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T:\AER\2024-29 NSW ACT NT and TAS resets\Ausgrid\Revised proposal (1)\02. Public Docs\Model\"/>
    </mc:Choice>
  </mc:AlternateContent>
  <xr:revisionPtr revIDLastSave="0" documentId="8_{D235F008-24BC-464C-BAEA-EF13F5FBF4B1}" xr6:coauthVersionLast="47" xr6:coauthVersionMax="47" xr10:uidLastSave="{00000000-0000-0000-0000-000000000000}"/>
  <bookViews>
    <workbookView xWindow="-120" yWindow="-120" windowWidth="29040" windowHeight="15840" tabRatio="949" xr2:uid="{1B4CA997-F4FF-4522-9550-85B89CFE2185}"/>
  </bookViews>
  <sheets>
    <sheet name="Coverpage" sheetId="41" r:id="rId1"/>
    <sheet name="Index" sheetId="28" r:id="rId2"/>
    <sheet name="Input| Setup" sheetId="12" r:id="rId3"/>
    <sheet name="Input| Escalations" sheetId="38" r:id="rId4"/>
    <sheet name="Input| Projects" sheetId="1" r:id="rId5"/>
    <sheet name="Input| Disposals" sheetId="36" r:id="rId6"/>
    <sheet name="Input| Type 2 capcons" sheetId="40" r:id="rId7"/>
    <sheet name="Input| Expensing" sheetId="18" r:id="rId8"/>
    <sheet name="Input| Overheads" sheetId="13" r:id="rId9"/>
    <sheet name="Calc| Overheads Allocation" sheetId="34" r:id="rId10"/>
    <sheet name="Calc| Project Costs" sheetId="3" r:id="rId11"/>
    <sheet name="Output| PTRM (D)" sheetId="6" r:id="rId12"/>
    <sheet name="Output| PTRM (T)" sheetId="39" r:id="rId13"/>
    <sheet name="Output| RIN" sheetId="5" r:id="rId14"/>
    <sheet name="Output| AER" sheetId="32" r:id="rId15"/>
    <sheet name="Model Validation" sheetId="14" r:id="rId16"/>
  </sheets>
  <definedNames>
    <definedName name="_____Apr04">#REF!</definedName>
    <definedName name="_____Aug03">#REF!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25">#REF!</definedName>
    <definedName name="_____DAT26">#REF!</definedName>
    <definedName name="_____DAT27">#REF!</definedName>
    <definedName name="_____DAT28">#REF!</definedName>
    <definedName name="_____DAT29">#REF!</definedName>
    <definedName name="_____DAT3">#REF!</definedName>
    <definedName name="_____DAT30">#REF!</definedName>
    <definedName name="_____DAT31">#REF!</definedName>
    <definedName name="_____DAT4">#REF!</definedName>
    <definedName name="_____DAT5">#REF!</definedName>
    <definedName name="_____DAT6">#REF!</definedName>
    <definedName name="_____DAT7">#REF!</definedName>
    <definedName name="_____DAT8">#REF!</definedName>
    <definedName name="_____DAT9">#REF!</definedName>
    <definedName name="_____Dec03">#REF!</definedName>
    <definedName name="_____Feb04">#REF!</definedName>
    <definedName name="_____IMB01">#REF!</definedName>
    <definedName name="_____IMB02">#REF!</definedName>
    <definedName name="_____IMB03">#REF!</definedName>
    <definedName name="_____IMB04">#REF!</definedName>
    <definedName name="_____IMB05">#REF!</definedName>
    <definedName name="_____IMB06">#REF!</definedName>
    <definedName name="_____IMB07">#REF!</definedName>
    <definedName name="_____IMB08">#REF!</definedName>
    <definedName name="_____IMB09">#REF!</definedName>
    <definedName name="_____IMB10">#REF!</definedName>
    <definedName name="_____IMB98">#REF!</definedName>
    <definedName name="_____IMB99">#REF!</definedName>
    <definedName name="_____Jan04">#REF!</definedName>
    <definedName name="_____Jul03">#REF!</definedName>
    <definedName name="_____July_26__2021">#REF!</definedName>
    <definedName name="_____July_27__2021">#REF!</definedName>
    <definedName name="_____Jun04">#REF!</definedName>
    <definedName name="_____Mar04">#REF!</definedName>
    <definedName name="_____May04">#REF!</definedName>
    <definedName name="_____Nov03">#REF!</definedName>
    <definedName name="_____Oct03">#REF!</definedName>
    <definedName name="_____Sep03">#REF!</definedName>
    <definedName name="_____Y5">#N/A</definedName>
    <definedName name="____afg2" hidden="1">{#N/A,#N/A,FALSE,"Board Rpt 1";#N/A,#N/A,FALSE,"Board Rpt 2";#N/A,#N/A,FALSE,"Board Rpt 3";#N/A,#N/A,FALSE,"Board Rpt 4";#N/A,#N/A,FALSE,"Board Rpt 5";#N/A,#N/A,FALSE,"Board Rpt 6";#N/A,#N/A,FALSE,"Board Rpt 7";#N/A,#N/A,FALSE,"Board Rpt 8";#N/A,#N/A,FALSE,"Board Rpt 9"}</definedName>
    <definedName name="____afg2_1" hidden="1">{#N/A,#N/A,FALSE,"Board Rpt 1";#N/A,#N/A,FALSE,"Board Rpt 2";#N/A,#N/A,FALSE,"Board Rpt 3";#N/A,#N/A,FALSE,"Board Rpt 4";#N/A,#N/A,FALSE,"Board Rpt 5";#N/A,#N/A,FALSE,"Board Rpt 6";#N/A,#N/A,FALSE,"Board Rpt 7";#N/A,#N/A,FALSE,"Board Rpt 8";#N/A,#N/A,FALSE,"Board Rpt 9"}</definedName>
    <definedName name="____afg2_2" hidden="1">{#N/A,#N/A,FALSE,"Board Rpt 1";#N/A,#N/A,FALSE,"Board Rpt 2";#N/A,#N/A,FALSE,"Board Rpt 3";#N/A,#N/A,FALSE,"Board Rpt 4";#N/A,#N/A,FALSE,"Board Rpt 5";#N/A,#N/A,FALSE,"Board Rpt 6";#N/A,#N/A,FALSE,"Board Rpt 7";#N/A,#N/A,FALSE,"Board Rpt 8";#N/A,#N/A,FALSE,"Board Rpt 9"}</definedName>
    <definedName name="____afg2_3" hidden="1">{#N/A,#N/A,FALSE,"Board Rpt 1";#N/A,#N/A,FALSE,"Board Rpt 2";#N/A,#N/A,FALSE,"Board Rpt 3";#N/A,#N/A,FALSE,"Board Rpt 4";#N/A,#N/A,FALSE,"Board Rpt 5";#N/A,#N/A,FALSE,"Board Rpt 6";#N/A,#N/A,FALSE,"Board Rpt 7";#N/A,#N/A,FALSE,"Board Rpt 8";#N/A,#N/A,FALSE,"Board Rpt 9"}</definedName>
    <definedName name="____afg2_4" hidden="1">{#N/A,#N/A,FALSE,"Board Rpt 1";#N/A,#N/A,FALSE,"Board Rpt 2";#N/A,#N/A,FALSE,"Board Rpt 3";#N/A,#N/A,FALSE,"Board Rpt 4";#N/A,#N/A,FALSE,"Board Rpt 5";#N/A,#N/A,FALSE,"Board Rpt 6";#N/A,#N/A,FALSE,"Board Rpt 7";#N/A,#N/A,FALSE,"Board Rpt 8";#N/A,#N/A,FALSE,"Board Rpt 9"}</definedName>
    <definedName name="____afg2_5" hidden="1">{#N/A,#N/A,FALSE,"Board Rpt 1";#N/A,#N/A,FALSE,"Board Rpt 2";#N/A,#N/A,FALSE,"Board Rpt 3";#N/A,#N/A,FALSE,"Board Rpt 4";#N/A,#N/A,FALSE,"Board Rpt 5";#N/A,#N/A,FALSE,"Board Rpt 6";#N/A,#N/A,FALSE,"Board Rpt 7";#N/A,#N/A,FALSE,"Board Rpt 8";#N/A,#N/A,FALSE,"Board Rpt 9"}</definedName>
    <definedName name="____Apr04">#REF!</definedName>
    <definedName name="____Aug03">#REF!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26">#REF!</definedName>
    <definedName name="____DAT27">#REF!</definedName>
    <definedName name="____DAT28">#REF!</definedName>
    <definedName name="____DAT29">#REF!</definedName>
    <definedName name="____DAT3">#REF!</definedName>
    <definedName name="____DAT30">#REF!</definedName>
    <definedName name="____DAT31">#REF!</definedName>
    <definedName name="____DAT4">#REF!</definedName>
    <definedName name="____DAT5">#REF!</definedName>
    <definedName name="____DAT6">#REF!</definedName>
    <definedName name="____DAT7">#REF!</definedName>
    <definedName name="____DAT8">#REF!</definedName>
    <definedName name="____DAT9">#REF!</definedName>
    <definedName name="____Dec03">#REF!</definedName>
    <definedName name="____Feb04">#REF!</definedName>
    <definedName name="____Feb08" hidden="1">{#N/A,#N/A,FALSE,"Board Rpt 1";#N/A,#N/A,FALSE,"Board Rpt 2";#N/A,#N/A,FALSE,"Board Rpt 3";#N/A,#N/A,FALSE,"Board Rpt 4";#N/A,#N/A,FALSE,"Board Rpt 5";#N/A,#N/A,FALSE,"Board Rpt 6";#N/A,#N/A,FALSE,"Board Rpt 7";#N/A,#N/A,FALSE,"Board Rpt 8";#N/A,#N/A,FALSE,"Board Rpt 9"}</definedName>
    <definedName name="____Feb08_1" hidden="1">{#N/A,#N/A,FALSE,"Board Rpt 1";#N/A,#N/A,FALSE,"Board Rpt 2";#N/A,#N/A,FALSE,"Board Rpt 3";#N/A,#N/A,FALSE,"Board Rpt 4";#N/A,#N/A,FALSE,"Board Rpt 5";#N/A,#N/A,FALSE,"Board Rpt 6";#N/A,#N/A,FALSE,"Board Rpt 7";#N/A,#N/A,FALSE,"Board Rpt 8";#N/A,#N/A,FALSE,"Board Rpt 9"}</definedName>
    <definedName name="____Feb08_2" hidden="1">{#N/A,#N/A,FALSE,"Board Rpt 1";#N/A,#N/A,FALSE,"Board Rpt 2";#N/A,#N/A,FALSE,"Board Rpt 3";#N/A,#N/A,FALSE,"Board Rpt 4";#N/A,#N/A,FALSE,"Board Rpt 5";#N/A,#N/A,FALSE,"Board Rpt 6";#N/A,#N/A,FALSE,"Board Rpt 7";#N/A,#N/A,FALSE,"Board Rpt 8";#N/A,#N/A,FALSE,"Board Rpt 9"}</definedName>
    <definedName name="____Feb08_3" hidden="1">{#N/A,#N/A,FALSE,"Board Rpt 1";#N/A,#N/A,FALSE,"Board Rpt 2";#N/A,#N/A,FALSE,"Board Rpt 3";#N/A,#N/A,FALSE,"Board Rpt 4";#N/A,#N/A,FALSE,"Board Rpt 5";#N/A,#N/A,FALSE,"Board Rpt 6";#N/A,#N/A,FALSE,"Board Rpt 7";#N/A,#N/A,FALSE,"Board Rpt 8";#N/A,#N/A,FALSE,"Board Rpt 9"}</definedName>
    <definedName name="____Feb08_4" hidden="1">{#N/A,#N/A,FALSE,"Board Rpt 1";#N/A,#N/A,FALSE,"Board Rpt 2";#N/A,#N/A,FALSE,"Board Rpt 3";#N/A,#N/A,FALSE,"Board Rpt 4";#N/A,#N/A,FALSE,"Board Rpt 5";#N/A,#N/A,FALSE,"Board Rpt 6";#N/A,#N/A,FALSE,"Board Rpt 7";#N/A,#N/A,FALSE,"Board Rpt 8";#N/A,#N/A,FALSE,"Board Rpt 9"}</definedName>
    <definedName name="____Feb08_5" hidden="1">{#N/A,#N/A,FALSE,"Board Rpt 1";#N/A,#N/A,FALSE,"Board Rpt 2";#N/A,#N/A,FALSE,"Board Rpt 3";#N/A,#N/A,FALSE,"Board Rpt 4";#N/A,#N/A,FALSE,"Board Rpt 5";#N/A,#N/A,FALSE,"Board Rpt 6";#N/A,#N/A,FALSE,"Board Rpt 7";#N/A,#N/A,FALSE,"Board Rpt 8";#N/A,#N/A,FALSE,"Board Rpt 9"}</definedName>
    <definedName name="____IMB01">#REF!</definedName>
    <definedName name="____IMB02">#REF!</definedName>
    <definedName name="____IMB03">#REF!</definedName>
    <definedName name="____IMB04">#REF!</definedName>
    <definedName name="____IMB05">#REF!</definedName>
    <definedName name="____IMB06">#REF!</definedName>
    <definedName name="____IMB07">#REF!</definedName>
    <definedName name="____IMB08">#REF!</definedName>
    <definedName name="____IMB09">#REF!</definedName>
    <definedName name="____IMB10">#REF!</definedName>
    <definedName name="____IMB98">#REF!</definedName>
    <definedName name="____IMB99">#REF!</definedName>
    <definedName name="____Jan04">#REF!</definedName>
    <definedName name="____Jul03">#REF!</definedName>
    <definedName name="____Jun04">#REF!</definedName>
    <definedName name="____Mar04">#REF!</definedName>
    <definedName name="____May04">#REF!</definedName>
    <definedName name="____Nov03">#REF!</definedName>
    <definedName name="____Oct03">#REF!</definedName>
    <definedName name="____Sep03">#REF!</definedName>
    <definedName name="____Y5">#N/A</definedName>
    <definedName name="___AFG1" hidden="1">{#N/A,#N/A,FALSE,"Board Rpt 1";#N/A,#N/A,FALSE,"Board Rpt 2";#N/A,#N/A,FALSE,"Board Rpt 3";#N/A,#N/A,FALSE,"Board Rpt 4";#N/A,#N/A,FALSE,"Board Rpt 5";#N/A,#N/A,FALSE,"Board Rpt 6";#N/A,#N/A,FALSE,"Board Rpt 7";#N/A,#N/A,FALSE,"Board Rpt 8";#N/A,#N/A,FALSE,"Board Rpt 9"}</definedName>
    <definedName name="___AFG1_1" hidden="1">{#N/A,#N/A,FALSE,"Board Rpt 1";#N/A,#N/A,FALSE,"Board Rpt 2";#N/A,#N/A,FALSE,"Board Rpt 3";#N/A,#N/A,FALSE,"Board Rpt 4";#N/A,#N/A,FALSE,"Board Rpt 5";#N/A,#N/A,FALSE,"Board Rpt 6";#N/A,#N/A,FALSE,"Board Rpt 7";#N/A,#N/A,FALSE,"Board Rpt 8";#N/A,#N/A,FALSE,"Board Rpt 9"}</definedName>
    <definedName name="___AFG1_2" hidden="1">{#N/A,#N/A,FALSE,"Board Rpt 1";#N/A,#N/A,FALSE,"Board Rpt 2";#N/A,#N/A,FALSE,"Board Rpt 3";#N/A,#N/A,FALSE,"Board Rpt 4";#N/A,#N/A,FALSE,"Board Rpt 5";#N/A,#N/A,FALSE,"Board Rpt 6";#N/A,#N/A,FALSE,"Board Rpt 7";#N/A,#N/A,FALSE,"Board Rpt 8";#N/A,#N/A,FALSE,"Board Rpt 9"}</definedName>
    <definedName name="___AFG1_3" hidden="1">{#N/A,#N/A,FALSE,"Board Rpt 1";#N/A,#N/A,FALSE,"Board Rpt 2";#N/A,#N/A,FALSE,"Board Rpt 3";#N/A,#N/A,FALSE,"Board Rpt 4";#N/A,#N/A,FALSE,"Board Rpt 5";#N/A,#N/A,FALSE,"Board Rpt 6";#N/A,#N/A,FALSE,"Board Rpt 7";#N/A,#N/A,FALSE,"Board Rpt 8";#N/A,#N/A,FALSE,"Board Rpt 9"}</definedName>
    <definedName name="___AFG1_4" hidden="1">{#N/A,#N/A,FALSE,"Board Rpt 1";#N/A,#N/A,FALSE,"Board Rpt 2";#N/A,#N/A,FALSE,"Board Rpt 3";#N/A,#N/A,FALSE,"Board Rpt 4";#N/A,#N/A,FALSE,"Board Rpt 5";#N/A,#N/A,FALSE,"Board Rpt 6";#N/A,#N/A,FALSE,"Board Rpt 7";#N/A,#N/A,FALSE,"Board Rpt 8";#N/A,#N/A,FALSE,"Board Rpt 9"}</definedName>
    <definedName name="___AFG1_5" hidden="1">{#N/A,#N/A,FALSE,"Board Rpt 1";#N/A,#N/A,FALSE,"Board Rpt 2";#N/A,#N/A,FALSE,"Board Rpt 3";#N/A,#N/A,FALSE,"Board Rpt 4";#N/A,#N/A,FALSE,"Board Rpt 5";#N/A,#N/A,FALSE,"Board Rpt 6";#N/A,#N/A,FALSE,"Board Rpt 7";#N/A,#N/A,FALSE,"Board Rpt 8";#N/A,#N/A,FALSE,"Board Rpt 9"}</definedName>
    <definedName name="___afg2" hidden="1">{#N/A,#N/A,FALSE,"Board Rpt 1";#N/A,#N/A,FALSE,"Board Rpt 2";#N/A,#N/A,FALSE,"Board Rpt 3";#N/A,#N/A,FALSE,"Board Rpt 4";#N/A,#N/A,FALSE,"Board Rpt 5";#N/A,#N/A,FALSE,"Board Rpt 6";#N/A,#N/A,FALSE,"Board Rpt 7";#N/A,#N/A,FALSE,"Board Rpt 8";#N/A,#N/A,FALSE,"Board Rpt 9"}</definedName>
    <definedName name="___afg2_1" hidden="1">{#N/A,#N/A,FALSE,"Board Rpt 1";#N/A,#N/A,FALSE,"Board Rpt 2";#N/A,#N/A,FALSE,"Board Rpt 3";#N/A,#N/A,FALSE,"Board Rpt 4";#N/A,#N/A,FALSE,"Board Rpt 5";#N/A,#N/A,FALSE,"Board Rpt 6";#N/A,#N/A,FALSE,"Board Rpt 7";#N/A,#N/A,FALSE,"Board Rpt 8";#N/A,#N/A,FALSE,"Board Rpt 9"}</definedName>
    <definedName name="___afg2_2" hidden="1">{#N/A,#N/A,FALSE,"Board Rpt 1";#N/A,#N/A,FALSE,"Board Rpt 2";#N/A,#N/A,FALSE,"Board Rpt 3";#N/A,#N/A,FALSE,"Board Rpt 4";#N/A,#N/A,FALSE,"Board Rpt 5";#N/A,#N/A,FALSE,"Board Rpt 6";#N/A,#N/A,FALSE,"Board Rpt 7";#N/A,#N/A,FALSE,"Board Rpt 8";#N/A,#N/A,FALSE,"Board Rpt 9"}</definedName>
    <definedName name="___afg2_3" hidden="1">{#N/A,#N/A,FALSE,"Board Rpt 1";#N/A,#N/A,FALSE,"Board Rpt 2";#N/A,#N/A,FALSE,"Board Rpt 3";#N/A,#N/A,FALSE,"Board Rpt 4";#N/A,#N/A,FALSE,"Board Rpt 5";#N/A,#N/A,FALSE,"Board Rpt 6";#N/A,#N/A,FALSE,"Board Rpt 7";#N/A,#N/A,FALSE,"Board Rpt 8";#N/A,#N/A,FALSE,"Board Rpt 9"}</definedName>
    <definedName name="___afg2_4" hidden="1">{#N/A,#N/A,FALSE,"Board Rpt 1";#N/A,#N/A,FALSE,"Board Rpt 2";#N/A,#N/A,FALSE,"Board Rpt 3";#N/A,#N/A,FALSE,"Board Rpt 4";#N/A,#N/A,FALSE,"Board Rpt 5";#N/A,#N/A,FALSE,"Board Rpt 6";#N/A,#N/A,FALSE,"Board Rpt 7";#N/A,#N/A,FALSE,"Board Rpt 8";#N/A,#N/A,FALSE,"Board Rpt 9"}</definedName>
    <definedName name="___afg2_5" hidden="1">{#N/A,#N/A,FALSE,"Board Rpt 1";#N/A,#N/A,FALSE,"Board Rpt 2";#N/A,#N/A,FALSE,"Board Rpt 3";#N/A,#N/A,FALSE,"Board Rpt 4";#N/A,#N/A,FALSE,"Board Rpt 5";#N/A,#N/A,FALSE,"Board Rpt 6";#N/A,#N/A,FALSE,"Board Rpt 7";#N/A,#N/A,FALSE,"Board Rpt 8";#N/A,#N/A,FALSE,"Board Rpt 9"}</definedName>
    <definedName name="___Apr04">#REF!</definedName>
    <definedName name="___Aug03">#REF!</definedName>
    <definedName name="___CC0101" hidden="1">{#N/A,#N/A,FALSE,"P&amp;L";#N/A,#N/A,FALSE,"R-P&amp;L";#N/A,#N/A,FALSE,"N-P&amp;L";#N/A,#N/A,FALSE,"E-P&amp;L"}</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29">#REF!</definedName>
    <definedName name="___DAT3">#REF!</definedName>
    <definedName name="___DAT30">#REF!</definedName>
    <definedName name="___DAT31">#REF!</definedName>
    <definedName name="___DAT4">#REF!</definedName>
    <definedName name="___DAT5">#REF!</definedName>
    <definedName name="___DAT6">#REF!</definedName>
    <definedName name="___DAT7">#REF!</definedName>
    <definedName name="___DAT8">#REF!</definedName>
    <definedName name="___DAT9">#REF!</definedName>
    <definedName name="___Dec03">#REF!</definedName>
    <definedName name="___Feb04">#REF!</definedName>
    <definedName name="___Feb08" hidden="1">{#N/A,#N/A,FALSE,"Board Rpt 1";#N/A,#N/A,FALSE,"Board Rpt 2";#N/A,#N/A,FALSE,"Board Rpt 3";#N/A,#N/A,FALSE,"Board Rpt 4";#N/A,#N/A,FALSE,"Board Rpt 5";#N/A,#N/A,FALSE,"Board Rpt 6";#N/A,#N/A,FALSE,"Board Rpt 7";#N/A,#N/A,FALSE,"Board Rpt 8";#N/A,#N/A,FALSE,"Board Rpt 9"}</definedName>
    <definedName name="___Feb08_1" hidden="1">{#N/A,#N/A,FALSE,"Board Rpt 1";#N/A,#N/A,FALSE,"Board Rpt 2";#N/A,#N/A,FALSE,"Board Rpt 3";#N/A,#N/A,FALSE,"Board Rpt 4";#N/A,#N/A,FALSE,"Board Rpt 5";#N/A,#N/A,FALSE,"Board Rpt 6";#N/A,#N/A,FALSE,"Board Rpt 7";#N/A,#N/A,FALSE,"Board Rpt 8";#N/A,#N/A,FALSE,"Board Rpt 9"}</definedName>
    <definedName name="___Feb08_2" hidden="1">{#N/A,#N/A,FALSE,"Board Rpt 1";#N/A,#N/A,FALSE,"Board Rpt 2";#N/A,#N/A,FALSE,"Board Rpt 3";#N/A,#N/A,FALSE,"Board Rpt 4";#N/A,#N/A,FALSE,"Board Rpt 5";#N/A,#N/A,FALSE,"Board Rpt 6";#N/A,#N/A,FALSE,"Board Rpt 7";#N/A,#N/A,FALSE,"Board Rpt 8";#N/A,#N/A,FALSE,"Board Rpt 9"}</definedName>
    <definedName name="___Feb08_3" hidden="1">{#N/A,#N/A,FALSE,"Board Rpt 1";#N/A,#N/A,FALSE,"Board Rpt 2";#N/A,#N/A,FALSE,"Board Rpt 3";#N/A,#N/A,FALSE,"Board Rpt 4";#N/A,#N/A,FALSE,"Board Rpt 5";#N/A,#N/A,FALSE,"Board Rpt 6";#N/A,#N/A,FALSE,"Board Rpt 7";#N/A,#N/A,FALSE,"Board Rpt 8";#N/A,#N/A,FALSE,"Board Rpt 9"}</definedName>
    <definedName name="___Feb08_4" hidden="1">{#N/A,#N/A,FALSE,"Board Rpt 1";#N/A,#N/A,FALSE,"Board Rpt 2";#N/A,#N/A,FALSE,"Board Rpt 3";#N/A,#N/A,FALSE,"Board Rpt 4";#N/A,#N/A,FALSE,"Board Rpt 5";#N/A,#N/A,FALSE,"Board Rpt 6";#N/A,#N/A,FALSE,"Board Rpt 7";#N/A,#N/A,FALSE,"Board Rpt 8";#N/A,#N/A,FALSE,"Board Rpt 9"}</definedName>
    <definedName name="___Feb08_5" hidden="1">{#N/A,#N/A,FALSE,"Board Rpt 1";#N/A,#N/A,FALSE,"Board Rpt 2";#N/A,#N/A,FALSE,"Board Rpt 3";#N/A,#N/A,FALSE,"Board Rpt 4";#N/A,#N/A,FALSE,"Board Rpt 5";#N/A,#N/A,FALSE,"Board Rpt 6";#N/A,#N/A,FALSE,"Board Rpt 7";#N/A,#N/A,FALSE,"Board Rpt 8";#N/A,#N/A,FALSE,"Board Rpt 9"}</definedName>
    <definedName name="___IMB01">#REF!</definedName>
    <definedName name="___IMB02">#REF!</definedName>
    <definedName name="___IMB03">#REF!</definedName>
    <definedName name="___IMB04">#REF!</definedName>
    <definedName name="___IMB05">#REF!</definedName>
    <definedName name="___IMB06">#REF!</definedName>
    <definedName name="___IMB07">#REF!</definedName>
    <definedName name="___IMB08">#REF!</definedName>
    <definedName name="___IMB09">#REF!</definedName>
    <definedName name="___IMB10">#REF!</definedName>
    <definedName name="___IMB98">#REF!</definedName>
    <definedName name="___IMB99">#REF!</definedName>
    <definedName name="___Jan04">#REF!</definedName>
    <definedName name="___Jul03">#REF!</definedName>
    <definedName name="___Jun04">#REF!</definedName>
    <definedName name="___LOB4">#REF!</definedName>
    <definedName name="___Mar04">#REF!</definedName>
    <definedName name="___May04">#REF!</definedName>
    <definedName name="___Nov03">#REF!</definedName>
    <definedName name="___Oct03">#REF!</definedName>
    <definedName name="___Sep03">#REF!</definedName>
    <definedName name="___yr1">#REF!</definedName>
    <definedName name="__123Graph_A" hidden="1">#REF!</definedName>
    <definedName name="__123Graph_ACurrent" hidden="1">#REF!</definedName>
    <definedName name="__123Graph_B" hidden="1">#REF!</definedName>
    <definedName name="__123Graph_BCurrent" hidden="1">#REF!</definedName>
    <definedName name="__123Graph_C" hidden="1">#REF!</definedName>
    <definedName name="__123Graph_CCurrent" hidden="1">#REF!</definedName>
    <definedName name="__123Graph_D" hidden="1">#REF!</definedName>
    <definedName name="__123Graph_DCurrent" hidden="1">#REF!</definedName>
    <definedName name="__123Graph_E" hidden="1">#REF!</definedName>
    <definedName name="__123Graph_ECurrent" hidden="1">#REF!</definedName>
    <definedName name="__123Graph_F" hidden="1">#REF!</definedName>
    <definedName name="__123Graph_FCurrent" hidden="1">#REF!</definedName>
    <definedName name="__123Graph_X" hidden="1">#REF!</definedName>
    <definedName name="__123Graph_XChart1" hidden="1">#REF!</definedName>
    <definedName name="__123Graph_XCurrent" hidden="1">#REF!</definedName>
    <definedName name="__AFG1" hidden="1">{#N/A,#N/A,FALSE,"Board Rpt 1";#N/A,#N/A,FALSE,"Board Rpt 2";#N/A,#N/A,FALSE,"Board Rpt 3";#N/A,#N/A,FALSE,"Board Rpt 4";#N/A,#N/A,FALSE,"Board Rpt 5";#N/A,#N/A,FALSE,"Board Rpt 6";#N/A,#N/A,FALSE,"Board Rpt 7";#N/A,#N/A,FALSE,"Board Rpt 8";#N/A,#N/A,FALSE,"Board Rpt 9"}</definedName>
    <definedName name="__AFG1_1" hidden="1">{#N/A,#N/A,FALSE,"Board Rpt 1";#N/A,#N/A,FALSE,"Board Rpt 2";#N/A,#N/A,FALSE,"Board Rpt 3";#N/A,#N/A,FALSE,"Board Rpt 4";#N/A,#N/A,FALSE,"Board Rpt 5";#N/A,#N/A,FALSE,"Board Rpt 6";#N/A,#N/A,FALSE,"Board Rpt 7";#N/A,#N/A,FALSE,"Board Rpt 8";#N/A,#N/A,FALSE,"Board Rpt 9"}</definedName>
    <definedName name="__AFG1_2" hidden="1">{#N/A,#N/A,FALSE,"Board Rpt 1";#N/A,#N/A,FALSE,"Board Rpt 2";#N/A,#N/A,FALSE,"Board Rpt 3";#N/A,#N/A,FALSE,"Board Rpt 4";#N/A,#N/A,FALSE,"Board Rpt 5";#N/A,#N/A,FALSE,"Board Rpt 6";#N/A,#N/A,FALSE,"Board Rpt 7";#N/A,#N/A,FALSE,"Board Rpt 8";#N/A,#N/A,FALSE,"Board Rpt 9"}</definedName>
    <definedName name="__AFG1_3" hidden="1">{#N/A,#N/A,FALSE,"Board Rpt 1";#N/A,#N/A,FALSE,"Board Rpt 2";#N/A,#N/A,FALSE,"Board Rpt 3";#N/A,#N/A,FALSE,"Board Rpt 4";#N/A,#N/A,FALSE,"Board Rpt 5";#N/A,#N/A,FALSE,"Board Rpt 6";#N/A,#N/A,FALSE,"Board Rpt 7";#N/A,#N/A,FALSE,"Board Rpt 8";#N/A,#N/A,FALSE,"Board Rpt 9"}</definedName>
    <definedName name="__AFG1_4" hidden="1">{#N/A,#N/A,FALSE,"Board Rpt 1";#N/A,#N/A,FALSE,"Board Rpt 2";#N/A,#N/A,FALSE,"Board Rpt 3";#N/A,#N/A,FALSE,"Board Rpt 4";#N/A,#N/A,FALSE,"Board Rpt 5";#N/A,#N/A,FALSE,"Board Rpt 6";#N/A,#N/A,FALSE,"Board Rpt 7";#N/A,#N/A,FALSE,"Board Rpt 8";#N/A,#N/A,FALSE,"Board Rpt 9"}</definedName>
    <definedName name="__AFG1_5" hidden="1">{#N/A,#N/A,FALSE,"Board Rpt 1";#N/A,#N/A,FALSE,"Board Rpt 2";#N/A,#N/A,FALSE,"Board Rpt 3";#N/A,#N/A,FALSE,"Board Rpt 4";#N/A,#N/A,FALSE,"Board Rpt 5";#N/A,#N/A,FALSE,"Board Rpt 6";#N/A,#N/A,FALSE,"Board Rpt 7";#N/A,#N/A,FALSE,"Board Rpt 8";#N/A,#N/A,FALSE,"Board Rpt 9"}</definedName>
    <definedName name="__afg2" hidden="1">{#N/A,#N/A,FALSE,"Board Rpt 1";#N/A,#N/A,FALSE,"Board Rpt 2";#N/A,#N/A,FALSE,"Board Rpt 3";#N/A,#N/A,FALSE,"Board Rpt 4";#N/A,#N/A,FALSE,"Board Rpt 5";#N/A,#N/A,FALSE,"Board Rpt 6";#N/A,#N/A,FALSE,"Board Rpt 7";#N/A,#N/A,FALSE,"Board Rpt 8";#N/A,#N/A,FALSE,"Board Rpt 9"}</definedName>
    <definedName name="__afg2_1" hidden="1">{#N/A,#N/A,FALSE,"Board Rpt 1";#N/A,#N/A,FALSE,"Board Rpt 2";#N/A,#N/A,FALSE,"Board Rpt 3";#N/A,#N/A,FALSE,"Board Rpt 4";#N/A,#N/A,FALSE,"Board Rpt 5";#N/A,#N/A,FALSE,"Board Rpt 6";#N/A,#N/A,FALSE,"Board Rpt 7";#N/A,#N/A,FALSE,"Board Rpt 8";#N/A,#N/A,FALSE,"Board Rpt 9"}</definedName>
    <definedName name="__afg2_2" hidden="1">{#N/A,#N/A,FALSE,"Board Rpt 1";#N/A,#N/A,FALSE,"Board Rpt 2";#N/A,#N/A,FALSE,"Board Rpt 3";#N/A,#N/A,FALSE,"Board Rpt 4";#N/A,#N/A,FALSE,"Board Rpt 5";#N/A,#N/A,FALSE,"Board Rpt 6";#N/A,#N/A,FALSE,"Board Rpt 7";#N/A,#N/A,FALSE,"Board Rpt 8";#N/A,#N/A,FALSE,"Board Rpt 9"}</definedName>
    <definedName name="__afg2_3" hidden="1">{#N/A,#N/A,FALSE,"Board Rpt 1";#N/A,#N/A,FALSE,"Board Rpt 2";#N/A,#N/A,FALSE,"Board Rpt 3";#N/A,#N/A,FALSE,"Board Rpt 4";#N/A,#N/A,FALSE,"Board Rpt 5";#N/A,#N/A,FALSE,"Board Rpt 6";#N/A,#N/A,FALSE,"Board Rpt 7";#N/A,#N/A,FALSE,"Board Rpt 8";#N/A,#N/A,FALSE,"Board Rpt 9"}</definedName>
    <definedName name="__afg2_4" hidden="1">{#N/A,#N/A,FALSE,"Board Rpt 1";#N/A,#N/A,FALSE,"Board Rpt 2";#N/A,#N/A,FALSE,"Board Rpt 3";#N/A,#N/A,FALSE,"Board Rpt 4";#N/A,#N/A,FALSE,"Board Rpt 5";#N/A,#N/A,FALSE,"Board Rpt 6";#N/A,#N/A,FALSE,"Board Rpt 7";#N/A,#N/A,FALSE,"Board Rpt 8";#N/A,#N/A,FALSE,"Board Rpt 9"}</definedName>
    <definedName name="__afg2_5" hidden="1">{#N/A,#N/A,FALSE,"Board Rpt 1";#N/A,#N/A,FALSE,"Board Rpt 2";#N/A,#N/A,FALSE,"Board Rpt 3";#N/A,#N/A,FALSE,"Board Rpt 4";#N/A,#N/A,FALSE,"Board Rpt 5";#N/A,#N/A,FALSE,"Board Rpt 6";#N/A,#N/A,FALSE,"Board Rpt 7";#N/A,#N/A,FALSE,"Board Rpt 8";#N/A,#N/A,FALSE,"Board Rpt 9"}</definedName>
    <definedName name="__Apr04">#REF!</definedName>
    <definedName name="__APW_RESTORE_DATA140__" hidden="1">#REF!</definedName>
    <definedName name="__APW_RESTORE_DATA141__" hidden="1">#REF!</definedName>
    <definedName name="__APW_RESTORE_DATA142__" hidden="1">#REF!</definedName>
    <definedName name="__APW_RESTORE_DATA143__" hidden="1">#REF!</definedName>
    <definedName name="__APW_RESTORE_DATA144__" hidden="1">#REF!</definedName>
    <definedName name="__APW_RESTORE_DATA145__" hidden="1">#REF!</definedName>
    <definedName name="__APW_RESTORE_DATA146__" hidden="1">#REF!</definedName>
    <definedName name="__APW_RESTORE_DATA147__" hidden="1">#REF!</definedName>
    <definedName name="__APW_RESTORE_DATA148__" hidden="1">#REF!</definedName>
    <definedName name="__APW_RESTORE_DATA149__" hidden="1">#REF!</definedName>
    <definedName name="__APW_RESTORE_DATA150__" hidden="1">#REF!</definedName>
    <definedName name="__APW_RESTORE_DATA151__" hidden="1">#REF!</definedName>
    <definedName name="__APW_RESTORE_DATA152__" hidden="1">#REF!</definedName>
    <definedName name="__APW_RESTORE_DATA153__" hidden="1">#REF!</definedName>
    <definedName name="__APW_RESTORE_DATA154__" hidden="1">#REF!</definedName>
    <definedName name="__APW_RESTORE_DATA155__" hidden="1">#REF!</definedName>
    <definedName name="__APW_RESTORE_DATA156__" hidden="1">#REF!</definedName>
    <definedName name="__APW_RESTORE_DATA157__" hidden="1">#REF!</definedName>
    <definedName name="__APW_RESTORE_DATA158__" hidden="1">#REF!</definedName>
    <definedName name="__APW_RESTORE_DATA159__" hidden="1">#REF!</definedName>
    <definedName name="__APW_RESTORE_DATA160__" hidden="1">#REF!</definedName>
    <definedName name="__APW_RESTORE_DATA161__" hidden="1">#REF!</definedName>
    <definedName name="__APW_RESTORE_DATA162__" hidden="1">#REF!,#REF!,#REF!,#REF!,#REF!,#REF!,#REF!,#REF!,#REF!,#REF!,#REF!,#REF!,#REF!,#REF!,#REF!,#REF!</definedName>
    <definedName name="__APW_RESTORE_DATA163__" hidden="1">#REF!,#REF!,#REF!,#REF!,#REF!,#REF!,#REF!,#REF!,#REF!,#REF!</definedName>
    <definedName name="__APW_RESTORE_DATA164__" hidden="1">#REF!</definedName>
    <definedName name="__APW_RESTORE_DATA165__" hidden="1">#REF!</definedName>
    <definedName name="__APW_RESTORE_DATA166__" hidden="1">#REF!</definedName>
    <definedName name="__APW_RESTORE_DATA167__" hidden="1">#REF!</definedName>
    <definedName name="__APW_RESTORE_DATA168__" hidden="1">#REF!</definedName>
    <definedName name="__APW_RESTORE_DATA169__" hidden="1">#REF!</definedName>
    <definedName name="__APW_RESTORE_DATA170__" hidden="1">#REF!</definedName>
    <definedName name="__APW_RESTORE_DATA171__" hidden="1">#REF!</definedName>
    <definedName name="__APW_RESTORE_DATA172__" hidden="1">#REF!</definedName>
    <definedName name="__APW_RESTORE_DATA173__" hidden="1">#REF!</definedName>
    <definedName name="__APW_RESTORE_DATA174__" hidden="1">#REF!</definedName>
    <definedName name="__APW_RESTORE_DATA175__" hidden="1">#REF!,#REF!,#REF!,#REF!,#REF!,#REF!,#REF!,#REF!,#REF!,#REF!,#REF!,#REF!,#REF!,#REF!,#REF!,#REF!</definedName>
    <definedName name="__APW_RESTORE_DATA176__" hidden="1">#REF!,#REF!,#REF!,#REF!,#REF!,#REF!,#REF!,#REF!,#REF!,#REF!</definedName>
    <definedName name="__APW_RESTORE_DATA177__" hidden="1">#REF!,#REF!,#REF!,#REF!,#REF!,#REF!,#REF!,#REF!,#REF!,#REF!,#REF!,#REF!,#REF!,#REF!,#REF!,#REF!</definedName>
    <definedName name="__APW_RESTORE_DATA178__" hidden="1">#REF!,#REF!,#REF!,#REF!,#REF!,#REF!,#REF!,#REF!,#REF!,#REF!</definedName>
    <definedName name="__APW_RESTORE_DATA179__" hidden="1">#REF!,#REF!,#REF!,#REF!,#REF!,#REF!,#REF!,#REF!,#REF!,#REF!,#REF!,#REF!,#REF!,#REF!,#REF!,#REF!</definedName>
    <definedName name="__APW_RESTORE_DATA180__" hidden="1">#REF!,#REF!,#REF!,#REF!,#REF!,#REF!,#REF!,#REF!,#REF!,#REF!</definedName>
    <definedName name="__APW_RESTORE_DATA181__" hidden="1">#REF!,#REF!,#REF!,#REF!,#REF!,#REF!,#REF!,#REF!,#REF!,#REF!,#REF!,#REF!,#REF!,#REF!,#REF!,#REF!</definedName>
    <definedName name="__APW_RESTORE_DATA182__" hidden="1">#REF!,#REF!,#REF!,#REF!,#REF!,#REF!,#REF!,#REF!,#REF!,#REF!</definedName>
    <definedName name="__APW_RESTORE_DATA183__" hidden="1">#REF!,#REF!,#REF!,#REF!,#REF!,#REF!,#REF!,#REF!,#REF!,#REF!,#REF!,#REF!,#REF!,#REF!,#REF!,#REF!</definedName>
    <definedName name="__APW_RESTORE_DATA184__" hidden="1">#REF!,#REF!,#REF!,#REF!,#REF!,#REF!,#REF!,#REF!,#REF!,#REF!</definedName>
    <definedName name="__APW_RESTORE_DATA185__" hidden="1">#REF!,#REF!,#REF!,#REF!,#REF!,#REF!,#REF!,#REF!,#REF!,#REF!,#REF!,#REF!,#REF!,#REF!,#REF!</definedName>
    <definedName name="__APW_RESTORE_DATA186__" hidden="1">#REF!,#REF!,#REF!,#REF!,#REF!,#REF!,#REF!,#REF!,#REF!,#REF!,#REF!</definedName>
    <definedName name="__APW_RESTORE_DATA187__" hidden="1">#REF!,#REF!,#REF!,#REF!,#REF!,#REF!,#REF!,#REF!,#REF!,#REF!,#REF!,#REF!,#REF!,#REF!,#REF!</definedName>
    <definedName name="__APW_RESTORE_DATA188__" hidden="1">#REF!,#REF!,#REF!,#REF!,#REF!,#REF!,#REF!,#REF!,#REF!,#REF!,#REF!</definedName>
    <definedName name="__APW_RESTORE_DATA189__" hidden="1">#REF!,#REF!,#REF!,#REF!,#REF!,#REF!,#REF!,#REF!,#REF!,#REF!,#REF!,#REF!,#REF!,#REF!,#REF!</definedName>
    <definedName name="__APW_RESTORE_DATA190__" hidden="1">#REF!,#REF!,#REF!,#REF!,#REF!,#REF!,#REF!,#REF!,#REF!,#REF!,#REF!</definedName>
    <definedName name="__APW_RESTORE_DATA191__" hidden="1">#REF!,#REF!,#REF!,#REF!,#REF!,#REF!,#REF!,#REF!,#REF!,#REF!,#REF!,#REF!,#REF!,#REF!,#REF!</definedName>
    <definedName name="__APW_RESTORE_DATA192__" hidden="1">#REF!,#REF!,#REF!,#REF!,#REF!,#REF!,#REF!,#REF!,#REF!,#REF!,#REF!,#REF!</definedName>
    <definedName name="__APW_RESTORE_DATA193__" hidden="1">#REF!,#REF!,#REF!,#REF!,#REF!,#REF!,#REF!,#REF!,#REF!,#REF!,#REF!,#REF!,#REF!,#REF!,#REF!</definedName>
    <definedName name="__APW_RESTORE_DATA194__" hidden="1">#REF!,#REF!,#REF!,#REF!,#REF!,#REF!,#REF!,#REF!,#REF!,#REF!,#REF!</definedName>
    <definedName name="__APW_RESTORE_DATA195__" hidden="1">#REF!,#REF!,#REF!,#REF!,#REF!,#REF!,#REF!,#REF!,#REF!,#REF!,#REF!,#REF!,#REF!,#REF!,#REF!</definedName>
    <definedName name="__APW_RESTORE_DATA196__" hidden="1">#REF!,#REF!,#REF!,#REF!,#REF!,#REF!,#REF!,#REF!,#REF!,#REF!,#REF!</definedName>
    <definedName name="__APW_RESTORE_DATA197__" hidden="1">#REF!,#REF!,#REF!,#REF!,#REF!,#REF!,#REF!,#REF!,#REF!,#REF!,#REF!,#REF!,#REF!,#REF!,#REF!</definedName>
    <definedName name="__APW_RESTORE_DATA198__" hidden="1">#REF!,#REF!,#REF!,#REF!,#REF!,#REF!,#REF!,#REF!,#REF!,#REF!,#REF!</definedName>
    <definedName name="__APW_RESTORE_DATA199__" hidden="1">#REF!,#REF!,#REF!,#REF!,#REF!,#REF!,#REF!,#REF!,#REF!,#REF!,#REF!,#REF!,#REF!,#REF!,#REF!</definedName>
    <definedName name="__APW_RESTORE_DATA200__" hidden="1">#REF!,#REF!,#REF!,#REF!,#REF!,#REF!,#REF!,#REF!,#REF!,#REF!,#REF!</definedName>
    <definedName name="__APW_RESTORE_DATA201__" hidden="1">#REF!,#REF!,#REF!,#REF!,#REF!,#REF!,#REF!,#REF!,#REF!,#REF!,#REF!,#REF!,#REF!,#REF!,#REF!</definedName>
    <definedName name="__APW_RESTORE_DATA202__" hidden="1">#REF!,#REF!,#REF!,#REF!,#REF!,#REF!,#REF!,#REF!,#REF!,#REF!,#REF!,#REF!</definedName>
    <definedName name="__APW_RESTORE_DATA203__" hidden="1">#REF!,#REF!,#REF!,#REF!,#REF!,#REF!,#REF!,#REF!,#REF!,#REF!,#REF!,#REF!,#REF!,#REF!,#REF!</definedName>
    <definedName name="__APW_RESTORE_DATA204__" hidden="1">#REF!,#REF!,#REF!,#REF!,#REF!,#REF!,#REF!,#REF!,#REF!,#REF!,#REF!,#REF!</definedName>
    <definedName name="__APW_RESTORE_DATA205__" hidden="1">#REF!,#REF!,#REF!,#REF!,#REF!,#REF!,#REF!,#REF!,#REF!,#REF!,#REF!,#REF!,#REF!,#REF!,#REF!</definedName>
    <definedName name="__APW_RESTORE_DATA206__" hidden="1">#REF!,#REF!,#REF!,#REF!,#REF!,#REF!,#REF!,#REF!,#REF!,#REF!,#REF!,#REF!</definedName>
    <definedName name="__AUC1">#REF!</definedName>
    <definedName name="__AUC2">#REF!</definedName>
    <definedName name="__Aug03">#REF!</definedName>
    <definedName name="__CAP1">#REF!</definedName>
    <definedName name="__CAP2">#REF!</definedName>
    <definedName name="__CAP3">#REF!</definedName>
    <definedName name="__CC0101" hidden="1">{#N/A,#N/A,FALSE,"P&amp;L";#N/A,#N/A,FALSE,"R-P&amp;L";#N/A,#N/A,FALSE,"N-P&amp;L";#N/A,#N/A,FALSE,"E-P&amp;L"}</definedName>
    <definedName name="__CC0101_1" hidden="1">{#N/A,#N/A,FALSE,"P&amp;L";#N/A,#N/A,FALSE,"R-P&amp;L";#N/A,#N/A,FALSE,"N-P&amp;L";#N/A,#N/A,FALSE,"E-P&amp;L"}</definedName>
    <definedName name="__CC0101_2" hidden="1">{#N/A,#N/A,FALSE,"P&amp;L";#N/A,#N/A,FALSE,"R-P&amp;L";#N/A,#N/A,FALSE,"N-P&amp;L";#N/A,#N/A,FALSE,"E-P&amp;L"}</definedName>
    <definedName name="__CC0101_3" hidden="1">{#N/A,#N/A,FALSE,"P&amp;L";#N/A,#N/A,FALSE,"R-P&amp;L";#N/A,#N/A,FALSE,"N-P&amp;L";#N/A,#N/A,FALSE,"E-P&amp;L"}</definedName>
    <definedName name="__CC0101_4" hidden="1">{#N/A,#N/A,FALSE,"P&amp;L";#N/A,#N/A,FALSE,"R-P&amp;L";#N/A,#N/A,FALSE,"N-P&amp;L";#N/A,#N/A,FALSE,"E-P&amp;L"}</definedName>
    <definedName name="__CC0101_5" hidden="1">{#N/A,#N/A,FALSE,"P&amp;L";#N/A,#N/A,FALSE,"R-P&amp;L";#N/A,#N/A,FALSE,"N-P&amp;L";#N/A,#N/A,FALSE,"E-P&amp;L"}</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4">#REF!</definedName>
    <definedName name="__DAT5">#REF!</definedName>
    <definedName name="__DAT6">#REF!</definedName>
    <definedName name="__DAT7">#REF!</definedName>
    <definedName name="__DAT8">#REF!</definedName>
    <definedName name="__DAT9">#REF!</definedName>
    <definedName name="__Dec03">#REF!</definedName>
    <definedName name="__FDS_HYPERLINK_TOGGLE_STATE__" hidden="1">"ON"</definedName>
    <definedName name="__FDS_UNIQUE_RANGE_ID_GENERATOR_COUNTER" hidden="1">843</definedName>
    <definedName name="__FDS_USED_FOR_REUSING_RANGE_IDS_RECYCLE" hidden="1">{826,807,798,835,834,836,823,804,831,817,833,801,814,364,365,366,367,354,355,368,356,357,369,358,359,370,360,361,371,372,373,134,152,343,240,33,266,268,74,75,76,77,78,79,80,81,82,83,84,85,86,87,88,89,90,91,92,93,94,95,96,30,97,98,99,101,106,111,115,121,277,280,283,267,271,274,716,225,720,100,231,197,236,110,112,113,114,116,117,102,103,118,119,107,108,109,122,120,104,105,123,127,128,129,167,124,125,163,126,132,133,135,164,140,131,142,144,143,138,168,147,136,150,166,137,139,149,760,761,146,762,145,148,759,151,153,764,154,158,763,159,155,765,156,162,767,160,170,171,174,175,172,176,180,179,181,183,182,185,184,186,187,188,189,190,191,192,193,194,195,196,198,199,200,201,202,203,204,205,206,207,208,209,210,211,212,213,214,215,216,217,218,219,220,221,222,224,223,226,228,227,230,229,233,234,235,232,237,238,241,242,243,244,245,247,248,250,251,252,717,714,718,254,258,755,294,710,376,302,299,304,766,161,157,257,165,255,256,259,270,265,261,275,276,278,279,272,284,285,286,768,273,281,289,769,290,770,282,287,293,771,295,772,288,291,378,773,292,296,380,314,301,774,253,260,269,775,16,21,22,721,722,18,19,776,777,723,724,20,17,725,726,727,65,23,297,298,300,9,29,303,778,779,31,837,838,839,12,840,756,32,841,842,780,829,830,781,793,782}</definedName>
    <definedName name="__FDS_USED_FOR_REUSING_RANGE_IDS_RECYCLE_1" hidden="1">{826,807,798,835,834,836,823,804,831,817,833,801,814,364,365,366,367,354,355,368,356,357,369,358,359,370,360,361,371,372,373,134,152,343,240,33,266,268,74,75,76,77,78,79,80,81,82,83,84,85,86,87,88,89,90,91,92,93,94,95,96,30,97,98,99,101,106,111,115,121,277,280,283,267,271,274,716,225,720,100,231,197,236,110,112,113,114,116,117,102,103,118,119,107,108,109,122,120,104,105,123,127,128,129,167,124,125,163,126,132,133,135,164,140,131,142,144,143,138,168,147,136,150,166,137,139,149,760,761,146,762,145,148,759,151,153,764,154,158,763,159,155,765,156,162,767,160,170,171,174,175,172,176,180,179,181,183,182,185,184,186,187,188,189,190,191,192,193,194,195,196,198,199,200,201,202,203,204,205,206,207,208,209,210,211,212,213,214,215,216,217,218,219,220,221,222,224,223,226,228,227,230,229,233,234,235,232,237,238,241,242,243,244,245,247,248,250,251,252,717,714,718,254,258,755,294,710,376,302,299,304,766,161,157,257,165,255,256,259,270,265,261,275,276,278,279,272,284,285,286,768,273,281,289,769,290,770,282,287,293,771,295,772,288,291,378,773,292,296,380,314,301,774,253,260,269,775,16,21,22,721,722,18,19,776,777,723,724,20,17,725,726,727,65,23,297,298,300,9,29,303,778,779,31,837,838,839,12,840,756,32,841,842,780,829,830,781,793,782}</definedName>
    <definedName name="__FDS_USED_FOR_REUSING_RANGE_IDS_RECYCLE_2" hidden="1">{826,807,798,835,834,836,823,804,831,817,833,801,814,364,365,366,367,354,355,368,356,357,369,358,359,370,360,361,371,372,373,134,152,343,240,33,266,268,74,75,76,77,78,79,80,81,82,83,84,85,86,87,88,89,90,91,92,93,94,95,96,30,97,98,99,101,106,111,115,121,277,280,283,267,271,274,716,225,720,100,231,197,236,110,112,113,114,116,117,102,103,118,119,107,108,109,122,120,104,105,123,127,128,129,167,124,125,163,126,132,133,135,164,140,131,142,144,143,138,168,147,136,150,166,137,139,149,760,761,146,762,145,148,759,151,153,764,154,158,763,159,155,765,156,162,767,160,170,171,174,175,172,176,180,179,181,183,182,185,184,186,187,188,189,190,191,192,193,194,195,196,198,199,200,201,202,203,204,205,206,207,208,209,210,211,212,213,214,215,216,217,218,219,220,221,222,224,223,226,228,227,230,229,233,234,235,232,237,238,241,242,243,244,245,247,248,250,251,252,717,714,718,254,258,755,294,710,376,302,299,304,766,161,157,257,165,255,256,259,270,265,261,275,276,278,279,272,284,285,286,768,273,281,289,769,290,770,282,287,293,771,295,772,288,291,378,773,292,296,380,314,301,774,253,260,269,775,16,21,22,721,722,18,19,776,777,723,724,20,17,725,726,727,65,23,297,298,300,9,29,303,778,779,31,837,838,839,12,840,756,32,841,842,780,829,830,781,793,782}</definedName>
    <definedName name="__FDS_USED_FOR_REUSING_RANGE_IDS_RECYCLE_3" hidden="1">{826,807,798,835,834,836,823,804,831,817,833,801,814,364,365,366,367,354,355,368,356,357,369,358,359,370,360,361,371,372,373,134,152,343,240,33,266,268,74,75,76,77,78,79,80,81,82,83,84,85,86,87,88,89,90,91,92,93,94,95,96,30,97,98,99,101,106,111,115,121,277,280,283,267,271,274,716,225,720,100,231,197,236,110,112,113,114,116,117,102,103,118,119,107,108,109,122,120,104,105,123,127,128,129,167,124,125,163,126,132,133,135,164,140,131,142,144,143,138,168,147,136,150,166,137,139,149,760,761,146,762,145,148,759,151,153,764,154,158,763,159,155,765,156,162,767,160,170,171,174,175,172,176,180,179,181,183,182,185,184,186,187,188,189,190,191,192,193,194,195,196,198,199,200,201,202,203,204,205,206,207,208,209,210,211,212,213,214,215,216,217,218,219,220,221,222,224,223,226,228,227,230,229,233,234,235,232,237,238,241,242,243,244,245,247,248,250,251,252,717,714,718,254,258,755,294,710,376,302,299,304,766,161,157,257,165,255,256,259,270,265,261,275,276,278,279,272,284,285,286,768,273,281,289,769,290,770,282,287,293,771,295,772,288,291,378,773,292,296,380,314,301,774,253,260,269,775,16,21,22,721,722,18,19,776,777,723,724,20,17,725,726,727,65,23,297,298,300,9,29,303,778,779,31,837,838,839,12,840,756,32,841,842,780,829,830,781,793,782}</definedName>
    <definedName name="__FDS_USED_FOR_REUSING_RANGE_IDS_RECYCLE_4" hidden="1">{826,807,798,835,834,836,823,804,831,817,833,801,814,364,365,366,367,354,355,368,356,357,369,358,359,370,360,361,371,372,373,134,152,343,240,33,266,268,74,75,76,77,78,79,80,81,82,83,84,85,86,87,88,89,90,91,92,93,94,95,96,30,97,98,99,101,106,111,115,121,277,280,283,267,271,274,716,225,720,100,231,197,236,110,112,113,114,116,117,102,103,118,119,107,108,109,122,120,104,105,123,127,128,129,167,124,125,163,126,132,133,135,164,140,131,142,144,143,138,168,147,136,150,166,137,139,149,760,761,146,762,145,148,759,151,153,764,154,158,763,159,155,765,156,162,767,160,170,171,174,175,172,176,180,179,181,183,182,185,184,186,187,188,189,190,191,192,193,194,195,196,198,199,200,201,202,203,204,205,206,207,208,209,210,211,212,213,214,215,216,217,218,219,220,221,222,224,223,226,228,227,230,229,233,234,235,232,237,238,241,242,243,244,245,247,248,250,251,252,717,714,718,254,258,755,294,710,376,302,299,304,766,161,157,257,165,255,256,259,270,265,261,275,276,278,279,272,284,285,286,768,273,281,289,769,290,770,282,287,293,771,295,772,288,291,378,773,292,296,380,314,301,774,253,260,269,775,16,21,22,721,722,18,19,776,777,723,724,20,17,725,726,727,65,23,297,298,300,9,29,303,778,779,31,837,838,839,12,840,756,32,841,842,780,829,830,781,793,782}</definedName>
    <definedName name="__FDS_USED_FOR_REUSING_RANGE_IDS_RECYCLE_5" hidden="1">{826,807,798,835,834,836,823,804,831,817,833,801,814,364,365,366,367,354,355,368,356,357,369,358,359,370,360,361,371,372,373,134,152,343,240,33,266,268,74,75,76,77,78,79,80,81,82,83,84,85,86,87,88,89,90,91,92,93,94,95,96,30,97,98,99,101,106,111,115,121,277,280,283,267,271,274,716,225,720,100,231,197,236,110,112,113,114,116,117,102,103,118,119,107,108,109,122,120,104,105,123,127,128,129,167,124,125,163,126,132,133,135,164,140,131,142,144,143,138,168,147,136,150,166,137,139,149,760,761,146,762,145,148,759,151,153,764,154,158,763,159,155,765,156,162,767,160,170,171,174,175,172,176,180,179,181,183,182,185,184,186,187,188,189,190,191,192,193,194,195,196,198,199,200,201,202,203,204,205,206,207,208,209,210,211,212,213,214,215,216,217,218,219,220,221,222,224,223,226,228,227,230,229,233,234,235,232,237,238,241,242,243,244,245,247,248,250,251,252,717,714,718,254,258,755,294,710,376,302,299,304,766,161,157,257,165,255,256,259,270,265,261,275,276,278,279,272,284,285,286,768,273,281,289,769,290,770,282,287,293,771,295,772,288,291,378,773,292,296,380,314,301,774,253,260,269,775,16,21,22,721,722,18,19,776,777,723,724,20,17,725,726,727,65,23,297,298,300,9,29,303,778,779,31,837,838,839,12,840,756,32,841,842,780,829,830,781,793,782}</definedName>
    <definedName name="__Feb04">#REF!</definedName>
    <definedName name="__Feb08" hidden="1">{#N/A,#N/A,FALSE,"Board Rpt 1";#N/A,#N/A,FALSE,"Board Rpt 2";#N/A,#N/A,FALSE,"Board Rpt 3";#N/A,#N/A,FALSE,"Board Rpt 4";#N/A,#N/A,FALSE,"Board Rpt 5";#N/A,#N/A,FALSE,"Board Rpt 6";#N/A,#N/A,FALSE,"Board Rpt 7";#N/A,#N/A,FALSE,"Board Rpt 8";#N/A,#N/A,FALSE,"Board Rpt 9"}</definedName>
    <definedName name="__Feb08_1" hidden="1">{#N/A,#N/A,FALSE,"Board Rpt 1";#N/A,#N/A,FALSE,"Board Rpt 2";#N/A,#N/A,FALSE,"Board Rpt 3";#N/A,#N/A,FALSE,"Board Rpt 4";#N/A,#N/A,FALSE,"Board Rpt 5";#N/A,#N/A,FALSE,"Board Rpt 6";#N/A,#N/A,FALSE,"Board Rpt 7";#N/A,#N/A,FALSE,"Board Rpt 8";#N/A,#N/A,FALSE,"Board Rpt 9"}</definedName>
    <definedName name="__Feb08_2" hidden="1">{#N/A,#N/A,FALSE,"Board Rpt 1";#N/A,#N/A,FALSE,"Board Rpt 2";#N/A,#N/A,FALSE,"Board Rpt 3";#N/A,#N/A,FALSE,"Board Rpt 4";#N/A,#N/A,FALSE,"Board Rpt 5";#N/A,#N/A,FALSE,"Board Rpt 6";#N/A,#N/A,FALSE,"Board Rpt 7";#N/A,#N/A,FALSE,"Board Rpt 8";#N/A,#N/A,FALSE,"Board Rpt 9"}</definedName>
    <definedName name="__Feb08_3" hidden="1">{#N/A,#N/A,FALSE,"Board Rpt 1";#N/A,#N/A,FALSE,"Board Rpt 2";#N/A,#N/A,FALSE,"Board Rpt 3";#N/A,#N/A,FALSE,"Board Rpt 4";#N/A,#N/A,FALSE,"Board Rpt 5";#N/A,#N/A,FALSE,"Board Rpt 6";#N/A,#N/A,FALSE,"Board Rpt 7";#N/A,#N/A,FALSE,"Board Rpt 8";#N/A,#N/A,FALSE,"Board Rpt 9"}</definedName>
    <definedName name="__Feb08_4" hidden="1">{#N/A,#N/A,FALSE,"Board Rpt 1";#N/A,#N/A,FALSE,"Board Rpt 2";#N/A,#N/A,FALSE,"Board Rpt 3";#N/A,#N/A,FALSE,"Board Rpt 4";#N/A,#N/A,FALSE,"Board Rpt 5";#N/A,#N/A,FALSE,"Board Rpt 6";#N/A,#N/A,FALSE,"Board Rpt 7";#N/A,#N/A,FALSE,"Board Rpt 8";#N/A,#N/A,FALSE,"Board Rpt 9"}</definedName>
    <definedName name="__Feb08_5" hidden="1">{#N/A,#N/A,FALSE,"Board Rpt 1";#N/A,#N/A,FALSE,"Board Rpt 2";#N/A,#N/A,FALSE,"Board Rpt 3";#N/A,#N/A,FALSE,"Board Rpt 4";#N/A,#N/A,FALSE,"Board Rpt 5";#N/A,#N/A,FALSE,"Board Rpt 6";#N/A,#N/A,FALSE,"Board Rpt 7";#N/A,#N/A,FALSE,"Board Rpt 8";#N/A,#N/A,FALSE,"Board Rpt 9"}</definedName>
    <definedName name="__IMB01">#REF!</definedName>
    <definedName name="__IMB02">#REF!</definedName>
    <definedName name="__IMB03">#REF!</definedName>
    <definedName name="__IMB04">#REF!</definedName>
    <definedName name="__IMB05">#REF!</definedName>
    <definedName name="__IMB06">#REF!</definedName>
    <definedName name="__IMB07">#REF!</definedName>
    <definedName name="__IMB08">#REF!</definedName>
    <definedName name="__IMB09">#REF!</definedName>
    <definedName name="__IMB10">#REF!</definedName>
    <definedName name="__IMB98">#REF!</definedName>
    <definedName name="__IMB99">#REF!</definedName>
    <definedName name="__Jan04">#REF!</definedName>
    <definedName name="__Jul03">#REF!</definedName>
    <definedName name="__Jun04">#REF!</definedName>
    <definedName name="__LOB4">#REF!</definedName>
    <definedName name="__Mar04">#REF!</definedName>
    <definedName name="__May04">#REF!</definedName>
    <definedName name="__Nov03">#REF!</definedName>
    <definedName name="__Oct03">#REF!</definedName>
    <definedName name="__Sep03">#REF!</definedName>
    <definedName name="__Y5">#N/A</definedName>
    <definedName name="__yr1">#REF!</definedName>
    <definedName name="_1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__FDSAUDITLINK___2"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__FDSAUDITLINK___3"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__FDSAUDITLINK___4"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__FDSAUDITLINK___5"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0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0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0__FDSAUDITLINK___2"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0__FDSAUDITLINK___3"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0__FDSAUDITLINK___4"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0__FDSAUDITLINK___5"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1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1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1__FDSAUDITLINK___2"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1__FDSAUDITLINK___3"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1__FDSAUDITLINK___4"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1__FDSAUDITLINK___5"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3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3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3__FDSAUDITLINK___2"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3__FDSAUDITLINK___3"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3__FDSAUDITLINK___4"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3__FDSAUDITLINK___5"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4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4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4__FDSAUDITLINK___2"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4__FDSAUDITLINK___3"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4__FDSAUDITLINK___4"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4__FDSAUDITLINK___5"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5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5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5__FDSAUDITLINK___2"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5__FDSAUDITLINK___3"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5__FDSAUDITLINK___4"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15__FDSAUDITLINK___5"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2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2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2__FDSAUDITLINK___2"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2__FDSAUDITLINK___3"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2__FDSAUDITLINK___4"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2__FDSAUDITLINK___5"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24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24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24__FDSAUDITLINK___2"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24__FDSAUDITLINK___3"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24__FDSAUDITLINK___4"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24__FDSAUDITLINK___5"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25__FDSAUDITLINK__" hidden="1">{"fdsup://directions/FAT Viewer?action=UPDATE&amp;creator=factset&amp;DYN_ARGS=TRUE&amp;DOC_NAME=FAT:FQL_AUDITING_CLIENT_TEMPLATE.FAT&amp;display_string=Audit&amp;VAR:KEY=WRYZIZKPSN&amp;VAR:QUERY=RkZfREVCVChRVFIsMCk=&amp;WINDOW=FIRST_POPUP&amp;HEIGHT=450&amp;WIDTH=450&amp;START_MAXIMIZED=FALSE&amp;VA","R:CALENDAR=FIVEDAY&amp;VAR:SYMBOL=625822&amp;VAR:INDEX=0"}</definedName>
    <definedName name="_25__FDSAUDITLINK___1" hidden="1">{"fdsup://directions/FAT Viewer?action=UPDATE&amp;creator=factset&amp;DYN_ARGS=TRUE&amp;DOC_NAME=FAT:FQL_AUDITING_CLIENT_TEMPLATE.FAT&amp;display_string=Audit&amp;VAR:KEY=WRYZIZKPSN&amp;VAR:QUERY=RkZfREVCVChRVFIsMCk=&amp;WINDOW=FIRST_POPUP&amp;HEIGHT=450&amp;WIDTH=450&amp;START_MAXIMIZED=FALSE&amp;VA","R:CALENDAR=FIVEDAY&amp;VAR:SYMBOL=625822&amp;VAR:INDEX=0"}</definedName>
    <definedName name="_25__FDSAUDITLINK___2" hidden="1">{"fdsup://directions/FAT Viewer?action=UPDATE&amp;creator=factset&amp;DYN_ARGS=TRUE&amp;DOC_NAME=FAT:FQL_AUDITING_CLIENT_TEMPLATE.FAT&amp;display_string=Audit&amp;VAR:KEY=WRYZIZKPSN&amp;VAR:QUERY=RkZfREVCVChRVFIsMCk=&amp;WINDOW=FIRST_POPUP&amp;HEIGHT=450&amp;WIDTH=450&amp;START_MAXIMIZED=FALSE&amp;VA","R:CALENDAR=FIVEDAY&amp;VAR:SYMBOL=625822&amp;VAR:INDEX=0"}</definedName>
    <definedName name="_25__FDSAUDITLINK___3" hidden="1">{"fdsup://directions/FAT Viewer?action=UPDATE&amp;creator=factset&amp;DYN_ARGS=TRUE&amp;DOC_NAME=FAT:FQL_AUDITING_CLIENT_TEMPLATE.FAT&amp;display_string=Audit&amp;VAR:KEY=WRYZIZKPSN&amp;VAR:QUERY=RkZfREVCVChRVFIsMCk=&amp;WINDOW=FIRST_POPUP&amp;HEIGHT=450&amp;WIDTH=450&amp;START_MAXIMIZED=FALSE&amp;VA","R:CALENDAR=FIVEDAY&amp;VAR:SYMBOL=625822&amp;VAR:INDEX=0"}</definedName>
    <definedName name="_25__FDSAUDITLINK___4" hidden="1">{"fdsup://directions/FAT Viewer?action=UPDATE&amp;creator=factset&amp;DYN_ARGS=TRUE&amp;DOC_NAME=FAT:FQL_AUDITING_CLIENT_TEMPLATE.FAT&amp;display_string=Audit&amp;VAR:KEY=WRYZIZKPSN&amp;VAR:QUERY=RkZfREVCVChRVFIsMCk=&amp;WINDOW=FIRST_POPUP&amp;HEIGHT=450&amp;WIDTH=450&amp;START_MAXIMIZED=FALSE&amp;VA","R:CALENDAR=FIVEDAY&amp;VAR:SYMBOL=625822&amp;VAR:INDEX=0"}</definedName>
    <definedName name="_25__FDSAUDITLINK___5" hidden="1">{"fdsup://directions/FAT Viewer?action=UPDATE&amp;creator=factset&amp;DYN_ARGS=TRUE&amp;DOC_NAME=FAT:FQL_AUDITING_CLIENT_TEMPLATE.FAT&amp;display_string=Audit&amp;VAR:KEY=WRYZIZKPSN&amp;VAR:QUERY=RkZfREVCVChRVFIsMCk=&amp;WINDOW=FIRST_POPUP&amp;HEIGHT=450&amp;WIDTH=450&amp;START_MAXIMIZED=FALSE&amp;VA","R:CALENDAR=FIVEDAY&amp;VAR:SYMBOL=625822&amp;VAR:INDEX=0"}</definedName>
    <definedName name="_26__FDSAUDITLINK__" hidden="1">{"fdsup://directions/FAT Viewer?action=UPDATE&amp;creator=factset&amp;DYN_ARGS=TRUE&amp;DOC_NAME=FAT:FQL_AUDITING_CLIENT_TEMPLATE.FAT&amp;display_string=Audit&amp;VAR:KEY=AHUFWRONWX&amp;VAR:QUERY=RkZfREVCVF9MVChRVFIsMCk=&amp;WINDOW=FIRST_POPUP&amp;HEIGHT=450&amp;WIDTH=450&amp;START_MAXIMIZED=FALS","E&amp;VAR:CALENDAR=FIVEDAY&amp;VAR:SYMBOL=625822&amp;VAR:INDEX=0"}</definedName>
    <definedName name="_26__FDSAUDITLINK___1" hidden="1">{"fdsup://directions/FAT Viewer?action=UPDATE&amp;creator=factset&amp;DYN_ARGS=TRUE&amp;DOC_NAME=FAT:FQL_AUDITING_CLIENT_TEMPLATE.FAT&amp;display_string=Audit&amp;VAR:KEY=AHUFWRONWX&amp;VAR:QUERY=RkZfREVCVF9MVChRVFIsMCk=&amp;WINDOW=FIRST_POPUP&amp;HEIGHT=450&amp;WIDTH=450&amp;START_MAXIMIZED=FALS","E&amp;VAR:CALENDAR=FIVEDAY&amp;VAR:SYMBOL=625822&amp;VAR:INDEX=0"}</definedName>
    <definedName name="_26__FDSAUDITLINK___2" hidden="1">{"fdsup://directions/FAT Viewer?action=UPDATE&amp;creator=factset&amp;DYN_ARGS=TRUE&amp;DOC_NAME=FAT:FQL_AUDITING_CLIENT_TEMPLATE.FAT&amp;display_string=Audit&amp;VAR:KEY=AHUFWRONWX&amp;VAR:QUERY=RkZfREVCVF9MVChRVFIsMCk=&amp;WINDOW=FIRST_POPUP&amp;HEIGHT=450&amp;WIDTH=450&amp;START_MAXIMIZED=FALS","E&amp;VAR:CALENDAR=FIVEDAY&amp;VAR:SYMBOL=625822&amp;VAR:INDEX=0"}</definedName>
    <definedName name="_26__FDSAUDITLINK___3" hidden="1">{"fdsup://directions/FAT Viewer?action=UPDATE&amp;creator=factset&amp;DYN_ARGS=TRUE&amp;DOC_NAME=FAT:FQL_AUDITING_CLIENT_TEMPLATE.FAT&amp;display_string=Audit&amp;VAR:KEY=AHUFWRONWX&amp;VAR:QUERY=RkZfREVCVF9MVChRVFIsMCk=&amp;WINDOW=FIRST_POPUP&amp;HEIGHT=450&amp;WIDTH=450&amp;START_MAXIMIZED=FALS","E&amp;VAR:CALENDAR=FIVEDAY&amp;VAR:SYMBOL=625822&amp;VAR:INDEX=0"}</definedName>
    <definedName name="_26__FDSAUDITLINK___4" hidden="1">{"fdsup://directions/FAT Viewer?action=UPDATE&amp;creator=factset&amp;DYN_ARGS=TRUE&amp;DOC_NAME=FAT:FQL_AUDITING_CLIENT_TEMPLATE.FAT&amp;display_string=Audit&amp;VAR:KEY=AHUFWRONWX&amp;VAR:QUERY=RkZfREVCVF9MVChRVFIsMCk=&amp;WINDOW=FIRST_POPUP&amp;HEIGHT=450&amp;WIDTH=450&amp;START_MAXIMIZED=FALS","E&amp;VAR:CALENDAR=FIVEDAY&amp;VAR:SYMBOL=625822&amp;VAR:INDEX=0"}</definedName>
    <definedName name="_26__FDSAUDITLINK___5" hidden="1">{"fdsup://directions/FAT Viewer?action=UPDATE&amp;creator=factset&amp;DYN_ARGS=TRUE&amp;DOC_NAME=FAT:FQL_AUDITING_CLIENT_TEMPLATE.FAT&amp;display_string=Audit&amp;VAR:KEY=AHUFWRONWX&amp;VAR:QUERY=RkZfREVCVF9MVChRVFIsMCk=&amp;WINDOW=FIRST_POPUP&amp;HEIGHT=450&amp;WIDTH=450&amp;START_MAXIMIZED=FALS","E&amp;VAR:CALENDAR=FIVEDAY&amp;VAR:SYMBOL=625822&amp;VAR:INDEX=0"}</definedName>
    <definedName name="_27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27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27__FDSAUDITLINK___2"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27__FDSAUDITLINK___3"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27__FDSAUDITLINK___4"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27__FDSAUDITLINK___5"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28__FDSAUDITLINK__" hidden="1">{"fdsup://Directions/FactSet Auditing Viewer?action=AUDIT_VALUE&amp;DB=129&amp;ID1=B4WXN8&amp;VALUEID=02001&amp;SDATE=201101&amp;PERIODTYPE=SEMI_STD&amp;window=popup_no_bar&amp;width=385&amp;height=120&amp;START_MAXIMIZED=FALSE&amp;creator=factset&amp;display_string=Audit"}</definedName>
    <definedName name="_28__FDSAUDITLINK___1" hidden="1">{"fdsup://Directions/FactSet Auditing Viewer?action=AUDIT_VALUE&amp;DB=129&amp;ID1=B4WXN8&amp;VALUEID=02001&amp;SDATE=201101&amp;PERIODTYPE=SEMI_STD&amp;window=popup_no_bar&amp;width=385&amp;height=120&amp;START_MAXIMIZED=FALSE&amp;creator=factset&amp;display_string=Audit"}</definedName>
    <definedName name="_28__FDSAUDITLINK___2" hidden="1">{"fdsup://Directions/FactSet Auditing Viewer?action=AUDIT_VALUE&amp;DB=129&amp;ID1=B4WXN8&amp;VALUEID=02001&amp;SDATE=201101&amp;PERIODTYPE=SEMI_STD&amp;window=popup_no_bar&amp;width=385&amp;height=120&amp;START_MAXIMIZED=FALSE&amp;creator=factset&amp;display_string=Audit"}</definedName>
    <definedName name="_28__FDSAUDITLINK___3" hidden="1">{"fdsup://Directions/FactSet Auditing Viewer?action=AUDIT_VALUE&amp;DB=129&amp;ID1=B4WXN8&amp;VALUEID=02001&amp;SDATE=201101&amp;PERIODTYPE=SEMI_STD&amp;window=popup_no_bar&amp;width=385&amp;height=120&amp;START_MAXIMIZED=FALSE&amp;creator=factset&amp;display_string=Audit"}</definedName>
    <definedName name="_28__FDSAUDITLINK___4" hidden="1">{"fdsup://Directions/FactSet Auditing Viewer?action=AUDIT_VALUE&amp;DB=129&amp;ID1=B4WXN8&amp;VALUEID=02001&amp;SDATE=201101&amp;PERIODTYPE=SEMI_STD&amp;window=popup_no_bar&amp;width=385&amp;height=120&amp;START_MAXIMIZED=FALSE&amp;creator=factset&amp;display_string=Audit"}</definedName>
    <definedName name="_28__FDSAUDITLINK___5" hidden="1">{"fdsup://Directions/FactSet Auditing Viewer?action=AUDIT_VALUE&amp;DB=129&amp;ID1=B4WXN8&amp;VALUEID=02001&amp;SDATE=201101&amp;PERIODTYPE=SEMI_STD&amp;window=popup_no_bar&amp;width=385&amp;height=120&amp;START_MAXIMIZED=FALSE&amp;creator=factset&amp;display_string=Audit"}</definedName>
    <definedName name="_3__FDSAUDITLINK__" hidden="1">{"fdsup://Directions/FactSet Auditing Viewer?action=AUDIT_VALUE&amp;DB=129&amp;ID1=605991&amp;VALUEID=03426&amp;SDATE=201101&amp;PERIODTYPE=SEMI_STD&amp;window=popup_no_bar&amp;width=385&amp;height=120&amp;START_MAXIMIZED=FALSE&amp;creator=factset&amp;display_string=Audit"}</definedName>
    <definedName name="_3__FDSAUDITLINK___1" hidden="1">{"fdsup://Directions/FactSet Auditing Viewer?action=AUDIT_VALUE&amp;DB=129&amp;ID1=605991&amp;VALUEID=03426&amp;SDATE=201101&amp;PERIODTYPE=SEMI_STD&amp;window=popup_no_bar&amp;width=385&amp;height=120&amp;START_MAXIMIZED=FALSE&amp;creator=factset&amp;display_string=Audit"}</definedName>
    <definedName name="_3__FDSAUDITLINK___2" hidden="1">{"fdsup://Directions/FactSet Auditing Viewer?action=AUDIT_VALUE&amp;DB=129&amp;ID1=605991&amp;VALUEID=03426&amp;SDATE=201101&amp;PERIODTYPE=SEMI_STD&amp;window=popup_no_bar&amp;width=385&amp;height=120&amp;START_MAXIMIZED=FALSE&amp;creator=factset&amp;display_string=Audit"}</definedName>
    <definedName name="_3__FDSAUDITLINK___3" hidden="1">{"fdsup://Directions/FactSet Auditing Viewer?action=AUDIT_VALUE&amp;DB=129&amp;ID1=605991&amp;VALUEID=03426&amp;SDATE=201101&amp;PERIODTYPE=SEMI_STD&amp;window=popup_no_bar&amp;width=385&amp;height=120&amp;START_MAXIMIZED=FALSE&amp;creator=factset&amp;display_string=Audit"}</definedName>
    <definedName name="_3__FDSAUDITLINK___4" hidden="1">{"fdsup://Directions/FactSet Auditing Viewer?action=AUDIT_VALUE&amp;DB=129&amp;ID1=605991&amp;VALUEID=03426&amp;SDATE=201101&amp;PERIODTYPE=SEMI_STD&amp;window=popup_no_bar&amp;width=385&amp;height=120&amp;START_MAXIMIZED=FALSE&amp;creator=factset&amp;display_string=Audit"}</definedName>
    <definedName name="_3__FDSAUDITLINK___5" hidden="1">{"fdsup://Directions/FactSet Auditing Viewer?action=AUDIT_VALUE&amp;DB=129&amp;ID1=605991&amp;VALUEID=03426&amp;SDATE=201101&amp;PERIODTYPE=SEMI_STD&amp;window=popup_no_bar&amp;width=385&amp;height=120&amp;START_MAXIMIZED=FALSE&amp;creator=factset&amp;display_string=Audit"}</definedName>
    <definedName name="_305__FDSAUDITLINK__" hidden="1">{"fdsup://Directions/FactSet Auditing Viewer?action=AUDIT_VALUE&amp;DB=129&amp;ID1=622010&amp;VALUEID=03426&amp;SDATE=201002&amp;PERIODTYPE=SEMI_STD&amp;window=popup_no_bar&amp;width=385&amp;height=120&amp;START_MAXIMIZED=FALSE&amp;creator=factset&amp;display_string=Audit"}</definedName>
    <definedName name="_305__FDSAUDITLINK___1" hidden="1">{"fdsup://Directions/FactSet Auditing Viewer?action=AUDIT_VALUE&amp;DB=129&amp;ID1=622010&amp;VALUEID=03426&amp;SDATE=201002&amp;PERIODTYPE=SEMI_STD&amp;window=popup_no_bar&amp;width=385&amp;height=120&amp;START_MAXIMIZED=FALSE&amp;creator=factset&amp;display_string=Audit"}</definedName>
    <definedName name="_305__FDSAUDITLINK___2" hidden="1">{"fdsup://Directions/FactSet Auditing Viewer?action=AUDIT_VALUE&amp;DB=129&amp;ID1=622010&amp;VALUEID=03426&amp;SDATE=201002&amp;PERIODTYPE=SEMI_STD&amp;window=popup_no_bar&amp;width=385&amp;height=120&amp;START_MAXIMIZED=FALSE&amp;creator=factset&amp;display_string=Audit"}</definedName>
    <definedName name="_305__FDSAUDITLINK___3" hidden="1">{"fdsup://Directions/FactSet Auditing Viewer?action=AUDIT_VALUE&amp;DB=129&amp;ID1=622010&amp;VALUEID=03426&amp;SDATE=201002&amp;PERIODTYPE=SEMI_STD&amp;window=popup_no_bar&amp;width=385&amp;height=120&amp;START_MAXIMIZED=FALSE&amp;creator=factset&amp;display_string=Audit"}</definedName>
    <definedName name="_305__FDSAUDITLINK___4" hidden="1">{"fdsup://Directions/FactSet Auditing Viewer?action=AUDIT_VALUE&amp;DB=129&amp;ID1=622010&amp;VALUEID=03426&amp;SDATE=201002&amp;PERIODTYPE=SEMI_STD&amp;window=popup_no_bar&amp;width=385&amp;height=120&amp;START_MAXIMIZED=FALSE&amp;creator=factset&amp;display_string=Audit"}</definedName>
    <definedName name="_305__FDSAUDITLINK___5" hidden="1">{"fdsup://Directions/FactSet Auditing Viewer?action=AUDIT_VALUE&amp;DB=129&amp;ID1=622010&amp;VALUEID=03426&amp;SDATE=201002&amp;PERIODTYPE=SEMI_STD&amp;window=popup_no_bar&amp;width=385&amp;height=120&amp;START_MAXIMIZED=FALSE&amp;creator=factset&amp;display_string=Audit"}</definedName>
    <definedName name="_306__FDSAUDITLINK__" hidden="1">{"fdsup://directions/FAT Viewer?action=UPDATE&amp;creator=factset&amp;DYN_ARGS=TRUE&amp;DOC_NAME=FAT:FQL_AUDITING_CLIENT_TEMPLATE.FAT&amp;display_string=Audit&amp;VAR:KEY=ANEXUFGXYV&amp;VAR:QUERY=KChGRl9ERUJUX0xUKFFUUiwwKUBGRl9ERUJUX0xUKFNFTUksMCkpQEZGX0RFQlRfTFQoQU5OLDApKQ==&amp;WIND","OW=FIRST_POPUP&amp;HEIGHT=450&amp;WIDTH=450&amp;START_MAXIMIZED=FALSE&amp;VAR:CALENDAR=FIVEDAY&amp;VAR:SYMBOL=616495&amp;VAR:INDEX=0"}</definedName>
    <definedName name="_306__FDSAUDITLINK___1" hidden="1">{"fdsup://directions/FAT Viewer?action=UPDATE&amp;creator=factset&amp;DYN_ARGS=TRUE&amp;DOC_NAME=FAT:FQL_AUDITING_CLIENT_TEMPLATE.FAT&amp;display_string=Audit&amp;VAR:KEY=ANEXUFGXYV&amp;VAR:QUERY=KChGRl9ERUJUX0xUKFFUUiwwKUBGRl9ERUJUX0xUKFNFTUksMCkpQEZGX0RFQlRfTFQoQU5OLDApKQ==&amp;WIND","OW=FIRST_POPUP&amp;HEIGHT=450&amp;WIDTH=450&amp;START_MAXIMIZED=FALSE&amp;VAR:CALENDAR=FIVEDAY&amp;VAR:SYMBOL=616495&amp;VAR:INDEX=0"}</definedName>
    <definedName name="_306__FDSAUDITLINK___2" hidden="1">{"fdsup://directions/FAT Viewer?action=UPDATE&amp;creator=factset&amp;DYN_ARGS=TRUE&amp;DOC_NAME=FAT:FQL_AUDITING_CLIENT_TEMPLATE.FAT&amp;display_string=Audit&amp;VAR:KEY=ANEXUFGXYV&amp;VAR:QUERY=KChGRl9ERUJUX0xUKFFUUiwwKUBGRl9ERUJUX0xUKFNFTUksMCkpQEZGX0RFQlRfTFQoQU5OLDApKQ==&amp;WIND","OW=FIRST_POPUP&amp;HEIGHT=450&amp;WIDTH=450&amp;START_MAXIMIZED=FALSE&amp;VAR:CALENDAR=FIVEDAY&amp;VAR:SYMBOL=616495&amp;VAR:INDEX=0"}</definedName>
    <definedName name="_306__FDSAUDITLINK___3" hidden="1">{"fdsup://directions/FAT Viewer?action=UPDATE&amp;creator=factset&amp;DYN_ARGS=TRUE&amp;DOC_NAME=FAT:FQL_AUDITING_CLIENT_TEMPLATE.FAT&amp;display_string=Audit&amp;VAR:KEY=ANEXUFGXYV&amp;VAR:QUERY=KChGRl9ERUJUX0xUKFFUUiwwKUBGRl9ERUJUX0xUKFNFTUksMCkpQEZGX0RFQlRfTFQoQU5OLDApKQ==&amp;WIND","OW=FIRST_POPUP&amp;HEIGHT=450&amp;WIDTH=450&amp;START_MAXIMIZED=FALSE&amp;VAR:CALENDAR=FIVEDAY&amp;VAR:SYMBOL=616495&amp;VAR:INDEX=0"}</definedName>
    <definedName name="_306__FDSAUDITLINK___4" hidden="1">{"fdsup://directions/FAT Viewer?action=UPDATE&amp;creator=factset&amp;DYN_ARGS=TRUE&amp;DOC_NAME=FAT:FQL_AUDITING_CLIENT_TEMPLATE.FAT&amp;display_string=Audit&amp;VAR:KEY=ANEXUFGXYV&amp;VAR:QUERY=KChGRl9ERUJUX0xUKFFUUiwwKUBGRl9ERUJUX0xUKFNFTUksMCkpQEZGX0RFQlRfTFQoQU5OLDApKQ==&amp;WIND","OW=FIRST_POPUP&amp;HEIGHT=450&amp;WIDTH=450&amp;START_MAXIMIZED=FALSE&amp;VAR:CALENDAR=FIVEDAY&amp;VAR:SYMBOL=616495&amp;VAR:INDEX=0"}</definedName>
    <definedName name="_306__FDSAUDITLINK___5" hidden="1">{"fdsup://directions/FAT Viewer?action=UPDATE&amp;creator=factset&amp;DYN_ARGS=TRUE&amp;DOC_NAME=FAT:FQL_AUDITING_CLIENT_TEMPLATE.FAT&amp;display_string=Audit&amp;VAR:KEY=ANEXUFGXYV&amp;VAR:QUERY=KChGRl9ERUJUX0xUKFFUUiwwKUBGRl9ERUJUX0xUKFNFTUksMCkpQEZGX0RFQlRfTFQoQU5OLDApKQ==&amp;WIND","OW=FIRST_POPUP&amp;HEIGHT=450&amp;WIDTH=450&amp;START_MAXIMIZED=FALSE&amp;VAR:CALENDAR=FIVEDAY&amp;VAR:SYMBOL=616495&amp;VAR:INDEX=0"}</definedName>
    <definedName name="_307__FDSAUDITLINK__" hidden="1">{"fdsup://directions/FAT Viewer?action=UPDATE&amp;creator=factset&amp;DYN_ARGS=TRUE&amp;DOC_NAME=FAT:FQL_AUDITING_CLIENT_TEMPLATE.FAT&amp;display_string=Audit&amp;VAR:KEY=AVIXQZGHET&amp;VAR:QUERY=KChGRl9ERUJUX0xUKFFUUiwwKUBGRl9ERUJUX0xUKFNFTUksMCkpQEZGX0RFQlRfTFQoQU5OLDApKQ==&amp;WIND","OW=FIRST_POPUP&amp;HEIGHT=450&amp;WIDTH=450&amp;START_MAXIMIZED=FALSE&amp;VAR:CALENDAR=FIVEDAY&amp;VAR:SYMBOL=609128&amp;VAR:INDEX=0"}</definedName>
    <definedName name="_307__FDSAUDITLINK___1" hidden="1">{"fdsup://directions/FAT Viewer?action=UPDATE&amp;creator=factset&amp;DYN_ARGS=TRUE&amp;DOC_NAME=FAT:FQL_AUDITING_CLIENT_TEMPLATE.FAT&amp;display_string=Audit&amp;VAR:KEY=AVIXQZGHET&amp;VAR:QUERY=KChGRl9ERUJUX0xUKFFUUiwwKUBGRl9ERUJUX0xUKFNFTUksMCkpQEZGX0RFQlRfTFQoQU5OLDApKQ==&amp;WIND","OW=FIRST_POPUP&amp;HEIGHT=450&amp;WIDTH=450&amp;START_MAXIMIZED=FALSE&amp;VAR:CALENDAR=FIVEDAY&amp;VAR:SYMBOL=609128&amp;VAR:INDEX=0"}</definedName>
    <definedName name="_307__FDSAUDITLINK___2" hidden="1">{"fdsup://directions/FAT Viewer?action=UPDATE&amp;creator=factset&amp;DYN_ARGS=TRUE&amp;DOC_NAME=FAT:FQL_AUDITING_CLIENT_TEMPLATE.FAT&amp;display_string=Audit&amp;VAR:KEY=AVIXQZGHET&amp;VAR:QUERY=KChGRl9ERUJUX0xUKFFUUiwwKUBGRl9ERUJUX0xUKFNFTUksMCkpQEZGX0RFQlRfTFQoQU5OLDApKQ==&amp;WIND","OW=FIRST_POPUP&amp;HEIGHT=450&amp;WIDTH=450&amp;START_MAXIMIZED=FALSE&amp;VAR:CALENDAR=FIVEDAY&amp;VAR:SYMBOL=609128&amp;VAR:INDEX=0"}</definedName>
    <definedName name="_307__FDSAUDITLINK___3" hidden="1">{"fdsup://directions/FAT Viewer?action=UPDATE&amp;creator=factset&amp;DYN_ARGS=TRUE&amp;DOC_NAME=FAT:FQL_AUDITING_CLIENT_TEMPLATE.FAT&amp;display_string=Audit&amp;VAR:KEY=AVIXQZGHET&amp;VAR:QUERY=KChGRl9ERUJUX0xUKFFUUiwwKUBGRl9ERUJUX0xUKFNFTUksMCkpQEZGX0RFQlRfTFQoQU5OLDApKQ==&amp;WIND","OW=FIRST_POPUP&amp;HEIGHT=450&amp;WIDTH=450&amp;START_MAXIMIZED=FALSE&amp;VAR:CALENDAR=FIVEDAY&amp;VAR:SYMBOL=609128&amp;VAR:INDEX=0"}</definedName>
    <definedName name="_307__FDSAUDITLINK___4" hidden="1">{"fdsup://directions/FAT Viewer?action=UPDATE&amp;creator=factset&amp;DYN_ARGS=TRUE&amp;DOC_NAME=FAT:FQL_AUDITING_CLIENT_TEMPLATE.FAT&amp;display_string=Audit&amp;VAR:KEY=AVIXQZGHET&amp;VAR:QUERY=KChGRl9ERUJUX0xUKFFUUiwwKUBGRl9ERUJUX0xUKFNFTUksMCkpQEZGX0RFQlRfTFQoQU5OLDApKQ==&amp;WIND","OW=FIRST_POPUP&amp;HEIGHT=450&amp;WIDTH=450&amp;START_MAXIMIZED=FALSE&amp;VAR:CALENDAR=FIVEDAY&amp;VAR:SYMBOL=609128&amp;VAR:INDEX=0"}</definedName>
    <definedName name="_307__FDSAUDITLINK___5" hidden="1">{"fdsup://directions/FAT Viewer?action=UPDATE&amp;creator=factset&amp;DYN_ARGS=TRUE&amp;DOC_NAME=FAT:FQL_AUDITING_CLIENT_TEMPLATE.FAT&amp;display_string=Audit&amp;VAR:KEY=AVIXQZGHET&amp;VAR:QUERY=KChGRl9ERUJUX0xUKFFUUiwwKUBGRl9ERUJUX0xUKFNFTUksMCkpQEZGX0RFQlRfTFQoQU5OLDApKQ==&amp;WIND","OW=FIRST_POPUP&amp;HEIGHT=450&amp;WIDTH=450&amp;START_MAXIMIZED=FALSE&amp;VAR:CALENDAR=FIVEDAY&amp;VAR:SYMBOL=609128&amp;VAR:INDEX=0"}</definedName>
    <definedName name="_308__FDSAUDITLINK__" hidden="1">{"fdsup://Directions/FactSet Auditing Viewer?action=AUDIT_VALUE&amp;DB=129&amp;ID1=618041&amp;VALUEID=03426&amp;SDATE=201101&amp;PERIODTYPE=SEMI_STD&amp;SCFT=3&amp;window=popup_no_bar&amp;width=385&amp;height=120&amp;START_MAXIMIZED=FALSE&amp;creator=factset&amp;display_string=Audit"}</definedName>
    <definedName name="_308__FDSAUDITLINK___1" hidden="1">{"fdsup://Directions/FactSet Auditing Viewer?action=AUDIT_VALUE&amp;DB=129&amp;ID1=618041&amp;VALUEID=03426&amp;SDATE=201101&amp;PERIODTYPE=SEMI_STD&amp;SCFT=3&amp;window=popup_no_bar&amp;width=385&amp;height=120&amp;START_MAXIMIZED=FALSE&amp;creator=factset&amp;display_string=Audit"}</definedName>
    <definedName name="_308__FDSAUDITLINK___2" hidden="1">{"fdsup://Directions/FactSet Auditing Viewer?action=AUDIT_VALUE&amp;DB=129&amp;ID1=618041&amp;VALUEID=03426&amp;SDATE=201101&amp;PERIODTYPE=SEMI_STD&amp;SCFT=3&amp;window=popup_no_bar&amp;width=385&amp;height=120&amp;START_MAXIMIZED=FALSE&amp;creator=factset&amp;display_string=Audit"}</definedName>
    <definedName name="_308__FDSAUDITLINK___3" hidden="1">{"fdsup://Directions/FactSet Auditing Viewer?action=AUDIT_VALUE&amp;DB=129&amp;ID1=618041&amp;VALUEID=03426&amp;SDATE=201101&amp;PERIODTYPE=SEMI_STD&amp;SCFT=3&amp;window=popup_no_bar&amp;width=385&amp;height=120&amp;START_MAXIMIZED=FALSE&amp;creator=factset&amp;display_string=Audit"}</definedName>
    <definedName name="_308__FDSAUDITLINK___4" hidden="1">{"fdsup://Directions/FactSet Auditing Viewer?action=AUDIT_VALUE&amp;DB=129&amp;ID1=618041&amp;VALUEID=03426&amp;SDATE=201101&amp;PERIODTYPE=SEMI_STD&amp;SCFT=3&amp;window=popup_no_bar&amp;width=385&amp;height=120&amp;START_MAXIMIZED=FALSE&amp;creator=factset&amp;display_string=Audit"}</definedName>
    <definedName name="_308__FDSAUDITLINK___5" hidden="1">{"fdsup://Directions/FactSet Auditing Viewer?action=AUDIT_VALUE&amp;DB=129&amp;ID1=618041&amp;VALUEID=03426&amp;SDATE=201101&amp;PERIODTYPE=SEMI_STD&amp;SCFT=3&amp;window=popup_no_bar&amp;width=385&amp;height=120&amp;START_MAXIMIZED=FALSE&amp;creator=factset&amp;display_string=Audit"}</definedName>
    <definedName name="_309__FDSAUDITLINK__" hidden="1">{"fdsup://Directions/FactSet Auditing Viewer?action=AUDIT_VALUE&amp;DB=129&amp;ID1=B1Y9TB&amp;VALUEID=02001&amp;SDATE=201002&amp;PERIODTYPE=SEMI_STD&amp;SCFT=3&amp;window=popup_no_bar&amp;width=385&amp;height=120&amp;START_MAXIMIZED=FALSE&amp;creator=factset&amp;display_string=Audit"}</definedName>
    <definedName name="_309__FDSAUDITLINK___1" hidden="1">{"fdsup://Directions/FactSet Auditing Viewer?action=AUDIT_VALUE&amp;DB=129&amp;ID1=B1Y9TB&amp;VALUEID=02001&amp;SDATE=201002&amp;PERIODTYPE=SEMI_STD&amp;SCFT=3&amp;window=popup_no_bar&amp;width=385&amp;height=120&amp;START_MAXIMIZED=FALSE&amp;creator=factset&amp;display_string=Audit"}</definedName>
    <definedName name="_309__FDSAUDITLINK___2" hidden="1">{"fdsup://Directions/FactSet Auditing Viewer?action=AUDIT_VALUE&amp;DB=129&amp;ID1=B1Y9TB&amp;VALUEID=02001&amp;SDATE=201002&amp;PERIODTYPE=SEMI_STD&amp;SCFT=3&amp;window=popup_no_bar&amp;width=385&amp;height=120&amp;START_MAXIMIZED=FALSE&amp;creator=factset&amp;display_string=Audit"}</definedName>
    <definedName name="_309__FDSAUDITLINK___3" hidden="1">{"fdsup://Directions/FactSet Auditing Viewer?action=AUDIT_VALUE&amp;DB=129&amp;ID1=B1Y9TB&amp;VALUEID=02001&amp;SDATE=201002&amp;PERIODTYPE=SEMI_STD&amp;SCFT=3&amp;window=popup_no_bar&amp;width=385&amp;height=120&amp;START_MAXIMIZED=FALSE&amp;creator=factset&amp;display_string=Audit"}</definedName>
    <definedName name="_309__FDSAUDITLINK___4" hidden="1">{"fdsup://Directions/FactSet Auditing Viewer?action=AUDIT_VALUE&amp;DB=129&amp;ID1=B1Y9TB&amp;VALUEID=02001&amp;SDATE=201002&amp;PERIODTYPE=SEMI_STD&amp;SCFT=3&amp;window=popup_no_bar&amp;width=385&amp;height=120&amp;START_MAXIMIZED=FALSE&amp;creator=factset&amp;display_string=Audit"}</definedName>
    <definedName name="_309__FDSAUDITLINK___5" hidden="1">{"fdsup://Directions/FactSet Auditing Viewer?action=AUDIT_VALUE&amp;DB=129&amp;ID1=B1Y9TB&amp;VALUEID=02001&amp;SDATE=201002&amp;PERIODTYPE=SEMI_STD&amp;SCFT=3&amp;window=popup_no_bar&amp;width=385&amp;height=120&amp;START_MAXIMIZED=FALSE&amp;creator=factset&amp;display_string=Audit"}</definedName>
    <definedName name="_310__FDSAUDITLINK__" hidden="1">{"fdsup://Directions/FactSet Auditing Viewer?action=AUDIT_VALUE&amp;DB=129&amp;ID1=673973&amp;VALUEID=02001&amp;SDATE=201101&amp;PERIODTYPE=SEMI_STD&amp;SCFT=3&amp;window=popup_no_bar&amp;width=385&amp;height=120&amp;START_MAXIMIZED=FALSE&amp;creator=factset&amp;display_string=Audit"}</definedName>
    <definedName name="_310__FDSAUDITLINK___1" hidden="1">{"fdsup://Directions/FactSet Auditing Viewer?action=AUDIT_VALUE&amp;DB=129&amp;ID1=673973&amp;VALUEID=02001&amp;SDATE=201101&amp;PERIODTYPE=SEMI_STD&amp;SCFT=3&amp;window=popup_no_bar&amp;width=385&amp;height=120&amp;START_MAXIMIZED=FALSE&amp;creator=factset&amp;display_string=Audit"}</definedName>
    <definedName name="_310__FDSAUDITLINK___2" hidden="1">{"fdsup://Directions/FactSet Auditing Viewer?action=AUDIT_VALUE&amp;DB=129&amp;ID1=673973&amp;VALUEID=02001&amp;SDATE=201101&amp;PERIODTYPE=SEMI_STD&amp;SCFT=3&amp;window=popup_no_bar&amp;width=385&amp;height=120&amp;START_MAXIMIZED=FALSE&amp;creator=factset&amp;display_string=Audit"}</definedName>
    <definedName name="_310__FDSAUDITLINK___3" hidden="1">{"fdsup://Directions/FactSet Auditing Viewer?action=AUDIT_VALUE&amp;DB=129&amp;ID1=673973&amp;VALUEID=02001&amp;SDATE=201101&amp;PERIODTYPE=SEMI_STD&amp;SCFT=3&amp;window=popup_no_bar&amp;width=385&amp;height=120&amp;START_MAXIMIZED=FALSE&amp;creator=factset&amp;display_string=Audit"}</definedName>
    <definedName name="_310__FDSAUDITLINK___4" hidden="1">{"fdsup://Directions/FactSet Auditing Viewer?action=AUDIT_VALUE&amp;DB=129&amp;ID1=673973&amp;VALUEID=02001&amp;SDATE=201101&amp;PERIODTYPE=SEMI_STD&amp;SCFT=3&amp;window=popup_no_bar&amp;width=385&amp;height=120&amp;START_MAXIMIZED=FALSE&amp;creator=factset&amp;display_string=Audit"}</definedName>
    <definedName name="_310__FDSAUDITLINK___5" hidden="1">{"fdsup://Directions/FactSet Auditing Viewer?action=AUDIT_VALUE&amp;DB=129&amp;ID1=673973&amp;VALUEID=02001&amp;SDATE=201101&amp;PERIODTYPE=SEMI_STD&amp;SCFT=3&amp;window=popup_no_bar&amp;width=385&amp;height=120&amp;START_MAXIMIZED=FALSE&amp;creator=factset&amp;display_string=Audit"}</definedName>
    <definedName name="_311__FDSAUDITLINK__" hidden="1">{"fdsup://Directions/FactSet Auditing Viewer?action=AUDIT_VALUE&amp;DB=129&amp;ID1=B4WXN8&amp;VALUEID=03426&amp;SDATE=201101&amp;PERIODTYPE=SEMI_STD&amp;SCFT=3&amp;window=popup_no_bar&amp;width=385&amp;height=120&amp;START_MAXIMIZED=FALSE&amp;creator=factset&amp;display_string=Audit"}</definedName>
    <definedName name="_311__FDSAUDITLINK___1" hidden="1">{"fdsup://Directions/FactSet Auditing Viewer?action=AUDIT_VALUE&amp;DB=129&amp;ID1=B4WXN8&amp;VALUEID=03426&amp;SDATE=201101&amp;PERIODTYPE=SEMI_STD&amp;SCFT=3&amp;window=popup_no_bar&amp;width=385&amp;height=120&amp;START_MAXIMIZED=FALSE&amp;creator=factset&amp;display_string=Audit"}</definedName>
    <definedName name="_311__FDSAUDITLINK___2" hidden="1">{"fdsup://Directions/FactSet Auditing Viewer?action=AUDIT_VALUE&amp;DB=129&amp;ID1=B4WXN8&amp;VALUEID=03426&amp;SDATE=201101&amp;PERIODTYPE=SEMI_STD&amp;SCFT=3&amp;window=popup_no_bar&amp;width=385&amp;height=120&amp;START_MAXIMIZED=FALSE&amp;creator=factset&amp;display_string=Audit"}</definedName>
    <definedName name="_311__FDSAUDITLINK___3" hidden="1">{"fdsup://Directions/FactSet Auditing Viewer?action=AUDIT_VALUE&amp;DB=129&amp;ID1=B4WXN8&amp;VALUEID=03426&amp;SDATE=201101&amp;PERIODTYPE=SEMI_STD&amp;SCFT=3&amp;window=popup_no_bar&amp;width=385&amp;height=120&amp;START_MAXIMIZED=FALSE&amp;creator=factset&amp;display_string=Audit"}</definedName>
    <definedName name="_311__FDSAUDITLINK___4" hidden="1">{"fdsup://Directions/FactSet Auditing Viewer?action=AUDIT_VALUE&amp;DB=129&amp;ID1=B4WXN8&amp;VALUEID=03426&amp;SDATE=201101&amp;PERIODTYPE=SEMI_STD&amp;SCFT=3&amp;window=popup_no_bar&amp;width=385&amp;height=120&amp;START_MAXIMIZED=FALSE&amp;creator=factset&amp;display_string=Audit"}</definedName>
    <definedName name="_311__FDSAUDITLINK___5" hidden="1">{"fdsup://Directions/FactSet Auditing Viewer?action=AUDIT_VALUE&amp;DB=129&amp;ID1=B4WXN8&amp;VALUEID=03426&amp;SDATE=201101&amp;PERIODTYPE=SEMI_STD&amp;SCFT=3&amp;window=popup_no_bar&amp;width=385&amp;height=120&amp;START_MAXIMIZED=FALSE&amp;creator=factset&amp;display_string=Audit"}</definedName>
    <definedName name="_312__FDSAUDITLINK__" hidden="1">{"fdsup://Directions/FactSet Auditing Viewer?action=AUDIT_VALUE&amp;DB=129&amp;ID1=649273&amp;VALUEID=02001&amp;SDATE=201101&amp;PERIODTYPE=SEMI_STD&amp;SCFT=3&amp;window=popup_no_bar&amp;width=385&amp;height=120&amp;START_MAXIMIZED=FALSE&amp;creator=factset&amp;display_string=Audit"}</definedName>
    <definedName name="_312__FDSAUDITLINK___1" hidden="1">{"fdsup://Directions/FactSet Auditing Viewer?action=AUDIT_VALUE&amp;DB=129&amp;ID1=649273&amp;VALUEID=02001&amp;SDATE=201101&amp;PERIODTYPE=SEMI_STD&amp;SCFT=3&amp;window=popup_no_bar&amp;width=385&amp;height=120&amp;START_MAXIMIZED=FALSE&amp;creator=factset&amp;display_string=Audit"}</definedName>
    <definedName name="_312__FDSAUDITLINK___2" hidden="1">{"fdsup://Directions/FactSet Auditing Viewer?action=AUDIT_VALUE&amp;DB=129&amp;ID1=649273&amp;VALUEID=02001&amp;SDATE=201101&amp;PERIODTYPE=SEMI_STD&amp;SCFT=3&amp;window=popup_no_bar&amp;width=385&amp;height=120&amp;START_MAXIMIZED=FALSE&amp;creator=factset&amp;display_string=Audit"}</definedName>
    <definedName name="_312__FDSAUDITLINK___3" hidden="1">{"fdsup://Directions/FactSet Auditing Viewer?action=AUDIT_VALUE&amp;DB=129&amp;ID1=649273&amp;VALUEID=02001&amp;SDATE=201101&amp;PERIODTYPE=SEMI_STD&amp;SCFT=3&amp;window=popup_no_bar&amp;width=385&amp;height=120&amp;START_MAXIMIZED=FALSE&amp;creator=factset&amp;display_string=Audit"}</definedName>
    <definedName name="_312__FDSAUDITLINK___4" hidden="1">{"fdsup://Directions/FactSet Auditing Viewer?action=AUDIT_VALUE&amp;DB=129&amp;ID1=649273&amp;VALUEID=02001&amp;SDATE=201101&amp;PERIODTYPE=SEMI_STD&amp;SCFT=3&amp;window=popup_no_bar&amp;width=385&amp;height=120&amp;START_MAXIMIZED=FALSE&amp;creator=factset&amp;display_string=Audit"}</definedName>
    <definedName name="_312__FDSAUDITLINK___5" hidden="1">{"fdsup://Directions/FactSet Auditing Viewer?action=AUDIT_VALUE&amp;DB=129&amp;ID1=649273&amp;VALUEID=02001&amp;SDATE=201101&amp;PERIODTYPE=SEMI_STD&amp;SCFT=3&amp;window=popup_no_bar&amp;width=385&amp;height=120&amp;START_MAXIMIZED=FALSE&amp;creator=factset&amp;display_string=Audit"}</definedName>
    <definedName name="_313__FDSAUDITLINK__" hidden="1">{"fdsup://Directions/FactSet Auditing Viewer?action=AUDIT_VALUE&amp;DB=129&amp;ID1=647654&amp;VALUEID=02001&amp;SDATE=201101&amp;PERIODTYPE=SEMI_STD&amp;SCFT=3&amp;window=popup_no_bar&amp;width=385&amp;height=120&amp;START_MAXIMIZED=FALSE&amp;creator=factset&amp;display_string=Audit"}</definedName>
    <definedName name="_313__FDSAUDITLINK___1" hidden="1">{"fdsup://Directions/FactSet Auditing Viewer?action=AUDIT_VALUE&amp;DB=129&amp;ID1=647654&amp;VALUEID=02001&amp;SDATE=201101&amp;PERIODTYPE=SEMI_STD&amp;SCFT=3&amp;window=popup_no_bar&amp;width=385&amp;height=120&amp;START_MAXIMIZED=FALSE&amp;creator=factset&amp;display_string=Audit"}</definedName>
    <definedName name="_313__FDSAUDITLINK___2" hidden="1">{"fdsup://Directions/FactSet Auditing Viewer?action=AUDIT_VALUE&amp;DB=129&amp;ID1=647654&amp;VALUEID=02001&amp;SDATE=201101&amp;PERIODTYPE=SEMI_STD&amp;SCFT=3&amp;window=popup_no_bar&amp;width=385&amp;height=120&amp;START_MAXIMIZED=FALSE&amp;creator=factset&amp;display_string=Audit"}</definedName>
    <definedName name="_313__FDSAUDITLINK___3" hidden="1">{"fdsup://Directions/FactSet Auditing Viewer?action=AUDIT_VALUE&amp;DB=129&amp;ID1=647654&amp;VALUEID=02001&amp;SDATE=201101&amp;PERIODTYPE=SEMI_STD&amp;SCFT=3&amp;window=popup_no_bar&amp;width=385&amp;height=120&amp;START_MAXIMIZED=FALSE&amp;creator=factset&amp;display_string=Audit"}</definedName>
    <definedName name="_313__FDSAUDITLINK___4" hidden="1">{"fdsup://Directions/FactSet Auditing Viewer?action=AUDIT_VALUE&amp;DB=129&amp;ID1=647654&amp;VALUEID=02001&amp;SDATE=201101&amp;PERIODTYPE=SEMI_STD&amp;SCFT=3&amp;window=popup_no_bar&amp;width=385&amp;height=120&amp;START_MAXIMIZED=FALSE&amp;creator=factset&amp;display_string=Audit"}</definedName>
    <definedName name="_313__FDSAUDITLINK___5" hidden="1">{"fdsup://Directions/FactSet Auditing Viewer?action=AUDIT_VALUE&amp;DB=129&amp;ID1=647654&amp;VALUEID=02001&amp;SDATE=201101&amp;PERIODTYPE=SEMI_STD&amp;SCFT=3&amp;window=popup_no_bar&amp;width=385&amp;height=120&amp;START_MAXIMIZED=FALSE&amp;creator=factset&amp;display_string=Audit"}</definedName>
    <definedName name="_315__FDSAUDITLINK__" hidden="1">{"fdsup://Directions/FactSet Auditing Viewer?action=AUDIT_VALUE&amp;DB=129&amp;ID1=605991&amp;VALUEID=02001&amp;SDATE=201101&amp;PERIODTYPE=SEMI_STD&amp;SCFT=3&amp;window=popup_no_bar&amp;width=385&amp;height=120&amp;START_MAXIMIZED=FALSE&amp;creator=factset&amp;display_string=Audit"}</definedName>
    <definedName name="_315__FDSAUDITLINK___1" hidden="1">{"fdsup://Directions/FactSet Auditing Viewer?action=AUDIT_VALUE&amp;DB=129&amp;ID1=605991&amp;VALUEID=02001&amp;SDATE=201101&amp;PERIODTYPE=SEMI_STD&amp;SCFT=3&amp;window=popup_no_bar&amp;width=385&amp;height=120&amp;START_MAXIMIZED=FALSE&amp;creator=factset&amp;display_string=Audit"}</definedName>
    <definedName name="_315__FDSAUDITLINK___2" hidden="1">{"fdsup://Directions/FactSet Auditing Viewer?action=AUDIT_VALUE&amp;DB=129&amp;ID1=605991&amp;VALUEID=02001&amp;SDATE=201101&amp;PERIODTYPE=SEMI_STD&amp;SCFT=3&amp;window=popup_no_bar&amp;width=385&amp;height=120&amp;START_MAXIMIZED=FALSE&amp;creator=factset&amp;display_string=Audit"}</definedName>
    <definedName name="_315__FDSAUDITLINK___3" hidden="1">{"fdsup://Directions/FactSet Auditing Viewer?action=AUDIT_VALUE&amp;DB=129&amp;ID1=605991&amp;VALUEID=02001&amp;SDATE=201101&amp;PERIODTYPE=SEMI_STD&amp;SCFT=3&amp;window=popup_no_bar&amp;width=385&amp;height=120&amp;START_MAXIMIZED=FALSE&amp;creator=factset&amp;display_string=Audit"}</definedName>
    <definedName name="_315__FDSAUDITLINK___4" hidden="1">{"fdsup://Directions/FactSet Auditing Viewer?action=AUDIT_VALUE&amp;DB=129&amp;ID1=605991&amp;VALUEID=02001&amp;SDATE=201101&amp;PERIODTYPE=SEMI_STD&amp;SCFT=3&amp;window=popup_no_bar&amp;width=385&amp;height=120&amp;START_MAXIMIZED=FALSE&amp;creator=factset&amp;display_string=Audit"}</definedName>
    <definedName name="_315__FDSAUDITLINK___5" hidden="1">{"fdsup://Directions/FactSet Auditing Viewer?action=AUDIT_VALUE&amp;DB=129&amp;ID1=605991&amp;VALUEID=02001&amp;SDATE=201101&amp;PERIODTYPE=SEMI_STD&amp;SCFT=3&amp;window=popup_no_bar&amp;width=385&amp;height=120&amp;START_MAXIMIZED=FALSE&amp;creator=factset&amp;display_string=Audit"}</definedName>
    <definedName name="_317__FDSAUDITLINK__" hidden="1">{"fdsup://Directions/FactSet Auditing Viewer?action=AUDIT_VALUE&amp;DB=129&amp;ID1=B0736T&amp;VALUEID=02001&amp;SDATE=201101&amp;PERIODTYPE=SEMI_STD&amp;SCFT=3&amp;window=popup_no_bar&amp;width=385&amp;height=120&amp;START_MAXIMIZED=FALSE&amp;creator=factset&amp;display_string=Audit"}</definedName>
    <definedName name="_317__FDSAUDITLINK___1" hidden="1">{"fdsup://Directions/FactSet Auditing Viewer?action=AUDIT_VALUE&amp;DB=129&amp;ID1=B0736T&amp;VALUEID=02001&amp;SDATE=201101&amp;PERIODTYPE=SEMI_STD&amp;SCFT=3&amp;window=popup_no_bar&amp;width=385&amp;height=120&amp;START_MAXIMIZED=FALSE&amp;creator=factset&amp;display_string=Audit"}</definedName>
    <definedName name="_317__FDSAUDITLINK___2" hidden="1">{"fdsup://Directions/FactSet Auditing Viewer?action=AUDIT_VALUE&amp;DB=129&amp;ID1=B0736T&amp;VALUEID=02001&amp;SDATE=201101&amp;PERIODTYPE=SEMI_STD&amp;SCFT=3&amp;window=popup_no_bar&amp;width=385&amp;height=120&amp;START_MAXIMIZED=FALSE&amp;creator=factset&amp;display_string=Audit"}</definedName>
    <definedName name="_317__FDSAUDITLINK___3" hidden="1">{"fdsup://Directions/FactSet Auditing Viewer?action=AUDIT_VALUE&amp;DB=129&amp;ID1=B0736T&amp;VALUEID=02001&amp;SDATE=201101&amp;PERIODTYPE=SEMI_STD&amp;SCFT=3&amp;window=popup_no_bar&amp;width=385&amp;height=120&amp;START_MAXIMIZED=FALSE&amp;creator=factset&amp;display_string=Audit"}</definedName>
    <definedName name="_317__FDSAUDITLINK___4" hidden="1">{"fdsup://Directions/FactSet Auditing Viewer?action=AUDIT_VALUE&amp;DB=129&amp;ID1=B0736T&amp;VALUEID=02001&amp;SDATE=201101&amp;PERIODTYPE=SEMI_STD&amp;SCFT=3&amp;window=popup_no_bar&amp;width=385&amp;height=120&amp;START_MAXIMIZED=FALSE&amp;creator=factset&amp;display_string=Audit"}</definedName>
    <definedName name="_317__FDSAUDITLINK___5" hidden="1">{"fdsup://Directions/FactSet Auditing Viewer?action=AUDIT_VALUE&amp;DB=129&amp;ID1=B0736T&amp;VALUEID=02001&amp;SDATE=201101&amp;PERIODTYPE=SEMI_STD&amp;SCFT=3&amp;window=popup_no_bar&amp;width=385&amp;height=120&amp;START_MAXIMIZED=FALSE&amp;creator=factset&amp;display_string=Audit"}</definedName>
    <definedName name="_319__FDSAUDITLINK__" hidden="1">{"fdsup://Directions/FactSet Auditing Viewer?action=AUDIT_VALUE&amp;DB=129&amp;ID1=608820&amp;VALUEID=02001&amp;SDATE=201101&amp;PERIODTYPE=SEMI_STD&amp;SCFT=3&amp;window=popup_no_bar&amp;width=385&amp;height=120&amp;START_MAXIMIZED=FALSE&amp;creator=factset&amp;display_string=Audit"}</definedName>
    <definedName name="_319__FDSAUDITLINK___1" hidden="1">{"fdsup://Directions/FactSet Auditing Viewer?action=AUDIT_VALUE&amp;DB=129&amp;ID1=608820&amp;VALUEID=02001&amp;SDATE=201101&amp;PERIODTYPE=SEMI_STD&amp;SCFT=3&amp;window=popup_no_bar&amp;width=385&amp;height=120&amp;START_MAXIMIZED=FALSE&amp;creator=factset&amp;display_string=Audit"}</definedName>
    <definedName name="_319__FDSAUDITLINK___2" hidden="1">{"fdsup://Directions/FactSet Auditing Viewer?action=AUDIT_VALUE&amp;DB=129&amp;ID1=608820&amp;VALUEID=02001&amp;SDATE=201101&amp;PERIODTYPE=SEMI_STD&amp;SCFT=3&amp;window=popup_no_bar&amp;width=385&amp;height=120&amp;START_MAXIMIZED=FALSE&amp;creator=factset&amp;display_string=Audit"}</definedName>
    <definedName name="_319__FDSAUDITLINK___3" hidden="1">{"fdsup://Directions/FactSet Auditing Viewer?action=AUDIT_VALUE&amp;DB=129&amp;ID1=608820&amp;VALUEID=02001&amp;SDATE=201101&amp;PERIODTYPE=SEMI_STD&amp;SCFT=3&amp;window=popup_no_bar&amp;width=385&amp;height=120&amp;START_MAXIMIZED=FALSE&amp;creator=factset&amp;display_string=Audit"}</definedName>
    <definedName name="_319__FDSAUDITLINK___4" hidden="1">{"fdsup://Directions/FactSet Auditing Viewer?action=AUDIT_VALUE&amp;DB=129&amp;ID1=608820&amp;VALUEID=02001&amp;SDATE=201101&amp;PERIODTYPE=SEMI_STD&amp;SCFT=3&amp;window=popup_no_bar&amp;width=385&amp;height=120&amp;START_MAXIMIZED=FALSE&amp;creator=factset&amp;display_string=Audit"}</definedName>
    <definedName name="_319__FDSAUDITLINK___5" hidden="1">{"fdsup://Directions/FactSet Auditing Viewer?action=AUDIT_VALUE&amp;DB=129&amp;ID1=608820&amp;VALUEID=02001&amp;SDATE=201101&amp;PERIODTYPE=SEMI_STD&amp;SCFT=3&amp;window=popup_no_bar&amp;width=385&amp;height=120&amp;START_MAXIMIZED=FALSE&amp;creator=factset&amp;display_string=Audit"}</definedName>
    <definedName name="_320__FDSAUDITLINK__" hidden="1">{"fdsup://Directions/FactSet Auditing Viewer?action=AUDIT_VALUE&amp;DB=129&amp;ID1=622010&amp;VALUEID=03426&amp;SDATE=201002&amp;PERIODTYPE=SEMI_STD&amp;SCFT=3&amp;window=popup_no_bar&amp;width=385&amp;height=120&amp;START_MAXIMIZED=FALSE&amp;creator=factset&amp;display_string=Audit"}</definedName>
    <definedName name="_320__FDSAUDITLINK___1" hidden="1">{"fdsup://Directions/FactSet Auditing Viewer?action=AUDIT_VALUE&amp;DB=129&amp;ID1=622010&amp;VALUEID=03426&amp;SDATE=201002&amp;PERIODTYPE=SEMI_STD&amp;SCFT=3&amp;window=popup_no_bar&amp;width=385&amp;height=120&amp;START_MAXIMIZED=FALSE&amp;creator=factset&amp;display_string=Audit"}</definedName>
    <definedName name="_320__FDSAUDITLINK___2" hidden="1">{"fdsup://Directions/FactSet Auditing Viewer?action=AUDIT_VALUE&amp;DB=129&amp;ID1=622010&amp;VALUEID=03426&amp;SDATE=201002&amp;PERIODTYPE=SEMI_STD&amp;SCFT=3&amp;window=popup_no_bar&amp;width=385&amp;height=120&amp;START_MAXIMIZED=FALSE&amp;creator=factset&amp;display_string=Audit"}</definedName>
    <definedName name="_320__FDSAUDITLINK___3" hidden="1">{"fdsup://Directions/FactSet Auditing Viewer?action=AUDIT_VALUE&amp;DB=129&amp;ID1=622010&amp;VALUEID=03426&amp;SDATE=201002&amp;PERIODTYPE=SEMI_STD&amp;SCFT=3&amp;window=popup_no_bar&amp;width=385&amp;height=120&amp;START_MAXIMIZED=FALSE&amp;creator=factset&amp;display_string=Audit"}</definedName>
    <definedName name="_320__FDSAUDITLINK___4" hidden="1">{"fdsup://Directions/FactSet Auditing Viewer?action=AUDIT_VALUE&amp;DB=129&amp;ID1=622010&amp;VALUEID=03426&amp;SDATE=201002&amp;PERIODTYPE=SEMI_STD&amp;SCFT=3&amp;window=popup_no_bar&amp;width=385&amp;height=120&amp;START_MAXIMIZED=FALSE&amp;creator=factset&amp;display_string=Audit"}</definedName>
    <definedName name="_320__FDSAUDITLINK___5" hidden="1">{"fdsup://Directions/FactSet Auditing Viewer?action=AUDIT_VALUE&amp;DB=129&amp;ID1=622010&amp;VALUEID=03426&amp;SDATE=201002&amp;PERIODTYPE=SEMI_STD&amp;SCFT=3&amp;window=popup_no_bar&amp;width=385&amp;height=120&amp;START_MAXIMIZED=FALSE&amp;creator=factset&amp;display_string=Audit"}</definedName>
    <definedName name="_321__FDSAUDITLINK__" hidden="1">{"fdsup://directions/FAT Viewer?action=UPDATE&amp;creator=factset&amp;DYN_ARGS=TRUE&amp;DOC_NAME=FAT:FQL_AUDITING_CLIENT_TEMPLATE.FAT&amp;display_string=Audit&amp;VAR:KEY=OLOPGHWHAP&amp;VAR:QUERY=KChGRl9ERUJUX0xUKFFUUiwwLCwsLEFVRClARkZfREVCVF9MVChTRU1JLDAsLCwsQVVEKSlARkZfREVCVF9MV","ChBTk4sMCwsLCxBVUQpKQ==&amp;WINDOW=FIRST_POPUP&amp;HEIGHT=450&amp;WIDTH=450&amp;START_MAXIMIZED=FALSE&amp;VAR:CALENDAR=FIVEDAY&amp;VAR:SYMBOL=606355&amp;VAR:INDEX=0"}</definedName>
    <definedName name="_321__FDSAUDITLINK___1" hidden="1">{"fdsup://directions/FAT Viewer?action=UPDATE&amp;creator=factset&amp;DYN_ARGS=TRUE&amp;DOC_NAME=FAT:FQL_AUDITING_CLIENT_TEMPLATE.FAT&amp;display_string=Audit&amp;VAR:KEY=OLOPGHWHAP&amp;VAR:QUERY=KChGRl9ERUJUX0xUKFFUUiwwLCwsLEFVRClARkZfREVCVF9MVChTRU1JLDAsLCwsQVVEKSlARkZfREVCVF9MV","ChBTk4sMCwsLCxBVUQpKQ==&amp;WINDOW=FIRST_POPUP&amp;HEIGHT=450&amp;WIDTH=450&amp;START_MAXIMIZED=FALSE&amp;VAR:CALENDAR=FIVEDAY&amp;VAR:SYMBOL=606355&amp;VAR:INDEX=0"}</definedName>
    <definedName name="_321__FDSAUDITLINK___2" hidden="1">{"fdsup://directions/FAT Viewer?action=UPDATE&amp;creator=factset&amp;DYN_ARGS=TRUE&amp;DOC_NAME=FAT:FQL_AUDITING_CLIENT_TEMPLATE.FAT&amp;display_string=Audit&amp;VAR:KEY=OLOPGHWHAP&amp;VAR:QUERY=KChGRl9ERUJUX0xUKFFUUiwwLCwsLEFVRClARkZfREVCVF9MVChTRU1JLDAsLCwsQVVEKSlARkZfREVCVF9MV","ChBTk4sMCwsLCxBVUQpKQ==&amp;WINDOW=FIRST_POPUP&amp;HEIGHT=450&amp;WIDTH=450&amp;START_MAXIMIZED=FALSE&amp;VAR:CALENDAR=FIVEDAY&amp;VAR:SYMBOL=606355&amp;VAR:INDEX=0"}</definedName>
    <definedName name="_321__FDSAUDITLINK___3" hidden="1">{"fdsup://directions/FAT Viewer?action=UPDATE&amp;creator=factset&amp;DYN_ARGS=TRUE&amp;DOC_NAME=FAT:FQL_AUDITING_CLIENT_TEMPLATE.FAT&amp;display_string=Audit&amp;VAR:KEY=OLOPGHWHAP&amp;VAR:QUERY=KChGRl9ERUJUX0xUKFFUUiwwLCwsLEFVRClARkZfREVCVF9MVChTRU1JLDAsLCwsQVVEKSlARkZfREVCVF9MV","ChBTk4sMCwsLCxBVUQpKQ==&amp;WINDOW=FIRST_POPUP&amp;HEIGHT=450&amp;WIDTH=450&amp;START_MAXIMIZED=FALSE&amp;VAR:CALENDAR=FIVEDAY&amp;VAR:SYMBOL=606355&amp;VAR:INDEX=0"}</definedName>
    <definedName name="_321__FDSAUDITLINK___4" hidden="1">{"fdsup://directions/FAT Viewer?action=UPDATE&amp;creator=factset&amp;DYN_ARGS=TRUE&amp;DOC_NAME=FAT:FQL_AUDITING_CLIENT_TEMPLATE.FAT&amp;display_string=Audit&amp;VAR:KEY=OLOPGHWHAP&amp;VAR:QUERY=KChGRl9ERUJUX0xUKFFUUiwwLCwsLEFVRClARkZfREVCVF9MVChTRU1JLDAsLCwsQVVEKSlARkZfREVCVF9MV","ChBTk4sMCwsLCxBVUQpKQ==&amp;WINDOW=FIRST_POPUP&amp;HEIGHT=450&amp;WIDTH=450&amp;START_MAXIMIZED=FALSE&amp;VAR:CALENDAR=FIVEDAY&amp;VAR:SYMBOL=606355&amp;VAR:INDEX=0"}</definedName>
    <definedName name="_321__FDSAUDITLINK___5" hidden="1">{"fdsup://directions/FAT Viewer?action=UPDATE&amp;creator=factset&amp;DYN_ARGS=TRUE&amp;DOC_NAME=FAT:FQL_AUDITING_CLIENT_TEMPLATE.FAT&amp;display_string=Audit&amp;VAR:KEY=OLOPGHWHAP&amp;VAR:QUERY=KChGRl9ERUJUX0xUKFFUUiwwLCwsLEFVRClARkZfREVCVF9MVChTRU1JLDAsLCwsQVVEKSlARkZfREVCVF9MV","ChBTk4sMCwsLCxBVUQpKQ==&amp;WINDOW=FIRST_POPUP&amp;HEIGHT=450&amp;WIDTH=450&amp;START_MAXIMIZED=FALSE&amp;VAR:CALENDAR=FIVEDAY&amp;VAR:SYMBOL=606355&amp;VAR:INDEX=0"}</definedName>
    <definedName name="_322__FDSAUDITLINK__" hidden="1">{"fdsup://Directions/FactSet Auditing Viewer?action=AUDIT_VALUE&amp;DB=129&amp;ID1=B013SX&amp;VALUEID=02001&amp;SDATE=201101&amp;PERIODTYPE=SEMI_STD&amp;SCFT=3&amp;window=popup_no_bar&amp;width=385&amp;height=120&amp;START_MAXIMIZED=FALSE&amp;creator=factset&amp;display_string=Audit"}</definedName>
    <definedName name="_322__FDSAUDITLINK___1" hidden="1">{"fdsup://Directions/FactSet Auditing Viewer?action=AUDIT_VALUE&amp;DB=129&amp;ID1=B013SX&amp;VALUEID=02001&amp;SDATE=201101&amp;PERIODTYPE=SEMI_STD&amp;SCFT=3&amp;window=popup_no_bar&amp;width=385&amp;height=120&amp;START_MAXIMIZED=FALSE&amp;creator=factset&amp;display_string=Audit"}</definedName>
    <definedName name="_322__FDSAUDITLINK___2" hidden="1">{"fdsup://Directions/FactSet Auditing Viewer?action=AUDIT_VALUE&amp;DB=129&amp;ID1=B013SX&amp;VALUEID=02001&amp;SDATE=201101&amp;PERIODTYPE=SEMI_STD&amp;SCFT=3&amp;window=popup_no_bar&amp;width=385&amp;height=120&amp;START_MAXIMIZED=FALSE&amp;creator=factset&amp;display_string=Audit"}</definedName>
    <definedName name="_322__FDSAUDITLINK___3" hidden="1">{"fdsup://Directions/FactSet Auditing Viewer?action=AUDIT_VALUE&amp;DB=129&amp;ID1=B013SX&amp;VALUEID=02001&amp;SDATE=201101&amp;PERIODTYPE=SEMI_STD&amp;SCFT=3&amp;window=popup_no_bar&amp;width=385&amp;height=120&amp;START_MAXIMIZED=FALSE&amp;creator=factset&amp;display_string=Audit"}</definedName>
    <definedName name="_322__FDSAUDITLINK___4" hidden="1">{"fdsup://Directions/FactSet Auditing Viewer?action=AUDIT_VALUE&amp;DB=129&amp;ID1=B013SX&amp;VALUEID=02001&amp;SDATE=201101&amp;PERIODTYPE=SEMI_STD&amp;SCFT=3&amp;window=popup_no_bar&amp;width=385&amp;height=120&amp;START_MAXIMIZED=FALSE&amp;creator=factset&amp;display_string=Audit"}</definedName>
    <definedName name="_322__FDSAUDITLINK___5" hidden="1">{"fdsup://Directions/FactSet Auditing Viewer?action=AUDIT_VALUE&amp;DB=129&amp;ID1=B013SX&amp;VALUEID=02001&amp;SDATE=201101&amp;PERIODTYPE=SEMI_STD&amp;SCFT=3&amp;window=popup_no_bar&amp;width=385&amp;height=120&amp;START_MAXIMIZED=FALSE&amp;creator=factset&amp;display_string=Audit"}</definedName>
    <definedName name="_323__FDSAUDITLINK__" hidden="1">{"fdsup://Directions/FactSet Auditing Viewer?action=AUDIT_VALUE&amp;DB=129&amp;ID1=616495&amp;VALUEID=02001&amp;SDATE=201002&amp;PERIODTYPE=SEMI_STD&amp;SCFT=3&amp;window=popup_no_bar&amp;width=385&amp;height=120&amp;START_MAXIMIZED=FALSE&amp;creator=factset&amp;display_string=Audit"}</definedName>
    <definedName name="_323__FDSAUDITLINK___1" hidden="1">{"fdsup://Directions/FactSet Auditing Viewer?action=AUDIT_VALUE&amp;DB=129&amp;ID1=616495&amp;VALUEID=02001&amp;SDATE=201002&amp;PERIODTYPE=SEMI_STD&amp;SCFT=3&amp;window=popup_no_bar&amp;width=385&amp;height=120&amp;START_MAXIMIZED=FALSE&amp;creator=factset&amp;display_string=Audit"}</definedName>
    <definedName name="_323__FDSAUDITLINK___2" hidden="1">{"fdsup://Directions/FactSet Auditing Viewer?action=AUDIT_VALUE&amp;DB=129&amp;ID1=616495&amp;VALUEID=02001&amp;SDATE=201002&amp;PERIODTYPE=SEMI_STD&amp;SCFT=3&amp;window=popup_no_bar&amp;width=385&amp;height=120&amp;START_MAXIMIZED=FALSE&amp;creator=factset&amp;display_string=Audit"}</definedName>
    <definedName name="_323__FDSAUDITLINK___3" hidden="1">{"fdsup://Directions/FactSet Auditing Viewer?action=AUDIT_VALUE&amp;DB=129&amp;ID1=616495&amp;VALUEID=02001&amp;SDATE=201002&amp;PERIODTYPE=SEMI_STD&amp;SCFT=3&amp;window=popup_no_bar&amp;width=385&amp;height=120&amp;START_MAXIMIZED=FALSE&amp;creator=factset&amp;display_string=Audit"}</definedName>
    <definedName name="_323__FDSAUDITLINK___4" hidden="1">{"fdsup://Directions/FactSet Auditing Viewer?action=AUDIT_VALUE&amp;DB=129&amp;ID1=616495&amp;VALUEID=02001&amp;SDATE=201002&amp;PERIODTYPE=SEMI_STD&amp;SCFT=3&amp;window=popup_no_bar&amp;width=385&amp;height=120&amp;START_MAXIMIZED=FALSE&amp;creator=factset&amp;display_string=Audit"}</definedName>
    <definedName name="_323__FDSAUDITLINK___5" hidden="1">{"fdsup://Directions/FactSet Auditing Viewer?action=AUDIT_VALUE&amp;DB=129&amp;ID1=616495&amp;VALUEID=02001&amp;SDATE=201002&amp;PERIODTYPE=SEMI_STD&amp;SCFT=3&amp;window=popup_no_bar&amp;width=385&amp;height=120&amp;START_MAXIMIZED=FALSE&amp;creator=factset&amp;display_string=Audit"}</definedName>
    <definedName name="_325__FDSAUDITLINK__" hidden="1">{"fdsup://Directions/FactSet Auditing Viewer?action=AUDIT_VALUE&amp;DB=129&amp;ID1=620569&amp;VALUEID=02001&amp;SDATE=201101&amp;PERIODTYPE=SEMI_STD&amp;SCFT=3&amp;window=popup_no_bar&amp;width=385&amp;height=120&amp;START_MAXIMIZED=FALSE&amp;creator=factset&amp;display_string=Audit"}</definedName>
    <definedName name="_325__FDSAUDITLINK___1" hidden="1">{"fdsup://Directions/FactSet Auditing Viewer?action=AUDIT_VALUE&amp;DB=129&amp;ID1=620569&amp;VALUEID=02001&amp;SDATE=201101&amp;PERIODTYPE=SEMI_STD&amp;SCFT=3&amp;window=popup_no_bar&amp;width=385&amp;height=120&amp;START_MAXIMIZED=FALSE&amp;creator=factset&amp;display_string=Audit"}</definedName>
    <definedName name="_325__FDSAUDITLINK___2" hidden="1">{"fdsup://Directions/FactSet Auditing Viewer?action=AUDIT_VALUE&amp;DB=129&amp;ID1=620569&amp;VALUEID=02001&amp;SDATE=201101&amp;PERIODTYPE=SEMI_STD&amp;SCFT=3&amp;window=popup_no_bar&amp;width=385&amp;height=120&amp;START_MAXIMIZED=FALSE&amp;creator=factset&amp;display_string=Audit"}</definedName>
    <definedName name="_325__FDSAUDITLINK___3" hidden="1">{"fdsup://Directions/FactSet Auditing Viewer?action=AUDIT_VALUE&amp;DB=129&amp;ID1=620569&amp;VALUEID=02001&amp;SDATE=201101&amp;PERIODTYPE=SEMI_STD&amp;SCFT=3&amp;window=popup_no_bar&amp;width=385&amp;height=120&amp;START_MAXIMIZED=FALSE&amp;creator=factset&amp;display_string=Audit"}</definedName>
    <definedName name="_325__FDSAUDITLINK___4" hidden="1">{"fdsup://Directions/FactSet Auditing Viewer?action=AUDIT_VALUE&amp;DB=129&amp;ID1=620569&amp;VALUEID=02001&amp;SDATE=201101&amp;PERIODTYPE=SEMI_STD&amp;SCFT=3&amp;window=popup_no_bar&amp;width=385&amp;height=120&amp;START_MAXIMIZED=FALSE&amp;creator=factset&amp;display_string=Audit"}</definedName>
    <definedName name="_325__FDSAUDITLINK___5" hidden="1">{"fdsup://Directions/FactSet Auditing Viewer?action=AUDIT_VALUE&amp;DB=129&amp;ID1=620569&amp;VALUEID=02001&amp;SDATE=201101&amp;PERIODTYPE=SEMI_STD&amp;SCFT=3&amp;window=popup_no_bar&amp;width=385&amp;height=120&amp;START_MAXIMIZED=FALSE&amp;creator=factset&amp;display_string=Audit"}</definedName>
    <definedName name="_326__FDSAUDITLINK__" hidden="1">{"fdsup://Directions/FactSet Auditing Viewer?action=AUDIT_VALUE&amp;DB=129&amp;ID1=660047&amp;VALUEID=02001&amp;SDATE=201101&amp;PERIODTYPE=SEMI_STD&amp;SCFT=3&amp;window=popup_no_bar&amp;width=385&amp;height=120&amp;START_MAXIMIZED=FALSE&amp;creator=factset&amp;display_string=Audit"}</definedName>
    <definedName name="_326__FDSAUDITLINK___1" hidden="1">{"fdsup://Directions/FactSet Auditing Viewer?action=AUDIT_VALUE&amp;DB=129&amp;ID1=660047&amp;VALUEID=02001&amp;SDATE=201101&amp;PERIODTYPE=SEMI_STD&amp;SCFT=3&amp;window=popup_no_bar&amp;width=385&amp;height=120&amp;START_MAXIMIZED=FALSE&amp;creator=factset&amp;display_string=Audit"}</definedName>
    <definedName name="_326__FDSAUDITLINK___2" hidden="1">{"fdsup://Directions/FactSet Auditing Viewer?action=AUDIT_VALUE&amp;DB=129&amp;ID1=660047&amp;VALUEID=02001&amp;SDATE=201101&amp;PERIODTYPE=SEMI_STD&amp;SCFT=3&amp;window=popup_no_bar&amp;width=385&amp;height=120&amp;START_MAXIMIZED=FALSE&amp;creator=factset&amp;display_string=Audit"}</definedName>
    <definedName name="_326__FDSAUDITLINK___3" hidden="1">{"fdsup://Directions/FactSet Auditing Viewer?action=AUDIT_VALUE&amp;DB=129&amp;ID1=660047&amp;VALUEID=02001&amp;SDATE=201101&amp;PERIODTYPE=SEMI_STD&amp;SCFT=3&amp;window=popup_no_bar&amp;width=385&amp;height=120&amp;START_MAXIMIZED=FALSE&amp;creator=factset&amp;display_string=Audit"}</definedName>
    <definedName name="_326__FDSAUDITLINK___4" hidden="1">{"fdsup://Directions/FactSet Auditing Viewer?action=AUDIT_VALUE&amp;DB=129&amp;ID1=660047&amp;VALUEID=02001&amp;SDATE=201101&amp;PERIODTYPE=SEMI_STD&amp;SCFT=3&amp;window=popup_no_bar&amp;width=385&amp;height=120&amp;START_MAXIMIZED=FALSE&amp;creator=factset&amp;display_string=Audit"}</definedName>
    <definedName name="_326__FDSAUDITLINK___5" hidden="1">{"fdsup://Directions/FactSet Auditing Viewer?action=AUDIT_VALUE&amp;DB=129&amp;ID1=660047&amp;VALUEID=02001&amp;SDATE=201101&amp;PERIODTYPE=SEMI_STD&amp;SCFT=3&amp;window=popup_no_bar&amp;width=385&amp;height=120&amp;START_MAXIMIZED=FALSE&amp;creator=factset&amp;display_string=Audit"}</definedName>
    <definedName name="_328__FDSAUDITLINK__" hidden="1">{"fdsup://Directions/FactSet Auditing Viewer?action=AUDIT_VALUE&amp;DB=129&amp;ID1=611776&amp;VALUEID=02001&amp;SDATE=201101&amp;PERIODTYPE=SEMI_STD&amp;SCFT=3&amp;window=popup_no_bar&amp;width=385&amp;height=120&amp;START_MAXIMIZED=FALSE&amp;creator=factset&amp;display_string=Audit"}</definedName>
    <definedName name="_328__FDSAUDITLINK___1" hidden="1">{"fdsup://Directions/FactSet Auditing Viewer?action=AUDIT_VALUE&amp;DB=129&amp;ID1=611776&amp;VALUEID=02001&amp;SDATE=201101&amp;PERIODTYPE=SEMI_STD&amp;SCFT=3&amp;window=popup_no_bar&amp;width=385&amp;height=120&amp;START_MAXIMIZED=FALSE&amp;creator=factset&amp;display_string=Audit"}</definedName>
    <definedName name="_328__FDSAUDITLINK___2" hidden="1">{"fdsup://Directions/FactSet Auditing Viewer?action=AUDIT_VALUE&amp;DB=129&amp;ID1=611776&amp;VALUEID=02001&amp;SDATE=201101&amp;PERIODTYPE=SEMI_STD&amp;SCFT=3&amp;window=popup_no_bar&amp;width=385&amp;height=120&amp;START_MAXIMIZED=FALSE&amp;creator=factset&amp;display_string=Audit"}</definedName>
    <definedName name="_328__FDSAUDITLINK___3" hidden="1">{"fdsup://Directions/FactSet Auditing Viewer?action=AUDIT_VALUE&amp;DB=129&amp;ID1=611776&amp;VALUEID=02001&amp;SDATE=201101&amp;PERIODTYPE=SEMI_STD&amp;SCFT=3&amp;window=popup_no_bar&amp;width=385&amp;height=120&amp;START_MAXIMIZED=FALSE&amp;creator=factset&amp;display_string=Audit"}</definedName>
    <definedName name="_328__FDSAUDITLINK___4" hidden="1">{"fdsup://Directions/FactSet Auditing Viewer?action=AUDIT_VALUE&amp;DB=129&amp;ID1=611776&amp;VALUEID=02001&amp;SDATE=201101&amp;PERIODTYPE=SEMI_STD&amp;SCFT=3&amp;window=popup_no_bar&amp;width=385&amp;height=120&amp;START_MAXIMIZED=FALSE&amp;creator=factset&amp;display_string=Audit"}</definedName>
    <definedName name="_328__FDSAUDITLINK___5" hidden="1">{"fdsup://Directions/FactSet Auditing Viewer?action=AUDIT_VALUE&amp;DB=129&amp;ID1=611776&amp;VALUEID=02001&amp;SDATE=201101&amp;PERIODTYPE=SEMI_STD&amp;SCFT=3&amp;window=popup_no_bar&amp;width=385&amp;height=120&amp;START_MAXIMIZED=FALSE&amp;creator=factset&amp;display_string=Audit"}</definedName>
    <definedName name="_330__FDSAUDITLINK__" hidden="1">{"fdsup://Directions/FactSet Auditing Viewer?action=AUDIT_VALUE&amp;DB=129&amp;ID1=600346&amp;VALUEID=02001&amp;SDATE=201002&amp;PERIODTYPE=SEMI_STD&amp;SCFT=3&amp;window=popup_no_bar&amp;width=385&amp;height=120&amp;START_MAXIMIZED=FALSE&amp;creator=factset&amp;display_string=Audit"}</definedName>
    <definedName name="_330__FDSAUDITLINK___1" hidden="1">{"fdsup://Directions/FactSet Auditing Viewer?action=AUDIT_VALUE&amp;DB=129&amp;ID1=600346&amp;VALUEID=02001&amp;SDATE=201002&amp;PERIODTYPE=SEMI_STD&amp;SCFT=3&amp;window=popup_no_bar&amp;width=385&amp;height=120&amp;START_MAXIMIZED=FALSE&amp;creator=factset&amp;display_string=Audit"}</definedName>
    <definedName name="_330__FDSAUDITLINK___2" hidden="1">{"fdsup://Directions/FactSet Auditing Viewer?action=AUDIT_VALUE&amp;DB=129&amp;ID1=600346&amp;VALUEID=02001&amp;SDATE=201002&amp;PERIODTYPE=SEMI_STD&amp;SCFT=3&amp;window=popup_no_bar&amp;width=385&amp;height=120&amp;START_MAXIMIZED=FALSE&amp;creator=factset&amp;display_string=Audit"}</definedName>
    <definedName name="_330__FDSAUDITLINK___3" hidden="1">{"fdsup://Directions/FactSet Auditing Viewer?action=AUDIT_VALUE&amp;DB=129&amp;ID1=600346&amp;VALUEID=02001&amp;SDATE=201002&amp;PERIODTYPE=SEMI_STD&amp;SCFT=3&amp;window=popup_no_bar&amp;width=385&amp;height=120&amp;START_MAXIMIZED=FALSE&amp;creator=factset&amp;display_string=Audit"}</definedName>
    <definedName name="_330__FDSAUDITLINK___4" hidden="1">{"fdsup://Directions/FactSet Auditing Viewer?action=AUDIT_VALUE&amp;DB=129&amp;ID1=600346&amp;VALUEID=02001&amp;SDATE=201002&amp;PERIODTYPE=SEMI_STD&amp;SCFT=3&amp;window=popup_no_bar&amp;width=385&amp;height=120&amp;START_MAXIMIZED=FALSE&amp;creator=factset&amp;display_string=Audit"}</definedName>
    <definedName name="_330__FDSAUDITLINK___5" hidden="1">{"fdsup://Directions/FactSet Auditing Viewer?action=AUDIT_VALUE&amp;DB=129&amp;ID1=600346&amp;VALUEID=02001&amp;SDATE=201002&amp;PERIODTYPE=SEMI_STD&amp;SCFT=3&amp;window=popup_no_bar&amp;width=385&amp;height=120&amp;START_MAXIMIZED=FALSE&amp;creator=factset&amp;display_string=Audit"}</definedName>
    <definedName name="_332__FDSAUDITLINK__" hidden="1">{"fdsup://Directions/FactSet Auditing Viewer?action=AUDIT_VALUE&amp;DB=129&amp;ID1=627791&amp;VALUEID=02001&amp;SDATE=201101&amp;PERIODTYPE=SEMI_STD&amp;SCFT=3&amp;window=popup_no_bar&amp;width=385&amp;height=120&amp;START_MAXIMIZED=FALSE&amp;creator=factset&amp;display_string=Audit"}</definedName>
    <definedName name="_332__FDSAUDITLINK___1" hidden="1">{"fdsup://Directions/FactSet Auditing Viewer?action=AUDIT_VALUE&amp;DB=129&amp;ID1=627791&amp;VALUEID=02001&amp;SDATE=201101&amp;PERIODTYPE=SEMI_STD&amp;SCFT=3&amp;window=popup_no_bar&amp;width=385&amp;height=120&amp;START_MAXIMIZED=FALSE&amp;creator=factset&amp;display_string=Audit"}</definedName>
    <definedName name="_332__FDSAUDITLINK___2" hidden="1">{"fdsup://Directions/FactSet Auditing Viewer?action=AUDIT_VALUE&amp;DB=129&amp;ID1=627791&amp;VALUEID=02001&amp;SDATE=201101&amp;PERIODTYPE=SEMI_STD&amp;SCFT=3&amp;window=popup_no_bar&amp;width=385&amp;height=120&amp;START_MAXIMIZED=FALSE&amp;creator=factset&amp;display_string=Audit"}</definedName>
    <definedName name="_332__FDSAUDITLINK___3" hidden="1">{"fdsup://Directions/FactSet Auditing Viewer?action=AUDIT_VALUE&amp;DB=129&amp;ID1=627791&amp;VALUEID=02001&amp;SDATE=201101&amp;PERIODTYPE=SEMI_STD&amp;SCFT=3&amp;window=popup_no_bar&amp;width=385&amp;height=120&amp;START_MAXIMIZED=FALSE&amp;creator=factset&amp;display_string=Audit"}</definedName>
    <definedName name="_332__FDSAUDITLINK___4" hidden="1">{"fdsup://Directions/FactSet Auditing Viewer?action=AUDIT_VALUE&amp;DB=129&amp;ID1=627791&amp;VALUEID=02001&amp;SDATE=201101&amp;PERIODTYPE=SEMI_STD&amp;SCFT=3&amp;window=popup_no_bar&amp;width=385&amp;height=120&amp;START_MAXIMIZED=FALSE&amp;creator=factset&amp;display_string=Audit"}</definedName>
    <definedName name="_332__FDSAUDITLINK___5" hidden="1">{"fdsup://Directions/FactSet Auditing Viewer?action=AUDIT_VALUE&amp;DB=129&amp;ID1=627791&amp;VALUEID=02001&amp;SDATE=201101&amp;PERIODTYPE=SEMI_STD&amp;SCFT=3&amp;window=popup_no_bar&amp;width=385&amp;height=120&amp;START_MAXIMIZED=FALSE&amp;creator=factset&amp;display_string=Audit"}</definedName>
    <definedName name="_333__FDSAUDITLINK__" hidden="1">{"fdsup://Directions/FactSet Auditing Viewer?action=AUDIT_VALUE&amp;DB=129&amp;ID1=B04C8F&amp;VALUEID=02001&amp;SDATE=201101&amp;PERIODTYPE=SEMI_STD&amp;SCFT=3&amp;window=popup_no_bar&amp;width=385&amp;height=120&amp;START_MAXIMIZED=FALSE&amp;creator=factset&amp;display_string=Audit"}</definedName>
    <definedName name="_333__FDSAUDITLINK___1" hidden="1">{"fdsup://Directions/FactSet Auditing Viewer?action=AUDIT_VALUE&amp;DB=129&amp;ID1=B04C8F&amp;VALUEID=02001&amp;SDATE=201101&amp;PERIODTYPE=SEMI_STD&amp;SCFT=3&amp;window=popup_no_bar&amp;width=385&amp;height=120&amp;START_MAXIMIZED=FALSE&amp;creator=factset&amp;display_string=Audit"}</definedName>
    <definedName name="_333__FDSAUDITLINK___2" hidden="1">{"fdsup://Directions/FactSet Auditing Viewer?action=AUDIT_VALUE&amp;DB=129&amp;ID1=B04C8F&amp;VALUEID=02001&amp;SDATE=201101&amp;PERIODTYPE=SEMI_STD&amp;SCFT=3&amp;window=popup_no_bar&amp;width=385&amp;height=120&amp;START_MAXIMIZED=FALSE&amp;creator=factset&amp;display_string=Audit"}</definedName>
    <definedName name="_333__FDSAUDITLINK___3" hidden="1">{"fdsup://Directions/FactSet Auditing Viewer?action=AUDIT_VALUE&amp;DB=129&amp;ID1=B04C8F&amp;VALUEID=02001&amp;SDATE=201101&amp;PERIODTYPE=SEMI_STD&amp;SCFT=3&amp;window=popup_no_bar&amp;width=385&amp;height=120&amp;START_MAXIMIZED=FALSE&amp;creator=factset&amp;display_string=Audit"}</definedName>
    <definedName name="_333__FDSAUDITLINK___4" hidden="1">{"fdsup://Directions/FactSet Auditing Viewer?action=AUDIT_VALUE&amp;DB=129&amp;ID1=B04C8F&amp;VALUEID=02001&amp;SDATE=201101&amp;PERIODTYPE=SEMI_STD&amp;SCFT=3&amp;window=popup_no_bar&amp;width=385&amp;height=120&amp;START_MAXIMIZED=FALSE&amp;creator=factset&amp;display_string=Audit"}</definedName>
    <definedName name="_333__FDSAUDITLINK___5" hidden="1">{"fdsup://Directions/FactSet Auditing Viewer?action=AUDIT_VALUE&amp;DB=129&amp;ID1=B04C8F&amp;VALUEID=02001&amp;SDATE=201101&amp;PERIODTYPE=SEMI_STD&amp;SCFT=3&amp;window=popup_no_bar&amp;width=385&amp;height=120&amp;START_MAXIMIZED=FALSE&amp;creator=factset&amp;display_string=Audit"}</definedName>
    <definedName name="_335__FDSAUDITLINK__" hidden="1">{"fdsup://Directions/FactSet Auditing Viewer?action=AUDIT_VALUE&amp;DB=129&amp;ID1=646707&amp;VALUEID=02001&amp;SDATE=201101&amp;PERIODTYPE=SEMI_STD&amp;SCFT=3&amp;window=popup_no_bar&amp;width=385&amp;height=120&amp;START_MAXIMIZED=FALSE&amp;creator=factset&amp;display_string=Audit"}</definedName>
    <definedName name="_335__FDSAUDITLINK___1" hidden="1">{"fdsup://Directions/FactSet Auditing Viewer?action=AUDIT_VALUE&amp;DB=129&amp;ID1=646707&amp;VALUEID=02001&amp;SDATE=201101&amp;PERIODTYPE=SEMI_STD&amp;SCFT=3&amp;window=popup_no_bar&amp;width=385&amp;height=120&amp;START_MAXIMIZED=FALSE&amp;creator=factset&amp;display_string=Audit"}</definedName>
    <definedName name="_335__FDSAUDITLINK___2" hidden="1">{"fdsup://Directions/FactSet Auditing Viewer?action=AUDIT_VALUE&amp;DB=129&amp;ID1=646707&amp;VALUEID=02001&amp;SDATE=201101&amp;PERIODTYPE=SEMI_STD&amp;SCFT=3&amp;window=popup_no_bar&amp;width=385&amp;height=120&amp;START_MAXIMIZED=FALSE&amp;creator=factset&amp;display_string=Audit"}</definedName>
    <definedName name="_335__FDSAUDITLINK___3" hidden="1">{"fdsup://Directions/FactSet Auditing Viewer?action=AUDIT_VALUE&amp;DB=129&amp;ID1=646707&amp;VALUEID=02001&amp;SDATE=201101&amp;PERIODTYPE=SEMI_STD&amp;SCFT=3&amp;window=popup_no_bar&amp;width=385&amp;height=120&amp;START_MAXIMIZED=FALSE&amp;creator=factset&amp;display_string=Audit"}</definedName>
    <definedName name="_335__FDSAUDITLINK___4" hidden="1">{"fdsup://Directions/FactSet Auditing Viewer?action=AUDIT_VALUE&amp;DB=129&amp;ID1=646707&amp;VALUEID=02001&amp;SDATE=201101&amp;PERIODTYPE=SEMI_STD&amp;SCFT=3&amp;window=popup_no_bar&amp;width=385&amp;height=120&amp;START_MAXIMIZED=FALSE&amp;creator=factset&amp;display_string=Audit"}</definedName>
    <definedName name="_335__FDSAUDITLINK___5" hidden="1">{"fdsup://Directions/FactSet Auditing Viewer?action=AUDIT_VALUE&amp;DB=129&amp;ID1=646707&amp;VALUEID=02001&amp;SDATE=201101&amp;PERIODTYPE=SEMI_STD&amp;SCFT=3&amp;window=popup_no_bar&amp;width=385&amp;height=120&amp;START_MAXIMIZED=FALSE&amp;creator=factset&amp;display_string=Audit"}</definedName>
    <definedName name="_337__FDSAUDITLINK__" hidden="1">{"fdsup://Directions/FactSet Auditing Viewer?action=AUDIT_VALUE&amp;DB=129&amp;ID1=629372&amp;VALUEID=02001&amp;SDATE=201101&amp;PERIODTYPE=SEMI_STD&amp;SCFT=3&amp;window=popup_no_bar&amp;width=385&amp;height=120&amp;START_MAXIMIZED=FALSE&amp;creator=factset&amp;display_string=Audit"}</definedName>
    <definedName name="_337__FDSAUDITLINK___1" hidden="1">{"fdsup://Directions/FactSet Auditing Viewer?action=AUDIT_VALUE&amp;DB=129&amp;ID1=629372&amp;VALUEID=02001&amp;SDATE=201101&amp;PERIODTYPE=SEMI_STD&amp;SCFT=3&amp;window=popup_no_bar&amp;width=385&amp;height=120&amp;START_MAXIMIZED=FALSE&amp;creator=factset&amp;display_string=Audit"}</definedName>
    <definedName name="_337__FDSAUDITLINK___2" hidden="1">{"fdsup://Directions/FactSet Auditing Viewer?action=AUDIT_VALUE&amp;DB=129&amp;ID1=629372&amp;VALUEID=02001&amp;SDATE=201101&amp;PERIODTYPE=SEMI_STD&amp;SCFT=3&amp;window=popup_no_bar&amp;width=385&amp;height=120&amp;START_MAXIMIZED=FALSE&amp;creator=factset&amp;display_string=Audit"}</definedName>
    <definedName name="_337__FDSAUDITLINK___3" hidden="1">{"fdsup://Directions/FactSet Auditing Viewer?action=AUDIT_VALUE&amp;DB=129&amp;ID1=629372&amp;VALUEID=02001&amp;SDATE=201101&amp;PERIODTYPE=SEMI_STD&amp;SCFT=3&amp;window=popup_no_bar&amp;width=385&amp;height=120&amp;START_MAXIMIZED=FALSE&amp;creator=factset&amp;display_string=Audit"}</definedName>
    <definedName name="_337__FDSAUDITLINK___4" hidden="1">{"fdsup://Directions/FactSet Auditing Viewer?action=AUDIT_VALUE&amp;DB=129&amp;ID1=629372&amp;VALUEID=02001&amp;SDATE=201101&amp;PERIODTYPE=SEMI_STD&amp;SCFT=3&amp;window=popup_no_bar&amp;width=385&amp;height=120&amp;START_MAXIMIZED=FALSE&amp;creator=factset&amp;display_string=Audit"}</definedName>
    <definedName name="_337__FDSAUDITLINK___5" hidden="1">{"fdsup://Directions/FactSet Auditing Viewer?action=AUDIT_VALUE&amp;DB=129&amp;ID1=629372&amp;VALUEID=02001&amp;SDATE=201101&amp;PERIODTYPE=SEMI_STD&amp;SCFT=3&amp;window=popup_no_bar&amp;width=385&amp;height=120&amp;START_MAXIMIZED=FALSE&amp;creator=factset&amp;display_string=Audit"}</definedName>
    <definedName name="_339__FDSAUDITLINK__" hidden="1">{"fdsup://Directions/FactSet Auditing Viewer?action=AUDIT_VALUE&amp;DB=129&amp;ID1=B0744W&amp;VALUEID=02001&amp;SDATE=201001&amp;PERIODTYPE=SEMI_STD&amp;SCFT=3&amp;window=popup_no_bar&amp;width=385&amp;height=120&amp;START_MAXIMIZED=FALSE&amp;creator=factset&amp;display_string=Audit"}</definedName>
    <definedName name="_339__FDSAUDITLINK___1" hidden="1">{"fdsup://Directions/FactSet Auditing Viewer?action=AUDIT_VALUE&amp;DB=129&amp;ID1=B0744W&amp;VALUEID=02001&amp;SDATE=201001&amp;PERIODTYPE=SEMI_STD&amp;SCFT=3&amp;window=popup_no_bar&amp;width=385&amp;height=120&amp;START_MAXIMIZED=FALSE&amp;creator=factset&amp;display_string=Audit"}</definedName>
    <definedName name="_339__FDSAUDITLINK___2" hidden="1">{"fdsup://Directions/FactSet Auditing Viewer?action=AUDIT_VALUE&amp;DB=129&amp;ID1=B0744W&amp;VALUEID=02001&amp;SDATE=201001&amp;PERIODTYPE=SEMI_STD&amp;SCFT=3&amp;window=popup_no_bar&amp;width=385&amp;height=120&amp;START_MAXIMIZED=FALSE&amp;creator=factset&amp;display_string=Audit"}</definedName>
    <definedName name="_339__FDSAUDITLINK___3" hidden="1">{"fdsup://Directions/FactSet Auditing Viewer?action=AUDIT_VALUE&amp;DB=129&amp;ID1=B0744W&amp;VALUEID=02001&amp;SDATE=201001&amp;PERIODTYPE=SEMI_STD&amp;SCFT=3&amp;window=popup_no_bar&amp;width=385&amp;height=120&amp;START_MAXIMIZED=FALSE&amp;creator=factset&amp;display_string=Audit"}</definedName>
    <definedName name="_339__FDSAUDITLINK___4" hidden="1">{"fdsup://Directions/FactSet Auditing Viewer?action=AUDIT_VALUE&amp;DB=129&amp;ID1=B0744W&amp;VALUEID=02001&amp;SDATE=201001&amp;PERIODTYPE=SEMI_STD&amp;SCFT=3&amp;window=popup_no_bar&amp;width=385&amp;height=120&amp;START_MAXIMIZED=FALSE&amp;creator=factset&amp;display_string=Audit"}</definedName>
    <definedName name="_339__FDSAUDITLINK___5" hidden="1">{"fdsup://Directions/FactSet Auditing Viewer?action=AUDIT_VALUE&amp;DB=129&amp;ID1=B0744W&amp;VALUEID=02001&amp;SDATE=201001&amp;PERIODTYPE=SEMI_STD&amp;SCFT=3&amp;window=popup_no_bar&amp;width=385&amp;height=120&amp;START_MAXIMIZED=FALSE&amp;creator=factset&amp;display_string=Audit"}</definedName>
    <definedName name="_34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34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34__FDSAUDITLINK___2"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34__FDSAUDITLINK___3"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34__FDSAUDITLINK___4"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34__FDSAUDITLINK___5"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340__FDSAUDITLINK__" hidden="1">{"fdsup://Directions/FactSet Auditing Viewer?action=AUDIT_VALUE&amp;DB=129&amp;ID1=B0LCW7&amp;VALUEID=02001&amp;SDATE=201101&amp;PERIODTYPE=SEMI_STD&amp;SCFT=3&amp;window=popup_no_bar&amp;width=385&amp;height=120&amp;START_MAXIMIZED=FALSE&amp;creator=factset&amp;display_string=Audit"}</definedName>
    <definedName name="_340__FDSAUDITLINK___1" hidden="1">{"fdsup://Directions/FactSet Auditing Viewer?action=AUDIT_VALUE&amp;DB=129&amp;ID1=B0LCW7&amp;VALUEID=02001&amp;SDATE=201101&amp;PERIODTYPE=SEMI_STD&amp;SCFT=3&amp;window=popup_no_bar&amp;width=385&amp;height=120&amp;START_MAXIMIZED=FALSE&amp;creator=factset&amp;display_string=Audit"}</definedName>
    <definedName name="_340__FDSAUDITLINK___2" hidden="1">{"fdsup://Directions/FactSet Auditing Viewer?action=AUDIT_VALUE&amp;DB=129&amp;ID1=B0LCW7&amp;VALUEID=02001&amp;SDATE=201101&amp;PERIODTYPE=SEMI_STD&amp;SCFT=3&amp;window=popup_no_bar&amp;width=385&amp;height=120&amp;START_MAXIMIZED=FALSE&amp;creator=factset&amp;display_string=Audit"}</definedName>
    <definedName name="_340__FDSAUDITLINK___3" hidden="1">{"fdsup://Directions/FactSet Auditing Viewer?action=AUDIT_VALUE&amp;DB=129&amp;ID1=B0LCW7&amp;VALUEID=02001&amp;SDATE=201101&amp;PERIODTYPE=SEMI_STD&amp;SCFT=3&amp;window=popup_no_bar&amp;width=385&amp;height=120&amp;START_MAXIMIZED=FALSE&amp;creator=factset&amp;display_string=Audit"}</definedName>
    <definedName name="_340__FDSAUDITLINK___4" hidden="1">{"fdsup://Directions/FactSet Auditing Viewer?action=AUDIT_VALUE&amp;DB=129&amp;ID1=B0LCW7&amp;VALUEID=02001&amp;SDATE=201101&amp;PERIODTYPE=SEMI_STD&amp;SCFT=3&amp;window=popup_no_bar&amp;width=385&amp;height=120&amp;START_MAXIMIZED=FALSE&amp;creator=factset&amp;display_string=Audit"}</definedName>
    <definedName name="_340__FDSAUDITLINK___5" hidden="1">{"fdsup://Directions/FactSet Auditing Viewer?action=AUDIT_VALUE&amp;DB=129&amp;ID1=B0LCW7&amp;VALUEID=02001&amp;SDATE=201101&amp;PERIODTYPE=SEMI_STD&amp;SCFT=3&amp;window=popup_no_bar&amp;width=385&amp;height=120&amp;START_MAXIMIZED=FALSE&amp;creator=factset&amp;display_string=Audit"}</definedName>
    <definedName name="_342__FDSAUDITLINK__" hidden="1">{"fdsup://Directions/FactSet Auditing Viewer?action=AUDIT_VALUE&amp;DB=129&amp;ID1=B0LCW7&amp;VALUEID=02001&amp;SDATE=201101&amp;PERIODTYPE=SEMI_STD&amp;SCFT=3&amp;window=popup_no_bar&amp;width=385&amp;height=120&amp;START_MAXIMIZED=FALSE&amp;creator=factset&amp;display_string=Audit"}</definedName>
    <definedName name="_342__FDSAUDITLINK___1" hidden="1">{"fdsup://Directions/FactSet Auditing Viewer?action=AUDIT_VALUE&amp;DB=129&amp;ID1=B0LCW7&amp;VALUEID=02001&amp;SDATE=201101&amp;PERIODTYPE=SEMI_STD&amp;SCFT=3&amp;window=popup_no_bar&amp;width=385&amp;height=120&amp;START_MAXIMIZED=FALSE&amp;creator=factset&amp;display_string=Audit"}</definedName>
    <definedName name="_342__FDSAUDITLINK___2" hidden="1">{"fdsup://Directions/FactSet Auditing Viewer?action=AUDIT_VALUE&amp;DB=129&amp;ID1=B0LCW7&amp;VALUEID=02001&amp;SDATE=201101&amp;PERIODTYPE=SEMI_STD&amp;SCFT=3&amp;window=popup_no_bar&amp;width=385&amp;height=120&amp;START_MAXIMIZED=FALSE&amp;creator=factset&amp;display_string=Audit"}</definedName>
    <definedName name="_342__FDSAUDITLINK___3" hidden="1">{"fdsup://Directions/FactSet Auditing Viewer?action=AUDIT_VALUE&amp;DB=129&amp;ID1=B0LCW7&amp;VALUEID=02001&amp;SDATE=201101&amp;PERIODTYPE=SEMI_STD&amp;SCFT=3&amp;window=popup_no_bar&amp;width=385&amp;height=120&amp;START_MAXIMIZED=FALSE&amp;creator=factset&amp;display_string=Audit"}</definedName>
    <definedName name="_342__FDSAUDITLINK___4" hidden="1">{"fdsup://Directions/FactSet Auditing Viewer?action=AUDIT_VALUE&amp;DB=129&amp;ID1=B0LCW7&amp;VALUEID=02001&amp;SDATE=201101&amp;PERIODTYPE=SEMI_STD&amp;SCFT=3&amp;window=popup_no_bar&amp;width=385&amp;height=120&amp;START_MAXIMIZED=FALSE&amp;creator=factset&amp;display_string=Audit"}</definedName>
    <definedName name="_342__FDSAUDITLINK___5" hidden="1">{"fdsup://Directions/FactSet Auditing Viewer?action=AUDIT_VALUE&amp;DB=129&amp;ID1=B0LCW7&amp;VALUEID=02001&amp;SDATE=201101&amp;PERIODTYPE=SEMI_STD&amp;SCFT=3&amp;window=popup_no_bar&amp;width=385&amp;height=120&amp;START_MAXIMIZED=FALSE&amp;creator=factset&amp;display_string=Audit"}</definedName>
    <definedName name="_344__FDSAUDITLINK__" hidden="1">{"fdsup://Directions/FactSet Auditing Viewer?action=AUDIT_VALUE&amp;DB=129&amp;ID1=B4WXN8&amp;VALUEID=02001&amp;SDATE=201101&amp;PERIODTYPE=SEMI_STD&amp;SCFT=3&amp;window=popup_no_bar&amp;width=385&amp;height=120&amp;START_MAXIMIZED=FALSE&amp;creator=factset&amp;display_string=Audit"}</definedName>
    <definedName name="_344__FDSAUDITLINK___1" hidden="1">{"fdsup://Directions/FactSet Auditing Viewer?action=AUDIT_VALUE&amp;DB=129&amp;ID1=B4WXN8&amp;VALUEID=02001&amp;SDATE=201101&amp;PERIODTYPE=SEMI_STD&amp;SCFT=3&amp;window=popup_no_bar&amp;width=385&amp;height=120&amp;START_MAXIMIZED=FALSE&amp;creator=factset&amp;display_string=Audit"}</definedName>
    <definedName name="_344__FDSAUDITLINK___2" hidden="1">{"fdsup://Directions/FactSet Auditing Viewer?action=AUDIT_VALUE&amp;DB=129&amp;ID1=B4WXN8&amp;VALUEID=02001&amp;SDATE=201101&amp;PERIODTYPE=SEMI_STD&amp;SCFT=3&amp;window=popup_no_bar&amp;width=385&amp;height=120&amp;START_MAXIMIZED=FALSE&amp;creator=factset&amp;display_string=Audit"}</definedName>
    <definedName name="_344__FDSAUDITLINK___3" hidden="1">{"fdsup://Directions/FactSet Auditing Viewer?action=AUDIT_VALUE&amp;DB=129&amp;ID1=B4WXN8&amp;VALUEID=02001&amp;SDATE=201101&amp;PERIODTYPE=SEMI_STD&amp;SCFT=3&amp;window=popup_no_bar&amp;width=385&amp;height=120&amp;START_MAXIMIZED=FALSE&amp;creator=factset&amp;display_string=Audit"}</definedName>
    <definedName name="_344__FDSAUDITLINK___4" hidden="1">{"fdsup://Directions/FactSet Auditing Viewer?action=AUDIT_VALUE&amp;DB=129&amp;ID1=B4WXN8&amp;VALUEID=02001&amp;SDATE=201101&amp;PERIODTYPE=SEMI_STD&amp;SCFT=3&amp;window=popup_no_bar&amp;width=385&amp;height=120&amp;START_MAXIMIZED=FALSE&amp;creator=factset&amp;display_string=Audit"}</definedName>
    <definedName name="_344__FDSAUDITLINK___5" hidden="1">{"fdsup://Directions/FactSet Auditing Viewer?action=AUDIT_VALUE&amp;DB=129&amp;ID1=B4WXN8&amp;VALUEID=02001&amp;SDATE=201101&amp;PERIODTYPE=SEMI_STD&amp;SCFT=3&amp;window=popup_no_bar&amp;width=385&amp;height=120&amp;START_MAXIMIZED=FALSE&amp;creator=factset&amp;display_string=Audit"}</definedName>
    <definedName name="_345__FDSAUDITLINK__" hidden="1">{"fdsup://Directions/FactSet Auditing Viewer?action=AUDIT_VALUE&amp;DB=129&amp;ID1=B1PPRK&amp;VALUEID=02001&amp;SDATE=201002&amp;PERIODTYPE=SEMI_STD&amp;SCFT=3&amp;window=popup_no_bar&amp;width=385&amp;height=120&amp;START_MAXIMIZED=FALSE&amp;creator=factset&amp;display_string=Audit"}</definedName>
    <definedName name="_345__FDSAUDITLINK___1" hidden="1">{"fdsup://Directions/FactSet Auditing Viewer?action=AUDIT_VALUE&amp;DB=129&amp;ID1=B1PPRK&amp;VALUEID=02001&amp;SDATE=201002&amp;PERIODTYPE=SEMI_STD&amp;SCFT=3&amp;window=popup_no_bar&amp;width=385&amp;height=120&amp;START_MAXIMIZED=FALSE&amp;creator=factset&amp;display_string=Audit"}</definedName>
    <definedName name="_345__FDSAUDITLINK___2" hidden="1">{"fdsup://Directions/FactSet Auditing Viewer?action=AUDIT_VALUE&amp;DB=129&amp;ID1=B1PPRK&amp;VALUEID=02001&amp;SDATE=201002&amp;PERIODTYPE=SEMI_STD&amp;SCFT=3&amp;window=popup_no_bar&amp;width=385&amp;height=120&amp;START_MAXIMIZED=FALSE&amp;creator=factset&amp;display_string=Audit"}</definedName>
    <definedName name="_345__FDSAUDITLINK___3" hidden="1">{"fdsup://Directions/FactSet Auditing Viewer?action=AUDIT_VALUE&amp;DB=129&amp;ID1=B1PPRK&amp;VALUEID=02001&amp;SDATE=201002&amp;PERIODTYPE=SEMI_STD&amp;SCFT=3&amp;window=popup_no_bar&amp;width=385&amp;height=120&amp;START_MAXIMIZED=FALSE&amp;creator=factset&amp;display_string=Audit"}</definedName>
    <definedName name="_345__FDSAUDITLINK___4" hidden="1">{"fdsup://Directions/FactSet Auditing Viewer?action=AUDIT_VALUE&amp;DB=129&amp;ID1=B1PPRK&amp;VALUEID=02001&amp;SDATE=201002&amp;PERIODTYPE=SEMI_STD&amp;SCFT=3&amp;window=popup_no_bar&amp;width=385&amp;height=120&amp;START_MAXIMIZED=FALSE&amp;creator=factset&amp;display_string=Audit"}</definedName>
    <definedName name="_345__FDSAUDITLINK___5" hidden="1">{"fdsup://Directions/FactSet Auditing Viewer?action=AUDIT_VALUE&amp;DB=129&amp;ID1=B1PPRK&amp;VALUEID=02001&amp;SDATE=201002&amp;PERIODTYPE=SEMI_STD&amp;SCFT=3&amp;window=popup_no_bar&amp;width=385&amp;height=120&amp;START_MAXIMIZED=FALSE&amp;creator=factset&amp;display_string=Audit"}</definedName>
    <definedName name="_347__FDSAUDITLINK__" hidden="1">{"fdsup://Directions/FactSet Auditing Viewer?action=AUDIT_VALUE&amp;DB=129&amp;ID1=618041&amp;VALUEID=02001&amp;SDATE=201101&amp;PERIODTYPE=SEMI_STD&amp;SCFT=3&amp;window=popup_no_bar&amp;width=385&amp;height=120&amp;START_MAXIMIZED=FALSE&amp;creator=factset&amp;display_string=Audit"}</definedName>
    <definedName name="_347__FDSAUDITLINK___1" hidden="1">{"fdsup://Directions/FactSet Auditing Viewer?action=AUDIT_VALUE&amp;DB=129&amp;ID1=618041&amp;VALUEID=02001&amp;SDATE=201101&amp;PERIODTYPE=SEMI_STD&amp;SCFT=3&amp;window=popup_no_bar&amp;width=385&amp;height=120&amp;START_MAXIMIZED=FALSE&amp;creator=factset&amp;display_string=Audit"}</definedName>
    <definedName name="_347__FDSAUDITLINK___2" hidden="1">{"fdsup://Directions/FactSet Auditing Viewer?action=AUDIT_VALUE&amp;DB=129&amp;ID1=618041&amp;VALUEID=02001&amp;SDATE=201101&amp;PERIODTYPE=SEMI_STD&amp;SCFT=3&amp;window=popup_no_bar&amp;width=385&amp;height=120&amp;START_MAXIMIZED=FALSE&amp;creator=factset&amp;display_string=Audit"}</definedName>
    <definedName name="_347__FDSAUDITLINK___3" hidden="1">{"fdsup://Directions/FactSet Auditing Viewer?action=AUDIT_VALUE&amp;DB=129&amp;ID1=618041&amp;VALUEID=02001&amp;SDATE=201101&amp;PERIODTYPE=SEMI_STD&amp;SCFT=3&amp;window=popup_no_bar&amp;width=385&amp;height=120&amp;START_MAXIMIZED=FALSE&amp;creator=factset&amp;display_string=Audit"}</definedName>
    <definedName name="_347__FDSAUDITLINK___4" hidden="1">{"fdsup://Directions/FactSet Auditing Viewer?action=AUDIT_VALUE&amp;DB=129&amp;ID1=618041&amp;VALUEID=02001&amp;SDATE=201101&amp;PERIODTYPE=SEMI_STD&amp;SCFT=3&amp;window=popup_no_bar&amp;width=385&amp;height=120&amp;START_MAXIMIZED=FALSE&amp;creator=factset&amp;display_string=Audit"}</definedName>
    <definedName name="_347__FDSAUDITLINK___5" hidden="1">{"fdsup://Directions/FactSet Auditing Viewer?action=AUDIT_VALUE&amp;DB=129&amp;ID1=618041&amp;VALUEID=02001&amp;SDATE=201101&amp;PERIODTYPE=SEMI_STD&amp;SCFT=3&amp;window=popup_no_bar&amp;width=385&amp;height=120&amp;START_MAXIMIZED=FALSE&amp;creator=factset&amp;display_string=Audit"}</definedName>
    <definedName name="_349__FDSAUDITLINK__" hidden="1">{"fdsup://Directions/FactSet Auditing Viewer?action=AUDIT_VALUE&amp;DB=129&amp;ID1=622010&amp;VALUEID=02001&amp;SDATE=201002&amp;PERIODTYPE=SEMI_STD&amp;SCFT=3&amp;window=popup_no_bar&amp;width=385&amp;height=120&amp;START_MAXIMIZED=FALSE&amp;creator=factset&amp;display_string=Audit"}</definedName>
    <definedName name="_349__FDSAUDITLINK___1" hidden="1">{"fdsup://Directions/FactSet Auditing Viewer?action=AUDIT_VALUE&amp;DB=129&amp;ID1=622010&amp;VALUEID=02001&amp;SDATE=201002&amp;PERIODTYPE=SEMI_STD&amp;SCFT=3&amp;window=popup_no_bar&amp;width=385&amp;height=120&amp;START_MAXIMIZED=FALSE&amp;creator=factset&amp;display_string=Audit"}</definedName>
    <definedName name="_349__FDSAUDITLINK___2" hidden="1">{"fdsup://Directions/FactSet Auditing Viewer?action=AUDIT_VALUE&amp;DB=129&amp;ID1=622010&amp;VALUEID=02001&amp;SDATE=201002&amp;PERIODTYPE=SEMI_STD&amp;SCFT=3&amp;window=popup_no_bar&amp;width=385&amp;height=120&amp;START_MAXIMIZED=FALSE&amp;creator=factset&amp;display_string=Audit"}</definedName>
    <definedName name="_349__FDSAUDITLINK___3" hidden="1">{"fdsup://Directions/FactSet Auditing Viewer?action=AUDIT_VALUE&amp;DB=129&amp;ID1=622010&amp;VALUEID=02001&amp;SDATE=201002&amp;PERIODTYPE=SEMI_STD&amp;SCFT=3&amp;window=popup_no_bar&amp;width=385&amp;height=120&amp;START_MAXIMIZED=FALSE&amp;creator=factset&amp;display_string=Audit"}</definedName>
    <definedName name="_349__FDSAUDITLINK___4" hidden="1">{"fdsup://Directions/FactSet Auditing Viewer?action=AUDIT_VALUE&amp;DB=129&amp;ID1=622010&amp;VALUEID=02001&amp;SDATE=201002&amp;PERIODTYPE=SEMI_STD&amp;SCFT=3&amp;window=popup_no_bar&amp;width=385&amp;height=120&amp;START_MAXIMIZED=FALSE&amp;creator=factset&amp;display_string=Audit"}</definedName>
    <definedName name="_349__FDSAUDITLINK___5" hidden="1">{"fdsup://Directions/FactSet Auditing Viewer?action=AUDIT_VALUE&amp;DB=129&amp;ID1=622010&amp;VALUEID=02001&amp;SDATE=201002&amp;PERIODTYPE=SEMI_STD&amp;SCFT=3&amp;window=popup_no_bar&amp;width=385&amp;height=120&amp;START_MAXIMIZED=FALSE&amp;creator=factset&amp;display_string=Audit"}</definedName>
    <definedName name="_35__FDSAUDITLINK__" hidden="1">{"fdsup://Directions/FactSet Auditing Viewer?action=AUDIT_VALUE&amp;DB=129&amp;ID1=649273&amp;VALUEID=7033030900&amp;SDATE=201101&amp;PERIODTYPE=SEMI_DET&amp;window=popup_no_bar&amp;width=385&amp;height=120&amp;START_MAXIMIZED=FALSE&amp;creator=factset&amp;display_string=Audit"}</definedName>
    <definedName name="_35__FDSAUDITLINK___1" hidden="1">{"fdsup://Directions/FactSet Auditing Viewer?action=AUDIT_VALUE&amp;DB=129&amp;ID1=649273&amp;VALUEID=7033030900&amp;SDATE=201101&amp;PERIODTYPE=SEMI_DET&amp;window=popup_no_bar&amp;width=385&amp;height=120&amp;START_MAXIMIZED=FALSE&amp;creator=factset&amp;display_string=Audit"}</definedName>
    <definedName name="_35__FDSAUDITLINK___2" hidden="1">{"fdsup://Directions/FactSet Auditing Viewer?action=AUDIT_VALUE&amp;DB=129&amp;ID1=649273&amp;VALUEID=7033030900&amp;SDATE=201101&amp;PERIODTYPE=SEMI_DET&amp;window=popup_no_bar&amp;width=385&amp;height=120&amp;START_MAXIMIZED=FALSE&amp;creator=factset&amp;display_string=Audit"}</definedName>
    <definedName name="_35__FDSAUDITLINK___3" hidden="1">{"fdsup://Directions/FactSet Auditing Viewer?action=AUDIT_VALUE&amp;DB=129&amp;ID1=649273&amp;VALUEID=7033030900&amp;SDATE=201101&amp;PERIODTYPE=SEMI_DET&amp;window=popup_no_bar&amp;width=385&amp;height=120&amp;START_MAXIMIZED=FALSE&amp;creator=factset&amp;display_string=Audit"}</definedName>
    <definedName name="_35__FDSAUDITLINK___4" hidden="1">{"fdsup://Directions/FactSet Auditing Viewer?action=AUDIT_VALUE&amp;DB=129&amp;ID1=649273&amp;VALUEID=7033030900&amp;SDATE=201101&amp;PERIODTYPE=SEMI_DET&amp;window=popup_no_bar&amp;width=385&amp;height=120&amp;START_MAXIMIZED=FALSE&amp;creator=factset&amp;display_string=Audit"}</definedName>
    <definedName name="_35__FDSAUDITLINK___5" hidden="1">{"fdsup://Directions/FactSet Auditing Viewer?action=AUDIT_VALUE&amp;DB=129&amp;ID1=649273&amp;VALUEID=7033030900&amp;SDATE=201101&amp;PERIODTYPE=SEMI_DET&amp;window=popup_no_bar&amp;width=385&amp;height=120&amp;START_MAXIMIZED=FALSE&amp;creator=factset&amp;display_string=Audit"}</definedName>
    <definedName name="_350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350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350__FDSAUDITLINK___2"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350__FDSAUDITLINK___3"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350__FDSAUDITLINK___4"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350__FDSAUDITLINK___5"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352__FDSAUDITLINK__" hidden="1">{"fdsup://directions/FAT Viewer?action=UPDATE&amp;creator=factset&amp;DYN_ARGS=TRUE&amp;DOC_NAME=FAT:FQL_AUDITING_CLIENT_TEMPLATE.FAT&amp;display_string=Audit&amp;VAR:KEY=BYXEHEXMBE&amp;VAR:QUERY=KChGRl9ERUJUKFFUUiwwLCwsLEFVRClARkZfREVCVChTRU1JLDAsLCwsQVVEKSlARkZfREVCVChBTk4sMCwsL","CxBVUQpKQ==&amp;WINDOW=FIRST_POPUP&amp;HEIGHT=450&amp;WIDTH=450&amp;START_MAXIMIZED=FALSE&amp;VAR:CALENDAR=FIVEDAY&amp;VAR:SYMBOL=605991&amp;VAR:INDEX=0"}</definedName>
    <definedName name="_352__FDSAUDITLINK___1" hidden="1">{"fdsup://directions/FAT Viewer?action=UPDATE&amp;creator=factset&amp;DYN_ARGS=TRUE&amp;DOC_NAME=FAT:FQL_AUDITING_CLIENT_TEMPLATE.FAT&amp;display_string=Audit&amp;VAR:KEY=BYXEHEXMBE&amp;VAR:QUERY=KChGRl9ERUJUKFFUUiwwLCwsLEFVRClARkZfREVCVChTRU1JLDAsLCwsQVVEKSlARkZfREVCVChBTk4sMCwsL","CxBVUQpKQ==&amp;WINDOW=FIRST_POPUP&amp;HEIGHT=450&amp;WIDTH=450&amp;START_MAXIMIZED=FALSE&amp;VAR:CALENDAR=FIVEDAY&amp;VAR:SYMBOL=605991&amp;VAR:INDEX=0"}</definedName>
    <definedName name="_352__FDSAUDITLINK___2" hidden="1">{"fdsup://directions/FAT Viewer?action=UPDATE&amp;creator=factset&amp;DYN_ARGS=TRUE&amp;DOC_NAME=FAT:FQL_AUDITING_CLIENT_TEMPLATE.FAT&amp;display_string=Audit&amp;VAR:KEY=BYXEHEXMBE&amp;VAR:QUERY=KChGRl9ERUJUKFFUUiwwLCwsLEFVRClARkZfREVCVChTRU1JLDAsLCwsQVVEKSlARkZfREVCVChBTk4sMCwsL","CxBVUQpKQ==&amp;WINDOW=FIRST_POPUP&amp;HEIGHT=450&amp;WIDTH=450&amp;START_MAXIMIZED=FALSE&amp;VAR:CALENDAR=FIVEDAY&amp;VAR:SYMBOL=605991&amp;VAR:INDEX=0"}</definedName>
    <definedName name="_352__FDSAUDITLINK___3" hidden="1">{"fdsup://directions/FAT Viewer?action=UPDATE&amp;creator=factset&amp;DYN_ARGS=TRUE&amp;DOC_NAME=FAT:FQL_AUDITING_CLIENT_TEMPLATE.FAT&amp;display_string=Audit&amp;VAR:KEY=BYXEHEXMBE&amp;VAR:QUERY=KChGRl9ERUJUKFFUUiwwLCwsLEFVRClARkZfREVCVChTRU1JLDAsLCwsQVVEKSlARkZfREVCVChBTk4sMCwsL","CxBVUQpKQ==&amp;WINDOW=FIRST_POPUP&amp;HEIGHT=450&amp;WIDTH=450&amp;START_MAXIMIZED=FALSE&amp;VAR:CALENDAR=FIVEDAY&amp;VAR:SYMBOL=605991&amp;VAR:INDEX=0"}</definedName>
    <definedName name="_352__FDSAUDITLINK___4" hidden="1">{"fdsup://directions/FAT Viewer?action=UPDATE&amp;creator=factset&amp;DYN_ARGS=TRUE&amp;DOC_NAME=FAT:FQL_AUDITING_CLIENT_TEMPLATE.FAT&amp;display_string=Audit&amp;VAR:KEY=BYXEHEXMBE&amp;VAR:QUERY=KChGRl9ERUJUKFFUUiwwLCwsLEFVRClARkZfREVCVChTRU1JLDAsLCwsQVVEKSlARkZfREVCVChBTk4sMCwsL","CxBVUQpKQ==&amp;WINDOW=FIRST_POPUP&amp;HEIGHT=450&amp;WIDTH=450&amp;START_MAXIMIZED=FALSE&amp;VAR:CALENDAR=FIVEDAY&amp;VAR:SYMBOL=605991&amp;VAR:INDEX=0"}</definedName>
    <definedName name="_352__FDSAUDITLINK___5" hidden="1">{"fdsup://directions/FAT Viewer?action=UPDATE&amp;creator=factset&amp;DYN_ARGS=TRUE&amp;DOC_NAME=FAT:FQL_AUDITING_CLIENT_TEMPLATE.FAT&amp;display_string=Audit&amp;VAR:KEY=BYXEHEXMBE&amp;VAR:QUERY=KChGRl9ERUJUKFFUUiwwLCwsLEFVRClARkZfREVCVChTRU1JLDAsLCwsQVVEKSlARkZfREVCVChBTk4sMCwsL","CxBVUQpKQ==&amp;WINDOW=FIRST_POPUP&amp;HEIGHT=450&amp;WIDTH=450&amp;START_MAXIMIZED=FALSE&amp;VAR:CALENDAR=FIVEDAY&amp;VAR:SYMBOL=605991&amp;VAR:INDEX=0"}</definedName>
    <definedName name="_353__FDSAUDITLINK__" hidden="1">{"fdsup://directions/FAT Viewer?action=UPDATE&amp;creator=factset&amp;DYN_ARGS=TRUE&amp;DOC_NAME=FAT:FQL_AUDITING_CLIENT_TEMPLATE.FAT&amp;display_string=Audit&amp;VAR:KEY=OZWXYJKRSH&amp;VAR:QUERY=KChGRl9ERUJUX0xUKFFUUiwwLCwsLEFVRClARkZfREVCVF9MVChTRU1JLDAsLCwsQVVEKSlARkZfREVCVF9MV","ChBTk4sMCwsLCxBVUQpKQ==&amp;WINDOW=FIRST_POPUP&amp;HEIGHT=450&amp;WIDTH=450&amp;START_MAXIMIZED=FALSE&amp;VAR:CALENDAR=FIVEDAY&amp;VAR:SYMBOL=652826&amp;VAR:INDEX=0"}</definedName>
    <definedName name="_353__FDSAUDITLINK___1" hidden="1">{"fdsup://directions/FAT Viewer?action=UPDATE&amp;creator=factset&amp;DYN_ARGS=TRUE&amp;DOC_NAME=FAT:FQL_AUDITING_CLIENT_TEMPLATE.FAT&amp;display_string=Audit&amp;VAR:KEY=OZWXYJKRSH&amp;VAR:QUERY=KChGRl9ERUJUX0xUKFFUUiwwLCwsLEFVRClARkZfREVCVF9MVChTRU1JLDAsLCwsQVVEKSlARkZfREVCVF9MV","ChBTk4sMCwsLCxBVUQpKQ==&amp;WINDOW=FIRST_POPUP&amp;HEIGHT=450&amp;WIDTH=450&amp;START_MAXIMIZED=FALSE&amp;VAR:CALENDAR=FIVEDAY&amp;VAR:SYMBOL=652826&amp;VAR:INDEX=0"}</definedName>
    <definedName name="_353__FDSAUDITLINK___2" hidden="1">{"fdsup://directions/FAT Viewer?action=UPDATE&amp;creator=factset&amp;DYN_ARGS=TRUE&amp;DOC_NAME=FAT:FQL_AUDITING_CLIENT_TEMPLATE.FAT&amp;display_string=Audit&amp;VAR:KEY=OZWXYJKRSH&amp;VAR:QUERY=KChGRl9ERUJUX0xUKFFUUiwwLCwsLEFVRClARkZfREVCVF9MVChTRU1JLDAsLCwsQVVEKSlARkZfREVCVF9MV","ChBTk4sMCwsLCxBVUQpKQ==&amp;WINDOW=FIRST_POPUP&amp;HEIGHT=450&amp;WIDTH=450&amp;START_MAXIMIZED=FALSE&amp;VAR:CALENDAR=FIVEDAY&amp;VAR:SYMBOL=652826&amp;VAR:INDEX=0"}</definedName>
    <definedName name="_353__FDSAUDITLINK___3" hidden="1">{"fdsup://directions/FAT Viewer?action=UPDATE&amp;creator=factset&amp;DYN_ARGS=TRUE&amp;DOC_NAME=FAT:FQL_AUDITING_CLIENT_TEMPLATE.FAT&amp;display_string=Audit&amp;VAR:KEY=OZWXYJKRSH&amp;VAR:QUERY=KChGRl9ERUJUX0xUKFFUUiwwLCwsLEFVRClARkZfREVCVF9MVChTRU1JLDAsLCwsQVVEKSlARkZfREVCVF9MV","ChBTk4sMCwsLCxBVUQpKQ==&amp;WINDOW=FIRST_POPUP&amp;HEIGHT=450&amp;WIDTH=450&amp;START_MAXIMIZED=FALSE&amp;VAR:CALENDAR=FIVEDAY&amp;VAR:SYMBOL=652826&amp;VAR:INDEX=0"}</definedName>
    <definedName name="_353__FDSAUDITLINK___4" hidden="1">{"fdsup://directions/FAT Viewer?action=UPDATE&amp;creator=factset&amp;DYN_ARGS=TRUE&amp;DOC_NAME=FAT:FQL_AUDITING_CLIENT_TEMPLATE.FAT&amp;display_string=Audit&amp;VAR:KEY=OZWXYJKRSH&amp;VAR:QUERY=KChGRl9ERUJUX0xUKFFUUiwwLCwsLEFVRClARkZfREVCVF9MVChTRU1JLDAsLCwsQVVEKSlARkZfREVCVF9MV","ChBTk4sMCwsLCxBVUQpKQ==&amp;WINDOW=FIRST_POPUP&amp;HEIGHT=450&amp;WIDTH=450&amp;START_MAXIMIZED=FALSE&amp;VAR:CALENDAR=FIVEDAY&amp;VAR:SYMBOL=652826&amp;VAR:INDEX=0"}</definedName>
    <definedName name="_353__FDSAUDITLINK___5" hidden="1">{"fdsup://directions/FAT Viewer?action=UPDATE&amp;creator=factset&amp;DYN_ARGS=TRUE&amp;DOC_NAME=FAT:FQL_AUDITING_CLIENT_TEMPLATE.FAT&amp;display_string=Audit&amp;VAR:KEY=OZWXYJKRSH&amp;VAR:QUERY=KChGRl9ERUJUX0xUKFFUUiwwLCwsLEFVRClARkZfREVCVF9MVChTRU1JLDAsLCwsQVVEKSlARkZfREVCVF9MV","ChBTk4sMCwsLCxBVUQpKQ==&amp;WINDOW=FIRST_POPUP&amp;HEIGHT=450&amp;WIDTH=450&amp;START_MAXIMIZED=FALSE&amp;VAR:CALENDAR=FIVEDAY&amp;VAR:SYMBOL=652826&amp;VAR:INDEX=0"}</definedName>
    <definedName name="_36__FDSAUDITLINK__" hidden="1">{"fdsup://Directions/FactSet Auditing Viewer?action=AUDIT_VALUE&amp;DB=129&amp;ID1=649273&amp;VALUEID=02001&amp;SDATE=201101&amp;PERIODTYPE=SEMI_STD&amp;window=popup_no_bar&amp;width=385&amp;height=120&amp;START_MAXIMIZED=FALSE&amp;creator=factset&amp;display_string=Audit"}</definedName>
    <definedName name="_36__FDSAUDITLINK___1" hidden="1">{"fdsup://Directions/FactSet Auditing Viewer?action=AUDIT_VALUE&amp;DB=129&amp;ID1=649273&amp;VALUEID=02001&amp;SDATE=201101&amp;PERIODTYPE=SEMI_STD&amp;window=popup_no_bar&amp;width=385&amp;height=120&amp;START_MAXIMIZED=FALSE&amp;creator=factset&amp;display_string=Audit"}</definedName>
    <definedName name="_36__FDSAUDITLINK___2" hidden="1">{"fdsup://Directions/FactSet Auditing Viewer?action=AUDIT_VALUE&amp;DB=129&amp;ID1=649273&amp;VALUEID=02001&amp;SDATE=201101&amp;PERIODTYPE=SEMI_STD&amp;window=popup_no_bar&amp;width=385&amp;height=120&amp;START_MAXIMIZED=FALSE&amp;creator=factset&amp;display_string=Audit"}</definedName>
    <definedName name="_36__FDSAUDITLINK___3" hidden="1">{"fdsup://Directions/FactSet Auditing Viewer?action=AUDIT_VALUE&amp;DB=129&amp;ID1=649273&amp;VALUEID=02001&amp;SDATE=201101&amp;PERIODTYPE=SEMI_STD&amp;window=popup_no_bar&amp;width=385&amp;height=120&amp;START_MAXIMIZED=FALSE&amp;creator=factset&amp;display_string=Audit"}</definedName>
    <definedName name="_36__FDSAUDITLINK___4" hidden="1">{"fdsup://Directions/FactSet Auditing Viewer?action=AUDIT_VALUE&amp;DB=129&amp;ID1=649273&amp;VALUEID=02001&amp;SDATE=201101&amp;PERIODTYPE=SEMI_STD&amp;window=popup_no_bar&amp;width=385&amp;height=120&amp;START_MAXIMIZED=FALSE&amp;creator=factset&amp;display_string=Audit"}</definedName>
    <definedName name="_36__FDSAUDITLINK___5" hidden="1">{"fdsup://Directions/FactSet Auditing Viewer?action=AUDIT_VALUE&amp;DB=129&amp;ID1=649273&amp;VALUEID=02001&amp;SDATE=201101&amp;PERIODTYPE=SEMI_STD&amp;window=popup_no_bar&amp;width=385&amp;height=120&amp;START_MAXIMIZED=FALSE&amp;creator=factset&amp;display_string=Audit"}</definedName>
    <definedName name="_362__FDSAUDITLINK__" hidden="1">{"fdsup://directions/FAT Viewer?action=UPDATE&amp;creator=factset&amp;DYN_ARGS=TRUE&amp;DOC_NAME=FAT:FQL_AUDITING_CLIENT_TEMPLATE.FAT&amp;display_string=Audit&amp;VAR:KEY=NSLMDCFKVK&amp;VAR:QUERY=KChGRl9ERUJUKFFUUiwwLCwsLEVVUilARkZfREVCVChTRU1JLDAsLCwsRVVSKSlARkZfREVCVChBTk4sMCwsL","CxFVVIpKQ==&amp;WINDOW=FIRST_POPUP&amp;HEIGHT=450&amp;WIDTH=450&amp;START_MAXIMIZED=FALSE&amp;VAR:CALENDAR=FIVEDAY&amp;VAR:SYMBOL=B1Y9TB&amp;VAR:INDEX=0"}</definedName>
    <definedName name="_362__FDSAUDITLINK___1" hidden="1">{"fdsup://directions/FAT Viewer?action=UPDATE&amp;creator=factset&amp;DYN_ARGS=TRUE&amp;DOC_NAME=FAT:FQL_AUDITING_CLIENT_TEMPLATE.FAT&amp;display_string=Audit&amp;VAR:KEY=NSLMDCFKVK&amp;VAR:QUERY=KChGRl9ERUJUKFFUUiwwLCwsLEVVUilARkZfREVCVChTRU1JLDAsLCwsRVVSKSlARkZfREVCVChBTk4sMCwsL","CxFVVIpKQ==&amp;WINDOW=FIRST_POPUP&amp;HEIGHT=450&amp;WIDTH=450&amp;START_MAXIMIZED=FALSE&amp;VAR:CALENDAR=FIVEDAY&amp;VAR:SYMBOL=B1Y9TB&amp;VAR:INDEX=0"}</definedName>
    <definedName name="_362__FDSAUDITLINK___2" hidden="1">{"fdsup://directions/FAT Viewer?action=UPDATE&amp;creator=factset&amp;DYN_ARGS=TRUE&amp;DOC_NAME=FAT:FQL_AUDITING_CLIENT_TEMPLATE.FAT&amp;display_string=Audit&amp;VAR:KEY=NSLMDCFKVK&amp;VAR:QUERY=KChGRl9ERUJUKFFUUiwwLCwsLEVVUilARkZfREVCVChTRU1JLDAsLCwsRVVSKSlARkZfREVCVChBTk4sMCwsL","CxFVVIpKQ==&amp;WINDOW=FIRST_POPUP&amp;HEIGHT=450&amp;WIDTH=450&amp;START_MAXIMIZED=FALSE&amp;VAR:CALENDAR=FIVEDAY&amp;VAR:SYMBOL=B1Y9TB&amp;VAR:INDEX=0"}</definedName>
    <definedName name="_362__FDSAUDITLINK___3" hidden="1">{"fdsup://directions/FAT Viewer?action=UPDATE&amp;creator=factset&amp;DYN_ARGS=TRUE&amp;DOC_NAME=FAT:FQL_AUDITING_CLIENT_TEMPLATE.FAT&amp;display_string=Audit&amp;VAR:KEY=NSLMDCFKVK&amp;VAR:QUERY=KChGRl9ERUJUKFFUUiwwLCwsLEVVUilARkZfREVCVChTRU1JLDAsLCwsRVVSKSlARkZfREVCVChBTk4sMCwsL","CxFVVIpKQ==&amp;WINDOW=FIRST_POPUP&amp;HEIGHT=450&amp;WIDTH=450&amp;START_MAXIMIZED=FALSE&amp;VAR:CALENDAR=FIVEDAY&amp;VAR:SYMBOL=B1Y9TB&amp;VAR:INDEX=0"}</definedName>
    <definedName name="_362__FDSAUDITLINK___4" hidden="1">{"fdsup://directions/FAT Viewer?action=UPDATE&amp;creator=factset&amp;DYN_ARGS=TRUE&amp;DOC_NAME=FAT:FQL_AUDITING_CLIENT_TEMPLATE.FAT&amp;display_string=Audit&amp;VAR:KEY=NSLMDCFKVK&amp;VAR:QUERY=KChGRl9ERUJUKFFUUiwwLCwsLEVVUilARkZfREVCVChTRU1JLDAsLCwsRVVSKSlARkZfREVCVChBTk4sMCwsL","CxFVVIpKQ==&amp;WINDOW=FIRST_POPUP&amp;HEIGHT=450&amp;WIDTH=450&amp;START_MAXIMIZED=FALSE&amp;VAR:CALENDAR=FIVEDAY&amp;VAR:SYMBOL=B1Y9TB&amp;VAR:INDEX=0"}</definedName>
    <definedName name="_362__FDSAUDITLINK___5" hidden="1">{"fdsup://directions/FAT Viewer?action=UPDATE&amp;creator=factset&amp;DYN_ARGS=TRUE&amp;DOC_NAME=FAT:FQL_AUDITING_CLIENT_TEMPLATE.FAT&amp;display_string=Audit&amp;VAR:KEY=NSLMDCFKVK&amp;VAR:QUERY=KChGRl9ERUJUKFFUUiwwLCwsLEVVUilARkZfREVCVChTRU1JLDAsLCwsRVVSKSlARkZfREVCVChBTk4sMCwsL","CxFVVIpKQ==&amp;WINDOW=FIRST_POPUP&amp;HEIGHT=450&amp;WIDTH=450&amp;START_MAXIMIZED=FALSE&amp;VAR:CALENDAR=FIVEDAY&amp;VAR:SYMBOL=B1Y9TB&amp;VAR:INDEX=0"}</definedName>
    <definedName name="_363__FDSAUDITLINK__" hidden="1">{"fdsup://directions/FAT Viewer?action=UPDATE&amp;creator=factset&amp;DYN_ARGS=TRUE&amp;DOC_NAME=FAT:FQL_AUDITING_CLIENT_TEMPLATE.FAT&amp;display_string=Audit&amp;VAR:KEY=XQPUFMJWNG&amp;VAR:QUERY=KChGRl9ERUJUKFFUUiwwLCwsLEFVRClARkZfREVCVChTRU1JLDAsLCwsQVVEKSlARkZfREVCVChBTk4sMCwsL","CxBVUQpKQ==&amp;WINDOW=FIRST_POPUP&amp;HEIGHT=450&amp;WIDTH=450&amp;START_MAXIMIZED=FALSE&amp;VAR:CALENDAR=FIVEDAY&amp;VAR:SYMBOL=673973&amp;VAR:INDEX=0"}</definedName>
    <definedName name="_363__FDSAUDITLINK___1" hidden="1">{"fdsup://directions/FAT Viewer?action=UPDATE&amp;creator=factset&amp;DYN_ARGS=TRUE&amp;DOC_NAME=FAT:FQL_AUDITING_CLIENT_TEMPLATE.FAT&amp;display_string=Audit&amp;VAR:KEY=XQPUFMJWNG&amp;VAR:QUERY=KChGRl9ERUJUKFFUUiwwLCwsLEFVRClARkZfREVCVChTRU1JLDAsLCwsQVVEKSlARkZfREVCVChBTk4sMCwsL","CxBVUQpKQ==&amp;WINDOW=FIRST_POPUP&amp;HEIGHT=450&amp;WIDTH=450&amp;START_MAXIMIZED=FALSE&amp;VAR:CALENDAR=FIVEDAY&amp;VAR:SYMBOL=673973&amp;VAR:INDEX=0"}</definedName>
    <definedName name="_363__FDSAUDITLINK___2" hidden="1">{"fdsup://directions/FAT Viewer?action=UPDATE&amp;creator=factset&amp;DYN_ARGS=TRUE&amp;DOC_NAME=FAT:FQL_AUDITING_CLIENT_TEMPLATE.FAT&amp;display_string=Audit&amp;VAR:KEY=XQPUFMJWNG&amp;VAR:QUERY=KChGRl9ERUJUKFFUUiwwLCwsLEFVRClARkZfREVCVChTRU1JLDAsLCwsQVVEKSlARkZfREVCVChBTk4sMCwsL","CxBVUQpKQ==&amp;WINDOW=FIRST_POPUP&amp;HEIGHT=450&amp;WIDTH=450&amp;START_MAXIMIZED=FALSE&amp;VAR:CALENDAR=FIVEDAY&amp;VAR:SYMBOL=673973&amp;VAR:INDEX=0"}</definedName>
    <definedName name="_363__FDSAUDITLINK___3" hidden="1">{"fdsup://directions/FAT Viewer?action=UPDATE&amp;creator=factset&amp;DYN_ARGS=TRUE&amp;DOC_NAME=FAT:FQL_AUDITING_CLIENT_TEMPLATE.FAT&amp;display_string=Audit&amp;VAR:KEY=XQPUFMJWNG&amp;VAR:QUERY=KChGRl9ERUJUKFFUUiwwLCwsLEFVRClARkZfREVCVChTRU1JLDAsLCwsQVVEKSlARkZfREVCVChBTk4sMCwsL","CxBVUQpKQ==&amp;WINDOW=FIRST_POPUP&amp;HEIGHT=450&amp;WIDTH=450&amp;START_MAXIMIZED=FALSE&amp;VAR:CALENDAR=FIVEDAY&amp;VAR:SYMBOL=673973&amp;VAR:INDEX=0"}</definedName>
    <definedName name="_363__FDSAUDITLINK___4" hidden="1">{"fdsup://directions/FAT Viewer?action=UPDATE&amp;creator=factset&amp;DYN_ARGS=TRUE&amp;DOC_NAME=FAT:FQL_AUDITING_CLIENT_TEMPLATE.FAT&amp;display_string=Audit&amp;VAR:KEY=XQPUFMJWNG&amp;VAR:QUERY=KChGRl9ERUJUKFFUUiwwLCwsLEFVRClARkZfREVCVChTRU1JLDAsLCwsQVVEKSlARkZfREVCVChBTk4sMCwsL","CxBVUQpKQ==&amp;WINDOW=FIRST_POPUP&amp;HEIGHT=450&amp;WIDTH=450&amp;START_MAXIMIZED=FALSE&amp;VAR:CALENDAR=FIVEDAY&amp;VAR:SYMBOL=673973&amp;VAR:INDEX=0"}</definedName>
    <definedName name="_363__FDSAUDITLINK___5" hidden="1">{"fdsup://directions/FAT Viewer?action=UPDATE&amp;creator=factset&amp;DYN_ARGS=TRUE&amp;DOC_NAME=FAT:FQL_AUDITING_CLIENT_TEMPLATE.FAT&amp;display_string=Audit&amp;VAR:KEY=XQPUFMJWNG&amp;VAR:QUERY=KChGRl9ERUJUKFFUUiwwLCwsLEFVRClARkZfREVCVChTRU1JLDAsLCwsQVVEKSlARkZfREVCVChBTk4sMCwsL","CxBVUQpKQ==&amp;WINDOW=FIRST_POPUP&amp;HEIGHT=450&amp;WIDTH=450&amp;START_MAXIMIZED=FALSE&amp;VAR:CALENDAR=FIVEDAY&amp;VAR:SYMBOL=673973&amp;VAR:INDEX=0"}</definedName>
    <definedName name="_37__FDSAUDITLINK__" hidden="1">{"fdsup://Directions/FactSet Auditing Viewer?action=AUDIT_VALUE&amp;DB=129&amp;ID1=647654&amp;VALUEID=7033030900&amp;SDATE=201101&amp;PERIODTYPE=SEMI_DET&amp;window=popup_no_bar&amp;width=385&amp;height=120&amp;START_MAXIMIZED=FALSE&amp;creator=factset&amp;display_string=Audit"}</definedName>
    <definedName name="_37__FDSAUDITLINK___1" hidden="1">{"fdsup://Directions/FactSet Auditing Viewer?action=AUDIT_VALUE&amp;DB=129&amp;ID1=647654&amp;VALUEID=7033030900&amp;SDATE=201101&amp;PERIODTYPE=SEMI_DET&amp;window=popup_no_bar&amp;width=385&amp;height=120&amp;START_MAXIMIZED=FALSE&amp;creator=factset&amp;display_string=Audit"}</definedName>
    <definedName name="_37__FDSAUDITLINK___2" hidden="1">{"fdsup://Directions/FactSet Auditing Viewer?action=AUDIT_VALUE&amp;DB=129&amp;ID1=647654&amp;VALUEID=7033030900&amp;SDATE=201101&amp;PERIODTYPE=SEMI_DET&amp;window=popup_no_bar&amp;width=385&amp;height=120&amp;START_MAXIMIZED=FALSE&amp;creator=factset&amp;display_string=Audit"}</definedName>
    <definedName name="_37__FDSAUDITLINK___3" hidden="1">{"fdsup://Directions/FactSet Auditing Viewer?action=AUDIT_VALUE&amp;DB=129&amp;ID1=647654&amp;VALUEID=7033030900&amp;SDATE=201101&amp;PERIODTYPE=SEMI_DET&amp;window=popup_no_bar&amp;width=385&amp;height=120&amp;START_MAXIMIZED=FALSE&amp;creator=factset&amp;display_string=Audit"}</definedName>
    <definedName name="_37__FDSAUDITLINK___4" hidden="1">{"fdsup://Directions/FactSet Auditing Viewer?action=AUDIT_VALUE&amp;DB=129&amp;ID1=647654&amp;VALUEID=7033030900&amp;SDATE=201101&amp;PERIODTYPE=SEMI_DET&amp;window=popup_no_bar&amp;width=385&amp;height=120&amp;START_MAXIMIZED=FALSE&amp;creator=factset&amp;display_string=Audit"}</definedName>
    <definedName name="_37__FDSAUDITLINK___5" hidden="1">{"fdsup://Directions/FactSet Auditing Viewer?action=AUDIT_VALUE&amp;DB=129&amp;ID1=647654&amp;VALUEID=7033030900&amp;SDATE=201101&amp;PERIODTYPE=SEMI_DET&amp;window=popup_no_bar&amp;width=385&amp;height=120&amp;START_MAXIMIZED=FALSE&amp;creator=factset&amp;display_string=Audit"}</definedName>
    <definedName name="_374__FDSAUDITLINK__" hidden="1">{"fdsup://directions/FAT Viewer?action=UPDATE&amp;creator=factset&amp;DYN_ARGS=TRUE&amp;DOC_NAME=FAT:FQL_AUDITING_CLIENT_TEMPLATE.FAT&amp;display_string=Audit&amp;VAR:KEY=VYNUNQLUVE&amp;VAR:QUERY=KChGRl9ERUJUKFFUUiwwLCwsLFVTRClARkZfREVCVChTRU1JLDAsLCwsVVNEKSlARkZfREVCVChBTk4sMCwsL","CxVU0QpKQ==&amp;WINDOW=FIRST_POPUP&amp;HEIGHT=450&amp;WIDTH=450&amp;START_MAXIMIZED=FALSE&amp;VAR:CALENDAR=FIVEDAY&amp;VAR:SYMBOL=87612E10&amp;VAR:INDEX=0"}</definedName>
    <definedName name="_374__FDSAUDITLINK___1" hidden="1">{"fdsup://directions/FAT Viewer?action=UPDATE&amp;creator=factset&amp;DYN_ARGS=TRUE&amp;DOC_NAME=FAT:FQL_AUDITING_CLIENT_TEMPLATE.FAT&amp;display_string=Audit&amp;VAR:KEY=VYNUNQLUVE&amp;VAR:QUERY=KChGRl9ERUJUKFFUUiwwLCwsLFVTRClARkZfREVCVChTRU1JLDAsLCwsVVNEKSlARkZfREVCVChBTk4sMCwsL","CxVU0QpKQ==&amp;WINDOW=FIRST_POPUP&amp;HEIGHT=450&amp;WIDTH=450&amp;START_MAXIMIZED=FALSE&amp;VAR:CALENDAR=FIVEDAY&amp;VAR:SYMBOL=87612E10&amp;VAR:INDEX=0"}</definedName>
    <definedName name="_374__FDSAUDITLINK___2" hidden="1">{"fdsup://directions/FAT Viewer?action=UPDATE&amp;creator=factset&amp;DYN_ARGS=TRUE&amp;DOC_NAME=FAT:FQL_AUDITING_CLIENT_TEMPLATE.FAT&amp;display_string=Audit&amp;VAR:KEY=VYNUNQLUVE&amp;VAR:QUERY=KChGRl9ERUJUKFFUUiwwLCwsLFVTRClARkZfREVCVChTRU1JLDAsLCwsVVNEKSlARkZfREVCVChBTk4sMCwsL","CxVU0QpKQ==&amp;WINDOW=FIRST_POPUP&amp;HEIGHT=450&amp;WIDTH=450&amp;START_MAXIMIZED=FALSE&amp;VAR:CALENDAR=FIVEDAY&amp;VAR:SYMBOL=87612E10&amp;VAR:INDEX=0"}</definedName>
    <definedName name="_374__FDSAUDITLINK___3" hidden="1">{"fdsup://directions/FAT Viewer?action=UPDATE&amp;creator=factset&amp;DYN_ARGS=TRUE&amp;DOC_NAME=FAT:FQL_AUDITING_CLIENT_TEMPLATE.FAT&amp;display_string=Audit&amp;VAR:KEY=VYNUNQLUVE&amp;VAR:QUERY=KChGRl9ERUJUKFFUUiwwLCwsLFVTRClARkZfREVCVChTRU1JLDAsLCwsVVNEKSlARkZfREVCVChBTk4sMCwsL","CxVU0QpKQ==&amp;WINDOW=FIRST_POPUP&amp;HEIGHT=450&amp;WIDTH=450&amp;START_MAXIMIZED=FALSE&amp;VAR:CALENDAR=FIVEDAY&amp;VAR:SYMBOL=87612E10&amp;VAR:INDEX=0"}</definedName>
    <definedName name="_374__FDSAUDITLINK___4" hidden="1">{"fdsup://directions/FAT Viewer?action=UPDATE&amp;creator=factset&amp;DYN_ARGS=TRUE&amp;DOC_NAME=FAT:FQL_AUDITING_CLIENT_TEMPLATE.FAT&amp;display_string=Audit&amp;VAR:KEY=VYNUNQLUVE&amp;VAR:QUERY=KChGRl9ERUJUKFFUUiwwLCwsLFVTRClARkZfREVCVChTRU1JLDAsLCwsVVNEKSlARkZfREVCVChBTk4sMCwsL","CxVU0QpKQ==&amp;WINDOW=FIRST_POPUP&amp;HEIGHT=450&amp;WIDTH=450&amp;START_MAXIMIZED=FALSE&amp;VAR:CALENDAR=FIVEDAY&amp;VAR:SYMBOL=87612E10&amp;VAR:INDEX=0"}</definedName>
    <definedName name="_374__FDSAUDITLINK___5" hidden="1">{"fdsup://directions/FAT Viewer?action=UPDATE&amp;creator=factset&amp;DYN_ARGS=TRUE&amp;DOC_NAME=FAT:FQL_AUDITING_CLIENT_TEMPLATE.FAT&amp;display_string=Audit&amp;VAR:KEY=VYNUNQLUVE&amp;VAR:QUERY=KChGRl9ERUJUKFFUUiwwLCwsLFVTRClARkZfREVCVChTRU1JLDAsLCwsVVNEKSlARkZfREVCVChBTk4sMCwsL","CxVU0QpKQ==&amp;WINDOW=FIRST_POPUP&amp;HEIGHT=450&amp;WIDTH=450&amp;START_MAXIMIZED=FALSE&amp;VAR:CALENDAR=FIVEDAY&amp;VAR:SYMBOL=87612E10&amp;VAR:INDEX=0"}</definedName>
    <definedName name="_375__FDSAUDITLINK__" hidden="1">{"fdsup://Directions/FactSet Auditing Viewer?action=AUDIT_VALUE&amp;DB=129&amp;ID1=87612E10&amp;VALUEID=02001&amp;SDATE=201004&amp;PERIODTYPE=QTR_STD&amp;SCFT=3&amp;window=popup_no_bar&amp;width=385&amp;height=120&amp;START_MAXIMIZED=FALSE&amp;creator=factset&amp;display_string=Audit"}</definedName>
    <definedName name="_375__FDSAUDITLINK___1" hidden="1">{"fdsup://Directions/FactSet Auditing Viewer?action=AUDIT_VALUE&amp;DB=129&amp;ID1=87612E10&amp;VALUEID=02001&amp;SDATE=201004&amp;PERIODTYPE=QTR_STD&amp;SCFT=3&amp;window=popup_no_bar&amp;width=385&amp;height=120&amp;START_MAXIMIZED=FALSE&amp;creator=factset&amp;display_string=Audit"}</definedName>
    <definedName name="_375__FDSAUDITLINK___2" hidden="1">{"fdsup://Directions/FactSet Auditing Viewer?action=AUDIT_VALUE&amp;DB=129&amp;ID1=87612E10&amp;VALUEID=02001&amp;SDATE=201004&amp;PERIODTYPE=QTR_STD&amp;SCFT=3&amp;window=popup_no_bar&amp;width=385&amp;height=120&amp;START_MAXIMIZED=FALSE&amp;creator=factset&amp;display_string=Audit"}</definedName>
    <definedName name="_375__FDSAUDITLINK___3" hidden="1">{"fdsup://Directions/FactSet Auditing Viewer?action=AUDIT_VALUE&amp;DB=129&amp;ID1=87612E10&amp;VALUEID=02001&amp;SDATE=201004&amp;PERIODTYPE=QTR_STD&amp;SCFT=3&amp;window=popup_no_bar&amp;width=385&amp;height=120&amp;START_MAXIMIZED=FALSE&amp;creator=factset&amp;display_string=Audit"}</definedName>
    <definedName name="_375__FDSAUDITLINK___4" hidden="1">{"fdsup://Directions/FactSet Auditing Viewer?action=AUDIT_VALUE&amp;DB=129&amp;ID1=87612E10&amp;VALUEID=02001&amp;SDATE=201004&amp;PERIODTYPE=QTR_STD&amp;SCFT=3&amp;window=popup_no_bar&amp;width=385&amp;height=120&amp;START_MAXIMIZED=FALSE&amp;creator=factset&amp;display_string=Audit"}</definedName>
    <definedName name="_375__FDSAUDITLINK___5" hidden="1">{"fdsup://Directions/FactSet Auditing Viewer?action=AUDIT_VALUE&amp;DB=129&amp;ID1=87612E10&amp;VALUEID=02001&amp;SDATE=201004&amp;PERIODTYPE=QTR_STD&amp;SCFT=3&amp;window=popup_no_bar&amp;width=385&amp;height=120&amp;START_MAXIMIZED=FALSE&amp;creator=factset&amp;display_string=Audit"}</definedName>
    <definedName name="_377__FDSAUDITLINK__" hidden="1">{"fdsup://directions/FAT Viewer?action=UPDATE&amp;creator=factset&amp;DYN_ARGS=TRUE&amp;DOC_NAME=FAT:FQL_AUDITING_CLIENT_TEMPLATE.FAT&amp;display_string=Audit&amp;VAR:KEY=HKPEHCVWNK&amp;VAR:QUERY=KChGRl9ERUJUKFFUUiwwLCwsLFVTRClARkZfREVCVChTRU1JLDAsLCwsVVNEKSlARkZfREVCVChBTk4sMCwsL","CxVU0QpKQ==&amp;WINDOW=FIRST_POPUP&amp;HEIGHT=450&amp;WIDTH=450&amp;START_MAXIMIZED=FALSE&amp;VAR:CALENDAR=FIVEDAY&amp;VAR:SYMBOL=B1FJ0C&amp;VAR:INDEX=0"}</definedName>
    <definedName name="_377__FDSAUDITLINK___1" hidden="1">{"fdsup://directions/FAT Viewer?action=UPDATE&amp;creator=factset&amp;DYN_ARGS=TRUE&amp;DOC_NAME=FAT:FQL_AUDITING_CLIENT_TEMPLATE.FAT&amp;display_string=Audit&amp;VAR:KEY=HKPEHCVWNK&amp;VAR:QUERY=KChGRl9ERUJUKFFUUiwwLCwsLFVTRClARkZfREVCVChTRU1JLDAsLCwsVVNEKSlARkZfREVCVChBTk4sMCwsL","CxVU0QpKQ==&amp;WINDOW=FIRST_POPUP&amp;HEIGHT=450&amp;WIDTH=450&amp;START_MAXIMIZED=FALSE&amp;VAR:CALENDAR=FIVEDAY&amp;VAR:SYMBOL=B1FJ0C&amp;VAR:INDEX=0"}</definedName>
    <definedName name="_377__FDSAUDITLINK___2" hidden="1">{"fdsup://directions/FAT Viewer?action=UPDATE&amp;creator=factset&amp;DYN_ARGS=TRUE&amp;DOC_NAME=FAT:FQL_AUDITING_CLIENT_TEMPLATE.FAT&amp;display_string=Audit&amp;VAR:KEY=HKPEHCVWNK&amp;VAR:QUERY=KChGRl9ERUJUKFFUUiwwLCwsLFVTRClARkZfREVCVChTRU1JLDAsLCwsVVNEKSlARkZfREVCVChBTk4sMCwsL","CxVU0QpKQ==&amp;WINDOW=FIRST_POPUP&amp;HEIGHT=450&amp;WIDTH=450&amp;START_MAXIMIZED=FALSE&amp;VAR:CALENDAR=FIVEDAY&amp;VAR:SYMBOL=B1FJ0C&amp;VAR:INDEX=0"}</definedName>
    <definedName name="_377__FDSAUDITLINK___3" hidden="1">{"fdsup://directions/FAT Viewer?action=UPDATE&amp;creator=factset&amp;DYN_ARGS=TRUE&amp;DOC_NAME=FAT:FQL_AUDITING_CLIENT_TEMPLATE.FAT&amp;display_string=Audit&amp;VAR:KEY=HKPEHCVWNK&amp;VAR:QUERY=KChGRl9ERUJUKFFUUiwwLCwsLFVTRClARkZfREVCVChTRU1JLDAsLCwsVVNEKSlARkZfREVCVChBTk4sMCwsL","CxVU0QpKQ==&amp;WINDOW=FIRST_POPUP&amp;HEIGHT=450&amp;WIDTH=450&amp;START_MAXIMIZED=FALSE&amp;VAR:CALENDAR=FIVEDAY&amp;VAR:SYMBOL=B1FJ0C&amp;VAR:INDEX=0"}</definedName>
    <definedName name="_377__FDSAUDITLINK___4" hidden="1">{"fdsup://directions/FAT Viewer?action=UPDATE&amp;creator=factset&amp;DYN_ARGS=TRUE&amp;DOC_NAME=FAT:FQL_AUDITING_CLIENT_TEMPLATE.FAT&amp;display_string=Audit&amp;VAR:KEY=HKPEHCVWNK&amp;VAR:QUERY=KChGRl9ERUJUKFFUUiwwLCwsLFVTRClARkZfREVCVChTRU1JLDAsLCwsVVNEKSlARkZfREVCVChBTk4sMCwsL","CxVU0QpKQ==&amp;WINDOW=FIRST_POPUP&amp;HEIGHT=450&amp;WIDTH=450&amp;START_MAXIMIZED=FALSE&amp;VAR:CALENDAR=FIVEDAY&amp;VAR:SYMBOL=B1FJ0C&amp;VAR:INDEX=0"}</definedName>
    <definedName name="_377__FDSAUDITLINK___5" hidden="1">{"fdsup://directions/FAT Viewer?action=UPDATE&amp;creator=factset&amp;DYN_ARGS=TRUE&amp;DOC_NAME=FAT:FQL_AUDITING_CLIENT_TEMPLATE.FAT&amp;display_string=Audit&amp;VAR:KEY=HKPEHCVWNK&amp;VAR:QUERY=KChGRl9ERUJUKFFUUiwwLCwsLFVTRClARkZfREVCVChTRU1JLDAsLCwsVVNEKSlARkZfREVCVChBTk4sMCwsL","CxVU0QpKQ==&amp;WINDOW=FIRST_POPUP&amp;HEIGHT=450&amp;WIDTH=450&amp;START_MAXIMIZED=FALSE&amp;VAR:CALENDAR=FIVEDAY&amp;VAR:SYMBOL=B1FJ0C&amp;VAR:INDEX=0"}</definedName>
    <definedName name="_379__FDSAUDITLINK__" hidden="1">{"fdsup://directions/FAT Viewer?action=UPDATE&amp;creator=factset&amp;DYN_ARGS=TRUE&amp;DOC_NAME=FAT:FQL_AUDITING_CLIENT_TEMPLATE.FAT&amp;display_string=Audit&amp;VAR:KEY=ZQXOJQJKFA&amp;VAR:QUERY=KChGRl9ERUJUKFFUUiwwLCwsLFNHRClARkZfREVCVChTRU1JLDAsLCwsU0dEKSlARkZfREVCVChBTk4sMCwsL","CxTR0QpKQ==&amp;WINDOW=FIRST_POPUP&amp;HEIGHT=450&amp;WIDTH=450&amp;START_MAXIMIZED=FALSE&amp;VAR:CALENDAR=FIVEDAY&amp;VAR:SYMBOL=625822&amp;VAR:INDEX=0"}</definedName>
    <definedName name="_379__FDSAUDITLINK___1" hidden="1">{"fdsup://directions/FAT Viewer?action=UPDATE&amp;creator=factset&amp;DYN_ARGS=TRUE&amp;DOC_NAME=FAT:FQL_AUDITING_CLIENT_TEMPLATE.FAT&amp;display_string=Audit&amp;VAR:KEY=ZQXOJQJKFA&amp;VAR:QUERY=KChGRl9ERUJUKFFUUiwwLCwsLFNHRClARkZfREVCVChTRU1JLDAsLCwsU0dEKSlARkZfREVCVChBTk4sMCwsL","CxTR0QpKQ==&amp;WINDOW=FIRST_POPUP&amp;HEIGHT=450&amp;WIDTH=450&amp;START_MAXIMIZED=FALSE&amp;VAR:CALENDAR=FIVEDAY&amp;VAR:SYMBOL=625822&amp;VAR:INDEX=0"}</definedName>
    <definedName name="_379__FDSAUDITLINK___2" hidden="1">{"fdsup://directions/FAT Viewer?action=UPDATE&amp;creator=factset&amp;DYN_ARGS=TRUE&amp;DOC_NAME=FAT:FQL_AUDITING_CLIENT_TEMPLATE.FAT&amp;display_string=Audit&amp;VAR:KEY=ZQXOJQJKFA&amp;VAR:QUERY=KChGRl9ERUJUKFFUUiwwLCwsLFNHRClARkZfREVCVChTRU1JLDAsLCwsU0dEKSlARkZfREVCVChBTk4sMCwsL","CxTR0QpKQ==&amp;WINDOW=FIRST_POPUP&amp;HEIGHT=450&amp;WIDTH=450&amp;START_MAXIMIZED=FALSE&amp;VAR:CALENDAR=FIVEDAY&amp;VAR:SYMBOL=625822&amp;VAR:INDEX=0"}</definedName>
    <definedName name="_379__FDSAUDITLINK___3" hidden="1">{"fdsup://directions/FAT Viewer?action=UPDATE&amp;creator=factset&amp;DYN_ARGS=TRUE&amp;DOC_NAME=FAT:FQL_AUDITING_CLIENT_TEMPLATE.FAT&amp;display_string=Audit&amp;VAR:KEY=ZQXOJQJKFA&amp;VAR:QUERY=KChGRl9ERUJUKFFUUiwwLCwsLFNHRClARkZfREVCVChTRU1JLDAsLCwsU0dEKSlARkZfREVCVChBTk4sMCwsL","CxTR0QpKQ==&amp;WINDOW=FIRST_POPUP&amp;HEIGHT=450&amp;WIDTH=450&amp;START_MAXIMIZED=FALSE&amp;VAR:CALENDAR=FIVEDAY&amp;VAR:SYMBOL=625822&amp;VAR:INDEX=0"}</definedName>
    <definedName name="_379__FDSAUDITLINK___4" hidden="1">{"fdsup://directions/FAT Viewer?action=UPDATE&amp;creator=factset&amp;DYN_ARGS=TRUE&amp;DOC_NAME=FAT:FQL_AUDITING_CLIENT_TEMPLATE.FAT&amp;display_string=Audit&amp;VAR:KEY=ZQXOJQJKFA&amp;VAR:QUERY=KChGRl9ERUJUKFFUUiwwLCwsLFNHRClARkZfREVCVChTRU1JLDAsLCwsU0dEKSlARkZfREVCVChBTk4sMCwsL","CxTR0QpKQ==&amp;WINDOW=FIRST_POPUP&amp;HEIGHT=450&amp;WIDTH=450&amp;START_MAXIMIZED=FALSE&amp;VAR:CALENDAR=FIVEDAY&amp;VAR:SYMBOL=625822&amp;VAR:INDEX=0"}</definedName>
    <definedName name="_379__FDSAUDITLINK___5" hidden="1">{"fdsup://directions/FAT Viewer?action=UPDATE&amp;creator=factset&amp;DYN_ARGS=TRUE&amp;DOC_NAME=FAT:FQL_AUDITING_CLIENT_TEMPLATE.FAT&amp;display_string=Audit&amp;VAR:KEY=ZQXOJQJKFA&amp;VAR:QUERY=KChGRl9ERUJUKFFUUiwwLCwsLFNHRClARkZfREVCVChTRU1JLDAsLCwsU0dEKSlARkZfREVCVChBTk4sMCwsL","CxTR0QpKQ==&amp;WINDOW=FIRST_POPUP&amp;HEIGHT=450&amp;WIDTH=450&amp;START_MAXIMIZED=FALSE&amp;VAR:CALENDAR=FIVEDAY&amp;VAR:SYMBOL=625822&amp;VAR:INDEX=0"}</definedName>
    <definedName name="_38__FDSAUDITLINK__" hidden="1">{"fdsup://Directions/FactSet Auditing Viewer?action=AUDIT_VALUE&amp;DB=129&amp;ID1=647654&amp;VALUEID=02001&amp;SDATE=201101&amp;PERIODTYPE=SEMI_STD&amp;window=popup_no_bar&amp;width=385&amp;height=120&amp;START_MAXIMIZED=FALSE&amp;creator=factset&amp;display_string=Audit"}</definedName>
    <definedName name="_38__FDSAUDITLINK___1" hidden="1">{"fdsup://Directions/FactSet Auditing Viewer?action=AUDIT_VALUE&amp;DB=129&amp;ID1=647654&amp;VALUEID=02001&amp;SDATE=201101&amp;PERIODTYPE=SEMI_STD&amp;window=popup_no_bar&amp;width=385&amp;height=120&amp;START_MAXIMIZED=FALSE&amp;creator=factset&amp;display_string=Audit"}</definedName>
    <definedName name="_38__FDSAUDITLINK___2" hidden="1">{"fdsup://Directions/FactSet Auditing Viewer?action=AUDIT_VALUE&amp;DB=129&amp;ID1=647654&amp;VALUEID=02001&amp;SDATE=201101&amp;PERIODTYPE=SEMI_STD&amp;window=popup_no_bar&amp;width=385&amp;height=120&amp;START_MAXIMIZED=FALSE&amp;creator=factset&amp;display_string=Audit"}</definedName>
    <definedName name="_38__FDSAUDITLINK___3" hidden="1">{"fdsup://Directions/FactSet Auditing Viewer?action=AUDIT_VALUE&amp;DB=129&amp;ID1=647654&amp;VALUEID=02001&amp;SDATE=201101&amp;PERIODTYPE=SEMI_STD&amp;window=popup_no_bar&amp;width=385&amp;height=120&amp;START_MAXIMIZED=FALSE&amp;creator=factset&amp;display_string=Audit"}</definedName>
    <definedName name="_38__FDSAUDITLINK___4" hidden="1">{"fdsup://Directions/FactSet Auditing Viewer?action=AUDIT_VALUE&amp;DB=129&amp;ID1=647654&amp;VALUEID=02001&amp;SDATE=201101&amp;PERIODTYPE=SEMI_STD&amp;window=popup_no_bar&amp;width=385&amp;height=120&amp;START_MAXIMIZED=FALSE&amp;creator=factset&amp;display_string=Audit"}</definedName>
    <definedName name="_38__FDSAUDITLINK___5" hidden="1">{"fdsup://Directions/FactSet Auditing Viewer?action=AUDIT_VALUE&amp;DB=129&amp;ID1=647654&amp;VALUEID=02001&amp;SDATE=201101&amp;PERIODTYPE=SEMI_STD&amp;window=popup_no_bar&amp;width=385&amp;height=120&amp;START_MAXIMIZED=FALSE&amp;creator=factset&amp;display_string=Audit"}</definedName>
    <definedName name="_381__FDSAUDITLINK__" hidden="1">{"fdsup://directions/FAT Viewer?action=UPDATE&amp;creator=factset&amp;DYN_ARGS=TRUE&amp;DOC_NAME=FAT:FQL_AUDITING_CLIENT_TEMPLATE.FAT&amp;display_string=Audit&amp;VAR:KEY=TQZWZKFOVY&amp;VAR:QUERY=KChGRl9ERUJUKFFUUiwwLCwsLFVTRClARkZfREVCVChTRU1JLDAsLCwsVVNEKSlARkZfREVCVChBTk4sMCwsL","CxVU0QpKQ==&amp;WINDOW=FIRST_POPUP&amp;HEIGHT=450&amp;WIDTH=450&amp;START_MAXIMIZED=FALSE&amp;VAR:CALENDAR=FIVEDAY&amp;VAR:SYMBOL=281070&amp;VAR:INDEX=0"}</definedName>
    <definedName name="_381__FDSAUDITLINK___1" hidden="1">{"fdsup://directions/FAT Viewer?action=UPDATE&amp;creator=factset&amp;DYN_ARGS=TRUE&amp;DOC_NAME=FAT:FQL_AUDITING_CLIENT_TEMPLATE.FAT&amp;display_string=Audit&amp;VAR:KEY=TQZWZKFOVY&amp;VAR:QUERY=KChGRl9ERUJUKFFUUiwwLCwsLFVTRClARkZfREVCVChTRU1JLDAsLCwsVVNEKSlARkZfREVCVChBTk4sMCwsL","CxVU0QpKQ==&amp;WINDOW=FIRST_POPUP&amp;HEIGHT=450&amp;WIDTH=450&amp;START_MAXIMIZED=FALSE&amp;VAR:CALENDAR=FIVEDAY&amp;VAR:SYMBOL=281070&amp;VAR:INDEX=0"}</definedName>
    <definedName name="_381__FDSAUDITLINK___2" hidden="1">{"fdsup://directions/FAT Viewer?action=UPDATE&amp;creator=factset&amp;DYN_ARGS=TRUE&amp;DOC_NAME=FAT:FQL_AUDITING_CLIENT_TEMPLATE.FAT&amp;display_string=Audit&amp;VAR:KEY=TQZWZKFOVY&amp;VAR:QUERY=KChGRl9ERUJUKFFUUiwwLCwsLFVTRClARkZfREVCVChTRU1JLDAsLCwsVVNEKSlARkZfREVCVChBTk4sMCwsL","CxVU0QpKQ==&amp;WINDOW=FIRST_POPUP&amp;HEIGHT=450&amp;WIDTH=450&amp;START_MAXIMIZED=FALSE&amp;VAR:CALENDAR=FIVEDAY&amp;VAR:SYMBOL=281070&amp;VAR:INDEX=0"}</definedName>
    <definedName name="_381__FDSAUDITLINK___3" hidden="1">{"fdsup://directions/FAT Viewer?action=UPDATE&amp;creator=factset&amp;DYN_ARGS=TRUE&amp;DOC_NAME=FAT:FQL_AUDITING_CLIENT_TEMPLATE.FAT&amp;display_string=Audit&amp;VAR:KEY=TQZWZKFOVY&amp;VAR:QUERY=KChGRl9ERUJUKFFUUiwwLCwsLFVTRClARkZfREVCVChTRU1JLDAsLCwsVVNEKSlARkZfREVCVChBTk4sMCwsL","CxVU0QpKQ==&amp;WINDOW=FIRST_POPUP&amp;HEIGHT=450&amp;WIDTH=450&amp;START_MAXIMIZED=FALSE&amp;VAR:CALENDAR=FIVEDAY&amp;VAR:SYMBOL=281070&amp;VAR:INDEX=0"}</definedName>
    <definedName name="_381__FDSAUDITLINK___4" hidden="1">{"fdsup://directions/FAT Viewer?action=UPDATE&amp;creator=factset&amp;DYN_ARGS=TRUE&amp;DOC_NAME=FAT:FQL_AUDITING_CLIENT_TEMPLATE.FAT&amp;display_string=Audit&amp;VAR:KEY=TQZWZKFOVY&amp;VAR:QUERY=KChGRl9ERUJUKFFUUiwwLCwsLFVTRClARkZfREVCVChTRU1JLDAsLCwsVVNEKSlARkZfREVCVChBTk4sMCwsL","CxVU0QpKQ==&amp;WINDOW=FIRST_POPUP&amp;HEIGHT=450&amp;WIDTH=450&amp;START_MAXIMIZED=FALSE&amp;VAR:CALENDAR=FIVEDAY&amp;VAR:SYMBOL=281070&amp;VAR:INDEX=0"}</definedName>
    <definedName name="_381__FDSAUDITLINK___5" hidden="1">{"fdsup://directions/FAT Viewer?action=UPDATE&amp;creator=factset&amp;DYN_ARGS=TRUE&amp;DOC_NAME=FAT:FQL_AUDITING_CLIENT_TEMPLATE.FAT&amp;display_string=Audit&amp;VAR:KEY=TQZWZKFOVY&amp;VAR:QUERY=KChGRl9ERUJUKFFUUiwwLCwsLFVTRClARkZfREVCVChTRU1JLDAsLCwsVVNEKSlARkZfREVCVChBTk4sMCwsL","CxVU0QpKQ==&amp;WINDOW=FIRST_POPUP&amp;HEIGHT=450&amp;WIDTH=450&amp;START_MAXIMIZED=FALSE&amp;VAR:CALENDAR=FIVEDAY&amp;VAR:SYMBOL=281070&amp;VAR:INDEX=0"}</definedName>
    <definedName name="_382__FDSAUDITLINK__" hidden="1">{"fdsup://directions/FAT Viewer?action=UPDATE&amp;creator=factset&amp;DYN_ARGS=TRUE&amp;DOC_NAME=FAT:FQL_AUDITING_CLIENT_TEMPLATE.FAT&amp;display_string=Audit&amp;VAR:KEY=VCTSJQNKHS&amp;VAR:QUERY=KChGRl9ERUJUX0xUKFFUUiwwLCwsLEFVRClARkZfREVCVF9MVChTRU1JLDAsLCwsQVVEKSlARkZfREVCVF9MV","ChBTk4sMCwsLCxBVUQpKQ==&amp;WINDOW=FIRST_POPUP&amp;HEIGHT=450&amp;WIDTH=450&amp;START_MAXIMIZED=FALSE&amp;VAR:CALENDAR=FIVEDAY&amp;VAR:SYMBOL=698123&amp;VAR:INDEX=0"}</definedName>
    <definedName name="_382__FDSAUDITLINK___1" hidden="1">{"fdsup://directions/FAT Viewer?action=UPDATE&amp;creator=factset&amp;DYN_ARGS=TRUE&amp;DOC_NAME=FAT:FQL_AUDITING_CLIENT_TEMPLATE.FAT&amp;display_string=Audit&amp;VAR:KEY=VCTSJQNKHS&amp;VAR:QUERY=KChGRl9ERUJUX0xUKFFUUiwwLCwsLEFVRClARkZfREVCVF9MVChTRU1JLDAsLCwsQVVEKSlARkZfREVCVF9MV","ChBTk4sMCwsLCxBVUQpKQ==&amp;WINDOW=FIRST_POPUP&amp;HEIGHT=450&amp;WIDTH=450&amp;START_MAXIMIZED=FALSE&amp;VAR:CALENDAR=FIVEDAY&amp;VAR:SYMBOL=698123&amp;VAR:INDEX=0"}</definedName>
    <definedName name="_382__FDSAUDITLINK___2" hidden="1">{"fdsup://directions/FAT Viewer?action=UPDATE&amp;creator=factset&amp;DYN_ARGS=TRUE&amp;DOC_NAME=FAT:FQL_AUDITING_CLIENT_TEMPLATE.FAT&amp;display_string=Audit&amp;VAR:KEY=VCTSJQNKHS&amp;VAR:QUERY=KChGRl9ERUJUX0xUKFFUUiwwLCwsLEFVRClARkZfREVCVF9MVChTRU1JLDAsLCwsQVVEKSlARkZfREVCVF9MV","ChBTk4sMCwsLCxBVUQpKQ==&amp;WINDOW=FIRST_POPUP&amp;HEIGHT=450&amp;WIDTH=450&amp;START_MAXIMIZED=FALSE&amp;VAR:CALENDAR=FIVEDAY&amp;VAR:SYMBOL=698123&amp;VAR:INDEX=0"}</definedName>
    <definedName name="_382__FDSAUDITLINK___3" hidden="1">{"fdsup://directions/FAT Viewer?action=UPDATE&amp;creator=factset&amp;DYN_ARGS=TRUE&amp;DOC_NAME=FAT:FQL_AUDITING_CLIENT_TEMPLATE.FAT&amp;display_string=Audit&amp;VAR:KEY=VCTSJQNKHS&amp;VAR:QUERY=KChGRl9ERUJUX0xUKFFUUiwwLCwsLEFVRClARkZfREVCVF9MVChTRU1JLDAsLCwsQVVEKSlARkZfREVCVF9MV","ChBTk4sMCwsLCxBVUQpKQ==&amp;WINDOW=FIRST_POPUP&amp;HEIGHT=450&amp;WIDTH=450&amp;START_MAXIMIZED=FALSE&amp;VAR:CALENDAR=FIVEDAY&amp;VAR:SYMBOL=698123&amp;VAR:INDEX=0"}</definedName>
    <definedName name="_382__FDSAUDITLINK___4" hidden="1">{"fdsup://directions/FAT Viewer?action=UPDATE&amp;creator=factset&amp;DYN_ARGS=TRUE&amp;DOC_NAME=FAT:FQL_AUDITING_CLIENT_TEMPLATE.FAT&amp;display_string=Audit&amp;VAR:KEY=VCTSJQNKHS&amp;VAR:QUERY=KChGRl9ERUJUX0xUKFFUUiwwLCwsLEFVRClARkZfREVCVF9MVChTRU1JLDAsLCwsQVVEKSlARkZfREVCVF9MV","ChBTk4sMCwsLCxBVUQpKQ==&amp;WINDOW=FIRST_POPUP&amp;HEIGHT=450&amp;WIDTH=450&amp;START_MAXIMIZED=FALSE&amp;VAR:CALENDAR=FIVEDAY&amp;VAR:SYMBOL=698123&amp;VAR:INDEX=0"}</definedName>
    <definedName name="_382__FDSAUDITLINK___5" hidden="1">{"fdsup://directions/FAT Viewer?action=UPDATE&amp;creator=factset&amp;DYN_ARGS=TRUE&amp;DOC_NAME=FAT:FQL_AUDITING_CLIENT_TEMPLATE.FAT&amp;display_string=Audit&amp;VAR:KEY=VCTSJQNKHS&amp;VAR:QUERY=KChGRl9ERUJUX0xUKFFUUiwwLCwsLEFVRClARkZfREVCVF9MVChTRU1JLDAsLCwsQVVEKSlARkZfREVCVF9MV","ChBTk4sMCwsLCxBVUQpKQ==&amp;WINDOW=FIRST_POPUP&amp;HEIGHT=450&amp;WIDTH=450&amp;START_MAXIMIZED=FALSE&amp;VAR:CALENDAR=FIVEDAY&amp;VAR:SYMBOL=698123&amp;VAR:INDEX=0"}</definedName>
    <definedName name="_383__FDSAUDITLINK__" hidden="1">{"fdsup://directions/FAT Viewer?action=UPDATE&amp;creator=factset&amp;DYN_ARGS=TRUE&amp;DOC_NAME=FAT:FQL_AUDITING_CLIENT_TEMPLATE.FAT&amp;display_string=Audit&amp;VAR:KEY=XYTURCPOZY&amp;VAR:QUERY=KChGRl9ERUJUKFFUUiwwLCwsLFVTRClARkZfREVCVChTRU1JLDAsLCwsVVNEKSlARkZfREVCVChBTk4sMCwsL","CxVU0QpKQ==&amp;WINDOW=FIRST_POPUP&amp;HEIGHT=450&amp;WIDTH=450&amp;START_MAXIMIZED=FALSE&amp;VAR:CALENDAR=FIVEDAY&amp;VAR:SYMBOL=B4WXN8&amp;VAR:INDEX=0"}</definedName>
    <definedName name="_383__FDSAUDITLINK___1" hidden="1">{"fdsup://directions/FAT Viewer?action=UPDATE&amp;creator=factset&amp;DYN_ARGS=TRUE&amp;DOC_NAME=FAT:FQL_AUDITING_CLIENT_TEMPLATE.FAT&amp;display_string=Audit&amp;VAR:KEY=XYTURCPOZY&amp;VAR:QUERY=KChGRl9ERUJUKFFUUiwwLCwsLFVTRClARkZfREVCVChTRU1JLDAsLCwsVVNEKSlARkZfREVCVChBTk4sMCwsL","CxVU0QpKQ==&amp;WINDOW=FIRST_POPUP&amp;HEIGHT=450&amp;WIDTH=450&amp;START_MAXIMIZED=FALSE&amp;VAR:CALENDAR=FIVEDAY&amp;VAR:SYMBOL=B4WXN8&amp;VAR:INDEX=0"}</definedName>
    <definedName name="_383__FDSAUDITLINK___2" hidden="1">{"fdsup://directions/FAT Viewer?action=UPDATE&amp;creator=factset&amp;DYN_ARGS=TRUE&amp;DOC_NAME=FAT:FQL_AUDITING_CLIENT_TEMPLATE.FAT&amp;display_string=Audit&amp;VAR:KEY=XYTURCPOZY&amp;VAR:QUERY=KChGRl9ERUJUKFFUUiwwLCwsLFVTRClARkZfREVCVChTRU1JLDAsLCwsVVNEKSlARkZfREVCVChBTk4sMCwsL","CxVU0QpKQ==&amp;WINDOW=FIRST_POPUP&amp;HEIGHT=450&amp;WIDTH=450&amp;START_MAXIMIZED=FALSE&amp;VAR:CALENDAR=FIVEDAY&amp;VAR:SYMBOL=B4WXN8&amp;VAR:INDEX=0"}</definedName>
    <definedName name="_383__FDSAUDITLINK___3" hidden="1">{"fdsup://directions/FAT Viewer?action=UPDATE&amp;creator=factset&amp;DYN_ARGS=TRUE&amp;DOC_NAME=FAT:FQL_AUDITING_CLIENT_TEMPLATE.FAT&amp;display_string=Audit&amp;VAR:KEY=XYTURCPOZY&amp;VAR:QUERY=KChGRl9ERUJUKFFUUiwwLCwsLFVTRClARkZfREVCVChTRU1JLDAsLCwsVVNEKSlARkZfREVCVChBTk4sMCwsL","CxVU0QpKQ==&amp;WINDOW=FIRST_POPUP&amp;HEIGHT=450&amp;WIDTH=450&amp;START_MAXIMIZED=FALSE&amp;VAR:CALENDAR=FIVEDAY&amp;VAR:SYMBOL=B4WXN8&amp;VAR:INDEX=0"}</definedName>
    <definedName name="_383__FDSAUDITLINK___4" hidden="1">{"fdsup://directions/FAT Viewer?action=UPDATE&amp;creator=factset&amp;DYN_ARGS=TRUE&amp;DOC_NAME=FAT:FQL_AUDITING_CLIENT_TEMPLATE.FAT&amp;display_string=Audit&amp;VAR:KEY=XYTURCPOZY&amp;VAR:QUERY=KChGRl9ERUJUKFFUUiwwLCwsLFVTRClARkZfREVCVChTRU1JLDAsLCwsVVNEKSlARkZfREVCVChBTk4sMCwsL","CxVU0QpKQ==&amp;WINDOW=FIRST_POPUP&amp;HEIGHT=450&amp;WIDTH=450&amp;START_MAXIMIZED=FALSE&amp;VAR:CALENDAR=FIVEDAY&amp;VAR:SYMBOL=B4WXN8&amp;VAR:INDEX=0"}</definedName>
    <definedName name="_383__FDSAUDITLINK___5" hidden="1">{"fdsup://directions/FAT Viewer?action=UPDATE&amp;creator=factset&amp;DYN_ARGS=TRUE&amp;DOC_NAME=FAT:FQL_AUDITING_CLIENT_TEMPLATE.FAT&amp;display_string=Audit&amp;VAR:KEY=XYTURCPOZY&amp;VAR:QUERY=KChGRl9ERUJUKFFUUiwwLCwsLFVTRClARkZfREVCVChTRU1JLDAsLCwsVVNEKSlARkZfREVCVChBTk4sMCwsL","CxVU0QpKQ==&amp;WINDOW=FIRST_POPUP&amp;HEIGHT=450&amp;WIDTH=450&amp;START_MAXIMIZED=FALSE&amp;VAR:CALENDAR=FIVEDAY&amp;VAR:SYMBOL=B4WXN8&amp;VAR:INDEX=0"}</definedName>
    <definedName name="_384__FDSAUDITLINK__" hidden="1">{"fdsup://Directions/FactSet Auditing Viewer?action=AUDIT_VALUE&amp;DB=129&amp;ID1=201164&amp;VALUEID=02001&amp;SDATE=201003&amp;PERIODTYPE=QTR_STD&amp;SCFT=3&amp;window=popup_no_bar&amp;width=385&amp;height=120&amp;START_MAXIMIZED=FALSE&amp;creator=factset&amp;display_string=Audit"}</definedName>
    <definedName name="_384__FDSAUDITLINK___1" hidden="1">{"fdsup://Directions/FactSet Auditing Viewer?action=AUDIT_VALUE&amp;DB=129&amp;ID1=201164&amp;VALUEID=02001&amp;SDATE=201003&amp;PERIODTYPE=QTR_STD&amp;SCFT=3&amp;window=popup_no_bar&amp;width=385&amp;height=120&amp;START_MAXIMIZED=FALSE&amp;creator=factset&amp;display_string=Audit"}</definedName>
    <definedName name="_384__FDSAUDITLINK___2" hidden="1">{"fdsup://Directions/FactSet Auditing Viewer?action=AUDIT_VALUE&amp;DB=129&amp;ID1=201164&amp;VALUEID=02001&amp;SDATE=201003&amp;PERIODTYPE=QTR_STD&amp;SCFT=3&amp;window=popup_no_bar&amp;width=385&amp;height=120&amp;START_MAXIMIZED=FALSE&amp;creator=factset&amp;display_string=Audit"}</definedName>
    <definedName name="_384__FDSAUDITLINK___3" hidden="1">{"fdsup://Directions/FactSet Auditing Viewer?action=AUDIT_VALUE&amp;DB=129&amp;ID1=201164&amp;VALUEID=02001&amp;SDATE=201003&amp;PERIODTYPE=QTR_STD&amp;SCFT=3&amp;window=popup_no_bar&amp;width=385&amp;height=120&amp;START_MAXIMIZED=FALSE&amp;creator=factset&amp;display_string=Audit"}</definedName>
    <definedName name="_384__FDSAUDITLINK___4" hidden="1">{"fdsup://Directions/FactSet Auditing Viewer?action=AUDIT_VALUE&amp;DB=129&amp;ID1=201164&amp;VALUEID=02001&amp;SDATE=201003&amp;PERIODTYPE=QTR_STD&amp;SCFT=3&amp;window=popup_no_bar&amp;width=385&amp;height=120&amp;START_MAXIMIZED=FALSE&amp;creator=factset&amp;display_string=Audit"}</definedName>
    <definedName name="_384__FDSAUDITLINK___5" hidden="1">{"fdsup://Directions/FactSet Auditing Viewer?action=AUDIT_VALUE&amp;DB=129&amp;ID1=201164&amp;VALUEID=02001&amp;SDATE=201003&amp;PERIODTYPE=QTR_STD&amp;SCFT=3&amp;window=popup_no_bar&amp;width=385&amp;height=120&amp;START_MAXIMIZED=FALSE&amp;creator=factset&amp;display_string=Audit"}</definedName>
    <definedName name="_385__FDSAUDITLINK__" hidden="1">{"fdsup://Directions/FactSet Auditing Viewer?action=AUDIT_VALUE&amp;DB=129&amp;ID1=B1FJ0C&amp;VALUEID=02001&amp;SDATE=201101&amp;PERIODTYPE=SEMI_STD&amp;SCFT=3&amp;window=popup_no_bar&amp;width=385&amp;height=120&amp;START_MAXIMIZED=FALSE&amp;creator=factset&amp;display_string=Audit"}</definedName>
    <definedName name="_385__FDSAUDITLINK___1" hidden="1">{"fdsup://Directions/FactSet Auditing Viewer?action=AUDIT_VALUE&amp;DB=129&amp;ID1=B1FJ0C&amp;VALUEID=02001&amp;SDATE=201101&amp;PERIODTYPE=SEMI_STD&amp;SCFT=3&amp;window=popup_no_bar&amp;width=385&amp;height=120&amp;START_MAXIMIZED=FALSE&amp;creator=factset&amp;display_string=Audit"}</definedName>
    <definedName name="_385__FDSAUDITLINK___2" hidden="1">{"fdsup://Directions/FactSet Auditing Viewer?action=AUDIT_VALUE&amp;DB=129&amp;ID1=B1FJ0C&amp;VALUEID=02001&amp;SDATE=201101&amp;PERIODTYPE=SEMI_STD&amp;SCFT=3&amp;window=popup_no_bar&amp;width=385&amp;height=120&amp;START_MAXIMIZED=FALSE&amp;creator=factset&amp;display_string=Audit"}</definedName>
    <definedName name="_385__FDSAUDITLINK___3" hidden="1">{"fdsup://Directions/FactSet Auditing Viewer?action=AUDIT_VALUE&amp;DB=129&amp;ID1=B1FJ0C&amp;VALUEID=02001&amp;SDATE=201101&amp;PERIODTYPE=SEMI_STD&amp;SCFT=3&amp;window=popup_no_bar&amp;width=385&amp;height=120&amp;START_MAXIMIZED=FALSE&amp;creator=factset&amp;display_string=Audit"}</definedName>
    <definedName name="_385__FDSAUDITLINK___4" hidden="1">{"fdsup://Directions/FactSet Auditing Viewer?action=AUDIT_VALUE&amp;DB=129&amp;ID1=B1FJ0C&amp;VALUEID=02001&amp;SDATE=201101&amp;PERIODTYPE=SEMI_STD&amp;SCFT=3&amp;window=popup_no_bar&amp;width=385&amp;height=120&amp;START_MAXIMIZED=FALSE&amp;creator=factset&amp;display_string=Audit"}</definedName>
    <definedName name="_385__FDSAUDITLINK___5" hidden="1">{"fdsup://Directions/FactSet Auditing Viewer?action=AUDIT_VALUE&amp;DB=129&amp;ID1=B1FJ0C&amp;VALUEID=02001&amp;SDATE=201101&amp;PERIODTYPE=SEMI_STD&amp;SCFT=3&amp;window=popup_no_bar&amp;width=385&amp;height=120&amp;START_MAXIMIZED=FALSE&amp;creator=factset&amp;display_string=Audit"}</definedName>
    <definedName name="_386__FDSAUDITLINK__" hidden="1">{"fdsup://Directions/FactSet Auditing Viewer?action=AUDIT_VALUE&amp;DB=129&amp;ID1=625822&amp;VALUEID=02001&amp;SDATE=201003&amp;PERIODTYPE=QTR_STD&amp;SCFT=3&amp;window=popup_no_bar&amp;width=385&amp;height=120&amp;START_MAXIMIZED=FALSE&amp;creator=factset&amp;display_string=Audit"}</definedName>
    <definedName name="_386__FDSAUDITLINK___1" hidden="1">{"fdsup://Directions/FactSet Auditing Viewer?action=AUDIT_VALUE&amp;DB=129&amp;ID1=625822&amp;VALUEID=02001&amp;SDATE=201003&amp;PERIODTYPE=QTR_STD&amp;SCFT=3&amp;window=popup_no_bar&amp;width=385&amp;height=120&amp;START_MAXIMIZED=FALSE&amp;creator=factset&amp;display_string=Audit"}</definedName>
    <definedName name="_386__FDSAUDITLINK___2" hidden="1">{"fdsup://Directions/FactSet Auditing Viewer?action=AUDIT_VALUE&amp;DB=129&amp;ID1=625822&amp;VALUEID=02001&amp;SDATE=201003&amp;PERIODTYPE=QTR_STD&amp;SCFT=3&amp;window=popup_no_bar&amp;width=385&amp;height=120&amp;START_MAXIMIZED=FALSE&amp;creator=factset&amp;display_string=Audit"}</definedName>
    <definedName name="_386__FDSAUDITLINK___3" hidden="1">{"fdsup://Directions/FactSet Auditing Viewer?action=AUDIT_VALUE&amp;DB=129&amp;ID1=625822&amp;VALUEID=02001&amp;SDATE=201003&amp;PERIODTYPE=QTR_STD&amp;SCFT=3&amp;window=popup_no_bar&amp;width=385&amp;height=120&amp;START_MAXIMIZED=FALSE&amp;creator=factset&amp;display_string=Audit"}</definedName>
    <definedName name="_386__FDSAUDITLINK___4" hidden="1">{"fdsup://Directions/FactSet Auditing Viewer?action=AUDIT_VALUE&amp;DB=129&amp;ID1=625822&amp;VALUEID=02001&amp;SDATE=201003&amp;PERIODTYPE=QTR_STD&amp;SCFT=3&amp;window=popup_no_bar&amp;width=385&amp;height=120&amp;START_MAXIMIZED=FALSE&amp;creator=factset&amp;display_string=Audit"}</definedName>
    <definedName name="_386__FDSAUDITLINK___5" hidden="1">{"fdsup://Directions/FactSet Auditing Viewer?action=AUDIT_VALUE&amp;DB=129&amp;ID1=625822&amp;VALUEID=02001&amp;SDATE=201003&amp;PERIODTYPE=QTR_STD&amp;SCFT=3&amp;window=popup_no_bar&amp;width=385&amp;height=120&amp;START_MAXIMIZED=FALSE&amp;creator=factset&amp;display_string=Audit"}</definedName>
    <definedName name="_387__FDSAUDITLINK__" hidden="1">{"fdsup://Directions/FactSet Auditing Viewer?action=AUDIT_VALUE&amp;DB=129&amp;ID1=281070&amp;VALUEID=02001&amp;SDATE=201004&amp;PERIODTYPE=QTR_STD&amp;SCFT=3&amp;window=popup_no_bar&amp;width=385&amp;height=120&amp;START_MAXIMIZED=FALSE&amp;creator=factset&amp;display_string=Audit"}</definedName>
    <definedName name="_387__FDSAUDITLINK___1" hidden="1">{"fdsup://Directions/FactSet Auditing Viewer?action=AUDIT_VALUE&amp;DB=129&amp;ID1=281070&amp;VALUEID=02001&amp;SDATE=201004&amp;PERIODTYPE=QTR_STD&amp;SCFT=3&amp;window=popup_no_bar&amp;width=385&amp;height=120&amp;START_MAXIMIZED=FALSE&amp;creator=factset&amp;display_string=Audit"}</definedName>
    <definedName name="_387__FDSAUDITLINK___2" hidden="1">{"fdsup://Directions/FactSet Auditing Viewer?action=AUDIT_VALUE&amp;DB=129&amp;ID1=281070&amp;VALUEID=02001&amp;SDATE=201004&amp;PERIODTYPE=QTR_STD&amp;SCFT=3&amp;window=popup_no_bar&amp;width=385&amp;height=120&amp;START_MAXIMIZED=FALSE&amp;creator=factset&amp;display_string=Audit"}</definedName>
    <definedName name="_387__FDSAUDITLINK___3" hidden="1">{"fdsup://Directions/FactSet Auditing Viewer?action=AUDIT_VALUE&amp;DB=129&amp;ID1=281070&amp;VALUEID=02001&amp;SDATE=201004&amp;PERIODTYPE=QTR_STD&amp;SCFT=3&amp;window=popup_no_bar&amp;width=385&amp;height=120&amp;START_MAXIMIZED=FALSE&amp;creator=factset&amp;display_string=Audit"}</definedName>
    <definedName name="_387__FDSAUDITLINK___4" hidden="1">{"fdsup://Directions/FactSet Auditing Viewer?action=AUDIT_VALUE&amp;DB=129&amp;ID1=281070&amp;VALUEID=02001&amp;SDATE=201004&amp;PERIODTYPE=QTR_STD&amp;SCFT=3&amp;window=popup_no_bar&amp;width=385&amp;height=120&amp;START_MAXIMIZED=FALSE&amp;creator=factset&amp;display_string=Audit"}</definedName>
    <definedName name="_387__FDSAUDITLINK___5" hidden="1">{"fdsup://Directions/FactSet Auditing Viewer?action=AUDIT_VALUE&amp;DB=129&amp;ID1=281070&amp;VALUEID=02001&amp;SDATE=201004&amp;PERIODTYPE=QTR_STD&amp;SCFT=3&amp;window=popup_no_bar&amp;width=385&amp;height=120&amp;START_MAXIMIZED=FALSE&amp;creator=factset&amp;display_string=Audit"}</definedName>
    <definedName name="_39__FDSAUDITLINK__" hidden="1">{"fdsup://Directions/FactSet Auditing Viewer?action=AUDIT_VALUE&amp;DB=129&amp;ID1=605991&amp;VALUEID=7033030900&amp;SDATE=201101&amp;PERIODTYPE=SEMI_DET&amp;window=popup_no_bar&amp;width=385&amp;height=120&amp;START_MAXIMIZED=FALSE&amp;creator=factset&amp;display_string=Audit"}</definedName>
    <definedName name="_39__FDSAUDITLINK___1" hidden="1">{"fdsup://Directions/FactSet Auditing Viewer?action=AUDIT_VALUE&amp;DB=129&amp;ID1=605991&amp;VALUEID=7033030900&amp;SDATE=201101&amp;PERIODTYPE=SEMI_DET&amp;window=popup_no_bar&amp;width=385&amp;height=120&amp;START_MAXIMIZED=FALSE&amp;creator=factset&amp;display_string=Audit"}</definedName>
    <definedName name="_39__FDSAUDITLINK___2" hidden="1">{"fdsup://Directions/FactSet Auditing Viewer?action=AUDIT_VALUE&amp;DB=129&amp;ID1=605991&amp;VALUEID=7033030900&amp;SDATE=201101&amp;PERIODTYPE=SEMI_DET&amp;window=popup_no_bar&amp;width=385&amp;height=120&amp;START_MAXIMIZED=FALSE&amp;creator=factset&amp;display_string=Audit"}</definedName>
    <definedName name="_39__FDSAUDITLINK___3" hidden="1">{"fdsup://Directions/FactSet Auditing Viewer?action=AUDIT_VALUE&amp;DB=129&amp;ID1=605991&amp;VALUEID=7033030900&amp;SDATE=201101&amp;PERIODTYPE=SEMI_DET&amp;window=popup_no_bar&amp;width=385&amp;height=120&amp;START_MAXIMIZED=FALSE&amp;creator=factset&amp;display_string=Audit"}</definedName>
    <definedName name="_39__FDSAUDITLINK___4" hidden="1">{"fdsup://Directions/FactSet Auditing Viewer?action=AUDIT_VALUE&amp;DB=129&amp;ID1=605991&amp;VALUEID=7033030900&amp;SDATE=201101&amp;PERIODTYPE=SEMI_DET&amp;window=popup_no_bar&amp;width=385&amp;height=120&amp;START_MAXIMIZED=FALSE&amp;creator=factset&amp;display_string=Audit"}</definedName>
    <definedName name="_39__FDSAUDITLINK___5" hidden="1">{"fdsup://Directions/FactSet Auditing Viewer?action=AUDIT_VALUE&amp;DB=129&amp;ID1=605991&amp;VALUEID=7033030900&amp;SDATE=201101&amp;PERIODTYPE=SEMI_DET&amp;window=popup_no_bar&amp;width=385&amp;height=120&amp;START_MAXIMIZED=FALSE&amp;creator=factset&amp;display_string=Audit"}</definedName>
    <definedName name="_4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4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4__FDSAUDITLINK___2"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4__FDSAUDITLINK___3"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4__FDSAUDITLINK___4"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4__FDSAUDITLINK___5"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40__FDSAUDITLINK__" hidden="1">{"fdsup://Directions/FactSet Auditing Viewer?action=AUDIT_VALUE&amp;DB=129&amp;ID1=605991&amp;VALUEID=02001&amp;SDATE=201101&amp;PERIODTYPE=SEMI_STD&amp;window=popup_no_bar&amp;width=385&amp;height=120&amp;START_MAXIMIZED=FALSE&amp;creator=factset&amp;display_string=Audit"}</definedName>
    <definedName name="_40__FDSAUDITLINK___1" hidden="1">{"fdsup://Directions/FactSet Auditing Viewer?action=AUDIT_VALUE&amp;DB=129&amp;ID1=605991&amp;VALUEID=02001&amp;SDATE=201101&amp;PERIODTYPE=SEMI_STD&amp;window=popup_no_bar&amp;width=385&amp;height=120&amp;START_MAXIMIZED=FALSE&amp;creator=factset&amp;display_string=Audit"}</definedName>
    <definedName name="_40__FDSAUDITLINK___2" hidden="1">{"fdsup://Directions/FactSet Auditing Viewer?action=AUDIT_VALUE&amp;DB=129&amp;ID1=605991&amp;VALUEID=02001&amp;SDATE=201101&amp;PERIODTYPE=SEMI_STD&amp;window=popup_no_bar&amp;width=385&amp;height=120&amp;START_MAXIMIZED=FALSE&amp;creator=factset&amp;display_string=Audit"}</definedName>
    <definedName name="_40__FDSAUDITLINK___3" hidden="1">{"fdsup://Directions/FactSet Auditing Viewer?action=AUDIT_VALUE&amp;DB=129&amp;ID1=605991&amp;VALUEID=02001&amp;SDATE=201101&amp;PERIODTYPE=SEMI_STD&amp;window=popup_no_bar&amp;width=385&amp;height=120&amp;START_MAXIMIZED=FALSE&amp;creator=factset&amp;display_string=Audit"}</definedName>
    <definedName name="_40__FDSAUDITLINK___4" hidden="1">{"fdsup://Directions/FactSet Auditing Viewer?action=AUDIT_VALUE&amp;DB=129&amp;ID1=605991&amp;VALUEID=02001&amp;SDATE=201101&amp;PERIODTYPE=SEMI_STD&amp;window=popup_no_bar&amp;width=385&amp;height=120&amp;START_MAXIMIZED=FALSE&amp;creator=factset&amp;display_string=Audit"}</definedName>
    <definedName name="_40__FDSAUDITLINK___5" hidden="1">{"fdsup://Directions/FactSet Auditing Viewer?action=AUDIT_VALUE&amp;DB=129&amp;ID1=605991&amp;VALUEID=02001&amp;SDATE=201101&amp;PERIODTYPE=SEMI_STD&amp;window=popup_no_bar&amp;width=385&amp;height=120&amp;START_MAXIMIZED=FALSE&amp;creator=factset&amp;display_string=Audit"}</definedName>
    <definedName name="_41__FDSAUDITLINK__" hidden="1">{"fdsup://Directions/FactSet Auditing Viewer?action=AUDIT_VALUE&amp;DB=129&amp;ID1=B0736T&amp;VALUEID=02001&amp;SDATE=201101&amp;PERIODTYPE=SEMI_STD&amp;window=popup_no_bar&amp;width=385&amp;height=120&amp;START_MAXIMIZED=FALSE&amp;creator=factset&amp;display_string=Audit"}</definedName>
    <definedName name="_41__FDSAUDITLINK___1" hidden="1">{"fdsup://Directions/FactSet Auditing Viewer?action=AUDIT_VALUE&amp;DB=129&amp;ID1=B0736T&amp;VALUEID=02001&amp;SDATE=201101&amp;PERIODTYPE=SEMI_STD&amp;window=popup_no_bar&amp;width=385&amp;height=120&amp;START_MAXIMIZED=FALSE&amp;creator=factset&amp;display_string=Audit"}</definedName>
    <definedName name="_41__FDSAUDITLINK___2" hidden="1">{"fdsup://Directions/FactSet Auditing Viewer?action=AUDIT_VALUE&amp;DB=129&amp;ID1=B0736T&amp;VALUEID=02001&amp;SDATE=201101&amp;PERIODTYPE=SEMI_STD&amp;window=popup_no_bar&amp;width=385&amp;height=120&amp;START_MAXIMIZED=FALSE&amp;creator=factset&amp;display_string=Audit"}</definedName>
    <definedName name="_41__FDSAUDITLINK___3" hidden="1">{"fdsup://Directions/FactSet Auditing Viewer?action=AUDIT_VALUE&amp;DB=129&amp;ID1=B0736T&amp;VALUEID=02001&amp;SDATE=201101&amp;PERIODTYPE=SEMI_STD&amp;window=popup_no_bar&amp;width=385&amp;height=120&amp;START_MAXIMIZED=FALSE&amp;creator=factset&amp;display_string=Audit"}</definedName>
    <definedName name="_41__FDSAUDITLINK___4" hidden="1">{"fdsup://Directions/FactSet Auditing Viewer?action=AUDIT_VALUE&amp;DB=129&amp;ID1=B0736T&amp;VALUEID=02001&amp;SDATE=201101&amp;PERIODTYPE=SEMI_STD&amp;window=popup_no_bar&amp;width=385&amp;height=120&amp;START_MAXIMIZED=FALSE&amp;creator=factset&amp;display_string=Audit"}</definedName>
    <definedName name="_41__FDSAUDITLINK___5" hidden="1">{"fdsup://Directions/FactSet Auditing Viewer?action=AUDIT_VALUE&amp;DB=129&amp;ID1=B0736T&amp;VALUEID=02001&amp;SDATE=201101&amp;PERIODTYPE=SEMI_STD&amp;window=popup_no_bar&amp;width=385&amp;height=120&amp;START_MAXIMIZED=FALSE&amp;creator=factset&amp;display_string=Audit"}</definedName>
    <definedName name="_41020134490">#REF!</definedName>
    <definedName name="_42__FDSAUDITLINK__" hidden="1">{"fdsup://Directions/FactSet Auditing Viewer?action=AUDIT_VALUE&amp;DB=129&amp;ID1=608820&amp;VALUEID=7033030900&amp;SDATE=201101&amp;PERIODTYPE=SEMI_DET&amp;window=popup_no_bar&amp;width=385&amp;height=120&amp;START_MAXIMIZED=FALSE&amp;creator=factset&amp;display_string=Audit"}</definedName>
    <definedName name="_42__FDSAUDITLINK___1" hidden="1">{"fdsup://Directions/FactSet Auditing Viewer?action=AUDIT_VALUE&amp;DB=129&amp;ID1=608820&amp;VALUEID=7033030900&amp;SDATE=201101&amp;PERIODTYPE=SEMI_DET&amp;window=popup_no_bar&amp;width=385&amp;height=120&amp;START_MAXIMIZED=FALSE&amp;creator=factset&amp;display_string=Audit"}</definedName>
    <definedName name="_42__FDSAUDITLINK___2" hidden="1">{"fdsup://Directions/FactSet Auditing Viewer?action=AUDIT_VALUE&amp;DB=129&amp;ID1=608820&amp;VALUEID=7033030900&amp;SDATE=201101&amp;PERIODTYPE=SEMI_DET&amp;window=popup_no_bar&amp;width=385&amp;height=120&amp;START_MAXIMIZED=FALSE&amp;creator=factset&amp;display_string=Audit"}</definedName>
    <definedName name="_42__FDSAUDITLINK___3" hidden="1">{"fdsup://Directions/FactSet Auditing Viewer?action=AUDIT_VALUE&amp;DB=129&amp;ID1=608820&amp;VALUEID=7033030900&amp;SDATE=201101&amp;PERIODTYPE=SEMI_DET&amp;window=popup_no_bar&amp;width=385&amp;height=120&amp;START_MAXIMIZED=FALSE&amp;creator=factset&amp;display_string=Audit"}</definedName>
    <definedName name="_42__FDSAUDITLINK___4" hidden="1">{"fdsup://Directions/FactSet Auditing Viewer?action=AUDIT_VALUE&amp;DB=129&amp;ID1=608820&amp;VALUEID=7033030900&amp;SDATE=201101&amp;PERIODTYPE=SEMI_DET&amp;window=popup_no_bar&amp;width=385&amp;height=120&amp;START_MAXIMIZED=FALSE&amp;creator=factset&amp;display_string=Audit"}</definedName>
    <definedName name="_42__FDSAUDITLINK___5" hidden="1">{"fdsup://Directions/FactSet Auditing Viewer?action=AUDIT_VALUE&amp;DB=129&amp;ID1=608820&amp;VALUEID=7033030900&amp;SDATE=201101&amp;PERIODTYPE=SEMI_DET&amp;window=popup_no_bar&amp;width=385&amp;height=120&amp;START_MAXIMIZED=FALSE&amp;creator=factset&amp;display_string=Audit"}</definedName>
    <definedName name="_43__FDSAUDITLINK__" hidden="1">{"fdsup://Directions/FactSet Auditing Viewer?action=AUDIT_VALUE&amp;DB=129&amp;ID1=608820&amp;VALUEID=02001&amp;SDATE=201101&amp;PERIODTYPE=SEMI_STD&amp;window=popup_no_bar&amp;width=385&amp;height=120&amp;START_MAXIMIZED=FALSE&amp;creator=factset&amp;display_string=Audit"}</definedName>
    <definedName name="_43__FDSAUDITLINK___1" hidden="1">{"fdsup://Directions/FactSet Auditing Viewer?action=AUDIT_VALUE&amp;DB=129&amp;ID1=608820&amp;VALUEID=02001&amp;SDATE=201101&amp;PERIODTYPE=SEMI_STD&amp;window=popup_no_bar&amp;width=385&amp;height=120&amp;START_MAXIMIZED=FALSE&amp;creator=factset&amp;display_string=Audit"}</definedName>
    <definedName name="_43__FDSAUDITLINK___2" hidden="1">{"fdsup://Directions/FactSet Auditing Viewer?action=AUDIT_VALUE&amp;DB=129&amp;ID1=608820&amp;VALUEID=02001&amp;SDATE=201101&amp;PERIODTYPE=SEMI_STD&amp;window=popup_no_bar&amp;width=385&amp;height=120&amp;START_MAXIMIZED=FALSE&amp;creator=factset&amp;display_string=Audit"}</definedName>
    <definedName name="_43__FDSAUDITLINK___3" hidden="1">{"fdsup://Directions/FactSet Auditing Viewer?action=AUDIT_VALUE&amp;DB=129&amp;ID1=608820&amp;VALUEID=02001&amp;SDATE=201101&amp;PERIODTYPE=SEMI_STD&amp;window=popup_no_bar&amp;width=385&amp;height=120&amp;START_MAXIMIZED=FALSE&amp;creator=factset&amp;display_string=Audit"}</definedName>
    <definedName name="_43__FDSAUDITLINK___4" hidden="1">{"fdsup://Directions/FactSet Auditing Viewer?action=AUDIT_VALUE&amp;DB=129&amp;ID1=608820&amp;VALUEID=02001&amp;SDATE=201101&amp;PERIODTYPE=SEMI_STD&amp;window=popup_no_bar&amp;width=385&amp;height=120&amp;START_MAXIMIZED=FALSE&amp;creator=factset&amp;display_string=Audit"}</definedName>
    <definedName name="_43__FDSAUDITLINK___5" hidden="1">{"fdsup://Directions/FactSet Auditing Viewer?action=AUDIT_VALUE&amp;DB=129&amp;ID1=608820&amp;VALUEID=02001&amp;SDATE=201101&amp;PERIODTYPE=SEMI_STD&amp;window=popup_no_bar&amp;width=385&amp;height=120&amp;START_MAXIMIZED=FALSE&amp;creator=factset&amp;display_string=Audit"}</definedName>
    <definedName name="_44__FDSAUDITLINK__" hidden="1">{"fdsup://Directions/FactSet Auditing Viewer?action=AUDIT_VALUE&amp;DB=129&amp;ID1=690261&amp;VALUEID=7033030900&amp;SDATE=201003&amp;PERIODTYPE=QTR_DET&amp;window=popup_no_bar&amp;width=385&amp;height=120&amp;START_MAXIMIZED=FALSE&amp;creator=factset&amp;display_string=Audit"}</definedName>
    <definedName name="_44__FDSAUDITLINK___1" hidden="1">{"fdsup://Directions/FactSet Auditing Viewer?action=AUDIT_VALUE&amp;DB=129&amp;ID1=690261&amp;VALUEID=7033030900&amp;SDATE=201003&amp;PERIODTYPE=QTR_DET&amp;window=popup_no_bar&amp;width=385&amp;height=120&amp;START_MAXIMIZED=FALSE&amp;creator=factset&amp;display_string=Audit"}</definedName>
    <definedName name="_44__FDSAUDITLINK___2" hidden="1">{"fdsup://Directions/FactSet Auditing Viewer?action=AUDIT_VALUE&amp;DB=129&amp;ID1=690261&amp;VALUEID=7033030900&amp;SDATE=201003&amp;PERIODTYPE=QTR_DET&amp;window=popup_no_bar&amp;width=385&amp;height=120&amp;START_MAXIMIZED=FALSE&amp;creator=factset&amp;display_string=Audit"}</definedName>
    <definedName name="_44__FDSAUDITLINK___3" hidden="1">{"fdsup://Directions/FactSet Auditing Viewer?action=AUDIT_VALUE&amp;DB=129&amp;ID1=690261&amp;VALUEID=7033030900&amp;SDATE=201003&amp;PERIODTYPE=QTR_DET&amp;window=popup_no_bar&amp;width=385&amp;height=120&amp;START_MAXIMIZED=FALSE&amp;creator=factset&amp;display_string=Audit"}</definedName>
    <definedName name="_44__FDSAUDITLINK___4" hidden="1">{"fdsup://Directions/FactSet Auditing Viewer?action=AUDIT_VALUE&amp;DB=129&amp;ID1=690261&amp;VALUEID=7033030900&amp;SDATE=201003&amp;PERIODTYPE=QTR_DET&amp;window=popup_no_bar&amp;width=385&amp;height=120&amp;START_MAXIMIZED=FALSE&amp;creator=factset&amp;display_string=Audit"}</definedName>
    <definedName name="_44__FDSAUDITLINK___5" hidden="1">{"fdsup://Directions/FactSet Auditing Viewer?action=AUDIT_VALUE&amp;DB=129&amp;ID1=690261&amp;VALUEID=7033030900&amp;SDATE=201003&amp;PERIODTYPE=QTR_DET&amp;window=popup_no_bar&amp;width=385&amp;height=120&amp;START_MAXIMIZED=FALSE&amp;creator=factset&amp;display_string=Audit"}</definedName>
    <definedName name="_45__FDSAUDITLINK__" hidden="1">{"fdsup://Directions/FactSet Auditing Viewer?action=AUDIT_VALUE&amp;DB=129&amp;ID1=690261&amp;VALUEID=02001&amp;SDATE=201004&amp;PERIODTYPE=QTR_STD&amp;window=popup_no_bar&amp;width=385&amp;height=120&amp;START_MAXIMIZED=FALSE&amp;creator=factset&amp;display_string=Audit"}</definedName>
    <definedName name="_45__FDSAUDITLINK___1" hidden="1">{"fdsup://Directions/FactSet Auditing Viewer?action=AUDIT_VALUE&amp;DB=129&amp;ID1=690261&amp;VALUEID=02001&amp;SDATE=201004&amp;PERIODTYPE=QTR_STD&amp;window=popup_no_bar&amp;width=385&amp;height=120&amp;START_MAXIMIZED=FALSE&amp;creator=factset&amp;display_string=Audit"}</definedName>
    <definedName name="_45__FDSAUDITLINK___2" hidden="1">{"fdsup://Directions/FactSet Auditing Viewer?action=AUDIT_VALUE&amp;DB=129&amp;ID1=690261&amp;VALUEID=02001&amp;SDATE=201004&amp;PERIODTYPE=QTR_STD&amp;window=popup_no_bar&amp;width=385&amp;height=120&amp;START_MAXIMIZED=FALSE&amp;creator=factset&amp;display_string=Audit"}</definedName>
    <definedName name="_45__FDSAUDITLINK___3" hidden="1">{"fdsup://Directions/FactSet Auditing Viewer?action=AUDIT_VALUE&amp;DB=129&amp;ID1=690261&amp;VALUEID=02001&amp;SDATE=201004&amp;PERIODTYPE=QTR_STD&amp;window=popup_no_bar&amp;width=385&amp;height=120&amp;START_MAXIMIZED=FALSE&amp;creator=factset&amp;display_string=Audit"}</definedName>
    <definedName name="_45__FDSAUDITLINK___4" hidden="1">{"fdsup://Directions/FactSet Auditing Viewer?action=AUDIT_VALUE&amp;DB=129&amp;ID1=690261&amp;VALUEID=02001&amp;SDATE=201004&amp;PERIODTYPE=QTR_STD&amp;window=popup_no_bar&amp;width=385&amp;height=120&amp;START_MAXIMIZED=FALSE&amp;creator=factset&amp;display_string=Audit"}</definedName>
    <definedName name="_45__FDSAUDITLINK___5" hidden="1">{"fdsup://Directions/FactSet Auditing Viewer?action=AUDIT_VALUE&amp;DB=129&amp;ID1=690261&amp;VALUEID=02001&amp;SDATE=201004&amp;PERIODTYPE=QTR_STD&amp;window=popup_no_bar&amp;width=385&amp;height=120&amp;START_MAXIMIZED=FALSE&amp;creator=factset&amp;display_string=Audit"}</definedName>
    <definedName name="_46__FDSAUDITLINK__" hidden="1">{"fdsup://Directions/FactSet Auditing Viewer?action=AUDIT_VALUE&amp;DB=129&amp;ID1=B013SX&amp;VALUEID=7033030900&amp;SDATE=201101&amp;PERIODTYPE=SEMI_DET&amp;window=popup_no_bar&amp;width=385&amp;height=120&amp;START_MAXIMIZED=FALSE&amp;creator=factset&amp;display_string=Audit"}</definedName>
    <definedName name="_46__FDSAUDITLINK___1" hidden="1">{"fdsup://Directions/FactSet Auditing Viewer?action=AUDIT_VALUE&amp;DB=129&amp;ID1=B013SX&amp;VALUEID=7033030900&amp;SDATE=201101&amp;PERIODTYPE=SEMI_DET&amp;window=popup_no_bar&amp;width=385&amp;height=120&amp;START_MAXIMIZED=FALSE&amp;creator=factset&amp;display_string=Audit"}</definedName>
    <definedName name="_46__FDSAUDITLINK___2" hidden="1">{"fdsup://Directions/FactSet Auditing Viewer?action=AUDIT_VALUE&amp;DB=129&amp;ID1=B013SX&amp;VALUEID=7033030900&amp;SDATE=201101&amp;PERIODTYPE=SEMI_DET&amp;window=popup_no_bar&amp;width=385&amp;height=120&amp;START_MAXIMIZED=FALSE&amp;creator=factset&amp;display_string=Audit"}</definedName>
    <definedName name="_46__FDSAUDITLINK___3" hidden="1">{"fdsup://Directions/FactSet Auditing Viewer?action=AUDIT_VALUE&amp;DB=129&amp;ID1=B013SX&amp;VALUEID=7033030900&amp;SDATE=201101&amp;PERIODTYPE=SEMI_DET&amp;window=popup_no_bar&amp;width=385&amp;height=120&amp;START_MAXIMIZED=FALSE&amp;creator=factset&amp;display_string=Audit"}</definedName>
    <definedName name="_46__FDSAUDITLINK___4" hidden="1">{"fdsup://Directions/FactSet Auditing Viewer?action=AUDIT_VALUE&amp;DB=129&amp;ID1=B013SX&amp;VALUEID=7033030900&amp;SDATE=201101&amp;PERIODTYPE=SEMI_DET&amp;window=popup_no_bar&amp;width=385&amp;height=120&amp;START_MAXIMIZED=FALSE&amp;creator=factset&amp;display_string=Audit"}</definedName>
    <definedName name="_46__FDSAUDITLINK___5" hidden="1">{"fdsup://Directions/FactSet Auditing Viewer?action=AUDIT_VALUE&amp;DB=129&amp;ID1=B013SX&amp;VALUEID=7033030900&amp;SDATE=201101&amp;PERIODTYPE=SEMI_DET&amp;window=popup_no_bar&amp;width=385&amp;height=120&amp;START_MAXIMIZED=FALSE&amp;creator=factset&amp;display_string=Audit"}</definedName>
    <definedName name="_47__FDSAUDITLINK__" hidden="1">{"fdsup://Directions/FactSet Auditing Viewer?action=AUDIT_VALUE&amp;DB=129&amp;ID1=B013SX&amp;VALUEID=02001&amp;SDATE=201101&amp;PERIODTYPE=SEMI_STD&amp;window=popup_no_bar&amp;width=385&amp;height=120&amp;START_MAXIMIZED=FALSE&amp;creator=factset&amp;display_string=Audit"}</definedName>
    <definedName name="_47__FDSAUDITLINK___1" hidden="1">{"fdsup://Directions/FactSet Auditing Viewer?action=AUDIT_VALUE&amp;DB=129&amp;ID1=B013SX&amp;VALUEID=02001&amp;SDATE=201101&amp;PERIODTYPE=SEMI_STD&amp;window=popup_no_bar&amp;width=385&amp;height=120&amp;START_MAXIMIZED=FALSE&amp;creator=factset&amp;display_string=Audit"}</definedName>
    <definedName name="_47__FDSAUDITLINK___2" hidden="1">{"fdsup://Directions/FactSet Auditing Viewer?action=AUDIT_VALUE&amp;DB=129&amp;ID1=B013SX&amp;VALUEID=02001&amp;SDATE=201101&amp;PERIODTYPE=SEMI_STD&amp;window=popup_no_bar&amp;width=385&amp;height=120&amp;START_MAXIMIZED=FALSE&amp;creator=factset&amp;display_string=Audit"}</definedName>
    <definedName name="_47__FDSAUDITLINK___3" hidden="1">{"fdsup://Directions/FactSet Auditing Viewer?action=AUDIT_VALUE&amp;DB=129&amp;ID1=B013SX&amp;VALUEID=02001&amp;SDATE=201101&amp;PERIODTYPE=SEMI_STD&amp;window=popup_no_bar&amp;width=385&amp;height=120&amp;START_MAXIMIZED=FALSE&amp;creator=factset&amp;display_string=Audit"}</definedName>
    <definedName name="_47__FDSAUDITLINK___4" hidden="1">{"fdsup://Directions/FactSet Auditing Viewer?action=AUDIT_VALUE&amp;DB=129&amp;ID1=B013SX&amp;VALUEID=02001&amp;SDATE=201101&amp;PERIODTYPE=SEMI_STD&amp;window=popup_no_bar&amp;width=385&amp;height=120&amp;START_MAXIMIZED=FALSE&amp;creator=factset&amp;display_string=Audit"}</definedName>
    <definedName name="_47__FDSAUDITLINK___5" hidden="1">{"fdsup://Directions/FactSet Auditing Viewer?action=AUDIT_VALUE&amp;DB=129&amp;ID1=B013SX&amp;VALUEID=02001&amp;SDATE=201101&amp;PERIODTYPE=SEMI_STD&amp;window=popup_no_bar&amp;width=385&amp;height=120&amp;START_MAXIMIZED=FALSE&amp;creator=factset&amp;display_string=Audit"}</definedName>
    <definedName name="_48__FDSAUDITLINK__" hidden="1">{"fdsup://Directions/FactSet Auditing Viewer?action=AUDIT_VALUE&amp;DB=129&amp;ID1=616495&amp;VALUEID=02001&amp;SDATE=201002&amp;PERIODTYPE=SEMI_STD&amp;window=popup_no_bar&amp;width=385&amp;height=120&amp;START_MAXIMIZED=FALSE&amp;creator=factset&amp;display_string=Audit"}</definedName>
    <definedName name="_48__FDSAUDITLINK___1" hidden="1">{"fdsup://Directions/FactSet Auditing Viewer?action=AUDIT_VALUE&amp;DB=129&amp;ID1=616495&amp;VALUEID=02001&amp;SDATE=201002&amp;PERIODTYPE=SEMI_STD&amp;window=popup_no_bar&amp;width=385&amp;height=120&amp;START_MAXIMIZED=FALSE&amp;creator=factset&amp;display_string=Audit"}</definedName>
    <definedName name="_48__FDSAUDITLINK___2" hidden="1">{"fdsup://Directions/FactSet Auditing Viewer?action=AUDIT_VALUE&amp;DB=129&amp;ID1=616495&amp;VALUEID=02001&amp;SDATE=201002&amp;PERIODTYPE=SEMI_STD&amp;window=popup_no_bar&amp;width=385&amp;height=120&amp;START_MAXIMIZED=FALSE&amp;creator=factset&amp;display_string=Audit"}</definedName>
    <definedName name="_48__FDSAUDITLINK___3" hidden="1">{"fdsup://Directions/FactSet Auditing Viewer?action=AUDIT_VALUE&amp;DB=129&amp;ID1=616495&amp;VALUEID=02001&amp;SDATE=201002&amp;PERIODTYPE=SEMI_STD&amp;window=popup_no_bar&amp;width=385&amp;height=120&amp;START_MAXIMIZED=FALSE&amp;creator=factset&amp;display_string=Audit"}</definedName>
    <definedName name="_48__FDSAUDITLINK___4" hidden="1">{"fdsup://Directions/FactSet Auditing Viewer?action=AUDIT_VALUE&amp;DB=129&amp;ID1=616495&amp;VALUEID=02001&amp;SDATE=201002&amp;PERIODTYPE=SEMI_STD&amp;window=popup_no_bar&amp;width=385&amp;height=120&amp;START_MAXIMIZED=FALSE&amp;creator=factset&amp;display_string=Audit"}</definedName>
    <definedName name="_48__FDSAUDITLINK___5" hidden="1">{"fdsup://Directions/FactSet Auditing Viewer?action=AUDIT_VALUE&amp;DB=129&amp;ID1=616495&amp;VALUEID=02001&amp;SDATE=201002&amp;PERIODTYPE=SEMI_STD&amp;window=popup_no_bar&amp;width=385&amp;height=120&amp;START_MAXIMIZED=FALSE&amp;creator=factset&amp;display_string=Audit"}</definedName>
    <definedName name="_49__FDSAUDITLINK__" hidden="1">{"fdsup://Directions/FactSet Auditing Viewer?action=AUDIT_VALUE&amp;DB=129&amp;ID1=620569&amp;VALUEID=02001&amp;SDATE=201101&amp;PERIODTYPE=SEMI_STD&amp;window=popup_no_bar&amp;width=385&amp;height=120&amp;START_MAXIMIZED=FALSE&amp;creator=factset&amp;display_string=Audit"}</definedName>
    <definedName name="_49__FDSAUDITLINK___1" hidden="1">{"fdsup://Directions/FactSet Auditing Viewer?action=AUDIT_VALUE&amp;DB=129&amp;ID1=620569&amp;VALUEID=02001&amp;SDATE=201101&amp;PERIODTYPE=SEMI_STD&amp;window=popup_no_bar&amp;width=385&amp;height=120&amp;START_MAXIMIZED=FALSE&amp;creator=factset&amp;display_string=Audit"}</definedName>
    <definedName name="_49__FDSAUDITLINK___2" hidden="1">{"fdsup://Directions/FactSet Auditing Viewer?action=AUDIT_VALUE&amp;DB=129&amp;ID1=620569&amp;VALUEID=02001&amp;SDATE=201101&amp;PERIODTYPE=SEMI_STD&amp;window=popup_no_bar&amp;width=385&amp;height=120&amp;START_MAXIMIZED=FALSE&amp;creator=factset&amp;display_string=Audit"}</definedName>
    <definedName name="_49__FDSAUDITLINK___3" hidden="1">{"fdsup://Directions/FactSet Auditing Viewer?action=AUDIT_VALUE&amp;DB=129&amp;ID1=620569&amp;VALUEID=02001&amp;SDATE=201101&amp;PERIODTYPE=SEMI_STD&amp;window=popup_no_bar&amp;width=385&amp;height=120&amp;START_MAXIMIZED=FALSE&amp;creator=factset&amp;display_string=Audit"}</definedName>
    <definedName name="_49__FDSAUDITLINK___4" hidden="1">{"fdsup://Directions/FactSet Auditing Viewer?action=AUDIT_VALUE&amp;DB=129&amp;ID1=620569&amp;VALUEID=02001&amp;SDATE=201101&amp;PERIODTYPE=SEMI_STD&amp;window=popup_no_bar&amp;width=385&amp;height=120&amp;START_MAXIMIZED=FALSE&amp;creator=factset&amp;display_string=Audit"}</definedName>
    <definedName name="_49__FDSAUDITLINK___5" hidden="1">{"fdsup://Directions/FactSet Auditing Viewer?action=AUDIT_VALUE&amp;DB=129&amp;ID1=620569&amp;VALUEID=02001&amp;SDATE=201101&amp;PERIODTYPE=SEMI_STD&amp;window=popup_no_bar&amp;width=385&amp;height=120&amp;START_MAXIMIZED=FALSE&amp;creator=factset&amp;display_string=Audit"}</definedName>
    <definedName name="_5__FDSAUDITLINK__" hidden="1">{"fdsup://Directions/FactSet Auditing Viewer?action=AUDIT_VALUE&amp;DB=129&amp;ID1=B0736T&amp;VALUEID=03426&amp;SDATE=201101&amp;PERIODTYPE=SEMI_STD&amp;window=popup_no_bar&amp;width=385&amp;height=120&amp;START_MAXIMIZED=FALSE&amp;creator=factset&amp;display_string=Audit"}</definedName>
    <definedName name="_5__FDSAUDITLINK___1" hidden="1">{"fdsup://Directions/FactSet Auditing Viewer?action=AUDIT_VALUE&amp;DB=129&amp;ID1=B0736T&amp;VALUEID=03426&amp;SDATE=201101&amp;PERIODTYPE=SEMI_STD&amp;window=popup_no_bar&amp;width=385&amp;height=120&amp;START_MAXIMIZED=FALSE&amp;creator=factset&amp;display_string=Audit"}</definedName>
    <definedName name="_5__FDSAUDITLINK___2" hidden="1">{"fdsup://Directions/FactSet Auditing Viewer?action=AUDIT_VALUE&amp;DB=129&amp;ID1=B0736T&amp;VALUEID=03426&amp;SDATE=201101&amp;PERIODTYPE=SEMI_STD&amp;window=popup_no_bar&amp;width=385&amp;height=120&amp;START_MAXIMIZED=FALSE&amp;creator=factset&amp;display_string=Audit"}</definedName>
    <definedName name="_5__FDSAUDITLINK___3" hidden="1">{"fdsup://Directions/FactSet Auditing Viewer?action=AUDIT_VALUE&amp;DB=129&amp;ID1=B0736T&amp;VALUEID=03426&amp;SDATE=201101&amp;PERIODTYPE=SEMI_STD&amp;window=popup_no_bar&amp;width=385&amp;height=120&amp;START_MAXIMIZED=FALSE&amp;creator=factset&amp;display_string=Audit"}</definedName>
    <definedName name="_5__FDSAUDITLINK___4" hidden="1">{"fdsup://Directions/FactSet Auditing Viewer?action=AUDIT_VALUE&amp;DB=129&amp;ID1=B0736T&amp;VALUEID=03426&amp;SDATE=201101&amp;PERIODTYPE=SEMI_STD&amp;window=popup_no_bar&amp;width=385&amp;height=120&amp;START_MAXIMIZED=FALSE&amp;creator=factset&amp;display_string=Audit"}</definedName>
    <definedName name="_5__FDSAUDITLINK___5" hidden="1">{"fdsup://Directions/FactSet Auditing Viewer?action=AUDIT_VALUE&amp;DB=129&amp;ID1=B0736T&amp;VALUEID=03426&amp;SDATE=201101&amp;PERIODTYPE=SEMI_STD&amp;window=popup_no_bar&amp;width=385&amp;height=120&amp;START_MAXIMIZED=FALSE&amp;creator=factset&amp;display_string=Audit"}</definedName>
    <definedName name="_50__FDSAUDITLINK__" hidden="1">{"fdsup://Directions/FactSet Auditing Viewer?action=AUDIT_VALUE&amp;DB=129&amp;ID1=660047&amp;VALUEID=7033030900&amp;SDATE=201101&amp;PERIODTYPE=SEMI_DET&amp;window=popup_no_bar&amp;width=385&amp;height=120&amp;START_MAXIMIZED=FALSE&amp;creator=factset&amp;display_string=Audit"}</definedName>
    <definedName name="_50__FDSAUDITLINK___1" hidden="1">{"fdsup://Directions/FactSet Auditing Viewer?action=AUDIT_VALUE&amp;DB=129&amp;ID1=660047&amp;VALUEID=7033030900&amp;SDATE=201101&amp;PERIODTYPE=SEMI_DET&amp;window=popup_no_bar&amp;width=385&amp;height=120&amp;START_MAXIMIZED=FALSE&amp;creator=factset&amp;display_string=Audit"}</definedName>
    <definedName name="_50__FDSAUDITLINK___2" hidden="1">{"fdsup://Directions/FactSet Auditing Viewer?action=AUDIT_VALUE&amp;DB=129&amp;ID1=660047&amp;VALUEID=7033030900&amp;SDATE=201101&amp;PERIODTYPE=SEMI_DET&amp;window=popup_no_bar&amp;width=385&amp;height=120&amp;START_MAXIMIZED=FALSE&amp;creator=factset&amp;display_string=Audit"}</definedName>
    <definedName name="_50__FDSAUDITLINK___3" hidden="1">{"fdsup://Directions/FactSet Auditing Viewer?action=AUDIT_VALUE&amp;DB=129&amp;ID1=660047&amp;VALUEID=7033030900&amp;SDATE=201101&amp;PERIODTYPE=SEMI_DET&amp;window=popup_no_bar&amp;width=385&amp;height=120&amp;START_MAXIMIZED=FALSE&amp;creator=factset&amp;display_string=Audit"}</definedName>
    <definedName name="_50__FDSAUDITLINK___4" hidden="1">{"fdsup://Directions/FactSet Auditing Viewer?action=AUDIT_VALUE&amp;DB=129&amp;ID1=660047&amp;VALUEID=7033030900&amp;SDATE=201101&amp;PERIODTYPE=SEMI_DET&amp;window=popup_no_bar&amp;width=385&amp;height=120&amp;START_MAXIMIZED=FALSE&amp;creator=factset&amp;display_string=Audit"}</definedName>
    <definedName name="_50__FDSAUDITLINK___5" hidden="1">{"fdsup://Directions/FactSet Auditing Viewer?action=AUDIT_VALUE&amp;DB=129&amp;ID1=660047&amp;VALUEID=7033030900&amp;SDATE=201101&amp;PERIODTYPE=SEMI_DET&amp;window=popup_no_bar&amp;width=385&amp;height=120&amp;START_MAXIMIZED=FALSE&amp;creator=factset&amp;display_string=Audit"}</definedName>
    <definedName name="_51__FDSAUDITLINK__" hidden="1">{"fdsup://Directions/FactSet Auditing Viewer?action=AUDIT_VALUE&amp;DB=129&amp;ID1=660047&amp;VALUEID=02001&amp;SDATE=201101&amp;PERIODTYPE=SEMI_STD&amp;window=popup_no_bar&amp;width=385&amp;height=120&amp;START_MAXIMIZED=FALSE&amp;creator=factset&amp;display_string=Audit"}</definedName>
    <definedName name="_51__FDSAUDITLINK___1" hidden="1">{"fdsup://Directions/FactSet Auditing Viewer?action=AUDIT_VALUE&amp;DB=129&amp;ID1=660047&amp;VALUEID=02001&amp;SDATE=201101&amp;PERIODTYPE=SEMI_STD&amp;window=popup_no_bar&amp;width=385&amp;height=120&amp;START_MAXIMIZED=FALSE&amp;creator=factset&amp;display_string=Audit"}</definedName>
    <definedName name="_51__FDSAUDITLINK___2" hidden="1">{"fdsup://Directions/FactSet Auditing Viewer?action=AUDIT_VALUE&amp;DB=129&amp;ID1=660047&amp;VALUEID=02001&amp;SDATE=201101&amp;PERIODTYPE=SEMI_STD&amp;window=popup_no_bar&amp;width=385&amp;height=120&amp;START_MAXIMIZED=FALSE&amp;creator=factset&amp;display_string=Audit"}</definedName>
    <definedName name="_51__FDSAUDITLINK___3" hidden="1">{"fdsup://Directions/FactSet Auditing Viewer?action=AUDIT_VALUE&amp;DB=129&amp;ID1=660047&amp;VALUEID=02001&amp;SDATE=201101&amp;PERIODTYPE=SEMI_STD&amp;window=popup_no_bar&amp;width=385&amp;height=120&amp;START_MAXIMIZED=FALSE&amp;creator=factset&amp;display_string=Audit"}</definedName>
    <definedName name="_51__FDSAUDITLINK___4" hidden="1">{"fdsup://Directions/FactSet Auditing Viewer?action=AUDIT_VALUE&amp;DB=129&amp;ID1=660047&amp;VALUEID=02001&amp;SDATE=201101&amp;PERIODTYPE=SEMI_STD&amp;window=popup_no_bar&amp;width=385&amp;height=120&amp;START_MAXIMIZED=FALSE&amp;creator=factset&amp;display_string=Audit"}</definedName>
    <definedName name="_51__FDSAUDITLINK___5" hidden="1">{"fdsup://Directions/FactSet Auditing Viewer?action=AUDIT_VALUE&amp;DB=129&amp;ID1=660047&amp;VALUEID=02001&amp;SDATE=201101&amp;PERIODTYPE=SEMI_STD&amp;window=popup_no_bar&amp;width=385&amp;height=120&amp;START_MAXIMIZED=FALSE&amp;creator=factset&amp;display_string=Audit"}</definedName>
    <definedName name="_52__FDSAUDITLINK__" hidden="1">{"fdsup://Directions/FactSet Auditing Viewer?action=AUDIT_VALUE&amp;DB=129&amp;ID1=611776&amp;VALUEID=02001&amp;SDATE=201101&amp;PERIODTYPE=SEMI_STD&amp;window=popup_no_bar&amp;width=385&amp;height=120&amp;START_MAXIMIZED=FALSE&amp;creator=factset&amp;display_string=Audit"}</definedName>
    <definedName name="_52__FDSAUDITLINK___1" hidden="1">{"fdsup://Directions/FactSet Auditing Viewer?action=AUDIT_VALUE&amp;DB=129&amp;ID1=611776&amp;VALUEID=02001&amp;SDATE=201101&amp;PERIODTYPE=SEMI_STD&amp;window=popup_no_bar&amp;width=385&amp;height=120&amp;START_MAXIMIZED=FALSE&amp;creator=factset&amp;display_string=Audit"}</definedName>
    <definedName name="_52__FDSAUDITLINK___2" hidden="1">{"fdsup://Directions/FactSet Auditing Viewer?action=AUDIT_VALUE&amp;DB=129&amp;ID1=611776&amp;VALUEID=02001&amp;SDATE=201101&amp;PERIODTYPE=SEMI_STD&amp;window=popup_no_bar&amp;width=385&amp;height=120&amp;START_MAXIMIZED=FALSE&amp;creator=factset&amp;display_string=Audit"}</definedName>
    <definedName name="_52__FDSAUDITLINK___3" hidden="1">{"fdsup://Directions/FactSet Auditing Viewer?action=AUDIT_VALUE&amp;DB=129&amp;ID1=611776&amp;VALUEID=02001&amp;SDATE=201101&amp;PERIODTYPE=SEMI_STD&amp;window=popup_no_bar&amp;width=385&amp;height=120&amp;START_MAXIMIZED=FALSE&amp;creator=factset&amp;display_string=Audit"}</definedName>
    <definedName name="_52__FDSAUDITLINK___4" hidden="1">{"fdsup://Directions/FactSet Auditing Viewer?action=AUDIT_VALUE&amp;DB=129&amp;ID1=611776&amp;VALUEID=02001&amp;SDATE=201101&amp;PERIODTYPE=SEMI_STD&amp;window=popup_no_bar&amp;width=385&amp;height=120&amp;START_MAXIMIZED=FALSE&amp;creator=factset&amp;display_string=Audit"}</definedName>
    <definedName name="_52__FDSAUDITLINK___5" hidden="1">{"fdsup://Directions/FactSet Auditing Viewer?action=AUDIT_VALUE&amp;DB=129&amp;ID1=611776&amp;VALUEID=02001&amp;SDATE=201101&amp;PERIODTYPE=SEMI_STD&amp;window=popup_no_bar&amp;width=385&amp;height=120&amp;START_MAXIMIZED=FALSE&amp;creator=factset&amp;display_string=Audit"}</definedName>
    <definedName name="_53__FDSAUDITLINK__" hidden="1">{"fdsup://Directions/FactSet Auditing Viewer?action=AUDIT_VALUE&amp;DB=129&amp;ID1=600346&amp;VALUEID=02001&amp;SDATE=201002&amp;PERIODTYPE=SEMI_STD&amp;window=popup_no_bar&amp;width=385&amp;height=120&amp;START_MAXIMIZED=FALSE&amp;creator=factset&amp;display_string=Audit"}</definedName>
    <definedName name="_53__FDSAUDITLINK___1" hidden="1">{"fdsup://Directions/FactSet Auditing Viewer?action=AUDIT_VALUE&amp;DB=129&amp;ID1=600346&amp;VALUEID=02001&amp;SDATE=201002&amp;PERIODTYPE=SEMI_STD&amp;window=popup_no_bar&amp;width=385&amp;height=120&amp;START_MAXIMIZED=FALSE&amp;creator=factset&amp;display_string=Audit"}</definedName>
    <definedName name="_53__FDSAUDITLINK___2" hidden="1">{"fdsup://Directions/FactSet Auditing Viewer?action=AUDIT_VALUE&amp;DB=129&amp;ID1=600346&amp;VALUEID=02001&amp;SDATE=201002&amp;PERIODTYPE=SEMI_STD&amp;window=popup_no_bar&amp;width=385&amp;height=120&amp;START_MAXIMIZED=FALSE&amp;creator=factset&amp;display_string=Audit"}</definedName>
    <definedName name="_53__FDSAUDITLINK___3" hidden="1">{"fdsup://Directions/FactSet Auditing Viewer?action=AUDIT_VALUE&amp;DB=129&amp;ID1=600346&amp;VALUEID=02001&amp;SDATE=201002&amp;PERIODTYPE=SEMI_STD&amp;window=popup_no_bar&amp;width=385&amp;height=120&amp;START_MAXIMIZED=FALSE&amp;creator=factset&amp;display_string=Audit"}</definedName>
    <definedName name="_53__FDSAUDITLINK___4" hidden="1">{"fdsup://Directions/FactSet Auditing Viewer?action=AUDIT_VALUE&amp;DB=129&amp;ID1=600346&amp;VALUEID=02001&amp;SDATE=201002&amp;PERIODTYPE=SEMI_STD&amp;window=popup_no_bar&amp;width=385&amp;height=120&amp;START_MAXIMIZED=FALSE&amp;creator=factset&amp;display_string=Audit"}</definedName>
    <definedName name="_53__FDSAUDITLINK___5" hidden="1">{"fdsup://Directions/FactSet Auditing Viewer?action=AUDIT_VALUE&amp;DB=129&amp;ID1=600346&amp;VALUEID=02001&amp;SDATE=201002&amp;PERIODTYPE=SEMI_STD&amp;window=popup_no_bar&amp;width=385&amp;height=120&amp;START_MAXIMIZED=FALSE&amp;creator=factset&amp;display_string=Audit"}</definedName>
    <definedName name="_54__FDSAUDITLINK__" hidden="1">{"fdsup://Directions/FactSet Auditing Viewer?action=AUDIT_VALUE&amp;DB=129&amp;ID1=627791&amp;VALUEID=7033030900&amp;SDATE=201101&amp;PERIODTYPE=SEMI_DET&amp;window=popup_no_bar&amp;width=385&amp;height=120&amp;START_MAXIMIZED=FALSE&amp;creator=factset&amp;display_string=Audit"}</definedName>
    <definedName name="_54__FDSAUDITLINK___1" hidden="1">{"fdsup://Directions/FactSet Auditing Viewer?action=AUDIT_VALUE&amp;DB=129&amp;ID1=627791&amp;VALUEID=7033030900&amp;SDATE=201101&amp;PERIODTYPE=SEMI_DET&amp;window=popup_no_bar&amp;width=385&amp;height=120&amp;START_MAXIMIZED=FALSE&amp;creator=factset&amp;display_string=Audit"}</definedName>
    <definedName name="_54__FDSAUDITLINK___2" hidden="1">{"fdsup://Directions/FactSet Auditing Viewer?action=AUDIT_VALUE&amp;DB=129&amp;ID1=627791&amp;VALUEID=7033030900&amp;SDATE=201101&amp;PERIODTYPE=SEMI_DET&amp;window=popup_no_bar&amp;width=385&amp;height=120&amp;START_MAXIMIZED=FALSE&amp;creator=factset&amp;display_string=Audit"}</definedName>
    <definedName name="_54__FDSAUDITLINK___3" hidden="1">{"fdsup://Directions/FactSet Auditing Viewer?action=AUDIT_VALUE&amp;DB=129&amp;ID1=627791&amp;VALUEID=7033030900&amp;SDATE=201101&amp;PERIODTYPE=SEMI_DET&amp;window=popup_no_bar&amp;width=385&amp;height=120&amp;START_MAXIMIZED=FALSE&amp;creator=factset&amp;display_string=Audit"}</definedName>
    <definedName name="_54__FDSAUDITLINK___4" hidden="1">{"fdsup://Directions/FactSet Auditing Viewer?action=AUDIT_VALUE&amp;DB=129&amp;ID1=627791&amp;VALUEID=7033030900&amp;SDATE=201101&amp;PERIODTYPE=SEMI_DET&amp;window=popup_no_bar&amp;width=385&amp;height=120&amp;START_MAXIMIZED=FALSE&amp;creator=factset&amp;display_string=Audit"}</definedName>
    <definedName name="_54__FDSAUDITLINK___5" hidden="1">{"fdsup://Directions/FactSet Auditing Viewer?action=AUDIT_VALUE&amp;DB=129&amp;ID1=627791&amp;VALUEID=7033030900&amp;SDATE=201101&amp;PERIODTYPE=SEMI_DET&amp;window=popup_no_bar&amp;width=385&amp;height=120&amp;START_MAXIMIZED=FALSE&amp;creator=factset&amp;display_string=Audit"}</definedName>
    <definedName name="_55__FDSAUDITLINK__" hidden="1">{"fdsup://Directions/FactSet Auditing Viewer?action=AUDIT_VALUE&amp;DB=129&amp;ID1=627791&amp;VALUEID=02001&amp;SDATE=201101&amp;PERIODTYPE=SEMI_STD&amp;window=popup_no_bar&amp;width=385&amp;height=120&amp;START_MAXIMIZED=FALSE&amp;creator=factset&amp;display_string=Audit"}</definedName>
    <definedName name="_55__FDSAUDITLINK___1" hidden="1">{"fdsup://Directions/FactSet Auditing Viewer?action=AUDIT_VALUE&amp;DB=129&amp;ID1=627791&amp;VALUEID=02001&amp;SDATE=201101&amp;PERIODTYPE=SEMI_STD&amp;window=popup_no_bar&amp;width=385&amp;height=120&amp;START_MAXIMIZED=FALSE&amp;creator=factset&amp;display_string=Audit"}</definedName>
    <definedName name="_55__FDSAUDITLINK___2" hidden="1">{"fdsup://Directions/FactSet Auditing Viewer?action=AUDIT_VALUE&amp;DB=129&amp;ID1=627791&amp;VALUEID=02001&amp;SDATE=201101&amp;PERIODTYPE=SEMI_STD&amp;window=popup_no_bar&amp;width=385&amp;height=120&amp;START_MAXIMIZED=FALSE&amp;creator=factset&amp;display_string=Audit"}</definedName>
    <definedName name="_55__FDSAUDITLINK___3" hidden="1">{"fdsup://Directions/FactSet Auditing Viewer?action=AUDIT_VALUE&amp;DB=129&amp;ID1=627791&amp;VALUEID=02001&amp;SDATE=201101&amp;PERIODTYPE=SEMI_STD&amp;window=popup_no_bar&amp;width=385&amp;height=120&amp;START_MAXIMIZED=FALSE&amp;creator=factset&amp;display_string=Audit"}</definedName>
    <definedName name="_55__FDSAUDITLINK___4" hidden="1">{"fdsup://Directions/FactSet Auditing Viewer?action=AUDIT_VALUE&amp;DB=129&amp;ID1=627791&amp;VALUEID=02001&amp;SDATE=201101&amp;PERIODTYPE=SEMI_STD&amp;window=popup_no_bar&amp;width=385&amp;height=120&amp;START_MAXIMIZED=FALSE&amp;creator=factset&amp;display_string=Audit"}</definedName>
    <definedName name="_55__FDSAUDITLINK___5" hidden="1">{"fdsup://Directions/FactSet Auditing Viewer?action=AUDIT_VALUE&amp;DB=129&amp;ID1=627791&amp;VALUEID=02001&amp;SDATE=201101&amp;PERIODTYPE=SEMI_STD&amp;window=popup_no_bar&amp;width=385&amp;height=120&amp;START_MAXIMIZED=FALSE&amp;creator=factset&amp;display_string=Audit"}</definedName>
    <definedName name="_56__FDSAUDITLINK__" hidden="1">{"fdsup://Directions/FactSet Auditing Viewer?action=AUDIT_VALUE&amp;DB=129&amp;ID1=B04C8F&amp;VALUEID=02001&amp;SDATE=201101&amp;PERIODTYPE=SEMI_STD&amp;window=popup_no_bar&amp;width=385&amp;height=120&amp;START_MAXIMIZED=FALSE&amp;creator=factset&amp;display_string=Audit"}</definedName>
    <definedName name="_56__FDSAUDITLINK___1" hidden="1">{"fdsup://Directions/FactSet Auditing Viewer?action=AUDIT_VALUE&amp;DB=129&amp;ID1=B04C8F&amp;VALUEID=02001&amp;SDATE=201101&amp;PERIODTYPE=SEMI_STD&amp;window=popup_no_bar&amp;width=385&amp;height=120&amp;START_MAXIMIZED=FALSE&amp;creator=factset&amp;display_string=Audit"}</definedName>
    <definedName name="_56__FDSAUDITLINK___2" hidden="1">{"fdsup://Directions/FactSet Auditing Viewer?action=AUDIT_VALUE&amp;DB=129&amp;ID1=B04C8F&amp;VALUEID=02001&amp;SDATE=201101&amp;PERIODTYPE=SEMI_STD&amp;window=popup_no_bar&amp;width=385&amp;height=120&amp;START_MAXIMIZED=FALSE&amp;creator=factset&amp;display_string=Audit"}</definedName>
    <definedName name="_56__FDSAUDITLINK___3" hidden="1">{"fdsup://Directions/FactSet Auditing Viewer?action=AUDIT_VALUE&amp;DB=129&amp;ID1=B04C8F&amp;VALUEID=02001&amp;SDATE=201101&amp;PERIODTYPE=SEMI_STD&amp;window=popup_no_bar&amp;width=385&amp;height=120&amp;START_MAXIMIZED=FALSE&amp;creator=factset&amp;display_string=Audit"}</definedName>
    <definedName name="_56__FDSAUDITLINK___4" hidden="1">{"fdsup://Directions/FactSet Auditing Viewer?action=AUDIT_VALUE&amp;DB=129&amp;ID1=B04C8F&amp;VALUEID=02001&amp;SDATE=201101&amp;PERIODTYPE=SEMI_STD&amp;window=popup_no_bar&amp;width=385&amp;height=120&amp;START_MAXIMIZED=FALSE&amp;creator=factset&amp;display_string=Audit"}</definedName>
    <definedName name="_56__FDSAUDITLINK___5" hidden="1">{"fdsup://Directions/FactSet Auditing Viewer?action=AUDIT_VALUE&amp;DB=129&amp;ID1=B04C8F&amp;VALUEID=02001&amp;SDATE=201101&amp;PERIODTYPE=SEMI_STD&amp;window=popup_no_bar&amp;width=385&amp;height=120&amp;START_MAXIMIZED=FALSE&amp;creator=factset&amp;display_string=Audit"}</definedName>
    <definedName name="_57__FDSAUDITLINK__" hidden="1">{"fdsup://Directions/FactSet Auditing Viewer?action=AUDIT_VALUE&amp;DB=129&amp;ID1=646707&amp;VALUEID=02001&amp;SDATE=201101&amp;PERIODTYPE=SEMI_STD&amp;window=popup_no_bar&amp;width=385&amp;height=120&amp;START_MAXIMIZED=FALSE&amp;creator=factset&amp;display_string=Audit"}</definedName>
    <definedName name="_57__FDSAUDITLINK___1" hidden="1">{"fdsup://Directions/FactSet Auditing Viewer?action=AUDIT_VALUE&amp;DB=129&amp;ID1=646707&amp;VALUEID=02001&amp;SDATE=201101&amp;PERIODTYPE=SEMI_STD&amp;window=popup_no_bar&amp;width=385&amp;height=120&amp;START_MAXIMIZED=FALSE&amp;creator=factset&amp;display_string=Audit"}</definedName>
    <definedName name="_57__FDSAUDITLINK___2" hidden="1">{"fdsup://Directions/FactSet Auditing Viewer?action=AUDIT_VALUE&amp;DB=129&amp;ID1=646707&amp;VALUEID=02001&amp;SDATE=201101&amp;PERIODTYPE=SEMI_STD&amp;window=popup_no_bar&amp;width=385&amp;height=120&amp;START_MAXIMIZED=FALSE&amp;creator=factset&amp;display_string=Audit"}</definedName>
    <definedName name="_57__FDSAUDITLINK___3" hidden="1">{"fdsup://Directions/FactSet Auditing Viewer?action=AUDIT_VALUE&amp;DB=129&amp;ID1=646707&amp;VALUEID=02001&amp;SDATE=201101&amp;PERIODTYPE=SEMI_STD&amp;window=popup_no_bar&amp;width=385&amp;height=120&amp;START_MAXIMIZED=FALSE&amp;creator=factset&amp;display_string=Audit"}</definedName>
    <definedName name="_57__FDSAUDITLINK___4" hidden="1">{"fdsup://Directions/FactSet Auditing Viewer?action=AUDIT_VALUE&amp;DB=129&amp;ID1=646707&amp;VALUEID=02001&amp;SDATE=201101&amp;PERIODTYPE=SEMI_STD&amp;window=popup_no_bar&amp;width=385&amp;height=120&amp;START_MAXIMIZED=FALSE&amp;creator=factset&amp;display_string=Audit"}</definedName>
    <definedName name="_57__FDSAUDITLINK___5" hidden="1">{"fdsup://Directions/FactSet Auditing Viewer?action=AUDIT_VALUE&amp;DB=129&amp;ID1=646707&amp;VALUEID=02001&amp;SDATE=201101&amp;PERIODTYPE=SEMI_STD&amp;window=popup_no_bar&amp;width=385&amp;height=120&amp;START_MAXIMIZED=FALSE&amp;creator=factset&amp;display_string=Audit"}</definedName>
    <definedName name="_58__FDSAUDITLINK__" hidden="1">{"fdsup://Directions/FactSet Auditing Viewer?action=AUDIT_VALUE&amp;DB=129&amp;ID1=629372&amp;VALUEID=7033030900&amp;SDATE=201002&amp;PERIODTYPE=SEMI_DET&amp;window=popup_no_bar&amp;width=385&amp;height=120&amp;START_MAXIMIZED=FALSE&amp;creator=factset&amp;display_string=Audit"}</definedName>
    <definedName name="_58__FDSAUDITLINK___1" hidden="1">{"fdsup://Directions/FactSet Auditing Viewer?action=AUDIT_VALUE&amp;DB=129&amp;ID1=629372&amp;VALUEID=7033030900&amp;SDATE=201002&amp;PERIODTYPE=SEMI_DET&amp;window=popup_no_bar&amp;width=385&amp;height=120&amp;START_MAXIMIZED=FALSE&amp;creator=factset&amp;display_string=Audit"}</definedName>
    <definedName name="_58__FDSAUDITLINK___2" hidden="1">{"fdsup://Directions/FactSet Auditing Viewer?action=AUDIT_VALUE&amp;DB=129&amp;ID1=629372&amp;VALUEID=7033030900&amp;SDATE=201002&amp;PERIODTYPE=SEMI_DET&amp;window=popup_no_bar&amp;width=385&amp;height=120&amp;START_MAXIMIZED=FALSE&amp;creator=factset&amp;display_string=Audit"}</definedName>
    <definedName name="_58__FDSAUDITLINK___3" hidden="1">{"fdsup://Directions/FactSet Auditing Viewer?action=AUDIT_VALUE&amp;DB=129&amp;ID1=629372&amp;VALUEID=7033030900&amp;SDATE=201002&amp;PERIODTYPE=SEMI_DET&amp;window=popup_no_bar&amp;width=385&amp;height=120&amp;START_MAXIMIZED=FALSE&amp;creator=factset&amp;display_string=Audit"}</definedName>
    <definedName name="_58__FDSAUDITLINK___4" hidden="1">{"fdsup://Directions/FactSet Auditing Viewer?action=AUDIT_VALUE&amp;DB=129&amp;ID1=629372&amp;VALUEID=7033030900&amp;SDATE=201002&amp;PERIODTYPE=SEMI_DET&amp;window=popup_no_bar&amp;width=385&amp;height=120&amp;START_MAXIMIZED=FALSE&amp;creator=factset&amp;display_string=Audit"}</definedName>
    <definedName name="_58__FDSAUDITLINK___5" hidden="1">{"fdsup://Directions/FactSet Auditing Viewer?action=AUDIT_VALUE&amp;DB=129&amp;ID1=629372&amp;VALUEID=7033030900&amp;SDATE=201002&amp;PERIODTYPE=SEMI_DET&amp;window=popup_no_bar&amp;width=385&amp;height=120&amp;START_MAXIMIZED=FALSE&amp;creator=factset&amp;display_string=Audit"}</definedName>
    <definedName name="_59__FDSAUDITLINK__" hidden="1">{"fdsup://Directions/FactSet Auditing Viewer?action=AUDIT_VALUE&amp;DB=129&amp;ID1=629372&amp;VALUEID=02001&amp;SDATE=201101&amp;PERIODTYPE=SEMI_STD&amp;window=popup_no_bar&amp;width=385&amp;height=120&amp;START_MAXIMIZED=FALSE&amp;creator=factset&amp;display_string=Audit"}</definedName>
    <definedName name="_59__FDSAUDITLINK___1" hidden="1">{"fdsup://Directions/FactSet Auditing Viewer?action=AUDIT_VALUE&amp;DB=129&amp;ID1=629372&amp;VALUEID=02001&amp;SDATE=201101&amp;PERIODTYPE=SEMI_STD&amp;window=popup_no_bar&amp;width=385&amp;height=120&amp;START_MAXIMIZED=FALSE&amp;creator=factset&amp;display_string=Audit"}</definedName>
    <definedName name="_59__FDSAUDITLINK___2" hidden="1">{"fdsup://Directions/FactSet Auditing Viewer?action=AUDIT_VALUE&amp;DB=129&amp;ID1=629372&amp;VALUEID=02001&amp;SDATE=201101&amp;PERIODTYPE=SEMI_STD&amp;window=popup_no_bar&amp;width=385&amp;height=120&amp;START_MAXIMIZED=FALSE&amp;creator=factset&amp;display_string=Audit"}</definedName>
    <definedName name="_59__FDSAUDITLINK___3" hidden="1">{"fdsup://Directions/FactSet Auditing Viewer?action=AUDIT_VALUE&amp;DB=129&amp;ID1=629372&amp;VALUEID=02001&amp;SDATE=201101&amp;PERIODTYPE=SEMI_STD&amp;window=popup_no_bar&amp;width=385&amp;height=120&amp;START_MAXIMIZED=FALSE&amp;creator=factset&amp;display_string=Audit"}</definedName>
    <definedName name="_59__FDSAUDITLINK___4" hidden="1">{"fdsup://Directions/FactSet Auditing Viewer?action=AUDIT_VALUE&amp;DB=129&amp;ID1=629372&amp;VALUEID=02001&amp;SDATE=201101&amp;PERIODTYPE=SEMI_STD&amp;window=popup_no_bar&amp;width=385&amp;height=120&amp;START_MAXIMIZED=FALSE&amp;creator=factset&amp;display_string=Audit"}</definedName>
    <definedName name="_59__FDSAUDITLINK___5" hidden="1">{"fdsup://Directions/FactSet Auditing Viewer?action=AUDIT_VALUE&amp;DB=129&amp;ID1=629372&amp;VALUEID=02001&amp;SDATE=201101&amp;PERIODTYPE=SEMI_STD&amp;window=popup_no_bar&amp;width=385&amp;height=120&amp;START_MAXIMIZED=FALSE&amp;creator=factset&amp;display_string=Audit"}</definedName>
    <definedName name="_6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6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6__FDSAUDITLINK___2"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6__FDSAUDITLINK___3"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6__FDSAUDITLINK___4"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6__FDSAUDITLINK___5"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60__FDSAUDITLINK__" hidden="1">{"fdsup://Directions/FactSet Auditing Viewer?action=AUDIT_VALUE&amp;DB=129&amp;ID1=B0744W&amp;VALUEID=02001&amp;SDATE=201001&amp;PERIODTYPE=SEMI_STD&amp;window=popup_no_bar&amp;width=385&amp;height=120&amp;START_MAXIMIZED=FALSE&amp;creator=factset&amp;display_string=Audit"}</definedName>
    <definedName name="_60__FDSAUDITLINK___1" hidden="1">{"fdsup://Directions/FactSet Auditing Viewer?action=AUDIT_VALUE&amp;DB=129&amp;ID1=B0744W&amp;VALUEID=02001&amp;SDATE=201001&amp;PERIODTYPE=SEMI_STD&amp;window=popup_no_bar&amp;width=385&amp;height=120&amp;START_MAXIMIZED=FALSE&amp;creator=factset&amp;display_string=Audit"}</definedName>
    <definedName name="_60__FDSAUDITLINK___2" hidden="1">{"fdsup://Directions/FactSet Auditing Viewer?action=AUDIT_VALUE&amp;DB=129&amp;ID1=B0744W&amp;VALUEID=02001&amp;SDATE=201001&amp;PERIODTYPE=SEMI_STD&amp;window=popup_no_bar&amp;width=385&amp;height=120&amp;START_MAXIMIZED=FALSE&amp;creator=factset&amp;display_string=Audit"}</definedName>
    <definedName name="_60__FDSAUDITLINK___3" hidden="1">{"fdsup://Directions/FactSet Auditing Viewer?action=AUDIT_VALUE&amp;DB=129&amp;ID1=B0744W&amp;VALUEID=02001&amp;SDATE=201001&amp;PERIODTYPE=SEMI_STD&amp;window=popup_no_bar&amp;width=385&amp;height=120&amp;START_MAXIMIZED=FALSE&amp;creator=factset&amp;display_string=Audit"}</definedName>
    <definedName name="_60__FDSAUDITLINK___4" hidden="1">{"fdsup://Directions/FactSet Auditing Viewer?action=AUDIT_VALUE&amp;DB=129&amp;ID1=B0744W&amp;VALUEID=02001&amp;SDATE=201001&amp;PERIODTYPE=SEMI_STD&amp;window=popup_no_bar&amp;width=385&amp;height=120&amp;START_MAXIMIZED=FALSE&amp;creator=factset&amp;display_string=Audit"}</definedName>
    <definedName name="_60__FDSAUDITLINK___5" hidden="1">{"fdsup://Directions/FactSet Auditing Viewer?action=AUDIT_VALUE&amp;DB=129&amp;ID1=B0744W&amp;VALUEID=02001&amp;SDATE=201001&amp;PERIODTYPE=SEMI_STD&amp;window=popup_no_bar&amp;width=385&amp;height=120&amp;START_MAXIMIZED=FALSE&amp;creator=factset&amp;display_string=Audit"}</definedName>
    <definedName name="_61__FDSAUDITLINK__" hidden="1">{"fdsup://Directions/FactSet Auditing Viewer?action=AUDIT_VALUE&amp;DB=129&amp;ID1=B0LCW7&amp;VALUEID=7033030900&amp;SDATE=201101&amp;PERIODTYPE=SEMI_DET&amp;window=popup_no_bar&amp;width=385&amp;height=120&amp;START_MAXIMIZED=FALSE&amp;creator=factset&amp;display_string=Audit"}</definedName>
    <definedName name="_61__FDSAUDITLINK___1" hidden="1">{"fdsup://Directions/FactSet Auditing Viewer?action=AUDIT_VALUE&amp;DB=129&amp;ID1=B0LCW7&amp;VALUEID=7033030900&amp;SDATE=201101&amp;PERIODTYPE=SEMI_DET&amp;window=popup_no_bar&amp;width=385&amp;height=120&amp;START_MAXIMIZED=FALSE&amp;creator=factset&amp;display_string=Audit"}</definedName>
    <definedName name="_61__FDSAUDITLINK___2" hidden="1">{"fdsup://Directions/FactSet Auditing Viewer?action=AUDIT_VALUE&amp;DB=129&amp;ID1=B0LCW7&amp;VALUEID=7033030900&amp;SDATE=201101&amp;PERIODTYPE=SEMI_DET&amp;window=popup_no_bar&amp;width=385&amp;height=120&amp;START_MAXIMIZED=FALSE&amp;creator=factset&amp;display_string=Audit"}</definedName>
    <definedName name="_61__FDSAUDITLINK___3" hidden="1">{"fdsup://Directions/FactSet Auditing Viewer?action=AUDIT_VALUE&amp;DB=129&amp;ID1=B0LCW7&amp;VALUEID=7033030900&amp;SDATE=201101&amp;PERIODTYPE=SEMI_DET&amp;window=popup_no_bar&amp;width=385&amp;height=120&amp;START_MAXIMIZED=FALSE&amp;creator=factset&amp;display_string=Audit"}</definedName>
    <definedName name="_61__FDSAUDITLINK___4" hidden="1">{"fdsup://Directions/FactSet Auditing Viewer?action=AUDIT_VALUE&amp;DB=129&amp;ID1=B0LCW7&amp;VALUEID=7033030900&amp;SDATE=201101&amp;PERIODTYPE=SEMI_DET&amp;window=popup_no_bar&amp;width=385&amp;height=120&amp;START_MAXIMIZED=FALSE&amp;creator=factset&amp;display_string=Audit"}</definedName>
    <definedName name="_61__FDSAUDITLINK___5" hidden="1">{"fdsup://Directions/FactSet Auditing Viewer?action=AUDIT_VALUE&amp;DB=129&amp;ID1=B0LCW7&amp;VALUEID=7033030900&amp;SDATE=201101&amp;PERIODTYPE=SEMI_DET&amp;window=popup_no_bar&amp;width=385&amp;height=120&amp;START_MAXIMIZED=FALSE&amp;creator=factset&amp;display_string=Audit"}</definedName>
    <definedName name="_62__FDSAUDITLINK__" hidden="1">{"fdsup://Directions/FactSet Auditing Viewer?action=AUDIT_VALUE&amp;DB=129&amp;ID1=B0LCW7&amp;VALUEID=02001&amp;SDATE=201101&amp;PERIODTYPE=SEMI_STD&amp;window=popup_no_bar&amp;width=385&amp;height=120&amp;START_MAXIMIZED=FALSE&amp;creator=factset&amp;display_string=Audit"}</definedName>
    <definedName name="_62__FDSAUDITLINK___1" hidden="1">{"fdsup://Directions/FactSet Auditing Viewer?action=AUDIT_VALUE&amp;DB=129&amp;ID1=B0LCW7&amp;VALUEID=02001&amp;SDATE=201101&amp;PERIODTYPE=SEMI_STD&amp;window=popup_no_bar&amp;width=385&amp;height=120&amp;START_MAXIMIZED=FALSE&amp;creator=factset&amp;display_string=Audit"}</definedName>
    <definedName name="_62__FDSAUDITLINK___2" hidden="1">{"fdsup://Directions/FactSet Auditing Viewer?action=AUDIT_VALUE&amp;DB=129&amp;ID1=B0LCW7&amp;VALUEID=02001&amp;SDATE=201101&amp;PERIODTYPE=SEMI_STD&amp;window=popup_no_bar&amp;width=385&amp;height=120&amp;START_MAXIMIZED=FALSE&amp;creator=factset&amp;display_string=Audit"}</definedName>
    <definedName name="_62__FDSAUDITLINK___3" hidden="1">{"fdsup://Directions/FactSet Auditing Viewer?action=AUDIT_VALUE&amp;DB=129&amp;ID1=B0LCW7&amp;VALUEID=02001&amp;SDATE=201101&amp;PERIODTYPE=SEMI_STD&amp;window=popup_no_bar&amp;width=385&amp;height=120&amp;START_MAXIMIZED=FALSE&amp;creator=factset&amp;display_string=Audit"}</definedName>
    <definedName name="_62__FDSAUDITLINK___4" hidden="1">{"fdsup://Directions/FactSet Auditing Viewer?action=AUDIT_VALUE&amp;DB=129&amp;ID1=B0LCW7&amp;VALUEID=02001&amp;SDATE=201101&amp;PERIODTYPE=SEMI_STD&amp;window=popup_no_bar&amp;width=385&amp;height=120&amp;START_MAXIMIZED=FALSE&amp;creator=factset&amp;display_string=Audit"}</definedName>
    <definedName name="_62__FDSAUDITLINK___5" hidden="1">{"fdsup://Directions/FactSet Auditing Viewer?action=AUDIT_VALUE&amp;DB=129&amp;ID1=B0LCW7&amp;VALUEID=02001&amp;SDATE=201101&amp;PERIODTYPE=SEMI_STD&amp;window=popup_no_bar&amp;width=385&amp;height=120&amp;START_MAXIMIZED=FALSE&amp;creator=factset&amp;display_string=Audit"}</definedName>
    <definedName name="_63__FDSAUDITLINK__" hidden="1">{"fdsup://Directions/FactSet Auditing Viewer?action=AUDIT_VALUE&amp;DB=129&amp;ID1=626798&amp;VALUEID=7033030900&amp;SDATE=201101&amp;PERIODTYPE=SEMI_DET&amp;window=popup_no_bar&amp;width=385&amp;height=120&amp;START_MAXIMIZED=FALSE&amp;creator=factset&amp;display_string=Audit"}</definedName>
    <definedName name="_63__FDSAUDITLINK___1" hidden="1">{"fdsup://Directions/FactSet Auditing Viewer?action=AUDIT_VALUE&amp;DB=129&amp;ID1=626798&amp;VALUEID=7033030900&amp;SDATE=201101&amp;PERIODTYPE=SEMI_DET&amp;window=popup_no_bar&amp;width=385&amp;height=120&amp;START_MAXIMIZED=FALSE&amp;creator=factset&amp;display_string=Audit"}</definedName>
    <definedName name="_63__FDSAUDITLINK___2" hidden="1">{"fdsup://Directions/FactSet Auditing Viewer?action=AUDIT_VALUE&amp;DB=129&amp;ID1=626798&amp;VALUEID=7033030900&amp;SDATE=201101&amp;PERIODTYPE=SEMI_DET&amp;window=popup_no_bar&amp;width=385&amp;height=120&amp;START_MAXIMIZED=FALSE&amp;creator=factset&amp;display_string=Audit"}</definedName>
    <definedName name="_63__FDSAUDITLINK___3" hidden="1">{"fdsup://Directions/FactSet Auditing Viewer?action=AUDIT_VALUE&amp;DB=129&amp;ID1=626798&amp;VALUEID=7033030900&amp;SDATE=201101&amp;PERIODTYPE=SEMI_DET&amp;window=popup_no_bar&amp;width=385&amp;height=120&amp;START_MAXIMIZED=FALSE&amp;creator=factset&amp;display_string=Audit"}</definedName>
    <definedName name="_63__FDSAUDITLINK___4" hidden="1">{"fdsup://Directions/FactSet Auditing Viewer?action=AUDIT_VALUE&amp;DB=129&amp;ID1=626798&amp;VALUEID=7033030900&amp;SDATE=201101&amp;PERIODTYPE=SEMI_DET&amp;window=popup_no_bar&amp;width=385&amp;height=120&amp;START_MAXIMIZED=FALSE&amp;creator=factset&amp;display_string=Audit"}</definedName>
    <definedName name="_63__FDSAUDITLINK___5" hidden="1">{"fdsup://Directions/FactSet Auditing Viewer?action=AUDIT_VALUE&amp;DB=129&amp;ID1=626798&amp;VALUEID=7033030900&amp;SDATE=201101&amp;PERIODTYPE=SEMI_DET&amp;window=popup_no_bar&amp;width=385&amp;height=120&amp;START_MAXIMIZED=FALSE&amp;creator=factset&amp;display_string=Audit"}</definedName>
    <definedName name="_64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64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64__FDSAUDITLINK___2"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64__FDSAUDITLINK___3"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64__FDSAUDITLINK___4"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64__FDSAUDITLINK___5"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648__FDSAUDITLINK__" hidden="1">{"fdsup://directions/FAT Viewer?action=UPDATE&amp;creator=factset&amp;DYN_ARGS=TRUE&amp;DOC_NAME=FAT:FQL_AUDITING_CLIENT_TEMPLATE.FAT&amp;display_string=Audit&amp;VAR:KEY=OHIJCRYHKH&amp;VAR:QUERY=RklSU1RfSVRFTV9BVihGRl9DQVNIX1NUKE1PTiwwLCwsLElOUikp&amp;WINDOW=FIRST_POPUP&amp;HEIGHT=450&amp;WI","DTH=450&amp;START_MAXIMIZED=FALSE&amp;VAR:CALENDAR=FIVEDAY&amp;VAR:SYMBOL=B128WL"}</definedName>
    <definedName name="_648__FDSAUDITLINK___1" hidden="1">{"fdsup://directions/FAT Viewer?action=UPDATE&amp;creator=factset&amp;DYN_ARGS=TRUE&amp;DOC_NAME=FAT:FQL_AUDITING_CLIENT_TEMPLATE.FAT&amp;display_string=Audit&amp;VAR:KEY=OHIJCRYHKH&amp;VAR:QUERY=RklSU1RfSVRFTV9BVihGRl9DQVNIX1NUKE1PTiwwLCwsLElOUikp&amp;WINDOW=FIRST_POPUP&amp;HEIGHT=450&amp;WI","DTH=450&amp;START_MAXIMIZED=FALSE&amp;VAR:CALENDAR=FIVEDAY&amp;VAR:SYMBOL=B128WL"}</definedName>
    <definedName name="_648__FDSAUDITLINK___2" hidden="1">{"fdsup://directions/FAT Viewer?action=UPDATE&amp;creator=factset&amp;DYN_ARGS=TRUE&amp;DOC_NAME=FAT:FQL_AUDITING_CLIENT_TEMPLATE.FAT&amp;display_string=Audit&amp;VAR:KEY=OHIJCRYHKH&amp;VAR:QUERY=RklSU1RfSVRFTV9BVihGRl9DQVNIX1NUKE1PTiwwLCwsLElOUikp&amp;WINDOW=FIRST_POPUP&amp;HEIGHT=450&amp;WI","DTH=450&amp;START_MAXIMIZED=FALSE&amp;VAR:CALENDAR=FIVEDAY&amp;VAR:SYMBOL=B128WL"}</definedName>
    <definedName name="_648__FDSAUDITLINK___3" hidden="1">{"fdsup://directions/FAT Viewer?action=UPDATE&amp;creator=factset&amp;DYN_ARGS=TRUE&amp;DOC_NAME=FAT:FQL_AUDITING_CLIENT_TEMPLATE.FAT&amp;display_string=Audit&amp;VAR:KEY=OHIJCRYHKH&amp;VAR:QUERY=RklSU1RfSVRFTV9BVihGRl9DQVNIX1NUKE1PTiwwLCwsLElOUikp&amp;WINDOW=FIRST_POPUP&amp;HEIGHT=450&amp;WI","DTH=450&amp;START_MAXIMIZED=FALSE&amp;VAR:CALENDAR=FIVEDAY&amp;VAR:SYMBOL=B128WL"}</definedName>
    <definedName name="_648__FDSAUDITLINK___4" hidden="1">{"fdsup://directions/FAT Viewer?action=UPDATE&amp;creator=factset&amp;DYN_ARGS=TRUE&amp;DOC_NAME=FAT:FQL_AUDITING_CLIENT_TEMPLATE.FAT&amp;display_string=Audit&amp;VAR:KEY=OHIJCRYHKH&amp;VAR:QUERY=RklSU1RfSVRFTV9BVihGRl9DQVNIX1NUKE1PTiwwLCwsLElOUikp&amp;WINDOW=FIRST_POPUP&amp;HEIGHT=450&amp;WI","DTH=450&amp;START_MAXIMIZED=FALSE&amp;VAR:CALENDAR=FIVEDAY&amp;VAR:SYMBOL=B128WL"}</definedName>
    <definedName name="_648__FDSAUDITLINK___5" hidden="1">{"fdsup://directions/FAT Viewer?action=UPDATE&amp;creator=factset&amp;DYN_ARGS=TRUE&amp;DOC_NAME=FAT:FQL_AUDITING_CLIENT_TEMPLATE.FAT&amp;display_string=Audit&amp;VAR:KEY=OHIJCRYHKH&amp;VAR:QUERY=RklSU1RfSVRFTV9BVihGRl9DQVNIX1NUKE1PTiwwLCwsLElOUikp&amp;WINDOW=FIRST_POPUP&amp;HEIGHT=450&amp;WI","DTH=450&amp;START_MAXIMIZED=FALSE&amp;VAR:CALENDAR=FIVEDAY&amp;VAR:SYMBOL=B128WL"}</definedName>
    <definedName name="_649__FDSAUDITLINK__" hidden="1">{"fdsup://Directions/FactSet Auditing Viewer?action=AUDIT_VALUE&amp;DB=129&amp;ID1=B128WL&amp;VALUEID=01001&amp;SDATE=2009&amp;PERIODTYPE=ANN_STD&amp;SCFT=3&amp;window=popup_no_bar&amp;width=385&amp;height=120&amp;START_MAXIMIZED=FALSE&amp;creator=factset&amp;display_string=Audit"}</definedName>
    <definedName name="_649__FDSAUDITLINK___1" hidden="1">{"fdsup://Directions/FactSet Auditing Viewer?action=AUDIT_VALUE&amp;DB=129&amp;ID1=B128WL&amp;VALUEID=01001&amp;SDATE=2009&amp;PERIODTYPE=ANN_STD&amp;SCFT=3&amp;window=popup_no_bar&amp;width=385&amp;height=120&amp;START_MAXIMIZED=FALSE&amp;creator=factset&amp;display_string=Audit"}</definedName>
    <definedName name="_649__FDSAUDITLINK___2" hidden="1">{"fdsup://Directions/FactSet Auditing Viewer?action=AUDIT_VALUE&amp;DB=129&amp;ID1=B128WL&amp;VALUEID=01001&amp;SDATE=2009&amp;PERIODTYPE=ANN_STD&amp;SCFT=3&amp;window=popup_no_bar&amp;width=385&amp;height=120&amp;START_MAXIMIZED=FALSE&amp;creator=factset&amp;display_string=Audit"}</definedName>
    <definedName name="_649__FDSAUDITLINK___3" hidden="1">{"fdsup://Directions/FactSet Auditing Viewer?action=AUDIT_VALUE&amp;DB=129&amp;ID1=B128WL&amp;VALUEID=01001&amp;SDATE=2009&amp;PERIODTYPE=ANN_STD&amp;SCFT=3&amp;window=popup_no_bar&amp;width=385&amp;height=120&amp;START_MAXIMIZED=FALSE&amp;creator=factset&amp;display_string=Audit"}</definedName>
    <definedName name="_649__FDSAUDITLINK___4" hidden="1">{"fdsup://Directions/FactSet Auditing Viewer?action=AUDIT_VALUE&amp;DB=129&amp;ID1=B128WL&amp;VALUEID=01001&amp;SDATE=2009&amp;PERIODTYPE=ANN_STD&amp;SCFT=3&amp;window=popup_no_bar&amp;width=385&amp;height=120&amp;START_MAXIMIZED=FALSE&amp;creator=factset&amp;display_string=Audit"}</definedName>
    <definedName name="_649__FDSAUDITLINK___5" hidden="1">{"fdsup://Directions/FactSet Auditing Viewer?action=AUDIT_VALUE&amp;DB=129&amp;ID1=B128WL&amp;VALUEID=01001&amp;SDATE=2009&amp;PERIODTYPE=ANN_STD&amp;SCFT=3&amp;window=popup_no_bar&amp;width=385&amp;height=120&amp;START_MAXIMIZED=FALSE&amp;creator=factset&amp;display_string=Audit"}</definedName>
    <definedName name="_650__FDSAUDITLINK__" hidden="1">{"fdsup://Directions/FactSet Auditing Viewer?action=AUDIT_VALUE&amp;DB=129&amp;ID1=B128WL&amp;VALUEID=01001&amp;SDATE=2010&amp;PERIODTYPE=ANN_STD&amp;SCFT=3&amp;window=popup_no_bar&amp;width=385&amp;height=120&amp;START_MAXIMIZED=FALSE&amp;creator=factset&amp;display_string=Audit"}</definedName>
    <definedName name="_650__FDSAUDITLINK___1" hidden="1">{"fdsup://Directions/FactSet Auditing Viewer?action=AUDIT_VALUE&amp;DB=129&amp;ID1=B128WL&amp;VALUEID=01001&amp;SDATE=2010&amp;PERIODTYPE=ANN_STD&amp;SCFT=3&amp;window=popup_no_bar&amp;width=385&amp;height=120&amp;START_MAXIMIZED=FALSE&amp;creator=factset&amp;display_string=Audit"}</definedName>
    <definedName name="_650__FDSAUDITLINK___2" hidden="1">{"fdsup://Directions/FactSet Auditing Viewer?action=AUDIT_VALUE&amp;DB=129&amp;ID1=B128WL&amp;VALUEID=01001&amp;SDATE=2010&amp;PERIODTYPE=ANN_STD&amp;SCFT=3&amp;window=popup_no_bar&amp;width=385&amp;height=120&amp;START_MAXIMIZED=FALSE&amp;creator=factset&amp;display_string=Audit"}</definedName>
    <definedName name="_650__FDSAUDITLINK___3" hidden="1">{"fdsup://Directions/FactSet Auditing Viewer?action=AUDIT_VALUE&amp;DB=129&amp;ID1=B128WL&amp;VALUEID=01001&amp;SDATE=2010&amp;PERIODTYPE=ANN_STD&amp;SCFT=3&amp;window=popup_no_bar&amp;width=385&amp;height=120&amp;START_MAXIMIZED=FALSE&amp;creator=factset&amp;display_string=Audit"}</definedName>
    <definedName name="_650__FDSAUDITLINK___4" hidden="1">{"fdsup://Directions/FactSet Auditing Viewer?action=AUDIT_VALUE&amp;DB=129&amp;ID1=B128WL&amp;VALUEID=01001&amp;SDATE=2010&amp;PERIODTYPE=ANN_STD&amp;SCFT=3&amp;window=popup_no_bar&amp;width=385&amp;height=120&amp;START_MAXIMIZED=FALSE&amp;creator=factset&amp;display_string=Audit"}</definedName>
    <definedName name="_650__FDSAUDITLINK___5" hidden="1">{"fdsup://Directions/FactSet Auditing Viewer?action=AUDIT_VALUE&amp;DB=129&amp;ID1=B128WL&amp;VALUEID=01001&amp;SDATE=2010&amp;PERIODTYPE=ANN_STD&amp;SCFT=3&amp;window=popup_no_bar&amp;width=385&amp;height=120&amp;START_MAXIMIZED=FALSE&amp;creator=factset&amp;display_string=Audit"}</definedName>
    <definedName name="_651__FDSAUDITLINK__" hidden="1">{"fdsup://Directions/FactSet Auditing Viewer?action=AUDIT_VALUE&amp;DB=129&amp;ID1=B128WL&amp;VALUEID=01551&amp;SDATE=2009&amp;PERIODTYPE=ANN_STD&amp;SCFT=3&amp;window=popup_no_bar&amp;width=385&amp;height=120&amp;START_MAXIMIZED=FALSE&amp;creator=factset&amp;display_string=Audit"}</definedName>
    <definedName name="_651__FDSAUDITLINK___1" hidden="1">{"fdsup://Directions/FactSet Auditing Viewer?action=AUDIT_VALUE&amp;DB=129&amp;ID1=B128WL&amp;VALUEID=01551&amp;SDATE=2009&amp;PERIODTYPE=ANN_STD&amp;SCFT=3&amp;window=popup_no_bar&amp;width=385&amp;height=120&amp;START_MAXIMIZED=FALSE&amp;creator=factset&amp;display_string=Audit"}</definedName>
    <definedName name="_651__FDSAUDITLINK___2" hidden="1">{"fdsup://Directions/FactSet Auditing Viewer?action=AUDIT_VALUE&amp;DB=129&amp;ID1=B128WL&amp;VALUEID=01551&amp;SDATE=2009&amp;PERIODTYPE=ANN_STD&amp;SCFT=3&amp;window=popup_no_bar&amp;width=385&amp;height=120&amp;START_MAXIMIZED=FALSE&amp;creator=factset&amp;display_string=Audit"}</definedName>
    <definedName name="_651__FDSAUDITLINK___3" hidden="1">{"fdsup://Directions/FactSet Auditing Viewer?action=AUDIT_VALUE&amp;DB=129&amp;ID1=B128WL&amp;VALUEID=01551&amp;SDATE=2009&amp;PERIODTYPE=ANN_STD&amp;SCFT=3&amp;window=popup_no_bar&amp;width=385&amp;height=120&amp;START_MAXIMIZED=FALSE&amp;creator=factset&amp;display_string=Audit"}</definedName>
    <definedName name="_651__FDSAUDITLINK___4" hidden="1">{"fdsup://Directions/FactSet Auditing Viewer?action=AUDIT_VALUE&amp;DB=129&amp;ID1=B128WL&amp;VALUEID=01551&amp;SDATE=2009&amp;PERIODTYPE=ANN_STD&amp;SCFT=3&amp;window=popup_no_bar&amp;width=385&amp;height=120&amp;START_MAXIMIZED=FALSE&amp;creator=factset&amp;display_string=Audit"}</definedName>
    <definedName name="_651__FDSAUDITLINK___5" hidden="1">{"fdsup://Directions/FactSet Auditing Viewer?action=AUDIT_VALUE&amp;DB=129&amp;ID1=B128WL&amp;VALUEID=01551&amp;SDATE=2009&amp;PERIODTYPE=ANN_STD&amp;SCFT=3&amp;window=popup_no_bar&amp;width=385&amp;height=120&amp;START_MAXIMIZED=FALSE&amp;creator=factset&amp;display_string=Audit"}</definedName>
    <definedName name="_652__FDSAUDITLINK__" hidden="1">{"fdsup://Directions/FactSet Auditing Viewer?action=AUDIT_VALUE&amp;DB=129&amp;ID1=B128WL&amp;VALUEID=01250&amp;SDATE=2010&amp;PERIODTYPE=ANN_STD&amp;SCFT=3&amp;window=popup_no_bar&amp;width=385&amp;height=120&amp;START_MAXIMIZED=FALSE&amp;creator=factset&amp;display_string=Audit"}</definedName>
    <definedName name="_652__FDSAUDITLINK___1" hidden="1">{"fdsup://Directions/FactSet Auditing Viewer?action=AUDIT_VALUE&amp;DB=129&amp;ID1=B128WL&amp;VALUEID=01250&amp;SDATE=2010&amp;PERIODTYPE=ANN_STD&amp;SCFT=3&amp;window=popup_no_bar&amp;width=385&amp;height=120&amp;START_MAXIMIZED=FALSE&amp;creator=factset&amp;display_string=Audit"}</definedName>
    <definedName name="_652__FDSAUDITLINK___2" hidden="1">{"fdsup://Directions/FactSet Auditing Viewer?action=AUDIT_VALUE&amp;DB=129&amp;ID1=B128WL&amp;VALUEID=01250&amp;SDATE=2010&amp;PERIODTYPE=ANN_STD&amp;SCFT=3&amp;window=popup_no_bar&amp;width=385&amp;height=120&amp;START_MAXIMIZED=FALSE&amp;creator=factset&amp;display_string=Audit"}</definedName>
    <definedName name="_652__FDSAUDITLINK___3" hidden="1">{"fdsup://Directions/FactSet Auditing Viewer?action=AUDIT_VALUE&amp;DB=129&amp;ID1=B128WL&amp;VALUEID=01250&amp;SDATE=2010&amp;PERIODTYPE=ANN_STD&amp;SCFT=3&amp;window=popup_no_bar&amp;width=385&amp;height=120&amp;START_MAXIMIZED=FALSE&amp;creator=factset&amp;display_string=Audit"}</definedName>
    <definedName name="_652__FDSAUDITLINK___4" hidden="1">{"fdsup://Directions/FactSet Auditing Viewer?action=AUDIT_VALUE&amp;DB=129&amp;ID1=B128WL&amp;VALUEID=01250&amp;SDATE=2010&amp;PERIODTYPE=ANN_STD&amp;SCFT=3&amp;window=popup_no_bar&amp;width=385&amp;height=120&amp;START_MAXIMIZED=FALSE&amp;creator=factset&amp;display_string=Audit"}</definedName>
    <definedName name="_652__FDSAUDITLINK___5" hidden="1">{"fdsup://Directions/FactSet Auditing Viewer?action=AUDIT_VALUE&amp;DB=129&amp;ID1=B128WL&amp;VALUEID=01250&amp;SDATE=2010&amp;PERIODTYPE=ANN_STD&amp;SCFT=3&amp;window=popup_no_bar&amp;width=385&amp;height=120&amp;START_MAXIMIZED=FALSE&amp;creator=factset&amp;display_string=Audit"}</definedName>
    <definedName name="_657__FDSAUDITLINK__" hidden="1">{"fdsup://directions/FAT Viewer?action=UPDATE&amp;creator=factset&amp;DYN_ARGS=TRUE&amp;DOC_NAME=FAT:FQL_AUDITING_CLIENT_TEMPLATE.FAT&amp;display_string=Audit&amp;VAR:KEY=JCDKLYBKTA&amp;VAR:QUERY=RklSU1RfSVRFTV9BVihGRl9QRkRfU1RLKE1PTiwwLCwsLEFVRCkp&amp;WINDOW=FIRST_POPUP&amp;HEIGHT=450&amp;WI","DTH=450&amp;START_MAXIMIZED=FALSE&amp;VAR:CALENDAR=FIVEDAY&amp;VAR:SYMBOL=610837"}</definedName>
    <definedName name="_657__FDSAUDITLINK___1" hidden="1">{"fdsup://directions/FAT Viewer?action=UPDATE&amp;creator=factset&amp;DYN_ARGS=TRUE&amp;DOC_NAME=FAT:FQL_AUDITING_CLIENT_TEMPLATE.FAT&amp;display_string=Audit&amp;VAR:KEY=JCDKLYBKTA&amp;VAR:QUERY=RklSU1RfSVRFTV9BVihGRl9QRkRfU1RLKE1PTiwwLCwsLEFVRCkp&amp;WINDOW=FIRST_POPUP&amp;HEIGHT=450&amp;WI","DTH=450&amp;START_MAXIMIZED=FALSE&amp;VAR:CALENDAR=FIVEDAY&amp;VAR:SYMBOL=610837"}</definedName>
    <definedName name="_657__FDSAUDITLINK___2" hidden="1">{"fdsup://directions/FAT Viewer?action=UPDATE&amp;creator=factset&amp;DYN_ARGS=TRUE&amp;DOC_NAME=FAT:FQL_AUDITING_CLIENT_TEMPLATE.FAT&amp;display_string=Audit&amp;VAR:KEY=JCDKLYBKTA&amp;VAR:QUERY=RklSU1RfSVRFTV9BVihGRl9QRkRfU1RLKE1PTiwwLCwsLEFVRCkp&amp;WINDOW=FIRST_POPUP&amp;HEIGHT=450&amp;WI","DTH=450&amp;START_MAXIMIZED=FALSE&amp;VAR:CALENDAR=FIVEDAY&amp;VAR:SYMBOL=610837"}</definedName>
    <definedName name="_657__FDSAUDITLINK___3" hidden="1">{"fdsup://directions/FAT Viewer?action=UPDATE&amp;creator=factset&amp;DYN_ARGS=TRUE&amp;DOC_NAME=FAT:FQL_AUDITING_CLIENT_TEMPLATE.FAT&amp;display_string=Audit&amp;VAR:KEY=JCDKLYBKTA&amp;VAR:QUERY=RklSU1RfSVRFTV9BVihGRl9QRkRfU1RLKE1PTiwwLCwsLEFVRCkp&amp;WINDOW=FIRST_POPUP&amp;HEIGHT=450&amp;WI","DTH=450&amp;START_MAXIMIZED=FALSE&amp;VAR:CALENDAR=FIVEDAY&amp;VAR:SYMBOL=610837"}</definedName>
    <definedName name="_657__FDSAUDITLINK___4" hidden="1">{"fdsup://directions/FAT Viewer?action=UPDATE&amp;creator=factset&amp;DYN_ARGS=TRUE&amp;DOC_NAME=FAT:FQL_AUDITING_CLIENT_TEMPLATE.FAT&amp;display_string=Audit&amp;VAR:KEY=JCDKLYBKTA&amp;VAR:QUERY=RklSU1RfSVRFTV9BVihGRl9QRkRfU1RLKE1PTiwwLCwsLEFVRCkp&amp;WINDOW=FIRST_POPUP&amp;HEIGHT=450&amp;WI","DTH=450&amp;START_MAXIMIZED=FALSE&amp;VAR:CALENDAR=FIVEDAY&amp;VAR:SYMBOL=610837"}</definedName>
    <definedName name="_657__FDSAUDITLINK___5" hidden="1">{"fdsup://directions/FAT Viewer?action=UPDATE&amp;creator=factset&amp;DYN_ARGS=TRUE&amp;DOC_NAME=FAT:FQL_AUDITING_CLIENT_TEMPLATE.FAT&amp;display_string=Audit&amp;VAR:KEY=JCDKLYBKTA&amp;VAR:QUERY=RklSU1RfSVRFTV9BVihGRl9QRkRfU1RLKE1PTiwwLCwsLEFVRCkp&amp;WINDOW=FIRST_POPUP&amp;HEIGHT=450&amp;WI","DTH=450&amp;START_MAXIMIZED=FALSE&amp;VAR:CALENDAR=FIVEDAY&amp;VAR:SYMBOL=610837"}</definedName>
    <definedName name="_658__FDSAUDITLINK__" hidden="1">{"fdsup://directions/FAT Viewer?action=UPDATE&amp;creator=factset&amp;DYN_ARGS=TRUE&amp;DOC_NAME=FAT:FQL_AUDITING_CLIENT_TEMPLATE.FAT&amp;display_string=Audit&amp;VAR:KEY=IBUFCJUNUV&amp;VAR:QUERY=RklSU1RfSVRFTV9BVihGRl9NSU5fSU5UX0FDQ1VNKE1PTiwwLCwsLEFVRCkp&amp;WINDOW=FIRST_POPUP&amp;HEIGH","T=450&amp;WIDTH=450&amp;START_MAXIMIZED=FALSE&amp;VAR:CALENDAR=FIVEDAY&amp;VAR:SYMBOL=610837"}</definedName>
    <definedName name="_658__FDSAUDITLINK___1" hidden="1">{"fdsup://directions/FAT Viewer?action=UPDATE&amp;creator=factset&amp;DYN_ARGS=TRUE&amp;DOC_NAME=FAT:FQL_AUDITING_CLIENT_TEMPLATE.FAT&amp;display_string=Audit&amp;VAR:KEY=IBUFCJUNUV&amp;VAR:QUERY=RklSU1RfSVRFTV9BVihGRl9NSU5fSU5UX0FDQ1VNKE1PTiwwLCwsLEFVRCkp&amp;WINDOW=FIRST_POPUP&amp;HEIGH","T=450&amp;WIDTH=450&amp;START_MAXIMIZED=FALSE&amp;VAR:CALENDAR=FIVEDAY&amp;VAR:SYMBOL=610837"}</definedName>
    <definedName name="_658__FDSAUDITLINK___2" hidden="1">{"fdsup://directions/FAT Viewer?action=UPDATE&amp;creator=factset&amp;DYN_ARGS=TRUE&amp;DOC_NAME=FAT:FQL_AUDITING_CLIENT_TEMPLATE.FAT&amp;display_string=Audit&amp;VAR:KEY=IBUFCJUNUV&amp;VAR:QUERY=RklSU1RfSVRFTV9BVihGRl9NSU5fSU5UX0FDQ1VNKE1PTiwwLCwsLEFVRCkp&amp;WINDOW=FIRST_POPUP&amp;HEIGH","T=450&amp;WIDTH=450&amp;START_MAXIMIZED=FALSE&amp;VAR:CALENDAR=FIVEDAY&amp;VAR:SYMBOL=610837"}</definedName>
    <definedName name="_658__FDSAUDITLINK___3" hidden="1">{"fdsup://directions/FAT Viewer?action=UPDATE&amp;creator=factset&amp;DYN_ARGS=TRUE&amp;DOC_NAME=FAT:FQL_AUDITING_CLIENT_TEMPLATE.FAT&amp;display_string=Audit&amp;VAR:KEY=IBUFCJUNUV&amp;VAR:QUERY=RklSU1RfSVRFTV9BVihGRl9NSU5fSU5UX0FDQ1VNKE1PTiwwLCwsLEFVRCkp&amp;WINDOW=FIRST_POPUP&amp;HEIGH","T=450&amp;WIDTH=450&amp;START_MAXIMIZED=FALSE&amp;VAR:CALENDAR=FIVEDAY&amp;VAR:SYMBOL=610837"}</definedName>
    <definedName name="_658__FDSAUDITLINK___4" hidden="1">{"fdsup://directions/FAT Viewer?action=UPDATE&amp;creator=factset&amp;DYN_ARGS=TRUE&amp;DOC_NAME=FAT:FQL_AUDITING_CLIENT_TEMPLATE.FAT&amp;display_string=Audit&amp;VAR:KEY=IBUFCJUNUV&amp;VAR:QUERY=RklSU1RfSVRFTV9BVihGRl9NSU5fSU5UX0FDQ1VNKE1PTiwwLCwsLEFVRCkp&amp;WINDOW=FIRST_POPUP&amp;HEIGH","T=450&amp;WIDTH=450&amp;START_MAXIMIZED=FALSE&amp;VAR:CALENDAR=FIVEDAY&amp;VAR:SYMBOL=610837"}</definedName>
    <definedName name="_658__FDSAUDITLINK___5" hidden="1">{"fdsup://directions/FAT Viewer?action=UPDATE&amp;creator=factset&amp;DYN_ARGS=TRUE&amp;DOC_NAME=FAT:FQL_AUDITING_CLIENT_TEMPLATE.FAT&amp;display_string=Audit&amp;VAR:KEY=IBUFCJUNUV&amp;VAR:QUERY=RklSU1RfSVRFTV9BVihGRl9NSU5fSU5UX0FDQ1VNKE1PTiwwLCwsLEFVRCkp&amp;WINDOW=FIRST_POPUP&amp;HEIGH","T=450&amp;WIDTH=450&amp;START_MAXIMIZED=FALSE&amp;VAR:CALENDAR=FIVEDAY&amp;VAR:SYMBOL=610837"}</definedName>
    <definedName name="_659__FDSAUDITLINK__" hidden="1">{"fdsup://directions/FAT Viewer?action=UPDATE&amp;creator=factset&amp;DYN_ARGS=TRUE&amp;DOC_NAME=FAT:FQL_AUDITING_CLIENT_TEMPLATE.FAT&amp;display_string=Audit&amp;VAR:KEY=LMVWHMVEDU&amp;VAR:QUERY=RklSU1RfSVRFTV9BVihGRl9DQVNIX1NUKE1PTiwwLCwsLEFVRCkp&amp;WINDOW=FIRST_POPUP&amp;HEIGHT=450&amp;WI","DTH=450&amp;START_MAXIMIZED=FALSE&amp;VAR:CALENDAR=FIVEDAY&amp;VAR:SYMBOL=610837"}</definedName>
    <definedName name="_659__FDSAUDITLINK___1" hidden="1">{"fdsup://directions/FAT Viewer?action=UPDATE&amp;creator=factset&amp;DYN_ARGS=TRUE&amp;DOC_NAME=FAT:FQL_AUDITING_CLIENT_TEMPLATE.FAT&amp;display_string=Audit&amp;VAR:KEY=LMVWHMVEDU&amp;VAR:QUERY=RklSU1RfSVRFTV9BVihGRl9DQVNIX1NUKE1PTiwwLCwsLEFVRCkp&amp;WINDOW=FIRST_POPUP&amp;HEIGHT=450&amp;WI","DTH=450&amp;START_MAXIMIZED=FALSE&amp;VAR:CALENDAR=FIVEDAY&amp;VAR:SYMBOL=610837"}</definedName>
    <definedName name="_659__FDSAUDITLINK___2" hidden="1">{"fdsup://directions/FAT Viewer?action=UPDATE&amp;creator=factset&amp;DYN_ARGS=TRUE&amp;DOC_NAME=FAT:FQL_AUDITING_CLIENT_TEMPLATE.FAT&amp;display_string=Audit&amp;VAR:KEY=LMVWHMVEDU&amp;VAR:QUERY=RklSU1RfSVRFTV9BVihGRl9DQVNIX1NUKE1PTiwwLCwsLEFVRCkp&amp;WINDOW=FIRST_POPUP&amp;HEIGHT=450&amp;WI","DTH=450&amp;START_MAXIMIZED=FALSE&amp;VAR:CALENDAR=FIVEDAY&amp;VAR:SYMBOL=610837"}</definedName>
    <definedName name="_659__FDSAUDITLINK___3" hidden="1">{"fdsup://directions/FAT Viewer?action=UPDATE&amp;creator=factset&amp;DYN_ARGS=TRUE&amp;DOC_NAME=FAT:FQL_AUDITING_CLIENT_TEMPLATE.FAT&amp;display_string=Audit&amp;VAR:KEY=LMVWHMVEDU&amp;VAR:QUERY=RklSU1RfSVRFTV9BVihGRl9DQVNIX1NUKE1PTiwwLCwsLEFVRCkp&amp;WINDOW=FIRST_POPUP&amp;HEIGHT=450&amp;WI","DTH=450&amp;START_MAXIMIZED=FALSE&amp;VAR:CALENDAR=FIVEDAY&amp;VAR:SYMBOL=610837"}</definedName>
    <definedName name="_659__FDSAUDITLINK___4" hidden="1">{"fdsup://directions/FAT Viewer?action=UPDATE&amp;creator=factset&amp;DYN_ARGS=TRUE&amp;DOC_NAME=FAT:FQL_AUDITING_CLIENT_TEMPLATE.FAT&amp;display_string=Audit&amp;VAR:KEY=LMVWHMVEDU&amp;VAR:QUERY=RklSU1RfSVRFTV9BVihGRl9DQVNIX1NUKE1PTiwwLCwsLEFVRCkp&amp;WINDOW=FIRST_POPUP&amp;HEIGHT=450&amp;WI","DTH=450&amp;START_MAXIMIZED=FALSE&amp;VAR:CALENDAR=FIVEDAY&amp;VAR:SYMBOL=610837"}</definedName>
    <definedName name="_659__FDSAUDITLINK___5" hidden="1">{"fdsup://directions/FAT Viewer?action=UPDATE&amp;creator=factset&amp;DYN_ARGS=TRUE&amp;DOC_NAME=FAT:FQL_AUDITING_CLIENT_TEMPLATE.FAT&amp;display_string=Audit&amp;VAR:KEY=LMVWHMVEDU&amp;VAR:QUERY=RklSU1RfSVRFTV9BVihGRl9DQVNIX1NUKE1PTiwwLCwsLEFVRCkp&amp;WINDOW=FIRST_POPUP&amp;HEIGHT=450&amp;WI","DTH=450&amp;START_MAXIMIZED=FALSE&amp;VAR:CALENDAR=FIVEDAY&amp;VAR:SYMBOL=610837"}</definedName>
    <definedName name="_66__FDSAUDITLINK__" hidden="1">{"fdsup://Directions/FactSet Auditing Viewer?action=AUDIT_VALUE&amp;DB=129&amp;ID1=618041&amp;VALUEID=02001&amp;SDATE=201101&amp;PERIODTYPE=SEMI_STD&amp;window=popup_no_bar&amp;width=385&amp;height=120&amp;START_MAXIMIZED=FALSE&amp;creator=factset&amp;display_string=Audit"}</definedName>
    <definedName name="_66__FDSAUDITLINK___1" hidden="1">{"fdsup://Directions/FactSet Auditing Viewer?action=AUDIT_VALUE&amp;DB=129&amp;ID1=618041&amp;VALUEID=02001&amp;SDATE=201101&amp;PERIODTYPE=SEMI_STD&amp;window=popup_no_bar&amp;width=385&amp;height=120&amp;START_MAXIMIZED=FALSE&amp;creator=factset&amp;display_string=Audit"}</definedName>
    <definedName name="_66__FDSAUDITLINK___2" hidden="1">{"fdsup://Directions/FactSet Auditing Viewer?action=AUDIT_VALUE&amp;DB=129&amp;ID1=618041&amp;VALUEID=02001&amp;SDATE=201101&amp;PERIODTYPE=SEMI_STD&amp;window=popup_no_bar&amp;width=385&amp;height=120&amp;START_MAXIMIZED=FALSE&amp;creator=factset&amp;display_string=Audit"}</definedName>
    <definedName name="_66__FDSAUDITLINK___3" hidden="1">{"fdsup://Directions/FactSet Auditing Viewer?action=AUDIT_VALUE&amp;DB=129&amp;ID1=618041&amp;VALUEID=02001&amp;SDATE=201101&amp;PERIODTYPE=SEMI_STD&amp;window=popup_no_bar&amp;width=385&amp;height=120&amp;START_MAXIMIZED=FALSE&amp;creator=factset&amp;display_string=Audit"}</definedName>
    <definedName name="_66__FDSAUDITLINK___4" hidden="1">{"fdsup://Directions/FactSet Auditing Viewer?action=AUDIT_VALUE&amp;DB=129&amp;ID1=618041&amp;VALUEID=02001&amp;SDATE=201101&amp;PERIODTYPE=SEMI_STD&amp;window=popup_no_bar&amp;width=385&amp;height=120&amp;START_MAXIMIZED=FALSE&amp;creator=factset&amp;display_string=Audit"}</definedName>
    <definedName name="_66__FDSAUDITLINK___5" hidden="1">{"fdsup://Directions/FactSet Auditing Viewer?action=AUDIT_VALUE&amp;DB=129&amp;ID1=618041&amp;VALUEID=02001&amp;SDATE=201101&amp;PERIODTYPE=SEMI_STD&amp;window=popup_no_bar&amp;width=385&amp;height=120&amp;START_MAXIMIZED=FALSE&amp;creator=factset&amp;display_string=Audit"}</definedName>
    <definedName name="_660__FDSAUDITLINK__" hidden="1">{"fdsup://directions/FAT Viewer?action=UPDATE&amp;creator=factset&amp;DYN_ARGS=TRUE&amp;DOC_NAME=FAT:FQL_AUDITING_CLIENT_TEMPLATE.FAT&amp;display_string=Audit&amp;VAR:KEY=ARINQPGXYR&amp;VAR:QUERY=RklSU1RfSVRFTV9BVihGRl9ERUJUKE1PTiwwLCwsLEFVRCkp&amp;WINDOW=FIRST_POPUP&amp;HEIGHT=450&amp;WIDTH=","450&amp;START_MAXIMIZED=FALSE&amp;VAR:CALENDAR=FIVEDAY&amp;VAR:SYMBOL=610837"}</definedName>
    <definedName name="_660__FDSAUDITLINK___1" hidden="1">{"fdsup://directions/FAT Viewer?action=UPDATE&amp;creator=factset&amp;DYN_ARGS=TRUE&amp;DOC_NAME=FAT:FQL_AUDITING_CLIENT_TEMPLATE.FAT&amp;display_string=Audit&amp;VAR:KEY=ARINQPGXYR&amp;VAR:QUERY=RklSU1RfSVRFTV9BVihGRl9ERUJUKE1PTiwwLCwsLEFVRCkp&amp;WINDOW=FIRST_POPUP&amp;HEIGHT=450&amp;WIDTH=","450&amp;START_MAXIMIZED=FALSE&amp;VAR:CALENDAR=FIVEDAY&amp;VAR:SYMBOL=610837"}</definedName>
    <definedName name="_660__FDSAUDITLINK___2" hidden="1">{"fdsup://directions/FAT Viewer?action=UPDATE&amp;creator=factset&amp;DYN_ARGS=TRUE&amp;DOC_NAME=FAT:FQL_AUDITING_CLIENT_TEMPLATE.FAT&amp;display_string=Audit&amp;VAR:KEY=ARINQPGXYR&amp;VAR:QUERY=RklSU1RfSVRFTV9BVihGRl9ERUJUKE1PTiwwLCwsLEFVRCkp&amp;WINDOW=FIRST_POPUP&amp;HEIGHT=450&amp;WIDTH=","450&amp;START_MAXIMIZED=FALSE&amp;VAR:CALENDAR=FIVEDAY&amp;VAR:SYMBOL=610837"}</definedName>
    <definedName name="_660__FDSAUDITLINK___3" hidden="1">{"fdsup://directions/FAT Viewer?action=UPDATE&amp;creator=factset&amp;DYN_ARGS=TRUE&amp;DOC_NAME=FAT:FQL_AUDITING_CLIENT_TEMPLATE.FAT&amp;display_string=Audit&amp;VAR:KEY=ARINQPGXYR&amp;VAR:QUERY=RklSU1RfSVRFTV9BVihGRl9ERUJUKE1PTiwwLCwsLEFVRCkp&amp;WINDOW=FIRST_POPUP&amp;HEIGHT=450&amp;WIDTH=","450&amp;START_MAXIMIZED=FALSE&amp;VAR:CALENDAR=FIVEDAY&amp;VAR:SYMBOL=610837"}</definedName>
    <definedName name="_660__FDSAUDITLINK___4" hidden="1">{"fdsup://directions/FAT Viewer?action=UPDATE&amp;creator=factset&amp;DYN_ARGS=TRUE&amp;DOC_NAME=FAT:FQL_AUDITING_CLIENT_TEMPLATE.FAT&amp;display_string=Audit&amp;VAR:KEY=ARINQPGXYR&amp;VAR:QUERY=RklSU1RfSVRFTV9BVihGRl9ERUJUKE1PTiwwLCwsLEFVRCkp&amp;WINDOW=FIRST_POPUP&amp;HEIGHT=450&amp;WIDTH=","450&amp;START_MAXIMIZED=FALSE&amp;VAR:CALENDAR=FIVEDAY&amp;VAR:SYMBOL=610837"}</definedName>
    <definedName name="_660__FDSAUDITLINK___5" hidden="1">{"fdsup://directions/FAT Viewer?action=UPDATE&amp;creator=factset&amp;DYN_ARGS=TRUE&amp;DOC_NAME=FAT:FQL_AUDITING_CLIENT_TEMPLATE.FAT&amp;display_string=Audit&amp;VAR:KEY=ARINQPGXYR&amp;VAR:QUERY=RklSU1RfSVRFTV9BVihGRl9ERUJUKE1PTiwwLCwsLEFVRCkp&amp;WINDOW=FIRST_POPUP&amp;HEIGHT=450&amp;WIDTH=","450&amp;START_MAXIMIZED=FALSE&amp;VAR:CALENDAR=FIVEDAY&amp;VAR:SYMBOL=610837"}</definedName>
    <definedName name="_661__FDSAUDITLINK__" hidden="1">{"fdsup://Directions/FactSet Auditing Viewer?action=AUDIT_VALUE&amp;DB=129&amp;ID1=B128WL&amp;VALUEID=04601&amp;SDATE=2009&amp;PERIODTYPE=ANN_STD&amp;SCFT=3&amp;window=popup_no_bar&amp;width=385&amp;height=120&amp;START_MAXIMIZED=FALSE&amp;creator=factset&amp;display_string=Audit"}</definedName>
    <definedName name="_661__FDSAUDITLINK___1" hidden="1">{"fdsup://Directions/FactSet Auditing Viewer?action=AUDIT_VALUE&amp;DB=129&amp;ID1=B128WL&amp;VALUEID=04601&amp;SDATE=2009&amp;PERIODTYPE=ANN_STD&amp;SCFT=3&amp;window=popup_no_bar&amp;width=385&amp;height=120&amp;START_MAXIMIZED=FALSE&amp;creator=factset&amp;display_string=Audit"}</definedName>
    <definedName name="_661__FDSAUDITLINK___2" hidden="1">{"fdsup://Directions/FactSet Auditing Viewer?action=AUDIT_VALUE&amp;DB=129&amp;ID1=B128WL&amp;VALUEID=04601&amp;SDATE=2009&amp;PERIODTYPE=ANN_STD&amp;SCFT=3&amp;window=popup_no_bar&amp;width=385&amp;height=120&amp;START_MAXIMIZED=FALSE&amp;creator=factset&amp;display_string=Audit"}</definedName>
    <definedName name="_661__FDSAUDITLINK___3" hidden="1">{"fdsup://Directions/FactSet Auditing Viewer?action=AUDIT_VALUE&amp;DB=129&amp;ID1=B128WL&amp;VALUEID=04601&amp;SDATE=2009&amp;PERIODTYPE=ANN_STD&amp;SCFT=3&amp;window=popup_no_bar&amp;width=385&amp;height=120&amp;START_MAXIMIZED=FALSE&amp;creator=factset&amp;display_string=Audit"}</definedName>
    <definedName name="_661__FDSAUDITLINK___4" hidden="1">{"fdsup://Directions/FactSet Auditing Viewer?action=AUDIT_VALUE&amp;DB=129&amp;ID1=B128WL&amp;VALUEID=04601&amp;SDATE=2009&amp;PERIODTYPE=ANN_STD&amp;SCFT=3&amp;window=popup_no_bar&amp;width=385&amp;height=120&amp;START_MAXIMIZED=FALSE&amp;creator=factset&amp;display_string=Audit"}</definedName>
    <definedName name="_661__FDSAUDITLINK___5" hidden="1">{"fdsup://Directions/FactSet Auditing Viewer?action=AUDIT_VALUE&amp;DB=129&amp;ID1=B128WL&amp;VALUEID=04601&amp;SDATE=2009&amp;PERIODTYPE=ANN_STD&amp;SCFT=3&amp;window=popup_no_bar&amp;width=385&amp;height=120&amp;START_MAXIMIZED=FALSE&amp;creator=factset&amp;display_string=Audit"}</definedName>
    <definedName name="_662__FDSAUDITLINK__" hidden="1">{"fdsup://directions/FAT Viewer?action=UPDATE&amp;creator=factset&amp;DYN_ARGS=TRUE&amp;DOC_NAME=FAT:FQL_AUDITING_CLIENT_TEMPLATE.FAT&amp;display_string=Audit&amp;VAR:KEY=HCZAPQRWFE&amp;VAR:QUERY=RklSU1RfSVRFTV9BVihGRl9NSU5fSU5UX0FDQ1VNKE1PTiwwLCwsLElOUikp&amp;WINDOW=FIRST_POPUP&amp;HEIGH","T=450&amp;WIDTH=450&amp;START_MAXIMIZED=FALSE&amp;VAR:CALENDAR=FIVEDAY&amp;VAR:SYMBOL=B128WL"}</definedName>
    <definedName name="_662__FDSAUDITLINK___1" hidden="1">{"fdsup://directions/FAT Viewer?action=UPDATE&amp;creator=factset&amp;DYN_ARGS=TRUE&amp;DOC_NAME=FAT:FQL_AUDITING_CLIENT_TEMPLATE.FAT&amp;display_string=Audit&amp;VAR:KEY=HCZAPQRWFE&amp;VAR:QUERY=RklSU1RfSVRFTV9BVihGRl9NSU5fSU5UX0FDQ1VNKE1PTiwwLCwsLElOUikp&amp;WINDOW=FIRST_POPUP&amp;HEIGH","T=450&amp;WIDTH=450&amp;START_MAXIMIZED=FALSE&amp;VAR:CALENDAR=FIVEDAY&amp;VAR:SYMBOL=B128WL"}</definedName>
    <definedName name="_662__FDSAUDITLINK___2" hidden="1">{"fdsup://directions/FAT Viewer?action=UPDATE&amp;creator=factset&amp;DYN_ARGS=TRUE&amp;DOC_NAME=FAT:FQL_AUDITING_CLIENT_TEMPLATE.FAT&amp;display_string=Audit&amp;VAR:KEY=HCZAPQRWFE&amp;VAR:QUERY=RklSU1RfSVRFTV9BVihGRl9NSU5fSU5UX0FDQ1VNKE1PTiwwLCwsLElOUikp&amp;WINDOW=FIRST_POPUP&amp;HEIGH","T=450&amp;WIDTH=450&amp;START_MAXIMIZED=FALSE&amp;VAR:CALENDAR=FIVEDAY&amp;VAR:SYMBOL=B128WL"}</definedName>
    <definedName name="_662__FDSAUDITLINK___3" hidden="1">{"fdsup://directions/FAT Viewer?action=UPDATE&amp;creator=factset&amp;DYN_ARGS=TRUE&amp;DOC_NAME=FAT:FQL_AUDITING_CLIENT_TEMPLATE.FAT&amp;display_string=Audit&amp;VAR:KEY=HCZAPQRWFE&amp;VAR:QUERY=RklSU1RfSVRFTV9BVihGRl9NSU5fSU5UX0FDQ1VNKE1PTiwwLCwsLElOUikp&amp;WINDOW=FIRST_POPUP&amp;HEIGH","T=450&amp;WIDTH=450&amp;START_MAXIMIZED=FALSE&amp;VAR:CALENDAR=FIVEDAY&amp;VAR:SYMBOL=B128WL"}</definedName>
    <definedName name="_662__FDSAUDITLINK___4" hidden="1">{"fdsup://directions/FAT Viewer?action=UPDATE&amp;creator=factset&amp;DYN_ARGS=TRUE&amp;DOC_NAME=FAT:FQL_AUDITING_CLIENT_TEMPLATE.FAT&amp;display_string=Audit&amp;VAR:KEY=HCZAPQRWFE&amp;VAR:QUERY=RklSU1RfSVRFTV9BVihGRl9NSU5fSU5UX0FDQ1VNKE1PTiwwLCwsLElOUikp&amp;WINDOW=FIRST_POPUP&amp;HEIGH","T=450&amp;WIDTH=450&amp;START_MAXIMIZED=FALSE&amp;VAR:CALENDAR=FIVEDAY&amp;VAR:SYMBOL=B128WL"}</definedName>
    <definedName name="_662__FDSAUDITLINK___5" hidden="1">{"fdsup://directions/FAT Viewer?action=UPDATE&amp;creator=factset&amp;DYN_ARGS=TRUE&amp;DOC_NAME=FAT:FQL_AUDITING_CLIENT_TEMPLATE.FAT&amp;display_string=Audit&amp;VAR:KEY=HCZAPQRWFE&amp;VAR:QUERY=RklSU1RfSVRFTV9BVihGRl9NSU5fSU5UX0FDQ1VNKE1PTiwwLCwsLElOUikp&amp;WINDOW=FIRST_POPUP&amp;HEIGH","T=450&amp;WIDTH=450&amp;START_MAXIMIZED=FALSE&amp;VAR:CALENDAR=FIVEDAY&amp;VAR:SYMBOL=B128WL"}</definedName>
    <definedName name="_663__FDSAUDITLINK__" hidden="1">{"fdsup://directions/FAT Viewer?action=UPDATE&amp;creator=factset&amp;DYN_ARGS=TRUE&amp;DOC_NAME=FAT:FQL_AUDITING_CLIENT_TEMPLATE.FAT&amp;display_string=Audit&amp;VAR:KEY=LYXOLEDOJS&amp;VAR:QUERY=RklSU1RfSVRFTV9BVihGRl9ERUJUKE1PTiwwLCwsLElOUikp&amp;WINDOW=FIRST_POPUP&amp;HEIGHT=450&amp;WIDTH=","450&amp;START_MAXIMIZED=FALSE&amp;VAR:CALENDAR=FIVEDAY&amp;VAR:SYMBOL=B128WL"}</definedName>
    <definedName name="_663__FDSAUDITLINK___1" hidden="1">{"fdsup://directions/FAT Viewer?action=UPDATE&amp;creator=factset&amp;DYN_ARGS=TRUE&amp;DOC_NAME=FAT:FQL_AUDITING_CLIENT_TEMPLATE.FAT&amp;display_string=Audit&amp;VAR:KEY=LYXOLEDOJS&amp;VAR:QUERY=RklSU1RfSVRFTV9BVihGRl9ERUJUKE1PTiwwLCwsLElOUikp&amp;WINDOW=FIRST_POPUP&amp;HEIGHT=450&amp;WIDTH=","450&amp;START_MAXIMIZED=FALSE&amp;VAR:CALENDAR=FIVEDAY&amp;VAR:SYMBOL=B128WL"}</definedName>
    <definedName name="_663__FDSAUDITLINK___2" hidden="1">{"fdsup://directions/FAT Viewer?action=UPDATE&amp;creator=factset&amp;DYN_ARGS=TRUE&amp;DOC_NAME=FAT:FQL_AUDITING_CLIENT_TEMPLATE.FAT&amp;display_string=Audit&amp;VAR:KEY=LYXOLEDOJS&amp;VAR:QUERY=RklSU1RfSVRFTV9BVihGRl9ERUJUKE1PTiwwLCwsLElOUikp&amp;WINDOW=FIRST_POPUP&amp;HEIGHT=450&amp;WIDTH=","450&amp;START_MAXIMIZED=FALSE&amp;VAR:CALENDAR=FIVEDAY&amp;VAR:SYMBOL=B128WL"}</definedName>
    <definedName name="_663__FDSAUDITLINK___3" hidden="1">{"fdsup://directions/FAT Viewer?action=UPDATE&amp;creator=factset&amp;DYN_ARGS=TRUE&amp;DOC_NAME=FAT:FQL_AUDITING_CLIENT_TEMPLATE.FAT&amp;display_string=Audit&amp;VAR:KEY=LYXOLEDOJS&amp;VAR:QUERY=RklSU1RfSVRFTV9BVihGRl9ERUJUKE1PTiwwLCwsLElOUikp&amp;WINDOW=FIRST_POPUP&amp;HEIGHT=450&amp;WIDTH=","450&amp;START_MAXIMIZED=FALSE&amp;VAR:CALENDAR=FIVEDAY&amp;VAR:SYMBOL=B128WL"}</definedName>
    <definedName name="_663__FDSAUDITLINK___4" hidden="1">{"fdsup://directions/FAT Viewer?action=UPDATE&amp;creator=factset&amp;DYN_ARGS=TRUE&amp;DOC_NAME=FAT:FQL_AUDITING_CLIENT_TEMPLATE.FAT&amp;display_string=Audit&amp;VAR:KEY=LYXOLEDOJS&amp;VAR:QUERY=RklSU1RfSVRFTV9BVihGRl9ERUJUKE1PTiwwLCwsLElOUikp&amp;WINDOW=FIRST_POPUP&amp;HEIGHT=450&amp;WIDTH=","450&amp;START_MAXIMIZED=FALSE&amp;VAR:CALENDAR=FIVEDAY&amp;VAR:SYMBOL=B128WL"}</definedName>
    <definedName name="_663__FDSAUDITLINK___5" hidden="1">{"fdsup://directions/FAT Viewer?action=UPDATE&amp;creator=factset&amp;DYN_ARGS=TRUE&amp;DOC_NAME=FAT:FQL_AUDITING_CLIENT_TEMPLATE.FAT&amp;display_string=Audit&amp;VAR:KEY=LYXOLEDOJS&amp;VAR:QUERY=RklSU1RfSVRFTV9BVihGRl9ERUJUKE1PTiwwLCwsLElOUikp&amp;WINDOW=FIRST_POPUP&amp;HEIGHT=450&amp;WIDTH=","450&amp;START_MAXIMIZED=FALSE&amp;VAR:CALENDAR=FIVEDAY&amp;VAR:SYMBOL=B128WL"}</definedName>
    <definedName name="_664__FDSAUDITLINK__" hidden="1">{"fdsup://Directions/FactSet Auditing Viewer?action=AUDIT_VALUE&amp;DB=129&amp;ID1=B128WL&amp;VALUEID=04601&amp;SDATE=2010&amp;PERIODTYPE=ANN_STD&amp;SCFT=3&amp;window=popup_no_bar&amp;width=385&amp;height=120&amp;START_MAXIMIZED=FALSE&amp;creator=factset&amp;display_string=Audit"}</definedName>
    <definedName name="_664__FDSAUDITLINK___1" hidden="1">{"fdsup://Directions/FactSet Auditing Viewer?action=AUDIT_VALUE&amp;DB=129&amp;ID1=B128WL&amp;VALUEID=04601&amp;SDATE=2010&amp;PERIODTYPE=ANN_STD&amp;SCFT=3&amp;window=popup_no_bar&amp;width=385&amp;height=120&amp;START_MAXIMIZED=FALSE&amp;creator=factset&amp;display_string=Audit"}</definedName>
    <definedName name="_664__FDSAUDITLINK___2" hidden="1">{"fdsup://Directions/FactSet Auditing Viewer?action=AUDIT_VALUE&amp;DB=129&amp;ID1=B128WL&amp;VALUEID=04601&amp;SDATE=2010&amp;PERIODTYPE=ANN_STD&amp;SCFT=3&amp;window=popup_no_bar&amp;width=385&amp;height=120&amp;START_MAXIMIZED=FALSE&amp;creator=factset&amp;display_string=Audit"}</definedName>
    <definedName name="_664__FDSAUDITLINK___3" hidden="1">{"fdsup://Directions/FactSet Auditing Viewer?action=AUDIT_VALUE&amp;DB=129&amp;ID1=B128WL&amp;VALUEID=04601&amp;SDATE=2010&amp;PERIODTYPE=ANN_STD&amp;SCFT=3&amp;window=popup_no_bar&amp;width=385&amp;height=120&amp;START_MAXIMIZED=FALSE&amp;creator=factset&amp;display_string=Audit"}</definedName>
    <definedName name="_664__FDSAUDITLINK___4" hidden="1">{"fdsup://Directions/FactSet Auditing Viewer?action=AUDIT_VALUE&amp;DB=129&amp;ID1=B128WL&amp;VALUEID=04601&amp;SDATE=2010&amp;PERIODTYPE=ANN_STD&amp;SCFT=3&amp;window=popup_no_bar&amp;width=385&amp;height=120&amp;START_MAXIMIZED=FALSE&amp;creator=factset&amp;display_string=Audit"}</definedName>
    <definedName name="_664__FDSAUDITLINK___5" hidden="1">{"fdsup://Directions/FactSet Auditing Viewer?action=AUDIT_VALUE&amp;DB=129&amp;ID1=B128WL&amp;VALUEID=04601&amp;SDATE=2010&amp;PERIODTYPE=ANN_STD&amp;SCFT=3&amp;window=popup_no_bar&amp;width=385&amp;height=120&amp;START_MAXIMIZED=FALSE&amp;creator=factset&amp;display_string=Audit"}</definedName>
    <definedName name="_665__FDSAUDITLINK__" hidden="1">{"fdsup://Directions/FactSet Auditing Viewer?action=AUDIT_VALUE&amp;DB=129&amp;ID1=B128WL&amp;VALUEID=01250&amp;SDATE=2010&amp;PERIODTYPE=ANN_STD&amp;SCFT=3&amp;window=popup_no_bar&amp;width=385&amp;height=120&amp;START_MAXIMIZED=FALSE&amp;creator=factset&amp;display_string=Audit"}</definedName>
    <definedName name="_665__FDSAUDITLINK___1" hidden="1">{"fdsup://Directions/FactSet Auditing Viewer?action=AUDIT_VALUE&amp;DB=129&amp;ID1=B128WL&amp;VALUEID=01250&amp;SDATE=2010&amp;PERIODTYPE=ANN_STD&amp;SCFT=3&amp;window=popup_no_bar&amp;width=385&amp;height=120&amp;START_MAXIMIZED=FALSE&amp;creator=factset&amp;display_string=Audit"}</definedName>
    <definedName name="_665__FDSAUDITLINK___2" hidden="1">{"fdsup://Directions/FactSet Auditing Viewer?action=AUDIT_VALUE&amp;DB=129&amp;ID1=B128WL&amp;VALUEID=01250&amp;SDATE=2010&amp;PERIODTYPE=ANN_STD&amp;SCFT=3&amp;window=popup_no_bar&amp;width=385&amp;height=120&amp;START_MAXIMIZED=FALSE&amp;creator=factset&amp;display_string=Audit"}</definedName>
    <definedName name="_665__FDSAUDITLINK___3" hidden="1">{"fdsup://Directions/FactSet Auditing Viewer?action=AUDIT_VALUE&amp;DB=129&amp;ID1=B128WL&amp;VALUEID=01250&amp;SDATE=2010&amp;PERIODTYPE=ANN_STD&amp;SCFT=3&amp;window=popup_no_bar&amp;width=385&amp;height=120&amp;START_MAXIMIZED=FALSE&amp;creator=factset&amp;display_string=Audit"}</definedName>
    <definedName name="_665__FDSAUDITLINK___4" hidden="1">{"fdsup://Directions/FactSet Auditing Viewer?action=AUDIT_VALUE&amp;DB=129&amp;ID1=B128WL&amp;VALUEID=01250&amp;SDATE=2010&amp;PERIODTYPE=ANN_STD&amp;SCFT=3&amp;window=popup_no_bar&amp;width=385&amp;height=120&amp;START_MAXIMIZED=FALSE&amp;creator=factset&amp;display_string=Audit"}</definedName>
    <definedName name="_665__FDSAUDITLINK___5" hidden="1">{"fdsup://Directions/FactSet Auditing Viewer?action=AUDIT_VALUE&amp;DB=129&amp;ID1=B128WL&amp;VALUEID=01250&amp;SDATE=2010&amp;PERIODTYPE=ANN_STD&amp;SCFT=3&amp;window=popup_no_bar&amp;width=385&amp;height=120&amp;START_MAXIMIZED=FALSE&amp;creator=factset&amp;display_string=Audit"}</definedName>
    <definedName name="_666__FDSAUDITLINK__" hidden="1">{"fdsup://Directions/FactSet Auditing Viewer?action=AUDIT_VALUE&amp;DB=129&amp;ID1=B128WL&amp;VALUEID=01250&amp;SDATE=2009&amp;PERIODTYPE=ANN_STD&amp;SCFT=3&amp;window=popup_no_bar&amp;width=385&amp;height=120&amp;START_MAXIMIZED=FALSE&amp;creator=factset&amp;display_string=Audit"}</definedName>
    <definedName name="_666__FDSAUDITLINK___1" hidden="1">{"fdsup://Directions/FactSet Auditing Viewer?action=AUDIT_VALUE&amp;DB=129&amp;ID1=B128WL&amp;VALUEID=01250&amp;SDATE=2009&amp;PERIODTYPE=ANN_STD&amp;SCFT=3&amp;window=popup_no_bar&amp;width=385&amp;height=120&amp;START_MAXIMIZED=FALSE&amp;creator=factset&amp;display_string=Audit"}</definedName>
    <definedName name="_666__FDSAUDITLINK___2" hidden="1">{"fdsup://Directions/FactSet Auditing Viewer?action=AUDIT_VALUE&amp;DB=129&amp;ID1=B128WL&amp;VALUEID=01250&amp;SDATE=2009&amp;PERIODTYPE=ANN_STD&amp;SCFT=3&amp;window=popup_no_bar&amp;width=385&amp;height=120&amp;START_MAXIMIZED=FALSE&amp;creator=factset&amp;display_string=Audit"}</definedName>
    <definedName name="_666__FDSAUDITLINK___3" hidden="1">{"fdsup://Directions/FactSet Auditing Viewer?action=AUDIT_VALUE&amp;DB=129&amp;ID1=B128WL&amp;VALUEID=01250&amp;SDATE=2009&amp;PERIODTYPE=ANN_STD&amp;SCFT=3&amp;window=popup_no_bar&amp;width=385&amp;height=120&amp;START_MAXIMIZED=FALSE&amp;creator=factset&amp;display_string=Audit"}</definedName>
    <definedName name="_666__FDSAUDITLINK___4" hidden="1">{"fdsup://Directions/FactSet Auditing Viewer?action=AUDIT_VALUE&amp;DB=129&amp;ID1=B128WL&amp;VALUEID=01250&amp;SDATE=2009&amp;PERIODTYPE=ANN_STD&amp;SCFT=3&amp;window=popup_no_bar&amp;width=385&amp;height=120&amp;START_MAXIMIZED=FALSE&amp;creator=factset&amp;display_string=Audit"}</definedName>
    <definedName name="_666__FDSAUDITLINK___5" hidden="1">{"fdsup://Directions/FactSet Auditing Viewer?action=AUDIT_VALUE&amp;DB=129&amp;ID1=B128WL&amp;VALUEID=01250&amp;SDATE=2009&amp;PERIODTYPE=ANN_STD&amp;SCFT=3&amp;window=popup_no_bar&amp;width=385&amp;height=120&amp;START_MAXIMIZED=FALSE&amp;creator=factset&amp;display_string=Audit"}</definedName>
    <definedName name="_667__FDSAUDITLINK__" hidden="1">{"fdsup://Directions/FactSet Auditing Viewer?action=AUDIT_VALUE&amp;DB=129&amp;ID1=B128WL&amp;VALUEID=01001&amp;SDATE=2010&amp;PERIODTYPE=ANN_STD&amp;SCFT=3&amp;window=popup_no_bar&amp;width=385&amp;height=120&amp;START_MAXIMIZED=FALSE&amp;creator=factset&amp;display_string=Audit"}</definedName>
    <definedName name="_667__FDSAUDITLINK___1" hidden="1">{"fdsup://Directions/FactSet Auditing Viewer?action=AUDIT_VALUE&amp;DB=129&amp;ID1=B128WL&amp;VALUEID=01001&amp;SDATE=2010&amp;PERIODTYPE=ANN_STD&amp;SCFT=3&amp;window=popup_no_bar&amp;width=385&amp;height=120&amp;START_MAXIMIZED=FALSE&amp;creator=factset&amp;display_string=Audit"}</definedName>
    <definedName name="_667__FDSAUDITLINK___2" hidden="1">{"fdsup://Directions/FactSet Auditing Viewer?action=AUDIT_VALUE&amp;DB=129&amp;ID1=B128WL&amp;VALUEID=01001&amp;SDATE=2010&amp;PERIODTYPE=ANN_STD&amp;SCFT=3&amp;window=popup_no_bar&amp;width=385&amp;height=120&amp;START_MAXIMIZED=FALSE&amp;creator=factset&amp;display_string=Audit"}</definedName>
    <definedName name="_667__FDSAUDITLINK___3" hidden="1">{"fdsup://Directions/FactSet Auditing Viewer?action=AUDIT_VALUE&amp;DB=129&amp;ID1=B128WL&amp;VALUEID=01001&amp;SDATE=2010&amp;PERIODTYPE=ANN_STD&amp;SCFT=3&amp;window=popup_no_bar&amp;width=385&amp;height=120&amp;START_MAXIMIZED=FALSE&amp;creator=factset&amp;display_string=Audit"}</definedName>
    <definedName name="_667__FDSAUDITLINK___4" hidden="1">{"fdsup://Directions/FactSet Auditing Viewer?action=AUDIT_VALUE&amp;DB=129&amp;ID1=B128WL&amp;VALUEID=01001&amp;SDATE=2010&amp;PERIODTYPE=ANN_STD&amp;SCFT=3&amp;window=popup_no_bar&amp;width=385&amp;height=120&amp;START_MAXIMIZED=FALSE&amp;creator=factset&amp;display_string=Audit"}</definedName>
    <definedName name="_667__FDSAUDITLINK___5" hidden="1">{"fdsup://Directions/FactSet Auditing Viewer?action=AUDIT_VALUE&amp;DB=129&amp;ID1=B128WL&amp;VALUEID=01001&amp;SDATE=2010&amp;PERIODTYPE=ANN_STD&amp;SCFT=3&amp;window=popup_no_bar&amp;width=385&amp;height=120&amp;START_MAXIMIZED=FALSE&amp;creator=factset&amp;display_string=Audit"}</definedName>
    <definedName name="_668__FDSAUDITLINK__" hidden="1">{"fdsup://Directions/FactSet Auditing Viewer?action=AUDIT_VALUE&amp;DB=129&amp;ID1=B128WL&amp;VALUEID=01001&amp;SDATE=2009&amp;PERIODTYPE=ANN_STD&amp;SCFT=3&amp;window=popup_no_bar&amp;width=385&amp;height=120&amp;START_MAXIMIZED=FALSE&amp;creator=factset&amp;display_string=Audit"}</definedName>
    <definedName name="_668__FDSAUDITLINK___1" hidden="1">{"fdsup://Directions/FactSet Auditing Viewer?action=AUDIT_VALUE&amp;DB=129&amp;ID1=B128WL&amp;VALUEID=01001&amp;SDATE=2009&amp;PERIODTYPE=ANN_STD&amp;SCFT=3&amp;window=popup_no_bar&amp;width=385&amp;height=120&amp;START_MAXIMIZED=FALSE&amp;creator=factset&amp;display_string=Audit"}</definedName>
    <definedName name="_668__FDSAUDITLINK___2" hidden="1">{"fdsup://Directions/FactSet Auditing Viewer?action=AUDIT_VALUE&amp;DB=129&amp;ID1=B128WL&amp;VALUEID=01001&amp;SDATE=2009&amp;PERIODTYPE=ANN_STD&amp;SCFT=3&amp;window=popup_no_bar&amp;width=385&amp;height=120&amp;START_MAXIMIZED=FALSE&amp;creator=factset&amp;display_string=Audit"}</definedName>
    <definedName name="_668__FDSAUDITLINK___3" hidden="1">{"fdsup://Directions/FactSet Auditing Viewer?action=AUDIT_VALUE&amp;DB=129&amp;ID1=B128WL&amp;VALUEID=01001&amp;SDATE=2009&amp;PERIODTYPE=ANN_STD&amp;SCFT=3&amp;window=popup_no_bar&amp;width=385&amp;height=120&amp;START_MAXIMIZED=FALSE&amp;creator=factset&amp;display_string=Audit"}</definedName>
    <definedName name="_668__FDSAUDITLINK___4" hidden="1">{"fdsup://Directions/FactSet Auditing Viewer?action=AUDIT_VALUE&amp;DB=129&amp;ID1=B128WL&amp;VALUEID=01001&amp;SDATE=2009&amp;PERIODTYPE=ANN_STD&amp;SCFT=3&amp;window=popup_no_bar&amp;width=385&amp;height=120&amp;START_MAXIMIZED=FALSE&amp;creator=factset&amp;display_string=Audit"}</definedName>
    <definedName name="_668__FDSAUDITLINK___5" hidden="1">{"fdsup://Directions/FactSet Auditing Viewer?action=AUDIT_VALUE&amp;DB=129&amp;ID1=B128WL&amp;VALUEID=01001&amp;SDATE=2009&amp;PERIODTYPE=ANN_STD&amp;SCFT=3&amp;window=popup_no_bar&amp;width=385&amp;height=120&amp;START_MAXIMIZED=FALSE&amp;creator=factset&amp;display_string=Audit"}</definedName>
    <definedName name="_669__FDSAUDITLINK__" hidden="1">{"fdsup://directions/FAT Viewer?action=UPDATE&amp;creator=factset&amp;DYN_ARGS=TRUE&amp;DOC_NAME=FAT:FQL_AUDITING_CLIENT_TEMPLATE.FAT&amp;display_string=Audit&amp;VAR:KEY=OBQLSNSXAZ&amp;VAR:QUERY=RkZfRU5UUlBSX1ZBTF9EQUlMWSgwLCwsLElOUiwnQkFTJyk=&amp;WINDOW=FIRST_POPUP&amp;HEIGHT=450&amp;WIDTH=","450&amp;START_MAXIMIZED=FALSE&amp;VAR:CALENDAR=FIVEDAY&amp;VAR:SYMBOL=B128WL&amp;VAR:INDEX=0"}</definedName>
    <definedName name="_669__FDSAUDITLINK___1" hidden="1">{"fdsup://directions/FAT Viewer?action=UPDATE&amp;creator=factset&amp;DYN_ARGS=TRUE&amp;DOC_NAME=FAT:FQL_AUDITING_CLIENT_TEMPLATE.FAT&amp;display_string=Audit&amp;VAR:KEY=OBQLSNSXAZ&amp;VAR:QUERY=RkZfRU5UUlBSX1ZBTF9EQUlMWSgwLCwsLElOUiwnQkFTJyk=&amp;WINDOW=FIRST_POPUP&amp;HEIGHT=450&amp;WIDTH=","450&amp;START_MAXIMIZED=FALSE&amp;VAR:CALENDAR=FIVEDAY&amp;VAR:SYMBOL=B128WL&amp;VAR:INDEX=0"}</definedName>
    <definedName name="_669__FDSAUDITLINK___2" hidden="1">{"fdsup://directions/FAT Viewer?action=UPDATE&amp;creator=factset&amp;DYN_ARGS=TRUE&amp;DOC_NAME=FAT:FQL_AUDITING_CLIENT_TEMPLATE.FAT&amp;display_string=Audit&amp;VAR:KEY=OBQLSNSXAZ&amp;VAR:QUERY=RkZfRU5UUlBSX1ZBTF9EQUlMWSgwLCwsLElOUiwnQkFTJyk=&amp;WINDOW=FIRST_POPUP&amp;HEIGHT=450&amp;WIDTH=","450&amp;START_MAXIMIZED=FALSE&amp;VAR:CALENDAR=FIVEDAY&amp;VAR:SYMBOL=B128WL&amp;VAR:INDEX=0"}</definedName>
    <definedName name="_669__FDSAUDITLINK___3" hidden="1">{"fdsup://directions/FAT Viewer?action=UPDATE&amp;creator=factset&amp;DYN_ARGS=TRUE&amp;DOC_NAME=FAT:FQL_AUDITING_CLIENT_TEMPLATE.FAT&amp;display_string=Audit&amp;VAR:KEY=OBQLSNSXAZ&amp;VAR:QUERY=RkZfRU5UUlBSX1ZBTF9EQUlMWSgwLCwsLElOUiwnQkFTJyk=&amp;WINDOW=FIRST_POPUP&amp;HEIGHT=450&amp;WIDTH=","450&amp;START_MAXIMIZED=FALSE&amp;VAR:CALENDAR=FIVEDAY&amp;VAR:SYMBOL=B128WL&amp;VAR:INDEX=0"}</definedName>
    <definedName name="_669__FDSAUDITLINK___4" hidden="1">{"fdsup://directions/FAT Viewer?action=UPDATE&amp;creator=factset&amp;DYN_ARGS=TRUE&amp;DOC_NAME=FAT:FQL_AUDITING_CLIENT_TEMPLATE.FAT&amp;display_string=Audit&amp;VAR:KEY=OBQLSNSXAZ&amp;VAR:QUERY=RkZfRU5UUlBSX1ZBTF9EQUlMWSgwLCwsLElOUiwnQkFTJyk=&amp;WINDOW=FIRST_POPUP&amp;HEIGHT=450&amp;WIDTH=","450&amp;START_MAXIMIZED=FALSE&amp;VAR:CALENDAR=FIVEDAY&amp;VAR:SYMBOL=B128WL&amp;VAR:INDEX=0"}</definedName>
    <definedName name="_669__FDSAUDITLINK___5" hidden="1">{"fdsup://directions/FAT Viewer?action=UPDATE&amp;creator=factset&amp;DYN_ARGS=TRUE&amp;DOC_NAME=FAT:FQL_AUDITING_CLIENT_TEMPLATE.FAT&amp;display_string=Audit&amp;VAR:KEY=OBQLSNSXAZ&amp;VAR:QUERY=RkZfRU5UUlBSX1ZBTF9EQUlMWSgwLCwsLElOUiwnQkFTJyk=&amp;WINDOW=FIRST_POPUP&amp;HEIGHT=450&amp;WIDTH=","450&amp;START_MAXIMIZED=FALSE&amp;VAR:CALENDAR=FIVEDAY&amp;VAR:SYMBOL=B128WL&amp;VAR:INDEX=0"}</definedName>
    <definedName name="_67__FDSAUDITLINK__" hidden="1">{"fdsup://Directions/FactSet Auditing Viewer?action=AUDIT_VALUE&amp;DB=129&amp;ID1=B1FJ0C&amp;VALUEID=02001&amp;SDATE=201101&amp;PERIODTYPE=SEMI_STD&amp;window=popup_no_bar&amp;width=385&amp;height=120&amp;START_MAXIMIZED=FALSE&amp;creator=factset&amp;display_string=Audit"}</definedName>
    <definedName name="_67__FDSAUDITLINK___1" hidden="1">{"fdsup://Directions/FactSet Auditing Viewer?action=AUDIT_VALUE&amp;DB=129&amp;ID1=B1FJ0C&amp;VALUEID=02001&amp;SDATE=201101&amp;PERIODTYPE=SEMI_STD&amp;window=popup_no_bar&amp;width=385&amp;height=120&amp;START_MAXIMIZED=FALSE&amp;creator=factset&amp;display_string=Audit"}</definedName>
    <definedName name="_67__FDSAUDITLINK___2" hidden="1">{"fdsup://Directions/FactSet Auditing Viewer?action=AUDIT_VALUE&amp;DB=129&amp;ID1=B1FJ0C&amp;VALUEID=02001&amp;SDATE=201101&amp;PERIODTYPE=SEMI_STD&amp;window=popup_no_bar&amp;width=385&amp;height=120&amp;START_MAXIMIZED=FALSE&amp;creator=factset&amp;display_string=Audit"}</definedName>
    <definedName name="_67__FDSAUDITLINK___3" hidden="1">{"fdsup://Directions/FactSet Auditing Viewer?action=AUDIT_VALUE&amp;DB=129&amp;ID1=B1FJ0C&amp;VALUEID=02001&amp;SDATE=201101&amp;PERIODTYPE=SEMI_STD&amp;window=popup_no_bar&amp;width=385&amp;height=120&amp;START_MAXIMIZED=FALSE&amp;creator=factset&amp;display_string=Audit"}</definedName>
    <definedName name="_67__FDSAUDITLINK___4" hidden="1">{"fdsup://Directions/FactSet Auditing Viewer?action=AUDIT_VALUE&amp;DB=129&amp;ID1=B1FJ0C&amp;VALUEID=02001&amp;SDATE=201101&amp;PERIODTYPE=SEMI_STD&amp;window=popup_no_bar&amp;width=385&amp;height=120&amp;START_MAXIMIZED=FALSE&amp;creator=factset&amp;display_string=Audit"}</definedName>
    <definedName name="_67__FDSAUDITLINK___5" hidden="1">{"fdsup://Directions/FactSet Auditing Viewer?action=AUDIT_VALUE&amp;DB=129&amp;ID1=B1FJ0C&amp;VALUEID=02001&amp;SDATE=201101&amp;PERIODTYPE=SEMI_STD&amp;window=popup_no_bar&amp;width=385&amp;height=120&amp;START_MAXIMIZED=FALSE&amp;creator=factset&amp;display_string=Audit"}</definedName>
    <definedName name="_670__FDSAUDITLINK__" hidden="1">{"fdsup://directions/FAT Viewer?action=UPDATE&amp;creator=factset&amp;DYN_ARGS=TRUE&amp;DOC_NAME=FAT:FQL_AUDITING_CLIENT_TEMPLATE.FAT&amp;display_string=Audit&amp;VAR:KEY=YXWTQRGDOH&amp;VAR:QUERY=RklSU1RfSVRFTV9BVihGRl9QRkRfU1RLKE1PTiwwLCwsLElOUikp&amp;WINDOW=FIRST_POPUP&amp;HEIGHT=450&amp;WI","DTH=450&amp;START_MAXIMIZED=FALSE&amp;VAR:CALENDAR=FIVEDAY&amp;VAR:SYMBOL=B128WL"}</definedName>
    <definedName name="_670__FDSAUDITLINK___1" hidden="1">{"fdsup://directions/FAT Viewer?action=UPDATE&amp;creator=factset&amp;DYN_ARGS=TRUE&amp;DOC_NAME=FAT:FQL_AUDITING_CLIENT_TEMPLATE.FAT&amp;display_string=Audit&amp;VAR:KEY=YXWTQRGDOH&amp;VAR:QUERY=RklSU1RfSVRFTV9BVihGRl9QRkRfU1RLKE1PTiwwLCwsLElOUikp&amp;WINDOW=FIRST_POPUP&amp;HEIGHT=450&amp;WI","DTH=450&amp;START_MAXIMIZED=FALSE&amp;VAR:CALENDAR=FIVEDAY&amp;VAR:SYMBOL=B128WL"}</definedName>
    <definedName name="_670__FDSAUDITLINK___2" hidden="1">{"fdsup://directions/FAT Viewer?action=UPDATE&amp;creator=factset&amp;DYN_ARGS=TRUE&amp;DOC_NAME=FAT:FQL_AUDITING_CLIENT_TEMPLATE.FAT&amp;display_string=Audit&amp;VAR:KEY=YXWTQRGDOH&amp;VAR:QUERY=RklSU1RfSVRFTV9BVihGRl9QRkRfU1RLKE1PTiwwLCwsLElOUikp&amp;WINDOW=FIRST_POPUP&amp;HEIGHT=450&amp;WI","DTH=450&amp;START_MAXIMIZED=FALSE&amp;VAR:CALENDAR=FIVEDAY&amp;VAR:SYMBOL=B128WL"}</definedName>
    <definedName name="_670__FDSAUDITLINK___3" hidden="1">{"fdsup://directions/FAT Viewer?action=UPDATE&amp;creator=factset&amp;DYN_ARGS=TRUE&amp;DOC_NAME=FAT:FQL_AUDITING_CLIENT_TEMPLATE.FAT&amp;display_string=Audit&amp;VAR:KEY=YXWTQRGDOH&amp;VAR:QUERY=RklSU1RfSVRFTV9BVihGRl9QRkRfU1RLKE1PTiwwLCwsLElOUikp&amp;WINDOW=FIRST_POPUP&amp;HEIGHT=450&amp;WI","DTH=450&amp;START_MAXIMIZED=FALSE&amp;VAR:CALENDAR=FIVEDAY&amp;VAR:SYMBOL=B128WL"}</definedName>
    <definedName name="_670__FDSAUDITLINK___4" hidden="1">{"fdsup://directions/FAT Viewer?action=UPDATE&amp;creator=factset&amp;DYN_ARGS=TRUE&amp;DOC_NAME=FAT:FQL_AUDITING_CLIENT_TEMPLATE.FAT&amp;display_string=Audit&amp;VAR:KEY=YXWTQRGDOH&amp;VAR:QUERY=RklSU1RfSVRFTV9BVihGRl9QRkRfU1RLKE1PTiwwLCwsLElOUikp&amp;WINDOW=FIRST_POPUP&amp;HEIGHT=450&amp;WI","DTH=450&amp;START_MAXIMIZED=FALSE&amp;VAR:CALENDAR=FIVEDAY&amp;VAR:SYMBOL=B128WL"}</definedName>
    <definedName name="_670__FDSAUDITLINK___5" hidden="1">{"fdsup://directions/FAT Viewer?action=UPDATE&amp;creator=factset&amp;DYN_ARGS=TRUE&amp;DOC_NAME=FAT:FQL_AUDITING_CLIENT_TEMPLATE.FAT&amp;display_string=Audit&amp;VAR:KEY=YXWTQRGDOH&amp;VAR:QUERY=RklSU1RfSVRFTV9BVihGRl9QRkRfU1RLKE1PTiwwLCwsLElOUikp&amp;WINDOW=FIRST_POPUP&amp;HEIGHT=450&amp;WI","DTH=450&amp;START_MAXIMIZED=FALSE&amp;VAR:CALENDAR=FIVEDAY&amp;VAR:SYMBOL=B128WL"}</definedName>
    <definedName name="_671__FDSAUDITLINK__" hidden="1">{"fdsup://directions/FAT Viewer?action=UPDATE&amp;creator=factset&amp;DYN_ARGS=TRUE&amp;DOC_NAME=FAT:FQL_AUDITING_CLIENT_TEMPLATE.FAT&amp;display_string=Audit&amp;VAR:KEY=HCZAPQRWFE&amp;VAR:QUERY=RklSU1RfSVRFTV9BVihGRl9NSU5fSU5UX0FDQ1VNKE1PTiwwLCwsLElOUikp&amp;WINDOW=FIRST_POPUP&amp;HEIGH","T=450&amp;WIDTH=450&amp;START_MAXIMIZED=FALSE&amp;VAR:CALENDAR=FIVEDAY&amp;VAR:SYMBOL=B128WL"}</definedName>
    <definedName name="_671__FDSAUDITLINK___1" hidden="1">{"fdsup://directions/FAT Viewer?action=UPDATE&amp;creator=factset&amp;DYN_ARGS=TRUE&amp;DOC_NAME=FAT:FQL_AUDITING_CLIENT_TEMPLATE.FAT&amp;display_string=Audit&amp;VAR:KEY=HCZAPQRWFE&amp;VAR:QUERY=RklSU1RfSVRFTV9BVihGRl9NSU5fSU5UX0FDQ1VNKE1PTiwwLCwsLElOUikp&amp;WINDOW=FIRST_POPUP&amp;HEIGH","T=450&amp;WIDTH=450&amp;START_MAXIMIZED=FALSE&amp;VAR:CALENDAR=FIVEDAY&amp;VAR:SYMBOL=B128WL"}</definedName>
    <definedName name="_671__FDSAUDITLINK___2" hidden="1">{"fdsup://directions/FAT Viewer?action=UPDATE&amp;creator=factset&amp;DYN_ARGS=TRUE&amp;DOC_NAME=FAT:FQL_AUDITING_CLIENT_TEMPLATE.FAT&amp;display_string=Audit&amp;VAR:KEY=HCZAPQRWFE&amp;VAR:QUERY=RklSU1RfSVRFTV9BVihGRl9NSU5fSU5UX0FDQ1VNKE1PTiwwLCwsLElOUikp&amp;WINDOW=FIRST_POPUP&amp;HEIGH","T=450&amp;WIDTH=450&amp;START_MAXIMIZED=FALSE&amp;VAR:CALENDAR=FIVEDAY&amp;VAR:SYMBOL=B128WL"}</definedName>
    <definedName name="_671__FDSAUDITLINK___3" hidden="1">{"fdsup://directions/FAT Viewer?action=UPDATE&amp;creator=factset&amp;DYN_ARGS=TRUE&amp;DOC_NAME=FAT:FQL_AUDITING_CLIENT_TEMPLATE.FAT&amp;display_string=Audit&amp;VAR:KEY=HCZAPQRWFE&amp;VAR:QUERY=RklSU1RfSVRFTV9BVihGRl9NSU5fSU5UX0FDQ1VNKE1PTiwwLCwsLElOUikp&amp;WINDOW=FIRST_POPUP&amp;HEIGH","T=450&amp;WIDTH=450&amp;START_MAXIMIZED=FALSE&amp;VAR:CALENDAR=FIVEDAY&amp;VAR:SYMBOL=B128WL"}</definedName>
    <definedName name="_671__FDSAUDITLINK___4" hidden="1">{"fdsup://directions/FAT Viewer?action=UPDATE&amp;creator=factset&amp;DYN_ARGS=TRUE&amp;DOC_NAME=FAT:FQL_AUDITING_CLIENT_TEMPLATE.FAT&amp;display_string=Audit&amp;VAR:KEY=HCZAPQRWFE&amp;VAR:QUERY=RklSU1RfSVRFTV9BVihGRl9NSU5fSU5UX0FDQ1VNKE1PTiwwLCwsLElOUikp&amp;WINDOW=FIRST_POPUP&amp;HEIGH","T=450&amp;WIDTH=450&amp;START_MAXIMIZED=FALSE&amp;VAR:CALENDAR=FIVEDAY&amp;VAR:SYMBOL=B128WL"}</definedName>
    <definedName name="_671__FDSAUDITLINK___5" hidden="1">{"fdsup://directions/FAT Viewer?action=UPDATE&amp;creator=factset&amp;DYN_ARGS=TRUE&amp;DOC_NAME=FAT:FQL_AUDITING_CLIENT_TEMPLATE.FAT&amp;display_string=Audit&amp;VAR:KEY=HCZAPQRWFE&amp;VAR:QUERY=RklSU1RfSVRFTV9BVihGRl9NSU5fSU5UX0FDQ1VNKE1PTiwwLCwsLElOUikp&amp;WINDOW=FIRST_POPUP&amp;HEIGH","T=450&amp;WIDTH=450&amp;START_MAXIMIZED=FALSE&amp;VAR:CALENDAR=FIVEDAY&amp;VAR:SYMBOL=B128WL"}</definedName>
    <definedName name="_672__FDSAUDITLINK__" hidden="1">{"fdsup://directions/FAT Viewer?action=UPDATE&amp;creator=factset&amp;DYN_ARGS=TRUE&amp;DOC_NAME=FAT:FQL_AUDITING_CLIENT_TEMPLATE.FAT&amp;display_string=Audit&amp;VAR:KEY=OHIJCRYHKH&amp;VAR:QUERY=RklSU1RfSVRFTV9BVihGRl9DQVNIX1NUKE1PTiwwLCwsLElOUikp&amp;WINDOW=FIRST_POPUP&amp;HEIGHT=450&amp;WI","DTH=450&amp;START_MAXIMIZED=FALSE&amp;VAR:CALENDAR=FIVEDAY&amp;VAR:SYMBOL=B128WL"}</definedName>
    <definedName name="_672__FDSAUDITLINK___1" hidden="1">{"fdsup://directions/FAT Viewer?action=UPDATE&amp;creator=factset&amp;DYN_ARGS=TRUE&amp;DOC_NAME=FAT:FQL_AUDITING_CLIENT_TEMPLATE.FAT&amp;display_string=Audit&amp;VAR:KEY=OHIJCRYHKH&amp;VAR:QUERY=RklSU1RfSVRFTV9BVihGRl9DQVNIX1NUKE1PTiwwLCwsLElOUikp&amp;WINDOW=FIRST_POPUP&amp;HEIGHT=450&amp;WI","DTH=450&amp;START_MAXIMIZED=FALSE&amp;VAR:CALENDAR=FIVEDAY&amp;VAR:SYMBOL=B128WL"}</definedName>
    <definedName name="_672__FDSAUDITLINK___2" hidden="1">{"fdsup://directions/FAT Viewer?action=UPDATE&amp;creator=factset&amp;DYN_ARGS=TRUE&amp;DOC_NAME=FAT:FQL_AUDITING_CLIENT_TEMPLATE.FAT&amp;display_string=Audit&amp;VAR:KEY=OHIJCRYHKH&amp;VAR:QUERY=RklSU1RfSVRFTV9BVihGRl9DQVNIX1NUKE1PTiwwLCwsLElOUikp&amp;WINDOW=FIRST_POPUP&amp;HEIGHT=450&amp;WI","DTH=450&amp;START_MAXIMIZED=FALSE&amp;VAR:CALENDAR=FIVEDAY&amp;VAR:SYMBOL=B128WL"}</definedName>
    <definedName name="_672__FDSAUDITLINK___3" hidden="1">{"fdsup://directions/FAT Viewer?action=UPDATE&amp;creator=factset&amp;DYN_ARGS=TRUE&amp;DOC_NAME=FAT:FQL_AUDITING_CLIENT_TEMPLATE.FAT&amp;display_string=Audit&amp;VAR:KEY=OHIJCRYHKH&amp;VAR:QUERY=RklSU1RfSVRFTV9BVihGRl9DQVNIX1NUKE1PTiwwLCwsLElOUikp&amp;WINDOW=FIRST_POPUP&amp;HEIGHT=450&amp;WI","DTH=450&amp;START_MAXIMIZED=FALSE&amp;VAR:CALENDAR=FIVEDAY&amp;VAR:SYMBOL=B128WL"}</definedName>
    <definedName name="_672__FDSAUDITLINK___4" hidden="1">{"fdsup://directions/FAT Viewer?action=UPDATE&amp;creator=factset&amp;DYN_ARGS=TRUE&amp;DOC_NAME=FAT:FQL_AUDITING_CLIENT_TEMPLATE.FAT&amp;display_string=Audit&amp;VAR:KEY=OHIJCRYHKH&amp;VAR:QUERY=RklSU1RfSVRFTV9BVihGRl9DQVNIX1NUKE1PTiwwLCwsLElOUikp&amp;WINDOW=FIRST_POPUP&amp;HEIGHT=450&amp;WI","DTH=450&amp;START_MAXIMIZED=FALSE&amp;VAR:CALENDAR=FIVEDAY&amp;VAR:SYMBOL=B128WL"}</definedName>
    <definedName name="_672__FDSAUDITLINK___5" hidden="1">{"fdsup://directions/FAT Viewer?action=UPDATE&amp;creator=factset&amp;DYN_ARGS=TRUE&amp;DOC_NAME=FAT:FQL_AUDITING_CLIENT_TEMPLATE.FAT&amp;display_string=Audit&amp;VAR:KEY=OHIJCRYHKH&amp;VAR:QUERY=RklSU1RfSVRFTV9BVihGRl9DQVNIX1NUKE1PTiwwLCwsLElOUikp&amp;WINDOW=FIRST_POPUP&amp;HEIGHT=450&amp;WI","DTH=450&amp;START_MAXIMIZED=FALSE&amp;VAR:CALENDAR=FIVEDAY&amp;VAR:SYMBOL=B128WL"}</definedName>
    <definedName name="_673__FDSAUDITLINK__" hidden="1">{"fdsup://directions/FAT Viewer?action=UPDATE&amp;creator=factset&amp;DYN_ARGS=TRUE&amp;DOC_NAME=FAT:FQL_AUDITING_CLIENT_TEMPLATE.FAT&amp;display_string=Audit&amp;VAR:KEY=LYXOLEDOJS&amp;VAR:QUERY=RklSU1RfSVRFTV9BVihGRl9ERUJUKE1PTiwwLCwsLElOUikp&amp;WINDOW=FIRST_POPUP&amp;HEIGHT=450&amp;WIDTH=","450&amp;START_MAXIMIZED=FALSE&amp;VAR:CALENDAR=FIVEDAY&amp;VAR:SYMBOL=B128WL"}</definedName>
    <definedName name="_673__FDSAUDITLINK___1" hidden="1">{"fdsup://directions/FAT Viewer?action=UPDATE&amp;creator=factset&amp;DYN_ARGS=TRUE&amp;DOC_NAME=FAT:FQL_AUDITING_CLIENT_TEMPLATE.FAT&amp;display_string=Audit&amp;VAR:KEY=LYXOLEDOJS&amp;VAR:QUERY=RklSU1RfSVRFTV9BVihGRl9ERUJUKE1PTiwwLCwsLElOUikp&amp;WINDOW=FIRST_POPUP&amp;HEIGHT=450&amp;WIDTH=","450&amp;START_MAXIMIZED=FALSE&amp;VAR:CALENDAR=FIVEDAY&amp;VAR:SYMBOL=B128WL"}</definedName>
    <definedName name="_673__FDSAUDITLINK___2" hidden="1">{"fdsup://directions/FAT Viewer?action=UPDATE&amp;creator=factset&amp;DYN_ARGS=TRUE&amp;DOC_NAME=FAT:FQL_AUDITING_CLIENT_TEMPLATE.FAT&amp;display_string=Audit&amp;VAR:KEY=LYXOLEDOJS&amp;VAR:QUERY=RklSU1RfSVRFTV9BVihGRl9ERUJUKE1PTiwwLCwsLElOUikp&amp;WINDOW=FIRST_POPUP&amp;HEIGHT=450&amp;WIDTH=","450&amp;START_MAXIMIZED=FALSE&amp;VAR:CALENDAR=FIVEDAY&amp;VAR:SYMBOL=B128WL"}</definedName>
    <definedName name="_673__FDSAUDITLINK___3" hidden="1">{"fdsup://directions/FAT Viewer?action=UPDATE&amp;creator=factset&amp;DYN_ARGS=TRUE&amp;DOC_NAME=FAT:FQL_AUDITING_CLIENT_TEMPLATE.FAT&amp;display_string=Audit&amp;VAR:KEY=LYXOLEDOJS&amp;VAR:QUERY=RklSU1RfSVRFTV9BVihGRl9ERUJUKE1PTiwwLCwsLElOUikp&amp;WINDOW=FIRST_POPUP&amp;HEIGHT=450&amp;WIDTH=","450&amp;START_MAXIMIZED=FALSE&amp;VAR:CALENDAR=FIVEDAY&amp;VAR:SYMBOL=B128WL"}</definedName>
    <definedName name="_673__FDSAUDITLINK___4" hidden="1">{"fdsup://directions/FAT Viewer?action=UPDATE&amp;creator=factset&amp;DYN_ARGS=TRUE&amp;DOC_NAME=FAT:FQL_AUDITING_CLIENT_TEMPLATE.FAT&amp;display_string=Audit&amp;VAR:KEY=LYXOLEDOJS&amp;VAR:QUERY=RklSU1RfSVRFTV9BVihGRl9ERUJUKE1PTiwwLCwsLElOUikp&amp;WINDOW=FIRST_POPUP&amp;HEIGHT=450&amp;WIDTH=","450&amp;START_MAXIMIZED=FALSE&amp;VAR:CALENDAR=FIVEDAY&amp;VAR:SYMBOL=B128WL"}</definedName>
    <definedName name="_673__FDSAUDITLINK___5" hidden="1">{"fdsup://directions/FAT Viewer?action=UPDATE&amp;creator=factset&amp;DYN_ARGS=TRUE&amp;DOC_NAME=FAT:FQL_AUDITING_CLIENT_TEMPLATE.FAT&amp;display_string=Audit&amp;VAR:KEY=LYXOLEDOJS&amp;VAR:QUERY=RklSU1RfSVRFTV9BVihGRl9ERUJUKE1PTiwwLCwsLElOUikp&amp;WINDOW=FIRST_POPUP&amp;HEIGHT=450&amp;WIDTH=","450&amp;START_MAXIMIZED=FALSE&amp;VAR:CALENDAR=FIVEDAY&amp;VAR:SYMBOL=B128WL"}</definedName>
    <definedName name="_68__FDSAUDITLINK__" hidden="1">{"fdsup://directions/FAT Viewer?action=UPDATE&amp;creator=factset&amp;DYN_ARGS=TRUE&amp;DOC_NAME=FAT:FQL_AUDITING_CLIENT_TEMPLATE.FAT&amp;display_string=Audit&amp;VAR:KEY=ERYJIHKBYD&amp;VAR:QUERY=RkZfSU5WRVNUX1NUX1RPVChRVFIsMCk=&amp;WINDOW=FIRST_POPUP&amp;HEIGHT=450&amp;WIDTH=450&amp;START_MAXIMI","ZED=FALSE&amp;VAR:CALENDAR=FIVEDAY&amp;VAR:SYMBOL=651200&amp;VAR:INDEX=0"}</definedName>
    <definedName name="_68__FDSAUDITLINK___1" hidden="1">{"fdsup://directions/FAT Viewer?action=UPDATE&amp;creator=factset&amp;DYN_ARGS=TRUE&amp;DOC_NAME=FAT:FQL_AUDITING_CLIENT_TEMPLATE.FAT&amp;display_string=Audit&amp;VAR:KEY=ERYJIHKBYD&amp;VAR:QUERY=RkZfSU5WRVNUX1NUX1RPVChRVFIsMCk=&amp;WINDOW=FIRST_POPUP&amp;HEIGHT=450&amp;WIDTH=450&amp;START_MAXIMI","ZED=FALSE&amp;VAR:CALENDAR=FIVEDAY&amp;VAR:SYMBOL=651200&amp;VAR:INDEX=0"}</definedName>
    <definedName name="_68__FDSAUDITLINK___2" hidden="1">{"fdsup://directions/FAT Viewer?action=UPDATE&amp;creator=factset&amp;DYN_ARGS=TRUE&amp;DOC_NAME=FAT:FQL_AUDITING_CLIENT_TEMPLATE.FAT&amp;display_string=Audit&amp;VAR:KEY=ERYJIHKBYD&amp;VAR:QUERY=RkZfSU5WRVNUX1NUX1RPVChRVFIsMCk=&amp;WINDOW=FIRST_POPUP&amp;HEIGHT=450&amp;WIDTH=450&amp;START_MAXIMI","ZED=FALSE&amp;VAR:CALENDAR=FIVEDAY&amp;VAR:SYMBOL=651200&amp;VAR:INDEX=0"}</definedName>
    <definedName name="_68__FDSAUDITLINK___3" hidden="1">{"fdsup://directions/FAT Viewer?action=UPDATE&amp;creator=factset&amp;DYN_ARGS=TRUE&amp;DOC_NAME=FAT:FQL_AUDITING_CLIENT_TEMPLATE.FAT&amp;display_string=Audit&amp;VAR:KEY=ERYJIHKBYD&amp;VAR:QUERY=RkZfSU5WRVNUX1NUX1RPVChRVFIsMCk=&amp;WINDOW=FIRST_POPUP&amp;HEIGHT=450&amp;WIDTH=450&amp;START_MAXIMI","ZED=FALSE&amp;VAR:CALENDAR=FIVEDAY&amp;VAR:SYMBOL=651200&amp;VAR:INDEX=0"}</definedName>
    <definedName name="_68__FDSAUDITLINK___4" hidden="1">{"fdsup://directions/FAT Viewer?action=UPDATE&amp;creator=factset&amp;DYN_ARGS=TRUE&amp;DOC_NAME=FAT:FQL_AUDITING_CLIENT_TEMPLATE.FAT&amp;display_string=Audit&amp;VAR:KEY=ERYJIHKBYD&amp;VAR:QUERY=RkZfSU5WRVNUX1NUX1RPVChRVFIsMCk=&amp;WINDOW=FIRST_POPUP&amp;HEIGHT=450&amp;WIDTH=450&amp;START_MAXIMI","ZED=FALSE&amp;VAR:CALENDAR=FIVEDAY&amp;VAR:SYMBOL=651200&amp;VAR:INDEX=0"}</definedName>
    <definedName name="_68__FDSAUDITLINK___5" hidden="1">{"fdsup://directions/FAT Viewer?action=UPDATE&amp;creator=factset&amp;DYN_ARGS=TRUE&amp;DOC_NAME=FAT:FQL_AUDITING_CLIENT_TEMPLATE.FAT&amp;display_string=Audit&amp;VAR:KEY=ERYJIHKBYD&amp;VAR:QUERY=RkZfSU5WRVNUX1NUX1RPVChRVFIsMCk=&amp;WINDOW=FIRST_POPUP&amp;HEIGHT=450&amp;WIDTH=450&amp;START_MAXIMI","ZED=FALSE&amp;VAR:CALENDAR=FIVEDAY&amp;VAR:SYMBOL=651200&amp;VAR:INDEX=0"}</definedName>
    <definedName name="_684__FDSAUDITLINK__" hidden="1">{"fdsup://directions/FAT Viewer?action=UPDATE&amp;creator=factset&amp;DYN_ARGS=TRUE&amp;DOC_NAME=FAT:FQL_AUDITING_CLIENT_TEMPLATE.FAT&amp;display_string=Audit&amp;VAR:KEY=QDQRUFWJQP&amp;VAR:QUERY=RkZfRU5UUlBSX1ZBTF9EQUlMWSgwLCwsLElEUiwnQkFTJyk=&amp;WINDOW=FIRST_POPUP&amp;HEIGHT=450&amp;WIDTH=","450&amp;START_MAXIMIZED=FALSE&amp;VAR:CALENDAR=FIVEDAY&amp;VAR:SYMBOL=B00FYK&amp;VAR:INDEX=0"}</definedName>
    <definedName name="_684__FDSAUDITLINK___1" hidden="1">{"fdsup://directions/FAT Viewer?action=UPDATE&amp;creator=factset&amp;DYN_ARGS=TRUE&amp;DOC_NAME=FAT:FQL_AUDITING_CLIENT_TEMPLATE.FAT&amp;display_string=Audit&amp;VAR:KEY=QDQRUFWJQP&amp;VAR:QUERY=RkZfRU5UUlBSX1ZBTF9EQUlMWSgwLCwsLElEUiwnQkFTJyk=&amp;WINDOW=FIRST_POPUP&amp;HEIGHT=450&amp;WIDTH=","450&amp;START_MAXIMIZED=FALSE&amp;VAR:CALENDAR=FIVEDAY&amp;VAR:SYMBOL=B00FYK&amp;VAR:INDEX=0"}</definedName>
    <definedName name="_684__FDSAUDITLINK___2" hidden="1">{"fdsup://directions/FAT Viewer?action=UPDATE&amp;creator=factset&amp;DYN_ARGS=TRUE&amp;DOC_NAME=FAT:FQL_AUDITING_CLIENT_TEMPLATE.FAT&amp;display_string=Audit&amp;VAR:KEY=QDQRUFWJQP&amp;VAR:QUERY=RkZfRU5UUlBSX1ZBTF9EQUlMWSgwLCwsLElEUiwnQkFTJyk=&amp;WINDOW=FIRST_POPUP&amp;HEIGHT=450&amp;WIDTH=","450&amp;START_MAXIMIZED=FALSE&amp;VAR:CALENDAR=FIVEDAY&amp;VAR:SYMBOL=B00FYK&amp;VAR:INDEX=0"}</definedName>
    <definedName name="_684__FDSAUDITLINK___3" hidden="1">{"fdsup://directions/FAT Viewer?action=UPDATE&amp;creator=factset&amp;DYN_ARGS=TRUE&amp;DOC_NAME=FAT:FQL_AUDITING_CLIENT_TEMPLATE.FAT&amp;display_string=Audit&amp;VAR:KEY=QDQRUFWJQP&amp;VAR:QUERY=RkZfRU5UUlBSX1ZBTF9EQUlMWSgwLCwsLElEUiwnQkFTJyk=&amp;WINDOW=FIRST_POPUP&amp;HEIGHT=450&amp;WIDTH=","450&amp;START_MAXIMIZED=FALSE&amp;VAR:CALENDAR=FIVEDAY&amp;VAR:SYMBOL=B00FYK&amp;VAR:INDEX=0"}</definedName>
    <definedName name="_684__FDSAUDITLINK___4" hidden="1">{"fdsup://directions/FAT Viewer?action=UPDATE&amp;creator=factset&amp;DYN_ARGS=TRUE&amp;DOC_NAME=FAT:FQL_AUDITING_CLIENT_TEMPLATE.FAT&amp;display_string=Audit&amp;VAR:KEY=QDQRUFWJQP&amp;VAR:QUERY=RkZfRU5UUlBSX1ZBTF9EQUlMWSgwLCwsLElEUiwnQkFTJyk=&amp;WINDOW=FIRST_POPUP&amp;HEIGHT=450&amp;WIDTH=","450&amp;START_MAXIMIZED=FALSE&amp;VAR:CALENDAR=FIVEDAY&amp;VAR:SYMBOL=B00FYK&amp;VAR:INDEX=0"}</definedName>
    <definedName name="_684__FDSAUDITLINK___5" hidden="1">{"fdsup://directions/FAT Viewer?action=UPDATE&amp;creator=factset&amp;DYN_ARGS=TRUE&amp;DOC_NAME=FAT:FQL_AUDITING_CLIENT_TEMPLATE.FAT&amp;display_string=Audit&amp;VAR:KEY=QDQRUFWJQP&amp;VAR:QUERY=RkZfRU5UUlBSX1ZBTF9EQUlMWSgwLCwsLElEUiwnQkFTJyk=&amp;WINDOW=FIRST_POPUP&amp;HEIGHT=450&amp;WIDTH=","450&amp;START_MAXIMIZED=FALSE&amp;VAR:CALENDAR=FIVEDAY&amp;VAR:SYMBOL=B00FYK&amp;VAR:INDEX=0"}</definedName>
    <definedName name="_69__FDSAUDITLINK__" hidden="1">{"fdsup://Directions/FactSet Auditing Viewer?action=AUDIT_VALUE&amp;DB=129&amp;ID1=B1Y9TB&amp;VALUEID=7033030900&amp;SDATE=201002&amp;PERIODTYPE=SEMI_DET&amp;window=popup_no_bar&amp;width=385&amp;height=120&amp;START_MAXIMIZED=FALSE&amp;creator=factset&amp;display_string=Audit"}</definedName>
    <definedName name="_69__FDSAUDITLINK___1" hidden="1">{"fdsup://Directions/FactSet Auditing Viewer?action=AUDIT_VALUE&amp;DB=129&amp;ID1=B1Y9TB&amp;VALUEID=7033030900&amp;SDATE=201002&amp;PERIODTYPE=SEMI_DET&amp;window=popup_no_bar&amp;width=385&amp;height=120&amp;START_MAXIMIZED=FALSE&amp;creator=factset&amp;display_string=Audit"}</definedName>
    <definedName name="_69__FDSAUDITLINK___2" hidden="1">{"fdsup://Directions/FactSet Auditing Viewer?action=AUDIT_VALUE&amp;DB=129&amp;ID1=B1Y9TB&amp;VALUEID=7033030900&amp;SDATE=201002&amp;PERIODTYPE=SEMI_DET&amp;window=popup_no_bar&amp;width=385&amp;height=120&amp;START_MAXIMIZED=FALSE&amp;creator=factset&amp;display_string=Audit"}</definedName>
    <definedName name="_69__FDSAUDITLINK___3" hidden="1">{"fdsup://Directions/FactSet Auditing Viewer?action=AUDIT_VALUE&amp;DB=129&amp;ID1=B1Y9TB&amp;VALUEID=7033030900&amp;SDATE=201002&amp;PERIODTYPE=SEMI_DET&amp;window=popup_no_bar&amp;width=385&amp;height=120&amp;START_MAXIMIZED=FALSE&amp;creator=factset&amp;display_string=Audit"}</definedName>
    <definedName name="_69__FDSAUDITLINK___4" hidden="1">{"fdsup://Directions/FactSet Auditing Viewer?action=AUDIT_VALUE&amp;DB=129&amp;ID1=B1Y9TB&amp;VALUEID=7033030900&amp;SDATE=201002&amp;PERIODTYPE=SEMI_DET&amp;window=popup_no_bar&amp;width=385&amp;height=120&amp;START_MAXIMIZED=FALSE&amp;creator=factset&amp;display_string=Audit"}</definedName>
    <definedName name="_69__FDSAUDITLINK___5" hidden="1">{"fdsup://Directions/FactSet Auditing Viewer?action=AUDIT_VALUE&amp;DB=129&amp;ID1=B1Y9TB&amp;VALUEID=7033030900&amp;SDATE=201002&amp;PERIODTYPE=SEMI_DET&amp;window=popup_no_bar&amp;width=385&amp;height=120&amp;START_MAXIMIZED=FALSE&amp;creator=factset&amp;display_string=Audit"}</definedName>
    <definedName name="_7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7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7__FDSAUDITLINK___2"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7__FDSAUDITLINK___3"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7__FDSAUDITLINK___4"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7__FDSAUDITLINK___5"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70__FDSAUDITLINK__" hidden="1">{"fdsup://Directions/FactSet Auditing Viewer?action=AUDIT_VALUE&amp;DB=129&amp;ID1=B1Y9TB&amp;VALUEID=02001&amp;SDATE=201002&amp;PERIODTYPE=SEMI_STD&amp;window=popup_no_bar&amp;width=385&amp;height=120&amp;START_MAXIMIZED=FALSE&amp;creator=factset&amp;display_string=Audit"}</definedName>
    <definedName name="_70__FDSAUDITLINK___1" hidden="1">{"fdsup://Directions/FactSet Auditing Viewer?action=AUDIT_VALUE&amp;DB=129&amp;ID1=B1Y9TB&amp;VALUEID=02001&amp;SDATE=201002&amp;PERIODTYPE=SEMI_STD&amp;window=popup_no_bar&amp;width=385&amp;height=120&amp;START_MAXIMIZED=FALSE&amp;creator=factset&amp;display_string=Audit"}</definedName>
    <definedName name="_70__FDSAUDITLINK___2" hidden="1">{"fdsup://Directions/FactSet Auditing Viewer?action=AUDIT_VALUE&amp;DB=129&amp;ID1=B1Y9TB&amp;VALUEID=02001&amp;SDATE=201002&amp;PERIODTYPE=SEMI_STD&amp;window=popup_no_bar&amp;width=385&amp;height=120&amp;START_MAXIMIZED=FALSE&amp;creator=factset&amp;display_string=Audit"}</definedName>
    <definedName name="_70__FDSAUDITLINK___3" hidden="1">{"fdsup://Directions/FactSet Auditing Viewer?action=AUDIT_VALUE&amp;DB=129&amp;ID1=B1Y9TB&amp;VALUEID=02001&amp;SDATE=201002&amp;PERIODTYPE=SEMI_STD&amp;window=popup_no_bar&amp;width=385&amp;height=120&amp;START_MAXIMIZED=FALSE&amp;creator=factset&amp;display_string=Audit"}</definedName>
    <definedName name="_70__FDSAUDITLINK___4" hidden="1">{"fdsup://Directions/FactSet Auditing Viewer?action=AUDIT_VALUE&amp;DB=129&amp;ID1=B1Y9TB&amp;VALUEID=02001&amp;SDATE=201002&amp;PERIODTYPE=SEMI_STD&amp;window=popup_no_bar&amp;width=385&amp;height=120&amp;START_MAXIMIZED=FALSE&amp;creator=factset&amp;display_string=Audit"}</definedName>
    <definedName name="_70__FDSAUDITLINK___5" hidden="1">{"fdsup://Directions/FactSet Auditing Viewer?action=AUDIT_VALUE&amp;DB=129&amp;ID1=B1Y9TB&amp;VALUEID=02001&amp;SDATE=201002&amp;PERIODTYPE=SEMI_STD&amp;window=popup_no_bar&amp;width=385&amp;height=120&amp;START_MAXIMIZED=FALSE&amp;creator=factset&amp;display_string=Audit"}</definedName>
    <definedName name="_706__FDSAUDITLINK__" hidden="1">{"fdsup://directions/FAT Viewer?action=UPDATE&amp;creator=factset&amp;DYN_ARGS=TRUE&amp;DOC_NAME=FAT:FQL_AUDITING_CLIENT_TEMPLATE.FAT&amp;display_string=Audit&amp;VAR:KEY=CRWFGXYNYH&amp;VAR:QUERY=RkZfREVCVF9MVChBTk4sMCwsLCxBVUQp&amp;WINDOW=FIRST_POPUP&amp;HEIGHT=450&amp;WIDTH=450&amp;START_MAXIMI","ZED=FALSE&amp;VAR:CALENDAR=FIVEDAY&amp;VAR:SYMBOL=698123&amp;VAR:INDEX=0"}</definedName>
    <definedName name="_706__FDSAUDITLINK___1" hidden="1">{"fdsup://directions/FAT Viewer?action=UPDATE&amp;creator=factset&amp;DYN_ARGS=TRUE&amp;DOC_NAME=FAT:FQL_AUDITING_CLIENT_TEMPLATE.FAT&amp;display_string=Audit&amp;VAR:KEY=CRWFGXYNYH&amp;VAR:QUERY=RkZfREVCVF9MVChBTk4sMCwsLCxBVUQp&amp;WINDOW=FIRST_POPUP&amp;HEIGHT=450&amp;WIDTH=450&amp;START_MAXIMI","ZED=FALSE&amp;VAR:CALENDAR=FIVEDAY&amp;VAR:SYMBOL=698123&amp;VAR:INDEX=0"}</definedName>
    <definedName name="_706__FDSAUDITLINK___2" hidden="1">{"fdsup://directions/FAT Viewer?action=UPDATE&amp;creator=factset&amp;DYN_ARGS=TRUE&amp;DOC_NAME=FAT:FQL_AUDITING_CLIENT_TEMPLATE.FAT&amp;display_string=Audit&amp;VAR:KEY=CRWFGXYNYH&amp;VAR:QUERY=RkZfREVCVF9MVChBTk4sMCwsLCxBVUQp&amp;WINDOW=FIRST_POPUP&amp;HEIGHT=450&amp;WIDTH=450&amp;START_MAXIMI","ZED=FALSE&amp;VAR:CALENDAR=FIVEDAY&amp;VAR:SYMBOL=698123&amp;VAR:INDEX=0"}</definedName>
    <definedName name="_706__FDSAUDITLINK___3" hidden="1">{"fdsup://directions/FAT Viewer?action=UPDATE&amp;creator=factset&amp;DYN_ARGS=TRUE&amp;DOC_NAME=FAT:FQL_AUDITING_CLIENT_TEMPLATE.FAT&amp;display_string=Audit&amp;VAR:KEY=CRWFGXYNYH&amp;VAR:QUERY=RkZfREVCVF9MVChBTk4sMCwsLCxBVUQp&amp;WINDOW=FIRST_POPUP&amp;HEIGHT=450&amp;WIDTH=450&amp;START_MAXIMI","ZED=FALSE&amp;VAR:CALENDAR=FIVEDAY&amp;VAR:SYMBOL=698123&amp;VAR:INDEX=0"}</definedName>
    <definedName name="_706__FDSAUDITLINK___4" hidden="1">{"fdsup://directions/FAT Viewer?action=UPDATE&amp;creator=factset&amp;DYN_ARGS=TRUE&amp;DOC_NAME=FAT:FQL_AUDITING_CLIENT_TEMPLATE.FAT&amp;display_string=Audit&amp;VAR:KEY=CRWFGXYNYH&amp;VAR:QUERY=RkZfREVCVF9MVChBTk4sMCwsLCxBVUQp&amp;WINDOW=FIRST_POPUP&amp;HEIGHT=450&amp;WIDTH=450&amp;START_MAXIMI","ZED=FALSE&amp;VAR:CALENDAR=FIVEDAY&amp;VAR:SYMBOL=698123&amp;VAR:INDEX=0"}</definedName>
    <definedName name="_706__FDSAUDITLINK___5" hidden="1">{"fdsup://directions/FAT Viewer?action=UPDATE&amp;creator=factset&amp;DYN_ARGS=TRUE&amp;DOC_NAME=FAT:FQL_AUDITING_CLIENT_TEMPLATE.FAT&amp;display_string=Audit&amp;VAR:KEY=CRWFGXYNYH&amp;VAR:QUERY=RkZfREVCVF9MVChBTk4sMCwsLCxBVUQp&amp;WINDOW=FIRST_POPUP&amp;HEIGHT=450&amp;WIDTH=450&amp;START_MAXIMI","ZED=FALSE&amp;VAR:CALENDAR=FIVEDAY&amp;VAR:SYMBOL=698123&amp;VAR:INDEX=0"}</definedName>
    <definedName name="_707__FDSAUDITLINK__" hidden="1">{"fdsup://Directions/FactSet Auditing Viewer?action=AUDIT_VALUE&amp;DB=129&amp;ID1=698123&amp;VALUEID=03051&amp;SDATE=2010&amp;PERIODTYPE=ANN_STD&amp;SCFT=3&amp;window=popup_no_bar&amp;width=385&amp;height=120&amp;START_MAXIMIZED=FALSE&amp;creator=factset&amp;display_string=Audit"}</definedName>
    <definedName name="_707__FDSAUDITLINK___1" hidden="1">{"fdsup://Directions/FactSet Auditing Viewer?action=AUDIT_VALUE&amp;DB=129&amp;ID1=698123&amp;VALUEID=03051&amp;SDATE=2010&amp;PERIODTYPE=ANN_STD&amp;SCFT=3&amp;window=popup_no_bar&amp;width=385&amp;height=120&amp;START_MAXIMIZED=FALSE&amp;creator=factset&amp;display_string=Audit"}</definedName>
    <definedName name="_707__FDSAUDITLINK___2" hidden="1">{"fdsup://Directions/FactSet Auditing Viewer?action=AUDIT_VALUE&amp;DB=129&amp;ID1=698123&amp;VALUEID=03051&amp;SDATE=2010&amp;PERIODTYPE=ANN_STD&amp;SCFT=3&amp;window=popup_no_bar&amp;width=385&amp;height=120&amp;START_MAXIMIZED=FALSE&amp;creator=factset&amp;display_string=Audit"}</definedName>
    <definedName name="_707__FDSAUDITLINK___3" hidden="1">{"fdsup://Directions/FactSet Auditing Viewer?action=AUDIT_VALUE&amp;DB=129&amp;ID1=698123&amp;VALUEID=03051&amp;SDATE=2010&amp;PERIODTYPE=ANN_STD&amp;SCFT=3&amp;window=popup_no_bar&amp;width=385&amp;height=120&amp;START_MAXIMIZED=FALSE&amp;creator=factset&amp;display_string=Audit"}</definedName>
    <definedName name="_707__FDSAUDITLINK___4" hidden="1">{"fdsup://Directions/FactSet Auditing Viewer?action=AUDIT_VALUE&amp;DB=129&amp;ID1=698123&amp;VALUEID=03051&amp;SDATE=2010&amp;PERIODTYPE=ANN_STD&amp;SCFT=3&amp;window=popup_no_bar&amp;width=385&amp;height=120&amp;START_MAXIMIZED=FALSE&amp;creator=factset&amp;display_string=Audit"}</definedName>
    <definedName name="_707__FDSAUDITLINK___5" hidden="1">{"fdsup://Directions/FactSet Auditing Viewer?action=AUDIT_VALUE&amp;DB=129&amp;ID1=698123&amp;VALUEID=03051&amp;SDATE=2010&amp;PERIODTYPE=ANN_STD&amp;SCFT=3&amp;window=popup_no_bar&amp;width=385&amp;height=120&amp;START_MAXIMIZED=FALSE&amp;creator=factset&amp;display_string=Audit"}</definedName>
    <definedName name="_708__FDSAUDITLINK__" hidden="1">{"fdsup://Directions/FactSet Auditing Viewer?action=AUDIT_VALUE&amp;DB=129&amp;ID1=698123&amp;VALUEID=03051&amp;SDATE=201101&amp;PERIODTYPE=SEMI_STD&amp;SCFT=3&amp;window=popup_no_bar&amp;width=385&amp;height=120&amp;START_MAXIMIZED=FALSE&amp;creator=factset&amp;display_string=Audit"}</definedName>
    <definedName name="_708__FDSAUDITLINK___1" hidden="1">{"fdsup://Directions/FactSet Auditing Viewer?action=AUDIT_VALUE&amp;DB=129&amp;ID1=698123&amp;VALUEID=03051&amp;SDATE=201101&amp;PERIODTYPE=SEMI_STD&amp;SCFT=3&amp;window=popup_no_bar&amp;width=385&amp;height=120&amp;START_MAXIMIZED=FALSE&amp;creator=factset&amp;display_string=Audit"}</definedName>
    <definedName name="_708__FDSAUDITLINK___2" hidden="1">{"fdsup://Directions/FactSet Auditing Viewer?action=AUDIT_VALUE&amp;DB=129&amp;ID1=698123&amp;VALUEID=03051&amp;SDATE=201101&amp;PERIODTYPE=SEMI_STD&amp;SCFT=3&amp;window=popup_no_bar&amp;width=385&amp;height=120&amp;START_MAXIMIZED=FALSE&amp;creator=factset&amp;display_string=Audit"}</definedName>
    <definedName name="_708__FDSAUDITLINK___3" hidden="1">{"fdsup://Directions/FactSet Auditing Viewer?action=AUDIT_VALUE&amp;DB=129&amp;ID1=698123&amp;VALUEID=03051&amp;SDATE=201101&amp;PERIODTYPE=SEMI_STD&amp;SCFT=3&amp;window=popup_no_bar&amp;width=385&amp;height=120&amp;START_MAXIMIZED=FALSE&amp;creator=factset&amp;display_string=Audit"}</definedName>
    <definedName name="_708__FDSAUDITLINK___4" hidden="1">{"fdsup://Directions/FactSet Auditing Viewer?action=AUDIT_VALUE&amp;DB=129&amp;ID1=698123&amp;VALUEID=03051&amp;SDATE=201101&amp;PERIODTYPE=SEMI_STD&amp;SCFT=3&amp;window=popup_no_bar&amp;width=385&amp;height=120&amp;START_MAXIMIZED=FALSE&amp;creator=factset&amp;display_string=Audit"}</definedName>
    <definedName name="_708__FDSAUDITLINK___5" hidden="1">{"fdsup://Directions/FactSet Auditing Viewer?action=AUDIT_VALUE&amp;DB=129&amp;ID1=698123&amp;VALUEID=03051&amp;SDATE=201101&amp;PERIODTYPE=SEMI_STD&amp;SCFT=3&amp;window=popup_no_bar&amp;width=385&amp;height=120&amp;START_MAXIMIZED=FALSE&amp;creator=factset&amp;display_string=Audit"}</definedName>
    <definedName name="_709__FDSAUDITLINK__" hidden="1">{"fdsup://Directions/FactSet Auditing Viewer?action=AUDIT_VALUE&amp;DB=129&amp;ID1=698123&amp;VALUEID=7033030900&amp;SDATE=201101&amp;PERIODTYPE=SEMI_DET&amp;window=popup_no_bar&amp;width=385&amp;height=120&amp;START_MAXIMIZED=FALSE&amp;creator=factset&amp;display_string=Audit"}</definedName>
    <definedName name="_709__FDSAUDITLINK___1" hidden="1">{"fdsup://Directions/FactSet Auditing Viewer?action=AUDIT_VALUE&amp;DB=129&amp;ID1=698123&amp;VALUEID=7033030900&amp;SDATE=201101&amp;PERIODTYPE=SEMI_DET&amp;window=popup_no_bar&amp;width=385&amp;height=120&amp;START_MAXIMIZED=FALSE&amp;creator=factset&amp;display_string=Audit"}</definedName>
    <definedName name="_709__FDSAUDITLINK___2" hidden="1">{"fdsup://Directions/FactSet Auditing Viewer?action=AUDIT_VALUE&amp;DB=129&amp;ID1=698123&amp;VALUEID=7033030900&amp;SDATE=201101&amp;PERIODTYPE=SEMI_DET&amp;window=popup_no_bar&amp;width=385&amp;height=120&amp;START_MAXIMIZED=FALSE&amp;creator=factset&amp;display_string=Audit"}</definedName>
    <definedName name="_709__FDSAUDITLINK___3" hidden="1">{"fdsup://Directions/FactSet Auditing Viewer?action=AUDIT_VALUE&amp;DB=129&amp;ID1=698123&amp;VALUEID=7033030900&amp;SDATE=201101&amp;PERIODTYPE=SEMI_DET&amp;window=popup_no_bar&amp;width=385&amp;height=120&amp;START_MAXIMIZED=FALSE&amp;creator=factset&amp;display_string=Audit"}</definedName>
    <definedName name="_709__FDSAUDITLINK___4" hidden="1">{"fdsup://Directions/FactSet Auditing Viewer?action=AUDIT_VALUE&amp;DB=129&amp;ID1=698123&amp;VALUEID=7033030900&amp;SDATE=201101&amp;PERIODTYPE=SEMI_DET&amp;window=popup_no_bar&amp;width=385&amp;height=120&amp;START_MAXIMIZED=FALSE&amp;creator=factset&amp;display_string=Audit"}</definedName>
    <definedName name="_709__FDSAUDITLINK___5" hidden="1">{"fdsup://Directions/FactSet Auditing Viewer?action=AUDIT_VALUE&amp;DB=129&amp;ID1=698123&amp;VALUEID=7033030900&amp;SDATE=201101&amp;PERIODTYPE=SEMI_DET&amp;window=popup_no_bar&amp;width=385&amp;height=120&amp;START_MAXIMIZED=FALSE&amp;creator=factset&amp;display_string=Audit"}</definedName>
    <definedName name="_71__FDSAUDITLINK__" hidden="1">{"fdsup://Directions/FactSet Auditing Viewer?action=AUDIT_VALUE&amp;DB=129&amp;ID1=652826&amp;VALUEID=7033030900&amp;SDATE=201101&amp;PERIODTYPE=SEMI_DET&amp;window=popup_no_bar&amp;width=385&amp;height=120&amp;START_MAXIMIZED=FALSE&amp;creator=factset&amp;display_string=Audit"}</definedName>
    <definedName name="_71__FDSAUDITLINK___1" hidden="1">{"fdsup://Directions/FactSet Auditing Viewer?action=AUDIT_VALUE&amp;DB=129&amp;ID1=652826&amp;VALUEID=7033030900&amp;SDATE=201101&amp;PERIODTYPE=SEMI_DET&amp;window=popup_no_bar&amp;width=385&amp;height=120&amp;START_MAXIMIZED=FALSE&amp;creator=factset&amp;display_string=Audit"}</definedName>
    <definedName name="_71__FDSAUDITLINK___2" hidden="1">{"fdsup://Directions/FactSet Auditing Viewer?action=AUDIT_VALUE&amp;DB=129&amp;ID1=652826&amp;VALUEID=7033030900&amp;SDATE=201101&amp;PERIODTYPE=SEMI_DET&amp;window=popup_no_bar&amp;width=385&amp;height=120&amp;START_MAXIMIZED=FALSE&amp;creator=factset&amp;display_string=Audit"}</definedName>
    <definedName name="_71__FDSAUDITLINK___3" hidden="1">{"fdsup://Directions/FactSet Auditing Viewer?action=AUDIT_VALUE&amp;DB=129&amp;ID1=652826&amp;VALUEID=7033030900&amp;SDATE=201101&amp;PERIODTYPE=SEMI_DET&amp;window=popup_no_bar&amp;width=385&amp;height=120&amp;START_MAXIMIZED=FALSE&amp;creator=factset&amp;display_string=Audit"}</definedName>
    <definedName name="_71__FDSAUDITLINK___4" hidden="1">{"fdsup://Directions/FactSet Auditing Viewer?action=AUDIT_VALUE&amp;DB=129&amp;ID1=652826&amp;VALUEID=7033030900&amp;SDATE=201101&amp;PERIODTYPE=SEMI_DET&amp;window=popup_no_bar&amp;width=385&amp;height=120&amp;START_MAXIMIZED=FALSE&amp;creator=factset&amp;display_string=Audit"}</definedName>
    <definedName name="_71__FDSAUDITLINK___5" hidden="1">{"fdsup://Directions/FactSet Auditing Viewer?action=AUDIT_VALUE&amp;DB=129&amp;ID1=652826&amp;VALUEID=7033030900&amp;SDATE=201101&amp;PERIODTYPE=SEMI_DET&amp;window=popup_no_bar&amp;width=385&amp;height=120&amp;START_MAXIMIZED=FALSE&amp;creator=factset&amp;display_string=Audit"}</definedName>
    <definedName name="_711__FDSAUDITLINK__" hidden="1">{"fdsup://Directions/FactSet Auditing Viewer?action=AUDIT_VALUE&amp;DB=129&amp;ID1=623864&amp;VALUEID=03051&amp;SDATE=201002&amp;PERIODTYPE=SEMI_STD&amp;SCFT=3&amp;window=popup_no_bar&amp;width=385&amp;height=120&amp;START_MAXIMIZED=FALSE&amp;creator=factset&amp;display_string=Audit"}</definedName>
    <definedName name="_711__FDSAUDITLINK___1" hidden="1">{"fdsup://Directions/FactSet Auditing Viewer?action=AUDIT_VALUE&amp;DB=129&amp;ID1=623864&amp;VALUEID=03051&amp;SDATE=201002&amp;PERIODTYPE=SEMI_STD&amp;SCFT=3&amp;window=popup_no_bar&amp;width=385&amp;height=120&amp;START_MAXIMIZED=FALSE&amp;creator=factset&amp;display_string=Audit"}</definedName>
    <definedName name="_711__FDSAUDITLINK___2" hidden="1">{"fdsup://Directions/FactSet Auditing Viewer?action=AUDIT_VALUE&amp;DB=129&amp;ID1=623864&amp;VALUEID=03051&amp;SDATE=201002&amp;PERIODTYPE=SEMI_STD&amp;SCFT=3&amp;window=popup_no_bar&amp;width=385&amp;height=120&amp;START_MAXIMIZED=FALSE&amp;creator=factset&amp;display_string=Audit"}</definedName>
    <definedName name="_711__FDSAUDITLINK___3" hidden="1">{"fdsup://Directions/FactSet Auditing Viewer?action=AUDIT_VALUE&amp;DB=129&amp;ID1=623864&amp;VALUEID=03051&amp;SDATE=201002&amp;PERIODTYPE=SEMI_STD&amp;SCFT=3&amp;window=popup_no_bar&amp;width=385&amp;height=120&amp;START_MAXIMIZED=FALSE&amp;creator=factset&amp;display_string=Audit"}</definedName>
    <definedName name="_711__FDSAUDITLINK___4" hidden="1">{"fdsup://Directions/FactSet Auditing Viewer?action=AUDIT_VALUE&amp;DB=129&amp;ID1=623864&amp;VALUEID=03051&amp;SDATE=201002&amp;PERIODTYPE=SEMI_STD&amp;SCFT=3&amp;window=popup_no_bar&amp;width=385&amp;height=120&amp;START_MAXIMIZED=FALSE&amp;creator=factset&amp;display_string=Audit"}</definedName>
    <definedName name="_711__FDSAUDITLINK___5" hidden="1">{"fdsup://Directions/FactSet Auditing Viewer?action=AUDIT_VALUE&amp;DB=129&amp;ID1=623864&amp;VALUEID=03051&amp;SDATE=201002&amp;PERIODTYPE=SEMI_STD&amp;SCFT=3&amp;window=popup_no_bar&amp;width=385&amp;height=120&amp;START_MAXIMIZED=FALSE&amp;creator=factset&amp;display_string=Audit"}</definedName>
    <definedName name="_712__FDSAUDITLINK__" hidden="1">{"fdsup://directions/FAT Viewer?action=UPDATE&amp;creator=factset&amp;DYN_ARGS=TRUE&amp;DOC_NAME=FAT:FQL_AUDITING_CLIENT_TEMPLATE.FAT&amp;display_string=Audit&amp;VAR:KEY=CHCRSPIDGT&amp;VAR:QUERY=KChGRl9ERUJUX0xUKFFUUiwwLCwsLEFVRClARkZfREVCVF9MVChTRU1JLDAsLCwsQVVEKSlARkZfREVCVF9MV","ChBTk4sMCwsLCxBVUQpKQ==&amp;WINDOW=FIRST_POPUP&amp;HEIGHT=450&amp;WIDTH=450&amp;START_MAXIMIZED=FALSE&amp;VAR:CALENDAR=FIVEDAY&amp;VAR:SYMBOL=B3VL4P&amp;VAR:INDEX=0"}</definedName>
    <definedName name="_712__FDSAUDITLINK___1" hidden="1">{"fdsup://directions/FAT Viewer?action=UPDATE&amp;creator=factset&amp;DYN_ARGS=TRUE&amp;DOC_NAME=FAT:FQL_AUDITING_CLIENT_TEMPLATE.FAT&amp;display_string=Audit&amp;VAR:KEY=CHCRSPIDGT&amp;VAR:QUERY=KChGRl9ERUJUX0xUKFFUUiwwLCwsLEFVRClARkZfREVCVF9MVChTRU1JLDAsLCwsQVVEKSlARkZfREVCVF9MV","ChBTk4sMCwsLCxBVUQpKQ==&amp;WINDOW=FIRST_POPUP&amp;HEIGHT=450&amp;WIDTH=450&amp;START_MAXIMIZED=FALSE&amp;VAR:CALENDAR=FIVEDAY&amp;VAR:SYMBOL=B3VL4P&amp;VAR:INDEX=0"}</definedName>
    <definedName name="_712__FDSAUDITLINK___2" hidden="1">{"fdsup://directions/FAT Viewer?action=UPDATE&amp;creator=factset&amp;DYN_ARGS=TRUE&amp;DOC_NAME=FAT:FQL_AUDITING_CLIENT_TEMPLATE.FAT&amp;display_string=Audit&amp;VAR:KEY=CHCRSPIDGT&amp;VAR:QUERY=KChGRl9ERUJUX0xUKFFUUiwwLCwsLEFVRClARkZfREVCVF9MVChTRU1JLDAsLCwsQVVEKSlARkZfREVCVF9MV","ChBTk4sMCwsLCxBVUQpKQ==&amp;WINDOW=FIRST_POPUP&amp;HEIGHT=450&amp;WIDTH=450&amp;START_MAXIMIZED=FALSE&amp;VAR:CALENDAR=FIVEDAY&amp;VAR:SYMBOL=B3VL4P&amp;VAR:INDEX=0"}</definedName>
    <definedName name="_712__FDSAUDITLINK___3" hidden="1">{"fdsup://directions/FAT Viewer?action=UPDATE&amp;creator=factset&amp;DYN_ARGS=TRUE&amp;DOC_NAME=FAT:FQL_AUDITING_CLIENT_TEMPLATE.FAT&amp;display_string=Audit&amp;VAR:KEY=CHCRSPIDGT&amp;VAR:QUERY=KChGRl9ERUJUX0xUKFFUUiwwLCwsLEFVRClARkZfREVCVF9MVChTRU1JLDAsLCwsQVVEKSlARkZfREVCVF9MV","ChBTk4sMCwsLCxBVUQpKQ==&amp;WINDOW=FIRST_POPUP&amp;HEIGHT=450&amp;WIDTH=450&amp;START_MAXIMIZED=FALSE&amp;VAR:CALENDAR=FIVEDAY&amp;VAR:SYMBOL=B3VL4P&amp;VAR:INDEX=0"}</definedName>
    <definedName name="_712__FDSAUDITLINK___4" hidden="1">{"fdsup://directions/FAT Viewer?action=UPDATE&amp;creator=factset&amp;DYN_ARGS=TRUE&amp;DOC_NAME=FAT:FQL_AUDITING_CLIENT_TEMPLATE.FAT&amp;display_string=Audit&amp;VAR:KEY=CHCRSPIDGT&amp;VAR:QUERY=KChGRl9ERUJUX0xUKFFUUiwwLCwsLEFVRClARkZfREVCVF9MVChTRU1JLDAsLCwsQVVEKSlARkZfREVCVF9MV","ChBTk4sMCwsLCxBVUQpKQ==&amp;WINDOW=FIRST_POPUP&amp;HEIGHT=450&amp;WIDTH=450&amp;START_MAXIMIZED=FALSE&amp;VAR:CALENDAR=FIVEDAY&amp;VAR:SYMBOL=B3VL4P&amp;VAR:INDEX=0"}</definedName>
    <definedName name="_712__FDSAUDITLINK___5" hidden="1">{"fdsup://directions/FAT Viewer?action=UPDATE&amp;creator=factset&amp;DYN_ARGS=TRUE&amp;DOC_NAME=FAT:FQL_AUDITING_CLIENT_TEMPLATE.FAT&amp;display_string=Audit&amp;VAR:KEY=CHCRSPIDGT&amp;VAR:QUERY=KChGRl9ERUJUX0xUKFFUUiwwLCwsLEFVRClARkZfREVCVF9MVChTRU1JLDAsLCwsQVVEKSlARkZfREVCVF9MV","ChBTk4sMCwsLCxBVUQpKQ==&amp;WINDOW=FIRST_POPUP&amp;HEIGHT=450&amp;WIDTH=450&amp;START_MAXIMIZED=FALSE&amp;VAR:CALENDAR=FIVEDAY&amp;VAR:SYMBOL=B3VL4P&amp;VAR:INDEX=0"}</definedName>
    <definedName name="_713__FDSAUDITLINK__" hidden="1">{"fdsup://Directions/FactSet Auditing Viewer?action=AUDIT_VALUE&amp;DB=129&amp;ID1=B3VL4P&amp;VALUEID=03051&amp;SDATE=201101&amp;PERIODTYPE=SEMI_STD&amp;SCFT=3&amp;window=popup_no_bar&amp;width=385&amp;height=120&amp;START_MAXIMIZED=FALSE&amp;creator=factset&amp;display_string=Audit"}</definedName>
    <definedName name="_713__FDSAUDITLINK___1" hidden="1">{"fdsup://Directions/FactSet Auditing Viewer?action=AUDIT_VALUE&amp;DB=129&amp;ID1=B3VL4P&amp;VALUEID=03051&amp;SDATE=201101&amp;PERIODTYPE=SEMI_STD&amp;SCFT=3&amp;window=popup_no_bar&amp;width=385&amp;height=120&amp;START_MAXIMIZED=FALSE&amp;creator=factset&amp;display_string=Audit"}</definedName>
    <definedName name="_713__FDSAUDITLINK___2" hidden="1">{"fdsup://Directions/FactSet Auditing Viewer?action=AUDIT_VALUE&amp;DB=129&amp;ID1=B3VL4P&amp;VALUEID=03051&amp;SDATE=201101&amp;PERIODTYPE=SEMI_STD&amp;SCFT=3&amp;window=popup_no_bar&amp;width=385&amp;height=120&amp;START_MAXIMIZED=FALSE&amp;creator=factset&amp;display_string=Audit"}</definedName>
    <definedName name="_713__FDSAUDITLINK___3" hidden="1">{"fdsup://Directions/FactSet Auditing Viewer?action=AUDIT_VALUE&amp;DB=129&amp;ID1=B3VL4P&amp;VALUEID=03051&amp;SDATE=201101&amp;PERIODTYPE=SEMI_STD&amp;SCFT=3&amp;window=popup_no_bar&amp;width=385&amp;height=120&amp;START_MAXIMIZED=FALSE&amp;creator=factset&amp;display_string=Audit"}</definedName>
    <definedName name="_713__FDSAUDITLINK___4" hidden="1">{"fdsup://Directions/FactSet Auditing Viewer?action=AUDIT_VALUE&amp;DB=129&amp;ID1=B3VL4P&amp;VALUEID=03051&amp;SDATE=201101&amp;PERIODTYPE=SEMI_STD&amp;SCFT=3&amp;window=popup_no_bar&amp;width=385&amp;height=120&amp;START_MAXIMIZED=FALSE&amp;creator=factset&amp;display_string=Audit"}</definedName>
    <definedName name="_713__FDSAUDITLINK___5" hidden="1">{"fdsup://Directions/FactSet Auditing Viewer?action=AUDIT_VALUE&amp;DB=129&amp;ID1=B3VL4P&amp;VALUEID=03051&amp;SDATE=201101&amp;PERIODTYPE=SEMI_STD&amp;SCFT=3&amp;window=popup_no_bar&amp;width=385&amp;height=120&amp;START_MAXIMIZED=FALSE&amp;creator=factset&amp;display_string=Audit"}</definedName>
    <definedName name="_73__FDSAUDITLINK__" hidden="1">{"fdsup://Directions/FactSet Auditing Viewer?action=AUDIT_VALUE&amp;DB=129&amp;ID1=B1FJ0C&amp;VALUEID=03426&amp;SDATE=201101&amp;PERIODTYPE=SEMI_STD&amp;window=popup_no_bar&amp;width=385&amp;height=120&amp;START_MAXIMIZED=FALSE&amp;creator=factset&amp;display_string=Audit"}</definedName>
    <definedName name="_73__FDSAUDITLINK___1" hidden="1">{"fdsup://Directions/FactSet Auditing Viewer?action=AUDIT_VALUE&amp;DB=129&amp;ID1=B1FJ0C&amp;VALUEID=03426&amp;SDATE=201101&amp;PERIODTYPE=SEMI_STD&amp;window=popup_no_bar&amp;width=385&amp;height=120&amp;START_MAXIMIZED=FALSE&amp;creator=factset&amp;display_string=Audit"}</definedName>
    <definedName name="_73__FDSAUDITLINK___2" hidden="1">{"fdsup://Directions/FactSet Auditing Viewer?action=AUDIT_VALUE&amp;DB=129&amp;ID1=B1FJ0C&amp;VALUEID=03426&amp;SDATE=201101&amp;PERIODTYPE=SEMI_STD&amp;window=popup_no_bar&amp;width=385&amp;height=120&amp;START_MAXIMIZED=FALSE&amp;creator=factset&amp;display_string=Audit"}</definedName>
    <definedName name="_73__FDSAUDITLINK___3" hidden="1">{"fdsup://Directions/FactSet Auditing Viewer?action=AUDIT_VALUE&amp;DB=129&amp;ID1=B1FJ0C&amp;VALUEID=03426&amp;SDATE=201101&amp;PERIODTYPE=SEMI_STD&amp;window=popup_no_bar&amp;width=385&amp;height=120&amp;START_MAXIMIZED=FALSE&amp;creator=factset&amp;display_string=Audit"}</definedName>
    <definedName name="_73__FDSAUDITLINK___4" hidden="1">{"fdsup://Directions/FactSet Auditing Viewer?action=AUDIT_VALUE&amp;DB=129&amp;ID1=B1FJ0C&amp;VALUEID=03426&amp;SDATE=201101&amp;PERIODTYPE=SEMI_STD&amp;window=popup_no_bar&amp;width=385&amp;height=120&amp;START_MAXIMIZED=FALSE&amp;creator=factset&amp;display_string=Audit"}</definedName>
    <definedName name="_73__FDSAUDITLINK___5" hidden="1">{"fdsup://Directions/FactSet Auditing Viewer?action=AUDIT_VALUE&amp;DB=129&amp;ID1=B1FJ0C&amp;VALUEID=03426&amp;SDATE=201101&amp;PERIODTYPE=SEMI_STD&amp;window=popup_no_bar&amp;width=385&amp;height=120&amp;START_MAXIMIZED=FALSE&amp;creator=factset&amp;display_string=Audit"}</definedName>
    <definedName name="_733__FDSAUDITLINK__" hidden="1">{"fdsup://Directions/FactSet Auditing Viewer?action=AUDIT_VALUE&amp;DB=129&amp;ID1=19121610&amp;VALUEID=7033030900&amp;SDATE=201101&amp;PERIODTYPE=QTR_DET&amp;window=popup_no_bar&amp;width=385&amp;height=120&amp;START_MAXIMIZED=FALSE&amp;creator=factset&amp;display_string=Audit"}</definedName>
    <definedName name="_733__FDSAUDITLINK___1" hidden="1">{"fdsup://Directions/FactSet Auditing Viewer?action=AUDIT_VALUE&amp;DB=129&amp;ID1=19121610&amp;VALUEID=7033030900&amp;SDATE=201101&amp;PERIODTYPE=QTR_DET&amp;window=popup_no_bar&amp;width=385&amp;height=120&amp;START_MAXIMIZED=FALSE&amp;creator=factset&amp;display_string=Audit"}</definedName>
    <definedName name="_733__FDSAUDITLINK___2" hidden="1">{"fdsup://Directions/FactSet Auditing Viewer?action=AUDIT_VALUE&amp;DB=129&amp;ID1=19121610&amp;VALUEID=7033030900&amp;SDATE=201101&amp;PERIODTYPE=QTR_DET&amp;window=popup_no_bar&amp;width=385&amp;height=120&amp;START_MAXIMIZED=FALSE&amp;creator=factset&amp;display_string=Audit"}</definedName>
    <definedName name="_733__FDSAUDITLINK___3" hidden="1">{"fdsup://Directions/FactSet Auditing Viewer?action=AUDIT_VALUE&amp;DB=129&amp;ID1=19121610&amp;VALUEID=7033030900&amp;SDATE=201101&amp;PERIODTYPE=QTR_DET&amp;window=popup_no_bar&amp;width=385&amp;height=120&amp;START_MAXIMIZED=FALSE&amp;creator=factset&amp;display_string=Audit"}</definedName>
    <definedName name="_733__FDSAUDITLINK___4" hidden="1">{"fdsup://Directions/FactSet Auditing Viewer?action=AUDIT_VALUE&amp;DB=129&amp;ID1=19121610&amp;VALUEID=7033030900&amp;SDATE=201101&amp;PERIODTYPE=QTR_DET&amp;window=popup_no_bar&amp;width=385&amp;height=120&amp;START_MAXIMIZED=FALSE&amp;creator=factset&amp;display_string=Audit"}</definedName>
    <definedName name="_733__FDSAUDITLINK___5" hidden="1">{"fdsup://Directions/FactSet Auditing Viewer?action=AUDIT_VALUE&amp;DB=129&amp;ID1=19121610&amp;VALUEID=7033030900&amp;SDATE=201101&amp;PERIODTYPE=QTR_DET&amp;window=popup_no_bar&amp;width=385&amp;height=120&amp;START_MAXIMIZED=FALSE&amp;creator=factset&amp;display_string=Audit"}</definedName>
    <definedName name="_736__FDSAUDITLINK__" hidden="1">{"fdsup://Directions/FactSet Auditing Viewer?action=AUDIT_VALUE&amp;DB=129&amp;ID1=48783610&amp;VALUEID=7033030900&amp;SDATE=201101&amp;PERIODTYPE=QTR_DET&amp;window=popup_no_bar&amp;width=385&amp;height=120&amp;START_MAXIMIZED=FALSE&amp;creator=factset&amp;display_string=Audit"}</definedName>
    <definedName name="_736__FDSAUDITLINK___1" hidden="1">{"fdsup://Directions/FactSet Auditing Viewer?action=AUDIT_VALUE&amp;DB=129&amp;ID1=48783610&amp;VALUEID=7033030900&amp;SDATE=201101&amp;PERIODTYPE=QTR_DET&amp;window=popup_no_bar&amp;width=385&amp;height=120&amp;START_MAXIMIZED=FALSE&amp;creator=factset&amp;display_string=Audit"}</definedName>
    <definedName name="_736__FDSAUDITLINK___2" hidden="1">{"fdsup://Directions/FactSet Auditing Viewer?action=AUDIT_VALUE&amp;DB=129&amp;ID1=48783610&amp;VALUEID=7033030900&amp;SDATE=201101&amp;PERIODTYPE=QTR_DET&amp;window=popup_no_bar&amp;width=385&amp;height=120&amp;START_MAXIMIZED=FALSE&amp;creator=factset&amp;display_string=Audit"}</definedName>
    <definedName name="_736__FDSAUDITLINK___3" hidden="1">{"fdsup://Directions/FactSet Auditing Viewer?action=AUDIT_VALUE&amp;DB=129&amp;ID1=48783610&amp;VALUEID=7033030900&amp;SDATE=201101&amp;PERIODTYPE=QTR_DET&amp;window=popup_no_bar&amp;width=385&amp;height=120&amp;START_MAXIMIZED=FALSE&amp;creator=factset&amp;display_string=Audit"}</definedName>
    <definedName name="_736__FDSAUDITLINK___4" hidden="1">{"fdsup://Directions/FactSet Auditing Viewer?action=AUDIT_VALUE&amp;DB=129&amp;ID1=48783610&amp;VALUEID=7033030900&amp;SDATE=201101&amp;PERIODTYPE=QTR_DET&amp;window=popup_no_bar&amp;width=385&amp;height=120&amp;START_MAXIMIZED=FALSE&amp;creator=factset&amp;display_string=Audit"}</definedName>
    <definedName name="_736__FDSAUDITLINK___5" hidden="1">{"fdsup://Directions/FactSet Auditing Viewer?action=AUDIT_VALUE&amp;DB=129&amp;ID1=48783610&amp;VALUEID=7033030900&amp;SDATE=201101&amp;PERIODTYPE=QTR_DET&amp;window=popup_no_bar&amp;width=385&amp;height=120&amp;START_MAXIMIZED=FALSE&amp;creator=factset&amp;display_string=Audit"}</definedName>
    <definedName name="_739__FDSAUDITLINK__" hidden="1">{"fdsup://Directions/FactSet Auditing Viewer?action=AUDIT_VALUE&amp;DB=129&amp;ID1=B59HM7&amp;VALUEID=7033030900&amp;SDATE=201101&amp;PERIODTYPE=SEMI_DET&amp;window=popup_no_bar&amp;width=385&amp;height=120&amp;START_MAXIMIZED=FALSE&amp;creator=factset&amp;display_string=Audit"}</definedName>
    <definedName name="_739__FDSAUDITLINK___1" hidden="1">{"fdsup://Directions/FactSet Auditing Viewer?action=AUDIT_VALUE&amp;DB=129&amp;ID1=B59HM7&amp;VALUEID=7033030900&amp;SDATE=201101&amp;PERIODTYPE=SEMI_DET&amp;window=popup_no_bar&amp;width=385&amp;height=120&amp;START_MAXIMIZED=FALSE&amp;creator=factset&amp;display_string=Audit"}</definedName>
    <definedName name="_739__FDSAUDITLINK___2" hidden="1">{"fdsup://Directions/FactSet Auditing Viewer?action=AUDIT_VALUE&amp;DB=129&amp;ID1=B59HM7&amp;VALUEID=7033030900&amp;SDATE=201101&amp;PERIODTYPE=SEMI_DET&amp;window=popup_no_bar&amp;width=385&amp;height=120&amp;START_MAXIMIZED=FALSE&amp;creator=factset&amp;display_string=Audit"}</definedName>
    <definedName name="_739__FDSAUDITLINK___3" hidden="1">{"fdsup://Directions/FactSet Auditing Viewer?action=AUDIT_VALUE&amp;DB=129&amp;ID1=B59HM7&amp;VALUEID=7033030900&amp;SDATE=201101&amp;PERIODTYPE=SEMI_DET&amp;window=popup_no_bar&amp;width=385&amp;height=120&amp;START_MAXIMIZED=FALSE&amp;creator=factset&amp;display_string=Audit"}</definedName>
    <definedName name="_739__FDSAUDITLINK___4" hidden="1">{"fdsup://Directions/FactSet Auditing Viewer?action=AUDIT_VALUE&amp;DB=129&amp;ID1=B59HM7&amp;VALUEID=7033030900&amp;SDATE=201101&amp;PERIODTYPE=SEMI_DET&amp;window=popup_no_bar&amp;width=385&amp;height=120&amp;START_MAXIMIZED=FALSE&amp;creator=factset&amp;display_string=Audit"}</definedName>
    <definedName name="_739__FDSAUDITLINK___5" hidden="1">{"fdsup://Directions/FactSet Auditing Viewer?action=AUDIT_VALUE&amp;DB=129&amp;ID1=B59HM7&amp;VALUEID=7033030900&amp;SDATE=201101&amp;PERIODTYPE=SEMI_DET&amp;window=popup_no_bar&amp;width=385&amp;height=120&amp;START_MAXIMIZED=FALSE&amp;creator=factset&amp;display_string=Audit"}</definedName>
    <definedName name="_741__FDSAUDITLINK__" hidden="1">{"fdsup://Directions/FactSet Auditing Viewer?action=AUDIT_VALUE&amp;DB=129&amp;ID1=B50YPZ&amp;VALUEID=7033030900&amp;SDATE=201101&amp;PERIODTYPE=SEMI_DET&amp;window=popup_no_bar&amp;width=385&amp;height=120&amp;START_MAXIMIZED=FALSE&amp;creator=factset&amp;display_string=Audit"}</definedName>
    <definedName name="_741__FDSAUDITLINK___1" hidden="1">{"fdsup://Directions/FactSet Auditing Viewer?action=AUDIT_VALUE&amp;DB=129&amp;ID1=B50YPZ&amp;VALUEID=7033030900&amp;SDATE=201101&amp;PERIODTYPE=SEMI_DET&amp;window=popup_no_bar&amp;width=385&amp;height=120&amp;START_MAXIMIZED=FALSE&amp;creator=factset&amp;display_string=Audit"}</definedName>
    <definedName name="_741__FDSAUDITLINK___2" hidden="1">{"fdsup://Directions/FactSet Auditing Viewer?action=AUDIT_VALUE&amp;DB=129&amp;ID1=B50YPZ&amp;VALUEID=7033030900&amp;SDATE=201101&amp;PERIODTYPE=SEMI_DET&amp;window=popup_no_bar&amp;width=385&amp;height=120&amp;START_MAXIMIZED=FALSE&amp;creator=factset&amp;display_string=Audit"}</definedName>
    <definedName name="_741__FDSAUDITLINK___3" hidden="1">{"fdsup://Directions/FactSet Auditing Viewer?action=AUDIT_VALUE&amp;DB=129&amp;ID1=B50YPZ&amp;VALUEID=7033030900&amp;SDATE=201101&amp;PERIODTYPE=SEMI_DET&amp;window=popup_no_bar&amp;width=385&amp;height=120&amp;START_MAXIMIZED=FALSE&amp;creator=factset&amp;display_string=Audit"}</definedName>
    <definedName name="_741__FDSAUDITLINK___4" hidden="1">{"fdsup://Directions/FactSet Auditing Viewer?action=AUDIT_VALUE&amp;DB=129&amp;ID1=B50YPZ&amp;VALUEID=7033030900&amp;SDATE=201101&amp;PERIODTYPE=SEMI_DET&amp;window=popup_no_bar&amp;width=385&amp;height=120&amp;START_MAXIMIZED=FALSE&amp;creator=factset&amp;display_string=Audit"}</definedName>
    <definedName name="_741__FDSAUDITLINK___5" hidden="1">{"fdsup://Directions/FactSet Auditing Viewer?action=AUDIT_VALUE&amp;DB=129&amp;ID1=B50YPZ&amp;VALUEID=7033030900&amp;SDATE=201101&amp;PERIODTYPE=SEMI_DET&amp;window=popup_no_bar&amp;width=385&amp;height=120&amp;START_MAXIMIZED=FALSE&amp;creator=factset&amp;display_string=Audit"}</definedName>
    <definedName name="_745__FDSAUDITLINK__" hidden="1">{"fdsup://Directions/FactSet Auditing Viewer?action=AUDIT_VALUE&amp;DB=129&amp;ID1=627791&amp;VALUEID=7033030900&amp;SDATE=201101&amp;PERIODTYPE=SEMI_DET&amp;window=popup_no_bar&amp;width=385&amp;height=120&amp;START_MAXIMIZED=FALSE&amp;creator=factset&amp;display_string=Audit"}</definedName>
    <definedName name="_745__FDSAUDITLINK___1" hidden="1">{"fdsup://Directions/FactSet Auditing Viewer?action=AUDIT_VALUE&amp;DB=129&amp;ID1=627791&amp;VALUEID=7033030900&amp;SDATE=201101&amp;PERIODTYPE=SEMI_DET&amp;window=popup_no_bar&amp;width=385&amp;height=120&amp;START_MAXIMIZED=FALSE&amp;creator=factset&amp;display_string=Audit"}</definedName>
    <definedName name="_745__FDSAUDITLINK___2" hidden="1">{"fdsup://Directions/FactSet Auditing Viewer?action=AUDIT_VALUE&amp;DB=129&amp;ID1=627791&amp;VALUEID=7033030900&amp;SDATE=201101&amp;PERIODTYPE=SEMI_DET&amp;window=popup_no_bar&amp;width=385&amp;height=120&amp;START_MAXIMIZED=FALSE&amp;creator=factset&amp;display_string=Audit"}</definedName>
    <definedName name="_745__FDSAUDITLINK___3" hidden="1">{"fdsup://Directions/FactSet Auditing Viewer?action=AUDIT_VALUE&amp;DB=129&amp;ID1=627791&amp;VALUEID=7033030900&amp;SDATE=201101&amp;PERIODTYPE=SEMI_DET&amp;window=popup_no_bar&amp;width=385&amp;height=120&amp;START_MAXIMIZED=FALSE&amp;creator=factset&amp;display_string=Audit"}</definedName>
    <definedName name="_745__FDSAUDITLINK___4" hidden="1">{"fdsup://Directions/FactSet Auditing Viewer?action=AUDIT_VALUE&amp;DB=129&amp;ID1=627791&amp;VALUEID=7033030900&amp;SDATE=201101&amp;PERIODTYPE=SEMI_DET&amp;window=popup_no_bar&amp;width=385&amp;height=120&amp;START_MAXIMIZED=FALSE&amp;creator=factset&amp;display_string=Audit"}</definedName>
    <definedName name="_745__FDSAUDITLINK___5" hidden="1">{"fdsup://Directions/FactSet Auditing Viewer?action=AUDIT_VALUE&amp;DB=129&amp;ID1=627791&amp;VALUEID=7033030900&amp;SDATE=201101&amp;PERIODTYPE=SEMI_DET&amp;window=popup_no_bar&amp;width=385&amp;height=120&amp;START_MAXIMIZED=FALSE&amp;creator=factset&amp;display_string=Audit"}</definedName>
    <definedName name="_748__FDSAUDITLINK__" hidden="1">{"fdsup://Directions/FactSet Auditing Viewer?action=AUDIT_VALUE&amp;DB=129&amp;ID1=B00G29&amp;VALUEID=7033030900&amp;SDATE=201101&amp;PERIODTYPE=SEMI_DET&amp;window=popup_no_bar&amp;width=385&amp;height=120&amp;START_MAXIMIZED=FALSE&amp;creator=factset&amp;display_string=Audit"}</definedName>
    <definedName name="_748__FDSAUDITLINK___1" hidden="1">{"fdsup://Directions/FactSet Auditing Viewer?action=AUDIT_VALUE&amp;DB=129&amp;ID1=B00G29&amp;VALUEID=7033030900&amp;SDATE=201101&amp;PERIODTYPE=SEMI_DET&amp;window=popup_no_bar&amp;width=385&amp;height=120&amp;START_MAXIMIZED=FALSE&amp;creator=factset&amp;display_string=Audit"}</definedName>
    <definedName name="_748__FDSAUDITLINK___2" hidden="1">{"fdsup://Directions/FactSet Auditing Viewer?action=AUDIT_VALUE&amp;DB=129&amp;ID1=B00G29&amp;VALUEID=7033030900&amp;SDATE=201101&amp;PERIODTYPE=SEMI_DET&amp;window=popup_no_bar&amp;width=385&amp;height=120&amp;START_MAXIMIZED=FALSE&amp;creator=factset&amp;display_string=Audit"}</definedName>
    <definedName name="_748__FDSAUDITLINK___3" hidden="1">{"fdsup://Directions/FactSet Auditing Viewer?action=AUDIT_VALUE&amp;DB=129&amp;ID1=B00G29&amp;VALUEID=7033030900&amp;SDATE=201101&amp;PERIODTYPE=SEMI_DET&amp;window=popup_no_bar&amp;width=385&amp;height=120&amp;START_MAXIMIZED=FALSE&amp;creator=factset&amp;display_string=Audit"}</definedName>
    <definedName name="_748__FDSAUDITLINK___4" hidden="1">{"fdsup://Directions/FactSet Auditing Viewer?action=AUDIT_VALUE&amp;DB=129&amp;ID1=B00G29&amp;VALUEID=7033030900&amp;SDATE=201101&amp;PERIODTYPE=SEMI_DET&amp;window=popup_no_bar&amp;width=385&amp;height=120&amp;START_MAXIMIZED=FALSE&amp;creator=factset&amp;display_string=Audit"}</definedName>
    <definedName name="_748__FDSAUDITLINK___5" hidden="1">{"fdsup://Directions/FactSet Auditing Viewer?action=AUDIT_VALUE&amp;DB=129&amp;ID1=B00G29&amp;VALUEID=7033030900&amp;SDATE=201101&amp;PERIODTYPE=SEMI_DET&amp;window=popup_no_bar&amp;width=385&amp;height=120&amp;START_MAXIMIZED=FALSE&amp;creator=factset&amp;display_string=Audit"}</definedName>
    <definedName name="_8__FDSAUDITLINK__"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8__FDSAUDITLINK___1"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8__FDSAUDITLINK___2"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8__FDSAUDITLINK___3"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8__FDSAUDITLINK___4"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8__FDSAUDITLINK___5" hidden="1">{"fdsup://directions/FAT Viewer?action=UPDATE&amp;creator=factset&amp;DYN_ARGS=TRUE&amp;DOC_NAME=FAT:FQL_AUDITING_CLIENT_TEMPLATE.FAT&amp;display_string=Audit&amp;VAR:KEY=KVEJEFQVSB&amp;VAR:QUERY=KChGRl9ERUJUKFFUUiwwKUBGRl9ERUJUKFNFTUksMCkpQEZGX0RFQlQoQU5OLDApKQ==&amp;WINDOW=FIRST_POP","UP&amp;HEIGHT=450&amp;WIDTH=450&amp;START_MAXIMIZED=FALSE&amp;VAR:CALENDAR=FIVEDAY&amp;VAR:INDEX=0"}</definedName>
    <definedName name="_AFG1" hidden="1">{#N/A,#N/A,FALSE,"Board Rpt 1";#N/A,#N/A,FALSE,"Board Rpt 2";#N/A,#N/A,FALSE,"Board Rpt 3";#N/A,#N/A,FALSE,"Board Rpt 4";#N/A,#N/A,FALSE,"Board Rpt 5";#N/A,#N/A,FALSE,"Board Rpt 6";#N/A,#N/A,FALSE,"Board Rpt 7";#N/A,#N/A,FALSE,"Board Rpt 8";#N/A,#N/A,FALSE,"Board Rpt 9"}</definedName>
    <definedName name="_AFG1_1" hidden="1">{#N/A,#N/A,FALSE,"Board Rpt 1";#N/A,#N/A,FALSE,"Board Rpt 2";#N/A,#N/A,FALSE,"Board Rpt 3";#N/A,#N/A,FALSE,"Board Rpt 4";#N/A,#N/A,FALSE,"Board Rpt 5";#N/A,#N/A,FALSE,"Board Rpt 6";#N/A,#N/A,FALSE,"Board Rpt 7";#N/A,#N/A,FALSE,"Board Rpt 8";#N/A,#N/A,FALSE,"Board Rpt 9"}</definedName>
    <definedName name="_AFG1_2" hidden="1">{#N/A,#N/A,FALSE,"Board Rpt 1";#N/A,#N/A,FALSE,"Board Rpt 2";#N/A,#N/A,FALSE,"Board Rpt 3";#N/A,#N/A,FALSE,"Board Rpt 4";#N/A,#N/A,FALSE,"Board Rpt 5";#N/A,#N/A,FALSE,"Board Rpt 6";#N/A,#N/A,FALSE,"Board Rpt 7";#N/A,#N/A,FALSE,"Board Rpt 8";#N/A,#N/A,FALSE,"Board Rpt 9"}</definedName>
    <definedName name="_AFG1_3" hidden="1">{#N/A,#N/A,FALSE,"Board Rpt 1";#N/A,#N/A,FALSE,"Board Rpt 2";#N/A,#N/A,FALSE,"Board Rpt 3";#N/A,#N/A,FALSE,"Board Rpt 4";#N/A,#N/A,FALSE,"Board Rpt 5";#N/A,#N/A,FALSE,"Board Rpt 6";#N/A,#N/A,FALSE,"Board Rpt 7";#N/A,#N/A,FALSE,"Board Rpt 8";#N/A,#N/A,FALSE,"Board Rpt 9"}</definedName>
    <definedName name="_AFG1_4" hidden="1">{#N/A,#N/A,FALSE,"Board Rpt 1";#N/A,#N/A,FALSE,"Board Rpt 2";#N/A,#N/A,FALSE,"Board Rpt 3";#N/A,#N/A,FALSE,"Board Rpt 4";#N/A,#N/A,FALSE,"Board Rpt 5";#N/A,#N/A,FALSE,"Board Rpt 6";#N/A,#N/A,FALSE,"Board Rpt 7";#N/A,#N/A,FALSE,"Board Rpt 8";#N/A,#N/A,FALSE,"Board Rpt 9"}</definedName>
    <definedName name="_AFG1_5" hidden="1">{#N/A,#N/A,FALSE,"Board Rpt 1";#N/A,#N/A,FALSE,"Board Rpt 2";#N/A,#N/A,FALSE,"Board Rpt 3";#N/A,#N/A,FALSE,"Board Rpt 4";#N/A,#N/A,FALSE,"Board Rpt 5";#N/A,#N/A,FALSE,"Board Rpt 6";#N/A,#N/A,FALSE,"Board Rpt 7";#N/A,#N/A,FALSE,"Board Rpt 8";#N/A,#N/A,FALSE,"Board Rpt 9"}</definedName>
    <definedName name="_afg2" hidden="1">{#N/A,#N/A,FALSE,"Board Rpt 1";#N/A,#N/A,FALSE,"Board Rpt 2";#N/A,#N/A,FALSE,"Board Rpt 3";#N/A,#N/A,FALSE,"Board Rpt 4";#N/A,#N/A,FALSE,"Board Rpt 5";#N/A,#N/A,FALSE,"Board Rpt 6";#N/A,#N/A,FALSE,"Board Rpt 7";#N/A,#N/A,FALSE,"Board Rpt 8";#N/A,#N/A,FALSE,"Board Rpt 9"}</definedName>
    <definedName name="_afg2_1" hidden="1">{#N/A,#N/A,FALSE,"Board Rpt 1";#N/A,#N/A,FALSE,"Board Rpt 2";#N/A,#N/A,FALSE,"Board Rpt 3";#N/A,#N/A,FALSE,"Board Rpt 4";#N/A,#N/A,FALSE,"Board Rpt 5";#N/A,#N/A,FALSE,"Board Rpt 6";#N/A,#N/A,FALSE,"Board Rpt 7";#N/A,#N/A,FALSE,"Board Rpt 8";#N/A,#N/A,FALSE,"Board Rpt 9"}</definedName>
    <definedName name="_afg2_2" hidden="1">{#N/A,#N/A,FALSE,"Board Rpt 1";#N/A,#N/A,FALSE,"Board Rpt 2";#N/A,#N/A,FALSE,"Board Rpt 3";#N/A,#N/A,FALSE,"Board Rpt 4";#N/A,#N/A,FALSE,"Board Rpt 5";#N/A,#N/A,FALSE,"Board Rpt 6";#N/A,#N/A,FALSE,"Board Rpt 7";#N/A,#N/A,FALSE,"Board Rpt 8";#N/A,#N/A,FALSE,"Board Rpt 9"}</definedName>
    <definedName name="_afg2_3" hidden="1">{#N/A,#N/A,FALSE,"Board Rpt 1";#N/A,#N/A,FALSE,"Board Rpt 2";#N/A,#N/A,FALSE,"Board Rpt 3";#N/A,#N/A,FALSE,"Board Rpt 4";#N/A,#N/A,FALSE,"Board Rpt 5";#N/A,#N/A,FALSE,"Board Rpt 6";#N/A,#N/A,FALSE,"Board Rpt 7";#N/A,#N/A,FALSE,"Board Rpt 8";#N/A,#N/A,FALSE,"Board Rpt 9"}</definedName>
    <definedName name="_afg2_4" hidden="1">{#N/A,#N/A,FALSE,"Board Rpt 1";#N/A,#N/A,FALSE,"Board Rpt 2";#N/A,#N/A,FALSE,"Board Rpt 3";#N/A,#N/A,FALSE,"Board Rpt 4";#N/A,#N/A,FALSE,"Board Rpt 5";#N/A,#N/A,FALSE,"Board Rpt 6";#N/A,#N/A,FALSE,"Board Rpt 7";#N/A,#N/A,FALSE,"Board Rpt 8";#N/A,#N/A,FALSE,"Board Rpt 9"}</definedName>
    <definedName name="_afg2_5" hidden="1">{#N/A,#N/A,FALSE,"Board Rpt 1";#N/A,#N/A,FALSE,"Board Rpt 2";#N/A,#N/A,FALSE,"Board Rpt 3";#N/A,#N/A,FALSE,"Board Rpt 4";#N/A,#N/A,FALSE,"Board Rpt 5";#N/A,#N/A,FALSE,"Board Rpt 6";#N/A,#N/A,FALSE,"Board Rpt 7";#N/A,#N/A,FALSE,"Board Rpt 8";#N/A,#N/A,FALSE,"Board Rpt 9"}</definedName>
    <definedName name="_ANS123">#REF!</definedName>
    <definedName name="_ANSNUM">#REF!</definedName>
    <definedName name="_ANSYN">#REF!</definedName>
    <definedName name="_Apr04">#REF!</definedName>
    <definedName name="_AtRisk_SimSetting_AutomaticallyGenerateReports" hidden="1">TRUE</definedName>
    <definedName name="_AtRisk_SimSetting_AutomaticallyGenerateReports_1" hidden="1">TRUE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AUC1">#REF!</definedName>
    <definedName name="_AUC2">#REF!</definedName>
    <definedName name="_Aug03">#REF!</definedName>
    <definedName name="_CAP1">#REF!</definedName>
    <definedName name="_CAP2">#REF!</definedName>
    <definedName name="_CAP3">#REF!</definedName>
    <definedName name="_CC0101" hidden="1">{#N/A,#N/A,FALSE,"P&amp;L";#N/A,#N/A,FALSE,"R-P&amp;L";#N/A,#N/A,FALSE,"N-P&amp;L";#N/A,#N/A,FALSE,"E-P&amp;L"}</definedName>
    <definedName name="_CC0101_1" hidden="1">{#N/A,#N/A,FALSE,"P&amp;L";#N/A,#N/A,FALSE,"R-P&amp;L";#N/A,#N/A,FALSE,"N-P&amp;L";#N/A,#N/A,FALSE,"E-P&amp;L"}</definedName>
    <definedName name="_CC0101_2" hidden="1">{#N/A,#N/A,FALSE,"P&amp;L";#N/A,#N/A,FALSE,"R-P&amp;L";#N/A,#N/A,FALSE,"N-P&amp;L";#N/A,#N/A,FALSE,"E-P&amp;L"}</definedName>
    <definedName name="_CC0101_3" hidden="1">{#N/A,#N/A,FALSE,"P&amp;L";#N/A,#N/A,FALSE,"R-P&amp;L";#N/A,#N/A,FALSE,"N-P&amp;L";#N/A,#N/A,FALSE,"E-P&amp;L"}</definedName>
    <definedName name="_CC0101_4" hidden="1">{#N/A,#N/A,FALSE,"P&amp;L";#N/A,#N/A,FALSE,"R-P&amp;L";#N/A,#N/A,FALSE,"N-P&amp;L";#N/A,#N/A,FALSE,"E-P&amp;L"}</definedName>
    <definedName name="_CC0101_5" hidden="1">{#N/A,#N/A,FALSE,"P&amp;L";#N/A,#N/A,FALSE,"R-P&amp;L";#N/A,#N/A,FALSE,"N-P&amp;L";#N/A,#N/A,FALSE,"E-P&amp;L"}</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4">#REF!</definedName>
    <definedName name="_DAT5">#REF!</definedName>
    <definedName name="_DAT6">#REF!</definedName>
    <definedName name="_DAT7">#REF!</definedName>
    <definedName name="_DAT8">#REF!</definedName>
    <definedName name="_DAT9">#REF!</definedName>
    <definedName name="_Dec03">#REF!</definedName>
    <definedName name="_Feb04">#REF!</definedName>
    <definedName name="_Feb08" hidden="1">{#N/A,#N/A,FALSE,"Board Rpt 1";#N/A,#N/A,FALSE,"Board Rpt 2";#N/A,#N/A,FALSE,"Board Rpt 3";#N/A,#N/A,FALSE,"Board Rpt 4";#N/A,#N/A,FALSE,"Board Rpt 5";#N/A,#N/A,FALSE,"Board Rpt 6";#N/A,#N/A,FALSE,"Board Rpt 7";#N/A,#N/A,FALSE,"Board Rpt 8";#N/A,#N/A,FALSE,"Board Rpt 9"}</definedName>
    <definedName name="_Feb08_1" hidden="1">{#N/A,#N/A,FALSE,"Board Rpt 1";#N/A,#N/A,FALSE,"Board Rpt 2";#N/A,#N/A,FALSE,"Board Rpt 3";#N/A,#N/A,FALSE,"Board Rpt 4";#N/A,#N/A,FALSE,"Board Rpt 5";#N/A,#N/A,FALSE,"Board Rpt 6";#N/A,#N/A,FALSE,"Board Rpt 7";#N/A,#N/A,FALSE,"Board Rpt 8";#N/A,#N/A,FALSE,"Board Rpt 9"}</definedName>
    <definedName name="_Feb08_2" hidden="1">{#N/A,#N/A,FALSE,"Board Rpt 1";#N/A,#N/A,FALSE,"Board Rpt 2";#N/A,#N/A,FALSE,"Board Rpt 3";#N/A,#N/A,FALSE,"Board Rpt 4";#N/A,#N/A,FALSE,"Board Rpt 5";#N/A,#N/A,FALSE,"Board Rpt 6";#N/A,#N/A,FALSE,"Board Rpt 7";#N/A,#N/A,FALSE,"Board Rpt 8";#N/A,#N/A,FALSE,"Board Rpt 9"}</definedName>
    <definedName name="_Feb08_3" hidden="1">{#N/A,#N/A,FALSE,"Board Rpt 1";#N/A,#N/A,FALSE,"Board Rpt 2";#N/A,#N/A,FALSE,"Board Rpt 3";#N/A,#N/A,FALSE,"Board Rpt 4";#N/A,#N/A,FALSE,"Board Rpt 5";#N/A,#N/A,FALSE,"Board Rpt 6";#N/A,#N/A,FALSE,"Board Rpt 7";#N/A,#N/A,FALSE,"Board Rpt 8";#N/A,#N/A,FALSE,"Board Rpt 9"}</definedName>
    <definedName name="_Feb08_4" hidden="1">{#N/A,#N/A,FALSE,"Board Rpt 1";#N/A,#N/A,FALSE,"Board Rpt 2";#N/A,#N/A,FALSE,"Board Rpt 3";#N/A,#N/A,FALSE,"Board Rpt 4";#N/A,#N/A,FALSE,"Board Rpt 5";#N/A,#N/A,FALSE,"Board Rpt 6";#N/A,#N/A,FALSE,"Board Rpt 7";#N/A,#N/A,FALSE,"Board Rpt 8";#N/A,#N/A,FALSE,"Board Rpt 9"}</definedName>
    <definedName name="_Feb08_5" hidden="1">{#N/A,#N/A,FALSE,"Board Rpt 1";#N/A,#N/A,FALSE,"Board Rpt 2";#N/A,#N/A,FALSE,"Board Rpt 3";#N/A,#N/A,FALSE,"Board Rpt 4";#N/A,#N/A,FALSE,"Board Rpt 5";#N/A,#N/A,FALSE,"Board Rpt 6";#N/A,#N/A,FALSE,"Board Rpt 7";#N/A,#N/A,FALSE,"Board Rpt 8";#N/A,#N/A,FALSE,"Board Rpt 9"}</definedName>
    <definedName name="_xlnm._FilterDatabase" localSheetId="10" hidden="1">'Calc| Project Costs'!$A$9:$CB$1005</definedName>
    <definedName name="_xlnm._FilterDatabase" localSheetId="4" hidden="1">'Input| Projects'!$A$9:$CS$1005</definedName>
    <definedName name="_IMB01">#REF!</definedName>
    <definedName name="_IMB02">#REF!</definedName>
    <definedName name="_IMB03">#REF!</definedName>
    <definedName name="_IMB04">#REF!</definedName>
    <definedName name="_IMB05">#REF!</definedName>
    <definedName name="_IMB06">#REF!</definedName>
    <definedName name="_IMB07">#REF!</definedName>
    <definedName name="_IMB08">#REF!</definedName>
    <definedName name="_IMB09">#REF!</definedName>
    <definedName name="_IMB10">#REF!</definedName>
    <definedName name="_IMB98">#REF!</definedName>
    <definedName name="_IMB99">#REF!</definedName>
    <definedName name="_Jan04">#REF!</definedName>
    <definedName name="_Jul02">#REF!</definedName>
    <definedName name="_Jul03">#REF!</definedName>
    <definedName name="_Jun04">#REF!</definedName>
    <definedName name="_LOB4">#REF!</definedName>
    <definedName name="_Mar04">#REF!</definedName>
    <definedName name="_MatMult_A" hidden="1">#REF!</definedName>
    <definedName name="_MatMult_AxB" hidden="1">#REF!</definedName>
    <definedName name="_MatMult_B" hidden="1">#REF!</definedName>
    <definedName name="_May04">#REF!</definedName>
    <definedName name="_Nov03">#REF!</definedName>
    <definedName name="_Oct03">#REF!</definedName>
    <definedName name="_PM01">#REF!</definedName>
    <definedName name="_Sep03">#REF!</definedName>
    <definedName name="_vb1">#REF!</definedName>
    <definedName name="_vb2">#REF!</definedName>
    <definedName name="_wd5">#REF!</definedName>
    <definedName name="_WK1">#REF!</definedName>
    <definedName name="_WX291002">#REF!</definedName>
    <definedName name="_Y5">[0]!YEAR4*(1.025)</definedName>
    <definedName name="_yr1">#REF!</definedName>
    <definedName name="a" hidden="1">{#N/A,#N/A,FALSE,"P&amp;L";#N/A,#N/A,FALSE,"R-P&amp;L";#N/A,#N/A,FALSE,"N-P&amp;L";#N/A,#N/A,FALSE,"E-P&amp;L"}</definedName>
    <definedName name="a_1" hidden="1">{#N/A,#N/A,FALSE,"P&amp;L";#N/A,#N/A,FALSE,"R-P&amp;L";#N/A,#N/A,FALSE,"N-P&amp;L";#N/A,#N/A,FALSE,"E-P&amp;L"}</definedName>
    <definedName name="a_2" hidden="1">{#N/A,#N/A,FALSE,"P&amp;L";#N/A,#N/A,FALSE,"R-P&amp;L";#N/A,#N/A,FALSE,"N-P&amp;L";#N/A,#N/A,FALSE,"E-P&amp;L"}</definedName>
    <definedName name="a_3" hidden="1">{#N/A,#N/A,FALSE,"P&amp;L";#N/A,#N/A,FALSE,"R-P&amp;L";#N/A,#N/A,FALSE,"N-P&amp;L";#N/A,#N/A,FALSE,"E-P&amp;L"}</definedName>
    <definedName name="a_4" hidden="1">{#N/A,#N/A,FALSE,"P&amp;L";#N/A,#N/A,FALSE,"R-P&amp;L";#N/A,#N/A,FALSE,"N-P&amp;L";#N/A,#N/A,FALSE,"E-P&amp;L"}</definedName>
    <definedName name="a_5" hidden="1">{#N/A,#N/A,FALSE,"P&amp;L";#N/A,#N/A,FALSE,"R-P&amp;L";#N/A,#N/A,FALSE,"N-P&amp;L";#N/A,#N/A,FALSE,"E-P&amp;L"}</definedName>
    <definedName name="A_V">OFFSET(#REF!,0,0,COUNT(#REF!),1)</definedName>
    <definedName name="A_W">OFFSET(#REF!,0,0,COUNT(#REF!),1)</definedName>
    <definedName name="A_X">OFFSET(#REF!,0,0,COUNT(#REF!),1)</definedName>
    <definedName name="A10offset">10</definedName>
    <definedName name="A11offset">11</definedName>
    <definedName name="A12offset">12</definedName>
    <definedName name="A13offset">13</definedName>
    <definedName name="A14offset">14</definedName>
    <definedName name="A15offset">15</definedName>
    <definedName name="A16offset">16</definedName>
    <definedName name="A17offset">17</definedName>
    <definedName name="A18offset">18</definedName>
    <definedName name="A19offset">19</definedName>
    <definedName name="A1offset">1</definedName>
    <definedName name="A20offset">20</definedName>
    <definedName name="A21offset">21</definedName>
    <definedName name="A22offset">22</definedName>
    <definedName name="A23offset">23</definedName>
    <definedName name="A24offset">24</definedName>
    <definedName name="A25offset">25</definedName>
    <definedName name="A26offset">26</definedName>
    <definedName name="A27offset">27</definedName>
    <definedName name="A28offset">28</definedName>
    <definedName name="A29offset">29</definedName>
    <definedName name="A2offset">2</definedName>
    <definedName name="A30offset">30</definedName>
    <definedName name="A31offset">31</definedName>
    <definedName name="A32offset">32</definedName>
    <definedName name="A33offset">33</definedName>
    <definedName name="A34offset">34</definedName>
    <definedName name="A35offset">35</definedName>
    <definedName name="A36offset">36</definedName>
    <definedName name="A37offset">37</definedName>
    <definedName name="A38offset">38</definedName>
    <definedName name="A39offset">39</definedName>
    <definedName name="A3offset">3</definedName>
    <definedName name="A40offset">40</definedName>
    <definedName name="A41offset">41</definedName>
    <definedName name="A42offset">42</definedName>
    <definedName name="A43offset">43</definedName>
    <definedName name="A44offset">44</definedName>
    <definedName name="A45offset">45</definedName>
    <definedName name="A46offset">46</definedName>
    <definedName name="A47offset">47</definedName>
    <definedName name="A48offset">48</definedName>
    <definedName name="A49offset">49</definedName>
    <definedName name="A4offset">4</definedName>
    <definedName name="A50offset">50</definedName>
    <definedName name="A5offset">5</definedName>
    <definedName name="A6offset">6</definedName>
    <definedName name="A7offset">7</definedName>
    <definedName name="A8offset">8</definedName>
    <definedName name="A9offset">9</definedName>
    <definedName name="aaa">#REF!</definedName>
    <definedName name="AB" hidden="1">{#N/A,#N/A,FALSE,"Board Rpt 1";#N/A,#N/A,FALSE,"Board Rpt 2";#N/A,#N/A,FALSE,"Board Rpt 3";#N/A,#N/A,FALSE,"Board Rpt 4";#N/A,#N/A,FALSE,"Board Rpt 5";#N/A,#N/A,FALSE,"Board Rpt 6";#N/A,#N/A,FALSE,"Board Rpt 7";#N/A,#N/A,FALSE,"Board Rpt 8";#N/A,#N/A,FALSE,"Board Rpt 9"}</definedName>
    <definedName name="AB_1" hidden="1">{#N/A,#N/A,FALSE,"Board Rpt 1";#N/A,#N/A,FALSE,"Board Rpt 2";#N/A,#N/A,FALSE,"Board Rpt 3";#N/A,#N/A,FALSE,"Board Rpt 4";#N/A,#N/A,FALSE,"Board Rpt 5";#N/A,#N/A,FALSE,"Board Rpt 6";#N/A,#N/A,FALSE,"Board Rpt 7";#N/A,#N/A,FALSE,"Board Rpt 8";#N/A,#N/A,FALSE,"Board Rpt 9"}</definedName>
    <definedName name="AB_2" hidden="1">{#N/A,#N/A,FALSE,"Board Rpt 1";#N/A,#N/A,FALSE,"Board Rpt 2";#N/A,#N/A,FALSE,"Board Rpt 3";#N/A,#N/A,FALSE,"Board Rpt 4";#N/A,#N/A,FALSE,"Board Rpt 5";#N/A,#N/A,FALSE,"Board Rpt 6";#N/A,#N/A,FALSE,"Board Rpt 7";#N/A,#N/A,FALSE,"Board Rpt 8";#N/A,#N/A,FALSE,"Board Rpt 9"}</definedName>
    <definedName name="AB_3" hidden="1">{#N/A,#N/A,FALSE,"Board Rpt 1";#N/A,#N/A,FALSE,"Board Rpt 2";#N/A,#N/A,FALSE,"Board Rpt 3";#N/A,#N/A,FALSE,"Board Rpt 4";#N/A,#N/A,FALSE,"Board Rpt 5";#N/A,#N/A,FALSE,"Board Rpt 6";#N/A,#N/A,FALSE,"Board Rpt 7";#N/A,#N/A,FALSE,"Board Rpt 8";#N/A,#N/A,FALSE,"Board Rpt 9"}</definedName>
    <definedName name="AB_4" hidden="1">{#N/A,#N/A,FALSE,"Board Rpt 1";#N/A,#N/A,FALSE,"Board Rpt 2";#N/A,#N/A,FALSE,"Board Rpt 3";#N/A,#N/A,FALSE,"Board Rpt 4";#N/A,#N/A,FALSE,"Board Rpt 5";#N/A,#N/A,FALSE,"Board Rpt 6";#N/A,#N/A,FALSE,"Board Rpt 7";#N/A,#N/A,FALSE,"Board Rpt 8";#N/A,#N/A,FALSE,"Board Rpt 9"}</definedName>
    <definedName name="AB_5" hidden="1">{#N/A,#N/A,FALSE,"Board Rpt 1";#N/A,#N/A,FALSE,"Board Rpt 2";#N/A,#N/A,FALSE,"Board Rpt 3";#N/A,#N/A,FALSE,"Board Rpt 4";#N/A,#N/A,FALSE,"Board Rpt 5";#N/A,#N/A,FALSE,"Board Rpt 6";#N/A,#N/A,FALSE,"Board Rpt 7";#N/A,#N/A,FALSE,"Board Rpt 8";#N/A,#N/A,FALSE,"Board Rpt 9"}</definedName>
    <definedName name="abba" hidden="1">{"Ownership",#N/A,FALSE,"Ownership";"Contents",#N/A,FALSE,"Contents"}</definedName>
    <definedName name="abba_1" hidden="1">{"Ownership",#N/A,FALSE,"Ownership";"Contents",#N/A,FALSE,"Contents"}</definedName>
    <definedName name="abba_2" hidden="1">{"Ownership",#N/A,FALSE,"Ownership";"Contents",#N/A,FALSE,"Contents"}</definedName>
    <definedName name="abba_3" hidden="1">{"Ownership",#N/A,FALSE,"Ownership";"Contents",#N/A,FALSE,"Contents"}</definedName>
    <definedName name="abba_4" hidden="1">{"Ownership",#N/A,FALSE,"Ownership";"Contents",#N/A,FALSE,"Contents"}</definedName>
    <definedName name="abba_5" hidden="1">{"Ownership",#N/A,FALSE,"Ownership";"Contents",#N/A,FALSE,"Contents"}</definedName>
    <definedName name="abc">#REF!</definedName>
    <definedName name="abcd">#REF!</definedName>
    <definedName name="AborigTorres">#REF!</definedName>
    <definedName name="AboveL">#REF!</definedName>
    <definedName name="ACCC">#REF!</definedName>
    <definedName name="ACCEPTANCE_DATE">#REF!</definedName>
    <definedName name="Account">#REF!</definedName>
    <definedName name="Accrual">#REF!</definedName>
    <definedName name="Aconsol">#REF!</definedName>
    <definedName name="ACT">#REF!</definedName>
    <definedName name="Act_L2">#REF!</definedName>
    <definedName name="Act_Ref">#REF!</definedName>
    <definedName name="ACTIVITY">#REF!</definedName>
    <definedName name="ActivityToCategory">#REF!</definedName>
    <definedName name="Actual">#REF!</definedName>
    <definedName name="Actual_Swaps">#REF!</definedName>
    <definedName name="Actual1">#REF!</definedName>
    <definedName name="actual3">#REF!</definedName>
    <definedName name="actualsumm">#REF!</definedName>
    <definedName name="actualytdconsump">#REF!</definedName>
    <definedName name="actualytdvalue">#REF!</definedName>
    <definedName name="ADDS">#REF!</definedName>
    <definedName name="ADType">#REF!</definedName>
    <definedName name="AER_capex_category">OFFSET(#REF!,1,0,COUNTA(#REF!),1)</definedName>
    <definedName name="AER_FTE">#REF!</definedName>
    <definedName name="AER_FTE_DIV">#REF!</definedName>
    <definedName name="AER_FTE_JOB_F">#REF!</definedName>
    <definedName name="AERinflation">#REF!</definedName>
    <definedName name="AFG" hidden="1">{#N/A,#N/A,FALSE,"Board Rpt 1";#N/A,#N/A,FALSE,"Board Rpt 2";#N/A,#N/A,FALSE,"Board Rpt 3";#N/A,#N/A,FALSE,"Board Rpt 4";#N/A,#N/A,FALSE,"Board Rpt 5";#N/A,#N/A,FALSE,"Board Rpt 6";#N/A,#N/A,FALSE,"Board Rpt 7";#N/A,#N/A,FALSE,"Board Rpt 8";#N/A,#N/A,FALSE,"Board Rpt 9"}</definedName>
    <definedName name="AFG_1" hidden="1">{#N/A,#N/A,FALSE,"Board Rpt 1";#N/A,#N/A,FALSE,"Board Rpt 2";#N/A,#N/A,FALSE,"Board Rpt 3";#N/A,#N/A,FALSE,"Board Rpt 4";#N/A,#N/A,FALSE,"Board Rpt 5";#N/A,#N/A,FALSE,"Board Rpt 6";#N/A,#N/A,FALSE,"Board Rpt 7";#N/A,#N/A,FALSE,"Board Rpt 8";#N/A,#N/A,FALSE,"Board Rpt 9"}</definedName>
    <definedName name="AFG_2" hidden="1">{#N/A,#N/A,FALSE,"Board Rpt 1";#N/A,#N/A,FALSE,"Board Rpt 2";#N/A,#N/A,FALSE,"Board Rpt 3";#N/A,#N/A,FALSE,"Board Rpt 4";#N/A,#N/A,FALSE,"Board Rpt 5";#N/A,#N/A,FALSE,"Board Rpt 6";#N/A,#N/A,FALSE,"Board Rpt 7";#N/A,#N/A,FALSE,"Board Rpt 8";#N/A,#N/A,FALSE,"Board Rpt 9"}</definedName>
    <definedName name="AFG_3" hidden="1">{#N/A,#N/A,FALSE,"Board Rpt 1";#N/A,#N/A,FALSE,"Board Rpt 2";#N/A,#N/A,FALSE,"Board Rpt 3";#N/A,#N/A,FALSE,"Board Rpt 4";#N/A,#N/A,FALSE,"Board Rpt 5";#N/A,#N/A,FALSE,"Board Rpt 6";#N/A,#N/A,FALSE,"Board Rpt 7";#N/A,#N/A,FALSE,"Board Rpt 8";#N/A,#N/A,FALSE,"Board Rpt 9"}</definedName>
    <definedName name="AFG_4" hidden="1">{#N/A,#N/A,FALSE,"Board Rpt 1";#N/A,#N/A,FALSE,"Board Rpt 2";#N/A,#N/A,FALSE,"Board Rpt 3";#N/A,#N/A,FALSE,"Board Rpt 4";#N/A,#N/A,FALSE,"Board Rpt 5";#N/A,#N/A,FALSE,"Board Rpt 6";#N/A,#N/A,FALSE,"Board Rpt 7";#N/A,#N/A,FALSE,"Board Rpt 8";#N/A,#N/A,FALSE,"Board Rpt 9"}</definedName>
    <definedName name="AFG_5" hidden="1">{#N/A,#N/A,FALSE,"Board Rpt 1";#N/A,#N/A,FALSE,"Board Rpt 2";#N/A,#N/A,FALSE,"Board Rpt 3";#N/A,#N/A,FALSE,"Board Rpt 4";#N/A,#N/A,FALSE,"Board Rpt 5";#N/A,#N/A,FALSE,"Board Rpt 6";#N/A,#N/A,FALSE,"Board Rpt 7";#N/A,#N/A,FALSE,"Board Rpt 8";#N/A,#N/A,FALSE,"Board Rpt 9"}</definedName>
    <definedName name="ag1cube">#REF!</definedName>
    <definedName name="alketjoiaehtoeaiht" hidden="1">{#N/A,#N/A,FALSE,"Board Rpt 1";#N/A,#N/A,FALSE,"Board Rpt 2";#N/A,#N/A,FALSE,"Board Rpt 3";#N/A,#N/A,FALSE,"Board Rpt 4";#N/A,#N/A,FALSE,"Board Rpt 5";#N/A,#N/A,FALSE,"Board Rpt 6";#N/A,#N/A,FALSE,"Board Rpt 7";#N/A,#N/A,FALSE,"Board Rpt 8";#N/A,#N/A,FALSE,"Board Rpt 9"}</definedName>
    <definedName name="alketjoiaehtoeaiht_1" hidden="1">{#N/A,#N/A,FALSE,"Board Rpt 1";#N/A,#N/A,FALSE,"Board Rpt 2";#N/A,#N/A,FALSE,"Board Rpt 3";#N/A,#N/A,FALSE,"Board Rpt 4";#N/A,#N/A,FALSE,"Board Rpt 5";#N/A,#N/A,FALSE,"Board Rpt 6";#N/A,#N/A,FALSE,"Board Rpt 7";#N/A,#N/A,FALSE,"Board Rpt 8";#N/A,#N/A,FALSE,"Board Rpt 9"}</definedName>
    <definedName name="alketjoiaehtoeaiht_2" hidden="1">{#N/A,#N/A,FALSE,"Board Rpt 1";#N/A,#N/A,FALSE,"Board Rpt 2";#N/A,#N/A,FALSE,"Board Rpt 3";#N/A,#N/A,FALSE,"Board Rpt 4";#N/A,#N/A,FALSE,"Board Rpt 5";#N/A,#N/A,FALSE,"Board Rpt 6";#N/A,#N/A,FALSE,"Board Rpt 7";#N/A,#N/A,FALSE,"Board Rpt 8";#N/A,#N/A,FALSE,"Board Rpt 9"}</definedName>
    <definedName name="alketjoiaehtoeaiht_3" hidden="1">{#N/A,#N/A,FALSE,"Board Rpt 1";#N/A,#N/A,FALSE,"Board Rpt 2";#N/A,#N/A,FALSE,"Board Rpt 3";#N/A,#N/A,FALSE,"Board Rpt 4";#N/A,#N/A,FALSE,"Board Rpt 5";#N/A,#N/A,FALSE,"Board Rpt 6";#N/A,#N/A,FALSE,"Board Rpt 7";#N/A,#N/A,FALSE,"Board Rpt 8";#N/A,#N/A,FALSE,"Board Rpt 9"}</definedName>
    <definedName name="alketjoiaehtoeaiht_4" hidden="1">{#N/A,#N/A,FALSE,"Board Rpt 1";#N/A,#N/A,FALSE,"Board Rpt 2";#N/A,#N/A,FALSE,"Board Rpt 3";#N/A,#N/A,FALSE,"Board Rpt 4";#N/A,#N/A,FALSE,"Board Rpt 5";#N/A,#N/A,FALSE,"Board Rpt 6";#N/A,#N/A,FALSE,"Board Rpt 7";#N/A,#N/A,FALSE,"Board Rpt 8";#N/A,#N/A,FALSE,"Board Rpt 9"}</definedName>
    <definedName name="alketjoiaehtoeaiht_5" hidden="1">{#N/A,#N/A,FALSE,"Board Rpt 1";#N/A,#N/A,FALSE,"Board Rpt 2";#N/A,#N/A,FALSE,"Board Rpt 3";#N/A,#N/A,FALSE,"Board Rpt 4";#N/A,#N/A,FALSE,"Board Rpt 5";#N/A,#N/A,FALSE,"Board Rpt 6";#N/A,#N/A,FALSE,"Board Rpt 7";#N/A,#N/A,FALSE,"Board Rpt 8";#N/A,#N/A,FALSE,"Board Rpt 9"}</definedName>
    <definedName name="All">#REF!</definedName>
    <definedName name="All_cats">#REF!</definedName>
    <definedName name="ALL_projnames">#REF!</definedName>
    <definedName name="Alloc_Costs">#REF!</definedName>
    <definedName name="Allocation">#REF!</definedName>
    <definedName name="AllsheetsF">MID(Allsheets,FIND("]",Allsheets)+1,100)</definedName>
    <definedName name="ALLTC">#REF!</definedName>
    <definedName name="ALLVENDORS">#REF!</definedName>
    <definedName name="alrdoArchcount">#REF!</definedName>
    <definedName name="alrdoArchkey2">#REF!</definedName>
    <definedName name="alrdocount">#REF!</definedName>
    <definedName name="alrdokey">#REF!</definedName>
    <definedName name="alrdokey2">#REF!</definedName>
    <definedName name="AM">#REF!</definedName>
    <definedName name="AM_1" hidden="1">{#N/A,#N/A,FALSE,"Board Rpt 1";#N/A,#N/A,FALSE,"Board Rpt 2";#N/A,#N/A,FALSE,"Board Rpt 3";#N/A,#N/A,FALSE,"Board Rpt 4";#N/A,#N/A,FALSE,"Board Rpt 5";#N/A,#N/A,FALSE,"Board Rpt 6";#N/A,#N/A,FALSE,"Board Rpt 7";#N/A,#N/A,FALSE,"Board Rpt 8";#N/A,#N/A,FALSE,"Board Rpt 9"}</definedName>
    <definedName name="AM_2" hidden="1">{#N/A,#N/A,FALSE,"Board Rpt 1";#N/A,#N/A,FALSE,"Board Rpt 2";#N/A,#N/A,FALSE,"Board Rpt 3";#N/A,#N/A,FALSE,"Board Rpt 4";#N/A,#N/A,FALSE,"Board Rpt 5";#N/A,#N/A,FALSE,"Board Rpt 6";#N/A,#N/A,FALSE,"Board Rpt 7";#N/A,#N/A,FALSE,"Board Rpt 8";#N/A,#N/A,FALSE,"Board Rpt 9"}</definedName>
    <definedName name="AM_3" hidden="1">{#N/A,#N/A,FALSE,"Board Rpt 1";#N/A,#N/A,FALSE,"Board Rpt 2";#N/A,#N/A,FALSE,"Board Rpt 3";#N/A,#N/A,FALSE,"Board Rpt 4";#N/A,#N/A,FALSE,"Board Rpt 5";#N/A,#N/A,FALSE,"Board Rpt 6";#N/A,#N/A,FALSE,"Board Rpt 7";#N/A,#N/A,FALSE,"Board Rpt 8";#N/A,#N/A,FALSE,"Board Rpt 9"}</definedName>
    <definedName name="AM_4" hidden="1">{#N/A,#N/A,FALSE,"Board Rpt 1";#N/A,#N/A,FALSE,"Board Rpt 2";#N/A,#N/A,FALSE,"Board Rpt 3";#N/A,#N/A,FALSE,"Board Rpt 4";#N/A,#N/A,FALSE,"Board Rpt 5";#N/A,#N/A,FALSE,"Board Rpt 6";#N/A,#N/A,FALSE,"Board Rpt 7";#N/A,#N/A,FALSE,"Board Rpt 8";#N/A,#N/A,FALSE,"Board Rpt 9"}</definedName>
    <definedName name="AM_5" hidden="1">{#N/A,#N/A,FALSE,"Board Rpt 1";#N/A,#N/A,FALSE,"Board Rpt 2";#N/A,#N/A,FALSE,"Board Rpt 3";#N/A,#N/A,FALSE,"Board Rpt 4";#N/A,#N/A,FALSE,"Board Rpt 5";#N/A,#N/A,FALSE,"Board Rpt 6";#N/A,#N/A,FALSE,"Board Rpt 7";#N/A,#N/A,FALSE,"Board Rpt 8";#N/A,#N/A,FALSE,"Board Rpt 9"}</definedName>
    <definedName name="Amount">#REF!</definedName>
    <definedName name="AMOUNT1">#REF!</definedName>
    <definedName name="amount10">#REF!</definedName>
    <definedName name="Amt">#REF!</definedName>
    <definedName name="AMTE">#REF!</definedName>
    <definedName name="ANAL">#REF!</definedName>
    <definedName name="ANALYSIS_TYPE">#REF!</definedName>
    <definedName name="Ann9798PrintArea">#REF!</definedName>
    <definedName name="Ann9899PrintArea">#REF!</definedName>
    <definedName name="Ann9900PrintArea">#REF!</definedName>
    <definedName name="annualperiod">#REF!</definedName>
    <definedName name="anscount" hidden="1">1</definedName>
    <definedName name="anscount_1" hidden="1">1</definedName>
    <definedName name="ANSSL">#REF!</definedName>
    <definedName name="AOPC">#REF!</definedName>
    <definedName name="AOPCS">#REF!</definedName>
    <definedName name="APA">#REF!</definedName>
    <definedName name="APActivities_L3">#REF!</definedName>
    <definedName name="APCosts_L3">#REF!</definedName>
    <definedName name="APN">#REF!</definedName>
    <definedName name="APPOINTED_DATE">#REF!</definedName>
    <definedName name="appsales">#REF!</definedName>
    <definedName name="apr">#REF!</definedName>
    <definedName name="Apr04Dollars">#REF!</definedName>
    <definedName name="APRIL_AMOUNT">#REF!</definedName>
    <definedName name="APRIL_STAT_AMOUNT">#REF!</definedName>
    <definedName name="area">#REF!</definedName>
    <definedName name="Area2">#REF!</definedName>
    <definedName name="asas">#REF!</definedName>
    <definedName name="asd">#REF!</definedName>
    <definedName name="asda">#REF!</definedName>
    <definedName name="asdadshjjj">#REF!</definedName>
    <definedName name="asdasas">#REF!</definedName>
    <definedName name="asdfasdfas">#REF!</definedName>
    <definedName name="asdfasdfasdf">#REF!</definedName>
    <definedName name="asdsad">#REF!</definedName>
    <definedName name="Asset_Life">#REF!</definedName>
    <definedName name="Asset1">#REF!</definedName>
    <definedName name="Asset10">#REF!</definedName>
    <definedName name="Asset11">#REF!</definedName>
    <definedName name="Asset112">#REF!</definedName>
    <definedName name="asset11a">#REF!</definedName>
    <definedName name="Asset12">#REF!</definedName>
    <definedName name="Asset13">#REF!</definedName>
    <definedName name="Asset14">#REF!</definedName>
    <definedName name="Asset15">#REF!</definedName>
    <definedName name="Asset16">#REF!</definedName>
    <definedName name="Asset17">#REF!</definedName>
    <definedName name="Asset18">#REF!</definedName>
    <definedName name="Asset19">#REF!</definedName>
    <definedName name="Asset2">#REF!</definedName>
    <definedName name="Asset20">#REF!</definedName>
    <definedName name="Asset21">#REF!</definedName>
    <definedName name="Asset211">#REF!</definedName>
    <definedName name="Asset22">#REF!</definedName>
    <definedName name="Asset23">#REF!</definedName>
    <definedName name="Asset24">#REF!</definedName>
    <definedName name="Asset25">#REF!</definedName>
    <definedName name="Asset26">#REF!</definedName>
    <definedName name="Asset27">#REF!</definedName>
    <definedName name="Asset28">#REF!</definedName>
    <definedName name="Asset29">#REF!</definedName>
    <definedName name="Asset3">#REF!</definedName>
    <definedName name="Asset4">#REF!</definedName>
    <definedName name="Asset5">#REF!</definedName>
    <definedName name="Asset6">#REF!</definedName>
    <definedName name="Asset7">#REF!</definedName>
    <definedName name="Asset8">#REF!</definedName>
    <definedName name="Asset9">#REF!</definedName>
    <definedName name="AssetTotalsPrior">#REF!</definedName>
    <definedName name="AssMatrix_PCT">#REF!</definedName>
    <definedName name="AssMatrix_Reciever_CC">#REF!</definedName>
    <definedName name="AssMatrix_Send_CC">#REF!</definedName>
    <definedName name="AST">#REF!</definedName>
    <definedName name="ATC">#REF!</definedName>
    <definedName name="ATP_Grade_Array">#REF!</definedName>
    <definedName name="ATP_Grades">#REF!</definedName>
    <definedName name="ATT">#REF!</definedName>
    <definedName name="ATT_EMP">#REF!</definedName>
    <definedName name="ATT_FTE">#REF!</definedName>
    <definedName name="Aug02dollars">#REF!</definedName>
    <definedName name="Aug02kwh">#REF!</definedName>
    <definedName name="Aug03Dollars">#REF!</definedName>
    <definedName name="AUGUST_AMOUNT">#REF!</definedName>
    <definedName name="AUGUST_STAT_AMOUNT">#REF!</definedName>
    <definedName name="aus" hidden="1">{#N/A,#N/A,FALSE,"Board Rpt 1";#N/A,#N/A,FALSE,"Board Rpt 2";#N/A,#N/A,FALSE,"Board Rpt 3";#N/A,#N/A,FALSE,"Board Rpt 4";#N/A,#N/A,FALSE,"Board Rpt 5";#N/A,#N/A,FALSE,"Board Rpt 6";#N/A,#N/A,FALSE,"Board Rpt 7";#N/A,#N/A,FALSE,"Board Rpt 8";#N/A,#N/A,FALSE,"Board Rpt 9"}</definedName>
    <definedName name="aus_1" hidden="1">{#N/A,#N/A,FALSE,"Board Rpt 1";#N/A,#N/A,FALSE,"Board Rpt 2";#N/A,#N/A,FALSE,"Board Rpt 3";#N/A,#N/A,FALSE,"Board Rpt 4";#N/A,#N/A,FALSE,"Board Rpt 5";#N/A,#N/A,FALSE,"Board Rpt 6";#N/A,#N/A,FALSE,"Board Rpt 7";#N/A,#N/A,FALSE,"Board Rpt 8";#N/A,#N/A,FALSE,"Board Rpt 9"}</definedName>
    <definedName name="aus_2" hidden="1">{#N/A,#N/A,FALSE,"Board Rpt 1";#N/A,#N/A,FALSE,"Board Rpt 2";#N/A,#N/A,FALSE,"Board Rpt 3";#N/A,#N/A,FALSE,"Board Rpt 4";#N/A,#N/A,FALSE,"Board Rpt 5";#N/A,#N/A,FALSE,"Board Rpt 6";#N/A,#N/A,FALSE,"Board Rpt 7";#N/A,#N/A,FALSE,"Board Rpt 8";#N/A,#N/A,FALSE,"Board Rpt 9"}</definedName>
    <definedName name="aus_3" hidden="1">{#N/A,#N/A,FALSE,"Board Rpt 1";#N/A,#N/A,FALSE,"Board Rpt 2";#N/A,#N/A,FALSE,"Board Rpt 3";#N/A,#N/A,FALSE,"Board Rpt 4";#N/A,#N/A,FALSE,"Board Rpt 5";#N/A,#N/A,FALSE,"Board Rpt 6";#N/A,#N/A,FALSE,"Board Rpt 7";#N/A,#N/A,FALSE,"Board Rpt 8";#N/A,#N/A,FALSE,"Board Rpt 9"}</definedName>
    <definedName name="aus_4" hidden="1">{#N/A,#N/A,FALSE,"Board Rpt 1";#N/A,#N/A,FALSE,"Board Rpt 2";#N/A,#N/A,FALSE,"Board Rpt 3";#N/A,#N/A,FALSE,"Board Rpt 4";#N/A,#N/A,FALSE,"Board Rpt 5";#N/A,#N/A,FALSE,"Board Rpt 6";#N/A,#N/A,FALSE,"Board Rpt 7";#N/A,#N/A,FALSE,"Board Rpt 8";#N/A,#N/A,FALSE,"Board Rpt 9"}</definedName>
    <definedName name="aus_5" hidden="1">{#N/A,#N/A,FALSE,"Board Rpt 1";#N/A,#N/A,FALSE,"Board Rpt 2";#N/A,#N/A,FALSE,"Board Rpt 3";#N/A,#N/A,FALSE,"Board Rpt 4";#N/A,#N/A,FALSE,"Board Rpt 5";#N/A,#N/A,FALSE,"Board Rpt 6";#N/A,#N/A,FALSE,"Board Rpt 7";#N/A,#N/A,FALSE,"Board Rpt 8";#N/A,#N/A,FALSE,"Board Rpt 9"}</definedName>
    <definedName name="AUS00003MK1">#REF!</definedName>
    <definedName name="aus08list">#REF!</definedName>
    <definedName name="aus12list">#REF!</definedName>
    <definedName name="AUS3_2AB">#REF!</definedName>
    <definedName name="aus52list">#REF!</definedName>
    <definedName name="AUS60lst">#REF!</definedName>
    <definedName name="AUS60Mk5list">#REF!</definedName>
    <definedName name="AUS61list">#REF!</definedName>
    <definedName name="aus61mark2">#REF!</definedName>
    <definedName name="AUSCatlist">#REF!</definedName>
    <definedName name="AUScatr_ARA">#REF!</definedName>
    <definedName name="auscatrply">#REF!</definedName>
    <definedName name="AUSGroup2">#REF!</definedName>
    <definedName name="AusGroup3">#REF!</definedName>
    <definedName name="AusGroup4">#REF!</definedName>
    <definedName name="AUSGroup5">#REF!</definedName>
    <definedName name="AUSGroup6">#REF!</definedName>
    <definedName name="AUSONCOST">#REF!</definedName>
    <definedName name="AUSONCSTSNEW">#REF!</definedName>
    <definedName name="AUSPIP33A">#REF!</definedName>
    <definedName name="AV">#REF!</definedName>
    <definedName name="AVR_AMOUNT">#REF!</definedName>
    <definedName name="b" hidden="1">{#N/A,#N/A,FALSE,"P&amp;L";#N/A,#N/A,FALSE,"R-P&amp;L";#N/A,#N/A,FALSE,"N-P&amp;L";#N/A,#N/A,FALSE,"E-P&amp;L"}</definedName>
    <definedName name="b_1" hidden="1">{#N/A,#N/A,FALSE,"P&amp;L";#N/A,#N/A,FALSE,"R-P&amp;L";#N/A,#N/A,FALSE,"N-P&amp;L";#N/A,#N/A,FALSE,"E-P&amp;L"}</definedName>
    <definedName name="b_2" hidden="1">{#N/A,#N/A,FALSE,"P&amp;L";#N/A,#N/A,FALSE,"R-P&amp;L";#N/A,#N/A,FALSE,"N-P&amp;L";#N/A,#N/A,FALSE,"E-P&amp;L"}</definedName>
    <definedName name="b_3" hidden="1">{#N/A,#N/A,FALSE,"P&amp;L";#N/A,#N/A,FALSE,"R-P&amp;L";#N/A,#N/A,FALSE,"N-P&amp;L";#N/A,#N/A,FALSE,"E-P&amp;L"}</definedName>
    <definedName name="b_4" hidden="1">{#N/A,#N/A,FALSE,"P&amp;L";#N/A,#N/A,FALSE,"R-P&amp;L";#N/A,#N/A,FALSE,"N-P&amp;L";#N/A,#N/A,FALSE,"E-P&amp;L"}</definedName>
    <definedName name="b_5" hidden="1">{#N/A,#N/A,FALSE,"P&amp;L";#N/A,#N/A,FALSE,"R-P&amp;L";#N/A,#N/A,FALSE,"N-P&amp;L";#N/A,#N/A,FALSE,"E-P&amp;L"}</definedName>
    <definedName name="BA_Formats_Styles" hidden="1">#REF!</definedName>
    <definedName name="BA_Range_Naming" hidden="1">#REF!</definedName>
    <definedName name="BA_Sheet_Naming" hidden="1">#REF!</definedName>
    <definedName name="BAC">#REF!</definedName>
    <definedName name="BACF">#REF!</definedName>
    <definedName name="BACSTAT">#REF!</definedName>
    <definedName name="Bad" hidden="1">{#N/A,#N/A,FALSE,"#Title#";#N/A,#N/A,FALSE,"#Oper Mth#";#N/A,#N/A,FALSE,"#Oper YTD#";#N/A,#N/A,FALSE,"#Employee#";#N/A,#N/A,FALSE,"#Capital#";#N/A,#N/A,FALSE,"#Board Treasury#"}</definedName>
    <definedName name="Bad_1" hidden="1">{#N/A,#N/A,FALSE,"#Title#";#N/A,#N/A,FALSE,"#Oper Mth#";#N/A,#N/A,FALSE,"#Oper YTD#";#N/A,#N/A,FALSE,"#Employee#";#N/A,#N/A,FALSE,"#Capital#";#N/A,#N/A,FALSE,"#Board Treasury#"}</definedName>
    <definedName name="Bad_2" hidden="1">{#N/A,#N/A,FALSE,"#Title#";#N/A,#N/A,FALSE,"#Oper Mth#";#N/A,#N/A,FALSE,"#Oper YTD#";#N/A,#N/A,FALSE,"#Employee#";#N/A,#N/A,FALSE,"#Capital#";#N/A,#N/A,FALSE,"#Board Treasury#"}</definedName>
    <definedName name="Bad_3" hidden="1">{#N/A,#N/A,FALSE,"#Title#";#N/A,#N/A,FALSE,"#Oper Mth#";#N/A,#N/A,FALSE,"#Oper YTD#";#N/A,#N/A,FALSE,"#Employee#";#N/A,#N/A,FALSE,"#Capital#";#N/A,#N/A,FALSE,"#Board Treasury#"}</definedName>
    <definedName name="Bad_4" hidden="1">{#N/A,#N/A,FALSE,"#Title#";#N/A,#N/A,FALSE,"#Oper Mth#";#N/A,#N/A,FALSE,"#Oper YTD#";#N/A,#N/A,FALSE,"#Employee#";#N/A,#N/A,FALSE,"#Capital#";#N/A,#N/A,FALSE,"#Board Treasury#"}</definedName>
    <definedName name="Bad_5" hidden="1">{#N/A,#N/A,FALSE,"#Title#";#N/A,#N/A,FALSE,"#Oper Mth#";#N/A,#N/A,FALSE,"#Oper YTD#";#N/A,#N/A,FALSE,"#Employee#";#N/A,#N/A,FALSE,"#Capital#";#N/A,#N/A,FALSE,"#Board Treasury#"}</definedName>
    <definedName name="BalanceSheetValues">#REF!</definedName>
    <definedName name="BARKER">#REF!</definedName>
    <definedName name="bbcon">#REF!</definedName>
    <definedName name="Bcont14">#REF!</definedName>
    <definedName name="Be">#REF!</definedName>
    <definedName name="BeachDrill">#REF!</definedName>
    <definedName name="bewfjbsadf">#REF!</definedName>
    <definedName name="book">#REF!</definedName>
    <definedName name="BranchReference">#REF!</definedName>
    <definedName name="BS_List">OFFSET(#REF!,,,#REF!,1)</definedName>
    <definedName name="BScube">#REF!</definedName>
    <definedName name="BSheet">#REF!</definedName>
    <definedName name="bsprint">#REF!</definedName>
    <definedName name="BU">#REF!</definedName>
    <definedName name="BU_Realoc_Code">#REF!</definedName>
    <definedName name="bud">#REF!</definedName>
    <definedName name="Budget" hidden="1">{#N/A,#N/A,FALSE,"P&amp;L";#N/A,#N/A,FALSE,"R-P&amp;L";#N/A,#N/A,FALSE,"N-P&amp;L";#N/A,#N/A,FALSE,"E-P&amp;L"}</definedName>
    <definedName name="Budget_1" hidden="1">{#N/A,#N/A,FALSE,"P&amp;L";#N/A,#N/A,FALSE,"R-P&amp;L";#N/A,#N/A,FALSE,"N-P&amp;L";#N/A,#N/A,FALSE,"E-P&amp;L"}</definedName>
    <definedName name="Budget_2" hidden="1">{#N/A,#N/A,FALSE,"P&amp;L";#N/A,#N/A,FALSE,"R-P&amp;L";#N/A,#N/A,FALSE,"N-P&amp;L";#N/A,#N/A,FALSE,"E-P&amp;L"}</definedName>
    <definedName name="Budget_3" hidden="1">{#N/A,#N/A,FALSE,"P&amp;L";#N/A,#N/A,FALSE,"R-P&amp;L";#N/A,#N/A,FALSE,"N-P&amp;L";#N/A,#N/A,FALSE,"E-P&amp;L"}</definedName>
    <definedName name="Budget_4" hidden="1">{#N/A,#N/A,FALSE,"P&amp;L";#N/A,#N/A,FALSE,"R-P&amp;L";#N/A,#N/A,FALSE,"N-P&amp;L";#N/A,#N/A,FALSE,"E-P&amp;L"}</definedName>
    <definedName name="Budget_5" hidden="1">{#N/A,#N/A,FALSE,"P&amp;L";#N/A,#N/A,FALSE,"R-P&amp;L";#N/A,#N/A,FALSE,"N-P&amp;L";#N/A,#N/A,FALSE,"E-P&amp;L"}</definedName>
    <definedName name="Budget_Drawings">#REF!</definedName>
    <definedName name="Budgetmth">#REF!</definedName>
    <definedName name="Budgetsumm">#REF!</definedName>
    <definedName name="budgetytd">#REF!</definedName>
    <definedName name="Business_Units">#REF!</definedName>
    <definedName name="BusinessUnits">#REF!</definedName>
    <definedName name="cables_CPI">#REF!</definedName>
    <definedName name="cables_FlgCPI">#REF!</definedName>
    <definedName name="Capex">#REF!</definedName>
    <definedName name="Capex_1" hidden="1">{#N/A,#N/A,FALSE,"#Title#";#N/A,#N/A,FALSE,"#Oper Mth#";#N/A,#N/A,FALSE,"#Oper YTD#";#N/A,#N/A,FALSE,"#Employee#";#N/A,#N/A,FALSE,"#Capital#";#N/A,#N/A,FALSE,"#Board Treasury#"}</definedName>
    <definedName name="Capex_2" hidden="1">{#N/A,#N/A,FALSE,"#Title#";#N/A,#N/A,FALSE,"#Oper Mth#";#N/A,#N/A,FALSE,"#Oper YTD#";#N/A,#N/A,FALSE,"#Employee#";#N/A,#N/A,FALSE,"#Capital#";#N/A,#N/A,FALSE,"#Board Treasury#"}</definedName>
    <definedName name="Capex_3" hidden="1">{#N/A,#N/A,FALSE,"#Title#";#N/A,#N/A,FALSE,"#Oper Mth#";#N/A,#N/A,FALSE,"#Oper YTD#";#N/A,#N/A,FALSE,"#Employee#";#N/A,#N/A,FALSE,"#Capital#";#N/A,#N/A,FALSE,"#Board Treasury#"}</definedName>
    <definedName name="Capex_4" hidden="1">{#N/A,#N/A,FALSE,"#Title#";#N/A,#N/A,FALSE,"#Oper Mth#";#N/A,#N/A,FALSE,"#Oper YTD#";#N/A,#N/A,FALSE,"#Employee#";#N/A,#N/A,FALSE,"#Capital#";#N/A,#N/A,FALSE,"#Board Treasury#"}</definedName>
    <definedName name="Capex_5" hidden="1">{#N/A,#N/A,FALSE,"#Title#";#N/A,#N/A,FALSE,"#Oper Mth#";#N/A,#N/A,FALSE,"#Oper YTD#";#N/A,#N/A,FALSE,"#Employee#";#N/A,#N/A,FALSE,"#Capital#";#N/A,#N/A,FALSE,"#Board Treasury#"}</definedName>
    <definedName name="Capex_Output">#REF!</definedName>
    <definedName name="Capinterest">#REF!</definedName>
    <definedName name="Capwages">#REF!</definedName>
    <definedName name="Car">#REF!</definedName>
    <definedName name="CaseTIDebt">#REF!</definedName>
    <definedName name="Cash_Flow_Mapping">#REF!</definedName>
    <definedName name="CASH30A">#REF!</definedName>
    <definedName name="CASH33coms">#REF!</definedName>
    <definedName name="CASH80PER">#REF!</definedName>
    <definedName name="cashaus33a">#REF!</definedName>
    <definedName name="cashend33A">#REF!</definedName>
    <definedName name="CASHENDNEW">#REF!</definedName>
    <definedName name="CASHESS176">#REF!</definedName>
    <definedName name="cashess34">#REF!</definedName>
    <definedName name="Cashflowlookup">#REF!</definedName>
    <definedName name="cashlist11b">#REF!</definedName>
    <definedName name="cashlist12">#REF!</definedName>
    <definedName name="cashlist15">#REF!</definedName>
    <definedName name="cashlist20">#REF!</definedName>
    <definedName name="cashlist21a">#REF!</definedName>
    <definedName name="cashlist221">#REF!</definedName>
    <definedName name="cashlist23">#REF!</definedName>
    <definedName name="cashlist31">#REF!</definedName>
    <definedName name="cashlist9b">#REF!</definedName>
    <definedName name="CATEGORY">#REF!</definedName>
    <definedName name="CB">#REF!</definedName>
    <definedName name="CBD_Esc">#REF!</definedName>
    <definedName name="CBD_flgEsc">#REF!</definedName>
    <definedName name="CBS">#REF!</definedName>
    <definedName name="cc" hidden="1">{#N/A,#N/A,FALSE,"P&amp;L";#N/A,#N/A,FALSE,"R-P&amp;L";#N/A,#N/A,FALSE,"N-P&amp;L";#N/A,#N/A,FALSE,"E-P&amp;L"}</definedName>
    <definedName name="cc_1" hidden="1">{#N/A,#N/A,FALSE,"P&amp;L";#N/A,#N/A,FALSE,"R-P&amp;L";#N/A,#N/A,FALSE,"N-P&amp;L";#N/A,#N/A,FALSE,"E-P&amp;L"}</definedName>
    <definedName name="cc_2" hidden="1">{#N/A,#N/A,FALSE,"P&amp;L";#N/A,#N/A,FALSE,"R-P&amp;L";#N/A,#N/A,FALSE,"N-P&amp;L";#N/A,#N/A,FALSE,"E-P&amp;L"}</definedName>
    <definedName name="cc_3" hidden="1">{#N/A,#N/A,FALSE,"P&amp;L";#N/A,#N/A,FALSE,"R-P&amp;L";#N/A,#N/A,FALSE,"N-P&amp;L";#N/A,#N/A,FALSE,"E-P&amp;L"}</definedName>
    <definedName name="cc_4" hidden="1">{#N/A,#N/A,FALSE,"P&amp;L";#N/A,#N/A,FALSE,"R-P&amp;L";#N/A,#N/A,FALSE,"N-P&amp;L";#N/A,#N/A,FALSE,"E-P&amp;L"}</definedName>
    <definedName name="cc_5" hidden="1">{#N/A,#N/A,FALSE,"P&amp;L";#N/A,#N/A,FALSE,"R-P&amp;L";#N/A,#N/A,FALSE,"N-P&amp;L";#N/A,#N/A,FALSE,"E-P&amp;L"}</definedName>
    <definedName name="CC_Branch_list">#REF!</definedName>
    <definedName name="CC_Corp_Ops_list">#REF!</definedName>
    <definedName name="CC_Cost_Centres_list">#REF!</definedName>
    <definedName name="CC_Div_list">#REF!</definedName>
    <definedName name="CC_Sub_Div_list">#REF!</definedName>
    <definedName name="ccc">#REF!</definedName>
    <definedName name="ccd">#REF!</definedName>
    <definedName name="ccn">#REF!</definedName>
    <definedName name="cco">#REF!</definedName>
    <definedName name="Ccont14">#REF!</definedName>
    <definedName name="CFCopy">#REF!</definedName>
    <definedName name="Changes">#REF!</definedName>
    <definedName name="Characterisation">#REF!</definedName>
    <definedName name="Chart1_Cpty">OFFSET(#REF!, 0, 0, MAX(1,COUNTIF(#REF!, "&lt;&gt;#N/A")),1)</definedName>
    <definedName name="Chart1_Data">OFFSET(#REF!, 0, 0, MAX(1,COUNTIF(#REF!, "&lt;&gt;#N/A")),4)</definedName>
    <definedName name="Chart1_FXDeals">OFFSET(#REF!, 0, 0, MAX(1,COUNTIF(#REF!, "&lt;&gt;#N/A")),1)</definedName>
    <definedName name="Chart1_IntRateDeals">OFFSET(#REF!, 0, 0, MAX(1,COUNTIF(#REF!, "&lt;&gt;#N/A")),1)</definedName>
    <definedName name="Chart1_TotalDeals">OFFSET(#REF!, 0, 0, MAX(1,COUNTIF(#REF!, "&lt;&gt;#N/A")),1)</definedName>
    <definedName name="ChartCaptions">#REF!</definedName>
    <definedName name="ChartingArea">#REF!,#REF!</definedName>
    <definedName name="ChartingLabels">#REF!</definedName>
    <definedName name="Check">#REF!</definedName>
    <definedName name="Check_Model">#REF!</definedName>
    <definedName name="Check_Model2">#REF!</definedName>
    <definedName name="Childcare">#REF!</definedName>
    <definedName name="ChooseCaseDebt">#REF!</definedName>
    <definedName name="CIQWBGuid" hidden="1">"Base Case - PTRM capex inputs FY20-24 v1.xlsx"</definedName>
    <definedName name="CloseOutCategory">#REF!</definedName>
    <definedName name="Clothing">#REF!</definedName>
    <definedName name="CMActivities_L3">#REF!</definedName>
    <definedName name="CMCosts_L3">#REF!</definedName>
    <definedName name="cMillion">#REF!</definedName>
    <definedName name="CO_Branch_Code">#REF!</definedName>
    <definedName name="CO_Code">#REF!</definedName>
    <definedName name="code1">#REF!</definedName>
    <definedName name="colsJulyColumnNum">#REF!</definedName>
    <definedName name="COMP">#REF!</definedName>
    <definedName name="Company">#REF!</definedName>
    <definedName name="Company_Names">#REF!</definedName>
    <definedName name="CompanyName">#REF!</definedName>
    <definedName name="Comparative">#REF!</definedName>
    <definedName name="Comparative_Version">#REF!</definedName>
    <definedName name="Comparative_Version2">#REF!</definedName>
    <definedName name="Comparative_Year">#REF!</definedName>
    <definedName name="complex_120">OFFSET(#REF!,1,0,COUNTA(#REF!),-1)</definedName>
    <definedName name="complex_180">OFFSET(#REF!,1,0,COUNTA(#REF!),-1)</definedName>
    <definedName name="Complex_IAS39_provision">OFFSET(#REF!,1,0,COUNTA(#REF!),-1)</definedName>
    <definedName name="complex1_30">OFFSET(#REF!,1,0,COUNTA(#REF!),-1)</definedName>
    <definedName name="complex30_60">OFFSET(#REF!,1,0,COUNTA(#REF!)-1)</definedName>
    <definedName name="complex60_90">OFFSET(#REF!,1,0,COUNTA(#REF!),-1)</definedName>
    <definedName name="complex90_120">OFFSET(#REF!,1,0,COUNTA(#REF!),-1)</definedName>
    <definedName name="complexcurrent">OFFSET(#REF!,1,0,COUNTA(#REF!),-1)</definedName>
    <definedName name="ComplexDate">OFFSET(#REF!,1,0,COUNTA(#REF!),-1)</definedName>
    <definedName name="complexper_120">OFFSET(#REF!,1,0,COUNTA(#REF!),-1)</definedName>
    <definedName name="complexper_180">OFFSET(#REF!,1,0,COUNTA(#REF!),-1)</definedName>
    <definedName name="complexper1_30">OFFSET(#REF!,1,0,COUNTA(#REF!),-1)</definedName>
    <definedName name="complexper30_60">OFFSET(#REF!,1,0,COUNTA(#REF!),-1)</definedName>
    <definedName name="complexper60_90">OFFSET(#REF!,1,0,COUNTA(#REF!),-1)</definedName>
    <definedName name="complexper90_120">OFFSET(#REF!,1,0,COUNTA(#REF!),-1)</definedName>
    <definedName name="complexpercurrent">OFFSET(#REF!,1,0,COUNTA(#REF!),-1)</definedName>
    <definedName name="COMPPL">#REF!</definedName>
    <definedName name="Computers">#REF!</definedName>
    <definedName name="consccea">#REF!</definedName>
    <definedName name="conscnc">#REF!</definedName>
    <definedName name="consext">#REF!</definedName>
    <definedName name="consnc">#REF!</definedName>
    <definedName name="Consol">#REF!</definedName>
    <definedName name="consol_database">OFFSET(#REF!,1,0,#REF!,COUNTA(#REF!)+1)</definedName>
    <definedName name="consol_linedesc">OFFSET(#REF!,1,0,#REF!)</definedName>
    <definedName name="consol_linehelper">OFFSET(#REF!,1,0,#REF!)</definedName>
    <definedName name="consol_lineitem">OFFSET(#REF!,1,0,#REF!)</definedName>
    <definedName name="conspandlprint">#REF!</definedName>
    <definedName name="cont_exp_count">#REF!</definedName>
    <definedName name="cont_exp_grp_aging">#REF!</definedName>
    <definedName name="cont_exp_grp_div_aging">#REF!</definedName>
    <definedName name="Contracts">#REF!</definedName>
    <definedName name="ContServ_CPI">#REF!</definedName>
    <definedName name="ContServ_FlgCPI">#REF!</definedName>
    <definedName name="copy" hidden="1">{#N/A,#N/A,FALSE,"P&amp;L";#N/A,#N/A,FALSE,"R-P&amp;L";#N/A,#N/A,FALSE,"N-P&amp;L";#N/A,#N/A,FALSE,"E-P&amp;L"}</definedName>
    <definedName name="copy_1" hidden="1">{#N/A,#N/A,FALSE,"P&amp;L";#N/A,#N/A,FALSE,"R-P&amp;L";#N/A,#N/A,FALSE,"N-P&amp;L";#N/A,#N/A,FALSE,"E-P&amp;L"}</definedName>
    <definedName name="copy_2" hidden="1">{#N/A,#N/A,FALSE,"P&amp;L";#N/A,#N/A,FALSE,"R-P&amp;L";#N/A,#N/A,FALSE,"N-P&amp;L";#N/A,#N/A,FALSE,"E-P&amp;L"}</definedName>
    <definedName name="copy_3" hidden="1">{#N/A,#N/A,FALSE,"P&amp;L";#N/A,#N/A,FALSE,"R-P&amp;L";#N/A,#N/A,FALSE,"N-P&amp;L";#N/A,#N/A,FALSE,"E-P&amp;L"}</definedName>
    <definedName name="copy_4" hidden="1">{#N/A,#N/A,FALSE,"P&amp;L";#N/A,#N/A,FALSE,"R-P&amp;L";#N/A,#N/A,FALSE,"N-P&amp;L";#N/A,#N/A,FALSE,"E-P&amp;L"}</definedName>
    <definedName name="copy_5" hidden="1">{#N/A,#N/A,FALSE,"P&amp;L";#N/A,#N/A,FALSE,"R-P&amp;L";#N/A,#N/A,FALSE,"N-P&amp;L";#N/A,#N/A,FALSE,"E-P&amp;L"}</definedName>
    <definedName name="CorpGovActivities_L3">#REF!</definedName>
    <definedName name="CorpGovCosts_L3">#REF!</definedName>
    <definedName name="COS_External">#REF!</definedName>
    <definedName name="COS_External1">#REF!</definedName>
    <definedName name="COS_IBC">#REF!</definedName>
    <definedName name="COS_IBC1">#REF!</definedName>
    <definedName name="cost">#REF!</definedName>
    <definedName name="costelement">#REF!</definedName>
    <definedName name="CostToActivity">#REF!</definedName>
    <definedName name="CostToDriver">#REF!</definedName>
    <definedName name="CostToNewDivision">#REF!</definedName>
    <definedName name="Counterparty">#REF!</definedName>
    <definedName name="CPI">#REF!</definedName>
    <definedName name="CPI_Sens">#REF!</definedName>
    <definedName name="Cpty_Names">#REF!</definedName>
    <definedName name="CRCP_final_year">#REF!</definedName>
    <definedName name="CRCP_span" comment="Generic cover sheet">CONCATENATE(CRCP_y1, " to ",CRCP_y5)</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editRejects">#REF!</definedName>
    <definedName name="criteria1">#REF!</definedName>
    <definedName name="CRY">#REF!</definedName>
    <definedName name="CS">#REF!</definedName>
    <definedName name="cshlook">#REF!</definedName>
    <definedName name="csregions">#REF!</definedName>
    <definedName name="CTP_DUTY">#REF!</definedName>
    <definedName name="CTP_DUTY_END">#REF!</definedName>
    <definedName name="CTP_DUTY_START">#REF!</definedName>
    <definedName name="cube">#REF!</definedName>
    <definedName name="cummoberrev1">#REF!</definedName>
    <definedName name="cummoverrev">#REF!</definedName>
    <definedName name="Curmonth">#REF!</definedName>
    <definedName name="Currency">#REF!</definedName>
    <definedName name="current">#REF!</definedName>
    <definedName name="CurrentPeriodStart">#REF!</definedName>
    <definedName name="CurrentScenarioCopy">#REF!</definedName>
    <definedName name="currentyear">#REF!</definedName>
    <definedName name="CurrMth">#REF!</definedName>
    <definedName name="CurrMthNo">#REF!</definedName>
    <definedName name="curtisLNGCodes">#REF!</definedName>
    <definedName name="CurveField">#REF!</definedName>
    <definedName name="CurveToggle">#REF!</definedName>
    <definedName name="Cust_Seg">#REF!</definedName>
    <definedName name="Customer_Care">#REF!</definedName>
    <definedName name="Customer_Creations_Transfers">#REF!</definedName>
    <definedName name="CYear">#REF!</definedName>
    <definedName name="CYear1">#REF!</definedName>
    <definedName name="CYR">#REF!</definedName>
    <definedName name="D">#REF!</definedName>
    <definedName name="DandCDepnStart">#REF!</definedName>
    <definedName name="Data_Release_Status">#REF!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71">#REF!</definedName>
    <definedName name="DATA72">#REF!</definedName>
    <definedName name="DATA73">#REF!</definedName>
    <definedName name="DATA74">#REF!</definedName>
    <definedName name="DATA75">#REF!</definedName>
    <definedName name="DATA76">#REF!</definedName>
    <definedName name="DATA77">#REF!</definedName>
    <definedName name="DATA78">#REF!</definedName>
    <definedName name="DATA8">#REF!</definedName>
    <definedName name="DATA9">#REF!</definedName>
    <definedName name="DataCAPEX">OFFSET(#REF!,,,1,#REF!)</definedName>
    <definedName name="DataCF">OFFSET(#REF!,,,1,#REF!)</definedName>
    <definedName name="DataOV">OFFSET(#REF!,,,1,#REF!)</definedName>
    <definedName name="DataRelease">#REF!</definedName>
    <definedName name="date">#REF!</definedName>
    <definedName name="date_lookup">#REF!</definedName>
    <definedName name="date1">#REF!</definedName>
    <definedName name="Date2">#REF!</definedName>
    <definedName name="Date3">#REF!</definedName>
    <definedName name="DateList">#REF!</definedName>
    <definedName name="Dates">#REF!</definedName>
    <definedName name="Dates2">#REF!</definedName>
    <definedName name="datesApr">#REF!</definedName>
    <definedName name="datesAug">#REF!</definedName>
    <definedName name="datesDec">#REF!</definedName>
    <definedName name="datesFeb">#REF!</definedName>
    <definedName name="datesJan">#REF!</definedName>
    <definedName name="datesJul">#REF!</definedName>
    <definedName name="datesJun">#REF!</definedName>
    <definedName name="datesMar">#REF!</definedName>
    <definedName name="datesMay">#REF!</definedName>
    <definedName name="datesNov">#REF!</definedName>
    <definedName name="datesOct">#REF!</definedName>
    <definedName name="datesSep">#REF!</definedName>
    <definedName name="Days_Yr">#REF!</definedName>
    <definedName name="Dbasemerge">OFFSET(#REF!,0,0,#REF!)</definedName>
    <definedName name="DD_PeriodEnd">#REF!</definedName>
    <definedName name="DD_PeriodStart">#REF!</definedName>
    <definedName name="dec">#REF!</definedName>
    <definedName name="Dec03Dollars">#REF!</definedName>
    <definedName name="Dec19Jun21CPI">#REF!</definedName>
    <definedName name="DECEMBER_AMOUNT">#REF!</definedName>
    <definedName name="DECEMBER_STAT_AMOUNT">#REF!</definedName>
    <definedName name="DefTaxCurrent">#REF!</definedName>
    <definedName name="DefTaxPrior">#REF!</definedName>
    <definedName name="DEPARTMENT_ID">#REF!</definedName>
    <definedName name="DepnDandC">#REF!</definedName>
    <definedName name="DEPRBAC">#REF!</definedName>
    <definedName name="DEPRBACH">#REF!</definedName>
    <definedName name="DEPT">#REF!</definedName>
    <definedName name="DEPTHRS">#REF!</definedName>
    <definedName name="DEPTSALS">#REF!</definedName>
    <definedName name="DerivedSurplus">#REF!</definedName>
    <definedName name="DERIVFVBAC">#REF!</definedName>
    <definedName name="DERIVFVBACH">#REF!</definedName>
    <definedName name="dffd">#REF!</definedName>
    <definedName name="dfgdfgdf">#REF!</definedName>
    <definedName name="dfgdsg">#REF!</definedName>
    <definedName name="different" hidden="1">{#N/A,#N/A,FALSE,"P&amp;L";#N/A,#N/A,FALSE,"R-P&amp;L";#N/A,#N/A,FALSE,"N-P&amp;L";#N/A,#N/A,FALSE,"E-P&amp;L"}</definedName>
    <definedName name="different_1" hidden="1">{#N/A,#N/A,FALSE,"P&amp;L";#N/A,#N/A,FALSE,"R-P&amp;L";#N/A,#N/A,FALSE,"N-P&amp;L";#N/A,#N/A,FALSE,"E-P&amp;L"}</definedName>
    <definedName name="different_2" hidden="1">{#N/A,#N/A,FALSE,"P&amp;L";#N/A,#N/A,FALSE,"R-P&amp;L";#N/A,#N/A,FALSE,"N-P&amp;L";#N/A,#N/A,FALSE,"E-P&amp;L"}</definedName>
    <definedName name="different_3" hidden="1">{#N/A,#N/A,FALSE,"P&amp;L";#N/A,#N/A,FALSE,"R-P&amp;L";#N/A,#N/A,FALSE,"N-P&amp;L";#N/A,#N/A,FALSE,"E-P&amp;L"}</definedName>
    <definedName name="different_4" hidden="1">{#N/A,#N/A,FALSE,"P&amp;L";#N/A,#N/A,FALSE,"R-P&amp;L";#N/A,#N/A,FALSE,"N-P&amp;L";#N/A,#N/A,FALSE,"E-P&amp;L"}</definedName>
    <definedName name="different_5" hidden="1">{#N/A,#N/A,FALSE,"P&amp;L";#N/A,#N/A,FALSE,"R-P&amp;L";#N/A,#N/A,FALSE,"N-P&amp;L";#N/A,#N/A,FALSE,"E-P&amp;L"}</definedName>
    <definedName name="Direct_Loading">#REF!</definedName>
    <definedName name="DIRECT15">#REF!</definedName>
    <definedName name="directory">#REF!</definedName>
    <definedName name="Disability">#REF!</definedName>
    <definedName name="disc_rate">#REF!</definedName>
    <definedName name="DiscDateRange">#REF!</definedName>
    <definedName name="DiscDateRangeAP">#REF!</definedName>
    <definedName name="DisclosurePriorAssets">#REF!</definedName>
    <definedName name="DisclosurePriorLiabilities">#REF!</definedName>
    <definedName name="DISP">#REF!</definedName>
    <definedName name="DIST">#REF!</definedName>
    <definedName name="Distribution_Loss_00_01">#REF!</definedName>
    <definedName name="Distribution_Loss_01_02">#REF!</definedName>
    <definedName name="Distribution_Loss_ResSME_00_01">#REF!</definedName>
    <definedName name="Distribution_Loss_ResSME_01_02">#REF!</definedName>
    <definedName name="Distribution_Loss_ResSME_02_03">#REF!</definedName>
    <definedName name="Distribution_Loss_ResSME_03_04">#REF!</definedName>
    <definedName name="Distribution_Loss_ResSME_04_05">#REF!</definedName>
    <definedName name="DIVCATKEY">#REF!</definedName>
    <definedName name="DivCtl">#REF!</definedName>
    <definedName name="DIVISION">#REF!</definedName>
    <definedName name="Division_list">#REF!</definedName>
    <definedName name="DivTable">#REF!</definedName>
    <definedName name="DivTable2">#REF!</definedName>
    <definedName name="dms_030201_01_ACS_Values">#REF!</definedName>
    <definedName name="dms_030201_01_Rows">#REF!</definedName>
    <definedName name="dms_030201_01_SCS_Values">#REF!</definedName>
    <definedName name="dms_030202_01_ACS_Values">#REF!</definedName>
    <definedName name="dms_030202_01_Rows">#REF!</definedName>
    <definedName name="dms_030202_01_SCS_Values">#REF!</definedName>
    <definedName name="dms_030203_01_Rows">#REF!</definedName>
    <definedName name="dms_030203_02_Rows">#REF!</definedName>
    <definedName name="dms_030203_03_Rows">#REF!</definedName>
    <definedName name="dms_030203_P01_01_Values">#REF!</definedName>
    <definedName name="dms_030203_P01_02_01_Values">#REF!</definedName>
    <definedName name="dms_030203_P01_02_02_Values">#REF!</definedName>
    <definedName name="dms_030203_P01_02_03_Values">#REF!</definedName>
    <definedName name="dms_030203_P01_02_04_Values">#REF!</definedName>
    <definedName name="dms_030203_P01_03_Values">#REF!</definedName>
    <definedName name="dms_030203_P02_01_Values">#REF!</definedName>
    <definedName name="dms_030203_P02_02_01_Values">#REF!</definedName>
    <definedName name="dms_030203_P02_02_02_Values">#REF!</definedName>
    <definedName name="dms_030203_P02_02_03_Values">#REF!</definedName>
    <definedName name="dms_030203_P02_02_04_Values">#REF!</definedName>
    <definedName name="dms_030203_P02_03_Values">#REF!</definedName>
    <definedName name="dms_030203_P03_01_Values">#REF!</definedName>
    <definedName name="dms_030203_P03_02_01_Values">#REF!</definedName>
    <definedName name="dms_030203_P03_02_02_Values">#REF!</definedName>
    <definedName name="dms_030203_P03_02_03_Values">#REF!</definedName>
    <definedName name="dms_030203_P03_02_04_Values">#REF!</definedName>
    <definedName name="dms_030203_P03_03_Values">#REF!</definedName>
    <definedName name="dms_030203_P04_01_Values">#REF!</definedName>
    <definedName name="dms_030203_P04_02_01_Values">#REF!</definedName>
    <definedName name="dms_030203_P04_02_02_Values">#REF!</definedName>
    <definedName name="dms_030203_P04_02_03_Values">#REF!</definedName>
    <definedName name="dms_030203_P04_02_04_Values">#REF!</definedName>
    <definedName name="dms_030203_P04_03_Values">#REF!</definedName>
    <definedName name="dms_030203_P05_01_Values">#REF!</definedName>
    <definedName name="dms_030203_P05_02_01_Values">#REF!</definedName>
    <definedName name="dms_030203_P05_02_02_Values">#REF!</definedName>
    <definedName name="dms_030203_P05_02_03_Values">#REF!</definedName>
    <definedName name="dms_030203_P05_02_04_Values">#REF!</definedName>
    <definedName name="dms_030203_P05_03_Values">#REF!</definedName>
    <definedName name="dms_030203_P06_01_Values">#REF!</definedName>
    <definedName name="dms_030203_P06_02_01_Values">#REF!</definedName>
    <definedName name="dms_030203_P06_02_02_Values">#REF!</definedName>
    <definedName name="dms_030203_P06_02_03_Values">#REF!</definedName>
    <definedName name="dms_030203_P06_02_04_Values">#REF!</definedName>
    <definedName name="dms_030203_P06_03_Values">#REF!</definedName>
    <definedName name="dms_030203_P07_01_Values">#REF!</definedName>
    <definedName name="dms_030203_P07_02_01_Values">#REF!</definedName>
    <definedName name="dms_030203_P07_02_02_Values">#REF!</definedName>
    <definedName name="dms_030203_P07_02_03_Values">#REF!</definedName>
    <definedName name="dms_030203_P07_02_04_Values">#REF!</definedName>
    <definedName name="dms_030203_P07_03_Values">#REF!</definedName>
    <definedName name="dms_030203_P08_01_Values">#REF!</definedName>
    <definedName name="dms_030203_P08_02_01_Values">#REF!</definedName>
    <definedName name="dms_030203_P08_02_02_Values">#REF!</definedName>
    <definedName name="dms_030203_P08_02_03_Values">#REF!</definedName>
    <definedName name="dms_030203_P08_02_04_Values">#REF!</definedName>
    <definedName name="dms_030203_P08_03_Values">#REF!</definedName>
    <definedName name="dms_030203_P09_01_Values">#REF!</definedName>
    <definedName name="dms_030203_P09_02_01_Values">#REF!</definedName>
    <definedName name="dms_030203_P09_02_02_Values">#REF!</definedName>
    <definedName name="dms_030203_P09_02_03_Values">#REF!</definedName>
    <definedName name="dms_030203_P09_02_04_Values">#REF!</definedName>
    <definedName name="dms_030203_P09_03_Values">#REF!</definedName>
    <definedName name="dms_030203_P10_01_Values">#REF!</definedName>
    <definedName name="dms_030203_P10_02_01_Values">#REF!</definedName>
    <definedName name="dms_030203_P10_02_02_Values">#REF!</definedName>
    <definedName name="dms_030203_P10_02_03_Values">#REF!</definedName>
    <definedName name="dms_030203_P10_02_04_Values">#REF!</definedName>
    <definedName name="dms_030203_P10_03_Values">#REF!</definedName>
    <definedName name="dms_030203_P11_01_Values">#REF!</definedName>
    <definedName name="dms_030203_P11_02_01_Values">#REF!</definedName>
    <definedName name="dms_030203_P11_02_02_Values">#REF!</definedName>
    <definedName name="dms_030203_P11_02_03_Values">#REF!</definedName>
    <definedName name="dms_030203_P11_02_04_Values">#REF!</definedName>
    <definedName name="dms_030203_P11_03_Values">#REF!</definedName>
    <definedName name="dms_030203_P12_01_Values">#REF!</definedName>
    <definedName name="dms_030203_P12_02_01_Values">#REF!</definedName>
    <definedName name="dms_030203_P12_02_02_Values">#REF!</definedName>
    <definedName name="dms_030203_P12_02_03_Values">#REF!</definedName>
    <definedName name="dms_030203_P12_02_04_Values">#REF!</definedName>
    <definedName name="dms_030203_P12_03_Values">#REF!</definedName>
    <definedName name="dms_030203_P13_01_Values">#REF!</definedName>
    <definedName name="dms_030203_P13_02_01_Values">#REF!</definedName>
    <definedName name="dms_030203_P13_02_02_Values">#REF!</definedName>
    <definedName name="dms_030203_P13_02_03_Values">#REF!</definedName>
    <definedName name="dms_030203_P13_02_04_Values">#REF!</definedName>
    <definedName name="dms_030203_P13_03_Values">#REF!</definedName>
    <definedName name="dms_030203_P14_01_Values">#REF!</definedName>
    <definedName name="dms_030203_P14_02_01_Values">#REF!</definedName>
    <definedName name="dms_030203_P14_02_02_Values">#REF!</definedName>
    <definedName name="dms_030203_P14_02_03_Values">#REF!</definedName>
    <definedName name="dms_030203_P14_02_04_Values">#REF!</definedName>
    <definedName name="dms_030203_P14_03_Values">#REF!</definedName>
    <definedName name="dms_030203_P15_01_Values">#REF!</definedName>
    <definedName name="dms_030203_P15_02_01_Values">#REF!</definedName>
    <definedName name="dms_030203_P15_02_02_Values">#REF!</definedName>
    <definedName name="dms_030203_P15_02_03_Values">#REF!</definedName>
    <definedName name="dms_030203_P15_02_04_Values">#REF!</definedName>
    <definedName name="dms_030203_P15_03_Values">#REF!</definedName>
    <definedName name="dms_030203_P16_01_Values">#REF!</definedName>
    <definedName name="dms_030203_P16_02_01_Values">#REF!</definedName>
    <definedName name="dms_030203_P16_02_02_Values">#REF!</definedName>
    <definedName name="dms_030203_P16_02_03_Values">#REF!</definedName>
    <definedName name="dms_030203_P16_02_04_Values">#REF!</definedName>
    <definedName name="dms_030203_P16_03_Values">#REF!</definedName>
    <definedName name="dms_030203_P17_01_Values">#REF!</definedName>
    <definedName name="dms_030203_P17_02_01_Values">#REF!</definedName>
    <definedName name="dms_030203_P17_02_02_Values">#REF!</definedName>
    <definedName name="dms_030203_P17_02_03_Values">#REF!</definedName>
    <definedName name="dms_030203_P17_02_04_Values">#REF!</definedName>
    <definedName name="dms_030203_P17_03_Values">#REF!</definedName>
    <definedName name="dms_030203_P18_01_Values">#REF!</definedName>
    <definedName name="dms_030203_P18_02_01_Values">#REF!</definedName>
    <definedName name="dms_030203_P18_02_02_Values">#REF!</definedName>
    <definedName name="dms_030203_P18_02_03_Values">#REF!</definedName>
    <definedName name="dms_030203_P18_02_04_Values">#REF!</definedName>
    <definedName name="dms_030203_P18_03_Values">#REF!</definedName>
    <definedName name="dms_030203_Provision_01">#REF!</definedName>
    <definedName name="dms_030203_Provision_02">#REF!</definedName>
    <definedName name="dms_030203_Provision_03">#REF!</definedName>
    <definedName name="dms_030203_Provision_04">#REF!</definedName>
    <definedName name="dms_030203_Provision_05">#REF!</definedName>
    <definedName name="dms_030203_Provision_06">#REF!</definedName>
    <definedName name="dms_030203_Provision_07">#REF!</definedName>
    <definedName name="dms_030203_Provision_08">#REF!</definedName>
    <definedName name="dms_030203_Provision_09">#REF!</definedName>
    <definedName name="dms_030203_Provision_10">#REF!</definedName>
    <definedName name="dms_030203_Provision_11">#REF!</definedName>
    <definedName name="dms_030203_Provision_12">#REF!</definedName>
    <definedName name="dms_030203_Provision_13">#REF!</definedName>
    <definedName name="dms_030203_Provision_14">#REF!</definedName>
    <definedName name="dms_030203_Provision_15">#REF!</definedName>
    <definedName name="dms_030203_Provision_16">#REF!</definedName>
    <definedName name="dms_030203_Provision_17">#REF!</definedName>
    <definedName name="dms_030203_Provision_18">#REF!</definedName>
    <definedName name="dms_030204_Rows">#REF!</definedName>
    <definedName name="dms_030204_Values">#REF!</definedName>
    <definedName name="dms_0306_Year">#REF!</definedName>
    <definedName name="dms_030606_01_Values">#REF!</definedName>
    <definedName name="dms_060101_Values">#REF!</definedName>
    <definedName name="dms_060102_Values">#REF!</definedName>
    <definedName name="dms_0603_FeederList">#REF!</definedName>
    <definedName name="dms_060301_checkvalue">#REF!</definedName>
    <definedName name="dms_060301_LastRow">#REF!</definedName>
    <definedName name="dms_060701__All_Feeder_Values">#REF!,#REF!,#REF!,#REF!,#REF!,#REF!</definedName>
    <definedName name="dms_060701_After_Feeder_Values">#REF!,#REF!,#REF!,#REF!,#REF!,#REF!</definedName>
    <definedName name="dms_060701_ARR_MaxRows">#REF!</definedName>
    <definedName name="dms_060701_LeapYear">#REF!</definedName>
    <definedName name="dms_060701_MaxRows">#REF!</definedName>
    <definedName name="dms_060701_Reset_MaxRows">#REF!</definedName>
    <definedName name="dms_060701_StartDateTxt">#REF!</definedName>
    <definedName name="dms_060701_StartDateVal">#REF!</definedName>
    <definedName name="dms_0608_LastRow">#REF!</definedName>
    <definedName name="dms_0608_OffsetRows">#REF!</definedName>
    <definedName name="dms_060801_01_Values">#REF!</definedName>
    <definedName name="dms_060801_StartCell">#REF!</definedName>
    <definedName name="dms_071301_Rows">#REF!</definedName>
    <definedName name="dms_080101_02_ancillary_Values">#REF!</definedName>
    <definedName name="dms_080101_02_audited_Values">#REF!</definedName>
    <definedName name="dms_080101_02_connection_Values">#REF!</definedName>
    <definedName name="dms_080101_02_dnsp_Values">#REF!</definedName>
    <definedName name="dms_080101_02_metering_Values">#REF!</definedName>
    <definedName name="dms_080101_02_negotiated_Values">#REF!</definedName>
    <definedName name="dms_080101_02_SCS_Values">#REF!</definedName>
    <definedName name="dms_0804_Rows">#REF!</definedName>
    <definedName name="dms_080401_01_PL_Header">#REF!</definedName>
    <definedName name="dms_080401_01_Values">#REF!</definedName>
    <definedName name="dms_080401_02_Values">#REF!</definedName>
    <definedName name="dms_080401_03_Values">#REF!</definedName>
    <definedName name="dms_080401_04_01_Values">#REF!</definedName>
    <definedName name="dms_080401_04_02_Values">#REF!</definedName>
    <definedName name="dms_080401_05_Values">#REF!</definedName>
    <definedName name="dms_080401_06_01_Values">#REF!</definedName>
    <definedName name="dms_080401_06_02_Values">#REF!</definedName>
    <definedName name="dms_080401_06_03_Values">#REF!</definedName>
    <definedName name="dms_080401_07_Values">#REF!</definedName>
    <definedName name="dms_080402_01_PL_Header">#REF!</definedName>
    <definedName name="dms_080402_01_Values">#REF!</definedName>
    <definedName name="dms_080402_02_Values">#REF!</definedName>
    <definedName name="dms_080402_03_Values">#REF!</definedName>
    <definedName name="dms_080402_04_01_Values">#REF!</definedName>
    <definedName name="dms_080402_04_02_Values">#REF!</definedName>
    <definedName name="dms_080402_05_Values">#REF!</definedName>
    <definedName name="dms_080402_06_01_Values">#REF!</definedName>
    <definedName name="dms_080402_06_02_Values">#REF!</definedName>
    <definedName name="dms_080402_06_03_Values">#REF!</definedName>
    <definedName name="dms_080402_07_Values">#REF!</definedName>
    <definedName name="dms_663_List">#REF!</definedName>
    <definedName name="dms_ABN">#REF!</definedName>
    <definedName name="dms_ABN_List">#REF!</definedName>
    <definedName name="dms_Addr1">#REF!</definedName>
    <definedName name="dms_Addr1_List">#REF!</definedName>
    <definedName name="dms_Addr2">#REF!</definedName>
    <definedName name="dms_Addr2_List">#REF!</definedName>
    <definedName name="dms_Amendment_Text">#REF!</definedName>
    <definedName name="dms_AmendmentReason">#REF!</definedName>
    <definedName name="dms_Cal_Year_B4_CRY">#REF!</definedName>
    <definedName name="dms_CBD_flag">#REF!</definedName>
    <definedName name="dms_CBD_flag_NSP">#REF!</definedName>
    <definedName name="dms_CFinalYear_List">#REF!</definedName>
    <definedName name="dms_Classification">#REF!</definedName>
    <definedName name="dms_Confid_status_List">#REF!</definedName>
    <definedName name="dms_ContactEmail">#REF!</definedName>
    <definedName name="dms_ContactEmail_List">#REF!</definedName>
    <definedName name="dms_ContactEmail2">#REF!</definedName>
    <definedName name="dms_ContactName1">#REF!</definedName>
    <definedName name="dms_ContactName1_List">#REF!</definedName>
    <definedName name="dms_ContactName2">#REF!</definedName>
    <definedName name="dms_ContactPh1">#REF!</definedName>
    <definedName name="dms_ContactPh1_List">#REF!</definedName>
    <definedName name="dms_ContactPh2">#REF!</definedName>
    <definedName name="dms_CRCP_FinalYear_Num">#REF!</definedName>
    <definedName name="dms_CRCP_FinalYear_Result">#REF!</definedName>
    <definedName name="dms_CRCP_FirstYear_Result">#REF!</definedName>
    <definedName name="dms_CRCP_index">#REF!</definedName>
    <definedName name="dms_CRCP_start_row">#REF!</definedName>
    <definedName name="dms_CRCP_years">#REF!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#REF!</definedName>
    <definedName name="dms_CRCPlength_List">#REF!</definedName>
    <definedName name="dms_CRCPlength_Num">#REF!</definedName>
    <definedName name="dms_CRCPlength_Num_List">#REF!</definedName>
    <definedName name="dms_CRY_ListC">#REF!</definedName>
    <definedName name="dms_CRY_ListF">#REF!</definedName>
    <definedName name="dms_CRY_RYE">#REF!</definedName>
    <definedName name="dms_CRY_start_row">#REF!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DataQuality">#REF!</definedName>
    <definedName name="dms_DataQuality_List">#REF!</definedName>
    <definedName name="dms_DeterminationRef">#REF!</definedName>
    <definedName name="dms_DeterminationRef_List">#REF!</definedName>
    <definedName name="dms_DollarReal">#REF!</definedName>
    <definedName name="dms_DollarReal_year">#REF!</definedName>
    <definedName name="dms_EBSS_statu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inalYear_List">#REF!</definedName>
    <definedName name="dms_FormControl">#REF!</definedName>
    <definedName name="dms_FormControl_List">#REF!</definedName>
    <definedName name="dms_FRCP_FinalYear">#REF!</definedName>
    <definedName name="dms_FRCP_FinalYear_Num">#REF!</definedName>
    <definedName name="dms_FRCP_ListC">#REF!</definedName>
    <definedName name="dms_FRCP_ListF">#REF!</definedName>
    <definedName name="dms_FRCP_start_row">#REF!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length">#REF!</definedName>
    <definedName name="dms_FRCPlength_List">#REF!</definedName>
    <definedName name="dms_FRCPlength_Num">#REF!</definedName>
    <definedName name="dms_FRCPlength_Num_List">#REF!</definedName>
    <definedName name="dms_Header_Span">#REF!</definedName>
    <definedName name="dms_Jurisdiction">#REF!</definedName>
    <definedName name="dms_JurisdictionList">#REF!</definedName>
    <definedName name="dms_LeapYear">#REF!</definedName>
    <definedName name="dms_LeapYear_Result">#REF!</definedName>
    <definedName name="dms_LongRural_flag">#REF!</definedName>
    <definedName name="dms_LongRural_flag_NSP">#REF!</definedName>
    <definedName name="dms_MAIFI_Flag">#REF!</definedName>
    <definedName name="dms_Model">#REF!</definedName>
    <definedName name="dms_Model_List">#REF!</definedName>
    <definedName name="dms_Model_Span">#REF!</definedName>
    <definedName name="dms_Model_Span_List">#REF!</definedName>
    <definedName name="dms_MultiYear_FinalYear_Ref">#REF!</definedName>
    <definedName name="dms_MultiYear_FinalYear_Result">#REF!</definedName>
    <definedName name="dms_MultiYear_Flag">#REF!</definedName>
    <definedName name="dms_MultiYear_ResponseFlag">#REF!</definedName>
    <definedName name="dms_PAddr1">#REF!</definedName>
    <definedName name="dms_PAddr1_List">#REF!</definedName>
    <definedName name="dms_PAddr2">#REF!</definedName>
    <definedName name="dms_PAddr2_List">#REF!</definedName>
    <definedName name="dms_PostCode">#REF!</definedName>
    <definedName name="dms_PostCode_List">#REF!</definedName>
    <definedName name="dms_PPostCode">#REF!</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#REF!</definedName>
    <definedName name="dms_PState_List">#REF!</definedName>
    <definedName name="dms_PSuburb">#REF!</definedName>
    <definedName name="dms_PSuburb_List">#REF!</definedName>
    <definedName name="dms_Public_Lighting">#REF!</definedName>
    <definedName name="dms_Public_Lighting_List">#REF!</definedName>
    <definedName name="dms_Reason_Interruption">#REF!</definedName>
    <definedName name="dms_Reason_Interruption_Detailed">#REF!</definedName>
    <definedName name="dms_Reset_final_year">#REF!</definedName>
    <definedName name="dms_Reset_RYE">#REF!</definedName>
    <definedName name="dms_Reset_Span">#REF!</definedName>
    <definedName name="dms_RINversion">#REF!</definedName>
    <definedName name="dms_RPT">#REF!</definedName>
    <definedName name="dms_RPT_List">#REF!</definedName>
    <definedName name="dms_RPTMonth">#REF!</definedName>
    <definedName name="dms_RPTMonth_List">#REF!</definedName>
    <definedName name="dms_RYE">#REF!</definedName>
    <definedName name="dms_RYE_Formula_Result">#REF!</definedName>
    <definedName name="dms_RYE_List">#REF!</definedName>
    <definedName name="dms_RYE_List2">#REF!</definedName>
    <definedName name="dms_RYE_PTRM">#REF!</definedName>
    <definedName name="dms_RYE_result">#REF!</definedName>
    <definedName name="dms_RYE_RFM">#REF!</definedName>
    <definedName name="dms_RYE_start_row">#REF!</definedName>
    <definedName name="dms_RYE_start_value">#REF!</definedName>
    <definedName name="dms_Sector">#REF!</definedName>
    <definedName name="dms_Sector_List">#REF!</definedName>
    <definedName name="dms_Segment">#REF!</definedName>
    <definedName name="dms_Segment_List">#REF!</definedName>
    <definedName name="dms_Selected_Quality">#REF!</definedName>
    <definedName name="dms_Selected_Source">#REF!</definedName>
    <definedName name="dms_Selected_Status">#REF!</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Span">#REF!</definedName>
    <definedName name="dms_start_year">#REF!</definedName>
    <definedName name="dms_State">#REF!</definedName>
    <definedName name="dms_State_List">#REF!</definedName>
    <definedName name="dms_STPIS_date">#REF!</definedName>
    <definedName name="dms_STPIS_Detail">#REF!</definedName>
    <definedName name="dms_STPIS_Exclusion_List">#REF!</definedName>
    <definedName name="dms_STPIS_Reasons">#REF!</definedName>
    <definedName name="dms_Suburb">#REF!</definedName>
    <definedName name="dms_Suburb_List">#REF!</definedName>
    <definedName name="dms_Table231">#REF!</definedName>
    <definedName name="dms_Table232">#REF!</definedName>
    <definedName name="dms_Table233">#REF!</definedName>
    <definedName name="dms_Table234">#REF!</definedName>
    <definedName name="dms_Table514a">#REF!</definedName>
    <definedName name="dms_Table541b">#REF!</definedName>
    <definedName name="dms_Table541end">#REF!</definedName>
    <definedName name="dms_TemplateNumber">#REF!</definedName>
    <definedName name="dms_Total_Actual_Capex">#REF!</definedName>
    <definedName name="dms_Total_Actual_Opex">#REF!</definedName>
    <definedName name="dms_TradingName">#REF!</definedName>
    <definedName name="dms_TradingName_List">#REF!</definedName>
    <definedName name="dms_TradingNameFull">#REF!</definedName>
    <definedName name="dms_TradingNameFull_List">#REF!</definedName>
    <definedName name="dms_Typed_Submission_Date">#REF!</definedName>
    <definedName name="dms_Urban_flag">#REF!</definedName>
    <definedName name="dms_Urban_flag_NSP">#REF!</definedName>
    <definedName name="dms_Worksheet_List">#REF!</definedName>
    <definedName name="DNSP">#REF!</definedName>
    <definedName name="DOC">#REF!</definedName>
    <definedName name="Doctype">#REF!</definedName>
    <definedName name="Drawings">#REF!</definedName>
    <definedName name="Driver">#REF!</definedName>
    <definedName name="Driver_Info">#REF!</definedName>
    <definedName name="DT">#REF!</definedName>
    <definedName name="dtax">#REF!</definedName>
    <definedName name="DTS">#REF!</definedName>
    <definedName name="EA302_DATA_Query">#REF!</definedName>
    <definedName name="EAViewDrillMatrix1">#REF!</definedName>
    <definedName name="EAViewDrillMatrix11">#REF!</definedName>
    <definedName name="EBIT" hidden="1">{#N/A,#N/A,FALSE,"P&amp;L";#N/A,#N/A,FALSE,"R-P&amp;L";#N/A,#N/A,FALSE,"N-P&amp;L";#N/A,#N/A,FALSE,"E-P&amp;L"}</definedName>
    <definedName name="EBIT_1" hidden="1">{#N/A,#N/A,FALSE,"P&amp;L";#N/A,#N/A,FALSE,"R-P&amp;L";#N/A,#N/A,FALSE,"N-P&amp;L";#N/A,#N/A,FALSE,"E-P&amp;L"}</definedName>
    <definedName name="EBIT_2" hidden="1">{#N/A,#N/A,FALSE,"P&amp;L";#N/A,#N/A,FALSE,"R-P&amp;L";#N/A,#N/A,FALSE,"N-P&amp;L";#N/A,#N/A,FALSE,"E-P&amp;L"}</definedName>
    <definedName name="EBIT_3" hidden="1">{#N/A,#N/A,FALSE,"P&amp;L";#N/A,#N/A,FALSE,"R-P&amp;L";#N/A,#N/A,FALSE,"N-P&amp;L";#N/A,#N/A,FALSE,"E-P&amp;L"}</definedName>
    <definedName name="EBIT_4" hidden="1">{#N/A,#N/A,FALSE,"P&amp;L";#N/A,#N/A,FALSE,"R-P&amp;L";#N/A,#N/A,FALSE,"N-P&amp;L";#N/A,#N/A,FALSE,"E-P&amp;L"}</definedName>
    <definedName name="EBIT_5" hidden="1">{#N/A,#N/A,FALSE,"P&amp;L";#N/A,#N/A,FALSE,"R-P&amp;L";#N/A,#N/A,FALSE,"N-P&amp;L";#N/A,#N/A,FALSE,"E-P&amp;L"}</definedName>
    <definedName name="EBITDA_Bridge">#REF!</definedName>
    <definedName name="Education">#REF!</definedName>
    <definedName name="EE_EX_ALLOCAT">#REF!</definedName>
    <definedName name="efix">#REF!</definedName>
    <definedName name="Element">#REF!</definedName>
    <definedName name="ELIM">#REF!</definedName>
    <definedName name="ELIMBS">#REF!</definedName>
    <definedName name="ELIMGR">#REF!</definedName>
    <definedName name="EMP_CNT_EOI_FUT">#REF!</definedName>
    <definedName name="EMP_CNT_EOI_OPEN">#REF!</definedName>
    <definedName name="empage">#REF!</definedName>
    <definedName name="empcount">#REF!</definedName>
    <definedName name="empdivage">#REF!</definedName>
    <definedName name="empdivbranchtype">#REF!</definedName>
    <definedName name="empdivgroup">#REF!</definedName>
    <definedName name="empdivlocation">#REF!</definedName>
    <definedName name="empdivregion">#REF!</definedName>
    <definedName name="empdivtenure">#REF!</definedName>
    <definedName name="empdivtype">#REF!</definedName>
    <definedName name="empfte">#REF!</definedName>
    <definedName name="empgroup">#REF!</definedName>
    <definedName name="emplocation">#REF!</definedName>
    <definedName name="employer">#REF!</definedName>
    <definedName name="empregion">#REF!</definedName>
    <definedName name="emptenure">#REF!</definedName>
    <definedName name="emptype">#REF!</definedName>
    <definedName name="emptypedivrec">#REF!</definedName>
    <definedName name="emptypeQtr">#REF!</definedName>
    <definedName name="emptyperec">#REF!</definedName>
    <definedName name="end08list">#REF!</definedName>
    <definedName name="END52list">#REF!</definedName>
    <definedName name="Endcatlist">#REF!</definedName>
    <definedName name="endcatrply">#REF!</definedName>
    <definedName name="ENDEAV">#REF!</definedName>
    <definedName name="ENDGroup4">#REF!</definedName>
    <definedName name="EndGroup7">#REF!</definedName>
    <definedName name="ENDmk2list">#REF!</definedName>
    <definedName name="ENDMk3list">#REF!</definedName>
    <definedName name="ENDONCOSTS">#REF!</definedName>
    <definedName name="energyfix">#REF!</definedName>
    <definedName name="Entertainment">#REF!</definedName>
    <definedName name="entity">#REF!</definedName>
    <definedName name="EP">#REF!</definedName>
    <definedName name="eric">#REF!</definedName>
    <definedName name="Error_Capture_List">#REF!</definedName>
    <definedName name="ErrorTop">#REF!</definedName>
    <definedName name="EscScen1">#REF!,#REF!,#REF!,#REF!,#REF!,#REF!,#REF!,#REF!,#REF!,#REF!,#REF!</definedName>
    <definedName name="ESS_40003">#REF!</definedName>
    <definedName name="ess08list">#REF!</definedName>
    <definedName name="ESS33A">#REF!</definedName>
    <definedName name="ess52list">#REF!</definedName>
    <definedName name="ESS60MK1list">#REF!</definedName>
    <definedName name="ESSCATlist">#REF!</definedName>
    <definedName name="ESSCATRPLY">#REF!</definedName>
    <definedName name="ESSONCOST">#REF!</definedName>
    <definedName name="ESSType">#REF!</definedName>
    <definedName name="ESSUpdate23">#REF!</definedName>
    <definedName name="EthnicRel">#REF!</definedName>
    <definedName name="ett">#REF!</definedName>
    <definedName name="EV__LASTREFTIME__" hidden="1">"(GMT+10:00)7/02/2014 3:22:01 PM"</definedName>
    <definedName name="Exchg">#REF!</definedName>
    <definedName name="ExcludeSL">#REF!</definedName>
    <definedName name="exit">#REF!</definedName>
    <definedName name="EXIT_DATE">#REF!</definedName>
    <definedName name="exp">#REF!</definedName>
    <definedName name="expB">#REF!</definedName>
    <definedName name="ExpBen">#REF!</definedName>
    <definedName name="expD">#REF!</definedName>
    <definedName name="Ext_year">#REF!</definedName>
    <definedName name="External">#REF!</definedName>
    <definedName name="EXTLEDGS">#REF!</definedName>
    <definedName name="EYRENAMEAssetTotalsPrior">#REF!</definedName>
    <definedName name="f">#REF!</definedName>
    <definedName name="FAR">#REF!</definedName>
    <definedName name="FAScenario">#REF!</definedName>
    <definedName name="FCUNWIND">#REF!</definedName>
    <definedName name="feb">#REF!</definedName>
    <definedName name="Feb04Dollars">#REF!</definedName>
    <definedName name="FEBRUARY_AMOUNT">#REF!</definedName>
    <definedName name="FEBRUARY_STAT_AMOUNT">#REF!</definedName>
    <definedName name="feeders_CPI">#REF!</definedName>
    <definedName name="feeders_FlgCPI">#REF!</definedName>
    <definedName name="filename">#REF!</definedName>
    <definedName name="filename2">#REF!</definedName>
    <definedName name="FileNameRange">#REF!</definedName>
    <definedName name="FinMgrActivities_L3">#REF!</definedName>
    <definedName name="FinMgrCosts_L3">#REF!</definedName>
    <definedName name="FinOtherActivities_L3">#REF!</definedName>
    <definedName name="FinOtherCosts_L3">#REF!</definedName>
    <definedName name="FinYear">#REF!</definedName>
    <definedName name="first">#REF!</definedName>
    <definedName name="FirstAssetSectionPrior">#REF!</definedName>
    <definedName name="FirstLiabilitySectionPrior">#REF!</definedName>
    <definedName name="fix">#REF!</definedName>
    <definedName name="Fixed_Pct">#REF!</definedName>
    <definedName name="FlgCPI">#REF!</definedName>
    <definedName name="FooterLeft">#REF!</definedName>
    <definedName name="Forecast">#REF!</definedName>
    <definedName name="Forecast_Swaps">#REF!</definedName>
    <definedName name="FRCP">#REF!</definedName>
    <definedName name="FRCP_1to5">"2015-16 to 2019-20"</definedName>
    <definedName name="FRCP_final_year">#REF!</definedName>
    <definedName name="FRCP_span" comment="Generic cover sheet">CONCATENATE(FRCP_y1, " to ", FRCP_y5)</definedName>
    <definedName name="FRCP_span_1">"2015-20"</definedName>
    <definedName name="FRCP_y1">#REF!</definedName>
    <definedName name="FRCP_y10">#REF!</definedName>
    <definedName name="FRCP_y11">#REF!</definedName>
    <definedName name="FRCP_y12">#REF!</definedName>
    <definedName name="FRCP_y13">#REF!</definedName>
    <definedName name="FRCP_y14">#REF!</definedName>
    <definedName name="FRCP_y15">#REF!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equent_Flyers">#REF!</definedName>
    <definedName name="FROM_GRP">#REF!</definedName>
    <definedName name="FRY">#REF!</definedName>
    <definedName name="FSP">#REF!</definedName>
    <definedName name="FTE_Level">#REF!</definedName>
    <definedName name="FTE_Sections">#REF!</definedName>
    <definedName name="full">#REF!</definedName>
    <definedName name="Full_Year">#REF!</definedName>
    <definedName name="Full_Year_Credit_Foncier">#REF!</definedName>
    <definedName name="Full_Year_Interest_Payments">#REF!</definedName>
    <definedName name="FUNDED">#REF!</definedName>
    <definedName name="FundingSwitch">#REF!</definedName>
    <definedName name="FY_2">#REF!</definedName>
    <definedName name="FY_EMP_TYPE">#REF!</definedName>
    <definedName name="FYs">#REF!</definedName>
    <definedName name="GA">#REF!</definedName>
    <definedName name="GB">#REF!</definedName>
    <definedName name="GC">#REF!</definedName>
    <definedName name="gdata">#REF!</definedName>
    <definedName name="GENDER">#REF!</definedName>
    <definedName name="gfghfdssee">#REF!</definedName>
    <definedName name="gfh" hidden="1">#REF!</definedName>
    <definedName name="ghvC1">37.694</definedName>
    <definedName name="ghvC2">66.032</definedName>
    <definedName name="GLCube">#REF!</definedName>
    <definedName name="gm_by_cc">#REF!</definedName>
    <definedName name="GMCosts_L3">#REF!</definedName>
    <definedName name="Goto_Capex_TI">#REF!</definedName>
    <definedName name="GR">#REF!</definedName>
    <definedName name="Graph" hidden="1">#REF!</definedName>
    <definedName name="group4">#REF!</definedName>
    <definedName name="GROUP4x">#REF!</definedName>
    <definedName name="GroupA">#REF!</definedName>
    <definedName name="GroupB">#REF!</definedName>
    <definedName name="GroupC">#REF!</definedName>
    <definedName name="GRP_4">#REF!</definedName>
    <definedName name="GRP_FROM">#REF!</definedName>
    <definedName name="GRP4_LOAD_DATE_TIME">#REF!</definedName>
    <definedName name="GRP4_SURPLUS">#REF!</definedName>
    <definedName name="GWH">#REF!</definedName>
    <definedName name="GWHTABLE">#REF!</definedName>
    <definedName name="HiddenTemplateRowsPrior">#REF!</definedName>
    <definedName name="HideRows">#REF!</definedName>
    <definedName name="HideRowsRange">#REF!</definedName>
    <definedName name="HL_Sheet_Main_2" hidden="1">#REF!</definedName>
    <definedName name="HL_Sheet_Main_25" hidden="1">#REF!</definedName>
    <definedName name="HL_TOC_3" hidden="1">#REF!</definedName>
    <definedName name="HL_TOC_4" hidden="1">#REF!</definedName>
    <definedName name="HL_TOC_5" hidden="1">#REF!</definedName>
    <definedName name="hols">#REF!</definedName>
    <definedName name="home">#REF!</definedName>
    <definedName name="HR">#REF!</definedName>
    <definedName name="hrs">#REF!</definedName>
    <definedName name="HTML_CodePage" hidden="1">1252</definedName>
    <definedName name="HTML_Control" hidden="1">{"'Sheet1'!$A$1:$E$83"}</definedName>
    <definedName name="HTML_Control_1" hidden="1">{"'Sheet1'!$A$1:$E$83"}</definedName>
    <definedName name="HTML_Control_2" hidden="1">{"'Sheet1'!$A$1:$E$83"}</definedName>
    <definedName name="HTML_Control_3" hidden="1">{"'Sheet1'!$A$1:$E$83"}</definedName>
    <definedName name="HTML_Control_4" hidden="1">{"'Sheet1'!$A$1:$E$83"}</definedName>
    <definedName name="HTML_Control_5" hidden="1">{"'Sheet1'!$A$1:$E$83"}</definedName>
    <definedName name="HTML_Description" hidden="1">""</definedName>
    <definedName name="HTML_Email" hidden="1">""</definedName>
    <definedName name="HTML_Header" hidden="1">""</definedName>
    <definedName name="HTML_LastUpdate" hidden="1">"6/30/1999"</definedName>
    <definedName name="HTML_LineAfter" hidden="1">TRUE</definedName>
    <definedName name="HTML_LineBefore" hidden="1">TRUE</definedName>
    <definedName name="HTML_Name" hidden="1">"sjeung"</definedName>
    <definedName name="HTML_OBDlg2" hidden="1">TRUE</definedName>
    <definedName name="HTML_OBDlg4" hidden="1">TRUE</definedName>
    <definedName name="HTML_OS" hidden="1">0</definedName>
    <definedName name="HTML_PathFile" hidden="1">"T:\zteve\html\Files\Rates\9906.htm"</definedName>
    <definedName name="HTML_Title" hidden="1">"June 99"</definedName>
    <definedName name="HWPurDate">#REF!</definedName>
    <definedName name="HWPurVal">#REF!</definedName>
    <definedName name="ICT">#REF!</definedName>
    <definedName name="IDN">#REF!</definedName>
    <definedName name="IE_list">OFFSET(#REF!,0,0,COUNTA(#REF!),1)</definedName>
    <definedName name="IE_list_num">OFFSET(#REF!,0,0,COUNTA(#REF!),1)</definedName>
    <definedName name="IFN">#REF!</definedName>
    <definedName name="iii">#REF!</definedName>
    <definedName name="IM">#REF!</definedName>
    <definedName name="IMact">#REF!</definedName>
    <definedName name="IMB00">#REF!</definedName>
    <definedName name="IMVAL">#REF!</definedName>
    <definedName name="INCOME_STATEMENT">#REF!</definedName>
    <definedName name="Indust_Esc">#REF!</definedName>
    <definedName name="Indust_flgEsc">#REF!</definedName>
    <definedName name="InitiativeType">#REF!</definedName>
    <definedName name="Input">#REF!</definedName>
    <definedName name="input1">#REF!</definedName>
    <definedName name="Interest">#REF!</definedName>
    <definedName name="Interest_Budget_2006_07">#REF!</definedName>
    <definedName name="Interest_rate">#REF!</definedName>
    <definedName name="Interest1">#REF!</definedName>
    <definedName name="inv">#REF!</definedName>
    <definedName name="INVPRFVBAC">#REF!</definedName>
    <definedName name="INVPRFVBACH">#REF!</definedName>
    <definedName name="IOload">#REF!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42193.6299074074</definedName>
    <definedName name="IQ_NAMES_REVISION_DATE__1" hidden="1">41177.6341666667</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38960.6132523148</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Z_SCORE" hidden="1">"c1339"</definedName>
    <definedName name="IWP_Hours">#REF!</definedName>
    <definedName name="jan">#REF!</definedName>
    <definedName name="Jan04Dollars">#REF!</definedName>
    <definedName name="JanJun2001">#REF!</definedName>
    <definedName name="JanJun2002">#REF!</definedName>
    <definedName name="JanJun2003">#REF!</definedName>
    <definedName name="JanJun2004">#REF!</definedName>
    <definedName name="JANUARY_AMOUNT">#REF!</definedName>
    <definedName name="JANUARY_STAT_AMOUNT">#REF!</definedName>
    <definedName name="journal">#REF!</definedName>
    <definedName name="Jul03Dollars">#REF!</definedName>
    <definedName name="JulDec2000">#REF!</definedName>
    <definedName name="JulDec2001">#REF!</definedName>
    <definedName name="JulDec2002">#REF!</definedName>
    <definedName name="JulDec2003">#REF!</definedName>
    <definedName name="JULY_AMOUNT">#REF!</definedName>
    <definedName name="JULY_STAT_AMOUNT">#REF!</definedName>
    <definedName name="jun">#REF!</definedName>
    <definedName name="Jun04Dollars">#REF!</definedName>
    <definedName name="JUNE_AMOUNT">#REF!</definedName>
    <definedName name="JUNE_STAT_AMOUNT">#REF!</definedName>
    <definedName name="JV">#REF!</definedName>
    <definedName name="K">#REF!</definedName>
    <definedName name="key">#REF!</definedName>
    <definedName name="KEYAMT">#REF!</definedName>
    <definedName name="KK">#REF!</definedName>
    <definedName name="KPMGRank">#REF!</definedName>
    <definedName name="Labour_CPI">#REF!</definedName>
    <definedName name="Labour_FlgCPI">#REF!</definedName>
    <definedName name="Labour_Sens">#REF!</definedName>
    <definedName name="LAFHA">#REF!</definedName>
    <definedName name="LAN" hidden="1">{"Ownership",#N/A,FALSE,"Ownership";"Contents",#N/A,FALSE,"Contents"}</definedName>
    <definedName name="LAN_1" hidden="1">{"Ownership",#N/A,FALSE,"Ownership";"Contents",#N/A,FALSE,"Contents"}</definedName>
    <definedName name="LAN_2" hidden="1">{"Ownership",#N/A,FALSE,"Ownership";"Contents",#N/A,FALSE,"Contents"}</definedName>
    <definedName name="LAN_3" hidden="1">{"Ownership",#N/A,FALSE,"Ownership";"Contents",#N/A,FALSE,"Contents"}</definedName>
    <definedName name="LAN_4" hidden="1">{"Ownership",#N/A,FALSE,"Ownership";"Contents",#N/A,FALSE,"Contents"}</definedName>
    <definedName name="LAN_5" hidden="1">{"Ownership",#N/A,FALSE,"Ownership";"Contents",#N/A,FALSE,"Contents"}</definedName>
    <definedName name="LastAssetSectionPrior">#REF!</definedName>
    <definedName name="LastLiabilitySectionPrior">#REF!</definedName>
    <definedName name="LeaseScenario">#REF!</definedName>
    <definedName name="LEDGER2">#REF!</definedName>
    <definedName name="LEDGER3">#REF!</definedName>
    <definedName name="LEDGER4E">#REF!</definedName>
    <definedName name="LEDGER4I">#REF!</definedName>
    <definedName name="LEDGER5">#REF!</definedName>
    <definedName name="LEDGER6">#REF!</definedName>
    <definedName name="LEDGER7E">#REF!</definedName>
    <definedName name="LEDGER7I">#REF!</definedName>
    <definedName name="LEDGER8">#REF!</definedName>
    <definedName name="LEDGER9">#REF!</definedName>
    <definedName name="LHAMOUNT">#REF!</definedName>
    <definedName name="LHCNT">#REF!</definedName>
    <definedName name="LHHRS">#REF!</definedName>
    <definedName name="LHKEY">#REF!</definedName>
    <definedName name="LiabilityTotalsPrior">#REF!</definedName>
    <definedName name="limcount" hidden="1">2</definedName>
    <definedName name="lineitems">#REF!</definedName>
    <definedName name="LinkedID">#REF!</definedName>
    <definedName name="list">#REF!</definedName>
    <definedName name="list_bay">#REF!</definedName>
    <definedName name="List_of_mapping">OFFSET(#REF!,,,#REF!,)</definedName>
    <definedName name="List1">#REF!</definedName>
    <definedName name="list61">#REF!</definedName>
    <definedName name="list621">#REF!</definedName>
    <definedName name="list7">#REF!</definedName>
    <definedName name="list701">#REF!</definedName>
    <definedName name="list702">#REF!</definedName>
    <definedName name="list7i2">#REF!</definedName>
    <definedName name="list80">#REF!</definedName>
    <definedName name="LLLLLL">#REF!</definedName>
    <definedName name="LMS">#REF!</definedName>
    <definedName name="lnkjnkjg">#REF!</definedName>
    <definedName name="LOB">#REF!</definedName>
    <definedName name="LOOKUP">#REF!</definedName>
    <definedName name="lookup_date">#REF!</definedName>
    <definedName name="lookup2">#REF!</definedName>
    <definedName name="lookupmonth">#REF!</definedName>
    <definedName name="lookupmonth1">#REF!</definedName>
    <definedName name="lookupmonth111">#REF!</definedName>
    <definedName name="lookupmonth123">#REF!</definedName>
    <definedName name="lookupmonth2">#REF!</definedName>
    <definedName name="lookupmonth222">#REF!</definedName>
    <definedName name="lookupytd">#REF!</definedName>
    <definedName name="lookupytd1">#REF!</definedName>
    <definedName name="lu_custsupply">#REF!</definedName>
    <definedName name="lu_misc">#REF!</definedName>
    <definedName name="lu_pole">#REF!</definedName>
    <definedName name="lu_smartpoles">#REF!</definedName>
    <definedName name="lu_Standards">#REF!</definedName>
    <definedName name="lu_sustain">#REF!</definedName>
    <definedName name="lu_thirdparty">#REF!</definedName>
    <definedName name="LYN">#REF!</definedName>
    <definedName name="MacroName">#REF!</definedName>
    <definedName name="MakeDirectories">#REF!</definedName>
    <definedName name="MANUAL">#REF!</definedName>
    <definedName name="MANUAL_PROV_ADJ">#REF!</definedName>
    <definedName name="map">#REF!</definedName>
    <definedName name="mar">#REF!</definedName>
    <definedName name="Mar04Dollars">#REF!</definedName>
    <definedName name="MARCH_AMOUNT">#REF!</definedName>
    <definedName name="MARCH_STAT_AMOUNT">#REF!</definedName>
    <definedName name="mass_120">OFFSET(#REF!,1,0,COUNTA(#REF!),-1)</definedName>
    <definedName name="mass_180">OFFSET(#REF!,1,0,COUNTA(#REF!),-1)</definedName>
    <definedName name="Mass_IAS39_provision">OFFSET(#REF!,1,0,COUNTA(#REF!),-1)</definedName>
    <definedName name="mass1_30">OFFSET(#REF!,1,0,COUNTA(#REF!),-1)</definedName>
    <definedName name="mass30_60">OFFSET(#REF!,1,0,COUNTA(#REF!),-1)</definedName>
    <definedName name="mass60_90">OFFSET(#REF!,1,0,COUNTA(#REF!),-1)</definedName>
    <definedName name="mass90_120">OFFSET(#REF!,1,0,COUNTA(#REF!),-1)</definedName>
    <definedName name="masscurrent">OFFSET(#REF!,1,0,COUNTA(#REF!),-1)</definedName>
    <definedName name="MassDate">OFFSET(#REF!,1,0,COUNTA(#REF!),-1)</definedName>
    <definedName name="massper_120">OFFSET(#REF!,1,0,COUNTA(#REF!),-1)</definedName>
    <definedName name="massper_180">OFFSET(#REF!,1,0,COUNTA(#REF!),-1)</definedName>
    <definedName name="massper1_30">OFFSET(#REF!,1,0,COUNTA(#REF!),-1)</definedName>
    <definedName name="massper30_60">OFFSET(#REF!,1,0,COUNTA(#REF!),-1)</definedName>
    <definedName name="massper60_90">OFFSET(#REF!,1,0,COUNTA(#REF!),-1)</definedName>
    <definedName name="massper90_120">OFFSET(#REF!,1,0,COUNTA(#REF!),-1)</definedName>
    <definedName name="masspercurrent">OFFSET(#REF!,1,0,COUNTA(#REF!),-1)</definedName>
    <definedName name="Master33">#REF!</definedName>
    <definedName name="mat">#REF!</definedName>
    <definedName name="Materials_CPI">#REF!</definedName>
    <definedName name="Materials_FlgCPI">#REF!</definedName>
    <definedName name="may">#REF!</definedName>
    <definedName name="MAY_AMOUNT">#REF!</definedName>
    <definedName name="MAY_STAT_AMOUNT">#REF!</definedName>
    <definedName name="May04Dollars">#REF!</definedName>
    <definedName name="MDQSA">645</definedName>
    <definedName name="measure">#REF!</definedName>
    <definedName name="MEM">#REF!</definedName>
    <definedName name="merc">#REF!</definedName>
    <definedName name="minor_CPI">#REF!</definedName>
    <definedName name="minor_FlgCPI">#REF!</definedName>
    <definedName name="mismatch">#REF!</definedName>
    <definedName name="mm">#REF!</definedName>
    <definedName name="MNTHFY">#REF!</definedName>
    <definedName name="Mobile_Phones">#REF!</definedName>
    <definedName name="Model_name">#REF!</definedName>
    <definedName name="Model_Name2">#REF!</definedName>
    <definedName name="Month">#REF!</definedName>
    <definedName name="Month_End">#REF!</definedName>
    <definedName name="Month_List">#REF!</definedName>
    <definedName name="Month_Num">#REF!</definedName>
    <definedName name="MOnth1">#REF!</definedName>
    <definedName name="MonthList">#REF!</definedName>
    <definedName name="Months">#REF!</definedName>
    <definedName name="MonthTable">#REF!</definedName>
    <definedName name="MONTHYTD">#REF!</definedName>
    <definedName name="monthYTD1">#REF!</definedName>
    <definedName name="Movement">#REF!</definedName>
    <definedName name="mth">#REF!</definedName>
    <definedName name="MVT">#REF!</definedName>
    <definedName name="MYTD">#REF!</definedName>
    <definedName name="N">#REF!</definedName>
    <definedName name="name">#REF!</definedName>
    <definedName name="NBcube">#REF!</definedName>
    <definedName name="network">#REF!,#REF!</definedName>
    <definedName name="new">#REF!</definedName>
    <definedName name="Newcat">#REF!</definedName>
    <definedName name="NewSectionAssetsPrior">#REF!</definedName>
    <definedName name="NewSectionLiabilitiesPrior">#REF!</definedName>
    <definedName name="nextyear">#REF!</definedName>
    <definedName name="NMIS">#REF!</definedName>
    <definedName name="NNSW3.5">#REF!</definedName>
    <definedName name="NoMonth">#REF!</definedName>
    <definedName name="NoScenarios">#REF!</definedName>
    <definedName name="NoScenarios2">#REF!</definedName>
    <definedName name="NoStrategies">#REF!</definedName>
    <definedName name="NoStrategies2">#REF!</definedName>
    <definedName name="Nov03Dollars">#REF!</definedName>
    <definedName name="NOVEMBER_AMOUNT">#REF!</definedName>
    <definedName name="NOVEMBER_STAT_AMOUNT">#REF!</definedName>
    <definedName name="NPCcopy">#REF!</definedName>
    <definedName name="nswhols">#REF!</definedName>
    <definedName name="NukeRange">#REF!</definedName>
    <definedName name="NukeTm1Formula">#REF!</definedName>
    <definedName name="NvsAnswerCol">"[Drill1]APVCHR!$A$5:$A$19"</definedName>
    <definedName name="NvsASD">"V2011-09-30"</definedName>
    <definedName name="NvsAutoDrillOk">"VN"</definedName>
    <definedName name="NvsDateToNumber">"Y"</definedName>
    <definedName name="NvsElapsedTime">0.000717592592991423</definedName>
    <definedName name="NvsEndTime">40826.4031828704</definedName>
    <definedName name="NvsInstLang">"VENG"</definedName>
    <definedName name="NvsInstSpec">"%,FDEPTID,TDEPARTMENT,NALLDEPARTMENTS"</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"VCE001"</definedName>
    <definedName name="NvsPanelEffdt">"V2006-08-10"</definedName>
    <definedName name="NvsPanelSetid">"VSHARE"</definedName>
    <definedName name="NvsParentRef">"[20838.xls]Sheet1!$F$90"</definedName>
    <definedName name="NvsReqBU">"VCE001"</definedName>
    <definedName name="NvsReqBUOnly">"VN"</definedName>
    <definedName name="NvsToolsVer">"3.2"</definedName>
    <definedName name="NvsTransLed">"VN"</definedName>
    <definedName name="NvsTreeASD">"V2011-09-30"</definedName>
    <definedName name="NvsValTbl.ACCOUNT">"GL_ACCOUNT_TBL"</definedName>
    <definedName name="NvsValTbl.ACTIVITY_ID">"PROJ_ACTIVITY"</definedName>
    <definedName name="NvsValTbl.BUSINESS_UNIT">"BUS_UNIT_TBL_GL"</definedName>
    <definedName name="NvsValTbl.DEPTID">"DEPT_TBL"</definedName>
    <definedName name="NvsValTbl.PRODUCT">"PRODUCT_TBL"</definedName>
    <definedName name="NvsValTbl.PROJECT_ID">"PROJECT"</definedName>
    <definedName name="OB">#REF!</definedName>
    <definedName name="Oct03Dollars">#REF!</definedName>
    <definedName name="OCTOBER_AMOUNT">#REF!</definedName>
    <definedName name="OCTOBER_STAT_AMOUNT">#REF!</definedName>
    <definedName name="ok">#REF!</definedName>
    <definedName name="oncost">#REF!</definedName>
    <definedName name="Oncosts">#REF!</definedName>
    <definedName name="one">#REF!</definedName>
    <definedName name="OO">#REF!</definedName>
    <definedName name="ooo">#REF!</definedName>
    <definedName name="OOPC">#REF!</definedName>
    <definedName name="OOPCS">#REF!</definedName>
    <definedName name="OPC">#REF!</definedName>
    <definedName name="Opex_By_BusinessDrillMatrix1">#REF!</definedName>
    <definedName name="Opex_by_BusinessDrillMatrix111">#REF!</definedName>
    <definedName name="OPEX_External">#REF!</definedName>
    <definedName name="OPEX_External1">#REF!</definedName>
    <definedName name="OPEX_IBC">#REF!</definedName>
    <definedName name="OPEX_IBC111">#REF!</definedName>
    <definedName name="OPL">#REF!</definedName>
    <definedName name="OPR">#REF!</definedName>
    <definedName name="order">#REF!</definedName>
    <definedName name="Order_list">#REF!</definedName>
    <definedName name="orders">#REF!</definedName>
    <definedName name="org">#REF!</definedName>
    <definedName name="Other">#REF!</definedName>
    <definedName name="OTHpurdate">#REF!</definedName>
    <definedName name="OTHpurval">#REF!</definedName>
    <definedName name="OUT_PLACE_AMOUNT">#REF!</definedName>
    <definedName name="output_xls">#REF!</definedName>
    <definedName name="Overall_Check">#REF!</definedName>
    <definedName name="Overseas">#REF!</definedName>
    <definedName name="PAGE_1">#REF!</definedName>
    <definedName name="PAGE_2">#REF!</definedName>
    <definedName name="page1">#REF!</definedName>
    <definedName name="PAGE1A">#REF!</definedName>
    <definedName name="PAGE1B">#REF!</definedName>
    <definedName name="PAGE2">#REF!</definedName>
    <definedName name="PAGE3">#REF!</definedName>
    <definedName name="PAGE4">#REF!</definedName>
    <definedName name="PAGE5">#REF!</definedName>
    <definedName name="Parking">#REF!</definedName>
    <definedName name="Partner">#REF!</definedName>
    <definedName name="pb">#REF!</definedName>
    <definedName name="PC">#REF!</definedName>
    <definedName name="PCC">#REF!</definedName>
    <definedName name="PCNTR">#REF!</definedName>
    <definedName name="PED">#REF!</definedName>
    <definedName name="PER">#REF!</definedName>
    <definedName name="Percentage">#REF!</definedName>
    <definedName name="period">#REF!</definedName>
    <definedName name="Period_date">#REF!</definedName>
    <definedName name="periodytd">#REF!</definedName>
    <definedName name="pfac">#REF!</definedName>
    <definedName name="Phone">#REF!</definedName>
    <definedName name="PIP32A">#REF!</definedName>
    <definedName name="pip62list">#REF!</definedName>
    <definedName name="pip62lst">#REF!</definedName>
    <definedName name="PIPList62a">#REF!</definedName>
    <definedName name="piplist63a">#REF!</definedName>
    <definedName name="PIPlist63mk2">#REF!</definedName>
    <definedName name="PIPList63mk4">#REF!</definedName>
    <definedName name="pivot">#REF!</definedName>
    <definedName name="pivot_cy">#REF!</definedName>
    <definedName name="pivot_dy">#REF!</definedName>
    <definedName name="pivot_lu">#REF!</definedName>
    <definedName name="PKEY_ATT">#REF!</definedName>
    <definedName name="PL">#REF!</definedName>
    <definedName name="PL_Ext">#REF!</definedName>
    <definedName name="PL_Full">#REF!</definedName>
    <definedName name="PL_Full1">#REF!</definedName>
    <definedName name="PL_Ops">#REF!</definedName>
    <definedName name="Plan">#REF!</definedName>
    <definedName name="PlantID">#REF!</definedName>
    <definedName name="PLASSET">#REF!</definedName>
    <definedName name="PLASSETBAC">#REF!</definedName>
    <definedName name="PLcube">#REF!</definedName>
    <definedName name="PM02_PM09">#REF!</definedName>
    <definedName name="pMonth">#REF!</definedName>
    <definedName name="pMonthYTD">#REF!</definedName>
    <definedName name="PopulateFlagTop">#REF!</definedName>
    <definedName name="PopulateRangeTop">#REF!</definedName>
    <definedName name="PopulateSheetTop">#REF!</definedName>
    <definedName name="pp">#REF!</definedName>
    <definedName name="pper">#REF!</definedName>
    <definedName name="pplayload">#REF!</definedName>
    <definedName name="ppMonth">#REF!</definedName>
    <definedName name="ppMonthYTD">#REF!</definedName>
    <definedName name="pppMonth">#REF!</definedName>
    <definedName name="pppMonthYTD">#REF!</definedName>
    <definedName name="pr">#REF!</definedName>
    <definedName name="PRCP">#REF!</definedName>
    <definedName name="PRCP_final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EFDIV">#REF!</definedName>
    <definedName name="prefix">#REF!</definedName>
    <definedName name="PRFLOSS">#REF!</definedName>
    <definedName name="price_formation">#REF!</definedName>
    <definedName name="PriceList0304">#REF!</definedName>
    <definedName name="Primary">#REF!</definedName>
    <definedName name="Primary_Version">#REF!</definedName>
    <definedName name="Primary_Year">#REF!</definedName>
    <definedName name="_xlnm.Print_Area">#REF!</definedName>
    <definedName name="_xlnm.Print_Titles">#REF!</definedName>
    <definedName name="Printing">#REF!</definedName>
    <definedName name="PrintList">OFFSET(#REF!,,,#REF!,1)</definedName>
    <definedName name="printmthlydetail">#REF!</definedName>
    <definedName name="printmthlysummary">#REF!</definedName>
    <definedName name="PrintNum">#REF!</definedName>
    <definedName name="PrintPageNum">OFFSET(PrintStartPoint,,,PrintNum,1)</definedName>
    <definedName name="PrintPages">OFFSET(PrintStartPoint,,-2,PrintNum,1)</definedName>
    <definedName name="PrintStartPoint">#REF!</definedName>
    <definedName name="PrintTrueWhenRange">#REF!</definedName>
    <definedName name="Prior1">#REF!</definedName>
    <definedName name="PROCESS_PS_KEY_FACTORS">#REF!</definedName>
    <definedName name="Prod_io">#REF!</definedName>
    <definedName name="PRODUCT_ID">#REF!</definedName>
    <definedName name="Profit_Centre">#REF!</definedName>
    <definedName name="profitandloss">#REF!</definedName>
    <definedName name="profitandloss1">#REF!</definedName>
    <definedName name="PROFITC">#REF!</definedName>
    <definedName name="profitcentre">#REF!</definedName>
    <definedName name="proj">#REF!</definedName>
    <definedName name="Proj_LU">#REF!</definedName>
    <definedName name="proj00">#REF!</definedName>
    <definedName name="proj01">#REF!</definedName>
    <definedName name="proj02">#REF!</definedName>
    <definedName name="proj03">#REF!</definedName>
    <definedName name="proj04">#REF!</definedName>
    <definedName name="proj05">#REF!</definedName>
    <definedName name="proj06">#REF!</definedName>
    <definedName name="proj07">#REF!</definedName>
    <definedName name="proj08">#REF!</definedName>
    <definedName name="proj09">#REF!</definedName>
    <definedName name="Proj1">#REF!</definedName>
    <definedName name="proj6a">#REF!</definedName>
    <definedName name="proj98">#REF!</definedName>
    <definedName name="proj99">#REF!</definedName>
    <definedName name="project">#REF!</definedName>
    <definedName name="PROJECT_ID">#REF!</definedName>
    <definedName name="Project_list">OFFSET(#REF!,1,0,COUNTA(#REF!),1)</definedName>
    <definedName name="Project_Status">#REF!</definedName>
    <definedName name="PROJECT_UNIT">#REF!</definedName>
    <definedName name="ProjectionYear">#REF!</definedName>
    <definedName name="projects">#REF!</definedName>
    <definedName name="PROVISION_GRP">#REF!</definedName>
    <definedName name="PS_KEY_FACTOR_MACRO">#REF!</definedName>
    <definedName name="PS_TRIPS">#REF!</definedName>
    <definedName name="pssaasbY16">#REF!</definedName>
    <definedName name="PTRM_Dx_Assets">OFFSET(#REF!,1,0,COUNTA(#REF!),1)</definedName>
    <definedName name="pYear">#REF!</definedName>
    <definedName name="PYR">#REF!</definedName>
    <definedName name="Q">#REF!</definedName>
    <definedName name="q_1" hidden="1">{#N/A,#N/A,FALSE,"P&amp;L";#N/A,#N/A,FALSE,"R-P&amp;L";#N/A,#N/A,FALSE,"N-P&amp;L";#N/A,#N/A,FALSE,"E-P&amp;L"}</definedName>
    <definedName name="q_2" hidden="1">{#N/A,#N/A,FALSE,"P&amp;L";#N/A,#N/A,FALSE,"R-P&amp;L";#N/A,#N/A,FALSE,"N-P&amp;L";#N/A,#N/A,FALSE,"E-P&amp;L"}</definedName>
    <definedName name="q_3" hidden="1">{#N/A,#N/A,FALSE,"P&amp;L";#N/A,#N/A,FALSE,"R-P&amp;L";#N/A,#N/A,FALSE,"N-P&amp;L";#N/A,#N/A,FALSE,"E-P&amp;L"}</definedName>
    <definedName name="q_4" hidden="1">{#N/A,#N/A,FALSE,"P&amp;L";#N/A,#N/A,FALSE,"R-P&amp;L";#N/A,#N/A,FALSE,"N-P&amp;L";#N/A,#N/A,FALSE,"E-P&amp;L"}</definedName>
    <definedName name="q_5" hidden="1">{#N/A,#N/A,FALSE,"P&amp;L";#N/A,#N/A,FALSE,"R-P&amp;L";#N/A,#N/A,FALSE,"N-P&amp;L";#N/A,#N/A,FALSE,"E-P&amp;L"}</definedName>
    <definedName name="Q_Reg_Monthly_SLA_Data_Report">#REF!</definedName>
    <definedName name="Q_SLA_Bus_Final_Complete_Monthly_Report">#REF!</definedName>
    <definedName name="Q_SLA_Bus_Final_Pending_Monthly_Report">#REF!</definedName>
    <definedName name="Q_SLA_Bus_Routine_Complete_Monthly_Report">#REF!</definedName>
    <definedName name="Q_SLA_Bus_Routine_Pending_Monthly_Report">#REF!</definedName>
    <definedName name="Q_SLA_C_I_CS_Complete_Monthly_Report">#REF!</definedName>
    <definedName name="Q_SLA_C_I_CS_Pending_Monthly_Report">#REF!</definedName>
    <definedName name="Q_SLA_CBS_Complete_Monthly_Report">#REF!</definedName>
    <definedName name="Q_SLA_CBS_Pending_Monthly_Report">#REF!</definedName>
    <definedName name="Q_SLA_CGC_Complete_Monthly_Report">#REF!</definedName>
    <definedName name="Q_SLA_CGC_Pending_Monthly_Report">#REF!</definedName>
    <definedName name="Q_SLA_CGC_VIC_Complete_Monthly_Report">#REF!</definedName>
    <definedName name="Q_SLA_CGC_VIC_Pending_Monthly_Report">#REF!</definedName>
    <definedName name="Q_SLA_Corro_Complete_Monthly_Report">#REF!</definedName>
    <definedName name="Q_SLA_Corro_Pending_Monthly_Report">#REF!</definedName>
    <definedName name="Q_SLA_Debt_Monthly_Report">#REF!</definedName>
    <definedName name="Q_SLA_DOL_Billing_Complete_Monthly_Report">#REF!</definedName>
    <definedName name="Q_SLA_DOL_Billing_Pending_Monthly_Report">#REF!</definedName>
    <definedName name="Q_SLA_DOL_Invoicing_Complete_Monthly_Report">#REF!</definedName>
    <definedName name="Q_SLA_DOL_Invoicing_Pending_Monthly_Report">#REF!</definedName>
    <definedName name="Q_SLA_Fulfilment_Complete_Monthly_Report">#REF!</definedName>
    <definedName name="Q_SLA_Fulfilment_Pending_Monthly_Report">#REF!</definedName>
    <definedName name="Q_SLA_Gas_Inbox_Complete_Monthly_Report">#REF!</definedName>
    <definedName name="Q_SLA_Gas_Inbox_Pending_Monthly_Report">#REF!</definedName>
    <definedName name="Q_SLA_IDOCS_Complete_Monthly_Report">#REF!</definedName>
    <definedName name="Q_SLA_IDOCS_Pending_Monthly_Report">#REF!</definedName>
    <definedName name="Q_SLA_Inbox_Pending_Monthly_Report">#REF!</definedName>
    <definedName name="Q_SLA_Large_Cust_VIC_SA_Sites">#REF!</definedName>
    <definedName name="Q_SLA_MROL_Complete_Monthly_Report">#REF!</definedName>
    <definedName name="Q_SLA_MROL_Pending_Monthly_Report">#REF!</definedName>
    <definedName name="Q_SLA_NMI_Status_Billed_Monthly_Report">#REF!</definedName>
    <definedName name="Q_SLA_NMI_Status_Not_Billed_Monthly_Report">#REF!</definedName>
    <definedName name="Q_SLA_NOL_Pending_Monthly_Report">#REF!</definedName>
    <definedName name="Q_SLA_Print_Outsort_Complete_Monthly_Report">#REF!</definedName>
    <definedName name="Q_SLA_Print_Outsort_Pending_Monthly_Report">#REF!</definedName>
    <definedName name="Q_SLA_Reg_Monthly_Report">#REF!</definedName>
    <definedName name="Q_SLA_Res_Final_Complete_Monthly_Report">#REF!</definedName>
    <definedName name="Q_SLA_Res_Final_Pending_Monthly_Report">#REF!</definedName>
    <definedName name="Q_SLA_Res_Routine_Complete_Monthly_Report">#REF!</definedName>
    <definedName name="Q_SLA_Res_Routine_Pending_Monthly_Report">#REF!</definedName>
    <definedName name="Q_SLA_Return_SO_Bus_Res_Pending_Monthly_Report">#REF!</definedName>
    <definedName name="Q_SLA_Return_SO_Complete_Monthly_Report">#REF!</definedName>
    <definedName name="Q_SLA_Return_SO_Reg_Pending_Monthly_Report">#REF!</definedName>
    <definedName name="Q_SLA_Transition_Pending_Monthly_Report">#REF!</definedName>
    <definedName name="Q_SLA_Type_5_Actuals_Complete_Monthly_Report">#REF!</definedName>
    <definedName name="Q_SLA_Type_5_Actuals_Pending_Monthly_Report">#REF!</definedName>
    <definedName name="Q_SLA_Zero_Cons_Complete_Monthly_Report">#REF!</definedName>
    <definedName name="Q_SLA_Zero_Cons_Pending_Monthly_Report">#REF!</definedName>
    <definedName name="Q_SLA_ZPUR_Billing_Complete_Monthly_Report">#REF!</definedName>
    <definedName name="Q_SLA_ZPUR_Billing_Pending_Monthly_Report">#REF!</definedName>
    <definedName name="Q_SLA_ZPUR_Invoicing_Complete_Monthly_Report">#REF!</definedName>
    <definedName name="Q_SLA_ZPUR_Invoicing_Pending_Monthly_Report">#REF!</definedName>
    <definedName name="QtrsInYrHu">#REF!</definedName>
    <definedName name="Range">#REF!</definedName>
    <definedName name="rawdata">#REF!</definedName>
    <definedName name="RBK">#REF!</definedName>
    <definedName name="RBN">#REF!</definedName>
    <definedName name="RBU">#REF!</definedName>
    <definedName name="RCP_1to5">"2015-16 to 2019-20"</definedName>
    <definedName name="Reallocated_Costs">#REF!</definedName>
    <definedName name="rec">#REF!</definedName>
    <definedName name="reco">#REF!</definedName>
    <definedName name="Recover">#REF!</definedName>
    <definedName name="RED_ROL_MTH">#REF!</definedName>
    <definedName name="RED_ROL_MTH_COUNT">#REF!</definedName>
    <definedName name="REDEPLOYEE_DATE">#REF!</definedName>
    <definedName name="ref">#REF!</definedName>
    <definedName name="reg">#REF!</definedName>
    <definedName name="regions">#REF!</definedName>
    <definedName name="REIMB">#REF!</definedName>
    <definedName name="release">#REF!</definedName>
    <definedName name="Renewable_Volume_00_01">#REF!</definedName>
    <definedName name="Renewable_Volume_01_02">#REF!</definedName>
    <definedName name="Renewable_Volume_02_03">#REF!</definedName>
    <definedName name="Renewable_Volume_03_04">#REF!</definedName>
    <definedName name="Renewable_Volume_04_05">#REF!</definedName>
    <definedName name="RepList">#REF!</definedName>
    <definedName name="Reporting_Date">#REF!</definedName>
    <definedName name="RESOURCE_CATEGORY">#REF!</definedName>
    <definedName name="RESOURCE_TYPE">#REF!</definedName>
    <definedName name="Resourcing_New_Sheet1_List">#REF!</definedName>
    <definedName name="retire">#REF!</definedName>
    <definedName name="Retirement" hidden="1">{#N/A,#N/A,FALSE,"#Title#";#N/A,#N/A,FALSE,"#Oper Mth#";#N/A,#N/A,FALSE,"#Oper YTD#";#N/A,#N/A,FALSE,"#Employee#";#N/A,#N/A,FALSE,"#Capital#";#N/A,#N/A,FALSE,"#Board Treasury#"}</definedName>
    <definedName name="Retirement_1" hidden="1">{#N/A,#N/A,FALSE,"#Title#";#N/A,#N/A,FALSE,"#Oper Mth#";#N/A,#N/A,FALSE,"#Oper YTD#";#N/A,#N/A,FALSE,"#Employee#";#N/A,#N/A,FALSE,"#Capital#";#N/A,#N/A,FALSE,"#Board Treasury#"}</definedName>
    <definedName name="Retirement_2" hidden="1">{#N/A,#N/A,FALSE,"#Title#";#N/A,#N/A,FALSE,"#Oper Mth#";#N/A,#N/A,FALSE,"#Oper YTD#";#N/A,#N/A,FALSE,"#Employee#";#N/A,#N/A,FALSE,"#Capital#";#N/A,#N/A,FALSE,"#Board Treasury#"}</definedName>
    <definedName name="Retirement_3" hidden="1">{#N/A,#N/A,FALSE,"#Title#";#N/A,#N/A,FALSE,"#Oper Mth#";#N/A,#N/A,FALSE,"#Oper YTD#";#N/A,#N/A,FALSE,"#Employee#";#N/A,#N/A,FALSE,"#Capital#";#N/A,#N/A,FALSE,"#Board Treasury#"}</definedName>
    <definedName name="Retirement_4" hidden="1">{#N/A,#N/A,FALSE,"#Title#";#N/A,#N/A,FALSE,"#Oper Mth#";#N/A,#N/A,FALSE,"#Oper YTD#";#N/A,#N/A,FALSE,"#Employee#";#N/A,#N/A,FALSE,"#Capital#";#N/A,#N/A,FALSE,"#Board Treasury#"}</definedName>
    <definedName name="Retirement_5" hidden="1">{#N/A,#N/A,FALSE,"#Title#";#N/A,#N/A,FALSE,"#Oper Mth#";#N/A,#N/A,FALSE,"#Oper YTD#";#N/A,#N/A,FALSE,"#Employee#";#N/A,#N/A,FALSE,"#Capital#";#N/A,#N/A,FALSE,"#Board Treasury#"}</definedName>
    <definedName name="retult">#REF!</definedName>
    <definedName name="retyr1">#REF!</definedName>
    <definedName name="retyr2">#REF!</definedName>
    <definedName name="revanalysis">#REF!</definedName>
    <definedName name="Revenue_External">#REF!</definedName>
    <definedName name="Revenue_External1">#REF!</definedName>
    <definedName name="Revenue_IBC">#REF!</definedName>
    <definedName name="Revenue_IBC1">#REF!</definedName>
    <definedName name="RFAC">#REF!</definedName>
    <definedName name="RID">#REF!</definedName>
    <definedName name="risk">#REF!</definedName>
    <definedName name="RiskAfterRecalcMacro" hidden="1">""</definedName>
    <definedName name="RiskAfterSimMacro" hidden="1">""</definedName>
    <definedName name="RiskBeforeRecalcMacro" hidden="1">""</definedName>
    <definedName name="RiskBeforeSimMacro" hidden="1">""</definedName>
    <definedName name="riskclass">#REF!</definedName>
    <definedName name="RiskCollectDistributionSamples" hidden="1">2</definedName>
    <definedName name="RiskFixedSeed" hidden="1">1</definedName>
    <definedName name="RiskHasSettings">TRUE</definedName>
    <definedName name="RiskHasSettings_1" hidden="1">5</definedName>
    <definedName name="RiskMinimizeOnStart" hidden="1">FALSE</definedName>
    <definedName name="RiskMonitorConvergence">TRUE</definedName>
    <definedName name="RiskMonitorConvergence_1" hidden="1">FALSE</definedName>
    <definedName name="RiskNumIterations">5000</definedName>
    <definedName name="RiskNumIterations_1" hidden="1">1000</definedName>
    <definedName name="RiskNumSimulations" hidden="1">1</definedName>
    <definedName name="RiskPauseOnError" hidden="1">FALSE</definedName>
    <definedName name="RiskRealTimeResults">FALSE</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StatFunctionsUpdateFreq">1</definedName>
    <definedName name="RiskUpdateDisplay" hidden="1">FALSE</definedName>
    <definedName name="RiskUpdateStatFunctions">TRUE</definedName>
    <definedName name="RiskUseDifferentSeedForEachSim" hidden="1">FALSE</definedName>
    <definedName name="RiskUseFixedSeed" hidden="1">FALSE</definedName>
    <definedName name="RiskUseMultipleCPUs" hidden="1">FALSE</definedName>
    <definedName name="RMS">#REF!</definedName>
    <definedName name="rngHideDuplicates">#REF!</definedName>
    <definedName name="rngTab1Data">#REF!</definedName>
    <definedName name="rngTab2Data">#REF!</definedName>
    <definedName name="rngTab3Data">#REF!</definedName>
    <definedName name="rngVersion">#REF!</definedName>
    <definedName name="RollingStats">#REF!</definedName>
    <definedName name="row_num">#REF!</definedName>
    <definedName name="rptHeaders">#REF!</definedName>
    <definedName name="rptStartCell">#REF!</definedName>
    <definedName name="RTT">#REF!</definedName>
    <definedName name="RunMacros">#REF!</definedName>
    <definedName name="RunMacrosWhen">#REF!</definedName>
    <definedName name="Rural_Esc">#REF!</definedName>
    <definedName name="Rural_flgEsc">#REF!</definedName>
    <definedName name="Rval">#REF!</definedName>
    <definedName name="rwSales">#REF!</definedName>
    <definedName name="s">#REF!</definedName>
    <definedName name="sad">#REF!</definedName>
    <definedName name="SAFETY">#REF!</definedName>
    <definedName name="SALES">#REF!</definedName>
    <definedName name="SAP_Ops">#REF!</definedName>
    <definedName name="SAP_Ops1">#REF!</definedName>
    <definedName name="SAPBEXbbsBack" hidden="1">"xSAPtemp3130.xls"</definedName>
    <definedName name="SAPBEXhrIndnt" hidden="1">1</definedName>
    <definedName name="SAPBEXrevision" hidden="1">1</definedName>
    <definedName name="SAPBEXrevision_1" hidden="1">1</definedName>
    <definedName name="SAPBEXsysID" hidden="1">"BWP"</definedName>
    <definedName name="SAPBEXwbID" hidden="1">"3MRVO7FSUKKSZGHNN9S3XOKUJ"</definedName>
    <definedName name="SAPBEXwbID_1" hidden="1">"3ZTMGEOH0YEGW1DQF6AKHHMC5"</definedName>
    <definedName name="SAPPCAPL">#REF!</definedName>
    <definedName name="SAPPL">#REF!</definedName>
    <definedName name="SAPsysID" hidden="1">"708C5W7SBKP804JT78WJ0JNKI"</definedName>
    <definedName name="SAPwbID" hidden="1">"ARS"</definedName>
    <definedName name="sas">#REF!</definedName>
    <definedName name="sasecon">#REF!</definedName>
    <definedName name="SASS">#REF!</definedName>
    <definedName name="SaveFile">#REF!</definedName>
    <definedName name="SaveTrueWhenRange">#REF!</definedName>
    <definedName name="SC_Number">#REF!</definedName>
    <definedName name="SCA">#REF!</definedName>
    <definedName name="SCD">#REF!</definedName>
    <definedName name="scen">#REF!</definedName>
    <definedName name="Scen1">#REF!</definedName>
    <definedName name="ScenarioOption">#REF!</definedName>
    <definedName name="ScenarioPasteData">#REF!</definedName>
    <definedName name="SCHWARTZ">#REF!</definedName>
    <definedName name="SCI">#REF!</definedName>
    <definedName name="SCN">#REF!</definedName>
    <definedName name="SCO">#REF!</definedName>
    <definedName name="SCR">#REF!</definedName>
    <definedName name="scurve">#REF!</definedName>
    <definedName name="sdfasdfasdf">#REF!</definedName>
    <definedName name="sdfdssf">#REF!</definedName>
    <definedName name="sdgfd" hidden="1">{#N/A,#N/A,FALSE,"P&amp;L";#N/A,#N/A,FALSE,"R-P&amp;L";#N/A,#N/A,FALSE,"N-P&amp;L";#N/A,#N/A,FALSE,"E-P&amp;L"}</definedName>
    <definedName name="sdgfd_1" hidden="1">{#N/A,#N/A,FALSE,"P&amp;L";#N/A,#N/A,FALSE,"R-P&amp;L";#N/A,#N/A,FALSE,"N-P&amp;L";#N/A,#N/A,FALSE,"E-P&amp;L"}</definedName>
    <definedName name="sdgfd_2" hidden="1">{#N/A,#N/A,FALSE,"P&amp;L";#N/A,#N/A,FALSE,"R-P&amp;L";#N/A,#N/A,FALSE,"N-P&amp;L";#N/A,#N/A,FALSE,"E-P&amp;L"}</definedName>
    <definedName name="sdgfd_3" hidden="1">{#N/A,#N/A,FALSE,"P&amp;L";#N/A,#N/A,FALSE,"R-P&amp;L";#N/A,#N/A,FALSE,"N-P&amp;L";#N/A,#N/A,FALSE,"E-P&amp;L"}</definedName>
    <definedName name="sdgfd_4" hidden="1">{#N/A,#N/A,FALSE,"P&amp;L";#N/A,#N/A,FALSE,"R-P&amp;L";#N/A,#N/A,FALSE,"N-P&amp;L";#N/A,#N/A,FALSE,"E-P&amp;L"}</definedName>
    <definedName name="sdgfd_5" hidden="1">{#N/A,#N/A,FALSE,"P&amp;L";#N/A,#N/A,FALSE,"R-P&amp;L";#N/A,#N/A,FALSE,"N-P&amp;L";#N/A,#N/A,FALSE,"E-P&amp;L"}</definedName>
    <definedName name="sDimPick" hidden="1">#REF!</definedName>
    <definedName name="SelectedDataCol">#REF!</definedName>
    <definedName name="SELECTION_A">#REF!</definedName>
    <definedName name="sencount" hidden="1">1</definedName>
    <definedName name="sencount_1" hidden="1">1</definedName>
    <definedName name="Sep_03">#REF!</definedName>
    <definedName name="Sep02dollars">#REF!</definedName>
    <definedName name="Sep02kwh">#REF!</definedName>
    <definedName name="Sep03Dollars">#REF!</definedName>
    <definedName name="SEPTEMBER_AMOUNT">#REF!</definedName>
    <definedName name="SEPTEMBER_STAT_AMOUNT">#REF!</definedName>
    <definedName name="ServCatHdr">#REF!</definedName>
    <definedName name="setup">#REF!</definedName>
    <definedName name="sfsf">#REF!</definedName>
    <definedName name="Shannon">#REF!</definedName>
    <definedName name="Sheet_List">#REF!</definedName>
    <definedName name="Sheet1DrillMatrix1">#REF!</definedName>
    <definedName name="Sheet2DrillMatrix1">#REF!</definedName>
    <definedName name="Sheet2DrillMatrix111">#REF!</definedName>
    <definedName name="SheetHeader">#REF!</definedName>
    <definedName name="ShtMth">#REF!</definedName>
    <definedName name="SLA_Costs">#REF!</definedName>
    <definedName name="SLIP">#REF!</definedName>
    <definedName name="SMIO">#REF!</definedName>
    <definedName name="SMITHM">#REF!</definedName>
    <definedName name="sNo">#REF!</definedName>
    <definedName name="Sourcelist1">OFFSET(#REF!,,,#REF!,1)</definedName>
    <definedName name="SOYdisc">#REF!</definedName>
    <definedName name="SPmt_CPI">#REF!</definedName>
    <definedName name="ss">#REF!</definedName>
    <definedName name="SS_Sheet_No">#REF!</definedName>
    <definedName name="SSS">#REF!</definedName>
    <definedName name="sss_cont_import">#REF!</definedName>
    <definedName name="sssecon">#REF!</definedName>
    <definedName name="Staff_Club">#REF!</definedName>
    <definedName name="Staff_Levels">#REF!</definedName>
    <definedName name="StartMonth">#REF!</definedName>
    <definedName name="STAT_CODE">#REF!</definedName>
    <definedName name="stat_company">#REF!</definedName>
    <definedName name="stat_cube">#REF!</definedName>
    <definedName name="stat_HalfYear">#REF!</definedName>
    <definedName name="stat_Month">#REF!</definedName>
    <definedName name="stat_MonthLD">#REF!</definedName>
    <definedName name="stat_PPYR">#REF!</definedName>
    <definedName name="stat_PYR">#REF!</definedName>
    <definedName name="stat_Unit">#REF!</definedName>
    <definedName name="stat_UnitM">#REF!</definedName>
    <definedName name="stat_VER">#REF!</definedName>
    <definedName name="stat_YR">#REF!</definedName>
    <definedName name="statcube">#REF!</definedName>
    <definedName name="StatMeasure">#REF!</definedName>
    <definedName name="STATUS">#REF!</definedName>
    <definedName name="sTopElement" hidden="1">#REF!</definedName>
    <definedName name="Strategy1Paste">#REF!</definedName>
    <definedName name="Strategy2Paste">#REF!</definedName>
    <definedName name="Strategy3Paste">#REF!</definedName>
    <definedName name="Strategy4Paste">#REF!</definedName>
    <definedName name="Strategy5Paste">#REF!</definedName>
    <definedName name="stuff" hidden="1">{#N/A,#N/A,FALSE,"Board Rpt 1";#N/A,#N/A,FALSE,"Board Rpt 2";#N/A,#N/A,FALSE,"Board Rpt 3";#N/A,#N/A,FALSE,"Board Rpt 4";#N/A,#N/A,FALSE,"Board Rpt 5";#N/A,#N/A,FALSE,"Board Rpt 6";#N/A,#N/A,FALSE,"Board Rpt 7";#N/A,#N/A,FALSE,"Board Rpt 8";#N/A,#N/A,FALSE,"Board Rpt 9"}</definedName>
    <definedName name="stuff_1" hidden="1">{#N/A,#N/A,FALSE,"Board Rpt 1";#N/A,#N/A,FALSE,"Board Rpt 2";#N/A,#N/A,FALSE,"Board Rpt 3";#N/A,#N/A,FALSE,"Board Rpt 4";#N/A,#N/A,FALSE,"Board Rpt 5";#N/A,#N/A,FALSE,"Board Rpt 6";#N/A,#N/A,FALSE,"Board Rpt 7";#N/A,#N/A,FALSE,"Board Rpt 8";#N/A,#N/A,FALSE,"Board Rpt 9"}</definedName>
    <definedName name="stuff_2" hidden="1">{#N/A,#N/A,FALSE,"Board Rpt 1";#N/A,#N/A,FALSE,"Board Rpt 2";#N/A,#N/A,FALSE,"Board Rpt 3";#N/A,#N/A,FALSE,"Board Rpt 4";#N/A,#N/A,FALSE,"Board Rpt 5";#N/A,#N/A,FALSE,"Board Rpt 6";#N/A,#N/A,FALSE,"Board Rpt 7";#N/A,#N/A,FALSE,"Board Rpt 8";#N/A,#N/A,FALSE,"Board Rpt 9"}</definedName>
    <definedName name="stuff_3" hidden="1">{#N/A,#N/A,FALSE,"Board Rpt 1";#N/A,#N/A,FALSE,"Board Rpt 2";#N/A,#N/A,FALSE,"Board Rpt 3";#N/A,#N/A,FALSE,"Board Rpt 4";#N/A,#N/A,FALSE,"Board Rpt 5";#N/A,#N/A,FALSE,"Board Rpt 6";#N/A,#N/A,FALSE,"Board Rpt 7";#N/A,#N/A,FALSE,"Board Rpt 8";#N/A,#N/A,FALSE,"Board Rpt 9"}</definedName>
    <definedName name="stuff_4" hidden="1">{#N/A,#N/A,FALSE,"Board Rpt 1";#N/A,#N/A,FALSE,"Board Rpt 2";#N/A,#N/A,FALSE,"Board Rpt 3";#N/A,#N/A,FALSE,"Board Rpt 4";#N/A,#N/A,FALSE,"Board Rpt 5";#N/A,#N/A,FALSE,"Board Rpt 6";#N/A,#N/A,FALSE,"Board Rpt 7";#N/A,#N/A,FALSE,"Board Rpt 8";#N/A,#N/A,FALSE,"Board Rpt 9"}</definedName>
    <definedName name="stuff_5" hidden="1">{#N/A,#N/A,FALSE,"Board Rpt 1";#N/A,#N/A,FALSE,"Board Rpt 2";#N/A,#N/A,FALSE,"Board Rpt 3";#N/A,#N/A,FALSE,"Board Rpt 4";#N/A,#N/A,FALSE,"Board Rpt 5";#N/A,#N/A,FALSE,"Board Rpt 6";#N/A,#N/A,FALSE,"Board Rpt 7";#N/A,#N/A,FALSE,"Board Rpt 8";#N/A,#N/A,FALSE,"Board Rpt 9"}</definedName>
    <definedName name="stuff2" hidden="1">{#N/A,#N/A,FALSE,"P&amp;L";#N/A,#N/A,FALSE,"R-P&amp;L";#N/A,#N/A,FALSE,"N-P&amp;L";#N/A,#N/A,FALSE,"E-P&amp;L"}</definedName>
    <definedName name="stuff2_1" hidden="1">{#N/A,#N/A,FALSE,"P&amp;L";#N/A,#N/A,FALSE,"R-P&amp;L";#N/A,#N/A,FALSE,"N-P&amp;L";#N/A,#N/A,FALSE,"E-P&amp;L"}</definedName>
    <definedName name="stuff2_2" hidden="1">{#N/A,#N/A,FALSE,"P&amp;L";#N/A,#N/A,FALSE,"R-P&amp;L";#N/A,#N/A,FALSE,"N-P&amp;L";#N/A,#N/A,FALSE,"E-P&amp;L"}</definedName>
    <definedName name="stuff2_3" hidden="1">{#N/A,#N/A,FALSE,"P&amp;L";#N/A,#N/A,FALSE,"R-P&amp;L";#N/A,#N/A,FALSE,"N-P&amp;L";#N/A,#N/A,FALSE,"E-P&amp;L"}</definedName>
    <definedName name="stuff2_4" hidden="1">{#N/A,#N/A,FALSE,"P&amp;L";#N/A,#N/A,FALSE,"R-P&amp;L";#N/A,#N/A,FALSE,"N-P&amp;L";#N/A,#N/A,FALSE,"E-P&amp;L"}</definedName>
    <definedName name="stuff2_5" hidden="1">{#N/A,#N/A,FALSE,"P&amp;L";#N/A,#N/A,FALSE,"R-P&amp;L";#N/A,#N/A,FALSE,"N-P&amp;L";#N/A,#N/A,FALSE,"E-P&amp;L"}</definedName>
    <definedName name="Sub_explination">#REF!</definedName>
    <definedName name="Subset">#REF!</definedName>
    <definedName name="SubsidiaryViewDrillMatrix1">#REF!</definedName>
    <definedName name="SubsidiaryViewDrillMatrix111">#REF!</definedName>
    <definedName name="substations_CPI">#REF!</definedName>
    <definedName name="substations_FlgCPI">#REF!</definedName>
    <definedName name="Suburban_Esc">#REF!</definedName>
    <definedName name="Suburban_flgEsc">#REF!</definedName>
    <definedName name="suffix">#REF!</definedName>
    <definedName name="Summary" hidden="1">{#N/A,#N/A,FALSE,"Board Rpt 1";#N/A,#N/A,FALSE,"Board Rpt 2";#N/A,#N/A,FALSE,"Board Rpt 3";#N/A,#N/A,FALSE,"Board Rpt 4";#N/A,#N/A,FALSE,"Board Rpt 5";#N/A,#N/A,FALSE,"Board Rpt 6";#N/A,#N/A,FALSE,"Board Rpt 7";#N/A,#N/A,FALSE,"Board Rpt 8";#N/A,#N/A,FALSE,"Board Rpt 9"}</definedName>
    <definedName name="Summary_1" hidden="1">{#N/A,#N/A,FALSE,"Board Rpt 1";#N/A,#N/A,FALSE,"Board Rpt 2";#N/A,#N/A,FALSE,"Board Rpt 3";#N/A,#N/A,FALSE,"Board Rpt 4";#N/A,#N/A,FALSE,"Board Rpt 5";#N/A,#N/A,FALSE,"Board Rpt 6";#N/A,#N/A,FALSE,"Board Rpt 7";#N/A,#N/A,FALSE,"Board Rpt 8";#N/A,#N/A,FALSE,"Board Rpt 9"}</definedName>
    <definedName name="Summary_2" hidden="1">{#N/A,#N/A,FALSE,"Board Rpt 1";#N/A,#N/A,FALSE,"Board Rpt 2";#N/A,#N/A,FALSE,"Board Rpt 3";#N/A,#N/A,FALSE,"Board Rpt 4";#N/A,#N/A,FALSE,"Board Rpt 5";#N/A,#N/A,FALSE,"Board Rpt 6";#N/A,#N/A,FALSE,"Board Rpt 7";#N/A,#N/A,FALSE,"Board Rpt 8";#N/A,#N/A,FALSE,"Board Rpt 9"}</definedName>
    <definedName name="Summary_3" hidden="1">{#N/A,#N/A,FALSE,"Board Rpt 1";#N/A,#N/A,FALSE,"Board Rpt 2";#N/A,#N/A,FALSE,"Board Rpt 3";#N/A,#N/A,FALSE,"Board Rpt 4";#N/A,#N/A,FALSE,"Board Rpt 5";#N/A,#N/A,FALSE,"Board Rpt 6";#N/A,#N/A,FALSE,"Board Rpt 7";#N/A,#N/A,FALSE,"Board Rpt 8";#N/A,#N/A,FALSE,"Board Rpt 9"}</definedName>
    <definedName name="Summary_4" hidden="1">{#N/A,#N/A,FALSE,"Board Rpt 1";#N/A,#N/A,FALSE,"Board Rpt 2";#N/A,#N/A,FALSE,"Board Rpt 3";#N/A,#N/A,FALSE,"Board Rpt 4";#N/A,#N/A,FALSE,"Board Rpt 5";#N/A,#N/A,FALSE,"Board Rpt 6";#N/A,#N/A,FALSE,"Board Rpt 7";#N/A,#N/A,FALSE,"Board Rpt 8";#N/A,#N/A,FALSE,"Board Rpt 9"}</definedName>
    <definedName name="Summary_5" hidden="1">{#N/A,#N/A,FALSE,"Board Rpt 1";#N/A,#N/A,FALSE,"Board Rpt 2";#N/A,#N/A,FALSE,"Board Rpt 3";#N/A,#N/A,FALSE,"Board Rpt 4";#N/A,#N/A,FALSE,"Board Rpt 5";#N/A,#N/A,FALSE,"Board Rpt 6";#N/A,#N/A,FALSE,"Board Rpt 7";#N/A,#N/A,FALSE,"Board Rpt 8";#N/A,#N/A,FALSE,"Board Rpt 9"}</definedName>
    <definedName name="sundry_180">OFFSET(#REF!,1,0,COUNTA(#REF!),-1)</definedName>
    <definedName name="Sundry_IAS39_provision">OFFSET(#REF!,1,0,COUNTA(#REF!),-1)</definedName>
    <definedName name="sundryper_180">OFFSET(#REF!,1,0,COUNTA(#REF!),-1)</definedName>
    <definedName name="SuperSections">#REF!,#REF!</definedName>
    <definedName name="swpurdate">#REF!</definedName>
    <definedName name="swPurVal">#REF!</definedName>
    <definedName name="sYes">#REF!</definedName>
    <definedName name="t">#REF!</definedName>
    <definedName name="T2_FAR_ACCDEP">#REF!</definedName>
    <definedName name="T2_FAR_COST">#REF!</definedName>
    <definedName name="table1">#REF!</definedName>
    <definedName name="Tabledata">#REF!</definedName>
    <definedName name="TableName">"Dummy"</definedName>
    <definedName name="Tariff">#REF!</definedName>
    <definedName name="tariffname">#REF!</definedName>
    <definedName name="tax">#REF!</definedName>
    <definedName name="Tax_Life">#REF!</definedName>
    <definedName name="tax_rate">#REF!</definedName>
    <definedName name="Taxcode">#REF!</definedName>
    <definedName name="Taxi">#REF!</definedName>
    <definedName name="tb">#REF!</definedName>
    <definedName name="TC">#REF!</definedName>
    <definedName name="TCA">#REF!</definedName>
    <definedName name="TDGrouping">#REF!</definedName>
    <definedName name="teest" hidden="1">{"Ownership",#N/A,FALSE,"Ownership";"Contents",#N/A,FALSE,"Contents"}</definedName>
    <definedName name="teest_1" hidden="1">{"Ownership",#N/A,FALSE,"Ownership";"Contents",#N/A,FALSE,"Contents"}</definedName>
    <definedName name="teest_2" hidden="1">{"Ownership",#N/A,FALSE,"Ownership";"Contents",#N/A,FALSE,"Contents"}</definedName>
    <definedName name="teest_3" hidden="1">{"Ownership",#N/A,FALSE,"Ownership";"Contents",#N/A,FALSE,"Contents"}</definedName>
    <definedName name="teest_4" hidden="1">{"Ownership",#N/A,FALSE,"Ownership";"Contents",#N/A,FALSE,"Contents"}</definedName>
    <definedName name="teest_5" hidden="1">{"Ownership",#N/A,FALSE,"Ownership";"Contents",#N/A,FALSE,"Contents"}</definedName>
    <definedName name="Telecoms">#REF!</definedName>
    <definedName name="termcount">#REF!</definedName>
    <definedName name="termfte">#REF!</definedName>
    <definedName name="termgroupdivfy">#REF!</definedName>
    <definedName name="termgroupdivmth">#REF!</definedName>
    <definedName name="termgroupfy">#REF!</definedName>
    <definedName name="termgroupmth">#REF!</definedName>
    <definedName name="termreasondivfy">#REF!</definedName>
    <definedName name="termreasondivmth">#REF!</definedName>
    <definedName name="termreasonfy">#REF!</definedName>
    <definedName name="termreasonmth">#REF!</definedName>
    <definedName name="test">#REF!</definedName>
    <definedName name="test_1" hidden="1">{#N/A,#N/A,FALSE,"Board Rpt 1";#N/A,#N/A,FALSE,"Board Rpt 2";#N/A,#N/A,FALSE,"Board Rpt 3";#N/A,#N/A,FALSE,"Board Rpt 4";#N/A,#N/A,FALSE,"Board Rpt 5";#N/A,#N/A,FALSE,"Board Rpt 6";#N/A,#N/A,FALSE,"Board Rpt 7";#N/A,#N/A,FALSE,"Board Rpt 8";#N/A,#N/A,FALSE,"Board Rpt 9"}</definedName>
    <definedName name="test_2" hidden="1">{#N/A,#N/A,FALSE,"Board Rpt 1";#N/A,#N/A,FALSE,"Board Rpt 2";#N/A,#N/A,FALSE,"Board Rpt 3";#N/A,#N/A,FALSE,"Board Rpt 4";#N/A,#N/A,FALSE,"Board Rpt 5";#N/A,#N/A,FALSE,"Board Rpt 6";#N/A,#N/A,FALSE,"Board Rpt 7";#N/A,#N/A,FALSE,"Board Rpt 8";#N/A,#N/A,FALSE,"Board Rpt 9"}</definedName>
    <definedName name="test_3" hidden="1">{#N/A,#N/A,FALSE,"Board Rpt 1";#N/A,#N/A,FALSE,"Board Rpt 2";#N/A,#N/A,FALSE,"Board Rpt 3";#N/A,#N/A,FALSE,"Board Rpt 4";#N/A,#N/A,FALSE,"Board Rpt 5";#N/A,#N/A,FALSE,"Board Rpt 6";#N/A,#N/A,FALSE,"Board Rpt 7";#N/A,#N/A,FALSE,"Board Rpt 8";#N/A,#N/A,FALSE,"Board Rpt 9"}</definedName>
    <definedName name="test_4" hidden="1">{#N/A,#N/A,FALSE,"Board Rpt 1";#N/A,#N/A,FALSE,"Board Rpt 2";#N/A,#N/A,FALSE,"Board Rpt 3";#N/A,#N/A,FALSE,"Board Rpt 4";#N/A,#N/A,FALSE,"Board Rpt 5";#N/A,#N/A,FALSE,"Board Rpt 6";#N/A,#N/A,FALSE,"Board Rpt 7";#N/A,#N/A,FALSE,"Board Rpt 8";#N/A,#N/A,FALSE,"Board Rpt 9"}</definedName>
    <definedName name="test_5" hidden="1">{#N/A,#N/A,FALSE,"Board Rpt 1";#N/A,#N/A,FALSE,"Board Rpt 2";#N/A,#N/A,FALSE,"Board Rpt 3";#N/A,#N/A,FALSE,"Board Rpt 4";#N/A,#N/A,FALSE,"Board Rpt 5";#N/A,#N/A,FALSE,"Board Rpt 6";#N/A,#N/A,FALSE,"Board Rpt 7";#N/A,#N/A,FALSE,"Board Rpt 8";#N/A,#N/A,FALSE,"Board Rpt 9"}</definedName>
    <definedName name="TEST0">#REF!</definedName>
    <definedName name="TEST1">#REF!</definedName>
    <definedName name="TEST2">#REF!</definedName>
    <definedName name="TEST3">#REF!</definedName>
    <definedName name="TEST4">#REF!</definedName>
    <definedName name="TEST5">#REF!</definedName>
    <definedName name="TESTHKEY">#REF!</definedName>
    <definedName name="TESTKEYS">#REF!</definedName>
    <definedName name="TESTVKEY">#REF!</definedName>
    <definedName name="ThisDir">#REF!</definedName>
    <definedName name="three">#REF!</definedName>
    <definedName name="Tiontype">#REF!</definedName>
    <definedName name="Title">#REF!</definedName>
    <definedName name="TM1DataDrillMatrix1">#REF!</definedName>
    <definedName name="TM1REBUILDOPTION">1</definedName>
    <definedName name="tm1server">#REF!</definedName>
    <definedName name="TOC_Hdg_3" hidden="1">#REF!</definedName>
    <definedName name="TOC_Hdg_4" hidden="1">#REF!</definedName>
    <definedName name="TOC_Hdg_5" hidden="1">#REF!</definedName>
    <definedName name="today">#REF!</definedName>
    <definedName name="tojunecredit">#REF!</definedName>
    <definedName name="TOTAL_VR_AMOUNT">#REF!</definedName>
    <definedName name="TotalAssets">#REF!</definedName>
    <definedName name="TotalEquity">#REF!</definedName>
    <definedName name="totdefic">#REF!</definedName>
    <definedName name="totsurp">#REF!</definedName>
    <definedName name="TradingName">#REF!</definedName>
    <definedName name="TrafficLightGreaterColour">#REF!</definedName>
    <definedName name="TrafficLightGreaterValue">#REF!</definedName>
    <definedName name="TrafficLightLessColour">#REF!</definedName>
    <definedName name="TrafficLightLessValue">#REF!</definedName>
    <definedName name="TrafficLightNormal">#REF!</definedName>
    <definedName name="Travel">#REF!</definedName>
    <definedName name="trexpee">#REF!</definedName>
    <definedName name="trexpret">#REF!</definedName>
    <definedName name="TRP_BAND">#REF!</definedName>
    <definedName name="TRpurdate">#REF!</definedName>
    <definedName name="TRpurval">#REF!</definedName>
    <definedName name="trx">#REF!</definedName>
    <definedName name="two">#REF!</definedName>
    <definedName name="Type_of_Journal">#REF!</definedName>
    <definedName name="TYPEONCOST">#REF!</definedName>
    <definedName name="Underandovers">#REF!</definedName>
    <definedName name="Underandovers1">#REF!</definedName>
    <definedName name="UnderOverRecovery">#REF!</definedName>
    <definedName name="UnderOverRecovery1">#REF!</definedName>
    <definedName name="Unit">#REF!</definedName>
    <definedName name="unit1">#REF!</definedName>
    <definedName name="unit3">#REF!</definedName>
    <definedName name="UNREALBAC">#REF!</definedName>
    <definedName name="UNREALBACH">#REF!</definedName>
    <definedName name="Unspec">#REF!</definedName>
    <definedName name="URGAINHA">#REF!</definedName>
    <definedName name="V_Client">#REF!</definedName>
    <definedName name="V_Project">#REF!</definedName>
    <definedName name="Val_year">#REF!</definedName>
    <definedName name="Value">#REF!</definedName>
    <definedName name="valueccea">#REF!</definedName>
    <definedName name="valuecnc">#REF!</definedName>
    <definedName name="valueext">#REF!</definedName>
    <definedName name="valuenc">#REF!</definedName>
    <definedName name="valueytd">#REF!</definedName>
    <definedName name="vanilla">#REF!</definedName>
    <definedName name="vbult">#REF!</definedName>
    <definedName name="vendor">#REF!</definedName>
    <definedName name="VERSION">#REF!</definedName>
    <definedName name="vMDX">#REF!</definedName>
    <definedName name="vMDXSelection">#REF!</definedName>
    <definedName name="vp">#REF!</definedName>
    <definedName name="VR_AMOUNT">#REF!</definedName>
    <definedName name="VR31Dec">#REF!</definedName>
    <definedName name="vra">#REF!</definedName>
    <definedName name="VRABO">#REF!</definedName>
    <definedName name="VRAGING">#REF!</definedName>
    <definedName name="vrb">#REF!</definedName>
    <definedName name="vrc">#REF!</definedName>
    <definedName name="VRCNT">#REF!</definedName>
    <definedName name="vrd">#REF!</definedName>
    <definedName name="VRDISABILITY">#REF!</definedName>
    <definedName name="vre">#REF!</definedName>
    <definedName name="VRETHNIC">#REF!</definedName>
    <definedName name="vrf">#REF!</definedName>
    <definedName name="VRFTE">#REF!</definedName>
    <definedName name="vrg">#REF!</definedName>
    <definedName name="VRGENDER">#REF!</definedName>
    <definedName name="vrh">#REF!</definedName>
    <definedName name="vri">#REF!</definedName>
    <definedName name="vrj">#REF!</definedName>
    <definedName name="vrk">#REF!</definedName>
    <definedName name="VRREGION">#REF!</definedName>
    <definedName name="VRTENURE">#REF!</definedName>
    <definedName name="VRTRP">#REF!</definedName>
    <definedName name="VRTYPE">#REF!</definedName>
    <definedName name="vServer">#REF!</definedName>
    <definedName name="vv">#REF!</definedName>
    <definedName name="WACC">#REF!</definedName>
    <definedName name="WACC1">#REF!</definedName>
    <definedName name="weekday">#REF!</definedName>
    <definedName name="what">#REF!</definedName>
    <definedName name="WHELAN">#REF!</definedName>
    <definedName name="WILLIAMS">#REF!</definedName>
    <definedName name="Work_Type">#REF!</definedName>
    <definedName name="worktype">#REF!</definedName>
    <definedName name="wrn.All_Contracts." hidden="1">{"All Contracts",#N/A,FALSE,"Contracts"}</definedName>
    <definedName name="wrn.All_ContractsHu" hidden="1">{"All Contracts",#N/A,FALSE,"Contracts"}</definedName>
    <definedName name="wrn.App._.Custodians." hidden="1">{"Ownership",#N/A,FALSE,"Ownership";"Contents",#N/A,FALSE,"Contents"}</definedName>
    <definedName name="wrn.App._.Custodians._1" hidden="1">{"Ownership",#N/A,FALSE,"Ownership";"Contents",#N/A,FALSE,"Contents"}</definedName>
    <definedName name="wrn.App._.Custodians._2" hidden="1">{"Ownership",#N/A,FALSE,"Ownership";"Contents",#N/A,FALSE,"Contents"}</definedName>
    <definedName name="wrn.App._.Custodians._3" hidden="1">{"Ownership",#N/A,FALSE,"Ownership";"Contents",#N/A,FALSE,"Contents"}</definedName>
    <definedName name="wrn.App._.Custodians._4" hidden="1">{"Ownership",#N/A,FALSE,"Ownership";"Contents",#N/A,FALSE,"Contents"}</definedName>
    <definedName name="wrn.App._.Custodians._5" hidden="1">{"Ownership",#N/A,FALSE,"Ownership";"Contents",#N/A,FALSE,"Contents"}</definedName>
    <definedName name="wrn.Assumptions." hidden="1">{"Assumptions",#N/A,FALSE,"Financials"}</definedName>
    <definedName name="wrn.Assumptions._1" hidden="1">{"Assumptions",#N/A,FALSE,"Financials"}</definedName>
    <definedName name="wrn.Assumptions._2" hidden="1">{"Assumptions",#N/A,FALSE,"Financials"}</definedName>
    <definedName name="wrn.Assumptions._3" hidden="1">{"Assumptions",#N/A,FALSE,"Financials"}</definedName>
    <definedName name="wrn.Assumptions._4" hidden="1">{"Assumptions",#N/A,FALSE,"Financials"}</definedName>
    <definedName name="wrn.Assumptions._5" hidden="1">{"Assumptions",#N/A,FALSE,"Financials"}</definedName>
    <definedName name="wrn.Board." hidden="1">{#N/A,#N/A,FALSE,"#Title#";#N/A,#N/A,FALSE,"#Oper Mth#";#N/A,#N/A,FALSE,"#Oper YTD#";#N/A,#N/A,FALSE,"#Employee#";#N/A,#N/A,FALSE,"#Capital#";#N/A,#N/A,FALSE,"#Board Treasury#"}</definedName>
    <definedName name="wrn.Board._.Rpt." hidden="1">{#N/A,#N/A,FALSE,"Board Rpt 1";#N/A,#N/A,FALSE,"Board Rpt 2";#N/A,#N/A,FALSE,"Board Rpt 3";#N/A,#N/A,FALSE,"Board Rpt 4";#N/A,#N/A,FALSE,"Board Rpt 5";#N/A,#N/A,FALSE,"Board Rpt 6";#N/A,#N/A,FALSE,"Board Rpt 7";#N/A,#N/A,FALSE,"Board Rpt 8";#N/A,#N/A,FALSE,"Board Rpt 9"}</definedName>
    <definedName name="wrn.Board._.Rpt._1" hidden="1">{#N/A,#N/A,FALSE,"Board Rpt 1";#N/A,#N/A,FALSE,"Board Rpt 2";#N/A,#N/A,FALSE,"Board Rpt 3";#N/A,#N/A,FALSE,"Board Rpt 4";#N/A,#N/A,FALSE,"Board Rpt 5";#N/A,#N/A,FALSE,"Board Rpt 6";#N/A,#N/A,FALSE,"Board Rpt 7";#N/A,#N/A,FALSE,"Board Rpt 8";#N/A,#N/A,FALSE,"Board Rpt 9"}</definedName>
    <definedName name="wrn.Board._.Rpt._2" hidden="1">{#N/A,#N/A,FALSE,"Board Rpt 1";#N/A,#N/A,FALSE,"Board Rpt 2";#N/A,#N/A,FALSE,"Board Rpt 3";#N/A,#N/A,FALSE,"Board Rpt 4";#N/A,#N/A,FALSE,"Board Rpt 5";#N/A,#N/A,FALSE,"Board Rpt 6";#N/A,#N/A,FALSE,"Board Rpt 7";#N/A,#N/A,FALSE,"Board Rpt 8";#N/A,#N/A,FALSE,"Board Rpt 9"}</definedName>
    <definedName name="wrn.Board._.Rpt._3" hidden="1">{#N/A,#N/A,FALSE,"Board Rpt 1";#N/A,#N/A,FALSE,"Board Rpt 2";#N/A,#N/A,FALSE,"Board Rpt 3";#N/A,#N/A,FALSE,"Board Rpt 4";#N/A,#N/A,FALSE,"Board Rpt 5";#N/A,#N/A,FALSE,"Board Rpt 6";#N/A,#N/A,FALSE,"Board Rpt 7";#N/A,#N/A,FALSE,"Board Rpt 8";#N/A,#N/A,FALSE,"Board Rpt 9"}</definedName>
    <definedName name="wrn.Board._.Rpt._4" hidden="1">{#N/A,#N/A,FALSE,"Board Rpt 1";#N/A,#N/A,FALSE,"Board Rpt 2";#N/A,#N/A,FALSE,"Board Rpt 3";#N/A,#N/A,FALSE,"Board Rpt 4";#N/A,#N/A,FALSE,"Board Rpt 5";#N/A,#N/A,FALSE,"Board Rpt 6";#N/A,#N/A,FALSE,"Board Rpt 7";#N/A,#N/A,FALSE,"Board Rpt 8";#N/A,#N/A,FALSE,"Board Rpt 9"}</definedName>
    <definedName name="wrn.Board._.Rpt._5" hidden="1">{#N/A,#N/A,FALSE,"Board Rpt 1";#N/A,#N/A,FALSE,"Board Rpt 2";#N/A,#N/A,FALSE,"Board Rpt 3";#N/A,#N/A,FALSE,"Board Rpt 4";#N/A,#N/A,FALSE,"Board Rpt 5";#N/A,#N/A,FALSE,"Board Rpt 6";#N/A,#N/A,FALSE,"Board Rpt 7";#N/A,#N/A,FALSE,"Board Rpt 8";#N/A,#N/A,FALSE,"Board Rpt 9"}</definedName>
    <definedName name="wrn.Board._1" hidden="1">{#N/A,#N/A,FALSE,"#Title#";#N/A,#N/A,FALSE,"#Oper Mth#";#N/A,#N/A,FALSE,"#Oper YTD#";#N/A,#N/A,FALSE,"#Employee#";#N/A,#N/A,FALSE,"#Capital#";#N/A,#N/A,FALSE,"#Board Treasury#"}</definedName>
    <definedName name="wrn.Board._2" hidden="1">{#N/A,#N/A,FALSE,"#Title#";#N/A,#N/A,FALSE,"#Oper Mth#";#N/A,#N/A,FALSE,"#Oper YTD#";#N/A,#N/A,FALSE,"#Employee#";#N/A,#N/A,FALSE,"#Capital#";#N/A,#N/A,FALSE,"#Board Treasury#"}</definedName>
    <definedName name="wrn.Board._3" hidden="1">{#N/A,#N/A,FALSE,"#Title#";#N/A,#N/A,FALSE,"#Oper Mth#";#N/A,#N/A,FALSE,"#Oper YTD#";#N/A,#N/A,FALSE,"#Employee#";#N/A,#N/A,FALSE,"#Capital#";#N/A,#N/A,FALSE,"#Board Treasury#"}</definedName>
    <definedName name="wrn.Board._4" hidden="1">{#N/A,#N/A,FALSE,"#Title#";#N/A,#N/A,FALSE,"#Oper Mth#";#N/A,#N/A,FALSE,"#Oper YTD#";#N/A,#N/A,FALSE,"#Employee#";#N/A,#N/A,FALSE,"#Capital#";#N/A,#N/A,FALSE,"#Board Treasury#"}</definedName>
    <definedName name="wrn.Board._5" hidden="1">{#N/A,#N/A,FALSE,"#Title#";#N/A,#N/A,FALSE,"#Oper Mth#";#N/A,#N/A,FALSE,"#Oper YTD#";#N/A,#N/A,FALSE,"#Employee#";#N/A,#N/A,FALSE,"#Capital#";#N/A,#N/A,FALSE,"#Board Treasury#"}</definedName>
    <definedName name="wrn.Board1" hidden="1">{#N/A,#N/A,FALSE,"Board Rpt 1";#N/A,#N/A,FALSE,"Board Rpt 2";#N/A,#N/A,FALSE,"Board Rpt 3";#N/A,#N/A,FALSE,"Board Rpt 4";#N/A,#N/A,FALSE,"Board Rpt 5";#N/A,#N/A,FALSE,"Board Rpt 6";#N/A,#N/A,FALSE,"Board Rpt 7";#N/A,#N/A,FALSE,"Board Rpt 8";#N/A,#N/A,FALSE,"Board Rpt 9"}</definedName>
    <definedName name="wrn.Board1_1" hidden="1">{#N/A,#N/A,FALSE,"Board Rpt 1";#N/A,#N/A,FALSE,"Board Rpt 2";#N/A,#N/A,FALSE,"Board Rpt 3";#N/A,#N/A,FALSE,"Board Rpt 4";#N/A,#N/A,FALSE,"Board Rpt 5";#N/A,#N/A,FALSE,"Board Rpt 6";#N/A,#N/A,FALSE,"Board Rpt 7";#N/A,#N/A,FALSE,"Board Rpt 8";#N/A,#N/A,FALSE,"Board Rpt 9"}</definedName>
    <definedName name="wrn.Board1_2" hidden="1">{#N/A,#N/A,FALSE,"Board Rpt 1";#N/A,#N/A,FALSE,"Board Rpt 2";#N/A,#N/A,FALSE,"Board Rpt 3";#N/A,#N/A,FALSE,"Board Rpt 4";#N/A,#N/A,FALSE,"Board Rpt 5";#N/A,#N/A,FALSE,"Board Rpt 6";#N/A,#N/A,FALSE,"Board Rpt 7";#N/A,#N/A,FALSE,"Board Rpt 8";#N/A,#N/A,FALSE,"Board Rpt 9"}</definedName>
    <definedName name="wrn.Board1_3" hidden="1">{#N/A,#N/A,FALSE,"Board Rpt 1";#N/A,#N/A,FALSE,"Board Rpt 2";#N/A,#N/A,FALSE,"Board Rpt 3";#N/A,#N/A,FALSE,"Board Rpt 4";#N/A,#N/A,FALSE,"Board Rpt 5";#N/A,#N/A,FALSE,"Board Rpt 6";#N/A,#N/A,FALSE,"Board Rpt 7";#N/A,#N/A,FALSE,"Board Rpt 8";#N/A,#N/A,FALSE,"Board Rpt 9"}</definedName>
    <definedName name="wrn.Board1_4" hidden="1">{#N/A,#N/A,FALSE,"Board Rpt 1";#N/A,#N/A,FALSE,"Board Rpt 2";#N/A,#N/A,FALSE,"Board Rpt 3";#N/A,#N/A,FALSE,"Board Rpt 4";#N/A,#N/A,FALSE,"Board Rpt 5";#N/A,#N/A,FALSE,"Board Rpt 6";#N/A,#N/A,FALSE,"Board Rpt 7";#N/A,#N/A,FALSE,"Board Rpt 8";#N/A,#N/A,FALSE,"Board Rpt 9"}</definedName>
    <definedName name="wrn.Board1_5" hidden="1">{#N/A,#N/A,FALSE,"Board Rpt 1";#N/A,#N/A,FALSE,"Board Rpt 2";#N/A,#N/A,FALSE,"Board Rpt 3";#N/A,#N/A,FALSE,"Board Rpt 4";#N/A,#N/A,FALSE,"Board Rpt 5";#N/A,#N/A,FALSE,"Board Rpt 6";#N/A,#N/A,FALSE,"Board Rpt 7";#N/A,#N/A,FALSE,"Board Rpt 8";#N/A,#N/A,FALSE,"Board Rpt 9"}</definedName>
    <definedName name="wrn.Board2" hidden="1">{#N/A,#N/A,FALSE,"Board Rpt 1";#N/A,#N/A,FALSE,"Board Rpt 2";#N/A,#N/A,FALSE,"Board Rpt 3";#N/A,#N/A,FALSE,"Board Rpt 4";#N/A,#N/A,FALSE,"Board Rpt 5";#N/A,#N/A,FALSE,"Board Rpt 6";#N/A,#N/A,FALSE,"Board Rpt 7";#N/A,#N/A,FALSE,"Board Rpt 8";#N/A,#N/A,FALSE,"Board Rpt 9"}</definedName>
    <definedName name="wrn.Board2_1" hidden="1">{#N/A,#N/A,FALSE,"Board Rpt 1";#N/A,#N/A,FALSE,"Board Rpt 2";#N/A,#N/A,FALSE,"Board Rpt 3";#N/A,#N/A,FALSE,"Board Rpt 4";#N/A,#N/A,FALSE,"Board Rpt 5";#N/A,#N/A,FALSE,"Board Rpt 6";#N/A,#N/A,FALSE,"Board Rpt 7";#N/A,#N/A,FALSE,"Board Rpt 8";#N/A,#N/A,FALSE,"Board Rpt 9"}</definedName>
    <definedName name="wrn.Board2_2" hidden="1">{#N/A,#N/A,FALSE,"Board Rpt 1";#N/A,#N/A,FALSE,"Board Rpt 2";#N/A,#N/A,FALSE,"Board Rpt 3";#N/A,#N/A,FALSE,"Board Rpt 4";#N/A,#N/A,FALSE,"Board Rpt 5";#N/A,#N/A,FALSE,"Board Rpt 6";#N/A,#N/A,FALSE,"Board Rpt 7";#N/A,#N/A,FALSE,"Board Rpt 8";#N/A,#N/A,FALSE,"Board Rpt 9"}</definedName>
    <definedName name="wrn.Board2_3" hidden="1">{#N/A,#N/A,FALSE,"Board Rpt 1";#N/A,#N/A,FALSE,"Board Rpt 2";#N/A,#N/A,FALSE,"Board Rpt 3";#N/A,#N/A,FALSE,"Board Rpt 4";#N/A,#N/A,FALSE,"Board Rpt 5";#N/A,#N/A,FALSE,"Board Rpt 6";#N/A,#N/A,FALSE,"Board Rpt 7";#N/A,#N/A,FALSE,"Board Rpt 8";#N/A,#N/A,FALSE,"Board Rpt 9"}</definedName>
    <definedName name="wrn.Board2_4" hidden="1">{#N/A,#N/A,FALSE,"Board Rpt 1";#N/A,#N/A,FALSE,"Board Rpt 2";#N/A,#N/A,FALSE,"Board Rpt 3";#N/A,#N/A,FALSE,"Board Rpt 4";#N/A,#N/A,FALSE,"Board Rpt 5";#N/A,#N/A,FALSE,"Board Rpt 6";#N/A,#N/A,FALSE,"Board Rpt 7";#N/A,#N/A,FALSE,"Board Rpt 8";#N/A,#N/A,FALSE,"Board Rpt 9"}</definedName>
    <definedName name="wrn.Board2_5" hidden="1">{#N/A,#N/A,FALSE,"Board Rpt 1";#N/A,#N/A,FALSE,"Board Rpt 2";#N/A,#N/A,FALSE,"Board Rpt 3";#N/A,#N/A,FALSE,"Board Rpt 4";#N/A,#N/A,FALSE,"Board Rpt 5";#N/A,#N/A,FALSE,"Board Rpt 6";#N/A,#N/A,FALSE,"Board Rpt 7";#N/A,#N/A,FALSE,"Board Rpt 8";#N/A,#N/A,FALSE,"Board Rpt 9"}</definedName>
    <definedName name="wrn.Financial._.Reports." hidden="1">{"Financials",#N/A,FALSE,"Financials"}</definedName>
    <definedName name="wrn.Financial._.Reports._1" hidden="1">{"Financials",#N/A,FALSE,"Financials"}</definedName>
    <definedName name="wrn.Financial._.Reports._2" hidden="1">{"Financials",#N/A,FALSE,"Financials"}</definedName>
    <definedName name="wrn.Financial._.Reports._3" hidden="1">{"Financials",#N/A,FALSE,"Financials"}</definedName>
    <definedName name="wrn.Financial._.Reports._4" hidden="1">{"Financials",#N/A,FALSE,"Financials"}</definedName>
    <definedName name="wrn.Financial._.Reports._5" hidden="1">{"Financials",#N/A,FALSE,"Financials"}</definedName>
    <definedName name="wrn.Full._.Report." hidden="1">{"full print",#N/A,FALSE,"Financials";"Sensitivities",#N/A,FALSE,"Sensitivities"}</definedName>
    <definedName name="wrn.Full._.Report._1" hidden="1">{"full print",#N/A,FALSE,"Financials";"Sensitivities",#N/A,FALSE,"Sensitivities"}</definedName>
    <definedName name="wrn.Full._.Report._2" hidden="1">{"full print",#N/A,FALSE,"Financials";"Sensitivities",#N/A,FALSE,"Sensitivities"}</definedName>
    <definedName name="wrn.Full._.Report._3" hidden="1">{"full print",#N/A,FALSE,"Financials";"Sensitivities",#N/A,FALSE,"Sensitivities"}</definedName>
    <definedName name="wrn.Full._.Report._4" hidden="1">{"full print",#N/A,FALSE,"Financials";"Sensitivities",#N/A,FALSE,"Sensitivities"}</definedName>
    <definedName name="wrn.Full._.Report._5" hidden="1">{"full print",#N/A,FALSE,"Financials";"Sensitivities",#N/A,FALSE,"Sensitivities"}</definedName>
    <definedName name="wrn.Generic_Moomba_Outlook." hidden="1">{"Generic_Moomba_North_1999_Dev_Well",#N/A,FALSE,"Moomba Generic";"Peter_Bainbrigge_Moomba_Outlook",#N/A,FALSE,"Moomba Generic";"Moomba_Typical_Well",#N/A,FALSE,"Moomba Generic"}</definedName>
    <definedName name="wrn.Key._.Statistics." hidden="1">{"Statistics",#N/A,FALSE,"Financials"}</definedName>
    <definedName name="wrn.Key._.Statistics._1" hidden="1">{"Statistics",#N/A,FALSE,"Financials"}</definedName>
    <definedName name="wrn.Key._.Statistics._2" hidden="1">{"Statistics",#N/A,FALSE,"Financials"}</definedName>
    <definedName name="wrn.Key._.Statistics._3" hidden="1">{"Statistics",#N/A,FALSE,"Financials"}</definedName>
    <definedName name="wrn.Key._.Statistics._4" hidden="1">{"Statistics",#N/A,FALSE,"Financials"}</definedName>
    <definedName name="wrn.Key._.Statistics._5" hidden="1">{"Statistics",#N/A,FALSE,"Financials"}</definedName>
    <definedName name="wrn.Lease._.10._.Years." hidden="1">{"Years10",#N/A,FALSE,"Leases"}</definedName>
    <definedName name="wrn.Lease._.10._.Years._1" hidden="1">{"Years10",#N/A,FALSE,"Leases"}</definedName>
    <definedName name="wrn.Lease._.10._.Years._2" hidden="1">{"Years10",#N/A,FALSE,"Leases"}</definedName>
    <definedName name="wrn.Lease._.10._.Years._3" hidden="1">{"Years10",#N/A,FALSE,"Leases"}</definedName>
    <definedName name="wrn.Lease._.10._.Years._4" hidden="1">{"Years10",#N/A,FALSE,"Leases"}</definedName>
    <definedName name="wrn.Lease._.10._.Years._5" hidden="1">{"Years10",#N/A,FALSE,"Leases"}</definedName>
    <definedName name="wrn.Lease._.20._.years." hidden="1">{"Years20",#N/A,FALSE,"Leases"}</definedName>
    <definedName name="wrn.Lease._.20._.years._1" hidden="1">{"Years20",#N/A,FALSE,"Leases"}</definedName>
    <definedName name="wrn.Lease._.20._.years._2" hidden="1">{"Years20",#N/A,FALSE,"Leases"}</definedName>
    <definedName name="wrn.Lease._.20._.years._3" hidden="1">{"Years20",#N/A,FALSE,"Leases"}</definedName>
    <definedName name="wrn.Lease._.20._.years._4" hidden="1">{"Years20",#N/A,FALSE,"Leases"}</definedName>
    <definedName name="wrn.Lease._.20._.years._5" hidden="1">{"Years20",#N/A,FALSE,"Leases"}</definedName>
    <definedName name="wrn.Lease._.30._.Years." hidden="1">{"Years30",#N/A,FALSE,"Leases"}</definedName>
    <definedName name="wrn.Lease._.30._.Years._1" hidden="1">{"Years30",#N/A,FALSE,"Leases"}</definedName>
    <definedName name="wrn.Lease._.30._.Years._2" hidden="1">{"Years30",#N/A,FALSE,"Leases"}</definedName>
    <definedName name="wrn.Lease._.30._.Years._3" hidden="1">{"Years30",#N/A,FALSE,"Leases"}</definedName>
    <definedName name="wrn.Lease._.30._.Years._4" hidden="1">{"Years30",#N/A,FALSE,"Leases"}</definedName>
    <definedName name="wrn.Lease._.30._.Years._5" hidden="1">{"Years30",#N/A,FALSE,"Leases"}</definedName>
    <definedName name="wrn.Print._.Profit._.and._.Loss._.Reports." hidden="1">{#N/A,#N/A,FALSE,"P&amp;L";#N/A,#N/A,FALSE,"R-P&amp;L";#N/A,#N/A,FALSE,"N-P&amp;L";#N/A,#N/A,FALSE,"E-P&amp;L"}</definedName>
    <definedName name="wrn.Print._.Profit._.and._.Loss._.Reports._1" hidden="1">{#N/A,#N/A,FALSE,"P&amp;L";#N/A,#N/A,FALSE,"R-P&amp;L";#N/A,#N/A,FALSE,"N-P&amp;L";#N/A,#N/A,FALSE,"E-P&amp;L"}</definedName>
    <definedName name="wrn.Print._.Profit._.and._.Loss._.Reports._2" hidden="1">{#N/A,#N/A,FALSE,"P&amp;L";#N/A,#N/A,FALSE,"R-P&amp;L";#N/A,#N/A,FALSE,"N-P&amp;L";#N/A,#N/A,FALSE,"E-P&amp;L"}</definedName>
    <definedName name="wrn.Print._.Profit._.and._.Loss._.Reports._3" hidden="1">{#N/A,#N/A,FALSE,"P&amp;L";#N/A,#N/A,FALSE,"R-P&amp;L";#N/A,#N/A,FALSE,"N-P&amp;L";#N/A,#N/A,FALSE,"E-P&amp;L"}</definedName>
    <definedName name="wrn.Print._.Profit._.and._.Loss._.Reports._4" hidden="1">{#N/A,#N/A,FALSE,"P&amp;L";#N/A,#N/A,FALSE,"R-P&amp;L";#N/A,#N/A,FALSE,"N-P&amp;L";#N/A,#N/A,FALSE,"E-P&amp;L"}</definedName>
    <definedName name="wrn.Print._.Profit._.and._.Loss._.Reports._5" hidden="1">{#N/A,#N/A,FALSE,"P&amp;L";#N/A,#N/A,FALSE,"R-P&amp;L";#N/A,#N/A,FALSE,"N-P&amp;L";#N/A,#N/A,FALSE,"E-P&amp;L"}</definedName>
    <definedName name="wrn.Print._.Profit._.and.Loss._.Reports.1" hidden="1">{#N/A,#N/A,FALSE,"P&amp;L";#N/A,#N/A,FALSE,"R-P&amp;L";#N/A,#N/A,FALSE,"N-P&amp;L";#N/A,#N/A,FALSE,"E-P&amp;L"}</definedName>
    <definedName name="wrn.Print._.Profit._.and.Loss._.Reports.1_1" hidden="1">{#N/A,#N/A,FALSE,"P&amp;L";#N/A,#N/A,FALSE,"R-P&amp;L";#N/A,#N/A,FALSE,"N-P&amp;L";#N/A,#N/A,FALSE,"E-P&amp;L"}</definedName>
    <definedName name="wrn.Print._.Profit._.and.Loss._.Reports.1_2" hidden="1">{#N/A,#N/A,FALSE,"P&amp;L";#N/A,#N/A,FALSE,"R-P&amp;L";#N/A,#N/A,FALSE,"N-P&amp;L";#N/A,#N/A,FALSE,"E-P&amp;L"}</definedName>
    <definedName name="wrn.Print._.Profit._.and.Loss._.Reports.1_3" hidden="1">{#N/A,#N/A,FALSE,"P&amp;L";#N/A,#N/A,FALSE,"R-P&amp;L";#N/A,#N/A,FALSE,"N-P&amp;L";#N/A,#N/A,FALSE,"E-P&amp;L"}</definedName>
    <definedName name="wrn.Print._.Profit._.and.Loss._.Reports.1_4" hidden="1">{#N/A,#N/A,FALSE,"P&amp;L";#N/A,#N/A,FALSE,"R-P&amp;L";#N/A,#N/A,FALSE,"N-P&amp;L";#N/A,#N/A,FALSE,"E-P&amp;L"}</definedName>
    <definedName name="wrn.Print._.Profit._.and.Loss._.Reports.1_5" hidden="1">{#N/A,#N/A,FALSE,"P&amp;L";#N/A,#N/A,FALSE,"R-P&amp;L";#N/A,#N/A,FALSE,"N-P&amp;L";#N/A,#N/A,FALSE,"E-P&amp;L"}</definedName>
    <definedName name="wrn.Print._.Reduced._.Scenario._.2." hidden="1">{"Reduced Scenario 2",#N/A,FALSE,"Deliv B Up 1999 2004 SC 2"}</definedName>
    <definedName name="wrn.Print_Scenario_1_Full_Size." hidden="1">{"Scenario 1 Full Size",#N/A,FALSE,"Deliv B Up 1999 2004 SC 1"}</definedName>
    <definedName name="wrn.Print_Scenario_2_Full_Size." hidden="1">{"Scenario 2 Full Size",#N/A,FALSE,"Deliv B Up 1999 2004 SC 2"}</definedName>
    <definedName name="wrn.Project._.Returns." hidden="1">{"Cover Page",#N/A,FALSE,"Financials"}</definedName>
    <definedName name="wrn.Project._.Returns._1" hidden="1">{"Cover Page",#N/A,FALSE,"Financials"}</definedName>
    <definedName name="wrn.Project._.Returns._2" hidden="1">{"Cover Page",#N/A,FALSE,"Financials"}</definedName>
    <definedName name="wrn.Project._.Returns._3" hidden="1">{"Cover Page",#N/A,FALSE,"Financials"}</definedName>
    <definedName name="wrn.Project._.Returns._4" hidden="1">{"Cover Page",#N/A,FALSE,"Financials"}</definedName>
    <definedName name="wrn.Project._.Returns._5" hidden="1">{"Cover Page",#N/A,FALSE,"Financials"}</definedName>
    <definedName name="wrn.Reduced._.Scenario._.1." hidden="1">{"Reduced Scenario 1",#N/A,FALSE,"Deliv B Up 1999 2004 SC 1"}</definedName>
    <definedName name="wrn.Reduced_Sc_2." hidden="1">{"Reduced Sc 2",#N/A,FALSE,"Deliv B Up 1999 2004 SC 2"}</definedName>
    <definedName name="wrn.Sensitivity._.Analysis." hidden="1">{"Sensitivities",#N/A,FALSE,"Sensitivities"}</definedName>
    <definedName name="wrn.Sensitivity._.Analysis._1" hidden="1">{"Sensitivities",#N/A,FALSE,"Sensitivities"}</definedName>
    <definedName name="wrn.Sensitivity._.Analysis._2" hidden="1">{"Sensitivities",#N/A,FALSE,"Sensitivities"}</definedName>
    <definedName name="wrn.Sensitivity._.Analysis._3" hidden="1">{"Sensitivities",#N/A,FALSE,"Sensitivities"}</definedName>
    <definedName name="wrn.Sensitivity._.Analysis._4" hidden="1">{"Sensitivities",#N/A,FALSE,"Sensitivities"}</definedName>
    <definedName name="wrn.Sensitivity._.Analysis._5" hidden="1">{"Sensitivities",#N/A,FALSE,"Sensitivities"}</definedName>
    <definedName name="WTYPE">#REF!</definedName>
    <definedName name="WTYPEPL">#REF!</definedName>
    <definedName name="wud">#REF!</definedName>
    <definedName name="x" hidden="1">{#N/A,#N/A,FALSE,"#Title#";#N/A,#N/A,FALSE,"#Oper Mth#";#N/A,#N/A,FALSE,"#Oper YTD#";#N/A,#N/A,FALSE,"#Employee#";#N/A,#N/A,FALSE,"#Capital#";#N/A,#N/A,FALSE,"#Board Treasury#"}</definedName>
    <definedName name="x_1" hidden="1">{#N/A,#N/A,FALSE,"#Title#";#N/A,#N/A,FALSE,"#Oper Mth#";#N/A,#N/A,FALSE,"#Oper YTD#";#N/A,#N/A,FALSE,"#Employee#";#N/A,#N/A,FALSE,"#Capital#";#N/A,#N/A,FALSE,"#Board Treasury#"}</definedName>
    <definedName name="x_2" hidden="1">{#N/A,#N/A,FALSE,"#Title#";#N/A,#N/A,FALSE,"#Oper Mth#";#N/A,#N/A,FALSE,"#Oper YTD#";#N/A,#N/A,FALSE,"#Employee#";#N/A,#N/A,FALSE,"#Capital#";#N/A,#N/A,FALSE,"#Board Treasury#"}</definedName>
    <definedName name="x_3" hidden="1">{#N/A,#N/A,FALSE,"#Title#";#N/A,#N/A,FALSE,"#Oper Mth#";#N/A,#N/A,FALSE,"#Oper YTD#";#N/A,#N/A,FALSE,"#Employee#";#N/A,#N/A,FALSE,"#Capital#";#N/A,#N/A,FALSE,"#Board Treasury#"}</definedName>
    <definedName name="x_4" hidden="1">{#N/A,#N/A,FALSE,"#Title#";#N/A,#N/A,FALSE,"#Oper Mth#";#N/A,#N/A,FALSE,"#Oper YTD#";#N/A,#N/A,FALSE,"#Employee#";#N/A,#N/A,FALSE,"#Capital#";#N/A,#N/A,FALSE,"#Board Treasury#"}</definedName>
    <definedName name="x_5" hidden="1">{#N/A,#N/A,FALSE,"#Title#";#N/A,#N/A,FALSE,"#Oper Mth#";#N/A,#N/A,FALSE,"#Oper YTD#";#N/A,#N/A,FALSE,"#Employee#";#N/A,#N/A,FALSE,"#Capital#";#N/A,#N/A,FALSE,"#Board Treasury#"}</definedName>
    <definedName name="XXXX">#REF!</definedName>
    <definedName name="xya">#REF!</definedName>
    <definedName name="xyz" hidden="1">{#N/A,#N/A,FALSE,"Board Rpt 1";#N/A,#N/A,FALSE,"Board Rpt 2";#N/A,#N/A,FALSE,"Board Rpt 3";#N/A,#N/A,FALSE,"Board Rpt 4";#N/A,#N/A,FALSE,"Board Rpt 5";#N/A,#N/A,FALSE,"Board Rpt 6";#N/A,#N/A,FALSE,"Board Rpt 7";#N/A,#N/A,FALSE,"Board Rpt 8";#N/A,#N/A,FALSE,"Board Rpt 9"}</definedName>
    <definedName name="xyz_1" hidden="1">{#N/A,#N/A,FALSE,"Board Rpt 1";#N/A,#N/A,FALSE,"Board Rpt 2";#N/A,#N/A,FALSE,"Board Rpt 3";#N/A,#N/A,FALSE,"Board Rpt 4";#N/A,#N/A,FALSE,"Board Rpt 5";#N/A,#N/A,FALSE,"Board Rpt 6";#N/A,#N/A,FALSE,"Board Rpt 7";#N/A,#N/A,FALSE,"Board Rpt 8";#N/A,#N/A,FALSE,"Board Rpt 9"}</definedName>
    <definedName name="xyz_2" hidden="1">{#N/A,#N/A,FALSE,"Board Rpt 1";#N/A,#N/A,FALSE,"Board Rpt 2";#N/A,#N/A,FALSE,"Board Rpt 3";#N/A,#N/A,FALSE,"Board Rpt 4";#N/A,#N/A,FALSE,"Board Rpt 5";#N/A,#N/A,FALSE,"Board Rpt 6";#N/A,#N/A,FALSE,"Board Rpt 7";#N/A,#N/A,FALSE,"Board Rpt 8";#N/A,#N/A,FALSE,"Board Rpt 9"}</definedName>
    <definedName name="xyz_3" hidden="1">{#N/A,#N/A,FALSE,"Board Rpt 1";#N/A,#N/A,FALSE,"Board Rpt 2";#N/A,#N/A,FALSE,"Board Rpt 3";#N/A,#N/A,FALSE,"Board Rpt 4";#N/A,#N/A,FALSE,"Board Rpt 5";#N/A,#N/A,FALSE,"Board Rpt 6";#N/A,#N/A,FALSE,"Board Rpt 7";#N/A,#N/A,FALSE,"Board Rpt 8";#N/A,#N/A,FALSE,"Board Rpt 9"}</definedName>
    <definedName name="xyz_4" hidden="1">{#N/A,#N/A,FALSE,"Board Rpt 1";#N/A,#N/A,FALSE,"Board Rpt 2";#N/A,#N/A,FALSE,"Board Rpt 3";#N/A,#N/A,FALSE,"Board Rpt 4";#N/A,#N/A,FALSE,"Board Rpt 5";#N/A,#N/A,FALSE,"Board Rpt 6";#N/A,#N/A,FALSE,"Board Rpt 7";#N/A,#N/A,FALSE,"Board Rpt 8";#N/A,#N/A,FALSE,"Board Rpt 9"}</definedName>
    <definedName name="xyz_5" hidden="1">{#N/A,#N/A,FALSE,"Board Rpt 1";#N/A,#N/A,FALSE,"Board Rpt 2";#N/A,#N/A,FALSE,"Board Rpt 3";#N/A,#N/A,FALSE,"Board Rpt 4";#N/A,#N/A,FALSE,"Board Rpt 5";#N/A,#N/A,FALSE,"Board Rpt 6";#N/A,#N/A,FALSE,"Board Rpt 7";#N/A,#N/A,FALSE,"Board Rpt 8";#N/A,#N/A,FALSE,"Board Rpt 9"}</definedName>
    <definedName name="xyz_list">#REF!</definedName>
    <definedName name="xyzz" hidden="1">{#N/A,#N/A,FALSE,"Board Rpt 1";#N/A,#N/A,FALSE,"Board Rpt 2";#N/A,#N/A,FALSE,"Board Rpt 3";#N/A,#N/A,FALSE,"Board Rpt 4";#N/A,#N/A,FALSE,"Board Rpt 5";#N/A,#N/A,FALSE,"Board Rpt 6";#N/A,#N/A,FALSE,"Board Rpt 7";#N/A,#N/A,FALSE,"Board Rpt 8";#N/A,#N/A,FALSE,"Board Rpt 9"}</definedName>
    <definedName name="xyzz_1" hidden="1">{#N/A,#N/A,FALSE,"Board Rpt 1";#N/A,#N/A,FALSE,"Board Rpt 2";#N/A,#N/A,FALSE,"Board Rpt 3";#N/A,#N/A,FALSE,"Board Rpt 4";#N/A,#N/A,FALSE,"Board Rpt 5";#N/A,#N/A,FALSE,"Board Rpt 6";#N/A,#N/A,FALSE,"Board Rpt 7";#N/A,#N/A,FALSE,"Board Rpt 8";#N/A,#N/A,FALSE,"Board Rpt 9"}</definedName>
    <definedName name="xyzz_2" hidden="1">{#N/A,#N/A,FALSE,"Board Rpt 1";#N/A,#N/A,FALSE,"Board Rpt 2";#N/A,#N/A,FALSE,"Board Rpt 3";#N/A,#N/A,FALSE,"Board Rpt 4";#N/A,#N/A,FALSE,"Board Rpt 5";#N/A,#N/A,FALSE,"Board Rpt 6";#N/A,#N/A,FALSE,"Board Rpt 7";#N/A,#N/A,FALSE,"Board Rpt 8";#N/A,#N/A,FALSE,"Board Rpt 9"}</definedName>
    <definedName name="xyzz_3" hidden="1">{#N/A,#N/A,FALSE,"Board Rpt 1";#N/A,#N/A,FALSE,"Board Rpt 2";#N/A,#N/A,FALSE,"Board Rpt 3";#N/A,#N/A,FALSE,"Board Rpt 4";#N/A,#N/A,FALSE,"Board Rpt 5";#N/A,#N/A,FALSE,"Board Rpt 6";#N/A,#N/A,FALSE,"Board Rpt 7";#N/A,#N/A,FALSE,"Board Rpt 8";#N/A,#N/A,FALSE,"Board Rpt 9"}</definedName>
    <definedName name="xyzz_4" hidden="1">{#N/A,#N/A,FALSE,"Board Rpt 1";#N/A,#N/A,FALSE,"Board Rpt 2";#N/A,#N/A,FALSE,"Board Rpt 3";#N/A,#N/A,FALSE,"Board Rpt 4";#N/A,#N/A,FALSE,"Board Rpt 5";#N/A,#N/A,FALSE,"Board Rpt 6";#N/A,#N/A,FALSE,"Board Rpt 7";#N/A,#N/A,FALSE,"Board Rpt 8";#N/A,#N/A,FALSE,"Board Rpt 9"}</definedName>
    <definedName name="xyzz_5" hidden="1">{#N/A,#N/A,FALSE,"Board Rpt 1";#N/A,#N/A,FALSE,"Board Rpt 2";#N/A,#N/A,FALSE,"Board Rpt 3";#N/A,#N/A,FALSE,"Board Rpt 4";#N/A,#N/A,FALSE,"Board Rpt 5";#N/A,#N/A,FALSE,"Board Rpt 6";#N/A,#N/A,FALSE,"Board Rpt 7";#N/A,#N/A,FALSE,"Board Rpt 8";#N/A,#N/A,FALSE,"Board Rpt 9"}</definedName>
    <definedName name="y" hidden="1">{#N/A,#N/A,FALSE,"Board Rpt 1";#N/A,#N/A,FALSE,"Board Rpt 2";#N/A,#N/A,FALSE,"Board Rpt 3";#N/A,#N/A,FALSE,"Board Rpt 4";#N/A,#N/A,FALSE,"Board Rpt 5";#N/A,#N/A,FALSE,"Board Rpt 6";#N/A,#N/A,FALSE,"Board Rpt 7";#N/A,#N/A,FALSE,"Board Rpt 8";#N/A,#N/A,FALSE,"Board Rpt 9"}</definedName>
    <definedName name="Year">#REF!</definedName>
    <definedName name="YEAR1">#REF!</definedName>
    <definedName name="YEAR1_1">#REF!-#REF!</definedName>
    <definedName name="YEAR1_2">#REF!-#REF!</definedName>
    <definedName name="YEAR1_3">#REF!-#REF!</definedName>
    <definedName name="YEAR1_4">#REF!-#REF!</definedName>
    <definedName name="YEAR1_5">#REF!-#REF!</definedName>
    <definedName name="YEAR2">#REF!</definedName>
    <definedName name="YEAR2_1">#REF!-#REF!</definedName>
    <definedName name="YEAR2_2">#REF!-#REF!</definedName>
    <definedName name="YEAR2_3">#REF!-#REF!</definedName>
    <definedName name="YEAR2_4">#REF!-#REF!</definedName>
    <definedName name="YEAR2_5">#REF!-#REF!</definedName>
    <definedName name="YEAR3">#REF!</definedName>
    <definedName name="YEAR4">#REF!</definedName>
    <definedName name="YEAR4_1">#REF!-#REF!</definedName>
    <definedName name="YEAR4_2">#REF!-#REF!</definedName>
    <definedName name="YEAR4_3">#REF!-#REF!</definedName>
    <definedName name="YEAR4_4">#REF!-#REF!</definedName>
    <definedName name="YEAR4_5">#REF!-#REF!</definedName>
    <definedName name="YEAR5">#REF!</definedName>
    <definedName name="YEAR6">#REF!</definedName>
    <definedName name="YEAR7">#REF!</definedName>
    <definedName name="YearC">#REF!</definedName>
    <definedName name="Years">#REF!</definedName>
    <definedName name="YearStart1">#REF!</definedName>
    <definedName name="YearStart2">#REF!</definedName>
    <definedName name="YearStart3">#REF!</definedName>
    <definedName name="YearStart4">#REF!</definedName>
    <definedName name="YearStart5">#REF!</definedName>
    <definedName name="YearStart6">#REF!</definedName>
    <definedName name="YearStart7">#REF!</definedName>
    <definedName name="YER2">#REF!</definedName>
    <definedName name="YESNO">#REF!</definedName>
    <definedName name="YesNo_List">#REF!</definedName>
    <definedName name="yrmo">#REF!</definedName>
    <definedName name="YTD">#REF!</definedName>
    <definedName name="YTD1">#REF!</definedName>
    <definedName name="YTD2">#REF!</definedName>
    <definedName name="YTDC">#REF!</definedName>
    <definedName name="ytdcomp">#REF!</definedName>
    <definedName name="YTDP">#REF!</definedName>
    <definedName name="ytdtariff">#REF!</definedName>
    <definedName name="YTDUndersandO">#REF!</definedName>
    <definedName name="YTDUndersandO1">#REF!</definedName>
    <definedName name="ytdvar">#REF!</definedName>
    <definedName name="yyui">#REF!</definedName>
    <definedName name="yyy">#REF!</definedName>
    <definedName name="z">#REF!</definedName>
    <definedName name="zero">#REF!</definedName>
    <definedName name="β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38" l="1"/>
  <c r="D10" i="38"/>
  <c r="S7" i="39" l="1"/>
  <c r="T7" i="39"/>
  <c r="U7" i="39"/>
  <c r="H23" i="38" l="1"/>
  <c r="I23" i="38"/>
  <c r="AS9" i="1" l="1"/>
  <c r="AT6" i="1"/>
  <c r="AT9" i="1"/>
  <c r="AU6" i="1"/>
  <c r="AU9" i="1" s="1"/>
  <c r="B11" i="1"/>
  <c r="B12" i="1"/>
  <c r="B13" i="1" s="1"/>
  <c r="H62" i="6"/>
  <c r="I62" i="6"/>
  <c r="J62" i="6"/>
  <c r="J117" i="39"/>
  <c r="I117" i="39"/>
  <c r="H117" i="39"/>
  <c r="G117" i="39"/>
  <c r="F117" i="39"/>
  <c r="J62" i="39"/>
  <c r="I62" i="39"/>
  <c r="H62" i="39"/>
  <c r="G62" i="39"/>
  <c r="F62" i="39"/>
  <c r="J7" i="39"/>
  <c r="I7" i="39"/>
  <c r="H7" i="39"/>
  <c r="G7" i="39"/>
  <c r="F7" i="39"/>
  <c r="U7" i="6"/>
  <c r="T7" i="6"/>
  <c r="S7" i="6"/>
  <c r="R7" i="6"/>
  <c r="Q7" i="6"/>
  <c r="H172" i="6"/>
  <c r="I172" i="6"/>
  <c r="J172" i="6"/>
  <c r="J117" i="6"/>
  <c r="I117" i="6"/>
  <c r="H117" i="6"/>
  <c r="G117" i="6"/>
  <c r="F117" i="6"/>
  <c r="F7" i="6"/>
  <c r="G7" i="6"/>
  <c r="H7" i="6"/>
  <c r="I7" i="6"/>
  <c r="J7" i="6"/>
  <c r="AQ9" i="1"/>
  <c r="AP9" i="1"/>
  <c r="AO9" i="1"/>
  <c r="AN9" i="1"/>
  <c r="AM9" i="1"/>
  <c r="AL9" i="1"/>
  <c r="AK9" i="1"/>
  <c r="AJ9" i="1"/>
  <c r="AI9" i="1"/>
  <c r="C19" i="40"/>
  <c r="AT8" i="1"/>
  <c r="AS8" i="1"/>
  <c r="C215" i="3"/>
  <c r="C213" i="3"/>
  <c r="C211" i="3"/>
  <c r="C210" i="3"/>
  <c r="C209" i="3"/>
  <c r="C208" i="3"/>
  <c r="C207" i="3"/>
  <c r="C206" i="3"/>
  <c r="C205" i="3"/>
  <c r="C204" i="3"/>
  <c r="C203" i="3"/>
  <c r="C201" i="3"/>
  <c r="C199" i="3"/>
  <c r="C198" i="3"/>
  <c r="C197" i="3"/>
  <c r="C196" i="3"/>
  <c r="C195" i="3"/>
  <c r="C194" i="3"/>
  <c r="C193" i="3"/>
  <c r="C191" i="3"/>
  <c r="C189" i="3"/>
  <c r="C188" i="3"/>
  <c r="C187" i="3"/>
  <c r="C186" i="3"/>
  <c r="C185" i="3"/>
  <c r="C184" i="3"/>
  <c r="C183" i="3"/>
  <c r="C182" i="3"/>
  <c r="C181" i="3"/>
  <c r="C180" i="3"/>
  <c r="C179" i="3"/>
  <c r="C177" i="3"/>
  <c r="C176" i="3"/>
  <c r="C175" i="3"/>
  <c r="C174" i="3"/>
  <c r="C173" i="3"/>
  <c r="C172" i="3"/>
  <c r="C171" i="3"/>
  <c r="C170" i="3"/>
  <c r="C169" i="3"/>
  <c r="C168" i="3"/>
  <c r="C167" i="3"/>
  <c r="C166" i="3"/>
  <c r="C165" i="3"/>
  <c r="C163" i="3"/>
  <c r="C162" i="3"/>
  <c r="C161" i="3"/>
  <c r="C160" i="3"/>
  <c r="C159" i="3"/>
  <c r="C158" i="3"/>
  <c r="C157" i="3"/>
  <c r="C155" i="3"/>
  <c r="C154" i="3"/>
  <c r="C153" i="3"/>
  <c r="C152" i="3"/>
  <c r="C151" i="3"/>
  <c r="C150" i="3"/>
  <c r="C149" i="3"/>
  <c r="C148" i="3"/>
  <c r="C147" i="3"/>
  <c r="C146" i="3"/>
  <c r="C145" i="3"/>
  <c r="C143" i="3"/>
  <c r="C141" i="3"/>
  <c r="C140" i="3"/>
  <c r="C139" i="3"/>
  <c r="C138" i="3"/>
  <c r="C137" i="3"/>
  <c r="C136" i="3"/>
  <c r="C135" i="3"/>
  <c r="C134" i="3"/>
  <c r="C133" i="3"/>
  <c r="C132" i="3"/>
  <c r="C131" i="3"/>
  <c r="C129" i="3"/>
  <c r="C128" i="3"/>
  <c r="C127" i="3"/>
  <c r="C126" i="3"/>
  <c r="C125" i="3"/>
  <c r="C124" i="3"/>
  <c r="C123" i="3"/>
  <c r="C122" i="3"/>
  <c r="C121" i="3"/>
  <c r="C120" i="3"/>
  <c r="C119" i="3"/>
  <c r="C117" i="3"/>
  <c r="C116" i="3"/>
  <c r="C115" i="3"/>
  <c r="C114" i="3"/>
  <c r="C113" i="3"/>
  <c r="C112" i="3"/>
  <c r="C111" i="3"/>
  <c r="C110" i="3"/>
  <c r="C109" i="3"/>
  <c r="C108" i="3"/>
  <c r="C107" i="3"/>
  <c r="C105" i="3"/>
  <c r="C104" i="3"/>
  <c r="C103" i="3"/>
  <c r="C102" i="3"/>
  <c r="C101" i="3"/>
  <c r="C100" i="3"/>
  <c r="C99" i="3"/>
  <c r="C98" i="3"/>
  <c r="C97" i="3"/>
  <c r="C96" i="3"/>
  <c r="C95" i="3"/>
  <c r="C93" i="3"/>
  <c r="C91" i="3"/>
  <c r="C90" i="3"/>
  <c r="C89" i="3"/>
  <c r="C88" i="3"/>
  <c r="C87" i="3"/>
  <c r="C86" i="3"/>
  <c r="C85" i="3"/>
  <c r="C84" i="3"/>
  <c r="C83" i="3"/>
  <c r="C81" i="3"/>
  <c r="C80" i="3"/>
  <c r="C79" i="3"/>
  <c r="C78" i="3"/>
  <c r="C77" i="3"/>
  <c r="C76" i="3"/>
  <c r="C75" i="3"/>
  <c r="C74" i="3"/>
  <c r="C73" i="3"/>
  <c r="C71" i="3"/>
  <c r="C70" i="3"/>
  <c r="C69" i="3"/>
  <c r="C68" i="3"/>
  <c r="C66" i="3"/>
  <c r="C65" i="3"/>
  <c r="C64" i="3"/>
  <c r="C63" i="3"/>
  <c r="C62" i="3"/>
  <c r="C61" i="3"/>
  <c r="C59" i="3"/>
  <c r="C57" i="3"/>
  <c r="C55" i="3"/>
  <c r="C54" i="3"/>
  <c r="C52" i="3"/>
  <c r="C51" i="3"/>
  <c r="C50" i="3"/>
  <c r="C49" i="3"/>
  <c r="C48" i="3"/>
  <c r="C47" i="3"/>
  <c r="C45" i="3"/>
  <c r="C44" i="3"/>
  <c r="C43" i="3"/>
  <c r="C42" i="3"/>
  <c r="C41" i="3"/>
  <c r="C40" i="3"/>
  <c r="C39" i="3"/>
  <c r="C38" i="3"/>
  <c r="C37" i="3"/>
  <c r="C36" i="3"/>
  <c r="C35" i="3"/>
  <c r="C33" i="3"/>
  <c r="C32" i="3"/>
  <c r="C31" i="3"/>
  <c r="C30" i="3"/>
  <c r="C29" i="3"/>
  <c r="C28" i="3"/>
  <c r="C27" i="3"/>
  <c r="C25" i="3"/>
  <c r="C24" i="3"/>
  <c r="C23" i="3"/>
  <c r="C21" i="3"/>
  <c r="C18" i="3"/>
  <c r="C17" i="3"/>
  <c r="C16" i="3"/>
  <c r="C15" i="3"/>
  <c r="C14" i="3"/>
  <c r="C13" i="3"/>
  <c r="C12" i="3"/>
  <c r="C11" i="3"/>
  <c r="C57" i="39" a="1"/>
  <c r="C57" i="39" s="1"/>
  <c r="C56" i="39" a="1"/>
  <c r="C56" i="39" s="1"/>
  <c r="C55" i="39" a="1"/>
  <c r="C55" i="39" s="1"/>
  <c r="C54" i="39" a="1"/>
  <c r="C54" i="39" s="1"/>
  <c r="C53" i="39" a="1"/>
  <c r="C53" i="39" s="1"/>
  <c r="C52" i="39" a="1"/>
  <c r="C52" i="39" s="1"/>
  <c r="C51" i="39" a="1"/>
  <c r="C51" i="39" s="1"/>
  <c r="C50" i="39" a="1"/>
  <c r="C50" i="39" s="1"/>
  <c r="C49" i="39" a="1"/>
  <c r="C49" i="39" s="1"/>
  <c r="C48" i="39" a="1"/>
  <c r="C48" i="39" s="1"/>
  <c r="C47" i="39" a="1"/>
  <c r="C47" i="39" s="1"/>
  <c r="C46" i="39" a="1"/>
  <c r="C46" i="39" s="1"/>
  <c r="C45" i="39" a="1"/>
  <c r="C45" i="39" s="1"/>
  <c r="C44" i="39" a="1"/>
  <c r="C44" i="39" s="1"/>
  <c r="C43" i="39" a="1"/>
  <c r="C43" i="39" s="1"/>
  <c r="C42" i="39" a="1"/>
  <c r="C42" i="39" s="1"/>
  <c r="C41" i="39" a="1"/>
  <c r="C41" i="39" s="1"/>
  <c r="C40" i="39" a="1"/>
  <c r="C40" i="39" s="1"/>
  <c r="C39" i="39" a="1"/>
  <c r="C39" i="39" s="1"/>
  <c r="C38" i="39" a="1"/>
  <c r="C38" i="39" s="1"/>
  <c r="C37" i="39" a="1"/>
  <c r="C37" i="39" s="1"/>
  <c r="C36" i="39" a="1"/>
  <c r="C36" i="39" s="1"/>
  <c r="C35" i="39" a="1"/>
  <c r="C35" i="39" s="1"/>
  <c r="C34" i="39" a="1"/>
  <c r="C34" i="39" s="1"/>
  <c r="C33" i="39" a="1"/>
  <c r="C33" i="39" s="1"/>
  <c r="C32" i="39" a="1"/>
  <c r="C32" i="39" s="1"/>
  <c r="C31" i="39" a="1"/>
  <c r="C31" i="39" s="1"/>
  <c r="C30" i="39" a="1"/>
  <c r="C30" i="39" s="1"/>
  <c r="C29" i="39" a="1"/>
  <c r="C29" i="39" s="1"/>
  <c r="C28" i="39" a="1"/>
  <c r="C28" i="39" s="1"/>
  <c r="C27" i="39" a="1"/>
  <c r="C27" i="39" s="1"/>
  <c r="C26" i="39" a="1"/>
  <c r="C26" i="39" s="1"/>
  <c r="C25" i="39" a="1"/>
  <c r="C25" i="39" s="1"/>
  <c r="C24" i="39" a="1"/>
  <c r="C24" i="39" s="1"/>
  <c r="C23" i="39" a="1"/>
  <c r="C23" i="39" s="1"/>
  <c r="C22" i="39" a="1"/>
  <c r="C22" i="39" s="1"/>
  <c r="C21" i="39" a="1"/>
  <c r="C21" i="39" s="1"/>
  <c r="C20" i="39" a="1"/>
  <c r="C20" i="39" s="1"/>
  <c r="C19" i="39" a="1"/>
  <c r="C19" i="39" s="1"/>
  <c r="C18" i="39" a="1"/>
  <c r="C18" i="39" s="1"/>
  <c r="C17" i="39" a="1"/>
  <c r="C17" i="39" s="1"/>
  <c r="C16" i="39" a="1"/>
  <c r="C16" i="39" s="1"/>
  <c r="C15" i="39" a="1"/>
  <c r="C15" i="39" s="1"/>
  <c r="C14" i="39" a="1"/>
  <c r="C14" i="39" s="1"/>
  <c r="C13" i="39" a="1"/>
  <c r="C13" i="39" s="1"/>
  <c r="C12" i="39" a="1"/>
  <c r="C12" i="39" s="1"/>
  <c r="C11" i="39" a="1"/>
  <c r="C11" i="39" s="1"/>
  <c r="C10" i="39" a="1"/>
  <c r="C10" i="39" s="1"/>
  <c r="C9" i="39" a="1"/>
  <c r="C9" i="39" s="1"/>
  <c r="C8" i="39" a="1"/>
  <c r="C8" i="39" s="1"/>
  <c r="C57" i="6" a="1"/>
  <c r="C57" i="6" s="1"/>
  <c r="C56" i="6" a="1"/>
  <c r="C56" i="6" s="1"/>
  <c r="C55" i="6" a="1"/>
  <c r="C55" i="6" s="1"/>
  <c r="C54" i="6" a="1"/>
  <c r="C54" i="6" s="1"/>
  <c r="C53" i="6" a="1"/>
  <c r="C53" i="6" s="1"/>
  <c r="C52" i="6" a="1"/>
  <c r="C52" i="6" s="1"/>
  <c r="C51" i="6" a="1"/>
  <c r="C51" i="6" s="1"/>
  <c r="C50" i="6" a="1"/>
  <c r="C50" i="6" s="1"/>
  <c r="C49" i="6" a="1"/>
  <c r="C49" i="6" s="1"/>
  <c r="C48" i="6" a="1"/>
  <c r="C48" i="6" s="1"/>
  <c r="C47" i="6" a="1"/>
  <c r="C47" i="6" s="1"/>
  <c r="C46" i="6" a="1"/>
  <c r="C46" i="6" s="1"/>
  <c r="C45" i="6" a="1"/>
  <c r="C45" i="6" s="1"/>
  <c r="C44" i="6" a="1"/>
  <c r="C44" i="6" s="1"/>
  <c r="C43" i="6" a="1"/>
  <c r="C43" i="6" s="1"/>
  <c r="C42" i="6" a="1"/>
  <c r="C42" i="6" s="1"/>
  <c r="C41" i="6" a="1"/>
  <c r="C41" i="6" s="1"/>
  <c r="C40" i="6" a="1"/>
  <c r="C40" i="6" s="1"/>
  <c r="C39" i="6" a="1"/>
  <c r="C39" i="6" s="1"/>
  <c r="C38" i="6" a="1"/>
  <c r="C38" i="6" s="1"/>
  <c r="C37" i="6" a="1"/>
  <c r="C37" i="6" s="1"/>
  <c r="C36" i="6" a="1"/>
  <c r="C36" i="6" s="1"/>
  <c r="C35" i="6" a="1"/>
  <c r="C35" i="6" s="1"/>
  <c r="C34" i="6" a="1"/>
  <c r="C34" i="6" s="1"/>
  <c r="C33" i="6" a="1"/>
  <c r="C33" i="6" s="1"/>
  <c r="C32" i="6" a="1"/>
  <c r="C32" i="6" s="1"/>
  <c r="C31" i="6" a="1"/>
  <c r="C31" i="6" s="1"/>
  <c r="C30" i="6" a="1"/>
  <c r="C30" i="6" s="1"/>
  <c r="C29" i="6" a="1"/>
  <c r="C29" i="6" s="1"/>
  <c r="C28" i="6" a="1"/>
  <c r="C28" i="6" s="1"/>
  <c r="C27" i="6" a="1"/>
  <c r="C27" i="6" s="1"/>
  <c r="C26" i="6" a="1"/>
  <c r="C26" i="6" s="1"/>
  <c r="C25" i="6" a="1"/>
  <c r="C25" i="6" s="1"/>
  <c r="C24" i="6" a="1"/>
  <c r="C24" i="6" s="1"/>
  <c r="C23" i="6" a="1"/>
  <c r="C23" i="6" s="1"/>
  <c r="C22" i="6" a="1"/>
  <c r="C22" i="6" s="1"/>
  <c r="C21" i="6" a="1"/>
  <c r="C21" i="6" s="1"/>
  <c r="C20" i="6" a="1"/>
  <c r="C20" i="6" s="1"/>
  <c r="C19" i="6" a="1"/>
  <c r="C19" i="6" s="1"/>
  <c r="C18" i="6" a="1"/>
  <c r="C18" i="6" s="1"/>
  <c r="C17" i="6" a="1"/>
  <c r="C17" i="6" s="1"/>
  <c r="C16" i="6" a="1"/>
  <c r="C16" i="6" s="1"/>
  <c r="C15" i="6" a="1"/>
  <c r="C15" i="6" s="1"/>
  <c r="C14" i="6" a="1"/>
  <c r="C14" i="6" s="1"/>
  <c r="C13" i="6" a="1"/>
  <c r="C13" i="6" s="1"/>
  <c r="C12" i="6" a="1"/>
  <c r="C12" i="6" s="1"/>
  <c r="C11" i="6" a="1"/>
  <c r="C11" i="6" s="1"/>
  <c r="C10" i="6" a="1"/>
  <c r="C10" i="6" s="1"/>
  <c r="C9" i="6" a="1"/>
  <c r="C9" i="6" s="1"/>
  <c r="C8" i="6" a="1"/>
  <c r="C8" i="6" s="1"/>
  <c r="CQ1005" i="1"/>
  <c r="CQ1004" i="1"/>
  <c r="CQ1003" i="1"/>
  <c r="CQ1002" i="1"/>
  <c r="CQ1001" i="1"/>
  <c r="CQ1000" i="1"/>
  <c r="CQ999" i="1"/>
  <c r="CQ998" i="1"/>
  <c r="CQ997" i="1"/>
  <c r="CQ996" i="1"/>
  <c r="CQ995" i="1"/>
  <c r="CQ994" i="1"/>
  <c r="CQ993" i="1"/>
  <c r="CQ992" i="1"/>
  <c r="CQ991" i="1"/>
  <c r="CQ990" i="1"/>
  <c r="CQ989" i="1"/>
  <c r="CQ988" i="1"/>
  <c r="CQ987" i="1"/>
  <c r="CQ986" i="1"/>
  <c r="CQ985" i="1"/>
  <c r="CQ984" i="1"/>
  <c r="CQ983" i="1"/>
  <c r="CQ982" i="1"/>
  <c r="CQ981" i="1"/>
  <c r="CQ980" i="1"/>
  <c r="CQ979" i="1"/>
  <c r="CQ978" i="1"/>
  <c r="CQ977" i="1"/>
  <c r="CQ976" i="1"/>
  <c r="CQ975" i="1"/>
  <c r="CQ974" i="1"/>
  <c r="CQ973" i="1"/>
  <c r="CQ972" i="1"/>
  <c r="CQ971" i="1"/>
  <c r="CQ970" i="1"/>
  <c r="CQ969" i="1"/>
  <c r="CQ968" i="1"/>
  <c r="CQ967" i="1"/>
  <c r="CQ966" i="1"/>
  <c r="CQ965" i="1"/>
  <c r="CQ964" i="1"/>
  <c r="CQ963" i="1"/>
  <c r="CQ962" i="1"/>
  <c r="CQ961" i="1"/>
  <c r="CQ960" i="1"/>
  <c r="CQ959" i="1"/>
  <c r="CQ958" i="1"/>
  <c r="CQ957" i="1"/>
  <c r="CQ956" i="1"/>
  <c r="CQ955" i="1"/>
  <c r="CQ954" i="1"/>
  <c r="CQ953" i="1"/>
  <c r="CQ952" i="1"/>
  <c r="CQ951" i="1"/>
  <c r="CQ950" i="1"/>
  <c r="CQ949" i="1"/>
  <c r="CQ948" i="1"/>
  <c r="CQ947" i="1"/>
  <c r="CQ946" i="1"/>
  <c r="CQ945" i="1"/>
  <c r="CQ944" i="1"/>
  <c r="CQ943" i="1"/>
  <c r="CQ942" i="1"/>
  <c r="CQ941" i="1"/>
  <c r="CQ940" i="1"/>
  <c r="CQ939" i="1"/>
  <c r="CQ938" i="1"/>
  <c r="CQ937" i="1"/>
  <c r="CQ936" i="1"/>
  <c r="CQ935" i="1"/>
  <c r="CQ934" i="1"/>
  <c r="CQ933" i="1"/>
  <c r="CQ932" i="1"/>
  <c r="CQ931" i="1"/>
  <c r="CQ930" i="1"/>
  <c r="CQ929" i="1"/>
  <c r="CQ928" i="1"/>
  <c r="CQ927" i="1"/>
  <c r="CQ926" i="1"/>
  <c r="CQ925" i="1"/>
  <c r="CQ924" i="1"/>
  <c r="CQ923" i="1"/>
  <c r="CQ922" i="1"/>
  <c r="CQ921" i="1"/>
  <c r="CQ920" i="1"/>
  <c r="CQ919" i="1"/>
  <c r="CQ918" i="1"/>
  <c r="CQ917" i="1"/>
  <c r="CQ916" i="1"/>
  <c r="CQ915" i="1"/>
  <c r="CQ914" i="1"/>
  <c r="CQ913" i="1"/>
  <c r="CQ912" i="1"/>
  <c r="CQ911" i="1"/>
  <c r="CQ910" i="1"/>
  <c r="CQ909" i="1"/>
  <c r="CQ908" i="1"/>
  <c r="CQ907" i="1"/>
  <c r="CQ906" i="1"/>
  <c r="CQ905" i="1"/>
  <c r="CQ904" i="1"/>
  <c r="CQ903" i="1"/>
  <c r="CQ902" i="1"/>
  <c r="CQ901" i="1"/>
  <c r="CQ900" i="1"/>
  <c r="CQ899" i="1"/>
  <c r="CQ898" i="1"/>
  <c r="CQ897" i="1"/>
  <c r="CQ896" i="1"/>
  <c r="CQ895" i="1"/>
  <c r="CQ894" i="1"/>
  <c r="CQ893" i="1"/>
  <c r="CQ892" i="1"/>
  <c r="CQ891" i="1"/>
  <c r="CQ890" i="1"/>
  <c r="CQ889" i="1"/>
  <c r="CQ888" i="1"/>
  <c r="CQ887" i="1"/>
  <c r="CQ886" i="1"/>
  <c r="CQ885" i="1"/>
  <c r="CQ884" i="1"/>
  <c r="CQ883" i="1"/>
  <c r="CQ882" i="1"/>
  <c r="CQ881" i="1"/>
  <c r="CQ880" i="1"/>
  <c r="CQ879" i="1"/>
  <c r="CQ878" i="1"/>
  <c r="CQ877" i="1"/>
  <c r="CQ876" i="1"/>
  <c r="CQ875" i="1"/>
  <c r="CQ874" i="1"/>
  <c r="CQ873" i="1"/>
  <c r="CQ872" i="1"/>
  <c r="CQ871" i="1"/>
  <c r="CQ870" i="1"/>
  <c r="CQ869" i="1"/>
  <c r="CQ868" i="1"/>
  <c r="CQ867" i="1"/>
  <c r="CQ866" i="1"/>
  <c r="CQ865" i="1"/>
  <c r="CQ864" i="1"/>
  <c r="CQ863" i="1"/>
  <c r="CQ862" i="1"/>
  <c r="CQ861" i="1"/>
  <c r="CQ860" i="1"/>
  <c r="CQ859" i="1"/>
  <c r="CQ858" i="1"/>
  <c r="CQ857" i="1"/>
  <c r="CQ856" i="1"/>
  <c r="CQ855" i="1"/>
  <c r="CQ854" i="1"/>
  <c r="CQ853" i="1"/>
  <c r="CQ852" i="1"/>
  <c r="CQ851" i="1"/>
  <c r="CQ850" i="1"/>
  <c r="CQ849" i="1"/>
  <c r="CQ848" i="1"/>
  <c r="CQ847" i="1"/>
  <c r="CQ846" i="1"/>
  <c r="CQ845" i="1"/>
  <c r="CQ844" i="1"/>
  <c r="CQ843" i="1"/>
  <c r="CQ842" i="1"/>
  <c r="CQ841" i="1"/>
  <c r="CQ840" i="1"/>
  <c r="CQ839" i="1"/>
  <c r="CQ838" i="1"/>
  <c r="CQ837" i="1"/>
  <c r="CQ836" i="1"/>
  <c r="CQ835" i="1"/>
  <c r="CQ834" i="1"/>
  <c r="CQ833" i="1"/>
  <c r="CQ832" i="1"/>
  <c r="CQ831" i="1"/>
  <c r="CQ830" i="1"/>
  <c r="CQ829" i="1"/>
  <c r="CQ828" i="1"/>
  <c r="CQ827" i="1"/>
  <c r="CQ826" i="1"/>
  <c r="CQ825" i="1"/>
  <c r="CQ824" i="1"/>
  <c r="CQ823" i="1"/>
  <c r="CQ822" i="1"/>
  <c r="CQ821" i="1"/>
  <c r="CQ820" i="1"/>
  <c r="CQ819" i="1"/>
  <c r="CQ818" i="1"/>
  <c r="CQ817" i="1"/>
  <c r="CQ816" i="1"/>
  <c r="CQ815" i="1"/>
  <c r="CQ814" i="1"/>
  <c r="CQ813" i="1"/>
  <c r="CQ812" i="1"/>
  <c r="CQ811" i="1"/>
  <c r="CQ810" i="1"/>
  <c r="CQ809" i="1"/>
  <c r="CQ808" i="1"/>
  <c r="CQ807" i="1"/>
  <c r="CQ806" i="1"/>
  <c r="CQ805" i="1"/>
  <c r="CQ804" i="1"/>
  <c r="CQ803" i="1"/>
  <c r="CQ802" i="1"/>
  <c r="CQ801" i="1"/>
  <c r="CQ800" i="1"/>
  <c r="CQ799" i="1"/>
  <c r="CQ798" i="1"/>
  <c r="CQ797" i="1"/>
  <c r="CQ796" i="1"/>
  <c r="CQ795" i="1"/>
  <c r="CQ794" i="1"/>
  <c r="CQ793" i="1"/>
  <c r="CQ792" i="1"/>
  <c r="CQ791" i="1"/>
  <c r="CQ790" i="1"/>
  <c r="CQ789" i="1"/>
  <c r="CQ788" i="1"/>
  <c r="CQ787" i="1"/>
  <c r="CQ786" i="1"/>
  <c r="CQ785" i="1"/>
  <c r="CQ784" i="1"/>
  <c r="CQ783" i="1"/>
  <c r="CQ782" i="1"/>
  <c r="CQ781" i="1"/>
  <c r="CQ780" i="1"/>
  <c r="CQ779" i="1"/>
  <c r="CQ778" i="1"/>
  <c r="CQ777" i="1"/>
  <c r="CQ776" i="1"/>
  <c r="CQ775" i="1"/>
  <c r="CQ774" i="1"/>
  <c r="CQ773" i="1"/>
  <c r="CQ772" i="1"/>
  <c r="CQ771" i="1"/>
  <c r="CQ770" i="1"/>
  <c r="CQ769" i="1"/>
  <c r="CQ768" i="1"/>
  <c r="CQ767" i="1"/>
  <c r="CQ766" i="1"/>
  <c r="CQ765" i="1"/>
  <c r="CQ764" i="1"/>
  <c r="CQ763" i="1"/>
  <c r="CQ762" i="1"/>
  <c r="CQ761" i="1"/>
  <c r="CQ760" i="1"/>
  <c r="CQ759" i="1"/>
  <c r="CQ758" i="1"/>
  <c r="CQ757" i="1"/>
  <c r="CQ756" i="1"/>
  <c r="CQ755" i="1"/>
  <c r="CQ754" i="1"/>
  <c r="CQ753" i="1"/>
  <c r="CQ752" i="1"/>
  <c r="CQ751" i="1"/>
  <c r="CQ750" i="1"/>
  <c r="CQ749" i="1"/>
  <c r="CQ748" i="1"/>
  <c r="CQ747" i="1"/>
  <c r="CQ746" i="1"/>
  <c r="CQ745" i="1"/>
  <c r="CQ744" i="1"/>
  <c r="CQ743" i="1"/>
  <c r="CQ742" i="1"/>
  <c r="CQ741" i="1"/>
  <c r="CQ740" i="1"/>
  <c r="CQ739" i="1"/>
  <c r="CQ738" i="1"/>
  <c r="CQ737" i="1"/>
  <c r="CQ736" i="1"/>
  <c r="CQ735" i="1"/>
  <c r="CQ734" i="1"/>
  <c r="CQ733" i="1"/>
  <c r="CQ732" i="1"/>
  <c r="CQ731" i="1"/>
  <c r="CQ730" i="1"/>
  <c r="CQ729" i="1"/>
  <c r="CQ728" i="1"/>
  <c r="CQ727" i="1"/>
  <c r="CQ726" i="1"/>
  <c r="CQ725" i="1"/>
  <c r="CQ724" i="1"/>
  <c r="CQ723" i="1"/>
  <c r="CQ722" i="1"/>
  <c r="CQ721" i="1"/>
  <c r="CQ720" i="1"/>
  <c r="CQ719" i="1"/>
  <c r="CQ718" i="1"/>
  <c r="CQ717" i="1"/>
  <c r="CQ716" i="1"/>
  <c r="CQ715" i="1"/>
  <c r="CQ714" i="1"/>
  <c r="CQ713" i="1"/>
  <c r="CQ712" i="1"/>
  <c r="CQ711" i="1"/>
  <c r="CQ710" i="1"/>
  <c r="CQ709" i="1"/>
  <c r="CQ708" i="1"/>
  <c r="CQ707" i="1"/>
  <c r="CQ706" i="1"/>
  <c r="CQ705" i="1"/>
  <c r="CQ704" i="1"/>
  <c r="CQ703" i="1"/>
  <c r="CQ702" i="1"/>
  <c r="CQ701" i="1"/>
  <c r="CQ700" i="1"/>
  <c r="CQ699" i="1"/>
  <c r="CQ698" i="1"/>
  <c r="CQ697" i="1"/>
  <c r="CQ696" i="1"/>
  <c r="CQ695" i="1"/>
  <c r="CQ694" i="1"/>
  <c r="CQ693" i="1"/>
  <c r="CQ692" i="1"/>
  <c r="CQ691" i="1"/>
  <c r="CQ690" i="1"/>
  <c r="CQ689" i="1"/>
  <c r="CQ688" i="1"/>
  <c r="CQ687" i="1"/>
  <c r="CQ686" i="1"/>
  <c r="CQ685" i="1"/>
  <c r="CQ684" i="1"/>
  <c r="CQ683" i="1"/>
  <c r="CQ682" i="1"/>
  <c r="CQ681" i="1"/>
  <c r="CQ680" i="1"/>
  <c r="CQ679" i="1"/>
  <c r="CQ678" i="1"/>
  <c r="CQ677" i="1"/>
  <c r="CQ676" i="1"/>
  <c r="CQ675" i="1"/>
  <c r="CQ674" i="1"/>
  <c r="CQ673" i="1"/>
  <c r="CQ672" i="1"/>
  <c r="CQ671" i="1"/>
  <c r="CQ670" i="1"/>
  <c r="CQ669" i="1"/>
  <c r="CQ668" i="1"/>
  <c r="CQ667" i="1"/>
  <c r="CQ666" i="1"/>
  <c r="CQ665" i="1"/>
  <c r="CQ664" i="1"/>
  <c r="CQ663" i="1"/>
  <c r="CQ662" i="1"/>
  <c r="CQ661" i="1"/>
  <c r="CQ660" i="1"/>
  <c r="CQ659" i="1"/>
  <c r="CQ658" i="1"/>
  <c r="CQ657" i="1"/>
  <c r="CQ656" i="1"/>
  <c r="CQ655" i="1"/>
  <c r="CQ654" i="1"/>
  <c r="CQ653" i="1"/>
  <c r="CQ652" i="1"/>
  <c r="CQ651" i="1"/>
  <c r="CQ650" i="1"/>
  <c r="CQ649" i="1"/>
  <c r="CQ648" i="1"/>
  <c r="CQ647" i="1"/>
  <c r="CQ646" i="1"/>
  <c r="CQ645" i="1"/>
  <c r="CQ644" i="1"/>
  <c r="CQ643" i="1"/>
  <c r="CQ642" i="1"/>
  <c r="CQ641" i="1"/>
  <c r="CQ640" i="1"/>
  <c r="CQ639" i="1"/>
  <c r="CQ638" i="1"/>
  <c r="CQ637" i="1"/>
  <c r="CQ636" i="1"/>
  <c r="CQ635" i="1"/>
  <c r="CQ634" i="1"/>
  <c r="CQ633" i="1"/>
  <c r="CQ632" i="1"/>
  <c r="CQ631" i="1"/>
  <c r="CQ630" i="1"/>
  <c r="CQ629" i="1"/>
  <c r="CQ628" i="1"/>
  <c r="CQ627" i="1"/>
  <c r="CQ626" i="1"/>
  <c r="CQ625" i="1"/>
  <c r="CQ624" i="1"/>
  <c r="CQ623" i="1"/>
  <c r="CQ622" i="1"/>
  <c r="CQ621" i="1"/>
  <c r="CQ620" i="1"/>
  <c r="CQ619" i="1"/>
  <c r="CQ618" i="1"/>
  <c r="CQ617" i="1"/>
  <c r="CQ616" i="1"/>
  <c r="CQ615" i="1"/>
  <c r="CQ614" i="1"/>
  <c r="CQ613" i="1"/>
  <c r="CQ612" i="1"/>
  <c r="CQ611" i="1"/>
  <c r="CQ610" i="1"/>
  <c r="CQ609" i="1"/>
  <c r="CQ608" i="1"/>
  <c r="CQ607" i="1"/>
  <c r="CQ606" i="1"/>
  <c r="CQ605" i="1"/>
  <c r="CQ604" i="1"/>
  <c r="CQ603" i="1"/>
  <c r="CQ602" i="1"/>
  <c r="CQ601" i="1"/>
  <c r="CQ600" i="1"/>
  <c r="CQ599" i="1"/>
  <c r="CQ598" i="1"/>
  <c r="CQ597" i="1"/>
  <c r="CQ596" i="1"/>
  <c r="CQ595" i="1"/>
  <c r="CQ594" i="1"/>
  <c r="CQ593" i="1"/>
  <c r="CQ592" i="1"/>
  <c r="CQ591" i="1"/>
  <c r="CQ590" i="1"/>
  <c r="CQ589" i="1"/>
  <c r="CQ588" i="1"/>
  <c r="CQ587" i="1"/>
  <c r="CQ586" i="1"/>
  <c r="CQ585" i="1"/>
  <c r="CQ584" i="1"/>
  <c r="CQ583" i="1"/>
  <c r="CQ582" i="1"/>
  <c r="CQ581" i="1"/>
  <c r="CQ580" i="1"/>
  <c r="CQ579" i="1"/>
  <c r="CQ578" i="1"/>
  <c r="CQ577" i="1"/>
  <c r="CQ576" i="1"/>
  <c r="CQ575" i="1"/>
  <c r="CQ574" i="1"/>
  <c r="CQ573" i="1"/>
  <c r="CQ572" i="1"/>
  <c r="CQ571" i="1"/>
  <c r="CQ570" i="1"/>
  <c r="CQ569" i="1"/>
  <c r="CQ568" i="1"/>
  <c r="CQ567" i="1"/>
  <c r="CQ566" i="1"/>
  <c r="CQ565" i="1"/>
  <c r="CQ564" i="1"/>
  <c r="CQ563" i="1"/>
  <c r="CQ562" i="1"/>
  <c r="CQ561" i="1"/>
  <c r="CQ560" i="1"/>
  <c r="CQ559" i="1"/>
  <c r="CQ558" i="1"/>
  <c r="CQ557" i="1"/>
  <c r="CQ556" i="1"/>
  <c r="CQ555" i="1"/>
  <c r="CQ554" i="1"/>
  <c r="CQ553" i="1"/>
  <c r="CQ552" i="1"/>
  <c r="CQ551" i="1"/>
  <c r="CQ550" i="1"/>
  <c r="CQ549" i="1"/>
  <c r="CQ548" i="1"/>
  <c r="CQ547" i="1"/>
  <c r="CQ546" i="1"/>
  <c r="CQ545" i="1"/>
  <c r="CQ544" i="1"/>
  <c r="CQ543" i="1"/>
  <c r="CQ542" i="1"/>
  <c r="CQ541" i="1"/>
  <c r="CQ540" i="1"/>
  <c r="CQ539" i="1"/>
  <c r="CQ538" i="1"/>
  <c r="CQ537" i="1"/>
  <c r="CQ536" i="1"/>
  <c r="CQ535" i="1"/>
  <c r="CQ534" i="1"/>
  <c r="CQ533" i="1"/>
  <c r="CQ532" i="1"/>
  <c r="CQ531" i="1"/>
  <c r="CQ530" i="1"/>
  <c r="CQ529" i="1"/>
  <c r="CQ528" i="1"/>
  <c r="CQ527" i="1"/>
  <c r="CQ526" i="1"/>
  <c r="CQ525" i="1"/>
  <c r="CQ524" i="1"/>
  <c r="CQ523" i="1"/>
  <c r="CQ522" i="1"/>
  <c r="CQ521" i="1"/>
  <c r="CQ520" i="1"/>
  <c r="CQ519" i="1"/>
  <c r="CQ518" i="1"/>
  <c r="CQ517" i="1"/>
  <c r="CQ516" i="1"/>
  <c r="CQ515" i="1"/>
  <c r="CQ514" i="1"/>
  <c r="CQ513" i="1"/>
  <c r="CQ512" i="1"/>
  <c r="CQ511" i="1"/>
  <c r="CQ510" i="1"/>
  <c r="CQ509" i="1"/>
  <c r="CQ508" i="1"/>
  <c r="CQ507" i="1"/>
  <c r="CQ506" i="1"/>
  <c r="CQ505" i="1"/>
  <c r="CQ504" i="1"/>
  <c r="CQ503" i="1"/>
  <c r="CQ502" i="1"/>
  <c r="CQ501" i="1"/>
  <c r="CQ500" i="1"/>
  <c r="CQ499" i="1"/>
  <c r="CQ498" i="1"/>
  <c r="CQ497" i="1"/>
  <c r="CQ496" i="1"/>
  <c r="CQ495" i="1"/>
  <c r="CQ494" i="1"/>
  <c r="CQ493" i="1"/>
  <c r="CQ492" i="1"/>
  <c r="CQ491" i="1"/>
  <c r="CQ490" i="1"/>
  <c r="CQ489" i="1"/>
  <c r="CQ488" i="1"/>
  <c r="CQ487" i="1"/>
  <c r="CQ486" i="1"/>
  <c r="CQ485" i="1"/>
  <c r="CQ484" i="1"/>
  <c r="CQ483" i="1"/>
  <c r="CQ482" i="1"/>
  <c r="CQ481" i="1"/>
  <c r="CQ480" i="1"/>
  <c r="CQ479" i="1"/>
  <c r="CQ478" i="1"/>
  <c r="CQ477" i="1"/>
  <c r="CQ476" i="1"/>
  <c r="CQ475" i="1"/>
  <c r="CQ474" i="1"/>
  <c r="CQ473" i="1"/>
  <c r="CQ472" i="1"/>
  <c r="CQ471" i="1"/>
  <c r="CQ470" i="1"/>
  <c r="CQ469" i="1"/>
  <c r="CQ468" i="1"/>
  <c r="CQ467" i="1"/>
  <c r="CQ466" i="1"/>
  <c r="CQ465" i="1"/>
  <c r="CQ464" i="1"/>
  <c r="CQ463" i="1"/>
  <c r="CQ462" i="1"/>
  <c r="CQ461" i="1"/>
  <c r="CQ460" i="1"/>
  <c r="CQ459" i="1"/>
  <c r="CQ458" i="1"/>
  <c r="CQ457" i="1"/>
  <c r="CQ456" i="1"/>
  <c r="CQ455" i="1"/>
  <c r="CQ454" i="1"/>
  <c r="CQ453" i="1"/>
  <c r="CQ452" i="1"/>
  <c r="CQ451" i="1"/>
  <c r="CQ450" i="1"/>
  <c r="CQ449" i="1"/>
  <c r="CQ448" i="1"/>
  <c r="CQ447" i="1"/>
  <c r="CQ446" i="1"/>
  <c r="CQ445" i="1"/>
  <c r="CQ444" i="1"/>
  <c r="CQ443" i="1"/>
  <c r="CQ442" i="1"/>
  <c r="CQ441" i="1"/>
  <c r="CQ440" i="1"/>
  <c r="CQ439" i="1"/>
  <c r="CQ438" i="1"/>
  <c r="CQ437" i="1"/>
  <c r="CQ436" i="1"/>
  <c r="CQ435" i="1"/>
  <c r="CQ434" i="1"/>
  <c r="CQ433" i="1"/>
  <c r="CQ432" i="1"/>
  <c r="CQ431" i="1"/>
  <c r="CQ430" i="1"/>
  <c r="CQ429" i="1"/>
  <c r="CQ428" i="1"/>
  <c r="CQ427" i="1"/>
  <c r="CQ426" i="1"/>
  <c r="CQ425" i="1"/>
  <c r="CQ424" i="1"/>
  <c r="CQ423" i="1"/>
  <c r="CQ422" i="1"/>
  <c r="CQ421" i="1"/>
  <c r="CQ420" i="1"/>
  <c r="CQ419" i="1"/>
  <c r="CQ418" i="1"/>
  <c r="CQ417" i="1"/>
  <c r="CQ416" i="1"/>
  <c r="CQ415" i="1"/>
  <c r="CQ414" i="1"/>
  <c r="CQ413" i="1"/>
  <c r="CQ412" i="1"/>
  <c r="CQ411" i="1"/>
  <c r="CQ410" i="1"/>
  <c r="CQ409" i="1"/>
  <c r="CQ408" i="1"/>
  <c r="CQ407" i="1"/>
  <c r="CQ406" i="1"/>
  <c r="CQ405" i="1"/>
  <c r="CQ404" i="1"/>
  <c r="CQ403" i="1"/>
  <c r="CQ402" i="1"/>
  <c r="CQ401" i="1"/>
  <c r="CQ400" i="1"/>
  <c r="CQ399" i="1"/>
  <c r="CQ398" i="1"/>
  <c r="CQ397" i="1"/>
  <c r="CQ396" i="1"/>
  <c r="CQ395" i="1"/>
  <c r="CQ394" i="1"/>
  <c r="CQ393" i="1"/>
  <c r="CQ392" i="1"/>
  <c r="CQ391" i="1"/>
  <c r="CQ390" i="1"/>
  <c r="CQ389" i="1"/>
  <c r="CQ388" i="1"/>
  <c r="CQ387" i="1"/>
  <c r="CQ386" i="1"/>
  <c r="CQ385" i="1"/>
  <c r="CQ384" i="1"/>
  <c r="CQ383" i="1"/>
  <c r="CQ382" i="1"/>
  <c r="CQ381" i="1"/>
  <c r="CQ380" i="1"/>
  <c r="CQ379" i="1"/>
  <c r="CQ378" i="1"/>
  <c r="CQ377" i="1"/>
  <c r="CQ376" i="1"/>
  <c r="CQ375" i="1"/>
  <c r="CQ374" i="1"/>
  <c r="CQ373" i="1"/>
  <c r="CQ372" i="1"/>
  <c r="CQ371" i="1"/>
  <c r="CQ370" i="1"/>
  <c r="CQ369" i="1"/>
  <c r="CQ368" i="1"/>
  <c r="CQ367" i="1"/>
  <c r="CQ366" i="1"/>
  <c r="CQ365" i="1"/>
  <c r="CQ364" i="1"/>
  <c r="CQ363" i="1"/>
  <c r="CQ362" i="1"/>
  <c r="CQ361" i="1"/>
  <c r="CQ360" i="1"/>
  <c r="CQ359" i="1"/>
  <c r="CQ358" i="1"/>
  <c r="CQ357" i="1"/>
  <c r="CQ356" i="1"/>
  <c r="CQ355" i="1"/>
  <c r="CQ354" i="1"/>
  <c r="CQ353" i="1"/>
  <c r="CQ352" i="1"/>
  <c r="CQ351" i="1"/>
  <c r="CQ350" i="1"/>
  <c r="CQ349" i="1"/>
  <c r="CQ348" i="1"/>
  <c r="CQ347" i="1"/>
  <c r="CQ346" i="1"/>
  <c r="CQ345" i="1"/>
  <c r="CQ344" i="1"/>
  <c r="CQ343" i="1"/>
  <c r="CQ342" i="1"/>
  <c r="CQ341" i="1"/>
  <c r="CQ340" i="1"/>
  <c r="CQ339" i="1"/>
  <c r="CQ338" i="1"/>
  <c r="CQ337" i="1"/>
  <c r="CQ336" i="1"/>
  <c r="CQ335" i="1"/>
  <c r="CQ334" i="1"/>
  <c r="CQ333" i="1"/>
  <c r="CQ332" i="1"/>
  <c r="CQ331" i="1"/>
  <c r="CQ330" i="1"/>
  <c r="CQ329" i="1"/>
  <c r="CQ328" i="1"/>
  <c r="CQ327" i="1"/>
  <c r="CQ326" i="1"/>
  <c r="CQ325" i="1"/>
  <c r="CQ324" i="1"/>
  <c r="CQ323" i="1"/>
  <c r="CQ322" i="1"/>
  <c r="CQ321" i="1"/>
  <c r="CQ320" i="1"/>
  <c r="CQ319" i="1"/>
  <c r="CQ318" i="1"/>
  <c r="CQ317" i="1"/>
  <c r="CQ316" i="1"/>
  <c r="CQ315" i="1"/>
  <c r="CQ314" i="1"/>
  <c r="CQ313" i="1"/>
  <c r="CQ312" i="1"/>
  <c r="CQ311" i="1"/>
  <c r="CQ310" i="1"/>
  <c r="CQ309" i="1"/>
  <c r="CQ308" i="1"/>
  <c r="CQ307" i="1"/>
  <c r="CQ306" i="1"/>
  <c r="CQ305" i="1"/>
  <c r="CQ304" i="1"/>
  <c r="CQ303" i="1"/>
  <c r="CQ302" i="1"/>
  <c r="CQ301" i="1"/>
  <c r="CQ300" i="1"/>
  <c r="CQ299" i="1"/>
  <c r="CQ298" i="1"/>
  <c r="CQ297" i="1"/>
  <c r="CQ296" i="1"/>
  <c r="CQ295" i="1"/>
  <c r="CQ294" i="1"/>
  <c r="CQ293" i="1"/>
  <c r="CQ292" i="1"/>
  <c r="CQ291" i="1"/>
  <c r="CQ290" i="1"/>
  <c r="CQ289" i="1"/>
  <c r="CQ288" i="1"/>
  <c r="CQ287" i="1"/>
  <c r="CQ286" i="1"/>
  <c r="CQ285" i="1"/>
  <c r="CQ284" i="1"/>
  <c r="CQ283" i="1"/>
  <c r="CQ282" i="1"/>
  <c r="CQ281" i="1"/>
  <c r="CQ280" i="1"/>
  <c r="CQ279" i="1"/>
  <c r="CQ278" i="1"/>
  <c r="CQ277" i="1"/>
  <c r="CQ276" i="1"/>
  <c r="CQ275" i="1"/>
  <c r="CQ274" i="1"/>
  <c r="CQ273" i="1"/>
  <c r="CQ272" i="1"/>
  <c r="CQ271" i="1"/>
  <c r="CQ270" i="1"/>
  <c r="CQ269" i="1"/>
  <c r="CQ268" i="1"/>
  <c r="CQ267" i="1"/>
  <c r="CQ266" i="1"/>
  <c r="CQ265" i="1"/>
  <c r="CQ264" i="1"/>
  <c r="CQ263" i="1"/>
  <c r="CQ262" i="1"/>
  <c r="CQ261" i="1"/>
  <c r="B15" i="12"/>
  <c r="B14" i="12"/>
  <c r="B13" i="12"/>
  <c r="B12" i="12"/>
  <c r="B11" i="12"/>
  <c r="B10" i="12"/>
  <c r="B9" i="12"/>
  <c r="B8" i="12"/>
  <c r="C3" i="36"/>
  <c r="B26" i="14" s="1"/>
  <c r="B10" i="14" s="1"/>
  <c r="J14" i="38"/>
  <c r="I14" i="38"/>
  <c r="H14" i="38"/>
  <c r="G14" i="38"/>
  <c r="F14" i="38"/>
  <c r="E14" i="38"/>
  <c r="D14" i="38"/>
  <c r="K14" i="38"/>
  <c r="C36" i="34"/>
  <c r="K9" i="36"/>
  <c r="K10" i="36"/>
  <c r="K11" i="36"/>
  <c r="K12" i="36"/>
  <c r="K13" i="36"/>
  <c r="K14" i="36"/>
  <c r="K15" i="36"/>
  <c r="K16" i="36"/>
  <c r="K17" i="36"/>
  <c r="K18" i="36"/>
  <c r="K19" i="36"/>
  <c r="K20" i="36"/>
  <c r="K21" i="36"/>
  <c r="K22" i="36"/>
  <c r="K46" i="36"/>
  <c r="K47" i="36"/>
  <c r="K48" i="36"/>
  <c r="K49" i="36"/>
  <c r="K50" i="36"/>
  <c r="K51" i="36"/>
  <c r="K52" i="36"/>
  <c r="K53" i="36"/>
  <c r="K54" i="36"/>
  <c r="K55" i="36"/>
  <c r="K56" i="36"/>
  <c r="K57" i="36"/>
  <c r="C23" i="13"/>
  <c r="C14" i="34"/>
  <c r="D23" i="13"/>
  <c r="D14" i="34"/>
  <c r="E23" i="13"/>
  <c r="E14" i="34"/>
  <c r="F23" i="13"/>
  <c r="F19" i="34"/>
  <c r="D17" i="38"/>
  <c r="E17" i="38"/>
  <c r="F17" i="38" s="1"/>
  <c r="G17" i="38" s="1"/>
  <c r="H17" i="38" s="1"/>
  <c r="I17" i="38" s="1"/>
  <c r="F14" i="34"/>
  <c r="D29" i="38"/>
  <c r="E29" i="38"/>
  <c r="F29" i="38"/>
  <c r="G29" i="38"/>
  <c r="H29" i="38"/>
  <c r="I29" i="38" s="1"/>
  <c r="D30" i="38"/>
  <c r="E30" i="38"/>
  <c r="F30" i="38"/>
  <c r="G30" i="38"/>
  <c r="H30" i="38"/>
  <c r="I30" i="38" s="1"/>
  <c r="D31" i="38"/>
  <c r="E31" i="38"/>
  <c r="F31" i="38"/>
  <c r="G31" i="38"/>
  <c r="H31" i="38"/>
  <c r="H35" i="38"/>
  <c r="J23" i="38"/>
  <c r="H9" i="3"/>
  <c r="P9" i="3"/>
  <c r="K23" i="38"/>
  <c r="I9" i="3"/>
  <c r="Q9" i="3"/>
  <c r="L23" i="38"/>
  <c r="J9" i="3"/>
  <c r="R9" i="3"/>
  <c r="M23" i="38"/>
  <c r="K9" i="3"/>
  <c r="S9" i="3"/>
  <c r="AA9" i="3"/>
  <c r="AI9" i="3"/>
  <c r="AQ9" i="3"/>
  <c r="AY9" i="3"/>
  <c r="BG9" i="3"/>
  <c r="BW9" i="3"/>
  <c r="BO9" i="3"/>
  <c r="N23" i="38"/>
  <c r="L9" i="3"/>
  <c r="T9" i="3"/>
  <c r="AB9" i="3"/>
  <c r="AJ9" i="3"/>
  <c r="AR9" i="3"/>
  <c r="AZ9" i="3"/>
  <c r="BH9" i="3"/>
  <c r="BX9" i="3"/>
  <c r="BP9" i="3"/>
  <c r="D7" i="18"/>
  <c r="N7" i="18" s="1"/>
  <c r="M8" i="18" a="1"/>
  <c r="M8" i="18" s="1"/>
  <c r="D23" i="38"/>
  <c r="E23" i="38"/>
  <c r="E39" i="38" s="1"/>
  <c r="F23" i="38"/>
  <c r="G23" i="38"/>
  <c r="G38" i="38" s="1"/>
  <c r="F7" i="34"/>
  <c r="F53" i="34"/>
  <c r="I30" i="40"/>
  <c r="I8" i="5"/>
  <c r="F37" i="40"/>
  <c r="H37" i="40"/>
  <c r="I37" i="40"/>
  <c r="E30" i="40"/>
  <c r="E8" i="5"/>
  <c r="D37" i="40"/>
  <c r="E37" i="40"/>
  <c r="G37" i="40"/>
  <c r="D7" i="34"/>
  <c r="D53" i="34" s="1"/>
  <c r="G9" i="3"/>
  <c r="O9" i="3" s="1"/>
  <c r="D30" i="40"/>
  <c r="M8" i="5"/>
  <c r="O37" i="40"/>
  <c r="M37" i="40"/>
  <c r="N37" i="40"/>
  <c r="H30" i="40"/>
  <c r="H8" i="5"/>
  <c r="F7" i="36"/>
  <c r="Q7" i="36"/>
  <c r="G7" i="36"/>
  <c r="R7" i="36"/>
  <c r="H7" i="36"/>
  <c r="S7" i="36"/>
  <c r="I7" i="36"/>
  <c r="T7" i="36"/>
  <c r="C20" i="36"/>
  <c r="C9" i="36"/>
  <c r="J7" i="36"/>
  <c r="U7" i="36"/>
  <c r="F9" i="3"/>
  <c r="N9" i="3" s="1"/>
  <c r="C10" i="36"/>
  <c r="M10" i="36"/>
  <c r="N10" i="36" s="1"/>
  <c r="C11" i="36"/>
  <c r="M11" i="36" s="1"/>
  <c r="N11" i="36" s="1"/>
  <c r="C12" i="36"/>
  <c r="M12" i="36" s="1"/>
  <c r="N12" i="36" s="1"/>
  <c r="C13" i="36"/>
  <c r="M13" i="36"/>
  <c r="N13" i="36" s="1"/>
  <c r="C14" i="36"/>
  <c r="M14" i="36"/>
  <c r="N14" i="36" s="1"/>
  <c r="C15" i="36"/>
  <c r="C16" i="36"/>
  <c r="C17" i="36"/>
  <c r="M17" i="36"/>
  <c r="N17" i="36" s="1"/>
  <c r="C18" i="36"/>
  <c r="M18" i="36"/>
  <c r="N18" i="36" s="1"/>
  <c r="C19" i="36"/>
  <c r="C21" i="36"/>
  <c r="M21" i="36" s="1"/>
  <c r="N21" i="36" s="1"/>
  <c r="C22" i="36"/>
  <c r="M22" i="36"/>
  <c r="N22" i="36" s="1"/>
  <c r="C23" i="36"/>
  <c r="C24" i="36"/>
  <c r="C25" i="36"/>
  <c r="C26" i="36"/>
  <c r="C27" i="36"/>
  <c r="C28" i="36"/>
  <c r="C29" i="36"/>
  <c r="C30" i="36"/>
  <c r="C31" i="36"/>
  <c r="C32" i="36"/>
  <c r="C33" i="36"/>
  <c r="C34" i="36"/>
  <c r="C35" i="36"/>
  <c r="C36" i="36"/>
  <c r="C37" i="36"/>
  <c r="D21" i="38"/>
  <c r="D39" i="38"/>
  <c r="H39" i="38"/>
  <c r="I39" i="38"/>
  <c r="D33" i="38"/>
  <c r="E33" i="38"/>
  <c r="F33" i="38"/>
  <c r="G33" i="38"/>
  <c r="D34" i="38"/>
  <c r="E34" i="38"/>
  <c r="F34" i="38"/>
  <c r="G34" i="38"/>
  <c r="D35" i="38"/>
  <c r="E35" i="38"/>
  <c r="F35" i="38"/>
  <c r="G35" i="38"/>
  <c r="E38" i="38"/>
  <c r="I38" i="38"/>
  <c r="D38" i="38"/>
  <c r="B3" i="40"/>
  <c r="C3" i="3"/>
  <c r="B44" i="14" s="1"/>
  <c r="B15" i="14" s="1"/>
  <c r="B3" i="34"/>
  <c r="B22" i="28" s="1"/>
  <c r="B3" i="13"/>
  <c r="B3" i="12"/>
  <c r="D9" i="12"/>
  <c r="E7" i="34"/>
  <c r="E53" i="34"/>
  <c r="G7" i="34"/>
  <c r="G53" i="34"/>
  <c r="H7" i="34"/>
  <c r="H53" i="34"/>
  <c r="I7" i="34"/>
  <c r="I53" i="34"/>
  <c r="C30" i="40"/>
  <c r="D19" i="40"/>
  <c r="E19" i="40"/>
  <c r="F30" i="40"/>
  <c r="F19" i="40"/>
  <c r="G30" i="40"/>
  <c r="G19" i="40"/>
  <c r="H19" i="40"/>
  <c r="I19" i="40"/>
  <c r="L19" i="40"/>
  <c r="M19" i="40"/>
  <c r="N19" i="40"/>
  <c r="O19" i="40"/>
  <c r="P19" i="40"/>
  <c r="Q19" i="40"/>
  <c r="R19" i="40"/>
  <c r="E26" i="14"/>
  <c r="E29" i="14"/>
  <c r="F26" i="14"/>
  <c r="F29" i="14"/>
  <c r="G26" i="14"/>
  <c r="G29" i="14"/>
  <c r="H26" i="14"/>
  <c r="H29" i="14"/>
  <c r="I26" i="14"/>
  <c r="I29" i="14"/>
  <c r="J26" i="14"/>
  <c r="J29" i="14"/>
  <c r="D26" i="14"/>
  <c r="D44" i="14" s="1"/>
  <c r="B33" i="28"/>
  <c r="B7" i="12"/>
  <c r="B34" i="28"/>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8"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497" i="1"/>
  <c r="AB498" i="1"/>
  <c r="AB499" i="1"/>
  <c r="AB500" i="1"/>
  <c r="AB501" i="1"/>
  <c r="AB502" i="1"/>
  <c r="AB503" i="1"/>
  <c r="AB504" i="1"/>
  <c r="AB505" i="1"/>
  <c r="AB506" i="1"/>
  <c r="AB507" i="1"/>
  <c r="AB508" i="1"/>
  <c r="AB509" i="1"/>
  <c r="AB510" i="1"/>
  <c r="AB511" i="1"/>
  <c r="AB512" i="1"/>
  <c r="AB513" i="1"/>
  <c r="AB514" i="1"/>
  <c r="AB515" i="1"/>
  <c r="AB516" i="1"/>
  <c r="AB517" i="1"/>
  <c r="AB518" i="1"/>
  <c r="AB519" i="1"/>
  <c r="AB520" i="1"/>
  <c r="AB521" i="1"/>
  <c r="AB522" i="1"/>
  <c r="AB523" i="1"/>
  <c r="AB524" i="1"/>
  <c r="AB525" i="1"/>
  <c r="AB526" i="1"/>
  <c r="AB527" i="1"/>
  <c r="AB528" i="1"/>
  <c r="AB529" i="1"/>
  <c r="AB530" i="1"/>
  <c r="AB531" i="1"/>
  <c r="AB532" i="1"/>
  <c r="AB533" i="1"/>
  <c r="AB534" i="1"/>
  <c r="AB535" i="1"/>
  <c r="AB536" i="1"/>
  <c r="AB537" i="1"/>
  <c r="AB538" i="1"/>
  <c r="AB539" i="1"/>
  <c r="AB540" i="1"/>
  <c r="AB541" i="1"/>
  <c r="AB542" i="1"/>
  <c r="AB543" i="1"/>
  <c r="AB544" i="1"/>
  <c r="AB545" i="1"/>
  <c r="AB546" i="1"/>
  <c r="AB547" i="1"/>
  <c r="AB548" i="1"/>
  <c r="AB549" i="1"/>
  <c r="AB550" i="1"/>
  <c r="AB551" i="1"/>
  <c r="AB552" i="1"/>
  <c r="AB553" i="1"/>
  <c r="AB554" i="1"/>
  <c r="AB555" i="1"/>
  <c r="AB556" i="1"/>
  <c r="AB557" i="1"/>
  <c r="AB558" i="1"/>
  <c r="AB559" i="1"/>
  <c r="AB560" i="1"/>
  <c r="AB561" i="1"/>
  <c r="AB562" i="1"/>
  <c r="AB563" i="1"/>
  <c r="AB564" i="1"/>
  <c r="AB565" i="1"/>
  <c r="AB566" i="1"/>
  <c r="AB567" i="1"/>
  <c r="AB568" i="1"/>
  <c r="AB569" i="1"/>
  <c r="AB570" i="1"/>
  <c r="AB571" i="1"/>
  <c r="AB572" i="1"/>
  <c r="AB573" i="1"/>
  <c r="AB574" i="1"/>
  <c r="AB575" i="1"/>
  <c r="AB576" i="1"/>
  <c r="AB577" i="1"/>
  <c r="AB578" i="1"/>
  <c r="AB579" i="1"/>
  <c r="AB580" i="1"/>
  <c r="AB581" i="1"/>
  <c r="AB582" i="1"/>
  <c r="AB583" i="1"/>
  <c r="AB584" i="1"/>
  <c r="AB585" i="1"/>
  <c r="AB586" i="1"/>
  <c r="AB587" i="1"/>
  <c r="AB588" i="1"/>
  <c r="AB589" i="1"/>
  <c r="AB590" i="1"/>
  <c r="AB591" i="1"/>
  <c r="AB592" i="1"/>
  <c r="AB593" i="1"/>
  <c r="AB594" i="1"/>
  <c r="AB595" i="1"/>
  <c r="AB596" i="1"/>
  <c r="AB597" i="1"/>
  <c r="AB598" i="1"/>
  <c r="AB599" i="1"/>
  <c r="AB600" i="1"/>
  <c r="AB601" i="1"/>
  <c r="AB602" i="1"/>
  <c r="AB603" i="1"/>
  <c r="AB604" i="1"/>
  <c r="AB605" i="1"/>
  <c r="AB606" i="1"/>
  <c r="AB607" i="1"/>
  <c r="AB608" i="1"/>
  <c r="AB609" i="1"/>
  <c r="AB610" i="1"/>
  <c r="AB611" i="1"/>
  <c r="AB612" i="1"/>
  <c r="AB613" i="1"/>
  <c r="AB614" i="1"/>
  <c r="AB615" i="1"/>
  <c r="AB616" i="1"/>
  <c r="AB617" i="1"/>
  <c r="AB618" i="1"/>
  <c r="AB619" i="1"/>
  <c r="AB620" i="1"/>
  <c r="AB621" i="1"/>
  <c r="AB622" i="1"/>
  <c r="AB623" i="1"/>
  <c r="AB624" i="1"/>
  <c r="AB625" i="1"/>
  <c r="AB626" i="1"/>
  <c r="AB627" i="1"/>
  <c r="AB628" i="1"/>
  <c r="AB629" i="1"/>
  <c r="AB630" i="1"/>
  <c r="AB631" i="1"/>
  <c r="AB632" i="1"/>
  <c r="AB633" i="1"/>
  <c r="AB634" i="1"/>
  <c r="AB635" i="1"/>
  <c r="AB636" i="1"/>
  <c r="AB637" i="1"/>
  <c r="AB638" i="1"/>
  <c r="AB639" i="1"/>
  <c r="AB640" i="1"/>
  <c r="AB641" i="1"/>
  <c r="AB642" i="1"/>
  <c r="AB643" i="1"/>
  <c r="AB644" i="1"/>
  <c r="AB645" i="1"/>
  <c r="AB646" i="1"/>
  <c r="AB647" i="1"/>
  <c r="AB648" i="1"/>
  <c r="AB649" i="1"/>
  <c r="AB650" i="1"/>
  <c r="AB651" i="1"/>
  <c r="AB652" i="1"/>
  <c r="AB653" i="1"/>
  <c r="AB654" i="1"/>
  <c r="AB655" i="1"/>
  <c r="AB656" i="1"/>
  <c r="AB657" i="1"/>
  <c r="AB658" i="1"/>
  <c r="AB659" i="1"/>
  <c r="AB660" i="1"/>
  <c r="AB661" i="1"/>
  <c r="AB662" i="1"/>
  <c r="AB663" i="1"/>
  <c r="AB664" i="1"/>
  <c r="AB665" i="1"/>
  <c r="AB666" i="1"/>
  <c r="AB667" i="1"/>
  <c r="AB668" i="1"/>
  <c r="AB669" i="1"/>
  <c r="AB670" i="1"/>
  <c r="AB671" i="1"/>
  <c r="AB672" i="1"/>
  <c r="AB673" i="1"/>
  <c r="AB674" i="1"/>
  <c r="AB675" i="1"/>
  <c r="AB676" i="1"/>
  <c r="AB677" i="1"/>
  <c r="AB678" i="1"/>
  <c r="AB679" i="1"/>
  <c r="AB680" i="1"/>
  <c r="AB681" i="1"/>
  <c r="AB682" i="1"/>
  <c r="AB683" i="1"/>
  <c r="AB684" i="1"/>
  <c r="AB685" i="1"/>
  <c r="AB686" i="1"/>
  <c r="AB687" i="1"/>
  <c r="AB688" i="1"/>
  <c r="AB689" i="1"/>
  <c r="AB690" i="1"/>
  <c r="AB691" i="1"/>
  <c r="AB692" i="1"/>
  <c r="AB693" i="1"/>
  <c r="AB694" i="1"/>
  <c r="AB695" i="1"/>
  <c r="AB696" i="1"/>
  <c r="AB697" i="1"/>
  <c r="AB698" i="1"/>
  <c r="AB699" i="1"/>
  <c r="AB700" i="1"/>
  <c r="AB701" i="1"/>
  <c r="AB702" i="1"/>
  <c r="AB703" i="1"/>
  <c r="AB704" i="1"/>
  <c r="AB705" i="1"/>
  <c r="AB706" i="1"/>
  <c r="AB707" i="1"/>
  <c r="AB708" i="1"/>
  <c r="AB709" i="1"/>
  <c r="AB710" i="1"/>
  <c r="AB711" i="1"/>
  <c r="AB712" i="1"/>
  <c r="AB713" i="1"/>
  <c r="AB714" i="1"/>
  <c r="AB715" i="1"/>
  <c r="AB716" i="1"/>
  <c r="AB717" i="1"/>
  <c r="AB718" i="1"/>
  <c r="AB719" i="1"/>
  <c r="AB720" i="1"/>
  <c r="AB721" i="1"/>
  <c r="AB722" i="1"/>
  <c r="AB723" i="1"/>
  <c r="AB724" i="1"/>
  <c r="AB725" i="1"/>
  <c r="AB726" i="1"/>
  <c r="AB727" i="1"/>
  <c r="AB728" i="1"/>
  <c r="AB729" i="1"/>
  <c r="AB730" i="1"/>
  <c r="AB731" i="1"/>
  <c r="AB732" i="1"/>
  <c r="AB733" i="1"/>
  <c r="AB734" i="1"/>
  <c r="AB735" i="1"/>
  <c r="AB736" i="1"/>
  <c r="AB737" i="1"/>
  <c r="AB738" i="1"/>
  <c r="AB739" i="1"/>
  <c r="AB740" i="1"/>
  <c r="AB741" i="1"/>
  <c r="AB742" i="1"/>
  <c r="AB743" i="1"/>
  <c r="AB744" i="1"/>
  <c r="AB745" i="1"/>
  <c r="AB746" i="1"/>
  <c r="AB747" i="1"/>
  <c r="AB748" i="1"/>
  <c r="AB749" i="1"/>
  <c r="AB750" i="1"/>
  <c r="AB751" i="1"/>
  <c r="AB752" i="1"/>
  <c r="AB753" i="1"/>
  <c r="AB754" i="1"/>
  <c r="AB755" i="1"/>
  <c r="AB756" i="1"/>
  <c r="AB757" i="1"/>
  <c r="AB758" i="1"/>
  <c r="AB759" i="1"/>
  <c r="AB760" i="1"/>
  <c r="AB761" i="1"/>
  <c r="AB762" i="1"/>
  <c r="AB763" i="1"/>
  <c r="AB764" i="1"/>
  <c r="AB765" i="1"/>
  <c r="AB766" i="1"/>
  <c r="AB767" i="1"/>
  <c r="AB768" i="1"/>
  <c r="AB769" i="1"/>
  <c r="AB770" i="1"/>
  <c r="AB771" i="1"/>
  <c r="AB772" i="1"/>
  <c r="AB773" i="1"/>
  <c r="AB774" i="1"/>
  <c r="AB775" i="1"/>
  <c r="AB776" i="1"/>
  <c r="AB777" i="1"/>
  <c r="AB778" i="1"/>
  <c r="AB779" i="1"/>
  <c r="AB780" i="1"/>
  <c r="AB781" i="1"/>
  <c r="AB782" i="1"/>
  <c r="AB783" i="1"/>
  <c r="AB784" i="1"/>
  <c r="AB785" i="1"/>
  <c r="AB786" i="1"/>
  <c r="AB787" i="1"/>
  <c r="AB788" i="1"/>
  <c r="AB789" i="1"/>
  <c r="AB790" i="1"/>
  <c r="AB791" i="1"/>
  <c r="AB792" i="1"/>
  <c r="AB793" i="1"/>
  <c r="AB794" i="1"/>
  <c r="AB795" i="1"/>
  <c r="AB796" i="1"/>
  <c r="AB797" i="1"/>
  <c r="AB798" i="1"/>
  <c r="AB799" i="1"/>
  <c r="AB800" i="1"/>
  <c r="AB801" i="1"/>
  <c r="AB802" i="1"/>
  <c r="AB803" i="1"/>
  <c r="AB804" i="1"/>
  <c r="AB805" i="1"/>
  <c r="AB806" i="1"/>
  <c r="AB807" i="1"/>
  <c r="AB808" i="1"/>
  <c r="AB809" i="1"/>
  <c r="AB810" i="1"/>
  <c r="AB811" i="1"/>
  <c r="AB812" i="1"/>
  <c r="AB813" i="1"/>
  <c r="AB814" i="1"/>
  <c r="AB815" i="1"/>
  <c r="AB816" i="1"/>
  <c r="AB817" i="1"/>
  <c r="AB818" i="1"/>
  <c r="AB819" i="1"/>
  <c r="AB820" i="1"/>
  <c r="AB821" i="1"/>
  <c r="AB822" i="1"/>
  <c r="AB823" i="1"/>
  <c r="AB824" i="1"/>
  <c r="AB825" i="1"/>
  <c r="AB826" i="1"/>
  <c r="AB827" i="1"/>
  <c r="AB828" i="1"/>
  <c r="AB829" i="1"/>
  <c r="AB830" i="1"/>
  <c r="AB831" i="1"/>
  <c r="AB832" i="1"/>
  <c r="AB833" i="1"/>
  <c r="AB834" i="1"/>
  <c r="AB835" i="1"/>
  <c r="AB836" i="1"/>
  <c r="AB837" i="1"/>
  <c r="AB838" i="1"/>
  <c r="AB839" i="1"/>
  <c r="AB840" i="1"/>
  <c r="AB841" i="1"/>
  <c r="AB842" i="1"/>
  <c r="AB843" i="1"/>
  <c r="AB844" i="1"/>
  <c r="AB845" i="1"/>
  <c r="AB846" i="1"/>
  <c r="AB847" i="1"/>
  <c r="AB848" i="1"/>
  <c r="AB849" i="1"/>
  <c r="AB850" i="1"/>
  <c r="AB851" i="1"/>
  <c r="AB852" i="1"/>
  <c r="AB853" i="1"/>
  <c r="AB854" i="1"/>
  <c r="AB855" i="1"/>
  <c r="AB856" i="1"/>
  <c r="AB857" i="1"/>
  <c r="AB858" i="1"/>
  <c r="AB859" i="1"/>
  <c r="AB860" i="1"/>
  <c r="AB861" i="1"/>
  <c r="AB862" i="1"/>
  <c r="AB863" i="1"/>
  <c r="AB864" i="1"/>
  <c r="AB865" i="1"/>
  <c r="AB866" i="1"/>
  <c r="AB867" i="1"/>
  <c r="AB868" i="1"/>
  <c r="AB869" i="1"/>
  <c r="AB870" i="1"/>
  <c r="AB871" i="1"/>
  <c r="AB872" i="1"/>
  <c r="AB873" i="1"/>
  <c r="AB874" i="1"/>
  <c r="AB875" i="1"/>
  <c r="AB876" i="1"/>
  <c r="AB877" i="1"/>
  <c r="AB878" i="1"/>
  <c r="AB879" i="1"/>
  <c r="AB880" i="1"/>
  <c r="AB881" i="1"/>
  <c r="AB882" i="1"/>
  <c r="AB883" i="1"/>
  <c r="AB884" i="1"/>
  <c r="AB885" i="1"/>
  <c r="AB886" i="1"/>
  <c r="AB887" i="1"/>
  <c r="AB888" i="1"/>
  <c r="AB889" i="1"/>
  <c r="AB890" i="1"/>
  <c r="AB891" i="1"/>
  <c r="AB892" i="1"/>
  <c r="AB893" i="1"/>
  <c r="AB894" i="1"/>
  <c r="AB895" i="1"/>
  <c r="AB896" i="1"/>
  <c r="AB897" i="1"/>
  <c r="AB898" i="1"/>
  <c r="AB899" i="1"/>
  <c r="AB900" i="1"/>
  <c r="AB901" i="1"/>
  <c r="AB902" i="1"/>
  <c r="AB903" i="1"/>
  <c r="AB904" i="1"/>
  <c r="AB905" i="1"/>
  <c r="AB906" i="1"/>
  <c r="AB907" i="1"/>
  <c r="AB908" i="1"/>
  <c r="AB909" i="1"/>
  <c r="AB910" i="1"/>
  <c r="AB911" i="1"/>
  <c r="AB912" i="1"/>
  <c r="AB913" i="1"/>
  <c r="AB914" i="1"/>
  <c r="AB915" i="1"/>
  <c r="AB916" i="1"/>
  <c r="AB917" i="1"/>
  <c r="AB918" i="1"/>
  <c r="AB919" i="1"/>
  <c r="AB920" i="1"/>
  <c r="AB921" i="1"/>
  <c r="AB922" i="1"/>
  <c r="AB923" i="1"/>
  <c r="AB924" i="1"/>
  <c r="AB925" i="1"/>
  <c r="AB926" i="1"/>
  <c r="AB927" i="1"/>
  <c r="AB928" i="1"/>
  <c r="AB929" i="1"/>
  <c r="AB930" i="1"/>
  <c r="AB931" i="1"/>
  <c r="AB932" i="1"/>
  <c r="AB933" i="1"/>
  <c r="AB934" i="1"/>
  <c r="AB935" i="1"/>
  <c r="AB936" i="1"/>
  <c r="AB937" i="1"/>
  <c r="AB938" i="1"/>
  <c r="AB939" i="1"/>
  <c r="AB940" i="1"/>
  <c r="AB941" i="1"/>
  <c r="AB942" i="1"/>
  <c r="AB943" i="1"/>
  <c r="AB944" i="1"/>
  <c r="AB945" i="1"/>
  <c r="AB946" i="1"/>
  <c r="AB947" i="1"/>
  <c r="AB948" i="1"/>
  <c r="AB949" i="1"/>
  <c r="AB950" i="1"/>
  <c r="AB951" i="1"/>
  <c r="AB952" i="1"/>
  <c r="AB953" i="1"/>
  <c r="AB954" i="1"/>
  <c r="AB955" i="1"/>
  <c r="AB956" i="1"/>
  <c r="AB957" i="1"/>
  <c r="AB958" i="1"/>
  <c r="AB959" i="1"/>
  <c r="AB960" i="1"/>
  <c r="AB961" i="1"/>
  <c r="AB962" i="1"/>
  <c r="AB963" i="1"/>
  <c r="AB964" i="1"/>
  <c r="AB965" i="1"/>
  <c r="AB966" i="1"/>
  <c r="AB967" i="1"/>
  <c r="AB968" i="1"/>
  <c r="AB969" i="1"/>
  <c r="AB970" i="1"/>
  <c r="AB971" i="1"/>
  <c r="AB972" i="1"/>
  <c r="AB973" i="1"/>
  <c r="AB974" i="1"/>
  <c r="AB975" i="1"/>
  <c r="AB976" i="1"/>
  <c r="AB977" i="1"/>
  <c r="AB978" i="1"/>
  <c r="AB979" i="1"/>
  <c r="AB980" i="1"/>
  <c r="AB981" i="1"/>
  <c r="AB982" i="1"/>
  <c r="AB983" i="1"/>
  <c r="AB984" i="1"/>
  <c r="AB985" i="1"/>
  <c r="AB986" i="1"/>
  <c r="AB987" i="1"/>
  <c r="AB988" i="1"/>
  <c r="AB989" i="1"/>
  <c r="AB990" i="1"/>
  <c r="AB991" i="1"/>
  <c r="AB992" i="1"/>
  <c r="AB993" i="1"/>
  <c r="AB994" i="1"/>
  <c r="AB995" i="1"/>
  <c r="AB996" i="1"/>
  <c r="AB997" i="1"/>
  <c r="AB998" i="1"/>
  <c r="AB999" i="1"/>
  <c r="AB1000" i="1"/>
  <c r="AB1001" i="1"/>
  <c r="AB1002" i="1"/>
  <c r="AB1003" i="1"/>
  <c r="AB1004" i="1"/>
  <c r="AB1005" i="1"/>
  <c r="C37" i="40"/>
  <c r="F8" i="5"/>
  <c r="G8" i="5"/>
  <c r="L37" i="40"/>
  <c r="L8" i="5"/>
  <c r="P37" i="40"/>
  <c r="Q37" i="40"/>
  <c r="R37" i="40"/>
  <c r="B9" i="5"/>
  <c r="B10" i="5"/>
  <c r="B11" i="5"/>
  <c r="B12" i="5"/>
  <c r="N8" i="5"/>
  <c r="O8" i="5"/>
  <c r="P8" i="5"/>
  <c r="Q8" i="5"/>
  <c r="R8" i="5"/>
  <c r="C8" i="5"/>
  <c r="G37" i="13"/>
  <c r="G36" i="13"/>
  <c r="G35" i="13"/>
  <c r="C38" i="14"/>
  <c r="D8" i="5"/>
  <c r="C8" i="36"/>
  <c r="M8" i="36"/>
  <c r="N8" i="36" s="1"/>
  <c r="C38" i="36"/>
  <c r="C39" i="36"/>
  <c r="C40" i="36"/>
  <c r="C41" i="36"/>
  <c r="C42" i="36"/>
  <c r="C43" i="36"/>
  <c r="C44" i="36"/>
  <c r="C45" i="36"/>
  <c r="C46" i="36"/>
  <c r="M46" i="36" s="1"/>
  <c r="N46" i="36" s="1"/>
  <c r="C47" i="36"/>
  <c r="C48" i="36"/>
  <c r="M48" i="36"/>
  <c r="N48" i="36"/>
  <c r="C49" i="36"/>
  <c r="M49" i="36"/>
  <c r="N49" i="36"/>
  <c r="C50" i="36"/>
  <c r="M50" i="36"/>
  <c r="N50" i="36"/>
  <c r="C51" i="36"/>
  <c r="M51" i="36"/>
  <c r="N51" i="36"/>
  <c r="C52" i="36"/>
  <c r="M52" i="36"/>
  <c r="N52" i="36"/>
  <c r="C53" i="36"/>
  <c r="M53" i="36"/>
  <c r="N53" i="36"/>
  <c r="C54" i="36"/>
  <c r="M54" i="36"/>
  <c r="N54" i="36"/>
  <c r="C55" i="36"/>
  <c r="M55" i="36"/>
  <c r="N55" i="36"/>
  <c r="C56" i="36"/>
  <c r="M56" i="36"/>
  <c r="N56" i="36"/>
  <c r="C57" i="36"/>
  <c r="M57" i="36"/>
  <c r="N57" i="36"/>
  <c r="N6" i="1"/>
  <c r="O6" i="1"/>
  <c r="K6" i="1"/>
  <c r="L6" i="1"/>
  <c r="M6" i="1"/>
  <c r="C45" i="13"/>
  <c r="K9" i="18"/>
  <c r="K10" i="18"/>
  <c r="K11" i="18"/>
  <c r="K12" i="18"/>
  <c r="K13" i="18"/>
  <c r="K14" i="18"/>
  <c r="K15" i="18"/>
  <c r="K16" i="18"/>
  <c r="K17" i="18"/>
  <c r="K18" i="18"/>
  <c r="K21" i="18"/>
  <c r="K22" i="18"/>
  <c r="K23" i="18"/>
  <c r="K24" i="18"/>
  <c r="K25" i="18"/>
  <c r="K26" i="18"/>
  <c r="K27"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8" i="18"/>
  <c r="K4" i="18"/>
  <c r="B60" i="34"/>
  <c r="J7" i="18"/>
  <c r="T7" i="18"/>
  <c r="AD7" i="18"/>
  <c r="I7" i="18"/>
  <c r="S7" i="18"/>
  <c r="AC7" i="18"/>
  <c r="H7" i="18"/>
  <c r="R7" i="18"/>
  <c r="AB7" i="18"/>
  <c r="G7" i="18"/>
  <c r="Q7" i="18"/>
  <c r="AA7" i="18"/>
  <c r="F7" i="18"/>
  <c r="P7" i="18"/>
  <c r="Z7" i="18"/>
  <c r="E7" i="18"/>
  <c r="O7" i="18" s="1"/>
  <c r="W9" i="18" a="1"/>
  <c r="W9" i="18" s="1"/>
  <c r="W10" i="18" a="1"/>
  <c r="W10" i="18" s="1"/>
  <c r="W11" i="18" a="1"/>
  <c r="W11" i="18" s="1"/>
  <c r="W12" i="18" a="1"/>
  <c r="W12" i="18" s="1"/>
  <c r="W13" i="18" a="1"/>
  <c r="W13" i="18" s="1"/>
  <c r="W14" i="18" a="1"/>
  <c r="W14" i="18" s="1"/>
  <c r="W15" i="18" a="1"/>
  <c r="W15" i="18" s="1"/>
  <c r="W16" i="18" a="1"/>
  <c r="W16" i="18" s="1"/>
  <c r="W17" i="18" a="1"/>
  <c r="W17" i="18" s="1"/>
  <c r="W18" i="18" a="1"/>
  <c r="W18" i="18" s="1"/>
  <c r="W19" i="18" a="1"/>
  <c r="W19" i="18" s="1"/>
  <c r="W20" i="18" a="1"/>
  <c r="W20" i="18" s="1"/>
  <c r="W21" i="18" a="1"/>
  <c r="W21" i="18" s="1"/>
  <c r="W22" i="18" a="1"/>
  <c r="W22" i="18" s="1"/>
  <c r="W23" i="18" a="1"/>
  <c r="W23" i="18" s="1"/>
  <c r="W24" i="18" a="1"/>
  <c r="W24" i="18" s="1"/>
  <c r="W25" i="18" a="1"/>
  <c r="W25" i="18" s="1"/>
  <c r="W26" i="18" a="1"/>
  <c r="W26" i="18" s="1"/>
  <c r="W27" i="18" a="1"/>
  <c r="W27" i="18" s="1"/>
  <c r="W28" i="18" a="1"/>
  <c r="W28" i="18" s="1"/>
  <c r="W29" i="18" a="1"/>
  <c r="W29" i="18" s="1"/>
  <c r="W30" i="18" a="1"/>
  <c r="W30" i="18" s="1"/>
  <c r="W31" i="18" a="1"/>
  <c r="W31" i="18" s="1"/>
  <c r="W32" i="18" a="1"/>
  <c r="W32" i="18" s="1"/>
  <c r="W33" i="18" a="1"/>
  <c r="W33" i="18" s="1"/>
  <c r="W34" i="18" a="1"/>
  <c r="W34" i="18" s="1"/>
  <c r="W35" i="18" a="1"/>
  <c r="W35" i="18" s="1"/>
  <c r="W36" i="18" a="1"/>
  <c r="W36" i="18" s="1"/>
  <c r="W37" i="18" a="1"/>
  <c r="W37" i="18" s="1"/>
  <c r="W38" i="18" a="1"/>
  <c r="W38" i="18" s="1"/>
  <c r="W39" i="18" a="1"/>
  <c r="W39" i="18" s="1"/>
  <c r="W40" i="18" a="1"/>
  <c r="W40" i="18" s="1"/>
  <c r="W41" i="18" a="1"/>
  <c r="W41" i="18" s="1"/>
  <c r="W42" i="18" a="1"/>
  <c r="W42" i="18" s="1"/>
  <c r="W43" i="18" a="1"/>
  <c r="W43" i="18" s="1"/>
  <c r="W44" i="18" a="1"/>
  <c r="W44" i="18" s="1"/>
  <c r="W45" i="18" a="1"/>
  <c r="W45" i="18" s="1"/>
  <c r="W46" i="18" a="1"/>
  <c r="W46" i="18" s="1"/>
  <c r="W47" i="18" a="1"/>
  <c r="W47" i="18" s="1"/>
  <c r="W48" i="18" a="1"/>
  <c r="W48" i="18" s="1"/>
  <c r="W49" i="18" a="1"/>
  <c r="W49" i="18" s="1"/>
  <c r="W50" i="18" a="1"/>
  <c r="W50" i="18" s="1"/>
  <c r="W51" i="18" a="1"/>
  <c r="W51" i="18" s="1"/>
  <c r="W52" i="18" a="1"/>
  <c r="W52" i="18" s="1"/>
  <c r="W53" i="18" a="1"/>
  <c r="W53" i="18" s="1"/>
  <c r="W54" i="18" a="1"/>
  <c r="W54" i="18" s="1"/>
  <c r="W55" i="18" a="1"/>
  <c r="W55" i="18" s="1"/>
  <c r="W56" i="18" a="1"/>
  <c r="W56" i="18" s="1"/>
  <c r="W57" i="18" a="1"/>
  <c r="W57" i="18" s="1"/>
  <c r="W8" i="18" a="1"/>
  <c r="W8" i="18" s="1"/>
  <c r="M9" i="18" a="1"/>
  <c r="M9" i="18" s="1"/>
  <c r="M10" i="18" a="1"/>
  <c r="M10" i="18" s="1"/>
  <c r="M11" i="18" a="1"/>
  <c r="M11" i="18" s="1"/>
  <c r="M12" i="18" a="1"/>
  <c r="M12" i="18" s="1"/>
  <c r="M13" i="18" a="1"/>
  <c r="M13" i="18" s="1"/>
  <c r="M14" i="18" a="1"/>
  <c r="M14" i="18" s="1"/>
  <c r="M15" i="18" a="1"/>
  <c r="M15" i="18" s="1"/>
  <c r="M16" i="18" a="1"/>
  <c r="M16" i="18" s="1"/>
  <c r="M17" i="18" a="1"/>
  <c r="M17" i="18" s="1"/>
  <c r="M18" i="18" a="1"/>
  <c r="M18" i="18" s="1"/>
  <c r="M19" i="18" a="1"/>
  <c r="M19" i="18" s="1"/>
  <c r="M20" i="18" a="1"/>
  <c r="M20" i="18" s="1"/>
  <c r="M21" i="18" a="1"/>
  <c r="M21" i="18" s="1"/>
  <c r="M22" i="18" a="1"/>
  <c r="M22" i="18" s="1"/>
  <c r="M23" i="18" a="1"/>
  <c r="M23" i="18" s="1"/>
  <c r="M24" i="18" a="1"/>
  <c r="M24" i="18" s="1"/>
  <c r="M25" i="18" a="1"/>
  <c r="M25" i="18" s="1"/>
  <c r="M26" i="18" a="1"/>
  <c r="M26" i="18" s="1"/>
  <c r="M27" i="18" a="1"/>
  <c r="M27" i="18" s="1"/>
  <c r="M28" i="18" a="1"/>
  <c r="M28" i="18" s="1"/>
  <c r="M29" i="18" a="1"/>
  <c r="M29" i="18" s="1"/>
  <c r="M30" i="18" a="1"/>
  <c r="M30" i="18" s="1"/>
  <c r="M31" i="18" a="1"/>
  <c r="M31" i="18" s="1"/>
  <c r="M32" i="18" a="1"/>
  <c r="M32" i="18" s="1"/>
  <c r="M33" i="18" a="1"/>
  <c r="M33" i="18" s="1"/>
  <c r="M34" i="18" a="1"/>
  <c r="M34" i="18" s="1"/>
  <c r="M35" i="18" a="1"/>
  <c r="M35" i="18" s="1"/>
  <c r="M36" i="18" a="1"/>
  <c r="M36" i="18" s="1"/>
  <c r="M37" i="18" a="1"/>
  <c r="M37" i="18" s="1"/>
  <c r="M38" i="18" a="1"/>
  <c r="M38" i="18" s="1"/>
  <c r="M39" i="18" a="1"/>
  <c r="M39" i="18" s="1"/>
  <c r="M40" i="18" a="1"/>
  <c r="M40" i="18" s="1"/>
  <c r="M41" i="18" a="1"/>
  <c r="M41" i="18" s="1"/>
  <c r="M42" i="18" a="1"/>
  <c r="M42" i="18" s="1"/>
  <c r="M43" i="18" a="1"/>
  <c r="M43" i="18" s="1"/>
  <c r="M44" i="18" a="1"/>
  <c r="M44" i="18" s="1"/>
  <c r="M45" i="18" a="1"/>
  <c r="M45" i="18" s="1"/>
  <c r="M46" i="18" a="1"/>
  <c r="M46" i="18" s="1"/>
  <c r="M47" i="18" a="1"/>
  <c r="M47" i="18" s="1"/>
  <c r="M48" i="18" a="1"/>
  <c r="M48" i="18" s="1"/>
  <c r="M49" i="18" a="1"/>
  <c r="M49" i="18" s="1"/>
  <c r="M50" i="18" a="1"/>
  <c r="M50" i="18" s="1"/>
  <c r="M51" i="18" a="1"/>
  <c r="M51" i="18" s="1"/>
  <c r="M52" i="18" a="1"/>
  <c r="M52" i="18" s="1"/>
  <c r="M53" i="18" a="1"/>
  <c r="M53" i="18" s="1"/>
  <c r="M54" i="18" a="1"/>
  <c r="M54" i="18" s="1"/>
  <c r="M55" i="18" a="1"/>
  <c r="M55" i="18" s="1"/>
  <c r="M56" i="18" a="1"/>
  <c r="M56" i="18" s="1"/>
  <c r="M57" i="18" a="1"/>
  <c r="M57" i="18" s="1"/>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Z9" i="3"/>
  <c r="Y9" i="3"/>
  <c r="X9" i="3"/>
  <c r="C44" i="13"/>
  <c r="C46" i="13"/>
  <c r="I31" i="34"/>
  <c r="H31" i="34"/>
  <c r="G31" i="34"/>
  <c r="F31" i="34"/>
  <c r="E31" i="34"/>
  <c r="D31" i="34"/>
  <c r="B21" i="34"/>
  <c r="D26" i="34"/>
  <c r="C7" i="13"/>
  <c r="D47" i="34"/>
  <c r="D60" i="34"/>
  <c r="B10" i="32"/>
  <c r="B11" i="32"/>
  <c r="R8" i="32"/>
  <c r="Q8" i="32"/>
  <c r="P8" i="32"/>
  <c r="O8" i="32"/>
  <c r="N8" i="32"/>
  <c r="M8" i="32"/>
  <c r="L8" i="32"/>
  <c r="B9" i="32"/>
  <c r="B12" i="32"/>
  <c r="B13" i="32"/>
  <c r="B14" i="32"/>
  <c r="B15" i="32"/>
  <c r="B16" i="32"/>
  <c r="M14" i="40"/>
  <c r="N14" i="40"/>
  <c r="O14" i="40"/>
  <c r="P14" i="40"/>
  <c r="Q14" i="40"/>
  <c r="R14" i="40"/>
  <c r="L14" i="40"/>
  <c r="S15" i="40"/>
  <c r="S16" i="40"/>
  <c r="S17" i="40"/>
  <c r="S18" i="40"/>
  <c r="S19" i="40"/>
  <c r="C97" i="28"/>
  <c r="C96" i="28"/>
  <c r="C95" i="28"/>
  <c r="C94" i="28"/>
  <c r="C93" i="28"/>
  <c r="H54" i="14"/>
  <c r="H61" i="14"/>
  <c r="I54" i="14"/>
  <c r="I61" i="14"/>
  <c r="J54" i="14"/>
  <c r="J61" i="14"/>
  <c r="G54" i="14"/>
  <c r="G61" i="14"/>
  <c r="F54" i="14"/>
  <c r="F61" i="14"/>
  <c r="E72" i="14"/>
  <c r="D72" i="14"/>
  <c r="D68" i="14"/>
  <c r="E44" i="14"/>
  <c r="C8" i="32"/>
  <c r="D8" i="32"/>
  <c r="B7" i="13"/>
  <c r="W6" i="1"/>
  <c r="V6" i="1"/>
  <c r="U6" i="1"/>
  <c r="T6" i="1"/>
  <c r="T9" i="1"/>
  <c r="U9" i="1"/>
  <c r="V9" i="1"/>
  <c r="W9" i="1"/>
  <c r="S9" i="1"/>
  <c r="B42" i="40"/>
  <c r="E24" i="40"/>
  <c r="D24" i="40"/>
  <c r="C24" i="40"/>
  <c r="B18" i="40"/>
  <c r="B41" i="40" s="1"/>
  <c r="B17" i="40"/>
  <c r="B40" i="40"/>
  <c r="B16" i="40"/>
  <c r="B39" i="40"/>
  <c r="B15" i="40"/>
  <c r="B38" i="40"/>
  <c r="I14" i="40"/>
  <c r="H14" i="40"/>
  <c r="G14" i="40"/>
  <c r="F14" i="40"/>
  <c r="E14" i="40"/>
  <c r="B2" i="40"/>
  <c r="A1" i="40"/>
  <c r="D14" i="40"/>
  <c r="J9" i="1"/>
  <c r="I9" i="1"/>
  <c r="C14" i="40"/>
  <c r="R9" i="1"/>
  <c r="Q9" i="1"/>
  <c r="E7" i="36"/>
  <c r="P7" i="36" s="1"/>
  <c r="D7" i="13"/>
  <c r="D7" i="36"/>
  <c r="O7" i="36" s="1"/>
  <c r="J15" i="40"/>
  <c r="B20" i="34"/>
  <c r="B30" i="13"/>
  <c r="B29" i="13"/>
  <c r="C58" i="39" a="1"/>
  <c r="C58" i="39" s="1"/>
  <c r="C58" i="6" a="1"/>
  <c r="C58" i="6" s="1"/>
  <c r="C223" i="39"/>
  <c r="B174" i="39"/>
  <c r="B175" i="39"/>
  <c r="B176" i="39"/>
  <c r="B177" i="39"/>
  <c r="B178" i="39"/>
  <c r="B179" i="39"/>
  <c r="B180" i="39"/>
  <c r="B181" i="39"/>
  <c r="B182" i="39"/>
  <c r="B183" i="39"/>
  <c r="B184" i="39"/>
  <c r="B185" i="39"/>
  <c r="B186" i="39"/>
  <c r="B187" i="39"/>
  <c r="B188" i="39"/>
  <c r="B189" i="39"/>
  <c r="B190" i="39"/>
  <c r="B191" i="39"/>
  <c r="B192" i="39"/>
  <c r="B193" i="39"/>
  <c r="B194" i="39"/>
  <c r="B195" i="39"/>
  <c r="B196" i="39"/>
  <c r="B197" i="39"/>
  <c r="B198" i="39"/>
  <c r="B199" i="39"/>
  <c r="B200" i="39"/>
  <c r="B201" i="39"/>
  <c r="B202" i="39"/>
  <c r="B203" i="39"/>
  <c r="B204" i="39"/>
  <c r="B205" i="39"/>
  <c r="B206" i="39"/>
  <c r="B207" i="39"/>
  <c r="B208" i="39"/>
  <c r="B209" i="39"/>
  <c r="B210" i="39"/>
  <c r="B211" i="39"/>
  <c r="B212" i="39"/>
  <c r="B213" i="39"/>
  <c r="B214" i="39"/>
  <c r="B215" i="39"/>
  <c r="B216" i="39"/>
  <c r="B217" i="39"/>
  <c r="B218" i="39"/>
  <c r="B219" i="39"/>
  <c r="B220" i="39"/>
  <c r="B221" i="39"/>
  <c r="B222" i="39"/>
  <c r="B119" i="39"/>
  <c r="B120" i="39"/>
  <c r="B121" i="39"/>
  <c r="B122" i="39"/>
  <c r="B123" i="39"/>
  <c r="B124" i="39"/>
  <c r="B125" i="39"/>
  <c r="B126" i="39"/>
  <c r="B127" i="39"/>
  <c r="B128" i="39"/>
  <c r="B129" i="39"/>
  <c r="B130" i="39"/>
  <c r="B131" i="39"/>
  <c r="B132" i="39"/>
  <c r="B133" i="39"/>
  <c r="B134" i="39"/>
  <c r="B135" i="39"/>
  <c r="B136" i="39"/>
  <c r="B137" i="39"/>
  <c r="B138" i="39"/>
  <c r="B139" i="39"/>
  <c r="B140" i="39"/>
  <c r="B141" i="39"/>
  <c r="B142" i="39"/>
  <c r="B143" i="39"/>
  <c r="B144" i="39"/>
  <c r="B145" i="39"/>
  <c r="B146" i="39"/>
  <c r="B147" i="39"/>
  <c r="B148" i="39"/>
  <c r="B149" i="39"/>
  <c r="B150" i="39"/>
  <c r="B151" i="39"/>
  <c r="B152" i="39"/>
  <c r="B153" i="39"/>
  <c r="B154" i="39"/>
  <c r="B155" i="39"/>
  <c r="B156" i="39"/>
  <c r="B157" i="39"/>
  <c r="B158" i="39"/>
  <c r="B159" i="39"/>
  <c r="B160" i="39"/>
  <c r="B161" i="39"/>
  <c r="B162" i="39"/>
  <c r="B163" i="39"/>
  <c r="B164" i="39"/>
  <c r="B165" i="39"/>
  <c r="B166" i="39"/>
  <c r="B167" i="39"/>
  <c r="B64" i="39"/>
  <c r="B65" i="39"/>
  <c r="B66" i="39"/>
  <c r="B67" i="39"/>
  <c r="B68" i="39"/>
  <c r="B69" i="39"/>
  <c r="B70" i="39"/>
  <c r="B71" i="39"/>
  <c r="B72" i="39"/>
  <c r="B73" i="39"/>
  <c r="B74" i="39"/>
  <c r="B75" i="39"/>
  <c r="B76" i="39"/>
  <c r="B77" i="39"/>
  <c r="B78" i="39"/>
  <c r="B79" i="39"/>
  <c r="B80" i="39"/>
  <c r="B81" i="39"/>
  <c r="B82" i="39"/>
  <c r="B83" i="39"/>
  <c r="B84" i="39"/>
  <c r="B85" i="39"/>
  <c r="B86" i="39"/>
  <c r="B87" i="39"/>
  <c r="B88" i="39"/>
  <c r="B89" i="39"/>
  <c r="B90" i="39"/>
  <c r="B91" i="39"/>
  <c r="B92" i="39"/>
  <c r="B93" i="39"/>
  <c r="B94" i="39"/>
  <c r="B95" i="39"/>
  <c r="B96" i="39"/>
  <c r="B97" i="39"/>
  <c r="B98" i="39"/>
  <c r="B99" i="39"/>
  <c r="B100" i="39"/>
  <c r="B101" i="39"/>
  <c r="B102" i="39"/>
  <c r="B103" i="39"/>
  <c r="B104" i="39"/>
  <c r="B105" i="39"/>
  <c r="B106" i="39"/>
  <c r="B107" i="39"/>
  <c r="B108" i="39"/>
  <c r="B109" i="39"/>
  <c r="B110" i="39"/>
  <c r="B111" i="39"/>
  <c r="B112" i="39"/>
  <c r="M9" i="39"/>
  <c r="M10" i="39"/>
  <c r="M11" i="39"/>
  <c r="M12" i="39"/>
  <c r="M13" i="39"/>
  <c r="M14" i="39"/>
  <c r="M15" i="39"/>
  <c r="M16" i="39"/>
  <c r="M17" i="39"/>
  <c r="M18" i="39"/>
  <c r="M19" i="39"/>
  <c r="M20" i="39"/>
  <c r="M21" i="39"/>
  <c r="M22" i="39"/>
  <c r="M23" i="39"/>
  <c r="M24" i="39"/>
  <c r="M25" i="39"/>
  <c r="M26" i="39"/>
  <c r="M27" i="39"/>
  <c r="M28" i="39"/>
  <c r="M29" i="39"/>
  <c r="M30" i="39"/>
  <c r="M31" i="39"/>
  <c r="M32" i="39"/>
  <c r="M33" i="39"/>
  <c r="M34" i="39"/>
  <c r="M35" i="39"/>
  <c r="M36" i="39"/>
  <c r="M37" i="39"/>
  <c r="M38" i="39"/>
  <c r="M39" i="39"/>
  <c r="M40" i="39"/>
  <c r="M41" i="39"/>
  <c r="M42" i="39"/>
  <c r="M43" i="39"/>
  <c r="M44" i="39"/>
  <c r="M45" i="39"/>
  <c r="M46" i="39"/>
  <c r="M47" i="39"/>
  <c r="M48" i="39"/>
  <c r="M49" i="39"/>
  <c r="M50" i="39"/>
  <c r="M51" i="39"/>
  <c r="M52" i="39"/>
  <c r="M53" i="39"/>
  <c r="M54" i="39"/>
  <c r="M55" i="39"/>
  <c r="M56" i="39"/>
  <c r="M57" i="39"/>
  <c r="B9" i="39"/>
  <c r="B10" i="39"/>
  <c r="B11"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38" i="39"/>
  <c r="B39" i="39"/>
  <c r="B40" i="39"/>
  <c r="B41" i="39"/>
  <c r="B42" i="39"/>
  <c r="B43" i="39"/>
  <c r="B44" i="39"/>
  <c r="B45" i="39"/>
  <c r="B46" i="39"/>
  <c r="B47" i="39"/>
  <c r="B48" i="39"/>
  <c r="B49" i="39"/>
  <c r="B50" i="39"/>
  <c r="B51" i="39"/>
  <c r="B52" i="39"/>
  <c r="B53" i="39"/>
  <c r="B54" i="39"/>
  <c r="B55" i="39"/>
  <c r="B56" i="39"/>
  <c r="B57" i="39"/>
  <c r="C3" i="39"/>
  <c r="B61" i="14" s="1"/>
  <c r="B17" i="14" s="1"/>
  <c r="C2" i="39"/>
  <c r="A1" i="39"/>
  <c r="E35" i="13"/>
  <c r="D35" i="13"/>
  <c r="C35" i="13"/>
  <c r="A1" i="14"/>
  <c r="A1" i="32"/>
  <c r="A1" i="5"/>
  <c r="A1" i="6"/>
  <c r="A1" i="3"/>
  <c r="A1" i="34"/>
  <c r="A1" i="13"/>
  <c r="A1" i="18"/>
  <c r="A1" i="36"/>
  <c r="A1" i="1"/>
  <c r="A1" i="38"/>
  <c r="A1" i="12"/>
  <c r="A1" i="28"/>
  <c r="J16" i="40"/>
  <c r="J17" i="40"/>
  <c r="J18" i="40"/>
  <c r="J19" i="40"/>
  <c r="B15" i="13"/>
  <c r="B18" i="38"/>
  <c r="B3" i="38"/>
  <c r="B8" i="14" s="1"/>
  <c r="B2" i="38"/>
  <c r="E8" i="32"/>
  <c r="K9" i="1"/>
  <c r="E60" i="34"/>
  <c r="E15" i="13"/>
  <c r="B16" i="38"/>
  <c r="B19" i="38"/>
  <c r="J16" i="13"/>
  <c r="E18" i="13"/>
  <c r="B3" i="18"/>
  <c r="B34" i="14" s="1"/>
  <c r="B12" i="14" s="1"/>
  <c r="J17" i="13"/>
  <c r="C10" i="3"/>
  <c r="C19" i="3"/>
  <c r="C20" i="3"/>
  <c r="C22" i="3"/>
  <c r="C34" i="3"/>
  <c r="C46" i="3"/>
  <c r="C56" i="3"/>
  <c r="C58" i="3"/>
  <c r="C60" i="3"/>
  <c r="C82" i="3"/>
  <c r="C92" i="3"/>
  <c r="C94" i="3"/>
  <c r="C106" i="3"/>
  <c r="C118" i="3"/>
  <c r="C130" i="3"/>
  <c r="C142" i="3"/>
  <c r="C144" i="3"/>
  <c r="C156" i="3"/>
  <c r="C164" i="3"/>
  <c r="C178" i="3"/>
  <c r="C190" i="3"/>
  <c r="C192" i="3"/>
  <c r="C200" i="3"/>
  <c r="C202" i="3"/>
  <c r="C212" i="3"/>
  <c r="C214"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F18" i="13"/>
  <c r="G18" i="13"/>
  <c r="H18" i="13"/>
  <c r="I18" i="13"/>
  <c r="C3" i="1"/>
  <c r="C3" i="6"/>
  <c r="B54" i="14" s="1"/>
  <c r="B16" i="14" s="1"/>
  <c r="B3" i="32"/>
  <c r="B27" i="28" s="1"/>
  <c r="C99" i="28" s="1"/>
  <c r="B3" i="5"/>
  <c r="B26" i="28" s="1"/>
  <c r="C98" i="28" s="1"/>
  <c r="K8" i="36"/>
  <c r="E42" i="34"/>
  <c r="B9" i="36"/>
  <c r="B10" i="36"/>
  <c r="C58" i="36"/>
  <c r="C59" i="36"/>
  <c r="B38" i="34"/>
  <c r="B37" i="34"/>
  <c r="C22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C2" i="6"/>
  <c r="B14" i="5"/>
  <c r="B13" i="5"/>
  <c r="B2" i="5"/>
  <c r="D1005" i="3"/>
  <c r="D1004" i="3"/>
  <c r="D1003" i="3"/>
  <c r="D1002" i="3"/>
  <c r="D1001" i="3"/>
  <c r="D1000" i="3"/>
  <c r="D999" i="3"/>
  <c r="D998" i="3"/>
  <c r="D997" i="3"/>
  <c r="D996" i="3"/>
  <c r="D995" i="3"/>
  <c r="D994" i="3"/>
  <c r="D993" i="3"/>
  <c r="D992" i="3"/>
  <c r="D991" i="3"/>
  <c r="D990" i="3"/>
  <c r="D989" i="3"/>
  <c r="D988" i="3"/>
  <c r="D987" i="3"/>
  <c r="D986" i="3"/>
  <c r="D985" i="3"/>
  <c r="D984" i="3"/>
  <c r="D983" i="3"/>
  <c r="D982" i="3"/>
  <c r="D981" i="3"/>
  <c r="D980" i="3"/>
  <c r="D979" i="3"/>
  <c r="D978" i="3"/>
  <c r="D977" i="3"/>
  <c r="D976" i="3"/>
  <c r="D975" i="3"/>
  <c r="D974" i="3"/>
  <c r="D973" i="3"/>
  <c r="D972" i="3"/>
  <c r="D971" i="3"/>
  <c r="D970" i="3"/>
  <c r="D969" i="3"/>
  <c r="D968" i="3"/>
  <c r="D967" i="3"/>
  <c r="D966" i="3"/>
  <c r="D965" i="3"/>
  <c r="D964" i="3"/>
  <c r="D963" i="3"/>
  <c r="D962" i="3"/>
  <c r="D961" i="3"/>
  <c r="D960" i="3"/>
  <c r="D959" i="3"/>
  <c r="D958" i="3"/>
  <c r="D957" i="3"/>
  <c r="D956" i="3"/>
  <c r="D955" i="3"/>
  <c r="D954" i="3"/>
  <c r="D953" i="3"/>
  <c r="D952" i="3"/>
  <c r="D951" i="3"/>
  <c r="D950" i="3"/>
  <c r="D949" i="3"/>
  <c r="D948" i="3"/>
  <c r="D947" i="3"/>
  <c r="D946" i="3"/>
  <c r="D945" i="3"/>
  <c r="D944" i="3"/>
  <c r="D943" i="3"/>
  <c r="D942" i="3"/>
  <c r="D941" i="3"/>
  <c r="D940" i="3"/>
  <c r="D939" i="3"/>
  <c r="D938" i="3"/>
  <c r="D937" i="3"/>
  <c r="D936" i="3"/>
  <c r="D935" i="3"/>
  <c r="D934" i="3"/>
  <c r="D933" i="3"/>
  <c r="D932" i="3"/>
  <c r="D931" i="3"/>
  <c r="D930" i="3"/>
  <c r="D929" i="3"/>
  <c r="D928" i="3"/>
  <c r="D927" i="3"/>
  <c r="D926" i="3"/>
  <c r="D925" i="3"/>
  <c r="D924" i="3"/>
  <c r="D923" i="3"/>
  <c r="D922" i="3"/>
  <c r="D921" i="3"/>
  <c r="D920" i="3"/>
  <c r="D919" i="3"/>
  <c r="D918" i="3"/>
  <c r="D917" i="3"/>
  <c r="D916" i="3"/>
  <c r="D915" i="3"/>
  <c r="D914" i="3"/>
  <c r="D913" i="3"/>
  <c r="D912" i="3"/>
  <c r="D911" i="3"/>
  <c r="D910" i="3"/>
  <c r="D909" i="3"/>
  <c r="D908" i="3"/>
  <c r="D907" i="3"/>
  <c r="D906" i="3"/>
  <c r="D905" i="3"/>
  <c r="D904" i="3"/>
  <c r="D903" i="3"/>
  <c r="D902" i="3"/>
  <c r="D901" i="3"/>
  <c r="D900" i="3"/>
  <c r="D899" i="3"/>
  <c r="D898" i="3"/>
  <c r="D897" i="3"/>
  <c r="D896" i="3"/>
  <c r="D895" i="3"/>
  <c r="D894" i="3"/>
  <c r="D893" i="3"/>
  <c r="D892" i="3"/>
  <c r="D891" i="3"/>
  <c r="D890" i="3"/>
  <c r="D889" i="3"/>
  <c r="D888" i="3"/>
  <c r="D887" i="3"/>
  <c r="D886" i="3"/>
  <c r="D885" i="3"/>
  <c r="D884" i="3"/>
  <c r="D883" i="3"/>
  <c r="D882" i="3"/>
  <c r="D881" i="3"/>
  <c r="D880" i="3"/>
  <c r="D879" i="3"/>
  <c r="D878" i="3"/>
  <c r="D877" i="3"/>
  <c r="D876" i="3"/>
  <c r="D875" i="3"/>
  <c r="D874" i="3"/>
  <c r="D873" i="3"/>
  <c r="D872" i="3"/>
  <c r="D871" i="3"/>
  <c r="D870" i="3"/>
  <c r="D869" i="3"/>
  <c r="D868" i="3"/>
  <c r="D867" i="3"/>
  <c r="D866" i="3"/>
  <c r="D865" i="3"/>
  <c r="D864" i="3"/>
  <c r="D863" i="3"/>
  <c r="D862" i="3"/>
  <c r="D861" i="3"/>
  <c r="D860" i="3"/>
  <c r="D859" i="3"/>
  <c r="D858" i="3"/>
  <c r="D857" i="3"/>
  <c r="D856" i="3"/>
  <c r="D855" i="3"/>
  <c r="D854" i="3"/>
  <c r="D853" i="3"/>
  <c r="D852" i="3"/>
  <c r="D851" i="3"/>
  <c r="D850" i="3"/>
  <c r="D849" i="3"/>
  <c r="D848" i="3"/>
  <c r="D847" i="3"/>
  <c r="D846" i="3"/>
  <c r="D845" i="3"/>
  <c r="D844" i="3"/>
  <c r="D843" i="3"/>
  <c r="D842" i="3"/>
  <c r="D841" i="3"/>
  <c r="D840" i="3"/>
  <c r="D839" i="3"/>
  <c r="D838" i="3"/>
  <c r="D837" i="3"/>
  <c r="D836" i="3"/>
  <c r="D835" i="3"/>
  <c r="D834" i="3"/>
  <c r="D833" i="3"/>
  <c r="D832" i="3"/>
  <c r="D831" i="3"/>
  <c r="D830" i="3"/>
  <c r="D829" i="3"/>
  <c r="D828" i="3"/>
  <c r="D827" i="3"/>
  <c r="D826" i="3"/>
  <c r="D825" i="3"/>
  <c r="D824" i="3"/>
  <c r="D823" i="3"/>
  <c r="D822" i="3"/>
  <c r="D821" i="3"/>
  <c r="D820" i="3"/>
  <c r="D819" i="3"/>
  <c r="D818" i="3"/>
  <c r="D817" i="3"/>
  <c r="D816" i="3"/>
  <c r="D815" i="3"/>
  <c r="D814" i="3"/>
  <c r="D813" i="3"/>
  <c r="D812" i="3"/>
  <c r="D811" i="3"/>
  <c r="D810" i="3"/>
  <c r="D809" i="3"/>
  <c r="D808" i="3"/>
  <c r="D807" i="3"/>
  <c r="D806" i="3"/>
  <c r="D805" i="3"/>
  <c r="D804" i="3"/>
  <c r="D803" i="3"/>
  <c r="D802" i="3"/>
  <c r="D801" i="3"/>
  <c r="D800" i="3"/>
  <c r="D799" i="3"/>
  <c r="D798" i="3"/>
  <c r="D797" i="3"/>
  <c r="D796" i="3"/>
  <c r="D795" i="3"/>
  <c r="D794" i="3"/>
  <c r="D793" i="3"/>
  <c r="D792" i="3"/>
  <c r="D791" i="3"/>
  <c r="D790" i="3"/>
  <c r="D789" i="3"/>
  <c r="D788" i="3"/>
  <c r="D787" i="3"/>
  <c r="D786" i="3"/>
  <c r="D785" i="3"/>
  <c r="D784" i="3"/>
  <c r="D783" i="3"/>
  <c r="D782" i="3"/>
  <c r="D781" i="3"/>
  <c r="D780" i="3"/>
  <c r="D779" i="3"/>
  <c r="D778" i="3"/>
  <c r="D777" i="3"/>
  <c r="D776" i="3"/>
  <c r="D775" i="3"/>
  <c r="D774" i="3"/>
  <c r="D773" i="3"/>
  <c r="D772" i="3"/>
  <c r="D771" i="3"/>
  <c r="D770" i="3"/>
  <c r="D769" i="3"/>
  <c r="D768" i="3"/>
  <c r="D767" i="3"/>
  <c r="D766" i="3"/>
  <c r="D765" i="3"/>
  <c r="D764" i="3"/>
  <c r="D763" i="3"/>
  <c r="D762" i="3"/>
  <c r="D761" i="3"/>
  <c r="D760" i="3"/>
  <c r="D759" i="3"/>
  <c r="D758" i="3"/>
  <c r="D757" i="3"/>
  <c r="D756" i="3"/>
  <c r="D755" i="3"/>
  <c r="D754" i="3"/>
  <c r="D753" i="3"/>
  <c r="D752" i="3"/>
  <c r="D751" i="3"/>
  <c r="D750" i="3"/>
  <c r="D749" i="3"/>
  <c r="D748" i="3"/>
  <c r="D747" i="3"/>
  <c r="D746" i="3"/>
  <c r="D745" i="3"/>
  <c r="D744" i="3"/>
  <c r="D743" i="3"/>
  <c r="D742" i="3"/>
  <c r="D741" i="3"/>
  <c r="D740" i="3"/>
  <c r="D739" i="3"/>
  <c r="D738" i="3"/>
  <c r="D737" i="3"/>
  <c r="D736" i="3"/>
  <c r="D735" i="3"/>
  <c r="D734" i="3"/>
  <c r="D733" i="3"/>
  <c r="D732" i="3"/>
  <c r="D731" i="3"/>
  <c r="D730" i="3"/>
  <c r="D729" i="3"/>
  <c r="D728" i="3"/>
  <c r="D727" i="3"/>
  <c r="D726" i="3"/>
  <c r="D725" i="3"/>
  <c r="D724" i="3"/>
  <c r="D723" i="3"/>
  <c r="D722" i="3"/>
  <c r="D721" i="3"/>
  <c r="D720" i="3"/>
  <c r="D719" i="3"/>
  <c r="D718" i="3"/>
  <c r="D717" i="3"/>
  <c r="D716" i="3"/>
  <c r="D715" i="3"/>
  <c r="D714" i="3"/>
  <c r="D713" i="3"/>
  <c r="D712" i="3"/>
  <c r="D711" i="3"/>
  <c r="D710" i="3"/>
  <c r="D709" i="3"/>
  <c r="D708" i="3"/>
  <c r="D707" i="3"/>
  <c r="D706" i="3"/>
  <c r="D705" i="3"/>
  <c r="D704" i="3"/>
  <c r="D703" i="3"/>
  <c r="D702" i="3"/>
  <c r="D701" i="3"/>
  <c r="D700" i="3"/>
  <c r="D699" i="3"/>
  <c r="D698" i="3"/>
  <c r="D697" i="3"/>
  <c r="D696" i="3"/>
  <c r="D695" i="3"/>
  <c r="D694" i="3"/>
  <c r="D693" i="3"/>
  <c r="D692" i="3"/>
  <c r="D691" i="3"/>
  <c r="D690" i="3"/>
  <c r="D689" i="3"/>
  <c r="D688" i="3"/>
  <c r="D687" i="3"/>
  <c r="D686" i="3"/>
  <c r="D685" i="3"/>
  <c r="D684" i="3"/>
  <c r="D683" i="3"/>
  <c r="D682" i="3"/>
  <c r="D681" i="3"/>
  <c r="D680" i="3"/>
  <c r="D679" i="3"/>
  <c r="D678" i="3"/>
  <c r="D677" i="3"/>
  <c r="D676" i="3"/>
  <c r="D675" i="3"/>
  <c r="D674" i="3"/>
  <c r="D673" i="3"/>
  <c r="D672" i="3"/>
  <c r="D671" i="3"/>
  <c r="D670" i="3"/>
  <c r="D669" i="3"/>
  <c r="D668" i="3"/>
  <c r="D667" i="3"/>
  <c r="D666" i="3"/>
  <c r="D665" i="3"/>
  <c r="D664" i="3"/>
  <c r="D663" i="3"/>
  <c r="D662" i="3"/>
  <c r="D661" i="3"/>
  <c r="D660" i="3"/>
  <c r="D659" i="3"/>
  <c r="D658" i="3"/>
  <c r="D657" i="3"/>
  <c r="D656" i="3"/>
  <c r="D655" i="3"/>
  <c r="D654" i="3"/>
  <c r="D653" i="3"/>
  <c r="D652" i="3"/>
  <c r="D651" i="3"/>
  <c r="D650" i="3"/>
  <c r="D649" i="3"/>
  <c r="D648" i="3"/>
  <c r="D647" i="3"/>
  <c r="D646" i="3"/>
  <c r="D645" i="3"/>
  <c r="D644" i="3"/>
  <c r="D643" i="3"/>
  <c r="D642" i="3"/>
  <c r="D641" i="3"/>
  <c r="D640" i="3"/>
  <c r="D639" i="3"/>
  <c r="D638" i="3"/>
  <c r="D637" i="3"/>
  <c r="D636" i="3"/>
  <c r="D635" i="3"/>
  <c r="D634" i="3"/>
  <c r="D633" i="3"/>
  <c r="D632" i="3"/>
  <c r="D631" i="3"/>
  <c r="D630" i="3"/>
  <c r="D629" i="3"/>
  <c r="D628" i="3"/>
  <c r="D627" i="3"/>
  <c r="D626" i="3"/>
  <c r="D625" i="3"/>
  <c r="D624" i="3"/>
  <c r="D623" i="3"/>
  <c r="D622" i="3"/>
  <c r="D621" i="3"/>
  <c r="D620" i="3"/>
  <c r="D619" i="3"/>
  <c r="D618" i="3"/>
  <c r="D617" i="3"/>
  <c r="D616" i="3"/>
  <c r="D615" i="3"/>
  <c r="D614" i="3"/>
  <c r="D613" i="3"/>
  <c r="D612" i="3"/>
  <c r="D611" i="3"/>
  <c r="D610" i="3"/>
  <c r="D609" i="3"/>
  <c r="D608" i="3"/>
  <c r="D607" i="3"/>
  <c r="D606" i="3"/>
  <c r="D605" i="3"/>
  <c r="D604" i="3"/>
  <c r="D603" i="3"/>
  <c r="D602" i="3"/>
  <c r="D601" i="3"/>
  <c r="D600" i="3"/>
  <c r="D599" i="3"/>
  <c r="D598" i="3"/>
  <c r="D597" i="3"/>
  <c r="D596" i="3"/>
  <c r="D595" i="3"/>
  <c r="D594" i="3"/>
  <c r="D593" i="3"/>
  <c r="D592" i="3"/>
  <c r="D591" i="3"/>
  <c r="D590" i="3"/>
  <c r="D589" i="3"/>
  <c r="D588" i="3"/>
  <c r="D587" i="3"/>
  <c r="D586" i="3"/>
  <c r="D585" i="3"/>
  <c r="D584" i="3"/>
  <c r="D583" i="3"/>
  <c r="D582" i="3"/>
  <c r="D581" i="3"/>
  <c r="D580" i="3"/>
  <c r="D579" i="3"/>
  <c r="D578" i="3"/>
  <c r="D577" i="3"/>
  <c r="D576" i="3"/>
  <c r="D575" i="3"/>
  <c r="D574" i="3"/>
  <c r="D573" i="3"/>
  <c r="D572" i="3"/>
  <c r="D571" i="3"/>
  <c r="D570" i="3"/>
  <c r="D569" i="3"/>
  <c r="D568" i="3"/>
  <c r="D567" i="3"/>
  <c r="D566" i="3"/>
  <c r="D565" i="3"/>
  <c r="D564" i="3"/>
  <c r="D563" i="3"/>
  <c r="D562" i="3"/>
  <c r="D561" i="3"/>
  <c r="D560" i="3"/>
  <c r="D559" i="3"/>
  <c r="D558" i="3"/>
  <c r="D557" i="3"/>
  <c r="D556" i="3"/>
  <c r="D555" i="3"/>
  <c r="D554" i="3"/>
  <c r="D553" i="3"/>
  <c r="D552" i="3"/>
  <c r="D551" i="3"/>
  <c r="D550" i="3"/>
  <c r="D549" i="3"/>
  <c r="D548" i="3"/>
  <c r="D547" i="3"/>
  <c r="D546" i="3"/>
  <c r="D545" i="3"/>
  <c r="D544" i="3"/>
  <c r="D543" i="3"/>
  <c r="D542" i="3"/>
  <c r="D541" i="3"/>
  <c r="D540" i="3"/>
  <c r="D539" i="3"/>
  <c r="D538" i="3"/>
  <c r="D537" i="3"/>
  <c r="D536" i="3"/>
  <c r="D535" i="3"/>
  <c r="D534" i="3"/>
  <c r="D533" i="3"/>
  <c r="D532" i="3"/>
  <c r="D531" i="3"/>
  <c r="D530" i="3"/>
  <c r="D529" i="3"/>
  <c r="D528" i="3"/>
  <c r="D527" i="3"/>
  <c r="D526" i="3"/>
  <c r="D525" i="3"/>
  <c r="D524" i="3"/>
  <c r="D523" i="3"/>
  <c r="D522" i="3"/>
  <c r="D521" i="3"/>
  <c r="D520" i="3"/>
  <c r="D519" i="3"/>
  <c r="D518" i="3"/>
  <c r="D517" i="3"/>
  <c r="D516" i="3"/>
  <c r="D515" i="3"/>
  <c r="D514" i="3"/>
  <c r="D513" i="3"/>
  <c r="D512" i="3"/>
  <c r="D511" i="3"/>
  <c r="D510" i="3"/>
  <c r="D509" i="3"/>
  <c r="D508" i="3"/>
  <c r="D507" i="3"/>
  <c r="D506" i="3"/>
  <c r="D505" i="3"/>
  <c r="D504" i="3"/>
  <c r="D503" i="3"/>
  <c r="D502" i="3"/>
  <c r="D501" i="3"/>
  <c r="D500" i="3"/>
  <c r="D499" i="3"/>
  <c r="D498" i="3"/>
  <c r="D497" i="3"/>
  <c r="D496" i="3"/>
  <c r="D495" i="3"/>
  <c r="D494" i="3"/>
  <c r="D493" i="3"/>
  <c r="D492" i="3"/>
  <c r="D491" i="3"/>
  <c r="D490" i="3"/>
  <c r="D489" i="3"/>
  <c r="D488" i="3"/>
  <c r="D487" i="3"/>
  <c r="D486" i="3"/>
  <c r="D485" i="3"/>
  <c r="D484" i="3"/>
  <c r="D483" i="3"/>
  <c r="D482" i="3"/>
  <c r="D481" i="3"/>
  <c r="D480" i="3"/>
  <c r="D479" i="3"/>
  <c r="D478" i="3"/>
  <c r="D477" i="3"/>
  <c r="D476" i="3"/>
  <c r="D475" i="3"/>
  <c r="D474" i="3"/>
  <c r="D473" i="3"/>
  <c r="D472" i="3"/>
  <c r="D471" i="3"/>
  <c r="D470" i="3"/>
  <c r="D469" i="3"/>
  <c r="D468" i="3"/>
  <c r="D467" i="3"/>
  <c r="D466" i="3"/>
  <c r="D465" i="3"/>
  <c r="D464" i="3"/>
  <c r="D463" i="3"/>
  <c r="D462" i="3"/>
  <c r="D461" i="3"/>
  <c r="D460" i="3"/>
  <c r="D459" i="3"/>
  <c r="D458" i="3"/>
  <c r="D457" i="3"/>
  <c r="D456" i="3"/>
  <c r="D455" i="3"/>
  <c r="D454" i="3"/>
  <c r="D453" i="3"/>
  <c r="D452" i="3"/>
  <c r="D451" i="3"/>
  <c r="D450" i="3"/>
  <c r="D449" i="3"/>
  <c r="D448" i="3"/>
  <c r="D447" i="3"/>
  <c r="D446" i="3"/>
  <c r="D445" i="3"/>
  <c r="D444" i="3"/>
  <c r="D443" i="3"/>
  <c r="D442" i="3"/>
  <c r="D441" i="3"/>
  <c r="D440" i="3"/>
  <c r="D439" i="3"/>
  <c r="D438" i="3"/>
  <c r="D437" i="3"/>
  <c r="D436" i="3"/>
  <c r="D435" i="3"/>
  <c r="D434" i="3"/>
  <c r="D433" i="3"/>
  <c r="D432" i="3"/>
  <c r="D431" i="3"/>
  <c r="D430" i="3"/>
  <c r="D429" i="3"/>
  <c r="D428" i="3"/>
  <c r="D427" i="3"/>
  <c r="D426" i="3"/>
  <c r="D425" i="3"/>
  <c r="D424" i="3"/>
  <c r="D423" i="3"/>
  <c r="D422" i="3"/>
  <c r="D421" i="3"/>
  <c r="D420" i="3"/>
  <c r="D419" i="3"/>
  <c r="D418" i="3"/>
  <c r="D417" i="3"/>
  <c r="D416" i="3"/>
  <c r="D415" i="3"/>
  <c r="D414" i="3"/>
  <c r="D413" i="3"/>
  <c r="D412" i="3"/>
  <c r="D411" i="3"/>
  <c r="D410" i="3"/>
  <c r="D409" i="3"/>
  <c r="D408" i="3"/>
  <c r="D407" i="3"/>
  <c r="D406" i="3"/>
  <c r="D405" i="3"/>
  <c r="D404" i="3"/>
  <c r="D403" i="3"/>
  <c r="D402" i="3"/>
  <c r="D401" i="3"/>
  <c r="D400" i="3"/>
  <c r="D399" i="3"/>
  <c r="D398" i="3"/>
  <c r="D397" i="3"/>
  <c r="D396" i="3"/>
  <c r="D395" i="3"/>
  <c r="D394" i="3"/>
  <c r="D393" i="3"/>
  <c r="D392" i="3"/>
  <c r="D391" i="3"/>
  <c r="D390" i="3"/>
  <c r="D389" i="3"/>
  <c r="D388" i="3"/>
  <c r="D387" i="3"/>
  <c r="D386" i="3"/>
  <c r="D385" i="3"/>
  <c r="D384" i="3"/>
  <c r="D383" i="3"/>
  <c r="D382" i="3"/>
  <c r="D381" i="3"/>
  <c r="D380" i="3"/>
  <c r="D379" i="3"/>
  <c r="D378" i="3"/>
  <c r="D377" i="3"/>
  <c r="D376" i="3"/>
  <c r="D375" i="3"/>
  <c r="D374" i="3"/>
  <c r="D373" i="3"/>
  <c r="D372" i="3"/>
  <c r="D371" i="3"/>
  <c r="D370" i="3"/>
  <c r="D369" i="3"/>
  <c r="D368" i="3"/>
  <c r="D367" i="3"/>
  <c r="D366" i="3"/>
  <c r="D365" i="3"/>
  <c r="D364" i="3"/>
  <c r="D363" i="3"/>
  <c r="D362" i="3"/>
  <c r="D361" i="3"/>
  <c r="D360" i="3"/>
  <c r="D359" i="3"/>
  <c r="D358" i="3"/>
  <c r="D357" i="3"/>
  <c r="D356" i="3"/>
  <c r="D355" i="3"/>
  <c r="D354" i="3"/>
  <c r="D353" i="3"/>
  <c r="D352" i="3"/>
  <c r="D351" i="3"/>
  <c r="D350" i="3"/>
  <c r="D349" i="3"/>
  <c r="D348" i="3"/>
  <c r="D347" i="3"/>
  <c r="D346" i="3"/>
  <c r="D345" i="3"/>
  <c r="D344" i="3"/>
  <c r="D343" i="3"/>
  <c r="D342" i="3"/>
  <c r="D341" i="3"/>
  <c r="D340" i="3"/>
  <c r="D339" i="3"/>
  <c r="D338" i="3"/>
  <c r="D337" i="3"/>
  <c r="D336" i="3"/>
  <c r="D335" i="3"/>
  <c r="D334" i="3"/>
  <c r="D333" i="3"/>
  <c r="D332" i="3"/>
  <c r="D331" i="3"/>
  <c r="D330" i="3"/>
  <c r="D329" i="3"/>
  <c r="D328" i="3"/>
  <c r="D327" i="3"/>
  <c r="D326" i="3"/>
  <c r="D325" i="3"/>
  <c r="D324" i="3"/>
  <c r="D323" i="3"/>
  <c r="D322" i="3"/>
  <c r="D321" i="3"/>
  <c r="D320" i="3"/>
  <c r="D319" i="3"/>
  <c r="D318" i="3"/>
  <c r="D317" i="3"/>
  <c r="D316" i="3"/>
  <c r="D315" i="3"/>
  <c r="D314" i="3"/>
  <c r="D313" i="3"/>
  <c r="D312" i="3"/>
  <c r="D311" i="3"/>
  <c r="D310" i="3"/>
  <c r="D309" i="3"/>
  <c r="D308" i="3"/>
  <c r="D307" i="3"/>
  <c r="D306" i="3"/>
  <c r="D305" i="3"/>
  <c r="D304" i="3"/>
  <c r="D303" i="3"/>
  <c r="D302" i="3"/>
  <c r="D301" i="3"/>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B10" i="3"/>
  <c r="D7" i="3"/>
  <c r="C7" i="3"/>
  <c r="C2" i="3"/>
  <c r="B2" i="13"/>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2" i="18"/>
  <c r="C2" i="36"/>
  <c r="B11" i="3"/>
  <c r="C2" i="1"/>
  <c r="B3" i="28"/>
  <c r="B2" i="12"/>
  <c r="B3" i="14"/>
  <c r="B28" i="28" s="1"/>
  <c r="B2" i="14"/>
  <c r="B2" i="34"/>
  <c r="B2" i="32"/>
  <c r="F60" i="34"/>
  <c r="F15" i="13"/>
  <c r="F8" i="32"/>
  <c r="L9" i="1"/>
  <c r="B11" i="36"/>
  <c r="B12" i="36"/>
  <c r="Q7" i="39"/>
  <c r="F172" i="39"/>
  <c r="G60" i="34"/>
  <c r="G15" i="13"/>
  <c r="G8" i="32"/>
  <c r="M9" i="1"/>
  <c r="C42" i="34"/>
  <c r="D36" i="34"/>
  <c r="D42" i="34" s="1"/>
  <c r="B13" i="36"/>
  <c r="R7" i="39"/>
  <c r="G172" i="39"/>
  <c r="H15" i="13"/>
  <c r="H8" i="32"/>
  <c r="N9" i="1"/>
  <c r="H60" i="34"/>
  <c r="E26" i="34"/>
  <c r="E47" i="34"/>
  <c r="F72" i="14"/>
  <c r="F44" i="14"/>
  <c r="F68" i="14"/>
  <c r="F28" i="13"/>
  <c r="B14" i="36"/>
  <c r="AF9" i="3"/>
  <c r="AN9" i="3"/>
  <c r="AV9" i="3"/>
  <c r="BD9" i="3"/>
  <c r="BT9" i="3"/>
  <c r="BL9" i="3"/>
  <c r="J172" i="39"/>
  <c r="I8" i="32"/>
  <c r="O9" i="1"/>
  <c r="I60" i="34"/>
  <c r="I15" i="13"/>
  <c r="G72" i="14"/>
  <c r="G68" i="14"/>
  <c r="G44" i="14"/>
  <c r="E28" i="13"/>
  <c r="E19" i="34"/>
  <c r="F47" i="34"/>
  <c r="F26" i="34"/>
  <c r="B15" i="36"/>
  <c r="AG9" i="3"/>
  <c r="AO9" i="3"/>
  <c r="AW9" i="3"/>
  <c r="BE9" i="3"/>
  <c r="BU9" i="3"/>
  <c r="BM9" i="3"/>
  <c r="G47" i="34"/>
  <c r="G26" i="34"/>
  <c r="H72" i="14"/>
  <c r="H68" i="14"/>
  <c r="H44" i="14"/>
  <c r="D28" i="13"/>
  <c r="D19" i="34"/>
  <c r="B16" i="36"/>
  <c r="AH9" i="3"/>
  <c r="AP9" i="3"/>
  <c r="AX9" i="3"/>
  <c r="BF9" i="3"/>
  <c r="BV9" i="3"/>
  <c r="BN9" i="3"/>
  <c r="G172" i="6"/>
  <c r="G62" i="6"/>
  <c r="H26" i="34"/>
  <c r="H47" i="34"/>
  <c r="I68" i="14"/>
  <c r="I72" i="14"/>
  <c r="I44" i="14"/>
  <c r="C19" i="34"/>
  <c r="C28" i="13"/>
  <c r="B17" i="36"/>
  <c r="J68" i="14"/>
  <c r="J44" i="14"/>
  <c r="J72" i="14"/>
  <c r="I47" i="34"/>
  <c r="I26" i="34"/>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S6" i="1"/>
  <c r="E68" i="14"/>
  <c r="AR8" i="1"/>
  <c r="C23" i="14" s="1"/>
  <c r="B18" i="12"/>
  <c r="B27" i="12"/>
  <c r="D7" i="6"/>
  <c r="D62" i="6" s="1"/>
  <c r="D7" i="39"/>
  <c r="H38" i="38"/>
  <c r="C7" i="34"/>
  <c r="E7" i="39"/>
  <c r="E7" i="6"/>
  <c r="E172" i="6" s="1"/>
  <c r="F172" i="6"/>
  <c r="F62" i="6"/>
  <c r="I31" i="38"/>
  <c r="J31" i="38"/>
  <c r="K31" i="38"/>
  <c r="K35" i="38"/>
  <c r="I35" i="38"/>
  <c r="M23" i="36"/>
  <c r="N23" i="36" s="1"/>
  <c r="M40" i="36"/>
  <c r="N40" i="36" s="1"/>
  <c r="M31" i="36"/>
  <c r="N31" i="36" s="1"/>
  <c r="M39" i="36"/>
  <c r="N39" i="36" s="1"/>
  <c r="M30" i="36"/>
  <c r="N30" i="36" s="1"/>
  <c r="M38" i="36"/>
  <c r="N38" i="36" s="1"/>
  <c r="M37" i="36"/>
  <c r="N37" i="36" s="1"/>
  <c r="M29" i="36"/>
  <c r="N29" i="36"/>
  <c r="M36" i="36"/>
  <c r="N36" i="36" s="1"/>
  <c r="M28" i="36"/>
  <c r="N28" i="36" s="1"/>
  <c r="M44" i="36"/>
  <c r="N44" i="36" s="1"/>
  <c r="M35" i="36"/>
  <c r="N35" i="36" s="1"/>
  <c r="M43" i="36"/>
  <c r="N43" i="36" s="1"/>
  <c r="M34" i="36"/>
  <c r="N34" i="36" s="1"/>
  <c r="M42" i="36"/>
  <c r="N42" i="36" s="1"/>
  <c r="M33" i="36"/>
  <c r="N33" i="36" s="1"/>
  <c r="M25" i="36"/>
  <c r="N25" i="36" s="1"/>
  <c r="H34" i="38"/>
  <c r="H33" i="38"/>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B38" i="12"/>
  <c r="B36" i="28"/>
  <c r="F9" i="1"/>
  <c r="B35" i="28"/>
  <c r="J18" i="13"/>
  <c r="J35" i="38"/>
  <c r="L31" i="38"/>
  <c r="D29" i="14"/>
  <c r="P7" i="6"/>
  <c r="E117" i="6"/>
  <c r="E62" i="39"/>
  <c r="E117" i="39"/>
  <c r="E172" i="39"/>
  <c r="P7" i="39"/>
  <c r="C53" i="34"/>
  <c r="C47" i="34"/>
  <c r="C31" i="34"/>
  <c r="C26" i="34"/>
  <c r="C60" i="34"/>
  <c r="D117" i="39"/>
  <c r="D172" i="39"/>
  <c r="D62" i="39"/>
  <c r="O7" i="39"/>
  <c r="D117" i="6"/>
  <c r="D172" i="6"/>
  <c r="K23" i="36"/>
  <c r="K25" i="36"/>
  <c r="K34" i="36"/>
  <c r="K43" i="36"/>
  <c r="K40" i="36"/>
  <c r="K32" i="36"/>
  <c r="K42" i="36"/>
  <c r="H58" i="36"/>
  <c r="J58" i="36"/>
  <c r="K33" i="36"/>
  <c r="K27" i="36"/>
  <c r="K24" i="36"/>
  <c r="F58" i="36"/>
  <c r="K44" i="36"/>
  <c r="K37" i="36"/>
  <c r="K26" i="36"/>
  <c r="K29" i="36"/>
  <c r="K30" i="36"/>
  <c r="K41" i="36"/>
  <c r="K31" i="36"/>
  <c r="K36" i="36"/>
  <c r="K45" i="36"/>
  <c r="K38" i="36"/>
  <c r="G58" i="36"/>
  <c r="K35" i="36"/>
  <c r="K28" i="36"/>
  <c r="K39" i="36"/>
  <c r="I58" i="36"/>
  <c r="B43" i="12"/>
  <c r="B37" i="28"/>
  <c r="L35" i="38"/>
  <c r="M31" i="38"/>
  <c r="F15" i="34"/>
  <c r="F20" i="34"/>
  <c r="F16" i="34"/>
  <c r="F21" i="34"/>
  <c r="C55" i="34"/>
  <c r="C54" i="34"/>
  <c r="K58" i="36"/>
  <c r="B47" i="12"/>
  <c r="B38" i="28"/>
  <c r="M35" i="38"/>
  <c r="N31" i="38"/>
  <c r="N35" i="38"/>
  <c r="B39" i="28"/>
  <c r="B51" i="12"/>
  <c r="D9" i="34"/>
  <c r="C8" i="34"/>
  <c r="D8" i="34"/>
  <c r="C9" i="34"/>
  <c r="E7" i="12"/>
  <c r="B40" i="28"/>
  <c r="E9" i="34"/>
  <c r="G9" i="34"/>
  <c r="B41" i="28"/>
  <c r="G39" i="28"/>
  <c r="B5" i="38"/>
  <c r="H8" i="34"/>
  <c r="E8" i="34"/>
  <c r="I8" i="34"/>
  <c r="G8" i="34"/>
  <c r="B12" i="38"/>
  <c r="B42" i="28"/>
  <c r="H9" i="34"/>
  <c r="I9" i="34"/>
  <c r="G47" i="28"/>
  <c r="G34" i="28"/>
  <c r="B21" i="38"/>
  <c r="B43" i="28"/>
  <c r="D37" i="38"/>
  <c r="C9" i="28"/>
  <c r="B44" i="28"/>
  <c r="C7" i="1"/>
  <c r="F7" i="1"/>
  <c r="I7" i="1" s="1"/>
  <c r="Q7" i="1" s="1"/>
  <c r="B45" i="28"/>
  <c r="F9" i="34"/>
  <c r="F8" i="34"/>
  <c r="CQ256" i="1"/>
  <c r="CQ244" i="1"/>
  <c r="CQ250" i="1"/>
  <c r="CQ249" i="1"/>
  <c r="CQ239" i="1"/>
  <c r="CQ258" i="1"/>
  <c r="CQ255" i="1"/>
  <c r="CQ238" i="1"/>
  <c r="CQ228" i="1"/>
  <c r="CQ251" i="1"/>
  <c r="CQ236" i="1"/>
  <c r="CQ259" i="1"/>
  <c r="CQ234" i="1"/>
  <c r="CQ252" i="1"/>
  <c r="CQ233" i="1"/>
  <c r="CQ247" i="1"/>
  <c r="CQ242" i="1"/>
  <c r="CQ235" i="1"/>
  <c r="CQ253" i="1"/>
  <c r="CQ260" i="1"/>
  <c r="CQ237" i="1"/>
  <c r="CQ231" i="1"/>
  <c r="CQ230" i="1"/>
  <c r="CQ248" i="1"/>
  <c r="CQ245" i="1"/>
  <c r="CQ229" i="1"/>
  <c r="CQ257" i="1"/>
  <c r="CQ232" i="1"/>
  <c r="CQ240" i="1"/>
  <c r="CQ243" i="1"/>
  <c r="CQ254" i="1"/>
  <c r="CQ241" i="1"/>
  <c r="CQ246" i="1"/>
  <c r="E14" i="5" a="1"/>
  <c r="C14" i="5" a="1"/>
  <c r="F14" i="5" a="1"/>
  <c r="G14" i="5" a="1"/>
  <c r="I14" i="5" a="1"/>
  <c r="H14" i="5" a="1"/>
  <c r="D14" i="5" a="1"/>
  <c r="L15" i="5" a="1"/>
  <c r="M15" i="5" a="1"/>
  <c r="N15" i="5" a="1"/>
  <c r="O15" i="5" a="1"/>
  <c r="P15" i="5" a="1"/>
  <c r="R15" i="5" a="1"/>
  <c r="Q15" i="5" a="1"/>
  <c r="B14" i="1" l="1"/>
  <c r="B13" i="3"/>
  <c r="B12" i="3"/>
  <c r="B46" i="28"/>
  <c r="AU8" i="1"/>
  <c r="AV6" i="1"/>
  <c r="J17" i="38"/>
  <c r="D18" i="38" a="1"/>
  <c r="D18" i="38" s="1"/>
  <c r="E18" i="38" a="1"/>
  <c r="E18" i="38" s="1"/>
  <c r="C16" i="34" s="1"/>
  <c r="G39" i="38"/>
  <c r="F38" i="38"/>
  <c r="J29" i="38"/>
  <c r="I33" i="38"/>
  <c r="J30" i="38"/>
  <c r="I34" i="38"/>
  <c r="D54" i="34"/>
  <c r="Y7" i="1"/>
  <c r="B48" i="28"/>
  <c r="F39" i="38"/>
  <c r="B47" i="28"/>
  <c r="C31" i="40"/>
  <c r="G25" i="40"/>
  <c r="G24" i="40" s="1"/>
  <c r="C30" i="14" s="1"/>
  <c r="M26" i="36"/>
  <c r="N26" i="36" s="1"/>
  <c r="AA25" i="18"/>
  <c r="M45" i="36"/>
  <c r="N45" i="36" s="1"/>
  <c r="T20" i="18"/>
  <c r="P38" i="18"/>
  <c r="T38" i="18"/>
  <c r="S20" i="18"/>
  <c r="R20" i="18"/>
  <c r="AD46" i="18"/>
  <c r="Q20" i="18"/>
  <c r="T18" i="18"/>
  <c r="M32" i="36"/>
  <c r="N32" i="36" s="1"/>
  <c r="Q26" i="18"/>
  <c r="M27" i="36"/>
  <c r="N27" i="36" s="1"/>
  <c r="Z16" i="18"/>
  <c r="M41" i="36"/>
  <c r="N41" i="36" s="1"/>
  <c r="P20" i="18"/>
  <c r="AC9" i="18"/>
  <c r="M16" i="36"/>
  <c r="N16" i="36" s="1"/>
  <c r="M9" i="36"/>
  <c r="N9" i="36" s="1"/>
  <c r="S23" i="18"/>
  <c r="AC15" i="18"/>
  <c r="M19" i="36"/>
  <c r="N19" i="36" s="1"/>
  <c r="M15" i="36"/>
  <c r="N15" i="36" s="1"/>
  <c r="M20" i="36"/>
  <c r="N20" i="36" s="1"/>
  <c r="AC34" i="18"/>
  <c r="Q31" i="18"/>
  <c r="AB25" i="18"/>
  <c r="AC46" i="18"/>
  <c r="AD25" i="18"/>
  <c r="T53" i="18"/>
  <c r="AC40" i="18"/>
  <c r="Z25" i="18"/>
  <c r="M47" i="36"/>
  <c r="N47" i="36" s="1"/>
  <c r="AA26" i="18"/>
  <c r="Q53" i="18"/>
  <c r="S29" i="18"/>
  <c r="S54" i="18"/>
  <c r="AD27" i="18"/>
  <c r="R38" i="18"/>
  <c r="AD28" i="18"/>
  <c r="R53" i="18"/>
  <c r="P53" i="18"/>
  <c r="S53" i="18"/>
  <c r="AC47" i="18"/>
  <c r="AC25" i="18"/>
  <c r="AD51" i="18"/>
  <c r="Q38" i="18"/>
  <c r="AC29" i="18"/>
  <c r="AB46" i="18"/>
  <c r="S38" i="18"/>
  <c r="Z52" i="18"/>
  <c r="T27" i="18"/>
  <c r="Z57" i="18"/>
  <c r="AA46" i="18"/>
  <c r="Z46" i="18"/>
  <c r="Z33" i="18"/>
  <c r="P36" i="18"/>
  <c r="T36" i="18"/>
  <c r="Q36" i="18"/>
  <c r="R36" i="18"/>
  <c r="S36" i="18"/>
  <c r="R14" i="18"/>
  <c r="S14" i="18"/>
  <c r="P14" i="18"/>
  <c r="T14" i="18"/>
  <c r="Q14" i="18"/>
  <c r="AC53" i="18"/>
  <c r="AB53" i="18"/>
  <c r="AA53" i="18"/>
  <c r="Z53" i="18"/>
  <c r="AD53" i="18"/>
  <c r="AA41" i="18"/>
  <c r="Z41" i="18"/>
  <c r="AD41" i="18"/>
  <c r="AC41" i="18"/>
  <c r="AB41" i="18"/>
  <c r="AA20" i="18"/>
  <c r="AC20" i="18"/>
  <c r="AB20" i="18"/>
  <c r="AD20" i="18"/>
  <c r="Z20" i="18"/>
  <c r="AD40" i="18"/>
  <c r="Z40" i="18"/>
  <c r="AA40" i="18"/>
  <c r="AB40" i="18"/>
  <c r="AD38" i="18"/>
  <c r="Z38" i="18"/>
  <c r="AA38" i="18"/>
  <c r="AC38" i="18"/>
  <c r="AB38" i="18"/>
  <c r="M24" i="36"/>
  <c r="N24" i="36" s="1"/>
  <c r="N42" i="39"/>
  <c r="C152" i="39"/>
  <c r="C207" i="39" s="1"/>
  <c r="C97" i="39"/>
  <c r="AA28" i="18"/>
  <c r="AB28" i="18"/>
  <c r="AC28" i="18"/>
  <c r="Z28" i="18"/>
  <c r="C109" i="39"/>
  <c r="N54" i="39"/>
  <c r="C164" i="39"/>
  <c r="C219" i="39" s="1"/>
  <c r="Q41" i="18"/>
  <c r="P41" i="18"/>
  <c r="T41" i="18"/>
  <c r="S41" i="18"/>
  <c r="R41" i="18"/>
  <c r="S9" i="18"/>
  <c r="R9" i="18"/>
  <c r="Q9" i="18"/>
  <c r="P9" i="18"/>
  <c r="T9" i="18"/>
  <c r="T29" i="18"/>
  <c r="R29" i="18"/>
  <c r="Q29" i="18"/>
  <c r="P29" i="18"/>
  <c r="AA35" i="18"/>
  <c r="Z35" i="18"/>
  <c r="AD35" i="18"/>
  <c r="AC35" i="18"/>
  <c r="AB35" i="18"/>
  <c r="S18" i="18"/>
  <c r="P18" i="18"/>
  <c r="R18" i="18"/>
  <c r="Q18" i="18"/>
  <c r="S27" i="18"/>
  <c r="R27" i="18"/>
  <c r="Q27" i="18"/>
  <c r="P27" i="18"/>
  <c r="O27" i="18"/>
  <c r="AC55" i="18"/>
  <c r="AB55" i="18"/>
  <c r="AA55" i="18"/>
  <c r="Z55" i="18"/>
  <c r="AD55" i="18"/>
  <c r="Z44" i="18"/>
  <c r="AB44" i="18"/>
  <c r="AA44" i="18"/>
  <c r="AC44" i="18"/>
  <c r="AD44" i="18"/>
  <c r="Z11" i="18"/>
  <c r="AD11" i="18"/>
  <c r="AC11" i="18"/>
  <c r="AB11" i="18"/>
  <c r="AA11" i="18"/>
  <c r="P48" i="18"/>
  <c r="Q48" i="18"/>
  <c r="R48" i="18"/>
  <c r="S48" i="18"/>
  <c r="T48" i="18"/>
  <c r="AC31" i="18"/>
  <c r="AB31" i="18"/>
  <c r="AA31" i="18"/>
  <c r="Z31" i="18"/>
  <c r="AD31" i="18"/>
  <c r="AB22" i="18"/>
  <c r="AA22" i="18"/>
  <c r="AC22" i="18"/>
  <c r="Z22" i="18"/>
  <c r="AD22" i="18"/>
  <c r="AC39" i="18"/>
  <c r="AC37" i="18"/>
  <c r="P43" i="18"/>
  <c r="R43" i="18"/>
  <c r="P26" i="18"/>
  <c r="R26" i="18"/>
  <c r="O26" i="18"/>
  <c r="T26" i="18"/>
  <c r="S26" i="18"/>
  <c r="S17" i="18"/>
  <c r="R17" i="18"/>
  <c r="Q17" i="18"/>
  <c r="P17" i="18"/>
  <c r="T17" i="18"/>
  <c r="AD50" i="18"/>
  <c r="AB50" i="18"/>
  <c r="AC50" i="18"/>
  <c r="AA50" i="18"/>
  <c r="Z50" i="18"/>
  <c r="AB17" i="18"/>
  <c r="AA17" i="18"/>
  <c r="Z17" i="18"/>
  <c r="AD17" i="18"/>
  <c r="R42" i="18"/>
  <c r="T42" i="18"/>
  <c r="S42" i="18"/>
  <c r="Q42" i="18"/>
  <c r="P42" i="18"/>
  <c r="S25" i="18"/>
  <c r="Q25" i="18"/>
  <c r="AC49" i="18"/>
  <c r="AB49" i="18"/>
  <c r="AA49" i="18"/>
  <c r="Z49" i="18"/>
  <c r="AD49" i="18"/>
  <c r="AC16" i="18"/>
  <c r="AB16" i="18"/>
  <c r="AD16" i="18"/>
  <c r="AA16" i="18"/>
  <c r="R32" i="18"/>
  <c r="P32" i="18"/>
  <c r="S32" i="18"/>
  <c r="T32" i="18"/>
  <c r="Q32" i="18"/>
  <c r="Q24" i="18"/>
  <c r="P24" i="18"/>
  <c r="R24" i="18"/>
  <c r="T24" i="18"/>
  <c r="S24" i="18"/>
  <c r="S15" i="18"/>
  <c r="R15" i="18"/>
  <c r="Q15" i="18"/>
  <c r="P15" i="18"/>
  <c r="T15" i="18"/>
  <c r="AB56" i="18"/>
  <c r="Z56" i="18"/>
  <c r="AD56" i="18"/>
  <c r="AA56" i="18"/>
  <c r="AC56" i="18"/>
  <c r="AA32" i="18"/>
  <c r="Z32" i="18"/>
  <c r="AB32" i="18"/>
  <c r="AD32" i="18"/>
  <c r="AC32" i="18"/>
  <c r="R50" i="18"/>
  <c r="S50" i="18"/>
  <c r="T50" i="18"/>
  <c r="O50" i="18"/>
  <c r="Q50" i="18"/>
  <c r="P50" i="18"/>
  <c r="R23" i="18"/>
  <c r="Q23" i="18"/>
  <c r="P23" i="18"/>
  <c r="O23" i="18"/>
  <c r="T23" i="18"/>
  <c r="AB47" i="18"/>
  <c r="AA47" i="18"/>
  <c r="Z47" i="18"/>
  <c r="AD47" i="18"/>
  <c r="AC23" i="18"/>
  <c r="AB23" i="18"/>
  <c r="AA23" i="18"/>
  <c r="Z23" i="18"/>
  <c r="AD23" i="18"/>
  <c r="S49" i="18"/>
  <c r="Q49" i="18"/>
  <c r="AD14" i="18"/>
  <c r="AB14" i="18"/>
  <c r="AC14" i="18"/>
  <c r="AA14" i="18"/>
  <c r="Z14" i="18"/>
  <c r="S21" i="18"/>
  <c r="R21" i="18"/>
  <c r="Q21" i="18"/>
  <c r="P21" i="18"/>
  <c r="T21" i="18"/>
  <c r="S13" i="18"/>
  <c r="P13" i="18"/>
  <c r="AC13" i="18"/>
  <c r="AB13" i="18"/>
  <c r="AA13" i="18"/>
  <c r="Z13" i="18"/>
  <c r="AD13" i="18"/>
  <c r="P30" i="18"/>
  <c r="R30" i="18"/>
  <c r="S30" i="18"/>
  <c r="T30" i="18"/>
  <c r="Q30" i="18"/>
  <c r="S12" i="18"/>
  <c r="T12" i="18"/>
  <c r="R12" i="18"/>
  <c r="Q12" i="18"/>
  <c r="P12" i="18"/>
  <c r="AC45" i="18"/>
  <c r="AD45" i="18"/>
  <c r="AB29" i="18"/>
  <c r="AA29" i="18"/>
  <c r="Z29" i="18"/>
  <c r="AD29" i="18"/>
  <c r="Q56" i="18"/>
  <c r="P56" i="18"/>
  <c r="R56" i="18"/>
  <c r="T56" i="18"/>
  <c r="S56" i="18"/>
  <c r="S47" i="18"/>
  <c r="R47" i="18"/>
  <c r="Q47" i="18"/>
  <c r="P47" i="18"/>
  <c r="T47" i="18"/>
  <c r="S11" i="18"/>
  <c r="R11" i="18"/>
  <c r="Q11" i="18"/>
  <c r="P11" i="18"/>
  <c r="T11" i="18"/>
  <c r="AB37" i="18"/>
  <c r="AA37" i="18"/>
  <c r="Z37" i="18"/>
  <c r="AD37" i="18"/>
  <c r="AC21" i="18"/>
  <c r="AB21" i="18"/>
  <c r="S55" i="18"/>
  <c r="Q55" i="18"/>
  <c r="P37" i="18"/>
  <c r="R37" i="18"/>
  <c r="S19" i="18"/>
  <c r="T19" i="18"/>
  <c r="Q54" i="18"/>
  <c r="R54" i="18"/>
  <c r="T54" i="18"/>
  <c r="P54" i="18"/>
  <c r="AB52" i="18"/>
  <c r="AD52" i="18"/>
  <c r="AC52" i="18"/>
  <c r="AA52" i="18"/>
  <c r="AC43" i="18"/>
  <c r="AB43" i="18"/>
  <c r="AA43" i="18"/>
  <c r="Z43" i="18"/>
  <c r="AD43" i="18"/>
  <c r="AC10" i="18"/>
  <c r="AA10" i="18"/>
  <c r="AB10" i="18"/>
  <c r="AD10" i="18"/>
  <c r="Z10" i="18"/>
  <c r="AC19" i="18"/>
  <c r="AB19" i="18"/>
  <c r="AA19" i="18"/>
  <c r="Z19" i="18"/>
  <c r="AD19" i="18"/>
  <c r="C103" i="39"/>
  <c r="N48" i="39"/>
  <c r="C158" i="39"/>
  <c r="C213" i="39" s="1"/>
  <c r="AC17" i="18"/>
  <c r="R44" i="18"/>
  <c r="S44" i="18"/>
  <c r="Q44" i="18"/>
  <c r="T44" i="18"/>
  <c r="P44" i="18"/>
  <c r="S35" i="18"/>
  <c r="R35" i="18"/>
  <c r="Q35" i="18"/>
  <c r="P35" i="18"/>
  <c r="T35" i="18"/>
  <c r="AC8" i="18"/>
  <c r="AB8" i="18"/>
  <c r="AD8" i="18"/>
  <c r="AA8" i="18"/>
  <c r="Z8" i="18"/>
  <c r="AB34" i="18"/>
  <c r="AA34" i="18"/>
  <c r="Z34" i="18"/>
  <c r="AD34" i="18"/>
  <c r="AB26" i="18"/>
  <c r="Z26" i="18"/>
  <c r="AD26" i="18"/>
  <c r="AC26" i="18"/>
  <c r="S31" i="18"/>
  <c r="AA9" i="18"/>
  <c r="AA15" i="18"/>
  <c r="AC27" i="18"/>
  <c r="AC33" i="18"/>
  <c r="AC51" i="18"/>
  <c r="AC57" i="18"/>
  <c r="T39" i="18"/>
  <c r="S39" i="18"/>
  <c r="R39" i="18"/>
  <c r="Q39" i="18"/>
  <c r="P39" i="18"/>
  <c r="AB36" i="18"/>
  <c r="AD36" i="18"/>
  <c r="Z36" i="18"/>
  <c r="AA36" i="18"/>
  <c r="AC36" i="18"/>
  <c r="N13" i="6"/>
  <c r="C123" i="6"/>
  <c r="C178" i="6" s="1"/>
  <c r="C68" i="6"/>
  <c r="N25" i="6"/>
  <c r="C135" i="6"/>
  <c r="C190" i="6" s="1"/>
  <c r="C80" i="6"/>
  <c r="N37" i="6"/>
  <c r="C92" i="6"/>
  <c r="C147" i="6"/>
  <c r="C202" i="6" s="1"/>
  <c r="C104" i="6"/>
  <c r="C159" i="6"/>
  <c r="C214" i="6" s="1"/>
  <c r="N49" i="6"/>
  <c r="N11" i="39"/>
  <c r="C66" i="39"/>
  <c r="C121" i="39"/>
  <c r="C176" i="39" s="1"/>
  <c r="C78" i="39"/>
  <c r="C133" i="39"/>
  <c r="C188" i="39" s="1"/>
  <c r="N23" i="39"/>
  <c r="N35" i="39"/>
  <c r="C90" i="39"/>
  <c r="C145" i="39"/>
  <c r="C200" i="39" s="1"/>
  <c r="N46" i="39"/>
  <c r="C101" i="39"/>
  <c r="C156" i="39"/>
  <c r="C211" i="39" s="1"/>
  <c r="N56" i="39"/>
  <c r="C111" i="39"/>
  <c r="C166" i="39"/>
  <c r="C221" i="39" s="1"/>
  <c r="C77" i="39"/>
  <c r="C132" i="39"/>
  <c r="C187" i="39" s="1"/>
  <c r="N22" i="39"/>
  <c r="Q46" i="18"/>
  <c r="S46" i="18"/>
  <c r="T46" i="18"/>
  <c r="R46" i="18"/>
  <c r="P46" i="18"/>
  <c r="AA42" i="18"/>
  <c r="AC42" i="18"/>
  <c r="AB42" i="18"/>
  <c r="AD42" i="18"/>
  <c r="Z42" i="18"/>
  <c r="C124" i="6"/>
  <c r="C179" i="6" s="1"/>
  <c r="C69" i="6"/>
  <c r="N14" i="6"/>
  <c r="N26" i="6"/>
  <c r="C81" i="6"/>
  <c r="C136" i="6"/>
  <c r="C191" i="6" s="1"/>
  <c r="C148" i="6"/>
  <c r="C203" i="6" s="1"/>
  <c r="C93" i="6"/>
  <c r="N38" i="6"/>
  <c r="N50" i="6"/>
  <c r="C105" i="6"/>
  <c r="C160" i="6"/>
  <c r="C215" i="6" s="1"/>
  <c r="C67" i="39"/>
  <c r="N12" i="39"/>
  <c r="C122" i="39"/>
  <c r="C177" i="39" s="1"/>
  <c r="C79" i="39"/>
  <c r="N24" i="39"/>
  <c r="C134" i="39"/>
  <c r="C189" i="39" s="1"/>
  <c r="N36" i="39"/>
  <c r="C146" i="39"/>
  <c r="C201" i="39" s="1"/>
  <c r="C91" i="39"/>
  <c r="C157" i="39"/>
  <c r="C212" i="39" s="1"/>
  <c r="C102" i="39"/>
  <c r="N47" i="39"/>
  <c r="C112" i="39"/>
  <c r="N57" i="39"/>
  <c r="C167" i="39"/>
  <c r="C222" i="39" s="1"/>
  <c r="P45" i="18"/>
  <c r="T45" i="18"/>
  <c r="R45" i="18"/>
  <c r="S45" i="18"/>
  <c r="Q45" i="18"/>
  <c r="Z48" i="18"/>
  <c r="AA48" i="18"/>
  <c r="AC48" i="18"/>
  <c r="AB48" i="18"/>
  <c r="AD48" i="18"/>
  <c r="C70" i="6"/>
  <c r="C125" i="6"/>
  <c r="C180" i="6" s="1"/>
  <c r="N15" i="6"/>
  <c r="C82" i="6"/>
  <c r="C137" i="6"/>
  <c r="C192" i="6" s="1"/>
  <c r="N27" i="6"/>
  <c r="C149" i="6"/>
  <c r="C204" i="6" s="1"/>
  <c r="N39" i="6"/>
  <c r="C94" i="6"/>
  <c r="C161" i="6"/>
  <c r="C216" i="6" s="1"/>
  <c r="C106" i="6"/>
  <c r="N51" i="6"/>
  <c r="C68" i="39"/>
  <c r="C123" i="39"/>
  <c r="C178" i="39" s="1"/>
  <c r="N13" i="39"/>
  <c r="C135" i="39"/>
  <c r="C190" i="39" s="1"/>
  <c r="C80" i="39"/>
  <c r="N25" i="39"/>
  <c r="C147" i="39"/>
  <c r="C202" i="39" s="1"/>
  <c r="N37" i="39"/>
  <c r="C92" i="39"/>
  <c r="P40" i="18"/>
  <c r="R40" i="18"/>
  <c r="Q40" i="18"/>
  <c r="S40" i="18"/>
  <c r="T40" i="18"/>
  <c r="C67" i="6"/>
  <c r="N12" i="6"/>
  <c r="C122" i="6"/>
  <c r="C177" i="6" s="1"/>
  <c r="C91" i="6"/>
  <c r="C146" i="6"/>
  <c r="C201" i="6" s="1"/>
  <c r="N36" i="6"/>
  <c r="N10" i="39"/>
  <c r="C120" i="39"/>
  <c r="C175" i="39" s="1"/>
  <c r="C65" i="39"/>
  <c r="C144" i="39"/>
  <c r="C199" i="39" s="1"/>
  <c r="N34" i="39"/>
  <c r="C89" i="39"/>
  <c r="T52" i="18"/>
  <c r="P52" i="18"/>
  <c r="R52" i="18"/>
  <c r="Q52" i="18"/>
  <c r="S52" i="18"/>
  <c r="AB54" i="18"/>
  <c r="Z54" i="18"/>
  <c r="AC54" i="18"/>
  <c r="AA54" i="18"/>
  <c r="AD54" i="18"/>
  <c r="C71" i="6"/>
  <c r="N16" i="6"/>
  <c r="C126" i="6"/>
  <c r="C181" i="6" s="1"/>
  <c r="C138" i="6"/>
  <c r="C193" i="6" s="1"/>
  <c r="N28" i="6"/>
  <c r="C83" i="6"/>
  <c r="C150" i="6"/>
  <c r="C205" i="6" s="1"/>
  <c r="C95" i="6"/>
  <c r="N40" i="6"/>
  <c r="N52" i="6"/>
  <c r="C107" i="6"/>
  <c r="C162" i="6"/>
  <c r="C217" i="6" s="1"/>
  <c r="C124" i="39"/>
  <c r="C179" i="39" s="1"/>
  <c r="C69" i="39"/>
  <c r="N14" i="39"/>
  <c r="N26" i="39"/>
  <c r="C136" i="39"/>
  <c r="C191" i="39" s="1"/>
  <c r="C81" i="39"/>
  <c r="C148" i="39"/>
  <c r="C203" i="39" s="1"/>
  <c r="N38" i="39"/>
  <c r="C93" i="39"/>
  <c r="N24" i="6"/>
  <c r="C79" i="6"/>
  <c r="C134" i="6"/>
  <c r="C189" i="6" s="1"/>
  <c r="C103" i="6"/>
  <c r="N48" i="6"/>
  <c r="C158" i="6"/>
  <c r="C213" i="6" s="1"/>
  <c r="C100" i="39"/>
  <c r="N45" i="39"/>
  <c r="C155" i="39"/>
  <c r="C210" i="39" s="1"/>
  <c r="S51" i="18"/>
  <c r="R51" i="18"/>
  <c r="Q51" i="18"/>
  <c r="P51" i="18"/>
  <c r="T51" i="18"/>
  <c r="R10" i="18"/>
  <c r="P10" i="18"/>
  <c r="Q10" i="18"/>
  <c r="S10" i="18"/>
  <c r="T10" i="18"/>
  <c r="C127" i="6"/>
  <c r="C182" i="6" s="1"/>
  <c r="C72" i="6"/>
  <c r="N17" i="6"/>
  <c r="C139" i="6"/>
  <c r="C194" i="6" s="1"/>
  <c r="N29" i="6"/>
  <c r="C84" i="6"/>
  <c r="C151" i="6"/>
  <c r="C206" i="6" s="1"/>
  <c r="C96" i="6"/>
  <c r="N41" i="6"/>
  <c r="C108" i="6"/>
  <c r="N53" i="6"/>
  <c r="C163" i="6"/>
  <c r="C218" i="6" s="1"/>
  <c r="C70" i="39"/>
  <c r="N15" i="39"/>
  <c r="C125" i="39"/>
  <c r="C180" i="39" s="1"/>
  <c r="N27" i="39"/>
  <c r="C137" i="39"/>
  <c r="C192" i="39" s="1"/>
  <c r="C82" i="39"/>
  <c r="C149" i="39"/>
  <c r="C204" i="39" s="1"/>
  <c r="N39" i="39"/>
  <c r="C94" i="39"/>
  <c r="C104" i="39"/>
  <c r="N49" i="39"/>
  <c r="C159" i="39"/>
  <c r="C214" i="39" s="1"/>
  <c r="P16" i="18"/>
  <c r="T16" i="18"/>
  <c r="Q16" i="18"/>
  <c r="S16" i="18"/>
  <c r="R16" i="18"/>
  <c r="T8" i="18"/>
  <c r="P8" i="18"/>
  <c r="S8" i="18"/>
  <c r="Q8" i="18"/>
  <c r="R8" i="18"/>
  <c r="C73" i="6"/>
  <c r="C128" i="6"/>
  <c r="C183" i="6" s="1"/>
  <c r="N18" i="6"/>
  <c r="C140" i="6"/>
  <c r="C195" i="6" s="1"/>
  <c r="N30" i="6"/>
  <c r="C85" i="6"/>
  <c r="C97" i="6"/>
  <c r="N42" i="6"/>
  <c r="C152" i="6"/>
  <c r="C207" i="6" s="1"/>
  <c r="C164" i="6"/>
  <c r="C219" i="6" s="1"/>
  <c r="C109" i="6"/>
  <c r="N54" i="6"/>
  <c r="C71" i="39"/>
  <c r="N16" i="39"/>
  <c r="C126" i="39"/>
  <c r="C181" i="39" s="1"/>
  <c r="N28" i="39"/>
  <c r="C138" i="39"/>
  <c r="C193" i="39" s="1"/>
  <c r="C83" i="39"/>
  <c r="C95" i="39"/>
  <c r="C150" i="39"/>
  <c r="C205" i="39" s="1"/>
  <c r="N40" i="39"/>
  <c r="C160" i="39"/>
  <c r="C215" i="39" s="1"/>
  <c r="C105" i="39"/>
  <c r="N50" i="39"/>
  <c r="S57" i="18"/>
  <c r="R57" i="18"/>
  <c r="Q57" i="18"/>
  <c r="P57" i="18"/>
  <c r="T57" i="18"/>
  <c r="Q22" i="18"/>
  <c r="S22" i="18"/>
  <c r="R22" i="18"/>
  <c r="T22" i="18"/>
  <c r="P22" i="18"/>
  <c r="N19" i="6"/>
  <c r="C74" i="6"/>
  <c r="C129" i="6"/>
  <c r="C184" i="6" s="1"/>
  <c r="C86" i="6"/>
  <c r="N31" i="6"/>
  <c r="C141" i="6"/>
  <c r="C196" i="6" s="1"/>
  <c r="C98" i="6"/>
  <c r="N43" i="6"/>
  <c r="C153" i="6"/>
  <c r="C208" i="6" s="1"/>
  <c r="C110" i="6"/>
  <c r="C165" i="6"/>
  <c r="C220" i="6" s="1"/>
  <c r="N55" i="6"/>
  <c r="C72" i="39"/>
  <c r="C127" i="39"/>
  <c r="C182" i="39" s="1"/>
  <c r="N17" i="39"/>
  <c r="C84" i="39"/>
  <c r="N29" i="39"/>
  <c r="C139" i="39"/>
  <c r="C194" i="39" s="1"/>
  <c r="C96" i="39"/>
  <c r="C151" i="39"/>
  <c r="C206" i="39" s="1"/>
  <c r="N41" i="39"/>
  <c r="C106" i="39"/>
  <c r="N51" i="39"/>
  <c r="C161" i="39"/>
  <c r="C216" i="39" s="1"/>
  <c r="R28" i="18"/>
  <c r="T28" i="18"/>
  <c r="P28" i="18"/>
  <c r="Q28" i="18"/>
  <c r="S28" i="18"/>
  <c r="C63" i="6"/>
  <c r="N8" i="6"/>
  <c r="C118" i="6"/>
  <c r="C173" i="6" s="1"/>
  <c r="C75" i="6"/>
  <c r="N20" i="6"/>
  <c r="C130" i="6"/>
  <c r="C185" i="6" s="1"/>
  <c r="C87" i="6"/>
  <c r="C142" i="6"/>
  <c r="C197" i="6" s="1"/>
  <c r="N32" i="6"/>
  <c r="C99" i="6"/>
  <c r="C154" i="6"/>
  <c r="C209" i="6" s="1"/>
  <c r="N44" i="6"/>
  <c r="C166" i="6"/>
  <c r="C221" i="6" s="1"/>
  <c r="C111" i="6"/>
  <c r="N56" i="6"/>
  <c r="N18" i="39"/>
  <c r="C73" i="39"/>
  <c r="C128" i="39"/>
  <c r="C183" i="39" s="1"/>
  <c r="C140" i="39"/>
  <c r="C195" i="39" s="1"/>
  <c r="C85" i="39"/>
  <c r="N30" i="39"/>
  <c r="C162" i="39"/>
  <c r="C217" i="39" s="1"/>
  <c r="N52" i="39"/>
  <c r="C107" i="39"/>
  <c r="AD30" i="18"/>
  <c r="AB30" i="18"/>
  <c r="Z30" i="18"/>
  <c r="AA30" i="18"/>
  <c r="AC30" i="18"/>
  <c r="AD12" i="18"/>
  <c r="AB12" i="18"/>
  <c r="Z12" i="18"/>
  <c r="AA12" i="18"/>
  <c r="AC12" i="18"/>
  <c r="C119" i="6"/>
  <c r="C174" i="6" s="1"/>
  <c r="N9" i="6"/>
  <c r="C64" i="6"/>
  <c r="N21" i="6"/>
  <c r="C131" i="6"/>
  <c r="C186" i="6" s="1"/>
  <c r="C76" i="6"/>
  <c r="C143" i="6"/>
  <c r="C198" i="6" s="1"/>
  <c r="C88" i="6"/>
  <c r="N33" i="6"/>
  <c r="C155" i="6"/>
  <c r="C210" i="6" s="1"/>
  <c r="N45" i="6"/>
  <c r="C100" i="6"/>
  <c r="C167" i="6"/>
  <c r="C222" i="6" s="1"/>
  <c r="C112" i="6"/>
  <c r="N57" i="6"/>
  <c r="C129" i="39"/>
  <c r="C184" i="39" s="1"/>
  <c r="C74" i="39"/>
  <c r="N19" i="39"/>
  <c r="C86" i="39"/>
  <c r="N31" i="39"/>
  <c r="C141" i="39"/>
  <c r="C196" i="39" s="1"/>
  <c r="C108" i="39"/>
  <c r="N53" i="39"/>
  <c r="C163" i="39"/>
  <c r="C218" i="39" s="1"/>
  <c r="P34" i="18"/>
  <c r="R34" i="18"/>
  <c r="Q34" i="18"/>
  <c r="S34" i="18"/>
  <c r="T34" i="18"/>
  <c r="AA18" i="18"/>
  <c r="AC18" i="18"/>
  <c r="AD18" i="18"/>
  <c r="AB18" i="18"/>
  <c r="Z18" i="18"/>
  <c r="C65" i="6"/>
  <c r="N10" i="6"/>
  <c r="C120" i="6"/>
  <c r="C175" i="6" s="1"/>
  <c r="C132" i="6"/>
  <c r="C187" i="6" s="1"/>
  <c r="N22" i="6"/>
  <c r="C77" i="6"/>
  <c r="C89" i="6"/>
  <c r="C144" i="6"/>
  <c r="C199" i="6" s="1"/>
  <c r="N34" i="6"/>
  <c r="N46" i="6"/>
  <c r="C156" i="6"/>
  <c r="C211" i="6" s="1"/>
  <c r="C101" i="6"/>
  <c r="N8" i="39"/>
  <c r="C63" i="39"/>
  <c r="C118" i="39"/>
  <c r="C173" i="39" s="1"/>
  <c r="C130" i="39"/>
  <c r="C185" i="39" s="1"/>
  <c r="N20" i="39"/>
  <c r="C75" i="39"/>
  <c r="C87" i="39"/>
  <c r="N32" i="39"/>
  <c r="C142" i="39"/>
  <c r="C197" i="39" s="1"/>
  <c r="C153" i="39"/>
  <c r="C208" i="39" s="1"/>
  <c r="C98" i="39"/>
  <c r="N43" i="39"/>
  <c r="C110" i="39"/>
  <c r="C165" i="39"/>
  <c r="C220" i="39" s="1"/>
  <c r="N55" i="39"/>
  <c r="T33" i="18"/>
  <c r="Q33" i="18"/>
  <c r="S33" i="18"/>
  <c r="R33" i="18"/>
  <c r="P33" i="18"/>
  <c r="Z24" i="18"/>
  <c r="AA24" i="18"/>
  <c r="AC24" i="18"/>
  <c r="AB24" i="18"/>
  <c r="AD24" i="18"/>
  <c r="C66" i="6"/>
  <c r="N11" i="6"/>
  <c r="C121" i="6"/>
  <c r="C176" i="6" s="1"/>
  <c r="N23" i="6"/>
  <c r="C133" i="6"/>
  <c r="C188" i="6" s="1"/>
  <c r="C78" i="6"/>
  <c r="N35" i="6"/>
  <c r="C145" i="6"/>
  <c r="C200" i="6" s="1"/>
  <c r="C90" i="6"/>
  <c r="N47" i="6"/>
  <c r="C157" i="6"/>
  <c r="C212" i="6" s="1"/>
  <c r="C102" i="6"/>
  <c r="N9" i="39"/>
  <c r="C119" i="39"/>
  <c r="C174" i="39" s="1"/>
  <c r="C64" i="39"/>
  <c r="C131" i="39"/>
  <c r="C186" i="39" s="1"/>
  <c r="C76" i="39"/>
  <c r="N21" i="39"/>
  <c r="N33" i="39"/>
  <c r="C143" i="39"/>
  <c r="C198" i="39" s="1"/>
  <c r="C88" i="39"/>
  <c r="C99" i="39"/>
  <c r="N44" i="39"/>
  <c r="C154" i="39"/>
  <c r="C209" i="39" s="1"/>
  <c r="AD33" i="18"/>
  <c r="Q37" i="18"/>
  <c r="Q43" i="18"/>
  <c r="AB9" i="18"/>
  <c r="AD57" i="18"/>
  <c r="AB15" i="18"/>
  <c r="T13" i="18"/>
  <c r="Z27" i="18"/>
  <c r="AA33" i="18"/>
  <c r="S37" i="18"/>
  <c r="S43" i="18"/>
  <c r="Z51" i="18"/>
  <c r="AA57" i="18"/>
  <c r="Q13" i="18"/>
  <c r="AA27" i="18"/>
  <c r="AB33" i="18"/>
  <c r="T31" i="18"/>
  <c r="AA51" i="18"/>
  <c r="AB57" i="18"/>
  <c r="R13" i="18"/>
  <c r="AD21" i="18"/>
  <c r="AB27" i="18"/>
  <c r="T25" i="18"/>
  <c r="O31" i="18"/>
  <c r="AB51" i="18"/>
  <c r="T49" i="18"/>
  <c r="T55" i="18"/>
  <c r="Z21" i="18"/>
  <c r="P25" i="18"/>
  <c r="P31" i="18"/>
  <c r="P49" i="18"/>
  <c r="P55" i="18"/>
  <c r="AA21" i="18"/>
  <c r="R25" i="18"/>
  <c r="R31" i="18"/>
  <c r="AD39" i="18"/>
  <c r="Z45" i="18"/>
  <c r="R49" i="18"/>
  <c r="R55" i="18"/>
  <c r="O19" i="18"/>
  <c r="Z39" i="18"/>
  <c r="AA45" i="18"/>
  <c r="P19" i="18"/>
  <c r="AA39" i="18"/>
  <c r="AB45" i="18"/>
  <c r="AD9" i="18"/>
  <c r="AD15" i="18"/>
  <c r="Q19" i="18"/>
  <c r="AB39" i="18"/>
  <c r="T37" i="18"/>
  <c r="T43" i="18"/>
  <c r="Z9" i="18"/>
  <c r="Z15" i="18"/>
  <c r="R19" i="18"/>
  <c r="O130" i="3"/>
  <c r="O122" i="3"/>
  <c r="AB153" i="1"/>
  <c r="N206" i="3"/>
  <c r="O97" i="3"/>
  <c r="N185" i="3"/>
  <c r="N261" i="3"/>
  <c r="N37" i="3"/>
  <c r="N270" i="3"/>
  <c r="N145" i="3"/>
  <c r="O210" i="3"/>
  <c r="O301" i="3"/>
  <c r="O158" i="3"/>
  <c r="N342" i="3"/>
  <c r="N890" i="3"/>
  <c r="N855" i="3"/>
  <c r="N497" i="3"/>
  <c r="N425" i="3"/>
  <c r="N535" i="3"/>
  <c r="N645" i="3"/>
  <c r="N744" i="3"/>
  <c r="N381" i="3"/>
  <c r="N490" i="3"/>
  <c r="N600" i="3"/>
  <c r="N705" i="3"/>
  <c r="N336" i="3"/>
  <c r="N446" i="3"/>
  <c r="N555" i="3"/>
  <c r="N665" i="3"/>
  <c r="N429" i="3"/>
  <c r="N538" i="3"/>
  <c r="N648" i="3"/>
  <c r="N747" i="3"/>
  <c r="N384" i="3"/>
  <c r="N494" i="3"/>
  <c r="N603" i="3"/>
  <c r="N708" i="3"/>
  <c r="N349" i="3"/>
  <c r="N458" i="3"/>
  <c r="N568" i="3"/>
  <c r="N677" i="3"/>
  <c r="N359" i="3"/>
  <c r="N469" i="3"/>
  <c r="N578" i="3"/>
  <c r="N661" i="3"/>
  <c r="N682" i="3"/>
  <c r="N738" i="3"/>
  <c r="N795" i="3"/>
  <c r="N360" i="3"/>
  <c r="N372" i="3"/>
  <c r="N468" i="3"/>
  <c r="N564" i="3"/>
  <c r="N660" i="3"/>
  <c r="N759" i="3"/>
  <c r="N858" i="3"/>
  <c r="N873" i="3"/>
  <c r="N974" i="3"/>
  <c r="N743" i="3"/>
  <c r="N911" i="3"/>
  <c r="N802" i="3"/>
  <c r="N833" i="3"/>
  <c r="N944" i="3"/>
  <c r="N766" i="3"/>
  <c r="N913" i="3"/>
  <c r="N836" i="3"/>
  <c r="N946" i="3"/>
  <c r="N891" i="3"/>
  <c r="N860" i="3"/>
  <c r="N964" i="3"/>
  <c r="N829" i="3"/>
  <c r="N941" i="3"/>
  <c r="N882" i="3"/>
  <c r="N847" i="3"/>
  <c r="N434" i="3"/>
  <c r="N544" i="3"/>
  <c r="N654" i="3"/>
  <c r="N752" i="3"/>
  <c r="N390" i="3"/>
  <c r="N499" i="3"/>
  <c r="N609" i="3"/>
  <c r="N713" i="3"/>
  <c r="N345" i="3"/>
  <c r="N455" i="3"/>
  <c r="N565" i="3"/>
  <c r="N438" i="3"/>
  <c r="N547" i="3"/>
  <c r="N657" i="3"/>
  <c r="N755" i="3"/>
  <c r="N393" i="3"/>
  <c r="N503" i="3"/>
  <c r="N613" i="3"/>
  <c r="N716" i="3"/>
  <c r="N358" i="3"/>
  <c r="N467" i="3"/>
  <c r="N577" i="3"/>
  <c r="N685" i="3"/>
  <c r="N368" i="3"/>
  <c r="N478" i="3"/>
  <c r="N587" i="3"/>
  <c r="N624" i="3"/>
  <c r="N653" i="3"/>
  <c r="N718" i="3"/>
  <c r="N786" i="3"/>
  <c r="N380" i="3"/>
  <c r="N476" i="3"/>
  <c r="N572" i="3"/>
  <c r="N668" i="3"/>
  <c r="N790" i="3"/>
  <c r="N884" i="3"/>
  <c r="N982" i="3"/>
  <c r="N794" i="3"/>
  <c r="N919" i="3"/>
  <c r="N869" i="3"/>
  <c r="N844" i="3"/>
  <c r="N952" i="3"/>
  <c r="N797" i="3"/>
  <c r="N921" i="3"/>
  <c r="N837" i="3"/>
  <c r="N846" i="3"/>
  <c r="N954" i="3"/>
  <c r="N923" i="3"/>
  <c r="N870" i="3"/>
  <c r="N972" i="3"/>
  <c r="N840" i="3"/>
  <c r="N949" i="3"/>
  <c r="N866" i="3"/>
  <c r="N850" i="3"/>
  <c r="N839" i="3"/>
  <c r="N334" i="3"/>
  <c r="N443" i="3"/>
  <c r="N553" i="3"/>
  <c r="N663" i="3"/>
  <c r="N760" i="3"/>
  <c r="N399" i="3"/>
  <c r="N509" i="3"/>
  <c r="N618" i="3"/>
  <c r="N721" i="3"/>
  <c r="N354" i="3"/>
  <c r="N464" i="3"/>
  <c r="N574" i="3"/>
  <c r="N337" i="3"/>
  <c r="N447" i="3"/>
  <c r="N557" i="3"/>
  <c r="N666" i="3"/>
  <c r="N763" i="3"/>
  <c r="N402" i="3"/>
  <c r="N512" i="3"/>
  <c r="N622" i="3"/>
  <c r="N724" i="3"/>
  <c r="N367" i="3"/>
  <c r="N477" i="3"/>
  <c r="N586" i="3"/>
  <c r="N693" i="3"/>
  <c r="N377" i="3"/>
  <c r="N487" i="3"/>
  <c r="N597" i="3"/>
  <c r="N552" i="3"/>
  <c r="N616" i="3"/>
  <c r="N695" i="3"/>
  <c r="N770" i="3"/>
  <c r="N388" i="3"/>
  <c r="N484" i="3"/>
  <c r="N580" i="3"/>
  <c r="N415" i="3"/>
  <c r="N894" i="3"/>
  <c r="N990" i="3"/>
  <c r="N809" i="3"/>
  <c r="N927" i="3"/>
  <c r="N907" i="3"/>
  <c r="N854" i="3"/>
  <c r="N960" i="3"/>
  <c r="N812" i="3"/>
  <c r="N929" i="3"/>
  <c r="N880" i="3"/>
  <c r="N857" i="3"/>
  <c r="N962" i="3"/>
  <c r="N979" i="3"/>
  <c r="N881" i="3"/>
  <c r="N980" i="3"/>
  <c r="N851" i="3"/>
  <c r="N957" i="3"/>
  <c r="N826" i="3"/>
  <c r="N831" i="3"/>
  <c r="N343" i="3"/>
  <c r="N453" i="3"/>
  <c r="N562" i="3"/>
  <c r="N672" i="3"/>
  <c r="N768" i="3"/>
  <c r="N408" i="3"/>
  <c r="N518" i="3"/>
  <c r="N627" i="3"/>
  <c r="N729" i="3"/>
  <c r="N363" i="3"/>
  <c r="N473" i="3"/>
  <c r="N583" i="3"/>
  <c r="N346" i="3"/>
  <c r="N456" i="3"/>
  <c r="N566" i="3"/>
  <c r="N675" i="3"/>
  <c r="N771" i="3"/>
  <c r="N411" i="3"/>
  <c r="N521" i="3"/>
  <c r="N631" i="3"/>
  <c r="N732" i="3"/>
  <c r="N376" i="3"/>
  <c r="N486" i="3"/>
  <c r="N595" i="3"/>
  <c r="N701" i="3"/>
  <c r="N386" i="3"/>
  <c r="N496" i="3"/>
  <c r="N606" i="3"/>
  <c r="N479" i="3"/>
  <c r="N543" i="3"/>
  <c r="N598" i="3"/>
  <c r="N674" i="3"/>
  <c r="N754" i="3"/>
  <c r="N396" i="3"/>
  <c r="N492" i="3"/>
  <c r="N588" i="3"/>
  <c r="N678" i="3"/>
  <c r="N902" i="3"/>
  <c r="N998" i="3"/>
  <c r="N821" i="3"/>
  <c r="N935" i="3"/>
  <c r="N939" i="3"/>
  <c r="N865" i="3"/>
  <c r="N968" i="3"/>
  <c r="N824" i="3"/>
  <c r="N937" i="3"/>
  <c r="N915" i="3"/>
  <c r="N868" i="3"/>
  <c r="N970" i="3"/>
  <c r="N892" i="3"/>
  <c r="N988" i="3"/>
  <c r="N861" i="3"/>
  <c r="N965" i="3"/>
  <c r="V9" i="3"/>
  <c r="AD9" i="3" s="1"/>
  <c r="AL9" i="3" s="1"/>
  <c r="AT9" i="3" s="1"/>
  <c r="BB9" i="3" s="1"/>
  <c r="BR9" i="3" s="1"/>
  <c r="BJ9" i="3" s="1"/>
  <c r="N711" i="3"/>
  <c r="N823" i="3"/>
  <c r="N352" i="3"/>
  <c r="N462" i="3"/>
  <c r="N571" i="3"/>
  <c r="N680" i="3"/>
  <c r="N776" i="3"/>
  <c r="N417" i="3"/>
  <c r="N527" i="3"/>
  <c r="N637" i="3"/>
  <c r="N737" i="3"/>
  <c r="N263" i="3"/>
  <c r="N373" i="3"/>
  <c r="N482" i="3"/>
  <c r="N592" i="3"/>
  <c r="N355" i="3"/>
  <c r="N465" i="3"/>
  <c r="N575" i="3"/>
  <c r="N683" i="3"/>
  <c r="N779" i="3"/>
  <c r="N421" i="3"/>
  <c r="N530" i="3"/>
  <c r="N640" i="3"/>
  <c r="N740" i="3"/>
  <c r="N385" i="3"/>
  <c r="N495" i="3"/>
  <c r="N605" i="3"/>
  <c r="N709" i="3"/>
  <c r="N395" i="3"/>
  <c r="N505" i="3"/>
  <c r="N615" i="3"/>
  <c r="N406" i="3"/>
  <c r="N470" i="3"/>
  <c r="N525" i="3"/>
  <c r="N642" i="3"/>
  <c r="N735" i="3"/>
  <c r="N404" i="3"/>
  <c r="N500" i="3"/>
  <c r="N596" i="3"/>
  <c r="N751" i="3"/>
  <c r="N742" i="3"/>
  <c r="N910" i="3"/>
  <c r="N774" i="3"/>
  <c r="N832" i="3"/>
  <c r="N943" i="3"/>
  <c r="N971" i="3"/>
  <c r="N876" i="3"/>
  <c r="N976" i="3"/>
  <c r="N835" i="3"/>
  <c r="N945" i="3"/>
  <c r="N955" i="3"/>
  <c r="N878" i="3"/>
  <c r="N978" i="3"/>
  <c r="N643" i="3"/>
  <c r="N900" i="3"/>
  <c r="N996" i="3"/>
  <c r="N872" i="3"/>
  <c r="N973" i="3"/>
  <c r="N670" i="3"/>
  <c r="N815" i="3"/>
  <c r="N361" i="3"/>
  <c r="N471" i="3"/>
  <c r="N581" i="3"/>
  <c r="N688" i="3"/>
  <c r="N784" i="3"/>
  <c r="N426" i="3"/>
  <c r="N536" i="3"/>
  <c r="N646" i="3"/>
  <c r="N745" i="3"/>
  <c r="N382" i="3"/>
  <c r="N491" i="3"/>
  <c r="N601" i="3"/>
  <c r="N365" i="3"/>
  <c r="N474" i="3"/>
  <c r="N584" i="3"/>
  <c r="N691" i="3"/>
  <c r="N787" i="3"/>
  <c r="N430" i="3"/>
  <c r="N539" i="3"/>
  <c r="N649" i="3"/>
  <c r="N748" i="3"/>
  <c r="N394" i="3"/>
  <c r="N504" i="3"/>
  <c r="N614" i="3"/>
  <c r="N717" i="3"/>
  <c r="N405" i="3"/>
  <c r="N514" i="3"/>
  <c r="N792" i="3"/>
  <c r="N333" i="3"/>
  <c r="N397" i="3"/>
  <c r="N451" i="3"/>
  <c r="N589" i="3"/>
  <c r="N714" i="3"/>
  <c r="N412" i="3"/>
  <c r="N508" i="3"/>
  <c r="N604" i="3"/>
  <c r="N799" i="3"/>
  <c r="N793" i="3"/>
  <c r="N918" i="3"/>
  <c r="N859" i="3"/>
  <c r="N843" i="3"/>
  <c r="N951" i="3"/>
  <c r="N1003" i="3"/>
  <c r="N886" i="3"/>
  <c r="N984" i="3"/>
  <c r="N845" i="3"/>
  <c r="N953" i="3"/>
  <c r="N987" i="3"/>
  <c r="N889" i="3"/>
  <c r="N986" i="3"/>
  <c r="N730" i="3"/>
  <c r="N908" i="3"/>
  <c r="N1004" i="3"/>
  <c r="N883" i="3"/>
  <c r="N981" i="3"/>
  <c r="N561" i="3"/>
  <c r="N807" i="3"/>
  <c r="N370" i="3"/>
  <c r="N480" i="3"/>
  <c r="N590" i="3"/>
  <c r="N696" i="3"/>
  <c r="N435" i="3"/>
  <c r="N545" i="3"/>
  <c r="N655" i="3"/>
  <c r="N753" i="3"/>
  <c r="N391" i="3"/>
  <c r="N501" i="3"/>
  <c r="N610" i="3"/>
  <c r="N374" i="3"/>
  <c r="N483" i="3"/>
  <c r="N593" i="3"/>
  <c r="N699" i="3"/>
  <c r="N439" i="3"/>
  <c r="N549" i="3"/>
  <c r="N658" i="3"/>
  <c r="N756" i="3"/>
  <c r="N403" i="3"/>
  <c r="N513" i="3"/>
  <c r="N623" i="3"/>
  <c r="N725" i="3"/>
  <c r="N414" i="3"/>
  <c r="N523" i="3"/>
  <c r="N781" i="3"/>
  <c r="N791" i="3"/>
  <c r="N378" i="3"/>
  <c r="N515" i="3"/>
  <c r="N694" i="3"/>
  <c r="N420" i="3"/>
  <c r="N516" i="3"/>
  <c r="N612" i="3"/>
  <c r="N808" i="3"/>
  <c r="N810" i="3"/>
  <c r="N806" i="3"/>
  <c r="N926" i="3"/>
  <c r="N899" i="3"/>
  <c r="N853" i="3"/>
  <c r="N959" i="3"/>
  <c r="N488" i="3"/>
  <c r="N896" i="3"/>
  <c r="N992" i="3"/>
  <c r="N856" i="3"/>
  <c r="N961" i="3"/>
  <c r="N625" i="3"/>
  <c r="N898" i="3"/>
  <c r="N994" i="3"/>
  <c r="N775" i="3"/>
  <c r="N916" i="3"/>
  <c r="N351" i="3"/>
  <c r="N893" i="3"/>
  <c r="N989" i="3"/>
  <c r="N798" i="3"/>
  <c r="N379" i="3"/>
  <c r="N489" i="3"/>
  <c r="N599" i="3"/>
  <c r="N704" i="3"/>
  <c r="N335" i="3"/>
  <c r="N445" i="3"/>
  <c r="N554" i="3"/>
  <c r="N664" i="3"/>
  <c r="N761" i="3"/>
  <c r="N400" i="3"/>
  <c r="N510" i="3"/>
  <c r="N619" i="3"/>
  <c r="N383" i="3"/>
  <c r="N493" i="3"/>
  <c r="N602" i="3"/>
  <c r="N707" i="3"/>
  <c r="N338" i="3"/>
  <c r="N448" i="3"/>
  <c r="N558" i="3"/>
  <c r="N667" i="3"/>
  <c r="N764" i="3"/>
  <c r="N413" i="3"/>
  <c r="N522" i="3"/>
  <c r="N632" i="3"/>
  <c r="N733" i="3"/>
  <c r="N423" i="3"/>
  <c r="N533" i="3"/>
  <c r="N765" i="3"/>
  <c r="N778" i="3"/>
  <c r="N442" i="3"/>
  <c r="N671" i="3"/>
  <c r="N332" i="3"/>
  <c r="N428" i="3"/>
  <c r="N524" i="3"/>
  <c r="N620" i="3"/>
  <c r="N816" i="3"/>
  <c r="N874" i="3"/>
  <c r="N820" i="3"/>
  <c r="N934" i="3"/>
  <c r="N931" i="3"/>
  <c r="N864" i="3"/>
  <c r="N967" i="3"/>
  <c r="N690" i="3"/>
  <c r="N904" i="3"/>
  <c r="N1000" i="3"/>
  <c r="N867" i="3"/>
  <c r="N969" i="3"/>
  <c r="N702" i="3"/>
  <c r="N906" i="3"/>
  <c r="N1002" i="3"/>
  <c r="N804" i="3"/>
  <c r="N924" i="3"/>
  <c r="N651" i="3"/>
  <c r="N901" i="3"/>
  <c r="N997" i="3"/>
  <c r="N887" i="3"/>
  <c r="N782" i="3"/>
  <c r="N389" i="3"/>
  <c r="N498" i="3"/>
  <c r="N608" i="3"/>
  <c r="N712" i="3"/>
  <c r="N344" i="3"/>
  <c r="N454" i="3"/>
  <c r="N563" i="3"/>
  <c r="N673" i="3"/>
  <c r="N769" i="3"/>
  <c r="N409" i="3"/>
  <c r="N519" i="3"/>
  <c r="N629" i="3"/>
  <c r="N392" i="3"/>
  <c r="N502" i="3"/>
  <c r="N611" i="3"/>
  <c r="N715" i="3"/>
  <c r="N347" i="3"/>
  <c r="N457" i="3"/>
  <c r="N567" i="3"/>
  <c r="N676" i="3"/>
  <c r="N772" i="3"/>
  <c r="N422" i="3"/>
  <c r="N531" i="3"/>
  <c r="N641" i="3"/>
  <c r="N741" i="3"/>
  <c r="N432" i="3"/>
  <c r="N542" i="3"/>
  <c r="N749" i="3"/>
  <c r="N762" i="3"/>
  <c r="N534" i="3"/>
  <c r="N369" i="3"/>
  <c r="N634" i="3"/>
  <c r="N340" i="3"/>
  <c r="N436" i="3"/>
  <c r="N532" i="3"/>
  <c r="N628" i="3"/>
  <c r="N801" i="3"/>
  <c r="N834" i="3"/>
  <c r="N830" i="3"/>
  <c r="N942" i="3"/>
  <c r="N963" i="3"/>
  <c r="N875" i="3"/>
  <c r="N975" i="3"/>
  <c r="N758" i="3"/>
  <c r="N912" i="3"/>
  <c r="N814" i="3"/>
  <c r="N877" i="3"/>
  <c r="N977" i="3"/>
  <c r="N767" i="3"/>
  <c r="N914" i="3"/>
  <c r="N633" i="3"/>
  <c r="N817" i="3"/>
  <c r="N932" i="3"/>
  <c r="N734" i="3"/>
  <c r="N909" i="3"/>
  <c r="N1005" i="3"/>
  <c r="N879" i="3"/>
  <c r="N750" i="3"/>
  <c r="N398" i="3"/>
  <c r="N507" i="3"/>
  <c r="N617" i="3"/>
  <c r="N720" i="3"/>
  <c r="N353" i="3"/>
  <c r="N463" i="3"/>
  <c r="N573" i="3"/>
  <c r="N681" i="3"/>
  <c r="N777" i="3"/>
  <c r="N418" i="3"/>
  <c r="N528" i="3"/>
  <c r="N638" i="3"/>
  <c r="N401" i="3"/>
  <c r="N511" i="3"/>
  <c r="N621" i="3"/>
  <c r="N723" i="3"/>
  <c r="N357" i="3"/>
  <c r="N466" i="3"/>
  <c r="N576" i="3"/>
  <c r="N684" i="3"/>
  <c r="N780" i="3"/>
  <c r="N431" i="3"/>
  <c r="N541" i="3"/>
  <c r="N650" i="3"/>
  <c r="N331" i="3"/>
  <c r="N441" i="3"/>
  <c r="N551" i="3"/>
  <c r="N727" i="3"/>
  <c r="N746" i="3"/>
  <c r="N461" i="3"/>
  <c r="N788" i="3"/>
  <c r="N579" i="3"/>
  <c r="N348" i="3"/>
  <c r="N444" i="3"/>
  <c r="N540" i="3"/>
  <c r="N636" i="3"/>
  <c r="N818" i="3"/>
  <c r="N783" i="3"/>
  <c r="N841" i="3"/>
  <c r="N950" i="3"/>
  <c r="N995" i="3"/>
  <c r="N885" i="3"/>
  <c r="N983" i="3"/>
  <c r="N796" i="3"/>
  <c r="N920" i="3"/>
  <c r="N947" i="3"/>
  <c r="N888" i="3"/>
  <c r="N985" i="3"/>
  <c r="N800" i="3"/>
  <c r="N922" i="3"/>
  <c r="N719" i="3"/>
  <c r="N828" i="3"/>
  <c r="N940" i="3"/>
  <c r="N789" i="3"/>
  <c r="N917" i="3"/>
  <c r="N871" i="3"/>
  <c r="N710" i="3"/>
  <c r="N407" i="3"/>
  <c r="N517" i="3"/>
  <c r="N626" i="3"/>
  <c r="N728" i="3"/>
  <c r="N362" i="3"/>
  <c r="N472" i="3"/>
  <c r="N582" i="3"/>
  <c r="N689" i="3"/>
  <c r="N785" i="3"/>
  <c r="N427" i="3"/>
  <c r="N537" i="3"/>
  <c r="N647" i="3"/>
  <c r="N410" i="3"/>
  <c r="N520" i="3"/>
  <c r="N630" i="3"/>
  <c r="N731" i="3"/>
  <c r="N366" i="3"/>
  <c r="N475" i="3"/>
  <c r="N585" i="3"/>
  <c r="N692" i="3"/>
  <c r="N330" i="3"/>
  <c r="N440" i="3"/>
  <c r="N550" i="3"/>
  <c r="N659" i="3"/>
  <c r="N341" i="3"/>
  <c r="N450" i="3"/>
  <c r="N560" i="3"/>
  <c r="N706" i="3"/>
  <c r="N726" i="3"/>
  <c r="N387" i="3"/>
  <c r="N773" i="3"/>
  <c r="N506" i="3"/>
  <c r="N356" i="3"/>
  <c r="N452" i="3"/>
  <c r="N548" i="3"/>
  <c r="N644" i="3"/>
  <c r="N607" i="3"/>
  <c r="N722" i="3"/>
  <c r="N852" i="3"/>
  <c r="N958" i="3"/>
  <c r="N424" i="3"/>
  <c r="N895" i="3"/>
  <c r="N991" i="3"/>
  <c r="N811" i="3"/>
  <c r="N928" i="3"/>
  <c r="N570" i="3"/>
  <c r="N897" i="3"/>
  <c r="N993" i="3"/>
  <c r="N813" i="3"/>
  <c r="N930" i="3"/>
  <c r="N827" i="3"/>
  <c r="N838" i="3"/>
  <c r="N948" i="3"/>
  <c r="N805" i="3"/>
  <c r="N925" i="3"/>
  <c r="N863" i="3"/>
  <c r="N662" i="3"/>
  <c r="N416" i="3"/>
  <c r="N526" i="3"/>
  <c r="N635" i="3"/>
  <c r="N736" i="3"/>
  <c r="N371" i="3"/>
  <c r="N481" i="3"/>
  <c r="N591" i="3"/>
  <c r="N697" i="3"/>
  <c r="N437" i="3"/>
  <c r="N546" i="3"/>
  <c r="N656" i="3"/>
  <c r="N419" i="3"/>
  <c r="N529" i="3"/>
  <c r="N639" i="3"/>
  <c r="N739" i="3"/>
  <c r="N375" i="3"/>
  <c r="N485" i="3"/>
  <c r="N594" i="3"/>
  <c r="N700" i="3"/>
  <c r="N339" i="3"/>
  <c r="N449" i="3"/>
  <c r="N559" i="3"/>
  <c r="N669" i="3"/>
  <c r="N350" i="3"/>
  <c r="N459" i="3"/>
  <c r="N569" i="3"/>
  <c r="N686" i="3"/>
  <c r="N703" i="3"/>
  <c r="N757" i="3"/>
  <c r="N803" i="3"/>
  <c r="N433" i="3"/>
  <c r="N364" i="3"/>
  <c r="N460" i="3"/>
  <c r="N556" i="3"/>
  <c r="N652" i="3"/>
  <c r="N679" i="3"/>
  <c r="N842" i="3"/>
  <c r="N862" i="3"/>
  <c r="N966" i="3"/>
  <c r="N687" i="3"/>
  <c r="N903" i="3"/>
  <c r="N999" i="3"/>
  <c r="N822" i="3"/>
  <c r="N936" i="3"/>
  <c r="N698" i="3"/>
  <c r="N905" i="3"/>
  <c r="N1001" i="3"/>
  <c r="N825" i="3"/>
  <c r="N938" i="3"/>
  <c r="N848" i="3"/>
  <c r="N849" i="3"/>
  <c r="N956" i="3"/>
  <c r="N819" i="3"/>
  <c r="N933" i="3"/>
  <c r="N15" i="18"/>
  <c r="N57" i="18"/>
  <c r="N25" i="18"/>
  <c r="N36" i="18"/>
  <c r="N12" i="18"/>
  <c r="N34" i="18"/>
  <c r="N10" i="18"/>
  <c r="X7" i="18"/>
  <c r="N51" i="18"/>
  <c r="N56" i="18"/>
  <c r="N32" i="18"/>
  <c r="N45" i="18"/>
  <c r="N13" i="18"/>
  <c r="N55" i="18"/>
  <c r="N54" i="18"/>
  <c r="N30" i="18"/>
  <c r="N23" i="18"/>
  <c r="N33" i="18"/>
  <c r="N52" i="18"/>
  <c r="N28" i="18"/>
  <c r="N27" i="18"/>
  <c r="N37" i="18"/>
  <c r="N50" i="18"/>
  <c r="N26" i="18"/>
  <c r="N31" i="18"/>
  <c r="N41" i="18"/>
  <c r="N9" i="18"/>
  <c r="N48" i="18"/>
  <c r="N24" i="18"/>
  <c r="N46" i="18"/>
  <c r="N22" i="18"/>
  <c r="N35" i="18"/>
  <c r="N44" i="18"/>
  <c r="N29" i="18"/>
  <c r="N39" i="18"/>
  <c r="N42" i="18"/>
  <c r="N18" i="18"/>
  <c r="N49" i="18"/>
  <c r="N17" i="18"/>
  <c r="N43" i="18"/>
  <c r="N40" i="18"/>
  <c r="N16" i="18"/>
  <c r="N8" i="18"/>
  <c r="N11" i="18"/>
  <c r="N53" i="18"/>
  <c r="N21" i="18"/>
  <c r="N47" i="18"/>
  <c r="N38" i="18"/>
  <c r="N14" i="18"/>
  <c r="O7" i="6"/>
  <c r="O44" i="18"/>
  <c r="O20" i="18"/>
  <c r="O8" i="18"/>
  <c r="O45" i="18"/>
  <c r="O42" i="18"/>
  <c r="O18" i="18"/>
  <c r="O35" i="18"/>
  <c r="O39" i="18"/>
  <c r="O43" i="18"/>
  <c r="O47" i="18"/>
  <c r="O40" i="18"/>
  <c r="O16" i="18"/>
  <c r="O13" i="18"/>
  <c r="O33" i="18"/>
  <c r="O37" i="18"/>
  <c r="O41" i="18"/>
  <c r="O38" i="18"/>
  <c r="O14" i="18"/>
  <c r="O11" i="18"/>
  <c r="O15" i="18"/>
  <c r="O36" i="18"/>
  <c r="O12" i="18"/>
  <c r="O9" i="18"/>
  <c r="O34" i="18"/>
  <c r="O10" i="18"/>
  <c r="O56" i="18"/>
  <c r="O32" i="18"/>
  <c r="O51" i="18"/>
  <c r="O55" i="18"/>
  <c r="O54" i="18"/>
  <c r="O30" i="18"/>
  <c r="Y7" i="18"/>
  <c r="O29" i="18"/>
  <c r="O49" i="18"/>
  <c r="O53" i="18"/>
  <c r="O57" i="18"/>
  <c r="O52" i="18"/>
  <c r="O28" i="18"/>
  <c r="O17" i="18"/>
  <c r="O21" i="18"/>
  <c r="O25" i="18"/>
  <c r="O48" i="18"/>
  <c r="O24" i="18"/>
  <c r="O46" i="18"/>
  <c r="O22" i="18"/>
  <c r="O331" i="3"/>
  <c r="O359" i="3"/>
  <c r="O455" i="3"/>
  <c r="O551" i="3"/>
  <c r="O647" i="3"/>
  <c r="O743" i="3"/>
  <c r="O839" i="3"/>
  <c r="O935" i="3"/>
  <c r="O392" i="3"/>
  <c r="O488" i="3"/>
  <c r="O584" i="3"/>
  <c r="O680" i="3"/>
  <c r="O776" i="3"/>
  <c r="O872" i="3"/>
  <c r="O425" i="3"/>
  <c r="O521" i="3"/>
  <c r="O617" i="3"/>
  <c r="O713" i="3"/>
  <c r="O809" i="3"/>
  <c r="O905" i="3"/>
  <c r="O362" i="3"/>
  <c r="O458" i="3"/>
  <c r="O554" i="3"/>
  <c r="O650" i="3"/>
  <c r="O746" i="3"/>
  <c r="O842" i="3"/>
  <c r="O938" i="3"/>
  <c r="O395" i="3"/>
  <c r="O491" i="3"/>
  <c r="O587" i="3"/>
  <c r="O683" i="3"/>
  <c r="O779" i="3"/>
  <c r="O875" i="3"/>
  <c r="O428" i="3"/>
  <c r="O524" i="3"/>
  <c r="O620" i="3"/>
  <c r="O716" i="3"/>
  <c r="O812" i="3"/>
  <c r="O908" i="3"/>
  <c r="O365" i="3"/>
  <c r="O461" i="3"/>
  <c r="O557" i="3"/>
  <c r="O653" i="3"/>
  <c r="O749" i="3"/>
  <c r="O845" i="3"/>
  <c r="O941" i="3"/>
  <c r="O406" i="3"/>
  <c r="O502" i="3"/>
  <c r="O598" i="3"/>
  <c r="O694" i="3"/>
  <c r="O790" i="3"/>
  <c r="O886" i="3"/>
  <c r="O977" i="3"/>
  <c r="O947" i="3"/>
  <c r="O980" i="3"/>
  <c r="O266" i="3"/>
  <c r="O334" i="3"/>
  <c r="O367" i="3"/>
  <c r="O463" i="3"/>
  <c r="O559" i="3"/>
  <c r="O655" i="3"/>
  <c r="O751" i="3"/>
  <c r="O847" i="3"/>
  <c r="O400" i="3"/>
  <c r="O496" i="3"/>
  <c r="O592" i="3"/>
  <c r="O688" i="3"/>
  <c r="O784" i="3"/>
  <c r="O880" i="3"/>
  <c r="O336" i="3"/>
  <c r="O433" i="3"/>
  <c r="O529" i="3"/>
  <c r="O625" i="3"/>
  <c r="O721" i="3"/>
  <c r="O817" i="3"/>
  <c r="O913" i="3"/>
  <c r="O370" i="3"/>
  <c r="O466" i="3"/>
  <c r="O562" i="3"/>
  <c r="O658" i="3"/>
  <c r="O754" i="3"/>
  <c r="O850" i="3"/>
  <c r="O403" i="3"/>
  <c r="O499" i="3"/>
  <c r="O595" i="3"/>
  <c r="O691" i="3"/>
  <c r="O787" i="3"/>
  <c r="O883" i="3"/>
  <c r="O340" i="3"/>
  <c r="O436" i="3"/>
  <c r="O532" i="3"/>
  <c r="O628" i="3"/>
  <c r="O724" i="3"/>
  <c r="O820" i="3"/>
  <c r="O916" i="3"/>
  <c r="O373" i="3"/>
  <c r="O469" i="3"/>
  <c r="O565" i="3"/>
  <c r="O661" i="3"/>
  <c r="O757" i="3"/>
  <c r="O853" i="3"/>
  <c r="O414" i="3"/>
  <c r="O510" i="3"/>
  <c r="O606" i="3"/>
  <c r="O702" i="3"/>
  <c r="O798" i="3"/>
  <c r="O894" i="3"/>
  <c r="O985" i="3"/>
  <c r="O383" i="3"/>
  <c r="O479" i="3"/>
  <c r="O575" i="3"/>
  <c r="O671" i="3"/>
  <c r="O767" i="3"/>
  <c r="O863" i="3"/>
  <c r="O416" i="3"/>
  <c r="O512" i="3"/>
  <c r="O608" i="3"/>
  <c r="O704" i="3"/>
  <c r="O800" i="3"/>
  <c r="O896" i="3"/>
  <c r="O353" i="3"/>
  <c r="O449" i="3"/>
  <c r="O545" i="3"/>
  <c r="O641" i="3"/>
  <c r="O737" i="3"/>
  <c r="O833" i="3"/>
  <c r="O929" i="3"/>
  <c r="O386" i="3"/>
  <c r="O482" i="3"/>
  <c r="O578" i="3"/>
  <c r="O674" i="3"/>
  <c r="O770" i="3"/>
  <c r="O866" i="3"/>
  <c r="O419" i="3"/>
  <c r="O515" i="3"/>
  <c r="O611" i="3"/>
  <c r="O707" i="3"/>
  <c r="O803" i="3"/>
  <c r="O899" i="3"/>
  <c r="O356" i="3"/>
  <c r="O452" i="3"/>
  <c r="O548" i="3"/>
  <c r="O644" i="3"/>
  <c r="O740" i="3"/>
  <c r="O836" i="3"/>
  <c r="O932" i="3"/>
  <c r="O389" i="3"/>
  <c r="O485" i="3"/>
  <c r="O581" i="3"/>
  <c r="O677" i="3"/>
  <c r="O773" i="3"/>
  <c r="O869" i="3"/>
  <c r="O430" i="3"/>
  <c r="O526" i="3"/>
  <c r="O622" i="3"/>
  <c r="O718" i="3"/>
  <c r="O814" i="3"/>
  <c r="O910" i="3"/>
  <c r="O1001" i="3"/>
  <c r="O971" i="3"/>
  <c r="O1004" i="3"/>
  <c r="O974" i="3"/>
  <c r="O391" i="3"/>
  <c r="O487" i="3"/>
  <c r="O583" i="3"/>
  <c r="O679" i="3"/>
  <c r="O775" i="3"/>
  <c r="O871" i="3"/>
  <c r="O424" i="3"/>
  <c r="O520" i="3"/>
  <c r="O616" i="3"/>
  <c r="O712" i="3"/>
  <c r="O808" i="3"/>
  <c r="O904" i="3"/>
  <c r="O361" i="3"/>
  <c r="O457" i="3"/>
  <c r="O553" i="3"/>
  <c r="O649" i="3"/>
  <c r="O745" i="3"/>
  <c r="O841" i="3"/>
  <c r="O937" i="3"/>
  <c r="O394" i="3"/>
  <c r="O490" i="3"/>
  <c r="O586" i="3"/>
  <c r="O682" i="3"/>
  <c r="O778" i="3"/>
  <c r="O874" i="3"/>
  <c r="O427" i="3"/>
  <c r="O523" i="3"/>
  <c r="O619" i="3"/>
  <c r="O715" i="3"/>
  <c r="O811" i="3"/>
  <c r="O907" i="3"/>
  <c r="O364" i="3"/>
  <c r="O460" i="3"/>
  <c r="O556" i="3"/>
  <c r="O652" i="3"/>
  <c r="O748" i="3"/>
  <c r="O844" i="3"/>
  <c r="O940" i="3"/>
  <c r="O397" i="3"/>
  <c r="O493" i="3"/>
  <c r="O589" i="3"/>
  <c r="O685" i="3"/>
  <c r="O781" i="3"/>
  <c r="O877" i="3"/>
  <c r="O342" i="3"/>
  <c r="O438" i="3"/>
  <c r="O534" i="3"/>
  <c r="O630" i="3"/>
  <c r="O335" i="3"/>
  <c r="O399" i="3"/>
  <c r="O495" i="3"/>
  <c r="O591" i="3"/>
  <c r="O687" i="3"/>
  <c r="O783" i="3"/>
  <c r="O879" i="3"/>
  <c r="O332" i="3"/>
  <c r="O432" i="3"/>
  <c r="O528" i="3"/>
  <c r="O624" i="3"/>
  <c r="O720" i="3"/>
  <c r="O816" i="3"/>
  <c r="O912" i="3"/>
  <c r="O369" i="3"/>
  <c r="O465" i="3"/>
  <c r="O561" i="3"/>
  <c r="O657" i="3"/>
  <c r="O753" i="3"/>
  <c r="O849" i="3"/>
  <c r="O402" i="3"/>
  <c r="O498" i="3"/>
  <c r="O594" i="3"/>
  <c r="O690" i="3"/>
  <c r="O786" i="3"/>
  <c r="O882" i="3"/>
  <c r="O339" i="3"/>
  <c r="O435" i="3"/>
  <c r="O531" i="3"/>
  <c r="O627" i="3"/>
  <c r="O723" i="3"/>
  <c r="O819" i="3"/>
  <c r="O915" i="3"/>
  <c r="O372" i="3"/>
  <c r="O468" i="3"/>
  <c r="O564" i="3"/>
  <c r="O660" i="3"/>
  <c r="O756" i="3"/>
  <c r="O852" i="3"/>
  <c r="O405" i="3"/>
  <c r="O501" i="3"/>
  <c r="O597" i="3"/>
  <c r="O693" i="3"/>
  <c r="O789" i="3"/>
  <c r="O885" i="3"/>
  <c r="O350" i="3"/>
  <c r="O446" i="3"/>
  <c r="O542" i="3"/>
  <c r="O638" i="3"/>
  <c r="O734" i="3"/>
  <c r="O830" i="3"/>
  <c r="O407" i="3"/>
  <c r="O503" i="3"/>
  <c r="O599" i="3"/>
  <c r="O695" i="3"/>
  <c r="O791" i="3"/>
  <c r="O887" i="3"/>
  <c r="O344" i="3"/>
  <c r="O440" i="3"/>
  <c r="O536" i="3"/>
  <c r="O632" i="3"/>
  <c r="O728" i="3"/>
  <c r="O824" i="3"/>
  <c r="O920" i="3"/>
  <c r="O377" i="3"/>
  <c r="O473" i="3"/>
  <c r="O569" i="3"/>
  <c r="O665" i="3"/>
  <c r="O761" i="3"/>
  <c r="O857" i="3"/>
  <c r="O410" i="3"/>
  <c r="O506" i="3"/>
  <c r="O602" i="3"/>
  <c r="O698" i="3"/>
  <c r="O794" i="3"/>
  <c r="O890" i="3"/>
  <c r="O347" i="3"/>
  <c r="O443" i="3"/>
  <c r="O539" i="3"/>
  <c r="O635" i="3"/>
  <c r="O731" i="3"/>
  <c r="O827" i="3"/>
  <c r="O923" i="3"/>
  <c r="O380" i="3"/>
  <c r="O476" i="3"/>
  <c r="O572" i="3"/>
  <c r="O668" i="3"/>
  <c r="O764" i="3"/>
  <c r="O860" i="3"/>
  <c r="O413" i="3"/>
  <c r="O509" i="3"/>
  <c r="O605" i="3"/>
  <c r="O701" i="3"/>
  <c r="O797" i="3"/>
  <c r="O893" i="3"/>
  <c r="O358" i="3"/>
  <c r="O454" i="3"/>
  <c r="O550" i="3"/>
  <c r="O646" i="3"/>
  <c r="O742" i="3"/>
  <c r="O838" i="3"/>
  <c r="O934" i="3"/>
  <c r="O962" i="3"/>
  <c r="O995" i="3"/>
  <c r="O965" i="3"/>
  <c r="O998" i="3"/>
  <c r="O960" i="3"/>
  <c r="O415" i="3"/>
  <c r="O511" i="3"/>
  <c r="O607" i="3"/>
  <c r="O703" i="3"/>
  <c r="O799" i="3"/>
  <c r="O895" i="3"/>
  <c r="O352" i="3"/>
  <c r="O448" i="3"/>
  <c r="O544" i="3"/>
  <c r="O640" i="3"/>
  <c r="O736" i="3"/>
  <c r="O832" i="3"/>
  <c r="O928" i="3"/>
  <c r="O385" i="3"/>
  <c r="O481" i="3"/>
  <c r="O577" i="3"/>
  <c r="O673" i="3"/>
  <c r="O769" i="3"/>
  <c r="O865" i="3"/>
  <c r="O418" i="3"/>
  <c r="O514" i="3"/>
  <c r="O610" i="3"/>
  <c r="O706" i="3"/>
  <c r="O802" i="3"/>
  <c r="O898" i="3"/>
  <c r="O355" i="3"/>
  <c r="O451" i="3"/>
  <c r="O547" i="3"/>
  <c r="O643" i="3"/>
  <c r="O739" i="3"/>
  <c r="O835" i="3"/>
  <c r="O931" i="3"/>
  <c r="O388" i="3"/>
  <c r="O484" i="3"/>
  <c r="O580" i="3"/>
  <c r="O676" i="3"/>
  <c r="O772" i="3"/>
  <c r="O868" i="3"/>
  <c r="O421" i="3"/>
  <c r="O517" i="3"/>
  <c r="O613" i="3"/>
  <c r="O709" i="3"/>
  <c r="O805" i="3"/>
  <c r="O901" i="3"/>
  <c r="O366" i="3"/>
  <c r="O462" i="3"/>
  <c r="O558" i="3"/>
  <c r="O654" i="3"/>
  <c r="O750" i="3"/>
  <c r="O846" i="3"/>
  <c r="O942" i="3"/>
  <c r="O970" i="3"/>
  <c r="O1003" i="3"/>
  <c r="O973" i="3"/>
  <c r="O943" i="3"/>
  <c r="O968" i="3"/>
  <c r="O423" i="3"/>
  <c r="O519" i="3"/>
  <c r="O615" i="3"/>
  <c r="O711" i="3"/>
  <c r="O807" i="3"/>
  <c r="O903" i="3"/>
  <c r="O360" i="3"/>
  <c r="O456" i="3"/>
  <c r="O552" i="3"/>
  <c r="O648" i="3"/>
  <c r="O744" i="3"/>
  <c r="O840" i="3"/>
  <c r="O936" i="3"/>
  <c r="O393" i="3"/>
  <c r="O489" i="3"/>
  <c r="O585" i="3"/>
  <c r="O681" i="3"/>
  <c r="O777" i="3"/>
  <c r="O873" i="3"/>
  <c r="O426" i="3"/>
  <c r="O522" i="3"/>
  <c r="O618" i="3"/>
  <c r="O714" i="3"/>
  <c r="O810" i="3"/>
  <c r="O906" i="3"/>
  <c r="O363" i="3"/>
  <c r="O459" i="3"/>
  <c r="O555" i="3"/>
  <c r="O651" i="3"/>
  <c r="O747" i="3"/>
  <c r="O843" i="3"/>
  <c r="O939" i="3"/>
  <c r="O396" i="3"/>
  <c r="O492" i="3"/>
  <c r="O588" i="3"/>
  <c r="O684" i="3"/>
  <c r="O780" i="3"/>
  <c r="O876" i="3"/>
  <c r="O429" i="3"/>
  <c r="O525" i="3"/>
  <c r="O621" i="3"/>
  <c r="O717" i="3"/>
  <c r="O813" i="3"/>
  <c r="O909" i="3"/>
  <c r="O374" i="3"/>
  <c r="O470" i="3"/>
  <c r="O566" i="3"/>
  <c r="O662" i="3"/>
  <c r="O758" i="3"/>
  <c r="O854" i="3"/>
  <c r="O945" i="3"/>
  <c r="O978" i="3"/>
  <c r="O948" i="3"/>
  <c r="O981" i="3"/>
  <c r="O951" i="3"/>
  <c r="O976" i="3"/>
  <c r="W9" i="3"/>
  <c r="AE9" i="3" s="1"/>
  <c r="AM9" i="3" s="1"/>
  <c r="AU9" i="3" s="1"/>
  <c r="BC9" i="3" s="1"/>
  <c r="BS9" i="3" s="1"/>
  <c r="BK9" i="3" s="1"/>
  <c r="O338" i="3"/>
  <c r="O343" i="3"/>
  <c r="O439" i="3"/>
  <c r="O535" i="3"/>
  <c r="O631" i="3"/>
  <c r="O727" i="3"/>
  <c r="O823" i="3"/>
  <c r="O919" i="3"/>
  <c r="O376" i="3"/>
  <c r="O472" i="3"/>
  <c r="O568" i="3"/>
  <c r="O664" i="3"/>
  <c r="O760" i="3"/>
  <c r="O856" i="3"/>
  <c r="O409" i="3"/>
  <c r="O505" i="3"/>
  <c r="O601" i="3"/>
  <c r="O697" i="3"/>
  <c r="O793" i="3"/>
  <c r="O889" i="3"/>
  <c r="O346" i="3"/>
  <c r="O442" i="3"/>
  <c r="O538" i="3"/>
  <c r="O634" i="3"/>
  <c r="O730" i="3"/>
  <c r="O826" i="3"/>
  <c r="O922" i="3"/>
  <c r="O379" i="3"/>
  <c r="O475" i="3"/>
  <c r="O571" i="3"/>
  <c r="O667" i="3"/>
  <c r="O763" i="3"/>
  <c r="O859" i="3"/>
  <c r="O412" i="3"/>
  <c r="O508" i="3"/>
  <c r="O604" i="3"/>
  <c r="O700" i="3"/>
  <c r="O796" i="3"/>
  <c r="O892" i="3"/>
  <c r="O349" i="3"/>
  <c r="O445" i="3"/>
  <c r="O541" i="3"/>
  <c r="O637" i="3"/>
  <c r="O733" i="3"/>
  <c r="O829" i="3"/>
  <c r="O925" i="3"/>
  <c r="O390" i="3"/>
  <c r="O486" i="3"/>
  <c r="O582" i="3"/>
  <c r="O678" i="3"/>
  <c r="O774" i="3"/>
  <c r="O870" i="3"/>
  <c r="O961" i="3"/>
  <c r="O351" i="3"/>
  <c r="O447" i="3"/>
  <c r="O543" i="3"/>
  <c r="O639" i="3"/>
  <c r="O735" i="3"/>
  <c r="O831" i="3"/>
  <c r="O927" i="3"/>
  <c r="O384" i="3"/>
  <c r="O480" i="3"/>
  <c r="O576" i="3"/>
  <c r="O672" i="3"/>
  <c r="O768" i="3"/>
  <c r="O864" i="3"/>
  <c r="O417" i="3"/>
  <c r="O513" i="3"/>
  <c r="O609" i="3"/>
  <c r="O705" i="3"/>
  <c r="O801" i="3"/>
  <c r="O897" i="3"/>
  <c r="O354" i="3"/>
  <c r="O450" i="3"/>
  <c r="O546" i="3"/>
  <c r="O642" i="3"/>
  <c r="O738" i="3"/>
  <c r="O834" i="3"/>
  <c r="O930" i="3"/>
  <c r="O387" i="3"/>
  <c r="O483" i="3"/>
  <c r="O579" i="3"/>
  <c r="O675" i="3"/>
  <c r="O771" i="3"/>
  <c r="O867" i="3"/>
  <c r="O420" i="3"/>
  <c r="O516" i="3"/>
  <c r="O612" i="3"/>
  <c r="O708" i="3"/>
  <c r="O804" i="3"/>
  <c r="O900" i="3"/>
  <c r="O357" i="3"/>
  <c r="O453" i="3"/>
  <c r="O549" i="3"/>
  <c r="O645" i="3"/>
  <c r="O741" i="3"/>
  <c r="O837" i="3"/>
  <c r="O933" i="3"/>
  <c r="O398" i="3"/>
  <c r="O494" i="3"/>
  <c r="O590" i="3"/>
  <c r="O686" i="3"/>
  <c r="O782" i="3"/>
  <c r="O878" i="3"/>
  <c r="O969" i="3"/>
  <c r="O1002" i="3"/>
  <c r="E62" i="6"/>
  <c r="R6" i="1"/>
  <c r="Q6" i="1"/>
  <c r="N133" i="3"/>
  <c r="O202" i="3"/>
  <c r="B72" i="14"/>
  <c r="B19" i="14" s="1"/>
  <c r="B41" i="14"/>
  <c r="J18" i="38" a="1"/>
  <c r="J18" i="38" s="1"/>
  <c r="F18" i="38" a="1"/>
  <c r="F18" i="38" s="1"/>
  <c r="I18" i="38" a="1"/>
  <c r="I18" i="38" s="1"/>
  <c r="G18" i="38" a="1"/>
  <c r="G18" i="38" s="1"/>
  <c r="H18" i="38" a="1"/>
  <c r="H18" i="38" s="1"/>
  <c r="B20" i="28"/>
  <c r="C61" i="28" s="1"/>
  <c r="B19" i="28"/>
  <c r="C58" i="28" s="1"/>
  <c r="B29" i="14"/>
  <c r="B11" i="14" s="1"/>
  <c r="B7" i="14"/>
  <c r="B15" i="28"/>
  <c r="C34" i="28" s="1"/>
  <c r="B21" i="14"/>
  <c r="B9" i="14" s="1"/>
  <c r="B17" i="28"/>
  <c r="C46" i="28" s="1"/>
  <c r="B37" i="14"/>
  <c r="B13" i="14" s="1"/>
  <c r="B21" i="28"/>
  <c r="C67" i="28" s="1"/>
  <c r="C77" i="28"/>
  <c r="C72" i="28"/>
  <c r="C73" i="28"/>
  <c r="C71" i="28"/>
  <c r="C76" i="28"/>
  <c r="C75" i="28"/>
  <c r="C69" i="28"/>
  <c r="C70" i="28"/>
  <c r="C74" i="28"/>
  <c r="C68" i="28"/>
  <c r="B14" i="14"/>
  <c r="B16" i="28"/>
  <c r="C42" i="28" s="1"/>
  <c r="C43" i="28" s="1"/>
  <c r="C44" i="28" s="1"/>
  <c r="B68" i="14"/>
  <c r="B18" i="14" s="1"/>
  <c r="B24" i="28"/>
  <c r="B18" i="28"/>
  <c r="B23" i="28"/>
  <c r="AV8" i="1" l="1"/>
  <c r="AV9" i="1"/>
  <c r="AW6" i="1"/>
  <c r="B14" i="3"/>
  <c r="B15" i="1"/>
  <c r="C20" i="34"/>
  <c r="C15" i="34"/>
  <c r="C21" i="34"/>
  <c r="K19" i="38"/>
  <c r="G190" i="3" s="1"/>
  <c r="O209" i="3"/>
  <c r="N282" i="3"/>
  <c r="O246" i="3"/>
  <c r="O261" i="3"/>
  <c r="O310" i="3"/>
  <c r="AB60" i="1"/>
  <c r="N121" i="3"/>
  <c r="O278" i="3"/>
  <c r="O260" i="3"/>
  <c r="N13" i="3"/>
  <c r="N197" i="3"/>
  <c r="N126" i="3"/>
  <c r="AD126" i="3" s="1"/>
  <c r="N264" i="3"/>
  <c r="J34" i="38"/>
  <c r="K30" i="38"/>
  <c r="O815" i="3"/>
  <c r="O792" i="3"/>
  <c r="O785" i="3"/>
  <c r="O722" i="3"/>
  <c r="O699" i="3"/>
  <c r="O692" i="3"/>
  <c r="O629" i="3"/>
  <c r="O614" i="3"/>
  <c r="O993" i="3"/>
  <c r="AE993" i="3" s="1"/>
  <c r="O988" i="3"/>
  <c r="O959" i="3"/>
  <c r="O330" i="3"/>
  <c r="O855" i="3"/>
  <c r="O848" i="3"/>
  <c r="O825" i="3"/>
  <c r="O762" i="3"/>
  <c r="O755" i="3"/>
  <c r="O732" i="3"/>
  <c r="O669" i="3"/>
  <c r="O670" i="3"/>
  <c r="AE670" i="3" s="1"/>
  <c r="O946" i="3"/>
  <c r="AE946" i="3" s="1"/>
  <c r="O996" i="3"/>
  <c r="O967" i="3"/>
  <c r="O333" i="3"/>
  <c r="O911" i="3"/>
  <c r="O888" i="3"/>
  <c r="O881" i="3"/>
  <c r="O818" i="3"/>
  <c r="O795" i="3"/>
  <c r="O788" i="3"/>
  <c r="O725" i="3"/>
  <c r="O710" i="3"/>
  <c r="AE710" i="3" s="1"/>
  <c r="O954" i="3"/>
  <c r="AE954" i="3" s="1"/>
  <c r="O949" i="3"/>
  <c r="O975" i="3"/>
  <c r="O375" i="3"/>
  <c r="O368" i="3"/>
  <c r="O345" i="3"/>
  <c r="O921" i="3"/>
  <c r="O858" i="3"/>
  <c r="O851" i="3"/>
  <c r="O828" i="3"/>
  <c r="O765" i="3"/>
  <c r="O726" i="3"/>
  <c r="AE726" i="3" s="1"/>
  <c r="O986" i="3"/>
  <c r="AE986" i="3" s="1"/>
  <c r="O957" i="3"/>
  <c r="O983" i="3"/>
  <c r="D31" i="40"/>
  <c r="O431" i="3"/>
  <c r="O408" i="3"/>
  <c r="O401" i="3"/>
  <c r="O337" i="3"/>
  <c r="O914" i="3"/>
  <c r="O891" i="3"/>
  <c r="O884" i="3"/>
  <c r="O821" i="3"/>
  <c r="AE821" i="3" s="1"/>
  <c r="O766" i="3"/>
  <c r="AE766" i="3" s="1"/>
  <c r="O994" i="3"/>
  <c r="O989" i="3"/>
  <c r="O991" i="3"/>
  <c r="O471" i="3"/>
  <c r="O464" i="3"/>
  <c r="O441" i="3"/>
  <c r="O378" i="3"/>
  <c r="O371" i="3"/>
  <c r="O348" i="3"/>
  <c r="O924" i="3"/>
  <c r="O861" i="3"/>
  <c r="AE861" i="3" s="1"/>
  <c r="O806" i="3"/>
  <c r="O955" i="3"/>
  <c r="O997" i="3"/>
  <c r="O999" i="3"/>
  <c r="O527" i="3"/>
  <c r="O504" i="3"/>
  <c r="O497" i="3"/>
  <c r="O434" i="3"/>
  <c r="O411" i="3"/>
  <c r="O404" i="3"/>
  <c r="O341" i="3"/>
  <c r="O917" i="3"/>
  <c r="AE917" i="3" s="1"/>
  <c r="O822" i="3"/>
  <c r="AE822" i="3" s="1"/>
  <c r="O963" i="3"/>
  <c r="O1005" i="3"/>
  <c r="O944" i="3"/>
  <c r="D55" i="34"/>
  <c r="O567" i="3"/>
  <c r="O560" i="3"/>
  <c r="O537" i="3"/>
  <c r="O474" i="3"/>
  <c r="O467" i="3"/>
  <c r="O444" i="3"/>
  <c r="O381" i="3"/>
  <c r="AE381" i="3" s="1"/>
  <c r="O382" i="3"/>
  <c r="AE382" i="3" s="1"/>
  <c r="O862" i="3"/>
  <c r="O979" i="3"/>
  <c r="O950" i="3"/>
  <c r="O952" i="3"/>
  <c r="O623" i="3"/>
  <c r="O600" i="3"/>
  <c r="O593" i="3"/>
  <c r="O530" i="3"/>
  <c r="O507" i="3"/>
  <c r="O500" i="3"/>
  <c r="O437" i="3"/>
  <c r="AE437" i="3" s="1"/>
  <c r="O422" i="3"/>
  <c r="AE422" i="3" s="1"/>
  <c r="O902" i="3"/>
  <c r="O987" i="3"/>
  <c r="O958" i="3"/>
  <c r="O984" i="3"/>
  <c r="O663" i="3"/>
  <c r="O656" i="3"/>
  <c r="O633" i="3"/>
  <c r="O570" i="3"/>
  <c r="O563" i="3"/>
  <c r="O540" i="3"/>
  <c r="O477" i="3"/>
  <c r="O478" i="3"/>
  <c r="O918" i="3"/>
  <c r="O956" i="3"/>
  <c r="O966" i="3"/>
  <c r="O992" i="3"/>
  <c r="O719" i="3"/>
  <c r="O696" i="3"/>
  <c r="O689" i="3"/>
  <c r="O626" i="3"/>
  <c r="O603" i="3"/>
  <c r="O596" i="3"/>
  <c r="O533" i="3"/>
  <c r="O518" i="3"/>
  <c r="AE518" i="3" s="1"/>
  <c r="O926" i="3"/>
  <c r="O964" i="3"/>
  <c r="O982" i="3"/>
  <c r="O1000" i="3"/>
  <c r="O759" i="3"/>
  <c r="O752" i="3"/>
  <c r="O729" i="3"/>
  <c r="O666" i="3"/>
  <c r="O659" i="3"/>
  <c r="O636" i="3"/>
  <c r="O573" i="3"/>
  <c r="AE573" i="3" s="1"/>
  <c r="O574" i="3"/>
  <c r="AE574" i="3" s="1"/>
  <c r="O953" i="3"/>
  <c r="O972" i="3"/>
  <c r="O990" i="3"/>
  <c r="K29" i="38"/>
  <c r="J33" i="38"/>
  <c r="P315" i="3" s="1"/>
  <c r="B22" i="14"/>
  <c r="AC7" i="1"/>
  <c r="B49" i="28"/>
  <c r="P320" i="3"/>
  <c r="O114" i="3"/>
  <c r="N216" i="3"/>
  <c r="O217" i="3"/>
  <c r="AE217" i="3" s="1"/>
  <c r="O189" i="3"/>
  <c r="O238" i="3"/>
  <c r="O25" i="3"/>
  <c r="N217" i="3"/>
  <c r="O216" i="3"/>
  <c r="N235" i="3"/>
  <c r="AD235" i="3" s="1"/>
  <c r="P89" i="3"/>
  <c r="N256" i="3"/>
  <c r="O170" i="3"/>
  <c r="P317" i="3"/>
  <c r="O125" i="3"/>
  <c r="AE125" i="3" s="1"/>
  <c r="P302" i="3"/>
  <c r="AF302" i="3" s="1"/>
  <c r="N29" i="3"/>
  <c r="O312" i="3"/>
  <c r="N306" i="3"/>
  <c r="N137" i="3"/>
  <c r="O319" i="3"/>
  <c r="O243" i="3"/>
  <c r="AE243" i="3" s="1"/>
  <c r="P201" i="3"/>
  <c r="N227" i="3"/>
  <c r="O326" i="3"/>
  <c r="O300" i="3"/>
  <c r="N236" i="3"/>
  <c r="AD236" i="3" s="1"/>
  <c r="N266" i="3"/>
  <c r="AD266" i="3" s="1"/>
  <c r="P198" i="3"/>
  <c r="E58" i="36"/>
  <c r="U23" i="18"/>
  <c r="U31" i="18"/>
  <c r="U36" i="18"/>
  <c r="U45" i="18"/>
  <c r="U25" i="18"/>
  <c r="U26" i="18"/>
  <c r="U50" i="18"/>
  <c r="U35" i="18"/>
  <c r="O93" i="3"/>
  <c r="O186" i="3"/>
  <c r="O61" i="3"/>
  <c r="O239" i="3"/>
  <c r="O173" i="3"/>
  <c r="P221" i="3"/>
  <c r="AF221" i="3" s="1"/>
  <c r="O327" i="3"/>
  <c r="O113" i="3"/>
  <c r="N246" i="3"/>
  <c r="P258" i="3"/>
  <c r="P230" i="3"/>
  <c r="AF230" i="3" s="1"/>
  <c r="P149" i="3"/>
  <c r="AF149" i="3" s="1"/>
  <c r="P273" i="3"/>
  <c r="P277" i="3"/>
  <c r="P174" i="3"/>
  <c r="O197" i="3"/>
  <c r="O205" i="3"/>
  <c r="O237" i="3"/>
  <c r="AE237" i="3" s="1"/>
  <c r="P94" i="3"/>
  <c r="P213" i="3"/>
  <c r="N251" i="3"/>
  <c r="N69" i="3"/>
  <c r="O241" i="3"/>
  <c r="N125" i="3"/>
  <c r="AD125" i="3" s="1"/>
  <c r="AB149" i="1"/>
  <c r="P197" i="3"/>
  <c r="O221" i="3"/>
  <c r="N241" i="3"/>
  <c r="O109" i="3"/>
  <c r="N149" i="3"/>
  <c r="AD149" i="3" s="1"/>
  <c r="P125" i="3"/>
  <c r="O149" i="3"/>
  <c r="P243" i="3"/>
  <c r="N307" i="3"/>
  <c r="O41" i="3"/>
  <c r="AB141" i="1"/>
  <c r="O270" i="3"/>
  <c r="N301" i="3"/>
  <c r="O45" i="3"/>
  <c r="N327" i="3"/>
  <c r="N243" i="3"/>
  <c r="N279" i="3"/>
  <c r="AD279" i="3" s="1"/>
  <c r="N260" i="3"/>
  <c r="N238" i="3"/>
  <c r="O254" i="3"/>
  <c r="P218" i="3"/>
  <c r="N311" i="3"/>
  <c r="N297" i="3"/>
  <c r="P250" i="3"/>
  <c r="P226" i="3"/>
  <c r="P291" i="3"/>
  <c r="N33" i="3"/>
  <c r="P322" i="3"/>
  <c r="O65" i="3"/>
  <c r="AB166" i="1"/>
  <c r="N222" i="3"/>
  <c r="O231" i="3"/>
  <c r="P53" i="3"/>
  <c r="P240" i="3"/>
  <c r="P70" i="3"/>
  <c r="N101" i="3"/>
  <c r="O293" i="3"/>
  <c r="N305" i="3"/>
  <c r="AB162" i="1"/>
  <c r="N157" i="3"/>
  <c r="N269" i="3"/>
  <c r="N242" i="3"/>
  <c r="O324" i="3"/>
  <c r="N271" i="3"/>
  <c r="AB129" i="1"/>
  <c r="O317" i="3"/>
  <c r="N302" i="3"/>
  <c r="O306" i="3"/>
  <c r="N233" i="3"/>
  <c r="O256" i="3"/>
  <c r="N319" i="3"/>
  <c r="N221" i="3"/>
  <c r="N274" i="3"/>
  <c r="N310" i="3"/>
  <c r="N285" i="3"/>
  <c r="O264" i="3"/>
  <c r="O322" i="3"/>
  <c r="AB165" i="1"/>
  <c r="O220" i="3"/>
  <c r="P90" i="3"/>
  <c r="P13" i="3"/>
  <c r="P296" i="3"/>
  <c r="P21" i="3"/>
  <c r="O181" i="3"/>
  <c r="O193" i="3"/>
  <c r="O85" i="3"/>
  <c r="P169" i="3"/>
  <c r="N223" i="3"/>
  <c r="P257" i="3"/>
  <c r="N102" i="3"/>
  <c r="O259" i="3"/>
  <c r="AE259" i="3" s="1"/>
  <c r="O263" i="3"/>
  <c r="N86" i="3"/>
  <c r="N17" i="3"/>
  <c r="P247" i="3"/>
  <c r="N326" i="3"/>
  <c r="O13" i="3"/>
  <c r="P231" i="3"/>
  <c r="N173" i="3"/>
  <c r="O222" i="3"/>
  <c r="O242" i="3"/>
  <c r="N257" i="3"/>
  <c r="AB161" i="1"/>
  <c r="P329" i="3"/>
  <c r="P225" i="3"/>
  <c r="P254" i="3"/>
  <c r="P49" i="3"/>
  <c r="O269" i="3"/>
  <c r="O257" i="3"/>
  <c r="P298" i="3"/>
  <c r="O325" i="3"/>
  <c r="O223" i="3"/>
  <c r="N259" i="3"/>
  <c r="N253" i="3"/>
  <c r="P217" i="3"/>
  <c r="N324" i="3"/>
  <c r="O314" i="3"/>
  <c r="AB173" i="1"/>
  <c r="O253" i="3"/>
  <c r="P173" i="3"/>
  <c r="N291" i="3"/>
  <c r="O49" i="3"/>
  <c r="O313" i="3"/>
  <c r="N249" i="3"/>
  <c r="N314" i="3"/>
  <c r="N322" i="3"/>
  <c r="N303" i="3"/>
  <c r="O265" i="3"/>
  <c r="N315" i="3"/>
  <c r="O296" i="3"/>
  <c r="N304" i="3"/>
  <c r="N292" i="3"/>
  <c r="N228" i="3"/>
  <c r="N239" i="3"/>
  <c r="N220" i="3"/>
  <c r="N247" i="3"/>
  <c r="N231" i="3"/>
  <c r="N49" i="3"/>
  <c r="N278" i="3"/>
  <c r="N258" i="3"/>
  <c r="O321" i="3"/>
  <c r="N273" i="3"/>
  <c r="O318" i="3"/>
  <c r="N218" i="3"/>
  <c r="O323" i="3"/>
  <c r="N277" i="3"/>
  <c r="O308" i="3"/>
  <c r="O251" i="3"/>
  <c r="O244" i="3"/>
  <c r="U46" i="18"/>
  <c r="U15" i="18"/>
  <c r="U14" i="18"/>
  <c r="U18" i="18"/>
  <c r="U27" i="18"/>
  <c r="U41" i="18"/>
  <c r="U32" i="18"/>
  <c r="U37" i="18"/>
  <c r="U28" i="18"/>
  <c r="U52" i="18"/>
  <c r="U10" i="18"/>
  <c r="U16" i="18"/>
  <c r="U53" i="18"/>
  <c r="U21" i="18"/>
  <c r="D58" i="36"/>
  <c r="U34" i="18"/>
  <c r="U40" i="18"/>
  <c r="U43" i="18"/>
  <c r="U39" i="18"/>
  <c r="U24" i="18"/>
  <c r="U54" i="18"/>
  <c r="U47" i="18"/>
  <c r="U22" i="18"/>
  <c r="U30" i="18"/>
  <c r="U48" i="18"/>
  <c r="U51" i="18"/>
  <c r="U56" i="18"/>
  <c r="U33" i="18"/>
  <c r="U13" i="18"/>
  <c r="O292" i="3"/>
  <c r="O218" i="3"/>
  <c r="N313" i="3"/>
  <c r="O273" i="3"/>
  <c r="O303" i="3"/>
  <c r="AB234" i="1"/>
  <c r="O236" i="3"/>
  <c r="N229" i="3"/>
  <c r="O315" i="3"/>
  <c r="AE315" i="3" s="1"/>
  <c r="O304" i="3"/>
  <c r="AB262" i="1"/>
  <c r="N245" i="3"/>
  <c r="O295" i="3"/>
  <c r="N219" i="3"/>
  <c r="N276" i="3"/>
  <c r="AB225" i="1"/>
  <c r="O227" i="3"/>
  <c r="N254" i="3"/>
  <c r="N272" i="3"/>
  <c r="O249" i="3"/>
  <c r="O280" i="3"/>
  <c r="AE280" i="3" s="1"/>
  <c r="N275" i="3"/>
  <c r="AB286" i="1"/>
  <c r="N325" i="3"/>
  <c r="AB291" i="1"/>
  <c r="N265" i="3"/>
  <c r="N296" i="3"/>
  <c r="N321" i="3"/>
  <c r="N308" i="3"/>
  <c r="O291" i="3"/>
  <c r="O279" i="3"/>
  <c r="AB328" i="1"/>
  <c r="AB258" i="1"/>
  <c r="N318" i="3"/>
  <c r="AD318" i="3" s="1"/>
  <c r="O284" i="3"/>
  <c r="N300" i="3"/>
  <c r="N250" i="3"/>
  <c r="AD250" i="3" s="1"/>
  <c r="N293" i="3"/>
  <c r="N232" i="3"/>
  <c r="O235" i="3"/>
  <c r="N268" i="3"/>
  <c r="AB267" i="1"/>
  <c r="O281" i="3"/>
  <c r="N290" i="3"/>
  <c r="O282" i="3"/>
  <c r="N316" i="3"/>
  <c r="N287" i="3"/>
  <c r="AB320" i="1"/>
  <c r="AB226" i="1"/>
  <c r="AB303" i="1"/>
  <c r="N317" i="3"/>
  <c r="N312" i="3"/>
  <c r="N323" i="3"/>
  <c r="AB221" i="1"/>
  <c r="AB273" i="1"/>
  <c r="AB218" i="1"/>
  <c r="N230" i="3"/>
  <c r="AD230" i="3" s="1"/>
  <c r="N237" i="3"/>
  <c r="AD237" i="3" s="1"/>
  <c r="N244" i="3"/>
  <c r="P294" i="3"/>
  <c r="AB294" i="1"/>
  <c r="O224" i="3"/>
  <c r="AB224" i="1"/>
  <c r="P224" i="3"/>
  <c r="AB240" i="1"/>
  <c r="AB289" i="1"/>
  <c r="P289" i="3"/>
  <c r="P309" i="3"/>
  <c r="AB309" i="1"/>
  <c r="P288" i="3"/>
  <c r="AF288" i="3" s="1"/>
  <c r="AB288" i="1"/>
  <c r="AB248" i="1"/>
  <c r="P248" i="3"/>
  <c r="O294" i="3"/>
  <c r="O240" i="3"/>
  <c r="N225" i="3"/>
  <c r="N224" i="3"/>
  <c r="N280" i="3"/>
  <c r="P260" i="3"/>
  <c r="AB260" i="1"/>
  <c r="AB270" i="1"/>
  <c r="AB327" i="1"/>
  <c r="P327" i="3"/>
  <c r="AB313" i="1"/>
  <c r="P313" i="3"/>
  <c r="P287" i="3"/>
  <c r="AB287" i="1"/>
  <c r="P328" i="3"/>
  <c r="P295" i="3"/>
  <c r="AB295" i="1"/>
  <c r="AB232" i="1"/>
  <c r="P232" i="3"/>
  <c r="AB264" i="1"/>
  <c r="AB249" i="1"/>
  <c r="P249" i="3"/>
  <c r="O309" i="3"/>
  <c r="O267" i="3"/>
  <c r="N320" i="3"/>
  <c r="P297" i="3"/>
  <c r="AB297" i="1"/>
  <c r="P299" i="3"/>
  <c r="AB299" i="1"/>
  <c r="P275" i="3"/>
  <c r="AB275" i="1"/>
  <c r="P283" i="3"/>
  <c r="AF283" i="3" s="1"/>
  <c r="AB283" i="1"/>
  <c r="AB329" i="1"/>
  <c r="O329" i="3"/>
  <c r="AB219" i="1"/>
  <c r="O219" i="3"/>
  <c r="P219" i="3"/>
  <c r="O252" i="3"/>
  <c r="AB252" i="1"/>
  <c r="P252" i="3"/>
  <c r="AB255" i="1"/>
  <c r="P255" i="3"/>
  <c r="P272" i="3"/>
  <c r="AF272" i="3" s="1"/>
  <c r="AB272" i="1"/>
  <c r="O272" i="3"/>
  <c r="O316" i="3"/>
  <c r="O225" i="3"/>
  <c r="O248" i="3"/>
  <c r="O290" i="3"/>
  <c r="O328" i="3"/>
  <c r="N262" i="3"/>
  <c r="N294" i="3"/>
  <c r="N298" i="3"/>
  <c r="N284" i="3"/>
  <c r="N328" i="3"/>
  <c r="AB280" i="1"/>
  <c r="P280" i="3"/>
  <c r="O276" i="3"/>
  <c r="P276" i="3"/>
  <c r="AB276" i="1"/>
  <c r="AB325" i="1"/>
  <c r="P325" i="3"/>
  <c r="P227" i="3"/>
  <c r="AB227" i="1"/>
  <c r="AB222" i="1"/>
  <c r="P222" i="3"/>
  <c r="AF222" i="3" s="1"/>
  <c r="AB243" i="1"/>
  <c r="O287" i="3"/>
  <c r="AE287" i="3" s="1"/>
  <c r="O299" i="3"/>
  <c r="O283" i="3"/>
  <c r="O275" i="3"/>
  <c r="AE275" i="3" s="1"/>
  <c r="O245" i="3"/>
  <c r="O258" i="3"/>
  <c r="N248" i="3"/>
  <c r="N299" i="3"/>
  <c r="N295" i="3"/>
  <c r="AB305" i="1"/>
  <c r="O305" i="3"/>
  <c r="AE305" i="3" s="1"/>
  <c r="P305" i="3"/>
  <c r="AF305" i="3" s="1"/>
  <c r="AB265" i="1"/>
  <c r="P265" i="3"/>
  <c r="AB315" i="1"/>
  <c r="P292" i="3"/>
  <c r="AB292" i="1"/>
  <c r="AB314" i="1"/>
  <c r="P314" i="3"/>
  <c r="AB322" i="1"/>
  <c r="O288" i="3"/>
  <c r="O298" i="3"/>
  <c r="O285" i="3"/>
  <c r="AE285" i="3" s="1"/>
  <c r="N255" i="3"/>
  <c r="AD255" i="3" s="1"/>
  <c r="N252" i="3"/>
  <c r="AD252" i="3" s="1"/>
  <c r="P321" i="3"/>
  <c r="AB321" i="1"/>
  <c r="P308" i="3"/>
  <c r="AB308" i="1"/>
  <c r="P259" i="3"/>
  <c r="AB259" i="1"/>
  <c r="AB296" i="1"/>
  <c r="AB304" i="1"/>
  <c r="P304" i="3"/>
  <c r="P239" i="3"/>
  <c r="AF239" i="3" s="1"/>
  <c r="AB239" i="1"/>
  <c r="P220" i="3"/>
  <c r="AF220" i="3" s="1"/>
  <c r="AB220" i="1"/>
  <c r="AB247" i="1"/>
  <c r="O247" i="3"/>
  <c r="AB231" i="1"/>
  <c r="O226" i="3"/>
  <c r="O320" i="3"/>
  <c r="O232" i="3"/>
  <c r="N281" i="3"/>
  <c r="N267" i="3"/>
  <c r="AB253" i="1"/>
  <c r="P253" i="3"/>
  <c r="AF253" i="3" s="1"/>
  <c r="AB312" i="1"/>
  <c r="P312" i="3"/>
  <c r="AB306" i="1"/>
  <c r="P306" i="3"/>
  <c r="P216" i="3"/>
  <c r="P228" i="3"/>
  <c r="AB228" i="1"/>
  <c r="O228" i="3"/>
  <c r="AB269" i="1"/>
  <c r="P269" i="3"/>
  <c r="AB242" i="1"/>
  <c r="P242" i="3"/>
  <c r="AF242" i="3" s="1"/>
  <c r="P324" i="3"/>
  <c r="AF324" i="3" s="1"/>
  <c r="AB324" i="1"/>
  <c r="P223" i="3"/>
  <c r="AB223" i="1"/>
  <c r="AB257" i="1"/>
  <c r="O286" i="3"/>
  <c r="O289" i="3"/>
  <c r="O255" i="3"/>
  <c r="N234" i="3"/>
  <c r="N289" i="3"/>
  <c r="AB301" i="1"/>
  <c r="P307" i="3"/>
  <c r="AF307" i="3" s="1"/>
  <c r="AB307" i="1"/>
  <c r="O307" i="3"/>
  <c r="AB317" i="1"/>
  <c r="AB302" i="1"/>
  <c r="O302" i="3"/>
  <c r="O233" i="3"/>
  <c r="AB233" i="1"/>
  <c r="P233" i="3"/>
  <c r="AB316" i="1"/>
  <c r="P316" i="3"/>
  <c r="P319" i="3"/>
  <c r="AF319" i="3" s="1"/>
  <c r="AB319" i="1"/>
  <c r="P263" i="3"/>
  <c r="AB263" i="1"/>
  <c r="N226" i="3"/>
  <c r="N288" i="3"/>
  <c r="N329" i="3"/>
  <c r="O274" i="3"/>
  <c r="AB274" i="1"/>
  <c r="AB279" i="1"/>
  <c r="P279" i="3"/>
  <c r="P311" i="3"/>
  <c r="O311" i="3"/>
  <c r="AE311" i="3" s="1"/>
  <c r="AB311" i="1"/>
  <c r="P318" i="3"/>
  <c r="AF318" i="3" s="1"/>
  <c r="AB318" i="1"/>
  <c r="P323" i="3"/>
  <c r="AB323" i="1"/>
  <c r="AB256" i="1"/>
  <c r="P256" i="3"/>
  <c r="P238" i="3"/>
  <c r="AB238" i="1"/>
  <c r="AB298" i="1"/>
  <c r="N309" i="3"/>
  <c r="N286" i="3"/>
  <c r="AD286" i="3" s="1"/>
  <c r="AB246" i="1"/>
  <c r="P246" i="3"/>
  <c r="AF246" i="3" s="1"/>
  <c r="AB284" i="1"/>
  <c r="P261" i="3"/>
  <c r="AB261" i="1"/>
  <c r="P286" i="3"/>
  <c r="AB277" i="1"/>
  <c r="O277" i="3"/>
  <c r="AB230" i="1"/>
  <c r="O230" i="3"/>
  <c r="P251" i="3"/>
  <c r="AB251" i="1"/>
  <c r="AB241" i="1"/>
  <c r="P241" i="3"/>
  <c r="AF241" i="3" s="1"/>
  <c r="O234" i="3"/>
  <c r="N283" i="3"/>
  <c r="O250" i="3"/>
  <c r="AB250" i="1"/>
  <c r="AB293" i="1"/>
  <c r="P293" i="3"/>
  <c r="AB310" i="1"/>
  <c r="AB278" i="1"/>
  <c r="P278" i="3"/>
  <c r="AB326" i="1"/>
  <c r="P326" i="3"/>
  <c r="AF326" i="3" s="1"/>
  <c r="AB282" i="1"/>
  <c r="P282" i="3"/>
  <c r="AB254" i="1"/>
  <c r="AB300" i="1"/>
  <c r="P237" i="3"/>
  <c r="AB237" i="1"/>
  <c r="P236" i="3"/>
  <c r="AB236" i="1"/>
  <c r="AB244" i="1"/>
  <c r="P244" i="3"/>
  <c r="AB266" i="1"/>
  <c r="P266" i="3"/>
  <c r="AF266" i="3" s="1"/>
  <c r="AB235" i="1"/>
  <c r="O262" i="3"/>
  <c r="O297" i="3"/>
  <c r="N240" i="3"/>
  <c r="AB268" i="1"/>
  <c r="O268" i="3"/>
  <c r="AB245" i="1"/>
  <c r="AB281" i="1"/>
  <c r="P281" i="3"/>
  <c r="AB290" i="1"/>
  <c r="P290" i="3"/>
  <c r="AF290" i="3" s="1"/>
  <c r="AB271" i="1"/>
  <c r="P271" i="3"/>
  <c r="AF271" i="3" s="1"/>
  <c r="O271" i="3"/>
  <c r="AB285" i="1"/>
  <c r="P285" i="3"/>
  <c r="AB229" i="1"/>
  <c r="P229" i="3"/>
  <c r="O229" i="3"/>
  <c r="U55" i="18"/>
  <c r="U38" i="18"/>
  <c r="U42" i="18"/>
  <c r="U17" i="18"/>
  <c r="U8" i="18"/>
  <c r="U44" i="18"/>
  <c r="U57" i="18"/>
  <c r="X33" i="18"/>
  <c r="X43" i="18"/>
  <c r="X11" i="18"/>
  <c r="X28" i="18"/>
  <c r="X52" i="18"/>
  <c r="X30" i="18"/>
  <c r="X54" i="18"/>
  <c r="X8" i="18"/>
  <c r="X32" i="18"/>
  <c r="X56" i="18"/>
  <c r="X37" i="18"/>
  <c r="X31" i="18"/>
  <c r="X10" i="18"/>
  <c r="X34" i="18"/>
  <c r="X41" i="18"/>
  <c r="X51" i="18"/>
  <c r="X19" i="18"/>
  <c r="X12" i="18"/>
  <c r="X36" i="18"/>
  <c r="X45" i="18"/>
  <c r="X13" i="18"/>
  <c r="X55" i="18"/>
  <c r="X23" i="18"/>
  <c r="X14" i="18"/>
  <c r="X38" i="18"/>
  <c r="X49" i="18"/>
  <c r="X17" i="18"/>
  <c r="X27" i="18"/>
  <c r="X16" i="18"/>
  <c r="X40" i="18"/>
  <c r="X18" i="18"/>
  <c r="X42" i="18"/>
  <c r="X20" i="18"/>
  <c r="X44" i="18"/>
  <c r="X53" i="18"/>
  <c r="X21" i="18"/>
  <c r="X47" i="18"/>
  <c r="X15" i="18"/>
  <c r="X22" i="18"/>
  <c r="X46" i="18"/>
  <c r="X57" i="18"/>
  <c r="X25" i="18"/>
  <c r="X35" i="18"/>
  <c r="X24" i="18"/>
  <c r="X48" i="18"/>
  <c r="X29" i="18"/>
  <c r="X39" i="18"/>
  <c r="X26" i="18"/>
  <c r="X50" i="18"/>
  <c r="U9" i="18"/>
  <c r="U49" i="18"/>
  <c r="U12" i="18"/>
  <c r="U29" i="18"/>
  <c r="U11" i="18"/>
  <c r="Y15" i="18"/>
  <c r="Y35" i="18"/>
  <c r="Y39" i="18"/>
  <c r="Y43" i="18"/>
  <c r="Y20" i="18"/>
  <c r="Y44" i="18"/>
  <c r="Y9" i="18"/>
  <c r="Y13" i="18"/>
  <c r="Y17" i="18"/>
  <c r="Y22" i="18"/>
  <c r="Y46" i="18"/>
  <c r="Y11" i="18"/>
  <c r="Y24" i="18"/>
  <c r="Y48" i="18"/>
  <c r="Y26" i="18"/>
  <c r="Y50" i="18"/>
  <c r="Y53" i="18"/>
  <c r="Y57" i="18"/>
  <c r="Y28" i="18"/>
  <c r="Y52" i="18"/>
  <c r="Y31" i="18"/>
  <c r="Y51" i="18"/>
  <c r="AE51" i="18" s="1"/>
  <c r="Y55" i="18"/>
  <c r="Y30" i="18"/>
  <c r="Y54" i="18"/>
  <c r="Y21" i="18"/>
  <c r="Y25" i="18"/>
  <c r="Y29" i="18"/>
  <c r="AE29" i="18" s="1"/>
  <c r="Y33" i="18"/>
  <c r="Y8" i="18"/>
  <c r="Y32" i="18"/>
  <c r="Y56" i="18"/>
  <c r="Y19" i="18"/>
  <c r="Y23" i="18"/>
  <c r="Y27" i="18"/>
  <c r="Y10" i="18"/>
  <c r="Y34" i="18"/>
  <c r="Y12" i="18"/>
  <c r="Y36" i="18"/>
  <c r="Y47" i="18"/>
  <c r="Y16" i="18"/>
  <c r="Y40" i="18"/>
  <c r="Y37" i="18"/>
  <c r="Y41" i="18"/>
  <c r="Y45" i="18"/>
  <c r="Y49" i="18"/>
  <c r="Y18" i="18"/>
  <c r="Y42" i="18"/>
  <c r="Y14" i="18"/>
  <c r="Y38" i="18"/>
  <c r="N61" i="3"/>
  <c r="AD61" i="3" s="1"/>
  <c r="P95" i="3"/>
  <c r="AF95" i="3" s="1"/>
  <c r="N201" i="3"/>
  <c r="AD201" i="3" s="1"/>
  <c r="N209" i="3"/>
  <c r="AD209" i="3" s="1"/>
  <c r="P209" i="3"/>
  <c r="AF209" i="3" s="1"/>
  <c r="P61" i="3"/>
  <c r="AF61" i="3" s="1"/>
  <c r="O101" i="3"/>
  <c r="AE101" i="3" s="1"/>
  <c r="P18" i="3"/>
  <c r="AF18" i="3" s="1"/>
  <c r="N18" i="3"/>
  <c r="AD18" i="3" s="1"/>
  <c r="N77" i="3"/>
  <c r="AD77" i="3" s="1"/>
  <c r="O77" i="3"/>
  <c r="AE77" i="3" s="1"/>
  <c r="P121" i="3"/>
  <c r="AF121" i="3" s="1"/>
  <c r="P105" i="3"/>
  <c r="AF105" i="3" s="1"/>
  <c r="O105" i="3"/>
  <c r="AE105" i="3" s="1"/>
  <c r="O82" i="3"/>
  <c r="AE82" i="3" s="1"/>
  <c r="N107" i="3"/>
  <c r="AD107" i="3" s="1"/>
  <c r="O106" i="3"/>
  <c r="AE106" i="3" s="1"/>
  <c r="N106" i="3"/>
  <c r="AD106" i="3" s="1"/>
  <c r="N65" i="3"/>
  <c r="AD65" i="3" s="1"/>
  <c r="P65" i="3"/>
  <c r="AF65" i="3" s="1"/>
  <c r="N57" i="3"/>
  <c r="AD57" i="3" s="1"/>
  <c r="O57" i="3"/>
  <c r="AE57" i="3" s="1"/>
  <c r="O81" i="3"/>
  <c r="AE81" i="3" s="1"/>
  <c r="P81" i="3"/>
  <c r="AF81" i="3" s="1"/>
  <c r="N81" i="3"/>
  <c r="AD81" i="3" s="1"/>
  <c r="O75" i="3"/>
  <c r="AE75" i="3" s="1"/>
  <c r="O107" i="3"/>
  <c r="AE107" i="3" s="1"/>
  <c r="P69" i="3"/>
  <c r="AF69" i="3" s="1"/>
  <c r="O134" i="3"/>
  <c r="AE134" i="3" s="1"/>
  <c r="O69" i="3"/>
  <c r="AE69" i="3" s="1"/>
  <c r="O198" i="3"/>
  <c r="N134" i="3"/>
  <c r="AD134" i="3" s="1"/>
  <c r="O121" i="3"/>
  <c r="AE121" i="3" s="1"/>
  <c r="P75" i="3"/>
  <c r="AF75" i="3" s="1"/>
  <c r="P107" i="3"/>
  <c r="AF107" i="3" s="1"/>
  <c r="P14" i="3"/>
  <c r="AF14" i="3" s="1"/>
  <c r="O87" i="3"/>
  <c r="AE87" i="3" s="1"/>
  <c r="P175" i="3"/>
  <c r="AF175" i="3" s="1"/>
  <c r="N93" i="3"/>
  <c r="AD93" i="3" s="1"/>
  <c r="N75" i="3"/>
  <c r="AD75" i="3" s="1"/>
  <c r="P93" i="3"/>
  <c r="AF93" i="3" s="1"/>
  <c r="P189" i="3"/>
  <c r="AF189" i="3" s="1"/>
  <c r="N202" i="3"/>
  <c r="AD202" i="3" s="1"/>
  <c r="N189" i="3"/>
  <c r="AD189" i="3" s="1"/>
  <c r="P109" i="3"/>
  <c r="AF109" i="3" s="1"/>
  <c r="P145" i="3"/>
  <c r="AF145" i="3" s="1"/>
  <c r="P115" i="3"/>
  <c r="AF115" i="3" s="1"/>
  <c r="N119" i="3"/>
  <c r="AD119" i="3" s="1"/>
  <c r="N45" i="3"/>
  <c r="AD45" i="3" s="1"/>
  <c r="AB144" i="1"/>
  <c r="P178" i="3"/>
  <c r="AF178" i="3" s="1"/>
  <c r="N51" i="3"/>
  <c r="AD51" i="3" s="1"/>
  <c r="AB150" i="1"/>
  <c r="N210" i="3"/>
  <c r="AD210" i="3" s="1"/>
  <c r="P211" i="3"/>
  <c r="AF211" i="3" s="1"/>
  <c r="P210" i="3"/>
  <c r="AF210" i="3" s="1"/>
  <c r="O213" i="3"/>
  <c r="AE213" i="3" s="1"/>
  <c r="N213" i="3"/>
  <c r="AD213" i="3" s="1"/>
  <c r="N162" i="3"/>
  <c r="AD162" i="3" s="1"/>
  <c r="P37" i="3"/>
  <c r="AF37" i="3" s="1"/>
  <c r="AB120" i="1"/>
  <c r="O37" i="3"/>
  <c r="AE37" i="3" s="1"/>
  <c r="P162" i="3"/>
  <c r="AF162" i="3" s="1"/>
  <c r="O18" i="3"/>
  <c r="AE18" i="3" s="1"/>
  <c r="N67" i="3"/>
  <c r="AD67" i="3" s="1"/>
  <c r="O145" i="3"/>
  <c r="AE145" i="3" s="1"/>
  <c r="P133" i="3"/>
  <c r="AF133" i="3" s="1"/>
  <c r="O133" i="3"/>
  <c r="AE133" i="3" s="1"/>
  <c r="AB111" i="1"/>
  <c r="P45" i="3"/>
  <c r="AF45" i="3" s="1"/>
  <c r="O102" i="3"/>
  <c r="AE102" i="3" s="1"/>
  <c r="AB140" i="1"/>
  <c r="O206" i="3"/>
  <c r="N198" i="3"/>
  <c r="AD198" i="3" s="1"/>
  <c r="AB152" i="1"/>
  <c r="AB142" i="1"/>
  <c r="P17" i="3"/>
  <c r="AF17" i="3" s="1"/>
  <c r="O51" i="3"/>
  <c r="AE51" i="3" s="1"/>
  <c r="O62" i="3"/>
  <c r="AE62" i="3" s="1"/>
  <c r="N127" i="3"/>
  <c r="AD127" i="3" s="1"/>
  <c r="AB11" i="1"/>
  <c r="AB179" i="1"/>
  <c r="P206" i="3"/>
  <c r="AF206" i="3" s="1"/>
  <c r="N32" i="3"/>
  <c r="AD32" i="3" s="1"/>
  <c r="P102" i="3"/>
  <c r="AF102" i="3" s="1"/>
  <c r="P97" i="3"/>
  <c r="AF97" i="3" s="1"/>
  <c r="P101" i="3"/>
  <c r="AF101" i="3" s="1"/>
  <c r="N21" i="3"/>
  <c r="AD21" i="3" s="1"/>
  <c r="N97" i="3"/>
  <c r="AD97" i="3" s="1"/>
  <c r="AB159" i="1"/>
  <c r="P111" i="3"/>
  <c r="AF111" i="3" s="1"/>
  <c r="AB148" i="1"/>
  <c r="AB160" i="1"/>
  <c r="N165" i="3"/>
  <c r="AD165" i="3" s="1"/>
  <c r="P141" i="3"/>
  <c r="AF141" i="3" s="1"/>
  <c r="O111" i="3"/>
  <c r="AE111" i="3" s="1"/>
  <c r="AB143" i="1"/>
  <c r="N122" i="3"/>
  <c r="AD122" i="3" s="1"/>
  <c r="N111" i="3"/>
  <c r="AD111" i="3" s="1"/>
  <c r="AB154" i="1"/>
  <c r="AB156" i="1"/>
  <c r="AB167" i="1"/>
  <c r="O21" i="3"/>
  <c r="AE21" i="3" s="1"/>
  <c r="N87" i="3"/>
  <c r="AD87" i="3" s="1"/>
  <c r="P87" i="3"/>
  <c r="AF87" i="3" s="1"/>
  <c r="O165" i="3"/>
  <c r="AE165" i="3" s="1"/>
  <c r="N141" i="3"/>
  <c r="AD141" i="3" s="1"/>
  <c r="P122" i="3"/>
  <c r="AF122" i="3" s="1"/>
  <c r="P47" i="3"/>
  <c r="AF47" i="3" s="1"/>
  <c r="AB139" i="1"/>
  <c r="P191" i="3"/>
  <c r="AF191" i="3" s="1"/>
  <c r="P79" i="3"/>
  <c r="AF79" i="3" s="1"/>
  <c r="P179" i="3"/>
  <c r="AF179" i="3" s="1"/>
  <c r="O141" i="3"/>
  <c r="AE141" i="3" s="1"/>
  <c r="P165" i="3"/>
  <c r="AF165" i="3" s="1"/>
  <c r="P33" i="3"/>
  <c r="AF33" i="3" s="1"/>
  <c r="AB163" i="1"/>
  <c r="N105" i="3"/>
  <c r="AD105" i="3" s="1"/>
  <c r="O66" i="3"/>
  <c r="AE66" i="3" s="1"/>
  <c r="N109" i="3"/>
  <c r="AD109" i="3" s="1"/>
  <c r="P24" i="3"/>
  <c r="AF24" i="3" s="1"/>
  <c r="O33" i="3"/>
  <c r="AE33" i="3" s="1"/>
  <c r="N150" i="3"/>
  <c r="AD150" i="3" s="1"/>
  <c r="O67" i="3"/>
  <c r="AE67" i="3" s="1"/>
  <c r="AB151" i="1"/>
  <c r="AB147" i="1"/>
  <c r="P181" i="3"/>
  <c r="AF181" i="3" s="1"/>
  <c r="P119" i="3"/>
  <c r="AF119" i="3" s="1"/>
  <c r="O179" i="3"/>
  <c r="AE179" i="3" s="1"/>
  <c r="N181" i="3"/>
  <c r="AD181" i="3" s="1"/>
  <c r="O153" i="3"/>
  <c r="AE153" i="3" s="1"/>
  <c r="N179" i="3"/>
  <c r="AD179" i="3" s="1"/>
  <c r="O17" i="3"/>
  <c r="AE17" i="3" s="1"/>
  <c r="N193" i="3"/>
  <c r="AD193" i="3" s="1"/>
  <c r="O79" i="3"/>
  <c r="AE79" i="3" s="1"/>
  <c r="O89" i="3"/>
  <c r="AE89" i="3" s="1"/>
  <c r="N79" i="3"/>
  <c r="AD79" i="3" s="1"/>
  <c r="N89" i="3"/>
  <c r="AD89" i="3" s="1"/>
  <c r="O117" i="3"/>
  <c r="AE117" i="3" s="1"/>
  <c r="O166" i="3"/>
  <c r="AE166" i="3" s="1"/>
  <c r="O24" i="3"/>
  <c r="AE24" i="3" s="1"/>
  <c r="P139" i="3"/>
  <c r="AF139" i="3" s="1"/>
  <c r="P113" i="3"/>
  <c r="AF113" i="3" s="1"/>
  <c r="N117" i="3"/>
  <c r="AD117" i="3" s="1"/>
  <c r="O98" i="3"/>
  <c r="AE98" i="3" s="1"/>
  <c r="P147" i="3"/>
  <c r="AF147" i="3" s="1"/>
  <c r="O137" i="3"/>
  <c r="AE137" i="3" s="1"/>
  <c r="P193" i="3"/>
  <c r="AF193" i="3" s="1"/>
  <c r="P137" i="3"/>
  <c r="AF137" i="3" s="1"/>
  <c r="O47" i="3"/>
  <c r="AE47" i="3" s="1"/>
  <c r="N153" i="3"/>
  <c r="AD153" i="3" s="1"/>
  <c r="N186" i="3"/>
  <c r="AD186" i="3" s="1"/>
  <c r="P153" i="3"/>
  <c r="AF153" i="3" s="1"/>
  <c r="N30" i="3"/>
  <c r="AD30" i="3" s="1"/>
  <c r="P131" i="3"/>
  <c r="AF131" i="3" s="1"/>
  <c r="P67" i="3"/>
  <c r="AF67" i="3" s="1"/>
  <c r="N71" i="3"/>
  <c r="AD71" i="3" s="1"/>
  <c r="O148" i="3"/>
  <c r="AE148" i="3" s="1"/>
  <c r="P46" i="3"/>
  <c r="AF46" i="3" s="1"/>
  <c r="O131" i="3"/>
  <c r="AE131" i="3" s="1"/>
  <c r="N131" i="3"/>
  <c r="AD131" i="3" s="1"/>
  <c r="N139" i="3"/>
  <c r="AD139" i="3" s="1"/>
  <c r="N214" i="3"/>
  <c r="AD214" i="3" s="1"/>
  <c r="N151" i="3"/>
  <c r="AD151" i="3" s="1"/>
  <c r="P215" i="3"/>
  <c r="AF215" i="3" s="1"/>
  <c r="O139" i="3"/>
  <c r="AE139" i="3" s="1"/>
  <c r="P35" i="3"/>
  <c r="AF35" i="3" s="1"/>
  <c r="P103" i="3"/>
  <c r="AF103" i="3" s="1"/>
  <c r="N53" i="3"/>
  <c r="AD53" i="3" s="1"/>
  <c r="O119" i="3"/>
  <c r="AE119" i="3" s="1"/>
  <c r="P83" i="3"/>
  <c r="AF83" i="3" s="1"/>
  <c r="O53" i="3"/>
  <c r="AE53" i="3" s="1"/>
  <c r="O142" i="3"/>
  <c r="AE142" i="3" s="1"/>
  <c r="O59" i="3"/>
  <c r="AE59" i="3" s="1"/>
  <c r="O135" i="3"/>
  <c r="AE135" i="3" s="1"/>
  <c r="O211" i="3"/>
  <c r="AE211" i="3" s="1"/>
  <c r="O215" i="3"/>
  <c r="AE215" i="3" s="1"/>
  <c r="N147" i="3"/>
  <c r="AD147" i="3" s="1"/>
  <c r="O147" i="3"/>
  <c r="AE147" i="3" s="1"/>
  <c r="O151" i="3"/>
  <c r="AE151" i="3" s="1"/>
  <c r="P151" i="3"/>
  <c r="AF151" i="3" s="1"/>
  <c r="O214" i="3"/>
  <c r="AE214" i="3" s="1"/>
  <c r="N211" i="3"/>
  <c r="AD211" i="3" s="1"/>
  <c r="P214" i="3"/>
  <c r="AF214" i="3" s="1"/>
  <c r="N190" i="3"/>
  <c r="AD190" i="3" s="1"/>
  <c r="N159" i="3"/>
  <c r="AD159" i="3" s="1"/>
  <c r="N191" i="3"/>
  <c r="AD191" i="3" s="1"/>
  <c r="P159" i="3"/>
  <c r="AF159" i="3" s="1"/>
  <c r="P183" i="3"/>
  <c r="AF183" i="3" s="1"/>
  <c r="N203" i="3"/>
  <c r="AD203" i="3" s="1"/>
  <c r="O159" i="3"/>
  <c r="AE159" i="3" s="1"/>
  <c r="P199" i="3"/>
  <c r="AF199" i="3" s="1"/>
  <c r="N98" i="3"/>
  <c r="AD98" i="3" s="1"/>
  <c r="P51" i="3"/>
  <c r="AF51" i="3" s="1"/>
  <c r="P205" i="3"/>
  <c r="AF205" i="3" s="1"/>
  <c r="N205" i="3"/>
  <c r="AD205" i="3" s="1"/>
  <c r="O191" i="3"/>
  <c r="AE191" i="3" s="1"/>
  <c r="N22" i="3"/>
  <c r="AD22" i="3" s="1"/>
  <c r="O11" i="3"/>
  <c r="AE11" i="3" s="1"/>
  <c r="O143" i="3"/>
  <c r="AE143" i="3" s="1"/>
  <c r="P207" i="3"/>
  <c r="AF207" i="3" s="1"/>
  <c r="N148" i="3"/>
  <c r="AD148" i="3" s="1"/>
  <c r="P98" i="3"/>
  <c r="AF98" i="3" s="1"/>
  <c r="N26" i="3"/>
  <c r="AD26" i="3" s="1"/>
  <c r="O199" i="3"/>
  <c r="N47" i="3"/>
  <c r="AD47" i="3" s="1"/>
  <c r="AB145" i="1"/>
  <c r="N14" i="3"/>
  <c r="AD14" i="3" s="1"/>
  <c r="N46" i="3"/>
  <c r="AD46" i="3" s="1"/>
  <c r="N199" i="3"/>
  <c r="AD199" i="3" s="1"/>
  <c r="O14" i="3"/>
  <c r="AE14" i="3" s="1"/>
  <c r="N19" i="3"/>
  <c r="AD19" i="3" s="1"/>
  <c r="P20" i="3"/>
  <c r="AF20" i="3" s="1"/>
  <c r="N25" i="3"/>
  <c r="AD25" i="3" s="1"/>
  <c r="O162" i="3"/>
  <c r="AE162" i="3" s="1"/>
  <c r="P36" i="3"/>
  <c r="AF36" i="3" s="1"/>
  <c r="N59" i="3"/>
  <c r="AD59" i="3" s="1"/>
  <c r="P50" i="3"/>
  <c r="AF50" i="3" s="1"/>
  <c r="N94" i="3"/>
  <c r="AD94" i="3" s="1"/>
  <c r="O171" i="3"/>
  <c r="AE171" i="3" s="1"/>
  <c r="O177" i="3"/>
  <c r="AE177" i="3" s="1"/>
  <c r="P118" i="3"/>
  <c r="AF118" i="3" s="1"/>
  <c r="N178" i="3"/>
  <c r="AD178" i="3" s="1"/>
  <c r="O212" i="3"/>
  <c r="AE212" i="3" s="1"/>
  <c r="N24" i="3"/>
  <c r="AD24" i="3" s="1"/>
  <c r="N124" i="3"/>
  <c r="AD124" i="3" s="1"/>
  <c r="P63" i="3"/>
  <c r="AF63" i="3" s="1"/>
  <c r="O183" i="3"/>
  <c r="AE183" i="3" s="1"/>
  <c r="P195" i="3"/>
  <c r="AF195" i="3" s="1"/>
  <c r="O127" i="3"/>
  <c r="AE127" i="3" s="1"/>
  <c r="O201" i="3"/>
  <c r="AE201" i="3" s="1"/>
  <c r="P127" i="3"/>
  <c r="AF127" i="3" s="1"/>
  <c r="O71" i="3"/>
  <c r="AE71" i="3" s="1"/>
  <c r="O178" i="3"/>
  <c r="AE178" i="3" s="1"/>
  <c r="O195" i="3"/>
  <c r="AE195" i="3" s="1"/>
  <c r="P212" i="3"/>
  <c r="AF212" i="3" s="1"/>
  <c r="N174" i="3"/>
  <c r="AD174" i="3" s="1"/>
  <c r="O168" i="3"/>
  <c r="AE168" i="3" s="1"/>
  <c r="O207" i="3"/>
  <c r="N207" i="3"/>
  <c r="AD207" i="3" s="1"/>
  <c r="P34" i="3"/>
  <c r="AF34" i="3" s="1"/>
  <c r="O23" i="3"/>
  <c r="AE23" i="3" s="1"/>
  <c r="O42" i="3"/>
  <c r="AE42" i="3" s="1"/>
  <c r="P71" i="3"/>
  <c r="AF71" i="3" s="1"/>
  <c r="P187" i="3"/>
  <c r="AF187" i="3" s="1"/>
  <c r="N143" i="3"/>
  <c r="AD143" i="3" s="1"/>
  <c r="P143" i="3"/>
  <c r="AF143" i="3" s="1"/>
  <c r="O185" i="3"/>
  <c r="AE185" i="3" s="1"/>
  <c r="N39" i="3"/>
  <c r="AD39" i="3" s="1"/>
  <c r="N195" i="3"/>
  <c r="AD195" i="3" s="1"/>
  <c r="N123" i="3"/>
  <c r="AD123" i="3" s="1"/>
  <c r="N91" i="3"/>
  <c r="AD91" i="3" s="1"/>
  <c r="P135" i="3"/>
  <c r="AF135" i="3" s="1"/>
  <c r="O99" i="3"/>
  <c r="AE99" i="3" s="1"/>
  <c r="P155" i="3"/>
  <c r="AF155" i="3" s="1"/>
  <c r="P185" i="3"/>
  <c r="AF185" i="3" s="1"/>
  <c r="P59" i="3"/>
  <c r="AF59" i="3" s="1"/>
  <c r="O174" i="3"/>
  <c r="AE174" i="3" s="1"/>
  <c r="N55" i="3"/>
  <c r="AD55" i="3" s="1"/>
  <c r="P203" i="3"/>
  <c r="AF203" i="3" s="1"/>
  <c r="O203" i="3"/>
  <c r="AE203" i="3" s="1"/>
  <c r="N177" i="3"/>
  <c r="AD177" i="3" s="1"/>
  <c r="N212" i="3"/>
  <c r="AD212" i="3" s="1"/>
  <c r="P42" i="3"/>
  <c r="AF42" i="3" s="1"/>
  <c r="N183" i="3"/>
  <c r="AD183" i="3" s="1"/>
  <c r="N135" i="3"/>
  <c r="AD135" i="3" s="1"/>
  <c r="N42" i="3"/>
  <c r="AD42" i="3" s="1"/>
  <c r="O94" i="3"/>
  <c r="AE94" i="3" s="1"/>
  <c r="P55" i="3"/>
  <c r="AF55" i="3" s="1"/>
  <c r="P99" i="3"/>
  <c r="AF99" i="3" s="1"/>
  <c r="P161" i="3"/>
  <c r="AF161" i="3" s="1"/>
  <c r="O29" i="3"/>
  <c r="N113" i="3"/>
  <c r="AD113" i="3" s="1"/>
  <c r="P23" i="3"/>
  <c r="AF23" i="3" s="1"/>
  <c r="N155" i="3"/>
  <c r="AD155" i="3" s="1"/>
  <c r="P29" i="3"/>
  <c r="AF29" i="3" s="1"/>
  <c r="N171" i="3"/>
  <c r="AD171" i="3" s="1"/>
  <c r="N99" i="3"/>
  <c r="AD99" i="3" s="1"/>
  <c r="N41" i="3"/>
  <c r="AD41" i="3" s="1"/>
  <c r="P41" i="3"/>
  <c r="AF41" i="3" s="1"/>
  <c r="O155" i="3"/>
  <c r="AE155" i="3" s="1"/>
  <c r="P91" i="3"/>
  <c r="AF91" i="3" s="1"/>
  <c r="O63" i="3"/>
  <c r="AE63" i="3" s="1"/>
  <c r="N63" i="3"/>
  <c r="AD63" i="3" s="1"/>
  <c r="O123" i="3"/>
  <c r="AE123" i="3" s="1"/>
  <c r="O96" i="3"/>
  <c r="AE96" i="3" s="1"/>
  <c r="O169" i="3"/>
  <c r="AE169" i="3" s="1"/>
  <c r="AB155" i="1"/>
  <c r="N23" i="3"/>
  <c r="AD23" i="3" s="1"/>
  <c r="N163" i="3"/>
  <c r="AD163" i="3" s="1"/>
  <c r="O157" i="3"/>
  <c r="AE157" i="3" s="1"/>
  <c r="O83" i="3"/>
  <c r="AE83" i="3" s="1"/>
  <c r="N169" i="3"/>
  <c r="AD169" i="3" s="1"/>
  <c r="P157" i="3"/>
  <c r="AF157" i="3" s="1"/>
  <c r="O161" i="3"/>
  <c r="AE161" i="3" s="1"/>
  <c r="O129" i="3"/>
  <c r="AE129" i="3" s="1"/>
  <c r="P163" i="3"/>
  <c r="AF163" i="3" s="1"/>
  <c r="O91" i="3"/>
  <c r="AE91" i="3" s="1"/>
  <c r="O55" i="3"/>
  <c r="AE55" i="3" s="1"/>
  <c r="N83" i="3"/>
  <c r="AD83" i="3" s="1"/>
  <c r="P142" i="3"/>
  <c r="AF142" i="3" s="1"/>
  <c r="P171" i="3"/>
  <c r="AF171" i="3" s="1"/>
  <c r="P120" i="3"/>
  <c r="AF120" i="3" s="1"/>
  <c r="N68" i="3"/>
  <c r="AD68" i="3" s="1"/>
  <c r="P123" i="3"/>
  <c r="AF123" i="3" s="1"/>
  <c r="N161" i="3"/>
  <c r="AD161" i="3" s="1"/>
  <c r="P129" i="3"/>
  <c r="AF129" i="3" s="1"/>
  <c r="O163" i="3"/>
  <c r="AE163" i="3" s="1"/>
  <c r="P168" i="3"/>
  <c r="AF168" i="3" s="1"/>
  <c r="N142" i="3"/>
  <c r="AD142" i="3" s="1"/>
  <c r="P124" i="3"/>
  <c r="AF124" i="3" s="1"/>
  <c r="AB157" i="1"/>
  <c r="N129" i="3"/>
  <c r="AD129" i="3" s="1"/>
  <c r="N44" i="3"/>
  <c r="AD44" i="3" s="1"/>
  <c r="N168" i="3"/>
  <c r="AD168" i="3" s="1"/>
  <c r="O124" i="3"/>
  <c r="AE124" i="3" s="1"/>
  <c r="N167" i="3"/>
  <c r="AD167" i="3" s="1"/>
  <c r="P150" i="3"/>
  <c r="AF150" i="3" s="1"/>
  <c r="O138" i="3"/>
  <c r="AE138" i="3" s="1"/>
  <c r="P160" i="3"/>
  <c r="AF160" i="3" s="1"/>
  <c r="N73" i="3"/>
  <c r="AD73" i="3" s="1"/>
  <c r="O150" i="3"/>
  <c r="AE150" i="3" s="1"/>
  <c r="P27" i="3"/>
  <c r="AF27" i="3" s="1"/>
  <c r="O73" i="3"/>
  <c r="AE73" i="3" s="1"/>
  <c r="P176" i="3"/>
  <c r="AF176" i="3" s="1"/>
  <c r="P68" i="3"/>
  <c r="AF68" i="3" s="1"/>
  <c r="O68" i="3"/>
  <c r="AE68" i="3" s="1"/>
  <c r="O160" i="3"/>
  <c r="AE160" i="3" s="1"/>
  <c r="N154" i="3"/>
  <c r="AD154" i="3" s="1"/>
  <c r="O88" i="3"/>
  <c r="AE88" i="3" s="1"/>
  <c r="O30" i="3"/>
  <c r="AE30" i="3" s="1"/>
  <c r="N160" i="3"/>
  <c r="AD160" i="3" s="1"/>
  <c r="O90" i="3"/>
  <c r="AE90" i="3" s="1"/>
  <c r="N215" i="3"/>
  <c r="AD215" i="3" s="1"/>
  <c r="N130" i="3"/>
  <c r="AD130" i="3" s="1"/>
  <c r="N90" i="3"/>
  <c r="AD90" i="3" s="1"/>
  <c r="O95" i="3"/>
  <c r="AE95" i="3" s="1"/>
  <c r="O167" i="3"/>
  <c r="AE167" i="3" s="1"/>
  <c r="O78" i="3"/>
  <c r="AE78" i="3" s="1"/>
  <c r="P188" i="3"/>
  <c r="AF188" i="3" s="1"/>
  <c r="N31" i="3"/>
  <c r="AD31" i="3" s="1"/>
  <c r="N95" i="3"/>
  <c r="AD95" i="3" s="1"/>
  <c r="P167" i="3"/>
  <c r="AF167" i="3" s="1"/>
  <c r="O204" i="3"/>
  <c r="AE204" i="3" s="1"/>
  <c r="P208" i="3"/>
  <c r="AF208" i="3" s="1"/>
  <c r="P30" i="3"/>
  <c r="AF30" i="3" s="1"/>
  <c r="N88" i="3"/>
  <c r="AD88" i="3" s="1"/>
  <c r="O19" i="3"/>
  <c r="AE19" i="3" s="1"/>
  <c r="N152" i="3"/>
  <c r="AD152" i="3" s="1"/>
  <c r="P19" i="3"/>
  <c r="AF19" i="3" s="1"/>
  <c r="O126" i="3"/>
  <c r="AE126" i="3" s="1"/>
  <c r="P126" i="3"/>
  <c r="AF126" i="3" s="1"/>
  <c r="N136" i="3"/>
  <c r="AD136" i="3" s="1"/>
  <c r="P130" i="3"/>
  <c r="AF130" i="3" s="1"/>
  <c r="AB158" i="1"/>
  <c r="O175" i="3"/>
  <c r="AE175" i="3" s="1"/>
  <c r="P40" i="3"/>
  <c r="AF40" i="3" s="1"/>
  <c r="N72" i="3"/>
  <c r="AD72" i="3" s="1"/>
  <c r="O12" i="3"/>
  <c r="AE12" i="3" s="1"/>
  <c r="N175" i="3"/>
  <c r="AD175" i="3" s="1"/>
  <c r="P158" i="3"/>
  <c r="AF158" i="3" s="1"/>
  <c r="P76" i="3"/>
  <c r="AF76" i="3" s="1"/>
  <c r="P196" i="3"/>
  <c r="AF196" i="3" s="1"/>
  <c r="N158" i="3"/>
  <c r="AD158" i="3" s="1"/>
  <c r="N103" i="3"/>
  <c r="AD103" i="3" s="1"/>
  <c r="P192" i="3"/>
  <c r="AF192" i="3" s="1"/>
  <c r="O103" i="3"/>
  <c r="AE103" i="3" s="1"/>
  <c r="P25" i="3"/>
  <c r="AF25" i="3" s="1"/>
  <c r="P48" i="3"/>
  <c r="AF48" i="3" s="1"/>
  <c r="O31" i="3"/>
  <c r="O156" i="3"/>
  <c r="AE156" i="3" s="1"/>
  <c r="N16" i="3"/>
  <c r="AD16" i="3" s="1"/>
  <c r="O132" i="3"/>
  <c r="AE132" i="3" s="1"/>
  <c r="O70" i="3"/>
  <c r="AE70" i="3" s="1"/>
  <c r="P56" i="3"/>
  <c r="AF56" i="3" s="1"/>
  <c r="P164" i="3"/>
  <c r="AF164" i="3" s="1"/>
  <c r="N115" i="3"/>
  <c r="AD115" i="3" s="1"/>
  <c r="O115" i="3"/>
  <c r="AE115" i="3" s="1"/>
  <c r="O34" i="3"/>
  <c r="AE34" i="3" s="1"/>
  <c r="O187" i="3"/>
  <c r="AE187" i="3" s="1"/>
  <c r="N187" i="3"/>
  <c r="AD187" i="3" s="1"/>
  <c r="N70" i="3"/>
  <c r="AD70" i="3" s="1"/>
  <c r="N28" i="3"/>
  <c r="AD28" i="3" s="1"/>
  <c r="P104" i="3"/>
  <c r="AF104" i="3" s="1"/>
  <c r="N180" i="3"/>
  <c r="AD180" i="3" s="1"/>
  <c r="O184" i="3"/>
  <c r="AE184" i="3" s="1"/>
  <c r="O192" i="3"/>
  <c r="AE192" i="3" s="1"/>
  <c r="P72" i="3"/>
  <c r="AF72" i="3" s="1"/>
  <c r="N48" i="3"/>
  <c r="AD48" i="3" s="1"/>
  <c r="N192" i="3"/>
  <c r="AD192" i="3" s="1"/>
  <c r="P190" i="3"/>
  <c r="AF190" i="3" s="1"/>
  <c r="P88" i="3"/>
  <c r="AF88" i="3" s="1"/>
  <c r="O84" i="3"/>
  <c r="AE84" i="3" s="1"/>
  <c r="O190" i="3"/>
  <c r="P144" i="3"/>
  <c r="AF144" i="3" s="1"/>
  <c r="N188" i="3"/>
  <c r="AD188" i="3" s="1"/>
  <c r="N76" i="3"/>
  <c r="AD76" i="3" s="1"/>
  <c r="P166" i="3"/>
  <c r="AF166" i="3" s="1"/>
  <c r="N104" i="3"/>
  <c r="AD104" i="3" s="1"/>
  <c r="O188" i="3"/>
  <c r="AE188" i="3" s="1"/>
  <c r="P66" i="3"/>
  <c r="AF66" i="3" s="1"/>
  <c r="P156" i="3"/>
  <c r="AF156" i="3" s="1"/>
  <c r="N184" i="3"/>
  <c r="AD184" i="3" s="1"/>
  <c r="P16" i="3"/>
  <c r="AF16" i="3" s="1"/>
  <c r="O196" i="3"/>
  <c r="N114" i="3"/>
  <c r="AD114" i="3" s="1"/>
  <c r="N196" i="3"/>
  <c r="AD196" i="3" s="1"/>
  <c r="P85" i="3"/>
  <c r="AF85" i="3" s="1"/>
  <c r="P184" i="3"/>
  <c r="AF184" i="3" s="1"/>
  <c r="AB170" i="1"/>
  <c r="O16" i="3"/>
  <c r="AE16" i="3" s="1"/>
  <c r="N85" i="3"/>
  <c r="AD85" i="3" s="1"/>
  <c r="O140" i="3"/>
  <c r="AE140" i="3" s="1"/>
  <c r="N156" i="3"/>
  <c r="AD156" i="3" s="1"/>
  <c r="P114" i="3"/>
  <c r="AF114" i="3" s="1"/>
  <c r="P204" i="3"/>
  <c r="AF204" i="3" s="1"/>
  <c r="O180" i="3"/>
  <c r="AE180" i="3" s="1"/>
  <c r="N100" i="3"/>
  <c r="AD100" i="3" s="1"/>
  <c r="P170" i="3"/>
  <c r="AF170" i="3" s="1"/>
  <c r="P140" i="3"/>
  <c r="AF140" i="3" s="1"/>
  <c r="N40" i="3"/>
  <c r="AD40" i="3" s="1"/>
  <c r="P132" i="3"/>
  <c r="AF132" i="3" s="1"/>
  <c r="P180" i="3"/>
  <c r="AF180" i="3" s="1"/>
  <c r="N170" i="3"/>
  <c r="AD170" i="3" s="1"/>
  <c r="N166" i="3"/>
  <c r="AD166" i="3" s="1"/>
  <c r="O104" i="3"/>
  <c r="AE104" i="3" s="1"/>
  <c r="N140" i="3"/>
  <c r="AD140" i="3" s="1"/>
  <c r="N132" i="3"/>
  <c r="AD132" i="3" s="1"/>
  <c r="O40" i="3"/>
  <c r="AE40" i="3" s="1"/>
  <c r="N64" i="3"/>
  <c r="AD64" i="3" s="1"/>
  <c r="O208" i="3"/>
  <c r="AE208" i="3" s="1"/>
  <c r="N144" i="3"/>
  <c r="AD144" i="3" s="1"/>
  <c r="O76" i="3"/>
  <c r="AE76" i="3" s="1"/>
  <c r="O48" i="3"/>
  <c r="AE48" i="3" s="1"/>
  <c r="O144" i="3"/>
  <c r="AE144" i="3" s="1"/>
  <c r="N118" i="3"/>
  <c r="AD118" i="3" s="1"/>
  <c r="N66" i="3"/>
  <c r="AD66" i="3" s="1"/>
  <c r="N204" i="3"/>
  <c r="AD204" i="3" s="1"/>
  <c r="O108" i="3"/>
  <c r="AE108" i="3" s="1"/>
  <c r="N176" i="3"/>
  <c r="AD176" i="3" s="1"/>
  <c r="N112" i="3"/>
  <c r="AD112" i="3" s="1"/>
  <c r="O50" i="3"/>
  <c r="AE50" i="3" s="1"/>
  <c r="N80" i="3"/>
  <c r="AD80" i="3" s="1"/>
  <c r="N116" i="3"/>
  <c r="AD116" i="3" s="1"/>
  <c r="N58" i="3"/>
  <c r="AD58" i="3" s="1"/>
  <c r="O72" i="3"/>
  <c r="AE72" i="3" s="1"/>
  <c r="P148" i="3"/>
  <c r="AF148" i="3" s="1"/>
  <c r="N50" i="3"/>
  <c r="AD50" i="3" s="1"/>
  <c r="P186" i="3"/>
  <c r="AF186" i="3" s="1"/>
  <c r="P84" i="3"/>
  <c r="AF84" i="3" s="1"/>
  <c r="N54" i="3"/>
  <c r="AD54" i="3" s="1"/>
  <c r="N96" i="3"/>
  <c r="AD96" i="3" s="1"/>
  <c r="P202" i="3"/>
  <c r="AF202" i="3" s="1"/>
  <c r="O194" i="3"/>
  <c r="AE194" i="3" s="1"/>
  <c r="O152" i="3"/>
  <c r="AE152" i="3" s="1"/>
  <c r="O176" i="3"/>
  <c r="AE176" i="3" s="1"/>
  <c r="O80" i="3"/>
  <c r="AE80" i="3" s="1"/>
  <c r="N194" i="3"/>
  <c r="AD194" i="3" s="1"/>
  <c r="N52" i="3"/>
  <c r="AD52" i="3" s="1"/>
  <c r="P96" i="3"/>
  <c r="AF96" i="3" s="1"/>
  <c r="O136" i="3"/>
  <c r="AE136" i="3" s="1"/>
  <c r="O120" i="3"/>
  <c r="AE120" i="3" s="1"/>
  <c r="P80" i="3"/>
  <c r="AF80" i="3" s="1"/>
  <c r="N172" i="3"/>
  <c r="AD172" i="3" s="1"/>
  <c r="P152" i="3"/>
  <c r="AF152" i="3" s="1"/>
  <c r="O58" i="3"/>
  <c r="AE58" i="3" s="1"/>
  <c r="P62" i="3"/>
  <c r="AF62" i="3" s="1"/>
  <c r="O112" i="3"/>
  <c r="AE112" i="3" s="1"/>
  <c r="O32" i="3"/>
  <c r="AE32" i="3" s="1"/>
  <c r="P32" i="3"/>
  <c r="AF32" i="3" s="1"/>
  <c r="P58" i="3"/>
  <c r="AF58" i="3" s="1"/>
  <c r="N62" i="3"/>
  <c r="AD62" i="3" s="1"/>
  <c r="P112" i="3"/>
  <c r="AF112" i="3" s="1"/>
  <c r="P108" i="3"/>
  <c r="AF108" i="3" s="1"/>
  <c r="O116" i="3"/>
  <c r="AE116" i="3" s="1"/>
  <c r="N12" i="3"/>
  <c r="AD12" i="3" s="1"/>
  <c r="P12" i="3"/>
  <c r="AF12" i="3" s="1"/>
  <c r="AB12" i="1"/>
  <c r="P116" i="3"/>
  <c r="AF116" i="3" s="1"/>
  <c r="N108" i="3"/>
  <c r="AD108" i="3" s="1"/>
  <c r="AB138" i="1"/>
  <c r="N138" i="3"/>
  <c r="AD138" i="3" s="1"/>
  <c r="P138" i="3"/>
  <c r="AF138" i="3" s="1"/>
  <c r="P60" i="3"/>
  <c r="AF60" i="3" s="1"/>
  <c r="O60" i="3"/>
  <c r="AE60" i="3" s="1"/>
  <c r="N60" i="3"/>
  <c r="AD60" i="3" s="1"/>
  <c r="N120" i="3"/>
  <c r="AD120" i="3" s="1"/>
  <c r="O86" i="3"/>
  <c r="AE86" i="3" s="1"/>
  <c r="P86" i="3"/>
  <c r="AF86" i="3" s="1"/>
  <c r="N84" i="3"/>
  <c r="AD84" i="3" s="1"/>
  <c r="N11" i="3"/>
  <c r="AD11" i="3" s="1"/>
  <c r="P11" i="3"/>
  <c r="AF11" i="3" s="1"/>
  <c r="O22" i="3"/>
  <c r="AE22" i="3" s="1"/>
  <c r="N34" i="3"/>
  <c r="AD34" i="3" s="1"/>
  <c r="N15" i="3"/>
  <c r="AD15" i="3" s="1"/>
  <c r="D10" i="13"/>
  <c r="P78" i="3"/>
  <c r="AF78" i="3" s="1"/>
  <c r="O26" i="3"/>
  <c r="AE26" i="3" s="1"/>
  <c r="P22" i="3"/>
  <c r="AF22" i="3" s="1"/>
  <c r="P26" i="3"/>
  <c r="AF26" i="3" s="1"/>
  <c r="O172" i="3"/>
  <c r="AE172" i="3" s="1"/>
  <c r="P54" i="3"/>
  <c r="AF54" i="3" s="1"/>
  <c r="P28" i="3"/>
  <c r="AF28" i="3" s="1"/>
  <c r="P172" i="3"/>
  <c r="AF172" i="3" s="1"/>
  <c r="O54" i="3"/>
  <c r="AE54" i="3" s="1"/>
  <c r="O28" i="3"/>
  <c r="AE28" i="3" s="1"/>
  <c r="O46" i="3"/>
  <c r="AE46" i="3" s="1"/>
  <c r="O15" i="3"/>
  <c r="AE15" i="3" s="1"/>
  <c r="P15" i="3"/>
  <c r="AF15" i="3" s="1"/>
  <c r="P44" i="3"/>
  <c r="AF44" i="3" s="1"/>
  <c r="O44" i="3"/>
  <c r="AE44" i="3" s="1"/>
  <c r="N78" i="3"/>
  <c r="AD78" i="3" s="1"/>
  <c r="P52" i="3"/>
  <c r="AF52" i="3" s="1"/>
  <c r="P136" i="3"/>
  <c r="AF136" i="3" s="1"/>
  <c r="O52" i="3"/>
  <c r="AE52" i="3" s="1"/>
  <c r="N82" i="3"/>
  <c r="AD82" i="3" s="1"/>
  <c r="O36" i="3"/>
  <c r="AE36" i="3" s="1"/>
  <c r="P82" i="3"/>
  <c r="AF82" i="3" s="1"/>
  <c r="N36" i="3"/>
  <c r="AD36" i="3" s="1"/>
  <c r="O64" i="3"/>
  <c r="AE64" i="3" s="1"/>
  <c r="P31" i="3"/>
  <c r="AF31" i="3" s="1"/>
  <c r="P64" i="3"/>
  <c r="AF64" i="3" s="1"/>
  <c r="P100" i="3"/>
  <c r="AF100" i="3" s="1"/>
  <c r="O27" i="3"/>
  <c r="N27" i="3"/>
  <c r="AD27" i="3" s="1"/>
  <c r="N208" i="3"/>
  <c r="AD208" i="3" s="1"/>
  <c r="AB146" i="1"/>
  <c r="O118" i="3"/>
  <c r="AE118" i="3" s="1"/>
  <c r="O39" i="3"/>
  <c r="AE39" i="3" s="1"/>
  <c r="P39" i="3"/>
  <c r="AF39" i="3" s="1"/>
  <c r="O43" i="3"/>
  <c r="AE43" i="3" s="1"/>
  <c r="N43" i="3"/>
  <c r="AD43" i="3" s="1"/>
  <c r="P43" i="3"/>
  <c r="AF43" i="3" s="1"/>
  <c r="P154" i="3"/>
  <c r="AF154" i="3" s="1"/>
  <c r="O100" i="3"/>
  <c r="AE100" i="3" s="1"/>
  <c r="O154" i="3"/>
  <c r="AE154" i="3" s="1"/>
  <c r="C10" i="13"/>
  <c r="O35" i="3"/>
  <c r="AE35" i="3" s="1"/>
  <c r="N35" i="3"/>
  <c r="AD35" i="3" s="1"/>
  <c r="C49" i="34"/>
  <c r="C62" i="34" s="1"/>
  <c r="O92" i="3"/>
  <c r="AE92" i="3" s="1"/>
  <c r="P92" i="3"/>
  <c r="AF92" i="3" s="1"/>
  <c r="N92" i="3"/>
  <c r="AD92" i="3" s="1"/>
  <c r="N200" i="3"/>
  <c r="AD200" i="3" s="1"/>
  <c r="P200" i="3"/>
  <c r="AF200" i="3" s="1"/>
  <c r="O200" i="3"/>
  <c r="N74" i="3"/>
  <c r="AD74" i="3" s="1"/>
  <c r="O74" i="3"/>
  <c r="AE74" i="3" s="1"/>
  <c r="N110" i="3"/>
  <c r="AD110" i="3" s="1"/>
  <c r="P110" i="3"/>
  <c r="AF110" i="3" s="1"/>
  <c r="O110" i="3"/>
  <c r="AE110" i="3" s="1"/>
  <c r="N182" i="3"/>
  <c r="AD182" i="3" s="1"/>
  <c r="P182" i="3"/>
  <c r="AF182" i="3" s="1"/>
  <c r="O182" i="3"/>
  <c r="AE182" i="3" s="1"/>
  <c r="N20" i="3"/>
  <c r="AD20" i="3" s="1"/>
  <c r="O20" i="3"/>
  <c r="AE20" i="3" s="1"/>
  <c r="N128" i="3"/>
  <c r="AD128" i="3" s="1"/>
  <c r="O128" i="3"/>
  <c r="AE128" i="3" s="1"/>
  <c r="P128" i="3"/>
  <c r="AF128" i="3" s="1"/>
  <c r="P74" i="3"/>
  <c r="AF74" i="3" s="1"/>
  <c r="N10" i="3"/>
  <c r="AD10" i="3" s="1"/>
  <c r="P10" i="3"/>
  <c r="AF10" i="3" s="1"/>
  <c r="O10" i="3"/>
  <c r="AE10" i="3" s="1"/>
  <c r="N38" i="3"/>
  <c r="AD38" i="3" s="1"/>
  <c r="P38" i="3"/>
  <c r="AF38" i="3" s="1"/>
  <c r="O38" i="3"/>
  <c r="AE38" i="3" s="1"/>
  <c r="N146" i="3"/>
  <c r="AD146" i="3" s="1"/>
  <c r="O146" i="3"/>
  <c r="AE146" i="3" s="1"/>
  <c r="N56" i="3"/>
  <c r="AD56" i="3" s="1"/>
  <c r="O56" i="3"/>
  <c r="AE56" i="3" s="1"/>
  <c r="O164" i="3"/>
  <c r="AE164" i="3" s="1"/>
  <c r="N164" i="3"/>
  <c r="AD164" i="3" s="1"/>
  <c r="AB164" i="1"/>
  <c r="AB182" i="1"/>
  <c r="C62" i="28"/>
  <c r="C57" i="28"/>
  <c r="C56" i="28"/>
  <c r="E15" i="34"/>
  <c r="E16" i="34"/>
  <c r="E21" i="34"/>
  <c r="E20" i="34"/>
  <c r="C66" i="28"/>
  <c r="C60" i="28"/>
  <c r="G17" i="3"/>
  <c r="G191" i="3"/>
  <c r="G215" i="3"/>
  <c r="G186" i="3"/>
  <c r="G208" i="3"/>
  <c r="G19" i="3"/>
  <c r="G193" i="3"/>
  <c r="G212" i="3"/>
  <c r="C64" i="28"/>
  <c r="G21" i="3"/>
  <c r="G195" i="3"/>
  <c r="G188" i="3"/>
  <c r="G214" i="3"/>
  <c r="G192" i="3"/>
  <c r="G201" i="3"/>
  <c r="G194" i="3"/>
  <c r="C59" i="28"/>
  <c r="AE170" i="3"/>
  <c r="AE471" i="3"/>
  <c r="AE639" i="3"/>
  <c r="AE879" i="3"/>
  <c r="AE392" i="3"/>
  <c r="AE648" i="3"/>
  <c r="AE904" i="3"/>
  <c r="AE905" i="3"/>
  <c r="AE586" i="3"/>
  <c r="AE634" i="3"/>
  <c r="AE682" i="3"/>
  <c r="AE730" i="3"/>
  <c r="AE786" i="3"/>
  <c r="AE938" i="3"/>
  <c r="AE297" i="3"/>
  <c r="AE371" i="3"/>
  <c r="AE419" i="3"/>
  <c r="AE467" i="3"/>
  <c r="AE515" i="3"/>
  <c r="AE667" i="3"/>
  <c r="AE715" i="3"/>
  <c r="AE763" i="3"/>
  <c r="AE867" i="3"/>
  <c r="AE915" i="3"/>
  <c r="AE348" i="3"/>
  <c r="AE396" i="3"/>
  <c r="AE444" i="3"/>
  <c r="AE492" i="3"/>
  <c r="AE540" i="3"/>
  <c r="AE588" i="3"/>
  <c r="AE636" i="3"/>
  <c r="AE684" i="3"/>
  <c r="AE732" i="3"/>
  <c r="AE780" i="3"/>
  <c r="AE828" i="3"/>
  <c r="AE876" i="3"/>
  <c r="AE924" i="3"/>
  <c r="AE260" i="3"/>
  <c r="AE357" i="3"/>
  <c r="AE405" i="3"/>
  <c r="AE509" i="3"/>
  <c r="AE557" i="3"/>
  <c r="AE605" i="3"/>
  <c r="AE653" i="3"/>
  <c r="AE701" i="3"/>
  <c r="AE749" i="3"/>
  <c r="AE797" i="3"/>
  <c r="AE845" i="3"/>
  <c r="AE893" i="3"/>
  <c r="AE941" i="3"/>
  <c r="AE430" i="3"/>
  <c r="AE478" i="3"/>
  <c r="AE526" i="3"/>
  <c r="AE622" i="3"/>
  <c r="K20" i="3"/>
  <c r="K36" i="3"/>
  <c r="I16" i="3"/>
  <c r="I32" i="3"/>
  <c r="I48" i="3"/>
  <c r="I64" i="3"/>
  <c r="I80" i="3"/>
  <c r="I96" i="3"/>
  <c r="J15" i="3"/>
  <c r="J31" i="3"/>
  <c r="J47" i="3"/>
  <c r="G26" i="3"/>
  <c r="G42" i="3"/>
  <c r="G58" i="3"/>
  <c r="G74" i="3"/>
  <c r="G90" i="3"/>
  <c r="G106" i="3"/>
  <c r="K41" i="3"/>
  <c r="H65" i="3"/>
  <c r="G88" i="3"/>
  <c r="AD898" i="3"/>
  <c r="AE479" i="3"/>
  <c r="AE735" i="3"/>
  <c r="AE841" i="3"/>
  <c r="AE316" i="3"/>
  <c r="AE546" i="3"/>
  <c r="AE594" i="3"/>
  <c r="AE642" i="3"/>
  <c r="AE690" i="3"/>
  <c r="AE738" i="3"/>
  <c r="AE794" i="3"/>
  <c r="AE379" i="3"/>
  <c r="AE427" i="3"/>
  <c r="AE475" i="3"/>
  <c r="AE523" i="3"/>
  <c r="AE675" i="3"/>
  <c r="AE723" i="3"/>
  <c r="AE771" i="3"/>
  <c r="AE875" i="3"/>
  <c r="AE923" i="3"/>
  <c r="AE356" i="3"/>
  <c r="AE404" i="3"/>
  <c r="AE452" i="3"/>
  <c r="AE500" i="3"/>
  <c r="AE548" i="3"/>
  <c r="AE596" i="3"/>
  <c r="AE644" i="3"/>
  <c r="AE692" i="3"/>
  <c r="AE740" i="3"/>
  <c r="AE788" i="3"/>
  <c r="AE836" i="3"/>
  <c r="AE884" i="3"/>
  <c r="AE932" i="3"/>
  <c r="AE365" i="3"/>
  <c r="AE413" i="3"/>
  <c r="AE517" i="3"/>
  <c r="AE565" i="3"/>
  <c r="AE613" i="3"/>
  <c r="AE661" i="3"/>
  <c r="AE709" i="3"/>
  <c r="AE757" i="3"/>
  <c r="AE805" i="3"/>
  <c r="AE853" i="3"/>
  <c r="AE901" i="3"/>
  <c r="AE342" i="3"/>
  <c r="AE390" i="3"/>
  <c r="AE438" i="3"/>
  <c r="AE486" i="3"/>
  <c r="AE534" i="3"/>
  <c r="AE582" i="3"/>
  <c r="AE630" i="3"/>
  <c r="AD783" i="3"/>
  <c r="G24" i="3"/>
  <c r="G40" i="3"/>
  <c r="K18" i="3"/>
  <c r="K34" i="3"/>
  <c r="K50" i="3"/>
  <c r="K66" i="3"/>
  <c r="K82" i="3"/>
  <c r="K98" i="3"/>
  <c r="L17" i="3"/>
  <c r="L33" i="3"/>
  <c r="I12" i="3"/>
  <c r="I28" i="3"/>
  <c r="I44" i="3"/>
  <c r="I60" i="3"/>
  <c r="I76" i="3"/>
  <c r="I92" i="3"/>
  <c r="H14" i="3"/>
  <c r="J48" i="3"/>
  <c r="H68" i="3"/>
  <c r="G91" i="3"/>
  <c r="AD730" i="3"/>
  <c r="AD957" i="3"/>
  <c r="AE831" i="3"/>
  <c r="AE513" i="3"/>
  <c r="AE689" i="3"/>
  <c r="AE554" i="3"/>
  <c r="AE602" i="3"/>
  <c r="AE650" i="3"/>
  <c r="AE698" i="3"/>
  <c r="AE802" i="3"/>
  <c r="AE906" i="3"/>
  <c r="AE339" i="3"/>
  <c r="AE387" i="3"/>
  <c r="AE435" i="3"/>
  <c r="AE483" i="3"/>
  <c r="AE531" i="3"/>
  <c r="AE683" i="3"/>
  <c r="AE731" i="3"/>
  <c r="AE779" i="3"/>
  <c r="AE883" i="3"/>
  <c r="AE931" i="3"/>
  <c r="AE364" i="3"/>
  <c r="AE412" i="3"/>
  <c r="AE460" i="3"/>
  <c r="AE508" i="3"/>
  <c r="AE556" i="3"/>
  <c r="AE604" i="3"/>
  <c r="AE652" i="3"/>
  <c r="AE700" i="3"/>
  <c r="AE748" i="3"/>
  <c r="AE796" i="3"/>
  <c r="AE844" i="3"/>
  <c r="AE892" i="3"/>
  <c r="AE940" i="3"/>
  <c r="AE373" i="3"/>
  <c r="AE525" i="3"/>
  <c r="AE621" i="3"/>
  <c r="AE669" i="3"/>
  <c r="AE717" i="3"/>
  <c r="AE765" i="3"/>
  <c r="AE813" i="3"/>
  <c r="AE909" i="3"/>
  <c r="AE350" i="3"/>
  <c r="AE398" i="3"/>
  <c r="AE446" i="3"/>
  <c r="AE494" i="3"/>
  <c r="AE542" i="3"/>
  <c r="AE590" i="3"/>
  <c r="AE638" i="3"/>
  <c r="AD911" i="3"/>
  <c r="I26" i="3"/>
  <c r="I42" i="3"/>
  <c r="G22" i="3"/>
  <c r="G38" i="3"/>
  <c r="G54" i="3"/>
  <c r="G70" i="3"/>
  <c r="G86" i="3"/>
  <c r="G102" i="3"/>
  <c r="H21" i="3"/>
  <c r="X21" i="3" s="1"/>
  <c r="H37" i="3"/>
  <c r="K14" i="3"/>
  <c r="K30" i="3"/>
  <c r="K46" i="3"/>
  <c r="K62" i="3"/>
  <c r="K78" i="3"/>
  <c r="K94" i="3"/>
  <c r="L18" i="3"/>
  <c r="G53" i="3"/>
  <c r="I71" i="3"/>
  <c r="H94" i="3"/>
  <c r="F111" i="3"/>
  <c r="AD1004" i="3"/>
  <c r="AE520" i="3"/>
  <c r="AE776" i="3"/>
  <c r="AE369" i="3"/>
  <c r="AE562" i="3"/>
  <c r="AE610" i="3"/>
  <c r="AE658" i="3"/>
  <c r="AE706" i="3"/>
  <c r="AE810" i="3"/>
  <c r="AE914" i="3"/>
  <c r="AE347" i="3"/>
  <c r="AE395" i="3"/>
  <c r="AE443" i="3"/>
  <c r="AE491" i="3"/>
  <c r="AE539" i="3"/>
  <c r="AE691" i="3"/>
  <c r="AE739" i="3"/>
  <c r="AE891" i="3"/>
  <c r="AE939" i="3"/>
  <c r="AE300" i="3"/>
  <c r="AE372" i="3"/>
  <c r="AE420" i="3"/>
  <c r="AE468" i="3"/>
  <c r="AE516" i="3"/>
  <c r="AE564" i="3"/>
  <c r="AE612" i="3"/>
  <c r="AE660" i="3"/>
  <c r="AE708" i="3"/>
  <c r="AE756" i="3"/>
  <c r="AE804" i="3"/>
  <c r="AE852" i="3"/>
  <c r="AE900" i="3"/>
  <c r="AE485" i="3"/>
  <c r="AE533" i="3"/>
  <c r="AE581" i="3"/>
  <c r="AE629" i="3"/>
  <c r="AE677" i="3"/>
  <c r="AE725" i="3"/>
  <c r="AE773" i="3"/>
  <c r="AE869" i="3"/>
  <c r="AE358" i="3"/>
  <c r="AE406" i="3"/>
  <c r="AE454" i="3"/>
  <c r="AE502" i="3"/>
  <c r="AE550" i="3"/>
  <c r="AE598" i="3"/>
  <c r="AE646" i="3"/>
  <c r="AD584" i="3"/>
  <c r="AD787" i="3"/>
  <c r="K12" i="3"/>
  <c r="K28" i="3"/>
  <c r="K44" i="3"/>
  <c r="I24" i="3"/>
  <c r="I40" i="3"/>
  <c r="I56" i="3"/>
  <c r="I72" i="3"/>
  <c r="I88" i="3"/>
  <c r="I104" i="3"/>
  <c r="J23" i="3"/>
  <c r="J39" i="3"/>
  <c r="G18" i="3"/>
  <c r="G34" i="3"/>
  <c r="G50" i="3"/>
  <c r="G66" i="3"/>
  <c r="G82" i="3"/>
  <c r="G98" i="3"/>
  <c r="K25" i="3"/>
  <c r="G56" i="3"/>
  <c r="I74" i="3"/>
  <c r="H97" i="3"/>
  <c r="AE578" i="3"/>
  <c r="AE626" i="3"/>
  <c r="AE674" i="3"/>
  <c r="AE722" i="3"/>
  <c r="AE778" i="3"/>
  <c r="AE930" i="3"/>
  <c r="AE276" i="3"/>
  <c r="AE363" i="3"/>
  <c r="AE411" i="3"/>
  <c r="AE459" i="3"/>
  <c r="AE507" i="3"/>
  <c r="AE707" i="3"/>
  <c r="AE755" i="3"/>
  <c r="AE859" i="3"/>
  <c r="AE907" i="3"/>
  <c r="AE340" i="3"/>
  <c r="AE388" i="3"/>
  <c r="AE436" i="3"/>
  <c r="AE484" i="3"/>
  <c r="AE532" i="3"/>
  <c r="AE580" i="3"/>
  <c r="AE628" i="3"/>
  <c r="AE676" i="3"/>
  <c r="AE724" i="3"/>
  <c r="AE772" i="3"/>
  <c r="AE820" i="3"/>
  <c r="AE868" i="3"/>
  <c r="AE916" i="3"/>
  <c r="AE349" i="3"/>
  <c r="AE397" i="3"/>
  <c r="AE501" i="3"/>
  <c r="AE549" i="3"/>
  <c r="AE597" i="3"/>
  <c r="AE645" i="3"/>
  <c r="AE693" i="3"/>
  <c r="AE741" i="3"/>
  <c r="AE789" i="3"/>
  <c r="AE837" i="3"/>
  <c r="AE885" i="3"/>
  <c r="AE933" i="3"/>
  <c r="AE374" i="3"/>
  <c r="AE470" i="3"/>
  <c r="AE566" i="3"/>
  <c r="AE614" i="3"/>
  <c r="AE662" i="3"/>
  <c r="I18" i="3"/>
  <c r="I34" i="3"/>
  <c r="G14" i="3"/>
  <c r="G30" i="3"/>
  <c r="G46" i="3"/>
  <c r="G62" i="3"/>
  <c r="G78" i="3"/>
  <c r="G94" i="3"/>
  <c r="H13" i="3"/>
  <c r="H29" i="3"/>
  <c r="H45" i="3"/>
  <c r="K22" i="3"/>
  <c r="K38" i="3"/>
  <c r="K54" i="3"/>
  <c r="K70" i="3"/>
  <c r="K86" i="3"/>
  <c r="K102" i="3"/>
  <c r="G37" i="3"/>
  <c r="H62" i="3"/>
  <c r="G85" i="3"/>
  <c r="AD994" i="3"/>
  <c r="AE301" i="3"/>
  <c r="AE671" i="3"/>
  <c r="AE456" i="3"/>
  <c r="AE370" i="3"/>
  <c r="AE834" i="3"/>
  <c r="AE882" i="3"/>
  <c r="AE595" i="3"/>
  <c r="AE643" i="3"/>
  <c r="AE764" i="3"/>
  <c r="AE429" i="3"/>
  <c r="AE758" i="3"/>
  <c r="AE806" i="3"/>
  <c r="AE854" i="3"/>
  <c r="AE902" i="3"/>
  <c r="AE945" i="3"/>
  <c r="AE978" i="3"/>
  <c r="AE963" i="3"/>
  <c r="AE948" i="3"/>
  <c r="AE996" i="3"/>
  <c r="AE981" i="3"/>
  <c r="AE966" i="3"/>
  <c r="AE951" i="3"/>
  <c r="AE999" i="3"/>
  <c r="AE976" i="3"/>
  <c r="AD507" i="3"/>
  <c r="G16" i="3"/>
  <c r="J43" i="3"/>
  <c r="J33" i="3"/>
  <c r="L59" i="3"/>
  <c r="J89" i="3"/>
  <c r="G20" i="3"/>
  <c r="I46" i="3"/>
  <c r="I36" i="3"/>
  <c r="L63" i="3"/>
  <c r="H91" i="3"/>
  <c r="L34" i="3"/>
  <c r="I77" i="3"/>
  <c r="I106" i="3"/>
  <c r="I122" i="3"/>
  <c r="J139" i="3"/>
  <c r="K39" i="3"/>
  <c r="I62" i="3"/>
  <c r="H85" i="3"/>
  <c r="K107" i="3"/>
  <c r="I19" i="3"/>
  <c r="I50" i="3"/>
  <c r="H73" i="3"/>
  <c r="K35" i="3"/>
  <c r="K59" i="3"/>
  <c r="J82" i="3"/>
  <c r="L100" i="3"/>
  <c r="H118" i="3"/>
  <c r="I135" i="3"/>
  <c r="K33" i="3"/>
  <c r="I58" i="3"/>
  <c r="H81" i="3"/>
  <c r="G104" i="3"/>
  <c r="K120" i="3"/>
  <c r="I134" i="3"/>
  <c r="I29" i="3"/>
  <c r="J58" i="3"/>
  <c r="L76" i="3"/>
  <c r="K99" i="3"/>
  <c r="I117" i="3"/>
  <c r="L38" i="3"/>
  <c r="L61" i="3"/>
  <c r="K84" i="3"/>
  <c r="I41" i="3"/>
  <c r="G68" i="3"/>
  <c r="I86" i="3"/>
  <c r="J108" i="3"/>
  <c r="J124" i="3"/>
  <c r="J140" i="3"/>
  <c r="L131" i="3"/>
  <c r="H151" i="3"/>
  <c r="F165" i="3"/>
  <c r="K178" i="3"/>
  <c r="K194" i="3"/>
  <c r="H215" i="3"/>
  <c r="G123" i="3"/>
  <c r="AD908" i="3"/>
  <c r="AE433" i="3"/>
  <c r="AE762" i="3"/>
  <c r="AE547" i="3"/>
  <c r="AE803" i="3"/>
  <c r="AE524" i="3"/>
  <c r="AE733" i="3"/>
  <c r="AE654" i="3"/>
  <c r="AD579" i="3"/>
  <c r="H17" i="3"/>
  <c r="L45" i="3"/>
  <c r="L35" i="3"/>
  <c r="H63" i="3"/>
  <c r="K90" i="3"/>
  <c r="I22" i="3"/>
  <c r="H11" i="3"/>
  <c r="J37" i="3"/>
  <c r="H67" i="3"/>
  <c r="J93" i="3"/>
  <c r="I39" i="3"/>
  <c r="J80" i="3"/>
  <c r="J107" i="3"/>
  <c r="J123" i="3"/>
  <c r="K140" i="3"/>
  <c r="H44" i="3"/>
  <c r="I65" i="3"/>
  <c r="L86" i="3"/>
  <c r="L108" i="3"/>
  <c r="K21" i="3"/>
  <c r="I53" i="3"/>
  <c r="L74" i="3"/>
  <c r="H40" i="3"/>
  <c r="H61" i="3"/>
  <c r="G84" i="3"/>
  <c r="I102" i="3"/>
  <c r="I119" i="3"/>
  <c r="J136" i="3"/>
  <c r="H38" i="3"/>
  <c r="I61" i="3"/>
  <c r="L82" i="3"/>
  <c r="K105" i="3"/>
  <c r="L121" i="3"/>
  <c r="J135" i="3"/>
  <c r="K31" i="3"/>
  <c r="G60" i="3"/>
  <c r="I78" i="3"/>
  <c r="H101" i="3"/>
  <c r="J118" i="3"/>
  <c r="G41" i="3"/>
  <c r="I63" i="3"/>
  <c r="H86" i="3"/>
  <c r="K43" i="3"/>
  <c r="K69" i="3"/>
  <c r="I89" i="3"/>
  <c r="K109" i="3"/>
  <c r="K125" i="3"/>
  <c r="J88" i="3"/>
  <c r="I136" i="3"/>
  <c r="I152" i="3"/>
  <c r="G166" i="3"/>
  <c r="L179" i="3"/>
  <c r="L195" i="3"/>
  <c r="I216" i="3"/>
  <c r="I125" i="3"/>
  <c r="L146" i="3"/>
  <c r="AD981" i="3"/>
  <c r="AE863" i="3"/>
  <c r="AE530" i="3"/>
  <c r="AE842" i="3"/>
  <c r="AE890" i="3"/>
  <c r="AE603" i="3"/>
  <c r="AE651" i="3"/>
  <c r="AE860" i="3"/>
  <c r="AE493" i="3"/>
  <c r="AE414" i="3"/>
  <c r="AE718" i="3"/>
  <c r="AE814" i="3"/>
  <c r="AE862" i="3"/>
  <c r="AE910" i="3"/>
  <c r="AE953" i="3"/>
  <c r="AE1001" i="3"/>
  <c r="AE971" i="3"/>
  <c r="AE956" i="3"/>
  <c r="AE1004" i="3"/>
  <c r="AE989" i="3"/>
  <c r="AE974" i="3"/>
  <c r="AE959" i="3"/>
  <c r="D40" i="40"/>
  <c r="AE984" i="3"/>
  <c r="AD459" i="3"/>
  <c r="J19" i="3"/>
  <c r="G48" i="3"/>
  <c r="H39" i="3"/>
  <c r="J65" i="3"/>
  <c r="L91" i="3"/>
  <c r="K24" i="3"/>
  <c r="J13" i="3"/>
  <c r="L39" i="3"/>
  <c r="I68" i="3"/>
  <c r="L95" i="3"/>
  <c r="H46" i="3"/>
  <c r="J83" i="3"/>
  <c r="K108" i="3"/>
  <c r="K124" i="3"/>
  <c r="H12" i="3"/>
  <c r="J46" i="3"/>
  <c r="J68" i="3"/>
  <c r="H88" i="3"/>
  <c r="F110" i="3"/>
  <c r="H26" i="3"/>
  <c r="J56" i="3"/>
  <c r="H76" i="3"/>
  <c r="J42" i="3"/>
  <c r="L62" i="3"/>
  <c r="K85" i="3"/>
  <c r="I105" i="3"/>
  <c r="J120" i="3"/>
  <c r="K137" i="3"/>
  <c r="J40" i="3"/>
  <c r="J64" i="3"/>
  <c r="H84" i="3"/>
  <c r="F107" i="3"/>
  <c r="G124" i="3"/>
  <c r="K136" i="3"/>
  <c r="H36" i="3"/>
  <c r="K61" i="3"/>
  <c r="I81" i="3"/>
  <c r="L102" i="3"/>
  <c r="K119" i="3"/>
  <c r="I43" i="3"/>
  <c r="L64" i="3"/>
  <c r="K11" i="3"/>
  <c r="H48" i="3"/>
  <c r="G71" i="3"/>
  <c r="J92" i="3"/>
  <c r="L110" i="3"/>
  <c r="L126" i="3"/>
  <c r="J94" i="3"/>
  <c r="K138" i="3"/>
  <c r="J153" i="3"/>
  <c r="H167" i="3"/>
  <c r="F181" i="3"/>
  <c r="H199" i="3"/>
  <c r="J217" i="3"/>
  <c r="AE840" i="3"/>
  <c r="AE881" i="3"/>
  <c r="AE618" i="3"/>
  <c r="AE811" i="3"/>
  <c r="AE620" i="3"/>
  <c r="AE829" i="3"/>
  <c r="AD467" i="3"/>
  <c r="L21" i="3"/>
  <c r="L11" i="3"/>
  <c r="J41" i="3"/>
  <c r="L67" i="3"/>
  <c r="H95" i="3"/>
  <c r="L25" i="3"/>
  <c r="L15" i="3"/>
  <c r="H43" i="3"/>
  <c r="J69" i="3"/>
  <c r="H99" i="3"/>
  <c r="J51" i="3"/>
  <c r="J86" i="3"/>
  <c r="L109" i="3"/>
  <c r="L125" i="3"/>
  <c r="J14" i="3"/>
  <c r="K48" i="3"/>
  <c r="J71" i="3"/>
  <c r="L89" i="3"/>
  <c r="G111" i="3"/>
  <c r="J28" i="3"/>
  <c r="J59" i="3"/>
  <c r="L77" i="3"/>
  <c r="L44" i="3"/>
  <c r="H64" i="3"/>
  <c r="G87" i="3"/>
  <c r="L106" i="3"/>
  <c r="K121" i="3"/>
  <c r="L138" i="3"/>
  <c r="L42" i="3"/>
  <c r="J67" i="3"/>
  <c r="L85" i="3"/>
  <c r="G108" i="3"/>
  <c r="H125" i="3"/>
  <c r="L137" i="3"/>
  <c r="J38" i="3"/>
  <c r="G63" i="3"/>
  <c r="J84" i="3"/>
  <c r="H104" i="3"/>
  <c r="I11" i="3"/>
  <c r="K45" i="3"/>
  <c r="I66" i="3"/>
  <c r="H16" i="3"/>
  <c r="L49" i="3"/>
  <c r="K72" i="3"/>
  <c r="AE801" i="3"/>
  <c r="AE474" i="3"/>
  <c r="AE850" i="3"/>
  <c r="AE403" i="3"/>
  <c r="AE563" i="3"/>
  <c r="AE611" i="3"/>
  <c r="AE747" i="3"/>
  <c r="AE380" i="3"/>
  <c r="AE445" i="3"/>
  <c r="AE589" i="3"/>
  <c r="AE510" i="3"/>
  <c r="AE774" i="3"/>
  <c r="AE870" i="3"/>
  <c r="AE918" i="3"/>
  <c r="AE961" i="3"/>
  <c r="AE994" i="3"/>
  <c r="AE979" i="3"/>
  <c r="AE964" i="3"/>
  <c r="AE949" i="3"/>
  <c r="AE997" i="3"/>
  <c r="AE982" i="3"/>
  <c r="AE967" i="3"/>
  <c r="AE944" i="3"/>
  <c r="AE992" i="3"/>
  <c r="AD339" i="3"/>
  <c r="H25" i="3"/>
  <c r="H15" i="3"/>
  <c r="K42" i="3"/>
  <c r="H71" i="3"/>
  <c r="AE799" i="3"/>
  <c r="AE584" i="3"/>
  <c r="AE714" i="3"/>
  <c r="AE819" i="3"/>
  <c r="AE716" i="3"/>
  <c r="AE925" i="3"/>
  <c r="AD847" i="3"/>
  <c r="J27" i="3"/>
  <c r="J17" i="3"/>
  <c r="L43" i="3"/>
  <c r="J73" i="3"/>
  <c r="L99" i="3"/>
  <c r="I30" i="3"/>
  <c r="I20" i="3"/>
  <c r="L47" i="3"/>
  <c r="H75" i="3"/>
  <c r="J101" i="3"/>
  <c r="K57" i="3"/>
  <c r="K92" i="3"/>
  <c r="I114" i="3"/>
  <c r="I130" i="3"/>
  <c r="I21" i="3"/>
  <c r="K51" i="3"/>
  <c r="J74" i="3"/>
  <c r="L92" i="3"/>
  <c r="I113" i="3"/>
  <c r="G33" i="3"/>
  <c r="J62" i="3"/>
  <c r="L12" i="3"/>
  <c r="G49" i="3"/>
  <c r="I67" i="3"/>
  <c r="H90" i="3"/>
  <c r="H110" i="3"/>
  <c r="H126" i="3"/>
  <c r="G13" i="3"/>
  <c r="I47" i="3"/>
  <c r="J70" i="3"/>
  <c r="L88" i="3"/>
  <c r="I110" i="3"/>
  <c r="J127" i="3"/>
  <c r="G140" i="3"/>
  <c r="G43" i="3"/>
  <c r="H66" i="3"/>
  <c r="G89" i="3"/>
  <c r="H108" i="3"/>
  <c r="H18" i="3"/>
  <c r="G51" i="3"/>
  <c r="J72" i="3"/>
  <c r="L20" i="3"/>
  <c r="L52" i="3"/>
  <c r="K75" i="3"/>
  <c r="J98" i="3"/>
  <c r="I115" i="3"/>
  <c r="H130" i="3"/>
  <c r="H111" i="3"/>
  <c r="H143" i="3"/>
  <c r="F157" i="3"/>
  <c r="K170" i="3"/>
  <c r="I184" i="3"/>
  <c r="K202" i="3"/>
  <c r="H89" i="3"/>
  <c r="J134" i="3"/>
  <c r="I151" i="3"/>
  <c r="AD572" i="3"/>
  <c r="AE351" i="3"/>
  <c r="AE465" i="3"/>
  <c r="AE410" i="3"/>
  <c r="AE858" i="3"/>
  <c r="AE499" i="3"/>
  <c r="AE571" i="3"/>
  <c r="AE619" i="3"/>
  <c r="AE476" i="3"/>
  <c r="AE389" i="3"/>
  <c r="AE453" i="3"/>
  <c r="AE685" i="3"/>
  <c r="AE606" i="3"/>
  <c r="AE686" i="3"/>
  <c r="AE734" i="3"/>
  <c r="AE782" i="3"/>
  <c r="AE830" i="3"/>
  <c r="AE878" i="3"/>
  <c r="AE926" i="3"/>
  <c r="AE969" i="3"/>
  <c r="AE1002" i="3"/>
  <c r="AE987" i="3"/>
  <c r="AE972" i="3"/>
  <c r="AE957" i="3"/>
  <c r="AE1005" i="3"/>
  <c r="AE990" i="3"/>
  <c r="AE975" i="3"/>
  <c r="AE952" i="3"/>
  <c r="AE1000" i="3"/>
  <c r="AD531" i="3"/>
  <c r="L29" i="3"/>
  <c r="L19" i="3"/>
  <c r="H47" i="3"/>
  <c r="K74" i="3"/>
  <c r="H103" i="3"/>
  <c r="K32" i="3"/>
  <c r="J21" i="3"/>
  <c r="H51" i="3"/>
  <c r="J77" i="3"/>
  <c r="L103" i="3"/>
  <c r="G59" i="3"/>
  <c r="K95" i="3"/>
  <c r="J115" i="3"/>
  <c r="J131" i="3"/>
  <c r="K23" i="3"/>
  <c r="H53" i="3"/>
  <c r="G76" i="3"/>
  <c r="I94" i="3"/>
  <c r="J114" i="3"/>
  <c r="I35" i="3"/>
  <c r="G64" i="3"/>
  <c r="I17" i="3"/>
  <c r="J50" i="3"/>
  <c r="L68" i="3"/>
  <c r="K91" i="3"/>
  <c r="I111" i="3"/>
  <c r="I127" i="3"/>
  <c r="I15" i="3"/>
  <c r="H49" i="3"/>
  <c r="G72" i="3"/>
  <c r="I90" i="3"/>
  <c r="J111" i="3"/>
  <c r="K128" i="3"/>
  <c r="G11" i="3"/>
  <c r="I45" i="3"/>
  <c r="K67" i="3"/>
  <c r="J90" i="3"/>
  <c r="I109" i="3"/>
  <c r="J20" i="3"/>
  <c r="K52" i="3"/>
  <c r="J75" i="3"/>
  <c r="I25" i="3"/>
  <c r="I54" i="3"/>
  <c r="H77" i="3"/>
  <c r="G100" i="3"/>
  <c r="J116" i="3"/>
  <c r="I131" i="3"/>
  <c r="L115" i="3"/>
  <c r="I144" i="3"/>
  <c r="G158" i="3"/>
  <c r="W158" i="3" s="1"/>
  <c r="L171" i="3"/>
  <c r="J185" i="3"/>
  <c r="L203" i="3"/>
  <c r="I95" i="3"/>
  <c r="L136" i="3"/>
  <c r="J152" i="3"/>
  <c r="AE543" i="3"/>
  <c r="AE922" i="3"/>
  <c r="AE827" i="3"/>
  <c r="AE899" i="3"/>
  <c r="AE812" i="3"/>
  <c r="AE366" i="3"/>
  <c r="G32" i="3"/>
  <c r="H23" i="3"/>
  <c r="J49" i="3"/>
  <c r="L75" i="3"/>
  <c r="J105" i="3"/>
  <c r="G36" i="3"/>
  <c r="L23" i="3"/>
  <c r="I52" i="3"/>
  <c r="L79" i="3"/>
  <c r="F12" i="3"/>
  <c r="K60" i="3"/>
  <c r="L98" i="3"/>
  <c r="K116" i="3"/>
  <c r="K132" i="3"/>
  <c r="H28" i="3"/>
  <c r="L54" i="3"/>
  <c r="K77" i="3"/>
  <c r="I97" i="3"/>
  <c r="K115" i="3"/>
  <c r="K37" i="3"/>
  <c r="K65" i="3"/>
  <c r="K19" i="3"/>
  <c r="G52" i="3"/>
  <c r="I70" i="3"/>
  <c r="H93" i="3"/>
  <c r="J112" i="3"/>
  <c r="J128" i="3"/>
  <c r="K17" i="3"/>
  <c r="L50" i="3"/>
  <c r="K73" i="3"/>
  <c r="I93" i="3"/>
  <c r="K112" i="3"/>
  <c r="L129" i="3"/>
  <c r="I13" i="3"/>
  <c r="K47" i="3"/>
  <c r="H69" i="3"/>
  <c r="G92" i="3"/>
  <c r="J110" i="3"/>
  <c r="L22" i="3"/>
  <c r="H54" i="3"/>
  <c r="G77" i="3"/>
  <c r="K27" i="3"/>
  <c r="I57" i="3"/>
  <c r="L78" i="3"/>
  <c r="K101" i="3"/>
  <c r="K117" i="3"/>
  <c r="J132" i="3"/>
  <c r="I120" i="3"/>
  <c r="J145" i="3"/>
  <c r="H159" i="3"/>
  <c r="F173" i="3"/>
  <c r="K186" i="3"/>
  <c r="H207" i="3"/>
  <c r="I101" i="3"/>
  <c r="AE753" i="3"/>
  <c r="AE818" i="3"/>
  <c r="AE355" i="3"/>
  <c r="AE699" i="3"/>
  <c r="AE835" i="3"/>
  <c r="AE321" i="3"/>
  <c r="AE908" i="3"/>
  <c r="AE541" i="3"/>
  <c r="AE462" i="3"/>
  <c r="J35" i="3"/>
  <c r="K26" i="3"/>
  <c r="H55" i="3"/>
  <c r="J81" i="3"/>
  <c r="G12" i="3"/>
  <c r="K40" i="3"/>
  <c r="J29" i="3"/>
  <c r="L55" i="3"/>
  <c r="I84" i="3"/>
  <c r="I23" i="3"/>
  <c r="L66" i="3"/>
  <c r="L101" i="3"/>
  <c r="F119" i="3"/>
  <c r="G136" i="3"/>
  <c r="L32" i="3"/>
  <c r="L57" i="3"/>
  <c r="K80" i="3"/>
  <c r="J103" i="3"/>
  <c r="H120" i="3"/>
  <c r="J44" i="3"/>
  <c r="K68" i="3"/>
  <c r="J26" i="3"/>
  <c r="G55" i="3"/>
  <c r="J76" i="3"/>
  <c r="H96" i="3"/>
  <c r="L114" i="3"/>
  <c r="L130" i="3"/>
  <c r="J24" i="3"/>
  <c r="L53" i="3"/>
  <c r="K76" i="3"/>
  <c r="J99" i="3"/>
  <c r="H117" i="3"/>
  <c r="H20" i="3"/>
  <c r="J52" i="3"/>
  <c r="H72" i="3"/>
  <c r="G95" i="3"/>
  <c r="L112" i="3"/>
  <c r="K29" i="3"/>
  <c r="H57" i="3"/>
  <c r="G80" i="3"/>
  <c r="J34" i="3"/>
  <c r="J63" i="3"/>
  <c r="L81" i="3"/>
  <c r="K104" i="3"/>
  <c r="F120" i="3"/>
  <c r="L134" i="3"/>
  <c r="F125" i="3"/>
  <c r="V125" i="3" s="1"/>
  <c r="L147" i="3"/>
  <c r="J161" i="3"/>
  <c r="H175" i="3"/>
  <c r="H191" i="3"/>
  <c r="J209" i="3"/>
  <c r="L111" i="3"/>
  <c r="H142" i="3"/>
  <c r="AE712" i="3"/>
  <c r="AE434" i="3"/>
  <c r="AE506" i="3"/>
  <c r="AE666" i="3"/>
  <c r="AE874" i="3"/>
  <c r="AE587" i="3"/>
  <c r="AE635" i="3"/>
  <c r="AE668" i="3"/>
  <c r="AE469" i="3"/>
  <c r="AE877" i="3"/>
  <c r="AE702" i="3"/>
  <c r="AE750" i="3"/>
  <c r="AE798" i="3"/>
  <c r="AE846" i="3"/>
  <c r="AE894" i="3"/>
  <c r="AE942" i="3"/>
  <c r="AE985" i="3"/>
  <c r="AE970" i="3"/>
  <c r="AE955" i="3"/>
  <c r="AE1003" i="3"/>
  <c r="AE988" i="3"/>
  <c r="AE973" i="3"/>
  <c r="AE958" i="3"/>
  <c r="AE943" i="3"/>
  <c r="AE991" i="3"/>
  <c r="AE968" i="3"/>
  <c r="J11" i="3"/>
  <c r="L37" i="3"/>
  <c r="L27" i="3"/>
  <c r="J57" i="3"/>
  <c r="L83" i="3"/>
  <c r="I14" i="3"/>
  <c r="L41" i="3"/>
  <c r="L31" i="3"/>
  <c r="H59" i="3"/>
  <c r="J85" i="3"/>
  <c r="H30" i="3"/>
  <c r="L69" i="3"/>
  <c r="I103" i="3"/>
  <c r="G120" i="3"/>
  <c r="H137" i="3"/>
  <c r="G35" i="3"/>
  <c r="I59" i="3"/>
  <c r="H82" i="3"/>
  <c r="G105" i="3"/>
  <c r="J12" i="3"/>
  <c r="L46" i="3"/>
  <c r="H70" i="3"/>
  <c r="L28" i="3"/>
  <c r="K56" i="3"/>
  <c r="J79" i="3"/>
  <c r="L97" i="3"/>
  <c r="F116" i="3"/>
  <c r="G133" i="3"/>
  <c r="L26" i="3"/>
  <c r="I55" i="3"/>
  <c r="H78" i="3"/>
  <c r="G101" i="3"/>
  <c r="I118" i="3"/>
  <c r="G132" i="3"/>
  <c r="J22" i="3"/>
  <c r="J55" i="3"/>
  <c r="L73" i="3"/>
  <c r="K96" i="3"/>
  <c r="G115" i="3"/>
  <c r="H34" i="3"/>
  <c r="L58" i="3"/>
  <c r="K81" i="3"/>
  <c r="L36" i="3"/>
  <c r="G65" i="3"/>
  <c r="I83" i="3"/>
  <c r="H106" i="3"/>
  <c r="H122" i="3"/>
  <c r="H138" i="3"/>
  <c r="H127" i="3"/>
  <c r="F149" i="3"/>
  <c r="K162" i="3"/>
  <c r="I176" i="3"/>
  <c r="I192" i="3"/>
  <c r="AD625" i="3"/>
  <c r="AE927" i="3"/>
  <c r="AE497" i="3"/>
  <c r="AE754" i="3"/>
  <c r="AE451" i="3"/>
  <c r="AE795" i="3"/>
  <c r="AE843" i="3"/>
  <c r="AE428" i="3"/>
  <c r="AE341" i="3"/>
  <c r="AE637" i="3"/>
  <c r="AE558" i="3"/>
  <c r="L13" i="3"/>
  <c r="H41" i="3"/>
  <c r="H31" i="3"/>
  <c r="K58" i="3"/>
  <c r="H87" i="3"/>
  <c r="K16" i="3"/>
  <c r="G44" i="3"/>
  <c r="H35" i="3"/>
  <c r="J61" i="3"/>
  <c r="L87" i="3"/>
  <c r="J32" i="3"/>
  <c r="L72" i="3"/>
  <c r="L104" i="3"/>
  <c r="H121" i="3"/>
  <c r="I138" i="3"/>
  <c r="I37" i="3"/>
  <c r="L60" i="3"/>
  <c r="K83" i="3"/>
  <c r="J106" i="3"/>
  <c r="L14" i="3"/>
  <c r="L48" i="3"/>
  <c r="K71" i="3"/>
  <c r="I33" i="3"/>
  <c r="H58" i="3"/>
  <c r="G81" i="3"/>
  <c r="I99" i="3"/>
  <c r="G117" i="3"/>
  <c r="H134" i="3"/>
  <c r="I31" i="3"/>
  <c r="L56" i="3"/>
  <c r="K79" i="3"/>
  <c r="J102" i="3"/>
  <c r="J119" i="3"/>
  <c r="H133" i="3"/>
  <c r="L24" i="3"/>
  <c r="G57" i="3"/>
  <c r="I75" i="3"/>
  <c r="H98" i="3"/>
  <c r="H116" i="3"/>
  <c r="J36" i="3"/>
  <c r="H60" i="3"/>
  <c r="G83" i="3"/>
  <c r="G39" i="3"/>
  <c r="J66" i="3"/>
  <c r="L84" i="3"/>
  <c r="I107" i="3"/>
  <c r="I123" i="3"/>
  <c r="I139" i="3"/>
  <c r="J129" i="3"/>
  <c r="G150" i="3"/>
  <c r="L163" i="3"/>
  <c r="J177" i="3"/>
  <c r="J193" i="3"/>
  <c r="L211" i="3"/>
  <c r="L120" i="3"/>
  <c r="J144" i="3"/>
  <c r="AE781" i="3"/>
  <c r="AE694" i="3"/>
  <c r="AE950" i="3"/>
  <c r="J97" i="3"/>
  <c r="J54" i="3"/>
  <c r="G73" i="3"/>
  <c r="G47" i="3"/>
  <c r="G45" i="3"/>
  <c r="L40" i="3"/>
  <c r="I69" i="3"/>
  <c r="H114" i="3"/>
  <c r="L155" i="3"/>
  <c r="K218" i="3"/>
  <c r="G149" i="3"/>
  <c r="L80" i="3"/>
  <c r="F113" i="3"/>
  <c r="K143" i="3"/>
  <c r="I157" i="3"/>
  <c r="G171" i="3"/>
  <c r="L184" i="3"/>
  <c r="I205" i="3"/>
  <c r="J91" i="3"/>
  <c r="L139" i="3"/>
  <c r="G154" i="3"/>
  <c r="L167" i="3"/>
  <c r="L183" i="3"/>
  <c r="I204" i="3"/>
  <c r="H219" i="3"/>
  <c r="L128" i="3"/>
  <c r="K149" i="3"/>
  <c r="I163" i="3"/>
  <c r="L119" i="3"/>
  <c r="H144" i="3"/>
  <c r="F158" i="3"/>
  <c r="K171" i="3"/>
  <c r="K187" i="3"/>
  <c r="H208" i="3"/>
  <c r="J151" i="3"/>
  <c r="J187" i="3"/>
  <c r="I222" i="3"/>
  <c r="G236" i="3"/>
  <c r="L249" i="3"/>
  <c r="G264" i="3"/>
  <c r="L135" i="3"/>
  <c r="L178" i="3"/>
  <c r="K217" i="3"/>
  <c r="L232" i="3"/>
  <c r="J246" i="3"/>
  <c r="H260" i="3"/>
  <c r="I273" i="3"/>
  <c r="J167" i="3"/>
  <c r="L201" i="3"/>
  <c r="H227" i="3"/>
  <c r="F241" i="3"/>
  <c r="K254" i="3"/>
  <c r="L267" i="3"/>
  <c r="K148" i="3"/>
  <c r="H186" i="3"/>
  <c r="J220" i="3"/>
  <c r="H234" i="3"/>
  <c r="F248" i="3"/>
  <c r="K261" i="3"/>
  <c r="L274" i="3"/>
  <c r="J288" i="3"/>
  <c r="G301" i="3"/>
  <c r="W301" i="3" s="1"/>
  <c r="G315" i="3"/>
  <c r="F327" i="3"/>
  <c r="F338" i="3"/>
  <c r="I158" i="3"/>
  <c r="H193" i="3"/>
  <c r="F223" i="3"/>
  <c r="K236" i="3"/>
  <c r="I250" i="3"/>
  <c r="J263" i="3"/>
  <c r="H277" i="3"/>
  <c r="I175" i="3"/>
  <c r="H214" i="3"/>
  <c r="G231" i="3"/>
  <c r="L244" i="3"/>
  <c r="J258" i="3"/>
  <c r="L272" i="3"/>
  <c r="I166" i="3"/>
  <c r="K200" i="3"/>
  <c r="K226" i="3"/>
  <c r="I240" i="3"/>
  <c r="AE346" i="3"/>
  <c r="AE561" i="3"/>
  <c r="AE627" i="3"/>
  <c r="AE886" i="3"/>
  <c r="H19" i="3"/>
  <c r="H113" i="3"/>
  <c r="H112" i="3"/>
  <c r="K88" i="3"/>
  <c r="I87" i="3"/>
  <c r="J87" i="3"/>
  <c r="I51" i="3"/>
  <c r="K133" i="3"/>
  <c r="G174" i="3"/>
  <c r="K127" i="3"/>
  <c r="F156" i="3"/>
  <c r="I112" i="3"/>
  <c r="H128" i="3"/>
  <c r="H148" i="3"/>
  <c r="F162" i="3"/>
  <c r="K175" i="3"/>
  <c r="K191" i="3"/>
  <c r="H212" i="3"/>
  <c r="G118" i="3"/>
  <c r="F145" i="3"/>
  <c r="K158" i="3"/>
  <c r="I172" i="3"/>
  <c r="K190" i="3"/>
  <c r="G210" i="3"/>
  <c r="W210" i="3" s="1"/>
  <c r="I98" i="3"/>
  <c r="H140" i="3"/>
  <c r="H154" i="3"/>
  <c r="K114" i="3"/>
  <c r="I129" i="3"/>
  <c r="L148" i="3"/>
  <c r="J162" i="3"/>
  <c r="J178" i="3"/>
  <c r="J194" i="3"/>
  <c r="L212" i="3"/>
  <c r="F167" i="3"/>
  <c r="H201" i="3"/>
  <c r="F227" i="3"/>
  <c r="K240" i="3"/>
  <c r="I254" i="3"/>
  <c r="K268" i="3"/>
  <c r="K156" i="3"/>
  <c r="J192" i="3"/>
  <c r="K223" i="3"/>
  <c r="I237" i="3"/>
  <c r="G251" i="3"/>
  <c r="H264" i="3"/>
  <c r="L127" i="3"/>
  <c r="F179" i="3"/>
  <c r="J215" i="3"/>
  <c r="L231" i="3"/>
  <c r="J245" i="3"/>
  <c r="H259" i="3"/>
  <c r="I272" i="3"/>
  <c r="K165" i="3"/>
  <c r="K197" i="3"/>
  <c r="G225" i="3"/>
  <c r="L238" i="3"/>
  <c r="J252" i="3"/>
  <c r="K265" i="3"/>
  <c r="I279" i="3"/>
  <c r="G305" i="3"/>
  <c r="L319" i="3"/>
  <c r="L330" i="3"/>
  <c r="J344" i="3"/>
  <c r="I170" i="3"/>
  <c r="K204" i="3"/>
  <c r="J227" i="3"/>
  <c r="H241" i="3"/>
  <c r="F255" i="3"/>
  <c r="G268" i="3"/>
  <c r="L149" i="3"/>
  <c r="L186" i="3"/>
  <c r="F222" i="3"/>
  <c r="K235" i="3"/>
  <c r="I249" i="3"/>
  <c r="K263" i="3"/>
  <c r="I277" i="3"/>
  <c r="L177" i="3"/>
  <c r="I214" i="3"/>
  <c r="H231" i="3"/>
  <c r="F245" i="3"/>
  <c r="AE965" i="3"/>
  <c r="H27" i="3"/>
  <c r="L117" i="3"/>
  <c r="L116" i="3"/>
  <c r="L94" i="3"/>
  <c r="J96" i="3"/>
  <c r="K93" i="3"/>
  <c r="J60" i="3"/>
  <c r="K100" i="3"/>
  <c r="G182" i="3"/>
  <c r="F130" i="3"/>
  <c r="G157" i="3"/>
  <c r="F121" i="3"/>
  <c r="V121" i="3" s="1"/>
  <c r="J130" i="3"/>
  <c r="I149" i="3"/>
  <c r="G163" i="3"/>
  <c r="L176" i="3"/>
  <c r="L192" i="3"/>
  <c r="I213" i="3"/>
  <c r="J121" i="3"/>
  <c r="G146" i="3"/>
  <c r="L159" i="3"/>
  <c r="J173" i="3"/>
  <c r="L191" i="3"/>
  <c r="H211" i="3"/>
  <c r="J104" i="3"/>
  <c r="K141" i="3"/>
  <c r="I155" i="3"/>
  <c r="H119" i="3"/>
  <c r="K131" i="3"/>
  <c r="F150" i="3"/>
  <c r="K163" i="3"/>
  <c r="K179" i="3"/>
  <c r="K195" i="3"/>
  <c r="H216" i="3"/>
  <c r="H169" i="3"/>
  <c r="J203" i="3"/>
  <c r="G228" i="3"/>
  <c r="L241" i="3"/>
  <c r="J255" i="3"/>
  <c r="L269" i="3"/>
  <c r="H161" i="3"/>
  <c r="L194" i="3"/>
  <c r="L224" i="3"/>
  <c r="J238" i="3"/>
  <c r="H252" i="3"/>
  <c r="I265" i="3"/>
  <c r="F137" i="3"/>
  <c r="V137" i="3" s="1"/>
  <c r="H181" i="3"/>
  <c r="L217" i="3"/>
  <c r="F233" i="3"/>
  <c r="K246" i="3"/>
  <c r="I260" i="3"/>
  <c r="J273" i="3"/>
  <c r="H170" i="3"/>
  <c r="H202" i="3"/>
  <c r="H226" i="3"/>
  <c r="F240" i="3"/>
  <c r="K253" i="3"/>
  <c r="L266" i="3"/>
  <c r="J280" i="3"/>
  <c r="G293" i="3"/>
  <c r="F306" i="3"/>
  <c r="L320" i="3"/>
  <c r="K331" i="3"/>
  <c r="I345" i="3"/>
  <c r="K172" i="3"/>
  <c r="H209" i="3"/>
  <c r="K228" i="3"/>
  <c r="I242" i="3"/>
  <c r="G256" i="3"/>
  <c r="H269" i="3"/>
  <c r="X269" i="3" s="1"/>
  <c r="I154" i="3"/>
  <c r="I191" i="3"/>
  <c r="G223" i="3"/>
  <c r="L236" i="3"/>
  <c r="J250" i="3"/>
  <c r="L264" i="3"/>
  <c r="I132" i="3"/>
  <c r="G180" i="3"/>
  <c r="K216" i="3"/>
  <c r="AE498" i="3"/>
  <c r="AE866" i="3"/>
  <c r="H79" i="3"/>
  <c r="H100" i="3"/>
  <c r="AE461" i="3"/>
  <c r="AE838" i="3"/>
  <c r="AE980" i="3"/>
  <c r="F11" i="3"/>
  <c r="H129" i="3"/>
  <c r="G67" i="3"/>
  <c r="H52" i="3"/>
  <c r="L105" i="3"/>
  <c r="AE934" i="3"/>
  <c r="AE570" i="3"/>
  <c r="AE572" i="3"/>
  <c r="AE983" i="3"/>
  <c r="I38" i="3"/>
  <c r="L16" i="3"/>
  <c r="H24" i="3"/>
  <c r="G75" i="3"/>
  <c r="K13" i="3"/>
  <c r="F112" i="3"/>
  <c r="J53" i="3"/>
  <c r="H50" i="3"/>
  <c r="L65" i="3"/>
  <c r="L113" i="3"/>
  <c r="K49" i="3"/>
  <c r="F128" i="3"/>
  <c r="L187" i="3"/>
  <c r="K145" i="3"/>
  <c r="H102" i="3"/>
  <c r="G135" i="3"/>
  <c r="G155" i="3"/>
  <c r="I173" i="3"/>
  <c r="I197" i="3"/>
  <c r="G219" i="3"/>
  <c r="K142" i="3"/>
  <c r="G162" i="3"/>
  <c r="J181" i="3"/>
  <c r="K206" i="3"/>
  <c r="G114" i="3"/>
  <c r="W114" i="3" s="1"/>
  <c r="I147" i="3"/>
  <c r="G99" i="3"/>
  <c r="H136" i="3"/>
  <c r="K155" i="3"/>
  <c r="H176" i="3"/>
  <c r="H200" i="3"/>
  <c r="I142" i="3"/>
  <c r="I194" i="3"/>
  <c r="I230" i="3"/>
  <c r="J247" i="3"/>
  <c r="I266" i="3"/>
  <c r="I167" i="3"/>
  <c r="L210" i="3"/>
  <c r="G235" i="3"/>
  <c r="J254" i="3"/>
  <c r="G271" i="3"/>
  <c r="I174" i="3"/>
  <c r="J221" i="3"/>
  <c r="K238" i="3"/>
  <c r="F257" i="3"/>
  <c r="L275" i="3"/>
  <c r="K181" i="3"/>
  <c r="L222" i="3"/>
  <c r="H242" i="3"/>
  <c r="I259" i="3"/>
  <c r="G277" i="3"/>
  <c r="I295" i="3"/>
  <c r="I313" i="3"/>
  <c r="F328" i="3"/>
  <c r="G347" i="3"/>
  <c r="W347" i="3" s="1"/>
  <c r="I186" i="3"/>
  <c r="H225" i="3"/>
  <c r="X225" i="3" s="1"/>
  <c r="K244" i="3"/>
  <c r="L261" i="3"/>
  <c r="I140" i="3"/>
  <c r="H198" i="3"/>
  <c r="L228" i="3"/>
  <c r="G247" i="3"/>
  <c r="G267" i="3"/>
  <c r="J159" i="3"/>
  <c r="J207" i="3"/>
  <c r="J233" i="3"/>
  <c r="J249" i="3"/>
  <c r="L263" i="3"/>
  <c r="I276" i="3"/>
  <c r="H178" i="3"/>
  <c r="J212" i="3"/>
  <c r="H230" i="3"/>
  <c r="F244" i="3"/>
  <c r="K257" i="3"/>
  <c r="L270" i="3"/>
  <c r="H282" i="3"/>
  <c r="L294" i="3"/>
  <c r="J306" i="3"/>
  <c r="J317" i="3"/>
  <c r="G331" i="3"/>
  <c r="W331" i="3" s="1"/>
  <c r="F343" i="3"/>
  <c r="J286" i="3"/>
  <c r="J304" i="3"/>
  <c r="I355" i="3"/>
  <c r="H366" i="3"/>
  <c r="G380" i="3"/>
  <c r="W380" i="3" s="1"/>
  <c r="L292" i="3"/>
  <c r="AE790" i="3"/>
  <c r="AE995" i="3"/>
  <c r="L71" i="3"/>
  <c r="H56" i="3"/>
  <c r="I73" i="3"/>
  <c r="I126" i="3"/>
  <c r="K55" i="3"/>
  <c r="G129" i="3"/>
  <c r="I200" i="3"/>
  <c r="F148" i="3"/>
  <c r="L107" i="3"/>
  <c r="I137" i="3"/>
  <c r="H156" i="3"/>
  <c r="J174" i="3"/>
  <c r="J198" i="3"/>
  <c r="H220" i="3"/>
  <c r="L143" i="3"/>
  <c r="H163" i="3"/>
  <c r="K182" i="3"/>
  <c r="L207" i="3"/>
  <c r="K118" i="3"/>
  <c r="J148" i="3"/>
  <c r="H105" i="3"/>
  <c r="J138" i="3"/>
  <c r="L156" i="3"/>
  <c r="I177" i="3"/>
  <c r="I201" i="3"/>
  <c r="F147" i="3"/>
  <c r="K196" i="3"/>
  <c r="J231" i="3"/>
  <c r="K248" i="3"/>
  <c r="J267" i="3"/>
  <c r="K169" i="3"/>
  <c r="I215" i="3"/>
  <c r="H236" i="3"/>
  <c r="K255" i="3"/>
  <c r="H272" i="3"/>
  <c r="K176" i="3"/>
  <c r="K222" i="3"/>
  <c r="L239" i="3"/>
  <c r="G258" i="3"/>
  <c r="F277" i="3"/>
  <c r="F184" i="3"/>
  <c r="F224" i="3"/>
  <c r="I243" i="3"/>
  <c r="J260" i="3"/>
  <c r="H278" i="3"/>
  <c r="J296" i="3"/>
  <c r="H314" i="3"/>
  <c r="H139" i="3"/>
  <c r="K188" i="3"/>
  <c r="I226" i="3"/>
  <c r="L245" i="3"/>
  <c r="I262" i="3"/>
  <c r="H145" i="3"/>
  <c r="J200" i="3"/>
  <c r="F230" i="3"/>
  <c r="H248" i="3"/>
  <c r="H268" i="3"/>
  <c r="G164" i="3"/>
  <c r="L209" i="3"/>
  <c r="K234" i="3"/>
  <c r="K250" i="3"/>
  <c r="F265" i="3"/>
  <c r="J277" i="3"/>
  <c r="J180" i="3"/>
  <c r="L214" i="3"/>
  <c r="I231" i="3"/>
  <c r="G245" i="3"/>
  <c r="L258" i="3"/>
  <c r="F272" i="3"/>
  <c r="I283" i="3"/>
  <c r="F296" i="3"/>
  <c r="I307" i="3"/>
  <c r="H318" i="3"/>
  <c r="G332" i="3"/>
  <c r="W332" i="3" s="1"/>
  <c r="G288" i="3"/>
  <c r="L305" i="3"/>
  <c r="F325" i="3"/>
  <c r="G340" i="3"/>
  <c r="W340" i="3" s="1"/>
  <c r="I356" i="3"/>
  <c r="H367" i="3"/>
  <c r="F381" i="3"/>
  <c r="I294" i="3"/>
  <c r="I311" i="3"/>
  <c r="H83" i="3"/>
  <c r="G79" i="3"/>
  <c r="G109" i="3"/>
  <c r="W109" i="3" s="1"/>
  <c r="F131" i="3"/>
  <c r="J78" i="3"/>
  <c r="K106" i="3"/>
  <c r="J201" i="3"/>
  <c r="H150" i="3"/>
  <c r="H123" i="3"/>
  <c r="K139" i="3"/>
  <c r="J158" i="3"/>
  <c r="F178" i="3"/>
  <c r="K199" i="3"/>
  <c r="K97" i="3"/>
  <c r="H147" i="3"/>
  <c r="I164" i="3"/>
  <c r="H187" i="3"/>
  <c r="I212" i="3"/>
  <c r="F122" i="3"/>
  <c r="L150" i="3"/>
  <c r="I124" i="3"/>
  <c r="L140" i="3"/>
  <c r="G159" i="3"/>
  <c r="L180" i="3"/>
  <c r="J202" i="3"/>
  <c r="G156" i="3"/>
  <c r="L205" i="3"/>
  <c r="K232" i="3"/>
  <c r="F251" i="3"/>
  <c r="F271" i="3"/>
  <c r="F172" i="3"/>
  <c r="F220" i="3"/>
  <c r="K239" i="3"/>
  <c r="L256" i="3"/>
  <c r="J274" i="3"/>
  <c r="J183" i="3"/>
  <c r="L223" i="3"/>
  <c r="G242" i="3"/>
  <c r="J261" i="3"/>
  <c r="F129" i="3"/>
  <c r="J188" i="3"/>
  <c r="I227" i="3"/>
  <c r="J244" i="3"/>
  <c r="H262" i="3"/>
  <c r="K281" i="3"/>
  <c r="K297" i="3"/>
  <c r="G316" i="3"/>
  <c r="W316" i="3" s="1"/>
  <c r="K332" i="3"/>
  <c r="K144" i="3"/>
  <c r="J195" i="3"/>
  <c r="L229" i="3"/>
  <c r="AE579" i="3"/>
  <c r="J16" i="3"/>
  <c r="K113" i="3"/>
  <c r="K111" i="3"/>
  <c r="G142" i="3"/>
  <c r="H132" i="3"/>
  <c r="G96" i="3"/>
  <c r="L144" i="3"/>
  <c r="K167" i="3"/>
  <c r="H196" i="3"/>
  <c r="L123" i="3"/>
  <c r="H155" i="3"/>
  <c r="I180" i="3"/>
  <c r="L215" i="3"/>
  <c r="L142" i="3"/>
  <c r="G93" i="3"/>
  <c r="I145" i="3"/>
  <c r="H168" i="3"/>
  <c r="L196" i="3"/>
  <c r="J171" i="3"/>
  <c r="J223" i="3"/>
  <c r="I246" i="3"/>
  <c r="I274" i="3"/>
  <c r="I199" i="3"/>
  <c r="F234" i="3"/>
  <c r="I261" i="3"/>
  <c r="H157" i="3"/>
  <c r="G220" i="3"/>
  <c r="L247" i="3"/>
  <c r="F269" i="3"/>
  <c r="I179" i="3"/>
  <c r="L230" i="3"/>
  <c r="L254" i="3"/>
  <c r="F276" i="3"/>
  <c r="H302" i="3"/>
  <c r="I324" i="3"/>
  <c r="H346" i="3"/>
  <c r="J211" i="3"/>
  <c r="L237" i="3"/>
  <c r="J259" i="3"/>
  <c r="F159" i="3"/>
  <c r="K209" i="3"/>
  <c r="G239" i="3"/>
  <c r="W239" i="3" s="1"/>
  <c r="K259" i="3"/>
  <c r="I150" i="3"/>
  <c r="F219" i="3"/>
  <c r="G238" i="3"/>
  <c r="W238" i="3" s="1"/>
  <c r="I256" i="3"/>
  <c r="F273" i="3"/>
  <c r="I171" i="3"/>
  <c r="G217" i="3"/>
  <c r="W217" i="3" s="1"/>
  <c r="L234" i="3"/>
  <c r="L250" i="3"/>
  <c r="H266" i="3"/>
  <c r="F310" i="3"/>
  <c r="L325" i="3"/>
  <c r="I339" i="3"/>
  <c r="J283" i="3"/>
  <c r="H311" i="3"/>
  <c r="L328" i="3"/>
  <c r="F349" i="3"/>
  <c r="L362" i="3"/>
  <c r="H378" i="3"/>
  <c r="L295" i="3"/>
  <c r="L313" i="3"/>
  <c r="H332" i="3"/>
  <c r="H348" i="3"/>
  <c r="L363" i="3"/>
  <c r="L277" i="3"/>
  <c r="G296" i="3"/>
  <c r="H316" i="3"/>
  <c r="I332" i="3"/>
  <c r="F278" i="3"/>
  <c r="K294" i="3"/>
  <c r="I310" i="3"/>
  <c r="K326" i="3"/>
  <c r="K340" i="3"/>
  <c r="H287" i="3"/>
  <c r="F305" i="3"/>
  <c r="F320" i="3"/>
  <c r="L332" i="3"/>
  <c r="H350" i="3"/>
  <c r="G363" i="3"/>
  <c r="W363" i="3" s="1"/>
  <c r="F375" i="3"/>
  <c r="AE742" i="3"/>
  <c r="K89" i="3"/>
  <c r="K129" i="3"/>
  <c r="J18" i="3"/>
  <c r="K154" i="3"/>
  <c r="G141" i="3"/>
  <c r="I82" i="3"/>
  <c r="G147" i="3"/>
  <c r="F170" i="3"/>
  <c r="H204" i="3"/>
  <c r="I128" i="3"/>
  <c r="J157" i="3"/>
  <c r="J189" i="3"/>
  <c r="G218" i="3"/>
  <c r="G145" i="3"/>
  <c r="K87" i="3"/>
  <c r="K147" i="3"/>
  <c r="J170" i="3"/>
  <c r="L204" i="3"/>
  <c r="G176" i="3"/>
  <c r="L225" i="3"/>
  <c r="H253" i="3"/>
  <c r="K276" i="3"/>
  <c r="H206" i="3"/>
  <c r="F242" i="3"/>
  <c r="G263" i="3"/>
  <c r="H165" i="3"/>
  <c r="G226" i="3"/>
  <c r="G250" i="3"/>
  <c r="H271" i="3"/>
  <c r="I195" i="3"/>
  <c r="G233" i="3"/>
  <c r="G257" i="3"/>
  <c r="F284" i="3"/>
  <c r="H304" i="3"/>
  <c r="F326" i="3"/>
  <c r="L153" i="3"/>
  <c r="G216" i="3"/>
  <c r="W216" i="3" s="1"/>
  <c r="G240" i="3"/>
  <c r="K264" i="3"/>
  <c r="H166" i="3"/>
  <c r="L218" i="3"/>
  <c r="I241" i="3"/>
  <c r="J262" i="3"/>
  <c r="K168" i="3"/>
  <c r="G222" i="3"/>
  <c r="J241" i="3"/>
  <c r="K258" i="3"/>
  <c r="G274" i="3"/>
  <c r="L182" i="3"/>
  <c r="G221" i="3"/>
  <c r="G237" i="3"/>
  <c r="G253" i="3"/>
  <c r="J268" i="3"/>
  <c r="J284" i="3"/>
  <c r="H298" i="3"/>
  <c r="J327" i="3"/>
  <c r="H341" i="3"/>
  <c r="J289" i="3"/>
  <c r="K313" i="3"/>
  <c r="F332" i="3"/>
  <c r="L351" i="3"/>
  <c r="K364" i="3"/>
  <c r="L382" i="3"/>
  <c r="F299" i="3"/>
  <c r="I334" i="3"/>
  <c r="L353" i="3"/>
  <c r="K365" i="3"/>
  <c r="L133" i="3"/>
  <c r="F140" i="3"/>
  <c r="H32" i="3"/>
  <c r="I160" i="3"/>
  <c r="I143" i="3"/>
  <c r="L90" i="3"/>
  <c r="J150" i="3"/>
  <c r="H172" i="3"/>
  <c r="J206" i="3"/>
  <c r="K130" i="3"/>
  <c r="F161" i="3"/>
  <c r="H195" i="3"/>
  <c r="I220" i="3"/>
  <c r="H146" i="3"/>
  <c r="L93" i="3"/>
  <c r="G151" i="3"/>
  <c r="L172" i="3"/>
  <c r="I209" i="3"/>
  <c r="I178" i="3"/>
  <c r="H229" i="3"/>
  <c r="K256" i="3"/>
  <c r="F143" i="3"/>
  <c r="J208" i="3"/>
  <c r="G243" i="3"/>
  <c r="J266" i="3"/>
  <c r="L169" i="3"/>
  <c r="I228" i="3"/>
  <c r="H251" i="3"/>
  <c r="K274" i="3"/>
  <c r="J204" i="3"/>
  <c r="I235" i="3"/>
  <c r="H258" i="3"/>
  <c r="X258" i="3" s="1"/>
  <c r="G285" i="3"/>
  <c r="L309" i="3"/>
  <c r="F163" i="3"/>
  <c r="I218" i="3"/>
  <c r="J243" i="3"/>
  <c r="L265" i="3"/>
  <c r="J168" i="3"/>
  <c r="L220" i="3"/>
  <c r="J242" i="3"/>
  <c r="F266" i="3"/>
  <c r="H173" i="3"/>
  <c r="H223" i="3"/>
  <c r="X223" i="3" s="1"/>
  <c r="K242" i="3"/>
  <c r="L259" i="3"/>
  <c r="H275" i="3"/>
  <c r="G185" i="3"/>
  <c r="H222" i="3"/>
  <c r="H238" i="3"/>
  <c r="H254" i="3"/>
  <c r="X254" i="3" s="1"/>
  <c r="K269" i="3"/>
  <c r="K285" i="3"/>
  <c r="I299" i="3"/>
  <c r="F312" i="3"/>
  <c r="J328" i="3"/>
  <c r="F342" i="3"/>
  <c r="G291" i="3"/>
  <c r="K314" i="3"/>
  <c r="L352" i="3"/>
  <c r="J365" i="3"/>
  <c r="G279" i="3"/>
  <c r="I300" i="3"/>
  <c r="H317" i="3"/>
  <c r="X317" i="3" s="1"/>
  <c r="K335" i="3"/>
  <c r="K354" i="3"/>
  <c r="I366" i="3"/>
  <c r="I282" i="3"/>
  <c r="K300" i="3"/>
  <c r="K319" i="3"/>
  <c r="F337" i="3"/>
  <c r="J282" i="3"/>
  <c r="H299" i="3"/>
  <c r="H331" i="3"/>
  <c r="G344" i="3"/>
  <c r="W344" i="3" s="1"/>
  <c r="L291" i="3"/>
  <c r="J308" i="3"/>
  <c r="I322" i="3"/>
  <c r="K338" i="3"/>
  <c r="G353" i="3"/>
  <c r="W353" i="3" s="1"/>
  <c r="L366" i="3"/>
  <c r="J45" i="3"/>
  <c r="H22" i="3"/>
  <c r="G97" i="3"/>
  <c r="W97" i="3" s="1"/>
  <c r="H107" i="3"/>
  <c r="L96" i="3"/>
  <c r="K159" i="3"/>
  <c r="I189" i="3"/>
  <c r="H135" i="3"/>
  <c r="G170" i="3"/>
  <c r="W170" i="3" s="1"/>
  <c r="J213" i="3"/>
  <c r="F152" i="3"/>
  <c r="L124" i="3"/>
  <c r="F166" i="3"/>
  <c r="J210" i="3"/>
  <c r="I210" i="3"/>
  <c r="G244" i="3"/>
  <c r="J147" i="3"/>
  <c r="G227" i="3"/>
  <c r="F258" i="3"/>
  <c r="L185" i="3"/>
  <c r="H235" i="3"/>
  <c r="J265" i="3"/>
  <c r="L206" i="3"/>
  <c r="K245" i="3"/>
  <c r="J272" i="3"/>
  <c r="J310" i="3"/>
  <c r="H336" i="3"/>
  <c r="L197" i="3"/>
  <c r="F247" i="3"/>
  <c r="K272" i="3"/>
  <c r="L202" i="3"/>
  <c r="K243" i="3"/>
  <c r="F274" i="3"/>
  <c r="I198" i="3"/>
  <c r="L243" i="3"/>
  <c r="H267" i="3"/>
  <c r="J164" i="3"/>
  <c r="I223" i="3"/>
  <c r="L242" i="3"/>
  <c r="L286" i="3"/>
  <c r="L303" i="3"/>
  <c r="G321" i="3"/>
  <c r="W321" i="3" s="1"/>
  <c r="F344" i="3"/>
  <c r="H297" i="3"/>
  <c r="G326" i="3"/>
  <c r="W326" i="3" s="1"/>
  <c r="K353" i="3"/>
  <c r="L373" i="3"/>
  <c r="L289" i="3"/>
  <c r="G318" i="3"/>
  <c r="I341" i="3"/>
  <c r="G360" i="3"/>
  <c r="W360" i="3" s="1"/>
  <c r="L280" i="3"/>
  <c r="J303" i="3"/>
  <c r="I325" i="3"/>
  <c r="F345" i="3"/>
  <c r="H293" i="3"/>
  <c r="F315" i="3"/>
  <c r="L333" i="3"/>
  <c r="K279" i="3"/>
  <c r="J299" i="3"/>
  <c r="K318" i="3"/>
  <c r="I337" i="3"/>
  <c r="F354" i="3"/>
  <c r="J370" i="3"/>
  <c r="H383" i="3"/>
  <c r="F397" i="3"/>
  <c r="F408" i="3"/>
  <c r="I278" i="3"/>
  <c r="K296" i="3"/>
  <c r="K309" i="3"/>
  <c r="L324" i="3"/>
  <c r="I344" i="3"/>
  <c r="K370" i="3"/>
  <c r="I383" i="3"/>
  <c r="H295" i="3"/>
  <c r="I314" i="3"/>
  <c r="J330" i="3"/>
  <c r="J351" i="3"/>
  <c r="I363" i="3"/>
  <c r="K278" i="3"/>
  <c r="F297" i="3"/>
  <c r="J313" i="3"/>
  <c r="I335" i="3"/>
  <c r="AE947" i="3"/>
  <c r="I100" i="3"/>
  <c r="G69" i="3"/>
  <c r="G103" i="3"/>
  <c r="I116" i="3"/>
  <c r="I108" i="3"/>
  <c r="L160" i="3"/>
  <c r="J190" i="3"/>
  <c r="J137" i="3"/>
  <c r="H171" i="3"/>
  <c r="K214" i="3"/>
  <c r="G153" i="3"/>
  <c r="G127" i="3"/>
  <c r="G167" i="3"/>
  <c r="K211" i="3"/>
  <c r="K212" i="3"/>
  <c r="H245" i="3"/>
  <c r="G152" i="3"/>
  <c r="H228" i="3"/>
  <c r="G259" i="3"/>
  <c r="I190" i="3"/>
  <c r="I236" i="3"/>
  <c r="K266" i="3"/>
  <c r="I211" i="3"/>
  <c r="L246" i="3"/>
  <c r="K273" i="3"/>
  <c r="J311" i="3"/>
  <c r="G337" i="3"/>
  <c r="W337" i="3" s="1"/>
  <c r="I202" i="3"/>
  <c r="G248" i="3"/>
  <c r="L273" i="3"/>
  <c r="I207" i="3"/>
  <c r="F246" i="3"/>
  <c r="G275" i="3"/>
  <c r="H205" i="3"/>
  <c r="G246" i="3"/>
  <c r="W246" i="3" s="1"/>
  <c r="I268" i="3"/>
  <c r="L166" i="3"/>
  <c r="J224" i="3"/>
  <c r="H246" i="3"/>
  <c r="G265" i="3"/>
  <c r="F288" i="3"/>
  <c r="L304" i="3"/>
  <c r="F322" i="3"/>
  <c r="K298" i="3"/>
  <c r="I327" i="3"/>
  <c r="J354" i="3"/>
  <c r="J374" i="3"/>
  <c r="H291" i="3"/>
  <c r="J319" i="3"/>
  <c r="I342" i="3"/>
  <c r="F361" i="3"/>
  <c r="L283" i="3"/>
  <c r="F307" i="3"/>
  <c r="I326" i="3"/>
  <c r="F346" i="3"/>
  <c r="H296" i="3"/>
  <c r="X296" i="3" s="1"/>
  <c r="I316" i="3"/>
  <c r="K334" i="3"/>
  <c r="H281" i="3"/>
  <c r="F301" i="3"/>
  <c r="K339" i="3"/>
  <c r="L357" i="3"/>
  <c r="I371" i="3"/>
  <c r="H384" i="3"/>
  <c r="L398" i="3"/>
  <c r="L279" i="3"/>
  <c r="G298" i="3"/>
  <c r="L310" i="3"/>
  <c r="H328" i="3"/>
  <c r="J345" i="3"/>
  <c r="F356" i="3"/>
  <c r="J371" i="3"/>
  <c r="J278" i="3"/>
  <c r="L296" i="3"/>
  <c r="J315" i="3"/>
  <c r="L331" i="3"/>
  <c r="J352" i="3"/>
  <c r="I364" i="3"/>
  <c r="H280" i="3"/>
  <c r="J298" i="3"/>
  <c r="K63" i="3"/>
  <c r="H109" i="3"/>
  <c r="L118" i="3"/>
  <c r="G139" i="3"/>
  <c r="J117" i="3"/>
  <c r="H164" i="3"/>
  <c r="L200" i="3"/>
  <c r="J141" i="3"/>
  <c r="K174" i="3"/>
  <c r="F217" i="3"/>
  <c r="J156" i="3"/>
  <c r="F134" i="3"/>
  <c r="I169" i="3"/>
  <c r="I217" i="3"/>
  <c r="H217" i="3"/>
  <c r="G252" i="3"/>
  <c r="G165" i="3"/>
  <c r="I229" i="3"/>
  <c r="F262" i="3"/>
  <c r="K192" i="3"/>
  <c r="J237" i="3"/>
  <c r="G270" i="3"/>
  <c r="K213" i="3"/>
  <c r="G249" i="3"/>
  <c r="L282" i="3"/>
  <c r="J312" i="3"/>
  <c r="L341" i="3"/>
  <c r="L213" i="3"/>
  <c r="H249" i="3"/>
  <c r="F275" i="3"/>
  <c r="J216" i="3"/>
  <c r="K251" i="3"/>
  <c r="H276" i="3"/>
  <c r="F221" i="3"/>
  <c r="H247" i="3"/>
  <c r="X247" i="3" s="1"/>
  <c r="J269" i="3"/>
  <c r="K173" i="3"/>
  <c r="K225" i="3"/>
  <c r="I247" i="3"/>
  <c r="I267" i="3"/>
  <c r="K305" i="3"/>
  <c r="J326" i="3"/>
  <c r="L346" i="3"/>
  <c r="H300" i="3"/>
  <c r="L329" i="3"/>
  <c r="H357" i="3"/>
  <c r="J375" i="3"/>
  <c r="I297" i="3"/>
  <c r="F323" i="3"/>
  <c r="L343" i="3"/>
  <c r="L364" i="3"/>
  <c r="I285" i="3"/>
  <c r="L327" i="3"/>
  <c r="H347" i="3"/>
  <c r="L297" i="3"/>
  <c r="K317" i="3"/>
  <c r="F336" i="3"/>
  <c r="K282" i="3"/>
  <c r="J302" i="3"/>
  <c r="H321" i="3"/>
  <c r="L340" i="3"/>
  <c r="J358" i="3"/>
  <c r="I372" i="3"/>
  <c r="G385" i="3"/>
  <c r="W385" i="3" s="1"/>
  <c r="L399" i="3"/>
  <c r="L410" i="3"/>
  <c r="I281" i="3"/>
  <c r="G312" i="3"/>
  <c r="H329" i="3"/>
  <c r="J346" i="3"/>
  <c r="J372" i="3"/>
  <c r="G280" i="3"/>
  <c r="I298" i="3"/>
  <c r="F319" i="3"/>
  <c r="G335" i="3"/>
  <c r="W335" i="3" s="1"/>
  <c r="I353" i="3"/>
  <c r="H365" i="3"/>
  <c r="L281" i="3"/>
  <c r="G300" i="3"/>
  <c r="W300" i="3" s="1"/>
  <c r="L315" i="3"/>
  <c r="F340" i="3"/>
  <c r="J30" i="3"/>
  <c r="F139" i="3"/>
  <c r="K122" i="3"/>
  <c r="K153" i="3"/>
  <c r="I121" i="3"/>
  <c r="I165" i="3"/>
  <c r="K207" i="3"/>
  <c r="I148" i="3"/>
  <c r="L175" i="3"/>
  <c r="I85" i="3"/>
  <c r="K157" i="3"/>
  <c r="F142" i="3"/>
  <c r="F182" i="3"/>
  <c r="J218" i="3"/>
  <c r="J219" i="3"/>
  <c r="L257" i="3"/>
  <c r="H174" i="3"/>
  <c r="J230" i="3"/>
  <c r="K267" i="3"/>
  <c r="H197" i="3"/>
  <c r="H243" i="3"/>
  <c r="G138" i="3"/>
  <c r="F216" i="3"/>
  <c r="H250" i="3"/>
  <c r="H286" i="3"/>
  <c r="F317" i="3"/>
  <c r="J342" i="3"/>
  <c r="K220" i="3"/>
  <c r="J251" i="3"/>
  <c r="G276" i="3"/>
  <c r="W276" i="3" s="1"/>
  <c r="H224" i="3"/>
  <c r="L252" i="3"/>
  <c r="H141" i="3"/>
  <c r="I224" i="3"/>
  <c r="I248" i="3"/>
  <c r="K270" i="3"/>
  <c r="I187" i="3"/>
  <c r="L226" i="3"/>
  <c r="J248" i="3"/>
  <c r="G289" i="3"/>
  <c r="I308" i="3"/>
  <c r="I329" i="3"/>
  <c r="K347" i="3"/>
  <c r="L301" i="3"/>
  <c r="H333" i="3"/>
  <c r="F358" i="3"/>
  <c r="J376" i="3"/>
  <c r="F302" i="3"/>
  <c r="F347" i="3"/>
  <c r="I367" i="3"/>
  <c r="F287" i="3"/>
  <c r="G308" i="3"/>
  <c r="F331" i="3"/>
  <c r="J279" i="3"/>
  <c r="L300" i="3"/>
  <c r="J318" i="3"/>
  <c r="H284" i="3"/>
  <c r="H306" i="3"/>
  <c r="J323" i="3"/>
  <c r="H344" i="3"/>
  <c r="J359" i="3"/>
  <c r="H373" i="3"/>
  <c r="F386" i="3"/>
  <c r="L400" i="3"/>
  <c r="K411" i="3"/>
  <c r="F283" i="3"/>
  <c r="K299" i="3"/>
  <c r="G313" i="3"/>
  <c r="I330" i="3"/>
  <c r="L347" i="3"/>
  <c r="K358" i="3"/>
  <c r="I373" i="3"/>
  <c r="J281" i="3"/>
  <c r="L299" i="3"/>
  <c r="H354" i="3"/>
  <c r="F366" i="3"/>
  <c r="H283" i="3"/>
  <c r="X283" i="3" s="1"/>
  <c r="J301" i="3"/>
  <c r="G319" i="3"/>
  <c r="W319" i="3" s="1"/>
  <c r="I91" i="3"/>
  <c r="K15" i="3"/>
  <c r="F141" i="3"/>
  <c r="L154" i="3"/>
  <c r="K123" i="3"/>
  <c r="J166" i="3"/>
  <c r="L208" i="3"/>
  <c r="J149" i="3"/>
  <c r="H179" i="3"/>
  <c r="H92" i="3"/>
  <c r="L158" i="3"/>
  <c r="G143" i="3"/>
  <c r="G183" i="3"/>
  <c r="K219" i="3"/>
  <c r="H221" i="3"/>
  <c r="F259" i="3"/>
  <c r="J176" i="3"/>
  <c r="K231" i="3"/>
  <c r="L268" i="3"/>
  <c r="J199" i="3"/>
  <c r="I244" i="3"/>
  <c r="G144" i="3"/>
  <c r="H218" i="3"/>
  <c r="I251" i="3"/>
  <c r="I287" i="3"/>
  <c r="L318" i="3"/>
  <c r="J343" i="3"/>
  <c r="L221" i="3"/>
  <c r="K252" i="3"/>
  <c r="H131" i="3"/>
  <c r="I225" i="3"/>
  <c r="F254" i="3"/>
  <c r="L145" i="3"/>
  <c r="J225" i="3"/>
  <c r="L251" i="3"/>
  <c r="L271" i="3"/>
  <c r="K189" i="3"/>
  <c r="F228" i="3"/>
  <c r="K249" i="3"/>
  <c r="G273" i="3"/>
  <c r="H290" i="3"/>
  <c r="H309" i="3"/>
  <c r="H330" i="3"/>
  <c r="F279" i="3"/>
  <c r="G303" i="3"/>
  <c r="G334" i="3"/>
  <c r="W334" i="3" s="1"/>
  <c r="F359" i="3"/>
  <c r="I377" i="3"/>
  <c r="I303" i="3"/>
  <c r="G324" i="3"/>
  <c r="I368" i="3"/>
  <c r="I288" i="3"/>
  <c r="G309" i="3"/>
  <c r="W309" i="3" s="1"/>
  <c r="F281" i="3"/>
  <c r="I302" i="3"/>
  <c r="F321" i="3"/>
  <c r="H337" i="3"/>
  <c r="L285" i="3"/>
  <c r="H307" i="3"/>
  <c r="X307" i="3" s="1"/>
  <c r="K324" i="3"/>
  <c r="H345" i="3"/>
  <c r="J360" i="3"/>
  <c r="F374" i="3"/>
  <c r="L389" i="3"/>
  <c r="K401" i="3"/>
  <c r="K412" i="3"/>
  <c r="I284" i="3"/>
  <c r="H301" i="3"/>
  <c r="G314" i="3"/>
  <c r="W314" i="3" s="1"/>
  <c r="J331" i="3"/>
  <c r="L348" i="3"/>
  <c r="K359" i="3"/>
  <c r="G374" i="3"/>
  <c r="W374" i="3" s="1"/>
  <c r="G283" i="3"/>
  <c r="W283" i="3" s="1"/>
  <c r="I301" i="3"/>
  <c r="I320" i="3"/>
  <c r="J336" i="3"/>
  <c r="G355" i="3"/>
  <c r="W355" i="3" s="1"/>
  <c r="F367" i="3"/>
  <c r="L284" i="3"/>
  <c r="F303" i="3"/>
  <c r="J320" i="3"/>
  <c r="F341" i="3"/>
  <c r="J100" i="3"/>
  <c r="I49" i="3"/>
  <c r="K146" i="3"/>
  <c r="H158" i="3"/>
  <c r="L132" i="3"/>
  <c r="L168" i="3"/>
  <c r="J214" i="3"/>
  <c r="K150" i="3"/>
  <c r="I188" i="3"/>
  <c r="J109" i="3"/>
  <c r="F160" i="3"/>
  <c r="J146" i="3"/>
  <c r="H184" i="3"/>
  <c r="K134" i="3"/>
  <c r="K224" i="3"/>
  <c r="G260" i="3"/>
  <c r="W260" i="3" s="1"/>
  <c r="I183" i="3"/>
  <c r="L240" i="3"/>
  <c r="F270" i="3"/>
  <c r="I206" i="3"/>
  <c r="F249" i="3"/>
  <c r="H153" i="3"/>
  <c r="K221" i="3"/>
  <c r="F256" i="3"/>
  <c r="K289" i="3"/>
  <c r="K321" i="3"/>
  <c r="H149" i="3"/>
  <c r="G224" i="3"/>
  <c r="L253" i="3"/>
  <c r="J163" i="3"/>
  <c r="J226" i="3"/>
  <c r="G255" i="3"/>
  <c r="F155" i="3"/>
  <c r="L227" i="3"/>
  <c r="F253" i="3"/>
  <c r="H194" i="3"/>
  <c r="G229" i="3"/>
  <c r="F252" i="3"/>
  <c r="H274" i="3"/>
  <c r="I291" i="3"/>
  <c r="F311" i="3"/>
  <c r="F333" i="3"/>
  <c r="I280" i="3"/>
  <c r="K312" i="3"/>
  <c r="J335" i="3"/>
  <c r="G379" i="3"/>
  <c r="W379" i="3" s="1"/>
  <c r="K304" i="3"/>
  <c r="G325" i="3"/>
  <c r="G349" i="3"/>
  <c r="W349" i="3" s="1"/>
  <c r="H369" i="3"/>
  <c r="F290" i="3"/>
  <c r="H310" i="3"/>
  <c r="K333" i="3"/>
  <c r="G284" i="3"/>
  <c r="K303" i="3"/>
  <c r="H322" i="3"/>
  <c r="X322" i="3" s="1"/>
  <c r="I338" i="3"/>
  <c r="L288" i="3"/>
  <c r="J309" i="3"/>
  <c r="K325" i="3"/>
  <c r="I346" i="3"/>
  <c r="I361" i="3"/>
  <c r="J390" i="3"/>
  <c r="J402" i="3"/>
  <c r="J413" i="3"/>
  <c r="F286" i="3"/>
  <c r="K302" i="3"/>
  <c r="F335" i="3"/>
  <c r="K349" i="3"/>
  <c r="K360" i="3"/>
  <c r="G375" i="3"/>
  <c r="W375" i="3" s="1"/>
  <c r="K284" i="3"/>
  <c r="G304" i="3"/>
  <c r="W304" i="3" s="1"/>
  <c r="J321" i="3"/>
  <c r="L337" i="3"/>
  <c r="G356" i="3"/>
  <c r="W356" i="3" s="1"/>
  <c r="I286" i="3"/>
  <c r="L321" i="3"/>
  <c r="AE962" i="3"/>
  <c r="L30" i="3"/>
  <c r="K64" i="3"/>
  <c r="I168" i="3"/>
  <c r="I159" i="3"/>
  <c r="I141" i="3"/>
  <c r="G179" i="3"/>
  <c r="K215" i="3"/>
  <c r="L151" i="3"/>
  <c r="I196" i="3"/>
  <c r="H124" i="3"/>
  <c r="G161" i="3"/>
  <c r="H152" i="3"/>
  <c r="I185" i="3"/>
  <c r="K160" i="3"/>
  <c r="L233" i="3"/>
  <c r="H261" i="3"/>
  <c r="X261" i="3" s="1"/>
  <c r="K185" i="3"/>
  <c r="H244" i="3"/>
  <c r="K275" i="3"/>
  <c r="K208" i="3"/>
  <c r="I252" i="3"/>
  <c r="L157" i="3"/>
  <c r="J228" i="3"/>
  <c r="I263" i="3"/>
  <c r="L290" i="3"/>
  <c r="J322" i="3"/>
  <c r="L165" i="3"/>
  <c r="F231" i="3"/>
  <c r="H257" i="3"/>
  <c r="L170" i="3"/>
  <c r="K227" i="3"/>
  <c r="H256" i="3"/>
  <c r="J175" i="3"/>
  <c r="F229" i="3"/>
  <c r="G254" i="3"/>
  <c r="J133" i="3"/>
  <c r="J196" i="3"/>
  <c r="J232" i="3"/>
  <c r="I255" i="3"/>
  <c r="I275" i="3"/>
  <c r="J292" i="3"/>
  <c r="L334" i="3"/>
  <c r="F282" i="3"/>
  <c r="G317" i="3"/>
  <c r="F339" i="3"/>
  <c r="F360" i="3"/>
  <c r="K280" i="3"/>
  <c r="F308" i="3"/>
  <c r="H326" i="3"/>
  <c r="J355" i="3"/>
  <c r="G370" i="3"/>
  <c r="W370" i="3" s="1"/>
  <c r="J291" i="3"/>
  <c r="K311" i="3"/>
  <c r="J334" i="3"/>
  <c r="J285" i="3"/>
  <c r="G306" i="3"/>
  <c r="H323" i="3"/>
  <c r="X323" i="3" s="1"/>
  <c r="J339" i="3"/>
  <c r="I290" i="3"/>
  <c r="K310" i="3"/>
  <c r="L326" i="3"/>
  <c r="J347" i="3"/>
  <c r="H362" i="3"/>
  <c r="F376" i="3"/>
  <c r="J391" i="3"/>
  <c r="I403" i="3"/>
  <c r="H414" i="3"/>
  <c r="J287" i="3"/>
  <c r="F304" i="3"/>
  <c r="I315" i="3"/>
  <c r="I350" i="3"/>
  <c r="J361" i="3"/>
  <c r="G376" i="3"/>
  <c r="W376" i="3" s="1"/>
  <c r="G286" i="3"/>
  <c r="I305" i="3"/>
  <c r="L322" i="3"/>
  <c r="H343" i="3"/>
  <c r="F357" i="3"/>
  <c r="F368" i="3"/>
  <c r="L287" i="3"/>
  <c r="I304" i="3"/>
  <c r="H327" i="3"/>
  <c r="I343" i="3"/>
  <c r="G357" i="3"/>
  <c r="W357" i="3" s="1"/>
  <c r="K373" i="3"/>
  <c r="K384" i="3"/>
  <c r="H42" i="3"/>
  <c r="L70" i="3"/>
  <c r="J169" i="3"/>
  <c r="J160" i="3"/>
  <c r="J142" i="3"/>
  <c r="H180" i="3"/>
  <c r="L216" i="3"/>
  <c r="F153" i="3"/>
  <c r="J197" i="3"/>
  <c r="J126" i="3"/>
  <c r="H162" i="3"/>
  <c r="I153" i="3"/>
  <c r="J186" i="3"/>
  <c r="K164" i="3"/>
  <c r="F235" i="3"/>
  <c r="F263" i="3"/>
  <c r="H190" i="3"/>
  <c r="I245" i="3"/>
  <c r="L276" i="3"/>
  <c r="H213" i="3"/>
  <c r="J253" i="3"/>
  <c r="I162" i="3"/>
  <c r="K229" i="3"/>
  <c r="J264" i="3"/>
  <c r="F292" i="3"/>
  <c r="I323" i="3"/>
  <c r="G168" i="3"/>
  <c r="G232" i="3"/>
  <c r="I258" i="3"/>
  <c r="G173" i="3"/>
  <c r="W173" i="3" s="1"/>
  <c r="H232" i="3"/>
  <c r="I257" i="3"/>
  <c r="I182" i="3"/>
  <c r="G230" i="3"/>
  <c r="H255" i="3"/>
  <c r="L141" i="3"/>
  <c r="L198" i="3"/>
  <c r="K233" i="3"/>
  <c r="J256" i="3"/>
  <c r="J276" i="3"/>
  <c r="K293" i="3"/>
  <c r="L314" i="3"/>
  <c r="L335" i="3"/>
  <c r="G341" i="3"/>
  <c r="W341" i="3" s="1"/>
  <c r="G282" i="3"/>
  <c r="K327" i="3"/>
  <c r="J356" i="3"/>
  <c r="F371" i="3"/>
  <c r="F293" i="3"/>
  <c r="I317" i="3"/>
  <c r="H338" i="3"/>
  <c r="G287" i="3"/>
  <c r="W287" i="3" s="1"/>
  <c r="G307" i="3"/>
  <c r="J324" i="3"/>
  <c r="K341" i="3"/>
  <c r="I293" i="3"/>
  <c r="F313" i="3"/>
  <c r="G328" i="3"/>
  <c r="K348" i="3"/>
  <c r="G364" i="3"/>
  <c r="W364" i="3" s="1"/>
  <c r="L378" i="3"/>
  <c r="J392" i="3"/>
  <c r="I404" i="3"/>
  <c r="H415" i="3"/>
  <c r="F289" i="3"/>
  <c r="L316" i="3"/>
  <c r="I336" i="3"/>
  <c r="I351" i="3"/>
  <c r="I362" i="3"/>
  <c r="F377" i="3"/>
  <c r="K287" i="3"/>
  <c r="K306" i="3"/>
  <c r="L323" i="3"/>
  <c r="K344" i="3"/>
  <c r="L358" i="3"/>
  <c r="I289" i="3"/>
  <c r="J305" i="3"/>
  <c r="K328" i="3"/>
  <c r="L344" i="3"/>
  <c r="L361" i="3"/>
  <c r="I374" i="3"/>
  <c r="J385" i="3"/>
  <c r="AE998" i="3"/>
  <c r="H33" i="3"/>
  <c r="G61" i="3"/>
  <c r="I27" i="3"/>
  <c r="H183" i="3"/>
  <c r="K161" i="3"/>
  <c r="F146" i="3"/>
  <c r="I181" i="3"/>
  <c r="F218" i="3"/>
  <c r="I156" i="3"/>
  <c r="K198" i="3"/>
  <c r="I133" i="3"/>
  <c r="K126" i="3"/>
  <c r="J154" i="3"/>
  <c r="L188" i="3"/>
  <c r="L173" i="3"/>
  <c r="H237" i="3"/>
  <c r="H265" i="3"/>
  <c r="K201" i="3"/>
  <c r="K247" i="3"/>
  <c r="J143" i="3"/>
  <c r="F225" i="3"/>
  <c r="L255" i="3"/>
  <c r="J172" i="3"/>
  <c r="F232" i="3"/>
  <c r="F268" i="3"/>
  <c r="H294" i="3"/>
  <c r="X294" i="3" s="1"/>
  <c r="H325" i="3"/>
  <c r="F175" i="3"/>
  <c r="H233" i="3"/>
  <c r="K260" i="3"/>
  <c r="K177" i="3"/>
  <c r="I233" i="3"/>
  <c r="L260" i="3"/>
  <c r="K184" i="3"/>
  <c r="I232" i="3"/>
  <c r="J257" i="3"/>
  <c r="I146" i="3"/>
  <c r="I203" i="3"/>
  <c r="F236" i="3"/>
  <c r="F260" i="3"/>
  <c r="K277" i="3"/>
  <c r="G297" i="3"/>
  <c r="W297" i="3" s="1"/>
  <c r="K315" i="3"/>
  <c r="L336" i="3"/>
  <c r="F285" i="3"/>
  <c r="F318" i="3"/>
  <c r="H342" i="3"/>
  <c r="K363" i="3"/>
  <c r="K283" i="3"/>
  <c r="F309" i="3"/>
  <c r="I333" i="3"/>
  <c r="I357" i="3"/>
  <c r="J294" i="3"/>
  <c r="I318" i="3"/>
  <c r="H339" i="3"/>
  <c r="J325" i="3"/>
  <c r="L342" i="3"/>
  <c r="F295" i="3"/>
  <c r="F314" i="3"/>
  <c r="G329" i="3"/>
  <c r="W329" i="3" s="1"/>
  <c r="J349" i="3"/>
  <c r="F365" i="3"/>
  <c r="K379" i="3"/>
  <c r="I393" i="3"/>
  <c r="H405" i="3"/>
  <c r="H416" i="3"/>
  <c r="J290" i="3"/>
  <c r="H305" i="3"/>
  <c r="G320" i="3"/>
  <c r="AE960" i="3"/>
  <c r="J25" i="3"/>
  <c r="I79" i="3"/>
  <c r="H74" i="3"/>
  <c r="I208" i="3"/>
  <c r="L162" i="3"/>
  <c r="K151" i="3"/>
  <c r="J182" i="3"/>
  <c r="K103" i="3"/>
  <c r="J165" i="3"/>
  <c r="L199" i="3"/>
  <c r="K135" i="3"/>
  <c r="K110" i="3"/>
  <c r="H160" i="3"/>
  <c r="H192" i="3"/>
  <c r="K180" i="3"/>
  <c r="I238" i="3"/>
  <c r="G272" i="3"/>
  <c r="I221" i="3"/>
  <c r="L248" i="3"/>
  <c r="G148" i="3"/>
  <c r="J229" i="3"/>
  <c r="G262" i="3"/>
  <c r="L174" i="3"/>
  <c r="J236" i="3"/>
  <c r="G269" i="3"/>
  <c r="L298" i="3"/>
  <c r="J333" i="3"/>
  <c r="H177" i="3"/>
  <c r="I234" i="3"/>
  <c r="F267" i="3"/>
  <c r="H182" i="3"/>
  <c r="J234" i="3"/>
  <c r="I269" i="3"/>
  <c r="H189" i="3"/>
  <c r="L235" i="3"/>
  <c r="F261" i="3"/>
  <c r="F151" i="3"/>
  <c r="K205" i="3"/>
  <c r="I239" i="3"/>
  <c r="G261" i="3"/>
  <c r="W261" i="3" s="1"/>
  <c r="L278" i="3"/>
  <c r="J300" i="3"/>
  <c r="K316" i="3"/>
  <c r="K337" i="3"/>
  <c r="K292" i="3"/>
  <c r="I319" i="3"/>
  <c r="K343" i="3"/>
  <c r="H368" i="3"/>
  <c r="H285" i="3"/>
  <c r="G310" i="3"/>
  <c r="G338" i="3"/>
  <c r="W338" i="3" s="1"/>
  <c r="G358" i="3"/>
  <c r="W358" i="3" s="1"/>
  <c r="F372" i="3"/>
  <c r="J297" i="3"/>
  <c r="G322" i="3"/>
  <c r="W322" i="3" s="1"/>
  <c r="J340" i="3"/>
  <c r="K288" i="3"/>
  <c r="H308" i="3"/>
  <c r="F329" i="3"/>
  <c r="G345" i="3"/>
  <c r="W345" i="3" s="1"/>
  <c r="I296" i="3"/>
  <c r="H315" i="3"/>
  <c r="X315" i="3" s="1"/>
  <c r="G330" i="3"/>
  <c r="W330" i="3" s="1"/>
  <c r="H351" i="3"/>
  <c r="L367" i="3"/>
  <c r="K380" i="3"/>
  <c r="H394" i="3"/>
  <c r="F406" i="3"/>
  <c r="G417" i="3"/>
  <c r="W417" i="3" s="1"/>
  <c r="G292" i="3"/>
  <c r="I306" i="3"/>
  <c r="I321" i="3"/>
  <c r="L338" i="3"/>
  <c r="H353" i="3"/>
  <c r="H364" i="3"/>
  <c r="L380" i="3"/>
  <c r="K290" i="3"/>
  <c r="L308" i="3"/>
  <c r="K346" i="3"/>
  <c r="L360" i="3"/>
  <c r="K371" i="3"/>
  <c r="I292" i="3"/>
  <c r="L307" i="3"/>
  <c r="L51" i="3"/>
  <c r="K53" i="3"/>
  <c r="H80" i="3"/>
  <c r="K210" i="3"/>
  <c r="F164" i="3"/>
  <c r="L152" i="3"/>
  <c r="K183" i="3"/>
  <c r="J113" i="3"/>
  <c r="K166" i="3"/>
  <c r="H203" i="3"/>
  <c r="F138" i="3"/>
  <c r="H115" i="3"/>
  <c r="I161" i="3"/>
  <c r="I193" i="3"/>
  <c r="H185" i="3"/>
  <c r="J239" i="3"/>
  <c r="H273" i="3"/>
  <c r="J222" i="3"/>
  <c r="F250" i="3"/>
  <c r="K152" i="3"/>
  <c r="K230" i="3"/>
  <c r="H263" i="3"/>
  <c r="G177" i="3"/>
  <c r="K237" i="3"/>
  <c r="H270" i="3"/>
  <c r="F300" i="3"/>
  <c r="H334" i="3"/>
  <c r="J179" i="3"/>
  <c r="J235" i="3"/>
  <c r="I270" i="3"/>
  <c r="J184" i="3"/>
  <c r="F238" i="3"/>
  <c r="J270" i="3"/>
  <c r="J191" i="3"/>
  <c r="F237" i="3"/>
  <c r="K262" i="3"/>
  <c r="J155" i="3"/>
  <c r="H210" i="3"/>
  <c r="J240" i="3"/>
  <c r="L262" i="3"/>
  <c r="F280" i="3"/>
  <c r="K301" i="3"/>
  <c r="H319" i="3"/>
  <c r="J338" i="3"/>
  <c r="G294" i="3"/>
  <c r="K320" i="3"/>
  <c r="G348" i="3"/>
  <c r="W348" i="3" s="1"/>
  <c r="G369" i="3"/>
  <c r="W369" i="3" s="1"/>
  <c r="K286" i="3"/>
  <c r="L312" i="3"/>
  <c r="J205" i="3"/>
  <c r="I264" i="3"/>
  <c r="L193" i="3"/>
  <c r="F324" i="3"/>
  <c r="G302" i="3"/>
  <c r="G278" i="3"/>
  <c r="W278" i="3" s="1"/>
  <c r="H382" i="3"/>
  <c r="K323" i="3"/>
  <c r="I382" i="3"/>
  <c r="J350" i="3"/>
  <c r="I312" i="3"/>
  <c r="K351" i="3"/>
  <c r="G368" i="3"/>
  <c r="W368" i="3" s="1"/>
  <c r="K382" i="3"/>
  <c r="G399" i="3"/>
  <c r="W399" i="3" s="1"/>
  <c r="F411" i="3"/>
  <c r="J348" i="3"/>
  <c r="G382" i="3"/>
  <c r="I396" i="3"/>
  <c r="I429" i="3"/>
  <c r="G441" i="3"/>
  <c r="W441" i="3" s="1"/>
  <c r="L455" i="3"/>
  <c r="L466" i="3"/>
  <c r="G384" i="3"/>
  <c r="W384" i="3" s="1"/>
  <c r="L417" i="3"/>
  <c r="K437" i="3"/>
  <c r="K448" i="3"/>
  <c r="L376" i="3"/>
  <c r="L396" i="3"/>
  <c r="L416" i="3"/>
  <c r="K429" i="3"/>
  <c r="G443" i="3"/>
  <c r="W443" i="3" s="1"/>
  <c r="F455" i="3"/>
  <c r="F466" i="3"/>
  <c r="L480" i="3"/>
  <c r="K491" i="3"/>
  <c r="F363" i="3"/>
  <c r="G392" i="3"/>
  <c r="W392" i="3" s="1"/>
  <c r="L408" i="3"/>
  <c r="J452" i="3"/>
  <c r="H465" i="3"/>
  <c r="H476" i="3"/>
  <c r="L492" i="3"/>
  <c r="L354" i="3"/>
  <c r="F389" i="3"/>
  <c r="H422" i="3"/>
  <c r="I433" i="3"/>
  <c r="H445" i="3"/>
  <c r="H456" i="3"/>
  <c r="F469" i="3"/>
  <c r="F480" i="3"/>
  <c r="J494" i="3"/>
  <c r="F364" i="3"/>
  <c r="G388" i="3"/>
  <c r="W388" i="3" s="1"/>
  <c r="I405" i="3"/>
  <c r="I422" i="3"/>
  <c r="I434" i="3"/>
  <c r="F449" i="3"/>
  <c r="H371" i="3"/>
  <c r="I391" i="3"/>
  <c r="K406" i="3"/>
  <c r="K420" i="3"/>
  <c r="I435" i="3"/>
  <c r="H446" i="3"/>
  <c r="J367" i="3"/>
  <c r="H396" i="3"/>
  <c r="I411" i="3"/>
  <c r="I426" i="3"/>
  <c r="I437" i="3"/>
  <c r="G450" i="3"/>
  <c r="W450" i="3" s="1"/>
  <c r="G461" i="3"/>
  <c r="W461" i="3" s="1"/>
  <c r="L476" i="3"/>
  <c r="K487" i="3"/>
  <c r="F465" i="3"/>
  <c r="H493" i="3"/>
  <c r="F509" i="3"/>
  <c r="F520" i="3"/>
  <c r="G473" i="3"/>
  <c r="W473" i="3" s="1"/>
  <c r="I493" i="3"/>
  <c r="H484" i="3"/>
  <c r="F144" i="3"/>
  <c r="L190" i="3"/>
  <c r="H239" i="3"/>
  <c r="L350" i="3"/>
  <c r="G323" i="3"/>
  <c r="F298" i="3"/>
  <c r="G395" i="3"/>
  <c r="W395" i="3" s="1"/>
  <c r="J337" i="3"/>
  <c r="H289" i="3"/>
  <c r="L359" i="3"/>
  <c r="J314" i="3"/>
  <c r="K352" i="3"/>
  <c r="F369" i="3"/>
  <c r="K383" i="3"/>
  <c r="G400" i="3"/>
  <c r="W400" i="3" s="1"/>
  <c r="G350" i="3"/>
  <c r="W350" i="3" s="1"/>
  <c r="F384" i="3"/>
  <c r="K397" i="3"/>
  <c r="I416" i="3"/>
  <c r="G430" i="3"/>
  <c r="W430" i="3" s="1"/>
  <c r="F442" i="3"/>
  <c r="L456" i="3"/>
  <c r="K467" i="3"/>
  <c r="I385" i="3"/>
  <c r="H401" i="3"/>
  <c r="L425" i="3"/>
  <c r="I438" i="3"/>
  <c r="J449" i="3"/>
  <c r="J379" i="3"/>
  <c r="H400" i="3"/>
  <c r="F420" i="3"/>
  <c r="I430" i="3"/>
  <c r="G444" i="3"/>
  <c r="W444" i="3" s="1"/>
  <c r="L469" i="3"/>
  <c r="K481" i="3"/>
  <c r="K492" i="3"/>
  <c r="G393" i="3"/>
  <c r="W393" i="3" s="1"/>
  <c r="L409" i="3"/>
  <c r="G424" i="3"/>
  <c r="W424" i="3" s="1"/>
  <c r="K438" i="3"/>
  <c r="I453" i="3"/>
  <c r="G466" i="3"/>
  <c r="W466" i="3" s="1"/>
  <c r="G477" i="3"/>
  <c r="K493" i="3"/>
  <c r="G361" i="3"/>
  <c r="W361" i="3" s="1"/>
  <c r="F390" i="3"/>
  <c r="G405" i="3"/>
  <c r="W405" i="3" s="1"/>
  <c r="H423" i="3"/>
  <c r="H434" i="3"/>
  <c r="F446" i="3"/>
  <c r="G457" i="3"/>
  <c r="W457" i="3" s="1"/>
  <c r="L470" i="3"/>
  <c r="J495" i="3"/>
  <c r="H389" i="3"/>
  <c r="J406" i="3"/>
  <c r="I423" i="3"/>
  <c r="H435" i="3"/>
  <c r="L451" i="3"/>
  <c r="K462" i="3"/>
  <c r="L375" i="3"/>
  <c r="K392" i="3"/>
  <c r="F409" i="3"/>
  <c r="K421" i="3"/>
  <c r="I436" i="3"/>
  <c r="H447" i="3"/>
  <c r="J369" i="3"/>
  <c r="J397" i="3"/>
  <c r="L412" i="3"/>
  <c r="I427" i="3"/>
  <c r="G438" i="3"/>
  <c r="W438" i="3" s="1"/>
  <c r="F451" i="3"/>
  <c r="L465" i="3"/>
  <c r="K477" i="3"/>
  <c r="K488" i="3"/>
  <c r="L467" i="3"/>
  <c r="L494" i="3"/>
  <c r="L510" i="3"/>
  <c r="L474" i="3"/>
  <c r="K496" i="3"/>
  <c r="J122" i="3"/>
  <c r="G241" i="3"/>
  <c r="G266" i="3"/>
  <c r="W266" i="3" s="1"/>
  <c r="F370" i="3"/>
  <c r="H324" i="3"/>
  <c r="G396" i="3"/>
  <c r="W396" i="3" s="1"/>
  <c r="L339" i="3"/>
  <c r="H292" i="3"/>
  <c r="K361" i="3"/>
  <c r="K329" i="3"/>
  <c r="J353" i="3"/>
  <c r="L371" i="3"/>
  <c r="I386" i="3"/>
  <c r="F412" i="3"/>
  <c r="L355" i="3"/>
  <c r="J398" i="3"/>
  <c r="K417" i="3"/>
  <c r="G431" i="3"/>
  <c r="W431" i="3" s="1"/>
  <c r="L445" i="3"/>
  <c r="K457" i="3"/>
  <c r="K468" i="3"/>
  <c r="K386" i="3"/>
  <c r="H402" i="3"/>
  <c r="K426" i="3"/>
  <c r="I439" i="3"/>
  <c r="I450" i="3"/>
  <c r="H381" i="3"/>
  <c r="I401" i="3"/>
  <c r="I431" i="3"/>
  <c r="F445" i="3"/>
  <c r="F456" i="3"/>
  <c r="J470" i="3"/>
  <c r="J482" i="3"/>
  <c r="J493" i="3"/>
  <c r="K368" i="3"/>
  <c r="I394" i="3"/>
  <c r="G412" i="3"/>
  <c r="W412" i="3" s="1"/>
  <c r="F425" i="3"/>
  <c r="K439" i="3"/>
  <c r="G454" i="3"/>
  <c r="W454" i="3" s="1"/>
  <c r="F467" i="3"/>
  <c r="L481" i="3"/>
  <c r="I494" i="3"/>
  <c r="J366" i="3"/>
  <c r="G391" i="3"/>
  <c r="W391" i="3" s="1"/>
  <c r="H406" i="3"/>
  <c r="H424" i="3"/>
  <c r="G435" i="3"/>
  <c r="W435" i="3" s="1"/>
  <c r="F447" i="3"/>
  <c r="F458" i="3"/>
  <c r="L471" i="3"/>
  <c r="L482" i="3"/>
  <c r="J496" i="3"/>
  <c r="K366" i="3"/>
  <c r="G390" i="3"/>
  <c r="W390" i="3" s="1"/>
  <c r="L407" i="3"/>
  <c r="I424" i="3"/>
  <c r="H436" i="3"/>
  <c r="L452" i="3"/>
  <c r="K463" i="3"/>
  <c r="J377" i="3"/>
  <c r="K393" i="3"/>
  <c r="F410" i="3"/>
  <c r="J422" i="3"/>
  <c r="H437" i="3"/>
  <c r="H448" i="3"/>
  <c r="K377" i="3"/>
  <c r="I398" i="3"/>
  <c r="L413" i="3"/>
  <c r="I428" i="3"/>
  <c r="G439" i="3"/>
  <c r="W439" i="3" s="1"/>
  <c r="K466" i="3"/>
  <c r="I478" i="3"/>
  <c r="J489" i="3"/>
  <c r="J469" i="3"/>
  <c r="G496" i="3"/>
  <c r="W496" i="3" s="1"/>
  <c r="L511" i="3"/>
  <c r="L522" i="3"/>
  <c r="K476" i="3"/>
  <c r="K499" i="3"/>
  <c r="G28" i="3"/>
  <c r="L164" i="3"/>
  <c r="I271" i="3"/>
  <c r="G160" i="3"/>
  <c r="H288" i="3"/>
  <c r="J341" i="3"/>
  <c r="J316" i="3"/>
  <c r="F407" i="3"/>
  <c r="G343" i="3"/>
  <c r="W343" i="3" s="1"/>
  <c r="L293" i="3"/>
  <c r="J362" i="3"/>
  <c r="K330" i="3"/>
  <c r="I354" i="3"/>
  <c r="L372" i="3"/>
  <c r="H387" i="3"/>
  <c r="F401" i="3"/>
  <c r="H360" i="3"/>
  <c r="H385" i="3"/>
  <c r="G401" i="3"/>
  <c r="W401" i="3" s="1"/>
  <c r="L418" i="3"/>
  <c r="J446" i="3"/>
  <c r="J458" i="3"/>
  <c r="F353" i="3"/>
  <c r="K387" i="3"/>
  <c r="J403" i="3"/>
  <c r="K427" i="3"/>
  <c r="I440" i="3"/>
  <c r="H451" i="3"/>
  <c r="I384" i="3"/>
  <c r="I402" i="3"/>
  <c r="F421" i="3"/>
  <c r="I432" i="3"/>
  <c r="L446" i="3"/>
  <c r="J471" i="3"/>
  <c r="I483" i="3"/>
  <c r="H494" i="3"/>
  <c r="I370" i="3"/>
  <c r="K395" i="3"/>
  <c r="G413" i="3"/>
  <c r="W413" i="3" s="1"/>
  <c r="L429" i="3"/>
  <c r="K440" i="3"/>
  <c r="G455" i="3"/>
  <c r="W455" i="3" s="1"/>
  <c r="K482" i="3"/>
  <c r="I495" i="3"/>
  <c r="F373" i="3"/>
  <c r="H392" i="3"/>
  <c r="K407" i="3"/>
  <c r="G425" i="3"/>
  <c r="W425" i="3" s="1"/>
  <c r="G436" i="3"/>
  <c r="W436" i="3" s="1"/>
  <c r="L461" i="3"/>
  <c r="L472" i="3"/>
  <c r="K483" i="3"/>
  <c r="I497" i="3"/>
  <c r="G371" i="3"/>
  <c r="W371" i="3" s="1"/>
  <c r="H391" i="3"/>
  <c r="G411" i="3"/>
  <c r="W411" i="3" s="1"/>
  <c r="H425" i="3"/>
  <c r="G437" i="3"/>
  <c r="K453" i="3"/>
  <c r="K464" i="3"/>
  <c r="K378" i="3"/>
  <c r="F396" i="3"/>
  <c r="H411" i="3"/>
  <c r="J423" i="3"/>
  <c r="F438" i="3"/>
  <c r="G449" i="3"/>
  <c r="W449" i="3" s="1"/>
  <c r="F382" i="3"/>
  <c r="K399" i="3"/>
  <c r="G416" i="3"/>
  <c r="W416" i="3" s="1"/>
  <c r="H429" i="3"/>
  <c r="G440" i="3"/>
  <c r="W440" i="3" s="1"/>
  <c r="F452" i="3"/>
  <c r="J467" i="3"/>
  <c r="I479" i="3"/>
  <c r="I490" i="3"/>
  <c r="F471" i="3"/>
  <c r="I499" i="3"/>
  <c r="L512" i="3"/>
  <c r="K523" i="3"/>
  <c r="J479" i="3"/>
  <c r="F461" i="3"/>
  <c r="K490" i="3"/>
  <c r="F475" i="3"/>
  <c r="G464" i="3"/>
  <c r="W464" i="3" s="1"/>
  <c r="L122" i="3"/>
  <c r="K203" i="3"/>
  <c r="H303" i="3"/>
  <c r="I219" i="3"/>
  <c r="F316" i="3"/>
  <c r="K342" i="3"/>
  <c r="L317" i="3"/>
  <c r="I352" i="3"/>
  <c r="K307" i="3"/>
  <c r="L370" i="3"/>
  <c r="G333" i="3"/>
  <c r="W333" i="3" s="1"/>
  <c r="H355" i="3"/>
  <c r="I375" i="3"/>
  <c r="H388" i="3"/>
  <c r="L403" i="3"/>
  <c r="K414" i="3"/>
  <c r="F362" i="3"/>
  <c r="J386" i="3"/>
  <c r="G402" i="3"/>
  <c r="W402" i="3" s="1"/>
  <c r="L419" i="3"/>
  <c r="G432" i="3"/>
  <c r="W432" i="3" s="1"/>
  <c r="J447" i="3"/>
  <c r="I459" i="3"/>
  <c r="I360" i="3"/>
  <c r="L388" i="3"/>
  <c r="G407" i="3"/>
  <c r="W407" i="3" s="1"/>
  <c r="K428" i="3"/>
  <c r="H441" i="3"/>
  <c r="H452" i="3"/>
  <c r="K385" i="3"/>
  <c r="K403" i="3"/>
  <c r="F422" i="3"/>
  <c r="G433" i="3"/>
  <c r="W433" i="3" s="1"/>
  <c r="L447" i="3"/>
  <c r="L458" i="3"/>
  <c r="J472" i="3"/>
  <c r="I484" i="3"/>
  <c r="H495" i="3"/>
  <c r="F378" i="3"/>
  <c r="F399" i="3"/>
  <c r="G414" i="3"/>
  <c r="W414" i="3" s="1"/>
  <c r="J430" i="3"/>
  <c r="J441" i="3"/>
  <c r="G456" i="3"/>
  <c r="W456" i="3" s="1"/>
  <c r="F468" i="3"/>
  <c r="J483" i="3"/>
  <c r="I496" i="3"/>
  <c r="H375" i="3"/>
  <c r="H393" i="3"/>
  <c r="H412" i="3"/>
  <c r="F426" i="3"/>
  <c r="F437" i="3"/>
  <c r="F448" i="3"/>
  <c r="J462" i="3"/>
  <c r="K473" i="3"/>
  <c r="K484" i="3"/>
  <c r="H498" i="3"/>
  <c r="G373" i="3"/>
  <c r="W373" i="3" s="1"/>
  <c r="I392" i="3"/>
  <c r="I412" i="3"/>
  <c r="G426" i="3"/>
  <c r="W426" i="3" s="1"/>
  <c r="L441" i="3"/>
  <c r="I454" i="3"/>
  <c r="J465" i="3"/>
  <c r="J380" i="3"/>
  <c r="J412" i="3"/>
  <c r="J424" i="3"/>
  <c r="F439" i="3"/>
  <c r="F385" i="3"/>
  <c r="F402" i="3"/>
  <c r="I417" i="3"/>
  <c r="F430" i="3"/>
  <c r="F441" i="3"/>
  <c r="J468" i="3"/>
  <c r="I480" i="3"/>
  <c r="H491" i="3"/>
  <c r="L501" i="3"/>
  <c r="K513" i="3"/>
  <c r="K524" i="3"/>
  <c r="H482" i="3"/>
  <c r="L463" i="3"/>
  <c r="G492" i="3"/>
  <c r="W492" i="3" s="1"/>
  <c r="J95" i="3"/>
  <c r="L189" i="3"/>
  <c r="H335" i="3"/>
  <c r="K241" i="3"/>
  <c r="G339" i="3"/>
  <c r="W339" i="3" s="1"/>
  <c r="G290" i="3"/>
  <c r="I331" i="3"/>
  <c r="F418" i="3"/>
  <c r="G354" i="3"/>
  <c r="W354" i="3" s="1"/>
  <c r="H312" i="3"/>
  <c r="K372" i="3"/>
  <c r="F334" i="3"/>
  <c r="H356" i="3"/>
  <c r="I376" i="3"/>
  <c r="G389" i="3"/>
  <c r="W389" i="3" s="1"/>
  <c r="L404" i="3"/>
  <c r="K415" i="3"/>
  <c r="L365" i="3"/>
  <c r="J387" i="3"/>
  <c r="H403" i="3"/>
  <c r="L422" i="3"/>
  <c r="L434" i="3"/>
  <c r="J448" i="3"/>
  <c r="I460" i="3"/>
  <c r="G362" i="3"/>
  <c r="W362" i="3" s="1"/>
  <c r="L390" i="3"/>
  <c r="J408" i="3"/>
  <c r="J429" i="3"/>
  <c r="G442" i="3"/>
  <c r="W442" i="3" s="1"/>
  <c r="G453" i="3"/>
  <c r="W453" i="3" s="1"/>
  <c r="L386" i="3"/>
  <c r="H407" i="3"/>
  <c r="F423" i="3"/>
  <c r="F434" i="3"/>
  <c r="L448" i="3"/>
  <c r="K459" i="3"/>
  <c r="I473" i="3"/>
  <c r="H485" i="3"/>
  <c r="H496" i="3"/>
  <c r="I381" i="3"/>
  <c r="J415" i="3"/>
  <c r="J431" i="3"/>
  <c r="I442" i="3"/>
  <c r="F457" i="3"/>
  <c r="J484" i="3"/>
  <c r="H497" i="3"/>
  <c r="I378" i="3"/>
  <c r="J394" i="3"/>
  <c r="H413" i="3"/>
  <c r="F427" i="3"/>
  <c r="L438" i="3"/>
  <c r="J463" i="3"/>
  <c r="J474" i="3"/>
  <c r="J485" i="3"/>
  <c r="G499" i="3"/>
  <c r="W499" i="3" s="1"/>
  <c r="K375" i="3"/>
  <c r="J393" i="3"/>
  <c r="I413" i="3"/>
  <c r="G427" i="3"/>
  <c r="W427" i="3" s="1"/>
  <c r="K442" i="3"/>
  <c r="I455" i="3"/>
  <c r="I466" i="3"/>
  <c r="L383" i="3"/>
  <c r="H397" i="3"/>
  <c r="K413" i="3"/>
  <c r="I425" i="3"/>
  <c r="F450" i="3"/>
  <c r="H386" i="3"/>
  <c r="G403" i="3"/>
  <c r="W403" i="3" s="1"/>
  <c r="K418" i="3"/>
  <c r="F431" i="3"/>
  <c r="L443" i="3"/>
  <c r="K454" i="3"/>
  <c r="I469" i="3"/>
  <c r="H481" i="3"/>
  <c r="H492" i="3"/>
  <c r="K474" i="3"/>
  <c r="J502" i="3"/>
  <c r="J514" i="3"/>
  <c r="J525" i="3"/>
  <c r="G484" i="3"/>
  <c r="W484" i="3" s="1"/>
  <c r="I468" i="3"/>
  <c r="F495" i="3"/>
  <c r="H478" i="3"/>
  <c r="L219" i="3"/>
  <c r="F243" i="3"/>
  <c r="L181" i="3"/>
  <c r="F264" i="3"/>
  <c r="H340" i="3"/>
  <c r="K291" i="3"/>
  <c r="G336" i="3"/>
  <c r="W336" i="3" s="1"/>
  <c r="L421" i="3"/>
  <c r="F355" i="3"/>
  <c r="H313" i="3"/>
  <c r="J373" i="3"/>
  <c r="K336" i="3"/>
  <c r="K362" i="3"/>
  <c r="H377" i="3"/>
  <c r="L393" i="3"/>
  <c r="K405" i="3"/>
  <c r="K416" i="3"/>
  <c r="K367" i="3"/>
  <c r="K388" i="3"/>
  <c r="K404" i="3"/>
  <c r="L423" i="3"/>
  <c r="K435" i="3"/>
  <c r="I449" i="3"/>
  <c r="H461" i="3"/>
  <c r="H372" i="3"/>
  <c r="F394" i="3"/>
  <c r="J409" i="3"/>
  <c r="H430" i="3"/>
  <c r="F443" i="3"/>
  <c r="F351" i="3"/>
  <c r="L387" i="3"/>
  <c r="K408" i="3"/>
  <c r="L437" i="3"/>
  <c r="K449" i="3"/>
  <c r="K460" i="3"/>
  <c r="H474" i="3"/>
  <c r="F486" i="3"/>
  <c r="G497" i="3"/>
  <c r="W497" i="3" s="1"/>
  <c r="F383" i="3"/>
  <c r="I400" i="3"/>
  <c r="F419" i="3"/>
  <c r="J432" i="3"/>
  <c r="H443" i="3"/>
  <c r="L459" i="3"/>
  <c r="K470" i="3"/>
  <c r="I485" i="3"/>
  <c r="G498" i="3"/>
  <c r="W498" i="3" s="1"/>
  <c r="H380" i="3"/>
  <c r="L395" i="3"/>
  <c r="I414" i="3"/>
  <c r="L439" i="3"/>
  <c r="L450" i="3"/>
  <c r="J464" i="3"/>
  <c r="I475" i="3"/>
  <c r="H486" i="3"/>
  <c r="G500" i="3"/>
  <c r="W500" i="3" s="1"/>
  <c r="G377" i="3"/>
  <c r="W377" i="3" s="1"/>
  <c r="L394" i="3"/>
  <c r="J414" i="3"/>
  <c r="G428" i="3"/>
  <c r="W428" i="3" s="1"/>
  <c r="J443" i="3"/>
  <c r="I456" i="3"/>
  <c r="H467" i="3"/>
  <c r="G386" i="3"/>
  <c r="W386" i="3" s="1"/>
  <c r="H398" i="3"/>
  <c r="L414" i="3"/>
  <c r="H426" i="3"/>
  <c r="F440" i="3"/>
  <c r="L453" i="3"/>
  <c r="I387" i="3"/>
  <c r="J404" i="3"/>
  <c r="K419" i="3"/>
  <c r="L444" i="3"/>
  <c r="K455" i="3"/>
  <c r="G470" i="3"/>
  <c r="W470" i="3" s="1"/>
  <c r="G482" i="3"/>
  <c r="W482" i="3" s="1"/>
  <c r="G493" i="3"/>
  <c r="W493" i="3" s="1"/>
  <c r="J476" i="3"/>
  <c r="J503" i="3"/>
  <c r="I515" i="3"/>
  <c r="J456" i="3"/>
  <c r="L485" i="3"/>
  <c r="I471" i="3"/>
  <c r="G481" i="3"/>
  <c r="W481" i="3" s="1"/>
  <c r="F472" i="3"/>
  <c r="J492" i="3"/>
  <c r="K508" i="3"/>
  <c r="H522" i="3"/>
  <c r="J481" i="3"/>
  <c r="I472" i="3"/>
  <c r="J501" i="3"/>
  <c r="G515" i="3"/>
  <c r="W515" i="3" s="1"/>
  <c r="J125" i="3"/>
  <c r="J275" i="3"/>
  <c r="F239" i="3"/>
  <c r="G281" i="3"/>
  <c r="G359" i="3"/>
  <c r="W359" i="3" s="1"/>
  <c r="I309" i="3"/>
  <c r="H352" i="3"/>
  <c r="J293" i="3"/>
  <c r="H363" i="3"/>
  <c r="G327" i="3"/>
  <c r="F291" i="3"/>
  <c r="G342" i="3"/>
  <c r="W342" i="3" s="1"/>
  <c r="J363" i="3"/>
  <c r="G378" i="3"/>
  <c r="W378" i="3" s="1"/>
  <c r="K394" i="3"/>
  <c r="I406" i="3"/>
  <c r="J417" i="3"/>
  <c r="G372" i="3"/>
  <c r="W372" i="3" s="1"/>
  <c r="K389" i="3"/>
  <c r="H408" i="3"/>
  <c r="L424" i="3"/>
  <c r="K436" i="3"/>
  <c r="H450" i="3"/>
  <c r="F462" i="3"/>
  <c r="K374" i="3"/>
  <c r="H395" i="3"/>
  <c r="J410" i="3"/>
  <c r="H431" i="3"/>
  <c r="K356" i="3"/>
  <c r="F392" i="3"/>
  <c r="K409" i="3"/>
  <c r="F424" i="3"/>
  <c r="J438" i="3"/>
  <c r="J450" i="3"/>
  <c r="J461" i="3"/>
  <c r="G475" i="3"/>
  <c r="W475" i="3" s="1"/>
  <c r="F487" i="3"/>
  <c r="F498" i="3"/>
  <c r="J401" i="3"/>
  <c r="H433" i="3"/>
  <c r="H444" i="3"/>
  <c r="L460" i="3"/>
  <c r="K471" i="3"/>
  <c r="G486" i="3"/>
  <c r="W486" i="3" s="1"/>
  <c r="F499" i="3"/>
  <c r="L381" i="3"/>
  <c r="H399" i="3"/>
  <c r="L415" i="3"/>
  <c r="F428" i="3"/>
  <c r="L440" i="3"/>
  <c r="K451" i="3"/>
  <c r="I465" i="3"/>
  <c r="I476" i="3"/>
  <c r="H487" i="3"/>
  <c r="I347" i="3"/>
  <c r="J378" i="3"/>
  <c r="G397" i="3"/>
  <c r="W397" i="3" s="1"/>
  <c r="F417" i="3"/>
  <c r="F429" i="3"/>
  <c r="J444" i="3"/>
  <c r="H457" i="3"/>
  <c r="H468" i="3"/>
  <c r="J399" i="3"/>
  <c r="F416" i="3"/>
  <c r="H427" i="3"/>
  <c r="J454" i="3"/>
  <c r="J388" i="3"/>
  <c r="L405" i="3"/>
  <c r="L420" i="3"/>
  <c r="F432" i="3"/>
  <c r="K445" i="3"/>
  <c r="K456" i="3"/>
  <c r="G471" i="3"/>
  <c r="W471" i="3" s="1"/>
  <c r="F483" i="3"/>
  <c r="L497" i="3"/>
  <c r="H479" i="3"/>
  <c r="J504" i="3"/>
  <c r="I516" i="3"/>
  <c r="K458" i="3"/>
  <c r="J487" i="3"/>
  <c r="H473" i="3"/>
  <c r="L496" i="3"/>
  <c r="L484" i="3"/>
  <c r="K495" i="3"/>
  <c r="J509" i="3"/>
  <c r="G523" i="3"/>
  <c r="W523" i="3" s="1"/>
  <c r="G483" i="3"/>
  <c r="W483" i="3" s="1"/>
  <c r="F474" i="3"/>
  <c r="H502" i="3"/>
  <c r="G516" i="3"/>
  <c r="W516" i="3" s="1"/>
  <c r="H188" i="3"/>
  <c r="I253" i="3"/>
  <c r="K193" i="3"/>
  <c r="H320" i="3"/>
  <c r="X320" i="3" s="1"/>
  <c r="F330" i="3"/>
  <c r="L368" i="3"/>
  <c r="J307" i="3"/>
  <c r="L369" i="3"/>
  <c r="J329" i="3"/>
  <c r="J295" i="3"/>
  <c r="F348" i="3"/>
  <c r="I365" i="3"/>
  <c r="J396" i="3"/>
  <c r="I408" i="3"/>
  <c r="H419" i="3"/>
  <c r="H376" i="3"/>
  <c r="L391" i="3"/>
  <c r="I410" i="3"/>
  <c r="J426" i="3"/>
  <c r="H438" i="3"/>
  <c r="G452" i="3"/>
  <c r="W452" i="3" s="1"/>
  <c r="I379" i="3"/>
  <c r="L397" i="3"/>
  <c r="G415" i="3"/>
  <c r="W415" i="3" s="1"/>
  <c r="F433" i="3"/>
  <c r="J368" i="3"/>
  <c r="F393" i="3"/>
  <c r="F413" i="3"/>
  <c r="L426" i="3"/>
  <c r="J440" i="3"/>
  <c r="I452" i="3"/>
  <c r="H463" i="3"/>
  <c r="F477" i="3"/>
  <c r="F488" i="3"/>
  <c r="G351" i="3"/>
  <c r="W351" i="3" s="1"/>
  <c r="L385" i="3"/>
  <c r="F405" i="3"/>
  <c r="H421" i="3"/>
  <c r="F435" i="3"/>
  <c r="L449" i="3"/>
  <c r="I462" i="3"/>
  <c r="J473" i="3"/>
  <c r="G488" i="3"/>
  <c r="W488" i="3" s="1"/>
  <c r="F500" i="3"/>
  <c r="L384" i="3"/>
  <c r="L401" i="3"/>
  <c r="G419" i="3"/>
  <c r="W419" i="3" s="1"/>
  <c r="K430" i="3"/>
  <c r="J442" i="3"/>
  <c r="J453" i="3"/>
  <c r="G467" i="3"/>
  <c r="W467" i="3" s="1"/>
  <c r="F478" i="3"/>
  <c r="G489" i="3"/>
  <c r="W489" i="3" s="1"/>
  <c r="J383" i="3"/>
  <c r="I399" i="3"/>
  <c r="I419" i="3"/>
  <c r="L431" i="3"/>
  <c r="G446" i="3"/>
  <c r="W446" i="3" s="1"/>
  <c r="F459" i="3"/>
  <c r="J357" i="3"/>
  <c r="I388" i="3"/>
  <c r="H417" i="3"/>
  <c r="G429" i="3"/>
  <c r="W429" i="3" s="1"/>
  <c r="K443" i="3"/>
  <c r="F350" i="3"/>
  <c r="I390" i="3"/>
  <c r="G408" i="3"/>
  <c r="W408" i="3" s="1"/>
  <c r="K423" i="3"/>
  <c r="K434" i="3"/>
  <c r="I447" i="3"/>
  <c r="I458" i="3"/>
  <c r="F484" i="3"/>
  <c r="J499" i="3"/>
  <c r="K485" i="3"/>
  <c r="H506" i="3"/>
  <c r="F518" i="3"/>
  <c r="K465" i="3"/>
  <c r="J490" i="3"/>
  <c r="G126" i="3"/>
  <c r="L161" i="3"/>
  <c r="H240" i="3"/>
  <c r="I340" i="3"/>
  <c r="H279" i="3"/>
  <c r="J332" i="3"/>
  <c r="K369" i="3"/>
  <c r="K308" i="3"/>
  <c r="L379" i="3"/>
  <c r="K345" i="3"/>
  <c r="L306" i="3"/>
  <c r="G366" i="3"/>
  <c r="W366" i="3" s="1"/>
  <c r="F380" i="3"/>
  <c r="I397" i="3"/>
  <c r="H409" i="3"/>
  <c r="H420" i="3"/>
  <c r="L377" i="3"/>
  <c r="F395" i="3"/>
  <c r="J411" i="3"/>
  <c r="J427" i="3"/>
  <c r="H439" i="3"/>
  <c r="F453" i="3"/>
  <c r="F464" i="3"/>
  <c r="G381" i="3"/>
  <c r="W381" i="3" s="1"/>
  <c r="K398" i="3"/>
  <c r="L435" i="3"/>
  <c r="K446" i="3"/>
  <c r="H370" i="3"/>
  <c r="G394" i="3"/>
  <c r="W394" i="3" s="1"/>
  <c r="F414" i="3"/>
  <c r="L427" i="3"/>
  <c r="I441" i="3"/>
  <c r="H453" i="3"/>
  <c r="H464" i="3"/>
  <c r="L478" i="3"/>
  <c r="L356" i="3"/>
  <c r="F391" i="3"/>
  <c r="G406" i="3"/>
  <c r="W406" i="3" s="1"/>
  <c r="G422" i="3"/>
  <c r="K450" i="3"/>
  <c r="I463" i="3"/>
  <c r="I474" i="3"/>
  <c r="F489" i="3"/>
  <c r="F388" i="3"/>
  <c r="L402" i="3"/>
  <c r="I420" i="3"/>
  <c r="K431" i="3"/>
  <c r="I443" i="3"/>
  <c r="H454" i="3"/>
  <c r="G468" i="3"/>
  <c r="W468" i="3" s="1"/>
  <c r="F479" i="3"/>
  <c r="F490" i="3"/>
  <c r="H359" i="3"/>
  <c r="F387" i="3"/>
  <c r="K400" i="3"/>
  <c r="J420" i="3"/>
  <c r="L432" i="3"/>
  <c r="G447" i="3"/>
  <c r="W447" i="3" s="1"/>
  <c r="I359" i="3"/>
  <c r="I389" i="3"/>
  <c r="H404" i="3"/>
  <c r="J418" i="3"/>
  <c r="K433" i="3"/>
  <c r="K444" i="3"/>
  <c r="K355" i="3"/>
  <c r="K391" i="3"/>
  <c r="G409" i="3"/>
  <c r="W409" i="3" s="1"/>
  <c r="K424" i="3"/>
  <c r="J435" i="3"/>
  <c r="I448" i="3"/>
  <c r="H459" i="3"/>
  <c r="F473" i="3"/>
  <c r="J500" i="3"/>
  <c r="I487" i="3"/>
  <c r="G507" i="3"/>
  <c r="W507" i="3" s="1"/>
  <c r="F519" i="3"/>
  <c r="K469" i="3"/>
  <c r="F492" i="3"/>
  <c r="G299" i="3"/>
  <c r="G311" i="3"/>
  <c r="G421" i="3"/>
  <c r="W421" i="3" s="1"/>
  <c r="L454" i="3"/>
  <c r="K447" i="3"/>
  <c r="F454" i="3"/>
  <c r="J407" i="3"/>
  <c r="L491" i="3"/>
  <c r="I444" i="3"/>
  <c r="I369" i="3"/>
  <c r="K357" i="3"/>
  <c r="H460" i="3"/>
  <c r="L499" i="3"/>
  <c r="J459" i="3"/>
  <c r="H511" i="3"/>
  <c r="L464" i="3"/>
  <c r="F497" i="3"/>
  <c r="G494" i="3"/>
  <c r="W494" i="3" s="1"/>
  <c r="H514" i="3"/>
  <c r="K538" i="3"/>
  <c r="H549" i="3"/>
  <c r="I562" i="3"/>
  <c r="F476" i="3"/>
  <c r="K497" i="3"/>
  <c r="J524" i="3"/>
  <c r="G536" i="3"/>
  <c r="W536" i="3" s="1"/>
  <c r="I549" i="3"/>
  <c r="L561" i="3"/>
  <c r="F515" i="3"/>
  <c r="L533" i="3"/>
  <c r="J549" i="3"/>
  <c r="L564" i="3"/>
  <c r="I577" i="3"/>
  <c r="G590" i="3"/>
  <c r="W590" i="3" s="1"/>
  <c r="G603" i="3"/>
  <c r="W603" i="3" s="1"/>
  <c r="L617" i="3"/>
  <c r="J631" i="3"/>
  <c r="G518" i="3"/>
  <c r="G538" i="3"/>
  <c r="W538" i="3" s="1"/>
  <c r="F555" i="3"/>
  <c r="K570" i="3"/>
  <c r="I584" i="3"/>
  <c r="F598" i="3"/>
  <c r="L504" i="3"/>
  <c r="L531" i="3"/>
  <c r="L549" i="3"/>
  <c r="K562" i="3"/>
  <c r="F581" i="3"/>
  <c r="F593" i="3"/>
  <c r="H604" i="3"/>
  <c r="I517" i="3"/>
  <c r="I538" i="3"/>
  <c r="K556" i="3"/>
  <c r="K572" i="3"/>
  <c r="I585" i="3"/>
  <c r="G599" i="3"/>
  <c r="W599" i="3" s="1"/>
  <c r="G612" i="3"/>
  <c r="W612" i="3" s="1"/>
  <c r="K627" i="3"/>
  <c r="H641" i="3"/>
  <c r="F654" i="3"/>
  <c r="F667" i="3"/>
  <c r="F679" i="3"/>
  <c r="G692" i="3"/>
  <c r="W692" i="3" s="1"/>
  <c r="K527" i="3"/>
  <c r="I546" i="3"/>
  <c r="F564" i="3"/>
  <c r="K578" i="3"/>
  <c r="I592" i="3"/>
  <c r="H605" i="3"/>
  <c r="G618" i="3"/>
  <c r="W618" i="3" s="1"/>
  <c r="G630" i="3"/>
  <c r="W630" i="3" s="1"/>
  <c r="I509" i="3"/>
  <c r="G532" i="3"/>
  <c r="W532" i="3" s="1"/>
  <c r="I551" i="3"/>
  <c r="I568" i="3"/>
  <c r="K580" i="3"/>
  <c r="J592" i="3"/>
  <c r="I605" i="3"/>
  <c r="J516" i="3"/>
  <c r="G540" i="3"/>
  <c r="W540" i="3" s="1"/>
  <c r="L311" i="3"/>
  <c r="L345" i="3"/>
  <c r="H374" i="3"/>
  <c r="F463" i="3"/>
  <c r="H358" i="3"/>
  <c r="H462" i="3"/>
  <c r="G420" i="3"/>
  <c r="W420" i="3" s="1"/>
  <c r="K452" i="3"/>
  <c r="F398" i="3"/>
  <c r="G387" i="3"/>
  <c r="W387" i="3" s="1"/>
  <c r="J389" i="3"/>
  <c r="G472" i="3"/>
  <c r="W472" i="3" s="1"/>
  <c r="G463" i="3"/>
  <c r="W463" i="3" s="1"/>
  <c r="F501" i="3"/>
  <c r="J466" i="3"/>
  <c r="L498" i="3"/>
  <c r="H512" i="3"/>
  <c r="H470" i="3"/>
  <c r="G460" i="3"/>
  <c r="W460" i="3" s="1"/>
  <c r="J497" i="3"/>
  <c r="F517" i="3"/>
  <c r="F528" i="3"/>
  <c r="J539" i="3"/>
  <c r="F550" i="3"/>
  <c r="I563" i="3"/>
  <c r="H499" i="3"/>
  <c r="K510" i="3"/>
  <c r="I525" i="3"/>
  <c r="G550" i="3"/>
  <c r="W550" i="3" s="1"/>
  <c r="J562" i="3"/>
  <c r="L534" i="3"/>
  <c r="J550" i="3"/>
  <c r="L565" i="3"/>
  <c r="G578" i="3"/>
  <c r="W578" i="3" s="1"/>
  <c r="F591" i="3"/>
  <c r="F604" i="3"/>
  <c r="K618" i="3"/>
  <c r="I632" i="3"/>
  <c r="K519" i="3"/>
  <c r="H539" i="3"/>
  <c r="J571" i="3"/>
  <c r="G585" i="3"/>
  <c r="W585" i="3" s="1"/>
  <c r="L600" i="3"/>
  <c r="J507" i="3"/>
  <c r="H535" i="3"/>
  <c r="L550" i="3"/>
  <c r="F568" i="3"/>
  <c r="L582" i="3"/>
  <c r="L594" i="3"/>
  <c r="F605" i="3"/>
  <c r="I518" i="3"/>
  <c r="L539" i="3"/>
  <c r="K557" i="3"/>
  <c r="I573" i="3"/>
  <c r="H586" i="3"/>
  <c r="F600" i="3"/>
  <c r="K614" i="3"/>
  <c r="J628" i="3"/>
  <c r="F642" i="3"/>
  <c r="L656" i="3"/>
  <c r="G503" i="3"/>
  <c r="W503" i="3" s="1"/>
  <c r="K529" i="3"/>
  <c r="L547" i="3"/>
  <c r="H565" i="3"/>
  <c r="K579" i="3"/>
  <c r="H593" i="3"/>
  <c r="F606" i="3"/>
  <c r="F619" i="3"/>
  <c r="F631" i="3"/>
  <c r="F511" i="3"/>
  <c r="G533" i="3"/>
  <c r="K552" i="3"/>
  <c r="H569" i="3"/>
  <c r="I581" i="3"/>
  <c r="I593" i="3"/>
  <c r="G606" i="3"/>
  <c r="W606" i="3" s="1"/>
  <c r="G519" i="3"/>
  <c r="W519" i="3" s="1"/>
  <c r="G541" i="3"/>
  <c r="W541" i="3" s="1"/>
  <c r="G346" i="3"/>
  <c r="W346" i="3" s="1"/>
  <c r="K350" i="3"/>
  <c r="H379" i="3"/>
  <c r="L374" i="3"/>
  <c r="G465" i="3"/>
  <c r="W465" i="3" s="1"/>
  <c r="G423" i="3"/>
  <c r="W423" i="3" s="1"/>
  <c r="I349" i="3"/>
  <c r="H455" i="3"/>
  <c r="G404" i="3"/>
  <c r="W404" i="3" s="1"/>
  <c r="H390" i="3"/>
  <c r="L392" i="3"/>
  <c r="L475" i="3"/>
  <c r="H471" i="3"/>
  <c r="G459" i="3"/>
  <c r="W459" i="3" s="1"/>
  <c r="F470" i="3"/>
  <c r="H500" i="3"/>
  <c r="G513" i="3"/>
  <c r="W513" i="3" s="1"/>
  <c r="H472" i="3"/>
  <c r="G462" i="3"/>
  <c r="W462" i="3" s="1"/>
  <c r="K500" i="3"/>
  <c r="L518" i="3"/>
  <c r="L529" i="3"/>
  <c r="J540" i="3"/>
  <c r="F551" i="3"/>
  <c r="H564" i="3"/>
  <c r="G479" i="3"/>
  <c r="W479" i="3" s="1"/>
  <c r="L500" i="3"/>
  <c r="K511" i="3"/>
  <c r="G526" i="3"/>
  <c r="W526" i="3" s="1"/>
  <c r="L538" i="3"/>
  <c r="G551" i="3"/>
  <c r="W551" i="3" s="1"/>
  <c r="J563" i="3"/>
  <c r="L516" i="3"/>
  <c r="H536" i="3"/>
  <c r="L551" i="3"/>
  <c r="J566" i="3"/>
  <c r="G579" i="3"/>
  <c r="W579" i="3" s="1"/>
  <c r="L605" i="3"/>
  <c r="J619" i="3"/>
  <c r="G633" i="3"/>
  <c r="W633" i="3" s="1"/>
  <c r="F521" i="3"/>
  <c r="L540" i="3"/>
  <c r="G556" i="3"/>
  <c r="W556" i="3" s="1"/>
  <c r="I572" i="3"/>
  <c r="F586" i="3"/>
  <c r="J601" i="3"/>
  <c r="G510" i="3"/>
  <c r="W510" i="3" s="1"/>
  <c r="J536" i="3"/>
  <c r="H552" i="3"/>
  <c r="L570" i="3"/>
  <c r="K583" i="3"/>
  <c r="L595" i="3"/>
  <c r="L606" i="3"/>
  <c r="G520" i="3"/>
  <c r="W520" i="3" s="1"/>
  <c r="H543" i="3"/>
  <c r="J558" i="3"/>
  <c r="G574" i="3"/>
  <c r="G587" i="3"/>
  <c r="W587" i="3" s="1"/>
  <c r="L601" i="3"/>
  <c r="J615" i="3"/>
  <c r="H629" i="3"/>
  <c r="F643" i="3"/>
  <c r="K657" i="3"/>
  <c r="K669" i="3"/>
  <c r="K681" i="3"/>
  <c r="J506" i="3"/>
  <c r="F532" i="3"/>
  <c r="H551" i="3"/>
  <c r="F566" i="3"/>
  <c r="J580" i="3"/>
  <c r="F594" i="3"/>
  <c r="L608" i="3"/>
  <c r="I534" i="3"/>
  <c r="I553" i="3"/>
  <c r="G570" i="3"/>
  <c r="W570" i="3" s="1"/>
  <c r="G582" i="3"/>
  <c r="W582" i="3" s="1"/>
  <c r="G594" i="3"/>
  <c r="W594" i="3" s="1"/>
  <c r="F607" i="3"/>
  <c r="F154" i="3"/>
  <c r="J364" i="3"/>
  <c r="K390" i="3"/>
  <c r="K376" i="3"/>
  <c r="G476" i="3"/>
  <c r="W476" i="3" s="1"/>
  <c r="G434" i="3"/>
  <c r="W434" i="3" s="1"/>
  <c r="G383" i="3"/>
  <c r="W383" i="3" s="1"/>
  <c r="H466" i="3"/>
  <c r="H418" i="3"/>
  <c r="F403" i="3"/>
  <c r="L406" i="3"/>
  <c r="H489" i="3"/>
  <c r="I461" i="3"/>
  <c r="J475" i="3"/>
  <c r="H501" i="3"/>
  <c r="F514" i="3"/>
  <c r="K475" i="3"/>
  <c r="G469" i="3"/>
  <c r="W469" i="3" s="1"/>
  <c r="H503" i="3"/>
  <c r="L519" i="3"/>
  <c r="K530" i="3"/>
  <c r="H541" i="3"/>
  <c r="F565" i="3"/>
  <c r="K480" i="3"/>
  <c r="K501" i="3"/>
  <c r="K512" i="3"/>
  <c r="G527" i="3"/>
  <c r="W527" i="3" s="1"/>
  <c r="K539" i="3"/>
  <c r="I564" i="3"/>
  <c r="I519" i="3"/>
  <c r="F537" i="3"/>
  <c r="F556" i="3"/>
  <c r="L568" i="3"/>
  <c r="F580" i="3"/>
  <c r="L593" i="3"/>
  <c r="J606" i="3"/>
  <c r="I620" i="3"/>
  <c r="F634" i="3"/>
  <c r="I522" i="3"/>
  <c r="L541" i="3"/>
  <c r="I557" i="3"/>
  <c r="G573" i="3"/>
  <c r="L588" i="3"/>
  <c r="I602" i="3"/>
  <c r="G512" i="3"/>
  <c r="W512" i="3" s="1"/>
  <c r="H537" i="3"/>
  <c r="F553" i="3"/>
  <c r="K571" i="3"/>
  <c r="J584" i="3"/>
  <c r="K596" i="3"/>
  <c r="K607" i="3"/>
  <c r="H521" i="3"/>
  <c r="J544" i="3"/>
  <c r="K559" i="3"/>
  <c r="F575" i="3"/>
  <c r="F588" i="3"/>
  <c r="K602" i="3"/>
  <c r="I616" i="3"/>
  <c r="F630" i="3"/>
  <c r="I658" i="3"/>
  <c r="I670" i="3"/>
  <c r="J682" i="3"/>
  <c r="H509" i="3"/>
  <c r="F533" i="3"/>
  <c r="J552" i="3"/>
  <c r="G567" i="3"/>
  <c r="W567" i="3" s="1"/>
  <c r="H581" i="3"/>
  <c r="F595" i="3"/>
  <c r="K609" i="3"/>
  <c r="K621" i="3"/>
  <c r="K633" i="3"/>
  <c r="L514" i="3"/>
  <c r="F169" i="3"/>
  <c r="J381" i="3"/>
  <c r="G367" i="3"/>
  <c r="W367" i="3" s="1"/>
  <c r="J382" i="3"/>
  <c r="I395" i="3"/>
  <c r="L479" i="3"/>
  <c r="F436" i="3"/>
  <c r="J421" i="3"/>
  <c r="J405" i="3"/>
  <c r="H410" i="3"/>
  <c r="K486" i="3"/>
  <c r="L468" i="3"/>
  <c r="I477" i="3"/>
  <c r="F502" i="3"/>
  <c r="L517" i="3"/>
  <c r="J477" i="3"/>
  <c r="I470" i="3"/>
  <c r="H504" i="3"/>
  <c r="L520" i="3"/>
  <c r="J531" i="3"/>
  <c r="F542" i="3"/>
  <c r="F552" i="3"/>
  <c r="L566" i="3"/>
  <c r="L483" i="3"/>
  <c r="I502" i="3"/>
  <c r="J513" i="3"/>
  <c r="K540" i="3"/>
  <c r="G552" i="3"/>
  <c r="W552" i="3" s="1"/>
  <c r="G565" i="3"/>
  <c r="W565" i="3" s="1"/>
  <c r="G522" i="3"/>
  <c r="W522" i="3" s="1"/>
  <c r="F538" i="3"/>
  <c r="F557" i="3"/>
  <c r="K569" i="3"/>
  <c r="L581" i="3"/>
  <c r="J594" i="3"/>
  <c r="I607" i="3"/>
  <c r="G621" i="3"/>
  <c r="W621" i="3" s="1"/>
  <c r="L636" i="3"/>
  <c r="H524" i="3"/>
  <c r="L542" i="3"/>
  <c r="H558" i="3"/>
  <c r="L575" i="3"/>
  <c r="J589" i="3"/>
  <c r="H603" i="3"/>
  <c r="K515" i="3"/>
  <c r="H538" i="3"/>
  <c r="F554" i="3"/>
  <c r="J572" i="3"/>
  <c r="H585" i="3"/>
  <c r="I597" i="3"/>
  <c r="J608" i="3"/>
  <c r="H526" i="3"/>
  <c r="H545" i="3"/>
  <c r="J560" i="3"/>
  <c r="L589" i="3"/>
  <c r="J603" i="3"/>
  <c r="G617" i="3"/>
  <c r="W617" i="3" s="1"/>
  <c r="L632" i="3"/>
  <c r="K645" i="3"/>
  <c r="I659" i="3"/>
  <c r="H671" i="3"/>
  <c r="J683" i="3"/>
  <c r="K514" i="3"/>
  <c r="H534" i="3"/>
  <c r="H553" i="3"/>
  <c r="H568" i="3"/>
  <c r="F582" i="3"/>
  <c r="I610" i="3"/>
  <c r="I622" i="3"/>
  <c r="J634" i="3"/>
  <c r="F516" i="3"/>
  <c r="G234" i="3"/>
  <c r="K322" i="3"/>
  <c r="F415" i="3"/>
  <c r="F400" i="3"/>
  <c r="I415" i="3"/>
  <c r="L490" i="3"/>
  <c r="J451" i="3"/>
  <c r="F404" i="3"/>
  <c r="J433" i="3"/>
  <c r="J419" i="3"/>
  <c r="J425" i="3"/>
  <c r="H458" i="3"/>
  <c r="K479" i="3"/>
  <c r="K489" i="3"/>
  <c r="G480" i="3"/>
  <c r="W480" i="3" s="1"/>
  <c r="J519" i="3"/>
  <c r="H480" i="3"/>
  <c r="J480" i="3"/>
  <c r="F506" i="3"/>
  <c r="J522" i="3"/>
  <c r="H533" i="3"/>
  <c r="K554" i="3"/>
  <c r="J455" i="3"/>
  <c r="G490" i="3"/>
  <c r="W490" i="3" s="1"/>
  <c r="I504" i="3"/>
  <c r="H515" i="3"/>
  <c r="L530" i="3"/>
  <c r="G542" i="3"/>
  <c r="W542" i="3" s="1"/>
  <c r="K555" i="3"/>
  <c r="G502" i="3"/>
  <c r="W502" i="3" s="1"/>
  <c r="I540" i="3"/>
  <c r="I571" i="3"/>
  <c r="I583" i="3"/>
  <c r="I596" i="3"/>
  <c r="G609" i="3"/>
  <c r="W609" i="3" s="1"/>
  <c r="K624" i="3"/>
  <c r="K504" i="3"/>
  <c r="J528" i="3"/>
  <c r="F545" i="3"/>
  <c r="H560" i="3"/>
  <c r="J577" i="3"/>
  <c r="G591" i="3"/>
  <c r="W591" i="3" s="1"/>
  <c r="K606" i="3"/>
  <c r="G521" i="3"/>
  <c r="W521" i="3" s="1"/>
  <c r="I544" i="3"/>
  <c r="H556" i="3"/>
  <c r="F574" i="3"/>
  <c r="F587" i="3"/>
  <c r="L507" i="3"/>
  <c r="L528" i="3"/>
  <c r="I547" i="3"/>
  <c r="L562" i="3"/>
  <c r="J578" i="3"/>
  <c r="I591" i="3"/>
  <c r="G605" i="3"/>
  <c r="W605" i="3" s="1"/>
  <c r="L620" i="3"/>
  <c r="I634" i="3"/>
  <c r="H647" i="3"/>
  <c r="F661" i="3"/>
  <c r="F673" i="3"/>
  <c r="G685" i="3"/>
  <c r="W685" i="3" s="1"/>
  <c r="K518" i="3"/>
  <c r="L536" i="3"/>
  <c r="I555" i="3"/>
  <c r="F570" i="3"/>
  <c r="J585" i="3"/>
  <c r="I598" i="3"/>
  <c r="H612" i="3"/>
  <c r="G624" i="3"/>
  <c r="W624" i="3" s="1"/>
  <c r="H636" i="3"/>
  <c r="K517" i="3"/>
  <c r="F541" i="3"/>
  <c r="F563" i="3"/>
  <c r="I574" i="3"/>
  <c r="J586" i="3"/>
  <c r="J598" i="3"/>
  <c r="J271" i="3"/>
  <c r="G365" i="3"/>
  <c r="W365" i="3" s="1"/>
  <c r="J395" i="3"/>
  <c r="K425" i="3"/>
  <c r="L411" i="3"/>
  <c r="H349" i="3"/>
  <c r="K461" i="3"/>
  <c r="G418" i="3"/>
  <c r="W418" i="3" s="1"/>
  <c r="H488" i="3"/>
  <c r="I445" i="3"/>
  <c r="H428" i="3"/>
  <c r="L433" i="3"/>
  <c r="F482" i="3"/>
  <c r="F481" i="3"/>
  <c r="I492" i="3"/>
  <c r="I481" i="3"/>
  <c r="F504" i="3"/>
  <c r="J520" i="3"/>
  <c r="J486" i="3"/>
  <c r="H483" i="3"/>
  <c r="L509" i="3"/>
  <c r="I523" i="3"/>
  <c r="F534" i="3"/>
  <c r="F544" i="3"/>
  <c r="J555" i="3"/>
  <c r="J460" i="3"/>
  <c r="J491" i="3"/>
  <c r="H505" i="3"/>
  <c r="H516" i="3"/>
  <c r="K531" i="3"/>
  <c r="G543" i="3"/>
  <c r="W543" i="3" s="1"/>
  <c r="J556" i="3"/>
  <c r="G504" i="3"/>
  <c r="W504" i="3" s="1"/>
  <c r="I528" i="3"/>
  <c r="K541" i="3"/>
  <c r="H559" i="3"/>
  <c r="H572" i="3"/>
  <c r="H584" i="3"/>
  <c r="G597" i="3"/>
  <c r="W597" i="3" s="1"/>
  <c r="L612" i="3"/>
  <c r="J625" i="3"/>
  <c r="I507" i="3"/>
  <c r="H529" i="3"/>
  <c r="F546" i="3"/>
  <c r="H561" i="3"/>
  <c r="H578" i="3"/>
  <c r="F592" i="3"/>
  <c r="J607" i="3"/>
  <c r="L524" i="3"/>
  <c r="G545" i="3"/>
  <c r="W545" i="3" s="1"/>
  <c r="J557" i="3"/>
  <c r="L576" i="3"/>
  <c r="F599" i="3"/>
  <c r="G509" i="3"/>
  <c r="W509" i="3" s="1"/>
  <c r="J529" i="3"/>
  <c r="I552" i="3"/>
  <c r="F567" i="3"/>
  <c r="J579" i="3"/>
  <c r="H592" i="3"/>
  <c r="L607" i="3"/>
  <c r="J621" i="3"/>
  <c r="H635" i="3"/>
  <c r="G648" i="3"/>
  <c r="W648" i="3" s="1"/>
  <c r="L662" i="3"/>
  <c r="L674" i="3"/>
  <c r="L687" i="3"/>
  <c r="H520" i="3"/>
  <c r="J537" i="3"/>
  <c r="L556" i="3"/>
  <c r="L572" i="3"/>
  <c r="I586" i="3"/>
  <c r="H599" i="3"/>
  <c r="F613" i="3"/>
  <c r="F625" i="3"/>
  <c r="I501" i="3"/>
  <c r="I520" i="3"/>
  <c r="H542" i="3"/>
  <c r="H575" i="3"/>
  <c r="I587" i="3"/>
  <c r="I599" i="3"/>
  <c r="J505" i="3"/>
  <c r="K271" i="3"/>
  <c r="K381" i="3"/>
  <c r="G398" i="3"/>
  <c r="W398" i="3" s="1"/>
  <c r="J428" i="3"/>
  <c r="J416" i="3"/>
  <c r="L428" i="3"/>
  <c r="I358" i="3"/>
  <c r="I464" i="3"/>
  <c r="I421" i="3"/>
  <c r="L493" i="3"/>
  <c r="G448" i="3"/>
  <c r="W448" i="3" s="1"/>
  <c r="J434" i="3"/>
  <c r="J436" i="3"/>
  <c r="H490" i="3"/>
  <c r="I482" i="3"/>
  <c r="G495" i="3"/>
  <c r="W495" i="3" s="1"/>
  <c r="I486" i="3"/>
  <c r="I521" i="3"/>
  <c r="J488" i="3"/>
  <c r="F485" i="3"/>
  <c r="J510" i="3"/>
  <c r="I524" i="3"/>
  <c r="F535" i="3"/>
  <c r="L545" i="3"/>
  <c r="I556" i="3"/>
  <c r="L462" i="3"/>
  <c r="F493" i="3"/>
  <c r="G506" i="3"/>
  <c r="W506" i="3" s="1"/>
  <c r="G517" i="3"/>
  <c r="W517" i="3" s="1"/>
  <c r="K532" i="3"/>
  <c r="G544" i="3"/>
  <c r="W544" i="3" s="1"/>
  <c r="H557" i="3"/>
  <c r="L505" i="3"/>
  <c r="G529" i="3"/>
  <c r="W529" i="3" s="1"/>
  <c r="K542" i="3"/>
  <c r="G560" i="3"/>
  <c r="W560" i="3" s="1"/>
  <c r="F573" i="3"/>
  <c r="F585" i="3"/>
  <c r="L599" i="3"/>
  <c r="J613" i="3"/>
  <c r="H626" i="3"/>
  <c r="F510" i="3"/>
  <c r="H530" i="3"/>
  <c r="G547" i="3"/>
  <c r="W547" i="3" s="1"/>
  <c r="H562" i="3"/>
  <c r="H579" i="3"/>
  <c r="K594" i="3"/>
  <c r="I608" i="3"/>
  <c r="I527" i="3"/>
  <c r="I558" i="3"/>
  <c r="K577" i="3"/>
  <c r="K589" i="3"/>
  <c r="I510" i="3"/>
  <c r="J530" i="3"/>
  <c r="G553" i="3"/>
  <c r="W553" i="3" s="1"/>
  <c r="I580" i="3"/>
  <c r="G593" i="3"/>
  <c r="W593" i="3" s="1"/>
  <c r="K608" i="3"/>
  <c r="H622" i="3"/>
  <c r="G636" i="3"/>
  <c r="W636" i="3" s="1"/>
  <c r="L650" i="3"/>
  <c r="K663" i="3"/>
  <c r="L675" i="3"/>
  <c r="K688" i="3"/>
  <c r="J521" i="3"/>
  <c r="J538" i="3"/>
  <c r="L557" i="3"/>
  <c r="J573" i="3"/>
  <c r="H587" i="3"/>
  <c r="G600" i="3"/>
  <c r="W600" i="3" s="1"/>
  <c r="L614" i="3"/>
  <c r="L626" i="3"/>
  <c r="K503" i="3"/>
  <c r="H523" i="3"/>
  <c r="J543" i="3"/>
  <c r="G564" i="3"/>
  <c r="W564" i="3" s="1"/>
  <c r="G576" i="3"/>
  <c r="W576" i="3" s="1"/>
  <c r="H588" i="3"/>
  <c r="H600" i="3"/>
  <c r="I508" i="3"/>
  <c r="H532" i="3"/>
  <c r="K295" i="3"/>
  <c r="L349" i="3"/>
  <c r="G410" i="3"/>
  <c r="W410" i="3" s="1"/>
  <c r="H440" i="3"/>
  <c r="L436" i="3"/>
  <c r="H442" i="3"/>
  <c r="H475" i="3"/>
  <c r="K432" i="3"/>
  <c r="H361" i="3"/>
  <c r="F460" i="3"/>
  <c r="J445" i="3"/>
  <c r="H449" i="3"/>
  <c r="G508" i="3"/>
  <c r="W508" i="3" s="1"/>
  <c r="I489" i="3"/>
  <c r="G501" i="3"/>
  <c r="W501" i="3" s="1"/>
  <c r="L489" i="3"/>
  <c r="K507" i="3"/>
  <c r="F525" i="3"/>
  <c r="F494" i="3"/>
  <c r="L488" i="3"/>
  <c r="J512" i="3"/>
  <c r="F526" i="3"/>
  <c r="F536" i="3"/>
  <c r="J547" i="3"/>
  <c r="L560" i="3"/>
  <c r="H469" i="3"/>
  <c r="F496" i="3"/>
  <c r="K522" i="3"/>
  <c r="G534" i="3"/>
  <c r="W534" i="3" s="1"/>
  <c r="K547" i="3"/>
  <c r="F559" i="3"/>
  <c r="L508" i="3"/>
  <c r="H531" i="3"/>
  <c r="G562" i="3"/>
  <c r="W562" i="3" s="1"/>
  <c r="K575" i="3"/>
  <c r="K588" i="3"/>
  <c r="I601" i="3"/>
  <c r="G615" i="3"/>
  <c r="W615" i="3" s="1"/>
  <c r="G628" i="3"/>
  <c r="W628" i="3" s="1"/>
  <c r="I536" i="3"/>
  <c r="K549" i="3"/>
  <c r="K566" i="3"/>
  <c r="K582" i="3"/>
  <c r="J596" i="3"/>
  <c r="I500" i="3"/>
  <c r="I529" i="3"/>
  <c r="H547" i="3"/>
  <c r="I560" i="3"/>
  <c r="I579" i="3"/>
  <c r="H591" i="3"/>
  <c r="J602" i="3"/>
  <c r="G514" i="3"/>
  <c r="W514" i="3" s="1"/>
  <c r="K536" i="3"/>
  <c r="F569" i="3"/>
  <c r="L583" i="3"/>
  <c r="J597" i="3"/>
  <c r="H610" i="3"/>
  <c r="F624" i="3"/>
  <c r="J639" i="3"/>
  <c r="J652" i="3"/>
  <c r="H665" i="3"/>
  <c r="I677" i="3"/>
  <c r="H690" i="3"/>
  <c r="K544" i="3"/>
  <c r="L559" i="3"/>
  <c r="G575" i="3"/>
  <c r="W575" i="3" s="1"/>
  <c r="K590" i="3"/>
  <c r="K603" i="3"/>
  <c r="J616" i="3"/>
  <c r="K628" i="3"/>
  <c r="K506" i="3"/>
  <c r="J526" i="3"/>
  <c r="J545" i="3"/>
  <c r="G566" i="3"/>
  <c r="W566" i="3" s="1"/>
  <c r="L578" i="3"/>
  <c r="L590" i="3"/>
  <c r="L603" i="3"/>
  <c r="G511" i="3"/>
  <c r="W511" i="3" s="1"/>
  <c r="J534" i="3"/>
  <c r="I409" i="3"/>
  <c r="G445" i="3"/>
  <c r="W445" i="3" s="1"/>
  <c r="L473" i="3"/>
  <c r="K478" i="3"/>
  <c r="J532" i="3"/>
  <c r="G485" i="3"/>
  <c r="W485" i="3" s="1"/>
  <c r="I541" i="3"/>
  <c r="G539" i="3"/>
  <c r="W539" i="3" s="1"/>
  <c r="J595" i="3"/>
  <c r="H527" i="3"/>
  <c r="H590" i="3"/>
  <c r="G555" i="3"/>
  <c r="W555" i="3" s="1"/>
  <c r="I506" i="3"/>
  <c r="L577" i="3"/>
  <c r="J633" i="3"/>
  <c r="I684" i="3"/>
  <c r="G569" i="3"/>
  <c r="W569" i="3" s="1"/>
  <c r="H623" i="3"/>
  <c r="L544" i="3"/>
  <c r="F583" i="3"/>
  <c r="J610" i="3"/>
  <c r="K543" i="3"/>
  <c r="H566" i="3"/>
  <c r="K592" i="3"/>
  <c r="J605" i="3"/>
  <c r="F522" i="3"/>
  <c r="F561" i="3"/>
  <c r="K574" i="3"/>
  <c r="K587" i="3"/>
  <c r="J600" i="3"/>
  <c r="K612" i="3"/>
  <c r="J624" i="3"/>
  <c r="I637" i="3"/>
  <c r="H650" i="3"/>
  <c r="F664" i="3"/>
  <c r="K678" i="3"/>
  <c r="L690" i="3"/>
  <c r="K632" i="3"/>
  <c r="F653" i="3"/>
  <c r="F668" i="3"/>
  <c r="L685" i="3"/>
  <c r="J437" i="3"/>
  <c r="K472" i="3"/>
  <c r="L442" i="3"/>
  <c r="J498" i="3"/>
  <c r="G491" i="3"/>
  <c r="W491" i="3" s="1"/>
  <c r="K494" i="3"/>
  <c r="L546" i="3"/>
  <c r="F547" i="3"/>
  <c r="K600" i="3"/>
  <c r="I531" i="3"/>
  <c r="K595" i="3"/>
  <c r="J559" i="3"/>
  <c r="I512" i="3"/>
  <c r="G581" i="3"/>
  <c r="W581" i="3" s="1"/>
  <c r="K638" i="3"/>
  <c r="J689" i="3"/>
  <c r="H574" i="3"/>
  <c r="L627" i="3"/>
  <c r="J546" i="3"/>
  <c r="L503" i="3"/>
  <c r="K545" i="3"/>
  <c r="I567" i="3"/>
  <c r="L580" i="3"/>
  <c r="J593" i="3"/>
  <c r="H606" i="3"/>
  <c r="L525" i="3"/>
  <c r="H540" i="3"/>
  <c r="F562" i="3"/>
  <c r="J575" i="3"/>
  <c r="J588" i="3"/>
  <c r="H601" i="3"/>
  <c r="I613" i="3"/>
  <c r="I625" i="3"/>
  <c r="G638" i="3"/>
  <c r="W638" i="3" s="1"/>
  <c r="G651" i="3"/>
  <c r="W651" i="3" s="1"/>
  <c r="L665" i="3"/>
  <c r="J679" i="3"/>
  <c r="L691" i="3"/>
  <c r="G634" i="3"/>
  <c r="W634" i="3" s="1"/>
  <c r="G654" i="3"/>
  <c r="W654" i="3" s="1"/>
  <c r="F669" i="3"/>
  <c r="K686" i="3"/>
  <c r="G451" i="3"/>
  <c r="W451" i="3" s="1"/>
  <c r="G487" i="3"/>
  <c r="W487" i="3" s="1"/>
  <c r="I348" i="3"/>
  <c r="I457" i="3"/>
  <c r="L495" i="3"/>
  <c r="L537" i="3"/>
  <c r="K548" i="3"/>
  <c r="H548" i="3"/>
  <c r="H602" i="3"/>
  <c r="G537" i="3"/>
  <c r="W537" i="3" s="1"/>
  <c r="H597" i="3"/>
  <c r="I561" i="3"/>
  <c r="L515" i="3"/>
  <c r="K584" i="3"/>
  <c r="I640" i="3"/>
  <c r="H691" i="3"/>
  <c r="F576" i="3"/>
  <c r="I629" i="3"/>
  <c r="I554" i="3"/>
  <c r="K585" i="3"/>
  <c r="K509" i="3"/>
  <c r="F548" i="3"/>
  <c r="J568" i="3"/>
  <c r="J581" i="3"/>
  <c r="H594" i="3"/>
  <c r="G607" i="3"/>
  <c r="W607" i="3" s="1"/>
  <c r="L526" i="3"/>
  <c r="J541" i="3"/>
  <c r="H563" i="3"/>
  <c r="I576" i="3"/>
  <c r="H589" i="3"/>
  <c r="G602" i="3"/>
  <c r="W602" i="3" s="1"/>
  <c r="G614" i="3"/>
  <c r="G626" i="3"/>
  <c r="W626" i="3" s="1"/>
  <c r="F639" i="3"/>
  <c r="F652" i="3"/>
  <c r="K666" i="3"/>
  <c r="I680" i="3"/>
  <c r="K692" i="3"/>
  <c r="K635" i="3"/>
  <c r="G655" i="3"/>
  <c r="W655" i="3" s="1"/>
  <c r="F670" i="3"/>
  <c r="G691" i="3"/>
  <c r="W691" i="3" s="1"/>
  <c r="F226" i="3"/>
  <c r="K396" i="3"/>
  <c r="J400" i="3"/>
  <c r="K422" i="3"/>
  <c r="J478" i="3"/>
  <c r="L477" i="3"/>
  <c r="F543" i="3"/>
  <c r="I503" i="3"/>
  <c r="L554" i="3"/>
  <c r="G558" i="3"/>
  <c r="W558" i="3" s="1"/>
  <c r="H608" i="3"/>
  <c r="H544" i="3"/>
  <c r="G604" i="3"/>
  <c r="W604" i="3" s="1"/>
  <c r="H573" i="3"/>
  <c r="J527" i="3"/>
  <c r="J590" i="3"/>
  <c r="I646" i="3"/>
  <c r="J517" i="3"/>
  <c r="L584" i="3"/>
  <c r="I635" i="3"/>
  <c r="L555" i="3"/>
  <c r="F589" i="3"/>
  <c r="F513" i="3"/>
  <c r="F549" i="3"/>
  <c r="I569" i="3"/>
  <c r="H582" i="3"/>
  <c r="H595" i="3"/>
  <c r="H528" i="3"/>
  <c r="J542" i="3"/>
  <c r="K564" i="3"/>
  <c r="H577" i="3"/>
  <c r="F590" i="3"/>
  <c r="F603" i="3"/>
  <c r="F615" i="3"/>
  <c r="G627" i="3"/>
  <c r="W627" i="3" s="1"/>
  <c r="L653" i="3"/>
  <c r="J667" i="3"/>
  <c r="G681" i="3"/>
  <c r="W681" i="3" s="1"/>
  <c r="G610" i="3"/>
  <c r="W610" i="3" s="1"/>
  <c r="G639" i="3"/>
  <c r="W639" i="3" s="1"/>
  <c r="G671" i="3"/>
  <c r="W671" i="3" s="1"/>
  <c r="I692" i="3"/>
  <c r="F706" i="3"/>
  <c r="F718" i="3"/>
  <c r="G731" i="3"/>
  <c r="W731" i="3" s="1"/>
  <c r="I612" i="3"/>
  <c r="F637" i="3"/>
  <c r="H654" i="3"/>
  <c r="G670" i="3"/>
  <c r="G689" i="3"/>
  <c r="W689" i="3" s="1"/>
  <c r="F701" i="3"/>
  <c r="F713" i="3"/>
  <c r="F611" i="3"/>
  <c r="K634" i="3"/>
  <c r="I652" i="3"/>
  <c r="H670" i="3"/>
  <c r="G690" i="3"/>
  <c r="W690" i="3" s="1"/>
  <c r="L703" i="3"/>
  <c r="J717" i="3"/>
  <c r="I731" i="3"/>
  <c r="L615" i="3"/>
  <c r="K639" i="3"/>
  <c r="K654" i="3"/>
  <c r="K671" i="3"/>
  <c r="I689" i="3"/>
  <c r="L704" i="3"/>
  <c r="F727" i="3"/>
  <c r="G740" i="3"/>
  <c r="W740" i="3" s="1"/>
  <c r="K754" i="3"/>
  <c r="J767" i="3"/>
  <c r="J780" i="3"/>
  <c r="I793" i="3"/>
  <c r="K805" i="3"/>
  <c r="F620" i="3"/>
  <c r="F645" i="3"/>
  <c r="K679" i="3"/>
  <c r="I695" i="3"/>
  <c r="I708" i="3"/>
  <c r="G721" i="3"/>
  <c r="W721" i="3" s="1"/>
  <c r="K737" i="3"/>
  <c r="H645" i="3"/>
  <c r="H663" i="3"/>
  <c r="J678" i="3"/>
  <c r="J695" i="3"/>
  <c r="H709" i="3"/>
  <c r="F723" i="3"/>
  <c r="H628" i="3"/>
  <c r="K650" i="3"/>
  <c r="H673" i="3"/>
  <c r="F692" i="3"/>
  <c r="G704" i="3"/>
  <c r="W704" i="3" s="1"/>
  <c r="H716" i="3"/>
  <c r="H728" i="3"/>
  <c r="F610" i="3"/>
  <c r="J632" i="3"/>
  <c r="F691" i="3"/>
  <c r="I703" i="3"/>
  <c r="G717" i="3"/>
  <c r="W717" i="3" s="1"/>
  <c r="F731" i="3"/>
  <c r="F743" i="3"/>
  <c r="G755" i="3"/>
  <c r="W755" i="3" s="1"/>
  <c r="L781" i="3"/>
  <c r="J796" i="3"/>
  <c r="H810" i="3"/>
  <c r="I754" i="3"/>
  <c r="F777" i="3"/>
  <c r="F794" i="3"/>
  <c r="I808" i="3"/>
  <c r="K821" i="3"/>
  <c r="K834" i="3"/>
  <c r="K847" i="3"/>
  <c r="H731" i="3"/>
  <c r="J754" i="3"/>
  <c r="G777" i="3"/>
  <c r="W777" i="3" s="1"/>
  <c r="G794" i="3"/>
  <c r="W794" i="3" s="1"/>
  <c r="J808" i="3"/>
  <c r="I823" i="3"/>
  <c r="I837" i="3"/>
  <c r="H850" i="3"/>
  <c r="H749" i="3"/>
  <c r="J764" i="3"/>
  <c r="J779" i="3"/>
  <c r="K797" i="3"/>
  <c r="K816" i="3"/>
  <c r="I830" i="3"/>
  <c r="J844" i="3"/>
  <c r="J729" i="3"/>
  <c r="G756" i="3"/>
  <c r="W756" i="3" s="1"/>
  <c r="G771" i="3"/>
  <c r="W771" i="3" s="1"/>
  <c r="G789" i="3"/>
  <c r="W789" i="3" s="1"/>
  <c r="K807" i="3"/>
  <c r="K823" i="3"/>
  <c r="F835" i="3"/>
  <c r="L849" i="3"/>
  <c r="J863" i="3"/>
  <c r="J877" i="3"/>
  <c r="I891" i="3"/>
  <c r="I904" i="3"/>
  <c r="I917" i="3"/>
  <c r="I930" i="3"/>
  <c r="K749" i="3"/>
  <c r="K763" i="3"/>
  <c r="G787" i="3"/>
  <c r="W787" i="3" s="1"/>
  <c r="K804" i="3"/>
  <c r="I820" i="3"/>
  <c r="G834" i="3"/>
  <c r="W834" i="3" s="1"/>
  <c r="K746" i="3"/>
  <c r="K762" i="3"/>
  <c r="F829" i="3"/>
  <c r="F842" i="3"/>
  <c r="I730" i="3"/>
  <c r="I755" i="3"/>
  <c r="H770" i="3"/>
  <c r="J787" i="3"/>
  <c r="F808" i="3"/>
  <c r="K820" i="3"/>
  <c r="K832" i="3"/>
  <c r="L302" i="3"/>
  <c r="H432" i="3"/>
  <c r="I446" i="3"/>
  <c r="I488" i="3"/>
  <c r="L486" i="3"/>
  <c r="K546" i="3"/>
  <c r="F507" i="3"/>
  <c r="F558" i="3"/>
  <c r="G561" i="3"/>
  <c r="W561" i="3" s="1"/>
  <c r="H614" i="3"/>
  <c r="I548" i="3"/>
  <c r="H609" i="3"/>
  <c r="I578" i="3"/>
  <c r="I535" i="3"/>
  <c r="L596" i="3"/>
  <c r="K651" i="3"/>
  <c r="F523" i="3"/>
  <c r="G588" i="3"/>
  <c r="W588" i="3" s="1"/>
  <c r="F505" i="3"/>
  <c r="L558" i="3"/>
  <c r="K591" i="3"/>
  <c r="K520" i="3"/>
  <c r="H550" i="3"/>
  <c r="H570" i="3"/>
  <c r="G583" i="3"/>
  <c r="W583" i="3" s="1"/>
  <c r="G596" i="3"/>
  <c r="W596" i="3" s="1"/>
  <c r="F608" i="3"/>
  <c r="F529" i="3"/>
  <c r="L543" i="3"/>
  <c r="K565" i="3"/>
  <c r="F578" i="3"/>
  <c r="L592" i="3"/>
  <c r="F628" i="3"/>
  <c r="L641" i="3"/>
  <c r="J654" i="3"/>
  <c r="I668" i="3"/>
  <c r="F682" i="3"/>
  <c r="F612" i="3"/>
  <c r="G640" i="3"/>
  <c r="W640" i="3" s="1"/>
  <c r="G656" i="3"/>
  <c r="W656" i="3" s="1"/>
  <c r="I328" i="3"/>
  <c r="J439" i="3"/>
  <c r="F352" i="3"/>
  <c r="I505" i="3"/>
  <c r="L506" i="3"/>
  <c r="J511" i="3"/>
  <c r="G557" i="3"/>
  <c r="W557" i="3" s="1"/>
  <c r="L521" i="3"/>
  <c r="H507" i="3"/>
  <c r="L574" i="3"/>
  <c r="H627" i="3"/>
  <c r="L563" i="3"/>
  <c r="K528" i="3"/>
  <c r="I590" i="3"/>
  <c r="G554" i="3"/>
  <c r="W554" i="3" s="1"/>
  <c r="J609" i="3"/>
  <c r="J664" i="3"/>
  <c r="I543" i="3"/>
  <c r="L602" i="3"/>
  <c r="G525" i="3"/>
  <c r="W525" i="3" s="1"/>
  <c r="F571" i="3"/>
  <c r="L597" i="3"/>
  <c r="K526" i="3"/>
  <c r="J553" i="3"/>
  <c r="L573" i="3"/>
  <c r="K586" i="3"/>
  <c r="J599" i="3"/>
  <c r="J508" i="3"/>
  <c r="I550" i="3"/>
  <c r="K568" i="3"/>
  <c r="K581" i="3"/>
  <c r="I595" i="3"/>
  <c r="H607" i="3"/>
  <c r="I619" i="3"/>
  <c r="I631" i="3"/>
  <c r="I644" i="3"/>
  <c r="G657" i="3"/>
  <c r="W657" i="3" s="1"/>
  <c r="K672" i="3"/>
  <c r="K685" i="3"/>
  <c r="K619" i="3"/>
  <c r="K643" i="3"/>
  <c r="J659" i="3"/>
  <c r="F680" i="3"/>
  <c r="J697" i="3"/>
  <c r="I710" i="3"/>
  <c r="I723" i="3"/>
  <c r="I735" i="3"/>
  <c r="H618" i="3"/>
  <c r="I641" i="3"/>
  <c r="J658" i="3"/>
  <c r="K674" i="3"/>
  <c r="I693" i="3"/>
  <c r="I705" i="3"/>
  <c r="G718" i="3"/>
  <c r="W718" i="3" s="1"/>
  <c r="I618" i="3"/>
  <c r="I639" i="3"/>
  <c r="J656" i="3"/>
  <c r="F677" i="3"/>
  <c r="H694" i="3"/>
  <c r="H707" i="3"/>
  <c r="K722" i="3"/>
  <c r="K735" i="3"/>
  <c r="I624" i="3"/>
  <c r="F647" i="3"/>
  <c r="G664" i="3"/>
  <c r="W664" i="3" s="1"/>
  <c r="G677" i="3"/>
  <c r="W677" i="3" s="1"/>
  <c r="I694" i="3"/>
  <c r="H708" i="3"/>
  <c r="G720" i="3"/>
  <c r="W720" i="3" s="1"/>
  <c r="J731" i="3"/>
  <c r="G745" i="3"/>
  <c r="W745" i="3" s="1"/>
  <c r="F758" i="3"/>
  <c r="F771" i="3"/>
  <c r="K785" i="3"/>
  <c r="L797" i="3"/>
  <c r="L810" i="3"/>
  <c r="L630" i="3"/>
  <c r="H649" i="3"/>
  <c r="K667" i="3"/>
  <c r="F685" i="3"/>
  <c r="K700" i="3"/>
  <c r="I713" i="3"/>
  <c r="G727" i="3"/>
  <c r="W727" i="3" s="1"/>
  <c r="F741" i="3"/>
  <c r="L633" i="3"/>
  <c r="J649" i="3"/>
  <c r="L667" i="3"/>
  <c r="G684" i="3"/>
  <c r="W684" i="3" s="1"/>
  <c r="L700" i="3"/>
  <c r="I714" i="3"/>
  <c r="G613" i="3"/>
  <c r="W613" i="3" s="1"/>
  <c r="L637" i="3"/>
  <c r="G660" i="3"/>
  <c r="W660" i="3" s="1"/>
  <c r="K677" i="3"/>
  <c r="J696" i="3"/>
  <c r="K708" i="3"/>
  <c r="J720" i="3"/>
  <c r="J733" i="3"/>
  <c r="K620" i="3"/>
  <c r="G642" i="3"/>
  <c r="W642" i="3" s="1"/>
  <c r="H659" i="3"/>
  <c r="K675" i="3"/>
  <c r="L695" i="3"/>
  <c r="J709" i="3"/>
  <c r="H722" i="3"/>
  <c r="H735" i="3"/>
  <c r="I747" i="3"/>
  <c r="I759" i="3"/>
  <c r="I772" i="3"/>
  <c r="G785" i="3"/>
  <c r="W785" i="3" s="1"/>
  <c r="K801" i="3"/>
  <c r="H764" i="3"/>
  <c r="I781" i="3"/>
  <c r="I798" i="3"/>
  <c r="L813" i="3"/>
  <c r="F825" i="3"/>
  <c r="F838" i="3"/>
  <c r="G851" i="3"/>
  <c r="W851" i="3" s="1"/>
  <c r="F747" i="3"/>
  <c r="H765" i="3"/>
  <c r="J781" i="3"/>
  <c r="K798" i="3"/>
  <c r="K815" i="3"/>
  <c r="L828" i="3"/>
  <c r="K841" i="3"/>
  <c r="F729" i="3"/>
  <c r="K753" i="3"/>
  <c r="L768" i="3"/>
  <c r="L783" i="3"/>
  <c r="H804" i="3"/>
  <c r="G820" i="3"/>
  <c r="W820" i="3" s="1"/>
  <c r="L836" i="3"/>
  <c r="K849" i="3"/>
  <c r="H746" i="3"/>
  <c r="G760" i="3"/>
  <c r="W760" i="3" s="1"/>
  <c r="I775" i="3"/>
  <c r="J793" i="3"/>
  <c r="F814" i="3"/>
  <c r="G827" i="3"/>
  <c r="W827" i="3" s="1"/>
  <c r="G840" i="3"/>
  <c r="W840" i="3" s="1"/>
  <c r="G853" i="3"/>
  <c r="W853" i="3" s="1"/>
  <c r="G867" i="3"/>
  <c r="W867" i="3" s="1"/>
  <c r="K882" i="3"/>
  <c r="K895" i="3"/>
  <c r="K909" i="3"/>
  <c r="L921" i="3"/>
  <c r="I736" i="3"/>
  <c r="I773" i="3"/>
  <c r="G790" i="3"/>
  <c r="W790" i="3" s="1"/>
  <c r="H812" i="3"/>
  <c r="J825" i="3"/>
  <c r="J838" i="3"/>
  <c r="J852" i="3"/>
  <c r="K750" i="3"/>
  <c r="H787" i="3"/>
  <c r="L803" i="3"/>
  <c r="J820" i="3"/>
  <c r="I833" i="3"/>
  <c r="I846" i="3"/>
  <c r="K759" i="3"/>
  <c r="K774" i="3"/>
  <c r="L791" i="3"/>
  <c r="J812" i="3"/>
  <c r="H836" i="3"/>
  <c r="G478" i="3"/>
  <c r="K521" i="3"/>
  <c r="G528" i="3"/>
  <c r="W528" i="3" s="1"/>
  <c r="J582" i="3"/>
  <c r="K576" i="3"/>
  <c r="G598" i="3"/>
  <c r="W598" i="3" s="1"/>
  <c r="F618" i="3"/>
  <c r="H554" i="3"/>
  <c r="K535" i="3"/>
  <c r="K604" i="3"/>
  <c r="G563" i="3"/>
  <c r="W563" i="3" s="1"/>
  <c r="I588" i="3"/>
  <c r="H513" i="3"/>
  <c r="K553" i="3"/>
  <c r="H583" i="3"/>
  <c r="F609" i="3"/>
  <c r="F633" i="3"/>
  <c r="J661" i="3"/>
  <c r="H687" i="3"/>
  <c r="L645" i="3"/>
  <c r="F681" i="3"/>
  <c r="I704" i="3"/>
  <c r="L720" i="3"/>
  <c r="J734" i="3"/>
  <c r="G622" i="3"/>
  <c r="W622" i="3" s="1"/>
  <c r="L646" i="3"/>
  <c r="G668" i="3"/>
  <c r="W668" i="3" s="1"/>
  <c r="F690" i="3"/>
  <c r="J704" i="3"/>
  <c r="L625" i="3"/>
  <c r="F650" i="3"/>
  <c r="J671" i="3"/>
  <c r="J693" i="3"/>
  <c r="K710" i="3"/>
  <c r="F726" i="3"/>
  <c r="L741" i="3"/>
  <c r="K640" i="3"/>
  <c r="L658" i="3"/>
  <c r="I679" i="3"/>
  <c r="K699" i="3"/>
  <c r="G714" i="3"/>
  <c r="W714" i="3" s="1"/>
  <c r="I744" i="3"/>
  <c r="J761" i="3"/>
  <c r="H775" i="3"/>
  <c r="K791" i="3"/>
  <c r="I806" i="3"/>
  <c r="F629" i="3"/>
  <c r="J651" i="3"/>
  <c r="G675" i="3"/>
  <c r="W675" i="3" s="1"/>
  <c r="L693" i="3"/>
  <c r="G709" i="3"/>
  <c r="W709" i="3" s="1"/>
  <c r="H726" i="3"/>
  <c r="J384" i="3"/>
  <c r="L487" i="3"/>
  <c r="H525" i="3"/>
  <c r="I533" i="3"/>
  <c r="L587" i="3"/>
  <c r="G580" i="3"/>
  <c r="W580" i="3" s="1"/>
  <c r="K601" i="3"/>
  <c r="G623" i="3"/>
  <c r="W623" i="3" s="1"/>
  <c r="K558" i="3"/>
  <c r="K537" i="3"/>
  <c r="J564" i="3"/>
  <c r="G589" i="3"/>
  <c r="W589" i="3" s="1"/>
  <c r="K516" i="3"/>
  <c r="G559" i="3"/>
  <c r="W559" i="3" s="1"/>
  <c r="G584" i="3"/>
  <c r="W584" i="3" s="1"/>
  <c r="L610" i="3"/>
  <c r="L635" i="3"/>
  <c r="H662" i="3"/>
  <c r="G688" i="3"/>
  <c r="W688" i="3" s="1"/>
  <c r="K646" i="3"/>
  <c r="H682" i="3"/>
  <c r="H705" i="3"/>
  <c r="K721" i="3"/>
  <c r="H736" i="3"/>
  <c r="K625" i="3"/>
  <c r="F651" i="3"/>
  <c r="H669" i="3"/>
  <c r="I691" i="3"/>
  <c r="G706" i="3"/>
  <c r="W706" i="3" s="1"/>
  <c r="L721" i="3"/>
  <c r="I627" i="3"/>
  <c r="H651" i="3"/>
  <c r="L672" i="3"/>
  <c r="G695" i="3"/>
  <c r="W695" i="3" s="1"/>
  <c r="J711" i="3"/>
  <c r="L728" i="3"/>
  <c r="G611" i="3"/>
  <c r="W611" i="3" s="1"/>
  <c r="K641" i="3"/>
  <c r="J680" i="3"/>
  <c r="J700" i="3"/>
  <c r="F715" i="3"/>
  <c r="L729" i="3"/>
  <c r="F746" i="3"/>
  <c r="I762" i="3"/>
  <c r="G776" i="3"/>
  <c r="W776" i="3" s="1"/>
  <c r="J792" i="3"/>
  <c r="H807" i="3"/>
  <c r="I633" i="3"/>
  <c r="K402" i="3"/>
  <c r="I498" i="3"/>
  <c r="F527" i="3"/>
  <c r="G535" i="3"/>
  <c r="W535" i="3" s="1"/>
  <c r="I589" i="3"/>
  <c r="J583" i="3"/>
  <c r="I603" i="3"/>
  <c r="K626" i="3"/>
  <c r="K560" i="3"/>
  <c r="F540" i="3"/>
  <c r="L609" i="3"/>
  <c r="J565" i="3"/>
  <c r="L591" i="3"/>
  <c r="H519" i="3"/>
  <c r="F560" i="3"/>
  <c r="L586" i="3"/>
  <c r="L611" i="3"/>
  <c r="K636" i="3"/>
  <c r="G663" i="3"/>
  <c r="W663" i="3" s="1"/>
  <c r="F689" i="3"/>
  <c r="G652" i="3"/>
  <c r="W652" i="3" s="1"/>
  <c r="K683" i="3"/>
  <c r="F707" i="3"/>
  <c r="I722" i="3"/>
  <c r="G737" i="3"/>
  <c r="W737" i="3" s="1"/>
  <c r="F627" i="3"/>
  <c r="H652" i="3"/>
  <c r="I671" i="3"/>
  <c r="J692" i="3"/>
  <c r="G707" i="3"/>
  <c r="W707" i="3" s="1"/>
  <c r="J722" i="3"/>
  <c r="H630" i="3"/>
  <c r="I653" i="3"/>
  <c r="F676" i="3"/>
  <c r="F696" i="3"/>
  <c r="I712" i="3"/>
  <c r="K729" i="3"/>
  <c r="L618" i="3"/>
  <c r="L642" i="3"/>
  <c r="F665" i="3"/>
  <c r="J681" i="3"/>
  <c r="H701" i="3"/>
  <c r="K717" i="3"/>
  <c r="K730" i="3"/>
  <c r="L748" i="3"/>
  <c r="H763" i="3"/>
  <c r="L778" i="3"/>
  <c r="H794" i="3"/>
  <c r="G808" i="3"/>
  <c r="W808" i="3" s="1"/>
  <c r="I636" i="3"/>
  <c r="F379" i="3"/>
  <c r="L430" i="3"/>
  <c r="J518" i="3"/>
  <c r="K567" i="3"/>
  <c r="F524" i="3"/>
  <c r="K502" i="3"/>
  <c r="I539" i="3"/>
  <c r="J561" i="3"/>
  <c r="G672" i="3"/>
  <c r="W672" i="3" s="1"/>
  <c r="I611" i="3"/>
  <c r="K573" i="3"/>
  <c r="J533" i="3"/>
  <c r="I575" i="3"/>
  <c r="G601" i="3"/>
  <c r="W601" i="3" s="1"/>
  <c r="K533" i="3"/>
  <c r="I570" i="3"/>
  <c r="F597" i="3"/>
  <c r="F621" i="3"/>
  <c r="L647" i="3"/>
  <c r="H674" i="3"/>
  <c r="H625" i="3"/>
  <c r="K661" i="3"/>
  <c r="L696" i="3"/>
  <c r="G712" i="3"/>
  <c r="W712" i="3" s="1"/>
  <c r="K727" i="3"/>
  <c r="G743" i="3"/>
  <c r="W743" i="3" s="1"/>
  <c r="F638" i="3"/>
  <c r="J657" i="3"/>
  <c r="G680" i="3"/>
  <c r="W680" i="3" s="1"/>
  <c r="K697" i="3"/>
  <c r="I711" i="3"/>
  <c r="H638" i="3"/>
  <c r="K658" i="3"/>
  <c r="I681" i="3"/>
  <c r="I700" i="3"/>
  <c r="H718" i="3"/>
  <c r="L734" i="3"/>
  <c r="I630" i="3"/>
  <c r="G650" i="3"/>
  <c r="W650" i="3" s="1"/>
  <c r="J669" i="3"/>
  <c r="I690" i="3"/>
  <c r="I707" i="3"/>
  <c r="F721" i="3"/>
  <c r="K736" i="3"/>
  <c r="I768" i="3"/>
  <c r="L784" i="3"/>
  <c r="I799" i="3"/>
  <c r="I609" i="3"/>
  <c r="L640" i="3"/>
  <c r="H664" i="3"/>
  <c r="F684" i="3"/>
  <c r="G702" i="3"/>
  <c r="W702" i="3" s="1"/>
  <c r="L717" i="3"/>
  <c r="F734" i="3"/>
  <c r="F626" i="3"/>
  <c r="J648" i="3"/>
  <c r="L670" i="3"/>
  <c r="J688" i="3"/>
  <c r="K707" i="3"/>
  <c r="G635" i="3"/>
  <c r="W635" i="3" s="1"/>
  <c r="G662" i="3"/>
  <c r="W662" i="3" s="1"/>
  <c r="I685" i="3"/>
  <c r="I702" i="3"/>
  <c r="F717" i="3"/>
  <c r="L732" i="3"/>
  <c r="G625" i="3"/>
  <c r="W625" i="3" s="1"/>
  <c r="J646" i="3"/>
  <c r="K665" i="3"/>
  <c r="L708" i="3"/>
  <c r="G724" i="3"/>
  <c r="W724" i="3" s="1"/>
  <c r="L739" i="3"/>
  <c r="I753" i="3"/>
  <c r="L769" i="3"/>
  <c r="H784" i="3"/>
  <c r="J803" i="3"/>
  <c r="F751" i="3"/>
  <c r="K770" i="3"/>
  <c r="H795" i="3"/>
  <c r="K811" i="3"/>
  <c r="K828" i="3"/>
  <c r="I843" i="3"/>
  <c r="H856" i="3"/>
  <c r="F762" i="3"/>
  <c r="K780" i="3"/>
  <c r="K800" i="3"/>
  <c r="G819" i="3"/>
  <c r="W819" i="3" s="1"/>
  <c r="L835" i="3"/>
  <c r="H851" i="3"/>
  <c r="K752" i="3"/>
  <c r="F773" i="3"/>
  <c r="H793" i="3"/>
  <c r="K810" i="3"/>
  <c r="H831" i="3"/>
  <c r="L848" i="3"/>
  <c r="I748" i="3"/>
  <c r="J763" i="3"/>
  <c r="L809" i="3"/>
  <c r="H826" i="3"/>
  <c r="L843" i="3"/>
  <c r="I858" i="3"/>
  <c r="F873" i="3"/>
  <c r="H892" i="3"/>
  <c r="F907" i="3"/>
  <c r="J923" i="3"/>
  <c r="H745" i="3"/>
  <c r="I761" i="3"/>
  <c r="F811" i="3"/>
  <c r="H827" i="3"/>
  <c r="L844" i="3"/>
  <c r="H744" i="3"/>
  <c r="F768" i="3"/>
  <c r="G786" i="3"/>
  <c r="W786" i="3" s="1"/>
  <c r="L806" i="3"/>
  <c r="K825" i="3"/>
  <c r="I840" i="3"/>
  <c r="K732" i="3"/>
  <c r="K758" i="3"/>
  <c r="F781" i="3"/>
  <c r="G799" i="3"/>
  <c r="W799" i="3" s="1"/>
  <c r="L818" i="3"/>
  <c r="J833" i="3"/>
  <c r="J846" i="3"/>
  <c r="J739" i="3"/>
  <c r="L759" i="3"/>
  <c r="F795" i="3"/>
  <c r="G809" i="3"/>
  <c r="W809" i="3" s="1"/>
  <c r="G823" i="3"/>
  <c r="W823" i="3" s="1"/>
  <c r="G837" i="3"/>
  <c r="W837" i="3" s="1"/>
  <c r="F851" i="3"/>
  <c r="I407" i="3"/>
  <c r="G458" i="3"/>
  <c r="W458" i="3" s="1"/>
  <c r="G524" i="3"/>
  <c r="W524" i="3" s="1"/>
  <c r="I467" i="3"/>
  <c r="G530" i="3"/>
  <c r="W530" i="3" s="1"/>
  <c r="F512" i="3"/>
  <c r="G546" i="3"/>
  <c r="W546" i="3" s="1"/>
  <c r="G568" i="3"/>
  <c r="W568" i="3" s="1"/>
  <c r="K676" i="3"/>
  <c r="K615" i="3"/>
  <c r="F577" i="3"/>
  <c r="L535" i="3"/>
  <c r="H576" i="3"/>
  <c r="F602" i="3"/>
  <c r="K534" i="3"/>
  <c r="H571" i="3"/>
  <c r="L598" i="3"/>
  <c r="L622" i="3"/>
  <c r="K648" i="3"/>
  <c r="H675" i="3"/>
  <c r="L628" i="3"/>
  <c r="J662" i="3"/>
  <c r="I698" i="3"/>
  <c r="J728" i="3"/>
  <c r="F744" i="3"/>
  <c r="H639" i="3"/>
  <c r="K659" i="3"/>
  <c r="H681" i="3"/>
  <c r="J698" i="3"/>
  <c r="H712" i="3"/>
  <c r="J612" i="3"/>
  <c r="J640" i="3"/>
  <c r="L659" i="3"/>
  <c r="K682" i="3"/>
  <c r="G701" i="3"/>
  <c r="W701" i="3" s="1"/>
  <c r="G719" i="3"/>
  <c r="W719" i="3" s="1"/>
  <c r="J736" i="3"/>
  <c r="H633" i="3"/>
  <c r="I651" i="3"/>
  <c r="J670" i="3"/>
  <c r="K691" i="3"/>
  <c r="F709" i="3"/>
  <c r="L722" i="3"/>
  <c r="J737" i="3"/>
  <c r="F752" i="3"/>
  <c r="H769" i="3"/>
  <c r="I786" i="3"/>
  <c r="H800" i="3"/>
  <c r="J611" i="3"/>
  <c r="F644" i="3"/>
  <c r="G665" i="3"/>
  <c r="W665" i="3" s="1"/>
  <c r="F686" i="3"/>
  <c r="F703" i="3"/>
  <c r="J718" i="3"/>
  <c r="L736" i="3"/>
  <c r="G629" i="3"/>
  <c r="W629" i="3" s="1"/>
  <c r="J650" i="3"/>
  <c r="G673" i="3"/>
  <c r="W673" i="3" s="1"/>
  <c r="L689" i="3"/>
  <c r="J708" i="3"/>
  <c r="K725" i="3"/>
  <c r="H643" i="3"/>
  <c r="I663" i="3"/>
  <c r="H686" i="3"/>
  <c r="H703" i="3"/>
  <c r="L718" i="3"/>
  <c r="H734" i="3"/>
  <c r="K647" i="3"/>
  <c r="F671" i="3"/>
  <c r="H692" i="3"/>
  <c r="H710" i="3"/>
  <c r="K726" i="3"/>
  <c r="K740" i="3"/>
  <c r="G754" i="3"/>
  <c r="W754" i="3" s="1"/>
  <c r="J770" i="3"/>
  <c r="L788" i="3"/>
  <c r="I804" i="3"/>
  <c r="F776" i="3"/>
  <c r="I796" i="3"/>
  <c r="K814" i="3"/>
  <c r="I829" i="3"/>
  <c r="H844" i="3"/>
  <c r="G857" i="3"/>
  <c r="W857" i="3" s="1"/>
  <c r="G763" i="3"/>
  <c r="W763" i="3" s="1"/>
  <c r="K782" i="3"/>
  <c r="G803" i="3"/>
  <c r="W803" i="3" s="1"/>
  <c r="F820" i="3"/>
  <c r="K836" i="3"/>
  <c r="G852" i="3"/>
  <c r="W852" i="3" s="1"/>
  <c r="L754" i="3"/>
  <c r="F774" i="3"/>
  <c r="I794" i="3"/>
  <c r="L815" i="3"/>
  <c r="G832" i="3"/>
  <c r="W832" i="3" s="1"/>
  <c r="I850" i="3"/>
  <c r="I749" i="3"/>
  <c r="L764" i="3"/>
  <c r="F788" i="3"/>
  <c r="F812" i="3"/>
  <c r="F828" i="3"/>
  <c r="K844" i="3"/>
  <c r="H859" i="3"/>
  <c r="L876" i="3"/>
  <c r="F893" i="3"/>
  <c r="I910" i="3"/>
  <c r="I924" i="3"/>
  <c r="I746" i="3"/>
  <c r="J762" i="3"/>
  <c r="G788" i="3"/>
  <c r="W788" i="3" s="1"/>
  <c r="G813" i="3"/>
  <c r="W813" i="3" s="1"/>
  <c r="G828" i="3"/>
  <c r="W828" i="3" s="1"/>
  <c r="J845" i="3"/>
  <c r="I745" i="3"/>
  <c r="F769" i="3"/>
  <c r="I788" i="3"/>
  <c r="G811" i="3"/>
  <c r="W811" i="3" s="1"/>
  <c r="J826" i="3"/>
  <c r="G841" i="3"/>
  <c r="W841" i="3" s="1"/>
  <c r="K734" i="3"/>
  <c r="K760" i="3"/>
  <c r="G782" i="3"/>
  <c r="W782" i="3" s="1"/>
  <c r="G800" i="3"/>
  <c r="W800" i="3" s="1"/>
  <c r="L819" i="3"/>
  <c r="I834" i="3"/>
  <c r="I847" i="3"/>
  <c r="K741" i="3"/>
  <c r="F764" i="3"/>
  <c r="H780" i="3"/>
  <c r="G810" i="3"/>
  <c r="W810" i="3" s="1"/>
  <c r="F824" i="3"/>
  <c r="L839" i="3"/>
  <c r="K853" i="3"/>
  <c r="K866" i="3"/>
  <c r="K879" i="3"/>
  <c r="L892" i="3"/>
  <c r="J906" i="3"/>
  <c r="I920" i="3"/>
  <c r="F855" i="3"/>
  <c r="K872" i="3"/>
  <c r="K908" i="3"/>
  <c r="H928" i="3"/>
  <c r="H942" i="3"/>
  <c r="H956" i="3"/>
  <c r="G969" i="3"/>
  <c r="W969" i="3" s="1"/>
  <c r="I981" i="3"/>
  <c r="I994" i="3"/>
  <c r="L10" i="3"/>
  <c r="L871" i="3"/>
  <c r="I895" i="3"/>
  <c r="F914" i="3"/>
  <c r="K929" i="3"/>
  <c r="H943" i="3"/>
  <c r="I956" i="3"/>
  <c r="H969" i="3"/>
  <c r="G983" i="3"/>
  <c r="W983" i="3" s="1"/>
  <c r="G997" i="3"/>
  <c r="W997" i="3" s="1"/>
  <c r="G865" i="3"/>
  <c r="W865" i="3" s="1"/>
  <c r="H890" i="3"/>
  <c r="H904" i="3"/>
  <c r="H925" i="3"/>
  <c r="G939" i="3"/>
  <c r="W939" i="3" s="1"/>
  <c r="L954" i="3"/>
  <c r="K968" i="3"/>
  <c r="I982" i="3"/>
  <c r="K995" i="3"/>
  <c r="F860" i="3"/>
  <c r="I879" i="3"/>
  <c r="I418" i="3"/>
  <c r="G352" i="3"/>
  <c r="W352" i="3" s="1"/>
  <c r="L457" i="3"/>
  <c r="G474" i="3"/>
  <c r="W474" i="3" s="1"/>
  <c r="L532" i="3"/>
  <c r="J515" i="3"/>
  <c r="L548" i="3"/>
  <c r="L571" i="3"/>
  <c r="G678" i="3"/>
  <c r="W678" i="3" s="1"/>
  <c r="H617" i="3"/>
  <c r="L579" i="3"/>
  <c r="I542" i="3"/>
  <c r="G577" i="3"/>
  <c r="W577" i="3" s="1"/>
  <c r="L604" i="3"/>
  <c r="F539" i="3"/>
  <c r="G572" i="3"/>
  <c r="W572" i="3" s="1"/>
  <c r="K599" i="3"/>
  <c r="K623" i="3"/>
  <c r="I649" i="3"/>
  <c r="G676" i="3"/>
  <c r="W676" i="3" s="1"/>
  <c r="H631" i="3"/>
  <c r="L663" i="3"/>
  <c r="H699" i="3"/>
  <c r="L714" i="3"/>
  <c r="I729" i="3"/>
  <c r="L613" i="3"/>
  <c r="H640" i="3"/>
  <c r="K660" i="3"/>
  <c r="I682" i="3"/>
  <c r="I699" i="3"/>
  <c r="L715" i="3"/>
  <c r="I615" i="3"/>
  <c r="J641" i="3"/>
  <c r="F666" i="3"/>
  <c r="F688" i="3"/>
  <c r="K704" i="3"/>
  <c r="F720" i="3"/>
  <c r="I737" i="3"/>
  <c r="L634" i="3"/>
  <c r="K652" i="3"/>
  <c r="F675" i="3"/>
  <c r="K693" i="3"/>
  <c r="L710" i="3"/>
  <c r="L723" i="3"/>
  <c r="H738" i="3"/>
  <c r="K755" i="3"/>
  <c r="F770" i="3"/>
  <c r="I787" i="3"/>
  <c r="G801" i="3"/>
  <c r="W801" i="3" s="1"/>
  <c r="F614" i="3"/>
  <c r="F646" i="3"/>
  <c r="I666" i="3"/>
  <c r="G687" i="3"/>
  <c r="W687" i="3" s="1"/>
  <c r="F444" i="3"/>
  <c r="J457" i="3"/>
  <c r="I491" i="3"/>
  <c r="F508" i="3"/>
  <c r="K563" i="3"/>
  <c r="K550" i="3"/>
  <c r="H580" i="3"/>
  <c r="H598" i="3"/>
  <c r="I526" i="3"/>
  <c r="H508" i="3"/>
  <c r="G595" i="3"/>
  <c r="W595" i="3" s="1"/>
  <c r="J551" i="3"/>
  <c r="F584" i="3"/>
  <c r="K610" i="3"/>
  <c r="G548" i="3"/>
  <c r="W548" i="3" s="1"/>
  <c r="F579" i="3"/>
  <c r="K605" i="3"/>
  <c r="L629" i="3"/>
  <c r="I655" i="3"/>
  <c r="F683" i="3"/>
  <c r="G641" i="3"/>
  <c r="W641" i="3" s="1"/>
  <c r="I672" i="3"/>
  <c r="G700" i="3"/>
  <c r="W700" i="3" s="1"/>
  <c r="K715" i="3"/>
  <c r="H730" i="3"/>
  <c r="H615" i="3"/>
  <c r="I642" i="3"/>
  <c r="L661" i="3"/>
  <c r="L683" i="3"/>
  <c r="H700" i="3"/>
  <c r="K716" i="3"/>
  <c r="H621" i="3"/>
  <c r="K642" i="3"/>
  <c r="H667" i="3"/>
  <c r="H689" i="3"/>
  <c r="J705" i="3"/>
  <c r="K723" i="3"/>
  <c r="G738" i="3"/>
  <c r="W738" i="3" s="1"/>
  <c r="F636" i="3"/>
  <c r="J653" i="3"/>
  <c r="H695" i="3"/>
  <c r="K711" i="3"/>
  <c r="K724" i="3"/>
  <c r="H739" i="3"/>
  <c r="J756" i="3"/>
  <c r="H788" i="3"/>
  <c r="F802" i="3"/>
  <c r="F617" i="3"/>
  <c r="G647" i="3"/>
  <c r="W647" i="3" s="1"/>
  <c r="K668" i="3"/>
  <c r="I688" i="3"/>
  <c r="L705" i="3"/>
  <c r="H720" i="3"/>
  <c r="I739" i="3"/>
  <c r="F635" i="3"/>
  <c r="F659" i="3"/>
  <c r="I675" i="3"/>
  <c r="K694" i="3"/>
  <c r="L712" i="3"/>
  <c r="J614" i="3"/>
  <c r="I645" i="3"/>
  <c r="J665" i="3"/>
  <c r="L688" i="3"/>
  <c r="L706" i="3"/>
  <c r="I721" i="3"/>
  <c r="F736" i="3"/>
  <c r="I628" i="3"/>
  <c r="F655" i="3"/>
  <c r="I673" i="3"/>
  <c r="K696" i="3"/>
  <c r="F712" i="3"/>
  <c r="I728" i="3"/>
  <c r="G742" i="3"/>
  <c r="W742" i="3" s="1"/>
  <c r="L757" i="3"/>
  <c r="G773" i="3"/>
  <c r="W773" i="3" s="1"/>
  <c r="H790" i="3"/>
  <c r="L807" i="3"/>
  <c r="H753" i="3"/>
  <c r="H779" i="3"/>
  <c r="J799" i="3"/>
  <c r="I816" i="3"/>
  <c r="F831" i="3"/>
  <c r="L846" i="3"/>
  <c r="J735" i="3"/>
  <c r="I766" i="3"/>
  <c r="K784" i="3"/>
  <c r="H805" i="3"/>
  <c r="J822" i="3"/>
  <c r="F839" i="3"/>
  <c r="L731" i="3"/>
  <c r="I776" i="3"/>
  <c r="L796" i="3"/>
  <c r="H818" i="3"/>
  <c r="J837" i="3"/>
  <c r="H852" i="3"/>
  <c r="J751" i="3"/>
  <c r="L766" i="3"/>
  <c r="H791" i="3"/>
  <c r="L816" i="3"/>
  <c r="J830" i="3"/>
  <c r="G846" i="3"/>
  <c r="W846" i="3" s="1"/>
  <c r="K862" i="3"/>
  <c r="G879" i="3"/>
  <c r="W879" i="3" s="1"/>
  <c r="J896" i="3"/>
  <c r="G912" i="3"/>
  <c r="W912" i="3" s="1"/>
  <c r="L927" i="3"/>
  <c r="J748" i="3"/>
  <c r="H771" i="3"/>
  <c r="I791" i="3"/>
  <c r="F815" i="3"/>
  <c r="J831" i="3"/>
  <c r="G847" i="3"/>
  <c r="W847" i="3" s="1"/>
  <c r="K748" i="3"/>
  <c r="I771" i="3"/>
  <c r="I790" i="3"/>
  <c r="H813" i="3"/>
  <c r="H828" i="3"/>
  <c r="G741" i="3"/>
  <c r="W741" i="3" s="1"/>
  <c r="L762" i="3"/>
  <c r="G784" i="3"/>
  <c r="W784" i="3" s="1"/>
  <c r="K802" i="3"/>
  <c r="G822" i="3"/>
  <c r="F837" i="3"/>
  <c r="G849" i="3"/>
  <c r="W849" i="3" s="1"/>
  <c r="K744" i="3"/>
  <c r="F766" i="3"/>
  <c r="H782" i="3"/>
  <c r="G797" i="3"/>
  <c r="W797" i="3" s="1"/>
  <c r="L812" i="3"/>
  <c r="K827" i="3"/>
  <c r="I841" i="3"/>
  <c r="H855" i="3"/>
  <c r="J868" i="3"/>
  <c r="I881" i="3"/>
  <c r="H894" i="3"/>
  <c r="I908" i="3"/>
  <c r="G922" i="3"/>
  <c r="W922" i="3" s="1"/>
  <c r="H857" i="3"/>
  <c r="L874" i="3"/>
  <c r="G893" i="3"/>
  <c r="W893" i="3" s="1"/>
  <c r="K910" i="3"/>
  <c r="J930" i="3"/>
  <c r="F944" i="3"/>
  <c r="L958" i="3"/>
  <c r="F971" i="3"/>
  <c r="F983" i="3"/>
  <c r="H996" i="3"/>
  <c r="J855" i="3"/>
  <c r="K897" i="3"/>
  <c r="J916" i="3"/>
  <c r="L931" i="3"/>
  <c r="F945" i="3"/>
  <c r="L959" i="3"/>
  <c r="G971" i="3"/>
  <c r="W971" i="3" s="1"/>
  <c r="L986" i="3"/>
  <c r="K1000" i="3"/>
  <c r="L867" i="3"/>
  <c r="I892" i="3"/>
  <c r="K906" i="3"/>
  <c r="I927" i="3"/>
  <c r="L941" i="3"/>
  <c r="J956" i="3"/>
  <c r="H970" i="3"/>
  <c r="G984" i="3"/>
  <c r="W984" i="3" s="1"/>
  <c r="H997" i="3"/>
  <c r="I380" i="3"/>
  <c r="J523" i="3"/>
  <c r="H518" i="3"/>
  <c r="J535" i="3"/>
  <c r="L523" i="3"/>
  <c r="I600" i="3"/>
  <c r="I582" i="3"/>
  <c r="J643" i="3"/>
  <c r="H642" i="3"/>
  <c r="H742" i="3"/>
  <c r="G667" i="3"/>
  <c r="W667" i="3" s="1"/>
  <c r="L709" i="3"/>
  <c r="F648" i="3"/>
  <c r="L697" i="3"/>
  <c r="F733" i="3"/>
  <c r="K656" i="3"/>
  <c r="K705" i="3"/>
  <c r="K742" i="3"/>
  <c r="K779" i="3"/>
  <c r="I813" i="3"/>
  <c r="F663" i="3"/>
  <c r="F697" i="3"/>
  <c r="J725" i="3"/>
  <c r="I617" i="3"/>
  <c r="L651" i="3"/>
  <c r="L679" i="3"/>
  <c r="G703" i="3"/>
  <c r="W703" i="3" s="1"/>
  <c r="I726" i="3"/>
  <c r="L648" i="3"/>
  <c r="L678" i="3"/>
  <c r="F705" i="3"/>
  <c r="F724" i="3"/>
  <c r="H616" i="3"/>
  <c r="L649" i="3"/>
  <c r="G682" i="3"/>
  <c r="W682" i="3" s="1"/>
  <c r="J702" i="3"/>
  <c r="J727" i="3"/>
  <c r="J746" i="3"/>
  <c r="I765" i="3"/>
  <c r="J789" i="3"/>
  <c r="H811" i="3"/>
  <c r="I767" i="3"/>
  <c r="I797" i="3"/>
  <c r="F819" i="3"/>
  <c r="L840" i="3"/>
  <c r="I733" i="3"/>
  <c r="K769" i="3"/>
  <c r="K796" i="3"/>
  <c r="L821" i="3"/>
  <c r="J843" i="3"/>
  <c r="G748" i="3"/>
  <c r="W748" i="3" s="1"/>
  <c r="G775" i="3"/>
  <c r="W775" i="3" s="1"/>
  <c r="H803" i="3"/>
  <c r="G826" i="3"/>
  <c r="W826" i="3" s="1"/>
  <c r="I851" i="3"/>
  <c r="F757" i="3"/>
  <c r="J778" i="3"/>
  <c r="F813" i="3"/>
  <c r="G833" i="3"/>
  <c r="W833" i="3" s="1"/>
  <c r="L855" i="3"/>
  <c r="H878" i="3"/>
  <c r="H899" i="3"/>
  <c r="F919" i="3"/>
  <c r="J747" i="3"/>
  <c r="J775" i="3"/>
  <c r="K803" i="3"/>
  <c r="K830" i="3"/>
  <c r="K851" i="3"/>
  <c r="J759" i="3"/>
  <c r="I789" i="3"/>
  <c r="F816" i="3"/>
  <c r="G836" i="3"/>
  <c r="W836" i="3" s="1"/>
  <c r="F739" i="3"/>
  <c r="G769" i="3"/>
  <c r="W769" i="3" s="1"/>
  <c r="G796" i="3"/>
  <c r="W796" i="3" s="1"/>
  <c r="I821" i="3"/>
  <c r="J840" i="3"/>
  <c r="L858" i="3"/>
  <c r="F765" i="3"/>
  <c r="J785" i="3"/>
  <c r="F807" i="3"/>
  <c r="L826" i="3"/>
  <c r="G844" i="3"/>
  <c r="W844" i="3" s="1"/>
  <c r="G862" i="3"/>
  <c r="W862" i="3" s="1"/>
  <c r="AE977" i="3"/>
  <c r="K498" i="3"/>
  <c r="I530" i="3"/>
  <c r="I545" i="3"/>
  <c r="K525" i="3"/>
  <c r="K505" i="3"/>
  <c r="K593" i="3"/>
  <c r="G645" i="3"/>
  <c r="W645" i="3" s="1"/>
  <c r="K644" i="3"/>
  <c r="K709" i="3"/>
  <c r="L616" i="3"/>
  <c r="J672" i="3"/>
  <c r="J710" i="3"/>
  <c r="F649" i="3"/>
  <c r="K698" i="3"/>
  <c r="G739" i="3"/>
  <c r="W739" i="3" s="1"/>
  <c r="H666" i="3"/>
  <c r="I706" i="3"/>
  <c r="J743" i="3"/>
  <c r="H781" i="3"/>
  <c r="L621" i="3"/>
  <c r="L669" i="3"/>
  <c r="L699" i="3"/>
  <c r="F728" i="3"/>
  <c r="G620" i="3"/>
  <c r="W620" i="3" s="1"/>
  <c r="L680" i="3"/>
  <c r="F704" i="3"/>
  <c r="G616" i="3"/>
  <c r="W616" i="3" s="1"/>
  <c r="K649" i="3"/>
  <c r="H683" i="3"/>
  <c r="L707" i="3"/>
  <c r="L725" i="3"/>
  <c r="H619" i="3"/>
  <c r="F656" i="3"/>
  <c r="I683" i="3"/>
  <c r="H704" i="3"/>
  <c r="H729" i="3"/>
  <c r="H748" i="3"/>
  <c r="G766" i="3"/>
  <c r="G791" i="3"/>
  <c r="W791" i="3" s="1"/>
  <c r="G812" i="3"/>
  <c r="W812" i="3" s="1"/>
  <c r="J768" i="3"/>
  <c r="J800" i="3"/>
  <c r="J841" i="3"/>
  <c r="L743" i="3"/>
  <c r="L770" i="3"/>
  <c r="J797" i="3"/>
  <c r="H824" i="3"/>
  <c r="I844" i="3"/>
  <c r="G750" i="3"/>
  <c r="W750" i="3" s="1"/>
  <c r="H777" i="3"/>
  <c r="I805" i="3"/>
  <c r="F827" i="3"/>
  <c r="F853" i="3"/>
  <c r="G758" i="3"/>
  <c r="W758" i="3" s="1"/>
  <c r="L779" i="3"/>
  <c r="K817" i="3"/>
  <c r="F834" i="3"/>
  <c r="K856" i="3"/>
  <c r="F880" i="3"/>
  <c r="G900" i="3"/>
  <c r="W900" i="3" s="1"/>
  <c r="J750" i="3"/>
  <c r="L776" i="3"/>
  <c r="L805" i="3"/>
  <c r="I832" i="3"/>
  <c r="H853" i="3"/>
  <c r="J760" i="3"/>
  <c r="J791" i="3"/>
  <c r="K818" i="3"/>
  <c r="K838" i="3"/>
  <c r="J744" i="3"/>
  <c r="F797" i="3"/>
  <c r="F823" i="3"/>
  <c r="H841" i="3"/>
  <c r="K728" i="3"/>
  <c r="H767" i="3"/>
  <c r="J786" i="3"/>
  <c r="J828" i="3"/>
  <c r="K846" i="3"/>
  <c r="H510" i="3"/>
  <c r="L623" i="3"/>
  <c r="H653" i="3"/>
  <c r="F601" i="3"/>
  <c r="F530" i="3"/>
  <c r="G608" i="3"/>
  <c r="W608" i="3" s="1"/>
  <c r="F694" i="3"/>
  <c r="J741" i="3"/>
  <c r="G679" i="3"/>
  <c r="W679" i="3" s="1"/>
  <c r="I724" i="3"/>
  <c r="F678" i="3"/>
  <c r="H725" i="3"/>
  <c r="K655" i="3"/>
  <c r="H713" i="3"/>
  <c r="H757" i="3"/>
  <c r="J798" i="3"/>
  <c r="K653" i="3"/>
  <c r="H696" i="3"/>
  <c r="K731" i="3"/>
  <c r="J636" i="3"/>
  <c r="J666" i="3"/>
  <c r="F698" i="3"/>
  <c r="F722" i="3"/>
  <c r="F658" i="3"/>
  <c r="L694" i="3"/>
  <c r="J714" i="3"/>
  <c r="J740" i="3"/>
  <c r="J645" i="3"/>
  <c r="J685" i="3"/>
  <c r="K714" i="3"/>
  <c r="F737" i="3"/>
  <c r="F761" i="3"/>
  <c r="I783" i="3"/>
  <c r="L737" i="3"/>
  <c r="I782" i="3"/>
  <c r="H809" i="3"/>
  <c r="K835" i="3"/>
  <c r="I855" i="3"/>
  <c r="H776" i="3"/>
  <c r="I807" i="3"/>
  <c r="F832" i="3"/>
  <c r="G746" i="3"/>
  <c r="W746" i="3" s="1"/>
  <c r="F772" i="3"/>
  <c r="J807" i="3"/>
  <c r="G839" i="3"/>
  <c r="W839" i="3" s="1"/>
  <c r="F745" i="3"/>
  <c r="G774" i="3"/>
  <c r="W774" i="3" s="1"/>
  <c r="J806" i="3"/>
  <c r="I838" i="3"/>
  <c r="H865" i="3"/>
  <c r="K889" i="3"/>
  <c r="L915" i="3"/>
  <c r="G744" i="3"/>
  <c r="W744" i="3" s="1"/>
  <c r="K778" i="3"/>
  <c r="L817" i="3"/>
  <c r="H840" i="3"/>
  <c r="I756" i="3"/>
  <c r="H785" i="3"/>
  <c r="H821" i="3"/>
  <c r="H847" i="3"/>
  <c r="K756" i="3"/>
  <c r="J788" i="3"/>
  <c r="F817" i="3"/>
  <c r="G843" i="3"/>
  <c r="W843" i="3" s="1"/>
  <c r="G752" i="3"/>
  <c r="W752" i="3" s="1"/>
  <c r="L774" i="3"/>
  <c r="I800" i="3"/>
  <c r="H822" i="3"/>
  <c r="I848" i="3"/>
  <c r="K867" i="3"/>
  <c r="G883" i="3"/>
  <c r="W883" i="3" s="1"/>
  <c r="L899" i="3"/>
  <c r="H915" i="3"/>
  <c r="L932" i="3"/>
  <c r="L873" i="3"/>
  <c r="H895" i="3"/>
  <c r="I918" i="3"/>
  <c r="H936" i="3"/>
  <c r="J954" i="3"/>
  <c r="F970" i="3"/>
  <c r="L985" i="3"/>
  <c r="J1000" i="3"/>
  <c r="J867" i="3"/>
  <c r="H893" i="3"/>
  <c r="I915" i="3"/>
  <c r="J935" i="3"/>
  <c r="I949" i="3"/>
  <c r="F965" i="3"/>
  <c r="J981" i="3"/>
  <c r="L999" i="3"/>
  <c r="F876" i="3"/>
  <c r="L896" i="3"/>
  <c r="K917" i="3"/>
  <c r="G938" i="3"/>
  <c r="W938" i="3" s="1"/>
  <c r="K955" i="3"/>
  <c r="G972" i="3"/>
  <c r="W972" i="3" s="1"/>
  <c r="I989" i="3"/>
  <c r="H1004" i="3"/>
  <c r="G876" i="3"/>
  <c r="W876" i="3" s="1"/>
  <c r="J892" i="3"/>
  <c r="F911" i="3"/>
  <c r="J927" i="3"/>
  <c r="F946" i="3"/>
  <c r="L961" i="3"/>
  <c r="L974" i="3"/>
  <c r="F986" i="3"/>
  <c r="K1001" i="3"/>
  <c r="J864" i="3"/>
  <c r="J879" i="3"/>
  <c r="L893" i="3"/>
  <c r="G911" i="3"/>
  <c r="W911" i="3" s="1"/>
  <c r="K927" i="3"/>
  <c r="L942" i="3"/>
  <c r="F954" i="3"/>
  <c r="K982" i="3"/>
  <c r="J997" i="3"/>
  <c r="G859" i="3"/>
  <c r="W859" i="3" s="1"/>
  <c r="H873" i="3"/>
  <c r="I888" i="3"/>
  <c r="G907" i="3"/>
  <c r="W907" i="3" s="1"/>
  <c r="K923" i="3"/>
  <c r="J938" i="3"/>
  <c r="I952" i="3"/>
  <c r="G967" i="3"/>
  <c r="W967" i="3" s="1"/>
  <c r="H980" i="3"/>
  <c r="H992" i="3"/>
  <c r="I1005" i="3"/>
  <c r="H868" i="3"/>
  <c r="I884" i="3"/>
  <c r="L902" i="3"/>
  <c r="I921" i="3"/>
  <c r="F936" i="3"/>
  <c r="F949" i="3"/>
  <c r="G961" i="3"/>
  <c r="W961" i="3" s="1"/>
  <c r="F975" i="3"/>
  <c r="K990" i="3"/>
  <c r="L1004" i="3"/>
  <c r="J871" i="3"/>
  <c r="K888" i="3"/>
  <c r="K911" i="3"/>
  <c r="H930" i="3"/>
  <c r="F943" i="3"/>
  <c r="G956" i="3"/>
  <c r="W956" i="3" s="1"/>
  <c r="F969" i="3"/>
  <c r="K985" i="3"/>
  <c r="K998" i="3"/>
  <c r="AE314" i="3"/>
  <c r="AD389" i="3"/>
  <c r="AD549" i="3"/>
  <c r="AE335" i="3"/>
  <c r="AD471" i="3"/>
  <c r="T38" i="36"/>
  <c r="I129" i="39" s="1"/>
  <c r="AD437" i="3"/>
  <c r="AD445" i="3"/>
  <c r="AD573" i="3"/>
  <c r="AD982" i="3"/>
  <c r="AE326" i="3"/>
  <c r="AD430" i="3"/>
  <c r="AD621" i="3"/>
  <c r="AD438" i="3"/>
  <c r="H517" i="3"/>
  <c r="J570" i="3"/>
  <c r="H555" i="3"/>
  <c r="H567" i="3"/>
  <c r="I594" i="3"/>
  <c r="G669" i="3"/>
  <c r="W669" i="3" s="1"/>
  <c r="J674" i="3"/>
  <c r="F732" i="3"/>
  <c r="I656" i="3"/>
  <c r="I717" i="3"/>
  <c r="L657" i="3"/>
  <c r="F714" i="3"/>
  <c r="L698" i="3"/>
  <c r="J749" i="3"/>
  <c r="L790" i="3"/>
  <c r="I648" i="3"/>
  <c r="K689" i="3"/>
  <c r="I719" i="3"/>
  <c r="F623" i="3"/>
  <c r="F662" i="3"/>
  <c r="K690" i="3"/>
  <c r="J719" i="3"/>
  <c r="H646" i="3"/>
  <c r="H684" i="3"/>
  <c r="F711" i="3"/>
  <c r="G735" i="3"/>
  <c r="W735" i="3" s="1"/>
  <c r="F641" i="3"/>
  <c r="I674" i="3"/>
  <c r="G705" i="3"/>
  <c r="W705" i="3" s="1"/>
  <c r="K733" i="3"/>
  <c r="F756" i="3"/>
  <c r="G779" i="3"/>
  <c r="W779" i="3" s="1"/>
  <c r="K808" i="3"/>
  <c r="J769" i="3"/>
  <c r="F805" i="3"/>
  <c r="G830" i="3"/>
  <c r="W830" i="3" s="1"/>
  <c r="F852" i="3"/>
  <c r="K767" i="3"/>
  <c r="K799" i="3"/>
  <c r="J829" i="3"/>
  <c r="H727" i="3"/>
  <c r="J765" i="3"/>
  <c r="L798" i="3"/>
  <c r="K829" i="3"/>
  <c r="L727" i="3"/>
  <c r="K765" i="3"/>
  <c r="I803" i="3"/>
  <c r="I831" i="3"/>
  <c r="J857" i="3"/>
  <c r="H885" i="3"/>
  <c r="H911" i="3"/>
  <c r="F933" i="3"/>
  <c r="H772" i="3"/>
  <c r="K806" i="3"/>
  <c r="F836" i="3"/>
  <c r="K747" i="3"/>
  <c r="L777" i="3"/>
  <c r="H814" i="3"/>
  <c r="J839" i="3"/>
  <c r="L747" i="3"/>
  <c r="G783" i="3"/>
  <c r="W783" i="3" s="1"/>
  <c r="I814" i="3"/>
  <c r="L838" i="3"/>
  <c r="H737" i="3"/>
  <c r="I770" i="3"/>
  <c r="H796" i="3"/>
  <c r="G817" i="3"/>
  <c r="W817" i="3" s="1"/>
  <c r="H842" i="3"/>
  <c r="F863" i="3"/>
  <c r="L878" i="3"/>
  <c r="G895" i="3"/>
  <c r="W895" i="3" s="1"/>
  <c r="K912" i="3"/>
  <c r="H927" i="3"/>
  <c r="J869" i="3"/>
  <c r="F891" i="3"/>
  <c r="G915" i="3"/>
  <c r="W915" i="3" s="1"/>
  <c r="L933" i="3"/>
  <c r="F950" i="3"/>
  <c r="K966" i="3"/>
  <c r="K980" i="3"/>
  <c r="F997" i="3"/>
  <c r="F864" i="3"/>
  <c r="G890" i="3"/>
  <c r="W890" i="3" s="1"/>
  <c r="L908" i="3"/>
  <c r="I928" i="3"/>
  <c r="L946" i="3"/>
  <c r="I962" i="3"/>
  <c r="H976" i="3"/>
  <c r="J994" i="3"/>
  <c r="G864" i="3"/>
  <c r="W864" i="3" s="1"/>
  <c r="I893" i="3"/>
  <c r="G914" i="3"/>
  <c r="W914" i="3" s="1"/>
  <c r="K935" i="3"/>
  <c r="H950" i="3"/>
  <c r="L967" i="3"/>
  <c r="F985" i="3"/>
  <c r="J1001" i="3"/>
  <c r="J866" i="3"/>
  <c r="H889" i="3"/>
  <c r="J904" i="3"/>
  <c r="H924" i="3"/>
  <c r="J943" i="3"/>
  <c r="I957" i="3"/>
  <c r="I971" i="3"/>
  <c r="I983" i="3"/>
  <c r="I997" i="3"/>
  <c r="G861" i="3"/>
  <c r="I876" i="3"/>
  <c r="K890" i="3"/>
  <c r="F908" i="3"/>
  <c r="J924" i="3"/>
  <c r="I939" i="3"/>
  <c r="I951" i="3"/>
  <c r="I965" i="3"/>
  <c r="H978" i="3"/>
  <c r="G992" i="3"/>
  <c r="W992" i="3" s="1"/>
  <c r="H10" i="3"/>
  <c r="G870" i="3"/>
  <c r="W870" i="3" s="1"/>
  <c r="G885" i="3"/>
  <c r="W885" i="3" s="1"/>
  <c r="J902" i="3"/>
  <c r="G920" i="3"/>
  <c r="W920" i="3" s="1"/>
  <c r="F935" i="3"/>
  <c r="G948" i="3"/>
  <c r="W948" i="3" s="1"/>
  <c r="L964" i="3"/>
  <c r="K977" i="3"/>
  <c r="L989" i="3"/>
  <c r="L1002" i="3"/>
  <c r="L863" i="3"/>
  <c r="L877" i="3"/>
  <c r="J899" i="3"/>
  <c r="F918" i="3"/>
  <c r="I933" i="3"/>
  <c r="I946" i="3"/>
  <c r="J958" i="3"/>
  <c r="K972" i="3"/>
  <c r="I986" i="3"/>
  <c r="I999" i="3"/>
  <c r="I868" i="3"/>
  <c r="J885" i="3"/>
  <c r="J908" i="3"/>
  <c r="L922" i="3"/>
  <c r="K940" i="3"/>
  <c r="J953" i="3"/>
  <c r="J966" i="3"/>
  <c r="H981" i="3"/>
  <c r="H994" i="3"/>
  <c r="AE432" i="3"/>
  <c r="AD319" i="3"/>
  <c r="AD525" i="3"/>
  <c r="U24" i="36"/>
  <c r="J134" i="6" s="1"/>
  <c r="AD429" i="3"/>
  <c r="AD623" i="3"/>
  <c r="AD367" i="3"/>
  <c r="AE607" i="3"/>
  <c r="AD414" i="3"/>
  <c r="AD542" i="3"/>
  <c r="AD926" i="3"/>
  <c r="AD357" i="3"/>
  <c r="AD581" i="3"/>
  <c r="AD415" i="3"/>
  <c r="F491" i="3"/>
  <c r="J576" i="3"/>
  <c r="I604" i="3"/>
  <c r="K598" i="3"/>
  <c r="H596" i="3"/>
  <c r="L671" i="3"/>
  <c r="K684" i="3"/>
  <c r="L733" i="3"/>
  <c r="K662" i="3"/>
  <c r="F719" i="3"/>
  <c r="H668" i="3"/>
  <c r="L716" i="3"/>
  <c r="H648" i="3"/>
  <c r="F702" i="3"/>
  <c r="H750" i="3"/>
  <c r="G795" i="3"/>
  <c r="W795" i="3" s="1"/>
  <c r="I650" i="3"/>
  <c r="J690" i="3"/>
  <c r="L724" i="3"/>
  <c r="F632" i="3"/>
  <c r="I664" i="3"/>
  <c r="I696" i="3"/>
  <c r="I720" i="3"/>
  <c r="J647" i="3"/>
  <c r="J687" i="3"/>
  <c r="K738" i="3"/>
  <c r="I643" i="3"/>
  <c r="L677" i="3"/>
  <c r="G711" i="3"/>
  <c r="W711" i="3" s="1"/>
  <c r="I734" i="3"/>
  <c r="J758" i="3"/>
  <c r="F780" i="3"/>
  <c r="I809" i="3"/>
  <c r="F778" i="3"/>
  <c r="F806" i="3"/>
  <c r="L853" i="3"/>
  <c r="K768" i="3"/>
  <c r="G804" i="3"/>
  <c r="W804" i="3" s="1"/>
  <c r="H830" i="3"/>
  <c r="I740" i="3"/>
  <c r="J766" i="3"/>
  <c r="L799" i="3"/>
  <c r="F833" i="3"/>
  <c r="F738" i="3"/>
  <c r="G772" i="3"/>
  <c r="W772" i="3" s="1"/>
  <c r="J804" i="3"/>
  <c r="H832" i="3"/>
  <c r="G860" i="3"/>
  <c r="W860" i="3" s="1"/>
  <c r="F886" i="3"/>
  <c r="F913" i="3"/>
  <c r="J738" i="3"/>
  <c r="H774" i="3"/>
  <c r="G814" i="3"/>
  <c r="W814" i="3" s="1"/>
  <c r="L837" i="3"/>
  <c r="L749" i="3"/>
  <c r="F783" i="3"/>
  <c r="G815" i="3"/>
  <c r="W815" i="3" s="1"/>
  <c r="F843" i="3"/>
  <c r="F753" i="3"/>
  <c r="I785" i="3"/>
  <c r="H815" i="3"/>
  <c r="K839" i="3"/>
  <c r="H743" i="3"/>
  <c r="L771" i="3"/>
  <c r="H798" i="3"/>
  <c r="L820" i="3"/>
  <c r="H843" i="3"/>
  <c r="J880" i="3"/>
  <c r="F896" i="3"/>
  <c r="J913" i="3"/>
  <c r="G928" i="3"/>
  <c r="W928" i="3" s="1"/>
  <c r="K870" i="3"/>
  <c r="F892" i="3"/>
  <c r="I916" i="3"/>
  <c r="J934" i="3"/>
  <c r="L952" i="3"/>
  <c r="J967" i="3"/>
  <c r="G982" i="3"/>
  <c r="W982" i="3" s="1"/>
  <c r="L998" i="3"/>
  <c r="F865" i="3"/>
  <c r="G891" i="3"/>
  <c r="W891" i="3" s="1"/>
  <c r="L910" i="3"/>
  <c r="K930" i="3"/>
  <c r="L947" i="3"/>
  <c r="I963" i="3"/>
  <c r="G977" i="3"/>
  <c r="W977" i="3" s="1"/>
  <c r="J995" i="3"/>
  <c r="I866" i="3"/>
  <c r="I894" i="3"/>
  <c r="J915" i="3"/>
  <c r="J936" i="3"/>
  <c r="G951" i="3"/>
  <c r="W951" i="3" s="1"/>
  <c r="I969" i="3"/>
  <c r="L987" i="3"/>
  <c r="I1002" i="3"/>
  <c r="F874" i="3"/>
  <c r="I890" i="3"/>
  <c r="J905" i="3"/>
  <c r="I925" i="3"/>
  <c r="I944" i="3"/>
  <c r="G958" i="3"/>
  <c r="W958" i="3" s="1"/>
  <c r="H972" i="3"/>
  <c r="H984" i="3"/>
  <c r="G998" i="3"/>
  <c r="W998" i="3" s="1"/>
  <c r="H862" i="3"/>
  <c r="I877" i="3"/>
  <c r="K891" i="3"/>
  <c r="F909" i="3"/>
  <c r="J925" i="3"/>
  <c r="H940" i="3"/>
  <c r="H952" i="3"/>
  <c r="G966" i="3"/>
  <c r="W966" i="3" s="1"/>
  <c r="H979" i="3"/>
  <c r="F993" i="3"/>
  <c r="G854" i="3"/>
  <c r="W854" i="3" s="1"/>
  <c r="G871" i="3"/>
  <c r="W871" i="3" s="1"/>
  <c r="H886" i="3"/>
  <c r="L903" i="3"/>
  <c r="G921" i="3"/>
  <c r="W921" i="3" s="1"/>
  <c r="K950" i="3"/>
  <c r="J965" i="3"/>
  <c r="I978" i="3"/>
  <c r="J990" i="3"/>
  <c r="L1003" i="3"/>
  <c r="L864" i="3"/>
  <c r="K878" i="3"/>
  <c r="L900" i="3"/>
  <c r="H919" i="3"/>
  <c r="H934" i="3"/>
  <c r="I947" i="3"/>
  <c r="I959" i="3"/>
  <c r="I973" i="3"/>
  <c r="H987" i="3"/>
  <c r="H1000" i="3"/>
  <c r="I869" i="3"/>
  <c r="K886" i="3"/>
  <c r="J909" i="3"/>
  <c r="F928" i="3"/>
  <c r="I941" i="3"/>
  <c r="I954" i="3"/>
  <c r="I967" i="3"/>
  <c r="F982" i="3"/>
  <c r="H995" i="3"/>
  <c r="D49" i="34"/>
  <c r="D62" i="34" s="1"/>
  <c r="AE440" i="3"/>
  <c r="AD362" i="3"/>
  <c r="AD533" i="3"/>
  <c r="AD455" i="3"/>
  <c r="AD634" i="3"/>
  <c r="AD378" i="3"/>
  <c r="AE703" i="3"/>
  <c r="AD418" i="3"/>
  <c r="AD546" i="3"/>
  <c r="AD935" i="3"/>
  <c r="P39" i="36"/>
  <c r="O55" i="36"/>
  <c r="AD383" i="3"/>
  <c r="F503" i="3"/>
  <c r="F616" i="3"/>
  <c r="H611" i="3"/>
  <c r="F596" i="3"/>
  <c r="I511" i="3"/>
  <c r="I606" i="3"/>
  <c r="J673" i="3"/>
  <c r="H693" i="3"/>
  <c r="L740" i="3"/>
  <c r="L673" i="3"/>
  <c r="J723" i="3"/>
  <c r="I669" i="3"/>
  <c r="J724" i="3"/>
  <c r="G649" i="3"/>
  <c r="W649" i="3" s="1"/>
  <c r="J712" i="3"/>
  <c r="G751" i="3"/>
  <c r="W751" i="3" s="1"/>
  <c r="F796" i="3"/>
  <c r="L652" i="3"/>
  <c r="J694" i="3"/>
  <c r="L730" i="3"/>
  <c r="I665" i="3"/>
  <c r="G697" i="3"/>
  <c r="W697" i="3" s="1"/>
  <c r="H721" i="3"/>
  <c r="F657" i="3"/>
  <c r="F693" i="3"/>
  <c r="K713" i="3"/>
  <c r="K739" i="3"/>
  <c r="J644" i="3"/>
  <c r="J684" i="3"/>
  <c r="L713" i="3"/>
  <c r="G736" i="3"/>
  <c r="W736" i="3" s="1"/>
  <c r="H760" i="3"/>
  <c r="J782" i="3"/>
  <c r="F735" i="3"/>
  <c r="I780" i="3"/>
  <c r="G807" i="3"/>
  <c r="W807" i="3" s="1"/>
  <c r="L833" i="3"/>
  <c r="J854" i="3"/>
  <c r="F775" i="3"/>
  <c r="G806" i="3"/>
  <c r="G831" i="3"/>
  <c r="W831" i="3" s="1"/>
  <c r="F742" i="3"/>
  <c r="L767" i="3"/>
  <c r="H806" i="3"/>
  <c r="H838" i="3"/>
  <c r="I742" i="3"/>
  <c r="H773" i="3"/>
  <c r="J805" i="3"/>
  <c r="K837" i="3"/>
  <c r="I864" i="3"/>
  <c r="L888" i="3"/>
  <c r="L914" i="3"/>
  <c r="J742" i="3"/>
  <c r="K777" i="3"/>
  <c r="I839" i="3"/>
  <c r="H755" i="3"/>
  <c r="F784" i="3"/>
  <c r="K819" i="3"/>
  <c r="K845" i="3"/>
  <c r="F754" i="3"/>
  <c r="H786" i="3"/>
  <c r="G816" i="3"/>
  <c r="W816" i="3" s="1"/>
  <c r="G842" i="3"/>
  <c r="W842" i="3" s="1"/>
  <c r="L745" i="3"/>
  <c r="L772" i="3"/>
  <c r="H799" i="3"/>
  <c r="J821" i="3"/>
  <c r="J847" i="3"/>
  <c r="L865" i="3"/>
  <c r="G882" i="3"/>
  <c r="W882" i="3" s="1"/>
  <c r="L898" i="3"/>
  <c r="H914" i="3"/>
  <c r="F929" i="3"/>
  <c r="K871" i="3"/>
  <c r="F894" i="3"/>
  <c r="H917" i="3"/>
  <c r="I935" i="3"/>
  <c r="K953" i="3"/>
  <c r="I968" i="3"/>
  <c r="K999" i="3"/>
  <c r="H866" i="3"/>
  <c r="G892" i="3"/>
  <c r="W892" i="3" s="1"/>
  <c r="G913" i="3"/>
  <c r="W913" i="3" s="1"/>
  <c r="K934" i="3"/>
  <c r="K948" i="3"/>
  <c r="H964" i="3"/>
  <c r="L980" i="3"/>
  <c r="I996" i="3"/>
  <c r="F875" i="3"/>
  <c r="J895" i="3"/>
  <c r="L916" i="3"/>
  <c r="H937" i="3"/>
  <c r="F952" i="3"/>
  <c r="H971" i="3"/>
  <c r="K988" i="3"/>
  <c r="I1003" i="3"/>
  <c r="G875" i="3"/>
  <c r="W875" i="3" s="1"/>
  <c r="J891" i="3"/>
  <c r="L906" i="3"/>
  <c r="H926" i="3"/>
  <c r="H945" i="3"/>
  <c r="F959" i="3"/>
  <c r="F973" i="3"/>
  <c r="G985" i="3"/>
  <c r="W985" i="3" s="1"/>
  <c r="F999" i="3"/>
  <c r="I863" i="3"/>
  <c r="I878" i="3"/>
  <c r="K892" i="3"/>
  <c r="F910" i="3"/>
  <c r="J926" i="3"/>
  <c r="F941" i="3"/>
  <c r="G953" i="3"/>
  <c r="W953" i="3" s="1"/>
  <c r="F967" i="3"/>
  <c r="G980" i="3"/>
  <c r="W980" i="3" s="1"/>
  <c r="L996" i="3"/>
  <c r="J856" i="3"/>
  <c r="G872" i="3"/>
  <c r="W872" i="3" s="1"/>
  <c r="H887" i="3"/>
  <c r="L904" i="3"/>
  <c r="I922" i="3"/>
  <c r="K937" i="3"/>
  <c r="J951" i="3"/>
  <c r="H966" i="3"/>
  <c r="I979" i="3"/>
  <c r="I991" i="3"/>
  <c r="K1004" i="3"/>
  <c r="F867" i="3"/>
  <c r="H883" i="3"/>
  <c r="K901" i="3"/>
  <c r="H920" i="3"/>
  <c r="G935" i="3"/>
  <c r="W935" i="3" s="1"/>
  <c r="H948" i="3"/>
  <c r="H960" i="3"/>
  <c r="G974" i="3"/>
  <c r="W974" i="3" s="1"/>
  <c r="G988" i="3"/>
  <c r="W988" i="3" s="1"/>
  <c r="F1001" i="3"/>
  <c r="I870" i="3"/>
  <c r="K887" i="3"/>
  <c r="J910" i="3"/>
  <c r="H929" i="3"/>
  <c r="G942" i="3"/>
  <c r="W942" i="3" s="1"/>
  <c r="H955" i="3"/>
  <c r="H968" i="3"/>
  <c r="L984" i="3"/>
  <c r="G996" i="3"/>
  <c r="W996" i="3" s="1"/>
  <c r="U9" i="36"/>
  <c r="J119" i="6" s="1"/>
  <c r="AE448" i="3"/>
  <c r="AD366" i="3"/>
  <c r="AD541" i="3"/>
  <c r="AD463" i="3"/>
  <c r="AD647" i="3"/>
  <c r="AD382" i="3"/>
  <c r="AE793" i="3"/>
  <c r="AD422" i="3"/>
  <c r="AD550" i="3"/>
  <c r="AD967" i="3"/>
  <c r="O39" i="36"/>
  <c r="AD426" i="3"/>
  <c r="AD597" i="3"/>
  <c r="AD434" i="3"/>
  <c r="AD658" i="3"/>
  <c r="AD501" i="3"/>
  <c r="AE687" i="3"/>
  <c r="AD358" i="3"/>
  <c r="AD486" i="3"/>
  <c r="L553" i="3"/>
  <c r="H546" i="3"/>
  <c r="G571" i="3"/>
  <c r="W571" i="3" s="1"/>
  <c r="F622" i="3"/>
  <c r="L726" i="3"/>
  <c r="F695" i="3"/>
  <c r="J655" i="3"/>
  <c r="I621" i="3"/>
  <c r="G696" i="3"/>
  <c r="W696" i="3" s="1"/>
  <c r="K766" i="3"/>
  <c r="L639" i="3"/>
  <c r="L711" i="3"/>
  <c r="I614" i="3"/>
  <c r="J677" i="3"/>
  <c r="K718" i="3"/>
  <c r="L666" i="3"/>
  <c r="G710" i="3"/>
  <c r="W710" i="3" s="1"/>
  <c r="J626" i="3"/>
  <c r="H672" i="3"/>
  <c r="K720" i="3"/>
  <c r="J752" i="3"/>
  <c r="H797" i="3"/>
  <c r="H766" i="3"/>
  <c r="F818" i="3"/>
  <c r="L786" i="3"/>
  <c r="F826" i="3"/>
  <c r="F759" i="3"/>
  <c r="J795" i="3"/>
  <c r="K843" i="3"/>
  <c r="H762" i="3"/>
  <c r="F821" i="3"/>
  <c r="I852" i="3"/>
  <c r="H898" i="3"/>
  <c r="H932" i="3"/>
  <c r="K792" i="3"/>
  <c r="G835" i="3"/>
  <c r="W835" i="3" s="1"/>
  <c r="G770" i="3"/>
  <c r="W770" i="3" s="1"/>
  <c r="I812" i="3"/>
  <c r="L850" i="3"/>
  <c r="G780" i="3"/>
  <c r="W780" i="3" s="1"/>
  <c r="I828" i="3"/>
  <c r="F856" i="3"/>
  <c r="I784" i="3"/>
  <c r="H816" i="3"/>
  <c r="G856" i="3"/>
  <c r="W856" i="3" s="1"/>
  <c r="F877" i="3"/>
  <c r="F903" i="3"/>
  <c r="I926" i="3"/>
  <c r="J883" i="3"/>
  <c r="L909" i="3"/>
  <c r="G943" i="3"/>
  <c r="W943" i="3" s="1"/>
  <c r="K561" i="3"/>
  <c r="H660" i="3"/>
  <c r="I514" i="3"/>
  <c r="G666" i="3"/>
  <c r="W666" i="3" s="1"/>
  <c r="J574" i="3"/>
  <c r="J618" i="3"/>
  <c r="H658" i="3"/>
  <c r="L702" i="3"/>
  <c r="H680" i="3"/>
  <c r="J627" i="3"/>
  <c r="H719" i="3"/>
  <c r="I774" i="3"/>
  <c r="L655" i="3"/>
  <c r="H714" i="3"/>
  <c r="L638" i="3"/>
  <c r="H685" i="3"/>
  <c r="G295" i="3"/>
  <c r="L567" i="3"/>
  <c r="F294" i="3"/>
  <c r="L513" i="3"/>
  <c r="K597" i="3"/>
  <c r="J587" i="3"/>
  <c r="J630" i="3"/>
  <c r="K673" i="3"/>
  <c r="H634" i="3"/>
  <c r="F708" i="3"/>
  <c r="L692" i="3"/>
  <c r="I638" i="3"/>
  <c r="I725" i="3"/>
  <c r="F789" i="3"/>
  <c r="I676" i="3"/>
  <c r="F716" i="3"/>
  <c r="G644" i="3"/>
  <c r="W644" i="3" s="1"/>
  <c r="K410" i="3"/>
  <c r="K630" i="3"/>
  <c r="I451" i="3"/>
  <c r="I559" i="3"/>
  <c r="K441" i="3"/>
  <c r="L569" i="3"/>
  <c r="H477" i="3"/>
  <c r="L502" i="3"/>
  <c r="G505" i="3"/>
  <c r="W505" i="3" s="1"/>
  <c r="G586" i="3"/>
  <c r="W586" i="3" s="1"/>
  <c r="F531" i="3"/>
  <c r="I566" i="3"/>
  <c r="I686" i="3"/>
  <c r="H717" i="3"/>
  <c r="L684" i="3"/>
  <c r="G637" i="3"/>
  <c r="W637" i="3" s="1"/>
  <c r="J730" i="3"/>
  <c r="L682" i="3"/>
  <c r="L760" i="3"/>
  <c r="L624" i="3"/>
  <c r="I701" i="3"/>
  <c r="L742" i="3"/>
  <c r="L668" i="3"/>
  <c r="J713" i="3"/>
  <c r="G659" i="3"/>
  <c r="W659" i="3" s="1"/>
  <c r="H741" i="3"/>
  <c r="I662" i="3"/>
  <c r="J715" i="3"/>
  <c r="F749" i="3"/>
  <c r="F792" i="3"/>
  <c r="F763" i="3"/>
  <c r="I810" i="3"/>
  <c r="J848" i="3"/>
  <c r="G778" i="3"/>
  <c r="W778" i="3" s="1"/>
  <c r="I817" i="3"/>
  <c r="F791" i="3"/>
  <c r="F840" i="3"/>
  <c r="G759" i="3"/>
  <c r="W759" i="3" s="1"/>
  <c r="I818" i="3"/>
  <c r="J890" i="3"/>
  <c r="K928" i="3"/>
  <c r="F785" i="3"/>
  <c r="K824" i="3"/>
  <c r="I757" i="3"/>
  <c r="H801" i="3"/>
  <c r="G848" i="3"/>
  <c r="W848" i="3" s="1"/>
  <c r="K771" i="3"/>
  <c r="L825" i="3"/>
  <c r="J853" i="3"/>
  <c r="F779" i="3"/>
  <c r="K813" i="3"/>
  <c r="H849" i="3"/>
  <c r="I874" i="3"/>
  <c r="K900" i="3"/>
  <c r="F923" i="3"/>
  <c r="G880" i="3"/>
  <c r="W880" i="3" s="1"/>
  <c r="F905" i="3"/>
  <c r="F937" i="3"/>
  <c r="I513" i="3"/>
  <c r="G592" i="3"/>
  <c r="W592" i="3" s="1"/>
  <c r="L552" i="3"/>
  <c r="J567" i="3"/>
  <c r="K613" i="3"/>
  <c r="H724" i="3"/>
  <c r="L686" i="3"/>
  <c r="H732" i="3"/>
  <c r="F687" i="3"/>
  <c r="G764" i="3"/>
  <c r="W764" i="3" s="1"/>
  <c r="J637" i="3"/>
  <c r="J706" i="3"/>
  <c r="K743" i="3"/>
  <c r="F674" i="3"/>
  <c r="H715" i="3"/>
  <c r="H661" i="3"/>
  <c r="K701" i="3"/>
  <c r="H613" i="3"/>
  <c r="J663" i="3"/>
  <c r="I716" i="3"/>
  <c r="L750" i="3"/>
  <c r="L794" i="3"/>
  <c r="J815" i="3"/>
  <c r="I849" i="3"/>
  <c r="I779" i="3"/>
  <c r="G818" i="3"/>
  <c r="W818" i="3" s="1"/>
  <c r="G747" i="3"/>
  <c r="W747" i="3" s="1"/>
  <c r="L841" i="3"/>
  <c r="I819" i="3"/>
  <c r="J850" i="3"/>
  <c r="L894" i="3"/>
  <c r="J929" i="3"/>
  <c r="F786" i="3"/>
  <c r="I826" i="3"/>
  <c r="I758" i="3"/>
  <c r="I802" i="3"/>
  <c r="K772" i="3"/>
  <c r="K826" i="3"/>
  <c r="H854" i="3"/>
  <c r="G781" i="3"/>
  <c r="W781" i="3" s="1"/>
  <c r="J814" i="3"/>
  <c r="F850" i="3"/>
  <c r="I875" i="3"/>
  <c r="I901" i="3"/>
  <c r="G881" i="3"/>
  <c r="W881" i="3" s="1"/>
  <c r="H906" i="3"/>
  <c r="L940" i="3"/>
  <c r="H962" i="3"/>
  <c r="J987" i="3"/>
  <c r="I853" i="3"/>
  <c r="K896" i="3"/>
  <c r="F925" i="3"/>
  <c r="F951" i="3"/>
  <c r="L973" i="3"/>
  <c r="H1002" i="3"/>
  <c r="J882" i="3"/>
  <c r="G923" i="3"/>
  <c r="W923" i="3" s="1"/>
  <c r="G945" i="3"/>
  <c r="W945" i="3" s="1"/>
  <c r="J975" i="3"/>
  <c r="J996" i="3"/>
  <c r="G878" i="3"/>
  <c r="W878" i="3" s="1"/>
  <c r="G901" i="3"/>
  <c r="W901" i="3" s="1"/>
  <c r="L935" i="3"/>
  <c r="F953" i="3"/>
  <c r="J976" i="3"/>
  <c r="L994" i="3"/>
  <c r="L866" i="3"/>
  <c r="G887" i="3"/>
  <c r="W887" i="3" s="1"/>
  <c r="I912" i="3"/>
  <c r="L936" i="3"/>
  <c r="J957" i="3"/>
  <c r="L975" i="3"/>
  <c r="G999" i="3"/>
  <c r="W999" i="3" s="1"/>
  <c r="K865" i="3"/>
  <c r="L890" i="3"/>
  <c r="L913" i="3"/>
  <c r="I940" i="3"/>
  <c r="H959" i="3"/>
  <c r="L982" i="3"/>
  <c r="I998" i="3"/>
  <c r="M998" i="3" s="1"/>
  <c r="H870" i="3"/>
  <c r="G896" i="3"/>
  <c r="W896" i="3" s="1"/>
  <c r="L923" i="3"/>
  <c r="F942" i="3"/>
  <c r="F963" i="3"/>
  <c r="L983" i="3"/>
  <c r="J10" i="3"/>
  <c r="F882" i="3"/>
  <c r="G936" i="3"/>
  <c r="W936" i="3" s="1"/>
  <c r="J959" i="3"/>
  <c r="K978" i="3"/>
  <c r="I1000" i="3"/>
  <c r="AD405" i="3"/>
  <c r="AD638" i="3"/>
  <c r="AD487" i="3"/>
  <c r="AE851" i="3"/>
  <c r="AD386" i="3"/>
  <c r="AD530" i="3"/>
  <c r="O15" i="36"/>
  <c r="AD461" i="3"/>
  <c r="AD365" i="3"/>
  <c r="AD566" i="3"/>
  <c r="AD442" i="3"/>
  <c r="AE623" i="3"/>
  <c r="AD381" i="3"/>
  <c r="AD567" i="3"/>
  <c r="AD659" i="3"/>
  <c r="AD771" i="3"/>
  <c r="AD802" i="3"/>
  <c r="AD877" i="3"/>
  <c r="AD887" i="3"/>
  <c r="AD754" i="3"/>
  <c r="O21" i="36"/>
  <c r="AD742" i="3"/>
  <c r="P28" i="36"/>
  <c r="P18" i="36"/>
  <c r="AD905" i="3"/>
  <c r="P52" i="36"/>
  <c r="AD778" i="3"/>
  <c r="O48" i="36"/>
  <c r="R10" i="36"/>
  <c r="G120" i="6" s="1"/>
  <c r="T22" i="36"/>
  <c r="I132" i="6" s="1"/>
  <c r="R35" i="36"/>
  <c r="G126" i="39" s="1"/>
  <c r="U57" i="36"/>
  <c r="Q56" i="36"/>
  <c r="S9" i="36"/>
  <c r="H119" i="6" s="1"/>
  <c r="T16" i="36"/>
  <c r="I126" i="6" s="1"/>
  <c r="U17" i="36"/>
  <c r="J127" i="6" s="1"/>
  <c r="Q17" i="36"/>
  <c r="R21" i="36"/>
  <c r="G131" i="6" s="1"/>
  <c r="T25" i="36"/>
  <c r="I135" i="6" s="1"/>
  <c r="Q34" i="36"/>
  <c r="S43" i="36"/>
  <c r="H134" i="39" s="1"/>
  <c r="U52" i="36"/>
  <c r="R15" i="36"/>
  <c r="G125" i="6" s="1"/>
  <c r="T19" i="36"/>
  <c r="I129" i="6" s="1"/>
  <c r="Q28" i="36"/>
  <c r="T36" i="36"/>
  <c r="I127" i="39" s="1"/>
  <c r="Q45" i="36"/>
  <c r="J548" i="3"/>
  <c r="I537" i="3"/>
  <c r="J554" i="3"/>
  <c r="J569" i="3"/>
  <c r="K616" i="3"/>
  <c r="F725" i="3"/>
  <c r="G694" i="3"/>
  <c r="W694" i="3" s="1"/>
  <c r="I654" i="3"/>
  <c r="F740" i="3"/>
  <c r="H688" i="3"/>
  <c r="J638" i="3"/>
  <c r="J707" i="3"/>
  <c r="K611" i="3"/>
  <c r="J676" i="3"/>
  <c r="G716" i="3"/>
  <c r="W716" i="3" s="1"/>
  <c r="K664" i="3"/>
  <c r="I709" i="3"/>
  <c r="J623" i="3"/>
  <c r="L664" i="3"/>
  <c r="L719" i="3"/>
  <c r="K751" i="3"/>
  <c r="K795" i="3"/>
  <c r="G765" i="3"/>
  <c r="W765" i="3" s="1"/>
  <c r="H817" i="3"/>
  <c r="G850" i="3"/>
  <c r="W850" i="3" s="1"/>
  <c r="K783" i="3"/>
  <c r="G825" i="3"/>
  <c r="W825" i="3" s="1"/>
  <c r="I751" i="3"/>
  <c r="H792" i="3"/>
  <c r="K842" i="3"/>
  <c r="H761" i="3"/>
  <c r="H820" i="3"/>
  <c r="J851" i="3"/>
  <c r="I897" i="3"/>
  <c r="I931" i="3"/>
  <c r="H789" i="3"/>
  <c r="H833" i="3"/>
  <c r="K761" i="3"/>
  <c r="L804" i="3"/>
  <c r="F849" i="3"/>
  <c r="L773" i="3"/>
  <c r="J827" i="3"/>
  <c r="G855" i="3"/>
  <c r="W855" i="3" s="1"/>
  <c r="H783" i="3"/>
  <c r="I815" i="3"/>
  <c r="I854" i="3"/>
  <c r="H876" i="3"/>
  <c r="G902" i="3"/>
  <c r="W902" i="3" s="1"/>
  <c r="K925" i="3"/>
  <c r="H882" i="3"/>
  <c r="K907" i="3"/>
  <c r="J941" i="3"/>
  <c r="H963" i="3"/>
  <c r="I988" i="3"/>
  <c r="I857" i="3"/>
  <c r="K898" i="3"/>
  <c r="F926" i="3"/>
  <c r="L953" i="3"/>
  <c r="J974" i="3"/>
  <c r="H1003" i="3"/>
  <c r="F889" i="3"/>
  <c r="G924" i="3"/>
  <c r="W924" i="3" s="1"/>
  <c r="L948" i="3"/>
  <c r="I976" i="3"/>
  <c r="F998" i="3"/>
  <c r="K880" i="3"/>
  <c r="H902" i="3"/>
  <c r="K936" i="3"/>
  <c r="L955" i="3"/>
  <c r="I977" i="3"/>
  <c r="L995" i="3"/>
  <c r="F871" i="3"/>
  <c r="G888" i="3"/>
  <c r="W888" i="3" s="1"/>
  <c r="K913" i="3"/>
  <c r="J937" i="3"/>
  <c r="H958" i="3"/>
  <c r="K976" i="3"/>
  <c r="F1000" i="3"/>
  <c r="G868" i="3"/>
  <c r="W868" i="3" s="1"/>
  <c r="L891" i="3"/>
  <c r="K914" i="3"/>
  <c r="G941" i="3"/>
  <c r="W941" i="3" s="1"/>
  <c r="G960" i="3"/>
  <c r="W960" i="3" s="1"/>
  <c r="K983" i="3"/>
  <c r="H999" i="3"/>
  <c r="H871" i="3"/>
  <c r="G897" i="3"/>
  <c r="W897" i="3" s="1"/>
  <c r="L924" i="3"/>
  <c r="L944" i="3"/>
  <c r="K965" i="3"/>
  <c r="K984" i="3"/>
  <c r="G858" i="3"/>
  <c r="W858" i="3" s="1"/>
  <c r="I883" i="3"/>
  <c r="H916" i="3"/>
  <c r="L938" i="3"/>
  <c r="I960" i="3"/>
  <c r="K979" i="3"/>
  <c r="G1001" i="3"/>
  <c r="W1001" i="3" s="1"/>
  <c r="AD413" i="3"/>
  <c r="AD642" i="3"/>
  <c r="AD498" i="3"/>
  <c r="AE919" i="3"/>
  <c r="AD390" i="3"/>
  <c r="AD534" i="3"/>
  <c r="AD469" i="3"/>
  <c r="AD391" i="3"/>
  <c r="AD629" i="3"/>
  <c r="AD446" i="3"/>
  <c r="AE769" i="3"/>
  <c r="AD439" i="3"/>
  <c r="AD578" i="3"/>
  <c r="AD666" i="3"/>
  <c r="AD818" i="3"/>
  <c r="P27" i="36"/>
  <c r="AD826" i="3"/>
  <c r="O38" i="36"/>
  <c r="AD937" i="3"/>
  <c r="O29" i="36"/>
  <c r="AD965" i="3"/>
  <c r="O30" i="36"/>
  <c r="AD823" i="3"/>
  <c r="AD777" i="3"/>
  <c r="O54" i="36"/>
  <c r="O45" i="36"/>
  <c r="AD910" i="3"/>
  <c r="O14" i="36"/>
  <c r="AD782" i="3"/>
  <c r="P32" i="36"/>
  <c r="Q14" i="36"/>
  <c r="S23" i="36"/>
  <c r="H133" i="6" s="1"/>
  <c r="U32" i="36"/>
  <c r="J123" i="39" s="1"/>
  <c r="Q39" i="36"/>
  <c r="S40" i="36"/>
  <c r="H131" i="39" s="1"/>
  <c r="T48" i="36"/>
  <c r="Q8" i="36"/>
  <c r="R12" i="36"/>
  <c r="G122" i="6" s="1"/>
  <c r="S26" i="36"/>
  <c r="H136" i="6" s="1"/>
  <c r="U35" i="36"/>
  <c r="J126" i="39" s="1"/>
  <c r="R46" i="36"/>
  <c r="G137" i="39" s="1"/>
  <c r="T51" i="36"/>
  <c r="Q11" i="36"/>
  <c r="S20" i="36"/>
  <c r="H130" i="6" s="1"/>
  <c r="U29" i="36"/>
  <c r="J120" i="39" s="1"/>
  <c r="R32" i="36"/>
  <c r="G123" i="39" s="1"/>
  <c r="S37" i="36"/>
  <c r="H128" i="39" s="1"/>
  <c r="U46" i="36"/>
  <c r="J137" i="39" s="1"/>
  <c r="R49" i="36"/>
  <c r="S54" i="36"/>
  <c r="K551" i="3"/>
  <c r="J716" i="3"/>
  <c r="L631" i="3"/>
  <c r="H678" i="3"/>
  <c r="K812" i="3"/>
  <c r="H740" i="3"/>
  <c r="K706" i="3"/>
  <c r="J675" i="3"/>
  <c r="G729" i="3"/>
  <c r="W729" i="3" s="1"/>
  <c r="G693" i="3"/>
  <c r="W693" i="3" s="1"/>
  <c r="J802" i="3"/>
  <c r="L801" i="3"/>
  <c r="G749" i="3"/>
  <c r="W749" i="3" s="1"/>
  <c r="L814" i="3"/>
  <c r="G762" i="3"/>
  <c r="W762" i="3" s="1"/>
  <c r="I824" i="3"/>
  <c r="F787" i="3"/>
  <c r="I845" i="3"/>
  <c r="G905" i="3"/>
  <c r="W905" i="3" s="1"/>
  <c r="I760" i="3"/>
  <c r="F848" i="3"/>
  <c r="F799" i="3"/>
  <c r="J745" i="3"/>
  <c r="I811" i="3"/>
  <c r="J755" i="3"/>
  <c r="H808" i="3"/>
  <c r="K860" i="3"/>
  <c r="F890" i="3"/>
  <c r="H858" i="3"/>
  <c r="J898" i="3"/>
  <c r="J948" i="3"/>
  <c r="G976" i="3"/>
  <c r="W976" i="3" s="1"/>
  <c r="G1003" i="3"/>
  <c r="W1003" i="3" s="1"/>
  <c r="G894" i="3"/>
  <c r="W894" i="3" s="1"/>
  <c r="I936" i="3"/>
  <c r="K960" i="3"/>
  <c r="H989" i="3"/>
  <c r="H879" i="3"/>
  <c r="L918" i="3"/>
  <c r="H957" i="3"/>
  <c r="K981" i="3"/>
  <c r="F862" i="3"/>
  <c r="L895" i="3"/>
  <c r="L928" i="3"/>
  <c r="K962" i="3"/>
  <c r="L981" i="3"/>
  <c r="G10" i="3"/>
  <c r="G884" i="3"/>
  <c r="W884" i="3" s="1"/>
  <c r="K943" i="3"/>
  <c r="L963" i="3"/>
  <c r="F987" i="3"/>
  <c r="I862" i="3"/>
  <c r="J889" i="3"/>
  <c r="K924" i="3"/>
  <c r="H946" i="3"/>
  <c r="J972" i="3"/>
  <c r="F995" i="3"/>
  <c r="G869" i="3"/>
  <c r="W869" i="3" s="1"/>
  <c r="H907" i="3"/>
  <c r="H931" i="3"/>
  <c r="H954" i="3"/>
  <c r="J979" i="3"/>
  <c r="J1005" i="3"/>
  <c r="F895" i="3"/>
  <c r="J920" i="3"/>
  <c r="I948" i="3"/>
  <c r="H974" i="3"/>
  <c r="J999" i="3"/>
  <c r="AE421" i="3"/>
  <c r="AD494" i="3"/>
  <c r="AD343" i="3"/>
  <c r="AE538" i="3"/>
  <c r="AD375" i="3"/>
  <c r="AD605" i="3"/>
  <c r="P31" i="36"/>
  <c r="AD325" i="3"/>
  <c r="AE449" i="3"/>
  <c r="AD562" i="3"/>
  <c r="AD574" i="3"/>
  <c r="AD330" i="3"/>
  <c r="AD470" i="3"/>
  <c r="AD622" i="3"/>
  <c r="AD759" i="3"/>
  <c r="O51" i="36"/>
  <c r="P44" i="36"/>
  <c r="AD766" i="3"/>
  <c r="O18" i="36"/>
  <c r="P25" i="36"/>
  <c r="O52" i="36"/>
  <c r="P26" i="36"/>
  <c r="AD699" i="3"/>
  <c r="AD738" i="3"/>
  <c r="AD765" i="3"/>
  <c r="AD718" i="3"/>
  <c r="P42" i="36"/>
  <c r="Q30" i="36"/>
  <c r="S55" i="36"/>
  <c r="U23" i="36"/>
  <c r="J133" i="6" s="1"/>
  <c r="Q47" i="36"/>
  <c r="S8" i="36"/>
  <c r="T23" i="36"/>
  <c r="I133" i="6" s="1"/>
  <c r="U41" i="36"/>
  <c r="J132" i="39" s="1"/>
  <c r="Q48" i="36"/>
  <c r="Q57" i="36"/>
  <c r="S18" i="36"/>
  <c r="H128" i="6" s="1"/>
  <c r="U51" i="36"/>
  <c r="R22" i="36"/>
  <c r="G132" i="6" s="1"/>
  <c r="T43" i="36"/>
  <c r="I134" i="39" s="1"/>
  <c r="Q19" i="36"/>
  <c r="S44" i="36"/>
  <c r="H135" i="39" s="1"/>
  <c r="U12" i="36"/>
  <c r="J122" i="6" s="1"/>
  <c r="R40" i="36"/>
  <c r="G131" i="39" s="1"/>
  <c r="S53" i="36"/>
  <c r="U21" i="36"/>
  <c r="J131" i="6" s="1"/>
  <c r="R41" i="36"/>
  <c r="G132" i="39" s="1"/>
  <c r="U14" i="36"/>
  <c r="J124" i="6" s="1"/>
  <c r="AD696" i="3"/>
  <c r="AD481" i="3"/>
  <c r="AD173" i="3"/>
  <c r="AD705" i="3"/>
  <c r="AD561" i="3"/>
  <c r="AD409" i="3"/>
  <c r="AD336" i="3"/>
  <c r="AD680" i="3"/>
  <c r="AD600" i="3"/>
  <c r="AD521" i="3"/>
  <c r="AD756" i="3"/>
  <c r="AD536" i="3"/>
  <c r="AD1001" i="3"/>
  <c r="AD953" i="3"/>
  <c r="AD497" i="3"/>
  <c r="AD772" i="3"/>
  <c r="AD758" i="3"/>
  <c r="K617" i="3"/>
  <c r="L619" i="3"/>
  <c r="H679" i="3"/>
  <c r="I718" i="3"/>
  <c r="L654" i="3"/>
  <c r="K637" i="3"/>
  <c r="F710" i="3"/>
  <c r="L676" i="3"/>
  <c r="F730" i="3"/>
  <c r="I697" i="3"/>
  <c r="K745" i="3"/>
  <c r="G805" i="3"/>
  <c r="W805" i="3" s="1"/>
  <c r="F804" i="3"/>
  <c r="F750" i="3"/>
  <c r="J816" i="3"/>
  <c r="I763" i="3"/>
  <c r="H825" i="3"/>
  <c r="F790" i="3"/>
  <c r="F847" i="3"/>
  <c r="F906" i="3"/>
  <c r="L765" i="3"/>
  <c r="K850" i="3"/>
  <c r="F800" i="3"/>
  <c r="L746" i="3"/>
  <c r="J813" i="3"/>
  <c r="L756" i="3"/>
  <c r="J811" i="3"/>
  <c r="I861" i="3"/>
  <c r="J893" i="3"/>
  <c r="K859" i="3"/>
  <c r="F904" i="3"/>
  <c r="H949" i="3"/>
  <c r="F977" i="3"/>
  <c r="F1004" i="3"/>
  <c r="G903" i="3"/>
  <c r="W903" i="3" s="1"/>
  <c r="G937" i="3"/>
  <c r="W937" i="3" s="1"/>
  <c r="J961" i="3"/>
  <c r="F990" i="3"/>
  <c r="I880" i="3"/>
  <c r="G926" i="3"/>
  <c r="W926" i="3" s="1"/>
  <c r="F958" i="3"/>
  <c r="H983" i="3"/>
  <c r="H863" i="3"/>
  <c r="F899" i="3"/>
  <c r="I937" i="3"/>
  <c r="K963" i="3"/>
  <c r="J982" i="3"/>
  <c r="I856" i="3"/>
  <c r="F885" i="3"/>
  <c r="J914" i="3"/>
  <c r="J944" i="3"/>
  <c r="K964" i="3"/>
  <c r="K989" i="3"/>
  <c r="K863" i="3"/>
  <c r="F897" i="3"/>
  <c r="L925" i="3"/>
  <c r="H947" i="3"/>
  <c r="H973" i="3"/>
  <c r="I872" i="3"/>
  <c r="H908" i="3"/>
  <c r="I932" i="3"/>
  <c r="G955" i="3"/>
  <c r="W955" i="3" s="1"/>
  <c r="I980" i="3"/>
  <c r="J859" i="3"/>
  <c r="H896" i="3"/>
  <c r="J921" i="3"/>
  <c r="G949" i="3"/>
  <c r="W949" i="3" s="1"/>
  <c r="G975" i="3"/>
  <c r="W975" i="3" s="1"/>
  <c r="F1002" i="3"/>
  <c r="AE442" i="3"/>
  <c r="AD517" i="3"/>
  <c r="AD359" i="3"/>
  <c r="AE659" i="3"/>
  <c r="AD394" i="3"/>
  <c r="AD613" i="3"/>
  <c r="O31" i="36"/>
  <c r="AD333" i="3"/>
  <c r="AD306" i="3"/>
  <c r="AD654" i="3"/>
  <c r="AD606" i="3"/>
  <c r="AD334" i="3"/>
  <c r="AD474" i="3"/>
  <c r="AD646" i="3"/>
  <c r="AD871" i="3"/>
  <c r="P35" i="36"/>
  <c r="AD693" i="3"/>
  <c r="P54" i="36"/>
  <c r="AD770" i="3"/>
  <c r="J591" i="3"/>
  <c r="H620" i="3"/>
  <c r="K631" i="3"/>
  <c r="J691" i="3"/>
  <c r="K670" i="3"/>
  <c r="G643" i="3"/>
  <c r="W643" i="3" s="1"/>
  <c r="J617" i="3"/>
  <c r="K695" i="3"/>
  <c r="K629" i="3"/>
  <c r="H698" i="3"/>
  <c r="L763" i="3"/>
  <c r="I743" i="3"/>
  <c r="I822" i="3"/>
  <c r="H751" i="3"/>
  <c r="L834" i="3"/>
  <c r="I778" i="3"/>
  <c r="H845" i="3"/>
  <c r="I792" i="3"/>
  <c r="G866" i="3"/>
  <c r="W866" i="3" s="1"/>
  <c r="K916" i="3"/>
  <c r="K793" i="3"/>
  <c r="F854" i="3"/>
  <c r="F822" i="3"/>
  <c r="J757" i="3"/>
  <c r="G829" i="3"/>
  <c r="W829" i="3" s="1"/>
  <c r="K757" i="3"/>
  <c r="H829" i="3"/>
  <c r="H869" i="3"/>
  <c r="K905" i="3"/>
  <c r="L861" i="3"/>
  <c r="K919" i="3"/>
  <c r="I955" i="3"/>
  <c r="L978" i="3"/>
  <c r="L1005" i="3"/>
  <c r="G904" i="3"/>
  <c r="W904" i="3" s="1"/>
  <c r="F938" i="3"/>
  <c r="L966" i="3"/>
  <c r="L992" i="3"/>
  <c r="J881" i="3"/>
  <c r="J928" i="3"/>
  <c r="L960" i="3"/>
  <c r="G990" i="3"/>
  <c r="W990" i="3" s="1"/>
  <c r="H864" i="3"/>
  <c r="H900" i="3"/>
  <c r="H938" i="3"/>
  <c r="J964" i="3"/>
  <c r="L988" i="3"/>
  <c r="F859" i="3"/>
  <c r="G886" i="3"/>
  <c r="W886" i="3" s="1"/>
  <c r="F920" i="3"/>
  <c r="I945" i="3"/>
  <c r="K969" i="3"/>
  <c r="I990" i="3"/>
  <c r="K864" i="3"/>
  <c r="F898" i="3"/>
  <c r="K926" i="3"/>
  <c r="H953" i="3"/>
  <c r="F974" i="3"/>
  <c r="K997" i="3"/>
  <c r="I873" i="3"/>
  <c r="I909" i="3"/>
  <c r="L937" i="3"/>
  <c r="F956" i="3"/>
  <c r="G981" i="3"/>
  <c r="W981" i="3" s="1"/>
  <c r="L860" i="3"/>
  <c r="H897" i="3"/>
  <c r="J931" i="3"/>
  <c r="L951" i="3"/>
  <c r="F976" i="3"/>
  <c r="F1003" i="3"/>
  <c r="AE463" i="3"/>
  <c r="AD575" i="3"/>
  <c r="AD370" i="3"/>
  <c r="AE743" i="3"/>
  <c r="AD398" i="3"/>
  <c r="AD661" i="3"/>
  <c r="P47" i="36"/>
  <c r="AD341" i="3"/>
  <c r="AE362" i="3"/>
  <c r="AD610" i="3"/>
  <c r="AD338" i="3"/>
  <c r="AD478" i="3"/>
  <c r="AD655" i="3"/>
  <c r="AD889" i="3"/>
  <c r="O35" i="36"/>
  <c r="AD710" i="3"/>
  <c r="O17" i="36"/>
  <c r="AD857" i="3"/>
  <c r="J604" i="3"/>
  <c r="H632" i="3"/>
  <c r="L643" i="3"/>
  <c r="J699" i="3"/>
  <c r="G726" i="3"/>
  <c r="H677" i="3"/>
  <c r="G646" i="3"/>
  <c r="W646" i="3" s="1"/>
  <c r="G619" i="3"/>
  <c r="W619" i="3" s="1"/>
  <c r="H697" i="3"/>
  <c r="G631" i="3"/>
  <c r="W631" i="3" s="1"/>
  <c r="G699" i="3"/>
  <c r="W699" i="3" s="1"/>
  <c r="K764" i="3"/>
  <c r="L744" i="3"/>
  <c r="H823" i="3"/>
  <c r="I752" i="3"/>
  <c r="G838" i="3"/>
  <c r="W838" i="3" s="1"/>
  <c r="L780" i="3"/>
  <c r="F846" i="3"/>
  <c r="J794" i="3"/>
  <c r="F868" i="3"/>
  <c r="G918" i="3"/>
  <c r="W918" i="3" s="1"/>
  <c r="K794" i="3"/>
  <c r="L856" i="3"/>
  <c r="L824" i="3"/>
  <c r="L761" i="3"/>
  <c r="L758" i="3"/>
  <c r="F830" i="3"/>
  <c r="F870" i="3"/>
  <c r="J907" i="3"/>
  <c r="F866" i="3"/>
  <c r="K920" i="3"/>
  <c r="F957" i="3"/>
  <c r="L979" i="3"/>
  <c r="J858" i="3"/>
  <c r="H905" i="3"/>
  <c r="F939" i="3"/>
  <c r="K967" i="3"/>
  <c r="K993" i="3"/>
  <c r="H891" i="3"/>
  <c r="L929" i="3"/>
  <c r="K961" i="3"/>
  <c r="F991" i="3"/>
  <c r="I865" i="3"/>
  <c r="I903" i="3"/>
  <c r="H939" i="3"/>
  <c r="H965" i="3"/>
  <c r="J989" i="3"/>
  <c r="H860" i="3"/>
  <c r="I889" i="3"/>
  <c r="F921" i="3"/>
  <c r="G946" i="3"/>
  <c r="J970" i="3"/>
  <c r="H991" i="3"/>
  <c r="F869" i="3"/>
  <c r="I899" i="3"/>
  <c r="F930" i="3"/>
  <c r="G954" i="3"/>
  <c r="L976" i="3"/>
  <c r="G1000" i="3"/>
  <c r="W1000" i="3" s="1"/>
  <c r="J874" i="3"/>
  <c r="H910" i="3"/>
  <c r="K938" i="3"/>
  <c r="L957" i="3"/>
  <c r="J985" i="3"/>
  <c r="K861" i="3"/>
  <c r="I898" i="3"/>
  <c r="J932" i="3"/>
  <c r="K952" i="3"/>
  <c r="J980" i="3"/>
  <c r="K1005" i="3"/>
  <c r="AE625" i="3"/>
  <c r="AD607" i="3"/>
  <c r="AD374" i="3"/>
  <c r="AD402" i="3"/>
  <c r="AD798" i="3"/>
  <c r="O47" i="36"/>
  <c r="J642" i="3"/>
  <c r="L644" i="3"/>
  <c r="H706" i="3"/>
  <c r="I732" i="3"/>
  <c r="I678" i="3"/>
  <c r="I647" i="3"/>
  <c r="J620" i="3"/>
  <c r="G698" i="3"/>
  <c r="W698" i="3" s="1"/>
  <c r="J635" i="3"/>
  <c r="F700" i="3"/>
  <c r="F767" i="3"/>
  <c r="H752" i="3"/>
  <c r="G824" i="3"/>
  <c r="W824" i="3" s="1"/>
  <c r="J753" i="3"/>
  <c r="K781" i="3"/>
  <c r="L854" i="3"/>
  <c r="L795" i="3"/>
  <c r="L869" i="3"/>
  <c r="K922" i="3"/>
  <c r="F801" i="3"/>
  <c r="G732" i="3"/>
  <c r="W732" i="3" s="1"/>
  <c r="I827" i="3"/>
  <c r="G767" i="3"/>
  <c r="W767" i="3" s="1"/>
  <c r="L831" i="3"/>
  <c r="H768" i="3"/>
  <c r="L832" i="3"/>
  <c r="L872" i="3"/>
  <c r="G909" i="3"/>
  <c r="W909" i="3" s="1"/>
  <c r="I867" i="3"/>
  <c r="K921" i="3"/>
  <c r="K959" i="3"/>
  <c r="K986" i="3"/>
  <c r="L868" i="3"/>
  <c r="I906" i="3"/>
  <c r="J968" i="3"/>
  <c r="I1001" i="3"/>
  <c r="L897" i="3"/>
  <c r="L930" i="3"/>
  <c r="J962" i="3"/>
  <c r="H877" i="3"/>
  <c r="G940" i="3"/>
  <c r="W940" i="3" s="1"/>
  <c r="F966" i="3"/>
  <c r="H990" i="3"/>
  <c r="J865" i="3"/>
  <c r="K894" i="3"/>
  <c r="H922" i="3"/>
  <c r="G947" i="3"/>
  <c r="W947" i="3" s="1"/>
  <c r="J971" i="3"/>
  <c r="H998" i="3"/>
  <c r="H874" i="3"/>
  <c r="J900" i="3"/>
  <c r="G931" i="3"/>
  <c r="W931" i="3" s="1"/>
  <c r="F955" i="3"/>
  <c r="F981" i="3"/>
  <c r="I10" i="3"/>
  <c r="K875" i="3"/>
  <c r="J911" i="3"/>
  <c r="K939" i="3"/>
  <c r="F962" i="3"/>
  <c r="J991" i="3"/>
  <c r="L862" i="3"/>
  <c r="K899" i="3"/>
  <c r="K933" i="3"/>
  <c r="K958" i="3"/>
  <c r="J986" i="3"/>
  <c r="K10" i="3"/>
  <c r="AE678" i="3"/>
  <c r="AD615" i="3"/>
  <c r="AD479" i="3"/>
  <c r="AD495" i="3"/>
  <c r="AD406" i="3"/>
  <c r="AD807" i="3"/>
  <c r="L527" i="3"/>
  <c r="H656" i="3"/>
  <c r="G653" i="3"/>
  <c r="W653" i="3" s="1"/>
  <c r="G708" i="3"/>
  <c r="W708" i="3" s="1"/>
  <c r="G733" i="3"/>
  <c r="W733" i="3" s="1"/>
  <c r="K680" i="3"/>
  <c r="F660" i="3"/>
  <c r="I623" i="3"/>
  <c r="F699" i="3"/>
  <c r="F640" i="3"/>
  <c r="L701" i="3"/>
  <c r="J771" i="3"/>
  <c r="L755" i="3"/>
  <c r="L827" i="3"/>
  <c r="I764" i="3"/>
  <c r="J842" i="3"/>
  <c r="L782" i="3"/>
  <c r="K855" i="3"/>
  <c r="G802" i="3"/>
  <c r="W802" i="3" s="1"/>
  <c r="J870" i="3"/>
  <c r="G925" i="3"/>
  <c r="W925" i="3" s="1"/>
  <c r="H802" i="3"/>
  <c r="G734" i="3"/>
  <c r="W734" i="3" s="1"/>
  <c r="L830" i="3"/>
  <c r="G768" i="3"/>
  <c r="W768" i="3" s="1"/>
  <c r="I835" i="3"/>
  <c r="I769" i="3"/>
  <c r="K833" i="3"/>
  <c r="J873" i="3"/>
  <c r="L911" i="3"/>
  <c r="K868" i="3"/>
  <c r="F927" i="3"/>
  <c r="J960" i="3"/>
  <c r="G989" i="3"/>
  <c r="W989" i="3" s="1"/>
  <c r="K869" i="3"/>
  <c r="L907" i="3"/>
  <c r="K941" i="3"/>
  <c r="G970" i="3"/>
  <c r="W970" i="3" s="1"/>
  <c r="G1004" i="3"/>
  <c r="W1004" i="3" s="1"/>
  <c r="F900" i="3"/>
  <c r="L934" i="3"/>
  <c r="J963" i="3"/>
  <c r="L993" i="3"/>
  <c r="K881" i="3"/>
  <c r="H912" i="3"/>
  <c r="K942" i="3"/>
  <c r="L968" i="3"/>
  <c r="G991" i="3"/>
  <c r="W991" i="3" s="1"/>
  <c r="G899" i="3"/>
  <c r="W899" i="3" s="1"/>
  <c r="I923" i="3"/>
  <c r="F948" i="3"/>
  <c r="I972" i="3"/>
  <c r="L1001" i="3"/>
  <c r="J875" i="3"/>
  <c r="J901" i="3"/>
  <c r="G932" i="3"/>
  <c r="W932" i="3" s="1"/>
  <c r="K957" i="3"/>
  <c r="J984" i="3"/>
  <c r="K852" i="3"/>
  <c r="K876" i="3"/>
  <c r="L912" i="3"/>
  <c r="J940" i="3"/>
  <c r="I966" i="3"/>
  <c r="I992" i="3"/>
  <c r="H867" i="3"/>
  <c r="L901" i="3"/>
  <c r="I934" i="3"/>
  <c r="H961" i="3"/>
  <c r="I987" i="3"/>
  <c r="D48" i="34"/>
  <c r="AE721" i="3"/>
  <c r="AD626" i="3"/>
  <c r="AD502" i="3"/>
  <c r="AD506" i="3"/>
  <c r="AD410" i="3"/>
  <c r="AD838" i="3"/>
  <c r="P55" i="36"/>
  <c r="I565" i="3"/>
  <c r="L660" i="3"/>
  <c r="H655" i="3"/>
  <c r="G713" i="3"/>
  <c r="W713" i="3" s="1"/>
  <c r="L735" i="3"/>
  <c r="L681" i="3"/>
  <c r="G661" i="3"/>
  <c r="W661" i="3" s="1"/>
  <c r="I626" i="3"/>
  <c r="I715" i="3"/>
  <c r="H657" i="3"/>
  <c r="J721" i="3"/>
  <c r="L775" i="3"/>
  <c r="J783" i="3"/>
  <c r="J836" i="3"/>
  <c r="G792" i="3"/>
  <c r="W792" i="3" s="1"/>
  <c r="G845" i="3"/>
  <c r="W845" i="3" s="1"/>
  <c r="L808" i="3"/>
  <c r="H747" i="3"/>
  <c r="L822" i="3"/>
  <c r="I871" i="3"/>
  <c r="L751" i="3"/>
  <c r="J818" i="3"/>
  <c r="J772" i="3"/>
  <c r="K831" i="3"/>
  <c r="K789" i="3"/>
  <c r="F844" i="3"/>
  <c r="K787" i="3"/>
  <c r="J834" i="3"/>
  <c r="F884" i="3"/>
  <c r="G916" i="3"/>
  <c r="W916" i="3" s="1"/>
  <c r="L884" i="3"/>
  <c r="I961" i="3"/>
  <c r="L991" i="3"/>
  <c r="L870" i="3"/>
  <c r="J917" i="3"/>
  <c r="I942" i="3"/>
  <c r="F972" i="3"/>
  <c r="K857" i="3"/>
  <c r="F901" i="3"/>
  <c r="I964" i="3"/>
  <c r="K994" i="3"/>
  <c r="L882" i="3"/>
  <c r="I913" i="3"/>
  <c r="F947" i="3"/>
  <c r="J969" i="3"/>
  <c r="F992" i="3"/>
  <c r="F872" i="3"/>
  <c r="I900" i="3"/>
  <c r="F931" i="3"/>
  <c r="L949" i="3"/>
  <c r="G973" i="3"/>
  <c r="W973" i="3" s="1"/>
  <c r="K1002" i="3"/>
  <c r="J876" i="3"/>
  <c r="G908" i="3"/>
  <c r="W908" i="3" s="1"/>
  <c r="H933" i="3"/>
  <c r="I958" i="3"/>
  <c r="I985" i="3"/>
  <c r="K854" i="3"/>
  <c r="I885" i="3"/>
  <c r="F916" i="3"/>
  <c r="H941" i="3"/>
  <c r="H967" i="3"/>
  <c r="H993" i="3"/>
  <c r="J872" i="3"/>
  <c r="G906" i="3"/>
  <c r="W906" i="3" s="1"/>
  <c r="H935" i="3"/>
  <c r="G962" i="3"/>
  <c r="W962" i="3" s="1"/>
  <c r="H988" i="3"/>
  <c r="AE332" i="3"/>
  <c r="AE770" i="3"/>
  <c r="AD630" i="3"/>
  <c r="AD557" i="3"/>
  <c r="AD510" i="3"/>
  <c r="AD503" i="3"/>
  <c r="AD842" i="3"/>
  <c r="AD485" i="3"/>
  <c r="F572" i="3"/>
  <c r="I657" i="3"/>
  <c r="K622" i="3"/>
  <c r="K773" i="3"/>
  <c r="K712" i="3"/>
  <c r="G683" i="3"/>
  <c r="W683" i="3" s="1"/>
  <c r="J629" i="3"/>
  <c r="K719" i="3"/>
  <c r="G658" i="3"/>
  <c r="W658" i="3" s="1"/>
  <c r="H723" i="3"/>
  <c r="K776" i="3"/>
  <c r="J784" i="3"/>
  <c r="H837" i="3"/>
  <c r="G793" i="3"/>
  <c r="W793" i="3" s="1"/>
  <c r="L847" i="3"/>
  <c r="K809" i="3"/>
  <c r="I750" i="3"/>
  <c r="J824" i="3"/>
  <c r="H872" i="3"/>
  <c r="F755" i="3"/>
  <c r="J819" i="3"/>
  <c r="J773" i="3"/>
  <c r="J832" i="3"/>
  <c r="J790" i="3"/>
  <c r="L845" i="3"/>
  <c r="K788" i="3"/>
  <c r="J835" i="3"/>
  <c r="L885" i="3"/>
  <c r="K918" i="3"/>
  <c r="K885" i="3"/>
  <c r="I929" i="3"/>
  <c r="G964" i="3"/>
  <c r="W964" i="3" s="1"/>
  <c r="K992" i="3"/>
  <c r="F879" i="3"/>
  <c r="J918" i="3"/>
  <c r="G944" i="3"/>
  <c r="W944" i="3" s="1"/>
  <c r="I975" i="3"/>
  <c r="K858" i="3"/>
  <c r="F902" i="3"/>
  <c r="F940" i="3"/>
  <c r="G965" i="3"/>
  <c r="W965" i="3" s="1"/>
  <c r="L1000" i="3"/>
  <c r="F887" i="3"/>
  <c r="I914" i="3"/>
  <c r="K949" i="3"/>
  <c r="I970" i="3"/>
  <c r="K996" i="3"/>
  <c r="G873" i="3"/>
  <c r="W873" i="3" s="1"/>
  <c r="H901" i="3"/>
  <c r="J950" i="3"/>
  <c r="J977" i="3"/>
  <c r="K1003" i="3"/>
  <c r="K877" i="3"/>
  <c r="H909" i="3"/>
  <c r="G934" i="3"/>
  <c r="W934" i="3" s="1"/>
  <c r="F961" i="3"/>
  <c r="H986" i="3"/>
  <c r="F858" i="3"/>
  <c r="I886" i="3"/>
  <c r="F917" i="3"/>
  <c r="K945" i="3"/>
  <c r="G968" i="3"/>
  <c r="W968" i="3" s="1"/>
  <c r="G994" i="3"/>
  <c r="W994" i="3" s="1"/>
  <c r="K873" i="3"/>
  <c r="I907" i="3"/>
  <c r="L939" i="3"/>
  <c r="G963" i="3"/>
  <c r="W963" i="3" s="1"/>
  <c r="F989" i="3"/>
  <c r="AE545" i="3"/>
  <c r="AE898" i="3"/>
  <c r="AD663" i="3"/>
  <c r="AD583" i="3"/>
  <c r="AD565" i="3"/>
  <c r="AD514" i="3"/>
  <c r="AD882" i="3"/>
  <c r="L585" i="3"/>
  <c r="J660" i="3"/>
  <c r="K703" i="3"/>
  <c r="H637" i="3"/>
  <c r="F782" i="3"/>
  <c r="G715" i="3"/>
  <c r="W715" i="3" s="1"/>
  <c r="G686" i="3"/>
  <c r="W686" i="3" s="1"/>
  <c r="G632" i="3"/>
  <c r="W632" i="3" s="1"/>
  <c r="G722" i="3"/>
  <c r="W722" i="3" s="1"/>
  <c r="I660" i="3"/>
  <c r="G730" i="3"/>
  <c r="W730" i="3" s="1"/>
  <c r="I777" i="3"/>
  <c r="L785" i="3"/>
  <c r="I842" i="3"/>
  <c r="K848" i="3"/>
  <c r="J817" i="3"/>
  <c r="L752" i="3"/>
  <c r="I825" i="3"/>
  <c r="K883" i="3"/>
  <c r="H756" i="3"/>
  <c r="G821" i="3"/>
  <c r="J774" i="3"/>
  <c r="H834" i="3"/>
  <c r="G798" i="3"/>
  <c r="W798" i="3" s="1"/>
  <c r="H848" i="3"/>
  <c r="L789" i="3"/>
  <c r="I836" i="3"/>
  <c r="J886" i="3"/>
  <c r="J919" i="3"/>
  <c r="L886" i="3"/>
  <c r="K931" i="3"/>
  <c r="J993" i="3"/>
  <c r="H880" i="3"/>
  <c r="L919" i="3"/>
  <c r="G950" i="3"/>
  <c r="W950" i="3" s="1"/>
  <c r="H982" i="3"/>
  <c r="G863" i="3"/>
  <c r="W863" i="3" s="1"/>
  <c r="H903" i="3"/>
  <c r="J942" i="3"/>
  <c r="K974" i="3"/>
  <c r="F1005" i="3"/>
  <c r="K915" i="3"/>
  <c r="I950" i="3"/>
  <c r="K975" i="3"/>
  <c r="J1002" i="3"/>
  <c r="G874" i="3"/>
  <c r="W874" i="3" s="1"/>
  <c r="I902" i="3"/>
  <c r="F932" i="3"/>
  <c r="L956" i="3"/>
  <c r="J983" i="3"/>
  <c r="J1004" i="3"/>
  <c r="J878" i="3"/>
  <c r="G910" i="3"/>
  <c r="W910" i="3" s="1"/>
  <c r="J939" i="3"/>
  <c r="F968" i="3"/>
  <c r="G987" i="3"/>
  <c r="W987" i="3" s="1"/>
  <c r="I859" i="3"/>
  <c r="J887" i="3"/>
  <c r="J922" i="3"/>
  <c r="L950" i="3"/>
  <c r="L970" i="3"/>
  <c r="G995" i="3"/>
  <c r="W995" i="3" s="1"/>
  <c r="K874" i="3"/>
  <c r="F915" i="3"/>
  <c r="F964" i="3"/>
  <c r="L990" i="3"/>
  <c r="T9" i="36"/>
  <c r="I119" i="6" s="1"/>
  <c r="AD397" i="3"/>
  <c r="AE711" i="3"/>
  <c r="AD591" i="3"/>
  <c r="AD631" i="3"/>
  <c r="AD518" i="3"/>
  <c r="P15" i="36"/>
  <c r="AE415" i="3"/>
  <c r="G531" i="3"/>
  <c r="W531" i="3" s="1"/>
  <c r="K702" i="3"/>
  <c r="G725" i="3"/>
  <c r="W725" i="3" s="1"/>
  <c r="I667" i="3"/>
  <c r="F803" i="3"/>
  <c r="J732" i="3"/>
  <c r="I687" i="3"/>
  <c r="H644" i="3"/>
  <c r="G723" i="3"/>
  <c r="W723" i="3" s="1"/>
  <c r="I661" i="3"/>
  <c r="H778" i="3"/>
  <c r="K786" i="3"/>
  <c r="F845" i="3"/>
  <c r="I795" i="3"/>
  <c r="J849" i="3"/>
  <c r="H819" i="3"/>
  <c r="L753" i="3"/>
  <c r="L829" i="3"/>
  <c r="J884" i="3"/>
  <c r="G757" i="3"/>
  <c r="W757" i="3" s="1"/>
  <c r="L823" i="3"/>
  <c r="K775" i="3"/>
  <c r="H835" i="3"/>
  <c r="I801" i="3"/>
  <c r="L852" i="3"/>
  <c r="K790" i="3"/>
  <c r="K840" i="3"/>
  <c r="I887" i="3"/>
  <c r="H921" i="3"/>
  <c r="L887" i="3"/>
  <c r="K932" i="3"/>
  <c r="K973" i="3"/>
  <c r="I995" i="3"/>
  <c r="H881" i="3"/>
  <c r="L920" i="3"/>
  <c r="K954" i="3"/>
  <c r="F984" i="3"/>
  <c r="I905" i="3"/>
  <c r="I943" i="3"/>
  <c r="H977" i="3"/>
  <c r="L851" i="3"/>
  <c r="F888" i="3"/>
  <c r="L917" i="3"/>
  <c r="H951" i="3"/>
  <c r="G978" i="3"/>
  <c r="W978" i="3" s="1"/>
  <c r="J1003" i="3"/>
  <c r="H875" i="3"/>
  <c r="K903" i="3"/>
  <c r="G933" i="3"/>
  <c r="W933" i="3" s="1"/>
  <c r="G959" i="3"/>
  <c r="W959" i="3" s="1"/>
  <c r="I984" i="3"/>
  <c r="H1005" i="3"/>
  <c r="L879" i="3"/>
  <c r="I911" i="3"/>
  <c r="L943" i="3"/>
  <c r="L969" i="3"/>
  <c r="F988" i="3"/>
  <c r="J860" i="3"/>
  <c r="J888" i="3"/>
  <c r="L926" i="3"/>
  <c r="K951" i="3"/>
  <c r="L971" i="3"/>
  <c r="F996" i="3"/>
  <c r="L875" i="3"/>
  <c r="G917" i="3"/>
  <c r="W917" i="3" s="1"/>
  <c r="L945" i="3"/>
  <c r="L965" i="3"/>
  <c r="K991" i="3"/>
  <c r="AD421" i="3"/>
  <c r="AE751" i="3"/>
  <c r="AD599" i="3"/>
  <c r="AD639" i="3"/>
  <c r="AD522" i="3"/>
  <c r="P23" i="36"/>
  <c r="AE458" i="3"/>
  <c r="AD558" i="3"/>
  <c r="AD535" i="3"/>
  <c r="AD373" i="3"/>
  <c r="AD458" i="3"/>
  <c r="AD598" i="3"/>
  <c r="AD739" i="3"/>
  <c r="P19" i="36"/>
  <c r="P12" i="36"/>
  <c r="AD702" i="3"/>
  <c r="P56" i="36"/>
  <c r="AD813" i="3"/>
  <c r="AD893" i="3"/>
  <c r="O53" i="36"/>
  <c r="AD983" i="3"/>
  <c r="P29" i="36"/>
  <c r="AD678" i="3"/>
  <c r="P20" i="36"/>
  <c r="O57" i="36"/>
  <c r="R26" i="36"/>
  <c r="G136" i="6" s="1"/>
  <c r="T55" i="36"/>
  <c r="R43" i="36"/>
  <c r="G134" i="39" s="1"/>
  <c r="S56" i="36"/>
  <c r="T24" i="36"/>
  <c r="I134" i="6" s="1"/>
  <c r="U34" i="36"/>
  <c r="J125" i="39" s="1"/>
  <c r="Q41" i="36"/>
  <c r="R53" i="36"/>
  <c r="T17" i="36"/>
  <c r="I127" i="6" s="1"/>
  <c r="Q50" i="36"/>
  <c r="S19" i="36"/>
  <c r="H129" i="6" s="1"/>
  <c r="U44" i="36"/>
  <c r="J135" i="39" s="1"/>
  <c r="R23" i="36"/>
  <c r="G133" i="6" s="1"/>
  <c r="T44" i="36"/>
  <c r="I135" i="39" s="1"/>
  <c r="Q12" i="36"/>
  <c r="T53" i="36"/>
  <c r="Q21" i="36"/>
  <c r="S38" i="36"/>
  <c r="H129" i="39" s="1"/>
  <c r="T46" i="36"/>
  <c r="I137" i="39" s="1"/>
  <c r="AD417" i="3"/>
  <c r="AD480" i="3"/>
  <c r="AD792" i="3"/>
  <c r="AD121" i="3"/>
  <c r="AD681" i="3"/>
  <c r="AD221" i="3"/>
  <c r="AD504" i="3"/>
  <c r="AD185" i="3"/>
  <c r="AD954" i="3"/>
  <c r="AD263" i="3"/>
  <c r="AD449" i="3"/>
  <c r="AD697" i="3"/>
  <c r="AD689" i="3"/>
  <c r="AD69" i="3"/>
  <c r="AD962" i="3"/>
  <c r="AD969" i="3"/>
  <c r="AD918" i="3"/>
  <c r="I532" i="3"/>
  <c r="J703" i="3"/>
  <c r="J622" i="3"/>
  <c r="J668" i="3"/>
  <c r="H733" i="3"/>
  <c r="J701" i="3"/>
  <c r="F672" i="3"/>
  <c r="J726" i="3"/>
  <c r="J686" i="3"/>
  <c r="L738" i="3"/>
  <c r="F798" i="3"/>
  <c r="L787" i="3"/>
  <c r="J809" i="3"/>
  <c r="F760" i="3"/>
  <c r="K822" i="3"/>
  <c r="J776" i="3"/>
  <c r="H839" i="3"/>
  <c r="K902" i="3"/>
  <c r="H758" i="3"/>
  <c r="F841" i="3"/>
  <c r="L792" i="3"/>
  <c r="G728" i="3"/>
  <c r="W728" i="3" s="1"/>
  <c r="F809" i="3"/>
  <c r="G753" i="3"/>
  <c r="W753" i="3" s="1"/>
  <c r="J801" i="3"/>
  <c r="F857" i="3"/>
  <c r="H888" i="3"/>
  <c r="J933" i="3"/>
  <c r="I896" i="3"/>
  <c r="K946" i="3"/>
  <c r="I974" i="3"/>
  <c r="H1001" i="3"/>
  <c r="I882" i="3"/>
  <c r="F924" i="3"/>
  <c r="J955" i="3"/>
  <c r="K987" i="3"/>
  <c r="G877" i="3"/>
  <c r="W877" i="3" s="1"/>
  <c r="F912" i="3"/>
  <c r="H944" i="3"/>
  <c r="F978" i="3"/>
  <c r="L857" i="3"/>
  <c r="K893" i="3"/>
  <c r="F922" i="3"/>
  <c r="G952" i="3"/>
  <c r="W952" i="3" s="1"/>
  <c r="G979" i="3"/>
  <c r="W979" i="3" s="1"/>
  <c r="I1004" i="3"/>
  <c r="L880" i="3"/>
  <c r="K904" i="3"/>
  <c r="F934" i="3"/>
  <c r="F960" i="3"/>
  <c r="H985" i="3"/>
  <c r="I860" i="3"/>
  <c r="F883" i="3"/>
  <c r="J912" i="3"/>
  <c r="K944" i="3"/>
  <c r="K970" i="3"/>
  <c r="G993" i="3"/>
  <c r="W993" i="3" s="1"/>
  <c r="J861" i="3"/>
  <c r="L889" i="3"/>
  <c r="G929" i="3"/>
  <c r="W929" i="3" s="1"/>
  <c r="J952" i="3"/>
  <c r="L977" i="3"/>
  <c r="L997" i="3"/>
  <c r="F881" i="3"/>
  <c r="H918" i="3"/>
  <c r="J946" i="3"/>
  <c r="L972" i="3"/>
  <c r="J992" i="3"/>
  <c r="AE309" i="3"/>
  <c r="AD447" i="3"/>
  <c r="AD327" i="3"/>
  <c r="AD643" i="3"/>
  <c r="AD526" i="3"/>
  <c r="O23" i="36"/>
  <c r="AE555" i="3"/>
  <c r="AD589" i="3"/>
  <c r="AD543" i="3"/>
  <c r="AD431" i="3"/>
  <c r="AD462" i="3"/>
  <c r="AD602" i="3"/>
  <c r="AD743" i="3"/>
  <c r="O19" i="36"/>
  <c r="P22" i="36"/>
  <c r="AD706" i="3"/>
  <c r="O8" i="36"/>
  <c r="AD873" i="3"/>
  <c r="O41" i="36"/>
  <c r="AD991" i="3"/>
  <c r="AD671" i="3"/>
  <c r="AD1000" i="3"/>
  <c r="O44" i="36"/>
  <c r="AD726" i="3"/>
  <c r="AD667" i="3"/>
  <c r="P21" i="36"/>
  <c r="Q22" i="36"/>
  <c r="S47" i="36"/>
  <c r="H138" i="39" s="1"/>
  <c r="U15" i="36"/>
  <c r="J125" i="6" s="1"/>
  <c r="Q31" i="36"/>
  <c r="T15" i="36"/>
  <c r="I125" i="6" s="1"/>
  <c r="U33" i="36"/>
  <c r="J124" i="39" s="1"/>
  <c r="Q40" i="36"/>
  <c r="R52" i="36"/>
  <c r="S10" i="36"/>
  <c r="H120" i="6" s="1"/>
  <c r="U43" i="36"/>
  <c r="J134" i="39" s="1"/>
  <c r="R14" i="36"/>
  <c r="G124" i="6" s="1"/>
  <c r="T34" i="36"/>
  <c r="I125" i="39" s="1"/>
  <c r="S36" i="36"/>
  <c r="H127" i="39" s="1"/>
  <c r="R24" i="36"/>
  <c r="G134" i="6" s="1"/>
  <c r="S45" i="36"/>
  <c r="H136" i="39" s="1"/>
  <c r="U13" i="36"/>
  <c r="J123" i="6" s="1"/>
  <c r="R33" i="36"/>
  <c r="G124" i="39" s="1"/>
  <c r="U55" i="36"/>
  <c r="AD245" i="3"/>
  <c r="AD576" i="3"/>
  <c r="AD344" i="3"/>
  <c r="AD736" i="3"/>
  <c r="AD913" i="3"/>
  <c r="AD157" i="3"/>
  <c r="AD376" i="3"/>
  <c r="AD784" i="3"/>
  <c r="AD701" i="3"/>
  <c r="AD816" i="3"/>
  <c r="AD528" i="3"/>
  <c r="AD986" i="3"/>
  <c r="AD944" i="3"/>
  <c r="AD217" i="3"/>
  <c r="AD814" i="3"/>
  <c r="G549" i="3"/>
  <c r="W549" i="3" s="1"/>
  <c r="H711" i="3"/>
  <c r="H624" i="3"/>
  <c r="H676" i="3"/>
  <c r="L811" i="3"/>
  <c r="I738" i="3"/>
  <c r="H702" i="3"/>
  <c r="G674" i="3"/>
  <c r="W674" i="3" s="1"/>
  <c r="I727" i="3"/>
  <c r="K687" i="3"/>
  <c r="I741" i="3"/>
  <c r="L800" i="3"/>
  <c r="F793" i="3"/>
  <c r="F748" i="3"/>
  <c r="J810" i="3"/>
  <c r="G761" i="3"/>
  <c r="W761" i="3" s="1"/>
  <c r="J823" i="3"/>
  <c r="J777" i="3"/>
  <c r="L842" i="3"/>
  <c r="J903" i="3"/>
  <c r="H759" i="3"/>
  <c r="H846" i="3"/>
  <c r="L793" i="3"/>
  <c r="F810" i="3"/>
  <c r="H754" i="3"/>
  <c r="L802" i="3"/>
  <c r="L859" i="3"/>
  <c r="G889" i="3"/>
  <c r="W889" i="3" s="1"/>
  <c r="J897" i="3"/>
  <c r="K947" i="3"/>
  <c r="H975" i="3"/>
  <c r="G1002" i="3"/>
  <c r="W1002" i="3" s="1"/>
  <c r="L883" i="3"/>
  <c r="G927" i="3"/>
  <c r="W927" i="3" s="1"/>
  <c r="G957" i="3"/>
  <c r="W957" i="3" s="1"/>
  <c r="J988" i="3"/>
  <c r="F878" i="3"/>
  <c r="H913" i="3"/>
  <c r="J949" i="3"/>
  <c r="F979" i="3"/>
  <c r="F861" i="3"/>
  <c r="J894" i="3"/>
  <c r="H923" i="3"/>
  <c r="K956" i="3"/>
  <c r="F980" i="3"/>
  <c r="G1005" i="3"/>
  <c r="W1005" i="3" s="1"/>
  <c r="L881" i="3"/>
  <c r="L905" i="3"/>
  <c r="I938" i="3"/>
  <c r="L962" i="3"/>
  <c r="G986" i="3"/>
  <c r="H861" i="3"/>
  <c r="H884" i="3"/>
  <c r="G919" i="3"/>
  <c r="W919" i="3" s="1"/>
  <c r="J945" i="3"/>
  <c r="K971" i="3"/>
  <c r="F994" i="3"/>
  <c r="J862" i="3"/>
  <c r="G898" i="3"/>
  <c r="W898" i="3" s="1"/>
  <c r="G930" i="3"/>
  <c r="W930" i="3" s="1"/>
  <c r="I953" i="3"/>
  <c r="J978" i="3"/>
  <c r="J998" i="3"/>
  <c r="K884" i="3"/>
  <c r="I919" i="3"/>
  <c r="J947" i="3"/>
  <c r="J973" i="3"/>
  <c r="I993" i="3"/>
  <c r="AE344" i="3"/>
  <c r="AD490" i="3"/>
  <c r="AD335" i="3"/>
  <c r="AD653" i="3"/>
  <c r="AD538" i="3"/>
  <c r="AE746" i="3"/>
  <c r="AE343" i="3"/>
  <c r="AD551" i="3"/>
  <c r="AD559" i="3"/>
  <c r="AD466" i="3"/>
  <c r="AD618" i="3"/>
  <c r="AD755" i="3"/>
  <c r="O27" i="36"/>
  <c r="P33" i="36"/>
  <c r="AD762" i="3"/>
  <c r="P14" i="36"/>
  <c r="P16" i="36"/>
  <c r="AD691" i="3"/>
  <c r="P17" i="36"/>
  <c r="AD682" i="3"/>
  <c r="P40" i="36"/>
  <c r="AD761" i="3"/>
  <c r="P30" i="36"/>
  <c r="AD714" i="3"/>
  <c r="R34" i="36"/>
  <c r="G125" i="39" s="1"/>
  <c r="R51" i="36"/>
  <c r="S17" i="36"/>
  <c r="H127" i="6" s="1"/>
  <c r="T32" i="36"/>
  <c r="I123" i="39" s="1"/>
  <c r="U42" i="36"/>
  <c r="J133" i="39" s="1"/>
  <c r="Q49" i="36"/>
  <c r="T33" i="36"/>
  <c r="I124" i="39" s="1"/>
  <c r="S27" i="36"/>
  <c r="H118" i="39" s="1"/>
  <c r="R31" i="36"/>
  <c r="G122" i="39" s="1"/>
  <c r="T52" i="36"/>
  <c r="Q20" i="36"/>
  <c r="Q29" i="36"/>
  <c r="S46" i="36"/>
  <c r="H137" i="39" s="1"/>
  <c r="T54" i="36"/>
  <c r="AD801" i="3"/>
  <c r="AD617" i="3"/>
  <c r="AD448" i="3"/>
  <c r="AD537" i="3"/>
  <c r="AD472" i="3"/>
  <c r="AD808" i="3"/>
  <c r="AD33" i="3"/>
  <c r="AD720" i="3"/>
  <c r="AD241" i="3"/>
  <c r="AD840" i="3"/>
  <c r="AD13" i="3"/>
  <c r="AD673" i="3"/>
  <c r="AD377" i="3"/>
  <c r="AD640" i="3"/>
  <c r="AD844" i="3"/>
  <c r="AD145" i="3"/>
  <c r="AD912" i="3"/>
  <c r="AD527" i="3"/>
  <c r="AE559" i="3"/>
  <c r="AD594" i="3"/>
  <c r="P11" i="36"/>
  <c r="AD998" i="3"/>
  <c r="P45" i="36"/>
  <c r="P46" i="36"/>
  <c r="AD878" i="3"/>
  <c r="AD829" i="3"/>
  <c r="O33" i="36"/>
  <c r="O24" i="36"/>
  <c r="AD846" i="3"/>
  <c r="S15" i="36"/>
  <c r="H125" i="6" s="1"/>
  <c r="S48" i="36"/>
  <c r="Q16" i="36"/>
  <c r="R44" i="36"/>
  <c r="G135" i="39" s="1"/>
  <c r="T57" i="36"/>
  <c r="S42" i="36"/>
  <c r="H133" i="39" s="1"/>
  <c r="U27" i="36"/>
  <c r="J118" i="39" s="1"/>
  <c r="R38" i="36"/>
  <c r="G129" i="39" s="1"/>
  <c r="T26" i="36"/>
  <c r="I136" i="6" s="1"/>
  <c r="Q35" i="36"/>
  <c r="S28" i="36"/>
  <c r="H119" i="39" s="1"/>
  <c r="U37" i="36"/>
  <c r="J128" i="39" s="1"/>
  <c r="R16" i="36"/>
  <c r="G126" i="6" s="1"/>
  <c r="AD929" i="3"/>
  <c r="AD928" i="3"/>
  <c r="AD880" i="3"/>
  <c r="AD900" i="3"/>
  <c r="AD669" i="3"/>
  <c r="AD760" i="3"/>
  <c r="AD425" i="3"/>
  <c r="AD384" i="3"/>
  <c r="AD664" i="3"/>
  <c r="AD657" i="3"/>
  <c r="AD975" i="3"/>
  <c r="AD945" i="3"/>
  <c r="AD993" i="3"/>
  <c r="AE825" i="3"/>
  <c r="AE720" i="3"/>
  <c r="AE487" i="3"/>
  <c r="AE937" i="3"/>
  <c r="AE832" i="3"/>
  <c r="AE599" i="3"/>
  <c r="AD395" i="3"/>
  <c r="AE929" i="3"/>
  <c r="AE696" i="3"/>
  <c r="AE399" i="3"/>
  <c r="AD436" i="3"/>
  <c r="AE729" i="3"/>
  <c r="AE624" i="3"/>
  <c r="AE391" i="3"/>
  <c r="AD751" i="3"/>
  <c r="AD539" i="3"/>
  <c r="AE849" i="3"/>
  <c r="AE616" i="3"/>
  <c r="AE330" i="3"/>
  <c r="AD451" i="3"/>
  <c r="AD652" i="3"/>
  <c r="AE864" i="3"/>
  <c r="AE759" i="3"/>
  <c r="AD563" i="3"/>
  <c r="AE426" i="3"/>
  <c r="AE728" i="3"/>
  <c r="AE189" i="3"/>
  <c r="AD331" i="3"/>
  <c r="C41" i="40"/>
  <c r="AD789" i="3"/>
  <c r="AD914" i="3"/>
  <c r="AD809" i="3"/>
  <c r="AD952" i="3"/>
  <c r="AD719" i="3"/>
  <c r="AD939" i="3"/>
  <c r="AD805" i="3"/>
  <c r="AD895" i="3"/>
  <c r="AE787" i="3"/>
  <c r="AD342" i="3"/>
  <c r="AD670" i="3"/>
  <c r="P57" i="36"/>
  <c r="P37" i="36"/>
  <c r="AD839" i="3"/>
  <c r="AD790" i="3"/>
  <c r="P41" i="36"/>
  <c r="AD866" i="3"/>
  <c r="R19" i="36"/>
  <c r="G129" i="6" s="1"/>
  <c r="S25" i="36"/>
  <c r="H135" i="6" s="1"/>
  <c r="U8" i="36"/>
  <c r="R13" i="36"/>
  <c r="G123" i="6" s="1"/>
  <c r="Q10" i="36"/>
  <c r="U11" i="36"/>
  <c r="J121" i="6" s="1"/>
  <c r="T28" i="36"/>
  <c r="I119" i="39" s="1"/>
  <c r="Q37" i="36"/>
  <c r="S22" i="36"/>
  <c r="H132" i="6" s="1"/>
  <c r="AD849" i="3"/>
  <c r="AD353" i="3"/>
  <c r="AD724" i="3"/>
  <c r="AD601" i="3"/>
  <c r="AD904" i="3"/>
  <c r="AD860" i="3"/>
  <c r="AD552" i="3"/>
  <c r="AD585" i="3"/>
  <c r="AD393" i="3"/>
  <c r="AD961" i="3"/>
  <c r="AD864" i="3"/>
  <c r="AD737" i="3"/>
  <c r="AD812" i="3"/>
  <c r="AD963" i="3"/>
  <c r="AD984" i="3"/>
  <c r="AD897" i="3"/>
  <c r="L41" i="40"/>
  <c r="AD348" i="3"/>
  <c r="AE761" i="3"/>
  <c r="AE656" i="3"/>
  <c r="AE423" i="3"/>
  <c r="AE873" i="3"/>
  <c r="AE768" i="3"/>
  <c r="AE535" i="3"/>
  <c r="AD853" i="3"/>
  <c r="AD412" i="3"/>
  <c r="AE865" i="3"/>
  <c r="AE632" i="3"/>
  <c r="AE329" i="3"/>
  <c r="AD283" i="3"/>
  <c r="AE665" i="3"/>
  <c r="AE560" i="3"/>
  <c r="AE277" i="3"/>
  <c r="AD540" i="3"/>
  <c r="AE785" i="3"/>
  <c r="AE552" i="3"/>
  <c r="AE319" i="3"/>
  <c r="AE800" i="3"/>
  <c r="AE695" i="3"/>
  <c r="AE261" i="3"/>
  <c r="AD668" i="3"/>
  <c r="AE664" i="3"/>
  <c r="AD456" i="3"/>
  <c r="C40" i="40"/>
  <c r="AD836" i="3"/>
  <c r="AD899" i="3"/>
  <c r="AD886" i="3"/>
  <c r="AD915" i="3"/>
  <c r="AD612" i="3"/>
  <c r="AD821" i="3"/>
  <c r="D42" i="40"/>
  <c r="D20" i="5" s="1"/>
  <c r="AD349" i="3"/>
  <c r="AE817" i="3"/>
  <c r="AD346" i="3"/>
  <c r="AD674" i="3"/>
  <c r="P43" i="36"/>
  <c r="O28" i="36"/>
  <c r="O40" i="36"/>
  <c r="O9" i="36"/>
  <c r="P48" i="36"/>
  <c r="AD854" i="3"/>
  <c r="AD834" i="3"/>
  <c r="O34" i="36"/>
  <c r="AD890" i="3"/>
  <c r="Q38" i="36"/>
  <c r="S31" i="36"/>
  <c r="H122" i="39" s="1"/>
  <c r="U40" i="36"/>
  <c r="J131" i="39" s="1"/>
  <c r="T31" i="36"/>
  <c r="I122" i="39" s="1"/>
  <c r="Q24" i="36"/>
  <c r="S50" i="36"/>
  <c r="R54" i="36"/>
  <c r="Q43" i="36"/>
  <c r="S52" i="36"/>
  <c r="U45" i="36"/>
  <c r="J136" i="39" s="1"/>
  <c r="R48" i="36"/>
  <c r="U22" i="36"/>
  <c r="J132" i="6" s="1"/>
  <c r="AD752" i="3"/>
  <c r="AD748" i="3"/>
  <c r="AD473" i="3"/>
  <c r="AD721" i="3"/>
  <c r="AD769" i="3"/>
  <c r="AD416" i="3"/>
  <c r="AD457" i="3"/>
  <c r="AD865" i="3"/>
  <c r="AD776" i="3"/>
  <c r="AD916" i="3"/>
  <c r="AD632" i="3"/>
  <c r="AD942" i="3"/>
  <c r="AD1003" i="3"/>
  <c r="L38" i="40"/>
  <c r="AD570" i="3"/>
  <c r="AE266" i="3"/>
  <c r="AD427" i="3"/>
  <c r="AE173" i="3"/>
  <c r="AD328" i="3"/>
  <c r="AE697" i="3"/>
  <c r="AE592" i="3"/>
  <c r="AE359" i="3"/>
  <c r="AD419" i="3"/>
  <c r="AD508" i="3"/>
  <c r="AE809" i="3"/>
  <c r="AE704" i="3"/>
  <c r="AE407" i="3"/>
  <c r="AD492" i="3"/>
  <c r="AE737" i="3"/>
  <c r="AE568" i="3"/>
  <c r="AE282" i="3"/>
  <c r="AD332" i="3"/>
  <c r="AE601" i="3"/>
  <c r="AE496" i="3"/>
  <c r="AE209" i="3"/>
  <c r="AE338" i="3"/>
  <c r="AD620" i="3"/>
  <c r="AE657" i="3"/>
  <c r="AE488" i="3"/>
  <c r="AE736" i="3"/>
  <c r="AE631" i="3"/>
  <c r="AE197" i="3"/>
  <c r="AD452" i="3"/>
  <c r="AE897" i="3"/>
  <c r="AE600" i="3"/>
  <c r="L39" i="40"/>
  <c r="AD987" i="3"/>
  <c r="AD958" i="3"/>
  <c r="AD796" i="3"/>
  <c r="AD943" i="3"/>
  <c r="AD980" i="3"/>
  <c r="AD453" i="3"/>
  <c r="AE826" i="3"/>
  <c r="AD350" i="3"/>
  <c r="AD695" i="3"/>
  <c r="O43" i="36"/>
  <c r="O10" i="36"/>
  <c r="AD938" i="3"/>
  <c r="AD874" i="3"/>
  <c r="AD971" i="3"/>
  <c r="R27" i="36"/>
  <c r="G118" i="39" s="1"/>
  <c r="S33" i="36"/>
  <c r="H124" i="39" s="1"/>
  <c r="U26" i="36"/>
  <c r="J136" i="6" s="1"/>
  <c r="R29" i="36"/>
  <c r="G120" i="39" s="1"/>
  <c r="T8" i="36"/>
  <c r="Q18" i="36"/>
  <c r="S11" i="36"/>
  <c r="H121" i="6" s="1"/>
  <c r="U19" i="36"/>
  <c r="J129" i="6" s="1"/>
  <c r="T11" i="36"/>
  <c r="I121" i="6" s="1"/>
  <c r="R56" i="36"/>
  <c r="T45" i="36"/>
  <c r="I136" i="39" s="1"/>
  <c r="Q53" i="36"/>
  <c r="S30" i="36"/>
  <c r="H121" i="39" s="1"/>
  <c r="AD560" i="3"/>
  <c r="AD688" i="3"/>
  <c r="AD345" i="3"/>
  <c r="AD833" i="3"/>
  <c r="AD888" i="3"/>
  <c r="AD665" i="3"/>
  <c r="AD785" i="3"/>
  <c r="AD920" i="3"/>
  <c r="AD226" i="3"/>
  <c r="AD764" i="3"/>
  <c r="AD496" i="3"/>
  <c r="AD830" i="3"/>
  <c r="AE783" i="3"/>
  <c r="AD936" i="3"/>
  <c r="AE109" i="3"/>
  <c r="AE633" i="3"/>
  <c r="AE528" i="3"/>
  <c r="AE113" i="3"/>
  <c r="AE238" i="3"/>
  <c r="AD683" i="3"/>
  <c r="AD580" i="3"/>
  <c r="AE745" i="3"/>
  <c r="AE640" i="3"/>
  <c r="AE225" i="3"/>
  <c r="AD372" i="3"/>
  <c r="AE673" i="3"/>
  <c r="AE504" i="3"/>
  <c r="AD741" i="3"/>
  <c r="AE537" i="3"/>
  <c r="AE368" i="3"/>
  <c r="AD396" i="3"/>
  <c r="AD500" i="3"/>
  <c r="AE593" i="3"/>
  <c r="AE424" i="3"/>
  <c r="AD340" i="3"/>
  <c r="AE777" i="3"/>
  <c r="AE672" i="3"/>
  <c r="AE567" i="3"/>
  <c r="AE833" i="3"/>
  <c r="AE536" i="3"/>
  <c r="AD520" i="3"/>
  <c r="AD300" i="3"/>
  <c r="C38" i="40"/>
  <c r="AD863" i="3"/>
  <c r="AD985" i="3"/>
  <c r="AD894" i="3"/>
  <c r="AD869" i="3"/>
  <c r="AD875" i="3"/>
  <c r="AD883" i="3"/>
  <c r="AD477" i="3"/>
  <c r="AD354" i="3"/>
  <c r="AD711" i="3"/>
  <c r="O49" i="36"/>
  <c r="O50" i="36"/>
  <c r="O20" i="36"/>
  <c r="AD974" i="3"/>
  <c r="AD919" i="3"/>
  <c r="O56" i="36"/>
  <c r="O25" i="36"/>
  <c r="P10" i="36"/>
  <c r="Q46" i="36"/>
  <c r="S39" i="36"/>
  <c r="H130" i="39" s="1"/>
  <c r="U48" i="36"/>
  <c r="T40" i="36"/>
  <c r="I131" i="39" s="1"/>
  <c r="Q32" i="36"/>
  <c r="Q51" i="36"/>
  <c r="U53" i="36"/>
  <c r="S13" i="36"/>
  <c r="H123" i="6" s="1"/>
  <c r="R9" i="36"/>
  <c r="G119" i="6" s="1"/>
  <c r="U31" i="36"/>
  <c r="J122" i="39" s="1"/>
  <c r="AD432" i="3"/>
  <c r="AD137" i="3"/>
  <c r="AD545" i="3"/>
  <c r="AD712" i="3"/>
  <c r="AD856" i="3"/>
  <c r="AD828" i="3"/>
  <c r="AD577" i="3"/>
  <c r="AD780" i="3"/>
  <c r="AD832" i="3"/>
  <c r="AD368" i="3"/>
  <c r="AD722" i="3"/>
  <c r="AD1005" i="3"/>
  <c r="AD822" i="3"/>
  <c r="AE569" i="3"/>
  <c r="AE464" i="3"/>
  <c r="AD443" i="3"/>
  <c r="AE681" i="3"/>
  <c r="AE576" i="3"/>
  <c r="AE609" i="3"/>
  <c r="AE376" i="3"/>
  <c r="AE473" i="3"/>
  <c r="AD499" i="3"/>
  <c r="AD256" i="3"/>
  <c r="AE529" i="3"/>
  <c r="AE360" i="3"/>
  <c r="AD757" i="3"/>
  <c r="AE713" i="3"/>
  <c r="AE608" i="3"/>
  <c r="AE503" i="3"/>
  <c r="AE130" i="3"/>
  <c r="AD587" i="3"/>
  <c r="AE705" i="3"/>
  <c r="AE472" i="3"/>
  <c r="AE310" i="3"/>
  <c r="M40" i="40"/>
  <c r="AD925" i="3"/>
  <c r="AD997" i="3"/>
  <c r="AD921" i="3"/>
  <c r="AD806" i="3"/>
  <c r="AD951" i="3"/>
  <c r="AD988" i="3"/>
  <c r="AD972" i="3"/>
  <c r="AD511" i="3"/>
  <c r="AD450" i="3"/>
  <c r="AD723" i="3"/>
  <c r="P51" i="36"/>
  <c r="AD675" i="3"/>
  <c r="AD690" i="3"/>
  <c r="AD686" i="3"/>
  <c r="O32" i="36"/>
  <c r="P38" i="36"/>
  <c r="AD934" i="3"/>
  <c r="AD810" i="3"/>
  <c r="T14" i="36"/>
  <c r="I124" i="6" s="1"/>
  <c r="U56" i="36"/>
  <c r="T56" i="36"/>
  <c r="S41" i="36"/>
  <c r="H132" i="39" s="1"/>
  <c r="U50" i="36"/>
  <c r="R37" i="36"/>
  <c r="G128" i="39" s="1"/>
  <c r="T42" i="36"/>
  <c r="I133" i="39" s="1"/>
  <c r="Q26" i="36"/>
  <c r="S35" i="36"/>
  <c r="H126" i="39" s="1"/>
  <c r="U28" i="36"/>
  <c r="J119" i="39" s="1"/>
  <c r="R39" i="36"/>
  <c r="G130" i="39" s="1"/>
  <c r="T27" i="36"/>
  <c r="I118" i="39" s="1"/>
  <c r="Q36" i="36"/>
  <c r="T13" i="36"/>
  <c r="I123" i="6" s="1"/>
  <c r="AD289" i="3"/>
  <c r="AD593" i="3"/>
  <c r="AD872" i="3"/>
  <c r="AD464" i="3"/>
  <c r="AD716" i="3"/>
  <c r="AD649" i="3"/>
  <c r="AD768" i="3"/>
  <c r="AD648" i="3"/>
  <c r="AD909" i="3"/>
  <c r="AD999" i="3"/>
  <c r="AD731" i="3"/>
  <c r="AD725" i="3"/>
  <c r="AE505" i="3"/>
  <c r="AE400" i="3"/>
  <c r="AD411" i="3"/>
  <c r="AE617" i="3"/>
  <c r="AE512" i="3"/>
  <c r="AE97" i="3"/>
  <c r="AD491" i="3"/>
  <c r="AD636" i="3"/>
  <c r="AE481" i="3"/>
  <c r="AE409" i="3"/>
  <c r="AE903" i="3"/>
  <c r="AE401" i="3"/>
  <c r="AE205" i="3"/>
  <c r="AD523" i="3"/>
  <c r="AE649" i="3"/>
  <c r="AE544" i="3"/>
  <c r="AE439" i="3"/>
  <c r="AE641" i="3"/>
  <c r="AE408" i="3"/>
  <c r="AE239" i="3"/>
  <c r="AE25" i="3"/>
  <c r="M42" i="40"/>
  <c r="M20" i="5" s="1"/>
  <c r="AD851" i="3"/>
  <c r="AD861" i="3"/>
  <c r="AD845" i="3"/>
  <c r="AD970" i="3"/>
  <c r="AD885" i="3"/>
  <c r="AD767" i="3"/>
  <c r="AD554" i="3"/>
  <c r="AD454" i="3"/>
  <c r="AD727" i="3"/>
  <c r="O11" i="36"/>
  <c r="AD685" i="3"/>
  <c r="AD698" i="3"/>
  <c r="AD694" i="3"/>
  <c r="AD949" i="3"/>
  <c r="AD850" i="3"/>
  <c r="P53" i="36"/>
  <c r="Q54" i="36"/>
  <c r="Q15" i="36"/>
  <c r="S16" i="36"/>
  <c r="H126" i="6" s="1"/>
  <c r="U16" i="36"/>
  <c r="J126" i="6" s="1"/>
  <c r="R20" i="36"/>
  <c r="G130" i="6" s="1"/>
  <c r="L40" i="40"/>
  <c r="S21" i="36"/>
  <c r="H131" i="6" s="1"/>
  <c r="U30" i="36"/>
  <c r="J121" i="39" s="1"/>
  <c r="R17" i="36"/>
  <c r="G127" i="6" s="1"/>
  <c r="U39" i="36"/>
  <c r="J130" i="39" s="1"/>
  <c r="AD624" i="3"/>
  <c r="AD465" i="3"/>
  <c r="AD728" i="3"/>
  <c r="AD513" i="3"/>
  <c r="AD261" i="3"/>
  <c r="AD360" i="3"/>
  <c r="AD679" i="3"/>
  <c r="AD734" i="3"/>
  <c r="AD903" i="3"/>
  <c r="AD596" i="3"/>
  <c r="AE441" i="3"/>
  <c r="AE935" i="3"/>
  <c r="AD532" i="3"/>
  <c r="AD264" i="3"/>
  <c r="AE553" i="3"/>
  <c r="AE384" i="3"/>
  <c r="AE158" i="3"/>
  <c r="AE417" i="3"/>
  <c r="AE911" i="3"/>
  <c r="AE514" i="3"/>
  <c r="AE345" i="3"/>
  <c r="AE839" i="3"/>
  <c r="AE336" i="3"/>
  <c r="AE895" i="3"/>
  <c r="AD548" i="3"/>
  <c r="AE585" i="3"/>
  <c r="AE480" i="3"/>
  <c r="AE375" i="3"/>
  <c r="AD628" i="3"/>
  <c r="AE577" i="3"/>
  <c r="AD588" i="3"/>
  <c r="AD444" i="3"/>
  <c r="AD351" i="3"/>
  <c r="AD651" i="3"/>
  <c r="AD906" i="3"/>
  <c r="AD794" i="3"/>
  <c r="AD927" i="3"/>
  <c r="AD399" i="3"/>
  <c r="AD614" i="3"/>
  <c r="AD482" i="3"/>
  <c r="AD902" i="3"/>
  <c r="AD745" i="3"/>
  <c r="AD968" i="3"/>
  <c r="AD729" i="3"/>
  <c r="AD703" i="3"/>
  <c r="O42" i="36"/>
  <c r="P49" i="36"/>
  <c r="P9" i="36"/>
  <c r="AD855" i="3"/>
  <c r="O46" i="36"/>
  <c r="O16" i="36"/>
  <c r="R18" i="36"/>
  <c r="G128" i="6" s="1"/>
  <c r="T30" i="36"/>
  <c r="I121" i="39" s="1"/>
  <c r="S49" i="36"/>
  <c r="Q9" i="36"/>
  <c r="R45" i="36"/>
  <c r="G136" i="39" s="1"/>
  <c r="T50" i="36"/>
  <c r="Q42" i="36"/>
  <c r="S51" i="36"/>
  <c r="U36" i="36"/>
  <c r="J127" i="39" s="1"/>
  <c r="R47" i="36"/>
  <c r="G138" i="39" s="1"/>
  <c r="T35" i="36"/>
  <c r="I126" i="39" s="1"/>
  <c r="Q44" i="36"/>
  <c r="T21" i="36"/>
  <c r="I131" i="6" s="1"/>
  <c r="AD227" i="3"/>
  <c r="AD488" i="3"/>
  <c r="AD337" i="3"/>
  <c r="AD876" i="3"/>
  <c r="AD616" i="3"/>
  <c r="AD544" i="3"/>
  <c r="AD592" i="3"/>
  <c r="AD385" i="3"/>
  <c r="AD932" i="3"/>
  <c r="AD687" i="3"/>
  <c r="AD428" i="3"/>
  <c r="AE482" i="3"/>
  <c r="AE377" i="3"/>
  <c r="AE871" i="3"/>
  <c r="AD315" i="3"/>
  <c r="L42" i="40"/>
  <c r="L20" i="5" s="1"/>
  <c r="AE489" i="3"/>
  <c r="AE216" i="3"/>
  <c r="AD347" i="3"/>
  <c r="AE353" i="3"/>
  <c r="AE847" i="3"/>
  <c r="AE278" i="3"/>
  <c r="AD747" i="3"/>
  <c r="AE450" i="3"/>
  <c r="AE775" i="3"/>
  <c r="AE334" i="3"/>
  <c r="AE936" i="3"/>
  <c r="AE767" i="3"/>
  <c r="AE202" i="3"/>
  <c r="AD604" i="3"/>
  <c r="AE521" i="3"/>
  <c r="AE416" i="3"/>
  <c r="AE257" i="3"/>
  <c r="AD524" i="3"/>
  <c r="AD380" i="3"/>
  <c r="AE385" i="3"/>
  <c r="AE815" i="3"/>
  <c r="AE122" i="3"/>
  <c r="AD644" i="3"/>
  <c r="AD516" i="3"/>
  <c r="AD948" i="3"/>
  <c r="AD956" i="3"/>
  <c r="AD960" i="3"/>
  <c r="AD825" i="3"/>
  <c r="AD859" i="3"/>
  <c r="AD603" i="3"/>
  <c r="AD407" i="3"/>
  <c r="AD650" i="3"/>
  <c r="AD509" i="3"/>
  <c r="AD946" i="3"/>
  <c r="AD749" i="3"/>
  <c r="AD990" i="3"/>
  <c r="AD733" i="3"/>
  <c r="AD707" i="3"/>
  <c r="O12" i="36"/>
  <c r="AD870" i="3"/>
  <c r="Q23" i="36"/>
  <c r="S24" i="36"/>
  <c r="H134" i="6" s="1"/>
  <c r="U25" i="36"/>
  <c r="J135" i="6" s="1"/>
  <c r="R28" i="36"/>
  <c r="G119" i="39" s="1"/>
  <c r="S57" i="36"/>
  <c r="U10" i="36"/>
  <c r="J120" i="6" s="1"/>
  <c r="T10" i="36"/>
  <c r="I120" i="6" s="1"/>
  <c r="S29" i="36"/>
  <c r="H120" i="39" s="1"/>
  <c r="U38" i="36"/>
  <c r="J129" i="39" s="1"/>
  <c r="R25" i="36"/>
  <c r="G135" i="6" s="1"/>
  <c r="U47" i="36"/>
  <c r="J138" i="39" s="1"/>
  <c r="AD352" i="3"/>
  <c r="AD609" i="3"/>
  <c r="AD788" i="3"/>
  <c r="AD637" i="3"/>
  <c r="AD568" i="3"/>
  <c r="AD408" i="3"/>
  <c r="AD441" i="3"/>
  <c r="AD133" i="3"/>
  <c r="AD672" i="3"/>
  <c r="AD505" i="3"/>
  <c r="AD817" i="3"/>
  <c r="AD966" i="3"/>
  <c r="AE418" i="3"/>
  <c r="AE807" i="3"/>
  <c r="AD571" i="3"/>
  <c r="AE425" i="3"/>
  <c r="AE855" i="3"/>
  <c r="AE719" i="3"/>
  <c r="AD595" i="3"/>
  <c r="AE386" i="3"/>
  <c r="AE880" i="3"/>
  <c r="AE647" i="3"/>
  <c r="AD555" i="3"/>
  <c r="AD222" i="3"/>
  <c r="AE872" i="3"/>
  <c r="AE575" i="3"/>
  <c r="AD387" i="3"/>
  <c r="AE457" i="3"/>
  <c r="AE352" i="3"/>
  <c r="AE322" i="3"/>
  <c r="AD867" i="3"/>
  <c r="AD388" i="3"/>
  <c r="AE495" i="3"/>
  <c r="AD216" i="3"/>
  <c r="D39" i="40"/>
  <c r="AD881" i="3"/>
  <c r="AD892" i="3"/>
  <c r="AD896" i="3"/>
  <c r="AD955" i="3"/>
  <c r="AD950" i="3"/>
  <c r="AD423" i="3"/>
  <c r="AD662" i="3"/>
  <c r="AD582" i="3"/>
  <c r="AD973" i="3"/>
  <c r="AD774" i="3"/>
  <c r="P13" i="36"/>
  <c r="P36" i="36"/>
  <c r="AD746" i="3"/>
  <c r="AD713" i="3"/>
  <c r="P50" i="36"/>
  <c r="AD930" i="3"/>
  <c r="AD786" i="3"/>
  <c r="O26" i="36"/>
  <c r="R42" i="36"/>
  <c r="G133" i="39" s="1"/>
  <c r="T39" i="36"/>
  <c r="I130" i="39" s="1"/>
  <c r="T41" i="36"/>
  <c r="I132" i="39" s="1"/>
  <c r="Q25" i="36"/>
  <c r="R55" i="36"/>
  <c r="Q52" i="36"/>
  <c r="T12" i="36"/>
  <c r="I122" i="6" s="1"/>
  <c r="T29" i="36"/>
  <c r="I120" i="39" s="1"/>
  <c r="AD924" i="3"/>
  <c r="AD753" i="3"/>
  <c r="AD433" i="3"/>
  <c r="AD37" i="3"/>
  <c r="AD732" i="3"/>
  <c r="AD440" i="3"/>
  <c r="AD489" i="3"/>
  <c r="AD608" i="3"/>
  <c r="AD400" i="3"/>
  <c r="AD17" i="3"/>
  <c r="AD369" i="3"/>
  <c r="AD996" i="3"/>
  <c r="AD633" i="3"/>
  <c r="AD862" i="3"/>
  <c r="AD515" i="3"/>
  <c r="AE354" i="3"/>
  <c r="AE912" i="3"/>
  <c r="AE679" i="3"/>
  <c r="AE299" i="3"/>
  <c r="AD392" i="3"/>
  <c r="AE466" i="3"/>
  <c r="AE361" i="3"/>
  <c r="AE791" i="3"/>
  <c r="AE286" i="3"/>
  <c r="AD483" i="3"/>
  <c r="AE888" i="3"/>
  <c r="AE655" i="3"/>
  <c r="AE93" i="3"/>
  <c r="AD715" i="3"/>
  <c r="AE816" i="3"/>
  <c r="AE583" i="3"/>
  <c r="AE210" i="3"/>
  <c r="AE331" i="3"/>
  <c r="C42" i="40"/>
  <c r="C20" i="5" s="1"/>
  <c r="AE378" i="3"/>
  <c r="AE808" i="3"/>
  <c r="AE511" i="3"/>
  <c r="AD564" i="3"/>
  <c r="AE393" i="3"/>
  <c r="AE920" i="3"/>
  <c r="AE431" i="3"/>
  <c r="AE246" i="3"/>
  <c r="AD363" i="3"/>
  <c r="C39" i="40"/>
  <c r="AD775" i="3"/>
  <c r="AD804" i="3"/>
  <c r="AD811" i="3"/>
  <c r="AD977" i="3"/>
  <c r="AD884" i="3"/>
  <c r="AD307" i="3"/>
  <c r="AD356" i="3"/>
  <c r="AD837" i="3"/>
  <c r="AD933" i="3"/>
  <c r="AD493" i="3"/>
  <c r="AE477" i="3"/>
  <c r="AD586" i="3"/>
  <c r="AD976" i="3"/>
  <c r="AD797" i="3"/>
  <c r="P24" i="36"/>
  <c r="O36" i="36"/>
  <c r="AD750" i="3"/>
  <c r="AD717" i="3"/>
  <c r="O22" i="36"/>
  <c r="O13" i="36"/>
  <c r="AD992" i="3"/>
  <c r="AD791" i="3"/>
  <c r="Q55" i="36"/>
  <c r="S32" i="36"/>
  <c r="H123" i="39" s="1"/>
  <c r="U49" i="36"/>
  <c r="R36" i="36"/>
  <c r="G127" i="39" s="1"/>
  <c r="S34" i="36"/>
  <c r="H125" i="39" s="1"/>
  <c r="U18" i="36"/>
  <c r="J128" i="6" s="1"/>
  <c r="R30" i="36"/>
  <c r="G121" i="39" s="1"/>
  <c r="T18" i="36"/>
  <c r="I128" i="6" s="1"/>
  <c r="Q27" i="36"/>
  <c r="S12" i="36"/>
  <c r="H122" i="6" s="1"/>
  <c r="U20" i="36"/>
  <c r="J130" i="6" s="1"/>
  <c r="R8" i="36"/>
  <c r="U54" i="36"/>
  <c r="R57" i="36"/>
  <c r="AD824" i="3"/>
  <c r="AD744" i="3"/>
  <c r="AD424" i="3"/>
  <c r="AD529" i="3"/>
  <c r="AD940" i="3"/>
  <c r="AD361" i="3"/>
  <c r="AD656" i="3"/>
  <c r="AD641" i="3"/>
  <c r="AD569" i="3"/>
  <c r="AD243" i="3"/>
  <c r="AD979" i="3"/>
  <c r="AD922" i="3"/>
  <c r="AE848" i="3"/>
  <c r="AE615" i="3"/>
  <c r="AE402" i="3"/>
  <c r="AE727" i="3"/>
  <c r="AD403" i="3"/>
  <c r="AE522" i="3"/>
  <c r="AE824" i="3"/>
  <c r="AE591" i="3"/>
  <c r="AD476" i="3"/>
  <c r="AE921" i="3"/>
  <c r="AE752" i="3"/>
  <c r="AE519" i="3"/>
  <c r="AE744" i="3"/>
  <c r="AE447" i="3"/>
  <c r="AE333" i="3"/>
  <c r="AD316" i="3"/>
  <c r="AE313" i="3"/>
  <c r="AE887" i="3"/>
  <c r="AD379" i="3"/>
  <c r="AE856" i="3"/>
  <c r="AE367" i="3"/>
  <c r="AD468" i="3"/>
  <c r="AD779" i="3"/>
  <c r="AD848" i="3"/>
  <c r="AD907" i="3"/>
  <c r="AD835" i="3"/>
  <c r="AD793" i="3"/>
  <c r="AD964" i="3"/>
  <c r="AD355" i="3"/>
  <c r="AD282" i="3"/>
  <c r="AD519" i="3"/>
  <c r="AE490" i="3"/>
  <c r="AD590" i="3"/>
  <c r="AD995" i="3"/>
  <c r="AD941" i="3"/>
  <c r="P34" i="36"/>
  <c r="AD858" i="3"/>
  <c r="AD781" i="3"/>
  <c r="P8" i="36"/>
  <c r="AD841" i="3"/>
  <c r="O37" i="36"/>
  <c r="R50" i="36"/>
  <c r="T47" i="36"/>
  <c r="I138" i="39" s="1"/>
  <c r="R11" i="36"/>
  <c r="G121" i="6" s="1"/>
  <c r="T49" i="36"/>
  <c r="Q33" i="36"/>
  <c r="T20" i="36"/>
  <c r="I130" i="6" s="1"/>
  <c r="Q13" i="36"/>
  <c r="S14" i="36"/>
  <c r="H124" i="6" s="1"/>
  <c r="T37" i="36"/>
  <c r="I128" i="39" s="1"/>
  <c r="AD704" i="3"/>
  <c r="AD270" i="3"/>
  <c r="AD820" i="3"/>
  <c r="AD1002" i="3"/>
  <c r="AD740" i="3"/>
  <c r="AD401" i="3"/>
  <c r="AD852" i="3"/>
  <c r="AD553" i="3"/>
  <c r="AD512" i="3"/>
  <c r="AD868" i="3"/>
  <c r="AD800" i="3"/>
  <c r="AD735" i="3"/>
  <c r="AE889" i="3"/>
  <c r="AE784" i="3"/>
  <c r="AE551" i="3"/>
  <c r="AE114" i="3"/>
  <c r="AD708" i="3"/>
  <c r="AD364" i="3"/>
  <c r="AE337" i="3"/>
  <c r="AE896" i="3"/>
  <c r="AE663" i="3"/>
  <c r="AE283" i="3"/>
  <c r="AD677" i="3"/>
  <c r="AE394" i="3"/>
  <c r="AE760" i="3"/>
  <c r="AE527" i="3"/>
  <c r="AD435" i="3"/>
  <c r="AD556" i="3"/>
  <c r="AE857" i="3"/>
  <c r="AE688" i="3"/>
  <c r="AE455" i="3"/>
  <c r="AE913" i="3"/>
  <c r="AE680" i="3"/>
  <c r="AE383" i="3"/>
  <c r="AD460" i="3"/>
  <c r="AE928" i="3"/>
  <c r="AE823" i="3"/>
  <c r="AD404" i="3"/>
  <c r="AE792" i="3"/>
  <c r="AD799" i="3"/>
  <c r="AD989" i="3"/>
  <c r="AD978" i="3"/>
  <c r="AD959" i="3"/>
  <c r="AD947" i="3"/>
  <c r="AD917" i="3"/>
  <c r="AD660" i="3"/>
  <c r="AD815" i="3"/>
  <c r="AD891" i="3"/>
  <c r="M38" i="40"/>
  <c r="AD420" i="3"/>
  <c r="AD619" i="3"/>
  <c r="AD709" i="3"/>
  <c r="AF258" i="3"/>
  <c r="AF21" i="3"/>
  <c r="AD901" i="3"/>
  <c r="AD692" i="3"/>
  <c r="M41" i="40"/>
  <c r="AD803" i="3"/>
  <c r="AD246" i="3"/>
  <c r="AD795" i="3"/>
  <c r="AD547" i="3"/>
  <c r="AD627" i="3"/>
  <c r="AD763" i="3"/>
  <c r="AF218" i="3"/>
  <c r="AD931" i="3"/>
  <c r="AD676" i="3"/>
  <c r="AD843" i="3"/>
  <c r="AD700" i="3"/>
  <c r="AD923" i="3"/>
  <c r="AD206" i="3"/>
  <c r="AD819" i="3"/>
  <c r="AF263" i="3"/>
  <c r="AD827" i="3"/>
  <c r="AD645" i="3"/>
  <c r="AD611" i="3"/>
  <c r="AD831" i="3"/>
  <c r="AD879" i="3"/>
  <c r="AF247" i="3"/>
  <c r="D38" i="40"/>
  <c r="AD635" i="3"/>
  <c r="AD223" i="3"/>
  <c r="AD684" i="3"/>
  <c r="AF294" i="3"/>
  <c r="AF317" i="3"/>
  <c r="M39" i="40"/>
  <c r="AD475" i="3"/>
  <c r="AD773" i="3"/>
  <c r="AF53" i="3"/>
  <c r="D41" i="40"/>
  <c r="AD371" i="3"/>
  <c r="AD484" i="3"/>
  <c r="AF320" i="3"/>
  <c r="AF323" i="3"/>
  <c r="AF261" i="3"/>
  <c r="AF225" i="3"/>
  <c r="AF315" i="3"/>
  <c r="AF296" i="3"/>
  <c r="AF257" i="3"/>
  <c r="AF223" i="3"/>
  <c r="AF322" i="3"/>
  <c r="AF254" i="3"/>
  <c r="G187" i="3"/>
  <c r="G211" i="3"/>
  <c r="G204" i="3"/>
  <c r="D15" i="34"/>
  <c r="D16" i="34"/>
  <c r="D20" i="34"/>
  <c r="D21" i="34"/>
  <c r="G21" i="34" s="1"/>
  <c r="C38" i="34" s="1"/>
  <c r="E38" i="34" s="1"/>
  <c r="AB98" i="1"/>
  <c r="F98" i="3"/>
  <c r="AB190" i="1"/>
  <c r="F190" i="3"/>
  <c r="F176" i="3"/>
  <c r="AB176" i="1"/>
  <c r="F75" i="3"/>
  <c r="AB75" i="1"/>
  <c r="AB52" i="1"/>
  <c r="F52" i="3"/>
  <c r="AB118" i="1"/>
  <c r="F118" i="3"/>
  <c r="F102" i="3"/>
  <c r="AB102" i="1"/>
  <c r="F103" i="3"/>
  <c r="AB103" i="1"/>
  <c r="AB56" i="1"/>
  <c r="F56" i="3"/>
  <c r="AB203" i="1"/>
  <c r="F203" i="3"/>
  <c r="F33" i="3"/>
  <c r="AB33" i="1"/>
  <c r="F136" i="3"/>
  <c r="AB136" i="1"/>
  <c r="AB58" i="1"/>
  <c r="F58" i="3"/>
  <c r="AB106" i="1"/>
  <c r="F106" i="3"/>
  <c r="F205" i="3"/>
  <c r="AB205" i="1"/>
  <c r="G184" i="3"/>
  <c r="AB184" i="1"/>
  <c r="F35" i="3"/>
  <c r="AB35" i="1"/>
  <c r="AB110" i="1"/>
  <c r="G110" i="3"/>
  <c r="AB134" i="1"/>
  <c r="G134" i="3"/>
  <c r="F60" i="3"/>
  <c r="AB183" i="1"/>
  <c r="F183" i="3"/>
  <c r="F13" i="3"/>
  <c r="AB13" i="1"/>
  <c r="AB37" i="1"/>
  <c r="F37" i="3"/>
  <c r="AB61" i="1"/>
  <c r="F61" i="3"/>
  <c r="AB85" i="1"/>
  <c r="F85" i="3"/>
  <c r="AB119" i="1"/>
  <c r="G119" i="3"/>
  <c r="AB14" i="1"/>
  <c r="F14" i="3"/>
  <c r="AB38" i="1"/>
  <c r="F38" i="3"/>
  <c r="AB62" i="1"/>
  <c r="F62" i="3"/>
  <c r="AB86" i="1"/>
  <c r="F86" i="3"/>
  <c r="AB124" i="1"/>
  <c r="F124" i="3"/>
  <c r="AB185" i="1"/>
  <c r="F185" i="3"/>
  <c r="AB209" i="1"/>
  <c r="F209" i="3"/>
  <c r="AB202" i="1"/>
  <c r="F202" i="3"/>
  <c r="F21" i="3"/>
  <c r="AB21" i="1"/>
  <c r="AB70" i="1"/>
  <c r="F70" i="3"/>
  <c r="AB193" i="1"/>
  <c r="F193" i="3"/>
  <c r="AB95" i="1"/>
  <c r="F95" i="3"/>
  <c r="F55" i="3"/>
  <c r="AB55" i="1"/>
  <c r="AB32" i="1"/>
  <c r="F32" i="3"/>
  <c r="F123" i="3"/>
  <c r="AB123" i="1"/>
  <c r="F57" i="3"/>
  <c r="AB57" i="1"/>
  <c r="AB125" i="1"/>
  <c r="G125" i="3"/>
  <c r="AB82" i="1"/>
  <c r="F82" i="3"/>
  <c r="AB198" i="1"/>
  <c r="F198" i="3"/>
  <c r="F132" i="3"/>
  <c r="AB132" i="1"/>
  <c r="F59" i="3"/>
  <c r="F83" i="3"/>
  <c r="AB83" i="1"/>
  <c r="G15" i="3"/>
  <c r="AB36" i="1"/>
  <c r="F36" i="3"/>
  <c r="F84" i="3"/>
  <c r="AB84" i="1"/>
  <c r="F115" i="3"/>
  <c r="AB115" i="1"/>
  <c r="AB207" i="1"/>
  <c r="F207" i="3"/>
  <c r="F200" i="3"/>
  <c r="AB200" i="1"/>
  <c r="F15" i="3"/>
  <c r="AB15" i="1"/>
  <c r="F39" i="3"/>
  <c r="AB39" i="1"/>
  <c r="AB63" i="1"/>
  <c r="F63" i="3"/>
  <c r="F87" i="3"/>
  <c r="AB87" i="1"/>
  <c r="AB128" i="1"/>
  <c r="G128" i="3"/>
  <c r="AB16" i="1"/>
  <c r="F16" i="3"/>
  <c r="F40" i="3"/>
  <c r="AB40" i="1"/>
  <c r="F64" i="3"/>
  <c r="AB64" i="1"/>
  <c r="F88" i="3"/>
  <c r="AB88" i="1"/>
  <c r="AB133" i="1"/>
  <c r="F133" i="3"/>
  <c r="AB187" i="1"/>
  <c r="F187" i="3"/>
  <c r="AB211" i="1"/>
  <c r="F211" i="3"/>
  <c r="AB168" i="1"/>
  <c r="F168" i="3"/>
  <c r="AB204" i="1"/>
  <c r="F204" i="3"/>
  <c r="F25" i="3"/>
  <c r="AB25" i="1"/>
  <c r="F97" i="3"/>
  <c r="AB97" i="1"/>
  <c r="AB50" i="1"/>
  <c r="F50" i="3"/>
  <c r="AB197" i="1"/>
  <c r="F197" i="3"/>
  <c r="AB214" i="1"/>
  <c r="F214" i="3"/>
  <c r="AB99" i="1"/>
  <c r="F99" i="3"/>
  <c r="AB122" i="1"/>
  <c r="G122" i="3"/>
  <c r="F77" i="3"/>
  <c r="AB77" i="1"/>
  <c r="F30" i="3"/>
  <c r="AB30" i="1"/>
  <c r="F78" i="3"/>
  <c r="AB78" i="1"/>
  <c r="G175" i="3"/>
  <c r="AB175" i="1"/>
  <c r="AB194" i="1"/>
  <c r="F194" i="3"/>
  <c r="F79" i="3"/>
  <c r="AB79" i="1"/>
  <c r="G116" i="3"/>
  <c r="AB116" i="1"/>
  <c r="F104" i="3"/>
  <c r="AB104" i="1"/>
  <c r="G181" i="3"/>
  <c r="AB181" i="1"/>
  <c r="AB178" i="1"/>
  <c r="G178" i="3"/>
  <c r="AB81" i="1"/>
  <c r="F81" i="3"/>
  <c r="AB34" i="1"/>
  <c r="F34" i="3"/>
  <c r="AB177" i="1"/>
  <c r="F177" i="3"/>
  <c r="F17" i="3"/>
  <c r="AB17" i="1"/>
  <c r="AB41" i="1"/>
  <c r="F41" i="3"/>
  <c r="AB65" i="1"/>
  <c r="F65" i="3"/>
  <c r="F89" i="3"/>
  <c r="AB89" i="1"/>
  <c r="AB137" i="1"/>
  <c r="G137" i="3"/>
  <c r="AB18" i="1"/>
  <c r="F18" i="3"/>
  <c r="AB42" i="1"/>
  <c r="F42" i="3"/>
  <c r="AB66" i="1"/>
  <c r="F66" i="3"/>
  <c r="AB90" i="1"/>
  <c r="F90" i="3"/>
  <c r="AB108" i="1"/>
  <c r="F108" i="3"/>
  <c r="AB189" i="1"/>
  <c r="F189" i="3"/>
  <c r="AB213" i="1"/>
  <c r="F213" i="3"/>
  <c r="F174" i="3"/>
  <c r="AB174" i="1"/>
  <c r="AB206" i="1"/>
  <c r="F206" i="3"/>
  <c r="F69" i="3"/>
  <c r="AB69" i="1"/>
  <c r="AB46" i="1"/>
  <c r="F46" i="3"/>
  <c r="AB47" i="1"/>
  <c r="F47" i="3"/>
  <c r="F24" i="3"/>
  <c r="AB24" i="1"/>
  <c r="F96" i="3"/>
  <c r="AB96" i="1"/>
  <c r="AB212" i="1"/>
  <c r="F212" i="3"/>
  <c r="AB19" i="1"/>
  <c r="F19" i="3"/>
  <c r="AB43" i="1"/>
  <c r="F43" i="3"/>
  <c r="AB67" i="1"/>
  <c r="F67" i="3"/>
  <c r="AB91" i="1"/>
  <c r="F91" i="3"/>
  <c r="AB112" i="1"/>
  <c r="G112" i="3"/>
  <c r="F20" i="3"/>
  <c r="AB20" i="1"/>
  <c r="F44" i="3"/>
  <c r="AB44" i="1"/>
  <c r="F68" i="3"/>
  <c r="AB68" i="1"/>
  <c r="F92" i="3"/>
  <c r="AB92" i="1"/>
  <c r="AB117" i="1"/>
  <c r="F117" i="3"/>
  <c r="AB191" i="1"/>
  <c r="F191" i="3"/>
  <c r="F215" i="3"/>
  <c r="AB215" i="1"/>
  <c r="F180" i="3"/>
  <c r="AB180" i="1"/>
  <c r="F208" i="3"/>
  <c r="AB208" i="1"/>
  <c r="AB10" i="1"/>
  <c r="I6" i="1"/>
  <c r="F10" i="3"/>
  <c r="C50" i="28"/>
  <c r="C51" i="28" s="1"/>
  <c r="C49" i="28"/>
  <c r="C47" i="28"/>
  <c r="C48" i="28" s="1"/>
  <c r="C52" i="28"/>
  <c r="C45" i="28"/>
  <c r="C53" i="28"/>
  <c r="F186" i="3"/>
  <c r="AB186" i="1"/>
  <c r="F210" i="3"/>
  <c r="AB210" i="1"/>
  <c r="G121" i="3"/>
  <c r="AB121" i="1"/>
  <c r="AB94" i="1"/>
  <c r="F94" i="3"/>
  <c r="F72" i="3"/>
  <c r="AB72" i="1"/>
  <c r="F135" i="3"/>
  <c r="AB135" i="1"/>
  <c r="F195" i="3"/>
  <c r="AB195" i="1"/>
  <c r="F188" i="3"/>
  <c r="AB188" i="1"/>
  <c r="AB74" i="1"/>
  <c r="F74" i="3"/>
  <c r="AB130" i="1"/>
  <c r="G130" i="3"/>
  <c r="AB109" i="1"/>
  <c r="F109" i="3"/>
  <c r="AB100" i="1"/>
  <c r="F100" i="3"/>
  <c r="F199" i="3"/>
  <c r="AB199" i="1"/>
  <c r="AB169" i="1"/>
  <c r="G169" i="3"/>
  <c r="AB192" i="1"/>
  <c r="F192" i="3"/>
  <c r="F23" i="3"/>
  <c r="AB23" i="1"/>
  <c r="G113" i="3"/>
  <c r="AB113" i="1"/>
  <c r="C63" i="28"/>
  <c r="C65" i="28"/>
  <c r="C36" i="28"/>
  <c r="C35" i="28"/>
  <c r="C33" i="28"/>
  <c r="C41" i="28"/>
  <c r="C38" i="28"/>
  <c r="C39" i="28" s="1"/>
  <c r="C40" i="28" s="1"/>
  <c r="C37" i="28"/>
  <c r="F51" i="3"/>
  <c r="AB51" i="1"/>
  <c r="AB76" i="1"/>
  <c r="F76" i="3"/>
  <c r="AB101" i="1"/>
  <c r="F101" i="3"/>
  <c r="AB201" i="1"/>
  <c r="F201" i="3"/>
  <c r="AB31" i="1"/>
  <c r="F31" i="3"/>
  <c r="AB49" i="1"/>
  <c r="F49" i="3"/>
  <c r="F53" i="3"/>
  <c r="AB53" i="1"/>
  <c r="AB105" i="1"/>
  <c r="F105" i="3"/>
  <c r="F45" i="3"/>
  <c r="AB45" i="1"/>
  <c r="F93" i="3"/>
  <c r="AB93" i="1"/>
  <c r="AB22" i="1"/>
  <c r="F22" i="3"/>
  <c r="F126" i="3"/>
  <c r="AB126" i="1"/>
  <c r="AB71" i="1"/>
  <c r="F71" i="3"/>
  <c r="AB48" i="1"/>
  <c r="F48" i="3"/>
  <c r="AB73" i="1"/>
  <c r="F73" i="3"/>
  <c r="AB26" i="1"/>
  <c r="F26" i="3"/>
  <c r="F27" i="3"/>
  <c r="AB27" i="1"/>
  <c r="AB28" i="1"/>
  <c r="F28" i="3"/>
  <c r="AB29" i="1"/>
  <c r="F29" i="3"/>
  <c r="G107" i="3"/>
  <c r="AB107" i="1"/>
  <c r="F54" i="3"/>
  <c r="AB54" i="1"/>
  <c r="G131" i="3"/>
  <c r="AB131" i="1"/>
  <c r="AB172" i="1"/>
  <c r="G172" i="3"/>
  <c r="F114" i="3"/>
  <c r="AB114" i="1"/>
  <c r="F127" i="3"/>
  <c r="AB127" i="1"/>
  <c r="F80" i="3"/>
  <c r="AB80" i="1"/>
  <c r="F171" i="3"/>
  <c r="AB171" i="1"/>
  <c r="F196" i="3"/>
  <c r="AB196" i="1"/>
  <c r="C92" i="28"/>
  <c r="C88" i="28"/>
  <c r="C89" i="28"/>
  <c r="C90" i="28"/>
  <c r="C91" i="28"/>
  <c r="C87" i="28"/>
  <c r="C83" i="28"/>
  <c r="C79" i="28"/>
  <c r="C82" i="28"/>
  <c r="C81" i="28"/>
  <c r="C80" i="28"/>
  <c r="C85" i="28"/>
  <c r="C84" i="28"/>
  <c r="C86" i="28"/>
  <c r="C78" i="28"/>
  <c r="C54" i="28"/>
  <c r="C55" i="28"/>
  <c r="W478" i="3" l="1"/>
  <c r="W614" i="3"/>
  <c r="X266" i="3"/>
  <c r="AW8" i="1"/>
  <c r="AW9" i="1"/>
  <c r="AX6" i="1"/>
  <c r="W986" i="3"/>
  <c r="W821" i="3"/>
  <c r="W806" i="3"/>
  <c r="W670" i="3"/>
  <c r="W533" i="3"/>
  <c r="W382" i="3"/>
  <c r="X242" i="3"/>
  <c r="W822" i="3"/>
  <c r="W477" i="3"/>
  <c r="W954" i="3"/>
  <c r="M691" i="3"/>
  <c r="W280" i="3"/>
  <c r="W766" i="3"/>
  <c r="W573" i="3"/>
  <c r="W518" i="3"/>
  <c r="X326" i="3"/>
  <c r="W190" i="3"/>
  <c r="B16" i="1"/>
  <c r="B15" i="3"/>
  <c r="X302" i="3"/>
  <c r="W282" i="3"/>
  <c r="X253" i="3"/>
  <c r="W726" i="3"/>
  <c r="W574" i="3"/>
  <c r="X272" i="3"/>
  <c r="W437" i="3"/>
  <c r="X305" i="3"/>
  <c r="W946" i="3"/>
  <c r="W861" i="3"/>
  <c r="W422" i="3"/>
  <c r="X149" i="3"/>
  <c r="W315" i="3"/>
  <c r="W250" i="3"/>
  <c r="W237" i="3"/>
  <c r="W310" i="3"/>
  <c r="X221" i="3"/>
  <c r="W243" i="3"/>
  <c r="G16" i="34"/>
  <c r="M893" i="3"/>
  <c r="M520" i="3"/>
  <c r="M535" i="3"/>
  <c r="G29" i="3"/>
  <c r="M615" i="3"/>
  <c r="M491" i="3"/>
  <c r="M399" i="3"/>
  <c r="M408" i="3"/>
  <c r="AD273" i="3"/>
  <c r="AE296" i="3"/>
  <c r="AD275" i="3"/>
  <c r="AE304" i="3"/>
  <c r="M539" i="3"/>
  <c r="M402" i="3"/>
  <c r="AD284" i="3"/>
  <c r="AF255" i="3"/>
  <c r="AF232" i="3"/>
  <c r="AF309" i="3"/>
  <c r="AD290" i="3"/>
  <c r="AE249" i="3"/>
  <c r="AD229" i="3"/>
  <c r="AD49" i="3"/>
  <c r="AD322" i="3"/>
  <c r="AD253" i="3"/>
  <c r="AD257" i="3"/>
  <c r="AE220" i="3"/>
  <c r="AE306" i="3"/>
  <c r="AD101" i="3"/>
  <c r="AF250" i="3"/>
  <c r="AE270" i="3"/>
  <c r="AF273" i="3"/>
  <c r="AF198" i="3"/>
  <c r="AD29" i="3"/>
  <c r="G203" i="3"/>
  <c r="G20" i="34"/>
  <c r="C37" i="34" s="1"/>
  <c r="E37" i="34" s="1"/>
  <c r="M435" i="3"/>
  <c r="M717" i="3"/>
  <c r="M945" i="3"/>
  <c r="M990" i="3"/>
  <c r="M825" i="3"/>
  <c r="M713" i="3"/>
  <c r="M935" i="3"/>
  <c r="M774" i="3"/>
  <c r="M844" i="3"/>
  <c r="M729" i="3"/>
  <c r="M739" i="3"/>
  <c r="M508" i="3"/>
  <c r="M602" i="3"/>
  <c r="M692" i="3"/>
  <c r="M515" i="3"/>
  <c r="M601" i="3"/>
  <c r="M583" i="3"/>
  <c r="M621" i="3"/>
  <c r="M480" i="3"/>
  <c r="M533" i="3"/>
  <c r="M521" i="3"/>
  <c r="M387" i="3"/>
  <c r="M485" i="3"/>
  <c r="M366" i="3"/>
  <c r="M438" i="3"/>
  <c r="M340" i="3"/>
  <c r="M558" i="3"/>
  <c r="M894" i="3"/>
  <c r="M418" i="3"/>
  <c r="M462" i="3"/>
  <c r="M624" i="3"/>
  <c r="M336" i="3"/>
  <c r="M875" i="3"/>
  <c r="M941" i="3"/>
  <c r="M725" i="3"/>
  <c r="AF244" i="3"/>
  <c r="AF278" i="3"/>
  <c r="AF251" i="3"/>
  <c r="AD309" i="3"/>
  <c r="AF311" i="3"/>
  <c r="AF316" i="3"/>
  <c r="AF269" i="3"/>
  <c r="AD267" i="3"/>
  <c r="AF304" i="3"/>
  <c r="AE298" i="3"/>
  <c r="AD298" i="3"/>
  <c r="AF275" i="3"/>
  <c r="AF260" i="3"/>
  <c r="AF289" i="3"/>
  <c r="AE281" i="3"/>
  <c r="AE279" i="3"/>
  <c r="AD272" i="3"/>
  <c r="AE236" i="3"/>
  <c r="M570" i="3"/>
  <c r="M477" i="3"/>
  <c r="M658" i="3"/>
  <c r="M821" i="3"/>
  <c r="M632" i="3"/>
  <c r="M684" i="3"/>
  <c r="M915" i="3"/>
  <c r="M679" i="3"/>
  <c r="M568" i="3"/>
  <c r="M474" i="3"/>
  <c r="M406" i="3"/>
  <c r="M382" i="3"/>
  <c r="AF281" i="3"/>
  <c r="AE230" i="3"/>
  <c r="AF279" i="3"/>
  <c r="AD234" i="3"/>
  <c r="AD281" i="3"/>
  <c r="AE288" i="3"/>
  <c r="AD295" i="3"/>
  <c r="AD294" i="3"/>
  <c r="AF252" i="3"/>
  <c r="AD280" i="3"/>
  <c r="AE291" i="3"/>
  <c r="AD254" i="3"/>
  <c r="AE251" i="3"/>
  <c r="AD247" i="3"/>
  <c r="AD249" i="3"/>
  <c r="AE223" i="3"/>
  <c r="AE222" i="3"/>
  <c r="AE317" i="3"/>
  <c r="AF240" i="3"/>
  <c r="AD311" i="3"/>
  <c r="AE41" i="3"/>
  <c r="AE241" i="3"/>
  <c r="AF233" i="3"/>
  <c r="AE255" i="3"/>
  <c r="G196" i="3"/>
  <c r="W196" i="3" s="1"/>
  <c r="AE229" i="3"/>
  <c r="AF236" i="3"/>
  <c r="AF293" i="3"/>
  <c r="AF238" i="3"/>
  <c r="AE289" i="3"/>
  <c r="AE320" i="3"/>
  <c r="AF314" i="3"/>
  <c r="AD248" i="3"/>
  <c r="AF325" i="3"/>
  <c r="AE328" i="3"/>
  <c r="AE252" i="3"/>
  <c r="G27" i="3"/>
  <c r="W27" i="3" s="1"/>
  <c r="AF229" i="3"/>
  <c r="AE268" i="3"/>
  <c r="AF256" i="3"/>
  <c r="AE274" i="3"/>
  <c r="AE233" i="3"/>
  <c r="AF228" i="3"/>
  <c r="AF237" i="3"/>
  <c r="AF286" i="3"/>
  <c r="AD329" i="3"/>
  <c r="AE302" i="3"/>
  <c r="AF216" i="3"/>
  <c r="AE245" i="3"/>
  <c r="AE248" i="3"/>
  <c r="G213" i="3"/>
  <c r="AF285" i="3"/>
  <c r="AD240" i="3"/>
  <c r="AE250" i="3"/>
  <c r="AD288" i="3"/>
  <c r="AF306" i="3"/>
  <c r="AE247" i="3"/>
  <c r="AF308" i="3"/>
  <c r="AF292" i="3"/>
  <c r="AF276" i="3"/>
  <c r="AE267" i="3"/>
  <c r="AF313" i="3"/>
  <c r="AF248" i="3"/>
  <c r="AE295" i="3"/>
  <c r="AE292" i="3"/>
  <c r="AE318" i="3"/>
  <c r="AD304" i="3"/>
  <c r="AE253" i="3"/>
  <c r="AF49" i="3"/>
  <c r="AD326" i="3"/>
  <c r="AE181" i="3"/>
  <c r="AD274" i="3"/>
  <c r="AD269" i="3"/>
  <c r="AE65" i="3"/>
  <c r="G23" i="3"/>
  <c r="AE271" i="3"/>
  <c r="AE262" i="3"/>
  <c r="AF282" i="3"/>
  <c r="AE234" i="3"/>
  <c r="AE307" i="3"/>
  <c r="AF312" i="3"/>
  <c r="AF321" i="3"/>
  <c r="AF265" i="3"/>
  <c r="AF280" i="3"/>
  <c r="AE272" i="3"/>
  <c r="G202" i="3"/>
  <c r="W202" i="3" s="1"/>
  <c r="M727" i="3"/>
  <c r="M922" i="3"/>
  <c r="M640" i="3"/>
  <c r="M696" i="3"/>
  <c r="M431" i="3"/>
  <c r="M425" i="3"/>
  <c r="M887" i="3"/>
  <c r="M972" i="3"/>
  <c r="M926" i="3"/>
  <c r="M851" i="3"/>
  <c r="M925" i="3"/>
  <c r="M841" i="3"/>
  <c r="M546" i="3"/>
  <c r="M723" i="3"/>
  <c r="M909" i="3"/>
  <c r="M647" i="3"/>
  <c r="M807" i="3"/>
  <c r="M682" i="3"/>
  <c r="M906" i="3"/>
  <c r="M571" i="3"/>
  <c r="M379" i="3"/>
  <c r="M810" i="3"/>
  <c r="M718" i="3"/>
  <c r="M600" i="3"/>
  <c r="M616" i="3"/>
  <c r="M500" i="3"/>
  <c r="M538" i="3"/>
  <c r="M506" i="3"/>
  <c r="M551" i="3"/>
  <c r="M420" i="3"/>
  <c r="M388" i="3"/>
  <c r="M441" i="3"/>
  <c r="M421" i="3"/>
  <c r="M424" i="3"/>
  <c r="M412" i="3"/>
  <c r="M396" i="3"/>
  <c r="M428" i="3"/>
  <c r="M447" i="3"/>
  <c r="M363" i="3"/>
  <c r="M334" i="3"/>
  <c r="M335" i="3"/>
  <c r="M373" i="3"/>
  <c r="M218" i="3"/>
  <c r="M346" i="3"/>
  <c r="M344" i="3"/>
  <c r="M634" i="3"/>
  <c r="M430" i="3"/>
  <c r="M951" i="3"/>
  <c r="M993" i="3"/>
  <c r="M845" i="3"/>
  <c r="M966" i="3"/>
  <c r="M819" i="3"/>
  <c r="M735" i="3"/>
  <c r="M720" i="3"/>
  <c r="M944" i="3"/>
  <c r="M802" i="3"/>
  <c r="M820" i="3"/>
  <c r="M663" i="3"/>
  <c r="M534" i="3"/>
  <c r="M636" i="3"/>
  <c r="M439" i="3"/>
  <c r="M917" i="3"/>
  <c r="M625" i="3"/>
  <c r="M481" i="3"/>
  <c r="M490" i="3"/>
  <c r="M557" i="3"/>
  <c r="M512" i="3"/>
  <c r="M667" i="3"/>
  <c r="M411" i="3"/>
  <c r="M499" i="3"/>
  <c r="M405" i="3"/>
  <c r="M471" i="3"/>
  <c r="M393" i="3"/>
  <c r="M403" i="3"/>
  <c r="M364" i="3"/>
  <c r="M703" i="3"/>
  <c r="M888" i="3"/>
  <c r="M778" i="3"/>
  <c r="M773" i="3"/>
  <c r="M871" i="3"/>
  <c r="M976" i="3"/>
  <c r="M978" i="3"/>
  <c r="M793" i="3"/>
  <c r="M629" i="3"/>
  <c r="M813" i="3"/>
  <c r="M804" i="3"/>
  <c r="M814" i="3"/>
  <c r="M1000" i="3"/>
  <c r="M743" i="3"/>
  <c r="M668" i="3"/>
  <c r="M531" i="3"/>
  <c r="M792" i="3"/>
  <c r="M639" i="3"/>
  <c r="M806" i="3"/>
  <c r="M730" i="3"/>
  <c r="M967" i="3"/>
  <c r="M896" i="3"/>
  <c r="M662" i="3"/>
  <c r="M852" i="3"/>
  <c r="M1004" i="3"/>
  <c r="M911" i="3"/>
  <c r="M653" i="3"/>
  <c r="M530" i="3"/>
  <c r="M797" i="3"/>
  <c r="M704" i="3"/>
  <c r="M728" i="3"/>
  <c r="M796" i="3"/>
  <c r="M709" i="3"/>
  <c r="M997" i="3"/>
  <c r="M959" i="3"/>
  <c r="M910" i="3"/>
  <c r="M812" i="3"/>
  <c r="M614" i="3"/>
  <c r="M613" i="3"/>
  <c r="M604" i="3"/>
  <c r="M764" i="3"/>
  <c r="M740" i="3"/>
  <c r="M781" i="3"/>
  <c r="M688" i="3"/>
  <c r="M690" i="3"/>
  <c r="M609" i="3"/>
  <c r="M803" i="3"/>
  <c r="M895" i="3"/>
  <c r="M759" i="3"/>
  <c r="M708" i="3"/>
  <c r="M741" i="3"/>
  <c r="M758" i="3"/>
  <c r="M563" i="3"/>
  <c r="M529" i="3"/>
  <c r="M651" i="3"/>
  <c r="M829" i="3"/>
  <c r="M478" i="3"/>
  <c r="M547" i="3"/>
  <c r="M493" i="3"/>
  <c r="M476" i="3"/>
  <c r="M357" i="3"/>
  <c r="M397" i="3"/>
  <c r="M504" i="3"/>
  <c r="M353" i="3"/>
  <c r="M350" i="3"/>
  <c r="M285" i="3"/>
  <c r="M225" i="3"/>
  <c r="M259" i="3"/>
  <c r="M345" i="3"/>
  <c r="M619" i="3"/>
  <c r="M564" i="3"/>
  <c r="G15" i="34"/>
  <c r="M1002" i="3"/>
  <c r="M721" i="3"/>
  <c r="M904" i="3"/>
  <c r="M294" i="3"/>
  <c r="M874" i="3"/>
  <c r="M853" i="3"/>
  <c r="M858" i="3"/>
  <c r="M657" i="3"/>
  <c r="M747" i="3"/>
  <c r="M643" i="3"/>
  <c r="M742" i="3"/>
  <c r="M580" i="3"/>
  <c r="M536" i="3"/>
  <c r="M436" i="3"/>
  <c r="M239" i="3"/>
  <c r="M659" i="3"/>
  <c r="M554" i="3"/>
  <c r="M391" i="3"/>
  <c r="M470" i="3"/>
  <c r="M748" i="3"/>
  <c r="M660" i="3"/>
  <c r="M226" i="3"/>
  <c r="M238" i="3"/>
  <c r="M567" i="3"/>
  <c r="M680" i="3"/>
  <c r="M250" i="3"/>
  <c r="M573" i="3"/>
  <c r="M291" i="3"/>
  <c r="M631" i="3"/>
  <c r="M597" i="3"/>
  <c r="M769" i="3"/>
  <c r="M930" i="3"/>
  <c r="M550" i="3"/>
  <c r="M386" i="3"/>
  <c r="M368" i="3"/>
  <c r="M606" i="3"/>
  <c r="M415" i="3"/>
  <c r="M552" i="3"/>
  <c r="M587" i="3"/>
  <c r="M584" i="3"/>
  <c r="M541" i="3"/>
  <c r="M487" i="3"/>
  <c r="M591" i="3"/>
  <c r="M434" i="3"/>
  <c r="M889" i="3"/>
  <c r="M464" i="3"/>
  <c r="M700" i="3"/>
  <c r="M545" i="3"/>
  <c r="M687" i="3"/>
  <c r="M996" i="3"/>
  <c r="M678" i="3"/>
  <c r="M298" i="3"/>
  <c r="M762" i="3"/>
  <c r="M947" i="3"/>
  <c r="M965" i="3"/>
  <c r="M827" i="3"/>
  <c r="M842" i="3"/>
  <c r="M903" i="3"/>
  <c r="M711" i="3"/>
  <c r="M698" i="3"/>
  <c r="M942" i="3"/>
  <c r="M832" i="3"/>
  <c r="M855" i="3"/>
  <c r="M866" i="3"/>
  <c r="M901" i="3"/>
  <c r="M955" i="3"/>
  <c r="M902" i="3"/>
  <c r="M882" i="3"/>
  <c r="M869" i="3"/>
  <c r="M767" i="3"/>
  <c r="M898" i="3"/>
  <c r="M872" i="3"/>
  <c r="M800" i="3"/>
  <c r="M924" i="3"/>
  <c r="M958" i="3"/>
  <c r="M957" i="3"/>
  <c r="M801" i="3"/>
  <c r="M789" i="3"/>
  <c r="M799" i="3"/>
  <c r="M936" i="3"/>
  <c r="M843" i="3"/>
  <c r="M749" i="3"/>
  <c r="M805" i="3"/>
  <c r="M646" i="3"/>
  <c r="M975" i="3"/>
  <c r="M952" i="3"/>
  <c r="M949" i="3"/>
  <c r="L43" i="40"/>
  <c r="D32" i="14" s="1"/>
  <c r="M694" i="3"/>
  <c r="M948" i="3"/>
  <c r="M706" i="3"/>
  <c r="M592" i="3"/>
  <c r="M846" i="3"/>
  <c r="M964" i="3"/>
  <c r="AF249" i="3"/>
  <c r="AF327" i="3"/>
  <c r="AD244" i="3"/>
  <c r="AD287" i="3"/>
  <c r="AE284" i="3"/>
  <c r="G209" i="3"/>
  <c r="W209" i="3" s="1"/>
  <c r="M776" i="3"/>
  <c r="M757" i="3"/>
  <c r="M834" i="3"/>
  <c r="M770" i="3"/>
  <c r="M826" i="3"/>
  <c r="M635" i="3"/>
  <c r="M655" i="3"/>
  <c r="M714" i="3"/>
  <c r="M956" i="3"/>
  <c r="M746" i="3"/>
  <c r="M732" i="3"/>
  <c r="M923" i="3"/>
  <c r="M674" i="3"/>
  <c r="M763" i="3"/>
  <c r="M676" i="3"/>
  <c r="M683" i="3"/>
  <c r="M750" i="3"/>
  <c r="M677" i="3"/>
  <c r="M612" i="3"/>
  <c r="M731" i="3"/>
  <c r="M628" i="3"/>
  <c r="M645" i="3"/>
  <c r="M701" i="3"/>
  <c r="M595" i="3"/>
  <c r="M548" i="3"/>
  <c r="M562" i="3"/>
  <c r="M650" i="3"/>
  <c r="M572" i="3"/>
  <c r="M579" i="3"/>
  <c r="M578" i="3"/>
  <c r="M528" i="3"/>
  <c r="M523" i="3"/>
  <c r="M445" i="3"/>
  <c r="M489" i="3"/>
  <c r="M585" i="3"/>
  <c r="M670" i="3"/>
  <c r="M532" i="3"/>
  <c r="M349" i="3"/>
  <c r="M594" i="3"/>
  <c r="M605" i="3"/>
  <c r="M549" i="3"/>
  <c r="M479" i="3"/>
  <c r="M497" i="3"/>
  <c r="M451" i="3"/>
  <c r="M401" i="3"/>
  <c r="M410" i="3"/>
  <c r="M414" i="3"/>
  <c r="M460" i="3"/>
  <c r="M495" i="3"/>
  <c r="M378" i="3"/>
  <c r="M448" i="3"/>
  <c r="M385" i="3"/>
  <c r="M468" i="3"/>
  <c r="M461" i="3"/>
  <c r="M437" i="3"/>
  <c r="M467" i="3"/>
  <c r="M465" i="3"/>
  <c r="M375" i="3"/>
  <c r="M423" i="3"/>
  <c r="M492" i="3"/>
  <c r="M484" i="3"/>
  <c r="M426" i="3"/>
  <c r="M354" i="3"/>
  <c r="M429" i="3"/>
  <c r="M371" i="3"/>
  <c r="M287" i="3"/>
  <c r="M347" i="3"/>
  <c r="M337" i="3"/>
  <c r="M381" i="3"/>
  <c r="AD258" i="3"/>
  <c r="AE265" i="3"/>
  <c r="AD324" i="3"/>
  <c r="AF329" i="3"/>
  <c r="AD86" i="3"/>
  <c r="AF13" i="3"/>
  <c r="AE256" i="3"/>
  <c r="AD305" i="3"/>
  <c r="AF291" i="3"/>
  <c r="AE45" i="3"/>
  <c r="AE221" i="3"/>
  <c r="AF174" i="3"/>
  <c r="AE61" i="3"/>
  <c r="G207" i="3"/>
  <c r="W207" i="3" s="1"/>
  <c r="AD278" i="3"/>
  <c r="AD303" i="3"/>
  <c r="AF217" i="3"/>
  <c r="AE263" i="3"/>
  <c r="AF90" i="3"/>
  <c r="AD233" i="3"/>
  <c r="AE293" i="3"/>
  <c r="AF226" i="3"/>
  <c r="AD301" i="3"/>
  <c r="AF197" i="3"/>
  <c r="AF277" i="3"/>
  <c r="AE186" i="3"/>
  <c r="AE312" i="3"/>
  <c r="G205" i="3"/>
  <c r="W205" i="3" s="1"/>
  <c r="AE244" i="3"/>
  <c r="AD231" i="3"/>
  <c r="AD314" i="3"/>
  <c r="AD259" i="3"/>
  <c r="AE242" i="3"/>
  <c r="AD102" i="3"/>
  <c r="AD302" i="3"/>
  <c r="AF70" i="3"/>
  <c r="AD297" i="3"/>
  <c r="G199" i="3"/>
  <c r="W199" i="3" s="1"/>
  <c r="G197" i="3"/>
  <c r="W197" i="3" s="1"/>
  <c r="M457" i="3"/>
  <c r="AE228" i="3"/>
  <c r="AE232" i="3"/>
  <c r="AD299" i="3"/>
  <c r="AF227" i="3"/>
  <c r="AD262" i="3"/>
  <c r="AF299" i="3"/>
  <c r="AF295" i="3"/>
  <c r="AD224" i="3"/>
  <c r="AD323" i="3"/>
  <c r="AD268" i="3"/>
  <c r="AD308" i="3"/>
  <c r="AE227" i="3"/>
  <c r="AE303" i="3"/>
  <c r="AE308" i="3"/>
  <c r="AD220" i="3"/>
  <c r="AE325" i="3"/>
  <c r="G189" i="3"/>
  <c r="W189" i="3" s="1"/>
  <c r="AF328" i="3"/>
  <c r="AD225" i="3"/>
  <c r="AF224" i="3"/>
  <c r="AD312" i="3"/>
  <c r="AE235" i="3"/>
  <c r="AD321" i="3"/>
  <c r="AE273" i="3"/>
  <c r="AD277" i="3"/>
  <c r="AD239" i="3"/>
  <c r="AE49" i="3"/>
  <c r="AF298" i="3"/>
  <c r="AF231" i="3"/>
  <c r="AF169" i="3"/>
  <c r="AE264" i="3"/>
  <c r="AD271" i="3"/>
  <c r="AE231" i="3"/>
  <c r="AE254" i="3"/>
  <c r="AF243" i="3"/>
  <c r="AD251" i="3"/>
  <c r="G200" i="3"/>
  <c r="M200" i="3" s="1"/>
  <c r="AE226" i="3"/>
  <c r="AF259" i="3"/>
  <c r="AE258" i="3"/>
  <c r="AE290" i="3"/>
  <c r="AF219" i="3"/>
  <c r="AF297" i="3"/>
  <c r="AE240" i="3"/>
  <c r="AD317" i="3"/>
  <c r="AD232" i="3"/>
  <c r="AD296" i="3"/>
  <c r="AD276" i="3"/>
  <c r="AD313" i="3"/>
  <c r="AE323" i="3"/>
  <c r="AD228" i="3"/>
  <c r="AD291" i="3"/>
  <c r="AE85" i="3"/>
  <c r="AD285" i="3"/>
  <c r="AE324" i="3"/>
  <c r="AD238" i="3"/>
  <c r="AE149" i="3"/>
  <c r="AF213" i="3"/>
  <c r="G31" i="3"/>
  <c r="W31" i="3" s="1"/>
  <c r="AE219" i="3"/>
  <c r="AD320" i="3"/>
  <c r="AF287" i="3"/>
  <c r="AE294" i="3"/>
  <c r="AE224" i="3"/>
  <c r="AD293" i="3"/>
  <c r="AD265" i="3"/>
  <c r="AD219" i="3"/>
  <c r="AE218" i="3"/>
  <c r="AD218" i="3"/>
  <c r="AD292" i="3"/>
  <c r="AF173" i="3"/>
  <c r="AE269" i="3"/>
  <c r="AE13" i="3"/>
  <c r="AE193" i="3"/>
  <c r="AD310" i="3"/>
  <c r="AD242" i="3"/>
  <c r="AD260" i="3"/>
  <c r="AF125" i="3"/>
  <c r="AF94" i="3"/>
  <c r="AE327" i="3"/>
  <c r="AF201" i="3"/>
  <c r="AF89" i="3"/>
  <c r="G25" i="3"/>
  <c r="W25" i="3" s="1"/>
  <c r="G198" i="3"/>
  <c r="W198" i="3" s="1"/>
  <c r="AD197" i="3"/>
  <c r="G206" i="3"/>
  <c r="W206" i="3" s="1"/>
  <c r="M642" i="3"/>
  <c r="M768" i="3"/>
  <c r="M505" i="3"/>
  <c r="M440" i="3"/>
  <c r="M861" i="3"/>
  <c r="M811" i="3"/>
  <c r="M787" i="3"/>
  <c r="M860" i="3"/>
  <c r="M775" i="3"/>
  <c r="M950" i="3"/>
  <c r="M932" i="3"/>
  <c r="M977" i="3"/>
  <c r="M835" i="3"/>
  <c r="M622" i="3"/>
  <c r="M822" i="3"/>
  <c r="M876" i="3"/>
  <c r="M907" i="3"/>
  <c r="M771" i="3"/>
  <c r="M831" i="3"/>
  <c r="M870" i="3"/>
  <c r="M854" i="3"/>
  <c r="M848" i="3"/>
  <c r="M416" i="3"/>
  <c r="M433" i="3"/>
  <c r="M908" i="3"/>
  <c r="M556" i="3"/>
  <c r="M498" i="3"/>
  <c r="M734" i="3"/>
  <c r="M380" i="3"/>
  <c r="M596" i="3"/>
  <c r="M507" i="3"/>
  <c r="M231" i="3"/>
  <c r="M885" i="3"/>
  <c r="M654" i="3"/>
  <c r="M992" i="3"/>
  <c r="M751" i="3"/>
  <c r="M620" i="3"/>
  <c r="M921" i="3"/>
  <c r="M863" i="3"/>
  <c r="M790" i="3"/>
  <c r="M974" i="3"/>
  <c r="M995" i="3"/>
  <c r="M931" i="3"/>
  <c r="M638" i="3"/>
  <c r="M973" i="3"/>
  <c r="M850" i="3"/>
  <c r="M849" i="3"/>
  <c r="M890" i="3"/>
  <c r="M715" i="3"/>
  <c r="M795" i="3"/>
  <c r="M786" i="3"/>
  <c r="M837" i="3"/>
  <c r="M833" i="3"/>
  <c r="M503" i="3"/>
  <c r="M738" i="3"/>
  <c r="M868" i="3"/>
  <c r="M719" i="3"/>
  <c r="M943" i="3"/>
  <c r="M873" i="3"/>
  <c r="M986" i="3"/>
  <c r="M785" i="3"/>
  <c r="M745" i="3"/>
  <c r="M666" i="3"/>
  <c r="M840" i="3"/>
  <c r="M648" i="3"/>
  <c r="M705" i="3"/>
  <c r="M892" i="3"/>
  <c r="M983" i="3"/>
  <c r="M791" i="3"/>
  <c r="M784" i="3"/>
  <c r="M665" i="3"/>
  <c r="M610" i="3"/>
  <c r="M710" i="3"/>
  <c r="M649" i="3"/>
  <c r="M914" i="3"/>
  <c r="M859" i="3"/>
  <c r="W29" i="3"/>
  <c r="M877" i="3"/>
  <c r="M968" i="3"/>
  <c r="M899" i="3"/>
  <c r="M839" i="3"/>
  <c r="M984" i="3"/>
  <c r="M1005" i="3"/>
  <c r="M989" i="3"/>
  <c r="M916" i="3"/>
  <c r="M900" i="3"/>
  <c r="M867" i="3"/>
  <c r="M939" i="3"/>
  <c r="M697" i="3"/>
  <c r="M268" i="3"/>
  <c r="M716" i="3"/>
  <c r="M390" i="3"/>
  <c r="M537" i="3"/>
  <c r="M452" i="3"/>
  <c r="M626" i="3"/>
  <c r="M432" i="3"/>
  <c r="C20" i="32" a="1"/>
  <c r="C20" i="32" s="1"/>
  <c r="X125" i="3"/>
  <c r="X201" i="3"/>
  <c r="AE41" i="18"/>
  <c r="X94" i="3"/>
  <c r="X173" i="3"/>
  <c r="X89" i="3"/>
  <c r="W327" i="3"/>
  <c r="W13" i="3"/>
  <c r="W193" i="3"/>
  <c r="W269" i="3"/>
  <c r="M262" i="3"/>
  <c r="AE56" i="18"/>
  <c r="M954" i="3"/>
  <c r="M261" i="3"/>
  <c r="M318" i="3"/>
  <c r="M652" i="3"/>
  <c r="M686" i="3"/>
  <c r="M627" i="3"/>
  <c r="M664" i="3"/>
  <c r="M569" i="3"/>
  <c r="M525" i="3"/>
  <c r="M577" i="3"/>
  <c r="M544" i="3"/>
  <c r="M519" i="3"/>
  <c r="M400" i="3"/>
  <c r="M514" i="3"/>
  <c r="M540" i="3"/>
  <c r="M566" i="3"/>
  <c r="M586" i="3"/>
  <c r="M516" i="3"/>
  <c r="M510" i="3"/>
  <c r="M469" i="3"/>
  <c r="M355" i="3"/>
  <c r="M459" i="3"/>
  <c r="M348" i="3"/>
  <c r="M472" i="3"/>
  <c r="M395" i="3"/>
  <c r="M486" i="3"/>
  <c r="M454" i="3"/>
  <c r="M475" i="3"/>
  <c r="M453" i="3"/>
  <c r="M377" i="3"/>
  <c r="M456" i="3"/>
  <c r="M409" i="3"/>
  <c r="M446" i="3"/>
  <c r="M383" i="3"/>
  <c r="M449" i="3"/>
  <c r="M466" i="3"/>
  <c r="M329" i="3"/>
  <c r="M343" i="3"/>
  <c r="M342" i="3"/>
  <c r="M361" i="3"/>
  <c r="M315" i="3"/>
  <c r="M360" i="3"/>
  <c r="M229" i="3"/>
  <c r="M311" i="3"/>
  <c r="M389" i="3"/>
  <c r="M358" i="3"/>
  <c r="M216" i="3"/>
  <c r="M331" i="3"/>
  <c r="M332" i="3"/>
  <c r="M296" i="3"/>
  <c r="M264" i="3"/>
  <c r="M254" i="3"/>
  <c r="M338" i="3"/>
  <c r="V55" i="36"/>
  <c r="M637" i="3"/>
  <c r="M865" i="3"/>
  <c r="M864" i="3"/>
  <c r="M780" i="3"/>
  <c r="M963" i="3"/>
  <c r="M905" i="3"/>
  <c r="M862" i="3"/>
  <c r="M880" i="3"/>
  <c r="M744" i="3"/>
  <c r="M611" i="3"/>
  <c r="M316" i="3"/>
  <c r="M940" i="3"/>
  <c r="M669" i="3"/>
  <c r="M733" i="3"/>
  <c r="M232" i="3"/>
  <c r="M960" i="3"/>
  <c r="L29" i="38"/>
  <c r="K33" i="38"/>
  <c r="L30" i="38"/>
  <c r="K34" i="38"/>
  <c r="P177" i="3"/>
  <c r="AF177" i="3" s="1"/>
  <c r="P57" i="3"/>
  <c r="AF57" i="3" s="1"/>
  <c r="P245" i="3"/>
  <c r="AF245" i="3" s="1"/>
  <c r="P268" i="3"/>
  <c r="AF268" i="3" s="1"/>
  <c r="P262" i="3"/>
  <c r="AF262" i="3" s="1"/>
  <c r="P106" i="3"/>
  <c r="AF106" i="3" s="1"/>
  <c r="P235" i="3"/>
  <c r="AF235" i="3" s="1"/>
  <c r="P501" i="3"/>
  <c r="AF501" i="3" s="1"/>
  <c r="P901" i="3"/>
  <c r="P853" i="3"/>
  <c r="P775" i="3"/>
  <c r="P403" i="3"/>
  <c r="AF403" i="3" s="1"/>
  <c r="P688" i="3"/>
  <c r="P500" i="3"/>
  <c r="AF500" i="3" s="1"/>
  <c r="P729" i="3"/>
  <c r="P986" i="3"/>
  <c r="P570" i="3"/>
  <c r="AF570" i="3" s="1"/>
  <c r="P807" i="3"/>
  <c r="P879" i="3"/>
  <c r="P970" i="3"/>
  <c r="P503" i="3"/>
  <c r="P889" i="3"/>
  <c r="P540" i="3"/>
  <c r="AF540" i="3" s="1"/>
  <c r="P544" i="3"/>
  <c r="AF544" i="3" s="1"/>
  <c r="P961" i="3"/>
  <c r="P907" i="3"/>
  <c r="P716" i="3"/>
  <c r="P691" i="3"/>
  <c r="P331" i="3"/>
  <c r="AF331" i="3" s="1"/>
  <c r="P330" i="3"/>
  <c r="AF330" i="3" s="1"/>
  <c r="P757" i="3"/>
  <c r="P550" i="3"/>
  <c r="AF550" i="3" s="1"/>
  <c r="P373" i="3"/>
  <c r="AF373" i="3" s="1"/>
  <c r="P967" i="3"/>
  <c r="P595" i="3"/>
  <c r="P880" i="3"/>
  <c r="P628" i="3"/>
  <c r="AF628" i="3" s="1"/>
  <c r="P857" i="3"/>
  <c r="P375" i="3"/>
  <c r="AF375" i="3" s="1"/>
  <c r="P698" i="3"/>
  <c r="P935" i="3"/>
  <c r="P528" i="3"/>
  <c r="AF528" i="3" s="1"/>
  <c r="P507" i="3"/>
  <c r="AF507" i="3" s="1"/>
  <c r="P695" i="3"/>
  <c r="P402" i="3"/>
  <c r="P604" i="3"/>
  <c r="P672" i="3"/>
  <c r="P410" i="3"/>
  <c r="AF410" i="3" s="1"/>
  <c r="P971" i="3"/>
  <c r="P578" i="3"/>
  <c r="P524" i="3"/>
  <c r="P341" i="3"/>
  <c r="AF341" i="3" s="1"/>
  <c r="P362" i="3"/>
  <c r="AF362" i="3" s="1"/>
  <c r="P1002" i="3"/>
  <c r="P406" i="3"/>
  <c r="AF406" i="3" s="1"/>
  <c r="P806" i="3"/>
  <c r="P502" i="3"/>
  <c r="P424" i="3"/>
  <c r="P723" i="3"/>
  <c r="P529" i="3"/>
  <c r="AF529" i="3" s="1"/>
  <c r="P820" i="3"/>
  <c r="P365" i="3"/>
  <c r="AF365" i="3" s="1"/>
  <c r="P607" i="3"/>
  <c r="AF607" i="3" s="1"/>
  <c r="P890" i="3"/>
  <c r="P456" i="3"/>
  <c r="P784" i="3"/>
  <c r="P635" i="3"/>
  <c r="AF635" i="3" s="1"/>
  <c r="P823" i="3"/>
  <c r="P466" i="3"/>
  <c r="AF466" i="3" s="1"/>
  <c r="P668" i="3"/>
  <c r="P736" i="3"/>
  <c r="AF736" i="3" s="1"/>
  <c r="P666" i="3"/>
  <c r="P420" i="3"/>
  <c r="AF420" i="3" s="1"/>
  <c r="P435" i="3"/>
  <c r="AF435" i="3" s="1"/>
  <c r="P988" i="3"/>
  <c r="P346" i="3"/>
  <c r="P351" i="3"/>
  <c r="AF351" i="3" s="1"/>
  <c r="P549" i="3"/>
  <c r="AF549" i="3" s="1"/>
  <c r="P598" i="3"/>
  <c r="P525" i="3"/>
  <c r="AF525" i="3" s="1"/>
  <c r="P694" i="3"/>
  <c r="AF694" i="3" s="1"/>
  <c r="P616" i="3"/>
  <c r="P915" i="3"/>
  <c r="P785" i="3"/>
  <c r="P886" i="3"/>
  <c r="P626" i="3"/>
  <c r="AF626" i="3" s="1"/>
  <c r="P863" i="3"/>
  <c r="P491" i="3"/>
  <c r="AF491" i="3" s="1"/>
  <c r="P712" i="3"/>
  <c r="P976" i="3"/>
  <c r="P699" i="3"/>
  <c r="P887" i="3"/>
  <c r="P530" i="3"/>
  <c r="P732" i="3"/>
  <c r="P800" i="3"/>
  <c r="P730" i="3"/>
  <c r="P484" i="3"/>
  <c r="AF484" i="3" s="1"/>
  <c r="P499" i="3"/>
  <c r="AF499" i="3" s="1"/>
  <c r="P898" i="3"/>
  <c r="P367" i="3"/>
  <c r="AF367" i="3" s="1"/>
  <c r="P366" i="3"/>
  <c r="AF366" i="3" s="1"/>
  <c r="P390" i="3"/>
  <c r="P854" i="3"/>
  <c r="P781" i="3"/>
  <c r="P413" i="3"/>
  <c r="AF413" i="3" s="1"/>
  <c r="P872" i="3"/>
  <c r="P492" i="3"/>
  <c r="AF492" i="3" s="1"/>
  <c r="P977" i="3"/>
  <c r="P535" i="3"/>
  <c r="AF535" i="3" s="1"/>
  <c r="P818" i="3"/>
  <c r="P384" i="3"/>
  <c r="AF384" i="3" s="1"/>
  <c r="P683" i="3"/>
  <c r="P904" i="3"/>
  <c r="P433" i="3"/>
  <c r="AF433" i="3" s="1"/>
  <c r="P763" i="3"/>
  <c r="P951" i="3"/>
  <c r="P786" i="3"/>
  <c r="P958" i="3"/>
  <c r="P864" i="3"/>
  <c r="P794" i="3"/>
  <c r="P548" i="3"/>
  <c r="AF548" i="3" s="1"/>
  <c r="P844" i="3"/>
  <c r="P755" i="3"/>
  <c r="P345" i="3"/>
  <c r="AF345" i="3" s="1"/>
  <c r="P355" i="3"/>
  <c r="P646" i="3"/>
  <c r="P637" i="3"/>
  <c r="P973" i="3"/>
  <c r="P605" i="3"/>
  <c r="AF605" i="3" s="1"/>
  <c r="P393" i="3"/>
  <c r="P684" i="3"/>
  <c r="P426" i="3"/>
  <c r="AF426" i="3" s="1"/>
  <c r="P663" i="3"/>
  <c r="AF663" i="3" s="1"/>
  <c r="P946" i="3"/>
  <c r="P512" i="3"/>
  <c r="P811" i="3"/>
  <c r="P340" i="3"/>
  <c r="P625" i="3"/>
  <c r="P827" i="3"/>
  <c r="P600" i="3"/>
  <c r="P978" i="3"/>
  <c r="P575" i="3"/>
  <c r="AF575" i="3" s="1"/>
  <c r="P928" i="3"/>
  <c r="P858" i="3"/>
  <c r="P612" i="3"/>
  <c r="P1005" i="3"/>
  <c r="P588" i="3"/>
  <c r="P350" i="3"/>
  <c r="P333" i="3"/>
  <c r="AF333" i="3" s="1"/>
  <c r="P356" i="3"/>
  <c r="AF356" i="3" s="1"/>
  <c r="P829" i="3"/>
  <c r="P430" i="3"/>
  <c r="AF430" i="3" s="1"/>
  <c r="P733" i="3"/>
  <c r="P521" i="3"/>
  <c r="AF521" i="3" s="1"/>
  <c r="P812" i="3"/>
  <c r="AF812" i="3" s="1"/>
  <c r="P618" i="3"/>
  <c r="AF618" i="3" s="1"/>
  <c r="P855" i="3"/>
  <c r="P483" i="3"/>
  <c r="AF483" i="3" s="1"/>
  <c r="P704" i="3"/>
  <c r="P1003" i="3"/>
  <c r="P553" i="3"/>
  <c r="P881" i="3"/>
  <c r="P404" i="3"/>
  <c r="AF404" i="3" s="1"/>
  <c r="P792" i="3"/>
  <c r="P451" i="3"/>
  <c r="AF451" i="3" s="1"/>
  <c r="P639" i="3"/>
  <c r="P992" i="3"/>
  <c r="P922" i="3"/>
  <c r="P868" i="3"/>
  <c r="P706" i="3"/>
  <c r="P962" i="3"/>
  <c r="P339" i="3"/>
  <c r="AF339" i="3" s="1"/>
  <c r="P338" i="3"/>
  <c r="AF338" i="3" s="1"/>
  <c r="P621" i="3"/>
  <c r="P414" i="3"/>
  <c r="AF414" i="3" s="1"/>
  <c r="P622" i="3"/>
  <c r="AF622" i="3" s="1"/>
  <c r="P925" i="3"/>
  <c r="P713" i="3"/>
  <c r="P862" i="3"/>
  <c r="P874" i="3"/>
  <c r="P440" i="3"/>
  <c r="AF440" i="3" s="1"/>
  <c r="P739" i="3"/>
  <c r="P960" i="3"/>
  <c r="P580" i="3"/>
  <c r="P809" i="3"/>
  <c r="P394" i="3"/>
  <c r="AF394" i="3" s="1"/>
  <c r="P596" i="3"/>
  <c r="P920" i="3"/>
  <c r="P515" i="3"/>
  <c r="AF515" i="3" s="1"/>
  <c r="P703" i="3"/>
  <c r="P577" i="3"/>
  <c r="AF577" i="3" s="1"/>
  <c r="P395" i="3"/>
  <c r="AF395" i="3" s="1"/>
  <c r="P932" i="3"/>
  <c r="P563" i="3"/>
  <c r="AF563" i="3" s="1"/>
  <c r="P819" i="3"/>
  <c r="P371" i="3"/>
  <c r="AF371" i="3" s="1"/>
  <c r="P370" i="3"/>
  <c r="P941" i="3"/>
  <c r="P606" i="3"/>
  <c r="AF606" i="3" s="1"/>
  <c r="P878" i="3"/>
  <c r="P510" i="3"/>
  <c r="P969" i="3"/>
  <c r="P591" i="3"/>
  <c r="AF591" i="3" s="1"/>
  <c r="P411" i="3"/>
  <c r="P632" i="3"/>
  <c r="P931" i="3"/>
  <c r="P481" i="3"/>
  <c r="AF481" i="3" s="1"/>
  <c r="P772" i="3"/>
  <c r="P1001" i="3"/>
  <c r="P522" i="3"/>
  <c r="AF522" i="3" s="1"/>
  <c r="P724" i="3"/>
  <c r="P984" i="3"/>
  <c r="P579" i="3"/>
  <c r="AF579" i="3" s="1"/>
  <c r="P767" i="3"/>
  <c r="P641" i="3"/>
  <c r="AF641" i="3" s="1"/>
  <c r="P459" i="3"/>
  <c r="AF459" i="3" s="1"/>
  <c r="P996" i="3"/>
  <c r="P396" i="3"/>
  <c r="AF396" i="3" s="1"/>
  <c r="P359" i="3"/>
  <c r="P349" i="3"/>
  <c r="AF349" i="3" s="1"/>
  <c r="P990" i="3"/>
  <c r="P462" i="3"/>
  <c r="P734" i="3"/>
  <c r="P423" i="3"/>
  <c r="AF423" i="3" s="1"/>
  <c r="P702" i="3"/>
  <c r="P482" i="3"/>
  <c r="AF482" i="3" s="1"/>
  <c r="P783" i="3"/>
  <c r="P539" i="3"/>
  <c r="P760" i="3"/>
  <c r="P380" i="3"/>
  <c r="AF380" i="3" s="1"/>
  <c r="P609" i="3"/>
  <c r="AF609" i="3" s="1"/>
  <c r="P900" i="3"/>
  <c r="P450" i="3"/>
  <c r="AF450" i="3" s="1"/>
  <c r="P586" i="3"/>
  <c r="P788" i="3"/>
  <c r="P377" i="3"/>
  <c r="AF377" i="3" s="1"/>
  <c r="P643" i="3"/>
  <c r="P831" i="3"/>
  <c r="P769" i="3"/>
  <c r="P523" i="3"/>
  <c r="AF523" i="3" s="1"/>
  <c r="P1004" i="3"/>
  <c r="P908" i="3"/>
  <c r="P337" i="3"/>
  <c r="AF337" i="3" s="1"/>
  <c r="P343" i="3"/>
  <c r="AF343" i="3" s="1"/>
  <c r="P718" i="3"/>
  <c r="P453" i="3"/>
  <c r="P405" i="3"/>
  <c r="AF405" i="3" s="1"/>
  <c r="P830" i="3"/>
  <c r="P610" i="3"/>
  <c r="P911" i="3"/>
  <c r="P731" i="3"/>
  <c r="AF731" i="3" s="1"/>
  <c r="P952" i="3"/>
  <c r="P572" i="3"/>
  <c r="P801" i="3"/>
  <c r="P918" i="3"/>
  <c r="P407" i="3"/>
  <c r="AF407" i="3" s="1"/>
  <c r="P650" i="3"/>
  <c r="AF650" i="3" s="1"/>
  <c r="P852" i="3"/>
  <c r="P441" i="3"/>
  <c r="AF441" i="3" s="1"/>
  <c r="P899" i="3"/>
  <c r="P895" i="3"/>
  <c r="P833" i="3"/>
  <c r="P779" i="3"/>
  <c r="P368" i="3"/>
  <c r="AF368" i="3" s="1"/>
  <c r="P770" i="3"/>
  <c r="P342" i="3"/>
  <c r="P353" i="3"/>
  <c r="AF353" i="3" s="1"/>
  <c r="P391" i="3"/>
  <c r="AF391" i="3" s="1"/>
  <c r="P709" i="3"/>
  <c r="AF709" i="3" s="1"/>
  <c r="P597" i="3"/>
  <c r="AF597" i="3" s="1"/>
  <c r="P519" i="3"/>
  <c r="P802" i="3"/>
  <c r="P432" i="3"/>
  <c r="AF432" i="3" s="1"/>
  <c r="P987" i="3"/>
  <c r="P537" i="3"/>
  <c r="AF537" i="3" s="1"/>
  <c r="P828" i="3"/>
  <c r="P378" i="3"/>
  <c r="AF378" i="3" s="1"/>
  <c r="P615" i="3"/>
  <c r="P687" i="3"/>
  <c r="P714" i="3"/>
  <c r="P916" i="3"/>
  <c r="P697" i="3"/>
  <c r="P412" i="3"/>
  <c r="P480" i="3"/>
  <c r="P897" i="3"/>
  <c r="P843" i="3"/>
  <c r="P883" i="3"/>
  <c r="P834" i="3"/>
  <c r="P374" i="3"/>
  <c r="AF374" i="3" s="1"/>
  <c r="P358" i="3"/>
  <c r="P134" i="3"/>
  <c r="AF134" i="3" s="1"/>
  <c r="P194" i="3"/>
  <c r="AF194" i="3" s="1"/>
  <c r="P388" i="3"/>
  <c r="AF388" i="3" s="1"/>
  <c r="P594" i="3"/>
  <c r="AF594" i="3" s="1"/>
  <c r="P332" i="3"/>
  <c r="AF332" i="3" s="1"/>
  <c r="P842" i="3"/>
  <c r="P780" i="3"/>
  <c r="P427" i="3"/>
  <c r="AF427" i="3" s="1"/>
  <c r="P722" i="3"/>
  <c r="AF722" i="3" s="1"/>
  <c r="P335" i="3"/>
  <c r="P942" i="3"/>
  <c r="P369" i="3"/>
  <c r="AF369" i="3" s="1"/>
  <c r="P776" i="3"/>
  <c r="P439" i="3"/>
  <c r="P638" i="3"/>
  <c r="P665" i="3"/>
  <c r="AF665" i="3" s="1"/>
  <c r="P815" i="3"/>
  <c r="P838" i="3"/>
  <c r="P415" i="3"/>
  <c r="AF415" i="3" s="1"/>
  <c r="P344" i="3"/>
  <c r="AF344" i="3" s="1"/>
  <c r="P747" i="3"/>
  <c r="P953" i="3"/>
  <c r="P422" i="3"/>
  <c r="AF422" i="3" s="1"/>
  <c r="P401" i="3"/>
  <c r="AF401" i="3" s="1"/>
  <c r="P762" i="3"/>
  <c r="P437" i="3"/>
  <c r="AF437" i="3" s="1"/>
  <c r="P649" i="3"/>
  <c r="AF649" i="3" s="1"/>
  <c r="P419" i="3"/>
  <c r="P561" i="3"/>
  <c r="AF561" i="3" s="1"/>
  <c r="P624" i="3"/>
  <c r="P234" i="3"/>
  <c r="P409" i="3"/>
  <c r="AF409" i="3" s="1"/>
  <c r="P647" i="3"/>
  <c r="AF647" i="3" s="1"/>
  <c r="P686" i="3"/>
  <c r="P399" i="3"/>
  <c r="AF399" i="3" s="1"/>
  <c r="P707" i="3"/>
  <c r="AF707" i="3" s="1"/>
  <c r="P301" i="3"/>
  <c r="P955" i="3"/>
  <c r="P460" i="3"/>
  <c r="AF460" i="3" s="1"/>
  <c r="P516" i="3"/>
  <c r="AF516" i="3" s="1"/>
  <c r="P835" i="3"/>
  <c r="P354" i="3"/>
  <c r="P917" i="3"/>
  <c r="P360" i="3"/>
  <c r="AF360" i="3" s="1"/>
  <c r="P873" i="3"/>
  <c r="P774" i="3"/>
  <c r="P903" i="3"/>
  <c r="P754" i="3"/>
  <c r="P912" i="3"/>
  <c r="P813" i="3"/>
  <c r="P357" i="3"/>
  <c r="AF357" i="3" s="1"/>
  <c r="P475" i="3"/>
  <c r="AF475" i="3" s="1"/>
  <c r="P836" i="3"/>
  <c r="AF836" i="3" s="1"/>
  <c r="P387" i="3"/>
  <c r="P397" i="3"/>
  <c r="AF397" i="3" s="1"/>
  <c r="P490" i="3"/>
  <c r="AF490" i="3" s="1"/>
  <c r="P875" i="3"/>
  <c r="P534" i="3"/>
  <c r="AF534" i="3" s="1"/>
  <c r="P738" i="3"/>
  <c r="P508" i="3"/>
  <c r="P527" i="3"/>
  <c r="AF527" i="3" s="1"/>
  <c r="P790" i="3"/>
  <c r="P983" i="3"/>
  <c r="P382" i="3"/>
  <c r="AF382" i="3" s="1"/>
  <c r="P518" i="3"/>
  <c r="P682" i="3"/>
  <c r="AF682" i="3" s="1"/>
  <c r="P589" i="3"/>
  <c r="AF589" i="3" s="1"/>
  <c r="P614" i="3"/>
  <c r="AF614" i="3" s="1"/>
  <c r="P930" i="3"/>
  <c r="P611" i="3"/>
  <c r="P795" i="3"/>
  <c r="P520" i="3"/>
  <c r="AF520" i="3" s="1"/>
  <c r="P796" i="3"/>
  <c r="P284" i="3"/>
  <c r="AF284" i="3" s="1"/>
  <c r="P950" i="3"/>
  <c r="P267" i="3"/>
  <c r="AF267" i="3" s="1"/>
  <c r="P551" i="3"/>
  <c r="AF551" i="3" s="1"/>
  <c r="P924" i="3"/>
  <c r="P264" i="3"/>
  <c r="AF264" i="3" s="1"/>
  <c r="P477" i="3"/>
  <c r="P504" i="3"/>
  <c r="AF504" i="3" s="1"/>
  <c r="P751" i="3"/>
  <c r="P749" i="3"/>
  <c r="AF749" i="3" s="1"/>
  <c r="P1000" i="3"/>
  <c r="P867" i="3"/>
  <c r="P443" i="3"/>
  <c r="AF443" i="3" s="1"/>
  <c r="P910" i="3"/>
  <c r="P438" i="3"/>
  <c r="AF438" i="3" s="1"/>
  <c r="P564" i="3"/>
  <c r="P871" i="3"/>
  <c r="P476" i="3"/>
  <c r="AF476" i="3" s="1"/>
  <c r="P494" i="3"/>
  <c r="P603" i="3"/>
  <c r="AF603" i="3" s="1"/>
  <c r="P964" i="3"/>
  <c r="P765" i="3"/>
  <c r="AF765" i="3" s="1"/>
  <c r="P851" i="3"/>
  <c r="P543" i="3"/>
  <c r="E55" i="34"/>
  <c r="P428" i="3"/>
  <c r="AF428" i="3" s="1"/>
  <c r="P693" i="3"/>
  <c r="P948" i="3"/>
  <c r="P822" i="3"/>
  <c r="P421" i="3"/>
  <c r="P593" i="3"/>
  <c r="P700" i="3"/>
  <c r="P758" i="3"/>
  <c r="P617" i="3"/>
  <c r="P959" i="3"/>
  <c r="P929" i="3"/>
  <c r="P472" i="3"/>
  <c r="AF472" i="3" s="1"/>
  <c r="P347" i="3"/>
  <c r="AF347" i="3" s="1"/>
  <c r="P648" i="3"/>
  <c r="P416" i="3"/>
  <c r="AF416" i="3" s="1"/>
  <c r="P710" i="3"/>
  <c r="P574" i="3"/>
  <c r="AF574" i="3" s="1"/>
  <c r="P601" i="3"/>
  <c r="AF601" i="3" s="1"/>
  <c r="P848" i="3"/>
  <c r="P846" i="3"/>
  <c r="P418" i="3"/>
  <c r="AF418" i="3" s="1"/>
  <c r="P956" i="3"/>
  <c r="P532" i="3"/>
  <c r="AF532" i="3" s="1"/>
  <c r="P949" i="3"/>
  <c r="P669" i="3"/>
  <c r="AF669" i="3" s="1"/>
  <c r="P599" i="3"/>
  <c r="AF599" i="3" s="1"/>
  <c r="P968" i="3"/>
  <c r="E54" i="34"/>
  <c r="P469" i="3"/>
  <c r="AF469" i="3" s="1"/>
  <c r="P692" i="3"/>
  <c r="P999" i="3"/>
  <c r="P389" i="3"/>
  <c r="P940" i="3"/>
  <c r="P640" i="3"/>
  <c r="E31" i="40"/>
  <c r="P905" i="3"/>
  <c r="P654" i="3"/>
  <c r="AF654" i="3" s="1"/>
  <c r="P859" i="3"/>
  <c r="P725" i="3"/>
  <c r="P954" i="3"/>
  <c r="P496" i="3"/>
  <c r="AF496" i="3" s="1"/>
  <c r="P517" i="3"/>
  <c r="P989" i="3"/>
  <c r="P117" i="3"/>
  <c r="AF117" i="3" s="1"/>
  <c r="P495" i="3"/>
  <c r="P385" i="3"/>
  <c r="AF385" i="3" s="1"/>
  <c r="P348" i="3"/>
  <c r="AF348" i="3" s="1"/>
  <c r="P569" i="3"/>
  <c r="AF569" i="3" s="1"/>
  <c r="P334" i="3"/>
  <c r="P745" i="3"/>
  <c r="P513" i="3"/>
  <c r="AF513" i="3" s="1"/>
  <c r="P685" i="3"/>
  <c r="P839" i="3"/>
  <c r="P690" i="3"/>
  <c r="AF690" i="3" s="1"/>
  <c r="P945" i="3"/>
  <c r="P885" i="3"/>
  <c r="P531" i="3"/>
  <c r="P991" i="3"/>
  <c r="P631" i="3"/>
  <c r="P509" i="3"/>
  <c r="AF509" i="3" s="1"/>
  <c r="P766" i="3"/>
  <c r="P696" i="3"/>
  <c r="P386" i="3"/>
  <c r="AF386" i="3" s="1"/>
  <c r="P869" i="3"/>
  <c r="P566" i="3"/>
  <c r="P727" i="3"/>
  <c r="P425" i="3"/>
  <c r="AF425" i="3" s="1"/>
  <c r="P486" i="3"/>
  <c r="AF486" i="3" s="1"/>
  <c r="P361" i="3"/>
  <c r="AF361" i="3" s="1"/>
  <c r="P737" i="3"/>
  <c r="P677" i="3"/>
  <c r="P808" i="3"/>
  <c r="P557" i="3"/>
  <c r="AF557" i="3" s="1"/>
  <c r="P746" i="3"/>
  <c r="AF746" i="3" s="1"/>
  <c r="P750" i="3"/>
  <c r="P865" i="3"/>
  <c r="P979" i="3"/>
  <c r="P893" i="3"/>
  <c r="P717" i="3"/>
  <c r="P919" i="3"/>
  <c r="P493" i="3"/>
  <c r="AF493" i="3" s="1"/>
  <c r="P592" i="3"/>
  <c r="AF592" i="3" s="1"/>
  <c r="P474" i="3"/>
  <c r="AF474" i="3" s="1"/>
  <c r="P452" i="3"/>
  <c r="AF452" i="3" s="1"/>
  <c r="P658" i="3"/>
  <c r="P274" i="3"/>
  <c r="AF274" i="3" s="1"/>
  <c r="P623" i="3"/>
  <c r="AF623" i="3" s="1"/>
  <c r="P602" i="3"/>
  <c r="AF602" i="3" s="1"/>
  <c r="P782" i="3"/>
  <c r="P936" i="3"/>
  <c r="P803" i="3"/>
  <c r="P379" i="3"/>
  <c r="AF379" i="3" s="1"/>
  <c r="P445" i="3"/>
  <c r="P620" i="3"/>
  <c r="P417" i="3"/>
  <c r="AF417" i="3" s="1"/>
  <c r="P728" i="3"/>
  <c r="P805" i="3"/>
  <c r="P336" i="3"/>
  <c r="AF336" i="3" s="1"/>
  <c r="P793" i="3"/>
  <c r="P943" i="3"/>
  <c r="P966" i="3"/>
  <c r="P797" i="3"/>
  <c r="P824" i="3"/>
  <c r="P514" i="3"/>
  <c r="AF514" i="3" s="1"/>
  <c r="P461" i="3"/>
  <c r="AF461" i="3" s="1"/>
  <c r="P465" i="3"/>
  <c r="AF465" i="3" s="1"/>
  <c r="P826" i="3"/>
  <c r="P613" i="3"/>
  <c r="P711" i="3"/>
  <c r="P582" i="3"/>
  <c r="AF582" i="3" s="1"/>
  <c r="P657" i="3"/>
  <c r="P653" i="3"/>
  <c r="P768" i="3"/>
  <c r="P866" i="3"/>
  <c r="P662" i="3"/>
  <c r="AF662" i="3" s="1"/>
  <c r="P726" i="3"/>
  <c r="AF726" i="3" s="1"/>
  <c r="P629" i="3"/>
  <c r="P689" i="3"/>
  <c r="P587" i="3"/>
  <c r="AF587" i="3" s="1"/>
  <c r="P487" i="3"/>
  <c r="P771" i="3"/>
  <c r="P562" i="3"/>
  <c r="AF562" i="3" s="1"/>
  <c r="P720" i="3"/>
  <c r="P715" i="3"/>
  <c r="P821" i="3"/>
  <c r="P467" i="3"/>
  <c r="AF467" i="3" s="1"/>
  <c r="P892" i="3"/>
  <c r="P468" i="3"/>
  <c r="AF468" i="3" s="1"/>
  <c r="P542" i="3"/>
  <c r="AF542" i="3" s="1"/>
  <c r="P719" i="3"/>
  <c r="P506" i="3"/>
  <c r="P825" i="3"/>
  <c r="P902" i="3"/>
  <c r="P457" i="3"/>
  <c r="AF457" i="3" s="1"/>
  <c r="P882" i="3"/>
  <c r="P364" i="3"/>
  <c r="P933" i="3"/>
  <c r="P488" i="3"/>
  <c r="AF488" i="3" s="1"/>
  <c r="P921" i="3"/>
  <c r="P400" i="3"/>
  <c r="AF400" i="3" s="1"/>
  <c r="P558" i="3"/>
  <c r="AF558" i="3" s="1"/>
  <c r="P554" i="3"/>
  <c r="P939" i="3"/>
  <c r="P473" i="3"/>
  <c r="P446" i="3"/>
  <c r="AF446" i="3" s="1"/>
  <c r="P485" i="3"/>
  <c r="AF485" i="3" s="1"/>
  <c r="P560" i="3"/>
  <c r="AF560" i="3" s="1"/>
  <c r="P678" i="3"/>
  <c r="P671" i="3"/>
  <c r="AF671" i="3" s="1"/>
  <c r="P777" i="3"/>
  <c r="P565" i="3"/>
  <c r="P997" i="3"/>
  <c r="P590" i="3"/>
  <c r="AF590" i="3" s="1"/>
  <c r="P73" i="3"/>
  <c r="AF73" i="3" s="1"/>
  <c r="P778" i="3"/>
  <c r="P676" i="3"/>
  <c r="P584" i="3"/>
  <c r="AF584" i="3" s="1"/>
  <c r="P860" i="3"/>
  <c r="P675" i="3"/>
  <c r="P817" i="3"/>
  <c r="P804" i="3"/>
  <c r="AF804" i="3" s="1"/>
  <c r="P381" i="3"/>
  <c r="AF381" i="3" s="1"/>
  <c r="P556" i="3"/>
  <c r="AF556" i="3" s="1"/>
  <c r="P927" i="3"/>
  <c r="P567" i="3"/>
  <c r="P837" i="3"/>
  <c r="P816" i="3"/>
  <c r="P619" i="3"/>
  <c r="P914" i="3"/>
  <c r="P877" i="3"/>
  <c r="P546" i="3"/>
  <c r="P995" i="3"/>
  <c r="P458" i="3"/>
  <c r="AF458" i="3" s="1"/>
  <c r="P383" i="3"/>
  <c r="AF383" i="3" s="1"/>
  <c r="P585" i="3"/>
  <c r="AF585" i="3" s="1"/>
  <c r="P270" i="3"/>
  <c r="AF270" i="3" s="1"/>
  <c r="P497" i="3"/>
  <c r="AF497" i="3" s="1"/>
  <c r="P533" i="3"/>
  <c r="AF533" i="3" s="1"/>
  <c r="P667" i="3"/>
  <c r="P998" i="3"/>
  <c r="P376" i="3"/>
  <c r="AF376" i="3" s="1"/>
  <c r="P789" i="3"/>
  <c r="P832" i="3"/>
  <c r="P463" i="3"/>
  <c r="AF463" i="3" s="1"/>
  <c r="P581" i="3"/>
  <c r="P636" i="3"/>
  <c r="AF636" i="3" s="1"/>
  <c r="P680" i="3"/>
  <c r="P526" i="3"/>
  <c r="AF526" i="3" s="1"/>
  <c r="P861" i="3"/>
  <c r="P884" i="3"/>
  <c r="P77" i="3"/>
  <c r="AF77" i="3" s="1"/>
  <c r="P891" i="3"/>
  <c r="P947" i="3"/>
  <c r="P681" i="3"/>
  <c r="P449" i="3"/>
  <c r="AF449" i="3" s="1"/>
  <c r="P764" i="3"/>
  <c r="P906" i="3"/>
  <c r="P642" i="3"/>
  <c r="P478" i="3"/>
  <c r="P655" i="3"/>
  <c r="P442" i="3"/>
  <c r="AF442" i="3" s="1"/>
  <c r="P664" i="3"/>
  <c r="P934" i="3"/>
  <c r="P913" i="3"/>
  <c r="P708" i="3"/>
  <c r="AF708" i="3" s="1"/>
  <c r="P511" i="3"/>
  <c r="P974" i="3"/>
  <c r="P659" i="3"/>
  <c r="AF659" i="3" s="1"/>
  <c r="P894" i="3"/>
  <c r="P571" i="3"/>
  <c r="P372" i="3"/>
  <c r="AF372" i="3" s="1"/>
  <c r="P674" i="3"/>
  <c r="P444" i="3"/>
  <c r="AF444" i="3" s="1"/>
  <c r="P994" i="3"/>
  <c r="P630" i="3"/>
  <c r="AF630" i="3" s="1"/>
  <c r="P756" i="3"/>
  <c r="P392" i="3"/>
  <c r="AF392" i="3" s="1"/>
  <c r="P982" i="3"/>
  <c r="P814" i="3"/>
  <c r="P735" i="3"/>
  <c r="AF735" i="3" s="1"/>
  <c r="P352" i="3"/>
  <c r="AF352" i="3" s="1"/>
  <c r="P957" i="3"/>
  <c r="P547" i="3"/>
  <c r="AF547" i="3" s="1"/>
  <c r="P583" i="3"/>
  <c r="AF583" i="3" s="1"/>
  <c r="P429" i="3"/>
  <c r="AF429" i="3" s="1"/>
  <c r="P791" i="3"/>
  <c r="P454" i="3"/>
  <c r="AF454" i="3" s="1"/>
  <c r="P146" i="3"/>
  <c r="AF146" i="3" s="1"/>
  <c r="P980" i="3"/>
  <c r="P627" i="3"/>
  <c r="AF627" i="3" s="1"/>
  <c r="P559" i="3"/>
  <c r="AF559" i="3" s="1"/>
  <c r="P538" i="3"/>
  <c r="AF538" i="3" s="1"/>
  <c r="P799" i="3"/>
  <c r="P431" i="3"/>
  <c r="AF431" i="3" s="1"/>
  <c r="P972" i="3"/>
  <c r="P773" i="3"/>
  <c r="P752" i="3"/>
  <c r="P555" i="3"/>
  <c r="P761" i="3"/>
  <c r="P909" i="3"/>
  <c r="P436" i="3"/>
  <c r="AF436" i="3" s="1"/>
  <c r="P743" i="3"/>
  <c r="P608" i="3"/>
  <c r="AF608" i="3" s="1"/>
  <c r="P573" i="3"/>
  <c r="AF573" i="3" s="1"/>
  <c r="P748" i="3"/>
  <c r="P448" i="3"/>
  <c r="AF448" i="3" s="1"/>
  <c r="P660" i="3"/>
  <c r="P470" i="3"/>
  <c r="P787" i="3"/>
  <c r="AF787" i="3" s="1"/>
  <c r="P479" i="3"/>
  <c r="AF479" i="3" s="1"/>
  <c r="P489" i="3"/>
  <c r="AF489" i="3" s="1"/>
  <c r="P923" i="3"/>
  <c r="P434" i="3"/>
  <c r="AF434" i="3" s="1"/>
  <c r="P661" i="3"/>
  <c r="P408" i="3"/>
  <c r="AF408" i="3" s="1"/>
  <c r="P652" i="3"/>
  <c r="P656" i="3"/>
  <c r="P651" i="3"/>
  <c r="AF651" i="3" s="1"/>
  <c r="P896" i="3"/>
  <c r="P536" i="3"/>
  <c r="AF536" i="3" s="1"/>
  <c r="P310" i="3"/>
  <c r="AF310" i="3" s="1"/>
  <c r="P870" i="3"/>
  <c r="P849" i="3"/>
  <c r="P644" i="3"/>
  <c r="P850" i="3"/>
  <c r="AF850" i="3" s="1"/>
  <c r="P981" i="3"/>
  <c r="P471" i="3"/>
  <c r="P840" i="3"/>
  <c r="P705" i="3"/>
  <c r="AF705" i="3" s="1"/>
  <c r="P670" i="3"/>
  <c r="AF670" i="3" s="1"/>
  <c r="P847" i="3"/>
  <c r="P545" i="3"/>
  <c r="P759" i="3"/>
  <c r="P701" i="3"/>
  <c r="AF701" i="3" s="1"/>
  <c r="P876" i="3"/>
  <c r="P576" i="3"/>
  <c r="P447" i="3"/>
  <c r="AF447" i="3" s="1"/>
  <c r="P455" i="3"/>
  <c r="AF455" i="3" s="1"/>
  <c r="P888" i="3"/>
  <c r="P926" i="3"/>
  <c r="P810" i="3"/>
  <c r="AF810" i="3" s="1"/>
  <c r="P742" i="3"/>
  <c r="P841" i="3"/>
  <c r="P505" i="3"/>
  <c r="P363" i="3"/>
  <c r="P753" i="3"/>
  <c r="P740" i="3"/>
  <c r="P993" i="3"/>
  <c r="P633" i="3"/>
  <c r="P300" i="3"/>
  <c r="AF300" i="3" s="1"/>
  <c r="P845" i="3"/>
  <c r="P938" i="3"/>
  <c r="P679" i="3"/>
  <c r="P963" i="3"/>
  <c r="P541" i="3"/>
  <c r="AF541" i="3" s="1"/>
  <c r="P568" i="3"/>
  <c r="P937" i="3"/>
  <c r="P741" i="3"/>
  <c r="P965" i="3"/>
  <c r="P944" i="3"/>
  <c r="P634" i="3"/>
  <c r="P856" i="3"/>
  <c r="P798" i="3"/>
  <c r="P975" i="3"/>
  <c r="P673" i="3"/>
  <c r="AF673" i="3" s="1"/>
  <c r="P398" i="3"/>
  <c r="P552" i="3"/>
  <c r="P985" i="3"/>
  <c r="P464" i="3"/>
  <c r="AF464" i="3" s="1"/>
  <c r="P721" i="3"/>
  <c r="P645" i="3"/>
  <c r="P498" i="3"/>
  <c r="AF498" i="3" s="1"/>
  <c r="P744" i="3"/>
  <c r="P303" i="3"/>
  <c r="M458" i="3"/>
  <c r="M398" i="3"/>
  <c r="M695" i="3"/>
  <c r="M938" i="3"/>
  <c r="M830" i="3"/>
  <c r="M928" i="3"/>
  <c r="M442" i="3"/>
  <c r="M937" i="3"/>
  <c r="M589" i="3"/>
  <c r="M517" i="3"/>
  <c r="M961" i="3"/>
  <c r="M980" i="3"/>
  <c r="M369" i="3"/>
  <c r="M237" i="3"/>
  <c r="M304" i="3"/>
  <c r="M320" i="3"/>
  <c r="M327" i="3"/>
  <c r="M588" i="3"/>
  <c r="M962" i="3"/>
  <c r="M761" i="3"/>
  <c r="M856" i="3"/>
  <c r="M463" i="3"/>
  <c r="M794" i="3"/>
  <c r="M513" i="3"/>
  <c r="M828" i="3"/>
  <c r="M394" i="3"/>
  <c r="M443" i="3"/>
  <c r="M633" i="3"/>
  <c r="M798" i="3"/>
  <c r="M755" i="3"/>
  <c r="M985" i="3"/>
  <c r="M341" i="3"/>
  <c r="M630" i="3"/>
  <c r="M590" i="3"/>
  <c r="M816" i="3"/>
  <c r="M561" i="3"/>
  <c r="M913" i="3"/>
  <c r="M818" i="3"/>
  <c r="M290" i="3"/>
  <c r="M228" i="3"/>
  <c r="M275" i="3"/>
  <c r="M305" i="3"/>
  <c r="M310" i="3"/>
  <c r="M272" i="3"/>
  <c r="M222" i="3"/>
  <c r="M227" i="3"/>
  <c r="M241" i="3"/>
  <c r="M607" i="3"/>
  <c r="M501" i="3"/>
  <c r="M808" i="3"/>
  <c r="M836" i="3"/>
  <c r="M450" i="3"/>
  <c r="M527" i="3"/>
  <c r="M933" i="3"/>
  <c r="M702" i="3"/>
  <c r="M374" i="3"/>
  <c r="M593" i="3"/>
  <c r="M559" i="3"/>
  <c r="M359" i="3"/>
  <c r="M979" i="3"/>
  <c r="M673" i="3"/>
  <c r="M522" i="3"/>
  <c r="M661" i="3"/>
  <c r="M779" i="3"/>
  <c r="M289" i="3"/>
  <c r="M282" i="3"/>
  <c r="M252" i="3"/>
  <c r="M269" i="3"/>
  <c r="M244" i="3"/>
  <c r="M306" i="3"/>
  <c r="M233" i="3"/>
  <c r="M404" i="3"/>
  <c r="M483" i="3"/>
  <c r="M753" i="3"/>
  <c r="M427" i="3"/>
  <c r="M823" i="3"/>
  <c r="M847" i="3"/>
  <c r="M672" i="3"/>
  <c r="M618" i="3"/>
  <c r="M675" i="3"/>
  <c r="M752" i="3"/>
  <c r="M766" i="3"/>
  <c r="M565" i="3"/>
  <c r="M934" i="3"/>
  <c r="M971" i="3"/>
  <c r="M263" i="3"/>
  <c r="M301" i="3"/>
  <c r="M299" i="3"/>
  <c r="M220" i="3"/>
  <c r="M230" i="3"/>
  <c r="M603" i="3"/>
  <c r="M685" i="3"/>
  <c r="M413" i="3"/>
  <c r="M982" i="3"/>
  <c r="M891" i="3"/>
  <c r="M736" i="3"/>
  <c r="M542" i="3"/>
  <c r="M737" i="3"/>
  <c r="M526" i="3"/>
  <c r="M815" i="3"/>
  <c r="M575" i="3"/>
  <c r="M376" i="3"/>
  <c r="M560" i="3"/>
  <c r="M912" i="3"/>
  <c r="M422" i="3"/>
  <c r="M656" i="3"/>
  <c r="V51" i="36"/>
  <c r="M267" i="3"/>
  <c r="M260" i="3"/>
  <c r="M235" i="3"/>
  <c r="M256" i="3"/>
  <c r="M283" i="3"/>
  <c r="M224" i="3"/>
  <c r="M509" i="3"/>
  <c r="M699" i="3"/>
  <c r="M582" i="3"/>
  <c r="M599" i="3"/>
  <c r="M929" i="3"/>
  <c r="M838" i="3"/>
  <c r="M991" i="3"/>
  <c r="M884" i="3"/>
  <c r="M946" i="3"/>
  <c r="M362" i="3"/>
  <c r="M351" i="3"/>
  <c r="M356" i="3"/>
  <c r="M953" i="3"/>
  <c r="M722" i="3"/>
  <c r="M883" i="3"/>
  <c r="M760" i="3"/>
  <c r="M419" i="3"/>
  <c r="M392" i="3"/>
  <c r="M330" i="3"/>
  <c r="M324" i="3"/>
  <c r="M236" i="3"/>
  <c r="M253" i="3"/>
  <c r="M319" i="3"/>
  <c r="M312" i="3"/>
  <c r="M271" i="3"/>
  <c r="M325" i="3"/>
  <c r="M245" i="3"/>
  <c r="M255" i="3"/>
  <c r="M994" i="3"/>
  <c r="M809" i="3"/>
  <c r="M724" i="3"/>
  <c r="M772" i="3"/>
  <c r="M777" i="3"/>
  <c r="M574" i="3"/>
  <c r="M707" i="3"/>
  <c r="M384" i="3"/>
  <c r="M455" i="3"/>
  <c r="M783" i="3"/>
  <c r="M969" i="3"/>
  <c r="M511" i="3"/>
  <c r="M981" i="3"/>
  <c r="M608" i="3"/>
  <c r="M782" i="3"/>
  <c r="M927" i="3"/>
  <c r="M280" i="3"/>
  <c r="M309" i="3"/>
  <c r="M293" i="3"/>
  <c r="M292" i="3"/>
  <c r="M303" i="3"/>
  <c r="M323" i="3"/>
  <c r="M297" i="3"/>
  <c r="M274" i="3"/>
  <c r="M266" i="3"/>
  <c r="M251" i="3"/>
  <c r="M277" i="3"/>
  <c r="M248" i="3"/>
  <c r="M754" i="3"/>
  <c r="M367" i="3"/>
  <c r="M494" i="3"/>
  <c r="M370" i="3"/>
  <c r="M920" i="3"/>
  <c r="M999" i="3"/>
  <c r="M617" i="3"/>
  <c r="M641" i="3"/>
  <c r="M878" i="3"/>
  <c r="M581" i="3"/>
  <c r="M712" i="3"/>
  <c r="M496" i="3"/>
  <c r="M249" i="3"/>
  <c r="M321" i="3"/>
  <c r="M279" i="3"/>
  <c r="M246" i="3"/>
  <c r="M242" i="3"/>
  <c r="M278" i="3"/>
  <c r="M273" i="3"/>
  <c r="M234" i="3"/>
  <c r="M257" i="3"/>
  <c r="M240" i="3"/>
  <c r="AF7" i="1"/>
  <c r="B50" i="28"/>
  <c r="G38" i="28" s="1"/>
  <c r="M644" i="3"/>
  <c r="M824" i="3"/>
  <c r="M817" i="3"/>
  <c r="M518" i="3"/>
  <c r="M681" i="3"/>
  <c r="M881" i="3"/>
  <c r="M339" i="3"/>
  <c r="M502" i="3"/>
  <c r="M555" i="3"/>
  <c r="M352" i="3"/>
  <c r="M919" i="3"/>
  <c r="M1003" i="3"/>
  <c r="M598" i="3"/>
  <c r="M988" i="3"/>
  <c r="M417" i="3"/>
  <c r="M317" i="3"/>
  <c r="M322" i="3"/>
  <c r="M258" i="3"/>
  <c r="M326" i="3"/>
  <c r="M265" i="3"/>
  <c r="M223" i="3"/>
  <c r="M407" i="3"/>
  <c r="M671" i="3"/>
  <c r="M897" i="3"/>
  <c r="M765" i="3"/>
  <c r="M879" i="3"/>
  <c r="M693" i="3"/>
  <c r="M473" i="3"/>
  <c r="M524" i="3"/>
  <c r="M576" i="3"/>
  <c r="M333" i="3"/>
  <c r="M918" i="3"/>
  <c r="M482" i="3"/>
  <c r="M689" i="3"/>
  <c r="M1001" i="3"/>
  <c r="M623" i="3"/>
  <c r="M300" i="3"/>
  <c r="M314" i="3"/>
  <c r="M308" i="3"/>
  <c r="M270" i="3"/>
  <c r="M281" i="3"/>
  <c r="M221" i="3"/>
  <c r="M217" i="3"/>
  <c r="M987" i="3"/>
  <c r="M886" i="3"/>
  <c r="M857" i="3"/>
  <c r="M756" i="3"/>
  <c r="M970" i="3"/>
  <c r="M488" i="3"/>
  <c r="M365" i="3"/>
  <c r="M553" i="3"/>
  <c r="M788" i="3"/>
  <c r="M726" i="3"/>
  <c r="M444" i="3"/>
  <c r="M372" i="3"/>
  <c r="M543" i="3"/>
  <c r="M243" i="3"/>
  <c r="M295" i="3"/>
  <c r="M313" i="3"/>
  <c r="M286" i="3"/>
  <c r="M302" i="3"/>
  <c r="M307" i="3"/>
  <c r="M288" i="3"/>
  <c r="M247" i="3"/>
  <c r="M284" i="3"/>
  <c r="M219" i="3"/>
  <c r="M276" i="3"/>
  <c r="M328" i="3"/>
  <c r="X260" i="3"/>
  <c r="W298" i="3"/>
  <c r="X251" i="3"/>
  <c r="X226" i="3"/>
  <c r="W263" i="3"/>
  <c r="W230" i="3"/>
  <c r="W270" i="3"/>
  <c r="X304" i="3"/>
  <c r="X316" i="3"/>
  <c r="X311" i="3"/>
  <c r="W279" i="3"/>
  <c r="X90" i="3"/>
  <c r="W312" i="3"/>
  <c r="W281" i="3"/>
  <c r="X275" i="3"/>
  <c r="X278" i="3"/>
  <c r="W186" i="3"/>
  <c r="X197" i="3"/>
  <c r="W236" i="3"/>
  <c r="X244" i="3"/>
  <c r="X198" i="3"/>
  <c r="W293" i="3"/>
  <c r="X289" i="3"/>
  <c r="X217" i="3"/>
  <c r="W93" i="3"/>
  <c r="X277" i="3"/>
  <c r="X174" i="3"/>
  <c r="W221" i="3"/>
  <c r="D43" i="40"/>
  <c r="E31" i="14" s="1"/>
  <c r="C43" i="40"/>
  <c r="D31" i="14" s="1"/>
  <c r="AE48" i="18"/>
  <c r="AE47" i="18"/>
  <c r="AE50" i="18"/>
  <c r="AE43" i="18"/>
  <c r="AE38" i="18"/>
  <c r="AE14" i="18"/>
  <c r="AE34" i="18"/>
  <c r="AE10" i="18"/>
  <c r="W223" i="3"/>
  <c r="X230" i="3"/>
  <c r="W241" i="3"/>
  <c r="X257" i="3"/>
  <c r="W249" i="3"/>
  <c r="W311" i="3"/>
  <c r="X255" i="3"/>
  <c r="X309" i="3"/>
  <c r="X239" i="3"/>
  <c r="X290" i="3"/>
  <c r="X329" i="3"/>
  <c r="W265" i="3"/>
  <c r="X222" i="3"/>
  <c r="W45" i="3"/>
  <c r="X232" i="3"/>
  <c r="W305" i="3"/>
  <c r="X291" i="3"/>
  <c r="W285" i="3"/>
  <c r="X319" i="3"/>
  <c r="W61" i="3"/>
  <c r="W256" i="3"/>
  <c r="X13" i="3"/>
  <c r="X250" i="3"/>
  <c r="X279" i="3"/>
  <c r="W306" i="3"/>
  <c r="W291" i="3"/>
  <c r="X281" i="3"/>
  <c r="W220" i="3"/>
  <c r="X273" i="3"/>
  <c r="W288" i="3"/>
  <c r="X252" i="3"/>
  <c r="W259" i="3"/>
  <c r="W149" i="3"/>
  <c r="W275" i="3"/>
  <c r="W225" i="3"/>
  <c r="W85" i="3"/>
  <c r="W323" i="3"/>
  <c r="X285" i="3"/>
  <c r="X292" i="3"/>
  <c r="X276" i="3"/>
  <c r="X213" i="3"/>
  <c r="W257" i="3"/>
  <c r="W292" i="3"/>
  <c r="X308" i="3"/>
  <c r="X306" i="3"/>
  <c r="W267" i="3"/>
  <c r="W324" i="3"/>
  <c r="W247" i="3"/>
  <c r="W295" i="3"/>
  <c r="X313" i="3"/>
  <c r="X248" i="3"/>
  <c r="W229" i="3"/>
  <c r="X224" i="3"/>
  <c r="W252" i="3"/>
  <c r="X325" i="3"/>
  <c r="W251" i="3"/>
  <c r="W289" i="3"/>
  <c r="X328" i="3"/>
  <c r="X293" i="3"/>
  <c r="W41" i="3"/>
  <c r="W328" i="3"/>
  <c r="W254" i="3"/>
  <c r="W248" i="3"/>
  <c r="X238" i="3"/>
  <c r="W222" i="3"/>
  <c r="W320" i="3"/>
  <c r="W273" i="3"/>
  <c r="X314" i="3"/>
  <c r="W264" i="3"/>
  <c r="X240" i="3"/>
  <c r="W317" i="3"/>
  <c r="X243" i="3"/>
  <c r="X236" i="3"/>
  <c r="W277" i="3"/>
  <c r="W235" i="3"/>
  <c r="W231" i="3"/>
  <c r="X218" i="3"/>
  <c r="X53" i="3"/>
  <c r="X228" i="3"/>
  <c r="X70" i="3"/>
  <c r="W244" i="3"/>
  <c r="X299" i="3"/>
  <c r="X295" i="3"/>
  <c r="X233" i="3"/>
  <c r="W232" i="3"/>
  <c r="X227" i="3"/>
  <c r="W228" i="3"/>
  <c r="W303" i="3"/>
  <c r="W255" i="3"/>
  <c r="W227" i="3"/>
  <c r="W242" i="3"/>
  <c r="X327" i="3"/>
  <c r="W262" i="3"/>
  <c r="X282" i="3"/>
  <c r="W271" i="3"/>
  <c r="W65" i="3"/>
  <c r="W234" i="3"/>
  <c r="X312" i="3"/>
  <c r="W307" i="3"/>
  <c r="X249" i="3"/>
  <c r="W318" i="3"/>
  <c r="X265" i="3"/>
  <c r="W253" i="3"/>
  <c r="W272" i="3"/>
  <c r="X49" i="3"/>
  <c r="X321" i="3"/>
  <c r="X280" i="3"/>
  <c r="W299" i="3"/>
  <c r="W284" i="3"/>
  <c r="W224" i="3"/>
  <c r="X298" i="3"/>
  <c r="W294" i="3"/>
  <c r="X287" i="3"/>
  <c r="W49" i="3"/>
  <c r="W245" i="3"/>
  <c r="W302" i="3"/>
  <c r="X237" i="3"/>
  <c r="W218" i="3"/>
  <c r="X169" i="3"/>
  <c r="X216" i="3"/>
  <c r="X231" i="3"/>
  <c r="X286" i="3"/>
  <c r="W219" i="3"/>
  <c r="X259" i="3"/>
  <c r="W233" i="3"/>
  <c r="X256" i="3"/>
  <c r="W313" i="3"/>
  <c r="W325" i="3"/>
  <c r="X229" i="3"/>
  <c r="W226" i="3"/>
  <c r="X219" i="3"/>
  <c r="W240" i="3"/>
  <c r="W268" i="3"/>
  <c r="W290" i="3"/>
  <c r="W308" i="3"/>
  <c r="W286" i="3"/>
  <c r="X297" i="3"/>
  <c r="W274" i="3"/>
  <c r="W258" i="3"/>
  <c r="X246" i="3"/>
  <c r="X324" i="3"/>
  <c r="X263" i="3"/>
  <c r="X271" i="3"/>
  <c r="X288" i="3"/>
  <c r="X241" i="3"/>
  <c r="X220" i="3"/>
  <c r="X318" i="3"/>
  <c r="W296" i="3"/>
  <c r="AE24" i="18"/>
  <c r="AE42" i="18"/>
  <c r="AE30" i="18"/>
  <c r="AE52" i="18"/>
  <c r="AE13" i="18"/>
  <c r="AE36" i="18"/>
  <c r="AE26" i="18"/>
  <c r="AE21" i="18"/>
  <c r="AE35" i="18"/>
  <c r="AE18" i="18"/>
  <c r="AE49" i="18"/>
  <c r="AE23" i="18"/>
  <c r="AE33" i="18"/>
  <c r="AE11" i="18"/>
  <c r="AE27" i="18"/>
  <c r="AE55" i="18"/>
  <c r="AE46" i="18"/>
  <c r="AE22" i="18"/>
  <c r="AE25" i="18"/>
  <c r="AE39" i="18"/>
  <c r="AE12" i="18"/>
  <c r="AE54" i="18"/>
  <c r="AE15" i="18"/>
  <c r="CQ220" i="1"/>
  <c r="CQ223" i="1"/>
  <c r="CQ224" i="1"/>
  <c r="CQ227" i="1"/>
  <c r="CQ226" i="1"/>
  <c r="CQ221" i="1"/>
  <c r="CQ225" i="1"/>
  <c r="CQ218" i="1"/>
  <c r="CQ222" i="1"/>
  <c r="CQ219" i="1"/>
  <c r="AE45" i="18"/>
  <c r="AE19" i="18"/>
  <c r="AE31" i="18"/>
  <c r="AE17" i="18"/>
  <c r="AE37" i="18"/>
  <c r="AE32" i="18"/>
  <c r="AE28" i="18"/>
  <c r="AE40" i="18"/>
  <c r="AE8" i="18"/>
  <c r="AE57" i="18"/>
  <c r="AE44" i="18"/>
  <c r="AE16" i="18"/>
  <c r="AE53" i="18"/>
  <c r="AE20" i="18"/>
  <c r="M43" i="40"/>
  <c r="E32" i="14" s="1"/>
  <c r="CQ156" i="1"/>
  <c r="V112" i="3"/>
  <c r="V116" i="3"/>
  <c r="CQ144" i="1"/>
  <c r="CQ48" i="1"/>
  <c r="CQ168" i="1"/>
  <c r="CQ180" i="1"/>
  <c r="CQ191" i="1"/>
  <c r="CQ30" i="1"/>
  <c r="CQ198" i="1"/>
  <c r="CQ162" i="1"/>
  <c r="CQ72" i="1"/>
  <c r="X81" i="3"/>
  <c r="CQ114" i="1"/>
  <c r="CQ150" i="1"/>
  <c r="CQ12" i="1"/>
  <c r="CQ138" i="1"/>
  <c r="CQ102" i="1"/>
  <c r="CQ24" i="1"/>
  <c r="CQ132" i="1"/>
  <c r="CQ60" i="1"/>
  <c r="CQ185" i="1"/>
  <c r="W105" i="3"/>
  <c r="W57" i="3"/>
  <c r="X196" i="3"/>
  <c r="W191" i="3"/>
  <c r="X95" i="3"/>
  <c r="X209" i="3"/>
  <c r="X18" i="3"/>
  <c r="X148" i="3"/>
  <c r="X61" i="3"/>
  <c r="W132" i="3"/>
  <c r="W99" i="3"/>
  <c r="CQ170" i="1"/>
  <c r="CQ68" i="1"/>
  <c r="X184" i="3"/>
  <c r="CQ96" i="1"/>
  <c r="X210" i="3"/>
  <c r="CQ194" i="1"/>
  <c r="X140" i="3"/>
  <c r="W101" i="3"/>
  <c r="CQ183" i="1"/>
  <c r="CQ98" i="1"/>
  <c r="CQ212" i="1"/>
  <c r="W106" i="3"/>
  <c r="CQ76" i="1"/>
  <c r="W72" i="3"/>
  <c r="W50" i="3"/>
  <c r="CQ152" i="1"/>
  <c r="CQ208" i="1"/>
  <c r="CQ206" i="1"/>
  <c r="W144" i="3"/>
  <c r="X96" i="3"/>
  <c r="W208" i="3"/>
  <c r="W192" i="3"/>
  <c r="X88" i="3"/>
  <c r="X204" i="3"/>
  <c r="X108" i="3"/>
  <c r="X147" i="3"/>
  <c r="W214" i="3"/>
  <c r="CQ80" i="1"/>
  <c r="W213" i="3"/>
  <c r="CQ140" i="1"/>
  <c r="W148" i="3"/>
  <c r="CQ92" i="1"/>
  <c r="X145" i="3"/>
  <c r="X75" i="3"/>
  <c r="W33" i="3"/>
  <c r="CQ74" i="1"/>
  <c r="AE190" i="3"/>
  <c r="W151" i="3"/>
  <c r="X16" i="3"/>
  <c r="W103" i="3"/>
  <c r="CQ42" i="1"/>
  <c r="X121" i="3"/>
  <c r="CQ215" i="1"/>
  <c r="CQ128" i="1"/>
  <c r="W139" i="3"/>
  <c r="W82" i="3"/>
  <c r="W77" i="3"/>
  <c r="CQ45" i="1"/>
  <c r="AE198" i="3"/>
  <c r="W161" i="3"/>
  <c r="X29" i="3"/>
  <c r="X129" i="3"/>
  <c r="V169" i="3"/>
  <c r="X105" i="3"/>
  <c r="W75" i="3"/>
  <c r="X168" i="3"/>
  <c r="CQ62" i="1"/>
  <c r="X55" i="3"/>
  <c r="X133" i="3"/>
  <c r="X103" i="3"/>
  <c r="CQ17" i="1"/>
  <c r="CQ209" i="1"/>
  <c r="V134" i="3"/>
  <c r="X67" i="3"/>
  <c r="CQ164" i="1"/>
  <c r="CQ131" i="1"/>
  <c r="CQ158" i="1"/>
  <c r="CQ63" i="1"/>
  <c r="CQ116" i="1"/>
  <c r="CQ176" i="1"/>
  <c r="CQ146" i="1"/>
  <c r="CQ188" i="1"/>
  <c r="CQ113" i="1"/>
  <c r="X122" i="3"/>
  <c r="X199" i="3"/>
  <c r="X97" i="3"/>
  <c r="CQ41" i="1"/>
  <c r="V122" i="3"/>
  <c r="X65" i="3"/>
  <c r="CQ213" i="1"/>
  <c r="CQ86" i="1"/>
  <c r="W37" i="3"/>
  <c r="X165" i="3"/>
  <c r="X181" i="3"/>
  <c r="CQ110" i="1"/>
  <c r="CQ23" i="1"/>
  <c r="CQ29" i="1"/>
  <c r="X42" i="3"/>
  <c r="V107" i="3"/>
  <c r="AE29" i="3"/>
  <c r="X195" i="3"/>
  <c r="X150" i="3"/>
  <c r="W212" i="3"/>
  <c r="AE31" i="3"/>
  <c r="W51" i="3"/>
  <c r="W59" i="3"/>
  <c r="X14" i="3"/>
  <c r="CQ40" i="1"/>
  <c r="W96" i="3"/>
  <c r="W47" i="3"/>
  <c r="CQ111" i="1"/>
  <c r="W141" i="3"/>
  <c r="W126" i="3"/>
  <c r="X17" i="3"/>
  <c r="X175" i="3"/>
  <c r="W60" i="3"/>
  <c r="W90" i="3"/>
  <c r="CQ87" i="1"/>
  <c r="CQ137" i="1"/>
  <c r="X34" i="3"/>
  <c r="V119" i="3"/>
  <c r="W19" i="3"/>
  <c r="CQ107" i="1"/>
  <c r="CQ95" i="1"/>
  <c r="CQ99" i="1"/>
  <c r="CQ75" i="1"/>
  <c r="CQ149" i="1"/>
  <c r="CQ207" i="1"/>
  <c r="W179" i="3"/>
  <c r="W81" i="3"/>
  <c r="CQ51" i="1"/>
  <c r="CQ65" i="1"/>
  <c r="CQ171" i="1"/>
  <c r="CQ196" i="1"/>
  <c r="CQ35" i="1"/>
  <c r="CQ106" i="1"/>
  <c r="CQ123" i="1"/>
  <c r="X141" i="3"/>
  <c r="W69" i="3"/>
  <c r="W171" i="3"/>
  <c r="X116" i="3"/>
  <c r="X25" i="3"/>
  <c r="X163" i="3"/>
  <c r="X190" i="3"/>
  <c r="X54" i="3"/>
  <c r="X153" i="3"/>
  <c r="W115" i="3"/>
  <c r="W120" i="3"/>
  <c r="W108" i="3"/>
  <c r="W124" i="3"/>
  <c r="X192" i="3"/>
  <c r="X162" i="3"/>
  <c r="X206" i="3"/>
  <c r="X93" i="3"/>
  <c r="W58" i="3"/>
  <c r="X188" i="3"/>
  <c r="X69" i="3"/>
  <c r="W18" i="3"/>
  <c r="X187" i="3"/>
  <c r="X139" i="3"/>
  <c r="W54" i="3"/>
  <c r="W201" i="3"/>
  <c r="CQ26" i="1"/>
  <c r="CQ161" i="1"/>
  <c r="CQ197" i="1"/>
  <c r="W24" i="3"/>
  <c r="V178" i="3"/>
  <c r="W177" i="3"/>
  <c r="X189" i="3"/>
  <c r="X158" i="3"/>
  <c r="V181" i="3"/>
  <c r="X115" i="3"/>
  <c r="X107" i="3"/>
  <c r="X45" i="3"/>
  <c r="CQ172" i="1"/>
  <c r="X136" i="3"/>
  <c r="X109" i="3"/>
  <c r="X179" i="3"/>
  <c r="X178" i="3"/>
  <c r="X137" i="3"/>
  <c r="X37" i="3"/>
  <c r="W204" i="3"/>
  <c r="W64" i="3"/>
  <c r="W87" i="3"/>
  <c r="X170" i="3"/>
  <c r="X126" i="3"/>
  <c r="X113" i="3"/>
  <c r="W22" i="3"/>
  <c r="W145" i="3"/>
  <c r="X211" i="3"/>
  <c r="W187" i="3"/>
  <c r="AE206" i="3"/>
  <c r="X131" i="3"/>
  <c r="X91" i="3"/>
  <c r="W142" i="3"/>
  <c r="W21" i="3"/>
  <c r="W62" i="3"/>
  <c r="V131" i="3"/>
  <c r="W102" i="3"/>
  <c r="W147" i="3"/>
  <c r="W155" i="3"/>
  <c r="X15" i="3"/>
  <c r="W91" i="3"/>
  <c r="X102" i="3"/>
  <c r="X41" i="3"/>
  <c r="W168" i="3"/>
  <c r="W153" i="3"/>
  <c r="X58" i="3"/>
  <c r="X207" i="3"/>
  <c r="W133" i="3"/>
  <c r="W66" i="3"/>
  <c r="X118" i="3"/>
  <c r="X80" i="3"/>
  <c r="X35" i="3"/>
  <c r="X127" i="3"/>
  <c r="W14" i="3"/>
  <c r="X114" i="3"/>
  <c r="X71" i="3"/>
  <c r="W70" i="3"/>
  <c r="AG5" i="1"/>
  <c r="X11" i="3"/>
  <c r="X24" i="3"/>
  <c r="X98" i="3"/>
  <c r="X101" i="3"/>
  <c r="W98" i="3"/>
  <c r="W17" i="3"/>
  <c r="X135" i="3"/>
  <c r="V130" i="3"/>
  <c r="X47" i="3"/>
  <c r="W71" i="3"/>
  <c r="X151" i="3"/>
  <c r="W127" i="3"/>
  <c r="W166" i="3"/>
  <c r="V113" i="3"/>
  <c r="X33" i="3"/>
  <c r="X159" i="3"/>
  <c r="W211" i="3"/>
  <c r="X50" i="3"/>
  <c r="W83" i="3"/>
  <c r="X30" i="3"/>
  <c r="X87" i="3"/>
  <c r="W135" i="3"/>
  <c r="X119" i="3"/>
  <c r="W117" i="3"/>
  <c r="X28" i="3"/>
  <c r="W165" i="3"/>
  <c r="W167" i="3"/>
  <c r="W150" i="3"/>
  <c r="X124" i="3"/>
  <c r="W67" i="3"/>
  <c r="X120" i="3"/>
  <c r="W53" i="3"/>
  <c r="W138" i="3"/>
  <c r="X142" i="3"/>
  <c r="X191" i="3"/>
  <c r="X111" i="3"/>
  <c r="X63" i="3"/>
  <c r="X51" i="3"/>
  <c r="AF5" i="1"/>
  <c r="X79" i="3"/>
  <c r="X99" i="3"/>
  <c r="X46" i="3"/>
  <c r="W84" i="3"/>
  <c r="W23" i="3"/>
  <c r="W89" i="3"/>
  <c r="X143" i="3"/>
  <c r="X32" i="3"/>
  <c r="W79" i="3"/>
  <c r="X20" i="3"/>
  <c r="X83" i="3"/>
  <c r="X193" i="3"/>
  <c r="W16" i="3"/>
  <c r="X132" i="3"/>
  <c r="X19" i="3"/>
  <c r="X68" i="3"/>
  <c r="W203" i="3"/>
  <c r="X36" i="3"/>
  <c r="W55" i="3"/>
  <c r="X185" i="3"/>
  <c r="W182" i="3"/>
  <c r="X40" i="3"/>
  <c r="AE196" i="3"/>
  <c r="W28" i="3"/>
  <c r="X160" i="3"/>
  <c r="X212" i="3"/>
  <c r="X52" i="3"/>
  <c r="W34" i="3"/>
  <c r="X176" i="3"/>
  <c r="W185" i="3"/>
  <c r="X59" i="3"/>
  <c r="W12" i="3"/>
  <c r="W11" i="3"/>
  <c r="W215" i="3"/>
  <c r="X183" i="3"/>
  <c r="X215" i="3"/>
  <c r="W162" i="3"/>
  <c r="W183" i="3"/>
  <c r="X167" i="3"/>
  <c r="X166" i="3"/>
  <c r="X214" i="3"/>
  <c r="W160" i="3"/>
  <c r="X171" i="3"/>
  <c r="W157" i="3"/>
  <c r="X155" i="3"/>
  <c r="X205" i="3"/>
  <c r="X152" i="3"/>
  <c r="W156" i="3"/>
  <c r="W152" i="3"/>
  <c r="W195" i="3"/>
  <c r="AE199" i="3"/>
  <c r="X161" i="3"/>
  <c r="AE207" i="3"/>
  <c r="X203" i="3"/>
  <c r="X164" i="3"/>
  <c r="W80" i="3"/>
  <c r="X60" i="3"/>
  <c r="W40" i="3"/>
  <c r="X123" i="3"/>
  <c r="W48" i="3"/>
  <c r="W68" i="3"/>
  <c r="W42" i="3"/>
  <c r="V175" i="3"/>
  <c r="W129" i="3"/>
  <c r="X27" i="3"/>
  <c r="W36" i="3"/>
  <c r="W63" i="3"/>
  <c r="W94" i="3"/>
  <c r="X157" i="3"/>
  <c r="X85" i="3"/>
  <c r="W78" i="3"/>
  <c r="W174" i="3"/>
  <c r="X208" i="3"/>
  <c r="X23" i="3"/>
  <c r="W88" i="3"/>
  <c r="X48" i="3"/>
  <c r="X84" i="3"/>
  <c r="CQ31" i="1"/>
  <c r="CQ58" i="1"/>
  <c r="CQ14" i="1"/>
  <c r="CQ46" i="1"/>
  <c r="CQ175" i="1"/>
  <c r="CQ49" i="1"/>
  <c r="CQ56" i="1"/>
  <c r="CQ25" i="1"/>
  <c r="CQ154" i="1"/>
  <c r="CQ121" i="1"/>
  <c r="CQ91" i="1"/>
  <c r="CQ214" i="1"/>
  <c r="CQ151" i="1"/>
  <c r="CQ37" i="1"/>
  <c r="CQ32" i="1"/>
  <c r="W26" i="3"/>
  <c r="W154" i="3"/>
  <c r="X156" i="3"/>
  <c r="CQ129" i="1"/>
  <c r="W176" i="3"/>
  <c r="X180" i="3"/>
  <c r="X22" i="3"/>
  <c r="W188" i="3"/>
  <c r="CQ130" i="1"/>
  <c r="W163" i="3"/>
  <c r="W73" i="3"/>
  <c r="X104" i="3"/>
  <c r="X12" i="3"/>
  <c r="CQ193" i="1"/>
  <c r="W136" i="3"/>
  <c r="W123" i="3"/>
  <c r="CQ19" i="1"/>
  <c r="CQ20" i="1"/>
  <c r="CQ127" i="1"/>
  <c r="CQ133" i="1"/>
  <c r="CQ184" i="1"/>
  <c r="X138" i="3"/>
  <c r="W76" i="3"/>
  <c r="X43" i="3"/>
  <c r="W30" i="3"/>
  <c r="X144" i="3"/>
  <c r="CQ118" i="1"/>
  <c r="CQ124" i="1"/>
  <c r="CQ103" i="1"/>
  <c r="CQ205" i="1"/>
  <c r="X38" i="3"/>
  <c r="CQ139" i="1"/>
  <c r="X66" i="3"/>
  <c r="X130" i="3"/>
  <c r="W95" i="3"/>
  <c r="W52" i="3"/>
  <c r="X78" i="3"/>
  <c r="X172" i="3"/>
  <c r="CQ201" i="1"/>
  <c r="X56" i="3"/>
  <c r="X72" i="3"/>
  <c r="X76" i="3"/>
  <c r="W46" i="3"/>
  <c r="CQ83" i="1"/>
  <c r="CQ22" i="1"/>
  <c r="CQ43" i="1"/>
  <c r="W146" i="3"/>
  <c r="CQ38" i="1"/>
  <c r="W180" i="3"/>
  <c r="X202" i="3"/>
  <c r="X186" i="3"/>
  <c r="CQ67" i="1"/>
  <c r="CQ160" i="1"/>
  <c r="CQ105" i="1"/>
  <c r="CQ90" i="1"/>
  <c r="CQ169" i="1"/>
  <c r="CQ211" i="1"/>
  <c r="X182" i="3"/>
  <c r="CQ33" i="1"/>
  <c r="V172" i="3"/>
  <c r="V184" i="3"/>
  <c r="W104" i="3"/>
  <c r="W86" i="3"/>
  <c r="W140" i="3"/>
  <c r="X62" i="3"/>
  <c r="CQ112" i="1"/>
  <c r="CQ55" i="1"/>
  <c r="CQ85" i="1"/>
  <c r="CQ78" i="1"/>
  <c r="CQ44" i="1"/>
  <c r="CQ174" i="1"/>
  <c r="CQ54" i="1"/>
  <c r="X86" i="3"/>
  <c r="X39" i="3"/>
  <c r="CQ39" i="1"/>
  <c r="CQ145" i="1"/>
  <c r="CQ15" i="1"/>
  <c r="W32" i="3"/>
  <c r="X26" i="3"/>
  <c r="X112" i="3"/>
  <c r="W194" i="3"/>
  <c r="CQ97" i="1"/>
  <c r="CQ177" i="1"/>
  <c r="W10" i="3"/>
  <c r="CQ189" i="1"/>
  <c r="CQ153" i="1"/>
  <c r="CQ93" i="1"/>
  <c r="CQ167" i="1"/>
  <c r="W164" i="3"/>
  <c r="CQ141" i="1"/>
  <c r="CQ64" i="1"/>
  <c r="CQ120" i="1"/>
  <c r="W35" i="3"/>
  <c r="X44" i="3"/>
  <c r="CQ79" i="1"/>
  <c r="CQ81" i="1"/>
  <c r="W92" i="3"/>
  <c r="X100" i="3"/>
  <c r="CQ108" i="1"/>
  <c r="CQ134" i="1"/>
  <c r="X154" i="3"/>
  <c r="X31" i="3"/>
  <c r="CQ82" i="1"/>
  <c r="CQ28" i="1"/>
  <c r="CQ186" i="1"/>
  <c r="CQ101" i="1"/>
  <c r="C48" i="34"/>
  <c r="C61" i="34" s="1"/>
  <c r="X64" i="3"/>
  <c r="W39" i="3"/>
  <c r="W44" i="3"/>
  <c r="CQ178" i="1"/>
  <c r="CQ18" i="1"/>
  <c r="CQ70" i="1"/>
  <c r="CQ126" i="1"/>
  <c r="W43" i="3"/>
  <c r="X200" i="3"/>
  <c r="W38" i="3"/>
  <c r="AE200" i="3"/>
  <c r="CQ94" i="1"/>
  <c r="X82" i="3"/>
  <c r="X110" i="3"/>
  <c r="AE27" i="3"/>
  <c r="W56" i="3"/>
  <c r="X92" i="3"/>
  <c r="CQ21" i="1"/>
  <c r="V128" i="3"/>
  <c r="W100" i="3"/>
  <c r="W118" i="3"/>
  <c r="W20" i="3"/>
  <c r="CQ27" i="1"/>
  <c r="CQ50" i="1"/>
  <c r="V110" i="3"/>
  <c r="CQ195" i="1"/>
  <c r="CQ36" i="1"/>
  <c r="CQ66" i="1"/>
  <c r="CQ88" i="1"/>
  <c r="AT290" i="3"/>
  <c r="AT819" i="3"/>
  <c r="AT496" i="3"/>
  <c r="AT411" i="3"/>
  <c r="AT265" i="3"/>
  <c r="AT646" i="3"/>
  <c r="AT846" i="3"/>
  <c r="AT825" i="3"/>
  <c r="AT909" i="3"/>
  <c r="AT889" i="3"/>
  <c r="AT901" i="3"/>
  <c r="AT537" i="3"/>
  <c r="AT876" i="3"/>
  <c r="AT42" i="3"/>
  <c r="AT736" i="3"/>
  <c r="AT460" i="3"/>
  <c r="AT499" i="3"/>
  <c r="AT438" i="3"/>
  <c r="AT822" i="3"/>
  <c r="AT726" i="3"/>
  <c r="AT573" i="3"/>
  <c r="AT303" i="3"/>
  <c r="AT379" i="3"/>
  <c r="AT211" i="3"/>
  <c r="AT492" i="3"/>
  <c r="AT147" i="3"/>
  <c r="AT316" i="3"/>
  <c r="AT360" i="3"/>
  <c r="AT937" i="3"/>
  <c r="AT635" i="3"/>
  <c r="AT570" i="3"/>
  <c r="AT869" i="3"/>
  <c r="AT268" i="3"/>
  <c r="AT115" i="3"/>
  <c r="AT939" i="3"/>
  <c r="AT836" i="3"/>
  <c r="AT197" i="3"/>
  <c r="AT620" i="3"/>
  <c r="AT181" i="3"/>
  <c r="AT799" i="3"/>
  <c r="AT285" i="3"/>
  <c r="AT350" i="3"/>
  <c r="AT622" i="3"/>
  <c r="AT827" i="3"/>
  <c r="AT565" i="3"/>
  <c r="AT64" i="3"/>
  <c r="AT973" i="3"/>
  <c r="AT510" i="3"/>
  <c r="AT660" i="3"/>
  <c r="AT993" i="3"/>
  <c r="AT910" i="3"/>
  <c r="AT977" i="3"/>
  <c r="AT441" i="3"/>
  <c r="AT739" i="3"/>
  <c r="AT335" i="3"/>
  <c r="AT924" i="3"/>
  <c r="AT91" i="3"/>
  <c r="AT541" i="3"/>
  <c r="AT761" i="3"/>
  <c r="AT966" i="3"/>
  <c r="AT187" i="3"/>
  <c r="AT256" i="3"/>
  <c r="AT263" i="3"/>
  <c r="AT731" i="3"/>
  <c r="AT73" i="3"/>
  <c r="AT592" i="3"/>
  <c r="AT250" i="3"/>
  <c r="AT465" i="3"/>
  <c r="AT396" i="3"/>
  <c r="AT997" i="3"/>
  <c r="AT319" i="3"/>
  <c r="AT902" i="3"/>
  <c r="AT600" i="3"/>
  <c r="AT740" i="3"/>
  <c r="AT964" i="3"/>
  <c r="AT752" i="3"/>
  <c r="AT503" i="3"/>
  <c r="AT538" i="3"/>
  <c r="AT639" i="3"/>
  <c r="AT591" i="3"/>
  <c r="AT756" i="3"/>
  <c r="AT190" i="3"/>
  <c r="AT505" i="3"/>
  <c r="AT674" i="3"/>
  <c r="AT754" i="3"/>
  <c r="AT365" i="3"/>
  <c r="AT400" i="3"/>
  <c r="AT276" i="3"/>
  <c r="AT763" i="3"/>
  <c r="AT723" i="3"/>
  <c r="AT359" i="3"/>
  <c r="AT491" i="3"/>
  <c r="AT914" i="3"/>
  <c r="AT80" i="3"/>
  <c r="AT864" i="3"/>
  <c r="AT574" i="3"/>
  <c r="AT630" i="3"/>
  <c r="AT578" i="3"/>
  <c r="AT823" i="3"/>
  <c r="AT1004" i="3"/>
  <c r="AT656" i="3"/>
  <c r="AT430" i="3"/>
  <c r="AT879" i="3"/>
  <c r="AT236" i="3"/>
  <c r="AT697" i="3"/>
  <c r="AT905" i="3"/>
  <c r="AT935" i="3"/>
  <c r="AT102" i="3"/>
  <c r="AT315" i="3"/>
  <c r="AT415" i="3"/>
  <c r="AT713" i="3"/>
  <c r="AT663" i="3"/>
  <c r="AT586" i="3"/>
  <c r="AT830" i="3"/>
  <c r="AT900" i="3"/>
  <c r="AT894" i="3"/>
  <c r="AT484" i="3"/>
  <c r="AT832" i="3"/>
  <c r="AT709" i="3"/>
  <c r="AT810" i="3"/>
  <c r="AT199" i="3"/>
  <c r="AT323" i="3"/>
  <c r="AT899" i="3"/>
  <c r="AT562" i="3"/>
  <c r="AT428" i="3"/>
  <c r="AT536" i="3"/>
  <c r="AT957" i="3"/>
  <c r="AT140" i="3"/>
  <c r="AT904" i="3"/>
  <c r="AT722" i="3"/>
  <c r="AT439" i="3"/>
  <c r="AT95" i="3"/>
  <c r="AT89" i="3"/>
  <c r="AT175" i="3"/>
  <c r="AT272" i="3"/>
  <c r="AT1005" i="3"/>
  <c r="AT644" i="3"/>
  <c r="AT273" i="3"/>
  <c r="AT126" i="3"/>
  <c r="AT786" i="3"/>
  <c r="AT159" i="3"/>
  <c r="AT791" i="3"/>
  <c r="AT289" i="3"/>
  <c r="AT343" i="3"/>
  <c r="AT841" i="3"/>
  <c r="AT36" i="3"/>
  <c r="AT148" i="3"/>
  <c r="AT317" i="3"/>
  <c r="AT544" i="3"/>
  <c r="AT33" i="3"/>
  <c r="AT151" i="3"/>
  <c r="AT951" i="3"/>
  <c r="AT542" i="3"/>
  <c r="AT978" i="3"/>
  <c r="AT734" i="3"/>
  <c r="AT942" i="3"/>
  <c r="AT283" i="3"/>
  <c r="AT24" i="3"/>
  <c r="AT960" i="3"/>
  <c r="AT336" i="3"/>
  <c r="AT654" i="3"/>
  <c r="AT206" i="3"/>
  <c r="AT203" i="3"/>
  <c r="AT15" i="3"/>
  <c r="AT354" i="3"/>
  <c r="AT668" i="3"/>
  <c r="AT685" i="3"/>
  <c r="AT54" i="3"/>
  <c r="AT463" i="3"/>
  <c r="AT1003" i="3"/>
  <c r="AT176" i="3"/>
  <c r="AT595" i="3"/>
  <c r="AT546" i="3"/>
  <c r="AT543" i="3"/>
  <c r="AT240" i="3"/>
  <c r="AT798" i="3"/>
  <c r="AT478" i="3"/>
  <c r="AT699" i="3"/>
  <c r="AT724" i="3"/>
  <c r="AT195" i="3"/>
  <c r="AT391" i="3"/>
  <c r="AT293" i="3"/>
  <c r="AT767" i="3"/>
  <c r="AT101" i="3"/>
  <c r="AT82" i="3"/>
  <c r="AT357" i="3"/>
  <c r="AT604" i="3"/>
  <c r="AT563" i="3"/>
  <c r="AT182" i="3"/>
  <c r="AT313" i="3"/>
  <c r="AT202" i="3"/>
  <c r="AT196" i="3"/>
  <c r="AT71" i="3"/>
  <c r="AT427" i="3"/>
  <c r="AT32" i="3"/>
  <c r="AT473" i="3"/>
  <c r="AT53" i="3"/>
  <c r="AT747" i="3"/>
  <c r="AT483" i="3"/>
  <c r="AT817" i="3"/>
  <c r="AT881" i="3"/>
  <c r="AT770" i="3"/>
  <c r="AT1002" i="3"/>
  <c r="AT873" i="3"/>
  <c r="AT886" i="3"/>
  <c r="AT995" i="3"/>
  <c r="AT30" i="3"/>
  <c r="AT158" i="3"/>
  <c r="AT165" i="3"/>
  <c r="AT515" i="3"/>
  <c r="AT174" i="3"/>
  <c r="AT284" i="3"/>
  <c r="AT729" i="3"/>
  <c r="AT694" i="3"/>
  <c r="AT59" i="3"/>
  <c r="AT201" i="3"/>
  <c r="AT110" i="3"/>
  <c r="AT363" i="3"/>
  <c r="AT932" i="3"/>
  <c r="AT246" i="3"/>
  <c r="AT222" i="3"/>
  <c r="AT312" i="3"/>
  <c r="AT512" i="3"/>
  <c r="AT424" i="3"/>
  <c r="AT459" i="3"/>
  <c r="AT619" i="3"/>
  <c r="AT254" i="3"/>
  <c r="AT638" i="3"/>
  <c r="AT232" i="3"/>
  <c r="AT243" i="3"/>
  <c r="AT423" i="3"/>
  <c r="AT522" i="3"/>
  <c r="AT309" i="3"/>
  <c r="AT653" i="3"/>
  <c r="AT989" i="3"/>
  <c r="AT406" i="3"/>
  <c r="AT481" i="3"/>
  <c r="AT258" i="3"/>
  <c r="AT700" i="3"/>
  <c r="AT152" i="3"/>
  <c r="AT337" i="3"/>
  <c r="AT931" i="3"/>
  <c r="AT429" i="3"/>
  <c r="AT855" i="3"/>
  <c r="AT474" i="3"/>
  <c r="AT590" i="3"/>
  <c r="AT585" i="3"/>
  <c r="AT401" i="3"/>
  <c r="AT605" i="3"/>
  <c r="AT129" i="3"/>
  <c r="AT912" i="3"/>
  <c r="AT70" i="3"/>
  <c r="AT155" i="3"/>
  <c r="AT844" i="3"/>
  <c r="AT103" i="3"/>
  <c r="AT608" i="3"/>
  <c r="AT76" i="3"/>
  <c r="AT50" i="3"/>
  <c r="AT662" i="3"/>
  <c r="AT919" i="3"/>
  <c r="AT772" i="3"/>
  <c r="AT533" i="3"/>
  <c r="AT338" i="3"/>
  <c r="AT907" i="3"/>
  <c r="AT349" i="3"/>
  <c r="AT661" i="3"/>
  <c r="AT741" i="3"/>
  <c r="AT344" i="3"/>
  <c r="AT566" i="3"/>
  <c r="AT127" i="3"/>
  <c r="AT16" i="3"/>
  <c r="AT231" i="3"/>
  <c r="AT257" i="3"/>
  <c r="AT487" i="3"/>
  <c r="AT730" i="3"/>
  <c r="AT191" i="3"/>
  <c r="AT920" i="3"/>
  <c r="AT984" i="3"/>
  <c r="AT908" i="3"/>
  <c r="AT112" i="3"/>
  <c r="AT440" i="3"/>
  <c r="AT941" i="3"/>
  <c r="AT395" i="3"/>
  <c r="AT188" i="3"/>
  <c r="AT551" i="3"/>
  <c r="AT719" i="3"/>
  <c r="AT79" i="3"/>
  <c r="AT647" i="3"/>
  <c r="AT218" i="3"/>
  <c r="AT88" i="3"/>
  <c r="AT773" i="3"/>
  <c r="AT475" i="3"/>
  <c r="AT776" i="3"/>
  <c r="AT295" i="3"/>
  <c r="AT732" i="3"/>
  <c r="AT404" i="3"/>
  <c r="AT695" i="3"/>
  <c r="AT244" i="3"/>
  <c r="AT820" i="3"/>
  <c r="AT606" i="3"/>
  <c r="AT774" i="3"/>
  <c r="AT403" i="3"/>
  <c r="AT389" i="3"/>
  <c r="AT784" i="3"/>
  <c r="AT341" i="3"/>
  <c r="AT141" i="3"/>
  <c r="AT687" i="3"/>
  <c r="AT462" i="3"/>
  <c r="AT954" i="3"/>
  <c r="AT508" i="3"/>
  <c r="AT579" i="3"/>
  <c r="AT21" i="3"/>
  <c r="AT485" i="3"/>
  <c r="AT936" i="3"/>
  <c r="AT597" i="3"/>
  <c r="AT52" i="3"/>
  <c r="AT860" i="3"/>
  <c r="AT409" i="3"/>
  <c r="AT458" i="3"/>
  <c r="AT682" i="3"/>
  <c r="AT169" i="3"/>
  <c r="AT965" i="3"/>
  <c r="AT125" i="3"/>
  <c r="AT234" i="3"/>
  <c r="AT416" i="3"/>
  <c r="AT987" i="3"/>
  <c r="AT923" i="3"/>
  <c r="AT930" i="3"/>
  <c r="AT582" i="3"/>
  <c r="AT896" i="3"/>
  <c r="AT637" i="3"/>
  <c r="AT728" i="3"/>
  <c r="AT922" i="3"/>
  <c r="AT550" i="3"/>
  <c r="AT143" i="3"/>
  <c r="AT712" i="3"/>
  <c r="AT720" i="3"/>
  <c r="AT219" i="3"/>
  <c r="AT689" i="3"/>
  <c r="AT358" i="3"/>
  <c r="AT456" i="3"/>
  <c r="AT835" i="3"/>
  <c r="AT251" i="3"/>
  <c r="AT705" i="3"/>
  <c r="AT759" i="3"/>
  <c r="AT999" i="3"/>
  <c r="AT41" i="3"/>
  <c r="AT237" i="3"/>
  <c r="AT785" i="3"/>
  <c r="AT339" i="3"/>
  <c r="AT526" i="3"/>
  <c r="AT451" i="3"/>
  <c r="AT378" i="3"/>
  <c r="AT863" i="3"/>
  <c r="AT927" i="3"/>
  <c r="AT413" i="3"/>
  <c r="AT553" i="3"/>
  <c r="AT790" i="3"/>
  <c r="AT979" i="3"/>
  <c r="AT128" i="3"/>
  <c r="AT67" i="3"/>
  <c r="AT587" i="3"/>
  <c r="AT652" i="3"/>
  <c r="AT138" i="3"/>
  <c r="AT998" i="3"/>
  <c r="AT69" i="3"/>
  <c r="AT545" i="3"/>
  <c r="AT811" i="3"/>
  <c r="AT531" i="3"/>
  <c r="AT10" i="3"/>
  <c r="AT186" i="3"/>
  <c r="AT40" i="3"/>
  <c r="AT865" i="3"/>
  <c r="AT83" i="3"/>
  <c r="AT296" i="3"/>
  <c r="AT185" i="3"/>
  <c r="AT527" i="3"/>
  <c r="AT837" i="3"/>
  <c r="AT581" i="3"/>
  <c r="AT213" i="3"/>
  <c r="AT983" i="3"/>
  <c r="AT540" i="3"/>
  <c r="AT985" i="3"/>
  <c r="AT60" i="3"/>
  <c r="AT434" i="3"/>
  <c r="AT144" i="3"/>
  <c r="AT561" i="3"/>
  <c r="AT450" i="3"/>
  <c r="AT580" i="3"/>
  <c r="AT361" i="3"/>
  <c r="AT227" i="3"/>
  <c r="AT627" i="3"/>
  <c r="AT867" i="3"/>
  <c r="AT725" i="3"/>
  <c r="AT906" i="3"/>
  <c r="AT887" i="3"/>
  <c r="AT346" i="3"/>
  <c r="AT98" i="3"/>
  <c r="AT264" i="3"/>
  <c r="AT633" i="3"/>
  <c r="AT584" i="3"/>
  <c r="AT121" i="3"/>
  <c r="AT204" i="3"/>
  <c r="AT472" i="3"/>
  <c r="AT407" i="3"/>
  <c r="AT624" i="3"/>
  <c r="AT425" i="3"/>
  <c r="AT569" i="3"/>
  <c r="AT482" i="3"/>
  <c r="AT666" i="3"/>
  <c r="AT356" i="3"/>
  <c r="AT986" i="3"/>
  <c r="AT146" i="3"/>
  <c r="AT267" i="3"/>
  <c r="AT535" i="3"/>
  <c r="AT279" i="3"/>
  <c r="AT890" i="3"/>
  <c r="AT703" i="3"/>
  <c r="AT708" i="3"/>
  <c r="AT87" i="3"/>
  <c r="AT145" i="3"/>
  <c r="AT43" i="3"/>
  <c r="AT119" i="3"/>
  <c r="AT326" i="3"/>
  <c r="AT880" i="3"/>
  <c r="AT934" i="3"/>
  <c r="AT888" i="3"/>
  <c r="AT648" i="3"/>
  <c r="AT498" i="3"/>
  <c r="AT230" i="3"/>
  <c r="AT364" i="3"/>
  <c r="AT958" i="3"/>
  <c r="AT45" i="3"/>
  <c r="AT47" i="3"/>
  <c r="AT1000" i="3"/>
  <c r="AT861" i="3"/>
  <c r="AT274" i="3"/>
  <c r="AT77" i="3"/>
  <c r="AT963" i="3"/>
  <c r="AT634" i="3"/>
  <c r="AT524" i="3"/>
  <c r="AT623" i="3"/>
  <c r="AT44" i="3"/>
  <c r="AT238" i="3"/>
  <c r="AT992" i="3"/>
  <c r="AT794" i="3"/>
  <c r="AT733" i="3"/>
  <c r="AT207" i="3"/>
  <c r="AT153" i="3"/>
  <c r="AT239" i="3"/>
  <c r="AT432" i="3"/>
  <c r="AT131" i="3"/>
  <c r="AT788" i="3"/>
  <c r="AT380" i="3"/>
  <c r="AT454" i="3"/>
  <c r="AT875" i="3"/>
  <c r="AT269" i="3"/>
  <c r="AT768" i="3"/>
  <c r="AT447" i="3"/>
  <c r="AT529" i="3"/>
  <c r="AT500" i="3"/>
  <c r="AT108" i="3"/>
  <c r="AT874" i="3"/>
  <c r="AT511" i="3"/>
  <c r="AT664" i="3"/>
  <c r="AT139" i="3"/>
  <c r="AT65" i="3"/>
  <c r="AT840" i="3"/>
  <c r="AT575" i="3"/>
  <c r="AT610" i="3"/>
  <c r="AT829" i="3"/>
  <c r="AT681" i="3"/>
  <c r="AT781" i="3"/>
  <c r="AT868" i="3"/>
  <c r="AT56" i="3"/>
  <c r="AT220" i="3"/>
  <c r="AT321" i="3"/>
  <c r="AT184" i="3"/>
  <c r="AT245" i="3"/>
  <c r="AT748" i="3"/>
  <c r="AT746" i="3"/>
  <c r="AT156" i="3"/>
  <c r="AT762" i="3"/>
  <c r="AT549" i="3"/>
  <c r="AT801" i="3"/>
  <c r="AT502" i="3"/>
  <c r="AT330" i="3"/>
  <c r="AT514" i="3"/>
  <c r="AT494" i="3"/>
  <c r="AT333" i="3"/>
  <c r="AT948" i="3"/>
  <c r="AT655" i="3"/>
  <c r="AT839" i="3"/>
  <c r="AT802" i="3"/>
  <c r="AT469" i="3"/>
  <c r="AT259" i="3"/>
  <c r="AT755" i="3"/>
  <c r="AT225" i="3"/>
  <c r="AT962" i="3"/>
  <c r="AT252" i="3"/>
  <c r="AT347" i="3"/>
  <c r="AT852" i="3"/>
  <c r="AT583" i="3"/>
  <c r="AT831" i="3"/>
  <c r="AT847" i="3"/>
  <c r="AT938" i="3"/>
  <c r="AT523" i="3"/>
  <c r="AT809" i="3"/>
  <c r="AT96" i="3"/>
  <c r="AT160" i="3"/>
  <c r="AT601" i="3"/>
  <c r="AT304" i="3"/>
  <c r="AT891" i="3"/>
  <c r="AT387" i="3"/>
  <c r="AT945" i="3"/>
  <c r="AT834" i="3"/>
  <c r="AT780" i="3"/>
  <c r="AT969" i="3"/>
  <c r="AT974" i="3"/>
  <c r="AT90" i="3"/>
  <c r="AT132" i="3"/>
  <c r="AT298" i="3"/>
  <c r="AT37" i="3"/>
  <c r="AT81" i="3"/>
  <c r="AT305" i="3"/>
  <c r="AT348" i="3"/>
  <c r="AT793" i="3"/>
  <c r="AT782" i="3"/>
  <c r="AT164" i="3"/>
  <c r="AT301" i="3"/>
  <c r="AT433" i="3"/>
  <c r="AT322" i="3"/>
  <c r="AT170" i="3"/>
  <c r="AT51" i="3"/>
  <c r="AT967" i="3"/>
  <c r="AT486" i="3"/>
  <c r="AT632" i="3"/>
  <c r="AT953" i="3"/>
  <c r="AT154" i="3"/>
  <c r="AT688" i="3"/>
  <c r="AT421" i="3"/>
  <c r="AT607" i="3"/>
  <c r="AT97" i="3"/>
  <c r="AT255" i="3"/>
  <c r="AT58" i="3"/>
  <c r="AT611" i="3"/>
  <c r="AT684" i="3"/>
  <c r="AT467" i="3"/>
  <c r="AT758" i="3"/>
  <c r="AT807" i="3"/>
  <c r="AT721" i="3"/>
  <c r="AT778" i="3"/>
  <c r="AT972" i="3"/>
  <c r="AT334" i="3"/>
  <c r="AT690" i="3"/>
  <c r="AT372" i="3"/>
  <c r="AT955" i="3"/>
  <c r="AT626" i="3"/>
  <c r="AT14" i="3"/>
  <c r="AT548" i="3"/>
  <c r="AT422" i="3"/>
  <c r="AT525" i="3"/>
  <c r="AT446" i="3"/>
  <c r="AT859" i="3"/>
  <c r="AT471" i="3"/>
  <c r="AT136" i="3"/>
  <c r="AT320" i="3"/>
  <c r="AT918" i="3"/>
  <c r="AT17" i="3"/>
  <c r="AT925" i="3"/>
  <c r="AT617" i="3"/>
  <c r="AT640" i="3"/>
  <c r="AT710" i="3"/>
  <c r="AT625" i="3"/>
  <c r="AT198" i="3"/>
  <c r="AT189" i="3"/>
  <c r="AT707" i="3"/>
  <c r="AT367" i="3"/>
  <c r="AT669" i="3"/>
  <c r="AT149" i="3"/>
  <c r="AT328" i="3"/>
  <c r="AT46" i="3"/>
  <c r="AT926" i="3"/>
  <c r="AT282" i="3"/>
  <c r="AT280" i="3"/>
  <c r="AT332" i="3"/>
  <c r="AT392" i="3"/>
  <c r="AT291" i="3"/>
  <c r="AT18" i="3"/>
  <c r="AT453" i="3"/>
  <c r="AT629" i="3"/>
  <c r="AT180" i="3"/>
  <c r="AT489" i="3"/>
  <c r="AT99" i="3"/>
  <c r="AT242" i="3"/>
  <c r="AT208" i="3"/>
  <c r="AT528" i="3"/>
  <c r="AT29" i="3"/>
  <c r="AT539" i="3"/>
  <c r="AT310" i="3"/>
  <c r="AT621" i="3"/>
  <c r="AT94" i="3"/>
  <c r="AT183" i="3"/>
  <c r="AT727" i="3"/>
  <c r="AT318" i="3"/>
  <c r="AT200" i="3"/>
  <c r="AT853" i="3"/>
  <c r="AT628" i="3"/>
  <c r="AT464" i="3"/>
  <c r="AT311" i="3"/>
  <c r="AT612" i="3"/>
  <c r="AT884" i="3"/>
  <c r="AT672" i="3"/>
  <c r="AT431" i="3"/>
  <c r="AT466" i="3"/>
  <c r="AT576" i="3"/>
  <c r="AT504" i="3"/>
  <c r="AT596" i="3"/>
  <c r="AT843" i="3"/>
  <c r="AT393" i="3"/>
  <c r="AT702" i="3"/>
  <c r="AT292" i="3"/>
  <c r="AT353" i="3"/>
  <c r="AT495" i="3"/>
  <c r="AT594" i="3"/>
  <c r="AT402" i="3"/>
  <c r="AT408" i="3"/>
  <c r="AT675" i="3"/>
  <c r="AT735" i="3"/>
  <c r="AT795" i="3"/>
  <c r="AT645" i="3"/>
  <c r="AT297" i="3"/>
  <c r="AT294" i="3"/>
  <c r="AT233" i="3"/>
  <c r="AT520" i="3"/>
  <c r="AT651" i="3"/>
  <c r="AT806" i="3"/>
  <c r="AT706" i="3"/>
  <c r="AT838" i="3"/>
  <c r="AT892" i="3"/>
  <c r="AT744" i="3"/>
  <c r="AT455" i="3"/>
  <c r="AT12" i="3"/>
  <c r="AT547" i="3"/>
  <c r="AT412" i="3"/>
  <c r="AT968" i="3"/>
  <c r="AT636" i="3"/>
  <c r="AT961" i="3"/>
  <c r="AT842" i="3"/>
  <c r="AT331" i="3"/>
  <c r="AT324" i="3"/>
  <c r="AT750" i="3"/>
  <c r="AT150" i="3"/>
  <c r="AT818" i="3"/>
  <c r="AT448" i="3"/>
  <c r="AT340" i="3"/>
  <c r="AT609" i="3"/>
  <c r="AT679" i="3"/>
  <c r="AT821" i="3"/>
  <c r="AT23" i="3"/>
  <c r="AT501" i="3"/>
  <c r="AT845" i="3"/>
  <c r="AT366" i="3"/>
  <c r="AT530" i="3"/>
  <c r="AT777" i="3"/>
  <c r="AT742" i="3"/>
  <c r="AT849" i="3"/>
  <c r="AT913" i="3"/>
  <c r="AT302" i="3"/>
  <c r="AT667" i="3"/>
  <c r="AT828" i="3"/>
  <c r="AT804" i="3"/>
  <c r="AT991" i="3"/>
  <c r="AT477" i="3"/>
  <c r="AT649" i="3"/>
  <c r="AT878" i="3"/>
  <c r="AT62" i="3"/>
  <c r="AT192" i="3"/>
  <c r="AT162" i="3"/>
  <c r="AT659" i="3"/>
  <c r="AT940" i="3"/>
  <c r="AT270" i="3"/>
  <c r="AT124" i="3"/>
  <c r="AT171" i="3"/>
  <c r="AT641" i="3"/>
  <c r="AT883" i="3"/>
  <c r="AT452" i="3"/>
  <c r="AT113" i="3"/>
  <c r="AT480" i="3"/>
  <c r="AT956" i="3"/>
  <c r="AT55" i="3"/>
  <c r="AT871" i="3"/>
  <c r="AT470" i="3"/>
  <c r="AT898" i="3"/>
  <c r="AT670" i="3"/>
  <c r="AT854" i="3"/>
  <c r="AT48" i="3"/>
  <c r="AT493" i="3"/>
  <c r="AT872" i="3"/>
  <c r="AT405" i="3"/>
  <c r="AT228" i="3"/>
  <c r="AT775" i="3"/>
  <c r="AT534" i="3"/>
  <c r="AT588" i="3"/>
  <c r="AT893" i="3"/>
  <c r="AT833" i="3"/>
  <c r="AT35" i="3"/>
  <c r="AT437" i="3"/>
  <c r="AT757" i="3"/>
  <c r="AT577" i="3"/>
  <c r="AT717" i="3"/>
  <c r="AT306" i="3"/>
  <c r="AT394" i="3"/>
  <c r="AT764" i="3"/>
  <c r="AT692" i="3"/>
  <c r="AT613" i="3"/>
  <c r="AT436" i="3"/>
  <c r="AT862" i="3"/>
  <c r="AT691" i="3"/>
  <c r="AT779" i="3"/>
  <c r="AT142" i="3"/>
  <c r="AT568" i="3"/>
  <c r="AT808" i="3"/>
  <c r="AT567" i="3"/>
  <c r="AT210" i="3"/>
  <c r="AT157" i="3"/>
  <c r="AT414" i="3"/>
  <c r="AT75" i="3"/>
  <c r="AT749" i="3"/>
  <c r="AT241" i="3"/>
  <c r="AT419" i="3"/>
  <c r="AT800" i="3"/>
  <c r="AT751" i="3"/>
  <c r="AT658" i="3"/>
  <c r="AT217" i="3"/>
  <c r="AT571" i="3"/>
  <c r="AT556" i="3"/>
  <c r="AT49" i="3"/>
  <c r="AT235" i="3"/>
  <c r="AT417" i="3"/>
  <c r="AT753" i="3"/>
  <c r="AT642" i="3"/>
  <c r="AT858" i="3"/>
  <c r="AT673" i="3"/>
  <c r="AT718" i="3"/>
  <c r="AT851" i="3"/>
  <c r="AT895" i="3"/>
  <c r="AT959" i="3"/>
  <c r="AT27" i="3"/>
  <c r="AT812" i="3"/>
  <c r="AT435" i="3"/>
  <c r="AT20" i="3"/>
  <c r="AT224" i="3"/>
  <c r="AT665" i="3"/>
  <c r="AT614" i="3"/>
  <c r="AT971" i="3"/>
  <c r="AT105" i="3"/>
  <c r="AT13" i="3"/>
  <c r="AT214" i="3"/>
  <c r="AT980" i="3"/>
  <c r="AT133" i="3"/>
  <c r="AT109" i="3"/>
  <c r="AT221" i="3"/>
  <c r="AT253" i="3"/>
  <c r="AT598" i="3"/>
  <c r="AT796" i="3"/>
  <c r="AT193" i="3"/>
  <c r="AT616" i="3"/>
  <c r="AT277" i="3"/>
  <c r="AT28" i="3"/>
  <c r="AT599" i="3"/>
  <c r="AT382" i="3"/>
  <c r="AT882" i="3"/>
  <c r="AT444" i="3"/>
  <c r="AT518" i="3"/>
  <c r="AT947" i="3"/>
  <c r="AT381" i="3"/>
  <c r="AT848" i="3"/>
  <c r="AT519" i="3"/>
  <c r="AT593" i="3"/>
  <c r="AT31" i="3"/>
  <c r="AT229" i="3"/>
  <c r="AT946" i="3"/>
  <c r="AT877" i="3"/>
  <c r="AT106" i="3"/>
  <c r="AT215" i="3"/>
  <c r="AT426" i="3"/>
  <c r="AT715" i="3"/>
  <c r="AT261" i="3"/>
  <c r="AT603" i="3"/>
  <c r="AT671" i="3"/>
  <c r="AT916" i="3"/>
  <c r="AT209" i="3"/>
  <c r="AT745" i="3"/>
  <c r="AT383" i="3"/>
  <c r="AT976" i="3"/>
  <c r="AT789" i="3"/>
  <c r="AT792" i="3"/>
  <c r="AT994" i="3"/>
  <c r="AT915" i="3"/>
  <c r="AT247" i="3"/>
  <c r="AT100" i="3"/>
  <c r="AT445" i="3"/>
  <c r="AT385" i="3"/>
  <c r="AT850" i="3"/>
  <c r="AT975" i="3"/>
  <c r="AT300" i="3"/>
  <c r="AT929" i="3"/>
  <c r="AT988" i="3"/>
  <c r="AT449" i="3"/>
  <c r="AT226" i="3"/>
  <c r="AT223" i="3"/>
  <c r="AT120" i="3"/>
  <c r="AT93" i="3"/>
  <c r="AT61" i="3"/>
  <c r="AT643" i="3"/>
  <c r="AT116" i="3"/>
  <c r="AT676" i="3"/>
  <c r="AT135" i="3"/>
  <c r="AT952" i="3"/>
  <c r="AT25" i="3"/>
  <c r="AT26" i="3"/>
  <c r="AT130" i="3"/>
  <c r="AT107" i="3"/>
  <c r="AT949" i="3"/>
  <c r="AT506" i="3"/>
  <c r="AT737" i="3"/>
  <c r="AT944" i="3"/>
  <c r="AT457" i="3"/>
  <c r="AT911" i="3"/>
  <c r="AT369" i="3"/>
  <c r="AT114" i="3"/>
  <c r="AT177" i="3"/>
  <c r="AT678" i="3"/>
  <c r="AT856" i="3"/>
  <c r="AT990" i="3"/>
  <c r="AT118" i="3"/>
  <c r="AT996" i="3"/>
  <c r="AT693" i="3"/>
  <c r="AT950" i="3"/>
  <c r="AT205" i="3"/>
  <c r="AT66" i="3"/>
  <c r="AT552" i="3"/>
  <c r="AT554" i="3"/>
  <c r="AT374" i="3"/>
  <c r="AT805" i="3"/>
  <c r="AT11" i="3"/>
  <c r="AT351" i="3"/>
  <c r="AT281" i="3"/>
  <c r="AT783" i="3"/>
  <c r="AT771" i="3"/>
  <c r="AT38" i="3"/>
  <c r="AT111" i="3"/>
  <c r="AT714" i="3"/>
  <c r="AT78" i="3"/>
  <c r="AT342" i="3"/>
  <c r="AT377" i="3"/>
  <c r="AT248" i="3"/>
  <c r="AT928" i="3"/>
  <c r="AT212" i="3"/>
  <c r="AT278" i="3"/>
  <c r="AT743" i="3"/>
  <c r="AT981" i="3"/>
  <c r="AT870" i="3"/>
  <c r="AT970" i="3"/>
  <c r="AT86" i="3"/>
  <c r="AT557" i="3"/>
  <c r="AT308" i="3"/>
  <c r="AT814" i="3"/>
  <c r="AT362" i="3"/>
  <c r="AT68" i="3"/>
  <c r="AT517" i="3"/>
  <c r="AT122" i="3"/>
  <c r="AT657" i="3"/>
  <c r="AT787" i="3"/>
  <c r="AT738" i="3"/>
  <c r="AT885" i="3"/>
  <c r="AT123" i="3"/>
  <c r="AT468" i="3"/>
  <c r="AT516" i="3"/>
  <c r="AT560" i="3"/>
  <c r="AT418" i="3"/>
  <c r="AT816" i="3"/>
  <c r="AT163" i="3"/>
  <c r="AT63" i="3"/>
  <c r="AT34" i="3"/>
  <c r="AT442" i="3"/>
  <c r="AT117" i="3"/>
  <c r="AT618" i="3"/>
  <c r="AT373" i="3"/>
  <c r="AT488" i="3"/>
  <c r="AT173" i="3"/>
  <c r="AT559" i="3"/>
  <c r="AT22" i="3"/>
  <c r="AT375" i="3"/>
  <c r="AT803" i="3"/>
  <c r="AT443" i="3"/>
  <c r="AT299" i="3"/>
  <c r="AT866" i="3"/>
  <c r="AT461" i="3"/>
  <c r="AT479" i="3"/>
  <c r="AT701" i="3"/>
  <c r="AT615" i="3"/>
  <c r="AT275" i="3"/>
  <c r="AT509" i="3"/>
  <c r="AT558" i="3"/>
  <c r="AT388" i="3"/>
  <c r="AT287" i="3"/>
  <c r="AT420" i="3"/>
  <c r="AT490" i="3"/>
  <c r="AT683" i="3"/>
  <c r="AT92" i="3"/>
  <c r="AT262" i="3"/>
  <c r="AT921" i="3"/>
  <c r="AT216" i="3"/>
  <c r="AT650" i="3"/>
  <c r="AT933" i="3"/>
  <c r="AT711" i="3"/>
  <c r="AT307" i="3"/>
  <c r="AT249" i="3"/>
  <c r="AT39" i="3"/>
  <c r="AT72" i="3"/>
  <c r="AT631" i="3"/>
  <c r="AT521" i="3"/>
  <c r="AT1001" i="3"/>
  <c r="AT716" i="3"/>
  <c r="AT602" i="3"/>
  <c r="AT397" i="3"/>
  <c r="AT857" i="3"/>
  <c r="AT826" i="3"/>
  <c r="AT345" i="3"/>
  <c r="AT166" i="3"/>
  <c r="AT376" i="3"/>
  <c r="AT271" i="3"/>
  <c r="AT134" i="3"/>
  <c r="AT815" i="3"/>
  <c r="AT497" i="3"/>
  <c r="AT696" i="3"/>
  <c r="AT85" i="3"/>
  <c r="AT698" i="3"/>
  <c r="AT355" i="3"/>
  <c r="AT410" i="3"/>
  <c r="AT19" i="3"/>
  <c r="AT161" i="3"/>
  <c r="AT398" i="3"/>
  <c r="AT371" i="3"/>
  <c r="AT194" i="3"/>
  <c r="AT325" i="3"/>
  <c r="AT368" i="3"/>
  <c r="AT982" i="3"/>
  <c r="AT507" i="3"/>
  <c r="AT172" i="3"/>
  <c r="AT352" i="3"/>
  <c r="AT589" i="3"/>
  <c r="AT74" i="3"/>
  <c r="AT943" i="3"/>
  <c r="AT903" i="3"/>
  <c r="AT769" i="3"/>
  <c r="AT513" i="3"/>
  <c r="AT704" i="3"/>
  <c r="AT327" i="3"/>
  <c r="AT824" i="3"/>
  <c r="AT680" i="3"/>
  <c r="AT390" i="3"/>
  <c r="AT797" i="3"/>
  <c r="AT532" i="3"/>
  <c r="AT897" i="3"/>
  <c r="AT57" i="3"/>
  <c r="AT476" i="3"/>
  <c r="AT386" i="3"/>
  <c r="AT84" i="3"/>
  <c r="AT555" i="3"/>
  <c r="AT329" i="3"/>
  <c r="AT167" i="3"/>
  <c r="AT677" i="3"/>
  <c r="AT370" i="3"/>
  <c r="AT137" i="3"/>
  <c r="AT266" i="3"/>
  <c r="AT760" i="3"/>
  <c r="AT399" i="3"/>
  <c r="AT104" i="3"/>
  <c r="AT813" i="3"/>
  <c r="AT564" i="3"/>
  <c r="AT179" i="3"/>
  <c r="AT384" i="3"/>
  <c r="AT168" i="3"/>
  <c r="AT917" i="3"/>
  <c r="AT178" i="3"/>
  <c r="AT260" i="3"/>
  <c r="AT765" i="3"/>
  <c r="AT288" i="3"/>
  <c r="AT686" i="3"/>
  <c r="AT314" i="3"/>
  <c r="AT286" i="3"/>
  <c r="AT766" i="3"/>
  <c r="AT572" i="3"/>
  <c r="CQ122" i="1"/>
  <c r="CQ159" i="1"/>
  <c r="W74" i="3"/>
  <c r="X74" i="3"/>
  <c r="X128" i="3"/>
  <c r="C44" i="34"/>
  <c r="D44" i="34" s="1"/>
  <c r="F133" i="39"/>
  <c r="V42" i="36"/>
  <c r="E133" i="39"/>
  <c r="D133" i="39"/>
  <c r="F125" i="6"/>
  <c r="V15" i="36"/>
  <c r="E123" i="39"/>
  <c r="D123" i="39"/>
  <c r="J155" i="6"/>
  <c r="J157" i="39"/>
  <c r="J150" i="6"/>
  <c r="J147" i="39"/>
  <c r="J160" i="39"/>
  <c r="J153" i="6"/>
  <c r="J159" i="39"/>
  <c r="J148" i="6"/>
  <c r="J146" i="39"/>
  <c r="J164" i="39"/>
  <c r="J151" i="6"/>
  <c r="J161" i="39"/>
  <c r="J146" i="6"/>
  <c r="J158" i="39"/>
  <c r="J142" i="39"/>
  <c r="J167" i="39"/>
  <c r="J149" i="6"/>
  <c r="J139" i="39"/>
  <c r="J144" i="6"/>
  <c r="J140" i="39"/>
  <c r="J149" i="39"/>
  <c r="J147" i="6"/>
  <c r="J166" i="6"/>
  <c r="J142" i="6"/>
  <c r="J148" i="39"/>
  <c r="J151" i="39"/>
  <c r="J145" i="6"/>
  <c r="J164" i="6"/>
  <c r="J140" i="6"/>
  <c r="J156" i="39"/>
  <c r="J167" i="6"/>
  <c r="J143" i="6"/>
  <c r="J162" i="6"/>
  <c r="J138" i="6"/>
  <c r="J162" i="39"/>
  <c r="J165" i="6"/>
  <c r="J141" i="6"/>
  <c r="J160" i="6"/>
  <c r="J163" i="39"/>
  <c r="J150" i="39"/>
  <c r="J163" i="6"/>
  <c r="J139" i="6"/>
  <c r="J158" i="6"/>
  <c r="J141" i="39"/>
  <c r="J166" i="39"/>
  <c r="J161" i="6"/>
  <c r="J137" i="6"/>
  <c r="J156" i="6"/>
  <c r="J143" i="39"/>
  <c r="J152" i="39"/>
  <c r="J159" i="6"/>
  <c r="J153" i="39"/>
  <c r="J154" i="6"/>
  <c r="J165" i="39"/>
  <c r="J144" i="39"/>
  <c r="J157" i="6"/>
  <c r="J155" i="39"/>
  <c r="J152" i="6"/>
  <c r="J145" i="39"/>
  <c r="J154" i="39"/>
  <c r="F134" i="39"/>
  <c r="V43" i="36"/>
  <c r="F120" i="6"/>
  <c r="V10" i="36"/>
  <c r="D118" i="6"/>
  <c r="E118" i="6"/>
  <c r="O58" i="36"/>
  <c r="L20" i="32" a="1"/>
  <c r="L20" i="32" s="1"/>
  <c r="D133" i="6"/>
  <c r="E133" i="6"/>
  <c r="V960" i="3"/>
  <c r="V912" i="3"/>
  <c r="V857" i="3"/>
  <c r="V760" i="3"/>
  <c r="V932" i="3"/>
  <c r="V902" i="3"/>
  <c r="D138" i="39"/>
  <c r="E138" i="39"/>
  <c r="V1003" i="3"/>
  <c r="V974" i="3"/>
  <c r="V854" i="3"/>
  <c r="V990" i="3"/>
  <c r="V750" i="3"/>
  <c r="F129" i="6"/>
  <c r="V19" i="36"/>
  <c r="V1000" i="3"/>
  <c r="V725" i="3"/>
  <c r="V674" i="3"/>
  <c r="V791" i="3"/>
  <c r="V818" i="3"/>
  <c r="AU597" i="3"/>
  <c r="AU294" i="3"/>
  <c r="AU544" i="3"/>
  <c r="AU879" i="3"/>
  <c r="AU252" i="3"/>
  <c r="AU948" i="3"/>
  <c r="AU200" i="3"/>
  <c r="AU738" i="3"/>
  <c r="AU685" i="3"/>
  <c r="AU65" i="3"/>
  <c r="AU659" i="3"/>
  <c r="AU453" i="3"/>
  <c r="AU962" i="3"/>
  <c r="AU668" i="3"/>
  <c r="AU256" i="3"/>
  <c r="AU101" i="3"/>
  <c r="AU427" i="3"/>
  <c r="AU136" i="3"/>
  <c r="AU603" i="3"/>
  <c r="AU540" i="3"/>
  <c r="AU502" i="3"/>
  <c r="AU405" i="3"/>
  <c r="AU60" i="3"/>
  <c r="AU593" i="3"/>
  <c r="AU568" i="3"/>
  <c r="AU623" i="3"/>
  <c r="AU103" i="3"/>
  <c r="AU76" i="3"/>
  <c r="AU344" i="3"/>
  <c r="AU404" i="3"/>
  <c r="AU193" i="3"/>
  <c r="AU577" i="3"/>
  <c r="AU675" i="3"/>
  <c r="AU602" i="3"/>
  <c r="AU437" i="3"/>
  <c r="AU967" i="3"/>
  <c r="AU25" i="3"/>
  <c r="AU905" i="3"/>
  <c r="AU176" i="3"/>
  <c r="AU863" i="3"/>
  <c r="AU490" i="3"/>
  <c r="AU394" i="3"/>
  <c r="AU527" i="3"/>
  <c r="AU687" i="3"/>
  <c r="AU758" i="3"/>
  <c r="AU539" i="3"/>
  <c r="AU333" i="3"/>
  <c r="AU984" i="3"/>
  <c r="AU175" i="3"/>
  <c r="AU595" i="3"/>
  <c r="AU599" i="3"/>
  <c r="AU511" i="3"/>
  <c r="AU266" i="3"/>
  <c r="AU55" i="3"/>
  <c r="AU916" i="3"/>
  <c r="AU129" i="3"/>
  <c r="AU110" i="3"/>
  <c r="AU767" i="3"/>
  <c r="AU94" i="3"/>
  <c r="AU537" i="3"/>
  <c r="AU982" i="3"/>
  <c r="AU10" i="3"/>
  <c r="AU641" i="3"/>
  <c r="AU815" i="3"/>
  <c r="AU803" i="3"/>
  <c r="AU131" i="3"/>
  <c r="AU75" i="3"/>
  <c r="AU920" i="3"/>
  <c r="AU235" i="3"/>
  <c r="AU222" i="3"/>
  <c r="AU20" i="3"/>
  <c r="AU842" i="3"/>
  <c r="AU819" i="3"/>
  <c r="AU788" i="3"/>
  <c r="AU872" i="3"/>
  <c r="AU554" i="3"/>
  <c r="AU352" i="3"/>
  <c r="AU248" i="3"/>
  <c r="AU524" i="3"/>
  <c r="AU33" i="3"/>
  <c r="AU396" i="3"/>
  <c r="AU674" i="3"/>
  <c r="AU807" i="3"/>
  <c r="AU578" i="3"/>
  <c r="AU834" i="3"/>
  <c r="AU433" i="3"/>
  <c r="AU380" i="3"/>
  <c r="AU665" i="3"/>
  <c r="AU883" i="3"/>
  <c r="AU615" i="3"/>
  <c r="AU122" i="3"/>
  <c r="AU642" i="3"/>
  <c r="AU351" i="3"/>
  <c r="AU925" i="3"/>
  <c r="AU525" i="3"/>
  <c r="AU550" i="3"/>
  <c r="AU923" i="3"/>
  <c r="AU499" i="3"/>
  <c r="AU529" i="3"/>
  <c r="AU939" i="3"/>
  <c r="AU184" i="3"/>
  <c r="AU776" i="3"/>
  <c r="AU945" i="3"/>
  <c r="AU264" i="3"/>
  <c r="AU465" i="3"/>
  <c r="AU649" i="3"/>
  <c r="AU582" i="3"/>
  <c r="AU307" i="3"/>
  <c r="AU647" i="3"/>
  <c r="AU372" i="3"/>
  <c r="AU555" i="3"/>
  <c r="AU874" i="3"/>
  <c r="AU655" i="3"/>
  <c r="AU895" i="3"/>
  <c r="AU961" i="3"/>
  <c r="AU406" i="3"/>
  <c r="AU379" i="3"/>
  <c r="AU26" i="3"/>
  <c r="AU833" i="3"/>
  <c r="AU423" i="3"/>
  <c r="AU696" i="3"/>
  <c r="AU217" i="3"/>
  <c r="AU28" i="3"/>
  <c r="AU772" i="3"/>
  <c r="AU272" i="3"/>
  <c r="AU334" i="3"/>
  <c r="AU337" i="3"/>
  <c r="AU809" i="3"/>
  <c r="AU374" i="3"/>
  <c r="AU180" i="3"/>
  <c r="AU430" i="3"/>
  <c r="AU565" i="3"/>
  <c r="AU601" i="3"/>
  <c r="AU448" i="3"/>
  <c r="AU383" i="3"/>
  <c r="AU813" i="3"/>
  <c r="AU157" i="3"/>
  <c r="AU36" i="3"/>
  <c r="AU329" i="3"/>
  <c r="AU876" i="3"/>
  <c r="AU391" i="3"/>
  <c r="AU72" i="3"/>
  <c r="AU152" i="3"/>
  <c r="AU938" i="3"/>
  <c r="AU686" i="3"/>
  <c r="AU995" i="3"/>
  <c r="AU763" i="3"/>
  <c r="AU839" i="3"/>
  <c r="AU709" i="3"/>
  <c r="AU280" i="3"/>
  <c r="AU725" i="3"/>
  <c r="AU290" i="3"/>
  <c r="AU213" i="3"/>
  <c r="AU711" i="3"/>
  <c r="AU39" i="3"/>
  <c r="AU146" i="3"/>
  <c r="AU52" i="3"/>
  <c r="AU911" i="3"/>
  <c r="AU436" i="3"/>
  <c r="AU376" i="3"/>
  <c r="AU914" i="3"/>
  <c r="AU422" i="3"/>
  <c r="AU320" i="3"/>
  <c r="AU472" i="3"/>
  <c r="AU452" i="3"/>
  <c r="AU12" i="3"/>
  <c r="AU520" i="3"/>
  <c r="AU37" i="3"/>
  <c r="AU295" i="3"/>
  <c r="AU877" i="3"/>
  <c r="AU643" i="3"/>
  <c r="AU587" i="3"/>
  <c r="AU232" i="3"/>
  <c r="AU959" i="3"/>
  <c r="AU766" i="3"/>
  <c r="AU741" i="3"/>
  <c r="AU476" i="3"/>
  <c r="AU689" i="3"/>
  <c r="AU951" i="3"/>
  <c r="AU46" i="3"/>
  <c r="AU44" i="3"/>
  <c r="AU151" i="3"/>
  <c r="AU369" i="3"/>
  <c r="AU716" i="3"/>
  <c r="AU331" i="3"/>
  <c r="AU231" i="3"/>
  <c r="AU390" i="3"/>
  <c r="AU1005" i="3"/>
  <c r="AU734" i="3"/>
  <c r="AU958" i="3"/>
  <c r="AU304" i="3"/>
  <c r="AU460" i="3"/>
  <c r="AU921" i="3"/>
  <c r="AU737" i="3"/>
  <c r="AU112" i="3"/>
  <c r="AU340" i="3"/>
  <c r="AU61" i="3"/>
  <c r="AU592" i="3"/>
  <c r="AU557" i="3"/>
  <c r="AU760" i="3"/>
  <c r="AU321" i="3"/>
  <c r="AU726" i="3"/>
  <c r="AU801" i="3"/>
  <c r="AU965" i="3"/>
  <c r="AU492" i="3"/>
  <c r="AU915" i="3"/>
  <c r="AU466" i="3"/>
  <c r="AU468" i="3"/>
  <c r="AU567" i="3"/>
  <c r="AU271" i="3"/>
  <c r="AU846" i="3"/>
  <c r="AU924" i="3"/>
  <c r="AU162" i="3"/>
  <c r="AU678" i="3"/>
  <c r="AU964" i="3"/>
  <c r="AU353" i="3"/>
  <c r="AU69" i="3"/>
  <c r="AU856" i="3"/>
  <c r="AU708" i="3"/>
  <c r="AU960" i="3"/>
  <c r="AU336" i="3"/>
  <c r="AU410" i="3"/>
  <c r="AU532" i="3"/>
  <c r="AU897" i="3"/>
  <c r="AU11" i="3"/>
  <c r="AU250" i="3"/>
  <c r="AU805" i="3"/>
  <c r="AU645" i="3"/>
  <c r="AU356" i="3"/>
  <c r="AU558" i="3"/>
  <c r="AU397" i="3"/>
  <c r="AU458" i="3"/>
  <c r="AU212" i="3"/>
  <c r="AU956" i="3"/>
  <c r="AU253" i="3"/>
  <c r="AU365" i="3"/>
  <c r="AU564" i="3"/>
  <c r="AU247" i="3"/>
  <c r="AU543" i="3"/>
  <c r="AU969" i="3"/>
  <c r="AU42" i="3"/>
  <c r="AU489" i="3"/>
  <c r="AU627" i="3"/>
  <c r="AU774" i="3"/>
  <c r="AU347" i="3"/>
  <c r="AU644" i="3"/>
  <c r="AU393" i="3"/>
  <c r="AU944" i="3"/>
  <c r="AU680" i="3"/>
  <c r="AU783" i="3"/>
  <c r="AU625" i="3"/>
  <c r="AU676" i="3"/>
  <c r="AU901" i="3"/>
  <c r="AU934" i="3"/>
  <c r="AU130" i="3"/>
  <c r="AU125" i="3"/>
  <c r="AU124" i="3"/>
  <c r="AU784" i="3"/>
  <c r="AU750" i="3"/>
  <c r="AU319" i="3"/>
  <c r="AU781" i="3"/>
  <c r="AU403" i="3"/>
  <c r="AU947" i="3"/>
  <c r="AU841" i="3"/>
  <c r="AU168" i="3"/>
  <c r="AU109" i="3"/>
  <c r="AU631" i="3"/>
  <c r="AU15" i="3"/>
  <c r="AU221" i="3"/>
  <c r="AU67" i="3"/>
  <c r="AU310" i="3"/>
  <c r="AU950" i="3"/>
  <c r="AU105" i="3"/>
  <c r="AU535" i="3"/>
  <c r="AU679" i="3"/>
  <c r="AU446" i="3"/>
  <c r="AU368" i="3"/>
  <c r="AU274" i="3"/>
  <c r="AU762" i="3"/>
  <c r="AU140" i="3"/>
  <c r="AU483" i="3"/>
  <c r="AU611" i="3"/>
  <c r="AU93" i="3"/>
  <c r="AU88" i="3"/>
  <c r="AU621" i="3"/>
  <c r="AU855" i="3"/>
  <c r="AU63" i="3"/>
  <c r="AU692" i="3"/>
  <c r="AU287" i="3"/>
  <c r="AU166" i="3"/>
  <c r="AU32" i="3"/>
  <c r="AU940" i="3"/>
  <c r="AU462" i="3"/>
  <c r="AU717" i="3"/>
  <c r="AU983" i="3"/>
  <c r="AU688" i="3"/>
  <c r="AU866" i="3"/>
  <c r="AU697" i="3"/>
  <c r="AU508" i="3"/>
  <c r="AU530" i="3"/>
  <c r="AU658" i="3"/>
  <c r="AU786" i="3"/>
  <c r="AU485" i="3"/>
  <c r="AU471" i="3"/>
  <c r="AU791" i="3"/>
  <c r="AU864" i="3"/>
  <c r="AU97" i="3"/>
  <c r="AU742" i="3"/>
  <c r="AU469" i="3"/>
  <c r="AU591" i="3"/>
  <c r="AU594" i="3"/>
  <c r="AU913" i="3"/>
  <c r="AU35" i="3"/>
  <c r="AU360" i="3"/>
  <c r="AU802" i="3"/>
  <c r="AU891" i="3"/>
  <c r="AU327" i="3"/>
  <c r="AU171" i="3"/>
  <c r="AU987" i="3"/>
  <c r="AU207" i="3"/>
  <c r="AU496" i="3"/>
  <c r="AU912" i="3"/>
  <c r="AU29" i="3"/>
  <c r="AU651" i="3"/>
  <c r="AU994" i="3"/>
  <c r="AU421" i="3"/>
  <c r="AU142" i="3"/>
  <c r="AU835" i="3"/>
  <c r="AU900" i="3"/>
  <c r="AU753" i="3"/>
  <c r="AU545" i="3"/>
  <c r="AU82" i="3"/>
  <c r="AU639" i="3"/>
  <c r="AU362" i="3"/>
  <c r="AU630" i="3"/>
  <c r="AU228" i="3"/>
  <c r="AU998" i="3"/>
  <c r="AU73" i="3"/>
  <c r="AU794" i="3"/>
  <c r="AU519" i="3"/>
  <c r="AU785" i="3"/>
  <c r="AU301" i="3"/>
  <c r="AU664" i="3"/>
  <c r="AU628" i="3"/>
  <c r="AU154" i="3"/>
  <c r="AU177" i="3"/>
  <c r="AU976" i="3"/>
  <c r="AU384" i="3"/>
  <c r="AU484" i="3"/>
  <c r="AU254" i="3"/>
  <c r="AU463" i="3"/>
  <c r="AU825" i="3"/>
  <c r="AU795" i="3"/>
  <c r="AU132" i="3"/>
  <c r="AU482" i="3"/>
  <c r="AU538" i="3"/>
  <c r="AU887" i="3"/>
  <c r="AU167" i="3"/>
  <c r="AU748" i="3"/>
  <c r="AU314" i="3"/>
  <c r="AU190" i="3"/>
  <c r="AU474" i="3"/>
  <c r="AU118" i="3"/>
  <c r="AU241" i="3"/>
  <c r="AU326" i="3"/>
  <c r="AU652" i="3"/>
  <c r="AU504" i="3"/>
  <c r="AU173" i="3"/>
  <c r="AU606" i="3"/>
  <c r="AU878" i="3"/>
  <c r="AU284" i="3"/>
  <c r="AU585" i="3"/>
  <c r="AU663" i="3"/>
  <c r="AU779" i="3"/>
  <c r="AU354" i="3"/>
  <c r="AU144" i="3"/>
  <c r="AU197" i="3"/>
  <c r="AU400" i="3"/>
  <c r="AU884" i="3"/>
  <c r="AU41" i="3"/>
  <c r="AU909" i="3"/>
  <c r="AU661" i="3"/>
  <c r="AU931" i="3"/>
  <c r="AU999" i="3"/>
  <c r="AU491" i="3"/>
  <c r="AU953" i="3"/>
  <c r="AU387" i="3"/>
  <c r="AU620" i="3"/>
  <c r="AU899" i="3"/>
  <c r="AU401" i="3"/>
  <c r="AU789" i="3"/>
  <c r="AU238" i="3"/>
  <c r="AU810" i="3"/>
  <c r="AU886" i="3"/>
  <c r="AU111" i="3"/>
  <c r="AU16" i="3"/>
  <c r="AU992" i="3"/>
  <c r="AU656" i="3"/>
  <c r="AU308" i="3"/>
  <c r="AU481" i="3"/>
  <c r="AU89" i="3"/>
  <c r="AU528" i="3"/>
  <c r="AU942" i="3"/>
  <c r="AU600" i="3"/>
  <c r="AU933" i="3"/>
  <c r="AU1002" i="3"/>
  <c r="AU610" i="3"/>
  <c r="AU31" i="3"/>
  <c r="AU339" i="3"/>
  <c r="AU59" i="3"/>
  <c r="AU993" i="3"/>
  <c r="AU210" i="3"/>
  <c r="AU371" i="3"/>
  <c r="AU260" i="3"/>
  <c r="AU155" i="3"/>
  <c r="AU875" i="3"/>
  <c r="AU402" i="3"/>
  <c r="AU869" i="3"/>
  <c r="AU251" i="3"/>
  <c r="AU121" i="3"/>
  <c r="AU451" i="3"/>
  <c r="AU99" i="3"/>
  <c r="AU435" i="3"/>
  <c r="AU389" i="3"/>
  <c r="AU971" i="3"/>
  <c r="AU727" i="3"/>
  <c r="AU806" i="3"/>
  <c r="AU163" i="3"/>
  <c r="AU278" i="3"/>
  <c r="AU990" i="3"/>
  <c r="AU669" i="3"/>
  <c r="AU838" i="3"/>
  <c r="AU182" i="3"/>
  <c r="AU440" i="3"/>
  <c r="AU672" i="3"/>
  <c r="AU145" i="3"/>
  <c r="AU418" i="3"/>
  <c r="AU456" i="3"/>
  <c r="AU514" i="3"/>
  <c r="AU104" i="3"/>
  <c r="AU919" i="3"/>
  <c r="AU255" i="3"/>
  <c r="AU894" i="3"/>
  <c r="AU261" i="3"/>
  <c r="AU135" i="3"/>
  <c r="AU871" i="3"/>
  <c r="AU311" i="3"/>
  <c r="AU392" i="3"/>
  <c r="AU328" i="3"/>
  <c r="AU174" i="3"/>
  <c r="AU553" i="3"/>
  <c r="AU612" i="3"/>
  <c r="AU488" i="3"/>
  <c r="AU707" i="3"/>
  <c r="AU480" i="3"/>
  <c r="AU239" i="3"/>
  <c r="AU50" i="3"/>
  <c r="AU13" i="3"/>
  <c r="AU881" i="3"/>
  <c r="AU17" i="3"/>
  <c r="AU752" i="3"/>
  <c r="AU739" i="3"/>
  <c r="AU637" i="3"/>
  <c r="AU457" i="3"/>
  <c r="AU873" i="3"/>
  <c r="AU40" i="3"/>
  <c r="AU572" i="3"/>
  <c r="AU706" i="3"/>
  <c r="AU830" i="3"/>
  <c r="AU345" i="3"/>
  <c r="AU85" i="3"/>
  <c r="AU566" i="3"/>
  <c r="AU857" i="3"/>
  <c r="AU906" i="3"/>
  <c r="AU479" i="3"/>
  <c r="AU426" i="3"/>
  <c r="AU79" i="3"/>
  <c r="AU773" i="3"/>
  <c r="AU729" i="3"/>
  <c r="AU66" i="3"/>
  <c r="AU896" i="3"/>
  <c r="AU342" i="3"/>
  <c r="AU989" i="3"/>
  <c r="AU885" i="3"/>
  <c r="AU703" i="3"/>
  <c r="AU309" i="3"/>
  <c r="AU710" i="3"/>
  <c r="AU153" i="3"/>
  <c r="AU701" i="3"/>
  <c r="AU826" i="3"/>
  <c r="AU816" i="3"/>
  <c r="AU77" i="3"/>
  <c r="AU608" i="3"/>
  <c r="AU768" i="3"/>
  <c r="AU120" i="3"/>
  <c r="AU262" i="3"/>
  <c r="AU234" i="3"/>
  <c r="AU141" i="3"/>
  <c r="AU860" i="3"/>
  <c r="AU702" i="3"/>
  <c r="AU622" i="3"/>
  <c r="AU178" i="3"/>
  <c r="AU562" i="3"/>
  <c r="AU434" i="3"/>
  <c r="AU194" i="3"/>
  <c r="AU755" i="3"/>
  <c r="AU107" i="3"/>
  <c r="AU560" i="3"/>
  <c r="AU991" i="3"/>
  <c r="AU487" i="3"/>
  <c r="AU882" i="3"/>
  <c r="AU87" i="3"/>
  <c r="AU715" i="3"/>
  <c r="AU108" i="3"/>
  <c r="AU505" i="3"/>
  <c r="AU27" i="3"/>
  <c r="AU373" i="3"/>
  <c r="AU619" i="3"/>
  <c r="AU922" i="3"/>
  <c r="AU793" i="3"/>
  <c r="AU604" i="3"/>
  <c r="AU300" i="3"/>
  <c r="AU51" i="3"/>
  <c r="AU477" i="3"/>
  <c r="AU48" i="3"/>
  <c r="AU464" i="3"/>
  <c r="AU536" i="3"/>
  <c r="AU712" i="3"/>
  <c r="AU653" i="3"/>
  <c r="AU297" i="3"/>
  <c r="AU751" i="3"/>
  <c r="AU409" i="3"/>
  <c r="AU172" i="3"/>
  <c r="AU509" i="3"/>
  <c r="AU102" i="3"/>
  <c r="AU92" i="3"/>
  <c r="AU569" i="3"/>
  <c r="AU493" i="3"/>
  <c r="AU385" i="3"/>
  <c r="AU439" i="3"/>
  <c r="AU691" i="3"/>
  <c r="AU949" i="3"/>
  <c r="AU415" i="3"/>
  <c r="AU843" i="3"/>
  <c r="AU586" i="3"/>
  <c r="AU695" i="3"/>
  <c r="AU160" i="3"/>
  <c r="AU240" i="3"/>
  <c r="AU198" i="3"/>
  <c r="AU828" i="3"/>
  <c r="AU728" i="3"/>
  <c r="AU74" i="3"/>
  <c r="AU583" i="3"/>
  <c r="AU588" i="3"/>
  <c r="AU276" i="3"/>
  <c r="AU64" i="3"/>
  <c r="AU407" i="3"/>
  <c r="AU979" i="3"/>
  <c r="AU954" i="3"/>
  <c r="AU534" i="3"/>
  <c r="AU831" i="3"/>
  <c r="AU296" i="3"/>
  <c r="AU523" i="3"/>
  <c r="AU399" i="3"/>
  <c r="AU761" i="3"/>
  <c r="AU683" i="3"/>
  <c r="AU618" i="3"/>
  <c r="AU745" i="3"/>
  <c r="AU49" i="3"/>
  <c r="AU243" i="3"/>
  <c r="AU116" i="3"/>
  <c r="AU156" i="3"/>
  <c r="AU666" i="3"/>
  <c r="AU127" i="3"/>
  <c r="AU777" i="3"/>
  <c r="AU425" i="3"/>
  <c r="AU957" i="3"/>
  <c r="AU547" i="3"/>
  <c r="AU648" i="3"/>
  <c r="AU149" i="3"/>
  <c r="AU898" i="3"/>
  <c r="AU849" i="3"/>
  <c r="AU654" i="3"/>
  <c r="AU30" i="3"/>
  <c r="AU570" i="3"/>
  <c r="AU265" i="3"/>
  <c r="AU106" i="3"/>
  <c r="AU690" i="3"/>
  <c r="AU257" i="3"/>
  <c r="AU978" i="3"/>
  <c r="AU975" i="3"/>
  <c r="AU636" i="3"/>
  <c r="AU694" i="3"/>
  <c r="AU80" i="3"/>
  <c r="AU503" i="3"/>
  <c r="AU475" i="3"/>
  <c r="AU513" i="3"/>
  <c r="AU303" i="3"/>
  <c r="AU724" i="3"/>
  <c r="AU196" i="3"/>
  <c r="AU936" i="3"/>
  <c r="AU137" i="3"/>
  <c r="AU556" i="3"/>
  <c r="AU551" i="3"/>
  <c r="AU123" i="3"/>
  <c r="AU563" i="3"/>
  <c r="AU258" i="3"/>
  <c r="AU616" i="3"/>
  <c r="AU429" i="3"/>
  <c r="AU343" i="3"/>
  <c r="AU759" i="3"/>
  <c r="AU363" i="3"/>
  <c r="AU204" i="3"/>
  <c r="AU935" i="3"/>
  <c r="AU861" i="3"/>
  <c r="AU506" i="3"/>
  <c r="AU893" i="3"/>
  <c r="AU865" i="3"/>
  <c r="AU45" i="3"/>
  <c r="AU634" i="3"/>
  <c r="AU183" i="3"/>
  <c r="AU892" i="3"/>
  <c r="AU723" i="3"/>
  <c r="AU765" i="3"/>
  <c r="AU888" i="3"/>
  <c r="AU918" i="3"/>
  <c r="AU414" i="3"/>
  <c r="AU853" i="3"/>
  <c r="AU837" i="3"/>
  <c r="AU306" i="3"/>
  <c r="AU419" i="3"/>
  <c r="AU800" i="3"/>
  <c r="AU224" i="3"/>
  <c r="AU974" i="3"/>
  <c r="AU700" i="3"/>
  <c r="AU693" i="3"/>
  <c r="AU823" i="3"/>
  <c r="AU533" i="3"/>
  <c r="AU778" i="3"/>
  <c r="AU377" i="3"/>
  <c r="AU812" i="3"/>
  <c r="AU756" i="3"/>
  <c r="AU970" i="3"/>
  <c r="AU764" i="3"/>
  <c r="AU718" i="3"/>
  <c r="AU820" i="3"/>
  <c r="AU233" i="3"/>
  <c r="AU361" i="3"/>
  <c r="AU229" i="3"/>
  <c r="AU187" i="3"/>
  <c r="AU214" i="3"/>
  <c r="AU78" i="3"/>
  <c r="AU968" i="3"/>
  <c r="AU202" i="3"/>
  <c r="AU322" i="3"/>
  <c r="AU378" i="3"/>
  <c r="AU18" i="3"/>
  <c r="AU867" i="3"/>
  <c r="AU744" i="3"/>
  <c r="AU598" i="3"/>
  <c r="AU614" i="3"/>
  <c r="AU904" i="3"/>
  <c r="AU316" i="3"/>
  <c r="AU955" i="3"/>
  <c r="AU413" i="3"/>
  <c r="AU929" i="3"/>
  <c r="AU459" i="3"/>
  <c r="AU858" i="3"/>
  <c r="AU1004" i="3"/>
  <c r="AU408" i="3"/>
  <c r="AU822" i="3"/>
  <c r="AU963" i="3"/>
  <c r="AU681" i="3"/>
  <c r="AU657" i="3"/>
  <c r="AU607" i="3"/>
  <c r="AU662" i="3"/>
  <c r="AU230" i="3"/>
  <c r="AU851" i="3"/>
  <c r="AU218" i="3"/>
  <c r="AU263" i="3"/>
  <c r="AU832" i="3"/>
  <c r="AU357" i="3"/>
  <c r="AU775" i="3"/>
  <c r="AU927" i="3"/>
  <c r="AU165" i="3"/>
  <c r="AU571" i="3"/>
  <c r="AU95" i="3"/>
  <c r="AU660" i="3"/>
  <c r="AU516" i="3"/>
  <c r="AU461" i="3"/>
  <c r="AU382" i="3"/>
  <c r="AU323" i="3"/>
  <c r="AU673" i="3"/>
  <c r="AU169" i="3"/>
  <c r="AU575" i="3"/>
  <c r="AU348" i="3"/>
  <c r="AU713" i="3"/>
  <c r="AU698" i="3"/>
  <c r="AU609" i="3"/>
  <c r="AU139" i="3"/>
  <c r="AU868" i="3"/>
  <c r="AU388" i="3"/>
  <c r="AU455" i="3"/>
  <c r="AU208" i="3"/>
  <c r="AU195" i="3"/>
  <c r="AU827" i="3"/>
  <c r="AU796" i="3"/>
  <c r="AU220" i="3"/>
  <c r="AU928" i="3"/>
  <c r="AU332" i="3"/>
  <c r="AU226" i="3"/>
  <c r="AU682" i="3"/>
  <c r="AU926" i="3"/>
  <c r="AU324" i="3"/>
  <c r="AU291" i="3"/>
  <c r="AU416" i="3"/>
  <c r="AU870" i="3"/>
  <c r="AU817" i="3"/>
  <c r="AU757" i="3"/>
  <c r="AU522" i="3"/>
  <c r="AU613" i="3"/>
  <c r="AU84" i="3"/>
  <c r="AU424" i="3"/>
  <c r="AU38" i="3"/>
  <c r="AU829" i="3"/>
  <c r="AU988" i="3"/>
  <c r="AU143" i="3"/>
  <c r="AU83" i="3"/>
  <c r="AU282" i="3"/>
  <c r="AU890" i="3"/>
  <c r="AU148" i="3"/>
  <c r="AU181" i="3"/>
  <c r="AU542" i="3"/>
  <c r="AU205" i="3"/>
  <c r="AU133" i="3"/>
  <c r="AU902" i="3"/>
  <c r="AU86" i="3"/>
  <c r="AU790" i="3"/>
  <c r="AU818" i="3"/>
  <c r="AU441" i="3"/>
  <c r="AU498" i="3"/>
  <c r="AU53" i="3"/>
  <c r="AU288" i="3"/>
  <c r="AU580" i="3"/>
  <c r="AU966" i="3"/>
  <c r="AU646" i="3"/>
  <c r="AU34" i="3"/>
  <c r="AU62" i="3"/>
  <c r="AU840" i="3"/>
  <c r="AU561" i="3"/>
  <c r="AU21" i="3"/>
  <c r="AU941" i="3"/>
  <c r="AU930" i="3"/>
  <c r="AU420" i="3"/>
  <c r="AU749" i="3"/>
  <c r="AU279" i="3"/>
  <c r="AU128" i="3"/>
  <c r="AU23" i="3"/>
  <c r="AU667" i="3"/>
  <c r="AU494" i="3"/>
  <c r="AU277" i="3"/>
  <c r="AU341" i="3"/>
  <c r="AU596" i="3"/>
  <c r="AU590" i="3"/>
  <c r="AU859" i="3"/>
  <c r="AU626" i="3"/>
  <c r="AU289" i="3"/>
  <c r="AU431" i="3"/>
  <c r="AU903" i="3"/>
  <c r="AU68" i="3"/>
  <c r="AU497" i="3"/>
  <c r="AU444" i="3"/>
  <c r="AU977" i="3"/>
  <c r="AU848" i="3"/>
  <c r="AU298" i="3"/>
  <c r="AU134" i="3"/>
  <c r="AU973" i="3"/>
  <c r="AU285" i="3"/>
  <c r="AU780" i="3"/>
  <c r="AU720" i="3"/>
  <c r="AU501" i="3"/>
  <c r="AU824" i="3"/>
  <c r="AU312" i="3"/>
  <c r="AU952" i="3"/>
  <c r="AU269" i="3"/>
  <c r="AU411" i="3"/>
  <c r="AU335" i="3"/>
  <c r="AU526" i="3"/>
  <c r="AU338" i="3"/>
  <c r="AU237" i="3"/>
  <c r="AU573" i="3"/>
  <c r="AU736" i="3"/>
  <c r="AU286" i="3"/>
  <c r="AU814" i="3"/>
  <c r="AU721" i="3"/>
  <c r="AU267" i="3"/>
  <c r="AU972" i="3"/>
  <c r="AU259" i="3"/>
  <c r="AU126" i="3"/>
  <c r="AU364" i="3"/>
  <c r="AU811" i="3"/>
  <c r="AU299" i="3"/>
  <c r="AU740" i="3"/>
  <c r="AU854" i="3"/>
  <c r="AU684" i="3"/>
  <c r="AU552" i="3"/>
  <c r="AU808" i="3"/>
  <c r="AU907" i="3"/>
  <c r="AU792" i="3"/>
  <c r="AU91" i="3"/>
  <c r="AU500" i="3"/>
  <c r="AU797" i="3"/>
  <c r="AU985" i="3"/>
  <c r="AU117" i="3"/>
  <c r="AU349" i="3"/>
  <c r="AU203" i="3"/>
  <c r="AU747" i="3"/>
  <c r="AU917" i="3"/>
  <c r="AU946" i="3"/>
  <c r="AU14" i="3"/>
  <c r="AU559" i="3"/>
  <c r="AU96" i="3"/>
  <c r="AU223" i="3"/>
  <c r="AU735" i="3"/>
  <c r="AU714" i="3"/>
  <c r="AU71" i="3"/>
  <c r="AU438" i="3"/>
  <c r="AU705" i="3"/>
  <c r="AU443" i="3"/>
  <c r="AU317" i="3"/>
  <c r="AU281" i="3"/>
  <c r="AU189" i="3"/>
  <c r="AU517" i="3"/>
  <c r="AU355" i="3"/>
  <c r="AU581" i="3"/>
  <c r="AU366" i="3"/>
  <c r="AU395" i="3"/>
  <c r="AU1003" i="3"/>
  <c r="AU442" i="3"/>
  <c r="AU24" i="3"/>
  <c r="AU518" i="3"/>
  <c r="AU19" i="3"/>
  <c r="AU318" i="3"/>
  <c r="AU147" i="3"/>
  <c r="AU798" i="3"/>
  <c r="AU605" i="3"/>
  <c r="AU188" i="3"/>
  <c r="AU445" i="3"/>
  <c r="AU115" i="3"/>
  <c r="AU719" i="3"/>
  <c r="AU185" i="3"/>
  <c r="AU548" i="3"/>
  <c r="AU119" i="3"/>
  <c r="AU386" i="3"/>
  <c r="AU315" i="3"/>
  <c r="AU242" i="3"/>
  <c r="AU302" i="3"/>
  <c r="AU305" i="3"/>
  <c r="AU164" i="3"/>
  <c r="AU847" i="3"/>
  <c r="AU201" i="3"/>
  <c r="AU889" i="3"/>
  <c r="AU381" i="3"/>
  <c r="AU589" i="3"/>
  <c r="AU731" i="3"/>
  <c r="AU219" i="3"/>
  <c r="AU350" i="3"/>
  <c r="AU997" i="3"/>
  <c r="AU836" i="3"/>
  <c r="AU43" i="3"/>
  <c r="AU90" i="3"/>
  <c r="AU880" i="3"/>
  <c r="AU179" i="3"/>
  <c r="AU531" i="3"/>
  <c r="AU640" i="3"/>
  <c r="AU158" i="3"/>
  <c r="AU624" i="3"/>
  <c r="AU330" i="3"/>
  <c r="AU910" i="3"/>
  <c r="AU159" i="3"/>
  <c r="AU844" i="3"/>
  <c r="AU313" i="3"/>
  <c r="AU478" i="3"/>
  <c r="AU236" i="3"/>
  <c r="AU850" i="3"/>
  <c r="AU249" i="3"/>
  <c r="AU209" i="3"/>
  <c r="AU412" i="3"/>
  <c r="AU677" i="3"/>
  <c r="AU732" i="3"/>
  <c r="AU821" i="3"/>
  <c r="AU507" i="3"/>
  <c r="AU211" i="3"/>
  <c r="AU432" i="3"/>
  <c r="AU629" i="3"/>
  <c r="AU633" i="3"/>
  <c r="AU546" i="3"/>
  <c r="AU470" i="3"/>
  <c r="AU671" i="3"/>
  <c r="AU447" i="3"/>
  <c r="AU346" i="3"/>
  <c r="AU275" i="3"/>
  <c r="AU47" i="3"/>
  <c r="AU584" i="3"/>
  <c r="AU244" i="3"/>
  <c r="AU754" i="3"/>
  <c r="AU216" i="3"/>
  <c r="AU270" i="3"/>
  <c r="AU730" i="3"/>
  <c r="AU486" i="3"/>
  <c r="AU722" i="3"/>
  <c r="AU114" i="3"/>
  <c r="AU22" i="3"/>
  <c r="AU398" i="3"/>
  <c r="AU273" i="3"/>
  <c r="AU473" i="3"/>
  <c r="AU908" i="3"/>
  <c r="AU57" i="3"/>
  <c r="AU638" i="3"/>
  <c r="AU769" i="3"/>
  <c r="AU150" i="3"/>
  <c r="AU635" i="3"/>
  <c r="AU804" i="3"/>
  <c r="AU325" i="3"/>
  <c r="AU981" i="3"/>
  <c r="AU58" i="3"/>
  <c r="AU574" i="3"/>
  <c r="AU733" i="3"/>
  <c r="AU467" i="3"/>
  <c r="AU206" i="3"/>
  <c r="AU375" i="3"/>
  <c r="AU100" i="3"/>
  <c r="AU782" i="3"/>
  <c r="AU515" i="3"/>
  <c r="AU937" i="3"/>
  <c r="AU192" i="3"/>
  <c r="AU521" i="3"/>
  <c r="AU1000" i="3"/>
  <c r="AU512" i="3"/>
  <c r="AU370" i="3"/>
  <c r="AU943" i="3"/>
  <c r="AU54" i="3"/>
  <c r="AU191" i="3"/>
  <c r="AU617" i="3"/>
  <c r="AU449" i="3"/>
  <c r="AU746" i="3"/>
  <c r="AU852" i="3"/>
  <c r="AU743" i="3"/>
  <c r="AU632" i="3"/>
  <c r="AU450" i="3"/>
  <c r="AU161" i="3"/>
  <c r="AU650" i="3"/>
  <c r="AU787" i="3"/>
  <c r="AU81" i="3"/>
  <c r="AU986" i="3"/>
  <c r="AU980" i="3"/>
  <c r="AU367" i="3"/>
  <c r="AU932" i="3"/>
  <c r="AU704" i="3"/>
  <c r="AU770" i="3"/>
  <c r="AU170" i="3"/>
  <c r="AU428" i="3"/>
  <c r="AU283" i="3"/>
  <c r="AU225" i="3"/>
  <c r="AU510" i="3"/>
  <c r="AU293" i="3"/>
  <c r="AU845" i="3"/>
  <c r="AU227" i="3"/>
  <c r="AU186" i="3"/>
  <c r="AU579" i="3"/>
  <c r="AU268" i="3"/>
  <c r="AU996" i="3"/>
  <c r="AU417" i="3"/>
  <c r="AU138" i="3"/>
  <c r="AU199" i="3"/>
  <c r="AU670" i="3"/>
  <c r="AU245" i="3"/>
  <c r="AU549" i="3"/>
  <c r="AU246" i="3"/>
  <c r="AU215" i="3"/>
  <c r="AU454" i="3"/>
  <c r="AU70" i="3"/>
  <c r="AU113" i="3"/>
  <c r="AU1001" i="3"/>
  <c r="AU699" i="3"/>
  <c r="AU359" i="3"/>
  <c r="AU799" i="3"/>
  <c r="AU862" i="3"/>
  <c r="AU771" i="3"/>
  <c r="AU358" i="3"/>
  <c r="AU495" i="3"/>
  <c r="AU98" i="3"/>
  <c r="AU292" i="3"/>
  <c r="AU576" i="3"/>
  <c r="AU56" i="3"/>
  <c r="AU541" i="3"/>
  <c r="V909" i="3"/>
  <c r="V874" i="3"/>
  <c r="V943" i="3"/>
  <c r="V986" i="3"/>
  <c r="V745" i="3"/>
  <c r="V698" i="3"/>
  <c r="V827" i="3"/>
  <c r="V983" i="3"/>
  <c r="V815" i="3"/>
  <c r="V914" i="3"/>
  <c r="V855" i="3"/>
  <c r="V769" i="3"/>
  <c r="V776" i="3"/>
  <c r="V709" i="3"/>
  <c r="V512" i="3"/>
  <c r="V768" i="3"/>
  <c r="V684" i="3"/>
  <c r="V638" i="3"/>
  <c r="V715" i="3"/>
  <c r="V681" i="3"/>
  <c r="V628" i="3"/>
  <c r="V777" i="3"/>
  <c r="V610" i="3"/>
  <c r="V615" i="3"/>
  <c r="V589" i="3"/>
  <c r="V576" i="3"/>
  <c r="V668" i="3"/>
  <c r="V536" i="3"/>
  <c r="V485" i="3"/>
  <c r="V599" i="3"/>
  <c r="V504" i="3"/>
  <c r="V557" i="3"/>
  <c r="V595" i="3"/>
  <c r="V588" i="3"/>
  <c r="V556" i="3"/>
  <c r="V643" i="3"/>
  <c r="V619" i="3"/>
  <c r="V600" i="3"/>
  <c r="V555" i="3"/>
  <c r="V453" i="3"/>
  <c r="V518" i="3"/>
  <c r="V478" i="3"/>
  <c r="V413" i="3"/>
  <c r="V432" i="3"/>
  <c r="V417" i="3"/>
  <c r="V351" i="3"/>
  <c r="V437" i="3"/>
  <c r="V399" i="3"/>
  <c r="V471" i="3"/>
  <c r="V401" i="3"/>
  <c r="V420" i="3"/>
  <c r="V480" i="3"/>
  <c r="V280" i="3"/>
  <c r="V164" i="3"/>
  <c r="M164" i="3"/>
  <c r="V365" i="3"/>
  <c r="V309" i="3"/>
  <c r="V293" i="3"/>
  <c r="V292" i="3"/>
  <c r="V303" i="3"/>
  <c r="V366" i="3"/>
  <c r="V323" i="3"/>
  <c r="V297" i="3"/>
  <c r="V315" i="3"/>
  <c r="V274" i="3"/>
  <c r="V266" i="3"/>
  <c r="V251" i="3"/>
  <c r="V277" i="3"/>
  <c r="V111" i="3"/>
  <c r="E123" i="6"/>
  <c r="D123" i="6"/>
  <c r="V54" i="36"/>
  <c r="F136" i="6"/>
  <c r="V26" i="36"/>
  <c r="V53" i="36"/>
  <c r="D119" i="6"/>
  <c r="E119" i="6"/>
  <c r="F126" i="6"/>
  <c r="V16" i="36"/>
  <c r="V934" i="3"/>
  <c r="V988" i="3"/>
  <c r="V962" i="3"/>
  <c r="V767" i="3"/>
  <c r="V870" i="3"/>
  <c r="V976" i="3"/>
  <c r="V885" i="3"/>
  <c r="V804" i="3"/>
  <c r="F121" i="39"/>
  <c r="V30" i="36"/>
  <c r="E136" i="39"/>
  <c r="D136" i="39"/>
  <c r="V998" i="3"/>
  <c r="F125" i="39"/>
  <c r="V34" i="36"/>
  <c r="D155" i="39"/>
  <c r="D153" i="39"/>
  <c r="D163" i="39"/>
  <c r="D149" i="39"/>
  <c r="D146" i="39"/>
  <c r="E162" i="6"/>
  <c r="E138" i="6"/>
  <c r="E162" i="39"/>
  <c r="E151" i="6"/>
  <c r="E144" i="39"/>
  <c r="D143" i="39"/>
  <c r="D141" i="39"/>
  <c r="D151" i="39"/>
  <c r="D161" i="6"/>
  <c r="D158" i="6"/>
  <c r="E160" i="6"/>
  <c r="E163" i="39"/>
  <c r="E149" i="39"/>
  <c r="E149" i="6"/>
  <c r="E166" i="39"/>
  <c r="D167" i="6"/>
  <c r="D165" i="6"/>
  <c r="D139" i="39"/>
  <c r="D149" i="6"/>
  <c r="D146" i="6"/>
  <c r="E158" i="6"/>
  <c r="E154" i="39"/>
  <c r="E151" i="39"/>
  <c r="E147" i="6"/>
  <c r="E157" i="39"/>
  <c r="D155" i="6"/>
  <c r="D153" i="6"/>
  <c r="D163" i="6"/>
  <c r="D137" i="6"/>
  <c r="D157" i="39"/>
  <c r="E156" i="6"/>
  <c r="E141" i="39"/>
  <c r="E140" i="39"/>
  <c r="E145" i="6"/>
  <c r="E146" i="39"/>
  <c r="D143" i="6"/>
  <c r="D141" i="6"/>
  <c r="D151" i="6"/>
  <c r="D160" i="39"/>
  <c r="D145" i="39"/>
  <c r="E154" i="6"/>
  <c r="E156" i="39"/>
  <c r="E167" i="6"/>
  <c r="E143" i="6"/>
  <c r="E159" i="39"/>
  <c r="D166" i="39"/>
  <c r="D164" i="39"/>
  <c r="D139" i="6"/>
  <c r="D148" i="39"/>
  <c r="D157" i="6"/>
  <c r="E152" i="6"/>
  <c r="E143" i="39"/>
  <c r="E165" i="6"/>
  <c r="E141" i="6"/>
  <c r="E148" i="39"/>
  <c r="D154" i="39"/>
  <c r="D152" i="39"/>
  <c r="D162" i="39"/>
  <c r="D160" i="6"/>
  <c r="D145" i="6"/>
  <c r="E150" i="6"/>
  <c r="E165" i="39"/>
  <c r="E163" i="6"/>
  <c r="E139" i="6"/>
  <c r="E161" i="39"/>
  <c r="D142" i="39"/>
  <c r="D140" i="39"/>
  <c r="D150" i="39"/>
  <c r="D148" i="6"/>
  <c r="D144" i="6"/>
  <c r="E148" i="6"/>
  <c r="E158" i="39"/>
  <c r="E161" i="6"/>
  <c r="E137" i="6"/>
  <c r="E150" i="39"/>
  <c r="D156" i="39"/>
  <c r="D166" i="6"/>
  <c r="D164" i="6"/>
  <c r="D162" i="6"/>
  <c r="D159" i="39"/>
  <c r="E152" i="39"/>
  <c r="E146" i="6"/>
  <c r="E145" i="39"/>
  <c r="E159" i="6"/>
  <c r="E164" i="39"/>
  <c r="D144" i="39"/>
  <c r="D154" i="6"/>
  <c r="D152" i="6"/>
  <c r="D150" i="6"/>
  <c r="D147" i="39"/>
  <c r="E139" i="39"/>
  <c r="E144" i="6"/>
  <c r="E160" i="39"/>
  <c r="E157" i="6"/>
  <c r="E153" i="39"/>
  <c r="D156" i="6"/>
  <c r="D142" i="6"/>
  <c r="D140" i="6"/>
  <c r="D138" i="6"/>
  <c r="D147" i="6"/>
  <c r="E166" i="6"/>
  <c r="E142" i="6"/>
  <c r="E147" i="39"/>
  <c r="E155" i="6"/>
  <c r="E142" i="39"/>
  <c r="D167" i="39"/>
  <c r="D165" i="39"/>
  <c r="D159" i="6"/>
  <c r="D161" i="39"/>
  <c r="D158" i="39"/>
  <c r="E164" i="6"/>
  <c r="E140" i="6"/>
  <c r="E167" i="39"/>
  <c r="E153" i="6"/>
  <c r="E155" i="39"/>
  <c r="V963" i="3"/>
  <c r="V531" i="3"/>
  <c r="V716" i="3"/>
  <c r="V903" i="3"/>
  <c r="V735" i="3"/>
  <c r="V753" i="3"/>
  <c r="V806" i="3"/>
  <c r="V933" i="3"/>
  <c r="V971" i="3"/>
  <c r="V584" i="3"/>
  <c r="V444" i="3"/>
  <c r="V703" i="3"/>
  <c r="V665" i="3"/>
  <c r="V647" i="3"/>
  <c r="V558" i="3"/>
  <c r="V603" i="3"/>
  <c r="V653" i="3"/>
  <c r="V561" i="3"/>
  <c r="V624" i="3"/>
  <c r="V526" i="3"/>
  <c r="V460" i="3"/>
  <c r="V404" i="3"/>
  <c r="V582" i="3"/>
  <c r="V538" i="3"/>
  <c r="V436" i="3"/>
  <c r="V575" i="3"/>
  <c r="V537" i="3"/>
  <c r="V606" i="3"/>
  <c r="V435" i="3"/>
  <c r="V393" i="3"/>
  <c r="V499" i="3"/>
  <c r="V419" i="3"/>
  <c r="V443" i="3"/>
  <c r="V426" i="3"/>
  <c r="V378" i="3"/>
  <c r="V298" i="3"/>
  <c r="V465" i="3"/>
  <c r="V469" i="3"/>
  <c r="V268" i="3"/>
  <c r="V371" i="3"/>
  <c r="V155" i="3"/>
  <c r="M155" i="3"/>
  <c r="V249" i="3"/>
  <c r="V321" i="3"/>
  <c r="V279" i="3"/>
  <c r="V254" i="3"/>
  <c r="V386" i="3"/>
  <c r="V287" i="3"/>
  <c r="V246" i="3"/>
  <c r="V332" i="3"/>
  <c r="V242" i="3"/>
  <c r="V278" i="3"/>
  <c r="V349" i="3"/>
  <c r="V273" i="3"/>
  <c r="V234" i="3"/>
  <c r="V129" i="3"/>
  <c r="M129" i="3"/>
  <c r="V343" i="3"/>
  <c r="V245" i="3"/>
  <c r="V255" i="3"/>
  <c r="D128" i="39"/>
  <c r="E128" i="39"/>
  <c r="F118" i="39"/>
  <c r="V27" i="36"/>
  <c r="E132" i="6"/>
  <c r="D132" i="6"/>
  <c r="F133" i="6"/>
  <c r="V23" i="36"/>
  <c r="F137" i="39"/>
  <c r="V46" i="36"/>
  <c r="E131" i="39"/>
  <c r="D131" i="39"/>
  <c r="J118" i="6"/>
  <c r="U58" i="36"/>
  <c r="I20" i="32" a="1"/>
  <c r="I20" i="32" s="1"/>
  <c r="R20" i="32" a="1"/>
  <c r="R20" i="32" s="1"/>
  <c r="H147" i="39"/>
  <c r="H153" i="6"/>
  <c r="H140" i="6"/>
  <c r="H152" i="39"/>
  <c r="H163" i="39"/>
  <c r="H167" i="39"/>
  <c r="H151" i="6"/>
  <c r="H155" i="39"/>
  <c r="H139" i="39"/>
  <c r="H154" i="39"/>
  <c r="H149" i="39"/>
  <c r="H149" i="6"/>
  <c r="H144" i="39"/>
  <c r="H166" i="6"/>
  <c r="H141" i="39"/>
  <c r="H151" i="39"/>
  <c r="H147" i="6"/>
  <c r="H144" i="6"/>
  <c r="H164" i="6"/>
  <c r="H156" i="39"/>
  <c r="H140" i="39"/>
  <c r="H145" i="6"/>
  <c r="H157" i="39"/>
  <c r="H162" i="6"/>
  <c r="H143" i="39"/>
  <c r="H167" i="6"/>
  <c r="H143" i="6"/>
  <c r="H146" i="39"/>
  <c r="H160" i="6"/>
  <c r="H162" i="39"/>
  <c r="H165" i="6"/>
  <c r="H141" i="6"/>
  <c r="H159" i="39"/>
  <c r="H158" i="6"/>
  <c r="H164" i="39"/>
  <c r="H163" i="6"/>
  <c r="H139" i="6"/>
  <c r="H148" i="39"/>
  <c r="H156" i="6"/>
  <c r="H166" i="39"/>
  <c r="H165" i="39"/>
  <c r="H161" i="6"/>
  <c r="H137" i="6"/>
  <c r="H142" i="6"/>
  <c r="H154" i="6"/>
  <c r="H158" i="39"/>
  <c r="H159" i="6"/>
  <c r="H138" i="6"/>
  <c r="H161" i="39"/>
  <c r="H152" i="6"/>
  <c r="H145" i="39"/>
  <c r="H157" i="6"/>
  <c r="H153" i="39"/>
  <c r="H150" i="39"/>
  <c r="H150" i="6"/>
  <c r="H160" i="39"/>
  <c r="H155" i="6"/>
  <c r="H142" i="39"/>
  <c r="H146" i="6"/>
  <c r="H148" i="6"/>
  <c r="V861" i="3"/>
  <c r="F132" i="6"/>
  <c r="V22" i="36"/>
  <c r="V50" i="36"/>
  <c r="V572" i="3"/>
  <c r="V884" i="3"/>
  <c r="D50" i="34"/>
  <c r="D61" i="34"/>
  <c r="V640" i="3"/>
  <c r="V700" i="3"/>
  <c r="V830" i="3"/>
  <c r="F118" i="6"/>
  <c r="Q58" i="36"/>
  <c r="V8" i="36"/>
  <c r="E20" i="32" a="1"/>
  <c r="E20" i="32" s="1"/>
  <c r="N20" i="32" a="1"/>
  <c r="N20" i="32" s="1"/>
  <c r="V849" i="3"/>
  <c r="V942" i="3"/>
  <c r="V937" i="3"/>
  <c r="V294" i="3"/>
  <c r="V877" i="3"/>
  <c r="V999" i="3"/>
  <c r="V952" i="3"/>
  <c r="V784" i="3"/>
  <c r="V982" i="3"/>
  <c r="V843" i="3"/>
  <c r="V778" i="3"/>
  <c r="V719" i="3"/>
  <c r="V891" i="3"/>
  <c r="V641" i="3"/>
  <c r="V970" i="3"/>
  <c r="V761" i="3"/>
  <c r="V704" i="3"/>
  <c r="V919" i="3"/>
  <c r="V733" i="3"/>
  <c r="V617" i="3"/>
  <c r="V675" i="3"/>
  <c r="V828" i="3"/>
  <c r="V686" i="3"/>
  <c r="V379" i="3"/>
  <c r="V560" i="3"/>
  <c r="V527" i="3"/>
  <c r="V650" i="3"/>
  <c r="V618" i="3"/>
  <c r="V352" i="3"/>
  <c r="V578" i="3"/>
  <c r="V505" i="3"/>
  <c r="V507" i="3"/>
  <c r="V718" i="3"/>
  <c r="V590" i="3"/>
  <c r="V522" i="3"/>
  <c r="V510" i="3"/>
  <c r="V506" i="3"/>
  <c r="V551" i="3"/>
  <c r="V679" i="3"/>
  <c r="V388" i="3"/>
  <c r="V424" i="3"/>
  <c r="V264" i="3"/>
  <c r="V396" i="3"/>
  <c r="V384" i="3"/>
  <c r="V363" i="3"/>
  <c r="V232" i="3"/>
  <c r="V335" i="3"/>
  <c r="V367" i="3"/>
  <c r="V317" i="3"/>
  <c r="M139" i="3"/>
  <c r="V139" i="3"/>
  <c r="V346" i="3"/>
  <c r="V322" i="3"/>
  <c r="V408" i="3"/>
  <c r="V345" i="3"/>
  <c r="V344" i="3"/>
  <c r="V258" i="3"/>
  <c r="V326" i="3"/>
  <c r="V375" i="3"/>
  <c r="V265" i="3"/>
  <c r="V147" i="3"/>
  <c r="M147" i="3"/>
  <c r="V257" i="3"/>
  <c r="V145" i="3"/>
  <c r="M145" i="3"/>
  <c r="V52" i="36"/>
  <c r="F119" i="6"/>
  <c r="V9" i="36"/>
  <c r="F134" i="6"/>
  <c r="V24" i="36"/>
  <c r="D119" i="39"/>
  <c r="E119" i="39"/>
  <c r="V49" i="36"/>
  <c r="V979" i="3"/>
  <c r="E129" i="6"/>
  <c r="D129" i="6"/>
  <c r="V809" i="3"/>
  <c r="V798" i="3"/>
  <c r="V917" i="3"/>
  <c r="V699" i="3"/>
  <c r="V921" i="3"/>
  <c r="V898" i="3"/>
  <c r="V800" i="3"/>
  <c r="V799" i="3"/>
  <c r="I165" i="6"/>
  <c r="I141" i="6"/>
  <c r="I148" i="39"/>
  <c r="I151" i="39"/>
  <c r="I147" i="6"/>
  <c r="I146" i="39"/>
  <c r="I158" i="6"/>
  <c r="I140" i="39"/>
  <c r="I145" i="6"/>
  <c r="I166" i="39"/>
  <c r="I156" i="6"/>
  <c r="I167" i="6"/>
  <c r="I143" i="6"/>
  <c r="I159" i="39"/>
  <c r="I154" i="6"/>
  <c r="I147" i="39"/>
  <c r="I139" i="6"/>
  <c r="I166" i="6"/>
  <c r="I163" i="39"/>
  <c r="I167" i="39"/>
  <c r="I137" i="6"/>
  <c r="I164" i="6"/>
  <c r="I154" i="39"/>
  <c r="I149" i="39"/>
  <c r="I153" i="39"/>
  <c r="I162" i="6"/>
  <c r="I141" i="39"/>
  <c r="I162" i="39"/>
  <c r="I142" i="39"/>
  <c r="I160" i="6"/>
  <c r="I156" i="39"/>
  <c r="I163" i="6"/>
  <c r="I164" i="39"/>
  <c r="I152" i="6"/>
  <c r="I143" i="39"/>
  <c r="I161" i="6"/>
  <c r="I155" i="39"/>
  <c r="I150" i="6"/>
  <c r="I165" i="39"/>
  <c r="I159" i="6"/>
  <c r="I144" i="39"/>
  <c r="I148" i="6"/>
  <c r="I158" i="39"/>
  <c r="I157" i="6"/>
  <c r="I157" i="39"/>
  <c r="I146" i="6"/>
  <c r="I145" i="39"/>
  <c r="I155" i="6"/>
  <c r="I161" i="39"/>
  <c r="I144" i="6"/>
  <c r="I153" i="6"/>
  <c r="I150" i="39"/>
  <c r="I142" i="6"/>
  <c r="I151" i="6"/>
  <c r="I152" i="39"/>
  <c r="I140" i="6"/>
  <c r="I160" i="39"/>
  <c r="I149" i="6"/>
  <c r="I139" i="39"/>
  <c r="I138" i="6"/>
  <c r="V905" i="3"/>
  <c r="V789" i="3"/>
  <c r="V896" i="3"/>
  <c r="V935" i="3"/>
  <c r="V908" i="3"/>
  <c r="V946" i="3"/>
  <c r="V876" i="3"/>
  <c r="V772" i="3"/>
  <c r="V737" i="3"/>
  <c r="V694" i="3"/>
  <c r="V649" i="3"/>
  <c r="V944" i="3"/>
  <c r="V712" i="3"/>
  <c r="V802" i="3"/>
  <c r="L6" i="3"/>
  <c r="V812" i="3"/>
  <c r="V820" i="3"/>
  <c r="V627" i="3"/>
  <c r="V651" i="3"/>
  <c r="V727" i="3"/>
  <c r="V706" i="3"/>
  <c r="V543" i="3"/>
  <c r="V547" i="3"/>
  <c r="V625" i="3"/>
  <c r="V481" i="3"/>
  <c r="V594" i="3"/>
  <c r="V667" i="3"/>
  <c r="V593" i="3"/>
  <c r="V489" i="3"/>
  <c r="V405" i="3"/>
  <c r="V433" i="3"/>
  <c r="V383" i="3"/>
  <c r="V441" i="3"/>
  <c r="V300" i="3"/>
  <c r="V151" i="3"/>
  <c r="M151" i="3"/>
  <c r="V314" i="3"/>
  <c r="V377" i="3"/>
  <c r="V308" i="3"/>
  <c r="V270" i="3"/>
  <c r="V281" i="3"/>
  <c r="V347" i="3"/>
  <c r="V182" i="3"/>
  <c r="M182" i="3"/>
  <c r="V221" i="3"/>
  <c r="V217" i="3"/>
  <c r="V397" i="3"/>
  <c r="V240" i="3"/>
  <c r="V248" i="3"/>
  <c r="V149" i="3"/>
  <c r="M149" i="3"/>
  <c r="P58" i="36"/>
  <c r="M20" i="32" a="1"/>
  <c r="M20" i="32" s="1"/>
  <c r="D20" i="32" a="1"/>
  <c r="D20" i="32" s="1"/>
  <c r="E122" i="6"/>
  <c r="D122" i="6"/>
  <c r="D135" i="6"/>
  <c r="E135" i="6"/>
  <c r="E120" i="6"/>
  <c r="D120" i="6"/>
  <c r="V924" i="3"/>
  <c r="V888" i="3"/>
  <c r="V901" i="3"/>
  <c r="V927" i="3"/>
  <c r="V801" i="3"/>
  <c r="V1004" i="3"/>
  <c r="V995" i="3"/>
  <c r="V848" i="3"/>
  <c r="F127" i="6"/>
  <c r="V17" i="36"/>
  <c r="V867" i="3"/>
  <c r="V973" i="3"/>
  <c r="V865" i="3"/>
  <c r="V783" i="3"/>
  <c r="V738" i="3"/>
  <c r="V780" i="3"/>
  <c r="V632" i="3"/>
  <c r="V852" i="3"/>
  <c r="V711" i="3"/>
  <c r="V954" i="3"/>
  <c r="V823" i="3"/>
  <c r="V739" i="3"/>
  <c r="V648" i="3"/>
  <c r="V831" i="3"/>
  <c r="V646" i="3"/>
  <c r="V539" i="3"/>
  <c r="V788" i="3"/>
  <c r="V644" i="3"/>
  <c r="V602" i="3"/>
  <c r="V811" i="3"/>
  <c r="V762" i="3"/>
  <c r="V633" i="3"/>
  <c r="V771" i="3"/>
  <c r="V523" i="3"/>
  <c r="V842" i="3"/>
  <c r="V692" i="3"/>
  <c r="V559" i="3"/>
  <c r="V494" i="3"/>
  <c r="V613" i="3"/>
  <c r="V482" i="3"/>
  <c r="V570" i="3"/>
  <c r="V533" i="3"/>
  <c r="V514" i="3"/>
  <c r="V463" i="3"/>
  <c r="V654" i="3"/>
  <c r="V581" i="3"/>
  <c r="V492" i="3"/>
  <c r="V387" i="3"/>
  <c r="V414" i="3"/>
  <c r="V395" i="3"/>
  <c r="V484" i="3"/>
  <c r="V392" i="3"/>
  <c r="V394" i="3"/>
  <c r="V243" i="3"/>
  <c r="V427" i="3"/>
  <c r="V430" i="3"/>
  <c r="V452" i="3"/>
  <c r="V261" i="3"/>
  <c r="V295" i="3"/>
  <c r="V318" i="3"/>
  <c r="V313" i="3"/>
  <c r="V286" i="3"/>
  <c r="V333" i="3"/>
  <c r="V302" i="3"/>
  <c r="V142" i="3"/>
  <c r="M142" i="3"/>
  <c r="V340" i="3"/>
  <c r="V336" i="3"/>
  <c r="V307" i="3"/>
  <c r="V288" i="3"/>
  <c r="V247" i="3"/>
  <c r="V140" i="3"/>
  <c r="M140" i="3"/>
  <c r="V284" i="3"/>
  <c r="V219" i="3"/>
  <c r="V276" i="3"/>
  <c r="D127" i="39"/>
  <c r="E127" i="39"/>
  <c r="F135" i="6"/>
  <c r="V25" i="36"/>
  <c r="D134" i="39"/>
  <c r="E134" i="39"/>
  <c r="D134" i="6"/>
  <c r="E134" i="6"/>
  <c r="V748" i="3"/>
  <c r="F132" i="39"/>
  <c r="V41" i="36"/>
  <c r="V803" i="3"/>
  <c r="V968" i="3"/>
  <c r="V858" i="3"/>
  <c r="V879" i="3"/>
  <c r="V844" i="3"/>
  <c r="V660" i="3"/>
  <c r="I6" i="3"/>
  <c r="V939" i="3"/>
  <c r="V1002" i="3"/>
  <c r="V977" i="3"/>
  <c r="V730" i="3"/>
  <c r="V57" i="36"/>
  <c r="F130" i="39"/>
  <c r="V39" i="36"/>
  <c r="E121" i="39"/>
  <c r="D121" i="39"/>
  <c r="V889" i="3"/>
  <c r="V786" i="3"/>
  <c r="V687" i="3"/>
  <c r="V923" i="3"/>
  <c r="V763" i="3"/>
  <c r="V821" i="3"/>
  <c r="V959" i="3"/>
  <c r="V742" i="3"/>
  <c r="V833" i="3"/>
  <c r="V985" i="3"/>
  <c r="V714" i="3"/>
  <c r="V911" i="3"/>
  <c r="V832" i="3"/>
  <c r="V530" i="3"/>
  <c r="V797" i="3"/>
  <c r="V880" i="3"/>
  <c r="V728" i="3"/>
  <c r="V614" i="3"/>
  <c r="V744" i="3"/>
  <c r="V781" i="3"/>
  <c r="V690" i="3"/>
  <c r="V609" i="3"/>
  <c r="V741" i="3"/>
  <c r="V758" i="3"/>
  <c r="V529" i="3"/>
  <c r="V829" i="3"/>
  <c r="V611" i="3"/>
  <c r="V652" i="3"/>
  <c r="V664" i="3"/>
  <c r="V569" i="3"/>
  <c r="V525" i="3"/>
  <c r="V493" i="3"/>
  <c r="V544" i="3"/>
  <c r="V400" i="3"/>
  <c r="V566" i="3"/>
  <c r="V586" i="3"/>
  <c r="V476" i="3"/>
  <c r="V459" i="3"/>
  <c r="V348" i="3"/>
  <c r="V472" i="3"/>
  <c r="V486" i="3"/>
  <c r="V475" i="3"/>
  <c r="V353" i="3"/>
  <c r="V456" i="3"/>
  <c r="V409" i="3"/>
  <c r="V446" i="3"/>
  <c r="V449" i="3"/>
  <c r="V466" i="3"/>
  <c r="V329" i="3"/>
  <c r="V285" i="3"/>
  <c r="V225" i="3"/>
  <c r="V153" i="3"/>
  <c r="M153" i="3"/>
  <c r="V360" i="3"/>
  <c r="V229" i="3"/>
  <c r="V311" i="3"/>
  <c r="V259" i="3"/>
  <c r="V216" i="3"/>
  <c r="V170" i="3"/>
  <c r="M170" i="3"/>
  <c r="V296" i="3"/>
  <c r="V328" i="3"/>
  <c r="V223" i="3"/>
  <c r="M173" i="3"/>
  <c r="V173" i="3"/>
  <c r="F126" i="39"/>
  <c r="V35" i="36"/>
  <c r="D124" i="39"/>
  <c r="E124" i="39"/>
  <c r="V878" i="3"/>
  <c r="V793" i="3"/>
  <c r="D135" i="39"/>
  <c r="E135" i="39"/>
  <c r="V841" i="3"/>
  <c r="V931" i="3"/>
  <c r="V972" i="3"/>
  <c r="K6" i="3"/>
  <c r="V981" i="3"/>
  <c r="V966" i="3"/>
  <c r="E127" i="6"/>
  <c r="D127" i="6"/>
  <c r="V899" i="3"/>
  <c r="V906" i="3"/>
  <c r="F160" i="39"/>
  <c r="F157" i="6"/>
  <c r="F153" i="39"/>
  <c r="F139" i="39"/>
  <c r="F144" i="6"/>
  <c r="F165" i="39"/>
  <c r="F163" i="6"/>
  <c r="F139" i="6"/>
  <c r="F161" i="39"/>
  <c r="F150" i="6"/>
  <c r="F158" i="39"/>
  <c r="F161" i="6"/>
  <c r="F137" i="6"/>
  <c r="F150" i="39"/>
  <c r="F148" i="6"/>
  <c r="F145" i="39"/>
  <c r="F159" i="6"/>
  <c r="F164" i="39"/>
  <c r="F152" i="39"/>
  <c r="F146" i="6"/>
  <c r="F147" i="39"/>
  <c r="F147" i="6"/>
  <c r="F166" i="6"/>
  <c r="F167" i="39"/>
  <c r="F145" i="6"/>
  <c r="F164" i="6"/>
  <c r="F162" i="39"/>
  <c r="F143" i="6"/>
  <c r="F162" i="6"/>
  <c r="F149" i="39"/>
  <c r="F141" i="6"/>
  <c r="F160" i="6"/>
  <c r="F151" i="39"/>
  <c r="F142" i="39"/>
  <c r="F158" i="6"/>
  <c r="F140" i="39"/>
  <c r="F155" i="39"/>
  <c r="F156" i="6"/>
  <c r="F167" i="6"/>
  <c r="F144" i="39"/>
  <c r="F154" i="6"/>
  <c r="F163" i="39"/>
  <c r="F165" i="6"/>
  <c r="F166" i="39"/>
  <c r="F152" i="6"/>
  <c r="F154" i="39"/>
  <c r="F155" i="6"/>
  <c r="F157" i="39"/>
  <c r="F142" i="6"/>
  <c r="F141" i="39"/>
  <c r="F153" i="6"/>
  <c r="F146" i="39"/>
  <c r="F140" i="6"/>
  <c r="F156" i="39"/>
  <c r="F151" i="6"/>
  <c r="F159" i="39"/>
  <c r="F138" i="6"/>
  <c r="F143" i="39"/>
  <c r="F149" i="6"/>
  <c r="F148" i="39"/>
  <c r="V48" i="36"/>
  <c r="V871" i="3"/>
  <c r="F136" i="39"/>
  <c r="V45" i="36"/>
  <c r="V785" i="3"/>
  <c r="V792" i="3"/>
  <c r="V856" i="3"/>
  <c r="V695" i="3"/>
  <c r="V967" i="3"/>
  <c r="V875" i="3"/>
  <c r="V796" i="3"/>
  <c r="V928" i="3"/>
  <c r="V993" i="3"/>
  <c r="V918" i="3"/>
  <c r="V805" i="3"/>
  <c r="V965" i="3"/>
  <c r="V601" i="3"/>
  <c r="V816" i="3"/>
  <c r="V945" i="3"/>
  <c r="V655" i="3"/>
  <c r="V659" i="3"/>
  <c r="V683" i="3"/>
  <c r="V720" i="3"/>
  <c r="V851" i="3"/>
  <c r="V696" i="3"/>
  <c r="V707" i="3"/>
  <c r="V747" i="3"/>
  <c r="V608" i="3"/>
  <c r="V743" i="3"/>
  <c r="V713" i="3"/>
  <c r="V639" i="3"/>
  <c r="V669" i="3"/>
  <c r="V585" i="3"/>
  <c r="V592" i="3"/>
  <c r="V534" i="3"/>
  <c r="V545" i="3"/>
  <c r="V415" i="3"/>
  <c r="V502" i="3"/>
  <c r="V634" i="3"/>
  <c r="V605" i="3"/>
  <c r="V501" i="3"/>
  <c r="V519" i="3"/>
  <c r="V490" i="3"/>
  <c r="V488" i="3"/>
  <c r="V474" i="3"/>
  <c r="V416" i="3"/>
  <c r="V334" i="3"/>
  <c r="V402" i="3"/>
  <c r="V445" i="3"/>
  <c r="V369" i="3"/>
  <c r="M144" i="3"/>
  <c r="V144" i="3"/>
  <c r="V389" i="3"/>
  <c r="V455" i="3"/>
  <c r="V237" i="3"/>
  <c r="V138" i="3"/>
  <c r="M138" i="3"/>
  <c r="V218" i="3"/>
  <c r="V304" i="3"/>
  <c r="V339" i="3"/>
  <c r="V374" i="3"/>
  <c r="M141" i="3"/>
  <c r="V141" i="3"/>
  <c r="V358" i="3"/>
  <c r="V262" i="3"/>
  <c r="V361" i="3"/>
  <c r="V354" i="3"/>
  <c r="V320" i="3"/>
  <c r="M159" i="3"/>
  <c r="W159" i="3"/>
  <c r="M150" i="3"/>
  <c r="V150" i="3"/>
  <c r="V158" i="3"/>
  <c r="M158" i="3"/>
  <c r="M120" i="3"/>
  <c r="V120" i="3"/>
  <c r="F123" i="6"/>
  <c r="V13" i="36"/>
  <c r="F135" i="39"/>
  <c r="V44" i="36"/>
  <c r="D126" i="6"/>
  <c r="E126" i="6"/>
  <c r="F128" i="6"/>
  <c r="V18" i="36"/>
  <c r="F129" i="39"/>
  <c r="V38" i="36"/>
  <c r="V810" i="3"/>
  <c r="V922" i="3"/>
  <c r="V672" i="3"/>
  <c r="F131" i="6"/>
  <c r="V21" i="36"/>
  <c r="V996" i="3"/>
  <c r="V964" i="3"/>
  <c r="V1005" i="3"/>
  <c r="V782" i="3"/>
  <c r="V989" i="3"/>
  <c r="V961" i="3"/>
  <c r="V755" i="3"/>
  <c r="V916" i="3"/>
  <c r="V955" i="3"/>
  <c r="V956" i="3"/>
  <c r="V897" i="3"/>
  <c r="V904" i="3"/>
  <c r="V847" i="3"/>
  <c r="V710" i="3"/>
  <c r="V862" i="3"/>
  <c r="E120" i="39"/>
  <c r="D120" i="39"/>
  <c r="V749" i="3"/>
  <c r="V708" i="3"/>
  <c r="V1001" i="3"/>
  <c r="V596" i="3"/>
  <c r="V864" i="3"/>
  <c r="V975" i="3"/>
  <c r="V817" i="3"/>
  <c r="V834" i="3"/>
  <c r="V656" i="3"/>
  <c r="V813" i="3"/>
  <c r="V697" i="3"/>
  <c r="V635" i="3"/>
  <c r="V577" i="3"/>
  <c r="V676" i="3"/>
  <c r="V540" i="3"/>
  <c r="V677" i="3"/>
  <c r="V612" i="3"/>
  <c r="V731" i="3"/>
  <c r="V645" i="3"/>
  <c r="V701" i="3"/>
  <c r="V548" i="3"/>
  <c r="V562" i="3"/>
  <c r="V573" i="3"/>
  <c r="V154" i="3"/>
  <c r="M154" i="3"/>
  <c r="V532" i="3"/>
  <c r="V479" i="3"/>
  <c r="V477" i="3"/>
  <c r="V239" i="3"/>
  <c r="V495" i="3"/>
  <c r="V431" i="3"/>
  <c r="V385" i="3"/>
  <c r="V468" i="3"/>
  <c r="V461" i="3"/>
  <c r="V373" i="3"/>
  <c r="V467" i="3"/>
  <c r="V290" i="3"/>
  <c r="V228" i="3"/>
  <c r="V275" i="3"/>
  <c r="V337" i="3"/>
  <c r="M163" i="3"/>
  <c r="V163" i="3"/>
  <c r="V161" i="3"/>
  <c r="M161" i="3"/>
  <c r="V305" i="3"/>
  <c r="V310" i="3"/>
  <c r="V381" i="3"/>
  <c r="V272" i="3"/>
  <c r="M162" i="3"/>
  <c r="V162" i="3"/>
  <c r="M111" i="3"/>
  <c r="W111" i="3"/>
  <c r="V165" i="3"/>
  <c r="M165" i="3"/>
  <c r="D137" i="39"/>
  <c r="E137" i="39"/>
  <c r="D121" i="6"/>
  <c r="E121" i="6"/>
  <c r="F127" i="39"/>
  <c r="V36" i="36"/>
  <c r="D130" i="6"/>
  <c r="E130" i="6"/>
  <c r="I118" i="6"/>
  <c r="T58" i="36"/>
  <c r="H20" i="32" a="1"/>
  <c r="H20" i="32" s="1"/>
  <c r="Q20" i="32" a="1"/>
  <c r="Q20" i="32" s="1"/>
  <c r="E118" i="39"/>
  <c r="D118" i="39"/>
  <c r="F131" i="39"/>
  <c r="V40" i="36"/>
  <c r="V915" i="3"/>
  <c r="V887" i="3"/>
  <c r="V872" i="3"/>
  <c r="V900" i="3"/>
  <c r="D126" i="39"/>
  <c r="E126" i="39"/>
  <c r="V920" i="3"/>
  <c r="V790" i="3"/>
  <c r="V787" i="3"/>
  <c r="F121" i="6"/>
  <c r="V11" i="36"/>
  <c r="F124" i="6"/>
  <c r="V14" i="36"/>
  <c r="F119" i="39"/>
  <c r="V28" i="36"/>
  <c r="V56" i="36"/>
  <c r="E131" i="6"/>
  <c r="D131" i="6"/>
  <c r="V850" i="3"/>
  <c r="V622" i="3"/>
  <c r="V941" i="3"/>
  <c r="V894" i="3"/>
  <c r="V775" i="3"/>
  <c r="H6" i="3"/>
  <c r="X10" i="3"/>
  <c r="V997" i="3"/>
  <c r="V863" i="3"/>
  <c r="V807" i="3"/>
  <c r="V663" i="3"/>
  <c r="V766" i="3"/>
  <c r="V736" i="3"/>
  <c r="V770" i="3"/>
  <c r="V688" i="3"/>
  <c r="V860" i="3"/>
  <c r="V824" i="3"/>
  <c r="V907" i="3"/>
  <c r="V626" i="3"/>
  <c r="V721" i="3"/>
  <c r="V838" i="3"/>
  <c r="V571" i="3"/>
  <c r="V682" i="3"/>
  <c r="V723" i="3"/>
  <c r="V620" i="3"/>
  <c r="V583" i="3"/>
  <c r="V496" i="3"/>
  <c r="V567" i="3"/>
  <c r="V563" i="3"/>
  <c r="V607" i="3"/>
  <c r="V604" i="3"/>
  <c r="V550" i="3"/>
  <c r="V500" i="3"/>
  <c r="V483" i="3"/>
  <c r="V498" i="3"/>
  <c r="V434" i="3"/>
  <c r="V439" i="3"/>
  <c r="V422" i="3"/>
  <c r="V407" i="3"/>
  <c r="V370" i="3"/>
  <c r="V451" i="3"/>
  <c r="V406" i="3"/>
  <c r="V146" i="3"/>
  <c r="M146" i="3"/>
  <c r="V289" i="3"/>
  <c r="V368" i="3"/>
  <c r="V282" i="3"/>
  <c r="V252" i="3"/>
  <c r="V166" i="3"/>
  <c r="M166" i="3"/>
  <c r="V143" i="3"/>
  <c r="V269" i="3"/>
  <c r="V148" i="3"/>
  <c r="M148" i="3"/>
  <c r="M11" i="3"/>
  <c r="V11" i="3"/>
  <c r="V338" i="3"/>
  <c r="F124" i="39"/>
  <c r="V33" i="36"/>
  <c r="E136" i="6"/>
  <c r="D136" i="6"/>
  <c r="G145" i="39"/>
  <c r="G159" i="6"/>
  <c r="G164" i="39"/>
  <c r="G152" i="39"/>
  <c r="G146" i="6"/>
  <c r="G160" i="39"/>
  <c r="G157" i="6"/>
  <c r="G153" i="39"/>
  <c r="G139" i="39"/>
  <c r="G144" i="6"/>
  <c r="G147" i="39"/>
  <c r="G155" i="6"/>
  <c r="G142" i="39"/>
  <c r="G166" i="6"/>
  <c r="G142" i="6"/>
  <c r="G167" i="39"/>
  <c r="G153" i="6"/>
  <c r="G155" i="39"/>
  <c r="G164" i="6"/>
  <c r="G140" i="6"/>
  <c r="G162" i="39"/>
  <c r="G151" i="6"/>
  <c r="G144" i="39"/>
  <c r="G162" i="6"/>
  <c r="G138" i="6"/>
  <c r="G149" i="39"/>
  <c r="G149" i="6"/>
  <c r="G166" i="39"/>
  <c r="G160" i="6"/>
  <c r="G163" i="39"/>
  <c r="G151" i="39"/>
  <c r="G147" i="6"/>
  <c r="G157" i="39"/>
  <c r="G158" i="6"/>
  <c r="G154" i="39"/>
  <c r="G140" i="39"/>
  <c r="G145" i="6"/>
  <c r="G146" i="39"/>
  <c r="G156" i="6"/>
  <c r="G141" i="39"/>
  <c r="G156" i="39"/>
  <c r="G167" i="6"/>
  <c r="G143" i="6"/>
  <c r="G159" i="39"/>
  <c r="G154" i="6"/>
  <c r="G143" i="39"/>
  <c r="G165" i="6"/>
  <c r="G141" i="6"/>
  <c r="G148" i="39"/>
  <c r="G152" i="6"/>
  <c r="G165" i="39"/>
  <c r="G163" i="6"/>
  <c r="G139" i="6"/>
  <c r="G161" i="39"/>
  <c r="G150" i="6"/>
  <c r="G158" i="39"/>
  <c r="G161" i="6"/>
  <c r="G137" i="6"/>
  <c r="G150" i="39"/>
  <c r="G148" i="6"/>
  <c r="D125" i="39"/>
  <c r="E125" i="39"/>
  <c r="F128" i="39"/>
  <c r="V37" i="36"/>
  <c r="F120" i="39"/>
  <c r="V29" i="36"/>
  <c r="V883" i="3"/>
  <c r="F122" i="6"/>
  <c r="V12" i="36"/>
  <c r="V984" i="3"/>
  <c r="V845" i="3"/>
  <c r="V992" i="3"/>
  <c r="V948" i="3"/>
  <c r="V930" i="3"/>
  <c r="V957" i="3"/>
  <c r="V868" i="3"/>
  <c r="V958" i="3"/>
  <c r="H118" i="6"/>
  <c r="S58" i="36"/>
  <c r="P20" i="32" a="1"/>
  <c r="P20" i="32" s="1"/>
  <c r="G20" i="32" a="1"/>
  <c r="G20" i="32" s="1"/>
  <c r="V895" i="3"/>
  <c r="V890" i="3"/>
  <c r="D129" i="39"/>
  <c r="E129" i="39"/>
  <c r="V926" i="3"/>
  <c r="V740" i="3"/>
  <c r="V951" i="3"/>
  <c r="V759" i="3"/>
  <c r="E130" i="39"/>
  <c r="D130" i="39"/>
  <c r="V616" i="3"/>
  <c r="V662" i="3"/>
  <c r="V732" i="3"/>
  <c r="V949" i="3"/>
  <c r="V757" i="3"/>
  <c r="V819" i="3"/>
  <c r="V724" i="3"/>
  <c r="V839" i="3"/>
  <c r="V666" i="3"/>
  <c r="V671" i="3"/>
  <c r="V752" i="3"/>
  <c r="V773" i="3"/>
  <c r="V734" i="3"/>
  <c r="V621" i="3"/>
  <c r="V689" i="3"/>
  <c r="V825" i="3"/>
  <c r="V685" i="3"/>
  <c r="V835" i="3"/>
  <c r="V226" i="3"/>
  <c r="V535" i="3"/>
  <c r="V546" i="3"/>
  <c r="V541" i="3"/>
  <c r="V673" i="3"/>
  <c r="V587" i="3"/>
  <c r="V516" i="3"/>
  <c r="V554" i="3"/>
  <c r="V630" i="3"/>
  <c r="V553" i="3"/>
  <c r="V565" i="3"/>
  <c r="V521" i="3"/>
  <c r="V642" i="3"/>
  <c r="V568" i="3"/>
  <c r="V591" i="3"/>
  <c r="V598" i="3"/>
  <c r="V391" i="3"/>
  <c r="V380" i="3"/>
  <c r="V428" i="3"/>
  <c r="V487" i="3"/>
  <c r="V355" i="3"/>
  <c r="V423" i="3"/>
  <c r="V382" i="3"/>
  <c r="V421" i="3"/>
  <c r="V410" i="3"/>
  <c r="V390" i="3"/>
  <c r="V238" i="3"/>
  <c r="V263" i="3"/>
  <c r="V357" i="3"/>
  <c r="M143" i="3"/>
  <c r="W143" i="3"/>
  <c r="V301" i="3"/>
  <c r="V342" i="3"/>
  <c r="V299" i="3"/>
  <c r="V159" i="3"/>
  <c r="V220" i="3"/>
  <c r="V230" i="3"/>
  <c r="V244" i="3"/>
  <c r="V222" i="3"/>
  <c r="V227" i="3"/>
  <c r="V327" i="3"/>
  <c r="F123" i="39"/>
  <c r="V32" i="36"/>
  <c r="F130" i="6"/>
  <c r="V20" i="36"/>
  <c r="V994" i="3"/>
  <c r="V980" i="3"/>
  <c r="D132" i="39"/>
  <c r="E132" i="39"/>
  <c r="V881" i="3"/>
  <c r="V978" i="3"/>
  <c r="V859" i="3"/>
  <c r="V938" i="3"/>
  <c r="E122" i="39"/>
  <c r="D122" i="39"/>
  <c r="F138" i="39"/>
  <c r="V47" i="36"/>
  <c r="D128" i="6"/>
  <c r="E128" i="6"/>
  <c r="V987" i="3"/>
  <c r="E125" i="6"/>
  <c r="D125" i="6"/>
  <c r="V882" i="3"/>
  <c r="V953" i="3"/>
  <c r="V925" i="3"/>
  <c r="V779" i="3"/>
  <c r="V826" i="3"/>
  <c r="V910" i="3"/>
  <c r="V929" i="3"/>
  <c r="V693" i="3"/>
  <c r="V503" i="3"/>
  <c r="V913" i="3"/>
  <c r="V702" i="3"/>
  <c r="V836" i="3"/>
  <c r="V756" i="3"/>
  <c r="V623" i="3"/>
  <c r="V969" i="3"/>
  <c r="V936" i="3"/>
  <c r="V658" i="3"/>
  <c r="V765" i="3"/>
  <c r="V705" i="3"/>
  <c r="V579" i="3"/>
  <c r="V508" i="3"/>
  <c r="V893" i="3"/>
  <c r="V795" i="3"/>
  <c r="V873" i="3"/>
  <c r="V597" i="3"/>
  <c r="V524" i="3"/>
  <c r="V746" i="3"/>
  <c r="V629" i="3"/>
  <c r="V726" i="3"/>
  <c r="V680" i="3"/>
  <c r="V691" i="3"/>
  <c r="V549" i="3"/>
  <c r="V661" i="3"/>
  <c r="V574" i="3"/>
  <c r="V552" i="3"/>
  <c r="V580" i="3"/>
  <c r="V403" i="3"/>
  <c r="V511" i="3"/>
  <c r="V528" i="3"/>
  <c r="V564" i="3"/>
  <c r="V454" i="3"/>
  <c r="V473" i="3"/>
  <c r="V462" i="3"/>
  <c r="V440" i="3"/>
  <c r="V457" i="3"/>
  <c r="V418" i="3"/>
  <c r="V458" i="3"/>
  <c r="V425" i="3"/>
  <c r="V412" i="3"/>
  <c r="V442" i="3"/>
  <c r="V520" i="3"/>
  <c r="V364" i="3"/>
  <c r="V250" i="3"/>
  <c r="V267" i="3"/>
  <c r="V260" i="3"/>
  <c r="V235" i="3"/>
  <c r="V256" i="3"/>
  <c r="V341" i="3"/>
  <c r="V359" i="3"/>
  <c r="V283" i="3"/>
  <c r="V356" i="3"/>
  <c r="V152" i="3"/>
  <c r="M152" i="3"/>
  <c r="V224" i="3"/>
  <c r="V306" i="3"/>
  <c r="V233" i="3"/>
  <c r="V179" i="3"/>
  <c r="M179" i="3"/>
  <c r="V241" i="3"/>
  <c r="M12" i="3"/>
  <c r="V12" i="3"/>
  <c r="G118" i="6"/>
  <c r="O20" i="32" a="1"/>
  <c r="O20" i="32" s="1"/>
  <c r="R58" i="36"/>
  <c r="F20" i="32" a="1"/>
  <c r="F20" i="32" s="1"/>
  <c r="F122" i="39"/>
  <c r="V31" i="36"/>
  <c r="V940" i="3"/>
  <c r="V947" i="3"/>
  <c r="V869" i="3"/>
  <c r="V991" i="3"/>
  <c r="V866" i="3"/>
  <c r="V846" i="3"/>
  <c r="V822" i="3"/>
  <c r="D124" i="6"/>
  <c r="E124" i="6"/>
  <c r="J6" i="3"/>
  <c r="V840" i="3"/>
  <c r="V754" i="3"/>
  <c r="V657" i="3"/>
  <c r="V892" i="3"/>
  <c r="V886" i="3"/>
  <c r="V491" i="3"/>
  <c r="V950" i="3"/>
  <c r="V722" i="3"/>
  <c r="V678" i="3"/>
  <c r="V853" i="3"/>
  <c r="V837" i="3"/>
  <c r="V636" i="3"/>
  <c r="V764" i="3"/>
  <c r="V774" i="3"/>
  <c r="V751" i="3"/>
  <c r="V717" i="3"/>
  <c r="V814" i="3"/>
  <c r="V729" i="3"/>
  <c r="V808" i="3"/>
  <c r="V794" i="3"/>
  <c r="V637" i="3"/>
  <c r="V513" i="3"/>
  <c r="V670" i="3"/>
  <c r="V542" i="3"/>
  <c r="V470" i="3"/>
  <c r="V631" i="3"/>
  <c r="V517" i="3"/>
  <c r="V398" i="3"/>
  <c r="V515" i="3"/>
  <c r="V497" i="3"/>
  <c r="V464" i="3"/>
  <c r="V350" i="3"/>
  <c r="V330" i="3"/>
  <c r="V429" i="3"/>
  <c r="V291" i="3"/>
  <c r="V450" i="3"/>
  <c r="V448" i="3"/>
  <c r="V362" i="3"/>
  <c r="V316" i="3"/>
  <c r="V438" i="3"/>
  <c r="V447" i="3"/>
  <c r="V509" i="3"/>
  <c r="V411" i="3"/>
  <c r="V324" i="3"/>
  <c r="V372" i="3"/>
  <c r="V236" i="3"/>
  <c r="V376" i="3"/>
  <c r="V231" i="3"/>
  <c r="V253" i="3"/>
  <c r="V160" i="3"/>
  <c r="M160" i="3"/>
  <c r="V331" i="3"/>
  <c r="V319" i="3"/>
  <c r="V312" i="3"/>
  <c r="V271" i="3"/>
  <c r="V325" i="3"/>
  <c r="V167" i="3"/>
  <c r="M167" i="3"/>
  <c r="V156" i="3"/>
  <c r="M156" i="3"/>
  <c r="V157" i="3"/>
  <c r="M157" i="3"/>
  <c r="M127" i="3"/>
  <c r="V127" i="3"/>
  <c r="M107" i="3"/>
  <c r="W107" i="3"/>
  <c r="M45" i="3"/>
  <c r="V45" i="3"/>
  <c r="V186" i="3"/>
  <c r="M186" i="3"/>
  <c r="V10" i="3"/>
  <c r="M10" i="3"/>
  <c r="F6" i="3"/>
  <c r="M108" i="3"/>
  <c r="V108" i="3"/>
  <c r="W137" i="3"/>
  <c r="M137" i="3"/>
  <c r="V34" i="3"/>
  <c r="M34" i="3"/>
  <c r="V50" i="3"/>
  <c r="M50" i="3"/>
  <c r="V87" i="3"/>
  <c r="M87" i="3"/>
  <c r="M59" i="3"/>
  <c r="V59" i="3"/>
  <c r="M55" i="3"/>
  <c r="V55" i="3"/>
  <c r="V86" i="3"/>
  <c r="M86" i="3"/>
  <c r="V85" i="3"/>
  <c r="M85" i="3"/>
  <c r="W134" i="3"/>
  <c r="M134" i="3"/>
  <c r="V106" i="3"/>
  <c r="M106" i="3"/>
  <c r="V56" i="3"/>
  <c r="M56" i="3"/>
  <c r="V93" i="3"/>
  <c r="M93" i="3"/>
  <c r="M208" i="3"/>
  <c r="V208" i="3"/>
  <c r="M40" i="3"/>
  <c r="V40" i="3"/>
  <c r="V15" i="3"/>
  <c r="M15" i="3"/>
  <c r="V123" i="3"/>
  <c r="M123" i="3"/>
  <c r="M209" i="3"/>
  <c r="V209" i="3"/>
  <c r="M114" i="3"/>
  <c r="V114" i="3"/>
  <c r="W172" i="3"/>
  <c r="M172" i="3"/>
  <c r="M105" i="3"/>
  <c r="V105" i="3"/>
  <c r="M199" i="3"/>
  <c r="V199" i="3"/>
  <c r="M72" i="3"/>
  <c r="V72" i="3"/>
  <c r="M117" i="3"/>
  <c r="V117" i="3"/>
  <c r="W112" i="3"/>
  <c r="M112" i="3"/>
  <c r="M79" i="3"/>
  <c r="V79" i="3"/>
  <c r="M77" i="3"/>
  <c r="V77" i="3"/>
  <c r="V204" i="3"/>
  <c r="M204" i="3"/>
  <c r="V63" i="3"/>
  <c r="M63" i="3"/>
  <c r="W125" i="3"/>
  <c r="M125" i="3"/>
  <c r="M95" i="3"/>
  <c r="V95" i="3"/>
  <c r="V196" i="3"/>
  <c r="M196" i="3"/>
  <c r="M27" i="3"/>
  <c r="V27" i="3"/>
  <c r="M126" i="3"/>
  <c r="V126" i="3"/>
  <c r="V31" i="3"/>
  <c r="M31" i="3"/>
  <c r="V23" i="3"/>
  <c r="M23" i="3"/>
  <c r="V100" i="3"/>
  <c r="M100" i="3"/>
  <c r="M94" i="3"/>
  <c r="V94" i="3"/>
  <c r="AB8" i="1"/>
  <c r="C22" i="14" s="1"/>
  <c r="M96" i="3"/>
  <c r="V96" i="3"/>
  <c r="V206" i="3"/>
  <c r="V90" i="3"/>
  <c r="M90" i="3"/>
  <c r="M81" i="3"/>
  <c r="V81" i="3"/>
  <c r="M122" i="3"/>
  <c r="W122" i="3"/>
  <c r="M88" i="3"/>
  <c r="V88" i="3"/>
  <c r="V115" i="3"/>
  <c r="M115" i="3"/>
  <c r="M132" i="3"/>
  <c r="V132" i="3"/>
  <c r="M62" i="3"/>
  <c r="V62" i="3"/>
  <c r="V61" i="3"/>
  <c r="M61" i="3"/>
  <c r="W110" i="3"/>
  <c r="M110" i="3"/>
  <c r="M58" i="3"/>
  <c r="V58" i="3"/>
  <c r="M75" i="3"/>
  <c r="V75" i="3"/>
  <c r="M22" i="3"/>
  <c r="V22" i="3"/>
  <c r="M91" i="3"/>
  <c r="V91" i="3"/>
  <c r="V89" i="3"/>
  <c r="M89" i="3"/>
  <c r="M97" i="3"/>
  <c r="V97" i="3"/>
  <c r="V168" i="3"/>
  <c r="M168" i="3"/>
  <c r="V193" i="3"/>
  <c r="M193" i="3"/>
  <c r="M103" i="3"/>
  <c r="V103" i="3"/>
  <c r="M171" i="3"/>
  <c r="V171" i="3"/>
  <c r="W131" i="3"/>
  <c r="M131" i="3"/>
  <c r="V201" i="3"/>
  <c r="M201" i="3"/>
  <c r="V109" i="3"/>
  <c r="M109" i="3"/>
  <c r="M74" i="3"/>
  <c r="V74" i="3"/>
  <c r="M92" i="3"/>
  <c r="V92" i="3"/>
  <c r="M24" i="3"/>
  <c r="V24" i="3"/>
  <c r="V66" i="3"/>
  <c r="M66" i="3"/>
  <c r="V65" i="3"/>
  <c r="M65" i="3"/>
  <c r="W178" i="3"/>
  <c r="M178" i="3"/>
  <c r="V194" i="3"/>
  <c r="M194" i="3"/>
  <c r="V99" i="3"/>
  <c r="M99" i="3"/>
  <c r="V64" i="3"/>
  <c r="M64" i="3"/>
  <c r="V39" i="3"/>
  <c r="M39" i="3"/>
  <c r="M84" i="3"/>
  <c r="V84" i="3"/>
  <c r="V57" i="3"/>
  <c r="M57" i="3"/>
  <c r="M202" i="3"/>
  <c r="V202" i="3"/>
  <c r="M38" i="3"/>
  <c r="V38" i="3"/>
  <c r="M37" i="3"/>
  <c r="V37" i="3"/>
  <c r="M26" i="3"/>
  <c r="V26" i="3"/>
  <c r="M121" i="3"/>
  <c r="W121" i="3"/>
  <c r="M67" i="3"/>
  <c r="V67" i="3"/>
  <c r="V47" i="3"/>
  <c r="M47" i="3"/>
  <c r="V174" i="3"/>
  <c r="M174" i="3"/>
  <c r="V25" i="3"/>
  <c r="M25" i="3"/>
  <c r="M36" i="3"/>
  <c r="V36" i="3"/>
  <c r="M70" i="3"/>
  <c r="V70" i="3"/>
  <c r="V35" i="3"/>
  <c r="M35" i="3"/>
  <c r="V136" i="3"/>
  <c r="M136" i="3"/>
  <c r="V14" i="3"/>
  <c r="M14" i="3"/>
  <c r="M176" i="3"/>
  <c r="V176" i="3"/>
  <c r="V188" i="3"/>
  <c r="M188" i="3"/>
  <c r="M43" i="3"/>
  <c r="V43" i="3"/>
  <c r="V46" i="3"/>
  <c r="M46" i="3"/>
  <c r="W181" i="3"/>
  <c r="M181" i="3"/>
  <c r="W175" i="3"/>
  <c r="M175" i="3"/>
  <c r="M211" i="3"/>
  <c r="V211" i="3"/>
  <c r="V16" i="3"/>
  <c r="M16" i="3"/>
  <c r="W15" i="3"/>
  <c r="M198" i="3"/>
  <c r="V198" i="3"/>
  <c r="V13" i="3"/>
  <c r="M13" i="3"/>
  <c r="W184" i="3"/>
  <c r="M184" i="3"/>
  <c r="M33" i="3"/>
  <c r="V33" i="3"/>
  <c r="M190" i="3"/>
  <c r="V190" i="3"/>
  <c r="M180" i="3"/>
  <c r="V180" i="3"/>
  <c r="M44" i="3"/>
  <c r="V44" i="3"/>
  <c r="V213" i="3"/>
  <c r="M213" i="3"/>
  <c r="M18" i="3"/>
  <c r="V18" i="3"/>
  <c r="V214" i="3"/>
  <c r="M214" i="3"/>
  <c r="V200" i="3"/>
  <c r="V185" i="3"/>
  <c r="M185" i="3"/>
  <c r="V183" i="3"/>
  <c r="M183" i="3"/>
  <c r="M102" i="3"/>
  <c r="V102" i="3"/>
  <c r="M80" i="3"/>
  <c r="V80" i="3"/>
  <c r="V195" i="3"/>
  <c r="M195" i="3"/>
  <c r="V19" i="3"/>
  <c r="M19" i="3"/>
  <c r="M17" i="3"/>
  <c r="V17" i="3"/>
  <c r="V104" i="3"/>
  <c r="M104" i="3"/>
  <c r="V78" i="3"/>
  <c r="M78" i="3"/>
  <c r="V187" i="3"/>
  <c r="M187" i="3"/>
  <c r="W128" i="3"/>
  <c r="M128" i="3"/>
  <c r="V32" i="3"/>
  <c r="M32" i="3"/>
  <c r="V118" i="3"/>
  <c r="M118" i="3"/>
  <c r="M98" i="3"/>
  <c r="V98" i="3"/>
  <c r="V54" i="3"/>
  <c r="M54" i="3"/>
  <c r="V53" i="3"/>
  <c r="M53" i="3"/>
  <c r="M101" i="3"/>
  <c r="V101" i="3"/>
  <c r="V42" i="3"/>
  <c r="M42" i="3"/>
  <c r="V29" i="3"/>
  <c r="M29" i="3"/>
  <c r="V48" i="3"/>
  <c r="M48" i="3"/>
  <c r="M169" i="3"/>
  <c r="W169" i="3"/>
  <c r="W130" i="3"/>
  <c r="M130" i="3"/>
  <c r="V210" i="3"/>
  <c r="M210" i="3"/>
  <c r="V215" i="3"/>
  <c r="M215" i="3"/>
  <c r="M20" i="3"/>
  <c r="V20" i="3"/>
  <c r="M69" i="3"/>
  <c r="V69" i="3"/>
  <c r="M189" i="3"/>
  <c r="V189" i="3"/>
  <c r="V177" i="3"/>
  <c r="M177" i="3"/>
  <c r="V197" i="3"/>
  <c r="M197" i="3"/>
  <c r="V83" i="3"/>
  <c r="M83" i="3"/>
  <c r="V21" i="3"/>
  <c r="M21" i="3"/>
  <c r="M124" i="3"/>
  <c r="V124" i="3"/>
  <c r="W119" i="3"/>
  <c r="M119" i="3"/>
  <c r="M203" i="3"/>
  <c r="V203" i="3"/>
  <c r="M68" i="3"/>
  <c r="V68" i="3"/>
  <c r="V41" i="3"/>
  <c r="M41" i="3"/>
  <c r="M73" i="3"/>
  <c r="V73" i="3"/>
  <c r="V76" i="3"/>
  <c r="M76" i="3"/>
  <c r="V192" i="3"/>
  <c r="M192" i="3"/>
  <c r="V28" i="3"/>
  <c r="M28" i="3"/>
  <c r="V71" i="3"/>
  <c r="M71" i="3"/>
  <c r="V49" i="3"/>
  <c r="M49" i="3"/>
  <c r="V51" i="3"/>
  <c r="M51" i="3"/>
  <c r="W113" i="3"/>
  <c r="M113" i="3"/>
  <c r="V135" i="3"/>
  <c r="M135" i="3"/>
  <c r="M191" i="3"/>
  <c r="V191" i="3"/>
  <c r="V212" i="3"/>
  <c r="M212" i="3"/>
  <c r="W116" i="3"/>
  <c r="M116" i="3"/>
  <c r="M30" i="3"/>
  <c r="V30" i="3"/>
  <c r="V133" i="3"/>
  <c r="M133" i="3"/>
  <c r="M207" i="3"/>
  <c r="V207" i="3"/>
  <c r="V82" i="3"/>
  <c r="M82" i="3"/>
  <c r="V60" i="3"/>
  <c r="M60" i="3"/>
  <c r="V205" i="3"/>
  <c r="M205" i="3"/>
  <c r="M52" i="3"/>
  <c r="V52" i="3"/>
  <c r="B17" i="1" l="1"/>
  <c r="B16" i="3"/>
  <c r="AX8" i="1"/>
  <c r="AX9" i="1"/>
  <c r="AY6" i="1"/>
  <c r="C43" i="34"/>
  <c r="D43" i="34" s="1"/>
  <c r="AD6" i="3"/>
  <c r="AD8" i="3" s="1"/>
  <c r="D47" i="14" s="1"/>
  <c r="G6" i="3"/>
  <c r="M206" i="3"/>
  <c r="W200" i="3"/>
  <c r="D33" i="34" s="1" a="1"/>
  <c r="D33" i="34" s="1"/>
  <c r="AF398" i="3"/>
  <c r="X398" i="3"/>
  <c r="AF963" i="3"/>
  <c r="X963" i="3"/>
  <c r="AF742" i="3"/>
  <c r="X742" i="3"/>
  <c r="AF957" i="3"/>
  <c r="X957" i="3"/>
  <c r="AF571" i="3"/>
  <c r="X571" i="3"/>
  <c r="AF642" i="3"/>
  <c r="X642" i="3"/>
  <c r="AF777" i="3"/>
  <c r="X777" i="3"/>
  <c r="AF866" i="3"/>
  <c r="X866" i="3"/>
  <c r="AF797" i="3"/>
  <c r="X797" i="3"/>
  <c r="AF936" i="3"/>
  <c r="X936" i="3"/>
  <c r="AF893" i="3"/>
  <c r="X893" i="3"/>
  <c r="AF727" i="3"/>
  <c r="X727" i="3"/>
  <c r="AF517" i="3"/>
  <c r="X517" i="3"/>
  <c r="AF692" i="3"/>
  <c r="X692" i="3"/>
  <c r="AF593" i="3"/>
  <c r="X593" i="3"/>
  <c r="AF494" i="3"/>
  <c r="X494" i="3"/>
  <c r="AF477" i="3"/>
  <c r="X477" i="3"/>
  <c r="AF843" i="3"/>
  <c r="X843" i="3"/>
  <c r="AF987" i="3"/>
  <c r="X987" i="3"/>
  <c r="AF833" i="3"/>
  <c r="X833" i="3"/>
  <c r="AF911" i="3"/>
  <c r="X911" i="3"/>
  <c r="AF831" i="3"/>
  <c r="X831" i="3"/>
  <c r="AF767" i="3"/>
  <c r="X767" i="3"/>
  <c r="AF969" i="3"/>
  <c r="X969" i="3"/>
  <c r="AF703" i="3"/>
  <c r="X703" i="3"/>
  <c r="AF713" i="3"/>
  <c r="X713" i="3"/>
  <c r="AF639" i="3"/>
  <c r="X639" i="3"/>
  <c r="AF393" i="3"/>
  <c r="X393" i="3"/>
  <c r="AF958" i="3"/>
  <c r="X958" i="3"/>
  <c r="AF872" i="3"/>
  <c r="X872" i="3"/>
  <c r="AF732" i="3"/>
  <c r="X732" i="3"/>
  <c r="AF616" i="3"/>
  <c r="X616" i="3"/>
  <c r="AF668" i="3"/>
  <c r="X668" i="3"/>
  <c r="AF424" i="3"/>
  <c r="X424" i="3"/>
  <c r="AF604" i="3"/>
  <c r="X604" i="3"/>
  <c r="AF967" i="3"/>
  <c r="X967" i="3"/>
  <c r="AF889" i="3"/>
  <c r="X889" i="3"/>
  <c r="AF853" i="3"/>
  <c r="X853" i="3"/>
  <c r="Q774" i="3"/>
  <c r="Q806" i="3"/>
  <c r="Q506" i="3"/>
  <c r="Q650" i="3"/>
  <c r="Q666" i="3"/>
  <c r="Q874" i="3"/>
  <c r="Q214" i="3"/>
  <c r="Q782" i="3"/>
  <c r="Q77" i="3"/>
  <c r="Q894" i="3"/>
  <c r="Q383" i="3"/>
  <c r="Q983" i="3"/>
  <c r="Q694" i="3"/>
  <c r="Q87" i="3"/>
  <c r="Q413" i="3"/>
  <c r="Q429" i="3"/>
  <c r="Q726" i="3"/>
  <c r="Q504" i="3"/>
  <c r="Q584" i="3"/>
  <c r="Q664" i="3"/>
  <c r="Q808" i="3"/>
  <c r="Q974" i="3"/>
  <c r="Q399" i="3"/>
  <c r="Q923" i="3"/>
  <c r="Q388" i="3"/>
  <c r="Q404" i="3"/>
  <c r="Q612" i="3"/>
  <c r="Q67" i="3"/>
  <c r="Q892" i="3"/>
  <c r="Q947" i="3"/>
  <c r="Q461" i="3"/>
  <c r="Q605" i="3"/>
  <c r="Q621" i="3"/>
  <c r="Q829" i="3"/>
  <c r="Q39" i="3"/>
  <c r="Q430" i="3"/>
  <c r="Q225" i="3"/>
  <c r="Q427" i="3"/>
  <c r="Q443" i="3"/>
  <c r="Q651" i="3"/>
  <c r="Q116" i="3"/>
  <c r="Q973" i="3"/>
  <c r="Q330" i="3"/>
  <c r="Q419" i="3"/>
  <c r="Q499" i="3"/>
  <c r="Q678" i="3"/>
  <c r="Q378" i="3"/>
  <c r="Q403" i="3"/>
  <c r="Q579" i="3"/>
  <c r="Q126" i="3"/>
  <c r="Q574" i="3"/>
  <c r="Q449" i="3"/>
  <c r="Q154" i="3"/>
  <c r="Q670" i="3"/>
  <c r="Q813" i="3"/>
  <c r="Q111" i="3"/>
  <c r="Q582" i="3"/>
  <c r="Q539" i="3"/>
  <c r="Q260" i="3"/>
  <c r="Q137" i="3"/>
  <c r="Q901" i="3"/>
  <c r="Q796" i="3"/>
  <c r="Q162" i="3"/>
  <c r="Q274" i="3"/>
  <c r="Q738" i="3"/>
  <c r="Q628" i="3"/>
  <c r="Q488" i="3"/>
  <c r="Q155" i="3"/>
  <c r="Q207" i="3"/>
  <c r="Q288" i="3"/>
  <c r="Q13" i="3"/>
  <c r="Q120" i="3"/>
  <c r="Q641" i="3"/>
  <c r="Q411" i="3"/>
  <c r="Q32" i="3"/>
  <c r="Q231" i="3"/>
  <c r="Q637" i="3"/>
  <c r="Q652" i="3"/>
  <c r="Q996" i="3"/>
  <c r="Q30" i="3"/>
  <c r="Q49" i="3"/>
  <c r="Q255" i="3"/>
  <c r="Q941" i="3"/>
  <c r="Q134" i="3"/>
  <c r="Q750" i="3"/>
  <c r="Q603" i="3"/>
  <c r="Q747" i="3"/>
  <c r="Q763" i="3"/>
  <c r="Q254" i="3"/>
  <c r="Q200" i="3"/>
  <c r="Q598" i="3"/>
  <c r="Q376" i="3"/>
  <c r="Q456" i="3"/>
  <c r="Q536" i="3"/>
  <c r="Q896" i="3"/>
  <c r="Q830" i="3"/>
  <c r="Q335" i="3"/>
  <c r="Q479" i="3"/>
  <c r="Q503" i="3"/>
  <c r="Q257" i="3"/>
  <c r="Q665" i="3"/>
  <c r="Q809" i="3"/>
  <c r="Q825" i="3"/>
  <c r="Q360" i="3"/>
  <c r="Q999" i="3"/>
  <c r="Q822" i="3"/>
  <c r="Q397" i="3"/>
  <c r="Q541" i="3"/>
  <c r="Q557" i="3"/>
  <c r="Q765" i="3"/>
  <c r="Q227" i="3"/>
  <c r="Q961" i="3"/>
  <c r="Q519" i="3"/>
  <c r="Q607" i="3"/>
  <c r="Q687" i="3"/>
  <c r="Q703" i="3"/>
  <c r="Q269" i="3"/>
  <c r="Q990" i="3"/>
  <c r="Q527" i="3"/>
  <c r="Q372" i="3"/>
  <c r="Q516" i="3"/>
  <c r="Q532" i="3"/>
  <c r="Q740" i="3"/>
  <c r="Q119" i="3"/>
  <c r="Q518" i="3"/>
  <c r="Q428" i="3"/>
  <c r="Q508" i="3"/>
  <c r="Q588" i="3"/>
  <c r="Q622" i="3"/>
  <c r="Q475" i="3"/>
  <c r="Q824" i="3"/>
  <c r="Q757" i="3"/>
  <c r="Q133" i="3"/>
  <c r="Q531" i="3"/>
  <c r="Q643" i="3"/>
  <c r="Q113" i="3"/>
  <c r="Q702" i="3"/>
  <c r="Q513" i="3"/>
  <c r="Q218" i="3"/>
  <c r="Q1001" i="3"/>
  <c r="Q417" i="3"/>
  <c r="Q841" i="3"/>
  <c r="Q42" i="3"/>
  <c r="Q667" i="3"/>
  <c r="Q358" i="3"/>
  <c r="Q239" i="3"/>
  <c r="Q727" i="3"/>
  <c r="Q280" i="3"/>
  <c r="Q514" i="3"/>
  <c r="Q682" i="3"/>
  <c r="Q234" i="3"/>
  <c r="Q437" i="3"/>
  <c r="Q700" i="3"/>
  <c r="Q163" i="3"/>
  <c r="Q345" i="3"/>
  <c r="Q583" i="3"/>
  <c r="Q359" i="3"/>
  <c r="Q148" i="3"/>
  <c r="Q80" i="3"/>
  <c r="Q112" i="3"/>
  <c r="Q635" i="3"/>
  <c r="Q492" i="3"/>
  <c r="Q93" i="3"/>
  <c r="Q21" i="3"/>
  <c r="Q877" i="3"/>
  <c r="Q668" i="3"/>
  <c r="Q926" i="3"/>
  <c r="Q880" i="3"/>
  <c r="Q502" i="3"/>
  <c r="Q692" i="3"/>
  <c r="Q836" i="3"/>
  <c r="Q852" i="3"/>
  <c r="Q445" i="3"/>
  <c r="Q317" i="3"/>
  <c r="Q734" i="3"/>
  <c r="Q537" i="3"/>
  <c r="Q681" i="3"/>
  <c r="Q697" i="3"/>
  <c r="Q962" i="3"/>
  <c r="Q432" i="3"/>
  <c r="Q512" i="3"/>
  <c r="Q592" i="3"/>
  <c r="Q608" i="3"/>
  <c r="Q391" i="3"/>
  <c r="Q762" i="3"/>
  <c r="Q906" i="3"/>
  <c r="Q922" i="3"/>
  <c r="Q459" i="3"/>
  <c r="Q951" i="3"/>
  <c r="Q439" i="3"/>
  <c r="Q543" i="3"/>
  <c r="Q623" i="3"/>
  <c r="Q639" i="3"/>
  <c r="Q63" i="3"/>
  <c r="Q208" i="3"/>
  <c r="Q986" i="3"/>
  <c r="Q624" i="3"/>
  <c r="Q704" i="3"/>
  <c r="Q784" i="3"/>
  <c r="Q800" i="3"/>
  <c r="Q221" i="3"/>
  <c r="Q936" i="3"/>
  <c r="Q295" i="3"/>
  <c r="Q525" i="3"/>
  <c r="Q669" i="3"/>
  <c r="Q685" i="3"/>
  <c r="Q893" i="3"/>
  <c r="Q142" i="3"/>
  <c r="Q398" i="3"/>
  <c r="Q581" i="3"/>
  <c r="Q661" i="3"/>
  <c r="Q928" i="3"/>
  <c r="Q374" i="3"/>
  <c r="Q564" i="3"/>
  <c r="Q653" i="3"/>
  <c r="Q680" i="3"/>
  <c r="Q75" i="3"/>
  <c r="Q338" i="3"/>
  <c r="Q821" i="3"/>
  <c r="Q235" i="3"/>
  <c r="Q659" i="3"/>
  <c r="Q707" i="3"/>
  <c r="Q60" i="3"/>
  <c r="Q710" i="3"/>
  <c r="Q725" i="3"/>
  <c r="Q907" i="3"/>
  <c r="Q47" i="3"/>
  <c r="Q545" i="3"/>
  <c r="Q905" i="3"/>
  <c r="Q106" i="3"/>
  <c r="Q500" i="3"/>
  <c r="Q424" i="3"/>
  <c r="Q952" i="3"/>
  <c r="Q484" i="3"/>
  <c r="Q65" i="3"/>
  <c r="Q715" i="3"/>
  <c r="Q879" i="3"/>
  <c r="Q110" i="3"/>
  <c r="Q245" i="3"/>
  <c r="Q804" i="3"/>
  <c r="Q497" i="3"/>
  <c r="Q271" i="3"/>
  <c r="Q152" i="3"/>
  <c r="Q256" i="3"/>
  <c r="Q515" i="3"/>
  <c r="Q384" i="3"/>
  <c r="Q105" i="3"/>
  <c r="Q192" i="3"/>
  <c r="Q604" i="3"/>
  <c r="Q395" i="3"/>
  <c r="Q353" i="3"/>
  <c r="Q959" i="3"/>
  <c r="Q638" i="3"/>
  <c r="Q845" i="3"/>
  <c r="Q944" i="3"/>
  <c r="Q888" i="3"/>
  <c r="Q300" i="3"/>
  <c r="Q124" i="3"/>
  <c r="Q934" i="3"/>
  <c r="Q634" i="3"/>
  <c r="Q778" i="3"/>
  <c r="Q794" i="3"/>
  <c r="Q987" i="3"/>
  <c r="Q593" i="3"/>
  <c r="Q673" i="3"/>
  <c r="Q753" i="3"/>
  <c r="Q966" i="3"/>
  <c r="Q324" i="3"/>
  <c r="Q859" i="3"/>
  <c r="Q304" i="3"/>
  <c r="Q331" i="3"/>
  <c r="Q548" i="3"/>
  <c r="Q978" i="3"/>
  <c r="Q560" i="3"/>
  <c r="Q640" i="3"/>
  <c r="Q720" i="3"/>
  <c r="Q736" i="3"/>
  <c r="Q316" i="3"/>
  <c r="Q321" i="3"/>
  <c r="Q912" i="3"/>
  <c r="Q785" i="3"/>
  <c r="Q865" i="3"/>
  <c r="Q187" i="3"/>
  <c r="Q250" i="3"/>
  <c r="Q28" i="3"/>
  <c r="Q969" i="3"/>
  <c r="Q591" i="3"/>
  <c r="Q671" i="3"/>
  <c r="Q751" i="3"/>
  <c r="Q767" i="3"/>
  <c r="Q251" i="3"/>
  <c r="Q98" i="3"/>
  <c r="Q495" i="3"/>
  <c r="Q663" i="3"/>
  <c r="Q743" i="3"/>
  <c r="Q968" i="3"/>
  <c r="Q510" i="3"/>
  <c r="Q717" i="3"/>
  <c r="Q483" i="3"/>
  <c r="Q810" i="3"/>
  <c r="Q43" i="3"/>
  <c r="Q781" i="3"/>
  <c r="Q744" i="3"/>
  <c r="Q62" i="3"/>
  <c r="Q473" i="3"/>
  <c r="Q885" i="3"/>
  <c r="Q95" i="3"/>
  <c r="Q942" i="3"/>
  <c r="Q458" i="3"/>
  <c r="Q230" i="3"/>
  <c r="Q224" i="3"/>
  <c r="Q789" i="3"/>
  <c r="Q352" i="3"/>
  <c r="Q150" i="3"/>
  <c r="Q386" i="3"/>
  <c r="Q618" i="3"/>
  <c r="Q714" i="3"/>
  <c r="Q179" i="3"/>
  <c r="Q242" i="3"/>
  <c r="Q246" i="3"/>
  <c r="Q472" i="3"/>
  <c r="Q566" i="3"/>
  <c r="Q253" i="3"/>
  <c r="Q156" i="3"/>
  <c r="Q474" i="3"/>
  <c r="Q756" i="3"/>
  <c r="Q96" i="3"/>
  <c r="Q166" i="3"/>
  <c r="Q585" i="3"/>
  <c r="Q555" i="3"/>
  <c r="Q186" i="3"/>
  <c r="Q222" i="3"/>
  <c r="Q746" i="3"/>
  <c r="Q182" i="3"/>
  <c r="Q742" i="3"/>
  <c r="Q984" i="3"/>
  <c r="Q911" i="3"/>
  <c r="Q298" i="3"/>
  <c r="Q400" i="3"/>
  <c r="Q416" i="3"/>
  <c r="Q258" i="3"/>
  <c r="Q948" i="3"/>
  <c r="Q878" i="3"/>
  <c r="Q731" i="3"/>
  <c r="Q875" i="3"/>
  <c r="Q891" i="3"/>
  <c r="F54" i="34"/>
  <c r="Q690" i="3"/>
  <c r="Q770" i="3"/>
  <c r="Q850" i="3"/>
  <c r="Q991" i="3"/>
  <c r="Q758" i="3"/>
  <c r="Q322" i="3"/>
  <c r="Q477" i="3"/>
  <c r="Q493" i="3"/>
  <c r="Q701" i="3"/>
  <c r="Q1003" i="3"/>
  <c r="Q721" i="3"/>
  <c r="Q801" i="3"/>
  <c r="Q881" i="3"/>
  <c r="Q897" i="3"/>
  <c r="Q286" i="3"/>
  <c r="Q132" i="3"/>
  <c r="Q957" i="3"/>
  <c r="Q882" i="3"/>
  <c r="Q252" i="3"/>
  <c r="Q371" i="3"/>
  <c r="Q387" i="3"/>
  <c r="Q131" i="3"/>
  <c r="Q994" i="3"/>
  <c r="Q688" i="3"/>
  <c r="Q768" i="3"/>
  <c r="Q848" i="3"/>
  <c r="Q864" i="3"/>
  <c r="Q101" i="3"/>
  <c r="Q71" i="3"/>
  <c r="Q344" i="3"/>
  <c r="Q760" i="3"/>
  <c r="Q840" i="3"/>
  <c r="Q993" i="3"/>
  <c r="Q783" i="3"/>
  <c r="Q863" i="3"/>
  <c r="Q871" i="3"/>
  <c r="Q868" i="3"/>
  <c r="Q12" i="3"/>
  <c r="Q611" i="3"/>
  <c r="Q938" i="3"/>
  <c r="Q247" i="3"/>
  <c r="Q909" i="3"/>
  <c r="Q457" i="3"/>
  <c r="Q68" i="3"/>
  <c r="Q838" i="3"/>
  <c r="Q797" i="3"/>
  <c r="Q165" i="3"/>
  <c r="Q361" i="3"/>
  <c r="Q522" i="3"/>
  <c r="Q310" i="3"/>
  <c r="Q50" i="3"/>
  <c r="Q853" i="3"/>
  <c r="Q420" i="3"/>
  <c r="Q918" i="3"/>
  <c r="Q153" i="3"/>
  <c r="Q25" i="3"/>
  <c r="Q281" i="3"/>
  <c r="Q831" i="3"/>
  <c r="Q442" i="3"/>
  <c r="Q261" i="3"/>
  <c r="Q94" i="3"/>
  <c r="Q769" i="3"/>
  <c r="Q425" i="3"/>
  <c r="Q212" i="3"/>
  <c r="Q144" i="3"/>
  <c r="Q320" i="3"/>
  <c r="Q716" i="3"/>
  <c r="Q534" i="3"/>
  <c r="Q198" i="3"/>
  <c r="Q23" i="3"/>
  <c r="Q206" i="3"/>
  <c r="Q904" i="3"/>
  <c r="Q401" i="3"/>
  <c r="Q481" i="3"/>
  <c r="Q561" i="3"/>
  <c r="Q577" i="3"/>
  <c r="Q11" i="3"/>
  <c r="Q975" i="3"/>
  <c r="Q630" i="3"/>
  <c r="Q820" i="3"/>
  <c r="Q343" i="3"/>
  <c r="Q364" i="3"/>
  <c r="Q900" i="3"/>
  <c r="Q787" i="3"/>
  <c r="Q867" i="3"/>
  <c r="Q37" i="3"/>
  <c r="Q940" i="3"/>
  <c r="Q283" i="3"/>
  <c r="Q455" i="3"/>
  <c r="Q559" i="3"/>
  <c r="Q575" i="3"/>
  <c r="Q279" i="3"/>
  <c r="Q946" i="3"/>
  <c r="Q818" i="3"/>
  <c r="Q898" i="3"/>
  <c r="Q277" i="3"/>
  <c r="Q303" i="3"/>
  <c r="Q29" i="3"/>
  <c r="Q145" i="3"/>
  <c r="Q390" i="3"/>
  <c r="Q263" i="3"/>
  <c r="Q380" i="3"/>
  <c r="Q460" i="3"/>
  <c r="Q476" i="3"/>
  <c r="Q51" i="3"/>
  <c r="Q945" i="3"/>
  <c r="Q849" i="3"/>
  <c r="Q929" i="3"/>
  <c r="Q328" i="3"/>
  <c r="Q350" i="3"/>
  <c r="Q92" i="3"/>
  <c r="Q24" i="3"/>
  <c r="Q550" i="3"/>
  <c r="Q921" i="3"/>
  <c r="Q394" i="3"/>
  <c r="Q943" i="3"/>
  <c r="Q177" i="3"/>
  <c r="Q348" i="3"/>
  <c r="Q619" i="3"/>
  <c r="Q139" i="3"/>
  <c r="Q55" i="3"/>
  <c r="Q935" i="3"/>
  <c r="Q294" i="3"/>
  <c r="Q76" i="3"/>
  <c r="Q739" i="3"/>
  <c r="Q318" i="3"/>
  <c r="Q211" i="3"/>
  <c r="Q908" i="3"/>
  <c r="Q466" i="3"/>
  <c r="Q240" i="3"/>
  <c r="Q104" i="3"/>
  <c r="Q861" i="3"/>
  <c r="Q296" i="3"/>
  <c r="Q97" i="3"/>
  <c r="Q586" i="3"/>
  <c r="Q205" i="3"/>
  <c r="Q722" i="3"/>
  <c r="Q183" i="3"/>
  <c r="Q122" i="3"/>
  <c r="Q146" i="3"/>
  <c r="Q241" i="3"/>
  <c r="Q828" i="3"/>
  <c r="Q78" i="3"/>
  <c r="Q27" i="3"/>
  <c r="Q647" i="3"/>
  <c r="Q625" i="3"/>
  <c r="Q816" i="3"/>
  <c r="Q216" i="3"/>
  <c r="Q130" i="3"/>
  <c r="Q699" i="3"/>
  <c r="Q620" i="3"/>
  <c r="Q284" i="3"/>
  <c r="Q123" i="3"/>
  <c r="Q82" i="3"/>
  <c r="Q963" i="3"/>
  <c r="Q498" i="3"/>
  <c r="Q578" i="3"/>
  <c r="Q658" i="3"/>
  <c r="Q674" i="3"/>
  <c r="Q176" i="3"/>
  <c r="Q1000" i="3"/>
  <c r="Q766" i="3"/>
  <c r="Q886" i="3"/>
  <c r="Q375" i="3"/>
  <c r="Q407" i="3"/>
  <c r="Q259" i="3"/>
  <c r="Q876" i="3"/>
  <c r="Q332" i="3"/>
  <c r="Q421" i="3"/>
  <c r="Q970" i="3"/>
  <c r="Q496" i="3"/>
  <c r="Q576" i="3"/>
  <c r="Q656" i="3"/>
  <c r="Q672" i="3"/>
  <c r="Q141" i="3"/>
  <c r="Q308" i="3"/>
  <c r="Q915" i="3"/>
  <c r="Q293" i="3"/>
  <c r="Q396" i="3"/>
  <c r="Q412" i="3"/>
  <c r="Q189" i="3"/>
  <c r="Q167" i="3"/>
  <c r="Q127" i="3"/>
  <c r="Q453" i="3"/>
  <c r="Q533" i="3"/>
  <c r="Q613" i="3"/>
  <c r="Q629" i="3"/>
  <c r="Q74" i="3"/>
  <c r="Q965" i="3"/>
  <c r="Q190" i="3"/>
  <c r="Q351" i="3"/>
  <c r="Q435" i="3"/>
  <c r="Q451" i="3"/>
  <c r="Q81" i="3"/>
  <c r="Q109" i="3"/>
  <c r="Q494" i="3"/>
  <c r="Q340" i="3"/>
  <c r="Q491" i="3"/>
  <c r="Q972" i="3"/>
  <c r="Q370" i="3"/>
  <c r="Q450" i="3"/>
  <c r="Q174" i="3"/>
  <c r="Q195" i="3"/>
  <c r="Q181" i="3"/>
  <c r="Q683" i="3"/>
  <c r="Q115" i="3"/>
  <c r="Q158" i="3"/>
  <c r="Q392" i="3"/>
  <c r="Q381" i="3"/>
  <c r="Q140" i="3"/>
  <c r="Q462" i="3"/>
  <c r="Q741" i="3"/>
  <c r="Q36" i="3"/>
  <c r="Q333" i="3"/>
  <c r="Q530" i="3"/>
  <c r="Q66" i="3"/>
  <c r="Q232" i="3"/>
  <c r="Q925" i="3"/>
  <c r="Q949" i="3"/>
  <c r="Q933" i="3"/>
  <c r="Q56" i="3"/>
  <c r="Q73" i="3"/>
  <c r="Q268" i="3"/>
  <c r="Q779" i="3"/>
  <c r="Q369" i="3"/>
  <c r="Q175" i="3"/>
  <c r="Q188" i="3"/>
  <c r="Q509" i="3"/>
  <c r="Q507" i="3"/>
  <c r="Q799" i="3"/>
  <c r="Q160" i="3"/>
  <c r="Q14" i="3"/>
  <c r="Q835" i="3"/>
  <c r="Q249" i="3"/>
  <c r="Q121" i="3"/>
  <c r="Q18" i="3"/>
  <c r="Q185" i="3"/>
  <c r="Q988" i="3"/>
  <c r="Q595" i="3"/>
  <c r="Q675" i="3"/>
  <c r="Q755" i="3"/>
  <c r="Q771" i="3"/>
  <c r="Q305" i="3"/>
  <c r="Q953" i="3"/>
  <c r="Q368" i="3"/>
  <c r="Q448" i="3"/>
  <c r="Q528" i="3"/>
  <c r="Q544" i="3"/>
  <c r="Q846" i="3"/>
  <c r="Q862" i="3"/>
  <c r="Q346" i="3"/>
  <c r="Q487" i="3"/>
  <c r="Q995" i="3"/>
  <c r="Q657" i="3"/>
  <c r="Q737" i="3"/>
  <c r="Q817" i="3"/>
  <c r="Q833" i="3"/>
  <c r="Q306" i="3"/>
  <c r="Q423" i="3"/>
  <c r="Q389" i="3"/>
  <c r="Q469" i="3"/>
  <c r="Q549" i="3"/>
  <c r="Q565" i="3"/>
  <c r="Q10" i="3"/>
  <c r="Q178" i="3"/>
  <c r="Q367" i="3"/>
  <c r="Q535" i="3"/>
  <c r="Q615" i="3"/>
  <c r="Q695" i="3"/>
  <c r="Q839" i="3"/>
  <c r="Q33" i="3"/>
  <c r="Q454" i="3"/>
  <c r="Q363" i="3"/>
  <c r="Q444" i="3"/>
  <c r="Q524" i="3"/>
  <c r="Q540" i="3"/>
  <c r="Q103" i="3"/>
  <c r="Q998" i="3"/>
  <c r="Q955" i="3"/>
  <c r="Q436" i="3"/>
  <c r="Q580" i="3"/>
  <c r="Q989" i="3"/>
  <c r="Q467" i="3"/>
  <c r="Q547" i="3"/>
  <c r="Q627" i="3"/>
  <c r="Q147" i="3"/>
  <c r="Q15" i="3"/>
  <c r="Q326" i="3"/>
  <c r="Q102" i="3"/>
  <c r="Q265" i="3"/>
  <c r="Q811" i="3"/>
  <c r="Q264" i="3"/>
  <c r="Q19" i="3"/>
  <c r="Q954" i="3"/>
  <c r="Q441" i="3"/>
  <c r="Q99" i="3"/>
  <c r="Q924" i="3"/>
  <c r="Q805" i="3"/>
  <c r="Q100" i="3"/>
  <c r="Q365" i="3"/>
  <c r="Q594" i="3"/>
  <c r="Q980" i="3"/>
  <c r="Q410" i="3"/>
  <c r="Q117" i="3"/>
  <c r="Q870" i="3"/>
  <c r="Q35" i="3"/>
  <c r="Q169" i="3"/>
  <c r="Q287" i="3"/>
  <c r="Q719" i="3"/>
  <c r="Q196" i="3"/>
  <c r="Q220" i="3"/>
  <c r="Q418" i="3"/>
  <c r="Q489" i="3"/>
  <c r="Q40" i="3"/>
  <c r="Q72" i="3"/>
  <c r="Q649" i="3"/>
  <c r="Q644" i="3"/>
  <c r="Q171" i="3"/>
  <c r="Q83" i="3"/>
  <c r="Q645" i="3"/>
  <c r="Q1005" i="3"/>
  <c r="Q684" i="3"/>
  <c r="Q764" i="3"/>
  <c r="Q844" i="3"/>
  <c r="Q860" i="3"/>
  <c r="Q164" i="3"/>
  <c r="Q979" i="3"/>
  <c r="Q529" i="3"/>
  <c r="Q609" i="3"/>
  <c r="Q689" i="3"/>
  <c r="Q705" i="3"/>
  <c r="Q662" i="3"/>
  <c r="Q440" i="3"/>
  <c r="Q520" i="3"/>
  <c r="Q600" i="3"/>
  <c r="Q916" i="3"/>
  <c r="Q754" i="3"/>
  <c r="Q834" i="3"/>
  <c r="Q914" i="3"/>
  <c r="Q930" i="3"/>
  <c r="Q194" i="3"/>
  <c r="Q270" i="3"/>
  <c r="Q447" i="3"/>
  <c r="Q551" i="3"/>
  <c r="Q631" i="3"/>
  <c r="Q775" i="3"/>
  <c r="Q341" i="3"/>
  <c r="Q61" i="3"/>
  <c r="Q854" i="3"/>
  <c r="Q632" i="3"/>
  <c r="Q712" i="3"/>
  <c r="Q792" i="3"/>
  <c r="Q314" i="3"/>
  <c r="Q64" i="3"/>
  <c r="Q323" i="3"/>
  <c r="Q517" i="3"/>
  <c r="Q597" i="3"/>
  <c r="Q677" i="3"/>
  <c r="Q693" i="3"/>
  <c r="Q138" i="3"/>
  <c r="Q950" i="3"/>
  <c r="Q382" i="3"/>
  <c r="Q589" i="3"/>
  <c r="Q733" i="3"/>
  <c r="Q646" i="3"/>
  <c r="Q556" i="3"/>
  <c r="Q960" i="3"/>
  <c r="Q823" i="3"/>
  <c r="Q202" i="3"/>
  <c r="Q38" i="3"/>
  <c r="Q691" i="3"/>
  <c r="Q248" i="3"/>
  <c r="Q118" i="3"/>
  <c r="Q464" i="3"/>
  <c r="Q89" i="3"/>
  <c r="Q20" i="3"/>
  <c r="Q590" i="3"/>
  <c r="Q827" i="3"/>
  <c r="Q54" i="3"/>
  <c r="Q971" i="3"/>
  <c r="Q505" i="3"/>
  <c r="Q201" i="3"/>
  <c r="Q884" i="3"/>
  <c r="Q869" i="3"/>
  <c r="Q406" i="3"/>
  <c r="Q724" i="3"/>
  <c r="Q209" i="3"/>
  <c r="Q285" i="3"/>
  <c r="Q85" i="3"/>
  <c r="Q228" i="3"/>
  <c r="Q301" i="3"/>
  <c r="Q570" i="3"/>
  <c r="Q204" i="3"/>
  <c r="Q57" i="3"/>
  <c r="Q616" i="3"/>
  <c r="Q563" i="3"/>
  <c r="Q967" i="3"/>
  <c r="Q226" i="3"/>
  <c r="Q290" i="3"/>
  <c r="Q780" i="3"/>
  <c r="Q614" i="3"/>
  <c r="Q276" i="3"/>
  <c r="Q357" i="3"/>
  <c r="Q654" i="3"/>
  <c r="Q837" i="3"/>
  <c r="Q917" i="3"/>
  <c r="Q920" i="3"/>
  <c r="Q415" i="3"/>
  <c r="Q197" i="3"/>
  <c r="Q1004" i="3"/>
  <c r="Q626" i="3"/>
  <c r="Q706" i="3"/>
  <c r="Q786" i="3"/>
  <c r="Q802" i="3"/>
  <c r="Q798" i="3"/>
  <c r="Q601" i="3"/>
  <c r="Q745" i="3"/>
  <c r="Q761" i="3"/>
  <c r="Q932" i="3"/>
  <c r="Q851" i="3"/>
  <c r="Q931" i="3"/>
  <c r="Q319" i="3"/>
  <c r="Q342" i="3"/>
  <c r="Q86" i="3"/>
  <c r="Q790" i="3"/>
  <c r="Q568" i="3"/>
  <c r="Q648" i="3"/>
  <c r="Q728" i="3"/>
  <c r="Q872" i="3"/>
  <c r="Q236" i="3"/>
  <c r="Q168" i="3"/>
  <c r="Q422" i="3"/>
  <c r="Q793" i="3"/>
  <c r="Q937" i="3"/>
  <c r="Q217" i="3"/>
  <c r="Q490" i="3"/>
  <c r="Q173" i="3"/>
  <c r="Q431" i="3"/>
  <c r="Q599" i="3"/>
  <c r="Q679" i="3"/>
  <c r="Q759" i="3"/>
  <c r="Q903" i="3"/>
  <c r="Q135" i="3"/>
  <c r="Q977" i="3"/>
  <c r="Q655" i="3"/>
  <c r="Q735" i="3"/>
  <c r="Q815" i="3"/>
  <c r="Q526" i="3"/>
  <c r="Q709" i="3"/>
  <c r="Q981" i="3"/>
  <c r="Q538" i="3"/>
  <c r="Q44" i="3"/>
  <c r="Q976" i="3"/>
  <c r="Q887" i="3"/>
  <c r="Q41" i="3"/>
  <c r="Q91" i="3"/>
  <c r="Q819" i="3"/>
  <c r="Q337" i="3"/>
  <c r="Q69" i="3"/>
  <c r="Q686" i="3"/>
  <c r="Q895" i="3"/>
  <c r="Q180" i="3"/>
  <c r="Q718" i="3"/>
  <c r="Q596" i="3"/>
  <c r="Q157" i="3"/>
  <c r="Q964" i="3"/>
  <c r="Q633" i="3"/>
  <c r="Q438" i="3"/>
  <c r="Q480" i="3"/>
  <c r="Q136" i="3"/>
  <c r="Q636" i="3"/>
  <c r="Q329" i="3"/>
  <c r="Q107" i="3"/>
  <c r="Q511" i="3"/>
  <c r="Q807" i="3"/>
  <c r="Q84" i="3"/>
  <c r="Q129" i="3"/>
  <c r="Q573" i="3"/>
  <c r="Q571" i="3"/>
  <c r="Q562" i="3"/>
  <c r="Q170" i="3"/>
  <c r="Q45" i="3"/>
  <c r="Q788" i="3"/>
  <c r="Q748" i="3"/>
  <c r="Q325" i="3"/>
  <c r="Q572" i="3"/>
  <c r="Q470" i="3"/>
  <c r="Q919" i="3"/>
  <c r="Q312" i="3"/>
  <c r="Q408" i="3"/>
  <c r="Q552" i="3"/>
  <c r="Q219" i="3"/>
  <c r="F31" i="40"/>
  <c r="Q723" i="3"/>
  <c r="Q803" i="3"/>
  <c r="Q883" i="3"/>
  <c r="Q899" i="3"/>
  <c r="Q311" i="3"/>
  <c r="Q698" i="3"/>
  <c r="Q842" i="3"/>
  <c r="Q858" i="3"/>
  <c r="Q356" i="3"/>
  <c r="Q307" i="3"/>
  <c r="Q405" i="3"/>
  <c r="Q485" i="3"/>
  <c r="Q501" i="3"/>
  <c r="Q184" i="3"/>
  <c r="Q355" i="3"/>
  <c r="Q729" i="3"/>
  <c r="Q873" i="3"/>
  <c r="Q889" i="3"/>
  <c r="Q426" i="3"/>
  <c r="Q70" i="3"/>
  <c r="Q299" i="3"/>
  <c r="Q366" i="3"/>
  <c r="Q890" i="3"/>
  <c r="Q362" i="3"/>
  <c r="Q379" i="3"/>
  <c r="Q587" i="3"/>
  <c r="Q52" i="3"/>
  <c r="Q238" i="3"/>
  <c r="Q696" i="3"/>
  <c r="Q776" i="3"/>
  <c r="Q856" i="3"/>
  <c r="Q393" i="3"/>
  <c r="Q128" i="3"/>
  <c r="Q1002" i="3"/>
  <c r="Q752" i="3"/>
  <c r="Q832" i="3"/>
  <c r="Q272" i="3"/>
  <c r="Q334" i="3"/>
  <c r="Q791" i="3"/>
  <c r="Q414" i="3"/>
  <c r="Q266" i="3"/>
  <c r="Q46" i="3"/>
  <c r="Q997" i="3"/>
  <c r="Q602" i="3"/>
  <c r="Q108" i="3"/>
  <c r="Q992" i="3"/>
  <c r="Q213" i="3"/>
  <c r="Q143" i="3"/>
  <c r="Q193" i="3"/>
  <c r="Q327" i="3"/>
  <c r="Q546" i="3"/>
  <c r="Q349" i="3"/>
  <c r="Q814" i="3"/>
  <c r="Q243" i="3"/>
  <c r="Q244" i="3"/>
  <c r="Q203" i="3"/>
  <c r="Q660" i="3"/>
  <c r="Q434" i="3"/>
  <c r="Q866" i="3"/>
  <c r="Q125" i="3"/>
  <c r="Q233" i="3"/>
  <c r="Q237" i="3"/>
  <c r="Q22" i="3"/>
  <c r="Q843" i="3"/>
  <c r="Q433" i="3"/>
  <c r="Q273" i="3"/>
  <c r="Q16" i="3"/>
  <c r="Q48" i="3"/>
  <c r="Q482" i="3"/>
  <c r="Q927" i="3"/>
  <c r="Q114" i="3"/>
  <c r="Q289" i="3"/>
  <c r="Q229" i="3"/>
  <c r="Q642" i="3"/>
  <c r="Q223" i="3"/>
  <c r="Q292" i="3"/>
  <c r="Q606" i="3"/>
  <c r="Q409" i="3"/>
  <c r="Q553" i="3"/>
  <c r="Q569" i="3"/>
  <c r="Q713" i="3"/>
  <c r="Q210" i="3"/>
  <c r="Q902" i="3"/>
  <c r="Q812" i="3"/>
  <c r="Q199" i="3"/>
  <c r="Q354" i="3"/>
  <c r="Q958" i="3"/>
  <c r="Q151" i="3"/>
  <c r="Q795" i="3"/>
  <c r="Q939" i="3"/>
  <c r="Q191" i="3"/>
  <c r="Q910" i="3"/>
  <c r="Q297" i="3"/>
  <c r="Q471" i="3"/>
  <c r="Q567" i="3"/>
  <c r="Q711" i="3"/>
  <c r="Q309" i="3"/>
  <c r="Q267" i="3"/>
  <c r="Q826" i="3"/>
  <c r="Q262" i="3"/>
  <c r="Q291" i="3"/>
  <c r="Q523" i="3"/>
  <c r="Q161" i="3"/>
  <c r="Q982" i="3"/>
  <c r="Q463" i="3"/>
  <c r="Q278" i="3"/>
  <c r="Q452" i="3"/>
  <c r="Q468" i="3"/>
  <c r="Q676" i="3"/>
  <c r="Q17" i="3"/>
  <c r="Q486" i="3"/>
  <c r="Q857" i="3"/>
  <c r="Q315" i="3"/>
  <c r="Q339" i="3"/>
  <c r="Q554" i="3"/>
  <c r="Q313" i="3"/>
  <c r="Q956" i="3"/>
  <c r="Q913" i="3"/>
  <c r="Q302" i="3"/>
  <c r="Q402" i="3"/>
  <c r="Q478" i="3"/>
  <c r="Q215" i="3"/>
  <c r="Q446" i="3"/>
  <c r="Q385" i="3"/>
  <c r="Q90" i="3"/>
  <c r="Q542" i="3"/>
  <c r="Q749" i="3"/>
  <c r="Q149" i="3"/>
  <c r="F55" i="34"/>
  <c r="Q730" i="3"/>
  <c r="Q172" i="3"/>
  <c r="Q985" i="3"/>
  <c r="Q773" i="3"/>
  <c r="Q732" i="3"/>
  <c r="Q34" i="3"/>
  <c r="Q465" i="3"/>
  <c r="Q610" i="3"/>
  <c r="Q59" i="3"/>
  <c r="Q282" i="3"/>
  <c r="Q347" i="3"/>
  <c r="Q855" i="3"/>
  <c r="Q373" i="3"/>
  <c r="Q79" i="3"/>
  <c r="Q336" i="3"/>
  <c r="Q558" i="3"/>
  <c r="Q53" i="3"/>
  <c r="Q275" i="3"/>
  <c r="Q377" i="3"/>
  <c r="Q847" i="3"/>
  <c r="Q88" i="3"/>
  <c r="Q159" i="3"/>
  <c r="Q521" i="3"/>
  <c r="Q617" i="3"/>
  <c r="Q58" i="3"/>
  <c r="Q26" i="3"/>
  <c r="Q777" i="3"/>
  <c r="Q708" i="3"/>
  <c r="Q31" i="3"/>
  <c r="Q772" i="3"/>
  <c r="X385" i="3"/>
  <c r="X514" i="3"/>
  <c r="X469" i="3"/>
  <c r="X630" i="3"/>
  <c r="X482" i="3"/>
  <c r="X432" i="3"/>
  <c r="X448" i="3"/>
  <c r="X650" i="3"/>
  <c r="X583" i="3"/>
  <c r="X673" i="3"/>
  <c r="X270" i="3"/>
  <c r="X377" i="3"/>
  <c r="X521" i="3"/>
  <c r="X406" i="3"/>
  <c r="X417" i="3"/>
  <c r="AF679" i="3"/>
  <c r="X679" i="3"/>
  <c r="AF656" i="3"/>
  <c r="X656" i="3"/>
  <c r="AF748" i="3"/>
  <c r="X748" i="3"/>
  <c r="AF799" i="3"/>
  <c r="X799" i="3"/>
  <c r="AF894" i="3"/>
  <c r="X894" i="3"/>
  <c r="AF906" i="3"/>
  <c r="X906" i="3"/>
  <c r="AF581" i="3"/>
  <c r="X581" i="3"/>
  <c r="AF933" i="3"/>
  <c r="X933" i="3"/>
  <c r="AF821" i="3"/>
  <c r="X821" i="3"/>
  <c r="AF768" i="3"/>
  <c r="X768" i="3"/>
  <c r="AF966" i="3"/>
  <c r="X966" i="3"/>
  <c r="AF782" i="3"/>
  <c r="X782" i="3"/>
  <c r="AF979" i="3"/>
  <c r="X979" i="3"/>
  <c r="AF566" i="3"/>
  <c r="X566" i="3"/>
  <c r="AF839" i="3"/>
  <c r="X839" i="3"/>
  <c r="AF421" i="3"/>
  <c r="X421" i="3"/>
  <c r="AF917" i="3"/>
  <c r="X917" i="3"/>
  <c r="AF234" i="3"/>
  <c r="X234" i="3"/>
  <c r="AF780" i="3"/>
  <c r="X780" i="3"/>
  <c r="AF897" i="3"/>
  <c r="X897" i="3"/>
  <c r="AF895" i="3"/>
  <c r="X895" i="3"/>
  <c r="AF610" i="3"/>
  <c r="X610" i="3"/>
  <c r="AF643" i="3"/>
  <c r="X643" i="3"/>
  <c r="AF702" i="3"/>
  <c r="X702" i="3"/>
  <c r="AF510" i="3"/>
  <c r="X510" i="3"/>
  <c r="AF925" i="3"/>
  <c r="X925" i="3"/>
  <c r="AF733" i="3"/>
  <c r="X733" i="3"/>
  <c r="AF978" i="3"/>
  <c r="X978" i="3"/>
  <c r="AF786" i="3"/>
  <c r="X786" i="3"/>
  <c r="AF530" i="3"/>
  <c r="X530" i="3"/>
  <c r="AF502" i="3"/>
  <c r="X502" i="3"/>
  <c r="AF402" i="3"/>
  <c r="X402" i="3"/>
  <c r="AF503" i="3"/>
  <c r="X503" i="3"/>
  <c r="AF901" i="3"/>
  <c r="X901" i="3"/>
  <c r="M29" i="38"/>
  <c r="L33" i="38"/>
  <c r="X493" i="3"/>
  <c r="X516" i="3"/>
  <c r="X663" i="3"/>
  <c r="X443" i="3"/>
  <c r="X535" i="3"/>
  <c r="X649" i="3"/>
  <c r="X194" i="3"/>
  <c r="X606" i="3"/>
  <c r="X591" i="3"/>
  <c r="X382" i="3"/>
  <c r="X497" i="3"/>
  <c r="X472" i="3"/>
  <c r="X540" i="3"/>
  <c r="X513" i="3"/>
  <c r="X274" i="3"/>
  <c r="X336" i="3"/>
  <c r="X479" i="3"/>
  <c r="X574" i="3"/>
  <c r="X356" i="3"/>
  <c r="X641" i="3"/>
  <c r="X599" i="3"/>
  <c r="X341" i="3"/>
  <c r="X436" i="3"/>
  <c r="AF975" i="3"/>
  <c r="X975" i="3"/>
  <c r="AF938" i="3"/>
  <c r="X938" i="3"/>
  <c r="AF926" i="3"/>
  <c r="X926" i="3"/>
  <c r="AF840" i="3"/>
  <c r="X840" i="3"/>
  <c r="AF652" i="3"/>
  <c r="X652" i="3"/>
  <c r="AF764" i="3"/>
  <c r="X764" i="3"/>
  <c r="AF995" i="3"/>
  <c r="X995" i="3"/>
  <c r="AF817" i="3"/>
  <c r="X817" i="3"/>
  <c r="AF678" i="3"/>
  <c r="X678" i="3"/>
  <c r="AF364" i="3"/>
  <c r="X364" i="3"/>
  <c r="AF715" i="3"/>
  <c r="X715" i="3"/>
  <c r="AF653" i="3"/>
  <c r="X653" i="3"/>
  <c r="AF943" i="3"/>
  <c r="X943" i="3"/>
  <c r="AF865" i="3"/>
  <c r="X865" i="3"/>
  <c r="AF869" i="3"/>
  <c r="X869" i="3"/>
  <c r="AF685" i="3"/>
  <c r="X685" i="3"/>
  <c r="AF954" i="3"/>
  <c r="X954" i="3"/>
  <c r="AF710" i="3"/>
  <c r="X710" i="3"/>
  <c r="AF822" i="3"/>
  <c r="X822" i="3"/>
  <c r="AF871" i="3"/>
  <c r="X871" i="3"/>
  <c r="AF924" i="3"/>
  <c r="X924" i="3"/>
  <c r="AF387" i="3"/>
  <c r="X387" i="3"/>
  <c r="AF354" i="3"/>
  <c r="X354" i="3"/>
  <c r="AF624" i="3"/>
  <c r="X624" i="3"/>
  <c r="AF838" i="3"/>
  <c r="X838" i="3"/>
  <c r="AF842" i="3"/>
  <c r="X842" i="3"/>
  <c r="AF480" i="3"/>
  <c r="X480" i="3"/>
  <c r="AF802" i="3"/>
  <c r="X802" i="3"/>
  <c r="AF899" i="3"/>
  <c r="X899" i="3"/>
  <c r="AF830" i="3"/>
  <c r="X830" i="3"/>
  <c r="AF984" i="3"/>
  <c r="X984" i="3"/>
  <c r="AF878" i="3"/>
  <c r="X878" i="3"/>
  <c r="AF920" i="3"/>
  <c r="X920" i="3"/>
  <c r="AF792" i="3"/>
  <c r="X792" i="3"/>
  <c r="AF600" i="3"/>
  <c r="X600" i="3"/>
  <c r="AF973" i="3"/>
  <c r="X973" i="3"/>
  <c r="AF951" i="3"/>
  <c r="X951" i="3"/>
  <c r="AF781" i="3"/>
  <c r="X781" i="3"/>
  <c r="AF887" i="3"/>
  <c r="X887" i="3"/>
  <c r="AF823" i="3"/>
  <c r="X823" i="3"/>
  <c r="AF806" i="3"/>
  <c r="X806" i="3"/>
  <c r="AF695" i="3"/>
  <c r="X695" i="3"/>
  <c r="AF970" i="3"/>
  <c r="X970" i="3"/>
  <c r="X73" i="3"/>
  <c r="X466" i="3"/>
  <c r="X486" i="3"/>
  <c r="X379" i="3"/>
  <c r="X575" i="3"/>
  <c r="X343" i="3"/>
  <c r="X366" i="3"/>
  <c r="X489" i="3"/>
  <c r="X602" i="3"/>
  <c r="X682" i="3"/>
  <c r="X339" i="3"/>
  <c r="X440" i="3"/>
  <c r="X392" i="3"/>
  <c r="X597" i="3"/>
  <c r="X374" i="3"/>
  <c r="X146" i="3"/>
  <c r="X371" i="3"/>
  <c r="X106" i="3"/>
  <c r="X626" i="3"/>
  <c r="X670" i="3"/>
  <c r="AF798" i="3"/>
  <c r="X798" i="3"/>
  <c r="AF845" i="3"/>
  <c r="X845" i="3"/>
  <c r="AF888" i="3"/>
  <c r="X888" i="3"/>
  <c r="AF471" i="3"/>
  <c r="X471" i="3"/>
  <c r="AF814" i="3"/>
  <c r="X814" i="3"/>
  <c r="AF974" i="3"/>
  <c r="X974" i="3"/>
  <c r="AF832" i="3"/>
  <c r="X832" i="3"/>
  <c r="AF546" i="3"/>
  <c r="X546" i="3"/>
  <c r="AF675" i="3"/>
  <c r="X675" i="3"/>
  <c r="AF882" i="3"/>
  <c r="X882" i="3"/>
  <c r="AF720" i="3"/>
  <c r="X720" i="3"/>
  <c r="AF657" i="3"/>
  <c r="X657" i="3"/>
  <c r="AF793" i="3"/>
  <c r="X793" i="3"/>
  <c r="AF750" i="3"/>
  <c r="X750" i="3"/>
  <c r="AF725" i="3"/>
  <c r="X725" i="3"/>
  <c r="AF968" i="3"/>
  <c r="X968" i="3"/>
  <c r="AF948" i="3"/>
  <c r="X948" i="3"/>
  <c r="AF564" i="3"/>
  <c r="X564" i="3"/>
  <c r="AF518" i="3"/>
  <c r="X518" i="3"/>
  <c r="AF835" i="3"/>
  <c r="X835" i="3"/>
  <c r="AF815" i="3"/>
  <c r="X815" i="3"/>
  <c r="AF412" i="3"/>
  <c r="X412" i="3"/>
  <c r="AF519" i="3"/>
  <c r="X519" i="3"/>
  <c r="AF788" i="3"/>
  <c r="X788" i="3"/>
  <c r="AF734" i="3"/>
  <c r="X734" i="3"/>
  <c r="AF724" i="3"/>
  <c r="X724" i="3"/>
  <c r="AF596" i="3"/>
  <c r="X596" i="3"/>
  <c r="AF829" i="3"/>
  <c r="X829" i="3"/>
  <c r="AF827" i="3"/>
  <c r="X827" i="3"/>
  <c r="AF637" i="3"/>
  <c r="X637" i="3"/>
  <c r="AF763" i="3"/>
  <c r="X763" i="3"/>
  <c r="AF854" i="3"/>
  <c r="X854" i="3"/>
  <c r="AF699" i="3"/>
  <c r="X699" i="3"/>
  <c r="AF598" i="3"/>
  <c r="X598" i="3"/>
  <c r="AF757" i="3"/>
  <c r="X757" i="3"/>
  <c r="AF879" i="3"/>
  <c r="X879" i="3"/>
  <c r="X542" i="3"/>
  <c r="X426" i="3"/>
  <c r="X812" i="3"/>
  <c r="X338" i="3"/>
  <c r="X529" i="3"/>
  <c r="X589" i="3"/>
  <c r="X415" i="3"/>
  <c r="X548" i="3"/>
  <c r="X708" i="3"/>
  <c r="X367" i="3"/>
  <c r="X573" i="3"/>
  <c r="X429" i="3"/>
  <c r="X134" i="3"/>
  <c r="X413" i="3"/>
  <c r="X331" i="3"/>
  <c r="X526" i="3"/>
  <c r="X810" i="3"/>
  <c r="AF303" i="3"/>
  <c r="X303" i="3"/>
  <c r="AF856" i="3"/>
  <c r="X856" i="3"/>
  <c r="AF981" i="3"/>
  <c r="X981" i="3"/>
  <c r="AF661" i="3"/>
  <c r="X661" i="3"/>
  <c r="AF743" i="3"/>
  <c r="X743" i="3"/>
  <c r="AF982" i="3"/>
  <c r="X982" i="3"/>
  <c r="AF511" i="3"/>
  <c r="X511" i="3"/>
  <c r="AF681" i="3"/>
  <c r="X681" i="3"/>
  <c r="AF789" i="3"/>
  <c r="X789" i="3"/>
  <c r="AF877" i="3"/>
  <c r="X877" i="3"/>
  <c r="AF860" i="3"/>
  <c r="X860" i="3"/>
  <c r="AF696" i="3"/>
  <c r="X696" i="3"/>
  <c r="AF745" i="3"/>
  <c r="X745" i="3"/>
  <c r="AF859" i="3"/>
  <c r="X859" i="3"/>
  <c r="AF648" i="3"/>
  <c r="X648" i="3"/>
  <c r="AF693" i="3"/>
  <c r="X693" i="3"/>
  <c r="AF419" i="3"/>
  <c r="X419" i="3"/>
  <c r="AF697" i="3"/>
  <c r="X697" i="3"/>
  <c r="AF852" i="3"/>
  <c r="X852" i="3"/>
  <c r="AF453" i="3"/>
  <c r="X453" i="3"/>
  <c r="AF586" i="3"/>
  <c r="X586" i="3"/>
  <c r="AF462" i="3"/>
  <c r="X462" i="3"/>
  <c r="AF941" i="3"/>
  <c r="X941" i="3"/>
  <c r="AF621" i="3"/>
  <c r="X621" i="3"/>
  <c r="AF881" i="3"/>
  <c r="X881" i="3"/>
  <c r="AF625" i="3"/>
  <c r="X625" i="3"/>
  <c r="AF646" i="3"/>
  <c r="X646" i="3"/>
  <c r="AF390" i="3"/>
  <c r="X390" i="3"/>
  <c r="AF976" i="3"/>
  <c r="X976" i="3"/>
  <c r="AF784" i="3"/>
  <c r="X784" i="3"/>
  <c r="AF1002" i="3"/>
  <c r="X1002" i="3"/>
  <c r="AF807" i="3"/>
  <c r="X807" i="3"/>
  <c r="X557" i="3"/>
  <c r="X659" i="3"/>
  <c r="X418" i="3"/>
  <c r="X608" i="3"/>
  <c r="X544" i="3"/>
  <c r="X405" i="3"/>
  <c r="X332" i="3"/>
  <c r="X582" i="3"/>
  <c r="X268" i="3"/>
  <c r="X484" i="3"/>
  <c r="X585" i="3"/>
  <c r="X528" i="3"/>
  <c r="X442" i="3"/>
  <c r="X618" i="3"/>
  <c r="X383" i="3"/>
  <c r="X534" i="3"/>
  <c r="X388" i="3"/>
  <c r="AF744" i="3"/>
  <c r="X744" i="3"/>
  <c r="AF634" i="3"/>
  <c r="X634" i="3"/>
  <c r="AF633" i="3"/>
  <c r="X633" i="3"/>
  <c r="AF980" i="3"/>
  <c r="X980" i="3"/>
  <c r="AF947" i="3"/>
  <c r="X947" i="3"/>
  <c r="AF914" i="3"/>
  <c r="X914" i="3"/>
  <c r="AF902" i="3"/>
  <c r="X902" i="3"/>
  <c r="AF771" i="3"/>
  <c r="X771" i="3"/>
  <c r="AF711" i="3"/>
  <c r="X711" i="3"/>
  <c r="AF805" i="3"/>
  <c r="X805" i="3"/>
  <c r="AF658" i="3"/>
  <c r="X658" i="3"/>
  <c r="AF766" i="3"/>
  <c r="X766" i="3"/>
  <c r="AF334" i="3"/>
  <c r="X334" i="3"/>
  <c r="AF910" i="3"/>
  <c r="X910" i="3"/>
  <c r="AF950" i="3"/>
  <c r="X950" i="3"/>
  <c r="AF983" i="3"/>
  <c r="X983" i="3"/>
  <c r="AF638" i="3"/>
  <c r="X638" i="3"/>
  <c r="AF916" i="3"/>
  <c r="X916" i="3"/>
  <c r="AF718" i="3"/>
  <c r="X718" i="3"/>
  <c r="AF990" i="3"/>
  <c r="X990" i="3"/>
  <c r="AF1001" i="3"/>
  <c r="X1001" i="3"/>
  <c r="AF370" i="3"/>
  <c r="X370" i="3"/>
  <c r="AF809" i="3"/>
  <c r="X809" i="3"/>
  <c r="AF553" i="3"/>
  <c r="X553" i="3"/>
  <c r="AF340" i="3"/>
  <c r="X340" i="3"/>
  <c r="AF355" i="3"/>
  <c r="X355" i="3"/>
  <c r="AF904" i="3"/>
  <c r="X904" i="3"/>
  <c r="AF712" i="3"/>
  <c r="X712" i="3"/>
  <c r="AF456" i="3"/>
  <c r="X456" i="3"/>
  <c r="AF935" i="3"/>
  <c r="X935" i="3"/>
  <c r="X235" i="3"/>
  <c r="X603" i="3"/>
  <c r="X450" i="3"/>
  <c r="X562" i="3"/>
  <c r="X662" i="3"/>
  <c r="X403" i="3"/>
  <c r="X520" i="3"/>
  <c r="X654" i="3"/>
  <c r="X394" i="3"/>
  <c r="X457" i="3"/>
  <c r="X458" i="3"/>
  <c r="X395" i="3"/>
  <c r="X348" i="3"/>
  <c r="X409" i="3"/>
  <c r="X671" i="3"/>
  <c r="X735" i="3"/>
  <c r="X310" i="3"/>
  <c r="X420" i="3"/>
  <c r="X428" i="3"/>
  <c r="X731" i="3"/>
  <c r="X372" i="3"/>
  <c r="X590" i="3"/>
  <c r="X707" i="3"/>
  <c r="X357" i="3"/>
  <c r="X496" i="3"/>
  <c r="X373" i="3"/>
  <c r="X504" i="3"/>
  <c r="X525" i="3"/>
  <c r="AF944" i="3"/>
  <c r="X944" i="3"/>
  <c r="AF993" i="3"/>
  <c r="X993" i="3"/>
  <c r="AF576" i="3"/>
  <c r="X576" i="3"/>
  <c r="AF644" i="3"/>
  <c r="X644" i="3"/>
  <c r="AF923" i="3"/>
  <c r="X923" i="3"/>
  <c r="AF909" i="3"/>
  <c r="X909" i="3"/>
  <c r="AF756" i="3"/>
  <c r="X756" i="3"/>
  <c r="AF913" i="3"/>
  <c r="X913" i="3"/>
  <c r="AF891" i="3"/>
  <c r="X891" i="3"/>
  <c r="AF998" i="3"/>
  <c r="X998" i="3"/>
  <c r="AF619" i="3"/>
  <c r="X619" i="3"/>
  <c r="AF676" i="3"/>
  <c r="X676" i="3"/>
  <c r="AF473" i="3"/>
  <c r="X473" i="3"/>
  <c r="AF825" i="3"/>
  <c r="X825" i="3"/>
  <c r="AF487" i="3"/>
  <c r="X487" i="3"/>
  <c r="AF613" i="3"/>
  <c r="X613" i="3"/>
  <c r="AF728" i="3"/>
  <c r="X728" i="3"/>
  <c r="AF808" i="3"/>
  <c r="X808" i="3"/>
  <c r="AF905" i="3"/>
  <c r="X905" i="3"/>
  <c r="AF949" i="3"/>
  <c r="X949" i="3"/>
  <c r="AF790" i="3"/>
  <c r="X790" i="3"/>
  <c r="AF813" i="3"/>
  <c r="X813" i="3"/>
  <c r="AF955" i="3"/>
  <c r="X955" i="3"/>
  <c r="AF439" i="3"/>
  <c r="X439" i="3"/>
  <c r="AF714" i="3"/>
  <c r="X714" i="3"/>
  <c r="AF900" i="3"/>
  <c r="X900" i="3"/>
  <c r="AF772" i="3"/>
  <c r="X772" i="3"/>
  <c r="AF580" i="3"/>
  <c r="X580" i="3"/>
  <c r="AF1003" i="3"/>
  <c r="X1003" i="3"/>
  <c r="AF350" i="3"/>
  <c r="X350" i="3"/>
  <c r="AF811" i="3"/>
  <c r="X811" i="3"/>
  <c r="AF683" i="3"/>
  <c r="X683" i="3"/>
  <c r="AF346" i="3"/>
  <c r="X346" i="3"/>
  <c r="AF890" i="3"/>
  <c r="X890" i="3"/>
  <c r="AF698" i="3"/>
  <c r="X698" i="3"/>
  <c r="AF691" i="3"/>
  <c r="X691" i="3"/>
  <c r="AF986" i="3"/>
  <c r="X986" i="3"/>
  <c r="X451" i="3"/>
  <c r="X376" i="3"/>
  <c r="X360" i="3"/>
  <c r="X587" i="3"/>
  <c r="X407" i="3"/>
  <c r="X500" i="3"/>
  <c r="X476" i="3"/>
  <c r="X483" i="3"/>
  <c r="X709" i="3"/>
  <c r="X836" i="3"/>
  <c r="X365" i="3"/>
  <c r="X468" i="3"/>
  <c r="X423" i="3"/>
  <c r="X515" i="3"/>
  <c r="X804" i="3"/>
  <c r="X592" i="3"/>
  <c r="X422" i="3"/>
  <c r="X501" i="3"/>
  <c r="X375" i="3"/>
  <c r="X475" i="3"/>
  <c r="X481" i="3"/>
  <c r="X577" i="3"/>
  <c r="X330" i="3"/>
  <c r="X669" i="3"/>
  <c r="AF645" i="3"/>
  <c r="X645" i="3"/>
  <c r="AF965" i="3"/>
  <c r="X965" i="3"/>
  <c r="AF740" i="3"/>
  <c r="X740" i="3"/>
  <c r="AF876" i="3"/>
  <c r="X876" i="3"/>
  <c r="AF849" i="3"/>
  <c r="X849" i="3"/>
  <c r="AF761" i="3"/>
  <c r="X761" i="3"/>
  <c r="AF934" i="3"/>
  <c r="X934" i="3"/>
  <c r="AF667" i="3"/>
  <c r="X667" i="3"/>
  <c r="AF816" i="3"/>
  <c r="X816" i="3"/>
  <c r="AF778" i="3"/>
  <c r="X778" i="3"/>
  <c r="AF939" i="3"/>
  <c r="X939" i="3"/>
  <c r="AF506" i="3"/>
  <c r="X506" i="3"/>
  <c r="AF826" i="3"/>
  <c r="X826" i="3"/>
  <c r="AF677" i="3"/>
  <c r="X677" i="3"/>
  <c r="AF631" i="3"/>
  <c r="X631" i="3"/>
  <c r="E39" i="40"/>
  <c r="N40" i="40"/>
  <c r="E38" i="40"/>
  <c r="N39" i="40"/>
  <c r="N41" i="40"/>
  <c r="N42" i="40"/>
  <c r="E42" i="40"/>
  <c r="E20" i="5" s="1"/>
  <c r="N38" i="40"/>
  <c r="E40" i="40"/>
  <c r="E41" i="40"/>
  <c r="AF929" i="3"/>
  <c r="X929" i="3"/>
  <c r="AF543" i="3"/>
  <c r="X543" i="3"/>
  <c r="AF867" i="3"/>
  <c r="X867" i="3"/>
  <c r="AF796" i="3"/>
  <c r="X796" i="3"/>
  <c r="AF912" i="3"/>
  <c r="X912" i="3"/>
  <c r="AF301" i="3"/>
  <c r="X301" i="3"/>
  <c r="AF762" i="3"/>
  <c r="X762" i="3"/>
  <c r="AF776" i="3"/>
  <c r="X776" i="3"/>
  <c r="AF687" i="3"/>
  <c r="X687" i="3"/>
  <c r="AF918" i="3"/>
  <c r="X918" i="3"/>
  <c r="AF359" i="3"/>
  <c r="X359" i="3"/>
  <c r="AF819" i="3"/>
  <c r="X819" i="3"/>
  <c r="AF960" i="3"/>
  <c r="X960" i="3"/>
  <c r="AF962" i="3"/>
  <c r="X962" i="3"/>
  <c r="AF704" i="3"/>
  <c r="X704" i="3"/>
  <c r="AF588" i="3"/>
  <c r="X588" i="3"/>
  <c r="AF512" i="3"/>
  <c r="X512" i="3"/>
  <c r="AF755" i="3"/>
  <c r="X755" i="3"/>
  <c r="AF898" i="3"/>
  <c r="X898" i="3"/>
  <c r="AF863" i="3"/>
  <c r="X863" i="3"/>
  <c r="AF988" i="3"/>
  <c r="X988" i="3"/>
  <c r="AF524" i="3"/>
  <c r="X524" i="3"/>
  <c r="AF716" i="3"/>
  <c r="X716" i="3"/>
  <c r="AF729" i="3"/>
  <c r="X729" i="3"/>
  <c r="X337" i="3"/>
  <c r="X464" i="3"/>
  <c r="X399" i="3"/>
  <c r="X532" i="3"/>
  <c r="X701" i="3"/>
  <c r="X465" i="3"/>
  <c r="X386" i="3"/>
  <c r="X541" i="3"/>
  <c r="X262" i="3"/>
  <c r="X396" i="3"/>
  <c r="X345" i="3"/>
  <c r="X438" i="3"/>
  <c r="X488" i="3"/>
  <c r="X507" i="3"/>
  <c r="X437" i="3"/>
  <c r="X549" i="3"/>
  <c r="X705" i="3"/>
  <c r="X461" i="3"/>
  <c r="X499" i="3"/>
  <c r="X627" i="3"/>
  <c r="X765" i="3"/>
  <c r="X344" i="3"/>
  <c r="X460" i="3"/>
  <c r="X467" i="3"/>
  <c r="X397" i="3"/>
  <c r="X117" i="3"/>
  <c r="AF721" i="3"/>
  <c r="X721" i="3"/>
  <c r="AF741" i="3"/>
  <c r="X741" i="3"/>
  <c r="AF753" i="3"/>
  <c r="X753" i="3"/>
  <c r="AF870" i="3"/>
  <c r="X870" i="3"/>
  <c r="AF555" i="3"/>
  <c r="X555" i="3"/>
  <c r="AF791" i="3"/>
  <c r="X791" i="3"/>
  <c r="AF994" i="3"/>
  <c r="X994" i="3"/>
  <c r="AF664" i="3"/>
  <c r="X664" i="3"/>
  <c r="AF884" i="3"/>
  <c r="X884" i="3"/>
  <c r="AF837" i="3"/>
  <c r="X837" i="3"/>
  <c r="AF554" i="3"/>
  <c r="X554" i="3"/>
  <c r="AF719" i="3"/>
  <c r="X719" i="3"/>
  <c r="AF689" i="3"/>
  <c r="X689" i="3"/>
  <c r="AF620" i="3"/>
  <c r="X620" i="3"/>
  <c r="AF737" i="3"/>
  <c r="X737" i="3"/>
  <c r="AF991" i="3"/>
  <c r="X991" i="3"/>
  <c r="AF640" i="3"/>
  <c r="X640" i="3"/>
  <c r="AF956" i="3"/>
  <c r="X956" i="3"/>
  <c r="AF959" i="3"/>
  <c r="X959" i="3"/>
  <c r="AF851" i="3"/>
  <c r="X851" i="3"/>
  <c r="AF1000" i="3"/>
  <c r="X1000" i="3"/>
  <c r="AF508" i="3"/>
  <c r="X508" i="3"/>
  <c r="AF754" i="3"/>
  <c r="X754" i="3"/>
  <c r="AF358" i="3"/>
  <c r="X358" i="3"/>
  <c r="AF615" i="3"/>
  <c r="X615" i="3"/>
  <c r="AF342" i="3"/>
  <c r="X342" i="3"/>
  <c r="AF801" i="3"/>
  <c r="X801" i="3"/>
  <c r="AF908" i="3"/>
  <c r="X908" i="3"/>
  <c r="AF931" i="3"/>
  <c r="X931" i="3"/>
  <c r="AF739" i="3"/>
  <c r="X739" i="3"/>
  <c r="AF706" i="3"/>
  <c r="X706" i="3"/>
  <c r="AF1005" i="3"/>
  <c r="X1005" i="3"/>
  <c r="AF946" i="3"/>
  <c r="X946" i="3"/>
  <c r="AF844" i="3"/>
  <c r="X844" i="3"/>
  <c r="AF818" i="3"/>
  <c r="X818" i="3"/>
  <c r="AF578" i="3"/>
  <c r="X578" i="3"/>
  <c r="AF857" i="3"/>
  <c r="X857" i="3"/>
  <c r="AF907" i="3"/>
  <c r="X907" i="3"/>
  <c r="X362" i="3"/>
  <c r="X441" i="3"/>
  <c r="X378" i="3"/>
  <c r="X556" i="3"/>
  <c r="X449" i="3"/>
  <c r="X850" i="3"/>
  <c r="X264" i="3"/>
  <c r="X537" i="3"/>
  <c r="X579" i="3"/>
  <c r="X749" i="3"/>
  <c r="X267" i="3"/>
  <c r="X381" i="3"/>
  <c r="X369" i="3"/>
  <c r="X463" i="3"/>
  <c r="X561" i="3"/>
  <c r="X607" i="3"/>
  <c r="X474" i="3"/>
  <c r="X490" i="3"/>
  <c r="X694" i="3"/>
  <c r="X444" i="3"/>
  <c r="X509" i="3"/>
  <c r="X601" i="3"/>
  <c r="X352" i="3"/>
  <c r="X558" i="3"/>
  <c r="X353" i="3"/>
  <c r="X492" i="3"/>
  <c r="AF937" i="3"/>
  <c r="X937" i="3"/>
  <c r="AF363" i="3"/>
  <c r="X363" i="3"/>
  <c r="AF759" i="3"/>
  <c r="X759" i="3"/>
  <c r="AF752" i="3"/>
  <c r="X752" i="3"/>
  <c r="AF861" i="3"/>
  <c r="X861" i="3"/>
  <c r="AF567" i="3"/>
  <c r="X567" i="3"/>
  <c r="AF629" i="3"/>
  <c r="X629" i="3"/>
  <c r="AF445" i="3"/>
  <c r="X445" i="3"/>
  <c r="AF531" i="3"/>
  <c r="X531" i="3"/>
  <c r="AF495" i="3"/>
  <c r="X495" i="3"/>
  <c r="AF940" i="3"/>
  <c r="X940" i="3"/>
  <c r="AF617" i="3"/>
  <c r="X617" i="3"/>
  <c r="AF795" i="3"/>
  <c r="X795" i="3"/>
  <c r="AF738" i="3"/>
  <c r="X738" i="3"/>
  <c r="AF903" i="3"/>
  <c r="X903" i="3"/>
  <c r="AF942" i="3"/>
  <c r="X942" i="3"/>
  <c r="AF770" i="3"/>
  <c r="X770" i="3"/>
  <c r="AF572" i="3"/>
  <c r="X572" i="3"/>
  <c r="AF1004" i="3"/>
  <c r="X1004" i="3"/>
  <c r="AF760" i="3"/>
  <c r="X760" i="3"/>
  <c r="AF996" i="3"/>
  <c r="X996" i="3"/>
  <c r="AF632" i="3"/>
  <c r="X632" i="3"/>
  <c r="AF932" i="3"/>
  <c r="X932" i="3"/>
  <c r="AF868" i="3"/>
  <c r="X868" i="3"/>
  <c r="AF855" i="3"/>
  <c r="X855" i="3"/>
  <c r="AF612" i="3"/>
  <c r="X612" i="3"/>
  <c r="AF886" i="3"/>
  <c r="X886" i="3"/>
  <c r="AF820" i="3"/>
  <c r="X820" i="3"/>
  <c r="AF971" i="3"/>
  <c r="X971" i="3"/>
  <c r="AF961" i="3"/>
  <c r="X961" i="3"/>
  <c r="AF688" i="3"/>
  <c r="X688" i="3"/>
  <c r="X533" i="3"/>
  <c r="X547" i="3"/>
  <c r="X452" i="3"/>
  <c r="X647" i="3"/>
  <c r="X614" i="3"/>
  <c r="X435" i="3"/>
  <c r="X410" i="3"/>
  <c r="X665" i="3"/>
  <c r="X454" i="3"/>
  <c r="X609" i="3"/>
  <c r="X414" i="3"/>
  <c r="X347" i="3"/>
  <c r="X425" i="3"/>
  <c r="X605" i="3"/>
  <c r="X77" i="3"/>
  <c r="X380" i="3"/>
  <c r="X455" i="3"/>
  <c r="X245" i="3"/>
  <c r="X560" i="3"/>
  <c r="X726" i="3"/>
  <c r="X485" i="3"/>
  <c r="X536" i="3"/>
  <c r="X594" i="3"/>
  <c r="X430" i="3"/>
  <c r="AF985" i="3"/>
  <c r="X985" i="3"/>
  <c r="AF568" i="3"/>
  <c r="X568" i="3"/>
  <c r="AF505" i="3"/>
  <c r="X505" i="3"/>
  <c r="AF545" i="3"/>
  <c r="X545" i="3"/>
  <c r="AF470" i="3"/>
  <c r="X470" i="3"/>
  <c r="AF773" i="3"/>
  <c r="X773" i="3"/>
  <c r="AF674" i="3"/>
  <c r="X674" i="3"/>
  <c r="AF655" i="3"/>
  <c r="X655" i="3"/>
  <c r="AF927" i="3"/>
  <c r="X927" i="3"/>
  <c r="AF997" i="3"/>
  <c r="X997" i="3"/>
  <c r="AF919" i="3"/>
  <c r="X919" i="3"/>
  <c r="AF885" i="3"/>
  <c r="X885" i="3"/>
  <c r="AF389" i="3"/>
  <c r="X389" i="3"/>
  <c r="AF846" i="3"/>
  <c r="X846" i="3"/>
  <c r="AF758" i="3"/>
  <c r="X758" i="3"/>
  <c r="AF964" i="3"/>
  <c r="X964" i="3"/>
  <c r="AF751" i="3"/>
  <c r="X751" i="3"/>
  <c r="AF611" i="3"/>
  <c r="X611" i="3"/>
  <c r="AF774" i="3"/>
  <c r="X774" i="3"/>
  <c r="AF686" i="3"/>
  <c r="X686" i="3"/>
  <c r="AF953" i="3"/>
  <c r="X953" i="3"/>
  <c r="AF335" i="3"/>
  <c r="X335" i="3"/>
  <c r="AF834" i="3"/>
  <c r="X834" i="3"/>
  <c r="AF828" i="3"/>
  <c r="X828" i="3"/>
  <c r="AF952" i="3"/>
  <c r="X952" i="3"/>
  <c r="AF539" i="3"/>
  <c r="X539" i="3"/>
  <c r="AF411" i="3"/>
  <c r="X411" i="3"/>
  <c r="AF874" i="3"/>
  <c r="X874" i="3"/>
  <c r="AF922" i="3"/>
  <c r="X922" i="3"/>
  <c r="AF858" i="3"/>
  <c r="X858" i="3"/>
  <c r="AF794" i="3"/>
  <c r="X794" i="3"/>
  <c r="AF977" i="3"/>
  <c r="X977" i="3"/>
  <c r="AF730" i="3"/>
  <c r="X730" i="3"/>
  <c r="AF785" i="3"/>
  <c r="X785" i="3"/>
  <c r="AF666" i="3"/>
  <c r="X666" i="3"/>
  <c r="AF880" i="3"/>
  <c r="X880" i="3"/>
  <c r="X177" i="3"/>
  <c r="X491" i="3"/>
  <c r="X459" i="3"/>
  <c r="X636" i="3"/>
  <c r="X538" i="3"/>
  <c r="X623" i="3"/>
  <c r="X550" i="3"/>
  <c r="X404" i="3"/>
  <c r="X622" i="3"/>
  <c r="X570" i="3"/>
  <c r="X651" i="3"/>
  <c r="X333" i="3"/>
  <c r="X498" i="3"/>
  <c r="X569" i="3"/>
  <c r="X628" i="3"/>
  <c r="X57" i="3"/>
  <c r="X401" i="3"/>
  <c r="X431" i="3"/>
  <c r="X523" i="3"/>
  <c r="X384" i="3"/>
  <c r="X427" i="3"/>
  <c r="X736" i="3"/>
  <c r="X584" i="3"/>
  <c r="X447" i="3"/>
  <c r="X522" i="3"/>
  <c r="AF552" i="3"/>
  <c r="X552" i="3"/>
  <c r="AF841" i="3"/>
  <c r="X841" i="3"/>
  <c r="AF847" i="3"/>
  <c r="X847" i="3"/>
  <c r="AF896" i="3"/>
  <c r="X896" i="3"/>
  <c r="AF660" i="3"/>
  <c r="X660" i="3"/>
  <c r="AF972" i="3"/>
  <c r="X972" i="3"/>
  <c r="AF478" i="3"/>
  <c r="X478" i="3"/>
  <c r="AF680" i="3"/>
  <c r="X680" i="3"/>
  <c r="AF565" i="3"/>
  <c r="X565" i="3"/>
  <c r="AF921" i="3"/>
  <c r="X921" i="3"/>
  <c r="AF892" i="3"/>
  <c r="X892" i="3"/>
  <c r="AF824" i="3"/>
  <c r="X824" i="3"/>
  <c r="AF803" i="3"/>
  <c r="X803" i="3"/>
  <c r="AF717" i="3"/>
  <c r="X717" i="3"/>
  <c r="AF945" i="3"/>
  <c r="X945" i="3"/>
  <c r="AF989" i="3"/>
  <c r="X989" i="3"/>
  <c r="AF999" i="3"/>
  <c r="X999" i="3"/>
  <c r="AF848" i="3"/>
  <c r="X848" i="3"/>
  <c r="AF700" i="3"/>
  <c r="X700" i="3"/>
  <c r="AF930" i="3"/>
  <c r="X930" i="3"/>
  <c r="AF875" i="3"/>
  <c r="X875" i="3"/>
  <c r="AF873" i="3"/>
  <c r="X873" i="3"/>
  <c r="AF747" i="3"/>
  <c r="X747" i="3"/>
  <c r="AF883" i="3"/>
  <c r="X883" i="3"/>
  <c r="AF779" i="3"/>
  <c r="X779" i="3"/>
  <c r="AF769" i="3"/>
  <c r="X769" i="3"/>
  <c r="AF783" i="3"/>
  <c r="X783" i="3"/>
  <c r="AF862" i="3"/>
  <c r="X862" i="3"/>
  <c r="AF992" i="3"/>
  <c r="X992" i="3"/>
  <c r="AF928" i="3"/>
  <c r="X928" i="3"/>
  <c r="AF684" i="3"/>
  <c r="X684" i="3"/>
  <c r="AF864" i="3"/>
  <c r="X864" i="3"/>
  <c r="AF800" i="3"/>
  <c r="X800" i="3"/>
  <c r="AF915" i="3"/>
  <c r="X915" i="3"/>
  <c r="AF723" i="3"/>
  <c r="X723" i="3"/>
  <c r="AF672" i="3"/>
  <c r="X672" i="3"/>
  <c r="AF595" i="3"/>
  <c r="X595" i="3"/>
  <c r="AF775" i="3"/>
  <c r="X775" i="3"/>
  <c r="L34" i="38"/>
  <c r="M30" i="38"/>
  <c r="X351" i="3"/>
  <c r="X563" i="3"/>
  <c r="X446" i="3"/>
  <c r="X349" i="3"/>
  <c r="X391" i="3"/>
  <c r="X416" i="3"/>
  <c r="X690" i="3"/>
  <c r="X722" i="3"/>
  <c r="X284" i="3"/>
  <c r="X434" i="3"/>
  <c r="X433" i="3"/>
  <c r="X551" i="3"/>
  <c r="X527" i="3"/>
  <c r="X787" i="3"/>
  <c r="X300" i="3"/>
  <c r="X559" i="3"/>
  <c r="X368" i="3"/>
  <c r="X635" i="3"/>
  <c r="X746" i="3"/>
  <c r="X408" i="3"/>
  <c r="X361" i="3"/>
  <c r="X400" i="3"/>
  <c r="AI7" i="1"/>
  <c r="B51" i="28"/>
  <c r="K137" i="39"/>
  <c r="K133" i="39"/>
  <c r="J168" i="39"/>
  <c r="K129" i="39"/>
  <c r="K121" i="39"/>
  <c r="J168" i="6"/>
  <c r="I168" i="6"/>
  <c r="I168" i="39"/>
  <c r="K134" i="6"/>
  <c r="H168" i="39"/>
  <c r="K130" i="39"/>
  <c r="K127" i="6"/>
  <c r="K129" i="6"/>
  <c r="K128" i="6"/>
  <c r="H168" i="6"/>
  <c r="CQ71" i="1"/>
  <c r="CQ166" i="1"/>
  <c r="CQ143" i="1"/>
  <c r="CQ73" i="1"/>
  <c r="CQ136" i="1"/>
  <c r="CQ77" i="1"/>
  <c r="CQ104" i="1"/>
  <c r="CQ155" i="1"/>
  <c r="CQ182" i="1"/>
  <c r="CQ100" i="1"/>
  <c r="CQ135" i="1"/>
  <c r="CQ203" i="1"/>
  <c r="CQ84" i="1"/>
  <c r="CQ210" i="1"/>
  <c r="CQ192" i="1"/>
  <c r="CQ204" i="1"/>
  <c r="CQ13" i="1"/>
  <c r="AE6" i="3"/>
  <c r="AE8" i="3" s="1"/>
  <c r="E47" i="14" s="1"/>
  <c r="CQ119" i="1"/>
  <c r="CQ34" i="1"/>
  <c r="C50" i="34"/>
  <c r="CQ173" i="1"/>
  <c r="CQ57" i="1"/>
  <c r="CQ200" i="1"/>
  <c r="CQ11" i="1"/>
  <c r="CQ179" i="1"/>
  <c r="CQ59" i="1"/>
  <c r="CQ125" i="1"/>
  <c r="CQ53" i="1"/>
  <c r="CQ16" i="1"/>
  <c r="CQ47" i="1"/>
  <c r="CQ89" i="1"/>
  <c r="CQ147" i="1"/>
  <c r="CQ52" i="1"/>
  <c r="CQ10" i="1"/>
  <c r="E28" i="34"/>
  <c r="G42" i="13"/>
  <c r="C39" i="14" s="1"/>
  <c r="C13" i="14" s="1"/>
  <c r="CQ148" i="1"/>
  <c r="CQ142" i="1"/>
  <c r="CQ202" i="1"/>
  <c r="CQ190" i="1"/>
  <c r="CQ115" i="1"/>
  <c r="CQ163" i="1"/>
  <c r="CQ199" i="1"/>
  <c r="CQ187" i="1"/>
  <c r="CQ181" i="1"/>
  <c r="CQ61" i="1"/>
  <c r="CQ109" i="1"/>
  <c r="CQ157" i="1"/>
  <c r="CQ165" i="1"/>
  <c r="CQ69" i="1"/>
  <c r="CQ117" i="1"/>
  <c r="AT6" i="3"/>
  <c r="AT8" i="3" s="1"/>
  <c r="D49" i="14" s="1"/>
  <c r="K125" i="39"/>
  <c r="K122" i="39"/>
  <c r="S6" i="36"/>
  <c r="H27" i="14" s="1"/>
  <c r="K132" i="39"/>
  <c r="G168" i="39"/>
  <c r="K124" i="6"/>
  <c r="R6" i="36"/>
  <c r="G27" i="14" s="1"/>
  <c r="K125" i="6"/>
  <c r="T6" i="36"/>
  <c r="I27" i="14" s="1"/>
  <c r="K126" i="39"/>
  <c r="K130" i="6"/>
  <c r="K136" i="6"/>
  <c r="K147" i="39"/>
  <c r="K164" i="6"/>
  <c r="K142" i="39"/>
  <c r="K157" i="39"/>
  <c r="K139" i="39"/>
  <c r="K143" i="39"/>
  <c r="K133" i="6"/>
  <c r="K121" i="6"/>
  <c r="K135" i="39"/>
  <c r="K150" i="6"/>
  <c r="K166" i="6"/>
  <c r="K137" i="6"/>
  <c r="K165" i="6"/>
  <c r="K123" i="6"/>
  <c r="S20" i="32"/>
  <c r="D168" i="39"/>
  <c r="K118" i="39"/>
  <c r="F168" i="39"/>
  <c r="K147" i="6"/>
  <c r="K152" i="6"/>
  <c r="K156" i="39"/>
  <c r="K145" i="39"/>
  <c r="K163" i="6"/>
  <c r="K167" i="6"/>
  <c r="K138" i="39"/>
  <c r="J20" i="32"/>
  <c r="G168" i="6"/>
  <c r="K131" i="6"/>
  <c r="E168" i="39"/>
  <c r="K120" i="6"/>
  <c r="U6" i="36"/>
  <c r="J27" i="14" s="1"/>
  <c r="K138" i="6"/>
  <c r="K154" i="6"/>
  <c r="K160" i="39"/>
  <c r="K153" i="6"/>
  <c r="O6" i="36"/>
  <c r="D27" i="14" s="1"/>
  <c r="K127" i="39"/>
  <c r="K128" i="39"/>
  <c r="K158" i="39"/>
  <c r="K140" i="6"/>
  <c r="K144" i="39"/>
  <c r="K157" i="6"/>
  <c r="K151" i="6"/>
  <c r="K155" i="6"/>
  <c r="E168" i="6"/>
  <c r="K131" i="39"/>
  <c r="K161" i="39"/>
  <c r="K142" i="6"/>
  <c r="K148" i="39"/>
  <c r="K141" i="6"/>
  <c r="K118" i="6"/>
  <c r="D168" i="6"/>
  <c r="K123" i="39"/>
  <c r="K120" i="39"/>
  <c r="K126" i="6"/>
  <c r="K135" i="6"/>
  <c r="V58" i="36"/>
  <c r="K159" i="6"/>
  <c r="K156" i="6"/>
  <c r="K145" i="6"/>
  <c r="K139" i="6"/>
  <c r="K143" i="6"/>
  <c r="K146" i="39"/>
  <c r="K122" i="6"/>
  <c r="Q6" i="36"/>
  <c r="F27" i="14" s="1"/>
  <c r="K165" i="39"/>
  <c r="K160" i="6"/>
  <c r="K164" i="39"/>
  <c r="K149" i="39"/>
  <c r="K119" i="6"/>
  <c r="K119" i="39"/>
  <c r="F168" i="6"/>
  <c r="D63" i="34"/>
  <c r="AM749" i="3"/>
  <c r="BC749" i="3" s="1"/>
  <c r="AM981" i="3"/>
  <c r="BC981" i="3" s="1"/>
  <c r="AM151" i="3"/>
  <c r="BC151" i="3" s="1"/>
  <c r="AM420" i="3"/>
  <c r="BC420" i="3" s="1"/>
  <c r="AM154" i="3"/>
  <c r="BC154" i="3" s="1"/>
  <c r="AM898" i="3"/>
  <c r="BC898" i="3" s="1"/>
  <c r="AM218" i="3"/>
  <c r="BC218" i="3" s="1"/>
  <c r="AM205" i="3"/>
  <c r="BC205" i="3" s="1"/>
  <c r="AM817" i="3"/>
  <c r="BC817" i="3" s="1"/>
  <c r="AM349" i="3"/>
  <c r="BC349" i="3" s="1"/>
  <c r="AM112" i="3"/>
  <c r="BC112" i="3" s="1"/>
  <c r="BK112" i="3" s="1"/>
  <c r="AM330" i="3"/>
  <c r="BC330" i="3" s="1"/>
  <c r="AM617" i="3"/>
  <c r="BC617" i="3" s="1"/>
  <c r="AM715" i="3"/>
  <c r="BC715" i="3" s="1"/>
  <c r="AM549" i="3"/>
  <c r="BC549" i="3" s="1"/>
  <c r="AM396" i="3"/>
  <c r="BC396" i="3" s="1"/>
  <c r="AM702" i="3"/>
  <c r="BC702" i="3" s="1"/>
  <c r="AM485" i="3"/>
  <c r="BC485" i="3" s="1"/>
  <c r="AM481" i="3"/>
  <c r="BC481" i="3" s="1"/>
  <c r="AM856" i="3"/>
  <c r="BC856" i="3" s="1"/>
  <c r="AM688" i="3"/>
  <c r="BC688" i="3" s="1"/>
  <c r="AM419" i="3"/>
  <c r="BC419" i="3" s="1"/>
  <c r="AM776" i="3"/>
  <c r="BC776" i="3" s="1"/>
  <c r="AM502" i="3"/>
  <c r="BC502" i="3" s="1"/>
  <c r="AM932" i="3"/>
  <c r="BC932" i="3" s="1"/>
  <c r="AM379" i="3"/>
  <c r="BC379" i="3" s="1"/>
  <c r="AM948" i="3"/>
  <c r="BC948" i="3" s="1"/>
  <c r="AM906" i="3"/>
  <c r="BC906" i="3" s="1"/>
  <c r="AM775" i="3"/>
  <c r="BC775" i="3" s="1"/>
  <c r="AM487" i="3"/>
  <c r="BC487" i="3" s="1"/>
  <c r="AM581" i="3"/>
  <c r="BC581" i="3" s="1"/>
  <c r="AM834" i="3"/>
  <c r="BC834" i="3" s="1"/>
  <c r="AM230" i="3"/>
  <c r="BC230" i="3" s="1"/>
  <c r="AM830" i="3"/>
  <c r="BC830" i="3" s="1"/>
  <c r="AM690" i="3"/>
  <c r="BC690" i="3" s="1"/>
  <c r="AM681" i="3"/>
  <c r="BC681" i="3" s="1"/>
  <c r="AM603" i="3"/>
  <c r="BC603" i="3" s="1"/>
  <c r="AM137" i="3"/>
  <c r="BC137" i="3" s="1"/>
  <c r="BS137" i="3" s="1"/>
  <c r="AM732" i="3"/>
  <c r="BC732" i="3" s="1"/>
  <c r="AM970" i="3"/>
  <c r="BC970" i="3" s="1"/>
  <c r="AM209" i="3"/>
  <c r="BC209" i="3" s="1"/>
  <c r="AM843" i="3"/>
  <c r="BC843" i="3" s="1"/>
  <c r="AM962" i="3"/>
  <c r="BC962" i="3" s="1"/>
  <c r="AM683" i="3"/>
  <c r="BC683" i="3" s="1"/>
  <c r="AM641" i="3"/>
  <c r="BC641" i="3" s="1"/>
  <c r="AM78" i="3"/>
  <c r="BC78" i="3" s="1"/>
  <c r="AM358" i="3"/>
  <c r="BC358" i="3" s="1"/>
  <c r="AM659" i="3"/>
  <c r="BC659" i="3" s="1"/>
  <c r="AM645" i="3"/>
  <c r="BC645" i="3" s="1"/>
  <c r="AM989" i="3"/>
  <c r="BC989" i="3" s="1"/>
  <c r="AM385" i="3"/>
  <c r="BC385" i="3" s="1"/>
  <c r="AM45" i="3"/>
  <c r="BC45" i="3" s="1"/>
  <c r="AM648" i="3"/>
  <c r="BC648" i="3" s="1"/>
  <c r="AM303" i="3"/>
  <c r="BC303" i="3" s="1"/>
  <c r="AM881" i="3"/>
  <c r="BC881" i="3" s="1"/>
  <c r="AM803" i="3"/>
  <c r="BC803" i="3" s="1"/>
  <c r="AM680" i="3"/>
  <c r="BC680" i="3" s="1"/>
  <c r="AM71" i="3"/>
  <c r="BC71" i="3" s="1"/>
  <c r="AM60" i="3"/>
  <c r="BC60" i="3" s="1"/>
  <c r="AM818" i="3"/>
  <c r="BC818" i="3" s="1"/>
  <c r="AM810" i="3"/>
  <c r="BC810" i="3" s="1"/>
  <c r="AM84" i="3"/>
  <c r="BC84" i="3" s="1"/>
  <c r="AM498" i="3"/>
  <c r="BC498" i="3" s="1"/>
  <c r="AM417" i="3"/>
  <c r="BC417" i="3" s="1"/>
  <c r="AM224" i="3"/>
  <c r="BC224" i="3" s="1"/>
  <c r="AM80" i="3"/>
  <c r="BC80" i="3" s="1"/>
  <c r="AM946" i="3"/>
  <c r="BC946" i="3" s="1"/>
  <c r="AM183" i="3"/>
  <c r="BC183" i="3" s="1"/>
  <c r="AM373" i="3"/>
  <c r="BC373" i="3" s="1"/>
  <c r="AM511" i="3"/>
  <c r="BC511" i="3" s="1"/>
  <c r="AM247" i="3"/>
  <c r="BC247" i="3" s="1"/>
  <c r="AM513" i="3"/>
  <c r="BC513" i="3" s="1"/>
  <c r="AM234" i="3"/>
  <c r="BC234" i="3" s="1"/>
  <c r="AM757" i="3"/>
  <c r="BC757" i="3" s="1"/>
  <c r="AM1004" i="3"/>
  <c r="BC1004" i="3" s="1"/>
  <c r="AM550" i="3"/>
  <c r="BC550" i="3" s="1"/>
  <c r="AM289" i="3"/>
  <c r="BC289" i="3" s="1"/>
  <c r="AM466" i="3"/>
  <c r="BC466" i="3" s="1"/>
  <c r="AM1002" i="3"/>
  <c r="BC1002" i="3" s="1"/>
  <c r="AM322" i="3"/>
  <c r="BC322" i="3" s="1"/>
  <c r="AM785" i="3"/>
  <c r="BC785" i="3" s="1"/>
  <c r="AM586" i="3"/>
  <c r="BC586" i="3" s="1"/>
  <c r="AM61" i="3"/>
  <c r="BC61" i="3" s="1"/>
  <c r="AM403" i="3"/>
  <c r="BC403" i="3" s="1"/>
  <c r="AM376" i="3"/>
  <c r="BC376" i="3" s="1"/>
  <c r="AM277" i="3"/>
  <c r="BC277" i="3" s="1"/>
  <c r="AM22" i="3"/>
  <c r="BC22" i="3" s="1"/>
  <c r="AM266" i="3"/>
  <c r="BC266" i="3" s="1"/>
  <c r="AM553" i="3"/>
  <c r="BC553" i="3" s="1"/>
  <c r="AM337" i="3"/>
  <c r="BC337" i="3" s="1"/>
  <c r="AM953" i="3"/>
  <c r="BC953" i="3" s="1"/>
  <c r="AM243" i="3"/>
  <c r="BC243" i="3" s="1"/>
  <c r="AM685" i="3"/>
  <c r="BC685" i="3" s="1"/>
  <c r="AM734" i="3"/>
  <c r="BC734" i="3" s="1"/>
  <c r="AM923" i="3"/>
  <c r="BC923" i="3" s="1"/>
  <c r="AM547" i="3"/>
  <c r="BC547" i="3" s="1"/>
  <c r="AM716" i="3"/>
  <c r="BC716" i="3" s="1"/>
  <c r="AM304" i="3"/>
  <c r="BC304" i="3" s="1"/>
  <c r="AM474" i="3"/>
  <c r="BC474" i="3" s="1"/>
  <c r="AM922" i="3"/>
  <c r="BC922" i="3" s="1"/>
  <c r="AM802" i="3"/>
  <c r="BC802" i="3" s="1"/>
  <c r="AM284" i="3"/>
  <c r="BC284" i="3" s="1"/>
  <c r="AM87" i="3"/>
  <c r="BC87" i="3" s="1"/>
  <c r="AM15" i="3"/>
  <c r="BC15" i="3" s="1"/>
  <c r="BS15" i="3" s="1"/>
  <c r="AM632" i="3"/>
  <c r="BC632" i="3" s="1"/>
  <c r="AM394" i="3"/>
  <c r="BC394" i="3" s="1"/>
  <c r="AM587" i="3"/>
  <c r="BC587" i="3" s="1"/>
  <c r="AM870" i="3"/>
  <c r="BC870" i="3" s="1"/>
  <c r="AM227" i="3"/>
  <c r="BC227" i="3" s="1"/>
  <c r="AM788" i="3"/>
  <c r="BC788" i="3" s="1"/>
  <c r="AM764" i="3"/>
  <c r="BC764" i="3" s="1"/>
  <c r="AM216" i="3"/>
  <c r="BC216" i="3" s="1"/>
  <c r="AM483" i="3"/>
  <c r="BC483" i="3" s="1"/>
  <c r="AM176" i="3"/>
  <c r="BC176" i="3" s="1"/>
  <c r="AM133" i="3"/>
  <c r="BC133" i="3" s="1"/>
  <c r="AM455" i="3"/>
  <c r="BC455" i="3" s="1"/>
  <c r="AM560" i="3"/>
  <c r="BC560" i="3" s="1"/>
  <c r="AM299" i="3"/>
  <c r="BC299" i="3" s="1"/>
  <c r="AM454" i="3"/>
  <c r="BC454" i="3" s="1"/>
  <c r="AM221" i="3"/>
  <c r="BC221" i="3" s="1"/>
  <c r="AM576" i="3"/>
  <c r="BC576" i="3" s="1"/>
  <c r="AM886" i="3"/>
  <c r="BC886" i="3" s="1"/>
  <c r="AM691" i="3"/>
  <c r="BC691" i="3" s="1"/>
  <c r="AM969" i="3"/>
  <c r="BC969" i="3" s="1"/>
  <c r="AM791" i="3"/>
  <c r="BC791" i="3" s="1"/>
  <c r="AM523" i="3"/>
  <c r="BC523" i="3" s="1"/>
  <c r="AM885" i="3"/>
  <c r="BC885" i="3" s="1"/>
  <c r="AM148" i="3"/>
  <c r="BC148" i="3" s="1"/>
  <c r="AM499" i="3"/>
  <c r="BC499" i="3" s="1"/>
  <c r="AM794" i="3"/>
  <c r="BC794" i="3" s="1"/>
  <c r="AM778" i="3"/>
  <c r="BC778" i="3" s="1"/>
  <c r="AM386" i="3"/>
  <c r="BC386" i="3" s="1"/>
  <c r="AM561" i="3"/>
  <c r="BC561" i="3" s="1"/>
  <c r="AM201" i="3"/>
  <c r="BC201" i="3" s="1"/>
  <c r="AM1001" i="3"/>
  <c r="BC1001" i="3" s="1"/>
  <c r="AM559" i="3"/>
  <c r="BC559" i="3" s="1"/>
  <c r="AM676" i="3"/>
  <c r="BC676" i="3" s="1"/>
  <c r="AM324" i="3"/>
  <c r="BC324" i="3" s="1"/>
  <c r="AM913" i="3"/>
  <c r="BC913" i="3" s="1"/>
  <c r="AM666" i="3"/>
  <c r="BC666" i="3" s="1"/>
  <c r="AM967" i="3"/>
  <c r="BC967" i="3" s="1"/>
  <c r="AM207" i="3"/>
  <c r="BC207" i="3" s="1"/>
  <c r="AM308" i="3"/>
  <c r="BC308" i="3" s="1"/>
  <c r="AM496" i="3"/>
  <c r="BC496" i="3" s="1"/>
  <c r="AM21" i="3"/>
  <c r="BC21" i="3" s="1"/>
  <c r="AM452" i="3"/>
  <c r="BC452" i="3" s="1"/>
  <c r="AM807" i="3"/>
  <c r="BC807" i="3" s="1"/>
  <c r="AM39" i="3"/>
  <c r="BC39" i="3" s="1"/>
  <c r="AM374" i="3"/>
  <c r="BC374" i="3" s="1"/>
  <c r="AM751" i="3"/>
  <c r="BC751" i="3" s="1"/>
  <c r="AM95" i="3"/>
  <c r="BC95" i="3" s="1"/>
  <c r="AM240" i="3"/>
  <c r="BC240" i="3" s="1"/>
  <c r="AM286" i="3"/>
  <c r="BC286" i="3" s="1"/>
  <c r="AM65" i="3"/>
  <c r="BC65" i="3" s="1"/>
  <c r="AM162" i="3"/>
  <c r="BC162" i="3" s="1"/>
  <c r="AM504" i="3"/>
  <c r="BC504" i="3" s="1"/>
  <c r="AM126" i="3"/>
  <c r="BC126" i="3" s="1"/>
  <c r="AM381" i="3"/>
  <c r="BC381" i="3" s="1"/>
  <c r="AM609" i="3"/>
  <c r="BC609" i="3" s="1"/>
  <c r="AM193" i="3"/>
  <c r="BC193" i="3" s="1"/>
  <c r="AM937" i="3"/>
  <c r="BC937" i="3" s="1"/>
  <c r="AM13" i="3"/>
  <c r="BC13" i="3" s="1"/>
  <c r="AM435" i="3"/>
  <c r="BC435" i="3" s="1"/>
  <c r="AM619" i="3"/>
  <c r="BC619" i="3" s="1"/>
  <c r="AM769" i="3"/>
  <c r="BC769" i="3" s="1"/>
  <c r="AM605" i="3"/>
  <c r="BC605" i="3" s="1"/>
  <c r="AM583" i="3"/>
  <c r="BC583" i="3" s="1"/>
  <c r="AM675" i="3"/>
  <c r="BC675" i="3" s="1"/>
  <c r="AM414" i="3"/>
  <c r="BC414" i="3" s="1"/>
  <c r="AM421" i="3"/>
  <c r="BC421" i="3" s="1"/>
  <c r="AM863" i="3"/>
  <c r="BC863" i="3" s="1"/>
  <c r="AM533" i="3"/>
  <c r="BC533" i="3" s="1"/>
  <c r="AM55" i="3"/>
  <c r="BC55" i="3" s="1"/>
  <c r="AM43" i="3"/>
  <c r="BC43" i="3" s="1"/>
  <c r="AM649" i="3"/>
  <c r="BC649" i="3" s="1"/>
  <c r="AM434" i="3"/>
  <c r="BC434" i="3" s="1"/>
  <c r="AM375" i="3"/>
  <c r="BC375" i="3" s="1"/>
  <c r="AM610" i="3"/>
  <c r="BC610" i="3" s="1"/>
  <c r="AM612" i="3"/>
  <c r="BC612" i="3" s="1"/>
  <c r="AM927" i="3"/>
  <c r="BC927" i="3" s="1"/>
  <c r="AM300" i="3"/>
  <c r="BC300" i="3" s="1"/>
  <c r="AM658" i="3"/>
  <c r="BC658" i="3" s="1"/>
  <c r="AM265" i="3"/>
  <c r="BC265" i="3" s="1"/>
  <c r="AM44" i="3"/>
  <c r="BC44" i="3" s="1"/>
  <c r="AM711" i="3"/>
  <c r="BC711" i="3" s="1"/>
  <c r="AM798" i="3"/>
  <c r="BC798" i="3" s="1"/>
  <c r="AM68" i="3"/>
  <c r="BC68" i="3" s="1"/>
  <c r="AM939" i="3"/>
  <c r="BC939" i="3" s="1"/>
  <c r="AM888" i="3"/>
  <c r="BC888" i="3" s="1"/>
  <c r="AM269" i="3"/>
  <c r="BC269" i="3" s="1"/>
  <c r="AM698" i="3"/>
  <c r="BC698" i="3" s="1"/>
  <c r="AM736" i="3"/>
  <c r="BC736" i="3" s="1"/>
  <c r="AM956" i="3"/>
  <c r="BC956" i="3" s="1"/>
  <c r="AM42" i="3"/>
  <c r="BC42" i="3" s="1"/>
  <c r="AM978" i="3"/>
  <c r="BC978" i="3" s="1"/>
  <c r="AM696" i="3"/>
  <c r="BC696" i="3" s="1"/>
  <c r="AM139" i="3"/>
  <c r="BC139" i="3" s="1"/>
  <c r="AM163" i="3"/>
  <c r="BC163" i="3" s="1"/>
  <c r="AM783" i="3"/>
  <c r="BC783" i="3" s="1"/>
  <c r="AM173" i="3"/>
  <c r="BC173" i="3" s="1"/>
  <c r="AM512" i="3"/>
  <c r="BC512" i="3" s="1"/>
  <c r="AM50" i="3"/>
  <c r="BC50" i="3" s="1"/>
  <c r="AM79" i="3"/>
  <c r="BC79" i="3" s="1"/>
  <c r="AM113" i="3"/>
  <c r="BC113" i="3" s="1"/>
  <c r="BS113" i="3" s="1"/>
  <c r="AM895" i="3"/>
  <c r="BC895" i="3" s="1"/>
  <c r="AM270" i="3"/>
  <c r="BC270" i="3" s="1"/>
  <c r="AM274" i="3"/>
  <c r="BC274" i="3" s="1"/>
  <c r="AM427" i="3"/>
  <c r="BC427" i="3" s="1"/>
  <c r="AM756" i="3"/>
  <c r="BC756" i="3" s="1"/>
  <c r="AM507" i="3"/>
  <c r="BC507" i="3" s="1"/>
  <c r="AM312" i="3"/>
  <c r="BC312" i="3" s="1"/>
  <c r="AM315" i="3"/>
  <c r="BC315" i="3" s="1"/>
  <c r="AM543" i="3"/>
  <c r="BC543" i="3" s="1"/>
  <c r="AM976" i="3"/>
  <c r="BC976" i="3" s="1"/>
  <c r="AM275" i="3"/>
  <c r="BC275" i="3" s="1"/>
  <c r="AM437" i="3"/>
  <c r="BC437" i="3" s="1"/>
  <c r="AM228" i="3"/>
  <c r="BC228" i="3" s="1"/>
  <c r="AM961" i="3"/>
  <c r="BC961" i="3" s="1"/>
  <c r="AM273" i="3"/>
  <c r="BC273" i="3" s="1"/>
  <c r="AM210" i="3"/>
  <c r="BC210" i="3" s="1"/>
  <c r="AM875" i="3"/>
  <c r="BC875" i="3" s="1"/>
  <c r="AM824" i="3"/>
  <c r="BC824" i="3" s="1"/>
  <c r="AM159" i="3"/>
  <c r="BC159" i="3" s="1"/>
  <c r="BK159" i="3" s="1"/>
  <c r="AM461" i="3"/>
  <c r="BC461" i="3" s="1"/>
  <c r="AM326" i="3"/>
  <c r="BC326" i="3" s="1"/>
  <c r="AM860" i="3"/>
  <c r="BC860" i="3" s="1"/>
  <c r="AM104" i="3"/>
  <c r="BC104" i="3" s="1"/>
  <c r="AM773" i="3"/>
  <c r="BC773" i="3" s="1"/>
  <c r="AM540" i="3"/>
  <c r="BC540" i="3" s="1"/>
  <c r="AM942" i="3"/>
  <c r="BC942" i="3" s="1"/>
  <c r="AM37" i="3"/>
  <c r="BC37" i="3" s="1"/>
  <c r="AM947" i="3"/>
  <c r="BC947" i="3" s="1"/>
  <c r="AM203" i="3"/>
  <c r="BC203" i="3" s="1"/>
  <c r="AM571" i="3"/>
  <c r="BC571" i="3" s="1"/>
  <c r="AM170" i="3"/>
  <c r="BC170" i="3" s="1"/>
  <c r="AM316" i="3"/>
  <c r="BC316" i="3" s="1"/>
  <c r="AM595" i="3"/>
  <c r="BC595" i="3" s="1"/>
  <c r="AM887" i="3"/>
  <c r="BC887" i="3" s="1"/>
  <c r="AM896" i="3"/>
  <c r="BC896" i="3" s="1"/>
  <c r="AM738" i="3"/>
  <c r="BC738" i="3" s="1"/>
  <c r="AM835" i="3"/>
  <c r="BC835" i="3" s="1"/>
  <c r="AM397" i="3"/>
  <c r="BC397" i="3" s="1"/>
  <c r="AM943" i="3"/>
  <c r="BC943" i="3" s="1"/>
  <c r="AM955" i="3"/>
  <c r="BC955" i="3" s="1"/>
  <c r="AM682" i="3"/>
  <c r="BC682" i="3" s="1"/>
  <c r="AM456" i="3"/>
  <c r="BC456" i="3" s="1"/>
  <c r="AM546" i="3"/>
  <c r="BC546" i="3" s="1"/>
  <c r="AM820" i="3"/>
  <c r="BC820" i="3" s="1"/>
  <c r="AM336" i="3"/>
  <c r="BC336" i="3" s="1"/>
  <c r="AM724" i="3"/>
  <c r="BC724" i="3" s="1"/>
  <c r="AM759" i="3"/>
  <c r="BC759" i="3" s="1"/>
  <c r="AM46" i="3"/>
  <c r="BC46" i="3" s="1"/>
  <c r="AM129" i="3"/>
  <c r="BC129" i="3" s="1"/>
  <c r="AM226" i="3"/>
  <c r="BC226" i="3" s="1"/>
  <c r="AM348" i="3"/>
  <c r="BC348" i="3" s="1"/>
  <c r="AM701" i="3"/>
  <c r="BC701" i="3" s="1"/>
  <c r="AM909" i="3"/>
  <c r="BC909" i="3" s="1"/>
  <c r="AM91" i="3"/>
  <c r="BC91" i="3" s="1"/>
  <c r="AM62" i="3"/>
  <c r="BC62" i="3" s="1"/>
  <c r="AM404" i="3"/>
  <c r="BC404" i="3" s="1"/>
  <c r="AM77" i="3"/>
  <c r="BC77" i="3" s="1"/>
  <c r="AM968" i="3"/>
  <c r="BC968" i="3" s="1"/>
  <c r="AM673" i="3"/>
  <c r="BC673" i="3" s="1"/>
  <c r="AM735" i="3"/>
  <c r="BC735" i="3" s="1"/>
  <c r="AM443" i="3"/>
  <c r="BC443" i="3" s="1"/>
  <c r="AM995" i="3"/>
  <c r="BC995" i="3" s="1"/>
  <c r="AM184" i="3"/>
  <c r="BC184" i="3" s="1"/>
  <c r="BS184" i="3" s="1"/>
  <c r="AM726" i="3"/>
  <c r="BC726" i="3" s="1"/>
  <c r="AM966" i="3"/>
  <c r="BC966" i="3" s="1"/>
  <c r="AM208" i="3"/>
  <c r="BC208" i="3" s="1"/>
  <c r="AM411" i="3"/>
  <c r="BC411" i="3" s="1"/>
  <c r="AM765" i="3"/>
  <c r="BC765" i="3" s="1"/>
  <c r="AM192" i="3"/>
  <c r="BC192" i="3" s="1"/>
  <c r="AM472" i="3"/>
  <c r="BC472" i="3" s="1"/>
  <c r="AM840" i="3"/>
  <c r="BC840" i="3" s="1"/>
  <c r="AM156" i="3"/>
  <c r="BC156" i="3" s="1"/>
  <c r="AM950" i="3"/>
  <c r="BC950" i="3" s="1"/>
  <c r="AM415" i="3"/>
  <c r="BC415" i="3" s="1"/>
  <c r="AM31" i="3"/>
  <c r="BC31" i="3" s="1"/>
  <c r="AM436" i="3"/>
  <c r="BC436" i="3" s="1"/>
  <c r="AM747" i="3"/>
  <c r="BC747" i="3" s="1"/>
  <c r="AM140" i="3"/>
  <c r="BC140" i="3" s="1"/>
  <c r="AM710" i="3"/>
  <c r="BC710" i="3" s="1"/>
  <c r="AM819" i="3"/>
  <c r="BC819" i="3" s="1"/>
  <c r="AM345" i="3"/>
  <c r="BC345" i="3" s="1"/>
  <c r="AM57" i="3"/>
  <c r="BC57" i="3" s="1"/>
  <c r="AM1003" i="3"/>
  <c r="BC1003" i="3" s="1"/>
  <c r="AM562" i="3"/>
  <c r="BC562" i="3" s="1"/>
  <c r="AM782" i="3"/>
  <c r="BC782" i="3" s="1"/>
  <c r="AM318" i="3"/>
  <c r="BC318" i="3" s="1"/>
  <c r="AM695" i="3"/>
  <c r="BC695" i="3" s="1"/>
  <c r="AM232" i="3"/>
  <c r="BC232" i="3" s="1"/>
  <c r="AM467" i="3"/>
  <c r="BC467" i="3" s="1"/>
  <c r="AM705" i="3"/>
  <c r="BC705" i="3" s="1"/>
  <c r="AM18" i="3"/>
  <c r="BC18" i="3" s="1"/>
  <c r="AM611" i="3"/>
  <c r="BC611" i="3" s="1"/>
  <c r="AM311" i="3"/>
  <c r="BC311" i="3" s="1"/>
  <c r="AM262" i="3"/>
  <c r="BC262" i="3" s="1"/>
  <c r="AM850" i="3"/>
  <c r="BC850" i="3" s="1"/>
  <c r="AM202" i="3"/>
  <c r="BC202" i="3" s="1"/>
  <c r="AM409" i="3"/>
  <c r="BC409" i="3" s="1"/>
  <c r="AM742" i="3"/>
  <c r="BC742" i="3" s="1"/>
  <c r="AM92" i="3"/>
  <c r="BC92" i="3" s="1"/>
  <c r="AM518" i="3"/>
  <c r="BC518" i="3" s="1"/>
  <c r="AM67" i="3"/>
  <c r="BC67" i="3" s="1"/>
  <c r="AM862" i="3"/>
  <c r="BC862" i="3" s="1"/>
  <c r="AM294" i="3"/>
  <c r="BC294" i="3" s="1"/>
  <c r="AM98" i="3"/>
  <c r="BC98" i="3" s="1"/>
  <c r="AM596" i="3"/>
  <c r="BC596" i="3" s="1"/>
  <c r="AM859" i="3"/>
  <c r="BC859" i="3" s="1"/>
  <c r="AM841" i="3"/>
  <c r="BC841" i="3" s="1"/>
  <c r="AM189" i="3"/>
  <c r="BC189" i="3" s="1"/>
  <c r="AM430" i="3"/>
  <c r="BC430" i="3" s="1"/>
  <c r="AM244" i="3"/>
  <c r="BC244" i="3" s="1"/>
  <c r="AM570" i="3"/>
  <c r="BC570" i="3" s="1"/>
  <c r="AM868" i="3"/>
  <c r="BC868" i="3" s="1"/>
  <c r="AM806" i="3"/>
  <c r="BC806" i="3" s="1"/>
  <c r="AM836" i="3"/>
  <c r="BC836" i="3" s="1"/>
  <c r="AM235" i="3"/>
  <c r="BC235" i="3" s="1"/>
  <c r="AM746" i="3"/>
  <c r="BC746" i="3" s="1"/>
  <c r="AM368" i="3"/>
  <c r="BC368" i="3" s="1"/>
  <c r="AM643" i="3"/>
  <c r="BC643" i="3" s="1"/>
  <c r="AM900" i="3"/>
  <c r="BC900" i="3" s="1"/>
  <c r="AM833" i="3"/>
  <c r="BC833" i="3" s="1"/>
  <c r="AM720" i="3"/>
  <c r="BC720" i="3" s="1"/>
  <c r="AM426" i="3"/>
  <c r="BC426" i="3" s="1"/>
  <c r="AM719" i="3"/>
  <c r="BC719" i="3" s="1"/>
  <c r="AM382" i="3"/>
  <c r="BC382" i="3" s="1"/>
  <c r="AM505" i="3"/>
  <c r="BC505" i="3" s="1"/>
  <c r="AM991" i="3"/>
  <c r="BC991" i="3" s="1"/>
  <c r="AM314" i="3"/>
  <c r="BC314" i="3" s="1"/>
  <c r="AM563" i="3"/>
  <c r="BC563" i="3" s="1"/>
  <c r="AM199" i="3"/>
  <c r="BC199" i="3" s="1"/>
  <c r="AM823" i="3"/>
  <c r="BC823" i="3" s="1"/>
  <c r="AM628" i="3"/>
  <c r="BC628" i="3" s="1"/>
  <c r="AM717" i="3"/>
  <c r="BC717" i="3" s="1"/>
  <c r="AM912" i="3"/>
  <c r="BC912" i="3" s="1"/>
  <c r="AM297" i="3"/>
  <c r="BC297" i="3" s="1"/>
  <c r="AM408" i="3"/>
  <c r="BC408" i="3" s="1"/>
  <c r="AM730" i="3"/>
  <c r="BC730" i="3" s="1"/>
  <c r="AM935" i="3"/>
  <c r="BC935" i="3" s="1"/>
  <c r="AM1000" i="3"/>
  <c r="BC1000" i="3" s="1"/>
  <c r="AM32" i="3"/>
  <c r="BC32" i="3" s="1"/>
  <c r="AM410" i="3"/>
  <c r="BC410" i="3" s="1"/>
  <c r="AM196" i="3"/>
  <c r="BC196" i="3" s="1"/>
  <c r="AM346" i="3"/>
  <c r="BC346" i="3" s="1"/>
  <c r="AM718" i="3"/>
  <c r="BC718" i="3" s="1"/>
  <c r="AM103" i="3"/>
  <c r="BC103" i="3" s="1"/>
  <c r="AM468" i="3"/>
  <c r="BC468" i="3" s="1"/>
  <c r="AM12" i="3"/>
  <c r="BC12" i="3" s="1"/>
  <c r="AM674" i="3"/>
  <c r="BC674" i="3" s="1"/>
  <c r="AM334" i="3"/>
  <c r="BC334" i="3" s="1"/>
  <c r="AM580" i="3"/>
  <c r="BC580" i="3" s="1"/>
  <c r="AM980" i="3"/>
  <c r="BC980" i="3" s="1"/>
  <c r="AM585" i="3"/>
  <c r="BC585" i="3" s="1"/>
  <c r="AM771" i="3"/>
  <c r="BC771" i="3" s="1"/>
  <c r="AM484" i="3"/>
  <c r="BC484" i="3" s="1"/>
  <c r="AM143" i="3"/>
  <c r="BC143" i="3" s="1"/>
  <c r="BK143" i="3" s="1"/>
  <c r="AM177" i="3"/>
  <c r="BC177" i="3" s="1"/>
  <c r="AM728" i="3"/>
  <c r="BC728" i="3" s="1"/>
  <c r="AM281" i="3"/>
  <c r="BC281" i="3" s="1"/>
  <c r="AM109" i="3"/>
  <c r="BC109" i="3" s="1"/>
  <c r="AM47" i="3"/>
  <c r="BC47" i="3" s="1"/>
  <c r="AM663" i="3"/>
  <c r="BC663" i="3" s="1"/>
  <c r="AM903" i="3"/>
  <c r="BC903" i="3" s="1"/>
  <c r="AM977" i="3"/>
  <c r="BC977" i="3" s="1"/>
  <c r="AM469" i="3"/>
  <c r="BC469" i="3" s="1"/>
  <c r="AM362" i="3"/>
  <c r="BC362" i="3" s="1"/>
  <c r="AM480" i="3"/>
  <c r="BC480" i="3" s="1"/>
  <c r="AM565" i="3"/>
  <c r="BC565" i="3" s="1"/>
  <c r="AM342" i="3"/>
  <c r="BC342" i="3" s="1"/>
  <c r="AM644" i="3"/>
  <c r="BC644" i="3" s="1"/>
  <c r="AM450" i="3"/>
  <c r="BC450" i="3" s="1"/>
  <c r="AM952" i="3"/>
  <c r="BC952" i="3" s="1"/>
  <c r="AM554" i="3"/>
  <c r="BC554" i="3" s="1"/>
  <c r="AM572" i="3"/>
  <c r="BC572" i="3" s="1"/>
  <c r="AM188" i="3"/>
  <c r="BC188" i="3" s="1"/>
  <c r="AM182" i="3"/>
  <c r="BC182" i="3" s="1"/>
  <c r="AM998" i="3"/>
  <c r="BC998" i="3" s="1"/>
  <c r="AM780" i="3"/>
  <c r="BC780" i="3" s="1"/>
  <c r="AM453" i="3"/>
  <c r="BC453" i="3" s="1"/>
  <c r="AM883" i="3"/>
  <c r="BC883" i="3" s="1"/>
  <c r="AM501" i="3"/>
  <c r="BC501" i="3" s="1"/>
  <c r="AM72" i="3"/>
  <c r="BC72" i="3" s="1"/>
  <c r="AM377" i="3"/>
  <c r="BC377" i="3" s="1"/>
  <c r="AM916" i="3"/>
  <c r="BC916" i="3" s="1"/>
  <c r="AM853" i="3"/>
  <c r="BC853" i="3" s="1"/>
  <c r="AM197" i="3"/>
  <c r="BC197" i="3" s="1"/>
  <c r="AM219" i="3"/>
  <c r="BC219" i="3" s="1"/>
  <c r="AM291" i="3"/>
  <c r="BC291" i="3" s="1"/>
  <c r="AM607" i="3"/>
  <c r="BC607" i="3" s="1"/>
  <c r="AM302" i="3"/>
  <c r="BC302" i="3" s="1"/>
  <c r="AM136" i="3"/>
  <c r="BC136" i="3" s="1"/>
  <c r="AM106" i="3"/>
  <c r="BC106" i="3" s="1"/>
  <c r="AM522" i="3"/>
  <c r="BC522" i="3" s="1"/>
  <c r="AM63" i="3"/>
  <c r="BC63" i="3" s="1"/>
  <c r="AM168" i="3"/>
  <c r="BC168" i="3" s="1"/>
  <c r="AM616" i="3"/>
  <c r="BC616" i="3" s="1"/>
  <c r="AM372" i="3"/>
  <c r="BC372" i="3" s="1"/>
  <c r="AM339" i="3"/>
  <c r="BC339" i="3" s="1"/>
  <c r="AM855" i="3"/>
  <c r="BC855" i="3" s="1"/>
  <c r="AM171" i="3"/>
  <c r="BC171" i="3" s="1"/>
  <c r="AM446" i="3"/>
  <c r="BC446" i="3" s="1"/>
  <c r="AM693" i="3"/>
  <c r="BC693" i="3" s="1"/>
  <c r="AM213" i="3"/>
  <c r="BC213" i="3" s="1"/>
  <c r="AM131" i="3"/>
  <c r="BC131" i="3" s="1"/>
  <c r="BS131" i="3" s="1"/>
  <c r="AM236" i="3"/>
  <c r="BC236" i="3" s="1"/>
  <c r="AM26" i="3"/>
  <c r="BC26" i="3" s="1"/>
  <c r="AM384" i="3"/>
  <c r="BC384" i="3" s="1"/>
  <c r="AM517" i="3"/>
  <c r="BC517" i="3" s="1"/>
  <c r="AM81" i="3"/>
  <c r="BC81" i="3" s="1"/>
  <c r="AM215" i="3"/>
  <c r="BC215" i="3" s="1"/>
  <c r="AM721" i="3"/>
  <c r="BC721" i="3" s="1"/>
  <c r="AM38" i="3"/>
  <c r="BC38" i="3" s="1"/>
  <c r="AM190" i="3"/>
  <c r="BC190" i="3" s="1"/>
  <c r="AM278" i="3"/>
  <c r="BC278" i="3" s="1"/>
  <c r="AM220" i="3"/>
  <c r="BC220" i="3" s="1"/>
  <c r="AM979" i="3"/>
  <c r="BC979" i="3" s="1"/>
  <c r="AM200" i="3"/>
  <c r="BC200" i="3" s="1"/>
  <c r="AM689" i="3"/>
  <c r="BC689" i="3" s="1"/>
  <c r="AM459" i="3"/>
  <c r="BC459" i="3" s="1"/>
  <c r="AM624" i="3"/>
  <c r="BC624" i="3" s="1"/>
  <c r="AM847" i="3"/>
  <c r="BC847" i="3" s="1"/>
  <c r="AM117" i="3"/>
  <c r="BC117" i="3" s="1"/>
  <c r="AM919" i="3"/>
  <c r="BC919" i="3" s="1"/>
  <c r="AM10" i="3"/>
  <c r="AM914" i="3"/>
  <c r="BC914" i="3" s="1"/>
  <c r="AM891" i="3"/>
  <c r="BC891" i="3" s="1"/>
  <c r="AM70" i="3"/>
  <c r="BC70" i="3" s="1"/>
  <c r="AM729" i="3"/>
  <c r="BC729" i="3" s="1"/>
  <c r="AM528" i="3"/>
  <c r="BC528" i="3" s="1"/>
  <c r="AM767" i="3"/>
  <c r="BC767" i="3" s="1"/>
  <c r="AM509" i="3"/>
  <c r="BC509" i="3" s="1"/>
  <c r="AM465" i="3"/>
  <c r="BC465" i="3" s="1"/>
  <c r="AM877" i="3"/>
  <c r="BC877" i="3" s="1"/>
  <c r="AM766" i="3"/>
  <c r="BC766" i="3" s="1"/>
  <c r="AM564" i="3"/>
  <c r="BC564" i="3" s="1"/>
  <c r="AM805" i="3"/>
  <c r="BC805" i="3" s="1"/>
  <c r="AM41" i="3"/>
  <c r="BC41" i="3" s="1"/>
  <c r="AM361" i="3"/>
  <c r="BC361" i="3" s="1"/>
  <c r="AM82" i="3"/>
  <c r="BC82" i="3" s="1"/>
  <c r="AM864" i="3"/>
  <c r="BC864" i="3" s="1"/>
  <c r="AM755" i="3"/>
  <c r="BC755" i="3" s="1"/>
  <c r="AM963" i="3"/>
  <c r="BC963" i="3" s="1"/>
  <c r="AM889" i="3"/>
  <c r="BC889" i="3" s="1"/>
  <c r="AM290" i="3"/>
  <c r="BC290" i="3" s="1"/>
  <c r="AM267" i="3"/>
  <c r="BC267" i="3" s="1"/>
  <c r="AM268" i="3"/>
  <c r="BC268" i="3" s="1"/>
  <c r="AM127" i="3"/>
  <c r="BC127" i="3" s="1"/>
  <c r="AM418" i="3"/>
  <c r="BC418" i="3" s="1"/>
  <c r="AM876" i="3"/>
  <c r="BC876" i="3" s="1"/>
  <c r="AM309" i="3"/>
  <c r="BC309" i="3" s="1"/>
  <c r="AM83" i="3"/>
  <c r="BC83" i="3" s="1"/>
  <c r="AM24" i="3"/>
  <c r="BC24" i="3" s="1"/>
  <c r="AM94" i="3"/>
  <c r="BC94" i="3" s="1"/>
  <c r="AM650" i="3"/>
  <c r="BC650" i="3" s="1"/>
  <c r="AM844" i="3"/>
  <c r="BC844" i="3" s="1"/>
  <c r="AM494" i="3"/>
  <c r="BC494" i="3" s="1"/>
  <c r="AM241" i="3"/>
  <c r="BC241" i="3" s="1"/>
  <c r="AM745" i="3"/>
  <c r="BC745" i="3" s="1"/>
  <c r="AM638" i="3"/>
  <c r="BC638" i="3" s="1"/>
  <c r="AM984" i="3"/>
  <c r="BC984" i="3" s="1"/>
  <c r="AM588" i="3"/>
  <c r="BC588" i="3" s="1"/>
  <c r="AM988" i="3"/>
  <c r="BC988" i="3" s="1"/>
  <c r="AM359" i="3"/>
  <c r="BC359" i="3" s="1"/>
  <c r="AM272" i="3"/>
  <c r="BC272" i="3" s="1"/>
  <c r="AM869" i="3"/>
  <c r="BC869" i="3" s="1"/>
  <c r="AM390" i="3"/>
  <c r="BC390" i="3" s="1"/>
  <c r="AM366" i="3"/>
  <c r="BC366" i="3" s="1"/>
  <c r="AM144" i="3"/>
  <c r="BC144" i="3" s="1"/>
  <c r="AM429" i="3"/>
  <c r="BC429" i="3" s="1"/>
  <c r="AM699" i="3"/>
  <c r="BC699" i="3" s="1"/>
  <c r="AM992" i="3"/>
  <c r="BC992" i="3" s="1"/>
  <c r="AM320" i="3"/>
  <c r="BC320" i="3" s="1"/>
  <c r="AM577" i="3"/>
  <c r="BC577" i="3" s="1"/>
  <c r="AM945" i="3"/>
  <c r="BC945" i="3" s="1"/>
  <c r="AM620" i="3"/>
  <c r="BC620" i="3" s="1"/>
  <c r="AM604" i="3"/>
  <c r="BC604" i="3" s="1"/>
  <c r="AM73" i="3"/>
  <c r="BC73" i="3" s="1"/>
  <c r="AM130" i="3"/>
  <c r="BC130" i="3" s="1"/>
  <c r="BK130" i="3" s="1"/>
  <c r="AM727" i="3"/>
  <c r="BC727" i="3" s="1"/>
  <c r="AM447" i="3"/>
  <c r="BC447" i="3" s="1"/>
  <c r="AM86" i="3"/>
  <c r="BC86" i="3" s="1"/>
  <c r="AM451" i="3"/>
  <c r="BC451" i="3" s="1"/>
  <c r="AM799" i="3"/>
  <c r="BC799" i="3" s="1"/>
  <c r="AM774" i="3"/>
  <c r="BC774" i="3" s="1"/>
  <c r="AM105" i="3"/>
  <c r="BC105" i="3" s="1"/>
  <c r="AM642" i="3"/>
  <c r="BC642" i="3" s="1"/>
  <c r="AM217" i="3"/>
  <c r="BC217" i="3" s="1"/>
  <c r="AM166" i="3"/>
  <c r="BC166" i="3" s="1"/>
  <c r="AM972" i="3"/>
  <c r="BC972" i="3" s="1"/>
  <c r="AM470" i="3"/>
  <c r="BC470" i="3" s="1"/>
  <c r="AM731" i="3"/>
  <c r="BC731" i="3" s="1"/>
  <c r="AM606" i="3"/>
  <c r="BC606" i="3" s="1"/>
  <c r="AM264" i="3"/>
  <c r="BC264" i="3" s="1"/>
  <c r="AM445" i="3"/>
  <c r="BC445" i="3" s="1"/>
  <c r="AM285" i="3"/>
  <c r="BC285" i="3" s="1"/>
  <c r="AM295" i="3"/>
  <c r="BC295" i="3" s="1"/>
  <c r="AM654" i="3"/>
  <c r="BC654" i="3" s="1"/>
  <c r="AM503" i="3"/>
  <c r="BC503" i="3" s="1"/>
  <c r="AM425" i="3"/>
  <c r="BC425" i="3" s="1"/>
  <c r="AM477" i="3"/>
  <c r="BC477" i="3" s="1"/>
  <c r="AM74" i="3"/>
  <c r="BC74" i="3" s="1"/>
  <c r="AM653" i="3"/>
  <c r="BC653" i="3" s="1"/>
  <c r="AM597" i="3"/>
  <c r="BC597" i="3" s="1"/>
  <c r="AM25" i="3"/>
  <c r="BC25" i="3" s="1"/>
  <c r="AM957" i="3"/>
  <c r="BC957" i="3" s="1"/>
  <c r="AM296" i="3"/>
  <c r="BC296" i="3" s="1"/>
  <c r="AM271" i="3"/>
  <c r="BC271" i="3" s="1"/>
  <c r="AM753" i="3"/>
  <c r="BC753" i="3" s="1"/>
  <c r="AM178" i="3"/>
  <c r="BC178" i="3" s="1"/>
  <c r="BS178" i="3" s="1"/>
  <c r="AM615" i="3"/>
  <c r="BC615" i="3" s="1"/>
  <c r="AM899" i="3"/>
  <c r="BC899" i="3" s="1"/>
  <c r="AM412" i="3"/>
  <c r="BC412" i="3" s="1"/>
  <c r="AM118" i="3"/>
  <c r="BC118" i="3" s="1"/>
  <c r="AM686" i="3"/>
  <c r="BC686" i="3" s="1"/>
  <c r="AM229" i="3"/>
  <c r="BC229" i="3" s="1"/>
  <c r="AM555" i="3"/>
  <c r="BC555" i="3" s="1"/>
  <c r="AM878" i="3"/>
  <c r="BC878" i="3" s="1"/>
  <c r="AM662" i="3"/>
  <c r="BC662" i="3" s="1"/>
  <c r="AM17" i="3"/>
  <c r="BC17" i="3" s="1"/>
  <c r="AM458" i="3"/>
  <c r="BC458" i="3" s="1"/>
  <c r="AM53" i="3"/>
  <c r="BC53" i="3" s="1"/>
  <c r="AM582" i="3"/>
  <c r="BC582" i="3" s="1"/>
  <c r="AM982" i="3"/>
  <c r="BC982" i="3" s="1"/>
  <c r="AM664" i="3"/>
  <c r="BC664" i="3" s="1"/>
  <c r="AM700" i="3"/>
  <c r="BC700" i="3" s="1"/>
  <c r="AM997" i="3"/>
  <c r="BC997" i="3" s="1"/>
  <c r="AM164" i="3"/>
  <c r="BC164" i="3" s="1"/>
  <c r="AM293" i="3"/>
  <c r="BC293" i="3" s="1"/>
  <c r="AM822" i="3"/>
  <c r="BC822" i="3" s="1"/>
  <c r="AM816" i="3"/>
  <c r="BC816" i="3" s="1"/>
  <c r="AM725" i="3"/>
  <c r="BC725" i="3" s="1"/>
  <c r="AM532" i="3"/>
  <c r="BC532" i="3" s="1"/>
  <c r="AM600" i="3"/>
  <c r="BC600" i="3" s="1"/>
  <c r="AM667" i="3"/>
  <c r="BC667" i="3" s="1"/>
  <c r="AM926" i="3"/>
  <c r="BC926" i="3" s="1"/>
  <c r="AM897" i="3"/>
  <c r="BC897" i="3" s="1"/>
  <c r="AM328" i="3"/>
  <c r="BC328" i="3" s="1"/>
  <c r="AM591" i="3"/>
  <c r="BC591" i="3" s="1"/>
  <c r="AM246" i="3"/>
  <c r="BC246" i="3" s="1"/>
  <c r="AM748" i="3"/>
  <c r="BC748" i="3" s="1"/>
  <c r="AM741" i="3"/>
  <c r="BC741" i="3" s="1"/>
  <c r="AM380" i="3"/>
  <c r="BC380" i="3" s="1"/>
  <c r="AM838" i="3"/>
  <c r="BC838" i="3" s="1"/>
  <c r="AM951" i="3"/>
  <c r="BC951" i="3" s="1"/>
  <c r="AM20" i="3"/>
  <c r="BC20" i="3" s="1"/>
  <c r="AM107" i="3"/>
  <c r="BC107" i="3" s="1"/>
  <c r="BS107" i="3" s="1"/>
  <c r="AM389" i="3"/>
  <c r="BC389" i="3" s="1"/>
  <c r="AM59" i="3"/>
  <c r="BC59" i="3" s="1"/>
  <c r="AM175" i="3"/>
  <c r="BC175" i="3" s="1"/>
  <c r="BS175" i="3" s="1"/>
  <c r="AM169" i="3"/>
  <c r="BC169" i="3" s="1"/>
  <c r="BK169" i="3" s="1"/>
  <c r="AM463" i="3"/>
  <c r="BC463" i="3" s="1"/>
  <c r="AM873" i="3"/>
  <c r="BC873" i="3" s="1"/>
  <c r="AM153" i="3"/>
  <c r="BC153" i="3" s="1"/>
  <c r="AM16" i="3"/>
  <c r="BC16" i="3" s="1"/>
  <c r="AM519" i="3"/>
  <c r="BC519" i="3" s="1"/>
  <c r="AM306" i="3"/>
  <c r="BC306" i="3" s="1"/>
  <c r="AM165" i="3"/>
  <c r="BC165" i="3" s="1"/>
  <c r="AM356" i="3"/>
  <c r="BC356" i="3" s="1"/>
  <c r="AM918" i="3"/>
  <c r="BC918" i="3" s="1"/>
  <c r="AM706" i="3"/>
  <c r="BC706" i="3" s="1"/>
  <c r="AM797" i="3"/>
  <c r="BC797" i="3" s="1"/>
  <c r="AM871" i="3"/>
  <c r="BC871" i="3" s="1"/>
  <c r="AM521" i="3"/>
  <c r="BC521" i="3" s="1"/>
  <c r="AM353" i="3"/>
  <c r="BC353" i="3" s="1"/>
  <c r="AM994" i="3"/>
  <c r="BC994" i="3" s="1"/>
  <c r="AM892" i="3"/>
  <c r="BC892" i="3" s="1"/>
  <c r="AM416" i="3"/>
  <c r="BC416" i="3" s="1"/>
  <c r="AM150" i="3"/>
  <c r="BC150" i="3" s="1"/>
  <c r="AM332" i="3"/>
  <c r="BC332" i="3" s="1"/>
  <c r="AM49" i="3"/>
  <c r="BC49" i="3" s="1"/>
  <c r="AM161" i="3"/>
  <c r="BC161" i="3" s="1"/>
  <c r="AM441" i="3"/>
  <c r="BC441" i="3" s="1"/>
  <c r="AM123" i="3"/>
  <c r="BC123" i="3" s="1"/>
  <c r="AM475" i="3"/>
  <c r="BC475" i="3" s="1"/>
  <c r="AM786" i="3"/>
  <c r="BC786" i="3" s="1"/>
  <c r="AM495" i="3"/>
  <c r="BC495" i="3" s="1"/>
  <c r="AM100" i="3"/>
  <c r="BC100" i="3" s="1"/>
  <c r="AM531" i="3"/>
  <c r="BC531" i="3" s="1"/>
  <c r="AM212" i="3"/>
  <c r="BC212" i="3" s="1"/>
  <c r="AM99" i="3"/>
  <c r="BC99" i="3" s="1"/>
  <c r="AM567" i="3"/>
  <c r="BC567" i="3" s="1"/>
  <c r="AM399" i="3"/>
  <c r="BC399" i="3" s="1"/>
  <c r="AM76" i="3"/>
  <c r="BC76" i="3" s="1"/>
  <c r="AM260" i="3"/>
  <c r="BC260" i="3" s="1"/>
  <c r="AM479" i="3"/>
  <c r="BC479" i="3" s="1"/>
  <c r="AM709" i="3"/>
  <c r="BC709" i="3" s="1"/>
  <c r="AM940" i="3"/>
  <c r="BC940" i="3" s="1"/>
  <c r="AM993" i="3"/>
  <c r="BC993" i="3" s="1"/>
  <c r="AM959" i="3"/>
  <c r="BC959" i="3" s="1"/>
  <c r="AM535" i="3"/>
  <c r="BC535" i="3" s="1"/>
  <c r="AM739" i="3"/>
  <c r="BC739" i="3" s="1"/>
  <c r="AM423" i="3"/>
  <c r="BC423" i="3" s="1"/>
  <c r="AM158" i="3"/>
  <c r="BC158" i="3" s="1"/>
  <c r="AM478" i="3"/>
  <c r="BC478" i="3" s="1"/>
  <c r="AM614" i="3"/>
  <c r="BC614" i="3" s="1"/>
  <c r="AM149" i="3"/>
  <c r="BC149" i="3" s="1"/>
  <c r="AM629" i="3"/>
  <c r="BC629" i="3" s="1"/>
  <c r="AM27" i="3"/>
  <c r="BC27" i="3" s="1"/>
  <c r="AM457" i="3"/>
  <c r="BC457" i="3" s="1"/>
  <c r="AM56" i="3"/>
  <c r="BC56" i="3" s="1"/>
  <c r="AM52" i="3"/>
  <c r="BC52" i="3" s="1"/>
  <c r="AM812" i="3"/>
  <c r="BC812" i="3" s="1"/>
  <c r="AM493" i="3"/>
  <c r="BC493" i="3" s="1"/>
  <c r="AM310" i="3"/>
  <c r="BC310" i="3" s="1"/>
  <c r="AM90" i="3"/>
  <c r="BC90" i="3" s="1"/>
  <c r="AM433" i="3"/>
  <c r="BC433" i="3" s="1"/>
  <c r="AM279" i="3"/>
  <c r="BC279" i="3" s="1"/>
  <c r="AM902" i="3"/>
  <c r="BC902" i="3" s="1"/>
  <c r="AM665" i="3"/>
  <c r="BC665" i="3" s="1"/>
  <c r="AM402" i="3"/>
  <c r="BC402" i="3" s="1"/>
  <c r="AM762" i="3"/>
  <c r="BC762" i="3" s="1"/>
  <c r="AM592" i="3"/>
  <c r="BC592" i="3" s="1"/>
  <c r="AM211" i="3"/>
  <c r="BC211" i="3" s="1"/>
  <c r="AM491" i="3"/>
  <c r="BC491" i="3" s="1"/>
  <c r="AM692" i="3"/>
  <c r="BC692" i="3" s="1"/>
  <c r="AM1005" i="3"/>
  <c r="BC1005" i="3" s="1"/>
  <c r="AM996" i="3"/>
  <c r="BC996" i="3" s="1"/>
  <c r="AM872" i="3"/>
  <c r="BC872" i="3" s="1"/>
  <c r="AM497" i="3"/>
  <c r="BC497" i="3" s="1"/>
  <c r="AM253" i="3"/>
  <c r="BC253" i="3" s="1"/>
  <c r="AM679" i="3"/>
  <c r="BC679" i="3" s="1"/>
  <c r="AM432" i="3"/>
  <c r="BC432" i="3" s="1"/>
  <c r="AM573" i="3"/>
  <c r="BC573" i="3" s="1"/>
  <c r="AM350" i="3"/>
  <c r="BC350" i="3" s="1"/>
  <c r="AM298" i="3"/>
  <c r="BC298" i="3" s="1"/>
  <c r="AM514" i="3"/>
  <c r="BC514" i="3" s="1"/>
  <c r="AM338" i="3"/>
  <c r="BC338" i="3" s="1"/>
  <c r="AM473" i="3"/>
  <c r="BC473" i="3" s="1"/>
  <c r="AM964" i="3"/>
  <c r="BC964" i="3" s="1"/>
  <c r="AM488" i="3"/>
  <c r="BC488" i="3" s="1"/>
  <c r="AM623" i="3"/>
  <c r="BC623" i="3" s="1"/>
  <c r="AM482" i="3"/>
  <c r="BC482" i="3" s="1"/>
  <c r="AM569" i="3"/>
  <c r="BC569" i="3" s="1"/>
  <c r="AM179" i="3"/>
  <c r="BC179" i="3" s="1"/>
  <c r="AM985" i="3"/>
  <c r="BC985" i="3" s="1"/>
  <c r="AM181" i="3"/>
  <c r="BC181" i="3" s="1"/>
  <c r="BS181" i="3" s="1"/>
  <c r="AM400" i="3"/>
  <c r="BC400" i="3" s="1"/>
  <c r="AM360" i="3"/>
  <c r="BC360" i="3" s="1"/>
  <c r="AM754" i="3"/>
  <c r="BC754" i="3" s="1"/>
  <c r="AM388" i="3"/>
  <c r="BC388" i="3" s="1"/>
  <c r="AM568" i="3"/>
  <c r="BC568" i="3" s="1"/>
  <c r="AM305" i="3"/>
  <c r="BC305" i="3" s="1"/>
  <c r="AM684" i="3"/>
  <c r="BC684" i="3" s="1"/>
  <c r="AM884" i="3"/>
  <c r="BC884" i="3" s="1"/>
  <c r="AM821" i="3"/>
  <c r="BC821" i="3" s="1"/>
  <c r="AM987" i="3"/>
  <c r="BC987" i="3" s="1"/>
  <c r="AM135" i="3"/>
  <c r="BC135" i="3" s="1"/>
  <c r="AM537" i="3"/>
  <c r="BC537" i="3" s="1"/>
  <c r="AM842" i="3"/>
  <c r="BC842" i="3" s="1"/>
  <c r="AM809" i="3"/>
  <c r="BC809" i="3" s="1"/>
  <c r="AM574" i="3"/>
  <c r="BC574" i="3" s="1"/>
  <c r="AM828" i="3"/>
  <c r="BC828" i="3" s="1"/>
  <c r="AM910" i="3"/>
  <c r="BC910" i="3" s="1"/>
  <c r="AM383" i="3"/>
  <c r="BC383" i="3" s="1"/>
  <c r="AM744" i="3"/>
  <c r="BC744" i="3" s="1"/>
  <c r="AM707" i="3"/>
  <c r="BC707" i="3" s="1"/>
  <c r="AM222" i="3"/>
  <c r="BC222" i="3" s="1"/>
  <c r="AM172" i="3"/>
  <c r="BC172" i="3" s="1"/>
  <c r="BK172" i="3" s="1"/>
  <c r="AM407" i="3"/>
  <c r="BC407" i="3" s="1"/>
  <c r="AM941" i="3"/>
  <c r="BC941" i="3" s="1"/>
  <c r="AM387" i="3"/>
  <c r="BC387" i="3" s="1"/>
  <c r="AM102" i="3"/>
  <c r="BC102" i="3" s="1"/>
  <c r="AM524" i="3"/>
  <c r="BC524" i="3" s="1"/>
  <c r="AM852" i="3"/>
  <c r="BC852" i="3" s="1"/>
  <c r="AM506" i="3"/>
  <c r="BC506" i="3" s="1"/>
  <c r="AM225" i="3"/>
  <c r="BC225" i="3" s="1"/>
  <c r="AM866" i="3"/>
  <c r="BC866" i="3" s="1"/>
  <c r="AM152" i="3"/>
  <c r="BC152" i="3" s="1"/>
  <c r="AM647" i="3"/>
  <c r="BC647" i="3" s="1"/>
  <c r="AM252" i="3"/>
  <c r="BC252" i="3" s="1"/>
  <c r="AM14" i="3"/>
  <c r="BC14" i="3" s="1"/>
  <c r="AM904" i="3"/>
  <c r="BC904" i="3" s="1"/>
  <c r="AM515" i="3"/>
  <c r="BC515" i="3" s="1"/>
  <c r="AM195" i="3"/>
  <c r="BC195" i="3" s="1"/>
  <c r="AM48" i="3"/>
  <c r="BC48" i="3" s="1"/>
  <c r="AM11" i="3"/>
  <c r="BC11" i="3" s="1"/>
  <c r="AM907" i="3"/>
  <c r="BC907" i="3" s="1"/>
  <c r="AM146" i="3"/>
  <c r="BC146" i="3" s="1"/>
  <c r="AM837" i="3"/>
  <c r="BC837" i="3" s="1"/>
  <c r="AM657" i="3"/>
  <c r="BC657" i="3" s="1"/>
  <c r="AM656" i="3"/>
  <c r="BC656" i="3" s="1"/>
  <c r="AM51" i="3"/>
  <c r="BC51" i="3" s="1"/>
  <c r="AM516" i="3"/>
  <c r="BC516" i="3" s="1"/>
  <c r="AM422" i="3"/>
  <c r="BC422" i="3" s="1"/>
  <c r="AM251" i="3"/>
  <c r="BC251" i="3" s="1"/>
  <c r="AM920" i="3"/>
  <c r="BC920" i="3" s="1"/>
  <c r="AM750" i="3"/>
  <c r="BC750" i="3" s="1"/>
  <c r="AM198" i="3"/>
  <c r="BC198" i="3" s="1"/>
  <c r="AM363" i="3"/>
  <c r="BC363" i="3" s="1"/>
  <c r="AM652" i="3"/>
  <c r="BC652" i="3" s="1"/>
  <c r="AM599" i="3"/>
  <c r="BC599" i="3" s="1"/>
  <c r="AM124" i="3"/>
  <c r="BC124" i="3" s="1"/>
  <c r="AM846" i="3"/>
  <c r="BC846" i="3" s="1"/>
  <c r="AM40" i="3"/>
  <c r="BC40" i="3" s="1"/>
  <c r="AM761" i="3"/>
  <c r="BC761" i="3" s="1"/>
  <c r="AM931" i="3"/>
  <c r="BC931" i="3" s="1"/>
  <c r="AM529" i="3"/>
  <c r="BC529" i="3" s="1"/>
  <c r="AM640" i="3"/>
  <c r="BC640" i="3" s="1"/>
  <c r="AM618" i="3"/>
  <c r="BC618" i="3" s="1"/>
  <c r="AM857" i="3"/>
  <c r="BC857" i="3" s="1"/>
  <c r="AM248" i="3"/>
  <c r="BC248" i="3" s="1"/>
  <c r="AM155" i="3"/>
  <c r="BC155" i="3" s="1"/>
  <c r="AM651" i="3"/>
  <c r="BC651" i="3" s="1"/>
  <c r="AM111" i="3"/>
  <c r="BC111" i="3" s="1"/>
  <c r="BK111" i="3" s="1"/>
  <c r="AM858" i="3"/>
  <c r="BC858" i="3" s="1"/>
  <c r="AM973" i="3"/>
  <c r="BC973" i="3" s="1"/>
  <c r="AM552" i="3"/>
  <c r="BC552" i="3" s="1"/>
  <c r="AM526" i="3"/>
  <c r="BC526" i="3" s="1"/>
  <c r="AM439" i="3"/>
  <c r="BC439" i="3" s="1"/>
  <c r="AM307" i="3"/>
  <c r="BC307" i="3" s="1"/>
  <c r="AM660" i="3"/>
  <c r="BC660" i="3" s="1"/>
  <c r="AM36" i="3"/>
  <c r="BC36" i="3" s="1"/>
  <c r="AM893" i="3"/>
  <c r="BC893" i="3" s="1"/>
  <c r="AM321" i="3"/>
  <c r="BC321" i="3" s="1"/>
  <c r="AM406" i="3"/>
  <c r="BC406" i="3" s="1"/>
  <c r="AM431" i="3"/>
  <c r="BC431" i="3" s="1"/>
  <c r="AM626" i="3"/>
  <c r="BC626" i="3" s="1"/>
  <c r="AM854" i="3"/>
  <c r="BC854" i="3" s="1"/>
  <c r="AM313" i="3"/>
  <c r="BC313" i="3" s="1"/>
  <c r="AM258" i="3"/>
  <c r="BC258" i="3" s="1"/>
  <c r="AM233" i="3"/>
  <c r="BC233" i="3" s="1"/>
  <c r="AM471" i="3"/>
  <c r="BC471" i="3" s="1"/>
  <c r="AM975" i="3"/>
  <c r="BC975" i="3" s="1"/>
  <c r="AM287" i="3"/>
  <c r="BC287" i="3" s="1"/>
  <c r="AM787" i="3"/>
  <c r="BC787" i="3" s="1"/>
  <c r="AM670" i="3"/>
  <c r="BC670" i="3" s="1"/>
  <c r="AM194" i="3"/>
  <c r="BC194" i="3" s="1"/>
  <c r="AM352" i="3"/>
  <c r="BC352" i="3" s="1"/>
  <c r="AM378" i="3"/>
  <c r="BC378" i="3" s="1"/>
  <c r="AM630" i="3"/>
  <c r="BC630" i="3" s="1"/>
  <c r="AM960" i="3"/>
  <c r="BC960" i="3" s="1"/>
  <c r="AM132" i="3"/>
  <c r="BC132" i="3" s="1"/>
  <c r="AM671" i="3"/>
  <c r="BC671" i="3" s="1"/>
  <c r="AM579" i="3"/>
  <c r="BC579" i="3" s="1"/>
  <c r="AM282" i="3"/>
  <c r="BC282" i="3" s="1"/>
  <c r="AM740" i="3"/>
  <c r="BC740" i="3" s="1"/>
  <c r="AM341" i="3"/>
  <c r="BC341" i="3" s="1"/>
  <c r="AM110" i="3"/>
  <c r="BC110" i="3" s="1"/>
  <c r="BS110" i="3" s="1"/>
  <c r="AM191" i="3"/>
  <c r="BC191" i="3" s="1"/>
  <c r="AM85" i="3"/>
  <c r="BC85" i="3" s="1"/>
  <c r="AM391" i="3"/>
  <c r="BC391" i="3" s="1"/>
  <c r="AM354" i="3"/>
  <c r="BC354" i="3" s="1"/>
  <c r="AM541" i="3"/>
  <c r="BC541" i="3" s="1"/>
  <c r="AM784" i="3"/>
  <c r="BC784" i="3" s="1"/>
  <c r="AM890" i="3"/>
  <c r="BC890" i="3" s="1"/>
  <c r="AM880" i="3"/>
  <c r="BC880" i="3" s="1"/>
  <c r="AM548" i="3"/>
  <c r="BC548" i="3" s="1"/>
  <c r="AM933" i="3"/>
  <c r="BC933" i="3" s="1"/>
  <c r="AM965" i="3"/>
  <c r="BC965" i="3" s="1"/>
  <c r="AM808" i="3"/>
  <c r="BC808" i="3" s="1"/>
  <c r="AM335" i="3"/>
  <c r="BC335" i="3" s="1"/>
  <c r="AM557" i="3"/>
  <c r="BC557" i="3" s="1"/>
  <c r="AM713" i="3"/>
  <c r="BC713" i="3" s="1"/>
  <c r="AM949" i="3"/>
  <c r="BC949" i="3" s="1"/>
  <c r="AM180" i="3"/>
  <c r="BC180" i="3" s="1"/>
  <c r="AM351" i="3"/>
  <c r="BC351" i="3" s="1"/>
  <c r="AM276" i="3"/>
  <c r="BC276" i="3" s="1"/>
  <c r="AM930" i="3"/>
  <c r="BC930" i="3" s="1"/>
  <c r="AM737" i="3"/>
  <c r="BC737" i="3" s="1"/>
  <c r="AM174" i="3"/>
  <c r="BC174" i="3" s="1"/>
  <c r="AM974" i="3"/>
  <c r="BC974" i="3" s="1"/>
  <c r="AM637" i="3"/>
  <c r="BC637" i="3" s="1"/>
  <c r="AM75" i="3"/>
  <c r="BC75" i="3" s="1"/>
  <c r="AM357" i="3"/>
  <c r="BC357" i="3" s="1"/>
  <c r="AM214" i="3"/>
  <c r="BC214" i="3" s="1"/>
  <c r="AM489" i="3"/>
  <c r="BC489" i="3" s="1"/>
  <c r="AM340" i="3"/>
  <c r="BC340" i="3" s="1"/>
  <c r="AM444" i="3"/>
  <c r="BC444" i="3" s="1"/>
  <c r="AM589" i="3"/>
  <c r="BC589" i="3" s="1"/>
  <c r="AM438" i="3"/>
  <c r="BC438" i="3" s="1"/>
  <c r="AM704" i="3"/>
  <c r="BC704" i="3" s="1"/>
  <c r="AM292" i="3"/>
  <c r="BC292" i="3" s="1"/>
  <c r="AM545" i="3"/>
  <c r="BC545" i="3" s="1"/>
  <c r="AM772" i="3"/>
  <c r="BC772" i="3" s="1"/>
  <c r="AM125" i="3"/>
  <c r="BC125" i="3" s="1"/>
  <c r="BK125" i="3" s="1"/>
  <c r="AM58" i="3"/>
  <c r="BC58" i="3" s="1"/>
  <c r="AM319" i="3"/>
  <c r="BC319" i="3" s="1"/>
  <c r="AM317" i="3"/>
  <c r="BC317" i="3" s="1"/>
  <c r="AM825" i="3"/>
  <c r="BC825" i="3" s="1"/>
  <c r="AM88" i="3"/>
  <c r="BC88" i="3" s="1"/>
  <c r="AM779" i="3"/>
  <c r="BC779" i="3" s="1"/>
  <c r="AM911" i="3"/>
  <c r="BC911" i="3" s="1"/>
  <c r="AM655" i="3"/>
  <c r="BC655" i="3" s="1"/>
  <c r="AM66" i="3"/>
  <c r="BC66" i="3" s="1"/>
  <c r="AM527" i="3"/>
  <c r="BC527" i="3" s="1"/>
  <c r="AM19" i="3"/>
  <c r="BC19" i="3" s="1"/>
  <c r="AM405" i="3"/>
  <c r="BC405" i="3" s="1"/>
  <c r="AM128" i="3"/>
  <c r="BC128" i="3" s="1"/>
  <c r="BK128" i="3" s="1"/>
  <c r="AM627" i="3"/>
  <c r="BC627" i="3" s="1"/>
  <c r="AM781" i="3"/>
  <c r="BC781" i="3" s="1"/>
  <c r="AM793" i="3"/>
  <c r="BC793" i="3" s="1"/>
  <c r="AM601" i="3"/>
  <c r="BC601" i="3" s="1"/>
  <c r="AM401" i="3"/>
  <c r="BC401" i="3" s="1"/>
  <c r="AM815" i="3"/>
  <c r="BC815" i="3" s="1"/>
  <c r="AM369" i="3"/>
  <c r="BC369" i="3" s="1"/>
  <c r="AM826" i="3"/>
  <c r="BC826" i="3" s="1"/>
  <c r="AM829" i="3"/>
  <c r="BC829" i="3" s="1"/>
  <c r="AM93" i="3"/>
  <c r="BC93" i="3" s="1"/>
  <c r="AM288" i="3"/>
  <c r="BC288" i="3" s="1"/>
  <c r="AM259" i="3"/>
  <c r="BC259" i="3" s="1"/>
  <c r="AM460" i="3"/>
  <c r="BC460" i="3" s="1"/>
  <c r="AM96" i="3"/>
  <c r="BC96" i="3" s="1"/>
  <c r="AM392" i="3"/>
  <c r="BC392" i="3" s="1"/>
  <c r="AM625" i="3"/>
  <c r="BC625" i="3" s="1"/>
  <c r="AM958" i="3"/>
  <c r="BC958" i="3" s="1"/>
  <c r="AM915" i="3"/>
  <c r="BC915" i="3" s="1"/>
  <c r="AM944" i="3"/>
  <c r="BC944" i="3" s="1"/>
  <c r="AM598" i="3"/>
  <c r="BC598" i="3" s="1"/>
  <c r="AM508" i="3"/>
  <c r="BC508" i="3" s="1"/>
  <c r="AM867" i="3"/>
  <c r="BC867" i="3" s="1"/>
  <c r="AM395" i="3"/>
  <c r="BC395" i="3" s="1"/>
  <c r="AM424" i="3"/>
  <c r="BC424" i="3" s="1"/>
  <c r="AM578" i="3"/>
  <c r="BC578" i="3" s="1"/>
  <c r="AM255" i="3"/>
  <c r="BC255" i="3" s="1"/>
  <c r="AM584" i="3"/>
  <c r="BC584" i="3" s="1"/>
  <c r="AM636" i="3"/>
  <c r="BC636" i="3" s="1"/>
  <c r="AM254" i="3"/>
  <c r="BC254" i="3" s="1"/>
  <c r="AM814" i="3"/>
  <c r="BC814" i="3" s="1"/>
  <c r="AM694" i="3"/>
  <c r="BC694" i="3" s="1"/>
  <c r="AM790" i="3"/>
  <c r="BC790" i="3" s="1"/>
  <c r="AM145" i="3"/>
  <c r="BC145" i="3" s="1"/>
  <c r="AM64" i="3"/>
  <c r="BC64" i="3" s="1"/>
  <c r="AM551" i="3"/>
  <c r="BC551" i="3" s="1"/>
  <c r="AM323" i="3"/>
  <c r="BC323" i="3" s="1"/>
  <c r="AM646" i="3"/>
  <c r="BC646" i="3" s="1"/>
  <c r="AM206" i="3"/>
  <c r="BC206" i="3" s="1"/>
  <c r="AM789" i="3"/>
  <c r="BC789" i="3" s="1"/>
  <c r="AM122" i="3"/>
  <c r="BC122" i="3" s="1"/>
  <c r="BS122" i="3" s="1"/>
  <c r="AM934" i="3"/>
  <c r="BC934" i="3" s="1"/>
  <c r="AM371" i="3"/>
  <c r="BC371" i="3" s="1"/>
  <c r="AM413" i="3"/>
  <c r="BC413" i="3" s="1"/>
  <c r="AM556" i="3"/>
  <c r="BC556" i="3" s="1"/>
  <c r="AM237" i="3"/>
  <c r="BC237" i="3" s="1"/>
  <c r="AM929" i="3"/>
  <c r="BC929" i="3" s="1"/>
  <c r="AM801" i="3"/>
  <c r="BC801" i="3" s="1"/>
  <c r="AM223" i="3"/>
  <c r="BC223" i="3" s="1"/>
  <c r="AM448" i="3"/>
  <c r="BC448" i="3" s="1"/>
  <c r="AM768" i="3"/>
  <c r="BC768" i="3" s="1"/>
  <c r="AM54" i="3"/>
  <c r="BC54" i="3" s="1"/>
  <c r="AM204" i="3"/>
  <c r="BC204" i="3" s="1"/>
  <c r="AM879" i="3"/>
  <c r="BC879" i="3" s="1"/>
  <c r="AM476" i="3"/>
  <c r="BC476" i="3" s="1"/>
  <c r="AM677" i="3"/>
  <c r="BC677" i="3" s="1"/>
  <c r="AM851" i="3"/>
  <c r="BC851" i="3" s="1"/>
  <c r="AM134" i="3"/>
  <c r="BC134" i="3" s="1"/>
  <c r="BK134" i="3" s="1"/>
  <c r="AM239" i="3"/>
  <c r="BC239" i="3" s="1"/>
  <c r="AM343" i="3"/>
  <c r="BC343" i="3" s="1"/>
  <c r="AM566" i="3"/>
  <c r="BC566" i="3" s="1"/>
  <c r="AM631" i="3"/>
  <c r="BC631" i="3" s="1"/>
  <c r="AM874" i="3"/>
  <c r="BC874" i="3" s="1"/>
  <c r="AM602" i="3"/>
  <c r="BC602" i="3" s="1"/>
  <c r="AM398" i="3"/>
  <c r="BC398" i="3" s="1"/>
  <c r="AM669" i="3"/>
  <c r="BC669" i="3" s="1"/>
  <c r="AM928" i="3"/>
  <c r="BC928" i="3" s="1"/>
  <c r="AM954" i="3"/>
  <c r="BC954" i="3" s="1"/>
  <c r="AM33" i="3"/>
  <c r="BC33" i="3" s="1"/>
  <c r="AM238" i="3"/>
  <c r="BC238" i="3" s="1"/>
  <c r="AM157" i="3"/>
  <c r="BC157" i="3" s="1"/>
  <c r="AM925" i="3"/>
  <c r="BC925" i="3" s="1"/>
  <c r="AM622" i="3"/>
  <c r="BC622" i="3" s="1"/>
  <c r="AM827" i="3"/>
  <c r="BC827" i="3" s="1"/>
  <c r="AM393" i="3"/>
  <c r="BC393" i="3" s="1"/>
  <c r="AM492" i="3"/>
  <c r="BC492" i="3" s="1"/>
  <c r="AM777" i="3"/>
  <c r="BC777" i="3" s="1"/>
  <c r="AM760" i="3"/>
  <c r="BC760" i="3" s="1"/>
  <c r="AM639" i="3"/>
  <c r="BC639" i="3" s="1"/>
  <c r="AM986" i="3"/>
  <c r="BC986" i="3" s="1"/>
  <c r="AM938" i="3"/>
  <c r="BC938" i="3" s="1"/>
  <c r="AM365" i="3"/>
  <c r="BC365" i="3" s="1"/>
  <c r="AM462" i="3"/>
  <c r="BC462" i="3" s="1"/>
  <c r="AM558" i="3"/>
  <c r="BC558" i="3" s="1"/>
  <c r="AM924" i="3"/>
  <c r="BC924" i="3" s="1"/>
  <c r="AM333" i="3"/>
  <c r="BC333" i="3" s="1"/>
  <c r="AM187" i="3"/>
  <c r="BC187" i="3" s="1"/>
  <c r="AM733" i="3"/>
  <c r="BC733" i="3" s="1"/>
  <c r="AM530" i="3"/>
  <c r="BC530" i="3" s="1"/>
  <c r="AM283" i="3"/>
  <c r="BC283" i="3" s="1"/>
  <c r="AM770" i="3"/>
  <c r="BC770" i="3" s="1"/>
  <c r="AM831" i="3"/>
  <c r="BC831" i="3" s="1"/>
  <c r="AM101" i="3"/>
  <c r="BC101" i="3" s="1"/>
  <c r="AM428" i="3"/>
  <c r="BC428" i="3" s="1"/>
  <c r="AM708" i="3"/>
  <c r="BC708" i="3" s="1"/>
  <c r="AM723" i="3"/>
  <c r="BC723" i="3" s="1"/>
  <c r="AM355" i="3"/>
  <c r="BC355" i="3" s="1"/>
  <c r="AM593" i="3"/>
  <c r="BC593" i="3" s="1"/>
  <c r="AM990" i="3"/>
  <c r="BC990" i="3" s="1"/>
  <c r="AM743" i="3"/>
  <c r="BC743" i="3" s="1"/>
  <c r="AM364" i="3"/>
  <c r="BC364" i="3" s="1"/>
  <c r="AM714" i="3"/>
  <c r="BC714" i="3" s="1"/>
  <c r="AM141" i="3"/>
  <c r="BC141" i="3" s="1"/>
  <c r="AM138" i="3"/>
  <c r="BC138" i="3" s="1"/>
  <c r="AM185" i="3"/>
  <c r="BC185" i="3" s="1"/>
  <c r="AM367" i="3"/>
  <c r="BC367" i="3" s="1"/>
  <c r="AM845" i="3"/>
  <c r="BC845" i="3" s="1"/>
  <c r="AM114" i="3"/>
  <c r="BC114" i="3" s="1"/>
  <c r="AM534" i="3"/>
  <c r="BC534" i="3" s="1"/>
  <c r="AM97" i="3"/>
  <c r="BC97" i="3" s="1"/>
  <c r="AM813" i="3"/>
  <c r="BC813" i="3" s="1"/>
  <c r="AM849" i="3"/>
  <c r="BC849" i="3" s="1"/>
  <c r="AM115" i="3"/>
  <c r="BC115" i="3" s="1"/>
  <c r="AM539" i="3"/>
  <c r="BC539" i="3" s="1"/>
  <c r="AM936" i="3"/>
  <c r="BC936" i="3" s="1"/>
  <c r="AM894" i="3"/>
  <c r="BC894" i="3" s="1"/>
  <c r="AM520" i="3"/>
  <c r="BC520" i="3" s="1"/>
  <c r="AM635" i="3"/>
  <c r="BC635" i="3" s="1"/>
  <c r="AM261" i="3"/>
  <c r="BC261" i="3" s="1"/>
  <c r="AM575" i="3"/>
  <c r="BC575" i="3" s="1"/>
  <c r="AM167" i="3"/>
  <c r="BC167" i="3" s="1"/>
  <c r="AM256" i="3"/>
  <c r="BC256" i="3" s="1"/>
  <c r="AM490" i="3"/>
  <c r="BC490" i="3" s="1"/>
  <c r="AM242" i="3"/>
  <c r="BC242" i="3" s="1"/>
  <c r="AM697" i="3"/>
  <c r="BC697" i="3" s="1"/>
  <c r="AM758" i="3"/>
  <c r="BC758" i="3" s="1"/>
  <c r="AM29" i="3"/>
  <c r="BC29" i="3" s="1"/>
  <c r="AM325" i="3"/>
  <c r="BC325" i="3" s="1"/>
  <c r="AM792" i="3"/>
  <c r="BC792" i="3" s="1"/>
  <c r="AM301" i="3"/>
  <c r="BC301" i="3" s="1"/>
  <c r="AM160" i="3"/>
  <c r="BC160" i="3" s="1"/>
  <c r="AM69" i="3"/>
  <c r="BC69" i="3" s="1"/>
  <c r="AM245" i="3"/>
  <c r="BC245" i="3" s="1"/>
  <c r="AM763" i="3"/>
  <c r="BC763" i="3" s="1"/>
  <c r="AM795" i="3"/>
  <c r="BC795" i="3" s="1"/>
  <c r="AM865" i="3"/>
  <c r="BC865" i="3" s="1"/>
  <c r="AM231" i="3"/>
  <c r="BC231" i="3" s="1"/>
  <c r="AM500" i="3"/>
  <c r="BC500" i="3" s="1"/>
  <c r="AM608" i="3"/>
  <c r="BC608" i="3" s="1"/>
  <c r="AM811" i="3"/>
  <c r="BC811" i="3" s="1"/>
  <c r="AM116" i="3"/>
  <c r="BC116" i="3" s="1"/>
  <c r="BS116" i="3" s="1"/>
  <c r="AM440" i="3"/>
  <c r="BC440" i="3" s="1"/>
  <c r="AM832" i="3"/>
  <c r="BC832" i="3" s="1"/>
  <c r="AM525" i="3"/>
  <c r="BC525" i="3" s="1"/>
  <c r="AM23" i="3"/>
  <c r="BC23" i="3" s="1"/>
  <c r="AM971" i="3"/>
  <c r="BC971" i="3" s="1"/>
  <c r="AM147" i="3"/>
  <c r="BC147" i="3" s="1"/>
  <c r="AM804" i="3"/>
  <c r="BC804" i="3" s="1"/>
  <c r="AM921" i="3"/>
  <c r="BC921" i="3" s="1"/>
  <c r="AM28" i="3"/>
  <c r="BC28" i="3" s="1"/>
  <c r="AM449" i="3"/>
  <c r="BC449" i="3" s="1"/>
  <c r="AM901" i="3"/>
  <c r="BC901" i="3" s="1"/>
  <c r="AM621" i="3"/>
  <c r="BC621" i="3" s="1"/>
  <c r="AM538" i="3"/>
  <c r="BC538" i="3" s="1"/>
  <c r="AM464" i="3"/>
  <c r="BC464" i="3" s="1"/>
  <c r="AM544" i="3"/>
  <c r="BC544" i="3" s="1"/>
  <c r="AM486" i="3"/>
  <c r="BC486" i="3" s="1"/>
  <c r="AM34" i="3"/>
  <c r="BC34" i="3" s="1"/>
  <c r="AM999" i="3"/>
  <c r="BC999" i="3" s="1"/>
  <c r="AM120" i="3"/>
  <c r="BC120" i="3" s="1"/>
  <c r="AM250" i="3"/>
  <c r="BC250" i="3" s="1"/>
  <c r="AM542" i="3"/>
  <c r="BC542" i="3" s="1"/>
  <c r="AM613" i="3"/>
  <c r="BC613" i="3" s="1"/>
  <c r="AM329" i="3"/>
  <c r="BC329" i="3" s="1"/>
  <c r="AM280" i="3"/>
  <c r="BC280" i="3" s="1"/>
  <c r="AM186" i="3"/>
  <c r="BC186" i="3" s="1"/>
  <c r="AM121" i="3"/>
  <c r="BC121" i="3" s="1"/>
  <c r="BS121" i="3" s="1"/>
  <c r="AM678" i="3"/>
  <c r="BC678" i="3" s="1"/>
  <c r="AM752" i="3"/>
  <c r="BC752" i="3" s="1"/>
  <c r="AM703" i="3"/>
  <c r="BC703" i="3" s="1"/>
  <c r="AM661" i="3"/>
  <c r="BC661" i="3" s="1"/>
  <c r="AM672" i="3"/>
  <c r="BC672" i="3" s="1"/>
  <c r="AM142" i="3"/>
  <c r="BC142" i="3" s="1"/>
  <c r="AM257" i="3"/>
  <c r="BC257" i="3" s="1"/>
  <c r="AM668" i="3"/>
  <c r="BC668" i="3" s="1"/>
  <c r="AM442" i="3"/>
  <c r="BC442" i="3" s="1"/>
  <c r="AM839" i="3"/>
  <c r="BC839" i="3" s="1"/>
  <c r="AM347" i="3"/>
  <c r="BC347" i="3" s="1"/>
  <c r="AM108" i="3"/>
  <c r="BC108" i="3" s="1"/>
  <c r="AM327" i="3"/>
  <c r="BC327" i="3" s="1"/>
  <c r="AM908" i="3"/>
  <c r="BC908" i="3" s="1"/>
  <c r="AM633" i="3"/>
  <c r="BC633" i="3" s="1"/>
  <c r="AM119" i="3"/>
  <c r="BC119" i="3" s="1"/>
  <c r="BS119" i="3" s="1"/>
  <c r="AM848" i="3"/>
  <c r="BC848" i="3" s="1"/>
  <c r="AM89" i="3"/>
  <c r="BC89" i="3" s="1"/>
  <c r="AM687" i="3"/>
  <c r="BC687" i="3" s="1"/>
  <c r="AM882" i="3"/>
  <c r="BC882" i="3" s="1"/>
  <c r="AM370" i="3"/>
  <c r="BC370" i="3" s="1"/>
  <c r="AM263" i="3"/>
  <c r="BC263" i="3" s="1"/>
  <c r="AM30" i="3"/>
  <c r="BC30" i="3" s="1"/>
  <c r="AM800" i="3"/>
  <c r="BC800" i="3" s="1"/>
  <c r="AM861" i="3"/>
  <c r="BC861" i="3" s="1"/>
  <c r="AM249" i="3"/>
  <c r="BC249" i="3" s="1"/>
  <c r="AM331" i="3"/>
  <c r="BC331" i="3" s="1"/>
  <c r="AM536" i="3"/>
  <c r="BC536" i="3" s="1"/>
  <c r="AM712" i="3"/>
  <c r="BC712" i="3" s="1"/>
  <c r="AM510" i="3"/>
  <c r="BC510" i="3" s="1"/>
  <c r="AM983" i="3"/>
  <c r="BC983" i="3" s="1"/>
  <c r="AM344" i="3"/>
  <c r="BC344" i="3" s="1"/>
  <c r="AM634" i="3"/>
  <c r="BC634" i="3" s="1"/>
  <c r="AM917" i="3"/>
  <c r="BC917" i="3" s="1"/>
  <c r="AM796" i="3"/>
  <c r="BC796" i="3" s="1"/>
  <c r="AM722" i="3"/>
  <c r="BC722" i="3" s="1"/>
  <c r="AM905" i="3"/>
  <c r="BC905" i="3" s="1"/>
  <c r="AM590" i="3"/>
  <c r="BC590" i="3" s="1"/>
  <c r="AM35" i="3"/>
  <c r="BC35" i="3" s="1"/>
  <c r="AM594" i="3"/>
  <c r="BC594" i="3" s="1"/>
  <c r="K167" i="39"/>
  <c r="K144" i="6"/>
  <c r="K162" i="39"/>
  <c r="K166" i="39"/>
  <c r="K158" i="6"/>
  <c r="K163" i="39"/>
  <c r="K148" i="6"/>
  <c r="K152" i="39"/>
  <c r="K161" i="6"/>
  <c r="K153" i="39"/>
  <c r="AU6" i="3"/>
  <c r="AU8" i="3" s="1"/>
  <c r="E49" i="14" s="1"/>
  <c r="K159" i="39"/>
  <c r="K150" i="39"/>
  <c r="K154" i="39"/>
  <c r="K146" i="6"/>
  <c r="K151" i="39"/>
  <c r="K155" i="39"/>
  <c r="K136" i="39"/>
  <c r="C63" i="34"/>
  <c r="AL119" i="3"/>
  <c r="BB119" i="3" s="1"/>
  <c r="AL314" i="3"/>
  <c r="BB314" i="3" s="1"/>
  <c r="AL840" i="3"/>
  <c r="BB840" i="3" s="1"/>
  <c r="BJ840" i="3" s="1"/>
  <c r="AL96" i="3"/>
  <c r="BB96" i="3" s="1"/>
  <c r="BR96" i="3" s="1"/>
  <c r="AL395" i="3"/>
  <c r="BB395" i="3" s="1"/>
  <c r="BJ395" i="3" s="1"/>
  <c r="AL461" i="3"/>
  <c r="BB461" i="3" s="1"/>
  <c r="BJ461" i="3" s="1"/>
  <c r="AL504" i="3"/>
  <c r="BB504" i="3" s="1"/>
  <c r="BJ504" i="3" s="1"/>
  <c r="AL622" i="3"/>
  <c r="BB622" i="3" s="1"/>
  <c r="BJ622" i="3" s="1"/>
  <c r="AL543" i="3"/>
  <c r="BB543" i="3" s="1"/>
  <c r="BJ543" i="3" s="1"/>
  <c r="AL636" i="3"/>
  <c r="BB636" i="3" s="1"/>
  <c r="BJ636" i="3" s="1"/>
  <c r="AL514" i="3"/>
  <c r="BB514" i="3" s="1"/>
  <c r="BJ514" i="3" s="1"/>
  <c r="AL417" i="3"/>
  <c r="BB417" i="3" s="1"/>
  <c r="BJ417" i="3" s="1"/>
  <c r="AL937" i="3"/>
  <c r="BB937" i="3" s="1"/>
  <c r="BJ937" i="3" s="1"/>
  <c r="AL104" i="3"/>
  <c r="BB104" i="3" s="1"/>
  <c r="BJ104" i="3" s="1"/>
  <c r="AL475" i="3"/>
  <c r="BB475" i="3" s="1"/>
  <c r="BJ475" i="3" s="1"/>
  <c r="AL541" i="3"/>
  <c r="BB541" i="3" s="1"/>
  <c r="BJ541" i="3" s="1"/>
  <c r="AL591" i="3"/>
  <c r="BB591" i="3" s="1"/>
  <c r="BJ591" i="3" s="1"/>
  <c r="AL694" i="3"/>
  <c r="BB694" i="3" s="1"/>
  <c r="BJ694" i="3" s="1"/>
  <c r="AL613" i="3"/>
  <c r="BB613" i="3" s="1"/>
  <c r="BJ613" i="3" s="1"/>
  <c r="AL708" i="3"/>
  <c r="BB708" i="3" s="1"/>
  <c r="BJ708" i="3" s="1"/>
  <c r="AL586" i="3"/>
  <c r="BB586" i="3" s="1"/>
  <c r="BJ586" i="3" s="1"/>
  <c r="AL489" i="3"/>
  <c r="BB489" i="3" s="1"/>
  <c r="BJ489" i="3" s="1"/>
  <c r="AL971" i="3"/>
  <c r="BB971" i="3" s="1"/>
  <c r="BJ971" i="3" s="1"/>
  <c r="AL192" i="3"/>
  <c r="BB192" i="3" s="1"/>
  <c r="BR192" i="3" s="1"/>
  <c r="AL555" i="3"/>
  <c r="BB555" i="3" s="1"/>
  <c r="BJ555" i="3" s="1"/>
  <c r="AL624" i="3"/>
  <c r="BB624" i="3" s="1"/>
  <c r="BJ624" i="3" s="1"/>
  <c r="AL671" i="3"/>
  <c r="BB671" i="3" s="1"/>
  <c r="BJ671" i="3" s="1"/>
  <c r="AL766" i="3"/>
  <c r="BB766" i="3" s="1"/>
  <c r="BJ766" i="3" s="1"/>
  <c r="AL685" i="3"/>
  <c r="BB685" i="3" s="1"/>
  <c r="BJ685" i="3" s="1"/>
  <c r="AL780" i="3"/>
  <c r="BB780" i="3" s="1"/>
  <c r="BJ780" i="3" s="1"/>
  <c r="AL658" i="3"/>
  <c r="BB658" i="3" s="1"/>
  <c r="BJ658" i="3" s="1"/>
  <c r="AL561" i="3"/>
  <c r="BB561" i="3" s="1"/>
  <c r="BJ561" i="3" s="1"/>
  <c r="AL93" i="3"/>
  <c r="BB93" i="3" s="1"/>
  <c r="BJ93" i="3" s="1"/>
  <c r="AL340" i="3"/>
  <c r="BB340" i="3" s="1"/>
  <c r="BJ340" i="3" s="1"/>
  <c r="AL78" i="3"/>
  <c r="BB78" i="3" s="1"/>
  <c r="BR78" i="3" s="1"/>
  <c r="AL704" i="3"/>
  <c r="BB704" i="3" s="1"/>
  <c r="BJ704" i="3" s="1"/>
  <c r="AL743" i="3"/>
  <c r="BB743" i="3" s="1"/>
  <c r="BJ743" i="3" s="1"/>
  <c r="AL838" i="3"/>
  <c r="BB838" i="3" s="1"/>
  <c r="AL757" i="3"/>
  <c r="BB757" i="3" s="1"/>
  <c r="BJ757" i="3" s="1"/>
  <c r="AL852" i="3"/>
  <c r="BB852" i="3" s="1"/>
  <c r="BJ852" i="3" s="1"/>
  <c r="AL730" i="3"/>
  <c r="BB730" i="3" s="1"/>
  <c r="BJ730" i="3" s="1"/>
  <c r="AL633" i="3"/>
  <c r="BB633" i="3" s="1"/>
  <c r="BJ633" i="3" s="1"/>
  <c r="AL715" i="3"/>
  <c r="BB715" i="3" s="1"/>
  <c r="BJ715" i="3" s="1"/>
  <c r="AL428" i="3"/>
  <c r="BB428" i="3" s="1"/>
  <c r="BJ428" i="3" s="1"/>
  <c r="AL166" i="3"/>
  <c r="BB166" i="3" s="1"/>
  <c r="BJ166" i="3" s="1"/>
  <c r="AL800" i="3"/>
  <c r="BB800" i="3" s="1"/>
  <c r="BJ800" i="3" s="1"/>
  <c r="AL823" i="3"/>
  <c r="BB823" i="3" s="1"/>
  <c r="BJ823" i="3" s="1"/>
  <c r="AL918" i="3"/>
  <c r="BB918" i="3" s="1"/>
  <c r="BJ918" i="3" s="1"/>
  <c r="AL837" i="3"/>
  <c r="BB837" i="3" s="1"/>
  <c r="BJ837" i="3" s="1"/>
  <c r="AL932" i="3"/>
  <c r="BB932" i="3" s="1"/>
  <c r="BJ932" i="3" s="1"/>
  <c r="AL810" i="3"/>
  <c r="BB810" i="3" s="1"/>
  <c r="BJ810" i="3" s="1"/>
  <c r="AL713" i="3"/>
  <c r="BB713" i="3" s="1"/>
  <c r="BJ713" i="3" s="1"/>
  <c r="AL195" i="3"/>
  <c r="BB195" i="3" s="1"/>
  <c r="BR195" i="3" s="1"/>
  <c r="AL452" i="3"/>
  <c r="BB452" i="3" s="1"/>
  <c r="BJ452" i="3" s="1"/>
  <c r="AL182" i="3"/>
  <c r="BB182" i="3" s="1"/>
  <c r="BJ182" i="3" s="1"/>
  <c r="AL888" i="3"/>
  <c r="BB888" i="3" s="1"/>
  <c r="BJ888" i="3" s="1"/>
  <c r="AL903" i="3"/>
  <c r="BB903" i="3" s="1"/>
  <c r="BJ903" i="3" s="1"/>
  <c r="AL998" i="3"/>
  <c r="BB998" i="3" s="1"/>
  <c r="BJ998" i="3" s="1"/>
  <c r="AL917" i="3"/>
  <c r="BB917" i="3" s="1"/>
  <c r="AL11" i="3"/>
  <c r="BB11" i="3" s="1"/>
  <c r="BJ11" i="3" s="1"/>
  <c r="AL890" i="3"/>
  <c r="BB890" i="3" s="1"/>
  <c r="BJ890" i="3" s="1"/>
  <c r="AL793" i="3"/>
  <c r="BB793" i="3" s="1"/>
  <c r="BJ793" i="3" s="1"/>
  <c r="AL382" i="3"/>
  <c r="BB382" i="3" s="1"/>
  <c r="BJ382" i="3" s="1"/>
  <c r="AL880" i="3"/>
  <c r="BB880" i="3" s="1"/>
  <c r="BJ880" i="3" s="1"/>
  <c r="AL1004" i="3"/>
  <c r="BB1004" i="3" s="1"/>
  <c r="BJ1004" i="3" s="1"/>
  <c r="AL864" i="3"/>
  <c r="BB864" i="3" s="1"/>
  <c r="BJ864" i="3" s="1"/>
  <c r="AL304" i="3"/>
  <c r="BB304" i="3" s="1"/>
  <c r="BJ304" i="3" s="1"/>
  <c r="AL288" i="3"/>
  <c r="BB288" i="3" s="1"/>
  <c r="BJ288" i="3" s="1"/>
  <c r="AL664" i="3"/>
  <c r="BB664" i="3" s="1"/>
  <c r="BJ664" i="3" s="1"/>
  <c r="AL812" i="3"/>
  <c r="BB812" i="3" s="1"/>
  <c r="BJ812" i="3" s="1"/>
  <c r="AL64" i="3"/>
  <c r="BB64" i="3" s="1"/>
  <c r="BJ64" i="3" s="1"/>
  <c r="AL590" i="3"/>
  <c r="BB590" i="3" s="1"/>
  <c r="BJ590" i="3" s="1"/>
  <c r="AL385" i="3"/>
  <c r="BB385" i="3" s="1"/>
  <c r="BJ385" i="3" s="1"/>
  <c r="AL69" i="3"/>
  <c r="BB69" i="3" s="1"/>
  <c r="BR69" i="3" s="1"/>
  <c r="AL73" i="3"/>
  <c r="BB73" i="3" s="1"/>
  <c r="BR73" i="3" s="1"/>
  <c r="AL579" i="3"/>
  <c r="BB579" i="3" s="1"/>
  <c r="BJ579" i="3" s="1"/>
  <c r="AL815" i="3"/>
  <c r="BB815" i="3" s="1"/>
  <c r="BJ815" i="3" s="1"/>
  <c r="AL802" i="3"/>
  <c r="BB802" i="3" s="1"/>
  <c r="BJ802" i="3" s="1"/>
  <c r="AL451" i="3"/>
  <c r="BB451" i="3" s="1"/>
  <c r="BJ451" i="3" s="1"/>
  <c r="AL589" i="3"/>
  <c r="BB589" i="3" s="1"/>
  <c r="BJ589" i="3" s="1"/>
  <c r="AL961" i="3"/>
  <c r="BB961" i="3" s="1"/>
  <c r="BJ961" i="3" s="1"/>
  <c r="AL718" i="3"/>
  <c r="BB718" i="3" s="1"/>
  <c r="BJ718" i="3" s="1"/>
  <c r="AL857" i="3"/>
  <c r="BB857" i="3" s="1"/>
  <c r="BJ857" i="3" s="1"/>
  <c r="AL183" i="3"/>
  <c r="BB183" i="3" s="1"/>
  <c r="BR183" i="3" s="1"/>
  <c r="AL41" i="3"/>
  <c r="BB41" i="3" s="1"/>
  <c r="BR41" i="3" s="1"/>
  <c r="AL904" i="3"/>
  <c r="BB904" i="3" s="1"/>
  <c r="BJ904" i="3" s="1"/>
  <c r="AL168" i="3"/>
  <c r="BB168" i="3" s="1"/>
  <c r="BR168" i="3" s="1"/>
  <c r="AL467" i="3"/>
  <c r="BB467" i="3" s="1"/>
  <c r="BJ467" i="3" s="1"/>
  <c r="AL533" i="3"/>
  <c r="BB533" i="3" s="1"/>
  <c r="BJ533" i="3" s="1"/>
  <c r="AL576" i="3"/>
  <c r="BB576" i="3" s="1"/>
  <c r="BJ576" i="3" s="1"/>
  <c r="AL686" i="3"/>
  <c r="BB686" i="3" s="1"/>
  <c r="AL605" i="3"/>
  <c r="BB605" i="3" s="1"/>
  <c r="AL700" i="3"/>
  <c r="BB700" i="3" s="1"/>
  <c r="BJ700" i="3" s="1"/>
  <c r="AL578" i="3"/>
  <c r="BB578" i="3" s="1"/>
  <c r="AL481" i="3"/>
  <c r="BB481" i="3" s="1"/>
  <c r="BJ481" i="3" s="1"/>
  <c r="AL969" i="3"/>
  <c r="BB969" i="3" s="1"/>
  <c r="BJ969" i="3" s="1"/>
  <c r="AL176" i="3"/>
  <c r="BB176" i="3" s="1"/>
  <c r="BJ176" i="3" s="1"/>
  <c r="AL547" i="3"/>
  <c r="BB547" i="3" s="1"/>
  <c r="BJ547" i="3" s="1"/>
  <c r="AL616" i="3"/>
  <c r="BB616" i="3" s="1"/>
  <c r="BJ616" i="3" s="1"/>
  <c r="AL663" i="3"/>
  <c r="BB663" i="3" s="1"/>
  <c r="BJ663" i="3" s="1"/>
  <c r="AL758" i="3"/>
  <c r="BB758" i="3" s="1"/>
  <c r="BJ758" i="3" s="1"/>
  <c r="AL677" i="3"/>
  <c r="BB677" i="3" s="1"/>
  <c r="BJ677" i="3" s="1"/>
  <c r="AL772" i="3"/>
  <c r="BB772" i="3" s="1"/>
  <c r="BJ772" i="3" s="1"/>
  <c r="AL650" i="3"/>
  <c r="BB650" i="3" s="1"/>
  <c r="BJ650" i="3" s="1"/>
  <c r="AL553" i="3"/>
  <c r="BB553" i="3" s="1"/>
  <c r="BJ553" i="3" s="1"/>
  <c r="AL1003" i="3"/>
  <c r="BB1003" i="3" s="1"/>
  <c r="BJ1003" i="3" s="1"/>
  <c r="AL332" i="3"/>
  <c r="BB332" i="3" s="1"/>
  <c r="BJ332" i="3" s="1"/>
  <c r="AL70" i="3"/>
  <c r="BB70" i="3" s="1"/>
  <c r="BR70" i="3" s="1"/>
  <c r="AL696" i="3"/>
  <c r="BB696" i="3" s="1"/>
  <c r="BJ696" i="3" s="1"/>
  <c r="AL735" i="3"/>
  <c r="BB735" i="3" s="1"/>
  <c r="BJ735" i="3" s="1"/>
  <c r="AL830" i="3"/>
  <c r="BB830" i="3" s="1"/>
  <c r="BJ830" i="3" s="1"/>
  <c r="AL749" i="3"/>
  <c r="BB749" i="3" s="1"/>
  <c r="AL844" i="3"/>
  <c r="BB844" i="3" s="1"/>
  <c r="AL722" i="3"/>
  <c r="BB722" i="3" s="1"/>
  <c r="AL625" i="3"/>
  <c r="BB625" i="3" s="1"/>
  <c r="BJ625" i="3" s="1"/>
  <c r="AL699" i="3"/>
  <c r="BB699" i="3" s="1"/>
  <c r="BJ699" i="3" s="1"/>
  <c r="AL412" i="3"/>
  <c r="BB412" i="3" s="1"/>
  <c r="BJ412" i="3" s="1"/>
  <c r="AL150" i="3"/>
  <c r="BB150" i="3" s="1"/>
  <c r="BJ150" i="3" s="1"/>
  <c r="AL784" i="3"/>
  <c r="BB784" i="3" s="1"/>
  <c r="BJ784" i="3" s="1"/>
  <c r="AL807" i="3"/>
  <c r="BB807" i="3" s="1"/>
  <c r="BJ807" i="3" s="1"/>
  <c r="AL902" i="3"/>
  <c r="BB902" i="3" s="1"/>
  <c r="BJ902" i="3" s="1"/>
  <c r="AL821" i="3"/>
  <c r="BB821" i="3" s="1"/>
  <c r="AL916" i="3"/>
  <c r="BB916" i="3" s="1"/>
  <c r="BJ916" i="3" s="1"/>
  <c r="AL794" i="3"/>
  <c r="BB794" i="3" s="1"/>
  <c r="BJ794" i="3" s="1"/>
  <c r="AL697" i="3"/>
  <c r="BB697" i="3" s="1"/>
  <c r="BJ697" i="3" s="1"/>
  <c r="AL843" i="3"/>
  <c r="BB843" i="3" s="1"/>
  <c r="AL508" i="3"/>
  <c r="BB508" i="3" s="1"/>
  <c r="BJ508" i="3" s="1"/>
  <c r="AL238" i="3"/>
  <c r="BB238" i="3" s="1"/>
  <c r="BJ238" i="3" s="1"/>
  <c r="AL872" i="3"/>
  <c r="BB872" i="3" s="1"/>
  <c r="BJ872" i="3" s="1"/>
  <c r="AL887" i="3"/>
  <c r="BB887" i="3" s="1"/>
  <c r="BJ887" i="3" s="1"/>
  <c r="AL982" i="3"/>
  <c r="BB982" i="3" s="1"/>
  <c r="BJ982" i="3" s="1"/>
  <c r="AL901" i="3"/>
  <c r="BB901" i="3" s="1"/>
  <c r="BJ901" i="3" s="1"/>
  <c r="AL996" i="3"/>
  <c r="BB996" i="3" s="1"/>
  <c r="BJ996" i="3" s="1"/>
  <c r="AL874" i="3"/>
  <c r="BB874" i="3" s="1"/>
  <c r="AL777" i="3"/>
  <c r="BB777" i="3" s="1"/>
  <c r="BJ777" i="3" s="1"/>
  <c r="AL289" i="3"/>
  <c r="BB289" i="3" s="1"/>
  <c r="BJ289" i="3" s="1"/>
  <c r="AL524" i="3"/>
  <c r="BB524" i="3" s="1"/>
  <c r="BJ524" i="3" s="1"/>
  <c r="AL330" i="3"/>
  <c r="BB330" i="3" s="1"/>
  <c r="BJ330" i="3" s="1"/>
  <c r="AL960" i="3"/>
  <c r="BB960" i="3" s="1"/>
  <c r="BJ960" i="3" s="1"/>
  <c r="AL967" i="3"/>
  <c r="BB967" i="3" s="1"/>
  <c r="BJ967" i="3" s="1"/>
  <c r="AL109" i="3"/>
  <c r="BB109" i="3" s="1"/>
  <c r="BJ109" i="3" s="1"/>
  <c r="AL981" i="3"/>
  <c r="BB981" i="3" s="1"/>
  <c r="BJ981" i="3" s="1"/>
  <c r="AL100" i="3"/>
  <c r="BB100" i="3" s="1"/>
  <c r="BJ100" i="3" s="1"/>
  <c r="AL954" i="3"/>
  <c r="BB954" i="3" s="1"/>
  <c r="BJ954" i="3" s="1"/>
  <c r="AL162" i="3"/>
  <c r="BB162" i="3" s="1"/>
  <c r="BJ162" i="3" s="1"/>
  <c r="AL510" i="3"/>
  <c r="BB510" i="3" s="1"/>
  <c r="BJ510" i="3" s="1"/>
  <c r="AL293" i="3"/>
  <c r="BB293" i="3" s="1"/>
  <c r="BJ293" i="3" s="1"/>
  <c r="AL370" i="3"/>
  <c r="BB370" i="3" s="1"/>
  <c r="AL276" i="3"/>
  <c r="BB276" i="3" s="1"/>
  <c r="BJ276" i="3" s="1"/>
  <c r="AL782" i="3"/>
  <c r="BB782" i="3" s="1"/>
  <c r="BJ782" i="3" s="1"/>
  <c r="AL577" i="3"/>
  <c r="BB577" i="3" s="1"/>
  <c r="BJ577" i="3" s="1"/>
  <c r="AL952" i="3"/>
  <c r="BB952" i="3" s="1"/>
  <c r="BJ952" i="3" s="1"/>
  <c r="AL90" i="3"/>
  <c r="BB90" i="3" s="1"/>
  <c r="BJ90" i="3" s="1"/>
  <c r="AL348" i="3"/>
  <c r="BB348" i="3" s="1"/>
  <c r="BJ348" i="3" s="1"/>
  <c r="AL846" i="3"/>
  <c r="BB846" i="3" s="1"/>
  <c r="BJ846" i="3" s="1"/>
  <c r="AL641" i="3"/>
  <c r="BB641" i="3" s="1"/>
  <c r="BJ641" i="3" s="1"/>
  <c r="AL437" i="3"/>
  <c r="BB437" i="3" s="1"/>
  <c r="AL620" i="3"/>
  <c r="BB620" i="3" s="1"/>
  <c r="BJ620" i="3" s="1"/>
  <c r="AL265" i="3"/>
  <c r="BB265" i="3" s="1"/>
  <c r="BJ265" i="3" s="1"/>
  <c r="AL117" i="3"/>
  <c r="BB117" i="3" s="1"/>
  <c r="BR117" i="3" s="1"/>
  <c r="AL92" i="3"/>
  <c r="BB92" i="3" s="1"/>
  <c r="BR92" i="3" s="1"/>
  <c r="AL174" i="3"/>
  <c r="BB174" i="3" s="1"/>
  <c r="BJ174" i="3" s="1"/>
  <c r="AL845" i="3"/>
  <c r="BB845" i="3" s="1"/>
  <c r="BJ845" i="3" s="1"/>
  <c r="AL229" i="3"/>
  <c r="BB229" i="3" s="1"/>
  <c r="BJ229" i="3" s="1"/>
  <c r="AL383" i="3"/>
  <c r="BB383" i="3" s="1"/>
  <c r="BJ383" i="3" s="1"/>
  <c r="AL985" i="3"/>
  <c r="BB985" i="3" s="1"/>
  <c r="BJ985" i="3" s="1"/>
  <c r="AL56" i="3"/>
  <c r="BB56" i="3" s="1"/>
  <c r="BJ56" i="3" s="1"/>
  <c r="AL247" i="3"/>
  <c r="BB247" i="3" s="1"/>
  <c r="BJ247" i="3" s="1"/>
  <c r="AL138" i="3"/>
  <c r="BB138" i="3" s="1"/>
  <c r="BJ138" i="3" s="1"/>
  <c r="AL968" i="3"/>
  <c r="BB968" i="3" s="1"/>
  <c r="BJ968" i="3" s="1"/>
  <c r="AL240" i="3"/>
  <c r="BB240" i="3" s="1"/>
  <c r="BJ240" i="3" s="1"/>
  <c r="AL539" i="3"/>
  <c r="BB539" i="3" s="1"/>
  <c r="BJ539" i="3" s="1"/>
  <c r="AL608" i="3"/>
  <c r="BB608" i="3" s="1"/>
  <c r="BJ608" i="3" s="1"/>
  <c r="AL655" i="3"/>
  <c r="BB655" i="3" s="1"/>
  <c r="BJ655" i="3" s="1"/>
  <c r="AL750" i="3"/>
  <c r="BB750" i="3" s="1"/>
  <c r="BJ750" i="3" s="1"/>
  <c r="AL669" i="3"/>
  <c r="BB669" i="3" s="1"/>
  <c r="BJ669" i="3" s="1"/>
  <c r="AL764" i="3"/>
  <c r="BB764" i="3" s="1"/>
  <c r="BJ764" i="3" s="1"/>
  <c r="AL642" i="3"/>
  <c r="BB642" i="3" s="1"/>
  <c r="BJ642" i="3" s="1"/>
  <c r="AL545" i="3"/>
  <c r="BB545" i="3" s="1"/>
  <c r="BJ545" i="3" s="1"/>
  <c r="AL1001" i="3"/>
  <c r="BB1001" i="3" s="1"/>
  <c r="BJ1001" i="3" s="1"/>
  <c r="AL256" i="3"/>
  <c r="BB256" i="3" s="1"/>
  <c r="BJ256" i="3" s="1"/>
  <c r="AL54" i="3"/>
  <c r="BB54" i="3" s="1"/>
  <c r="BR54" i="3" s="1"/>
  <c r="AL688" i="3"/>
  <c r="BB688" i="3" s="1"/>
  <c r="BJ688" i="3" s="1"/>
  <c r="AL727" i="3"/>
  <c r="BB727" i="3" s="1"/>
  <c r="BJ727" i="3" s="1"/>
  <c r="AL822" i="3"/>
  <c r="BB822" i="3" s="1"/>
  <c r="BJ822" i="3" s="1"/>
  <c r="AL741" i="3"/>
  <c r="BB741" i="3" s="1"/>
  <c r="BJ741" i="3" s="1"/>
  <c r="AL836" i="3"/>
  <c r="BB836" i="3" s="1"/>
  <c r="BJ836" i="3" s="1"/>
  <c r="AL714" i="3"/>
  <c r="BB714" i="3" s="1"/>
  <c r="BJ714" i="3" s="1"/>
  <c r="AL617" i="3"/>
  <c r="BB617" i="3" s="1"/>
  <c r="BJ617" i="3" s="1"/>
  <c r="AL683" i="3"/>
  <c r="BB683" i="3" s="1"/>
  <c r="BJ683" i="3" s="1"/>
  <c r="AL404" i="3"/>
  <c r="BB404" i="3" s="1"/>
  <c r="BJ404" i="3" s="1"/>
  <c r="AL142" i="3"/>
  <c r="BB142" i="3" s="1"/>
  <c r="BJ142" i="3" s="1"/>
  <c r="AL768" i="3"/>
  <c r="BB768" i="3" s="1"/>
  <c r="BJ768" i="3" s="1"/>
  <c r="AL799" i="3"/>
  <c r="BB799" i="3" s="1"/>
  <c r="BJ799" i="3" s="1"/>
  <c r="AL894" i="3"/>
  <c r="BB894" i="3" s="1"/>
  <c r="BJ894" i="3" s="1"/>
  <c r="AL813" i="3"/>
  <c r="BB813" i="3" s="1"/>
  <c r="BJ813" i="3" s="1"/>
  <c r="AL908" i="3"/>
  <c r="BB908" i="3" s="1"/>
  <c r="BJ908" i="3" s="1"/>
  <c r="AL786" i="3"/>
  <c r="BB786" i="3" s="1"/>
  <c r="BJ786" i="3" s="1"/>
  <c r="AL689" i="3"/>
  <c r="BB689" i="3" s="1"/>
  <c r="BJ689" i="3" s="1"/>
  <c r="AL827" i="3"/>
  <c r="BB827" i="3" s="1"/>
  <c r="BJ827" i="3" s="1"/>
  <c r="AL484" i="3"/>
  <c r="BB484" i="3" s="1"/>
  <c r="BJ484" i="3" s="1"/>
  <c r="AL222" i="3"/>
  <c r="BB222" i="3" s="1"/>
  <c r="BJ222" i="3" s="1"/>
  <c r="AL856" i="3"/>
  <c r="BB856" i="3" s="1"/>
  <c r="BJ856" i="3" s="1"/>
  <c r="AL871" i="3"/>
  <c r="BB871" i="3" s="1"/>
  <c r="BJ871" i="3" s="1"/>
  <c r="AL966" i="3"/>
  <c r="BB966" i="3" s="1"/>
  <c r="BJ966" i="3" s="1"/>
  <c r="AL885" i="3"/>
  <c r="BB885" i="3" s="1"/>
  <c r="BJ885" i="3" s="1"/>
  <c r="AL980" i="3"/>
  <c r="BB980" i="3" s="1"/>
  <c r="BJ980" i="3" s="1"/>
  <c r="AL858" i="3"/>
  <c r="BB858" i="3" s="1"/>
  <c r="BJ858" i="3" s="1"/>
  <c r="AL761" i="3"/>
  <c r="BB761" i="3" s="1"/>
  <c r="BJ761" i="3" s="1"/>
  <c r="AL67" i="3"/>
  <c r="BB67" i="3" s="1"/>
  <c r="BJ67" i="3" s="1"/>
  <c r="AL10" i="3"/>
  <c r="AL306" i="3"/>
  <c r="BB306" i="3" s="1"/>
  <c r="BJ306" i="3" s="1"/>
  <c r="AL944" i="3"/>
  <c r="BB944" i="3" s="1"/>
  <c r="BJ944" i="3" s="1"/>
  <c r="AL951" i="3"/>
  <c r="BB951" i="3" s="1"/>
  <c r="BJ951" i="3" s="1"/>
  <c r="AL81" i="3"/>
  <c r="BB81" i="3" s="1"/>
  <c r="BR81" i="3" s="1"/>
  <c r="AL965" i="3"/>
  <c r="BB965" i="3" s="1"/>
  <c r="BJ965" i="3" s="1"/>
  <c r="AL85" i="3"/>
  <c r="BB85" i="3" s="1"/>
  <c r="BR85" i="3" s="1"/>
  <c r="AL938" i="3"/>
  <c r="BB938" i="3" s="1"/>
  <c r="BJ938" i="3" s="1"/>
  <c r="AL841" i="3"/>
  <c r="BB841" i="3" s="1"/>
  <c r="BJ841" i="3" s="1"/>
  <c r="AL478" i="3"/>
  <c r="BB478" i="3" s="1"/>
  <c r="BJ478" i="3" s="1"/>
  <c r="AL23" i="3"/>
  <c r="BB23" i="3" s="1"/>
  <c r="BR23" i="3" s="1"/>
  <c r="AL74" i="3"/>
  <c r="BB74" i="3" s="1"/>
  <c r="BR74" i="3" s="1"/>
  <c r="AL76" i="3"/>
  <c r="BB76" i="3" s="1"/>
  <c r="BJ76" i="3" s="1"/>
  <c r="AL53" i="3"/>
  <c r="BB53" i="3" s="1"/>
  <c r="BR53" i="3" s="1"/>
  <c r="AL217" i="3"/>
  <c r="BB217" i="3" s="1"/>
  <c r="BJ217" i="3" s="1"/>
  <c r="AL75" i="3"/>
  <c r="BB75" i="3" s="1"/>
  <c r="BJ75" i="3" s="1"/>
  <c r="AL221" i="3"/>
  <c r="BB221" i="3" s="1"/>
  <c r="BJ221" i="3" s="1"/>
  <c r="AL28" i="3"/>
  <c r="BB28" i="3" s="1"/>
  <c r="BJ28" i="3" s="1"/>
  <c r="AL406" i="3"/>
  <c r="BB406" i="3" s="1"/>
  <c r="BJ406" i="3" s="1"/>
  <c r="AL611" i="3"/>
  <c r="BB611" i="3" s="1"/>
  <c r="BJ611" i="3" s="1"/>
  <c r="AL631" i="3"/>
  <c r="BB631" i="3" s="1"/>
  <c r="AL626" i="3"/>
  <c r="BB626" i="3" s="1"/>
  <c r="BJ626" i="3" s="1"/>
  <c r="AL572" i="3"/>
  <c r="BB572" i="3" s="1"/>
  <c r="BJ572" i="3" s="1"/>
  <c r="AL60" i="3"/>
  <c r="BB60" i="3" s="1"/>
  <c r="BJ60" i="3" s="1"/>
  <c r="AL833" i="3"/>
  <c r="BB833" i="3" s="1"/>
  <c r="BJ833" i="3" s="1"/>
  <c r="AL416" i="3"/>
  <c r="BB416" i="3" s="1"/>
  <c r="BJ416" i="3" s="1"/>
  <c r="AL434" i="3"/>
  <c r="BB434" i="3" s="1"/>
  <c r="BJ434" i="3" s="1"/>
  <c r="AL71" i="3"/>
  <c r="BB71" i="3" s="1"/>
  <c r="BJ71" i="3" s="1"/>
  <c r="AL173" i="3"/>
  <c r="BB173" i="3" s="1"/>
  <c r="BJ173" i="3" s="1"/>
  <c r="AL358" i="3"/>
  <c r="BB358" i="3" s="1"/>
  <c r="BJ358" i="3" s="1"/>
  <c r="AL736" i="3"/>
  <c r="BB736" i="3" s="1"/>
  <c r="AL876" i="3"/>
  <c r="BB876" i="3" s="1"/>
  <c r="BJ876" i="3" s="1"/>
  <c r="AL136" i="3"/>
  <c r="BB136" i="3" s="1"/>
  <c r="BJ136" i="3" s="1"/>
  <c r="AL654" i="3"/>
  <c r="BB654" i="3" s="1"/>
  <c r="BJ654" i="3" s="1"/>
  <c r="AL449" i="3"/>
  <c r="BB449" i="3" s="1"/>
  <c r="BJ449" i="3" s="1"/>
  <c r="AL171" i="3"/>
  <c r="BB171" i="3" s="1"/>
  <c r="BR171" i="3" s="1"/>
  <c r="AL170" i="3"/>
  <c r="BB170" i="3" s="1"/>
  <c r="BJ170" i="3" s="1"/>
  <c r="AL835" i="3"/>
  <c r="BB835" i="3" s="1"/>
  <c r="BJ835" i="3" s="1"/>
  <c r="AL637" i="3"/>
  <c r="BB637" i="3" s="1"/>
  <c r="BJ637" i="3" s="1"/>
  <c r="AL120" i="3"/>
  <c r="BB120" i="3" s="1"/>
  <c r="BJ120" i="3" s="1"/>
  <c r="AL307" i="3"/>
  <c r="BB307" i="3" s="1"/>
  <c r="AL241" i="3"/>
  <c r="BB241" i="3" s="1"/>
  <c r="BJ241" i="3" s="1"/>
  <c r="AL66" i="3"/>
  <c r="BB66" i="3" s="1"/>
  <c r="BJ66" i="3" s="1"/>
  <c r="AL316" i="3"/>
  <c r="BB316" i="3" s="1"/>
  <c r="BJ316" i="3" s="1"/>
  <c r="AL46" i="3"/>
  <c r="BB46" i="3" s="1"/>
  <c r="BR46" i="3" s="1"/>
  <c r="AL680" i="3"/>
  <c r="BB680" i="3" s="1"/>
  <c r="BJ680" i="3" s="1"/>
  <c r="AL719" i="3"/>
  <c r="BB719" i="3" s="1"/>
  <c r="BJ719" i="3" s="1"/>
  <c r="AL814" i="3"/>
  <c r="BB814" i="3" s="1"/>
  <c r="BJ814" i="3" s="1"/>
  <c r="AL733" i="3"/>
  <c r="BB733" i="3" s="1"/>
  <c r="BJ733" i="3" s="1"/>
  <c r="AL828" i="3"/>
  <c r="BB828" i="3" s="1"/>
  <c r="BJ828" i="3" s="1"/>
  <c r="AL706" i="3"/>
  <c r="BB706" i="3" s="1"/>
  <c r="BJ706" i="3" s="1"/>
  <c r="AL609" i="3"/>
  <c r="BB609" i="3" s="1"/>
  <c r="AL667" i="3"/>
  <c r="BB667" i="3" s="1"/>
  <c r="AL324" i="3"/>
  <c r="BB324" i="3" s="1"/>
  <c r="BJ324" i="3" s="1"/>
  <c r="AL134" i="3"/>
  <c r="BB134" i="3" s="1"/>
  <c r="AL760" i="3"/>
  <c r="BB760" i="3" s="1"/>
  <c r="BJ760" i="3" s="1"/>
  <c r="AL791" i="3"/>
  <c r="BB791" i="3" s="1"/>
  <c r="BJ791" i="3" s="1"/>
  <c r="AL886" i="3"/>
  <c r="BB886" i="3" s="1"/>
  <c r="BJ886" i="3" s="1"/>
  <c r="AL805" i="3"/>
  <c r="BB805" i="3" s="1"/>
  <c r="BJ805" i="3" s="1"/>
  <c r="AL900" i="3"/>
  <c r="BB900" i="3" s="1"/>
  <c r="BJ900" i="3" s="1"/>
  <c r="AL778" i="3"/>
  <c r="BB778" i="3" s="1"/>
  <c r="BJ778" i="3" s="1"/>
  <c r="AL681" i="3"/>
  <c r="BB681" i="3" s="1"/>
  <c r="BJ681" i="3" s="1"/>
  <c r="AL811" i="3"/>
  <c r="BB811" i="3" s="1"/>
  <c r="BJ811" i="3" s="1"/>
  <c r="AL476" i="3"/>
  <c r="BB476" i="3" s="1"/>
  <c r="BJ476" i="3" s="1"/>
  <c r="AL214" i="3"/>
  <c r="BB214" i="3" s="1"/>
  <c r="BR214" i="3" s="1"/>
  <c r="AL848" i="3"/>
  <c r="BB848" i="3" s="1"/>
  <c r="BJ848" i="3" s="1"/>
  <c r="AL863" i="3"/>
  <c r="BB863" i="3" s="1"/>
  <c r="BJ863" i="3" s="1"/>
  <c r="AL958" i="3"/>
  <c r="BB958" i="3" s="1"/>
  <c r="BJ958" i="3" s="1"/>
  <c r="AL877" i="3"/>
  <c r="BB877" i="3" s="1"/>
  <c r="BJ877" i="3" s="1"/>
  <c r="AL972" i="3"/>
  <c r="BB972" i="3" s="1"/>
  <c r="BJ972" i="3" s="1"/>
  <c r="AL850" i="3"/>
  <c r="BB850" i="3" s="1"/>
  <c r="BJ850" i="3" s="1"/>
  <c r="AL753" i="3"/>
  <c r="BB753" i="3" s="1"/>
  <c r="BJ753" i="3" s="1"/>
  <c r="AL234" i="3"/>
  <c r="BB234" i="3" s="1"/>
  <c r="BJ234" i="3" s="1"/>
  <c r="AL556" i="3"/>
  <c r="BB556" i="3" s="1"/>
  <c r="BJ556" i="3" s="1"/>
  <c r="AL290" i="3"/>
  <c r="BB290" i="3" s="1"/>
  <c r="BJ290" i="3" s="1"/>
  <c r="AL928" i="3"/>
  <c r="BB928" i="3" s="1"/>
  <c r="BJ928" i="3" s="1"/>
  <c r="AL935" i="3"/>
  <c r="BB935" i="3" s="1"/>
  <c r="BJ935" i="3" s="1"/>
  <c r="AL50" i="3"/>
  <c r="BB50" i="3" s="1"/>
  <c r="BJ50" i="3" s="1"/>
  <c r="AL949" i="3"/>
  <c r="BB949" i="3" s="1"/>
  <c r="BJ949" i="3" s="1"/>
  <c r="AL57" i="3"/>
  <c r="BB57" i="3" s="1"/>
  <c r="BJ57" i="3" s="1"/>
  <c r="AL922" i="3"/>
  <c r="BB922" i="3" s="1"/>
  <c r="BJ922" i="3" s="1"/>
  <c r="AL825" i="3"/>
  <c r="BB825" i="3" s="1"/>
  <c r="BJ825" i="3" s="1"/>
  <c r="AL446" i="3"/>
  <c r="BB446" i="3" s="1"/>
  <c r="BJ446" i="3" s="1"/>
  <c r="AL79" i="3"/>
  <c r="BB79" i="3" s="1"/>
  <c r="BJ79" i="3" s="1"/>
  <c r="AL43" i="3"/>
  <c r="BB43" i="3" s="1"/>
  <c r="BJ43" i="3" s="1"/>
  <c r="AL35" i="3"/>
  <c r="BB35" i="3" s="1"/>
  <c r="BJ35" i="3" s="1"/>
  <c r="AL25" i="3"/>
  <c r="BB25" i="3" s="1"/>
  <c r="BJ25" i="3" s="1"/>
  <c r="AL178" i="3"/>
  <c r="BB178" i="3" s="1"/>
  <c r="AL52" i="3"/>
  <c r="BB52" i="3" s="1"/>
  <c r="BR52" i="3" s="1"/>
  <c r="AL185" i="3"/>
  <c r="BB185" i="3" s="1"/>
  <c r="BJ185" i="3" s="1"/>
  <c r="AL1002" i="3"/>
  <c r="BB1002" i="3" s="1"/>
  <c r="BJ1002" i="3" s="1"/>
  <c r="AL374" i="3"/>
  <c r="BB374" i="3" s="1"/>
  <c r="BJ374" i="3" s="1"/>
  <c r="AL129" i="3"/>
  <c r="BB129" i="3" s="1"/>
  <c r="BJ129" i="3" s="1"/>
  <c r="AL95" i="3"/>
  <c r="BB95" i="3" s="1"/>
  <c r="BJ95" i="3" s="1"/>
  <c r="AL197" i="3"/>
  <c r="BB197" i="3" s="1"/>
  <c r="BJ197" i="3" s="1"/>
  <c r="AL194" i="3"/>
  <c r="BB194" i="3" s="1"/>
  <c r="BR194" i="3" s="1"/>
  <c r="AL153" i="3"/>
  <c r="BB153" i="3" s="1"/>
  <c r="BJ153" i="3" s="1"/>
  <c r="AL326" i="3"/>
  <c r="BB326" i="3" s="1"/>
  <c r="BJ326" i="3" s="1"/>
  <c r="AL180" i="3"/>
  <c r="BB180" i="3" s="1"/>
  <c r="BJ180" i="3" s="1"/>
  <c r="AL309" i="3"/>
  <c r="BB309" i="3" s="1"/>
  <c r="BJ309" i="3" s="1"/>
  <c r="AL141" i="3"/>
  <c r="BB141" i="3" s="1"/>
  <c r="BJ141" i="3" s="1"/>
  <c r="AL534" i="3"/>
  <c r="BB534" i="3" s="1"/>
  <c r="BJ534" i="3" s="1"/>
  <c r="AL157" i="3"/>
  <c r="BB157" i="3" s="1"/>
  <c r="BJ157" i="3" s="1"/>
  <c r="AL895" i="3"/>
  <c r="BB895" i="3" s="1"/>
  <c r="BJ895" i="3" s="1"/>
  <c r="AL882" i="3"/>
  <c r="BB882" i="3" s="1"/>
  <c r="BJ882" i="3" s="1"/>
  <c r="AL283" i="3"/>
  <c r="BB283" i="3" s="1"/>
  <c r="BJ283" i="3" s="1"/>
  <c r="AL447" i="3"/>
  <c r="BB447" i="3" s="1"/>
  <c r="BJ447" i="3" s="1"/>
  <c r="AL889" i="3"/>
  <c r="BB889" i="3" s="1"/>
  <c r="BJ889" i="3" s="1"/>
  <c r="AL703" i="3"/>
  <c r="BB703" i="3" s="1"/>
  <c r="BJ703" i="3" s="1"/>
  <c r="AL690" i="3"/>
  <c r="BB690" i="3" s="1"/>
  <c r="BJ690" i="3" s="1"/>
  <c r="AL355" i="3"/>
  <c r="BB355" i="3" s="1"/>
  <c r="BJ355" i="3" s="1"/>
  <c r="AL511" i="3"/>
  <c r="BB511" i="3" s="1"/>
  <c r="BJ511" i="3" s="1"/>
  <c r="AL921" i="3"/>
  <c r="BB921" i="3" s="1"/>
  <c r="BJ921" i="3" s="1"/>
  <c r="AL61" i="3"/>
  <c r="BB61" i="3" s="1"/>
  <c r="BJ61" i="3" s="1"/>
  <c r="AL187" i="3"/>
  <c r="BB187" i="3" s="1"/>
  <c r="BR187" i="3" s="1"/>
  <c r="AL420" i="3"/>
  <c r="BB420" i="3" s="1"/>
  <c r="BJ420" i="3" s="1"/>
  <c r="AL910" i="3"/>
  <c r="BB910" i="3" s="1"/>
  <c r="BJ910" i="3" s="1"/>
  <c r="AL705" i="3"/>
  <c r="BB705" i="3" s="1"/>
  <c r="BJ705" i="3" s="1"/>
  <c r="AL509" i="3"/>
  <c r="BB509" i="3" s="1"/>
  <c r="BJ509" i="3" s="1"/>
  <c r="AL684" i="3"/>
  <c r="BB684" i="3" s="1"/>
  <c r="BJ684" i="3" s="1"/>
  <c r="AL565" i="3"/>
  <c r="BB565" i="3" s="1"/>
  <c r="BJ565" i="3" s="1"/>
  <c r="AL893" i="3"/>
  <c r="BB893" i="3" s="1"/>
  <c r="BJ893" i="3" s="1"/>
  <c r="AL184" i="3"/>
  <c r="BB184" i="3" s="1"/>
  <c r="AL371" i="3"/>
  <c r="BB371" i="3" s="1"/>
  <c r="BJ371" i="3" s="1"/>
  <c r="AL327" i="3"/>
  <c r="BB327" i="3" s="1"/>
  <c r="BJ327" i="3" s="1"/>
  <c r="AL163" i="3"/>
  <c r="BB163" i="3" s="1"/>
  <c r="BJ163" i="3" s="1"/>
  <c r="AL388" i="3"/>
  <c r="BB388" i="3" s="1"/>
  <c r="BJ388" i="3" s="1"/>
  <c r="AL118" i="3"/>
  <c r="BB118" i="3" s="1"/>
  <c r="BR118" i="3" s="1"/>
  <c r="AL752" i="3"/>
  <c r="BB752" i="3" s="1"/>
  <c r="BJ752" i="3" s="1"/>
  <c r="AL783" i="3"/>
  <c r="BB783" i="3" s="1"/>
  <c r="BJ783" i="3" s="1"/>
  <c r="AL878" i="3"/>
  <c r="BB878" i="3" s="1"/>
  <c r="BJ878" i="3" s="1"/>
  <c r="AL797" i="3"/>
  <c r="BB797" i="3" s="1"/>
  <c r="BJ797" i="3" s="1"/>
  <c r="AL892" i="3"/>
  <c r="BB892" i="3" s="1"/>
  <c r="BJ892" i="3" s="1"/>
  <c r="AL770" i="3"/>
  <c r="BB770" i="3" s="1"/>
  <c r="BJ770" i="3" s="1"/>
  <c r="AL673" i="3"/>
  <c r="BB673" i="3" s="1"/>
  <c r="BJ673" i="3" s="1"/>
  <c r="AL795" i="3"/>
  <c r="BB795" i="3" s="1"/>
  <c r="BJ795" i="3" s="1"/>
  <c r="AL396" i="3"/>
  <c r="BB396" i="3" s="1"/>
  <c r="BJ396" i="3" s="1"/>
  <c r="AL206" i="3"/>
  <c r="BB206" i="3" s="1"/>
  <c r="BJ206" i="3" s="1"/>
  <c r="AL832" i="3"/>
  <c r="BB832" i="3" s="1"/>
  <c r="BJ832" i="3" s="1"/>
  <c r="AL855" i="3"/>
  <c r="BB855" i="3" s="1"/>
  <c r="BJ855" i="3" s="1"/>
  <c r="AL950" i="3"/>
  <c r="BB950" i="3" s="1"/>
  <c r="BJ950" i="3" s="1"/>
  <c r="AL869" i="3"/>
  <c r="BB869" i="3" s="1"/>
  <c r="BJ869" i="3" s="1"/>
  <c r="AL964" i="3"/>
  <c r="BB964" i="3" s="1"/>
  <c r="BJ964" i="3" s="1"/>
  <c r="AL842" i="3"/>
  <c r="BB842" i="3" s="1"/>
  <c r="BJ842" i="3" s="1"/>
  <c r="AL745" i="3"/>
  <c r="BB745" i="3" s="1"/>
  <c r="BJ745" i="3" s="1"/>
  <c r="AL98" i="3"/>
  <c r="BB98" i="3" s="1"/>
  <c r="BJ98" i="3" s="1"/>
  <c r="AL548" i="3"/>
  <c r="BB548" i="3" s="1"/>
  <c r="BJ548" i="3" s="1"/>
  <c r="AL282" i="3"/>
  <c r="BB282" i="3" s="1"/>
  <c r="BJ282" i="3" s="1"/>
  <c r="AL920" i="3"/>
  <c r="BB920" i="3" s="1"/>
  <c r="BJ920" i="3" s="1"/>
  <c r="AL927" i="3"/>
  <c r="BB927" i="3" s="1"/>
  <c r="BJ927" i="3" s="1"/>
  <c r="AL45" i="3"/>
  <c r="BB45" i="3" s="1"/>
  <c r="BR45" i="3" s="1"/>
  <c r="AL941" i="3"/>
  <c r="BB941" i="3" s="1"/>
  <c r="BJ941" i="3" s="1"/>
  <c r="AL36" i="3"/>
  <c r="BB36" i="3" s="1"/>
  <c r="BR36" i="3" s="1"/>
  <c r="AL914" i="3"/>
  <c r="BB914" i="3" s="1"/>
  <c r="BJ914" i="3" s="1"/>
  <c r="AL817" i="3"/>
  <c r="BB817" i="3" s="1"/>
  <c r="BJ817" i="3" s="1"/>
  <c r="AL430" i="3"/>
  <c r="BB430" i="3" s="1"/>
  <c r="BJ430" i="3" s="1"/>
  <c r="AL63" i="3"/>
  <c r="BB63" i="3" s="1"/>
  <c r="BJ63" i="3" s="1"/>
  <c r="AL13" i="3"/>
  <c r="BB13" i="3" s="1"/>
  <c r="BR13" i="3" s="1"/>
  <c r="AL1000" i="3"/>
  <c r="BB1000" i="3" s="1"/>
  <c r="BJ1000" i="3" s="1"/>
  <c r="AL999" i="3"/>
  <c r="BB999" i="3" s="1"/>
  <c r="BJ999" i="3" s="1"/>
  <c r="AL147" i="3"/>
  <c r="BB147" i="3" s="1"/>
  <c r="BJ147" i="3" s="1"/>
  <c r="AL37" i="3"/>
  <c r="BB37" i="3" s="1"/>
  <c r="BJ37" i="3" s="1"/>
  <c r="AL154" i="3"/>
  <c r="BB154" i="3" s="1"/>
  <c r="BJ154" i="3" s="1"/>
  <c r="AL986" i="3"/>
  <c r="BB986" i="3" s="1"/>
  <c r="BJ986" i="3" s="1"/>
  <c r="AL131" i="3"/>
  <c r="BB131" i="3" s="1"/>
  <c r="AL574" i="3"/>
  <c r="BB574" i="3" s="1"/>
  <c r="BJ574" i="3" s="1"/>
  <c r="AL151" i="3"/>
  <c r="BB151" i="3" s="1"/>
  <c r="BJ151" i="3" s="1"/>
  <c r="AL169" i="3"/>
  <c r="BB169" i="3" s="1"/>
  <c r="AL161" i="3"/>
  <c r="BB161" i="3" s="1"/>
  <c r="BJ161" i="3" s="1"/>
  <c r="AL122" i="3"/>
  <c r="BB122" i="3" s="1"/>
  <c r="AL279" i="3"/>
  <c r="BB279" i="3" s="1"/>
  <c r="BJ279" i="3" s="1"/>
  <c r="AL165" i="3"/>
  <c r="BB165" i="3" s="1"/>
  <c r="BJ165" i="3" s="1"/>
  <c r="AL286" i="3"/>
  <c r="BB286" i="3" s="1"/>
  <c r="BJ286" i="3" s="1"/>
  <c r="AL113" i="3"/>
  <c r="BB113" i="3" s="1"/>
  <c r="AL502" i="3"/>
  <c r="BB502" i="3" s="1"/>
  <c r="BJ502" i="3" s="1"/>
  <c r="AL803" i="3"/>
  <c r="BB803" i="3" s="1"/>
  <c r="BJ803" i="3" s="1"/>
  <c r="AL167" i="3"/>
  <c r="BB167" i="3" s="1"/>
  <c r="BJ167" i="3" s="1"/>
  <c r="AL305" i="3"/>
  <c r="BB305" i="3" s="1"/>
  <c r="BJ305" i="3" s="1"/>
  <c r="AL295" i="3"/>
  <c r="BB295" i="3" s="1"/>
  <c r="BJ295" i="3" s="1"/>
  <c r="AL258" i="3"/>
  <c r="BB258" i="3" s="1"/>
  <c r="BJ258" i="3" s="1"/>
  <c r="AL407" i="3"/>
  <c r="BB407" i="3" s="1"/>
  <c r="BJ407" i="3" s="1"/>
  <c r="AL269" i="3"/>
  <c r="BB269" i="3" s="1"/>
  <c r="BJ269" i="3" s="1"/>
  <c r="AL378" i="3"/>
  <c r="BB378" i="3" s="1"/>
  <c r="BJ378" i="3" s="1"/>
  <c r="AL228" i="3"/>
  <c r="BB228" i="3" s="1"/>
  <c r="BJ228" i="3" s="1"/>
  <c r="AL867" i="3"/>
  <c r="BB867" i="3" s="1"/>
  <c r="BJ867" i="3" s="1"/>
  <c r="AL787" i="3"/>
  <c r="BB787" i="3" s="1"/>
  <c r="BJ787" i="3" s="1"/>
  <c r="AL253" i="3"/>
  <c r="BB253" i="3" s="1"/>
  <c r="BJ253" i="3" s="1"/>
  <c r="AL218" i="3"/>
  <c r="BB218" i="3" s="1"/>
  <c r="BJ218" i="3" s="1"/>
  <c r="AL14" i="3"/>
  <c r="BB14" i="3" s="1"/>
  <c r="BR14" i="3" s="1"/>
  <c r="AL701" i="3"/>
  <c r="BB701" i="3" s="1"/>
  <c r="BJ701" i="3" s="1"/>
  <c r="AL603" i="3"/>
  <c r="BB603" i="3" s="1"/>
  <c r="BJ603" i="3" s="1"/>
  <c r="AL959" i="3"/>
  <c r="BB959" i="3" s="1"/>
  <c r="BJ959" i="3" s="1"/>
  <c r="AL946" i="3"/>
  <c r="BB946" i="3" s="1"/>
  <c r="BJ946" i="3" s="1"/>
  <c r="AL86" i="3"/>
  <c r="BB86" i="3" s="1"/>
  <c r="BR86" i="3" s="1"/>
  <c r="AL765" i="3"/>
  <c r="BB765" i="3" s="1"/>
  <c r="BJ765" i="3" s="1"/>
  <c r="AL731" i="3"/>
  <c r="BB731" i="3" s="1"/>
  <c r="BJ731" i="3" s="1"/>
  <c r="AL488" i="3"/>
  <c r="BB488" i="3" s="1"/>
  <c r="BJ488" i="3" s="1"/>
  <c r="AL498" i="3"/>
  <c r="BB498" i="3" s="1"/>
  <c r="BJ498" i="3" s="1"/>
  <c r="AL143" i="3"/>
  <c r="BB143" i="3" s="1"/>
  <c r="BJ143" i="3" s="1"/>
  <c r="AL277" i="3"/>
  <c r="BB277" i="3" s="1"/>
  <c r="BJ277" i="3" s="1"/>
  <c r="AL486" i="3"/>
  <c r="BB486" i="3" s="1"/>
  <c r="BJ486" i="3" s="1"/>
  <c r="AL808" i="3"/>
  <c r="BB808" i="3" s="1"/>
  <c r="BJ808" i="3" s="1"/>
  <c r="AL940" i="3"/>
  <c r="BB940" i="3" s="1"/>
  <c r="BJ940" i="3" s="1"/>
  <c r="AL691" i="3"/>
  <c r="BB691" i="3" s="1"/>
  <c r="BJ691" i="3" s="1"/>
  <c r="AL237" i="3"/>
  <c r="BB237" i="3" s="1"/>
  <c r="BJ237" i="3" s="1"/>
  <c r="AL248" i="3"/>
  <c r="BB248" i="3" s="1"/>
  <c r="BJ248" i="3" s="1"/>
  <c r="AL435" i="3"/>
  <c r="BB435" i="3" s="1"/>
  <c r="BJ435" i="3" s="1"/>
  <c r="AL389" i="3"/>
  <c r="BB389" i="3" s="1"/>
  <c r="BJ389" i="3" s="1"/>
  <c r="AL262" i="3"/>
  <c r="BB262" i="3" s="1"/>
  <c r="BJ262" i="3" s="1"/>
  <c r="AL460" i="3"/>
  <c r="BB460" i="3" s="1"/>
  <c r="BJ460" i="3" s="1"/>
  <c r="AL198" i="3"/>
  <c r="BB198" i="3" s="1"/>
  <c r="BR198" i="3" s="1"/>
  <c r="AL824" i="3"/>
  <c r="BB824" i="3" s="1"/>
  <c r="BJ824" i="3" s="1"/>
  <c r="AL847" i="3"/>
  <c r="BB847" i="3" s="1"/>
  <c r="BJ847" i="3" s="1"/>
  <c r="AL942" i="3"/>
  <c r="BB942" i="3" s="1"/>
  <c r="BJ942" i="3" s="1"/>
  <c r="AL861" i="3"/>
  <c r="BB861" i="3" s="1"/>
  <c r="BJ861" i="3" s="1"/>
  <c r="AL956" i="3"/>
  <c r="BB956" i="3" s="1"/>
  <c r="BJ956" i="3" s="1"/>
  <c r="AL834" i="3"/>
  <c r="BB834" i="3" s="1"/>
  <c r="BJ834" i="3" s="1"/>
  <c r="AL737" i="3"/>
  <c r="BB737" i="3" s="1"/>
  <c r="BJ737" i="3" s="1"/>
  <c r="AL29" i="3"/>
  <c r="BB29" i="3" s="1"/>
  <c r="BJ29" i="3" s="1"/>
  <c r="AL468" i="3"/>
  <c r="BB468" i="3" s="1"/>
  <c r="BJ468" i="3" s="1"/>
  <c r="AL274" i="3"/>
  <c r="BB274" i="3" s="1"/>
  <c r="BJ274" i="3" s="1"/>
  <c r="AL912" i="3"/>
  <c r="BB912" i="3" s="1"/>
  <c r="BJ912" i="3" s="1"/>
  <c r="AL919" i="3"/>
  <c r="BB919" i="3" s="1"/>
  <c r="BJ919" i="3" s="1"/>
  <c r="AL19" i="3"/>
  <c r="BB19" i="3" s="1"/>
  <c r="BR19" i="3" s="1"/>
  <c r="AL933" i="3"/>
  <c r="BB933" i="3" s="1"/>
  <c r="BJ933" i="3" s="1"/>
  <c r="AL26" i="3"/>
  <c r="BB26" i="3" s="1"/>
  <c r="BJ26" i="3" s="1"/>
  <c r="AL906" i="3"/>
  <c r="BB906" i="3" s="1"/>
  <c r="BJ906" i="3" s="1"/>
  <c r="AL809" i="3"/>
  <c r="BB809" i="3" s="1"/>
  <c r="BJ809" i="3" s="1"/>
  <c r="AL414" i="3"/>
  <c r="BB414" i="3" s="1"/>
  <c r="BJ414" i="3" s="1"/>
  <c r="AL47" i="3"/>
  <c r="BB47" i="3" s="1"/>
  <c r="BR47" i="3" s="1"/>
  <c r="AL354" i="3"/>
  <c r="BB354" i="3" s="1"/>
  <c r="BJ354" i="3" s="1"/>
  <c r="AL992" i="3"/>
  <c r="BB992" i="3" s="1"/>
  <c r="BJ992" i="3" s="1"/>
  <c r="AL991" i="3"/>
  <c r="BB991" i="3" s="1"/>
  <c r="BJ991" i="3" s="1"/>
  <c r="AL145" i="3"/>
  <c r="BB145" i="3" s="1"/>
  <c r="BJ145" i="3" s="1"/>
  <c r="AL1005" i="3"/>
  <c r="BB1005" i="3" s="1"/>
  <c r="BJ1005" i="3" s="1"/>
  <c r="AL149" i="3"/>
  <c r="BB149" i="3" s="1"/>
  <c r="BJ149" i="3" s="1"/>
  <c r="AL978" i="3"/>
  <c r="BB978" i="3" s="1"/>
  <c r="BJ978" i="3" s="1"/>
  <c r="AL65" i="3"/>
  <c r="BB65" i="3" s="1"/>
  <c r="BR65" i="3" s="1"/>
  <c r="AL558" i="3"/>
  <c r="BB558" i="3" s="1"/>
  <c r="BJ558" i="3" s="1"/>
  <c r="AL135" i="3"/>
  <c r="BB135" i="3" s="1"/>
  <c r="BR135" i="3" s="1"/>
  <c r="AL133" i="3"/>
  <c r="BB133" i="3" s="1"/>
  <c r="BJ133" i="3" s="1"/>
  <c r="AL130" i="3"/>
  <c r="BB130" i="3" s="1"/>
  <c r="AL91" i="3"/>
  <c r="BB91" i="3" s="1"/>
  <c r="BR91" i="3" s="1"/>
  <c r="AL260" i="3"/>
  <c r="BB260" i="3" s="1"/>
  <c r="BJ260" i="3" s="1"/>
  <c r="AL137" i="3"/>
  <c r="BB137" i="3" s="1"/>
  <c r="AL259" i="3"/>
  <c r="BB259" i="3" s="1"/>
  <c r="BJ259" i="3" s="1"/>
  <c r="AL82" i="3"/>
  <c r="BB82" i="3" s="1"/>
  <c r="BJ82" i="3" s="1"/>
  <c r="AL470" i="3"/>
  <c r="BB470" i="3" s="1"/>
  <c r="BJ470" i="3" s="1"/>
  <c r="AL739" i="3"/>
  <c r="BB739" i="3" s="1"/>
  <c r="BJ739" i="3" s="1"/>
  <c r="AL223" i="3"/>
  <c r="BB223" i="3" s="1"/>
  <c r="BJ223" i="3" s="1"/>
  <c r="AL270" i="3"/>
  <c r="BB270" i="3" s="1"/>
  <c r="BJ270" i="3" s="1"/>
  <c r="AL272" i="3"/>
  <c r="BB272" i="3" s="1"/>
  <c r="AL227" i="3"/>
  <c r="BB227" i="3" s="1"/>
  <c r="BJ227" i="3" s="1"/>
  <c r="AL391" i="3"/>
  <c r="BB391" i="3" s="1"/>
  <c r="BJ391" i="3" s="1"/>
  <c r="AL242" i="3"/>
  <c r="BB242" i="3" s="1"/>
  <c r="BJ242" i="3" s="1"/>
  <c r="AL362" i="3"/>
  <c r="BB362" i="3" s="1"/>
  <c r="BJ362" i="3" s="1"/>
  <c r="AL213" i="3"/>
  <c r="BB213" i="3" s="1"/>
  <c r="BJ213" i="3" s="1"/>
  <c r="AL859" i="3"/>
  <c r="BB859" i="3" s="1"/>
  <c r="BJ859" i="3" s="1"/>
  <c r="AL723" i="3"/>
  <c r="BB723" i="3" s="1"/>
  <c r="BJ723" i="3" s="1"/>
  <c r="AL239" i="3"/>
  <c r="BB239" i="3" s="1"/>
  <c r="BJ239" i="3" s="1"/>
  <c r="AL373" i="3"/>
  <c r="BB373" i="3" s="1"/>
  <c r="BJ373" i="3" s="1"/>
  <c r="AL424" i="3"/>
  <c r="BB424" i="3" s="1"/>
  <c r="BJ424" i="3" s="1"/>
  <c r="AL333" i="3"/>
  <c r="BB333" i="3" s="1"/>
  <c r="BJ333" i="3" s="1"/>
  <c r="AL471" i="3"/>
  <c r="BB471" i="3" s="1"/>
  <c r="BJ471" i="3" s="1"/>
  <c r="AL345" i="3"/>
  <c r="BB345" i="3" s="1"/>
  <c r="BJ345" i="3" s="1"/>
  <c r="AL442" i="3"/>
  <c r="BB442" i="3" s="1"/>
  <c r="BJ442" i="3" s="1"/>
  <c r="AL334" i="3"/>
  <c r="BB334" i="3" s="1"/>
  <c r="BJ334" i="3" s="1"/>
  <c r="AL899" i="3"/>
  <c r="BB899" i="3" s="1"/>
  <c r="BJ899" i="3" s="1"/>
  <c r="AL224" i="3"/>
  <c r="BB224" i="3" s="1"/>
  <c r="BJ224" i="3" s="1"/>
  <c r="AL734" i="3"/>
  <c r="BB734" i="3" s="1"/>
  <c r="BJ734" i="3" s="1"/>
  <c r="AL529" i="3"/>
  <c r="BB529" i="3" s="1"/>
  <c r="BJ529" i="3" s="1"/>
  <c r="AL298" i="3"/>
  <c r="BB298" i="3" s="1"/>
  <c r="AL957" i="3"/>
  <c r="BB957" i="3" s="1"/>
  <c r="BJ957" i="3" s="1"/>
  <c r="AL879" i="3"/>
  <c r="BB879" i="3" s="1"/>
  <c r="BJ879" i="3" s="1"/>
  <c r="AL320" i="3"/>
  <c r="BB320" i="3" s="1"/>
  <c r="BJ320" i="3" s="1"/>
  <c r="AL318" i="3"/>
  <c r="BB318" i="3" s="1"/>
  <c r="AL20" i="3"/>
  <c r="BB20" i="3" s="1"/>
  <c r="BR20" i="3" s="1"/>
  <c r="AL42" i="3"/>
  <c r="BB42" i="3" s="1"/>
  <c r="BR42" i="3" s="1"/>
  <c r="AL44" i="3"/>
  <c r="BB44" i="3" s="1"/>
  <c r="BJ44" i="3" s="1"/>
  <c r="AL767" i="3"/>
  <c r="BB767" i="3" s="1"/>
  <c r="BJ767" i="3" s="1"/>
  <c r="AL754" i="3"/>
  <c r="BB754" i="3" s="1"/>
  <c r="AL427" i="3"/>
  <c r="BB427" i="3" s="1"/>
  <c r="BJ427" i="3" s="1"/>
  <c r="AL575" i="3"/>
  <c r="BB575" i="3" s="1"/>
  <c r="BJ575" i="3" s="1"/>
  <c r="AL953" i="3"/>
  <c r="BB953" i="3" s="1"/>
  <c r="BJ953" i="3" s="1"/>
  <c r="AL189" i="3"/>
  <c r="BB189" i="3" s="1"/>
  <c r="BR189" i="3" s="1"/>
  <c r="AL296" i="3"/>
  <c r="BB296" i="3" s="1"/>
  <c r="BJ296" i="3" s="1"/>
  <c r="AL208" i="3"/>
  <c r="BB208" i="3" s="1"/>
  <c r="BJ208" i="3" s="1"/>
  <c r="AL732" i="3"/>
  <c r="BB732" i="3" s="1"/>
  <c r="BJ732" i="3" s="1"/>
  <c r="AL308" i="3"/>
  <c r="BB308" i="3" s="1"/>
  <c r="BJ308" i="3" s="1"/>
  <c r="AL499" i="3"/>
  <c r="BB499" i="3" s="1"/>
  <c r="BJ499" i="3" s="1"/>
  <c r="AL453" i="3"/>
  <c r="BB453" i="3" s="1"/>
  <c r="BJ453" i="3" s="1"/>
  <c r="AL392" i="3"/>
  <c r="BB392" i="3" s="1"/>
  <c r="BJ392" i="3" s="1"/>
  <c r="AL532" i="3"/>
  <c r="BB532" i="3" s="1"/>
  <c r="BJ532" i="3" s="1"/>
  <c r="AL266" i="3"/>
  <c r="BB266" i="3" s="1"/>
  <c r="BJ266" i="3" s="1"/>
  <c r="AL896" i="3"/>
  <c r="BB896" i="3" s="1"/>
  <c r="BJ896" i="3" s="1"/>
  <c r="AL911" i="3"/>
  <c r="BB911" i="3" s="1"/>
  <c r="BJ911" i="3" s="1"/>
  <c r="AL17" i="3"/>
  <c r="BB17" i="3" s="1"/>
  <c r="BJ17" i="3" s="1"/>
  <c r="AL925" i="3"/>
  <c r="BB925" i="3" s="1"/>
  <c r="AL21" i="3"/>
  <c r="BB21" i="3" s="1"/>
  <c r="BJ21" i="3" s="1"/>
  <c r="AL898" i="3"/>
  <c r="BB898" i="3" s="1"/>
  <c r="BJ898" i="3" s="1"/>
  <c r="AL801" i="3"/>
  <c r="BB801" i="3" s="1"/>
  <c r="BJ801" i="3" s="1"/>
  <c r="AL398" i="3"/>
  <c r="BB398" i="3" s="1"/>
  <c r="BJ398" i="3" s="1"/>
  <c r="AL540" i="3"/>
  <c r="BB540" i="3" s="1"/>
  <c r="BJ540" i="3" s="1"/>
  <c r="AL346" i="3"/>
  <c r="BB346" i="3" s="1"/>
  <c r="BJ346" i="3" s="1"/>
  <c r="AL984" i="3"/>
  <c r="BB984" i="3" s="1"/>
  <c r="BJ984" i="3" s="1"/>
  <c r="AL983" i="3"/>
  <c r="BB983" i="3" s="1"/>
  <c r="BJ983" i="3" s="1"/>
  <c r="AL124" i="3"/>
  <c r="BB124" i="3" s="1"/>
  <c r="BR124" i="3" s="1"/>
  <c r="AL997" i="3"/>
  <c r="BB997" i="3" s="1"/>
  <c r="BJ997" i="3" s="1"/>
  <c r="AL123" i="3"/>
  <c r="BB123" i="3" s="1"/>
  <c r="BR123" i="3" s="1"/>
  <c r="AL970" i="3"/>
  <c r="BB970" i="3" s="1"/>
  <c r="BJ970" i="3" s="1"/>
  <c r="AL263" i="3"/>
  <c r="BB263" i="3" s="1"/>
  <c r="BJ263" i="3" s="1"/>
  <c r="AL542" i="3"/>
  <c r="BB542" i="3" s="1"/>
  <c r="BJ542" i="3" s="1"/>
  <c r="AL127" i="3"/>
  <c r="BB127" i="3" s="1"/>
  <c r="BJ127" i="3" s="1"/>
  <c r="AL107" i="3"/>
  <c r="BB107" i="3" s="1"/>
  <c r="AL125" i="3"/>
  <c r="BB125" i="3" s="1"/>
  <c r="AL89" i="3"/>
  <c r="BB89" i="3" s="1"/>
  <c r="BR89" i="3" s="1"/>
  <c r="AL250" i="3"/>
  <c r="BB250" i="3" s="1"/>
  <c r="BJ250" i="3" s="1"/>
  <c r="AL116" i="3"/>
  <c r="BB116" i="3" s="1"/>
  <c r="AL257" i="3"/>
  <c r="BB257" i="3" s="1"/>
  <c r="BJ257" i="3" s="1"/>
  <c r="AL77" i="3"/>
  <c r="BB77" i="3" s="1"/>
  <c r="BJ77" i="3" s="1"/>
  <c r="AL454" i="3"/>
  <c r="BB454" i="3" s="1"/>
  <c r="BJ454" i="3" s="1"/>
  <c r="AL707" i="3"/>
  <c r="BB707" i="3" s="1"/>
  <c r="BJ707" i="3" s="1"/>
  <c r="AL207" i="3"/>
  <c r="BB207" i="3" s="1"/>
  <c r="BJ207" i="3" s="1"/>
  <c r="AL243" i="3"/>
  <c r="BB243" i="3" s="1"/>
  <c r="BJ243" i="3" s="1"/>
  <c r="AL235" i="3"/>
  <c r="BB235" i="3" s="1"/>
  <c r="BJ235" i="3" s="1"/>
  <c r="AL196" i="3"/>
  <c r="BB196" i="3" s="1"/>
  <c r="BR196" i="3" s="1"/>
  <c r="AL375" i="3"/>
  <c r="BB375" i="3" s="1"/>
  <c r="BJ375" i="3" s="1"/>
  <c r="AL211" i="3"/>
  <c r="BB211" i="3" s="1"/>
  <c r="BR211" i="3" s="1"/>
  <c r="AL341" i="3"/>
  <c r="BB341" i="3" s="1"/>
  <c r="BJ341" i="3" s="1"/>
  <c r="AL179" i="3"/>
  <c r="BB179" i="3" s="1"/>
  <c r="BJ179" i="3" s="1"/>
  <c r="AL851" i="3"/>
  <c r="BB851" i="3" s="1"/>
  <c r="BJ851" i="3" s="1"/>
  <c r="AL659" i="3"/>
  <c r="BB659" i="3" s="1"/>
  <c r="BJ659" i="3" s="1"/>
  <c r="AL291" i="3"/>
  <c r="BB291" i="3" s="1"/>
  <c r="BJ291" i="3" s="1"/>
  <c r="AL357" i="3"/>
  <c r="BB357" i="3" s="1"/>
  <c r="BJ357" i="3" s="1"/>
  <c r="AL408" i="3"/>
  <c r="BB408" i="3" s="1"/>
  <c r="BJ408" i="3" s="1"/>
  <c r="AL317" i="3"/>
  <c r="BB317" i="3" s="1"/>
  <c r="BJ317" i="3" s="1"/>
  <c r="AL455" i="3"/>
  <c r="BB455" i="3" s="1"/>
  <c r="BJ455" i="3" s="1"/>
  <c r="AL329" i="3"/>
  <c r="BB329" i="3" s="1"/>
  <c r="BJ329" i="3" s="1"/>
  <c r="AL426" i="3"/>
  <c r="BB426" i="3" s="1"/>
  <c r="BJ426" i="3" s="1"/>
  <c r="AL302" i="3"/>
  <c r="BB302" i="3" s="1"/>
  <c r="BJ302" i="3" s="1"/>
  <c r="AL891" i="3"/>
  <c r="BB891" i="3" s="1"/>
  <c r="BJ891" i="3" s="1"/>
  <c r="AL16" i="3"/>
  <c r="BB16" i="3" s="1"/>
  <c r="BR16" i="3" s="1"/>
  <c r="AL315" i="3"/>
  <c r="BB315" i="3" s="1"/>
  <c r="BJ315" i="3" s="1"/>
  <c r="AL445" i="3"/>
  <c r="BB445" i="3" s="1"/>
  <c r="BJ445" i="3" s="1"/>
  <c r="AL496" i="3"/>
  <c r="BB496" i="3" s="1"/>
  <c r="BJ496" i="3" s="1"/>
  <c r="AL614" i="3"/>
  <c r="BB614" i="3" s="1"/>
  <c r="BJ614" i="3" s="1"/>
  <c r="AL535" i="3"/>
  <c r="BB535" i="3" s="1"/>
  <c r="BJ535" i="3" s="1"/>
  <c r="AL628" i="3"/>
  <c r="BB628" i="3" s="1"/>
  <c r="BJ628" i="3" s="1"/>
  <c r="AL506" i="3"/>
  <c r="BB506" i="3" s="1"/>
  <c r="BJ506" i="3" s="1"/>
  <c r="AL409" i="3"/>
  <c r="BB409" i="3" s="1"/>
  <c r="BJ409" i="3" s="1"/>
  <c r="AL931" i="3"/>
  <c r="BB931" i="3" s="1"/>
  <c r="BJ931" i="3" s="1"/>
  <c r="AL516" i="3"/>
  <c r="BB516" i="3" s="1"/>
  <c r="BJ516" i="3" s="1"/>
  <c r="AL990" i="3"/>
  <c r="BB990" i="3" s="1"/>
  <c r="BJ990" i="3" s="1"/>
  <c r="AL785" i="3"/>
  <c r="BB785" i="3" s="1"/>
  <c r="AL353" i="3"/>
  <c r="BB353" i="3" s="1"/>
  <c r="BJ353" i="3" s="1"/>
  <c r="AL319" i="3"/>
  <c r="BB319" i="3" s="1"/>
  <c r="BJ319" i="3" s="1"/>
  <c r="AL292" i="3"/>
  <c r="BB292" i="3" s="1"/>
  <c r="BJ292" i="3" s="1"/>
  <c r="AL798" i="3"/>
  <c r="BB798" i="3" s="1"/>
  <c r="BJ798" i="3" s="1"/>
  <c r="AL593" i="3"/>
  <c r="BB593" i="3" s="1"/>
  <c r="BJ593" i="3" s="1"/>
  <c r="AL421" i="3"/>
  <c r="BB421" i="3" s="1"/>
  <c r="BJ421" i="3" s="1"/>
  <c r="AL604" i="3"/>
  <c r="BB604" i="3" s="1"/>
  <c r="BJ604" i="3" s="1"/>
  <c r="AL225" i="3"/>
  <c r="BB225" i="3" s="1"/>
  <c r="BJ225" i="3" s="1"/>
  <c r="AL27" i="3"/>
  <c r="BB27" i="3" s="1"/>
  <c r="BJ27" i="3" s="1"/>
  <c r="AL18" i="3"/>
  <c r="BB18" i="3" s="1"/>
  <c r="BR18" i="3" s="1"/>
  <c r="AL158" i="3"/>
  <c r="BB158" i="3" s="1"/>
  <c r="BJ158" i="3" s="1"/>
  <c r="AL829" i="3"/>
  <c r="BB829" i="3" s="1"/>
  <c r="BJ829" i="3" s="1"/>
  <c r="AL108" i="3"/>
  <c r="BB108" i="3" s="1"/>
  <c r="BR108" i="3" s="1"/>
  <c r="AL560" i="3"/>
  <c r="BB560" i="3" s="1"/>
  <c r="BJ560" i="3" s="1"/>
  <c r="AL562" i="3"/>
  <c r="BB562" i="3" s="1"/>
  <c r="BJ562" i="3" s="1"/>
  <c r="AL492" i="3"/>
  <c r="BB492" i="3" s="1"/>
  <c r="BJ492" i="3" s="1"/>
  <c r="AL988" i="3"/>
  <c r="BB988" i="3" s="1"/>
  <c r="BJ988" i="3" s="1"/>
  <c r="AL372" i="3"/>
  <c r="BB372" i="3" s="1"/>
  <c r="BJ372" i="3" s="1"/>
  <c r="AL563" i="3"/>
  <c r="BB563" i="3" s="1"/>
  <c r="BJ563" i="3" s="1"/>
  <c r="AL517" i="3"/>
  <c r="BB517" i="3" s="1"/>
  <c r="BJ517" i="3" s="1"/>
  <c r="AL456" i="3"/>
  <c r="BB456" i="3" s="1"/>
  <c r="BJ456" i="3" s="1"/>
  <c r="AL31" i="3"/>
  <c r="BB31" i="3" s="1"/>
  <c r="BR31" i="3" s="1"/>
  <c r="AL338" i="3"/>
  <c r="BB338" i="3" s="1"/>
  <c r="BJ338" i="3" s="1"/>
  <c r="AL976" i="3"/>
  <c r="BB976" i="3" s="1"/>
  <c r="BJ976" i="3" s="1"/>
  <c r="AL975" i="3"/>
  <c r="BB975" i="3" s="1"/>
  <c r="BJ975" i="3" s="1"/>
  <c r="AL114" i="3"/>
  <c r="BB114" i="3" s="1"/>
  <c r="BR114" i="3" s="1"/>
  <c r="AL989" i="3"/>
  <c r="BB989" i="3" s="1"/>
  <c r="BJ989" i="3" s="1"/>
  <c r="AL121" i="3"/>
  <c r="BB121" i="3" s="1"/>
  <c r="AL962" i="3"/>
  <c r="BB962" i="3" s="1"/>
  <c r="BJ962" i="3" s="1"/>
  <c r="AL193" i="3"/>
  <c r="BB193" i="3" s="1"/>
  <c r="BJ193" i="3" s="1"/>
  <c r="AL526" i="3"/>
  <c r="BB526" i="3" s="1"/>
  <c r="BJ526" i="3" s="1"/>
  <c r="AL39" i="3"/>
  <c r="BB39" i="3" s="1"/>
  <c r="BJ39" i="3" s="1"/>
  <c r="AL105" i="3"/>
  <c r="BB105" i="3" s="1"/>
  <c r="BJ105" i="3" s="1"/>
  <c r="AL99" i="3"/>
  <c r="BB99" i="3" s="1"/>
  <c r="BJ99" i="3" s="1"/>
  <c r="AL68" i="3"/>
  <c r="BB68" i="3" s="1"/>
  <c r="BJ68" i="3" s="1"/>
  <c r="AL245" i="3"/>
  <c r="BB245" i="3" s="1"/>
  <c r="BJ245" i="3" s="1"/>
  <c r="AL106" i="3"/>
  <c r="BB106" i="3" s="1"/>
  <c r="BJ106" i="3" s="1"/>
  <c r="AL236" i="3"/>
  <c r="BB236" i="3" s="1"/>
  <c r="BJ236" i="3" s="1"/>
  <c r="AL51" i="3"/>
  <c r="BB51" i="3" s="1"/>
  <c r="BJ51" i="3" s="1"/>
  <c r="AL438" i="3"/>
  <c r="BB438" i="3" s="1"/>
  <c r="BJ438" i="3" s="1"/>
  <c r="AL675" i="3"/>
  <c r="BB675" i="3" s="1"/>
  <c r="BJ675" i="3" s="1"/>
  <c r="AL199" i="3"/>
  <c r="BB199" i="3" s="1"/>
  <c r="BR199" i="3" s="1"/>
  <c r="AL220" i="3"/>
  <c r="BB220" i="3" s="1"/>
  <c r="BJ220" i="3" s="1"/>
  <c r="AL233" i="3"/>
  <c r="BB233" i="3" s="1"/>
  <c r="BJ233" i="3" s="1"/>
  <c r="AL186" i="3"/>
  <c r="BB186" i="3" s="1"/>
  <c r="BJ186" i="3" s="1"/>
  <c r="AL367" i="3"/>
  <c r="BB367" i="3" s="1"/>
  <c r="BJ367" i="3" s="1"/>
  <c r="AL209" i="3"/>
  <c r="BB209" i="3" s="1"/>
  <c r="BJ209" i="3" s="1"/>
  <c r="AL328" i="3"/>
  <c r="BB328" i="3" s="1"/>
  <c r="BJ328" i="3" s="1"/>
  <c r="AL177" i="3"/>
  <c r="BB177" i="3" s="1"/>
  <c r="BR177" i="3" s="1"/>
  <c r="AL849" i="3"/>
  <c r="BB849" i="3" s="1"/>
  <c r="BJ849" i="3" s="1"/>
  <c r="AL627" i="3"/>
  <c r="BB627" i="3" s="1"/>
  <c r="BJ627" i="3" s="1"/>
  <c r="AL275" i="3"/>
  <c r="BB275" i="3" s="1"/>
  <c r="BJ275" i="3" s="1"/>
  <c r="AL343" i="3"/>
  <c r="BB343" i="3" s="1"/>
  <c r="BJ343" i="3" s="1"/>
  <c r="AL384" i="3"/>
  <c r="BB384" i="3" s="1"/>
  <c r="BJ384" i="3" s="1"/>
  <c r="AL301" i="3"/>
  <c r="BB301" i="3" s="1"/>
  <c r="BJ301" i="3" s="1"/>
  <c r="AL439" i="3"/>
  <c r="BB439" i="3" s="1"/>
  <c r="BJ439" i="3" s="1"/>
  <c r="AL313" i="3"/>
  <c r="BB313" i="3" s="1"/>
  <c r="BJ313" i="3" s="1"/>
  <c r="AL410" i="3"/>
  <c r="BB410" i="3" s="1"/>
  <c r="BJ410" i="3" s="1"/>
  <c r="AL278" i="3"/>
  <c r="BB278" i="3" s="1"/>
  <c r="BJ278" i="3" s="1"/>
  <c r="AL883" i="3"/>
  <c r="BB883" i="3" s="1"/>
  <c r="BJ883" i="3" s="1"/>
  <c r="AL72" i="3"/>
  <c r="BB72" i="3" s="1"/>
  <c r="BJ72" i="3" s="1"/>
  <c r="AL363" i="3"/>
  <c r="BB363" i="3" s="1"/>
  <c r="BJ363" i="3" s="1"/>
  <c r="AL429" i="3"/>
  <c r="BB429" i="3" s="1"/>
  <c r="BJ429" i="3" s="1"/>
  <c r="AL480" i="3"/>
  <c r="BB480" i="3" s="1"/>
  <c r="BJ480" i="3" s="1"/>
  <c r="AL598" i="3"/>
  <c r="BB598" i="3" s="1"/>
  <c r="BJ598" i="3" s="1"/>
  <c r="AL519" i="3"/>
  <c r="BB519" i="3" s="1"/>
  <c r="BJ519" i="3" s="1"/>
  <c r="AL612" i="3"/>
  <c r="BB612" i="3" s="1"/>
  <c r="BJ612" i="3" s="1"/>
  <c r="AL490" i="3"/>
  <c r="BB490" i="3" s="1"/>
  <c r="BJ490" i="3" s="1"/>
  <c r="AL393" i="3"/>
  <c r="BB393" i="3" s="1"/>
  <c r="BJ393" i="3" s="1"/>
  <c r="AL923" i="3"/>
  <c r="BB923" i="3" s="1"/>
  <c r="BJ923" i="3" s="1"/>
  <c r="AL88" i="3"/>
  <c r="BB88" i="3" s="1"/>
  <c r="BJ88" i="3" s="1"/>
  <c r="AL387" i="3"/>
  <c r="BB387" i="3" s="1"/>
  <c r="BJ387" i="3" s="1"/>
  <c r="AL525" i="3"/>
  <c r="BB525" i="3" s="1"/>
  <c r="BJ525" i="3" s="1"/>
  <c r="AL568" i="3"/>
  <c r="BB568" i="3" s="1"/>
  <c r="BJ568" i="3" s="1"/>
  <c r="AL678" i="3"/>
  <c r="BB678" i="3" s="1"/>
  <c r="BJ678" i="3" s="1"/>
  <c r="AL597" i="3"/>
  <c r="BB597" i="3" s="1"/>
  <c r="BJ597" i="3" s="1"/>
  <c r="AL692" i="3"/>
  <c r="BB692" i="3" s="1"/>
  <c r="BJ692" i="3" s="1"/>
  <c r="AL570" i="3"/>
  <c r="BB570" i="3" s="1"/>
  <c r="BJ570" i="3" s="1"/>
  <c r="AL473" i="3"/>
  <c r="BB473" i="3" s="1"/>
  <c r="BJ473" i="3" s="1"/>
  <c r="AL963" i="3"/>
  <c r="BB963" i="3" s="1"/>
  <c r="BJ963" i="3" s="1"/>
  <c r="AL231" i="3"/>
  <c r="BB231" i="3" s="1"/>
  <c r="BJ231" i="3" s="1"/>
  <c r="AL399" i="3"/>
  <c r="BB399" i="3" s="1"/>
  <c r="BJ399" i="3" s="1"/>
  <c r="AL865" i="3"/>
  <c r="BB865" i="3" s="1"/>
  <c r="BJ865" i="3" s="1"/>
  <c r="AL640" i="3"/>
  <c r="BB640" i="3" s="1"/>
  <c r="BJ640" i="3" s="1"/>
  <c r="AL796" i="3"/>
  <c r="BB796" i="3" s="1"/>
  <c r="BJ796" i="3" s="1"/>
  <c r="AL15" i="3"/>
  <c r="BB15" i="3" s="1"/>
  <c r="BR15" i="3" s="1"/>
  <c r="AL83" i="3"/>
  <c r="BB83" i="3" s="1"/>
  <c r="BJ83" i="3" s="1"/>
  <c r="AL34" i="3"/>
  <c r="BB34" i="3" s="1"/>
  <c r="BR34" i="3" s="1"/>
  <c r="AL720" i="3"/>
  <c r="BB720" i="3" s="1"/>
  <c r="BJ720" i="3" s="1"/>
  <c r="AL860" i="3"/>
  <c r="BB860" i="3" s="1"/>
  <c r="BJ860" i="3" s="1"/>
  <c r="AL80" i="3"/>
  <c r="BB80" i="3" s="1"/>
  <c r="BJ80" i="3" s="1"/>
  <c r="AL606" i="3"/>
  <c r="BB606" i="3" s="1"/>
  <c r="BJ606" i="3" s="1"/>
  <c r="AL401" i="3"/>
  <c r="BB401" i="3" s="1"/>
  <c r="BJ401" i="3" s="1"/>
  <c r="AL148" i="3"/>
  <c r="BB148" i="3" s="1"/>
  <c r="BJ148" i="3" s="1"/>
  <c r="AL139" i="3"/>
  <c r="BB139" i="3" s="1"/>
  <c r="BJ139" i="3" s="1"/>
  <c r="AL771" i="3"/>
  <c r="BB771" i="3" s="1"/>
  <c r="BJ771" i="3" s="1"/>
  <c r="AL831" i="3"/>
  <c r="BB831" i="3" s="1"/>
  <c r="BJ831" i="3" s="1"/>
  <c r="AL818" i="3"/>
  <c r="BB818" i="3" s="1"/>
  <c r="BJ818" i="3" s="1"/>
  <c r="AL215" i="3"/>
  <c r="BB215" i="3" s="1"/>
  <c r="BJ215" i="3" s="1"/>
  <c r="AL344" i="3"/>
  <c r="BB344" i="3" s="1"/>
  <c r="BJ344" i="3" s="1"/>
  <c r="AL436" i="3"/>
  <c r="BB436" i="3" s="1"/>
  <c r="BJ436" i="3" s="1"/>
  <c r="AL62" i="3"/>
  <c r="BB62" i="3" s="1"/>
  <c r="BJ62" i="3" s="1"/>
  <c r="AL584" i="3"/>
  <c r="BB584" i="3" s="1"/>
  <c r="BJ584" i="3" s="1"/>
  <c r="AL520" i="3"/>
  <c r="BB520" i="3" s="1"/>
  <c r="BJ520" i="3" s="1"/>
  <c r="AL103" i="3"/>
  <c r="BB103" i="3" s="1"/>
  <c r="BJ103" i="3" s="1"/>
  <c r="AL84" i="3"/>
  <c r="BB84" i="3" s="1"/>
  <c r="BR84" i="3" s="1"/>
  <c r="AL97" i="3"/>
  <c r="BB97" i="3" s="1"/>
  <c r="BR97" i="3" s="1"/>
  <c r="AL58" i="3"/>
  <c r="BB58" i="3" s="1"/>
  <c r="BJ58" i="3" s="1"/>
  <c r="AL219" i="3"/>
  <c r="BB219" i="3" s="1"/>
  <c r="BJ219" i="3" s="1"/>
  <c r="AL101" i="3"/>
  <c r="BB101" i="3" s="1"/>
  <c r="BR101" i="3" s="1"/>
  <c r="AL226" i="3"/>
  <c r="BB226" i="3" s="1"/>
  <c r="BJ226" i="3" s="1"/>
  <c r="AL49" i="3"/>
  <c r="BB49" i="3" s="1"/>
  <c r="BR49" i="3" s="1"/>
  <c r="AL422" i="3"/>
  <c r="BB422" i="3" s="1"/>
  <c r="BJ422" i="3" s="1"/>
  <c r="AL643" i="3"/>
  <c r="BB643" i="3" s="1"/>
  <c r="BJ643" i="3" s="1"/>
  <c r="AL111" i="3"/>
  <c r="BB111" i="3" s="1"/>
  <c r="BJ111" i="3" s="1"/>
  <c r="AL210" i="3"/>
  <c r="BB210" i="3" s="1"/>
  <c r="BJ210" i="3" s="1"/>
  <c r="AL212" i="3"/>
  <c r="BB212" i="3" s="1"/>
  <c r="BR212" i="3" s="1"/>
  <c r="AL181" i="3"/>
  <c r="BB181" i="3" s="1"/>
  <c r="AL359" i="3"/>
  <c r="BB359" i="3" s="1"/>
  <c r="BJ359" i="3" s="1"/>
  <c r="AL203" i="3"/>
  <c r="BB203" i="3" s="1"/>
  <c r="BR203" i="3" s="1"/>
  <c r="AL325" i="3"/>
  <c r="BB325" i="3" s="1"/>
  <c r="BJ325" i="3" s="1"/>
  <c r="AL156" i="3"/>
  <c r="BB156" i="3" s="1"/>
  <c r="BJ156" i="3" s="1"/>
  <c r="AL566" i="3"/>
  <c r="BB566" i="3" s="1"/>
  <c r="BJ566" i="3" s="1"/>
  <c r="AL595" i="3"/>
  <c r="BB595" i="3" s="1"/>
  <c r="BJ595" i="3" s="1"/>
  <c r="AL267" i="3"/>
  <c r="BB267" i="3" s="1"/>
  <c r="BJ267" i="3" s="1"/>
  <c r="AL337" i="3"/>
  <c r="BB337" i="3" s="1"/>
  <c r="BJ337" i="3" s="1"/>
  <c r="AL376" i="3"/>
  <c r="BB376" i="3" s="1"/>
  <c r="BJ376" i="3" s="1"/>
  <c r="AL287" i="3"/>
  <c r="BB287" i="3" s="1"/>
  <c r="BJ287" i="3" s="1"/>
  <c r="AL431" i="3"/>
  <c r="BB431" i="3" s="1"/>
  <c r="BJ431" i="3" s="1"/>
  <c r="AL303" i="3"/>
  <c r="BB303" i="3" s="1"/>
  <c r="BJ303" i="3" s="1"/>
  <c r="AL402" i="3"/>
  <c r="BB402" i="3" s="1"/>
  <c r="BJ402" i="3" s="1"/>
  <c r="AL273" i="3"/>
  <c r="BB273" i="3" s="1"/>
  <c r="BJ273" i="3" s="1"/>
  <c r="AL881" i="3"/>
  <c r="BB881" i="3" s="1"/>
  <c r="BJ881" i="3" s="1"/>
  <c r="AL48" i="3"/>
  <c r="BB48" i="3" s="1"/>
  <c r="BJ48" i="3" s="1"/>
  <c r="AL347" i="3"/>
  <c r="BB347" i="3" s="1"/>
  <c r="BJ347" i="3" s="1"/>
  <c r="AL413" i="3"/>
  <c r="BB413" i="3" s="1"/>
  <c r="BJ413" i="3" s="1"/>
  <c r="AL464" i="3"/>
  <c r="BB464" i="3" s="1"/>
  <c r="BJ464" i="3" s="1"/>
  <c r="AL582" i="3"/>
  <c r="BB582" i="3" s="1"/>
  <c r="BJ582" i="3" s="1"/>
  <c r="AL503" i="3"/>
  <c r="BB503" i="3" s="1"/>
  <c r="BJ503" i="3" s="1"/>
  <c r="AL596" i="3"/>
  <c r="BB596" i="3" s="1"/>
  <c r="BJ596" i="3" s="1"/>
  <c r="AL474" i="3"/>
  <c r="BB474" i="3" s="1"/>
  <c r="BJ474" i="3" s="1"/>
  <c r="AL377" i="3"/>
  <c r="BB377" i="3" s="1"/>
  <c r="BJ377" i="3" s="1"/>
  <c r="AL915" i="3"/>
  <c r="BB915" i="3" s="1"/>
  <c r="BJ915" i="3" s="1"/>
  <c r="AL144" i="3"/>
  <c r="BB144" i="3" s="1"/>
  <c r="BJ144" i="3" s="1"/>
  <c r="AL443" i="3"/>
  <c r="BB443" i="3" s="1"/>
  <c r="BJ443" i="3" s="1"/>
  <c r="AL501" i="3"/>
  <c r="BB501" i="3" s="1"/>
  <c r="BJ501" i="3" s="1"/>
  <c r="AL552" i="3"/>
  <c r="BB552" i="3" s="1"/>
  <c r="BJ552" i="3" s="1"/>
  <c r="AL662" i="3"/>
  <c r="BB662" i="3" s="1"/>
  <c r="BJ662" i="3" s="1"/>
  <c r="AL581" i="3"/>
  <c r="BB581" i="3" s="1"/>
  <c r="BJ581" i="3" s="1"/>
  <c r="AL676" i="3"/>
  <c r="BB676" i="3" s="1"/>
  <c r="BJ676" i="3" s="1"/>
  <c r="AL554" i="3"/>
  <c r="BB554" i="3" s="1"/>
  <c r="BJ554" i="3" s="1"/>
  <c r="AL457" i="3"/>
  <c r="BB457" i="3" s="1"/>
  <c r="BJ457" i="3" s="1"/>
  <c r="AL955" i="3"/>
  <c r="BB955" i="3" s="1"/>
  <c r="BJ955" i="3" s="1"/>
  <c r="AL160" i="3"/>
  <c r="BB160" i="3" s="1"/>
  <c r="BJ160" i="3" s="1"/>
  <c r="AL459" i="3"/>
  <c r="BB459" i="3" s="1"/>
  <c r="BJ459" i="3" s="1"/>
  <c r="AL600" i="3"/>
  <c r="BB600" i="3" s="1"/>
  <c r="BJ600" i="3" s="1"/>
  <c r="AL639" i="3"/>
  <c r="BB639" i="3" s="1"/>
  <c r="BJ639" i="3" s="1"/>
  <c r="AL742" i="3"/>
  <c r="BB742" i="3" s="1"/>
  <c r="BJ742" i="3" s="1"/>
  <c r="AL661" i="3"/>
  <c r="BB661" i="3" s="1"/>
  <c r="BJ661" i="3" s="1"/>
  <c r="AL756" i="3"/>
  <c r="BB756" i="3" s="1"/>
  <c r="BJ756" i="3" s="1"/>
  <c r="AL634" i="3"/>
  <c r="BB634" i="3" s="1"/>
  <c r="BJ634" i="3" s="1"/>
  <c r="AL537" i="3"/>
  <c r="BB537" i="3" s="1"/>
  <c r="AL995" i="3"/>
  <c r="BB995" i="3" s="1"/>
  <c r="BJ995" i="3" s="1"/>
  <c r="AL523" i="3"/>
  <c r="BB523" i="3" s="1"/>
  <c r="BJ523" i="3" s="1"/>
  <c r="AL653" i="3"/>
  <c r="BB653" i="3" s="1"/>
  <c r="BJ653" i="3" s="1"/>
  <c r="AL993" i="3"/>
  <c r="BB993" i="3" s="1"/>
  <c r="BJ993" i="3" s="1"/>
  <c r="AL936" i="3"/>
  <c r="BB936" i="3" s="1"/>
  <c r="BJ936" i="3" s="1"/>
  <c r="AL59" i="3"/>
  <c r="BB59" i="3" s="1"/>
  <c r="BR59" i="3" s="1"/>
  <c r="AL299" i="3"/>
  <c r="BB299" i="3" s="1"/>
  <c r="BJ299" i="3" s="1"/>
  <c r="AL463" i="3"/>
  <c r="BB463" i="3" s="1"/>
  <c r="AL897" i="3"/>
  <c r="BB897" i="3" s="1"/>
  <c r="BJ897" i="3" s="1"/>
  <c r="AL33" i="3"/>
  <c r="BB33" i="3" s="1"/>
  <c r="BR33" i="3" s="1"/>
  <c r="AL164" i="3"/>
  <c r="BB164" i="3" s="1"/>
  <c r="BJ164" i="3" s="1"/>
  <c r="AL364" i="3"/>
  <c r="BB364" i="3" s="1"/>
  <c r="BJ364" i="3" s="1"/>
  <c r="AL862" i="3"/>
  <c r="BB862" i="3" s="1"/>
  <c r="BJ862" i="3" s="1"/>
  <c r="AL657" i="3"/>
  <c r="BB657" i="3" s="1"/>
  <c r="AL493" i="3"/>
  <c r="BB493" i="3" s="1"/>
  <c r="BJ493" i="3" s="1"/>
  <c r="AL668" i="3"/>
  <c r="BB668" i="3" s="1"/>
  <c r="BJ668" i="3" s="1"/>
  <c r="AL974" i="3"/>
  <c r="BB974" i="3" s="1"/>
  <c r="BJ974" i="3" s="1"/>
  <c r="AL132" i="3"/>
  <c r="BB132" i="3" s="1"/>
  <c r="BJ132" i="3" s="1"/>
  <c r="AL115" i="3"/>
  <c r="BB115" i="3" s="1"/>
  <c r="BR115" i="3" s="1"/>
  <c r="AL507" i="3"/>
  <c r="BB507" i="3" s="1"/>
  <c r="BJ507" i="3" s="1"/>
  <c r="AL610" i="3"/>
  <c r="BB610" i="3" s="1"/>
  <c r="BJ610" i="3" s="1"/>
  <c r="AL564" i="3"/>
  <c r="BB564" i="3" s="1"/>
  <c r="BJ564" i="3" s="1"/>
  <c r="AL190" i="3"/>
  <c r="BB190" i="3" s="1"/>
  <c r="BJ190" i="3" s="1"/>
  <c r="AL712" i="3"/>
  <c r="BB712" i="3" s="1"/>
  <c r="AL647" i="3"/>
  <c r="BB647" i="3" s="1"/>
  <c r="BJ647" i="3" s="1"/>
  <c r="AL255" i="3"/>
  <c r="BB255" i="3" s="1"/>
  <c r="BJ255" i="3" s="1"/>
  <c r="AL311" i="3"/>
  <c r="BB311" i="3" s="1"/>
  <c r="BJ311" i="3" s="1"/>
  <c r="AL360" i="3"/>
  <c r="BB360" i="3" s="1"/>
  <c r="BJ360" i="3" s="1"/>
  <c r="AL264" i="3"/>
  <c r="BB264" i="3" s="1"/>
  <c r="AL415" i="3"/>
  <c r="BB415" i="3" s="1"/>
  <c r="BJ415" i="3" s="1"/>
  <c r="AL271" i="3"/>
  <c r="BB271" i="3" s="1"/>
  <c r="BJ271" i="3" s="1"/>
  <c r="AL386" i="3"/>
  <c r="BB386" i="3" s="1"/>
  <c r="BJ386" i="3" s="1"/>
  <c r="AL249" i="3"/>
  <c r="BB249" i="3" s="1"/>
  <c r="BJ249" i="3" s="1"/>
  <c r="AL873" i="3"/>
  <c r="BB873" i="3" s="1"/>
  <c r="BJ873" i="3" s="1"/>
  <c r="AL819" i="3"/>
  <c r="BB819" i="3" s="1"/>
  <c r="BJ819" i="3" s="1"/>
  <c r="AL331" i="3"/>
  <c r="BB331" i="3" s="1"/>
  <c r="BJ331" i="3" s="1"/>
  <c r="AL397" i="3"/>
  <c r="BB397" i="3" s="1"/>
  <c r="BJ397" i="3" s="1"/>
  <c r="AL440" i="3"/>
  <c r="BB440" i="3" s="1"/>
  <c r="BJ440" i="3" s="1"/>
  <c r="AL349" i="3"/>
  <c r="BB349" i="3" s="1"/>
  <c r="BJ349" i="3" s="1"/>
  <c r="AL487" i="3"/>
  <c r="BB487" i="3" s="1"/>
  <c r="BJ487" i="3" s="1"/>
  <c r="AL580" i="3"/>
  <c r="BB580" i="3" s="1"/>
  <c r="BJ580" i="3" s="1"/>
  <c r="AL458" i="3"/>
  <c r="BB458" i="3" s="1"/>
  <c r="BJ458" i="3" s="1"/>
  <c r="AL361" i="3"/>
  <c r="BB361" i="3" s="1"/>
  <c r="BJ361" i="3" s="1"/>
  <c r="AL907" i="3"/>
  <c r="BB907" i="3" s="1"/>
  <c r="BJ907" i="3" s="1"/>
  <c r="AL40" i="3"/>
  <c r="BB40" i="3" s="1"/>
  <c r="BR40" i="3" s="1"/>
  <c r="AL411" i="3"/>
  <c r="BB411" i="3" s="1"/>
  <c r="BJ411" i="3" s="1"/>
  <c r="AL477" i="3"/>
  <c r="BB477" i="3" s="1"/>
  <c r="BJ477" i="3" s="1"/>
  <c r="AL528" i="3"/>
  <c r="BB528" i="3" s="1"/>
  <c r="BJ528" i="3" s="1"/>
  <c r="AL638" i="3"/>
  <c r="BB638" i="3" s="1"/>
  <c r="BJ638" i="3" s="1"/>
  <c r="AL559" i="3"/>
  <c r="BB559" i="3" s="1"/>
  <c r="BJ559" i="3" s="1"/>
  <c r="AL652" i="3"/>
  <c r="BB652" i="3" s="1"/>
  <c r="BJ652" i="3" s="1"/>
  <c r="AL530" i="3"/>
  <c r="BB530" i="3" s="1"/>
  <c r="BJ530" i="3" s="1"/>
  <c r="AL433" i="3"/>
  <c r="BB433" i="3" s="1"/>
  <c r="BJ433" i="3" s="1"/>
  <c r="AL945" i="3"/>
  <c r="BB945" i="3" s="1"/>
  <c r="BJ945" i="3" s="1"/>
  <c r="AL200" i="3"/>
  <c r="BB200" i="3" s="1"/>
  <c r="BR200" i="3" s="1"/>
  <c r="AL491" i="3"/>
  <c r="BB491" i="3" s="1"/>
  <c r="BJ491" i="3" s="1"/>
  <c r="AL557" i="3"/>
  <c r="BB557" i="3" s="1"/>
  <c r="BJ557" i="3" s="1"/>
  <c r="AL607" i="3"/>
  <c r="BB607" i="3" s="1"/>
  <c r="BJ607" i="3" s="1"/>
  <c r="AL710" i="3"/>
  <c r="BB710" i="3" s="1"/>
  <c r="BJ710" i="3" s="1"/>
  <c r="AL629" i="3"/>
  <c r="BB629" i="3" s="1"/>
  <c r="BJ629" i="3" s="1"/>
  <c r="AL724" i="3"/>
  <c r="BB724" i="3" s="1"/>
  <c r="BJ724" i="3" s="1"/>
  <c r="AL602" i="3"/>
  <c r="BB602" i="3" s="1"/>
  <c r="BJ602" i="3" s="1"/>
  <c r="AL505" i="3"/>
  <c r="BB505" i="3" s="1"/>
  <c r="BJ505" i="3" s="1"/>
  <c r="AL979" i="3"/>
  <c r="BB979" i="3" s="1"/>
  <c r="BJ979" i="3" s="1"/>
  <c r="AL284" i="3"/>
  <c r="BB284" i="3" s="1"/>
  <c r="AL22" i="3"/>
  <c r="BB22" i="3" s="1"/>
  <c r="BJ22" i="3" s="1"/>
  <c r="AL656" i="3"/>
  <c r="BB656" i="3" s="1"/>
  <c r="BJ656" i="3" s="1"/>
  <c r="AL695" i="3"/>
  <c r="BB695" i="3" s="1"/>
  <c r="BJ695" i="3" s="1"/>
  <c r="AL790" i="3"/>
  <c r="BB790" i="3" s="1"/>
  <c r="BJ790" i="3" s="1"/>
  <c r="AL709" i="3"/>
  <c r="BB709" i="3" s="1"/>
  <c r="BJ709" i="3" s="1"/>
  <c r="AL804" i="3"/>
  <c r="BB804" i="3" s="1"/>
  <c r="BJ804" i="3" s="1"/>
  <c r="AL682" i="3"/>
  <c r="BB682" i="3" s="1"/>
  <c r="BJ682" i="3" s="1"/>
  <c r="AL585" i="3"/>
  <c r="BB585" i="3" s="1"/>
  <c r="BJ585" i="3" s="1"/>
  <c r="AL619" i="3"/>
  <c r="BB619" i="3" s="1"/>
  <c r="BJ619" i="3" s="1"/>
  <c r="AL300" i="3"/>
  <c r="BB300" i="3" s="1"/>
  <c r="BJ300" i="3" s="1"/>
  <c r="AL38" i="3"/>
  <c r="BB38" i="3" s="1"/>
  <c r="BJ38" i="3" s="1"/>
  <c r="AL744" i="3"/>
  <c r="BB744" i="3" s="1"/>
  <c r="BJ744" i="3" s="1"/>
  <c r="AL775" i="3"/>
  <c r="BB775" i="3" s="1"/>
  <c r="BJ775" i="3" s="1"/>
  <c r="AL870" i="3"/>
  <c r="BB870" i="3" s="1"/>
  <c r="BJ870" i="3" s="1"/>
  <c r="AL789" i="3"/>
  <c r="BB789" i="3" s="1"/>
  <c r="BJ789" i="3" s="1"/>
  <c r="AL884" i="3"/>
  <c r="BB884" i="3" s="1"/>
  <c r="BJ884" i="3" s="1"/>
  <c r="AL762" i="3"/>
  <c r="BB762" i="3" s="1"/>
  <c r="BJ762" i="3" s="1"/>
  <c r="AL665" i="3"/>
  <c r="BB665" i="3" s="1"/>
  <c r="BJ665" i="3" s="1"/>
  <c r="AL779" i="3"/>
  <c r="BB779" i="3" s="1"/>
  <c r="AL280" i="3"/>
  <c r="BB280" i="3" s="1"/>
  <c r="BJ280" i="3" s="1"/>
  <c r="AL252" i="3"/>
  <c r="BB252" i="3" s="1"/>
  <c r="BJ252" i="3" s="1"/>
  <c r="AL755" i="3"/>
  <c r="BB755" i="3" s="1"/>
  <c r="BJ755" i="3" s="1"/>
  <c r="AL687" i="3"/>
  <c r="BB687" i="3" s="1"/>
  <c r="BJ687" i="3" s="1"/>
  <c r="AL674" i="3"/>
  <c r="BB674" i="3" s="1"/>
  <c r="BJ674" i="3" s="1"/>
  <c r="AL322" i="3"/>
  <c r="BB322" i="3" s="1"/>
  <c r="BJ322" i="3" s="1"/>
  <c r="AL973" i="3"/>
  <c r="BB973" i="3" s="1"/>
  <c r="BJ973" i="3" s="1"/>
  <c r="AL494" i="3"/>
  <c r="BB494" i="3" s="1"/>
  <c r="BJ494" i="3" s="1"/>
  <c r="AL751" i="3"/>
  <c r="BB751" i="3" s="1"/>
  <c r="BJ751" i="3" s="1"/>
  <c r="AL738" i="3"/>
  <c r="BB738" i="3" s="1"/>
  <c r="BJ738" i="3" s="1"/>
  <c r="AL379" i="3"/>
  <c r="BB379" i="3" s="1"/>
  <c r="BJ379" i="3" s="1"/>
  <c r="AL527" i="3"/>
  <c r="BB527" i="3" s="1"/>
  <c r="BJ527" i="3" s="1"/>
  <c r="AL929" i="3"/>
  <c r="BB929" i="3" s="1"/>
  <c r="BJ929" i="3" s="1"/>
  <c r="AL140" i="3"/>
  <c r="BB140" i="3" s="1"/>
  <c r="BJ140" i="3" s="1"/>
  <c r="AL281" i="3"/>
  <c r="BB281" i="3" s="1"/>
  <c r="BJ281" i="3" s="1"/>
  <c r="AL444" i="3"/>
  <c r="BB444" i="3" s="1"/>
  <c r="BJ444" i="3" s="1"/>
  <c r="AL926" i="3"/>
  <c r="BB926" i="3" s="1"/>
  <c r="AL721" i="3"/>
  <c r="BB721" i="3" s="1"/>
  <c r="BJ721" i="3" s="1"/>
  <c r="AL261" i="3"/>
  <c r="BB261" i="3" s="1"/>
  <c r="BJ261" i="3" s="1"/>
  <c r="AL205" i="3"/>
  <c r="BB205" i="3" s="1"/>
  <c r="BR205" i="3" s="1"/>
  <c r="AL55" i="3"/>
  <c r="BB55" i="3" s="1"/>
  <c r="BR55" i="3" s="1"/>
  <c r="AL254" i="3"/>
  <c r="BB254" i="3" s="1"/>
  <c r="BJ254" i="3" s="1"/>
  <c r="AL776" i="3"/>
  <c r="BB776" i="3" s="1"/>
  <c r="BJ776" i="3" s="1"/>
  <c r="AL24" i="3"/>
  <c r="BB24" i="3" s="1"/>
  <c r="BJ24" i="3" s="1"/>
  <c r="AL323" i="3"/>
  <c r="BB323" i="3" s="1"/>
  <c r="BJ323" i="3" s="1"/>
  <c r="AL381" i="3"/>
  <c r="BB381" i="3" s="1"/>
  <c r="BJ381" i="3" s="1"/>
  <c r="AL432" i="3"/>
  <c r="BB432" i="3" s="1"/>
  <c r="BJ432" i="3" s="1"/>
  <c r="AL336" i="3"/>
  <c r="BB336" i="3" s="1"/>
  <c r="BJ336" i="3" s="1"/>
  <c r="AL479" i="3"/>
  <c r="BB479" i="3" s="1"/>
  <c r="BJ479" i="3" s="1"/>
  <c r="AL351" i="3"/>
  <c r="BB351" i="3" s="1"/>
  <c r="BJ351" i="3" s="1"/>
  <c r="AL450" i="3"/>
  <c r="BB450" i="3" s="1"/>
  <c r="BJ450" i="3" s="1"/>
  <c r="AL350" i="3"/>
  <c r="BB350" i="3" s="1"/>
  <c r="BJ350" i="3" s="1"/>
  <c r="AL905" i="3"/>
  <c r="BB905" i="3" s="1"/>
  <c r="BJ905" i="3" s="1"/>
  <c r="AL32" i="3"/>
  <c r="BB32" i="3" s="1"/>
  <c r="BR32" i="3" s="1"/>
  <c r="AL403" i="3"/>
  <c r="BB403" i="3" s="1"/>
  <c r="BJ403" i="3" s="1"/>
  <c r="AL469" i="3"/>
  <c r="BB469" i="3" s="1"/>
  <c r="AL512" i="3"/>
  <c r="BB512" i="3" s="1"/>
  <c r="BJ512" i="3" s="1"/>
  <c r="AL630" i="3"/>
  <c r="BB630" i="3" s="1"/>
  <c r="BJ630" i="3" s="1"/>
  <c r="AL551" i="3"/>
  <c r="BB551" i="3" s="1"/>
  <c r="BJ551" i="3" s="1"/>
  <c r="AL644" i="3"/>
  <c r="BB644" i="3" s="1"/>
  <c r="BJ644" i="3" s="1"/>
  <c r="AL522" i="3"/>
  <c r="BB522" i="3" s="1"/>
  <c r="BJ522" i="3" s="1"/>
  <c r="AL425" i="3"/>
  <c r="BB425" i="3" s="1"/>
  <c r="BJ425" i="3" s="1"/>
  <c r="AL939" i="3"/>
  <c r="BB939" i="3" s="1"/>
  <c r="BJ939" i="3" s="1"/>
  <c r="AL112" i="3"/>
  <c r="BB112" i="3" s="1"/>
  <c r="AL483" i="3"/>
  <c r="BB483" i="3" s="1"/>
  <c r="BJ483" i="3" s="1"/>
  <c r="AL549" i="3"/>
  <c r="BB549" i="3" s="1"/>
  <c r="BJ549" i="3" s="1"/>
  <c r="AL599" i="3"/>
  <c r="BB599" i="3" s="1"/>
  <c r="BJ599" i="3" s="1"/>
  <c r="AL702" i="3"/>
  <c r="BB702" i="3" s="1"/>
  <c r="BJ702" i="3" s="1"/>
  <c r="AL621" i="3"/>
  <c r="BB621" i="3" s="1"/>
  <c r="BJ621" i="3" s="1"/>
  <c r="AL716" i="3"/>
  <c r="BB716" i="3" s="1"/>
  <c r="BJ716" i="3" s="1"/>
  <c r="AL594" i="3"/>
  <c r="BB594" i="3" s="1"/>
  <c r="BJ594" i="3" s="1"/>
  <c r="AL497" i="3"/>
  <c r="BB497" i="3" s="1"/>
  <c r="BJ497" i="3" s="1"/>
  <c r="AL977" i="3"/>
  <c r="BB977" i="3" s="1"/>
  <c r="BJ977" i="3" s="1"/>
  <c r="AL268" i="3"/>
  <c r="BB268" i="3" s="1"/>
  <c r="BJ268" i="3" s="1"/>
  <c r="AL571" i="3"/>
  <c r="BB571" i="3" s="1"/>
  <c r="BJ571" i="3" s="1"/>
  <c r="AL632" i="3"/>
  <c r="BB632" i="3" s="1"/>
  <c r="BJ632" i="3" s="1"/>
  <c r="AL679" i="3"/>
  <c r="BB679" i="3" s="1"/>
  <c r="BJ679" i="3" s="1"/>
  <c r="AL774" i="3"/>
  <c r="BB774" i="3" s="1"/>
  <c r="BJ774" i="3" s="1"/>
  <c r="AL693" i="3"/>
  <c r="BB693" i="3" s="1"/>
  <c r="BJ693" i="3" s="1"/>
  <c r="AL788" i="3"/>
  <c r="BB788" i="3" s="1"/>
  <c r="BJ788" i="3" s="1"/>
  <c r="AL666" i="3"/>
  <c r="BB666" i="3" s="1"/>
  <c r="BJ666" i="3" s="1"/>
  <c r="AL569" i="3"/>
  <c r="BB569" i="3" s="1"/>
  <c r="BJ569" i="3" s="1"/>
  <c r="AL587" i="3"/>
  <c r="BB587" i="3" s="1"/>
  <c r="BJ587" i="3" s="1"/>
  <c r="AL356" i="3"/>
  <c r="BB356" i="3" s="1"/>
  <c r="BJ356" i="3" s="1"/>
  <c r="AL94" i="3"/>
  <c r="BB94" i="3" s="1"/>
  <c r="BJ94" i="3" s="1"/>
  <c r="AL728" i="3"/>
  <c r="BB728" i="3" s="1"/>
  <c r="BJ728" i="3" s="1"/>
  <c r="AL759" i="3"/>
  <c r="BB759" i="3" s="1"/>
  <c r="BJ759" i="3" s="1"/>
  <c r="AL854" i="3"/>
  <c r="BB854" i="3" s="1"/>
  <c r="BJ854" i="3" s="1"/>
  <c r="AL773" i="3"/>
  <c r="BB773" i="3" s="1"/>
  <c r="BJ773" i="3" s="1"/>
  <c r="AL868" i="3"/>
  <c r="BB868" i="3" s="1"/>
  <c r="BJ868" i="3" s="1"/>
  <c r="AL746" i="3"/>
  <c r="BB746" i="3" s="1"/>
  <c r="BJ746" i="3" s="1"/>
  <c r="AL649" i="3"/>
  <c r="BB649" i="3" s="1"/>
  <c r="BJ649" i="3" s="1"/>
  <c r="AL747" i="3"/>
  <c r="BB747" i="3" s="1"/>
  <c r="BJ747" i="3" s="1"/>
  <c r="AL380" i="3"/>
  <c r="BB380" i="3" s="1"/>
  <c r="BJ380" i="3" s="1"/>
  <c r="AL110" i="3"/>
  <c r="BB110" i="3" s="1"/>
  <c r="AL816" i="3"/>
  <c r="BB816" i="3" s="1"/>
  <c r="BJ816" i="3" s="1"/>
  <c r="AL839" i="3"/>
  <c r="BB839" i="3" s="1"/>
  <c r="BJ839" i="3" s="1"/>
  <c r="AL934" i="3"/>
  <c r="BB934" i="3" s="1"/>
  <c r="BJ934" i="3" s="1"/>
  <c r="AL853" i="3"/>
  <c r="BB853" i="3" s="1"/>
  <c r="BJ853" i="3" s="1"/>
  <c r="AL948" i="3"/>
  <c r="BB948" i="3" s="1"/>
  <c r="BJ948" i="3" s="1"/>
  <c r="AL826" i="3"/>
  <c r="BB826" i="3" s="1"/>
  <c r="AL729" i="3"/>
  <c r="BB729" i="3" s="1"/>
  <c r="BJ729" i="3" s="1"/>
  <c r="AL244" i="3"/>
  <c r="BB244" i="3" s="1"/>
  <c r="BJ244" i="3" s="1"/>
  <c r="AL175" i="3"/>
  <c r="BB175" i="3" s="1"/>
  <c r="AL368" i="3"/>
  <c r="BB368" i="3" s="1"/>
  <c r="BJ368" i="3" s="1"/>
  <c r="AL495" i="3"/>
  <c r="BB495" i="3" s="1"/>
  <c r="BJ495" i="3" s="1"/>
  <c r="AL538" i="3"/>
  <c r="BB538" i="3" s="1"/>
  <c r="BJ538" i="3" s="1"/>
  <c r="AL987" i="3"/>
  <c r="BB987" i="3" s="1"/>
  <c r="BJ987" i="3" s="1"/>
  <c r="AL592" i="3"/>
  <c r="BB592" i="3" s="1"/>
  <c r="BJ592" i="3" s="1"/>
  <c r="AL335" i="3"/>
  <c r="BB335" i="3" s="1"/>
  <c r="BJ335" i="3" s="1"/>
  <c r="AL763" i="3"/>
  <c r="BB763" i="3" s="1"/>
  <c r="BJ763" i="3" s="1"/>
  <c r="AL615" i="3"/>
  <c r="BB615" i="3" s="1"/>
  <c r="BJ615" i="3" s="1"/>
  <c r="AL202" i="3"/>
  <c r="BB202" i="3" s="1"/>
  <c r="BJ202" i="3" s="1"/>
  <c r="AL285" i="3"/>
  <c r="BB285" i="3" s="1"/>
  <c r="BJ285" i="3" s="1"/>
  <c r="AL588" i="3"/>
  <c r="BB588" i="3" s="1"/>
  <c r="BJ588" i="3" s="1"/>
  <c r="AL441" i="3"/>
  <c r="BB441" i="3" s="1"/>
  <c r="BJ441" i="3" s="1"/>
  <c r="AL232" i="3"/>
  <c r="BB232" i="3" s="1"/>
  <c r="BJ232" i="3" s="1"/>
  <c r="AL909" i="3"/>
  <c r="BB909" i="3" s="1"/>
  <c r="BJ909" i="3" s="1"/>
  <c r="AL635" i="3"/>
  <c r="BB635" i="3" s="1"/>
  <c r="BJ635" i="3" s="1"/>
  <c r="AL792" i="3"/>
  <c r="BB792" i="3" s="1"/>
  <c r="BJ792" i="3" s="1"/>
  <c r="AL866" i="3"/>
  <c r="BB866" i="3" s="1"/>
  <c r="BJ866" i="3" s="1"/>
  <c r="AL204" i="3"/>
  <c r="BB204" i="3" s="1"/>
  <c r="BJ204" i="3" s="1"/>
  <c r="AL423" i="3"/>
  <c r="BB423" i="3" s="1"/>
  <c r="BJ423" i="3" s="1"/>
  <c r="AL466" i="3"/>
  <c r="BB466" i="3" s="1"/>
  <c r="BJ466" i="3" s="1"/>
  <c r="AL947" i="3"/>
  <c r="BB947" i="3" s="1"/>
  <c r="BJ947" i="3" s="1"/>
  <c r="AL531" i="3"/>
  <c r="BB531" i="3" s="1"/>
  <c r="BJ531" i="3" s="1"/>
  <c r="AL748" i="3"/>
  <c r="BB748" i="3" s="1"/>
  <c r="BJ748" i="3" s="1"/>
  <c r="AL513" i="3"/>
  <c r="BB513" i="3" s="1"/>
  <c r="BJ513" i="3" s="1"/>
  <c r="AL544" i="3"/>
  <c r="BB544" i="3" s="1"/>
  <c r="BJ544" i="3" s="1"/>
  <c r="AL769" i="3"/>
  <c r="BB769" i="3" s="1"/>
  <c r="BJ769" i="3" s="1"/>
  <c r="AL155" i="3"/>
  <c r="BB155" i="3" s="1"/>
  <c r="BJ155" i="3" s="1"/>
  <c r="AL297" i="3"/>
  <c r="BB297" i="3" s="1"/>
  <c r="BJ297" i="3" s="1"/>
  <c r="AL369" i="3"/>
  <c r="BB369" i="3" s="1"/>
  <c r="BJ369" i="3" s="1"/>
  <c r="AL216" i="3"/>
  <c r="BB216" i="3" s="1"/>
  <c r="BJ216" i="3" s="1"/>
  <c r="AL672" i="3"/>
  <c r="BB672" i="3" s="1"/>
  <c r="BJ672" i="3" s="1"/>
  <c r="AL366" i="3"/>
  <c r="BB366" i="3" s="1"/>
  <c r="AL472" i="3"/>
  <c r="BB472" i="3" s="1"/>
  <c r="BJ472" i="3" s="1"/>
  <c r="AL924" i="3"/>
  <c r="BB924" i="3" s="1"/>
  <c r="BJ924" i="3" s="1"/>
  <c r="AL342" i="3"/>
  <c r="BB342" i="3" s="1"/>
  <c r="BJ342" i="3" s="1"/>
  <c r="AL394" i="3"/>
  <c r="BB394" i="3" s="1"/>
  <c r="BJ394" i="3" s="1"/>
  <c r="AL913" i="3"/>
  <c r="BB913" i="3" s="1"/>
  <c r="BJ913" i="3" s="1"/>
  <c r="AL515" i="3"/>
  <c r="BB515" i="3" s="1"/>
  <c r="BJ515" i="3" s="1"/>
  <c r="AL711" i="3"/>
  <c r="BB711" i="3" s="1"/>
  <c r="AL462" i="3"/>
  <c r="BB462" i="3" s="1"/>
  <c r="BJ462" i="3" s="1"/>
  <c r="AL12" i="3"/>
  <c r="BB12" i="3" s="1"/>
  <c r="BJ12" i="3" s="1"/>
  <c r="AL546" i="3"/>
  <c r="BB546" i="3" s="1"/>
  <c r="BJ546" i="3" s="1"/>
  <c r="AL201" i="3"/>
  <c r="BB201" i="3" s="1"/>
  <c r="BR201" i="3" s="1"/>
  <c r="AL251" i="3"/>
  <c r="BB251" i="3" s="1"/>
  <c r="BJ251" i="3" s="1"/>
  <c r="AL128" i="3"/>
  <c r="BB128" i="3" s="1"/>
  <c r="AL573" i="3"/>
  <c r="BB573" i="3" s="1"/>
  <c r="BJ573" i="3" s="1"/>
  <c r="AL806" i="3"/>
  <c r="BB806" i="3" s="1"/>
  <c r="BJ806" i="3" s="1"/>
  <c r="AL400" i="3"/>
  <c r="BB400" i="3" s="1"/>
  <c r="BJ400" i="3" s="1"/>
  <c r="AL482" i="3"/>
  <c r="BB482" i="3" s="1"/>
  <c r="BJ482" i="3" s="1"/>
  <c r="AL152" i="3"/>
  <c r="BB152" i="3" s="1"/>
  <c r="BJ152" i="3" s="1"/>
  <c r="AL312" i="3"/>
  <c r="BB312" i="3" s="1"/>
  <c r="BJ312" i="3" s="1"/>
  <c r="AL875" i="3"/>
  <c r="BB875" i="3" s="1"/>
  <c r="BJ875" i="3" s="1"/>
  <c r="AL419" i="3"/>
  <c r="BB419" i="3" s="1"/>
  <c r="BJ419" i="3" s="1"/>
  <c r="AL623" i="3"/>
  <c r="BB623" i="3" s="1"/>
  <c r="BJ623" i="3" s="1"/>
  <c r="AL725" i="3"/>
  <c r="BB725" i="3" s="1"/>
  <c r="BJ725" i="3" s="1"/>
  <c r="AL943" i="3"/>
  <c r="BB943" i="3" s="1"/>
  <c r="BJ943" i="3" s="1"/>
  <c r="AL994" i="3"/>
  <c r="BB994" i="3" s="1"/>
  <c r="BJ994" i="3" s="1"/>
  <c r="AL159" i="3"/>
  <c r="BB159" i="3" s="1"/>
  <c r="BJ159" i="3" s="1"/>
  <c r="AL146" i="3"/>
  <c r="BB146" i="3" s="1"/>
  <c r="BJ146" i="3" s="1"/>
  <c r="AL172" i="3"/>
  <c r="BB172" i="3" s="1"/>
  <c r="AL485" i="3"/>
  <c r="BB485" i="3" s="1"/>
  <c r="BJ485" i="3" s="1"/>
  <c r="AL726" i="3"/>
  <c r="BB726" i="3" s="1"/>
  <c r="BJ726" i="3" s="1"/>
  <c r="AL820" i="3"/>
  <c r="BB820" i="3" s="1"/>
  <c r="BJ820" i="3" s="1"/>
  <c r="AL418" i="3"/>
  <c r="BB418" i="3" s="1"/>
  <c r="BJ418" i="3" s="1"/>
  <c r="AL87" i="3"/>
  <c r="BB87" i="3" s="1"/>
  <c r="BJ87" i="3" s="1"/>
  <c r="AL670" i="3"/>
  <c r="BB670" i="3" s="1"/>
  <c r="BJ670" i="3" s="1"/>
  <c r="AL500" i="3"/>
  <c r="BB500" i="3" s="1"/>
  <c r="BJ500" i="3" s="1"/>
  <c r="AL550" i="3"/>
  <c r="BB550" i="3" s="1"/>
  <c r="BJ550" i="3" s="1"/>
  <c r="AL339" i="3"/>
  <c r="BB339" i="3" s="1"/>
  <c r="BJ339" i="3" s="1"/>
  <c r="AL536" i="3"/>
  <c r="BB536" i="3" s="1"/>
  <c r="BJ536" i="3" s="1"/>
  <c r="AL645" i="3"/>
  <c r="BB645" i="3" s="1"/>
  <c r="BJ645" i="3" s="1"/>
  <c r="AL698" i="3"/>
  <c r="BB698" i="3" s="1"/>
  <c r="BJ698" i="3" s="1"/>
  <c r="AL930" i="3"/>
  <c r="BB930" i="3" s="1"/>
  <c r="BJ930" i="3" s="1"/>
  <c r="AL102" i="3"/>
  <c r="BB102" i="3" s="1"/>
  <c r="BR102" i="3" s="1"/>
  <c r="AL310" i="3"/>
  <c r="BB310" i="3" s="1"/>
  <c r="BJ310" i="3" s="1"/>
  <c r="AL126" i="3"/>
  <c r="BB126" i="3" s="1"/>
  <c r="BR126" i="3" s="1"/>
  <c r="AL294" i="3"/>
  <c r="BB294" i="3" s="1"/>
  <c r="BJ294" i="3" s="1"/>
  <c r="AL405" i="3"/>
  <c r="BB405" i="3" s="1"/>
  <c r="BJ405" i="3" s="1"/>
  <c r="AL646" i="3"/>
  <c r="BB646" i="3" s="1"/>
  <c r="BJ646" i="3" s="1"/>
  <c r="AL740" i="3"/>
  <c r="BB740" i="3" s="1"/>
  <c r="BJ740" i="3" s="1"/>
  <c r="AL601" i="3"/>
  <c r="BB601" i="3" s="1"/>
  <c r="BJ601" i="3" s="1"/>
  <c r="AL30" i="3"/>
  <c r="BB30" i="3" s="1"/>
  <c r="BR30" i="3" s="1"/>
  <c r="AL188" i="3"/>
  <c r="BB188" i="3" s="1"/>
  <c r="BR188" i="3" s="1"/>
  <c r="AL465" i="3"/>
  <c r="BB465" i="3" s="1"/>
  <c r="BJ465" i="3" s="1"/>
  <c r="AL648" i="3"/>
  <c r="BB648" i="3" s="1"/>
  <c r="BJ648" i="3" s="1"/>
  <c r="AL191" i="3"/>
  <c r="BB191" i="3" s="1"/>
  <c r="BJ191" i="3" s="1"/>
  <c r="AL448" i="3"/>
  <c r="BB448" i="3" s="1"/>
  <c r="BJ448" i="3" s="1"/>
  <c r="AL567" i="3"/>
  <c r="BB567" i="3" s="1"/>
  <c r="BJ567" i="3" s="1"/>
  <c r="AL618" i="3"/>
  <c r="BB618" i="3" s="1"/>
  <c r="BJ618" i="3" s="1"/>
  <c r="AL651" i="3"/>
  <c r="BB651" i="3" s="1"/>
  <c r="BJ651" i="3" s="1"/>
  <c r="AL365" i="3"/>
  <c r="BB365" i="3" s="1"/>
  <c r="BJ365" i="3" s="1"/>
  <c r="AL781" i="3"/>
  <c r="BB781" i="3" s="1"/>
  <c r="BJ781" i="3" s="1"/>
  <c r="AL518" i="3"/>
  <c r="BB518" i="3" s="1"/>
  <c r="BJ518" i="3" s="1"/>
  <c r="AL583" i="3"/>
  <c r="BB583" i="3" s="1"/>
  <c r="BJ583" i="3" s="1"/>
  <c r="AL321" i="3"/>
  <c r="BB321" i="3" s="1"/>
  <c r="BJ321" i="3" s="1"/>
  <c r="AL352" i="3"/>
  <c r="BB352" i="3" s="1"/>
  <c r="BJ352" i="3" s="1"/>
  <c r="AL660" i="3"/>
  <c r="BB660" i="3" s="1"/>
  <c r="BJ660" i="3" s="1"/>
  <c r="AL521" i="3"/>
  <c r="BB521" i="3" s="1"/>
  <c r="BJ521" i="3" s="1"/>
  <c r="AL246" i="3"/>
  <c r="BB246" i="3" s="1"/>
  <c r="AL717" i="3"/>
  <c r="BB717" i="3" s="1"/>
  <c r="BJ717" i="3" s="1"/>
  <c r="AL390" i="3"/>
  <c r="BB390" i="3" s="1"/>
  <c r="BJ390" i="3" s="1"/>
  <c r="AL230" i="3"/>
  <c r="BB230" i="3" s="1"/>
  <c r="K124" i="39"/>
  <c r="K134" i="39"/>
  <c r="P6" i="36"/>
  <c r="E27" i="14" s="1"/>
  <c r="K132" i="6"/>
  <c r="K162" i="6"/>
  <c r="K140" i="39"/>
  <c r="K149" i="6"/>
  <c r="K141" i="39"/>
  <c r="C28" i="34"/>
  <c r="D28" i="34"/>
  <c r="M8" i="3"/>
  <c r="C27" i="34"/>
  <c r="C33" i="34" a="1"/>
  <c r="C33" i="34" s="1"/>
  <c r="V6" i="3"/>
  <c r="V8" i="3" s="1"/>
  <c r="D46" i="14" s="1"/>
  <c r="C32" i="34" a="1"/>
  <c r="C32" i="34" s="1"/>
  <c r="D32" i="34" l="1" a="1"/>
  <c r="D32" i="34" s="1"/>
  <c r="W6" i="3"/>
  <c r="W8" i="3" s="1"/>
  <c r="E46" i="14" s="1"/>
  <c r="D27" i="34"/>
  <c r="AY9" i="1"/>
  <c r="AZ6" i="1"/>
  <c r="AY8" i="1"/>
  <c r="B18" i="1"/>
  <c r="B17" i="3"/>
  <c r="E43" i="40"/>
  <c r="F31" i="14" s="1"/>
  <c r="E27" i="34"/>
  <c r="E32" i="34" a="1"/>
  <c r="E32" i="34" s="1"/>
  <c r="X6" i="3"/>
  <c r="X8" i="3" s="1"/>
  <c r="F46" i="14" s="1"/>
  <c r="E33" i="34" a="1"/>
  <c r="E33" i="34" s="1"/>
  <c r="F116" i="6"/>
  <c r="H57" i="14" s="1"/>
  <c r="G116" i="6"/>
  <c r="I57" i="14" s="1"/>
  <c r="H116" i="39"/>
  <c r="J116" i="39"/>
  <c r="J64" i="14" s="1"/>
  <c r="H116" i="6"/>
  <c r="J116" i="6"/>
  <c r="J57" i="14" s="1"/>
  <c r="AG521" i="3"/>
  <c r="Y521" i="3"/>
  <c r="AG347" i="3"/>
  <c r="Y347" i="3"/>
  <c r="AG149" i="3"/>
  <c r="Y149" i="3"/>
  <c r="AG313" i="3"/>
  <c r="Y313" i="3"/>
  <c r="AG982" i="3"/>
  <c r="Y982" i="3"/>
  <c r="AG910" i="3"/>
  <c r="Y910" i="3"/>
  <c r="AG569" i="3"/>
  <c r="Y569" i="3"/>
  <c r="AG48" i="3"/>
  <c r="Y48" i="3"/>
  <c r="AG203" i="3"/>
  <c r="Y203" i="3"/>
  <c r="AG602" i="3"/>
  <c r="Y602" i="3"/>
  <c r="AG393" i="3"/>
  <c r="Y393" i="3"/>
  <c r="AG70" i="3"/>
  <c r="Y70" i="3"/>
  <c r="AG858" i="3"/>
  <c r="Y858" i="3"/>
  <c r="AG312" i="3"/>
  <c r="Y312" i="3"/>
  <c r="AG129" i="3"/>
  <c r="Y129" i="3"/>
  <c r="AG157" i="3"/>
  <c r="Y157" i="3"/>
  <c r="AG976" i="3"/>
  <c r="Y976" i="3"/>
  <c r="AG759" i="3"/>
  <c r="Y759" i="3"/>
  <c r="AG872" i="3"/>
  <c r="Y872" i="3"/>
  <c r="AG745" i="3"/>
  <c r="Y745" i="3"/>
  <c r="AG837" i="3"/>
  <c r="Y837" i="3"/>
  <c r="AG204" i="3"/>
  <c r="Y204" i="3"/>
  <c r="AG505" i="3"/>
  <c r="Y505" i="3"/>
  <c r="AG202" i="3"/>
  <c r="Y202" i="3"/>
  <c r="AG597" i="3"/>
  <c r="Y597" i="3"/>
  <c r="AG631" i="3"/>
  <c r="Y631" i="3"/>
  <c r="AG440" i="3"/>
  <c r="Y440" i="3"/>
  <c r="AG1005" i="3"/>
  <c r="Y1005" i="3"/>
  <c r="AG719" i="3"/>
  <c r="Y719" i="3"/>
  <c r="AG924" i="3"/>
  <c r="Y924" i="3"/>
  <c r="AG627" i="3"/>
  <c r="Y627" i="3"/>
  <c r="AG363" i="3"/>
  <c r="Y363" i="3"/>
  <c r="AG469" i="3"/>
  <c r="Y469" i="3"/>
  <c r="AG846" i="3"/>
  <c r="Y846" i="3"/>
  <c r="AG185" i="3"/>
  <c r="Y185" i="3"/>
  <c r="AG369" i="3"/>
  <c r="Y369" i="3"/>
  <c r="AG36" i="3"/>
  <c r="Y36" i="3"/>
  <c r="AG450" i="3"/>
  <c r="Y450" i="3"/>
  <c r="AG965" i="3"/>
  <c r="Y965" i="3"/>
  <c r="AG915" i="3"/>
  <c r="Y915" i="3"/>
  <c r="AG407" i="3"/>
  <c r="Y407" i="3"/>
  <c r="AG123" i="3"/>
  <c r="Y123" i="3"/>
  <c r="AG241" i="3"/>
  <c r="Y241" i="3"/>
  <c r="AG466" i="3"/>
  <c r="Y466" i="3"/>
  <c r="AG177" i="3"/>
  <c r="Y177" i="3"/>
  <c r="AG51" i="3"/>
  <c r="Y51" i="3"/>
  <c r="AG946" i="3"/>
  <c r="Y946" i="3"/>
  <c r="AG343" i="3"/>
  <c r="Y343" i="3"/>
  <c r="AG198" i="3"/>
  <c r="Y198" i="3"/>
  <c r="AG281" i="3"/>
  <c r="Y281" i="3"/>
  <c r="AG838" i="3"/>
  <c r="Y838" i="3"/>
  <c r="AG993" i="3"/>
  <c r="Y993" i="3"/>
  <c r="AG387" i="3"/>
  <c r="Y387" i="3"/>
  <c r="AG701" i="3"/>
  <c r="Y701" i="3"/>
  <c r="AG731" i="3"/>
  <c r="Y731" i="3"/>
  <c r="AG222" i="3"/>
  <c r="Y222" i="3"/>
  <c r="AG246" i="3"/>
  <c r="Y246" i="3"/>
  <c r="AG942" i="3"/>
  <c r="Y942" i="3"/>
  <c r="AG968" i="3"/>
  <c r="Y968" i="3"/>
  <c r="AG250" i="3"/>
  <c r="Y250" i="3"/>
  <c r="AG548" i="3"/>
  <c r="Y548" i="3"/>
  <c r="AG634" i="3"/>
  <c r="Y634" i="3"/>
  <c r="AG192" i="3"/>
  <c r="Y192" i="3"/>
  <c r="AG715" i="3"/>
  <c r="Y715" i="3"/>
  <c r="AG710" i="3"/>
  <c r="Y710" i="3"/>
  <c r="AG928" i="3"/>
  <c r="Y928" i="3"/>
  <c r="AG800" i="3"/>
  <c r="Y800" i="3"/>
  <c r="AG459" i="3"/>
  <c r="Y459" i="3"/>
  <c r="AG537" i="3"/>
  <c r="Y537" i="3"/>
  <c r="AG21" i="3"/>
  <c r="Y21" i="3"/>
  <c r="AG437" i="3"/>
  <c r="Y437" i="3"/>
  <c r="AG1001" i="3"/>
  <c r="Y1001" i="3"/>
  <c r="AG588" i="3"/>
  <c r="Y588" i="3"/>
  <c r="AG703" i="3"/>
  <c r="Y703" i="3"/>
  <c r="AG360" i="3"/>
  <c r="Y360" i="3"/>
  <c r="AG376" i="3"/>
  <c r="Y376" i="3"/>
  <c r="AG30" i="3"/>
  <c r="Y30" i="3"/>
  <c r="AG155" i="3"/>
  <c r="Y155" i="3"/>
  <c r="AG111" i="3"/>
  <c r="Y111" i="3"/>
  <c r="AG419" i="3"/>
  <c r="Y419" i="3"/>
  <c r="AG605" i="3"/>
  <c r="Y605" i="3"/>
  <c r="AG664" i="3"/>
  <c r="Y664" i="3"/>
  <c r="AG782" i="3"/>
  <c r="Y782" i="3"/>
  <c r="M34" i="38"/>
  <c r="N30" i="38"/>
  <c r="N34" i="38" s="1"/>
  <c r="AG159" i="3"/>
  <c r="Y159" i="3"/>
  <c r="AG282" i="3"/>
  <c r="Y282" i="3"/>
  <c r="AG749" i="3"/>
  <c r="Y749" i="3"/>
  <c r="AG554" i="3"/>
  <c r="Y554" i="3"/>
  <c r="AG161" i="3"/>
  <c r="Y161" i="3"/>
  <c r="AG191" i="3"/>
  <c r="Y191" i="3"/>
  <c r="AG553" i="3"/>
  <c r="Y553" i="3"/>
  <c r="AG16" i="3"/>
  <c r="Y16" i="3"/>
  <c r="AG244" i="3"/>
  <c r="Y244" i="3"/>
  <c r="AG997" i="3"/>
  <c r="Y997" i="3"/>
  <c r="AG856" i="3"/>
  <c r="Y856" i="3"/>
  <c r="AG426" i="3"/>
  <c r="Y426" i="3"/>
  <c r="AG842" i="3"/>
  <c r="Y842" i="3"/>
  <c r="AG919" i="3"/>
  <c r="Y919" i="3"/>
  <c r="AG84" i="3"/>
  <c r="Y84" i="3"/>
  <c r="AG596" i="3"/>
  <c r="Y596" i="3"/>
  <c r="AG44" i="3"/>
  <c r="Y44" i="3"/>
  <c r="AG679" i="3"/>
  <c r="Y679" i="3"/>
  <c r="AG728" i="3"/>
  <c r="Y728" i="3"/>
  <c r="AG601" i="3"/>
  <c r="Y601" i="3"/>
  <c r="AG654" i="3"/>
  <c r="Y654" i="3"/>
  <c r="AG570" i="3"/>
  <c r="Y570" i="3"/>
  <c r="AG971" i="3"/>
  <c r="Y971" i="3"/>
  <c r="AG823" i="3"/>
  <c r="Y823" i="3"/>
  <c r="AG517" i="3"/>
  <c r="Y517" i="3"/>
  <c r="AG551" i="3"/>
  <c r="Y551" i="3"/>
  <c r="AG662" i="3"/>
  <c r="Y662" i="3"/>
  <c r="AG645" i="3"/>
  <c r="Y645" i="3"/>
  <c r="AG287" i="3"/>
  <c r="Y287" i="3"/>
  <c r="AG99" i="3"/>
  <c r="Y99" i="3"/>
  <c r="AG547" i="3"/>
  <c r="Y547" i="3"/>
  <c r="AG454" i="3"/>
  <c r="Y454" i="3"/>
  <c r="AG389" i="3"/>
  <c r="Y389" i="3"/>
  <c r="AG544" i="3"/>
  <c r="Y544" i="3"/>
  <c r="AG18" i="3"/>
  <c r="Y18" i="3"/>
  <c r="AG779" i="3"/>
  <c r="Y779" i="3"/>
  <c r="AG741" i="3"/>
  <c r="Y741" i="3"/>
  <c r="AG370" i="3"/>
  <c r="Y370" i="3"/>
  <c r="AG74" i="3"/>
  <c r="Y74" i="3"/>
  <c r="AG308" i="3"/>
  <c r="Y308" i="3"/>
  <c r="AG375" i="3"/>
  <c r="Y375" i="3"/>
  <c r="AG284" i="3"/>
  <c r="Y284" i="3"/>
  <c r="AG146" i="3"/>
  <c r="Y146" i="3"/>
  <c r="AG908" i="3"/>
  <c r="Y908" i="3"/>
  <c r="AG943" i="3"/>
  <c r="Y943" i="3"/>
  <c r="AG476" i="3"/>
  <c r="Y476" i="3"/>
  <c r="AG279" i="3"/>
  <c r="Y279" i="3"/>
  <c r="AG820" i="3"/>
  <c r="Y820" i="3"/>
  <c r="AG534" i="3"/>
  <c r="Y534" i="3"/>
  <c r="AG25" i="3"/>
  <c r="Y25" i="3"/>
  <c r="AG68" i="3"/>
  <c r="Y68" i="3"/>
  <c r="AG840" i="3"/>
  <c r="Y840" i="3"/>
  <c r="AG371" i="3"/>
  <c r="Y371" i="3"/>
  <c r="AG493" i="3"/>
  <c r="Y493" i="3"/>
  <c r="AG878" i="3"/>
  <c r="Y878" i="3"/>
  <c r="AG186" i="3"/>
  <c r="Y186" i="3"/>
  <c r="AG242" i="3"/>
  <c r="Y242" i="3"/>
  <c r="AG95" i="3"/>
  <c r="Y95" i="3"/>
  <c r="AG743" i="3"/>
  <c r="Y743" i="3"/>
  <c r="AG187" i="3"/>
  <c r="Y187" i="3"/>
  <c r="AG331" i="3"/>
  <c r="Y331" i="3"/>
  <c r="AG934" i="3"/>
  <c r="Y934" i="3"/>
  <c r="AG105" i="3"/>
  <c r="Y105" i="3"/>
  <c r="AG65" i="3"/>
  <c r="Y65" i="3"/>
  <c r="AG60" i="3"/>
  <c r="Y60" i="3"/>
  <c r="AG661" i="3"/>
  <c r="Y661" i="3"/>
  <c r="AG784" i="3"/>
  <c r="Y784" i="3"/>
  <c r="AG922" i="3"/>
  <c r="Y922" i="3"/>
  <c r="AG734" i="3"/>
  <c r="Y734" i="3"/>
  <c r="AG93" i="3"/>
  <c r="Y93" i="3"/>
  <c r="AG234" i="3"/>
  <c r="Y234" i="3"/>
  <c r="AG218" i="3"/>
  <c r="Y218" i="3"/>
  <c r="AG508" i="3"/>
  <c r="Y508" i="3"/>
  <c r="AG687" i="3"/>
  <c r="Y687" i="3"/>
  <c r="AG825" i="3"/>
  <c r="Y825" i="3"/>
  <c r="AG598" i="3"/>
  <c r="Y598" i="3"/>
  <c r="AG996" i="3"/>
  <c r="Y996" i="3"/>
  <c r="AG488" i="3"/>
  <c r="Y488" i="3"/>
  <c r="AG813" i="3"/>
  <c r="Y813" i="3"/>
  <c r="AG330" i="3"/>
  <c r="Y330" i="3"/>
  <c r="AG461" i="3"/>
  <c r="Y461" i="3"/>
  <c r="AG584" i="3"/>
  <c r="Y584" i="3"/>
  <c r="AG214" i="3"/>
  <c r="Y214" i="3"/>
  <c r="AG88" i="3"/>
  <c r="Y88" i="3"/>
  <c r="AG59" i="3"/>
  <c r="Y59" i="3"/>
  <c r="AG542" i="3"/>
  <c r="Y542" i="3"/>
  <c r="AG339" i="3"/>
  <c r="Y339" i="3"/>
  <c r="AG523" i="3"/>
  <c r="Y523" i="3"/>
  <c r="AG939" i="3"/>
  <c r="Y939" i="3"/>
  <c r="AG409" i="3"/>
  <c r="Y409" i="3"/>
  <c r="AG273" i="3"/>
  <c r="Y273" i="3"/>
  <c r="AG243" i="3"/>
  <c r="Y243" i="3"/>
  <c r="AG46" i="3"/>
  <c r="Y46" i="3"/>
  <c r="AG776" i="3"/>
  <c r="Y776" i="3"/>
  <c r="AG889" i="3"/>
  <c r="Y889" i="3"/>
  <c r="AG698" i="3"/>
  <c r="Y698" i="3"/>
  <c r="AG470" i="3"/>
  <c r="Y470" i="3"/>
  <c r="AG807" i="3"/>
  <c r="Y807" i="3"/>
  <c r="AG718" i="3"/>
  <c r="Y718" i="3"/>
  <c r="AG538" i="3"/>
  <c r="Y538" i="3"/>
  <c r="AG599" i="3"/>
  <c r="Y599" i="3"/>
  <c r="AG648" i="3"/>
  <c r="Y648" i="3"/>
  <c r="AG798" i="3"/>
  <c r="Y798" i="3"/>
  <c r="AG357" i="3"/>
  <c r="Y357" i="3"/>
  <c r="AG301" i="3"/>
  <c r="Y301" i="3"/>
  <c r="AG54" i="3"/>
  <c r="Y54" i="3"/>
  <c r="AG960" i="3"/>
  <c r="Y960" i="3"/>
  <c r="AG323" i="3"/>
  <c r="Y323" i="3"/>
  <c r="AG447" i="3"/>
  <c r="Y447" i="3"/>
  <c r="AG705" i="3"/>
  <c r="Y705" i="3"/>
  <c r="AG83" i="3"/>
  <c r="Y83" i="3"/>
  <c r="AG169" i="3"/>
  <c r="Y169" i="3"/>
  <c r="AG441" i="3"/>
  <c r="Y441" i="3"/>
  <c r="AG467" i="3"/>
  <c r="Y467" i="3"/>
  <c r="AG33" i="3"/>
  <c r="Y33" i="3"/>
  <c r="AG423" i="3"/>
  <c r="Y423" i="3"/>
  <c r="AG528" i="3"/>
  <c r="Y528" i="3"/>
  <c r="AG121" i="3"/>
  <c r="Y121" i="3"/>
  <c r="AG268" i="3"/>
  <c r="Y268" i="3"/>
  <c r="AG462" i="3"/>
  <c r="Y462" i="3"/>
  <c r="AG972" i="3"/>
  <c r="Y972" i="3"/>
  <c r="AG629" i="3"/>
  <c r="Y629" i="3"/>
  <c r="AG141" i="3"/>
  <c r="Y141" i="3"/>
  <c r="AG886" i="3"/>
  <c r="Y886" i="3"/>
  <c r="AG620" i="3"/>
  <c r="Y620" i="3"/>
  <c r="AG122" i="3"/>
  <c r="Y122" i="3"/>
  <c r="AG211" i="3"/>
  <c r="Y211" i="3"/>
  <c r="AG394" i="3"/>
  <c r="Y394" i="3"/>
  <c r="AG460" i="3"/>
  <c r="Y460" i="3"/>
  <c r="AG575" i="3"/>
  <c r="Y575" i="3"/>
  <c r="AG630" i="3"/>
  <c r="Y630" i="3"/>
  <c r="AG716" i="3"/>
  <c r="Y716" i="3"/>
  <c r="AG153" i="3"/>
  <c r="Y153" i="3"/>
  <c r="AG457" i="3"/>
  <c r="Y457" i="3"/>
  <c r="AG760" i="3"/>
  <c r="Y760" i="3"/>
  <c r="AG252" i="3"/>
  <c r="Y252" i="3"/>
  <c r="AG477" i="3"/>
  <c r="Y477" i="3"/>
  <c r="AG948" i="3"/>
  <c r="Y948" i="3"/>
  <c r="AG555" i="3"/>
  <c r="Y555" i="3"/>
  <c r="AG179" i="3"/>
  <c r="Y179" i="3"/>
  <c r="AG885" i="3"/>
  <c r="Y885" i="3"/>
  <c r="AG663" i="3"/>
  <c r="Y663" i="3"/>
  <c r="AG865" i="3"/>
  <c r="Y865" i="3"/>
  <c r="AG304" i="3"/>
  <c r="Y304" i="3"/>
  <c r="AG124" i="3"/>
  <c r="Y124" i="3"/>
  <c r="AG384" i="3"/>
  <c r="Y384" i="3"/>
  <c r="AG484" i="3"/>
  <c r="Y484" i="3"/>
  <c r="AG707" i="3"/>
  <c r="Y707" i="3"/>
  <c r="AG581" i="3"/>
  <c r="Y581" i="3"/>
  <c r="AG704" i="3"/>
  <c r="Y704" i="3"/>
  <c r="AG906" i="3"/>
  <c r="Y906" i="3"/>
  <c r="AG317" i="3"/>
  <c r="Y317" i="3"/>
  <c r="AG492" i="3"/>
  <c r="Y492" i="3"/>
  <c r="AG682" i="3"/>
  <c r="Y682" i="3"/>
  <c r="AG513" i="3"/>
  <c r="Y513" i="3"/>
  <c r="AG428" i="3"/>
  <c r="Y428" i="3"/>
  <c r="AG607" i="3"/>
  <c r="Y607" i="3"/>
  <c r="AG809" i="3"/>
  <c r="Y809" i="3"/>
  <c r="AG200" i="3"/>
  <c r="Y200" i="3"/>
  <c r="AG652" i="3"/>
  <c r="Y652" i="3"/>
  <c r="AG628" i="3"/>
  <c r="Y628" i="3"/>
  <c r="AG670" i="3"/>
  <c r="Y670" i="3"/>
  <c r="AG973" i="3"/>
  <c r="Y973" i="3"/>
  <c r="AG947" i="3"/>
  <c r="Y947" i="3"/>
  <c r="AG504" i="3"/>
  <c r="Y504" i="3"/>
  <c r="AG874" i="3"/>
  <c r="Y874" i="3"/>
  <c r="AF6" i="3"/>
  <c r="AF8" i="3" s="1"/>
  <c r="F47" i="14" s="1"/>
  <c r="AG847" i="3"/>
  <c r="Y847" i="3"/>
  <c r="AG610" i="3"/>
  <c r="Y610" i="3"/>
  <c r="AG90" i="3"/>
  <c r="Y90" i="3"/>
  <c r="AG315" i="3"/>
  <c r="Y315" i="3"/>
  <c r="AG291" i="3"/>
  <c r="Y291" i="3"/>
  <c r="AG795" i="3"/>
  <c r="Y795" i="3"/>
  <c r="AG606" i="3"/>
  <c r="Y606" i="3"/>
  <c r="AG433" i="3"/>
  <c r="Y433" i="3"/>
  <c r="AG814" i="3"/>
  <c r="Y814" i="3"/>
  <c r="AG266" i="3"/>
  <c r="Y266" i="3"/>
  <c r="AG696" i="3"/>
  <c r="Y696" i="3"/>
  <c r="AG873" i="3"/>
  <c r="Y873" i="3"/>
  <c r="AG311" i="3"/>
  <c r="Y311" i="3"/>
  <c r="AG572" i="3"/>
  <c r="Y572" i="3"/>
  <c r="AG511" i="3"/>
  <c r="Y511" i="3"/>
  <c r="AG180" i="3"/>
  <c r="Y180" i="3"/>
  <c r="AG981" i="3"/>
  <c r="Y981" i="3"/>
  <c r="AG431" i="3"/>
  <c r="Y431" i="3"/>
  <c r="AG568" i="3"/>
  <c r="Y568" i="3"/>
  <c r="AG802" i="3"/>
  <c r="Y802" i="3"/>
  <c r="AG276" i="3"/>
  <c r="Y276" i="3"/>
  <c r="AG228" i="3"/>
  <c r="Y228" i="3"/>
  <c r="AG827" i="3"/>
  <c r="Y827" i="3"/>
  <c r="AG556" i="3"/>
  <c r="Y556" i="3"/>
  <c r="AG64" i="3"/>
  <c r="Y64" i="3"/>
  <c r="AG270" i="3"/>
  <c r="Y270" i="3"/>
  <c r="AG689" i="3"/>
  <c r="Y689" i="3"/>
  <c r="AG171" i="3"/>
  <c r="Y171" i="3"/>
  <c r="AG35" i="3"/>
  <c r="Y35" i="3"/>
  <c r="AG954" i="3"/>
  <c r="Y954" i="3"/>
  <c r="AG989" i="3"/>
  <c r="Y989" i="3"/>
  <c r="AG839" i="3"/>
  <c r="Y839" i="3"/>
  <c r="AG306" i="3"/>
  <c r="Y306" i="3"/>
  <c r="AG448" i="3"/>
  <c r="Y448" i="3"/>
  <c r="AG249" i="3"/>
  <c r="Y249" i="3"/>
  <c r="AG73" i="3"/>
  <c r="Y73" i="3"/>
  <c r="AG140" i="3"/>
  <c r="Y140" i="3"/>
  <c r="AG491" i="3"/>
  <c r="Y491" i="3"/>
  <c r="AG613" i="3"/>
  <c r="Y613" i="3"/>
  <c r="AG672" i="3"/>
  <c r="Y672" i="3"/>
  <c r="AG766" i="3"/>
  <c r="Y766" i="3"/>
  <c r="AG699" i="3"/>
  <c r="Y699" i="3"/>
  <c r="AG183" i="3"/>
  <c r="Y183" i="3"/>
  <c r="AG318" i="3"/>
  <c r="Y318" i="3"/>
  <c r="AG921" i="3"/>
  <c r="Y921" i="3"/>
  <c r="AG380" i="3"/>
  <c r="Y380" i="3"/>
  <c r="AG559" i="3"/>
  <c r="Y559" i="3"/>
  <c r="AG975" i="3"/>
  <c r="Y975" i="3"/>
  <c r="AG320" i="3"/>
  <c r="Y320" i="3"/>
  <c r="AG918" i="3"/>
  <c r="Y918" i="3"/>
  <c r="AG909" i="3"/>
  <c r="Y909" i="3"/>
  <c r="AG344" i="3"/>
  <c r="Y344" i="3"/>
  <c r="AG882" i="3"/>
  <c r="Y882" i="3"/>
  <c r="AG322" i="3"/>
  <c r="Y322" i="3"/>
  <c r="AG258" i="3"/>
  <c r="Y258" i="3"/>
  <c r="AG585" i="3"/>
  <c r="Y585" i="3"/>
  <c r="AG714" i="3"/>
  <c r="Y714" i="3"/>
  <c r="AG473" i="3"/>
  <c r="Y473" i="3"/>
  <c r="AG495" i="3"/>
  <c r="Y495" i="3"/>
  <c r="AG785" i="3"/>
  <c r="Y785" i="3"/>
  <c r="AG859" i="3"/>
  <c r="Y859" i="3"/>
  <c r="AG300" i="3"/>
  <c r="Y300" i="3"/>
  <c r="AG515" i="3"/>
  <c r="Y515" i="3"/>
  <c r="AG952" i="3"/>
  <c r="Y952" i="3"/>
  <c r="AG659" i="3"/>
  <c r="Y659" i="3"/>
  <c r="AG398" i="3"/>
  <c r="Y398" i="3"/>
  <c r="AG624" i="3"/>
  <c r="Y624" i="3"/>
  <c r="AG762" i="3"/>
  <c r="Y762" i="3"/>
  <c r="AG445" i="3"/>
  <c r="Y445" i="3"/>
  <c r="AG635" i="3"/>
  <c r="Y635" i="3"/>
  <c r="AG514" i="3"/>
  <c r="Y514" i="3"/>
  <c r="AG702" i="3"/>
  <c r="Y702" i="3"/>
  <c r="AG518" i="3"/>
  <c r="Y518" i="3"/>
  <c r="AG519" i="3"/>
  <c r="Y519" i="3"/>
  <c r="AG665" i="3"/>
  <c r="Y665" i="3"/>
  <c r="AG254" i="3"/>
  <c r="Y254" i="3"/>
  <c r="AG637" i="3"/>
  <c r="Y637" i="3"/>
  <c r="AG738" i="3"/>
  <c r="Y738" i="3"/>
  <c r="AG154" i="3"/>
  <c r="Y154" i="3"/>
  <c r="AG116" i="3"/>
  <c r="Y116" i="3"/>
  <c r="AG892" i="3"/>
  <c r="Y892" i="3"/>
  <c r="AG726" i="3"/>
  <c r="Y726" i="3"/>
  <c r="AG666" i="3"/>
  <c r="Y666" i="3"/>
  <c r="R971" i="3"/>
  <c r="R606" i="3"/>
  <c r="R778" i="3"/>
  <c r="R961" i="3"/>
  <c r="R697" i="3"/>
  <c r="R645" i="3"/>
  <c r="R858" i="3"/>
  <c r="R570" i="3"/>
  <c r="R951" i="3"/>
  <c r="R479" i="3"/>
  <c r="R627" i="3"/>
  <c r="R464" i="3"/>
  <c r="R999" i="3"/>
  <c r="R557" i="3"/>
  <c r="R713" i="3"/>
  <c r="R948" i="3"/>
  <c r="R801" i="3"/>
  <c r="R614" i="3"/>
  <c r="R579" i="3"/>
  <c r="R803" i="3"/>
  <c r="R455" i="3"/>
  <c r="R203" i="3"/>
  <c r="R22" i="3"/>
  <c r="R84" i="3"/>
  <c r="R1003" i="3"/>
  <c r="R714" i="3"/>
  <c r="R429" i="3"/>
  <c r="R51" i="3"/>
  <c r="R66" i="3"/>
  <c r="R310" i="3"/>
  <c r="R762" i="3"/>
  <c r="R523" i="3"/>
  <c r="R384" i="3"/>
  <c r="R156" i="3"/>
  <c r="R241" i="3"/>
  <c r="R908" i="3"/>
  <c r="R584" i="3"/>
  <c r="R672" i="3"/>
  <c r="R383" i="3"/>
  <c r="R154" i="3"/>
  <c r="R910" i="3"/>
  <c r="R13" i="3"/>
  <c r="R385" i="3"/>
  <c r="R326" i="3"/>
  <c r="R196" i="3"/>
  <c r="R81" i="3"/>
  <c r="R560" i="3"/>
  <c r="R737" i="3"/>
  <c r="R428" i="3"/>
  <c r="R140" i="3"/>
  <c r="R298" i="3"/>
  <c r="R865" i="3"/>
  <c r="R776" i="3"/>
  <c r="R864" i="3"/>
  <c r="R39" i="3"/>
  <c r="R12" i="3"/>
  <c r="R985" i="3"/>
  <c r="R405" i="3"/>
  <c r="R617" i="3"/>
  <c r="R332" i="3"/>
  <c r="R138" i="3"/>
  <c r="R296" i="3"/>
  <c r="R944" i="3"/>
  <c r="R538" i="3"/>
  <c r="R403" i="3"/>
  <c r="R191" i="3"/>
  <c r="R74" i="3"/>
  <c r="R940" i="3"/>
  <c r="R601" i="3"/>
  <c r="R497" i="3"/>
  <c r="R368" i="3"/>
  <c r="R118" i="3"/>
  <c r="R834" i="3"/>
  <c r="R750" i="3"/>
  <c r="R357" i="3"/>
  <c r="R371" i="3"/>
  <c r="R45" i="3"/>
  <c r="R253" i="3"/>
  <c r="R735" i="3"/>
  <c r="R423" i="3"/>
  <c r="R67" i="3"/>
  <c r="R308" i="3"/>
  <c r="R916" i="3"/>
  <c r="R624" i="3"/>
  <c r="R476" i="3"/>
  <c r="R898" i="3"/>
  <c r="R675" i="3"/>
  <c r="R631" i="3"/>
  <c r="R997" i="3"/>
  <c r="R939" i="3"/>
  <c r="R882" i="3"/>
  <c r="R872" i="3"/>
  <c r="R660" i="3"/>
  <c r="R673" i="3"/>
  <c r="R960" i="3"/>
  <c r="R543" i="3"/>
  <c r="R691" i="3"/>
  <c r="R893" i="3"/>
  <c r="R924" i="3"/>
  <c r="R632" i="3"/>
  <c r="R676" i="3"/>
  <c r="R377" i="3"/>
  <c r="R912" i="3"/>
  <c r="R359" i="3"/>
  <c r="R261" i="3"/>
  <c r="R237" i="3"/>
  <c r="R889" i="3"/>
  <c r="R732" i="3"/>
  <c r="R462" i="3"/>
  <c r="R185" i="3"/>
  <c r="R148" i="3"/>
  <c r="R861" i="3"/>
  <c r="R701" i="3"/>
  <c r="R684" i="3"/>
  <c r="R26" i="3"/>
  <c r="R127" i="3"/>
  <c r="R288" i="3"/>
  <c r="R401" i="3"/>
  <c r="R722" i="3"/>
  <c r="R490" i="3"/>
  <c r="R352" i="3"/>
  <c r="R212" i="3"/>
  <c r="R986" i="3"/>
  <c r="R768" i="3"/>
  <c r="R467" i="3"/>
  <c r="R408" i="3"/>
  <c r="R35" i="3"/>
  <c r="R130" i="3"/>
  <c r="R747" i="3"/>
  <c r="R779" i="3"/>
  <c r="R415" i="3"/>
  <c r="R94" i="3"/>
  <c r="R92" i="3"/>
  <c r="R598" i="3"/>
  <c r="R771" i="3"/>
  <c r="R682" i="3"/>
  <c r="R340" i="3"/>
  <c r="R159" i="3"/>
  <c r="R871" i="3"/>
  <c r="R529" i="3"/>
  <c r="R659" i="3"/>
  <c r="R439" i="3"/>
  <c r="R268" i="3"/>
  <c r="R182" i="3"/>
  <c r="R817" i="3"/>
  <c r="R945" i="3"/>
  <c r="R414" i="3"/>
  <c r="R128" i="3"/>
  <c r="R40" i="3"/>
  <c r="R345" i="3"/>
  <c r="R954" i="3"/>
  <c r="R475" i="3"/>
  <c r="R362" i="3"/>
  <c r="R71" i="3"/>
  <c r="R942" i="3"/>
  <c r="R721" i="3"/>
  <c r="R851" i="3"/>
  <c r="R53" i="3"/>
  <c r="R217" i="3"/>
  <c r="R111" i="3"/>
  <c r="R365" i="3"/>
  <c r="R197" i="3"/>
  <c r="R984" i="3"/>
  <c r="R963" i="3"/>
  <c r="R696" i="3"/>
  <c r="R821" i="3"/>
  <c r="R441" i="3"/>
  <c r="R434" i="3"/>
  <c r="R815" i="3"/>
  <c r="R708" i="3"/>
  <c r="R805" i="3"/>
  <c r="R818" i="3"/>
  <c r="R509" i="3"/>
  <c r="R797" i="3"/>
  <c r="R690" i="3"/>
  <c r="R622" i="3"/>
  <c r="R651" i="3"/>
  <c r="R895" i="3"/>
  <c r="R936" i="3"/>
  <c r="R724" i="3"/>
  <c r="R810" i="3"/>
  <c r="R685" i="3"/>
  <c r="R450" i="3"/>
  <c r="R638" i="3"/>
  <c r="R634" i="3"/>
  <c r="R175" i="3"/>
  <c r="R311" i="3"/>
  <c r="R201" i="3"/>
  <c r="R89" i="3"/>
  <c r="R833" i="3"/>
  <c r="R101" i="3"/>
  <c r="R544" i="3"/>
  <c r="R363" i="3"/>
  <c r="R276" i="3"/>
  <c r="R975" i="3"/>
  <c r="R521" i="3"/>
  <c r="R231" i="3"/>
  <c r="R239" i="3"/>
  <c r="R37" i="3"/>
  <c r="R173" i="3"/>
  <c r="R808" i="3"/>
  <c r="R533" i="3"/>
  <c r="R859" i="3"/>
  <c r="R275" i="3"/>
  <c r="R61" i="3"/>
  <c r="R873" i="3"/>
  <c r="R571" i="3"/>
  <c r="R628" i="3"/>
  <c r="R91" i="3"/>
  <c r="R110" i="3"/>
  <c r="R958" i="3"/>
  <c r="R678" i="3"/>
  <c r="R541" i="3"/>
  <c r="R65" i="3"/>
  <c r="R33" i="3"/>
  <c r="R245" i="3"/>
  <c r="R421" i="3"/>
  <c r="R725" i="3"/>
  <c r="R15" i="3"/>
  <c r="R113" i="3"/>
  <c r="R284" i="3"/>
  <c r="R964" i="3"/>
  <c r="R763" i="3"/>
  <c r="R369" i="3"/>
  <c r="R258" i="3"/>
  <c r="R144" i="3"/>
  <c r="R807" i="3"/>
  <c r="R687" i="3"/>
  <c r="R733" i="3"/>
  <c r="R226" i="3"/>
  <c r="R266" i="3"/>
  <c r="R180" i="3"/>
  <c r="R626" i="3"/>
  <c r="R574" i="3"/>
  <c r="R177" i="3"/>
  <c r="R411" i="3"/>
  <c r="R233" i="3"/>
  <c r="R1004" i="3"/>
  <c r="R540" i="3"/>
  <c r="R677" i="3"/>
  <c r="R436" i="3"/>
  <c r="R204" i="3"/>
  <c r="R823" i="3"/>
  <c r="R603" i="3"/>
  <c r="R170" i="3"/>
  <c r="R883" i="3"/>
  <c r="R146" i="3"/>
  <c r="R981" i="3"/>
  <c r="R811" i="3"/>
  <c r="R456" i="3"/>
  <c r="R979" i="3"/>
  <c r="R670" i="3"/>
  <c r="R982" i="3"/>
  <c r="R950" i="3"/>
  <c r="R495" i="3"/>
  <c r="R970" i="3"/>
  <c r="R913" i="3"/>
  <c r="R640" i="3"/>
  <c r="R748" i="3"/>
  <c r="R814" i="3"/>
  <c r="R754" i="3"/>
  <c r="R686" i="3"/>
  <c r="R976" i="3"/>
  <c r="R671" i="3"/>
  <c r="R819" i="3"/>
  <c r="R825" i="3"/>
  <c r="R573" i="3"/>
  <c r="R556" i="3"/>
  <c r="R370" i="3"/>
  <c r="R252" i="3"/>
  <c r="R157" i="3"/>
  <c r="R700" i="3"/>
  <c r="R594" i="3"/>
  <c r="R753" i="3"/>
  <c r="R331" i="3"/>
  <c r="R42" i="3"/>
  <c r="R850" i="3"/>
  <c r="R532" i="3"/>
  <c r="R856" i="3"/>
  <c r="R165" i="3"/>
  <c r="R17" i="3"/>
  <c r="R112" i="3"/>
  <c r="R854" i="3"/>
  <c r="R647" i="3"/>
  <c r="R286" i="3"/>
  <c r="R56" i="3"/>
  <c r="R32" i="3"/>
  <c r="R957" i="3"/>
  <c r="R653" i="3"/>
  <c r="R654" i="3"/>
  <c r="R404" i="3"/>
  <c r="R58" i="3"/>
  <c r="R829" i="3"/>
  <c r="R514" i="3"/>
  <c r="R591" i="3"/>
  <c r="R135" i="3"/>
  <c r="R269" i="3"/>
  <c r="R100" i="3"/>
  <c r="R433" i="3"/>
  <c r="R528" i="3"/>
  <c r="R321" i="3"/>
  <c r="R93" i="3"/>
  <c r="R55" i="3"/>
  <c r="G54" i="34"/>
  <c r="R566" i="3"/>
  <c r="R471" i="3"/>
  <c r="R90" i="3"/>
  <c r="R282" i="3"/>
  <c r="R922" i="3"/>
  <c r="R499" i="3"/>
  <c r="R315" i="3"/>
  <c r="R255" i="3"/>
  <c r="R60" i="3"/>
  <c r="R306" i="3"/>
  <c r="R629" i="3"/>
  <c r="R720" i="3"/>
  <c r="R328" i="3"/>
  <c r="R18" i="3"/>
  <c r="R280" i="3"/>
  <c r="R852" i="3"/>
  <c r="R758" i="3"/>
  <c r="R727" i="3"/>
  <c r="R366" i="3"/>
  <c r="R49" i="3"/>
  <c r="R447" i="3"/>
  <c r="R202" i="3"/>
  <c r="R769" i="3"/>
  <c r="R600" i="3"/>
  <c r="R934" i="3"/>
  <c r="R809" i="3"/>
  <c r="R780" i="3"/>
  <c r="R665" i="3"/>
  <c r="R930" i="3"/>
  <c r="R688" i="3"/>
  <c r="R949" i="3"/>
  <c r="R572" i="3"/>
  <c r="R888" i="3"/>
  <c r="R914" i="3"/>
  <c r="R693" i="3"/>
  <c r="R458" i="3"/>
  <c r="R710" i="3"/>
  <c r="R978" i="3"/>
  <c r="R828" i="3"/>
  <c r="R704" i="3"/>
  <c r="R925" i="3"/>
  <c r="R505" i="3"/>
  <c r="R453" i="3"/>
  <c r="R959" i="3"/>
  <c r="R124" i="3"/>
  <c r="R582" i="3"/>
  <c r="R412" i="3"/>
  <c r="R121" i="3"/>
  <c r="R199" i="3"/>
  <c r="R680" i="3"/>
  <c r="R740" i="3"/>
  <c r="R731" i="3"/>
  <c r="R324" i="3"/>
  <c r="R98" i="3"/>
  <c r="R953" i="3"/>
  <c r="R512" i="3"/>
  <c r="R738" i="3"/>
  <c r="R338" i="3"/>
  <c r="R73" i="3"/>
  <c r="R254" i="3"/>
  <c r="R615" i="3"/>
  <c r="R545" i="3"/>
  <c r="R358" i="3"/>
  <c r="R198" i="3"/>
  <c r="R171" i="3"/>
  <c r="R886" i="3"/>
  <c r="R648" i="3"/>
  <c r="R736" i="3"/>
  <c r="R334" i="3"/>
  <c r="R225" i="3"/>
  <c r="R938" i="3"/>
  <c r="R517" i="3"/>
  <c r="R489" i="3"/>
  <c r="R155" i="3"/>
  <c r="R260" i="3"/>
  <c r="R169" i="3"/>
  <c r="R816" i="3"/>
  <c r="R325" i="3"/>
  <c r="R364" i="3"/>
  <c r="R10" i="3"/>
  <c r="R108" i="3"/>
  <c r="R766" i="3"/>
  <c r="R840" i="3"/>
  <c r="R928" i="3"/>
  <c r="R347" i="3"/>
  <c r="R76" i="3"/>
  <c r="R993" i="3"/>
  <c r="R494" i="3"/>
  <c r="R681" i="3"/>
  <c r="R186" i="3"/>
  <c r="R213" i="3"/>
  <c r="R106" i="3"/>
  <c r="R449" i="3"/>
  <c r="R602" i="3"/>
  <c r="R339" i="3"/>
  <c r="R256" i="3"/>
  <c r="R163" i="3"/>
  <c r="R844" i="3"/>
  <c r="R729" i="3"/>
  <c r="R561" i="3"/>
  <c r="R335" i="3"/>
  <c r="R24" i="3"/>
  <c r="R349" i="3"/>
  <c r="R230" i="3"/>
  <c r="R730" i="3"/>
  <c r="R267" i="3"/>
  <c r="R374" i="3"/>
  <c r="R119" i="3"/>
  <c r="R966" i="3"/>
  <c r="R790" i="3"/>
  <c r="R742" i="3"/>
  <c r="R707" i="3"/>
  <c r="R841" i="3"/>
  <c r="R506" i="3"/>
  <c r="R879" i="3"/>
  <c r="R534" i="3"/>
  <c r="R706" i="3"/>
  <c r="R839" i="3"/>
  <c r="R679" i="3"/>
  <c r="R827" i="3"/>
  <c r="R728" i="3"/>
  <c r="R927" i="3"/>
  <c r="R757" i="3"/>
  <c r="R522" i="3"/>
  <c r="R853" i="3"/>
  <c r="R483" i="3"/>
  <c r="R437" i="3"/>
  <c r="R813" i="3"/>
  <c r="R279" i="3"/>
  <c r="R664" i="3"/>
  <c r="R391" i="3"/>
  <c r="R72" i="3"/>
  <c r="R142" i="3"/>
  <c r="R867" i="3"/>
  <c r="R519" i="3"/>
  <c r="R431" i="3"/>
  <c r="R86" i="3"/>
  <c r="R62" i="3"/>
  <c r="R799" i="3"/>
  <c r="R442" i="3"/>
  <c r="R500" i="3"/>
  <c r="R380" i="3"/>
  <c r="R68" i="3"/>
  <c r="R785" i="3"/>
  <c r="R393" i="3"/>
  <c r="R587" i="3"/>
  <c r="R319" i="3"/>
  <c r="R52" i="3"/>
  <c r="R301" i="3"/>
  <c r="R621" i="3"/>
  <c r="R515" i="3"/>
  <c r="R554" i="3"/>
  <c r="R317" i="3"/>
  <c r="R272" i="3"/>
  <c r="R1002" i="3"/>
  <c r="R896" i="3"/>
  <c r="R531" i="3"/>
  <c r="R344" i="3"/>
  <c r="R131" i="3"/>
  <c r="R207" i="3"/>
  <c r="R812" i="3"/>
  <c r="R843" i="3"/>
  <c r="R351" i="3"/>
  <c r="R158" i="3"/>
  <c r="R70" i="3"/>
  <c r="R662" i="3"/>
  <c r="R835" i="3"/>
  <c r="R746" i="3"/>
  <c r="R443" i="3"/>
  <c r="R229" i="3"/>
  <c r="R885" i="3"/>
  <c r="R593" i="3"/>
  <c r="R723" i="3"/>
  <c r="R375" i="3"/>
  <c r="R50" i="3"/>
  <c r="R248" i="3"/>
  <c r="R194" i="3"/>
  <c r="R860" i="3"/>
  <c r="R350" i="3"/>
  <c r="R192" i="3"/>
  <c r="R104" i="3"/>
  <c r="R607" i="3"/>
  <c r="R870" i="3"/>
  <c r="R539" i="3"/>
  <c r="R287" i="3"/>
  <c r="R161" i="3"/>
  <c r="R388" i="3"/>
  <c r="R547" i="3"/>
  <c r="R378" i="3"/>
  <c r="R166" i="3"/>
  <c r="R277" i="3"/>
  <c r="R921" i="3"/>
  <c r="R444" i="3"/>
  <c r="R760" i="3"/>
  <c r="R291" i="3"/>
  <c r="R989" i="3"/>
  <c r="R875" i="3"/>
  <c r="R793" i="3"/>
  <c r="R552" i="3"/>
  <c r="R806" i="3"/>
  <c r="R988" i="3"/>
  <c r="R513" i="3"/>
  <c r="R525" i="3"/>
  <c r="R546" i="3"/>
  <c r="R857" i="3"/>
  <c r="R743" i="3"/>
  <c r="R891" i="3"/>
  <c r="R994" i="3"/>
  <c r="R516" i="3"/>
  <c r="R832" i="3"/>
  <c r="R926" i="3"/>
  <c r="R759" i="3"/>
  <c r="R610" i="3"/>
  <c r="R27" i="3"/>
  <c r="R214" i="3"/>
  <c r="R107" i="3"/>
  <c r="R487" i="3"/>
  <c r="R353" i="3"/>
  <c r="R263" i="3"/>
  <c r="R19" i="3"/>
  <c r="R297" i="3"/>
  <c r="R903" i="3"/>
  <c r="R210" i="3"/>
  <c r="R526" i="3"/>
  <c r="R234" i="3"/>
  <c r="R221" i="3"/>
  <c r="R890" i="3"/>
  <c r="R765" i="3"/>
  <c r="R337" i="3"/>
  <c r="R376" i="3"/>
  <c r="R205" i="3"/>
  <c r="R95" i="3"/>
  <c r="R440" i="3"/>
  <c r="R597" i="3"/>
  <c r="R923" i="3"/>
  <c r="R346" i="3"/>
  <c r="R153" i="3"/>
  <c r="R901" i="3"/>
  <c r="R635" i="3"/>
  <c r="R692" i="3"/>
  <c r="R419" i="3"/>
  <c r="R16" i="3"/>
  <c r="R990" i="3"/>
  <c r="R559" i="3"/>
  <c r="R605" i="3"/>
  <c r="R407" i="3"/>
  <c r="R129" i="3"/>
  <c r="R304" i="3"/>
  <c r="R498" i="3"/>
  <c r="R789" i="3"/>
  <c r="R394" i="3"/>
  <c r="R103" i="3"/>
  <c r="R75" i="3"/>
  <c r="R972" i="3"/>
  <c r="R881" i="3"/>
  <c r="R485" i="3"/>
  <c r="R271" i="3"/>
  <c r="R29" i="3"/>
  <c r="R826" i="3"/>
  <c r="R751" i="3"/>
  <c r="R41" i="3"/>
  <c r="R406" i="3"/>
  <c r="R59" i="3"/>
  <c r="R246" i="3"/>
  <c r="R361" i="3"/>
  <c r="R702" i="3"/>
  <c r="R400" i="3"/>
  <c r="R235" i="3"/>
  <c r="R293" i="3"/>
  <c r="R141" i="3"/>
  <c r="R77" i="3"/>
  <c r="R122" i="3"/>
  <c r="R78" i="3"/>
  <c r="R193" i="3"/>
  <c r="R847" i="3"/>
  <c r="R302" i="3"/>
  <c r="R578" i="3"/>
  <c r="R775" i="3"/>
  <c r="R794" i="3"/>
  <c r="R445" i="3"/>
  <c r="R969" i="3"/>
  <c r="R761" i="3"/>
  <c r="R709" i="3"/>
  <c r="R932" i="3"/>
  <c r="R491" i="3"/>
  <c r="R511" i="3"/>
  <c r="R915" i="3"/>
  <c r="R996" i="3"/>
  <c r="R577" i="3"/>
  <c r="R589" i="3"/>
  <c r="R955" i="3"/>
  <c r="R478" i="3"/>
  <c r="R650" i="3"/>
  <c r="R995" i="3"/>
  <c r="R586" i="3"/>
  <c r="R849" i="3"/>
  <c r="R303" i="3"/>
  <c r="R322" i="3"/>
  <c r="R257" i="3"/>
  <c r="R698" i="3"/>
  <c r="R459" i="3"/>
  <c r="R79" i="3"/>
  <c r="R314" i="3"/>
  <c r="R174" i="3"/>
  <c r="R804" i="3"/>
  <c r="R520" i="3"/>
  <c r="R608" i="3"/>
  <c r="R416" i="3"/>
  <c r="R63" i="3"/>
  <c r="R983" i="3"/>
  <c r="R585" i="3"/>
  <c r="R463" i="3"/>
  <c r="R387" i="3"/>
  <c r="R132" i="3"/>
  <c r="R240" i="3"/>
  <c r="R452" i="3"/>
  <c r="R711" i="3"/>
  <c r="R430" i="3"/>
  <c r="R120" i="3"/>
  <c r="R96" i="3"/>
  <c r="R973" i="3"/>
  <c r="R781" i="3"/>
  <c r="R718" i="3"/>
  <c r="R218" i="3"/>
  <c r="R149" i="3"/>
  <c r="R894" i="3"/>
  <c r="R770" i="3"/>
  <c r="R655" i="3"/>
  <c r="R418" i="3"/>
  <c r="R318" i="3"/>
  <c r="R183" i="3"/>
  <c r="R501" i="3"/>
  <c r="R592" i="3"/>
  <c r="R133" i="3"/>
  <c r="R178" i="3"/>
  <c r="R147" i="3"/>
  <c r="G55" i="34"/>
  <c r="R630" i="3"/>
  <c r="R535" i="3"/>
  <c r="R432" i="3"/>
  <c r="R85" i="3"/>
  <c r="R937" i="3"/>
  <c r="R563" i="3"/>
  <c r="R472" i="3"/>
  <c r="R424" i="3"/>
  <c r="R38" i="3"/>
  <c r="R36" i="3"/>
  <c r="R341" i="3"/>
  <c r="R784" i="3"/>
  <c r="R167" i="3"/>
  <c r="R116" i="3"/>
  <c r="R82" i="3"/>
  <c r="R838" i="3"/>
  <c r="R336" i="3"/>
  <c r="R292" i="3"/>
  <c r="R869" i="3"/>
  <c r="R802" i="3"/>
  <c r="R992" i="3"/>
  <c r="R381" i="3"/>
  <c r="R947" i="3"/>
  <c r="R974" i="3"/>
  <c r="R788" i="3"/>
  <c r="R409" i="3"/>
  <c r="R911" i="3"/>
  <c r="R739" i="3"/>
  <c r="R695" i="3"/>
  <c r="R782" i="3"/>
  <c r="R460" i="3"/>
  <c r="R904" i="3"/>
  <c r="R613" i="3"/>
  <c r="R946" i="3"/>
  <c r="R555" i="3"/>
  <c r="R575" i="3"/>
  <c r="R887" i="3"/>
  <c r="R496" i="3"/>
  <c r="R796" i="3"/>
  <c r="R874" i="3"/>
  <c r="R668" i="3"/>
  <c r="R219" i="3"/>
  <c r="R395" i="3"/>
  <c r="R57" i="3"/>
  <c r="R842" i="3"/>
  <c r="R637" i="3"/>
  <c r="R620" i="3"/>
  <c r="R294" i="3"/>
  <c r="R31" i="3"/>
  <c r="R228" i="3"/>
  <c r="R764" i="3"/>
  <c r="R658" i="3"/>
  <c r="R389" i="3"/>
  <c r="R410" i="3"/>
  <c r="R137" i="3"/>
  <c r="R868" i="3"/>
  <c r="R596" i="3"/>
  <c r="R920" i="3"/>
  <c r="R390" i="3"/>
  <c r="R115" i="3"/>
  <c r="R176" i="3"/>
  <c r="R413" i="3"/>
  <c r="R609" i="3"/>
  <c r="R262" i="3"/>
  <c r="R47" i="3"/>
  <c r="R238" i="3"/>
  <c r="R876" i="3"/>
  <c r="R712" i="3"/>
  <c r="R800" i="3"/>
  <c r="R372" i="3"/>
  <c r="R285" i="3"/>
  <c r="R977" i="3"/>
  <c r="R773" i="3"/>
  <c r="R553" i="3"/>
  <c r="R396" i="3"/>
  <c r="R43" i="3"/>
  <c r="R236" i="3"/>
  <c r="R880" i="3"/>
  <c r="R474" i="3"/>
  <c r="R278" i="3"/>
  <c r="R109" i="3"/>
  <c r="R190" i="3"/>
  <c r="R846" i="3"/>
  <c r="R473" i="3"/>
  <c r="R417" i="3"/>
  <c r="R426" i="3"/>
  <c r="R54" i="3"/>
  <c r="R1001" i="3"/>
  <c r="R558" i="3"/>
  <c r="R745" i="3"/>
  <c r="R435" i="3"/>
  <c r="R273" i="3"/>
  <c r="R188" i="3"/>
  <c r="R641" i="3"/>
  <c r="R666" i="3"/>
  <c r="R215" i="3"/>
  <c r="R25" i="3"/>
  <c r="R232" i="3"/>
  <c r="R466" i="3"/>
  <c r="R44" i="3"/>
  <c r="R716" i="3"/>
  <c r="R503" i="3"/>
  <c r="R604" i="3"/>
  <c r="R877" i="3"/>
  <c r="R952" i="3"/>
  <c r="R633" i="3"/>
  <c r="R581" i="3"/>
  <c r="R935" i="3"/>
  <c r="R508" i="3"/>
  <c r="R824" i="3"/>
  <c r="R836" i="3"/>
  <c r="R772" i="3"/>
  <c r="R905" i="3"/>
  <c r="R822" i="3"/>
  <c r="R373" i="3"/>
  <c r="R786" i="3"/>
  <c r="R599" i="3"/>
  <c r="R866" i="3"/>
  <c r="R524" i="3"/>
  <c r="R320" i="3"/>
  <c r="R774" i="3"/>
  <c r="R705" i="3"/>
  <c r="R717" i="3"/>
  <c r="R918" i="3"/>
  <c r="R639" i="3"/>
  <c r="R480" i="3"/>
  <c r="R145" i="3"/>
  <c r="R216" i="3"/>
  <c r="R967" i="3"/>
  <c r="R457" i="3"/>
  <c r="R646" i="3"/>
  <c r="R348" i="3"/>
  <c r="R200" i="3"/>
  <c r="R87" i="3"/>
  <c r="R744" i="3"/>
  <c r="R469" i="3"/>
  <c r="R795" i="3"/>
  <c r="R427" i="3"/>
  <c r="R181" i="3"/>
  <c r="R962" i="3"/>
  <c r="R576" i="3"/>
  <c r="R270" i="3"/>
  <c r="R211" i="3"/>
  <c r="R162" i="3"/>
  <c r="R34" i="3"/>
  <c r="R619" i="3"/>
  <c r="R715" i="3"/>
  <c r="R123" i="3"/>
  <c r="R30" i="3"/>
  <c r="R28" i="3"/>
  <c r="R749" i="3"/>
  <c r="R643" i="3"/>
  <c r="R618" i="3"/>
  <c r="R283" i="3"/>
  <c r="R69" i="3"/>
  <c r="R855" i="3"/>
  <c r="R465" i="3"/>
  <c r="R595" i="3"/>
  <c r="R227" i="3"/>
  <c r="R208" i="3"/>
  <c r="R99" i="3"/>
  <c r="R902" i="3"/>
  <c r="R907" i="3"/>
  <c r="R247" i="3"/>
  <c r="R64" i="3"/>
  <c r="R134" i="3"/>
  <c r="R726" i="3"/>
  <c r="R899" i="3"/>
  <c r="R329" i="3"/>
  <c r="R312" i="3"/>
  <c r="R289" i="3"/>
  <c r="R900" i="3"/>
  <c r="R657" i="3"/>
  <c r="R787" i="3"/>
  <c r="R305" i="3"/>
  <c r="R143" i="3"/>
  <c r="R11" i="3"/>
  <c r="R588" i="3"/>
  <c r="R397" i="3"/>
  <c r="R243" i="3"/>
  <c r="R105" i="3"/>
  <c r="R168" i="3"/>
  <c r="R625" i="3"/>
  <c r="R20" i="3"/>
  <c r="R492" i="3"/>
  <c r="R482" i="3"/>
  <c r="R741" i="3"/>
  <c r="R884" i="3"/>
  <c r="R611" i="3"/>
  <c r="R567" i="3"/>
  <c r="R863" i="3"/>
  <c r="R470" i="3"/>
  <c r="R642" i="3"/>
  <c r="R987" i="3"/>
  <c r="R734" i="3"/>
  <c r="R845" i="3"/>
  <c r="R831" i="3"/>
  <c r="R438" i="3"/>
  <c r="R484" i="3"/>
  <c r="R919" i="3"/>
  <c r="R897" i="3"/>
  <c r="R486" i="3"/>
  <c r="R451" i="3"/>
  <c r="R965" i="3"/>
  <c r="R683" i="3"/>
  <c r="R703" i="3"/>
  <c r="R636" i="3"/>
  <c r="R530" i="3"/>
  <c r="R689" i="3"/>
  <c r="R356" i="3"/>
  <c r="R152" i="3"/>
  <c r="R830" i="3"/>
  <c r="R468" i="3"/>
  <c r="R792" i="3"/>
  <c r="R327" i="3"/>
  <c r="R136" i="3"/>
  <c r="R48" i="3"/>
  <c r="R931" i="3"/>
  <c r="R583" i="3"/>
  <c r="R367" i="3"/>
  <c r="R150" i="3"/>
  <c r="R126" i="3"/>
  <c r="R820" i="3"/>
  <c r="R507" i="3"/>
  <c r="R564" i="3"/>
  <c r="R313" i="3"/>
  <c r="R46" i="3"/>
  <c r="R933" i="3"/>
  <c r="R550" i="3"/>
  <c r="R477" i="3"/>
  <c r="R307" i="3"/>
  <c r="R265" i="3"/>
  <c r="R179" i="3"/>
  <c r="R569" i="3"/>
  <c r="R661" i="3"/>
  <c r="R767" i="3"/>
  <c r="R250" i="3"/>
  <c r="R224" i="3"/>
  <c r="R956" i="3"/>
  <c r="R699" i="3"/>
  <c r="R756" i="3"/>
  <c r="R355" i="3"/>
  <c r="R80" i="3"/>
  <c r="R998" i="3"/>
  <c r="R623" i="3"/>
  <c r="R669" i="3"/>
  <c r="R343" i="3"/>
  <c r="R206" i="3"/>
  <c r="R97" i="3"/>
  <c r="R562" i="3"/>
  <c r="R510" i="3"/>
  <c r="R330" i="3"/>
  <c r="R299" i="3"/>
  <c r="R164" i="3"/>
  <c r="R980" i="3"/>
  <c r="R333" i="3"/>
  <c r="R549" i="3"/>
  <c r="R398" i="3"/>
  <c r="R125" i="3"/>
  <c r="R878" i="3"/>
  <c r="R568" i="3"/>
  <c r="R454" i="3"/>
  <c r="R342" i="3"/>
  <c r="R151" i="3"/>
  <c r="R21" i="3"/>
  <c r="R316" i="3"/>
  <c r="R542" i="3"/>
  <c r="R420" i="3"/>
  <c r="R295" i="3"/>
  <c r="R259" i="3"/>
  <c r="R798" i="3"/>
  <c r="R644" i="3"/>
  <c r="R251" i="3"/>
  <c r="R1000" i="3"/>
  <c r="R488" i="3"/>
  <c r="R892" i="3"/>
  <c r="R943" i="3"/>
  <c r="R752" i="3"/>
  <c r="R991" i="3"/>
  <c r="R493" i="3"/>
  <c r="R649" i="3"/>
  <c r="R446" i="3"/>
  <c r="R862" i="3"/>
  <c r="R929" i="3"/>
  <c r="R504" i="3"/>
  <c r="R548" i="3"/>
  <c r="R837" i="3"/>
  <c r="R652" i="3"/>
  <c r="R537" i="3"/>
  <c r="R616" i="3"/>
  <c r="R612" i="3"/>
  <c r="R667" i="3"/>
  <c r="R195" i="3"/>
  <c r="R290" i="3"/>
  <c r="R941" i="3"/>
  <c r="R448" i="3"/>
  <c r="R674" i="3"/>
  <c r="R402" i="3"/>
  <c r="R274" i="3"/>
  <c r="R189" i="3"/>
  <c r="R551" i="3"/>
  <c r="R481" i="3"/>
  <c r="R422" i="3"/>
  <c r="R117" i="3"/>
  <c r="R83" i="3"/>
  <c r="R917" i="3"/>
  <c r="R461" i="3"/>
  <c r="R590" i="3"/>
  <c r="R382" i="3"/>
  <c r="R281" i="3"/>
  <c r="R791" i="3"/>
  <c r="R777" i="3"/>
  <c r="R527" i="3"/>
  <c r="R323" i="3"/>
  <c r="R209" i="3"/>
  <c r="R300" i="3"/>
  <c r="R580" i="3"/>
  <c r="R242" i="3"/>
  <c r="R386" i="3"/>
  <c r="R184" i="3"/>
  <c r="R160" i="3"/>
  <c r="R1005" i="3"/>
  <c r="R502" i="3"/>
  <c r="R309" i="3"/>
  <c r="R379" i="3"/>
  <c r="R222" i="3"/>
  <c r="R909" i="3"/>
  <c r="R425" i="3"/>
  <c r="R719" i="3"/>
  <c r="R354" i="3"/>
  <c r="R114" i="3"/>
  <c r="R249" i="3"/>
  <c r="R565" i="3"/>
  <c r="R656" i="3"/>
  <c r="R392" i="3"/>
  <c r="R244" i="3"/>
  <c r="R220" i="3"/>
  <c r="G31" i="40"/>
  <c r="R694" i="3"/>
  <c r="R663" i="3"/>
  <c r="R399" i="3"/>
  <c r="R172" i="3"/>
  <c r="R968" i="3"/>
  <c r="R755" i="3"/>
  <c r="R536" i="3"/>
  <c r="R360" i="3"/>
  <c r="R102" i="3"/>
  <c r="R14" i="3"/>
  <c r="R88" i="3"/>
  <c r="R848" i="3"/>
  <c r="R187" i="3"/>
  <c r="R139" i="3"/>
  <c r="R264" i="3"/>
  <c r="R783" i="3"/>
  <c r="R906" i="3"/>
  <c r="R223" i="3"/>
  <c r="R23" i="3"/>
  <c r="R518" i="3"/>
  <c r="AG377" i="3"/>
  <c r="Y377" i="3"/>
  <c r="AG465" i="3"/>
  <c r="Y465" i="3"/>
  <c r="AG385" i="3"/>
  <c r="Y385" i="3"/>
  <c r="AG857" i="3"/>
  <c r="Y857" i="3"/>
  <c r="AG262" i="3"/>
  <c r="Y262" i="3"/>
  <c r="AG151" i="3"/>
  <c r="Y151" i="3"/>
  <c r="AG292" i="3"/>
  <c r="Y292" i="3"/>
  <c r="AG843" i="3"/>
  <c r="Y843" i="3"/>
  <c r="AG349" i="3"/>
  <c r="Y349" i="3"/>
  <c r="AG414" i="3"/>
  <c r="Y414" i="3"/>
  <c r="AG238" i="3"/>
  <c r="Y238" i="3"/>
  <c r="AG729" i="3"/>
  <c r="Y729" i="3"/>
  <c r="AG899" i="3"/>
  <c r="Y899" i="3"/>
  <c r="AG325" i="3"/>
  <c r="Y325" i="3"/>
  <c r="AG107" i="3"/>
  <c r="Y107" i="3"/>
  <c r="AG895" i="3"/>
  <c r="Y895" i="3"/>
  <c r="AG709" i="3"/>
  <c r="Y709" i="3"/>
  <c r="AG173" i="3"/>
  <c r="Y173" i="3"/>
  <c r="AG790" i="3"/>
  <c r="Y790" i="3"/>
  <c r="AG786" i="3"/>
  <c r="Y786" i="3"/>
  <c r="AG614" i="3"/>
  <c r="Y614" i="3"/>
  <c r="AG85" i="3"/>
  <c r="Y85" i="3"/>
  <c r="AG590" i="3"/>
  <c r="Y590" i="3"/>
  <c r="AG646" i="3"/>
  <c r="Y646" i="3"/>
  <c r="AG314" i="3"/>
  <c r="Y314" i="3"/>
  <c r="AG194" i="3"/>
  <c r="Y194" i="3"/>
  <c r="AG609" i="3"/>
  <c r="Y609" i="3"/>
  <c r="AG644" i="3"/>
  <c r="Y644" i="3"/>
  <c r="AG870" i="3"/>
  <c r="Y870" i="3"/>
  <c r="AG19" i="3"/>
  <c r="Y19" i="3"/>
  <c r="AG580" i="3"/>
  <c r="Y580" i="3"/>
  <c r="AG695" i="3"/>
  <c r="Y695" i="3"/>
  <c r="AG833" i="3"/>
  <c r="Y833" i="3"/>
  <c r="AG368" i="3"/>
  <c r="Y368" i="3"/>
  <c r="AG835" i="3"/>
  <c r="Y835" i="3"/>
  <c r="AG56" i="3"/>
  <c r="Y56" i="3"/>
  <c r="AG381" i="3"/>
  <c r="Y381" i="3"/>
  <c r="AG340" i="3"/>
  <c r="Y340" i="3"/>
  <c r="AG533" i="3"/>
  <c r="Y533" i="3"/>
  <c r="AG656" i="3"/>
  <c r="Y656" i="3"/>
  <c r="AG1000" i="3"/>
  <c r="Y1000" i="3"/>
  <c r="AG130" i="3"/>
  <c r="Y130" i="3"/>
  <c r="AG722" i="3"/>
  <c r="Y722" i="3"/>
  <c r="AG739" i="3"/>
  <c r="Y739" i="3"/>
  <c r="AG550" i="3"/>
  <c r="Y550" i="3"/>
  <c r="AG263" i="3"/>
  <c r="Y263" i="3"/>
  <c r="AG455" i="3"/>
  <c r="Y455" i="3"/>
  <c r="AG11" i="3"/>
  <c r="Y11" i="3"/>
  <c r="AG144" i="3"/>
  <c r="Y144" i="3"/>
  <c r="AG420" i="3"/>
  <c r="Y420" i="3"/>
  <c r="AG247" i="3"/>
  <c r="Y247" i="3"/>
  <c r="AG71" i="3"/>
  <c r="Y71" i="3"/>
  <c r="AG957" i="3"/>
  <c r="Y957" i="3"/>
  <c r="AG758" i="3"/>
  <c r="Y758" i="3"/>
  <c r="AG416" i="3"/>
  <c r="Y416" i="3"/>
  <c r="AG166" i="3"/>
  <c r="Y166" i="3"/>
  <c r="AG618" i="3"/>
  <c r="Y618" i="3"/>
  <c r="AG62" i="3"/>
  <c r="Y62" i="3"/>
  <c r="AG98" i="3"/>
  <c r="Y98" i="3"/>
  <c r="AG912" i="3"/>
  <c r="Y912" i="3"/>
  <c r="AG324" i="3"/>
  <c r="Y324" i="3"/>
  <c r="AG888" i="3"/>
  <c r="Y888" i="3"/>
  <c r="AG256" i="3"/>
  <c r="Y256" i="3"/>
  <c r="AG424" i="3"/>
  <c r="Y424" i="3"/>
  <c r="AG235" i="3"/>
  <c r="Y235" i="3"/>
  <c r="AG142" i="3"/>
  <c r="Y142" i="3"/>
  <c r="AG986" i="3"/>
  <c r="Y986" i="3"/>
  <c r="AG391" i="3"/>
  <c r="Y391" i="3"/>
  <c r="AG852" i="3"/>
  <c r="Y852" i="3"/>
  <c r="AG112" i="3"/>
  <c r="Y112" i="3"/>
  <c r="AG280" i="3"/>
  <c r="Y280" i="3"/>
  <c r="AG113" i="3"/>
  <c r="Y113" i="3"/>
  <c r="AG119" i="3"/>
  <c r="Y119" i="3"/>
  <c r="AG961" i="3"/>
  <c r="Y961" i="3"/>
  <c r="AG257" i="3"/>
  <c r="Y257" i="3"/>
  <c r="AG763" i="3"/>
  <c r="Y763" i="3"/>
  <c r="AG231" i="3"/>
  <c r="Y231" i="3"/>
  <c r="AG274" i="3"/>
  <c r="Y274" i="3"/>
  <c r="AG449" i="3"/>
  <c r="Y449" i="3"/>
  <c r="AG651" i="3"/>
  <c r="Y651" i="3"/>
  <c r="AG67" i="3"/>
  <c r="Y67" i="3"/>
  <c r="AG429" i="3"/>
  <c r="Y429" i="3"/>
  <c r="AG650" i="3"/>
  <c r="Y650" i="3"/>
  <c r="N29" i="38"/>
  <c r="N33" i="38" s="1"/>
  <c r="M33" i="38"/>
  <c r="AG772" i="3"/>
  <c r="Y772" i="3"/>
  <c r="AG275" i="3"/>
  <c r="Y275" i="3"/>
  <c r="AG34" i="3"/>
  <c r="Y34" i="3"/>
  <c r="AG446" i="3"/>
  <c r="Y446" i="3"/>
  <c r="AG486" i="3"/>
  <c r="Y486" i="3"/>
  <c r="AG826" i="3"/>
  <c r="Y826" i="3"/>
  <c r="AG958" i="3"/>
  <c r="Y958" i="3"/>
  <c r="AG223" i="3"/>
  <c r="Y223" i="3"/>
  <c r="AG22" i="3"/>
  <c r="Y22" i="3"/>
  <c r="AG546" i="3"/>
  <c r="Y546" i="3"/>
  <c r="AG791" i="3"/>
  <c r="Y791" i="3"/>
  <c r="AG52" i="3"/>
  <c r="Y52" i="3"/>
  <c r="AG355" i="3"/>
  <c r="Y355" i="3"/>
  <c r="AG883" i="3"/>
  <c r="Y883" i="3"/>
  <c r="AG748" i="3"/>
  <c r="Y748" i="3"/>
  <c r="AG329" i="3"/>
  <c r="Y329" i="3"/>
  <c r="AG686" i="3"/>
  <c r="Y686" i="3"/>
  <c r="AG526" i="3"/>
  <c r="Y526" i="3"/>
  <c r="AG490" i="3"/>
  <c r="Y490" i="3"/>
  <c r="AG86" i="3"/>
  <c r="Y86" i="3"/>
  <c r="AG706" i="3"/>
  <c r="Y706" i="3"/>
  <c r="AG780" i="3"/>
  <c r="Y780" i="3"/>
  <c r="AG285" i="3"/>
  <c r="Y285" i="3"/>
  <c r="AG20" i="3"/>
  <c r="Y20" i="3"/>
  <c r="AG733" i="3"/>
  <c r="Y733" i="3"/>
  <c r="AG792" i="3"/>
  <c r="Y792" i="3"/>
  <c r="AG930" i="3"/>
  <c r="Y930" i="3"/>
  <c r="AG529" i="3"/>
  <c r="Y529" i="3"/>
  <c r="AG649" i="3"/>
  <c r="Y649" i="3"/>
  <c r="AG117" i="3"/>
  <c r="Y117" i="3"/>
  <c r="AG264" i="3"/>
  <c r="Y264" i="3"/>
  <c r="AG436" i="3"/>
  <c r="Y436" i="3"/>
  <c r="AG615" i="3"/>
  <c r="Y615" i="3"/>
  <c r="AG817" i="3"/>
  <c r="Y817" i="3"/>
  <c r="AG953" i="3"/>
  <c r="Y953" i="3"/>
  <c r="AG14" i="3"/>
  <c r="Y14" i="3"/>
  <c r="AG933" i="3"/>
  <c r="Y933" i="3"/>
  <c r="AG392" i="3"/>
  <c r="Y392" i="3"/>
  <c r="AG494" i="3"/>
  <c r="Y494" i="3"/>
  <c r="AG453" i="3"/>
  <c r="Y453" i="3"/>
  <c r="AG576" i="3"/>
  <c r="Y576" i="3"/>
  <c r="AG176" i="3"/>
  <c r="Y176" i="3"/>
  <c r="AG216" i="3"/>
  <c r="Y216" i="3"/>
  <c r="AG205" i="3"/>
  <c r="Y205" i="3"/>
  <c r="AG76" i="3"/>
  <c r="Y76" i="3"/>
  <c r="AG24" i="3"/>
  <c r="Y24" i="3"/>
  <c r="AG390" i="3"/>
  <c r="Y390" i="3"/>
  <c r="AG283" i="3"/>
  <c r="Y283" i="3"/>
  <c r="AG577" i="3"/>
  <c r="Y577" i="3"/>
  <c r="AG212" i="3"/>
  <c r="Y212" i="3"/>
  <c r="AG853" i="3"/>
  <c r="Y853" i="3"/>
  <c r="AG938" i="3"/>
  <c r="Y938" i="3"/>
  <c r="AG101" i="3"/>
  <c r="Y101" i="3"/>
  <c r="AG132" i="3"/>
  <c r="Y132" i="3"/>
  <c r="AG991" i="3"/>
  <c r="Y991" i="3"/>
  <c r="AG400" i="3"/>
  <c r="Y400" i="3"/>
  <c r="AG96" i="3"/>
  <c r="Y96" i="3"/>
  <c r="AG386" i="3"/>
  <c r="Y386" i="3"/>
  <c r="AG744" i="3"/>
  <c r="Y744" i="3"/>
  <c r="AG251" i="3"/>
  <c r="Y251" i="3"/>
  <c r="AG321" i="3"/>
  <c r="Y321" i="3"/>
  <c r="AG966" i="3"/>
  <c r="Y966" i="3"/>
  <c r="AG944" i="3"/>
  <c r="Y944" i="3"/>
  <c r="AG152" i="3"/>
  <c r="Y152" i="3"/>
  <c r="AG500" i="3"/>
  <c r="Y500" i="3"/>
  <c r="AG821" i="3"/>
  <c r="Y821" i="3"/>
  <c r="AG893" i="3"/>
  <c r="Y893" i="3"/>
  <c r="AG208" i="3"/>
  <c r="Y208" i="3"/>
  <c r="AG608" i="3"/>
  <c r="Y608" i="3"/>
  <c r="AG836" i="3"/>
  <c r="Y836" i="3"/>
  <c r="AG80" i="3"/>
  <c r="Y80" i="3"/>
  <c r="AG727" i="3"/>
  <c r="Y727" i="3"/>
  <c r="AG643" i="3"/>
  <c r="Y643" i="3"/>
  <c r="AG740" i="3"/>
  <c r="Y740" i="3"/>
  <c r="AG227" i="3"/>
  <c r="Y227" i="3"/>
  <c r="AG503" i="3"/>
  <c r="Y503" i="3"/>
  <c r="AG747" i="3"/>
  <c r="Y747" i="3"/>
  <c r="AG32" i="3"/>
  <c r="Y32" i="3"/>
  <c r="AG162" i="3"/>
  <c r="Y162" i="3"/>
  <c r="AG574" i="3"/>
  <c r="Y574" i="3"/>
  <c r="AG443" i="3"/>
  <c r="Y443" i="3"/>
  <c r="AG612" i="3"/>
  <c r="Y612" i="3"/>
  <c r="AG413" i="3"/>
  <c r="Y413" i="3"/>
  <c r="AG506" i="3"/>
  <c r="Y506" i="3"/>
  <c r="AG31" i="3"/>
  <c r="Y31" i="3"/>
  <c r="AG53" i="3"/>
  <c r="Y53" i="3"/>
  <c r="AG732" i="3"/>
  <c r="Y732" i="3"/>
  <c r="AG215" i="3"/>
  <c r="Y215" i="3"/>
  <c r="AG17" i="3"/>
  <c r="Y17" i="3"/>
  <c r="AG267" i="3"/>
  <c r="Y267" i="3"/>
  <c r="AG354" i="3"/>
  <c r="Y354" i="3"/>
  <c r="AG642" i="3"/>
  <c r="Y642" i="3"/>
  <c r="AG237" i="3"/>
  <c r="Y237" i="3"/>
  <c r="AG327" i="3"/>
  <c r="Y327" i="3"/>
  <c r="AG334" i="3"/>
  <c r="Y334" i="3"/>
  <c r="AG587" i="3"/>
  <c r="Y587" i="3"/>
  <c r="AG184" i="3"/>
  <c r="Y184" i="3"/>
  <c r="AG803" i="3"/>
  <c r="Y803" i="3"/>
  <c r="AG788" i="3"/>
  <c r="Y788" i="3"/>
  <c r="AG636" i="3"/>
  <c r="Y636" i="3"/>
  <c r="AG69" i="3"/>
  <c r="Y69" i="3"/>
  <c r="AG815" i="3"/>
  <c r="Y815" i="3"/>
  <c r="AG217" i="3"/>
  <c r="Y217" i="3"/>
  <c r="AG342" i="3"/>
  <c r="Y342" i="3"/>
  <c r="AG626" i="3"/>
  <c r="Y626" i="3"/>
  <c r="AG290" i="3"/>
  <c r="Y290" i="3"/>
  <c r="AG209" i="3"/>
  <c r="Y209" i="3"/>
  <c r="AG89" i="3"/>
  <c r="Y89" i="3"/>
  <c r="AG589" i="3"/>
  <c r="Y589" i="3"/>
  <c r="AG712" i="3"/>
  <c r="Y712" i="3"/>
  <c r="AG914" i="3"/>
  <c r="Y914" i="3"/>
  <c r="AG979" i="3"/>
  <c r="Y979" i="3"/>
  <c r="AG72" i="3"/>
  <c r="Y72" i="3"/>
  <c r="AG410" i="3"/>
  <c r="Y410" i="3"/>
  <c r="AG811" i="3"/>
  <c r="Y811" i="3"/>
  <c r="AG955" i="3"/>
  <c r="Y955" i="3"/>
  <c r="AG535" i="3"/>
  <c r="Y535" i="3"/>
  <c r="AG737" i="3"/>
  <c r="Y737" i="3"/>
  <c r="AG305" i="3"/>
  <c r="Y305" i="3"/>
  <c r="AG160" i="3"/>
  <c r="Y160" i="3"/>
  <c r="AG949" i="3"/>
  <c r="Y949" i="3"/>
  <c r="AG158" i="3"/>
  <c r="Y158" i="3"/>
  <c r="AG109" i="3"/>
  <c r="Y109" i="3"/>
  <c r="AG127" i="3"/>
  <c r="Y127" i="3"/>
  <c r="AG496" i="3"/>
  <c r="Y496" i="3"/>
  <c r="AG674" i="3"/>
  <c r="Y674" i="3"/>
  <c r="AG816" i="3"/>
  <c r="Y816" i="3"/>
  <c r="AG586" i="3"/>
  <c r="Y586" i="3"/>
  <c r="AG294" i="3"/>
  <c r="Y294" i="3"/>
  <c r="AG92" i="3"/>
  <c r="Y92" i="3"/>
  <c r="AG145" i="3"/>
  <c r="Y145" i="3"/>
  <c r="AG940" i="3"/>
  <c r="Y940" i="3"/>
  <c r="AG561" i="3"/>
  <c r="Y561" i="3"/>
  <c r="AG425" i="3"/>
  <c r="Y425" i="3"/>
  <c r="AG50" i="3"/>
  <c r="Y50" i="3"/>
  <c r="AG611" i="3"/>
  <c r="Y611" i="3"/>
  <c r="AG864" i="3"/>
  <c r="Y864" i="3"/>
  <c r="AG286" i="3"/>
  <c r="Y286" i="3"/>
  <c r="AG850" i="3"/>
  <c r="Y850" i="3"/>
  <c r="AG298" i="3"/>
  <c r="Y298" i="3"/>
  <c r="AG756" i="3"/>
  <c r="Y756" i="3"/>
  <c r="AG150" i="3"/>
  <c r="Y150" i="3"/>
  <c r="AG781" i="3"/>
  <c r="Y781" i="3"/>
  <c r="AG767" i="3"/>
  <c r="Y767" i="3"/>
  <c r="AG316" i="3"/>
  <c r="Y316" i="3"/>
  <c r="AG753" i="3"/>
  <c r="Y753" i="3"/>
  <c r="AG845" i="3"/>
  <c r="Y845" i="3"/>
  <c r="AG271" i="3"/>
  <c r="Y271" i="3"/>
  <c r="AG106" i="3"/>
  <c r="Y106" i="3"/>
  <c r="AG338" i="3"/>
  <c r="Y338" i="3"/>
  <c r="AG685" i="3"/>
  <c r="Y685" i="3"/>
  <c r="AG63" i="3"/>
  <c r="Y63" i="3"/>
  <c r="AG592" i="3"/>
  <c r="Y592" i="3"/>
  <c r="AG692" i="3"/>
  <c r="Y692" i="3"/>
  <c r="AG148" i="3"/>
  <c r="Y148" i="3"/>
  <c r="AG239" i="3"/>
  <c r="Y239" i="3"/>
  <c r="AG531" i="3"/>
  <c r="Y531" i="3"/>
  <c r="AG532" i="3"/>
  <c r="Y532" i="3"/>
  <c r="AG765" i="3"/>
  <c r="Y765" i="3"/>
  <c r="AG479" i="3"/>
  <c r="Y479" i="3"/>
  <c r="AG603" i="3"/>
  <c r="Y603" i="3"/>
  <c r="AG411" i="3"/>
  <c r="Y411" i="3"/>
  <c r="AG796" i="3"/>
  <c r="Y796" i="3"/>
  <c r="AG126" i="3"/>
  <c r="Y126" i="3"/>
  <c r="AG427" i="3"/>
  <c r="Y427" i="3"/>
  <c r="AG404" i="3"/>
  <c r="Y404" i="3"/>
  <c r="AG87" i="3"/>
  <c r="Y87" i="3"/>
  <c r="AG806" i="3"/>
  <c r="Y806" i="3"/>
  <c r="AG708" i="3"/>
  <c r="Y708" i="3"/>
  <c r="AG558" i="3"/>
  <c r="Y558" i="3"/>
  <c r="AG773" i="3"/>
  <c r="Y773" i="3"/>
  <c r="AG478" i="3"/>
  <c r="Y478" i="3"/>
  <c r="AG676" i="3"/>
  <c r="Y676" i="3"/>
  <c r="AG309" i="3"/>
  <c r="Y309" i="3"/>
  <c r="AG199" i="3"/>
  <c r="Y199" i="3"/>
  <c r="AG229" i="3"/>
  <c r="Y229" i="3"/>
  <c r="AG233" i="3"/>
  <c r="Y233" i="3"/>
  <c r="AG193" i="3"/>
  <c r="Y193" i="3"/>
  <c r="AG272" i="3"/>
  <c r="Y272" i="3"/>
  <c r="AG379" i="3"/>
  <c r="Y379" i="3"/>
  <c r="AG501" i="3"/>
  <c r="Y501" i="3"/>
  <c r="AG723" i="3"/>
  <c r="Y723" i="3"/>
  <c r="AG45" i="3"/>
  <c r="Y45" i="3"/>
  <c r="AG136" i="3"/>
  <c r="Y136" i="3"/>
  <c r="AG337" i="3"/>
  <c r="Y337" i="3"/>
  <c r="AG735" i="3"/>
  <c r="Y735" i="3"/>
  <c r="AG937" i="3"/>
  <c r="Y937" i="3"/>
  <c r="AG319" i="3"/>
  <c r="Y319" i="3"/>
  <c r="AG1004" i="3"/>
  <c r="Y1004" i="3"/>
  <c r="AG226" i="3"/>
  <c r="Y226" i="3"/>
  <c r="AG724" i="3"/>
  <c r="Y724" i="3"/>
  <c r="AG464" i="3"/>
  <c r="Y464" i="3"/>
  <c r="AG382" i="3"/>
  <c r="Y382" i="3"/>
  <c r="AG632" i="3"/>
  <c r="Y632" i="3"/>
  <c r="AG834" i="3"/>
  <c r="Y834" i="3"/>
  <c r="AG164" i="3"/>
  <c r="Y164" i="3"/>
  <c r="AG40" i="3"/>
  <c r="Y40" i="3"/>
  <c r="AG980" i="3"/>
  <c r="Y980" i="3"/>
  <c r="AG265" i="3"/>
  <c r="Y265" i="3"/>
  <c r="AG998" i="3"/>
  <c r="Y998" i="3"/>
  <c r="AG367" i="3"/>
  <c r="Y367" i="3"/>
  <c r="AG657" i="3"/>
  <c r="Y657" i="3"/>
  <c r="AG771" i="3"/>
  <c r="Y771" i="3"/>
  <c r="AG799" i="3"/>
  <c r="Y799" i="3"/>
  <c r="AG925" i="3"/>
  <c r="Y925" i="3"/>
  <c r="AG115" i="3"/>
  <c r="Y115" i="3"/>
  <c r="AG81" i="3"/>
  <c r="Y81" i="3"/>
  <c r="AG167" i="3"/>
  <c r="Y167" i="3"/>
  <c r="AG970" i="3"/>
  <c r="Y970" i="3"/>
  <c r="AG658" i="3"/>
  <c r="Y658" i="3"/>
  <c r="AG625" i="3"/>
  <c r="Y625" i="3"/>
  <c r="AG97" i="3"/>
  <c r="Y97" i="3"/>
  <c r="AG935" i="3"/>
  <c r="Y935" i="3"/>
  <c r="AG350" i="3"/>
  <c r="Y350" i="3"/>
  <c r="AG29" i="3"/>
  <c r="Y29" i="3"/>
  <c r="AG37" i="3"/>
  <c r="Y37" i="3"/>
  <c r="AG481" i="3"/>
  <c r="Y481" i="3"/>
  <c r="AG769" i="3"/>
  <c r="Y769" i="3"/>
  <c r="AG310" i="3"/>
  <c r="Y310" i="3"/>
  <c r="AG12" i="3"/>
  <c r="Y12" i="3"/>
  <c r="AG848" i="3"/>
  <c r="Y848" i="3"/>
  <c r="AG897" i="3"/>
  <c r="Y897" i="3"/>
  <c r="AG770" i="3"/>
  <c r="Y770" i="3"/>
  <c r="AG911" i="3"/>
  <c r="Y911" i="3"/>
  <c r="AG474" i="3"/>
  <c r="Y474" i="3"/>
  <c r="AG352" i="3"/>
  <c r="Y352" i="3"/>
  <c r="AG43" i="3"/>
  <c r="Y43" i="3"/>
  <c r="AG751" i="3"/>
  <c r="Y751" i="3"/>
  <c r="AG736" i="3"/>
  <c r="Y736" i="3"/>
  <c r="AG673" i="3"/>
  <c r="Y673" i="3"/>
  <c r="AG638" i="3"/>
  <c r="Y638" i="3"/>
  <c r="AG497" i="3"/>
  <c r="Y497" i="3"/>
  <c r="AG905" i="3"/>
  <c r="Y905" i="3"/>
  <c r="AG75" i="3"/>
  <c r="Y75" i="3"/>
  <c r="AG669" i="3"/>
  <c r="Y669" i="3"/>
  <c r="AG639" i="3"/>
  <c r="Y639" i="3"/>
  <c r="AG512" i="3"/>
  <c r="Y512" i="3"/>
  <c r="AG502" i="3"/>
  <c r="Y502" i="3"/>
  <c r="AG359" i="3"/>
  <c r="Y359" i="3"/>
  <c r="AG358" i="3"/>
  <c r="Y358" i="3"/>
  <c r="AG133" i="3"/>
  <c r="Y133" i="3"/>
  <c r="AG516" i="3"/>
  <c r="Y516" i="3"/>
  <c r="AG557" i="3"/>
  <c r="Y557" i="3"/>
  <c r="AG335" i="3"/>
  <c r="Y335" i="3"/>
  <c r="AG750" i="3"/>
  <c r="Y750" i="3"/>
  <c r="AG641" i="3"/>
  <c r="Y641" i="3"/>
  <c r="AG901" i="3"/>
  <c r="Y901" i="3"/>
  <c r="AG579" i="3"/>
  <c r="Y579" i="3"/>
  <c r="AG225" i="3"/>
  <c r="Y225" i="3"/>
  <c r="AG388" i="3"/>
  <c r="Y388" i="3"/>
  <c r="AG694" i="3"/>
  <c r="Y694" i="3"/>
  <c r="AG774" i="3"/>
  <c r="Y774" i="3"/>
  <c r="AG777" i="3"/>
  <c r="Y777" i="3"/>
  <c r="AG336" i="3"/>
  <c r="Y336" i="3"/>
  <c r="AG985" i="3"/>
  <c r="Y985" i="3"/>
  <c r="AG402" i="3"/>
  <c r="Y402" i="3"/>
  <c r="AG468" i="3"/>
  <c r="Y468" i="3"/>
  <c r="AG711" i="3"/>
  <c r="Y711" i="3"/>
  <c r="AG812" i="3"/>
  <c r="Y812" i="3"/>
  <c r="AG289" i="3"/>
  <c r="Y289" i="3"/>
  <c r="AG125" i="3"/>
  <c r="Y125" i="3"/>
  <c r="AG143" i="3"/>
  <c r="Y143" i="3"/>
  <c r="AG832" i="3"/>
  <c r="Y832" i="3"/>
  <c r="AG362" i="3"/>
  <c r="Y362" i="3"/>
  <c r="AG485" i="3"/>
  <c r="Y485" i="3"/>
  <c r="O40" i="40"/>
  <c r="O38" i="40"/>
  <c r="F38" i="40"/>
  <c r="F39" i="40"/>
  <c r="F40" i="40"/>
  <c r="F41" i="40"/>
  <c r="F42" i="40"/>
  <c r="O41" i="40"/>
  <c r="O39" i="40"/>
  <c r="O42" i="40"/>
  <c r="AG170" i="3"/>
  <c r="Y170" i="3"/>
  <c r="AG480" i="3"/>
  <c r="Y480" i="3"/>
  <c r="AG819" i="3"/>
  <c r="Y819" i="3"/>
  <c r="AG655" i="3"/>
  <c r="Y655" i="3"/>
  <c r="AG793" i="3"/>
  <c r="Y793" i="3"/>
  <c r="AG931" i="3"/>
  <c r="Y931" i="3"/>
  <c r="AG197" i="3"/>
  <c r="Y197" i="3"/>
  <c r="AG967" i="3"/>
  <c r="Y967" i="3"/>
  <c r="AG406" i="3"/>
  <c r="Y406" i="3"/>
  <c r="AG118" i="3"/>
  <c r="Y118" i="3"/>
  <c r="AG950" i="3"/>
  <c r="Y950" i="3"/>
  <c r="AG854" i="3"/>
  <c r="Y854" i="3"/>
  <c r="AG754" i="3"/>
  <c r="Y754" i="3"/>
  <c r="AG860" i="3"/>
  <c r="Y860" i="3"/>
  <c r="AG489" i="3"/>
  <c r="Y489" i="3"/>
  <c r="AG594" i="3"/>
  <c r="Y594" i="3"/>
  <c r="AG102" i="3"/>
  <c r="Y102" i="3"/>
  <c r="AG103" i="3"/>
  <c r="Y103" i="3"/>
  <c r="AG178" i="3"/>
  <c r="Y178" i="3"/>
  <c r="AG995" i="3"/>
  <c r="Y995" i="3"/>
  <c r="AG755" i="3"/>
  <c r="Y755" i="3"/>
  <c r="AG507" i="3"/>
  <c r="Y507" i="3"/>
  <c r="AG232" i="3"/>
  <c r="Y232" i="3"/>
  <c r="AG683" i="3"/>
  <c r="Y683" i="3"/>
  <c r="AG451" i="3"/>
  <c r="Y451" i="3"/>
  <c r="AG189" i="3"/>
  <c r="Y189" i="3"/>
  <c r="AG421" i="3"/>
  <c r="Y421" i="3"/>
  <c r="AG578" i="3"/>
  <c r="Y578" i="3"/>
  <c r="AG647" i="3"/>
  <c r="Y647" i="3"/>
  <c r="AG296" i="3"/>
  <c r="Y296" i="3"/>
  <c r="AG55" i="3"/>
  <c r="Y55" i="3"/>
  <c r="AG328" i="3"/>
  <c r="Y328" i="3"/>
  <c r="AG303" i="3"/>
  <c r="Y303" i="3"/>
  <c r="AG867" i="3"/>
  <c r="Y867" i="3"/>
  <c r="AG401" i="3"/>
  <c r="Y401" i="3"/>
  <c r="AG94" i="3"/>
  <c r="Y94" i="3"/>
  <c r="AG522" i="3"/>
  <c r="Y522" i="3"/>
  <c r="AG868" i="3"/>
  <c r="Y868" i="3"/>
  <c r="AG768" i="3"/>
  <c r="Y768" i="3"/>
  <c r="AG881" i="3"/>
  <c r="Y881" i="3"/>
  <c r="AG690" i="3"/>
  <c r="Y690" i="3"/>
  <c r="AG984" i="3"/>
  <c r="Y984" i="3"/>
  <c r="AG156" i="3"/>
  <c r="Y156" i="3"/>
  <c r="AG789" i="3"/>
  <c r="Y789" i="3"/>
  <c r="AG810" i="3"/>
  <c r="Y810" i="3"/>
  <c r="AG671" i="3"/>
  <c r="Y671" i="3"/>
  <c r="AG720" i="3"/>
  <c r="Y720" i="3"/>
  <c r="AG593" i="3"/>
  <c r="Y593" i="3"/>
  <c r="AG959" i="3"/>
  <c r="Y959" i="3"/>
  <c r="AG804" i="3"/>
  <c r="Y804" i="3"/>
  <c r="AG545" i="3"/>
  <c r="Y545" i="3"/>
  <c r="AG680" i="3"/>
  <c r="Y680" i="3"/>
  <c r="AG525" i="3"/>
  <c r="Y525" i="3"/>
  <c r="AG623" i="3"/>
  <c r="Y623" i="3"/>
  <c r="AG432" i="3"/>
  <c r="Y432" i="3"/>
  <c r="AG880" i="3"/>
  <c r="Y880" i="3"/>
  <c r="AG583" i="3"/>
  <c r="Y583" i="3"/>
  <c r="AG667" i="3"/>
  <c r="Y667" i="3"/>
  <c r="AG757" i="3"/>
  <c r="Y757" i="3"/>
  <c r="AG372" i="3"/>
  <c r="Y372" i="3"/>
  <c r="AG541" i="3"/>
  <c r="Y541" i="3"/>
  <c r="AG830" i="3"/>
  <c r="Y830" i="3"/>
  <c r="AG134" i="3"/>
  <c r="Y134" i="3"/>
  <c r="AG120" i="3"/>
  <c r="Y120" i="3"/>
  <c r="AG137" i="3"/>
  <c r="Y137" i="3"/>
  <c r="AG403" i="3"/>
  <c r="Y403" i="3"/>
  <c r="AG430" i="3"/>
  <c r="Y430" i="3"/>
  <c r="AG923" i="3"/>
  <c r="Y923" i="3"/>
  <c r="AG983" i="3"/>
  <c r="Y983" i="3"/>
  <c r="AG26" i="3"/>
  <c r="Y26" i="3"/>
  <c r="AG79" i="3"/>
  <c r="Y79" i="3"/>
  <c r="AG172" i="3"/>
  <c r="Y172" i="3"/>
  <c r="AG302" i="3"/>
  <c r="Y302" i="3"/>
  <c r="AG452" i="3"/>
  <c r="Y452" i="3"/>
  <c r="AG567" i="3"/>
  <c r="Y567" i="3"/>
  <c r="AG902" i="3"/>
  <c r="Y902" i="3"/>
  <c r="AG114" i="3"/>
  <c r="Y114" i="3"/>
  <c r="AG866" i="3"/>
  <c r="Y866" i="3"/>
  <c r="AG213" i="3"/>
  <c r="Y213" i="3"/>
  <c r="AG752" i="3"/>
  <c r="Y752" i="3"/>
  <c r="AG890" i="3"/>
  <c r="Y890" i="3"/>
  <c r="AG405" i="3"/>
  <c r="Y405" i="3"/>
  <c r="AG219" i="3"/>
  <c r="Y219" i="3"/>
  <c r="AG562" i="3"/>
  <c r="Y562" i="3"/>
  <c r="AG438" i="3"/>
  <c r="Y438" i="3"/>
  <c r="AG91" i="3"/>
  <c r="Y91" i="3"/>
  <c r="AG977" i="3"/>
  <c r="Y977" i="3"/>
  <c r="AG422" i="3"/>
  <c r="Y422" i="3"/>
  <c r="AG851" i="3"/>
  <c r="Y851" i="3"/>
  <c r="AG415" i="3"/>
  <c r="Y415" i="3"/>
  <c r="AG563" i="3"/>
  <c r="Y563" i="3"/>
  <c r="AG869" i="3"/>
  <c r="Y869" i="3"/>
  <c r="AG248" i="3"/>
  <c r="Y248" i="3"/>
  <c r="AG138" i="3"/>
  <c r="Y138" i="3"/>
  <c r="AG61" i="3"/>
  <c r="Y61" i="3"/>
  <c r="AG916" i="3"/>
  <c r="Y916" i="3"/>
  <c r="AG844" i="3"/>
  <c r="Y844" i="3"/>
  <c r="AG418" i="3"/>
  <c r="Y418" i="3"/>
  <c r="AG365" i="3"/>
  <c r="Y365" i="3"/>
  <c r="AG326" i="3"/>
  <c r="Y326" i="3"/>
  <c r="AG540" i="3"/>
  <c r="Y540" i="3"/>
  <c r="AG10" i="3"/>
  <c r="Y10" i="3"/>
  <c r="AG487" i="3"/>
  <c r="Y487" i="3"/>
  <c r="AG675" i="3"/>
  <c r="Y675" i="3"/>
  <c r="AG509" i="3"/>
  <c r="Y509" i="3"/>
  <c r="AG66" i="3"/>
  <c r="Y66" i="3"/>
  <c r="AG181" i="3"/>
  <c r="Y181" i="3"/>
  <c r="AG435" i="3"/>
  <c r="Y435" i="3"/>
  <c r="AG412" i="3"/>
  <c r="Y412" i="3"/>
  <c r="AG332" i="3"/>
  <c r="Y332" i="3"/>
  <c r="AG498" i="3"/>
  <c r="Y498" i="3"/>
  <c r="AG27" i="3"/>
  <c r="Y27" i="3"/>
  <c r="AG861" i="3"/>
  <c r="Y861" i="3"/>
  <c r="AG139" i="3"/>
  <c r="Y139" i="3"/>
  <c r="AG929" i="3"/>
  <c r="Y929" i="3"/>
  <c r="AG277" i="3"/>
  <c r="Y277" i="3"/>
  <c r="AG787" i="3"/>
  <c r="Y787" i="3"/>
  <c r="AG904" i="3"/>
  <c r="Y904" i="3"/>
  <c r="AG261" i="3"/>
  <c r="Y261" i="3"/>
  <c r="AG361" i="3"/>
  <c r="Y361" i="3"/>
  <c r="AG871" i="3"/>
  <c r="Y871" i="3"/>
  <c r="AG688" i="3"/>
  <c r="Y688" i="3"/>
  <c r="AG801" i="3"/>
  <c r="Y801" i="3"/>
  <c r="AG742" i="3"/>
  <c r="Y742" i="3"/>
  <c r="AG253" i="3"/>
  <c r="Y253" i="3"/>
  <c r="AG224" i="3"/>
  <c r="Y224" i="3"/>
  <c r="AG483" i="3"/>
  <c r="Y483" i="3"/>
  <c r="AG591" i="3"/>
  <c r="Y591" i="3"/>
  <c r="AG640" i="3"/>
  <c r="Y640" i="3"/>
  <c r="AG987" i="3"/>
  <c r="Y987" i="3"/>
  <c r="AG353" i="3"/>
  <c r="Y353" i="3"/>
  <c r="AG245" i="3"/>
  <c r="Y245" i="3"/>
  <c r="AG47" i="3"/>
  <c r="Y47" i="3"/>
  <c r="AG653" i="3"/>
  <c r="Y653" i="3"/>
  <c r="AG295" i="3"/>
  <c r="Y295" i="3"/>
  <c r="AG543" i="3"/>
  <c r="Y543" i="3"/>
  <c r="AG962" i="3"/>
  <c r="Y962" i="3"/>
  <c r="AG926" i="3"/>
  <c r="Y926" i="3"/>
  <c r="AG345" i="3"/>
  <c r="Y345" i="3"/>
  <c r="AG42" i="3"/>
  <c r="Y42" i="3"/>
  <c r="AG824" i="3"/>
  <c r="Y824" i="3"/>
  <c r="AG527" i="3"/>
  <c r="Y527" i="3"/>
  <c r="AG397" i="3"/>
  <c r="Y397" i="3"/>
  <c r="AG896" i="3"/>
  <c r="Y896" i="3"/>
  <c r="AG941" i="3"/>
  <c r="Y941" i="3"/>
  <c r="AG13" i="3"/>
  <c r="Y13" i="3"/>
  <c r="AG260" i="3"/>
  <c r="Y260" i="3"/>
  <c r="AG378" i="3"/>
  <c r="Y378" i="3"/>
  <c r="AG39" i="3"/>
  <c r="Y39" i="3"/>
  <c r="AG399" i="3"/>
  <c r="Y399" i="3"/>
  <c r="AG383" i="3"/>
  <c r="Y383" i="3"/>
  <c r="AG58" i="3"/>
  <c r="Y58" i="3"/>
  <c r="AG373" i="3"/>
  <c r="Y373" i="3"/>
  <c r="AG730" i="3"/>
  <c r="Y730" i="3"/>
  <c r="AG913" i="3"/>
  <c r="Y913" i="3"/>
  <c r="AG278" i="3"/>
  <c r="Y278" i="3"/>
  <c r="AG471" i="3"/>
  <c r="Y471" i="3"/>
  <c r="AG210" i="3"/>
  <c r="Y210" i="3"/>
  <c r="AG927" i="3"/>
  <c r="Y927" i="3"/>
  <c r="AG434" i="3"/>
  <c r="Y434" i="3"/>
  <c r="AG992" i="3"/>
  <c r="Y992" i="3"/>
  <c r="AG1002" i="3"/>
  <c r="Y1002" i="3"/>
  <c r="AG366" i="3"/>
  <c r="Y366" i="3"/>
  <c r="AG307" i="3"/>
  <c r="Y307" i="3"/>
  <c r="AG552" i="3"/>
  <c r="Y552" i="3"/>
  <c r="AG571" i="3"/>
  <c r="Y571" i="3"/>
  <c r="AG633" i="3"/>
  <c r="Y633" i="3"/>
  <c r="AG41" i="3"/>
  <c r="Y41" i="3"/>
  <c r="AG135" i="3"/>
  <c r="Y135" i="3"/>
  <c r="AG168" i="3"/>
  <c r="Y168" i="3"/>
  <c r="AG932" i="3"/>
  <c r="Y932" i="3"/>
  <c r="AG920" i="3"/>
  <c r="Y920" i="3"/>
  <c r="AG616" i="3"/>
  <c r="Y616" i="3"/>
  <c r="AG884" i="3"/>
  <c r="Y884" i="3"/>
  <c r="AG691" i="3"/>
  <c r="Y691" i="3"/>
  <c r="AG693" i="3"/>
  <c r="Y693" i="3"/>
  <c r="AG341" i="3"/>
  <c r="Y341" i="3"/>
  <c r="AG600" i="3"/>
  <c r="Y600" i="3"/>
  <c r="AG764" i="3"/>
  <c r="Y764" i="3"/>
  <c r="AG220" i="3"/>
  <c r="Y220" i="3"/>
  <c r="AG100" i="3"/>
  <c r="Y100" i="3"/>
  <c r="AG15" i="3"/>
  <c r="Y15" i="3"/>
  <c r="AG524" i="3"/>
  <c r="Y524" i="3"/>
  <c r="AG565" i="3"/>
  <c r="Y565" i="3"/>
  <c r="AG346" i="3"/>
  <c r="Y346" i="3"/>
  <c r="AG595" i="3"/>
  <c r="Y595" i="3"/>
  <c r="AG188" i="3"/>
  <c r="Y188" i="3"/>
  <c r="AG530" i="3"/>
  <c r="Y530" i="3"/>
  <c r="AG195" i="3"/>
  <c r="Y195" i="3"/>
  <c r="AG351" i="3"/>
  <c r="Y351" i="3"/>
  <c r="AG396" i="3"/>
  <c r="Y396" i="3"/>
  <c r="AG876" i="3"/>
  <c r="Y876" i="3"/>
  <c r="AG963" i="3"/>
  <c r="Y963" i="3"/>
  <c r="AG78" i="3"/>
  <c r="Y78" i="3"/>
  <c r="AG104" i="3"/>
  <c r="Y104" i="3"/>
  <c r="AG619" i="3"/>
  <c r="Y619" i="3"/>
  <c r="AG849" i="3"/>
  <c r="Y849" i="3"/>
  <c r="AG898" i="3"/>
  <c r="Y898" i="3"/>
  <c r="AG900" i="3"/>
  <c r="Y900" i="3"/>
  <c r="AG206" i="3"/>
  <c r="Y206" i="3"/>
  <c r="AG442" i="3"/>
  <c r="Y442" i="3"/>
  <c r="AG165" i="3"/>
  <c r="Y165" i="3"/>
  <c r="AG863" i="3"/>
  <c r="Y863" i="3"/>
  <c r="AG994" i="3"/>
  <c r="Y994" i="3"/>
  <c r="AG721" i="3"/>
  <c r="Y721" i="3"/>
  <c r="AG891" i="3"/>
  <c r="Y891" i="3"/>
  <c r="AG182" i="3"/>
  <c r="Y182" i="3"/>
  <c r="AG566" i="3"/>
  <c r="Y566" i="3"/>
  <c r="AG230" i="3"/>
  <c r="Y230" i="3"/>
  <c r="AG717" i="3"/>
  <c r="Y717" i="3"/>
  <c r="AG969" i="3"/>
  <c r="Y969" i="3"/>
  <c r="AG560" i="3"/>
  <c r="Y560" i="3"/>
  <c r="AG794" i="3"/>
  <c r="Y794" i="3"/>
  <c r="AG395" i="3"/>
  <c r="Y395" i="3"/>
  <c r="AG110" i="3"/>
  <c r="Y110" i="3"/>
  <c r="AG907" i="3"/>
  <c r="Y907" i="3"/>
  <c r="AG564" i="3"/>
  <c r="Y564" i="3"/>
  <c r="AG936" i="3"/>
  <c r="Y936" i="3"/>
  <c r="AG439" i="3"/>
  <c r="Y439" i="3"/>
  <c r="AG697" i="3"/>
  <c r="Y697" i="3"/>
  <c r="AG668" i="3"/>
  <c r="Y668" i="3"/>
  <c r="AG163" i="3"/>
  <c r="Y163" i="3"/>
  <c r="AG841" i="3"/>
  <c r="Y841" i="3"/>
  <c r="AG475" i="3"/>
  <c r="Y475" i="3"/>
  <c r="AG990" i="3"/>
  <c r="Y990" i="3"/>
  <c r="AG822" i="3"/>
  <c r="Y822" i="3"/>
  <c r="AG536" i="3"/>
  <c r="Y536" i="3"/>
  <c r="AG255" i="3"/>
  <c r="Y255" i="3"/>
  <c r="AG288" i="3"/>
  <c r="Y288" i="3"/>
  <c r="AG539" i="3"/>
  <c r="Y539" i="3"/>
  <c r="AG678" i="3"/>
  <c r="Y678" i="3"/>
  <c r="AG829" i="3"/>
  <c r="Y829" i="3"/>
  <c r="AG974" i="3"/>
  <c r="Y974" i="3"/>
  <c r="AG894" i="3"/>
  <c r="Y894" i="3"/>
  <c r="N20" i="5"/>
  <c r="N43" i="40"/>
  <c r="F32" i="14" s="1"/>
  <c r="AG617" i="3"/>
  <c r="Y617" i="3"/>
  <c r="AG855" i="3"/>
  <c r="Y855" i="3"/>
  <c r="AG956" i="3"/>
  <c r="Y956" i="3"/>
  <c r="AG463" i="3"/>
  <c r="Y463" i="3"/>
  <c r="AG297" i="3"/>
  <c r="Y297" i="3"/>
  <c r="AG713" i="3"/>
  <c r="Y713" i="3"/>
  <c r="AG482" i="3"/>
  <c r="Y482" i="3"/>
  <c r="AG660" i="3"/>
  <c r="Y660" i="3"/>
  <c r="AG108" i="3"/>
  <c r="Y108" i="3"/>
  <c r="AG128" i="3"/>
  <c r="Y128" i="3"/>
  <c r="AG299" i="3"/>
  <c r="Y299" i="3"/>
  <c r="AG356" i="3"/>
  <c r="Y356" i="3"/>
  <c r="AG408" i="3"/>
  <c r="Y408" i="3"/>
  <c r="AG573" i="3"/>
  <c r="Y573" i="3"/>
  <c r="AG964" i="3"/>
  <c r="Y964" i="3"/>
  <c r="AG887" i="3"/>
  <c r="Y887" i="3"/>
  <c r="AG903" i="3"/>
  <c r="Y903" i="3"/>
  <c r="AG236" i="3"/>
  <c r="Y236" i="3"/>
  <c r="AG761" i="3"/>
  <c r="Y761" i="3"/>
  <c r="AG917" i="3"/>
  <c r="Y917" i="3"/>
  <c r="AG57" i="3"/>
  <c r="Y57" i="3"/>
  <c r="AG201" i="3"/>
  <c r="Y201" i="3"/>
  <c r="AG38" i="3"/>
  <c r="Y38" i="3"/>
  <c r="AG677" i="3"/>
  <c r="Y677" i="3"/>
  <c r="AG775" i="3"/>
  <c r="Y775" i="3"/>
  <c r="AG520" i="3"/>
  <c r="Y520" i="3"/>
  <c r="AG684" i="3"/>
  <c r="Y684" i="3"/>
  <c r="AG196" i="3"/>
  <c r="Y196" i="3"/>
  <c r="AG805" i="3"/>
  <c r="Y805" i="3"/>
  <c r="AG147" i="3"/>
  <c r="Y147" i="3"/>
  <c r="AG444" i="3"/>
  <c r="Y444" i="3"/>
  <c r="AG549" i="3"/>
  <c r="Y549" i="3"/>
  <c r="AG862" i="3"/>
  <c r="Y862" i="3"/>
  <c r="AG988" i="3"/>
  <c r="Y988" i="3"/>
  <c r="AG175" i="3"/>
  <c r="Y175" i="3"/>
  <c r="AG333" i="3"/>
  <c r="Y333" i="3"/>
  <c r="AG174" i="3"/>
  <c r="Y174" i="3"/>
  <c r="AG190" i="3"/>
  <c r="Y190" i="3"/>
  <c r="AG293" i="3"/>
  <c r="Y293" i="3"/>
  <c r="AG259" i="3"/>
  <c r="Y259" i="3"/>
  <c r="AG82" i="3"/>
  <c r="Y82" i="3"/>
  <c r="AG828" i="3"/>
  <c r="Y828" i="3"/>
  <c r="AG240" i="3"/>
  <c r="Y240" i="3"/>
  <c r="AG348" i="3"/>
  <c r="Y348" i="3"/>
  <c r="AG945" i="3"/>
  <c r="Y945" i="3"/>
  <c r="AG818" i="3"/>
  <c r="Y818" i="3"/>
  <c r="AG364" i="3"/>
  <c r="Y364" i="3"/>
  <c r="AG23" i="3"/>
  <c r="Y23" i="3"/>
  <c r="AG831" i="3"/>
  <c r="Y831" i="3"/>
  <c r="AG797" i="3"/>
  <c r="Y797" i="3"/>
  <c r="AG783" i="3"/>
  <c r="Y783" i="3"/>
  <c r="AG131" i="3"/>
  <c r="Y131" i="3"/>
  <c r="AG1003" i="3"/>
  <c r="Y1003" i="3"/>
  <c r="AG875" i="3"/>
  <c r="Y875" i="3"/>
  <c r="AG746" i="3"/>
  <c r="Y746" i="3"/>
  <c r="AG472" i="3"/>
  <c r="Y472" i="3"/>
  <c r="AG458" i="3"/>
  <c r="Y458" i="3"/>
  <c r="AG510" i="3"/>
  <c r="Y510" i="3"/>
  <c r="AG28" i="3"/>
  <c r="Y28" i="3"/>
  <c r="AG978" i="3"/>
  <c r="Y978" i="3"/>
  <c r="AG778" i="3"/>
  <c r="Y778" i="3"/>
  <c r="AG604" i="3"/>
  <c r="Y604" i="3"/>
  <c r="AG879" i="3"/>
  <c r="Y879" i="3"/>
  <c r="AG725" i="3"/>
  <c r="Y725" i="3"/>
  <c r="AG374" i="3"/>
  <c r="Y374" i="3"/>
  <c r="AG221" i="3"/>
  <c r="Y221" i="3"/>
  <c r="AG951" i="3"/>
  <c r="Y951" i="3"/>
  <c r="AG681" i="3"/>
  <c r="Y681" i="3"/>
  <c r="AG877" i="3"/>
  <c r="Y877" i="3"/>
  <c r="AG700" i="3"/>
  <c r="Y700" i="3"/>
  <c r="AG417" i="3"/>
  <c r="Y417" i="3"/>
  <c r="AG622" i="3"/>
  <c r="Y622" i="3"/>
  <c r="AG269" i="3"/>
  <c r="Y269" i="3"/>
  <c r="AG999" i="3"/>
  <c r="Y999" i="3"/>
  <c r="AG456" i="3"/>
  <c r="Y456" i="3"/>
  <c r="AG49" i="3"/>
  <c r="Y49" i="3"/>
  <c r="AG207" i="3"/>
  <c r="Y207" i="3"/>
  <c r="AG582" i="3"/>
  <c r="Y582" i="3"/>
  <c r="AG499" i="3"/>
  <c r="Y499" i="3"/>
  <c r="AG621" i="3"/>
  <c r="Y621" i="3"/>
  <c r="AG808" i="3"/>
  <c r="Y808" i="3"/>
  <c r="AG77" i="3"/>
  <c r="Y77" i="3"/>
  <c r="AS7" i="1"/>
  <c r="B52" i="28"/>
  <c r="B23" i="14"/>
  <c r="CQ8" i="1"/>
  <c r="C24" i="14" s="1"/>
  <c r="C9" i="14" s="1"/>
  <c r="I116" i="6"/>
  <c r="BS172" i="3"/>
  <c r="D116" i="6"/>
  <c r="F57" i="14" s="1"/>
  <c r="E116" i="6"/>
  <c r="G57" i="14" s="1"/>
  <c r="I116" i="39"/>
  <c r="E116" i="39"/>
  <c r="G64" i="14" s="1"/>
  <c r="D116" i="39"/>
  <c r="F64" i="14" s="1"/>
  <c r="BS125" i="3"/>
  <c r="BK113" i="3"/>
  <c r="BJ126" i="3"/>
  <c r="BJ69" i="3"/>
  <c r="BJ85" i="3"/>
  <c r="C21" i="28"/>
  <c r="D2" i="13"/>
  <c r="BJ84" i="3"/>
  <c r="BR75" i="3"/>
  <c r="BJ89" i="3"/>
  <c r="BR340" i="3"/>
  <c r="BJ211" i="3"/>
  <c r="BR99" i="3"/>
  <c r="BR309" i="3"/>
  <c r="BR985" i="3"/>
  <c r="BJ18" i="3"/>
  <c r="BR38" i="3"/>
  <c r="BJ31" i="3"/>
  <c r="BR371" i="3"/>
  <c r="BR71" i="3"/>
  <c r="BR98" i="3"/>
  <c r="BR207" i="3"/>
  <c r="BJ23" i="3"/>
  <c r="BR83" i="3"/>
  <c r="BK137" i="3"/>
  <c r="BR51" i="3"/>
  <c r="BR63" i="3"/>
  <c r="BJ59" i="3"/>
  <c r="BR127" i="3"/>
  <c r="BR67" i="3"/>
  <c r="BR133" i="3"/>
  <c r="BK116" i="3"/>
  <c r="BR17" i="3"/>
  <c r="BJ46" i="3"/>
  <c r="BK184" i="3"/>
  <c r="BK122" i="3"/>
  <c r="BJ123" i="3"/>
  <c r="BJ36" i="3"/>
  <c r="BJ73" i="3"/>
  <c r="BJ189" i="3"/>
  <c r="BR265" i="3"/>
  <c r="BR202" i="3"/>
  <c r="BJ168" i="3"/>
  <c r="BR215" i="3"/>
  <c r="BR136" i="3"/>
  <c r="BK181" i="3"/>
  <c r="BJ14" i="3"/>
  <c r="BJ40" i="3"/>
  <c r="BJ55" i="3"/>
  <c r="BJ135" i="3"/>
  <c r="BJ194" i="3"/>
  <c r="BR771" i="3"/>
  <c r="BS130" i="3"/>
  <c r="BJ41" i="3"/>
  <c r="BJ198" i="3"/>
  <c r="BS169" i="3"/>
  <c r="BR62" i="3"/>
  <c r="BR802" i="3"/>
  <c r="BR643" i="3"/>
  <c r="BJ74" i="3"/>
  <c r="BR60" i="3"/>
  <c r="BJ171" i="3"/>
  <c r="BR174" i="3"/>
  <c r="BK119" i="3"/>
  <c r="BJ199" i="3"/>
  <c r="BR842" i="3"/>
  <c r="BR193" i="3"/>
  <c r="BR452" i="3"/>
  <c r="BJ54" i="3"/>
  <c r="BR104" i="3"/>
  <c r="BJ19" i="3"/>
  <c r="BR77" i="3"/>
  <c r="BR48" i="3"/>
  <c r="BJ15" i="3"/>
  <c r="BR24" i="3"/>
  <c r="BS112" i="3"/>
  <c r="BR50" i="3"/>
  <c r="BR61" i="3"/>
  <c r="BK175" i="3"/>
  <c r="BR204" i="3"/>
  <c r="BR185" i="3"/>
  <c r="BR206" i="3"/>
  <c r="BR28" i="3"/>
  <c r="BJ183" i="3"/>
  <c r="BJ192" i="3"/>
  <c r="BR22" i="3"/>
  <c r="BJ203" i="3"/>
  <c r="BR1001" i="3"/>
  <c r="BJ70" i="3"/>
  <c r="BJ16" i="3"/>
  <c r="BR58" i="3"/>
  <c r="BR954" i="3"/>
  <c r="BS128" i="3"/>
  <c r="BR57" i="3"/>
  <c r="BS134" i="3"/>
  <c r="BR68" i="3"/>
  <c r="BR64" i="3"/>
  <c r="BR94" i="3"/>
  <c r="BR88" i="3"/>
  <c r="BJ214" i="3"/>
  <c r="BR56" i="3"/>
  <c r="BJ52" i="3"/>
  <c r="BR100" i="3"/>
  <c r="BR213" i="3"/>
  <c r="BJ81" i="3"/>
  <c r="BR87" i="3"/>
  <c r="BJ92" i="3"/>
  <c r="BR190" i="3"/>
  <c r="BJ65" i="3"/>
  <c r="BJ195" i="3"/>
  <c r="BR296" i="3"/>
  <c r="BJ188" i="3"/>
  <c r="BJ34" i="3"/>
  <c r="BJ117" i="3"/>
  <c r="BR962" i="3"/>
  <c r="BR164" i="3"/>
  <c r="BJ33" i="3"/>
  <c r="BJ49" i="3"/>
  <c r="BR208" i="3"/>
  <c r="BJ96" i="3"/>
  <c r="BJ32" i="3"/>
  <c r="BR197" i="3"/>
  <c r="BR95" i="3"/>
  <c r="BR21" i="3"/>
  <c r="BR26" i="3"/>
  <c r="BJ30" i="3"/>
  <c r="BJ13" i="3"/>
  <c r="BJ53" i="3"/>
  <c r="BJ47" i="3"/>
  <c r="BR39" i="3"/>
  <c r="BJ42" i="3"/>
  <c r="BJ114" i="3"/>
  <c r="BR527" i="3"/>
  <c r="BJ102" i="3"/>
  <c r="BR35" i="3"/>
  <c r="BR79" i="3"/>
  <c r="BR352" i="3"/>
  <c r="BR308" i="3"/>
  <c r="BJ86" i="3"/>
  <c r="BR210" i="3"/>
  <c r="BJ196" i="3"/>
  <c r="BK178" i="3"/>
  <c r="BR191" i="3"/>
  <c r="BR80" i="3"/>
  <c r="BJ205" i="3"/>
  <c r="BJ118" i="3"/>
  <c r="BJ101" i="3"/>
  <c r="BR132" i="3"/>
  <c r="BR849" i="3"/>
  <c r="BK121" i="3"/>
  <c r="BK15" i="3"/>
  <c r="BK110" i="3"/>
  <c r="BR695" i="3"/>
  <c r="BR416" i="3"/>
  <c r="BK107" i="3"/>
  <c r="BR25" i="3"/>
  <c r="BR109" i="3"/>
  <c r="BR29" i="3"/>
  <c r="BR681" i="3"/>
  <c r="BJ97" i="3"/>
  <c r="BR209" i="3"/>
  <c r="BJ78" i="3"/>
  <c r="BR37" i="3"/>
  <c r="BR419" i="3"/>
  <c r="BR738" i="3"/>
  <c r="BR369" i="3"/>
  <c r="BR901" i="3"/>
  <c r="BR787" i="3"/>
  <c r="BR624" i="3"/>
  <c r="BJ115" i="3"/>
  <c r="BJ20" i="3"/>
  <c r="BR66" i="3"/>
  <c r="BK131" i="3"/>
  <c r="BJ187" i="3"/>
  <c r="BR315" i="3"/>
  <c r="BR919" i="3"/>
  <c r="BR260" i="3"/>
  <c r="BR343" i="3"/>
  <c r="BR443" i="3"/>
  <c r="BJ124" i="3"/>
  <c r="BR256" i="3"/>
  <c r="BR683" i="3"/>
  <c r="BR743" i="3"/>
  <c r="BR464" i="3"/>
  <c r="BR408" i="3"/>
  <c r="BR850" i="3"/>
  <c r="BR43" i="3"/>
  <c r="BJ108" i="3"/>
  <c r="BJ45" i="3"/>
  <c r="BJ201" i="3"/>
  <c r="BR902" i="3"/>
  <c r="BR257" i="3"/>
  <c r="BR361" i="3"/>
  <c r="BR72" i="3"/>
  <c r="BR703" i="3"/>
  <c r="BR76" i="3"/>
  <c r="BR82" i="3"/>
  <c r="BR106" i="3"/>
  <c r="BR176" i="3"/>
  <c r="BJ200" i="3"/>
  <c r="BJ177" i="3"/>
  <c r="BR413" i="3"/>
  <c r="BR129" i="3"/>
  <c r="BR687" i="3"/>
  <c r="BR103" i="3"/>
  <c r="BR279" i="3"/>
  <c r="BR944" i="3"/>
  <c r="BR377" i="3"/>
  <c r="BR147" i="3"/>
  <c r="BR93" i="3"/>
  <c r="BR543" i="3"/>
  <c r="BR596" i="3"/>
  <c r="BR286" i="3"/>
  <c r="BR281" i="3"/>
  <c r="BR180" i="3"/>
  <c r="BR27" i="3"/>
  <c r="BR612" i="3"/>
  <c r="BR652" i="3"/>
  <c r="BR182" i="3"/>
  <c r="BR153" i="3"/>
  <c r="BR613" i="3"/>
  <c r="BR105" i="3"/>
  <c r="BR217" i="3"/>
  <c r="BR493" i="3"/>
  <c r="BR996" i="3"/>
  <c r="BR186" i="3"/>
  <c r="BR90" i="3"/>
  <c r="BR931" i="3"/>
  <c r="BR776" i="3"/>
  <c r="BR476" i="3"/>
  <c r="BR162" i="3"/>
  <c r="BR796" i="3"/>
  <c r="BJ212" i="3"/>
  <c r="BR44" i="3"/>
  <c r="BR120" i="3"/>
  <c r="BJ91" i="3"/>
  <c r="BR355" i="3"/>
  <c r="BR385" i="3"/>
  <c r="BR538" i="3"/>
  <c r="BR602" i="3"/>
  <c r="BR238" i="3"/>
  <c r="BR887" i="3"/>
  <c r="BR647" i="3"/>
  <c r="BK948" i="3"/>
  <c r="BS948" i="3"/>
  <c r="BK606" i="3"/>
  <c r="BS606" i="3"/>
  <c r="BK630" i="3"/>
  <c r="BS630" i="3"/>
  <c r="BK63" i="3"/>
  <c r="BS63" i="3"/>
  <c r="BK976" i="3"/>
  <c r="BS976" i="3"/>
  <c r="BK394" i="3"/>
  <c r="BS394" i="3"/>
  <c r="BK288" i="3"/>
  <c r="BS288" i="3"/>
  <c r="BK926" i="3"/>
  <c r="BS926" i="3"/>
  <c r="BK32" i="3"/>
  <c r="BS32" i="3"/>
  <c r="BK564" i="3"/>
  <c r="BS564" i="3"/>
  <c r="BK791" i="3"/>
  <c r="BS791" i="3"/>
  <c r="BR897" i="3"/>
  <c r="BR926" i="3"/>
  <c r="BJ926" i="3"/>
  <c r="BR284" i="3"/>
  <c r="BJ284" i="3"/>
  <c r="BR264" i="3"/>
  <c r="BJ264" i="3"/>
  <c r="BR754" i="3"/>
  <c r="BJ754" i="3"/>
  <c r="BJ137" i="3"/>
  <c r="BR137" i="3"/>
  <c r="BR667" i="3"/>
  <c r="BJ667" i="3"/>
  <c r="BR307" i="3"/>
  <c r="BJ307" i="3"/>
  <c r="BR917" i="3"/>
  <c r="BJ917" i="3"/>
  <c r="BR732" i="3"/>
  <c r="BR746" i="3"/>
  <c r="BK696" i="3"/>
  <c r="BS696" i="3"/>
  <c r="BR384" i="3"/>
  <c r="BR911" i="3"/>
  <c r="BR274" i="3"/>
  <c r="BR232" i="3"/>
  <c r="BR633" i="3"/>
  <c r="BR337" i="3"/>
  <c r="BR499" i="3"/>
  <c r="BK344" i="3"/>
  <c r="BS344" i="3"/>
  <c r="BK882" i="3"/>
  <c r="BS882" i="3"/>
  <c r="BK668" i="3"/>
  <c r="BS668" i="3"/>
  <c r="BK613" i="3"/>
  <c r="BS613" i="3"/>
  <c r="BK449" i="3"/>
  <c r="BS449" i="3"/>
  <c r="BK608" i="3"/>
  <c r="BS608" i="3"/>
  <c r="BK29" i="3"/>
  <c r="BS29" i="3"/>
  <c r="BK936" i="3"/>
  <c r="BS936" i="3"/>
  <c r="BK141" i="3"/>
  <c r="BS141" i="3"/>
  <c r="BK770" i="3"/>
  <c r="BS770" i="3"/>
  <c r="BK639" i="3"/>
  <c r="BS639" i="3"/>
  <c r="BK928" i="3"/>
  <c r="BS928" i="3"/>
  <c r="BK476" i="3"/>
  <c r="BS476" i="3"/>
  <c r="BK371" i="3"/>
  <c r="BS371" i="3"/>
  <c r="BK814" i="3"/>
  <c r="BS814" i="3"/>
  <c r="BK915" i="3"/>
  <c r="BS915" i="3"/>
  <c r="BK815" i="3"/>
  <c r="BS815" i="3"/>
  <c r="BK911" i="3"/>
  <c r="BS911" i="3"/>
  <c r="BK438" i="3"/>
  <c r="BS438" i="3"/>
  <c r="BK930" i="3"/>
  <c r="BS930" i="3"/>
  <c r="BS880" i="3"/>
  <c r="BK880" i="3"/>
  <c r="BK579" i="3"/>
  <c r="BS579" i="3"/>
  <c r="BK471" i="3"/>
  <c r="BS471" i="3"/>
  <c r="BK307" i="3"/>
  <c r="BS307" i="3"/>
  <c r="BK640" i="3"/>
  <c r="BS640" i="3"/>
  <c r="BK920" i="3"/>
  <c r="BS920" i="3"/>
  <c r="BS195" i="3"/>
  <c r="BK195" i="3"/>
  <c r="BS102" i="3"/>
  <c r="BK102" i="3"/>
  <c r="BK809" i="3"/>
  <c r="BS809" i="3"/>
  <c r="BS360" i="3"/>
  <c r="BK360" i="3"/>
  <c r="BK514" i="3"/>
  <c r="BS514" i="3"/>
  <c r="BK491" i="3"/>
  <c r="BS491" i="3"/>
  <c r="BK812" i="3"/>
  <c r="BS812" i="3"/>
  <c r="BK535" i="3"/>
  <c r="BS535" i="3"/>
  <c r="BK531" i="3"/>
  <c r="BS531" i="3"/>
  <c r="BK892" i="3"/>
  <c r="BS892" i="3"/>
  <c r="BK16" i="3"/>
  <c r="BS16" i="3"/>
  <c r="BK380" i="3"/>
  <c r="BS380" i="3"/>
  <c r="BS816" i="3"/>
  <c r="BK816" i="3"/>
  <c r="BK662" i="3"/>
  <c r="BS662" i="3"/>
  <c r="BK296" i="3"/>
  <c r="BS296" i="3"/>
  <c r="BS445" i="3"/>
  <c r="BK445" i="3"/>
  <c r="BS451" i="3"/>
  <c r="BK451" i="3"/>
  <c r="BK699" i="3"/>
  <c r="BS699" i="3"/>
  <c r="BK745" i="3"/>
  <c r="BS745" i="3"/>
  <c r="BK268" i="3"/>
  <c r="BS268" i="3"/>
  <c r="BK766" i="3"/>
  <c r="BS766" i="3"/>
  <c r="BK117" i="3"/>
  <c r="BS117" i="3"/>
  <c r="BK215" i="3"/>
  <c r="BS215" i="3"/>
  <c r="BK339" i="3"/>
  <c r="BS339" i="3"/>
  <c r="BS197" i="3"/>
  <c r="BK197" i="3"/>
  <c r="BK572" i="3"/>
  <c r="BS572" i="3"/>
  <c r="BS663" i="3"/>
  <c r="BK663" i="3"/>
  <c r="BS334" i="3"/>
  <c r="BK334" i="3"/>
  <c r="BK730" i="3"/>
  <c r="BS730" i="3"/>
  <c r="BK382" i="3"/>
  <c r="BS382" i="3"/>
  <c r="BK868" i="3"/>
  <c r="BS868" i="3"/>
  <c r="BS518" i="3"/>
  <c r="BK518" i="3"/>
  <c r="BK232" i="3"/>
  <c r="BS232" i="3"/>
  <c r="BK436" i="3"/>
  <c r="BS436" i="3"/>
  <c r="BK726" i="3"/>
  <c r="BS726" i="3"/>
  <c r="BK701" i="3"/>
  <c r="BS701" i="3"/>
  <c r="BK955" i="3"/>
  <c r="BS955" i="3"/>
  <c r="BK947" i="3"/>
  <c r="BS947" i="3"/>
  <c r="BK210" i="3"/>
  <c r="BS210" i="3"/>
  <c r="BK427" i="3"/>
  <c r="BS427" i="3"/>
  <c r="BK44" i="3"/>
  <c r="BS44" i="3"/>
  <c r="BK533" i="3"/>
  <c r="BS533" i="3"/>
  <c r="BK193" i="3"/>
  <c r="BS193" i="3"/>
  <c r="BK39" i="3"/>
  <c r="BS39" i="3"/>
  <c r="BK559" i="3"/>
  <c r="BS559" i="3"/>
  <c r="BK969" i="3"/>
  <c r="BS969" i="3"/>
  <c r="BS216" i="3"/>
  <c r="BK216" i="3"/>
  <c r="BK922" i="3"/>
  <c r="BS922" i="3"/>
  <c r="BK266" i="3"/>
  <c r="BS266" i="3"/>
  <c r="BK550" i="3"/>
  <c r="BS550" i="3"/>
  <c r="BS417" i="3"/>
  <c r="BK417" i="3"/>
  <c r="BK45" i="3"/>
  <c r="BS45" i="3"/>
  <c r="BK970" i="3"/>
  <c r="BS970" i="3"/>
  <c r="BS906" i="3"/>
  <c r="BK906" i="3"/>
  <c r="BK396" i="3"/>
  <c r="BS396" i="3"/>
  <c r="BK420" i="3"/>
  <c r="BS420" i="3"/>
  <c r="BR394" i="3"/>
  <c r="BR805" i="3"/>
  <c r="BR303" i="3"/>
  <c r="BR627" i="3"/>
  <c r="BR456" i="3"/>
  <c r="BR608" i="3"/>
  <c r="BR665" i="3"/>
  <c r="BR763" i="3"/>
  <c r="BR955" i="3"/>
  <c r="BR986" i="3"/>
  <c r="BR435" i="3"/>
  <c r="BR322" i="3"/>
  <c r="BR348" i="3"/>
  <c r="BR228" i="3"/>
  <c r="BR401" i="3"/>
  <c r="BR465" i="3"/>
  <c r="BR363" i="3"/>
  <c r="BR240" i="3"/>
  <c r="BR793" i="3"/>
  <c r="BR922" i="3"/>
  <c r="BR760" i="3"/>
  <c r="BR526" i="3"/>
  <c r="BR149" i="3"/>
  <c r="BR218" i="3"/>
  <c r="BR604" i="3"/>
  <c r="BR179" i="3"/>
  <c r="BR615" i="3"/>
  <c r="BR735" i="3"/>
  <c r="BR641" i="3"/>
  <c r="BR786" i="3"/>
  <c r="BR659" i="3"/>
  <c r="BR467" i="3"/>
  <c r="BR890" i="3"/>
  <c r="BR398" i="3"/>
  <c r="BR347" i="3"/>
  <c r="BR879" i="3"/>
  <c r="BR817" i="3"/>
  <c r="BR873" i="3"/>
  <c r="BR675" i="3"/>
  <c r="BR803" i="3"/>
  <c r="BR320" i="3"/>
  <c r="BR483" i="3"/>
  <c r="BR250" i="3"/>
  <c r="BR693" i="3"/>
  <c r="BR341" i="3"/>
  <c r="BR11" i="3"/>
  <c r="BR364" i="3"/>
  <c r="BR356" i="3"/>
  <c r="BR726" i="3"/>
  <c r="BR663" i="3"/>
  <c r="BR950" i="3"/>
  <c r="BR795" i="3"/>
  <c r="BR957" i="3"/>
  <c r="BR271" i="3"/>
  <c r="BR327" i="3"/>
  <c r="BJ181" i="3"/>
  <c r="BR181" i="3"/>
  <c r="BJ178" i="3"/>
  <c r="BR178" i="3"/>
  <c r="BR609" i="3"/>
  <c r="BJ609" i="3"/>
  <c r="BR578" i="3"/>
  <c r="BJ578" i="3"/>
  <c r="BR757" i="3"/>
  <c r="BR403" i="3"/>
  <c r="BR815" i="3"/>
  <c r="BR699" i="3"/>
  <c r="BR797" i="3"/>
  <c r="BR1005" i="3"/>
  <c r="BR960" i="3"/>
  <c r="BR251" i="3"/>
  <c r="BR367" i="3"/>
  <c r="BR533" i="3"/>
  <c r="BR426" i="3"/>
  <c r="BK983" i="3"/>
  <c r="BS983" i="3"/>
  <c r="BK687" i="3"/>
  <c r="BS687" i="3"/>
  <c r="BS257" i="3"/>
  <c r="BK257" i="3"/>
  <c r="BK542" i="3"/>
  <c r="BS542" i="3"/>
  <c r="BK28" i="3"/>
  <c r="BS28" i="3"/>
  <c r="BK500" i="3"/>
  <c r="BS500" i="3"/>
  <c r="BK758" i="3"/>
  <c r="BS758" i="3"/>
  <c r="BK539" i="3"/>
  <c r="BS539" i="3"/>
  <c r="BK714" i="3"/>
  <c r="BS714" i="3"/>
  <c r="BK283" i="3"/>
  <c r="BS283" i="3"/>
  <c r="BS760" i="3"/>
  <c r="BK760" i="3"/>
  <c r="BK669" i="3"/>
  <c r="BS669" i="3"/>
  <c r="BK879" i="3"/>
  <c r="BS879" i="3"/>
  <c r="BK934" i="3"/>
  <c r="BS934" i="3"/>
  <c r="BK254" i="3"/>
  <c r="BS254" i="3"/>
  <c r="BK958" i="3"/>
  <c r="BS958" i="3"/>
  <c r="BK401" i="3"/>
  <c r="BS401" i="3"/>
  <c r="BK779" i="3"/>
  <c r="BS779" i="3"/>
  <c r="BK589" i="3"/>
  <c r="BS589" i="3"/>
  <c r="BK276" i="3"/>
  <c r="BS276" i="3"/>
  <c r="BK890" i="3"/>
  <c r="BS890" i="3"/>
  <c r="BK671" i="3"/>
  <c r="BS671" i="3"/>
  <c r="BK233" i="3"/>
  <c r="BS233" i="3"/>
  <c r="BK439" i="3"/>
  <c r="BS439" i="3"/>
  <c r="BK529" i="3"/>
  <c r="BS529" i="3"/>
  <c r="BK251" i="3"/>
  <c r="BS251" i="3"/>
  <c r="BK515" i="3"/>
  <c r="BS515" i="3"/>
  <c r="BK387" i="3"/>
  <c r="BS387" i="3"/>
  <c r="BK842" i="3"/>
  <c r="BS842" i="3"/>
  <c r="BK400" i="3"/>
  <c r="BS400" i="3"/>
  <c r="BK298" i="3"/>
  <c r="BS298" i="3"/>
  <c r="BK211" i="3"/>
  <c r="BS211" i="3"/>
  <c r="BK52" i="3"/>
  <c r="BS52" i="3"/>
  <c r="BK959" i="3"/>
  <c r="BS959" i="3"/>
  <c r="BK100" i="3"/>
  <c r="BS100" i="3"/>
  <c r="BK994" i="3"/>
  <c r="BS994" i="3"/>
  <c r="BK153" i="3"/>
  <c r="BS153" i="3"/>
  <c r="BK741" i="3"/>
  <c r="BS741" i="3"/>
  <c r="BK822" i="3"/>
  <c r="BS822" i="3"/>
  <c r="BK878" i="3"/>
  <c r="BS878" i="3"/>
  <c r="BS957" i="3"/>
  <c r="BK957" i="3"/>
  <c r="BK264" i="3"/>
  <c r="BS264" i="3"/>
  <c r="BK86" i="3"/>
  <c r="BS86" i="3"/>
  <c r="BS429" i="3"/>
  <c r="BK429" i="3"/>
  <c r="BK241" i="3"/>
  <c r="BS241" i="3"/>
  <c r="BK267" i="3"/>
  <c r="BS267" i="3"/>
  <c r="BK877" i="3"/>
  <c r="BS877" i="3"/>
  <c r="BK847" i="3"/>
  <c r="BS847" i="3"/>
  <c r="BK81" i="3"/>
  <c r="BS81" i="3"/>
  <c r="BK372" i="3"/>
  <c r="BS372" i="3"/>
  <c r="BK853" i="3"/>
  <c r="BS853" i="3"/>
  <c r="BK554" i="3"/>
  <c r="BS554" i="3"/>
  <c r="BK47" i="3"/>
  <c r="BS47" i="3"/>
  <c r="BK674" i="3"/>
  <c r="BS674" i="3"/>
  <c r="BK408" i="3"/>
  <c r="BS408" i="3"/>
  <c r="BK719" i="3"/>
  <c r="BS719" i="3"/>
  <c r="BK570" i="3"/>
  <c r="BS570" i="3"/>
  <c r="BK92" i="3"/>
  <c r="BS92" i="3"/>
  <c r="BK695" i="3"/>
  <c r="BS695" i="3"/>
  <c r="BK31" i="3"/>
  <c r="BS31" i="3"/>
  <c r="BK348" i="3"/>
  <c r="BS348" i="3"/>
  <c r="BK943" i="3"/>
  <c r="BS943" i="3"/>
  <c r="BK37" i="3"/>
  <c r="BS37" i="3"/>
  <c r="BK273" i="3"/>
  <c r="BS273" i="3"/>
  <c r="BK274" i="3"/>
  <c r="BS274" i="3"/>
  <c r="BK978" i="3"/>
  <c r="BS978" i="3"/>
  <c r="BK265" i="3"/>
  <c r="BS265" i="3"/>
  <c r="BK863" i="3"/>
  <c r="BS863" i="3"/>
  <c r="BK609" i="3"/>
  <c r="BS609" i="3"/>
  <c r="BK807" i="3"/>
  <c r="BS807" i="3"/>
  <c r="BK1001" i="3"/>
  <c r="BS1001" i="3"/>
  <c r="BK691" i="3"/>
  <c r="BS691" i="3"/>
  <c r="BK764" i="3"/>
  <c r="BS764" i="3"/>
  <c r="BK474" i="3"/>
  <c r="BS474" i="3"/>
  <c r="BK22" i="3"/>
  <c r="BS22" i="3"/>
  <c r="BK1004" i="3"/>
  <c r="BS1004" i="3"/>
  <c r="BK498" i="3"/>
  <c r="BS498" i="3"/>
  <c r="BK385" i="3"/>
  <c r="BS385" i="3"/>
  <c r="BK732" i="3"/>
  <c r="BS732" i="3"/>
  <c r="BK549" i="3"/>
  <c r="BS549" i="3"/>
  <c r="BK151" i="3"/>
  <c r="BS151" i="3"/>
  <c r="BR333" i="3"/>
  <c r="BR816" i="3"/>
  <c r="F116" i="39"/>
  <c r="H64" i="14" s="1"/>
  <c r="BR433" i="3"/>
  <c r="BR259" i="3"/>
  <c r="BR592" i="3"/>
  <c r="BR914" i="3"/>
  <c r="BR378" i="3"/>
  <c r="BR924" i="3"/>
  <c r="BR614" i="3"/>
  <c r="BR847" i="3"/>
  <c r="BR709" i="3"/>
  <c r="BR268" i="3"/>
  <c r="BR737" i="3"/>
  <c r="BR449" i="3"/>
  <c r="BR165" i="3"/>
  <c r="BR332" i="3"/>
  <c r="BR335" i="3"/>
  <c r="BR865" i="3"/>
  <c r="BR966" i="3"/>
  <c r="BR989" i="3"/>
  <c r="BR668" i="3"/>
  <c r="BR393" i="3"/>
  <c r="BR676" i="3"/>
  <c r="BR282" i="3"/>
  <c r="BR600" i="3"/>
  <c r="BR444" i="3"/>
  <c r="BR828" i="3"/>
  <c r="BR744" i="3"/>
  <c r="BR585" i="3"/>
  <c r="BR275" i="3"/>
  <c r="BS143" i="3"/>
  <c r="BR316" i="3"/>
  <c r="BR818" i="3"/>
  <c r="BR397" i="3"/>
  <c r="BR889" i="3"/>
  <c r="BR154" i="3"/>
  <c r="BR691" i="3"/>
  <c r="BR506" i="3"/>
  <c r="BR1002" i="3"/>
  <c r="BR672" i="3"/>
  <c r="BR439" i="3"/>
  <c r="BR892" i="3"/>
  <c r="BR764" i="3"/>
  <c r="BR338" i="3"/>
  <c r="BR267" i="3"/>
  <c r="BR306" i="3"/>
  <c r="BR549" i="3"/>
  <c r="G116" i="39"/>
  <c r="I64" i="14" s="1"/>
  <c r="BR814" i="3"/>
  <c r="BR886" i="3"/>
  <c r="BR673" i="3"/>
  <c r="BR156" i="3"/>
  <c r="BR881" i="3"/>
  <c r="BR246" i="3"/>
  <c r="BJ246" i="3"/>
  <c r="BR711" i="3"/>
  <c r="BJ711" i="3"/>
  <c r="BJ110" i="3"/>
  <c r="BR110" i="3"/>
  <c r="BJ125" i="3"/>
  <c r="BR125" i="3"/>
  <c r="BJ184" i="3"/>
  <c r="BR184" i="3"/>
  <c r="BR666" i="3"/>
  <c r="BR454" i="3"/>
  <c r="BR768" i="3"/>
  <c r="BR800" i="3"/>
  <c r="BR781" i="3"/>
  <c r="BR755" i="3"/>
  <c r="BR725" i="3"/>
  <c r="BR976" i="3"/>
  <c r="BR317" i="3"/>
  <c r="BR414" i="3"/>
  <c r="BR909" i="3"/>
  <c r="BR155" i="3"/>
  <c r="BK510" i="3"/>
  <c r="BS510" i="3"/>
  <c r="BK89" i="3"/>
  <c r="BS89" i="3"/>
  <c r="BK142" i="3"/>
  <c r="BS142" i="3"/>
  <c r="BK250" i="3"/>
  <c r="BS250" i="3"/>
  <c r="BK921" i="3"/>
  <c r="BS921" i="3"/>
  <c r="BK231" i="3"/>
  <c r="BS231" i="3"/>
  <c r="BK697" i="3"/>
  <c r="BS697" i="3"/>
  <c r="BS115" i="3"/>
  <c r="BK115" i="3"/>
  <c r="BK364" i="3"/>
  <c r="BS364" i="3"/>
  <c r="BK530" i="3"/>
  <c r="BS530" i="3"/>
  <c r="BK777" i="3"/>
  <c r="BS777" i="3"/>
  <c r="BK398" i="3"/>
  <c r="BS398" i="3"/>
  <c r="BK204" i="3"/>
  <c r="BS204" i="3"/>
  <c r="BK636" i="3"/>
  <c r="BS636" i="3"/>
  <c r="BK625" i="3"/>
  <c r="BS625" i="3"/>
  <c r="BK601" i="3"/>
  <c r="BS601" i="3"/>
  <c r="BS88" i="3"/>
  <c r="BK88" i="3"/>
  <c r="BK444" i="3"/>
  <c r="BS444" i="3"/>
  <c r="BK351" i="3"/>
  <c r="BS351" i="3"/>
  <c r="BK784" i="3"/>
  <c r="BS784" i="3"/>
  <c r="BS132" i="3"/>
  <c r="BK132" i="3"/>
  <c r="BK258" i="3"/>
  <c r="BS258" i="3"/>
  <c r="BK526" i="3"/>
  <c r="BS526" i="3"/>
  <c r="BS931" i="3"/>
  <c r="BK931" i="3"/>
  <c r="BK422" i="3"/>
  <c r="BS422" i="3"/>
  <c r="BK904" i="3"/>
  <c r="BS904" i="3"/>
  <c r="BK941" i="3"/>
  <c r="BS941" i="3"/>
  <c r="BK537" i="3"/>
  <c r="BS537" i="3"/>
  <c r="BK350" i="3"/>
  <c r="BS350" i="3"/>
  <c r="BK592" i="3"/>
  <c r="BS592" i="3"/>
  <c r="BK56" i="3"/>
  <c r="BS56" i="3"/>
  <c r="BK993" i="3"/>
  <c r="BS993" i="3"/>
  <c r="BK495" i="3"/>
  <c r="BS495" i="3"/>
  <c r="BK353" i="3"/>
  <c r="BS353" i="3"/>
  <c r="BK873" i="3"/>
  <c r="BS873" i="3"/>
  <c r="BK748" i="3"/>
  <c r="BS748" i="3"/>
  <c r="BK293" i="3"/>
  <c r="BS293" i="3"/>
  <c r="BK555" i="3"/>
  <c r="BS555" i="3"/>
  <c r="BK25" i="3"/>
  <c r="BS25" i="3"/>
  <c r="BK447" i="3"/>
  <c r="BS447" i="3"/>
  <c r="BS144" i="3"/>
  <c r="BK144" i="3"/>
  <c r="BK494" i="3"/>
  <c r="BS494" i="3"/>
  <c r="BS290" i="3"/>
  <c r="BK290" i="3"/>
  <c r="BK465" i="3"/>
  <c r="BS465" i="3"/>
  <c r="BK624" i="3"/>
  <c r="BS624" i="3"/>
  <c r="BK517" i="3"/>
  <c r="BS517" i="3"/>
  <c r="BK616" i="3"/>
  <c r="BS616" i="3"/>
  <c r="BK916" i="3"/>
  <c r="BS916" i="3"/>
  <c r="BK952" i="3"/>
  <c r="BS952" i="3"/>
  <c r="BS109" i="3"/>
  <c r="BK109" i="3"/>
  <c r="BK12" i="3"/>
  <c r="BS12" i="3"/>
  <c r="BK297" i="3"/>
  <c r="BS297" i="3"/>
  <c r="BK426" i="3"/>
  <c r="BS426" i="3"/>
  <c r="BK244" i="3"/>
  <c r="BS244" i="3"/>
  <c r="BK742" i="3"/>
  <c r="BS742" i="3"/>
  <c r="BK318" i="3"/>
  <c r="BS318" i="3"/>
  <c r="BK415" i="3"/>
  <c r="BS415" i="3"/>
  <c r="BK995" i="3"/>
  <c r="BS995" i="3"/>
  <c r="BS226" i="3"/>
  <c r="BK226" i="3"/>
  <c r="BK397" i="3"/>
  <c r="BS397" i="3"/>
  <c r="BK942" i="3"/>
  <c r="BS942" i="3"/>
  <c r="BK961" i="3"/>
  <c r="BS961" i="3"/>
  <c r="BK270" i="3"/>
  <c r="BS270" i="3"/>
  <c r="BK42" i="3"/>
  <c r="BS42" i="3"/>
  <c r="BK658" i="3"/>
  <c r="BS658" i="3"/>
  <c r="BK421" i="3"/>
  <c r="BS421" i="3"/>
  <c r="BK381" i="3"/>
  <c r="BS381" i="3"/>
  <c r="BK452" i="3"/>
  <c r="BS452" i="3"/>
  <c r="BK201" i="3"/>
  <c r="BS201" i="3"/>
  <c r="BK886" i="3"/>
  <c r="BS886" i="3"/>
  <c r="BS788" i="3"/>
  <c r="BK788" i="3"/>
  <c r="BK304" i="3"/>
  <c r="BS304" i="3"/>
  <c r="BS277" i="3"/>
  <c r="BK277" i="3"/>
  <c r="BK757" i="3"/>
  <c r="BS757" i="3"/>
  <c r="BS84" i="3"/>
  <c r="BK84" i="3"/>
  <c r="BK989" i="3"/>
  <c r="BS989" i="3"/>
  <c r="BK379" i="3"/>
  <c r="BS379" i="3"/>
  <c r="BK715" i="3"/>
  <c r="BS715" i="3"/>
  <c r="BK981" i="3"/>
  <c r="BS981" i="3"/>
  <c r="BR336" i="3"/>
  <c r="BR669" i="3"/>
  <c r="BR934" i="3"/>
  <c r="BR878" i="3"/>
  <c r="BR634" i="3"/>
  <c r="BR628" i="3"/>
  <c r="BR801" i="3"/>
  <c r="BR981" i="3"/>
  <c r="BR715" i="3"/>
  <c r="BR249" i="3"/>
  <c r="BR489" i="3"/>
  <c r="BR225" i="3"/>
  <c r="BR139" i="3"/>
  <c r="BR762" i="3"/>
  <c r="BR875" i="3"/>
  <c r="BR710" i="3"/>
  <c r="BR399" i="3"/>
  <c r="BR386" i="3"/>
  <c r="BR831" i="3"/>
  <c r="BR731" i="3"/>
  <c r="BR958" i="3"/>
  <c r="BR866" i="3"/>
  <c r="BR478" i="3"/>
  <c r="BR653" i="3"/>
  <c r="BR741" i="3"/>
  <c r="BR501" i="3"/>
  <c r="K168" i="39"/>
  <c r="BR299" i="3"/>
  <c r="BR447" i="3"/>
  <c r="BR769" i="3"/>
  <c r="BR248" i="3"/>
  <c r="BR690" i="3"/>
  <c r="BR290" i="3"/>
  <c r="BR388" i="3"/>
  <c r="BR530" i="3"/>
  <c r="BR862" i="3"/>
  <c r="BR143" i="3"/>
  <c r="BR470" i="3"/>
  <c r="BR863" i="3"/>
  <c r="BR448" i="3"/>
  <c r="BR915" i="3"/>
  <c r="BR497" i="3"/>
  <c r="BR564" i="3"/>
  <c r="BR845" i="3"/>
  <c r="BR808" i="3"/>
  <c r="BR418" i="3"/>
  <c r="BR301" i="3"/>
  <c r="BR382" i="3"/>
  <c r="BR657" i="3"/>
  <c r="BJ657" i="3"/>
  <c r="BJ107" i="3"/>
  <c r="BR107" i="3"/>
  <c r="BR130" i="3"/>
  <c r="BJ130" i="3"/>
  <c r="BJ122" i="3"/>
  <c r="BR122" i="3"/>
  <c r="BR605" i="3"/>
  <c r="BJ605" i="3"/>
  <c r="BR671" i="3"/>
  <c r="BR520" i="3"/>
  <c r="BR777" i="3"/>
  <c r="BR905" i="3"/>
  <c r="BR532" i="3"/>
  <c r="BR804" i="3"/>
  <c r="BR345" i="3"/>
  <c r="BR295" i="3"/>
  <c r="BR610" i="3"/>
  <c r="BR254" i="3"/>
  <c r="BK712" i="3"/>
  <c r="BS712" i="3"/>
  <c r="BK848" i="3"/>
  <c r="BS848" i="3"/>
  <c r="BK672" i="3"/>
  <c r="BS672" i="3"/>
  <c r="BK120" i="3"/>
  <c r="BS120" i="3"/>
  <c r="BK804" i="3"/>
  <c r="BS804" i="3"/>
  <c r="BK865" i="3"/>
  <c r="BS865" i="3"/>
  <c r="BK242" i="3"/>
  <c r="BS242" i="3"/>
  <c r="BK849" i="3"/>
  <c r="BS849" i="3"/>
  <c r="BK743" i="3"/>
  <c r="BS743" i="3"/>
  <c r="BK733" i="3"/>
  <c r="BS733" i="3"/>
  <c r="BK492" i="3"/>
  <c r="BS492" i="3"/>
  <c r="BK602" i="3"/>
  <c r="BS602" i="3"/>
  <c r="BK54" i="3"/>
  <c r="BS54" i="3"/>
  <c r="BK789" i="3"/>
  <c r="BS789" i="3"/>
  <c r="BK584" i="3"/>
  <c r="BS584" i="3"/>
  <c r="BK392" i="3"/>
  <c r="BS392" i="3"/>
  <c r="BK793" i="3"/>
  <c r="BS793" i="3"/>
  <c r="BK825" i="3"/>
  <c r="BS825" i="3"/>
  <c r="BK340" i="3"/>
  <c r="BS340" i="3"/>
  <c r="BK180" i="3"/>
  <c r="BS180" i="3"/>
  <c r="BS541" i="3"/>
  <c r="BK541" i="3"/>
  <c r="BK960" i="3"/>
  <c r="BS960" i="3"/>
  <c r="BK313" i="3"/>
  <c r="BS313" i="3"/>
  <c r="BK552" i="3"/>
  <c r="BS552" i="3"/>
  <c r="BS761" i="3"/>
  <c r="BK761" i="3"/>
  <c r="BS516" i="3"/>
  <c r="BK516" i="3"/>
  <c r="BK14" i="3"/>
  <c r="BS14" i="3"/>
  <c r="BK407" i="3"/>
  <c r="BS407" i="3"/>
  <c r="BK135" i="3"/>
  <c r="BS135" i="3"/>
  <c r="BK985" i="3"/>
  <c r="BS985" i="3"/>
  <c r="BK573" i="3"/>
  <c r="BS573" i="3"/>
  <c r="BS762" i="3"/>
  <c r="BK762" i="3"/>
  <c r="BK457" i="3"/>
  <c r="BS457" i="3"/>
  <c r="BS940" i="3"/>
  <c r="BK940" i="3"/>
  <c r="BK786" i="3"/>
  <c r="BS786" i="3"/>
  <c r="BK521" i="3"/>
  <c r="BS521" i="3"/>
  <c r="BK463" i="3"/>
  <c r="BS463" i="3"/>
  <c r="BK246" i="3"/>
  <c r="BS246" i="3"/>
  <c r="BK164" i="3"/>
  <c r="BS164" i="3"/>
  <c r="BK229" i="3"/>
  <c r="BS229" i="3"/>
  <c r="BK597" i="3"/>
  <c r="BS597" i="3"/>
  <c r="BK731" i="3"/>
  <c r="BS731" i="3"/>
  <c r="BK727" i="3"/>
  <c r="BS727" i="3"/>
  <c r="BS366" i="3"/>
  <c r="BK366" i="3"/>
  <c r="BS844" i="3"/>
  <c r="BK844" i="3"/>
  <c r="BK889" i="3"/>
  <c r="BS889" i="3"/>
  <c r="BK509" i="3"/>
  <c r="BS509" i="3"/>
  <c r="BK459" i="3"/>
  <c r="BS459" i="3"/>
  <c r="BS384" i="3"/>
  <c r="BK384" i="3"/>
  <c r="BK168" i="3"/>
  <c r="BS168" i="3"/>
  <c r="BK377" i="3"/>
  <c r="BS377" i="3"/>
  <c r="BK450" i="3"/>
  <c r="BS450" i="3"/>
  <c r="BK281" i="3"/>
  <c r="BS281" i="3"/>
  <c r="BK468" i="3"/>
  <c r="BS468" i="3"/>
  <c r="BK912" i="3"/>
  <c r="BS912" i="3"/>
  <c r="BK720" i="3"/>
  <c r="BS720" i="3"/>
  <c r="BK430" i="3"/>
  <c r="BS430" i="3"/>
  <c r="BK409" i="3"/>
  <c r="BS409" i="3"/>
  <c r="BK782" i="3"/>
  <c r="BS782" i="3"/>
  <c r="BS950" i="3"/>
  <c r="BK950" i="3"/>
  <c r="BK443" i="3"/>
  <c r="BS443" i="3"/>
  <c r="BK129" i="3"/>
  <c r="BS129" i="3"/>
  <c r="BK835" i="3"/>
  <c r="BS835" i="3"/>
  <c r="BK540" i="3"/>
  <c r="BS540" i="3"/>
  <c r="BK228" i="3"/>
  <c r="BS228" i="3"/>
  <c r="BK895" i="3"/>
  <c r="BS895" i="3"/>
  <c r="BK956" i="3"/>
  <c r="BS956" i="3"/>
  <c r="BK300" i="3"/>
  <c r="BS300" i="3"/>
  <c r="BK414" i="3"/>
  <c r="BS414" i="3"/>
  <c r="BK126" i="3"/>
  <c r="BS126" i="3"/>
  <c r="BK21" i="3"/>
  <c r="BS21" i="3"/>
  <c r="BK561" i="3"/>
  <c r="BS561" i="3"/>
  <c r="BK576" i="3"/>
  <c r="BS576" i="3"/>
  <c r="BK227" i="3"/>
  <c r="BS227" i="3"/>
  <c r="BK716" i="3"/>
  <c r="BS716" i="3"/>
  <c r="BK376" i="3"/>
  <c r="BS376" i="3"/>
  <c r="BK234" i="3"/>
  <c r="BS234" i="3"/>
  <c r="BK810" i="3"/>
  <c r="BS810" i="3"/>
  <c r="BK645" i="3"/>
  <c r="BS645" i="3"/>
  <c r="BK603" i="3"/>
  <c r="BS603" i="3"/>
  <c r="BK932" i="3"/>
  <c r="BS932" i="3"/>
  <c r="BK617" i="3"/>
  <c r="BS617" i="3"/>
  <c r="BK749" i="3"/>
  <c r="BS749" i="3"/>
  <c r="BR977" i="3"/>
  <c r="BR998" i="3"/>
  <c r="BR891" i="3"/>
  <c r="BR632" i="3"/>
  <c r="BR841" i="3"/>
  <c r="BR445" i="3"/>
  <c r="BR536" i="3"/>
  <c r="BR942" i="3"/>
  <c r="BR848" i="3"/>
  <c r="BR871" i="3"/>
  <c r="BR573" i="3"/>
  <c r="BR599" i="3"/>
  <c r="BR273" i="3"/>
  <c r="BR300" i="3"/>
  <c r="BR311" i="3"/>
  <c r="BR974" i="3"/>
  <c r="BR830" i="3"/>
  <c r="BR258" i="3"/>
  <c r="BR514" i="3"/>
  <c r="BR993" i="3"/>
  <c r="BR864" i="3"/>
  <c r="BR420" i="3"/>
  <c r="BR539" i="3"/>
  <c r="BR477" i="3"/>
  <c r="BR630" i="3"/>
  <c r="BR717" i="3"/>
  <c r="BR323" i="3"/>
  <c r="BR582" i="3"/>
  <c r="BR921" i="3"/>
  <c r="BR664" i="3"/>
  <c r="BR490" i="3"/>
  <c r="BR227" i="3"/>
  <c r="BR509" i="3"/>
  <c r="BR512" i="3"/>
  <c r="BR888" i="3"/>
  <c r="BR829" i="3"/>
  <c r="BR161" i="3"/>
  <c r="BR854" i="3"/>
  <c r="BR375" i="3"/>
  <c r="BR758" i="3"/>
  <c r="BR540" i="3"/>
  <c r="BR775" i="3"/>
  <c r="BR872" i="3"/>
  <c r="BR900" i="3"/>
  <c r="BR330" i="3"/>
  <c r="BR359" i="3"/>
  <c r="BR685" i="3"/>
  <c r="BR429" i="3"/>
  <c r="BR331" i="3"/>
  <c r="BR220" i="3"/>
  <c r="BR987" i="3"/>
  <c r="BR562" i="3"/>
  <c r="BB10" i="3"/>
  <c r="BR10" i="3" s="1"/>
  <c r="AL6" i="3"/>
  <c r="AL8" i="3" s="1"/>
  <c r="D48" i="14" s="1"/>
  <c r="BR686" i="3"/>
  <c r="BJ686" i="3"/>
  <c r="BR689" i="3"/>
  <c r="BR485" i="3"/>
  <c r="BR963" i="3"/>
  <c r="BR151" i="3"/>
  <c r="BR660" i="3"/>
  <c r="BR453" i="3"/>
  <c r="BK594" i="3"/>
  <c r="BS594" i="3"/>
  <c r="BS536" i="3"/>
  <c r="BK536" i="3"/>
  <c r="BK661" i="3"/>
  <c r="BS661" i="3"/>
  <c r="BK999" i="3"/>
  <c r="BS999" i="3"/>
  <c r="BK147" i="3"/>
  <c r="BS147" i="3"/>
  <c r="BK795" i="3"/>
  <c r="BS795" i="3"/>
  <c r="BS490" i="3"/>
  <c r="BK490" i="3"/>
  <c r="BS813" i="3"/>
  <c r="BK813" i="3"/>
  <c r="BK990" i="3"/>
  <c r="BS990" i="3"/>
  <c r="BK187" i="3"/>
  <c r="BS187" i="3"/>
  <c r="BK393" i="3"/>
  <c r="BS393" i="3"/>
  <c r="BK874" i="3"/>
  <c r="BS874" i="3"/>
  <c r="BK768" i="3"/>
  <c r="BS768" i="3"/>
  <c r="BK206" i="3"/>
  <c r="BS206" i="3"/>
  <c r="BK255" i="3"/>
  <c r="BS255" i="3"/>
  <c r="BK96" i="3"/>
  <c r="BS96" i="3"/>
  <c r="BK781" i="3"/>
  <c r="BS781" i="3"/>
  <c r="BK317" i="3"/>
  <c r="BS317" i="3"/>
  <c r="BK489" i="3"/>
  <c r="BS489" i="3"/>
  <c r="BK949" i="3"/>
  <c r="BS949" i="3"/>
  <c r="BK354" i="3"/>
  <c r="BS354" i="3"/>
  <c r="BK854" i="3"/>
  <c r="BS854" i="3"/>
  <c r="BK973" i="3"/>
  <c r="BS973" i="3"/>
  <c r="BK40" i="3"/>
  <c r="BS40" i="3"/>
  <c r="BK51" i="3"/>
  <c r="BS51" i="3"/>
  <c r="BK252" i="3"/>
  <c r="BS252" i="3"/>
  <c r="BS987" i="3"/>
  <c r="BK987" i="3"/>
  <c r="BK179" i="3"/>
  <c r="BS179" i="3"/>
  <c r="BK432" i="3"/>
  <c r="BS432" i="3"/>
  <c r="BK402" i="3"/>
  <c r="BS402" i="3"/>
  <c r="BK27" i="3"/>
  <c r="BS27" i="3"/>
  <c r="BK709" i="3"/>
  <c r="BS709" i="3"/>
  <c r="BK475" i="3"/>
  <c r="BS475" i="3"/>
  <c r="BK871" i="3"/>
  <c r="BS871" i="3"/>
  <c r="BK591" i="3"/>
  <c r="BS591" i="3"/>
  <c r="BS997" i="3"/>
  <c r="BK997" i="3"/>
  <c r="BK686" i="3"/>
  <c r="BS686" i="3"/>
  <c r="BK653" i="3"/>
  <c r="BS653" i="3"/>
  <c r="BK470" i="3"/>
  <c r="BS470" i="3"/>
  <c r="BK390" i="3"/>
  <c r="BS390" i="3"/>
  <c r="BK650" i="3"/>
  <c r="BS650" i="3"/>
  <c r="BK963" i="3"/>
  <c r="BS963" i="3"/>
  <c r="BK767" i="3"/>
  <c r="BS767" i="3"/>
  <c r="BK689" i="3"/>
  <c r="BS689" i="3"/>
  <c r="BK26" i="3"/>
  <c r="BS26" i="3"/>
  <c r="BK72" i="3"/>
  <c r="BS72" i="3"/>
  <c r="BK644" i="3"/>
  <c r="BS644" i="3"/>
  <c r="BK728" i="3"/>
  <c r="BS728" i="3"/>
  <c r="BK103" i="3"/>
  <c r="BS103" i="3"/>
  <c r="BK717" i="3"/>
  <c r="BS717" i="3"/>
  <c r="BK833" i="3"/>
  <c r="BS833" i="3"/>
  <c r="BK189" i="3"/>
  <c r="BS189" i="3"/>
  <c r="BK202" i="3"/>
  <c r="BS202" i="3"/>
  <c r="BK562" i="3"/>
  <c r="BS562" i="3"/>
  <c r="BK156" i="3"/>
  <c r="BS156" i="3"/>
  <c r="BK735" i="3"/>
  <c r="BS735" i="3"/>
  <c r="BK46" i="3"/>
  <c r="BS46" i="3"/>
  <c r="BK738" i="3"/>
  <c r="BS738" i="3"/>
  <c r="BK773" i="3"/>
  <c r="BS773" i="3"/>
  <c r="BK437" i="3"/>
  <c r="BS437" i="3"/>
  <c r="BK736" i="3"/>
  <c r="BS736" i="3"/>
  <c r="BK927" i="3"/>
  <c r="BS927" i="3"/>
  <c r="BK675" i="3"/>
  <c r="BS675" i="3"/>
  <c r="BS504" i="3"/>
  <c r="BK504" i="3"/>
  <c r="BK496" i="3"/>
  <c r="BS496" i="3"/>
  <c r="BK386" i="3"/>
  <c r="BS386" i="3"/>
  <c r="BS221" i="3"/>
  <c r="BK221" i="3"/>
  <c r="BK870" i="3"/>
  <c r="BS870" i="3"/>
  <c r="BK547" i="3"/>
  <c r="BS547" i="3"/>
  <c r="BK403" i="3"/>
  <c r="BS403" i="3"/>
  <c r="BK513" i="3"/>
  <c r="BS513" i="3"/>
  <c r="BS818" i="3"/>
  <c r="BK818" i="3"/>
  <c r="BK659" i="3"/>
  <c r="BS659" i="3"/>
  <c r="BK681" i="3"/>
  <c r="BS681" i="3"/>
  <c r="BS502" i="3"/>
  <c r="BK502" i="3"/>
  <c r="BK330" i="3"/>
  <c r="BS330" i="3"/>
  <c r="BR833" i="3"/>
  <c r="BR904" i="3"/>
  <c r="BR505" i="3"/>
  <c r="BR852" i="3"/>
  <c r="BR144" i="3"/>
  <c r="BR432" i="3"/>
  <c r="BR733" i="3"/>
  <c r="BR973" i="3"/>
  <c r="BR720" i="3"/>
  <c r="BR431" i="3"/>
  <c r="BR555" i="3"/>
  <c r="BR255" i="3"/>
  <c r="BR692" i="3"/>
  <c r="BR223" i="3"/>
  <c r="BR750" i="3"/>
  <c r="BR999" i="3"/>
  <c r="BR326" i="3"/>
  <c r="BR484" i="3"/>
  <c r="BR918" i="3"/>
  <c r="BR697" i="3"/>
  <c r="BR280" i="3"/>
  <c r="BR644" i="3"/>
  <c r="BR381" i="3"/>
  <c r="BR391" i="3"/>
  <c r="BR421" i="3"/>
  <c r="BR297" i="3"/>
  <c r="BR606" i="3"/>
  <c r="BR946" i="3"/>
  <c r="BR544" i="3"/>
  <c r="BR474" i="3"/>
  <c r="BR941" i="3"/>
  <c r="BR702" i="3"/>
  <c r="BR236" i="3"/>
  <c r="BR638" i="3"/>
  <c r="BR933" i="3"/>
  <c r="BR927" i="3"/>
  <c r="BR586" i="3"/>
  <c r="BR310" i="3"/>
  <c r="BR876" i="3"/>
  <c r="BR446" i="3"/>
  <c r="BR645" i="3"/>
  <c r="BR740" i="3"/>
  <c r="BR166" i="3"/>
  <c r="BR406" i="3"/>
  <c r="BR819" i="3"/>
  <c r="BR621" i="3"/>
  <c r="BR860" i="3"/>
  <c r="BR376" i="3"/>
  <c r="BR774" i="3"/>
  <c r="BR636" i="3"/>
  <c r="BR521" i="3"/>
  <c r="BR231" i="3"/>
  <c r="BR325" i="3"/>
  <c r="BR473" i="3"/>
  <c r="BR568" i="3"/>
  <c r="BJ172" i="3"/>
  <c r="BR172" i="3"/>
  <c r="BJ175" i="3"/>
  <c r="BR175" i="3"/>
  <c r="BR469" i="3"/>
  <c r="BJ469" i="3"/>
  <c r="BR779" i="3"/>
  <c r="BJ779" i="3"/>
  <c r="BR712" i="3"/>
  <c r="BJ712" i="3"/>
  <c r="BR537" i="3"/>
  <c r="BJ537" i="3"/>
  <c r="BR318" i="3"/>
  <c r="BJ318" i="3"/>
  <c r="BR272" i="3"/>
  <c r="BJ272" i="3"/>
  <c r="BJ169" i="3"/>
  <c r="BR169" i="3"/>
  <c r="BR843" i="3"/>
  <c r="BJ843" i="3"/>
  <c r="BR722" i="3"/>
  <c r="BJ722" i="3"/>
  <c r="BR598" i="3"/>
  <c r="BR471" i="3"/>
  <c r="BR531" i="3"/>
  <c r="BR995" i="3"/>
  <c r="BR459" i="3"/>
  <c r="BR373" i="3"/>
  <c r="BR405" i="3"/>
  <c r="BR923" i="3"/>
  <c r="BK35" i="3"/>
  <c r="BS35" i="3"/>
  <c r="BK331" i="3"/>
  <c r="BS331" i="3"/>
  <c r="BK633" i="3"/>
  <c r="BS633" i="3"/>
  <c r="BK703" i="3"/>
  <c r="BS703" i="3"/>
  <c r="BK34" i="3"/>
  <c r="BS34" i="3"/>
  <c r="BK971" i="3"/>
  <c r="BS971" i="3"/>
  <c r="BK763" i="3"/>
  <c r="BS763" i="3"/>
  <c r="BK256" i="3"/>
  <c r="BS256" i="3"/>
  <c r="BK97" i="3"/>
  <c r="BS97" i="3"/>
  <c r="BK593" i="3"/>
  <c r="BS593" i="3"/>
  <c r="BK333" i="3"/>
  <c r="BS333" i="3"/>
  <c r="BK827" i="3"/>
  <c r="BS827" i="3"/>
  <c r="BK631" i="3"/>
  <c r="BS631" i="3"/>
  <c r="BK448" i="3"/>
  <c r="BS448" i="3"/>
  <c r="BK646" i="3"/>
  <c r="BS646" i="3"/>
  <c r="BK578" i="3"/>
  <c r="BS578" i="3"/>
  <c r="BK460" i="3"/>
  <c r="BS460" i="3"/>
  <c r="BK627" i="3"/>
  <c r="BS627" i="3"/>
  <c r="BK319" i="3"/>
  <c r="BS319" i="3"/>
  <c r="BK214" i="3"/>
  <c r="BS214" i="3"/>
  <c r="BK713" i="3"/>
  <c r="BS713" i="3"/>
  <c r="BK391" i="3"/>
  <c r="BS391" i="3"/>
  <c r="BS378" i="3"/>
  <c r="BK378" i="3"/>
  <c r="BK626" i="3"/>
  <c r="BS626" i="3"/>
  <c r="BK858" i="3"/>
  <c r="BS858" i="3"/>
  <c r="BK846" i="3"/>
  <c r="BS846" i="3"/>
  <c r="BS656" i="3"/>
  <c r="BK656" i="3"/>
  <c r="BK647" i="3"/>
  <c r="BS647" i="3"/>
  <c r="BK222" i="3"/>
  <c r="BS222" i="3"/>
  <c r="BK821" i="3"/>
  <c r="BS821" i="3"/>
  <c r="BK569" i="3"/>
  <c r="BS569" i="3"/>
  <c r="BK679" i="3"/>
  <c r="BS679" i="3"/>
  <c r="BK665" i="3"/>
  <c r="BS665" i="3"/>
  <c r="BK629" i="3"/>
  <c r="BS629" i="3"/>
  <c r="BK479" i="3"/>
  <c r="BS479" i="3"/>
  <c r="BK123" i="3"/>
  <c r="BS123" i="3"/>
  <c r="BK797" i="3"/>
  <c r="BS797" i="3"/>
  <c r="BK328" i="3"/>
  <c r="BS328" i="3"/>
  <c r="BK700" i="3"/>
  <c r="BS700" i="3"/>
  <c r="BK118" i="3"/>
  <c r="BS118" i="3"/>
  <c r="BK74" i="3"/>
  <c r="BS74" i="3"/>
  <c r="BK972" i="3"/>
  <c r="BS972" i="3"/>
  <c r="BS73" i="3"/>
  <c r="BK73" i="3"/>
  <c r="BK869" i="3"/>
  <c r="BS869" i="3"/>
  <c r="BK94" i="3"/>
  <c r="BS94" i="3"/>
  <c r="BK755" i="3"/>
  <c r="BS755" i="3"/>
  <c r="BK528" i="3"/>
  <c r="BS528" i="3"/>
  <c r="BK200" i="3"/>
  <c r="BS200" i="3"/>
  <c r="BS236" i="3"/>
  <c r="BK236" i="3"/>
  <c r="BK522" i="3"/>
  <c r="BS522" i="3"/>
  <c r="BK501" i="3"/>
  <c r="BS501" i="3"/>
  <c r="BK342" i="3"/>
  <c r="BS342" i="3"/>
  <c r="BK177" i="3"/>
  <c r="BS177" i="3"/>
  <c r="BK718" i="3"/>
  <c r="BS718" i="3"/>
  <c r="BK628" i="3"/>
  <c r="BS628" i="3"/>
  <c r="BK900" i="3"/>
  <c r="BS900" i="3"/>
  <c r="BK841" i="3"/>
  <c r="BS841" i="3"/>
  <c r="BK850" i="3"/>
  <c r="BS850" i="3"/>
  <c r="BK1003" i="3"/>
  <c r="BS1003" i="3"/>
  <c r="BK840" i="3"/>
  <c r="BS840" i="3"/>
  <c r="BK673" i="3"/>
  <c r="BS673" i="3"/>
  <c r="BK759" i="3"/>
  <c r="BS759" i="3"/>
  <c r="BK896" i="3"/>
  <c r="BS896" i="3"/>
  <c r="BK104" i="3"/>
  <c r="BS104" i="3"/>
  <c r="BK275" i="3"/>
  <c r="BS275" i="3"/>
  <c r="BK79" i="3"/>
  <c r="BS79" i="3"/>
  <c r="BK698" i="3"/>
  <c r="BS698" i="3"/>
  <c r="BK612" i="3"/>
  <c r="BS612" i="3"/>
  <c r="BK583" i="3"/>
  <c r="BS583" i="3"/>
  <c r="BK162" i="3"/>
  <c r="BS162" i="3"/>
  <c r="BK308" i="3"/>
  <c r="BS308" i="3"/>
  <c r="BK778" i="3"/>
  <c r="BS778" i="3"/>
  <c r="BS454" i="3"/>
  <c r="BK454" i="3"/>
  <c r="BK587" i="3"/>
  <c r="BS587" i="3"/>
  <c r="BK923" i="3"/>
  <c r="BS923" i="3"/>
  <c r="BK61" i="3"/>
  <c r="BS61" i="3"/>
  <c r="BK247" i="3"/>
  <c r="BS247" i="3"/>
  <c r="BK60" i="3"/>
  <c r="BS60" i="3"/>
  <c r="BK358" i="3"/>
  <c r="BS358" i="3"/>
  <c r="BS690" i="3"/>
  <c r="BK690" i="3"/>
  <c r="BK776" i="3"/>
  <c r="BS776" i="3"/>
  <c r="BR880" i="3"/>
  <c r="BR975" i="3"/>
  <c r="BR679" i="3"/>
  <c r="BR646" i="3"/>
  <c r="BR916" i="3"/>
  <c r="BR767" i="3"/>
  <c r="BR617" i="3"/>
  <c r="BR739" i="3"/>
  <c r="BR713" i="3"/>
  <c r="BR518" i="3"/>
  <c r="BR494" i="3"/>
  <c r="BR906" i="3"/>
  <c r="BR1000" i="3"/>
  <c r="BR982" i="3"/>
  <c r="BR798" i="3"/>
  <c r="BR601" i="3"/>
  <c r="BR635" i="3"/>
  <c r="BR293" i="3"/>
  <c r="BR492" i="3"/>
  <c r="BS111" i="3"/>
  <c r="BR994" i="3"/>
  <c r="BR235" i="3"/>
  <c r="BR277" i="3"/>
  <c r="BR234" i="3"/>
  <c r="BR694" i="3"/>
  <c r="BR486" i="3"/>
  <c r="BR455" i="3"/>
  <c r="BR770" i="3"/>
  <c r="BR680" i="3"/>
  <c r="BR253" i="3"/>
  <c r="BR504" i="3"/>
  <c r="BR603" i="3"/>
  <c r="BR783" i="3"/>
  <c r="BR806" i="3"/>
  <c r="BR823" i="3"/>
  <c r="BR229" i="3"/>
  <c r="BR479" i="3"/>
  <c r="BR616" i="3"/>
  <c r="BR948" i="3"/>
  <c r="BR837" i="3"/>
  <c r="BR252" i="3"/>
  <c r="BR752" i="3"/>
  <c r="BR825" i="3"/>
  <c r="BR434" i="3"/>
  <c r="BR319" i="3"/>
  <c r="BR362" i="3"/>
  <c r="BR411" i="3"/>
  <c r="BR882" i="3"/>
  <c r="BR312" i="3"/>
  <c r="BR152" i="3"/>
  <c r="BR913" i="3"/>
  <c r="BR241" i="3"/>
  <c r="BR12" i="3"/>
  <c r="BR844" i="3"/>
  <c r="BJ844" i="3"/>
  <c r="BR233" i="3"/>
  <c r="BR570" i="3"/>
  <c r="BR943" i="3"/>
  <c r="BR742" i="3"/>
  <c r="BK590" i="3"/>
  <c r="BS590" i="3"/>
  <c r="BK249" i="3"/>
  <c r="BS249" i="3"/>
  <c r="BK908" i="3"/>
  <c r="BS908" i="3"/>
  <c r="BK752" i="3"/>
  <c r="BS752" i="3"/>
  <c r="BK486" i="3"/>
  <c r="BS486" i="3"/>
  <c r="BK23" i="3"/>
  <c r="BS23" i="3"/>
  <c r="BK245" i="3"/>
  <c r="BS245" i="3"/>
  <c r="BS167" i="3"/>
  <c r="BK167" i="3"/>
  <c r="BK534" i="3"/>
  <c r="BS534" i="3"/>
  <c r="BK355" i="3"/>
  <c r="BS355" i="3"/>
  <c r="BK924" i="3"/>
  <c r="BS924" i="3"/>
  <c r="BK622" i="3"/>
  <c r="BS622" i="3"/>
  <c r="BK566" i="3"/>
  <c r="BS566" i="3"/>
  <c r="BK223" i="3"/>
  <c r="BS223" i="3"/>
  <c r="BK323" i="3"/>
  <c r="BS323" i="3"/>
  <c r="BK424" i="3"/>
  <c r="BS424" i="3"/>
  <c r="BK259" i="3"/>
  <c r="BS259" i="3"/>
  <c r="BK58" i="3"/>
  <c r="BS58" i="3"/>
  <c r="BK357" i="3"/>
  <c r="BS357" i="3"/>
  <c r="BK557" i="3"/>
  <c r="BS557" i="3"/>
  <c r="BK85" i="3"/>
  <c r="BS85" i="3"/>
  <c r="BK352" i="3"/>
  <c r="BS352" i="3"/>
  <c r="BS431" i="3"/>
  <c r="BK431" i="3"/>
  <c r="BK124" i="3"/>
  <c r="BS124" i="3"/>
  <c r="BK657" i="3"/>
  <c r="BS657" i="3"/>
  <c r="BK152" i="3"/>
  <c r="BS152" i="3"/>
  <c r="BK707" i="3"/>
  <c r="BS707" i="3"/>
  <c r="BK884" i="3"/>
  <c r="BS884" i="3"/>
  <c r="BK482" i="3"/>
  <c r="BS482" i="3"/>
  <c r="BK253" i="3"/>
  <c r="BS253" i="3"/>
  <c r="BK902" i="3"/>
  <c r="BS902" i="3"/>
  <c r="BK149" i="3"/>
  <c r="BS149" i="3"/>
  <c r="BK260" i="3"/>
  <c r="BS260" i="3"/>
  <c r="BK441" i="3"/>
  <c r="BS441" i="3"/>
  <c r="BS706" i="3"/>
  <c r="BK706" i="3"/>
  <c r="BK59" i="3"/>
  <c r="BS59" i="3"/>
  <c r="BK897" i="3"/>
  <c r="BS897" i="3"/>
  <c r="BK664" i="3"/>
  <c r="BS664" i="3"/>
  <c r="BK412" i="3"/>
  <c r="BS412" i="3"/>
  <c r="BK477" i="3"/>
  <c r="BS477" i="3"/>
  <c r="BK166" i="3"/>
  <c r="BS166" i="3"/>
  <c r="BK604" i="3"/>
  <c r="BS604" i="3"/>
  <c r="BK272" i="3"/>
  <c r="BS272" i="3"/>
  <c r="BK24" i="3"/>
  <c r="BS24" i="3"/>
  <c r="BK864" i="3"/>
  <c r="BS864" i="3"/>
  <c r="BK729" i="3"/>
  <c r="BS729" i="3"/>
  <c r="BK979" i="3"/>
  <c r="BS979" i="3"/>
  <c r="BK106" i="3"/>
  <c r="BS106" i="3"/>
  <c r="BK883" i="3"/>
  <c r="BS883" i="3"/>
  <c r="BK565" i="3"/>
  <c r="BS565" i="3"/>
  <c r="BK346" i="3"/>
  <c r="BS346" i="3"/>
  <c r="BK823" i="3"/>
  <c r="BS823" i="3"/>
  <c r="BK643" i="3"/>
  <c r="BS643" i="3"/>
  <c r="BK859" i="3"/>
  <c r="BS859" i="3"/>
  <c r="BK262" i="3"/>
  <c r="BS262" i="3"/>
  <c r="BK57" i="3"/>
  <c r="BS57" i="3"/>
  <c r="BK472" i="3"/>
  <c r="BS472" i="3"/>
  <c r="BK968" i="3"/>
  <c r="BS968" i="3"/>
  <c r="BK724" i="3"/>
  <c r="BS724" i="3"/>
  <c r="BK887" i="3"/>
  <c r="BS887" i="3"/>
  <c r="BK860" i="3"/>
  <c r="BS860" i="3"/>
  <c r="BK50" i="3"/>
  <c r="BS50" i="3"/>
  <c r="BK269" i="3"/>
  <c r="BS269" i="3"/>
  <c r="BK610" i="3"/>
  <c r="BS610" i="3"/>
  <c r="BK605" i="3"/>
  <c r="BS605" i="3"/>
  <c r="BK65" i="3"/>
  <c r="BS65" i="3"/>
  <c r="BS207" i="3"/>
  <c r="BK207" i="3"/>
  <c r="BK794" i="3"/>
  <c r="BS794" i="3"/>
  <c r="BK299" i="3"/>
  <c r="BS299" i="3"/>
  <c r="BK734" i="3"/>
  <c r="BS734" i="3"/>
  <c r="BK586" i="3"/>
  <c r="BS586" i="3"/>
  <c r="BS511" i="3"/>
  <c r="BK511" i="3"/>
  <c r="BK71" i="3"/>
  <c r="BS71" i="3"/>
  <c r="BK78" i="3"/>
  <c r="BS78" i="3"/>
  <c r="BK830" i="3"/>
  <c r="BS830" i="3"/>
  <c r="BK419" i="3"/>
  <c r="BS419" i="3"/>
  <c r="BS349" i="3"/>
  <c r="BK349" i="3"/>
  <c r="BR424" i="3"/>
  <c r="BR475" i="3"/>
  <c r="BR813" i="3"/>
  <c r="BR346" i="3"/>
  <c r="BR811" i="3"/>
  <c r="BR956" i="3"/>
  <c r="BR718" i="3"/>
  <c r="BR302" i="3"/>
  <c r="BR415" i="3"/>
  <c r="BR351" i="3"/>
  <c r="BR572" i="3"/>
  <c r="BR392" i="3"/>
  <c r="BR519" i="3"/>
  <c r="BR827" i="3"/>
  <c r="BR704" i="3"/>
  <c r="BR799" i="3"/>
  <c r="BR858" i="3"/>
  <c r="BR655" i="3"/>
  <c r="BR239" i="3"/>
  <c r="BR266" i="3"/>
  <c r="BR640" i="3"/>
  <c r="BR140" i="3"/>
  <c r="BR978" i="3"/>
  <c r="BR651" i="3"/>
  <c r="BR353" i="3"/>
  <c r="BR339" i="3"/>
  <c r="BR907" i="3"/>
  <c r="BR580" i="3"/>
  <c r="BR662" i="3"/>
  <c r="BR557" i="3"/>
  <c r="BR460" i="3"/>
  <c r="BR482" i="3"/>
  <c r="BR851" i="3"/>
  <c r="BR496" i="3"/>
  <c r="BR558" i="3"/>
  <c r="BR648" i="3"/>
  <c r="BR216" i="3"/>
  <c r="BR773" i="3"/>
  <c r="BR642" i="3"/>
  <c r="BR790" i="3"/>
  <c r="BR895" i="3"/>
  <c r="BR423" i="3"/>
  <c r="BR835" i="3"/>
  <c r="BR368" i="3"/>
  <c r="BR167" i="3"/>
  <c r="BR498" i="3"/>
  <c r="BR157" i="3"/>
  <c r="BR836" i="3"/>
  <c r="BR883" i="3"/>
  <c r="BR291" i="3"/>
  <c r="BR524" i="3"/>
  <c r="BR670" i="3"/>
  <c r="BR678" i="3"/>
  <c r="BK196" i="3"/>
  <c r="BS196" i="3"/>
  <c r="BJ121" i="3"/>
  <c r="BR121" i="3"/>
  <c r="BR925" i="3"/>
  <c r="BJ925" i="3"/>
  <c r="BR370" i="3"/>
  <c r="BJ370" i="3"/>
  <c r="BR749" i="3"/>
  <c r="BJ749" i="3"/>
  <c r="BR390" i="3"/>
  <c r="BR513" i="3"/>
  <c r="BR654" i="3"/>
  <c r="BR792" i="3"/>
  <c r="BR698" i="3"/>
  <c r="BR569" i="3"/>
  <c r="BS905" i="3"/>
  <c r="BK905" i="3"/>
  <c r="BS861" i="3"/>
  <c r="BK861" i="3"/>
  <c r="BK327" i="3"/>
  <c r="BS327" i="3"/>
  <c r="BK678" i="3"/>
  <c r="BS678" i="3"/>
  <c r="BK544" i="3"/>
  <c r="BS544" i="3"/>
  <c r="BS525" i="3"/>
  <c r="BK525" i="3"/>
  <c r="BS69" i="3"/>
  <c r="BK69" i="3"/>
  <c r="BK575" i="3"/>
  <c r="BS575" i="3"/>
  <c r="BK114" i="3"/>
  <c r="BS114" i="3"/>
  <c r="BS723" i="3"/>
  <c r="BK723" i="3"/>
  <c r="BS558" i="3"/>
  <c r="BK558" i="3"/>
  <c r="BK925" i="3"/>
  <c r="BS925" i="3"/>
  <c r="BK343" i="3"/>
  <c r="BS343" i="3"/>
  <c r="BK801" i="3"/>
  <c r="BS801" i="3"/>
  <c r="BK551" i="3"/>
  <c r="BS551" i="3"/>
  <c r="BK395" i="3"/>
  <c r="BS395" i="3"/>
  <c r="BK405" i="3"/>
  <c r="BS405" i="3"/>
  <c r="BK75" i="3"/>
  <c r="BS75" i="3"/>
  <c r="BK335" i="3"/>
  <c r="BS335" i="3"/>
  <c r="BK191" i="3"/>
  <c r="BS191" i="3"/>
  <c r="BK194" i="3"/>
  <c r="BS194" i="3"/>
  <c r="BK406" i="3"/>
  <c r="BS406" i="3"/>
  <c r="BK651" i="3"/>
  <c r="BS651" i="3"/>
  <c r="BK599" i="3"/>
  <c r="BS599" i="3"/>
  <c r="BK837" i="3"/>
  <c r="BS837" i="3"/>
  <c r="BK866" i="3"/>
  <c r="BS866" i="3"/>
  <c r="BK744" i="3"/>
  <c r="BS744" i="3"/>
  <c r="BK684" i="3"/>
  <c r="BS684" i="3"/>
  <c r="BK623" i="3"/>
  <c r="BS623" i="3"/>
  <c r="BK497" i="3"/>
  <c r="BS497" i="3"/>
  <c r="BK279" i="3"/>
  <c r="BS279" i="3"/>
  <c r="BK614" i="3"/>
  <c r="BS614" i="3"/>
  <c r="BK76" i="3"/>
  <c r="BS76" i="3"/>
  <c r="BK161" i="3"/>
  <c r="BS161" i="3"/>
  <c r="BK918" i="3"/>
  <c r="BS918" i="3"/>
  <c r="BK389" i="3"/>
  <c r="BS389" i="3"/>
  <c r="BK982" i="3"/>
  <c r="BS982" i="3"/>
  <c r="BK899" i="3"/>
  <c r="BS899" i="3"/>
  <c r="BK425" i="3"/>
  <c r="BS425" i="3"/>
  <c r="BK217" i="3"/>
  <c r="BS217" i="3"/>
  <c r="BK620" i="3"/>
  <c r="BS620" i="3"/>
  <c r="BK359" i="3"/>
  <c r="BS359" i="3"/>
  <c r="BK83" i="3"/>
  <c r="BS83" i="3"/>
  <c r="BK82" i="3"/>
  <c r="BS82" i="3"/>
  <c r="BK70" i="3"/>
  <c r="BS70" i="3"/>
  <c r="BS220" i="3"/>
  <c r="BK220" i="3"/>
  <c r="BK213" i="3"/>
  <c r="BS213" i="3"/>
  <c r="BK136" i="3"/>
  <c r="BS136" i="3"/>
  <c r="BK453" i="3"/>
  <c r="BS453" i="3"/>
  <c r="BK480" i="3"/>
  <c r="BS480" i="3"/>
  <c r="BK484" i="3"/>
  <c r="BS484" i="3"/>
  <c r="BS199" i="3"/>
  <c r="BK199" i="3"/>
  <c r="BK368" i="3"/>
  <c r="BS368" i="3"/>
  <c r="BS596" i="3"/>
  <c r="BK596" i="3"/>
  <c r="BK311" i="3"/>
  <c r="BS311" i="3"/>
  <c r="BK345" i="3"/>
  <c r="BS345" i="3"/>
  <c r="BK192" i="3"/>
  <c r="BS192" i="3"/>
  <c r="BK77" i="3"/>
  <c r="BS77" i="3"/>
  <c r="BK336" i="3"/>
  <c r="BS336" i="3"/>
  <c r="BK595" i="3"/>
  <c r="BS595" i="3"/>
  <c r="BS326" i="3"/>
  <c r="BK326" i="3"/>
  <c r="BK543" i="3"/>
  <c r="BS543" i="3"/>
  <c r="BK512" i="3"/>
  <c r="BS512" i="3"/>
  <c r="BK888" i="3"/>
  <c r="BS888" i="3"/>
  <c r="BK375" i="3"/>
  <c r="BS375" i="3"/>
  <c r="BS769" i="3"/>
  <c r="BK769" i="3"/>
  <c r="BS286" i="3"/>
  <c r="BK286" i="3"/>
  <c r="BK967" i="3"/>
  <c r="BS967" i="3"/>
  <c r="BK499" i="3"/>
  <c r="BS499" i="3"/>
  <c r="BK560" i="3"/>
  <c r="BS560" i="3"/>
  <c r="BK632" i="3"/>
  <c r="BS632" i="3"/>
  <c r="BS685" i="3"/>
  <c r="BK685" i="3"/>
  <c r="BK785" i="3"/>
  <c r="BS785" i="3"/>
  <c r="BK373" i="3"/>
  <c r="BS373" i="3"/>
  <c r="BK680" i="3"/>
  <c r="BS680" i="3"/>
  <c r="BS641" i="3"/>
  <c r="BK641" i="3"/>
  <c r="BK230" i="3"/>
  <c r="BS230" i="3"/>
  <c r="BK688" i="3"/>
  <c r="BS688" i="3"/>
  <c r="BK817" i="3"/>
  <c r="BS817" i="3"/>
  <c r="BR145" i="3"/>
  <c r="BR285" i="3"/>
  <c r="BR495" i="3"/>
  <c r="BR344" i="3"/>
  <c r="BR559" i="3"/>
  <c r="BR708" i="3"/>
  <c r="BR809" i="3"/>
  <c r="BR488" i="3"/>
  <c r="BR111" i="3"/>
  <c r="BR778" i="3"/>
  <c r="BR243" i="3"/>
  <c r="BR304" i="3"/>
  <c r="BR855" i="3"/>
  <c r="BR903" i="3"/>
  <c r="BR650" i="3"/>
  <c r="BR789" i="3"/>
  <c r="BR832" i="3"/>
  <c r="BR534" i="3"/>
  <c r="BR163" i="3"/>
  <c r="BR294" i="3"/>
  <c r="BR219" i="3"/>
  <c r="BR920" i="3"/>
  <c r="BR938" i="3"/>
  <c r="BR481" i="3"/>
  <c r="BR409" i="3"/>
  <c r="BR358" i="3"/>
  <c r="BR723" i="3"/>
  <c r="BR511" i="3"/>
  <c r="BR546" i="3"/>
  <c r="BR365" i="3"/>
  <c r="BR287" i="3"/>
  <c r="BR427" i="3"/>
  <c r="BR402" i="3"/>
  <c r="BR567" i="3"/>
  <c r="BR561" i="3"/>
  <c r="BR387" i="3"/>
  <c r="BR965" i="3"/>
  <c r="BR516" i="3"/>
  <c r="BR357" i="3"/>
  <c r="BR997" i="3"/>
  <c r="BR565" i="3"/>
  <c r="BR765" i="3"/>
  <c r="BR554" i="3"/>
  <c r="BR984" i="3"/>
  <c r="BR583" i="3"/>
  <c r="BR951" i="3"/>
  <c r="BR500" i="3"/>
  <c r="BR705" i="3"/>
  <c r="BR839" i="3"/>
  <c r="BR853" i="3"/>
  <c r="BR869" i="3"/>
  <c r="BR794" i="3"/>
  <c r="BJ128" i="3"/>
  <c r="BR128" i="3"/>
  <c r="BR826" i="3"/>
  <c r="BJ826" i="3"/>
  <c r="BJ131" i="3"/>
  <c r="BR131" i="3"/>
  <c r="BR631" i="3"/>
  <c r="BJ631" i="3"/>
  <c r="BK722" i="3"/>
  <c r="BS722" i="3"/>
  <c r="BK800" i="3"/>
  <c r="BS800" i="3"/>
  <c r="BK108" i="3"/>
  <c r="BS108" i="3"/>
  <c r="BK464" i="3"/>
  <c r="BS464" i="3"/>
  <c r="BK832" i="3"/>
  <c r="BS832" i="3"/>
  <c r="BK160" i="3"/>
  <c r="BS160" i="3"/>
  <c r="BK261" i="3"/>
  <c r="BS261" i="3"/>
  <c r="BK845" i="3"/>
  <c r="BS845" i="3"/>
  <c r="BS708" i="3"/>
  <c r="BK708" i="3"/>
  <c r="BK462" i="3"/>
  <c r="BS462" i="3"/>
  <c r="BK157" i="3"/>
  <c r="BS157" i="3"/>
  <c r="BK239" i="3"/>
  <c r="BS239" i="3"/>
  <c r="BK929" i="3"/>
  <c r="BS929" i="3"/>
  <c r="BS64" i="3"/>
  <c r="BK64" i="3"/>
  <c r="BK867" i="3"/>
  <c r="BS867" i="3"/>
  <c r="BK93" i="3"/>
  <c r="BS93" i="3"/>
  <c r="BK19" i="3"/>
  <c r="BS19" i="3"/>
  <c r="BK772" i="3"/>
  <c r="BS772" i="3"/>
  <c r="BK637" i="3"/>
  <c r="BS637" i="3"/>
  <c r="BK808" i="3"/>
  <c r="BS808" i="3"/>
  <c r="BS670" i="3"/>
  <c r="BK670" i="3"/>
  <c r="BK321" i="3"/>
  <c r="BS321" i="3"/>
  <c r="BK155" i="3"/>
  <c r="BS155" i="3"/>
  <c r="BS652" i="3"/>
  <c r="BK652" i="3"/>
  <c r="BK146" i="3"/>
  <c r="BS146" i="3"/>
  <c r="BK225" i="3"/>
  <c r="BS225" i="3"/>
  <c r="BK383" i="3"/>
  <c r="BS383" i="3"/>
  <c r="BK305" i="3"/>
  <c r="BS305" i="3"/>
  <c r="BK488" i="3"/>
  <c r="BS488" i="3"/>
  <c r="BK872" i="3"/>
  <c r="BS872" i="3"/>
  <c r="BK433" i="3"/>
  <c r="BS433" i="3"/>
  <c r="BK478" i="3"/>
  <c r="BS478" i="3"/>
  <c r="BK399" i="3"/>
  <c r="BS399" i="3"/>
  <c r="BK49" i="3"/>
  <c r="BS49" i="3"/>
  <c r="BK356" i="3"/>
  <c r="BS356" i="3"/>
  <c r="BK667" i="3"/>
  <c r="BS667" i="3"/>
  <c r="BK582" i="3"/>
  <c r="BS582" i="3"/>
  <c r="BK615" i="3"/>
  <c r="BS615" i="3"/>
  <c r="BK503" i="3"/>
  <c r="BS503" i="3"/>
  <c r="BK642" i="3"/>
  <c r="BS642" i="3"/>
  <c r="BK945" i="3"/>
  <c r="BS945" i="3"/>
  <c r="BK988" i="3"/>
  <c r="BS988" i="3"/>
  <c r="BK309" i="3"/>
  <c r="BS309" i="3"/>
  <c r="BK361" i="3"/>
  <c r="BS361" i="3"/>
  <c r="BS891" i="3"/>
  <c r="BK891" i="3"/>
  <c r="BK278" i="3"/>
  <c r="BS278" i="3"/>
  <c r="BK693" i="3"/>
  <c r="BS693" i="3"/>
  <c r="BK302" i="3"/>
  <c r="BS302" i="3"/>
  <c r="BK780" i="3"/>
  <c r="BS780" i="3"/>
  <c r="BK362" i="3"/>
  <c r="BS362" i="3"/>
  <c r="BK771" i="3"/>
  <c r="BS771" i="3"/>
  <c r="BK410" i="3"/>
  <c r="BS410" i="3"/>
  <c r="BK563" i="3"/>
  <c r="BS563" i="3"/>
  <c r="BK746" i="3"/>
  <c r="BS746" i="3"/>
  <c r="BK98" i="3"/>
  <c r="BS98" i="3"/>
  <c r="BK611" i="3"/>
  <c r="BS611" i="3"/>
  <c r="BK819" i="3"/>
  <c r="BS819" i="3"/>
  <c r="BK765" i="3"/>
  <c r="BS765" i="3"/>
  <c r="BK404" i="3"/>
  <c r="BS404" i="3"/>
  <c r="BK820" i="3"/>
  <c r="BS820" i="3"/>
  <c r="BK316" i="3"/>
  <c r="BS316" i="3"/>
  <c r="BS461" i="3"/>
  <c r="BK461" i="3"/>
  <c r="BK315" i="3"/>
  <c r="BS315" i="3"/>
  <c r="BK173" i="3"/>
  <c r="BS173" i="3"/>
  <c r="BK939" i="3"/>
  <c r="BS939" i="3"/>
  <c r="BK434" i="3"/>
  <c r="BS434" i="3"/>
  <c r="BK619" i="3"/>
  <c r="BS619" i="3"/>
  <c r="BK240" i="3"/>
  <c r="BS240" i="3"/>
  <c r="BK666" i="3"/>
  <c r="BS666" i="3"/>
  <c r="BK148" i="3"/>
  <c r="BS148" i="3"/>
  <c r="BK455" i="3"/>
  <c r="BS455" i="3"/>
  <c r="BK243" i="3"/>
  <c r="BS243" i="3"/>
  <c r="BK322" i="3"/>
  <c r="BS322" i="3"/>
  <c r="BK183" i="3"/>
  <c r="BS183" i="3"/>
  <c r="BK803" i="3"/>
  <c r="BS803" i="3"/>
  <c r="BK683" i="3"/>
  <c r="BS683" i="3"/>
  <c r="BK834" i="3"/>
  <c r="BS834" i="3"/>
  <c r="BK856" i="3"/>
  <c r="BS856" i="3"/>
  <c r="BS205" i="3"/>
  <c r="BK205" i="3"/>
  <c r="BR468" i="3"/>
  <c r="BR935" i="3"/>
  <c r="BR138" i="3"/>
  <c r="K168" i="6"/>
  <c r="BR970" i="3"/>
  <c r="BR730" i="3"/>
  <c r="BR354" i="3"/>
  <c r="BR684" i="3"/>
  <c r="BR971" i="3"/>
  <c r="BR590" i="3"/>
  <c r="BR908" i="3"/>
  <c r="BR728" i="3"/>
  <c r="BR334" i="3"/>
  <c r="BR305" i="3"/>
  <c r="BR979" i="3"/>
  <c r="BR748" i="3"/>
  <c r="BR910" i="3"/>
  <c r="BR674" i="3"/>
  <c r="BR270" i="3"/>
  <c r="BR466" i="3"/>
  <c r="BR961" i="3"/>
  <c r="BR607" i="3"/>
  <c r="BR458" i="3"/>
  <c r="BR263" i="3"/>
  <c r="BR884" i="3"/>
  <c r="BR261" i="3"/>
  <c r="BR374" i="3"/>
  <c r="BR550" i="3"/>
  <c r="BR745" i="3"/>
  <c r="BR321" i="3"/>
  <c r="BR313" i="3"/>
  <c r="BR945" i="3"/>
  <c r="BR380" i="3"/>
  <c r="BR991" i="3"/>
  <c r="BR721" i="3"/>
  <c r="BR591" i="3"/>
  <c r="BR410" i="3"/>
  <c r="BR759" i="3"/>
  <c r="BR930" i="3"/>
  <c r="BR541" i="3"/>
  <c r="BR734" i="3"/>
  <c r="BR552" i="3"/>
  <c r="BR658" i="3"/>
  <c r="BR824" i="3"/>
  <c r="BR840" i="3"/>
  <c r="BR940" i="3"/>
  <c r="BR366" i="3"/>
  <c r="BJ366" i="3"/>
  <c r="BR112" i="3"/>
  <c r="BJ112" i="3"/>
  <c r="BR463" i="3"/>
  <c r="BJ463" i="3"/>
  <c r="BR298" i="3"/>
  <c r="BJ298" i="3"/>
  <c r="BR874" i="3"/>
  <c r="BJ874" i="3"/>
  <c r="BR821" i="3"/>
  <c r="BJ821" i="3"/>
  <c r="BR838" i="3"/>
  <c r="BJ838" i="3"/>
  <c r="BR314" i="3"/>
  <c r="BJ314" i="3"/>
  <c r="BR929" i="3"/>
  <c r="BR438" i="3"/>
  <c r="BR861" i="3"/>
  <c r="BR288" i="3"/>
  <c r="BR894" i="3"/>
  <c r="BR576" i="3"/>
  <c r="BR237" i="3"/>
  <c r="BK796" i="3"/>
  <c r="BS796" i="3"/>
  <c r="BK30" i="3"/>
  <c r="BS30" i="3"/>
  <c r="BK347" i="3"/>
  <c r="BS347" i="3"/>
  <c r="BK186" i="3"/>
  <c r="BS186" i="3"/>
  <c r="BK538" i="3"/>
  <c r="BS538" i="3"/>
  <c r="BK440" i="3"/>
  <c r="BS440" i="3"/>
  <c r="BK301" i="3"/>
  <c r="BS301" i="3"/>
  <c r="BK635" i="3"/>
  <c r="BS635" i="3"/>
  <c r="BK367" i="3"/>
  <c r="BS367" i="3"/>
  <c r="BS428" i="3"/>
  <c r="BK428" i="3"/>
  <c r="BK365" i="3"/>
  <c r="BS365" i="3"/>
  <c r="BK238" i="3"/>
  <c r="BS238" i="3"/>
  <c r="BK237" i="3"/>
  <c r="BS237" i="3"/>
  <c r="BK145" i="3"/>
  <c r="BS145" i="3"/>
  <c r="BK508" i="3"/>
  <c r="BS508" i="3"/>
  <c r="BK829" i="3"/>
  <c r="BS829" i="3"/>
  <c r="BS527" i="3"/>
  <c r="BK527" i="3"/>
  <c r="BK545" i="3"/>
  <c r="BS545" i="3"/>
  <c r="BK974" i="3"/>
  <c r="BS974" i="3"/>
  <c r="BK965" i="3"/>
  <c r="BS965" i="3"/>
  <c r="BK341" i="3"/>
  <c r="BS341" i="3"/>
  <c r="BK787" i="3"/>
  <c r="BS787" i="3"/>
  <c r="BK893" i="3"/>
  <c r="BS893" i="3"/>
  <c r="BK248" i="3"/>
  <c r="BS248" i="3"/>
  <c r="BS363" i="3"/>
  <c r="BK363" i="3"/>
  <c r="BK907" i="3"/>
  <c r="BS907" i="3"/>
  <c r="BK506" i="3"/>
  <c r="BS506" i="3"/>
  <c r="BK910" i="3"/>
  <c r="BS910" i="3"/>
  <c r="BS568" i="3"/>
  <c r="BK568" i="3"/>
  <c r="BK964" i="3"/>
  <c r="BS964" i="3"/>
  <c r="BK996" i="3"/>
  <c r="BS996" i="3"/>
  <c r="BK90" i="3"/>
  <c r="BS90" i="3"/>
  <c r="BK158" i="3"/>
  <c r="BS158" i="3"/>
  <c r="BK567" i="3"/>
  <c r="BS567" i="3"/>
  <c r="BK332" i="3"/>
  <c r="BS332" i="3"/>
  <c r="BK165" i="3"/>
  <c r="BS165" i="3"/>
  <c r="BK20" i="3"/>
  <c r="BS20" i="3"/>
  <c r="BK600" i="3"/>
  <c r="BS600" i="3"/>
  <c r="BK53" i="3"/>
  <c r="BS53" i="3"/>
  <c r="BK654" i="3"/>
  <c r="BS654" i="3"/>
  <c r="BK105" i="3"/>
  <c r="BS105" i="3"/>
  <c r="BK577" i="3"/>
  <c r="BS577" i="3"/>
  <c r="BK588" i="3"/>
  <c r="BS588" i="3"/>
  <c r="BK876" i="3"/>
  <c r="BS876" i="3"/>
  <c r="BK41" i="3"/>
  <c r="BS41" i="3"/>
  <c r="BK914" i="3"/>
  <c r="BS914" i="3"/>
  <c r="BS190" i="3"/>
  <c r="BK190" i="3"/>
  <c r="BS446" i="3"/>
  <c r="BK446" i="3"/>
  <c r="BK607" i="3"/>
  <c r="BS607" i="3"/>
  <c r="BS998" i="3"/>
  <c r="BK998" i="3"/>
  <c r="BK469" i="3"/>
  <c r="BS469" i="3"/>
  <c r="BK585" i="3"/>
  <c r="BS585" i="3"/>
  <c r="BK314" i="3"/>
  <c r="BS314" i="3"/>
  <c r="BK235" i="3"/>
  <c r="BS235" i="3"/>
  <c r="BK294" i="3"/>
  <c r="BS294" i="3"/>
  <c r="BK18" i="3"/>
  <c r="BS18" i="3"/>
  <c r="BK710" i="3"/>
  <c r="BS710" i="3"/>
  <c r="BK411" i="3"/>
  <c r="BS411" i="3"/>
  <c r="BK62" i="3"/>
  <c r="BS62" i="3"/>
  <c r="BK546" i="3"/>
  <c r="BS546" i="3"/>
  <c r="BK170" i="3"/>
  <c r="BS170" i="3"/>
  <c r="BK312" i="3"/>
  <c r="BS312" i="3"/>
  <c r="BK783" i="3"/>
  <c r="BS783" i="3"/>
  <c r="BK68" i="3"/>
  <c r="BS68" i="3"/>
  <c r="BK649" i="3"/>
  <c r="BS649" i="3"/>
  <c r="BK435" i="3"/>
  <c r="BS435" i="3"/>
  <c r="BK95" i="3"/>
  <c r="BS95" i="3"/>
  <c r="BK913" i="3"/>
  <c r="BS913" i="3"/>
  <c r="BK885" i="3"/>
  <c r="BS885" i="3"/>
  <c r="BK133" i="3"/>
  <c r="BS133" i="3"/>
  <c r="BK87" i="3"/>
  <c r="BS87" i="3"/>
  <c r="BK953" i="3"/>
  <c r="BS953" i="3"/>
  <c r="BK1002" i="3"/>
  <c r="BS1002" i="3"/>
  <c r="BK946" i="3"/>
  <c r="BS946" i="3"/>
  <c r="BK881" i="3"/>
  <c r="BS881" i="3"/>
  <c r="BK962" i="3"/>
  <c r="BS962" i="3"/>
  <c r="BS581" i="3"/>
  <c r="BK581" i="3"/>
  <c r="BK481" i="3"/>
  <c r="BS481" i="3"/>
  <c r="BK218" i="3"/>
  <c r="BS218" i="3"/>
  <c r="BR625" i="3"/>
  <c r="BR173" i="3"/>
  <c r="BR912" i="3"/>
  <c r="BR436" i="3"/>
  <c r="BR898" i="3"/>
  <c r="BR395" i="3"/>
  <c r="BR967" i="3"/>
  <c r="BR932" i="3"/>
  <c r="BR812" i="3"/>
  <c r="BR141" i="3"/>
  <c r="BR857" i="3"/>
  <c r="BR379" i="3"/>
  <c r="BR529" i="3"/>
  <c r="BR834" i="3"/>
  <c r="BR556" i="3"/>
  <c r="BR584" i="3"/>
  <c r="BR522" i="3"/>
  <c r="BR820" i="3"/>
  <c r="BR611" i="3"/>
  <c r="BR389" i="3"/>
  <c r="C10" i="14"/>
  <c r="BR896" i="3"/>
  <c r="BR959" i="3"/>
  <c r="BR807" i="3"/>
  <c r="BR503" i="3"/>
  <c r="BR221" i="3"/>
  <c r="BR360" i="3"/>
  <c r="BR656" i="3"/>
  <c r="BR289" i="3"/>
  <c r="BR442" i="3"/>
  <c r="BR980" i="3"/>
  <c r="BR988" i="3"/>
  <c r="BR560" i="3"/>
  <c r="BR142" i="3"/>
  <c r="BS159" i="3"/>
  <c r="BR451" i="3"/>
  <c r="BR589" i="3"/>
  <c r="BR242" i="3"/>
  <c r="BR696" i="3"/>
  <c r="BR688" i="3"/>
  <c r="BR428" i="3"/>
  <c r="BR949" i="3"/>
  <c r="BR422" i="3"/>
  <c r="BR487" i="3"/>
  <c r="BR222" i="3"/>
  <c r="BR724" i="3"/>
  <c r="BR342" i="3"/>
  <c r="BR159" i="3"/>
  <c r="BR440" i="3"/>
  <c r="BR283" i="3"/>
  <c r="BR729" i="3"/>
  <c r="BR626" i="3"/>
  <c r="BR517" i="3"/>
  <c r="BR751" i="3"/>
  <c r="BR269" i="3"/>
  <c r="BJ134" i="3"/>
  <c r="BR134" i="3"/>
  <c r="BR736" i="3"/>
  <c r="BJ736" i="3"/>
  <c r="BR437" i="3"/>
  <c r="BJ437" i="3"/>
  <c r="BJ119" i="3"/>
  <c r="BR119" i="3"/>
  <c r="BR623" i="3"/>
  <c r="BR160" i="3"/>
  <c r="BR937" i="3"/>
  <c r="BR968" i="3"/>
  <c r="BR707" i="3"/>
  <c r="BR595" i="3"/>
  <c r="BR278" i="3"/>
  <c r="BR867" i="3"/>
  <c r="BR810" i="3"/>
  <c r="BK917" i="3"/>
  <c r="BS917" i="3"/>
  <c r="BK263" i="3"/>
  <c r="BS263" i="3"/>
  <c r="BK839" i="3"/>
  <c r="BS839" i="3"/>
  <c r="BK280" i="3"/>
  <c r="BS280" i="3"/>
  <c r="BK621" i="3"/>
  <c r="BS621" i="3"/>
  <c r="BK792" i="3"/>
  <c r="BS792" i="3"/>
  <c r="BK520" i="3"/>
  <c r="BS520" i="3"/>
  <c r="BK185" i="3"/>
  <c r="BS185" i="3"/>
  <c r="BK101" i="3"/>
  <c r="BS101" i="3"/>
  <c r="BS938" i="3"/>
  <c r="BK938" i="3"/>
  <c r="BK33" i="3"/>
  <c r="BS33" i="3"/>
  <c r="BK851" i="3"/>
  <c r="BS851" i="3"/>
  <c r="BK556" i="3"/>
  <c r="BS556" i="3"/>
  <c r="BK790" i="3"/>
  <c r="BS790" i="3"/>
  <c r="BK598" i="3"/>
  <c r="BS598" i="3"/>
  <c r="BK826" i="3"/>
  <c r="BS826" i="3"/>
  <c r="BK66" i="3"/>
  <c r="BS66" i="3"/>
  <c r="BK292" i="3"/>
  <c r="BS292" i="3"/>
  <c r="BK174" i="3"/>
  <c r="BS174" i="3"/>
  <c r="BK933" i="3"/>
  <c r="BS933" i="3"/>
  <c r="BK740" i="3"/>
  <c r="BS740" i="3"/>
  <c r="BK287" i="3"/>
  <c r="BS287" i="3"/>
  <c r="BK36" i="3"/>
  <c r="BS36" i="3"/>
  <c r="BK857" i="3"/>
  <c r="BS857" i="3"/>
  <c r="BK198" i="3"/>
  <c r="BS198" i="3"/>
  <c r="BK11" i="3"/>
  <c r="BS11" i="3"/>
  <c r="BK852" i="3"/>
  <c r="BS852" i="3"/>
  <c r="BK828" i="3"/>
  <c r="BS828" i="3"/>
  <c r="BK388" i="3"/>
  <c r="BS388" i="3"/>
  <c r="BS473" i="3"/>
  <c r="BK473" i="3"/>
  <c r="BK1005" i="3"/>
  <c r="BS1005" i="3"/>
  <c r="BK310" i="3"/>
  <c r="BS310" i="3"/>
  <c r="BK423" i="3"/>
  <c r="BS423" i="3"/>
  <c r="BK99" i="3"/>
  <c r="BS99" i="3"/>
  <c r="BS150" i="3"/>
  <c r="BK150" i="3"/>
  <c r="BK306" i="3"/>
  <c r="BS306" i="3"/>
  <c r="BK951" i="3"/>
  <c r="BS951" i="3"/>
  <c r="BK532" i="3"/>
  <c r="BS532" i="3"/>
  <c r="BK458" i="3"/>
  <c r="BS458" i="3"/>
  <c r="BK753" i="3"/>
  <c r="BS753" i="3"/>
  <c r="BK295" i="3"/>
  <c r="BS295" i="3"/>
  <c r="BK774" i="3"/>
  <c r="BS774" i="3"/>
  <c r="BK320" i="3"/>
  <c r="BS320" i="3"/>
  <c r="BK984" i="3"/>
  <c r="BS984" i="3"/>
  <c r="BK418" i="3"/>
  <c r="BS418" i="3"/>
  <c r="BK805" i="3"/>
  <c r="BS805" i="3"/>
  <c r="BC10" i="3"/>
  <c r="AM6" i="3"/>
  <c r="AM8" i="3" s="1"/>
  <c r="E48" i="14" s="1"/>
  <c r="BK38" i="3"/>
  <c r="BS38" i="3"/>
  <c r="BK171" i="3"/>
  <c r="BS171" i="3"/>
  <c r="BK291" i="3"/>
  <c r="BS291" i="3"/>
  <c r="BK182" i="3"/>
  <c r="BS182" i="3"/>
  <c r="BK977" i="3"/>
  <c r="BS977" i="3"/>
  <c r="BK980" i="3"/>
  <c r="BS980" i="3"/>
  <c r="BK1000" i="3"/>
  <c r="BS1000" i="3"/>
  <c r="BK991" i="3"/>
  <c r="BS991" i="3"/>
  <c r="BK836" i="3"/>
  <c r="BS836" i="3"/>
  <c r="BS862" i="3"/>
  <c r="BK862" i="3"/>
  <c r="BK705" i="3"/>
  <c r="BS705" i="3"/>
  <c r="BK140" i="3"/>
  <c r="BS140" i="3"/>
  <c r="BS208" i="3"/>
  <c r="BK208" i="3"/>
  <c r="BK91" i="3"/>
  <c r="BS91" i="3"/>
  <c r="BK456" i="3"/>
  <c r="BS456" i="3"/>
  <c r="BK571" i="3"/>
  <c r="BS571" i="3"/>
  <c r="BK824" i="3"/>
  <c r="BS824" i="3"/>
  <c r="BK507" i="3"/>
  <c r="BS507" i="3"/>
  <c r="BK163" i="3"/>
  <c r="BS163" i="3"/>
  <c r="BK798" i="3"/>
  <c r="BS798" i="3"/>
  <c r="BK43" i="3"/>
  <c r="BS43" i="3"/>
  <c r="BK13" i="3"/>
  <c r="BS13" i="3"/>
  <c r="BK751" i="3"/>
  <c r="BS751" i="3"/>
  <c r="BS324" i="3"/>
  <c r="BK324" i="3"/>
  <c r="BK523" i="3"/>
  <c r="BS523" i="3"/>
  <c r="BK176" i="3"/>
  <c r="BS176" i="3"/>
  <c r="BS284" i="3"/>
  <c r="BK284" i="3"/>
  <c r="BK337" i="3"/>
  <c r="BS337" i="3"/>
  <c r="BK466" i="3"/>
  <c r="BS466" i="3"/>
  <c r="BK80" i="3"/>
  <c r="BS80" i="3"/>
  <c r="BK303" i="3"/>
  <c r="BS303" i="3"/>
  <c r="BK843" i="3"/>
  <c r="BS843" i="3"/>
  <c r="BK487" i="3"/>
  <c r="BS487" i="3"/>
  <c r="BK485" i="3"/>
  <c r="BS485" i="3"/>
  <c r="BK898" i="3"/>
  <c r="BS898" i="3"/>
  <c r="BR788" i="3"/>
  <c r="BR972" i="3"/>
  <c r="BR990" i="3"/>
  <c r="BR349" i="3"/>
  <c r="BR772" i="3"/>
  <c r="BR430" i="3"/>
  <c r="BR928" i="3"/>
  <c r="BR1003" i="3"/>
  <c r="BR727" i="3"/>
  <c r="BR507" i="3"/>
  <c r="BR525" i="3"/>
  <c r="BR577" i="3"/>
  <c r="BR619" i="3"/>
  <c r="BR404" i="3"/>
  <c r="BR510" i="3"/>
  <c r="BR383" i="3"/>
  <c r="BR566" i="3"/>
  <c r="BR262" i="3"/>
  <c r="BR706" i="3"/>
  <c r="BR714" i="3"/>
  <c r="BR766" i="3"/>
  <c r="BR462" i="3"/>
  <c r="BR952" i="3"/>
  <c r="BR1004" i="3"/>
  <c r="BR170" i="3"/>
  <c r="BR548" i="3"/>
  <c r="BR992" i="3"/>
  <c r="BR637" i="3"/>
  <c r="BR579" i="3"/>
  <c r="BR870" i="3"/>
  <c r="BR618" i="3"/>
  <c r="BR247" i="3"/>
  <c r="BR158" i="3"/>
  <c r="BR553" i="3"/>
  <c r="BR292" i="3"/>
  <c r="BR877" i="3"/>
  <c r="BR639" i="3"/>
  <c r="BR682" i="3"/>
  <c r="BR457" i="3"/>
  <c r="BR372" i="3"/>
  <c r="BR622" i="3"/>
  <c r="BR661" i="3"/>
  <c r="BR629" i="3"/>
  <c r="BR936" i="3"/>
  <c r="BR244" i="3"/>
  <c r="BR350" i="3"/>
  <c r="BR947" i="3"/>
  <c r="BR535" i="3"/>
  <c r="BR146" i="3"/>
  <c r="BR450" i="3"/>
  <c r="BR226" i="3"/>
  <c r="BR515" i="3"/>
  <c r="BR230" i="3"/>
  <c r="BJ230" i="3"/>
  <c r="BR785" i="3"/>
  <c r="BJ785" i="3"/>
  <c r="BJ116" i="3"/>
  <c r="BR116" i="3"/>
  <c r="BJ113" i="3"/>
  <c r="BR113" i="3"/>
  <c r="BR508" i="3"/>
  <c r="BR791" i="3"/>
  <c r="BR784" i="3"/>
  <c r="BR939" i="3"/>
  <c r="BR545" i="3"/>
  <c r="BR480" i="3"/>
  <c r="BR700" i="3"/>
  <c r="BR780" i="3"/>
  <c r="BR701" i="3"/>
  <c r="BR716" i="3"/>
  <c r="BK634" i="3"/>
  <c r="BS634" i="3"/>
  <c r="BK370" i="3"/>
  <c r="BS370" i="3"/>
  <c r="BK442" i="3"/>
  <c r="BS442" i="3"/>
  <c r="BK329" i="3"/>
  <c r="BS329" i="3"/>
  <c r="BK901" i="3"/>
  <c r="BS901" i="3"/>
  <c r="BS811" i="3"/>
  <c r="BK811" i="3"/>
  <c r="BK325" i="3"/>
  <c r="BS325" i="3"/>
  <c r="BK894" i="3"/>
  <c r="BS894" i="3"/>
  <c r="BK138" i="3"/>
  <c r="BS138" i="3"/>
  <c r="BS831" i="3"/>
  <c r="BK831" i="3"/>
  <c r="BK986" i="3"/>
  <c r="BS986" i="3"/>
  <c r="BK954" i="3"/>
  <c r="BS954" i="3"/>
  <c r="BK677" i="3"/>
  <c r="BS677" i="3"/>
  <c r="BK413" i="3"/>
  <c r="BS413" i="3"/>
  <c r="BK694" i="3"/>
  <c r="BS694" i="3"/>
  <c r="BK944" i="3"/>
  <c r="BS944" i="3"/>
  <c r="BK369" i="3"/>
  <c r="BS369" i="3"/>
  <c r="BS655" i="3"/>
  <c r="BK655" i="3"/>
  <c r="BK704" i="3"/>
  <c r="BS704" i="3"/>
  <c r="BK737" i="3"/>
  <c r="BS737" i="3"/>
  <c r="BS548" i="3"/>
  <c r="BK548" i="3"/>
  <c r="BK282" i="3"/>
  <c r="BS282" i="3"/>
  <c r="BK975" i="3"/>
  <c r="BS975" i="3"/>
  <c r="BS660" i="3"/>
  <c r="BK660" i="3"/>
  <c r="BK618" i="3"/>
  <c r="BS618" i="3"/>
  <c r="BK750" i="3"/>
  <c r="BS750" i="3"/>
  <c r="BK48" i="3"/>
  <c r="BS48" i="3"/>
  <c r="BK524" i="3"/>
  <c r="BS524" i="3"/>
  <c r="BK574" i="3"/>
  <c r="BS574" i="3"/>
  <c r="BK754" i="3"/>
  <c r="BS754" i="3"/>
  <c r="BK338" i="3"/>
  <c r="BS338" i="3"/>
  <c r="BK692" i="3"/>
  <c r="BS692" i="3"/>
  <c r="BK493" i="3"/>
  <c r="BS493" i="3"/>
  <c r="BK739" i="3"/>
  <c r="BS739" i="3"/>
  <c r="BK212" i="3"/>
  <c r="BS212" i="3"/>
  <c r="BK416" i="3"/>
  <c r="BS416" i="3"/>
  <c r="BK519" i="3"/>
  <c r="BS519" i="3"/>
  <c r="BK838" i="3"/>
  <c r="BS838" i="3"/>
  <c r="BK725" i="3"/>
  <c r="BS725" i="3"/>
  <c r="BS17" i="3"/>
  <c r="BK17" i="3"/>
  <c r="BK271" i="3"/>
  <c r="BS271" i="3"/>
  <c r="BK285" i="3"/>
  <c r="BS285" i="3"/>
  <c r="BK799" i="3"/>
  <c r="BS799" i="3"/>
  <c r="BS992" i="3"/>
  <c r="BK992" i="3"/>
  <c r="BK638" i="3"/>
  <c r="BS638" i="3"/>
  <c r="BK127" i="3"/>
  <c r="BS127" i="3"/>
  <c r="BK919" i="3"/>
  <c r="BS919" i="3"/>
  <c r="BK721" i="3"/>
  <c r="BS721" i="3"/>
  <c r="BK855" i="3"/>
  <c r="BS855" i="3"/>
  <c r="BK219" i="3"/>
  <c r="BS219" i="3"/>
  <c r="BS188" i="3"/>
  <c r="BK188" i="3"/>
  <c r="BK903" i="3"/>
  <c r="BS903" i="3"/>
  <c r="BK580" i="3"/>
  <c r="BS580" i="3"/>
  <c r="BK935" i="3"/>
  <c r="BS935" i="3"/>
  <c r="BK505" i="3"/>
  <c r="BS505" i="3"/>
  <c r="BK806" i="3"/>
  <c r="BS806" i="3"/>
  <c r="BK67" i="3"/>
  <c r="BS67" i="3"/>
  <c r="BK467" i="3"/>
  <c r="BS467" i="3"/>
  <c r="BK747" i="3"/>
  <c r="BS747" i="3"/>
  <c r="BS966" i="3"/>
  <c r="BK966" i="3"/>
  <c r="BK909" i="3"/>
  <c r="BS909" i="3"/>
  <c r="BK682" i="3"/>
  <c r="BS682" i="3"/>
  <c r="BS203" i="3"/>
  <c r="BK203" i="3"/>
  <c r="BK875" i="3"/>
  <c r="BS875" i="3"/>
  <c r="BK756" i="3"/>
  <c r="BS756" i="3"/>
  <c r="BK139" i="3"/>
  <c r="BS139" i="3"/>
  <c r="BK711" i="3"/>
  <c r="BS711" i="3"/>
  <c r="BK55" i="3"/>
  <c r="BS55" i="3"/>
  <c r="BK937" i="3"/>
  <c r="BS937" i="3"/>
  <c r="BK374" i="3"/>
  <c r="BS374" i="3"/>
  <c r="BK676" i="3"/>
  <c r="BS676" i="3"/>
  <c r="BK483" i="3"/>
  <c r="BS483" i="3"/>
  <c r="BK802" i="3"/>
  <c r="BS802" i="3"/>
  <c r="BK553" i="3"/>
  <c r="BS553" i="3"/>
  <c r="BK289" i="3"/>
  <c r="BS289" i="3"/>
  <c r="BK224" i="3"/>
  <c r="BS224" i="3"/>
  <c r="BK648" i="3"/>
  <c r="BS648" i="3"/>
  <c r="BS209" i="3"/>
  <c r="BK209" i="3"/>
  <c r="BK775" i="3"/>
  <c r="BS775" i="3"/>
  <c r="BK702" i="3"/>
  <c r="BS702" i="3"/>
  <c r="BS154" i="3"/>
  <c r="BK154" i="3"/>
  <c r="BR581" i="3"/>
  <c r="BR899" i="3"/>
  <c r="BR588" i="3"/>
  <c r="BR245" i="3"/>
  <c r="BR649" i="3"/>
  <c r="BR472" i="3"/>
  <c r="BR747" i="3"/>
  <c r="BR594" i="3"/>
  <c r="BR782" i="3"/>
  <c r="BR551" i="3"/>
  <c r="BR400" i="3"/>
  <c r="BR677" i="3"/>
  <c r="BR417" i="3"/>
  <c r="BR575" i="3"/>
  <c r="BR396" i="3"/>
  <c r="BR441" i="3"/>
  <c r="BR329" i="3"/>
  <c r="BR150" i="3"/>
  <c r="BR753" i="3"/>
  <c r="BR547" i="3"/>
  <c r="BR856" i="3"/>
  <c r="BR571" i="3"/>
  <c r="BR224" i="3"/>
  <c r="BR983" i="3"/>
  <c r="BR719" i="3"/>
  <c r="BR523" i="3"/>
  <c r="BR328" i="3"/>
  <c r="BR461" i="3"/>
  <c r="BR868" i="3"/>
  <c r="BR542" i="3"/>
  <c r="BR893" i="3"/>
  <c r="BR885" i="3"/>
  <c r="BR593" i="3"/>
  <c r="BR276" i="3"/>
  <c r="BR964" i="3"/>
  <c r="BR756" i="3"/>
  <c r="BR761" i="3"/>
  <c r="BR502" i="3"/>
  <c r="BR620" i="3"/>
  <c r="BR425" i="3"/>
  <c r="BR969" i="3"/>
  <c r="BR563" i="3"/>
  <c r="BR528" i="3"/>
  <c r="BR407" i="3"/>
  <c r="BR574" i="3"/>
  <c r="BR412" i="3"/>
  <c r="BR859" i="3"/>
  <c r="BR597" i="3"/>
  <c r="BR846" i="3"/>
  <c r="BR822" i="3"/>
  <c r="BR953" i="3"/>
  <c r="BR148" i="3"/>
  <c r="BR324" i="3"/>
  <c r="BR587" i="3"/>
  <c r="BR491" i="3"/>
  <c r="B18" i="3" l="1"/>
  <c r="B19" i="1"/>
  <c r="AZ8" i="1"/>
  <c r="AZ9" i="1"/>
  <c r="BA6" i="1"/>
  <c r="C17" i="28"/>
  <c r="E2" i="1"/>
  <c r="AH14" i="3"/>
  <c r="Z14" i="3"/>
  <c r="AH244" i="3"/>
  <c r="Z244" i="3"/>
  <c r="AH309" i="3"/>
  <c r="Z309" i="3"/>
  <c r="AH777" i="3"/>
  <c r="Z777" i="3"/>
  <c r="AH189" i="3"/>
  <c r="Z189" i="3"/>
  <c r="AH652" i="3"/>
  <c r="Z652" i="3"/>
  <c r="AH892" i="3"/>
  <c r="Z892" i="3"/>
  <c r="AH151" i="3"/>
  <c r="Z151" i="3"/>
  <c r="AH330" i="3"/>
  <c r="Z330" i="3"/>
  <c r="AH699" i="3"/>
  <c r="Z699" i="3"/>
  <c r="AH933" i="3"/>
  <c r="Z933" i="3"/>
  <c r="AH136" i="3"/>
  <c r="Z136" i="3"/>
  <c r="AH965" i="3"/>
  <c r="Z965" i="3"/>
  <c r="AH470" i="3"/>
  <c r="Z470" i="3"/>
  <c r="AH243" i="3"/>
  <c r="Z243" i="3"/>
  <c r="AH899" i="3"/>
  <c r="Z899" i="3"/>
  <c r="AH855" i="3"/>
  <c r="Z855" i="3"/>
  <c r="AH162" i="3"/>
  <c r="Z162" i="3"/>
  <c r="AH348" i="3"/>
  <c r="Z348" i="3"/>
  <c r="AH320" i="3"/>
  <c r="Z320" i="3"/>
  <c r="AH935" i="3"/>
  <c r="Z935" i="3"/>
  <c r="AH215" i="3"/>
  <c r="Z215" i="3"/>
  <c r="AH473" i="3"/>
  <c r="Z473" i="3"/>
  <c r="AH977" i="3"/>
  <c r="Z977" i="3"/>
  <c r="AH115" i="3"/>
  <c r="Z115" i="3"/>
  <c r="AH294" i="3"/>
  <c r="Z294" i="3"/>
  <c r="AH575" i="3"/>
  <c r="Z575" i="3"/>
  <c r="AH974" i="3"/>
  <c r="Z974" i="3"/>
  <c r="AH784" i="3"/>
  <c r="Z784" i="3"/>
  <c r="AH149" i="3"/>
  <c r="Z149" i="3"/>
  <c r="AH387" i="3"/>
  <c r="Z387" i="3"/>
  <c r="AH459" i="3"/>
  <c r="Z459" i="3"/>
  <c r="AH577" i="3"/>
  <c r="Z577" i="3"/>
  <c r="AH578" i="3"/>
  <c r="Z578" i="3"/>
  <c r="AH361" i="3"/>
  <c r="Z361" i="3"/>
  <c r="AH75" i="3"/>
  <c r="Z75" i="3"/>
  <c r="AH419" i="3"/>
  <c r="Z419" i="3"/>
  <c r="AH337" i="3"/>
  <c r="Z337" i="3"/>
  <c r="AH487" i="3"/>
  <c r="Z487" i="3"/>
  <c r="AH857" i="3"/>
  <c r="Z857" i="3"/>
  <c r="AH444" i="3"/>
  <c r="Z444" i="3"/>
  <c r="AH104" i="3"/>
  <c r="Z104" i="3"/>
  <c r="AH443" i="3"/>
  <c r="Z443" i="3"/>
  <c r="AH531" i="3"/>
  <c r="Z531" i="3"/>
  <c r="AH393" i="3"/>
  <c r="Z393" i="3"/>
  <c r="AH142" i="3"/>
  <c r="Z142" i="3"/>
  <c r="AH728" i="3"/>
  <c r="Z728" i="3"/>
  <c r="AH966" i="3"/>
  <c r="Z966" i="3"/>
  <c r="AH163" i="3"/>
  <c r="Z163" i="3"/>
  <c r="AH347" i="3"/>
  <c r="Z347" i="3"/>
  <c r="AH489" i="3"/>
  <c r="Z489" i="3"/>
  <c r="AH615" i="3"/>
  <c r="Z615" i="3"/>
  <c r="AH199" i="3"/>
  <c r="Z199" i="3"/>
  <c r="AH710" i="3"/>
  <c r="Z710" i="3"/>
  <c r="AH934" i="3"/>
  <c r="Z934" i="3"/>
  <c r="AH328" i="3"/>
  <c r="Z328" i="3"/>
  <c r="AH566" i="3"/>
  <c r="Z566" i="3"/>
  <c r="AH829" i="3"/>
  <c r="Z829" i="3"/>
  <c r="AH17" i="3"/>
  <c r="Z17" i="3"/>
  <c r="AH370" i="3"/>
  <c r="Z370" i="3"/>
  <c r="AH913" i="3"/>
  <c r="Z913" i="3"/>
  <c r="AH170" i="3"/>
  <c r="Z170" i="3"/>
  <c r="AH626" i="3"/>
  <c r="Z626" i="3"/>
  <c r="AH284" i="3"/>
  <c r="Z284" i="3"/>
  <c r="AH91" i="3"/>
  <c r="Z91" i="3"/>
  <c r="AH231" i="3"/>
  <c r="Z231" i="3"/>
  <c r="AH634" i="3"/>
  <c r="Z634" i="3"/>
  <c r="AH509" i="3"/>
  <c r="Z509" i="3"/>
  <c r="AH365" i="3"/>
  <c r="Z365" i="3"/>
  <c r="AH40" i="3"/>
  <c r="Z40" i="3"/>
  <c r="AH340" i="3"/>
  <c r="Z340" i="3"/>
  <c r="AH467" i="3"/>
  <c r="Z467" i="3"/>
  <c r="AH701" i="3"/>
  <c r="Z701" i="3"/>
  <c r="AH676" i="3"/>
  <c r="Z676" i="3"/>
  <c r="AH997" i="3"/>
  <c r="Z997" i="3"/>
  <c r="AH45" i="3"/>
  <c r="Z45" i="3"/>
  <c r="AH403" i="3"/>
  <c r="Z403" i="3"/>
  <c r="AH776" i="3"/>
  <c r="Z776" i="3"/>
  <c r="AH910" i="3"/>
  <c r="Z910" i="3"/>
  <c r="AH66" i="3"/>
  <c r="Z66" i="3"/>
  <c r="AH801" i="3"/>
  <c r="Z801" i="3"/>
  <c r="AH697" i="3"/>
  <c r="Z697" i="3"/>
  <c r="F28" i="34"/>
  <c r="AH102" i="3"/>
  <c r="Z102" i="3"/>
  <c r="AH392" i="3"/>
  <c r="Z392" i="3"/>
  <c r="AH502" i="3"/>
  <c r="Z502" i="3"/>
  <c r="AH791" i="3"/>
  <c r="Z791" i="3"/>
  <c r="AH274" i="3"/>
  <c r="Z274" i="3"/>
  <c r="AH837" i="3"/>
  <c r="Z837" i="3"/>
  <c r="AH488" i="3"/>
  <c r="Z488" i="3"/>
  <c r="AH342" i="3"/>
  <c r="Z342" i="3"/>
  <c r="AH510" i="3"/>
  <c r="Z510" i="3"/>
  <c r="AH956" i="3"/>
  <c r="Z956" i="3"/>
  <c r="AH46" i="3"/>
  <c r="Z46" i="3"/>
  <c r="AH327" i="3"/>
  <c r="Z327" i="3"/>
  <c r="AH451" i="3"/>
  <c r="Z451" i="3"/>
  <c r="AH863" i="3"/>
  <c r="Z863" i="3"/>
  <c r="AH397" i="3"/>
  <c r="Z397" i="3"/>
  <c r="AH726" i="3"/>
  <c r="Z726" i="3"/>
  <c r="AH69" i="3"/>
  <c r="Z69" i="3"/>
  <c r="AH211" i="3"/>
  <c r="Z211" i="3"/>
  <c r="AH646" i="3"/>
  <c r="Z646" i="3"/>
  <c r="AH524" i="3"/>
  <c r="Z524" i="3"/>
  <c r="AH581" i="3"/>
  <c r="Z581" i="3"/>
  <c r="AH666" i="3"/>
  <c r="Z666" i="3"/>
  <c r="AH846" i="3"/>
  <c r="Z846" i="3"/>
  <c r="AH285" i="3"/>
  <c r="Z285" i="3"/>
  <c r="AH390" i="3"/>
  <c r="Z390" i="3"/>
  <c r="AH620" i="3"/>
  <c r="Z620" i="3"/>
  <c r="AH555" i="3"/>
  <c r="Z555" i="3"/>
  <c r="AH947" i="3"/>
  <c r="Z947" i="3"/>
  <c r="AH341" i="3"/>
  <c r="Z341" i="3"/>
  <c r="AH147" i="3"/>
  <c r="Z147" i="3"/>
  <c r="AH218" i="3"/>
  <c r="Z218" i="3"/>
  <c r="AH463" i="3"/>
  <c r="Z463" i="3"/>
  <c r="AH698" i="3"/>
  <c r="Z698" i="3"/>
  <c r="AH996" i="3"/>
  <c r="Z996" i="3"/>
  <c r="AH302" i="3"/>
  <c r="Z302" i="3"/>
  <c r="AH246" i="3"/>
  <c r="Z246" i="3"/>
  <c r="AH103" i="3"/>
  <c r="Z103" i="3"/>
  <c r="AH692" i="3"/>
  <c r="Z692" i="3"/>
  <c r="AH765" i="3"/>
  <c r="Z765" i="3"/>
  <c r="AH107" i="3"/>
  <c r="Z107" i="3"/>
  <c r="AH546" i="3"/>
  <c r="Z546" i="3"/>
  <c r="AH921" i="3"/>
  <c r="Z921" i="3"/>
  <c r="AH192" i="3"/>
  <c r="Z192" i="3"/>
  <c r="AH746" i="3"/>
  <c r="Z746" i="3"/>
  <c r="AH896" i="3"/>
  <c r="Z896" i="3"/>
  <c r="AH785" i="3"/>
  <c r="Z785" i="3"/>
  <c r="AH72" i="3"/>
  <c r="Z72" i="3"/>
  <c r="AH827" i="3"/>
  <c r="Z827" i="3"/>
  <c r="AH119" i="3"/>
  <c r="Z119" i="3"/>
  <c r="AH256" i="3"/>
  <c r="Z256" i="3"/>
  <c r="AH928" i="3"/>
  <c r="Z928" i="3"/>
  <c r="AH517" i="3"/>
  <c r="Z517" i="3"/>
  <c r="AH254" i="3"/>
  <c r="Z254" i="3"/>
  <c r="AH121" i="3"/>
  <c r="Z121" i="3"/>
  <c r="AH458" i="3"/>
  <c r="Z458" i="3"/>
  <c r="AH600" i="3"/>
  <c r="Z600" i="3"/>
  <c r="AH720" i="3"/>
  <c r="Z720" i="3"/>
  <c r="AH58" i="3"/>
  <c r="Z58" i="3"/>
  <c r="AH165" i="3"/>
  <c r="Z165" i="3"/>
  <c r="AH556" i="3"/>
  <c r="Z556" i="3"/>
  <c r="AH970" i="3"/>
  <c r="Z970" i="3"/>
  <c r="AH603" i="3"/>
  <c r="Z603" i="3"/>
  <c r="AH180" i="3"/>
  <c r="Z180" i="3"/>
  <c r="AH113" i="3"/>
  <c r="Z113" i="3"/>
  <c r="AH628" i="3"/>
  <c r="Z628" i="3"/>
  <c r="AH521" i="3"/>
  <c r="Z521" i="3"/>
  <c r="AH638" i="3"/>
  <c r="Z638" i="3"/>
  <c r="AH818" i="3"/>
  <c r="Z818" i="3"/>
  <c r="AH111" i="3"/>
  <c r="Z111" i="3"/>
  <c r="AH128" i="3"/>
  <c r="Z128" i="3"/>
  <c r="AH682" i="3"/>
  <c r="Z682" i="3"/>
  <c r="AH768" i="3"/>
  <c r="Z768" i="3"/>
  <c r="AH861" i="3"/>
  <c r="Z861" i="3"/>
  <c r="AH632" i="3"/>
  <c r="Z632" i="3"/>
  <c r="AH631" i="3"/>
  <c r="Z631" i="3"/>
  <c r="AH371" i="3"/>
  <c r="Z371" i="3"/>
  <c r="AH538" i="3"/>
  <c r="Z538" i="3"/>
  <c r="AH865" i="3"/>
  <c r="Z865" i="3"/>
  <c r="AH154" i="3"/>
  <c r="Z154" i="3"/>
  <c r="AH51" i="3"/>
  <c r="Z51" i="3"/>
  <c r="AH948" i="3"/>
  <c r="Z948" i="3"/>
  <c r="AH961" i="3"/>
  <c r="Z961" i="3"/>
  <c r="Y6" i="3"/>
  <c r="Y8" i="3" s="1"/>
  <c r="G46" i="14" s="1"/>
  <c r="F27" i="34"/>
  <c r="F33" i="34" a="1"/>
  <c r="F33" i="34" s="1"/>
  <c r="F32" i="34" a="1"/>
  <c r="F32" i="34" s="1"/>
  <c r="O20" i="5"/>
  <c r="O43" i="40"/>
  <c r="G32" i="14" s="1"/>
  <c r="S974" i="3"/>
  <c r="S695" i="3"/>
  <c r="S688" i="3"/>
  <c r="S721" i="3"/>
  <c r="S722" i="3"/>
  <c r="S96" i="3"/>
  <c r="S968" i="3"/>
  <c r="S674" i="3"/>
  <c r="S651" i="3"/>
  <c r="S684" i="3"/>
  <c r="S669" i="3"/>
  <c r="S99" i="3"/>
  <c r="S962" i="3"/>
  <c r="S685" i="3"/>
  <c r="S678" i="3"/>
  <c r="S671" i="3"/>
  <c r="S600" i="3"/>
  <c r="S206" i="3"/>
  <c r="S948" i="3"/>
  <c r="S616" i="3"/>
  <c r="S649" i="3"/>
  <c r="S650" i="3"/>
  <c r="S411" i="3"/>
  <c r="S77" i="3"/>
  <c r="S891" i="3"/>
  <c r="S579" i="3"/>
  <c r="S612" i="3"/>
  <c r="S967" i="3"/>
  <c r="S322" i="3"/>
  <c r="S420" i="3"/>
  <c r="S893" i="3"/>
  <c r="S342" i="3"/>
  <c r="S182" i="3"/>
  <c r="S961" i="3"/>
  <c r="S369" i="3"/>
  <c r="S344" i="3"/>
  <c r="S332" i="3"/>
  <c r="S316" i="3"/>
  <c r="S74" i="3"/>
  <c r="S955" i="3"/>
  <c r="S348" i="3"/>
  <c r="S911" i="3"/>
  <c r="S234" i="3"/>
  <c r="S243" i="3"/>
  <c r="S36" i="3"/>
  <c r="S899" i="3"/>
  <c r="S304" i="3"/>
  <c r="S890" i="3"/>
  <c r="S803" i="3"/>
  <c r="S395" i="3"/>
  <c r="S172" i="3"/>
  <c r="S755" i="3"/>
  <c r="S852" i="3"/>
  <c r="S837" i="3"/>
  <c r="S830" i="3"/>
  <c r="S230" i="3"/>
  <c r="S960" i="3"/>
  <c r="S610" i="3"/>
  <c r="S587" i="3"/>
  <c r="S620" i="3"/>
  <c r="S605" i="3"/>
  <c r="S359" i="3"/>
  <c r="S954" i="3"/>
  <c r="S621" i="3"/>
  <c r="S614" i="3"/>
  <c r="S607" i="3"/>
  <c r="S536" i="3"/>
  <c r="S112" i="3"/>
  <c r="S940" i="3"/>
  <c r="S552" i="3"/>
  <c r="S585" i="3"/>
  <c r="S586" i="3"/>
  <c r="S475" i="3"/>
  <c r="S281" i="3"/>
  <c r="S515" i="3"/>
  <c r="S483" i="3"/>
  <c r="S548" i="3"/>
  <c r="S533" i="3"/>
  <c r="S371" i="3"/>
  <c r="S924" i="3"/>
  <c r="S485" i="3"/>
  <c r="S542" i="3"/>
  <c r="S535" i="3"/>
  <c r="S460" i="3"/>
  <c r="S325" i="3"/>
  <c r="S953" i="3"/>
  <c r="S827" i="3"/>
  <c r="S860" i="3"/>
  <c r="S845" i="3"/>
  <c r="S838" i="3"/>
  <c r="S10" i="3"/>
  <c r="S947" i="3"/>
  <c r="S854" i="3"/>
  <c r="S847" i="3"/>
  <c r="S776" i="3"/>
  <c r="S809" i="3"/>
  <c r="S146" i="3"/>
  <c r="S848" i="3"/>
  <c r="S825" i="3"/>
  <c r="S826" i="3"/>
  <c r="S739" i="3"/>
  <c r="S459" i="3"/>
  <c r="S108" i="3"/>
  <c r="S691" i="3"/>
  <c r="S788" i="3"/>
  <c r="S773" i="3"/>
  <c r="S766" i="3"/>
  <c r="S357" i="3"/>
  <c r="S901" i="3"/>
  <c r="S718" i="3"/>
  <c r="S775" i="3"/>
  <c r="S704" i="3"/>
  <c r="S737" i="3"/>
  <c r="S294" i="3"/>
  <c r="S946" i="3"/>
  <c r="S557" i="3"/>
  <c r="S550" i="3"/>
  <c r="S543" i="3"/>
  <c r="S470" i="3"/>
  <c r="S363" i="3"/>
  <c r="S932" i="3"/>
  <c r="S488" i="3"/>
  <c r="S521" i="3"/>
  <c r="S522" i="3"/>
  <c r="S24" i="3"/>
  <c r="S215" i="3"/>
  <c r="S442" i="3"/>
  <c r="S909" i="3"/>
  <c r="S484" i="3"/>
  <c r="S466" i="3"/>
  <c r="S435" i="3"/>
  <c r="S913" i="3"/>
  <c r="S402" i="3"/>
  <c r="S478" i="3"/>
  <c r="S469" i="3"/>
  <c r="S374" i="3"/>
  <c r="S399" i="3"/>
  <c r="S875" i="3"/>
  <c r="S270" i="3"/>
  <c r="S440" i="3"/>
  <c r="S441" i="3"/>
  <c r="S867" i="3"/>
  <c r="S253" i="3"/>
  <c r="S993" i="3"/>
  <c r="S652" i="3"/>
  <c r="S939" i="3"/>
  <c r="S790" i="3"/>
  <c r="S783" i="3"/>
  <c r="S712" i="3"/>
  <c r="S745" i="3"/>
  <c r="S82" i="3"/>
  <c r="H55" i="34"/>
  <c r="S761" i="3"/>
  <c r="S762" i="3"/>
  <c r="S675" i="3"/>
  <c r="S135" i="3"/>
  <c r="S44" i="3"/>
  <c r="S627" i="3"/>
  <c r="S724" i="3"/>
  <c r="S709" i="3"/>
  <c r="S702" i="3"/>
  <c r="S423" i="3"/>
  <c r="S873" i="3"/>
  <c r="S654" i="3"/>
  <c r="S711" i="3"/>
  <c r="S640" i="3"/>
  <c r="S673" i="3"/>
  <c r="S383" i="3"/>
  <c r="S999" i="3"/>
  <c r="S625" i="3"/>
  <c r="S690" i="3"/>
  <c r="S603" i="3"/>
  <c r="S636" i="3"/>
  <c r="S923" i="3"/>
  <c r="S406" i="3"/>
  <c r="S450" i="3"/>
  <c r="S452" i="3"/>
  <c r="S840" i="3"/>
  <c r="S125" i="3"/>
  <c r="S354" i="3"/>
  <c r="S892" i="3"/>
  <c r="S401" i="3"/>
  <c r="S381" i="3"/>
  <c r="S32" i="3"/>
  <c r="S900" i="3"/>
  <c r="S287" i="3"/>
  <c r="S393" i="3"/>
  <c r="S384" i="3"/>
  <c r="S37" i="3"/>
  <c r="S463" i="3"/>
  <c r="S998" i="3"/>
  <c r="S887" i="3"/>
  <c r="S350" i="3"/>
  <c r="S353" i="3"/>
  <c r="S914" i="3"/>
  <c r="S367" i="3"/>
  <c r="S992" i="3"/>
  <c r="S866" i="3"/>
  <c r="S249" i="3"/>
  <c r="S876" i="3"/>
  <c r="S861" i="3"/>
  <c r="S51" i="3"/>
  <c r="S979" i="3"/>
  <c r="H54" i="34"/>
  <c r="S697" i="3"/>
  <c r="S698" i="3"/>
  <c r="S611" i="3"/>
  <c r="S189" i="3"/>
  <c r="S154" i="3"/>
  <c r="S563" i="3"/>
  <c r="S660" i="3"/>
  <c r="S645" i="3"/>
  <c r="S638" i="3"/>
  <c r="S63" i="3"/>
  <c r="S1005" i="3"/>
  <c r="S590" i="3"/>
  <c r="S647" i="3"/>
  <c r="S576" i="3"/>
  <c r="S609" i="3"/>
  <c r="S447" i="3"/>
  <c r="S991" i="3"/>
  <c r="S561" i="3"/>
  <c r="S626" i="3"/>
  <c r="S531" i="3"/>
  <c r="S572" i="3"/>
  <c r="S20" i="3"/>
  <c r="S985" i="3"/>
  <c r="S588" i="3"/>
  <c r="S573" i="3"/>
  <c r="S566" i="3"/>
  <c r="S559" i="3"/>
  <c r="S92" i="3"/>
  <c r="S964" i="3"/>
  <c r="S744" i="3"/>
  <c r="S877" i="3"/>
  <c r="S884" i="3"/>
  <c r="S286" i="3"/>
  <c r="S185" i="3"/>
  <c r="S282" i="3"/>
  <c r="S864" i="3"/>
  <c r="S836" i="3"/>
  <c r="S263" i="3"/>
  <c r="S211" i="3"/>
  <c r="S871" i="3"/>
  <c r="S177" i="3"/>
  <c r="S990" i="3"/>
  <c r="S823" i="3"/>
  <c r="S816" i="3"/>
  <c r="S849" i="3"/>
  <c r="S850" i="3"/>
  <c r="S431" i="3"/>
  <c r="S984" i="3"/>
  <c r="S802" i="3"/>
  <c r="S779" i="3"/>
  <c r="S812" i="3"/>
  <c r="S797" i="3"/>
  <c r="S265" i="3"/>
  <c r="S978" i="3"/>
  <c r="S813" i="3"/>
  <c r="S806" i="3"/>
  <c r="S410" i="3"/>
  <c r="S596" i="3"/>
  <c r="S581" i="3"/>
  <c r="S574" i="3"/>
  <c r="S239" i="3"/>
  <c r="S997" i="3"/>
  <c r="S526" i="3"/>
  <c r="S583" i="3"/>
  <c r="S512" i="3"/>
  <c r="S545" i="3"/>
  <c r="S83" i="3"/>
  <c r="S983" i="3"/>
  <c r="S497" i="3"/>
  <c r="S562" i="3"/>
  <c r="S306" i="3"/>
  <c r="S508" i="3"/>
  <c r="S130" i="3"/>
  <c r="S977" i="3"/>
  <c r="S524" i="3"/>
  <c r="S509" i="3"/>
  <c r="S502" i="3"/>
  <c r="S495" i="3"/>
  <c r="S28" i="3"/>
  <c r="S971" i="3"/>
  <c r="S511" i="3"/>
  <c r="S428" i="3"/>
  <c r="S772" i="3"/>
  <c r="S821" i="3"/>
  <c r="S814" i="3"/>
  <c r="S807" i="3"/>
  <c r="S336" i="3"/>
  <c r="S982" i="3"/>
  <c r="S759" i="3"/>
  <c r="S752" i="3"/>
  <c r="S785" i="3"/>
  <c r="S786" i="3"/>
  <c r="S207" i="3"/>
  <c r="S976" i="3"/>
  <c r="S738" i="3"/>
  <c r="S715" i="3"/>
  <c r="S748" i="3"/>
  <c r="S733" i="3"/>
  <c r="S197" i="3"/>
  <c r="S970" i="3"/>
  <c r="S749" i="3"/>
  <c r="S742" i="3"/>
  <c r="S735" i="3"/>
  <c r="S664" i="3"/>
  <c r="S273" i="3"/>
  <c r="S956" i="3"/>
  <c r="S680" i="3"/>
  <c r="S713" i="3"/>
  <c r="S989" i="3"/>
  <c r="S457" i="3"/>
  <c r="S519" i="3"/>
  <c r="S438" i="3"/>
  <c r="S481" i="3"/>
  <c r="S194" i="3"/>
  <c r="S975" i="3"/>
  <c r="S418" i="3"/>
  <c r="S498" i="3"/>
  <c r="S835" i="3"/>
  <c r="S433" i="3"/>
  <c r="S66" i="3"/>
  <c r="S969" i="3"/>
  <c r="S454" i="3"/>
  <c r="S434" i="3"/>
  <c r="S425" i="3"/>
  <c r="S416" i="3"/>
  <c r="S138" i="3"/>
  <c r="S963" i="3"/>
  <c r="S437" i="3"/>
  <c r="S334" i="3"/>
  <c r="S386" i="3"/>
  <c r="S388" i="3"/>
  <c r="S100" i="3"/>
  <c r="S326" i="3"/>
  <c r="S409" i="3"/>
  <c r="S843" i="3"/>
  <c r="S328" i="3"/>
  <c r="S915" i="3"/>
  <c r="S894" i="3"/>
  <c r="S870" i="3"/>
  <c r="S863" i="3"/>
  <c r="S792" i="3"/>
  <c r="S167" i="3"/>
  <c r="S972" i="3"/>
  <c r="S808" i="3"/>
  <c r="S841" i="3"/>
  <c r="S842" i="3"/>
  <c r="S213" i="3"/>
  <c r="S40" i="3"/>
  <c r="S516" i="3"/>
  <c r="S565" i="3"/>
  <c r="S558" i="3"/>
  <c r="S551" i="3"/>
  <c r="S203" i="3"/>
  <c r="S920" i="3"/>
  <c r="S312" i="3"/>
  <c r="S290" i="3"/>
  <c r="S266" i="3"/>
  <c r="S879" i="3"/>
  <c r="S232" i="3"/>
  <c r="S187" i="3"/>
  <c r="S921" i="3"/>
  <c r="S662" i="3"/>
  <c r="S655" i="3"/>
  <c r="S584" i="3"/>
  <c r="S617" i="3"/>
  <c r="S981" i="3"/>
  <c r="S372" i="3"/>
  <c r="S448" i="3"/>
  <c r="S349" i="3"/>
  <c r="S397" i="3"/>
  <c r="S57" i="3"/>
  <c r="S789" i="3"/>
  <c r="S131" i="3"/>
  <c r="S65" i="3"/>
  <c r="S677" i="3"/>
  <c r="S12" i="3"/>
  <c r="S78" i="3"/>
  <c r="S183" i="3"/>
  <c r="S347" i="3"/>
  <c r="S882" i="3"/>
  <c r="S291" i="3"/>
  <c r="S175" i="3"/>
  <c r="S133" i="3"/>
  <c r="S132" i="3"/>
  <c r="S364" i="3"/>
  <c r="S277" i="3"/>
  <c r="S129" i="3"/>
  <c r="S247" i="3"/>
  <c r="S906" i="3"/>
  <c r="S227" i="3"/>
  <c r="S597" i="3"/>
  <c r="S904" i="3"/>
  <c r="S198" i="3"/>
  <c r="S504" i="3"/>
  <c r="S537" i="3"/>
  <c r="S538" i="3"/>
  <c r="S228" i="3"/>
  <c r="S499" i="3"/>
  <c r="S554" i="3"/>
  <c r="S279" i="3"/>
  <c r="S500" i="3"/>
  <c r="S451" i="3"/>
  <c r="S957" i="3"/>
  <c r="S741" i="3"/>
  <c r="S798" i="3"/>
  <c r="S791" i="3"/>
  <c r="S720" i="3"/>
  <c r="S455" i="3"/>
  <c r="S910" i="3"/>
  <c r="S598" i="3"/>
  <c r="S591" i="3"/>
  <c r="S520" i="3"/>
  <c r="S553" i="3"/>
  <c r="S70" i="3"/>
  <c r="S201" i="3"/>
  <c r="S897" i="3"/>
  <c r="S895" i="3"/>
  <c r="S824" i="3"/>
  <c r="S857" i="3"/>
  <c r="S858" i="3"/>
  <c r="S966" i="3"/>
  <c r="S631" i="3"/>
  <c r="S624" i="3"/>
  <c r="S657" i="3"/>
  <c r="S658" i="3"/>
  <c r="S202" i="3"/>
  <c r="S362" i="3"/>
  <c r="S55" i="3"/>
  <c r="S195" i="3"/>
  <c r="S734" i="3"/>
  <c r="S39" i="3"/>
  <c r="S53" i="3"/>
  <c r="S305" i="3"/>
  <c r="S114" i="3"/>
  <c r="S795" i="3"/>
  <c r="S16" i="3"/>
  <c r="S86" i="3"/>
  <c r="S889" i="3"/>
  <c r="S217" i="3"/>
  <c r="S408" i="3"/>
  <c r="S229" i="3"/>
  <c r="S35" i="3"/>
  <c r="S93" i="3"/>
  <c r="S184" i="3"/>
  <c r="S246" i="3"/>
  <c r="S728" i="3"/>
  <c r="S880" i="3"/>
  <c r="S575" i="3"/>
  <c r="S777" i="3"/>
  <c r="S778" i="3"/>
  <c r="S193" i="3"/>
  <c r="S254" i="3"/>
  <c r="S453" i="3"/>
  <c r="S707" i="3"/>
  <c r="S740" i="3"/>
  <c r="S725" i="3"/>
  <c r="S427" i="3"/>
  <c r="S942" i="3"/>
  <c r="S426" i="3"/>
  <c r="S417" i="3"/>
  <c r="S461" i="3"/>
  <c r="S462" i="3"/>
  <c r="S439" i="3"/>
  <c r="S832" i="3"/>
  <c r="S831" i="3"/>
  <c r="S760" i="3"/>
  <c r="S793" i="3"/>
  <c r="S794" i="3"/>
  <c r="S303" i="3"/>
  <c r="S292" i="3"/>
  <c r="S1004" i="3"/>
  <c r="S569" i="3"/>
  <c r="S570" i="3"/>
  <c r="S378" i="3"/>
  <c r="S330" i="3"/>
  <c r="S959" i="3"/>
  <c r="S800" i="3"/>
  <c r="S324" i="3"/>
  <c r="S898" i="3"/>
  <c r="S811" i="3"/>
  <c r="S118" i="3"/>
  <c r="S241" i="3"/>
  <c r="S155" i="3"/>
  <c r="S38" i="3"/>
  <c r="S727" i="3"/>
  <c r="S159" i="3"/>
  <c r="S186" i="3"/>
  <c r="S926" i="3"/>
  <c r="S251" i="3"/>
  <c r="S828" i="3"/>
  <c r="S299" i="3"/>
  <c r="S343" i="3"/>
  <c r="S780" i="3"/>
  <c r="S123" i="3"/>
  <c r="S27" i="3"/>
  <c r="S67" i="3"/>
  <c r="S162" i="3"/>
  <c r="S618" i="3"/>
  <c r="S134" i="3"/>
  <c r="S17" i="3"/>
  <c r="S473" i="3"/>
  <c r="S1000" i="3"/>
  <c r="S490" i="3"/>
  <c r="S865" i="3"/>
  <c r="S422" i="3"/>
  <c r="S88" i="3"/>
  <c r="S72" i="3"/>
  <c r="S356" i="3"/>
  <c r="S424" i="3"/>
  <c r="S414" i="3"/>
  <c r="S405" i="3"/>
  <c r="S415" i="3"/>
  <c r="S935" i="3"/>
  <c r="S608" i="3"/>
  <c r="S705" i="3"/>
  <c r="S706" i="3"/>
  <c r="S619" i="3"/>
  <c r="S75" i="3"/>
  <c r="S996" i="3"/>
  <c r="S505" i="3"/>
  <c r="S506" i="3"/>
  <c r="S878" i="3"/>
  <c r="S403" i="3"/>
  <c r="S142" i="3"/>
  <c r="S95" i="3"/>
  <c r="S507" i="3"/>
  <c r="S810" i="3"/>
  <c r="S723" i="3"/>
  <c r="S756" i="3"/>
  <c r="S443" i="3"/>
  <c r="S952" i="3"/>
  <c r="S546" i="3"/>
  <c r="S491" i="3"/>
  <c r="S556" i="3"/>
  <c r="S541" i="3"/>
  <c r="S327" i="3"/>
  <c r="S289" i="3"/>
  <c r="S145" i="3"/>
  <c r="S319" i="3"/>
  <c r="S656" i="3"/>
  <c r="S285" i="3"/>
  <c r="S30" i="3"/>
  <c r="S544" i="3"/>
  <c r="S140" i="3"/>
  <c r="S33" i="3"/>
  <c r="S143" i="3"/>
  <c r="S106" i="3"/>
  <c r="S765" i="3"/>
  <c r="S200" i="3"/>
  <c r="S307" i="3"/>
  <c r="S317" i="3"/>
  <c r="S297" i="3"/>
  <c r="S523" i="3"/>
  <c r="S137" i="3"/>
  <c r="S192" i="3"/>
  <c r="S341" i="3"/>
  <c r="S986" i="3"/>
  <c r="S643" i="3"/>
  <c r="S676" i="3"/>
  <c r="S661" i="3"/>
  <c r="S257" i="3"/>
  <c r="S941" i="3"/>
  <c r="S613" i="3"/>
  <c r="S670" i="3"/>
  <c r="S663" i="3"/>
  <c r="S592" i="3"/>
  <c r="S221" i="3"/>
  <c r="S928" i="3"/>
  <c r="S278" i="3"/>
  <c r="S872" i="3"/>
  <c r="S308" i="3"/>
  <c r="S258" i="3"/>
  <c r="S136" i="3"/>
  <c r="S432" i="3"/>
  <c r="S746" i="3"/>
  <c r="S659" i="3"/>
  <c r="S692" i="3"/>
  <c r="S11" i="3"/>
  <c r="S339" i="3"/>
  <c r="S169" i="3"/>
  <c r="S474" i="3"/>
  <c r="S465" i="3"/>
  <c r="S445" i="3"/>
  <c r="S436" i="3"/>
  <c r="S352" i="3"/>
  <c r="S945" i="3"/>
  <c r="S763" i="3"/>
  <c r="S796" i="3"/>
  <c r="S781" i="3"/>
  <c r="S774" i="3"/>
  <c r="S126" i="3"/>
  <c r="S180" i="3"/>
  <c r="S444" i="3"/>
  <c r="S58" i="3"/>
  <c r="S147" i="3"/>
  <c r="S238" i="3"/>
  <c r="S315" i="3"/>
  <c r="S641" i="3"/>
  <c r="S226" i="3"/>
  <c r="S236" i="3"/>
  <c r="S31" i="3"/>
  <c r="S242" i="3"/>
  <c r="S758" i="3"/>
  <c r="S210" i="3"/>
  <c r="S98" i="3"/>
  <c r="S161" i="3"/>
  <c r="S124" i="3"/>
  <c r="S387" i="3"/>
  <c r="S52" i="3"/>
  <c r="S888" i="3"/>
  <c r="S318" i="3"/>
  <c r="S421" i="3"/>
  <c r="S329" i="3"/>
  <c r="S314" i="3"/>
  <c r="S295" i="3"/>
  <c r="S113" i="3"/>
  <c r="S925" i="3"/>
  <c r="S846" i="3"/>
  <c r="S903" i="3"/>
  <c r="S71" i="3"/>
  <c r="S109" i="3"/>
  <c r="S165" i="3"/>
  <c r="S918" i="3"/>
  <c r="S571" i="3"/>
  <c r="S604" i="3"/>
  <c r="S589" i="3"/>
  <c r="S582" i="3"/>
  <c r="S117" i="3"/>
  <c r="S389" i="3"/>
  <c r="S380" i="3"/>
  <c r="S358" i="3"/>
  <c r="S345" i="3"/>
  <c r="S419" i="3"/>
  <c r="S34" i="3"/>
  <c r="S268" i="3"/>
  <c r="S644" i="3"/>
  <c r="S693" i="3"/>
  <c r="S686" i="3"/>
  <c r="S679" i="3"/>
  <c r="S471" i="3"/>
  <c r="S938" i="3"/>
  <c r="S493" i="3"/>
  <c r="S486" i="3"/>
  <c r="S479" i="3"/>
  <c r="S385" i="3"/>
  <c r="S331" i="3"/>
  <c r="S267" i="3"/>
  <c r="S501" i="3"/>
  <c r="S261" i="3"/>
  <c r="S14" i="3"/>
  <c r="S80" i="3"/>
  <c r="S166" i="3"/>
  <c r="S642" i="3"/>
  <c r="S284" i="3"/>
  <c r="S22" i="3"/>
  <c r="S105" i="3"/>
  <c r="S68" i="3"/>
  <c r="S751" i="3"/>
  <c r="S144" i="3"/>
  <c r="S233" i="3"/>
  <c r="S199" i="3"/>
  <c r="S208" i="3"/>
  <c r="S224" i="3"/>
  <c r="S103" i="3"/>
  <c r="S564" i="3"/>
  <c r="S262" i="3"/>
  <c r="S368" i="3"/>
  <c r="S606" i="3"/>
  <c r="S599" i="3"/>
  <c r="S528" i="3"/>
  <c r="S121" i="3"/>
  <c r="S916" i="3"/>
  <c r="S480" i="3"/>
  <c r="S577" i="3"/>
  <c r="S578" i="3"/>
  <c r="S400" i="3"/>
  <c r="S152" i="3"/>
  <c r="S908" i="3"/>
  <c r="S844" i="3"/>
  <c r="S829" i="3"/>
  <c r="S822" i="3"/>
  <c r="S815" i="3"/>
  <c r="S149" i="3"/>
  <c r="S580" i="3"/>
  <c r="S629" i="3"/>
  <c r="S622" i="3"/>
  <c r="S615" i="3"/>
  <c r="S45" i="3"/>
  <c r="S48" i="3"/>
  <c r="S973" i="3"/>
  <c r="S869" i="3"/>
  <c r="S361" i="3"/>
  <c r="S919" i="3"/>
  <c r="S274" i="3"/>
  <c r="S310" i="3"/>
  <c r="S931" i="3"/>
  <c r="S726" i="3"/>
  <c r="S719" i="3"/>
  <c r="S648" i="3"/>
  <c r="S681" i="3"/>
  <c r="S18" i="3"/>
  <c r="S97" i="3"/>
  <c r="S494" i="3"/>
  <c r="S56" i="3"/>
  <c r="S190" i="3"/>
  <c r="S934" i="3"/>
  <c r="S176" i="3"/>
  <c r="S555" i="3"/>
  <c r="S237" i="3"/>
  <c r="S311" i="3"/>
  <c r="S907" i="3"/>
  <c r="S128" i="3"/>
  <c r="S47" i="3"/>
  <c r="S309" i="3"/>
  <c r="S60" i="3"/>
  <c r="S110" i="3"/>
  <c r="S260" i="3"/>
  <c r="S252" i="3"/>
  <c r="S188" i="3"/>
  <c r="S116" i="3"/>
  <c r="S84" i="3"/>
  <c r="S819" i="3"/>
  <c r="S839" i="3"/>
  <c r="S768" i="3"/>
  <c r="S801" i="3"/>
  <c r="S225" i="3"/>
  <c r="S905" i="3"/>
  <c r="S753" i="3"/>
  <c r="S818" i="3"/>
  <c r="S731" i="3"/>
  <c r="S764" i="3"/>
  <c r="S212" i="3"/>
  <c r="S896" i="3"/>
  <c r="S534" i="3"/>
  <c r="S527" i="3"/>
  <c r="S449" i="3"/>
  <c r="S489" i="3"/>
  <c r="S965" i="3"/>
  <c r="S805" i="3"/>
  <c r="S862" i="3"/>
  <c r="S855" i="3"/>
  <c r="S784" i="3"/>
  <c r="S391" i="3"/>
  <c r="S42" i="3"/>
  <c r="S958" i="3"/>
  <c r="S567" i="3"/>
  <c r="S560" i="3"/>
  <c r="S593" i="3"/>
  <c r="S594" i="3"/>
  <c r="S271" i="3"/>
  <c r="S912" i="3"/>
  <c r="S298" i="3"/>
  <c r="S365" i="3"/>
  <c r="S366" i="3"/>
  <c r="S922" i="3"/>
  <c r="S23" i="3"/>
  <c r="S181" i="3"/>
  <c r="S487" i="3"/>
  <c r="S219" i="3"/>
  <c r="S85" i="3"/>
  <c r="S333" i="3"/>
  <c r="S76" i="3"/>
  <c r="S49" i="3"/>
  <c r="S107" i="3"/>
  <c r="S158" i="3"/>
  <c r="S464" i="3"/>
  <c r="S21" i="3"/>
  <c r="S250" i="3"/>
  <c r="S191" i="3"/>
  <c r="S115" i="3"/>
  <c r="S995" i="3"/>
  <c r="S91" i="3"/>
  <c r="S205" i="3"/>
  <c r="S275" i="3"/>
  <c r="S79" i="3"/>
  <c r="S64" i="3"/>
  <c r="S549" i="3"/>
  <c r="S513" i="3"/>
  <c r="S514" i="3"/>
  <c r="S859" i="3"/>
  <c r="S173" i="3"/>
  <c r="S886" i="3"/>
  <c r="S902" i="3"/>
  <c r="S476" i="3"/>
  <c r="S456" i="3"/>
  <c r="S446" i="3"/>
  <c r="S235" i="3"/>
  <c r="S1003" i="3"/>
  <c r="S767" i="3"/>
  <c r="S696" i="3"/>
  <c r="S729" i="3"/>
  <c r="S730" i="3"/>
  <c r="S950" i="3"/>
  <c r="S503" i="3"/>
  <c r="S496" i="3"/>
  <c r="S529" i="3"/>
  <c r="S530" i="3"/>
  <c r="S375" i="3"/>
  <c r="S61" i="3"/>
  <c r="S951" i="3"/>
  <c r="S736" i="3"/>
  <c r="S833" i="3"/>
  <c r="S834" i="3"/>
  <c r="S747" i="3"/>
  <c r="S54" i="3"/>
  <c r="H31" i="40"/>
  <c r="S633" i="3"/>
  <c r="S634" i="3"/>
  <c r="S547" i="3"/>
  <c r="S160" i="3"/>
  <c r="S90" i="3"/>
  <c r="S272" i="3"/>
  <c r="S346" i="3"/>
  <c r="S157" i="3"/>
  <c r="S168" i="3"/>
  <c r="S320" i="3"/>
  <c r="S141" i="3"/>
  <c r="S26" i="3"/>
  <c r="S256" i="3"/>
  <c r="S163" i="3"/>
  <c r="S540" i="3"/>
  <c r="S104" i="3"/>
  <c r="S150" i="3"/>
  <c r="S29" i="3"/>
  <c r="S196" i="3"/>
  <c r="S703" i="3"/>
  <c r="S280" i="3"/>
  <c r="S43" i="3"/>
  <c r="S111" i="3"/>
  <c r="S120" i="3"/>
  <c r="S799" i="3"/>
  <c r="S164" i="3"/>
  <c r="S782" i="3"/>
  <c r="S754" i="3"/>
  <c r="S667" i="3"/>
  <c r="S700" i="3"/>
  <c r="S148" i="3"/>
  <c r="S1001" i="3"/>
  <c r="S716" i="3"/>
  <c r="S701" i="3"/>
  <c r="S694" i="3"/>
  <c r="S687" i="3"/>
  <c r="S220" i="3"/>
  <c r="S988" i="3"/>
  <c r="S429" i="3"/>
  <c r="S430" i="3"/>
  <c r="S883" i="3"/>
  <c r="S467" i="3"/>
  <c r="S943" i="3"/>
  <c r="S672" i="3"/>
  <c r="S769" i="3"/>
  <c r="S770" i="3"/>
  <c r="S683" i="3"/>
  <c r="S127" i="3"/>
  <c r="S50" i="3"/>
  <c r="S944" i="3"/>
  <c r="S482" i="3"/>
  <c r="S139" i="3"/>
  <c r="S492" i="3"/>
  <c r="S477" i="3"/>
  <c r="S288" i="3"/>
  <c r="S885" i="3"/>
  <c r="S874" i="3"/>
  <c r="S787" i="3"/>
  <c r="S820" i="3"/>
  <c r="S379" i="3"/>
  <c r="S851" i="3"/>
  <c r="S174" i="3"/>
  <c r="S335" i="3"/>
  <c r="S313" i="3"/>
  <c r="S264" i="3"/>
  <c r="S376" i="3"/>
  <c r="S218" i="3"/>
  <c r="S101" i="3"/>
  <c r="S355" i="3"/>
  <c r="S178" i="3"/>
  <c r="S525" i="3"/>
  <c r="S119" i="3"/>
  <c r="S151" i="3"/>
  <c r="S1002" i="3"/>
  <c r="S283" i="3"/>
  <c r="S632" i="3"/>
  <c r="S276" i="3"/>
  <c r="S980" i="3"/>
  <c r="S46" i="3"/>
  <c r="S472" i="3"/>
  <c r="S179" i="3"/>
  <c r="S396" i="3"/>
  <c r="S390" i="3"/>
  <c r="S370" i="3"/>
  <c r="S360" i="3"/>
  <c r="S153" i="3"/>
  <c r="S994" i="3"/>
  <c r="S382" i="3"/>
  <c r="S373" i="3"/>
  <c r="S927" i="3"/>
  <c r="S301" i="3"/>
  <c r="S245" i="3"/>
  <c r="S340" i="3"/>
  <c r="S682" i="3"/>
  <c r="S595" i="3"/>
  <c r="S628" i="3"/>
  <c r="S302" i="3"/>
  <c r="S936" i="3"/>
  <c r="S398" i="3"/>
  <c r="S881" i="3"/>
  <c r="S412" i="3"/>
  <c r="S392" i="3"/>
  <c r="S223" i="3"/>
  <c r="S73" i="3"/>
  <c r="S937" i="3"/>
  <c r="S699" i="3"/>
  <c r="S732" i="3"/>
  <c r="S717" i="3"/>
  <c r="S710" i="3"/>
  <c r="S62" i="3"/>
  <c r="S539" i="3"/>
  <c r="S532" i="3"/>
  <c r="S517" i="3"/>
  <c r="S510" i="3"/>
  <c r="S216" i="3"/>
  <c r="S771" i="3"/>
  <c r="S87" i="3"/>
  <c r="S89" i="3"/>
  <c r="S856" i="3"/>
  <c r="S102" i="3"/>
  <c r="S377" i="3"/>
  <c r="S81" i="3"/>
  <c r="S259" i="3"/>
  <c r="S917" i="3"/>
  <c r="S25" i="3"/>
  <c r="S518" i="3"/>
  <c r="S41" i="3"/>
  <c r="S170" i="3"/>
  <c r="S468" i="3"/>
  <c r="S214" i="3"/>
  <c r="S665" i="3"/>
  <c r="S69" i="3"/>
  <c r="S337" i="3"/>
  <c r="S323" i="3"/>
  <c r="S714" i="3"/>
  <c r="S933" i="3"/>
  <c r="S689" i="3"/>
  <c r="S637" i="3"/>
  <c r="S630" i="3"/>
  <c r="S623" i="3"/>
  <c r="S156" i="3"/>
  <c r="S987" i="3"/>
  <c r="S639" i="3"/>
  <c r="S568" i="3"/>
  <c r="S601" i="3"/>
  <c r="S602" i="3"/>
  <c r="S59" i="3"/>
  <c r="S248" i="3"/>
  <c r="S171" i="3"/>
  <c r="S868" i="3"/>
  <c r="S853" i="3"/>
  <c r="S240" i="3"/>
  <c r="S929" i="3"/>
  <c r="S635" i="3"/>
  <c r="S668" i="3"/>
  <c r="S653" i="3"/>
  <c r="S646" i="3"/>
  <c r="S19" i="3"/>
  <c r="S122" i="3"/>
  <c r="S930" i="3"/>
  <c r="S413" i="3"/>
  <c r="S404" i="3"/>
  <c r="S394" i="3"/>
  <c r="S222" i="3"/>
  <c r="S296" i="3"/>
  <c r="S708" i="3"/>
  <c r="S757" i="3"/>
  <c r="S750" i="3"/>
  <c r="S743" i="3"/>
  <c r="S407" i="3"/>
  <c r="S804" i="3"/>
  <c r="S269" i="3"/>
  <c r="S244" i="3"/>
  <c r="S949" i="3"/>
  <c r="S351" i="3"/>
  <c r="S231" i="3"/>
  <c r="S300" i="3"/>
  <c r="S94" i="3"/>
  <c r="S817" i="3"/>
  <c r="S204" i="3"/>
  <c r="S15" i="3"/>
  <c r="S255" i="3"/>
  <c r="S13" i="3"/>
  <c r="S458" i="3"/>
  <c r="S209" i="3"/>
  <c r="S666" i="3"/>
  <c r="S293" i="3"/>
  <c r="S338" i="3"/>
  <c r="S321" i="3"/>
  <c r="AH518" i="3"/>
  <c r="Z518" i="3"/>
  <c r="AH360" i="3"/>
  <c r="Z360" i="3"/>
  <c r="AH656" i="3"/>
  <c r="Z656" i="3"/>
  <c r="AH1005" i="3"/>
  <c r="Z1005" i="3"/>
  <c r="AH281" i="3"/>
  <c r="Z281" i="3"/>
  <c r="AH402" i="3"/>
  <c r="Z402" i="3"/>
  <c r="AH548" i="3"/>
  <c r="Z548" i="3"/>
  <c r="AH1000" i="3"/>
  <c r="Z1000" i="3"/>
  <c r="AH454" i="3"/>
  <c r="Z454" i="3"/>
  <c r="AH562" i="3"/>
  <c r="Z562" i="3"/>
  <c r="AH224" i="3"/>
  <c r="Z224" i="3"/>
  <c r="AH313" i="3"/>
  <c r="Z313" i="3"/>
  <c r="AH792" i="3"/>
  <c r="Z792" i="3"/>
  <c r="AH486" i="3"/>
  <c r="Z486" i="3"/>
  <c r="AH567" i="3"/>
  <c r="Z567" i="3"/>
  <c r="AH588" i="3"/>
  <c r="Z588" i="3"/>
  <c r="AH134" i="3"/>
  <c r="Z134" i="3"/>
  <c r="AH283" i="3"/>
  <c r="Z283" i="3"/>
  <c r="AH270" i="3"/>
  <c r="Z270" i="3"/>
  <c r="AH457" i="3"/>
  <c r="Z457" i="3"/>
  <c r="AH866" i="3"/>
  <c r="Z866" i="3"/>
  <c r="AH633" i="3"/>
  <c r="Z633" i="3"/>
  <c r="AH641" i="3"/>
  <c r="Z641" i="3"/>
  <c r="AH190" i="3"/>
  <c r="Z190" i="3"/>
  <c r="AH372" i="3"/>
  <c r="Z372" i="3"/>
  <c r="AH920" i="3"/>
  <c r="Z920" i="3"/>
  <c r="AH637" i="3"/>
  <c r="Z637" i="3"/>
  <c r="AH946" i="3"/>
  <c r="Z946" i="3"/>
  <c r="AH381" i="3"/>
  <c r="Z381" i="3"/>
  <c r="AH36" i="3"/>
  <c r="Z36" i="3"/>
  <c r="AH178" i="3"/>
  <c r="Z178" i="3"/>
  <c r="AH718" i="3"/>
  <c r="Z718" i="3"/>
  <c r="AH585" i="3"/>
  <c r="Z585" i="3"/>
  <c r="AH257" i="3"/>
  <c r="Z257" i="3"/>
  <c r="AH915" i="3"/>
  <c r="Z915" i="3"/>
  <c r="AH847" i="3"/>
  <c r="Z847" i="3"/>
  <c r="AH59" i="3"/>
  <c r="Z59" i="3"/>
  <c r="AH394" i="3"/>
  <c r="Z394" i="3"/>
  <c r="AH635" i="3"/>
  <c r="Z635" i="3"/>
  <c r="AH890" i="3"/>
  <c r="Z890" i="3"/>
  <c r="AH214" i="3"/>
  <c r="Z214" i="3"/>
  <c r="AH525" i="3"/>
  <c r="Z525" i="3"/>
  <c r="AH277" i="3"/>
  <c r="Z277" i="3"/>
  <c r="AH350" i="3"/>
  <c r="Z350" i="3"/>
  <c r="AH835" i="3"/>
  <c r="Z835" i="3"/>
  <c r="AH1002" i="3"/>
  <c r="Z1002" i="3"/>
  <c r="AH68" i="3"/>
  <c r="Z68" i="3"/>
  <c r="AH391" i="3"/>
  <c r="Z391" i="3"/>
  <c r="AH679" i="3"/>
  <c r="Z679" i="3"/>
  <c r="AH374" i="3"/>
  <c r="Z374" i="3"/>
  <c r="AH339" i="3"/>
  <c r="Z339" i="3"/>
  <c r="AH840" i="3"/>
  <c r="Z840" i="3"/>
  <c r="AH938" i="3"/>
  <c r="Z938" i="3"/>
  <c r="AH73" i="3"/>
  <c r="Z73" i="3"/>
  <c r="AH412" i="3"/>
  <c r="Z412" i="3"/>
  <c r="AH693" i="3"/>
  <c r="Z693" i="3"/>
  <c r="AH769" i="3"/>
  <c r="Z769" i="3"/>
  <c r="AH629" i="3"/>
  <c r="Z629" i="3"/>
  <c r="AH55" i="3"/>
  <c r="Z55" i="3"/>
  <c r="AH404" i="3"/>
  <c r="Z404" i="3"/>
  <c r="AH856" i="3"/>
  <c r="Z856" i="3"/>
  <c r="AH573" i="3"/>
  <c r="Z573" i="3"/>
  <c r="AH495" i="3"/>
  <c r="Z495" i="3"/>
  <c r="AH823" i="3"/>
  <c r="Z823" i="3"/>
  <c r="AH266" i="3"/>
  <c r="Z266" i="3"/>
  <c r="AH15" i="3"/>
  <c r="Z15" i="3"/>
  <c r="AH571" i="3"/>
  <c r="Z571" i="3"/>
  <c r="AH975" i="3"/>
  <c r="Z975" i="3"/>
  <c r="AH450" i="3"/>
  <c r="Z450" i="3"/>
  <c r="AH805" i="3"/>
  <c r="Z805" i="3"/>
  <c r="AH217" i="3"/>
  <c r="Z217" i="3"/>
  <c r="AH414" i="3"/>
  <c r="Z414" i="3"/>
  <c r="AH771" i="3"/>
  <c r="Z771" i="3"/>
  <c r="AH986" i="3"/>
  <c r="Z986" i="3"/>
  <c r="AH148" i="3"/>
  <c r="Z148" i="3"/>
  <c r="AH924" i="3"/>
  <c r="Z924" i="3"/>
  <c r="AH675" i="3"/>
  <c r="Z675" i="3"/>
  <c r="AH357" i="3"/>
  <c r="Z357" i="3"/>
  <c r="AH944" i="3"/>
  <c r="Z944" i="3"/>
  <c r="AH298" i="3"/>
  <c r="Z298" i="3"/>
  <c r="AH383" i="3"/>
  <c r="Z383" i="3"/>
  <c r="AH429" i="3"/>
  <c r="Z429" i="3"/>
  <c r="AH713" i="3"/>
  <c r="Z713" i="3"/>
  <c r="AH778" i="3"/>
  <c r="Z778" i="3"/>
  <c r="AG6" i="3"/>
  <c r="AG8" i="3" s="1"/>
  <c r="G47" i="14" s="1"/>
  <c r="T937" i="3"/>
  <c r="T928" i="3"/>
  <c r="T711" i="3"/>
  <c r="T853" i="3"/>
  <c r="T408" i="3"/>
  <c r="T186" i="3"/>
  <c r="T239" i="3"/>
  <c r="T792" i="3"/>
  <c r="T501" i="3"/>
  <c r="T717" i="3"/>
  <c r="T891" i="3"/>
  <c r="T299" i="3"/>
  <c r="T55" i="3"/>
  <c r="T912" i="3"/>
  <c r="T973" i="3"/>
  <c r="T670" i="3"/>
  <c r="T836" i="3"/>
  <c r="T428" i="3"/>
  <c r="T145" i="3"/>
  <c r="T513" i="3"/>
  <c r="T920" i="3"/>
  <c r="T639" i="3"/>
  <c r="T845" i="3"/>
  <c r="T259" i="3"/>
  <c r="T19" i="3"/>
  <c r="T56" i="3"/>
  <c r="T1002" i="3"/>
  <c r="T491" i="3"/>
  <c r="T645" i="3"/>
  <c r="T819" i="3"/>
  <c r="T522" i="3"/>
  <c r="T183" i="3"/>
  <c r="T319" i="3"/>
  <c r="T406" i="3"/>
  <c r="T388" i="3"/>
  <c r="T683" i="3"/>
  <c r="T857" i="3"/>
  <c r="T116" i="3"/>
  <c r="T272" i="3"/>
  <c r="T432" i="3"/>
  <c r="T787" i="3"/>
  <c r="T59" i="3"/>
  <c r="T492" i="3"/>
  <c r="T886" i="3"/>
  <c r="T984" i="3"/>
  <c r="T438" i="3"/>
  <c r="T790" i="3"/>
  <c r="T263" i="3"/>
  <c r="T571" i="3"/>
  <c r="T303" i="3"/>
  <c r="T745" i="3"/>
  <c r="T736" i="3"/>
  <c r="T512" i="3"/>
  <c r="T661" i="3"/>
  <c r="T320" i="3"/>
  <c r="T291" i="3"/>
  <c r="T998" i="3"/>
  <c r="T600" i="3"/>
  <c r="T918" i="3"/>
  <c r="T520" i="3"/>
  <c r="T699" i="3"/>
  <c r="T25" i="3"/>
  <c r="T333" i="3"/>
  <c r="T873" i="3"/>
  <c r="T864" i="3"/>
  <c r="T647" i="3"/>
  <c r="T789" i="3"/>
  <c r="T131" i="3"/>
  <c r="T352" i="3"/>
  <c r="T855" i="3"/>
  <c r="T354" i="3"/>
  <c r="T375" i="3"/>
  <c r="T135" i="3"/>
  <c r="T194" i="3"/>
  <c r="T367" i="3"/>
  <c r="T568" i="3"/>
  <c r="T805" i="3"/>
  <c r="T218" i="3"/>
  <c r="T245" i="3"/>
  <c r="T206" i="3"/>
  <c r="T437" i="3"/>
  <c r="T643" i="3"/>
  <c r="T840" i="3"/>
  <c r="T416" i="3"/>
  <c r="T457" i="3"/>
  <c r="T688" i="3"/>
  <c r="T308" i="3"/>
  <c r="T296" i="3"/>
  <c r="T353" i="3"/>
  <c r="T801" i="3"/>
  <c r="T945" i="3"/>
  <c r="T467" i="3"/>
  <c r="T870" i="3"/>
  <c r="T322" i="3"/>
  <c r="T170" i="3"/>
  <c r="T92" i="3"/>
  <c r="T427" i="3"/>
  <c r="T380" i="3"/>
  <c r="T839" i="3"/>
  <c r="T85" i="3"/>
  <c r="T35" i="3"/>
  <c r="T12" i="3"/>
  <c r="T414" i="3"/>
  <c r="T442" i="3"/>
  <c r="T616" i="3"/>
  <c r="T271" i="3"/>
  <c r="T541" i="3"/>
  <c r="T293" i="3"/>
  <c r="T220" i="3"/>
  <c r="T347" i="3"/>
  <c r="T328" i="3"/>
  <c r="T798" i="3"/>
  <c r="T964" i="3"/>
  <c r="T121" i="3"/>
  <c r="T103" i="3"/>
  <c r="T1003" i="3"/>
  <c r="T988" i="3"/>
  <c r="T598" i="3"/>
  <c r="T828" i="3"/>
  <c r="T171" i="3"/>
  <c r="T69" i="3"/>
  <c r="T335" i="3"/>
  <c r="T741" i="3"/>
  <c r="T932" i="3"/>
  <c r="T458" i="3"/>
  <c r="T657" i="3"/>
  <c r="T943" i="3"/>
  <c r="T330" i="3"/>
  <c r="T625" i="3"/>
  <c r="T959" i="3"/>
  <c r="T550" i="3"/>
  <c r="T716" i="3"/>
  <c r="T152" i="3"/>
  <c r="T914" i="3"/>
  <c r="T889" i="3"/>
  <c r="T480" i="3"/>
  <c r="T814" i="3"/>
  <c r="T57" i="3"/>
  <c r="T158" i="3"/>
  <c r="T609" i="3"/>
  <c r="T753" i="3"/>
  <c r="T977" i="3"/>
  <c r="T678" i="3"/>
  <c r="T844" i="3"/>
  <c r="T276" i="3"/>
  <c r="T202" i="3"/>
  <c r="T255" i="3"/>
  <c r="T331" i="3"/>
  <c r="T624" i="3"/>
  <c r="T942" i="3"/>
  <c r="T461" i="3"/>
  <c r="T423" i="3"/>
  <c r="T479" i="3"/>
  <c r="T690" i="3"/>
  <c r="T582" i="3"/>
  <c r="T62" i="3"/>
  <c r="T262" i="3"/>
  <c r="T196" i="3"/>
  <c r="T652" i="3"/>
  <c r="T139" i="3"/>
  <c r="T321" i="3"/>
  <c r="T89" i="3"/>
  <c r="T351" i="3"/>
  <c r="T655" i="3"/>
  <c r="T989" i="3"/>
  <c r="T1000" i="3"/>
  <c r="T604" i="3"/>
  <c r="T603" i="3"/>
  <c r="T841" i="3"/>
  <c r="T195" i="3"/>
  <c r="T173" i="3"/>
  <c r="T257" i="3"/>
  <c r="T707" i="3"/>
  <c r="T430" i="3"/>
  <c r="T641" i="3"/>
  <c r="T13" i="3"/>
  <c r="T566" i="3"/>
  <c r="T369" i="3"/>
  <c r="T133" i="3"/>
  <c r="T587" i="3"/>
  <c r="T610" i="3"/>
  <c r="T816" i="3"/>
  <c r="T533" i="3"/>
  <c r="T390" i="3"/>
  <c r="T153" i="3"/>
  <c r="T899" i="3"/>
  <c r="T595" i="3"/>
  <c r="T769" i="3"/>
  <c r="T990" i="3"/>
  <c r="T694" i="3"/>
  <c r="T185" i="3"/>
  <c r="T391" i="3"/>
  <c r="T594" i="3"/>
  <c r="T569" i="3"/>
  <c r="T967" i="3"/>
  <c r="T478" i="3"/>
  <c r="T326" i="3"/>
  <c r="T140" i="3"/>
  <c r="T648" i="3"/>
  <c r="T363" i="3"/>
  <c r="T767" i="3"/>
  <c r="T33" i="3"/>
  <c r="T519" i="3"/>
  <c r="T87" i="3"/>
  <c r="T184" i="3"/>
  <c r="T37" i="3"/>
  <c r="T420" i="3"/>
  <c r="T628" i="3"/>
  <c r="T826" i="3"/>
  <c r="T538" i="3"/>
  <c r="T906" i="3"/>
  <c r="T794" i="3"/>
  <c r="T936" i="3"/>
  <c r="T719" i="3"/>
  <c r="T861" i="3"/>
  <c r="T14" i="3"/>
  <c r="T318" i="3"/>
  <c r="T316" i="3"/>
  <c r="T649" i="3"/>
  <c r="T983" i="3"/>
  <c r="T205" i="3"/>
  <c r="T469" i="3"/>
  <c r="T401" i="3"/>
  <c r="T922" i="3"/>
  <c r="T398" i="3"/>
  <c r="T847" i="3"/>
  <c r="T143" i="3"/>
  <c r="T142" i="3"/>
  <c r="T337" i="3"/>
  <c r="T540" i="3"/>
  <c r="T539" i="3"/>
  <c r="T777" i="3"/>
  <c r="T980" i="3"/>
  <c r="T389" i="3"/>
  <c r="T413" i="3"/>
  <c r="T80" i="3"/>
  <c r="T832" i="3"/>
  <c r="T573" i="3"/>
  <c r="T311" i="3"/>
  <c r="T36" i="3"/>
  <c r="T264" i="3"/>
  <c r="T498" i="3"/>
  <c r="T547" i="3"/>
  <c r="T309" i="3"/>
  <c r="T93" i="3"/>
  <c r="T261" i="3"/>
  <c r="T763" i="3"/>
  <c r="T788" i="3"/>
  <c r="T454" i="3"/>
  <c r="T749" i="3"/>
  <c r="T748" i="3"/>
  <c r="T65" i="3"/>
  <c r="T536" i="3"/>
  <c r="T98" i="3"/>
  <c r="T258" i="3"/>
  <c r="T338" i="3"/>
  <c r="T612" i="3"/>
  <c r="T810" i="3"/>
  <c r="T952" i="3"/>
  <c r="T735" i="3"/>
  <c r="T357" i="3"/>
  <c r="T127" i="3"/>
  <c r="T732" i="3"/>
  <c r="T731" i="3"/>
  <c r="T117" i="3"/>
  <c r="T503" i="3"/>
  <c r="T339" i="3"/>
  <c r="T47" i="3"/>
  <c r="T549" i="3"/>
  <c r="T740" i="3"/>
  <c r="T938" i="3"/>
  <c r="T426" i="3"/>
  <c r="T863" i="3"/>
  <c r="T161" i="3"/>
  <c r="T128" i="3"/>
  <c r="T715" i="3"/>
  <c r="T738" i="3"/>
  <c r="T944" i="3"/>
  <c r="T663" i="3"/>
  <c r="T494" i="3"/>
  <c r="T471" i="3"/>
  <c r="T714" i="3"/>
  <c r="T602" i="3"/>
  <c r="T744" i="3"/>
  <c r="T523" i="3"/>
  <c r="T669" i="3"/>
  <c r="T124" i="3"/>
  <c r="T46" i="3"/>
  <c r="T279" i="3"/>
  <c r="T631" i="3"/>
  <c r="T773" i="3"/>
  <c r="T947" i="3"/>
  <c r="T358" i="3"/>
  <c r="T660" i="3"/>
  <c r="T915" i="3"/>
  <c r="T470" i="3"/>
  <c r="T632" i="3"/>
  <c r="T324" i="3"/>
  <c r="T359" i="3"/>
  <c r="T557" i="3"/>
  <c r="T556" i="3"/>
  <c r="T818" i="3"/>
  <c r="T960" i="3"/>
  <c r="T208" i="3"/>
  <c r="T66" i="3"/>
  <c r="T852" i="3"/>
  <c r="T336" i="3"/>
  <c r="T618" i="3"/>
  <c r="T760" i="3"/>
  <c r="T543" i="3"/>
  <c r="T165" i="3"/>
  <c r="T225" i="3"/>
  <c r="T685" i="3"/>
  <c r="T684" i="3"/>
  <c r="T946" i="3"/>
  <c r="T441" i="3"/>
  <c r="T445" i="3"/>
  <c r="T341" i="3"/>
  <c r="T485" i="3"/>
  <c r="T687" i="3"/>
  <c r="T811" i="3"/>
  <c r="T976" i="3"/>
  <c r="T72" i="3"/>
  <c r="T38" i="3"/>
  <c r="T88" i="3"/>
  <c r="T721" i="3"/>
  <c r="T342" i="3"/>
  <c r="T278" i="3"/>
  <c r="T109" i="3"/>
  <c r="T157" i="3"/>
  <c r="T712" i="3"/>
  <c r="T251" i="3"/>
  <c r="T902" i="3"/>
  <c r="T893" i="3"/>
  <c r="T497" i="3"/>
  <c r="T706" i="3"/>
  <c r="T377" i="3"/>
  <c r="T137" i="3"/>
  <c r="T638" i="3"/>
  <c r="T757" i="3"/>
  <c r="T931" i="3"/>
  <c r="T495" i="3"/>
  <c r="T815" i="3"/>
  <c r="T178" i="3"/>
  <c r="T164" i="3"/>
  <c r="T877" i="3"/>
  <c r="T876" i="3"/>
  <c r="T473" i="3"/>
  <c r="T665" i="3"/>
  <c r="T226" i="3"/>
  <c r="T84" i="3"/>
  <c r="T766" i="3"/>
  <c r="T885" i="3"/>
  <c r="T370" i="3"/>
  <c r="T634" i="3"/>
  <c r="T481" i="3"/>
  <c r="T300" i="3"/>
  <c r="T288" i="3"/>
  <c r="T860" i="3"/>
  <c r="T859" i="3"/>
  <c r="T483" i="3"/>
  <c r="T640" i="3"/>
  <c r="T15" i="3"/>
  <c r="T48" i="3"/>
  <c r="T301" i="3"/>
  <c r="T723" i="3"/>
  <c r="T897" i="3"/>
  <c r="T379" i="3"/>
  <c r="T822" i="3"/>
  <c r="T199" i="3"/>
  <c r="T229" i="3"/>
  <c r="T553" i="3"/>
  <c r="T544" i="3"/>
  <c r="T926" i="3"/>
  <c r="T433" i="3"/>
  <c r="T444" i="3"/>
  <c r="T869" i="3"/>
  <c r="T372" i="3"/>
  <c r="T611" i="3"/>
  <c r="T785" i="3"/>
  <c r="T999" i="3"/>
  <c r="T160" i="3"/>
  <c r="T710" i="3"/>
  <c r="T701" i="3"/>
  <c r="T939" i="3"/>
  <c r="T505" i="3"/>
  <c r="T70" i="3"/>
  <c r="T230" i="3"/>
  <c r="T392" i="3"/>
  <c r="T565" i="3"/>
  <c r="T739" i="3"/>
  <c r="T913" i="3"/>
  <c r="T623" i="3"/>
  <c r="T284" i="3"/>
  <c r="T270" i="3"/>
  <c r="T838" i="3"/>
  <c r="T829" i="3"/>
  <c r="T387" i="3"/>
  <c r="T617" i="3"/>
  <c r="T108" i="3"/>
  <c r="T241" i="3"/>
  <c r="T104" i="3"/>
  <c r="T34" i="3"/>
  <c r="T207" i="3"/>
  <c r="T310" i="3"/>
  <c r="T126" i="3"/>
  <c r="T110" i="3"/>
  <c r="T22" i="3"/>
  <c r="T908" i="3"/>
  <c r="T521" i="3"/>
  <c r="T217" i="3"/>
  <c r="T453" i="3"/>
  <c r="T429" i="3"/>
  <c r="T933" i="3"/>
  <c r="T771" i="3"/>
  <c r="T993" i="3"/>
  <c r="T728" i="3"/>
  <c r="T394" i="3"/>
  <c r="T653" i="3"/>
  <c r="T827" i="3"/>
  <c r="T365" i="3"/>
  <c r="T105" i="3"/>
  <c r="T871" i="3"/>
  <c r="T910" i="3"/>
  <c r="T404" i="3"/>
  <c r="T627" i="3"/>
  <c r="T460" i="3"/>
  <c r="T361" i="3"/>
  <c r="T113" i="3"/>
  <c r="T360" i="3"/>
  <c r="T306" i="3"/>
  <c r="T636" i="3"/>
  <c r="T834" i="3"/>
  <c r="T201" i="3"/>
  <c r="T151" i="3"/>
  <c r="T979" i="3"/>
  <c r="T376" i="3"/>
  <c r="T581" i="3"/>
  <c r="T755" i="3"/>
  <c r="T221" i="3"/>
  <c r="T169" i="3"/>
  <c r="T383" i="3"/>
  <c r="T227" i="3"/>
  <c r="T179" i="3"/>
  <c r="T619" i="3"/>
  <c r="T793" i="3"/>
  <c r="T52" i="3"/>
  <c r="T212" i="3"/>
  <c r="T677" i="3"/>
  <c r="T868" i="3"/>
  <c r="T334" i="3"/>
  <c r="T593" i="3"/>
  <c r="T991" i="3"/>
  <c r="T95" i="3"/>
  <c r="T256" i="3"/>
  <c r="T722" i="3"/>
  <c r="T697" i="3"/>
  <c r="T1001" i="3"/>
  <c r="T622" i="3"/>
  <c r="T534" i="3"/>
  <c r="T551" i="3"/>
  <c r="T590" i="3"/>
  <c r="T756" i="3"/>
  <c r="T954" i="3"/>
  <c r="T384" i="3"/>
  <c r="T987" i="3"/>
  <c r="T535" i="3"/>
  <c r="T854" i="3"/>
  <c r="T419" i="3"/>
  <c r="T635" i="3"/>
  <c r="T181" i="3"/>
  <c r="T397" i="3"/>
  <c r="T679" i="3"/>
  <c r="T718" i="3"/>
  <c r="T884" i="3"/>
  <c r="T368" i="3"/>
  <c r="T486" i="3"/>
  <c r="T150" i="3"/>
  <c r="I54" i="34"/>
  <c r="T664" i="3"/>
  <c r="T191" i="3"/>
  <c r="T589" i="3"/>
  <c r="T608" i="3"/>
  <c r="T231" i="3"/>
  <c r="T83" i="3"/>
  <c r="T176" i="3"/>
  <c r="T32" i="3"/>
  <c r="T472" i="3"/>
  <c r="T726" i="3"/>
  <c r="T197" i="3"/>
  <c r="T182" i="3"/>
  <c r="T94" i="3"/>
  <c r="T490" i="3"/>
  <c r="T692" i="3"/>
  <c r="T193" i="3"/>
  <c r="T67" i="3"/>
  <c r="T260" i="3"/>
  <c r="T650" i="3"/>
  <c r="I55" i="34"/>
  <c r="T737" i="3"/>
  <c r="T881" i="3"/>
  <c r="T344" i="3"/>
  <c r="T806" i="3"/>
  <c r="T972" i="3"/>
  <c r="T106" i="3"/>
  <c r="T28" i="3"/>
  <c r="T848" i="3"/>
  <c r="T992" i="3"/>
  <c r="T606" i="3"/>
  <c r="T772" i="3"/>
  <c r="T506" i="3"/>
  <c r="T269" i="3"/>
  <c r="T410" i="3"/>
  <c r="T856" i="3"/>
  <c r="T575" i="3"/>
  <c r="T781" i="3"/>
  <c r="T955" i="3"/>
  <c r="T177" i="3"/>
  <c r="T119" i="3"/>
  <c r="T53" i="3"/>
  <c r="T985" i="3"/>
  <c r="T734" i="3"/>
  <c r="T900" i="3"/>
  <c r="T332" i="3"/>
  <c r="T39" i="3"/>
  <c r="T136" i="3"/>
  <c r="T1004" i="3"/>
  <c r="T532" i="3"/>
  <c r="T764" i="3"/>
  <c r="T962" i="3"/>
  <c r="T215" i="3"/>
  <c r="T399" i="3"/>
  <c r="T894" i="3"/>
  <c r="T267" i="3"/>
  <c r="T564" i="3"/>
  <c r="T762" i="3"/>
  <c r="T281" i="3"/>
  <c r="T132" i="3"/>
  <c r="T118" i="3"/>
  <c r="T843" i="3"/>
  <c r="T866" i="3"/>
  <c r="T411" i="3"/>
  <c r="T791" i="3"/>
  <c r="T237" i="3"/>
  <c r="T524" i="3"/>
  <c r="T759" i="3"/>
  <c r="T901" i="3"/>
  <c r="T403" i="3"/>
  <c r="T514" i="3"/>
  <c r="T545" i="3"/>
  <c r="T689" i="3"/>
  <c r="T958" i="3"/>
  <c r="T614" i="3"/>
  <c r="T780" i="3"/>
  <c r="T216" i="3"/>
  <c r="T138" i="3"/>
  <c r="T656" i="3"/>
  <c r="T887" i="3"/>
  <c r="T323" i="3"/>
  <c r="T580" i="3"/>
  <c r="T346" i="3"/>
  <c r="T477" i="3"/>
  <c r="T673" i="3"/>
  <c r="T817" i="3"/>
  <c r="T43" i="3"/>
  <c r="T742" i="3"/>
  <c r="T235" i="3"/>
  <c r="T974" i="3"/>
  <c r="T381" i="3"/>
  <c r="T248" i="3"/>
  <c r="T168" i="3"/>
  <c r="T244" i="3"/>
  <c r="T956" i="3"/>
  <c r="T904" i="3"/>
  <c r="T200" i="3"/>
  <c r="T166" i="3"/>
  <c r="T42" i="3"/>
  <c r="T890" i="3"/>
  <c r="T425" i="3"/>
  <c r="T44" i="3"/>
  <c r="T30" i="3"/>
  <c r="T865" i="3"/>
  <c r="T968" i="3"/>
  <c r="T579" i="3"/>
  <c r="T294" i="3"/>
  <c r="T577" i="3"/>
  <c r="T975" i="3"/>
  <c r="T489" i="3"/>
  <c r="T266" i="3"/>
  <c r="T115" i="3"/>
  <c r="T287" i="3"/>
  <c r="T159" i="3"/>
  <c r="T775" i="3"/>
  <c r="T917" i="3"/>
  <c r="T307" i="3"/>
  <c r="T250" i="3"/>
  <c r="T929" i="3"/>
  <c r="T315" i="3"/>
  <c r="T552" i="3"/>
  <c r="T934" i="3"/>
  <c r="T448" i="3"/>
  <c r="T234" i="3"/>
  <c r="T156" i="3"/>
  <c r="T527" i="3"/>
  <c r="T493" i="3"/>
  <c r="T903" i="3"/>
  <c r="T356" i="3"/>
  <c r="T434" i="3"/>
  <c r="T76" i="3"/>
  <c r="T584" i="3"/>
  <c r="T107" i="3"/>
  <c r="T703" i="3"/>
  <c r="T909" i="3"/>
  <c r="T417" i="3"/>
  <c r="T23" i="3"/>
  <c r="T120" i="3"/>
  <c r="T1005" i="3"/>
  <c r="T567" i="3"/>
  <c r="T709" i="3"/>
  <c r="T883" i="3"/>
  <c r="T450" i="3"/>
  <c r="T27" i="3"/>
  <c r="T213" i="3"/>
  <c r="T81" i="3"/>
  <c r="T75" i="3"/>
  <c r="T626" i="3"/>
  <c r="T768" i="3"/>
  <c r="T16" i="3"/>
  <c r="T681" i="3"/>
  <c r="T672" i="3"/>
  <c r="T409" i="3"/>
  <c r="T597" i="3"/>
  <c r="T418" i="3"/>
  <c r="T970" i="3"/>
  <c r="T858" i="3"/>
  <c r="T203" i="3"/>
  <c r="T783" i="3"/>
  <c r="T925" i="3"/>
  <c r="T78" i="3"/>
  <c r="T297" i="3"/>
  <c r="T809" i="3"/>
  <c r="T800" i="3"/>
  <c r="T583" i="3"/>
  <c r="T725" i="3"/>
  <c r="T77" i="3"/>
  <c r="T58" i="3"/>
  <c r="T507" i="3"/>
  <c r="T986" i="3"/>
  <c r="T504" i="3"/>
  <c r="T911" i="3"/>
  <c r="T531" i="3"/>
  <c r="T786" i="3"/>
  <c r="T172" i="3"/>
  <c r="T18" i="3"/>
  <c r="T240" i="3"/>
  <c r="T96" i="3"/>
  <c r="T642" i="3"/>
  <c r="T561" i="3"/>
  <c r="T190" i="3"/>
  <c r="T238" i="3"/>
  <c r="T214" i="3"/>
  <c r="T797" i="3"/>
  <c r="T695" i="3"/>
  <c r="T73" i="3"/>
  <c r="T102" i="3"/>
  <c r="T465" i="3"/>
  <c r="T516" i="3"/>
  <c r="T21" i="3"/>
  <c r="T548" i="3"/>
  <c r="T746" i="3"/>
  <c r="T888" i="3"/>
  <c r="T671" i="3"/>
  <c r="T421" i="3"/>
  <c r="T63" i="3"/>
  <c r="T517" i="3"/>
  <c r="T546" i="3"/>
  <c r="T752" i="3"/>
  <c r="T436" i="3"/>
  <c r="T502" i="3"/>
  <c r="T277" i="3"/>
  <c r="T835" i="3"/>
  <c r="T528" i="3"/>
  <c r="T705" i="3"/>
  <c r="T981" i="3"/>
  <c r="T630" i="3"/>
  <c r="T305" i="3"/>
  <c r="T455" i="3"/>
  <c r="T651" i="3"/>
  <c r="T674" i="3"/>
  <c r="T880" i="3"/>
  <c r="T599" i="3"/>
  <c r="T265" i="3"/>
  <c r="T167" i="3"/>
  <c r="T586" i="3"/>
  <c r="T537" i="3"/>
  <c r="T680" i="3"/>
  <c r="T422" i="3"/>
  <c r="T605" i="3"/>
  <c r="T60" i="3"/>
  <c r="T280" i="3"/>
  <c r="T468" i="3"/>
  <c r="T452" i="3"/>
  <c r="T862" i="3"/>
  <c r="T304" i="3"/>
  <c r="T518" i="3"/>
  <c r="T40" i="3"/>
  <c r="T26" i="3"/>
  <c r="T511" i="3"/>
  <c r="T499" i="3"/>
  <c r="T747" i="3"/>
  <c r="T921" i="3"/>
  <c r="T180" i="3"/>
  <c r="T850" i="3"/>
  <c r="T825" i="3"/>
  <c r="T362" i="3"/>
  <c r="T750" i="3"/>
  <c r="T314" i="3"/>
  <c r="T724" i="3"/>
  <c r="T17" i="3"/>
  <c r="T554" i="3"/>
  <c r="T696" i="3"/>
  <c r="T451" i="3"/>
  <c r="T289" i="3"/>
  <c r="T325" i="3"/>
  <c r="T978" i="3"/>
  <c r="T953" i="3"/>
  <c r="T560" i="3"/>
  <c r="T878" i="3"/>
  <c r="T510" i="3"/>
  <c r="T222" i="3"/>
  <c r="T916" i="3"/>
  <c r="T459" i="3"/>
  <c r="T682" i="3"/>
  <c r="T824" i="3"/>
  <c r="T950" i="3"/>
  <c r="T761" i="3"/>
  <c r="T91" i="3"/>
  <c r="T209" i="3"/>
  <c r="T10" i="3"/>
  <c r="T232" i="3"/>
  <c r="T402" i="3"/>
  <c r="T895" i="3"/>
  <c r="T45" i="3"/>
  <c r="T393" i="3"/>
  <c r="T282" i="3"/>
  <c r="T424" i="3"/>
  <c r="T837" i="3"/>
  <c r="T41" i="3"/>
  <c r="T90" i="3"/>
  <c r="T211" i="3"/>
  <c r="T574" i="3"/>
  <c r="T693" i="3"/>
  <c r="T867" i="3"/>
  <c r="T382" i="3"/>
  <c r="T751" i="3"/>
  <c r="T114" i="3"/>
  <c r="T100" i="3"/>
  <c r="T668" i="3"/>
  <c r="T667" i="3"/>
  <c r="T905" i="3"/>
  <c r="T395" i="3"/>
  <c r="T456" i="3"/>
  <c r="T125" i="3"/>
  <c r="T462" i="3"/>
  <c r="T676" i="3"/>
  <c r="T874" i="3"/>
  <c r="T283" i="3"/>
  <c r="T799" i="3"/>
  <c r="T285" i="3"/>
  <c r="T64" i="3"/>
  <c r="T796" i="3"/>
  <c r="T795" i="3"/>
  <c r="T366" i="3"/>
  <c r="T576" i="3"/>
  <c r="T141" i="3"/>
  <c r="T111" i="3"/>
  <c r="T963" i="3"/>
  <c r="T659" i="3"/>
  <c r="T833" i="3"/>
  <c r="T155" i="3"/>
  <c r="T758" i="3"/>
  <c r="T29" i="3"/>
  <c r="T327" i="3"/>
  <c r="T658" i="3"/>
  <c r="T633" i="3"/>
  <c r="T995" i="3"/>
  <c r="T558" i="3"/>
  <c r="T99" i="3"/>
  <c r="T204" i="3"/>
  <c r="T969" i="3"/>
  <c r="T996" i="3"/>
  <c r="T662" i="3"/>
  <c r="T892" i="3"/>
  <c r="T386" i="3"/>
  <c r="T431" i="3"/>
  <c r="T971" i="3"/>
  <c r="T994" i="3"/>
  <c r="T585" i="3"/>
  <c r="T919" i="3"/>
  <c r="T364" i="3"/>
  <c r="T187" i="3"/>
  <c r="T488" i="3"/>
  <c r="T675" i="3"/>
  <c r="T849" i="3"/>
  <c r="T559" i="3"/>
  <c r="T224" i="3"/>
  <c r="T210" i="3"/>
  <c r="T446" i="3"/>
  <c r="T443" i="3"/>
  <c r="T713" i="3"/>
  <c r="I31" i="40"/>
  <c r="T466" i="3"/>
  <c r="T405" i="3"/>
  <c r="T500" i="3"/>
  <c r="T629" i="3"/>
  <c r="T803" i="3"/>
  <c r="T163" i="3"/>
  <c r="T476" i="3"/>
  <c r="T101" i="3"/>
  <c r="T907" i="3"/>
  <c r="T236" i="3"/>
  <c r="T82" i="3"/>
  <c r="T298" i="3"/>
  <c r="T198" i="3"/>
  <c r="T464" i="3"/>
  <c r="T596" i="3"/>
  <c r="T154" i="3"/>
  <c r="T345" i="3"/>
  <c r="T252" i="3"/>
  <c r="T219" i="3"/>
  <c r="T730" i="3"/>
  <c r="T174" i="3"/>
  <c r="T966" i="3"/>
  <c r="T807" i="3"/>
  <c r="T846" i="3"/>
  <c r="T223" i="3"/>
  <c r="T563" i="3"/>
  <c r="T530" i="3"/>
  <c r="T274" i="3"/>
  <c r="T247" i="3"/>
  <c r="T813" i="3"/>
  <c r="T812" i="3"/>
  <c r="T350" i="3"/>
  <c r="T601" i="3"/>
  <c r="T162" i="3"/>
  <c r="T20" i="3"/>
  <c r="T702" i="3"/>
  <c r="T821" i="3"/>
  <c r="T129" i="3"/>
  <c r="T570" i="3"/>
  <c r="T879" i="3"/>
  <c r="T242" i="3"/>
  <c r="T228" i="3"/>
  <c r="T941" i="3"/>
  <c r="T940" i="3"/>
  <c r="T555" i="3"/>
  <c r="T729" i="3"/>
  <c r="T286" i="3"/>
  <c r="T148" i="3"/>
  <c r="T613" i="3"/>
  <c r="T804" i="3"/>
  <c r="T11" i="3"/>
  <c r="T525" i="3"/>
  <c r="T927" i="3"/>
  <c r="T31" i="3"/>
  <c r="T192" i="3"/>
  <c r="T779" i="3"/>
  <c r="T802" i="3"/>
  <c r="T243" i="3"/>
  <c r="T727" i="3"/>
  <c r="T378" i="3"/>
  <c r="T407" i="3"/>
  <c r="T776" i="3"/>
  <c r="T482" i="3"/>
  <c r="T831" i="3"/>
  <c r="T340" i="3"/>
  <c r="T588" i="3"/>
  <c r="T24" i="3"/>
  <c r="T475" i="3"/>
  <c r="T474" i="3"/>
  <c r="T754" i="3"/>
  <c r="T896" i="3"/>
  <c r="T144" i="3"/>
  <c r="T615" i="3"/>
  <c r="T654" i="3"/>
  <c r="T820" i="3"/>
  <c r="T123" i="3"/>
  <c r="T253" i="3"/>
  <c r="T86" i="3"/>
  <c r="T329" i="3"/>
  <c r="T621" i="3"/>
  <c r="T620" i="3"/>
  <c r="T882" i="3"/>
  <c r="T312" i="3"/>
  <c r="T268" i="3"/>
  <c r="T130" i="3"/>
  <c r="T743" i="3"/>
  <c r="T782" i="3"/>
  <c r="T948" i="3"/>
  <c r="T484" i="3"/>
  <c r="T49" i="3"/>
  <c r="T686" i="3"/>
  <c r="T930" i="3"/>
  <c r="T439" i="3"/>
  <c r="T61" i="3"/>
  <c r="T74" i="3"/>
  <c r="T50" i="3"/>
  <c r="T496" i="3"/>
  <c r="T851" i="3"/>
  <c r="T385" i="3"/>
  <c r="T249" i="3"/>
  <c r="T415" i="3"/>
  <c r="T374" i="3"/>
  <c r="T254" i="3"/>
  <c r="T842" i="3"/>
  <c r="T529" i="3"/>
  <c r="T784" i="3"/>
  <c r="T982" i="3"/>
  <c r="T542" i="3"/>
  <c r="T708" i="3"/>
  <c r="T526" i="3"/>
  <c r="T349" i="3"/>
  <c r="T71" i="3"/>
  <c r="T97" i="3"/>
  <c r="T957" i="3"/>
  <c r="T572" i="3"/>
  <c r="T770" i="3"/>
  <c r="T313" i="3"/>
  <c r="T275" i="3"/>
  <c r="T935" i="3"/>
  <c r="T147" i="3"/>
  <c r="T509" i="3"/>
  <c r="T691" i="3"/>
  <c r="T371" i="3"/>
  <c r="T292" i="3"/>
  <c r="T447" i="3"/>
  <c r="T997" i="3"/>
  <c r="T435" i="3"/>
  <c r="T700" i="3"/>
  <c r="T898" i="3"/>
  <c r="T51" i="3"/>
  <c r="T463" i="3"/>
  <c r="T830" i="3"/>
  <c r="T949" i="3"/>
  <c r="T487" i="3"/>
  <c r="T698" i="3"/>
  <c r="T396" i="3"/>
  <c r="T68" i="3"/>
  <c r="T54" i="3"/>
  <c r="T924" i="3"/>
  <c r="T923" i="3"/>
  <c r="T562" i="3"/>
  <c r="T704" i="3"/>
  <c r="T79" i="3"/>
  <c r="T112" i="3"/>
  <c r="T778" i="3"/>
  <c r="T666" i="3"/>
  <c r="T808" i="3"/>
  <c r="T591" i="3"/>
  <c r="T733" i="3"/>
  <c r="T188" i="3"/>
  <c r="T646" i="3"/>
  <c r="T637" i="3"/>
  <c r="T875" i="3"/>
  <c r="T400" i="3"/>
  <c r="T302" i="3"/>
  <c r="T592" i="3"/>
  <c r="T823" i="3"/>
  <c r="T965" i="3"/>
  <c r="T508" i="3"/>
  <c r="T440" i="3"/>
  <c r="T149" i="3"/>
  <c r="T317" i="3"/>
  <c r="T774" i="3"/>
  <c r="T765" i="3"/>
  <c r="T175" i="3"/>
  <c r="T578" i="3"/>
  <c r="T134" i="3"/>
  <c r="T290" i="3"/>
  <c r="T720" i="3"/>
  <c r="T951" i="3"/>
  <c r="T449" i="3"/>
  <c r="T644" i="3"/>
  <c r="T273" i="3"/>
  <c r="T607" i="3"/>
  <c r="T515" i="3"/>
  <c r="T355" i="3"/>
  <c r="T295" i="3"/>
  <c r="T146" i="3"/>
  <c r="T122" i="3"/>
  <c r="T189" i="3"/>
  <c r="T348" i="3"/>
  <c r="T373" i="3"/>
  <c r="T233" i="3"/>
  <c r="T343" i="3"/>
  <c r="T412" i="3"/>
  <c r="T872" i="3"/>
  <c r="T246" i="3"/>
  <c r="T961" i="3"/>
  <c r="AH23" i="3"/>
  <c r="Z23" i="3"/>
  <c r="AH536" i="3"/>
  <c r="Z536" i="3"/>
  <c r="AH565" i="3"/>
  <c r="Z565" i="3"/>
  <c r="AH160" i="3"/>
  <c r="Z160" i="3"/>
  <c r="AH382" i="3"/>
  <c r="Z382" i="3"/>
  <c r="AH674" i="3"/>
  <c r="Z674" i="3"/>
  <c r="AH504" i="3"/>
  <c r="Z504" i="3"/>
  <c r="AH251" i="3"/>
  <c r="Z251" i="3"/>
  <c r="AH568" i="3"/>
  <c r="Z568" i="3"/>
  <c r="AH97" i="3"/>
  <c r="Z97" i="3"/>
  <c r="AH250" i="3"/>
  <c r="Z250" i="3"/>
  <c r="AH564" i="3"/>
  <c r="Z564" i="3"/>
  <c r="AH468" i="3"/>
  <c r="Z468" i="3"/>
  <c r="AH897" i="3"/>
  <c r="Z897" i="3"/>
  <c r="AH611" i="3"/>
  <c r="Z611" i="3"/>
  <c r="AH11" i="3"/>
  <c r="Z11" i="3"/>
  <c r="AH64" i="3"/>
  <c r="Z64" i="3"/>
  <c r="AH618" i="3"/>
  <c r="Z618" i="3"/>
  <c r="AH576" i="3"/>
  <c r="Z576" i="3"/>
  <c r="AH967" i="3"/>
  <c r="Z967" i="3"/>
  <c r="AH599" i="3"/>
  <c r="Z599" i="3"/>
  <c r="AH952" i="3"/>
  <c r="Z952" i="3"/>
  <c r="AH188" i="3"/>
  <c r="Z188" i="3"/>
  <c r="AH109" i="3"/>
  <c r="Z109" i="3"/>
  <c r="AH800" i="3"/>
  <c r="Z800" i="3"/>
  <c r="AH596" i="3"/>
  <c r="Z596" i="3"/>
  <c r="AH842" i="3"/>
  <c r="Z842" i="3"/>
  <c r="AH613" i="3"/>
  <c r="Z613" i="3"/>
  <c r="AH992" i="3"/>
  <c r="Z992" i="3"/>
  <c r="AH38" i="3"/>
  <c r="Z38" i="3"/>
  <c r="AH133" i="3"/>
  <c r="Z133" i="3"/>
  <c r="AH781" i="3"/>
  <c r="Z781" i="3"/>
  <c r="AH983" i="3"/>
  <c r="Z983" i="3"/>
  <c r="AH322" i="3"/>
  <c r="Z322" i="3"/>
  <c r="AH511" i="3"/>
  <c r="Z511" i="3"/>
  <c r="AH193" i="3"/>
  <c r="Z193" i="3"/>
  <c r="AH406" i="3"/>
  <c r="Z406" i="3"/>
  <c r="AH789" i="3"/>
  <c r="Z789" i="3"/>
  <c r="AH901" i="3"/>
  <c r="Z901" i="3"/>
  <c r="AH221" i="3"/>
  <c r="Z221" i="3"/>
  <c r="AH27" i="3"/>
  <c r="Z27" i="3"/>
  <c r="AH513" i="3"/>
  <c r="Z513" i="3"/>
  <c r="AH166" i="3"/>
  <c r="Z166" i="3"/>
  <c r="AH860" i="3"/>
  <c r="Z860" i="3"/>
  <c r="AH662" i="3"/>
  <c r="Z662" i="3"/>
  <c r="AH272" i="3"/>
  <c r="Z272" i="3"/>
  <c r="AH380" i="3"/>
  <c r="Z380" i="3"/>
  <c r="AH664" i="3"/>
  <c r="Z664" i="3"/>
  <c r="AH839" i="3"/>
  <c r="Z839" i="3"/>
  <c r="AH267" i="3"/>
  <c r="Z267" i="3"/>
  <c r="AH602" i="3"/>
  <c r="Z602" i="3"/>
  <c r="AH766" i="3"/>
  <c r="Z766" i="3"/>
  <c r="AH225" i="3"/>
  <c r="Z225" i="3"/>
  <c r="AH338" i="3"/>
  <c r="Z338" i="3"/>
  <c r="AH582" i="3"/>
  <c r="Z582" i="3"/>
  <c r="AH914" i="3"/>
  <c r="Z914" i="3"/>
  <c r="AH202" i="3"/>
  <c r="Z202" i="3"/>
  <c r="AH306" i="3"/>
  <c r="Z306" i="3"/>
  <c r="AH93" i="3"/>
  <c r="Z93" i="3"/>
  <c r="AH654" i="3"/>
  <c r="Z654" i="3"/>
  <c r="AH532" i="3"/>
  <c r="Z532" i="3"/>
  <c r="AH825" i="3"/>
  <c r="Z825" i="3"/>
  <c r="AH950" i="3"/>
  <c r="Z950" i="3"/>
  <c r="AH204" i="3"/>
  <c r="Z204" i="3"/>
  <c r="AH226" i="3"/>
  <c r="Z226" i="3"/>
  <c r="AH725" i="3"/>
  <c r="Z725" i="3"/>
  <c r="AH873" i="3"/>
  <c r="Z873" i="3"/>
  <c r="AH276" i="3"/>
  <c r="Z276" i="3"/>
  <c r="AH685" i="3"/>
  <c r="Z685" i="3"/>
  <c r="AH708" i="3"/>
  <c r="Z708" i="3"/>
  <c r="AH53" i="3"/>
  <c r="Z53" i="3"/>
  <c r="AH945" i="3"/>
  <c r="Z945" i="3"/>
  <c r="AH598" i="3"/>
  <c r="Z598" i="3"/>
  <c r="AH212" i="3"/>
  <c r="Z212" i="3"/>
  <c r="AH185" i="3"/>
  <c r="Z185" i="3"/>
  <c r="AH893" i="3"/>
  <c r="Z893" i="3"/>
  <c r="AH898" i="3"/>
  <c r="Z898" i="3"/>
  <c r="AH750" i="3"/>
  <c r="Z750" i="3"/>
  <c r="AH296" i="3"/>
  <c r="Z296" i="3"/>
  <c r="AH140" i="3"/>
  <c r="Z140" i="3"/>
  <c r="AH672" i="3"/>
  <c r="Z672" i="3"/>
  <c r="AH714" i="3"/>
  <c r="Z714" i="3"/>
  <c r="AH557" i="3"/>
  <c r="Z557" i="3"/>
  <c r="AH606" i="3"/>
  <c r="Z606" i="3"/>
  <c r="AH223" i="3"/>
  <c r="Z223" i="3"/>
  <c r="AH755" i="3"/>
  <c r="Z755" i="3"/>
  <c r="AH249" i="3"/>
  <c r="Z249" i="3"/>
  <c r="AH184" i="3"/>
  <c r="Z184" i="3"/>
  <c r="AH590" i="3"/>
  <c r="Z590" i="3"/>
  <c r="AH448" i="3"/>
  <c r="Z448" i="3"/>
  <c r="AH929" i="3"/>
  <c r="Z929" i="3"/>
  <c r="AH644" i="3"/>
  <c r="Z644" i="3"/>
  <c r="AH878" i="3"/>
  <c r="Z878" i="3"/>
  <c r="AH206" i="3"/>
  <c r="Z206" i="3"/>
  <c r="AH767" i="3"/>
  <c r="Z767" i="3"/>
  <c r="AH507" i="3"/>
  <c r="Z507" i="3"/>
  <c r="AH830" i="3"/>
  <c r="Z830" i="3"/>
  <c r="AH919" i="3"/>
  <c r="Z919" i="3"/>
  <c r="AH884" i="3"/>
  <c r="Z884" i="3"/>
  <c r="AH143" i="3"/>
  <c r="Z143" i="3"/>
  <c r="AH247" i="3"/>
  <c r="Z247" i="3"/>
  <c r="AH643" i="3"/>
  <c r="Z643" i="3"/>
  <c r="AH962" i="3"/>
  <c r="Z962" i="3"/>
  <c r="AH216" i="3"/>
  <c r="Z216" i="3"/>
  <c r="AH786" i="3"/>
  <c r="Z786" i="3"/>
  <c r="AH877" i="3"/>
  <c r="Z877" i="3"/>
  <c r="AH273" i="3"/>
  <c r="Z273" i="3"/>
  <c r="AH278" i="3"/>
  <c r="Z278" i="3"/>
  <c r="AH712" i="3"/>
  <c r="Z712" i="3"/>
  <c r="AH868" i="3"/>
  <c r="Z868" i="3"/>
  <c r="AH57" i="3"/>
  <c r="Z57" i="3"/>
  <c r="AH904" i="3"/>
  <c r="Z904" i="3"/>
  <c r="AH802" i="3"/>
  <c r="Z802" i="3"/>
  <c r="AH424" i="3"/>
  <c r="Z424" i="3"/>
  <c r="AH592" i="3"/>
  <c r="Z592" i="3"/>
  <c r="AH973" i="3"/>
  <c r="Z973" i="3"/>
  <c r="AH63" i="3"/>
  <c r="Z63" i="3"/>
  <c r="AH303" i="3"/>
  <c r="Z303" i="3"/>
  <c r="AH491" i="3"/>
  <c r="Z491" i="3"/>
  <c r="AH78" i="3"/>
  <c r="Z78" i="3"/>
  <c r="AH41" i="3"/>
  <c r="Z41" i="3"/>
  <c r="AH498" i="3"/>
  <c r="Z498" i="3"/>
  <c r="AH153" i="3"/>
  <c r="Z153" i="3"/>
  <c r="AH234" i="3"/>
  <c r="Z234" i="3"/>
  <c r="AH610" i="3"/>
  <c r="Z610" i="3"/>
  <c r="AH988" i="3"/>
  <c r="Z988" i="3"/>
  <c r="AH378" i="3"/>
  <c r="Z378" i="3"/>
  <c r="AH194" i="3"/>
  <c r="Z194" i="3"/>
  <c r="AH70" i="3"/>
  <c r="Z70" i="3"/>
  <c r="AH317" i="3"/>
  <c r="Z317" i="3"/>
  <c r="AH500" i="3"/>
  <c r="Z500" i="3"/>
  <c r="AH279" i="3"/>
  <c r="Z279" i="3"/>
  <c r="AH706" i="3"/>
  <c r="Z706" i="3"/>
  <c r="AH730" i="3"/>
  <c r="Z730" i="3"/>
  <c r="AH449" i="3"/>
  <c r="Z449" i="3"/>
  <c r="AH108" i="3"/>
  <c r="Z108" i="3"/>
  <c r="AH334" i="3"/>
  <c r="Z334" i="3"/>
  <c r="AH738" i="3"/>
  <c r="Z738" i="3"/>
  <c r="AH124" i="3"/>
  <c r="Z124" i="3"/>
  <c r="AH888" i="3"/>
  <c r="Z888" i="3"/>
  <c r="AH447" i="3"/>
  <c r="Z447" i="3"/>
  <c r="AH60" i="3"/>
  <c r="Z60" i="3"/>
  <c r="AH321" i="3"/>
  <c r="Z321" i="3"/>
  <c r="AH653" i="3"/>
  <c r="Z653" i="3"/>
  <c r="AH850" i="3"/>
  <c r="Z850" i="3"/>
  <c r="AH819" i="3"/>
  <c r="Z819" i="3"/>
  <c r="AH982" i="3"/>
  <c r="Z982" i="3"/>
  <c r="AH436" i="3"/>
  <c r="Z436" i="3"/>
  <c r="AH733" i="3"/>
  <c r="Z733" i="3"/>
  <c r="AH421" i="3"/>
  <c r="Z421" i="3"/>
  <c r="AH61" i="3"/>
  <c r="Z61" i="3"/>
  <c r="AH363" i="3"/>
  <c r="Z363" i="3"/>
  <c r="AH810" i="3"/>
  <c r="Z810" i="3"/>
  <c r="AH815" i="3"/>
  <c r="Z815" i="3"/>
  <c r="AH851" i="3"/>
  <c r="Z851" i="3"/>
  <c r="AH817" i="3"/>
  <c r="Z817" i="3"/>
  <c r="AH92" i="3"/>
  <c r="Z92" i="3"/>
  <c r="AH352" i="3"/>
  <c r="Z352" i="3"/>
  <c r="AH462" i="3"/>
  <c r="Z462" i="3"/>
  <c r="AH691" i="3"/>
  <c r="Z691" i="3"/>
  <c r="AH476" i="3"/>
  <c r="Z476" i="3"/>
  <c r="AH834" i="3"/>
  <c r="Z834" i="3"/>
  <c r="AH138" i="3"/>
  <c r="Z138" i="3"/>
  <c r="AH428" i="3"/>
  <c r="Z428" i="3"/>
  <c r="AH584" i="3"/>
  <c r="Z584" i="3"/>
  <c r="AH1003" i="3"/>
  <c r="Z1003" i="3"/>
  <c r="AH999" i="3"/>
  <c r="Z999" i="3"/>
  <c r="AH971" i="3"/>
  <c r="Z971" i="3"/>
  <c r="F20" i="5"/>
  <c r="F43" i="40"/>
  <c r="G31" i="14" s="1"/>
  <c r="AH906" i="3"/>
  <c r="Z906" i="3"/>
  <c r="AH968" i="3"/>
  <c r="Z968" i="3"/>
  <c r="AH114" i="3"/>
  <c r="Z114" i="3"/>
  <c r="AH386" i="3"/>
  <c r="Z386" i="3"/>
  <c r="AH461" i="3"/>
  <c r="Z461" i="3"/>
  <c r="AH941" i="3"/>
  <c r="Z941" i="3"/>
  <c r="AH862" i="3"/>
  <c r="Z862" i="3"/>
  <c r="AH798" i="3"/>
  <c r="Z798" i="3"/>
  <c r="AH125" i="3"/>
  <c r="Z125" i="3"/>
  <c r="AH343" i="3"/>
  <c r="Z343" i="3"/>
  <c r="AH661" i="3"/>
  <c r="Z661" i="3"/>
  <c r="AH820" i="3"/>
  <c r="Z820" i="3"/>
  <c r="AH152" i="3"/>
  <c r="Z152" i="3"/>
  <c r="AH484" i="3"/>
  <c r="Z484" i="3"/>
  <c r="AH741" i="3"/>
  <c r="Z741" i="3"/>
  <c r="AH305" i="3"/>
  <c r="Z305" i="3"/>
  <c r="AH907" i="3"/>
  <c r="Z907" i="3"/>
  <c r="AH749" i="3"/>
  <c r="Z749" i="3"/>
  <c r="AH181" i="3"/>
  <c r="Z181" i="3"/>
  <c r="AH145" i="3"/>
  <c r="Z145" i="3"/>
  <c r="AH373" i="3"/>
  <c r="Z373" i="3"/>
  <c r="AH604" i="3"/>
  <c r="Z604" i="3"/>
  <c r="AH435" i="3"/>
  <c r="Z435" i="3"/>
  <c r="AH474" i="3"/>
  <c r="Z474" i="3"/>
  <c r="AH876" i="3"/>
  <c r="Z876" i="3"/>
  <c r="AH137" i="3"/>
  <c r="Z137" i="3"/>
  <c r="AH395" i="3"/>
  <c r="Z395" i="3"/>
  <c r="AH460" i="3"/>
  <c r="Z460" i="3"/>
  <c r="AH869" i="3"/>
  <c r="Z869" i="3"/>
  <c r="AH472" i="3"/>
  <c r="Z472" i="3"/>
  <c r="AH501" i="3"/>
  <c r="Z501" i="3"/>
  <c r="AH96" i="3"/>
  <c r="Z96" i="3"/>
  <c r="AH416" i="3"/>
  <c r="Z416" i="3"/>
  <c r="AH849" i="3"/>
  <c r="Z849" i="3"/>
  <c r="AH932" i="3"/>
  <c r="Z932" i="3"/>
  <c r="AH122" i="3"/>
  <c r="Z122" i="3"/>
  <c r="AH751" i="3"/>
  <c r="Z751" i="3"/>
  <c r="AH304" i="3"/>
  <c r="Z304" i="3"/>
  <c r="AH346" i="3"/>
  <c r="Z346" i="3"/>
  <c r="AH526" i="3"/>
  <c r="Z526" i="3"/>
  <c r="AH759" i="3"/>
  <c r="Z759" i="3"/>
  <c r="AH806" i="3"/>
  <c r="Z806" i="3"/>
  <c r="AH547" i="3"/>
  <c r="Z547" i="3"/>
  <c r="AH248" i="3"/>
  <c r="Z248" i="3"/>
  <c r="AH158" i="3"/>
  <c r="Z158" i="3"/>
  <c r="AH554" i="3"/>
  <c r="Z554" i="3"/>
  <c r="AH442" i="3"/>
  <c r="Z442" i="3"/>
  <c r="AH813" i="3"/>
  <c r="Z813" i="3"/>
  <c r="AH534" i="3"/>
  <c r="Z534" i="3"/>
  <c r="AH230" i="3"/>
  <c r="Z230" i="3"/>
  <c r="AH106" i="3"/>
  <c r="Z106" i="3"/>
  <c r="AH10" i="3"/>
  <c r="Z10" i="3"/>
  <c r="AH736" i="3"/>
  <c r="Z736" i="3"/>
  <c r="AH512" i="3"/>
  <c r="Z512" i="3"/>
  <c r="AH959" i="3"/>
  <c r="Z959" i="3"/>
  <c r="AH572" i="3"/>
  <c r="Z572" i="3"/>
  <c r="AH49" i="3"/>
  <c r="Z49" i="3"/>
  <c r="AH255" i="3"/>
  <c r="Z255" i="3"/>
  <c r="AH528" i="3"/>
  <c r="Z528" i="3"/>
  <c r="AH957" i="3"/>
  <c r="Z957" i="3"/>
  <c r="AH42" i="3"/>
  <c r="Z42" i="3"/>
  <c r="AH671" i="3"/>
  <c r="Z671" i="3"/>
  <c r="AH670" i="3"/>
  <c r="Z670" i="3"/>
  <c r="AH677" i="3"/>
  <c r="Z677" i="3"/>
  <c r="AH687" i="3"/>
  <c r="Z687" i="3"/>
  <c r="AH245" i="3"/>
  <c r="Z245" i="3"/>
  <c r="AH275" i="3"/>
  <c r="Z275" i="3"/>
  <c r="AH544" i="3"/>
  <c r="Z544" i="3"/>
  <c r="AH724" i="3"/>
  <c r="Z724" i="3"/>
  <c r="AH434" i="3"/>
  <c r="Z434" i="3"/>
  <c r="AH721" i="3"/>
  <c r="Z721" i="3"/>
  <c r="AH182" i="3"/>
  <c r="Z182" i="3"/>
  <c r="AH94" i="3"/>
  <c r="Z94" i="3"/>
  <c r="AH490" i="3"/>
  <c r="Z490" i="3"/>
  <c r="AH732" i="3"/>
  <c r="Z732" i="3"/>
  <c r="AH543" i="3"/>
  <c r="Z543" i="3"/>
  <c r="AH624" i="3"/>
  <c r="Z624" i="3"/>
  <c r="AH118" i="3"/>
  <c r="Z118" i="3"/>
  <c r="AH332" i="3"/>
  <c r="Z332" i="3"/>
  <c r="AH737" i="3"/>
  <c r="Z737" i="3"/>
  <c r="AH908" i="3"/>
  <c r="Z908" i="3"/>
  <c r="AH84" i="3"/>
  <c r="Z84" i="3"/>
  <c r="AH464" i="3"/>
  <c r="Z464" i="3"/>
  <c r="AH783" i="3"/>
  <c r="Z783" i="3"/>
  <c r="AH172" i="3"/>
  <c r="Z172" i="3"/>
  <c r="AH354" i="3"/>
  <c r="Z354" i="3"/>
  <c r="AH242" i="3"/>
  <c r="Z242" i="3"/>
  <c r="AH917" i="3"/>
  <c r="Z917" i="3"/>
  <c r="AH290" i="3"/>
  <c r="Z290" i="3"/>
  <c r="AH446" i="3"/>
  <c r="Z446" i="3"/>
  <c r="AH259" i="3"/>
  <c r="Z259" i="3"/>
  <c r="AH398" i="3"/>
  <c r="Z398" i="3"/>
  <c r="AH669" i="3"/>
  <c r="Z669" i="3"/>
  <c r="AH569" i="3"/>
  <c r="Z569" i="3"/>
  <c r="AH126" i="3"/>
  <c r="Z126" i="3"/>
  <c r="AH356" i="3"/>
  <c r="Z356" i="3"/>
  <c r="AH438" i="3"/>
  <c r="Z438" i="3"/>
  <c r="AH482" i="3"/>
  <c r="Z482" i="3"/>
  <c r="AH787" i="3"/>
  <c r="Z787" i="3"/>
  <c r="AH902" i="3"/>
  <c r="Z902" i="3"/>
  <c r="AH28" i="3"/>
  <c r="Z28" i="3"/>
  <c r="AH427" i="3"/>
  <c r="Z427" i="3"/>
  <c r="AH480" i="3"/>
  <c r="Z480" i="3"/>
  <c r="AH822" i="3"/>
  <c r="Z822" i="3"/>
  <c r="AH503" i="3"/>
  <c r="Z503" i="3"/>
  <c r="AH745" i="3"/>
  <c r="Z745" i="3"/>
  <c r="AH880" i="3"/>
  <c r="Z880" i="3"/>
  <c r="AH238" i="3"/>
  <c r="Z238" i="3"/>
  <c r="AH410" i="3"/>
  <c r="Z410" i="3"/>
  <c r="AH219" i="3"/>
  <c r="Z219" i="3"/>
  <c r="AH782" i="3"/>
  <c r="Z782" i="3"/>
  <c r="AH292" i="3"/>
  <c r="Z292" i="3"/>
  <c r="AH563" i="3"/>
  <c r="Z563" i="3"/>
  <c r="AH183" i="3"/>
  <c r="Z183" i="3"/>
  <c r="AH120" i="3"/>
  <c r="Z120" i="3"/>
  <c r="AH608" i="3"/>
  <c r="Z608" i="3"/>
  <c r="AH586" i="3"/>
  <c r="Z586" i="3"/>
  <c r="AH709" i="3"/>
  <c r="Z709" i="3"/>
  <c r="AH77" i="3"/>
  <c r="Z77" i="3"/>
  <c r="AH826" i="3"/>
  <c r="Z826" i="3"/>
  <c r="AH129" i="3"/>
  <c r="Z129" i="3"/>
  <c r="AH923" i="3"/>
  <c r="Z923" i="3"/>
  <c r="AH210" i="3"/>
  <c r="Z210" i="3"/>
  <c r="AH926" i="3"/>
  <c r="Z926" i="3"/>
  <c r="AH552" i="3"/>
  <c r="Z552" i="3"/>
  <c r="AH388" i="3"/>
  <c r="Z388" i="3"/>
  <c r="AH50" i="3"/>
  <c r="Z50" i="3"/>
  <c r="AH351" i="3"/>
  <c r="Z351" i="3"/>
  <c r="AH515" i="3"/>
  <c r="Z515" i="3"/>
  <c r="AH799" i="3"/>
  <c r="Z799" i="3"/>
  <c r="AH437" i="3"/>
  <c r="Z437" i="3"/>
  <c r="AH879" i="3"/>
  <c r="Z879" i="3"/>
  <c r="AH349" i="3"/>
  <c r="Z349" i="3"/>
  <c r="AH213" i="3"/>
  <c r="Z213" i="3"/>
  <c r="AH364" i="3"/>
  <c r="Z364" i="3"/>
  <c r="AH648" i="3"/>
  <c r="Z648" i="3"/>
  <c r="AH953" i="3"/>
  <c r="Z953" i="3"/>
  <c r="AH453" i="3"/>
  <c r="Z453" i="3"/>
  <c r="AH949" i="3"/>
  <c r="Z949" i="3"/>
  <c r="AH366" i="3"/>
  <c r="Z366" i="3"/>
  <c r="AH315" i="3"/>
  <c r="Z315" i="3"/>
  <c r="AH433" i="3"/>
  <c r="Z433" i="3"/>
  <c r="AH32" i="3"/>
  <c r="Z32" i="3"/>
  <c r="AH331" i="3"/>
  <c r="Z331" i="3"/>
  <c r="AH976" i="3"/>
  <c r="Z976" i="3"/>
  <c r="AH979" i="3"/>
  <c r="Z979" i="3"/>
  <c r="AH540" i="3"/>
  <c r="Z540" i="3"/>
  <c r="AH807" i="3"/>
  <c r="Z807" i="3"/>
  <c r="AH33" i="3"/>
  <c r="Z33" i="3"/>
  <c r="AH859" i="3"/>
  <c r="Z859" i="3"/>
  <c r="AH101" i="3"/>
  <c r="Z101" i="3"/>
  <c r="AH936" i="3"/>
  <c r="Z936" i="3"/>
  <c r="AH441" i="3"/>
  <c r="Z441" i="3"/>
  <c r="AH942" i="3"/>
  <c r="Z942" i="3"/>
  <c r="AH268" i="3"/>
  <c r="Z268" i="3"/>
  <c r="AH415" i="3"/>
  <c r="Z415" i="3"/>
  <c r="AH722" i="3"/>
  <c r="Z722" i="3"/>
  <c r="AH889" i="3"/>
  <c r="Z889" i="3"/>
  <c r="AH960" i="3"/>
  <c r="Z960" i="3"/>
  <c r="AH916" i="3"/>
  <c r="Z916" i="3"/>
  <c r="AH368" i="3"/>
  <c r="Z368" i="3"/>
  <c r="AH617" i="3"/>
  <c r="Z617" i="3"/>
  <c r="AH560" i="3"/>
  <c r="Z560" i="3"/>
  <c r="AH241" i="3"/>
  <c r="Z241" i="3"/>
  <c r="AH22" i="3"/>
  <c r="Z22" i="3"/>
  <c r="AH627" i="3"/>
  <c r="Z627" i="3"/>
  <c r="AH264" i="3"/>
  <c r="Z264" i="3"/>
  <c r="AH399" i="3"/>
  <c r="Z399" i="3"/>
  <c r="AH719" i="3"/>
  <c r="Z719" i="3"/>
  <c r="AH580" i="3"/>
  <c r="Z580" i="3"/>
  <c r="AH83" i="3"/>
  <c r="Z83" i="3"/>
  <c r="AH195" i="3"/>
  <c r="Z195" i="3"/>
  <c r="AH649" i="3"/>
  <c r="Z649" i="3"/>
  <c r="AH295" i="3"/>
  <c r="Z295" i="3"/>
  <c r="AH549" i="3"/>
  <c r="Z549" i="3"/>
  <c r="AH623" i="3"/>
  <c r="Z623" i="3"/>
  <c r="AH179" i="3"/>
  <c r="Z179" i="3"/>
  <c r="AH150" i="3"/>
  <c r="Z150" i="3"/>
  <c r="AH689" i="3"/>
  <c r="Z689" i="3"/>
  <c r="AH831" i="3"/>
  <c r="Z831" i="3"/>
  <c r="AH492" i="3"/>
  <c r="Z492" i="3"/>
  <c r="AH657" i="3"/>
  <c r="Z657" i="3"/>
  <c r="AH99" i="3"/>
  <c r="Z99" i="3"/>
  <c r="AH30" i="3"/>
  <c r="Z30" i="3"/>
  <c r="AH795" i="3"/>
  <c r="Z795" i="3"/>
  <c r="AH639" i="3"/>
  <c r="Z639" i="3"/>
  <c r="AH905" i="3"/>
  <c r="Z905" i="3"/>
  <c r="AH716" i="3"/>
  <c r="Z716" i="3"/>
  <c r="AH558" i="3"/>
  <c r="Z558" i="3"/>
  <c r="AH236" i="3"/>
  <c r="Z236" i="3"/>
  <c r="AH47" i="3"/>
  <c r="Z47" i="3"/>
  <c r="AH389" i="3"/>
  <c r="Z389" i="3"/>
  <c r="AH668" i="3"/>
  <c r="Z668" i="3"/>
  <c r="AH695" i="3"/>
  <c r="Z695" i="3"/>
  <c r="AH336" i="3"/>
  <c r="Z336" i="3"/>
  <c r="AH937" i="3"/>
  <c r="Z937" i="3"/>
  <c r="AH318" i="3"/>
  <c r="Z318" i="3"/>
  <c r="AH430" i="3"/>
  <c r="Z430" i="3"/>
  <c r="AH520" i="3"/>
  <c r="Z520" i="3"/>
  <c r="AH995" i="3"/>
  <c r="Z995" i="3"/>
  <c r="AH761" i="3"/>
  <c r="Z761" i="3"/>
  <c r="AH141" i="3"/>
  <c r="Z141" i="3"/>
  <c r="AH29" i="3"/>
  <c r="Z29" i="3"/>
  <c r="AH407" i="3"/>
  <c r="Z407" i="3"/>
  <c r="AH597" i="3"/>
  <c r="Z597" i="3"/>
  <c r="AH903" i="3"/>
  <c r="Z903" i="3"/>
  <c r="AH832" i="3"/>
  <c r="Z832" i="3"/>
  <c r="AH793" i="3"/>
  <c r="Z793" i="3"/>
  <c r="AH161" i="3"/>
  <c r="Z161" i="3"/>
  <c r="AH375" i="3"/>
  <c r="Z375" i="3"/>
  <c r="AH843" i="3"/>
  <c r="Z843" i="3"/>
  <c r="AH621" i="3"/>
  <c r="Z621" i="3"/>
  <c r="AH62" i="3"/>
  <c r="Z62" i="3"/>
  <c r="AH483" i="3"/>
  <c r="Z483" i="3"/>
  <c r="AH506" i="3"/>
  <c r="Z506" i="3"/>
  <c r="AH24" i="3"/>
  <c r="Z24" i="3"/>
  <c r="AH186" i="3"/>
  <c r="Z186" i="3"/>
  <c r="AH325" i="3"/>
  <c r="Z325" i="3"/>
  <c r="AH886" i="3"/>
  <c r="Z886" i="3"/>
  <c r="AH98" i="3"/>
  <c r="Z98" i="3"/>
  <c r="AH505" i="3"/>
  <c r="Z505" i="3"/>
  <c r="AH688" i="3"/>
  <c r="Z688" i="3"/>
  <c r="AH727" i="3"/>
  <c r="Z727" i="3"/>
  <c r="AH499" i="3"/>
  <c r="Z499" i="3"/>
  <c r="AH100" i="3"/>
  <c r="Z100" i="3"/>
  <c r="AH56" i="3"/>
  <c r="Z56" i="3"/>
  <c r="AH753" i="3"/>
  <c r="Z753" i="3"/>
  <c r="AH686" i="3"/>
  <c r="Z686" i="3"/>
  <c r="AH456" i="3"/>
  <c r="Z456" i="3"/>
  <c r="AH1004" i="3"/>
  <c r="Z1004" i="3"/>
  <c r="AH144" i="3"/>
  <c r="Z144" i="3"/>
  <c r="AH65" i="3"/>
  <c r="Z65" i="3"/>
  <c r="AH533" i="3"/>
  <c r="Z533" i="3"/>
  <c r="AH833" i="3"/>
  <c r="Z833" i="3"/>
  <c r="AH895" i="3"/>
  <c r="Z895" i="3"/>
  <c r="AH821" i="3"/>
  <c r="Z821" i="3"/>
  <c r="AH71" i="3"/>
  <c r="Z71" i="3"/>
  <c r="AH439" i="3"/>
  <c r="Z439" i="3"/>
  <c r="AH779" i="3"/>
  <c r="Z779" i="3"/>
  <c r="AH401" i="3"/>
  <c r="Z401" i="3"/>
  <c r="AH237" i="3"/>
  <c r="Z237" i="3"/>
  <c r="AH673" i="3"/>
  <c r="Z673" i="3"/>
  <c r="AH308" i="3"/>
  <c r="Z308" i="3"/>
  <c r="AH497" i="3"/>
  <c r="Z497" i="3"/>
  <c r="AH405" i="3"/>
  <c r="Z405" i="3"/>
  <c r="AH81" i="3"/>
  <c r="Z81" i="3"/>
  <c r="AH156" i="3"/>
  <c r="Z156" i="3"/>
  <c r="AH203" i="3"/>
  <c r="Z203" i="3"/>
  <c r="AH479" i="3"/>
  <c r="Z479" i="3"/>
  <c r="AH139" i="3"/>
  <c r="Z139" i="3"/>
  <c r="AH663" i="3"/>
  <c r="Z663" i="3"/>
  <c r="AH425" i="3"/>
  <c r="Z425" i="3"/>
  <c r="AH300" i="3"/>
  <c r="Z300" i="3"/>
  <c r="AH117" i="3"/>
  <c r="Z117" i="3"/>
  <c r="AH667" i="3"/>
  <c r="Z667" i="3"/>
  <c r="AH493" i="3"/>
  <c r="Z493" i="3"/>
  <c r="AH420" i="3"/>
  <c r="Z420" i="3"/>
  <c r="AH333" i="3"/>
  <c r="Z333" i="3"/>
  <c r="AH998" i="3"/>
  <c r="Z998" i="3"/>
  <c r="AH265" i="3"/>
  <c r="Z265" i="3"/>
  <c r="AH367" i="3"/>
  <c r="Z367" i="3"/>
  <c r="AH530" i="3"/>
  <c r="Z530" i="3"/>
  <c r="AH845" i="3"/>
  <c r="Z845" i="3"/>
  <c r="AH20" i="3"/>
  <c r="Z20" i="3"/>
  <c r="AH900" i="3"/>
  <c r="Z900" i="3"/>
  <c r="AH208" i="3"/>
  <c r="Z208" i="3"/>
  <c r="AH123" i="3"/>
  <c r="Z123" i="3"/>
  <c r="AH469" i="3"/>
  <c r="Z469" i="3"/>
  <c r="AH918" i="3"/>
  <c r="Z918" i="3"/>
  <c r="AH772" i="3"/>
  <c r="Z772" i="3"/>
  <c r="AH44" i="3"/>
  <c r="Z44" i="3"/>
  <c r="AH1001" i="3"/>
  <c r="Z1001" i="3"/>
  <c r="AH43" i="3"/>
  <c r="Z43" i="3"/>
  <c r="AH262" i="3"/>
  <c r="Z262" i="3"/>
  <c r="AH658" i="3"/>
  <c r="Z658" i="3"/>
  <c r="AH874" i="3"/>
  <c r="Z874" i="3"/>
  <c r="AH739" i="3"/>
  <c r="Z739" i="3"/>
  <c r="AH838" i="3"/>
  <c r="Z838" i="3"/>
  <c r="AH85" i="3"/>
  <c r="Z85" i="3"/>
  <c r="AH418" i="3"/>
  <c r="Z418" i="3"/>
  <c r="AH711" i="3"/>
  <c r="Z711" i="3"/>
  <c r="AH804" i="3"/>
  <c r="Z804" i="3"/>
  <c r="AH650" i="3"/>
  <c r="Z650" i="3"/>
  <c r="AH969" i="3"/>
  <c r="Z969" i="3"/>
  <c r="AH293" i="3"/>
  <c r="Z293" i="3"/>
  <c r="AH271" i="3"/>
  <c r="Z271" i="3"/>
  <c r="AH605" i="3"/>
  <c r="Z605" i="3"/>
  <c r="AH440" i="3"/>
  <c r="Z440" i="3"/>
  <c r="AH297" i="3"/>
  <c r="Z297" i="3"/>
  <c r="AH516" i="3"/>
  <c r="Z516" i="3"/>
  <c r="AH875" i="3"/>
  <c r="Z875" i="3"/>
  <c r="AH287" i="3"/>
  <c r="Z287" i="3"/>
  <c r="AH723" i="3"/>
  <c r="Z723" i="3"/>
  <c r="AH812" i="3"/>
  <c r="Z812" i="3"/>
  <c r="AH301" i="3"/>
  <c r="Z301" i="3"/>
  <c r="AH86" i="3"/>
  <c r="Z86" i="3"/>
  <c r="AH853" i="3"/>
  <c r="Z853" i="3"/>
  <c r="AH841" i="3"/>
  <c r="Z841" i="3"/>
  <c r="AH335" i="3"/>
  <c r="Z335" i="3"/>
  <c r="AH681" i="3"/>
  <c r="Z681" i="3"/>
  <c r="AH816" i="3"/>
  <c r="Z816" i="3"/>
  <c r="AH171" i="3"/>
  <c r="Z171" i="3"/>
  <c r="AH324" i="3"/>
  <c r="Z324" i="3"/>
  <c r="AH925" i="3"/>
  <c r="Z925" i="3"/>
  <c r="AH930" i="3"/>
  <c r="Z930" i="3"/>
  <c r="AH758" i="3"/>
  <c r="Z758" i="3"/>
  <c r="AH922" i="3"/>
  <c r="Z922" i="3"/>
  <c r="AH269" i="3"/>
  <c r="Z269" i="3"/>
  <c r="AH286" i="3"/>
  <c r="Z286" i="3"/>
  <c r="AH594" i="3"/>
  <c r="Z594" i="3"/>
  <c r="AH754" i="3"/>
  <c r="Z754" i="3"/>
  <c r="AH811" i="3"/>
  <c r="Z811" i="3"/>
  <c r="AH233" i="3"/>
  <c r="Z233" i="3"/>
  <c r="AH258" i="3"/>
  <c r="Z258" i="3"/>
  <c r="AH541" i="3"/>
  <c r="Z541" i="3"/>
  <c r="AH808" i="3"/>
  <c r="Z808" i="3"/>
  <c r="AH89" i="3"/>
  <c r="Z89" i="3"/>
  <c r="AH651" i="3"/>
  <c r="Z651" i="3"/>
  <c r="AH696" i="3"/>
  <c r="Z696" i="3"/>
  <c r="AH362" i="3"/>
  <c r="Z362" i="3"/>
  <c r="AH659" i="3"/>
  <c r="Z659" i="3"/>
  <c r="AH747" i="3"/>
  <c r="Z747" i="3"/>
  <c r="AH288" i="3"/>
  <c r="Z288" i="3"/>
  <c r="AH261" i="3"/>
  <c r="Z261" i="3"/>
  <c r="AH660" i="3"/>
  <c r="Z660" i="3"/>
  <c r="AH67" i="3"/>
  <c r="Z67" i="3"/>
  <c r="AH601" i="3"/>
  <c r="Z601" i="3"/>
  <c r="AH985" i="3"/>
  <c r="Z985" i="3"/>
  <c r="AH196" i="3"/>
  <c r="Z196" i="3"/>
  <c r="AH384" i="3"/>
  <c r="Z384" i="3"/>
  <c r="AH455" i="3"/>
  <c r="Z455" i="3"/>
  <c r="AH951" i="3"/>
  <c r="Z951" i="3"/>
  <c r="AH187" i="3"/>
  <c r="Z187" i="3"/>
  <c r="AH694" i="3"/>
  <c r="Z694" i="3"/>
  <c r="AH909" i="3"/>
  <c r="Z909" i="3"/>
  <c r="AH209" i="3"/>
  <c r="Z209" i="3"/>
  <c r="AH422" i="3"/>
  <c r="Z422" i="3"/>
  <c r="AH612" i="3"/>
  <c r="Z612" i="3"/>
  <c r="AH991" i="3"/>
  <c r="Z991" i="3"/>
  <c r="AH542" i="3"/>
  <c r="Z542" i="3"/>
  <c r="AH980" i="3"/>
  <c r="Z980" i="3"/>
  <c r="AH80" i="3"/>
  <c r="Z80" i="3"/>
  <c r="AH307" i="3"/>
  <c r="Z307" i="3"/>
  <c r="AH583" i="3"/>
  <c r="Z583" i="3"/>
  <c r="AH636" i="3"/>
  <c r="Z636" i="3"/>
  <c r="AH734" i="3"/>
  <c r="Z734" i="3"/>
  <c r="AH625" i="3"/>
  <c r="Z625" i="3"/>
  <c r="AH289" i="3"/>
  <c r="Z289" i="3"/>
  <c r="AH227" i="3"/>
  <c r="Z227" i="3"/>
  <c r="AH715" i="3"/>
  <c r="Z715" i="3"/>
  <c r="AH744" i="3"/>
  <c r="Z744" i="3"/>
  <c r="AH717" i="3"/>
  <c r="Z717" i="3"/>
  <c r="AH836" i="3"/>
  <c r="Z836" i="3"/>
  <c r="AH466" i="3"/>
  <c r="Z466" i="3"/>
  <c r="AH54" i="3"/>
  <c r="Z54" i="3"/>
  <c r="AH396" i="3"/>
  <c r="Z396" i="3"/>
  <c r="AH609" i="3"/>
  <c r="Z609" i="3"/>
  <c r="AH764" i="3"/>
  <c r="Z764" i="3"/>
  <c r="AH796" i="3"/>
  <c r="Z796" i="3"/>
  <c r="AH911" i="3"/>
  <c r="Z911" i="3"/>
  <c r="AH82" i="3"/>
  <c r="Z82" i="3"/>
  <c r="AH432" i="3"/>
  <c r="Z432" i="3"/>
  <c r="AH655" i="3"/>
  <c r="Z655" i="3"/>
  <c r="AH452" i="3"/>
  <c r="Z452" i="3"/>
  <c r="AH174" i="3"/>
  <c r="Z174" i="3"/>
  <c r="AH478" i="3"/>
  <c r="Z478" i="3"/>
  <c r="AH445" i="3"/>
  <c r="Z445" i="3"/>
  <c r="AH235" i="3"/>
  <c r="Z235" i="3"/>
  <c r="AH485" i="3"/>
  <c r="Z485" i="3"/>
  <c r="AH559" i="3"/>
  <c r="Z559" i="3"/>
  <c r="AH95" i="3"/>
  <c r="Z95" i="3"/>
  <c r="AH19" i="3"/>
  <c r="Z19" i="3"/>
  <c r="AH994" i="3"/>
  <c r="Z994" i="3"/>
  <c r="AH989" i="3"/>
  <c r="Z989" i="3"/>
  <c r="AH539" i="3"/>
  <c r="Z539" i="3"/>
  <c r="AH593" i="3"/>
  <c r="Z593" i="3"/>
  <c r="AH207" i="3"/>
  <c r="Z207" i="3"/>
  <c r="AH52" i="3"/>
  <c r="Z52" i="3"/>
  <c r="AH431" i="3"/>
  <c r="Z431" i="3"/>
  <c r="AH522" i="3"/>
  <c r="Z522" i="3"/>
  <c r="AH707" i="3"/>
  <c r="Z707" i="3"/>
  <c r="AH561" i="3"/>
  <c r="Z561" i="3"/>
  <c r="AH494" i="3"/>
  <c r="Z494" i="3"/>
  <c r="AH169" i="3"/>
  <c r="Z169" i="3"/>
  <c r="AH198" i="3"/>
  <c r="Z198" i="3"/>
  <c r="AH731" i="3"/>
  <c r="Z731" i="3"/>
  <c r="AH704" i="3"/>
  <c r="Z704" i="3"/>
  <c r="AH665" i="3"/>
  <c r="Z665" i="3"/>
  <c r="AH852" i="3"/>
  <c r="Z852" i="3"/>
  <c r="AH282" i="3"/>
  <c r="Z282" i="3"/>
  <c r="AH135" i="3"/>
  <c r="Z135" i="3"/>
  <c r="AH647" i="3"/>
  <c r="Z647" i="3"/>
  <c r="AH700" i="3"/>
  <c r="Z700" i="3"/>
  <c r="AH814" i="3"/>
  <c r="Z814" i="3"/>
  <c r="AH981" i="3"/>
  <c r="Z981" i="3"/>
  <c r="AH411" i="3"/>
  <c r="Z411" i="3"/>
  <c r="AH369" i="3"/>
  <c r="Z369" i="3"/>
  <c r="AH678" i="3"/>
  <c r="Z678" i="3"/>
  <c r="AH173" i="3"/>
  <c r="Z173" i="3"/>
  <c r="AH201" i="3"/>
  <c r="Z201" i="3"/>
  <c r="AH622" i="3"/>
  <c r="Z622" i="3"/>
  <c r="AH963" i="3"/>
  <c r="Z963" i="3"/>
  <c r="AH475" i="3"/>
  <c r="Z475" i="3"/>
  <c r="AH529" i="3"/>
  <c r="Z529" i="3"/>
  <c r="AH130" i="3"/>
  <c r="Z130" i="3"/>
  <c r="AH127" i="3"/>
  <c r="Z127" i="3"/>
  <c r="AH359" i="3"/>
  <c r="Z359" i="3"/>
  <c r="AH872" i="3"/>
  <c r="Z872" i="3"/>
  <c r="AH423" i="3"/>
  <c r="Z423" i="3"/>
  <c r="AH940" i="3"/>
  <c r="Z940" i="3"/>
  <c r="AH12" i="3"/>
  <c r="Z12" i="3"/>
  <c r="AH326" i="3"/>
  <c r="Z326" i="3"/>
  <c r="AH523" i="3"/>
  <c r="Z523" i="3"/>
  <c r="AH803" i="3"/>
  <c r="Z803" i="3"/>
  <c r="AH570" i="3"/>
  <c r="Z570" i="3"/>
  <c r="AH848" i="3"/>
  <c r="Z848" i="3"/>
  <c r="P40" i="40"/>
  <c r="P39" i="40"/>
  <c r="G40" i="40"/>
  <c r="G38" i="40"/>
  <c r="G39" i="40"/>
  <c r="G41" i="40"/>
  <c r="P41" i="40"/>
  <c r="P38" i="40"/>
  <c r="G42" i="40"/>
  <c r="G20" i="5" s="1"/>
  <c r="P42" i="40"/>
  <c r="P20" i="5" s="1"/>
  <c r="AH222" i="3"/>
  <c r="Z222" i="3"/>
  <c r="AH323" i="3"/>
  <c r="Z323" i="3"/>
  <c r="AH481" i="3"/>
  <c r="Z481" i="3"/>
  <c r="AH616" i="3"/>
  <c r="Z616" i="3"/>
  <c r="AH752" i="3"/>
  <c r="Z752" i="3"/>
  <c r="AH316" i="3"/>
  <c r="Z316" i="3"/>
  <c r="AH164" i="3"/>
  <c r="Z164" i="3"/>
  <c r="AH355" i="3"/>
  <c r="Z355" i="3"/>
  <c r="AH477" i="3"/>
  <c r="Z477" i="3"/>
  <c r="AH931" i="3"/>
  <c r="Z931" i="3"/>
  <c r="AH703" i="3"/>
  <c r="Z703" i="3"/>
  <c r="AH987" i="3"/>
  <c r="Z987" i="3"/>
  <c r="AH168" i="3"/>
  <c r="Z168" i="3"/>
  <c r="AH312" i="3"/>
  <c r="Z312" i="3"/>
  <c r="AH595" i="3"/>
  <c r="Z595" i="3"/>
  <c r="AH619" i="3"/>
  <c r="Z619" i="3"/>
  <c r="AH87" i="3"/>
  <c r="Z87" i="3"/>
  <c r="AH705" i="3"/>
  <c r="Z705" i="3"/>
  <c r="AH824" i="3"/>
  <c r="Z824" i="3"/>
  <c r="AH232" i="3"/>
  <c r="Z232" i="3"/>
  <c r="AH426" i="3"/>
  <c r="Z426" i="3"/>
  <c r="AH553" i="3"/>
  <c r="Z553" i="3"/>
  <c r="AH413" i="3"/>
  <c r="Z413" i="3"/>
  <c r="AH228" i="3"/>
  <c r="Z228" i="3"/>
  <c r="AH496" i="3"/>
  <c r="Z496" i="3"/>
  <c r="AH409" i="3"/>
  <c r="Z409" i="3"/>
  <c r="AH116" i="3"/>
  <c r="Z116" i="3"/>
  <c r="AH535" i="3"/>
  <c r="Z535" i="3"/>
  <c r="AH770" i="3"/>
  <c r="Z770" i="3"/>
  <c r="AH240" i="3"/>
  <c r="Z240" i="3"/>
  <c r="AH314" i="3"/>
  <c r="Z314" i="3"/>
  <c r="AH955" i="3"/>
  <c r="Z955" i="3"/>
  <c r="AH794" i="3"/>
  <c r="Z794" i="3"/>
  <c r="AH400" i="3"/>
  <c r="Z400" i="3"/>
  <c r="AH881" i="3"/>
  <c r="Z881" i="3"/>
  <c r="AH990" i="3"/>
  <c r="Z990" i="3"/>
  <c r="AH205" i="3"/>
  <c r="Z205" i="3"/>
  <c r="AH263" i="3"/>
  <c r="Z263" i="3"/>
  <c r="AH891" i="3"/>
  <c r="Z891" i="3"/>
  <c r="AH291" i="3"/>
  <c r="Z291" i="3"/>
  <c r="AH870" i="3"/>
  <c r="Z870" i="3"/>
  <c r="AH885" i="3"/>
  <c r="Z885" i="3"/>
  <c r="AH131" i="3"/>
  <c r="Z131" i="3"/>
  <c r="AH319" i="3"/>
  <c r="Z319" i="3"/>
  <c r="AH519" i="3"/>
  <c r="Z519" i="3"/>
  <c r="AH757" i="3"/>
  <c r="Z757" i="3"/>
  <c r="AH742" i="3"/>
  <c r="Z742" i="3"/>
  <c r="AH729" i="3"/>
  <c r="Z729" i="3"/>
  <c r="AH993" i="3"/>
  <c r="Z993" i="3"/>
  <c r="AH260" i="3"/>
  <c r="Z260" i="3"/>
  <c r="AH358" i="3"/>
  <c r="Z358" i="3"/>
  <c r="AH740" i="3"/>
  <c r="Z740" i="3"/>
  <c r="AH828" i="3"/>
  <c r="Z828" i="3"/>
  <c r="AH780" i="3"/>
  <c r="Z780" i="3"/>
  <c r="AH280" i="3"/>
  <c r="Z280" i="3"/>
  <c r="AH90" i="3"/>
  <c r="Z90" i="3"/>
  <c r="AH591" i="3"/>
  <c r="Z591" i="3"/>
  <c r="AH854" i="3"/>
  <c r="Z854" i="3"/>
  <c r="AH157" i="3"/>
  <c r="Z157" i="3"/>
  <c r="AH748" i="3"/>
  <c r="Z748" i="3"/>
  <c r="AH146" i="3"/>
  <c r="Z146" i="3"/>
  <c r="AH177" i="3"/>
  <c r="Z177" i="3"/>
  <c r="AH763" i="3"/>
  <c r="Z763" i="3"/>
  <c r="AH958" i="3"/>
  <c r="Z958" i="3"/>
  <c r="AH37" i="3"/>
  <c r="Z37" i="3"/>
  <c r="AH311" i="3"/>
  <c r="Z311" i="3"/>
  <c r="AH690" i="3"/>
  <c r="Z690" i="3"/>
  <c r="AH984" i="3"/>
  <c r="Z984" i="3"/>
  <c r="AH954" i="3"/>
  <c r="Z954" i="3"/>
  <c r="AH871" i="3"/>
  <c r="Z871" i="3"/>
  <c r="AH35" i="3"/>
  <c r="Z35" i="3"/>
  <c r="AH26" i="3"/>
  <c r="Z26" i="3"/>
  <c r="AH912" i="3"/>
  <c r="Z912" i="3"/>
  <c r="AH882" i="3"/>
  <c r="Z882" i="3"/>
  <c r="AH735" i="3"/>
  <c r="Z735" i="3"/>
  <c r="AH74" i="3"/>
  <c r="Z74" i="3"/>
  <c r="AH39" i="3"/>
  <c r="Z39" i="3"/>
  <c r="AH385" i="3"/>
  <c r="Z385" i="3"/>
  <c r="AH762" i="3"/>
  <c r="Z762" i="3"/>
  <c r="AH579" i="3"/>
  <c r="Z579" i="3"/>
  <c r="AH858" i="3"/>
  <c r="Z858" i="3"/>
  <c r="AH88" i="3"/>
  <c r="Z88" i="3"/>
  <c r="AH220" i="3"/>
  <c r="Z220" i="3"/>
  <c r="AH379" i="3"/>
  <c r="Z379" i="3"/>
  <c r="AH527" i="3"/>
  <c r="Z527" i="3"/>
  <c r="AH551" i="3"/>
  <c r="Z551" i="3"/>
  <c r="AH537" i="3"/>
  <c r="Z537" i="3"/>
  <c r="AH943" i="3"/>
  <c r="Z943" i="3"/>
  <c r="AH21" i="3"/>
  <c r="Z21" i="3"/>
  <c r="AH299" i="3"/>
  <c r="Z299" i="3"/>
  <c r="AH756" i="3"/>
  <c r="Z756" i="3"/>
  <c r="AH550" i="3"/>
  <c r="Z550" i="3"/>
  <c r="AH48" i="3"/>
  <c r="Z48" i="3"/>
  <c r="AH683" i="3"/>
  <c r="Z683" i="3"/>
  <c r="AH642" i="3"/>
  <c r="Z642" i="3"/>
  <c r="AH105" i="3"/>
  <c r="Z105" i="3"/>
  <c r="AH329" i="3"/>
  <c r="Z329" i="3"/>
  <c r="AH465" i="3"/>
  <c r="Z465" i="3"/>
  <c r="AH34" i="3"/>
  <c r="Z34" i="3"/>
  <c r="AH200" i="3"/>
  <c r="Z200" i="3"/>
  <c r="AH774" i="3"/>
  <c r="Z774" i="3"/>
  <c r="AH508" i="3"/>
  <c r="Z508" i="3"/>
  <c r="AH25" i="3"/>
  <c r="Z25" i="3"/>
  <c r="AH417" i="3"/>
  <c r="Z417" i="3"/>
  <c r="AH773" i="3"/>
  <c r="Z773" i="3"/>
  <c r="AH176" i="3"/>
  <c r="Z176" i="3"/>
  <c r="AH31" i="3"/>
  <c r="Z31" i="3"/>
  <c r="AH887" i="3"/>
  <c r="Z887" i="3"/>
  <c r="AH788" i="3"/>
  <c r="Z788" i="3"/>
  <c r="AH167" i="3"/>
  <c r="Z167" i="3"/>
  <c r="AH630" i="3"/>
  <c r="Z630" i="3"/>
  <c r="AH894" i="3"/>
  <c r="Z894" i="3"/>
  <c r="AH132" i="3"/>
  <c r="Z132" i="3"/>
  <c r="AH79" i="3"/>
  <c r="Z79" i="3"/>
  <c r="AH589" i="3"/>
  <c r="Z589" i="3"/>
  <c r="AH775" i="3"/>
  <c r="Z775" i="3"/>
  <c r="AH702" i="3"/>
  <c r="Z702" i="3"/>
  <c r="AH972" i="3"/>
  <c r="Z972" i="3"/>
  <c r="AH16" i="3"/>
  <c r="Z16" i="3"/>
  <c r="AH376" i="3"/>
  <c r="Z376" i="3"/>
  <c r="AH353" i="3"/>
  <c r="Z353" i="3"/>
  <c r="AH743" i="3"/>
  <c r="Z743" i="3"/>
  <c r="AH760" i="3"/>
  <c r="Z760" i="3"/>
  <c r="AH607" i="3"/>
  <c r="Z607" i="3"/>
  <c r="AH229" i="3"/>
  <c r="Z229" i="3"/>
  <c r="AH344" i="3"/>
  <c r="Z344" i="3"/>
  <c r="AH587" i="3"/>
  <c r="Z587" i="3"/>
  <c r="AH867" i="3"/>
  <c r="Z867" i="3"/>
  <c r="AH927" i="3"/>
  <c r="Z927" i="3"/>
  <c r="AH790" i="3"/>
  <c r="Z790" i="3"/>
  <c r="AH844" i="3"/>
  <c r="Z844" i="3"/>
  <c r="AH76" i="3"/>
  <c r="Z76" i="3"/>
  <c r="AH155" i="3"/>
  <c r="Z155" i="3"/>
  <c r="AH545" i="3"/>
  <c r="Z545" i="3"/>
  <c r="AH680" i="3"/>
  <c r="Z680" i="3"/>
  <c r="AH978" i="3"/>
  <c r="Z978" i="3"/>
  <c r="AH809" i="3"/>
  <c r="Z809" i="3"/>
  <c r="AH18" i="3"/>
  <c r="Z18" i="3"/>
  <c r="AH471" i="3"/>
  <c r="Z471" i="3"/>
  <c r="AH514" i="3"/>
  <c r="Z514" i="3"/>
  <c r="AH112" i="3"/>
  <c r="Z112" i="3"/>
  <c r="AH252" i="3"/>
  <c r="Z252" i="3"/>
  <c r="AH640" i="3"/>
  <c r="Z640" i="3"/>
  <c r="AH883" i="3"/>
  <c r="Z883" i="3"/>
  <c r="AH574" i="3"/>
  <c r="Z574" i="3"/>
  <c r="AH964" i="3"/>
  <c r="Z964" i="3"/>
  <c r="AH110" i="3"/>
  <c r="Z110" i="3"/>
  <c r="AH239" i="3"/>
  <c r="Z239" i="3"/>
  <c r="AH175" i="3"/>
  <c r="Z175" i="3"/>
  <c r="AH797" i="3"/>
  <c r="Z797" i="3"/>
  <c r="AH197" i="3"/>
  <c r="Z197" i="3"/>
  <c r="AH345" i="3"/>
  <c r="Z345" i="3"/>
  <c r="AH159" i="3"/>
  <c r="Z159" i="3"/>
  <c r="AH408" i="3"/>
  <c r="Z408" i="3"/>
  <c r="AH684" i="3"/>
  <c r="Z684" i="3"/>
  <c r="AH377" i="3"/>
  <c r="Z377" i="3"/>
  <c r="AH939" i="3"/>
  <c r="Z939" i="3"/>
  <c r="AH253" i="3"/>
  <c r="Z253" i="3"/>
  <c r="AH191" i="3"/>
  <c r="Z191" i="3"/>
  <c r="AH864" i="3"/>
  <c r="Z864" i="3"/>
  <c r="AH13" i="3"/>
  <c r="Z13" i="3"/>
  <c r="AH310" i="3"/>
  <c r="Z310" i="3"/>
  <c r="AH614" i="3"/>
  <c r="Z614" i="3"/>
  <c r="AH645" i="3"/>
  <c r="Z645" i="3"/>
  <c r="BR6" i="3"/>
  <c r="D5" i="36"/>
  <c r="B24" i="14"/>
  <c r="B53" i="28"/>
  <c r="BK10" i="3"/>
  <c r="BC6" i="3"/>
  <c r="BC8" i="3" s="1"/>
  <c r="E50" i="14" s="1"/>
  <c r="BS10" i="3"/>
  <c r="G2" i="36"/>
  <c r="C18" i="28"/>
  <c r="BB6" i="3"/>
  <c r="BB8" i="3" s="1"/>
  <c r="D50" i="14" s="1"/>
  <c r="BJ10" i="3"/>
  <c r="BA8" i="1" l="1"/>
  <c r="BA9" i="1"/>
  <c r="BB6" i="1"/>
  <c r="B20" i="1"/>
  <c r="B19" i="3"/>
  <c r="P43" i="40"/>
  <c r="H32" i="14" s="1"/>
  <c r="AJ373" i="3"/>
  <c r="AB373" i="3"/>
  <c r="AJ951" i="3"/>
  <c r="AB951" i="3"/>
  <c r="AJ965" i="3"/>
  <c r="AB965" i="3"/>
  <c r="AJ666" i="3"/>
  <c r="AB666" i="3"/>
  <c r="AJ487" i="3"/>
  <c r="AB487" i="3"/>
  <c r="AJ691" i="3"/>
  <c r="AB691" i="3"/>
  <c r="AJ526" i="3"/>
  <c r="AB526" i="3"/>
  <c r="AJ851" i="3"/>
  <c r="AB851" i="3"/>
  <c r="AJ743" i="3"/>
  <c r="AB743" i="3"/>
  <c r="AJ654" i="3"/>
  <c r="AB654" i="3"/>
  <c r="AJ776" i="3"/>
  <c r="AB776" i="3"/>
  <c r="AJ804" i="3"/>
  <c r="AB804" i="3"/>
  <c r="AJ129" i="3"/>
  <c r="AB129" i="3"/>
  <c r="AJ563" i="3"/>
  <c r="AB563" i="3"/>
  <c r="AJ464" i="3"/>
  <c r="AB464" i="3"/>
  <c r="AJ405" i="3"/>
  <c r="AB405" i="3"/>
  <c r="AJ187" i="3"/>
  <c r="AB187" i="3"/>
  <c r="AJ204" i="3"/>
  <c r="AB204" i="3"/>
  <c r="AJ963" i="3"/>
  <c r="AB963" i="3"/>
  <c r="AJ676" i="3"/>
  <c r="AB676" i="3"/>
  <c r="AJ867" i="3"/>
  <c r="AB867" i="3"/>
  <c r="AJ402" i="3"/>
  <c r="AB402" i="3"/>
  <c r="AJ510" i="3"/>
  <c r="AB510" i="3"/>
  <c r="AJ314" i="3"/>
  <c r="AB314" i="3"/>
  <c r="AJ518" i="3"/>
  <c r="AB518" i="3"/>
  <c r="AJ167" i="3"/>
  <c r="AB167" i="3"/>
  <c r="AJ835" i="3"/>
  <c r="AB835" i="3"/>
  <c r="AJ548" i="3"/>
  <c r="AB548" i="3"/>
  <c r="AB642" i="3"/>
  <c r="AJ642" i="3"/>
  <c r="AJ77" i="3"/>
  <c r="AB77" i="3"/>
  <c r="AJ418" i="3"/>
  <c r="AB418" i="3"/>
  <c r="AJ450" i="3"/>
  <c r="AB450" i="3"/>
  <c r="AJ76" i="3"/>
  <c r="AB76" i="3"/>
  <c r="AJ929" i="3"/>
  <c r="AB929" i="3"/>
  <c r="AB294" i="3"/>
  <c r="AJ294" i="3"/>
  <c r="AJ956" i="3"/>
  <c r="AB956" i="3"/>
  <c r="AJ346" i="3"/>
  <c r="AB346" i="3"/>
  <c r="AJ514" i="3"/>
  <c r="AB514" i="3"/>
  <c r="AJ281" i="3"/>
  <c r="AB281" i="3"/>
  <c r="AJ39" i="3"/>
  <c r="AB39" i="3"/>
  <c r="AJ410" i="3"/>
  <c r="AB410" i="3"/>
  <c r="AJ881" i="3"/>
  <c r="AB881" i="3"/>
  <c r="AJ726" i="3"/>
  <c r="AB726" i="3"/>
  <c r="AJ486" i="3"/>
  <c r="AB486" i="3"/>
  <c r="AJ384" i="3"/>
  <c r="AB384" i="3"/>
  <c r="AJ991" i="3"/>
  <c r="AB991" i="3"/>
  <c r="AJ169" i="3"/>
  <c r="AB169" i="3"/>
  <c r="AJ113" i="3"/>
  <c r="AB113" i="3"/>
  <c r="AJ728" i="3"/>
  <c r="AB728" i="3"/>
  <c r="AJ310" i="3"/>
  <c r="AB310" i="3"/>
  <c r="AJ623" i="3"/>
  <c r="AB623" i="3"/>
  <c r="AJ999" i="3"/>
  <c r="AB999" i="3"/>
  <c r="AJ822" i="3"/>
  <c r="AB822" i="3"/>
  <c r="AJ300" i="3"/>
  <c r="AB300" i="3"/>
  <c r="AJ164" i="3"/>
  <c r="AB164" i="3"/>
  <c r="AJ902" i="3"/>
  <c r="AB902" i="3"/>
  <c r="AJ811" i="3"/>
  <c r="AB811" i="3"/>
  <c r="AB760" i="3"/>
  <c r="AJ760" i="3"/>
  <c r="AB632" i="3"/>
  <c r="AJ632" i="3"/>
  <c r="AJ523" i="3"/>
  <c r="AB523" i="3"/>
  <c r="AJ863" i="3"/>
  <c r="AB863" i="3"/>
  <c r="AJ357" i="3"/>
  <c r="AB357" i="3"/>
  <c r="AJ454" i="3"/>
  <c r="AB454" i="3"/>
  <c r="AJ832" i="3"/>
  <c r="AB832" i="3"/>
  <c r="AJ398" i="3"/>
  <c r="AB398" i="3"/>
  <c r="AB936" i="3"/>
  <c r="AJ936" i="3"/>
  <c r="AJ767" i="3"/>
  <c r="AB767" i="3"/>
  <c r="AB990" i="3"/>
  <c r="AJ990" i="3"/>
  <c r="AB566" i="3"/>
  <c r="AJ566" i="3"/>
  <c r="AJ989" i="3"/>
  <c r="AB989" i="3"/>
  <c r="AB479" i="3"/>
  <c r="AJ479" i="3"/>
  <c r="AJ753" i="3"/>
  <c r="AB753" i="3"/>
  <c r="AJ625" i="3"/>
  <c r="AB625" i="3"/>
  <c r="AJ988" i="3"/>
  <c r="AB988" i="3"/>
  <c r="AJ616" i="3"/>
  <c r="AB616" i="3"/>
  <c r="AJ870" i="3"/>
  <c r="AB870" i="3"/>
  <c r="AJ437" i="3"/>
  <c r="AB437" i="3"/>
  <c r="AJ352" i="3"/>
  <c r="AB352" i="3"/>
  <c r="AJ998" i="3"/>
  <c r="AB998" i="3"/>
  <c r="AB984" i="3"/>
  <c r="AJ984" i="3"/>
  <c r="AJ319" i="3"/>
  <c r="AB319" i="3"/>
  <c r="AJ920" i="3"/>
  <c r="AB920" i="3"/>
  <c r="AJ501" i="3"/>
  <c r="AB501" i="3"/>
  <c r="AI293" i="3"/>
  <c r="AA293" i="3"/>
  <c r="AI351" i="3"/>
  <c r="AA351" i="3"/>
  <c r="AI394" i="3"/>
  <c r="AA394" i="3"/>
  <c r="AI853" i="3"/>
  <c r="AA853" i="3"/>
  <c r="AI630" i="3"/>
  <c r="AA630" i="3"/>
  <c r="AI41" i="3"/>
  <c r="AA41" i="3"/>
  <c r="AI216" i="3"/>
  <c r="AA216" i="3"/>
  <c r="AI223" i="3"/>
  <c r="AA223" i="3"/>
  <c r="AI301" i="3"/>
  <c r="AA301" i="3"/>
  <c r="AI46" i="3"/>
  <c r="AA46" i="3"/>
  <c r="AI218" i="3"/>
  <c r="AA218" i="3"/>
  <c r="AI288" i="3"/>
  <c r="AA288" i="3"/>
  <c r="AA943" i="3"/>
  <c r="AI943" i="3"/>
  <c r="AA148" i="3"/>
  <c r="AI148" i="3"/>
  <c r="AI196" i="3"/>
  <c r="AA196" i="3"/>
  <c r="AI346" i="3"/>
  <c r="AA346" i="3"/>
  <c r="AA736" i="3"/>
  <c r="AI736" i="3"/>
  <c r="AI767" i="3"/>
  <c r="AA767" i="3"/>
  <c r="AI549" i="3"/>
  <c r="AA549" i="3"/>
  <c r="AI158" i="3"/>
  <c r="AA158" i="3"/>
  <c r="AA365" i="3"/>
  <c r="AI365" i="3"/>
  <c r="AA855" i="3"/>
  <c r="AI855" i="3"/>
  <c r="AI818" i="3"/>
  <c r="AA818" i="3"/>
  <c r="AI260" i="3"/>
  <c r="AA260" i="3"/>
  <c r="AI190" i="3"/>
  <c r="AA190" i="3"/>
  <c r="AI919" i="3"/>
  <c r="AA919" i="3"/>
  <c r="AI822" i="3"/>
  <c r="AA822" i="3"/>
  <c r="AI599" i="3"/>
  <c r="AA599" i="3"/>
  <c r="AI68" i="3"/>
  <c r="AA68" i="3"/>
  <c r="AI385" i="3"/>
  <c r="AA385" i="3"/>
  <c r="AI419" i="3"/>
  <c r="AA419" i="3"/>
  <c r="AI109" i="3"/>
  <c r="AA109" i="3"/>
  <c r="AI52" i="3"/>
  <c r="AA52" i="3"/>
  <c r="AI315" i="3"/>
  <c r="AA315" i="3"/>
  <c r="AI352" i="3"/>
  <c r="AA352" i="3"/>
  <c r="AI136" i="3"/>
  <c r="AA136" i="3"/>
  <c r="AI257" i="3"/>
  <c r="AA257" i="3"/>
  <c r="AI200" i="3"/>
  <c r="AA200" i="3"/>
  <c r="AI289" i="3"/>
  <c r="AA289" i="3"/>
  <c r="AI95" i="3"/>
  <c r="AA95" i="3"/>
  <c r="AI935" i="3"/>
  <c r="AA935" i="3"/>
  <c r="AI473" i="3"/>
  <c r="AA473" i="3"/>
  <c r="AI251" i="3"/>
  <c r="AA251" i="3"/>
  <c r="AI800" i="3"/>
  <c r="AA800" i="3"/>
  <c r="AI831" i="3"/>
  <c r="AA831" i="3"/>
  <c r="AI453" i="3"/>
  <c r="AA453" i="3"/>
  <c r="AI229" i="3"/>
  <c r="AA229" i="3"/>
  <c r="AI195" i="3"/>
  <c r="AA195" i="3"/>
  <c r="AI895" i="3"/>
  <c r="AA895" i="3"/>
  <c r="AA798" i="3"/>
  <c r="AI798" i="3"/>
  <c r="AI198" i="3"/>
  <c r="AA198" i="3"/>
  <c r="AI291" i="3"/>
  <c r="AA291" i="3"/>
  <c r="AI349" i="3"/>
  <c r="AA349" i="3"/>
  <c r="AI266" i="3"/>
  <c r="AA266" i="3"/>
  <c r="AA841" i="3"/>
  <c r="AI841" i="3"/>
  <c r="AI326" i="3"/>
  <c r="AA326" i="3"/>
  <c r="AI969" i="3"/>
  <c r="AA969" i="3"/>
  <c r="AA989" i="3"/>
  <c r="AI989" i="3"/>
  <c r="AI748" i="3"/>
  <c r="AA748" i="3"/>
  <c r="AI814" i="3"/>
  <c r="AA814" i="3"/>
  <c r="AI130" i="3"/>
  <c r="AA130" i="3"/>
  <c r="AI239" i="3"/>
  <c r="AA239" i="3"/>
  <c r="AI802" i="3"/>
  <c r="AA802" i="3"/>
  <c r="AI836" i="3"/>
  <c r="AA836" i="3"/>
  <c r="AI573" i="3"/>
  <c r="AA573" i="3"/>
  <c r="AI647" i="3"/>
  <c r="AA647" i="3"/>
  <c r="AI697" i="3"/>
  <c r="AA697" i="3"/>
  <c r="AA350" i="3"/>
  <c r="AI350" i="3"/>
  <c r="AI892" i="3"/>
  <c r="AA892" i="3"/>
  <c r="AA999" i="3"/>
  <c r="AI999" i="3"/>
  <c r="AI44" i="3"/>
  <c r="AA44" i="3"/>
  <c r="AI652" i="3"/>
  <c r="AA652" i="3"/>
  <c r="AI402" i="3"/>
  <c r="AA402" i="3"/>
  <c r="AI932" i="3"/>
  <c r="AA932" i="3"/>
  <c r="AI901" i="3"/>
  <c r="AA901" i="3"/>
  <c r="AI146" i="3"/>
  <c r="AA146" i="3"/>
  <c r="AI325" i="3"/>
  <c r="AA325" i="3"/>
  <c r="AI475" i="3"/>
  <c r="AA475" i="3"/>
  <c r="AA605" i="3"/>
  <c r="AI605" i="3"/>
  <c r="AI803" i="3"/>
  <c r="AA803" i="3"/>
  <c r="AI332" i="3"/>
  <c r="AA332" i="3"/>
  <c r="AA891" i="3"/>
  <c r="AI891" i="3"/>
  <c r="AI962" i="3"/>
  <c r="AA962" i="3"/>
  <c r="AA974" i="3"/>
  <c r="AI974" i="3"/>
  <c r="G43" i="40"/>
  <c r="H31" i="14" s="1"/>
  <c r="AJ348" i="3"/>
  <c r="AB348" i="3"/>
  <c r="AJ720" i="3"/>
  <c r="AB720" i="3"/>
  <c r="AJ823" i="3"/>
  <c r="AB823" i="3"/>
  <c r="AJ778" i="3"/>
  <c r="AB778" i="3"/>
  <c r="AJ949" i="3"/>
  <c r="AB949" i="3"/>
  <c r="AJ509" i="3"/>
  <c r="AB509" i="3"/>
  <c r="AJ708" i="3"/>
  <c r="AB708" i="3"/>
  <c r="AJ496" i="3"/>
  <c r="AB496" i="3"/>
  <c r="AJ130" i="3"/>
  <c r="AB130" i="3"/>
  <c r="AJ615" i="3"/>
  <c r="AB615" i="3"/>
  <c r="AJ407" i="3"/>
  <c r="AB407" i="3"/>
  <c r="AJ613" i="3"/>
  <c r="AB613" i="3"/>
  <c r="AB821" i="3"/>
  <c r="AJ821" i="3"/>
  <c r="AJ223" i="3"/>
  <c r="AB223" i="3"/>
  <c r="AJ198" i="3"/>
  <c r="AB198" i="3"/>
  <c r="AJ466" i="3"/>
  <c r="AB466" i="3"/>
  <c r="AJ364" i="3"/>
  <c r="AB364" i="3"/>
  <c r="AJ99" i="3"/>
  <c r="AB99" i="3"/>
  <c r="AJ111" i="3"/>
  <c r="AB111" i="3"/>
  <c r="AJ462" i="3"/>
  <c r="AB462" i="3"/>
  <c r="AJ693" i="3"/>
  <c r="AB693" i="3"/>
  <c r="AJ232" i="3"/>
  <c r="AB232" i="3"/>
  <c r="AJ878" i="3"/>
  <c r="AB878" i="3"/>
  <c r="AJ750" i="3"/>
  <c r="AB750" i="3"/>
  <c r="AJ304" i="3"/>
  <c r="AB304" i="3"/>
  <c r="AJ265" i="3"/>
  <c r="AB265" i="3"/>
  <c r="AJ277" i="3"/>
  <c r="AB277" i="3"/>
  <c r="AJ21" i="3"/>
  <c r="AB21" i="3"/>
  <c r="AJ96" i="3"/>
  <c r="AB96" i="3"/>
  <c r="AJ725" i="3"/>
  <c r="AB725" i="3"/>
  <c r="AJ597" i="3"/>
  <c r="AB597" i="3"/>
  <c r="AJ883" i="3"/>
  <c r="AB883" i="3"/>
  <c r="AJ434" i="3"/>
  <c r="AB434" i="3"/>
  <c r="AJ250" i="3"/>
  <c r="AB250" i="3"/>
  <c r="AJ579" i="3"/>
  <c r="AB579" i="3"/>
  <c r="AJ244" i="3"/>
  <c r="AB244" i="3"/>
  <c r="AJ580" i="3"/>
  <c r="AB580" i="3"/>
  <c r="AJ403" i="3"/>
  <c r="AB403" i="3"/>
  <c r="AJ762" i="3"/>
  <c r="AB762" i="3"/>
  <c r="AJ332" i="3"/>
  <c r="AB332" i="3"/>
  <c r="AJ269" i="3"/>
  <c r="AB269" i="3"/>
  <c r="AJ737" i="3"/>
  <c r="AB737" i="3"/>
  <c r="AJ472" i="3"/>
  <c r="AB472" i="3"/>
  <c r="AJ368" i="3"/>
  <c r="AB368" i="3"/>
  <c r="AB954" i="3"/>
  <c r="AJ954" i="3"/>
  <c r="AJ593" i="3"/>
  <c r="AB593" i="3"/>
  <c r="AJ221" i="3"/>
  <c r="AB221" i="3"/>
  <c r="AJ361" i="3"/>
  <c r="AB361" i="3"/>
  <c r="AJ993" i="3"/>
  <c r="AB993" i="3"/>
  <c r="AJ207" i="3"/>
  <c r="AB207" i="3"/>
  <c r="AB913" i="3"/>
  <c r="AJ913" i="3"/>
  <c r="AJ785" i="3"/>
  <c r="AB785" i="3"/>
  <c r="AJ379" i="3"/>
  <c r="AB379" i="3"/>
  <c r="AJ481" i="3"/>
  <c r="AB481" i="3"/>
  <c r="AJ178" i="3"/>
  <c r="AB178" i="3"/>
  <c r="AJ251" i="3"/>
  <c r="AB251" i="3"/>
  <c r="AB687" i="3"/>
  <c r="AJ687" i="3"/>
  <c r="AJ618" i="3"/>
  <c r="AB618" i="3"/>
  <c r="AJ470" i="3"/>
  <c r="AB470" i="3"/>
  <c r="AJ744" i="3"/>
  <c r="AB744" i="3"/>
  <c r="AJ426" i="3"/>
  <c r="AB426" i="3"/>
  <c r="AB735" i="3"/>
  <c r="AJ735" i="3"/>
  <c r="AB788" i="3"/>
  <c r="AJ788" i="3"/>
  <c r="AJ80" i="3"/>
  <c r="AB80" i="3"/>
  <c r="AJ922" i="3"/>
  <c r="AB922" i="3"/>
  <c r="AB794" i="3"/>
  <c r="AJ794" i="3"/>
  <c r="AJ363" i="3"/>
  <c r="AB363" i="3"/>
  <c r="AJ769" i="3"/>
  <c r="AB769" i="3"/>
  <c r="AJ13" i="3"/>
  <c r="AB13" i="3"/>
  <c r="AJ655" i="3"/>
  <c r="AB655" i="3"/>
  <c r="AJ423" i="3"/>
  <c r="AB423" i="3"/>
  <c r="AJ609" i="3"/>
  <c r="AB609" i="3"/>
  <c r="AJ330" i="3"/>
  <c r="AB330" i="3"/>
  <c r="AJ1003" i="3"/>
  <c r="AB1003" i="3"/>
  <c r="AJ442" i="3"/>
  <c r="AB442" i="3"/>
  <c r="AJ467" i="3"/>
  <c r="AB467" i="3"/>
  <c r="AJ206" i="3"/>
  <c r="AB206" i="3"/>
  <c r="AJ131" i="3"/>
  <c r="AB131" i="3"/>
  <c r="AJ291" i="3"/>
  <c r="AB291" i="3"/>
  <c r="AJ886" i="3"/>
  <c r="AB886" i="3"/>
  <c r="AJ183" i="3"/>
  <c r="AB183" i="3"/>
  <c r="AB513" i="3"/>
  <c r="AJ513" i="3"/>
  <c r="AJ792" i="3"/>
  <c r="AB792" i="3"/>
  <c r="AI666" i="3"/>
  <c r="AA666" i="3"/>
  <c r="AA949" i="3"/>
  <c r="AI949" i="3"/>
  <c r="AI404" i="3"/>
  <c r="AA404" i="3"/>
  <c r="AI868" i="3"/>
  <c r="AA868" i="3"/>
  <c r="AI637" i="3"/>
  <c r="AA637" i="3"/>
  <c r="AI518" i="3"/>
  <c r="AA518" i="3"/>
  <c r="AA510" i="3"/>
  <c r="AI510" i="3"/>
  <c r="AI392" i="3"/>
  <c r="AA392" i="3"/>
  <c r="AI927" i="3"/>
  <c r="AA927" i="3"/>
  <c r="AI980" i="3"/>
  <c r="AA980" i="3"/>
  <c r="AI376" i="3"/>
  <c r="AA376" i="3"/>
  <c r="AA477" i="3"/>
  <c r="AI477" i="3"/>
  <c r="AI467" i="3"/>
  <c r="AA467" i="3"/>
  <c r="AI700" i="3"/>
  <c r="AA700" i="3"/>
  <c r="AI29" i="3"/>
  <c r="AA29" i="3"/>
  <c r="AI272" i="3"/>
  <c r="AA272" i="3"/>
  <c r="AI951" i="3"/>
  <c r="AA951" i="3"/>
  <c r="AI1003" i="3"/>
  <c r="AA1003" i="3"/>
  <c r="AI64" i="3"/>
  <c r="AA64" i="3"/>
  <c r="AI107" i="3"/>
  <c r="AA107" i="3"/>
  <c r="AI298" i="3"/>
  <c r="AA298" i="3"/>
  <c r="AI862" i="3"/>
  <c r="AA862" i="3"/>
  <c r="AA753" i="3"/>
  <c r="AI753" i="3"/>
  <c r="AI110" i="3"/>
  <c r="AA110" i="3"/>
  <c r="AI56" i="3"/>
  <c r="AA56" i="3"/>
  <c r="AI361" i="3"/>
  <c r="AA361" i="3"/>
  <c r="AI829" i="3"/>
  <c r="AA829" i="3"/>
  <c r="AI606" i="3"/>
  <c r="AA606" i="3"/>
  <c r="AI105" i="3"/>
  <c r="AA105" i="3"/>
  <c r="AI479" i="3"/>
  <c r="AA479" i="3"/>
  <c r="AI345" i="3"/>
  <c r="AA345" i="3"/>
  <c r="AI71" i="3"/>
  <c r="AA71" i="3"/>
  <c r="AI387" i="3"/>
  <c r="AA387" i="3"/>
  <c r="AI238" i="3"/>
  <c r="AA238" i="3"/>
  <c r="AI436" i="3"/>
  <c r="AA436" i="3"/>
  <c r="AI258" i="3"/>
  <c r="AA258" i="3"/>
  <c r="AI661" i="3"/>
  <c r="AA661" i="3"/>
  <c r="AI765" i="3"/>
  <c r="AA765" i="3"/>
  <c r="AI327" i="3"/>
  <c r="AA327" i="3"/>
  <c r="AI142" i="3"/>
  <c r="AA142" i="3"/>
  <c r="AI415" i="3"/>
  <c r="AA415" i="3"/>
  <c r="AI17" i="3"/>
  <c r="AA17" i="3"/>
  <c r="AI926" i="3"/>
  <c r="AA926" i="3"/>
  <c r="AI959" i="3"/>
  <c r="AA959" i="3"/>
  <c r="AI832" i="3"/>
  <c r="AA832" i="3"/>
  <c r="AI254" i="3"/>
  <c r="AA254" i="3"/>
  <c r="AI408" i="3"/>
  <c r="AA408" i="3"/>
  <c r="AI55" i="3"/>
  <c r="AA55" i="3"/>
  <c r="AI897" i="3"/>
  <c r="AA897" i="3"/>
  <c r="AI741" i="3"/>
  <c r="AA741" i="3"/>
  <c r="AI904" i="3"/>
  <c r="AA904" i="3"/>
  <c r="AI882" i="3"/>
  <c r="AA882" i="3"/>
  <c r="AI448" i="3"/>
  <c r="AA448" i="3"/>
  <c r="AI290" i="3"/>
  <c r="AA290" i="3"/>
  <c r="AI808" i="3"/>
  <c r="AA808" i="3"/>
  <c r="AI100" i="3"/>
  <c r="AA100" i="3"/>
  <c r="AI66" i="3"/>
  <c r="AA66" i="3"/>
  <c r="AI713" i="3"/>
  <c r="AA713" i="3"/>
  <c r="AI715" i="3"/>
  <c r="AA715" i="3"/>
  <c r="AI821" i="3"/>
  <c r="AA821" i="3"/>
  <c r="AI508" i="3"/>
  <c r="AA508" i="3"/>
  <c r="AI574" i="3"/>
  <c r="AA574" i="3"/>
  <c r="AI984" i="3"/>
  <c r="AA984" i="3"/>
  <c r="AI864" i="3"/>
  <c r="AA864" i="3"/>
  <c r="AI588" i="3"/>
  <c r="AA588" i="3"/>
  <c r="AI590" i="3"/>
  <c r="AA590" i="3"/>
  <c r="AI887" i="3"/>
  <c r="AA887" i="3"/>
  <c r="AI354" i="3"/>
  <c r="AA354" i="3"/>
  <c r="AI383" i="3"/>
  <c r="AA383" i="3"/>
  <c r="AI135" i="3"/>
  <c r="AA135" i="3"/>
  <c r="AI993" i="3"/>
  <c r="AA993" i="3"/>
  <c r="AI913" i="3"/>
  <c r="AA913" i="3"/>
  <c r="AI363" i="3"/>
  <c r="AA363" i="3"/>
  <c r="AI357" i="3"/>
  <c r="AA357" i="3"/>
  <c r="AI809" i="3"/>
  <c r="AA809" i="3"/>
  <c r="AI460" i="3"/>
  <c r="AA460" i="3"/>
  <c r="AI586" i="3"/>
  <c r="AA586" i="3"/>
  <c r="AI620" i="3"/>
  <c r="AA620" i="3"/>
  <c r="AI890" i="3"/>
  <c r="AA890" i="3"/>
  <c r="AI344" i="3"/>
  <c r="AA344" i="3"/>
  <c r="AI77" i="3"/>
  <c r="AA77" i="3"/>
  <c r="AI99" i="3"/>
  <c r="AA99" i="3"/>
  <c r="AJ412" i="3"/>
  <c r="AB412" i="3"/>
  <c r="G28" i="34"/>
  <c r="AJ189" i="3"/>
  <c r="AB189" i="3"/>
  <c r="AJ290" i="3"/>
  <c r="AB290" i="3"/>
  <c r="AJ592" i="3"/>
  <c r="AB592" i="3"/>
  <c r="AJ112" i="3"/>
  <c r="AB112" i="3"/>
  <c r="AJ830" i="3"/>
  <c r="AB830" i="3"/>
  <c r="AJ147" i="3"/>
  <c r="AB147" i="3"/>
  <c r="AJ542" i="3"/>
  <c r="AB542" i="3"/>
  <c r="AJ50" i="3"/>
  <c r="AB50" i="3"/>
  <c r="AJ268" i="3"/>
  <c r="AB268" i="3"/>
  <c r="AB144" i="3"/>
  <c r="AJ144" i="3"/>
  <c r="AJ378" i="3"/>
  <c r="AB378" i="3"/>
  <c r="AJ148" i="3"/>
  <c r="AB148" i="3"/>
  <c r="AJ702" i="3"/>
  <c r="AB702" i="3"/>
  <c r="AJ846" i="3"/>
  <c r="AB846" i="3"/>
  <c r="AJ298" i="3"/>
  <c r="AB298" i="3"/>
  <c r="R42" i="40"/>
  <c r="R20" i="5" s="1"/>
  <c r="R41" i="40"/>
  <c r="R40" i="40"/>
  <c r="I39" i="40"/>
  <c r="I41" i="40"/>
  <c r="R38" i="40"/>
  <c r="R39" i="40"/>
  <c r="I42" i="40"/>
  <c r="I20" i="5" s="1"/>
  <c r="I38" i="40"/>
  <c r="I40" i="40"/>
  <c r="AB919" i="3"/>
  <c r="AJ919" i="3"/>
  <c r="AJ558" i="3"/>
  <c r="AB558" i="3"/>
  <c r="AJ141" i="3"/>
  <c r="AB141" i="3"/>
  <c r="AJ125" i="3"/>
  <c r="AB125" i="3"/>
  <c r="AJ574" i="3"/>
  <c r="AB574" i="3"/>
  <c r="AJ10" i="3"/>
  <c r="AB10" i="3"/>
  <c r="AJ560" i="3"/>
  <c r="AB560" i="3"/>
  <c r="AJ362" i="3"/>
  <c r="AB362" i="3"/>
  <c r="AJ862" i="3"/>
  <c r="AB862" i="3"/>
  <c r="AJ599" i="3"/>
  <c r="AB599" i="3"/>
  <c r="AJ502" i="3"/>
  <c r="AB502" i="3"/>
  <c r="AJ516" i="3"/>
  <c r="AB516" i="3"/>
  <c r="AJ240" i="3"/>
  <c r="AB240" i="3"/>
  <c r="AB583" i="3"/>
  <c r="AJ583" i="3"/>
  <c r="AJ409" i="3"/>
  <c r="AB409" i="3"/>
  <c r="AJ709" i="3"/>
  <c r="AB709" i="3"/>
  <c r="AJ356" i="3"/>
  <c r="AB356" i="3"/>
  <c r="AJ307" i="3"/>
  <c r="AB307" i="3"/>
  <c r="AJ968" i="3"/>
  <c r="AB968" i="3"/>
  <c r="AJ168" i="3"/>
  <c r="AB168" i="3"/>
  <c r="AJ323" i="3"/>
  <c r="AB323" i="3"/>
  <c r="AJ901" i="3"/>
  <c r="AB901" i="3"/>
  <c r="AJ564" i="3"/>
  <c r="AB564" i="3"/>
  <c r="AJ900" i="3"/>
  <c r="AB900" i="3"/>
  <c r="AJ506" i="3"/>
  <c r="AB506" i="3"/>
  <c r="AJ32" i="3"/>
  <c r="AB32" i="3"/>
  <c r="AJ884" i="3"/>
  <c r="AB884" i="3"/>
  <c r="AJ756" i="3"/>
  <c r="AB756" i="3"/>
  <c r="AJ334" i="3"/>
  <c r="AB334" i="3"/>
  <c r="AJ755" i="3"/>
  <c r="AB755" i="3"/>
  <c r="AJ460" i="3"/>
  <c r="AB460" i="3"/>
  <c r="AJ771" i="3"/>
  <c r="AB771" i="3"/>
  <c r="AJ34" i="3"/>
  <c r="AB34" i="3"/>
  <c r="AJ739" i="3"/>
  <c r="AB739" i="3"/>
  <c r="AJ611" i="3"/>
  <c r="AB611" i="3"/>
  <c r="AJ897" i="3"/>
  <c r="AB897" i="3"/>
  <c r="AB634" i="3"/>
  <c r="AJ634" i="3"/>
  <c r="AJ815" i="3"/>
  <c r="AB815" i="3"/>
  <c r="AB712" i="3"/>
  <c r="AJ712" i="3"/>
  <c r="AJ485" i="3"/>
  <c r="AB485" i="3"/>
  <c r="AJ336" i="3"/>
  <c r="AB336" i="3"/>
  <c r="AJ915" i="3"/>
  <c r="AB915" i="3"/>
  <c r="AJ602" i="3"/>
  <c r="AB602" i="3"/>
  <c r="AB938" i="3"/>
  <c r="AJ938" i="3"/>
  <c r="AJ952" i="3"/>
  <c r="AB952" i="3"/>
  <c r="AJ763" i="3"/>
  <c r="AB763" i="3"/>
  <c r="AJ413" i="3"/>
  <c r="AB413" i="3"/>
  <c r="AB401" i="3"/>
  <c r="AJ401" i="3"/>
  <c r="AJ906" i="3"/>
  <c r="AB906" i="3"/>
  <c r="AB648" i="3"/>
  <c r="AJ648" i="3"/>
  <c r="AB595" i="3"/>
  <c r="AJ595" i="3"/>
  <c r="AB641" i="3"/>
  <c r="AJ641" i="3"/>
  <c r="AJ351" i="3"/>
  <c r="AB351" i="3"/>
  <c r="AJ461" i="3"/>
  <c r="AB461" i="3"/>
  <c r="AJ158" i="3"/>
  <c r="AB158" i="3"/>
  <c r="AJ943" i="3"/>
  <c r="AB943" i="3"/>
  <c r="AJ103" i="3"/>
  <c r="AB103" i="3"/>
  <c r="AJ414" i="3"/>
  <c r="AB414" i="3"/>
  <c r="AB945" i="3"/>
  <c r="AJ945" i="3"/>
  <c r="AJ245" i="3"/>
  <c r="AB245" i="3"/>
  <c r="AB789" i="3"/>
  <c r="AJ789" i="3"/>
  <c r="AJ320" i="3"/>
  <c r="AB320" i="3"/>
  <c r="AJ492" i="3"/>
  <c r="AB492" i="3"/>
  <c r="AB522" i="3"/>
  <c r="AJ522" i="3"/>
  <c r="AJ145" i="3"/>
  <c r="AB145" i="3"/>
  <c r="AJ239" i="3"/>
  <c r="AB239" i="3"/>
  <c r="AI209" i="3"/>
  <c r="AA209" i="3"/>
  <c r="AI244" i="3"/>
  <c r="AA244" i="3"/>
  <c r="AI413" i="3"/>
  <c r="AA413" i="3"/>
  <c r="AI171" i="3"/>
  <c r="AA171" i="3"/>
  <c r="AI689" i="3"/>
  <c r="AA689" i="3"/>
  <c r="AI25" i="3"/>
  <c r="AA25" i="3"/>
  <c r="AI517" i="3"/>
  <c r="AA517" i="3"/>
  <c r="AI412" i="3"/>
  <c r="AA412" i="3"/>
  <c r="AI373" i="3"/>
  <c r="AA373" i="3"/>
  <c r="AI276" i="3"/>
  <c r="AA276" i="3"/>
  <c r="AI264" i="3"/>
  <c r="AA264" i="3"/>
  <c r="AI492" i="3"/>
  <c r="AA492" i="3"/>
  <c r="AI883" i="3"/>
  <c r="AA883" i="3"/>
  <c r="AI667" i="3"/>
  <c r="AA667" i="3"/>
  <c r="AI150" i="3"/>
  <c r="AA150" i="3"/>
  <c r="AI90" i="3"/>
  <c r="AA90" i="3"/>
  <c r="AI61" i="3"/>
  <c r="AA61" i="3"/>
  <c r="AI235" i="3"/>
  <c r="AA235" i="3"/>
  <c r="AA79" i="3"/>
  <c r="AI79" i="3"/>
  <c r="AI49" i="3"/>
  <c r="AA49" i="3"/>
  <c r="AA912" i="3"/>
  <c r="AI912" i="3"/>
  <c r="AI805" i="3"/>
  <c r="AA805" i="3"/>
  <c r="AA905" i="3"/>
  <c r="AI905" i="3"/>
  <c r="AI60" i="3"/>
  <c r="AA60" i="3"/>
  <c r="AA494" i="3"/>
  <c r="AI494" i="3"/>
  <c r="AA869" i="3"/>
  <c r="AI869" i="3"/>
  <c r="AI844" i="3"/>
  <c r="AA844" i="3"/>
  <c r="AI368" i="3"/>
  <c r="AA368" i="3"/>
  <c r="AI22" i="3"/>
  <c r="AA22" i="3"/>
  <c r="AI486" i="3"/>
  <c r="AA486" i="3"/>
  <c r="AI358" i="3"/>
  <c r="AA358" i="3"/>
  <c r="AI903" i="3"/>
  <c r="AA903" i="3"/>
  <c r="AI124" i="3"/>
  <c r="AA124" i="3"/>
  <c r="AI147" i="3"/>
  <c r="AA147" i="3"/>
  <c r="AI445" i="3"/>
  <c r="AA445" i="3"/>
  <c r="AI308" i="3"/>
  <c r="AA308" i="3"/>
  <c r="AA676" i="3"/>
  <c r="AI676" i="3"/>
  <c r="AI106" i="3"/>
  <c r="AA106" i="3"/>
  <c r="AI541" i="3"/>
  <c r="AA541" i="3"/>
  <c r="AI403" i="3"/>
  <c r="AA403" i="3"/>
  <c r="AI405" i="3"/>
  <c r="AA405" i="3"/>
  <c r="AI134" i="3"/>
  <c r="AA134" i="3"/>
  <c r="AI186" i="3"/>
  <c r="AA186" i="3"/>
  <c r="AI330" i="3"/>
  <c r="AA330" i="3"/>
  <c r="AI439" i="3"/>
  <c r="AA439" i="3"/>
  <c r="AI193" i="3"/>
  <c r="AA193" i="3"/>
  <c r="AI217" i="3"/>
  <c r="AA217" i="3"/>
  <c r="AI362" i="3"/>
  <c r="AA362" i="3"/>
  <c r="AI201" i="3"/>
  <c r="AA201" i="3"/>
  <c r="AA957" i="3"/>
  <c r="AI957" i="3"/>
  <c r="AI597" i="3"/>
  <c r="AA597" i="3"/>
  <c r="AI347" i="3"/>
  <c r="AA347" i="3"/>
  <c r="AI372" i="3"/>
  <c r="AA372" i="3"/>
  <c r="AI312" i="3"/>
  <c r="AA312" i="3"/>
  <c r="AI972" i="3"/>
  <c r="AA972" i="3"/>
  <c r="AI388" i="3"/>
  <c r="AA388" i="3"/>
  <c r="AA433" i="3"/>
  <c r="AI433" i="3"/>
  <c r="AI680" i="3"/>
  <c r="AA680" i="3"/>
  <c r="AI738" i="3"/>
  <c r="AA738" i="3"/>
  <c r="AI772" i="3"/>
  <c r="AA772" i="3"/>
  <c r="AI306" i="3"/>
  <c r="AA306" i="3"/>
  <c r="AA581" i="3"/>
  <c r="AI581" i="3"/>
  <c r="AI431" i="3"/>
  <c r="AA431" i="3"/>
  <c r="AI282" i="3"/>
  <c r="AA282" i="3"/>
  <c r="AI985" i="3"/>
  <c r="AA985" i="3"/>
  <c r="AI1005" i="3"/>
  <c r="AA1005" i="3"/>
  <c r="AI979" i="3"/>
  <c r="AA979" i="3"/>
  <c r="AI998" i="3"/>
  <c r="AA998" i="3"/>
  <c r="AI125" i="3"/>
  <c r="AA125" i="3"/>
  <c r="AA673" i="3"/>
  <c r="AI673" i="3"/>
  <c r="AI675" i="3"/>
  <c r="AA675" i="3"/>
  <c r="AI253" i="3"/>
  <c r="AA253" i="3"/>
  <c r="AI435" i="3"/>
  <c r="AA435" i="3"/>
  <c r="AI470" i="3"/>
  <c r="AA470" i="3"/>
  <c r="AA766" i="3"/>
  <c r="AI766" i="3"/>
  <c r="AI776" i="3"/>
  <c r="AA776" i="3"/>
  <c r="AI535" i="3"/>
  <c r="AA535" i="3"/>
  <c r="AA585" i="3"/>
  <c r="AI585" i="3"/>
  <c r="AI587" i="3"/>
  <c r="AA587" i="3"/>
  <c r="AI304" i="3"/>
  <c r="AA304" i="3"/>
  <c r="AI369" i="3"/>
  <c r="AA369" i="3"/>
  <c r="AI411" i="3"/>
  <c r="AA411" i="3"/>
  <c r="AI669" i="3"/>
  <c r="AA669" i="3"/>
  <c r="AJ122" i="3"/>
  <c r="AB122" i="3"/>
  <c r="AJ134" i="3"/>
  <c r="AB134" i="3"/>
  <c r="AJ302" i="3"/>
  <c r="AB302" i="3"/>
  <c r="AJ79" i="3"/>
  <c r="AB79" i="3"/>
  <c r="AJ463" i="3"/>
  <c r="AB463" i="3"/>
  <c r="AJ935" i="3"/>
  <c r="AB935" i="3"/>
  <c r="AJ982" i="3"/>
  <c r="AB982" i="3"/>
  <c r="AJ74" i="3"/>
  <c r="AB74" i="3"/>
  <c r="AJ312" i="3"/>
  <c r="AB312" i="3"/>
  <c r="AJ896" i="3"/>
  <c r="AB896" i="3"/>
  <c r="AJ727" i="3"/>
  <c r="AB727" i="3"/>
  <c r="AJ286" i="3"/>
  <c r="AB286" i="3"/>
  <c r="AJ20" i="3"/>
  <c r="AB20" i="3"/>
  <c r="AJ807" i="3"/>
  <c r="AB807" i="3"/>
  <c r="AJ82" i="3"/>
  <c r="AB82" i="3"/>
  <c r="AB713" i="3"/>
  <c r="AJ713" i="3"/>
  <c r="AJ585" i="3"/>
  <c r="AB585" i="3"/>
  <c r="AJ995" i="3"/>
  <c r="AB995" i="3"/>
  <c r="AJ576" i="3"/>
  <c r="AB576" i="3"/>
  <c r="AJ456" i="3"/>
  <c r="AB456" i="3"/>
  <c r="AJ211" i="3"/>
  <c r="AB211" i="3"/>
  <c r="AJ209" i="3"/>
  <c r="AB209" i="3"/>
  <c r="AJ953" i="3"/>
  <c r="AB953" i="3"/>
  <c r="AJ825" i="3"/>
  <c r="AB825" i="3"/>
  <c r="AJ452" i="3"/>
  <c r="AB452" i="3"/>
  <c r="AJ880" i="3"/>
  <c r="AB880" i="3"/>
  <c r="AJ436" i="3"/>
  <c r="AB436" i="3"/>
  <c r="AJ465" i="3"/>
  <c r="AB465" i="3"/>
  <c r="AJ18" i="3"/>
  <c r="AB18" i="3"/>
  <c r="AJ800" i="3"/>
  <c r="AB800" i="3"/>
  <c r="AJ672" i="3"/>
  <c r="AB672" i="3"/>
  <c r="AJ567" i="3"/>
  <c r="AB567" i="3"/>
  <c r="AJ903" i="3"/>
  <c r="AB903" i="3"/>
  <c r="AJ917" i="3"/>
  <c r="AB917" i="3"/>
  <c r="AB865" i="3"/>
  <c r="AJ865" i="3"/>
  <c r="AJ248" i="3"/>
  <c r="AB248" i="3"/>
  <c r="AJ887" i="3"/>
  <c r="AB887" i="3"/>
  <c r="AJ759" i="3"/>
  <c r="AB759" i="3"/>
  <c r="AJ267" i="3"/>
  <c r="AB267" i="3"/>
  <c r="AJ734" i="3"/>
  <c r="AB734" i="3"/>
  <c r="AJ772" i="3"/>
  <c r="AB772" i="3"/>
  <c r="AJ650" i="3"/>
  <c r="AB650" i="3"/>
  <c r="AJ176" i="3"/>
  <c r="AB176" i="3"/>
  <c r="AJ718" i="3"/>
  <c r="AB718" i="3"/>
  <c r="AJ590" i="3"/>
  <c r="AB590" i="3"/>
  <c r="AJ868" i="3"/>
  <c r="AB868" i="3"/>
  <c r="AJ581" i="3"/>
  <c r="AB581" i="3"/>
  <c r="AJ627" i="3"/>
  <c r="AB627" i="3"/>
  <c r="AJ933" i="3"/>
  <c r="AB933" i="3"/>
  <c r="AJ104" i="3"/>
  <c r="AB104" i="3"/>
  <c r="AJ565" i="3"/>
  <c r="AB565" i="3"/>
  <c r="AJ372" i="3"/>
  <c r="AB372" i="3"/>
  <c r="AJ723" i="3"/>
  <c r="AB723" i="3"/>
  <c r="AJ370" i="3"/>
  <c r="AB370" i="3"/>
  <c r="AJ495" i="3"/>
  <c r="AB495" i="3"/>
  <c r="AJ157" i="3"/>
  <c r="AB157" i="3"/>
  <c r="AJ341" i="3"/>
  <c r="AB341" i="3"/>
  <c r="AJ852" i="3"/>
  <c r="AB852" i="3"/>
  <c r="AJ660" i="3"/>
  <c r="AB660" i="3"/>
  <c r="AB714" i="3"/>
  <c r="AJ714" i="3"/>
  <c r="AB740" i="3"/>
  <c r="AJ740" i="3"/>
  <c r="AB810" i="3"/>
  <c r="AJ810" i="3"/>
  <c r="AJ261" i="3"/>
  <c r="AB261" i="3"/>
  <c r="AJ389" i="3"/>
  <c r="AB389" i="3"/>
  <c r="AJ469" i="3"/>
  <c r="AB469" i="3"/>
  <c r="AJ538" i="3"/>
  <c r="AB538" i="3"/>
  <c r="AJ140" i="3"/>
  <c r="AB140" i="3"/>
  <c r="AJ899" i="3"/>
  <c r="AB899" i="3"/>
  <c r="AJ430" i="3"/>
  <c r="AB430" i="3"/>
  <c r="AJ89" i="3"/>
  <c r="AB89" i="3"/>
  <c r="AJ942" i="3"/>
  <c r="AB942" i="3"/>
  <c r="AJ57" i="3"/>
  <c r="AB57" i="3"/>
  <c r="AJ657" i="3"/>
  <c r="AB657" i="3"/>
  <c r="AJ121" i="3"/>
  <c r="AB121" i="3"/>
  <c r="AJ12" i="3"/>
  <c r="AB12" i="3"/>
  <c r="AJ801" i="3"/>
  <c r="AB801" i="3"/>
  <c r="AJ218" i="3"/>
  <c r="AB218" i="3"/>
  <c r="AJ647" i="3"/>
  <c r="AB647" i="3"/>
  <c r="AB661" i="3"/>
  <c r="AJ661" i="3"/>
  <c r="AJ59" i="3"/>
  <c r="AB59" i="3"/>
  <c r="AJ819" i="3"/>
  <c r="AB819" i="3"/>
  <c r="AJ428" i="3"/>
  <c r="AB428" i="3"/>
  <c r="AJ186" i="3"/>
  <c r="AB186" i="3"/>
  <c r="AI458" i="3"/>
  <c r="AA458" i="3"/>
  <c r="AI269" i="3"/>
  <c r="AA269" i="3"/>
  <c r="AI930" i="3"/>
  <c r="AA930" i="3"/>
  <c r="AI248" i="3"/>
  <c r="AA248" i="3"/>
  <c r="AI933" i="3"/>
  <c r="AA933" i="3"/>
  <c r="AI917" i="3"/>
  <c r="AA917" i="3"/>
  <c r="AI532" i="3"/>
  <c r="AA532" i="3"/>
  <c r="AI881" i="3"/>
  <c r="AA881" i="3"/>
  <c r="AI382" i="3"/>
  <c r="AA382" i="3"/>
  <c r="AI632" i="3"/>
  <c r="AA632" i="3"/>
  <c r="AI313" i="3"/>
  <c r="AA313" i="3"/>
  <c r="AI139" i="3"/>
  <c r="AA139" i="3"/>
  <c r="AI430" i="3"/>
  <c r="AA430" i="3"/>
  <c r="AI754" i="3"/>
  <c r="AA754" i="3"/>
  <c r="AI104" i="3"/>
  <c r="AA104" i="3"/>
  <c r="AI160" i="3"/>
  <c r="AA160" i="3"/>
  <c r="AI375" i="3"/>
  <c r="AA375" i="3"/>
  <c r="AI446" i="3"/>
  <c r="AA446" i="3"/>
  <c r="AI275" i="3"/>
  <c r="AA275" i="3"/>
  <c r="AI76" i="3"/>
  <c r="AA76" i="3"/>
  <c r="AI271" i="3"/>
  <c r="AA271" i="3"/>
  <c r="AA965" i="3"/>
  <c r="AI965" i="3"/>
  <c r="AI225" i="3"/>
  <c r="AA225" i="3"/>
  <c r="AI309" i="3"/>
  <c r="AA309" i="3"/>
  <c r="AI97" i="3"/>
  <c r="AA97" i="3"/>
  <c r="AI973" i="3"/>
  <c r="AA973" i="3"/>
  <c r="AA908" i="3"/>
  <c r="AI908" i="3"/>
  <c r="AA262" i="3"/>
  <c r="AI262" i="3"/>
  <c r="AI284" i="3"/>
  <c r="AA284" i="3"/>
  <c r="AI493" i="3"/>
  <c r="AA493" i="3"/>
  <c r="AI380" i="3"/>
  <c r="AA380" i="3"/>
  <c r="AI846" i="3"/>
  <c r="AA846" i="3"/>
  <c r="AI161" i="3"/>
  <c r="AA161" i="3"/>
  <c r="AI58" i="3"/>
  <c r="AA58" i="3"/>
  <c r="AI465" i="3"/>
  <c r="AA465" i="3"/>
  <c r="AA872" i="3"/>
  <c r="AI872" i="3"/>
  <c r="AI643" i="3"/>
  <c r="AA643" i="3"/>
  <c r="AI143" i="3"/>
  <c r="AA143" i="3"/>
  <c r="AI556" i="3"/>
  <c r="AA556" i="3"/>
  <c r="AI878" i="3"/>
  <c r="AA878" i="3"/>
  <c r="AI414" i="3"/>
  <c r="AA414" i="3"/>
  <c r="AI618" i="3"/>
  <c r="AA618" i="3"/>
  <c r="AI159" i="3"/>
  <c r="AA159" i="3"/>
  <c r="AI378" i="3"/>
  <c r="AA378" i="3"/>
  <c r="AI462" i="3"/>
  <c r="AA462" i="3"/>
  <c r="AI778" i="3"/>
  <c r="AA778" i="3"/>
  <c r="AI889" i="3"/>
  <c r="AA889" i="3"/>
  <c r="AI202" i="3"/>
  <c r="AA202" i="3"/>
  <c r="AI70" i="3"/>
  <c r="AA70" i="3"/>
  <c r="AI451" i="3"/>
  <c r="AA451" i="3"/>
  <c r="AI227" i="3"/>
  <c r="AA227" i="3"/>
  <c r="AI183" i="3"/>
  <c r="AA183" i="3"/>
  <c r="AI981" i="3"/>
  <c r="AA981" i="3"/>
  <c r="AA920" i="3"/>
  <c r="AI920" i="3"/>
  <c r="AI167" i="3"/>
  <c r="AA167" i="3"/>
  <c r="AI386" i="3"/>
  <c r="AA386" i="3"/>
  <c r="AI835" i="3"/>
  <c r="AA835" i="3"/>
  <c r="AI956" i="3"/>
  <c r="AA956" i="3"/>
  <c r="AI976" i="3"/>
  <c r="AA976" i="3"/>
  <c r="AI428" i="3"/>
  <c r="AA428" i="3"/>
  <c r="AA562" i="3"/>
  <c r="AI562" i="3"/>
  <c r="AI596" i="3"/>
  <c r="AA596" i="3"/>
  <c r="AI850" i="3"/>
  <c r="AA850" i="3"/>
  <c r="AI185" i="3"/>
  <c r="AA185" i="3"/>
  <c r="AI20" i="3"/>
  <c r="AA20" i="3"/>
  <c r="AI63" i="3"/>
  <c r="AA63" i="3"/>
  <c r="AI51" i="3"/>
  <c r="AA51" i="3"/>
  <c r="AI463" i="3"/>
  <c r="AA463" i="3"/>
  <c r="AI840" i="3"/>
  <c r="AA840" i="3"/>
  <c r="AI640" i="3"/>
  <c r="AA640" i="3"/>
  <c r="AI762" i="3"/>
  <c r="AA762" i="3"/>
  <c r="AI867" i="3"/>
  <c r="AA867" i="3"/>
  <c r="AI466" i="3"/>
  <c r="AA466" i="3"/>
  <c r="AA543" i="3"/>
  <c r="AI543" i="3"/>
  <c r="AI773" i="3"/>
  <c r="AA773" i="3"/>
  <c r="AI847" i="3"/>
  <c r="AA847" i="3"/>
  <c r="AA542" i="3"/>
  <c r="AI542" i="3"/>
  <c r="AI552" i="3"/>
  <c r="AA552" i="3"/>
  <c r="AI610" i="3"/>
  <c r="AA610" i="3"/>
  <c r="AI899" i="3"/>
  <c r="AA899" i="3"/>
  <c r="AI961" i="3"/>
  <c r="AA961" i="3"/>
  <c r="AI650" i="3"/>
  <c r="AA650" i="3"/>
  <c r="AI684" i="3"/>
  <c r="AA684" i="3"/>
  <c r="AJ146" i="3"/>
  <c r="AB146" i="3"/>
  <c r="AJ578" i="3"/>
  <c r="AB578" i="3"/>
  <c r="AJ400" i="3"/>
  <c r="AB400" i="3"/>
  <c r="AB704" i="3"/>
  <c r="AJ704" i="3"/>
  <c r="AJ51" i="3"/>
  <c r="AB51" i="3"/>
  <c r="AJ275" i="3"/>
  <c r="AB275" i="3"/>
  <c r="AJ784" i="3"/>
  <c r="AB784" i="3"/>
  <c r="AJ61" i="3"/>
  <c r="AB61" i="3"/>
  <c r="AJ882" i="3"/>
  <c r="AB882" i="3"/>
  <c r="AJ754" i="3"/>
  <c r="AB754" i="3"/>
  <c r="AJ243" i="3"/>
  <c r="AB243" i="3"/>
  <c r="AJ729" i="3"/>
  <c r="AB729" i="3"/>
  <c r="AJ162" i="3"/>
  <c r="AB162" i="3"/>
  <c r="AJ966" i="3"/>
  <c r="AB966" i="3"/>
  <c r="AJ236" i="3"/>
  <c r="AB236" i="3"/>
  <c r="AJ443" i="3"/>
  <c r="AB443" i="3"/>
  <c r="AJ994" i="3"/>
  <c r="AB994" i="3"/>
  <c r="AJ633" i="3"/>
  <c r="AB633" i="3"/>
  <c r="AJ366" i="3"/>
  <c r="AB366" i="3"/>
  <c r="AJ395" i="3"/>
  <c r="AB395" i="3"/>
  <c r="AJ90" i="3"/>
  <c r="AB90" i="3"/>
  <c r="AJ91" i="3"/>
  <c r="AB91" i="3"/>
  <c r="AJ978" i="3"/>
  <c r="AB978" i="3"/>
  <c r="AJ850" i="3"/>
  <c r="AB850" i="3"/>
  <c r="AJ468" i="3"/>
  <c r="AB468" i="3"/>
  <c r="AJ674" i="3"/>
  <c r="AB674" i="3"/>
  <c r="AJ752" i="3"/>
  <c r="AB752" i="3"/>
  <c r="AJ102" i="3"/>
  <c r="AB102" i="3"/>
  <c r="AJ172" i="3"/>
  <c r="AB172" i="3"/>
  <c r="AJ809" i="3"/>
  <c r="AB809" i="3"/>
  <c r="AB681" i="3"/>
  <c r="AJ681" i="3"/>
  <c r="AJ1005" i="3"/>
  <c r="AB1005" i="3"/>
  <c r="AJ493" i="3"/>
  <c r="AB493" i="3"/>
  <c r="AJ775" i="3"/>
  <c r="AB775" i="3"/>
  <c r="AJ30" i="3"/>
  <c r="AB30" i="3"/>
  <c r="AJ381" i="3"/>
  <c r="AB381" i="3"/>
  <c r="AJ656" i="3"/>
  <c r="AB656" i="3"/>
  <c r="AJ524" i="3"/>
  <c r="AB524" i="3"/>
  <c r="AJ894" i="3"/>
  <c r="AB894" i="3"/>
  <c r="AJ985" i="3"/>
  <c r="AB985" i="3"/>
  <c r="AB606" i="3"/>
  <c r="AJ606" i="3"/>
  <c r="AJ260" i="3"/>
  <c r="AB260" i="3"/>
  <c r="AJ83" i="3"/>
  <c r="AB83" i="3"/>
  <c r="AJ679" i="3"/>
  <c r="AB679" i="3"/>
  <c r="AJ551" i="3"/>
  <c r="AB551" i="3"/>
  <c r="AJ677" i="3"/>
  <c r="AB677" i="3"/>
  <c r="AJ376" i="3"/>
  <c r="AB376" i="3"/>
  <c r="AJ404" i="3"/>
  <c r="AB404" i="3"/>
  <c r="AJ429" i="3"/>
  <c r="AB429" i="3"/>
  <c r="AJ241" i="3"/>
  <c r="AB241" i="3"/>
  <c r="AB392" i="3"/>
  <c r="AJ392" i="3"/>
  <c r="AJ869" i="3"/>
  <c r="AB869" i="3"/>
  <c r="AJ301" i="3"/>
  <c r="AB301" i="3"/>
  <c r="AJ885" i="3"/>
  <c r="AB885" i="3"/>
  <c r="AJ931" i="3"/>
  <c r="AB931" i="3"/>
  <c r="AJ109" i="3"/>
  <c r="AB109" i="3"/>
  <c r="AJ445" i="3"/>
  <c r="AB445" i="3"/>
  <c r="AJ66" i="3"/>
  <c r="AB66" i="3"/>
  <c r="AJ358" i="3"/>
  <c r="AB358" i="3"/>
  <c r="AJ471" i="3"/>
  <c r="AB471" i="3"/>
  <c r="AJ549" i="3"/>
  <c r="AB549" i="3"/>
  <c r="AJ612" i="3"/>
  <c r="AB612" i="3"/>
  <c r="AJ93" i="3"/>
  <c r="AB93" i="3"/>
  <c r="AB980" i="3"/>
  <c r="AJ980" i="3"/>
  <c r="AJ205" i="3"/>
  <c r="AB205" i="3"/>
  <c r="AB826" i="3"/>
  <c r="AJ826" i="3"/>
  <c r="AJ326" i="3"/>
  <c r="AB326" i="3"/>
  <c r="AJ153" i="3"/>
  <c r="AB153" i="3"/>
  <c r="AB707" i="3"/>
  <c r="AJ707" i="3"/>
  <c r="AJ321" i="3"/>
  <c r="AB321" i="3"/>
  <c r="AJ624" i="3"/>
  <c r="AB624" i="3"/>
  <c r="AJ814" i="3"/>
  <c r="AB814" i="3"/>
  <c r="AJ458" i="3"/>
  <c r="AB458" i="3"/>
  <c r="AJ964" i="3"/>
  <c r="AB964" i="3"/>
  <c r="AJ35" i="3"/>
  <c r="AB35" i="3"/>
  <c r="AJ353" i="3"/>
  <c r="AB353" i="3"/>
  <c r="AJ805" i="3"/>
  <c r="AB805" i="3"/>
  <c r="AB864" i="3"/>
  <c r="AJ864" i="3"/>
  <c r="AJ512" i="3"/>
  <c r="AB512" i="3"/>
  <c r="AB787" i="3"/>
  <c r="AJ787" i="3"/>
  <c r="AJ645" i="3"/>
  <c r="AB645" i="3"/>
  <c r="AB836" i="3"/>
  <c r="AJ836" i="3"/>
  <c r="AJ408" i="3"/>
  <c r="AB408" i="3"/>
  <c r="AI13" i="3"/>
  <c r="AA13" i="3"/>
  <c r="AI804" i="3"/>
  <c r="AA804" i="3"/>
  <c r="AI122" i="3"/>
  <c r="AA122" i="3"/>
  <c r="AI59" i="3"/>
  <c r="AA59" i="3"/>
  <c r="AI714" i="3"/>
  <c r="AA714" i="3"/>
  <c r="AI259" i="3"/>
  <c r="AA259" i="3"/>
  <c r="AI539" i="3"/>
  <c r="AA539" i="3"/>
  <c r="AI398" i="3"/>
  <c r="AA398" i="3"/>
  <c r="AI994" i="3"/>
  <c r="AA994" i="3"/>
  <c r="AI283" i="3"/>
  <c r="AA283" i="3"/>
  <c r="AI335" i="3"/>
  <c r="AA335" i="3"/>
  <c r="AI482" i="3"/>
  <c r="AA482" i="3"/>
  <c r="AI429" i="3"/>
  <c r="AA429" i="3"/>
  <c r="AI782" i="3"/>
  <c r="AA782" i="3"/>
  <c r="AI540" i="3"/>
  <c r="AA540" i="3"/>
  <c r="AI547" i="3"/>
  <c r="AA547" i="3"/>
  <c r="AI530" i="3"/>
  <c r="AA530" i="3"/>
  <c r="AI456" i="3"/>
  <c r="AA456" i="3"/>
  <c r="AI205" i="3"/>
  <c r="AA205" i="3"/>
  <c r="AA333" i="3"/>
  <c r="AI333" i="3"/>
  <c r="AA594" i="3"/>
  <c r="AI594" i="3"/>
  <c r="AA489" i="3"/>
  <c r="AI489" i="3"/>
  <c r="AI801" i="3"/>
  <c r="AA801" i="3"/>
  <c r="AI47" i="3"/>
  <c r="AA47" i="3"/>
  <c r="AI18" i="3"/>
  <c r="AA18" i="3"/>
  <c r="AI48" i="3"/>
  <c r="AA48" i="3"/>
  <c r="AI152" i="3"/>
  <c r="AA152" i="3"/>
  <c r="AI564" i="3"/>
  <c r="AA564" i="3"/>
  <c r="AI642" i="3"/>
  <c r="AA642" i="3"/>
  <c r="AI938" i="3"/>
  <c r="AA938" i="3"/>
  <c r="AI389" i="3"/>
  <c r="AA389" i="3"/>
  <c r="AI925" i="3"/>
  <c r="AA925" i="3"/>
  <c r="AI98" i="3"/>
  <c r="AA98" i="3"/>
  <c r="AI444" i="3"/>
  <c r="AA444" i="3"/>
  <c r="AI474" i="3"/>
  <c r="AA474" i="3"/>
  <c r="AI278" i="3"/>
  <c r="AA278" i="3"/>
  <c r="AI986" i="3"/>
  <c r="AA986" i="3"/>
  <c r="AI33" i="3"/>
  <c r="AA33" i="3"/>
  <c r="AI491" i="3"/>
  <c r="AA491" i="3"/>
  <c r="AI506" i="3"/>
  <c r="AA506" i="3"/>
  <c r="AI424" i="3"/>
  <c r="AA424" i="3"/>
  <c r="AI162" i="3"/>
  <c r="AA162" i="3"/>
  <c r="AI727" i="3"/>
  <c r="AA727" i="3"/>
  <c r="AI570" i="3"/>
  <c r="AA570" i="3"/>
  <c r="AI461" i="3"/>
  <c r="AA461" i="3"/>
  <c r="AI777" i="3"/>
  <c r="AA777" i="3"/>
  <c r="AI86" i="3"/>
  <c r="AA86" i="3"/>
  <c r="AI658" i="3"/>
  <c r="AA658" i="3"/>
  <c r="AI553" i="3"/>
  <c r="AA553" i="3"/>
  <c r="AA500" i="3"/>
  <c r="AI500" i="3"/>
  <c r="AI906" i="3"/>
  <c r="AA906" i="3"/>
  <c r="AI78" i="3"/>
  <c r="AA78" i="3"/>
  <c r="AI617" i="3"/>
  <c r="AA617" i="3"/>
  <c r="AI203" i="3"/>
  <c r="AA203" i="3"/>
  <c r="AI792" i="3"/>
  <c r="AA792" i="3"/>
  <c r="AI334" i="3"/>
  <c r="AA334" i="3"/>
  <c r="AI498" i="3"/>
  <c r="AA498" i="3"/>
  <c r="AI273" i="3"/>
  <c r="AA273" i="3"/>
  <c r="AI207" i="3"/>
  <c r="AA207" i="3"/>
  <c r="AI511" i="3"/>
  <c r="AA511" i="3"/>
  <c r="AI497" i="3"/>
  <c r="AA497" i="3"/>
  <c r="AI410" i="3"/>
  <c r="AA410" i="3"/>
  <c r="AI849" i="3"/>
  <c r="AA849" i="3"/>
  <c r="AI286" i="3"/>
  <c r="AA286" i="3"/>
  <c r="AI572" i="3"/>
  <c r="AA572" i="3"/>
  <c r="AI638" i="3"/>
  <c r="AA638" i="3"/>
  <c r="AI861" i="3"/>
  <c r="AA861" i="3"/>
  <c r="AI37" i="3"/>
  <c r="AA37" i="3"/>
  <c r="AA452" i="3"/>
  <c r="AI452" i="3"/>
  <c r="AI711" i="3"/>
  <c r="AA711" i="3"/>
  <c r="AI761" i="3"/>
  <c r="AA761" i="3"/>
  <c r="AI441" i="3"/>
  <c r="AA441" i="3"/>
  <c r="AI484" i="3"/>
  <c r="AA484" i="3"/>
  <c r="AI550" i="3"/>
  <c r="AA550" i="3"/>
  <c r="AI788" i="3"/>
  <c r="AA788" i="3"/>
  <c r="AI854" i="3"/>
  <c r="AA854" i="3"/>
  <c r="AI485" i="3"/>
  <c r="AA485" i="3"/>
  <c r="AI940" i="3"/>
  <c r="AA940" i="3"/>
  <c r="AI960" i="3"/>
  <c r="AA960" i="3"/>
  <c r="AI36" i="3"/>
  <c r="AA36" i="3"/>
  <c r="AI182" i="3"/>
  <c r="AA182" i="3"/>
  <c r="AI649" i="3"/>
  <c r="AA649" i="3"/>
  <c r="AA651" i="3"/>
  <c r="AI651" i="3"/>
  <c r="AJ295" i="3"/>
  <c r="AB295" i="3"/>
  <c r="AJ175" i="3"/>
  <c r="AB175" i="3"/>
  <c r="AB875" i="3"/>
  <c r="AJ875" i="3"/>
  <c r="AJ562" i="3"/>
  <c r="AB562" i="3"/>
  <c r="AJ898" i="3"/>
  <c r="AB898" i="3"/>
  <c r="AJ313" i="3"/>
  <c r="AB313" i="3"/>
  <c r="AJ529" i="3"/>
  <c r="AB529" i="3"/>
  <c r="AJ439" i="3"/>
  <c r="AB439" i="3"/>
  <c r="AJ620" i="3"/>
  <c r="AB620" i="3"/>
  <c r="AJ474" i="3"/>
  <c r="AB474" i="3"/>
  <c r="AJ802" i="3"/>
  <c r="AB802" i="3"/>
  <c r="AJ555" i="3"/>
  <c r="AB555" i="3"/>
  <c r="AJ601" i="3"/>
  <c r="AB601" i="3"/>
  <c r="AJ174" i="3"/>
  <c r="AB174" i="3"/>
  <c r="AJ907" i="3"/>
  <c r="AB907" i="3"/>
  <c r="AJ446" i="3"/>
  <c r="AB446" i="3"/>
  <c r="AJ971" i="3"/>
  <c r="AB971" i="3"/>
  <c r="AJ658" i="3"/>
  <c r="AB658" i="3"/>
  <c r="AJ795" i="3"/>
  <c r="AB795" i="3"/>
  <c r="AJ905" i="3"/>
  <c r="AB905" i="3"/>
  <c r="AJ41" i="3"/>
  <c r="AB41" i="3"/>
  <c r="AJ761" i="3"/>
  <c r="AB761" i="3"/>
  <c r="AJ325" i="3"/>
  <c r="AB325" i="3"/>
  <c r="AJ180" i="3"/>
  <c r="AB180" i="3"/>
  <c r="AJ280" i="3"/>
  <c r="AB280" i="3"/>
  <c r="AJ651" i="3"/>
  <c r="AB651" i="3"/>
  <c r="AJ546" i="3"/>
  <c r="AB546" i="3"/>
  <c r="AJ73" i="3"/>
  <c r="AB73" i="3"/>
  <c r="AJ786" i="3"/>
  <c r="AB786" i="3"/>
  <c r="AJ297" i="3"/>
  <c r="AB297" i="3"/>
  <c r="AJ16" i="3"/>
  <c r="AB16" i="3"/>
  <c r="AB120" i="3"/>
  <c r="AJ120" i="3"/>
  <c r="AB527" i="3"/>
  <c r="AJ527" i="3"/>
  <c r="AJ159" i="3"/>
  <c r="AB159" i="3"/>
  <c r="AJ44" i="3"/>
  <c r="AB44" i="3"/>
  <c r="AJ974" i="3"/>
  <c r="AB974" i="3"/>
  <c r="AJ138" i="3"/>
  <c r="AB138" i="3"/>
  <c r="AJ237" i="3"/>
  <c r="AB237" i="3"/>
  <c r="AJ399" i="3"/>
  <c r="AB399" i="3"/>
  <c r="AJ53" i="3"/>
  <c r="AB53" i="3"/>
  <c r="AJ992" i="3"/>
  <c r="AB992" i="3"/>
  <c r="AJ67" i="3"/>
  <c r="AB67" i="3"/>
  <c r="AJ231" i="3"/>
  <c r="AB231" i="3"/>
  <c r="AJ397" i="3"/>
  <c r="AB397" i="3"/>
  <c r="AJ534" i="3"/>
  <c r="AB534" i="3"/>
  <c r="AJ212" i="3"/>
  <c r="AB212" i="3"/>
  <c r="AJ979" i="3"/>
  <c r="AB979" i="3"/>
  <c r="AJ910" i="3"/>
  <c r="AB910" i="3"/>
  <c r="AJ453" i="3"/>
  <c r="AB453" i="3"/>
  <c r="AJ108" i="3"/>
  <c r="AB108" i="3"/>
  <c r="AJ230" i="3"/>
  <c r="AB230" i="3"/>
  <c r="AJ444" i="3"/>
  <c r="AB444" i="3"/>
  <c r="AJ48" i="3"/>
  <c r="AB48" i="3"/>
  <c r="AB766" i="3"/>
  <c r="AJ766" i="3"/>
  <c r="AB757" i="3"/>
  <c r="AJ757" i="3"/>
  <c r="AJ278" i="3"/>
  <c r="AB278" i="3"/>
  <c r="AJ441" i="3"/>
  <c r="AB441" i="3"/>
  <c r="AJ208" i="3"/>
  <c r="AB208" i="3"/>
  <c r="AB947" i="3"/>
  <c r="AJ947" i="3"/>
  <c r="AJ494" i="3"/>
  <c r="AB494" i="3"/>
  <c r="AB47" i="3"/>
  <c r="AJ47" i="3"/>
  <c r="AJ338" i="3"/>
  <c r="AB338" i="3"/>
  <c r="AJ309" i="3"/>
  <c r="AB309" i="3"/>
  <c r="AJ777" i="3"/>
  <c r="AB777" i="3"/>
  <c r="AJ983" i="3"/>
  <c r="AB983" i="3"/>
  <c r="AJ628" i="3"/>
  <c r="AB628" i="3"/>
  <c r="AJ478" i="3"/>
  <c r="AB478" i="3"/>
  <c r="AJ390" i="3"/>
  <c r="AB390" i="3"/>
  <c r="AJ257" i="3"/>
  <c r="AB257" i="3"/>
  <c r="AJ139" i="3"/>
  <c r="AB139" i="3"/>
  <c r="AJ331" i="3"/>
  <c r="AB331" i="3"/>
  <c r="AJ480" i="3"/>
  <c r="AB480" i="3"/>
  <c r="AJ932" i="3"/>
  <c r="AB932" i="3"/>
  <c r="AB798" i="3"/>
  <c r="AJ798" i="3"/>
  <c r="AJ85" i="3"/>
  <c r="AB85" i="3"/>
  <c r="AJ296" i="3"/>
  <c r="AB296" i="3"/>
  <c r="AJ568" i="3"/>
  <c r="AB568" i="3"/>
  <c r="AJ873" i="3"/>
  <c r="AB873" i="3"/>
  <c r="AJ736" i="3"/>
  <c r="AB736" i="3"/>
  <c r="AJ432" i="3"/>
  <c r="AB432" i="3"/>
  <c r="AB491" i="3"/>
  <c r="AJ491" i="3"/>
  <c r="AJ670" i="3"/>
  <c r="AB670" i="3"/>
  <c r="AB853" i="3"/>
  <c r="AJ853" i="3"/>
  <c r="AI255" i="3"/>
  <c r="AA255" i="3"/>
  <c r="AI407" i="3"/>
  <c r="AA407" i="3"/>
  <c r="AI19" i="3"/>
  <c r="AA19" i="3"/>
  <c r="AA602" i="3"/>
  <c r="AI602" i="3"/>
  <c r="AI323" i="3"/>
  <c r="AA323" i="3"/>
  <c r="AI81" i="3"/>
  <c r="AA81" i="3"/>
  <c r="AI62" i="3"/>
  <c r="AA62" i="3"/>
  <c r="AA936" i="3"/>
  <c r="AI936" i="3"/>
  <c r="AI153" i="3"/>
  <c r="AA153" i="3"/>
  <c r="AI1002" i="3"/>
  <c r="AA1002" i="3"/>
  <c r="AI174" i="3"/>
  <c r="AA174" i="3"/>
  <c r="AI944" i="3"/>
  <c r="AA944" i="3"/>
  <c r="AI988" i="3"/>
  <c r="AA988" i="3"/>
  <c r="AI164" i="3"/>
  <c r="AA164" i="3"/>
  <c r="AI163" i="3"/>
  <c r="AA163" i="3"/>
  <c r="AI634" i="3"/>
  <c r="AA634" i="3"/>
  <c r="AI529" i="3"/>
  <c r="AA529" i="3"/>
  <c r="AI476" i="3"/>
  <c r="AA476" i="3"/>
  <c r="AI91" i="3"/>
  <c r="AA91" i="3"/>
  <c r="AI85" i="3"/>
  <c r="AA85" i="3"/>
  <c r="AI593" i="3"/>
  <c r="AA593" i="3"/>
  <c r="AI449" i="3"/>
  <c r="AA449" i="3"/>
  <c r="AA768" i="3"/>
  <c r="AI768" i="3"/>
  <c r="AI128" i="3"/>
  <c r="AA128" i="3"/>
  <c r="AI681" i="3"/>
  <c r="AA681" i="3"/>
  <c r="AI45" i="3"/>
  <c r="AA45" i="3"/>
  <c r="AI400" i="3"/>
  <c r="AA400" i="3"/>
  <c r="AI103" i="3"/>
  <c r="AA103" i="3"/>
  <c r="AI166" i="3"/>
  <c r="AA166" i="3"/>
  <c r="AI471" i="3"/>
  <c r="AA471" i="3"/>
  <c r="AI117" i="3"/>
  <c r="AA117" i="3"/>
  <c r="AI113" i="3"/>
  <c r="AA113" i="3"/>
  <c r="AI210" i="3"/>
  <c r="AA210" i="3"/>
  <c r="AI180" i="3"/>
  <c r="AA180" i="3"/>
  <c r="AI169" i="3"/>
  <c r="AA169" i="3"/>
  <c r="AI928" i="3"/>
  <c r="AA928" i="3"/>
  <c r="AI341" i="3"/>
  <c r="AA341" i="3"/>
  <c r="AI140" i="3"/>
  <c r="AA140" i="3"/>
  <c r="AI546" i="3"/>
  <c r="AA546" i="3"/>
  <c r="AI505" i="3"/>
  <c r="AA505" i="3"/>
  <c r="AI356" i="3"/>
  <c r="AA356" i="3"/>
  <c r="AI67" i="3"/>
  <c r="AA67" i="3"/>
  <c r="AI38" i="3"/>
  <c r="AA38" i="3"/>
  <c r="AI569" i="3"/>
  <c r="AA569" i="3"/>
  <c r="AI417" i="3"/>
  <c r="AA417" i="3"/>
  <c r="AI575" i="3"/>
  <c r="AA575" i="3"/>
  <c r="AI16" i="3"/>
  <c r="AA16" i="3"/>
  <c r="AI657" i="3"/>
  <c r="AA657" i="3"/>
  <c r="AI520" i="3"/>
  <c r="AA520" i="3"/>
  <c r="AI279" i="3"/>
  <c r="AA279" i="3"/>
  <c r="AI247" i="3"/>
  <c r="AA247" i="3"/>
  <c r="AI12" i="3"/>
  <c r="AA12" i="3"/>
  <c r="AI584" i="3"/>
  <c r="AA584" i="3"/>
  <c r="AA551" i="3"/>
  <c r="AI551" i="3"/>
  <c r="AI863" i="3"/>
  <c r="AA863" i="3"/>
  <c r="AI437" i="3"/>
  <c r="AA437" i="3"/>
  <c r="AI418" i="3"/>
  <c r="AA418" i="3"/>
  <c r="AI664" i="3"/>
  <c r="AA664" i="3"/>
  <c r="AI786" i="3"/>
  <c r="AA786" i="3"/>
  <c r="AI971" i="3"/>
  <c r="AA971" i="3"/>
  <c r="AI983" i="3"/>
  <c r="AA983" i="3"/>
  <c r="AI806" i="3"/>
  <c r="AA806" i="3"/>
  <c r="AI816" i="3"/>
  <c r="AA816" i="3"/>
  <c r="AI884" i="3"/>
  <c r="AA884" i="3"/>
  <c r="AI531" i="3"/>
  <c r="AA531" i="3"/>
  <c r="AI645" i="3"/>
  <c r="AA645" i="3"/>
  <c r="AI876" i="3"/>
  <c r="AA876" i="3"/>
  <c r="AI384" i="3"/>
  <c r="AA384" i="3"/>
  <c r="AI450" i="3"/>
  <c r="AA450" i="3"/>
  <c r="AI654" i="3"/>
  <c r="AA654" i="3"/>
  <c r="AI440" i="3"/>
  <c r="AA440" i="3"/>
  <c r="AI909" i="3"/>
  <c r="AA909" i="3"/>
  <c r="AI557" i="3"/>
  <c r="AA557" i="3"/>
  <c r="AI691" i="3"/>
  <c r="AA691" i="3"/>
  <c r="AI947" i="3"/>
  <c r="AA947" i="3"/>
  <c r="AI924" i="3"/>
  <c r="AA924" i="3"/>
  <c r="AI112" i="3"/>
  <c r="AA112" i="3"/>
  <c r="AI230" i="3"/>
  <c r="AA230" i="3"/>
  <c r="AI243" i="3"/>
  <c r="AA243" i="3"/>
  <c r="AI342" i="3"/>
  <c r="AA342" i="3"/>
  <c r="AA616" i="3"/>
  <c r="AI616" i="3"/>
  <c r="AI674" i="3"/>
  <c r="AA674" i="3"/>
  <c r="AJ961" i="3"/>
  <c r="AB961" i="3"/>
  <c r="AJ355" i="3"/>
  <c r="AB355" i="3"/>
  <c r="AB765" i="3"/>
  <c r="AJ765" i="3"/>
  <c r="AJ637" i="3"/>
  <c r="AB637" i="3"/>
  <c r="AJ923" i="3"/>
  <c r="AB923" i="3"/>
  <c r="AB700" i="3"/>
  <c r="AJ700" i="3"/>
  <c r="AJ770" i="3"/>
  <c r="AB770" i="3"/>
  <c r="AJ842" i="3"/>
  <c r="AB842" i="3"/>
  <c r="AJ930" i="3"/>
  <c r="AB930" i="3"/>
  <c r="AJ621" i="3"/>
  <c r="AB621" i="3"/>
  <c r="AJ475" i="3"/>
  <c r="AB475" i="3"/>
  <c r="AJ779" i="3"/>
  <c r="AB779" i="3"/>
  <c r="AJ940" i="3"/>
  <c r="AB940" i="3"/>
  <c r="AJ350" i="3"/>
  <c r="AB350" i="3"/>
  <c r="AJ730" i="3"/>
  <c r="AB730" i="3"/>
  <c r="AJ101" i="3"/>
  <c r="AB101" i="3"/>
  <c r="AJ210" i="3"/>
  <c r="AB210" i="3"/>
  <c r="AJ431" i="3"/>
  <c r="AB431" i="3"/>
  <c r="AJ327" i="3"/>
  <c r="AB327" i="3"/>
  <c r="AJ796" i="3"/>
  <c r="AB796" i="3"/>
  <c r="AJ667" i="3"/>
  <c r="AB667" i="3"/>
  <c r="AJ837" i="3"/>
  <c r="AB837" i="3"/>
  <c r="AJ950" i="3"/>
  <c r="AB950" i="3"/>
  <c r="AJ289" i="3"/>
  <c r="AB289" i="3"/>
  <c r="AJ921" i="3"/>
  <c r="AB921" i="3"/>
  <c r="AJ60" i="3"/>
  <c r="AB60" i="3"/>
  <c r="AJ455" i="3"/>
  <c r="AB455" i="3"/>
  <c r="AJ517" i="3"/>
  <c r="AB517" i="3"/>
  <c r="AJ695" i="3"/>
  <c r="AB695" i="3"/>
  <c r="AJ531" i="3"/>
  <c r="AB531" i="3"/>
  <c r="AJ78" i="3"/>
  <c r="AB78" i="3"/>
  <c r="AJ768" i="3"/>
  <c r="AB768" i="3"/>
  <c r="AJ23" i="3"/>
  <c r="AB23" i="3"/>
  <c r="AJ156" i="3"/>
  <c r="AB156" i="3"/>
  <c r="AJ287" i="3"/>
  <c r="AB287" i="3"/>
  <c r="AJ425" i="3"/>
  <c r="AB425" i="3"/>
  <c r="AB235" i="3"/>
  <c r="AJ235" i="3"/>
  <c r="AJ216" i="3"/>
  <c r="AB216" i="3"/>
  <c r="AB791" i="3"/>
  <c r="AJ791" i="3"/>
  <c r="AJ215" i="3"/>
  <c r="AB215" i="3"/>
  <c r="AJ119" i="3"/>
  <c r="AB119" i="3"/>
  <c r="AJ848" i="3"/>
  <c r="AB848" i="3"/>
  <c r="AJ193" i="3"/>
  <c r="AB193" i="3"/>
  <c r="AJ608" i="3"/>
  <c r="AB608" i="3"/>
  <c r="AJ181" i="3"/>
  <c r="AB181" i="3"/>
  <c r="AJ622" i="3"/>
  <c r="AB622" i="3"/>
  <c r="AJ52" i="3"/>
  <c r="AB52" i="3"/>
  <c r="AJ151" i="3"/>
  <c r="AB151" i="3"/>
  <c r="AJ871" i="3"/>
  <c r="AB871" i="3"/>
  <c r="AJ217" i="3"/>
  <c r="AB217" i="3"/>
  <c r="AJ617" i="3"/>
  <c r="AB617" i="3"/>
  <c r="AJ70" i="3"/>
  <c r="AB70" i="3"/>
  <c r="AJ433" i="3"/>
  <c r="AB433" i="3"/>
  <c r="AJ15" i="3"/>
  <c r="AB15" i="3"/>
  <c r="AJ84" i="3"/>
  <c r="AB84" i="3"/>
  <c r="AJ638" i="3"/>
  <c r="AB638" i="3"/>
  <c r="AJ342" i="3"/>
  <c r="AB342" i="3"/>
  <c r="AJ946" i="3"/>
  <c r="AB946" i="3"/>
  <c r="AB960" i="3"/>
  <c r="AJ960" i="3"/>
  <c r="AB773" i="3"/>
  <c r="AJ773" i="3"/>
  <c r="AB663" i="3"/>
  <c r="AJ663" i="3"/>
  <c r="AJ339" i="3"/>
  <c r="AB339" i="3"/>
  <c r="AJ258" i="3"/>
  <c r="AB258" i="3"/>
  <c r="AJ547" i="3"/>
  <c r="AB547" i="3"/>
  <c r="AJ539" i="3"/>
  <c r="AB539" i="3"/>
  <c r="AJ649" i="3"/>
  <c r="AB649" i="3"/>
  <c r="AJ420" i="3"/>
  <c r="AB420" i="3"/>
  <c r="AB967" i="3"/>
  <c r="AJ967" i="3"/>
  <c r="AB533" i="3"/>
  <c r="AJ533" i="3"/>
  <c r="AJ173" i="3"/>
  <c r="AB173" i="3"/>
  <c r="AJ652" i="3"/>
  <c r="AB652" i="3"/>
  <c r="AJ255" i="3"/>
  <c r="AB255" i="3"/>
  <c r="AJ889" i="3"/>
  <c r="AB889" i="3"/>
  <c r="AJ741" i="3"/>
  <c r="AB741" i="3"/>
  <c r="AJ328" i="3"/>
  <c r="AB328" i="3"/>
  <c r="AJ839" i="3"/>
  <c r="AB839" i="3"/>
  <c r="AJ308" i="3"/>
  <c r="AB308" i="3"/>
  <c r="AJ367" i="3"/>
  <c r="AB367" i="3"/>
  <c r="AJ333" i="3"/>
  <c r="AB333" i="3"/>
  <c r="AJ745" i="3"/>
  <c r="AB745" i="3"/>
  <c r="AJ272" i="3"/>
  <c r="AB272" i="3"/>
  <c r="AJ1002" i="3"/>
  <c r="AB1002" i="3"/>
  <c r="AB973" i="3"/>
  <c r="AJ973" i="3"/>
  <c r="AB711" i="3"/>
  <c r="AJ711" i="3"/>
  <c r="AI15" i="3"/>
  <c r="AA15" i="3"/>
  <c r="AI743" i="3"/>
  <c r="AA743" i="3"/>
  <c r="AA646" i="3"/>
  <c r="AI646" i="3"/>
  <c r="AI601" i="3"/>
  <c r="AA601" i="3"/>
  <c r="AI337" i="3"/>
  <c r="AA337" i="3"/>
  <c r="AI377" i="3"/>
  <c r="AA377" i="3"/>
  <c r="AI710" i="3"/>
  <c r="AA710" i="3"/>
  <c r="AI302" i="3"/>
  <c r="AA302" i="3"/>
  <c r="AI360" i="3"/>
  <c r="AA360" i="3"/>
  <c r="AI151" i="3"/>
  <c r="AA151" i="3"/>
  <c r="AI851" i="3"/>
  <c r="AA851" i="3"/>
  <c r="AI50" i="3"/>
  <c r="AA50" i="3"/>
  <c r="AI220" i="3"/>
  <c r="AA220" i="3"/>
  <c r="AI799" i="3"/>
  <c r="AA799" i="3"/>
  <c r="AI256" i="3"/>
  <c r="AA256" i="3"/>
  <c r="AI633" i="3"/>
  <c r="AA633" i="3"/>
  <c r="AI496" i="3"/>
  <c r="AA496" i="3"/>
  <c r="AI902" i="3"/>
  <c r="AA902" i="3"/>
  <c r="AI995" i="3"/>
  <c r="AA995" i="3"/>
  <c r="AI219" i="3"/>
  <c r="AA219" i="3"/>
  <c r="AI560" i="3"/>
  <c r="AA560" i="3"/>
  <c r="AI527" i="3"/>
  <c r="AA527" i="3"/>
  <c r="AI839" i="3"/>
  <c r="AA839" i="3"/>
  <c r="AI907" i="3"/>
  <c r="AA907" i="3"/>
  <c r="AI648" i="3"/>
  <c r="AA648" i="3"/>
  <c r="AI615" i="3"/>
  <c r="AA615" i="3"/>
  <c r="AI578" i="3"/>
  <c r="AA578" i="3"/>
  <c r="AI224" i="3"/>
  <c r="AA224" i="3"/>
  <c r="AI80" i="3"/>
  <c r="AA80" i="3"/>
  <c r="AI679" i="3"/>
  <c r="AA679" i="3"/>
  <c r="AI582" i="3"/>
  <c r="AA582" i="3"/>
  <c r="AI295" i="3"/>
  <c r="AA295" i="3"/>
  <c r="AA758" i="3"/>
  <c r="AI758" i="3"/>
  <c r="AI126" i="3"/>
  <c r="AA126" i="3"/>
  <c r="AI339" i="3"/>
  <c r="AA339" i="3"/>
  <c r="AI221" i="3"/>
  <c r="AA221" i="3"/>
  <c r="AI192" i="3"/>
  <c r="AA192" i="3"/>
  <c r="AI544" i="3"/>
  <c r="AA544" i="3"/>
  <c r="AI952" i="3"/>
  <c r="AA952" i="3"/>
  <c r="AI996" i="3"/>
  <c r="AA996" i="3"/>
  <c r="AI72" i="3"/>
  <c r="AA72" i="3"/>
  <c r="AI27" i="3"/>
  <c r="AA27" i="3"/>
  <c r="AI155" i="3"/>
  <c r="AA155" i="3"/>
  <c r="AI1004" i="3"/>
  <c r="AA1004" i="3"/>
  <c r="AI426" i="3"/>
  <c r="AA426" i="3"/>
  <c r="AI880" i="3"/>
  <c r="AA880" i="3"/>
  <c r="AI795" i="3"/>
  <c r="AA795" i="3"/>
  <c r="AI624" i="3"/>
  <c r="AA624" i="3"/>
  <c r="AI591" i="3"/>
  <c r="AA591" i="3"/>
  <c r="AI554" i="3"/>
  <c r="AA554" i="3"/>
  <c r="AI129" i="3"/>
  <c r="AA129" i="3"/>
  <c r="AI677" i="3"/>
  <c r="AA677" i="3"/>
  <c r="AI655" i="3"/>
  <c r="AA655" i="3"/>
  <c r="AI558" i="3"/>
  <c r="AA558" i="3"/>
  <c r="AA870" i="3"/>
  <c r="AI870" i="3"/>
  <c r="AI963" i="3"/>
  <c r="AA963" i="3"/>
  <c r="AI975" i="3"/>
  <c r="AA975" i="3"/>
  <c r="AI735" i="3"/>
  <c r="AA735" i="3"/>
  <c r="AI785" i="3"/>
  <c r="AA785" i="3"/>
  <c r="AI28" i="3"/>
  <c r="AA28" i="3"/>
  <c r="AI83" i="3"/>
  <c r="AA83" i="3"/>
  <c r="AI813" i="3"/>
  <c r="AA813" i="3"/>
  <c r="AI823" i="3"/>
  <c r="AA823" i="3"/>
  <c r="AI877" i="3"/>
  <c r="AA877" i="3"/>
  <c r="AI626" i="3"/>
  <c r="AA626" i="3"/>
  <c r="AI660" i="3"/>
  <c r="AA660" i="3"/>
  <c r="AI249" i="3"/>
  <c r="AA249" i="3"/>
  <c r="AI393" i="3"/>
  <c r="AA393" i="3"/>
  <c r="AI406" i="3"/>
  <c r="AA406" i="3"/>
  <c r="AI873" i="3"/>
  <c r="AA873" i="3"/>
  <c r="AI82" i="3"/>
  <c r="AA82" i="3"/>
  <c r="AI270" i="3"/>
  <c r="AA270" i="3"/>
  <c r="AI442" i="3"/>
  <c r="AA442" i="3"/>
  <c r="AI946" i="3"/>
  <c r="AA946" i="3"/>
  <c r="AI108" i="3"/>
  <c r="AA108" i="3"/>
  <c r="AI10" i="3"/>
  <c r="AA10" i="3"/>
  <c r="AI371" i="3"/>
  <c r="AA371" i="3"/>
  <c r="AI536" i="3"/>
  <c r="AA536" i="3"/>
  <c r="AI830" i="3"/>
  <c r="AA830" i="3"/>
  <c r="AI234" i="3"/>
  <c r="AA234" i="3"/>
  <c r="AA893" i="3"/>
  <c r="AI893" i="3"/>
  <c r="AA948" i="3"/>
  <c r="AI948" i="3"/>
  <c r="AA968" i="3"/>
  <c r="AI968" i="3"/>
  <c r="AJ246" i="3"/>
  <c r="AB246" i="3"/>
  <c r="AJ515" i="3"/>
  <c r="AB515" i="3"/>
  <c r="AJ774" i="3"/>
  <c r="AB774" i="3"/>
  <c r="AJ646" i="3"/>
  <c r="AB646" i="3"/>
  <c r="AJ924" i="3"/>
  <c r="AB924" i="3"/>
  <c r="AB435" i="3"/>
  <c r="AJ435" i="3"/>
  <c r="AJ572" i="3"/>
  <c r="AB572" i="3"/>
  <c r="AJ254" i="3"/>
  <c r="AB254" i="3"/>
  <c r="AJ686" i="3"/>
  <c r="AB686" i="3"/>
  <c r="AJ329" i="3"/>
  <c r="AB329" i="3"/>
  <c r="AJ24" i="3"/>
  <c r="AB24" i="3"/>
  <c r="AJ192" i="3"/>
  <c r="AB192" i="3"/>
  <c r="AJ941" i="3"/>
  <c r="AB941" i="3"/>
  <c r="AJ812" i="3"/>
  <c r="AB812" i="3"/>
  <c r="AJ219" i="3"/>
  <c r="AB219" i="3"/>
  <c r="AJ476" i="3"/>
  <c r="AB476" i="3"/>
  <c r="AJ224" i="3"/>
  <c r="AB224" i="3"/>
  <c r="AJ386" i="3"/>
  <c r="AB386" i="3"/>
  <c r="AJ29" i="3"/>
  <c r="AB29" i="3"/>
  <c r="AJ64" i="3"/>
  <c r="AB64" i="3"/>
  <c r="AB668" i="3"/>
  <c r="AJ668" i="3"/>
  <c r="AJ424" i="3"/>
  <c r="AB424" i="3"/>
  <c r="AJ824" i="3"/>
  <c r="AB824" i="3"/>
  <c r="AJ451" i="3"/>
  <c r="AB451" i="3"/>
  <c r="AJ747" i="3"/>
  <c r="AB747" i="3"/>
  <c r="AJ605" i="3"/>
  <c r="AB605" i="3"/>
  <c r="AJ305" i="3"/>
  <c r="AB305" i="3"/>
  <c r="AJ63" i="3"/>
  <c r="AB63" i="3"/>
  <c r="AJ797" i="3"/>
  <c r="AB797" i="3"/>
  <c r="AJ911" i="3"/>
  <c r="AB911" i="3"/>
  <c r="AJ925" i="3"/>
  <c r="AB925" i="3"/>
  <c r="AJ626" i="3"/>
  <c r="AB626" i="3"/>
  <c r="AJ417" i="3"/>
  <c r="AB417" i="3"/>
  <c r="AJ234" i="3"/>
  <c r="AB234" i="3"/>
  <c r="AJ115" i="3"/>
  <c r="AB115" i="3"/>
  <c r="AJ890" i="3"/>
  <c r="AB890" i="3"/>
  <c r="AJ742" i="3"/>
  <c r="AB742" i="3"/>
  <c r="AB780" i="3"/>
  <c r="AJ780" i="3"/>
  <c r="AJ411" i="3"/>
  <c r="AB411" i="3"/>
  <c r="AJ962" i="3"/>
  <c r="AB962" i="3"/>
  <c r="AJ177" i="3"/>
  <c r="AB177" i="3"/>
  <c r="AJ28" i="3"/>
  <c r="AB28" i="3"/>
  <c r="AB692" i="3"/>
  <c r="AJ692" i="3"/>
  <c r="AJ589" i="3"/>
  <c r="AB589" i="3"/>
  <c r="AJ635" i="3"/>
  <c r="AB635" i="3"/>
  <c r="AJ1001" i="3"/>
  <c r="AB1001" i="3"/>
  <c r="AJ793" i="3"/>
  <c r="AB793" i="3"/>
  <c r="AJ201" i="3"/>
  <c r="AB201" i="3"/>
  <c r="AJ105" i="3"/>
  <c r="AB105" i="3"/>
  <c r="AJ521" i="3"/>
  <c r="AB521" i="3"/>
  <c r="AJ387" i="3"/>
  <c r="AB387" i="3"/>
  <c r="AJ505" i="3"/>
  <c r="AB505" i="3"/>
  <c r="AJ926" i="3"/>
  <c r="AB926" i="3"/>
  <c r="AJ640" i="3"/>
  <c r="AB640" i="3"/>
  <c r="AJ226" i="3"/>
  <c r="AB226" i="3"/>
  <c r="AJ137" i="3"/>
  <c r="AB137" i="3"/>
  <c r="AB721" i="3"/>
  <c r="AJ721" i="3"/>
  <c r="AJ684" i="3"/>
  <c r="AB684" i="3"/>
  <c r="AB818" i="3"/>
  <c r="AJ818" i="3"/>
  <c r="AJ631" i="3"/>
  <c r="AB631" i="3"/>
  <c r="AJ944" i="3"/>
  <c r="AB944" i="3"/>
  <c r="AJ503" i="3"/>
  <c r="AB503" i="3"/>
  <c r="AJ98" i="3"/>
  <c r="AB98" i="3"/>
  <c r="AB498" i="3"/>
  <c r="AJ498" i="3"/>
  <c r="AJ540" i="3"/>
  <c r="AB540" i="3"/>
  <c r="AJ316" i="3"/>
  <c r="AB316" i="3"/>
  <c r="AJ37" i="3"/>
  <c r="AB37" i="3"/>
  <c r="AJ569" i="3"/>
  <c r="AB569" i="3"/>
  <c r="AJ816" i="3"/>
  <c r="AB816" i="3"/>
  <c r="AJ195" i="3"/>
  <c r="AB195" i="3"/>
  <c r="AJ196" i="3"/>
  <c r="AB196" i="3"/>
  <c r="AJ202" i="3"/>
  <c r="AB202" i="3"/>
  <c r="AJ914" i="3"/>
  <c r="AB914" i="3"/>
  <c r="AJ335" i="3"/>
  <c r="AB335" i="3"/>
  <c r="AJ347" i="3"/>
  <c r="AB347" i="3"/>
  <c r="AJ380" i="3"/>
  <c r="AB380" i="3"/>
  <c r="AJ688" i="3"/>
  <c r="AB688" i="3"/>
  <c r="AJ194" i="3"/>
  <c r="AB194" i="3"/>
  <c r="AJ25" i="3"/>
  <c r="AB25" i="3"/>
  <c r="AJ303" i="3"/>
  <c r="AB303" i="3"/>
  <c r="AJ116" i="3"/>
  <c r="AB116" i="3"/>
  <c r="AB56" i="3"/>
  <c r="AJ56" i="3"/>
  <c r="AJ912" i="3"/>
  <c r="AB912" i="3"/>
  <c r="AJ928" i="3"/>
  <c r="AB928" i="3"/>
  <c r="AI204" i="3"/>
  <c r="AA204" i="3"/>
  <c r="AI750" i="3"/>
  <c r="AA750" i="3"/>
  <c r="AI653" i="3"/>
  <c r="AA653" i="3"/>
  <c r="AI568" i="3"/>
  <c r="AA568" i="3"/>
  <c r="AI69" i="3"/>
  <c r="AA69" i="3"/>
  <c r="AI102" i="3"/>
  <c r="AA102" i="3"/>
  <c r="AI717" i="3"/>
  <c r="AA717" i="3"/>
  <c r="AI628" i="3"/>
  <c r="AA628" i="3"/>
  <c r="AI370" i="3"/>
  <c r="AA370" i="3"/>
  <c r="AI119" i="3"/>
  <c r="AA119" i="3"/>
  <c r="AI379" i="3"/>
  <c r="AA379" i="3"/>
  <c r="AI127" i="3"/>
  <c r="AA127" i="3"/>
  <c r="AI687" i="3"/>
  <c r="AA687" i="3"/>
  <c r="AI120" i="3"/>
  <c r="AA120" i="3"/>
  <c r="AI26" i="3"/>
  <c r="AA26" i="3"/>
  <c r="H42" i="40"/>
  <c r="H20" i="5" s="1"/>
  <c r="H41" i="40"/>
  <c r="H39" i="40"/>
  <c r="J39" i="40" s="1"/>
  <c r="H40" i="40"/>
  <c r="H38" i="40"/>
  <c r="Q41" i="40"/>
  <c r="Q39" i="40"/>
  <c r="Q38" i="40"/>
  <c r="S38" i="40" s="1"/>
  <c r="Q42" i="40"/>
  <c r="Q20" i="5" s="1"/>
  <c r="Q40" i="40"/>
  <c r="S40" i="40" s="1"/>
  <c r="AI503" i="3"/>
  <c r="AA503" i="3"/>
  <c r="AA886" i="3"/>
  <c r="AI886" i="3"/>
  <c r="AI115" i="3"/>
  <c r="AA115" i="3"/>
  <c r="AI487" i="3"/>
  <c r="AA487" i="3"/>
  <c r="AA567" i="3"/>
  <c r="AI567" i="3"/>
  <c r="AA534" i="3"/>
  <c r="AI534" i="3"/>
  <c r="AI819" i="3"/>
  <c r="AA819" i="3"/>
  <c r="AI311" i="3"/>
  <c r="AA311" i="3"/>
  <c r="AI719" i="3"/>
  <c r="AA719" i="3"/>
  <c r="AI622" i="3"/>
  <c r="AA622" i="3"/>
  <c r="AI577" i="3"/>
  <c r="AA577" i="3"/>
  <c r="AI208" i="3"/>
  <c r="AA208" i="3"/>
  <c r="AI14" i="3"/>
  <c r="AA14" i="3"/>
  <c r="AI686" i="3"/>
  <c r="AA686" i="3"/>
  <c r="AI589" i="3"/>
  <c r="AA589" i="3"/>
  <c r="AI314" i="3"/>
  <c r="AA314" i="3"/>
  <c r="AI242" i="3"/>
  <c r="AA242" i="3"/>
  <c r="AI774" i="3"/>
  <c r="AA774" i="3"/>
  <c r="AI11" i="3"/>
  <c r="AA11" i="3"/>
  <c r="AI592" i="3"/>
  <c r="AA592" i="3"/>
  <c r="AI137" i="3"/>
  <c r="AA137" i="3"/>
  <c r="AI30" i="3"/>
  <c r="AA30" i="3"/>
  <c r="AI443" i="3"/>
  <c r="AA443" i="3"/>
  <c r="AI75" i="3"/>
  <c r="AA75" i="3"/>
  <c r="AI88" i="3"/>
  <c r="AA88" i="3"/>
  <c r="AI123" i="3"/>
  <c r="AA123" i="3"/>
  <c r="AI241" i="3"/>
  <c r="AA241" i="3"/>
  <c r="AI292" i="3"/>
  <c r="AA292" i="3"/>
  <c r="AI942" i="3"/>
  <c r="AA942" i="3"/>
  <c r="AI728" i="3"/>
  <c r="AA728" i="3"/>
  <c r="AI114" i="3"/>
  <c r="AA114" i="3"/>
  <c r="AI631" i="3"/>
  <c r="AA631" i="3"/>
  <c r="AI598" i="3"/>
  <c r="AA598" i="3"/>
  <c r="AI499" i="3"/>
  <c r="AA499" i="3"/>
  <c r="AI277" i="3"/>
  <c r="AA277" i="3"/>
  <c r="AI65" i="3"/>
  <c r="AA65" i="3"/>
  <c r="AI662" i="3"/>
  <c r="AA662" i="3"/>
  <c r="AI565" i="3"/>
  <c r="AA565" i="3"/>
  <c r="AI894" i="3"/>
  <c r="AA894" i="3"/>
  <c r="AI138" i="3"/>
  <c r="AA138" i="3"/>
  <c r="AI194" i="3"/>
  <c r="AA194" i="3"/>
  <c r="AI742" i="3"/>
  <c r="AA742" i="3"/>
  <c r="AI752" i="3"/>
  <c r="AA752" i="3"/>
  <c r="AI495" i="3"/>
  <c r="AA495" i="3"/>
  <c r="AI545" i="3"/>
  <c r="AA545" i="3"/>
  <c r="AI978" i="3"/>
  <c r="AA978" i="3"/>
  <c r="AI990" i="3"/>
  <c r="AA990" i="3"/>
  <c r="AI744" i="3"/>
  <c r="AA744" i="3"/>
  <c r="AI561" i="3"/>
  <c r="AA561" i="3"/>
  <c r="AI563" i="3"/>
  <c r="AA563" i="3"/>
  <c r="AI866" i="3"/>
  <c r="AA866" i="3"/>
  <c r="AI287" i="3"/>
  <c r="AA287" i="3"/>
  <c r="AI923" i="3"/>
  <c r="AA923" i="3"/>
  <c r="AI423" i="3"/>
  <c r="AA423" i="3"/>
  <c r="AA745" i="3"/>
  <c r="AI745" i="3"/>
  <c r="AA875" i="3"/>
  <c r="AI875" i="3"/>
  <c r="AI215" i="3"/>
  <c r="AA215" i="3"/>
  <c r="AI294" i="3"/>
  <c r="AA294" i="3"/>
  <c r="AI459" i="3"/>
  <c r="AA459" i="3"/>
  <c r="AA838" i="3"/>
  <c r="AI838" i="3"/>
  <c r="AI533" i="3"/>
  <c r="AA533" i="3"/>
  <c r="AI607" i="3"/>
  <c r="AA607" i="3"/>
  <c r="AI837" i="3"/>
  <c r="AA837" i="3"/>
  <c r="AI911" i="3"/>
  <c r="AA911" i="3"/>
  <c r="AI420" i="3"/>
  <c r="AA420" i="3"/>
  <c r="AI206" i="3"/>
  <c r="AA206" i="3"/>
  <c r="AI96" i="3"/>
  <c r="AA96" i="3"/>
  <c r="G33" i="34" a="1"/>
  <c r="G33" i="34" s="1"/>
  <c r="G27" i="34"/>
  <c r="Z6" i="3"/>
  <c r="Z8" i="3" s="1"/>
  <c r="H46" i="14" s="1"/>
  <c r="G32" i="34" a="1"/>
  <c r="G32" i="34" s="1"/>
  <c r="AJ872" i="3"/>
  <c r="AB872" i="3"/>
  <c r="AB607" i="3"/>
  <c r="AJ607" i="3"/>
  <c r="AJ317" i="3"/>
  <c r="AB317" i="3"/>
  <c r="AJ188" i="3"/>
  <c r="AB188" i="3"/>
  <c r="AJ54" i="3"/>
  <c r="AB54" i="3"/>
  <c r="AJ997" i="3"/>
  <c r="AB997" i="3"/>
  <c r="AJ957" i="3"/>
  <c r="AB957" i="3"/>
  <c r="AB374" i="3"/>
  <c r="AJ374" i="3"/>
  <c r="AJ49" i="3"/>
  <c r="AB49" i="3"/>
  <c r="AJ86" i="3"/>
  <c r="AB86" i="3"/>
  <c r="AJ588" i="3"/>
  <c r="AB588" i="3"/>
  <c r="AJ31" i="3"/>
  <c r="AB31" i="3"/>
  <c r="AJ228" i="3"/>
  <c r="AB228" i="3"/>
  <c r="AJ813" i="3"/>
  <c r="AB813" i="3"/>
  <c r="AJ252" i="3"/>
  <c r="AB252" i="3"/>
  <c r="AJ163" i="3"/>
  <c r="AB163" i="3"/>
  <c r="AJ559" i="3"/>
  <c r="AB559" i="3"/>
  <c r="AJ892" i="3"/>
  <c r="AB892" i="3"/>
  <c r="AJ758" i="3"/>
  <c r="AB758" i="3"/>
  <c r="AJ285" i="3"/>
  <c r="AB285" i="3"/>
  <c r="AJ100" i="3"/>
  <c r="AB100" i="3"/>
  <c r="AJ282" i="3"/>
  <c r="AB282" i="3"/>
  <c r="AJ682" i="3"/>
  <c r="AB682" i="3"/>
  <c r="AJ696" i="3"/>
  <c r="AB696" i="3"/>
  <c r="AJ499" i="3"/>
  <c r="AB499" i="3"/>
  <c r="AJ422" i="3"/>
  <c r="AB422" i="3"/>
  <c r="AJ630" i="3"/>
  <c r="AB630" i="3"/>
  <c r="AJ421" i="3"/>
  <c r="AB421" i="3"/>
  <c r="AJ214" i="3"/>
  <c r="AB214" i="3"/>
  <c r="AJ504" i="3"/>
  <c r="AB504" i="3"/>
  <c r="AJ783" i="3"/>
  <c r="AB783" i="3"/>
  <c r="AJ75" i="3"/>
  <c r="AB75" i="3"/>
  <c r="AJ909" i="3"/>
  <c r="AB909" i="3"/>
  <c r="AJ448" i="3"/>
  <c r="AB448" i="3"/>
  <c r="AJ266" i="3"/>
  <c r="AB266" i="3"/>
  <c r="AJ42" i="3"/>
  <c r="AB42" i="3"/>
  <c r="AJ43" i="3"/>
  <c r="AB43" i="3"/>
  <c r="AJ614" i="3"/>
  <c r="AB614" i="3"/>
  <c r="AJ866" i="3"/>
  <c r="AB866" i="3"/>
  <c r="AB764" i="3"/>
  <c r="AJ764" i="3"/>
  <c r="AB955" i="3"/>
  <c r="AJ955" i="3"/>
  <c r="AJ106" i="3"/>
  <c r="AB106" i="3"/>
  <c r="AJ490" i="3"/>
  <c r="AB490" i="3"/>
  <c r="AJ191" i="3"/>
  <c r="AB191" i="3"/>
  <c r="AJ419" i="3"/>
  <c r="AB419" i="3"/>
  <c r="AJ697" i="3"/>
  <c r="AB697" i="3"/>
  <c r="AB619" i="3"/>
  <c r="AJ619" i="3"/>
  <c r="AJ834" i="3"/>
  <c r="AB834" i="3"/>
  <c r="AJ365" i="3"/>
  <c r="AB365" i="3"/>
  <c r="AJ908" i="3"/>
  <c r="AB908" i="3"/>
  <c r="AJ829" i="3"/>
  <c r="AB829" i="3"/>
  <c r="AJ939" i="3"/>
  <c r="AB939" i="3"/>
  <c r="AJ544" i="3"/>
  <c r="AB544" i="3"/>
  <c r="AB483" i="3"/>
  <c r="AJ483" i="3"/>
  <c r="AJ665" i="3"/>
  <c r="AB665" i="3"/>
  <c r="AJ377" i="3"/>
  <c r="AB377" i="3"/>
  <c r="AJ88" i="3"/>
  <c r="AB88" i="3"/>
  <c r="AB685" i="3"/>
  <c r="AJ685" i="3"/>
  <c r="AJ556" i="3"/>
  <c r="AB556" i="3"/>
  <c r="AJ279" i="3"/>
  <c r="AB279" i="3"/>
  <c r="AB738" i="3"/>
  <c r="AJ738" i="3"/>
  <c r="AJ117" i="3"/>
  <c r="AB117" i="3"/>
  <c r="AJ536" i="3"/>
  <c r="AB536" i="3"/>
  <c r="AB264" i="3"/>
  <c r="AJ264" i="3"/>
  <c r="AJ337" i="3"/>
  <c r="AB337" i="3"/>
  <c r="AB318" i="3"/>
  <c r="AJ318" i="3"/>
  <c r="AJ184" i="3"/>
  <c r="AB184" i="3"/>
  <c r="AJ594" i="3"/>
  <c r="AB594" i="3"/>
  <c r="AJ610" i="3"/>
  <c r="AB610" i="3"/>
  <c r="AJ841" i="3"/>
  <c r="AB841" i="3"/>
  <c r="AJ262" i="3"/>
  <c r="AB262" i="3"/>
  <c r="AJ276" i="3"/>
  <c r="AB276" i="3"/>
  <c r="AJ152" i="3"/>
  <c r="AB152" i="3"/>
  <c r="AJ69" i="3"/>
  <c r="AB69" i="3"/>
  <c r="AJ220" i="3"/>
  <c r="AB220" i="3"/>
  <c r="AJ427" i="3"/>
  <c r="AB427" i="3"/>
  <c r="AB457" i="3"/>
  <c r="AJ457" i="3"/>
  <c r="AJ135" i="3"/>
  <c r="AB135" i="3"/>
  <c r="AJ699" i="3"/>
  <c r="AB699" i="3"/>
  <c r="AB571" i="3"/>
  <c r="AJ571" i="3"/>
  <c r="AJ857" i="3"/>
  <c r="AB857" i="3"/>
  <c r="AJ19" i="3"/>
  <c r="AB19" i="3"/>
  <c r="AJ55" i="3"/>
  <c r="AB55" i="3"/>
  <c r="AB937" i="3"/>
  <c r="AJ937" i="3"/>
  <c r="AI817" i="3"/>
  <c r="AA817" i="3"/>
  <c r="AI757" i="3"/>
  <c r="AA757" i="3"/>
  <c r="AI668" i="3"/>
  <c r="AA668" i="3"/>
  <c r="AI639" i="3"/>
  <c r="AA639" i="3"/>
  <c r="AI665" i="3"/>
  <c r="AA665" i="3"/>
  <c r="AI856" i="3"/>
  <c r="AA856" i="3"/>
  <c r="AI732" i="3"/>
  <c r="AA732" i="3"/>
  <c r="AI595" i="3"/>
  <c r="AA595" i="3"/>
  <c r="AI390" i="3"/>
  <c r="AA390" i="3"/>
  <c r="AA525" i="3"/>
  <c r="AI525" i="3"/>
  <c r="AI820" i="3"/>
  <c r="AA820" i="3"/>
  <c r="AI683" i="3"/>
  <c r="AA683" i="3"/>
  <c r="AI694" i="3"/>
  <c r="AA694" i="3"/>
  <c r="AI111" i="3"/>
  <c r="AA111" i="3"/>
  <c r="AI141" i="3"/>
  <c r="AA141" i="3"/>
  <c r="AI54" i="3"/>
  <c r="AA54" i="3"/>
  <c r="AI950" i="3"/>
  <c r="AA950" i="3"/>
  <c r="AI173" i="3"/>
  <c r="AA173" i="3"/>
  <c r="AI191" i="3"/>
  <c r="AA191" i="3"/>
  <c r="AI181" i="3"/>
  <c r="AA181" i="3"/>
  <c r="AI958" i="3"/>
  <c r="AA958" i="3"/>
  <c r="AI896" i="3"/>
  <c r="AA896" i="3"/>
  <c r="AI84" i="3"/>
  <c r="AA84" i="3"/>
  <c r="AI237" i="3"/>
  <c r="AA237" i="3"/>
  <c r="AI726" i="3"/>
  <c r="AA726" i="3"/>
  <c r="AI629" i="3"/>
  <c r="AA629" i="3"/>
  <c r="AI480" i="3"/>
  <c r="AA480" i="3"/>
  <c r="AI199" i="3"/>
  <c r="AA199" i="3"/>
  <c r="AI261" i="3"/>
  <c r="AA261" i="3"/>
  <c r="AI693" i="3"/>
  <c r="AA693" i="3"/>
  <c r="AI604" i="3"/>
  <c r="AA604" i="3"/>
  <c r="AI329" i="3"/>
  <c r="AA329" i="3"/>
  <c r="AI31" i="3"/>
  <c r="AA31" i="3"/>
  <c r="AI781" i="3"/>
  <c r="AA781" i="3"/>
  <c r="AI692" i="3"/>
  <c r="AA692" i="3"/>
  <c r="AI663" i="3"/>
  <c r="AA663" i="3"/>
  <c r="AI523" i="3"/>
  <c r="AA523" i="3"/>
  <c r="AI285" i="3"/>
  <c r="AA285" i="3"/>
  <c r="AI756" i="3"/>
  <c r="AA756" i="3"/>
  <c r="AI619" i="3"/>
  <c r="AA619" i="3"/>
  <c r="AI422" i="3"/>
  <c r="AA422" i="3"/>
  <c r="AI780" i="3"/>
  <c r="AA780" i="3"/>
  <c r="AI118" i="3"/>
  <c r="AA118" i="3"/>
  <c r="AI303" i="3"/>
  <c r="AA303" i="3"/>
  <c r="AI427" i="3"/>
  <c r="AA427" i="3"/>
  <c r="AI246" i="3"/>
  <c r="AA246" i="3"/>
  <c r="AI305" i="3"/>
  <c r="AA305" i="3"/>
  <c r="AA966" i="3"/>
  <c r="AI966" i="3"/>
  <c r="AA910" i="3"/>
  <c r="AI910" i="3"/>
  <c r="AI228" i="3"/>
  <c r="AA228" i="3"/>
  <c r="AI364" i="3"/>
  <c r="AA364" i="3"/>
  <c r="AI131" i="3"/>
  <c r="AA131" i="3"/>
  <c r="AI921" i="3"/>
  <c r="AA921" i="3"/>
  <c r="AI516" i="3"/>
  <c r="AA516" i="3"/>
  <c r="AA915" i="3"/>
  <c r="AI915" i="3"/>
  <c r="AI416" i="3"/>
  <c r="AA416" i="3"/>
  <c r="AI481" i="3"/>
  <c r="AA481" i="3"/>
  <c r="AI749" i="3"/>
  <c r="AA749" i="3"/>
  <c r="AI759" i="3"/>
  <c r="AA759" i="3"/>
  <c r="AI502" i="3"/>
  <c r="AA502" i="3"/>
  <c r="AI512" i="3"/>
  <c r="AA512" i="3"/>
  <c r="AI265" i="3"/>
  <c r="AA265" i="3"/>
  <c r="AI177" i="3"/>
  <c r="AA177" i="3"/>
  <c r="AI964" i="3"/>
  <c r="AA964" i="3"/>
  <c r="AI991" i="3"/>
  <c r="AA991" i="3"/>
  <c r="AI154" i="3"/>
  <c r="AA154" i="3"/>
  <c r="AI992" i="3"/>
  <c r="AA992" i="3"/>
  <c r="AI900" i="3"/>
  <c r="AA900" i="3"/>
  <c r="AI636" i="3"/>
  <c r="AA636" i="3"/>
  <c r="AI702" i="3"/>
  <c r="AA702" i="3"/>
  <c r="AI712" i="3"/>
  <c r="AA712" i="3"/>
  <c r="AI399" i="3"/>
  <c r="AA399" i="3"/>
  <c r="AI24" i="3"/>
  <c r="AA24" i="3"/>
  <c r="AA737" i="3"/>
  <c r="AI737" i="3"/>
  <c r="AI739" i="3"/>
  <c r="AA739" i="3"/>
  <c r="AI845" i="3"/>
  <c r="AA845" i="3"/>
  <c r="AI548" i="3"/>
  <c r="AA548" i="3"/>
  <c r="AI614" i="3"/>
  <c r="AA614" i="3"/>
  <c r="AI852" i="3"/>
  <c r="AA852" i="3"/>
  <c r="AI348" i="3"/>
  <c r="AA348" i="3"/>
  <c r="AI322" i="3"/>
  <c r="AA322" i="3"/>
  <c r="AI600" i="3"/>
  <c r="AA600" i="3"/>
  <c r="AI722" i="3"/>
  <c r="AA722" i="3"/>
  <c r="AJ273" i="3"/>
  <c r="AB273" i="3"/>
  <c r="AJ68" i="3"/>
  <c r="AB68" i="3"/>
  <c r="AJ447" i="3"/>
  <c r="AB447" i="3"/>
  <c r="AJ97" i="3"/>
  <c r="AB97" i="3"/>
  <c r="AJ415" i="3"/>
  <c r="AB415" i="3"/>
  <c r="AJ484" i="3"/>
  <c r="AB484" i="3"/>
  <c r="AJ253" i="3"/>
  <c r="AB253" i="3"/>
  <c r="AJ340" i="3"/>
  <c r="AB340" i="3"/>
  <c r="AJ247" i="3"/>
  <c r="AB247" i="3"/>
  <c r="AB345" i="3"/>
  <c r="AJ345" i="3"/>
  <c r="AJ803" i="3"/>
  <c r="AB803" i="3"/>
  <c r="AJ849" i="3"/>
  <c r="AB849" i="3"/>
  <c r="AB662" i="3"/>
  <c r="AJ662" i="3"/>
  <c r="AJ155" i="3"/>
  <c r="AB155" i="3"/>
  <c r="AJ799" i="3"/>
  <c r="AB799" i="3"/>
  <c r="AJ114" i="3"/>
  <c r="AB114" i="3"/>
  <c r="AJ393" i="3"/>
  <c r="AB393" i="3"/>
  <c r="AJ459" i="3"/>
  <c r="AB459" i="3"/>
  <c r="AJ554" i="3"/>
  <c r="AB554" i="3"/>
  <c r="AJ511" i="3"/>
  <c r="AB511" i="3"/>
  <c r="AJ680" i="3"/>
  <c r="AB680" i="3"/>
  <c r="AJ981" i="3"/>
  <c r="AB981" i="3"/>
  <c r="AJ671" i="3"/>
  <c r="AB671" i="3"/>
  <c r="AJ238" i="3"/>
  <c r="AB238" i="3"/>
  <c r="AJ986" i="3"/>
  <c r="AB986" i="3"/>
  <c r="AB203" i="3"/>
  <c r="AJ203" i="3"/>
  <c r="AJ81" i="3"/>
  <c r="AB81" i="3"/>
  <c r="AJ703" i="3"/>
  <c r="AB703" i="3"/>
  <c r="AJ934" i="3"/>
  <c r="AB934" i="3"/>
  <c r="AJ489" i="3"/>
  <c r="AB489" i="3"/>
  <c r="AJ166" i="3"/>
  <c r="AB166" i="3"/>
  <c r="AJ817" i="3"/>
  <c r="AB817" i="3"/>
  <c r="AJ958" i="3"/>
  <c r="AB958" i="3"/>
  <c r="AJ843" i="3"/>
  <c r="AB843" i="3"/>
  <c r="AJ532" i="3"/>
  <c r="AB532" i="3"/>
  <c r="AJ781" i="3"/>
  <c r="AB781" i="3"/>
  <c r="AJ972" i="3"/>
  <c r="AB972" i="3"/>
  <c r="AJ94" i="3"/>
  <c r="AB94" i="3"/>
  <c r="AB664" i="3"/>
  <c r="AJ664" i="3"/>
  <c r="AJ854" i="3"/>
  <c r="AB854" i="3"/>
  <c r="AB722" i="3"/>
  <c r="AJ722" i="3"/>
  <c r="AJ179" i="3"/>
  <c r="AB179" i="3"/>
  <c r="AB636" i="3"/>
  <c r="AJ636" i="3"/>
  <c r="AJ827" i="3"/>
  <c r="AB827" i="3"/>
  <c r="AJ22" i="3"/>
  <c r="AB22" i="3"/>
  <c r="AB838" i="3"/>
  <c r="AJ838" i="3"/>
  <c r="AJ701" i="3"/>
  <c r="AB701" i="3"/>
  <c r="AJ553" i="3"/>
  <c r="AB553" i="3"/>
  <c r="AJ859" i="3"/>
  <c r="AB859" i="3"/>
  <c r="AJ473" i="3"/>
  <c r="AB473" i="3"/>
  <c r="AJ706" i="3"/>
  <c r="AB706" i="3"/>
  <c r="AJ38" i="3"/>
  <c r="AB38" i="3"/>
  <c r="AB225" i="3"/>
  <c r="AJ225" i="3"/>
  <c r="AJ557" i="3"/>
  <c r="AB557" i="3"/>
  <c r="AJ46" i="3"/>
  <c r="AB46" i="3"/>
  <c r="AJ715" i="3"/>
  <c r="AB715" i="3"/>
  <c r="AJ731" i="3"/>
  <c r="AB731" i="3"/>
  <c r="AJ65" i="3"/>
  <c r="AB65" i="3"/>
  <c r="AJ36" i="3"/>
  <c r="AB36" i="3"/>
  <c r="AJ142" i="3"/>
  <c r="AB142" i="3"/>
  <c r="AJ14" i="3"/>
  <c r="AB14" i="3"/>
  <c r="AJ87" i="3"/>
  <c r="AB87" i="3"/>
  <c r="AJ391" i="3"/>
  <c r="AB391" i="3"/>
  <c r="AJ587" i="3"/>
  <c r="AB587" i="3"/>
  <c r="AJ603" i="3"/>
  <c r="AB603" i="3"/>
  <c r="AJ62" i="3"/>
  <c r="AB62" i="3"/>
  <c r="AJ844" i="3"/>
  <c r="AB844" i="3"/>
  <c r="AJ716" i="3"/>
  <c r="AB716" i="3"/>
  <c r="AB171" i="3"/>
  <c r="AJ171" i="3"/>
  <c r="AJ293" i="3"/>
  <c r="AB293" i="3"/>
  <c r="AJ92" i="3"/>
  <c r="AB92" i="3"/>
  <c r="AJ416" i="3"/>
  <c r="AB416" i="3"/>
  <c r="AJ375" i="3"/>
  <c r="AB375" i="3"/>
  <c r="AB520" i="3"/>
  <c r="AJ520" i="3"/>
  <c r="AJ263" i="3"/>
  <c r="AB263" i="3"/>
  <c r="AJ683" i="3"/>
  <c r="AB683" i="3"/>
  <c r="AJ259" i="3"/>
  <c r="AB259" i="3"/>
  <c r="AJ299" i="3"/>
  <c r="AB299" i="3"/>
  <c r="AI94" i="3"/>
  <c r="AA94" i="3"/>
  <c r="AI708" i="3"/>
  <c r="AA708" i="3"/>
  <c r="AI635" i="3"/>
  <c r="AA635" i="3"/>
  <c r="AI987" i="3"/>
  <c r="AA987" i="3"/>
  <c r="AI214" i="3"/>
  <c r="AA214" i="3"/>
  <c r="AI89" i="3"/>
  <c r="AA89" i="3"/>
  <c r="AA699" i="3"/>
  <c r="AI699" i="3"/>
  <c r="AI682" i="3"/>
  <c r="AA682" i="3"/>
  <c r="AI396" i="3"/>
  <c r="AA396" i="3"/>
  <c r="AI178" i="3"/>
  <c r="AA178" i="3"/>
  <c r="AI787" i="3"/>
  <c r="AA787" i="3"/>
  <c r="AI770" i="3"/>
  <c r="AA770" i="3"/>
  <c r="AI701" i="3"/>
  <c r="AA701" i="3"/>
  <c r="AI43" i="3"/>
  <c r="AA43" i="3"/>
  <c r="AI320" i="3"/>
  <c r="AA320" i="3"/>
  <c r="AA747" i="3"/>
  <c r="AI747" i="3"/>
  <c r="AA730" i="3"/>
  <c r="AI730" i="3"/>
  <c r="AI859" i="3"/>
  <c r="AA859" i="3"/>
  <c r="AI250" i="3"/>
  <c r="AA250" i="3"/>
  <c r="AI23" i="3"/>
  <c r="AA23" i="3"/>
  <c r="AI42" i="3"/>
  <c r="AA42" i="3"/>
  <c r="AI212" i="3"/>
  <c r="AA212" i="3"/>
  <c r="AI116" i="3"/>
  <c r="AA116" i="3"/>
  <c r="AI555" i="3"/>
  <c r="AA555" i="3"/>
  <c r="AI931" i="3"/>
  <c r="AA931" i="3"/>
  <c r="AI580" i="3"/>
  <c r="AA580" i="3"/>
  <c r="AI916" i="3"/>
  <c r="AA916" i="3"/>
  <c r="AI233" i="3"/>
  <c r="AA233" i="3"/>
  <c r="AI501" i="3"/>
  <c r="AA501" i="3"/>
  <c r="AI644" i="3"/>
  <c r="AA644" i="3"/>
  <c r="AI571" i="3"/>
  <c r="AA571" i="3"/>
  <c r="AI421" i="3"/>
  <c r="AA421" i="3"/>
  <c r="AI236" i="3"/>
  <c r="AA236" i="3"/>
  <c r="AI796" i="3"/>
  <c r="AA796" i="3"/>
  <c r="AI659" i="3"/>
  <c r="AA659" i="3"/>
  <c r="AI670" i="3"/>
  <c r="AA670" i="3"/>
  <c r="AI297" i="3"/>
  <c r="AA297" i="3"/>
  <c r="AI656" i="3"/>
  <c r="AA656" i="3"/>
  <c r="AI723" i="3"/>
  <c r="AA723" i="3"/>
  <c r="AI706" i="3"/>
  <c r="AA706" i="3"/>
  <c r="AI865" i="3"/>
  <c r="AA865" i="3"/>
  <c r="AI343" i="3"/>
  <c r="AA343" i="3"/>
  <c r="AI811" i="3"/>
  <c r="AA811" i="3"/>
  <c r="AI794" i="3"/>
  <c r="AA794" i="3"/>
  <c r="AI725" i="3"/>
  <c r="AA725" i="3"/>
  <c r="AI184" i="3"/>
  <c r="AA184" i="3"/>
  <c r="AI53" i="3"/>
  <c r="AA53" i="3"/>
  <c r="AI858" i="3"/>
  <c r="AA858" i="3"/>
  <c r="AI455" i="3"/>
  <c r="AA455" i="3"/>
  <c r="AI538" i="3"/>
  <c r="AA538" i="3"/>
  <c r="AI132" i="3"/>
  <c r="AA132" i="3"/>
  <c r="AA789" i="3"/>
  <c r="AI789" i="3"/>
  <c r="AI187" i="3"/>
  <c r="AA187" i="3"/>
  <c r="AI40" i="3"/>
  <c r="AA40" i="3"/>
  <c r="AI328" i="3"/>
  <c r="AA328" i="3"/>
  <c r="AI425" i="3"/>
  <c r="AA425" i="3"/>
  <c r="AI438" i="3"/>
  <c r="AA438" i="3"/>
  <c r="AI970" i="3"/>
  <c r="AA970" i="3"/>
  <c r="AI982" i="3"/>
  <c r="AA982" i="3"/>
  <c r="AI509" i="3"/>
  <c r="AA509" i="3"/>
  <c r="AI583" i="3"/>
  <c r="AA583" i="3"/>
  <c r="AI797" i="3"/>
  <c r="AA797" i="3"/>
  <c r="AI871" i="3"/>
  <c r="AA871" i="3"/>
  <c r="AI92" i="3"/>
  <c r="AA92" i="3"/>
  <c r="AI447" i="3"/>
  <c r="AA447" i="3"/>
  <c r="AI189" i="3"/>
  <c r="AA189" i="3"/>
  <c r="AI367" i="3"/>
  <c r="AA367" i="3"/>
  <c r="AI32" i="3"/>
  <c r="AA32" i="3"/>
  <c r="AI603" i="3"/>
  <c r="AA603" i="3"/>
  <c r="AA709" i="3"/>
  <c r="AI709" i="3"/>
  <c r="AI783" i="3"/>
  <c r="AA783" i="3"/>
  <c r="AI374" i="3"/>
  <c r="AA374" i="3"/>
  <c r="AI522" i="3"/>
  <c r="AA522" i="3"/>
  <c r="AI704" i="3"/>
  <c r="AA704" i="3"/>
  <c r="AI826" i="3"/>
  <c r="AA826" i="3"/>
  <c r="AI860" i="3"/>
  <c r="AA860" i="3"/>
  <c r="AI483" i="3"/>
  <c r="AA483" i="3"/>
  <c r="AI621" i="3"/>
  <c r="AA621" i="3"/>
  <c r="AA755" i="3"/>
  <c r="AI755" i="3"/>
  <c r="AI955" i="3"/>
  <c r="AA955" i="3"/>
  <c r="AI967" i="3"/>
  <c r="AA967" i="3"/>
  <c r="AI671" i="3"/>
  <c r="AA671" i="3"/>
  <c r="AI721" i="3"/>
  <c r="AA721" i="3"/>
  <c r="J40" i="40"/>
  <c r="AJ733" i="3"/>
  <c r="AB733" i="3"/>
  <c r="AJ927" i="3"/>
  <c r="AB927" i="3"/>
  <c r="AJ343" i="3"/>
  <c r="AB343" i="3"/>
  <c r="AJ644" i="3"/>
  <c r="AB644" i="3"/>
  <c r="AJ440" i="3"/>
  <c r="AB440" i="3"/>
  <c r="AJ591" i="3"/>
  <c r="AB591" i="3"/>
  <c r="AJ396" i="3"/>
  <c r="AB396" i="3"/>
  <c r="AJ292" i="3"/>
  <c r="AB292" i="3"/>
  <c r="AJ71" i="3"/>
  <c r="AB71" i="3"/>
  <c r="AJ249" i="3"/>
  <c r="AB249" i="3"/>
  <c r="AJ948" i="3"/>
  <c r="AB948" i="3"/>
  <c r="AJ123" i="3"/>
  <c r="AB123" i="3"/>
  <c r="AJ831" i="3"/>
  <c r="AB831" i="3"/>
  <c r="AJ525" i="3"/>
  <c r="AB525" i="3"/>
  <c r="AJ879" i="3"/>
  <c r="AB879" i="3"/>
  <c r="AJ274" i="3"/>
  <c r="AB274" i="3"/>
  <c r="AJ154" i="3"/>
  <c r="AB154" i="3"/>
  <c r="AJ629" i="3"/>
  <c r="AB629" i="3"/>
  <c r="AJ675" i="3"/>
  <c r="AB675" i="3"/>
  <c r="AJ996" i="3"/>
  <c r="AB996" i="3"/>
  <c r="AJ833" i="3"/>
  <c r="AB833" i="3"/>
  <c r="AJ283" i="3"/>
  <c r="AB283" i="3"/>
  <c r="AJ751" i="3"/>
  <c r="AB751" i="3"/>
  <c r="AJ45" i="3"/>
  <c r="AB45" i="3"/>
  <c r="AJ916" i="3"/>
  <c r="AB916" i="3"/>
  <c r="AJ17" i="3"/>
  <c r="AB17" i="3"/>
  <c r="AJ26" i="3"/>
  <c r="AB26" i="3"/>
  <c r="AJ537" i="3"/>
  <c r="AB537" i="3"/>
  <c r="AJ705" i="3"/>
  <c r="AB705" i="3"/>
  <c r="AJ888" i="3"/>
  <c r="AB888" i="3"/>
  <c r="AJ190" i="3"/>
  <c r="AB190" i="3"/>
  <c r="AJ507" i="3"/>
  <c r="AB507" i="3"/>
  <c r="AJ858" i="3"/>
  <c r="AB858" i="3"/>
  <c r="AJ213" i="3"/>
  <c r="AB213" i="3"/>
  <c r="AJ107" i="3"/>
  <c r="AB107" i="3"/>
  <c r="AJ552" i="3"/>
  <c r="AB552" i="3"/>
  <c r="AJ975" i="3"/>
  <c r="AB975" i="3"/>
  <c r="AJ200" i="3"/>
  <c r="AB200" i="3"/>
  <c r="AJ673" i="3"/>
  <c r="AB673" i="3"/>
  <c r="AJ689" i="3"/>
  <c r="AB689" i="3"/>
  <c r="AJ118" i="3"/>
  <c r="AB118" i="3"/>
  <c r="AJ1004" i="3"/>
  <c r="AB1004" i="3"/>
  <c r="AJ575" i="3"/>
  <c r="AB575" i="3"/>
  <c r="AJ806" i="3"/>
  <c r="AB806" i="3"/>
  <c r="AJ182" i="3"/>
  <c r="AB182" i="3"/>
  <c r="AJ535" i="3"/>
  <c r="AB535" i="3"/>
  <c r="AJ256" i="3"/>
  <c r="AB256" i="3"/>
  <c r="AJ227" i="3"/>
  <c r="AB227" i="3"/>
  <c r="AJ306" i="3"/>
  <c r="AB306" i="3"/>
  <c r="AJ653" i="3"/>
  <c r="AB653" i="3"/>
  <c r="AJ110" i="3"/>
  <c r="AB110" i="3"/>
  <c r="AJ270" i="3"/>
  <c r="AB270" i="3"/>
  <c r="AJ710" i="3"/>
  <c r="AB710" i="3"/>
  <c r="AJ229" i="3"/>
  <c r="AB229" i="3"/>
  <c r="AJ860" i="3"/>
  <c r="AB860" i="3"/>
  <c r="AJ876" i="3"/>
  <c r="AB876" i="3"/>
  <c r="AJ497" i="3"/>
  <c r="AB497" i="3"/>
  <c r="AJ72" i="3"/>
  <c r="AB72" i="3"/>
  <c r="AJ165" i="3"/>
  <c r="AB165" i="3"/>
  <c r="AJ359" i="3"/>
  <c r="AB359" i="3"/>
  <c r="AJ124" i="3"/>
  <c r="AB124" i="3"/>
  <c r="AJ128" i="3"/>
  <c r="AB128" i="3"/>
  <c r="AB732" i="3"/>
  <c r="AJ732" i="3"/>
  <c r="AJ748" i="3"/>
  <c r="AB748" i="3"/>
  <c r="AJ311" i="3"/>
  <c r="AB311" i="3"/>
  <c r="AJ143" i="3"/>
  <c r="AB143" i="3"/>
  <c r="AJ861" i="3"/>
  <c r="AB861" i="3"/>
  <c r="AJ519" i="3"/>
  <c r="AB519" i="3"/>
  <c r="AJ185" i="3"/>
  <c r="AB185" i="3"/>
  <c r="AJ133" i="3"/>
  <c r="AB133" i="3"/>
  <c r="AJ604" i="3"/>
  <c r="AB604" i="3"/>
  <c r="AJ582" i="3"/>
  <c r="AB582" i="3"/>
  <c r="AB678" i="3"/>
  <c r="AJ678" i="3"/>
  <c r="AJ550" i="3"/>
  <c r="AB550" i="3"/>
  <c r="AB828" i="3"/>
  <c r="AJ828" i="3"/>
  <c r="AJ541" i="3"/>
  <c r="AB541" i="3"/>
  <c r="AJ170" i="3"/>
  <c r="AB170" i="3"/>
  <c r="AB840" i="3"/>
  <c r="AJ840" i="3"/>
  <c r="AJ354" i="3"/>
  <c r="AB354" i="3"/>
  <c r="AB918" i="3"/>
  <c r="AJ918" i="3"/>
  <c r="AJ790" i="3"/>
  <c r="AB790" i="3"/>
  <c r="AJ388" i="3"/>
  <c r="AB388" i="3"/>
  <c r="AJ845" i="3"/>
  <c r="AB845" i="3"/>
  <c r="AJ891" i="3"/>
  <c r="AB891" i="3"/>
  <c r="AI321" i="3"/>
  <c r="AA321" i="3"/>
  <c r="AI300" i="3"/>
  <c r="AA300" i="3"/>
  <c r="AI296" i="3"/>
  <c r="AA296" i="3"/>
  <c r="AI929" i="3"/>
  <c r="AA929" i="3"/>
  <c r="AI156" i="3"/>
  <c r="AA156" i="3"/>
  <c r="AI468" i="3"/>
  <c r="AA468" i="3"/>
  <c r="AI87" i="3"/>
  <c r="AA87" i="3"/>
  <c r="AI937" i="3"/>
  <c r="AA937" i="3"/>
  <c r="AI340" i="3"/>
  <c r="AA340" i="3"/>
  <c r="AI179" i="3"/>
  <c r="AA179" i="3"/>
  <c r="AI355" i="3"/>
  <c r="AA355" i="3"/>
  <c r="AI874" i="3"/>
  <c r="AA874" i="3"/>
  <c r="AI769" i="3"/>
  <c r="AA769" i="3"/>
  <c r="AI716" i="3"/>
  <c r="AA716" i="3"/>
  <c r="AI280" i="3"/>
  <c r="AA280" i="3"/>
  <c r="AA168" i="3"/>
  <c r="AI168" i="3"/>
  <c r="AI834" i="3"/>
  <c r="AA834" i="3"/>
  <c r="AI729" i="3"/>
  <c r="AA729" i="3"/>
  <c r="AI514" i="3"/>
  <c r="AA514" i="3"/>
  <c r="AI21" i="3"/>
  <c r="AA21" i="3"/>
  <c r="AI922" i="3"/>
  <c r="AA922" i="3"/>
  <c r="AA391" i="3"/>
  <c r="AI391" i="3"/>
  <c r="AI764" i="3"/>
  <c r="AA764" i="3"/>
  <c r="AI188" i="3"/>
  <c r="AA188" i="3"/>
  <c r="AI176" i="3"/>
  <c r="AA176" i="3"/>
  <c r="AI310" i="3"/>
  <c r="AA310" i="3"/>
  <c r="AI149" i="3"/>
  <c r="AA149" i="3"/>
  <c r="AI121" i="3"/>
  <c r="AA121" i="3"/>
  <c r="AI144" i="3"/>
  <c r="AA144" i="3"/>
  <c r="AI267" i="3"/>
  <c r="AA267" i="3"/>
  <c r="AI268" i="3"/>
  <c r="AA268" i="3"/>
  <c r="AI918" i="3"/>
  <c r="AA918" i="3"/>
  <c r="AI318" i="3"/>
  <c r="AA318" i="3"/>
  <c r="AI226" i="3"/>
  <c r="AA226" i="3"/>
  <c r="AI763" i="3"/>
  <c r="AA763" i="3"/>
  <c r="AI746" i="3"/>
  <c r="AA746" i="3"/>
  <c r="AI613" i="3"/>
  <c r="AA613" i="3"/>
  <c r="AI317" i="3"/>
  <c r="AA317" i="3"/>
  <c r="AI319" i="3"/>
  <c r="AA319" i="3"/>
  <c r="AI810" i="3"/>
  <c r="AA810" i="3"/>
  <c r="AI705" i="3"/>
  <c r="AA705" i="3"/>
  <c r="AI490" i="3"/>
  <c r="AA490" i="3"/>
  <c r="AI299" i="3"/>
  <c r="AA299" i="3"/>
  <c r="AI898" i="3"/>
  <c r="AA898" i="3"/>
  <c r="AI793" i="3"/>
  <c r="AA793" i="3"/>
  <c r="AI740" i="3"/>
  <c r="AA740" i="3"/>
  <c r="AI93" i="3"/>
  <c r="AA93" i="3"/>
  <c r="AA39" i="3"/>
  <c r="AI39" i="3"/>
  <c r="AI857" i="3"/>
  <c r="AA857" i="3"/>
  <c r="AI720" i="3"/>
  <c r="AA720" i="3"/>
  <c r="AI537" i="3"/>
  <c r="AA537" i="3"/>
  <c r="AI133" i="3"/>
  <c r="AA133" i="3"/>
  <c r="AI57" i="3"/>
  <c r="AA57" i="3"/>
  <c r="AI232" i="3"/>
  <c r="AA232" i="3"/>
  <c r="AI213" i="3"/>
  <c r="AA213" i="3"/>
  <c r="AA843" i="3"/>
  <c r="AI843" i="3"/>
  <c r="AI434" i="3"/>
  <c r="AA434" i="3"/>
  <c r="AI519" i="3"/>
  <c r="AA519" i="3"/>
  <c r="AI197" i="3"/>
  <c r="AA197" i="3"/>
  <c r="AI336" i="3"/>
  <c r="AA336" i="3"/>
  <c r="AI524" i="3"/>
  <c r="AA524" i="3"/>
  <c r="AI526" i="3"/>
  <c r="AA526" i="3"/>
  <c r="AI812" i="3"/>
  <c r="AA812" i="3"/>
  <c r="AI211" i="3"/>
  <c r="AA211" i="3"/>
  <c r="AI559" i="3"/>
  <c r="AA559" i="3"/>
  <c r="AI609" i="3"/>
  <c r="AA609" i="3"/>
  <c r="AI611" i="3"/>
  <c r="AA611" i="3"/>
  <c r="AI914" i="3"/>
  <c r="AA914" i="3"/>
  <c r="AI381" i="3"/>
  <c r="AA381" i="3"/>
  <c r="AI690" i="3"/>
  <c r="AA690" i="3"/>
  <c r="AI724" i="3"/>
  <c r="AA724" i="3"/>
  <c r="AI790" i="3"/>
  <c r="AA790" i="3"/>
  <c r="AA469" i="3"/>
  <c r="AI469" i="3"/>
  <c r="AI521" i="3"/>
  <c r="AA521" i="3"/>
  <c r="AI775" i="3"/>
  <c r="AA775" i="3"/>
  <c r="AI825" i="3"/>
  <c r="AA825" i="3"/>
  <c r="AI827" i="3"/>
  <c r="AA827" i="3"/>
  <c r="AI515" i="3"/>
  <c r="AA515" i="3"/>
  <c r="AI954" i="3"/>
  <c r="AA954" i="3"/>
  <c r="AI172" i="3"/>
  <c r="AA172" i="3"/>
  <c r="AI74" i="3"/>
  <c r="AA74" i="3"/>
  <c r="AI612" i="3"/>
  <c r="AA612" i="3"/>
  <c r="AA678" i="3"/>
  <c r="AI678" i="3"/>
  <c r="AI688" i="3"/>
  <c r="AA688" i="3"/>
  <c r="S41" i="40"/>
  <c r="AH6" i="3"/>
  <c r="AH8" i="3" s="1"/>
  <c r="H47" i="14" s="1"/>
  <c r="AJ149" i="3"/>
  <c r="AB149" i="3"/>
  <c r="AJ242" i="3"/>
  <c r="AB242" i="3"/>
  <c r="AJ233" i="3"/>
  <c r="AB233" i="3"/>
  <c r="AJ449" i="3"/>
  <c r="AB449" i="3"/>
  <c r="AJ508" i="3"/>
  <c r="AB508" i="3"/>
  <c r="AJ808" i="3"/>
  <c r="AB808" i="3"/>
  <c r="AJ698" i="3"/>
  <c r="AB698" i="3"/>
  <c r="AJ371" i="3"/>
  <c r="AB371" i="3"/>
  <c r="AB349" i="3"/>
  <c r="AJ349" i="3"/>
  <c r="AJ385" i="3"/>
  <c r="AB385" i="3"/>
  <c r="AJ782" i="3"/>
  <c r="AB782" i="3"/>
  <c r="AJ820" i="3"/>
  <c r="AB820" i="3"/>
  <c r="AJ482" i="3"/>
  <c r="AB482" i="3"/>
  <c r="AJ11" i="3"/>
  <c r="AB11" i="3"/>
  <c r="AJ570" i="3"/>
  <c r="AB570" i="3"/>
  <c r="AJ530" i="3"/>
  <c r="AB530" i="3"/>
  <c r="AJ596" i="3"/>
  <c r="AB596" i="3"/>
  <c r="AB500" i="3"/>
  <c r="AJ500" i="3"/>
  <c r="AJ488" i="3"/>
  <c r="AB488" i="3"/>
  <c r="AJ969" i="3"/>
  <c r="AB969" i="3"/>
  <c r="AB659" i="3"/>
  <c r="AJ659" i="3"/>
  <c r="AB874" i="3"/>
  <c r="AJ874" i="3"/>
  <c r="AJ382" i="3"/>
  <c r="AB382" i="3"/>
  <c r="AJ895" i="3"/>
  <c r="AB895" i="3"/>
  <c r="AJ222" i="3"/>
  <c r="AB222" i="3"/>
  <c r="AJ724" i="3"/>
  <c r="AB724" i="3"/>
  <c r="AJ40" i="3"/>
  <c r="AB40" i="3"/>
  <c r="AJ586" i="3"/>
  <c r="AB586" i="3"/>
  <c r="AJ528" i="3"/>
  <c r="AB528" i="3"/>
  <c r="AJ746" i="3"/>
  <c r="AB746" i="3"/>
  <c r="AJ561" i="3"/>
  <c r="AB561" i="3"/>
  <c r="AJ58" i="3"/>
  <c r="AB58" i="3"/>
  <c r="AJ970" i="3"/>
  <c r="AB970" i="3"/>
  <c r="AJ27" i="3"/>
  <c r="AB27" i="3"/>
  <c r="AJ584" i="3"/>
  <c r="AB584" i="3"/>
  <c r="AJ315" i="3"/>
  <c r="AB315" i="3"/>
  <c r="AJ577" i="3"/>
  <c r="AB577" i="3"/>
  <c r="AJ904" i="3"/>
  <c r="AB904" i="3"/>
  <c r="AJ477" i="3"/>
  <c r="AB477" i="3"/>
  <c r="AJ545" i="3"/>
  <c r="AB545" i="3"/>
  <c r="AJ132" i="3"/>
  <c r="AB132" i="3"/>
  <c r="AJ136" i="3"/>
  <c r="AB136" i="3"/>
  <c r="AJ856" i="3"/>
  <c r="AB856" i="3"/>
  <c r="AJ344" i="3"/>
  <c r="AB344" i="3"/>
  <c r="AJ197" i="3"/>
  <c r="AB197" i="3"/>
  <c r="AJ150" i="3"/>
  <c r="AB150" i="3"/>
  <c r="AJ987" i="3"/>
  <c r="AB987" i="3"/>
  <c r="AJ95" i="3"/>
  <c r="AB95" i="3"/>
  <c r="AJ383" i="3"/>
  <c r="AB383" i="3"/>
  <c r="AJ360" i="3"/>
  <c r="AB360" i="3"/>
  <c r="AJ394" i="3"/>
  <c r="AB394" i="3"/>
  <c r="AJ126" i="3"/>
  <c r="AB126" i="3"/>
  <c r="AJ284" i="3"/>
  <c r="AB284" i="3"/>
  <c r="AJ160" i="3"/>
  <c r="AB160" i="3"/>
  <c r="AB199" i="3"/>
  <c r="AJ199" i="3"/>
  <c r="AJ288" i="3"/>
  <c r="AB288" i="3"/>
  <c r="AJ877" i="3"/>
  <c r="AB877" i="3"/>
  <c r="AJ893" i="3"/>
  <c r="AB893" i="3"/>
  <c r="AB976" i="3"/>
  <c r="AJ976" i="3"/>
  <c r="AJ543" i="3"/>
  <c r="AB543" i="3"/>
  <c r="AJ324" i="3"/>
  <c r="AB324" i="3"/>
  <c r="AB669" i="3"/>
  <c r="AJ669" i="3"/>
  <c r="AJ161" i="3"/>
  <c r="AB161" i="3"/>
  <c r="AJ127" i="3"/>
  <c r="AB127" i="3"/>
  <c r="AJ749" i="3"/>
  <c r="AB749" i="3"/>
  <c r="AJ573" i="3"/>
  <c r="AB573" i="3"/>
  <c r="AB847" i="3"/>
  <c r="AJ847" i="3"/>
  <c r="AJ719" i="3"/>
  <c r="AB719" i="3"/>
  <c r="AB33" i="3"/>
  <c r="AJ33" i="3"/>
  <c r="AJ694" i="3"/>
  <c r="AB694" i="3"/>
  <c r="AJ369" i="3"/>
  <c r="AB369" i="3"/>
  <c r="AB1000" i="3"/>
  <c r="AJ1000" i="3"/>
  <c r="AJ690" i="3"/>
  <c r="AB690" i="3"/>
  <c r="AJ977" i="3"/>
  <c r="AB977" i="3"/>
  <c r="AB959" i="3"/>
  <c r="AJ959" i="3"/>
  <c r="AJ598" i="3"/>
  <c r="AB598" i="3"/>
  <c r="AJ271" i="3"/>
  <c r="AB271" i="3"/>
  <c r="AJ322" i="3"/>
  <c r="AB322" i="3"/>
  <c r="AJ643" i="3"/>
  <c r="AB643" i="3"/>
  <c r="AB855" i="3"/>
  <c r="AJ855" i="3"/>
  <c r="AJ600" i="3"/>
  <c r="AB600" i="3"/>
  <c r="AJ438" i="3"/>
  <c r="AB438" i="3"/>
  <c r="AJ406" i="3"/>
  <c r="AB406" i="3"/>
  <c r="AJ639" i="3"/>
  <c r="AB639" i="3"/>
  <c r="AJ717" i="3"/>
  <c r="AB717" i="3"/>
  <c r="AI338" i="3"/>
  <c r="AA338" i="3"/>
  <c r="AI231" i="3"/>
  <c r="AA231" i="3"/>
  <c r="AI222" i="3"/>
  <c r="AA222" i="3"/>
  <c r="AI240" i="3"/>
  <c r="AA240" i="3"/>
  <c r="AA623" i="3"/>
  <c r="AI623" i="3"/>
  <c r="AI170" i="3"/>
  <c r="AA170" i="3"/>
  <c r="AI771" i="3"/>
  <c r="AA771" i="3"/>
  <c r="AI73" i="3"/>
  <c r="AA73" i="3"/>
  <c r="AI245" i="3"/>
  <c r="AA245" i="3"/>
  <c r="AI472" i="3"/>
  <c r="AA472" i="3"/>
  <c r="AI101" i="3"/>
  <c r="AA101" i="3"/>
  <c r="AI885" i="3"/>
  <c r="AA885" i="3"/>
  <c r="AI672" i="3"/>
  <c r="AA672" i="3"/>
  <c r="AA1001" i="3"/>
  <c r="AI1001" i="3"/>
  <c r="AI703" i="3"/>
  <c r="AA703" i="3"/>
  <c r="AI157" i="3"/>
  <c r="AA157" i="3"/>
  <c r="AI833" i="3"/>
  <c r="AA833" i="3"/>
  <c r="AI696" i="3"/>
  <c r="AA696" i="3"/>
  <c r="AI513" i="3"/>
  <c r="AA513" i="3"/>
  <c r="AI464" i="3"/>
  <c r="AA464" i="3"/>
  <c r="AI366" i="3"/>
  <c r="AA366" i="3"/>
  <c r="AI784" i="3"/>
  <c r="AA784" i="3"/>
  <c r="AI731" i="3"/>
  <c r="AA731" i="3"/>
  <c r="AI252" i="3"/>
  <c r="AA252" i="3"/>
  <c r="AI934" i="3"/>
  <c r="AA934" i="3"/>
  <c r="AI274" i="3"/>
  <c r="AA274" i="3"/>
  <c r="AI815" i="3"/>
  <c r="AA815" i="3"/>
  <c r="AI528" i="3"/>
  <c r="AA528" i="3"/>
  <c r="AI751" i="3"/>
  <c r="AA751" i="3"/>
  <c r="AI331" i="3"/>
  <c r="AA331" i="3"/>
  <c r="AI34" i="3"/>
  <c r="AA34" i="3"/>
  <c r="AI165" i="3"/>
  <c r="AA165" i="3"/>
  <c r="AI888" i="3"/>
  <c r="AA888" i="3"/>
  <c r="AI641" i="3"/>
  <c r="AA641" i="3"/>
  <c r="AA945" i="3"/>
  <c r="AI945" i="3"/>
  <c r="AI432" i="3"/>
  <c r="AA432" i="3"/>
  <c r="AI941" i="3"/>
  <c r="AA941" i="3"/>
  <c r="AI307" i="3"/>
  <c r="AA307" i="3"/>
  <c r="AI145" i="3"/>
  <c r="AA145" i="3"/>
  <c r="AI507" i="3"/>
  <c r="AA507" i="3"/>
  <c r="AI608" i="3"/>
  <c r="AA608" i="3"/>
  <c r="AI1000" i="3"/>
  <c r="AA1000" i="3"/>
  <c r="AI828" i="3"/>
  <c r="AA828" i="3"/>
  <c r="AI324" i="3"/>
  <c r="AA324" i="3"/>
  <c r="AI760" i="3"/>
  <c r="AA760" i="3"/>
  <c r="AI707" i="3"/>
  <c r="AA707" i="3"/>
  <c r="AI35" i="3"/>
  <c r="AA35" i="3"/>
  <c r="AI734" i="3"/>
  <c r="AA734" i="3"/>
  <c r="AI824" i="3"/>
  <c r="AA824" i="3"/>
  <c r="AI791" i="3"/>
  <c r="AA791" i="3"/>
  <c r="AI504" i="3"/>
  <c r="AA504" i="3"/>
  <c r="AI175" i="3"/>
  <c r="AA175" i="3"/>
  <c r="AI397" i="3"/>
  <c r="AA397" i="3"/>
  <c r="AI879" i="3"/>
  <c r="AA879" i="3"/>
  <c r="AI842" i="3"/>
  <c r="AA842" i="3"/>
  <c r="AI409" i="3"/>
  <c r="AA409" i="3"/>
  <c r="AI454" i="3"/>
  <c r="AA454" i="3"/>
  <c r="AI457" i="3"/>
  <c r="AA457" i="3"/>
  <c r="AI733" i="3"/>
  <c r="AA733" i="3"/>
  <c r="AI807" i="3"/>
  <c r="AA807" i="3"/>
  <c r="AI977" i="3"/>
  <c r="AA977" i="3"/>
  <c r="AI997" i="3"/>
  <c r="AA997" i="3"/>
  <c r="AI779" i="3"/>
  <c r="AA779" i="3"/>
  <c r="AI263" i="3"/>
  <c r="AA263" i="3"/>
  <c r="AI566" i="3"/>
  <c r="AA566" i="3"/>
  <c r="AI576" i="3"/>
  <c r="AA576" i="3"/>
  <c r="AI698" i="3"/>
  <c r="AA698" i="3"/>
  <c r="AI353" i="3"/>
  <c r="AA353" i="3"/>
  <c r="AI401" i="3"/>
  <c r="AA401" i="3"/>
  <c r="AI625" i="3"/>
  <c r="AA625" i="3"/>
  <c r="AI627" i="3"/>
  <c r="AA627" i="3"/>
  <c r="AI939" i="3"/>
  <c r="AA939" i="3"/>
  <c r="AI478" i="3"/>
  <c r="AA478" i="3"/>
  <c r="AI488" i="3"/>
  <c r="AA488" i="3"/>
  <c r="AI718" i="3"/>
  <c r="AA718" i="3"/>
  <c r="AA848" i="3"/>
  <c r="AI848" i="3"/>
  <c r="AI953" i="3"/>
  <c r="AA953" i="3"/>
  <c r="AI281" i="3"/>
  <c r="AA281" i="3"/>
  <c r="AI359" i="3"/>
  <c r="AA359" i="3"/>
  <c r="AI395" i="3"/>
  <c r="AA395" i="3"/>
  <c r="AI316" i="3"/>
  <c r="AA316" i="3"/>
  <c r="AI579" i="3"/>
  <c r="AA579" i="3"/>
  <c r="AI685" i="3"/>
  <c r="AA685" i="3"/>
  <c r="AI695" i="3"/>
  <c r="AA695" i="3"/>
  <c r="O5" i="36"/>
  <c r="B54" i="28"/>
  <c r="G55" i="28" s="1"/>
  <c r="E14" i="6"/>
  <c r="E15" i="6"/>
  <c r="E13" i="6"/>
  <c r="BS6" i="3"/>
  <c r="BS8" i="3" s="1"/>
  <c r="E52" i="14" s="1"/>
  <c r="E12" i="6"/>
  <c r="E11" i="6"/>
  <c r="E9" i="6"/>
  <c r="E10" i="6"/>
  <c r="E8" i="6"/>
  <c r="E67" i="6"/>
  <c r="BK6" i="3"/>
  <c r="E70" i="6"/>
  <c r="E64" i="6"/>
  <c r="E66" i="6"/>
  <c r="E69" i="6"/>
  <c r="E65" i="6"/>
  <c r="E68" i="6"/>
  <c r="E63" i="6"/>
  <c r="D14" i="6"/>
  <c r="D12" i="6"/>
  <c r="D9" i="6"/>
  <c r="D15" i="6"/>
  <c r="D13" i="6"/>
  <c r="BR8" i="3"/>
  <c r="D52" i="14" s="1"/>
  <c r="D10" i="6"/>
  <c r="D8" i="6"/>
  <c r="D11" i="6"/>
  <c r="D70" i="6"/>
  <c r="D64" i="6"/>
  <c r="D66" i="6"/>
  <c r="D65" i="6"/>
  <c r="D67" i="6"/>
  <c r="D71" i="6"/>
  <c r="D69" i="6"/>
  <c r="D68" i="6"/>
  <c r="D63" i="6"/>
  <c r="BJ6" i="3"/>
  <c r="BJ8" i="3" s="1" a="1"/>
  <c r="BJ8" i="3" s="1"/>
  <c r="D51" i="14" s="1"/>
  <c r="B20" i="3" l="1"/>
  <c r="B21" i="1"/>
  <c r="E16" i="6"/>
  <c r="D16" i="6"/>
  <c r="E71" i="6"/>
  <c r="BB9" i="1"/>
  <c r="BC6" i="1"/>
  <c r="BB8" i="1"/>
  <c r="O8" i="6"/>
  <c r="K20" i="18"/>
  <c r="N19" i="18"/>
  <c r="U19" i="18" s="1"/>
  <c r="S20" i="5"/>
  <c r="S39" i="40"/>
  <c r="U39" i="40" s="1"/>
  <c r="J41" i="40"/>
  <c r="J42" i="40" s="1"/>
  <c r="J20" i="5"/>
  <c r="Q43" i="40"/>
  <c r="I32" i="14" s="1"/>
  <c r="J38" i="40"/>
  <c r="I28" i="34"/>
  <c r="H27" i="34"/>
  <c r="H33" i="34" a="1"/>
  <c r="H33" i="34" s="1"/>
  <c r="H32" i="34" a="1"/>
  <c r="H32" i="34" s="1"/>
  <c r="AA6" i="3"/>
  <c r="AA8" i="3" s="1"/>
  <c r="I46" i="14" s="1"/>
  <c r="AI6" i="3"/>
  <c r="AI8" i="3" s="1"/>
  <c r="I47" i="14" s="1"/>
  <c r="H43" i="40"/>
  <c r="I31" i="14" s="1"/>
  <c r="H28" i="34"/>
  <c r="I32" i="34" a="1"/>
  <c r="I32" i="34" s="1"/>
  <c r="I27" i="34"/>
  <c r="AB6" i="3"/>
  <c r="AB8" i="3" s="1"/>
  <c r="J46" i="14" s="1"/>
  <c r="I33" i="34" a="1"/>
  <c r="I33" i="34" s="1"/>
  <c r="I43" i="40"/>
  <c r="J31" i="14" s="1"/>
  <c r="AJ6" i="3"/>
  <c r="AJ8" i="3" s="1"/>
  <c r="J47" i="14" s="1"/>
  <c r="R43" i="40"/>
  <c r="J32" i="14" s="1"/>
  <c r="B55" i="28"/>
  <c r="B27" i="14"/>
  <c r="B5" i="40"/>
  <c r="D173" i="6"/>
  <c r="BK8" i="3" a="1"/>
  <c r="BK8" i="3" s="1"/>
  <c r="E51" i="14" s="1"/>
  <c r="O10" i="6"/>
  <c r="D175" i="6"/>
  <c r="P16" i="6"/>
  <c r="E181" i="6"/>
  <c r="D174" i="6"/>
  <c r="O9" i="6"/>
  <c r="P8" i="6"/>
  <c r="E173" i="6"/>
  <c r="O16" i="6"/>
  <c r="D181" i="6"/>
  <c r="P15" i="6"/>
  <c r="E180" i="6"/>
  <c r="D178" i="6"/>
  <c r="O13" i="6"/>
  <c r="D179" i="6"/>
  <c r="O14" i="6"/>
  <c r="P12" i="6"/>
  <c r="E177" i="6"/>
  <c r="E178" i="6"/>
  <c r="P13" i="6"/>
  <c r="D180" i="6"/>
  <c r="O15" i="6"/>
  <c r="D177" i="6"/>
  <c r="O12" i="6"/>
  <c r="P10" i="6"/>
  <c r="E175" i="6"/>
  <c r="P9" i="6"/>
  <c r="E174" i="6"/>
  <c r="O11" i="6"/>
  <c r="D176" i="6"/>
  <c r="P11" i="6"/>
  <c r="E176" i="6"/>
  <c r="P14" i="6"/>
  <c r="E179" i="6"/>
  <c r="E17" i="6" l="1"/>
  <c r="BC9" i="1"/>
  <c r="BC8" i="1"/>
  <c r="BD6" i="1"/>
  <c r="B22" i="1"/>
  <c r="B21" i="3"/>
  <c r="D17" i="6"/>
  <c r="E72" i="6"/>
  <c r="D72" i="6"/>
  <c r="K19" i="18"/>
  <c r="N20" i="18"/>
  <c r="U20" i="18" s="1"/>
  <c r="U6" i="18" s="1"/>
  <c r="S42" i="40"/>
  <c r="J28" i="34"/>
  <c r="D38" i="34" s="1"/>
  <c r="J27" i="34"/>
  <c r="E43" i="34" s="1"/>
  <c r="K28" i="18"/>
  <c r="K6" i="18" s="1"/>
  <c r="C35" i="14" s="1"/>
  <c r="C12" i="14" s="1"/>
  <c r="X9" i="18"/>
  <c r="C11" i="14"/>
  <c r="C19" i="28" s="1"/>
  <c r="B22" i="40"/>
  <c r="B56" i="28"/>
  <c r="Q5" i="1"/>
  <c r="G19" i="28"/>
  <c r="I5" i="1"/>
  <c r="B22" i="3" l="1"/>
  <c r="B23" i="1"/>
  <c r="D18" i="6"/>
  <c r="BD9" i="1"/>
  <c r="BE6" i="1"/>
  <c r="BD8" i="1"/>
  <c r="O17" i="6"/>
  <c r="D182" i="6"/>
  <c r="E19" i="6"/>
  <c r="E18" i="6"/>
  <c r="E74" i="6"/>
  <c r="D19" i="6"/>
  <c r="E73" i="6"/>
  <c r="D73" i="6"/>
  <c r="D74" i="6"/>
  <c r="P17" i="6"/>
  <c r="E182" i="6"/>
  <c r="AE9" i="18"/>
  <c r="AE6" i="18" s="1"/>
  <c r="D37" i="34"/>
  <c r="E44" i="34"/>
  <c r="H49" i="34" s="1"/>
  <c r="H62" i="34" s="1"/>
  <c r="AY796" i="3" s="1"/>
  <c r="F2" i="18"/>
  <c r="C20" i="28"/>
  <c r="H48" i="34"/>
  <c r="I48" i="34"/>
  <c r="G48" i="34"/>
  <c r="E48" i="34"/>
  <c r="F48" i="34"/>
  <c r="G48" i="28"/>
  <c r="G59" i="28"/>
  <c r="B30" i="14"/>
  <c r="B57" i="28"/>
  <c r="G58" i="28" s="1"/>
  <c r="B28" i="40"/>
  <c r="D184" i="6" l="1"/>
  <c r="O19" i="6"/>
  <c r="BE9" i="1"/>
  <c r="BF6" i="1"/>
  <c r="BE8" i="1"/>
  <c r="B23" i="3"/>
  <c r="B24" i="1"/>
  <c r="E183" i="6"/>
  <c r="P18" i="6"/>
  <c r="O18" i="6"/>
  <c r="D183" i="6"/>
  <c r="P19" i="6"/>
  <c r="E184" i="6"/>
  <c r="AY332" i="3"/>
  <c r="AY608" i="3"/>
  <c r="AY550" i="3"/>
  <c r="AY84" i="3"/>
  <c r="AY759" i="3"/>
  <c r="AY876" i="3"/>
  <c r="AY753" i="3"/>
  <c r="AY923" i="3"/>
  <c r="AY865" i="3"/>
  <c r="AY836" i="3"/>
  <c r="AY45" i="3"/>
  <c r="AY541" i="3"/>
  <c r="AY133" i="3"/>
  <c r="AY306" i="3"/>
  <c r="AY169" i="3"/>
  <c r="AY164" i="3"/>
  <c r="AY408" i="3"/>
  <c r="AY919" i="3"/>
  <c r="AY106" i="3"/>
  <c r="AY706" i="3"/>
  <c r="AY944" i="3"/>
  <c r="AY580" i="3"/>
  <c r="AY551" i="3"/>
  <c r="AY285" i="3"/>
  <c r="AY743" i="3"/>
  <c r="AY486" i="3"/>
  <c r="AY390" i="3"/>
  <c r="E49" i="34"/>
  <c r="E62" i="34" s="1"/>
  <c r="AY573" i="3"/>
  <c r="AY650" i="3"/>
  <c r="AY26" i="3"/>
  <c r="AY593" i="3"/>
  <c r="AY442" i="3"/>
  <c r="AY656" i="3"/>
  <c r="AY885" i="3"/>
  <c r="AY795" i="3"/>
  <c r="AY130" i="3"/>
  <c r="AY471" i="3"/>
  <c r="AY626" i="3"/>
  <c r="AY93" i="3"/>
  <c r="AY363" i="3"/>
  <c r="AY735" i="3"/>
  <c r="AY477" i="3"/>
  <c r="AY488" i="3"/>
  <c r="AY773" i="3"/>
  <c r="AY380" i="3"/>
  <c r="AY248" i="3"/>
  <c r="AY959" i="3"/>
  <c r="AY728" i="3"/>
  <c r="AY162" i="3"/>
  <c r="AY103" i="3"/>
  <c r="AY953" i="3"/>
  <c r="AY624" i="3"/>
  <c r="AY790" i="3"/>
  <c r="AY969" i="3"/>
  <c r="AY407" i="3"/>
  <c r="AY1001" i="3"/>
  <c r="AY937" i="3"/>
  <c r="AY149" i="3"/>
  <c r="AY910" i="3"/>
  <c r="AY389" i="3"/>
  <c r="AY163" i="3"/>
  <c r="AY201" i="3"/>
  <c r="AY570" i="3"/>
  <c r="AY206" i="3"/>
  <c r="AY63" i="3"/>
  <c r="AY591" i="3"/>
  <c r="AY991" i="3"/>
  <c r="AY862" i="3"/>
  <c r="AY762" i="3"/>
  <c r="AY110" i="3"/>
  <c r="AY117" i="3"/>
  <c r="AY655" i="3"/>
  <c r="AY92" i="3"/>
  <c r="AY922" i="3"/>
  <c r="AY942" i="3"/>
  <c r="AY129" i="3"/>
  <c r="AY555" i="3"/>
  <c r="AY256" i="3"/>
  <c r="AY977" i="3"/>
  <c r="AY973" i="3"/>
  <c r="AY354" i="3"/>
  <c r="AY787" i="3"/>
  <c r="AY58" i="3"/>
  <c r="AY362" i="3"/>
  <c r="AY452" i="3"/>
  <c r="AY372" i="3"/>
  <c r="AY931" i="3"/>
  <c r="AY299" i="3"/>
  <c r="AY267" i="3"/>
  <c r="AY480" i="3"/>
  <c r="AY251" i="3"/>
  <c r="AY667" i="3"/>
  <c r="G49" i="34"/>
  <c r="G62" i="34" s="1"/>
  <c r="AX191" i="3" s="1"/>
  <c r="AY515" i="3"/>
  <c r="AY563" i="3"/>
  <c r="AY71" i="3"/>
  <c r="AY116" i="3"/>
  <c r="AY313" i="3"/>
  <c r="AY325" i="3"/>
  <c r="AY479" i="3"/>
  <c r="AY912" i="3"/>
  <c r="I49" i="34"/>
  <c r="I62" i="34" s="1"/>
  <c r="AZ478" i="3" s="1"/>
  <c r="AY751" i="3"/>
  <c r="AY595" i="3"/>
  <c r="AY964" i="3"/>
  <c r="AY880" i="3"/>
  <c r="AY115" i="3"/>
  <c r="AY105" i="3"/>
  <c r="AY112" i="3"/>
  <c r="AY228" i="3"/>
  <c r="AY42" i="3"/>
  <c r="AY264" i="3"/>
  <c r="AY873" i="3"/>
  <c r="AY377" i="3"/>
  <c r="AY152" i="3"/>
  <c r="AY419" i="3"/>
  <c r="AY487" i="3"/>
  <c r="AY396" i="3"/>
  <c r="AY772" i="3"/>
  <c r="AY907" i="3"/>
  <c r="AY412" i="3"/>
  <c r="AY27" i="3"/>
  <c r="AY678" i="3"/>
  <c r="AY99" i="3"/>
  <c r="AY696" i="3"/>
  <c r="AY418" i="3"/>
  <c r="AY958" i="3"/>
  <c r="AY668" i="3"/>
  <c r="AY323" i="3"/>
  <c r="AY34" i="3"/>
  <c r="AY79" i="3"/>
  <c r="AY16" i="3"/>
  <c r="AY948" i="3"/>
  <c r="AY443" i="3"/>
  <c r="AY596" i="3"/>
  <c r="AY571" i="3"/>
  <c r="AY564" i="3"/>
  <c r="AY239" i="3"/>
  <c r="AY157" i="3"/>
  <c r="AY10" i="3"/>
  <c r="AY122" i="3"/>
  <c r="AY489" i="3"/>
  <c r="AY666" i="3"/>
  <c r="AY257" i="3"/>
  <c r="AY283" i="3"/>
  <c r="AY227" i="3"/>
  <c r="AY357" i="3"/>
  <c r="AY347" i="3"/>
  <c r="AY531" i="3"/>
  <c r="AY829" i="3"/>
  <c r="AY349" i="3"/>
  <c r="AY764" i="3"/>
  <c r="AY888" i="3"/>
  <c r="AY88" i="3"/>
  <c r="AY871" i="3"/>
  <c r="AY916" i="3"/>
  <c r="AY463" i="3"/>
  <c r="AY199" i="3"/>
  <c r="AY430" i="3"/>
  <c r="AY36" i="3"/>
  <c r="AY173" i="3"/>
  <c r="AY651" i="3"/>
  <c r="AY327" i="3"/>
  <c r="AY709" i="3"/>
  <c r="AY692" i="3"/>
  <c r="AY13" i="3"/>
  <c r="AY542" i="3"/>
  <c r="AY996" i="3"/>
  <c r="AY216" i="3"/>
  <c r="AY111" i="3"/>
  <c r="AY423" i="3"/>
  <c r="AY960" i="3"/>
  <c r="AY373" i="3"/>
  <c r="AY328" i="3"/>
  <c r="AY392" i="3"/>
  <c r="AY384" i="3"/>
  <c r="AY86" i="3"/>
  <c r="AY258" i="3"/>
  <c r="AY368" i="3"/>
  <c r="AY375" i="3"/>
  <c r="AY386" i="3"/>
  <c r="AY246" i="3"/>
  <c r="AY238" i="3"/>
  <c r="AY914" i="3"/>
  <c r="AY872" i="3"/>
  <c r="AY648" i="3"/>
  <c r="AY97" i="3"/>
  <c r="AY945" i="3"/>
  <c r="AY191" i="3"/>
  <c r="AY818" i="3"/>
  <c r="AY619" i="3"/>
  <c r="AY308" i="3"/>
  <c r="AY222" i="3"/>
  <c r="AY120" i="3"/>
  <c r="AY329" i="3"/>
  <c r="AY844" i="3"/>
  <c r="AY134" i="3"/>
  <c r="AY231" i="3"/>
  <c r="AY445" i="3"/>
  <c r="AY535" i="3"/>
  <c r="AY194" i="3"/>
  <c r="AY611" i="3"/>
  <c r="AY519" i="3"/>
  <c r="AY985" i="3"/>
  <c r="AY505" i="3"/>
  <c r="AY126" i="3"/>
  <c r="AY712" i="3"/>
  <c r="AY459" i="3"/>
  <c r="AY877" i="3"/>
  <c r="AY33" i="3"/>
  <c r="AY664" i="3"/>
  <c r="AY949" i="3"/>
  <c r="AY151" i="3"/>
  <c r="AY927" i="3"/>
  <c r="AY670" i="3"/>
  <c r="AY192" i="3"/>
  <c r="AY138" i="3"/>
  <c r="AY506" i="3"/>
  <c r="AY311" i="3"/>
  <c r="AY792" i="3"/>
  <c r="AY838" i="3"/>
  <c r="AY800" i="3"/>
  <c r="AY704" i="3"/>
  <c r="AY851" i="3"/>
  <c r="AY350" i="3"/>
  <c r="AY720" i="3"/>
  <c r="AY301" i="3"/>
  <c r="AY422" i="3"/>
  <c r="AY774" i="3"/>
  <c r="AY481" i="3"/>
  <c r="AY326" i="3"/>
  <c r="AY891" i="3"/>
  <c r="AY617" i="3"/>
  <c r="AY18" i="3"/>
  <c r="AY296" i="3"/>
  <c r="AY95" i="3"/>
  <c r="AY235" i="3"/>
  <c r="AY434" i="3"/>
  <c r="AY658" i="3"/>
  <c r="AY599" i="3"/>
  <c r="AY642" i="3"/>
  <c r="AY976" i="3"/>
  <c r="AY697" i="3"/>
  <c r="AY404" i="3"/>
  <c r="AY786" i="3"/>
  <c r="AY429" i="3"/>
  <c r="AY513" i="3"/>
  <c r="AY365" i="3"/>
  <c r="AY312" i="3"/>
  <c r="AY842" i="3"/>
  <c r="AY37" i="3"/>
  <c r="AY779" i="3"/>
  <c r="AY367" i="3"/>
  <c r="AY208" i="3"/>
  <c r="AY43" i="3"/>
  <c r="AY520" i="3"/>
  <c r="AY287" i="3"/>
  <c r="AY998" i="3"/>
  <c r="AY723" i="3"/>
  <c r="AY924" i="3"/>
  <c r="AY399" i="3"/>
  <c r="AY609" i="3"/>
  <c r="AY984" i="3"/>
  <c r="AY66" i="3"/>
  <c r="AY509" i="3"/>
  <c r="AY554" i="3"/>
  <c r="AY539" i="3"/>
  <c r="AY572" i="3"/>
  <c r="AY73" i="3"/>
  <c r="AY492" i="3"/>
  <c r="AY100" i="3"/>
  <c r="AY930" i="3"/>
  <c r="AY824" i="3"/>
  <c r="AY574" i="3"/>
  <c r="AY994" i="3"/>
  <c r="AY502" i="3"/>
  <c r="AY837" i="3"/>
  <c r="AY504" i="3"/>
  <c r="AY150" i="3"/>
  <c r="AY763" i="3"/>
  <c r="AY616" i="3"/>
  <c r="AY590" i="3"/>
  <c r="AY478" i="3"/>
  <c r="AY466" i="3"/>
  <c r="AY353" i="3"/>
  <c r="AY537" i="3"/>
  <c r="AY53" i="3"/>
  <c r="AY815" i="3"/>
  <c r="AY801" i="3"/>
  <c r="AY567" i="3"/>
  <c r="AY295" i="3"/>
  <c r="AY450" i="3"/>
  <c r="AY39" i="3"/>
  <c r="AY400" i="3"/>
  <c r="AY196" i="3"/>
  <c r="AY941" i="3"/>
  <c r="AY782" i="3"/>
  <c r="AY878" i="3"/>
  <c r="AY345" i="3"/>
  <c r="AY348" i="3"/>
  <c r="AY684" i="3"/>
  <c r="AY286" i="3"/>
  <c r="AY526" i="3"/>
  <c r="AY184" i="3"/>
  <c r="AY516" i="3"/>
  <c r="AY254" i="3"/>
  <c r="AY688" i="3"/>
  <c r="AY315" i="3"/>
  <c r="AY255" i="3"/>
  <c r="AY913" i="3"/>
  <c r="AY68" i="3"/>
  <c r="AY819" i="3"/>
  <c r="AY342" i="3"/>
  <c r="AY31" i="3"/>
  <c r="AY273" i="3"/>
  <c r="AY441" i="3"/>
  <c r="AY703" i="3"/>
  <c r="AY737" i="3"/>
  <c r="AY633" i="3"/>
  <c r="AY475" i="3"/>
  <c r="AY875" i="3"/>
  <c r="AY30" i="3"/>
  <c r="AY139" i="3"/>
  <c r="AY198" i="3"/>
  <c r="AY485" i="3"/>
  <c r="AY374" i="3"/>
  <c r="AY1002" i="3"/>
  <c r="AY868" i="3"/>
  <c r="AY190" i="3"/>
  <c r="AY568" i="3"/>
  <c r="AY281" i="3"/>
  <c r="AY131" i="3"/>
  <c r="AY766" i="3"/>
  <c r="AY462" i="3"/>
  <c r="AY721" i="3"/>
  <c r="AY324" i="3"/>
  <c r="AY174" i="3"/>
  <c r="AY440" i="3"/>
  <c r="AY566" i="3"/>
  <c r="AY741" i="3"/>
  <c r="AY204" i="3"/>
  <c r="AY694" i="3"/>
  <c r="AY59" i="3"/>
  <c r="AY831" i="3"/>
  <c r="AY476" i="3"/>
  <c r="AY758" i="3"/>
  <c r="AY713" i="3"/>
  <c r="AY137" i="3"/>
  <c r="AY776" i="3"/>
  <c r="AY303" i="3"/>
  <c r="AY635" i="3"/>
  <c r="AY718" i="3"/>
  <c r="AY447" i="3"/>
  <c r="AY581" i="3"/>
  <c r="AY980" i="3"/>
  <c r="AY236" i="3"/>
  <c r="AY986" i="3"/>
  <c r="AY828" i="3"/>
  <c r="AY490" i="3"/>
  <c r="AY203" i="3"/>
  <c r="AY179" i="3"/>
  <c r="AY514" i="3"/>
  <c r="AY775" i="3"/>
  <c r="AY358" i="3"/>
  <c r="AY530" i="3"/>
  <c r="AY64" i="3"/>
  <c r="AY585" i="3"/>
  <c r="AY848" i="3"/>
  <c r="AY155" i="3"/>
  <c r="AY426" i="3"/>
  <c r="AY569" i="3"/>
  <c r="AY657" i="3"/>
  <c r="AY148" i="3"/>
  <c r="AY202" i="3"/>
  <c r="AY857" i="3"/>
  <c r="AY395" i="3"/>
  <c r="AY224" i="3"/>
  <c r="AY268" i="3"/>
  <c r="AY218" i="3"/>
  <c r="AY719" i="3"/>
  <c r="AY536" i="3"/>
  <c r="AY701" i="3"/>
  <c r="AY899" i="3"/>
  <c r="AY52" i="3"/>
  <c r="AY96" i="3"/>
  <c r="AY460" i="3"/>
  <c r="AY961" i="3"/>
  <c r="AY214" i="3"/>
  <c r="AY298" i="3"/>
  <c r="AY249" i="3"/>
  <c r="AY388" i="3"/>
  <c r="AY74" i="3"/>
  <c r="AY416" i="3"/>
  <c r="AY748" i="3"/>
  <c r="AY767" i="3"/>
  <c r="AY370" i="3"/>
  <c r="AY852" i="3"/>
  <c r="AY534" i="3"/>
  <c r="AY491" i="3"/>
  <c r="AY77" i="3"/>
  <c r="AY316" i="3"/>
  <c r="AY496" i="3"/>
  <c r="AY314" i="3"/>
  <c r="AY141" i="3"/>
  <c r="AY681" i="3"/>
  <c r="AY587" i="3"/>
  <c r="AY794" i="3"/>
  <c r="AY808" i="3"/>
  <c r="AY483" i="3"/>
  <c r="AY50" i="3"/>
  <c r="AY662" i="3"/>
  <c r="AY640" i="3"/>
  <c r="AY1005" i="3"/>
  <c r="AY500" i="3"/>
  <c r="AY760" i="3"/>
  <c r="AY755" i="3"/>
  <c r="AY464" i="3"/>
  <c r="AY882" i="3"/>
  <c r="AY415" i="3"/>
  <c r="AY277" i="3"/>
  <c r="AY849" i="3"/>
  <c r="AY344" i="3"/>
  <c r="AY965" i="3"/>
  <c r="AY166" i="3"/>
  <c r="AY25" i="3"/>
  <c r="AY665" i="3"/>
  <c r="AY987" i="3"/>
  <c r="AY968" i="3"/>
  <c r="AY527" i="3"/>
  <c r="AY803" i="3"/>
  <c r="AY338" i="3"/>
  <c r="AY171" i="3"/>
  <c r="AY528" i="3"/>
  <c r="AY841" i="3"/>
  <c r="AY889" i="3"/>
  <c r="AY789" i="3"/>
  <c r="AY853" i="3"/>
  <c r="AY771" i="3"/>
  <c r="AY643" i="3"/>
  <c r="AY356" i="3"/>
  <c r="AY154" i="3"/>
  <c r="AY749" i="3"/>
  <c r="AY588" i="3"/>
  <c r="AY40" i="3"/>
  <c r="AY503" i="3"/>
  <c r="AY898" i="3"/>
  <c r="AY321" i="3"/>
  <c r="AY548" i="3"/>
  <c r="AY78" i="3"/>
  <c r="AY863" i="3"/>
  <c r="AY661" i="3"/>
  <c r="AY265" i="3"/>
  <c r="AY777" i="3"/>
  <c r="AY209" i="3"/>
  <c r="AY679" i="3"/>
  <c r="AY237" i="3"/>
  <c r="AY909" i="3"/>
  <c r="AY49" i="3"/>
  <c r="AY232" i="3"/>
  <c r="AY812" i="3"/>
  <c r="AY413" i="3"/>
  <c r="AY840" i="3"/>
  <c r="AY425" i="3"/>
  <c r="AY627" i="3"/>
  <c r="AY109" i="3"/>
  <c r="AY127" i="3"/>
  <c r="AY309" i="3"/>
  <c r="AY304" i="3"/>
  <c r="AY188" i="3"/>
  <c r="AY699" i="3"/>
  <c r="AY584" i="3"/>
  <c r="AY809" i="3"/>
  <c r="AY378" i="3"/>
  <c r="AY926" i="3"/>
  <c r="AY691" i="3"/>
  <c r="AY243" i="3"/>
  <c r="AY799" i="3"/>
  <c r="AY900" i="3"/>
  <c r="AY382" i="3"/>
  <c r="AY366" i="3"/>
  <c r="AY855" i="3"/>
  <c r="AY271" i="3"/>
  <c r="AY561" i="3"/>
  <c r="AY317" i="3"/>
  <c r="AY993" i="3"/>
  <c r="AY213" i="3"/>
  <c r="AY756" i="3"/>
  <c r="AY797" i="3"/>
  <c r="AY225" i="3"/>
  <c r="AY685" i="3"/>
  <c r="AY292" i="3"/>
  <c r="AY600" i="3"/>
  <c r="AY80" i="3"/>
  <c r="AY724" i="3"/>
  <c r="AY562" i="3"/>
  <c r="AY903" i="3"/>
  <c r="AY918" i="3"/>
  <c r="AY270" i="3"/>
  <c r="AY886" i="3"/>
  <c r="AY546" i="3"/>
  <c r="AY221" i="3"/>
  <c r="AY427" i="3"/>
  <c r="AY454" i="3"/>
  <c r="AY241" i="3"/>
  <c r="AY602" i="3"/>
  <c r="AY798" i="3"/>
  <c r="AY1004" i="3"/>
  <c r="AY915" i="3"/>
  <c r="AY869" i="3"/>
  <c r="AY890" i="3"/>
  <c r="AY107" i="3"/>
  <c r="AY142" i="3"/>
  <c r="AY557" i="3"/>
  <c r="AY453" i="3"/>
  <c r="AY62" i="3"/>
  <c r="AY708" i="3"/>
  <c r="AY498" i="3"/>
  <c r="AY784" i="3"/>
  <c r="AY493" i="3"/>
  <c r="AY234" i="3"/>
  <c r="AY988" i="3"/>
  <c r="AY722" i="3"/>
  <c r="AY962" i="3"/>
  <c r="AY352" i="3"/>
  <c r="AY934" i="3"/>
  <c r="AY613" i="3"/>
  <c r="AY677" i="3"/>
  <c r="AY90" i="3"/>
  <c r="AY397" i="3"/>
  <c r="AY70" i="3"/>
  <c r="AY331" i="3"/>
  <c r="AY167" i="3"/>
  <c r="AY575" i="3"/>
  <c r="AY193" i="3"/>
  <c r="AY999" i="3"/>
  <c r="AY210" i="3"/>
  <c r="AY714" i="3"/>
  <c r="AY144" i="3"/>
  <c r="AY259" i="3"/>
  <c r="AY433" i="3"/>
  <c r="AY992" i="3"/>
  <c r="AY956" i="3"/>
  <c r="AY901" i="3"/>
  <c r="AY436" i="3"/>
  <c r="AY943" i="3"/>
  <c r="AY990" i="3"/>
  <c r="AY839" i="3"/>
  <c r="AY57" i="3"/>
  <c r="AY360" i="3"/>
  <c r="AY229" i="3"/>
  <c r="AY623" i="3"/>
  <c r="AY186" i="3"/>
  <c r="AY119" i="3"/>
  <c r="AY929" i="3"/>
  <c r="AY364" i="3"/>
  <c r="AY672" i="3"/>
  <c r="AY586" i="3"/>
  <c r="AY46" i="3"/>
  <c r="AY177" i="3"/>
  <c r="AY89" i="3"/>
  <c r="AY341" i="3"/>
  <c r="AY185" i="3"/>
  <c r="AY244" i="3"/>
  <c r="AY966" i="3"/>
  <c r="AY87" i="3"/>
  <c r="AY15" i="3"/>
  <c r="AY950" i="3"/>
  <c r="AY632" i="3"/>
  <c r="AY230" i="3"/>
  <c r="AY101" i="3"/>
  <c r="AY405" i="3"/>
  <c r="AY543" i="3"/>
  <c r="AY556" i="3"/>
  <c r="AY598" i="3"/>
  <c r="AY639" i="3"/>
  <c r="AY921" i="3"/>
  <c r="AY864" i="3"/>
  <c r="AY456" i="3"/>
  <c r="AY517" i="3"/>
  <c r="AY12" i="3"/>
  <c r="AY686" i="3"/>
  <c r="AY41" i="3"/>
  <c r="AY465" i="3"/>
  <c r="AY123" i="3"/>
  <c r="AY769" i="3"/>
  <c r="AY401" i="3"/>
  <c r="AY195" i="3"/>
  <c r="AY17" i="3"/>
  <c r="AY785" i="3"/>
  <c r="AY507" i="3"/>
  <c r="AY638" i="3"/>
  <c r="AY674" i="3"/>
  <c r="AY814" i="3"/>
  <c r="AY939" i="3"/>
  <c r="AY820" i="3"/>
  <c r="AY391" i="3"/>
  <c r="AY589" i="3"/>
  <c r="AY669" i="3"/>
  <c r="AY233" i="3"/>
  <c r="AY647" i="3"/>
  <c r="AY695" i="3"/>
  <c r="AY740" i="3"/>
  <c r="AY469" i="3"/>
  <c r="AY1000" i="3"/>
  <c r="AY854" i="3"/>
  <c r="AY223" i="3"/>
  <c r="AY135" i="3"/>
  <c r="AY734" i="3"/>
  <c r="AY757" i="3"/>
  <c r="AY226" i="3"/>
  <c r="AY339" i="3"/>
  <c r="AY673" i="3"/>
  <c r="AY351" i="3"/>
  <c r="AY887" i="3"/>
  <c r="AY319" i="3"/>
  <c r="AY881" i="3"/>
  <c r="AY711" i="3"/>
  <c r="AY967" i="3"/>
  <c r="AY83" i="3"/>
  <c r="AY523" i="3"/>
  <c r="AY744" i="3"/>
  <c r="AY510" i="3"/>
  <c r="AY788" i="3"/>
  <c r="AY497" i="3"/>
  <c r="AY272" i="3"/>
  <c r="AY275" i="3"/>
  <c r="AY705" i="3"/>
  <c r="AY439" i="3"/>
  <c r="AY438" i="3"/>
  <c r="AY252" i="3"/>
  <c r="AY834" i="3"/>
  <c r="AY532" i="3"/>
  <c r="AY276" i="3"/>
  <c r="AY717" i="3"/>
  <c r="AY361" i="3"/>
  <c r="AY114" i="3"/>
  <c r="AY552" i="3"/>
  <c r="AY51" i="3"/>
  <c r="AY19" i="3"/>
  <c r="AY821" i="3"/>
  <c r="AY261" i="3"/>
  <c r="AY512" i="3"/>
  <c r="AY630" i="3"/>
  <c r="AY634" i="3"/>
  <c r="AY291" i="3"/>
  <c r="AY511" i="3"/>
  <c r="AY385" i="3"/>
  <c r="AY289" i="3"/>
  <c r="AY524" i="3"/>
  <c r="AY145" i="3"/>
  <c r="AY180" i="3"/>
  <c r="AY954" i="3"/>
  <c r="AY336" i="3"/>
  <c r="AY76" i="3"/>
  <c r="AY421" i="3"/>
  <c r="AY197" i="3"/>
  <c r="AY104" i="3"/>
  <c r="AY82" i="3"/>
  <c r="AY804" i="3"/>
  <c r="AY449" i="3"/>
  <c r="AY628" i="3"/>
  <c r="AY125" i="3"/>
  <c r="AY522" i="3"/>
  <c r="AY428" i="3"/>
  <c r="AY102" i="3"/>
  <c r="AY729" i="3"/>
  <c r="AY165" i="3"/>
  <c r="AY576" i="3"/>
  <c r="AY393" i="3"/>
  <c r="AY700" i="3"/>
  <c r="AY269" i="3"/>
  <c r="AY168" i="3"/>
  <c r="AY646" i="3"/>
  <c r="AY381" i="3"/>
  <c r="AY446" i="3"/>
  <c r="AY189" i="3"/>
  <c r="AY768" i="3"/>
  <c r="AY175" i="3"/>
  <c r="AY263" i="3"/>
  <c r="AY970" i="3"/>
  <c r="AY300" i="3"/>
  <c r="AY592" i="3"/>
  <c r="AY387" i="3"/>
  <c r="AY832" i="3"/>
  <c r="AY981" i="3"/>
  <c r="AY637" i="3"/>
  <c r="AY649" i="3"/>
  <c r="AY727" i="3"/>
  <c r="AY310" i="3"/>
  <c r="AY641" i="3"/>
  <c r="AY895" i="3"/>
  <c r="AY44" i="3"/>
  <c r="AY61" i="3"/>
  <c r="AY826" i="3"/>
  <c r="AY159" i="3"/>
  <c r="AY495" i="3"/>
  <c r="AY38" i="3"/>
  <c r="AY183" i="3"/>
  <c r="AY974" i="3"/>
  <c r="AY577" i="3"/>
  <c r="AY444" i="3"/>
  <c r="AY212" i="3"/>
  <c r="AY140" i="3"/>
  <c r="AY780" i="3"/>
  <c r="AY897" i="3"/>
  <c r="AY518" i="3"/>
  <c r="AY398" i="3"/>
  <c r="AY525" i="3"/>
  <c r="AY793" i="3"/>
  <c r="AY693" i="3"/>
  <c r="AY610" i="3"/>
  <c r="AY21" i="3"/>
  <c r="AY178" i="3"/>
  <c r="AY933" i="3"/>
  <c r="AY307" i="3"/>
  <c r="AY340" i="3"/>
  <c r="AY653" i="3"/>
  <c r="AY247" i="3"/>
  <c r="AY601" i="3"/>
  <c r="AY318" i="3"/>
  <c r="AY474" i="3"/>
  <c r="AY827" i="3"/>
  <c r="AY558" i="3"/>
  <c r="AY902" i="3"/>
  <c r="AY48" i="3"/>
  <c r="AY250" i="3"/>
  <c r="AY905" i="3"/>
  <c r="AY242" i="3"/>
  <c r="AY726" i="3"/>
  <c r="AY746" i="3"/>
  <c r="AY835" i="3"/>
  <c r="AY783" i="3"/>
  <c r="AY211" i="3"/>
  <c r="AY282" i="3"/>
  <c r="AY813" i="3"/>
  <c r="AY85" i="3"/>
  <c r="AY698" i="3"/>
  <c r="AY24" i="3"/>
  <c r="AY284" i="3"/>
  <c r="AY946" i="3"/>
  <c r="AY625" i="3"/>
  <c r="AY47" i="3"/>
  <c r="AY146" i="3"/>
  <c r="AY266" i="3"/>
  <c r="AY781" i="3"/>
  <c r="AY644" i="3"/>
  <c r="AY845" i="3"/>
  <c r="AY414" i="3"/>
  <c r="AY710" i="3"/>
  <c r="AY952" i="3"/>
  <c r="AY816" i="3"/>
  <c r="AY65" i="3"/>
  <c r="AY682" i="3"/>
  <c r="AY908" i="3"/>
  <c r="AY971" i="3"/>
  <c r="AY680" i="3"/>
  <c r="AY765" i="3"/>
  <c r="AY29" i="3"/>
  <c r="AY132" i="3"/>
  <c r="AY113" i="3"/>
  <c r="AY733" i="3"/>
  <c r="AY731" i="3"/>
  <c r="AY730" i="3"/>
  <c r="AY659" i="3"/>
  <c r="AY470" i="3"/>
  <c r="AY409" i="3"/>
  <c r="AY217" i="3"/>
  <c r="AY614" i="3"/>
  <c r="AY153" i="3"/>
  <c r="AY369" i="3"/>
  <c r="AY108" i="3"/>
  <c r="AY752" i="3"/>
  <c r="AY529" i="3"/>
  <c r="AY906" i="3"/>
  <c r="AY738" i="3"/>
  <c r="AY458" i="3"/>
  <c r="AY825" i="3"/>
  <c r="AY220" i="3"/>
  <c r="AY147" i="3"/>
  <c r="AY176" i="3"/>
  <c r="AY156" i="3"/>
  <c r="AY293" i="3"/>
  <c r="AY343" i="3"/>
  <c r="AY376" i="3"/>
  <c r="AY652" i="3"/>
  <c r="AY911" i="3"/>
  <c r="AY612" i="3"/>
  <c r="AY322" i="3"/>
  <c r="AY607" i="3"/>
  <c r="AY219" i="3"/>
  <c r="AY32" i="3"/>
  <c r="AY687" i="3"/>
  <c r="AY278" i="3"/>
  <c r="AY846" i="3"/>
  <c r="AY160" i="3"/>
  <c r="AY170" i="3"/>
  <c r="AY982" i="3"/>
  <c r="AY437" i="3"/>
  <c r="AY468" i="3"/>
  <c r="AY181" i="3"/>
  <c r="AY578" i="3"/>
  <c r="AY983" i="3"/>
  <c r="AY671" i="3"/>
  <c r="AY538" i="3"/>
  <c r="AY411" i="3"/>
  <c r="AY594" i="3"/>
  <c r="AY761" i="3"/>
  <c r="AY406" i="3"/>
  <c r="AY124" i="3"/>
  <c r="AY979" i="3"/>
  <c r="AY750" i="3"/>
  <c r="AY603" i="3"/>
  <c r="AY957" i="3"/>
  <c r="AY297" i="3"/>
  <c r="AY663" i="3"/>
  <c r="AY843" i="3"/>
  <c r="AY359" i="3"/>
  <c r="AY75" i="3"/>
  <c r="AY346" i="3"/>
  <c r="AY200" i="3"/>
  <c r="AY320" i="3"/>
  <c r="AY335" i="3"/>
  <c r="AY928" i="3"/>
  <c r="AY893" i="3"/>
  <c r="AY894" i="3"/>
  <c r="AY81" i="3"/>
  <c r="AY736" i="3"/>
  <c r="AY745" i="3"/>
  <c r="AY11" i="3"/>
  <c r="AY884" i="3"/>
  <c r="AY60" i="3"/>
  <c r="AY807" i="3"/>
  <c r="AY403" i="3"/>
  <c r="AY28" i="3"/>
  <c r="AY432" i="3"/>
  <c r="AY56" i="3"/>
  <c r="AY158" i="3"/>
  <c r="AY770" i="3"/>
  <c r="AY597" i="3"/>
  <c r="AY645" i="3"/>
  <c r="AY732" i="3"/>
  <c r="AY802" i="3"/>
  <c r="AY690" i="3"/>
  <c r="AY860" i="3"/>
  <c r="AY288" i="3"/>
  <c r="AY904" i="3"/>
  <c r="AY402" i="3"/>
  <c r="AY947" i="3"/>
  <c r="AY94" i="3"/>
  <c r="AY707" i="3"/>
  <c r="AY676" i="3"/>
  <c r="AY963" i="3"/>
  <c r="AY565" i="3"/>
  <c r="AY91" i="3"/>
  <c r="AY859" i="3"/>
  <c r="AY689" i="3"/>
  <c r="AY431" i="3"/>
  <c r="AY917" i="3"/>
  <c r="AY467" i="3"/>
  <c r="AY654" i="3"/>
  <c r="AY867" i="3"/>
  <c r="AY128" i="3"/>
  <c r="AY161" i="3"/>
  <c r="AY302" i="3"/>
  <c r="AY739" i="3"/>
  <c r="AY866" i="3"/>
  <c r="AY683" i="3"/>
  <c r="AY850" i="3"/>
  <c r="AY23" i="3"/>
  <c r="AY72" i="3"/>
  <c r="AY742" i="3"/>
  <c r="AY394" i="3"/>
  <c r="AY14" i="3"/>
  <c r="AY856" i="3"/>
  <c r="AY582" i="3"/>
  <c r="AY725" i="3"/>
  <c r="AY955" i="3"/>
  <c r="AY951" i="3"/>
  <c r="AY54" i="3"/>
  <c r="AY494" i="3"/>
  <c r="AY622" i="3"/>
  <c r="AY482" i="3"/>
  <c r="AY455" i="3"/>
  <c r="AY932" i="3"/>
  <c r="AY675" i="3"/>
  <c r="AY715" i="3"/>
  <c r="AY55" i="3"/>
  <c r="AY579" i="3"/>
  <c r="AY995" i="3"/>
  <c r="AY817" i="3"/>
  <c r="AY553" i="3"/>
  <c r="AY334" i="3"/>
  <c r="AY811" i="3"/>
  <c r="AY747" i="3"/>
  <c r="AY978" i="3"/>
  <c r="AY35" i="3"/>
  <c r="AY716" i="3"/>
  <c r="AY806" i="3"/>
  <c r="AY861" i="3"/>
  <c r="AY879" i="3"/>
  <c r="AY559" i="3"/>
  <c r="AY618" i="3"/>
  <c r="AY69" i="3"/>
  <c r="AY207" i="3"/>
  <c r="AY330" i="3"/>
  <c r="AY457" i="3"/>
  <c r="AY420" i="3"/>
  <c r="AY533" i="3"/>
  <c r="AY98" i="3"/>
  <c r="AY305" i="3"/>
  <c r="AY972" i="3"/>
  <c r="AY620" i="3"/>
  <c r="AY215" i="3"/>
  <c r="AY121" i="3"/>
  <c r="AY424" i="3"/>
  <c r="AY22" i="3"/>
  <c r="AY989" i="3"/>
  <c r="AY606" i="3"/>
  <c r="AY205" i="3"/>
  <c r="AY294" i="3"/>
  <c r="AY847" i="3"/>
  <c r="AY920" i="3"/>
  <c r="AY925" i="3"/>
  <c r="AY896" i="3"/>
  <c r="AY410" i="3"/>
  <c r="AY136" i="3"/>
  <c r="AY448" i="3"/>
  <c r="AY461" i="3"/>
  <c r="AY508" i="3"/>
  <c r="AY240" i="3"/>
  <c r="AY778" i="3"/>
  <c r="AY874" i="3"/>
  <c r="AY544" i="3"/>
  <c r="AY883" i="3"/>
  <c r="AY810" i="3"/>
  <c r="AY791" i="3"/>
  <c r="AY172" i="3"/>
  <c r="AY805" i="3"/>
  <c r="AY833" i="3"/>
  <c r="AY938" i="3"/>
  <c r="AY290" i="3"/>
  <c r="AY371" i="3"/>
  <c r="AY435" i="3"/>
  <c r="AY560" i="3"/>
  <c r="AY253" i="3"/>
  <c r="AY20" i="3"/>
  <c r="AY260" i="3"/>
  <c r="AY660" i="3"/>
  <c r="AY997" i="3"/>
  <c r="AY629" i="3"/>
  <c r="AY615" i="3"/>
  <c r="AY501" i="3"/>
  <c r="AY830" i="3"/>
  <c r="AY605" i="3"/>
  <c r="AY636" i="3"/>
  <c r="AY143" i="3"/>
  <c r="AY823" i="3"/>
  <c r="AY118" i="3"/>
  <c r="AY858" i="3"/>
  <c r="AY484" i="3"/>
  <c r="AY936" i="3"/>
  <c r="AY499" i="3"/>
  <c r="AY702" i="3"/>
  <c r="AY583" i="3"/>
  <c r="AY274" i="3"/>
  <c r="AY472" i="3"/>
  <c r="AY975" i="3"/>
  <c r="AY549" i="3"/>
  <c r="AY631" i="3"/>
  <c r="AY333" i="3"/>
  <c r="AY621" i="3"/>
  <c r="AY280" i="3"/>
  <c r="AY355" i="3"/>
  <c r="AY545" i="3"/>
  <c r="AY451" i="3"/>
  <c r="AY940" i="3"/>
  <c r="AY547" i="3"/>
  <c r="AY245" i="3"/>
  <c r="AY383" i="3"/>
  <c r="AY892" i="3"/>
  <c r="AY337" i="3"/>
  <c r="AY279" i="3"/>
  <c r="AY870" i="3"/>
  <c r="AY473" i="3"/>
  <c r="AY182" i="3"/>
  <c r="AY822" i="3"/>
  <c r="AY521" i="3"/>
  <c r="AY417" i="3"/>
  <c r="AY379" i="3"/>
  <c r="AY262" i="3"/>
  <c r="AY754" i="3"/>
  <c r="AY1003" i="3"/>
  <c r="AY604" i="3"/>
  <c r="AY540" i="3"/>
  <c r="AY67" i="3"/>
  <c r="AY187" i="3"/>
  <c r="AY935" i="3"/>
  <c r="F49" i="34"/>
  <c r="AZ531" i="3"/>
  <c r="AZ306" i="3"/>
  <c r="AZ524" i="3"/>
  <c r="AZ604" i="3"/>
  <c r="AZ466" i="3"/>
  <c r="AZ865" i="3"/>
  <c r="AZ54" i="3"/>
  <c r="AZ206" i="3"/>
  <c r="AZ368" i="3"/>
  <c r="AZ135" i="3"/>
  <c r="AZ282" i="3"/>
  <c r="AZ897" i="3"/>
  <c r="AZ30" i="3"/>
  <c r="AZ762" i="3"/>
  <c r="AZ862" i="3"/>
  <c r="AZ694" i="3"/>
  <c r="AZ349" i="3"/>
  <c r="AZ915" i="3"/>
  <c r="AZ815" i="3"/>
  <c r="AZ517" i="3"/>
  <c r="AZ218" i="3"/>
  <c r="AZ167" i="3"/>
  <c r="AZ929" i="3"/>
  <c r="AZ530" i="3"/>
  <c r="AZ468" i="3"/>
  <c r="AZ40" i="3"/>
  <c r="AZ154" i="3"/>
  <c r="AZ692" i="3"/>
  <c r="AZ557" i="3"/>
  <c r="AZ792" i="3"/>
  <c r="AZ875" i="3"/>
  <c r="AZ797" i="3"/>
  <c r="AZ948" i="3"/>
  <c r="AZ732" i="3"/>
  <c r="AZ191" i="3"/>
  <c r="AZ676" i="3"/>
  <c r="AZ499" i="3"/>
  <c r="AZ700" i="3"/>
  <c r="AZ403" i="3"/>
  <c r="AZ577" i="3"/>
  <c r="AZ804" i="3"/>
  <c r="AZ94" i="3"/>
  <c r="AZ111" i="3"/>
  <c r="AZ298" i="3"/>
  <c r="AZ69" i="3"/>
  <c r="AZ20" i="3"/>
  <c r="AZ453" i="3"/>
  <c r="AZ992" i="3"/>
  <c r="AZ673" i="3"/>
  <c r="AZ844" i="3"/>
  <c r="AZ269" i="3"/>
  <c r="AZ663" i="3"/>
  <c r="AZ946" i="3"/>
  <c r="AZ769" i="3"/>
  <c r="AZ21" i="3"/>
  <c r="AZ14" i="3"/>
  <c r="AZ877" i="3"/>
  <c r="AZ783" i="3"/>
  <c r="AZ334" i="3"/>
  <c r="AZ101" i="3"/>
  <c r="AZ219" i="3"/>
  <c r="AZ558" i="3"/>
  <c r="AZ845" i="3"/>
  <c r="AZ278" i="3"/>
  <c r="AZ324" i="3"/>
  <c r="AZ711" i="3"/>
  <c r="AZ882" i="3"/>
  <c r="AZ833" i="3"/>
  <c r="AZ523" i="3"/>
  <c r="AZ472" i="3"/>
  <c r="AZ169" i="3"/>
  <c r="AZ17" i="3"/>
  <c r="AZ369" i="3"/>
  <c r="AZ754" i="3"/>
  <c r="AZ809" i="3"/>
  <c r="AZ623" i="3"/>
  <c r="AZ370" i="3"/>
  <c r="AZ984" i="3"/>
  <c r="AZ100" i="3"/>
  <c r="AZ109" i="3"/>
  <c r="AZ939" i="3"/>
  <c r="AZ522" i="3"/>
  <c r="AZ129" i="3"/>
  <c r="AZ98" i="3"/>
  <c r="AZ485" i="3"/>
  <c r="AZ172" i="3"/>
  <c r="AZ293" i="3"/>
  <c r="AZ580" i="3"/>
  <c r="AZ931" i="3"/>
  <c r="AZ920" i="3"/>
  <c r="AZ866" i="3"/>
  <c r="AZ418" i="3"/>
  <c r="AZ439" i="3"/>
  <c r="AZ966" i="3"/>
  <c r="AZ640" i="3"/>
  <c r="AZ436" i="3"/>
  <c r="AZ372" i="3"/>
  <c r="AZ358" i="3"/>
  <c r="AZ817" i="3"/>
  <c r="AZ237" i="3"/>
  <c r="AZ476" i="3"/>
  <c r="AZ932" i="3"/>
  <c r="AZ150" i="3"/>
  <c r="AZ344" i="3"/>
  <c r="AZ511" i="3"/>
  <c r="AZ484" i="3"/>
  <c r="AZ248" i="3"/>
  <c r="AZ638" i="3"/>
  <c r="AZ755" i="3"/>
  <c r="AZ416" i="3"/>
  <c r="AZ965" i="3"/>
  <c r="AZ573" i="3"/>
  <c r="AZ489" i="3"/>
  <c r="AZ581" i="3"/>
  <c r="AZ901" i="3"/>
  <c r="AZ27" i="3"/>
  <c r="AZ574" i="3"/>
  <c r="AZ243" i="3"/>
  <c r="AZ730" i="3"/>
  <c r="AZ417" i="3"/>
  <c r="AZ392" i="3"/>
  <c r="AZ316" i="3"/>
  <c r="AZ836" i="3"/>
  <c r="AZ381" i="3"/>
  <c r="AZ300" i="3"/>
  <c r="AZ985" i="3"/>
  <c r="AZ554" i="3"/>
  <c r="AZ208" i="3"/>
  <c r="AZ615" i="3"/>
  <c r="AZ646" i="3"/>
  <c r="AZ221" i="3"/>
  <c r="AZ744" i="3"/>
  <c r="AZ996" i="3"/>
  <c r="AZ564" i="3"/>
  <c r="AZ84" i="3"/>
  <c r="AZ375" i="3"/>
  <c r="AZ314" i="3"/>
  <c r="AZ223" i="3"/>
  <c r="AZ619" i="3"/>
  <c r="AZ345" i="3"/>
  <c r="AZ482" i="3"/>
  <c r="AZ474" i="3"/>
  <c r="AZ45" i="3"/>
  <c r="AZ904" i="3"/>
  <c r="AZ672" i="3"/>
  <c r="AZ205" i="3"/>
  <c r="AZ724" i="3"/>
  <c r="AZ884" i="3"/>
  <c r="AZ235" i="3"/>
  <c r="AZ303" i="3"/>
  <c r="AZ114" i="3"/>
  <c r="AZ547" i="3"/>
  <c r="AZ839" i="3"/>
  <c r="AZ504" i="3"/>
  <c r="AZ53" i="3"/>
  <c r="AZ717" i="3"/>
  <c r="AZ998" i="3"/>
  <c r="AZ357" i="3"/>
  <c r="AZ790" i="3"/>
  <c r="AZ819" i="3"/>
  <c r="AZ159" i="3"/>
  <c r="AZ664" i="3"/>
  <c r="AZ156" i="3"/>
  <c r="AZ603" i="3"/>
  <c r="AZ519" i="3"/>
  <c r="AZ134" i="3"/>
  <c r="AZ979" i="3"/>
  <c r="AZ824" i="3"/>
  <c r="AZ25" i="3"/>
  <c r="AZ120" i="3"/>
  <c r="AZ438" i="3"/>
  <c r="AZ423" i="3"/>
  <c r="AZ361" i="3"/>
  <c r="AZ919" i="3"/>
  <c r="AZ287" i="3"/>
  <c r="AZ296" i="3"/>
  <c r="AZ772" i="3"/>
  <c r="AZ446" i="3"/>
  <c r="AZ445" i="3"/>
  <c r="AZ211" i="3"/>
  <c r="AZ853" i="3"/>
  <c r="AZ892" i="3"/>
  <c r="AZ407" i="3"/>
  <c r="AZ722" i="3"/>
  <c r="AZ36" i="3"/>
  <c r="AZ261" i="3"/>
  <c r="AZ195" i="3"/>
  <c r="AZ486" i="3"/>
  <c r="AZ343" i="3"/>
  <c r="AZ747" i="3"/>
  <c r="AZ117" i="3"/>
  <c r="AZ789" i="3"/>
  <c r="AZ125" i="3"/>
  <c r="AZ132" i="3"/>
  <c r="AZ364" i="3"/>
  <c r="AZ356" i="3"/>
  <c r="AZ58" i="3"/>
  <c r="AZ708" i="3"/>
  <c r="AZ660" i="3"/>
  <c r="AZ140" i="3"/>
  <c r="AZ629" i="3"/>
  <c r="AZ323" i="3"/>
  <c r="AZ835" i="3"/>
  <c r="AZ272" i="3"/>
  <c r="AZ43" i="3"/>
  <c r="AZ383" i="3"/>
  <c r="AZ196" i="3"/>
  <c r="AZ550" i="3"/>
  <c r="AZ576" i="3"/>
  <c r="AZ834" i="3"/>
  <c r="AZ689" i="3"/>
  <c r="AZ967" i="3"/>
  <c r="AZ86" i="3"/>
  <c r="AZ928" i="3"/>
  <c r="AZ763" i="3"/>
  <c r="AZ387" i="3"/>
  <c r="AZ18" i="3"/>
  <c r="AZ608" i="3"/>
  <c r="AZ543" i="3"/>
  <c r="AZ734" i="3"/>
  <c r="AZ178" i="3"/>
  <c r="AZ130" i="3"/>
  <c r="AZ204" i="3"/>
  <c r="AZ286" i="3"/>
  <c r="AZ535" i="3"/>
  <c r="AZ644" i="3"/>
  <c r="AZ767" i="3"/>
  <c r="AZ232" i="3"/>
  <c r="AZ380" i="3"/>
  <c r="AZ199" i="3"/>
  <c r="AZ704" i="3"/>
  <c r="AZ408" i="3"/>
  <c r="AZ162" i="3"/>
  <c r="AZ565" i="3"/>
  <c r="AZ779" i="3"/>
  <c r="AZ260" i="3"/>
  <c r="AZ400" i="3"/>
  <c r="AZ798" i="3"/>
  <c r="AZ409" i="3"/>
  <c r="AZ210" i="3"/>
  <c r="AZ276" i="3"/>
  <c r="AZ283" i="3"/>
  <c r="AZ592" i="3"/>
  <c r="AZ142" i="3"/>
  <c r="AZ216" i="3"/>
  <c r="AZ536" i="3"/>
  <c r="AZ947" i="3"/>
  <c r="AZ330" i="3"/>
  <c r="AZ212" i="3"/>
  <c r="AZ649" i="3"/>
  <c r="AZ568" i="3"/>
  <c r="AZ589" i="3"/>
  <c r="AZ55" i="3"/>
  <c r="AZ617" i="3"/>
  <c r="AZ896" i="3"/>
  <c r="AZ570" i="3"/>
  <c r="AZ822" i="3"/>
  <c r="AZ926" i="3"/>
  <c r="AZ551" i="3"/>
  <c r="AZ961" i="3"/>
  <c r="AZ889" i="3"/>
  <c r="AZ685" i="3"/>
  <c r="AZ183" i="3"/>
  <c r="AZ337" i="3"/>
  <c r="AZ742" i="3"/>
  <c r="AZ285" i="3"/>
  <c r="AZ479" i="3"/>
  <c r="AZ197" i="3"/>
  <c r="AZ647" i="3"/>
  <c r="AZ632" i="3"/>
  <c r="AZ85" i="3"/>
  <c r="AZ444" i="3"/>
  <c r="AZ910" i="3"/>
  <c r="AZ628" i="3"/>
  <c r="AZ612" i="3"/>
  <c r="AZ851" i="3"/>
  <c r="AZ398" i="3"/>
  <c r="AZ773" i="3"/>
  <c r="AZ467" i="3"/>
  <c r="AZ588" i="3"/>
  <c r="AZ691" i="3"/>
  <c r="AZ620" i="3"/>
  <c r="AZ940" i="3"/>
  <c r="AZ224" i="3"/>
  <c r="AZ291" i="3"/>
  <c r="AZ653" i="3"/>
  <c r="AZ503" i="3"/>
  <c r="AZ457" i="3"/>
  <c r="AZ99" i="3"/>
  <c r="AZ749" i="3"/>
  <c r="AZ811" i="3"/>
  <c r="AZ124" i="3"/>
  <c r="AZ907" i="3"/>
  <c r="AZ93" i="3"/>
  <c r="AZ982" i="3"/>
  <c r="AZ386" i="3"/>
  <c r="AZ909" i="3"/>
  <c r="AZ677" i="3"/>
  <c r="AZ133" i="3"/>
  <c r="AZ567" i="3"/>
  <c r="AZ390" i="3"/>
  <c r="AZ431" i="3"/>
  <c r="AZ952" i="3"/>
  <c r="AZ473" i="3"/>
  <c r="AZ938" i="3"/>
  <c r="AZ257" i="3"/>
  <c r="AZ38" i="3"/>
  <c r="AZ182" i="3"/>
  <c r="AZ871" i="3"/>
  <c r="AZ275" i="3"/>
  <c r="AZ693" i="3"/>
  <c r="AZ569" i="3"/>
  <c r="AZ33" i="3"/>
  <c r="AZ794" i="3"/>
  <c r="AZ918" i="3"/>
  <c r="AZ993" i="3"/>
  <c r="AZ366" i="3"/>
  <c r="AZ521" i="3"/>
  <c r="AZ240" i="3"/>
  <c r="AZ802" i="3"/>
  <c r="AZ495" i="3"/>
  <c r="AZ571" i="3"/>
  <c r="AZ857" i="3"/>
  <c r="AZ470" i="3"/>
  <c r="AZ923" i="3"/>
  <c r="AZ414" i="3"/>
  <c r="AZ841" i="3"/>
  <c r="AZ177" i="3"/>
  <c r="AZ618" i="3"/>
  <c r="AZ858" i="3"/>
  <c r="AZ888" i="3"/>
  <c r="AZ848" i="3"/>
  <c r="AZ228" i="3"/>
  <c r="AZ703" i="3"/>
  <c r="AZ757" i="3"/>
  <c r="AZ766" i="3"/>
  <c r="AZ273" i="3"/>
  <c r="AZ661" i="3"/>
  <c r="AZ737" i="3"/>
  <c r="AZ301" i="3"/>
  <c r="AZ47" i="3"/>
  <c r="AZ75" i="3"/>
  <c r="AZ145" i="3"/>
  <c r="AZ934" i="3"/>
  <c r="AZ987" i="3"/>
  <c r="AZ103" i="3"/>
  <c r="AZ452" i="3"/>
  <c r="AZ419" i="3"/>
  <c r="AZ735" i="3"/>
  <c r="AZ449" i="3"/>
  <c r="AZ625" i="3"/>
  <c r="AZ636" i="3"/>
  <c r="AZ876" i="3"/>
  <c r="AZ353" i="3"/>
  <c r="AZ667" i="3"/>
  <c r="AZ645" i="3"/>
  <c r="AZ432" i="3"/>
  <c r="AZ997" i="3"/>
  <c r="AZ363" i="3"/>
  <c r="AZ13" i="3"/>
  <c r="AZ578" i="3"/>
  <c r="AZ174" i="3"/>
  <c r="AZ648" i="3"/>
  <c r="AZ234" i="3"/>
  <c r="AZ658" i="3"/>
  <c r="AZ72" i="3"/>
  <c r="AZ520" i="3"/>
  <c r="AZ160" i="3"/>
  <c r="AZ347" i="3"/>
  <c r="AZ239" i="3"/>
  <c r="AZ678" i="3"/>
  <c r="AZ814" i="3"/>
  <c r="AZ562" i="3"/>
  <c r="AZ126" i="3"/>
  <c r="AZ561" i="3"/>
  <c r="AZ650" i="3"/>
  <c r="AZ740" i="3"/>
  <c r="AZ388" i="3"/>
  <c r="AZ60" i="3"/>
  <c r="AZ39" i="3"/>
  <c r="AZ1000" i="3"/>
  <c r="AZ32" i="3"/>
  <c r="AZ555" i="3"/>
  <c r="AZ507" i="3"/>
  <c r="AZ292" i="3"/>
  <c r="AZ1002" i="3"/>
  <c r="AZ214" i="3"/>
  <c r="AZ995" i="3"/>
  <c r="AZ716" i="3"/>
  <c r="AZ878" i="3"/>
  <c r="AZ943" i="3"/>
  <c r="AZ365" i="3"/>
  <c r="AZ487" i="3"/>
  <c r="AZ73" i="3"/>
  <c r="AZ259" i="3"/>
  <c r="AZ715" i="3"/>
  <c r="AZ974" i="3"/>
  <c r="AZ394" i="3"/>
  <c r="AZ972" i="3"/>
  <c r="AZ378" i="3"/>
  <c r="AZ102" i="3"/>
  <c r="AZ266" i="3"/>
  <c r="AZ52" i="3"/>
  <c r="AZ258" i="3"/>
  <c r="AZ63" i="3"/>
  <c r="AZ808" i="3"/>
  <c r="AZ35" i="3"/>
  <c r="AZ318" i="3"/>
  <c r="AZ975" i="3"/>
  <c r="AZ236" i="3"/>
  <c r="AZ396" i="3"/>
  <c r="AZ867" i="3"/>
  <c r="AZ895" i="3"/>
  <c r="AZ534" i="3"/>
  <c r="AZ796" i="3"/>
  <c r="AZ508" i="3"/>
  <c r="AZ194" i="3"/>
  <c r="AZ90" i="3"/>
  <c r="AZ959" i="3"/>
  <c r="AZ229" i="3"/>
  <c r="AZ158" i="3"/>
  <c r="AZ675" i="3"/>
  <c r="AZ852" i="3"/>
  <c r="AZ463" i="3"/>
  <c r="AZ112" i="3"/>
  <c r="AZ149" i="3"/>
  <c r="AZ137" i="3"/>
  <c r="AZ189" i="3"/>
  <c r="AZ144" i="3"/>
  <c r="AZ610" i="3"/>
  <c r="AZ76" i="3"/>
  <c r="AZ448" i="3"/>
  <c r="AZ338" i="3"/>
  <c r="AZ354" i="3"/>
  <c r="AZ305" i="3"/>
  <c r="AZ587" i="3"/>
  <c r="AZ917" i="3"/>
  <c r="AZ44" i="3"/>
  <c r="AZ989" i="3"/>
  <c r="AZ864" i="3"/>
  <c r="AZ341" i="3"/>
  <c r="AZ964" i="3"/>
  <c r="AZ840" i="3"/>
  <c r="AZ970" i="3"/>
  <c r="AZ127" i="3"/>
  <c r="AZ512" i="3"/>
  <c r="AZ307" i="3"/>
  <c r="AZ506" i="3"/>
  <c r="AZ963" i="3"/>
  <c r="AZ682" i="3"/>
  <c r="AZ315" i="3"/>
  <c r="AZ879" i="3"/>
  <c r="AZ247" i="3"/>
  <c r="AZ786" i="3"/>
  <c r="AZ415" i="3"/>
  <c r="AZ527" i="3"/>
  <c r="AZ598" i="3"/>
  <c r="AZ566" i="3"/>
  <c r="AZ830" i="3"/>
  <c r="AZ855" i="3"/>
  <c r="AZ529" i="3"/>
  <c r="AZ327" i="3"/>
  <c r="AZ709" i="3"/>
  <c r="AZ12" i="3"/>
  <c r="AZ525" i="3"/>
  <c r="AZ161" i="3"/>
  <c r="AZ168" i="3"/>
  <c r="AZ761" i="3"/>
  <c r="AZ427" i="3"/>
  <c r="AZ209" i="3"/>
  <c r="AZ227" i="3"/>
  <c r="AZ812" i="3"/>
  <c r="AZ309" i="3"/>
  <c r="AZ108" i="3"/>
  <c r="AZ155" i="3"/>
  <c r="AZ950" i="3"/>
  <c r="AZ806" i="3"/>
  <c r="AZ585" i="3"/>
  <c r="AZ188" i="3"/>
  <c r="AZ46" i="3"/>
  <c r="AZ885" i="3"/>
  <c r="AZ497" i="3"/>
  <c r="AZ170" i="3"/>
  <c r="AZ56" i="3"/>
  <c r="AZ122" i="3"/>
  <c r="AZ141" i="3"/>
  <c r="AZ552" i="3"/>
  <c r="AZ729" i="3"/>
  <c r="AZ1005" i="3"/>
  <c r="AZ22" i="3"/>
  <c r="AZ880" i="3"/>
  <c r="AZ359" i="3"/>
  <c r="AZ954" i="3"/>
  <c r="AZ335" i="3"/>
  <c r="AZ665" i="3"/>
  <c r="AZ829" i="3"/>
  <c r="AZ651" i="3"/>
  <c r="AZ930" i="3"/>
  <c r="AZ465" i="3"/>
  <c r="AZ494" i="3"/>
  <c r="AZ602" i="3"/>
  <c r="AZ514" i="3"/>
  <c r="AZ696" i="3"/>
  <c r="AZ656" i="3"/>
  <c r="AZ92" i="3"/>
  <c r="AZ175" i="3"/>
  <c r="AZ249" i="3"/>
  <c r="AZ326" i="3"/>
  <c r="AZ311" i="3"/>
  <c r="AZ250" i="3"/>
  <c r="AZ698" i="3"/>
  <c r="AZ190" i="3"/>
  <c r="AZ146" i="3"/>
  <c r="AZ671" i="3"/>
  <c r="AZ575" i="3"/>
  <c r="AZ336" i="3"/>
  <c r="AZ34" i="3"/>
  <c r="AZ246" i="3"/>
  <c r="AZ166" i="3"/>
  <c r="AZ113" i="3"/>
  <c r="AZ16" i="3"/>
  <c r="AZ942" i="3"/>
  <c r="AZ978" i="3"/>
  <c r="AZ279" i="3"/>
  <c r="AZ951" i="3"/>
  <c r="AZ777" i="3"/>
  <c r="AZ498" i="3"/>
  <c r="AZ980" i="3"/>
  <c r="AZ397" i="3"/>
  <c r="AZ193" i="3"/>
  <c r="AZ295" i="3"/>
  <c r="AZ537" i="3"/>
  <c r="AZ389" i="3"/>
  <c r="AZ28" i="3"/>
  <c r="AZ461" i="3"/>
  <c r="AZ860" i="3"/>
  <c r="AZ245" i="3"/>
  <c r="AZ342" i="3"/>
  <c r="AZ10" i="3"/>
  <c r="AZ803" i="3"/>
  <c r="AZ241" i="3"/>
  <c r="AZ352" i="3"/>
  <c r="AZ681" i="3"/>
  <c r="AZ57" i="3"/>
  <c r="AZ165" i="3"/>
  <c r="AZ606" i="3"/>
  <c r="AZ74" i="3"/>
  <c r="AZ320" i="3"/>
  <c r="AZ542" i="3"/>
  <c r="AZ1003" i="3"/>
  <c r="AZ255" i="3"/>
  <c r="AZ118" i="3"/>
  <c r="AZ493" i="3"/>
  <c r="AZ202" i="3"/>
  <c r="AZ723" i="3"/>
  <c r="AZ231" i="3"/>
  <c r="AZ924" i="3"/>
  <c r="AZ922" i="3"/>
  <c r="AZ828" i="3"/>
  <c r="AZ362" i="3"/>
  <c r="AZ277" i="3"/>
  <c r="AZ87" i="3"/>
  <c r="AZ713" i="3"/>
  <c r="AZ526" i="3"/>
  <c r="AZ697" i="3"/>
  <c r="AZ173" i="3"/>
  <c r="AZ49" i="3"/>
  <c r="AZ413" i="3"/>
  <c r="AZ64" i="3"/>
  <c r="AZ854" i="3"/>
  <c r="AZ510" i="3"/>
  <c r="AZ611" i="3"/>
  <c r="AZ254" i="3"/>
  <c r="AZ759" i="3"/>
  <c r="AZ59" i="3"/>
  <c r="AZ78" i="3"/>
  <c r="AZ501" i="3"/>
  <c r="AZ220" i="3"/>
  <c r="AZ222" i="3"/>
  <c r="AZ659" i="3"/>
  <c r="AZ832" i="3"/>
  <c r="AZ321" i="3"/>
  <c r="AZ67" i="3"/>
  <c r="AZ846" i="3"/>
  <c r="AZ607" i="3"/>
  <c r="AZ540" i="3"/>
  <c r="AZ850" i="3"/>
  <c r="AZ684" i="3"/>
  <c r="AZ271" i="3"/>
  <c r="AZ631" i="3"/>
  <c r="AZ881" i="3"/>
  <c r="AZ870" i="3"/>
  <c r="AZ898" i="3"/>
  <c r="AZ579" i="3"/>
  <c r="AZ900" i="3"/>
  <c r="AZ51" i="3"/>
  <c r="AZ441" i="3"/>
  <c r="AZ799" i="3"/>
  <c r="AZ385" i="3"/>
  <c r="AZ420" i="3"/>
  <c r="AZ781" i="3"/>
  <c r="AZ458" i="3"/>
  <c r="AZ955" i="3"/>
  <c r="AZ151" i="3"/>
  <c r="AZ559" i="3"/>
  <c r="AZ148" i="3"/>
  <c r="AZ50" i="3"/>
  <c r="AZ207" i="3"/>
  <c r="AZ903" i="3"/>
  <c r="AZ821" i="3"/>
  <c r="AZ41" i="3"/>
  <c r="AZ515" i="3"/>
  <c r="AZ553" i="3"/>
  <c r="AZ958" i="3"/>
  <c r="AZ712" i="3"/>
  <c r="AZ624" i="3"/>
  <c r="AZ469" i="3"/>
  <c r="AZ986" i="3"/>
  <c r="AZ110" i="3"/>
  <c r="AZ859" i="3"/>
  <c r="AZ460" i="3"/>
  <c r="AZ139" i="3"/>
  <c r="AZ662" i="3"/>
  <c r="AZ707" i="3"/>
  <c r="AZ171" i="3"/>
  <c r="AZ600" i="3"/>
  <c r="AZ115" i="3"/>
  <c r="AZ138" i="3"/>
  <c r="AZ727" i="3"/>
  <c r="AZ304" i="3"/>
  <c r="AZ538" i="3"/>
  <c r="AZ459" i="3"/>
  <c r="AZ251" i="3"/>
  <c r="AZ702" i="3"/>
  <c r="AZ319" i="3"/>
  <c r="AZ412" i="3"/>
  <c r="AZ622" i="3"/>
  <c r="AZ308" i="3"/>
  <c r="AZ213" i="3"/>
  <c r="AZ670" i="3"/>
  <c r="AZ242" i="3"/>
  <c r="AZ733" i="3"/>
  <c r="AZ674" i="3"/>
  <c r="AZ548" i="3"/>
  <c r="AZ827" i="3"/>
  <c r="AZ669" i="3"/>
  <c r="AZ106" i="3"/>
  <c r="AZ637" i="3"/>
  <c r="AZ969" i="3"/>
  <c r="AZ960" i="3"/>
  <c r="AZ395" i="3"/>
  <c r="AZ668" i="3"/>
  <c r="AZ800" i="3"/>
  <c r="AZ893" i="3"/>
  <c r="AZ807" i="3"/>
  <c r="AZ163" i="3"/>
  <c r="AZ991" i="3"/>
  <c r="AZ609" i="3"/>
  <c r="AZ944" i="3"/>
  <c r="AZ945" i="3"/>
  <c r="AZ406" i="3"/>
  <c r="AZ179" i="3"/>
  <c r="AZ70" i="3"/>
  <c r="AZ481" i="3"/>
  <c r="AZ630" i="3"/>
  <c r="AZ355" i="3"/>
  <c r="AZ302" i="3"/>
  <c r="AZ377" i="3"/>
  <c r="AZ401" i="3"/>
  <c r="AZ477" i="3"/>
  <c r="AZ180" i="3"/>
  <c r="AZ886" i="3"/>
  <c r="AZ953" i="3"/>
  <c r="AZ280" i="3"/>
  <c r="AZ421" i="3"/>
  <c r="AZ784" i="3"/>
  <c r="AZ714" i="3"/>
  <c r="AZ849" i="3"/>
  <c r="AZ752" i="3"/>
  <c r="AZ299" i="3"/>
  <c r="AZ643" i="3"/>
  <c r="AZ333" i="3"/>
  <c r="AZ820" i="3"/>
  <c r="AZ873" i="3"/>
  <c r="AZ437" i="3"/>
  <c r="AZ201" i="3"/>
  <c r="AZ861" i="3"/>
  <c r="AZ842" i="3"/>
  <c r="AZ634" i="3"/>
  <c r="AZ596" i="3"/>
  <c r="AZ119" i="3"/>
  <c r="AZ990" i="3"/>
  <c r="AZ914" i="3"/>
  <c r="AZ274" i="3"/>
  <c r="AZ376" i="3"/>
  <c r="AZ743" i="3"/>
  <c r="AZ332" i="3"/>
  <c r="AZ153" i="3"/>
  <c r="AZ200" i="3"/>
  <c r="AZ549" i="3"/>
  <c r="AZ633" i="3"/>
  <c r="AZ639" i="3"/>
  <c r="AZ937" i="3"/>
  <c r="AZ838" i="3"/>
  <c r="AZ289" i="3"/>
  <c r="AZ780" i="3"/>
  <c r="AZ823" i="3"/>
  <c r="AZ455" i="3"/>
  <c r="AZ720" i="3"/>
  <c r="AZ268" i="3"/>
  <c r="AZ107" i="3"/>
  <c r="AZ590" i="3"/>
  <c r="AZ471" i="3"/>
  <c r="AZ492" i="3"/>
  <c r="AZ373" i="3"/>
  <c r="AZ312" i="3"/>
  <c r="AZ843" i="3"/>
  <c r="AZ252" i="3"/>
  <c r="AZ81" i="3"/>
  <c r="AZ68" i="3"/>
  <c r="AZ164" i="3"/>
  <c r="AZ379" i="3"/>
  <c r="AZ1004" i="3"/>
  <c r="AZ267" i="3"/>
  <c r="AZ718" i="3"/>
  <c r="AZ627" i="3"/>
  <c r="AZ756" i="3"/>
  <c r="AZ297" i="3"/>
  <c r="AZ687" i="3"/>
  <c r="AZ626" i="3"/>
  <c r="AZ621" i="3"/>
  <c r="AZ123" i="3"/>
  <c r="AZ518" i="3"/>
  <c r="AZ690" i="3"/>
  <c r="AZ325" i="3"/>
  <c r="AZ613" i="3"/>
  <c r="AZ872" i="3"/>
  <c r="AZ666" i="3"/>
  <c r="AZ746" i="3"/>
  <c r="AZ883" i="3"/>
  <c r="AZ679" i="3"/>
  <c r="AZ560" i="3"/>
  <c r="AZ186" i="3"/>
  <c r="AZ447" i="3"/>
  <c r="AZ688" i="3"/>
  <c r="AZ976" i="3"/>
  <c r="AZ890" i="3"/>
  <c r="AZ294" i="3"/>
  <c r="AZ788" i="3"/>
  <c r="AZ264" i="3"/>
  <c r="AZ726" i="3"/>
  <c r="AZ556" i="3"/>
  <c r="AZ933" i="3"/>
  <c r="AZ544" i="3"/>
  <c r="AZ351" i="3"/>
  <c r="AZ442" i="3"/>
  <c r="AZ728" i="3"/>
  <c r="AZ340" i="3"/>
  <c r="AZ655" i="3"/>
  <c r="AZ184" i="3"/>
  <c r="AZ265" i="3"/>
  <c r="AZ837" i="3"/>
  <c r="AZ725" i="3"/>
  <c r="AZ77" i="3"/>
  <c r="AZ778" i="3"/>
  <c r="AZ429" i="3"/>
  <c r="AZ217" i="3"/>
  <c r="AZ71" i="3"/>
  <c r="AZ422" i="3"/>
  <c r="AZ443" i="3"/>
  <c r="AZ284" i="3"/>
  <c r="AZ456" i="3"/>
  <c r="AZ31" i="3"/>
  <c r="AZ616" i="3"/>
  <c r="AZ572" i="3"/>
  <c r="AZ731" i="3"/>
  <c r="AZ605" i="3"/>
  <c r="AZ238" i="3"/>
  <c r="AZ695" i="3"/>
  <c r="AZ582" i="3"/>
  <c r="AZ480" i="3"/>
  <c r="AZ1001" i="3"/>
  <c r="AZ83" i="3"/>
  <c r="AZ225" i="3"/>
  <c r="AZ500" i="3"/>
  <c r="AZ19" i="3"/>
  <c r="AZ971" i="3"/>
  <c r="AZ131" i="3"/>
  <c r="AZ652" i="3"/>
  <c r="AZ430" i="3"/>
  <c r="AZ230" i="3"/>
  <c r="AZ999" i="3"/>
  <c r="AZ26" i="3"/>
  <c r="AZ863" i="3"/>
  <c r="AZ95" i="3"/>
  <c r="AZ450" i="3"/>
  <c r="AZ143" i="3"/>
  <c r="AZ233" i="3"/>
  <c r="AZ253" i="3"/>
  <c r="AZ192" i="3"/>
  <c r="AZ61" i="3"/>
  <c r="AZ391" i="3"/>
  <c r="AZ941" i="3"/>
  <c r="AZ426" i="3"/>
  <c r="AZ775" i="3"/>
  <c r="AZ451" i="3"/>
  <c r="AZ88" i="3"/>
  <c r="AZ601" i="3"/>
  <c r="AZ981" i="3"/>
  <c r="AZ563" i="3"/>
  <c r="AZ719" i="3"/>
  <c r="AZ593" i="3"/>
  <c r="AZ748" i="3"/>
  <c r="AZ65" i="3"/>
  <c r="AZ11" i="3"/>
  <c r="AZ496" i="3"/>
  <c r="AZ657" i="3"/>
  <c r="AZ599" i="3"/>
  <c r="AZ686" i="3"/>
  <c r="AZ256" i="3"/>
  <c r="AZ816" i="3"/>
  <c r="AZ328" i="3"/>
  <c r="AZ490" i="3"/>
  <c r="AZ128" i="3"/>
  <c r="AZ29" i="3"/>
  <c r="AZ706" i="3"/>
  <c r="AZ654" i="3"/>
  <c r="AZ805" i="3"/>
  <c r="AZ203" i="3"/>
  <c r="AZ584" i="3"/>
  <c r="AZ374" i="3"/>
  <c r="AZ185" i="3"/>
  <c r="AZ176" i="3"/>
  <c r="AZ782" i="3"/>
  <c r="AZ771" i="3"/>
  <c r="AZ339" i="3"/>
  <c r="AZ899" i="3"/>
  <c r="AZ116" i="3"/>
  <c r="AZ509" i="3"/>
  <c r="AZ410" i="3"/>
  <c r="AZ399" i="3"/>
  <c r="AZ906" i="3"/>
  <c r="AZ785" i="3"/>
  <c r="AZ310" i="3"/>
  <c r="AZ595" i="3"/>
  <c r="AZ97" i="3"/>
  <c r="AZ753" i="3"/>
  <c r="AZ181" i="3"/>
  <c r="AZ891" i="3"/>
  <c r="AZ741" i="3"/>
  <c r="AZ738" i="3"/>
  <c r="AZ801" i="3"/>
  <c r="AZ591" i="3"/>
  <c r="AZ428" i="3"/>
  <c r="AZ818" i="3"/>
  <c r="AZ594" i="3"/>
  <c r="AZ533" i="3"/>
  <c r="AZ331" i="3"/>
  <c r="AZ48" i="3"/>
  <c r="AZ758" i="3"/>
  <c r="AZ281" i="3"/>
  <c r="AZ894" i="3"/>
  <c r="AZ977" i="3"/>
  <c r="AZ215" i="3"/>
  <c r="AZ680" i="3"/>
  <c r="AZ699" i="3"/>
  <c r="AZ290" i="3"/>
  <c r="AZ641" i="3"/>
  <c r="AZ82" i="3"/>
  <c r="AZ433" i="3"/>
  <c r="AZ736" i="3"/>
  <c r="AZ750" i="3"/>
  <c r="AZ751" i="3"/>
  <c r="AZ793" i="3"/>
  <c r="AZ968" i="3"/>
  <c r="AZ346" i="3"/>
  <c r="AZ597" i="3"/>
  <c r="AZ813" i="3"/>
  <c r="AZ79" i="3"/>
  <c r="AZ856" i="3"/>
  <c r="AZ532" i="3"/>
  <c r="AZ768" i="3"/>
  <c r="AZ826" i="3"/>
  <c r="AZ244" i="3"/>
  <c r="AZ384" i="3"/>
  <c r="AZ136" i="3"/>
  <c r="AZ405" i="3"/>
  <c r="AZ37" i="3"/>
  <c r="AZ440" i="3"/>
  <c r="AZ348" i="3"/>
  <c r="AZ739" i="3"/>
  <c r="AZ701" i="3"/>
  <c r="AZ913" i="3"/>
  <c r="AZ614" i="3"/>
  <c r="AZ66" i="3"/>
  <c r="AZ24" i="3"/>
  <c r="AZ147" i="3"/>
  <c r="AZ957" i="3"/>
  <c r="AZ935" i="3"/>
  <c r="AZ764" i="3"/>
  <c r="AZ91" i="3"/>
  <c r="AZ262" i="3"/>
  <c r="AZ367" i="3"/>
  <c r="AZ994" i="3"/>
  <c r="AZ121" i="3"/>
  <c r="AZ795" i="3"/>
  <c r="AZ313" i="3"/>
  <c r="AZ774" i="3"/>
  <c r="AZ528" i="3"/>
  <c r="AZ502" i="3"/>
  <c r="AZ988" i="3"/>
  <c r="AZ491" i="3"/>
  <c r="AZ927" i="3"/>
  <c r="AZ435" i="3"/>
  <c r="AZ911" i="3"/>
  <c r="AZ425" i="3"/>
  <c r="AZ887" i="3"/>
  <c r="AZ642" i="3"/>
  <c r="AZ96" i="3"/>
  <c r="AZ464" i="3"/>
  <c r="AZ831" i="3"/>
  <c r="AZ539" i="3"/>
  <c r="AZ89" i="3"/>
  <c r="AZ270" i="3"/>
  <c r="AZ902" i="3"/>
  <c r="AZ424" i="3"/>
  <c r="AZ157" i="3"/>
  <c r="AZ770" i="3"/>
  <c r="AZ475" i="3"/>
  <c r="AZ23" i="3"/>
  <c r="AZ288" i="3"/>
  <c r="AZ42" i="3"/>
  <c r="AZ329" i="3"/>
  <c r="AZ360" i="3"/>
  <c r="AZ402" i="3"/>
  <c r="AZ371" i="3"/>
  <c r="AZ760" i="3"/>
  <c r="AZ705" i="3"/>
  <c r="AZ586" i="3"/>
  <c r="AZ962" i="3"/>
  <c r="AZ868" i="3"/>
  <c r="AZ350" i="3"/>
  <c r="AZ541" i="3"/>
  <c r="AZ483" i="3"/>
  <c r="AZ847" i="3"/>
  <c r="AZ322" i="3"/>
  <c r="AZ721" i="3"/>
  <c r="AZ434" i="3"/>
  <c r="AZ635" i="3"/>
  <c r="AZ583" i="3"/>
  <c r="AZ462" i="3"/>
  <c r="AZ912" i="3"/>
  <c r="AZ104" i="3"/>
  <c r="AZ263" i="3"/>
  <c r="AZ382" i="3"/>
  <c r="AZ226" i="3"/>
  <c r="AZ105" i="3"/>
  <c r="AZ710" i="3"/>
  <c r="AZ152" i="3"/>
  <c r="AZ488" i="3"/>
  <c r="AZ869" i="3"/>
  <c r="AZ973" i="3"/>
  <c r="AZ776" i="3"/>
  <c r="AZ393" i="3"/>
  <c r="AZ683" i="3"/>
  <c r="AZ936" i="3"/>
  <c r="AZ80" i="3"/>
  <c r="AZ825" i="3"/>
  <c r="AZ513" i="3"/>
  <c r="AZ810" i="3"/>
  <c r="AZ925" i="3"/>
  <c r="AZ317" i="3"/>
  <c r="AZ411" i="3"/>
  <c r="AZ983" i="3"/>
  <c r="AZ198" i="3"/>
  <c r="AZ516" i="3"/>
  <c r="AZ765" i="3"/>
  <c r="AZ545" i="3"/>
  <c r="AZ921" i="3"/>
  <c r="AZ949" i="3"/>
  <c r="AZ787" i="3"/>
  <c r="AZ62" i="3"/>
  <c r="AZ187" i="3"/>
  <c r="AZ745" i="3"/>
  <c r="AZ791" i="3"/>
  <c r="AZ454" i="3"/>
  <c r="AZ908" i="3"/>
  <c r="AZ874" i="3"/>
  <c r="AZ905" i="3"/>
  <c r="AZ916" i="3"/>
  <c r="AZ546" i="3"/>
  <c r="AZ505" i="3"/>
  <c r="AZ404" i="3"/>
  <c r="F61" i="34"/>
  <c r="E61" i="34"/>
  <c r="J48" i="34"/>
  <c r="G61" i="34"/>
  <c r="I61" i="34"/>
  <c r="I50" i="34"/>
  <c r="H61" i="34"/>
  <c r="H50" i="34"/>
  <c r="B34" i="40"/>
  <c r="B58" i="28"/>
  <c r="B25" i="1" l="1"/>
  <c r="B24" i="3"/>
  <c r="E20" i="6"/>
  <c r="BF9" i="1"/>
  <c r="BG6" i="1"/>
  <c r="BF8" i="1"/>
  <c r="D76" i="6"/>
  <c r="E21" i="6"/>
  <c r="D75" i="6"/>
  <c r="D21" i="6"/>
  <c r="D20" i="6"/>
  <c r="E75" i="6"/>
  <c r="E76" i="6"/>
  <c r="AX467" i="3"/>
  <c r="AX753" i="3"/>
  <c r="AX216" i="3"/>
  <c r="AX905" i="3"/>
  <c r="AX29" i="3"/>
  <c r="AX820" i="3"/>
  <c r="AX430" i="3"/>
  <c r="AX961" i="3"/>
  <c r="AX664" i="3"/>
  <c r="AX159" i="3"/>
  <c r="AX423" i="3"/>
  <c r="AX691" i="3"/>
  <c r="AX322" i="3"/>
  <c r="AX666" i="3"/>
  <c r="AX480" i="3"/>
  <c r="AX457" i="3"/>
  <c r="AX641" i="3"/>
  <c r="AX730" i="3"/>
  <c r="AX889" i="3"/>
  <c r="AX265" i="3"/>
  <c r="AX419" i="3"/>
  <c r="AX651" i="3"/>
  <c r="AX649" i="3"/>
  <c r="AX971" i="3"/>
  <c r="AX228" i="3"/>
  <c r="AX88" i="3"/>
  <c r="AX369" i="3"/>
  <c r="AX912" i="3"/>
  <c r="AX523" i="3"/>
  <c r="AX714" i="3"/>
  <c r="AX723" i="3"/>
  <c r="AX310" i="3"/>
  <c r="AX70" i="3"/>
  <c r="AX82" i="3"/>
  <c r="AX241" i="3"/>
  <c r="AX232" i="3"/>
  <c r="AX749" i="3"/>
  <c r="AX810" i="3"/>
  <c r="AX790" i="3"/>
  <c r="AX915" i="3"/>
  <c r="AX11" i="3"/>
  <c r="AX268" i="3"/>
  <c r="AX567" i="3"/>
  <c r="AX383" i="3"/>
  <c r="AX859" i="3"/>
  <c r="AX16" i="3"/>
  <c r="AX860" i="3"/>
  <c r="AX289" i="3"/>
  <c r="AX469" i="3"/>
  <c r="AX435" i="3"/>
  <c r="AX890" i="3"/>
  <c r="AX385" i="3"/>
  <c r="AX324" i="3"/>
  <c r="AX386" i="3"/>
  <c r="AX668" i="3"/>
  <c r="AX64" i="3"/>
  <c r="AX513" i="3"/>
  <c r="AX283" i="3"/>
  <c r="AX121" i="3"/>
  <c r="AX966" i="3"/>
  <c r="AX673" i="3"/>
  <c r="AX285" i="3"/>
  <c r="AX65" i="3"/>
  <c r="AX311" i="3"/>
  <c r="AX679" i="3"/>
  <c r="AX349" i="3"/>
  <c r="AX572" i="3"/>
  <c r="AX190" i="3"/>
  <c r="AX333" i="3"/>
  <c r="AX917" i="3"/>
  <c r="AX157" i="3"/>
  <c r="AX534" i="3"/>
  <c r="AX118" i="3"/>
  <c r="AX126" i="3"/>
  <c r="AX120" i="3"/>
  <c r="AX237" i="3"/>
  <c r="AX587" i="3"/>
  <c r="AX841" i="3"/>
  <c r="AX229" i="3"/>
  <c r="AX588" i="3"/>
  <c r="AX944" i="3"/>
  <c r="AX321" i="3"/>
  <c r="AX746" i="3"/>
  <c r="AX306" i="3"/>
  <c r="AX564" i="3"/>
  <c r="AX358" i="3"/>
  <c r="AX595" i="3"/>
  <c r="AX403" i="3"/>
  <c r="AX461" i="3"/>
  <c r="AX846" i="3"/>
  <c r="AX798" i="3"/>
  <c r="AX367" i="3"/>
  <c r="AX233" i="3"/>
  <c r="AX459" i="3"/>
  <c r="AX896" i="3"/>
  <c r="AX624" i="3"/>
  <c r="AX1004" i="3"/>
  <c r="AX179" i="3"/>
  <c r="AX667" i="3"/>
  <c r="AX834" i="3"/>
  <c r="AX494" i="3"/>
  <c r="AX710" i="3"/>
  <c r="AX782" i="3"/>
  <c r="AX770" i="3"/>
  <c r="AX687" i="3"/>
  <c r="AX296" i="3"/>
  <c r="AX221" i="3"/>
  <c r="AX130" i="3"/>
  <c r="AX500" i="3"/>
  <c r="AX504" i="3"/>
  <c r="AX621" i="3"/>
  <c r="AX1002" i="3"/>
  <c r="AX655" i="3"/>
  <c r="AX949" i="3"/>
  <c r="AX872" i="3"/>
  <c r="AX211" i="3"/>
  <c r="AX652" i="3"/>
  <c r="AX263" i="3"/>
  <c r="AX726" i="3"/>
  <c r="AX156" i="3"/>
  <c r="AX623" i="3"/>
  <c r="AX199" i="3"/>
  <c r="AX329" i="3"/>
  <c r="AX342" i="3"/>
  <c r="AX438" i="3"/>
  <c r="AX119" i="3"/>
  <c r="AX170" i="3"/>
  <c r="AX488" i="3"/>
  <c r="AX290" i="3"/>
  <c r="AX997" i="3"/>
  <c r="AX1001" i="3"/>
  <c r="AX370" i="3"/>
  <c r="AX743" i="3"/>
  <c r="AX341" i="3"/>
  <c r="AX340" i="3"/>
  <c r="AX388" i="3"/>
  <c r="AX495" i="3"/>
  <c r="AX529" i="3"/>
  <c r="AX755" i="3"/>
  <c r="AX148" i="3"/>
  <c r="AX60" i="3"/>
  <c r="AX836" i="3"/>
  <c r="AX364" i="3"/>
  <c r="AX444" i="3"/>
  <c r="AX264" i="3"/>
  <c r="AX913" i="3"/>
  <c r="AX224" i="3"/>
  <c r="AX835" i="3"/>
  <c r="AX510" i="3"/>
  <c r="AX977" i="3"/>
  <c r="AX815" i="3"/>
  <c r="AX690" i="3"/>
  <c r="AX548" i="3"/>
  <c r="AX850" i="3"/>
  <c r="AX703" i="3"/>
  <c r="AX975" i="3"/>
  <c r="AX318" i="3"/>
  <c r="AX613" i="3"/>
  <c r="AX55" i="3"/>
  <c r="AX453" i="3"/>
  <c r="AX970" i="3"/>
  <c r="AX738" i="3"/>
  <c r="AX874" i="3"/>
  <c r="AX556" i="3"/>
  <c r="AX78" i="3"/>
  <c r="AX317" i="3"/>
  <c r="AX277" i="3"/>
  <c r="AX164" i="3"/>
  <c r="AX281" i="3"/>
  <c r="AX806" i="3"/>
  <c r="AX520" i="3"/>
  <c r="AX132" i="3"/>
  <c r="AX31" i="3"/>
  <c r="AX238" i="3"/>
  <c r="AX360" i="3"/>
  <c r="AX114" i="3"/>
  <c r="AX38" i="3"/>
  <c r="AX590" i="3"/>
  <c r="AX20" i="3"/>
  <c r="AX581" i="3"/>
  <c r="AX974" i="3"/>
  <c r="AX328" i="3"/>
  <c r="AX833" i="3"/>
  <c r="AX517" i="3"/>
  <c r="AX832" i="3"/>
  <c r="AX447" i="3"/>
  <c r="AX34" i="3"/>
  <c r="AX36" i="3"/>
  <c r="AX134" i="3"/>
  <c r="AX182" i="3"/>
  <c r="AX601" i="3"/>
  <c r="AX900" i="3"/>
  <c r="AX969" i="3"/>
  <c r="AX888" i="3"/>
  <c r="AX187" i="3"/>
  <c r="AX250" i="3"/>
  <c r="AX203" i="3"/>
  <c r="AX508" i="3"/>
  <c r="AX135" i="3"/>
  <c r="AX765" i="3"/>
  <c r="AX804" i="3"/>
  <c r="AX593" i="3"/>
  <c r="AX399" i="3"/>
  <c r="AX425" i="3"/>
  <c r="AX733" i="3"/>
  <c r="AX21" i="3"/>
  <c r="AX486" i="3"/>
  <c r="AX1003" i="3"/>
  <c r="AX103" i="3"/>
  <c r="AX10" i="3"/>
  <c r="AX716" i="3"/>
  <c r="AX627" i="3"/>
  <c r="AX697" i="3"/>
  <c r="AX194" i="3"/>
  <c r="AX919" i="3"/>
  <c r="AX875" i="3"/>
  <c r="AX929" i="3"/>
  <c r="AX647" i="3"/>
  <c r="AX501" i="3"/>
  <c r="AX69" i="3"/>
  <c r="AX807" i="3"/>
  <c r="AX787" i="3"/>
  <c r="AX48" i="3"/>
  <c r="AX245" i="3"/>
  <c r="AX808" i="3"/>
  <c r="AX512" i="3"/>
  <c r="AX193" i="3"/>
  <c r="AX991" i="3"/>
  <c r="AX410" i="3"/>
  <c r="AX152" i="3"/>
  <c r="AX533" i="3"/>
  <c r="AX458" i="3"/>
  <c r="AX528" i="3"/>
  <c r="AX867" i="3"/>
  <c r="AX30" i="3"/>
  <c r="AX980" i="3"/>
  <c r="AX773" i="3"/>
  <c r="AX877" i="3"/>
  <c r="AX597" i="3"/>
  <c r="AX904" i="3"/>
  <c r="AX842" i="3"/>
  <c r="AX576" i="3"/>
  <c r="AX158" i="3"/>
  <c r="AX253" i="3"/>
  <c r="AX752" i="3"/>
  <c r="AX885" i="3"/>
  <c r="AX947" i="3"/>
  <c r="AX598" i="3"/>
  <c r="AX223" i="3"/>
  <c r="AX967" i="3"/>
  <c r="AX852" i="3"/>
  <c r="AX354" i="3"/>
  <c r="AX653" i="3"/>
  <c r="AX96" i="3"/>
  <c r="AX858" i="3"/>
  <c r="AX549" i="3"/>
  <c r="AX165" i="3"/>
  <c r="AX956" i="3"/>
  <c r="AX440" i="3"/>
  <c r="AX1000" i="3"/>
  <c r="AX246" i="3"/>
  <c r="AX901" i="3"/>
  <c r="AX964" i="3"/>
  <c r="AX750" i="3"/>
  <c r="AX113" i="3"/>
  <c r="AX611" i="3"/>
  <c r="AX990" i="3"/>
  <c r="AX578" i="3"/>
  <c r="AX376" i="3"/>
  <c r="AX827" i="3"/>
  <c r="AX259" i="3"/>
  <c r="AX715" i="3"/>
  <c r="AX23" i="3"/>
  <c r="AX434" i="3"/>
  <c r="AX745" i="3"/>
  <c r="AX365" i="3"/>
  <c r="AX401" i="3"/>
  <c r="AX754" i="3"/>
  <c r="AX777" i="3"/>
  <c r="AX162" i="3"/>
  <c r="AX600" i="3"/>
  <c r="AX295" i="3"/>
  <c r="AX140" i="3"/>
  <c r="AX42" i="3"/>
  <c r="AX308" i="3"/>
  <c r="AX292" i="3"/>
  <c r="AX456" i="3"/>
  <c r="AX986" i="3"/>
  <c r="AX825" i="3"/>
  <c r="AX462" i="3"/>
  <c r="AX105" i="3"/>
  <c r="AX791" i="3"/>
  <c r="AX143" i="3"/>
  <c r="AX965" i="3"/>
  <c r="AX761" i="3"/>
  <c r="AX566" i="3"/>
  <c r="AX100" i="3"/>
  <c r="AX172" i="3"/>
  <c r="AX330" i="3"/>
  <c r="AX422" i="3"/>
  <c r="AX720" i="3"/>
  <c r="AX848" i="3"/>
  <c r="AX853" i="3"/>
  <c r="AX878" i="3"/>
  <c r="AX395" i="3"/>
  <c r="AX702" i="3"/>
  <c r="AX802" i="3"/>
  <c r="AX625" i="3"/>
  <c r="AX507" i="3"/>
  <c r="AX945" i="3"/>
  <c r="AX412" i="3"/>
  <c r="AX954" i="3"/>
  <c r="AX392" i="3"/>
  <c r="AX704" i="3"/>
  <c r="AX209" i="3"/>
  <c r="AX895" i="3"/>
  <c r="AX744" i="3"/>
  <c r="AX524" i="3"/>
  <c r="AX57" i="3"/>
  <c r="AX801" i="3"/>
  <c r="AX239" i="3"/>
  <c r="AX408" i="3"/>
  <c r="AX391" i="3"/>
  <c r="AX963" i="3"/>
  <c r="AX428" i="3"/>
  <c r="AX210" i="3"/>
  <c r="AX718" i="3"/>
  <c r="AX110" i="3"/>
  <c r="AX541" i="3"/>
  <c r="AX602" i="3"/>
  <c r="AX767" i="3"/>
  <c r="AX465" i="3"/>
  <c r="AX352" i="3"/>
  <c r="AX561" i="3"/>
  <c r="AX540" i="3"/>
  <c r="AX586" i="3"/>
  <c r="AX247" i="3"/>
  <c r="AX161" i="3"/>
  <c r="AX854" i="3"/>
  <c r="AX683" i="3"/>
  <c r="AX335" i="3"/>
  <c r="AX129" i="3"/>
  <c r="AX849" i="3"/>
  <c r="AX707" i="3"/>
  <c r="AX208" i="3"/>
  <c r="AX344" i="3"/>
  <c r="AX270" i="3"/>
  <c r="AX196" i="3"/>
  <c r="AX54" i="3"/>
  <c r="AX544" i="3"/>
  <c r="AX79" i="3"/>
  <c r="AX506" i="3"/>
  <c r="AX449" i="3"/>
  <c r="AX610" i="3"/>
  <c r="AX201" i="3"/>
  <c r="AX685" i="3"/>
  <c r="AX614" i="3"/>
  <c r="AX596" i="3"/>
  <c r="AX662" i="3"/>
  <c r="AX17" i="3"/>
  <c r="AX278" i="3"/>
  <c r="AX803" i="3"/>
  <c r="AX482" i="3"/>
  <c r="AX63" i="3"/>
  <c r="AX884" i="3"/>
  <c r="AX674" i="3"/>
  <c r="AX384" i="3"/>
  <c r="AX873" i="3"/>
  <c r="AX731" i="3"/>
  <c r="AX525" i="3"/>
  <c r="AX584" i="3"/>
  <c r="AX424" i="3"/>
  <c r="AX838" i="3"/>
  <c r="AX104" i="3"/>
  <c r="AX338" i="3"/>
  <c r="AX407" i="3"/>
  <c r="AX783" i="3"/>
  <c r="AX316" i="3"/>
  <c r="AX857" i="3"/>
  <c r="AX899" i="3"/>
  <c r="AX799" i="3"/>
  <c r="AX280" i="3"/>
  <c r="AX286" i="3"/>
  <c r="AX305" i="3"/>
  <c r="AX269" i="3"/>
  <c r="AX420" i="3"/>
  <c r="AX93" i="3"/>
  <c r="AX771" i="3"/>
  <c r="AX631" i="3"/>
  <c r="AX736" i="3"/>
  <c r="AX218" i="3"/>
  <c r="AX654" i="3"/>
  <c r="AX18" i="3"/>
  <c r="AX706" i="3"/>
  <c r="AX266" i="3"/>
  <c r="AX169" i="3"/>
  <c r="AX61" i="3"/>
  <c r="AX591" i="3"/>
  <c r="AX638" i="3"/>
  <c r="AX160" i="3"/>
  <c r="AX608" i="3"/>
  <c r="AX784" i="3"/>
  <c r="AX291" i="3"/>
  <c r="AX937" i="3"/>
  <c r="AX814" i="3"/>
  <c r="AX599" i="3"/>
  <c r="AX171" i="3"/>
  <c r="AX298" i="3"/>
  <c r="AX721" i="3"/>
  <c r="AX139" i="3"/>
  <c r="AX398" i="3"/>
  <c r="AX198" i="3"/>
  <c r="AX427" i="3"/>
  <c r="AX719" i="3"/>
  <c r="AX563" i="3"/>
  <c r="AX76" i="3"/>
  <c r="AX173" i="3"/>
  <c r="AX230" i="3"/>
  <c r="AX249" i="3"/>
  <c r="AX109" i="3"/>
  <c r="AX516" i="3"/>
  <c r="AX66" i="3"/>
  <c r="AX59" i="3"/>
  <c r="AX142" i="3"/>
  <c r="AX526" i="3"/>
  <c r="AX97" i="3"/>
  <c r="AX390" i="3"/>
  <c r="AX393" i="3"/>
  <c r="AX366" i="3"/>
  <c r="AX350" i="3"/>
  <c r="AX648" i="3"/>
  <c r="AX302" i="3"/>
  <c r="AX855" i="3"/>
  <c r="AX99" i="3"/>
  <c r="AX725" i="3"/>
  <c r="AX372" i="3"/>
  <c r="AX183" i="3"/>
  <c r="AX92" i="3"/>
  <c r="AX684" i="3"/>
  <c r="AX394" i="3"/>
  <c r="AX288" i="3"/>
  <c r="AX639" i="3"/>
  <c r="AX840" i="3"/>
  <c r="AX466" i="3"/>
  <c r="AX405" i="3"/>
  <c r="AX368" i="3"/>
  <c r="AX547" i="3"/>
  <c r="AX826" i="3"/>
  <c r="AX642" i="3"/>
  <c r="AX837" i="3"/>
  <c r="AX892" i="3"/>
  <c r="AX998" i="3"/>
  <c r="AX656" i="3"/>
  <c r="AX757" i="3"/>
  <c r="AX669" i="3"/>
  <c r="AX145" i="3"/>
  <c r="AX891" i="3"/>
  <c r="AX252" i="3"/>
  <c r="AX185" i="3"/>
  <c r="AX620" i="3"/>
  <c r="AX323" i="3"/>
  <c r="AX844" i="3"/>
  <c r="AX675" i="3"/>
  <c r="AX818" i="3"/>
  <c r="AX373" i="3"/>
  <c r="AX464" i="3"/>
  <c r="AX518" i="3"/>
  <c r="AX527" i="3"/>
  <c r="AX212" i="3"/>
  <c r="AX693" i="3"/>
  <c r="AX1005" i="3"/>
  <c r="AX115" i="3"/>
  <c r="AX924" i="3"/>
  <c r="AX936" i="3"/>
  <c r="AX583" i="3"/>
  <c r="AX558" i="3"/>
  <c r="AX473" i="3"/>
  <c r="AX574" i="3"/>
  <c r="AX484" i="3"/>
  <c r="AX813" i="3"/>
  <c r="AX475" i="3"/>
  <c r="AX643" i="3"/>
  <c r="AX636" i="3"/>
  <c r="AX695" i="3"/>
  <c r="AX671" i="3"/>
  <c r="AX933" i="3"/>
  <c r="AX437" i="3"/>
  <c r="AX304" i="3"/>
  <c r="AX862" i="3"/>
  <c r="AX452" i="3"/>
  <c r="AX921" i="3"/>
  <c r="AX619" i="3"/>
  <c r="AX982" i="3"/>
  <c r="AX869" i="3"/>
  <c r="AX632" i="3"/>
  <c r="AX374" i="3"/>
  <c r="AX515" i="3"/>
  <c r="AX24" i="3"/>
  <c r="AX778" i="3"/>
  <c r="AX866" i="3"/>
  <c r="AX909" i="3"/>
  <c r="AX962" i="3"/>
  <c r="AX146" i="3"/>
  <c r="AX769" i="3"/>
  <c r="AX284" i="3"/>
  <c r="AX645" i="3"/>
  <c r="AX441" i="3"/>
  <c r="AX460" i="3"/>
  <c r="AX805" i="3"/>
  <c r="AX151" i="3"/>
  <c r="AX181" i="3"/>
  <c r="AX727" i="3"/>
  <c r="AX418" i="3"/>
  <c r="AX127" i="3"/>
  <c r="AX348" i="3"/>
  <c r="AX257" i="3"/>
  <c r="AX73" i="3"/>
  <c r="AX871" i="3"/>
  <c r="AX946" i="3"/>
  <c r="AX764" i="3"/>
  <c r="AX87" i="3"/>
  <c r="AX52" i="3"/>
  <c r="AX205" i="3"/>
  <c r="AX379" i="3"/>
  <c r="AX993" i="3"/>
  <c r="AX219" i="3"/>
  <c r="AX560" i="3"/>
  <c r="AX32" i="3"/>
  <c r="AX681" i="3"/>
  <c r="AX724" i="3"/>
  <c r="AX880" i="3"/>
  <c r="AX44" i="3"/>
  <c r="AX301" i="3"/>
  <c r="AX375" i="3"/>
  <c r="AX207" i="3"/>
  <c r="AX404" i="3"/>
  <c r="AX62" i="3"/>
  <c r="AX472" i="3"/>
  <c r="AX617" i="3"/>
  <c r="AX276" i="3"/>
  <c r="AX101" i="3"/>
  <c r="AX800" i="3"/>
  <c r="AX573" i="3"/>
  <c r="AX682" i="3"/>
  <c r="AX275" i="3"/>
  <c r="AX77" i="3"/>
  <c r="AX795" i="3"/>
  <c r="AX555" i="3"/>
  <c r="AX345" i="3"/>
  <c r="AX531" i="3"/>
  <c r="AX299" i="3"/>
  <c r="AX502" i="3"/>
  <c r="AX429" i="3"/>
  <c r="AX811" i="3"/>
  <c r="AX973" i="3"/>
  <c r="AX450" i="3"/>
  <c r="AX478" i="3"/>
  <c r="AX843" i="3"/>
  <c r="AX176" i="3"/>
  <c r="AX968" i="3"/>
  <c r="AX789" i="3"/>
  <c r="AX446" i="3"/>
  <c r="AX177" i="3"/>
  <c r="AX15" i="3"/>
  <c r="AX788" i="3"/>
  <c r="AX812" i="3"/>
  <c r="AX479" i="3"/>
  <c r="AX995" i="3"/>
  <c r="AX487" i="3"/>
  <c r="AX908" i="3"/>
  <c r="AX234" i="3"/>
  <c r="AX894" i="3"/>
  <c r="AX476" i="3"/>
  <c r="AX279" i="3"/>
  <c r="AX128" i="3"/>
  <c r="AX939" i="3"/>
  <c r="AX845" i="3"/>
  <c r="AX336" i="3"/>
  <c r="AX511" i="3"/>
  <c r="AX94" i="3"/>
  <c r="AX819" i="3"/>
  <c r="AX948" i="3"/>
  <c r="AX831" i="3"/>
  <c r="AX633" i="3"/>
  <c r="AX138" i="3"/>
  <c r="AX989" i="3"/>
  <c r="AX930" i="3"/>
  <c r="AX149" i="3"/>
  <c r="AX887" i="3"/>
  <c r="AX941" i="3"/>
  <c r="AX287" i="3"/>
  <c r="AX926" i="3"/>
  <c r="AX644" i="3"/>
  <c r="AX918" i="3"/>
  <c r="AX180" i="3"/>
  <c r="AX553" i="3"/>
  <c r="AX931" i="3"/>
  <c r="AX925" i="3"/>
  <c r="AX95" i="3"/>
  <c r="AX712" i="3"/>
  <c r="AX377" i="3"/>
  <c r="AX957" i="3"/>
  <c r="AX539" i="3"/>
  <c r="AX847" i="3"/>
  <c r="AX958" i="3"/>
  <c r="AX273" i="3"/>
  <c r="AX272" i="3"/>
  <c r="AX763" i="3"/>
  <c r="AX893" i="3"/>
  <c r="AX886" i="3"/>
  <c r="AX309" i="3"/>
  <c r="AX445" i="3"/>
  <c r="AX362" i="3"/>
  <c r="AX41" i="3"/>
  <c r="AX910" i="3"/>
  <c r="AX397" i="3"/>
  <c r="AX607" i="3"/>
  <c r="AX565" i="3"/>
  <c r="AX554" i="3"/>
  <c r="AX200" i="3"/>
  <c r="AX154" i="3"/>
  <c r="AX960" i="3"/>
  <c r="AX331" i="3"/>
  <c r="AX442" i="3"/>
  <c r="AX167" i="3"/>
  <c r="AX39" i="3"/>
  <c r="AX155" i="3"/>
  <c r="AX532" i="3"/>
  <c r="AX313" i="3"/>
  <c r="AX676" i="3"/>
  <c r="AX197" i="3"/>
  <c r="AX416" i="3"/>
  <c r="AX215" i="3"/>
  <c r="AX40" i="3"/>
  <c r="AX537" i="3"/>
  <c r="AX618" i="3"/>
  <c r="AX934" i="3"/>
  <c r="AX402" i="3"/>
  <c r="AX665" i="3"/>
  <c r="AX347" i="3"/>
  <c r="AX906" i="3"/>
  <c r="AX433" i="3"/>
  <c r="AX51" i="3"/>
  <c r="AX325" i="3"/>
  <c r="AX108" i="3"/>
  <c r="AX451" i="3"/>
  <c r="AX760" i="3"/>
  <c r="AX696" i="3"/>
  <c r="AX189" i="3"/>
  <c r="AX483" i="3"/>
  <c r="AX471" i="3"/>
  <c r="AX735" i="3"/>
  <c r="AX261" i="3"/>
  <c r="AX822" i="3"/>
  <c r="AX603" i="3"/>
  <c r="AX562" i="3"/>
  <c r="AX809" i="3"/>
  <c r="AX33" i="3"/>
  <c r="AX609" i="3"/>
  <c r="AX293" i="3"/>
  <c r="AX660" i="3"/>
  <c r="AX751" i="3"/>
  <c r="AX646" i="3"/>
  <c r="AX686" i="3"/>
  <c r="AX27" i="3"/>
  <c r="AX426" i="3"/>
  <c r="AX793" i="3"/>
  <c r="AX436" i="3"/>
  <c r="AX514" i="3"/>
  <c r="AX89" i="3"/>
  <c r="AX339" i="3"/>
  <c r="AX125" i="3"/>
  <c r="AX319" i="3"/>
  <c r="AX357" i="3"/>
  <c r="AX976" i="3"/>
  <c r="AX634" i="3"/>
  <c r="AX363" i="3"/>
  <c r="AX378" i="3"/>
  <c r="AX204" i="3"/>
  <c r="AX694" i="3"/>
  <c r="AX271" i="3"/>
  <c r="AX163" i="3"/>
  <c r="AX582" i="3"/>
  <c r="AX530" i="3"/>
  <c r="AX485" i="3"/>
  <c r="AX72" i="3"/>
  <c r="AX137" i="3"/>
  <c r="AX122" i="3"/>
  <c r="AX443" i="3"/>
  <c r="AX83" i="3"/>
  <c r="AX932" i="3"/>
  <c r="AX928" i="3"/>
  <c r="AX579" i="3"/>
  <c r="AX981" i="3"/>
  <c r="AX240" i="3"/>
  <c r="AX133" i="3"/>
  <c r="AX856" i="3"/>
  <c r="AX542" i="3"/>
  <c r="AX546" i="3"/>
  <c r="AX184" i="3"/>
  <c r="AX557" i="3"/>
  <c r="AX879" i="3"/>
  <c r="AX415" i="3"/>
  <c r="AX739" i="3"/>
  <c r="AX680" i="3"/>
  <c r="AX28" i="3"/>
  <c r="AX940" i="3"/>
  <c r="AX188" i="3"/>
  <c r="AX950" i="3"/>
  <c r="AX865" i="3"/>
  <c r="AX226" i="3"/>
  <c r="AX868" i="3"/>
  <c r="AX303" i="3"/>
  <c r="AX568" i="3"/>
  <c r="AX550" i="3"/>
  <c r="AX496" i="3"/>
  <c r="AX734" i="3"/>
  <c r="AX781" i="3"/>
  <c r="AX979" i="3"/>
  <c r="AX147" i="3"/>
  <c r="AX708" i="3"/>
  <c r="AX81" i="3"/>
  <c r="AX353" i="3"/>
  <c r="AX75" i="3"/>
  <c r="AX439" i="3"/>
  <c r="AX35" i="3"/>
  <c r="AX881" i="3"/>
  <c r="AX748" i="3"/>
  <c r="AX74" i="3"/>
  <c r="AX497" i="3"/>
  <c r="AX672" i="3"/>
  <c r="AX663" i="3"/>
  <c r="AX86" i="3"/>
  <c r="AX178" i="3"/>
  <c r="AX50" i="3"/>
  <c r="AX98" i="3"/>
  <c r="AX499" i="3"/>
  <c r="AX256" i="3"/>
  <c r="AX454" i="3"/>
  <c r="AX254" i="3"/>
  <c r="AX262" i="3"/>
  <c r="AX498" i="3"/>
  <c r="AX195" i="3"/>
  <c r="AX236" i="3"/>
  <c r="AX650" i="3"/>
  <c r="AX709" i="3"/>
  <c r="AX794" i="3"/>
  <c r="AX592" i="3"/>
  <c r="AX481" i="3"/>
  <c r="AX938" i="3"/>
  <c r="AX902" i="3"/>
  <c r="AX864" i="3"/>
  <c r="AX923" i="3"/>
  <c r="AX786" i="3"/>
  <c r="AX612" i="3"/>
  <c r="AX381" i="3"/>
  <c r="AX759" i="3"/>
  <c r="AX297" i="3"/>
  <c r="AX700" i="3"/>
  <c r="AX741" i="3"/>
  <c r="AX728" i="3"/>
  <c r="AX186" i="3"/>
  <c r="AX332" i="3"/>
  <c r="AX606" i="3"/>
  <c r="AX659" i="3"/>
  <c r="AX320" i="3"/>
  <c r="AX922" i="3"/>
  <c r="AX123" i="3"/>
  <c r="AX785" i="3"/>
  <c r="AX455" i="3"/>
  <c r="AX640" i="3"/>
  <c r="AX705" i="3"/>
  <c r="AX774" i="3"/>
  <c r="AX604" i="3"/>
  <c r="AX509" i="3"/>
  <c r="AX585" i="3"/>
  <c r="AX635" i="3"/>
  <c r="AX387" i="3"/>
  <c r="AX409" i="3"/>
  <c r="AX670" i="3"/>
  <c r="AX536" i="3"/>
  <c r="AX851" i="3"/>
  <c r="AX43" i="3"/>
  <c r="AX747" i="3"/>
  <c r="AX994" i="3"/>
  <c r="AX992" i="3"/>
  <c r="AX153" i="3"/>
  <c r="AX213" i="3"/>
  <c r="AX505" i="3"/>
  <c r="AX772" i="3"/>
  <c r="AX729" i="3"/>
  <c r="AX978" i="3"/>
  <c r="AX626" i="3"/>
  <c r="AX356" i="3"/>
  <c r="AX828" i="3"/>
  <c r="AX883" i="3"/>
  <c r="AX959" i="3"/>
  <c r="AX951" i="3"/>
  <c r="AX492" i="3"/>
  <c r="AX300" i="3"/>
  <c r="AX46" i="3"/>
  <c r="AX678" i="3"/>
  <c r="AX876" i="3"/>
  <c r="AX227" i="3"/>
  <c r="AX248" i="3"/>
  <c r="AX543" i="3"/>
  <c r="AX102" i="3"/>
  <c r="AX983" i="3"/>
  <c r="AX107" i="3"/>
  <c r="AX235" i="3"/>
  <c r="AX19" i="3"/>
  <c r="AX589" i="3"/>
  <c r="AX984" i="3"/>
  <c r="AX448" i="3"/>
  <c r="AX431" i="3"/>
  <c r="AX692" i="3"/>
  <c r="AX830" i="3"/>
  <c r="AX711" i="3"/>
  <c r="AX58" i="3"/>
  <c r="AX315" i="3"/>
  <c r="AX740" i="3"/>
  <c r="G50" i="34"/>
  <c r="AX637" i="3"/>
  <c r="AX214" i="3"/>
  <c r="AX615" i="3"/>
  <c r="AX474" i="3"/>
  <c r="AX657" i="3"/>
  <c r="AX314" i="3"/>
  <c r="AX535" i="3"/>
  <c r="AX717" i="3"/>
  <c r="AX274" i="3"/>
  <c r="AX552" i="3"/>
  <c r="AX417" i="3"/>
  <c r="AX985" i="3"/>
  <c r="AX25" i="3"/>
  <c r="AX267" i="3"/>
  <c r="AX817" i="3"/>
  <c r="AX37" i="3"/>
  <c r="AX762" i="3"/>
  <c r="AX493" i="3"/>
  <c r="AX202" i="3"/>
  <c r="AX355" i="3"/>
  <c r="AX414" i="3"/>
  <c r="AX206" i="3"/>
  <c r="AX570" i="3"/>
  <c r="AX307" i="3"/>
  <c r="AX489" i="3"/>
  <c r="AX551" i="3"/>
  <c r="AX112" i="3"/>
  <c r="AX521" i="3"/>
  <c r="AX45" i="3"/>
  <c r="AX580" i="3"/>
  <c r="AX689" i="3"/>
  <c r="AX935" i="3"/>
  <c r="AX987" i="3"/>
  <c r="AX400" i="3"/>
  <c r="AX823" i="3"/>
  <c r="AX766" i="3"/>
  <c r="AX144" i="3"/>
  <c r="AX661" i="3"/>
  <c r="AX519" i="3"/>
  <c r="AX326" i="3"/>
  <c r="AX792" i="3"/>
  <c r="AX71" i="3"/>
  <c r="AX863" i="3"/>
  <c r="AX231" i="3"/>
  <c r="AX903" i="3"/>
  <c r="AX898" i="3"/>
  <c r="AX244" i="3"/>
  <c r="AX870" i="3"/>
  <c r="AX371" i="3"/>
  <c r="AX361" i="3"/>
  <c r="AX47" i="3"/>
  <c r="AX174" i="3"/>
  <c r="AX996" i="3"/>
  <c r="AX943" i="3"/>
  <c r="AX141" i="3"/>
  <c r="AX470" i="3"/>
  <c r="AX14" i="3"/>
  <c r="AX91" i="3"/>
  <c r="AX577" i="3"/>
  <c r="AX406" i="3"/>
  <c r="AX85" i="3"/>
  <c r="AX622" i="3"/>
  <c r="AX677" i="3"/>
  <c r="AX829" i="3"/>
  <c r="AX396" i="3"/>
  <c r="AX920" i="3"/>
  <c r="AX616" i="3"/>
  <c r="AX972" i="3"/>
  <c r="AX260" i="3"/>
  <c r="AX421" i="3"/>
  <c r="AX413" i="3"/>
  <c r="AX351" i="3"/>
  <c r="AX907" i="3"/>
  <c r="AX175" i="3"/>
  <c r="AX463" i="3"/>
  <c r="AX816" i="3"/>
  <c r="AX758" i="3"/>
  <c r="AX955" i="3"/>
  <c r="AX559" i="3"/>
  <c r="AX882" i="3"/>
  <c r="AX136" i="3"/>
  <c r="AX821" i="3"/>
  <c r="AX861" i="3"/>
  <c r="AX490" i="3"/>
  <c r="AX538" i="3"/>
  <c r="AX124" i="3"/>
  <c r="AX605" i="3"/>
  <c r="AX117" i="3"/>
  <c r="AX780" i="3"/>
  <c r="AX220" i="3"/>
  <c r="AX49" i="3"/>
  <c r="AX251" i="3"/>
  <c r="AX217" i="3"/>
  <c r="AX491" i="3"/>
  <c r="AX80" i="3"/>
  <c r="AX166" i="3"/>
  <c r="AX775" i="3"/>
  <c r="AX628" i="3"/>
  <c r="AX722" i="3"/>
  <c r="AX999" i="3"/>
  <c r="AX131" i="3"/>
  <c r="AX942" i="3"/>
  <c r="AX713" i="3"/>
  <c r="AX911" i="3"/>
  <c r="AX116" i="3"/>
  <c r="AX698" i="3"/>
  <c r="AX242" i="3"/>
  <c r="AX22" i="3"/>
  <c r="AX346" i="3"/>
  <c r="AX629" i="3"/>
  <c r="AX824" i="3"/>
  <c r="AX312" i="3"/>
  <c r="AX953" i="3"/>
  <c r="AX255" i="3"/>
  <c r="AX545" i="3"/>
  <c r="AX337" i="3"/>
  <c r="AX327" i="3"/>
  <c r="AX701" i="3"/>
  <c r="AX737" i="3"/>
  <c r="AX796" i="3"/>
  <c r="AX243" i="3"/>
  <c r="AX294" i="3"/>
  <c r="AX952" i="3"/>
  <c r="AX797" i="3"/>
  <c r="AX571" i="3"/>
  <c r="AX382" i="3"/>
  <c r="AX225" i="3"/>
  <c r="AX988" i="3"/>
  <c r="AX26" i="3"/>
  <c r="AX90" i="3"/>
  <c r="AX688" i="3"/>
  <c r="AX359" i="3"/>
  <c r="AX411" i="3"/>
  <c r="AX569" i="3"/>
  <c r="AX658" i="3"/>
  <c r="AX699" i="3"/>
  <c r="AX779" i="3"/>
  <c r="AX222" i="3"/>
  <c r="AX150" i="3"/>
  <c r="AX732" i="3"/>
  <c r="AX84" i="3"/>
  <c r="AX282" i="3"/>
  <c r="AX768" i="3"/>
  <c r="AX575" i="3"/>
  <c r="AX916" i="3"/>
  <c r="AX380" i="3"/>
  <c r="AX258" i="3"/>
  <c r="AX389" i="3"/>
  <c r="AX522" i="3"/>
  <c r="AX12" i="3"/>
  <c r="AX67" i="3"/>
  <c r="AX630" i="3"/>
  <c r="AX468" i="3"/>
  <c r="AX503" i="3"/>
  <c r="AX106" i="3"/>
  <c r="AX53" i="3"/>
  <c r="AX742" i="3"/>
  <c r="AX839" i="3"/>
  <c r="AX756" i="3"/>
  <c r="E50" i="34"/>
  <c r="AZ15" i="3"/>
  <c r="AZ956" i="3"/>
  <c r="AX56" i="3"/>
  <c r="AX192" i="3"/>
  <c r="AX927" i="3"/>
  <c r="AX343" i="3"/>
  <c r="AX914" i="3"/>
  <c r="AX68" i="3"/>
  <c r="AX168" i="3"/>
  <c r="AX594" i="3"/>
  <c r="AX432" i="3"/>
  <c r="AX776" i="3"/>
  <c r="AX897" i="3"/>
  <c r="AX477" i="3"/>
  <c r="AX334" i="3"/>
  <c r="AX111" i="3"/>
  <c r="AX13" i="3"/>
  <c r="F62" i="34"/>
  <c r="J62" i="34" s="1"/>
  <c r="J49" i="34"/>
  <c r="K49" i="34" s="1"/>
  <c r="F50" i="34"/>
  <c r="AY6" i="3"/>
  <c r="AY8" i="3" s="1"/>
  <c r="I49" i="14" s="1"/>
  <c r="AV689" i="3"/>
  <c r="AV658" i="3"/>
  <c r="AV281" i="3"/>
  <c r="AV821" i="3"/>
  <c r="AV455" i="3"/>
  <c r="AV599" i="3"/>
  <c r="AV611" i="3"/>
  <c r="AV896" i="3"/>
  <c r="AV605" i="3"/>
  <c r="AV101" i="3"/>
  <c r="AV14" i="3"/>
  <c r="AV12" i="3"/>
  <c r="AV38" i="3"/>
  <c r="AV480" i="3"/>
  <c r="AV96" i="3"/>
  <c r="AV766" i="3"/>
  <c r="AV135" i="3"/>
  <c r="AV334" i="3"/>
  <c r="AV635" i="3"/>
  <c r="AV327" i="3"/>
  <c r="AV656" i="3"/>
  <c r="AV51" i="3"/>
  <c r="AV184" i="3"/>
  <c r="AV592" i="3"/>
  <c r="AV305" i="3"/>
  <c r="AV312" i="3"/>
  <c r="AV199" i="3"/>
  <c r="AV512" i="3"/>
  <c r="AV716" i="3"/>
  <c r="AV486" i="3"/>
  <c r="AV98" i="3"/>
  <c r="AV895" i="3"/>
  <c r="AV249" i="3"/>
  <c r="AV786" i="3"/>
  <c r="AV190" i="3"/>
  <c r="AV887" i="3"/>
  <c r="AV552" i="3"/>
  <c r="AV435" i="3"/>
  <c r="AV472" i="3"/>
  <c r="AV992" i="3"/>
  <c r="AV587" i="3"/>
  <c r="AV642" i="3"/>
  <c r="AV979" i="3"/>
  <c r="AV803" i="3"/>
  <c r="AV621" i="3"/>
  <c r="AV19" i="3"/>
  <c r="AV479" i="3"/>
  <c r="AV687" i="3"/>
  <c r="AV242" i="3"/>
  <c r="AV433" i="3"/>
  <c r="AV944" i="3"/>
  <c r="AV308" i="3"/>
  <c r="AV255" i="3"/>
  <c r="AV846" i="3"/>
  <c r="AV10" i="3"/>
  <c r="AV22" i="3"/>
  <c r="AV490" i="3"/>
  <c r="AV153" i="3"/>
  <c r="AV189" i="3"/>
  <c r="AV432" i="3"/>
  <c r="AV817" i="3"/>
  <c r="AV174" i="3"/>
  <c r="AV685" i="3"/>
  <c r="AV109" i="3"/>
  <c r="AV771" i="3"/>
  <c r="AV122" i="3"/>
  <c r="AV730" i="3"/>
  <c r="AV298" i="3"/>
  <c r="AV136" i="3"/>
  <c r="AV187" i="3"/>
  <c r="AV884" i="3"/>
  <c r="AV493" i="3"/>
  <c r="AV849" i="3"/>
  <c r="AV315" i="3"/>
  <c r="AV377" i="3"/>
  <c r="AV194" i="3"/>
  <c r="AV573" i="3"/>
  <c r="AV812" i="3"/>
  <c r="AV67" i="3"/>
  <c r="AV222" i="3"/>
  <c r="AV369" i="3"/>
  <c r="AV869" i="3"/>
  <c r="AV836" i="3"/>
  <c r="AV366" i="3"/>
  <c r="AV822" i="3"/>
  <c r="AV845" i="3"/>
  <c r="AV36" i="3"/>
  <c r="AV183" i="3"/>
  <c r="AV356" i="3"/>
  <c r="AV781" i="3"/>
  <c r="AV735" i="3"/>
  <c r="AV629" i="3"/>
  <c r="AV383" i="3"/>
  <c r="AV195" i="3"/>
  <c r="AV579" i="3"/>
  <c r="AV649" i="3"/>
  <c r="AV93" i="3"/>
  <c r="AV221" i="3"/>
  <c r="AV969" i="3"/>
  <c r="AV75" i="3"/>
  <c r="AV655" i="3"/>
  <c r="AV978" i="3"/>
  <c r="AV365" i="3"/>
  <c r="AV783" i="3"/>
  <c r="AV362" i="3"/>
  <c r="AV324" i="3"/>
  <c r="AV346" i="3"/>
  <c r="AV729" i="3"/>
  <c r="AV403" i="3"/>
  <c r="AV708" i="3"/>
  <c r="AV92" i="3"/>
  <c r="AV988" i="3"/>
  <c r="AV955" i="3"/>
  <c r="AV296" i="3"/>
  <c r="AV121" i="3"/>
  <c r="AV42" i="3"/>
  <c r="AV411" i="3"/>
  <c r="AV364" i="3"/>
  <c r="AV939" i="3"/>
  <c r="AV223" i="3"/>
  <c r="AV113" i="3"/>
  <c r="AV401" i="3"/>
  <c r="AV344" i="3"/>
  <c r="AV645" i="3"/>
  <c r="AV131" i="3"/>
  <c r="AV438" i="3"/>
  <c r="AV178" i="3"/>
  <c r="AV319" i="3"/>
  <c r="AV562" i="3"/>
  <c r="AV343" i="3"/>
  <c r="AV800" i="3"/>
  <c r="AV59" i="3"/>
  <c r="AV960" i="3"/>
  <c r="AV349" i="3"/>
  <c r="AV218" i="3"/>
  <c r="AV84" i="3"/>
  <c r="AV517" i="3"/>
  <c r="AV772" i="3"/>
  <c r="AV881" i="3"/>
  <c r="AV705" i="3"/>
  <c r="AV908" i="3"/>
  <c r="AV159" i="3"/>
  <c r="AV554" i="3"/>
  <c r="AV247" i="3"/>
  <c r="AV625" i="3"/>
  <c r="AV702" i="3"/>
  <c r="AV524" i="3"/>
  <c r="AV277" i="3"/>
  <c r="AV268" i="3"/>
  <c r="AV1005" i="3"/>
  <c r="AV50" i="3"/>
  <c r="AV318" i="3"/>
  <c r="AV85" i="3"/>
  <c r="AV24" i="3"/>
  <c r="AV80" i="3"/>
  <c r="AV252" i="3"/>
  <c r="AV731" i="3"/>
  <c r="AV337" i="3"/>
  <c r="AV718" i="3"/>
  <c r="AV110" i="3"/>
  <c r="AV241" i="3"/>
  <c r="AV672" i="3"/>
  <c r="AV610" i="3"/>
  <c r="AV756" i="3"/>
  <c r="AV32" i="3"/>
  <c r="AV307" i="3"/>
  <c r="AV929" i="3"/>
  <c r="AV193" i="3"/>
  <c r="AV146" i="3"/>
  <c r="AV659" i="3"/>
  <c r="AV236" i="3"/>
  <c r="AV201" i="3"/>
  <c r="AV301" i="3"/>
  <c r="AV776" i="3"/>
  <c r="AV575" i="3"/>
  <c r="AV880" i="3"/>
  <c r="AV932" i="3"/>
  <c r="AV120" i="3"/>
  <c r="AV698" i="3"/>
  <c r="AV839" i="3"/>
  <c r="AV117" i="3"/>
  <c r="AV815" i="3"/>
  <c r="AV534" i="3"/>
  <c r="AV160" i="3"/>
  <c r="AV475" i="3"/>
  <c r="AV250" i="3"/>
  <c r="AV37" i="3"/>
  <c r="AV695" i="3"/>
  <c r="AV443" i="3"/>
  <c r="AV728" i="3"/>
  <c r="AV434" i="3"/>
  <c r="AV706" i="3"/>
  <c r="AV584" i="3"/>
  <c r="AV347" i="3"/>
  <c r="AV292" i="3"/>
  <c r="AV461" i="3"/>
  <c r="AV424" i="3"/>
  <c r="AV262" i="3"/>
  <c r="AV97" i="3"/>
  <c r="AV738" i="3"/>
  <c r="AV630" i="3"/>
  <c r="AV940" i="3"/>
  <c r="AV889" i="3"/>
  <c r="AV732" i="3"/>
  <c r="AV64" i="3"/>
  <c r="AV415" i="3"/>
  <c r="AV802" i="3"/>
  <c r="AV284" i="3"/>
  <c r="AV371" i="3"/>
  <c r="AV509" i="3"/>
  <c r="AV863" i="3"/>
  <c r="AV176" i="3"/>
  <c r="AV853" i="3"/>
  <c r="AV875" i="3"/>
  <c r="AV886" i="3"/>
  <c r="AV565" i="3"/>
  <c r="AV835" i="3"/>
  <c r="AV563" i="3"/>
  <c r="AV865" i="3"/>
  <c r="AV44" i="3"/>
  <c r="AV627" i="3"/>
  <c r="AV851" i="3"/>
  <c r="AV561" i="3"/>
  <c r="AV736" i="3"/>
  <c r="AV505" i="3"/>
  <c r="AV253" i="3"/>
  <c r="AV23" i="3"/>
  <c r="AV494" i="3"/>
  <c r="AV850" i="3"/>
  <c r="AV291" i="3"/>
  <c r="AV591" i="3"/>
  <c r="AV996" i="3"/>
  <c r="AV774" i="3"/>
  <c r="AV398" i="3"/>
  <c r="AV394" i="3"/>
  <c r="AV108" i="3"/>
  <c r="AV233" i="3"/>
  <c r="AV1004" i="3"/>
  <c r="AV653" i="3"/>
  <c r="AV1002" i="3"/>
  <c r="AV527" i="3"/>
  <c r="AV210" i="3"/>
  <c r="AV283" i="3"/>
  <c r="AV469" i="3"/>
  <c r="AV688" i="3"/>
  <c r="AV710" i="3"/>
  <c r="AV410" i="3"/>
  <c r="AV891" i="3"/>
  <c r="AV986" i="3"/>
  <c r="AV506" i="3"/>
  <c r="AV464" i="3"/>
  <c r="AV614" i="3"/>
  <c r="AV409" i="3"/>
  <c r="AV752" i="3"/>
  <c r="AV422" i="3"/>
  <c r="AV807" i="3"/>
  <c r="AV447" i="3"/>
  <c r="AV29" i="3"/>
  <c r="AV227" i="3"/>
  <c r="AV129" i="3"/>
  <c r="AV618" i="3"/>
  <c r="AV639" i="3"/>
  <c r="AV632" i="3"/>
  <c r="AV810" i="3"/>
  <c r="AV713" i="3"/>
  <c r="AV570" i="3"/>
  <c r="AV103" i="3"/>
  <c r="AV549" i="3"/>
  <c r="AV161" i="3"/>
  <c r="AV474" i="3"/>
  <c r="AV699" i="3"/>
  <c r="AV431" i="3"/>
  <c r="AV345" i="3"/>
  <c r="AV323" i="3"/>
  <c r="AV468" i="3"/>
  <c r="AV354" i="3"/>
  <c r="AV885" i="3"/>
  <c r="AV879" i="3"/>
  <c r="AV376" i="3"/>
  <c r="AV848" i="3"/>
  <c r="AV997" i="3"/>
  <c r="AV906" i="3"/>
  <c r="AV498" i="3"/>
  <c r="AV118" i="3"/>
  <c r="AV436" i="3"/>
  <c r="AV995" i="3"/>
  <c r="AV1003" i="3"/>
  <c r="AV759" i="3"/>
  <c r="AV162" i="3"/>
  <c r="AV287" i="3"/>
  <c r="AV681" i="3"/>
  <c r="AV467" i="3"/>
  <c r="AV261" i="3"/>
  <c r="AV555" i="3"/>
  <c r="AV426" i="3"/>
  <c r="AV47" i="3"/>
  <c r="AV317" i="3"/>
  <c r="AV550" i="3"/>
  <c r="AV45" i="3"/>
  <c r="AV275" i="3"/>
  <c r="AV65" i="3"/>
  <c r="AV238" i="3"/>
  <c r="AV414" i="3"/>
  <c r="AV463" i="3"/>
  <c r="AV770" i="3"/>
  <c r="AV624" i="3"/>
  <c r="AV483" i="3"/>
  <c r="AV931" i="3"/>
  <c r="AV504" i="3"/>
  <c r="AV808" i="3"/>
  <c r="AV243" i="3"/>
  <c r="AV544" i="3"/>
  <c r="AV679" i="3"/>
  <c r="AV72" i="3"/>
  <c r="AV518" i="3"/>
  <c r="AV830" i="3"/>
  <c r="AV353" i="3"/>
  <c r="AV459" i="3"/>
  <c r="AV388" i="3"/>
  <c r="AV843" i="3"/>
  <c r="AV172" i="3"/>
  <c r="AV53" i="3"/>
  <c r="AV861" i="3"/>
  <c r="AV878" i="3"/>
  <c r="AV871" i="3"/>
  <c r="AV782" i="3"/>
  <c r="AV671" i="3"/>
  <c r="AV745" i="3"/>
  <c r="AV633" i="3"/>
  <c r="AV711" i="3"/>
  <c r="AV666" i="3"/>
  <c r="AV214" i="3"/>
  <c r="AV87" i="3"/>
  <c r="AV164" i="3"/>
  <c r="AV641" i="3"/>
  <c r="AV28" i="3"/>
  <c r="AV529" i="3"/>
  <c r="AV608" i="3"/>
  <c r="AV918" i="3"/>
  <c r="AV258" i="3"/>
  <c r="AV542" i="3"/>
  <c r="AV949" i="3"/>
  <c r="AV596" i="3"/>
  <c r="AV779" i="3"/>
  <c r="AV81" i="3"/>
  <c r="AV54" i="3"/>
  <c r="AV158" i="3"/>
  <c r="AV646" i="3"/>
  <c r="AV396" i="3"/>
  <c r="AV826" i="3"/>
  <c r="AV551" i="3"/>
  <c r="AV254" i="3"/>
  <c r="AV924" i="3"/>
  <c r="AV30" i="3"/>
  <c r="AV628" i="3"/>
  <c r="AV600" i="3"/>
  <c r="AV858" i="3"/>
  <c r="AV984" i="3"/>
  <c r="AV167" i="3"/>
  <c r="AV285" i="3"/>
  <c r="AV232" i="3"/>
  <c r="AV733" i="3"/>
  <c r="AV900" i="3"/>
  <c r="AV606" i="3"/>
  <c r="AV335" i="3"/>
  <c r="AV667" i="3"/>
  <c r="AV370" i="3"/>
  <c r="AV837" i="3"/>
  <c r="AV13" i="3"/>
  <c r="AV899" i="3"/>
  <c r="AV360" i="3"/>
  <c r="AV838" i="3"/>
  <c r="AV952" i="3"/>
  <c r="AV460" i="3"/>
  <c r="AV693" i="3"/>
  <c r="AV989" i="3"/>
  <c r="AV508" i="3"/>
  <c r="AV181" i="3"/>
  <c r="AV430" i="3"/>
  <c r="AV809" i="3"/>
  <c r="AV83" i="3"/>
  <c r="AV286" i="3"/>
  <c r="AV140" i="3"/>
  <c r="AV76" i="3"/>
  <c r="AV186" i="3"/>
  <c r="AV867" i="3"/>
  <c r="AV442" i="3"/>
  <c r="AV662" i="3"/>
  <c r="AV462" i="3"/>
  <c r="AV46" i="3"/>
  <c r="AV302" i="3"/>
  <c r="AV522" i="3"/>
  <c r="AV719" i="3"/>
  <c r="AV923" i="3"/>
  <c r="AV355" i="3"/>
  <c r="AV626" i="3"/>
  <c r="AV818" i="3"/>
  <c r="AV143" i="3"/>
  <c r="AV638" i="3"/>
  <c r="AV338" i="3"/>
  <c r="AV399" i="3"/>
  <c r="AV543" i="3"/>
  <c r="AV188" i="3"/>
  <c r="AV814" i="3"/>
  <c r="AV154" i="3"/>
  <c r="AV739" i="3"/>
  <c r="AV831" i="3"/>
  <c r="AV439" i="3"/>
  <c r="AV330" i="3"/>
  <c r="AV147" i="3"/>
  <c r="AV784" i="3"/>
  <c r="AV796" i="3"/>
  <c r="AV448" i="3"/>
  <c r="AV137" i="3"/>
  <c r="AV827" i="3"/>
  <c r="AV750" i="3"/>
  <c r="AV481" i="3"/>
  <c r="AV852" i="3"/>
  <c r="AV866" i="3"/>
  <c r="AV244" i="3"/>
  <c r="AV684" i="3"/>
  <c r="AV331" i="3"/>
  <c r="AV993" i="3"/>
  <c r="AV651" i="3"/>
  <c r="AV669" i="3"/>
  <c r="AV916" i="3"/>
  <c r="AV727" i="3"/>
  <c r="AV724" i="3"/>
  <c r="AV840" i="3"/>
  <c r="AV864" i="3"/>
  <c r="AV501" i="3"/>
  <c r="AV231" i="3"/>
  <c r="AV453" i="3"/>
  <c r="AV634" i="3"/>
  <c r="AV970" i="3"/>
  <c r="AV962" i="3"/>
  <c r="AV294" i="3"/>
  <c r="AV204" i="3"/>
  <c r="AV607" i="3"/>
  <c r="AV112" i="3"/>
  <c r="AV927" i="3"/>
  <c r="AV332" i="3"/>
  <c r="AV100" i="3"/>
  <c r="AV813" i="3"/>
  <c r="AV722" i="3"/>
  <c r="AV903" i="3"/>
  <c r="AV913" i="3"/>
  <c r="AV612" i="3"/>
  <c r="AV511" i="3"/>
  <c r="AV43" i="3"/>
  <c r="AV703" i="3"/>
  <c r="AV196" i="3"/>
  <c r="AV279" i="3"/>
  <c r="AV69" i="3"/>
  <c r="AV395" i="3"/>
  <c r="AV701" i="3"/>
  <c r="AV276" i="3"/>
  <c r="AV175" i="3"/>
  <c r="AV648" i="3"/>
  <c r="AV643" i="3"/>
  <c r="AV259" i="3"/>
  <c r="AV41" i="3"/>
  <c r="AV48" i="3"/>
  <c r="AV778" i="3"/>
  <c r="AV208" i="3"/>
  <c r="AV429" i="3"/>
  <c r="AV404" i="3"/>
  <c r="AV690" i="3"/>
  <c r="AV416" i="3"/>
  <c r="AV62" i="3"/>
  <c r="AV15" i="3"/>
  <c r="AV597" i="3"/>
  <c r="AV316" i="3"/>
  <c r="AV617" i="3"/>
  <c r="AV911" i="3"/>
  <c r="AV588" i="3"/>
  <c r="AV170" i="3"/>
  <c r="AV510" i="3"/>
  <c r="AV27" i="3"/>
  <c r="AV847" i="3"/>
  <c r="AV266" i="3"/>
  <c r="AV168" i="3"/>
  <c r="AV488" i="3"/>
  <c r="AV17" i="3"/>
  <c r="AV567" i="3"/>
  <c r="AV446" i="3"/>
  <c r="AV868" i="3"/>
  <c r="AV320" i="3"/>
  <c r="AV420" i="3"/>
  <c r="AV558" i="3"/>
  <c r="AV921" i="3"/>
  <c r="AV951" i="3"/>
  <c r="AV859" i="3"/>
  <c r="AV961" i="3"/>
  <c r="AV654" i="3"/>
  <c r="AV942" i="3"/>
  <c r="AV492" i="3"/>
  <c r="AV25" i="3"/>
  <c r="AV967" i="3"/>
  <c r="AV381" i="3"/>
  <c r="AV694" i="3"/>
  <c r="AV267" i="3"/>
  <c r="AV844" i="3"/>
  <c r="AV514" i="3"/>
  <c r="AV976" i="3"/>
  <c r="AV762" i="3"/>
  <c r="AV862" i="3"/>
  <c r="AV257" i="3"/>
  <c r="AV602" i="3"/>
  <c r="AV720" i="3"/>
  <c r="AV926" i="3"/>
  <c r="AV959" i="3"/>
  <c r="AV150" i="3"/>
  <c r="AV40" i="3"/>
  <c r="AV507" i="3"/>
  <c r="AV609" i="3"/>
  <c r="AV769" i="3"/>
  <c r="AV538" i="3"/>
  <c r="AV452" i="3"/>
  <c r="AV148" i="3"/>
  <c r="AV888" i="3"/>
  <c r="AV228" i="3"/>
  <c r="AV975" i="3"/>
  <c r="AV496" i="3"/>
  <c r="AV322" i="3"/>
  <c r="AV917" i="3"/>
  <c r="AV870" i="3"/>
  <c r="AV149" i="3"/>
  <c r="AV314" i="3"/>
  <c r="AV780" i="3"/>
  <c r="AV52" i="3"/>
  <c r="AV533" i="3"/>
  <c r="AV583" i="3"/>
  <c r="AV953" i="3"/>
  <c r="AV206" i="3"/>
  <c r="AV500" i="3"/>
  <c r="AV248" i="3"/>
  <c r="AV678" i="3"/>
  <c r="AV212" i="3"/>
  <c r="AV63" i="3"/>
  <c r="AV271" i="3"/>
  <c r="AV379" i="3"/>
  <c r="AV670" i="3"/>
  <c r="AV854" i="3"/>
  <c r="AV163" i="3"/>
  <c r="AV794" i="3"/>
  <c r="AV428" i="3"/>
  <c r="AV857" i="3"/>
  <c r="AV973" i="3"/>
  <c r="AV615" i="3"/>
  <c r="AV95" i="3"/>
  <c r="AV405" i="3"/>
  <c r="AV229" i="3"/>
  <c r="AV594" i="3"/>
  <c r="AV882" i="3"/>
  <c r="AV68" i="3"/>
  <c r="AV391" i="3"/>
  <c r="AV35" i="3"/>
  <c r="AV763" i="3"/>
  <c r="AV540" i="3"/>
  <c r="AV998" i="3"/>
  <c r="AV91" i="3"/>
  <c r="AV553" i="3"/>
  <c r="AV647" i="3"/>
  <c r="AV471" i="3"/>
  <c r="AV444" i="3"/>
  <c r="AV476" i="3"/>
  <c r="AV981" i="3"/>
  <c r="AV138" i="3"/>
  <c r="AV901" i="3"/>
  <c r="AV407" i="3"/>
  <c r="AV251" i="3"/>
  <c r="AV21" i="3"/>
  <c r="AV758" i="3"/>
  <c r="AV326" i="3"/>
  <c r="AV130" i="3"/>
  <c r="AV119" i="3"/>
  <c r="AV79" i="3"/>
  <c r="AV580" i="3"/>
  <c r="AV451" i="3"/>
  <c r="AV57" i="3"/>
  <c r="AV721" i="3"/>
  <c r="AV352" i="3"/>
  <c r="AV165" i="3"/>
  <c r="AV539" i="3"/>
  <c r="AV423" i="3"/>
  <c r="AV341" i="3"/>
  <c r="AV856" i="3"/>
  <c r="AV384" i="3"/>
  <c r="AV263" i="3"/>
  <c r="AV764" i="3"/>
  <c r="AV823" i="3"/>
  <c r="AV489" i="3"/>
  <c r="AV523" i="3"/>
  <c r="AV726" i="3"/>
  <c r="AV397" i="3"/>
  <c r="AV566" i="3"/>
  <c r="AV73" i="3"/>
  <c r="AV892" i="3"/>
  <c r="AV215" i="3"/>
  <c r="AV799" i="3"/>
  <c r="AV171" i="3"/>
  <c r="AV457" i="3"/>
  <c r="AV408" i="3"/>
  <c r="AV806" i="3"/>
  <c r="AV912" i="3"/>
  <c r="AV636" i="3"/>
  <c r="AV450" i="3"/>
  <c r="AV909" i="3"/>
  <c r="AV412" i="3"/>
  <c r="AV877" i="3"/>
  <c r="AV715" i="3"/>
  <c r="AV623" i="3"/>
  <c r="AV798" i="3"/>
  <c r="AV576" i="3"/>
  <c r="AV465" i="3"/>
  <c r="AV191" i="3"/>
  <c r="AV386" i="3"/>
  <c r="AV134" i="3"/>
  <c r="AV564" i="3"/>
  <c r="AV128" i="3"/>
  <c r="AV790" i="3"/>
  <c r="AV246" i="3"/>
  <c r="AV910" i="3"/>
  <c r="AV155" i="3"/>
  <c r="AV114" i="3"/>
  <c r="AV777" i="3"/>
  <c r="AV601" i="3"/>
  <c r="AV676" i="3"/>
  <c r="AV185" i="3"/>
  <c r="AV473" i="3"/>
  <c r="AV767" i="3"/>
  <c r="AV39" i="3"/>
  <c r="AV363" i="3"/>
  <c r="AV387" i="3"/>
  <c r="AV581" i="3"/>
  <c r="AV665" i="3"/>
  <c r="AV682" i="3"/>
  <c r="AV525" i="3"/>
  <c r="AV484" i="3"/>
  <c r="AV56" i="3"/>
  <c r="AV209" i="3"/>
  <c r="AV537" i="3"/>
  <c r="AV725" i="3"/>
  <c r="AV503" i="3"/>
  <c r="AV31" i="3"/>
  <c r="AV902" i="3"/>
  <c r="AV556" i="3"/>
  <c r="AV11" i="3"/>
  <c r="AV941" i="3"/>
  <c r="AV801" i="3"/>
  <c r="AV983" i="3"/>
  <c r="AV90" i="3"/>
  <c r="AV367" i="3"/>
  <c r="AV560" i="3"/>
  <c r="AV723" i="3"/>
  <c r="AV1000" i="3"/>
  <c r="AV760" i="3"/>
  <c r="AV709" i="3"/>
  <c r="AV860" i="3"/>
  <c r="AV359" i="3"/>
  <c r="AV805" i="3"/>
  <c r="AV876" i="3"/>
  <c r="AV622" i="3"/>
  <c r="AV971" i="3"/>
  <c r="AV604" i="3"/>
  <c r="AV211" i="3"/>
  <c r="AV547" i="3"/>
  <c r="AV385" i="3"/>
  <c r="AV572" i="3"/>
  <c r="AV339" i="3"/>
  <c r="AV124" i="3"/>
  <c r="AV717" i="3"/>
  <c r="AV226" i="3"/>
  <c r="AV637" i="3"/>
  <c r="AV141" i="3"/>
  <c r="AV515" i="3"/>
  <c r="AV968" i="3"/>
  <c r="AV792" i="3"/>
  <c r="AV1001" i="3"/>
  <c r="AV707" i="3"/>
  <c r="AV466" i="3"/>
  <c r="AV673" i="3"/>
  <c r="AV972" i="3"/>
  <c r="AV502" i="3"/>
  <c r="AV372" i="3"/>
  <c r="AV425" i="3"/>
  <c r="AV775" i="3"/>
  <c r="AV950" i="3"/>
  <c r="AV198" i="3"/>
  <c r="AV541" i="3"/>
  <c r="AV20" i="3"/>
  <c r="AV106" i="3"/>
  <c r="AV33" i="3"/>
  <c r="AV785" i="3"/>
  <c r="AV49" i="3"/>
  <c r="AV930" i="3"/>
  <c r="AV478" i="3"/>
  <c r="AV700" i="3"/>
  <c r="AV66" i="3"/>
  <c r="AV804" i="3"/>
  <c r="AV582" i="3"/>
  <c r="AV663" i="3"/>
  <c r="AV497" i="3"/>
  <c r="AV225" i="3"/>
  <c r="AV578" i="3"/>
  <c r="AV157" i="3"/>
  <c r="AV456" i="3"/>
  <c r="AV311" i="3"/>
  <c r="AV239" i="3"/>
  <c r="AV928" i="3"/>
  <c r="AV795" i="3"/>
  <c r="AV788" i="3"/>
  <c r="AV574" i="3"/>
  <c r="AV264" i="3"/>
  <c r="AV616" i="3"/>
  <c r="AV454" i="3"/>
  <c r="AV985" i="3"/>
  <c r="AV18" i="3"/>
  <c r="AV203" i="3"/>
  <c r="AV300" i="3"/>
  <c r="AV980" i="3"/>
  <c r="AV893" i="3"/>
  <c r="AV234" i="3"/>
  <c r="AV855" i="3"/>
  <c r="AV897" i="3"/>
  <c r="AV202" i="3"/>
  <c r="AV915" i="3"/>
  <c r="AV755" i="3"/>
  <c r="AV77" i="3"/>
  <c r="AV102" i="3"/>
  <c r="AV890" i="3"/>
  <c r="AV182" i="3"/>
  <c r="AV704" i="3"/>
  <c r="AV60" i="3"/>
  <c r="AV920" i="3"/>
  <c r="AV142" i="3"/>
  <c r="AV966" i="3"/>
  <c r="AV872" i="3"/>
  <c r="AV306" i="3"/>
  <c r="AV963" i="3"/>
  <c r="AV402" i="3"/>
  <c r="AV295" i="3"/>
  <c r="AV751" i="3"/>
  <c r="AV999" i="3"/>
  <c r="AV166" i="3"/>
  <c r="AV841" i="3"/>
  <c r="AV958" i="3"/>
  <c r="AV169" i="3"/>
  <c r="AV123" i="3"/>
  <c r="AV568" i="3"/>
  <c r="AV907" i="3"/>
  <c r="AV290" i="3"/>
  <c r="AV747" i="3"/>
  <c r="AV945" i="3"/>
  <c r="AV842" i="3"/>
  <c r="AV692" i="3"/>
  <c r="AV883" i="3"/>
  <c r="AV88" i="3"/>
  <c r="AV964" i="3"/>
  <c r="AV413" i="3"/>
  <c r="AV664" i="3"/>
  <c r="AV589" i="3"/>
  <c r="AV737" i="3"/>
  <c r="AV619" i="3"/>
  <c r="AV217" i="3"/>
  <c r="AV348" i="3"/>
  <c r="AV357" i="3"/>
  <c r="AV340" i="3"/>
  <c r="AV358" i="3"/>
  <c r="AV482" i="3"/>
  <c r="AV675" i="3"/>
  <c r="AV173" i="3"/>
  <c r="AV205" i="3"/>
  <c r="AV272" i="3"/>
  <c r="AV740" i="3"/>
  <c r="AV325" i="3"/>
  <c r="AV987" i="3"/>
  <c r="AV765" i="3"/>
  <c r="AV361" i="3"/>
  <c r="AV519" i="3"/>
  <c r="AV445" i="3"/>
  <c r="AV313" i="3"/>
  <c r="AV791" i="3"/>
  <c r="AV152" i="3"/>
  <c r="AV111" i="3"/>
  <c r="AV977" i="3"/>
  <c r="AV303" i="3"/>
  <c r="AV742" i="3"/>
  <c r="AV105" i="3"/>
  <c r="AV34" i="3"/>
  <c r="AV273" i="3"/>
  <c r="AV86" i="3"/>
  <c r="AV269" i="3"/>
  <c r="AV336" i="3"/>
  <c r="AV132" i="3"/>
  <c r="AV321" i="3"/>
  <c r="AV536" i="3"/>
  <c r="AV115" i="3"/>
  <c r="AV427" i="3"/>
  <c r="AV333" i="3"/>
  <c r="AV78" i="3"/>
  <c r="AV82" i="3"/>
  <c r="AV603" i="3"/>
  <c r="AV156" i="3"/>
  <c r="AV696" i="3"/>
  <c r="AV139" i="3"/>
  <c r="AV620" i="3"/>
  <c r="AV179" i="3"/>
  <c r="AV757" i="3"/>
  <c r="AV937" i="3"/>
  <c r="AV749" i="3"/>
  <c r="AV660" i="3"/>
  <c r="AV674" i="3"/>
  <c r="AV683" i="3"/>
  <c r="AV400" i="3"/>
  <c r="AV219" i="3"/>
  <c r="AV898" i="3"/>
  <c r="AV954" i="3"/>
  <c r="AV293" i="3"/>
  <c r="AV686" i="3"/>
  <c r="AV70" i="3"/>
  <c r="AV197" i="3"/>
  <c r="AV127" i="3"/>
  <c r="AV811" i="3"/>
  <c r="AV828" i="3"/>
  <c r="AV265" i="3"/>
  <c r="AV200" i="3"/>
  <c r="AV652" i="3"/>
  <c r="AV213" i="3"/>
  <c r="AV873" i="3"/>
  <c r="AV991" i="3"/>
  <c r="AV528" i="3"/>
  <c r="AV734" i="3"/>
  <c r="AV905" i="3"/>
  <c r="AV94" i="3"/>
  <c r="AV712" i="3"/>
  <c r="AV933" i="3"/>
  <c r="AV419" i="3"/>
  <c r="AV741" i="3"/>
  <c r="AV393" i="3"/>
  <c r="AV994" i="3"/>
  <c r="AV691" i="3"/>
  <c r="AV793" i="3"/>
  <c r="AV754" i="3"/>
  <c r="AV947" i="3"/>
  <c r="AV144" i="3"/>
  <c r="AV816" i="3"/>
  <c r="AV389" i="3"/>
  <c r="AV598" i="3"/>
  <c r="AV350" i="3"/>
  <c r="AV545" i="3"/>
  <c r="AV406" i="3"/>
  <c r="AV16" i="3"/>
  <c r="AV668" i="3"/>
  <c r="AV274" i="3"/>
  <c r="AV548" i="3"/>
  <c r="AV577" i="3"/>
  <c r="AV180" i="3"/>
  <c r="AV943" i="3"/>
  <c r="AV661" i="3"/>
  <c r="AV644" i="3"/>
  <c r="AV513" i="3"/>
  <c r="AV526" i="3"/>
  <c r="AV919" i="3"/>
  <c r="AV922" i="3"/>
  <c r="AV990" i="3"/>
  <c r="AV768" i="3"/>
  <c r="AV351" i="3"/>
  <c r="AV282" i="3"/>
  <c r="AV748" i="3"/>
  <c r="AV535" i="3"/>
  <c r="AV74" i="3"/>
  <c r="AV530" i="3"/>
  <c r="AV329" i="3"/>
  <c r="AV392" i="3"/>
  <c r="AV99" i="3"/>
  <c r="AV368" i="3"/>
  <c r="AV753" i="3"/>
  <c r="AV677" i="3"/>
  <c r="AV680" i="3"/>
  <c r="AV957" i="3"/>
  <c r="AV380" i="3"/>
  <c r="AV819" i="3"/>
  <c r="AV590" i="3"/>
  <c r="AV375" i="3"/>
  <c r="AV470" i="3"/>
  <c r="AV925" i="3"/>
  <c r="AV256" i="3"/>
  <c r="AV824" i="3"/>
  <c r="AV746" i="3"/>
  <c r="AV61" i="3"/>
  <c r="AV373" i="3"/>
  <c r="AV224" i="3"/>
  <c r="AV55" i="3"/>
  <c r="AV458" i="3"/>
  <c r="AV417" i="3"/>
  <c r="AV829" i="3"/>
  <c r="AV744" i="3"/>
  <c r="AV938" i="3"/>
  <c r="AV441" i="3"/>
  <c r="AV421" i="3"/>
  <c r="AV974" i="3"/>
  <c r="AV207" i="3"/>
  <c r="AV874" i="3"/>
  <c r="AV374" i="3"/>
  <c r="AV546" i="3"/>
  <c r="AV487" i="3"/>
  <c r="AV557" i="3"/>
  <c r="AV216" i="3"/>
  <c r="AV904" i="3"/>
  <c r="AV485" i="3"/>
  <c r="AV593" i="3"/>
  <c r="AV230" i="3"/>
  <c r="AV107" i="3"/>
  <c r="AV934" i="3"/>
  <c r="AV948" i="3"/>
  <c r="AV299" i="3"/>
  <c r="AV177" i="3"/>
  <c r="AV631" i="3"/>
  <c r="AV761" i="3"/>
  <c r="AV260" i="3"/>
  <c r="AV832" i="3"/>
  <c r="AV650" i="3"/>
  <c r="AV956" i="3"/>
  <c r="AV440" i="3"/>
  <c r="AV390" i="3"/>
  <c r="AV520" i="3"/>
  <c r="AV946" i="3"/>
  <c r="AV797" i="3"/>
  <c r="AV640" i="3"/>
  <c r="AV914" i="3"/>
  <c r="AV309" i="3"/>
  <c r="AV585" i="3"/>
  <c r="AV437" i="3"/>
  <c r="AV245" i="3"/>
  <c r="AV104" i="3"/>
  <c r="AV58" i="3"/>
  <c r="AV235" i="3"/>
  <c r="AV133" i="3"/>
  <c r="AV657" i="3"/>
  <c r="AV26" i="3"/>
  <c r="AV280" i="3"/>
  <c r="AV773" i="3"/>
  <c r="AV789" i="3"/>
  <c r="AV288" i="3"/>
  <c r="AV418" i="3"/>
  <c r="AV516" i="3"/>
  <c r="AV310" i="3"/>
  <c r="AV559" i="3"/>
  <c r="AV220" i="3"/>
  <c r="AV278" i="3"/>
  <c r="AV982" i="3"/>
  <c r="AV833" i="3"/>
  <c r="AV270" i="3"/>
  <c r="AV382" i="3"/>
  <c r="AV378" i="3"/>
  <c r="AV531" i="3"/>
  <c r="AV449" i="3"/>
  <c r="AV297" i="3"/>
  <c r="AV532" i="3"/>
  <c r="AV151" i="3"/>
  <c r="AV71" i="3"/>
  <c r="AV714" i="3"/>
  <c r="AV820" i="3"/>
  <c r="AV89" i="3"/>
  <c r="AV240" i="3"/>
  <c r="AV586" i="3"/>
  <c r="AV491" i="3"/>
  <c r="AV342" i="3"/>
  <c r="AV936" i="3"/>
  <c r="AV495" i="3"/>
  <c r="AV894" i="3"/>
  <c r="AV477" i="3"/>
  <c r="AV521" i="3"/>
  <c r="AV237" i="3"/>
  <c r="AV289" i="3"/>
  <c r="AV613" i="3"/>
  <c r="AV126" i="3"/>
  <c r="AV569" i="3"/>
  <c r="AV192" i="3"/>
  <c r="AV328" i="3"/>
  <c r="AV834" i="3"/>
  <c r="AV825" i="3"/>
  <c r="AV595" i="3"/>
  <c r="AV304" i="3"/>
  <c r="AV571" i="3"/>
  <c r="AV965" i="3"/>
  <c r="AV125" i="3"/>
  <c r="AV116" i="3"/>
  <c r="AV697" i="3"/>
  <c r="AV499" i="3"/>
  <c r="AV935" i="3"/>
  <c r="AV787" i="3"/>
  <c r="AV145" i="3"/>
  <c r="AV743" i="3"/>
  <c r="AR93" i="3"/>
  <c r="BH93" i="3" s="1"/>
  <c r="AR71" i="3"/>
  <c r="BH71" i="3" s="1"/>
  <c r="AR769" i="3"/>
  <c r="BH769" i="3" s="1"/>
  <c r="AR70" i="3"/>
  <c r="BH70" i="3" s="1"/>
  <c r="AR807" i="3"/>
  <c r="BH807" i="3" s="1"/>
  <c r="AR359" i="3"/>
  <c r="BH359" i="3" s="1"/>
  <c r="AR106" i="3"/>
  <c r="BH106" i="3" s="1"/>
  <c r="AR322" i="3"/>
  <c r="BH322" i="3" s="1"/>
  <c r="AR562" i="3"/>
  <c r="BH562" i="3" s="1"/>
  <c r="AR795" i="3"/>
  <c r="BH795" i="3" s="1"/>
  <c r="AR298" i="3"/>
  <c r="BH298" i="3" s="1"/>
  <c r="AR36" i="3"/>
  <c r="BH36" i="3" s="1"/>
  <c r="AR48" i="3"/>
  <c r="BH48" i="3" s="1"/>
  <c r="AR767" i="3"/>
  <c r="BH767" i="3" s="1"/>
  <c r="AR33" i="3"/>
  <c r="BH33" i="3" s="1"/>
  <c r="AR201" i="3"/>
  <c r="BH201" i="3" s="1"/>
  <c r="AR578" i="3"/>
  <c r="BH578" i="3" s="1"/>
  <c r="AR606" i="3"/>
  <c r="BH606" i="3" s="1"/>
  <c r="AR378" i="3"/>
  <c r="BH378" i="3" s="1"/>
  <c r="AR360" i="3"/>
  <c r="BH360" i="3" s="1"/>
  <c r="AR319" i="3"/>
  <c r="BH319" i="3" s="1"/>
  <c r="AR736" i="3"/>
  <c r="BH736" i="3" s="1"/>
  <c r="AR978" i="3"/>
  <c r="BH978" i="3" s="1"/>
  <c r="AR303" i="3"/>
  <c r="BH303" i="3" s="1"/>
  <c r="AR712" i="3"/>
  <c r="BH712" i="3" s="1"/>
  <c r="AR633" i="3"/>
  <c r="BH633" i="3" s="1"/>
  <c r="AR891" i="3"/>
  <c r="BH891" i="3" s="1"/>
  <c r="AR338" i="3"/>
  <c r="BH338" i="3" s="1"/>
  <c r="AR241" i="3"/>
  <c r="BH241" i="3" s="1"/>
  <c r="AR313" i="3"/>
  <c r="BH313" i="3" s="1"/>
  <c r="AR802" i="3"/>
  <c r="BH802" i="3" s="1"/>
  <c r="AR203" i="3"/>
  <c r="BH203" i="3" s="1"/>
  <c r="AR600" i="3"/>
  <c r="BH600" i="3" s="1"/>
  <c r="AR585" i="3"/>
  <c r="BH585" i="3" s="1"/>
  <c r="AR469" i="3"/>
  <c r="BH469" i="3" s="1"/>
  <c r="AR960" i="3"/>
  <c r="BH960" i="3" s="1"/>
  <c r="AR358" i="3"/>
  <c r="BH358" i="3" s="1"/>
  <c r="AR453" i="3"/>
  <c r="BH453" i="3" s="1"/>
  <c r="AR936" i="3"/>
  <c r="BH936" i="3" s="1"/>
  <c r="AR857" i="3"/>
  <c r="BH857" i="3" s="1"/>
  <c r="AR165" i="3"/>
  <c r="BH165" i="3" s="1"/>
  <c r="AR560" i="3"/>
  <c r="BH560" i="3" s="1"/>
  <c r="AR83" i="3"/>
  <c r="BH83" i="3" s="1"/>
  <c r="AR16" i="3"/>
  <c r="BH16" i="3" s="1"/>
  <c r="AR374" i="3"/>
  <c r="BH374" i="3" s="1"/>
  <c r="AR507" i="3"/>
  <c r="BH507" i="3" s="1"/>
  <c r="AR90" i="3"/>
  <c r="BH90" i="3" s="1"/>
  <c r="AR1001" i="3"/>
  <c r="BH1001" i="3" s="1"/>
  <c r="AR524" i="3"/>
  <c r="BH524" i="3" s="1"/>
  <c r="AR343" i="3"/>
  <c r="BH343" i="3" s="1"/>
  <c r="AR773" i="3"/>
  <c r="BH773" i="3" s="1"/>
  <c r="AR500" i="3"/>
  <c r="BH500" i="3" s="1"/>
  <c r="AR742" i="3"/>
  <c r="BH742" i="3" s="1"/>
  <c r="AR666" i="3"/>
  <c r="BH666" i="3" s="1"/>
  <c r="AR479" i="3"/>
  <c r="BH479" i="3" s="1"/>
  <c r="AR976" i="3"/>
  <c r="BH976" i="3" s="1"/>
  <c r="AR291" i="3"/>
  <c r="BH291" i="3" s="1"/>
  <c r="AR353" i="3"/>
  <c r="BH353" i="3" s="1"/>
  <c r="AR789" i="3"/>
  <c r="BH789" i="3" s="1"/>
  <c r="AR580" i="3"/>
  <c r="BH580" i="3" s="1"/>
  <c r="AR822" i="3"/>
  <c r="BH822" i="3" s="1"/>
  <c r="AR810" i="3"/>
  <c r="BH810" i="3" s="1"/>
  <c r="AR940" i="3"/>
  <c r="BH940" i="3" s="1"/>
  <c r="AR336" i="3"/>
  <c r="BH336" i="3" s="1"/>
  <c r="AR579" i="3"/>
  <c r="BH579" i="3" s="1"/>
  <c r="AR916" i="3"/>
  <c r="BH916" i="3" s="1"/>
  <c r="AR182" i="3"/>
  <c r="BH182" i="3" s="1"/>
  <c r="AR116" i="3"/>
  <c r="BH116" i="3" s="1"/>
  <c r="AR540" i="3"/>
  <c r="BH540" i="3" s="1"/>
  <c r="AR782" i="3"/>
  <c r="BH782" i="3" s="1"/>
  <c r="AR499" i="3"/>
  <c r="BH499" i="3" s="1"/>
  <c r="AR806" i="3"/>
  <c r="BH806" i="3" s="1"/>
  <c r="AR17" i="3"/>
  <c r="BH17" i="3" s="1"/>
  <c r="AR185" i="3"/>
  <c r="BH185" i="3" s="1"/>
  <c r="AR281" i="3"/>
  <c r="BH281" i="3" s="1"/>
  <c r="AR930" i="3"/>
  <c r="BH930" i="3" s="1"/>
  <c r="AR443" i="3"/>
  <c r="BH443" i="3" s="1"/>
  <c r="AR224" i="3"/>
  <c r="BH224" i="3" s="1"/>
  <c r="AR682" i="3"/>
  <c r="BH682" i="3" s="1"/>
  <c r="AR1004" i="3"/>
  <c r="BH1004" i="3" s="1"/>
  <c r="AR593" i="3"/>
  <c r="BH593" i="3" s="1"/>
  <c r="AR134" i="3"/>
  <c r="BH134" i="3" s="1"/>
  <c r="AR951" i="3"/>
  <c r="BH951" i="3" s="1"/>
  <c r="AR408" i="3"/>
  <c r="BH408" i="3" s="1"/>
  <c r="AR635" i="3"/>
  <c r="BH635" i="3" s="1"/>
  <c r="AR498" i="3"/>
  <c r="BH498" i="3" s="1"/>
  <c r="AR147" i="3"/>
  <c r="BH147" i="3" s="1"/>
  <c r="AR289" i="3"/>
  <c r="BH289" i="3" s="1"/>
  <c r="AR885" i="3"/>
  <c r="BH885" i="3" s="1"/>
  <c r="AR868" i="3"/>
  <c r="BH868" i="3" s="1"/>
  <c r="AR894" i="3"/>
  <c r="BH894" i="3" s="1"/>
  <c r="AR637" i="3"/>
  <c r="BH637" i="3" s="1"/>
  <c r="AR354" i="3"/>
  <c r="BH354" i="3" s="1"/>
  <c r="AR786" i="3"/>
  <c r="BH786" i="3" s="1"/>
  <c r="AR431" i="3"/>
  <c r="BH431" i="3" s="1"/>
  <c r="AR160" i="3"/>
  <c r="BH160" i="3" s="1"/>
  <c r="AR602" i="3"/>
  <c r="BH602" i="3" s="1"/>
  <c r="AR172" i="3"/>
  <c r="BH172" i="3" s="1"/>
  <c r="AR686" i="3"/>
  <c r="BH686" i="3" s="1"/>
  <c r="AR42" i="3"/>
  <c r="BH42" i="3" s="1"/>
  <c r="AR448" i="3"/>
  <c r="BH448" i="3" s="1"/>
  <c r="AR883" i="3"/>
  <c r="BH883" i="3" s="1"/>
  <c r="AR871" i="3"/>
  <c r="BH871" i="3" s="1"/>
  <c r="AR24" i="3"/>
  <c r="BH24" i="3" s="1"/>
  <c r="AR341" i="3"/>
  <c r="BH341" i="3" s="1"/>
  <c r="AR151" i="3"/>
  <c r="BH151" i="3" s="1"/>
  <c r="AR741" i="3"/>
  <c r="BH741" i="3" s="1"/>
  <c r="AR660" i="3"/>
  <c r="BH660" i="3" s="1"/>
  <c r="AR846" i="3"/>
  <c r="BH846" i="3" s="1"/>
  <c r="AR366" i="3"/>
  <c r="BH366" i="3" s="1"/>
  <c r="AR860" i="3"/>
  <c r="BH860" i="3" s="1"/>
  <c r="AR141" i="3"/>
  <c r="BH141" i="3" s="1"/>
  <c r="AR137" i="3"/>
  <c r="BH137" i="3" s="1"/>
  <c r="AR642" i="3"/>
  <c r="BH642" i="3" s="1"/>
  <c r="AR235" i="3"/>
  <c r="BH235" i="3" s="1"/>
  <c r="AR824" i="3"/>
  <c r="BH824" i="3" s="1"/>
  <c r="AR586" i="3"/>
  <c r="BH586" i="3" s="1"/>
  <c r="AR908" i="3"/>
  <c r="BH908" i="3" s="1"/>
  <c r="AR496" i="3"/>
  <c r="BH496" i="3" s="1"/>
  <c r="AR931" i="3"/>
  <c r="BH931" i="3" s="1"/>
  <c r="AR855" i="3"/>
  <c r="BH855" i="3" s="1"/>
  <c r="AR477" i="3"/>
  <c r="BH477" i="3" s="1"/>
  <c r="AR555" i="3"/>
  <c r="BH555" i="3" s="1"/>
  <c r="AR238" i="3"/>
  <c r="BH238" i="3" s="1"/>
  <c r="AR273" i="3"/>
  <c r="BH273" i="3" s="1"/>
  <c r="AR32" i="3"/>
  <c r="BH32" i="3" s="1"/>
  <c r="AR597" i="3"/>
  <c r="BH597" i="3" s="1"/>
  <c r="AR772" i="3"/>
  <c r="BH772" i="3" s="1"/>
  <c r="AR987" i="3"/>
  <c r="BH987" i="3" s="1"/>
  <c r="AR541" i="3"/>
  <c r="BH541" i="3" s="1"/>
  <c r="AR196" i="3"/>
  <c r="BH196" i="3" s="1"/>
  <c r="AR690" i="3"/>
  <c r="BH690" i="3" s="1"/>
  <c r="AR219" i="3"/>
  <c r="BH219" i="3" s="1"/>
  <c r="AR808" i="3"/>
  <c r="BH808" i="3" s="1"/>
  <c r="AR921" i="3"/>
  <c r="BH921" i="3" s="1"/>
  <c r="AR373" i="3"/>
  <c r="BH373" i="3" s="1"/>
  <c r="AR58" i="3"/>
  <c r="BH58" i="3" s="1"/>
  <c r="AR403" i="3"/>
  <c r="BH403" i="3" s="1"/>
  <c r="AR730" i="3"/>
  <c r="BH730" i="3" s="1"/>
  <c r="AR811" i="3"/>
  <c r="BH811" i="3" s="1"/>
  <c r="AR948" i="3"/>
  <c r="BH948" i="3" s="1"/>
  <c r="AR803" i="3"/>
  <c r="BH803" i="3" s="1"/>
  <c r="AR753" i="3"/>
  <c r="BH753" i="3" s="1"/>
  <c r="AR945" i="3"/>
  <c r="BH945" i="3" s="1"/>
  <c r="AR530" i="3"/>
  <c r="BH530" i="3" s="1"/>
  <c r="AR482" i="3"/>
  <c r="BH482" i="3" s="1"/>
  <c r="AR277" i="3"/>
  <c r="BH277" i="3" s="1"/>
  <c r="AR488" i="3"/>
  <c r="BH488" i="3" s="1"/>
  <c r="AR696" i="3"/>
  <c r="BH696" i="3" s="1"/>
  <c r="AR873" i="3"/>
  <c r="BH873" i="3" s="1"/>
  <c r="AR189" i="3"/>
  <c r="BH189" i="3" s="1"/>
  <c r="AR377" i="3"/>
  <c r="BH377" i="3" s="1"/>
  <c r="AR272" i="3"/>
  <c r="BH272" i="3" s="1"/>
  <c r="AR204" i="3"/>
  <c r="BH204" i="3" s="1"/>
  <c r="AR694" i="3"/>
  <c r="BH694" i="3" s="1"/>
  <c r="AR874" i="3"/>
  <c r="BH874" i="3" s="1"/>
  <c r="AR591" i="3"/>
  <c r="BH591" i="3" s="1"/>
  <c r="AR785" i="3"/>
  <c r="BH785" i="3" s="1"/>
  <c r="AR843" i="3"/>
  <c r="BH843" i="3" s="1"/>
  <c r="AR490" i="3"/>
  <c r="BH490" i="3" s="1"/>
  <c r="AR601" i="3"/>
  <c r="BH601" i="3" s="1"/>
  <c r="AR101" i="3"/>
  <c r="BH101" i="3" s="1"/>
  <c r="AR688" i="3"/>
  <c r="BH688" i="3" s="1"/>
  <c r="AR243" i="3"/>
  <c r="BH243" i="3" s="1"/>
  <c r="AR417" i="3"/>
  <c r="BH417" i="3" s="1"/>
  <c r="AR80" i="3"/>
  <c r="BH80" i="3" s="1"/>
  <c r="AR258" i="3"/>
  <c r="BH258" i="3" s="1"/>
  <c r="AR239" i="3"/>
  <c r="BH239" i="3" s="1"/>
  <c r="AR603" i="3"/>
  <c r="BH603" i="3" s="1"/>
  <c r="AR544" i="3"/>
  <c r="BH544" i="3" s="1"/>
  <c r="AR326" i="3"/>
  <c r="BH326" i="3" s="1"/>
  <c r="AR124" i="3"/>
  <c r="BH124" i="3" s="1"/>
  <c r="AR678" i="3"/>
  <c r="BH678" i="3" s="1"/>
  <c r="AR794" i="3"/>
  <c r="BH794" i="3" s="1"/>
  <c r="AR444" i="3"/>
  <c r="BH444" i="3" s="1"/>
  <c r="AR571" i="3"/>
  <c r="BH571" i="3" s="1"/>
  <c r="AR85" i="3"/>
  <c r="BH85" i="3" s="1"/>
  <c r="AR641" i="3"/>
  <c r="BH641" i="3" s="1"/>
  <c r="AR886" i="3"/>
  <c r="BH886" i="3" s="1"/>
  <c r="AR266" i="3"/>
  <c r="BH266" i="3" s="1"/>
  <c r="AR392" i="3"/>
  <c r="BH392" i="3" s="1"/>
  <c r="AR300" i="3"/>
  <c r="BH300" i="3" s="1"/>
  <c r="AR321" i="3"/>
  <c r="BH321" i="3" s="1"/>
  <c r="AR933" i="3"/>
  <c r="BH933" i="3" s="1"/>
  <c r="AR852" i="3"/>
  <c r="BH852" i="3" s="1"/>
  <c r="AR574" i="3"/>
  <c r="BH574" i="3" s="1"/>
  <c r="AR557" i="3"/>
  <c r="BH557" i="3" s="1"/>
  <c r="AR226" i="3"/>
  <c r="BH226" i="3" s="1"/>
  <c r="AR237" i="3"/>
  <c r="BH237" i="3" s="1"/>
  <c r="AR233" i="3"/>
  <c r="BH233" i="3" s="1"/>
  <c r="AR834" i="3"/>
  <c r="BH834" i="3" s="1"/>
  <c r="AR379" i="3"/>
  <c r="BH379" i="3" s="1"/>
  <c r="AR598" i="3"/>
  <c r="BH598" i="3" s="1"/>
  <c r="AR778" i="3"/>
  <c r="BH778" i="3" s="1"/>
  <c r="AR184" i="3"/>
  <c r="BH184" i="3" s="1"/>
  <c r="AR689" i="3"/>
  <c r="BH689" i="3" s="1"/>
  <c r="AR966" i="3"/>
  <c r="BH966" i="3" s="1"/>
  <c r="AR206" i="3"/>
  <c r="BH206" i="3" s="1"/>
  <c r="AR312" i="3"/>
  <c r="BH312" i="3" s="1"/>
  <c r="AR875" i="3"/>
  <c r="BH875" i="3" s="1"/>
  <c r="AR402" i="3"/>
  <c r="BH402" i="3" s="1"/>
  <c r="AR99" i="3"/>
  <c r="BH99" i="3" s="1"/>
  <c r="AR199" i="3"/>
  <c r="BH199" i="3" s="1"/>
  <c r="AR981" i="3"/>
  <c r="BH981" i="3" s="1"/>
  <c r="AR964" i="3"/>
  <c r="BH964" i="3" s="1"/>
  <c r="AR143" i="3"/>
  <c r="BH143" i="3" s="1"/>
  <c r="AR797" i="3"/>
  <c r="BH797" i="3" s="1"/>
  <c r="AR450" i="3"/>
  <c r="BH450" i="3" s="1"/>
  <c r="AR882" i="3"/>
  <c r="BH882" i="3" s="1"/>
  <c r="AR367" i="3"/>
  <c r="BH367" i="3" s="1"/>
  <c r="AR1000" i="3"/>
  <c r="BH1000" i="3" s="1"/>
  <c r="AR232" i="3"/>
  <c r="BH232" i="3" s="1"/>
  <c r="AR501" i="3"/>
  <c r="BH501" i="3" s="1"/>
  <c r="AR113" i="3"/>
  <c r="BH113" i="3" s="1"/>
  <c r="AR473" i="3"/>
  <c r="BH473" i="3" s="1"/>
  <c r="AR470" i="3"/>
  <c r="BH470" i="3" s="1"/>
  <c r="AR452" i="3"/>
  <c r="BH452" i="3" s="1"/>
  <c r="AR918" i="3"/>
  <c r="BH918" i="3" s="1"/>
  <c r="AR52" i="3"/>
  <c r="BH52" i="3" s="1"/>
  <c r="AR783" i="3"/>
  <c r="BH783" i="3" s="1"/>
  <c r="AR977" i="3"/>
  <c r="BH977" i="3" s="1"/>
  <c r="AR91" i="3"/>
  <c r="BH91" i="3" s="1"/>
  <c r="AR680" i="3"/>
  <c r="BH680" i="3" s="1"/>
  <c r="AR793" i="3"/>
  <c r="BH793" i="3" s="1"/>
  <c r="AR287" i="3"/>
  <c r="BH287" i="3" s="1"/>
  <c r="AR880" i="3"/>
  <c r="BH880" i="3" s="1"/>
  <c r="AR339" i="3"/>
  <c r="BH339" i="3" s="1"/>
  <c r="AR40" i="3"/>
  <c r="BH40" i="3" s="1"/>
  <c r="AR659" i="3"/>
  <c r="BH659" i="3" s="1"/>
  <c r="AR647" i="3"/>
  <c r="BH647" i="3" s="1"/>
  <c r="AR381" i="3"/>
  <c r="BH381" i="3" s="1"/>
  <c r="AR149" i="3"/>
  <c r="BH149" i="3" s="1"/>
  <c r="AR928" i="3"/>
  <c r="BH928" i="3" s="1"/>
  <c r="AR517" i="3"/>
  <c r="BH517" i="3" s="1"/>
  <c r="AR436" i="3"/>
  <c r="BH436" i="3" s="1"/>
  <c r="AR870" i="3"/>
  <c r="BH870" i="3" s="1"/>
  <c r="AR986" i="3"/>
  <c r="BH986" i="3" s="1"/>
  <c r="AR636" i="3"/>
  <c r="BH636" i="3" s="1"/>
  <c r="AR29" i="3"/>
  <c r="BH29" i="3" s="1"/>
  <c r="AR10" i="3"/>
  <c r="AR833" i="3"/>
  <c r="BH833" i="3" s="1"/>
  <c r="AR234" i="3"/>
  <c r="BH234" i="3" s="1"/>
  <c r="AR410" i="3"/>
  <c r="BH410" i="3" s="1"/>
  <c r="AR777" i="3"/>
  <c r="BH777" i="3" s="1"/>
  <c r="AR492" i="3"/>
  <c r="BH492" i="3" s="1"/>
  <c r="AR449" i="3"/>
  <c r="BH449" i="3" s="1"/>
  <c r="AR268" i="3"/>
  <c r="BH268" i="3" s="1"/>
  <c r="AR194" i="3"/>
  <c r="BH194" i="3" s="1"/>
  <c r="AR159" i="3"/>
  <c r="BH159" i="3" s="1"/>
  <c r="AR749" i="3"/>
  <c r="BH749" i="3" s="1"/>
  <c r="AR639" i="3"/>
  <c r="BH639" i="3" s="1"/>
  <c r="AR65" i="3"/>
  <c r="BH65" i="3" s="1"/>
  <c r="AR329" i="3"/>
  <c r="BH329" i="3" s="1"/>
  <c r="AR126" i="3"/>
  <c r="BH126" i="3" s="1"/>
  <c r="AR356" i="3"/>
  <c r="BH356" i="3" s="1"/>
  <c r="AR790" i="3"/>
  <c r="BH790" i="3" s="1"/>
  <c r="AR970" i="3"/>
  <c r="BH970" i="3" s="1"/>
  <c r="AR687" i="3"/>
  <c r="BH687" i="3" s="1"/>
  <c r="AR881" i="3"/>
  <c r="BH881" i="3" s="1"/>
  <c r="AR878" i="3"/>
  <c r="BH878" i="3" s="1"/>
  <c r="AR394" i="3"/>
  <c r="BH394" i="3" s="1"/>
  <c r="AR504" i="3"/>
  <c r="BH504" i="3" s="1"/>
  <c r="AR734" i="3"/>
  <c r="BH734" i="3" s="1"/>
  <c r="AR592" i="3"/>
  <c r="BH592" i="3" s="1"/>
  <c r="AR195" i="3"/>
  <c r="BH195" i="3" s="1"/>
  <c r="AR481" i="3"/>
  <c r="BH481" i="3" s="1"/>
  <c r="AR563" i="3"/>
  <c r="BH563" i="3" s="1"/>
  <c r="AR551" i="3"/>
  <c r="BH551" i="3" s="1"/>
  <c r="AR317" i="3"/>
  <c r="BH317" i="3" s="1"/>
  <c r="AR11" i="3"/>
  <c r="BH11" i="3" s="1"/>
  <c r="AR640" i="3"/>
  <c r="BH640" i="3" s="1"/>
  <c r="AR84" i="3"/>
  <c r="BH84" i="3" s="1"/>
  <c r="AR495" i="3"/>
  <c r="BH495" i="3" s="1"/>
  <c r="AR582" i="3"/>
  <c r="BH582" i="3" s="1"/>
  <c r="AR698" i="3"/>
  <c r="BH698" i="3" s="1"/>
  <c r="AR348" i="3"/>
  <c r="BH348" i="3" s="1"/>
  <c r="AR766" i="3"/>
  <c r="BH766" i="3" s="1"/>
  <c r="AR55" i="3"/>
  <c r="BH55" i="3" s="1"/>
  <c r="AR186" i="3"/>
  <c r="BH186" i="3" s="1"/>
  <c r="AR380" i="3"/>
  <c r="BH380" i="3" s="1"/>
  <c r="AR244" i="3"/>
  <c r="BH244" i="3" s="1"/>
  <c r="AR31" i="3"/>
  <c r="BH31" i="3" s="1"/>
  <c r="AR727" i="3"/>
  <c r="BH727" i="3" s="1"/>
  <c r="AR919" i="3"/>
  <c r="BH919" i="3" s="1"/>
  <c r="AR228" i="3"/>
  <c r="BH228" i="3" s="1"/>
  <c r="AR27" i="3"/>
  <c r="BH27" i="3" s="1"/>
  <c r="AR914" i="3"/>
  <c r="BH914" i="3" s="1"/>
  <c r="AR864" i="3"/>
  <c r="BH864" i="3" s="1"/>
  <c r="AR28" i="3"/>
  <c r="BH28" i="3" s="1"/>
  <c r="AR247" i="3"/>
  <c r="BH247" i="3" s="1"/>
  <c r="AR209" i="3"/>
  <c r="BH209" i="3" s="1"/>
  <c r="AR47" i="3"/>
  <c r="BH47" i="3" s="1"/>
  <c r="AR661" i="3"/>
  <c r="BH661" i="3" s="1"/>
  <c r="AR644" i="3"/>
  <c r="BH644" i="3" s="1"/>
  <c r="AR989" i="3"/>
  <c r="BH989" i="3" s="1"/>
  <c r="AR414" i="3"/>
  <c r="BH414" i="3" s="1"/>
  <c r="AR975" i="3"/>
  <c r="BH975" i="3" s="1"/>
  <c r="AR754" i="3"/>
  <c r="BH754" i="3" s="1"/>
  <c r="AR283" i="3"/>
  <c r="BH283" i="3" s="1"/>
  <c r="AR872" i="3"/>
  <c r="BH872" i="3" s="1"/>
  <c r="AR985" i="3"/>
  <c r="BH985" i="3" s="1"/>
  <c r="AR415" i="3"/>
  <c r="BH415" i="3" s="1"/>
  <c r="AR64" i="3"/>
  <c r="BH64" i="3" s="1"/>
  <c r="AR435" i="3"/>
  <c r="BH435" i="3" s="1"/>
  <c r="AR416" i="3"/>
  <c r="BH416" i="3" s="1"/>
  <c r="AR851" i="3"/>
  <c r="BH851" i="3" s="1"/>
  <c r="AR839" i="3"/>
  <c r="BH839" i="3" s="1"/>
  <c r="AR509" i="3"/>
  <c r="BH509" i="3" s="1"/>
  <c r="AR447" i="3"/>
  <c r="BH447" i="3" s="1"/>
  <c r="AR119" i="3"/>
  <c r="BH119" i="3" s="1"/>
  <c r="AR709" i="3"/>
  <c r="BH709" i="3" s="1"/>
  <c r="AR628" i="3"/>
  <c r="BH628" i="3" s="1"/>
  <c r="AR971" i="3"/>
  <c r="BH971" i="3" s="1"/>
  <c r="AR334" i="3"/>
  <c r="BH334" i="3" s="1"/>
  <c r="AR828" i="3"/>
  <c r="BH828" i="3" s="1"/>
  <c r="AR125" i="3"/>
  <c r="BH125" i="3" s="1"/>
  <c r="AR25" i="3"/>
  <c r="BH25" i="3" s="1"/>
  <c r="AR114" i="3"/>
  <c r="BH114" i="3" s="1"/>
  <c r="AR862" i="3"/>
  <c r="BH862" i="3" s="1"/>
  <c r="AR792" i="3"/>
  <c r="BH792" i="3" s="1"/>
  <c r="AR969" i="3"/>
  <c r="BH969" i="3" s="1"/>
  <c r="AR684" i="3"/>
  <c r="BH684" i="3" s="1"/>
  <c r="AR252" i="3"/>
  <c r="BH252" i="3" s="1"/>
  <c r="AR707" i="3"/>
  <c r="BH707" i="3" s="1"/>
  <c r="AR631" i="3"/>
  <c r="BH631" i="3" s="1"/>
  <c r="AR327" i="3"/>
  <c r="BH327" i="3" s="1"/>
  <c r="AR941" i="3"/>
  <c r="BH941" i="3" s="1"/>
  <c r="AR831" i="3"/>
  <c r="BH831" i="3" s="1"/>
  <c r="AR161" i="3"/>
  <c r="BH161" i="3" s="1"/>
  <c r="AR425" i="3"/>
  <c r="BH425" i="3" s="1"/>
  <c r="AR565" i="3"/>
  <c r="BH565" i="3" s="1"/>
  <c r="AR548" i="3"/>
  <c r="BH548" i="3" s="1"/>
  <c r="AR765" i="3"/>
  <c r="BH765" i="3" s="1"/>
  <c r="AR318" i="3"/>
  <c r="BH318" i="3" s="1"/>
  <c r="AR879" i="3"/>
  <c r="BH879" i="3" s="1"/>
  <c r="AR72" i="3"/>
  <c r="BH72" i="3" s="1"/>
  <c r="AR798" i="3"/>
  <c r="BH798" i="3" s="1"/>
  <c r="AR584" i="3"/>
  <c r="BH584" i="3" s="1"/>
  <c r="AR697" i="3"/>
  <c r="BH697" i="3" s="1"/>
  <c r="AR197" i="3"/>
  <c r="BH197" i="3" s="1"/>
  <c r="AR784" i="3"/>
  <c r="BH784" i="3" s="1"/>
  <c r="AR387" i="3"/>
  <c r="BH387" i="3" s="1"/>
  <c r="AR320" i="3"/>
  <c r="BH320" i="3" s="1"/>
  <c r="AR755" i="3"/>
  <c r="BH755" i="3" s="1"/>
  <c r="AR743" i="3"/>
  <c r="BH743" i="3" s="1"/>
  <c r="AR445" i="3"/>
  <c r="BH445" i="3" s="1"/>
  <c r="AR245" i="3"/>
  <c r="BH245" i="3" s="1"/>
  <c r="AR832" i="3"/>
  <c r="BH832" i="3" s="1"/>
  <c r="AR422" i="3"/>
  <c r="BH422" i="3" s="1"/>
  <c r="AR340" i="3"/>
  <c r="BH340" i="3" s="1"/>
  <c r="AR774" i="3"/>
  <c r="BH774" i="3" s="1"/>
  <c r="AR890" i="3"/>
  <c r="BH890" i="3" s="1"/>
  <c r="AR732" i="3"/>
  <c r="BH732" i="3" s="1"/>
  <c r="AR35" i="3"/>
  <c r="BH35" i="3" s="1"/>
  <c r="AR263" i="3"/>
  <c r="BH263" i="3" s="1"/>
  <c r="AR853" i="3"/>
  <c r="BH853" i="3" s="1"/>
  <c r="AR836" i="3"/>
  <c r="BH836" i="3" s="1"/>
  <c r="AR638" i="3"/>
  <c r="BH638" i="3" s="1"/>
  <c r="AR605" i="3"/>
  <c r="BH605" i="3" s="1"/>
  <c r="AR514" i="3"/>
  <c r="BH514" i="3" s="1"/>
  <c r="AR946" i="3"/>
  <c r="BH946" i="3" s="1"/>
  <c r="AR411" i="3"/>
  <c r="BH411" i="3" s="1"/>
  <c r="AR278" i="3"/>
  <c r="BH278" i="3" s="1"/>
  <c r="AR570" i="3"/>
  <c r="BH570" i="3" s="1"/>
  <c r="AR38" i="3"/>
  <c r="BH38" i="3" s="1"/>
  <c r="AR654" i="3"/>
  <c r="BH654" i="3" s="1"/>
  <c r="AR26" i="3"/>
  <c r="BH26" i="3" s="1"/>
  <c r="AR609" i="3"/>
  <c r="BH609" i="3" s="1"/>
  <c r="AR198" i="3"/>
  <c r="BH198" i="3" s="1"/>
  <c r="AR142" i="3"/>
  <c r="BH142" i="3" s="1"/>
  <c r="AR553" i="3"/>
  <c r="BH553" i="3" s="1"/>
  <c r="AR236" i="3"/>
  <c r="BH236" i="3" s="1"/>
  <c r="AR301" i="3"/>
  <c r="BH301" i="3" s="1"/>
  <c r="AR901" i="3"/>
  <c r="BH901" i="3" s="1"/>
  <c r="AR820" i="3"/>
  <c r="BH820" i="3" s="1"/>
  <c r="AR230" i="3"/>
  <c r="BH230" i="3" s="1"/>
  <c r="AR525" i="3"/>
  <c r="BH525" i="3" s="1"/>
  <c r="AR98" i="3"/>
  <c r="BH98" i="3" s="1"/>
  <c r="AR221" i="3"/>
  <c r="BH221" i="3" s="1"/>
  <c r="AR121" i="3"/>
  <c r="BH121" i="3" s="1"/>
  <c r="AR610" i="3"/>
  <c r="BH610" i="3" s="1"/>
  <c r="AR357" i="3"/>
  <c r="BH357" i="3" s="1"/>
  <c r="AR984" i="3"/>
  <c r="BH984" i="3" s="1"/>
  <c r="AR554" i="3"/>
  <c r="BH554" i="3" s="1"/>
  <c r="AR876" i="3"/>
  <c r="BH876" i="3" s="1"/>
  <c r="AR464" i="3"/>
  <c r="BH464" i="3" s="1"/>
  <c r="AR899" i="3"/>
  <c r="BH899" i="3" s="1"/>
  <c r="AR823" i="3"/>
  <c r="BH823" i="3" s="1"/>
  <c r="AR455" i="3"/>
  <c r="BH455" i="3" s="1"/>
  <c r="AR523" i="3"/>
  <c r="BH523" i="3" s="1"/>
  <c r="AR110" i="3"/>
  <c r="BH110" i="3" s="1"/>
  <c r="AR257" i="3"/>
  <c r="BH257" i="3" s="1"/>
  <c r="AR167" i="3"/>
  <c r="BH167" i="3" s="1"/>
  <c r="AR757" i="3"/>
  <c r="BH757" i="3" s="1"/>
  <c r="AR740" i="3"/>
  <c r="BH740" i="3" s="1"/>
  <c r="AR763" i="3"/>
  <c r="BH763" i="3" s="1"/>
  <c r="AR510" i="3"/>
  <c r="BH510" i="3" s="1"/>
  <c r="AR68" i="3"/>
  <c r="BH68" i="3" s="1"/>
  <c r="AR658" i="3"/>
  <c r="BH658" i="3" s="1"/>
  <c r="AR187" i="3"/>
  <c r="BH187" i="3" s="1"/>
  <c r="AR776" i="3"/>
  <c r="BH776" i="3" s="1"/>
  <c r="AR889" i="3"/>
  <c r="BH889" i="3" s="1"/>
  <c r="AR351" i="3"/>
  <c r="BH351" i="3" s="1"/>
  <c r="AR558" i="3"/>
  <c r="BH558" i="3" s="1"/>
  <c r="AR483" i="3"/>
  <c r="BH483" i="3" s="1"/>
  <c r="AR512" i="3"/>
  <c r="BH512" i="3" s="1"/>
  <c r="AR947" i="3"/>
  <c r="BH947" i="3" s="1"/>
  <c r="AR131" i="3"/>
  <c r="BH131" i="3" s="1"/>
  <c r="AR397" i="3"/>
  <c r="BH397" i="3" s="1"/>
  <c r="AR202" i="3"/>
  <c r="BH202" i="3" s="1"/>
  <c r="AR130" i="3"/>
  <c r="BH130" i="3" s="1"/>
  <c r="AR207" i="3"/>
  <c r="BH207" i="3" s="1"/>
  <c r="AR117" i="3"/>
  <c r="BH117" i="3" s="1"/>
  <c r="AR704" i="3"/>
  <c r="BH704" i="3" s="1"/>
  <c r="AR294" i="3"/>
  <c r="BH294" i="3" s="1"/>
  <c r="AR34" i="3"/>
  <c r="BH34" i="3" s="1"/>
  <c r="AR646" i="3"/>
  <c r="BH646" i="3" s="1"/>
  <c r="AR762" i="3"/>
  <c r="BH762" i="3" s="1"/>
  <c r="AR412" i="3"/>
  <c r="BH412" i="3" s="1"/>
  <c r="AR910" i="3"/>
  <c r="BH910" i="3" s="1"/>
  <c r="AR69" i="3"/>
  <c r="BH69" i="3" s="1"/>
  <c r="AR801" i="3"/>
  <c r="BH801" i="3" s="1"/>
  <c r="AR957" i="3"/>
  <c r="BH957" i="3" s="1"/>
  <c r="AR568" i="3"/>
  <c r="BH568" i="3" s="1"/>
  <c r="AR745" i="3"/>
  <c r="BH745" i="3" s="1"/>
  <c r="AR460" i="3"/>
  <c r="BH460" i="3" s="1"/>
  <c r="AR429" i="3"/>
  <c r="BH429" i="3" s="1"/>
  <c r="AR144" i="3"/>
  <c r="BH144" i="3" s="1"/>
  <c r="AR66" i="3"/>
  <c r="BH66" i="3" s="1"/>
  <c r="AR127" i="3"/>
  <c r="BH127" i="3" s="1"/>
  <c r="AR717" i="3"/>
  <c r="BH717" i="3" s="1"/>
  <c r="AR607" i="3"/>
  <c r="BH607" i="3" s="1"/>
  <c r="AR49" i="3"/>
  <c r="BH49" i="3" s="1"/>
  <c r="AR217" i="3"/>
  <c r="BH217" i="3" s="1"/>
  <c r="AR994" i="3"/>
  <c r="BH994" i="3" s="1"/>
  <c r="AR485" i="3"/>
  <c r="BH485" i="3" s="1"/>
  <c r="AR566" i="3"/>
  <c r="BH566" i="3" s="1"/>
  <c r="AR746" i="3"/>
  <c r="BH746" i="3" s="1"/>
  <c r="AR56" i="3"/>
  <c r="BH56" i="3" s="1"/>
  <c r="AR657" i="3"/>
  <c r="BH657" i="3" s="1"/>
  <c r="AR902" i="3"/>
  <c r="BH902" i="3" s="1"/>
  <c r="AR323" i="3"/>
  <c r="BH323" i="3" s="1"/>
  <c r="AR384" i="3"/>
  <c r="BH384" i="3" s="1"/>
  <c r="AR819" i="3"/>
  <c r="BH819" i="3" s="1"/>
  <c r="AR999" i="3"/>
  <c r="BH999" i="3" s="1"/>
  <c r="AR328" i="3"/>
  <c r="BH328" i="3" s="1"/>
  <c r="AR427" i="3"/>
  <c r="BH427" i="3" s="1"/>
  <c r="AR79" i="3"/>
  <c r="BH79" i="3" s="1"/>
  <c r="AR677" i="3"/>
  <c r="BH677" i="3" s="1"/>
  <c r="AR596" i="3"/>
  <c r="BH596" i="3" s="1"/>
  <c r="AR907" i="3"/>
  <c r="BH907" i="3" s="1"/>
  <c r="AR302" i="3"/>
  <c r="BH302" i="3" s="1"/>
  <c r="AR796" i="3"/>
  <c r="BH796" i="3" s="1"/>
  <c r="AR109" i="3"/>
  <c r="BH109" i="3" s="1"/>
  <c r="AR105" i="3"/>
  <c r="BH105" i="3" s="1"/>
  <c r="AR770" i="3"/>
  <c r="BH770" i="3" s="1"/>
  <c r="AR335" i="3"/>
  <c r="BH335" i="3" s="1"/>
  <c r="AR952" i="3"/>
  <c r="BH952" i="3" s="1"/>
  <c r="AR522" i="3"/>
  <c r="BH522" i="3" s="1"/>
  <c r="AR844" i="3"/>
  <c r="BH844" i="3" s="1"/>
  <c r="AR432" i="3"/>
  <c r="BH432" i="3" s="1"/>
  <c r="AR867" i="3"/>
  <c r="BH867" i="3" s="1"/>
  <c r="AR791" i="3"/>
  <c r="BH791" i="3" s="1"/>
  <c r="AR433" i="3"/>
  <c r="BH433" i="3" s="1"/>
  <c r="AR176" i="3"/>
  <c r="BH176" i="3" s="1"/>
  <c r="AR991" i="3"/>
  <c r="BH991" i="3" s="1"/>
  <c r="AR67" i="3"/>
  <c r="BH67" i="3" s="1"/>
  <c r="AR505" i="3"/>
  <c r="BH505" i="3" s="1"/>
  <c r="AR533" i="3"/>
  <c r="BH533" i="3" s="1"/>
  <c r="AR516" i="3"/>
  <c r="BH516" i="3" s="1"/>
  <c r="AR214" i="3"/>
  <c r="BH214" i="3" s="1"/>
  <c r="AR286" i="3"/>
  <c r="BH286" i="3" s="1"/>
  <c r="AR847" i="3"/>
  <c r="BH847" i="3" s="1"/>
  <c r="AR178" i="3"/>
  <c r="BH178" i="3" s="1"/>
  <c r="AR542" i="3"/>
  <c r="BH542" i="3" s="1"/>
  <c r="AR552" i="3"/>
  <c r="BH552" i="3" s="1"/>
  <c r="AR665" i="3"/>
  <c r="BH665" i="3" s="1"/>
  <c r="AR331" i="3"/>
  <c r="BH331" i="3" s="1"/>
  <c r="AR944" i="3"/>
  <c r="BH944" i="3" s="1"/>
  <c r="AR371" i="3"/>
  <c r="BH371" i="3" s="1"/>
  <c r="AR288" i="3"/>
  <c r="BH288" i="3" s="1"/>
  <c r="AR723" i="3"/>
  <c r="BH723" i="3" s="1"/>
  <c r="AR711" i="3"/>
  <c r="BH711" i="3" s="1"/>
  <c r="AR423" i="3"/>
  <c r="BH423" i="3" s="1"/>
  <c r="AR213" i="3"/>
  <c r="BH213" i="3" s="1"/>
  <c r="AR800" i="3"/>
  <c r="BH800" i="3" s="1"/>
  <c r="AR390" i="3"/>
  <c r="BH390" i="3" s="1"/>
  <c r="AR308" i="3"/>
  <c r="BH308" i="3" s="1"/>
  <c r="AR998" i="3"/>
  <c r="BH998" i="3" s="1"/>
  <c r="AR222" i="3"/>
  <c r="BH222" i="3" s="1"/>
  <c r="AR700" i="3"/>
  <c r="BH700" i="3" s="1"/>
  <c r="AR61" i="3"/>
  <c r="BH61" i="3" s="1"/>
  <c r="AR57" i="3"/>
  <c r="BH57" i="3" s="1"/>
  <c r="AR136" i="3"/>
  <c r="BH136" i="3" s="1"/>
  <c r="AR419" i="3"/>
  <c r="BH419" i="3" s="1"/>
  <c r="AR577" i="3"/>
  <c r="BH577" i="3" s="1"/>
  <c r="AR893" i="3"/>
  <c r="BH893" i="3" s="1"/>
  <c r="AR346" i="3"/>
  <c r="BH346" i="3" s="1"/>
  <c r="AR521" i="3"/>
  <c r="BH521" i="3" s="1"/>
  <c r="AR92" i="3"/>
  <c r="BH92" i="3" s="1"/>
  <c r="AR279" i="3"/>
  <c r="BH279" i="3" s="1"/>
  <c r="AR869" i="3"/>
  <c r="BH869" i="3" s="1"/>
  <c r="AR788" i="3"/>
  <c r="BH788" i="3" s="1"/>
  <c r="AR859" i="3"/>
  <c r="BH859" i="3" s="1"/>
  <c r="AR494" i="3"/>
  <c r="BH494" i="3" s="1"/>
  <c r="AR988" i="3"/>
  <c r="BH988" i="3" s="1"/>
  <c r="AR205" i="3"/>
  <c r="BH205" i="3" s="1"/>
  <c r="AR297" i="3"/>
  <c r="BH297" i="3" s="1"/>
  <c r="AR962" i="3"/>
  <c r="BH962" i="3" s="1"/>
  <c r="AR463" i="3"/>
  <c r="BH463" i="3" s="1"/>
  <c r="AR534" i="3"/>
  <c r="BH534" i="3" s="1"/>
  <c r="AR714" i="3"/>
  <c r="BH714" i="3" s="1"/>
  <c r="AR162" i="3"/>
  <c r="BH162" i="3" s="1"/>
  <c r="AR625" i="3"/>
  <c r="BH625" i="3" s="1"/>
  <c r="AR274" i="3"/>
  <c r="BH274" i="3" s="1"/>
  <c r="AR983" i="3"/>
  <c r="BH983" i="3" s="1"/>
  <c r="AR140" i="3"/>
  <c r="BH140" i="3" s="1"/>
  <c r="AR683" i="3"/>
  <c r="BH683" i="3" s="1"/>
  <c r="AR528" i="3"/>
  <c r="BH528" i="3" s="1"/>
  <c r="AR163" i="3"/>
  <c r="BH163" i="3" s="1"/>
  <c r="AR135" i="3"/>
  <c r="BH135" i="3" s="1"/>
  <c r="AR725" i="3"/>
  <c r="BH725" i="3" s="1"/>
  <c r="AR708" i="3"/>
  <c r="BH708" i="3" s="1"/>
  <c r="AR667" i="3"/>
  <c r="BH667" i="3" s="1"/>
  <c r="AR478" i="3"/>
  <c r="BH478" i="3" s="1"/>
  <c r="AR174" i="3"/>
  <c r="BH174" i="3" s="1"/>
  <c r="AR626" i="3"/>
  <c r="BH626" i="3" s="1"/>
  <c r="AR155" i="3"/>
  <c r="BH155" i="3" s="1"/>
  <c r="AR744" i="3"/>
  <c r="BH744" i="3" s="1"/>
  <c r="AR210" i="3"/>
  <c r="BH210" i="3" s="1"/>
  <c r="AR459" i="3"/>
  <c r="BH459" i="3" s="1"/>
  <c r="AR526" i="3"/>
  <c r="BH526" i="3" s="1"/>
  <c r="AR467" i="3"/>
  <c r="BH467" i="3" s="1"/>
  <c r="AR480" i="3"/>
  <c r="BH480" i="3" s="1"/>
  <c r="AR915" i="3"/>
  <c r="BH915" i="3" s="1"/>
  <c r="AR903" i="3"/>
  <c r="BH903" i="3" s="1"/>
  <c r="AR60" i="3"/>
  <c r="BH60" i="3" s="1"/>
  <c r="AR363" i="3"/>
  <c r="BH363" i="3" s="1"/>
  <c r="AR128" i="3"/>
  <c r="BH128" i="3" s="1"/>
  <c r="AR581" i="3"/>
  <c r="BH581" i="3" s="1"/>
  <c r="AR692" i="3"/>
  <c r="BH692" i="3" s="1"/>
  <c r="AR942" i="3"/>
  <c r="BH942" i="3" s="1"/>
  <c r="AR398" i="3"/>
  <c r="BH398" i="3" s="1"/>
  <c r="AR892" i="3"/>
  <c r="BH892" i="3" s="1"/>
  <c r="AR157" i="3"/>
  <c r="BH157" i="3" s="1"/>
  <c r="AR153" i="3"/>
  <c r="BH153" i="3" s="1"/>
  <c r="AR674" i="3"/>
  <c r="BH674" i="3" s="1"/>
  <c r="AR267" i="3"/>
  <c r="BH267" i="3" s="1"/>
  <c r="AR856" i="3"/>
  <c r="BH856" i="3" s="1"/>
  <c r="AR146" i="3"/>
  <c r="BH146" i="3" s="1"/>
  <c r="AR748" i="3"/>
  <c r="BH748" i="3" s="1"/>
  <c r="AR529" i="3"/>
  <c r="BH529" i="3" s="1"/>
  <c r="AR963" i="3"/>
  <c r="BH963" i="3" s="1"/>
  <c r="AR887" i="3"/>
  <c r="BH887" i="3" s="1"/>
  <c r="AR497" i="3"/>
  <c r="BH497" i="3" s="1"/>
  <c r="AR587" i="3"/>
  <c r="BH587" i="3" s="1"/>
  <c r="AR132" i="3"/>
  <c r="BH132" i="3" s="1"/>
  <c r="AR19" i="3"/>
  <c r="BH19" i="3" s="1"/>
  <c r="AR588" i="3"/>
  <c r="BH588" i="3" s="1"/>
  <c r="AR780" i="3"/>
  <c r="BH780" i="3" s="1"/>
  <c r="AR842" i="3"/>
  <c r="BH842" i="3" s="1"/>
  <c r="AR925" i="3"/>
  <c r="BH925" i="3" s="1"/>
  <c r="AR996" i="3"/>
  <c r="BH996" i="3" s="1"/>
  <c r="AR583" i="3"/>
  <c r="BH583" i="3" s="1"/>
  <c r="AR775" i="3"/>
  <c r="BH775" i="3" s="1"/>
  <c r="AR701" i="3"/>
  <c r="BH701" i="3" s="1"/>
  <c r="AR276" i="3"/>
  <c r="BH276" i="3" s="1"/>
  <c r="AR265" i="3"/>
  <c r="BH265" i="3" s="1"/>
  <c r="AR466" i="3"/>
  <c r="BH466" i="3" s="1"/>
  <c r="AR261" i="3"/>
  <c r="BH261" i="3" s="1"/>
  <c r="AR515" i="3"/>
  <c r="BH515" i="3" s="1"/>
  <c r="AR961" i="3"/>
  <c r="BH961" i="3" s="1"/>
  <c r="AR992" i="3"/>
  <c r="BH992" i="3" s="1"/>
  <c r="AR536" i="3"/>
  <c r="BH536" i="3" s="1"/>
  <c r="AR713" i="3"/>
  <c r="BH713" i="3" s="1"/>
  <c r="AR428" i="3"/>
  <c r="BH428" i="3" s="1"/>
  <c r="AR407" i="3"/>
  <c r="BH407" i="3" s="1"/>
  <c r="AR262" i="3"/>
  <c r="BH262" i="3" s="1"/>
  <c r="AR980" i="3"/>
  <c r="BH980" i="3" s="1"/>
  <c r="AR95" i="3"/>
  <c r="BH95" i="3" s="1"/>
  <c r="AR685" i="3"/>
  <c r="BH685" i="3" s="1"/>
  <c r="AR575" i="3"/>
  <c r="BH575" i="3" s="1"/>
  <c r="AR129" i="3"/>
  <c r="BH129" i="3" s="1"/>
  <c r="AR393" i="3"/>
  <c r="BH393" i="3" s="1"/>
  <c r="AR310" i="3"/>
  <c r="BH310" i="3" s="1"/>
  <c r="AR292" i="3"/>
  <c r="BH292" i="3" s="1"/>
  <c r="AR726" i="3"/>
  <c r="BH726" i="3" s="1"/>
  <c r="AR906" i="3"/>
  <c r="BH906" i="3" s="1"/>
  <c r="AR623" i="3"/>
  <c r="BH623" i="3" s="1"/>
  <c r="AR817" i="3"/>
  <c r="BH817" i="3" s="1"/>
  <c r="AR939" i="3"/>
  <c r="BH939" i="3" s="1"/>
  <c r="AR330" i="3"/>
  <c r="BH330" i="3" s="1"/>
  <c r="AR440" i="3"/>
  <c r="BH440" i="3" s="1"/>
  <c r="AR133" i="3"/>
  <c r="BH133" i="3" s="1"/>
  <c r="AR720" i="3"/>
  <c r="BH720" i="3" s="1"/>
  <c r="AR259" i="3"/>
  <c r="BH259" i="3" s="1"/>
  <c r="AR311" i="3"/>
  <c r="BH311" i="3" s="1"/>
  <c r="AR917" i="3"/>
  <c r="BH917" i="3" s="1"/>
  <c r="AR900" i="3"/>
  <c r="BH900" i="3" s="1"/>
  <c r="AR63" i="3"/>
  <c r="BH63" i="3" s="1"/>
  <c r="AR669" i="3"/>
  <c r="BH669" i="3" s="1"/>
  <c r="AR386" i="3"/>
  <c r="BH386" i="3" s="1"/>
  <c r="AR818" i="3"/>
  <c r="BH818" i="3" s="1"/>
  <c r="AR325" i="3"/>
  <c r="BH325" i="3" s="1"/>
  <c r="AR518" i="3"/>
  <c r="BH518" i="3" s="1"/>
  <c r="AR634" i="3"/>
  <c r="BH634" i="3" s="1"/>
  <c r="AR284" i="3"/>
  <c r="BH284" i="3" s="1"/>
  <c r="AR718" i="3"/>
  <c r="BH718" i="3" s="1"/>
  <c r="AR156" i="3"/>
  <c r="BH156" i="3" s="1"/>
  <c r="AR673" i="3"/>
  <c r="BH673" i="3" s="1"/>
  <c r="AR950" i="3"/>
  <c r="BH950" i="3" s="1"/>
  <c r="AR164" i="3"/>
  <c r="BH164" i="3" s="1"/>
  <c r="AR424" i="3"/>
  <c r="BH424" i="3" s="1"/>
  <c r="AR491" i="3"/>
  <c r="BH491" i="3" s="1"/>
  <c r="AR183" i="3"/>
  <c r="BH183" i="3" s="1"/>
  <c r="AR965" i="3"/>
  <c r="BH965" i="3" s="1"/>
  <c r="AR884" i="3"/>
  <c r="BH884" i="3" s="1"/>
  <c r="AR702" i="3"/>
  <c r="BH702" i="3" s="1"/>
  <c r="AR589" i="3"/>
  <c r="BH589" i="3" s="1"/>
  <c r="AR120" i="3"/>
  <c r="BH120" i="3" s="1"/>
  <c r="AR253" i="3"/>
  <c r="BH253" i="3" s="1"/>
  <c r="AR249" i="3"/>
  <c r="BH249" i="3" s="1"/>
  <c r="AR866" i="3"/>
  <c r="BH866" i="3" s="1"/>
  <c r="AR399" i="3"/>
  <c r="BH399" i="3" s="1"/>
  <c r="AR218" i="3"/>
  <c r="BH218" i="3" s="1"/>
  <c r="AR618" i="3"/>
  <c r="BH618" i="3" s="1"/>
  <c r="AR527" i="3"/>
  <c r="BH527" i="3" s="1"/>
  <c r="AR721" i="3"/>
  <c r="BH721" i="3" s="1"/>
  <c r="AR150" i="3"/>
  <c r="BH150" i="3" s="1"/>
  <c r="AR100" i="3"/>
  <c r="BH100" i="3" s="1"/>
  <c r="AR344" i="3"/>
  <c r="BH344" i="3" s="1"/>
  <c r="AR1003" i="3"/>
  <c r="BH1003" i="3" s="1"/>
  <c r="AR434" i="3"/>
  <c r="BH434" i="3" s="1"/>
  <c r="AR115" i="3"/>
  <c r="BH115" i="3" s="1"/>
  <c r="AR385" i="3"/>
  <c r="BH385" i="3" s="1"/>
  <c r="AR513" i="3"/>
  <c r="BH513" i="3" s="1"/>
  <c r="AR972" i="3"/>
  <c r="BH972" i="3" s="1"/>
  <c r="AR158" i="3"/>
  <c r="BH158" i="3" s="1"/>
  <c r="AR256" i="3"/>
  <c r="BH256" i="3" s="1"/>
  <c r="AR175" i="3"/>
  <c r="BH175" i="3" s="1"/>
  <c r="AR337" i="3"/>
  <c r="BH337" i="3" s="1"/>
  <c r="AR967" i="3"/>
  <c r="BH967" i="3" s="1"/>
  <c r="AR923" i="3"/>
  <c r="BH923" i="3" s="1"/>
  <c r="AR706" i="3"/>
  <c r="BH706" i="3" s="1"/>
  <c r="AR361" i="3"/>
  <c r="BH361" i="3" s="1"/>
  <c r="AR656" i="3"/>
  <c r="BH656" i="3" s="1"/>
  <c r="AR53" i="3"/>
  <c r="BH53" i="3" s="1"/>
  <c r="AR546" i="3"/>
  <c r="BH546" i="3" s="1"/>
  <c r="AR139" i="3"/>
  <c r="BH139" i="3" s="1"/>
  <c r="AR728" i="3"/>
  <c r="BH728" i="3" s="1"/>
  <c r="AR905" i="3"/>
  <c r="BH905" i="3" s="1"/>
  <c r="AR620" i="3"/>
  <c r="BH620" i="3" s="1"/>
  <c r="AR30" i="3"/>
  <c r="BH30" i="3" s="1"/>
  <c r="AR643" i="3"/>
  <c r="BH643" i="3" s="1"/>
  <c r="AR567" i="3"/>
  <c r="BH567" i="3" s="1"/>
  <c r="AR285" i="3"/>
  <c r="BH285" i="3" s="1"/>
  <c r="AR877" i="3"/>
  <c r="BH877" i="3" s="1"/>
  <c r="AR959" i="3"/>
  <c r="BH959" i="3" s="1"/>
  <c r="AR225" i="3"/>
  <c r="BH225" i="3" s="1"/>
  <c r="AR489" i="3"/>
  <c r="BH489" i="3" s="1"/>
  <c r="AR502" i="3"/>
  <c r="BH502" i="3" s="1"/>
  <c r="AR484" i="3"/>
  <c r="BH484" i="3" s="1"/>
  <c r="AR982" i="3"/>
  <c r="BH982" i="3" s="1"/>
  <c r="AR180" i="3"/>
  <c r="BH180" i="3" s="1"/>
  <c r="AR815" i="3"/>
  <c r="BH815" i="3" s="1"/>
  <c r="AR50" i="3"/>
  <c r="BH50" i="3" s="1"/>
  <c r="AR102" i="3"/>
  <c r="BH102" i="3" s="1"/>
  <c r="AR520" i="3"/>
  <c r="BH520" i="3" s="1"/>
  <c r="AR825" i="3"/>
  <c r="BH825" i="3" s="1"/>
  <c r="AR309" i="3"/>
  <c r="BH309" i="3" s="1"/>
  <c r="AR912" i="3"/>
  <c r="BH912" i="3" s="1"/>
  <c r="AR355" i="3"/>
  <c r="BH355" i="3" s="1"/>
  <c r="AR439" i="3"/>
  <c r="BH439" i="3" s="1"/>
  <c r="AR208" i="3"/>
  <c r="BH208" i="3" s="1"/>
  <c r="AR152" i="3"/>
  <c r="BH152" i="3" s="1"/>
  <c r="AR271" i="3"/>
  <c r="BH271" i="3" s="1"/>
  <c r="AR955" i="3"/>
  <c r="BH955" i="3" s="1"/>
  <c r="AR576" i="3"/>
  <c r="BH576" i="3" s="1"/>
  <c r="AR62" i="3"/>
  <c r="BH62" i="3" s="1"/>
  <c r="AR264" i="3"/>
  <c r="BH264" i="3" s="1"/>
  <c r="AR710" i="3"/>
  <c r="BH710" i="3" s="1"/>
  <c r="AR826" i="3"/>
  <c r="BH826" i="3" s="1"/>
  <c r="AR476" i="3"/>
  <c r="BH476" i="3" s="1"/>
  <c r="AR827" i="3"/>
  <c r="BH827" i="3" s="1"/>
  <c r="AR23" i="3"/>
  <c r="BH23" i="3" s="1"/>
  <c r="AR865" i="3"/>
  <c r="BH865" i="3" s="1"/>
  <c r="AR240" i="3"/>
  <c r="BH240" i="3" s="1"/>
  <c r="AR442" i="3"/>
  <c r="BH442" i="3" s="1"/>
  <c r="AR617" i="3"/>
  <c r="BH617" i="3" s="1"/>
  <c r="AR332" i="3"/>
  <c r="BH332" i="3" s="1"/>
  <c r="AR471" i="3"/>
  <c r="BH471" i="3" s="1"/>
  <c r="AR547" i="3"/>
  <c r="BH547" i="3" s="1"/>
  <c r="AR88" i="3"/>
  <c r="BH88" i="3" s="1"/>
  <c r="AR191" i="3"/>
  <c r="BH191" i="3" s="1"/>
  <c r="AR781" i="3"/>
  <c r="BH781" i="3" s="1"/>
  <c r="AR671" i="3"/>
  <c r="BH671" i="3" s="1"/>
  <c r="AR81" i="3"/>
  <c r="BH81" i="3" s="1"/>
  <c r="AR345" i="3"/>
  <c r="BH345" i="3" s="1"/>
  <c r="AR254" i="3"/>
  <c r="BH254" i="3" s="1"/>
  <c r="AR22" i="3"/>
  <c r="BH22" i="3" s="1"/>
  <c r="AR630" i="3"/>
  <c r="BH630" i="3" s="1"/>
  <c r="AR1002" i="3"/>
  <c r="BH1002" i="3" s="1"/>
  <c r="AR719" i="3"/>
  <c r="BH719" i="3" s="1"/>
  <c r="AR913" i="3"/>
  <c r="BH913" i="3" s="1"/>
  <c r="AR974" i="3"/>
  <c r="BH974" i="3" s="1"/>
  <c r="AR426" i="3"/>
  <c r="BH426" i="3" s="1"/>
  <c r="AR537" i="3"/>
  <c r="BH537" i="3" s="1"/>
  <c r="AR990" i="3"/>
  <c r="BH990" i="3" s="1"/>
  <c r="AR624" i="3"/>
  <c r="BH624" i="3" s="1"/>
  <c r="AR211" i="3"/>
  <c r="BH211" i="3" s="1"/>
  <c r="AR837" i="3"/>
  <c r="BH837" i="3" s="1"/>
  <c r="AR138" i="3"/>
  <c r="BH138" i="3" s="1"/>
  <c r="AR368" i="3"/>
  <c r="BH368" i="3" s="1"/>
  <c r="AR559" i="3"/>
  <c r="BH559" i="3" s="1"/>
  <c r="AR382" i="3"/>
  <c r="BH382" i="3" s="1"/>
  <c r="AR573" i="3"/>
  <c r="BH573" i="3" s="1"/>
  <c r="AR861" i="3"/>
  <c r="BH861" i="3" s="1"/>
  <c r="AR465" i="3"/>
  <c r="BH465" i="3" s="1"/>
  <c r="AR314" i="3"/>
  <c r="BH314" i="3" s="1"/>
  <c r="AR107" i="3"/>
  <c r="BH107" i="3" s="1"/>
  <c r="AR898" i="3"/>
  <c r="BH898" i="3" s="1"/>
  <c r="AR421" i="3"/>
  <c r="BH421" i="3" s="1"/>
  <c r="AR148" i="3"/>
  <c r="BH148" i="3" s="1"/>
  <c r="AR627" i="3"/>
  <c r="BH627" i="3" s="1"/>
  <c r="AR404" i="3"/>
  <c r="BH404" i="3" s="1"/>
  <c r="AR993" i="3"/>
  <c r="BH993" i="3" s="1"/>
  <c r="AR675" i="3"/>
  <c r="BH675" i="3" s="1"/>
  <c r="AR409" i="3"/>
  <c r="BH409" i="3" s="1"/>
  <c r="AR849" i="3"/>
  <c r="BH849" i="3" s="1"/>
  <c r="AR668" i="3"/>
  <c r="BH668" i="3" s="1"/>
  <c r="AR246" i="3"/>
  <c r="BH246" i="3" s="1"/>
  <c r="AR304" i="3"/>
  <c r="BH304" i="3" s="1"/>
  <c r="AR973" i="3"/>
  <c r="BH973" i="3" s="1"/>
  <c r="AR406" i="3"/>
  <c r="BH406" i="3" s="1"/>
  <c r="AR649" i="3"/>
  <c r="BH649" i="3" s="1"/>
  <c r="AR200" i="3"/>
  <c r="BH200" i="3" s="1"/>
  <c r="AR926" i="3"/>
  <c r="BH926" i="3" s="1"/>
  <c r="AR895" i="3"/>
  <c r="BH895" i="3" s="1"/>
  <c r="AR44" i="3"/>
  <c r="BH44" i="3" s="1"/>
  <c r="AR622" i="3"/>
  <c r="BH622" i="3" s="1"/>
  <c r="AR561" i="3"/>
  <c r="BH561" i="3" s="1"/>
  <c r="AR545" i="3"/>
  <c r="BH545" i="3" s="1"/>
  <c r="AR170" i="3"/>
  <c r="BH170" i="3" s="1"/>
  <c r="AR672" i="3"/>
  <c r="BH672" i="3" s="1"/>
  <c r="AR43" i="3"/>
  <c r="BH43" i="3" s="1"/>
  <c r="AR614" i="3"/>
  <c r="BH614" i="3" s="1"/>
  <c r="AR315" i="3"/>
  <c r="BH315" i="3" s="1"/>
  <c r="AR759" i="3"/>
  <c r="BH759" i="3" s="1"/>
  <c r="AR693" i="3"/>
  <c r="BH693" i="3" s="1"/>
  <c r="AR123" i="3"/>
  <c r="BH123" i="3" s="1"/>
  <c r="AR188" i="3"/>
  <c r="BH188" i="3" s="1"/>
  <c r="AR549" i="3"/>
  <c r="BH549" i="3" s="1"/>
  <c r="AR370" i="3"/>
  <c r="BH370" i="3" s="1"/>
  <c r="AR932" i="3"/>
  <c r="BH932" i="3" s="1"/>
  <c r="AR850" i="3"/>
  <c r="BH850" i="3" s="1"/>
  <c r="AR316" i="3"/>
  <c r="BH316" i="3" s="1"/>
  <c r="AR86" i="3"/>
  <c r="BH86" i="3" s="1"/>
  <c r="AR841" i="3"/>
  <c r="BH841" i="3" s="1"/>
  <c r="AR613" i="3"/>
  <c r="BH613" i="3" s="1"/>
  <c r="AR223" i="3"/>
  <c r="BH223" i="3" s="1"/>
  <c r="AR816" i="3"/>
  <c r="BH816" i="3" s="1"/>
  <c r="AR96" i="3"/>
  <c r="BH96" i="3" s="1"/>
  <c r="AR375" i="3"/>
  <c r="BH375" i="3" s="1"/>
  <c r="AR535" i="3"/>
  <c r="BH535" i="3" s="1"/>
  <c r="AR787" i="3"/>
  <c r="BH787" i="3" s="1"/>
  <c r="AR735" i="3"/>
  <c r="BH735" i="3" s="1"/>
  <c r="AR251" i="3"/>
  <c r="BH251" i="3" s="1"/>
  <c r="AR293" i="3"/>
  <c r="BH293" i="3" s="1"/>
  <c r="AR538" i="3"/>
  <c r="BH538" i="3" s="1"/>
  <c r="AR615" i="3"/>
  <c r="BH615" i="3" s="1"/>
  <c r="AR838" i="3"/>
  <c r="BH838" i="3" s="1"/>
  <c r="AR171" i="3"/>
  <c r="BH171" i="3" s="1"/>
  <c r="AR599" i="3"/>
  <c r="BH599" i="3" s="1"/>
  <c r="AR342" i="3"/>
  <c r="BH342" i="3" s="1"/>
  <c r="AR166" i="3"/>
  <c r="BH166" i="3" s="1"/>
  <c r="AR752" i="3"/>
  <c r="BH752" i="3" s="1"/>
  <c r="AR519" i="3"/>
  <c r="BH519" i="3" s="1"/>
  <c r="AR190" i="3"/>
  <c r="BH190" i="3" s="1"/>
  <c r="AR508" i="3"/>
  <c r="BH508" i="3" s="1"/>
  <c r="AR731" i="3"/>
  <c r="BH731" i="3" s="1"/>
  <c r="AR350" i="3"/>
  <c r="BH350" i="3" s="1"/>
  <c r="AR805" i="3"/>
  <c r="BH805" i="3" s="1"/>
  <c r="AR369" i="3"/>
  <c r="BH369" i="3" s="1"/>
  <c r="AR590" i="3"/>
  <c r="BH590" i="3" s="1"/>
  <c r="AR270" i="3"/>
  <c r="BH270" i="3" s="1"/>
  <c r="AR821" i="3"/>
  <c r="BH821" i="3" s="1"/>
  <c r="AR462" i="3"/>
  <c r="BH462" i="3" s="1"/>
  <c r="AR943" i="3"/>
  <c r="BH943" i="3" s="1"/>
  <c r="AR73" i="3"/>
  <c r="BH73" i="3" s="1"/>
  <c r="AR648" i="3"/>
  <c r="BH648" i="3" s="1"/>
  <c r="AR681" i="3"/>
  <c r="BH681" i="3" s="1"/>
  <c r="AR395" i="3"/>
  <c r="BH395" i="3" s="1"/>
  <c r="AR920" i="3"/>
  <c r="BH920" i="3" s="1"/>
  <c r="AR413" i="3"/>
  <c r="BH413" i="3" s="1"/>
  <c r="AR676" i="3"/>
  <c r="BH676" i="3" s="1"/>
  <c r="AR904" i="3"/>
  <c r="BH904" i="3" s="1"/>
  <c r="AR691" i="3"/>
  <c r="BH691" i="3" s="1"/>
  <c r="AR468" i="3"/>
  <c r="BH468" i="3" s="1"/>
  <c r="AR45" i="3"/>
  <c r="BH45" i="3" s="1"/>
  <c r="AR632" i="3"/>
  <c r="BH632" i="3" s="1"/>
  <c r="AR739" i="3"/>
  <c r="BH739" i="3" s="1"/>
  <c r="AR863" i="3"/>
  <c r="BH863" i="3" s="1"/>
  <c r="AR59" i="3"/>
  <c r="BH59" i="3" s="1"/>
  <c r="AR383" i="3"/>
  <c r="BH383" i="3" s="1"/>
  <c r="AR997" i="3"/>
  <c r="BH997" i="3" s="1"/>
  <c r="AR729" i="3"/>
  <c r="BH729" i="3" s="1"/>
  <c r="AR77" i="3"/>
  <c r="BH77" i="3" s="1"/>
  <c r="AR564" i="3"/>
  <c r="BH564" i="3" s="1"/>
  <c r="AR612" i="3"/>
  <c r="BH612" i="3" s="1"/>
  <c r="AR764" i="3"/>
  <c r="BH764" i="3" s="1"/>
  <c r="AR779" i="3"/>
  <c r="BH779" i="3" s="1"/>
  <c r="AR929" i="3"/>
  <c r="BH929" i="3" s="1"/>
  <c r="AR569" i="3"/>
  <c r="BH569" i="3" s="1"/>
  <c r="AR15" i="3"/>
  <c r="BH15" i="3" s="1"/>
  <c r="AR457" i="3"/>
  <c r="BH457" i="3" s="1"/>
  <c r="AR487" i="3"/>
  <c r="BH487" i="3" s="1"/>
  <c r="AR954" i="3"/>
  <c r="BH954" i="3" s="1"/>
  <c r="AR760" i="3"/>
  <c r="BH760" i="3" s="1"/>
  <c r="AR305" i="3"/>
  <c r="BH305" i="3" s="1"/>
  <c r="AR324" i="3"/>
  <c r="BH324" i="3" s="1"/>
  <c r="AR78" i="3"/>
  <c r="BH78" i="3" s="1"/>
  <c r="AR179" i="3"/>
  <c r="BH179" i="3" s="1"/>
  <c r="AR111" i="3"/>
  <c r="BH111" i="3" s="1"/>
  <c r="AR347" i="3"/>
  <c r="BH347" i="3" s="1"/>
  <c r="AR750" i="3"/>
  <c r="BH750" i="3" s="1"/>
  <c r="AR388" i="3"/>
  <c r="BH388" i="3" s="1"/>
  <c r="AR511" i="3"/>
  <c r="BH511" i="3" s="1"/>
  <c r="AR771" i="3"/>
  <c r="BH771" i="3" s="1"/>
  <c r="AR430" i="3"/>
  <c r="BH430" i="3" s="1"/>
  <c r="AR173" i="3"/>
  <c r="BH173" i="3" s="1"/>
  <c r="AR18" i="3"/>
  <c r="BH18" i="3" s="1"/>
  <c r="AR854" i="3"/>
  <c r="BH854" i="3" s="1"/>
  <c r="AR118" i="3"/>
  <c r="BH118" i="3" s="1"/>
  <c r="AR391" i="3"/>
  <c r="BH391" i="3" s="1"/>
  <c r="AR75" i="3"/>
  <c r="BH75" i="3" s="1"/>
  <c r="AR54" i="3"/>
  <c r="BH54" i="3" s="1"/>
  <c r="AR454" i="3"/>
  <c r="BH454" i="3" s="1"/>
  <c r="AR848" i="3"/>
  <c r="BH848" i="3" s="1"/>
  <c r="AR168" i="3"/>
  <c r="BH168" i="3" s="1"/>
  <c r="AR651" i="3"/>
  <c r="BH651" i="3" s="1"/>
  <c r="AR112" i="3"/>
  <c r="BH112" i="3" s="1"/>
  <c r="AR82" i="3"/>
  <c r="BH82" i="3" s="1"/>
  <c r="AR679" i="3"/>
  <c r="BH679" i="3" s="1"/>
  <c r="AR362" i="3"/>
  <c r="BH362" i="3" s="1"/>
  <c r="AR275" i="3"/>
  <c r="BH275" i="3" s="1"/>
  <c r="AR295" i="3"/>
  <c r="BH295" i="3" s="1"/>
  <c r="AR475" i="3"/>
  <c r="BH475" i="3" s="1"/>
  <c r="AR122" i="3"/>
  <c r="BH122" i="3" s="1"/>
  <c r="AR935" i="3"/>
  <c r="BH935" i="3" s="1"/>
  <c r="AR364" i="3"/>
  <c r="BH364" i="3" s="1"/>
  <c r="AR958" i="3"/>
  <c r="BH958" i="3" s="1"/>
  <c r="AR621" i="3"/>
  <c r="BH621" i="3" s="1"/>
  <c r="AR269" i="3"/>
  <c r="BH269" i="3" s="1"/>
  <c r="AR231" i="3"/>
  <c r="BH231" i="3" s="1"/>
  <c r="AR611" i="3"/>
  <c r="BH611" i="3" s="1"/>
  <c r="AR352" i="3"/>
  <c r="BH352" i="3" s="1"/>
  <c r="AR845" i="3"/>
  <c r="BH845" i="3" s="1"/>
  <c r="AR722" i="3"/>
  <c r="BH722" i="3" s="1"/>
  <c r="AR260" i="3"/>
  <c r="BH260" i="3" s="1"/>
  <c r="AR12" i="3"/>
  <c r="BH12" i="3" s="1"/>
  <c r="AR812" i="3"/>
  <c r="BH812" i="3" s="1"/>
  <c r="AR306" i="3"/>
  <c r="BH306" i="3" s="1"/>
  <c r="AR446" i="3"/>
  <c r="BH446" i="3" s="1"/>
  <c r="AR437" i="3"/>
  <c r="BH437" i="3" s="1"/>
  <c r="AR401" i="3"/>
  <c r="BH401" i="3" s="1"/>
  <c r="AR280" i="3"/>
  <c r="BH280" i="3" s="1"/>
  <c r="AR333" i="3"/>
  <c r="BH333" i="3" s="1"/>
  <c r="AR733" i="3"/>
  <c r="BH733" i="3" s="1"/>
  <c r="AR968" i="3"/>
  <c r="BH968" i="3" s="1"/>
  <c r="AR21" i="3"/>
  <c r="BH21" i="3" s="1"/>
  <c r="AR474" i="3"/>
  <c r="BH474" i="3" s="1"/>
  <c r="AR911" i="3"/>
  <c r="BH911" i="3" s="1"/>
  <c r="AR724" i="3"/>
  <c r="BH724" i="3" s="1"/>
  <c r="AR1005" i="3"/>
  <c r="BH1005" i="3" s="1"/>
  <c r="AR193" i="3"/>
  <c r="BH193" i="3" s="1"/>
  <c r="AR420" i="3"/>
  <c r="BH420" i="3" s="1"/>
  <c r="AR572" i="3"/>
  <c r="BH572" i="3" s="1"/>
  <c r="AR751" i="3"/>
  <c r="BH751" i="3" s="1"/>
  <c r="AR737" i="3"/>
  <c r="BH737" i="3" s="1"/>
  <c r="AR376" i="3"/>
  <c r="BH376" i="3" s="1"/>
  <c r="AR405" i="3"/>
  <c r="BH405" i="3" s="1"/>
  <c r="AR953" i="3"/>
  <c r="BH953" i="3" s="1"/>
  <c r="AR227" i="3"/>
  <c r="BH227" i="3" s="1"/>
  <c r="AR896" i="3"/>
  <c r="BH896" i="3" s="1"/>
  <c r="AR13" i="3"/>
  <c r="BH13" i="3" s="1"/>
  <c r="AR652" i="3"/>
  <c r="BH652" i="3" s="1"/>
  <c r="AR799" i="3"/>
  <c r="BH799" i="3" s="1"/>
  <c r="AR938" i="3"/>
  <c r="BH938" i="3" s="1"/>
  <c r="AR472" i="3"/>
  <c r="BH472" i="3" s="1"/>
  <c r="AR461" i="3"/>
  <c r="BH461" i="3" s="1"/>
  <c r="AR830" i="3"/>
  <c r="BH830" i="3" s="1"/>
  <c r="AR550" i="3"/>
  <c r="BH550" i="3" s="1"/>
  <c r="AR39" i="3"/>
  <c r="BH39" i="3" s="1"/>
  <c r="AR664" i="3"/>
  <c r="BH664" i="3" s="1"/>
  <c r="AR670" i="3"/>
  <c r="BH670" i="3" s="1"/>
  <c r="AR216" i="3"/>
  <c r="BH216" i="3" s="1"/>
  <c r="AR229" i="3"/>
  <c r="BH229" i="3" s="1"/>
  <c r="AR307" i="3"/>
  <c r="BH307" i="3" s="1"/>
  <c r="AR662" i="3"/>
  <c r="BH662" i="3" s="1"/>
  <c r="AR814" i="3"/>
  <c r="BH814" i="3" s="1"/>
  <c r="AR995" i="3"/>
  <c r="BH995" i="3" s="1"/>
  <c r="AR979" i="3"/>
  <c r="BH979" i="3" s="1"/>
  <c r="AR619" i="3"/>
  <c r="BH619" i="3" s="1"/>
  <c r="AR212" i="3"/>
  <c r="BH212" i="3" s="1"/>
  <c r="AR888" i="3"/>
  <c r="BH888" i="3" s="1"/>
  <c r="AR89" i="3"/>
  <c r="BH89" i="3" s="1"/>
  <c r="AR400" i="3"/>
  <c r="BH400" i="3" s="1"/>
  <c r="AR51" i="3"/>
  <c r="BH51" i="3" s="1"/>
  <c r="AR46" i="3"/>
  <c r="BH46" i="3" s="1"/>
  <c r="AR192" i="3"/>
  <c r="BH192" i="3" s="1"/>
  <c r="AR181" i="3"/>
  <c r="BH181" i="3" s="1"/>
  <c r="AR94" i="3"/>
  <c r="BH94" i="3" s="1"/>
  <c r="AR242" i="3"/>
  <c r="BH242" i="3" s="1"/>
  <c r="AR716" i="3"/>
  <c r="BH716" i="3" s="1"/>
  <c r="AR349" i="3"/>
  <c r="BH349" i="3" s="1"/>
  <c r="AR441" i="3"/>
  <c r="BH441" i="3" s="1"/>
  <c r="AR829" i="3"/>
  <c r="BH829" i="3" s="1"/>
  <c r="AR215" i="3"/>
  <c r="BH215" i="3" s="1"/>
  <c r="AR695" i="3"/>
  <c r="BH695" i="3" s="1"/>
  <c r="AR924" i="3"/>
  <c r="BH924" i="3" s="1"/>
  <c r="AR37" i="3"/>
  <c r="BH37" i="3" s="1"/>
  <c r="AR650" i="3"/>
  <c r="BH650" i="3" s="1"/>
  <c r="AR503" i="3"/>
  <c r="BH503" i="3" s="1"/>
  <c r="AR255" i="3"/>
  <c r="BH255" i="3" s="1"/>
  <c r="AR290" i="3"/>
  <c r="BH290" i="3" s="1"/>
  <c r="AR927" i="3"/>
  <c r="BH927" i="3" s="1"/>
  <c r="AR389" i="3"/>
  <c r="BH389" i="3" s="1"/>
  <c r="AR396" i="3"/>
  <c r="BH396" i="3" s="1"/>
  <c r="AR20" i="3"/>
  <c r="BH20" i="3" s="1"/>
  <c r="AR486" i="3"/>
  <c r="BH486" i="3" s="1"/>
  <c r="AR87" i="3"/>
  <c r="BH87" i="3" s="1"/>
  <c r="AR108" i="3"/>
  <c r="BH108" i="3" s="1"/>
  <c r="AR145" i="3"/>
  <c r="BH145" i="3" s="1"/>
  <c r="AR655" i="3"/>
  <c r="BH655" i="3" s="1"/>
  <c r="AR747" i="3"/>
  <c r="BH747" i="3" s="1"/>
  <c r="AR949" i="3"/>
  <c r="BH949" i="3" s="1"/>
  <c r="AR418" i="3"/>
  <c r="BH418" i="3" s="1"/>
  <c r="AR104" i="3"/>
  <c r="BH104" i="3" s="1"/>
  <c r="AR705" i="3"/>
  <c r="BH705" i="3" s="1"/>
  <c r="AR220" i="3"/>
  <c r="BH220" i="3" s="1"/>
  <c r="AR365" i="3"/>
  <c r="BH365" i="3" s="1"/>
  <c r="AR616" i="3"/>
  <c r="BH616" i="3" s="1"/>
  <c r="AR248" i="3"/>
  <c r="BH248" i="3" s="1"/>
  <c r="AR76" i="3"/>
  <c r="BH76" i="3" s="1"/>
  <c r="AR756" i="3"/>
  <c r="BH756" i="3" s="1"/>
  <c r="AR74" i="3"/>
  <c r="BH74" i="3" s="1"/>
  <c r="AR653" i="3"/>
  <c r="BH653" i="3" s="1"/>
  <c r="AR539" i="3"/>
  <c r="BH539" i="3" s="1"/>
  <c r="AR169" i="3"/>
  <c r="BH169" i="3" s="1"/>
  <c r="AR840" i="3"/>
  <c r="BH840" i="3" s="1"/>
  <c r="AR645" i="3"/>
  <c r="BH645" i="3" s="1"/>
  <c r="AR738" i="3"/>
  <c r="BH738" i="3" s="1"/>
  <c r="AR835" i="3"/>
  <c r="BH835" i="3" s="1"/>
  <c r="AR103" i="3"/>
  <c r="BH103" i="3" s="1"/>
  <c r="AR594" i="3"/>
  <c r="BH594" i="3" s="1"/>
  <c r="AR451" i="3"/>
  <c r="BH451" i="3" s="1"/>
  <c r="AR768" i="3"/>
  <c r="BH768" i="3" s="1"/>
  <c r="AR250" i="3"/>
  <c r="BH250" i="3" s="1"/>
  <c r="AR531" i="3"/>
  <c r="BH531" i="3" s="1"/>
  <c r="AR608" i="3"/>
  <c r="BH608" i="3" s="1"/>
  <c r="AR858" i="3"/>
  <c r="BH858" i="3" s="1"/>
  <c r="AR897" i="3"/>
  <c r="BH897" i="3" s="1"/>
  <c r="AR456" i="3"/>
  <c r="BH456" i="3" s="1"/>
  <c r="AR493" i="3"/>
  <c r="BH493" i="3" s="1"/>
  <c r="AR715" i="3"/>
  <c r="BH715" i="3" s="1"/>
  <c r="AR703" i="3"/>
  <c r="BH703" i="3" s="1"/>
  <c r="AR438" i="3"/>
  <c r="BH438" i="3" s="1"/>
  <c r="AR922" i="3"/>
  <c r="BH922" i="3" s="1"/>
  <c r="AR804" i="3"/>
  <c r="BH804" i="3" s="1"/>
  <c r="AR956" i="3"/>
  <c r="AR14" i="3"/>
  <c r="BH14" i="3" s="1"/>
  <c r="AR296" i="3"/>
  <c r="BH296" i="3" s="1"/>
  <c r="AR761" i="3"/>
  <c r="BH761" i="3" s="1"/>
  <c r="AR372" i="3"/>
  <c r="BH372" i="3" s="1"/>
  <c r="AR937" i="3"/>
  <c r="BH937" i="3" s="1"/>
  <c r="AR97" i="3"/>
  <c r="BH97" i="3" s="1"/>
  <c r="AR909" i="3"/>
  <c r="BH909" i="3" s="1"/>
  <c r="AR629" i="3"/>
  <c r="BH629" i="3" s="1"/>
  <c r="AR758" i="3"/>
  <c r="BH758" i="3" s="1"/>
  <c r="AR699" i="3"/>
  <c r="BH699" i="3" s="1"/>
  <c r="AR934" i="3"/>
  <c r="BH934" i="3" s="1"/>
  <c r="AR595" i="3"/>
  <c r="BH595" i="3" s="1"/>
  <c r="AR41" i="3"/>
  <c r="BH41" i="3" s="1"/>
  <c r="AR543" i="3"/>
  <c r="BH543" i="3" s="1"/>
  <c r="AR809" i="3"/>
  <c r="BH809" i="3" s="1"/>
  <c r="AR458" i="3"/>
  <c r="BH458" i="3" s="1"/>
  <c r="AR663" i="3"/>
  <c r="BH663" i="3" s="1"/>
  <c r="AR506" i="3"/>
  <c r="BH506" i="3" s="1"/>
  <c r="AR177" i="3"/>
  <c r="BH177" i="3" s="1"/>
  <c r="AR154" i="3"/>
  <c r="BH154" i="3" s="1"/>
  <c r="AR282" i="3"/>
  <c r="BH282" i="3" s="1"/>
  <c r="AR556" i="3"/>
  <c r="BH556" i="3" s="1"/>
  <c r="AR299" i="3"/>
  <c r="BH299" i="3" s="1"/>
  <c r="AR532" i="3"/>
  <c r="BH532" i="3" s="1"/>
  <c r="AR604" i="3"/>
  <c r="BH604" i="3" s="1"/>
  <c r="AR813" i="3"/>
  <c r="BH813" i="3" s="1"/>
  <c r="I63" i="34"/>
  <c r="AQ482" i="3"/>
  <c r="BG482" i="3" s="1"/>
  <c r="AQ740" i="3"/>
  <c r="BG740" i="3" s="1"/>
  <c r="AQ434" i="3"/>
  <c r="BG434" i="3" s="1"/>
  <c r="AQ333" i="3"/>
  <c r="BG333" i="3" s="1"/>
  <c r="AQ240" i="3"/>
  <c r="BG240" i="3" s="1"/>
  <c r="AQ170" i="3"/>
  <c r="BG170" i="3" s="1"/>
  <c r="AQ503" i="3"/>
  <c r="BG503" i="3" s="1"/>
  <c r="AQ643" i="3"/>
  <c r="BG643" i="3" s="1"/>
  <c r="AQ386" i="3"/>
  <c r="BG386" i="3" s="1"/>
  <c r="AQ253" i="3"/>
  <c r="BG253" i="3" s="1"/>
  <c r="AQ80" i="3"/>
  <c r="BG80" i="3" s="1"/>
  <c r="AQ662" i="3"/>
  <c r="BG662" i="3" s="1"/>
  <c r="AQ327" i="3"/>
  <c r="BG327" i="3" s="1"/>
  <c r="AQ228" i="3"/>
  <c r="BG228" i="3" s="1"/>
  <c r="AQ34" i="3"/>
  <c r="BG34" i="3" s="1"/>
  <c r="AQ77" i="3"/>
  <c r="BG77" i="3" s="1"/>
  <c r="AQ947" i="3"/>
  <c r="BG947" i="3" s="1"/>
  <c r="AQ479" i="3"/>
  <c r="BG479" i="3" s="1"/>
  <c r="AQ247" i="3"/>
  <c r="BG247" i="3" s="1"/>
  <c r="AQ68" i="3"/>
  <c r="BG68" i="3" s="1"/>
  <c r="AQ498" i="3"/>
  <c r="BG498" i="3" s="1"/>
  <c r="AQ744" i="3"/>
  <c r="BG744" i="3" s="1"/>
  <c r="AQ867" i="3"/>
  <c r="BG867" i="3" s="1"/>
  <c r="AQ399" i="3"/>
  <c r="BG399" i="3" s="1"/>
  <c r="AQ263" i="3"/>
  <c r="BG263" i="3" s="1"/>
  <c r="AQ100" i="3"/>
  <c r="BG100" i="3" s="1"/>
  <c r="AQ562" i="3"/>
  <c r="BG562" i="3" s="1"/>
  <c r="AQ13" i="3"/>
  <c r="BG13" i="3" s="1"/>
  <c r="AQ883" i="3"/>
  <c r="BG883" i="3" s="1"/>
  <c r="AQ415" i="3"/>
  <c r="BG415" i="3" s="1"/>
  <c r="AQ404" i="3"/>
  <c r="BG404" i="3" s="1"/>
  <c r="AQ218" i="3"/>
  <c r="BG218" i="3" s="1"/>
  <c r="AQ916" i="3"/>
  <c r="BG916" i="3" s="1"/>
  <c r="AQ817" i="3"/>
  <c r="BG817" i="3" s="1"/>
  <c r="AQ509" i="3"/>
  <c r="BG509" i="3" s="1"/>
  <c r="AQ666" i="3"/>
  <c r="BG666" i="3" s="1"/>
  <c r="AQ621" i="3"/>
  <c r="BG621" i="3" s="1"/>
  <c r="AQ241" i="3"/>
  <c r="BG241" i="3" s="1"/>
  <c r="AQ631" i="3"/>
  <c r="BG631" i="3" s="1"/>
  <c r="AQ563" i="3"/>
  <c r="BG563" i="3" s="1"/>
  <c r="AQ720" i="3"/>
  <c r="BG720" i="3" s="1"/>
  <c r="AQ580" i="3"/>
  <c r="BG580" i="3" s="1"/>
  <c r="AQ808" i="3"/>
  <c r="BG808" i="3" s="1"/>
  <c r="AQ10" i="3"/>
  <c r="AQ844" i="3"/>
  <c r="BG844" i="3" s="1"/>
  <c r="AQ14" i="3"/>
  <c r="BG14" i="3" s="1"/>
  <c r="AQ862" i="3"/>
  <c r="BG862" i="3" s="1"/>
  <c r="AQ777" i="3"/>
  <c r="BG777" i="3" s="1"/>
  <c r="AQ245" i="3"/>
  <c r="BG245" i="3" s="1"/>
  <c r="AQ64" i="3"/>
  <c r="BG64" i="3" s="1"/>
  <c r="AQ233" i="3"/>
  <c r="BG233" i="3" s="1"/>
  <c r="AQ321" i="3"/>
  <c r="BG321" i="3" s="1"/>
  <c r="AQ938" i="3"/>
  <c r="BG938" i="3" s="1"/>
  <c r="AQ823" i="3"/>
  <c r="BG823" i="3" s="1"/>
  <c r="AQ307" i="3"/>
  <c r="BG307" i="3" s="1"/>
  <c r="AQ188" i="3"/>
  <c r="BG188" i="3" s="1"/>
  <c r="AQ623" i="3"/>
  <c r="BG623" i="3" s="1"/>
  <c r="AQ802" i="3"/>
  <c r="BG802" i="3" s="1"/>
  <c r="AQ222" i="3"/>
  <c r="BG222" i="3" s="1"/>
  <c r="AQ994" i="3"/>
  <c r="BG994" i="3" s="1"/>
  <c r="AQ225" i="3"/>
  <c r="BG225" i="3" s="1"/>
  <c r="AQ280" i="3"/>
  <c r="BG280" i="3" s="1"/>
  <c r="AQ114" i="3"/>
  <c r="BG114" i="3" s="1"/>
  <c r="AQ864" i="3"/>
  <c r="BG864" i="3" s="1"/>
  <c r="AQ763" i="3"/>
  <c r="BG763" i="3" s="1"/>
  <c r="AQ217" i="3"/>
  <c r="BG217" i="3" s="1"/>
  <c r="AQ645" i="3"/>
  <c r="BG645" i="3" s="1"/>
  <c r="AQ799" i="3"/>
  <c r="BG799" i="3" s="1"/>
  <c r="AQ651" i="3"/>
  <c r="BG651" i="3" s="1"/>
  <c r="AQ147" i="3"/>
  <c r="BG147" i="3" s="1"/>
  <c r="AQ494" i="3"/>
  <c r="BG494" i="3" s="1"/>
  <c r="AQ485" i="3"/>
  <c r="BG485" i="3" s="1"/>
  <c r="AQ442" i="3"/>
  <c r="BG442" i="3" s="1"/>
  <c r="AQ892" i="3"/>
  <c r="BG892" i="3" s="1"/>
  <c r="AQ902" i="3"/>
  <c r="BG902" i="3" s="1"/>
  <c r="AQ622" i="3"/>
  <c r="BG622" i="3" s="1"/>
  <c r="AQ152" i="3"/>
  <c r="BG152" i="3" s="1"/>
  <c r="AQ614" i="3"/>
  <c r="BG614" i="3" s="1"/>
  <c r="AQ800" i="3"/>
  <c r="BG800" i="3" s="1"/>
  <c r="AQ699" i="3"/>
  <c r="BG699" i="3" s="1"/>
  <c r="AQ968" i="3"/>
  <c r="BG968" i="3" s="1"/>
  <c r="AQ828" i="3"/>
  <c r="BG828" i="3" s="1"/>
  <c r="AQ982" i="3"/>
  <c r="BG982" i="3" s="1"/>
  <c r="AQ58" i="3"/>
  <c r="BG58" i="3" s="1"/>
  <c r="AQ836" i="3"/>
  <c r="BG836" i="3" s="1"/>
  <c r="AQ737" i="3"/>
  <c r="BG737" i="3" s="1"/>
  <c r="AQ429" i="3"/>
  <c r="BG429" i="3" s="1"/>
  <c r="AQ432" i="3"/>
  <c r="BG432" i="3" s="1"/>
  <c r="AQ362" i="3"/>
  <c r="BG362" i="3" s="1"/>
  <c r="AQ546" i="3"/>
  <c r="BG546" i="3" s="1"/>
  <c r="AQ756" i="3"/>
  <c r="BG756" i="3" s="1"/>
  <c r="AQ626" i="3"/>
  <c r="BG626" i="3" s="1"/>
  <c r="AQ349" i="3"/>
  <c r="BG349" i="3" s="1"/>
  <c r="AQ272" i="3"/>
  <c r="BG272" i="3" s="1"/>
  <c r="AQ202" i="3"/>
  <c r="BG202" i="3" s="1"/>
  <c r="AQ423" i="3"/>
  <c r="BG423" i="3" s="1"/>
  <c r="AQ420" i="3"/>
  <c r="BG420" i="3" s="1"/>
  <c r="AQ226" i="3"/>
  <c r="BG226" i="3" s="1"/>
  <c r="AQ173" i="3"/>
  <c r="BG173" i="3" s="1"/>
  <c r="AQ601" i="3"/>
  <c r="BG601" i="3" s="1"/>
  <c r="AQ452" i="3"/>
  <c r="BG452" i="3" s="1"/>
  <c r="AQ250" i="3"/>
  <c r="BG250" i="3" s="1"/>
  <c r="AQ932" i="3"/>
  <c r="BG932" i="3" s="1"/>
  <c r="AQ833" i="3"/>
  <c r="BG833" i="3" s="1"/>
  <c r="AQ525" i="3"/>
  <c r="BG525" i="3" s="1"/>
  <c r="AQ682" i="3"/>
  <c r="BG682" i="3" s="1"/>
  <c r="AQ578" i="3"/>
  <c r="BG578" i="3" s="1"/>
  <c r="AQ90" i="3"/>
  <c r="BG90" i="3" s="1"/>
  <c r="AQ852" i="3"/>
  <c r="BG852" i="3" s="1"/>
  <c r="AQ753" i="3"/>
  <c r="BG753" i="3" s="1"/>
  <c r="AQ445" i="3"/>
  <c r="BG445" i="3" s="1"/>
  <c r="AQ508" i="3"/>
  <c r="BG508" i="3" s="1"/>
  <c r="AQ394" i="3"/>
  <c r="BG394" i="3" s="1"/>
  <c r="AQ519" i="3"/>
  <c r="BG519" i="3" s="1"/>
  <c r="AQ676" i="3"/>
  <c r="BG676" i="3" s="1"/>
  <c r="AQ418" i="3"/>
  <c r="BG418" i="3" s="1"/>
  <c r="AQ269" i="3"/>
  <c r="BG269" i="3" s="1"/>
  <c r="AQ112" i="3"/>
  <c r="BG112" i="3" s="1"/>
  <c r="AQ42" i="3"/>
  <c r="BG42" i="3" s="1"/>
  <c r="AQ439" i="3"/>
  <c r="BG439" i="3" s="1"/>
  <c r="AQ484" i="3"/>
  <c r="BG484" i="3" s="1"/>
  <c r="AQ258" i="3"/>
  <c r="BG258" i="3" s="1"/>
  <c r="AQ189" i="3"/>
  <c r="BG189" i="3" s="1"/>
  <c r="AQ665" i="3"/>
  <c r="BG665" i="3" s="1"/>
  <c r="AQ514" i="3"/>
  <c r="BG514" i="3" s="1"/>
  <c r="AQ455" i="3"/>
  <c r="BG455" i="3" s="1"/>
  <c r="AQ548" i="3"/>
  <c r="BG548" i="3" s="1"/>
  <c r="AQ290" i="3"/>
  <c r="BG290" i="3" s="1"/>
  <c r="AQ205" i="3"/>
  <c r="BG205" i="3" s="1"/>
  <c r="AQ615" i="3"/>
  <c r="BG615" i="3" s="1"/>
  <c r="AQ577" i="3"/>
  <c r="BG577" i="3" s="1"/>
  <c r="AQ764" i="3"/>
  <c r="BG764" i="3" s="1"/>
  <c r="AQ669" i="3"/>
  <c r="BG669" i="3" s="1"/>
  <c r="AQ139" i="3"/>
  <c r="BG139" i="3" s="1"/>
  <c r="AQ462" i="3"/>
  <c r="BG462" i="3" s="1"/>
  <c r="AQ102" i="3"/>
  <c r="BG102" i="3" s="1"/>
  <c r="AQ858" i="3"/>
  <c r="BG858" i="3" s="1"/>
  <c r="AQ821" i="3"/>
  <c r="BG821" i="3" s="1"/>
  <c r="AQ289" i="3"/>
  <c r="BG289" i="3" s="1"/>
  <c r="AQ376" i="3"/>
  <c r="BG376" i="3" s="1"/>
  <c r="AQ210" i="3"/>
  <c r="BG210" i="3" s="1"/>
  <c r="AQ912" i="3"/>
  <c r="BG912" i="3" s="1"/>
  <c r="AQ811" i="3"/>
  <c r="BG811" i="3" s="1"/>
  <c r="AQ554" i="3"/>
  <c r="BG554" i="3" s="1"/>
  <c r="AQ716" i="3"/>
  <c r="BG716" i="3" s="1"/>
  <c r="AQ94" i="3"/>
  <c r="BG94" i="3" s="1"/>
  <c r="AQ504" i="3"/>
  <c r="BG504" i="3" s="1"/>
  <c r="AQ99" i="3"/>
  <c r="BG99" i="3" s="1"/>
  <c r="AQ969" i="3"/>
  <c r="BG969" i="3" s="1"/>
  <c r="AQ437" i="3"/>
  <c r="BG437" i="3" s="1"/>
  <c r="AQ476" i="3"/>
  <c r="BG476" i="3" s="1"/>
  <c r="AQ760" i="3"/>
  <c r="BG760" i="3" s="1"/>
  <c r="AQ265" i="3"/>
  <c r="BG265" i="3" s="1"/>
  <c r="AQ660" i="3"/>
  <c r="BG660" i="3" s="1"/>
  <c r="AQ486" i="3"/>
  <c r="BG486" i="3" s="1"/>
  <c r="AQ499" i="3"/>
  <c r="BG499" i="3" s="1"/>
  <c r="AQ627" i="3"/>
  <c r="BG627" i="3" s="1"/>
  <c r="AQ374" i="3"/>
  <c r="BG374" i="3" s="1"/>
  <c r="AQ599" i="3"/>
  <c r="BG599" i="3" s="1"/>
  <c r="AQ924" i="3"/>
  <c r="BG924" i="3" s="1"/>
  <c r="AQ168" i="3"/>
  <c r="BG168" i="3" s="1"/>
  <c r="AQ465" i="3"/>
  <c r="BG465" i="3" s="1"/>
  <c r="AQ702" i="3"/>
  <c r="BG702" i="3" s="1"/>
  <c r="AQ573" i="3"/>
  <c r="BG573" i="3" s="1"/>
  <c r="AQ85" i="3"/>
  <c r="BG85" i="3" s="1"/>
  <c r="AQ955" i="3"/>
  <c r="BG955" i="3" s="1"/>
  <c r="AQ758" i="3"/>
  <c r="BG758" i="3" s="1"/>
  <c r="AQ97" i="3"/>
  <c r="BG97" i="3" s="1"/>
  <c r="AQ984" i="3"/>
  <c r="BG984" i="3" s="1"/>
  <c r="AQ855" i="3"/>
  <c r="BG855" i="3" s="1"/>
  <c r="AQ339" i="3"/>
  <c r="BG339" i="3" s="1"/>
  <c r="AQ252" i="3"/>
  <c r="BG252" i="3" s="1"/>
  <c r="AQ54" i="3"/>
  <c r="BG54" i="3" s="1"/>
  <c r="AQ73" i="3"/>
  <c r="BG73" i="3" s="1"/>
  <c r="AQ735" i="3"/>
  <c r="BG735" i="3" s="1"/>
  <c r="AQ619" i="3"/>
  <c r="BG619" i="3" s="1"/>
  <c r="AQ385" i="3"/>
  <c r="BG385" i="3" s="1"/>
  <c r="AQ652" i="3"/>
  <c r="BG652" i="3" s="1"/>
  <c r="AQ370" i="3"/>
  <c r="BG370" i="3" s="1"/>
  <c r="AQ21" i="3"/>
  <c r="BG21" i="3" s="1"/>
  <c r="AQ891" i="3"/>
  <c r="BG891" i="3" s="1"/>
  <c r="AQ959" i="3"/>
  <c r="BG959" i="3" s="1"/>
  <c r="AQ161" i="3"/>
  <c r="BG161" i="3" s="1"/>
  <c r="AQ649" i="3"/>
  <c r="BG649" i="3" s="1"/>
  <c r="AQ781" i="3"/>
  <c r="BG781" i="3" s="1"/>
  <c r="AQ251" i="3"/>
  <c r="BG251" i="3" s="1"/>
  <c r="AQ76" i="3"/>
  <c r="BG76" i="3" s="1"/>
  <c r="AQ326" i="3"/>
  <c r="BG326" i="3" s="1"/>
  <c r="AQ63" i="3"/>
  <c r="BG63" i="3" s="1"/>
  <c r="AQ933" i="3"/>
  <c r="BG933" i="3" s="1"/>
  <c r="AQ701" i="3"/>
  <c r="BG701" i="3" s="1"/>
  <c r="AQ199" i="3"/>
  <c r="BG199" i="3" s="1"/>
  <c r="AQ590" i="3"/>
  <c r="BG590" i="3" s="1"/>
  <c r="AQ539" i="3"/>
  <c r="BG539" i="3" s="1"/>
  <c r="AQ696" i="3"/>
  <c r="BG696" i="3" s="1"/>
  <c r="AQ819" i="3"/>
  <c r="BG819" i="3" s="1"/>
  <c r="AQ351" i="3"/>
  <c r="BG351" i="3" s="1"/>
  <c r="AQ119" i="3"/>
  <c r="BG119" i="3" s="1"/>
  <c r="AQ989" i="3"/>
  <c r="BG989" i="3" s="1"/>
  <c r="AQ459" i="3"/>
  <c r="BG459" i="3" s="1"/>
  <c r="AQ564" i="3"/>
  <c r="BG564" i="3" s="1"/>
  <c r="AQ739" i="3"/>
  <c r="BG739" i="3" s="1"/>
  <c r="AQ271" i="3"/>
  <c r="BG271" i="3" s="1"/>
  <c r="AQ116" i="3"/>
  <c r="BG116" i="3" s="1"/>
  <c r="AQ813" i="3"/>
  <c r="BG813" i="3" s="1"/>
  <c r="AQ283" i="3"/>
  <c r="BG283" i="3" s="1"/>
  <c r="AQ140" i="3"/>
  <c r="BG140" i="3" s="1"/>
  <c r="AQ390" i="3"/>
  <c r="BG390" i="3" s="1"/>
  <c r="AQ95" i="3"/>
  <c r="BG95" i="3" s="1"/>
  <c r="AQ965" i="3"/>
  <c r="BG965" i="3" s="1"/>
  <c r="AQ733" i="3"/>
  <c r="BG733" i="3" s="1"/>
  <c r="AQ203" i="3"/>
  <c r="BG203" i="3" s="1"/>
  <c r="AQ606" i="3"/>
  <c r="BG606" i="3" s="1"/>
  <c r="AQ230" i="3"/>
  <c r="BG230" i="3" s="1"/>
  <c r="AQ15" i="3"/>
  <c r="BG15" i="3" s="1"/>
  <c r="AQ885" i="3"/>
  <c r="BG885" i="3" s="1"/>
  <c r="AQ749" i="3"/>
  <c r="BG749" i="3" s="1"/>
  <c r="AQ219" i="3"/>
  <c r="BG219" i="3" s="1"/>
  <c r="AQ12" i="3"/>
  <c r="BG12" i="3" s="1"/>
  <c r="AQ262" i="3"/>
  <c r="BG262" i="3" s="1"/>
  <c r="AQ31" i="3"/>
  <c r="BG31" i="3" s="1"/>
  <c r="AQ901" i="3"/>
  <c r="BG901" i="3" s="1"/>
  <c r="AQ375" i="3"/>
  <c r="BG375" i="3" s="1"/>
  <c r="AQ324" i="3"/>
  <c r="BG324" i="3" s="1"/>
  <c r="AQ130" i="3"/>
  <c r="BG130" i="3" s="1"/>
  <c r="AQ125" i="3"/>
  <c r="BG125" i="3" s="1"/>
  <c r="AQ995" i="3"/>
  <c r="BG995" i="3" s="1"/>
  <c r="AQ527" i="3"/>
  <c r="BG527" i="3" s="1"/>
  <c r="AQ684" i="3"/>
  <c r="BG684" i="3" s="1"/>
  <c r="AQ695" i="3"/>
  <c r="BG695" i="3" s="1"/>
  <c r="AQ179" i="3"/>
  <c r="BG179" i="3" s="1"/>
  <c r="AQ624" i="3"/>
  <c r="BG624" i="3" s="1"/>
  <c r="AQ517" i="3"/>
  <c r="BG517" i="3" s="1"/>
  <c r="AQ674" i="3"/>
  <c r="BG674" i="3" s="1"/>
  <c r="AQ950" i="3"/>
  <c r="BG950" i="3" s="1"/>
  <c r="AQ678" i="3"/>
  <c r="BG678" i="3" s="1"/>
  <c r="AQ409" i="3"/>
  <c r="BG409" i="3" s="1"/>
  <c r="AQ216" i="3"/>
  <c r="BG216" i="3" s="1"/>
  <c r="AQ50" i="3"/>
  <c r="BG50" i="3" s="1"/>
  <c r="AQ295" i="3"/>
  <c r="BG295" i="3" s="1"/>
  <c r="AQ164" i="3"/>
  <c r="BG164" i="3" s="1"/>
  <c r="AQ582" i="3"/>
  <c r="BG582" i="3" s="1"/>
  <c r="AQ45" i="3"/>
  <c r="BG45" i="3" s="1"/>
  <c r="AQ915" i="3"/>
  <c r="BG915" i="3" s="1"/>
  <c r="AQ447" i="3"/>
  <c r="BG447" i="3" s="1"/>
  <c r="AQ215" i="3"/>
  <c r="BG215" i="3" s="1"/>
  <c r="AQ654" i="3"/>
  <c r="BG654" i="3" s="1"/>
  <c r="AQ555" i="3"/>
  <c r="BG555" i="3" s="1"/>
  <c r="AQ712" i="3"/>
  <c r="BG712" i="3" s="1"/>
  <c r="AQ835" i="3"/>
  <c r="BG835" i="3" s="1"/>
  <c r="AQ367" i="3"/>
  <c r="BG367" i="3" s="1"/>
  <c r="AQ39" i="3"/>
  <c r="BG39" i="3" s="1"/>
  <c r="AQ909" i="3"/>
  <c r="BG909" i="3" s="1"/>
  <c r="AQ379" i="3"/>
  <c r="BG379" i="3" s="1"/>
  <c r="AQ332" i="3"/>
  <c r="BG332" i="3" s="1"/>
  <c r="AQ635" i="3"/>
  <c r="BG635" i="3" s="1"/>
  <c r="AQ191" i="3"/>
  <c r="BG191" i="3" s="1"/>
  <c r="AQ438" i="3"/>
  <c r="BG438" i="3" s="1"/>
  <c r="AQ829" i="3"/>
  <c r="BG829" i="3" s="1"/>
  <c r="AQ299" i="3"/>
  <c r="BG299" i="3" s="1"/>
  <c r="AQ172" i="3"/>
  <c r="BG172" i="3" s="1"/>
  <c r="AQ422" i="3"/>
  <c r="BG422" i="3" s="1"/>
  <c r="AQ111" i="3"/>
  <c r="BG111" i="3" s="1"/>
  <c r="AQ981" i="3"/>
  <c r="BG981" i="3" s="1"/>
  <c r="AQ845" i="3"/>
  <c r="BG845" i="3" s="1"/>
  <c r="AQ315" i="3"/>
  <c r="BG315" i="3" s="1"/>
  <c r="AQ204" i="3"/>
  <c r="BG204" i="3" s="1"/>
  <c r="AQ488" i="3"/>
  <c r="BG488" i="3" s="1"/>
  <c r="AQ127" i="3"/>
  <c r="BG127" i="3" s="1"/>
  <c r="AQ997" i="3"/>
  <c r="BG997" i="3" s="1"/>
  <c r="AQ471" i="3"/>
  <c r="BG471" i="3" s="1"/>
  <c r="AQ613" i="3"/>
  <c r="BG613" i="3" s="1"/>
  <c r="AQ322" i="3"/>
  <c r="BG322" i="3" s="1"/>
  <c r="AQ221" i="3"/>
  <c r="BG221" i="3" s="1"/>
  <c r="AQ16" i="3"/>
  <c r="BG16" i="3" s="1"/>
  <c r="AQ641" i="3"/>
  <c r="BG641" i="3" s="1"/>
  <c r="AQ780" i="3"/>
  <c r="BG780" i="3" s="1"/>
  <c r="AQ791" i="3"/>
  <c r="BG791" i="3" s="1"/>
  <c r="AQ275" i="3"/>
  <c r="BG275" i="3" s="1"/>
  <c r="AQ124" i="3"/>
  <c r="BG124" i="3" s="1"/>
  <c r="AQ600" i="3"/>
  <c r="BG600" i="3" s="1"/>
  <c r="AQ770" i="3"/>
  <c r="BG770" i="3" s="1"/>
  <c r="AQ505" i="3"/>
  <c r="BG505" i="3" s="1"/>
  <c r="AQ954" i="3"/>
  <c r="BG954" i="3" s="1"/>
  <c r="AQ305" i="3"/>
  <c r="BG305" i="3" s="1"/>
  <c r="AQ408" i="3"/>
  <c r="BG408" i="3" s="1"/>
  <c r="AQ242" i="3"/>
  <c r="BG242" i="3" s="1"/>
  <c r="AQ928" i="3"/>
  <c r="BG928" i="3" s="1"/>
  <c r="AQ827" i="3"/>
  <c r="BG827" i="3" s="1"/>
  <c r="AQ158" i="3"/>
  <c r="BG158" i="3" s="1"/>
  <c r="AQ732" i="3"/>
  <c r="BG732" i="3" s="1"/>
  <c r="AQ57" i="3"/>
  <c r="BG57" i="3" s="1"/>
  <c r="AQ270" i="3"/>
  <c r="BG270" i="3" s="1"/>
  <c r="AQ19" i="3"/>
  <c r="BG19" i="3" s="1"/>
  <c r="AQ889" i="3"/>
  <c r="BG889" i="3" s="1"/>
  <c r="AQ357" i="3"/>
  <c r="BG357" i="3" s="1"/>
  <c r="AQ288" i="3"/>
  <c r="BG288" i="3" s="1"/>
  <c r="AQ847" i="3"/>
  <c r="BG847" i="3" s="1"/>
  <c r="AQ393" i="3"/>
  <c r="BG393" i="3" s="1"/>
  <c r="AQ840" i="3"/>
  <c r="BG840" i="3" s="1"/>
  <c r="AQ935" i="3"/>
  <c r="BG935" i="3" s="1"/>
  <c r="AQ419" i="3"/>
  <c r="BG419" i="3" s="1"/>
  <c r="AQ412" i="3"/>
  <c r="BG412" i="3" s="1"/>
  <c r="AQ214" i="3"/>
  <c r="BG214" i="3" s="1"/>
  <c r="AQ126" i="3"/>
  <c r="BG126" i="3" s="1"/>
  <c r="AQ650" i="3"/>
  <c r="BG650" i="3" s="1"/>
  <c r="AQ424" i="3"/>
  <c r="BG424" i="3" s="1"/>
  <c r="AQ391" i="3"/>
  <c r="BG391" i="3" s="1"/>
  <c r="AQ59" i="3"/>
  <c r="BG59" i="3" s="1"/>
  <c r="AQ632" i="3"/>
  <c r="BG632" i="3" s="1"/>
  <c r="AQ741" i="3"/>
  <c r="BG741" i="3" s="1"/>
  <c r="AQ948" i="3"/>
  <c r="BG948" i="3" s="1"/>
  <c r="AQ61" i="3"/>
  <c r="BG61" i="3" s="1"/>
  <c r="AQ79" i="3"/>
  <c r="BG79" i="3" s="1"/>
  <c r="AQ122" i="3"/>
  <c r="BG122" i="3" s="1"/>
  <c r="AQ571" i="3"/>
  <c r="BG571" i="3" s="1"/>
  <c r="AQ198" i="3"/>
  <c r="BG198" i="3" s="1"/>
  <c r="AQ677" i="3"/>
  <c r="BG677" i="3" s="1"/>
  <c r="AQ510" i="3"/>
  <c r="BG510" i="3" s="1"/>
  <c r="AQ785" i="3"/>
  <c r="BG785" i="3" s="1"/>
  <c r="AQ771" i="3"/>
  <c r="BG771" i="3" s="1"/>
  <c r="AQ496" i="3"/>
  <c r="BG496" i="3" s="1"/>
  <c r="AQ576" i="3"/>
  <c r="BG576" i="3" s="1"/>
  <c r="AQ801" i="3"/>
  <c r="BG801" i="3" s="1"/>
  <c r="AQ787" i="3"/>
  <c r="BG787" i="3" s="1"/>
  <c r="AQ560" i="3"/>
  <c r="BG560" i="3" s="1"/>
  <c r="AQ26" i="3"/>
  <c r="BG26" i="3" s="1"/>
  <c r="AQ427" i="3"/>
  <c r="BG427" i="3" s="1"/>
  <c r="AQ413" i="3"/>
  <c r="BG413" i="3" s="1"/>
  <c r="AQ239" i="3"/>
  <c r="BG239" i="3" s="1"/>
  <c r="AQ145" i="3"/>
  <c r="BG145" i="3" s="1"/>
  <c r="AQ846" i="3"/>
  <c r="BG846" i="3" s="1"/>
  <c r="AQ597" i="3"/>
  <c r="BG597" i="3" s="1"/>
  <c r="AQ32" i="3"/>
  <c r="BG32" i="3" s="1"/>
  <c r="AQ866" i="3"/>
  <c r="BG866" i="3" s="1"/>
  <c r="AQ392" i="3"/>
  <c r="BG392" i="3" s="1"/>
  <c r="AQ766" i="3"/>
  <c r="BG766" i="3" s="1"/>
  <c r="AQ348" i="3"/>
  <c r="BG348" i="3" s="1"/>
  <c r="AQ731" i="3"/>
  <c r="BG731" i="3" s="1"/>
  <c r="AQ719" i="3"/>
  <c r="BG719" i="3" s="1"/>
  <c r="AQ978" i="3"/>
  <c r="BG978" i="3" s="1"/>
  <c r="AQ46" i="3"/>
  <c r="BG46" i="3" s="1"/>
  <c r="AQ403" i="3"/>
  <c r="BG403" i="3" s="1"/>
  <c r="AQ944" i="3"/>
  <c r="BG944" i="3" s="1"/>
  <c r="AQ96" i="3"/>
  <c r="BG96" i="3" s="1"/>
  <c r="AQ328" i="3"/>
  <c r="BG328" i="3" s="1"/>
  <c r="AQ671" i="3"/>
  <c r="BG671" i="3" s="1"/>
  <c r="AQ839" i="3"/>
  <c r="BG839" i="3" s="1"/>
  <c r="AQ306" i="3"/>
  <c r="BG306" i="3" s="1"/>
  <c r="AQ373" i="3"/>
  <c r="BG373" i="3" s="1"/>
  <c r="AQ818" i="3"/>
  <c r="BG818" i="3" s="1"/>
  <c r="AQ796" i="3"/>
  <c r="BG796" i="3" s="1"/>
  <c r="AQ281" i="3"/>
  <c r="BG281" i="3" s="1"/>
  <c r="AQ588" i="3"/>
  <c r="BG588" i="3" s="1"/>
  <c r="AQ729" i="3"/>
  <c r="BG729" i="3" s="1"/>
  <c r="AQ389" i="3"/>
  <c r="BG389" i="3" s="1"/>
  <c r="AQ382" i="3"/>
  <c r="BG382" i="3" s="1"/>
  <c r="AQ308" i="3"/>
  <c r="BG308" i="3" s="1"/>
  <c r="AQ850" i="3"/>
  <c r="BG850" i="3" s="1"/>
  <c r="AQ871" i="3"/>
  <c r="BG871" i="3" s="1"/>
  <c r="AQ547" i="3"/>
  <c r="BG547" i="3" s="1"/>
  <c r="AQ117" i="3"/>
  <c r="BG117" i="3" s="1"/>
  <c r="AQ192" i="3"/>
  <c r="BG192" i="3" s="1"/>
  <c r="AQ922" i="3"/>
  <c r="BG922" i="3" s="1"/>
  <c r="AQ297" i="3"/>
  <c r="BG297" i="3" s="1"/>
  <c r="AQ155" i="3"/>
  <c r="BG155" i="3" s="1"/>
  <c r="AQ134" i="3"/>
  <c r="BG134" i="3" s="1"/>
  <c r="AQ837" i="3"/>
  <c r="BG837" i="3" s="1"/>
  <c r="AQ75" i="3"/>
  <c r="BG75" i="3" s="1"/>
  <c r="AQ157" i="3"/>
  <c r="BG157" i="3" s="1"/>
  <c r="AQ175" i="3"/>
  <c r="BG175" i="3" s="1"/>
  <c r="AQ314" i="3"/>
  <c r="BG314" i="3" s="1"/>
  <c r="AQ673" i="3"/>
  <c r="BG673" i="3" s="1"/>
  <c r="AQ755" i="3"/>
  <c r="BG755" i="3" s="1"/>
  <c r="AQ773" i="3"/>
  <c r="BG773" i="3" s="1"/>
  <c r="AQ260" i="3"/>
  <c r="BG260" i="3" s="1"/>
  <c r="AQ881" i="3"/>
  <c r="BG881" i="3" s="1"/>
  <c r="AQ963" i="3"/>
  <c r="BG963" i="3" s="1"/>
  <c r="AQ693" i="3"/>
  <c r="BG693" i="3" s="1"/>
  <c r="AQ292" i="3"/>
  <c r="BG292" i="3" s="1"/>
  <c r="AQ897" i="3"/>
  <c r="BG897" i="3" s="1"/>
  <c r="AQ979" i="3"/>
  <c r="BG979" i="3" s="1"/>
  <c r="AQ709" i="3"/>
  <c r="BG709" i="3" s="1"/>
  <c r="AQ410" i="3"/>
  <c r="BG410" i="3" s="1"/>
  <c r="AQ523" i="3"/>
  <c r="BG523" i="3" s="1"/>
  <c r="AQ570" i="3"/>
  <c r="BG570" i="3" s="1"/>
  <c r="AQ335" i="3"/>
  <c r="BG335" i="3" s="1"/>
  <c r="AQ84" i="3"/>
  <c r="BG84" i="3" s="1"/>
  <c r="AQ942" i="3"/>
  <c r="BG942" i="3" s="1"/>
  <c r="AQ816" i="3"/>
  <c r="BG816" i="3" s="1"/>
  <c r="AQ224" i="3"/>
  <c r="BG224" i="3" s="1"/>
  <c r="AQ372" i="3"/>
  <c r="BG372" i="3" s="1"/>
  <c r="AQ790" i="3"/>
  <c r="BG790" i="3" s="1"/>
  <c r="AQ958" i="3"/>
  <c r="BG958" i="3" s="1"/>
  <c r="AQ661" i="3"/>
  <c r="BG661" i="3" s="1"/>
  <c r="AQ923" i="3"/>
  <c r="BG923" i="3" s="1"/>
  <c r="AQ972" i="3"/>
  <c r="BG972" i="3" s="1"/>
  <c r="AQ553" i="3"/>
  <c r="BG553" i="3" s="1"/>
  <c r="AQ628" i="3"/>
  <c r="BG628" i="3" s="1"/>
  <c r="AQ530" i="3"/>
  <c r="BG530" i="3" s="1"/>
  <c r="AQ69" i="3"/>
  <c r="BG69" i="3" s="1"/>
  <c r="AQ540" i="3"/>
  <c r="BG540" i="3" s="1"/>
  <c r="AQ180" i="3"/>
  <c r="BG180" i="3" s="1"/>
  <c r="AQ726" i="3"/>
  <c r="BG726" i="3" s="1"/>
  <c r="AQ550" i="3"/>
  <c r="BG550" i="3" s="1"/>
  <c r="AQ713" i="3"/>
  <c r="BG713" i="3" s="1"/>
  <c r="AQ469" i="3"/>
  <c r="BG469" i="3" s="1"/>
  <c r="AQ232" i="3"/>
  <c r="BG232" i="3" s="1"/>
  <c r="AQ110" i="3"/>
  <c r="BG110" i="3" s="1"/>
  <c r="AQ257" i="3"/>
  <c r="BG257" i="3" s="1"/>
  <c r="AQ718" i="3"/>
  <c r="BG718" i="3" s="1"/>
  <c r="AQ825" i="3"/>
  <c r="BG825" i="3" s="1"/>
  <c r="AQ474" i="3"/>
  <c r="BG474" i="3" s="1"/>
  <c r="AQ556" i="3"/>
  <c r="BG556" i="3" s="1"/>
  <c r="AQ611" i="3"/>
  <c r="BG611" i="3" s="1"/>
  <c r="AQ1000" i="3"/>
  <c r="BG1000" i="3" s="1"/>
  <c r="AQ967" i="3"/>
  <c r="BG967" i="3" s="1"/>
  <c r="AQ178" i="3"/>
  <c r="BG178" i="3" s="1"/>
  <c r="AQ213" i="3"/>
  <c r="BG213" i="3" s="1"/>
  <c r="AQ384" i="3"/>
  <c r="BG384" i="3" s="1"/>
  <c r="AQ377" i="3"/>
  <c r="BG377" i="3" s="1"/>
  <c r="AQ783" i="3"/>
  <c r="BG783" i="3" s="1"/>
  <c r="AQ347" i="3"/>
  <c r="BG347" i="3" s="1"/>
  <c r="AQ612" i="3"/>
  <c r="BG612" i="3" s="1"/>
  <c r="AQ542" i="3"/>
  <c r="BG542" i="3" s="1"/>
  <c r="AQ171" i="3"/>
  <c r="BG171" i="3" s="1"/>
  <c r="AQ541" i="3"/>
  <c r="BG541" i="3" s="1"/>
  <c r="AQ463" i="3"/>
  <c r="BG463" i="3" s="1"/>
  <c r="AQ589" i="3"/>
  <c r="BG589" i="3" s="1"/>
  <c r="AQ769" i="3"/>
  <c r="BG769" i="3" s="1"/>
  <c r="AQ851" i="3"/>
  <c r="BG851" i="3" s="1"/>
  <c r="AQ869" i="3"/>
  <c r="BG869" i="3" s="1"/>
  <c r="AQ692" i="3"/>
  <c r="BG692" i="3" s="1"/>
  <c r="AQ977" i="3"/>
  <c r="BG977" i="3" s="1"/>
  <c r="AQ144" i="3"/>
  <c r="BG144" i="3" s="1"/>
  <c r="AQ789" i="3"/>
  <c r="BG789" i="3" s="1"/>
  <c r="AQ708" i="3"/>
  <c r="BG708" i="3" s="1"/>
  <c r="AQ993" i="3"/>
  <c r="BG993" i="3" s="1"/>
  <c r="AQ176" i="3"/>
  <c r="BG176" i="3" s="1"/>
  <c r="AQ805" i="3"/>
  <c r="BG805" i="3" s="1"/>
  <c r="AQ765" i="3"/>
  <c r="BG765" i="3" s="1"/>
  <c r="AQ625" i="3"/>
  <c r="BG625" i="3" s="1"/>
  <c r="AQ294" i="3"/>
  <c r="BG294" i="3" s="1"/>
  <c r="AQ431" i="3"/>
  <c r="BG431" i="3" s="1"/>
  <c r="AQ401" i="3"/>
  <c r="BG401" i="3" s="1"/>
  <c r="AQ83" i="3"/>
  <c r="BG83" i="3" s="1"/>
  <c r="AQ37" i="3"/>
  <c r="BG37" i="3" s="1"/>
  <c r="AQ416" i="3"/>
  <c r="BG416" i="3" s="1"/>
  <c r="AQ17" i="3"/>
  <c r="BG17" i="3" s="1"/>
  <c r="AQ153" i="3"/>
  <c r="BG153" i="3" s="1"/>
  <c r="AQ195" i="3"/>
  <c r="BG195" i="3" s="1"/>
  <c r="AQ736" i="3"/>
  <c r="BG736" i="3" s="1"/>
  <c r="AQ502" i="3"/>
  <c r="BG502" i="3" s="1"/>
  <c r="AQ575" i="3"/>
  <c r="BG575" i="3" s="1"/>
  <c r="AQ585" i="3"/>
  <c r="BG585" i="3" s="1"/>
  <c r="AQ727" i="3"/>
  <c r="BG727" i="3" s="1"/>
  <c r="AQ82" i="3"/>
  <c r="BG82" i="3" s="1"/>
  <c r="AQ165" i="3"/>
  <c r="BG165" i="3" s="1"/>
  <c r="AQ706" i="3"/>
  <c r="BG706" i="3" s="1"/>
  <c r="AQ581" i="3"/>
  <c r="BG581" i="3" s="1"/>
  <c r="AQ966" i="3"/>
  <c r="BG966" i="3" s="1"/>
  <c r="AQ88" i="3"/>
  <c r="BG88" i="3" s="1"/>
  <c r="AQ809" i="3"/>
  <c r="BG809" i="3" s="1"/>
  <c r="AQ565" i="3"/>
  <c r="BG565" i="3" s="1"/>
  <c r="AQ918" i="3"/>
  <c r="BG918" i="3" s="1"/>
  <c r="AQ521" i="3"/>
  <c r="BG521" i="3" s="1"/>
  <c r="AQ369" i="3"/>
  <c r="BG369" i="3" s="1"/>
  <c r="AQ814" i="3"/>
  <c r="BG814" i="3" s="1"/>
  <c r="AQ921" i="3"/>
  <c r="BG921" i="3" s="1"/>
  <c r="AQ246" i="3"/>
  <c r="BG246" i="3" s="1"/>
  <c r="AQ940" i="3"/>
  <c r="BG940" i="3" s="1"/>
  <c r="AQ812" i="3"/>
  <c r="BG812" i="3" s="1"/>
  <c r="AQ996" i="3"/>
  <c r="BG996" i="3" s="1"/>
  <c r="AQ454" i="3"/>
  <c r="BG454" i="3" s="1"/>
  <c r="AQ594" i="3"/>
  <c r="BG594" i="3" s="1"/>
  <c r="AQ309" i="3"/>
  <c r="BG309" i="3" s="1"/>
  <c r="AQ634" i="3"/>
  <c r="BG634" i="3" s="1"/>
  <c r="AQ863" i="3"/>
  <c r="BG863" i="3" s="1"/>
  <c r="AQ792" i="3"/>
  <c r="BG792" i="3" s="1"/>
  <c r="AQ443" i="3"/>
  <c r="BG443" i="3" s="1"/>
  <c r="AQ723" i="3"/>
  <c r="BG723" i="3" s="1"/>
  <c r="AQ23" i="3"/>
  <c r="BG23" i="3" s="1"/>
  <c r="AQ267" i="3"/>
  <c r="BG267" i="3" s="1"/>
  <c r="AQ591" i="3"/>
  <c r="BG591" i="3" s="1"/>
  <c r="AQ559" i="3"/>
  <c r="BG559" i="3" s="1"/>
  <c r="AQ717" i="3"/>
  <c r="BG717" i="3" s="1"/>
  <c r="AQ865" i="3"/>
  <c r="BG865" i="3" s="1"/>
  <c r="AQ304" i="3"/>
  <c r="BG304" i="3" s="1"/>
  <c r="AQ55" i="3"/>
  <c r="BG55" i="3" s="1"/>
  <c r="AQ788" i="3"/>
  <c r="BG788" i="3" s="1"/>
  <c r="AQ364" i="3"/>
  <c r="BG364" i="3" s="1"/>
  <c r="AQ336" i="3"/>
  <c r="BG336" i="3" s="1"/>
  <c r="AQ71" i="3"/>
  <c r="BG71" i="3" s="1"/>
  <c r="AQ804" i="3"/>
  <c r="BG804" i="3" s="1"/>
  <c r="AQ396" i="3"/>
  <c r="BG396" i="3" s="1"/>
  <c r="AQ368" i="3"/>
  <c r="BG368" i="3" s="1"/>
  <c r="AQ20" i="3"/>
  <c r="BG20" i="3" s="1"/>
  <c r="AQ861" i="3"/>
  <c r="BG861" i="3" s="1"/>
  <c r="AQ605" i="3"/>
  <c r="BG605" i="3" s="1"/>
  <c r="AQ552" i="3"/>
  <c r="BG552" i="3" s="1"/>
  <c r="AQ138" i="3"/>
  <c r="BG138" i="3" s="1"/>
  <c r="AQ529" i="3"/>
  <c r="BG529" i="3" s="1"/>
  <c r="AQ371" i="3"/>
  <c r="BG371" i="3" s="1"/>
  <c r="AQ133" i="3"/>
  <c r="BG133" i="3" s="1"/>
  <c r="AQ329" i="3"/>
  <c r="BG329" i="3" s="1"/>
  <c r="AQ177" i="3"/>
  <c r="BG177" i="3" s="1"/>
  <c r="AQ433" i="3"/>
  <c r="BG433" i="3" s="1"/>
  <c r="AQ291" i="3"/>
  <c r="BG291" i="3" s="1"/>
  <c r="AQ832" i="3"/>
  <c r="BG832" i="3" s="1"/>
  <c r="AQ256" i="3"/>
  <c r="BG256" i="3" s="1"/>
  <c r="AQ72" i="3"/>
  <c r="BG72" i="3" s="1"/>
  <c r="AQ876" i="3"/>
  <c r="BG876" i="3" s="1"/>
  <c r="AQ919" i="3"/>
  <c r="BG919" i="3" s="1"/>
  <c r="AQ274" i="3"/>
  <c r="BG274" i="3" s="1"/>
  <c r="AQ261" i="3"/>
  <c r="BG261" i="3" s="1"/>
  <c r="AQ490" i="3"/>
  <c r="BG490" i="3" s="1"/>
  <c r="AQ748" i="3"/>
  <c r="BG748" i="3" s="1"/>
  <c r="AQ30" i="3"/>
  <c r="BG30" i="3" s="1"/>
  <c r="AQ524" i="3"/>
  <c r="BG524" i="3" s="1"/>
  <c r="AQ905" i="3"/>
  <c r="BG905" i="3" s="1"/>
  <c r="AQ22" i="3"/>
  <c r="BG22" i="3" s="1"/>
  <c r="AQ703" i="3"/>
  <c r="BG703" i="3" s="1"/>
  <c r="AQ444" i="3"/>
  <c r="BG444" i="3" s="1"/>
  <c r="AQ481" i="3"/>
  <c r="BG481" i="3" s="1"/>
  <c r="AQ910" i="3"/>
  <c r="BG910" i="3" s="1"/>
  <c r="AQ60" i="3"/>
  <c r="BG60" i="3" s="1"/>
  <c r="AQ456" i="3"/>
  <c r="BG456" i="3" s="1"/>
  <c r="AQ345" i="3"/>
  <c r="BG345" i="3" s="1"/>
  <c r="AQ113" i="3"/>
  <c r="BG113" i="3" s="1"/>
  <c r="AQ767" i="3"/>
  <c r="BG767" i="3" s="1"/>
  <c r="AQ344" i="3"/>
  <c r="BG344" i="3" s="1"/>
  <c r="AQ745" i="3"/>
  <c r="BG745" i="3" s="1"/>
  <c r="AQ405" i="3"/>
  <c r="BG405" i="3" s="1"/>
  <c r="AQ754" i="3"/>
  <c r="BG754" i="3" s="1"/>
  <c r="AQ834" i="3"/>
  <c r="BG834" i="3" s="1"/>
  <c r="AQ569" i="3"/>
  <c r="BG569" i="3" s="1"/>
  <c r="AQ103" i="3"/>
  <c r="BG103" i="3" s="1"/>
  <c r="AQ162" i="3"/>
  <c r="BG162" i="3" s="1"/>
  <c r="AQ470" i="3"/>
  <c r="BG470" i="3" s="1"/>
  <c r="AQ311" i="3"/>
  <c r="BG311" i="3" s="1"/>
  <c r="AQ363" i="3"/>
  <c r="BG363" i="3" s="1"/>
  <c r="AQ166" i="3"/>
  <c r="BG166" i="3" s="1"/>
  <c r="AQ642" i="3"/>
  <c r="BG642" i="3" s="1"/>
  <c r="AQ1005" i="3"/>
  <c r="BG1005" i="3" s="1"/>
  <c r="AQ961" i="3"/>
  <c r="BG961" i="3" s="1"/>
  <c r="AQ572" i="3"/>
  <c r="BG572" i="3" s="1"/>
  <c r="AQ151" i="3"/>
  <c r="BG151" i="3" s="1"/>
  <c r="AQ884" i="3"/>
  <c r="BG884" i="3" s="1"/>
  <c r="AQ595" i="3"/>
  <c r="BG595" i="3" s="1"/>
  <c r="AQ636" i="3"/>
  <c r="BG636" i="3" s="1"/>
  <c r="AQ167" i="3"/>
  <c r="BG167" i="3" s="1"/>
  <c r="AQ900" i="3"/>
  <c r="BG900" i="3" s="1"/>
  <c r="AQ659" i="3"/>
  <c r="BG659" i="3" s="1"/>
  <c r="AQ602" i="3"/>
  <c r="BG602" i="3" s="1"/>
  <c r="AQ212" i="3"/>
  <c r="BG212" i="3" s="1"/>
  <c r="AQ957" i="3"/>
  <c r="BG957" i="3" s="1"/>
  <c r="AQ721" i="3"/>
  <c r="BG721" i="3" s="1"/>
  <c r="AQ707" i="3"/>
  <c r="BG707" i="3" s="1"/>
  <c r="AQ330" i="3"/>
  <c r="BG330" i="3" s="1"/>
  <c r="AQ607" i="3"/>
  <c r="BG607" i="3" s="1"/>
  <c r="AQ467" i="3"/>
  <c r="BG467" i="3" s="1"/>
  <c r="AQ229" i="3"/>
  <c r="BG229" i="3" s="1"/>
  <c r="AQ815" i="3"/>
  <c r="BG815" i="3" s="1"/>
  <c r="AQ417" i="3"/>
  <c r="BG417" i="3" s="1"/>
  <c r="AQ545" i="3"/>
  <c r="BG545" i="3" s="1"/>
  <c r="AQ387" i="3"/>
  <c r="BG387" i="3" s="1"/>
  <c r="AQ53" i="3"/>
  <c r="BG53" i="3" s="1"/>
  <c r="AQ690" i="3"/>
  <c r="BG690" i="3" s="1"/>
  <c r="AQ898" i="3"/>
  <c r="BG898" i="3" s="1"/>
  <c r="AQ350" i="3"/>
  <c r="BG350" i="3" s="1"/>
  <c r="AQ56" i="3"/>
  <c r="BG56" i="3" s="1"/>
  <c r="AQ512" i="3"/>
  <c r="BG512" i="3" s="1"/>
  <c r="AQ453" i="3"/>
  <c r="BG453" i="3" s="1"/>
  <c r="AQ886" i="3"/>
  <c r="BG886" i="3" s="1"/>
  <c r="AQ81" i="3"/>
  <c r="BG81" i="3" s="1"/>
  <c r="AQ904" i="3"/>
  <c r="BG904" i="3" s="1"/>
  <c r="AQ798" i="3"/>
  <c r="BG798" i="3" s="1"/>
  <c r="AQ1001" i="3"/>
  <c r="BG1001" i="3" s="1"/>
  <c r="AQ406" i="3"/>
  <c r="BG406" i="3" s="1"/>
  <c r="AQ970" i="3"/>
  <c r="BG970" i="3" s="1"/>
  <c r="AQ870" i="3"/>
  <c r="BG870" i="3" s="1"/>
  <c r="AQ522" i="3"/>
  <c r="BG522" i="3" s="1"/>
  <c r="AQ51" i="3"/>
  <c r="BG51" i="3" s="1"/>
  <c r="AQ468" i="3"/>
  <c r="BG468" i="3" s="1"/>
  <c r="AQ683" i="3"/>
  <c r="BG683" i="3" s="1"/>
  <c r="AQ831" i="3"/>
  <c r="BG831" i="3" s="1"/>
  <c r="AQ584" i="3"/>
  <c r="BG584" i="3" s="1"/>
  <c r="AQ518" i="3"/>
  <c r="BG518" i="3" s="1"/>
  <c r="AQ734" i="3"/>
  <c r="BG734" i="3" s="1"/>
  <c r="AQ841" i="3"/>
  <c r="BG841" i="3" s="1"/>
  <c r="AQ501" i="3"/>
  <c r="BG501" i="3" s="1"/>
  <c r="AQ201" i="3"/>
  <c r="BG201" i="3" s="1"/>
  <c r="AQ992" i="3"/>
  <c r="BG992" i="3" s="1"/>
  <c r="AQ340" i="3"/>
  <c r="BG340" i="3" s="1"/>
  <c r="AQ487" i="3"/>
  <c r="BG487" i="3" s="1"/>
  <c r="AQ354" i="3"/>
  <c r="BG354" i="3" s="1"/>
  <c r="AQ48" i="3"/>
  <c r="BG48" i="3" s="1"/>
  <c r="AQ407" i="3"/>
  <c r="BG407" i="3" s="1"/>
  <c r="AQ646" i="3"/>
  <c r="BG646" i="3" s="1"/>
  <c r="AQ358" i="3"/>
  <c r="BG358" i="3" s="1"/>
  <c r="AQ757" i="3"/>
  <c r="BG757" i="3" s="1"/>
  <c r="AQ36" i="3"/>
  <c r="BG36" i="3" s="1"/>
  <c r="AQ656" i="3"/>
  <c r="BG656" i="3" s="1"/>
  <c r="AQ714" i="3"/>
  <c r="BG714" i="3" s="1"/>
  <c r="AQ343" i="3"/>
  <c r="BG343" i="3" s="1"/>
  <c r="AQ11" i="3"/>
  <c r="BG11" i="3" s="1"/>
  <c r="AQ93" i="3"/>
  <c r="BG93" i="3" s="1"/>
  <c r="AQ730" i="3"/>
  <c r="BG730" i="3" s="1"/>
  <c r="AQ359" i="3"/>
  <c r="BG359" i="3" s="1"/>
  <c r="AQ27" i="3"/>
  <c r="BG27" i="3" s="1"/>
  <c r="AQ109" i="3"/>
  <c r="BG109" i="3" s="1"/>
  <c r="AQ746" i="3"/>
  <c r="BG746" i="3" s="1"/>
  <c r="AQ668" i="3"/>
  <c r="BG668" i="3" s="1"/>
  <c r="AQ640" i="3"/>
  <c r="BG640" i="3" s="1"/>
  <c r="AQ913" i="3"/>
  <c r="BG913" i="3" s="1"/>
  <c r="AQ803" i="3"/>
  <c r="BG803" i="3" s="1"/>
  <c r="AQ725" i="3"/>
  <c r="BG725" i="3" s="1"/>
  <c r="AQ206" i="3"/>
  <c r="BG206" i="3" s="1"/>
  <c r="AQ18" i="3"/>
  <c r="BG18" i="3" s="1"/>
  <c r="AQ325" i="3"/>
  <c r="BG325" i="3" s="1"/>
  <c r="AQ986" i="3"/>
  <c r="BG986" i="3" s="1"/>
  <c r="AQ137" i="3"/>
  <c r="BG137" i="3" s="1"/>
  <c r="AQ238" i="3"/>
  <c r="BG238" i="3" s="1"/>
  <c r="AQ483" i="3"/>
  <c r="BG483" i="3" s="1"/>
  <c r="AQ149" i="3"/>
  <c r="BG149" i="3" s="1"/>
  <c r="AQ786" i="3"/>
  <c r="BG786" i="3" s="1"/>
  <c r="AQ148" i="3"/>
  <c r="BG148" i="3" s="1"/>
  <c r="AQ492" i="3"/>
  <c r="BG492" i="3" s="1"/>
  <c r="AQ248" i="3"/>
  <c r="BG248" i="3" s="1"/>
  <c r="AQ697" i="3"/>
  <c r="BG697" i="3" s="1"/>
  <c r="AQ549" i="3"/>
  <c r="BG549" i="3" s="1"/>
  <c r="AQ89" i="3"/>
  <c r="BG89" i="3" s="1"/>
  <c r="AQ209" i="3"/>
  <c r="BG209" i="3" s="1"/>
  <c r="AQ956" i="3"/>
  <c r="BG956" i="3" s="1"/>
  <c r="AQ894" i="3"/>
  <c r="BG894" i="3" s="1"/>
  <c r="AQ28" i="3"/>
  <c r="BG28" i="3" s="1"/>
  <c r="AQ667" i="3"/>
  <c r="BG667" i="3" s="1"/>
  <c r="AQ489" i="3"/>
  <c r="BG489" i="3" s="1"/>
  <c r="AQ41" i="3"/>
  <c r="BG41" i="3" s="1"/>
  <c r="AQ142" i="3"/>
  <c r="BG142" i="3" s="1"/>
  <c r="AQ243" i="3"/>
  <c r="BG243" i="3" s="1"/>
  <c r="AQ688" i="3"/>
  <c r="BG688" i="3" s="1"/>
  <c r="AQ779" i="3"/>
  <c r="BG779" i="3" s="1"/>
  <c r="AQ822" i="3"/>
  <c r="BG822" i="3" s="1"/>
  <c r="AQ639" i="3"/>
  <c r="BG639" i="3" s="1"/>
  <c r="AQ273" i="3"/>
  <c r="BG273" i="3" s="1"/>
  <c r="AQ830" i="3"/>
  <c r="BG830" i="3" s="1"/>
  <c r="AQ937" i="3"/>
  <c r="BG937" i="3" s="1"/>
  <c r="AQ538" i="3"/>
  <c r="BG538" i="3" s="1"/>
  <c r="AQ687" i="3"/>
  <c r="BG687" i="3" s="1"/>
  <c r="AQ286" i="3"/>
  <c r="BG286" i="3" s="1"/>
  <c r="AQ882" i="3"/>
  <c r="BG882" i="3" s="1"/>
  <c r="AQ685" i="3"/>
  <c r="BG685" i="3" s="1"/>
  <c r="AQ526" i="3"/>
  <c r="BG526" i="3" s="1"/>
  <c r="AQ874" i="3"/>
  <c r="BG874" i="3" s="1"/>
  <c r="AQ528" i="3"/>
  <c r="BG528" i="3" s="1"/>
  <c r="AQ849" i="3"/>
  <c r="BG849" i="3" s="1"/>
  <c r="AQ931" i="3"/>
  <c r="BG931" i="3" s="1"/>
  <c r="AQ949" i="3"/>
  <c r="BG949" i="3" s="1"/>
  <c r="AQ868" i="3"/>
  <c r="BG868" i="3" s="1"/>
  <c r="AQ728" i="3"/>
  <c r="BG728" i="3" s="1"/>
  <c r="AQ906" i="3"/>
  <c r="BG906" i="3" s="1"/>
  <c r="AQ446" i="3"/>
  <c r="BG446" i="3" s="1"/>
  <c r="AQ395" i="3"/>
  <c r="BG395" i="3" s="1"/>
  <c r="AQ381" i="3"/>
  <c r="BG381" i="3" s="1"/>
  <c r="AQ207" i="3"/>
  <c r="BG207" i="3" s="1"/>
  <c r="AQ630" i="3"/>
  <c r="BG630" i="3" s="1"/>
  <c r="AQ411" i="3"/>
  <c r="BG411" i="3" s="1"/>
  <c r="AQ397" i="3"/>
  <c r="BG397" i="3" s="1"/>
  <c r="AQ223" i="3"/>
  <c r="BG223" i="3" s="1"/>
  <c r="AQ129" i="3"/>
  <c r="BG129" i="3" s="1"/>
  <c r="AQ724" i="3"/>
  <c r="BG724" i="3" s="1"/>
  <c r="AQ236" i="3"/>
  <c r="BG236" i="3" s="1"/>
  <c r="AQ208" i="3"/>
  <c r="BG208" i="3" s="1"/>
  <c r="AQ478" i="3"/>
  <c r="BG478" i="3" s="1"/>
  <c r="AQ887" i="3"/>
  <c r="BG887" i="3" s="1"/>
  <c r="AQ658" i="3"/>
  <c r="BG658" i="3" s="1"/>
  <c r="AQ118" i="3"/>
  <c r="BG118" i="3" s="1"/>
  <c r="AQ888" i="3"/>
  <c r="BG888" i="3" s="1"/>
  <c r="AQ425" i="3"/>
  <c r="BG425" i="3" s="1"/>
  <c r="AQ807" i="3"/>
  <c r="BG807" i="3" s="1"/>
  <c r="AQ440" i="3"/>
  <c r="BG440" i="3" s="1"/>
  <c r="AQ533" i="3"/>
  <c r="BG533" i="3" s="1"/>
  <c r="AQ943" i="3"/>
  <c r="BG943" i="3" s="1"/>
  <c r="AQ65" i="3"/>
  <c r="BG65" i="3" s="1"/>
  <c r="AQ895" i="3"/>
  <c r="BG895" i="3" s="1"/>
  <c r="AQ686" i="3"/>
  <c r="BG686" i="3" s="1"/>
  <c r="AQ985" i="3"/>
  <c r="BG985" i="3" s="1"/>
  <c r="AQ603" i="3"/>
  <c r="BG603" i="3" s="1"/>
  <c r="AQ620" i="3"/>
  <c r="BG620" i="3" s="1"/>
  <c r="AQ879" i="3"/>
  <c r="BG879" i="3" s="1"/>
  <c r="AQ458" i="3"/>
  <c r="BG458" i="3" s="1"/>
  <c r="AQ131" i="3"/>
  <c r="BG131" i="3" s="1"/>
  <c r="AQ672" i="3"/>
  <c r="BG672" i="3" s="1"/>
  <c r="AQ633" i="3"/>
  <c r="BG633" i="3" s="1"/>
  <c r="AQ860" i="3"/>
  <c r="BG860" i="3" s="1"/>
  <c r="AQ936" i="3"/>
  <c r="BG936" i="3" s="1"/>
  <c r="AQ759" i="3"/>
  <c r="BG759" i="3" s="1"/>
  <c r="AQ531" i="3"/>
  <c r="BG531" i="3" s="1"/>
  <c r="AQ880" i="3"/>
  <c r="BG880" i="3" s="1"/>
  <c r="AQ971" i="3"/>
  <c r="BG971" i="3" s="1"/>
  <c r="AQ616" i="3"/>
  <c r="BG616" i="3" s="1"/>
  <c r="AQ169" i="3"/>
  <c r="BG169" i="3" s="1"/>
  <c r="AQ648" i="3"/>
  <c r="BG648" i="3" s="1"/>
  <c r="AQ67" i="3"/>
  <c r="BG67" i="3" s="1"/>
  <c r="AQ92" i="3"/>
  <c r="BG92" i="3" s="1"/>
  <c r="AQ278" i="3"/>
  <c r="BG278" i="3" s="1"/>
  <c r="AQ473" i="3"/>
  <c r="BG473" i="3" s="1"/>
  <c r="AQ872" i="3"/>
  <c r="BG872" i="3" s="1"/>
  <c r="AQ537" i="3"/>
  <c r="BG537" i="3" s="1"/>
  <c r="AQ877" i="3"/>
  <c r="BG877" i="3" s="1"/>
  <c r="AQ268" i="3"/>
  <c r="BG268" i="3" s="1"/>
  <c r="AQ159" i="3"/>
  <c r="BG159" i="3" s="1"/>
  <c r="AQ797" i="3"/>
  <c r="BG797" i="3" s="1"/>
  <c r="AQ945" i="3"/>
  <c r="BG945" i="3" s="1"/>
  <c r="AQ534" i="3"/>
  <c r="BG534" i="3" s="1"/>
  <c r="AQ608" i="3"/>
  <c r="BG608" i="3" s="1"/>
  <c r="AQ964" i="3"/>
  <c r="BG964" i="3" s="1"/>
  <c r="AQ365" i="3"/>
  <c r="BG365" i="3" s="1"/>
  <c r="AQ287" i="3"/>
  <c r="BG287" i="3" s="1"/>
  <c r="AQ154" i="3"/>
  <c r="BG154" i="3" s="1"/>
  <c r="AQ491" i="3"/>
  <c r="BG491" i="3" s="1"/>
  <c r="AQ477" i="3"/>
  <c r="BG477" i="3" s="1"/>
  <c r="AQ303" i="3"/>
  <c r="BG303" i="3" s="1"/>
  <c r="AQ186" i="3"/>
  <c r="BG186" i="3" s="1"/>
  <c r="AQ507" i="3"/>
  <c r="BG507" i="3" s="1"/>
  <c r="AQ493" i="3"/>
  <c r="BG493" i="3" s="1"/>
  <c r="AQ319" i="3"/>
  <c r="BG319" i="3" s="1"/>
  <c r="AQ87" i="3"/>
  <c r="BG87" i="3" s="1"/>
  <c r="AQ820" i="3"/>
  <c r="BG820" i="3" s="1"/>
  <c r="AQ428" i="3"/>
  <c r="BG428" i="3" s="1"/>
  <c r="AQ400" i="3"/>
  <c r="BG400" i="3" s="1"/>
  <c r="AQ52" i="3"/>
  <c r="BG52" i="3" s="1"/>
  <c r="AQ983" i="3"/>
  <c r="BG983" i="3" s="1"/>
  <c r="AQ761" i="3"/>
  <c r="BG761" i="3" s="1"/>
  <c r="AQ310" i="3"/>
  <c r="BG310" i="3" s="1"/>
  <c r="AQ105" i="3"/>
  <c r="BG105" i="3" s="1"/>
  <c r="AQ911" i="3"/>
  <c r="BG911" i="3" s="1"/>
  <c r="AQ903" i="3"/>
  <c r="BG903" i="3" s="1"/>
  <c r="AQ681" i="3"/>
  <c r="BG681" i="3" s="1"/>
  <c r="AQ664" i="3"/>
  <c r="BG664" i="3" s="1"/>
  <c r="AQ854" i="3"/>
  <c r="BG854" i="3" s="1"/>
  <c r="AQ193" i="3"/>
  <c r="BG193" i="3" s="1"/>
  <c r="AQ136" i="3"/>
  <c r="BG136" i="3" s="1"/>
  <c r="AQ782" i="3"/>
  <c r="BG782" i="3" s="1"/>
  <c r="AQ638" i="3"/>
  <c r="BG638" i="3" s="1"/>
  <c r="AQ747" i="3"/>
  <c r="BG747" i="3" s="1"/>
  <c r="AQ946" i="3"/>
  <c r="BG946" i="3" s="1"/>
  <c r="AQ838" i="3"/>
  <c r="BG838" i="3" s="1"/>
  <c r="AQ78" i="3"/>
  <c r="BG78" i="3" s="1"/>
  <c r="AQ227" i="3"/>
  <c r="BG227" i="3" s="1"/>
  <c r="AQ768" i="3"/>
  <c r="BG768" i="3" s="1"/>
  <c r="AQ128" i="3"/>
  <c r="BG128" i="3" s="1"/>
  <c r="AQ121" i="3"/>
  <c r="BG121" i="3" s="1"/>
  <c r="AQ313" i="3"/>
  <c r="BG313" i="3" s="1"/>
  <c r="AQ951" i="3"/>
  <c r="BG951" i="3" s="1"/>
  <c r="AQ657" i="3"/>
  <c r="BG657" i="3" s="1"/>
  <c r="AQ976" i="3"/>
  <c r="BG976" i="3" s="1"/>
  <c r="AQ583" i="3"/>
  <c r="BG583" i="3" s="1"/>
  <c r="AQ40" i="3"/>
  <c r="BG40" i="3" s="1"/>
  <c r="AQ710" i="3"/>
  <c r="BG710" i="3" s="1"/>
  <c r="AQ174" i="3"/>
  <c r="BG174" i="3" s="1"/>
  <c r="AQ163" i="3"/>
  <c r="BG163" i="3" s="1"/>
  <c r="AQ284" i="3"/>
  <c r="BG284" i="3" s="1"/>
  <c r="AQ520" i="3"/>
  <c r="BG520" i="3" s="1"/>
  <c r="AQ856" i="3"/>
  <c r="BG856" i="3" s="1"/>
  <c r="AQ360" i="3"/>
  <c r="BG360" i="3" s="1"/>
  <c r="AQ973" i="3"/>
  <c r="BG973" i="3" s="1"/>
  <c r="AQ500" i="3"/>
  <c r="BG500" i="3" s="1"/>
  <c r="AQ255" i="3"/>
  <c r="BG255" i="3" s="1"/>
  <c r="AQ893" i="3"/>
  <c r="BG893" i="3" s="1"/>
  <c r="AQ592" i="3"/>
  <c r="BG592" i="3" s="1"/>
  <c r="AQ698" i="3"/>
  <c r="BG698" i="3" s="1"/>
  <c r="AQ135" i="3"/>
  <c r="BG135" i="3" s="1"/>
  <c r="AQ91" i="3"/>
  <c r="BG91" i="3" s="1"/>
  <c r="AQ461" i="3"/>
  <c r="BG461" i="3" s="1"/>
  <c r="AQ383" i="3"/>
  <c r="BG383" i="3" s="1"/>
  <c r="AQ346" i="3"/>
  <c r="BG346" i="3" s="1"/>
  <c r="AQ66" i="3"/>
  <c r="BG66" i="3" s="1"/>
  <c r="AQ436" i="3"/>
  <c r="BG436" i="3" s="1"/>
  <c r="AQ495" i="3"/>
  <c r="BG495" i="3" s="1"/>
  <c r="AQ378" i="3"/>
  <c r="BG378" i="3" s="1"/>
  <c r="AQ98" i="3"/>
  <c r="BG98" i="3" s="1"/>
  <c r="AQ506" i="3"/>
  <c r="BG506" i="3" s="1"/>
  <c r="AQ511" i="3"/>
  <c r="BG511" i="3" s="1"/>
  <c r="AQ183" i="3"/>
  <c r="BG183" i="3" s="1"/>
  <c r="AQ43" i="3"/>
  <c r="BG43" i="3" s="1"/>
  <c r="AQ680" i="3"/>
  <c r="BG680" i="3" s="1"/>
  <c r="AQ762" i="3"/>
  <c r="BG762" i="3" s="1"/>
  <c r="AQ244" i="3"/>
  <c r="BG244" i="3" s="1"/>
  <c r="AQ184" i="3"/>
  <c r="BG184" i="3" s="1"/>
  <c r="AQ857" i="3"/>
  <c r="BG857" i="3" s="1"/>
  <c r="AQ715" i="3"/>
  <c r="BG715" i="3" s="1"/>
  <c r="AQ472" i="3"/>
  <c r="BG472" i="3" s="1"/>
  <c r="AQ998" i="3"/>
  <c r="BG998" i="3" s="1"/>
  <c r="AQ999" i="3"/>
  <c r="BG999" i="3" s="1"/>
  <c r="AQ873" i="3"/>
  <c r="BG873" i="3" s="1"/>
  <c r="AQ150" i="3"/>
  <c r="BG150" i="3" s="1"/>
  <c r="AQ1002" i="3"/>
  <c r="BG1002" i="3" s="1"/>
  <c r="AQ568" i="3"/>
  <c r="BG568" i="3" s="1"/>
  <c r="AQ337" i="3"/>
  <c r="BG337" i="3" s="1"/>
  <c r="AQ878" i="3"/>
  <c r="BG878" i="3" s="1"/>
  <c r="AQ380" i="3"/>
  <c r="BG380" i="3" s="1"/>
  <c r="AQ843" i="3"/>
  <c r="BG843" i="3" s="1"/>
  <c r="AQ361" i="3"/>
  <c r="BG361" i="3" s="1"/>
  <c r="AQ62" i="3"/>
  <c r="BG62" i="3" s="1"/>
  <c r="AQ334" i="3"/>
  <c r="BG334" i="3" s="1"/>
  <c r="AQ323" i="3"/>
  <c r="BG323" i="3" s="1"/>
  <c r="AQ960" i="3"/>
  <c r="BG960" i="3" s="1"/>
  <c r="AQ320" i="3"/>
  <c r="BG320" i="3" s="1"/>
  <c r="AQ536" i="3"/>
  <c r="BG536" i="3" s="1"/>
  <c r="AQ806" i="3"/>
  <c r="BG806" i="3" s="1"/>
  <c r="AQ617" i="3"/>
  <c r="BG617" i="3" s="1"/>
  <c r="AQ146" i="3"/>
  <c r="BG146" i="3" s="1"/>
  <c r="AQ101" i="3"/>
  <c r="BG101" i="3" s="1"/>
  <c r="AQ160" i="3"/>
  <c r="BG160" i="3" s="1"/>
  <c r="AQ249" i="3"/>
  <c r="BG249" i="3" s="1"/>
  <c r="AQ962" i="3"/>
  <c r="BG962" i="3" s="1"/>
  <c r="AQ398" i="3"/>
  <c r="BG398" i="3" s="1"/>
  <c r="AQ259" i="3"/>
  <c r="BG259" i="3" s="1"/>
  <c r="AQ532" i="3"/>
  <c r="BG532" i="3" s="1"/>
  <c r="AQ795" i="3"/>
  <c r="BG795" i="3" s="1"/>
  <c r="AQ1004" i="3"/>
  <c r="BG1004" i="3" s="1"/>
  <c r="AQ934" i="3"/>
  <c r="BG934" i="3" s="1"/>
  <c r="AQ356" i="3"/>
  <c r="BG356" i="3" s="1"/>
  <c r="AQ141" i="3"/>
  <c r="BG141" i="3" s="1"/>
  <c r="AQ543" i="3"/>
  <c r="BG543" i="3" s="1"/>
  <c r="AQ196" i="3"/>
  <c r="BG196" i="3" s="1"/>
  <c r="AQ108" i="3"/>
  <c r="BG108" i="3" s="1"/>
  <c r="AQ794" i="3"/>
  <c r="BG794" i="3" s="1"/>
  <c r="AQ231" i="3"/>
  <c r="BG231" i="3" s="1"/>
  <c r="AQ187" i="3"/>
  <c r="BG187" i="3" s="1"/>
  <c r="AQ557" i="3"/>
  <c r="BG557" i="3" s="1"/>
  <c r="AQ234" i="3"/>
  <c r="BG234" i="3" s="1"/>
  <c r="AQ653" i="3"/>
  <c r="BG653" i="3" s="1"/>
  <c r="AQ480" i="3"/>
  <c r="BG480" i="3" s="1"/>
  <c r="AQ38" i="3"/>
  <c r="BG38" i="3" s="1"/>
  <c r="AQ74" i="3"/>
  <c r="BG74" i="3" s="1"/>
  <c r="AQ610" i="3"/>
  <c r="BG610" i="3" s="1"/>
  <c r="AQ544" i="3"/>
  <c r="BG544" i="3" s="1"/>
  <c r="AQ70" i="3"/>
  <c r="BG70" i="3" s="1"/>
  <c r="AQ106" i="3"/>
  <c r="BG106" i="3" s="1"/>
  <c r="AQ279" i="3"/>
  <c r="BG279" i="3" s="1"/>
  <c r="AQ235" i="3"/>
  <c r="BG235" i="3" s="1"/>
  <c r="AQ29" i="3"/>
  <c r="BG29" i="3" s="1"/>
  <c r="AQ47" i="3"/>
  <c r="BG47" i="3" s="1"/>
  <c r="AQ448" i="3"/>
  <c r="BG448" i="3" s="1"/>
  <c r="AQ618" i="3"/>
  <c r="BG618" i="3" s="1"/>
  <c r="AQ953" i="3"/>
  <c r="BG953" i="3" s="1"/>
  <c r="AQ907" i="3"/>
  <c r="BG907" i="3" s="1"/>
  <c r="AQ586" i="3"/>
  <c r="BG586" i="3" s="1"/>
  <c r="AQ200" i="3"/>
  <c r="BG200" i="3" s="1"/>
  <c r="AQ24" i="3"/>
  <c r="BG24" i="3" s="1"/>
  <c r="AQ574" i="3"/>
  <c r="BG574" i="3" s="1"/>
  <c r="AQ342" i="3"/>
  <c r="BG342" i="3" s="1"/>
  <c r="AQ264" i="3"/>
  <c r="BG264" i="3" s="1"/>
  <c r="AQ751" i="3"/>
  <c r="BG751" i="3" s="1"/>
  <c r="AQ449" i="3"/>
  <c r="BG449" i="3" s="1"/>
  <c r="AQ115" i="3"/>
  <c r="BG115" i="3" s="1"/>
  <c r="AQ752" i="3"/>
  <c r="BG752" i="3" s="1"/>
  <c r="AQ939" i="3"/>
  <c r="BG939" i="3" s="1"/>
  <c r="AQ824" i="3"/>
  <c r="BG824" i="3" s="1"/>
  <c r="AQ908" i="3"/>
  <c r="BG908" i="3" s="1"/>
  <c r="AQ587" i="3"/>
  <c r="BG587" i="3" s="1"/>
  <c r="AQ515" i="3"/>
  <c r="BG515" i="3" s="1"/>
  <c r="AQ181" i="3"/>
  <c r="BG181" i="3" s="1"/>
  <c r="AQ604" i="3"/>
  <c r="BG604" i="3" s="1"/>
  <c r="AQ952" i="3"/>
  <c r="BG952" i="3" s="1"/>
  <c r="AQ694" i="3"/>
  <c r="BG694" i="3" s="1"/>
  <c r="AQ120" i="3"/>
  <c r="BG120" i="3" s="1"/>
  <c r="AQ338" i="3"/>
  <c r="BG338" i="3" s="1"/>
  <c r="AQ197" i="3"/>
  <c r="BG197" i="3" s="1"/>
  <c r="AQ352" i="3"/>
  <c r="BG352" i="3" s="1"/>
  <c r="AQ774" i="3"/>
  <c r="BG774" i="3" s="1"/>
  <c r="AQ441" i="3"/>
  <c r="BG441" i="3" s="1"/>
  <c r="AQ679" i="3"/>
  <c r="BG679" i="3" s="1"/>
  <c r="AQ355" i="3"/>
  <c r="BG355" i="3" s="1"/>
  <c r="AQ704" i="3"/>
  <c r="BG704" i="3" s="1"/>
  <c r="AQ987" i="3"/>
  <c r="BG987" i="3" s="1"/>
  <c r="AQ190" i="3"/>
  <c r="BG190" i="3" s="1"/>
  <c r="AQ930" i="3"/>
  <c r="BG930" i="3" s="1"/>
  <c r="AQ778" i="3"/>
  <c r="BG778" i="3" s="1"/>
  <c r="AQ629" i="3"/>
  <c r="BG629" i="3" s="1"/>
  <c r="AQ551" i="3"/>
  <c r="BG551" i="3" s="1"/>
  <c r="AQ44" i="3"/>
  <c r="BG44" i="3" s="1"/>
  <c r="AQ663" i="3"/>
  <c r="BG663" i="3" s="1"/>
  <c r="AQ516" i="3"/>
  <c r="BG516" i="3" s="1"/>
  <c r="AQ302" i="3"/>
  <c r="BG302" i="3" s="1"/>
  <c r="AQ318" i="3"/>
  <c r="BG318" i="3" s="1"/>
  <c r="AQ104" i="3"/>
  <c r="BG104" i="3" s="1"/>
  <c r="AQ254" i="3"/>
  <c r="BG254" i="3" s="1"/>
  <c r="AQ598" i="3"/>
  <c r="BG598" i="3" s="1"/>
  <c r="AQ655" i="3"/>
  <c r="BG655" i="3" s="1"/>
  <c r="AQ941" i="3"/>
  <c r="BG941" i="3" s="1"/>
  <c r="AQ317" i="3"/>
  <c r="BG317" i="3" s="1"/>
  <c r="AQ991" i="3"/>
  <c r="BG991" i="3" s="1"/>
  <c r="AQ776" i="3"/>
  <c r="BG776" i="3" s="1"/>
  <c r="AQ185" i="3"/>
  <c r="BG185" i="3" s="1"/>
  <c r="AQ25" i="3"/>
  <c r="BG25" i="3" s="1"/>
  <c r="AQ927" i="3"/>
  <c r="BG927" i="3" s="1"/>
  <c r="AQ513" i="3"/>
  <c r="BG513" i="3" s="1"/>
  <c r="AQ282" i="3"/>
  <c r="BG282" i="3" s="1"/>
  <c r="AQ810" i="3"/>
  <c r="BG810" i="3" s="1"/>
  <c r="AQ123" i="3"/>
  <c r="BG123" i="3" s="1"/>
  <c r="AQ899" i="3"/>
  <c r="BG899" i="3" s="1"/>
  <c r="AQ596" i="3"/>
  <c r="BG596" i="3" s="1"/>
  <c r="AQ980" i="3"/>
  <c r="BG980" i="3" s="1"/>
  <c r="AQ353" i="3"/>
  <c r="BG353" i="3" s="1"/>
  <c r="AQ366" i="3"/>
  <c r="BG366" i="3" s="1"/>
  <c r="AQ497" i="3"/>
  <c r="BG497" i="3" s="1"/>
  <c r="AQ700" i="3"/>
  <c r="BG700" i="3" s="1"/>
  <c r="AQ388" i="3"/>
  <c r="BG388" i="3" s="1"/>
  <c r="AQ426" i="3"/>
  <c r="BG426" i="3" s="1"/>
  <c r="AQ705" i="3"/>
  <c r="BG705" i="3" s="1"/>
  <c r="AQ143" i="3"/>
  <c r="BG143" i="3" s="1"/>
  <c r="AQ914" i="3"/>
  <c r="BG914" i="3" s="1"/>
  <c r="AQ561" i="3"/>
  <c r="BG561" i="3" s="1"/>
  <c r="AQ743" i="3"/>
  <c r="BG743" i="3" s="1"/>
  <c r="AQ312" i="3"/>
  <c r="BG312" i="3" s="1"/>
  <c r="AQ775" i="3"/>
  <c r="BG775" i="3" s="1"/>
  <c r="AQ194" i="3"/>
  <c r="BG194" i="3" s="1"/>
  <c r="AQ535" i="3"/>
  <c r="BG535" i="3" s="1"/>
  <c r="AQ301" i="3"/>
  <c r="BG301" i="3" s="1"/>
  <c r="AQ917" i="3"/>
  <c r="BG917" i="3" s="1"/>
  <c r="AQ711" i="3"/>
  <c r="BG711" i="3" s="1"/>
  <c r="AQ460" i="3"/>
  <c r="BG460" i="3" s="1"/>
  <c r="AQ35" i="3"/>
  <c r="BG35" i="3" s="1"/>
  <c r="AQ435" i="3"/>
  <c r="BG435" i="3" s="1"/>
  <c r="AQ926" i="3"/>
  <c r="BG926" i="3" s="1"/>
  <c r="AQ300" i="3"/>
  <c r="BG300" i="3" s="1"/>
  <c r="AQ925" i="3"/>
  <c r="BG925" i="3" s="1"/>
  <c r="AQ691" i="3"/>
  <c r="BG691" i="3" s="1"/>
  <c r="AQ49" i="3"/>
  <c r="BG49" i="3" s="1"/>
  <c r="AQ670" i="3"/>
  <c r="BG670" i="3" s="1"/>
  <c r="AQ211" i="3"/>
  <c r="BG211" i="3" s="1"/>
  <c r="AQ593" i="3"/>
  <c r="BG593" i="3" s="1"/>
  <c r="AQ637" i="3"/>
  <c r="BG637" i="3" s="1"/>
  <c r="AQ451" i="3"/>
  <c r="BG451" i="3" s="1"/>
  <c r="AQ450" i="3"/>
  <c r="BG450" i="3" s="1"/>
  <c r="AQ107" i="3"/>
  <c r="BG107" i="3" s="1"/>
  <c r="AQ842" i="3"/>
  <c r="BG842" i="3" s="1"/>
  <c r="AQ430" i="3"/>
  <c r="BG430" i="3" s="1"/>
  <c r="AQ466" i="3"/>
  <c r="BG466" i="3" s="1"/>
  <c r="AQ793" i="3"/>
  <c r="BG793" i="3" s="1"/>
  <c r="AQ220" i="3"/>
  <c r="BG220" i="3" s="1"/>
  <c r="AQ784" i="3"/>
  <c r="BG784" i="3" s="1"/>
  <c r="AQ558" i="3"/>
  <c r="BG558" i="3" s="1"/>
  <c r="AQ890" i="3"/>
  <c r="BG890" i="3" s="1"/>
  <c r="AQ689" i="3"/>
  <c r="BG689" i="3" s="1"/>
  <c r="AQ298" i="3"/>
  <c r="BG298" i="3" s="1"/>
  <c r="AQ750" i="3"/>
  <c r="BG750" i="3" s="1"/>
  <c r="AQ156" i="3"/>
  <c r="BG156" i="3" s="1"/>
  <c r="AQ848" i="3"/>
  <c r="BG848" i="3" s="1"/>
  <c r="AQ277" i="3"/>
  <c r="BG277" i="3" s="1"/>
  <c r="AQ293" i="3"/>
  <c r="BG293" i="3" s="1"/>
  <c r="AQ896" i="3"/>
  <c r="BG896" i="3" s="1"/>
  <c r="AQ464" i="3"/>
  <c r="BG464" i="3" s="1"/>
  <c r="AQ853" i="3"/>
  <c r="BG853" i="3" s="1"/>
  <c r="AQ285" i="3"/>
  <c r="BG285" i="3" s="1"/>
  <c r="AQ33" i="3"/>
  <c r="BG33" i="3" s="1"/>
  <c r="AQ402" i="3"/>
  <c r="BG402" i="3" s="1"/>
  <c r="AQ341" i="3"/>
  <c r="BG341" i="3" s="1"/>
  <c r="AQ182" i="3"/>
  <c r="BG182" i="3" s="1"/>
  <c r="AQ859" i="3"/>
  <c r="BG859" i="3" s="1"/>
  <c r="AQ875" i="3"/>
  <c r="BG875" i="3" s="1"/>
  <c r="AQ86" i="3"/>
  <c r="BG86" i="3" s="1"/>
  <c r="AQ579" i="3"/>
  <c r="BG579" i="3" s="1"/>
  <c r="AQ609" i="3"/>
  <c r="BG609" i="3" s="1"/>
  <c r="AQ675" i="3"/>
  <c r="BG675" i="3" s="1"/>
  <c r="AQ567" i="3"/>
  <c r="BG567" i="3" s="1"/>
  <c r="AQ316" i="3"/>
  <c r="BG316" i="3" s="1"/>
  <c r="AQ644" i="3"/>
  <c r="BG644" i="3" s="1"/>
  <c r="AQ566" i="3"/>
  <c r="BG566" i="3" s="1"/>
  <c r="AQ722" i="3"/>
  <c r="BG722" i="3" s="1"/>
  <c r="AQ738" i="3"/>
  <c r="BG738" i="3" s="1"/>
  <c r="AQ647" i="3"/>
  <c r="BG647" i="3" s="1"/>
  <c r="AQ929" i="3"/>
  <c r="BG929" i="3" s="1"/>
  <c r="AQ772" i="3"/>
  <c r="BG772" i="3" s="1"/>
  <c r="AQ826" i="3"/>
  <c r="BG826" i="3" s="1"/>
  <c r="AQ132" i="3"/>
  <c r="BG132" i="3" s="1"/>
  <c r="AQ421" i="3"/>
  <c r="BG421" i="3" s="1"/>
  <c r="AQ457" i="3"/>
  <c r="BG457" i="3" s="1"/>
  <c r="AQ414" i="3"/>
  <c r="BG414" i="3" s="1"/>
  <c r="AQ975" i="3"/>
  <c r="BG975" i="3" s="1"/>
  <c r="AQ988" i="3"/>
  <c r="BG988" i="3" s="1"/>
  <c r="AQ742" i="3"/>
  <c r="BG742" i="3" s="1"/>
  <c r="AQ237" i="3"/>
  <c r="BG237" i="3" s="1"/>
  <c r="AQ475" i="3"/>
  <c r="BG475" i="3" s="1"/>
  <c r="AQ266" i="3"/>
  <c r="BG266" i="3" s="1"/>
  <c r="AQ331" i="3"/>
  <c r="BG331" i="3" s="1"/>
  <c r="AQ1003" i="3"/>
  <c r="BG1003" i="3" s="1"/>
  <c r="AQ920" i="3"/>
  <c r="BG920" i="3" s="1"/>
  <c r="AQ990" i="3"/>
  <c r="BG990" i="3" s="1"/>
  <c r="AQ276" i="3"/>
  <c r="BG276" i="3" s="1"/>
  <c r="AQ974" i="3"/>
  <c r="BG974" i="3" s="1"/>
  <c r="AQ296" i="3"/>
  <c r="BG296" i="3" s="1"/>
  <c r="H63" i="34"/>
  <c r="AP821" i="3"/>
  <c r="BF821" i="3" s="1"/>
  <c r="AP341" i="3"/>
  <c r="BF341" i="3" s="1"/>
  <c r="AP674" i="3"/>
  <c r="AP529" i="3"/>
  <c r="BF529" i="3" s="1"/>
  <c r="AP811" i="3"/>
  <c r="BF811" i="3" s="1"/>
  <c r="AP660" i="3"/>
  <c r="AP43" i="3"/>
  <c r="BF43" i="3" s="1"/>
  <c r="AP40" i="3"/>
  <c r="AP118" i="3"/>
  <c r="AP418" i="3"/>
  <c r="AP122" i="3"/>
  <c r="AP899" i="3"/>
  <c r="AP525" i="3"/>
  <c r="AP433" i="3"/>
  <c r="AP207" i="3"/>
  <c r="AP502" i="3"/>
  <c r="AP278" i="3"/>
  <c r="AP979" i="3"/>
  <c r="BF979" i="3" s="1"/>
  <c r="AP330" i="3"/>
  <c r="BF330" i="3" s="1"/>
  <c r="AP671" i="3"/>
  <c r="BF671" i="3" s="1"/>
  <c r="AP251" i="3"/>
  <c r="BF251" i="3" s="1"/>
  <c r="AP180" i="3"/>
  <c r="AP666" i="3"/>
  <c r="BF666" i="3" s="1"/>
  <c r="AP958" i="3"/>
  <c r="BF958" i="3" s="1"/>
  <c r="AP653" i="3"/>
  <c r="AP607" i="3"/>
  <c r="BF607" i="3" s="1"/>
  <c r="AP331" i="3"/>
  <c r="BF331" i="3" s="1"/>
  <c r="AP74" i="3"/>
  <c r="AP559" i="3"/>
  <c r="AP302" i="3"/>
  <c r="AP275" i="3"/>
  <c r="BF275" i="3" s="1"/>
  <c r="AP793" i="3"/>
  <c r="AP144" i="3"/>
  <c r="AP520" i="3"/>
  <c r="BF520" i="3" s="1"/>
  <c r="AP357" i="3"/>
  <c r="BF357" i="3" s="1"/>
  <c r="AP679" i="3"/>
  <c r="BF679" i="3" s="1"/>
  <c r="AP970" i="3"/>
  <c r="BF970" i="3" s="1"/>
  <c r="AP233" i="3"/>
  <c r="AP624" i="3"/>
  <c r="AP803" i="3"/>
  <c r="BF803" i="3" s="1"/>
  <c r="AP221" i="3"/>
  <c r="BF221" i="3" s="1"/>
  <c r="AP65" i="3"/>
  <c r="BF65" i="3" s="1"/>
  <c r="AP216" i="3"/>
  <c r="BF216" i="3" s="1"/>
  <c r="AP48" i="3"/>
  <c r="AP857" i="3"/>
  <c r="AP875" i="3"/>
  <c r="AP191" i="3"/>
  <c r="BF191" i="3" s="1"/>
  <c r="AP85" i="3"/>
  <c r="AP410" i="3"/>
  <c r="AP208" i="3"/>
  <c r="AP937" i="3"/>
  <c r="AP796" i="3"/>
  <c r="AP501" i="3"/>
  <c r="BF501" i="3" s="1"/>
  <c r="AP416" i="3"/>
  <c r="BF416" i="3" s="1"/>
  <c r="AP380" i="3"/>
  <c r="AP273" i="3"/>
  <c r="AP352" i="3"/>
  <c r="AP166" i="3"/>
  <c r="AP864" i="3"/>
  <c r="AP957" i="3"/>
  <c r="BF957" i="3" s="1"/>
  <c r="AP106" i="3"/>
  <c r="BF106" i="3" s="1"/>
  <c r="AP293" i="3"/>
  <c r="AP475" i="3"/>
  <c r="AP338" i="3"/>
  <c r="BF338" i="3" s="1"/>
  <c r="AP944" i="3"/>
  <c r="AP849" i="3"/>
  <c r="BF849" i="3" s="1"/>
  <c r="AP91" i="3"/>
  <c r="AP439" i="3"/>
  <c r="BF439" i="3" s="1"/>
  <c r="AP425" i="3"/>
  <c r="AP614" i="3"/>
  <c r="AP421" i="3"/>
  <c r="AP204" i="3"/>
  <c r="AP378" i="3"/>
  <c r="AP159" i="3"/>
  <c r="AP134" i="3"/>
  <c r="AP693" i="3"/>
  <c r="BF693" i="3" s="1"/>
  <c r="AP491" i="3"/>
  <c r="AP360" i="3"/>
  <c r="BF360" i="3" s="1"/>
  <c r="AP46" i="3"/>
  <c r="AP863" i="3"/>
  <c r="AP299" i="3"/>
  <c r="BF299" i="3" s="1"/>
  <c r="AP504" i="3"/>
  <c r="BF504" i="3" s="1"/>
  <c r="AP486" i="3"/>
  <c r="BF486" i="3" s="1"/>
  <c r="AP633" i="3"/>
  <c r="AP868" i="3"/>
  <c r="BF868" i="3" s="1"/>
  <c r="AP318" i="3"/>
  <c r="AP893" i="3"/>
  <c r="AP969" i="3"/>
  <c r="AP976" i="3"/>
  <c r="BF976" i="3" s="1"/>
  <c r="AP716" i="3"/>
  <c r="BF716" i="3" s="1"/>
  <c r="AP724" i="3"/>
  <c r="BF724" i="3" s="1"/>
  <c r="AP406" i="3"/>
  <c r="AP882" i="3"/>
  <c r="BF882" i="3" s="1"/>
  <c r="AP140" i="3"/>
  <c r="AP129" i="3"/>
  <c r="AP878" i="3"/>
  <c r="AP962" i="3"/>
  <c r="AP977" i="3"/>
  <c r="AP950" i="3"/>
  <c r="AP700" i="3"/>
  <c r="BF700" i="3" s="1"/>
  <c r="AP254" i="3"/>
  <c r="AP232" i="3"/>
  <c r="AP682" i="3"/>
  <c r="AP53" i="3"/>
  <c r="AP132" i="3"/>
  <c r="BF132" i="3" s="1"/>
  <c r="AP915" i="3"/>
  <c r="BF915" i="3" s="1"/>
  <c r="AP10" i="3"/>
  <c r="AP991" i="3"/>
  <c r="AP364" i="3"/>
  <c r="BF364" i="3" s="1"/>
  <c r="AP579" i="3"/>
  <c r="AP943" i="3"/>
  <c r="AP703" i="3"/>
  <c r="BF703" i="3" s="1"/>
  <c r="AP371" i="3"/>
  <c r="BF371" i="3" s="1"/>
  <c r="AP384" i="3"/>
  <c r="BF384" i="3" s="1"/>
  <c r="AP952" i="3"/>
  <c r="AP939" i="3"/>
  <c r="AP885" i="3"/>
  <c r="AP346" i="3"/>
  <c r="AP535" i="3"/>
  <c r="AP329" i="3"/>
  <c r="BF329" i="3" s="1"/>
  <c r="AP58" i="3"/>
  <c r="BF58" i="3" s="1"/>
  <c r="AP419" i="3"/>
  <c r="AP317" i="3"/>
  <c r="AP161" i="3"/>
  <c r="BF161" i="3" s="1"/>
  <c r="AP717" i="3"/>
  <c r="BF717" i="3" s="1"/>
  <c r="AP622" i="3"/>
  <c r="BF622" i="3" s="1"/>
  <c r="AP424" i="3"/>
  <c r="AP798" i="3"/>
  <c r="AP938" i="3"/>
  <c r="AP181" i="3"/>
  <c r="AP797" i="3"/>
  <c r="BF797" i="3" s="1"/>
  <c r="AP702" i="3"/>
  <c r="AP499" i="3"/>
  <c r="BF499" i="3" s="1"/>
  <c r="AP376" i="3"/>
  <c r="BF376" i="3" s="1"/>
  <c r="AP174" i="3"/>
  <c r="AP808" i="3"/>
  <c r="AP789" i="3"/>
  <c r="AP369" i="3"/>
  <c r="BF369" i="3" s="1"/>
  <c r="AP786" i="3"/>
  <c r="AP641" i="3"/>
  <c r="BF641" i="3" s="1"/>
  <c r="AP923" i="3"/>
  <c r="AP903" i="3"/>
  <c r="BF903" i="3" s="1"/>
  <c r="AP282" i="3"/>
  <c r="AP64" i="3"/>
  <c r="AP866" i="3"/>
  <c r="AP723" i="3"/>
  <c r="AP779" i="3"/>
  <c r="BF779" i="3" s="1"/>
  <c r="AP413" i="3"/>
  <c r="BF413" i="3" s="1"/>
  <c r="AP187" i="3"/>
  <c r="BF187" i="3" s="1"/>
  <c r="AP822" i="3"/>
  <c r="BF822" i="3" s="1"/>
  <c r="AP812" i="3"/>
  <c r="BF812" i="3" s="1"/>
  <c r="AP22" i="3"/>
  <c r="AP791" i="3"/>
  <c r="AP698" i="3"/>
  <c r="AP670" i="3"/>
  <c r="AP810" i="3"/>
  <c r="BF810" i="3" s="1"/>
  <c r="AP829" i="3"/>
  <c r="AP182" i="3"/>
  <c r="AP871" i="3"/>
  <c r="BF871" i="3" s="1"/>
  <c r="AP778" i="3"/>
  <c r="AP89" i="3"/>
  <c r="AP426" i="3"/>
  <c r="BF426" i="3" s="1"/>
  <c r="AP112" i="3"/>
  <c r="AP889" i="3"/>
  <c r="BF889" i="3" s="1"/>
  <c r="AP865" i="3"/>
  <c r="BF865" i="3" s="1"/>
  <c r="AP60" i="3"/>
  <c r="AP613" i="3"/>
  <c r="BF613" i="3" s="1"/>
  <c r="AP712" i="3"/>
  <c r="AP839" i="3"/>
  <c r="AP708" i="3"/>
  <c r="AP223" i="3"/>
  <c r="AP220" i="3"/>
  <c r="AP436" i="3"/>
  <c r="AP792" i="3"/>
  <c r="BF792" i="3" s="1"/>
  <c r="AP675" i="3"/>
  <c r="AP189" i="3"/>
  <c r="AP586" i="3"/>
  <c r="AP672" i="3"/>
  <c r="BF672" i="3" s="1"/>
  <c r="AP967" i="3"/>
  <c r="BF967" i="3" s="1"/>
  <c r="AP123" i="3"/>
  <c r="AP940" i="3"/>
  <c r="BF940" i="3" s="1"/>
  <c r="AP605" i="3"/>
  <c r="AP776" i="3"/>
  <c r="AP127" i="3"/>
  <c r="AP765" i="3"/>
  <c r="AP149" i="3"/>
  <c r="AP154" i="3"/>
  <c r="AP524" i="3"/>
  <c r="AP25" i="3"/>
  <c r="AP554" i="3"/>
  <c r="AP782" i="3"/>
  <c r="AP13" i="3"/>
  <c r="BF13" i="3" s="1"/>
  <c r="AP506" i="3"/>
  <c r="BF506" i="3" s="1"/>
  <c r="AP88" i="3"/>
  <c r="BF88" i="3" s="1"/>
  <c r="AP558" i="3"/>
  <c r="AP736" i="3"/>
  <c r="BF736" i="3" s="1"/>
  <c r="AP404" i="3"/>
  <c r="AP34" i="3"/>
  <c r="BF34" i="3" s="1"/>
  <c r="AP457" i="3"/>
  <c r="BF457" i="3" s="1"/>
  <c r="AP891" i="3"/>
  <c r="AP920" i="3"/>
  <c r="AP348" i="3"/>
  <c r="BF348" i="3" s="1"/>
  <c r="AP571" i="3"/>
  <c r="BF571" i="3" s="1"/>
  <c r="AP794" i="3"/>
  <c r="BF794" i="3" s="1"/>
  <c r="AP256" i="3"/>
  <c r="AP257" i="3"/>
  <c r="AP228" i="3"/>
  <c r="AP38" i="3"/>
  <c r="AP800" i="3"/>
  <c r="BF800" i="3" s="1"/>
  <c r="AP642" i="3"/>
  <c r="BF642" i="3" s="1"/>
  <c r="AP777" i="3"/>
  <c r="BF777" i="3" s="1"/>
  <c r="AP277" i="3"/>
  <c r="BF277" i="3" s="1"/>
  <c r="AP411" i="3"/>
  <c r="AP198" i="3"/>
  <c r="AP880" i="3"/>
  <c r="BF880" i="3" s="1"/>
  <c r="AP785" i="3"/>
  <c r="AP75" i="3"/>
  <c r="BF75" i="3" s="1"/>
  <c r="AP308" i="3"/>
  <c r="AP385" i="3"/>
  <c r="BF385" i="3" s="1"/>
  <c r="AP550" i="3"/>
  <c r="AP374" i="3"/>
  <c r="AP76" i="3"/>
  <c r="BF76" i="3" s="1"/>
  <c r="AP676" i="3"/>
  <c r="AP31" i="3"/>
  <c r="BF31" i="3" s="1"/>
  <c r="AP542" i="3"/>
  <c r="BF542" i="3" s="1"/>
  <c r="AP630" i="3"/>
  <c r="BF630" i="3" s="1"/>
  <c r="AP437" i="3"/>
  <c r="AP236" i="3"/>
  <c r="AP509" i="3"/>
  <c r="AP799" i="3"/>
  <c r="AP283" i="3"/>
  <c r="AP430" i="3"/>
  <c r="BF430" i="3" s="1"/>
  <c r="AP422" i="3"/>
  <c r="AP569" i="3"/>
  <c r="BF569" i="3" s="1"/>
  <c r="AP266" i="3"/>
  <c r="BF266" i="3" s="1"/>
  <c r="AP194" i="3"/>
  <c r="AP514" i="3"/>
  <c r="AP713" i="3"/>
  <c r="AP775" i="3"/>
  <c r="AP649" i="3"/>
  <c r="BF649" i="3" s="1"/>
  <c r="AP62" i="3"/>
  <c r="AP350" i="3"/>
  <c r="AP185" i="3"/>
  <c r="BF185" i="3" s="1"/>
  <c r="AP813" i="3"/>
  <c r="AP654" i="3"/>
  <c r="AP456" i="3"/>
  <c r="BF456" i="3" s="1"/>
  <c r="AP429" i="3"/>
  <c r="AP628" i="3"/>
  <c r="AP51" i="3"/>
  <c r="AP104" i="3"/>
  <c r="BF104" i="3" s="1"/>
  <c r="AP955" i="3"/>
  <c r="AP415" i="3"/>
  <c r="AP606" i="3"/>
  <c r="AP705" i="3"/>
  <c r="BF705" i="3" s="1"/>
  <c r="AP71" i="3"/>
  <c r="AP276" i="3"/>
  <c r="AP93" i="3"/>
  <c r="BF93" i="3" s="1"/>
  <c r="AP33" i="3"/>
  <c r="AP494" i="3"/>
  <c r="BF494" i="3" s="1"/>
  <c r="AP432" i="3"/>
  <c r="AP596" i="3"/>
  <c r="AP562" i="3"/>
  <c r="AP290" i="3"/>
  <c r="AP398" i="3"/>
  <c r="BF398" i="3" s="1"/>
  <c r="AP1002" i="3"/>
  <c r="BF1002" i="3" s="1"/>
  <c r="AP926" i="3"/>
  <c r="BF926" i="3" s="1"/>
  <c r="AP841" i="3"/>
  <c r="BF841" i="3" s="1"/>
  <c r="AP245" i="3"/>
  <c r="AP619" i="3"/>
  <c r="AP906" i="3"/>
  <c r="BF906" i="3" s="1"/>
  <c r="AP121" i="3"/>
  <c r="BF121" i="3" s="1"/>
  <c r="AP941" i="3"/>
  <c r="BF941" i="3" s="1"/>
  <c r="AP370" i="3"/>
  <c r="AP109" i="3"/>
  <c r="AP49" i="3"/>
  <c r="AP650" i="3"/>
  <c r="AP942" i="3"/>
  <c r="BF942" i="3" s="1"/>
  <c r="AP683" i="3"/>
  <c r="BF683" i="3" s="1"/>
  <c r="AP862" i="3"/>
  <c r="AP834" i="3"/>
  <c r="BF834" i="3" s="1"/>
  <c r="AP844" i="3"/>
  <c r="BF844" i="3" s="1"/>
  <c r="AP661" i="3"/>
  <c r="BF661" i="3" s="1"/>
  <c r="AP487" i="3"/>
  <c r="BF487" i="3" s="1"/>
  <c r="AP773" i="3"/>
  <c r="AP951" i="3"/>
  <c r="AP382" i="3"/>
  <c r="AP725" i="3"/>
  <c r="BF725" i="3" s="1"/>
  <c r="AP353" i="3"/>
  <c r="BF353" i="3" s="1"/>
  <c r="AP722" i="3"/>
  <c r="AP577" i="3"/>
  <c r="BF577" i="3" s="1"/>
  <c r="AP391" i="3"/>
  <c r="BF391" i="3" s="1"/>
  <c r="AP651" i="3"/>
  <c r="AP541" i="3"/>
  <c r="BF541" i="3" s="1"/>
  <c r="AP373" i="3"/>
  <c r="AP802" i="3"/>
  <c r="AP657" i="3"/>
  <c r="BF657" i="3" s="1"/>
  <c r="AP190" i="3"/>
  <c r="AP366" i="3"/>
  <c r="AP171" i="3"/>
  <c r="BF171" i="3" s="1"/>
  <c r="AP758" i="3"/>
  <c r="BF758" i="3" s="1"/>
  <c r="AP748" i="3"/>
  <c r="AP933" i="3"/>
  <c r="AP727" i="3"/>
  <c r="AP636" i="3"/>
  <c r="BF636" i="3" s="1"/>
  <c r="AP367" i="3"/>
  <c r="AP172" i="3"/>
  <c r="AP340" i="3"/>
  <c r="BF340" i="3" s="1"/>
  <c r="AP54" i="3"/>
  <c r="AP807" i="3"/>
  <c r="BF807" i="3" s="1"/>
  <c r="AP714" i="3"/>
  <c r="BF714" i="3" s="1"/>
  <c r="AP73" i="3"/>
  <c r="AP292" i="3"/>
  <c r="AP379" i="3"/>
  <c r="AP825" i="3"/>
  <c r="AP801" i="3"/>
  <c r="AP956" i="3"/>
  <c r="BF956" i="3" s="1"/>
  <c r="AP948" i="3"/>
  <c r="BF948" i="3" s="1"/>
  <c r="AP647" i="3"/>
  <c r="BF647" i="3" s="1"/>
  <c r="AP587" i="3"/>
  <c r="BF587" i="3" s="1"/>
  <c r="AP395" i="3"/>
  <c r="BF395" i="3" s="1"/>
  <c r="AP827" i="3"/>
  <c r="AP92" i="3"/>
  <c r="AP731" i="3"/>
  <c r="AP728" i="3"/>
  <c r="BF728" i="3" s="1"/>
  <c r="AP281" i="3"/>
  <c r="AP427" i="3"/>
  <c r="BF427" i="3" s="1"/>
  <c r="AP102" i="3"/>
  <c r="BF102" i="3" s="1"/>
  <c r="AP832" i="3"/>
  <c r="BF832" i="3" s="1"/>
  <c r="AP815" i="3"/>
  <c r="BF815" i="3" s="1"/>
  <c r="AP50" i="3"/>
  <c r="BF50" i="3" s="1"/>
  <c r="AP147" i="3"/>
  <c r="AP658" i="3"/>
  <c r="AP947" i="3"/>
  <c r="AP72" i="3"/>
  <c r="BF72" i="3" s="1"/>
  <c r="AP819" i="3"/>
  <c r="BF819" i="3" s="1"/>
  <c r="AP210" i="3"/>
  <c r="BF210" i="3" s="1"/>
  <c r="AP167" i="3"/>
  <c r="AP742" i="3"/>
  <c r="AP442" i="3"/>
  <c r="AP999" i="3"/>
  <c r="AP262" i="3"/>
  <c r="AP84" i="3"/>
  <c r="BF84" i="3" s="1"/>
  <c r="AP27" i="3"/>
  <c r="BF27" i="3" s="1"/>
  <c r="AP553" i="3"/>
  <c r="AP919" i="3"/>
  <c r="BF919" i="3" s="1"/>
  <c r="AP320" i="3"/>
  <c r="AP484" i="3"/>
  <c r="BF484" i="3" s="1"/>
  <c r="AP212" i="3"/>
  <c r="AP434" i="3"/>
  <c r="AP994" i="3"/>
  <c r="BF994" i="3" s="1"/>
  <c r="AP464" i="3"/>
  <c r="AP217" i="3"/>
  <c r="BF217" i="3" s="1"/>
  <c r="AP560" i="3"/>
  <c r="BF560" i="3" s="1"/>
  <c r="AP739" i="3"/>
  <c r="BF739" i="3" s="1"/>
  <c r="AP205" i="3"/>
  <c r="AP145" i="3"/>
  <c r="AP100" i="3"/>
  <c r="AP513" i="3"/>
  <c r="AP111" i="3"/>
  <c r="BF111" i="3" s="1"/>
  <c r="AP710" i="3"/>
  <c r="AP907" i="3"/>
  <c r="AP454" i="3"/>
  <c r="AP103" i="3"/>
  <c r="BF103" i="3" s="1"/>
  <c r="AP870" i="3"/>
  <c r="BF870" i="3" s="1"/>
  <c r="AP354" i="3"/>
  <c r="AP852" i="3"/>
  <c r="BF852" i="3" s="1"/>
  <c r="AP744" i="3"/>
  <c r="BF744" i="3" s="1"/>
  <c r="AP246" i="3"/>
  <c r="AP482" i="3"/>
  <c r="BF482" i="3" s="1"/>
  <c r="AP250" i="3"/>
  <c r="BF250" i="3" s="1"/>
  <c r="AP963" i="3"/>
  <c r="AP78" i="3"/>
  <c r="AP788" i="3"/>
  <c r="AP335" i="3"/>
  <c r="BF335" i="3" s="1"/>
  <c r="AP566" i="3"/>
  <c r="AP388" i="3"/>
  <c r="BF388" i="3" s="1"/>
  <c r="AP108" i="3"/>
  <c r="AP804" i="3"/>
  <c r="AP735" i="3"/>
  <c r="AP267" i="3"/>
  <c r="AP304" i="3"/>
  <c r="AP280" i="3"/>
  <c r="AP505" i="3"/>
  <c r="AP621" i="3"/>
  <c r="BF621" i="3" s="1"/>
  <c r="AP66" i="3"/>
  <c r="BF66" i="3" s="1"/>
  <c r="AP824" i="3"/>
  <c r="AP446" i="3"/>
  <c r="AP523" i="3"/>
  <c r="BF523" i="3" s="1"/>
  <c r="AP585" i="3"/>
  <c r="AP420" i="3"/>
  <c r="BF420" i="3" s="1"/>
  <c r="AP226" i="3"/>
  <c r="BF226" i="3" s="1"/>
  <c r="AP169" i="3"/>
  <c r="AP749" i="3"/>
  <c r="AP590" i="3"/>
  <c r="AP400" i="3"/>
  <c r="AP386" i="3"/>
  <c r="BF386" i="3" s="1"/>
  <c r="AP564" i="3"/>
  <c r="AP35" i="3"/>
  <c r="AP1001" i="3"/>
  <c r="BF1001" i="3" s="1"/>
  <c r="AP637" i="3"/>
  <c r="AP303" i="3"/>
  <c r="BF303" i="3" s="1"/>
  <c r="AP142" i="3"/>
  <c r="BF142" i="3" s="1"/>
  <c r="AP644" i="3"/>
  <c r="BF644" i="3" s="1"/>
  <c r="AP55" i="3"/>
  <c r="BF55" i="3" s="1"/>
  <c r="AP136" i="3"/>
  <c r="BF136" i="3" s="1"/>
  <c r="AP377" i="3"/>
  <c r="AP818" i="3"/>
  <c r="AP609" i="3"/>
  <c r="BF609" i="3" s="1"/>
  <c r="AP77" i="3"/>
  <c r="AP324" i="3"/>
  <c r="BF324" i="3" s="1"/>
  <c r="AP575" i="3"/>
  <c r="AP243" i="3"/>
  <c r="AP116" i="3"/>
  <c r="BF116" i="3" s="1"/>
  <c r="AP336" i="3"/>
  <c r="BF336" i="3" s="1"/>
  <c r="AP469" i="3"/>
  <c r="AP162" i="3"/>
  <c r="AP655" i="3"/>
  <c r="BF655" i="3" s="1"/>
  <c r="AP263" i="3"/>
  <c r="AP272" i="3"/>
  <c r="AP639" i="3"/>
  <c r="AP355" i="3"/>
  <c r="BF355" i="3" s="1"/>
  <c r="AP271" i="3"/>
  <c r="AP988" i="3"/>
  <c r="BF988" i="3" s="1"/>
  <c r="AP993" i="3"/>
  <c r="AP741" i="3"/>
  <c r="AP826" i="3"/>
  <c r="BF826" i="3" s="1"/>
  <c r="AP408" i="3"/>
  <c r="AP455" i="3"/>
  <c r="BF455" i="3" s="1"/>
  <c r="AP297" i="3"/>
  <c r="BF297" i="3" s="1"/>
  <c r="AP401" i="3"/>
  <c r="AP399" i="3"/>
  <c r="BF399" i="3" s="1"/>
  <c r="AP856" i="3"/>
  <c r="AP313" i="3"/>
  <c r="BF313" i="3" s="1"/>
  <c r="AP946" i="3"/>
  <c r="BF946" i="3" s="1"/>
  <c r="AP264" i="3"/>
  <c r="AP301" i="3"/>
  <c r="BF301" i="3" s="1"/>
  <c r="AP241" i="3"/>
  <c r="BF241" i="3" s="1"/>
  <c r="AP656" i="3"/>
  <c r="AP508" i="3"/>
  <c r="AP620" i="3"/>
  <c r="AP659" i="3"/>
  <c r="AP1000" i="3"/>
  <c r="AP833" i="3"/>
  <c r="BF833" i="3" s="1"/>
  <c r="AP199" i="3"/>
  <c r="BF199" i="3" s="1"/>
  <c r="AP478" i="3"/>
  <c r="BF478" i="3" s="1"/>
  <c r="AP732" i="3"/>
  <c r="BF732" i="3" s="1"/>
  <c r="AP573" i="3"/>
  <c r="BF573" i="3" s="1"/>
  <c r="AP168" i="3"/>
  <c r="AP684" i="3"/>
  <c r="BF684" i="3" s="1"/>
  <c r="AP869" i="3"/>
  <c r="BF869" i="3" s="1"/>
  <c r="AP667" i="3"/>
  <c r="BF667" i="3" s="1"/>
  <c r="AP572" i="3"/>
  <c r="AP239" i="3"/>
  <c r="AP561" i="3"/>
  <c r="AP696" i="3"/>
  <c r="AP949" i="3"/>
  <c r="AP743" i="3"/>
  <c r="AP652" i="3"/>
  <c r="AP57" i="3"/>
  <c r="AP152" i="3"/>
  <c r="BF152" i="3" s="1"/>
  <c r="AP363" i="3"/>
  <c r="BF363" i="3" s="1"/>
  <c r="AP761" i="3"/>
  <c r="BF761" i="3" s="1"/>
  <c r="AP737" i="3"/>
  <c r="BF737" i="3" s="1"/>
  <c r="AP892" i="3"/>
  <c r="AP481" i="3"/>
  <c r="BF481" i="3" s="1"/>
  <c r="AP583" i="3"/>
  <c r="AP342" i="3"/>
  <c r="BF342" i="3" s="1"/>
  <c r="AP493" i="3"/>
  <c r="AP987" i="3"/>
  <c r="BF987" i="3" s="1"/>
  <c r="AP972" i="3"/>
  <c r="BF972" i="3" s="1"/>
  <c r="AP206" i="3"/>
  <c r="AP663" i="3"/>
  <c r="AP265" i="3"/>
  <c r="BF265" i="3" s="1"/>
  <c r="AP288" i="3"/>
  <c r="AP974" i="3"/>
  <c r="AP768" i="3"/>
  <c r="BF768" i="3" s="1"/>
  <c r="AP751" i="3"/>
  <c r="BF751" i="3" s="1"/>
  <c r="AP945" i="3"/>
  <c r="AP131" i="3"/>
  <c r="BF131" i="3" s="1"/>
  <c r="AP594" i="3"/>
  <c r="AP428" i="3"/>
  <c r="AP567" i="3"/>
  <c r="AP747" i="3"/>
  <c r="AP82" i="3"/>
  <c r="AP151" i="3"/>
  <c r="BF151" i="3" s="1"/>
  <c r="AP678" i="3"/>
  <c r="AP582" i="3"/>
  <c r="BF582" i="3" s="1"/>
  <c r="AP396" i="3"/>
  <c r="BF396" i="3" s="1"/>
  <c r="AP12" i="3"/>
  <c r="AP173" i="3"/>
  <c r="AP17" i="3"/>
  <c r="AP959" i="3"/>
  <c r="BF959" i="3" s="1"/>
  <c r="AP339" i="3"/>
  <c r="BF339" i="3" s="1"/>
  <c r="AP664" i="3"/>
  <c r="AP1004" i="3"/>
  <c r="AP549" i="3"/>
  <c r="AP37" i="3"/>
  <c r="AP1003" i="3"/>
  <c r="BF1003" i="3" s="1"/>
  <c r="AP359" i="3"/>
  <c r="AP745" i="3"/>
  <c r="BF745" i="3" s="1"/>
  <c r="AP259" i="3"/>
  <c r="AP729" i="3"/>
  <c r="BF729" i="3" s="1"/>
  <c r="AP691" i="3"/>
  <c r="AP407" i="3"/>
  <c r="AP981" i="3"/>
  <c r="AP539" i="3"/>
  <c r="BF539" i="3" s="1"/>
  <c r="AP883" i="3"/>
  <c r="AP14" i="3"/>
  <c r="BF14" i="3" s="1"/>
  <c r="AP201" i="3"/>
  <c r="BF201" i="3" s="1"/>
  <c r="AP496" i="3"/>
  <c r="BF496" i="3" s="1"/>
  <c r="AP344" i="3"/>
  <c r="AP87" i="3"/>
  <c r="BF87" i="3" s="1"/>
  <c r="AP806" i="3"/>
  <c r="BF806" i="3" s="1"/>
  <c r="AP709" i="3"/>
  <c r="BF709" i="3" s="1"/>
  <c r="AP887" i="3"/>
  <c r="AP258" i="3"/>
  <c r="AP662" i="3"/>
  <c r="BF662" i="3" s="1"/>
  <c r="AP805" i="3"/>
  <c r="BF805" i="3" s="1"/>
  <c r="AP983" i="3"/>
  <c r="AP448" i="3"/>
  <c r="AP645" i="3"/>
  <c r="BF645" i="3" s="1"/>
  <c r="AP625" i="3"/>
  <c r="BF625" i="3" s="1"/>
  <c r="AP126" i="3"/>
  <c r="BF126" i="3" s="1"/>
  <c r="AP783" i="3"/>
  <c r="BF783" i="3" s="1"/>
  <c r="AP80" i="3"/>
  <c r="BF80" i="3" s="1"/>
  <c r="AP440" i="3"/>
  <c r="AP721" i="3"/>
  <c r="AP155" i="3"/>
  <c r="BF155" i="3" s="1"/>
  <c r="AP697" i="3"/>
  <c r="AP673" i="3"/>
  <c r="AP828" i="3"/>
  <c r="BF828" i="3" s="1"/>
  <c r="AP763" i="3"/>
  <c r="AP519" i="3"/>
  <c r="AP898" i="3"/>
  <c r="BF898" i="3" s="1"/>
  <c r="AP912" i="3"/>
  <c r="BF912" i="3" s="1"/>
  <c r="AP403" i="3"/>
  <c r="BF403" i="3" s="1"/>
  <c r="AP908" i="3"/>
  <c r="AP589" i="3"/>
  <c r="AP599" i="3"/>
  <c r="BF599" i="3" s="1"/>
  <c r="AP249" i="3"/>
  <c r="BF249" i="3" s="1"/>
  <c r="AP164" i="3"/>
  <c r="BF164" i="3" s="1"/>
  <c r="AP910" i="3"/>
  <c r="BF910" i="3" s="1"/>
  <c r="AP704" i="3"/>
  <c r="BF704" i="3" s="1"/>
  <c r="AP687" i="3"/>
  <c r="AP881" i="3"/>
  <c r="BF881" i="3" s="1"/>
  <c r="AP115" i="3"/>
  <c r="BF115" i="3" s="1"/>
  <c r="AP530" i="3"/>
  <c r="AP734" i="3"/>
  <c r="AP874" i="3"/>
  <c r="AP584" i="3"/>
  <c r="BF584" i="3" s="1"/>
  <c r="AP961" i="3"/>
  <c r="BF961" i="3" s="1"/>
  <c r="AP135" i="3"/>
  <c r="AP610" i="3"/>
  <c r="AP518" i="3"/>
  <c r="BF518" i="3" s="1"/>
  <c r="AP310" i="3"/>
  <c r="AP931" i="3"/>
  <c r="AP157" i="3"/>
  <c r="BF157" i="3" s="1"/>
  <c r="AP701" i="3"/>
  <c r="BF701" i="3" s="1"/>
  <c r="AP895" i="3"/>
  <c r="AP323" i="3"/>
  <c r="BF323" i="3" s="1"/>
  <c r="AP600" i="3"/>
  <c r="BF600" i="3" s="1"/>
  <c r="AP848" i="3"/>
  <c r="BF848" i="3" s="1"/>
  <c r="AP158" i="3"/>
  <c r="BF158" i="3" s="1"/>
  <c r="AP21" i="3"/>
  <c r="BF21" i="3" s="1"/>
  <c r="AP975" i="3"/>
  <c r="BF975" i="3" s="1"/>
  <c r="AP343" i="3"/>
  <c r="BF343" i="3" s="1"/>
  <c r="AP681" i="3"/>
  <c r="AP537" i="3"/>
  <c r="BF537" i="3" s="1"/>
  <c r="AP884" i="3"/>
  <c r="BF884" i="3" s="1"/>
  <c r="AP986" i="3"/>
  <c r="AP365" i="3"/>
  <c r="AP209" i="3"/>
  <c r="BF209" i="3" s="1"/>
  <c r="AP909" i="3"/>
  <c r="AP814" i="3"/>
  <c r="AP611" i="3"/>
  <c r="BF611" i="3" s="1"/>
  <c r="AP746" i="3"/>
  <c r="BF746" i="3" s="1"/>
  <c r="AP774" i="3"/>
  <c r="BF774" i="3" s="1"/>
  <c r="AP229" i="3"/>
  <c r="AP989" i="3"/>
  <c r="AP894" i="3"/>
  <c r="AP688" i="3"/>
  <c r="BF688" i="3" s="1"/>
  <c r="AP648" i="3"/>
  <c r="BF648" i="3" s="1"/>
  <c r="AP383" i="3"/>
  <c r="BF383" i="3" s="1"/>
  <c r="AP581" i="3"/>
  <c r="AP598" i="3"/>
  <c r="AP978" i="3"/>
  <c r="AP597" i="3"/>
  <c r="BF597" i="3" s="1"/>
  <c r="AP576" i="3"/>
  <c r="BF576" i="3" s="1"/>
  <c r="AP490" i="3"/>
  <c r="AP718" i="3"/>
  <c r="BF718" i="3" s="1"/>
  <c r="AP896" i="3"/>
  <c r="BF896" i="3" s="1"/>
  <c r="AP769" i="3"/>
  <c r="AP183" i="3"/>
  <c r="BF183" i="3" s="1"/>
  <c r="AP414" i="3"/>
  <c r="BF414" i="3" s="1"/>
  <c r="AP214" i="3"/>
  <c r="AP314" i="3"/>
  <c r="AP680" i="3"/>
  <c r="AP617" i="3"/>
  <c r="BF617" i="3" s="1"/>
  <c r="AP393" i="3"/>
  <c r="AP238" i="3"/>
  <c r="AP840" i="3"/>
  <c r="BF840" i="3" s="1"/>
  <c r="AP255" i="3"/>
  <c r="AP68" i="3"/>
  <c r="AP95" i="3"/>
  <c r="BF95" i="3" s="1"/>
  <c r="AP248" i="3"/>
  <c r="AP638" i="3"/>
  <c r="BF638" i="3" s="1"/>
  <c r="AP816" i="3"/>
  <c r="AP242" i="3"/>
  <c r="BF242" i="3" s="1"/>
  <c r="AP347" i="3"/>
  <c r="AP202" i="3"/>
  <c r="AP146" i="3"/>
  <c r="BF146" i="3" s="1"/>
  <c r="AP438" i="3"/>
  <c r="BF438" i="3" s="1"/>
  <c r="AP533" i="3"/>
  <c r="BF533" i="3" s="1"/>
  <c r="AP904" i="3"/>
  <c r="AP110" i="3"/>
  <c r="BF110" i="3" s="1"/>
  <c r="AP47" i="3"/>
  <c r="AP351" i="3"/>
  <c r="BF351" i="3" s="1"/>
  <c r="AP516" i="3"/>
  <c r="AP23" i="3"/>
  <c r="AP984" i="3"/>
  <c r="AP345" i="3"/>
  <c r="AP690" i="3"/>
  <c r="AP476" i="3"/>
  <c r="AP45" i="3"/>
  <c r="BF45" i="3" s="1"/>
  <c r="AP56" i="3"/>
  <c r="AP445" i="3"/>
  <c r="AP211" i="3"/>
  <c r="AP918" i="3"/>
  <c r="BF918" i="3" s="1"/>
  <c r="AP578" i="3"/>
  <c r="AP770" i="3"/>
  <c r="BF770" i="3" s="1"/>
  <c r="AP234" i="3"/>
  <c r="AP527" i="3"/>
  <c r="AP231" i="3"/>
  <c r="BF231" i="3" s="1"/>
  <c r="AP20" i="3"/>
  <c r="BF20" i="3" s="1"/>
  <c r="AP901" i="3"/>
  <c r="BF901" i="3" s="1"/>
  <c r="AP695" i="3"/>
  <c r="AP540" i="3"/>
  <c r="BF540" i="3" s="1"/>
  <c r="AP253" i="3"/>
  <c r="BF253" i="3" s="1"/>
  <c r="AP97" i="3"/>
  <c r="AP458" i="3"/>
  <c r="BF458" i="3" s="1"/>
  <c r="AP300" i="3"/>
  <c r="AP985" i="3"/>
  <c r="BF985" i="3" s="1"/>
  <c r="AP15" i="3"/>
  <c r="AP479" i="3"/>
  <c r="BF479" i="3" s="1"/>
  <c r="AP117" i="3"/>
  <c r="AP538" i="3"/>
  <c r="AP447" i="3"/>
  <c r="AP170" i="3"/>
  <c r="AP924" i="3"/>
  <c r="BF924" i="3" s="1"/>
  <c r="AP692" i="3"/>
  <c r="AP551" i="3"/>
  <c r="AP534" i="3"/>
  <c r="AP305" i="3"/>
  <c r="AP528" i="3"/>
  <c r="BF528" i="3" s="1"/>
  <c r="AP397" i="3"/>
  <c r="AP992" i="3"/>
  <c r="AP706" i="3"/>
  <c r="AP720" i="3"/>
  <c r="AP325" i="3"/>
  <c r="AP608" i="3"/>
  <c r="BF608" i="3" s="1"/>
  <c r="AP460" i="3"/>
  <c r="BF460" i="3" s="1"/>
  <c r="AP387" i="3"/>
  <c r="AP711" i="3"/>
  <c r="BF711" i="3" s="1"/>
  <c r="AP86" i="3"/>
  <c r="AP130" i="3"/>
  <c r="AP321" i="3"/>
  <c r="AP835" i="3"/>
  <c r="BF835" i="3" s="1"/>
  <c r="AP268" i="3"/>
  <c r="BF268" i="3" s="1"/>
  <c r="AP927" i="3"/>
  <c r="BF927" i="3" s="1"/>
  <c r="AP240" i="3"/>
  <c r="BF240" i="3" s="1"/>
  <c r="AP515" i="3"/>
  <c r="BF515" i="3" s="1"/>
  <c r="AP879" i="3"/>
  <c r="AP334" i="3"/>
  <c r="AP279" i="3"/>
  <c r="AP809" i="3"/>
  <c r="AP665" i="3"/>
  <c r="BF665" i="3" s="1"/>
  <c r="AP859" i="3"/>
  <c r="AP626" i="3"/>
  <c r="AP28" i="3"/>
  <c r="AP764" i="3"/>
  <c r="AP843" i="3"/>
  <c r="AP372" i="3"/>
  <c r="AP390" i="3"/>
  <c r="AP960" i="3"/>
  <c r="AP69" i="3"/>
  <c r="BF69" i="3" s="1"/>
  <c r="AP733" i="3"/>
  <c r="AP70" i="3"/>
  <c r="AP517" i="3"/>
  <c r="BF517" i="3" s="1"/>
  <c r="AP24" i="3"/>
  <c r="BF24" i="3" s="1"/>
  <c r="AP463" i="3"/>
  <c r="AP643" i="3"/>
  <c r="BF643" i="3" s="1"/>
  <c r="AP623" i="3"/>
  <c r="AP817" i="3"/>
  <c r="AP99" i="3"/>
  <c r="BF99" i="3" s="1"/>
  <c r="AP471" i="3"/>
  <c r="BF471" i="3" s="1"/>
  <c r="AP16" i="3"/>
  <c r="AP296" i="3"/>
  <c r="AP274" i="3"/>
  <c r="BF274" i="3" s="1"/>
  <c r="AP897" i="3"/>
  <c r="BF897" i="3" s="1"/>
  <c r="AP119" i="3"/>
  <c r="BF119" i="3" s="1"/>
  <c r="AP546" i="3"/>
  <c r="BF546" i="3" s="1"/>
  <c r="AP450" i="3"/>
  <c r="BF450" i="3" s="1"/>
  <c r="AP186" i="3"/>
  <c r="AP867" i="3"/>
  <c r="AP141" i="3"/>
  <c r="AP634" i="3"/>
  <c r="AP831" i="3"/>
  <c r="AP307" i="3"/>
  <c r="AP536" i="3"/>
  <c r="AP595" i="3"/>
  <c r="BF595" i="3" s="1"/>
  <c r="AP449" i="3"/>
  <c r="BF449" i="3" s="1"/>
  <c r="AP784" i="3"/>
  <c r="BF784" i="3" s="1"/>
  <c r="AP911" i="3"/>
  <c r="BF911" i="3" s="1"/>
  <c r="AP327" i="3"/>
  <c r="BF327" i="3" s="1"/>
  <c r="AP616" i="3"/>
  <c r="AP473" i="3"/>
  <c r="AP417" i="3"/>
  <c r="BF417" i="3" s="1"/>
  <c r="AP922" i="3"/>
  <c r="BF922" i="3" s="1"/>
  <c r="AP349" i="3"/>
  <c r="BF349" i="3" s="1"/>
  <c r="AP193" i="3"/>
  <c r="BF193" i="3" s="1"/>
  <c r="AP845" i="3"/>
  <c r="AP750" i="3"/>
  <c r="AP547" i="3"/>
  <c r="BF547" i="3" s="1"/>
  <c r="AP44" i="3"/>
  <c r="AP200" i="3"/>
  <c r="AP213" i="3"/>
  <c r="BF213" i="3" s="1"/>
  <c r="AP925" i="3"/>
  <c r="AP830" i="3"/>
  <c r="AP627" i="3"/>
  <c r="AP532" i="3"/>
  <c r="AP11" i="3"/>
  <c r="BF11" i="3" s="1"/>
  <c r="AP936" i="3"/>
  <c r="AP917" i="3"/>
  <c r="AP160" i="3"/>
  <c r="BF160" i="3" s="1"/>
  <c r="AP914" i="3"/>
  <c r="BF914" i="3" s="1"/>
  <c r="AP771" i="3"/>
  <c r="AP362" i="3"/>
  <c r="AP795" i="3"/>
  <c r="BF795" i="3" s="1"/>
  <c r="AP465" i="3"/>
  <c r="AP316" i="3"/>
  <c r="AP26" i="3"/>
  <c r="BF26" i="3" s="1"/>
  <c r="AP851" i="3"/>
  <c r="BF851" i="3" s="1"/>
  <c r="AP964" i="3"/>
  <c r="BF964" i="3" s="1"/>
  <c r="AP531" i="3"/>
  <c r="AP823" i="3"/>
  <c r="BF823" i="3" s="1"/>
  <c r="AP381" i="3"/>
  <c r="AP592" i="3"/>
  <c r="AP836" i="3"/>
  <c r="AP492" i="3"/>
  <c r="BF492" i="3" s="1"/>
  <c r="AP315" i="3"/>
  <c r="BF315" i="3" s="1"/>
  <c r="AP953" i="3"/>
  <c r="BF953" i="3" s="1"/>
  <c r="AP495" i="3"/>
  <c r="BF495" i="3" s="1"/>
  <c r="AP178" i="3"/>
  <c r="BF178" i="3" s="1"/>
  <c r="AP719" i="3"/>
  <c r="AP375" i="3"/>
  <c r="AP392" i="3"/>
  <c r="AP124" i="3"/>
  <c r="AP139" i="3"/>
  <c r="BF139" i="3" s="1"/>
  <c r="AP52" i="3"/>
  <c r="AP612" i="3"/>
  <c r="BF612" i="3" s="1"/>
  <c r="AP312" i="3"/>
  <c r="AP83" i="3"/>
  <c r="BF83" i="3" s="1"/>
  <c r="AP790" i="3"/>
  <c r="BF790" i="3" s="1"/>
  <c r="AP905" i="3"/>
  <c r="BF905" i="3" s="1"/>
  <c r="AP63" i="3"/>
  <c r="AP165" i="3"/>
  <c r="BF165" i="3" s="1"/>
  <c r="AP260" i="3"/>
  <c r="BF260" i="3" s="1"/>
  <c r="AP593" i="3"/>
  <c r="AP41" i="3"/>
  <c r="BF41" i="3" s="1"/>
  <c r="AP618" i="3"/>
  <c r="AP846" i="3"/>
  <c r="AP29" i="3"/>
  <c r="BF29" i="3" s="1"/>
  <c r="AP995" i="3"/>
  <c r="AP394" i="3"/>
  <c r="BF394" i="3" s="1"/>
  <c r="AP195" i="3"/>
  <c r="BF195" i="3" s="1"/>
  <c r="AP854" i="3"/>
  <c r="BF854" i="3" s="1"/>
  <c r="AP888" i="3"/>
  <c r="BF888" i="3" s="1"/>
  <c r="AP512" i="3"/>
  <c r="AP556" i="3"/>
  <c r="AP461" i="3"/>
  <c r="BF461" i="3" s="1"/>
  <c r="AP215" i="3"/>
  <c r="AP934" i="3"/>
  <c r="AP837" i="3"/>
  <c r="AP635" i="3"/>
  <c r="AP483" i="3"/>
  <c r="BF483" i="3" s="1"/>
  <c r="AP237" i="3"/>
  <c r="BF237" i="3" s="1"/>
  <c r="AP81" i="3"/>
  <c r="BF81" i="3" s="1"/>
  <c r="AP356" i="3"/>
  <c r="BF356" i="3" s="1"/>
  <c r="AP176" i="3"/>
  <c r="AP921" i="3"/>
  <c r="BF921" i="3" s="1"/>
  <c r="AP715" i="3"/>
  <c r="AP319" i="3"/>
  <c r="AP101" i="3"/>
  <c r="AP474" i="3"/>
  <c r="AP332" i="3"/>
  <c r="AP42" i="3"/>
  <c r="AP860" i="3"/>
  <c r="BF860" i="3" s="1"/>
  <c r="AP30" i="3"/>
  <c r="BF30" i="3" s="1"/>
  <c r="AP480" i="3"/>
  <c r="BF480" i="3" s="1"/>
  <c r="AP466" i="3"/>
  <c r="AP289" i="3"/>
  <c r="AP459" i="3"/>
  <c r="AP306" i="3"/>
  <c r="AP928" i="3"/>
  <c r="AP443" i="3"/>
  <c r="BF443" i="3" s="1"/>
  <c r="AP472" i="3"/>
  <c r="AP309" i="3"/>
  <c r="BF309" i="3" s="1"/>
  <c r="AP544" i="3"/>
  <c r="BF544" i="3" s="1"/>
  <c r="AP405" i="3"/>
  <c r="AP996" i="3"/>
  <c r="BF996" i="3" s="1"/>
  <c r="AP913" i="3"/>
  <c r="BF913" i="3" s="1"/>
  <c r="AP107" i="3"/>
  <c r="BF107" i="3" s="1"/>
  <c r="AP498" i="3"/>
  <c r="AP489" i="3"/>
  <c r="AP677" i="3"/>
  <c r="AP485" i="3"/>
  <c r="AP328" i="3"/>
  <c r="BF328" i="3" s="1"/>
  <c r="AP916" i="3"/>
  <c r="AP287" i="3"/>
  <c r="BF287" i="3" s="1"/>
  <c r="AP755" i="3"/>
  <c r="AP757" i="3"/>
  <c r="AP555" i="3"/>
  <c r="BF555" i="3" s="1"/>
  <c r="AP467" i="3"/>
  <c r="BF467" i="3" s="1"/>
  <c r="AP699" i="3"/>
  <c r="AP646" i="3"/>
  <c r="BF646" i="3" s="1"/>
  <c r="AP668" i="3"/>
  <c r="AP225" i="3"/>
  <c r="AP444" i="3"/>
  <c r="AP629" i="3"/>
  <c r="AP543" i="3"/>
  <c r="BF543" i="3" s="1"/>
  <c r="AP568" i="3"/>
  <c r="AP929" i="3"/>
  <c r="AP689" i="3"/>
  <c r="AP163" i="3"/>
  <c r="AP120" i="3"/>
  <c r="BF120" i="3" s="1"/>
  <c r="AP574" i="3"/>
  <c r="AP752" i="3"/>
  <c r="BF752" i="3" s="1"/>
  <c r="AP114" i="3"/>
  <c r="AP235" i="3"/>
  <c r="AP632" i="3"/>
  <c r="BF632" i="3" s="1"/>
  <c r="AP18" i="3"/>
  <c r="AP753" i="3"/>
  <c r="BF753" i="3" s="1"/>
  <c r="AP179" i="3"/>
  <c r="BF179" i="3" s="1"/>
  <c r="AP368" i="3"/>
  <c r="BF368" i="3" s="1"/>
  <c r="AP565" i="3"/>
  <c r="BF565" i="3" s="1"/>
  <c r="AP435" i="3"/>
  <c r="BF435" i="3" s="1"/>
  <c r="AP261" i="3"/>
  <c r="BF261" i="3" s="1"/>
  <c r="AP738" i="3"/>
  <c r="AP588" i="3"/>
  <c r="AP137" i="3"/>
  <c r="BF137" i="3" s="1"/>
  <c r="AP36" i="3"/>
  <c r="AP412" i="3"/>
  <c r="BF412" i="3" s="1"/>
  <c r="AP125" i="3"/>
  <c r="BF125" i="3" s="1"/>
  <c r="AP570" i="3"/>
  <c r="BF570" i="3" s="1"/>
  <c r="AP767" i="3"/>
  <c r="AP291" i="3"/>
  <c r="AP462" i="3"/>
  <c r="BF462" i="3" s="1"/>
  <c r="AP358" i="3"/>
  <c r="BF358" i="3" s="1"/>
  <c r="AP557" i="3"/>
  <c r="BF557" i="3" s="1"/>
  <c r="AP760" i="3"/>
  <c r="BF760" i="3" s="1"/>
  <c r="AP847" i="3"/>
  <c r="AP311" i="3"/>
  <c r="BF311" i="3" s="1"/>
  <c r="AP552" i="3"/>
  <c r="AP409" i="3"/>
  <c r="BF409" i="3" s="1"/>
  <c r="AP998" i="3"/>
  <c r="AP858" i="3"/>
  <c r="BF858" i="3" s="1"/>
  <c r="AP333" i="3"/>
  <c r="AP177" i="3"/>
  <c r="BF177" i="3" s="1"/>
  <c r="AP781" i="3"/>
  <c r="AP686" i="3"/>
  <c r="BF686" i="3" s="1"/>
  <c r="AP488" i="3"/>
  <c r="AP497" i="3"/>
  <c r="AP631" i="3"/>
  <c r="BF631" i="3" s="1"/>
  <c r="AP197" i="3"/>
  <c r="AP861" i="3"/>
  <c r="BF861" i="3" s="1"/>
  <c r="AP766" i="3"/>
  <c r="AP563" i="3"/>
  <c r="AP470" i="3"/>
  <c r="BF470" i="3" s="1"/>
  <c r="AP772" i="3"/>
  <c r="AP872" i="3"/>
  <c r="AP853" i="3"/>
  <c r="BF853" i="3" s="1"/>
  <c r="AP32" i="3"/>
  <c r="AP850" i="3"/>
  <c r="AP707" i="3"/>
  <c r="AP669" i="3"/>
  <c r="BF669" i="3" s="1"/>
  <c r="AP468" i="3"/>
  <c r="BF468" i="3" s="1"/>
  <c r="AP932" i="3"/>
  <c r="AP192" i="3"/>
  <c r="BF192" i="3" s="1"/>
  <c r="AP930" i="3"/>
  <c r="BF930" i="3" s="1"/>
  <c r="AP787" i="3"/>
  <c r="AP452" i="3"/>
  <c r="AP477" i="3"/>
  <c r="AP203" i="3"/>
  <c r="BF203" i="3" s="1"/>
  <c r="AP886" i="3"/>
  <c r="AP876" i="3"/>
  <c r="BF876" i="3" s="1"/>
  <c r="AP150" i="3"/>
  <c r="AP855" i="3"/>
  <c r="AP762" i="3"/>
  <c r="BF762" i="3" s="1"/>
  <c r="AP389" i="3"/>
  <c r="BF389" i="3" s="1"/>
  <c r="AP503" i="3"/>
  <c r="AP196" i="3"/>
  <c r="BF196" i="3" s="1"/>
  <c r="AP322" i="3"/>
  <c r="AP935" i="3"/>
  <c r="BF935" i="3" s="1"/>
  <c r="AP842" i="3"/>
  <c r="AP96" i="3"/>
  <c r="BF96" i="3" s="1"/>
  <c r="AP453" i="3"/>
  <c r="BF453" i="3" s="1"/>
  <c r="AP285" i="3"/>
  <c r="BF285" i="3" s="1"/>
  <c r="AP973" i="3"/>
  <c r="BF973" i="3" s="1"/>
  <c r="AP222" i="3"/>
  <c r="AP79" i="3"/>
  <c r="BF79" i="3" s="1"/>
  <c r="AP219" i="3"/>
  <c r="BF219" i="3" s="1"/>
  <c r="AP548" i="3"/>
  <c r="AP188" i="3"/>
  <c r="BF188" i="3" s="1"/>
  <c r="AP67" i="3"/>
  <c r="AP726" i="3"/>
  <c r="BF726" i="3" s="1"/>
  <c r="AP603" i="3"/>
  <c r="AP441" i="3"/>
  <c r="BF441" i="3" s="1"/>
  <c r="AP326" i="3"/>
  <c r="AP754" i="3"/>
  <c r="BF754" i="3" s="1"/>
  <c r="AP148" i="3"/>
  <c r="AP602" i="3"/>
  <c r="AP230" i="3"/>
  <c r="AP890" i="3"/>
  <c r="BF890" i="3" s="1"/>
  <c r="AP94" i="3"/>
  <c r="AP270" i="3"/>
  <c r="BF270" i="3" s="1"/>
  <c r="AP545" i="3"/>
  <c r="AP965" i="3"/>
  <c r="AP510" i="3"/>
  <c r="BF510" i="3" s="1"/>
  <c r="AP640" i="3"/>
  <c r="BF640" i="3" s="1"/>
  <c r="AP954" i="3"/>
  <c r="AP500" i="3"/>
  <c r="AP61" i="3"/>
  <c r="AP759" i="3"/>
  <c r="AP294" i="3"/>
  <c r="AP298" i="3"/>
  <c r="AP286" i="3"/>
  <c r="BF286" i="3" s="1"/>
  <c r="AP19" i="3"/>
  <c r="AP184" i="3"/>
  <c r="BF184" i="3" s="1"/>
  <c r="AP604" i="3"/>
  <c r="AP244" i="3"/>
  <c r="BF244" i="3" s="1"/>
  <c r="AP780" i="3"/>
  <c r="BF780" i="3" s="1"/>
  <c r="AP980" i="3"/>
  <c r="BF980" i="3" s="1"/>
  <c r="AP966" i="3"/>
  <c r="AP968" i="3"/>
  <c r="AP511" i="3"/>
  <c r="BF511" i="3" s="1"/>
  <c r="AP269" i="3"/>
  <c r="AP740" i="3"/>
  <c r="BF740" i="3" s="1"/>
  <c r="AP971" i="3"/>
  <c r="AP402" i="3"/>
  <c r="BF402" i="3" s="1"/>
  <c r="AP218" i="3"/>
  <c r="AP820" i="3"/>
  <c r="BF820" i="3" s="1"/>
  <c r="AP227" i="3"/>
  <c r="AP113" i="3"/>
  <c r="AP601" i="3"/>
  <c r="BF601" i="3" s="1"/>
  <c r="AP423" i="3"/>
  <c r="BF423" i="3" s="1"/>
  <c r="AP295" i="3"/>
  <c r="AP521" i="3"/>
  <c r="AP175" i="3"/>
  <c r="AP982" i="3"/>
  <c r="AP522" i="3"/>
  <c r="BF522" i="3" s="1"/>
  <c r="AP615" i="3"/>
  <c r="AP224" i="3"/>
  <c r="BF224" i="3" s="1"/>
  <c r="AP873" i="3"/>
  <c r="AP756" i="3"/>
  <c r="AP838" i="3"/>
  <c r="AP902" i="3"/>
  <c r="BF902" i="3" s="1"/>
  <c r="AP431" i="3"/>
  <c r="BF431" i="3" s="1"/>
  <c r="AP284" i="3"/>
  <c r="AP507" i="3"/>
  <c r="AP252" i="3"/>
  <c r="BF252" i="3" s="1"/>
  <c r="AP98" i="3"/>
  <c r="AP580" i="3"/>
  <c r="AP90" i="3"/>
  <c r="BF90" i="3" s="1"/>
  <c r="AP138" i="3"/>
  <c r="AP451" i="3"/>
  <c r="AP730" i="3"/>
  <c r="BF730" i="3" s="1"/>
  <c r="AP59" i="3"/>
  <c r="BF59" i="3" s="1"/>
  <c r="AP153" i="3"/>
  <c r="BF153" i="3" s="1"/>
  <c r="AP39" i="3"/>
  <c r="BF39" i="3" s="1"/>
  <c r="AP900" i="3"/>
  <c r="AP143" i="3"/>
  <c r="BF143" i="3" s="1"/>
  <c r="AP997" i="3"/>
  <c r="AP128" i="3"/>
  <c r="BF128" i="3" s="1"/>
  <c r="AP694" i="3"/>
  <c r="AP685" i="3"/>
  <c r="AP1005" i="3"/>
  <c r="BF1005" i="3" s="1"/>
  <c r="AP591" i="3"/>
  <c r="BF591" i="3" s="1"/>
  <c r="AP990" i="3"/>
  <c r="BF990" i="3" s="1"/>
  <c r="AP105" i="3"/>
  <c r="BF105" i="3" s="1"/>
  <c r="AP337" i="3"/>
  <c r="BF337" i="3" s="1"/>
  <c r="AP156" i="3"/>
  <c r="AP526" i="3"/>
  <c r="BF526" i="3" s="1"/>
  <c r="AP361" i="3"/>
  <c r="AP247" i="3"/>
  <c r="AP133" i="3"/>
  <c r="AP877" i="3"/>
  <c r="G63" i="34"/>
  <c r="K48" i="34"/>
  <c r="J50" i="34"/>
  <c r="K50" i="34" s="1"/>
  <c r="J61" i="34"/>
  <c r="AN312" i="3"/>
  <c r="AN307" i="3"/>
  <c r="AN636" i="3"/>
  <c r="AN150" i="3"/>
  <c r="AN755" i="3"/>
  <c r="AN373" i="3"/>
  <c r="AN357" i="3"/>
  <c r="AN528" i="3"/>
  <c r="AN957" i="3"/>
  <c r="AN112" i="3"/>
  <c r="AN725" i="3"/>
  <c r="AN906" i="3"/>
  <c r="AN124" i="3"/>
  <c r="AN518" i="3"/>
  <c r="AN747" i="3"/>
  <c r="AN146" i="3"/>
  <c r="AN75" i="3"/>
  <c r="AN913" i="3"/>
  <c r="AN103" i="3"/>
  <c r="AN191" i="3"/>
  <c r="AN160" i="3"/>
  <c r="AN749" i="3"/>
  <c r="AN954" i="3"/>
  <c r="AN451" i="3"/>
  <c r="AN905" i="3"/>
  <c r="AN522" i="3"/>
  <c r="AN202" i="3"/>
  <c r="AN540" i="3"/>
  <c r="AN961" i="3"/>
  <c r="AN26" i="3"/>
  <c r="AN110" i="3"/>
  <c r="AN627" i="3"/>
  <c r="AN899" i="3"/>
  <c r="AN13" i="3"/>
  <c r="AN499" i="3"/>
  <c r="AN953" i="3"/>
  <c r="AN570" i="3"/>
  <c r="AN526" i="3"/>
  <c r="AN918" i="3"/>
  <c r="AN549" i="3"/>
  <c r="AN976" i="3"/>
  <c r="AN750" i="3"/>
  <c r="AN974" i="3"/>
  <c r="AN669" i="3"/>
  <c r="AN631" i="3"/>
  <c r="AN422" i="3"/>
  <c r="AN299" i="3"/>
  <c r="AN283" i="3"/>
  <c r="AN574" i="3"/>
  <c r="AN966" i="3"/>
  <c r="AN597" i="3"/>
  <c r="AN537" i="3"/>
  <c r="AN189" i="3"/>
  <c r="AN761" i="3"/>
  <c r="AN983" i="3"/>
  <c r="AN325" i="3"/>
  <c r="AN587" i="3"/>
  <c r="AN815" i="3"/>
  <c r="AN819" i="3"/>
  <c r="AN341" i="3"/>
  <c r="AN104" i="3"/>
  <c r="AN88" i="3"/>
  <c r="AN585" i="3"/>
  <c r="AN237" i="3"/>
  <c r="AN785" i="3"/>
  <c r="AN760" i="3"/>
  <c r="AN27" i="3"/>
  <c r="AN972" i="3"/>
  <c r="AN591" i="3"/>
  <c r="AN278" i="3"/>
  <c r="AN609" i="3"/>
  <c r="AN244" i="3"/>
  <c r="AN231" i="3"/>
  <c r="AN842" i="3"/>
  <c r="AN938" i="3"/>
  <c r="AN77" i="3"/>
  <c r="AN323" i="3"/>
  <c r="AN396" i="3"/>
  <c r="AN86" i="3"/>
  <c r="AN1005" i="3"/>
  <c r="AN804" i="3"/>
  <c r="AN595" i="3"/>
  <c r="AN963" i="3"/>
  <c r="AN165" i="3"/>
  <c r="AN149" i="3"/>
  <c r="AN458" i="3"/>
  <c r="AN346" i="3"/>
  <c r="AN724" i="3"/>
  <c r="AN145" i="3"/>
  <c r="AN245" i="3"/>
  <c r="AN207" i="3"/>
  <c r="AN118" i="3"/>
  <c r="AN643" i="3"/>
  <c r="AN492" i="3"/>
  <c r="AN51" i="3"/>
  <c r="AN612" i="3"/>
  <c r="AN256" i="3"/>
  <c r="AN797" i="3"/>
  <c r="AN132" i="3"/>
  <c r="AN80" i="3"/>
  <c r="AN709" i="3"/>
  <c r="AN43" i="3"/>
  <c r="AN926" i="3"/>
  <c r="AN57" i="3"/>
  <c r="AN42" i="3"/>
  <c r="AN179" i="3"/>
  <c r="AN660" i="3"/>
  <c r="AN637" i="3"/>
  <c r="AN599" i="3"/>
  <c r="AN796" i="3"/>
  <c r="AN206" i="3"/>
  <c r="AN94" i="3"/>
  <c r="AN666" i="3"/>
  <c r="AN419" i="3"/>
  <c r="AN873" i="3"/>
  <c r="AN863" i="3"/>
  <c r="AN356" i="3"/>
  <c r="AN340" i="3"/>
  <c r="AN685" i="3"/>
  <c r="AN647" i="3"/>
  <c r="AN820" i="3"/>
  <c r="AN799" i="3"/>
  <c r="AN267" i="3"/>
  <c r="AN195" i="3"/>
  <c r="AN670" i="3"/>
  <c r="AN133" i="3"/>
  <c r="AN824" i="3"/>
  <c r="AN477" i="3"/>
  <c r="AN886" i="3"/>
  <c r="AN581" i="3"/>
  <c r="AN169" i="3"/>
  <c r="AN153" i="3"/>
  <c r="AN823" i="3"/>
  <c r="AN395" i="3"/>
  <c r="AN319" i="3"/>
  <c r="AN158" i="3"/>
  <c r="AN71" i="3"/>
  <c r="AN230" i="3"/>
  <c r="AN681" i="3"/>
  <c r="AN329" i="3"/>
  <c r="AN847" i="3"/>
  <c r="AN510" i="3"/>
  <c r="AN482" i="3"/>
  <c r="AN274" i="3"/>
  <c r="AN497" i="3"/>
  <c r="AN481" i="3"/>
  <c r="AN282" i="3"/>
  <c r="AN119" i="3"/>
  <c r="AN354" i="3"/>
  <c r="AN219" i="3"/>
  <c r="AN845" i="3"/>
  <c r="AN674" i="3"/>
  <c r="AN843" i="3"/>
  <c r="AN407" i="3"/>
  <c r="AN295" i="3"/>
  <c r="AN744" i="3"/>
  <c r="AN142" i="3"/>
  <c r="AN571" i="3"/>
  <c r="AN473" i="3"/>
  <c r="AN986" i="3"/>
  <c r="AN496" i="3"/>
  <c r="AN633" i="3"/>
  <c r="AN467" i="3"/>
  <c r="AN513" i="3"/>
  <c r="AN466" i="3"/>
  <c r="AN872" i="3"/>
  <c r="AN47" i="3"/>
  <c r="AN31" i="3"/>
  <c r="AN11" i="3"/>
  <c r="AN766" i="3"/>
  <c r="AN14" i="3"/>
  <c r="AN93" i="3"/>
  <c r="AN127" i="3"/>
  <c r="AN96" i="3"/>
  <c r="AN717" i="3"/>
  <c r="AN890" i="3"/>
  <c r="AN387" i="3"/>
  <c r="AN841" i="3"/>
  <c r="AN359" i="3"/>
  <c r="AN138" i="3"/>
  <c r="AN431" i="3"/>
  <c r="AN897" i="3"/>
  <c r="AN460" i="3"/>
  <c r="AN978" i="3"/>
  <c r="AN680" i="3"/>
  <c r="AN730" i="3"/>
  <c r="AN440" i="3"/>
  <c r="AN435" i="3"/>
  <c r="AN889" i="3"/>
  <c r="AN487" i="3"/>
  <c r="AN391" i="3"/>
  <c r="AN854" i="3"/>
  <c r="AN429" i="3"/>
  <c r="AN912" i="3"/>
  <c r="AN718" i="3"/>
  <c r="AN910" i="3"/>
  <c r="AN605" i="3"/>
  <c r="AN567" i="3"/>
  <c r="AN409" i="3"/>
  <c r="AN239" i="3"/>
  <c r="AN223" i="3"/>
  <c r="AN509" i="3"/>
  <c r="AN902" i="3"/>
  <c r="AN533" i="3"/>
  <c r="AN418" i="3"/>
  <c r="AN125" i="3"/>
  <c r="AN729" i="3"/>
  <c r="AN919" i="3"/>
  <c r="AN137" i="3"/>
  <c r="AN523" i="3"/>
  <c r="AN783" i="3"/>
  <c r="AN314" i="3"/>
  <c r="AN802" i="3"/>
  <c r="AN40" i="3"/>
  <c r="AN24" i="3"/>
  <c r="AN521" i="3"/>
  <c r="AN173" i="3"/>
  <c r="AN753" i="3"/>
  <c r="AN728" i="3"/>
  <c r="AN454" i="3"/>
  <c r="AN908" i="3"/>
  <c r="AN527" i="3"/>
  <c r="AN215" i="3"/>
  <c r="AN545" i="3"/>
  <c r="AN99" i="3"/>
  <c r="AN221" i="3"/>
  <c r="AN338" i="3"/>
  <c r="AN366" i="3"/>
  <c r="AN350" i="3"/>
  <c r="AN752" i="3"/>
  <c r="AN507" i="3"/>
  <c r="AN401" i="3"/>
  <c r="AN933" i="3"/>
  <c r="AN531" i="3"/>
  <c r="AN931" i="3"/>
  <c r="AN560" i="3"/>
  <c r="AN989" i="3"/>
  <c r="AN754" i="3"/>
  <c r="AN134" i="3"/>
  <c r="AN762" i="3"/>
  <c r="AN459" i="3"/>
  <c r="AN580" i="3"/>
  <c r="AN705" i="3"/>
  <c r="AN652" i="3"/>
  <c r="AN914" i="3"/>
  <c r="AN655" i="3"/>
  <c r="AN54" i="3"/>
  <c r="AN416" i="3"/>
  <c r="AN995" i="3"/>
  <c r="AN427" i="3"/>
  <c r="AN411" i="3"/>
  <c r="AN695" i="3"/>
  <c r="AN200" i="3"/>
  <c r="AN856" i="3"/>
  <c r="AN554" i="3"/>
  <c r="AN503" i="3"/>
  <c r="AN476" i="3"/>
  <c r="AN994" i="3"/>
  <c r="AN596" i="3"/>
  <c r="AN573" i="3"/>
  <c r="AN535" i="3"/>
  <c r="AN764" i="3"/>
  <c r="AN36" i="3"/>
  <c r="AN985" i="3"/>
  <c r="AN602" i="3"/>
  <c r="AN355" i="3"/>
  <c r="AN684" i="3"/>
  <c r="AN447" i="3"/>
  <c r="AN292" i="3"/>
  <c r="AN276" i="3"/>
  <c r="AN621" i="3"/>
  <c r="AN583" i="3"/>
  <c r="AN788" i="3"/>
  <c r="AN767" i="3"/>
  <c r="AN82" i="3"/>
  <c r="AN1000" i="3"/>
  <c r="AN606" i="3"/>
  <c r="AN998" i="3"/>
  <c r="AN629" i="3"/>
  <c r="AN306" i="3"/>
  <c r="AN822" i="3"/>
  <c r="AN780" i="3"/>
  <c r="AN105" i="3"/>
  <c r="AN89" i="3"/>
  <c r="AN791" i="3"/>
  <c r="AN210" i="3"/>
  <c r="AN126" i="3"/>
  <c r="AN996" i="3"/>
  <c r="AN504" i="3"/>
  <c r="AN59" i="3"/>
  <c r="AN617" i="3"/>
  <c r="AN265" i="3"/>
  <c r="AN801" i="3"/>
  <c r="AN333" i="3"/>
  <c r="AN745" i="3"/>
  <c r="AN367" i="3"/>
  <c r="AN433" i="3"/>
  <c r="AN417" i="3"/>
  <c r="AN116" i="3"/>
  <c r="AN55" i="3"/>
  <c r="AN187" i="3"/>
  <c r="AN49" i="3"/>
  <c r="AN648" i="3"/>
  <c r="AN610" i="3"/>
  <c r="AN800" i="3"/>
  <c r="AN241" i="3"/>
  <c r="AN129" i="3"/>
  <c r="AN712" i="3"/>
  <c r="AN682" i="3"/>
  <c r="AN113" i="3"/>
  <c r="AN236" i="3"/>
  <c r="AN220" i="3"/>
  <c r="AN177" i="3"/>
  <c r="AN829" i="3"/>
  <c r="AN405" i="3"/>
  <c r="AN630" i="3"/>
  <c r="AN803" i="3"/>
  <c r="AN270" i="3"/>
  <c r="AN203" i="3"/>
  <c r="AN675" i="3"/>
  <c r="AN324" i="3"/>
  <c r="AN901" i="3"/>
  <c r="AN563" i="3"/>
  <c r="AN775" i="3"/>
  <c r="AN428" i="3"/>
  <c r="AN16" i="3"/>
  <c r="AN199" i="3"/>
  <c r="AN530" i="3"/>
  <c r="AN921" i="3"/>
  <c r="AN394" i="3"/>
  <c r="AN776" i="3"/>
  <c r="AN434" i="3"/>
  <c r="AN296" i="3"/>
  <c r="AN280" i="3"/>
  <c r="AN951" i="3"/>
  <c r="AN204" i="3"/>
  <c r="AN358" i="3"/>
  <c r="AN514" i="3"/>
  <c r="AN376" i="3"/>
  <c r="AN371" i="3"/>
  <c r="AN825" i="3"/>
  <c r="AN317" i="3"/>
  <c r="AN225" i="3"/>
  <c r="AN806" i="3"/>
  <c r="AN228" i="3"/>
  <c r="AN848" i="3"/>
  <c r="AN679" i="3"/>
  <c r="AN846" i="3"/>
  <c r="AN541" i="3"/>
  <c r="AN474" i="3"/>
  <c r="AN188" i="3"/>
  <c r="AN175" i="3"/>
  <c r="AN159" i="3"/>
  <c r="AN349" i="3"/>
  <c r="AN838" i="3"/>
  <c r="AN386" i="3"/>
  <c r="AN251" i="3"/>
  <c r="AN61" i="3"/>
  <c r="AN697" i="3"/>
  <c r="AN855" i="3"/>
  <c r="AN462" i="3"/>
  <c r="AN378" i="3"/>
  <c r="AN751" i="3"/>
  <c r="AN450" i="3"/>
  <c r="AN658" i="3"/>
  <c r="AN488" i="3"/>
  <c r="AN472" i="3"/>
  <c r="AN375" i="3"/>
  <c r="AN109" i="3"/>
  <c r="AN721" i="3"/>
  <c r="AN696" i="3"/>
  <c r="AN390" i="3"/>
  <c r="AN844" i="3"/>
  <c r="AN368" i="3"/>
  <c r="AN151" i="3"/>
  <c r="AN439" i="3"/>
  <c r="AN964" i="3"/>
  <c r="AN194" i="3"/>
  <c r="AN876" i="3"/>
  <c r="AN302" i="3"/>
  <c r="AN286" i="3"/>
  <c r="AN720" i="3"/>
  <c r="AN438" i="3"/>
  <c r="AN248" i="3"/>
  <c r="AN869" i="3"/>
  <c r="AN400" i="3"/>
  <c r="AN867" i="3"/>
  <c r="AN463" i="3"/>
  <c r="AN925" i="3"/>
  <c r="AN722" i="3"/>
  <c r="AN987" i="3"/>
  <c r="AN578" i="3"/>
  <c r="AN840" i="3"/>
  <c r="AN117" i="3"/>
  <c r="AN385" i="3"/>
  <c r="AN917" i="3"/>
  <c r="AN515" i="3"/>
  <c r="AN364" i="3"/>
  <c r="AN882" i="3"/>
  <c r="AN426" i="3"/>
  <c r="AN128" i="3"/>
  <c r="AN733" i="3"/>
  <c r="AN922" i="3"/>
  <c r="AN328" i="3"/>
  <c r="AN598" i="3"/>
  <c r="AN809" i="3"/>
  <c r="AN370" i="3"/>
  <c r="AN665" i="3"/>
  <c r="AN935" i="3"/>
  <c r="AN193" i="3"/>
  <c r="AN748" i="3"/>
  <c r="AN342" i="3"/>
  <c r="AN774" i="3"/>
  <c r="AN304" i="3"/>
  <c r="AN624" i="3"/>
  <c r="AN168" i="3"/>
  <c r="AN152" i="3"/>
  <c r="AN649" i="3"/>
  <c r="AN297" i="3"/>
  <c r="AN517" i="3"/>
  <c r="AN229" i="3"/>
  <c r="AN213" i="3"/>
  <c r="AN557" i="3"/>
  <c r="AN519" i="3"/>
  <c r="AN756" i="3"/>
  <c r="AN735" i="3"/>
  <c r="AN449" i="3"/>
  <c r="AN936" i="3"/>
  <c r="AN542" i="3"/>
  <c r="AN934" i="3"/>
  <c r="AN565" i="3"/>
  <c r="AN139" i="3"/>
  <c r="AN790" i="3"/>
  <c r="AN107" i="3"/>
  <c r="AN41" i="3"/>
  <c r="AN25" i="3"/>
  <c r="AN759" i="3"/>
  <c r="AN66" i="3"/>
  <c r="AN984" i="3"/>
  <c r="AN932" i="3"/>
  <c r="AN441" i="3"/>
  <c r="AN959" i="3"/>
  <c r="AN553" i="3"/>
  <c r="AN205" i="3"/>
  <c r="AN769" i="3"/>
  <c r="AN166" i="3"/>
  <c r="AN968" i="3"/>
  <c r="AN723" i="3"/>
  <c r="AN369" i="3"/>
  <c r="AN353" i="3"/>
  <c r="AN980" i="3"/>
  <c r="AN489" i="3"/>
  <c r="AN17" i="3"/>
  <c r="AN955" i="3"/>
  <c r="AN584" i="3"/>
  <c r="AN546" i="3"/>
  <c r="AN768" i="3"/>
  <c r="AN70" i="3"/>
  <c r="AN988" i="3"/>
  <c r="AN671" i="3"/>
  <c r="AN849" i="3"/>
  <c r="AN39" i="3"/>
  <c r="AN172" i="3"/>
  <c r="AN156" i="3"/>
  <c r="AN1003" i="3"/>
  <c r="AN632" i="3"/>
  <c r="AN252" i="3"/>
  <c r="AN566" i="3"/>
  <c r="AN771" i="3"/>
  <c r="AN130" i="3"/>
  <c r="AN33" i="3"/>
  <c r="AN611" i="3"/>
  <c r="AN136" i="3"/>
  <c r="AN837" i="3"/>
  <c r="AN616" i="3"/>
  <c r="AN851" i="3"/>
  <c r="AN500" i="3"/>
  <c r="AN389" i="3"/>
  <c r="AN614" i="3"/>
  <c r="AN795" i="3"/>
  <c r="AN250" i="3"/>
  <c r="AN588" i="3"/>
  <c r="AN22" i="3"/>
  <c r="AN512" i="3"/>
  <c r="AN68" i="3"/>
  <c r="AN628" i="3"/>
  <c r="AN332" i="3"/>
  <c r="AN850" i="3"/>
  <c r="AN10" i="3"/>
  <c r="AN143" i="3"/>
  <c r="AN946" i="3"/>
  <c r="AN662" i="3"/>
  <c r="AN529" i="3"/>
  <c r="AN698" i="3"/>
  <c r="AN538" i="3"/>
  <c r="AN909" i="3"/>
  <c r="AN84" i="3"/>
  <c r="AN870" i="3"/>
  <c r="AN430" i="3"/>
  <c r="AN414" i="3"/>
  <c r="AN784" i="3"/>
  <c r="AN155" i="3"/>
  <c r="AN174" i="3"/>
  <c r="AN491" i="3"/>
  <c r="AN475" i="3"/>
  <c r="AN727" i="3"/>
  <c r="AN388" i="3"/>
  <c r="AN920" i="3"/>
  <c r="AN868" i="3"/>
  <c r="AN377" i="3"/>
  <c r="AN895" i="3"/>
  <c r="AN461" i="3"/>
  <c r="AN141" i="3"/>
  <c r="AN737" i="3"/>
  <c r="AN999" i="3"/>
  <c r="AN990" i="3"/>
  <c r="AN941" i="3"/>
  <c r="AN305" i="3"/>
  <c r="AN289" i="3"/>
  <c r="AN916" i="3"/>
  <c r="AN425" i="3"/>
  <c r="AN943" i="3"/>
  <c r="AN891" i="3"/>
  <c r="AN520" i="3"/>
  <c r="AN423" i="3"/>
  <c r="AN736" i="3"/>
  <c r="AN470" i="3"/>
  <c r="AN924" i="3"/>
  <c r="AN607" i="3"/>
  <c r="AN874" i="3"/>
  <c r="AN29" i="3"/>
  <c r="AN108" i="3"/>
  <c r="AN92" i="3"/>
  <c r="AN939" i="3"/>
  <c r="AN568" i="3"/>
  <c r="AN73" i="3"/>
  <c r="AN498" i="3"/>
  <c r="AN739" i="3"/>
  <c r="AN452" i="3"/>
  <c r="AN949" i="3"/>
  <c r="AN547" i="3"/>
  <c r="AN947" i="3"/>
  <c r="AN640" i="3"/>
  <c r="AN294" i="3"/>
  <c r="AN706" i="3"/>
  <c r="AN436" i="3"/>
  <c r="AN201" i="3"/>
  <c r="AN550" i="3"/>
  <c r="AN763" i="3"/>
  <c r="AN186" i="3"/>
  <c r="AN524" i="3"/>
  <c r="AN945" i="3"/>
  <c r="AN444" i="3"/>
  <c r="AN962" i="3"/>
  <c r="AN564" i="3"/>
  <c r="AN268" i="3"/>
  <c r="AN805" i="3"/>
  <c r="AN979" i="3"/>
  <c r="AN311" i="3"/>
  <c r="AN249" i="3"/>
  <c r="AN234" i="3"/>
  <c r="AN572" i="3"/>
  <c r="AN993" i="3"/>
  <c r="AN960" i="3"/>
  <c r="AN742" i="3"/>
  <c r="AN958" i="3"/>
  <c r="AN589" i="3"/>
  <c r="AN551" i="3"/>
  <c r="AN772" i="3"/>
  <c r="AN271" i="3"/>
  <c r="AN163" i="3"/>
  <c r="AN337" i="3"/>
  <c r="AN67" i="3"/>
  <c r="AN548" i="3"/>
  <c r="AN625" i="3"/>
  <c r="AN948" i="3"/>
  <c r="AN501" i="3"/>
  <c r="AN291" i="3"/>
  <c r="AN714" i="3"/>
  <c r="AN667" i="3"/>
  <c r="AN471" i="3"/>
  <c r="AN309" i="3"/>
  <c r="AN293" i="3"/>
  <c r="AN352" i="3"/>
  <c r="AN893" i="3"/>
  <c r="AN828" i="3"/>
  <c r="AN360" i="3"/>
  <c r="AN344" i="3"/>
  <c r="AN38" i="3"/>
  <c r="AN392" i="3"/>
  <c r="AN619" i="3"/>
  <c r="AN575" i="3"/>
  <c r="AN262" i="3"/>
  <c r="AN593" i="3"/>
  <c r="AN30" i="3"/>
  <c r="AN23" i="3"/>
  <c r="AN102" i="3"/>
  <c r="AN836" i="3"/>
  <c r="AN738" i="3"/>
  <c r="AN603" i="3"/>
  <c r="AN178" i="3"/>
  <c r="AN162" i="3"/>
  <c r="AN623" i="3"/>
  <c r="AN310" i="3"/>
  <c r="AN641" i="3"/>
  <c r="AN608" i="3"/>
  <c r="AN62" i="3"/>
  <c r="AN778" i="3"/>
  <c r="AN91" i="3"/>
  <c r="AN664" i="3"/>
  <c r="AN626" i="3"/>
  <c r="AN859" i="3"/>
  <c r="AN561" i="3"/>
  <c r="AN445" i="3"/>
  <c r="AN506" i="3"/>
  <c r="AN485" i="3"/>
  <c r="AN656" i="3"/>
  <c r="AN190" i="3"/>
  <c r="AN240" i="3"/>
  <c r="AN789" i="3"/>
  <c r="AN115" i="3"/>
  <c r="AN456" i="3"/>
  <c r="AN646" i="3"/>
  <c r="AN811" i="3"/>
  <c r="AN511" i="3"/>
  <c r="AN413" i="3"/>
  <c r="AN343" i="3"/>
  <c r="AN148" i="3"/>
  <c r="AN315" i="3"/>
  <c r="AN284" i="3"/>
  <c r="AN813" i="3"/>
  <c r="AN243" i="3"/>
  <c r="AN164" i="3"/>
  <c r="AN52" i="3"/>
  <c r="AN650" i="3"/>
  <c r="AN339" i="3"/>
  <c r="AN668" i="3"/>
  <c r="AN235" i="3"/>
  <c r="AN154" i="3"/>
  <c r="AN448" i="3"/>
  <c r="AN977" i="3"/>
  <c r="AN101" i="3"/>
  <c r="AN85" i="3"/>
  <c r="AN288" i="3"/>
  <c r="AN180" i="3"/>
  <c r="AN692" i="3"/>
  <c r="AN654" i="3"/>
  <c r="AN72" i="3"/>
  <c r="AN677" i="3"/>
  <c r="AN263" i="3"/>
  <c r="AN814" i="3"/>
  <c r="AN301" i="3"/>
  <c r="AN928" i="3"/>
  <c r="AN726" i="3"/>
  <c r="AN48" i="3"/>
  <c r="AN508" i="3"/>
  <c r="AN831" i="3"/>
  <c r="AN345" i="3"/>
  <c r="AN238" i="3"/>
  <c r="AN792" i="3"/>
  <c r="AN410" i="3"/>
  <c r="AN653" i="3"/>
  <c r="AN79" i="3"/>
  <c r="AN786" i="3"/>
  <c r="AN181" i="3"/>
  <c r="AN18" i="3"/>
  <c r="AN981" i="3"/>
  <c r="AN579" i="3"/>
  <c r="AN486" i="3"/>
  <c r="AN232" i="3"/>
  <c r="AN216" i="3"/>
  <c r="AN852" i="3"/>
  <c r="AN361" i="3"/>
  <c r="AN879" i="3"/>
  <c r="AN827" i="3"/>
  <c r="AN365" i="3"/>
  <c r="AN257" i="3"/>
  <c r="AN704" i="3"/>
  <c r="AN406" i="3"/>
  <c r="AN860" i="3"/>
  <c r="AN543" i="3"/>
  <c r="AN502" i="3"/>
  <c r="AN184" i="3"/>
  <c r="AN44" i="3"/>
  <c r="AN28" i="3"/>
  <c r="AN875" i="3"/>
  <c r="AN493" i="3"/>
  <c r="AN398" i="3"/>
  <c r="AN327" i="3"/>
  <c r="AN707" i="3"/>
  <c r="AN273" i="3"/>
  <c r="AN885" i="3"/>
  <c r="AN442" i="3"/>
  <c r="AN883" i="3"/>
  <c r="AN576" i="3"/>
  <c r="AN281" i="3"/>
  <c r="AN381" i="3"/>
  <c r="AN372" i="3"/>
  <c r="AN12" i="3"/>
  <c r="AN455" i="3"/>
  <c r="AN731" i="3"/>
  <c r="AN122" i="3"/>
  <c r="AN362" i="3"/>
  <c r="AN881" i="3"/>
  <c r="AN380" i="3"/>
  <c r="AN898" i="3"/>
  <c r="AN495" i="3"/>
  <c r="AN208" i="3"/>
  <c r="AN773" i="3"/>
  <c r="AN770" i="3"/>
  <c r="AN713" i="3"/>
  <c r="AN185" i="3"/>
  <c r="AN170" i="3"/>
  <c r="AN490" i="3"/>
  <c r="AN929" i="3"/>
  <c r="AN896" i="3"/>
  <c r="AN710" i="3"/>
  <c r="AN894" i="3"/>
  <c r="AN525" i="3"/>
  <c r="AN432" i="3"/>
  <c r="AN740" i="3"/>
  <c r="AN78" i="3"/>
  <c r="AN1001" i="3"/>
  <c r="AN171" i="3"/>
  <c r="AN484" i="3"/>
  <c r="AN468" i="3"/>
  <c r="AN944" i="3"/>
  <c r="AN734" i="3"/>
  <c r="AN942" i="3"/>
  <c r="AN903" i="3"/>
  <c r="AN76" i="3"/>
  <c r="AN505" i="3"/>
  <c r="AN743" i="3"/>
  <c r="AN465" i="3"/>
  <c r="AN952" i="3"/>
  <c r="AN622" i="3"/>
  <c r="AN15" i="3"/>
  <c r="AN967" i="3"/>
  <c r="AN686" i="3"/>
  <c r="AN192" i="3"/>
  <c r="AN812" i="3"/>
  <c r="AN457" i="3"/>
  <c r="AN415" i="3"/>
  <c r="AN620" i="3"/>
  <c r="AN907" i="3"/>
  <c r="AN703" i="3"/>
  <c r="AN992" i="3"/>
  <c r="AN63" i="3"/>
  <c r="AN32" i="3"/>
  <c r="AN678" i="3"/>
  <c r="AN826" i="3"/>
  <c r="AN645" i="3"/>
  <c r="AN114" i="3"/>
  <c r="AN98" i="3"/>
  <c r="AN559" i="3"/>
  <c r="AN247" i="3"/>
  <c r="AN577" i="3"/>
  <c r="AN544" i="3"/>
  <c r="AN973" i="3"/>
  <c r="AN746" i="3"/>
  <c r="AN971" i="3"/>
  <c r="AN600" i="3"/>
  <c r="AN562" i="3"/>
  <c r="AN808" i="3"/>
  <c r="AN777" i="3"/>
  <c r="AN516" i="3"/>
  <c r="AN437" i="3"/>
  <c r="AN421" i="3"/>
  <c r="AN592" i="3"/>
  <c r="AN20" i="3"/>
  <c r="AN176" i="3"/>
  <c r="AN757" i="3"/>
  <c r="AN970" i="3"/>
  <c r="AN277" i="3"/>
  <c r="AN582" i="3"/>
  <c r="AN779" i="3"/>
  <c r="AN331" i="3"/>
  <c r="AN246" i="3"/>
  <c r="AN716" i="3"/>
  <c r="AN279" i="3"/>
  <c r="AN255" i="3"/>
  <c r="AN224" i="3"/>
  <c r="AN781" i="3"/>
  <c r="AN46" i="3"/>
  <c r="AN19" i="3"/>
  <c r="AN969" i="3"/>
  <c r="AN586" i="3"/>
  <c r="AN275" i="3"/>
  <c r="AN604" i="3"/>
  <c r="AN65" i="3"/>
  <c r="AN90" i="3"/>
  <c r="AN303" i="3"/>
  <c r="AN1002" i="3"/>
  <c r="AN37" i="3"/>
  <c r="AN21" i="3"/>
  <c r="AN147" i="3"/>
  <c r="AN35" i="3"/>
  <c r="AN634" i="3"/>
  <c r="AN590" i="3"/>
  <c r="AN982" i="3"/>
  <c r="AN613" i="3"/>
  <c r="AN97" i="3"/>
  <c r="AN782" i="3"/>
  <c r="AN100" i="3"/>
  <c r="AN864" i="3"/>
  <c r="AN694" i="3"/>
  <c r="AN877" i="3"/>
  <c r="AN363" i="3"/>
  <c r="AN347" i="3"/>
  <c r="AN638" i="3"/>
  <c r="AN56" i="3"/>
  <c r="AN661" i="3"/>
  <c r="AN601" i="3"/>
  <c r="AN253" i="3"/>
  <c r="AN793" i="3"/>
  <c r="AN123" i="3"/>
  <c r="AN469" i="3"/>
  <c r="AN651" i="3"/>
  <c r="AN871" i="3"/>
  <c r="AN644" i="3"/>
  <c r="AN693" i="3"/>
  <c r="AN965" i="3"/>
  <c r="AN290" i="3"/>
  <c r="AN940" i="3"/>
  <c r="AN833" i="3"/>
  <c r="AN198" i="3"/>
  <c r="AN552" i="3"/>
  <c r="AN615" i="3"/>
  <c r="AN997" i="3"/>
  <c r="AN335" i="3"/>
  <c r="AN494" i="3"/>
  <c r="AN659" i="3"/>
  <c r="AN334" i="3"/>
  <c r="AN58" i="3"/>
  <c r="AN144" i="3"/>
  <c r="AN320" i="3"/>
  <c r="AN287" i="3"/>
  <c r="AN404" i="3"/>
  <c r="AN336" i="3"/>
  <c r="AN539" i="3"/>
  <c r="AN351" i="3"/>
  <c r="AN569" i="3"/>
  <c r="AN975" i="3"/>
  <c r="AN50" i="3"/>
  <c r="AN95" i="3"/>
  <c r="AN635" i="3"/>
  <c r="AN214" i="3"/>
  <c r="AN639" i="3"/>
  <c r="AN900" i="3"/>
  <c r="AN374" i="3"/>
  <c r="AN861" i="3"/>
  <c r="AN197" i="3"/>
  <c r="AN64" i="3"/>
  <c r="AN787" i="3"/>
  <c r="AN222" i="3"/>
  <c r="AN556" i="3"/>
  <c r="AN817" i="3"/>
  <c r="AN443" i="3"/>
  <c r="AN478" i="3"/>
  <c r="AN120" i="3"/>
  <c r="AN892" i="3"/>
  <c r="AN196" i="3"/>
  <c r="AN741" i="3"/>
  <c r="AN865" i="3"/>
  <c r="AN708" i="3"/>
  <c r="AN880" i="3"/>
  <c r="AN711" i="3"/>
  <c r="AN233" i="3"/>
  <c r="AN135" i="3"/>
  <c r="AN956" i="3"/>
  <c r="AN732" i="3"/>
  <c r="AN34" i="3"/>
  <c r="AN182" i="3"/>
  <c r="AN807" i="3"/>
  <c r="AN424" i="3"/>
  <c r="AN326" i="3"/>
  <c r="AN915" i="3"/>
  <c r="AN69" i="3"/>
  <c r="AN690" i="3"/>
  <c r="AN853" i="3"/>
  <c r="AN701" i="3"/>
  <c r="AN379" i="3"/>
  <c r="AN700" i="3"/>
  <c r="AN927" i="3"/>
  <c r="AN673" i="3"/>
  <c r="AN412" i="3"/>
  <c r="AN816" i="3"/>
  <c r="AN688" i="3"/>
  <c r="AN308" i="3"/>
  <c r="AN676" i="3"/>
  <c r="AN594" i="3"/>
  <c r="AN832" i="3"/>
  <c r="AN483" i="3"/>
  <c r="AN702" i="3"/>
  <c r="AN321" i="3"/>
  <c r="AN217" i="3"/>
  <c r="AN397" i="3"/>
  <c r="AN264" i="3"/>
  <c r="AN642" i="3"/>
  <c r="AN479" i="3"/>
  <c r="AN798" i="3"/>
  <c r="AN318" i="3"/>
  <c r="AN408" i="3"/>
  <c r="AN657" i="3"/>
  <c r="AN991" i="3"/>
  <c r="AN672" i="3"/>
  <c r="AN923" i="3"/>
  <c r="AN383" i="3"/>
  <c r="AN858" i="3"/>
  <c r="AN348" i="3"/>
  <c r="AN403" i="3"/>
  <c r="AN715" i="3"/>
  <c r="AN83" i="3"/>
  <c r="AN183" i="3"/>
  <c r="AN211" i="3"/>
  <c r="AN212" i="3"/>
  <c r="AN209" i="3"/>
  <c r="AN227" i="3"/>
  <c r="AN242" i="3"/>
  <c r="AN259" i="3"/>
  <c r="AN1004" i="3"/>
  <c r="AN300" i="3"/>
  <c r="AN140" i="3"/>
  <c r="AN866" i="3"/>
  <c r="AN857" i="3"/>
  <c r="AN313" i="3"/>
  <c r="AN691" i="3"/>
  <c r="AN532" i="3"/>
  <c r="AN258" i="3"/>
  <c r="AN818" i="3"/>
  <c r="AN285" i="3"/>
  <c r="AN834" i="3"/>
  <c r="AN121" i="3"/>
  <c r="AN830" i="3"/>
  <c r="AN689" i="3"/>
  <c r="AN839" i="3"/>
  <c r="AN558" i="3"/>
  <c r="AN60" i="3"/>
  <c r="AN393" i="3"/>
  <c r="AN765" i="3"/>
  <c r="AN261" i="3"/>
  <c r="AN794" i="3"/>
  <c r="AN81" i="3"/>
  <c r="AN719" i="3"/>
  <c r="AN45" i="3"/>
  <c r="AN87" i="3"/>
  <c r="AN226" i="3"/>
  <c r="AN810" i="3"/>
  <c r="AN862" i="3"/>
  <c r="AN821" i="3"/>
  <c r="AN534" i="3"/>
  <c r="AN384" i="3"/>
  <c r="AN402" i="3"/>
  <c r="AN618" i="3"/>
  <c r="AN131" i="3"/>
  <c r="AN835" i="3"/>
  <c r="AN161" i="3"/>
  <c r="AN480" i="3"/>
  <c r="AN699" i="3"/>
  <c r="AN298" i="3"/>
  <c r="AN106" i="3"/>
  <c r="AN399" i="3"/>
  <c r="AN420" i="3"/>
  <c r="AN446" i="3"/>
  <c r="AN950" i="3"/>
  <c r="AN464" i="3"/>
  <c r="AN911" i="3"/>
  <c r="AN555" i="3"/>
  <c r="AN758" i="3"/>
  <c r="AN930" i="3"/>
  <c r="AN663" i="3"/>
  <c r="AN157" i="3"/>
  <c r="AN111" i="3"/>
  <c r="AN266" i="3"/>
  <c r="AN74" i="3"/>
  <c r="AN322" i="3"/>
  <c r="AN937" i="3"/>
  <c r="AN536" i="3"/>
  <c r="AN453" i="3"/>
  <c r="AN53" i="3"/>
  <c r="AN272" i="3"/>
  <c r="AN878" i="3"/>
  <c r="AN167" i="3"/>
  <c r="AN260" i="3"/>
  <c r="AN382" i="3"/>
  <c r="AN888" i="3"/>
  <c r="AN683" i="3"/>
  <c r="AN254" i="3"/>
  <c r="AN316" i="3"/>
  <c r="AN887" i="3"/>
  <c r="AN269" i="3"/>
  <c r="AN330" i="3"/>
  <c r="AN904" i="3"/>
  <c r="AN884" i="3"/>
  <c r="AN687" i="3"/>
  <c r="AN218" i="3"/>
  <c r="E63" i="34"/>
  <c r="AO120" i="3"/>
  <c r="AO35" i="3"/>
  <c r="AO244" i="3"/>
  <c r="AO622" i="3"/>
  <c r="AO442" i="3"/>
  <c r="AO604" i="3"/>
  <c r="AO727" i="3"/>
  <c r="AO704" i="3"/>
  <c r="AO745" i="3"/>
  <c r="AO563" i="3"/>
  <c r="AO987" i="3"/>
  <c r="AO766" i="3"/>
  <c r="AO605" i="3"/>
  <c r="AO483" i="3"/>
  <c r="AO19" i="3"/>
  <c r="AO375" i="3"/>
  <c r="AO400" i="3"/>
  <c r="AO538" i="3"/>
  <c r="AO730" i="3"/>
  <c r="AO414" i="3"/>
  <c r="AO112" i="3"/>
  <c r="AO293" i="3"/>
  <c r="AO158" i="3"/>
  <c r="AO377" i="3"/>
  <c r="AO154" i="3"/>
  <c r="AO211" i="3"/>
  <c r="AO353" i="3"/>
  <c r="AO546" i="3"/>
  <c r="AO681" i="3"/>
  <c r="AO761" i="3"/>
  <c r="AO794" i="3"/>
  <c r="AO637" i="3"/>
  <c r="AO949" i="3"/>
  <c r="AO216" i="3"/>
  <c r="AO201" i="3"/>
  <c r="AO644" i="3"/>
  <c r="AO77" i="3"/>
  <c r="AO309" i="3"/>
  <c r="AO248" i="3"/>
  <c r="AO338" i="3"/>
  <c r="AO573" i="3"/>
  <c r="AO927" i="3"/>
  <c r="AO204" i="3"/>
  <c r="AO548" i="3"/>
  <c r="AO361" i="3"/>
  <c r="AO549" i="3"/>
  <c r="AO687" i="3"/>
  <c r="AO728" i="3"/>
  <c r="AO962" i="3"/>
  <c r="AO856" i="3"/>
  <c r="AO823" i="3"/>
  <c r="AO991" i="3"/>
  <c r="AO118" i="3"/>
  <c r="AO137" i="3"/>
  <c r="AO957" i="3"/>
  <c r="AO553" i="3"/>
  <c r="AO972" i="3"/>
  <c r="AO210" i="3"/>
  <c r="AO224" i="3"/>
  <c r="AO876" i="3"/>
  <c r="AO616" i="3"/>
  <c r="AO813" i="3"/>
  <c r="AO731" i="3"/>
  <c r="AO336" i="3"/>
  <c r="AO593" i="3"/>
  <c r="AO70" i="3"/>
  <c r="AO233" i="3"/>
  <c r="AO372" i="3"/>
  <c r="AO104" i="3"/>
  <c r="AO14" i="3"/>
  <c r="AO631" i="3"/>
  <c r="AO109" i="3"/>
  <c r="AO725" i="3"/>
  <c r="AO188" i="3"/>
  <c r="AO808" i="3"/>
  <c r="AO462" i="3"/>
  <c r="AO49" i="3"/>
  <c r="AO135" i="3"/>
  <c r="AO187" i="3"/>
  <c r="AO299" i="3"/>
  <c r="AO545" i="3"/>
  <c r="AO613" i="3"/>
  <c r="AO521" i="3"/>
  <c r="AO733" i="3"/>
  <c r="AO936" i="3"/>
  <c r="AO316" i="3"/>
  <c r="AO229" i="3"/>
  <c r="AO678" i="3"/>
  <c r="AO901" i="3"/>
  <c r="AO378" i="3"/>
  <c r="AO993" i="3"/>
  <c r="AO36" i="3"/>
  <c r="AO21" i="3"/>
  <c r="AO48" i="3"/>
  <c r="AO577" i="3"/>
  <c r="AO114" i="3"/>
  <c r="AO445" i="3"/>
  <c r="AO989" i="3"/>
  <c r="AO854" i="3"/>
  <c r="AO449" i="3"/>
  <c r="AO273" i="3"/>
  <c r="AO440" i="3"/>
  <c r="AO975" i="3"/>
  <c r="AO953" i="3"/>
  <c r="AO893" i="3"/>
  <c r="AO115" i="3"/>
  <c r="AO790" i="3"/>
  <c r="AO783" i="3"/>
  <c r="AO319" i="3"/>
  <c r="AO185" i="3"/>
  <c r="AO477" i="3"/>
  <c r="AO323" i="3"/>
  <c r="AO222" i="3"/>
  <c r="AO58" i="3"/>
  <c r="AO410" i="3"/>
  <c r="AO251" i="3"/>
  <c r="AO331" i="3"/>
  <c r="AO974" i="3"/>
  <c r="AO665" i="3"/>
  <c r="AO335" i="3"/>
  <c r="AO123" i="3"/>
  <c r="AO363" i="3"/>
  <c r="AO892" i="3"/>
  <c r="AO839" i="3"/>
  <c r="AO89" i="3"/>
  <c r="AO767" i="3"/>
  <c r="AO446" i="3"/>
  <c r="AO150" i="3"/>
  <c r="AO607" i="3"/>
  <c r="AO941" i="3"/>
  <c r="AO191" i="3"/>
  <c r="AO862" i="3"/>
  <c r="AO431" i="3"/>
  <c r="AO915" i="3"/>
  <c r="AO437" i="3"/>
  <c r="AO820" i="3"/>
  <c r="AO113" i="3"/>
  <c r="AO533" i="3"/>
  <c r="AO408" i="3"/>
  <c r="AO579" i="3"/>
  <c r="AO92" i="3"/>
  <c r="AO256" i="3"/>
  <c r="AO619" i="3"/>
  <c r="AO100" i="3"/>
  <c r="AO174" i="3"/>
  <c r="AO489" i="3"/>
  <c r="AO438" i="3"/>
  <c r="AO705" i="3"/>
  <c r="AO575" i="3"/>
  <c r="AO94" i="3"/>
  <c r="AO138" i="3"/>
  <c r="AO995" i="3"/>
  <c r="AO672" i="3"/>
  <c r="AO668" i="3"/>
  <c r="AO285" i="3"/>
  <c r="AO324" i="3"/>
  <c r="AO906" i="3"/>
  <c r="AO294" i="3"/>
  <c r="AO768" i="3"/>
  <c r="AO689" i="3"/>
  <c r="AO513" i="3"/>
  <c r="AO388" i="3"/>
  <c r="AO122" i="3"/>
  <c r="AO102" i="3"/>
  <c r="AO177" i="3"/>
  <c r="AO943" i="3"/>
  <c r="AO254" i="3"/>
  <c r="AO891" i="3"/>
  <c r="AO66" i="3"/>
  <c r="AO179" i="3"/>
  <c r="AO18" i="3"/>
  <c r="AO735" i="3"/>
  <c r="AO832" i="3"/>
  <c r="AO306" i="3"/>
  <c r="AO758" i="3"/>
  <c r="AO68" i="3"/>
  <c r="AO406" i="3"/>
  <c r="AO606" i="3"/>
  <c r="AO737" i="3"/>
  <c r="AO611" i="3"/>
  <c r="AO628" i="3"/>
  <c r="AO355" i="3"/>
  <c r="AO587" i="3"/>
  <c r="AO714" i="3"/>
  <c r="AO821" i="3"/>
  <c r="AO963" i="3"/>
  <c r="AO368" i="3"/>
  <c r="AO292" i="3"/>
  <c r="AO240" i="3"/>
  <c r="AO772" i="3"/>
  <c r="AO415" i="3"/>
  <c r="AO344" i="3"/>
  <c r="AO514" i="3"/>
  <c r="AO420" i="3"/>
  <c r="AO859" i="3"/>
  <c r="AO807" i="3"/>
  <c r="AO931" i="3"/>
  <c r="AO592" i="3"/>
  <c r="AO295" i="3"/>
  <c r="AO914" i="3"/>
  <c r="AO861" i="3"/>
  <c r="AO623" i="3"/>
  <c r="AO746" i="3"/>
  <c r="AO39" i="3"/>
  <c r="AO393" i="3"/>
  <c r="AO60" i="3"/>
  <c r="AO320" i="3"/>
  <c r="AO308" i="3"/>
  <c r="AO427" i="3"/>
  <c r="AO680" i="3"/>
  <c r="AO899" i="3"/>
  <c r="AO116" i="3"/>
  <c r="AO764" i="3"/>
  <c r="AO870" i="3"/>
  <c r="AO358" i="3"/>
  <c r="AO750" i="3"/>
  <c r="AO480" i="3"/>
  <c r="AO103" i="3"/>
  <c r="AO469" i="3"/>
  <c r="AO298" i="3"/>
  <c r="AO456" i="3"/>
  <c r="AO296" i="3"/>
  <c r="AO263" i="3"/>
  <c r="AO412" i="3"/>
  <c r="AO124" i="3"/>
  <c r="AO555" i="3"/>
  <c r="AO455" i="3"/>
  <c r="AO270" i="3"/>
  <c r="AO842" i="3"/>
  <c r="AO574" i="3"/>
  <c r="AO629" i="3"/>
  <c r="AO289" i="3"/>
  <c r="AO903" i="3"/>
  <c r="AO213" i="3"/>
  <c r="AO274" i="3"/>
  <c r="AO522" i="3"/>
  <c r="AO700" i="3"/>
  <c r="AO466" i="3"/>
  <c r="AO596" i="3"/>
  <c r="AO547" i="3"/>
  <c r="AO487" i="3"/>
  <c r="AO769" i="3"/>
  <c r="AO228" i="3"/>
  <c r="AO896" i="3"/>
  <c r="AO754" i="3"/>
  <c r="AO284" i="3"/>
  <c r="AO677" i="3"/>
  <c r="AO640" i="3"/>
  <c r="AO660" i="3"/>
  <c r="AO197" i="3"/>
  <c r="AO983" i="3"/>
  <c r="AO73" i="3"/>
  <c r="AO920" i="3"/>
  <c r="AO816" i="3"/>
  <c r="AO266" i="3"/>
  <c r="AO684" i="3"/>
  <c r="AO879" i="3"/>
  <c r="AO831" i="3"/>
  <c r="AO887" i="3"/>
  <c r="AO642" i="3"/>
  <c r="AO556" i="3"/>
  <c r="AO441" i="3"/>
  <c r="AO912" i="3"/>
  <c r="AO30" i="3"/>
  <c r="AO540" i="3"/>
  <c r="AO1005" i="3"/>
  <c r="AO810" i="3"/>
  <c r="AO771" i="3"/>
  <c r="AO42" i="3"/>
  <c r="AO457" i="3"/>
  <c r="AO307" i="3"/>
  <c r="AO88" i="3"/>
  <c r="AO304" i="3"/>
  <c r="AO900" i="3"/>
  <c r="AO837" i="3"/>
  <c r="AO221" i="3"/>
  <c r="AO418" i="3"/>
  <c r="AO880" i="3"/>
  <c r="AO170" i="3"/>
  <c r="AO855" i="3"/>
  <c r="AO866" i="3"/>
  <c r="AO707" i="3"/>
  <c r="AO822" i="3"/>
  <c r="AO56" i="3"/>
  <c r="AO609" i="3"/>
  <c r="AO967" i="3"/>
  <c r="AO869" i="3"/>
  <c r="AO328" i="3"/>
  <c r="AO421" i="3"/>
  <c r="AO890" i="3"/>
  <c r="AO305" i="3"/>
  <c r="AO688" i="3"/>
  <c r="AO726" i="3"/>
  <c r="AO171" i="3"/>
  <c r="AO133" i="3"/>
  <c r="AO430" i="3"/>
  <c r="AO792" i="3"/>
  <c r="AO312" i="3"/>
  <c r="AO589" i="3"/>
  <c r="AO156" i="3"/>
  <c r="AO960" i="3"/>
  <c r="AO423" i="3"/>
  <c r="AO302" i="3"/>
  <c r="AO591" i="3"/>
  <c r="AO67" i="3"/>
  <c r="AO159" i="3"/>
  <c r="AO779" i="3"/>
  <c r="AO796" i="3"/>
  <c r="AO674" i="3"/>
  <c r="AO148" i="3"/>
  <c r="AO499" i="3"/>
  <c r="AO429" i="3"/>
  <c r="AO443" i="3"/>
  <c r="AO752" i="3"/>
  <c r="AO178" i="3"/>
  <c r="AO22" i="3"/>
  <c r="AO149" i="3"/>
  <c r="AO31" i="3"/>
  <c r="AO62" i="3"/>
  <c r="AO205" i="3"/>
  <c r="AO926" i="3"/>
  <c r="AO748" i="3"/>
  <c r="AO910" i="3"/>
  <c r="AO490" i="3"/>
  <c r="AO1001" i="3"/>
  <c r="AO528" i="3"/>
  <c r="AO795" i="3"/>
  <c r="AO834" i="3"/>
  <c r="AO653" i="3"/>
  <c r="AO662" i="3"/>
  <c r="AO181" i="3"/>
  <c r="AO465" i="3"/>
  <c r="AO864" i="3"/>
  <c r="AO652" i="3"/>
  <c r="AO874" i="3"/>
  <c r="AO53" i="3"/>
  <c r="AO650" i="3"/>
  <c r="AO908" i="3"/>
  <c r="AO496" i="3"/>
  <c r="AO657" i="3"/>
  <c r="AO895" i="3"/>
  <c r="AO341" i="3"/>
  <c r="AO793" i="3"/>
  <c r="AO99" i="3"/>
  <c r="AO464" i="3"/>
  <c r="AO581" i="3"/>
  <c r="AO220" i="3"/>
  <c r="AO215" i="3"/>
  <c r="AO136" i="3"/>
  <c r="AO706" i="3"/>
  <c r="AO337" i="3"/>
  <c r="AO755" i="3"/>
  <c r="AO78" i="3"/>
  <c r="AO948" i="3"/>
  <c r="AO651" i="3"/>
  <c r="AO562" i="3"/>
  <c r="AO287" i="3"/>
  <c r="AO747" i="3"/>
  <c r="AO434" i="3"/>
  <c r="AO339" i="3"/>
  <c r="AO117" i="3"/>
  <c r="AO860" i="3"/>
  <c r="AO85" i="3"/>
  <c r="AO478" i="3"/>
  <c r="AO401" i="3"/>
  <c r="AO488" i="3"/>
  <c r="AO151" i="3"/>
  <c r="AO310" i="3"/>
  <c r="AO1000" i="3"/>
  <c r="AO664" i="3"/>
  <c r="AO722" i="3"/>
  <c r="AO26" i="3"/>
  <c r="AO111" i="3"/>
  <c r="AO394" i="3"/>
  <c r="AO610" i="3"/>
  <c r="AO566" i="3"/>
  <c r="AO105" i="3"/>
  <c r="AO108" i="3"/>
  <c r="AO140" i="3"/>
  <c r="AO212" i="3"/>
  <c r="AO590" i="3"/>
  <c r="AO107" i="3"/>
  <c r="AO350" i="3"/>
  <c r="AO125" i="3"/>
  <c r="AO734" i="3"/>
  <c r="AO693" i="3"/>
  <c r="AO621" i="3"/>
  <c r="AO192" i="3"/>
  <c r="AO534" i="3"/>
  <c r="AO463" i="3"/>
  <c r="AO645" i="3"/>
  <c r="AO249" i="3"/>
  <c r="AO504" i="3"/>
  <c r="AO970" i="3"/>
  <c r="AO582" i="3"/>
  <c r="AO599" i="3"/>
  <c r="AO694" i="3"/>
  <c r="AO853" i="3"/>
  <c r="AO600" i="3"/>
  <c r="AO163" i="3"/>
  <c r="AO940" i="3"/>
  <c r="AO518" i="3"/>
  <c r="AO52" i="3"/>
  <c r="AO699" i="3"/>
  <c r="AO551" i="3"/>
  <c r="AO958" i="3"/>
  <c r="AO428" i="3"/>
  <c r="AO594" i="3"/>
  <c r="AO24" i="3"/>
  <c r="AO235" i="3"/>
  <c r="AO175" i="3"/>
  <c r="AO788" i="3"/>
  <c r="AO924" i="3"/>
  <c r="AO290" i="3"/>
  <c r="AO945" i="3"/>
  <c r="AO648" i="3"/>
  <c r="AO601" i="3"/>
  <c r="AO25" i="3"/>
  <c r="AO966" i="3"/>
  <c r="AO952" i="3"/>
  <c r="AO32" i="3"/>
  <c r="AO398" i="3"/>
  <c r="AO186" i="3"/>
  <c r="AO508" i="3"/>
  <c r="AO227" i="3"/>
  <c r="AO828" i="3"/>
  <c r="AO801" i="3"/>
  <c r="AO10" i="3"/>
  <c r="AO55" i="3"/>
  <c r="AO359" i="3"/>
  <c r="AO282" i="3"/>
  <c r="AO909" i="3"/>
  <c r="AO713" i="3"/>
  <c r="AO232" i="3"/>
  <c r="AO343" i="3"/>
  <c r="AO286" i="3"/>
  <c r="AO11" i="3"/>
  <c r="AO467" i="3"/>
  <c r="AO230" i="3"/>
  <c r="AO759" i="3"/>
  <c r="AO818" i="3"/>
  <c r="AO168" i="3"/>
  <c r="AO632" i="3"/>
  <c r="AO329" i="3"/>
  <c r="AO238" i="3"/>
  <c r="AO399" i="3"/>
  <c r="AO857" i="3"/>
  <c r="AO356" i="3"/>
  <c r="AO93" i="3"/>
  <c r="AO729" i="3"/>
  <c r="AO990" i="3"/>
  <c r="AO239" i="3"/>
  <c r="AO459" i="3"/>
  <c r="AO928" i="3"/>
  <c r="AO419" i="3"/>
  <c r="AO330" i="3"/>
  <c r="AO147" i="3"/>
  <c r="AO673" i="3"/>
  <c r="AO385" i="3"/>
  <c r="AO265" i="3"/>
  <c r="AO806" i="3"/>
  <c r="AO160" i="3"/>
  <c r="AO351" i="3"/>
  <c r="AO277" i="3"/>
  <c r="AO840" i="3"/>
  <c r="AO275" i="3"/>
  <c r="AO395" i="3"/>
  <c r="AO76" i="3"/>
  <c r="AO932" i="3"/>
  <c r="AO809" i="3"/>
  <c r="AO318" i="3"/>
  <c r="AO196" i="3"/>
  <c r="AO15" i="3"/>
  <c r="AO476" i="3"/>
  <c r="AO126" i="3"/>
  <c r="AO33" i="3"/>
  <c r="AO978" i="3"/>
  <c r="AO357" i="3"/>
  <c r="AO543" i="3"/>
  <c r="AO918" i="3"/>
  <c r="AO506" i="3"/>
  <c r="AO841" i="3"/>
  <c r="AO784" i="3"/>
  <c r="AO403" i="3"/>
  <c r="AO162" i="3"/>
  <c r="AO37" i="3"/>
  <c r="AO701" i="3"/>
  <c r="AO474" i="3"/>
  <c r="AO311" i="3"/>
  <c r="AO550" i="3"/>
  <c r="AO79" i="3"/>
  <c r="AO502" i="3"/>
  <c r="AO907" i="3"/>
  <c r="AO564" i="3"/>
  <c r="AO503" i="3"/>
  <c r="AO413" i="3"/>
  <c r="AO165" i="3"/>
  <c r="AO778" i="3"/>
  <c r="AO947" i="3"/>
  <c r="AO354" i="3"/>
  <c r="AO961" i="3"/>
  <c r="AO448" i="3"/>
  <c r="AO231" i="3"/>
  <c r="AO976" i="3"/>
  <c r="AO515" i="3"/>
  <c r="AO281" i="3"/>
  <c r="AO190" i="3"/>
  <c r="AO486" i="3"/>
  <c r="AO846" i="3"/>
  <c r="AO470" i="3"/>
  <c r="AO342" i="3"/>
  <c r="AO598" i="3"/>
  <c r="AO671" i="3"/>
  <c r="AO525" i="3"/>
  <c r="AO505" i="3"/>
  <c r="AO450" i="3"/>
  <c r="AO863" i="3"/>
  <c r="AO819" i="3"/>
  <c r="AO380" i="3"/>
  <c r="AO696" i="3"/>
  <c r="AO301" i="3"/>
  <c r="AO584" i="3"/>
  <c r="AO939" i="3"/>
  <c r="AO567" i="3"/>
  <c r="AO322" i="3"/>
  <c r="AO492" i="3"/>
  <c r="AO327" i="3"/>
  <c r="AO288" i="3"/>
  <c r="AO23" i="3"/>
  <c r="AO365" i="3"/>
  <c r="AO193" i="3"/>
  <c r="AO236" i="3"/>
  <c r="AO436" i="3"/>
  <c r="AO259" i="3"/>
  <c r="AO424" i="3"/>
  <c r="AO257" i="3"/>
  <c r="AO780" i="3"/>
  <c r="AO87" i="3"/>
  <c r="AO844" i="3"/>
  <c r="AO433" i="3"/>
  <c r="AO612" i="3"/>
  <c r="AO996" i="3"/>
  <c r="AO84" i="3"/>
  <c r="AO271" i="3"/>
  <c r="AO630" i="3"/>
  <c r="AO390" i="3"/>
  <c r="AO539" i="3"/>
  <c r="AO367" i="3"/>
  <c r="AO297" i="3"/>
  <c r="AO435" i="3"/>
  <c r="AO472" i="3"/>
  <c r="AO218" i="3"/>
  <c r="AO313" i="3"/>
  <c r="AO245" i="3"/>
  <c r="AO498" i="3"/>
  <c r="AO950" i="3"/>
  <c r="AO851" i="3"/>
  <c r="AO865" i="3"/>
  <c r="AO132" i="3"/>
  <c r="AO471" i="3"/>
  <c r="AO237" i="3"/>
  <c r="AO347" i="3"/>
  <c r="AO144" i="3"/>
  <c r="AO676" i="3"/>
  <c r="AO258" i="3"/>
  <c r="AO206" i="3"/>
  <c r="AO658" i="3"/>
  <c r="AO71" i="3"/>
  <c r="AO495" i="3"/>
  <c r="AO417" i="3"/>
  <c r="AO659" i="3"/>
  <c r="AO432" i="3"/>
  <c r="AO954" i="3"/>
  <c r="AO898" i="3"/>
  <c r="AO916" i="3"/>
  <c r="AO791" i="3"/>
  <c r="AO751" i="3"/>
  <c r="AO583" i="3"/>
  <c r="AO12" i="3"/>
  <c r="AO741" i="3"/>
  <c r="AO349" i="3"/>
  <c r="AO919" i="3"/>
  <c r="AO373" i="3"/>
  <c r="AO276" i="3"/>
  <c r="AO580" i="3"/>
  <c r="AO44" i="3"/>
  <c r="AO537" i="3"/>
  <c r="AO61" i="3"/>
  <c r="AO798" i="3"/>
  <c r="AO885" i="3"/>
  <c r="AO760" i="3"/>
  <c r="AO774" i="3"/>
  <c r="AO208" i="3"/>
  <c r="AO272" i="3"/>
  <c r="AO458" i="3"/>
  <c r="AO143" i="3"/>
  <c r="AO917" i="3"/>
  <c r="AO738" i="3"/>
  <c r="AO786" i="3"/>
  <c r="AO198" i="3"/>
  <c r="AO16" i="3"/>
  <c r="AO516" i="3"/>
  <c r="AO106" i="3"/>
  <c r="AO260" i="3"/>
  <c r="AO50" i="3"/>
  <c r="AO264" i="3"/>
  <c r="AO54" i="3"/>
  <c r="AO447" i="3"/>
  <c r="AO982" i="3"/>
  <c r="AO407" i="3"/>
  <c r="AO425" i="3"/>
  <c r="AO886" i="3"/>
  <c r="AO638" i="3"/>
  <c r="AO374" i="3"/>
  <c r="AO369" i="3"/>
  <c r="AO261" i="3"/>
  <c r="AO325" i="3"/>
  <c r="AO802" i="3"/>
  <c r="AO762" i="3"/>
  <c r="AO217" i="3"/>
  <c r="AO923" i="3"/>
  <c r="AO655" i="3"/>
  <c r="AO189" i="3"/>
  <c r="AO595" i="3"/>
  <c r="AO985" i="3"/>
  <c r="AO776" i="3"/>
  <c r="AO925" i="3"/>
  <c r="AO888" i="3"/>
  <c r="AO542" i="3"/>
  <c r="AO878" i="3"/>
  <c r="AO386" i="3"/>
  <c r="AO535" i="3"/>
  <c r="AO497" i="3"/>
  <c r="AO250" i="3"/>
  <c r="AO34" i="3"/>
  <c r="AO184" i="3"/>
  <c r="AO633" i="3"/>
  <c r="AO817" i="3"/>
  <c r="AO97" i="3"/>
  <c r="AO391" i="3"/>
  <c r="AO789" i="3"/>
  <c r="AO717" i="3"/>
  <c r="AO799" i="3"/>
  <c r="AO376" i="3"/>
  <c r="AO935" i="3"/>
  <c r="AO75" i="3"/>
  <c r="AO381" i="3"/>
  <c r="AO667" i="3"/>
  <c r="AO234" i="3"/>
  <c r="AO749" i="3"/>
  <c r="AO64" i="3"/>
  <c r="AO561" i="3"/>
  <c r="AO541" i="3"/>
  <c r="AO214" i="3"/>
  <c r="AO683" i="3"/>
  <c r="AO663" i="3"/>
  <c r="AO345" i="3"/>
  <c r="AO527" i="3"/>
  <c r="AO473" i="3"/>
  <c r="AO253" i="3"/>
  <c r="AO86" i="3"/>
  <c r="AO382" i="3"/>
  <c r="AO166" i="3"/>
  <c r="AO804" i="3"/>
  <c r="AO523" i="3"/>
  <c r="AO219" i="3"/>
  <c r="AO404" i="3"/>
  <c r="AO340" i="3"/>
  <c r="AO360" i="3"/>
  <c r="AO686" i="3"/>
  <c r="AO569" i="3"/>
  <c r="AO416" i="3"/>
  <c r="AO777" i="3"/>
  <c r="AO332" i="3"/>
  <c r="AO246" i="3"/>
  <c r="AO849" i="3"/>
  <c r="AO997" i="3"/>
  <c r="AO517" i="3"/>
  <c r="AO698" i="3"/>
  <c r="AO905" i="3"/>
  <c r="AO938" i="3"/>
  <c r="AO654" i="3"/>
  <c r="AO661" i="3"/>
  <c r="AO366" i="3"/>
  <c r="AO38" i="3"/>
  <c r="AO873" i="3"/>
  <c r="AO815" i="3"/>
  <c r="AO411" i="3"/>
  <c r="AO602" i="3"/>
  <c r="AO300" i="3"/>
  <c r="AO921" i="3"/>
  <c r="AO131" i="3"/>
  <c r="AO742" i="3"/>
  <c r="AO96" i="3"/>
  <c r="AO773" i="3"/>
  <c r="AO669" i="3"/>
  <c r="AO422" i="3"/>
  <c r="AO252" i="3"/>
  <c r="AO959" i="3"/>
  <c r="AO491" i="3"/>
  <c r="AO715" i="3"/>
  <c r="AO897" i="3"/>
  <c r="AO402" i="3"/>
  <c r="AO934" i="3"/>
  <c r="AO247" i="3"/>
  <c r="AO195" i="3"/>
  <c r="AO624" i="3"/>
  <c r="AO568" i="3"/>
  <c r="AO207" i="3"/>
  <c r="AO362" i="3"/>
  <c r="AO209" i="3"/>
  <c r="AO444" i="3"/>
  <c r="AO119" i="3"/>
  <c r="AO452" i="3"/>
  <c r="AO164" i="3"/>
  <c r="AO805" i="3"/>
  <c r="AO636" i="3"/>
  <c r="AO494" i="3"/>
  <c r="AO500" i="3"/>
  <c r="AO333" i="3"/>
  <c r="AO127" i="3"/>
  <c r="AO47" i="3"/>
  <c r="AO670" i="3"/>
  <c r="AO951" i="3"/>
  <c r="AO682" i="3"/>
  <c r="AO902" i="3"/>
  <c r="AO835" i="3"/>
  <c r="AO666" i="3"/>
  <c r="AO690" i="3"/>
  <c r="AO797" i="3"/>
  <c r="AO781" i="3"/>
  <c r="AO649" i="3"/>
  <c r="AO998" i="3"/>
  <c r="AO625" i="3"/>
  <c r="AO979" i="3"/>
  <c r="AO570" i="3"/>
  <c r="AO303" i="3"/>
  <c r="AO627" i="3"/>
  <c r="AO875" i="3"/>
  <c r="AO847" i="3"/>
  <c r="AO944" i="3"/>
  <c r="AO501" i="3"/>
  <c r="AO929" i="3"/>
  <c r="AO626" i="3"/>
  <c r="AO90" i="3"/>
  <c r="AO519" i="3"/>
  <c r="AO647" i="3"/>
  <c r="AO530" i="3"/>
  <c r="AO397" i="3"/>
  <c r="AO559" i="3"/>
  <c r="AO384" i="3"/>
  <c r="AO968" i="3"/>
  <c r="AO736" i="3"/>
  <c r="AO46" i="3"/>
  <c r="AO871" i="3"/>
  <c r="AO685" i="3"/>
  <c r="AO827" i="3"/>
  <c r="AO172" i="3"/>
  <c r="AO848" i="3"/>
  <c r="AO977" i="3"/>
  <c r="AO946" i="3"/>
  <c r="AO838" i="3"/>
  <c r="AO824" i="3"/>
  <c r="AO451" i="3"/>
  <c r="AO392" i="3"/>
  <c r="AO161" i="3"/>
  <c r="AO980" i="3"/>
  <c r="AO969" i="3"/>
  <c r="AO101" i="3"/>
  <c r="AO620" i="3"/>
  <c r="AO743" i="3"/>
  <c r="AO139" i="3"/>
  <c r="AO811" i="3"/>
  <c r="AO146" i="3"/>
  <c r="AO933" i="3"/>
  <c r="AO13" i="3"/>
  <c r="AO586" i="3"/>
  <c r="AO91" i="3"/>
  <c r="AO529" i="3"/>
  <c r="AO763" i="3"/>
  <c r="AO937" i="3"/>
  <c r="AO479" i="3"/>
  <c r="AO110" i="3"/>
  <c r="AO409" i="3"/>
  <c r="AO812" i="3"/>
  <c r="AO141" i="3"/>
  <c r="AO200" i="3"/>
  <c r="AO703" i="3"/>
  <c r="AO134" i="3"/>
  <c r="AO370" i="3"/>
  <c r="AO994" i="3"/>
  <c r="AO129" i="3"/>
  <c r="AO59" i="3"/>
  <c r="AO930" i="3"/>
  <c r="AO739" i="3"/>
  <c r="AO852" i="3"/>
  <c r="AO180" i="3"/>
  <c r="AO585" i="3"/>
  <c r="AO283" i="3"/>
  <c r="AO634" i="3"/>
  <c r="AO981" i="3"/>
  <c r="AO40" i="3"/>
  <c r="AO615" i="3"/>
  <c r="AO744" i="3"/>
  <c r="AO646" i="3"/>
  <c r="AO753" i="3"/>
  <c r="AO453" i="3"/>
  <c r="AO716" i="3"/>
  <c r="AO868" i="3"/>
  <c r="AO405" i="3"/>
  <c r="AO882" i="3"/>
  <c r="AO740" i="3"/>
  <c r="AO157" i="3"/>
  <c r="AO383" i="3"/>
  <c r="AO872" i="3"/>
  <c r="AO692" i="3"/>
  <c r="AO770" i="3"/>
  <c r="AO267" i="3"/>
  <c r="AO389" i="3"/>
  <c r="AO679" i="3"/>
  <c r="AO603" i="3"/>
  <c r="AO346" i="3"/>
  <c r="AO520" i="3"/>
  <c r="AO121" i="3"/>
  <c r="AO460" i="3"/>
  <c r="AO884" i="3"/>
  <c r="AO57" i="3"/>
  <c r="AO571" i="3"/>
  <c r="AO858" i="3"/>
  <c r="AO565" i="3"/>
  <c r="AO226" i="3"/>
  <c r="AO242" i="3"/>
  <c r="AO710" i="3"/>
  <c r="AO82" i="3"/>
  <c r="AO964" i="3"/>
  <c r="AO81" i="3"/>
  <c r="AO942" i="3"/>
  <c r="AO41" i="3"/>
  <c r="AO20" i="3"/>
  <c r="AO130" i="3"/>
  <c r="AO635" i="3"/>
  <c r="AO45" i="3"/>
  <c r="AO145" i="3"/>
  <c r="AO618" i="3"/>
  <c r="AO883" i="3"/>
  <c r="AO454" i="3"/>
  <c r="AO484" i="3"/>
  <c r="AO554" i="3"/>
  <c r="AO65" i="3"/>
  <c r="AO765" i="3"/>
  <c r="AO183" i="3"/>
  <c r="AO614" i="3"/>
  <c r="AO955" i="3"/>
  <c r="AO1004" i="3"/>
  <c r="AO724" i="3"/>
  <c r="AO597" i="3"/>
  <c r="AO510" i="3"/>
  <c r="AO999" i="3"/>
  <c r="AO904" i="3"/>
  <c r="AO578" i="3"/>
  <c r="AO74" i="3"/>
  <c r="AO557" i="3"/>
  <c r="AO51" i="3"/>
  <c r="AO203" i="3"/>
  <c r="AO721" i="3"/>
  <c r="AO461" i="3"/>
  <c r="AO468" i="3"/>
  <c r="AO69" i="3"/>
  <c r="AO826" i="3"/>
  <c r="AO782" i="3"/>
  <c r="AO800" i="3"/>
  <c r="AO262" i="3"/>
  <c r="AO830" i="3"/>
  <c r="AO439" i="3"/>
  <c r="AO877" i="3"/>
  <c r="AO223" i="3"/>
  <c r="AO708" i="3"/>
  <c r="AO531" i="3"/>
  <c r="AO194" i="3"/>
  <c r="AO608" i="3"/>
  <c r="AO348" i="3"/>
  <c r="AO526" i="3"/>
  <c r="AO475" i="3"/>
  <c r="AO371" i="3"/>
  <c r="AO1003" i="3"/>
  <c r="AO971" i="3"/>
  <c r="AO560" i="3"/>
  <c r="AO718" i="3"/>
  <c r="AO544" i="3"/>
  <c r="AO83" i="3"/>
  <c r="AO719" i="3"/>
  <c r="AO326" i="3"/>
  <c r="AO72" i="3"/>
  <c r="AO756" i="3"/>
  <c r="AO334" i="3"/>
  <c r="AO17" i="3"/>
  <c r="AO588" i="3"/>
  <c r="AO426" i="3"/>
  <c r="AO787" i="3"/>
  <c r="AO28" i="3"/>
  <c r="AO712" i="3"/>
  <c r="AO280" i="3"/>
  <c r="AO173" i="3"/>
  <c r="AO984" i="3"/>
  <c r="AO867" i="3"/>
  <c r="AO785" i="3"/>
  <c r="AO1002" i="3"/>
  <c r="AO536" i="3"/>
  <c r="AO95" i="3"/>
  <c r="AO889" i="3"/>
  <c r="AO481" i="3"/>
  <c r="AO922" i="3"/>
  <c r="AO128" i="3"/>
  <c r="AO843" i="3"/>
  <c r="AO881" i="3"/>
  <c r="AO169" i="3"/>
  <c r="AO507" i="3"/>
  <c r="AO352" i="3"/>
  <c r="AO695" i="3"/>
  <c r="AO152" i="3"/>
  <c r="AO278" i="3"/>
  <c r="AO709" i="3"/>
  <c r="AO243" i="3"/>
  <c r="AO315" i="3"/>
  <c r="AO617" i="3"/>
  <c r="AO493" i="3"/>
  <c r="AO965" i="3"/>
  <c r="AO894" i="3"/>
  <c r="AO321" i="3"/>
  <c r="AO396" i="3"/>
  <c r="AO956" i="3"/>
  <c r="AO552" i="3"/>
  <c r="AO199" i="3"/>
  <c r="AO98" i="3"/>
  <c r="AO29" i="3"/>
  <c r="AO182" i="3"/>
  <c r="AO387" i="3"/>
  <c r="AO255" i="3"/>
  <c r="AO639" i="3"/>
  <c r="AO80" i="3"/>
  <c r="AO825" i="3"/>
  <c r="AO833" i="3"/>
  <c r="AO829" i="3"/>
  <c r="AO155" i="3"/>
  <c r="AO167" i="3"/>
  <c r="AO153" i="3"/>
  <c r="AO63" i="3"/>
  <c r="AO225" i="3"/>
  <c r="AO509" i="3"/>
  <c r="AO691" i="3"/>
  <c r="AO836" i="3"/>
  <c r="AO845" i="3"/>
  <c r="AO279" i="3"/>
  <c r="AO992" i="3"/>
  <c r="AO142" i="3"/>
  <c r="AO702" i="3"/>
  <c r="AO986" i="3"/>
  <c r="AO532" i="3"/>
  <c r="AO379" i="3"/>
  <c r="AO202" i="3"/>
  <c r="AO814" i="3"/>
  <c r="AO176" i="3"/>
  <c r="AO576" i="3"/>
  <c r="AO913" i="3"/>
  <c r="AO512" i="3"/>
  <c r="AO656" i="3"/>
  <c r="AO27" i="3"/>
  <c r="AO511" i="3"/>
  <c r="AO711" i="3"/>
  <c r="AO482" i="3"/>
  <c r="AO572" i="3"/>
  <c r="AO317" i="3"/>
  <c r="AO291" i="3"/>
  <c r="AO643" i="3"/>
  <c r="AO364" i="3"/>
  <c r="AO241" i="3"/>
  <c r="AO911" i="3"/>
  <c r="AO558" i="3"/>
  <c r="AO641" i="3"/>
  <c r="AO524" i="3"/>
  <c r="AO269" i="3"/>
  <c r="AO775" i="3"/>
  <c r="AO973" i="3"/>
  <c r="AO485" i="3"/>
  <c r="AO314" i="3"/>
  <c r="AO723" i="3"/>
  <c r="AO268" i="3"/>
  <c r="AO720" i="3"/>
  <c r="AO697" i="3"/>
  <c r="AO803" i="3"/>
  <c r="AO675" i="3"/>
  <c r="AO850" i="3"/>
  <c r="AO732" i="3"/>
  <c r="AO43" i="3"/>
  <c r="AO757" i="3"/>
  <c r="AO988" i="3"/>
  <c r="F63" i="34"/>
  <c r="B59" i="28"/>
  <c r="B31" i="14"/>
  <c r="C5" i="18"/>
  <c r="B26" i="1" l="1"/>
  <c r="B25" i="3"/>
  <c r="D186" i="6"/>
  <c r="O21" i="6"/>
  <c r="O20" i="6"/>
  <c r="D185" i="6"/>
  <c r="BG9" i="1"/>
  <c r="BH6" i="1"/>
  <c r="BG8" i="1"/>
  <c r="E22" i="6"/>
  <c r="E186" i="6"/>
  <c r="P21" i="6"/>
  <c r="E185" i="6"/>
  <c r="P20" i="6"/>
  <c r="BF664" i="3"/>
  <c r="BF419" i="3"/>
  <c r="BF580" i="3"/>
  <c r="BN580" i="3" s="1"/>
  <c r="BF971" i="3"/>
  <c r="BF444" i="3"/>
  <c r="BN444" i="3" s="1"/>
  <c r="BF493" i="3"/>
  <c r="BF236" i="3"/>
  <c r="BF123" i="3"/>
  <c r="BF712" i="3"/>
  <c r="BN712" i="3" s="1"/>
  <c r="BF991" i="3"/>
  <c r="BN991" i="3" s="1"/>
  <c r="BF156" i="3"/>
  <c r="BF966" i="3"/>
  <c r="BV966" i="3" s="1"/>
  <c r="BF917" i="3"/>
  <c r="BF296" i="3"/>
  <c r="BF981" i="3"/>
  <c r="BN981" i="3" s="1"/>
  <c r="BF434" i="3"/>
  <c r="BF829" i="3"/>
  <c r="BN829" i="3" s="1"/>
  <c r="BF962" i="3"/>
  <c r="BF525" i="3"/>
  <c r="BF877" i="3"/>
  <c r="BF593" i="3"/>
  <c r="BN593" i="3" s="1"/>
  <c r="BF531" i="3"/>
  <c r="BV531" i="3" s="1"/>
  <c r="BF16" i="3"/>
  <c r="BF960" i="3"/>
  <c r="BV960" i="3" s="1"/>
  <c r="BF639" i="3"/>
  <c r="BF292" i="3"/>
  <c r="BF459" i="3"/>
  <c r="BN459" i="3" s="1"/>
  <c r="BF945" i="3"/>
  <c r="BF561" i="3"/>
  <c r="BV561" i="3" s="1"/>
  <c r="BF263" i="3"/>
  <c r="BF590" i="3"/>
  <c r="BF280" i="3"/>
  <c r="BF230" i="3"/>
  <c r="BN230" i="3" s="1"/>
  <c r="BF521" i="3"/>
  <c r="BN521" i="3" s="1"/>
  <c r="BF498" i="3"/>
  <c r="BF706" i="3"/>
  <c r="BV706" i="3" s="1"/>
  <c r="BF117" i="3"/>
  <c r="BF596" i="3"/>
  <c r="BF997" i="3"/>
  <c r="BV997" i="3" s="1"/>
  <c r="BF512" i="3"/>
  <c r="BF320" i="3"/>
  <c r="BN320" i="3" s="1"/>
  <c r="BF497" i="3"/>
  <c r="BF574" i="3"/>
  <c r="BF699" i="3"/>
  <c r="BF194" i="3"/>
  <c r="BN194" i="3" s="1"/>
  <c r="BF40" i="3"/>
  <c r="BN40" i="3" s="1"/>
  <c r="BF344" i="3"/>
  <c r="BF326" i="3"/>
  <c r="BN326" i="3" s="1"/>
  <c r="BF886" i="3"/>
  <c r="BF163" i="3"/>
  <c r="BF321" i="3"/>
  <c r="BV321" i="3" s="1"/>
  <c r="BF678" i="3"/>
  <c r="BF172" i="3"/>
  <c r="BN172" i="3" s="1"/>
  <c r="BF33" i="3"/>
  <c r="BF786" i="3"/>
  <c r="BF781" i="3"/>
  <c r="BF757" i="3"/>
  <c r="BN757" i="3" s="1"/>
  <c r="BF312" i="3"/>
  <c r="BN312" i="3" s="1"/>
  <c r="BF37" i="3"/>
  <c r="BF89" i="3"/>
  <c r="BN89" i="3" s="1"/>
  <c r="BF816" i="3"/>
  <c r="BF408" i="3"/>
  <c r="BF836" i="3"/>
  <c r="BN836" i="3" s="1"/>
  <c r="BF448" i="3"/>
  <c r="BF82" i="3"/>
  <c r="BN82" i="3" s="1"/>
  <c r="BF999" i="3"/>
  <c r="BF651" i="3"/>
  <c r="BF127" i="3"/>
  <c r="BF925" i="3"/>
  <c r="BN925" i="3" s="1"/>
  <c r="BF451" i="3"/>
  <c r="BV451" i="3" s="1"/>
  <c r="BF452" i="3"/>
  <c r="BF772" i="3"/>
  <c r="BV772" i="3" s="1"/>
  <c r="BF989" i="3"/>
  <c r="BF446" i="3"/>
  <c r="BF464" i="3"/>
  <c r="BV464" i="3" s="1"/>
  <c r="BF283" i="3"/>
  <c r="BF776" i="3"/>
  <c r="BV776" i="3" s="1"/>
  <c r="BF174" i="3"/>
  <c r="BF317" i="3"/>
  <c r="BF850" i="3"/>
  <c r="BF28" i="3"/>
  <c r="BN28" i="3" s="1"/>
  <c r="BF472" i="3"/>
  <c r="BN472" i="3" s="1"/>
  <c r="BF474" i="3"/>
  <c r="BF279" i="3"/>
  <c r="BN279" i="3" s="1"/>
  <c r="BF387" i="3"/>
  <c r="BF350" i="3"/>
  <c r="BF182" i="3"/>
  <c r="BF159" i="3"/>
  <c r="BF101" i="3"/>
  <c r="BV101" i="3" s="1"/>
  <c r="BF845" i="3"/>
  <c r="BF536" i="3"/>
  <c r="BF334" i="3"/>
  <c r="BF56" i="3"/>
  <c r="BN56" i="3" s="1"/>
  <c r="BF428" i="3"/>
  <c r="BN428" i="3" s="1"/>
  <c r="BF743" i="3"/>
  <c r="BF564" i="3"/>
  <c r="BV564" i="3" s="1"/>
  <c r="BF788" i="3"/>
  <c r="BF167" i="3"/>
  <c r="BF281" i="3"/>
  <c r="BF410" i="3"/>
  <c r="BN410" i="3" s="1"/>
  <c r="BF653" i="3"/>
  <c r="BN653" i="3" s="1"/>
  <c r="BF212" i="3"/>
  <c r="BF650" i="3"/>
  <c r="BF785" i="3"/>
  <c r="BF133" i="3"/>
  <c r="BN133" i="3" s="1"/>
  <c r="BF982" i="3"/>
  <c r="BV982" i="3" s="1"/>
  <c r="BF298" i="3"/>
  <c r="BF225" i="3"/>
  <c r="BN225" i="3" s="1"/>
  <c r="BF306" i="3"/>
  <c r="BF721" i="3"/>
  <c r="BF887" i="3"/>
  <c r="BN887" i="3" s="1"/>
  <c r="BF691" i="3"/>
  <c r="BN691" i="3" s="1"/>
  <c r="BF17" i="3"/>
  <c r="BN17" i="3" s="1"/>
  <c r="BF696" i="3"/>
  <c r="BF963" i="3"/>
  <c r="BF73" i="3"/>
  <c r="BF49" i="3"/>
  <c r="BN49" i="3" s="1"/>
  <c r="BF955" i="3"/>
  <c r="BN955" i="3" s="1"/>
  <c r="BF670" i="3"/>
  <c r="BF535" i="3"/>
  <c r="BN535" i="3" s="1"/>
  <c r="BF247" i="3"/>
  <c r="BF269" i="3"/>
  <c r="BN269" i="3" s="1"/>
  <c r="BF720" i="3"/>
  <c r="BN720" i="3" s="1"/>
  <c r="BF202" i="3"/>
  <c r="BV202" i="3" s="1"/>
  <c r="BF978" i="3"/>
  <c r="BF401" i="3"/>
  <c r="BF377" i="3"/>
  <c r="BF382" i="3"/>
  <c r="BN382" i="3" s="1"/>
  <c r="BF109" i="3"/>
  <c r="BV109" i="3" s="1"/>
  <c r="BF713" i="3"/>
  <c r="BF875" i="3"/>
  <c r="BV875" i="3" s="1"/>
  <c r="BF759" i="3"/>
  <c r="BF222" i="3"/>
  <c r="BF855" i="3"/>
  <c r="BV855" i="3" s="1"/>
  <c r="BF289" i="3"/>
  <c r="BN289" i="3" s="1"/>
  <c r="BF141" i="3"/>
  <c r="BV141" i="3" s="1"/>
  <c r="BF12" i="3"/>
  <c r="BF749" i="3"/>
  <c r="BF370" i="3"/>
  <c r="BF920" i="3"/>
  <c r="BV920" i="3" s="1"/>
  <c r="BF586" i="3"/>
  <c r="BV586" i="3" s="1"/>
  <c r="BF425" i="3"/>
  <c r="BF118" i="3"/>
  <c r="BV118" i="3" s="1"/>
  <c r="BF900" i="3"/>
  <c r="BF284" i="3"/>
  <c r="BF61" i="3"/>
  <c r="BV61" i="3" s="1"/>
  <c r="BF150" i="3"/>
  <c r="BN150" i="3" s="1"/>
  <c r="BF466" i="3"/>
  <c r="BN466" i="3" s="1"/>
  <c r="BF830" i="3"/>
  <c r="BF623" i="3"/>
  <c r="BF527" i="3"/>
  <c r="BF314" i="3"/>
  <c r="BN314" i="3" s="1"/>
  <c r="BF581" i="3"/>
  <c r="BV581" i="3" s="1"/>
  <c r="BF169" i="3"/>
  <c r="BF145" i="3"/>
  <c r="BV145" i="3" s="1"/>
  <c r="BF54" i="3"/>
  <c r="BF891" i="3"/>
  <c r="BF189" i="3"/>
  <c r="BN189" i="3" s="1"/>
  <c r="BF939" i="3"/>
  <c r="BN939" i="3" s="1"/>
  <c r="BF863" i="3"/>
  <c r="BV863" i="3" s="1"/>
  <c r="BH956" i="3"/>
  <c r="BF485" i="3"/>
  <c r="BF500" i="3"/>
  <c r="BF616" i="3"/>
  <c r="BN616" i="3" s="1"/>
  <c r="BF15" i="3"/>
  <c r="BN15" i="3" s="1"/>
  <c r="BF365" i="3"/>
  <c r="BF530" i="3"/>
  <c r="BN530" i="3" s="1"/>
  <c r="BF974" i="3"/>
  <c r="BF469" i="3"/>
  <c r="BF147" i="3"/>
  <c r="BV147" i="3" s="1"/>
  <c r="BF429" i="3"/>
  <c r="BN429" i="3" s="1"/>
  <c r="BF424" i="3"/>
  <c r="BV424" i="3" s="1"/>
  <c r="BF954" i="3"/>
  <c r="BF32" i="3"/>
  <c r="BF626" i="3"/>
  <c r="BF516" i="3"/>
  <c r="BN516" i="3" s="1"/>
  <c r="BF986" i="3"/>
  <c r="BN986" i="3" s="1"/>
  <c r="BF149" i="3"/>
  <c r="BF232" i="3"/>
  <c r="BN232" i="3" s="1"/>
  <c r="BF302" i="3"/>
  <c r="BF660" i="3"/>
  <c r="BF838" i="3"/>
  <c r="BV838" i="3" s="1"/>
  <c r="BF113" i="3"/>
  <c r="BV113" i="3" s="1"/>
  <c r="BF689" i="3"/>
  <c r="BN689" i="3" s="1"/>
  <c r="BF405" i="3"/>
  <c r="BF362" i="3"/>
  <c r="BF130" i="3"/>
  <c r="BF305" i="3"/>
  <c r="BN305" i="3" s="1"/>
  <c r="BF248" i="3"/>
  <c r="BN248" i="3" s="1"/>
  <c r="BF354" i="3"/>
  <c r="BF619" i="3"/>
  <c r="BV619" i="3" s="1"/>
  <c r="BF422" i="3"/>
  <c r="BF559" i="3"/>
  <c r="BF278" i="3"/>
  <c r="BN278" i="3" s="1"/>
  <c r="BF227" i="3"/>
  <c r="BN227" i="3" s="1"/>
  <c r="BF842" i="3"/>
  <c r="BN842" i="3" s="1"/>
  <c r="BF477" i="3"/>
  <c r="BF929" i="3"/>
  <c r="BF86" i="3"/>
  <c r="BF534" i="3"/>
  <c r="BV534" i="3" s="1"/>
  <c r="BF769" i="3"/>
  <c r="BV769" i="3" s="1"/>
  <c r="BF663" i="3"/>
  <c r="BF276" i="3"/>
  <c r="BN276" i="3" s="1"/>
  <c r="BF813" i="3"/>
  <c r="BF220" i="3"/>
  <c r="BF969" i="3"/>
  <c r="BN969" i="3" s="1"/>
  <c r="BF502" i="3"/>
  <c r="BN502" i="3" s="1"/>
  <c r="BF392" i="3"/>
  <c r="BV392" i="3" s="1"/>
  <c r="BF856" i="3"/>
  <c r="BF681" i="3"/>
  <c r="BF1004" i="3"/>
  <c r="BF264" i="3"/>
  <c r="BV264" i="3" s="1"/>
  <c r="BF442" i="3"/>
  <c r="BN442" i="3" s="1"/>
  <c r="BF71" i="3"/>
  <c r="BF228" i="3"/>
  <c r="BN228" i="3" s="1"/>
  <c r="BF943" i="3"/>
  <c r="BF950" i="3"/>
  <c r="BF475" i="3"/>
  <c r="BF624" i="3"/>
  <c r="BN624" i="3" s="1"/>
  <c r="BF319" i="3"/>
  <c r="BN319" i="3" s="1"/>
  <c r="BF545" i="3"/>
  <c r="BF67" i="3"/>
  <c r="BF322" i="3"/>
  <c r="BF934" i="3"/>
  <c r="BN934" i="3" s="1"/>
  <c r="BF618" i="3"/>
  <c r="BN618" i="3" s="1"/>
  <c r="BF381" i="3"/>
  <c r="BF750" i="3"/>
  <c r="BN750" i="3" s="1"/>
  <c r="BF733" i="3"/>
  <c r="BF692" i="3"/>
  <c r="BF445" i="3"/>
  <c r="BF904" i="3"/>
  <c r="BN904" i="3" s="1"/>
  <c r="BF255" i="3"/>
  <c r="BV255" i="3" s="1"/>
  <c r="BF673" i="3"/>
  <c r="BF825" i="3"/>
  <c r="BF257" i="3"/>
  <c r="BF708" i="3"/>
  <c r="BV708" i="3" s="1"/>
  <c r="BF318" i="3"/>
  <c r="BN318" i="3" s="1"/>
  <c r="BF293" i="3"/>
  <c r="AZ6" i="3"/>
  <c r="AZ8" i="3" s="1"/>
  <c r="J49" i="14" s="1"/>
  <c r="BF687" i="3"/>
  <c r="BF38" i="3"/>
  <c r="BF808" i="3"/>
  <c r="BF804" i="3"/>
  <c r="BV804" i="3" s="1"/>
  <c r="BF333" i="3"/>
  <c r="BV333" i="3" s="1"/>
  <c r="BF70" i="3"/>
  <c r="BF809" i="3"/>
  <c r="BF310" i="3"/>
  <c r="BF862" i="3"/>
  <c r="BN862" i="3" s="1"/>
  <c r="BF223" i="3"/>
  <c r="BN223" i="3" s="1"/>
  <c r="BF134" i="3"/>
  <c r="BN134" i="3" s="1"/>
  <c r="BF463" i="3"/>
  <c r="BN463" i="3" s="1"/>
  <c r="BF138" i="3"/>
  <c r="BF229" i="3"/>
  <c r="BF567" i="3"/>
  <c r="BN567" i="3" s="1"/>
  <c r="BF652" i="3"/>
  <c r="BV652" i="3" s="1"/>
  <c r="BF271" i="3"/>
  <c r="BN271" i="3" s="1"/>
  <c r="BF824" i="3"/>
  <c r="BF799" i="3"/>
  <c r="BF308" i="3"/>
  <c r="BF605" i="3"/>
  <c r="BV605" i="3" s="1"/>
  <c r="BF723" i="3"/>
  <c r="BN723" i="3" s="1"/>
  <c r="BF579" i="3"/>
  <c r="BV579" i="3" s="1"/>
  <c r="BF208" i="3"/>
  <c r="BN208" i="3" s="1"/>
  <c r="BF233" i="3"/>
  <c r="BF615" i="3"/>
  <c r="BF18" i="3"/>
  <c r="BV18" i="3" s="1"/>
  <c r="BF215" i="3"/>
  <c r="BV215" i="3" s="1"/>
  <c r="BF697" i="3"/>
  <c r="BV697" i="3" s="1"/>
  <c r="BF722" i="3"/>
  <c r="BF62" i="3"/>
  <c r="BF859" i="3"/>
  <c r="BF548" i="3"/>
  <c r="BN548" i="3" s="1"/>
  <c r="BF78" i="3"/>
  <c r="BN78" i="3" s="1"/>
  <c r="BF64" i="3"/>
  <c r="BN64" i="3" s="1"/>
  <c r="BF288" i="3"/>
  <c r="BN288" i="3" s="1"/>
  <c r="BF290" i="3"/>
  <c r="BF656" i="3"/>
  <c r="BF373" i="3"/>
  <c r="BN373" i="3" s="1"/>
  <c r="BF944" i="3"/>
  <c r="BN944" i="3" s="1"/>
  <c r="BF513" i="3"/>
  <c r="BN513" i="3" s="1"/>
  <c r="BF60" i="3"/>
  <c r="BF190" i="3"/>
  <c r="BF668" i="3"/>
  <c r="BF588" i="3"/>
  <c r="BV588" i="3" s="1"/>
  <c r="BF572" i="3"/>
  <c r="BN572" i="3" s="1"/>
  <c r="BF773" i="3"/>
  <c r="BV773" i="3" s="1"/>
  <c r="BF585" i="3"/>
  <c r="BN585" i="3" s="1"/>
  <c r="BF436" i="3"/>
  <c r="BF254" i="3"/>
  <c r="BF765" i="3"/>
  <c r="BN765" i="3" s="1"/>
  <c r="BF763" i="3"/>
  <c r="BN763" i="3" s="1"/>
  <c r="BF243" i="3"/>
  <c r="BN243" i="3" s="1"/>
  <c r="BF873" i="3"/>
  <c r="BF604" i="3"/>
  <c r="BF965" i="3"/>
  <c r="BF767" i="3"/>
  <c r="BV767" i="3" s="1"/>
  <c r="BF568" i="3"/>
  <c r="BV568" i="3" s="1"/>
  <c r="BF332" i="3"/>
  <c r="BV332" i="3" s="1"/>
  <c r="BF837" i="3"/>
  <c r="BN837" i="3" s="1"/>
  <c r="BF846" i="3"/>
  <c r="BF52" i="3"/>
  <c r="BF551" i="3"/>
  <c r="BF97" i="3"/>
  <c r="BN97" i="3" s="1"/>
  <c r="BF211" i="3"/>
  <c r="BN211" i="3" s="1"/>
  <c r="BF68" i="3"/>
  <c r="BF57" i="3"/>
  <c r="BF575" i="3"/>
  <c r="BF566" i="3"/>
  <c r="BN566" i="3" s="1"/>
  <c r="BF801" i="3"/>
  <c r="BV801" i="3" s="1"/>
  <c r="BF727" i="3"/>
  <c r="BV727" i="3" s="1"/>
  <c r="BF558" i="3"/>
  <c r="BV558" i="3" s="1"/>
  <c r="BF937" i="3"/>
  <c r="BF207" i="3"/>
  <c r="BF674" i="3"/>
  <c r="BN674" i="3" s="1"/>
  <c r="BF404" i="3"/>
  <c r="BV404" i="3" s="1"/>
  <c r="BF218" i="3"/>
  <c r="BV218" i="3" s="1"/>
  <c r="BF787" i="3"/>
  <c r="BF916" i="3"/>
  <c r="BF35" i="3"/>
  <c r="BF454" i="3"/>
  <c r="BN454" i="3" s="1"/>
  <c r="BF742" i="3"/>
  <c r="BN742" i="3" s="1"/>
  <c r="BF933" i="3"/>
  <c r="BN933" i="3" s="1"/>
  <c r="BF977" i="3"/>
  <c r="BV977" i="3" s="1"/>
  <c r="BF433" i="3"/>
  <c r="BF291" i="3"/>
  <c r="BF637" i="3"/>
  <c r="BN637" i="3" s="1"/>
  <c r="BF685" i="3"/>
  <c r="BV685" i="3" s="1"/>
  <c r="BF19" i="3"/>
  <c r="BV19" i="3" s="1"/>
  <c r="BF563" i="3"/>
  <c r="BF998" i="3"/>
  <c r="BF629" i="3"/>
  <c r="BF124" i="3"/>
  <c r="BN124" i="3" s="1"/>
  <c r="BF490" i="3"/>
  <c r="BV490" i="3" s="1"/>
  <c r="BF610" i="3"/>
  <c r="BN610" i="3" s="1"/>
  <c r="BF77" i="3"/>
  <c r="BN77" i="3" s="1"/>
  <c r="BF907" i="3"/>
  <c r="BF379" i="3"/>
  <c r="BF748" i="3"/>
  <c r="BV748" i="3" s="1"/>
  <c r="BF606" i="3"/>
  <c r="BN606" i="3" s="1"/>
  <c r="BF509" i="3"/>
  <c r="BN509" i="3" s="1"/>
  <c r="BF256" i="3"/>
  <c r="BF839" i="3"/>
  <c r="BF866" i="3"/>
  <c r="BF378" i="3"/>
  <c r="BV378" i="3" s="1"/>
  <c r="BF367" i="3"/>
  <c r="BN367" i="3" s="1"/>
  <c r="BF872" i="3"/>
  <c r="BN872" i="3" s="1"/>
  <c r="BF168" i="3"/>
  <c r="BN168" i="3" s="1"/>
  <c r="BF694" i="3"/>
  <c r="BF766" i="3"/>
  <c r="BF928" i="3"/>
  <c r="BV928" i="3" s="1"/>
  <c r="BF936" i="3"/>
  <c r="BN936" i="3" s="1"/>
  <c r="BF307" i="3"/>
  <c r="BN307" i="3" s="1"/>
  <c r="BF879" i="3"/>
  <c r="BF170" i="3"/>
  <c r="BF238" i="3"/>
  <c r="BF135" i="3"/>
  <c r="BN135" i="3" s="1"/>
  <c r="BF594" i="3"/>
  <c r="BN594" i="3" s="1"/>
  <c r="BF949" i="3"/>
  <c r="BV949" i="3" s="1"/>
  <c r="BF710" i="3"/>
  <c r="BV710" i="3" s="1"/>
  <c r="BF415" i="3"/>
  <c r="BF702" i="3"/>
  <c r="BF633" i="3"/>
  <c r="BN633" i="3" s="1"/>
  <c r="BF204" i="3"/>
  <c r="BN204" i="3" s="1"/>
  <c r="BF85" i="3"/>
  <c r="BV85" i="3" s="1"/>
  <c r="BF899" i="3"/>
  <c r="BF932" i="3"/>
  <c r="BF36" i="3"/>
  <c r="BF235" i="3"/>
  <c r="BN235" i="3" s="1"/>
  <c r="BF715" i="3"/>
  <c r="BV715" i="3" s="1"/>
  <c r="BF556" i="3"/>
  <c r="BN556" i="3" s="1"/>
  <c r="BF375" i="3"/>
  <c r="BN375" i="3" s="1"/>
  <c r="BF831" i="3"/>
  <c r="BF390" i="3"/>
  <c r="BF325" i="3"/>
  <c r="BV325" i="3" s="1"/>
  <c r="BF447" i="3"/>
  <c r="BN447" i="3" s="1"/>
  <c r="BF393" i="3"/>
  <c r="BV393" i="3" s="1"/>
  <c r="BF272" i="3"/>
  <c r="BF818" i="3"/>
  <c r="BF775" i="3"/>
  <c r="BF437" i="3"/>
  <c r="BN437" i="3" s="1"/>
  <c r="BF782" i="3"/>
  <c r="BN782" i="3" s="1"/>
  <c r="BF129" i="3"/>
  <c r="BN129" i="3" s="1"/>
  <c r="BF864" i="3"/>
  <c r="BN864" i="3" s="1"/>
  <c r="BF300" i="3"/>
  <c r="BF894" i="3"/>
  <c r="BF175" i="3"/>
  <c r="BN175" i="3" s="1"/>
  <c r="BF294" i="3"/>
  <c r="BV294" i="3" s="1"/>
  <c r="BF197" i="3"/>
  <c r="BN197" i="3" s="1"/>
  <c r="BF114" i="3"/>
  <c r="BF489" i="3"/>
  <c r="BF719" i="3"/>
  <c r="BF538" i="3"/>
  <c r="BN538" i="3" s="1"/>
  <c r="BF690" i="3"/>
  <c r="BN690" i="3" s="1"/>
  <c r="BF589" i="3"/>
  <c r="BN589" i="3" s="1"/>
  <c r="BF440" i="3"/>
  <c r="BN440" i="3" s="1"/>
  <c r="BF583" i="3"/>
  <c r="BF1000" i="3"/>
  <c r="BF92" i="3"/>
  <c r="BN92" i="3" s="1"/>
  <c r="BF562" i="3"/>
  <c r="BN562" i="3" s="1"/>
  <c r="BF554" i="3"/>
  <c r="BV554" i="3" s="1"/>
  <c r="BF181" i="3"/>
  <c r="BF346" i="3"/>
  <c r="BF140" i="3"/>
  <c r="BF166" i="3"/>
  <c r="BV166" i="3" s="1"/>
  <c r="BF180" i="3"/>
  <c r="BN180" i="3" s="1"/>
  <c r="BF42" i="3"/>
  <c r="BN42" i="3" s="1"/>
  <c r="BF361" i="3"/>
  <c r="BN361" i="3" s="1"/>
  <c r="BF602" i="3"/>
  <c r="BF176" i="3"/>
  <c r="BF627" i="3"/>
  <c r="BV627" i="3" s="1"/>
  <c r="BF843" i="3"/>
  <c r="BN843" i="3" s="1"/>
  <c r="BF598" i="3"/>
  <c r="BV598" i="3" s="1"/>
  <c r="BF874" i="3"/>
  <c r="BF908" i="3"/>
  <c r="BF259" i="3"/>
  <c r="BF304" i="3"/>
  <c r="BN304" i="3" s="1"/>
  <c r="BF947" i="3"/>
  <c r="BV947" i="3" s="1"/>
  <c r="BF827" i="3"/>
  <c r="BV827" i="3" s="1"/>
  <c r="BF951" i="3"/>
  <c r="BV951" i="3" s="1"/>
  <c r="BF51" i="3"/>
  <c r="BF411" i="3"/>
  <c r="BF25" i="3"/>
  <c r="BV25" i="3" s="1"/>
  <c r="BF938" i="3"/>
  <c r="BV938" i="3" s="1"/>
  <c r="BF885" i="3"/>
  <c r="BV885" i="3" s="1"/>
  <c r="BF857" i="3"/>
  <c r="BF144" i="3"/>
  <c r="BF200" i="3"/>
  <c r="BF755" i="3"/>
  <c r="BV755" i="3" s="1"/>
  <c r="BF524" i="3"/>
  <c r="BN524" i="3" s="1"/>
  <c r="BF22" i="3"/>
  <c r="BN22" i="3" s="1"/>
  <c r="BF406" i="3"/>
  <c r="BV406" i="3" s="1"/>
  <c r="BF273" i="3"/>
  <c r="BF48" i="3"/>
  <c r="BF793" i="3"/>
  <c r="BV793" i="3" s="1"/>
  <c r="BF654" i="3"/>
  <c r="BN654" i="3" s="1"/>
  <c r="BF603" i="3"/>
  <c r="BV603" i="3" s="1"/>
  <c r="BF245" i="3"/>
  <c r="BF550" i="3"/>
  <c r="BF778" i="3"/>
  <c r="BF295" i="3"/>
  <c r="BV295" i="3" s="1"/>
  <c r="BF968" i="3"/>
  <c r="BN968" i="3" s="1"/>
  <c r="BF148" i="3"/>
  <c r="BN148" i="3" s="1"/>
  <c r="BF707" i="3"/>
  <c r="BN707" i="3" s="1"/>
  <c r="BF738" i="3"/>
  <c r="BF316" i="3"/>
  <c r="BF867" i="3"/>
  <c r="BN867" i="3" s="1"/>
  <c r="BF992" i="3"/>
  <c r="BN992" i="3" s="1"/>
  <c r="BF892" i="3"/>
  <c r="BN892" i="3" s="1"/>
  <c r="BF267" i="3"/>
  <c r="BF553" i="3"/>
  <c r="BF628" i="3"/>
  <c r="BF798" i="3"/>
  <c r="BN798" i="3" s="1"/>
  <c r="BF53" i="3"/>
  <c r="BN53" i="3" s="1"/>
  <c r="BF488" i="3"/>
  <c r="BV488" i="3" s="1"/>
  <c r="BF465" i="3"/>
  <c r="BN465" i="3" s="1"/>
  <c r="BF186" i="3"/>
  <c r="BF234" i="3"/>
  <c r="BF214" i="3"/>
  <c r="BV214" i="3" s="1"/>
  <c r="BF359" i="3"/>
  <c r="BV359" i="3" s="1"/>
  <c r="BF508" i="3"/>
  <c r="BN508" i="3" s="1"/>
  <c r="BF205" i="3"/>
  <c r="BF802" i="3"/>
  <c r="BF676" i="3"/>
  <c r="BF675" i="3"/>
  <c r="BV675" i="3" s="1"/>
  <c r="BF380" i="3"/>
  <c r="BN380" i="3" s="1"/>
  <c r="BF592" i="3"/>
  <c r="BN592" i="3" s="1"/>
  <c r="BF983" i="3"/>
  <c r="BV983" i="3" s="1"/>
  <c r="BF883" i="3"/>
  <c r="BF747" i="3"/>
  <c r="BF206" i="3"/>
  <c r="BF893" i="3"/>
  <c r="BN893" i="3" s="1"/>
  <c r="BF94" i="3"/>
  <c r="BV94" i="3" s="1"/>
  <c r="BF503" i="3"/>
  <c r="BF695" i="3"/>
  <c r="BF258" i="3"/>
  <c r="BV258" i="3" s="1"/>
  <c r="BF407" i="3"/>
  <c r="BN407" i="3" s="1"/>
  <c r="BF878" i="3"/>
  <c r="BN878" i="3" s="1"/>
  <c r="AX6" i="3"/>
  <c r="AX8" i="3" s="1"/>
  <c r="H49" i="14" s="1"/>
  <c r="BF98" i="3"/>
  <c r="BN98" i="3" s="1"/>
  <c r="BF552" i="3"/>
  <c r="BV552" i="3" s="1"/>
  <c r="BF677" i="3"/>
  <c r="BF476" i="3"/>
  <c r="BN476" i="3" s="1"/>
  <c r="BF400" i="3"/>
  <c r="BV400" i="3" s="1"/>
  <c r="BF505" i="3"/>
  <c r="BV505" i="3" s="1"/>
  <c r="BF731" i="3"/>
  <c r="BF282" i="3"/>
  <c r="BF421" i="3"/>
  <c r="BV421" i="3" s="1"/>
  <c r="BF122" i="3"/>
  <c r="BV122" i="3" s="1"/>
  <c r="BF532" i="3"/>
  <c r="BV532" i="3" s="1"/>
  <c r="BF634" i="3"/>
  <c r="BN634" i="3" s="1"/>
  <c r="BF372" i="3"/>
  <c r="BV372" i="3" s="1"/>
  <c r="BF814" i="3"/>
  <c r="BF173" i="3"/>
  <c r="BF366" i="3"/>
  <c r="BV366" i="3" s="1"/>
  <c r="BF198" i="3"/>
  <c r="BV198" i="3" s="1"/>
  <c r="BF698" i="3"/>
  <c r="BN698" i="3" s="1"/>
  <c r="BF614" i="3"/>
  <c r="BF418" i="3"/>
  <c r="BF507" i="3"/>
  <c r="BN507" i="3" s="1"/>
  <c r="BF847" i="3"/>
  <c r="BN847" i="3" s="1"/>
  <c r="BF63" i="3"/>
  <c r="BN63" i="3" s="1"/>
  <c r="BF817" i="3"/>
  <c r="BN817" i="3" s="1"/>
  <c r="BF345" i="3"/>
  <c r="BN345" i="3" s="1"/>
  <c r="BF347" i="3"/>
  <c r="BF680" i="3"/>
  <c r="BF909" i="3"/>
  <c r="BV909" i="3" s="1"/>
  <c r="BF239" i="3"/>
  <c r="BV239" i="3" s="1"/>
  <c r="BF659" i="3"/>
  <c r="BV659" i="3" s="1"/>
  <c r="BF100" i="3"/>
  <c r="BF514" i="3"/>
  <c r="BF791" i="3"/>
  <c r="BV791" i="3" s="1"/>
  <c r="BF923" i="3"/>
  <c r="BV923" i="3" s="1"/>
  <c r="BF352" i="3"/>
  <c r="BN352" i="3" s="1"/>
  <c r="BF473" i="3"/>
  <c r="BV473" i="3" s="1"/>
  <c r="BF764" i="3"/>
  <c r="BN764" i="3" s="1"/>
  <c r="BF984" i="3"/>
  <c r="BF734" i="3"/>
  <c r="BF620" i="3"/>
  <c r="BV620" i="3" s="1"/>
  <c r="BF162" i="3"/>
  <c r="BN162" i="3" s="1"/>
  <c r="BF246" i="3"/>
  <c r="BN246" i="3" s="1"/>
  <c r="BF658" i="3"/>
  <c r="BF397" i="3"/>
  <c r="BF23" i="3"/>
  <c r="BV23" i="3" s="1"/>
  <c r="BF895" i="3"/>
  <c r="BN895" i="3" s="1"/>
  <c r="BF735" i="3"/>
  <c r="BN735" i="3" s="1"/>
  <c r="BF154" i="3"/>
  <c r="BV154" i="3" s="1"/>
  <c r="BF112" i="3"/>
  <c r="BV112" i="3" s="1"/>
  <c r="BF952" i="3"/>
  <c r="BF682" i="3"/>
  <c r="BF46" i="3"/>
  <c r="BN46" i="3" s="1"/>
  <c r="BF91" i="3"/>
  <c r="BV91" i="3" s="1"/>
  <c r="BF578" i="3"/>
  <c r="BN578" i="3" s="1"/>
  <c r="BF741" i="3"/>
  <c r="BF108" i="3"/>
  <c r="BF262" i="3"/>
  <c r="BV262" i="3" s="1"/>
  <c r="BF374" i="3"/>
  <c r="BV374" i="3" s="1"/>
  <c r="BF789" i="3"/>
  <c r="BN789" i="3" s="1"/>
  <c r="BF491" i="3"/>
  <c r="BV491" i="3" s="1"/>
  <c r="BF995" i="3"/>
  <c r="BF519" i="3"/>
  <c r="BF756" i="3"/>
  <c r="BN756" i="3" s="1"/>
  <c r="BF635" i="3"/>
  <c r="BN635" i="3" s="1"/>
  <c r="BF771" i="3"/>
  <c r="BV771" i="3" s="1"/>
  <c r="BF44" i="3"/>
  <c r="BF47" i="3"/>
  <c r="BF931" i="3"/>
  <c r="BN931" i="3" s="1"/>
  <c r="BF549" i="3"/>
  <c r="BV549" i="3" s="1"/>
  <c r="BF993" i="3"/>
  <c r="BV993" i="3" s="1"/>
  <c r="BF796" i="3"/>
  <c r="BV796" i="3" s="1"/>
  <c r="BF74" i="3"/>
  <c r="BN74" i="3" s="1"/>
  <c r="BF432" i="3"/>
  <c r="AW349" i="3"/>
  <c r="BE349" i="3" s="1"/>
  <c r="BU349" i="3" s="1"/>
  <c r="AW572" i="3"/>
  <c r="BE572" i="3" s="1"/>
  <c r="BM572" i="3" s="1"/>
  <c r="AW363" i="3"/>
  <c r="BE363" i="3" s="1"/>
  <c r="BM363" i="3" s="1"/>
  <c r="AW141" i="3"/>
  <c r="BE141" i="3" s="1"/>
  <c r="BU141" i="3" s="1"/>
  <c r="AW805" i="3"/>
  <c r="BE805" i="3" s="1"/>
  <c r="BM805" i="3" s="1"/>
  <c r="AW23" i="3"/>
  <c r="BE23" i="3" s="1"/>
  <c r="AW716" i="3"/>
  <c r="BE716" i="3" s="1"/>
  <c r="BM716" i="3" s="1"/>
  <c r="AW753" i="3"/>
  <c r="BE753" i="3" s="1"/>
  <c r="BM753" i="3" s="1"/>
  <c r="AW189" i="3"/>
  <c r="BE189" i="3" s="1"/>
  <c r="BM189" i="3" s="1"/>
  <c r="AW256" i="3"/>
  <c r="BE256" i="3" s="1"/>
  <c r="BM256" i="3" s="1"/>
  <c r="AW856" i="3"/>
  <c r="BE856" i="3" s="1"/>
  <c r="BU856" i="3" s="1"/>
  <c r="AW251" i="3"/>
  <c r="BE251" i="3" s="1"/>
  <c r="AW587" i="3"/>
  <c r="BE587" i="3" s="1"/>
  <c r="BM587" i="3" s="1"/>
  <c r="AW632" i="3"/>
  <c r="BE632" i="3" s="1"/>
  <c r="BM632" i="3" s="1"/>
  <c r="AW612" i="3"/>
  <c r="BE612" i="3" s="1"/>
  <c r="BU612" i="3" s="1"/>
  <c r="AW749" i="3"/>
  <c r="BE749" i="3" s="1"/>
  <c r="BU749" i="3" s="1"/>
  <c r="AW211" i="3"/>
  <c r="BE211" i="3" s="1"/>
  <c r="BU211" i="3" s="1"/>
  <c r="AW662" i="3"/>
  <c r="BE662" i="3" s="1"/>
  <c r="AW714" i="3"/>
  <c r="BE714" i="3" s="1"/>
  <c r="BM714" i="3" s="1"/>
  <c r="AW550" i="3"/>
  <c r="BE550" i="3" s="1"/>
  <c r="BM550" i="3" s="1"/>
  <c r="AW693" i="3"/>
  <c r="BE693" i="3" s="1"/>
  <c r="AW275" i="3"/>
  <c r="BE275" i="3" s="1"/>
  <c r="AW483" i="3"/>
  <c r="BE483" i="3" s="1"/>
  <c r="BU483" i="3" s="1"/>
  <c r="AW961" i="3"/>
  <c r="BE961" i="3" s="1"/>
  <c r="AW208" i="3"/>
  <c r="BE208" i="3" s="1"/>
  <c r="BM208" i="3" s="1"/>
  <c r="AW291" i="3"/>
  <c r="BE291" i="3" s="1"/>
  <c r="BM291" i="3" s="1"/>
  <c r="AW12" i="3"/>
  <c r="BE12" i="3" s="1"/>
  <c r="BM12" i="3" s="1"/>
  <c r="AW657" i="3"/>
  <c r="BE657" i="3" s="1"/>
  <c r="BU657" i="3" s="1"/>
  <c r="AW680" i="3"/>
  <c r="BE680" i="3" s="1"/>
  <c r="BU680" i="3" s="1"/>
  <c r="AW160" i="3"/>
  <c r="BE160" i="3" s="1"/>
  <c r="AW370" i="3"/>
  <c r="BE370" i="3" s="1"/>
  <c r="BM370" i="3" s="1"/>
  <c r="AW602" i="3"/>
  <c r="BE602" i="3" s="1"/>
  <c r="BM602" i="3" s="1"/>
  <c r="AW934" i="3"/>
  <c r="BE934" i="3" s="1"/>
  <c r="BU934" i="3" s="1"/>
  <c r="AW638" i="3"/>
  <c r="BE638" i="3" s="1"/>
  <c r="BU638" i="3" s="1"/>
  <c r="AW790" i="3"/>
  <c r="BE790" i="3" s="1"/>
  <c r="AW456" i="3"/>
  <c r="BE456" i="3" s="1"/>
  <c r="AW175" i="3"/>
  <c r="BE175" i="3" s="1"/>
  <c r="BM175" i="3" s="1"/>
  <c r="AW696" i="3"/>
  <c r="BE696" i="3" s="1"/>
  <c r="BU696" i="3" s="1"/>
  <c r="AW801" i="3"/>
  <c r="BE801" i="3" s="1"/>
  <c r="BU801" i="3" s="1"/>
  <c r="AW25" i="3"/>
  <c r="BE25" i="3" s="1"/>
  <c r="BU25" i="3" s="1"/>
  <c r="AW740" i="3"/>
  <c r="BE740" i="3" s="1"/>
  <c r="BM740" i="3" s="1"/>
  <c r="AW953" i="3"/>
  <c r="BE953" i="3" s="1"/>
  <c r="AW438" i="3"/>
  <c r="BE438" i="3" s="1"/>
  <c r="BM438" i="3" s="1"/>
  <c r="AW358" i="3"/>
  <c r="BE358" i="3" s="1"/>
  <c r="BM358" i="3" s="1"/>
  <c r="AW945" i="3"/>
  <c r="BE945" i="3" s="1"/>
  <c r="BM945" i="3" s="1"/>
  <c r="AW785" i="3"/>
  <c r="BE785" i="3" s="1"/>
  <c r="BM785" i="3" s="1"/>
  <c r="AW217" i="3"/>
  <c r="BE217" i="3" s="1"/>
  <c r="AW121" i="3"/>
  <c r="BE121" i="3" s="1"/>
  <c r="AW579" i="3"/>
  <c r="BE579" i="3" s="1"/>
  <c r="BM579" i="3" s="1"/>
  <c r="AW325" i="3"/>
  <c r="BE325" i="3" s="1"/>
  <c r="BM325" i="3" s="1"/>
  <c r="AW619" i="3"/>
  <c r="BE619" i="3" s="1"/>
  <c r="BM619" i="3" s="1"/>
  <c r="AW868" i="3"/>
  <c r="BE868" i="3" s="1"/>
  <c r="BU868" i="3" s="1"/>
  <c r="AW443" i="3"/>
  <c r="BE443" i="3" s="1"/>
  <c r="BU443" i="3" s="1"/>
  <c r="AW937" i="3"/>
  <c r="BE937" i="3" s="1"/>
  <c r="AW601" i="3"/>
  <c r="BE601" i="3" s="1"/>
  <c r="BU601" i="3" s="1"/>
  <c r="AW618" i="3"/>
  <c r="BE618" i="3" s="1"/>
  <c r="AW119" i="3"/>
  <c r="BE119" i="3" s="1"/>
  <c r="BU119" i="3" s="1"/>
  <c r="AW927" i="3"/>
  <c r="BE927" i="3" s="1"/>
  <c r="BM927" i="3" s="1"/>
  <c r="AW42" i="3"/>
  <c r="AW771" i="3"/>
  <c r="BE771" i="3" s="1"/>
  <c r="AW476" i="3"/>
  <c r="BE476" i="3" s="1"/>
  <c r="BM476" i="3" s="1"/>
  <c r="AW142" i="3"/>
  <c r="BE142" i="3" s="1"/>
  <c r="AW185" i="3"/>
  <c r="BE185" i="3" s="1"/>
  <c r="BM185" i="3" s="1"/>
  <c r="AW972" i="3"/>
  <c r="BE972" i="3" s="1"/>
  <c r="BM972" i="3" s="1"/>
  <c r="AW604" i="3"/>
  <c r="BE604" i="3" s="1"/>
  <c r="BU604" i="3" s="1"/>
  <c r="AW969" i="3"/>
  <c r="BE969" i="3" s="1"/>
  <c r="AW276" i="3"/>
  <c r="BE276" i="3" s="1"/>
  <c r="BU276" i="3" s="1"/>
  <c r="AW581" i="3"/>
  <c r="BE581" i="3" s="1"/>
  <c r="BU581" i="3" s="1"/>
  <c r="AW565" i="3"/>
  <c r="BE565" i="3" s="1"/>
  <c r="AW200" i="3"/>
  <c r="BE200" i="3" s="1"/>
  <c r="AW813" i="3"/>
  <c r="BE813" i="3" s="1"/>
  <c r="AW575" i="3"/>
  <c r="BE575" i="3" s="1"/>
  <c r="AW988" i="3"/>
  <c r="BE988" i="3" s="1"/>
  <c r="BM988" i="3" s="1"/>
  <c r="AW124" i="3"/>
  <c r="BE124" i="3" s="1"/>
  <c r="BU124" i="3" s="1"/>
  <c r="AW692" i="3"/>
  <c r="BE692" i="3" s="1"/>
  <c r="AW615" i="3"/>
  <c r="BE615" i="3" s="1"/>
  <c r="BM615" i="3" s="1"/>
  <c r="AW329" i="3"/>
  <c r="BE329" i="3" s="1"/>
  <c r="BU329" i="3" s="1"/>
  <c r="AW230" i="3"/>
  <c r="BE230" i="3" s="1"/>
  <c r="AW462" i="3"/>
  <c r="BE462" i="3" s="1"/>
  <c r="BU462" i="3" s="1"/>
  <c r="AW653" i="3"/>
  <c r="BE653" i="3" s="1"/>
  <c r="BM653" i="3" s="1"/>
  <c r="AW423" i="3"/>
  <c r="BE423" i="3" s="1"/>
  <c r="BM423" i="3" s="1"/>
  <c r="AW451" i="3"/>
  <c r="BE451" i="3" s="1"/>
  <c r="AW789" i="3"/>
  <c r="BE789" i="3" s="1"/>
  <c r="AW416" i="3"/>
  <c r="BE416" i="3" s="1"/>
  <c r="AW233" i="3"/>
  <c r="BE233" i="3" s="1"/>
  <c r="BM233" i="3" s="1"/>
  <c r="AW318" i="3"/>
  <c r="BE318" i="3" s="1"/>
  <c r="BM318" i="3" s="1"/>
  <c r="AW731" i="3"/>
  <c r="BE731" i="3" s="1"/>
  <c r="BU731" i="3" s="1"/>
  <c r="AW887" i="3"/>
  <c r="BE887" i="3" s="1"/>
  <c r="BU887" i="3" s="1"/>
  <c r="AW885" i="3"/>
  <c r="BE885" i="3" s="1"/>
  <c r="BU885" i="3" s="1"/>
  <c r="AW793" i="3"/>
  <c r="BE793" i="3" s="1"/>
  <c r="AW991" i="3"/>
  <c r="BE991" i="3" s="1"/>
  <c r="BM991" i="3" s="1"/>
  <c r="AW609" i="3"/>
  <c r="BE609" i="3" s="1"/>
  <c r="BU609" i="3" s="1"/>
  <c r="AW313" i="3"/>
  <c r="BE313" i="3" s="1"/>
  <c r="BM313" i="3" s="1"/>
  <c r="AW613" i="3"/>
  <c r="BE613" i="3" s="1"/>
  <c r="BM613" i="3" s="1"/>
  <c r="AW148" i="3"/>
  <c r="BE148" i="3" s="1"/>
  <c r="AW858" i="3"/>
  <c r="BE858" i="3" s="1"/>
  <c r="AW248" i="3"/>
  <c r="BE248" i="3" s="1"/>
  <c r="BU248" i="3" s="1"/>
  <c r="AW933" i="3"/>
  <c r="BE933" i="3" s="1"/>
  <c r="BU933" i="3" s="1"/>
  <c r="AW592" i="3"/>
  <c r="BE592" i="3" s="1"/>
  <c r="BU592" i="3" s="1"/>
  <c r="AW496" i="3"/>
  <c r="BE496" i="3" s="1"/>
  <c r="BU496" i="3" s="1"/>
  <c r="AW381" i="3"/>
  <c r="BE381" i="3" s="1"/>
  <c r="BU381" i="3" s="1"/>
  <c r="AW116" i="3"/>
  <c r="BE116" i="3" s="1"/>
  <c r="AW347" i="3"/>
  <c r="BE347" i="3" s="1"/>
  <c r="BU347" i="3" s="1"/>
  <c r="AW415" i="3"/>
  <c r="BE415" i="3" s="1"/>
  <c r="BU415" i="3" s="1"/>
  <c r="AW68" i="3"/>
  <c r="BE68" i="3" s="1"/>
  <c r="BM68" i="3" s="1"/>
  <c r="AW738" i="3"/>
  <c r="BE738" i="3" s="1"/>
  <c r="AW114" i="3"/>
  <c r="BE114" i="3" s="1"/>
  <c r="BM114" i="3" s="1"/>
  <c r="AW780" i="3"/>
  <c r="BE780" i="3" s="1"/>
  <c r="AW823" i="3"/>
  <c r="BE823" i="3" s="1"/>
  <c r="BM823" i="3" s="1"/>
  <c r="AW163" i="3"/>
  <c r="BE163" i="3" s="1"/>
  <c r="BM163" i="3" s="1"/>
  <c r="AW815" i="3"/>
  <c r="BE815" i="3" s="1"/>
  <c r="BM815" i="3" s="1"/>
  <c r="AW700" i="3"/>
  <c r="BE700" i="3" s="1"/>
  <c r="AW817" i="3"/>
  <c r="BE817" i="3" s="1"/>
  <c r="BU817" i="3" s="1"/>
  <c r="AW865" i="3"/>
  <c r="BE865" i="3" s="1"/>
  <c r="AW882" i="3"/>
  <c r="BE882" i="3" s="1"/>
  <c r="AW225" i="3"/>
  <c r="BE225" i="3" s="1"/>
  <c r="BU225" i="3" s="1"/>
  <c r="AW799" i="3"/>
  <c r="BE799" i="3" s="1"/>
  <c r="AW535" i="3"/>
  <c r="BE535" i="3" s="1"/>
  <c r="BM535" i="3" s="1"/>
  <c r="AW253" i="3"/>
  <c r="BE253" i="3" s="1"/>
  <c r="BM253" i="3" s="1"/>
  <c r="AW122" i="3"/>
  <c r="BE122" i="3" s="1"/>
  <c r="AW895" i="3"/>
  <c r="BE895" i="3" s="1"/>
  <c r="BM895" i="3" s="1"/>
  <c r="AW447" i="3"/>
  <c r="BE447" i="3" s="1"/>
  <c r="BM447" i="3" s="1"/>
  <c r="AW849" i="3"/>
  <c r="BE849" i="3" s="1"/>
  <c r="BM849" i="3" s="1"/>
  <c r="AW28" i="3"/>
  <c r="BE28" i="3" s="1"/>
  <c r="BU28" i="3" s="1"/>
  <c r="AW82" i="3"/>
  <c r="BE82" i="3" s="1"/>
  <c r="BM82" i="3" s="1"/>
  <c r="AW826" i="3"/>
  <c r="BE826" i="3" s="1"/>
  <c r="BU826" i="3" s="1"/>
  <c r="AW626" i="3"/>
  <c r="BE626" i="3" s="1"/>
  <c r="BM626" i="3" s="1"/>
  <c r="AW932" i="3"/>
  <c r="BE932" i="3" s="1"/>
  <c r="BU932" i="3" s="1"/>
  <c r="AW944" i="3"/>
  <c r="BE944" i="3" s="1"/>
  <c r="BM944" i="3" s="1"/>
  <c r="AW332" i="3"/>
  <c r="BE332" i="3" s="1"/>
  <c r="AW777" i="3"/>
  <c r="BE777" i="3" s="1"/>
  <c r="BU777" i="3" s="1"/>
  <c r="AW974" i="3"/>
  <c r="BE974" i="3" s="1"/>
  <c r="AW634" i="3"/>
  <c r="BE634" i="3" s="1"/>
  <c r="BM634" i="3" s="1"/>
  <c r="AW923" i="3"/>
  <c r="BE923" i="3" s="1"/>
  <c r="BU923" i="3" s="1"/>
  <c r="AW167" i="3"/>
  <c r="BE167" i="3" s="1"/>
  <c r="BM167" i="3" s="1"/>
  <c r="AW441" i="3"/>
  <c r="BE441" i="3" s="1"/>
  <c r="BM441" i="3" s="1"/>
  <c r="AW113" i="3"/>
  <c r="BE113" i="3" s="1"/>
  <c r="BM113" i="3" s="1"/>
  <c r="AW327" i="3"/>
  <c r="BE327" i="3" s="1"/>
  <c r="AW802" i="3"/>
  <c r="BE802" i="3" s="1"/>
  <c r="BU802" i="3" s="1"/>
  <c r="AW705" i="3"/>
  <c r="BE705" i="3" s="1"/>
  <c r="BM705" i="3" s="1"/>
  <c r="AW13" i="3"/>
  <c r="BE13" i="3" s="1"/>
  <c r="BM13" i="3" s="1"/>
  <c r="AW437" i="3"/>
  <c r="BE437" i="3" s="1"/>
  <c r="BU437" i="3" s="1"/>
  <c r="AW533" i="3"/>
  <c r="BE533" i="3" s="1"/>
  <c r="AW247" i="3"/>
  <c r="BE247" i="3" s="1"/>
  <c r="AW513" i="3"/>
  <c r="BE513" i="3" s="1"/>
  <c r="BM513" i="3" s="1"/>
  <c r="AW936" i="3"/>
  <c r="BE936" i="3" s="1"/>
  <c r="BM936" i="3" s="1"/>
  <c r="AW833" i="3"/>
  <c r="BE833" i="3" s="1"/>
  <c r="BU833" i="3" s="1"/>
  <c r="AW51" i="3"/>
  <c r="BE51" i="3" s="1"/>
  <c r="BM51" i="3" s="1"/>
  <c r="AW454" i="3"/>
  <c r="BE454" i="3" s="1"/>
  <c r="BM454" i="3" s="1"/>
  <c r="AW321" i="3"/>
  <c r="BE321" i="3" s="1"/>
  <c r="AW56" i="3"/>
  <c r="BE56" i="3" s="1"/>
  <c r="BM56" i="3" s="1"/>
  <c r="AW220" i="3"/>
  <c r="BE220" i="3" s="1"/>
  <c r="BM220" i="3" s="1"/>
  <c r="AW196" i="3"/>
  <c r="BE196" i="3" s="1"/>
  <c r="BM196" i="3" s="1"/>
  <c r="AW184" i="3"/>
  <c r="BE184" i="3" s="1"/>
  <c r="BM184" i="3" s="1"/>
  <c r="AW277" i="3"/>
  <c r="BE277" i="3" s="1"/>
  <c r="AW811" i="3"/>
  <c r="BE811" i="3" s="1"/>
  <c r="BM811" i="3" s="1"/>
  <c r="AW525" i="3"/>
  <c r="BE525" i="3" s="1"/>
  <c r="BM525" i="3" s="1"/>
  <c r="AW976" i="3"/>
  <c r="BE976" i="3" s="1"/>
  <c r="BM976" i="3" s="1"/>
  <c r="AW296" i="3"/>
  <c r="BE296" i="3" s="1"/>
  <c r="BM296" i="3" s="1"/>
  <c r="AW788" i="3"/>
  <c r="BE788" i="3" s="1"/>
  <c r="AW512" i="3"/>
  <c r="BE512" i="3" s="1"/>
  <c r="BM512" i="3" s="1"/>
  <c r="AW534" i="3"/>
  <c r="BE534" i="3" s="1"/>
  <c r="AW396" i="3"/>
  <c r="BE396" i="3" s="1"/>
  <c r="BM396" i="3" s="1"/>
  <c r="AW293" i="3"/>
  <c r="BE293" i="3" s="1"/>
  <c r="BM293" i="3" s="1"/>
  <c r="AW378" i="3"/>
  <c r="BE378" i="3" s="1"/>
  <c r="AW956" i="3"/>
  <c r="BE956" i="3" s="1"/>
  <c r="BU956" i="3" s="1"/>
  <c r="AW676" i="3"/>
  <c r="BE676" i="3" s="1"/>
  <c r="BM676" i="3" s="1"/>
  <c r="AW894" i="3"/>
  <c r="BE894" i="3" s="1"/>
  <c r="BU894" i="3" s="1"/>
  <c r="AW859" i="3"/>
  <c r="BE859" i="3" s="1"/>
  <c r="AW593" i="3"/>
  <c r="BE593" i="3" s="1"/>
  <c r="BU593" i="3" s="1"/>
  <c r="AW197" i="3"/>
  <c r="BE197" i="3" s="1"/>
  <c r="BM197" i="3" s="1"/>
  <c r="AW283" i="3"/>
  <c r="BE283" i="3" s="1"/>
  <c r="AW214" i="3"/>
  <c r="BE214" i="3" s="1"/>
  <c r="AW1001" i="3"/>
  <c r="BE1001" i="3" s="1"/>
  <c r="AW453" i="3"/>
  <c r="BE453" i="3" s="1"/>
  <c r="BU453" i="3" s="1"/>
  <c r="AW58" i="3"/>
  <c r="BE58" i="3" s="1"/>
  <c r="BM58" i="3" s="1"/>
  <c r="AW112" i="3"/>
  <c r="BE112" i="3" s="1"/>
  <c r="BU112" i="3" s="1"/>
  <c r="AW586" i="3"/>
  <c r="BE586" i="3" s="1"/>
  <c r="BM586" i="3" s="1"/>
  <c r="AW594" i="3"/>
  <c r="BE594" i="3" s="1"/>
  <c r="BU594" i="3" s="1"/>
  <c r="AW417" i="3"/>
  <c r="BE417" i="3" s="1"/>
  <c r="AW487" i="3"/>
  <c r="BE487" i="3" s="1"/>
  <c r="BM487" i="3" s="1"/>
  <c r="AW530" i="3"/>
  <c r="BE530" i="3" s="1"/>
  <c r="BU530" i="3" s="1"/>
  <c r="AW157" i="3"/>
  <c r="BE157" i="3" s="1"/>
  <c r="BM157" i="3" s="1"/>
  <c r="AW486" i="3"/>
  <c r="BE486" i="3" s="1"/>
  <c r="BU486" i="3" s="1"/>
  <c r="AW526" i="3"/>
  <c r="BE526" i="3" s="1"/>
  <c r="BM526" i="3" s="1"/>
  <c r="AW380" i="3"/>
  <c r="BE380" i="3" s="1"/>
  <c r="AW172" i="3"/>
  <c r="BE172" i="3" s="1"/>
  <c r="BU172" i="3" s="1"/>
  <c r="AW913" i="3"/>
  <c r="BE913" i="3" s="1"/>
  <c r="BU913" i="3" s="1"/>
  <c r="AW725" i="3"/>
  <c r="BE725" i="3" s="1"/>
  <c r="AW558" i="3"/>
  <c r="BE558" i="3" s="1"/>
  <c r="BU558" i="3" s="1"/>
  <c r="AW280" i="3"/>
  <c r="BE280" i="3" s="1"/>
  <c r="BM280" i="3" s="1"/>
  <c r="AW640" i="3"/>
  <c r="BE640" i="3" s="1"/>
  <c r="AW532" i="3"/>
  <c r="BE532" i="3" s="1"/>
  <c r="BU532" i="3" s="1"/>
  <c r="AW908" i="3"/>
  <c r="BE908" i="3" s="1"/>
  <c r="BM908" i="3" s="1"/>
  <c r="AW904" i="3"/>
  <c r="BE904" i="3" s="1"/>
  <c r="BM904" i="3" s="1"/>
  <c r="AW756" i="3"/>
  <c r="BE756" i="3" s="1"/>
  <c r="BU756" i="3" s="1"/>
  <c r="AW761" i="3"/>
  <c r="BE761" i="3" s="1"/>
  <c r="BM761" i="3" s="1"/>
  <c r="AW520" i="3"/>
  <c r="BE520" i="3" s="1"/>
  <c r="AW812" i="3"/>
  <c r="BE812" i="3" s="1"/>
  <c r="AW83" i="3"/>
  <c r="BE83" i="3" s="1"/>
  <c r="BM83" i="3" s="1"/>
  <c r="AW433" i="3"/>
  <c r="BE433" i="3" s="1"/>
  <c r="BU433" i="3" s="1"/>
  <c r="AW778" i="3"/>
  <c r="BE778" i="3" s="1"/>
  <c r="BM778" i="3" s="1"/>
  <c r="AW488" i="3"/>
  <c r="BE488" i="3" s="1"/>
  <c r="AW136" i="3"/>
  <c r="BE136" i="3" s="1"/>
  <c r="AW568" i="3"/>
  <c r="BE568" i="3" s="1"/>
  <c r="BM568" i="3" s="1"/>
  <c r="AW369" i="3"/>
  <c r="BE369" i="3" s="1"/>
  <c r="BU369" i="3" s="1"/>
  <c r="AW970" i="3"/>
  <c r="BE970" i="3" s="1"/>
  <c r="BM970" i="3" s="1"/>
  <c r="AW866" i="3"/>
  <c r="BE866" i="3" s="1"/>
  <c r="BU866" i="3" s="1"/>
  <c r="AW559" i="3"/>
  <c r="BE559" i="3" s="1"/>
  <c r="BU559" i="3" s="1"/>
  <c r="AW147" i="3"/>
  <c r="BE147" i="3" s="1"/>
  <c r="AW711" i="3"/>
  <c r="BE711" i="3" s="1"/>
  <c r="BM711" i="3" s="1"/>
  <c r="AW997" i="3"/>
  <c r="BE997" i="3" s="1"/>
  <c r="BM997" i="3" s="1"/>
  <c r="AW497" i="3"/>
  <c r="BE497" i="3" s="1"/>
  <c r="BU497" i="3" s="1"/>
  <c r="AW495" i="3"/>
  <c r="BE495" i="3" s="1"/>
  <c r="BM495" i="3" s="1"/>
  <c r="AW919" i="3"/>
  <c r="BE919" i="3" s="1"/>
  <c r="AW979" i="3"/>
  <c r="BE979" i="3" s="1"/>
  <c r="AW531" i="3"/>
  <c r="BE531" i="3" s="1"/>
  <c r="BU531" i="3" s="1"/>
  <c r="AW741" i="3"/>
  <c r="BE741" i="3" s="1"/>
  <c r="BU741" i="3" s="1"/>
  <c r="AW100" i="3"/>
  <c r="BE100" i="3" s="1"/>
  <c r="BU100" i="3" s="1"/>
  <c r="AW993" i="3"/>
  <c r="BE993" i="3" s="1"/>
  <c r="AW97" i="3"/>
  <c r="BE97" i="3" s="1"/>
  <c r="BM97" i="3" s="1"/>
  <c r="AW599" i="3"/>
  <c r="BE599" i="3" s="1"/>
  <c r="AW857" i="3"/>
  <c r="BE857" i="3" s="1"/>
  <c r="BU857" i="3" s="1"/>
  <c r="AW576" i="3"/>
  <c r="BE576" i="3" s="1"/>
  <c r="BM576" i="3" s="1"/>
  <c r="AW906" i="3"/>
  <c r="BE906" i="3" s="1"/>
  <c r="BU906" i="3" s="1"/>
  <c r="AW540" i="3"/>
  <c r="BE540" i="3" s="1"/>
  <c r="BU540" i="3" s="1"/>
  <c r="AW878" i="3"/>
  <c r="BE878" i="3" s="1"/>
  <c r="AW84" i="3"/>
  <c r="BE84" i="3" s="1"/>
  <c r="AW547" i="3"/>
  <c r="BE547" i="3" s="1"/>
  <c r="AW713" i="3"/>
  <c r="BE713" i="3" s="1"/>
  <c r="AW772" i="3"/>
  <c r="BE772" i="3" s="1"/>
  <c r="BM772" i="3" s="1"/>
  <c r="AW364" i="3"/>
  <c r="BE364" i="3" s="1"/>
  <c r="BM364" i="3" s="1"/>
  <c r="AW194" i="3"/>
  <c r="BE194" i="3" s="1"/>
  <c r="BM194" i="3" s="1"/>
  <c r="AW879" i="3"/>
  <c r="BE879" i="3" s="1"/>
  <c r="AW590" i="3"/>
  <c r="BE590" i="3" s="1"/>
  <c r="BU590" i="3" s="1"/>
  <c r="AW555" i="3"/>
  <c r="BE555" i="3" s="1"/>
  <c r="BU555" i="3" s="1"/>
  <c r="AW727" i="3"/>
  <c r="BE727" i="3" s="1"/>
  <c r="BM727" i="3" s="1"/>
  <c r="AW245" i="3"/>
  <c r="BE245" i="3" s="1"/>
  <c r="BM245" i="3" s="1"/>
  <c r="AW264" i="3"/>
  <c r="BE264" i="3" s="1"/>
  <c r="AW962" i="3"/>
  <c r="BE962" i="3" s="1"/>
  <c r="AW54" i="3"/>
  <c r="BE54" i="3" s="1"/>
  <c r="BU54" i="3" s="1"/>
  <c r="AW137" i="3"/>
  <c r="BE137" i="3" s="1"/>
  <c r="BU137" i="3" s="1"/>
  <c r="AW784" i="3"/>
  <c r="BE784" i="3" s="1"/>
  <c r="BM784" i="3" s="1"/>
  <c r="AW205" i="3"/>
  <c r="BE205" i="3" s="1"/>
  <c r="BM205" i="3" s="1"/>
  <c r="AW326" i="3"/>
  <c r="BE326" i="3" s="1"/>
  <c r="BU326" i="3" s="1"/>
  <c r="AW45" i="3"/>
  <c r="BE45" i="3" s="1"/>
  <c r="AW475" i="3"/>
  <c r="BE475" i="3" s="1"/>
  <c r="BU475" i="3" s="1"/>
  <c r="AW758" i="3"/>
  <c r="BE758" i="3" s="1"/>
  <c r="BM758" i="3" s="1"/>
  <c r="AW470" i="3"/>
  <c r="BE470" i="3" s="1"/>
  <c r="AW824" i="3"/>
  <c r="BE824" i="3" s="1"/>
  <c r="BM824" i="3" s="1"/>
  <c r="AW688" i="3"/>
  <c r="BE688" i="3" s="1"/>
  <c r="BU688" i="3" s="1"/>
  <c r="AW769" i="3"/>
  <c r="BE769" i="3" s="1"/>
  <c r="AW709" i="3"/>
  <c r="BE709" i="3" s="1"/>
  <c r="BM709" i="3" s="1"/>
  <c r="AW853" i="3"/>
  <c r="BE853" i="3" s="1"/>
  <c r="BU853" i="3" s="1"/>
  <c r="AW240" i="3"/>
  <c r="BE240" i="3" s="1"/>
  <c r="BM240" i="3" s="1"/>
  <c r="AW317" i="3"/>
  <c r="BE317" i="3" s="1"/>
  <c r="BU317" i="3" s="1"/>
  <c r="AW571" i="3"/>
  <c r="BE571" i="3" s="1"/>
  <c r="BU571" i="3" s="1"/>
  <c r="AW818" i="3"/>
  <c r="BE818" i="3" s="1"/>
  <c r="AW538" i="3"/>
  <c r="BE538" i="3" s="1"/>
  <c r="BM538" i="3" s="1"/>
  <c r="AW808" i="3"/>
  <c r="BE808" i="3" s="1"/>
  <c r="BM808" i="3" s="1"/>
  <c r="AW309" i="3"/>
  <c r="BE309" i="3" s="1"/>
  <c r="BM309" i="3" s="1"/>
  <c r="AW53" i="3"/>
  <c r="BE53" i="3" s="1"/>
  <c r="BM53" i="3" s="1"/>
  <c r="AW679" i="3"/>
  <c r="BE679" i="3" s="1"/>
  <c r="BU679" i="3" s="1"/>
  <c r="AW385" i="3"/>
  <c r="BE385" i="3" s="1"/>
  <c r="AW631" i="3"/>
  <c r="BE631" i="3" s="1"/>
  <c r="BM631" i="3" s="1"/>
  <c r="AW409" i="3"/>
  <c r="BE409" i="3" s="1"/>
  <c r="BM409" i="3" s="1"/>
  <c r="AW806" i="3"/>
  <c r="BE806" i="3" s="1"/>
  <c r="BM806" i="3" s="1"/>
  <c r="AW897" i="3"/>
  <c r="BE897" i="3" s="1"/>
  <c r="BU897" i="3" s="1"/>
  <c r="AW536" i="3"/>
  <c r="BE536" i="3" s="1"/>
  <c r="AW871" i="3"/>
  <c r="BE871" i="3" s="1"/>
  <c r="AW299" i="3"/>
  <c r="BE299" i="3" s="1"/>
  <c r="BM299" i="3" s="1"/>
  <c r="AW323" i="3"/>
  <c r="BE323" i="3" s="1"/>
  <c r="AW10" i="3"/>
  <c r="BE10" i="3" s="1"/>
  <c r="AW881" i="3"/>
  <c r="BE881" i="3" s="1"/>
  <c r="BU881" i="3" s="1"/>
  <c r="AW560" i="3"/>
  <c r="BE560" i="3" s="1"/>
  <c r="BU560" i="3" s="1"/>
  <c r="AW862" i="3"/>
  <c r="BE862" i="3" s="1"/>
  <c r="AW660" i="3"/>
  <c r="BE660" i="3" s="1"/>
  <c r="BU660" i="3" s="1"/>
  <c r="AW996" i="3"/>
  <c r="BE996" i="3" s="1"/>
  <c r="BM996" i="3" s="1"/>
  <c r="AW585" i="3"/>
  <c r="BE585" i="3" s="1"/>
  <c r="BU585" i="3" s="1"/>
  <c r="AW546" i="3"/>
  <c r="BE546" i="3" s="1"/>
  <c r="BM546" i="3" s="1"/>
  <c r="AW262" i="3"/>
  <c r="BE262" i="3" s="1"/>
  <c r="BU262" i="3" s="1"/>
  <c r="AW75" i="3"/>
  <c r="BE75" i="3" s="1"/>
  <c r="AW477" i="3"/>
  <c r="BE477" i="3" s="1"/>
  <c r="BU477" i="3" s="1"/>
  <c r="AW143" i="3"/>
  <c r="BE143" i="3" s="1"/>
  <c r="BU143" i="3" s="1"/>
  <c r="AW665" i="3"/>
  <c r="BE665" i="3" s="1"/>
  <c r="BM665" i="3" s="1"/>
  <c r="AW333" i="3"/>
  <c r="BE333" i="3" s="1"/>
  <c r="BM333" i="3" s="1"/>
  <c r="AW203" i="3"/>
  <c r="BE203" i="3" s="1"/>
  <c r="BM203" i="3" s="1"/>
  <c r="AW429" i="3"/>
  <c r="BE429" i="3" s="1"/>
  <c r="AW282" i="3"/>
  <c r="BE282" i="3" s="1"/>
  <c r="BM282" i="3" s="1"/>
  <c r="AW876" i="3"/>
  <c r="BE876" i="3" s="1"/>
  <c r="BM876" i="3" s="1"/>
  <c r="AW748" i="3"/>
  <c r="BE748" i="3" s="1"/>
  <c r="BU748" i="3" s="1"/>
  <c r="AW171" i="3"/>
  <c r="BE171" i="3" s="1"/>
  <c r="BM171" i="3" s="1"/>
  <c r="AW290" i="3"/>
  <c r="BE290" i="3" s="1"/>
  <c r="BM290" i="3" s="1"/>
  <c r="AW736" i="3"/>
  <c r="BE736" i="3" s="1"/>
  <c r="AW524" i="3"/>
  <c r="BE524" i="3" s="1"/>
  <c r="BM524" i="3" s="1"/>
  <c r="AW304" i="3"/>
  <c r="BE304" i="3" s="1"/>
  <c r="BM304" i="3" s="1"/>
  <c r="AW303" i="3"/>
  <c r="BE303" i="3" s="1"/>
  <c r="BU303" i="3" s="1"/>
  <c r="AW158" i="3"/>
  <c r="BE158" i="3" s="1"/>
  <c r="BM158" i="3" s="1"/>
  <c r="AW271" i="3"/>
  <c r="BE271" i="3" s="1"/>
  <c r="BU271" i="3" s="1"/>
  <c r="AW195" i="3"/>
  <c r="BE195" i="3" s="1"/>
  <c r="AW260" i="3"/>
  <c r="BE260" i="3" s="1"/>
  <c r="BU260" i="3" s="1"/>
  <c r="AW942" i="3"/>
  <c r="BE942" i="3" s="1"/>
  <c r="AW984" i="3"/>
  <c r="BE984" i="3" s="1"/>
  <c r="BM984" i="3" s="1"/>
  <c r="AW580" i="3"/>
  <c r="BE580" i="3" s="1"/>
  <c r="BM580" i="3" s="1"/>
  <c r="AW943" i="3"/>
  <c r="BE943" i="3" s="1"/>
  <c r="BM943" i="3" s="1"/>
  <c r="AW907" i="3"/>
  <c r="BE907" i="3" s="1"/>
  <c r="AW796" i="3"/>
  <c r="BE796" i="3" s="1"/>
  <c r="BM796" i="3" s="1"/>
  <c r="AW596" i="3"/>
  <c r="BE596" i="3" s="1"/>
  <c r="BU596" i="3" s="1"/>
  <c r="AW452" i="3"/>
  <c r="BE452" i="3" s="1"/>
  <c r="AW146" i="3"/>
  <c r="BE146" i="3" s="1"/>
  <c r="BU146" i="3" s="1"/>
  <c r="AW88" i="3"/>
  <c r="BE88" i="3" s="1"/>
  <c r="AW985" i="3"/>
  <c r="BE985" i="3" s="1"/>
  <c r="AW109" i="3"/>
  <c r="BE109" i="3" s="1"/>
  <c r="BM109" i="3" s="1"/>
  <c r="AW573" i="3"/>
  <c r="BE573" i="3" s="1"/>
  <c r="BM573" i="3" s="1"/>
  <c r="AW234" i="3"/>
  <c r="BE234" i="3" s="1"/>
  <c r="BU234" i="3" s="1"/>
  <c r="AW564" i="3"/>
  <c r="BE564" i="3" s="1"/>
  <c r="BU564" i="3" s="1"/>
  <c r="AW957" i="3"/>
  <c r="BE957" i="3" s="1"/>
  <c r="BU957" i="3" s="1"/>
  <c r="AW975" i="3"/>
  <c r="BE975" i="3" s="1"/>
  <c r="AW889" i="3"/>
  <c r="BE889" i="3" s="1"/>
  <c r="BU889" i="3" s="1"/>
  <c r="AW393" i="3"/>
  <c r="BE393" i="3" s="1"/>
  <c r="BU393" i="3" s="1"/>
  <c r="AW757" i="3"/>
  <c r="BE757" i="3" s="1"/>
  <c r="BU757" i="3" s="1"/>
  <c r="AW357" i="3"/>
  <c r="BE357" i="3" s="1"/>
  <c r="BM357" i="3" s="1"/>
  <c r="AW478" i="3"/>
  <c r="BE478" i="3" s="1"/>
  <c r="BU478" i="3" s="1"/>
  <c r="AW168" i="3"/>
  <c r="BE168" i="3" s="1"/>
  <c r="AW836" i="3"/>
  <c r="BE836" i="3" s="1"/>
  <c r="BU836" i="3" s="1"/>
  <c r="AW59" i="3"/>
  <c r="BE59" i="3" s="1"/>
  <c r="BM59" i="3" s="1"/>
  <c r="AW606" i="3"/>
  <c r="BE606" i="3" s="1"/>
  <c r="AW268" i="3"/>
  <c r="BE268" i="3" s="1"/>
  <c r="BU268" i="3" s="1"/>
  <c r="AW426" i="3"/>
  <c r="BE426" i="3" s="1"/>
  <c r="AW835" i="3"/>
  <c r="BE835" i="3" s="1"/>
  <c r="AW537" i="3"/>
  <c r="BE537" i="3" s="1"/>
  <c r="BU537" i="3" s="1"/>
  <c r="AW375" i="3"/>
  <c r="BE375" i="3" s="1"/>
  <c r="BM375" i="3" s="1"/>
  <c r="AW269" i="3"/>
  <c r="BE269" i="3" s="1"/>
  <c r="BM269" i="3" s="1"/>
  <c r="AW795" i="3"/>
  <c r="BE795" i="3" s="1"/>
  <c r="BM795" i="3" s="1"/>
  <c r="AW87" i="3"/>
  <c r="BE87" i="3" s="1"/>
  <c r="AW105" i="3"/>
  <c r="BE105" i="3" s="1"/>
  <c r="AW539" i="3"/>
  <c r="BE539" i="3" s="1"/>
  <c r="BM539" i="3" s="1"/>
  <c r="AW768" i="3"/>
  <c r="BE768" i="3" s="1"/>
  <c r="BM768" i="3" s="1"/>
  <c r="AW905" i="3"/>
  <c r="BE905" i="3" s="1"/>
  <c r="BM905" i="3" s="1"/>
  <c r="AW182" i="3"/>
  <c r="BE182" i="3" s="1"/>
  <c r="BM182" i="3" s="1"/>
  <c r="AW250" i="3"/>
  <c r="BE250" i="3" s="1"/>
  <c r="BM250" i="3" s="1"/>
  <c r="AW372" i="3"/>
  <c r="BE372" i="3" s="1"/>
  <c r="AW886" i="3"/>
  <c r="BE886" i="3" s="1"/>
  <c r="BM886" i="3" s="1"/>
  <c r="AW814" i="3"/>
  <c r="BE814" i="3" s="1"/>
  <c r="BM814" i="3" s="1"/>
  <c r="AW695" i="3"/>
  <c r="BE695" i="3" s="1"/>
  <c r="BM695" i="3" s="1"/>
  <c r="AW252" i="3"/>
  <c r="BE252" i="3" s="1"/>
  <c r="BU252" i="3" s="1"/>
  <c r="AW422" i="3"/>
  <c r="BE422" i="3" s="1"/>
  <c r="AW622" i="3"/>
  <c r="BE622" i="3" s="1"/>
  <c r="AW800" i="3"/>
  <c r="BE800" i="3" s="1"/>
  <c r="BU800" i="3" s="1"/>
  <c r="AW999" i="3"/>
  <c r="BE999" i="3" s="1"/>
  <c r="BM999" i="3" s="1"/>
  <c r="AW466" i="3"/>
  <c r="BE466" i="3" s="1"/>
  <c r="BU466" i="3" s="1"/>
  <c r="AW834" i="3"/>
  <c r="BE834" i="3" s="1"/>
  <c r="BM834" i="3" s="1"/>
  <c r="AW493" i="3"/>
  <c r="BE493" i="3" s="1"/>
  <c r="BU493" i="3" s="1"/>
  <c r="AW888" i="3"/>
  <c r="BE888" i="3" s="1"/>
  <c r="AW901" i="3"/>
  <c r="BE901" i="3" s="1"/>
  <c r="BU901" i="3" s="1"/>
  <c r="AW732" i="3"/>
  <c r="BE732" i="3" s="1"/>
  <c r="BM732" i="3" s="1"/>
  <c r="AW595" i="3"/>
  <c r="BE595" i="3" s="1"/>
  <c r="BM595" i="3" s="1"/>
  <c r="AW647" i="3"/>
  <c r="BE647" i="3" s="1"/>
  <c r="BM647" i="3" s="1"/>
  <c r="AW24" i="3"/>
  <c r="BE24" i="3" s="1"/>
  <c r="BM24" i="3" s="1"/>
  <c r="AW177" i="3"/>
  <c r="BE177" i="3" s="1"/>
  <c r="AW507" i="3"/>
  <c r="BE507" i="3" s="1"/>
  <c r="BM507" i="3" s="1"/>
  <c r="AW90" i="3"/>
  <c r="BE90" i="3" s="1"/>
  <c r="BU90" i="3" s="1"/>
  <c r="AW133" i="3"/>
  <c r="BE133" i="3" s="1"/>
  <c r="BU133" i="3" s="1"/>
  <c r="AW165" i="3"/>
  <c r="BE165" i="3" s="1"/>
  <c r="AW516" i="3"/>
  <c r="BE516" i="3" s="1"/>
  <c r="AW63" i="3"/>
  <c r="BE63" i="3" s="1"/>
  <c r="AW939" i="3"/>
  <c r="BE939" i="3" s="1"/>
  <c r="AW267" i="3"/>
  <c r="BE267" i="3" s="1"/>
  <c r="BU267" i="3" s="1"/>
  <c r="AW301" i="3"/>
  <c r="BE301" i="3" s="1"/>
  <c r="BM301" i="3" s="1"/>
  <c r="AW687" i="3"/>
  <c r="BE687" i="3" s="1"/>
  <c r="BM687" i="3" s="1"/>
  <c r="AW31" i="3"/>
  <c r="BE31" i="3" s="1"/>
  <c r="AW314" i="3"/>
  <c r="BE314" i="3" s="1"/>
  <c r="AW79" i="3"/>
  <c r="BE79" i="3" s="1"/>
  <c r="BM79" i="3" s="1"/>
  <c r="AW494" i="3"/>
  <c r="BE494" i="3" s="1"/>
  <c r="BM494" i="3" s="1"/>
  <c r="AW639" i="3"/>
  <c r="BE639" i="3" s="1"/>
  <c r="BU639" i="3" s="1"/>
  <c r="AW917" i="3"/>
  <c r="BE917" i="3" s="1"/>
  <c r="BM917" i="3" s="1"/>
  <c r="AW246" i="3"/>
  <c r="BE246" i="3" s="1"/>
  <c r="BU246" i="3" s="1"/>
  <c r="AW47" i="3"/>
  <c r="BE47" i="3" s="1"/>
  <c r="AW457" i="3"/>
  <c r="BE457" i="3" s="1"/>
  <c r="BM457" i="3" s="1"/>
  <c r="AW671" i="3"/>
  <c r="BE671" i="3" s="1"/>
  <c r="BU671" i="3" s="1"/>
  <c r="AW244" i="3"/>
  <c r="BE244" i="3" s="1"/>
  <c r="BU244" i="3" s="1"/>
  <c r="AW191" i="3"/>
  <c r="BE191" i="3" s="1"/>
  <c r="BU191" i="3" s="1"/>
  <c r="AW684" i="3"/>
  <c r="BE684" i="3" s="1"/>
  <c r="BM684" i="3" s="1"/>
  <c r="AW686" i="3"/>
  <c r="BE686" i="3" s="1"/>
  <c r="AW227" i="3"/>
  <c r="BE227" i="3" s="1"/>
  <c r="BU227" i="3" s="1"/>
  <c r="AW745" i="3"/>
  <c r="BE745" i="3" s="1"/>
  <c r="BM745" i="3" s="1"/>
  <c r="AW159" i="3"/>
  <c r="BE159" i="3" s="1"/>
  <c r="BM159" i="3" s="1"/>
  <c r="AW652" i="3"/>
  <c r="BE652" i="3" s="1"/>
  <c r="BU652" i="3" s="1"/>
  <c r="AW52" i="3"/>
  <c r="BE52" i="3" s="1"/>
  <c r="BM52" i="3" s="1"/>
  <c r="AW782" i="3"/>
  <c r="BE782" i="3" s="1"/>
  <c r="BM782" i="3" s="1"/>
  <c r="AW219" i="3"/>
  <c r="BE219" i="3" s="1"/>
  <c r="BM219" i="3" s="1"/>
  <c r="AW128" i="3"/>
  <c r="BE128" i="3" s="1"/>
  <c r="BM128" i="3" s="1"/>
  <c r="AW588" i="3"/>
  <c r="BE588" i="3" s="1"/>
  <c r="BU588" i="3" s="1"/>
  <c r="AW928" i="3"/>
  <c r="BE928" i="3" s="1"/>
  <c r="BM928" i="3" s="1"/>
  <c r="AW875" i="3"/>
  <c r="BE875" i="3" s="1"/>
  <c r="AW750" i="3"/>
  <c r="BE750" i="3" s="1"/>
  <c r="AW392" i="3"/>
  <c r="BE392" i="3" s="1"/>
  <c r="BU392" i="3" s="1"/>
  <c r="AW446" i="3"/>
  <c r="BE446" i="3" s="1"/>
  <c r="BM446" i="3" s="1"/>
  <c r="AW29" i="3"/>
  <c r="BE29" i="3" s="1"/>
  <c r="BM29" i="3" s="1"/>
  <c r="AW608" i="3"/>
  <c r="BE608" i="3" s="1"/>
  <c r="BU608" i="3" s="1"/>
  <c r="AW94" i="3"/>
  <c r="BE94" i="3" s="1"/>
  <c r="BM94" i="3" s="1"/>
  <c r="AW706" i="3"/>
  <c r="BE706" i="3" s="1"/>
  <c r="BM706" i="3" s="1"/>
  <c r="AW792" i="3"/>
  <c r="BE792" i="3" s="1"/>
  <c r="BU792" i="3" s="1"/>
  <c r="AW106" i="3"/>
  <c r="BE106" i="3" s="1"/>
  <c r="BM106" i="3" s="1"/>
  <c r="AW190" i="3"/>
  <c r="BE190" i="3" s="1"/>
  <c r="AW852" i="3"/>
  <c r="BE852" i="3" s="1"/>
  <c r="BU852" i="3" s="1"/>
  <c r="AW231" i="3"/>
  <c r="BE231" i="3" s="1"/>
  <c r="AW600" i="3"/>
  <c r="BE600" i="3" s="1"/>
  <c r="AW964" i="3"/>
  <c r="BE964" i="3" s="1"/>
  <c r="BM964" i="3" s="1"/>
  <c r="AW529" i="3"/>
  <c r="BE529" i="3" s="1"/>
  <c r="BU529" i="3" s="1"/>
  <c r="AW844" i="3"/>
  <c r="BE844" i="3" s="1"/>
  <c r="BM844" i="3" s="1"/>
  <c r="AW96" i="3"/>
  <c r="BE96" i="3" s="1"/>
  <c r="BU96" i="3" s="1"/>
  <c r="AW678" i="3"/>
  <c r="BE678" i="3" s="1"/>
  <c r="BM678" i="3" s="1"/>
  <c r="AW480" i="3"/>
  <c r="BE480" i="3" s="1"/>
  <c r="AW107" i="3"/>
  <c r="BE107" i="3" s="1"/>
  <c r="BU107" i="3" s="1"/>
  <c r="AW339" i="3"/>
  <c r="BE339" i="3" s="1"/>
  <c r="BU339" i="3" s="1"/>
  <c r="AW295" i="3"/>
  <c r="BE295" i="3" s="1"/>
  <c r="BM295" i="3" s="1"/>
  <c r="AW92" i="3"/>
  <c r="BE92" i="3" s="1"/>
  <c r="BM92" i="3" s="1"/>
  <c r="AW959" i="3"/>
  <c r="BE959" i="3" s="1"/>
  <c r="BU959" i="3" s="1"/>
  <c r="AW1002" i="3"/>
  <c r="BE1002" i="3" s="1"/>
  <c r="AW646" i="3"/>
  <c r="BE646" i="3" s="1"/>
  <c r="BU646" i="3" s="1"/>
  <c r="AW281" i="3"/>
  <c r="BE281" i="3" s="1"/>
  <c r="BM281" i="3" s="1"/>
  <c r="AW663" i="3"/>
  <c r="BE663" i="3" s="1"/>
  <c r="BM663" i="3" s="1"/>
  <c r="AW552" i="3"/>
  <c r="BE552" i="3" s="1"/>
  <c r="BU552" i="3" s="1"/>
  <c r="AW1005" i="3"/>
  <c r="BE1005" i="3" s="1"/>
  <c r="BU1005" i="3" s="1"/>
  <c r="AW408" i="3"/>
  <c r="BE408" i="3" s="1"/>
  <c r="AW541" i="3"/>
  <c r="BE541" i="3" s="1"/>
  <c r="AW377" i="3"/>
  <c r="BE377" i="3" s="1"/>
  <c r="BM377" i="3" s="1"/>
  <c r="AW635" i="3"/>
  <c r="BE635" i="3" s="1"/>
  <c r="BM635" i="3" s="1"/>
  <c r="AW473" i="3"/>
  <c r="BE473" i="3" s="1"/>
  <c r="BM473" i="3" s="1"/>
  <c r="AW983" i="3"/>
  <c r="BE983" i="3" s="1"/>
  <c r="AW198" i="3"/>
  <c r="BE198" i="3" s="1"/>
  <c r="AW352" i="3"/>
  <c r="BE352" i="3" s="1"/>
  <c r="BU352" i="3" s="1"/>
  <c r="AW728" i="3"/>
  <c r="BE728" i="3" s="1"/>
  <c r="BU728" i="3" s="1"/>
  <c r="AW266" i="3"/>
  <c r="BE266" i="3" s="1"/>
  <c r="BU266" i="3" s="1"/>
  <c r="AW643" i="3"/>
  <c r="BE643" i="3" s="1"/>
  <c r="BM643" i="3" s="1"/>
  <c r="AW787" i="3"/>
  <c r="BE787" i="3" s="1"/>
  <c r="AW990" i="3"/>
  <c r="BE990" i="3" s="1"/>
  <c r="AW995" i="3"/>
  <c r="BE995" i="3" s="1"/>
  <c r="BM995" i="3" s="1"/>
  <c r="AW89" i="3"/>
  <c r="BE89" i="3" s="1"/>
  <c r="BM89" i="3" s="1"/>
  <c r="AW583" i="3"/>
  <c r="BE583" i="3" s="1"/>
  <c r="BU583" i="3" s="1"/>
  <c r="AW471" i="3"/>
  <c r="BE471" i="3" s="1"/>
  <c r="BM471" i="3" s="1"/>
  <c r="AW485" i="3"/>
  <c r="BE485" i="3" s="1"/>
  <c r="BU485" i="3" s="1"/>
  <c r="AW952" i="3"/>
  <c r="BE952" i="3" s="1"/>
  <c r="AW397" i="3"/>
  <c r="BE397" i="3" s="1"/>
  <c r="BM397" i="3" s="1"/>
  <c r="AW371" i="3"/>
  <c r="BE371" i="3" s="1"/>
  <c r="BM371" i="3" s="1"/>
  <c r="AW521" i="3"/>
  <c r="BE521" i="3" s="1"/>
  <c r="BM521" i="3" s="1"/>
  <c r="AW892" i="3"/>
  <c r="BE892" i="3" s="1"/>
  <c r="BM892" i="3" s="1"/>
  <c r="AW129" i="3"/>
  <c r="BE129" i="3" s="1"/>
  <c r="BM129" i="3" s="1"/>
  <c r="AW794" i="3"/>
  <c r="BE794" i="3" s="1"/>
  <c r="AW699" i="3"/>
  <c r="BE699" i="3" s="1"/>
  <c r="BM699" i="3" s="1"/>
  <c r="AW183" i="3"/>
  <c r="BE183" i="3" s="1"/>
  <c r="BM183" i="3" s="1"/>
  <c r="AW173" i="3"/>
  <c r="BE173" i="3" s="1"/>
  <c r="BM173" i="3" s="1"/>
  <c r="AW921" i="3"/>
  <c r="BE921" i="3" s="1"/>
  <c r="BM921" i="3" s="1"/>
  <c r="AW515" i="3"/>
  <c r="BE515" i="3" s="1"/>
  <c r="BU515" i="3" s="1"/>
  <c r="AW986" i="3"/>
  <c r="BE986" i="3" s="1"/>
  <c r="AW798" i="3"/>
  <c r="BE798" i="3" s="1"/>
  <c r="BU798" i="3" s="1"/>
  <c r="AW617" i="3"/>
  <c r="BE617" i="3" s="1"/>
  <c r="BU617" i="3" s="1"/>
  <c r="AW170" i="3"/>
  <c r="BE170" i="3" s="1"/>
  <c r="BU170" i="3" s="1"/>
  <c r="AW373" i="3"/>
  <c r="BE373" i="3" s="1"/>
  <c r="BU373" i="3" s="1"/>
  <c r="AW650" i="3"/>
  <c r="BE650" i="3" s="1"/>
  <c r="BU650" i="3" s="1"/>
  <c r="AW730" i="3"/>
  <c r="BE730" i="3" s="1"/>
  <c r="AW19" i="3"/>
  <c r="BE19" i="3" s="1"/>
  <c r="BM19" i="3" s="1"/>
  <c r="AW807" i="3"/>
  <c r="BE807" i="3" s="1"/>
  <c r="BU807" i="3" s="1"/>
  <c r="AW850" i="3"/>
  <c r="BE850" i="3" s="1"/>
  <c r="BM850" i="3" s="1"/>
  <c r="AW76" i="3"/>
  <c r="BE76" i="3" s="1"/>
  <c r="BM76" i="3" s="1"/>
  <c r="AW819" i="3"/>
  <c r="BE819" i="3" s="1"/>
  <c r="AW328" i="3"/>
  <c r="BE328" i="3" s="1"/>
  <c r="AW992" i="3"/>
  <c r="BE992" i="3" s="1"/>
  <c r="BM992" i="3" s="1"/>
  <c r="AW651" i="3"/>
  <c r="BE651" i="3" s="1"/>
  <c r="BM651" i="3" s="1"/>
  <c r="AW721" i="3"/>
  <c r="BE721" i="3" s="1"/>
  <c r="AW877" i="3"/>
  <c r="BE877" i="3" s="1"/>
  <c r="BM877" i="3" s="1"/>
  <c r="AW44" i="3"/>
  <c r="BE44" i="3" s="1"/>
  <c r="BU44" i="3" s="1"/>
  <c r="AW958" i="3"/>
  <c r="BE958" i="3" s="1"/>
  <c r="AW803" i="3"/>
  <c r="BE803" i="3" s="1"/>
  <c r="BM803" i="3" s="1"/>
  <c r="AW935" i="3"/>
  <c r="BE935" i="3" s="1"/>
  <c r="BM935" i="3" s="1"/>
  <c r="AW744" i="3"/>
  <c r="BE744" i="3" s="1"/>
  <c r="BM744" i="3" s="1"/>
  <c r="AW93" i="3"/>
  <c r="BE93" i="3" s="1"/>
  <c r="BM93" i="3" s="1"/>
  <c r="AW527" i="3"/>
  <c r="BE527" i="3" s="1"/>
  <c r="AW127" i="3"/>
  <c r="BE127" i="3" s="1"/>
  <c r="AW963" i="3"/>
  <c r="BE963" i="3" s="1"/>
  <c r="BM963" i="3" s="1"/>
  <c r="AW916" i="3"/>
  <c r="BE916" i="3" s="1"/>
  <c r="AW501" i="3"/>
  <c r="BE501" i="3" s="1"/>
  <c r="BU501" i="3" s="1"/>
  <c r="AW707" i="3"/>
  <c r="BE707" i="3" s="1"/>
  <c r="BM707" i="3" s="1"/>
  <c r="AW549" i="3"/>
  <c r="BE549" i="3" s="1"/>
  <c r="BM549" i="3" s="1"/>
  <c r="AW940" i="3"/>
  <c r="BE940" i="3" s="1"/>
  <c r="AW743" i="3"/>
  <c r="BE743" i="3" s="1"/>
  <c r="BU743" i="3" s="1"/>
  <c r="AW450" i="3"/>
  <c r="BE450" i="3" s="1"/>
  <c r="BM450" i="3" s="1"/>
  <c r="AW21" i="3"/>
  <c r="BE21" i="3" s="1"/>
  <c r="BM21" i="3" s="1"/>
  <c r="AW206" i="3"/>
  <c r="BE206" i="3" s="1"/>
  <c r="AW1004" i="3"/>
  <c r="BE1004" i="3" s="1"/>
  <c r="BM1004" i="3" s="1"/>
  <c r="AW322" i="3"/>
  <c r="BE322" i="3" s="1"/>
  <c r="AW637" i="3"/>
  <c r="BE637" i="3" s="1"/>
  <c r="BM637" i="3" s="1"/>
  <c r="AW674" i="3"/>
  <c r="BE674" i="3" s="1"/>
  <c r="BM674" i="3" s="1"/>
  <c r="AW903" i="3"/>
  <c r="BE903" i="3" s="1"/>
  <c r="BM903" i="3" s="1"/>
  <c r="AW924" i="3"/>
  <c r="BE924" i="3" s="1"/>
  <c r="BM924" i="3" s="1"/>
  <c r="AW492" i="3"/>
  <c r="BE492" i="3" s="1"/>
  <c r="BU492" i="3" s="1"/>
  <c r="AW419" i="3"/>
  <c r="BE419" i="3" s="1"/>
  <c r="AW598" i="3"/>
  <c r="BE598" i="3" s="1"/>
  <c r="BM598" i="3" s="1"/>
  <c r="AW518" i="3"/>
  <c r="BE518" i="3" s="1"/>
  <c r="BU518" i="3" s="1"/>
  <c r="AW627" i="3"/>
  <c r="BE627" i="3" s="1"/>
  <c r="BU627" i="3" s="1"/>
  <c r="AW967" i="3"/>
  <c r="BE967" i="3" s="1"/>
  <c r="BM967" i="3" s="1"/>
  <c r="AW542" i="3"/>
  <c r="BE542" i="3" s="1"/>
  <c r="AW954" i="3"/>
  <c r="BE954" i="3" s="1"/>
  <c r="AW829" i="3"/>
  <c r="BE829" i="3" s="1"/>
  <c r="BM829" i="3" s="1"/>
  <c r="AW670" i="3"/>
  <c r="BE670" i="3" s="1"/>
  <c r="BM670" i="3" s="1"/>
  <c r="AW460" i="3"/>
  <c r="BE460" i="3" s="1"/>
  <c r="BM460" i="3" s="1"/>
  <c r="AW186" i="3"/>
  <c r="BE186" i="3" s="1"/>
  <c r="BM186" i="3" s="1"/>
  <c r="AW689" i="3"/>
  <c r="BE689" i="3" s="1"/>
  <c r="BM689" i="3" s="1"/>
  <c r="AW223" i="3"/>
  <c r="BE223" i="3" s="1"/>
  <c r="AW704" i="3"/>
  <c r="BE704" i="3" s="1"/>
  <c r="BU704" i="3" s="1"/>
  <c r="AW16" i="3"/>
  <c r="BE16" i="3" s="1"/>
  <c r="BM16" i="3" s="1"/>
  <c r="AW715" i="3"/>
  <c r="BE715" i="3" s="1"/>
  <c r="BM715" i="3" s="1"/>
  <c r="AW135" i="3"/>
  <c r="BE135" i="3" s="1"/>
  <c r="BU135" i="3" s="1"/>
  <c r="AW978" i="3"/>
  <c r="BE978" i="3" s="1"/>
  <c r="BM978" i="3" s="1"/>
  <c r="AW645" i="3"/>
  <c r="BE645" i="3" s="1"/>
  <c r="AW238" i="3"/>
  <c r="BE238" i="3" s="1"/>
  <c r="BM238" i="3" s="1"/>
  <c r="AW683" i="3"/>
  <c r="BE683" i="3" s="1"/>
  <c r="BU683" i="3" s="1"/>
  <c r="AW468" i="3"/>
  <c r="BE468" i="3" s="1"/>
  <c r="AW830" i="3"/>
  <c r="BE830" i="3" s="1"/>
  <c r="BM830" i="3" s="1"/>
  <c r="AW134" i="3"/>
  <c r="BE134" i="3" s="1"/>
  <c r="BM134" i="3" s="1"/>
  <c r="AW204" i="3"/>
  <c r="BE204" i="3" s="1"/>
  <c r="AW611" i="3"/>
  <c r="BE611" i="3" s="1"/>
  <c r="BU611" i="3" s="1"/>
  <c r="AW664" i="3"/>
  <c r="BE664" i="3" s="1"/>
  <c r="BM664" i="3" s="1"/>
  <c r="AW570" i="3"/>
  <c r="BE570" i="3" s="1"/>
  <c r="BU570" i="3" s="1"/>
  <c r="AW574" i="3"/>
  <c r="BE574" i="3" s="1"/>
  <c r="BU574" i="3" s="1"/>
  <c r="AW224" i="3"/>
  <c r="BE224" i="3" s="1"/>
  <c r="BU224" i="3" s="1"/>
  <c r="AW752" i="3"/>
  <c r="BE752" i="3" s="1"/>
  <c r="AW35" i="3"/>
  <c r="BE35" i="3" s="1"/>
  <c r="BM35" i="3" s="1"/>
  <c r="AW820" i="3"/>
  <c r="BE820" i="3" s="1"/>
  <c r="AW729" i="3"/>
  <c r="BE729" i="3" s="1"/>
  <c r="BU729" i="3" s="1"/>
  <c r="AW912" i="3"/>
  <c r="BE912" i="3" s="1"/>
  <c r="BM912" i="3" s="1"/>
  <c r="AW726" i="3"/>
  <c r="BE726" i="3" s="1"/>
  <c r="BU726" i="3" s="1"/>
  <c r="AW140" i="3"/>
  <c r="BE140" i="3" s="1"/>
  <c r="AW484" i="3"/>
  <c r="BE484" i="3" s="1"/>
  <c r="BM484" i="3" s="1"/>
  <c r="AW95" i="3"/>
  <c r="BE95" i="3" s="1"/>
  <c r="BU95" i="3" s="1"/>
  <c r="AW307" i="3"/>
  <c r="BE307" i="3" s="1"/>
  <c r="BM307" i="3" s="1"/>
  <c r="AW562" i="3"/>
  <c r="BE562" i="3" s="1"/>
  <c r="BU562" i="3" s="1"/>
  <c r="AW767" i="3"/>
  <c r="BE767" i="3" s="1"/>
  <c r="AW891" i="3"/>
  <c r="BE891" i="3" s="1"/>
  <c r="AW461" i="3"/>
  <c r="BE461" i="3" s="1"/>
  <c r="BU461" i="3" s="1"/>
  <c r="AW336" i="3"/>
  <c r="BE336" i="3" s="1"/>
  <c r="BU336" i="3" s="1"/>
  <c r="AW50" i="3"/>
  <c r="BE50" i="3" s="1"/>
  <c r="BM50" i="3" s="1"/>
  <c r="AW85" i="3"/>
  <c r="BE85" i="3" s="1"/>
  <c r="BU85" i="3" s="1"/>
  <c r="AW265" i="3"/>
  <c r="BE265" i="3" s="1"/>
  <c r="BU265" i="3" s="1"/>
  <c r="AW685" i="3"/>
  <c r="BE685" i="3" s="1"/>
  <c r="AW400" i="3"/>
  <c r="BE400" i="3" s="1"/>
  <c r="BM400" i="3" s="1"/>
  <c r="AW98" i="3"/>
  <c r="BE98" i="3" s="1"/>
  <c r="BM98" i="3" s="1"/>
  <c r="AW242" i="3"/>
  <c r="BE242" i="3" s="1"/>
  <c r="BM242" i="3" s="1"/>
  <c r="AW490" i="3"/>
  <c r="BE490" i="3" s="1"/>
  <c r="BU490" i="3" s="1"/>
  <c r="AW846" i="3"/>
  <c r="BE846" i="3" s="1"/>
  <c r="AW448" i="3"/>
  <c r="BE448" i="3" s="1"/>
  <c r="AW654" i="3"/>
  <c r="BE654" i="3" s="1"/>
  <c r="BU654" i="3" s="1"/>
  <c r="AW346" i="3"/>
  <c r="BE346" i="3" s="1"/>
  <c r="BM346" i="3" s="1"/>
  <c r="AW843" i="3"/>
  <c r="BE843" i="3" s="1"/>
  <c r="BU843" i="3" s="1"/>
  <c r="AW797" i="3"/>
  <c r="BE797" i="3" s="1"/>
  <c r="BU797" i="3" s="1"/>
  <c r="AW764" i="3"/>
  <c r="BE764" i="3" s="1"/>
  <c r="BM764" i="3" s="1"/>
  <c r="AW718" i="3"/>
  <c r="BE718" i="3" s="1"/>
  <c r="AW754" i="3"/>
  <c r="BE754" i="3" s="1"/>
  <c r="BM754" i="3" s="1"/>
  <c r="AW825" i="3"/>
  <c r="BE825" i="3" s="1"/>
  <c r="AW255" i="3"/>
  <c r="BE255" i="3" s="1"/>
  <c r="BM255" i="3" s="1"/>
  <c r="AW130" i="3"/>
  <c r="BE130" i="3" s="1"/>
  <c r="BM130" i="3" s="1"/>
  <c r="AW239" i="3"/>
  <c r="BE239" i="3" s="1"/>
  <c r="AW40" i="3"/>
  <c r="BE40" i="3" s="1"/>
  <c r="AW861" i="3"/>
  <c r="BE861" i="3" s="1"/>
  <c r="BU861" i="3" s="1"/>
  <c r="AW356" i="3"/>
  <c r="BE356" i="3" s="1"/>
  <c r="BM356" i="3" s="1"/>
  <c r="AW910" i="3"/>
  <c r="BE910" i="3" s="1"/>
  <c r="BM910" i="3" s="1"/>
  <c r="AW395" i="3"/>
  <c r="BE395" i="3" s="1"/>
  <c r="BM395" i="3" s="1"/>
  <c r="AW751" i="3"/>
  <c r="BE751" i="3" s="1"/>
  <c r="AW989" i="3"/>
  <c r="BE989" i="3" s="1"/>
  <c r="BM989" i="3" s="1"/>
  <c r="AW37" i="3"/>
  <c r="BE37" i="3" s="1"/>
  <c r="BM37" i="3" s="1"/>
  <c r="AW319" i="3"/>
  <c r="BE319" i="3" s="1"/>
  <c r="BM319" i="3" s="1"/>
  <c r="AW682" i="3"/>
  <c r="BE682" i="3" s="1"/>
  <c r="BU682" i="3" s="1"/>
  <c r="AW115" i="3"/>
  <c r="BE115" i="3" s="1"/>
  <c r="BM115" i="3" s="1"/>
  <c r="AW120" i="3"/>
  <c r="BE120" i="3" s="1"/>
  <c r="AW449" i="3"/>
  <c r="BE449" i="3" s="1"/>
  <c r="AW414" i="3"/>
  <c r="BE414" i="3" s="1"/>
  <c r="BM414" i="3" s="1"/>
  <c r="AW455" i="3"/>
  <c r="BE455" i="3" s="1"/>
  <c r="BU455" i="3" s="1"/>
  <c r="AW763" i="3"/>
  <c r="BE763" i="3" s="1"/>
  <c r="BM763" i="3" s="1"/>
  <c r="AW320" i="3"/>
  <c r="BE320" i="3" s="1"/>
  <c r="BM320" i="3" s="1"/>
  <c r="AW305" i="3"/>
  <c r="BE305" i="3" s="1"/>
  <c r="AW655" i="3"/>
  <c r="BE655" i="3" s="1"/>
  <c r="AW786" i="3"/>
  <c r="BE786" i="3" s="1"/>
  <c r="BM786" i="3" s="1"/>
  <c r="AW284" i="3"/>
  <c r="BE284" i="3" s="1"/>
  <c r="AW838" i="3"/>
  <c r="BE838" i="3" s="1"/>
  <c r="BM838" i="3" s="1"/>
  <c r="AW404" i="3"/>
  <c r="BE404" i="3" s="1"/>
  <c r="AW977" i="3"/>
  <c r="BE977" i="3" s="1"/>
  <c r="BM977" i="3" s="1"/>
  <c r="AW883" i="3"/>
  <c r="BE883" i="3" s="1"/>
  <c r="AW948" i="3"/>
  <c r="BE948" i="3" s="1"/>
  <c r="BM948" i="3" s="1"/>
  <c r="AW522" i="3"/>
  <c r="BE522" i="3" s="1"/>
  <c r="BM522" i="3" s="1"/>
  <c r="AW929" i="3"/>
  <c r="BE929" i="3" s="1"/>
  <c r="BM929" i="3" s="1"/>
  <c r="AW775" i="3"/>
  <c r="BE775" i="3" s="1"/>
  <c r="BM775" i="3" s="1"/>
  <c r="AW403" i="3"/>
  <c r="BE403" i="3" s="1"/>
  <c r="BU403" i="3" s="1"/>
  <c r="AW791" i="3"/>
  <c r="BE791" i="3" s="1"/>
  <c r="AW387" i="3"/>
  <c r="BE387" i="3" s="1"/>
  <c r="BM387" i="3" s="1"/>
  <c r="AW164" i="3"/>
  <c r="BE164" i="3" s="1"/>
  <c r="BM164" i="3" s="1"/>
  <c r="AW226" i="3"/>
  <c r="BE226" i="3" s="1"/>
  <c r="BU226" i="3" s="1"/>
  <c r="AW766" i="3"/>
  <c r="BE766" i="3" s="1"/>
  <c r="BM766" i="3" s="1"/>
  <c r="AW702" i="3"/>
  <c r="BE702" i="3" s="1"/>
  <c r="AW344" i="3"/>
  <c r="BE344" i="3" s="1"/>
  <c r="AW610" i="3"/>
  <c r="BE610" i="3" s="1"/>
  <c r="BM610" i="3" s="1"/>
  <c r="AW315" i="3"/>
  <c r="BE315" i="3" s="1"/>
  <c r="BM315" i="3" s="1"/>
  <c r="AW827" i="3"/>
  <c r="BE827" i="3" s="1"/>
  <c r="BM827" i="3" s="1"/>
  <c r="AW36" i="3"/>
  <c r="BE36" i="3" s="1"/>
  <c r="BM36" i="3" s="1"/>
  <c r="AW633" i="3"/>
  <c r="BE633" i="3" s="1"/>
  <c r="BM633" i="3" s="1"/>
  <c r="AW899" i="3"/>
  <c r="BE899" i="3" s="1"/>
  <c r="AW427" i="3"/>
  <c r="BE427" i="3" s="1"/>
  <c r="BM427" i="3" s="1"/>
  <c r="AW103" i="3"/>
  <c r="BE103" i="3" s="1"/>
  <c r="BM103" i="3" s="1"/>
  <c r="AW126" i="3"/>
  <c r="BE126" i="3" s="1"/>
  <c r="BM126" i="3" s="1"/>
  <c r="AW300" i="3"/>
  <c r="BE300" i="3" s="1"/>
  <c r="BU300" i="3" s="1"/>
  <c r="AW773" i="3"/>
  <c r="BE773" i="3" s="1"/>
  <c r="BM773" i="3" s="1"/>
  <c r="AW150" i="3"/>
  <c r="BE150" i="3" s="1"/>
  <c r="AW439" i="3"/>
  <c r="BE439" i="3" s="1"/>
  <c r="BM439" i="3" s="1"/>
  <c r="AW390" i="3"/>
  <c r="BE390" i="3" s="1"/>
  <c r="BM390" i="3" s="1"/>
  <c r="AW209" i="3"/>
  <c r="BE209" i="3" s="1"/>
  <c r="BU209" i="3" s="1"/>
  <c r="AW216" i="3"/>
  <c r="BE216" i="3" s="1"/>
  <c r="AW851" i="3"/>
  <c r="BE851" i="3" s="1"/>
  <c r="BM851" i="3" s="1"/>
  <c r="AW781" i="3"/>
  <c r="BE781" i="3" s="1"/>
  <c r="AW401" i="3"/>
  <c r="BE401" i="3" s="1"/>
  <c r="AW703" i="3"/>
  <c r="BE703" i="3" s="1"/>
  <c r="BU703" i="3" s="1"/>
  <c r="AW64" i="3"/>
  <c r="BE64" i="3" s="1"/>
  <c r="BM64" i="3" s="1"/>
  <c r="AW746" i="3"/>
  <c r="BE746" i="3" s="1"/>
  <c r="BU746" i="3" s="1"/>
  <c r="AW893" i="3"/>
  <c r="BE893" i="3" s="1"/>
  <c r="AW831" i="3"/>
  <c r="BE831" i="3" s="1"/>
  <c r="AW431" i="3"/>
  <c r="BE431" i="3" s="1"/>
  <c r="BM431" i="3" s="1"/>
  <c r="AW11" i="3"/>
  <c r="BE11" i="3" s="1"/>
  <c r="BM11" i="3" s="1"/>
  <c r="AW1003" i="3"/>
  <c r="BE1003" i="3" s="1"/>
  <c r="BM1003" i="3" s="1"/>
  <c r="AW734" i="3"/>
  <c r="BE734" i="3" s="1"/>
  <c r="BM734" i="3" s="1"/>
  <c r="AW506" i="3"/>
  <c r="BE506" i="3" s="1"/>
  <c r="BU506" i="3" s="1"/>
  <c r="AW132" i="3"/>
  <c r="BE132" i="3" s="1"/>
  <c r="AW34" i="3"/>
  <c r="BE34" i="3" s="1"/>
  <c r="BU34" i="3" s="1"/>
  <c r="AW386" i="3"/>
  <c r="BE386" i="3" s="1"/>
  <c r="BM386" i="3" s="1"/>
  <c r="AW286" i="3"/>
  <c r="BE286" i="3" s="1"/>
  <c r="BM286" i="3" s="1"/>
  <c r="AW545" i="3"/>
  <c r="BE545" i="3" s="1"/>
  <c r="BM545" i="3" s="1"/>
  <c r="AW966" i="3"/>
  <c r="BE966" i="3" s="1"/>
  <c r="BM966" i="3" s="1"/>
  <c r="AW968" i="3"/>
  <c r="BE968" i="3" s="1"/>
  <c r="AW62" i="3"/>
  <c r="BE62" i="3" s="1"/>
  <c r="BM62" i="3" s="1"/>
  <c r="AW86" i="3"/>
  <c r="BE86" i="3" s="1"/>
  <c r="BM86" i="3" s="1"/>
  <c r="AW69" i="3"/>
  <c r="BE69" i="3" s="1"/>
  <c r="BU69" i="3" s="1"/>
  <c r="AW67" i="3"/>
  <c r="BE67" i="3" s="1"/>
  <c r="BM67" i="3" s="1"/>
  <c r="AW548" i="3"/>
  <c r="BE548" i="3" s="1"/>
  <c r="BU548" i="3" s="1"/>
  <c r="AW222" i="3"/>
  <c r="BE222" i="3" s="1"/>
  <c r="AW43" i="3"/>
  <c r="BE43" i="3" s="1"/>
  <c r="BU43" i="3" s="1"/>
  <c r="AW193" i="3"/>
  <c r="BE193" i="3" s="1"/>
  <c r="BM193" i="3" s="1"/>
  <c r="AW20" i="3"/>
  <c r="BE20" i="3" s="1"/>
  <c r="BM20" i="3" s="1"/>
  <c r="AW80" i="3"/>
  <c r="BE80" i="3" s="1"/>
  <c r="BM80" i="3" s="1"/>
  <c r="AW747" i="3"/>
  <c r="BE747" i="3" s="1"/>
  <c r="BM747" i="3" s="1"/>
  <c r="AW712" i="3"/>
  <c r="BE712" i="3" s="1"/>
  <c r="AW413" i="3"/>
  <c r="BE413" i="3" s="1"/>
  <c r="BU413" i="3" s="1"/>
  <c r="AW428" i="3"/>
  <c r="BE428" i="3" s="1"/>
  <c r="BU428" i="3" s="1"/>
  <c r="AW39" i="3"/>
  <c r="BE39" i="3" s="1"/>
  <c r="BU39" i="3" s="1"/>
  <c r="AW154" i="3"/>
  <c r="BE154" i="3" s="1"/>
  <c r="BU154" i="3" s="1"/>
  <c r="AW14" i="3"/>
  <c r="BE14" i="3" s="1"/>
  <c r="BM14" i="3" s="1"/>
  <c r="AW965" i="3"/>
  <c r="BE965" i="3" s="1"/>
  <c r="BU965" i="3" s="1"/>
  <c r="AW691" i="3"/>
  <c r="BE691" i="3" s="1"/>
  <c r="BU691" i="3" s="1"/>
  <c r="AW982" i="3"/>
  <c r="BE982" i="3" s="1"/>
  <c r="BM982" i="3" s="1"/>
  <c r="AW1000" i="3"/>
  <c r="BE1000" i="3" s="1"/>
  <c r="BM1000" i="3" s="1"/>
  <c r="AW74" i="3"/>
  <c r="BE74" i="3" s="1"/>
  <c r="BM74" i="3" s="1"/>
  <c r="AW32" i="3"/>
  <c r="BE32" i="3" s="1"/>
  <c r="BM32" i="3" s="1"/>
  <c r="AW930" i="3"/>
  <c r="BE930" i="3" s="1"/>
  <c r="BM930" i="3" s="1"/>
  <c r="AW118" i="3"/>
  <c r="BE118" i="3" s="1"/>
  <c r="BM118" i="3" s="1"/>
  <c r="AW896" i="3"/>
  <c r="BE896" i="3" s="1"/>
  <c r="BM896" i="3" s="1"/>
  <c r="AW169" i="3"/>
  <c r="BE169" i="3" s="1"/>
  <c r="BM169" i="3" s="1"/>
  <c r="AW508" i="3"/>
  <c r="BE508" i="3" s="1"/>
  <c r="BM508" i="3" s="1"/>
  <c r="AW938" i="3"/>
  <c r="BE938" i="3" s="1"/>
  <c r="BU938" i="3" s="1"/>
  <c r="AW701" i="3"/>
  <c r="BE701" i="3" s="1"/>
  <c r="AW502" i="3"/>
  <c r="BE502" i="3" s="1"/>
  <c r="BM502" i="3" s="1"/>
  <c r="AW607" i="3"/>
  <c r="BE607" i="3" s="1"/>
  <c r="BM607" i="3" s="1"/>
  <c r="AW48" i="3"/>
  <c r="BE48" i="3" s="1"/>
  <c r="BM48" i="3" s="1"/>
  <c r="AW201" i="3"/>
  <c r="BE201" i="3" s="1"/>
  <c r="BM201" i="3" s="1"/>
  <c r="AW880" i="3"/>
  <c r="BE880" i="3" s="1"/>
  <c r="BU880" i="3" s="1"/>
  <c r="AW108" i="3"/>
  <c r="BE108" i="3" s="1"/>
  <c r="BM108" i="3" s="1"/>
  <c r="AW316" i="3"/>
  <c r="BE316" i="3" s="1"/>
  <c r="BM316" i="3" s="1"/>
  <c r="AW629" i="3"/>
  <c r="BE629" i="3" s="1"/>
  <c r="BM629" i="3" s="1"/>
  <c r="AW302" i="3"/>
  <c r="BE302" i="3" s="1"/>
  <c r="BM302" i="3" s="1"/>
  <c r="AW511" i="3"/>
  <c r="BE511" i="3" s="1"/>
  <c r="BU511" i="3" s="1"/>
  <c r="AW774" i="3"/>
  <c r="BE774" i="3" s="1"/>
  <c r="BU774" i="3" s="1"/>
  <c r="AW498" i="3"/>
  <c r="BE498" i="3" s="1"/>
  <c r="BM498" i="3" s="1"/>
  <c r="AW308" i="3"/>
  <c r="BE308" i="3" s="1"/>
  <c r="BU308" i="3" s="1"/>
  <c r="AW589" i="3"/>
  <c r="BE589" i="3" s="1"/>
  <c r="BM589" i="3" s="1"/>
  <c r="AW444" i="3"/>
  <c r="BE444" i="3" s="1"/>
  <c r="AW523" i="3"/>
  <c r="BE523" i="3" s="1"/>
  <c r="BM523" i="3" s="1"/>
  <c r="AW723" i="3"/>
  <c r="BE723" i="3" s="1"/>
  <c r="BM723" i="3" s="1"/>
  <c r="AW411" i="3"/>
  <c r="BE411" i="3" s="1"/>
  <c r="BM411" i="3" s="1"/>
  <c r="AW258" i="3"/>
  <c r="BE258" i="3" s="1"/>
  <c r="BU258" i="3" s="1"/>
  <c r="AW435" i="3"/>
  <c r="BE435" i="3" s="1"/>
  <c r="BM435" i="3" s="1"/>
  <c r="AW155" i="3"/>
  <c r="BE155" i="3" s="1"/>
  <c r="BM155" i="3" s="1"/>
  <c r="AW561" i="3"/>
  <c r="BE561" i="3" s="1"/>
  <c r="BU561" i="3" s="1"/>
  <c r="AW642" i="3"/>
  <c r="BE642" i="3" s="1"/>
  <c r="BM642" i="3" s="1"/>
  <c r="AW783" i="3"/>
  <c r="BE783" i="3" s="1"/>
  <c r="AW869" i="3"/>
  <c r="BE869" i="3" s="1"/>
  <c r="BM869" i="3" s="1"/>
  <c r="AW355" i="3"/>
  <c r="BE355" i="3" s="1"/>
  <c r="BM355" i="3" s="1"/>
  <c r="AW543" i="3"/>
  <c r="BE543" i="3" s="1"/>
  <c r="BM543" i="3" s="1"/>
  <c r="AW720" i="3"/>
  <c r="BE720" i="3" s="1"/>
  <c r="BU720" i="3" s="1"/>
  <c r="AW243" i="3"/>
  <c r="BE243" i="3" s="1"/>
  <c r="BM243" i="3" s="1"/>
  <c r="AW354" i="3"/>
  <c r="BE354" i="3" s="1"/>
  <c r="AW694" i="3"/>
  <c r="BE694" i="3" s="1"/>
  <c r="BM694" i="3" s="1"/>
  <c r="AW221" i="3"/>
  <c r="BE221" i="3" s="1"/>
  <c r="BU221" i="3" s="1"/>
  <c r="AW178" i="3"/>
  <c r="BE178" i="3" s="1"/>
  <c r="BM178" i="3" s="1"/>
  <c r="AW162" i="3"/>
  <c r="BE162" i="3" s="1"/>
  <c r="BM162" i="3" s="1"/>
  <c r="AW65" i="3"/>
  <c r="BE65" i="3" s="1"/>
  <c r="BM65" i="3" s="1"/>
  <c r="AW569" i="3"/>
  <c r="BE569" i="3" s="1"/>
  <c r="AW630" i="3"/>
  <c r="BE630" i="3" s="1"/>
  <c r="BU630" i="3" s="1"/>
  <c r="AW78" i="3"/>
  <c r="BE78" i="3" s="1"/>
  <c r="BM78" i="3" s="1"/>
  <c r="AW215" i="3"/>
  <c r="BE215" i="3" s="1"/>
  <c r="BM215" i="3" s="1"/>
  <c r="AW648" i="3"/>
  <c r="BE648" i="3" s="1"/>
  <c r="BM648" i="3" s="1"/>
  <c r="AW432" i="3"/>
  <c r="BE432" i="3" s="1"/>
  <c r="BU432" i="3" s="1"/>
  <c r="AW636" i="3"/>
  <c r="BE636" i="3" s="1"/>
  <c r="BU636" i="3" s="1"/>
  <c r="AW345" i="3"/>
  <c r="BE345" i="3" s="1"/>
  <c r="BU345" i="3" s="1"/>
  <c r="AW99" i="3"/>
  <c r="BE99" i="3" s="1"/>
  <c r="BM99" i="3" s="1"/>
  <c r="AW578" i="3"/>
  <c r="BE578" i="3" s="1"/>
  <c r="BU578" i="3" s="1"/>
  <c r="AW402" i="3"/>
  <c r="BE402" i="3" s="1"/>
  <c r="BU402" i="3" s="1"/>
  <c r="AW131" i="3"/>
  <c r="BE131" i="3" s="1"/>
  <c r="BU131" i="3" s="1"/>
  <c r="AW359" i="3"/>
  <c r="BE359" i="3" s="1"/>
  <c r="AW278" i="3"/>
  <c r="BE278" i="3" s="1"/>
  <c r="BU278" i="3" s="1"/>
  <c r="AW394" i="3"/>
  <c r="BE394" i="3" s="1"/>
  <c r="BM394" i="3" s="1"/>
  <c r="AW690" i="3"/>
  <c r="BE690" i="3" s="1"/>
  <c r="AW667" i="3"/>
  <c r="BE667" i="3" s="1"/>
  <c r="BM667" i="3" s="1"/>
  <c r="AW563" i="3"/>
  <c r="BE563" i="3" s="1"/>
  <c r="BU563" i="3" s="1"/>
  <c r="AW809" i="3"/>
  <c r="BE809" i="3" s="1"/>
  <c r="AW556" i="3"/>
  <c r="BE556" i="3" s="1"/>
  <c r="AW407" i="3"/>
  <c r="BE407" i="3" s="1"/>
  <c r="AW331" i="3"/>
  <c r="BE331" i="3" s="1"/>
  <c r="AW918" i="3"/>
  <c r="BE918" i="3" s="1"/>
  <c r="BM918" i="3" s="1"/>
  <c r="AW274" i="3"/>
  <c r="BE274" i="3" s="1"/>
  <c r="AW567" i="3"/>
  <c r="BE567" i="3" s="1"/>
  <c r="AW212" i="3"/>
  <c r="BE212" i="3" s="1"/>
  <c r="BM212" i="3" s="1"/>
  <c r="AW656" i="3"/>
  <c r="BE656" i="3" s="1"/>
  <c r="BU656" i="3" s="1"/>
  <c r="AW867" i="3"/>
  <c r="BE867" i="3" s="1"/>
  <c r="BU867" i="3" s="1"/>
  <c r="AW22" i="3"/>
  <c r="BE22" i="3" s="1"/>
  <c r="BM22" i="3" s="1"/>
  <c r="AW351" i="3"/>
  <c r="BE351" i="3" s="1"/>
  <c r="AW616" i="3"/>
  <c r="BE616" i="3" s="1"/>
  <c r="BU616" i="3" s="1"/>
  <c r="AW279" i="3"/>
  <c r="BE279" i="3" s="1"/>
  <c r="BU279" i="3" s="1"/>
  <c r="AW72" i="3"/>
  <c r="BE72" i="3" s="1"/>
  <c r="BM72" i="3" s="1"/>
  <c r="AW17" i="3"/>
  <c r="BE17" i="3" s="1"/>
  <c r="BU17" i="3" s="1"/>
  <c r="AW259" i="3"/>
  <c r="BE259" i="3" s="1"/>
  <c r="AW272" i="3"/>
  <c r="BE272" i="3" s="1"/>
  <c r="BM272" i="3" s="1"/>
  <c r="AW603" i="3"/>
  <c r="BE603" i="3" s="1"/>
  <c r="AW27" i="3"/>
  <c r="BE27" i="3" s="1"/>
  <c r="BU27" i="3" s="1"/>
  <c r="AW971" i="3"/>
  <c r="BE971" i="3" s="1"/>
  <c r="BU971" i="3" s="1"/>
  <c r="AW860" i="3"/>
  <c r="BE860" i="3" s="1"/>
  <c r="BM860" i="3" s="1"/>
  <c r="AW149" i="3"/>
  <c r="BE149" i="3" s="1"/>
  <c r="BM149" i="3" s="1"/>
  <c r="AW481" i="3"/>
  <c r="BE481" i="3" s="1"/>
  <c r="AW900" i="3"/>
  <c r="BE900" i="3" s="1"/>
  <c r="AW519" i="3"/>
  <c r="BE519" i="3" s="1"/>
  <c r="BU519" i="3" s="1"/>
  <c r="AW472" i="3"/>
  <c r="BE472" i="3" s="1"/>
  <c r="BM472" i="3" s="1"/>
  <c r="AW348" i="3"/>
  <c r="BE348" i="3" s="1"/>
  <c r="BU348" i="3" s="1"/>
  <c r="AW306" i="3"/>
  <c r="BE306" i="3" s="1"/>
  <c r="BU306" i="3" s="1"/>
  <c r="AW213" i="3"/>
  <c r="BE213" i="3" s="1"/>
  <c r="BU213" i="3" s="1"/>
  <c r="AW582" i="3"/>
  <c r="BE582" i="3" s="1"/>
  <c r="AW123" i="3"/>
  <c r="BE123" i="3" s="1"/>
  <c r="BM123" i="3" s="1"/>
  <c r="AW677" i="3"/>
  <c r="BE677" i="3" s="1"/>
  <c r="BM677" i="3" s="1"/>
  <c r="AW144" i="3"/>
  <c r="BE144" i="3" s="1"/>
  <c r="BU144" i="3" s="1"/>
  <c r="AW138" i="3"/>
  <c r="BE138" i="3" s="1"/>
  <c r="BU138" i="3" s="1"/>
  <c r="AW337" i="3"/>
  <c r="BE337" i="3" s="1"/>
  <c r="BU337" i="3" s="1"/>
  <c r="AW362" i="3"/>
  <c r="BE362" i="3" s="1"/>
  <c r="AW458" i="3"/>
  <c r="BE458" i="3" s="1"/>
  <c r="BM458" i="3" s="1"/>
  <c r="AW873" i="3"/>
  <c r="BE873" i="3" s="1"/>
  <c r="BM873" i="3" s="1"/>
  <c r="AW499" i="3"/>
  <c r="BE499" i="3" s="1"/>
  <c r="BM499" i="3" s="1"/>
  <c r="AW285" i="3"/>
  <c r="BE285" i="3" s="1"/>
  <c r="BU285" i="3" s="1"/>
  <c r="AW981" i="3"/>
  <c r="BE981" i="3" s="1"/>
  <c r="BM981" i="3" s="1"/>
  <c r="AW624" i="3"/>
  <c r="BE624" i="3" s="1"/>
  <c r="AW287" i="3"/>
  <c r="BE287" i="3" s="1"/>
  <c r="BM287" i="3" s="1"/>
  <c r="AW288" i="3"/>
  <c r="BE288" i="3" s="1"/>
  <c r="AW261" i="3"/>
  <c r="BE261" i="3" s="1"/>
  <c r="BU261" i="3" s="1"/>
  <c r="AW500" i="3"/>
  <c r="BE500" i="3" s="1"/>
  <c r="BU500" i="3" s="1"/>
  <c r="AW145" i="3"/>
  <c r="BE145" i="3" s="1"/>
  <c r="BM145" i="3" s="1"/>
  <c r="AW717" i="3"/>
  <c r="BE717" i="3" s="1"/>
  <c r="AW491" i="3"/>
  <c r="BE491" i="3" s="1"/>
  <c r="BM491" i="3" s="1"/>
  <c r="AW334" i="3"/>
  <c r="BE334" i="3" s="1"/>
  <c r="BM334" i="3" s="1"/>
  <c r="AW424" i="3"/>
  <c r="BE424" i="3" s="1"/>
  <c r="BM424" i="3" s="1"/>
  <c r="AW557" i="3"/>
  <c r="BE557" i="3" s="1"/>
  <c r="AW236" i="3"/>
  <c r="BE236" i="3" s="1"/>
  <c r="BM236" i="3" s="1"/>
  <c r="AW18" i="3"/>
  <c r="BE18" i="3" s="1"/>
  <c r="BU18" i="3" s="1"/>
  <c r="AW207" i="3"/>
  <c r="BE207" i="3" s="1"/>
  <c r="BM207" i="3" s="1"/>
  <c r="AW412" i="3"/>
  <c r="BE412" i="3" s="1"/>
  <c r="BM412" i="3" s="1"/>
  <c r="AW257" i="3"/>
  <c r="BE257" i="3" s="1"/>
  <c r="BM257" i="3" s="1"/>
  <c r="AW551" i="3"/>
  <c r="BE551" i="3" s="1"/>
  <c r="AW816" i="3"/>
  <c r="BE816" i="3" s="1"/>
  <c r="BU816" i="3" s="1"/>
  <c r="AW38" i="3"/>
  <c r="BE38" i="3" s="1"/>
  <c r="BM38" i="3" s="1"/>
  <c r="AW166" i="3"/>
  <c r="BE166" i="3" s="1"/>
  <c r="BU166" i="3" s="1"/>
  <c r="AW15" i="3"/>
  <c r="BE15" i="3" s="1"/>
  <c r="BM15" i="3" s="1"/>
  <c r="AW810" i="3"/>
  <c r="BE810" i="3" s="1"/>
  <c r="BM810" i="3" s="1"/>
  <c r="AW673" i="3"/>
  <c r="BE673" i="3" s="1"/>
  <c r="BM673" i="3" s="1"/>
  <c r="AW884" i="3"/>
  <c r="BE884" i="3" s="1"/>
  <c r="BM884" i="3" s="1"/>
  <c r="AW174" i="3"/>
  <c r="BE174" i="3" s="1"/>
  <c r="BU174" i="3" s="1"/>
  <c r="AW742" i="3"/>
  <c r="BE742" i="3" s="1"/>
  <c r="BM742" i="3" s="1"/>
  <c r="AW845" i="3"/>
  <c r="BE845" i="3" s="1"/>
  <c r="BM845" i="3" s="1"/>
  <c r="AW697" i="3"/>
  <c r="BE697" i="3" s="1"/>
  <c r="BM697" i="3" s="1"/>
  <c r="AW577" i="3"/>
  <c r="BE577" i="3" s="1"/>
  <c r="BU577" i="3" s="1"/>
  <c r="AW465" i="3"/>
  <c r="BE465" i="3" s="1"/>
  <c r="AW311" i="3"/>
  <c r="BE311" i="3" s="1"/>
  <c r="AW341" i="3"/>
  <c r="BE341" i="3" s="1"/>
  <c r="BU341" i="3" s="1"/>
  <c r="AW832" i="3"/>
  <c r="BE832" i="3" s="1"/>
  <c r="BM832" i="3" s="1"/>
  <c r="AW430" i="3"/>
  <c r="BE430" i="3" s="1"/>
  <c r="BM430" i="3" s="1"/>
  <c r="AW922" i="3"/>
  <c r="BE922" i="3" s="1"/>
  <c r="BU922" i="3" s="1"/>
  <c r="AW101" i="3"/>
  <c r="BE101" i="3" s="1"/>
  <c r="BU101" i="3" s="1"/>
  <c r="AW125" i="3"/>
  <c r="BE125" i="3" s="1"/>
  <c r="AW384" i="3"/>
  <c r="BE384" i="3" s="1"/>
  <c r="BM384" i="3" s="1"/>
  <c r="AW91" i="3"/>
  <c r="BE91" i="3" s="1"/>
  <c r="BM91" i="3" s="1"/>
  <c r="AW176" i="3"/>
  <c r="BE176" i="3" s="1"/>
  <c r="BU176" i="3" s="1"/>
  <c r="AW925" i="3"/>
  <c r="BE925" i="3" s="1"/>
  <c r="AW379" i="3"/>
  <c r="BE379" i="3" s="1"/>
  <c r="BM379" i="3" s="1"/>
  <c r="AW353" i="3"/>
  <c r="BE353" i="3" s="1"/>
  <c r="BM353" i="3" s="1"/>
  <c r="AW994" i="3"/>
  <c r="BE994" i="3" s="1"/>
  <c r="BU994" i="3" s="1"/>
  <c r="AW180" i="3"/>
  <c r="BE180" i="3" s="1"/>
  <c r="AW505" i="3"/>
  <c r="BE505" i="3" s="1"/>
  <c r="BU505" i="3" s="1"/>
  <c r="AW980" i="3"/>
  <c r="BE980" i="3" s="1"/>
  <c r="BU980" i="3" s="1"/>
  <c r="AW623" i="3"/>
  <c r="BE623" i="3" s="1"/>
  <c r="BM623" i="3" s="1"/>
  <c r="AW459" i="3"/>
  <c r="BE459" i="3" s="1"/>
  <c r="AW391" i="3"/>
  <c r="BE391" i="3" s="1"/>
  <c r="BU391" i="3" s="1"/>
  <c r="AW340" i="3"/>
  <c r="BE340" i="3" s="1"/>
  <c r="BM340" i="3" s="1"/>
  <c r="AW368" i="3"/>
  <c r="BE368" i="3" s="1"/>
  <c r="BM368" i="3" s="1"/>
  <c r="AW425" i="3"/>
  <c r="BE425" i="3" s="1"/>
  <c r="BM425" i="3" s="1"/>
  <c r="AW360" i="3"/>
  <c r="BE360" i="3" s="1"/>
  <c r="AW837" i="3"/>
  <c r="BE837" i="3" s="1"/>
  <c r="AW410" i="3"/>
  <c r="BE410" i="3" s="1"/>
  <c r="BU410" i="3" s="1"/>
  <c r="AW383" i="3"/>
  <c r="BE383" i="3" s="1"/>
  <c r="BM383" i="3" s="1"/>
  <c r="AW418" i="3"/>
  <c r="BE418" i="3" s="1"/>
  <c r="BU418" i="3" s="1"/>
  <c r="AW760" i="3"/>
  <c r="BE760" i="3" s="1"/>
  <c r="BM760" i="3" s="1"/>
  <c r="AW365" i="3"/>
  <c r="BE365" i="3" s="1"/>
  <c r="BM365" i="3" s="1"/>
  <c r="AW947" i="3"/>
  <c r="BE947" i="3" s="1"/>
  <c r="AW273" i="3"/>
  <c r="BE273" i="3" s="1"/>
  <c r="BU273" i="3" s="1"/>
  <c r="AW249" i="3"/>
  <c r="BE249" i="3" s="1"/>
  <c r="BM249" i="3" s="1"/>
  <c r="AW544" i="3"/>
  <c r="BE544" i="3" s="1"/>
  <c r="BM544" i="3" s="1"/>
  <c r="AW55" i="3"/>
  <c r="BE55" i="3" s="1"/>
  <c r="BM55" i="3" s="1"/>
  <c r="AW661" i="3"/>
  <c r="BE661" i="3" s="1"/>
  <c r="BM661" i="3" s="1"/>
  <c r="AW710" i="3"/>
  <c r="BE710" i="3" s="1"/>
  <c r="AW41" i="3"/>
  <c r="BE41" i="3" s="1"/>
  <c r="BU41" i="3" s="1"/>
  <c r="AW641" i="3"/>
  <c r="BE641" i="3" s="1"/>
  <c r="BU641" i="3" s="1"/>
  <c r="AW270" i="3"/>
  <c r="BE270" i="3" s="1"/>
  <c r="BM270" i="3" s="1"/>
  <c r="AW229" i="3"/>
  <c r="BE229" i="3" s="1"/>
  <c r="BM229" i="3" s="1"/>
  <c r="AW668" i="3"/>
  <c r="BE668" i="3" s="1"/>
  <c r="BM668" i="3" s="1"/>
  <c r="AW621" i="3"/>
  <c r="BE621" i="3" s="1"/>
  <c r="BM621" i="3" s="1"/>
  <c r="AW890" i="3"/>
  <c r="BE890" i="3" s="1"/>
  <c r="BM890" i="3" s="1"/>
  <c r="AW398" i="3"/>
  <c r="BE398" i="3" s="1"/>
  <c r="AW343" i="3"/>
  <c r="BE343" i="3" s="1"/>
  <c r="BM343" i="3" s="1"/>
  <c r="AW202" i="3"/>
  <c r="BE202" i="3" s="1"/>
  <c r="BM202" i="3" s="1"/>
  <c r="AW104" i="3"/>
  <c r="BE104" i="3" s="1"/>
  <c r="BM104" i="3" s="1"/>
  <c r="AW915" i="3"/>
  <c r="BE915" i="3" s="1"/>
  <c r="AW765" i="3"/>
  <c r="BE765" i="3" s="1"/>
  <c r="BM765" i="3" s="1"/>
  <c r="AW405" i="3"/>
  <c r="BE405" i="3" s="1"/>
  <c r="BU405" i="3" s="1"/>
  <c r="AW870" i="3"/>
  <c r="BE870" i="3" s="1"/>
  <c r="BU870" i="3" s="1"/>
  <c r="AW733" i="3"/>
  <c r="BE733" i="3" s="1"/>
  <c r="BU733" i="3" s="1"/>
  <c r="AW421" i="3"/>
  <c r="BE421" i="3" s="1"/>
  <c r="AW153" i="3"/>
  <c r="BE153" i="3" s="1"/>
  <c r="AW399" i="3"/>
  <c r="BE399" i="3" s="1"/>
  <c r="BM399" i="3" s="1"/>
  <c r="AW510" i="3"/>
  <c r="BE510" i="3" s="1"/>
  <c r="BU510" i="3" s="1"/>
  <c r="AW376" i="3"/>
  <c r="BE376" i="3" s="1"/>
  <c r="BM376" i="3" s="1"/>
  <c r="AW804" i="3"/>
  <c r="BE804" i="3" s="1"/>
  <c r="BM804" i="3" s="1"/>
  <c r="AW30" i="3"/>
  <c r="BE30" i="3" s="1"/>
  <c r="BM30" i="3" s="1"/>
  <c r="AW187" i="3"/>
  <c r="BE187" i="3" s="1"/>
  <c r="AW950" i="3"/>
  <c r="BE950" i="3" s="1"/>
  <c r="BU950" i="3" s="1"/>
  <c r="AW102" i="3"/>
  <c r="BE102" i="3" s="1"/>
  <c r="BM102" i="3" s="1"/>
  <c r="AW254" i="3"/>
  <c r="BE254" i="3" s="1"/>
  <c r="BM254" i="3" s="1"/>
  <c r="AW898" i="3"/>
  <c r="BE898" i="3" s="1"/>
  <c r="BM898" i="3" s="1"/>
  <c r="AW374" i="3"/>
  <c r="BE374" i="3" s="1"/>
  <c r="BU374" i="3" s="1"/>
  <c r="AW366" i="3"/>
  <c r="BE366" i="3" s="1"/>
  <c r="AW361" i="3"/>
  <c r="BE361" i="3" s="1"/>
  <c r="BM361" i="3" s="1"/>
  <c r="AW681" i="3"/>
  <c r="BE681" i="3" s="1"/>
  <c r="BU681" i="3" s="1"/>
  <c r="AW669" i="3"/>
  <c r="BE669" i="3" s="1"/>
  <c r="BU669" i="3" s="1"/>
  <c r="AW297" i="3"/>
  <c r="BE297" i="3" s="1"/>
  <c r="BM297" i="3" s="1"/>
  <c r="AW161" i="3"/>
  <c r="BE161" i="3" s="1"/>
  <c r="BM161" i="3" s="1"/>
  <c r="AW503" i="3"/>
  <c r="BE503" i="3" s="1"/>
  <c r="AW931" i="3"/>
  <c r="BE931" i="3" s="1"/>
  <c r="BM931" i="3" s="1"/>
  <c r="AW294" i="3"/>
  <c r="BE294" i="3" s="1"/>
  <c r="BU294" i="3" s="1"/>
  <c r="AW644" i="3"/>
  <c r="BE644" i="3" s="1"/>
  <c r="BU644" i="3" s="1"/>
  <c r="AW902" i="3"/>
  <c r="BE902" i="3" s="1"/>
  <c r="BU902" i="3" s="1"/>
  <c r="AW722" i="3"/>
  <c r="BE722" i="3" s="1"/>
  <c r="BM722" i="3" s="1"/>
  <c r="AW708" i="3"/>
  <c r="BE708" i="3" s="1"/>
  <c r="BU708" i="3" s="1"/>
  <c r="AW628" i="3"/>
  <c r="BE628" i="3" s="1"/>
  <c r="BU628" i="3" s="1"/>
  <c r="AW289" i="3"/>
  <c r="BE289" i="3" s="1"/>
  <c r="BM289" i="3" s="1"/>
  <c r="AW367" i="3"/>
  <c r="BE367" i="3" s="1"/>
  <c r="AW482" i="3"/>
  <c r="BE482" i="3" s="1"/>
  <c r="BM482" i="3" s="1"/>
  <c r="AW179" i="3"/>
  <c r="BE179" i="3" s="1"/>
  <c r="BU179" i="3" s="1"/>
  <c r="AW66" i="3"/>
  <c r="BE66" i="3" s="1"/>
  <c r="AW509" i="3"/>
  <c r="BE509" i="3" s="1"/>
  <c r="BM509" i="3" s="1"/>
  <c r="AW926" i="3"/>
  <c r="BE926" i="3" s="1"/>
  <c r="BM926" i="3" s="1"/>
  <c r="AW776" i="3"/>
  <c r="BE776" i="3" s="1"/>
  <c r="BM776" i="3" s="1"/>
  <c r="AW312" i="3"/>
  <c r="BE312" i="3" s="1"/>
  <c r="BM312" i="3" s="1"/>
  <c r="AW920" i="3"/>
  <c r="BE920" i="3" s="1"/>
  <c r="BU920" i="3" s="1"/>
  <c r="AW591" i="3"/>
  <c r="BE591" i="3" s="1"/>
  <c r="BM591" i="3" s="1"/>
  <c r="AW49" i="3"/>
  <c r="BE49" i="3" s="1"/>
  <c r="AW57" i="3"/>
  <c r="BE57" i="3" s="1"/>
  <c r="BM57" i="3" s="1"/>
  <c r="AW440" i="3"/>
  <c r="BE440" i="3" s="1"/>
  <c r="AW659" i="3"/>
  <c r="BE659" i="3" s="1"/>
  <c r="BU659" i="3" s="1"/>
  <c r="AW70" i="3"/>
  <c r="BE70" i="3" s="1"/>
  <c r="AW949" i="3"/>
  <c r="BE949" i="3" s="1"/>
  <c r="AW388" i="3"/>
  <c r="BE388" i="3" s="1"/>
  <c r="BM388" i="3" s="1"/>
  <c r="AW735" i="3"/>
  <c r="BE735" i="3" s="1"/>
  <c r="BM735" i="3" s="1"/>
  <c r="AW854" i="3"/>
  <c r="BE854" i="3" s="1"/>
  <c r="BM854" i="3" s="1"/>
  <c r="AW675" i="3"/>
  <c r="BE675" i="3" s="1"/>
  <c r="BM675" i="3" s="1"/>
  <c r="AW192" i="3"/>
  <c r="BE192" i="3" s="1"/>
  <c r="BU192" i="3" s="1"/>
  <c r="AW298" i="3"/>
  <c r="BE298" i="3" s="1"/>
  <c r="BU298" i="3" s="1"/>
  <c r="AW553" i="3"/>
  <c r="BE553" i="3" s="1"/>
  <c r="BM553" i="3" s="1"/>
  <c r="AW855" i="3"/>
  <c r="BE855" i="3" s="1"/>
  <c r="AW822" i="3"/>
  <c r="BE822" i="3" s="1"/>
  <c r="BM822" i="3" s="1"/>
  <c r="AW909" i="3"/>
  <c r="BE909" i="3" s="1"/>
  <c r="BU909" i="3" s="1"/>
  <c r="AW620" i="3"/>
  <c r="BE620" i="3" s="1"/>
  <c r="BM620" i="3" s="1"/>
  <c r="AW847" i="3"/>
  <c r="BE847" i="3" s="1"/>
  <c r="AW232" i="3"/>
  <c r="BE232" i="3" s="1"/>
  <c r="BM232" i="3" s="1"/>
  <c r="AW324" i="3"/>
  <c r="BE324" i="3" s="1"/>
  <c r="BM324" i="3" s="1"/>
  <c r="AW698" i="3"/>
  <c r="BE698" i="3" s="1"/>
  <c r="BU698" i="3" s="1"/>
  <c r="AW479" i="3"/>
  <c r="BE479" i="3" s="1"/>
  <c r="BM479" i="3" s="1"/>
  <c r="AW77" i="3"/>
  <c r="BE77" i="3" s="1"/>
  <c r="BM77" i="3" s="1"/>
  <c r="AW338" i="3"/>
  <c r="BE338" i="3" s="1"/>
  <c r="BM338" i="3" s="1"/>
  <c r="AW863" i="3"/>
  <c r="BE863" i="3" s="1"/>
  <c r="BU863" i="3" s="1"/>
  <c r="AW463" i="3"/>
  <c r="BE463" i="3" s="1"/>
  <c r="AW434" i="3"/>
  <c r="BE434" i="3" s="1"/>
  <c r="BM434" i="3" s="1"/>
  <c r="AW973" i="3"/>
  <c r="BE973" i="3" s="1"/>
  <c r="BM973" i="3" s="1"/>
  <c r="AW770" i="3"/>
  <c r="BE770" i="3" s="1"/>
  <c r="BM770" i="3" s="1"/>
  <c r="AW420" i="3"/>
  <c r="BE420" i="3" s="1"/>
  <c r="BU420" i="3" s="1"/>
  <c r="AW181" i="3"/>
  <c r="BE181" i="3" s="1"/>
  <c r="BU181" i="3" s="1"/>
  <c r="AW517" i="3"/>
  <c r="BE517" i="3" s="1"/>
  <c r="AW848" i="3"/>
  <c r="BE848" i="3" s="1"/>
  <c r="BM848" i="3" s="1"/>
  <c r="AW762" i="3"/>
  <c r="BE762" i="3" s="1"/>
  <c r="BM762" i="3" s="1"/>
  <c r="AW237" i="3"/>
  <c r="BE237" i="3" s="1"/>
  <c r="BM237" i="3" s="1"/>
  <c r="AW228" i="3"/>
  <c r="BE228" i="3" s="1"/>
  <c r="BM228" i="3" s="1"/>
  <c r="AW111" i="3"/>
  <c r="BE111" i="3" s="1"/>
  <c r="BU111" i="3" s="1"/>
  <c r="AW828" i="3"/>
  <c r="BE828" i="3" s="1"/>
  <c r="BM828" i="3" s="1"/>
  <c r="AW649" i="3"/>
  <c r="BE649" i="3" s="1"/>
  <c r="BU649" i="3" s="1"/>
  <c r="AW504" i="3"/>
  <c r="BE504" i="3" s="1"/>
  <c r="BU504" i="3" s="1"/>
  <c r="AW489" i="3"/>
  <c r="BE489" i="3" s="1"/>
  <c r="BM489" i="3" s="1"/>
  <c r="AW110" i="3"/>
  <c r="BE110" i="3" s="1"/>
  <c r="BU110" i="3" s="1"/>
  <c r="AW839" i="3"/>
  <c r="BE839" i="3" s="1"/>
  <c r="BM839" i="3" s="1"/>
  <c r="AW406" i="3"/>
  <c r="BE406" i="3" s="1"/>
  <c r="BM406" i="3" s="1"/>
  <c r="AW724" i="3"/>
  <c r="BE724" i="3" s="1"/>
  <c r="BU724" i="3" s="1"/>
  <c r="AW382" i="3"/>
  <c r="BE382" i="3" s="1"/>
  <c r="BM382" i="3" s="1"/>
  <c r="AW987" i="3"/>
  <c r="BE987" i="3" s="1"/>
  <c r="BU987" i="3" s="1"/>
  <c r="AW71" i="3"/>
  <c r="BE71" i="3" s="1"/>
  <c r="AW841" i="3"/>
  <c r="BE841" i="3" s="1"/>
  <c r="BM841" i="3" s="1"/>
  <c r="AW330" i="3"/>
  <c r="BE330" i="3" s="1"/>
  <c r="BM330" i="3" s="1"/>
  <c r="AW335" i="3"/>
  <c r="BE335" i="3" s="1"/>
  <c r="BM335" i="3" s="1"/>
  <c r="AW241" i="3"/>
  <c r="BE241" i="3" s="1"/>
  <c r="BU241" i="3" s="1"/>
  <c r="AW46" i="3"/>
  <c r="BE46" i="3" s="1"/>
  <c r="AW342" i="3"/>
  <c r="BE342" i="3" s="1"/>
  <c r="AW389" i="3"/>
  <c r="BE389" i="3" s="1"/>
  <c r="BM389" i="3" s="1"/>
  <c r="AW625" i="3"/>
  <c r="BE625" i="3" s="1"/>
  <c r="BM625" i="3" s="1"/>
  <c r="AW605" i="3"/>
  <c r="BE605" i="3" s="1"/>
  <c r="BM605" i="3" s="1"/>
  <c r="AW666" i="3"/>
  <c r="BE666" i="3" s="1"/>
  <c r="BU666" i="3" s="1"/>
  <c r="AW139" i="3"/>
  <c r="BE139" i="3" s="1"/>
  <c r="BM139" i="3" s="1"/>
  <c r="AW842" i="3"/>
  <c r="BE842" i="3" s="1"/>
  <c r="AW755" i="3"/>
  <c r="BE755" i="3" s="1"/>
  <c r="BM755" i="3" s="1"/>
  <c r="AW951" i="3"/>
  <c r="BE951" i="3" s="1"/>
  <c r="BM951" i="3" s="1"/>
  <c r="AW874" i="3"/>
  <c r="BE874" i="3" s="1"/>
  <c r="BM874" i="3" s="1"/>
  <c r="AW955" i="3"/>
  <c r="BE955" i="3" s="1"/>
  <c r="BU955" i="3" s="1"/>
  <c r="AW946" i="3"/>
  <c r="BE946" i="3" s="1"/>
  <c r="AW445" i="3"/>
  <c r="BE445" i="3" s="1"/>
  <c r="AW658" i="3"/>
  <c r="BE658" i="3" s="1"/>
  <c r="BM658" i="3" s="1"/>
  <c r="AW914" i="3"/>
  <c r="BE914" i="3" s="1"/>
  <c r="BU914" i="3" s="1"/>
  <c r="AW199" i="3"/>
  <c r="BE199" i="3" s="1"/>
  <c r="BM199" i="3" s="1"/>
  <c r="AW614" i="3"/>
  <c r="BE614" i="3" s="1"/>
  <c r="BM614" i="3" s="1"/>
  <c r="AW566" i="3"/>
  <c r="BE566" i="3" s="1"/>
  <c r="BM566" i="3" s="1"/>
  <c r="AW33" i="3"/>
  <c r="BE33" i="3" s="1"/>
  <c r="AW759" i="3"/>
  <c r="BE759" i="3" s="1"/>
  <c r="BU759" i="3" s="1"/>
  <c r="AW464" i="3"/>
  <c r="BE464" i="3" s="1"/>
  <c r="BM464" i="3" s="1"/>
  <c r="AW81" i="3"/>
  <c r="BE81" i="3" s="1"/>
  <c r="BU81" i="3" s="1"/>
  <c r="AW821" i="3"/>
  <c r="BE821" i="3" s="1"/>
  <c r="BU821" i="3" s="1"/>
  <c r="AW292" i="3"/>
  <c r="BE292" i="3" s="1"/>
  <c r="BM292" i="3" s="1"/>
  <c r="AW60" i="3"/>
  <c r="BE60" i="3" s="1"/>
  <c r="BM60" i="3" s="1"/>
  <c r="AW739" i="3"/>
  <c r="BE739" i="3" s="1"/>
  <c r="BM739" i="3" s="1"/>
  <c r="AW872" i="3"/>
  <c r="BE872" i="3" s="1"/>
  <c r="BU872" i="3" s="1"/>
  <c r="AW117" i="3"/>
  <c r="BE117" i="3" s="1"/>
  <c r="BM117" i="3" s="1"/>
  <c r="AW350" i="3"/>
  <c r="BE350" i="3" s="1"/>
  <c r="BM350" i="3" s="1"/>
  <c r="AW263" i="3"/>
  <c r="BE263" i="3" s="1"/>
  <c r="BU263" i="3" s="1"/>
  <c r="AW864" i="3"/>
  <c r="BE864" i="3" s="1"/>
  <c r="AW436" i="3"/>
  <c r="BE436" i="3" s="1"/>
  <c r="BM436" i="3" s="1"/>
  <c r="AW597" i="3"/>
  <c r="BE597" i="3" s="1"/>
  <c r="AW310" i="3"/>
  <c r="BE310" i="3" s="1"/>
  <c r="BM310" i="3" s="1"/>
  <c r="AW474" i="3"/>
  <c r="BE474" i="3" s="1"/>
  <c r="BM474" i="3" s="1"/>
  <c r="AW467" i="3"/>
  <c r="BE467" i="3" s="1"/>
  <c r="AW779" i="3"/>
  <c r="BE779" i="3" s="1"/>
  <c r="AW442" i="3"/>
  <c r="BE442" i="3" s="1"/>
  <c r="BM442" i="3" s="1"/>
  <c r="AW672" i="3"/>
  <c r="BE672" i="3" s="1"/>
  <c r="BM672" i="3" s="1"/>
  <c r="AW26" i="3"/>
  <c r="BE26" i="3" s="1"/>
  <c r="BM26" i="3" s="1"/>
  <c r="AW156" i="3"/>
  <c r="BE156" i="3" s="1"/>
  <c r="BM156" i="3" s="1"/>
  <c r="AW960" i="3"/>
  <c r="BE960" i="3" s="1"/>
  <c r="BU960" i="3" s="1"/>
  <c r="AW737" i="3"/>
  <c r="BE737" i="3" s="1"/>
  <c r="AW469" i="3"/>
  <c r="BE469" i="3" s="1"/>
  <c r="BM469" i="3" s="1"/>
  <c r="AW235" i="3"/>
  <c r="BE235" i="3" s="1"/>
  <c r="BU235" i="3" s="1"/>
  <c r="AW584" i="3"/>
  <c r="BE584" i="3" s="1"/>
  <c r="BU584" i="3" s="1"/>
  <c r="AW941" i="3"/>
  <c r="BE941" i="3" s="1"/>
  <c r="BU941" i="3" s="1"/>
  <c r="AW73" i="3"/>
  <c r="BE73" i="3" s="1"/>
  <c r="BU73" i="3" s="1"/>
  <c r="AW210" i="3"/>
  <c r="BE210" i="3" s="1"/>
  <c r="AW218" i="3"/>
  <c r="BE218" i="3" s="1"/>
  <c r="BM218" i="3" s="1"/>
  <c r="AW61" i="3"/>
  <c r="BE61" i="3" s="1"/>
  <c r="BM61" i="3" s="1"/>
  <c r="AW152" i="3"/>
  <c r="BE152" i="3" s="1"/>
  <c r="BM152" i="3" s="1"/>
  <c r="AW719" i="3"/>
  <c r="BE719" i="3" s="1"/>
  <c r="BM719" i="3" s="1"/>
  <c r="AW911" i="3"/>
  <c r="BE911" i="3" s="1"/>
  <c r="BU911" i="3" s="1"/>
  <c r="AW514" i="3"/>
  <c r="BE514" i="3" s="1"/>
  <c r="AW554" i="3"/>
  <c r="BE554" i="3" s="1"/>
  <c r="BM554" i="3" s="1"/>
  <c r="AW151" i="3"/>
  <c r="BE151" i="3" s="1"/>
  <c r="BU151" i="3" s="1"/>
  <c r="AW528" i="3"/>
  <c r="BE528" i="3" s="1"/>
  <c r="BU528" i="3" s="1"/>
  <c r="AW188" i="3"/>
  <c r="BE188" i="3" s="1"/>
  <c r="BU188" i="3" s="1"/>
  <c r="AW840" i="3"/>
  <c r="BE840" i="3" s="1"/>
  <c r="BU840" i="3" s="1"/>
  <c r="AW998" i="3"/>
  <c r="BE998" i="3" s="1"/>
  <c r="BU998" i="3" s="1"/>
  <c r="K47" i="34"/>
  <c r="C42" i="14" s="1"/>
  <c r="C14" i="14" s="1"/>
  <c r="BU108" i="3"/>
  <c r="BM894" i="3"/>
  <c r="BU45" i="3"/>
  <c r="BM45" i="3"/>
  <c r="BM826" i="3"/>
  <c r="BM326" i="3"/>
  <c r="BU411" i="3"/>
  <c r="BM888" i="3"/>
  <c r="BU888" i="3"/>
  <c r="BM449" i="3"/>
  <c r="BU449" i="3"/>
  <c r="BU622" i="3"/>
  <c r="BM622" i="3"/>
  <c r="BV877" i="3"/>
  <c r="BN877" i="3"/>
  <c r="BN694" i="3"/>
  <c r="BV694" i="3"/>
  <c r="BN522" i="3"/>
  <c r="BV522" i="3"/>
  <c r="BV971" i="3"/>
  <c r="BN971" i="3"/>
  <c r="BN286" i="3"/>
  <c r="BV286" i="3"/>
  <c r="BN503" i="3"/>
  <c r="BV503" i="3"/>
  <c r="BV192" i="3"/>
  <c r="BN192" i="3"/>
  <c r="BN766" i="3"/>
  <c r="BV766" i="3"/>
  <c r="BV409" i="3"/>
  <c r="BN409" i="3"/>
  <c r="BN412" i="3"/>
  <c r="BV412" i="3"/>
  <c r="BN632" i="3"/>
  <c r="BV632" i="3"/>
  <c r="BV444" i="3"/>
  <c r="BN485" i="3"/>
  <c r="BV485" i="3"/>
  <c r="BN461" i="3"/>
  <c r="BV461" i="3"/>
  <c r="BN193" i="3"/>
  <c r="BV193" i="3"/>
  <c r="BV16" i="3"/>
  <c r="BN16" i="3"/>
  <c r="BV879" i="3"/>
  <c r="BN879" i="3"/>
  <c r="BV608" i="3"/>
  <c r="BN608" i="3"/>
  <c r="BV170" i="3"/>
  <c r="BN170" i="3"/>
  <c r="BN695" i="3"/>
  <c r="BV695" i="3"/>
  <c r="BV45" i="3"/>
  <c r="BN45" i="3"/>
  <c r="BV438" i="3"/>
  <c r="BN438" i="3"/>
  <c r="BN238" i="3"/>
  <c r="BV238" i="3"/>
  <c r="BN576" i="3"/>
  <c r="BV576" i="3"/>
  <c r="BN746" i="3"/>
  <c r="BV746" i="3"/>
  <c r="BN21" i="3"/>
  <c r="BV21" i="3"/>
  <c r="BN249" i="3"/>
  <c r="BV249" i="3"/>
  <c r="BN155" i="3"/>
  <c r="BV155" i="3"/>
  <c r="BN258" i="3"/>
  <c r="BN959" i="3"/>
  <c r="BV959" i="3"/>
  <c r="BV493" i="3"/>
  <c r="BN493" i="3"/>
  <c r="BN949" i="3"/>
  <c r="BN199" i="3"/>
  <c r="BV199" i="3"/>
  <c r="BN856" i="3"/>
  <c r="BV856" i="3"/>
  <c r="BV639" i="3"/>
  <c r="BN639" i="3"/>
  <c r="BV609" i="3"/>
  <c r="BN609" i="3"/>
  <c r="BN386" i="3"/>
  <c r="BV386" i="3"/>
  <c r="BV621" i="3"/>
  <c r="BN621" i="3"/>
  <c r="BN212" i="3"/>
  <c r="BV212" i="3"/>
  <c r="BV210" i="3"/>
  <c r="BN210" i="3"/>
  <c r="BN728" i="3"/>
  <c r="BV728" i="3"/>
  <c r="BN292" i="3"/>
  <c r="BV292" i="3"/>
  <c r="BN758" i="3"/>
  <c r="BV758" i="3"/>
  <c r="BN353" i="3"/>
  <c r="BV353" i="3"/>
  <c r="BN650" i="3"/>
  <c r="BV650" i="3"/>
  <c r="BN398" i="3"/>
  <c r="BV398" i="3"/>
  <c r="BN415" i="3"/>
  <c r="BV415" i="3"/>
  <c r="BV649" i="3"/>
  <c r="BN649" i="3"/>
  <c r="BV236" i="3"/>
  <c r="BN236" i="3"/>
  <c r="BN785" i="3"/>
  <c r="BV785" i="3"/>
  <c r="BV794" i="3"/>
  <c r="BN794" i="3"/>
  <c r="BN13" i="3"/>
  <c r="BV13" i="3"/>
  <c r="BN123" i="3"/>
  <c r="BV123" i="3"/>
  <c r="BN810" i="3"/>
  <c r="BV810" i="3"/>
  <c r="BN702" i="3"/>
  <c r="BV702" i="3"/>
  <c r="BV329" i="3"/>
  <c r="BN329" i="3"/>
  <c r="BN957" i="3"/>
  <c r="BV957" i="3"/>
  <c r="BV679" i="3"/>
  <c r="BN679" i="3"/>
  <c r="BV958" i="3"/>
  <c r="BN958" i="3"/>
  <c r="BN899" i="3"/>
  <c r="BV899" i="3"/>
  <c r="BO331" i="3"/>
  <c r="BW331" i="3"/>
  <c r="BO772" i="3"/>
  <c r="BW772" i="3"/>
  <c r="BO86" i="3"/>
  <c r="BW86" i="3"/>
  <c r="BO277" i="3"/>
  <c r="BW277" i="3"/>
  <c r="BO430" i="3"/>
  <c r="BW430" i="3"/>
  <c r="BO300" i="3"/>
  <c r="BW300" i="3"/>
  <c r="BO743" i="3"/>
  <c r="BW743" i="3"/>
  <c r="BW596" i="3"/>
  <c r="BO596" i="3"/>
  <c r="BO941" i="3"/>
  <c r="BW941" i="3"/>
  <c r="BW778" i="3"/>
  <c r="BO778" i="3"/>
  <c r="BO120" i="3"/>
  <c r="BW120" i="3"/>
  <c r="BW449" i="3"/>
  <c r="BO449" i="3"/>
  <c r="BO47" i="3"/>
  <c r="BW47" i="3"/>
  <c r="BO234" i="3"/>
  <c r="BW234" i="3"/>
  <c r="BW795" i="3"/>
  <c r="BO795" i="3"/>
  <c r="BW320" i="3"/>
  <c r="BO320" i="3"/>
  <c r="BW150" i="3"/>
  <c r="BO150" i="3"/>
  <c r="BO183" i="3"/>
  <c r="BW183" i="3"/>
  <c r="BO135" i="3"/>
  <c r="BW135" i="3"/>
  <c r="BO174" i="3"/>
  <c r="BW174" i="3"/>
  <c r="BW78" i="3"/>
  <c r="BO78" i="3"/>
  <c r="BO911" i="3"/>
  <c r="BW911" i="3"/>
  <c r="BO507" i="3"/>
  <c r="BW507" i="3"/>
  <c r="BW797" i="3"/>
  <c r="BO797" i="3"/>
  <c r="BO616" i="3"/>
  <c r="BW616" i="3"/>
  <c r="BO620" i="3"/>
  <c r="BW620" i="3"/>
  <c r="BO118" i="3"/>
  <c r="BW118" i="3"/>
  <c r="BO207" i="3"/>
  <c r="BW207" i="3"/>
  <c r="BO526" i="3"/>
  <c r="BW526" i="3"/>
  <c r="BO688" i="3"/>
  <c r="BW688" i="3"/>
  <c r="BO697" i="3"/>
  <c r="BW697" i="3"/>
  <c r="BO206" i="3"/>
  <c r="BW206" i="3"/>
  <c r="BO11" i="3"/>
  <c r="BW11" i="3"/>
  <c r="BO340" i="3"/>
  <c r="BW340" i="3"/>
  <c r="BW522" i="3"/>
  <c r="BO522" i="3"/>
  <c r="BW350" i="3"/>
  <c r="BO350" i="3"/>
  <c r="BO707" i="3"/>
  <c r="BW707" i="3"/>
  <c r="BW572" i="3"/>
  <c r="BO572" i="3"/>
  <c r="BO754" i="3"/>
  <c r="BW754" i="3"/>
  <c r="BO703" i="3"/>
  <c r="BW703" i="3"/>
  <c r="BO256" i="3"/>
  <c r="BW256" i="3"/>
  <c r="BO861" i="3"/>
  <c r="BW861" i="3"/>
  <c r="BO717" i="3"/>
  <c r="BW717" i="3"/>
  <c r="BO454" i="3"/>
  <c r="BW454" i="3"/>
  <c r="BO88" i="3"/>
  <c r="BW88" i="3"/>
  <c r="BO153" i="3"/>
  <c r="BW153" i="3"/>
  <c r="BW993" i="3"/>
  <c r="BO993" i="3"/>
  <c r="BO171" i="3"/>
  <c r="BW171" i="3"/>
  <c r="BO556" i="3"/>
  <c r="BW556" i="3"/>
  <c r="BO540" i="3"/>
  <c r="BW540" i="3"/>
  <c r="BW816" i="3"/>
  <c r="BO816" i="3"/>
  <c r="BW963" i="3"/>
  <c r="BO963" i="3"/>
  <c r="BO155" i="3"/>
  <c r="BW155" i="3"/>
  <c r="BW588" i="3"/>
  <c r="BO588" i="3"/>
  <c r="BW46" i="3"/>
  <c r="BO46" i="3"/>
  <c r="BO239" i="3"/>
  <c r="BW239" i="3"/>
  <c r="BW677" i="3"/>
  <c r="BO677" i="3"/>
  <c r="BO650" i="3"/>
  <c r="BW650" i="3"/>
  <c r="BO19" i="3"/>
  <c r="BW19" i="3"/>
  <c r="BO770" i="3"/>
  <c r="BW770" i="3"/>
  <c r="BW997" i="3"/>
  <c r="BO997" i="3"/>
  <c r="BW438" i="3"/>
  <c r="BO438" i="3"/>
  <c r="BW215" i="3"/>
  <c r="BO215" i="3"/>
  <c r="BO674" i="3"/>
  <c r="BW674" i="3"/>
  <c r="BW901" i="3"/>
  <c r="BO901" i="3"/>
  <c r="BO965" i="3"/>
  <c r="BW965" i="3"/>
  <c r="BO119" i="3"/>
  <c r="BW119" i="3"/>
  <c r="BO251" i="3"/>
  <c r="BW251" i="3"/>
  <c r="BW73" i="3"/>
  <c r="BO73" i="3"/>
  <c r="BO465" i="3"/>
  <c r="BW465" i="3"/>
  <c r="BO437" i="3"/>
  <c r="BW437" i="3"/>
  <c r="BW821" i="3"/>
  <c r="BO821" i="3"/>
  <c r="BW455" i="3"/>
  <c r="BO455" i="3"/>
  <c r="BO519" i="3"/>
  <c r="BW519" i="3"/>
  <c r="BW250" i="3"/>
  <c r="BO250" i="3"/>
  <c r="BW546" i="3"/>
  <c r="BO546" i="3"/>
  <c r="BW614" i="3"/>
  <c r="BO614" i="3"/>
  <c r="BW217" i="3"/>
  <c r="BO217" i="3"/>
  <c r="BW823" i="3"/>
  <c r="BO823" i="3"/>
  <c r="BW580" i="3"/>
  <c r="BO580" i="3"/>
  <c r="BO415" i="3"/>
  <c r="BW415" i="3"/>
  <c r="BW479" i="3"/>
  <c r="BO479" i="3"/>
  <c r="BO170" i="3"/>
  <c r="BW170" i="3"/>
  <c r="BP556" i="3"/>
  <c r="BX556" i="3"/>
  <c r="BX699" i="3"/>
  <c r="BP699" i="3"/>
  <c r="BP922" i="3"/>
  <c r="BX922" i="3"/>
  <c r="BX451" i="3"/>
  <c r="BP451" i="3"/>
  <c r="BX76" i="3"/>
  <c r="BP76" i="3"/>
  <c r="BP108" i="3"/>
  <c r="BX108" i="3"/>
  <c r="BP924" i="3"/>
  <c r="BX924" i="3"/>
  <c r="BP51" i="3"/>
  <c r="BX51" i="3"/>
  <c r="BX216" i="3"/>
  <c r="BP216" i="3"/>
  <c r="BP896" i="3"/>
  <c r="BX896" i="3"/>
  <c r="BP911" i="3"/>
  <c r="BX911" i="3"/>
  <c r="BX12" i="3"/>
  <c r="BP12" i="3"/>
  <c r="BP122" i="3"/>
  <c r="BX122" i="3"/>
  <c r="BP54" i="3"/>
  <c r="BX54" i="3"/>
  <c r="BX347" i="3"/>
  <c r="BP347" i="3"/>
  <c r="BP929" i="3"/>
  <c r="BX929" i="3"/>
  <c r="BP632" i="3"/>
  <c r="BX632" i="3"/>
  <c r="BP943" i="3"/>
  <c r="BX943" i="3"/>
  <c r="BX752" i="3"/>
  <c r="BP752" i="3"/>
  <c r="BP535" i="3"/>
  <c r="BX535" i="3"/>
  <c r="BX549" i="3"/>
  <c r="BP549" i="3"/>
  <c r="BX622" i="3"/>
  <c r="BP622" i="3"/>
  <c r="BX409" i="3"/>
  <c r="BP409" i="3"/>
  <c r="BP573" i="3"/>
  <c r="BX573" i="3"/>
  <c r="BP913" i="3"/>
  <c r="BX913" i="3"/>
  <c r="BP547" i="3"/>
  <c r="BX547" i="3"/>
  <c r="BP264" i="3"/>
  <c r="BX264" i="3"/>
  <c r="BP520" i="3"/>
  <c r="BX520" i="3"/>
  <c r="BP285" i="3"/>
  <c r="BX285" i="3"/>
  <c r="BP706" i="3"/>
  <c r="BX706" i="3"/>
  <c r="BP1003" i="3"/>
  <c r="BX1003" i="3"/>
  <c r="BX120" i="3"/>
  <c r="BP120" i="3"/>
  <c r="BX718" i="3"/>
  <c r="BP718" i="3"/>
  <c r="BP259" i="3"/>
  <c r="BX259" i="3"/>
  <c r="BP393" i="3"/>
  <c r="BX393" i="3"/>
  <c r="BX961" i="3"/>
  <c r="BP961" i="3"/>
  <c r="BX780" i="3"/>
  <c r="BP780" i="3"/>
  <c r="BP267" i="3"/>
  <c r="BX267" i="3"/>
  <c r="BX903" i="3"/>
  <c r="BP903" i="3"/>
  <c r="BP667" i="3"/>
  <c r="BX667" i="3"/>
  <c r="BX714" i="3"/>
  <c r="BP714" i="3"/>
  <c r="BX92" i="3"/>
  <c r="BP92" i="3"/>
  <c r="BP308" i="3"/>
  <c r="BX308" i="3"/>
  <c r="BX552" i="3"/>
  <c r="BP552" i="3"/>
  <c r="BX433" i="3"/>
  <c r="BP433" i="3"/>
  <c r="BP302" i="3"/>
  <c r="BX302" i="3"/>
  <c r="BX657" i="3"/>
  <c r="BP657" i="3"/>
  <c r="BP144" i="3"/>
  <c r="BX144" i="3"/>
  <c r="BX34" i="3"/>
  <c r="BP34" i="3"/>
  <c r="BP558" i="3"/>
  <c r="BX558" i="3"/>
  <c r="BP257" i="3"/>
  <c r="BX257" i="3"/>
  <c r="BP121" i="3"/>
  <c r="BX121" i="3"/>
  <c r="BP609" i="3"/>
  <c r="BX609" i="3"/>
  <c r="BP853" i="3"/>
  <c r="BX853" i="3"/>
  <c r="BX755" i="3"/>
  <c r="BP755" i="3"/>
  <c r="BP548" i="3"/>
  <c r="BX548" i="3"/>
  <c r="BP792" i="3"/>
  <c r="BX792" i="3"/>
  <c r="BX509" i="3"/>
  <c r="BP509" i="3"/>
  <c r="BP414" i="3"/>
  <c r="BX414" i="3"/>
  <c r="BP919" i="3"/>
  <c r="BX919" i="3"/>
  <c r="BX84" i="3"/>
  <c r="BP84" i="3"/>
  <c r="BX878" i="3"/>
  <c r="BP878" i="3"/>
  <c r="BP194" i="3"/>
  <c r="BX194" i="3"/>
  <c r="BP870" i="3"/>
  <c r="BX870" i="3"/>
  <c r="BX793" i="3"/>
  <c r="BP793" i="3"/>
  <c r="BX232" i="3"/>
  <c r="BP232" i="3"/>
  <c r="BP875" i="3"/>
  <c r="BX875" i="3"/>
  <c r="BP226" i="3"/>
  <c r="BX226" i="3"/>
  <c r="BX571" i="3"/>
  <c r="BP571" i="3"/>
  <c r="BP243" i="3"/>
  <c r="BX243" i="3"/>
  <c r="BP377" i="3"/>
  <c r="BX377" i="3"/>
  <c r="BP811" i="3"/>
  <c r="BX811" i="3"/>
  <c r="BX772" i="3"/>
  <c r="BP772" i="3"/>
  <c r="BP824" i="3"/>
  <c r="BX824" i="3"/>
  <c r="BP24" i="3"/>
  <c r="BX24" i="3"/>
  <c r="BP637" i="3"/>
  <c r="BX637" i="3"/>
  <c r="BP1004" i="3"/>
  <c r="BX1004" i="3"/>
  <c r="BP116" i="3"/>
  <c r="BX116" i="3"/>
  <c r="BP976" i="3"/>
  <c r="BX976" i="3"/>
  <c r="BP16" i="3"/>
  <c r="BX16" i="3"/>
  <c r="BP203" i="3"/>
  <c r="BX203" i="3"/>
  <c r="BP360" i="3"/>
  <c r="BX360" i="3"/>
  <c r="BP322" i="3"/>
  <c r="BX322" i="3"/>
  <c r="BD787" i="3"/>
  <c r="BD328" i="3"/>
  <c r="BD342" i="3"/>
  <c r="BD531" i="3"/>
  <c r="BD288" i="3"/>
  <c r="BD585" i="3"/>
  <c r="BD260" i="3"/>
  <c r="BD216" i="3"/>
  <c r="BD829" i="3"/>
  <c r="BD375" i="3"/>
  <c r="BD530" i="3"/>
  <c r="BD644" i="3"/>
  <c r="BD598" i="3"/>
  <c r="BD933" i="3"/>
  <c r="BD828" i="3"/>
  <c r="BD674" i="3"/>
  <c r="BD78" i="3"/>
  <c r="BD105" i="3"/>
  <c r="BD987" i="3"/>
  <c r="BD217" i="3"/>
  <c r="BD747" i="3"/>
  <c r="BD402" i="3"/>
  <c r="BD77" i="3"/>
  <c r="BD985" i="3"/>
  <c r="BD578" i="3"/>
  <c r="BD33" i="3"/>
  <c r="BD466" i="3"/>
  <c r="BD572" i="3"/>
  <c r="BD760" i="3"/>
  <c r="BD31" i="3"/>
  <c r="BD363" i="3"/>
  <c r="BD790" i="3"/>
  <c r="BD412" i="3"/>
  <c r="BD73" i="3"/>
  <c r="BD423" i="3"/>
  <c r="BD758" i="3"/>
  <c r="BD91" i="3"/>
  <c r="BD615" i="3"/>
  <c r="BD678" i="3"/>
  <c r="BD917" i="3"/>
  <c r="BD40" i="3"/>
  <c r="BD267" i="3"/>
  <c r="BD558" i="3"/>
  <c r="BD510" i="3"/>
  <c r="BD429" i="3"/>
  <c r="BD69" i="3"/>
  <c r="BD332" i="3"/>
  <c r="BD864" i="3"/>
  <c r="BD852" i="3"/>
  <c r="BD739" i="3"/>
  <c r="BD923" i="3"/>
  <c r="BD286" i="3"/>
  <c r="BD899" i="3"/>
  <c r="BD984" i="3"/>
  <c r="BD54" i="3"/>
  <c r="BD164" i="3"/>
  <c r="BD53" i="3"/>
  <c r="BD808" i="3"/>
  <c r="BD550" i="3"/>
  <c r="BD995" i="3"/>
  <c r="BD323" i="3"/>
  <c r="BD632" i="3"/>
  <c r="BD464" i="3"/>
  <c r="BD653" i="3"/>
  <c r="BD23" i="3"/>
  <c r="BD886" i="3"/>
  <c r="BD889" i="3"/>
  <c r="BD434" i="3"/>
  <c r="BD698" i="3"/>
  <c r="BD929" i="3"/>
  <c r="BD80" i="3"/>
  <c r="BD554" i="3"/>
  <c r="BD800" i="3"/>
  <c r="BD939" i="3"/>
  <c r="BD346" i="3"/>
  <c r="BD579" i="3"/>
  <c r="BD836" i="3"/>
  <c r="BD884" i="3"/>
  <c r="BD189" i="3"/>
  <c r="BD479" i="3"/>
  <c r="BD190" i="3"/>
  <c r="BD184" i="3"/>
  <c r="BD14" i="3"/>
  <c r="BM756" i="3"/>
  <c r="BU782" i="3"/>
  <c r="BM965" i="3"/>
  <c r="BM979" i="3"/>
  <c r="BU979" i="3"/>
  <c r="BU97" i="3"/>
  <c r="BU498" i="3"/>
  <c r="BM84" i="3"/>
  <c r="BU84" i="3"/>
  <c r="BU385" i="3"/>
  <c r="BM385" i="3"/>
  <c r="BU600" i="3"/>
  <c r="BM600" i="3"/>
  <c r="BU621" i="3"/>
  <c r="BM18" i="3"/>
  <c r="BV128" i="3"/>
  <c r="BN128" i="3"/>
  <c r="BV740" i="3"/>
  <c r="BN740" i="3"/>
  <c r="BN298" i="3"/>
  <c r="BV298" i="3"/>
  <c r="BN890" i="3"/>
  <c r="BV890" i="3"/>
  <c r="BV219" i="3"/>
  <c r="BN219" i="3"/>
  <c r="BN389" i="3"/>
  <c r="BV389" i="3"/>
  <c r="BV932" i="3"/>
  <c r="BN932" i="3"/>
  <c r="BN861" i="3"/>
  <c r="BV861" i="3"/>
  <c r="BN552" i="3"/>
  <c r="BN36" i="3"/>
  <c r="BV36" i="3"/>
  <c r="BN677" i="3"/>
  <c r="BV677" i="3"/>
  <c r="BN306" i="3"/>
  <c r="BV306" i="3"/>
  <c r="BV260" i="3"/>
  <c r="BN260" i="3"/>
  <c r="BN964" i="3"/>
  <c r="BV964" i="3"/>
  <c r="BN11" i="3"/>
  <c r="BV11" i="3"/>
  <c r="BN349" i="3"/>
  <c r="BV349" i="3"/>
  <c r="BV831" i="3"/>
  <c r="BN831" i="3"/>
  <c r="BN471" i="3"/>
  <c r="BV471" i="3"/>
  <c r="BN390" i="3"/>
  <c r="BV390" i="3"/>
  <c r="BN515" i="3"/>
  <c r="BV515" i="3"/>
  <c r="BN901" i="3"/>
  <c r="BV901" i="3"/>
  <c r="BN146" i="3"/>
  <c r="BV146" i="3"/>
  <c r="BN597" i="3"/>
  <c r="BV597" i="3"/>
  <c r="BV611" i="3"/>
  <c r="BN611" i="3"/>
  <c r="BN158" i="3"/>
  <c r="BV158" i="3"/>
  <c r="BN961" i="3"/>
  <c r="BV961" i="3"/>
  <c r="BN599" i="3"/>
  <c r="BV599" i="3"/>
  <c r="BN721" i="3"/>
  <c r="BV721" i="3"/>
  <c r="BN131" i="3"/>
  <c r="BV131" i="3"/>
  <c r="BV342" i="3"/>
  <c r="BN342" i="3"/>
  <c r="BV696" i="3"/>
  <c r="BN696" i="3"/>
  <c r="BN833" i="3"/>
  <c r="BV833" i="3"/>
  <c r="BV399" i="3"/>
  <c r="BN399" i="3"/>
  <c r="BV272" i="3"/>
  <c r="BN272" i="3"/>
  <c r="BV818" i="3"/>
  <c r="BN818" i="3"/>
  <c r="BV963" i="3"/>
  <c r="BN963" i="3"/>
  <c r="BN111" i="3"/>
  <c r="BV111" i="3"/>
  <c r="BN484" i="3"/>
  <c r="BV484" i="3"/>
  <c r="BV819" i="3"/>
  <c r="BN819" i="3"/>
  <c r="BV731" i="3"/>
  <c r="BN731" i="3"/>
  <c r="BV73" i="3"/>
  <c r="BN73" i="3"/>
  <c r="BN171" i="3"/>
  <c r="BV171" i="3"/>
  <c r="BN725" i="3"/>
  <c r="BV725" i="3"/>
  <c r="BN290" i="3"/>
  <c r="BV290" i="3"/>
  <c r="BV775" i="3"/>
  <c r="BN775" i="3"/>
  <c r="BN880" i="3"/>
  <c r="BV880" i="3"/>
  <c r="BN571" i="3"/>
  <c r="BV571" i="3"/>
  <c r="BN967" i="3"/>
  <c r="BV967" i="3"/>
  <c r="BN613" i="3"/>
  <c r="BV613" i="3"/>
  <c r="BN670" i="3"/>
  <c r="BV670" i="3"/>
  <c r="BN282" i="3"/>
  <c r="BV282" i="3"/>
  <c r="BN797" i="3"/>
  <c r="BV797" i="3"/>
  <c r="AP6" i="3"/>
  <c r="AP8" i="3" s="1"/>
  <c r="H48" i="14" s="1"/>
  <c r="BF10" i="3"/>
  <c r="BN486" i="3"/>
  <c r="BV486" i="3"/>
  <c r="BN191" i="3"/>
  <c r="BV191" i="3"/>
  <c r="BV357" i="3"/>
  <c r="BN357" i="3"/>
  <c r="BV666" i="3"/>
  <c r="BN666" i="3"/>
  <c r="BO266" i="3"/>
  <c r="BW266" i="3"/>
  <c r="BO929" i="3"/>
  <c r="BW929" i="3"/>
  <c r="BO875" i="3"/>
  <c r="BW875" i="3"/>
  <c r="BW848" i="3"/>
  <c r="BO848" i="3"/>
  <c r="BO842" i="3"/>
  <c r="BW842" i="3"/>
  <c r="BO926" i="3"/>
  <c r="BW926" i="3"/>
  <c r="BW561" i="3"/>
  <c r="BO561" i="3"/>
  <c r="BW899" i="3"/>
  <c r="BO899" i="3"/>
  <c r="BO655" i="3"/>
  <c r="BW655" i="3"/>
  <c r="BO930" i="3"/>
  <c r="BW930" i="3"/>
  <c r="BO694" i="3"/>
  <c r="BW694" i="3"/>
  <c r="BO751" i="3"/>
  <c r="BW751" i="3"/>
  <c r="BO29" i="3"/>
  <c r="BW29" i="3"/>
  <c r="BO557" i="3"/>
  <c r="BW557" i="3"/>
  <c r="BO532" i="3"/>
  <c r="BW532" i="3"/>
  <c r="BO960" i="3"/>
  <c r="BW960" i="3"/>
  <c r="BO873" i="3"/>
  <c r="BW873" i="3"/>
  <c r="BO511" i="3"/>
  <c r="BW511" i="3"/>
  <c r="BW698" i="3"/>
  <c r="BO698" i="3"/>
  <c r="BO710" i="3"/>
  <c r="BW710" i="3"/>
  <c r="BO838" i="3"/>
  <c r="BW838" i="3"/>
  <c r="BO105" i="3"/>
  <c r="BW105" i="3"/>
  <c r="BO186" i="3"/>
  <c r="BW186" i="3"/>
  <c r="BW159" i="3"/>
  <c r="BO159" i="3"/>
  <c r="BO971" i="3"/>
  <c r="BW971" i="3"/>
  <c r="BW603" i="3"/>
  <c r="BO603" i="3"/>
  <c r="BW658" i="3"/>
  <c r="BO658" i="3"/>
  <c r="BO381" i="3"/>
  <c r="BW381" i="3"/>
  <c r="BO685" i="3"/>
  <c r="BW685" i="3"/>
  <c r="BW243" i="3"/>
  <c r="BO243" i="3"/>
  <c r="BW248" i="3"/>
  <c r="BO248" i="3"/>
  <c r="BW725" i="3"/>
  <c r="BO725" i="3"/>
  <c r="BW343" i="3"/>
  <c r="BO343" i="3"/>
  <c r="BO992" i="3"/>
  <c r="BW992" i="3"/>
  <c r="BW870" i="3"/>
  <c r="BO870" i="3"/>
  <c r="BO898" i="3"/>
  <c r="BW898" i="3"/>
  <c r="BO721" i="3"/>
  <c r="BW721" i="3"/>
  <c r="BO961" i="3"/>
  <c r="BW961" i="3"/>
  <c r="BW405" i="3"/>
  <c r="BO405" i="3"/>
  <c r="BO22" i="3"/>
  <c r="BW22" i="3"/>
  <c r="BO832" i="3"/>
  <c r="BW832" i="3"/>
  <c r="BO20" i="3"/>
  <c r="BW20" i="3"/>
  <c r="BO559" i="3"/>
  <c r="BW559" i="3"/>
  <c r="BO996" i="3"/>
  <c r="BW996" i="3"/>
  <c r="BO966" i="3"/>
  <c r="BW966" i="3"/>
  <c r="BO17" i="3"/>
  <c r="BW17" i="3"/>
  <c r="BO708" i="3"/>
  <c r="BW708" i="3"/>
  <c r="BW542" i="3"/>
  <c r="BO542" i="3"/>
  <c r="BO474" i="3"/>
  <c r="BW474" i="3"/>
  <c r="BO69" i="3"/>
  <c r="BW69" i="3"/>
  <c r="BO942" i="3"/>
  <c r="BW942" i="3"/>
  <c r="BO881" i="3"/>
  <c r="BW881" i="3"/>
  <c r="BO297" i="3"/>
  <c r="BW297" i="3"/>
  <c r="BO281" i="3"/>
  <c r="BW281" i="3"/>
  <c r="BW978" i="3"/>
  <c r="BO978" i="3"/>
  <c r="BW413" i="3"/>
  <c r="BO413" i="3"/>
  <c r="BO198" i="3"/>
  <c r="BW198" i="3"/>
  <c r="BO126" i="3"/>
  <c r="BW126" i="3"/>
  <c r="BO270" i="3"/>
  <c r="BW270" i="3"/>
  <c r="BO600" i="3"/>
  <c r="BW600" i="3"/>
  <c r="BO127" i="3"/>
  <c r="BW127" i="3"/>
  <c r="BO191" i="3"/>
  <c r="BW191" i="3"/>
  <c r="BO447" i="3"/>
  <c r="BW447" i="3"/>
  <c r="BO517" i="3"/>
  <c r="BW517" i="3"/>
  <c r="BW31" i="3"/>
  <c r="BO31" i="3"/>
  <c r="BW95" i="3"/>
  <c r="BO95" i="3"/>
  <c r="BW351" i="3"/>
  <c r="BO351" i="3"/>
  <c r="BO781" i="3"/>
  <c r="BW781" i="3"/>
  <c r="BO54" i="3"/>
  <c r="BW54" i="3"/>
  <c r="BW168" i="3"/>
  <c r="BO168" i="3"/>
  <c r="BO969" i="3"/>
  <c r="BW969" i="3"/>
  <c r="BW858" i="3"/>
  <c r="BO858" i="3"/>
  <c r="BO514" i="3"/>
  <c r="BW514" i="3"/>
  <c r="BW394" i="3"/>
  <c r="BO394" i="3"/>
  <c r="BO452" i="3"/>
  <c r="BW452" i="3"/>
  <c r="BW362" i="3"/>
  <c r="BO362" i="3"/>
  <c r="BW152" i="3"/>
  <c r="BO152" i="3"/>
  <c r="BW763" i="3"/>
  <c r="BO763" i="3"/>
  <c r="BW938" i="3"/>
  <c r="BO938" i="3"/>
  <c r="BO720" i="3"/>
  <c r="BW720" i="3"/>
  <c r="BW883" i="3"/>
  <c r="BO883" i="3"/>
  <c r="BW947" i="3"/>
  <c r="BO947" i="3"/>
  <c r="BO240" i="3"/>
  <c r="BW240" i="3"/>
  <c r="BP282" i="3"/>
  <c r="BX282" i="3"/>
  <c r="BX758" i="3"/>
  <c r="BP758" i="3"/>
  <c r="BP438" i="3"/>
  <c r="BX438" i="3"/>
  <c r="BX594" i="3"/>
  <c r="BP594" i="3"/>
  <c r="BX248" i="3"/>
  <c r="BP248" i="3"/>
  <c r="BP87" i="3"/>
  <c r="BX87" i="3"/>
  <c r="BX695" i="3"/>
  <c r="BP695" i="3"/>
  <c r="BP400" i="3"/>
  <c r="BX400" i="3"/>
  <c r="BP670" i="3"/>
  <c r="BX670" i="3"/>
  <c r="BP227" i="3"/>
  <c r="BX227" i="3"/>
  <c r="BP474" i="3"/>
  <c r="BX474" i="3"/>
  <c r="BP260" i="3"/>
  <c r="BX260" i="3"/>
  <c r="BP475" i="3"/>
  <c r="BX475" i="3"/>
  <c r="BP75" i="3"/>
  <c r="BX75" i="3"/>
  <c r="BP111" i="3"/>
  <c r="BX111" i="3"/>
  <c r="BP779" i="3"/>
  <c r="BX779" i="3"/>
  <c r="BP45" i="3"/>
  <c r="BX45" i="3"/>
  <c r="BP462" i="3"/>
  <c r="BX462" i="3"/>
  <c r="BP166" i="3"/>
  <c r="BX166" i="3"/>
  <c r="BX375" i="3"/>
  <c r="BP375" i="3"/>
  <c r="BX188" i="3"/>
  <c r="BP188" i="3"/>
  <c r="BP44" i="3"/>
  <c r="BX44" i="3"/>
  <c r="BX675" i="3"/>
  <c r="BP675" i="3"/>
  <c r="BP382" i="3"/>
  <c r="BX382" i="3"/>
  <c r="BX719" i="3"/>
  <c r="BP719" i="3"/>
  <c r="BX471" i="3"/>
  <c r="BP471" i="3"/>
  <c r="BP62" i="3"/>
  <c r="BX62" i="3"/>
  <c r="BP102" i="3"/>
  <c r="BX102" i="3"/>
  <c r="BP567" i="3"/>
  <c r="BX567" i="3"/>
  <c r="BP923" i="3"/>
  <c r="BX923" i="3"/>
  <c r="BP344" i="3"/>
  <c r="BX344" i="3"/>
  <c r="BP589" i="3"/>
  <c r="BX589" i="3"/>
  <c r="BP284" i="3"/>
  <c r="BX284" i="3"/>
  <c r="BX720" i="3"/>
  <c r="BP720" i="3"/>
  <c r="BP129" i="3"/>
  <c r="BX129" i="3"/>
  <c r="BP515" i="3"/>
  <c r="BX515" i="3"/>
  <c r="BP588" i="3"/>
  <c r="BX588" i="3"/>
  <c r="BP674" i="3"/>
  <c r="BX674" i="3"/>
  <c r="BP915" i="3"/>
  <c r="BX915" i="3"/>
  <c r="BP708" i="3"/>
  <c r="BX708" i="3"/>
  <c r="BP534" i="3"/>
  <c r="BX534" i="3"/>
  <c r="BP521" i="3"/>
  <c r="BX521" i="3"/>
  <c r="BP390" i="3"/>
  <c r="BX390" i="3"/>
  <c r="BP542" i="3"/>
  <c r="BX542" i="3"/>
  <c r="BP791" i="3"/>
  <c r="BX791" i="3"/>
  <c r="BP907" i="3"/>
  <c r="BX907" i="3"/>
  <c r="BP56" i="3"/>
  <c r="BX56" i="3"/>
  <c r="BP429" i="3"/>
  <c r="BX429" i="3"/>
  <c r="BP294" i="3"/>
  <c r="BX294" i="3"/>
  <c r="BP351" i="3"/>
  <c r="BX351" i="3"/>
  <c r="BX110" i="3"/>
  <c r="BP110" i="3"/>
  <c r="BP221" i="3"/>
  <c r="BX221" i="3"/>
  <c r="BP26" i="3"/>
  <c r="BX26" i="3"/>
  <c r="BP263" i="3"/>
  <c r="BX263" i="3"/>
  <c r="BP320" i="3"/>
  <c r="BX320" i="3"/>
  <c r="BX565" i="3"/>
  <c r="BP565" i="3"/>
  <c r="BX862" i="3"/>
  <c r="BP862" i="3"/>
  <c r="BP839" i="3"/>
  <c r="BX839" i="3"/>
  <c r="BP989" i="3"/>
  <c r="BX989" i="3"/>
  <c r="BX727" i="3"/>
  <c r="BP727" i="3"/>
  <c r="BP640" i="3"/>
  <c r="BX640" i="3"/>
  <c r="BP881" i="3"/>
  <c r="BX881" i="3"/>
  <c r="BP268" i="3"/>
  <c r="BX268" i="3"/>
  <c r="BP436" i="3"/>
  <c r="BX436" i="3"/>
  <c r="BX680" i="3"/>
  <c r="BP680" i="3"/>
  <c r="BX1000" i="3"/>
  <c r="BP1000" i="3"/>
  <c r="BP312" i="3"/>
  <c r="BX312" i="3"/>
  <c r="BP557" i="3"/>
  <c r="BX557" i="3"/>
  <c r="BP444" i="3"/>
  <c r="BX444" i="3"/>
  <c r="BX688" i="3"/>
  <c r="BP688" i="3"/>
  <c r="BX189" i="3"/>
  <c r="BP189" i="3"/>
  <c r="BX730" i="3"/>
  <c r="BP730" i="3"/>
  <c r="BX597" i="3"/>
  <c r="BP597" i="3"/>
  <c r="BP235" i="3"/>
  <c r="BX235" i="3"/>
  <c r="BX871" i="3"/>
  <c r="BP871" i="3"/>
  <c r="BP894" i="3"/>
  <c r="BX894" i="3"/>
  <c r="BP682" i="3"/>
  <c r="BX682" i="3"/>
  <c r="BP182" i="3"/>
  <c r="BX182" i="3"/>
  <c r="BX479" i="3"/>
  <c r="BP479" i="3"/>
  <c r="BX83" i="3"/>
  <c r="BP83" i="3"/>
  <c r="BX802" i="3"/>
  <c r="BP802" i="3"/>
  <c r="BX378" i="3"/>
  <c r="BP378" i="3"/>
  <c r="BP106" i="3"/>
  <c r="BX106" i="3"/>
  <c r="BD935" i="3"/>
  <c r="BD192" i="3"/>
  <c r="BD491" i="3"/>
  <c r="BD378" i="3"/>
  <c r="BD789" i="3"/>
  <c r="BD309" i="3"/>
  <c r="BD761" i="3"/>
  <c r="BD557" i="3"/>
  <c r="BD417" i="3"/>
  <c r="BD590" i="3"/>
  <c r="BD74" i="3"/>
  <c r="BD661" i="3"/>
  <c r="BD389" i="3"/>
  <c r="BD712" i="3"/>
  <c r="BD811" i="3"/>
  <c r="BD660" i="3"/>
  <c r="BD333" i="3"/>
  <c r="BD742" i="3"/>
  <c r="BD325" i="3"/>
  <c r="BD619" i="3"/>
  <c r="BD290" i="3"/>
  <c r="BD963" i="3"/>
  <c r="BD755" i="3"/>
  <c r="BD454" i="3"/>
  <c r="BD225" i="3"/>
  <c r="BD106" i="3"/>
  <c r="BD707" i="3"/>
  <c r="BD385" i="3"/>
  <c r="BD1000" i="3"/>
  <c r="BD503" i="3"/>
  <c r="BD39" i="3"/>
  <c r="BD128" i="3"/>
  <c r="BD909" i="3"/>
  <c r="BD566" i="3"/>
  <c r="BD539" i="3"/>
  <c r="BD21" i="3"/>
  <c r="BD998" i="3"/>
  <c r="BD973" i="3"/>
  <c r="BD248" i="3"/>
  <c r="BD322" i="3"/>
  <c r="BD150" i="3"/>
  <c r="BD694" i="3"/>
  <c r="BD420" i="3"/>
  <c r="BD170" i="3"/>
  <c r="BD208" i="3"/>
  <c r="BD279" i="3"/>
  <c r="BD927" i="3"/>
  <c r="BD840" i="3"/>
  <c r="BD481" i="3"/>
  <c r="BD154" i="3"/>
  <c r="BD719" i="3"/>
  <c r="BD83" i="3"/>
  <c r="BD13" i="3"/>
  <c r="BD858" i="3"/>
  <c r="BD81" i="3"/>
  <c r="BD87" i="3"/>
  <c r="BD172" i="3"/>
  <c r="BD504" i="3"/>
  <c r="BD317" i="3"/>
  <c r="BD436" i="3"/>
  <c r="BD345" i="3"/>
  <c r="BD639" i="3"/>
  <c r="BD506" i="3"/>
  <c r="BD1004" i="3"/>
  <c r="BD253" i="3"/>
  <c r="BD875" i="3"/>
  <c r="BD940" i="3"/>
  <c r="BD728" i="3"/>
  <c r="BD120" i="3"/>
  <c r="BD307" i="3"/>
  <c r="BD24" i="3"/>
  <c r="BD159" i="3"/>
  <c r="BD343" i="3"/>
  <c r="BD364" i="3"/>
  <c r="BD324" i="3"/>
  <c r="BD195" i="3"/>
  <c r="BD869" i="3"/>
  <c r="BD187" i="3"/>
  <c r="BD153" i="3"/>
  <c r="BD19" i="3"/>
  <c r="BD786" i="3"/>
  <c r="BD51" i="3"/>
  <c r="BD101" i="3"/>
  <c r="BM493" i="3"/>
  <c r="BM565" i="3"/>
  <c r="BU565" i="3"/>
  <c r="BM47" i="3"/>
  <c r="BU47" i="3"/>
  <c r="BM362" i="3"/>
  <c r="BU362" i="3"/>
  <c r="BM564" i="3"/>
  <c r="BU809" i="3"/>
  <c r="BM809" i="3"/>
  <c r="BU860" i="3"/>
  <c r="BU706" i="3"/>
  <c r="BM752" i="3"/>
  <c r="BU752" i="3"/>
  <c r="BM769" i="3"/>
  <c r="BU769" i="3"/>
  <c r="BU60" i="3"/>
  <c r="BM420" i="3"/>
  <c r="BU989" i="3"/>
  <c r="BU813" i="3"/>
  <c r="BM813" i="3"/>
  <c r="BM856" i="3"/>
  <c r="BM483" i="3"/>
  <c r="BN247" i="3"/>
  <c r="BV247" i="3"/>
  <c r="BN997" i="3"/>
  <c r="BN252" i="3"/>
  <c r="BV252" i="3"/>
  <c r="BV269" i="3"/>
  <c r="BV79" i="3"/>
  <c r="BN79" i="3"/>
  <c r="BN762" i="3"/>
  <c r="BV762" i="3"/>
  <c r="BN468" i="3"/>
  <c r="BV468" i="3"/>
  <c r="BN311" i="3"/>
  <c r="BV311" i="3"/>
  <c r="BV137" i="3"/>
  <c r="BN137" i="3"/>
  <c r="BV114" i="3"/>
  <c r="BN114" i="3"/>
  <c r="BN668" i="3"/>
  <c r="BV668" i="3"/>
  <c r="BV489" i="3"/>
  <c r="BN489" i="3"/>
  <c r="BN921" i="3"/>
  <c r="BV921" i="3"/>
  <c r="BN512" i="3"/>
  <c r="BV512" i="3"/>
  <c r="BN165" i="3"/>
  <c r="BV165" i="3"/>
  <c r="BV719" i="3"/>
  <c r="BN719" i="3"/>
  <c r="BN851" i="3"/>
  <c r="BV851" i="3"/>
  <c r="BN922" i="3"/>
  <c r="BV922" i="3"/>
  <c r="BN99" i="3"/>
  <c r="BV99" i="3"/>
  <c r="BN240" i="3"/>
  <c r="BV240" i="3"/>
  <c r="BV20" i="3"/>
  <c r="BN20" i="3"/>
  <c r="BN617" i="3"/>
  <c r="BV617" i="3"/>
  <c r="BN978" i="3"/>
  <c r="BV978" i="3"/>
  <c r="BN814" i="3"/>
  <c r="BV814" i="3"/>
  <c r="BN848" i="3"/>
  <c r="BV848" i="3"/>
  <c r="BN584" i="3"/>
  <c r="BV584" i="3"/>
  <c r="BN709" i="3"/>
  <c r="BV709" i="3"/>
  <c r="BV729" i="3"/>
  <c r="BN729" i="3"/>
  <c r="BN173" i="3"/>
  <c r="BV173" i="3"/>
  <c r="BV945" i="3"/>
  <c r="BN945" i="3"/>
  <c r="BV583" i="3"/>
  <c r="BN583" i="3"/>
  <c r="BN1000" i="3"/>
  <c r="BV1000" i="3"/>
  <c r="BN401" i="3"/>
  <c r="BV401" i="3"/>
  <c r="BN263" i="3"/>
  <c r="BV263" i="3"/>
  <c r="BN377" i="3"/>
  <c r="BV377" i="3"/>
  <c r="BV590" i="3"/>
  <c r="BN590" i="3"/>
  <c r="BN280" i="3"/>
  <c r="BV280" i="3"/>
  <c r="BN250" i="3"/>
  <c r="BV250" i="3"/>
  <c r="BN72" i="3"/>
  <c r="BV72" i="3"/>
  <c r="BN714" i="3"/>
  <c r="BV714" i="3"/>
  <c r="BN104" i="3"/>
  <c r="BV104" i="3"/>
  <c r="BN713" i="3"/>
  <c r="BV713" i="3"/>
  <c r="BN630" i="3"/>
  <c r="BV630" i="3"/>
  <c r="BN348" i="3"/>
  <c r="BV348" i="3"/>
  <c r="BN672" i="3"/>
  <c r="BV672" i="3"/>
  <c r="BN60" i="3"/>
  <c r="BV60" i="3"/>
  <c r="BN903" i="3"/>
  <c r="BV903" i="3"/>
  <c r="BN181" i="3"/>
  <c r="BV181" i="3"/>
  <c r="BV346" i="3"/>
  <c r="BN346" i="3"/>
  <c r="BN915" i="3"/>
  <c r="BV915" i="3"/>
  <c r="BN140" i="3"/>
  <c r="BV140" i="3"/>
  <c r="BN504" i="3"/>
  <c r="BV504" i="3"/>
  <c r="BV614" i="3"/>
  <c r="BN614" i="3"/>
  <c r="BV520" i="3"/>
  <c r="BN520" i="3"/>
  <c r="BN418" i="3"/>
  <c r="BV418" i="3"/>
  <c r="BO475" i="3"/>
  <c r="BW475" i="3"/>
  <c r="BO647" i="3"/>
  <c r="BW647" i="3"/>
  <c r="BO859" i="3"/>
  <c r="BW859" i="3"/>
  <c r="BO156" i="3"/>
  <c r="BW156" i="3"/>
  <c r="BO107" i="3"/>
  <c r="BW107" i="3"/>
  <c r="BW435" i="3"/>
  <c r="BO435" i="3"/>
  <c r="BO914" i="3"/>
  <c r="BW914" i="3"/>
  <c r="BW123" i="3"/>
  <c r="BO123" i="3"/>
  <c r="BO598" i="3"/>
  <c r="BW598" i="3"/>
  <c r="BO190" i="3"/>
  <c r="BW190" i="3"/>
  <c r="BW952" i="3"/>
  <c r="BO952" i="3"/>
  <c r="BO264" i="3"/>
  <c r="BW264" i="3"/>
  <c r="BO235" i="3"/>
  <c r="BW235" i="3"/>
  <c r="BW187" i="3"/>
  <c r="BO187" i="3"/>
  <c r="BO259" i="3"/>
  <c r="BW259" i="3"/>
  <c r="BO323" i="3"/>
  <c r="BW323" i="3"/>
  <c r="BO999" i="3"/>
  <c r="BW999" i="3"/>
  <c r="BO506" i="3"/>
  <c r="BW506" i="3"/>
  <c r="BO592" i="3"/>
  <c r="BW592" i="3"/>
  <c r="BO40" i="3"/>
  <c r="BW40" i="3"/>
  <c r="BO946" i="3"/>
  <c r="BW946" i="3"/>
  <c r="BO310" i="3"/>
  <c r="BW310" i="3"/>
  <c r="BW303" i="3"/>
  <c r="BO303" i="3"/>
  <c r="BW268" i="3"/>
  <c r="BO268" i="3"/>
  <c r="BW880" i="3"/>
  <c r="BO880" i="3"/>
  <c r="BW985" i="3"/>
  <c r="BO985" i="3"/>
  <c r="BO887" i="3"/>
  <c r="BW887" i="3"/>
  <c r="BW395" i="3"/>
  <c r="BO395" i="3"/>
  <c r="BW882" i="3"/>
  <c r="BO882" i="3"/>
  <c r="BO142" i="3"/>
  <c r="BW142" i="3"/>
  <c r="BO492" i="3"/>
  <c r="BW492" i="3"/>
  <c r="BW803" i="3"/>
  <c r="BO803" i="3"/>
  <c r="BO714" i="3"/>
  <c r="BW714" i="3"/>
  <c r="BO201" i="3"/>
  <c r="BW201" i="3"/>
  <c r="BO970" i="3"/>
  <c r="BW970" i="3"/>
  <c r="BO690" i="3"/>
  <c r="BW690" i="3"/>
  <c r="BW957" i="3"/>
  <c r="BO957" i="3"/>
  <c r="BW1005" i="3"/>
  <c r="BO1005" i="3"/>
  <c r="BO745" i="3"/>
  <c r="BW745" i="3"/>
  <c r="BO905" i="3"/>
  <c r="BW905" i="3"/>
  <c r="BW291" i="3"/>
  <c r="BO291" i="3"/>
  <c r="BO368" i="3"/>
  <c r="BW368" i="3"/>
  <c r="BO591" i="3"/>
  <c r="BW591" i="3"/>
  <c r="BO812" i="3"/>
  <c r="BW812" i="3"/>
  <c r="BO581" i="3"/>
  <c r="BW581" i="3"/>
  <c r="BO416" i="3"/>
  <c r="BW416" i="3"/>
  <c r="BW789" i="3"/>
  <c r="BO789" i="3"/>
  <c r="BO612" i="3"/>
  <c r="BW612" i="3"/>
  <c r="BW825" i="3"/>
  <c r="BO825" i="3"/>
  <c r="BO530" i="3"/>
  <c r="BW530" i="3"/>
  <c r="BO84" i="3"/>
  <c r="BW84" i="3"/>
  <c r="BO260" i="3"/>
  <c r="BW260" i="3"/>
  <c r="BO922" i="3"/>
  <c r="BW922" i="3"/>
  <c r="BW796" i="3"/>
  <c r="BO796" i="3"/>
  <c r="BO719" i="3"/>
  <c r="BW719" i="3"/>
  <c r="BO427" i="3"/>
  <c r="BW427" i="3"/>
  <c r="BO571" i="3"/>
  <c r="BW571" i="3"/>
  <c r="BO214" i="3"/>
  <c r="BW214" i="3"/>
  <c r="BO57" i="3"/>
  <c r="BW57" i="3"/>
  <c r="BO124" i="3"/>
  <c r="BW124" i="3"/>
  <c r="BO488" i="3"/>
  <c r="BW488" i="3"/>
  <c r="BO635" i="3"/>
  <c r="BW635" i="3"/>
  <c r="BO915" i="3"/>
  <c r="BW915" i="3"/>
  <c r="BW624" i="3"/>
  <c r="BO624" i="3"/>
  <c r="BO262" i="3"/>
  <c r="BW262" i="3"/>
  <c r="BO390" i="3"/>
  <c r="BW390" i="3"/>
  <c r="BO819" i="3"/>
  <c r="BW819" i="3"/>
  <c r="BO649" i="3"/>
  <c r="BW649" i="3"/>
  <c r="BW252" i="3"/>
  <c r="BO252" i="3"/>
  <c r="BW924" i="3"/>
  <c r="BO924" i="3"/>
  <c r="BW99" i="3"/>
  <c r="BO99" i="3"/>
  <c r="BW102" i="3"/>
  <c r="BO102" i="3"/>
  <c r="BW665" i="3"/>
  <c r="BO665" i="3"/>
  <c r="BO508" i="3"/>
  <c r="BW508" i="3"/>
  <c r="BW601" i="3"/>
  <c r="BO601" i="3"/>
  <c r="BO432" i="3"/>
  <c r="BW432" i="3"/>
  <c r="BO622" i="3"/>
  <c r="BW622" i="3"/>
  <c r="BO864" i="3"/>
  <c r="BW864" i="3"/>
  <c r="BO321" i="3"/>
  <c r="BW321" i="3"/>
  <c r="BO563" i="3"/>
  <c r="BW563" i="3"/>
  <c r="BO13" i="3"/>
  <c r="BW13" i="3"/>
  <c r="BO77" i="3"/>
  <c r="BW77" i="3"/>
  <c r="BO333" i="3"/>
  <c r="BW333" i="3"/>
  <c r="BX154" i="3"/>
  <c r="BP154" i="3"/>
  <c r="BX629" i="3"/>
  <c r="BP629" i="3"/>
  <c r="BP703" i="3"/>
  <c r="BX703" i="3"/>
  <c r="BX103" i="3"/>
  <c r="BP103" i="3"/>
  <c r="BP616" i="3"/>
  <c r="BX616" i="3"/>
  <c r="BP486" i="3"/>
  <c r="BX486" i="3"/>
  <c r="BP215" i="3"/>
  <c r="BX215" i="3"/>
  <c r="BP89" i="3"/>
  <c r="BX89" i="3"/>
  <c r="BP664" i="3"/>
  <c r="BX664" i="3"/>
  <c r="BX953" i="3"/>
  <c r="BP953" i="3"/>
  <c r="BP21" i="3"/>
  <c r="BX21" i="3"/>
  <c r="BP722" i="3"/>
  <c r="BX722" i="3"/>
  <c r="BP295" i="3"/>
  <c r="BX295" i="3"/>
  <c r="BP391" i="3"/>
  <c r="BX391" i="3"/>
  <c r="BP179" i="3"/>
  <c r="BX179" i="3"/>
  <c r="BX764" i="3"/>
  <c r="BP764" i="3"/>
  <c r="BP468" i="3"/>
  <c r="BX468" i="3"/>
  <c r="BP821" i="3"/>
  <c r="BX821" i="3"/>
  <c r="BP342" i="3"/>
  <c r="BX342" i="3"/>
  <c r="BP96" i="3"/>
  <c r="BX96" i="3"/>
  <c r="BP123" i="3"/>
  <c r="BX123" i="3"/>
  <c r="BP895" i="3"/>
  <c r="BX895" i="3"/>
  <c r="BP993" i="3"/>
  <c r="BX993" i="3"/>
  <c r="BP559" i="3"/>
  <c r="BX559" i="3"/>
  <c r="BP1002" i="3"/>
  <c r="BX1002" i="3"/>
  <c r="BP332" i="3"/>
  <c r="BX332" i="3"/>
  <c r="BX576" i="3"/>
  <c r="BP576" i="3"/>
  <c r="BP50" i="3"/>
  <c r="BX50" i="3"/>
  <c r="BP643" i="3"/>
  <c r="BX643" i="3"/>
  <c r="BX967" i="3"/>
  <c r="BP967" i="3"/>
  <c r="BX100" i="3"/>
  <c r="BP100" i="3"/>
  <c r="BP702" i="3"/>
  <c r="BX702" i="3"/>
  <c r="BX634" i="3"/>
  <c r="BP634" i="3"/>
  <c r="BX133" i="3"/>
  <c r="BP133" i="3"/>
  <c r="BP575" i="3"/>
  <c r="BX575" i="3"/>
  <c r="BP261" i="3"/>
  <c r="BX261" i="3"/>
  <c r="BP19" i="3"/>
  <c r="BX19" i="3"/>
  <c r="BP153" i="3"/>
  <c r="BX153" i="3"/>
  <c r="BP480" i="3"/>
  <c r="BX480" i="3"/>
  <c r="BP725" i="3"/>
  <c r="BX725" i="3"/>
  <c r="BP463" i="3"/>
  <c r="BX463" i="3"/>
  <c r="BP346" i="3"/>
  <c r="BX346" i="3"/>
  <c r="BX800" i="3"/>
  <c r="BP800" i="3"/>
  <c r="BP178" i="3"/>
  <c r="BX178" i="3"/>
  <c r="BX867" i="3"/>
  <c r="BP867" i="3"/>
  <c r="BP596" i="3"/>
  <c r="BX596" i="3"/>
  <c r="BP746" i="3"/>
  <c r="BX746" i="3"/>
  <c r="BP460" i="3"/>
  <c r="BX460" i="3"/>
  <c r="BP704" i="3"/>
  <c r="BX704" i="3"/>
  <c r="BP889" i="3"/>
  <c r="BX889" i="3"/>
  <c r="BP523" i="3"/>
  <c r="BX523" i="3"/>
  <c r="BP98" i="3"/>
  <c r="BX98" i="3"/>
  <c r="BP654" i="3"/>
  <c r="BX654" i="3"/>
  <c r="BX35" i="3"/>
  <c r="BP35" i="3"/>
  <c r="BP387" i="3"/>
  <c r="BX387" i="3"/>
  <c r="BX425" i="3"/>
  <c r="BP425" i="3"/>
  <c r="BP114" i="3"/>
  <c r="BX114" i="3"/>
  <c r="BP851" i="3"/>
  <c r="BX851" i="3"/>
  <c r="BP644" i="3"/>
  <c r="BX644" i="3"/>
  <c r="BP31" i="3"/>
  <c r="BX31" i="3"/>
  <c r="BP11" i="3"/>
  <c r="BX11" i="3"/>
  <c r="BP687" i="3"/>
  <c r="BX687" i="3"/>
  <c r="BP449" i="3"/>
  <c r="BX449" i="3"/>
  <c r="BX517" i="3"/>
  <c r="BP517" i="3"/>
  <c r="BP91" i="3"/>
  <c r="BX91" i="3"/>
  <c r="BP367" i="3"/>
  <c r="BX367" i="3"/>
  <c r="BP206" i="3"/>
  <c r="BX206" i="3"/>
  <c r="BP574" i="3"/>
  <c r="BX574" i="3"/>
  <c r="BP794" i="3"/>
  <c r="BX794" i="3"/>
  <c r="BX101" i="3"/>
  <c r="BP101" i="3"/>
  <c r="BP873" i="3"/>
  <c r="BX873" i="3"/>
  <c r="BX403" i="3"/>
  <c r="BP403" i="3"/>
  <c r="BP32" i="3"/>
  <c r="BX32" i="3"/>
  <c r="BX642" i="3"/>
  <c r="BP642" i="3"/>
  <c r="BP883" i="3"/>
  <c r="BX883" i="3"/>
  <c r="BP868" i="3"/>
  <c r="BX868" i="3"/>
  <c r="BX224" i="3"/>
  <c r="BP224" i="3"/>
  <c r="BP916" i="3"/>
  <c r="BX916" i="3"/>
  <c r="BP666" i="3"/>
  <c r="BX666" i="3"/>
  <c r="BP560" i="3"/>
  <c r="BX560" i="3"/>
  <c r="BP313" i="3"/>
  <c r="BX313" i="3"/>
  <c r="BP606" i="3"/>
  <c r="BX606" i="3"/>
  <c r="BP359" i="3"/>
  <c r="BX359" i="3"/>
  <c r="BD499" i="3"/>
  <c r="BD569" i="3"/>
  <c r="BD586" i="3"/>
  <c r="BD382" i="3"/>
  <c r="BD773" i="3"/>
  <c r="BD914" i="3"/>
  <c r="BD631" i="3"/>
  <c r="BD487" i="3"/>
  <c r="BD458" i="3"/>
  <c r="BD819" i="3"/>
  <c r="BD535" i="3"/>
  <c r="BD943" i="3"/>
  <c r="BD816" i="3"/>
  <c r="BD94" i="3"/>
  <c r="BD127" i="3"/>
  <c r="BD749" i="3"/>
  <c r="BD427" i="3"/>
  <c r="BD303" i="3"/>
  <c r="BD740" i="3"/>
  <c r="BD737" i="3"/>
  <c r="BD907" i="3"/>
  <c r="BD306" i="3"/>
  <c r="BD915" i="3"/>
  <c r="BD616" i="3"/>
  <c r="BD497" i="3"/>
  <c r="BD20" i="3"/>
  <c r="BD1001" i="3"/>
  <c r="BD547" i="3"/>
  <c r="BD723" i="3"/>
  <c r="BD725" i="3"/>
  <c r="BD767" i="3"/>
  <c r="BD564" i="3"/>
  <c r="BD450" i="3"/>
  <c r="BD397" i="3"/>
  <c r="BD165" i="3"/>
  <c r="BD251" i="3"/>
  <c r="BD540" i="3"/>
  <c r="BD857" i="3"/>
  <c r="BD500" i="3"/>
  <c r="BD496" i="3"/>
  <c r="BD959" i="3"/>
  <c r="BD381" i="3"/>
  <c r="BD320" i="3"/>
  <c r="BD588" i="3"/>
  <c r="BD778" i="3"/>
  <c r="BD196" i="3"/>
  <c r="BD112" i="3"/>
  <c r="BD724" i="3"/>
  <c r="BD750" i="3"/>
  <c r="BD814" i="3"/>
  <c r="BD522" i="3"/>
  <c r="BD809" i="3"/>
  <c r="BD837" i="3"/>
  <c r="BD600" i="3"/>
  <c r="BD779" i="3"/>
  <c r="BD214" i="3"/>
  <c r="BD843" i="3"/>
  <c r="BD931" i="3"/>
  <c r="BD47" i="3"/>
  <c r="BD118" i="3"/>
  <c r="BD431" i="3"/>
  <c r="BD618" i="3"/>
  <c r="BD986" i="3"/>
  <c r="BD233" i="3"/>
  <c r="BD505" i="3"/>
  <c r="BD853" i="3"/>
  <c r="BD630" i="3"/>
  <c r="BD443" i="3"/>
  <c r="BD932" i="3"/>
  <c r="BD32" i="3"/>
  <c r="BD85" i="3"/>
  <c r="BD908" i="3"/>
  <c r="BD562" i="3"/>
  <c r="BD411" i="3"/>
  <c r="BD362" i="3"/>
  <c r="BD383" i="3"/>
  <c r="BD369" i="3"/>
  <c r="BD136" i="3"/>
  <c r="BD490" i="3"/>
  <c r="BD621" i="3"/>
  <c r="BD249" i="3"/>
  <c r="BD656" i="3"/>
  <c r="BD605" i="3"/>
  <c r="BM314" i="3"/>
  <c r="BU314" i="3"/>
  <c r="BM712" i="3"/>
  <c r="BU712" i="3"/>
  <c r="BM708" i="3"/>
  <c r="BM858" i="3"/>
  <c r="BU858" i="3"/>
  <c r="BM937" i="3"/>
  <c r="BU937" i="3"/>
  <c r="BM422" i="3"/>
  <c r="BU422" i="3"/>
  <c r="BU38" i="3"/>
  <c r="BU86" i="3"/>
  <c r="BU985" i="3"/>
  <c r="BM985" i="3"/>
  <c r="BU313" i="3"/>
  <c r="BM23" i="3"/>
  <c r="BU23" i="3"/>
  <c r="BM515" i="3"/>
  <c r="BM907" i="3"/>
  <c r="BU907" i="3"/>
  <c r="BU147" i="3"/>
  <c r="BM147" i="3"/>
  <c r="BU136" i="3"/>
  <c r="BM136" i="3"/>
  <c r="BU1001" i="3"/>
  <c r="BM1001" i="3"/>
  <c r="BM443" i="3"/>
  <c r="BM842" i="3"/>
  <c r="BU842" i="3"/>
  <c r="BM480" i="3"/>
  <c r="BU480" i="3"/>
  <c r="BM514" i="3"/>
  <c r="BU514" i="3"/>
  <c r="BM66" i="3"/>
  <c r="BU66" i="3"/>
  <c r="BM445" i="3"/>
  <c r="BU445" i="3"/>
  <c r="BU725" i="3"/>
  <c r="BM725" i="3"/>
  <c r="BM616" i="3"/>
  <c r="BU962" i="3"/>
  <c r="BM962" i="3"/>
  <c r="BN143" i="3"/>
  <c r="BV143" i="3"/>
  <c r="BN511" i="3"/>
  <c r="BV511" i="3"/>
  <c r="BV759" i="3"/>
  <c r="BN759" i="3"/>
  <c r="BN602" i="3"/>
  <c r="BV602" i="3"/>
  <c r="BN222" i="3"/>
  <c r="BV222" i="3"/>
  <c r="BN855" i="3"/>
  <c r="BN669" i="3"/>
  <c r="BV669" i="3"/>
  <c r="BV631" i="3"/>
  <c r="BN631" i="3"/>
  <c r="BN752" i="3"/>
  <c r="BV752" i="3"/>
  <c r="BN646" i="3"/>
  <c r="BV646" i="3"/>
  <c r="BV498" i="3"/>
  <c r="BN498" i="3"/>
  <c r="BN176" i="3"/>
  <c r="BV176" i="3"/>
  <c r="BN888" i="3"/>
  <c r="BV888" i="3"/>
  <c r="BN178" i="3"/>
  <c r="BV178" i="3"/>
  <c r="BN26" i="3"/>
  <c r="BV26" i="3"/>
  <c r="BN417" i="3"/>
  <c r="BV417" i="3"/>
  <c r="BN927" i="3"/>
  <c r="BV927" i="3"/>
  <c r="BN117" i="3"/>
  <c r="BV117" i="3"/>
  <c r="BN231" i="3"/>
  <c r="BV231" i="3"/>
  <c r="BN347" i="3"/>
  <c r="BV347" i="3"/>
  <c r="BN680" i="3"/>
  <c r="BV680" i="3"/>
  <c r="BN600" i="3"/>
  <c r="BV600" i="3"/>
  <c r="BN874" i="3"/>
  <c r="BV874" i="3"/>
  <c r="BV908" i="3"/>
  <c r="BN908" i="3"/>
  <c r="BN80" i="3"/>
  <c r="BV80" i="3"/>
  <c r="BN806" i="3"/>
  <c r="BV806" i="3"/>
  <c r="BV259" i="3"/>
  <c r="BN259" i="3"/>
  <c r="BV12" i="3"/>
  <c r="BN12" i="3"/>
  <c r="BV751" i="3"/>
  <c r="BN751" i="3"/>
  <c r="BN481" i="3"/>
  <c r="BV481" i="3"/>
  <c r="BV297" i="3"/>
  <c r="BN297" i="3"/>
  <c r="BN655" i="3"/>
  <c r="BV655" i="3"/>
  <c r="BV136" i="3"/>
  <c r="BN136" i="3"/>
  <c r="BN749" i="3"/>
  <c r="BV749" i="3"/>
  <c r="BN482" i="3"/>
  <c r="BV482" i="3"/>
  <c r="BV100" i="3"/>
  <c r="BN100" i="3"/>
  <c r="BN919" i="3"/>
  <c r="BV919" i="3"/>
  <c r="BV807" i="3"/>
  <c r="BN807" i="3"/>
  <c r="BN190" i="3"/>
  <c r="BV190" i="3"/>
  <c r="BN370" i="3"/>
  <c r="BV370" i="3"/>
  <c r="BV596" i="3"/>
  <c r="BN596" i="3"/>
  <c r="BN51" i="3"/>
  <c r="BV51" i="3"/>
  <c r="BN514" i="3"/>
  <c r="BV514" i="3"/>
  <c r="BN542" i="3"/>
  <c r="BV542" i="3"/>
  <c r="BN411" i="3"/>
  <c r="BV411" i="3"/>
  <c r="BN865" i="3"/>
  <c r="BV865" i="3"/>
  <c r="BN791" i="3"/>
  <c r="BV132" i="3"/>
  <c r="BN132" i="3"/>
  <c r="BV882" i="3"/>
  <c r="BN882" i="3"/>
  <c r="BN299" i="3"/>
  <c r="BV299" i="3"/>
  <c r="BV425" i="3"/>
  <c r="BN425" i="3"/>
  <c r="BN857" i="3"/>
  <c r="BV857" i="3"/>
  <c r="BN144" i="3"/>
  <c r="BV144" i="3"/>
  <c r="BN251" i="3"/>
  <c r="BV251" i="3"/>
  <c r="BO237" i="3"/>
  <c r="BW237" i="3"/>
  <c r="BW738" i="3"/>
  <c r="BO738" i="3"/>
  <c r="BO182" i="3"/>
  <c r="BW182" i="3"/>
  <c r="BW750" i="3"/>
  <c r="BO750" i="3"/>
  <c r="BO450" i="3"/>
  <c r="BW450" i="3"/>
  <c r="BW35" i="3"/>
  <c r="BO35" i="3"/>
  <c r="BO143" i="3"/>
  <c r="BW143" i="3"/>
  <c r="BW810" i="3"/>
  <c r="BO810" i="3"/>
  <c r="BW254" i="3"/>
  <c r="BO254" i="3"/>
  <c r="BO987" i="3"/>
  <c r="BW987" i="3"/>
  <c r="BO604" i="3"/>
  <c r="BW604" i="3"/>
  <c r="BO342" i="3"/>
  <c r="BW342" i="3"/>
  <c r="BO279" i="3"/>
  <c r="BW279" i="3"/>
  <c r="BO231" i="3"/>
  <c r="BW231" i="3"/>
  <c r="BO398" i="3"/>
  <c r="BW398" i="3"/>
  <c r="BO334" i="3"/>
  <c r="BW334" i="3"/>
  <c r="BO998" i="3"/>
  <c r="BW998" i="3"/>
  <c r="BW98" i="3"/>
  <c r="BO98" i="3"/>
  <c r="BO893" i="3"/>
  <c r="BW893" i="3"/>
  <c r="BO583" i="3"/>
  <c r="BW583" i="3"/>
  <c r="BO747" i="3"/>
  <c r="BW747" i="3"/>
  <c r="BO761" i="3"/>
  <c r="BW761" i="3"/>
  <c r="BO477" i="3"/>
  <c r="BW477" i="3"/>
  <c r="BO877" i="3"/>
  <c r="BW877" i="3"/>
  <c r="BO531" i="3"/>
  <c r="BW531" i="3"/>
  <c r="BW686" i="3"/>
  <c r="BO686" i="3"/>
  <c r="BO478" i="3"/>
  <c r="BW478" i="3"/>
  <c r="BW446" i="3"/>
  <c r="BO446" i="3"/>
  <c r="BO286" i="3"/>
  <c r="BW286" i="3"/>
  <c r="BO41" i="3"/>
  <c r="BW41" i="3"/>
  <c r="BO148" i="3"/>
  <c r="BW148" i="3"/>
  <c r="BW913" i="3"/>
  <c r="BO913" i="3"/>
  <c r="BO656" i="3"/>
  <c r="BW656" i="3"/>
  <c r="BO501" i="3"/>
  <c r="BW501" i="3"/>
  <c r="BW406" i="3"/>
  <c r="BO406" i="3"/>
  <c r="BO53" i="3"/>
  <c r="BW53" i="3"/>
  <c r="BO212" i="3"/>
  <c r="BW212" i="3"/>
  <c r="BO642" i="3"/>
  <c r="BW642" i="3"/>
  <c r="BO344" i="3"/>
  <c r="BW344" i="3"/>
  <c r="BW524" i="3"/>
  <c r="BO524" i="3"/>
  <c r="BO433" i="3"/>
  <c r="BW433" i="3"/>
  <c r="BO396" i="3"/>
  <c r="BW396" i="3"/>
  <c r="BO267" i="3"/>
  <c r="BW267" i="3"/>
  <c r="BO940" i="3"/>
  <c r="BW940" i="3"/>
  <c r="BO706" i="3"/>
  <c r="BW706" i="3"/>
  <c r="BW37" i="3"/>
  <c r="BO37" i="3"/>
  <c r="BW144" i="3"/>
  <c r="BO144" i="3"/>
  <c r="BO347" i="3"/>
  <c r="BW347" i="3"/>
  <c r="BW718" i="3"/>
  <c r="BO718" i="3"/>
  <c r="BO628" i="3"/>
  <c r="BW628" i="3"/>
  <c r="BO335" i="3"/>
  <c r="BW335" i="3"/>
  <c r="BO773" i="3"/>
  <c r="BW773" i="3"/>
  <c r="BO192" i="3"/>
  <c r="BW192" i="3"/>
  <c r="BO818" i="3"/>
  <c r="BW818" i="3"/>
  <c r="BO731" i="3"/>
  <c r="BW731" i="3"/>
  <c r="BO26" i="3"/>
  <c r="BW26" i="3"/>
  <c r="BO122" i="3"/>
  <c r="BW122" i="3"/>
  <c r="BO412" i="3"/>
  <c r="BW412" i="3"/>
  <c r="BO732" i="3"/>
  <c r="BW732" i="3"/>
  <c r="BO275" i="3"/>
  <c r="BW275" i="3"/>
  <c r="BO204" i="3"/>
  <c r="BW204" i="3"/>
  <c r="BW332" i="3"/>
  <c r="BO332" i="3"/>
  <c r="BO45" i="3"/>
  <c r="BW45" i="3"/>
  <c r="BO179" i="3"/>
  <c r="BW179" i="3"/>
  <c r="BO12" i="3"/>
  <c r="BW12" i="3"/>
  <c r="BO140" i="3"/>
  <c r="BW140" i="3"/>
  <c r="BW696" i="3"/>
  <c r="BO696" i="3"/>
  <c r="BO161" i="3"/>
  <c r="BW161" i="3"/>
  <c r="BW339" i="3"/>
  <c r="BO339" i="3"/>
  <c r="BW599" i="3"/>
  <c r="BO599" i="3"/>
  <c r="BO504" i="3"/>
  <c r="BW504" i="3"/>
  <c r="BO462" i="3"/>
  <c r="BW462" i="3"/>
  <c r="BO189" i="3"/>
  <c r="BW189" i="3"/>
  <c r="BO445" i="3"/>
  <c r="BW445" i="3"/>
  <c r="BO173" i="3"/>
  <c r="BW173" i="3"/>
  <c r="BO429" i="3"/>
  <c r="BW429" i="3"/>
  <c r="BO902" i="3"/>
  <c r="BW902" i="3"/>
  <c r="BO114" i="3"/>
  <c r="BW114" i="3"/>
  <c r="BW233" i="3"/>
  <c r="BO233" i="3"/>
  <c r="BO631" i="3"/>
  <c r="BW631" i="3"/>
  <c r="BO562" i="3"/>
  <c r="BW562" i="3"/>
  <c r="BO34" i="3"/>
  <c r="BW34" i="3"/>
  <c r="BO434" i="3"/>
  <c r="BW434" i="3"/>
  <c r="BP177" i="3"/>
  <c r="BX177" i="3"/>
  <c r="BX909" i="3"/>
  <c r="BP909" i="3"/>
  <c r="BX715" i="3"/>
  <c r="BP715" i="3"/>
  <c r="BP835" i="3"/>
  <c r="BX835" i="3"/>
  <c r="BP365" i="3"/>
  <c r="BX365" i="3"/>
  <c r="BP20" i="3"/>
  <c r="BX20" i="3"/>
  <c r="BP829" i="3"/>
  <c r="BX829" i="3"/>
  <c r="BX888" i="3"/>
  <c r="BP888" i="3"/>
  <c r="BP39" i="3"/>
  <c r="BX39" i="3"/>
  <c r="BP405" i="3"/>
  <c r="BX405" i="3"/>
  <c r="BP968" i="3"/>
  <c r="BX968" i="3"/>
  <c r="BP845" i="3"/>
  <c r="BX845" i="3"/>
  <c r="BP275" i="3"/>
  <c r="BX275" i="3"/>
  <c r="BX118" i="3"/>
  <c r="BP118" i="3"/>
  <c r="BP78" i="3"/>
  <c r="BX78" i="3"/>
  <c r="BX612" i="3"/>
  <c r="BP612" i="3"/>
  <c r="BP691" i="3"/>
  <c r="BX691" i="3"/>
  <c r="BX270" i="3"/>
  <c r="BP270" i="3"/>
  <c r="BP599" i="3"/>
  <c r="BX599" i="3"/>
  <c r="BP816" i="3"/>
  <c r="BX816" i="3"/>
  <c r="BP693" i="3"/>
  <c r="BX693" i="3"/>
  <c r="BP926" i="3"/>
  <c r="BX926" i="3"/>
  <c r="BX404" i="3"/>
  <c r="BP404" i="3"/>
  <c r="BX368" i="3"/>
  <c r="BP368" i="3"/>
  <c r="BX630" i="3"/>
  <c r="BP630" i="3"/>
  <c r="BX617" i="3"/>
  <c r="BP617" i="3"/>
  <c r="BX955" i="3"/>
  <c r="BP955" i="3"/>
  <c r="BX815" i="3"/>
  <c r="BP815" i="3"/>
  <c r="BP30" i="3"/>
  <c r="BX30" i="3"/>
  <c r="BX337" i="3"/>
  <c r="BP337" i="3"/>
  <c r="BP150" i="3"/>
  <c r="BX150" i="3"/>
  <c r="BP884" i="3"/>
  <c r="BX884" i="3"/>
  <c r="BP518" i="3"/>
  <c r="BX518" i="3"/>
  <c r="BX440" i="3"/>
  <c r="BP440" i="3"/>
  <c r="BX685" i="3"/>
  <c r="BP685" i="3"/>
  <c r="BP466" i="3"/>
  <c r="BX466" i="3"/>
  <c r="BP132" i="3"/>
  <c r="BX132" i="3"/>
  <c r="BP157" i="3"/>
  <c r="BX157" i="3"/>
  <c r="BP467" i="3"/>
  <c r="BX467" i="3"/>
  <c r="BP135" i="3"/>
  <c r="BX135" i="3"/>
  <c r="BX962" i="3"/>
  <c r="BP962" i="3"/>
  <c r="BX893" i="3"/>
  <c r="BP893" i="3"/>
  <c r="BP213" i="3"/>
  <c r="BX213" i="3"/>
  <c r="BP847" i="3"/>
  <c r="BX847" i="3"/>
  <c r="BX432" i="3"/>
  <c r="BP432" i="3"/>
  <c r="BX677" i="3"/>
  <c r="BP677" i="3"/>
  <c r="BX566" i="3"/>
  <c r="BP566" i="3"/>
  <c r="BP745" i="3"/>
  <c r="BX745" i="3"/>
  <c r="BP117" i="3"/>
  <c r="BX117" i="3"/>
  <c r="BP776" i="3"/>
  <c r="BX776" i="3"/>
  <c r="BP455" i="3"/>
  <c r="BX455" i="3"/>
  <c r="BP525" i="3"/>
  <c r="BX525" i="3"/>
  <c r="BX38" i="3"/>
  <c r="BP38" i="3"/>
  <c r="BP732" i="3"/>
  <c r="BX732" i="3"/>
  <c r="BX784" i="3"/>
  <c r="BP784" i="3"/>
  <c r="BP161" i="3"/>
  <c r="BX161" i="3"/>
  <c r="BP25" i="3"/>
  <c r="BX25" i="3"/>
  <c r="BP416" i="3"/>
  <c r="BX416" i="3"/>
  <c r="BP661" i="3"/>
  <c r="BX661" i="3"/>
  <c r="BP244" i="3"/>
  <c r="BX244" i="3"/>
  <c r="BP317" i="3"/>
  <c r="BX317" i="3"/>
  <c r="BX970" i="3"/>
  <c r="BP970" i="3"/>
  <c r="BX492" i="3"/>
  <c r="BP492" i="3"/>
  <c r="BP928" i="3"/>
  <c r="BX928" i="3"/>
  <c r="BP977" i="3"/>
  <c r="BX977" i="3"/>
  <c r="BP882" i="3"/>
  <c r="BX882" i="3"/>
  <c r="BP966" i="3"/>
  <c r="BX966" i="3"/>
  <c r="BP852" i="3"/>
  <c r="BX852" i="3"/>
  <c r="BX678" i="3"/>
  <c r="BP678" i="3"/>
  <c r="BP601" i="3"/>
  <c r="BX601" i="3"/>
  <c r="BP696" i="3"/>
  <c r="BX696" i="3"/>
  <c r="BP58" i="3"/>
  <c r="BX58" i="3"/>
  <c r="BX273" i="3"/>
  <c r="BP273" i="3"/>
  <c r="BX137" i="3"/>
  <c r="BP137" i="3"/>
  <c r="BP448" i="3"/>
  <c r="BX448" i="3"/>
  <c r="BX885" i="3"/>
  <c r="BP885" i="3"/>
  <c r="BP443" i="3"/>
  <c r="BX443" i="3"/>
  <c r="BP579" i="3"/>
  <c r="BX579" i="3"/>
  <c r="BP742" i="3"/>
  <c r="BX742" i="3"/>
  <c r="BX165" i="3"/>
  <c r="BP165" i="3"/>
  <c r="BP241" i="3"/>
  <c r="BX241" i="3"/>
  <c r="BP578" i="3"/>
  <c r="BX578" i="3"/>
  <c r="BP807" i="3"/>
  <c r="BX807" i="3"/>
  <c r="BD697" i="3"/>
  <c r="BD126" i="3"/>
  <c r="BD240" i="3"/>
  <c r="BD270" i="3"/>
  <c r="BD280" i="3"/>
  <c r="BD640" i="3"/>
  <c r="BD177" i="3"/>
  <c r="BD546" i="3"/>
  <c r="BD55" i="3"/>
  <c r="BD380" i="3"/>
  <c r="BD748" i="3"/>
  <c r="BD180" i="3"/>
  <c r="BD144" i="3"/>
  <c r="BD905" i="3"/>
  <c r="BD197" i="3"/>
  <c r="BD937" i="3"/>
  <c r="BD115" i="3"/>
  <c r="BD977" i="3"/>
  <c r="BD272" i="3"/>
  <c r="BD589" i="3"/>
  <c r="BD568" i="3"/>
  <c r="BD872" i="3"/>
  <c r="BD202" i="3"/>
  <c r="BD264" i="3"/>
  <c r="BD663" i="3"/>
  <c r="BD541" i="3"/>
  <c r="BD792" i="3"/>
  <c r="BD211" i="3"/>
  <c r="BD560" i="3"/>
  <c r="BD537" i="3"/>
  <c r="BD473" i="3"/>
  <c r="BD134" i="3"/>
  <c r="BD636" i="3"/>
  <c r="BD726" i="3"/>
  <c r="BD352" i="3"/>
  <c r="BD407" i="3"/>
  <c r="BD763" i="3"/>
  <c r="BD428" i="3"/>
  <c r="BD206" i="3"/>
  <c r="BD975" i="3"/>
  <c r="BD926" i="3"/>
  <c r="BD967" i="3"/>
  <c r="BD868" i="3"/>
  <c r="BD911" i="3"/>
  <c r="BD48" i="3"/>
  <c r="BD703" i="3"/>
  <c r="BD607" i="3"/>
  <c r="BD727" i="3"/>
  <c r="BD827" i="3"/>
  <c r="BD188" i="3"/>
  <c r="BD302" i="3"/>
  <c r="BD430" i="3"/>
  <c r="BD370" i="3"/>
  <c r="BD628" i="3"/>
  <c r="BD596" i="3"/>
  <c r="BD666" i="3"/>
  <c r="BD388" i="3"/>
  <c r="BD483" i="3"/>
  <c r="BD426" i="3"/>
  <c r="BD498" i="3"/>
  <c r="BD699" i="3"/>
  <c r="BD129" i="3"/>
  <c r="BD891" i="3"/>
  <c r="BD108" i="3"/>
  <c r="BD736" i="3"/>
  <c r="BD176" i="3"/>
  <c r="BD738" i="3"/>
  <c r="BD695" i="3"/>
  <c r="BD880" i="3"/>
  <c r="BD756" i="3"/>
  <c r="BD318" i="3"/>
  <c r="BD705" i="3"/>
  <c r="BD319" i="3"/>
  <c r="BD42" i="3"/>
  <c r="BD783" i="3"/>
  <c r="BD629" i="3"/>
  <c r="BD222" i="3"/>
  <c r="BD298" i="3"/>
  <c r="BD22" i="3"/>
  <c r="BD803" i="3"/>
  <c r="BD895" i="3"/>
  <c r="BD327" i="3"/>
  <c r="BD896" i="3"/>
  <c r="BM718" i="3"/>
  <c r="BU718" i="3"/>
  <c r="BU223" i="3"/>
  <c r="BM223" i="3"/>
  <c r="BM571" i="3"/>
  <c r="BU969" i="3"/>
  <c r="BM969" i="3"/>
  <c r="BU685" i="3"/>
  <c r="BM685" i="3"/>
  <c r="BM366" i="3"/>
  <c r="BU366" i="3"/>
  <c r="BM198" i="3"/>
  <c r="BU198" i="3"/>
  <c r="BM791" i="3"/>
  <c r="BU791" i="3"/>
  <c r="BM433" i="3"/>
  <c r="BM952" i="3"/>
  <c r="BU952" i="3"/>
  <c r="BM594" i="3"/>
  <c r="BM599" i="3"/>
  <c r="BU599" i="3"/>
  <c r="BU429" i="3"/>
  <c r="BM429" i="3"/>
  <c r="BM328" i="3"/>
  <c r="BU328" i="3"/>
  <c r="BM750" i="3"/>
  <c r="BU750" i="3"/>
  <c r="BM344" i="3"/>
  <c r="BU344" i="3"/>
  <c r="BM891" i="3"/>
  <c r="BU891" i="3"/>
  <c r="BU862" i="3"/>
  <c r="BM862" i="3"/>
  <c r="BM783" i="3"/>
  <c r="BU783" i="3"/>
  <c r="BN526" i="3"/>
  <c r="BV526" i="3"/>
  <c r="BN900" i="3"/>
  <c r="BV900" i="3"/>
  <c r="BV284" i="3"/>
  <c r="BN284" i="3"/>
  <c r="BN973" i="3"/>
  <c r="BV973" i="3"/>
  <c r="BN497" i="3"/>
  <c r="BV497" i="3"/>
  <c r="BN760" i="3"/>
  <c r="BV760" i="3"/>
  <c r="BV738" i="3"/>
  <c r="BN738" i="3"/>
  <c r="BN574" i="3"/>
  <c r="BV574" i="3"/>
  <c r="BN699" i="3"/>
  <c r="BV699" i="3"/>
  <c r="BN107" i="3"/>
  <c r="BV107" i="3"/>
  <c r="BN356" i="3"/>
  <c r="BV356" i="3"/>
  <c r="BN854" i="3"/>
  <c r="BV854" i="3"/>
  <c r="BN905" i="3"/>
  <c r="BV905" i="3"/>
  <c r="BV495" i="3"/>
  <c r="BN495" i="3"/>
  <c r="BN316" i="3"/>
  <c r="BV316" i="3"/>
  <c r="BV830" i="3"/>
  <c r="BN830" i="3"/>
  <c r="BV623" i="3"/>
  <c r="BN623" i="3"/>
  <c r="BN268" i="3"/>
  <c r="BV268" i="3"/>
  <c r="BN479" i="3"/>
  <c r="BV479" i="3"/>
  <c r="BN527" i="3"/>
  <c r="BV527" i="3"/>
  <c r="BV984" i="3"/>
  <c r="BN984" i="3"/>
  <c r="BV242" i="3"/>
  <c r="BN242" i="3"/>
  <c r="BN209" i="3"/>
  <c r="BV209" i="3"/>
  <c r="BV323" i="3"/>
  <c r="BN323" i="3"/>
  <c r="BV734" i="3"/>
  <c r="BN734" i="3"/>
  <c r="BV403" i="3"/>
  <c r="BN403" i="3"/>
  <c r="BN783" i="3"/>
  <c r="BV783" i="3"/>
  <c r="BN87" i="3"/>
  <c r="BV87" i="3"/>
  <c r="BN745" i="3"/>
  <c r="BV745" i="3"/>
  <c r="BN396" i="3"/>
  <c r="BV396" i="3"/>
  <c r="BV768" i="3"/>
  <c r="BN768" i="3"/>
  <c r="BV455" i="3"/>
  <c r="BN455" i="3"/>
  <c r="BN55" i="3"/>
  <c r="BV55" i="3"/>
  <c r="BN169" i="3"/>
  <c r="BV169" i="3"/>
  <c r="BV267" i="3"/>
  <c r="BN267" i="3"/>
  <c r="BV553" i="3"/>
  <c r="BN553" i="3"/>
  <c r="BN658" i="3"/>
  <c r="BV658" i="3"/>
  <c r="BN395" i="3"/>
  <c r="BV395" i="3"/>
  <c r="BN54" i="3"/>
  <c r="BV54" i="3"/>
  <c r="BN657" i="3"/>
  <c r="BV657" i="3"/>
  <c r="BN941" i="3"/>
  <c r="BV941" i="3"/>
  <c r="BV432" i="3"/>
  <c r="BN432" i="3"/>
  <c r="BV628" i="3"/>
  <c r="BN628" i="3"/>
  <c r="BN31" i="3"/>
  <c r="BV31" i="3"/>
  <c r="BN277" i="3"/>
  <c r="BV277" i="3"/>
  <c r="BV891" i="3"/>
  <c r="BN891" i="3"/>
  <c r="BN889" i="3"/>
  <c r="BV889" i="3"/>
  <c r="BN641" i="3"/>
  <c r="BV641" i="3"/>
  <c r="BV939" i="3"/>
  <c r="BN439" i="3"/>
  <c r="BV439" i="3"/>
  <c r="BN273" i="3"/>
  <c r="BV273" i="3"/>
  <c r="BN48" i="3"/>
  <c r="BV48" i="3"/>
  <c r="BN793" i="3"/>
  <c r="BV671" i="3"/>
  <c r="BN671" i="3"/>
  <c r="BW742" i="3"/>
  <c r="BO742" i="3"/>
  <c r="BW722" i="3"/>
  <c r="BO722" i="3"/>
  <c r="BW341" i="3"/>
  <c r="BO341" i="3"/>
  <c r="BW298" i="3"/>
  <c r="BO298" i="3"/>
  <c r="BO451" i="3"/>
  <c r="BW451" i="3"/>
  <c r="BW460" i="3"/>
  <c r="BO460" i="3"/>
  <c r="BO705" i="3"/>
  <c r="BW705" i="3"/>
  <c r="BO282" i="3"/>
  <c r="BW282" i="3"/>
  <c r="BO104" i="3"/>
  <c r="BW104" i="3"/>
  <c r="BO704" i="3"/>
  <c r="BW704" i="3"/>
  <c r="BW181" i="3"/>
  <c r="BO181" i="3"/>
  <c r="BW574" i="3"/>
  <c r="BO574" i="3"/>
  <c r="BO106" i="3"/>
  <c r="BW106" i="3"/>
  <c r="BW794" i="3"/>
  <c r="BO794" i="3"/>
  <c r="BO962" i="3"/>
  <c r="BW962" i="3"/>
  <c r="BO62" i="3"/>
  <c r="BW62" i="3"/>
  <c r="BO472" i="3"/>
  <c r="BW472" i="3"/>
  <c r="BO378" i="3"/>
  <c r="BW378" i="3"/>
  <c r="BO255" i="3"/>
  <c r="BW255" i="3"/>
  <c r="BO976" i="3"/>
  <c r="BW976" i="3"/>
  <c r="BO638" i="3"/>
  <c r="BW638" i="3"/>
  <c r="BO983" i="3"/>
  <c r="BW983" i="3"/>
  <c r="BW491" i="3"/>
  <c r="BO491" i="3"/>
  <c r="BO537" i="3"/>
  <c r="BW537" i="3"/>
  <c r="BO759" i="3"/>
  <c r="BW759" i="3"/>
  <c r="BW895" i="3"/>
  <c r="BO895" i="3"/>
  <c r="BO208" i="3"/>
  <c r="BW208" i="3"/>
  <c r="BO906" i="3"/>
  <c r="BW906" i="3"/>
  <c r="BO687" i="3"/>
  <c r="BW687" i="3"/>
  <c r="BO489" i="3"/>
  <c r="BW489" i="3"/>
  <c r="BO786" i="3"/>
  <c r="BW786" i="3"/>
  <c r="BO640" i="3"/>
  <c r="BW640" i="3"/>
  <c r="BO36" i="3"/>
  <c r="BW36" i="3"/>
  <c r="BO841" i="3"/>
  <c r="BW841" i="3"/>
  <c r="BO1001" i="3"/>
  <c r="BW1001" i="3"/>
  <c r="BO387" i="3"/>
  <c r="BW387" i="3"/>
  <c r="BW602" i="3"/>
  <c r="BO602" i="3"/>
  <c r="BO166" i="3"/>
  <c r="BW166" i="3"/>
  <c r="BO767" i="3"/>
  <c r="BW767" i="3"/>
  <c r="BO30" i="3"/>
  <c r="BW30" i="3"/>
  <c r="BO177" i="3"/>
  <c r="BW177" i="3"/>
  <c r="BW804" i="3"/>
  <c r="BO804" i="3"/>
  <c r="BO23" i="3"/>
  <c r="BW23" i="3"/>
  <c r="BO246" i="3"/>
  <c r="BW246" i="3"/>
  <c r="BO165" i="3"/>
  <c r="BW165" i="3"/>
  <c r="BW83" i="3"/>
  <c r="BO83" i="3"/>
  <c r="BO977" i="3"/>
  <c r="BW977" i="3"/>
  <c r="BW783" i="3"/>
  <c r="BO783" i="3"/>
  <c r="BW257" i="3"/>
  <c r="BO257" i="3"/>
  <c r="BO553" i="3"/>
  <c r="BW553" i="3"/>
  <c r="BW570" i="3"/>
  <c r="BO570" i="3"/>
  <c r="BO755" i="3"/>
  <c r="BW755" i="3"/>
  <c r="BW117" i="3"/>
  <c r="BO117" i="3"/>
  <c r="BO373" i="3"/>
  <c r="BW373" i="3"/>
  <c r="BO348" i="3"/>
  <c r="BW348" i="3"/>
  <c r="BO560" i="3"/>
  <c r="BW560" i="3"/>
  <c r="BW79" i="3"/>
  <c r="BO79" i="3"/>
  <c r="BO419" i="3"/>
  <c r="BW419" i="3"/>
  <c r="BO158" i="3"/>
  <c r="BW158" i="3"/>
  <c r="BO791" i="3"/>
  <c r="BW791" i="3"/>
  <c r="BO315" i="3"/>
  <c r="BW315" i="3"/>
  <c r="BW379" i="3"/>
  <c r="BO379" i="3"/>
  <c r="BO582" i="3"/>
  <c r="BW582" i="3"/>
  <c r="BO695" i="3"/>
  <c r="BW695" i="3"/>
  <c r="BO219" i="3"/>
  <c r="BW219" i="3"/>
  <c r="BW283" i="3"/>
  <c r="BO283" i="3"/>
  <c r="BW539" i="3"/>
  <c r="BO539" i="3"/>
  <c r="BO959" i="3"/>
  <c r="BW959" i="3"/>
  <c r="BO855" i="3"/>
  <c r="BW855" i="3"/>
  <c r="BW374" i="3"/>
  <c r="BO374" i="3"/>
  <c r="BW94" i="3"/>
  <c r="BO94" i="3"/>
  <c r="BO139" i="3"/>
  <c r="BW139" i="3"/>
  <c r="BO258" i="3"/>
  <c r="BW258" i="3"/>
  <c r="BW753" i="3"/>
  <c r="BO753" i="3"/>
  <c r="BO226" i="3"/>
  <c r="BW226" i="3"/>
  <c r="BO737" i="3"/>
  <c r="BW737" i="3"/>
  <c r="BO892" i="3"/>
  <c r="BW892" i="3"/>
  <c r="BO280" i="3"/>
  <c r="BW280" i="3"/>
  <c r="BW64" i="3"/>
  <c r="BO64" i="3"/>
  <c r="BO241" i="3"/>
  <c r="BW241" i="3"/>
  <c r="BW100" i="3"/>
  <c r="BO100" i="3"/>
  <c r="BO228" i="3"/>
  <c r="BW228" i="3"/>
  <c r="BO740" i="3"/>
  <c r="BW740" i="3"/>
  <c r="BX506" i="3"/>
  <c r="BP506" i="3"/>
  <c r="BP97" i="3"/>
  <c r="BX97" i="3"/>
  <c r="BX493" i="3"/>
  <c r="BP493" i="3"/>
  <c r="BP738" i="3"/>
  <c r="BX738" i="3"/>
  <c r="BP220" i="3"/>
  <c r="BX220" i="3"/>
  <c r="BX396" i="3"/>
  <c r="BP396" i="3"/>
  <c r="BP441" i="3"/>
  <c r="BX441" i="3"/>
  <c r="BP212" i="3"/>
  <c r="BX212" i="3"/>
  <c r="BP550" i="3"/>
  <c r="BX550" i="3"/>
  <c r="BP376" i="3"/>
  <c r="BX376" i="3"/>
  <c r="BP733" i="3"/>
  <c r="BX733" i="3"/>
  <c r="BP352" i="3"/>
  <c r="BX352" i="3"/>
  <c r="BP362" i="3"/>
  <c r="BX362" i="3"/>
  <c r="BP854" i="3"/>
  <c r="BX854" i="3"/>
  <c r="BP324" i="3"/>
  <c r="BX324" i="3"/>
  <c r="BP564" i="3"/>
  <c r="BX564" i="3"/>
  <c r="BP904" i="3"/>
  <c r="BX904" i="3"/>
  <c r="BP590" i="3"/>
  <c r="BX590" i="3"/>
  <c r="BX171" i="3"/>
  <c r="BP171" i="3"/>
  <c r="BP223" i="3"/>
  <c r="BX223" i="3"/>
  <c r="BX759" i="3"/>
  <c r="BP759" i="3"/>
  <c r="BX200" i="3"/>
  <c r="BP200" i="3"/>
  <c r="BP627" i="3"/>
  <c r="BX627" i="3"/>
  <c r="BP138" i="3"/>
  <c r="BX138" i="3"/>
  <c r="BX22" i="3"/>
  <c r="BP22" i="3"/>
  <c r="BP442" i="3"/>
  <c r="BX442" i="3"/>
  <c r="BP271" i="3"/>
  <c r="BX271" i="3"/>
  <c r="BP180" i="3"/>
  <c r="BX180" i="3"/>
  <c r="BP620" i="3"/>
  <c r="BX620" i="3"/>
  <c r="BX175" i="3"/>
  <c r="BP175" i="3"/>
  <c r="BP721" i="3"/>
  <c r="BX721" i="3"/>
  <c r="BX965" i="3"/>
  <c r="BP965" i="3"/>
  <c r="BX325" i="3"/>
  <c r="BP325" i="3"/>
  <c r="BP330" i="3"/>
  <c r="BX330" i="3"/>
  <c r="BP95" i="3"/>
  <c r="BX95" i="3"/>
  <c r="BX265" i="3"/>
  <c r="BP265" i="3"/>
  <c r="BX587" i="3"/>
  <c r="BP587" i="3"/>
  <c r="BX892" i="3"/>
  <c r="BP892" i="3"/>
  <c r="BP526" i="3"/>
  <c r="BX526" i="3"/>
  <c r="BX163" i="3"/>
  <c r="BP163" i="3"/>
  <c r="BP297" i="3"/>
  <c r="BX297" i="3"/>
  <c r="BP577" i="3"/>
  <c r="BX577" i="3"/>
  <c r="BP423" i="3"/>
  <c r="BX423" i="3"/>
  <c r="BX286" i="3"/>
  <c r="BP286" i="3"/>
  <c r="BP844" i="3"/>
  <c r="BX844" i="3"/>
  <c r="BP79" i="3"/>
  <c r="BX79" i="3"/>
  <c r="BP485" i="3"/>
  <c r="BX485" i="3"/>
  <c r="BP568" i="3"/>
  <c r="BX568" i="3"/>
  <c r="BP207" i="3"/>
  <c r="BX207" i="3"/>
  <c r="BP187" i="3"/>
  <c r="BX187" i="3"/>
  <c r="BX823" i="3"/>
  <c r="BP823" i="3"/>
  <c r="BX230" i="3"/>
  <c r="BP230" i="3"/>
  <c r="BP570" i="3"/>
  <c r="BX570" i="3"/>
  <c r="BX890" i="3"/>
  <c r="BP890" i="3"/>
  <c r="BX197" i="3"/>
  <c r="BP197" i="3"/>
  <c r="BP831" i="3"/>
  <c r="BX831" i="3"/>
  <c r="BP125" i="3"/>
  <c r="BX125" i="3"/>
  <c r="BP435" i="3"/>
  <c r="BX435" i="3"/>
  <c r="BP47" i="3"/>
  <c r="BX47" i="3"/>
  <c r="BX380" i="3"/>
  <c r="BP380" i="3"/>
  <c r="BX551" i="3"/>
  <c r="BP551" i="3"/>
  <c r="BX790" i="3"/>
  <c r="BP790" i="3"/>
  <c r="BP777" i="3"/>
  <c r="BX777" i="3"/>
  <c r="BX149" i="3"/>
  <c r="BP149" i="3"/>
  <c r="BP783" i="3"/>
  <c r="BX783" i="3"/>
  <c r="BP450" i="3"/>
  <c r="BX450" i="3"/>
  <c r="BP689" i="3"/>
  <c r="BX689" i="3"/>
  <c r="BP933" i="3"/>
  <c r="BX933" i="3"/>
  <c r="BX124" i="3"/>
  <c r="BP124" i="3"/>
  <c r="BX490" i="3"/>
  <c r="BP490" i="3"/>
  <c r="BP488" i="3"/>
  <c r="BX488" i="3"/>
  <c r="BX373" i="3"/>
  <c r="BP373" i="3"/>
  <c r="BP238" i="3"/>
  <c r="BX238" i="3"/>
  <c r="BP141" i="3"/>
  <c r="BX141" i="3"/>
  <c r="BX42" i="3"/>
  <c r="BP42" i="3"/>
  <c r="BP289" i="3"/>
  <c r="BX289" i="3"/>
  <c r="BX930" i="3"/>
  <c r="BP930" i="3"/>
  <c r="BX336" i="3"/>
  <c r="BP336" i="3"/>
  <c r="BX500" i="3"/>
  <c r="BP500" i="3"/>
  <c r="BX857" i="3"/>
  <c r="BP857" i="3"/>
  <c r="BX338" i="3"/>
  <c r="BP338" i="3"/>
  <c r="BX201" i="3"/>
  <c r="BP201" i="3"/>
  <c r="BX70" i="3"/>
  <c r="BP70" i="3"/>
  <c r="BD116" i="3"/>
  <c r="BD613" i="3"/>
  <c r="BD89" i="3"/>
  <c r="BD833" i="3"/>
  <c r="BD26" i="3"/>
  <c r="BD797" i="3"/>
  <c r="BD299" i="3"/>
  <c r="BD374" i="3"/>
  <c r="BD224" i="3"/>
  <c r="BD957" i="3"/>
  <c r="BD282" i="3"/>
  <c r="BD577" i="3"/>
  <c r="BD947" i="3"/>
  <c r="BD734" i="3"/>
  <c r="BD70" i="3"/>
  <c r="BD757" i="3"/>
  <c r="BD536" i="3"/>
  <c r="BD111" i="3"/>
  <c r="BD205" i="3"/>
  <c r="BD664" i="3"/>
  <c r="BD123" i="3"/>
  <c r="BD966" i="3"/>
  <c r="BD897" i="3"/>
  <c r="BD574" i="3"/>
  <c r="BD582" i="3"/>
  <c r="BD198" i="3"/>
  <c r="BD968" i="3"/>
  <c r="BD604" i="3"/>
  <c r="BD367" i="3"/>
  <c r="BD209" i="3"/>
  <c r="BD185" i="3"/>
  <c r="BD386" i="3"/>
  <c r="BD912" i="3"/>
  <c r="BD523" i="3"/>
  <c r="BD721" i="3"/>
  <c r="BD901" i="3"/>
  <c r="BD35" i="3"/>
  <c r="BD794" i="3"/>
  <c r="BD953" i="3"/>
  <c r="BD228" i="3"/>
  <c r="BD720" i="3"/>
  <c r="BD25" i="3"/>
  <c r="BD446" i="3"/>
  <c r="BD617" i="3"/>
  <c r="BD41" i="3"/>
  <c r="BD43" i="3"/>
  <c r="BD204" i="3"/>
  <c r="BD916" i="3"/>
  <c r="BD137" i="3"/>
  <c r="BD543" i="3"/>
  <c r="BD46" i="3"/>
  <c r="BD181" i="3"/>
  <c r="BD667" i="3"/>
  <c r="BD30" i="3"/>
  <c r="BD949" i="3"/>
  <c r="BD711" i="3"/>
  <c r="BD459" i="3"/>
  <c r="BD624" i="3"/>
  <c r="BD555" i="3"/>
  <c r="BD906" i="3"/>
  <c r="BD474" i="3"/>
  <c r="BD227" i="3"/>
  <c r="BD410" i="3"/>
  <c r="BD394" i="3"/>
  <c r="BD561" i="3"/>
  <c r="BD863" i="3"/>
  <c r="BD97" i="3"/>
  <c r="BD37" i="3"/>
  <c r="BD575" i="3"/>
  <c r="BD610" i="3"/>
  <c r="BD50" i="3"/>
  <c r="BD881" i="3"/>
  <c r="BD178" i="3"/>
  <c r="BD121" i="3"/>
  <c r="BD365" i="3"/>
  <c r="BD735" i="3"/>
  <c r="BD67" i="3"/>
  <c r="BD730" i="3"/>
  <c r="AV6" i="3"/>
  <c r="AV8" i="3" s="1"/>
  <c r="F49" i="14" s="1"/>
  <c r="BD979" i="3"/>
  <c r="BD98" i="3"/>
  <c r="BD635" i="3"/>
  <c r="BD611" i="3"/>
  <c r="BU379" i="3"/>
  <c r="BM560" i="3"/>
  <c r="BM871" i="3"/>
  <c r="BU871" i="3"/>
  <c r="BU781" i="3"/>
  <c r="BM781" i="3"/>
  <c r="BM624" i="3"/>
  <c r="BU624" i="3"/>
  <c r="BU569" i="3"/>
  <c r="BM569" i="3"/>
  <c r="BM327" i="3"/>
  <c r="BU327" i="3"/>
  <c r="BM231" i="3"/>
  <c r="BU231" i="3"/>
  <c r="BM419" i="3"/>
  <c r="BU419" i="3"/>
  <c r="BU966" i="3"/>
  <c r="BU582" i="3"/>
  <c r="BM582" i="3"/>
  <c r="BM837" i="3"/>
  <c r="BU837" i="3"/>
  <c r="BM983" i="3"/>
  <c r="BU983" i="3"/>
  <c r="BM737" i="3"/>
  <c r="BU737" i="3"/>
  <c r="BU665" i="3"/>
  <c r="BU790" i="3"/>
  <c r="BM790" i="3"/>
  <c r="BN156" i="3"/>
  <c r="BV156" i="3"/>
  <c r="BN39" i="3"/>
  <c r="BV39" i="3"/>
  <c r="BV431" i="3"/>
  <c r="BN431" i="3"/>
  <c r="BN423" i="3"/>
  <c r="BV423" i="3"/>
  <c r="BV500" i="3"/>
  <c r="BN500" i="3"/>
  <c r="BN754" i="3"/>
  <c r="BV754" i="3"/>
  <c r="BN285" i="3"/>
  <c r="BV285" i="3"/>
  <c r="BN876" i="3"/>
  <c r="BV876" i="3"/>
  <c r="BN850" i="3"/>
  <c r="BV850" i="3"/>
  <c r="BV557" i="3"/>
  <c r="BN557" i="3"/>
  <c r="BN261" i="3"/>
  <c r="BV261" i="3"/>
  <c r="BV120" i="3"/>
  <c r="BN120" i="3"/>
  <c r="BN467" i="3"/>
  <c r="BV467" i="3"/>
  <c r="BN913" i="3"/>
  <c r="BV913" i="3"/>
  <c r="BV480" i="3"/>
  <c r="BN480" i="3"/>
  <c r="BV81" i="3"/>
  <c r="BN81" i="3"/>
  <c r="BN195" i="3"/>
  <c r="BV195" i="3"/>
  <c r="BN790" i="3"/>
  <c r="BV790" i="3"/>
  <c r="BV953" i="3"/>
  <c r="BN953" i="3"/>
  <c r="BN186" i="3"/>
  <c r="BV186" i="3"/>
  <c r="BN643" i="3"/>
  <c r="BV643" i="3"/>
  <c r="BN835" i="3"/>
  <c r="BV835" i="3"/>
  <c r="BN397" i="3"/>
  <c r="BV397" i="3"/>
  <c r="BN234" i="3"/>
  <c r="BV234" i="3"/>
  <c r="BN816" i="3"/>
  <c r="BV816" i="3"/>
  <c r="BN214" i="3"/>
  <c r="BV383" i="3"/>
  <c r="BN383" i="3"/>
  <c r="BN365" i="3"/>
  <c r="BV365" i="3"/>
  <c r="BV912" i="3"/>
  <c r="BN912" i="3"/>
  <c r="BN126" i="3"/>
  <c r="BV126" i="3"/>
  <c r="BN344" i="3"/>
  <c r="BV344" i="3"/>
  <c r="BV582" i="3"/>
  <c r="BN582" i="3"/>
  <c r="BV974" i="3"/>
  <c r="BN974" i="3"/>
  <c r="BN737" i="3"/>
  <c r="BV737" i="3"/>
  <c r="BV667" i="3"/>
  <c r="BN667" i="3"/>
  <c r="BN408" i="3"/>
  <c r="BV408" i="3"/>
  <c r="BV469" i="3"/>
  <c r="BN469" i="3"/>
  <c r="BN644" i="3"/>
  <c r="BV644" i="3"/>
  <c r="BN226" i="3"/>
  <c r="BV226" i="3"/>
  <c r="BN744" i="3"/>
  <c r="BV744" i="3"/>
  <c r="BN205" i="3"/>
  <c r="BV205" i="3"/>
  <c r="BN27" i="3"/>
  <c r="BV27" i="3"/>
  <c r="BN147" i="3"/>
  <c r="BN587" i="3"/>
  <c r="BV587" i="3"/>
  <c r="BN340" i="3"/>
  <c r="BV340" i="3"/>
  <c r="BN802" i="3"/>
  <c r="BV802" i="3"/>
  <c r="BV487" i="3"/>
  <c r="BN487" i="3"/>
  <c r="BN121" i="3"/>
  <c r="BV121" i="3"/>
  <c r="BN494" i="3"/>
  <c r="BV494" i="3"/>
  <c r="BN266" i="3"/>
  <c r="BV266" i="3"/>
  <c r="BV676" i="3"/>
  <c r="BN676" i="3"/>
  <c r="BN777" i="3"/>
  <c r="BV777" i="3"/>
  <c r="BN457" i="3"/>
  <c r="BV457" i="3"/>
  <c r="BN812" i="3"/>
  <c r="BV812" i="3"/>
  <c r="BV786" i="3"/>
  <c r="BN786" i="3"/>
  <c r="BN952" i="3"/>
  <c r="BV952" i="3"/>
  <c r="BN682" i="3"/>
  <c r="BV682" i="3"/>
  <c r="BV724" i="3"/>
  <c r="BN724" i="3"/>
  <c r="BN216" i="3"/>
  <c r="BV216" i="3"/>
  <c r="BN275" i="3"/>
  <c r="BV275" i="3"/>
  <c r="BV330" i="3"/>
  <c r="BN330" i="3"/>
  <c r="BV43" i="3"/>
  <c r="BN43" i="3"/>
  <c r="BO988" i="3"/>
  <c r="BW988" i="3"/>
  <c r="BW566" i="3"/>
  <c r="BO566" i="3"/>
  <c r="BW402" i="3"/>
  <c r="BO402" i="3"/>
  <c r="BO689" i="3"/>
  <c r="BW689" i="3"/>
  <c r="BO637" i="3"/>
  <c r="BW637" i="3"/>
  <c r="BO711" i="3"/>
  <c r="BW711" i="3"/>
  <c r="BO426" i="3"/>
  <c r="BW426" i="3"/>
  <c r="BO513" i="3"/>
  <c r="BW513" i="3"/>
  <c r="BO318" i="3"/>
  <c r="BW318" i="3"/>
  <c r="BO355" i="3"/>
  <c r="BW355" i="3"/>
  <c r="BO515" i="3"/>
  <c r="BW515" i="3"/>
  <c r="BO24" i="3"/>
  <c r="BW24" i="3"/>
  <c r="BO70" i="3"/>
  <c r="BW70" i="3"/>
  <c r="BO108" i="3"/>
  <c r="BW108" i="3"/>
  <c r="BO249" i="3"/>
  <c r="BW249" i="3"/>
  <c r="BO361" i="3"/>
  <c r="BW361" i="3"/>
  <c r="BO715" i="3"/>
  <c r="BW715" i="3"/>
  <c r="BO495" i="3"/>
  <c r="BW495" i="3"/>
  <c r="BO500" i="3"/>
  <c r="BW500" i="3"/>
  <c r="BW657" i="3"/>
  <c r="BO657" i="3"/>
  <c r="BW782" i="3"/>
  <c r="BO782" i="3"/>
  <c r="BW52" i="3"/>
  <c r="BO52" i="3"/>
  <c r="BO154" i="3"/>
  <c r="BW154" i="3"/>
  <c r="BO872" i="3"/>
  <c r="BW872" i="3"/>
  <c r="BO936" i="3"/>
  <c r="BW936" i="3"/>
  <c r="BO65" i="3"/>
  <c r="BW65" i="3"/>
  <c r="BW236" i="3"/>
  <c r="BO236" i="3"/>
  <c r="BO728" i="3"/>
  <c r="BW728" i="3"/>
  <c r="BW538" i="3"/>
  <c r="BO538" i="3"/>
  <c r="BW667" i="3"/>
  <c r="BO667" i="3"/>
  <c r="BO149" i="3"/>
  <c r="BW149" i="3"/>
  <c r="BW668" i="3"/>
  <c r="BO668" i="3"/>
  <c r="BW757" i="3"/>
  <c r="BO757" i="3"/>
  <c r="BW734" i="3"/>
  <c r="BO734" i="3"/>
  <c r="BO798" i="3"/>
  <c r="BW798" i="3"/>
  <c r="BO545" i="3"/>
  <c r="BW545" i="3"/>
  <c r="BO659" i="3"/>
  <c r="BW659" i="3"/>
  <c r="BO363" i="3"/>
  <c r="BW363" i="3"/>
  <c r="BO113" i="3"/>
  <c r="BW113" i="3"/>
  <c r="BO748" i="3"/>
  <c r="BW748" i="3"/>
  <c r="BO329" i="3"/>
  <c r="BW329" i="3"/>
  <c r="BO71" i="3"/>
  <c r="BW71" i="3"/>
  <c r="BO723" i="3"/>
  <c r="BW723" i="3"/>
  <c r="BO921" i="3"/>
  <c r="BW921" i="3"/>
  <c r="BO82" i="3"/>
  <c r="BW82" i="3"/>
  <c r="BO401" i="3"/>
  <c r="BW401" i="3"/>
  <c r="BO692" i="3"/>
  <c r="BW692" i="3"/>
  <c r="BW377" i="3"/>
  <c r="BO377" i="3"/>
  <c r="BO110" i="3"/>
  <c r="BW110" i="3"/>
  <c r="BO972" i="3"/>
  <c r="BW972" i="3"/>
  <c r="BW523" i="3"/>
  <c r="BO523" i="3"/>
  <c r="BO673" i="3"/>
  <c r="BW673" i="3"/>
  <c r="BW547" i="3"/>
  <c r="BO547" i="3"/>
  <c r="BO306" i="3"/>
  <c r="BW306" i="3"/>
  <c r="BO766" i="3"/>
  <c r="BW766" i="3"/>
  <c r="BW787" i="3"/>
  <c r="BO787" i="3"/>
  <c r="BW61" i="3"/>
  <c r="BO61" i="3"/>
  <c r="BO935" i="3"/>
  <c r="BW935" i="3"/>
  <c r="BO827" i="3"/>
  <c r="BW827" i="3"/>
  <c r="BO780" i="3"/>
  <c r="BW780" i="3"/>
  <c r="BO845" i="3"/>
  <c r="BW845" i="3"/>
  <c r="BO909" i="3"/>
  <c r="BW909" i="3"/>
  <c r="BO164" i="3"/>
  <c r="BW164" i="3"/>
  <c r="BO684" i="3"/>
  <c r="BW684" i="3"/>
  <c r="BO749" i="3"/>
  <c r="BW749" i="3"/>
  <c r="BO813" i="3"/>
  <c r="BW813" i="3"/>
  <c r="BW590" i="3"/>
  <c r="BO590" i="3"/>
  <c r="BO891" i="3"/>
  <c r="BW891" i="3"/>
  <c r="BO984" i="3"/>
  <c r="BW984" i="3"/>
  <c r="BW627" i="3"/>
  <c r="BO627" i="3"/>
  <c r="BO716" i="3"/>
  <c r="BW716" i="3"/>
  <c r="BO669" i="3"/>
  <c r="BW669" i="3"/>
  <c r="BO484" i="3"/>
  <c r="BW484" i="3"/>
  <c r="BO852" i="3"/>
  <c r="BW852" i="3"/>
  <c r="BW420" i="3"/>
  <c r="BO420" i="3"/>
  <c r="BW836" i="3"/>
  <c r="BO836" i="3"/>
  <c r="BW442" i="3"/>
  <c r="BO442" i="3"/>
  <c r="BO225" i="3"/>
  <c r="BW225" i="3"/>
  <c r="BO245" i="3"/>
  <c r="BW245" i="3"/>
  <c r="BO621" i="3"/>
  <c r="BW621" i="3"/>
  <c r="BW263" i="3"/>
  <c r="BO263" i="3"/>
  <c r="BW327" i="3"/>
  <c r="BO327" i="3"/>
  <c r="BO482" i="3"/>
  <c r="BW482" i="3"/>
  <c r="BP663" i="3"/>
  <c r="BX663" i="3"/>
  <c r="BX937" i="3"/>
  <c r="BP937" i="3"/>
  <c r="BP456" i="3"/>
  <c r="BX456" i="3"/>
  <c r="BP645" i="3"/>
  <c r="BX645" i="3"/>
  <c r="BP705" i="3"/>
  <c r="BX705" i="3"/>
  <c r="BP389" i="3"/>
  <c r="BX389" i="3"/>
  <c r="BP349" i="3"/>
  <c r="BX349" i="3"/>
  <c r="BX619" i="3"/>
  <c r="BP619" i="3"/>
  <c r="BP830" i="3"/>
  <c r="BX830" i="3"/>
  <c r="BX737" i="3"/>
  <c r="BP737" i="3"/>
  <c r="BP333" i="3"/>
  <c r="BX333" i="3"/>
  <c r="BP611" i="3"/>
  <c r="BX611" i="3"/>
  <c r="BP679" i="3"/>
  <c r="BX679" i="3"/>
  <c r="BX18" i="3"/>
  <c r="BP18" i="3"/>
  <c r="BP305" i="3"/>
  <c r="BX305" i="3"/>
  <c r="BP77" i="3"/>
  <c r="BX77" i="3"/>
  <c r="BX676" i="3"/>
  <c r="BP676" i="3"/>
  <c r="BP369" i="3"/>
  <c r="BX369" i="3"/>
  <c r="BP838" i="3"/>
  <c r="BX838" i="3"/>
  <c r="BP613" i="3"/>
  <c r="BX613" i="3"/>
  <c r="BP315" i="3"/>
  <c r="BX315" i="3"/>
  <c r="BX649" i="3"/>
  <c r="BP649" i="3"/>
  <c r="BP148" i="3"/>
  <c r="BX148" i="3"/>
  <c r="BX837" i="3"/>
  <c r="BP837" i="3"/>
  <c r="BP254" i="3"/>
  <c r="BX254" i="3"/>
  <c r="BP240" i="3"/>
  <c r="BX240" i="3"/>
  <c r="BP152" i="3"/>
  <c r="BX152" i="3"/>
  <c r="BP982" i="3"/>
  <c r="BX982" i="3"/>
  <c r="BP905" i="3"/>
  <c r="BX905" i="3"/>
  <c r="BP256" i="3"/>
  <c r="BX256" i="3"/>
  <c r="BX527" i="3"/>
  <c r="BP527" i="3"/>
  <c r="BX183" i="3"/>
  <c r="BP183" i="3"/>
  <c r="BP818" i="3"/>
  <c r="BX818" i="3"/>
  <c r="BX939" i="3"/>
  <c r="BP939" i="3"/>
  <c r="BP980" i="3"/>
  <c r="BX980" i="3"/>
  <c r="BX276" i="3"/>
  <c r="BP276" i="3"/>
  <c r="BP497" i="3"/>
  <c r="BX497" i="3"/>
  <c r="BP398" i="3"/>
  <c r="BX398" i="3"/>
  <c r="BX459" i="3"/>
  <c r="BP459" i="3"/>
  <c r="BP528" i="3"/>
  <c r="BX528" i="3"/>
  <c r="BP205" i="3"/>
  <c r="BX205" i="3"/>
  <c r="BX419" i="3"/>
  <c r="BP419" i="3"/>
  <c r="BP711" i="3"/>
  <c r="BX711" i="3"/>
  <c r="BX214" i="3"/>
  <c r="BP214" i="3"/>
  <c r="BP522" i="3"/>
  <c r="BX522" i="3"/>
  <c r="BP427" i="3"/>
  <c r="BX427" i="3"/>
  <c r="BP994" i="3"/>
  <c r="BX994" i="3"/>
  <c r="BP957" i="3"/>
  <c r="BX957" i="3"/>
  <c r="BX130" i="3"/>
  <c r="BP130" i="3"/>
  <c r="BX658" i="3"/>
  <c r="BP658" i="3"/>
  <c r="BP899" i="3"/>
  <c r="BX899" i="3"/>
  <c r="BX820" i="3"/>
  <c r="BP820" i="3"/>
  <c r="BP278" i="3"/>
  <c r="BX278" i="3"/>
  <c r="BP774" i="3"/>
  <c r="BX774" i="3"/>
  <c r="BP697" i="3"/>
  <c r="BX697" i="3"/>
  <c r="BP941" i="3"/>
  <c r="BX941" i="3"/>
  <c r="BP828" i="3"/>
  <c r="BX828" i="3"/>
  <c r="BP64" i="3"/>
  <c r="BX64" i="3"/>
  <c r="BP209" i="3"/>
  <c r="BX209" i="3"/>
  <c r="BX186" i="3"/>
  <c r="BP186" i="3"/>
  <c r="BX563" i="3"/>
  <c r="BP563" i="3"/>
  <c r="BP356" i="3"/>
  <c r="BX356" i="3"/>
  <c r="BP410" i="3"/>
  <c r="BX410" i="3"/>
  <c r="BP381" i="3"/>
  <c r="BX381" i="3"/>
  <c r="BX52" i="3"/>
  <c r="BP52" i="3"/>
  <c r="BP797" i="3"/>
  <c r="BX797" i="3"/>
  <c r="BP184" i="3"/>
  <c r="BX184" i="3"/>
  <c r="BX321" i="3"/>
  <c r="BP321" i="3"/>
  <c r="BP326" i="3"/>
  <c r="BX326" i="3"/>
  <c r="BP843" i="3"/>
  <c r="BX843" i="3"/>
  <c r="BP277" i="3"/>
  <c r="BX277" i="3"/>
  <c r="BX921" i="3"/>
  <c r="BP921" i="3"/>
  <c r="BP555" i="3"/>
  <c r="BX555" i="3"/>
  <c r="BX860" i="3"/>
  <c r="BP860" i="3"/>
  <c r="BP686" i="3"/>
  <c r="BX686" i="3"/>
  <c r="BP147" i="3"/>
  <c r="BX147" i="3"/>
  <c r="BP281" i="3"/>
  <c r="BX281" i="3"/>
  <c r="BX940" i="3"/>
  <c r="BP940" i="3"/>
  <c r="BX773" i="3"/>
  <c r="BP773" i="3"/>
  <c r="BX936" i="3"/>
  <c r="BP936" i="3"/>
  <c r="BX891" i="3"/>
  <c r="BP891" i="3"/>
  <c r="BX33" i="3"/>
  <c r="BP33" i="3"/>
  <c r="BX769" i="3"/>
  <c r="BP769" i="3"/>
  <c r="BD125" i="3"/>
  <c r="BD289" i="3"/>
  <c r="BD820" i="3"/>
  <c r="BD982" i="3"/>
  <c r="BD657" i="3"/>
  <c r="BD946" i="3"/>
  <c r="BD948" i="3"/>
  <c r="BD874" i="3"/>
  <c r="BD373" i="3"/>
  <c r="BD680" i="3"/>
  <c r="BD351" i="3"/>
  <c r="BD548" i="3"/>
  <c r="BD754" i="3"/>
  <c r="BD528" i="3"/>
  <c r="BD686" i="3"/>
  <c r="BD179" i="3"/>
  <c r="BD321" i="3"/>
  <c r="BD152" i="3"/>
  <c r="BD173" i="3"/>
  <c r="BD413" i="3"/>
  <c r="BD169" i="3"/>
  <c r="BD142" i="3"/>
  <c r="BD855" i="3"/>
  <c r="BD788" i="3"/>
  <c r="BD804" i="3"/>
  <c r="BD950" i="3"/>
  <c r="BD515" i="3"/>
  <c r="BD971" i="3"/>
  <c r="BD90" i="3"/>
  <c r="BD56" i="3"/>
  <c r="BD676" i="3"/>
  <c r="BD191" i="3"/>
  <c r="BD806" i="3"/>
  <c r="BD489" i="3"/>
  <c r="BD57" i="3"/>
  <c r="BD138" i="3"/>
  <c r="BD391" i="3"/>
  <c r="BD163" i="3"/>
  <c r="BD583" i="3"/>
  <c r="BD888" i="3"/>
  <c r="BD602" i="3"/>
  <c r="BD492" i="3"/>
  <c r="BD567" i="3"/>
  <c r="BD316" i="3"/>
  <c r="BD259" i="3"/>
  <c r="BD511" i="3"/>
  <c r="BD294" i="3"/>
  <c r="BD669" i="3"/>
  <c r="BD448" i="3"/>
  <c r="BD399" i="3"/>
  <c r="BD462" i="3"/>
  <c r="BD508" i="3"/>
  <c r="BD335" i="3"/>
  <c r="BD924" i="3"/>
  <c r="BD542" i="3"/>
  <c r="BD633" i="3"/>
  <c r="BD353" i="3"/>
  <c r="BD770" i="3"/>
  <c r="BD261" i="3"/>
  <c r="BD997" i="3"/>
  <c r="J63" i="34"/>
  <c r="BD29" i="3"/>
  <c r="BD710" i="3"/>
  <c r="BD398" i="3"/>
  <c r="BD851" i="3"/>
  <c r="BD509" i="3"/>
  <c r="BD262" i="3"/>
  <c r="BD250" i="3"/>
  <c r="BD776" i="3"/>
  <c r="BD672" i="3"/>
  <c r="BD1005" i="3"/>
  <c r="BD772" i="3"/>
  <c r="BD438" i="3"/>
  <c r="BD296" i="3"/>
  <c r="BD978" i="3"/>
  <c r="BD781" i="3"/>
  <c r="BD812" i="3"/>
  <c r="BD122" i="3"/>
  <c r="BD846" i="3"/>
  <c r="BD642" i="3"/>
  <c r="BD486" i="3"/>
  <c r="BD334" i="3"/>
  <c r="BD599" i="3"/>
  <c r="BM153" i="3"/>
  <c r="BU153" i="3"/>
  <c r="BM40" i="3"/>
  <c r="BU40" i="3"/>
  <c r="BU161" i="3"/>
  <c r="BU195" i="3"/>
  <c r="BM195" i="3"/>
  <c r="BM686" i="3"/>
  <c r="BU686" i="3"/>
  <c r="BM527" i="3"/>
  <c r="BU527" i="3"/>
  <c r="BU75" i="3"/>
  <c r="BM75" i="3"/>
  <c r="BM655" i="3"/>
  <c r="BU655" i="3"/>
  <c r="BM87" i="3"/>
  <c r="BU87" i="3"/>
  <c r="BM448" i="3"/>
  <c r="BU448" i="3"/>
  <c r="BU168" i="3"/>
  <c r="BM168" i="3"/>
  <c r="BM359" i="3"/>
  <c r="BU359" i="3"/>
  <c r="BM958" i="3"/>
  <c r="BU958" i="3"/>
  <c r="BU148" i="3"/>
  <c r="BM148" i="3"/>
  <c r="BM900" i="3"/>
  <c r="BU900" i="3"/>
  <c r="BM974" i="3"/>
  <c r="BU974" i="3"/>
  <c r="BU210" i="3"/>
  <c r="BM210" i="3"/>
  <c r="BM563" i="3"/>
  <c r="BN337" i="3"/>
  <c r="BV337" i="3"/>
  <c r="BN153" i="3"/>
  <c r="BV153" i="3"/>
  <c r="BN902" i="3"/>
  <c r="BV902" i="3"/>
  <c r="BV601" i="3"/>
  <c r="BN601" i="3"/>
  <c r="BV980" i="3"/>
  <c r="BN980" i="3"/>
  <c r="BV954" i="3"/>
  <c r="BN954" i="3"/>
  <c r="BN453" i="3"/>
  <c r="BV453" i="3"/>
  <c r="BN886" i="3"/>
  <c r="BV886" i="3"/>
  <c r="BN32" i="3"/>
  <c r="BV32" i="3"/>
  <c r="BN686" i="3"/>
  <c r="BV686" i="3"/>
  <c r="BN358" i="3"/>
  <c r="BV358" i="3"/>
  <c r="BV435" i="3"/>
  <c r="BN435" i="3"/>
  <c r="BN163" i="3"/>
  <c r="BV163" i="3"/>
  <c r="BV555" i="3"/>
  <c r="BN555" i="3"/>
  <c r="BN996" i="3"/>
  <c r="BV996" i="3"/>
  <c r="BV30" i="3"/>
  <c r="BN30" i="3"/>
  <c r="BN237" i="3"/>
  <c r="BV237" i="3"/>
  <c r="BN394" i="3"/>
  <c r="BV394" i="3"/>
  <c r="BV83" i="3"/>
  <c r="BN83" i="3"/>
  <c r="BV315" i="3"/>
  <c r="BN315" i="3"/>
  <c r="BN795" i="3"/>
  <c r="BV795" i="3"/>
  <c r="BV213" i="3"/>
  <c r="BN213" i="3"/>
  <c r="BV327" i="3"/>
  <c r="BN327" i="3"/>
  <c r="BN450" i="3"/>
  <c r="BV450" i="3"/>
  <c r="BN626" i="3"/>
  <c r="BV626" i="3"/>
  <c r="BN321" i="3"/>
  <c r="BN528" i="3"/>
  <c r="BV528" i="3"/>
  <c r="BN985" i="3"/>
  <c r="BV985" i="3"/>
  <c r="BN770" i="3"/>
  <c r="BV770" i="3"/>
  <c r="BN638" i="3"/>
  <c r="BV638" i="3"/>
  <c r="BN414" i="3"/>
  <c r="BV414" i="3"/>
  <c r="BV648" i="3"/>
  <c r="BN648" i="3"/>
  <c r="BN701" i="3"/>
  <c r="BV701" i="3"/>
  <c r="BN115" i="3"/>
  <c r="BV115" i="3"/>
  <c r="BN898" i="3"/>
  <c r="BV898" i="3"/>
  <c r="BN625" i="3"/>
  <c r="BV625" i="3"/>
  <c r="BV496" i="3"/>
  <c r="BN496" i="3"/>
  <c r="BV1003" i="3"/>
  <c r="BN1003" i="3"/>
  <c r="BN678" i="3"/>
  <c r="BV678" i="3"/>
  <c r="BN761" i="3"/>
  <c r="BV761" i="3"/>
  <c r="BN869" i="3"/>
  <c r="BV869" i="3"/>
  <c r="BN656" i="3"/>
  <c r="BV656" i="3"/>
  <c r="BV826" i="3"/>
  <c r="BN826" i="3"/>
  <c r="BV336" i="3"/>
  <c r="BN336" i="3"/>
  <c r="BN142" i="3"/>
  <c r="BV142" i="3"/>
  <c r="BN420" i="3"/>
  <c r="BV420" i="3"/>
  <c r="BV852" i="3"/>
  <c r="BN852" i="3"/>
  <c r="BV739" i="3"/>
  <c r="BN739" i="3"/>
  <c r="BV84" i="3"/>
  <c r="BN84" i="3"/>
  <c r="BV50" i="3"/>
  <c r="BN50" i="3"/>
  <c r="BV647" i="3"/>
  <c r="BN647" i="3"/>
  <c r="BV661" i="3"/>
  <c r="BN661" i="3"/>
  <c r="BV906" i="3"/>
  <c r="BN906" i="3"/>
  <c r="BN33" i="3"/>
  <c r="BV33" i="3"/>
  <c r="BV456" i="3"/>
  <c r="BN456" i="3"/>
  <c r="BV569" i="3"/>
  <c r="BN569" i="3"/>
  <c r="BN76" i="3"/>
  <c r="BV76" i="3"/>
  <c r="BN642" i="3"/>
  <c r="BV642" i="3"/>
  <c r="BV34" i="3"/>
  <c r="BN34" i="3"/>
  <c r="BN149" i="3"/>
  <c r="BV149" i="3"/>
  <c r="BN792" i="3"/>
  <c r="BV792" i="3"/>
  <c r="BN426" i="3"/>
  <c r="BV426" i="3"/>
  <c r="BV822" i="3"/>
  <c r="BN822" i="3"/>
  <c r="BN369" i="3"/>
  <c r="BV369" i="3"/>
  <c r="BN622" i="3"/>
  <c r="BV622" i="3"/>
  <c r="BN384" i="3"/>
  <c r="BV384" i="3"/>
  <c r="BN716" i="3"/>
  <c r="BV716" i="3"/>
  <c r="BN360" i="3"/>
  <c r="BV360" i="3"/>
  <c r="BN849" i="3"/>
  <c r="BV849" i="3"/>
  <c r="BN416" i="3"/>
  <c r="BV416" i="3"/>
  <c r="BN65" i="3"/>
  <c r="BV65" i="3"/>
  <c r="BV302" i="3"/>
  <c r="BN302" i="3"/>
  <c r="BN979" i="3"/>
  <c r="BV979" i="3"/>
  <c r="BN660" i="3"/>
  <c r="BV660" i="3"/>
  <c r="BW296" i="3"/>
  <c r="BO296" i="3"/>
  <c r="BO975" i="3"/>
  <c r="BW975" i="3"/>
  <c r="BO644" i="3"/>
  <c r="BW644" i="3"/>
  <c r="BO33" i="3"/>
  <c r="BW33" i="3"/>
  <c r="BW890" i="3"/>
  <c r="BO890" i="3"/>
  <c r="BO593" i="3"/>
  <c r="BW593" i="3"/>
  <c r="BO917" i="3"/>
  <c r="BW917" i="3"/>
  <c r="BO388" i="3"/>
  <c r="BW388" i="3"/>
  <c r="BO927" i="3"/>
  <c r="BW927" i="3"/>
  <c r="BO302" i="3"/>
  <c r="BW302" i="3"/>
  <c r="BW679" i="3"/>
  <c r="BO679" i="3"/>
  <c r="BO587" i="3"/>
  <c r="BW587" i="3"/>
  <c r="BO200" i="3"/>
  <c r="BW200" i="3"/>
  <c r="BO544" i="3"/>
  <c r="BW544" i="3"/>
  <c r="BO196" i="3"/>
  <c r="BW196" i="3"/>
  <c r="BW160" i="3"/>
  <c r="BO160" i="3"/>
  <c r="BW843" i="3"/>
  <c r="BO843" i="3"/>
  <c r="BO857" i="3"/>
  <c r="BW857" i="3"/>
  <c r="BO436" i="3"/>
  <c r="BW436" i="3"/>
  <c r="BO973" i="3"/>
  <c r="BW973" i="3"/>
  <c r="BO951" i="3"/>
  <c r="BW951" i="3"/>
  <c r="BO136" i="3"/>
  <c r="BW136" i="3"/>
  <c r="BO400" i="3"/>
  <c r="BW400" i="3"/>
  <c r="BO287" i="3"/>
  <c r="BW287" i="3"/>
  <c r="BO473" i="3"/>
  <c r="BW473" i="3"/>
  <c r="BW860" i="3"/>
  <c r="BO860" i="3"/>
  <c r="BW943" i="3"/>
  <c r="BO943" i="3"/>
  <c r="BO724" i="3"/>
  <c r="BW724" i="3"/>
  <c r="BO868" i="3"/>
  <c r="BW868" i="3"/>
  <c r="BO937" i="3"/>
  <c r="BW937" i="3"/>
  <c r="BO28" i="3"/>
  <c r="BW28" i="3"/>
  <c r="BW483" i="3"/>
  <c r="BO483" i="3"/>
  <c r="BO746" i="3"/>
  <c r="BW746" i="3"/>
  <c r="BO358" i="3"/>
  <c r="BW358" i="3"/>
  <c r="BO518" i="3"/>
  <c r="BW518" i="3"/>
  <c r="BO904" i="3"/>
  <c r="BW904" i="3"/>
  <c r="BW417" i="3"/>
  <c r="BO417" i="3"/>
  <c r="BO900" i="3"/>
  <c r="BW900" i="3"/>
  <c r="BO311" i="3"/>
  <c r="BW311" i="3"/>
  <c r="BO345" i="3"/>
  <c r="BW345" i="3"/>
  <c r="BO490" i="3"/>
  <c r="BW490" i="3"/>
  <c r="BO133" i="3"/>
  <c r="BW133" i="3"/>
  <c r="BO336" i="3"/>
  <c r="BW336" i="3"/>
  <c r="BO443" i="3"/>
  <c r="BW443" i="3"/>
  <c r="BO814" i="3"/>
  <c r="BW814" i="3"/>
  <c r="BO727" i="3"/>
  <c r="BW727" i="3"/>
  <c r="BO431" i="3"/>
  <c r="BW431" i="3"/>
  <c r="BO869" i="3"/>
  <c r="BW869" i="3"/>
  <c r="BO384" i="3"/>
  <c r="BW384" i="3"/>
  <c r="BO232" i="3"/>
  <c r="BW232" i="3"/>
  <c r="BO923" i="3"/>
  <c r="BW923" i="3"/>
  <c r="BO410" i="3"/>
  <c r="BW410" i="3"/>
  <c r="BO314" i="3"/>
  <c r="BW314" i="3"/>
  <c r="BO871" i="3"/>
  <c r="BW871" i="3"/>
  <c r="BO839" i="3"/>
  <c r="BW839" i="3"/>
  <c r="BW392" i="3"/>
  <c r="BO392" i="3"/>
  <c r="BO801" i="3"/>
  <c r="BW801" i="3"/>
  <c r="BO948" i="3"/>
  <c r="BW948" i="3"/>
  <c r="BO840" i="3"/>
  <c r="BW840" i="3"/>
  <c r="BO928" i="3"/>
  <c r="BW928" i="3"/>
  <c r="BO641" i="3"/>
  <c r="BW641" i="3"/>
  <c r="BO981" i="3"/>
  <c r="BW981" i="3"/>
  <c r="BO39" i="3"/>
  <c r="BW39" i="3"/>
  <c r="BO295" i="3"/>
  <c r="BW295" i="3"/>
  <c r="BO527" i="3"/>
  <c r="BW527" i="3"/>
  <c r="BW885" i="3"/>
  <c r="BO885" i="3"/>
  <c r="BO116" i="3"/>
  <c r="BW116" i="3"/>
  <c r="BO199" i="3"/>
  <c r="BW199" i="3"/>
  <c r="BO21" i="3"/>
  <c r="BW21" i="3"/>
  <c r="BO97" i="3"/>
  <c r="BW97" i="3"/>
  <c r="BO499" i="3"/>
  <c r="BW499" i="3"/>
  <c r="BO554" i="3"/>
  <c r="BW554" i="3"/>
  <c r="BO764" i="3"/>
  <c r="BW764" i="3"/>
  <c r="BO439" i="3"/>
  <c r="BW439" i="3"/>
  <c r="BO90" i="3"/>
  <c r="BW90" i="3"/>
  <c r="BW423" i="3"/>
  <c r="BO423" i="3"/>
  <c r="BO58" i="3"/>
  <c r="BW58" i="3"/>
  <c r="BW485" i="3"/>
  <c r="BO485" i="3"/>
  <c r="BW994" i="3"/>
  <c r="BO994" i="3"/>
  <c r="BW777" i="3"/>
  <c r="BO777" i="3"/>
  <c r="BW666" i="3"/>
  <c r="BO666" i="3"/>
  <c r="BW399" i="3"/>
  <c r="BO399" i="3"/>
  <c r="BW662" i="3"/>
  <c r="BO662" i="3"/>
  <c r="BP458" i="3"/>
  <c r="BX458" i="3"/>
  <c r="BX372" i="3"/>
  <c r="BP372" i="3"/>
  <c r="BP897" i="3"/>
  <c r="BX897" i="3"/>
  <c r="BP840" i="3"/>
  <c r="BX840" i="3"/>
  <c r="BP104" i="3"/>
  <c r="BX104" i="3"/>
  <c r="BX927" i="3"/>
  <c r="BP927" i="3"/>
  <c r="BP716" i="3"/>
  <c r="BX716" i="3"/>
  <c r="BP979" i="3"/>
  <c r="BX979" i="3"/>
  <c r="BX461" i="3"/>
  <c r="BP461" i="3"/>
  <c r="BX751" i="3"/>
  <c r="BP751" i="3"/>
  <c r="BP280" i="3"/>
  <c r="BX280" i="3"/>
  <c r="BX231" i="3"/>
  <c r="BP231" i="3"/>
  <c r="BP82" i="3"/>
  <c r="BX82" i="3"/>
  <c r="BP173" i="3"/>
  <c r="BX173" i="3"/>
  <c r="BP760" i="3"/>
  <c r="BX760" i="3"/>
  <c r="BP729" i="3"/>
  <c r="BX729" i="3"/>
  <c r="BP413" i="3"/>
  <c r="BX413" i="3"/>
  <c r="BP805" i="3"/>
  <c r="BX805" i="3"/>
  <c r="BX615" i="3"/>
  <c r="BP615" i="3"/>
  <c r="BP841" i="3"/>
  <c r="BX841" i="3"/>
  <c r="BX614" i="3"/>
  <c r="BP614" i="3"/>
  <c r="BP406" i="3"/>
  <c r="BX406" i="3"/>
  <c r="BX421" i="3"/>
  <c r="BP421" i="3"/>
  <c r="BP211" i="3"/>
  <c r="BX211" i="3"/>
  <c r="BP345" i="3"/>
  <c r="BX345" i="3"/>
  <c r="BP865" i="3"/>
  <c r="BX865" i="3"/>
  <c r="BP208" i="3"/>
  <c r="BX208" i="3"/>
  <c r="BP484" i="3"/>
  <c r="BX484" i="3"/>
  <c r="BX728" i="3"/>
  <c r="BP728" i="3"/>
  <c r="BP158" i="3"/>
  <c r="BX158" i="3"/>
  <c r="BX618" i="3"/>
  <c r="BP618" i="3"/>
  <c r="BX491" i="3"/>
  <c r="BP491" i="3"/>
  <c r="BX386" i="3"/>
  <c r="BP386" i="3"/>
  <c r="BX817" i="3"/>
  <c r="BP817" i="3"/>
  <c r="BP262" i="3"/>
  <c r="BX262" i="3"/>
  <c r="BX701" i="3"/>
  <c r="BP701" i="3"/>
  <c r="BP887" i="3"/>
  <c r="BX887" i="3"/>
  <c r="BX942" i="3"/>
  <c r="BP942" i="3"/>
  <c r="BX210" i="3"/>
  <c r="BP210" i="3"/>
  <c r="BP683" i="3"/>
  <c r="BX683" i="3"/>
  <c r="BP988" i="3"/>
  <c r="BX988" i="3"/>
  <c r="BP136" i="3"/>
  <c r="BX136" i="3"/>
  <c r="BP723" i="3"/>
  <c r="BX723" i="3"/>
  <c r="BP516" i="3"/>
  <c r="BX516" i="3"/>
  <c r="BP952" i="3"/>
  <c r="BX952" i="3"/>
  <c r="BX328" i="3"/>
  <c r="BP328" i="3"/>
  <c r="BP217" i="3"/>
  <c r="BX217" i="3"/>
  <c r="BP801" i="3"/>
  <c r="BX801" i="3"/>
  <c r="BP202" i="3"/>
  <c r="BX202" i="3"/>
  <c r="BP68" i="3"/>
  <c r="BX68" i="3"/>
  <c r="BP464" i="3"/>
  <c r="BX464" i="3"/>
  <c r="BX901" i="3"/>
  <c r="BP901" i="3"/>
  <c r="BP411" i="3"/>
  <c r="BX411" i="3"/>
  <c r="BP340" i="3"/>
  <c r="BX340" i="3"/>
  <c r="BP584" i="3"/>
  <c r="BX584" i="3"/>
  <c r="BX327" i="3"/>
  <c r="BP327" i="3"/>
  <c r="BX334" i="3"/>
  <c r="BP334" i="3"/>
  <c r="BX415" i="3"/>
  <c r="BP415" i="3"/>
  <c r="BP247" i="3"/>
  <c r="BX247" i="3"/>
  <c r="BX55" i="3"/>
  <c r="BP55" i="3"/>
  <c r="BP481" i="3"/>
  <c r="BX481" i="3"/>
  <c r="BP126" i="3"/>
  <c r="BX126" i="3"/>
  <c r="BP234" i="3"/>
  <c r="BX234" i="3"/>
  <c r="BX647" i="3"/>
  <c r="BP647" i="3"/>
  <c r="BP918" i="3"/>
  <c r="BX918" i="3"/>
  <c r="BP143" i="3"/>
  <c r="BX143" i="3"/>
  <c r="BX778" i="3"/>
  <c r="BP778" i="3"/>
  <c r="BX300" i="3"/>
  <c r="BP300" i="3"/>
  <c r="BP544" i="3"/>
  <c r="BX544" i="3"/>
  <c r="BP785" i="3"/>
  <c r="BX785" i="3"/>
  <c r="BP482" i="3"/>
  <c r="BX482" i="3"/>
  <c r="BP808" i="3"/>
  <c r="BX808" i="3"/>
  <c r="BP477" i="3"/>
  <c r="BX477" i="3"/>
  <c r="BX366" i="3"/>
  <c r="BP366" i="3"/>
  <c r="BP172" i="3"/>
  <c r="BX172" i="3"/>
  <c r="BX498" i="3"/>
  <c r="BP498" i="3"/>
  <c r="BP185" i="3"/>
  <c r="BX185" i="3"/>
  <c r="BP810" i="3"/>
  <c r="BX810" i="3"/>
  <c r="BP343" i="3"/>
  <c r="BX343" i="3"/>
  <c r="BP453" i="3"/>
  <c r="BX453" i="3"/>
  <c r="BP633" i="3"/>
  <c r="BX633" i="3"/>
  <c r="BP767" i="3"/>
  <c r="BX767" i="3"/>
  <c r="BX71" i="3"/>
  <c r="BP71" i="3"/>
  <c r="BD965" i="3"/>
  <c r="BD237" i="3"/>
  <c r="BD714" i="3"/>
  <c r="BD278" i="3"/>
  <c r="BD133" i="3"/>
  <c r="BD520" i="3"/>
  <c r="BD934" i="3"/>
  <c r="BD207" i="3"/>
  <c r="BD61" i="3"/>
  <c r="BD677" i="3"/>
  <c r="BD768" i="3"/>
  <c r="BD274" i="3"/>
  <c r="BD793" i="3"/>
  <c r="BD991" i="3"/>
  <c r="BD293" i="3"/>
  <c r="BD620" i="3"/>
  <c r="BD132" i="3"/>
  <c r="BD791" i="3"/>
  <c r="BD675" i="3"/>
  <c r="BD964" i="3"/>
  <c r="BD958" i="3"/>
  <c r="BD920" i="3"/>
  <c r="BD234" i="3"/>
  <c r="BD795" i="3"/>
  <c r="BD66" i="3"/>
  <c r="BD775" i="3"/>
  <c r="BD141" i="3"/>
  <c r="BD622" i="3"/>
  <c r="BD983" i="3"/>
  <c r="BD484" i="3"/>
  <c r="BD601" i="3"/>
  <c r="BD465" i="3"/>
  <c r="BD408" i="3"/>
  <c r="BD823" i="3"/>
  <c r="BD451" i="3"/>
  <c r="BD981" i="3"/>
  <c r="BD68" i="3"/>
  <c r="BD854" i="3"/>
  <c r="BD533" i="3"/>
  <c r="BD148" i="3"/>
  <c r="BD257" i="3"/>
  <c r="BD942" i="3"/>
  <c r="BD17" i="3"/>
  <c r="BD597" i="3"/>
  <c r="BD643" i="3"/>
  <c r="BD612" i="3"/>
  <c r="BD962" i="3"/>
  <c r="BD651" i="3"/>
  <c r="BD796" i="3"/>
  <c r="BD338" i="3"/>
  <c r="BD662" i="3"/>
  <c r="BD989" i="3"/>
  <c r="BD606" i="3"/>
  <c r="BD254" i="3"/>
  <c r="BD258" i="3"/>
  <c r="BD745" i="3"/>
  <c r="BD830" i="3"/>
  <c r="BD463" i="3"/>
  <c r="BD467" i="3"/>
  <c r="BD848" i="3"/>
  <c r="BD161" i="3"/>
  <c r="BD447" i="3"/>
  <c r="BD688" i="3"/>
  <c r="BD774" i="3"/>
  <c r="BD627" i="3"/>
  <c r="BD371" i="3"/>
  <c r="BD424" i="3"/>
  <c r="BD475" i="3"/>
  <c r="BD301" i="3"/>
  <c r="BD241" i="3"/>
  <c r="BD268" i="3"/>
  <c r="BD517" i="3"/>
  <c r="BD131" i="3"/>
  <c r="BD955" i="3"/>
  <c r="BD655" i="3"/>
  <c r="BD356" i="3"/>
  <c r="BD573" i="3"/>
  <c r="BD771" i="3"/>
  <c r="BD255" i="3"/>
  <c r="BD587" i="3"/>
  <c r="BD716" i="3"/>
  <c r="BD135" i="3"/>
  <c r="BD455" i="3"/>
  <c r="BM986" i="3"/>
  <c r="BU986" i="3"/>
  <c r="BM588" i="3"/>
  <c r="BU65" i="3"/>
  <c r="BM736" i="3"/>
  <c r="BU736" i="3"/>
  <c r="BU690" i="3"/>
  <c r="BM690" i="3"/>
  <c r="BM247" i="3"/>
  <c r="BU247" i="3"/>
  <c r="BU360" i="3"/>
  <c r="BM360" i="3"/>
  <c r="BU954" i="3"/>
  <c r="BM954" i="3"/>
  <c r="BM322" i="3"/>
  <c r="BU322" i="3"/>
  <c r="BU961" i="3"/>
  <c r="BM961" i="3"/>
  <c r="BU311" i="3"/>
  <c r="BM311" i="3"/>
  <c r="BU978" i="3"/>
  <c r="BM840" i="3"/>
  <c r="BM459" i="3"/>
  <c r="BU459" i="3"/>
  <c r="BM818" i="3"/>
  <c r="BU818" i="3"/>
  <c r="BM864" i="3"/>
  <c r="BU864" i="3"/>
  <c r="BM177" i="3"/>
  <c r="BU177" i="3"/>
  <c r="BM893" i="3"/>
  <c r="BU893" i="3"/>
  <c r="BM949" i="3"/>
  <c r="BU949" i="3"/>
  <c r="BN105" i="3"/>
  <c r="BV105" i="3"/>
  <c r="BN59" i="3"/>
  <c r="BV59" i="3"/>
  <c r="BN780" i="3"/>
  <c r="BV780" i="3"/>
  <c r="BN640" i="3"/>
  <c r="BV640" i="3"/>
  <c r="BN441" i="3"/>
  <c r="BV441" i="3"/>
  <c r="BN96" i="3"/>
  <c r="BV96" i="3"/>
  <c r="BN203" i="3"/>
  <c r="BV203" i="3"/>
  <c r="BN853" i="3"/>
  <c r="BV853" i="3"/>
  <c r="BN781" i="3"/>
  <c r="BV781" i="3"/>
  <c r="BN462" i="3"/>
  <c r="BV462" i="3"/>
  <c r="BV565" i="3"/>
  <c r="BN565" i="3"/>
  <c r="BV405" i="3"/>
  <c r="BN405" i="3"/>
  <c r="BN860" i="3"/>
  <c r="BV860" i="3"/>
  <c r="BN483" i="3"/>
  <c r="BV483" i="3"/>
  <c r="BN995" i="3"/>
  <c r="BV995" i="3"/>
  <c r="BN492" i="3"/>
  <c r="BV492" i="3"/>
  <c r="BV362" i="3"/>
  <c r="BN362" i="3"/>
  <c r="BN200" i="3"/>
  <c r="BV200" i="3"/>
  <c r="BN911" i="3"/>
  <c r="BV911" i="3"/>
  <c r="BV546" i="3"/>
  <c r="BN546" i="3"/>
  <c r="BN24" i="3"/>
  <c r="BV24" i="3"/>
  <c r="BV859" i="3"/>
  <c r="BN859" i="3"/>
  <c r="BN130" i="3"/>
  <c r="BV130" i="3"/>
  <c r="BN300" i="3"/>
  <c r="BV300" i="3"/>
  <c r="BN351" i="3"/>
  <c r="BV351" i="3"/>
  <c r="BN183" i="3"/>
  <c r="BV183" i="3"/>
  <c r="BV688" i="3"/>
  <c r="BN688" i="3"/>
  <c r="BN884" i="3"/>
  <c r="BV884" i="3"/>
  <c r="BN157" i="3"/>
  <c r="BV157" i="3"/>
  <c r="BN881" i="3"/>
  <c r="BV881" i="3"/>
  <c r="BV519" i="3"/>
  <c r="BN519" i="3"/>
  <c r="BN645" i="3"/>
  <c r="BV645" i="3"/>
  <c r="BN201" i="3"/>
  <c r="BV201" i="3"/>
  <c r="BN37" i="3"/>
  <c r="BV37" i="3"/>
  <c r="BN151" i="3"/>
  <c r="BV151" i="3"/>
  <c r="BV265" i="3"/>
  <c r="BN265" i="3"/>
  <c r="BN363" i="3"/>
  <c r="BV363" i="3"/>
  <c r="BN684" i="3"/>
  <c r="BV684" i="3"/>
  <c r="BN241" i="3"/>
  <c r="BV241" i="3"/>
  <c r="BV741" i="3"/>
  <c r="BN741" i="3"/>
  <c r="BV116" i="3"/>
  <c r="BN116" i="3"/>
  <c r="BN303" i="3"/>
  <c r="BV303" i="3"/>
  <c r="BN108" i="3"/>
  <c r="BV108" i="3"/>
  <c r="BN354" i="3"/>
  <c r="BV354" i="3"/>
  <c r="BN560" i="3"/>
  <c r="BV560" i="3"/>
  <c r="BV815" i="3"/>
  <c r="BN815" i="3"/>
  <c r="BN948" i="3"/>
  <c r="BV948" i="3"/>
  <c r="BN541" i="3"/>
  <c r="BV541" i="3"/>
  <c r="BV844" i="3"/>
  <c r="BN844" i="3"/>
  <c r="BV93" i="3"/>
  <c r="BN93" i="3"/>
  <c r="BN422" i="3"/>
  <c r="BV422" i="3"/>
  <c r="BN800" i="3"/>
  <c r="BV800" i="3"/>
  <c r="BN436" i="3"/>
  <c r="BV436" i="3"/>
  <c r="BN187" i="3"/>
  <c r="BV187" i="3"/>
  <c r="BV717" i="3"/>
  <c r="BN717" i="3"/>
  <c r="BN371" i="3"/>
  <c r="BV371" i="3"/>
  <c r="BN254" i="3"/>
  <c r="BV254" i="3"/>
  <c r="BN976" i="3"/>
  <c r="BV976" i="3"/>
  <c r="BN501" i="3"/>
  <c r="BV501" i="3"/>
  <c r="BN221" i="3"/>
  <c r="BV221" i="3"/>
  <c r="BN559" i="3"/>
  <c r="BV559" i="3"/>
  <c r="BV811" i="3"/>
  <c r="BN811" i="3"/>
  <c r="BW974" i="3"/>
  <c r="BO974" i="3"/>
  <c r="BW414" i="3"/>
  <c r="BO414" i="3"/>
  <c r="BO316" i="3"/>
  <c r="BW316" i="3"/>
  <c r="BW285" i="3"/>
  <c r="BO285" i="3"/>
  <c r="BW558" i="3"/>
  <c r="BO558" i="3"/>
  <c r="BO211" i="3"/>
  <c r="BW211" i="3"/>
  <c r="BW301" i="3"/>
  <c r="BO301" i="3"/>
  <c r="BW700" i="3"/>
  <c r="BO700" i="3"/>
  <c r="BW25" i="3"/>
  <c r="BO25" i="3"/>
  <c r="BO516" i="3"/>
  <c r="BW516" i="3"/>
  <c r="BO441" i="3"/>
  <c r="BW441" i="3"/>
  <c r="BO908" i="3"/>
  <c r="BW908" i="3"/>
  <c r="BO586" i="3"/>
  <c r="BW586" i="3"/>
  <c r="BO610" i="3"/>
  <c r="BW610" i="3"/>
  <c r="BO543" i="3"/>
  <c r="BW543" i="3"/>
  <c r="BO101" i="3"/>
  <c r="BW101" i="3"/>
  <c r="BO380" i="3"/>
  <c r="BW380" i="3"/>
  <c r="BO184" i="3"/>
  <c r="BW184" i="3"/>
  <c r="BO66" i="3"/>
  <c r="BW66" i="3"/>
  <c r="BO360" i="3"/>
  <c r="BW360" i="3"/>
  <c r="BW313" i="3"/>
  <c r="BO313" i="3"/>
  <c r="BO193" i="3"/>
  <c r="BW193" i="3"/>
  <c r="BO428" i="3"/>
  <c r="BW428" i="3"/>
  <c r="BW365" i="3"/>
  <c r="BO365" i="3"/>
  <c r="BO278" i="3"/>
  <c r="BW278" i="3"/>
  <c r="BO633" i="3"/>
  <c r="BW633" i="3"/>
  <c r="BO533" i="3"/>
  <c r="BW533" i="3"/>
  <c r="BO129" i="3"/>
  <c r="BW129" i="3"/>
  <c r="BW949" i="3"/>
  <c r="BO949" i="3"/>
  <c r="BW830" i="3"/>
  <c r="BO830" i="3"/>
  <c r="BO894" i="3"/>
  <c r="BW894" i="3"/>
  <c r="BO238" i="3"/>
  <c r="BW238" i="3"/>
  <c r="BO109" i="3"/>
  <c r="BW109" i="3"/>
  <c r="BO646" i="3"/>
  <c r="BW646" i="3"/>
  <c r="BO584" i="3"/>
  <c r="BW584" i="3"/>
  <c r="BO81" i="3"/>
  <c r="BW81" i="3"/>
  <c r="BO815" i="3"/>
  <c r="BW815" i="3"/>
  <c r="BO167" i="3"/>
  <c r="BW167" i="3"/>
  <c r="BO470" i="3"/>
  <c r="BW470" i="3"/>
  <c r="BO456" i="3"/>
  <c r="BW456" i="3"/>
  <c r="BO261" i="3"/>
  <c r="BW261" i="3"/>
  <c r="BO371" i="3"/>
  <c r="BW371" i="3"/>
  <c r="BO364" i="3"/>
  <c r="BW364" i="3"/>
  <c r="BO792" i="3"/>
  <c r="BW792" i="3"/>
  <c r="BW369" i="3"/>
  <c r="BO369" i="3"/>
  <c r="BW585" i="3"/>
  <c r="BO585" i="3"/>
  <c r="BW294" i="3"/>
  <c r="BO294" i="3"/>
  <c r="BO851" i="3"/>
  <c r="BW851" i="3"/>
  <c r="BO213" i="3"/>
  <c r="BW213" i="3"/>
  <c r="BW469" i="3"/>
  <c r="BO469" i="3"/>
  <c r="BW661" i="3"/>
  <c r="BO661" i="3"/>
  <c r="BO709" i="3"/>
  <c r="BW709" i="3"/>
  <c r="BW175" i="3"/>
  <c r="BO175" i="3"/>
  <c r="BO850" i="3"/>
  <c r="BW850" i="3"/>
  <c r="BO671" i="3"/>
  <c r="BW671" i="3"/>
  <c r="BO866" i="3"/>
  <c r="BW866" i="3"/>
  <c r="BO576" i="3"/>
  <c r="BW576" i="3"/>
  <c r="BW741" i="3"/>
  <c r="BO741" i="3"/>
  <c r="BW393" i="3"/>
  <c r="BO393" i="3"/>
  <c r="BO242" i="3"/>
  <c r="BW242" i="3"/>
  <c r="BO16" i="3"/>
  <c r="BW16" i="3"/>
  <c r="BO111" i="3"/>
  <c r="BW111" i="3"/>
  <c r="BO367" i="3"/>
  <c r="BW367" i="3"/>
  <c r="BW50" i="3"/>
  <c r="BO50" i="3"/>
  <c r="BO995" i="3"/>
  <c r="BW995" i="3"/>
  <c r="BO15" i="3"/>
  <c r="BW15" i="3"/>
  <c r="BO271" i="3"/>
  <c r="BW271" i="3"/>
  <c r="BO701" i="3"/>
  <c r="BW701" i="3"/>
  <c r="BW370" i="3"/>
  <c r="BO370" i="3"/>
  <c r="BO758" i="3"/>
  <c r="BW758" i="3"/>
  <c r="BO486" i="3"/>
  <c r="BW486" i="3"/>
  <c r="BO811" i="3"/>
  <c r="BW811" i="3"/>
  <c r="BO577" i="3"/>
  <c r="BW577" i="3"/>
  <c r="BW42" i="3"/>
  <c r="BO42" i="3"/>
  <c r="BO578" i="3"/>
  <c r="BW578" i="3"/>
  <c r="BW202" i="3"/>
  <c r="BO202" i="3"/>
  <c r="BW982" i="3"/>
  <c r="BO982" i="3"/>
  <c r="BW494" i="3"/>
  <c r="BO494" i="3"/>
  <c r="BW222" i="3"/>
  <c r="BO222" i="3"/>
  <c r="BW862" i="3"/>
  <c r="BO862" i="3"/>
  <c r="BW509" i="3"/>
  <c r="BO509" i="3"/>
  <c r="BW867" i="3"/>
  <c r="BO867" i="3"/>
  <c r="BO80" i="3"/>
  <c r="BW80" i="3"/>
  <c r="BX809" i="3"/>
  <c r="BP809" i="3"/>
  <c r="BP761" i="3"/>
  <c r="BX761" i="3"/>
  <c r="BX858" i="3"/>
  <c r="BP858" i="3"/>
  <c r="BP169" i="3"/>
  <c r="BX169" i="3"/>
  <c r="BP418" i="3"/>
  <c r="BX418" i="3"/>
  <c r="BP290" i="3"/>
  <c r="BX290" i="3"/>
  <c r="BX242" i="3"/>
  <c r="BP242" i="3"/>
  <c r="BP995" i="3"/>
  <c r="BX995" i="3"/>
  <c r="BP472" i="3"/>
  <c r="BX472" i="3"/>
  <c r="BP572" i="3"/>
  <c r="BX572" i="3"/>
  <c r="BP401" i="3"/>
  <c r="BX401" i="3"/>
  <c r="BP269" i="3"/>
  <c r="BX269" i="3"/>
  <c r="BP112" i="3"/>
  <c r="BX112" i="3"/>
  <c r="BP430" i="3"/>
  <c r="BX430" i="3"/>
  <c r="BX954" i="3"/>
  <c r="BP954" i="3"/>
  <c r="BP997" i="3"/>
  <c r="BX997" i="3"/>
  <c r="BP920" i="3"/>
  <c r="BX920" i="3"/>
  <c r="BP350" i="3"/>
  <c r="BX350" i="3"/>
  <c r="BX538" i="3"/>
  <c r="BP538" i="3"/>
  <c r="BP86" i="3"/>
  <c r="BX86" i="3"/>
  <c r="BP43" i="3"/>
  <c r="BX43" i="3"/>
  <c r="BX973" i="3"/>
  <c r="BP973" i="3"/>
  <c r="BP898" i="3"/>
  <c r="BX898" i="3"/>
  <c r="BP624" i="3"/>
  <c r="BX624" i="3"/>
  <c r="BX81" i="3"/>
  <c r="BP81" i="3"/>
  <c r="BP23" i="3"/>
  <c r="BX23" i="3"/>
  <c r="BX439" i="3"/>
  <c r="BP439" i="3"/>
  <c r="BX502" i="3"/>
  <c r="BP502" i="3"/>
  <c r="BP139" i="3"/>
  <c r="BX139" i="3"/>
  <c r="BP972" i="3"/>
  <c r="BX972" i="3"/>
  <c r="BP218" i="3"/>
  <c r="BX218" i="3"/>
  <c r="BP424" i="3"/>
  <c r="BX424" i="3"/>
  <c r="BX669" i="3"/>
  <c r="BP669" i="3"/>
  <c r="BP623" i="3"/>
  <c r="BX623" i="3"/>
  <c r="BP407" i="3"/>
  <c r="BX407" i="3"/>
  <c r="BP775" i="3"/>
  <c r="BX775" i="3"/>
  <c r="BX963" i="3"/>
  <c r="BP963" i="3"/>
  <c r="BX692" i="3"/>
  <c r="BP692" i="3"/>
  <c r="BP744" i="3"/>
  <c r="BX744" i="3"/>
  <c r="BP140" i="3"/>
  <c r="BX140" i="3"/>
  <c r="BX494" i="3"/>
  <c r="BP494" i="3"/>
  <c r="BP57" i="3"/>
  <c r="BX57" i="3"/>
  <c r="BP288" i="3"/>
  <c r="BX288" i="3"/>
  <c r="BP533" i="3"/>
  <c r="BX533" i="3"/>
  <c r="BX335" i="3"/>
  <c r="BP335" i="3"/>
  <c r="BP999" i="3"/>
  <c r="BX999" i="3"/>
  <c r="BX49" i="3"/>
  <c r="BP49" i="3"/>
  <c r="BP69" i="3"/>
  <c r="BX69" i="3"/>
  <c r="BX397" i="3"/>
  <c r="BP397" i="3"/>
  <c r="BP510" i="3"/>
  <c r="BX510" i="3"/>
  <c r="BP876" i="3"/>
  <c r="BX876" i="3"/>
  <c r="BP301" i="3"/>
  <c r="BX301" i="3"/>
  <c r="BP946" i="3"/>
  <c r="BX946" i="3"/>
  <c r="BP422" i="3"/>
  <c r="BX422" i="3"/>
  <c r="BP798" i="3"/>
  <c r="BX798" i="3"/>
  <c r="BP631" i="3"/>
  <c r="BX631" i="3"/>
  <c r="BP971" i="3"/>
  <c r="BX971" i="3"/>
  <c r="BP985" i="3"/>
  <c r="BX985" i="3"/>
  <c r="BP28" i="3"/>
  <c r="BX28" i="3"/>
  <c r="BX766" i="3"/>
  <c r="BP766" i="3"/>
  <c r="BP195" i="3"/>
  <c r="BX195" i="3"/>
  <c r="BP329" i="3"/>
  <c r="BX329" i="3"/>
  <c r="BX833" i="3"/>
  <c r="BP833" i="3"/>
  <c r="BP659" i="3"/>
  <c r="BX659" i="3"/>
  <c r="BP452" i="3"/>
  <c r="BX452" i="3"/>
  <c r="BX964" i="3"/>
  <c r="BP964" i="3"/>
  <c r="BP598" i="3"/>
  <c r="BX598" i="3"/>
  <c r="BP392" i="3"/>
  <c r="BX392" i="3"/>
  <c r="BP603" i="3"/>
  <c r="BX603" i="3"/>
  <c r="BP591" i="3"/>
  <c r="BX591" i="3"/>
  <c r="BX530" i="3"/>
  <c r="BP530" i="3"/>
  <c r="BP219" i="3"/>
  <c r="BX219" i="3"/>
  <c r="BX855" i="3"/>
  <c r="BP855" i="3"/>
  <c r="BP846" i="3"/>
  <c r="BX846" i="3"/>
  <c r="BX602" i="3"/>
  <c r="BP602" i="3"/>
  <c r="BP635" i="3"/>
  <c r="BX635" i="3"/>
  <c r="BX17" i="3"/>
  <c r="BP17" i="3"/>
  <c r="BX822" i="3"/>
  <c r="BP822" i="3"/>
  <c r="BX524" i="3"/>
  <c r="BP524" i="3"/>
  <c r="BX358" i="3"/>
  <c r="BP358" i="3"/>
  <c r="BX712" i="3"/>
  <c r="BP712" i="3"/>
  <c r="BX48" i="3"/>
  <c r="BP48" i="3"/>
  <c r="BX93" i="3"/>
  <c r="BP93" i="3"/>
  <c r="BD571" i="3"/>
  <c r="BD521" i="3"/>
  <c r="BD71" i="3"/>
  <c r="BD220" i="3"/>
  <c r="BD235" i="3"/>
  <c r="BD390" i="3"/>
  <c r="BD107" i="3"/>
  <c r="BD974" i="3"/>
  <c r="BD746" i="3"/>
  <c r="BD753" i="3"/>
  <c r="BD990" i="3"/>
  <c r="BD668" i="3"/>
  <c r="BD691" i="3"/>
  <c r="BD873" i="3"/>
  <c r="BD954" i="3"/>
  <c r="BD139" i="3"/>
  <c r="BD336" i="3"/>
  <c r="BD313" i="3"/>
  <c r="BD482" i="3"/>
  <c r="BD88" i="3"/>
  <c r="BD841" i="3"/>
  <c r="BD60" i="3"/>
  <c r="BD893" i="3"/>
  <c r="BD928" i="3"/>
  <c r="BD700" i="3"/>
  <c r="BD425" i="3"/>
  <c r="BD637" i="3"/>
  <c r="BD876" i="3"/>
  <c r="BD801" i="3"/>
  <c r="BD525" i="3"/>
  <c r="BD777" i="3"/>
  <c r="BD576" i="3"/>
  <c r="BD457" i="3"/>
  <c r="BD764" i="3"/>
  <c r="BD580" i="3"/>
  <c r="BD476" i="3"/>
  <c r="BD882" i="3"/>
  <c r="BD670" i="3"/>
  <c r="BD52" i="3"/>
  <c r="BD452" i="3"/>
  <c r="BD862" i="3"/>
  <c r="BD654" i="3"/>
  <c r="BD488" i="3"/>
  <c r="BD15" i="3"/>
  <c r="BD648" i="3"/>
  <c r="BD913" i="3"/>
  <c r="BD970" i="3"/>
  <c r="BD993" i="3"/>
  <c r="BD784" i="3"/>
  <c r="BD638" i="3"/>
  <c r="BD442" i="3"/>
  <c r="BD693" i="3"/>
  <c r="BD900" i="3"/>
  <c r="BD551" i="3"/>
  <c r="BD918" i="3"/>
  <c r="BD671" i="3"/>
  <c r="BD518" i="3"/>
  <c r="BD414" i="3"/>
  <c r="BD681" i="3"/>
  <c r="BD376" i="3"/>
  <c r="BD549" i="3"/>
  <c r="BD807" i="3"/>
  <c r="BD469" i="3"/>
  <c r="BD996" i="3"/>
  <c r="BD44" i="3"/>
  <c r="BD284" i="3"/>
  <c r="BD461" i="3"/>
  <c r="BD160" i="3"/>
  <c r="BD201" i="3"/>
  <c r="BD110" i="3"/>
  <c r="BD277" i="3"/>
  <c r="BD84" i="3"/>
  <c r="BD645" i="3"/>
  <c r="BD988" i="3"/>
  <c r="BD75" i="3"/>
  <c r="BD183" i="3"/>
  <c r="BD194" i="3"/>
  <c r="BD109" i="3"/>
  <c r="BD308" i="3"/>
  <c r="BD992" i="3"/>
  <c r="BD512" i="3"/>
  <c r="BD766" i="3"/>
  <c r="BD821" i="3"/>
  <c r="BU850" i="3"/>
  <c r="BM262" i="3"/>
  <c r="BM121" i="3"/>
  <c r="BU121" i="3"/>
  <c r="BU968" i="3"/>
  <c r="BM968" i="3"/>
  <c r="BM847" i="3"/>
  <c r="BU847" i="3"/>
  <c r="BM367" i="3"/>
  <c r="BU367" i="3"/>
  <c r="BM567" i="3"/>
  <c r="BU567" i="3"/>
  <c r="BU354" i="3"/>
  <c r="BM354" i="3"/>
  <c r="BU277" i="3"/>
  <c r="BM277" i="3"/>
  <c r="BM239" i="3"/>
  <c r="BU239" i="3"/>
  <c r="AO6" i="3"/>
  <c r="AO8" i="3" s="1"/>
  <c r="G48" i="14" s="1"/>
  <c r="BM465" i="3"/>
  <c r="BU465" i="3"/>
  <c r="BU88" i="3"/>
  <c r="BM88" i="3"/>
  <c r="BU640" i="3"/>
  <c r="BM640" i="3"/>
  <c r="BU116" i="3"/>
  <c r="BM116" i="3"/>
  <c r="BU292" i="3"/>
  <c r="BM150" i="3"/>
  <c r="BU150" i="3"/>
  <c r="BU251" i="3"/>
  <c r="BM251" i="3"/>
  <c r="BU953" i="3"/>
  <c r="BM953" i="3"/>
  <c r="BM372" i="3"/>
  <c r="BU372" i="3"/>
  <c r="AN6" i="3"/>
  <c r="AN8" i="3" s="1"/>
  <c r="F48" i="14" s="1"/>
  <c r="BD10" i="3"/>
  <c r="BN990" i="3"/>
  <c r="BV990" i="3"/>
  <c r="BN730" i="3"/>
  <c r="BV730" i="3"/>
  <c r="BV756" i="3"/>
  <c r="BV244" i="3"/>
  <c r="BN244" i="3"/>
  <c r="BV510" i="3"/>
  <c r="BN510" i="3"/>
  <c r="BN477" i="3"/>
  <c r="BV477" i="3"/>
  <c r="BN177" i="3"/>
  <c r="BV177" i="3"/>
  <c r="BN291" i="3"/>
  <c r="BV291" i="3"/>
  <c r="BN368" i="3"/>
  <c r="BV368" i="3"/>
  <c r="BN929" i="3"/>
  <c r="BV929" i="3"/>
  <c r="BN544" i="3"/>
  <c r="BV544" i="3"/>
  <c r="BV29" i="3"/>
  <c r="BN29" i="3"/>
  <c r="BN612" i="3"/>
  <c r="BV612" i="3"/>
  <c r="BN44" i="3"/>
  <c r="BV44" i="3"/>
  <c r="BN784" i="3"/>
  <c r="BV784" i="3"/>
  <c r="BN119" i="3"/>
  <c r="BV119" i="3"/>
  <c r="BV517" i="3"/>
  <c r="BN517" i="3"/>
  <c r="BV665" i="3"/>
  <c r="BN665" i="3"/>
  <c r="BV86" i="3"/>
  <c r="BN86" i="3"/>
  <c r="BN458" i="3"/>
  <c r="BV458" i="3"/>
  <c r="BN918" i="3"/>
  <c r="BV918" i="3"/>
  <c r="BN47" i="3"/>
  <c r="BV47" i="3"/>
  <c r="BN95" i="3"/>
  <c r="BV95" i="3"/>
  <c r="BV894" i="3"/>
  <c r="BN894" i="3"/>
  <c r="BV537" i="3"/>
  <c r="BN537" i="3"/>
  <c r="BV687" i="3"/>
  <c r="BN687" i="3"/>
  <c r="BN448" i="3"/>
  <c r="BV448" i="3"/>
  <c r="BN14" i="3"/>
  <c r="BV14" i="3"/>
  <c r="BV82" i="3"/>
  <c r="BN663" i="3"/>
  <c r="BV663" i="3"/>
  <c r="BV152" i="3"/>
  <c r="BN152" i="3"/>
  <c r="BV301" i="3"/>
  <c r="BN301" i="3"/>
  <c r="BV637" i="3"/>
  <c r="BV523" i="3"/>
  <c r="BN523" i="3"/>
  <c r="BN388" i="3"/>
  <c r="BV388" i="3"/>
  <c r="BN870" i="3"/>
  <c r="BV870" i="3"/>
  <c r="BN217" i="3"/>
  <c r="BV217" i="3"/>
  <c r="BV999" i="3"/>
  <c r="BN999" i="3"/>
  <c r="BN832" i="3"/>
  <c r="BV832" i="3"/>
  <c r="BN956" i="3"/>
  <c r="BV956" i="3"/>
  <c r="BN636" i="3"/>
  <c r="BV636" i="3"/>
  <c r="BV651" i="3"/>
  <c r="BN651" i="3"/>
  <c r="BN834" i="3"/>
  <c r="BV834" i="3"/>
  <c r="BV245" i="3"/>
  <c r="BN245" i="3"/>
  <c r="BN813" i="3"/>
  <c r="BV813" i="3"/>
  <c r="BV430" i="3"/>
  <c r="BN430" i="3"/>
  <c r="BV550" i="3"/>
  <c r="BN550" i="3"/>
  <c r="BN38" i="3"/>
  <c r="BV38" i="3"/>
  <c r="BV736" i="3"/>
  <c r="BN736" i="3"/>
  <c r="BN127" i="3"/>
  <c r="BV127" i="3"/>
  <c r="BV220" i="3"/>
  <c r="BN220" i="3"/>
  <c r="BV778" i="3"/>
  <c r="BN778" i="3"/>
  <c r="BN413" i="3"/>
  <c r="BV413" i="3"/>
  <c r="BN808" i="3"/>
  <c r="BV808" i="3"/>
  <c r="BN161" i="3"/>
  <c r="BV161" i="3"/>
  <c r="BN703" i="3"/>
  <c r="BV703" i="3"/>
  <c r="BV700" i="3"/>
  <c r="BN700" i="3"/>
  <c r="BN693" i="3"/>
  <c r="BV693" i="3"/>
  <c r="BN338" i="3"/>
  <c r="BV338" i="3"/>
  <c r="BN803" i="3"/>
  <c r="BV803" i="3"/>
  <c r="BN529" i="3"/>
  <c r="BV529" i="3"/>
  <c r="BW276" i="3"/>
  <c r="BO276" i="3"/>
  <c r="BW457" i="3"/>
  <c r="BO457" i="3"/>
  <c r="BO567" i="3"/>
  <c r="BW567" i="3"/>
  <c r="BO853" i="3"/>
  <c r="BW853" i="3"/>
  <c r="BW784" i="3"/>
  <c r="BO784" i="3"/>
  <c r="BW670" i="3"/>
  <c r="BO670" i="3"/>
  <c r="BO535" i="3"/>
  <c r="BW535" i="3"/>
  <c r="BW497" i="3"/>
  <c r="BO497" i="3"/>
  <c r="BO185" i="3"/>
  <c r="BW185" i="3"/>
  <c r="BO663" i="3"/>
  <c r="BW663" i="3"/>
  <c r="BO774" i="3"/>
  <c r="BW774" i="3"/>
  <c r="BW824" i="3"/>
  <c r="BO824" i="3"/>
  <c r="BW907" i="3"/>
  <c r="BO907" i="3"/>
  <c r="BW74" i="3"/>
  <c r="BO74" i="3"/>
  <c r="BW141" i="3"/>
  <c r="BO141" i="3"/>
  <c r="BO146" i="3"/>
  <c r="BW146" i="3"/>
  <c r="BO878" i="3"/>
  <c r="BW878" i="3"/>
  <c r="BW244" i="3"/>
  <c r="BO244" i="3"/>
  <c r="BO346" i="3"/>
  <c r="BW346" i="3"/>
  <c r="BO856" i="3"/>
  <c r="BW856" i="3"/>
  <c r="BW121" i="3"/>
  <c r="BO121" i="3"/>
  <c r="BW854" i="3"/>
  <c r="BO854" i="3"/>
  <c r="BW820" i="3"/>
  <c r="BO820" i="3"/>
  <c r="BW964" i="3"/>
  <c r="BO964" i="3"/>
  <c r="BO92" i="3"/>
  <c r="BW92" i="3"/>
  <c r="BO672" i="3"/>
  <c r="BW672" i="3"/>
  <c r="BW440" i="3"/>
  <c r="BO440" i="3"/>
  <c r="BO223" i="3"/>
  <c r="BW223" i="3"/>
  <c r="BW931" i="3"/>
  <c r="BO931" i="3"/>
  <c r="BO273" i="3"/>
  <c r="BW273" i="3"/>
  <c r="BO956" i="3"/>
  <c r="BW956" i="3"/>
  <c r="BO137" i="3"/>
  <c r="BW137" i="3"/>
  <c r="BO27" i="3"/>
  <c r="BW27" i="3"/>
  <c r="BO407" i="3"/>
  <c r="BW407" i="3"/>
  <c r="BW831" i="3"/>
  <c r="BO831" i="3"/>
  <c r="BW886" i="3"/>
  <c r="BO886" i="3"/>
  <c r="BO229" i="3"/>
  <c r="BW229" i="3"/>
  <c r="BO636" i="3"/>
  <c r="BW636" i="3"/>
  <c r="BW162" i="3"/>
  <c r="BO162" i="3"/>
  <c r="BW60" i="3"/>
  <c r="BO60" i="3"/>
  <c r="BW274" i="3"/>
  <c r="BO274" i="3"/>
  <c r="BO529" i="3"/>
  <c r="BW529" i="3"/>
  <c r="BW788" i="3"/>
  <c r="BO788" i="3"/>
  <c r="BO863" i="3"/>
  <c r="BW863" i="3"/>
  <c r="BO521" i="3"/>
  <c r="BW521" i="3"/>
  <c r="BO575" i="3"/>
  <c r="BW575" i="3"/>
  <c r="BO625" i="3"/>
  <c r="BW625" i="3"/>
  <c r="BW769" i="3"/>
  <c r="BO769" i="3"/>
  <c r="BO178" i="3"/>
  <c r="BW178" i="3"/>
  <c r="BO713" i="3"/>
  <c r="BW713" i="3"/>
  <c r="BW958" i="3"/>
  <c r="BO958" i="3"/>
  <c r="BW979" i="3"/>
  <c r="BO979" i="3"/>
  <c r="BO157" i="3"/>
  <c r="BW157" i="3"/>
  <c r="BO308" i="3"/>
  <c r="BW308" i="3"/>
  <c r="BW328" i="3"/>
  <c r="BO328" i="3"/>
  <c r="BO32" i="3"/>
  <c r="BW32" i="3"/>
  <c r="BW496" i="3"/>
  <c r="BO496" i="3"/>
  <c r="BW632" i="3"/>
  <c r="BO632" i="3"/>
  <c r="BO847" i="3"/>
  <c r="BW847" i="3"/>
  <c r="BO408" i="3"/>
  <c r="BW408" i="3"/>
  <c r="BO221" i="3"/>
  <c r="BW221" i="3"/>
  <c r="BO422" i="3"/>
  <c r="BW422" i="3"/>
  <c r="BO835" i="3"/>
  <c r="BW835" i="3"/>
  <c r="BO216" i="3"/>
  <c r="BW216" i="3"/>
  <c r="BO125" i="3"/>
  <c r="BW125" i="3"/>
  <c r="BW230" i="3"/>
  <c r="BO230" i="3"/>
  <c r="BW739" i="3"/>
  <c r="BO739" i="3"/>
  <c r="BO933" i="3"/>
  <c r="BW933" i="3"/>
  <c r="BO652" i="3"/>
  <c r="BW652" i="3"/>
  <c r="BO955" i="3"/>
  <c r="BW955" i="3"/>
  <c r="BW660" i="3"/>
  <c r="BO660" i="3"/>
  <c r="BO912" i="3"/>
  <c r="BW912" i="3"/>
  <c r="BW615" i="3"/>
  <c r="BO615" i="3"/>
  <c r="BW112" i="3"/>
  <c r="BO112" i="3"/>
  <c r="BW682" i="3"/>
  <c r="BO682" i="3"/>
  <c r="BW272" i="3"/>
  <c r="BO272" i="3"/>
  <c r="BW828" i="3"/>
  <c r="BO828" i="3"/>
  <c r="BO147" i="3"/>
  <c r="BW147" i="3"/>
  <c r="BO802" i="3"/>
  <c r="BW802" i="3"/>
  <c r="BO14" i="3"/>
  <c r="BW14" i="3"/>
  <c r="BO817" i="3"/>
  <c r="BW817" i="3"/>
  <c r="BW744" i="3"/>
  <c r="BO744" i="3"/>
  <c r="BO253" i="3"/>
  <c r="BW253" i="3"/>
  <c r="BP813" i="3"/>
  <c r="BX813" i="3"/>
  <c r="BP543" i="3"/>
  <c r="BX543" i="3"/>
  <c r="BP296" i="3"/>
  <c r="BX296" i="3"/>
  <c r="BP608" i="3"/>
  <c r="BX608" i="3"/>
  <c r="BX539" i="3"/>
  <c r="BP539" i="3"/>
  <c r="BP949" i="3"/>
  <c r="BX949" i="3"/>
  <c r="BP255" i="3"/>
  <c r="BX255" i="3"/>
  <c r="BP94" i="3"/>
  <c r="BX94" i="3"/>
  <c r="BX814" i="3"/>
  <c r="BP814" i="3"/>
  <c r="BP938" i="3"/>
  <c r="BX938" i="3"/>
  <c r="BP420" i="3"/>
  <c r="BX420" i="3"/>
  <c r="BX437" i="3"/>
  <c r="BP437" i="3"/>
  <c r="BP621" i="3"/>
  <c r="BX621" i="3"/>
  <c r="BP651" i="3"/>
  <c r="BX651" i="3"/>
  <c r="BX771" i="3"/>
  <c r="BP771" i="3"/>
  <c r="BP487" i="3"/>
  <c r="BX487" i="3"/>
  <c r="BP383" i="3"/>
  <c r="BX383" i="3"/>
  <c r="BP395" i="3"/>
  <c r="BX395" i="3"/>
  <c r="BP731" i="3"/>
  <c r="BX731" i="3"/>
  <c r="BX293" i="3"/>
  <c r="BP293" i="3"/>
  <c r="BP316" i="3"/>
  <c r="BX316" i="3"/>
  <c r="BP672" i="3"/>
  <c r="BX672" i="3"/>
  <c r="BP304" i="3"/>
  <c r="BX304" i="3"/>
  <c r="BP107" i="3"/>
  <c r="BX107" i="3"/>
  <c r="BP990" i="3"/>
  <c r="BX990" i="3"/>
  <c r="BX671" i="3"/>
  <c r="BP671" i="3"/>
  <c r="BX827" i="3"/>
  <c r="BP827" i="3"/>
  <c r="BP355" i="3"/>
  <c r="BX355" i="3"/>
  <c r="BP489" i="3"/>
  <c r="BX489" i="3"/>
  <c r="BX546" i="3"/>
  <c r="BP546" i="3"/>
  <c r="BP513" i="3"/>
  <c r="BX513" i="3"/>
  <c r="BP399" i="3"/>
  <c r="BX399" i="3"/>
  <c r="BX164" i="3"/>
  <c r="BP164" i="3"/>
  <c r="BX63" i="3"/>
  <c r="BP63" i="3"/>
  <c r="BP906" i="3"/>
  <c r="BX906" i="3"/>
  <c r="BP428" i="3"/>
  <c r="BX428" i="3"/>
  <c r="BP583" i="3"/>
  <c r="BX583" i="3"/>
  <c r="BP529" i="3"/>
  <c r="BX529" i="3"/>
  <c r="BP581" i="3"/>
  <c r="BX581" i="3"/>
  <c r="BP155" i="3"/>
  <c r="BX155" i="3"/>
  <c r="BX983" i="3"/>
  <c r="BP983" i="3"/>
  <c r="BX859" i="3"/>
  <c r="BP859" i="3"/>
  <c r="BX61" i="3"/>
  <c r="BP61" i="3"/>
  <c r="BP371" i="3"/>
  <c r="BX371" i="3"/>
  <c r="BX505" i="3"/>
  <c r="BP505" i="3"/>
  <c r="BX770" i="3"/>
  <c r="BP770" i="3"/>
  <c r="BX819" i="3"/>
  <c r="BP819" i="3"/>
  <c r="BP607" i="3"/>
  <c r="BX607" i="3"/>
  <c r="BP910" i="3"/>
  <c r="BX910" i="3"/>
  <c r="BX131" i="3"/>
  <c r="BP131" i="3"/>
  <c r="BX763" i="3"/>
  <c r="BP763" i="3"/>
  <c r="BP554" i="3"/>
  <c r="BX554" i="3"/>
  <c r="BX236" i="3"/>
  <c r="BP236" i="3"/>
  <c r="BP514" i="3"/>
  <c r="BX514" i="3"/>
  <c r="BX832" i="3"/>
  <c r="BP832" i="3"/>
  <c r="BX72" i="3"/>
  <c r="BP72" i="3"/>
  <c r="BP707" i="3"/>
  <c r="BX707" i="3"/>
  <c r="BX628" i="3"/>
  <c r="BP628" i="3"/>
  <c r="BP872" i="3"/>
  <c r="BX872" i="3"/>
  <c r="BX864" i="3"/>
  <c r="BP864" i="3"/>
  <c r="BP348" i="3"/>
  <c r="BX348" i="3"/>
  <c r="BP592" i="3"/>
  <c r="BX592" i="3"/>
  <c r="BX65" i="3"/>
  <c r="BP65" i="3"/>
  <c r="AR6" i="3"/>
  <c r="AR8" i="3" s="1"/>
  <c r="J48" i="14" s="1"/>
  <c r="BH10" i="3"/>
  <c r="BP40" i="3"/>
  <c r="BX40" i="3"/>
  <c r="BX470" i="3"/>
  <c r="BP470" i="3"/>
  <c r="BP981" i="3"/>
  <c r="BX981" i="3"/>
  <c r="BP379" i="3"/>
  <c r="BX379" i="3"/>
  <c r="BP266" i="3"/>
  <c r="BX266" i="3"/>
  <c r="BP239" i="3"/>
  <c r="BX239" i="3"/>
  <c r="BP874" i="3"/>
  <c r="BX874" i="3"/>
  <c r="BP945" i="3"/>
  <c r="BX945" i="3"/>
  <c r="BP690" i="3"/>
  <c r="BX690" i="3"/>
  <c r="BX931" i="3"/>
  <c r="BP931" i="3"/>
  <c r="BX660" i="3"/>
  <c r="BP660" i="3"/>
  <c r="BP160" i="3"/>
  <c r="BX160" i="3"/>
  <c r="BX408" i="3"/>
  <c r="BP408" i="3"/>
  <c r="BP806" i="3"/>
  <c r="BX806" i="3"/>
  <c r="BP580" i="3"/>
  <c r="BX580" i="3"/>
  <c r="BP1001" i="3"/>
  <c r="BX1001" i="3"/>
  <c r="BP960" i="3"/>
  <c r="BX960" i="3"/>
  <c r="BP303" i="3"/>
  <c r="BX303" i="3"/>
  <c r="BP36" i="3"/>
  <c r="BX36" i="3"/>
  <c r="BD304" i="3"/>
  <c r="BD477" i="3"/>
  <c r="BD151" i="3"/>
  <c r="BD559" i="3"/>
  <c r="BD58" i="3"/>
  <c r="BD440" i="3"/>
  <c r="BD230" i="3"/>
  <c r="BD421" i="3"/>
  <c r="BD824" i="3"/>
  <c r="BD368" i="3"/>
  <c r="BD922" i="3"/>
  <c r="BD16" i="3"/>
  <c r="BD994" i="3"/>
  <c r="BD213" i="3"/>
  <c r="BD898" i="3"/>
  <c r="BD696" i="3"/>
  <c r="BD269" i="3"/>
  <c r="BD445" i="3"/>
  <c r="BD358" i="3"/>
  <c r="BD883" i="3"/>
  <c r="BD166" i="3"/>
  <c r="BD704" i="3"/>
  <c r="BD980" i="3"/>
  <c r="BD239" i="3"/>
  <c r="BD478" i="3"/>
  <c r="BD372" i="3"/>
  <c r="BD226" i="3"/>
  <c r="BD805" i="3"/>
  <c r="BD941" i="3"/>
  <c r="BD682" i="3"/>
  <c r="BD114" i="3"/>
  <c r="BD798" i="3"/>
  <c r="BD171" i="3"/>
  <c r="BD263" i="3"/>
  <c r="BD79" i="3"/>
  <c r="BD444" i="3"/>
  <c r="BD594" i="3"/>
  <c r="BD379" i="3"/>
  <c r="BD780" i="3"/>
  <c r="BD538" i="3"/>
  <c r="BD762" i="3"/>
  <c r="BD961" i="3"/>
  <c r="BD168" i="3"/>
  <c r="BD62" i="3"/>
  <c r="BD175" i="3"/>
  <c r="BD903" i="3"/>
  <c r="BD634" i="3"/>
  <c r="BD331" i="3"/>
  <c r="BD147" i="3"/>
  <c r="BD143" i="3"/>
  <c r="BD867" i="3"/>
  <c r="BD460" i="3"/>
  <c r="BD733" i="3"/>
  <c r="BD826" i="3"/>
  <c r="BD608" i="3"/>
  <c r="BD782" i="3"/>
  <c r="BD72" i="3"/>
  <c r="BD238" i="3"/>
  <c r="BD287" i="3"/>
  <c r="BD879" i="3"/>
  <c r="BD103" i="3"/>
  <c r="BD422" i="3"/>
  <c r="BD283" i="3"/>
  <c r="BD591" i="3"/>
  <c r="BD865" i="3"/>
  <c r="BD802" i="3"/>
  <c r="BD292" i="3"/>
  <c r="BD534" i="3"/>
  <c r="BD236" i="3"/>
  <c r="BD718" i="3"/>
  <c r="BD524" i="3"/>
  <c r="BD218" i="3"/>
  <c r="BD344" i="3"/>
  <c r="BD92" i="3"/>
  <c r="BD969" i="3"/>
  <c r="BD36" i="3"/>
  <c r="BD377" i="3"/>
  <c r="BD685" i="3"/>
  <c r="BD944" i="3"/>
  <c r="BD472" i="3"/>
  <c r="BD199" i="3"/>
  <c r="BD96" i="3"/>
  <c r="BD281" i="3"/>
  <c r="BU964" i="3"/>
  <c r="BU520" i="3"/>
  <c r="BM520" i="3"/>
  <c r="BM875" i="3"/>
  <c r="BU875" i="3"/>
  <c r="BM835" i="3"/>
  <c r="BU835" i="3"/>
  <c r="BM132" i="3"/>
  <c r="BU132" i="3"/>
  <c r="BM342" i="3"/>
  <c r="BU342" i="3"/>
  <c r="BM947" i="3"/>
  <c r="BU947" i="3"/>
  <c r="BM701" i="3"/>
  <c r="BU701" i="3"/>
  <c r="BM351" i="3"/>
  <c r="BU351" i="3"/>
  <c r="BU990" i="3"/>
  <c r="BM990" i="3"/>
  <c r="BU230" i="3"/>
  <c r="BM230" i="3"/>
  <c r="BM645" i="3"/>
  <c r="BU645" i="3"/>
  <c r="BM793" i="3"/>
  <c r="BU793" i="3"/>
  <c r="BM779" i="3"/>
  <c r="BU779" i="3"/>
  <c r="BM263" i="3"/>
  <c r="BU899" i="3"/>
  <c r="BM899" i="3"/>
  <c r="BU295" i="3"/>
  <c r="BU368" i="3"/>
  <c r="BM122" i="3"/>
  <c r="BU122" i="3"/>
  <c r="BM408" i="3"/>
  <c r="BU408" i="3"/>
  <c r="BM410" i="3"/>
  <c r="BM975" i="3"/>
  <c r="BU975" i="3"/>
  <c r="BM187" i="3"/>
  <c r="BU187" i="3"/>
  <c r="BU204" i="3"/>
  <c r="BM204" i="3"/>
  <c r="BU794" i="3"/>
  <c r="BM794" i="3"/>
  <c r="BU730" i="3"/>
  <c r="BM730" i="3"/>
  <c r="BV591" i="3"/>
  <c r="BN591" i="3"/>
  <c r="BV873" i="3"/>
  <c r="BN873" i="3"/>
  <c r="BV820" i="3"/>
  <c r="BN820" i="3"/>
  <c r="BV604" i="3"/>
  <c r="BN604" i="3"/>
  <c r="BV965" i="3"/>
  <c r="BN965" i="3"/>
  <c r="BV726" i="3"/>
  <c r="BN726" i="3"/>
  <c r="BV935" i="3"/>
  <c r="BN935" i="3"/>
  <c r="BN452" i="3"/>
  <c r="BV452" i="3"/>
  <c r="BN179" i="3"/>
  <c r="BV179" i="3"/>
  <c r="BV287" i="3"/>
  <c r="BN287" i="3"/>
  <c r="BN309" i="3"/>
  <c r="BV309" i="3"/>
  <c r="BN846" i="3"/>
  <c r="BV846" i="3"/>
  <c r="BN52" i="3"/>
  <c r="BV52" i="3"/>
  <c r="BN914" i="3"/>
  <c r="BV914" i="3"/>
  <c r="BN547" i="3"/>
  <c r="BV547" i="3"/>
  <c r="BV449" i="3"/>
  <c r="BN449" i="3"/>
  <c r="BV897" i="3"/>
  <c r="BN897" i="3"/>
  <c r="BV70" i="3"/>
  <c r="BN70" i="3"/>
  <c r="BV809" i="3"/>
  <c r="BN809" i="3"/>
  <c r="BN711" i="3"/>
  <c r="BV711" i="3"/>
  <c r="BN551" i="3"/>
  <c r="BV551" i="3"/>
  <c r="BN110" i="3"/>
  <c r="BV110" i="3"/>
  <c r="BN68" i="3"/>
  <c r="BV68" i="3"/>
  <c r="BV896" i="3"/>
  <c r="BN896" i="3"/>
  <c r="BV989" i="3"/>
  <c r="BN989" i="3"/>
  <c r="BV681" i="3"/>
  <c r="BN681" i="3"/>
  <c r="BV310" i="3"/>
  <c r="BN310" i="3"/>
  <c r="BN704" i="3"/>
  <c r="BV704" i="3"/>
  <c r="BN828" i="3"/>
  <c r="BV828" i="3"/>
  <c r="BV883" i="3"/>
  <c r="BN883" i="3"/>
  <c r="BV1004" i="3"/>
  <c r="BN1004" i="3"/>
  <c r="BV747" i="3"/>
  <c r="BN747" i="3"/>
  <c r="BN206" i="3"/>
  <c r="BV206" i="3"/>
  <c r="BN57" i="3"/>
  <c r="BV57" i="3"/>
  <c r="BV573" i="3"/>
  <c r="BN573" i="3"/>
  <c r="BN988" i="3"/>
  <c r="BV988" i="3"/>
  <c r="BV575" i="3"/>
  <c r="BN575" i="3"/>
  <c r="BN1001" i="3"/>
  <c r="BV1001" i="3"/>
  <c r="BV446" i="3"/>
  <c r="BN446" i="3"/>
  <c r="BV103" i="3"/>
  <c r="BN103" i="3"/>
  <c r="BN464" i="3"/>
  <c r="BV102" i="3"/>
  <c r="BN102" i="3"/>
  <c r="BN391" i="3"/>
  <c r="BV391" i="3"/>
  <c r="BV841" i="3"/>
  <c r="BN841" i="3"/>
  <c r="BN71" i="3"/>
  <c r="BV71" i="3"/>
  <c r="BN185" i="3"/>
  <c r="BV185" i="3"/>
  <c r="BN283" i="3"/>
  <c r="BV283" i="3"/>
  <c r="BN385" i="3"/>
  <c r="BV385" i="3"/>
  <c r="BN871" i="3"/>
  <c r="BV871" i="3"/>
  <c r="BV779" i="3"/>
  <c r="BN779" i="3"/>
  <c r="BV174" i="3"/>
  <c r="BN174" i="3"/>
  <c r="BN317" i="3"/>
  <c r="BV317" i="3"/>
  <c r="BV943" i="3"/>
  <c r="BN943" i="3"/>
  <c r="BN950" i="3"/>
  <c r="BV950" i="3"/>
  <c r="BN475" i="3"/>
  <c r="BV475" i="3"/>
  <c r="BN937" i="3"/>
  <c r="BV937" i="3"/>
  <c r="BN331" i="3"/>
  <c r="BV331" i="3"/>
  <c r="BN207" i="3"/>
  <c r="BV207" i="3"/>
  <c r="BV674" i="3"/>
  <c r="BO990" i="3"/>
  <c r="BW990" i="3"/>
  <c r="BO421" i="3"/>
  <c r="BW421" i="3"/>
  <c r="BW675" i="3"/>
  <c r="BO675" i="3"/>
  <c r="BW464" i="3"/>
  <c r="BO464" i="3"/>
  <c r="BW220" i="3"/>
  <c r="BO220" i="3"/>
  <c r="BW49" i="3"/>
  <c r="BO49" i="3"/>
  <c r="BO194" i="3"/>
  <c r="BW194" i="3"/>
  <c r="BW366" i="3"/>
  <c r="BO366" i="3"/>
  <c r="BO776" i="3"/>
  <c r="BW776" i="3"/>
  <c r="BW44" i="3"/>
  <c r="BO44" i="3"/>
  <c r="BO352" i="3"/>
  <c r="BW352" i="3"/>
  <c r="BO939" i="3"/>
  <c r="BW939" i="3"/>
  <c r="BW953" i="3"/>
  <c r="BO953" i="3"/>
  <c r="BW38" i="3"/>
  <c r="BO38" i="3"/>
  <c r="BW356" i="3"/>
  <c r="BO356" i="3"/>
  <c r="BO617" i="3"/>
  <c r="BW617" i="3"/>
  <c r="BW337" i="3"/>
  <c r="BO337" i="3"/>
  <c r="BO762" i="3"/>
  <c r="BW762" i="3"/>
  <c r="BO383" i="3"/>
  <c r="BW383" i="3"/>
  <c r="BO520" i="3"/>
  <c r="BW520" i="3"/>
  <c r="BO128" i="3"/>
  <c r="BW128" i="3"/>
  <c r="BO664" i="3"/>
  <c r="BW664" i="3"/>
  <c r="BO87" i="3"/>
  <c r="BW87" i="3"/>
  <c r="BO608" i="3"/>
  <c r="BW608" i="3"/>
  <c r="BW67" i="3"/>
  <c r="BO67" i="3"/>
  <c r="BW131" i="3"/>
  <c r="BO131" i="3"/>
  <c r="BO807" i="3"/>
  <c r="BW807" i="3"/>
  <c r="BO397" i="3"/>
  <c r="BW397" i="3"/>
  <c r="BO849" i="3"/>
  <c r="BW849" i="3"/>
  <c r="BW639" i="3"/>
  <c r="BO639" i="3"/>
  <c r="BO209" i="3"/>
  <c r="BW209" i="3"/>
  <c r="BW986" i="3"/>
  <c r="BO986" i="3"/>
  <c r="BW359" i="3"/>
  <c r="BO359" i="3"/>
  <c r="BW48" i="3"/>
  <c r="BO48" i="3"/>
  <c r="BO683" i="3"/>
  <c r="BW683" i="3"/>
  <c r="BO453" i="3"/>
  <c r="BW453" i="3"/>
  <c r="BW467" i="3"/>
  <c r="BO467" i="3"/>
  <c r="BO595" i="3"/>
  <c r="BW595" i="3"/>
  <c r="BO103" i="3"/>
  <c r="BW103" i="3"/>
  <c r="BO910" i="3"/>
  <c r="BW910" i="3"/>
  <c r="BO919" i="3"/>
  <c r="BW919" i="3"/>
  <c r="BO138" i="3"/>
  <c r="BW138" i="3"/>
  <c r="BW55" i="3"/>
  <c r="BO55" i="3"/>
  <c r="BO634" i="3"/>
  <c r="BW634" i="3"/>
  <c r="BO918" i="3"/>
  <c r="BW918" i="3"/>
  <c r="BO502" i="3"/>
  <c r="BW502" i="3"/>
  <c r="BO765" i="3"/>
  <c r="BW765" i="3"/>
  <c r="BO589" i="3"/>
  <c r="BW589" i="3"/>
  <c r="BW967" i="3"/>
  <c r="BO967" i="3"/>
  <c r="BO550" i="3"/>
  <c r="BW550" i="3"/>
  <c r="BO790" i="3"/>
  <c r="BW790" i="3"/>
  <c r="BW897" i="3"/>
  <c r="BO897" i="3"/>
  <c r="BO75" i="3"/>
  <c r="BW75" i="3"/>
  <c r="BO382" i="3"/>
  <c r="BW382" i="3"/>
  <c r="BO96" i="3"/>
  <c r="BW96" i="3"/>
  <c r="BO597" i="3"/>
  <c r="BW597" i="3"/>
  <c r="BO771" i="3"/>
  <c r="BW771" i="3"/>
  <c r="BO59" i="3"/>
  <c r="BW59" i="3"/>
  <c r="BO288" i="3"/>
  <c r="BW288" i="3"/>
  <c r="BW305" i="3"/>
  <c r="BO305" i="3"/>
  <c r="BO322" i="3"/>
  <c r="BW322" i="3"/>
  <c r="BW172" i="3"/>
  <c r="BO172" i="3"/>
  <c r="BO712" i="3"/>
  <c r="BW712" i="3"/>
  <c r="BW409" i="3"/>
  <c r="BO409" i="3"/>
  <c r="BO130" i="3"/>
  <c r="BW130" i="3"/>
  <c r="BW606" i="3"/>
  <c r="BO606" i="3"/>
  <c r="BW564" i="3"/>
  <c r="BO564" i="3"/>
  <c r="BO63" i="3"/>
  <c r="BW63" i="3"/>
  <c r="BW385" i="3"/>
  <c r="BO385" i="3"/>
  <c r="BW85" i="3"/>
  <c r="BO85" i="3"/>
  <c r="BW265" i="3"/>
  <c r="BO265" i="3"/>
  <c r="BW210" i="3"/>
  <c r="BO210" i="3"/>
  <c r="BW205" i="3"/>
  <c r="BO205" i="3"/>
  <c r="BO269" i="3"/>
  <c r="BW269" i="3"/>
  <c r="BO525" i="3"/>
  <c r="BW525" i="3"/>
  <c r="BO349" i="3"/>
  <c r="BW349" i="3"/>
  <c r="BW968" i="3"/>
  <c r="BO968" i="3"/>
  <c r="BO651" i="3"/>
  <c r="BW651" i="3"/>
  <c r="BW623" i="3"/>
  <c r="BO623" i="3"/>
  <c r="BO844" i="3"/>
  <c r="BW844" i="3"/>
  <c r="BO916" i="3"/>
  <c r="BW916" i="3"/>
  <c r="BO498" i="3"/>
  <c r="BW498" i="3"/>
  <c r="BO386" i="3"/>
  <c r="BW386" i="3"/>
  <c r="BP604" i="3"/>
  <c r="BX604" i="3"/>
  <c r="BX41" i="3"/>
  <c r="BP41" i="3"/>
  <c r="BP14" i="3"/>
  <c r="BX14" i="3"/>
  <c r="BP531" i="3"/>
  <c r="BX531" i="3"/>
  <c r="BP653" i="3"/>
  <c r="BX653" i="3"/>
  <c r="BP747" i="3"/>
  <c r="BX747" i="3"/>
  <c r="BP503" i="3"/>
  <c r="BX503" i="3"/>
  <c r="BP181" i="3"/>
  <c r="BX181" i="3"/>
  <c r="BP662" i="3"/>
  <c r="BX662" i="3"/>
  <c r="BP799" i="3"/>
  <c r="BX799" i="3"/>
  <c r="BP193" i="3"/>
  <c r="BX193" i="3"/>
  <c r="BX446" i="3"/>
  <c r="BP446" i="3"/>
  <c r="BP958" i="3"/>
  <c r="BX958" i="3"/>
  <c r="BP168" i="3"/>
  <c r="BX168" i="3"/>
  <c r="BX511" i="3"/>
  <c r="BP511" i="3"/>
  <c r="BP457" i="3"/>
  <c r="BX457" i="3"/>
  <c r="BP59" i="3"/>
  <c r="BX59" i="3"/>
  <c r="BP681" i="3"/>
  <c r="BX681" i="3"/>
  <c r="BX508" i="3"/>
  <c r="BP508" i="3"/>
  <c r="BP251" i="3"/>
  <c r="BX251" i="3"/>
  <c r="BP850" i="3"/>
  <c r="BX850" i="3"/>
  <c r="BP170" i="3"/>
  <c r="BX170" i="3"/>
  <c r="BP246" i="3"/>
  <c r="BX246" i="3"/>
  <c r="BX314" i="3"/>
  <c r="BP314" i="3"/>
  <c r="BX537" i="3"/>
  <c r="BP537" i="3"/>
  <c r="BP781" i="3"/>
  <c r="BX781" i="3"/>
  <c r="BX476" i="3"/>
  <c r="BP476" i="3"/>
  <c r="BP912" i="3"/>
  <c r="BX912" i="3"/>
  <c r="BP225" i="3"/>
  <c r="BX225" i="3"/>
  <c r="BP53" i="3"/>
  <c r="BX53" i="3"/>
  <c r="BP385" i="3"/>
  <c r="BX385" i="3"/>
  <c r="BX866" i="3"/>
  <c r="BP866" i="3"/>
  <c r="BP950" i="3"/>
  <c r="BX950" i="3"/>
  <c r="BP900" i="3"/>
  <c r="BX900" i="3"/>
  <c r="BX726" i="3"/>
  <c r="BP726" i="3"/>
  <c r="BX713" i="3"/>
  <c r="BP713" i="3"/>
  <c r="BX996" i="3"/>
  <c r="BP996" i="3"/>
  <c r="BX748" i="3"/>
  <c r="BP748" i="3"/>
  <c r="BP128" i="3"/>
  <c r="BX128" i="3"/>
  <c r="BX626" i="3"/>
  <c r="BP626" i="3"/>
  <c r="BP274" i="3"/>
  <c r="BX274" i="3"/>
  <c r="BX788" i="3"/>
  <c r="BP788" i="3"/>
  <c r="BP700" i="3"/>
  <c r="BX700" i="3"/>
  <c r="BP944" i="3"/>
  <c r="BX944" i="3"/>
  <c r="BP67" i="3"/>
  <c r="BX67" i="3"/>
  <c r="BX105" i="3"/>
  <c r="BP105" i="3"/>
  <c r="BP384" i="3"/>
  <c r="BX384" i="3"/>
  <c r="BP717" i="3"/>
  <c r="BX717" i="3"/>
  <c r="BP412" i="3"/>
  <c r="BX412" i="3"/>
  <c r="BP947" i="3"/>
  <c r="BX947" i="3"/>
  <c r="BP740" i="3"/>
  <c r="BX740" i="3"/>
  <c r="BP984" i="3"/>
  <c r="BX984" i="3"/>
  <c r="BP553" i="3"/>
  <c r="BX553" i="3"/>
  <c r="BX605" i="3"/>
  <c r="BP605" i="3"/>
  <c r="BP245" i="3"/>
  <c r="BX245" i="3"/>
  <c r="BX879" i="3"/>
  <c r="BP879" i="3"/>
  <c r="BP252" i="3"/>
  <c r="BX252" i="3"/>
  <c r="BP709" i="3"/>
  <c r="BX709" i="3"/>
  <c r="BP283" i="3"/>
  <c r="BX283" i="3"/>
  <c r="BP914" i="3"/>
  <c r="BX914" i="3"/>
  <c r="BX698" i="3"/>
  <c r="BP698" i="3"/>
  <c r="BX734" i="3"/>
  <c r="BP734" i="3"/>
  <c r="BP639" i="3"/>
  <c r="BX639" i="3"/>
  <c r="BP29" i="3"/>
  <c r="BX29" i="3"/>
  <c r="BX339" i="3"/>
  <c r="BP339" i="3"/>
  <c r="BP473" i="3"/>
  <c r="BX473" i="3"/>
  <c r="BP199" i="3"/>
  <c r="BX199" i="3"/>
  <c r="BP834" i="3"/>
  <c r="BX834" i="3"/>
  <c r="BP886" i="3"/>
  <c r="BX886" i="3"/>
  <c r="BX258" i="3"/>
  <c r="BP258" i="3"/>
  <c r="BP694" i="3"/>
  <c r="BX694" i="3"/>
  <c r="BX753" i="3"/>
  <c r="BP753" i="3"/>
  <c r="BX196" i="3"/>
  <c r="BP196" i="3"/>
  <c r="BP496" i="3"/>
  <c r="BX496" i="3"/>
  <c r="BP741" i="3"/>
  <c r="BX741" i="3"/>
  <c r="BX431" i="3"/>
  <c r="BP431" i="3"/>
  <c r="BX951" i="3"/>
  <c r="BP951" i="3"/>
  <c r="BP499" i="3"/>
  <c r="BX499" i="3"/>
  <c r="BP789" i="3"/>
  <c r="BX789" i="3"/>
  <c r="BP90" i="3"/>
  <c r="BX90" i="3"/>
  <c r="BP469" i="3"/>
  <c r="BX469" i="3"/>
  <c r="BX978" i="3"/>
  <c r="BP978" i="3"/>
  <c r="BP298" i="3"/>
  <c r="BX298" i="3"/>
  <c r="BD595" i="3"/>
  <c r="BD894" i="3"/>
  <c r="BD532" i="3"/>
  <c r="BD310" i="3"/>
  <c r="BD104" i="3"/>
  <c r="BD956" i="3"/>
  <c r="BD593" i="3"/>
  <c r="BD441" i="3"/>
  <c r="BD256" i="3"/>
  <c r="BD99" i="3"/>
  <c r="BD919" i="3"/>
  <c r="BD406" i="3"/>
  <c r="BD393" i="3"/>
  <c r="BD652" i="3"/>
  <c r="BD219" i="3"/>
  <c r="BD156" i="3"/>
  <c r="BD86" i="3"/>
  <c r="BD519" i="3"/>
  <c r="BD340" i="3"/>
  <c r="BD692" i="3"/>
  <c r="BD999" i="3"/>
  <c r="BD182" i="3"/>
  <c r="BD300" i="3"/>
  <c r="BD311" i="3"/>
  <c r="BD930" i="3"/>
  <c r="BD502" i="3"/>
  <c r="BD717" i="3"/>
  <c r="BD359" i="3"/>
  <c r="BD11" i="3"/>
  <c r="BD665" i="3"/>
  <c r="BD155" i="3"/>
  <c r="BD623" i="3"/>
  <c r="BD799" i="3"/>
  <c r="BD384" i="3"/>
  <c r="BD119" i="3"/>
  <c r="BD471" i="3"/>
  <c r="BD229" i="3"/>
  <c r="BD271" i="3"/>
  <c r="BD314" i="3"/>
  <c r="BD769" i="3"/>
  <c r="BD976" i="3"/>
  <c r="BD859" i="3"/>
  <c r="BD266" i="3"/>
  <c r="BD416" i="3"/>
  <c r="BD276" i="3"/>
  <c r="BD722" i="3"/>
  <c r="BD453" i="3"/>
  <c r="BD684" i="3"/>
  <c r="BD330" i="3"/>
  <c r="BD818" i="3"/>
  <c r="BD186" i="3"/>
  <c r="BD952" i="3"/>
  <c r="BD232" i="3"/>
  <c r="BD396" i="3"/>
  <c r="BD529" i="3"/>
  <c r="BD871" i="3"/>
  <c r="BD679" i="3"/>
  <c r="BD65" i="3"/>
  <c r="BD162" i="3"/>
  <c r="BD885" i="3"/>
  <c r="BD570" i="3"/>
  <c r="BD752" i="3"/>
  <c r="BD210" i="3"/>
  <c r="BD291" i="3"/>
  <c r="BD563" i="3"/>
  <c r="BD415" i="3"/>
  <c r="BD347" i="3"/>
  <c r="BD815" i="3"/>
  <c r="BD659" i="3"/>
  <c r="BD337" i="3"/>
  <c r="BD702" i="3"/>
  <c r="BD349" i="3"/>
  <c r="BD401" i="3"/>
  <c r="BD708" i="3"/>
  <c r="BD221" i="3"/>
  <c r="BD845" i="3"/>
  <c r="BD315" i="3"/>
  <c r="BD174" i="3"/>
  <c r="BD433" i="3"/>
  <c r="BD435" i="3"/>
  <c r="BD312" i="3"/>
  <c r="BD480" i="3"/>
  <c r="BD658" i="3"/>
  <c r="BM1002" i="3"/>
  <c r="BU1002" i="3"/>
  <c r="BM627" i="3"/>
  <c r="BU717" i="3"/>
  <c r="BM717" i="3"/>
  <c r="BM878" i="3"/>
  <c r="BU878" i="3"/>
  <c r="BM264" i="3"/>
  <c r="BU264" i="3"/>
  <c r="BM919" i="3"/>
  <c r="BU919" i="3"/>
  <c r="BM417" i="3"/>
  <c r="BU417" i="3"/>
  <c r="BU865" i="3"/>
  <c r="BM865" i="3"/>
  <c r="BU160" i="3"/>
  <c r="BM160" i="3"/>
  <c r="BU467" i="3"/>
  <c r="BM467" i="3"/>
  <c r="BU488" i="3"/>
  <c r="BM488" i="3"/>
  <c r="BU662" i="3"/>
  <c r="BM662" i="3"/>
  <c r="BU31" i="3"/>
  <c r="BM31" i="3"/>
  <c r="BM831" i="3"/>
  <c r="BU831" i="3"/>
  <c r="BM533" i="3"/>
  <c r="BU533" i="3"/>
  <c r="BU767" i="3"/>
  <c r="BM767" i="3"/>
  <c r="BM70" i="3"/>
  <c r="BU70" i="3"/>
  <c r="BM604" i="3"/>
  <c r="BN1005" i="3"/>
  <c r="BV1005" i="3"/>
  <c r="BN138" i="3"/>
  <c r="BV138" i="3"/>
  <c r="BN224" i="3"/>
  <c r="BV224" i="3"/>
  <c r="BV184" i="3"/>
  <c r="BN184" i="3"/>
  <c r="BV545" i="3"/>
  <c r="BN545" i="3"/>
  <c r="BN67" i="3"/>
  <c r="BV67" i="3"/>
  <c r="BV322" i="3"/>
  <c r="BN322" i="3"/>
  <c r="BN787" i="3"/>
  <c r="BV787" i="3"/>
  <c r="BV470" i="3"/>
  <c r="BN470" i="3"/>
  <c r="BV858" i="3"/>
  <c r="BN858" i="3"/>
  <c r="BN570" i="3"/>
  <c r="BV570" i="3"/>
  <c r="BV753" i="3"/>
  <c r="BN753" i="3"/>
  <c r="BN543" i="3"/>
  <c r="BV543" i="3"/>
  <c r="BN916" i="3"/>
  <c r="BV916" i="3"/>
  <c r="BV474" i="3"/>
  <c r="BN474" i="3"/>
  <c r="BN139" i="3"/>
  <c r="BV139" i="3"/>
  <c r="BN381" i="3"/>
  <c r="BV381" i="3"/>
  <c r="BV160" i="3"/>
  <c r="BN160" i="3"/>
  <c r="BN595" i="3"/>
  <c r="BV595" i="3"/>
  <c r="BV274" i="3"/>
  <c r="BN274" i="3"/>
  <c r="BN733" i="3"/>
  <c r="BV733" i="3"/>
  <c r="BV279" i="3"/>
  <c r="BN387" i="3"/>
  <c r="BV387" i="3"/>
  <c r="BN692" i="3"/>
  <c r="BV692" i="3"/>
  <c r="BV253" i="3"/>
  <c r="BN253" i="3"/>
  <c r="BV445" i="3"/>
  <c r="BN445" i="3"/>
  <c r="BN718" i="3"/>
  <c r="BV718" i="3"/>
  <c r="BN229" i="3"/>
  <c r="BV229" i="3"/>
  <c r="BN343" i="3"/>
  <c r="BV343" i="3"/>
  <c r="BN518" i="3"/>
  <c r="BV518" i="3"/>
  <c r="BN910" i="3"/>
  <c r="BV910" i="3"/>
  <c r="BN673" i="3"/>
  <c r="BV673" i="3"/>
  <c r="BN805" i="3"/>
  <c r="BV805" i="3"/>
  <c r="BN539" i="3"/>
  <c r="BV539" i="3"/>
  <c r="BN664" i="3"/>
  <c r="BV664" i="3"/>
  <c r="BV567" i="3"/>
  <c r="BV972" i="3"/>
  <c r="BN972" i="3"/>
  <c r="BV732" i="3"/>
  <c r="BN732" i="3"/>
  <c r="BN946" i="3"/>
  <c r="BV946" i="3"/>
  <c r="BN324" i="3"/>
  <c r="BV324" i="3"/>
  <c r="BV35" i="3"/>
  <c r="BN35" i="3"/>
  <c r="BV824" i="3"/>
  <c r="BN824" i="3"/>
  <c r="BV335" i="3"/>
  <c r="BN335" i="3"/>
  <c r="BV994" i="3"/>
  <c r="BN994" i="3"/>
  <c r="BN427" i="3"/>
  <c r="BV427" i="3"/>
  <c r="BN825" i="3"/>
  <c r="BV825" i="3"/>
  <c r="BV577" i="3"/>
  <c r="BN577" i="3"/>
  <c r="BN683" i="3"/>
  <c r="BV683" i="3"/>
  <c r="BN926" i="3"/>
  <c r="BV926" i="3"/>
  <c r="BN705" i="3"/>
  <c r="BV705" i="3"/>
  <c r="BV350" i="3"/>
  <c r="BN350" i="3"/>
  <c r="BN799" i="3"/>
  <c r="BV799" i="3"/>
  <c r="BN308" i="3"/>
  <c r="BV308" i="3"/>
  <c r="BN257" i="3"/>
  <c r="BV257" i="3"/>
  <c r="BN88" i="3"/>
  <c r="BV88" i="3"/>
  <c r="BV182" i="3"/>
  <c r="BN182" i="3"/>
  <c r="BN376" i="3"/>
  <c r="BV376" i="3"/>
  <c r="BN419" i="3"/>
  <c r="BV419" i="3"/>
  <c r="BN159" i="3"/>
  <c r="BV159" i="3"/>
  <c r="BV293" i="3"/>
  <c r="BN293" i="3"/>
  <c r="BN233" i="3"/>
  <c r="BV233" i="3"/>
  <c r="BV607" i="3"/>
  <c r="BN607" i="3"/>
  <c r="BV433" i="3"/>
  <c r="BN433" i="3"/>
  <c r="BV341" i="3"/>
  <c r="BN341" i="3"/>
  <c r="BW920" i="3"/>
  <c r="BO920" i="3"/>
  <c r="BO132" i="3"/>
  <c r="BW132" i="3"/>
  <c r="BO609" i="3"/>
  <c r="BW609" i="3"/>
  <c r="BW896" i="3"/>
  <c r="BO896" i="3"/>
  <c r="BO793" i="3"/>
  <c r="BW793" i="3"/>
  <c r="BW691" i="3"/>
  <c r="BO691" i="3"/>
  <c r="BO775" i="3"/>
  <c r="BW775" i="3"/>
  <c r="BW353" i="3"/>
  <c r="BO353" i="3"/>
  <c r="BO991" i="3"/>
  <c r="BW991" i="3"/>
  <c r="BO551" i="3"/>
  <c r="BW551" i="3"/>
  <c r="BO197" i="3"/>
  <c r="BW197" i="3"/>
  <c r="BW752" i="3"/>
  <c r="BO752" i="3"/>
  <c r="BW618" i="3"/>
  <c r="BO618" i="3"/>
  <c r="BW480" i="3"/>
  <c r="BO480" i="3"/>
  <c r="BO934" i="3"/>
  <c r="BW934" i="3"/>
  <c r="BW806" i="3"/>
  <c r="BO806" i="3"/>
  <c r="BO568" i="3"/>
  <c r="BW568" i="3"/>
  <c r="BO680" i="3"/>
  <c r="BW680" i="3"/>
  <c r="BO461" i="3"/>
  <c r="BW461" i="3"/>
  <c r="BW284" i="3"/>
  <c r="BO284" i="3"/>
  <c r="BW768" i="3"/>
  <c r="BO768" i="3"/>
  <c r="BO681" i="3"/>
  <c r="BW681" i="3"/>
  <c r="BO319" i="3"/>
  <c r="BW319" i="3"/>
  <c r="BO534" i="3"/>
  <c r="BW534" i="3"/>
  <c r="BO648" i="3"/>
  <c r="BW648" i="3"/>
  <c r="BW458" i="3"/>
  <c r="BO458" i="3"/>
  <c r="BO425" i="3"/>
  <c r="BW425" i="3"/>
  <c r="BO411" i="3"/>
  <c r="BW411" i="3"/>
  <c r="BO528" i="3"/>
  <c r="BW528" i="3"/>
  <c r="BO822" i="3"/>
  <c r="BW822" i="3"/>
  <c r="BW89" i="3"/>
  <c r="BO89" i="3"/>
  <c r="BO325" i="3"/>
  <c r="BW325" i="3"/>
  <c r="BO730" i="3"/>
  <c r="BW730" i="3"/>
  <c r="BO354" i="3"/>
  <c r="BW354" i="3"/>
  <c r="BW468" i="3"/>
  <c r="BO468" i="3"/>
  <c r="BO512" i="3"/>
  <c r="BW512" i="3"/>
  <c r="BW607" i="3"/>
  <c r="BO607" i="3"/>
  <c r="BW884" i="3"/>
  <c r="BO884" i="3"/>
  <c r="BW569" i="3"/>
  <c r="BO569" i="3"/>
  <c r="BO481" i="3"/>
  <c r="BW481" i="3"/>
  <c r="BO876" i="3"/>
  <c r="BW876" i="3"/>
  <c r="BO552" i="3"/>
  <c r="BW552" i="3"/>
  <c r="BW304" i="3"/>
  <c r="BO304" i="3"/>
  <c r="BW309" i="3"/>
  <c r="BO309" i="3"/>
  <c r="BO565" i="3"/>
  <c r="BW565" i="3"/>
  <c r="BW736" i="3"/>
  <c r="BO736" i="3"/>
  <c r="BO805" i="3"/>
  <c r="BW805" i="3"/>
  <c r="BO463" i="3"/>
  <c r="BW463" i="3"/>
  <c r="BO1000" i="3"/>
  <c r="BW1000" i="3"/>
  <c r="BW726" i="3"/>
  <c r="BO726" i="3"/>
  <c r="BW372" i="3"/>
  <c r="BO372" i="3"/>
  <c r="BW292" i="3"/>
  <c r="BO292" i="3"/>
  <c r="BO837" i="3"/>
  <c r="BW837" i="3"/>
  <c r="BO389" i="3"/>
  <c r="BW389" i="3"/>
  <c r="BO944" i="3"/>
  <c r="BW944" i="3"/>
  <c r="BW846" i="3"/>
  <c r="BO846" i="3"/>
  <c r="BO785" i="3"/>
  <c r="BW785" i="3"/>
  <c r="BO391" i="3"/>
  <c r="BW391" i="3"/>
  <c r="BO357" i="3"/>
  <c r="BW357" i="3"/>
  <c r="BO954" i="3"/>
  <c r="BW954" i="3"/>
  <c r="BO613" i="3"/>
  <c r="BW613" i="3"/>
  <c r="BO299" i="3"/>
  <c r="BW299" i="3"/>
  <c r="BO555" i="3"/>
  <c r="BW555" i="3"/>
  <c r="BO678" i="3"/>
  <c r="BW678" i="3"/>
  <c r="BO324" i="3"/>
  <c r="BW324" i="3"/>
  <c r="BW203" i="3"/>
  <c r="BO203" i="3"/>
  <c r="BW459" i="3"/>
  <c r="BO459" i="3"/>
  <c r="BO326" i="3"/>
  <c r="BW326" i="3"/>
  <c r="BO619" i="3"/>
  <c r="BW619" i="3"/>
  <c r="BW573" i="3"/>
  <c r="BO573" i="3"/>
  <c r="BW760" i="3"/>
  <c r="BO760" i="3"/>
  <c r="BO376" i="3"/>
  <c r="BW376" i="3"/>
  <c r="BO290" i="3"/>
  <c r="BW290" i="3"/>
  <c r="BO418" i="3"/>
  <c r="BW418" i="3"/>
  <c r="BO833" i="3"/>
  <c r="BW833" i="3"/>
  <c r="BO626" i="3"/>
  <c r="BW626" i="3"/>
  <c r="BW699" i="3"/>
  <c r="BO699" i="3"/>
  <c r="BO799" i="3"/>
  <c r="BW799" i="3"/>
  <c r="BO188" i="3"/>
  <c r="BW188" i="3"/>
  <c r="AQ6" i="3"/>
  <c r="AQ8" i="3" s="1"/>
  <c r="I48" i="14" s="1"/>
  <c r="BG10" i="3"/>
  <c r="BO218" i="3"/>
  <c r="BW218" i="3"/>
  <c r="BO68" i="3"/>
  <c r="BW68" i="3"/>
  <c r="BO643" i="3"/>
  <c r="BW643" i="3"/>
  <c r="BX532" i="3"/>
  <c r="BP532" i="3"/>
  <c r="BP595" i="3"/>
  <c r="BX595" i="3"/>
  <c r="BP956" i="3"/>
  <c r="BX956" i="3"/>
  <c r="BP250" i="3"/>
  <c r="BX250" i="3"/>
  <c r="BX74" i="3"/>
  <c r="BP74" i="3"/>
  <c r="BP655" i="3"/>
  <c r="BX655" i="3"/>
  <c r="BP650" i="3"/>
  <c r="BX650" i="3"/>
  <c r="BP192" i="3"/>
  <c r="BX192" i="3"/>
  <c r="BP307" i="3"/>
  <c r="BX307" i="3"/>
  <c r="BP652" i="3"/>
  <c r="BX652" i="3"/>
  <c r="BP1005" i="3"/>
  <c r="BX1005" i="3"/>
  <c r="BP306" i="3"/>
  <c r="BX306" i="3"/>
  <c r="BP364" i="3"/>
  <c r="BX364" i="3"/>
  <c r="BP848" i="3"/>
  <c r="BX848" i="3"/>
  <c r="BX388" i="3"/>
  <c r="BP388" i="3"/>
  <c r="BP15" i="3"/>
  <c r="BX15" i="3"/>
  <c r="BP863" i="3"/>
  <c r="BX863" i="3"/>
  <c r="BX648" i="3"/>
  <c r="BP648" i="3"/>
  <c r="BP190" i="3"/>
  <c r="BX190" i="3"/>
  <c r="BP735" i="3"/>
  <c r="BX735" i="3"/>
  <c r="BX932" i="3"/>
  <c r="BP932" i="3"/>
  <c r="BP545" i="3"/>
  <c r="BX545" i="3"/>
  <c r="BP668" i="3"/>
  <c r="BX668" i="3"/>
  <c r="BX465" i="3"/>
  <c r="BP465" i="3"/>
  <c r="BP426" i="3"/>
  <c r="BX426" i="3"/>
  <c r="BP191" i="3"/>
  <c r="BX191" i="3"/>
  <c r="BP826" i="3"/>
  <c r="BX826" i="3"/>
  <c r="BP309" i="3"/>
  <c r="BX309" i="3"/>
  <c r="BX959" i="3"/>
  <c r="BP959" i="3"/>
  <c r="BP656" i="3"/>
  <c r="BX656" i="3"/>
  <c r="BP115" i="3"/>
  <c r="BX115" i="3"/>
  <c r="BP249" i="3"/>
  <c r="BX249" i="3"/>
  <c r="BP673" i="3"/>
  <c r="BX673" i="3"/>
  <c r="BP917" i="3"/>
  <c r="BX917" i="3"/>
  <c r="BX292" i="3"/>
  <c r="BP292" i="3"/>
  <c r="BP536" i="3"/>
  <c r="BX536" i="3"/>
  <c r="BP925" i="3"/>
  <c r="BX925" i="3"/>
  <c r="BP146" i="3"/>
  <c r="BX146" i="3"/>
  <c r="BX363" i="3"/>
  <c r="BP363" i="3"/>
  <c r="BP174" i="3"/>
  <c r="BX174" i="3"/>
  <c r="BX625" i="3"/>
  <c r="BP625" i="3"/>
  <c r="BP869" i="3"/>
  <c r="BX869" i="3"/>
  <c r="BX222" i="3"/>
  <c r="BP222" i="3"/>
  <c r="BX331" i="3"/>
  <c r="BP331" i="3"/>
  <c r="BP991" i="3"/>
  <c r="BX991" i="3"/>
  <c r="BP109" i="3"/>
  <c r="BX109" i="3"/>
  <c r="BP323" i="3"/>
  <c r="BX323" i="3"/>
  <c r="BP127" i="3"/>
  <c r="BX127" i="3"/>
  <c r="BP762" i="3"/>
  <c r="BX762" i="3"/>
  <c r="BX512" i="3"/>
  <c r="BP512" i="3"/>
  <c r="BP757" i="3"/>
  <c r="BX757" i="3"/>
  <c r="BP357" i="3"/>
  <c r="BX357" i="3"/>
  <c r="BX142" i="3"/>
  <c r="BP142" i="3"/>
  <c r="BP638" i="3"/>
  <c r="BX638" i="3"/>
  <c r="BP445" i="3"/>
  <c r="BX445" i="3"/>
  <c r="BX318" i="3"/>
  <c r="BP318" i="3"/>
  <c r="BP684" i="3"/>
  <c r="BX684" i="3"/>
  <c r="BP119" i="3"/>
  <c r="BX119" i="3"/>
  <c r="BP754" i="3"/>
  <c r="BX754" i="3"/>
  <c r="BP27" i="3"/>
  <c r="BX27" i="3"/>
  <c r="BX582" i="3"/>
  <c r="BP582" i="3"/>
  <c r="BP504" i="3"/>
  <c r="BX504" i="3"/>
  <c r="BP749" i="3"/>
  <c r="BX749" i="3"/>
  <c r="BP636" i="3"/>
  <c r="BX636" i="3"/>
  <c r="BX880" i="3"/>
  <c r="BP880" i="3"/>
  <c r="BP113" i="3"/>
  <c r="BX113" i="3"/>
  <c r="BP99" i="3"/>
  <c r="BX99" i="3"/>
  <c r="BP233" i="3"/>
  <c r="BX233" i="3"/>
  <c r="BP641" i="3"/>
  <c r="BX641" i="3"/>
  <c r="BP80" i="3"/>
  <c r="BX80" i="3"/>
  <c r="BP204" i="3"/>
  <c r="BX204" i="3"/>
  <c r="BX803" i="3"/>
  <c r="BP803" i="3"/>
  <c r="BP541" i="3"/>
  <c r="BX541" i="3"/>
  <c r="BP908" i="3"/>
  <c r="BX908" i="3"/>
  <c r="BX151" i="3"/>
  <c r="BP151" i="3"/>
  <c r="BP786" i="3"/>
  <c r="BX786" i="3"/>
  <c r="BP134" i="3"/>
  <c r="BX134" i="3"/>
  <c r="BP782" i="3"/>
  <c r="BX782" i="3"/>
  <c r="BX353" i="3"/>
  <c r="BP353" i="3"/>
  <c r="BX507" i="3"/>
  <c r="BP507" i="3"/>
  <c r="BP585" i="3"/>
  <c r="BX585" i="3"/>
  <c r="BP736" i="3"/>
  <c r="BX736" i="3"/>
  <c r="BX795" i="3"/>
  <c r="BP795" i="3"/>
  <c r="BD743" i="3"/>
  <c r="BD825" i="3"/>
  <c r="BD495" i="3"/>
  <c r="BD297" i="3"/>
  <c r="BD516" i="3"/>
  <c r="BD245" i="3"/>
  <c r="BD650" i="3"/>
  <c r="BD485" i="3"/>
  <c r="BD938" i="3"/>
  <c r="BD925" i="3"/>
  <c r="BD392" i="3"/>
  <c r="BD526" i="3"/>
  <c r="BD545" i="3"/>
  <c r="BD741" i="3"/>
  <c r="BD200" i="3"/>
  <c r="BD400" i="3"/>
  <c r="BD603" i="3"/>
  <c r="BD273" i="3"/>
  <c r="BD361" i="3"/>
  <c r="BD357" i="3"/>
  <c r="BD842" i="3"/>
  <c r="BD751" i="3"/>
  <c r="BD890" i="3"/>
  <c r="BD203" i="3"/>
  <c r="BD456" i="3"/>
  <c r="BD49" i="3"/>
  <c r="BD972" i="3"/>
  <c r="BD124" i="3"/>
  <c r="BD860" i="3"/>
  <c r="BD556" i="3"/>
  <c r="BD581" i="3"/>
  <c r="BD910" i="3"/>
  <c r="BD715" i="3"/>
  <c r="BD215" i="3"/>
  <c r="BD856" i="3"/>
  <c r="BD130" i="3"/>
  <c r="BD647" i="3"/>
  <c r="BD405" i="3"/>
  <c r="BD63" i="3"/>
  <c r="BD149" i="3"/>
  <c r="BD609" i="3"/>
  <c r="BD514" i="3"/>
  <c r="BD951" i="3"/>
  <c r="BD847" i="3"/>
  <c r="BD690" i="3"/>
  <c r="BD701" i="3"/>
  <c r="BD813" i="3"/>
  <c r="BD231" i="3"/>
  <c r="BD244" i="3"/>
  <c r="BD439" i="3"/>
  <c r="BD626" i="3"/>
  <c r="BD76" i="3"/>
  <c r="BD838" i="3"/>
  <c r="BD285" i="3"/>
  <c r="BD646" i="3"/>
  <c r="BD28" i="3"/>
  <c r="BD878" i="3"/>
  <c r="BD544" i="3"/>
  <c r="BD275" i="3"/>
  <c r="BD759" i="3"/>
  <c r="BD354" i="3"/>
  <c r="BD713" i="3"/>
  <c r="BD409" i="3"/>
  <c r="BD527" i="3"/>
  <c r="BD850" i="3"/>
  <c r="BD835" i="3"/>
  <c r="BD64" i="3"/>
  <c r="BD584" i="3"/>
  <c r="BD117" i="3"/>
  <c r="BD146" i="3"/>
  <c r="BD731" i="3"/>
  <c r="BD625" i="3"/>
  <c r="BD960" i="3"/>
  <c r="BD113" i="3"/>
  <c r="BD403" i="3"/>
  <c r="BD93" i="3"/>
  <c r="BD822" i="3"/>
  <c r="BD849" i="3"/>
  <c r="BD817" i="3"/>
  <c r="BD242" i="3"/>
  <c r="BD552" i="3"/>
  <c r="BD305" i="3"/>
  <c r="BD38" i="3"/>
  <c r="BD689" i="3"/>
  <c r="BU452" i="3"/>
  <c r="BM452" i="3"/>
  <c r="BM883" i="3"/>
  <c r="BU883" i="3"/>
  <c r="BM710" i="3"/>
  <c r="BU710" i="3"/>
  <c r="BM603" i="3"/>
  <c r="BU603" i="3"/>
  <c r="BM946" i="3"/>
  <c r="BU946" i="3"/>
  <c r="BM303" i="3"/>
  <c r="BM682" i="3"/>
  <c r="BM789" i="3"/>
  <c r="BU789" i="3"/>
  <c r="BU542" i="3"/>
  <c r="BM542" i="3"/>
  <c r="BU301" i="3"/>
  <c r="BU940" i="3"/>
  <c r="BM940" i="3"/>
  <c r="BM534" i="3"/>
  <c r="BU534" i="3"/>
  <c r="BU105" i="3"/>
  <c r="BM105" i="3"/>
  <c r="BU879" i="3"/>
  <c r="BM879" i="3"/>
  <c r="BM575" i="3"/>
  <c r="BU575" i="3"/>
  <c r="BM222" i="3"/>
  <c r="BU222" i="3"/>
  <c r="BN90" i="3"/>
  <c r="BV90" i="3"/>
  <c r="BV615" i="3"/>
  <c r="BN615" i="3"/>
  <c r="BN402" i="3"/>
  <c r="BV402" i="3"/>
  <c r="BV270" i="3"/>
  <c r="BN270" i="3"/>
  <c r="BN188" i="3"/>
  <c r="BV188" i="3"/>
  <c r="BN196" i="3"/>
  <c r="BV196" i="3"/>
  <c r="BN930" i="3"/>
  <c r="BV930" i="3"/>
  <c r="BV563" i="3"/>
  <c r="BN563" i="3"/>
  <c r="BV998" i="3"/>
  <c r="BN998" i="3"/>
  <c r="BV125" i="3"/>
  <c r="BN125" i="3"/>
  <c r="BN18" i="3"/>
  <c r="BN629" i="3"/>
  <c r="BV629" i="3"/>
  <c r="BV328" i="3"/>
  <c r="BN328" i="3"/>
  <c r="BV443" i="3"/>
  <c r="BN443" i="3"/>
  <c r="BN41" i="3"/>
  <c r="BV41" i="3"/>
  <c r="BN823" i="3"/>
  <c r="BV823" i="3"/>
  <c r="BN917" i="3"/>
  <c r="BV917" i="3"/>
  <c r="BN845" i="3"/>
  <c r="BV845" i="3"/>
  <c r="BV536" i="3"/>
  <c r="BN536" i="3"/>
  <c r="BN296" i="3"/>
  <c r="BV296" i="3"/>
  <c r="BN69" i="3"/>
  <c r="BV69" i="3"/>
  <c r="BV334" i="3"/>
  <c r="BN334" i="3"/>
  <c r="BN460" i="3"/>
  <c r="BV460" i="3"/>
  <c r="BN924" i="3"/>
  <c r="BV924" i="3"/>
  <c r="BN540" i="3"/>
  <c r="BV540" i="3"/>
  <c r="BN533" i="3"/>
  <c r="BV533" i="3"/>
  <c r="BN840" i="3"/>
  <c r="BV840" i="3"/>
  <c r="BN774" i="3"/>
  <c r="BV774" i="3"/>
  <c r="BN975" i="3"/>
  <c r="BV975" i="3"/>
  <c r="BV610" i="3"/>
  <c r="BV164" i="3"/>
  <c r="BN164" i="3"/>
  <c r="BV662" i="3"/>
  <c r="BN662" i="3"/>
  <c r="BV981" i="3"/>
  <c r="BV339" i="3"/>
  <c r="BN339" i="3"/>
  <c r="BV987" i="3"/>
  <c r="BN987" i="3"/>
  <c r="BN743" i="3"/>
  <c r="BV743" i="3"/>
  <c r="BN478" i="3"/>
  <c r="BV478" i="3"/>
  <c r="BN313" i="3"/>
  <c r="BV313" i="3"/>
  <c r="BV355" i="3"/>
  <c r="BN355" i="3"/>
  <c r="BN564" i="3"/>
  <c r="BN66" i="3"/>
  <c r="BV66" i="3"/>
  <c r="BN788" i="3"/>
  <c r="BV788" i="3"/>
  <c r="BN907" i="3"/>
  <c r="BV907" i="3"/>
  <c r="BV434" i="3"/>
  <c r="BN434" i="3"/>
  <c r="BN167" i="3"/>
  <c r="BV167" i="3"/>
  <c r="BV281" i="3"/>
  <c r="BN281" i="3"/>
  <c r="BN379" i="3"/>
  <c r="BV379" i="3"/>
  <c r="BN748" i="3"/>
  <c r="BN722" i="3"/>
  <c r="BV722" i="3"/>
  <c r="BN942" i="3"/>
  <c r="BV942" i="3"/>
  <c r="BV1002" i="3"/>
  <c r="BN1002" i="3"/>
  <c r="BN62" i="3"/>
  <c r="BV62" i="3"/>
  <c r="BV75" i="3"/>
  <c r="BN75" i="3"/>
  <c r="BN256" i="3"/>
  <c r="BV256" i="3"/>
  <c r="BN506" i="3"/>
  <c r="BV506" i="3"/>
  <c r="BV940" i="3"/>
  <c r="BN940" i="3"/>
  <c r="BN839" i="3"/>
  <c r="BV839" i="3"/>
  <c r="BV866" i="3"/>
  <c r="BN866" i="3"/>
  <c r="BV499" i="3"/>
  <c r="BN499" i="3"/>
  <c r="BN58" i="3"/>
  <c r="BV58" i="3"/>
  <c r="BN364" i="3"/>
  <c r="BV364" i="3"/>
  <c r="BV962" i="3"/>
  <c r="BN962" i="3"/>
  <c r="BN868" i="3"/>
  <c r="BV868" i="3"/>
  <c r="BN106" i="3"/>
  <c r="BV106" i="3"/>
  <c r="BN970" i="3"/>
  <c r="BV970" i="3"/>
  <c r="BV653" i="3"/>
  <c r="BV525" i="3"/>
  <c r="BN525" i="3"/>
  <c r="BN821" i="3"/>
  <c r="BV821" i="3"/>
  <c r="BO1003" i="3"/>
  <c r="BW1003" i="3"/>
  <c r="BO826" i="3"/>
  <c r="BW826" i="3"/>
  <c r="BO579" i="3"/>
  <c r="BW579" i="3"/>
  <c r="BO293" i="3"/>
  <c r="BW293" i="3"/>
  <c r="BO466" i="3"/>
  <c r="BW466" i="3"/>
  <c r="BW925" i="3"/>
  <c r="BO925" i="3"/>
  <c r="BO312" i="3"/>
  <c r="BW312" i="3"/>
  <c r="BW980" i="3"/>
  <c r="BO980" i="3"/>
  <c r="BW317" i="3"/>
  <c r="BO317" i="3"/>
  <c r="BO629" i="3"/>
  <c r="BW629" i="3"/>
  <c r="BO338" i="3"/>
  <c r="BW338" i="3"/>
  <c r="BO115" i="3"/>
  <c r="BW115" i="3"/>
  <c r="BO448" i="3"/>
  <c r="BW448" i="3"/>
  <c r="BO653" i="3"/>
  <c r="BW653" i="3"/>
  <c r="BO1004" i="3"/>
  <c r="BW1004" i="3"/>
  <c r="BW536" i="3"/>
  <c r="BO536" i="3"/>
  <c r="BO1002" i="3"/>
  <c r="BW1002" i="3"/>
  <c r="BO43" i="3"/>
  <c r="BW43" i="3"/>
  <c r="BO91" i="3"/>
  <c r="BW91" i="3"/>
  <c r="BO163" i="3"/>
  <c r="BW163" i="3"/>
  <c r="BO227" i="3"/>
  <c r="BW227" i="3"/>
  <c r="BO903" i="3"/>
  <c r="BW903" i="3"/>
  <c r="BW493" i="3"/>
  <c r="BO493" i="3"/>
  <c r="BO945" i="3"/>
  <c r="BW945" i="3"/>
  <c r="BO169" i="3"/>
  <c r="BW169" i="3"/>
  <c r="BO879" i="3"/>
  <c r="BW879" i="3"/>
  <c r="BO888" i="3"/>
  <c r="BW888" i="3"/>
  <c r="BO630" i="3"/>
  <c r="BW630" i="3"/>
  <c r="BW874" i="3"/>
  <c r="BO874" i="3"/>
  <c r="BO779" i="3"/>
  <c r="BW779" i="3"/>
  <c r="BW549" i="3"/>
  <c r="BO549" i="3"/>
  <c r="BW18" i="3"/>
  <c r="BO18" i="3"/>
  <c r="BO93" i="3"/>
  <c r="BW93" i="3"/>
  <c r="BO487" i="3"/>
  <c r="BW487" i="3"/>
  <c r="BO51" i="3"/>
  <c r="BW51" i="3"/>
  <c r="BO56" i="3"/>
  <c r="BW56" i="3"/>
  <c r="BO330" i="3"/>
  <c r="BW330" i="3"/>
  <c r="BW151" i="3"/>
  <c r="BO151" i="3"/>
  <c r="BO834" i="3"/>
  <c r="BW834" i="3"/>
  <c r="BO444" i="3"/>
  <c r="BW444" i="3"/>
  <c r="BW72" i="3"/>
  <c r="BO72" i="3"/>
  <c r="BO605" i="3"/>
  <c r="BW605" i="3"/>
  <c r="BO865" i="3"/>
  <c r="BW865" i="3"/>
  <c r="BO594" i="3"/>
  <c r="BW594" i="3"/>
  <c r="BO809" i="3"/>
  <c r="BW809" i="3"/>
  <c r="BO195" i="3"/>
  <c r="BW195" i="3"/>
  <c r="BW176" i="3"/>
  <c r="BO176" i="3"/>
  <c r="BW541" i="3"/>
  <c r="BO541" i="3"/>
  <c r="BO611" i="3"/>
  <c r="BW611" i="3"/>
  <c r="BO180" i="3"/>
  <c r="BW180" i="3"/>
  <c r="BO224" i="3"/>
  <c r="BW224" i="3"/>
  <c r="BW693" i="3"/>
  <c r="BO693" i="3"/>
  <c r="BW134" i="3"/>
  <c r="BO134" i="3"/>
  <c r="BO729" i="3"/>
  <c r="BW729" i="3"/>
  <c r="BW403" i="3"/>
  <c r="BO403" i="3"/>
  <c r="BO145" i="3"/>
  <c r="BW145" i="3"/>
  <c r="BO510" i="3"/>
  <c r="BW510" i="3"/>
  <c r="BW424" i="3"/>
  <c r="BO424" i="3"/>
  <c r="BW889" i="3"/>
  <c r="BO889" i="3"/>
  <c r="BO505" i="3"/>
  <c r="BW505" i="3"/>
  <c r="BW471" i="3"/>
  <c r="BO471" i="3"/>
  <c r="BW829" i="3"/>
  <c r="BO829" i="3"/>
  <c r="BW654" i="3"/>
  <c r="BO654" i="3"/>
  <c r="BO950" i="3"/>
  <c r="BW950" i="3"/>
  <c r="BO375" i="3"/>
  <c r="BW375" i="3"/>
  <c r="BO733" i="3"/>
  <c r="BW733" i="3"/>
  <c r="BO989" i="3"/>
  <c r="BW989" i="3"/>
  <c r="BO76" i="3"/>
  <c r="BW76" i="3"/>
  <c r="BW735" i="3"/>
  <c r="BO735" i="3"/>
  <c r="BO702" i="3"/>
  <c r="BW702" i="3"/>
  <c r="BW476" i="3"/>
  <c r="BO476" i="3"/>
  <c r="BW289" i="3"/>
  <c r="BO289" i="3"/>
  <c r="BO548" i="3"/>
  <c r="BW548" i="3"/>
  <c r="BW676" i="3"/>
  <c r="BO676" i="3"/>
  <c r="BW932" i="3"/>
  <c r="BO932" i="3"/>
  <c r="BO756" i="3"/>
  <c r="BW756" i="3"/>
  <c r="BW800" i="3"/>
  <c r="BO800" i="3"/>
  <c r="BO645" i="3"/>
  <c r="BW645" i="3"/>
  <c r="BO307" i="3"/>
  <c r="BW307" i="3"/>
  <c r="BW808" i="3"/>
  <c r="BO808" i="3"/>
  <c r="BW404" i="3"/>
  <c r="BO404" i="3"/>
  <c r="BW247" i="3"/>
  <c r="BO247" i="3"/>
  <c r="BW503" i="3"/>
  <c r="BO503" i="3"/>
  <c r="BP299" i="3"/>
  <c r="BX299" i="3"/>
  <c r="BX934" i="3"/>
  <c r="BP934" i="3"/>
  <c r="BP804" i="3"/>
  <c r="BX804" i="3"/>
  <c r="BX768" i="3"/>
  <c r="BP768" i="3"/>
  <c r="BP756" i="3"/>
  <c r="BX756" i="3"/>
  <c r="BP145" i="3"/>
  <c r="BX145" i="3"/>
  <c r="BX37" i="3"/>
  <c r="BP37" i="3"/>
  <c r="BP46" i="3"/>
  <c r="BX46" i="3"/>
  <c r="BP229" i="3"/>
  <c r="BX229" i="3"/>
  <c r="BX13" i="3"/>
  <c r="BP13" i="3"/>
  <c r="BP724" i="3"/>
  <c r="BX724" i="3"/>
  <c r="BX812" i="3"/>
  <c r="BP812" i="3"/>
  <c r="BX935" i="3"/>
  <c r="BP935" i="3"/>
  <c r="BP454" i="3"/>
  <c r="BX454" i="3"/>
  <c r="BP750" i="3"/>
  <c r="BX750" i="3"/>
  <c r="BP569" i="3"/>
  <c r="BX569" i="3"/>
  <c r="BX739" i="3"/>
  <c r="BP739" i="3"/>
  <c r="BP73" i="3"/>
  <c r="BX73" i="3"/>
  <c r="BP519" i="3"/>
  <c r="BX519" i="3"/>
  <c r="BP787" i="3"/>
  <c r="BX787" i="3"/>
  <c r="BP370" i="3"/>
  <c r="BX370" i="3"/>
  <c r="BP561" i="3"/>
  <c r="BX561" i="3"/>
  <c r="BP849" i="3"/>
  <c r="BX849" i="3"/>
  <c r="BP861" i="3"/>
  <c r="BX861" i="3"/>
  <c r="BP974" i="3"/>
  <c r="BX974" i="3"/>
  <c r="BP88" i="3"/>
  <c r="BX88" i="3"/>
  <c r="BP710" i="3"/>
  <c r="BX710" i="3"/>
  <c r="BX825" i="3"/>
  <c r="BP825" i="3"/>
  <c r="BP877" i="3"/>
  <c r="BX877" i="3"/>
  <c r="BP361" i="3"/>
  <c r="BX361" i="3"/>
  <c r="BX434" i="3"/>
  <c r="BP434" i="3"/>
  <c r="BP253" i="3"/>
  <c r="BX253" i="3"/>
  <c r="BP156" i="3"/>
  <c r="BX156" i="3"/>
  <c r="BP311" i="3"/>
  <c r="BX311" i="3"/>
  <c r="BP310" i="3"/>
  <c r="BX310" i="3"/>
  <c r="BP992" i="3"/>
  <c r="BX992" i="3"/>
  <c r="BP842" i="3"/>
  <c r="BX842" i="3"/>
  <c r="BX856" i="3"/>
  <c r="BP856" i="3"/>
  <c r="BP60" i="3"/>
  <c r="BX60" i="3"/>
  <c r="BP478" i="3"/>
  <c r="BX478" i="3"/>
  <c r="BP162" i="3"/>
  <c r="BX162" i="3"/>
  <c r="BP279" i="3"/>
  <c r="BX279" i="3"/>
  <c r="BX998" i="3"/>
  <c r="BP998" i="3"/>
  <c r="BX665" i="3"/>
  <c r="BP665" i="3"/>
  <c r="BP176" i="3"/>
  <c r="BX176" i="3"/>
  <c r="BP796" i="3"/>
  <c r="BX796" i="3"/>
  <c r="BP902" i="3"/>
  <c r="BX902" i="3"/>
  <c r="BP66" i="3"/>
  <c r="BX66" i="3"/>
  <c r="BP646" i="3"/>
  <c r="BX646" i="3"/>
  <c r="BP483" i="3"/>
  <c r="BX483" i="3"/>
  <c r="BP167" i="3"/>
  <c r="BX167" i="3"/>
  <c r="BP610" i="3"/>
  <c r="BX610" i="3"/>
  <c r="BX198" i="3"/>
  <c r="BP198" i="3"/>
  <c r="BX836" i="3"/>
  <c r="BP836" i="3"/>
  <c r="BX743" i="3"/>
  <c r="BP743" i="3"/>
  <c r="BX765" i="3"/>
  <c r="BP765" i="3"/>
  <c r="BP969" i="3"/>
  <c r="BX969" i="3"/>
  <c r="BP447" i="3"/>
  <c r="BX447" i="3"/>
  <c r="BX975" i="3"/>
  <c r="BP975" i="3"/>
  <c r="BX228" i="3"/>
  <c r="BP228" i="3"/>
  <c r="BP495" i="3"/>
  <c r="BX495" i="3"/>
  <c r="BP394" i="3"/>
  <c r="BX394" i="3"/>
  <c r="BP159" i="3"/>
  <c r="BX159" i="3"/>
  <c r="BX986" i="3"/>
  <c r="BP986" i="3"/>
  <c r="BX287" i="3"/>
  <c r="BP287" i="3"/>
  <c r="BP501" i="3"/>
  <c r="BX501" i="3"/>
  <c r="BP402" i="3"/>
  <c r="BX402" i="3"/>
  <c r="BP237" i="3"/>
  <c r="BX237" i="3"/>
  <c r="BP85" i="3"/>
  <c r="BX85" i="3"/>
  <c r="BX417" i="3"/>
  <c r="BP417" i="3"/>
  <c r="BP272" i="3"/>
  <c r="BX272" i="3"/>
  <c r="BP948" i="3"/>
  <c r="BX948" i="3"/>
  <c r="BX987" i="3"/>
  <c r="BP987" i="3"/>
  <c r="BX586" i="3"/>
  <c r="BP586" i="3"/>
  <c r="BX341" i="3"/>
  <c r="BP341" i="3"/>
  <c r="BX354" i="3"/>
  <c r="BP354" i="3"/>
  <c r="BX593" i="3"/>
  <c r="BP593" i="3"/>
  <c r="BX540" i="3"/>
  <c r="BP540" i="3"/>
  <c r="BX291" i="3"/>
  <c r="BP291" i="3"/>
  <c r="BX374" i="3"/>
  <c r="BP374" i="3"/>
  <c r="BX600" i="3"/>
  <c r="BP600" i="3"/>
  <c r="BP319" i="3"/>
  <c r="BX319" i="3"/>
  <c r="BX562" i="3"/>
  <c r="BP562" i="3"/>
  <c r="BD145" i="3"/>
  <c r="BD834" i="3"/>
  <c r="BD936" i="3"/>
  <c r="BD449" i="3"/>
  <c r="BD418" i="3"/>
  <c r="BD437" i="3"/>
  <c r="BD832" i="3"/>
  <c r="BD904" i="3"/>
  <c r="BD744" i="3"/>
  <c r="BD470" i="3"/>
  <c r="BD329" i="3"/>
  <c r="BD513" i="3"/>
  <c r="BD350" i="3"/>
  <c r="BD419" i="3"/>
  <c r="BD265" i="3"/>
  <c r="BD683" i="3"/>
  <c r="BD82" i="3"/>
  <c r="BD34" i="3"/>
  <c r="BD765" i="3"/>
  <c r="BD348" i="3"/>
  <c r="BD945" i="3"/>
  <c r="BD295" i="3"/>
  <c r="BD102" i="3"/>
  <c r="BD18" i="3"/>
  <c r="BD157" i="3"/>
  <c r="BD785" i="3"/>
  <c r="BD673" i="3"/>
  <c r="BD339" i="3"/>
  <c r="BD709" i="3"/>
  <c r="BD902" i="3"/>
  <c r="BD387" i="3"/>
  <c r="BD246" i="3"/>
  <c r="BD877" i="3"/>
  <c r="BD892" i="3"/>
  <c r="BD341" i="3"/>
  <c r="BD326" i="3"/>
  <c r="BD553" i="3"/>
  <c r="BD95" i="3"/>
  <c r="BD212" i="3"/>
  <c r="BD870" i="3"/>
  <c r="BD507" i="3"/>
  <c r="BD844" i="3"/>
  <c r="BD921" i="3"/>
  <c r="BD27" i="3"/>
  <c r="BD404" i="3"/>
  <c r="BD395" i="3"/>
  <c r="BD100" i="3"/>
  <c r="BD501" i="3"/>
  <c r="BD866" i="3"/>
  <c r="BD831" i="3"/>
  <c r="BD355" i="3"/>
  <c r="BD140" i="3"/>
  <c r="BD360" i="3"/>
  <c r="BD167" i="3"/>
  <c r="BD158" i="3"/>
  <c r="BD641" i="3"/>
  <c r="BD861" i="3"/>
  <c r="BD243" i="3"/>
  <c r="BD45" i="3"/>
  <c r="BD1003" i="3"/>
  <c r="BD468" i="3"/>
  <c r="BD810" i="3"/>
  <c r="BD614" i="3"/>
  <c r="BD1002" i="3"/>
  <c r="BD494" i="3"/>
  <c r="BD565" i="3"/>
  <c r="BD732" i="3"/>
  <c r="BD706" i="3"/>
  <c r="BD839" i="3"/>
  <c r="BD193" i="3"/>
  <c r="BD252" i="3"/>
  <c r="BD247" i="3"/>
  <c r="BD59" i="3"/>
  <c r="BD223" i="3"/>
  <c r="BD729" i="3"/>
  <c r="BD649" i="3"/>
  <c r="BD366" i="3"/>
  <c r="BD493" i="3"/>
  <c r="BD432" i="3"/>
  <c r="BD687" i="3"/>
  <c r="BD887" i="3"/>
  <c r="BD592" i="3"/>
  <c r="BD12" i="3"/>
  <c r="B35" i="14"/>
  <c r="M5" i="18"/>
  <c r="B60" i="28"/>
  <c r="BV320" i="3" l="1"/>
  <c r="BN505" i="3"/>
  <c r="BV243" i="3"/>
  <c r="BN202" i="3"/>
  <c r="BM413" i="3"/>
  <c r="BV578" i="3"/>
  <c r="BV829" i="3"/>
  <c r="BN393" i="3"/>
  <c r="BV172" i="3"/>
  <c r="BN863" i="3"/>
  <c r="BN561" i="3"/>
  <c r="BN85" i="3"/>
  <c r="BN101" i="3"/>
  <c r="BN697" i="3"/>
  <c r="BV698" i="3"/>
  <c r="BV197" i="3"/>
  <c r="BV633" i="3"/>
  <c r="P22" i="6"/>
  <c r="BN776" i="3"/>
  <c r="BV246" i="3"/>
  <c r="BH8" i="1"/>
  <c r="BH9" i="1"/>
  <c r="BI6" i="1"/>
  <c r="B26" i="3"/>
  <c r="B27" i="1"/>
  <c r="BN603" i="3"/>
  <c r="BM166" i="3"/>
  <c r="D77" i="6"/>
  <c r="E77" i="6"/>
  <c r="E187" i="6" s="1"/>
  <c r="E23" i="6"/>
  <c r="D23" i="6"/>
  <c r="BN118" i="3"/>
  <c r="BU203" i="3"/>
  <c r="BU353" i="3"/>
  <c r="BM636" i="3"/>
  <c r="BU243" i="3"/>
  <c r="BU253" i="3"/>
  <c r="BM110" i="3"/>
  <c r="BU661" i="3"/>
  <c r="BU773" i="3"/>
  <c r="BM777" i="3"/>
  <c r="BN264" i="3"/>
  <c r="BU747" i="3"/>
  <c r="BM224" i="3"/>
  <c r="BU92" i="3"/>
  <c r="BN145" i="3"/>
  <c r="BV77" i="3"/>
  <c r="BV326" i="3"/>
  <c r="BV750" i="3"/>
  <c r="BN772" i="3"/>
  <c r="BU667" i="3"/>
  <c r="BV535" i="3"/>
  <c r="BN875" i="3"/>
  <c r="BN558" i="3"/>
  <c r="BV276" i="3"/>
  <c r="BN619" i="3"/>
  <c r="BN706" i="3"/>
  <c r="BV225" i="3"/>
  <c r="BN372" i="3"/>
  <c r="BV228" i="3"/>
  <c r="BU824" i="3"/>
  <c r="BV530" i="3"/>
  <c r="BM300" i="3"/>
  <c r="BV89" i="3"/>
  <c r="BN966" i="3"/>
  <c r="BV56" i="3"/>
  <c r="BU55" i="3"/>
  <c r="BN960" i="3"/>
  <c r="BV232" i="3"/>
  <c r="BV345" i="3"/>
  <c r="BV757" i="3"/>
  <c r="BU995" i="3"/>
  <c r="BN708" i="3"/>
  <c r="BN755" i="3"/>
  <c r="BN378" i="3"/>
  <c r="BM704" i="3"/>
  <c r="BV305" i="3"/>
  <c r="BV194" i="3"/>
  <c r="BV712" i="3"/>
  <c r="BV124" i="3"/>
  <c r="BN534" i="3"/>
  <c r="BV230" i="3"/>
  <c r="BU427" i="3"/>
  <c r="BV548" i="3"/>
  <c r="BV133" i="3"/>
  <c r="BM590" i="3"/>
  <c r="BV934" i="3"/>
  <c r="BN767" i="3"/>
  <c r="BU626" i="3"/>
  <c r="BV46" i="3"/>
  <c r="BV867" i="3"/>
  <c r="BN627" i="3"/>
  <c r="BN366" i="3"/>
  <c r="BV580" i="3"/>
  <c r="BM798" i="3"/>
  <c r="BV189" i="3"/>
  <c r="BN620" i="3"/>
  <c r="BN61" i="3"/>
  <c r="BV92" i="3"/>
  <c r="BV476" i="3"/>
  <c r="BU414" i="3"/>
  <c r="BN838" i="3"/>
  <c r="BV175" i="3"/>
  <c r="BV991" i="3"/>
  <c r="BV836" i="3"/>
  <c r="BV765" i="3"/>
  <c r="BM41" i="3"/>
  <c r="BN25" i="3"/>
  <c r="BV459" i="3"/>
  <c r="BU79" i="3"/>
  <c r="BV969" i="3"/>
  <c r="BV278" i="3"/>
  <c r="BV373" i="3"/>
  <c r="BN909" i="3"/>
  <c r="BN325" i="3"/>
  <c r="BM532" i="3"/>
  <c r="BV887" i="3"/>
  <c r="BN928" i="3"/>
  <c r="BM279" i="3"/>
  <c r="BU109" i="3"/>
  <c r="BM816" i="3"/>
  <c r="BV472" i="3"/>
  <c r="BV223" i="3"/>
  <c r="BV40" i="3"/>
  <c r="BV521" i="3"/>
  <c r="BM172" i="3"/>
  <c r="BV49" i="3"/>
  <c r="BN982" i="3"/>
  <c r="BV78" i="3"/>
  <c r="BV135" i="3"/>
  <c r="BV442" i="3"/>
  <c r="BN675" i="3"/>
  <c r="BN295" i="3"/>
  <c r="BV538" i="3"/>
  <c r="BN586" i="3"/>
  <c r="BV862" i="3"/>
  <c r="BV566" i="3"/>
  <c r="BN769" i="3"/>
  <c r="BV248" i="3"/>
  <c r="BV15" i="3"/>
  <c r="BV616" i="3"/>
  <c r="BN581" i="3"/>
  <c r="BN166" i="3"/>
  <c r="BV437" i="3"/>
  <c r="BN531" i="3"/>
  <c r="BV428" i="3"/>
  <c r="BU78" i="3"/>
  <c r="BN605" i="3"/>
  <c r="BN451" i="3"/>
  <c r="BV312" i="3"/>
  <c r="BM95" i="3"/>
  <c r="BV314" i="3"/>
  <c r="BM863" i="3"/>
  <c r="BU19" i="3"/>
  <c r="BV593" i="3"/>
  <c r="BU524" i="3"/>
  <c r="BV318" i="3"/>
  <c r="BV454" i="3"/>
  <c r="BV618" i="3"/>
  <c r="BU299" i="3"/>
  <c r="BM278" i="3"/>
  <c r="BV516" i="3"/>
  <c r="BV925" i="3"/>
  <c r="BU538" i="3"/>
  <c r="BN920" i="3"/>
  <c r="BV304" i="3"/>
  <c r="BN588" i="3"/>
  <c r="BV878" i="3"/>
  <c r="BU484" i="3"/>
  <c r="BV572" i="3"/>
  <c r="BN109" i="3"/>
  <c r="BV955" i="3"/>
  <c r="BV986" i="3"/>
  <c r="BV28" i="3"/>
  <c r="BU589" i="3"/>
  <c r="BU786" i="3"/>
  <c r="BV382" i="3"/>
  <c r="BU620" i="3"/>
  <c r="BN685" i="3"/>
  <c r="BM530" i="3"/>
  <c r="BV97" i="3"/>
  <c r="BV410" i="3"/>
  <c r="BN400" i="3"/>
  <c r="BM959" i="3"/>
  <c r="BV893" i="3"/>
  <c r="BN359" i="3"/>
  <c r="BM73" i="3"/>
  <c r="BM485" i="3"/>
  <c r="BU24" i="3"/>
  <c r="BU280" i="3"/>
  <c r="BM941" i="3"/>
  <c r="BU30" i="3"/>
  <c r="BU676" i="3"/>
  <c r="BU32" i="3"/>
  <c r="BM432" i="3"/>
  <c r="BU425" i="3"/>
  <c r="BU544" i="3"/>
  <c r="BM679" i="3"/>
  <c r="BM688" i="3"/>
  <c r="BU1004" i="3"/>
  <c r="BM478" i="3"/>
  <c r="BM271" i="3"/>
  <c r="BU489" i="3"/>
  <c r="BU104" i="3"/>
  <c r="BN598" i="3"/>
  <c r="BV606" i="3"/>
  <c r="BN215" i="3"/>
  <c r="BM593" i="3"/>
  <c r="BM833" i="3"/>
  <c r="BV271" i="3"/>
  <c r="BV763" i="3"/>
  <c r="BV944" i="3"/>
  <c r="BV654" i="3"/>
  <c r="BU745" i="3"/>
  <c r="BV892" i="3"/>
  <c r="BN659" i="3"/>
  <c r="BV307" i="3"/>
  <c r="BN94" i="3"/>
  <c r="BM641" i="3"/>
  <c r="BU651" i="3"/>
  <c r="BV508" i="3"/>
  <c r="BM221" i="3"/>
  <c r="BN239" i="3"/>
  <c r="BU281" i="3"/>
  <c r="BV843" i="3"/>
  <c r="BU848" i="3"/>
  <c r="BV204" i="3"/>
  <c r="BV319" i="3"/>
  <c r="BN19" i="3"/>
  <c r="BV624" i="3"/>
  <c r="BN333" i="3"/>
  <c r="BM933" i="3"/>
  <c r="BV227" i="3"/>
  <c r="BU430" i="3"/>
  <c r="BU499" i="3"/>
  <c r="BN885" i="3"/>
  <c r="BV720" i="3"/>
  <c r="BU873" i="3"/>
  <c r="BV17" i="3"/>
  <c r="BU11" i="3"/>
  <c r="BN218" i="3"/>
  <c r="BV635" i="3"/>
  <c r="BN113" i="3"/>
  <c r="BM870" i="3"/>
  <c r="BN424" i="3"/>
  <c r="BV466" i="3"/>
  <c r="BN141" i="3"/>
  <c r="BN554" i="3"/>
  <c r="BV562" i="3"/>
  <c r="BV936" i="3"/>
  <c r="BM336" i="3"/>
  <c r="BM741" i="3"/>
  <c r="BU904" i="3"/>
  <c r="BU424" i="3"/>
  <c r="BM17" i="3"/>
  <c r="BN804" i="3"/>
  <c r="BV162" i="3"/>
  <c r="BU61" i="3"/>
  <c r="BN938" i="3"/>
  <c r="BM294" i="3"/>
  <c r="BV691" i="3"/>
  <c r="BV447" i="3"/>
  <c r="BU145" i="3"/>
  <c r="BN652" i="3"/>
  <c r="BN255" i="3"/>
  <c r="BN404" i="3"/>
  <c r="BN91" i="3"/>
  <c r="BM428" i="3"/>
  <c r="BV150" i="3"/>
  <c r="BM39" i="3"/>
  <c r="BV289" i="3"/>
  <c r="BU908" i="3"/>
  <c r="BU723" i="3"/>
  <c r="BM529" i="3"/>
  <c r="BV429" i="3"/>
  <c r="BM644" i="3"/>
  <c r="BM179" i="3"/>
  <c r="BV211" i="3"/>
  <c r="BV842" i="3"/>
  <c r="BV509" i="3"/>
  <c r="BV904" i="3"/>
  <c r="BM683" i="3"/>
  <c r="BV502" i="3"/>
  <c r="BN771" i="3"/>
  <c r="BM914" i="3"/>
  <c r="BV689" i="3"/>
  <c r="BV992" i="3"/>
  <c r="BM728" i="3"/>
  <c r="BU770" i="3"/>
  <c r="BN198" i="3"/>
  <c r="BV513" i="3"/>
  <c r="BN294" i="3"/>
  <c r="BN392" i="3"/>
  <c r="BU684" i="3"/>
  <c r="BM698" i="3"/>
  <c r="BM124" i="3"/>
  <c r="BM437" i="3"/>
  <c r="BM337" i="3"/>
  <c r="BM298" i="3"/>
  <c r="BM998" i="3"/>
  <c r="BV440" i="3"/>
  <c r="BN977" i="3"/>
  <c r="BU126" i="3"/>
  <c r="BN796" i="3"/>
  <c r="BU471" i="3"/>
  <c r="BM112" i="3"/>
  <c r="BU944" i="3"/>
  <c r="BU256" i="3"/>
  <c r="BU189" i="3"/>
  <c r="BU766" i="3"/>
  <c r="BV864" i="3"/>
  <c r="BV98" i="3"/>
  <c r="BU795" i="3"/>
  <c r="BU22" i="3"/>
  <c r="BU838" i="3"/>
  <c r="BM146" i="3"/>
  <c r="BV134" i="3"/>
  <c r="BN983" i="3"/>
  <c r="BM562" i="3"/>
  <c r="BU91" i="3"/>
  <c r="BU158" i="3"/>
  <c r="BM191" i="3"/>
  <c r="BU874" i="3"/>
  <c r="BU543" i="3"/>
  <c r="BM500" i="3"/>
  <c r="BM540" i="3"/>
  <c r="BM638" i="3"/>
  <c r="BV589" i="3"/>
  <c r="BU309" i="3"/>
  <c r="BU423" i="3"/>
  <c r="BM226" i="3"/>
  <c r="BM558" i="3"/>
  <c r="BM252" i="3"/>
  <c r="BM821" i="3"/>
  <c r="BU785" i="3"/>
  <c r="BN579" i="3"/>
  <c r="BV742" i="3"/>
  <c r="BU727" i="3"/>
  <c r="BU310" i="3"/>
  <c r="BU474" i="3"/>
  <c r="BU13" i="3"/>
  <c r="BU613" i="3"/>
  <c r="BU473" i="3"/>
  <c r="BU973" i="3"/>
  <c r="BU377" i="3"/>
  <c r="BM906" i="3"/>
  <c r="BU64" i="3"/>
  <c r="BM867" i="3"/>
  <c r="BU343" i="3"/>
  <c r="BU495" i="3"/>
  <c r="BM659" i="3"/>
  <c r="BU80" i="3"/>
  <c r="BN727" i="3"/>
  <c r="BU921" i="3"/>
  <c r="BV168" i="3"/>
  <c r="BU412" i="3"/>
  <c r="BU269" i="3"/>
  <c r="BU687" i="3"/>
  <c r="BU434" i="3"/>
  <c r="BU202" i="3"/>
  <c r="BM570" i="3"/>
  <c r="BU715" i="3"/>
  <c r="BV208" i="3"/>
  <c r="BU307" i="3"/>
  <c r="BU945" i="3"/>
  <c r="BU648" i="3"/>
  <c r="BU535" i="3"/>
  <c r="BM703" i="3"/>
  <c r="BV367" i="3"/>
  <c r="BV585" i="3"/>
  <c r="BU545" i="3"/>
  <c r="BM497" i="3"/>
  <c r="BU586" i="3"/>
  <c r="BU48" i="3"/>
  <c r="BN112" i="3"/>
  <c r="BM757" i="3"/>
  <c r="BV968" i="3"/>
  <c r="BM490" i="3"/>
  <c r="BM909" i="3"/>
  <c r="BM669" i="3"/>
  <c r="BU744" i="3"/>
  <c r="BV361" i="3"/>
  <c r="BV375" i="3"/>
  <c r="BU286" i="3"/>
  <c r="BM135" i="3"/>
  <c r="BU778" i="3"/>
  <c r="BM138" i="3"/>
  <c r="BU1000" i="3"/>
  <c r="BU967" i="3"/>
  <c r="BU98" i="3"/>
  <c r="BM746" i="3"/>
  <c r="BN406" i="3"/>
  <c r="BN773" i="3"/>
  <c r="BN473" i="3"/>
  <c r="BM528" i="3"/>
  <c r="BU245" i="3"/>
  <c r="BU255" i="3"/>
  <c r="BM244" i="3"/>
  <c r="BU173" i="3"/>
  <c r="BU196" i="3"/>
  <c r="BU482" i="3"/>
  <c r="BV764" i="3"/>
  <c r="BU928" i="3"/>
  <c r="BU523" i="3"/>
  <c r="BU695" i="3"/>
  <c r="BV837" i="3"/>
  <c r="BU822" i="3"/>
  <c r="BM956" i="3"/>
  <c r="BU376" i="3"/>
  <c r="BU21" i="3"/>
  <c r="BV288" i="3"/>
  <c r="BV463" i="3"/>
  <c r="BU115" i="3"/>
  <c r="BU20" i="3"/>
  <c r="BU53" i="3"/>
  <c r="BU330" i="3"/>
  <c r="BU595" i="3"/>
  <c r="BU333" i="3"/>
  <c r="BU635" i="3"/>
  <c r="BM852" i="3"/>
  <c r="BM119" i="3"/>
  <c r="BU927" i="3"/>
  <c r="BM584" i="3"/>
  <c r="BU74" i="3"/>
  <c r="BU357" i="3"/>
  <c r="BV465" i="3"/>
  <c r="BM577" i="3"/>
  <c r="BM144" i="3"/>
  <c r="BU76" i="3"/>
  <c r="BU130" i="3"/>
  <c r="BN951" i="3"/>
  <c r="BM188" i="3"/>
  <c r="BM574" i="3"/>
  <c r="BM583" i="3"/>
  <c r="BM176" i="3"/>
  <c r="BM881" i="3"/>
  <c r="BV64" i="3"/>
  <c r="BN710" i="3"/>
  <c r="BU93" i="3"/>
  <c r="BU149" i="3"/>
  <c r="BV723" i="3"/>
  <c r="BV74" i="3"/>
  <c r="BV872" i="3"/>
  <c r="BU257" i="3"/>
  <c r="BM934" i="3"/>
  <c r="BM81" i="3"/>
  <c r="BM504" i="3"/>
  <c r="BV707" i="3"/>
  <c r="BU335" i="3"/>
  <c r="BU215" i="3"/>
  <c r="BU184" i="3"/>
  <c r="BM649" i="3"/>
  <c r="BM393" i="3"/>
  <c r="BM955" i="3"/>
  <c r="BN715" i="3"/>
  <c r="BU647" i="3"/>
  <c r="BM374" i="3"/>
  <c r="BU930" i="3"/>
  <c r="BU780" i="3"/>
  <c r="BM780" i="3"/>
  <c r="BU52" i="3"/>
  <c r="BU642" i="3"/>
  <c r="BN491" i="3"/>
  <c r="BU14" i="3"/>
  <c r="BM44" i="3"/>
  <c r="BV22" i="3"/>
  <c r="BV129" i="3"/>
  <c r="BU689" i="3"/>
  <c r="BU566" i="3"/>
  <c r="BU236" i="3"/>
  <c r="BU981" i="3"/>
  <c r="BM726" i="3"/>
  <c r="BN801" i="3"/>
  <c r="BV592" i="3"/>
  <c r="BU237" i="3"/>
  <c r="BM506" i="3"/>
  <c r="BV690" i="3"/>
  <c r="BM817" i="3"/>
  <c r="BU454" i="3"/>
  <c r="BV933" i="3"/>
  <c r="BU761" i="3"/>
  <c r="BU94" i="3"/>
  <c r="BM548" i="3"/>
  <c r="BU152" i="3"/>
  <c r="BU668" i="3"/>
  <c r="BU312" i="3"/>
  <c r="BM797" i="3"/>
  <c r="BM987" i="3"/>
  <c r="BM980" i="3"/>
  <c r="BM743" i="3"/>
  <c r="BV594" i="3"/>
  <c r="BM192" i="3"/>
  <c r="BU977" i="3"/>
  <c r="BU201" i="3"/>
  <c r="BU830" i="3"/>
  <c r="BM650" i="3"/>
  <c r="BV634" i="3"/>
  <c r="BU365" i="3"/>
  <c r="BM731" i="3"/>
  <c r="BU186" i="3"/>
  <c r="BU139" i="3"/>
  <c r="BU113" i="3"/>
  <c r="BU67" i="3"/>
  <c r="BN568" i="3"/>
  <c r="BM957" i="3"/>
  <c r="BN490" i="3"/>
  <c r="BU526" i="3"/>
  <c r="BM680" i="3"/>
  <c r="BU290" i="3"/>
  <c r="BM131" i="3"/>
  <c r="BU1003" i="3"/>
  <c r="BU943" i="3"/>
  <c r="BU250" i="3"/>
  <c r="BN154" i="3"/>
  <c r="BN488" i="3"/>
  <c r="BV53" i="3"/>
  <c r="BM101" i="3"/>
  <c r="BM246" i="3"/>
  <c r="BU512" i="3"/>
  <c r="BM511" i="3"/>
  <c r="BU740" i="3"/>
  <c r="BM920" i="3"/>
  <c r="BM211" i="3"/>
  <c r="BU364" i="3"/>
  <c r="BU546" i="3"/>
  <c r="BM265" i="3"/>
  <c r="BM774" i="3"/>
  <c r="BM213" i="3"/>
  <c r="BM902" i="3"/>
  <c r="BU623" i="3"/>
  <c r="BV380" i="3"/>
  <c r="BV524" i="3"/>
  <c r="BM329" i="3"/>
  <c r="BU129" i="3"/>
  <c r="BU633" i="3"/>
  <c r="BV782" i="3"/>
  <c r="BV235" i="3"/>
  <c r="BU815" i="3"/>
  <c r="BM559" i="3"/>
  <c r="BU851" i="3"/>
  <c r="BN827" i="3"/>
  <c r="BM154" i="3"/>
  <c r="BU272" i="3"/>
  <c r="BU805" i="3"/>
  <c r="BU549" i="3"/>
  <c r="BM492" i="3"/>
  <c r="BU884" i="3"/>
  <c r="BM381" i="3"/>
  <c r="BV798" i="3"/>
  <c r="BV148" i="3"/>
  <c r="BU77" i="3"/>
  <c r="BV556" i="3"/>
  <c r="BU82" i="3"/>
  <c r="BU678" i="3"/>
  <c r="BN332" i="3"/>
  <c r="BU764" i="3"/>
  <c r="BM938" i="3"/>
  <c r="BU134" i="3"/>
  <c r="BM25" i="3"/>
  <c r="BU722" i="3"/>
  <c r="BU26" i="3"/>
  <c r="BN947" i="3"/>
  <c r="BV817" i="3"/>
  <c r="BM960" i="3"/>
  <c r="BV180" i="3"/>
  <c r="BM1005" i="3"/>
  <c r="BM885" i="3"/>
  <c r="BU12" i="3"/>
  <c r="BU194" i="3"/>
  <c r="BM403" i="3"/>
  <c r="BM69" i="3"/>
  <c r="BM911" i="3"/>
  <c r="BV42" i="3"/>
  <c r="BV789" i="3"/>
  <c r="BM317" i="3"/>
  <c r="BM612" i="3"/>
  <c r="BM843" i="3"/>
  <c r="BM700" i="3"/>
  <c r="BU700" i="3"/>
  <c r="BU606" i="3"/>
  <c r="BM606" i="3"/>
  <c r="BM692" i="3"/>
  <c r="BU692" i="3"/>
  <c r="BU416" i="3"/>
  <c r="BM416" i="3"/>
  <c r="BM456" i="3"/>
  <c r="BU456" i="3"/>
  <c r="BM666" i="3"/>
  <c r="BM552" i="3"/>
  <c r="BN374" i="3"/>
  <c r="BU580" i="3"/>
  <c r="BU157" i="3"/>
  <c r="BM466" i="3"/>
  <c r="BM501" i="3"/>
  <c r="BV735" i="3"/>
  <c r="BM455" i="3"/>
  <c r="BU910" i="3"/>
  <c r="BU615" i="3"/>
  <c r="BU156" i="3"/>
  <c r="BM28" i="3"/>
  <c r="BV507" i="3"/>
  <c r="BU776" i="3"/>
  <c r="BU854" i="3"/>
  <c r="BU629" i="3"/>
  <c r="BM496" i="3"/>
  <c r="BU760" i="3"/>
  <c r="BU719" i="3"/>
  <c r="BM268" i="3"/>
  <c r="BU163" i="3"/>
  <c r="BM486" i="3"/>
  <c r="BM141" i="3"/>
  <c r="BU522" i="3"/>
  <c r="BU99" i="3"/>
  <c r="BU663" i="3"/>
  <c r="BU672" i="3"/>
  <c r="BU197" i="3"/>
  <c r="BM652" i="3"/>
  <c r="BU435" i="3"/>
  <c r="BM872" i="3"/>
  <c r="BU29" i="3"/>
  <c r="BU876" i="3"/>
  <c r="BU918" i="3"/>
  <c r="BM922" i="3"/>
  <c r="BM418" i="3"/>
  <c r="BU117" i="3"/>
  <c r="BN421" i="3"/>
  <c r="BM266" i="3"/>
  <c r="BU318" i="3"/>
  <c r="BM369" i="3"/>
  <c r="BU162" i="3"/>
  <c r="BU59" i="3"/>
  <c r="BU806" i="3"/>
  <c r="BM348" i="3"/>
  <c r="BM137" i="3"/>
  <c r="BM306" i="3"/>
  <c r="BU707" i="3"/>
  <c r="BU325" i="3"/>
  <c r="BU675" i="3"/>
  <c r="BM592" i="3"/>
  <c r="BU171" i="3"/>
  <c r="BM405" i="3"/>
  <c r="BM402" i="3"/>
  <c r="BM578" i="3"/>
  <c r="BU917" i="3"/>
  <c r="BU460" i="3"/>
  <c r="BU619" i="3"/>
  <c r="BM505" i="3"/>
  <c r="BM100" i="3"/>
  <c r="BU270" i="3"/>
  <c r="BV63" i="3"/>
  <c r="BM853" i="3"/>
  <c r="BU996" i="3"/>
  <c r="BU892" i="3"/>
  <c r="BM209" i="3"/>
  <c r="BU834" i="3"/>
  <c r="BM696" i="3"/>
  <c r="BM561" i="3"/>
  <c r="BU984" i="3"/>
  <c r="BM96" i="3"/>
  <c r="BM608" i="3"/>
  <c r="BV931" i="3"/>
  <c r="BU905" i="3"/>
  <c r="BU972" i="3"/>
  <c r="BU674" i="3"/>
  <c r="BU441" i="3"/>
  <c r="BU898" i="3"/>
  <c r="BU632" i="3"/>
  <c r="BU976" i="3"/>
  <c r="BU763" i="3"/>
  <c r="BU614" i="3"/>
  <c r="BU315" i="3"/>
  <c r="BU734" i="3"/>
  <c r="BM617" i="3"/>
  <c r="BN122" i="3"/>
  <c r="BU810" i="3"/>
  <c r="BM85" i="3"/>
  <c r="BU784" i="3"/>
  <c r="BM585" i="3"/>
  <c r="BU356" i="3"/>
  <c r="BU409" i="3"/>
  <c r="BM887" i="3"/>
  <c r="BU479" i="3"/>
  <c r="BU15" i="3"/>
  <c r="BU72" i="3"/>
  <c r="BU832" i="3"/>
  <c r="BM866" i="3"/>
  <c r="BU155" i="3"/>
  <c r="BU159" i="3"/>
  <c r="BM729" i="3"/>
  <c r="BU999" i="3"/>
  <c r="BM133" i="3"/>
  <c r="BM373" i="3"/>
  <c r="BU334" i="3"/>
  <c r="BU102" i="3"/>
  <c r="BM923" i="3"/>
  <c r="BU199" i="3"/>
  <c r="BN23" i="3"/>
  <c r="BU521" i="3"/>
  <c r="BM285" i="3"/>
  <c r="BU912" i="3"/>
  <c r="BM733" i="3"/>
  <c r="BU324" i="3"/>
  <c r="BV352" i="3"/>
  <c r="BN532" i="3"/>
  <c r="BU185" i="3"/>
  <c r="BU673" i="3"/>
  <c r="BM749" i="3"/>
  <c r="BU625" i="3"/>
  <c r="BU643" i="3"/>
  <c r="BU670" i="3"/>
  <c r="BM657" i="3"/>
  <c r="BU849" i="3"/>
  <c r="BU169" i="3"/>
  <c r="BU178" i="3"/>
  <c r="BU50" i="3"/>
  <c r="BU903" i="3"/>
  <c r="BU390" i="3"/>
  <c r="BM868" i="3"/>
  <c r="BN993" i="3"/>
  <c r="BN549" i="3"/>
  <c r="BU406" i="3"/>
  <c r="BU926" i="3"/>
  <c r="BU772" i="3"/>
  <c r="BU970" i="3"/>
  <c r="BU51" i="3"/>
  <c r="BU572" i="3"/>
  <c r="BU182" i="3"/>
  <c r="BM90" i="3"/>
  <c r="BU291" i="3"/>
  <c r="BM170" i="3"/>
  <c r="BU844" i="3"/>
  <c r="BU36" i="3"/>
  <c r="BU371" i="3"/>
  <c r="BU167" i="3"/>
  <c r="BU383" i="3"/>
  <c r="BV895" i="3"/>
  <c r="BU254" i="3"/>
  <c r="BU472" i="3"/>
  <c r="BU114" i="3"/>
  <c r="BN923" i="3"/>
  <c r="BV847" i="3"/>
  <c r="BU605" i="3"/>
  <c r="BU936" i="3"/>
  <c r="BU363" i="3"/>
  <c r="BU382" i="3"/>
  <c r="BU768" i="3"/>
  <c r="BV407" i="3"/>
  <c r="BU229" i="3"/>
  <c r="BU447" i="3"/>
  <c r="BN262" i="3"/>
  <c r="BU240" i="3"/>
  <c r="BU494" i="3"/>
  <c r="BU350" i="3"/>
  <c r="BU395" i="3"/>
  <c r="BU877" i="3"/>
  <c r="BM234" i="3"/>
  <c r="BU827" i="3"/>
  <c r="BU302" i="3"/>
  <c r="BM724" i="3"/>
  <c r="BM639" i="3"/>
  <c r="BU929" i="3"/>
  <c r="BU320" i="3"/>
  <c r="BU573" i="3"/>
  <c r="BU296" i="3"/>
  <c r="BM897" i="3"/>
  <c r="BU446" i="3"/>
  <c r="BM801" i="3"/>
  <c r="BU762" i="3"/>
  <c r="BU924" i="3"/>
  <c r="BU421" i="3"/>
  <c r="BM421" i="3"/>
  <c r="BM274" i="3"/>
  <c r="BU274" i="3"/>
  <c r="BU305" i="3"/>
  <c r="BM305" i="3"/>
  <c r="BU751" i="3"/>
  <c r="BM751" i="3"/>
  <c r="BM787" i="3"/>
  <c r="BU787" i="3"/>
  <c r="BU516" i="3"/>
  <c r="BM516" i="3"/>
  <c r="BM426" i="3"/>
  <c r="BU426" i="3"/>
  <c r="BM536" i="3"/>
  <c r="BU536" i="3"/>
  <c r="BM214" i="3"/>
  <c r="BU214" i="3"/>
  <c r="BU140" i="3"/>
  <c r="BM140" i="3"/>
  <c r="BM63" i="3"/>
  <c r="BU63" i="3"/>
  <c r="BM380" i="3"/>
  <c r="BU380" i="3"/>
  <c r="BM259" i="3"/>
  <c r="BU259" i="3"/>
  <c r="BU216" i="3"/>
  <c r="BM216" i="3"/>
  <c r="BM165" i="3"/>
  <c r="BU165" i="3"/>
  <c r="BU993" i="3"/>
  <c r="BM993" i="3"/>
  <c r="BU283" i="3"/>
  <c r="BM283" i="3"/>
  <c r="BM788" i="3"/>
  <c r="BU788" i="3"/>
  <c r="BU468" i="3"/>
  <c r="BM468" i="3"/>
  <c r="BM125" i="3"/>
  <c r="BU125" i="3"/>
  <c r="BU321" i="3"/>
  <c r="BM321" i="3"/>
  <c r="BU517" i="3"/>
  <c r="BM517" i="3"/>
  <c r="BM942" i="3"/>
  <c r="BU942" i="3"/>
  <c r="BM713" i="3"/>
  <c r="BU713" i="3"/>
  <c r="BU142" i="3"/>
  <c r="BM142" i="3"/>
  <c r="BM503" i="3"/>
  <c r="BU503" i="3"/>
  <c r="BU915" i="3"/>
  <c r="BM915" i="3"/>
  <c r="BU127" i="3"/>
  <c r="BM127" i="3"/>
  <c r="BM771" i="3"/>
  <c r="BU771" i="3"/>
  <c r="BU217" i="3"/>
  <c r="BM217" i="3"/>
  <c r="BM925" i="3"/>
  <c r="BU925" i="3"/>
  <c r="BU551" i="3"/>
  <c r="BM551" i="3"/>
  <c r="BM404" i="3"/>
  <c r="BU404" i="3"/>
  <c r="BU206" i="3"/>
  <c r="BM206" i="3"/>
  <c r="BU332" i="3"/>
  <c r="BM332" i="3"/>
  <c r="BU738" i="3"/>
  <c r="BM738" i="3"/>
  <c r="BU451" i="3"/>
  <c r="BM451" i="3"/>
  <c r="BU200" i="3"/>
  <c r="BM200" i="3"/>
  <c r="BM275" i="3"/>
  <c r="BU275" i="3"/>
  <c r="BU440" i="3"/>
  <c r="BM440" i="3"/>
  <c r="BU444" i="3"/>
  <c r="BM444" i="3"/>
  <c r="BU190" i="3"/>
  <c r="BM190" i="3"/>
  <c r="BU470" i="3"/>
  <c r="BM470" i="3"/>
  <c r="BU378" i="3"/>
  <c r="BM378" i="3"/>
  <c r="BU799" i="3"/>
  <c r="BM799" i="3"/>
  <c r="BM693" i="3"/>
  <c r="BU693" i="3"/>
  <c r="BU398" i="3"/>
  <c r="BM398" i="3"/>
  <c r="BM288" i="3"/>
  <c r="BU288" i="3"/>
  <c r="BM284" i="3"/>
  <c r="BU284" i="3"/>
  <c r="BM825" i="3"/>
  <c r="BU825" i="3"/>
  <c r="BM323" i="3"/>
  <c r="BU323" i="3"/>
  <c r="BM618" i="3"/>
  <c r="BU618" i="3"/>
  <c r="BM49" i="3"/>
  <c r="BU49" i="3"/>
  <c r="BM401" i="3"/>
  <c r="BU401" i="3"/>
  <c r="BM541" i="3"/>
  <c r="BU541" i="3"/>
  <c r="BM939" i="3"/>
  <c r="BU939" i="3"/>
  <c r="BU812" i="3"/>
  <c r="BM812" i="3"/>
  <c r="BM882" i="3"/>
  <c r="BU882" i="3"/>
  <c r="BU458" i="3"/>
  <c r="BU765" i="3"/>
  <c r="BM994" i="3"/>
  <c r="BU896" i="3"/>
  <c r="BM800" i="3"/>
  <c r="BU205" i="3"/>
  <c r="BM248" i="3"/>
  <c r="BU228" i="3"/>
  <c r="BM260" i="3"/>
  <c r="BU491" i="3"/>
  <c r="BU397" i="3"/>
  <c r="BU931" i="3"/>
  <c r="BM349" i="3"/>
  <c r="BU388" i="3"/>
  <c r="BU233" i="3"/>
  <c r="BM54" i="3"/>
  <c r="BU579" i="3"/>
  <c r="BM345" i="3"/>
  <c r="BU439" i="3"/>
  <c r="BU631" i="3"/>
  <c r="BU238" i="3"/>
  <c r="BM646" i="3"/>
  <c r="BU175" i="3"/>
  <c r="BM748" i="3"/>
  <c r="BU525" i="3"/>
  <c r="BM654" i="3"/>
  <c r="BU823" i="3"/>
  <c r="BU442" i="3"/>
  <c r="BU811" i="3"/>
  <c r="BM656" i="3"/>
  <c r="BM352" i="3"/>
  <c r="BU62" i="3"/>
  <c r="BU539" i="3"/>
  <c r="BU634" i="3"/>
  <c r="BM392" i="3"/>
  <c r="BU431" i="3"/>
  <c r="BM660" i="3"/>
  <c r="BU988" i="3"/>
  <c r="BM519" i="3"/>
  <c r="BM836" i="3"/>
  <c r="BU208" i="3"/>
  <c r="BU709" i="3"/>
  <c r="BM174" i="3"/>
  <c r="BU963" i="3"/>
  <c r="BU118" i="3"/>
  <c r="BU513" i="3"/>
  <c r="BU895" i="3"/>
  <c r="BM341" i="3"/>
  <c r="BU829" i="3"/>
  <c r="BM181" i="3"/>
  <c r="BU218" i="3"/>
  <c r="BU568" i="3"/>
  <c r="BU487" i="3"/>
  <c r="BU694" i="3"/>
  <c r="BM258" i="3"/>
  <c r="BU35" i="3"/>
  <c r="BU232" i="3"/>
  <c r="BM461" i="3"/>
  <c r="BU587" i="3"/>
  <c r="BU992" i="3"/>
  <c r="BU804" i="3"/>
  <c r="BM241" i="3"/>
  <c r="BM227" i="3"/>
  <c r="BU507" i="3"/>
  <c r="BU948" i="3"/>
  <c r="BU476" i="3"/>
  <c r="BU509" i="3"/>
  <c r="BU610" i="3"/>
  <c r="BU389" i="3"/>
  <c r="BU338" i="3"/>
  <c r="BU735" i="3"/>
  <c r="BU591" i="3"/>
  <c r="BM861" i="3"/>
  <c r="BU316" i="3"/>
  <c r="BM531" i="3"/>
  <c r="BU658" i="3"/>
  <c r="BU331" i="3"/>
  <c r="BM331" i="3"/>
  <c r="BM180" i="3"/>
  <c r="BU180" i="3"/>
  <c r="BM556" i="3"/>
  <c r="BU556" i="3"/>
  <c r="BM547" i="3"/>
  <c r="BU547" i="3"/>
  <c r="BU721" i="3"/>
  <c r="BM721" i="3"/>
  <c r="BU407" i="3"/>
  <c r="BM407" i="3"/>
  <c r="BM820" i="3"/>
  <c r="BU820" i="3"/>
  <c r="BU916" i="3"/>
  <c r="BM916" i="3"/>
  <c r="BU46" i="3"/>
  <c r="BM46" i="3"/>
  <c r="BM481" i="3"/>
  <c r="BU481" i="3"/>
  <c r="BU702" i="3"/>
  <c r="BM702" i="3"/>
  <c r="BU120" i="3"/>
  <c r="BM120" i="3"/>
  <c r="BU846" i="3"/>
  <c r="BM846" i="3"/>
  <c r="BM819" i="3"/>
  <c r="BU819" i="3"/>
  <c r="BU597" i="3"/>
  <c r="BM597" i="3"/>
  <c r="BM463" i="3"/>
  <c r="BU463" i="3"/>
  <c r="BU855" i="3"/>
  <c r="BM855" i="3"/>
  <c r="BU33" i="3"/>
  <c r="BM33" i="3"/>
  <c r="BU71" i="3"/>
  <c r="BM71" i="3"/>
  <c r="BU386" i="3"/>
  <c r="BU346" i="3"/>
  <c r="BM518" i="3"/>
  <c r="BM802" i="3"/>
  <c r="BU796" i="3"/>
  <c r="BU212" i="3"/>
  <c r="BM759" i="3"/>
  <c r="BU598" i="3"/>
  <c r="BM276" i="3"/>
  <c r="BU982" i="3"/>
  <c r="BU732" i="3"/>
  <c r="BM581" i="3"/>
  <c r="BU550" i="3"/>
  <c r="BM347" i="3"/>
  <c r="BU370" i="3"/>
  <c r="BM596" i="3"/>
  <c r="BU183" i="3"/>
  <c r="BM611" i="3"/>
  <c r="BU886" i="3"/>
  <c r="BU128" i="3"/>
  <c r="BU355" i="3"/>
  <c r="BM235" i="3"/>
  <c r="BU841" i="3"/>
  <c r="BU714" i="3"/>
  <c r="BM261" i="3"/>
  <c r="BU242" i="3"/>
  <c r="BM720" i="3"/>
  <c r="BU697" i="3"/>
  <c r="BU164" i="3"/>
  <c r="BU297" i="3"/>
  <c r="BU742" i="3"/>
  <c r="BM477" i="3"/>
  <c r="BU739" i="3"/>
  <c r="BM880" i="3"/>
  <c r="BM475" i="3"/>
  <c r="BU637" i="3"/>
  <c r="BU68" i="3"/>
  <c r="BU249" i="3"/>
  <c r="BM143" i="3"/>
  <c r="BU340" i="3"/>
  <c r="BM971" i="3"/>
  <c r="BU991" i="3"/>
  <c r="BU839" i="3"/>
  <c r="BM807" i="3"/>
  <c r="BM950" i="3"/>
  <c r="BM557" i="3"/>
  <c r="BU557" i="3"/>
  <c r="BU400" i="3"/>
  <c r="BU997" i="3"/>
  <c r="BU58" i="3"/>
  <c r="BM901" i="3"/>
  <c r="BU436" i="3"/>
  <c r="BU37" i="3"/>
  <c r="BM151" i="3"/>
  <c r="BU361" i="3"/>
  <c r="BU607" i="3"/>
  <c r="BU304" i="3"/>
  <c r="BU464" i="3"/>
  <c r="BM601" i="3"/>
  <c r="BM415" i="3"/>
  <c r="BM34" i="3"/>
  <c r="BM932" i="3"/>
  <c r="BU387" i="3"/>
  <c r="BM857" i="3"/>
  <c r="BM453" i="3"/>
  <c r="BU576" i="3"/>
  <c r="BM681" i="3"/>
  <c r="BM273" i="3"/>
  <c r="BU754" i="3"/>
  <c r="BM630" i="3"/>
  <c r="BU602" i="3"/>
  <c r="BU457" i="3"/>
  <c r="BU828" i="3"/>
  <c r="BU803" i="3"/>
  <c r="BU699" i="3"/>
  <c r="BM555" i="3"/>
  <c r="BU664" i="3"/>
  <c r="BM43" i="3"/>
  <c r="BU502" i="3"/>
  <c r="BU890" i="3"/>
  <c r="BM691" i="3"/>
  <c r="BM308" i="3"/>
  <c r="BU755" i="3"/>
  <c r="BU508" i="3"/>
  <c r="BM391" i="3"/>
  <c r="BM609" i="3"/>
  <c r="BU287" i="3"/>
  <c r="BU935" i="3"/>
  <c r="BU220" i="3"/>
  <c r="BU319" i="3"/>
  <c r="BM628" i="3"/>
  <c r="BU207" i="3"/>
  <c r="BU469" i="3"/>
  <c r="BU193" i="3"/>
  <c r="BU106" i="3"/>
  <c r="BM859" i="3"/>
  <c r="BU859" i="3"/>
  <c r="BU653" i="3"/>
  <c r="BM510" i="3"/>
  <c r="BU553" i="3"/>
  <c r="BM107" i="3"/>
  <c r="BM889" i="3"/>
  <c r="BM339" i="3"/>
  <c r="BU103" i="3"/>
  <c r="BU394" i="3"/>
  <c r="BU399" i="3"/>
  <c r="BU753" i="3"/>
  <c r="BU83" i="3"/>
  <c r="BM462" i="3"/>
  <c r="BU705" i="3"/>
  <c r="BU951" i="3"/>
  <c r="BU845" i="3"/>
  <c r="BU758" i="3"/>
  <c r="BM111" i="3"/>
  <c r="BU677" i="3"/>
  <c r="BU384" i="3"/>
  <c r="BM27" i="3"/>
  <c r="BM792" i="3"/>
  <c r="BM671" i="3"/>
  <c r="BU711" i="3"/>
  <c r="BU358" i="3"/>
  <c r="BU869" i="3"/>
  <c r="BU282" i="3"/>
  <c r="BM537" i="3"/>
  <c r="BU57" i="3"/>
  <c r="BU123" i="3"/>
  <c r="BU814" i="3"/>
  <c r="BU808" i="3"/>
  <c r="BU438" i="3"/>
  <c r="BU396" i="3"/>
  <c r="BU16" i="3"/>
  <c r="BU89" i="3"/>
  <c r="BU219" i="3"/>
  <c r="BU56" i="3"/>
  <c r="BU554" i="3"/>
  <c r="BU293" i="3"/>
  <c r="BU450" i="3"/>
  <c r="BM225" i="3"/>
  <c r="BM267" i="3"/>
  <c r="BU375" i="3"/>
  <c r="BU289" i="3"/>
  <c r="BU716" i="3"/>
  <c r="BM913" i="3"/>
  <c r="BU775" i="3"/>
  <c r="AW6" i="3"/>
  <c r="AW8" i="3" s="1"/>
  <c r="G49" i="14" s="1"/>
  <c r="BE42" i="3"/>
  <c r="C22" i="28"/>
  <c r="E2" i="34"/>
  <c r="BT687" i="3"/>
  <c r="BL687" i="3"/>
  <c r="BL706" i="3"/>
  <c r="BT706" i="3"/>
  <c r="BT641" i="3"/>
  <c r="BL641" i="3"/>
  <c r="BL27" i="3"/>
  <c r="BT27" i="3"/>
  <c r="BL246" i="3"/>
  <c r="BT246" i="3"/>
  <c r="BL348" i="3"/>
  <c r="BT348" i="3"/>
  <c r="BL904" i="3"/>
  <c r="BT904" i="3"/>
  <c r="BT113" i="3"/>
  <c r="BL113" i="3"/>
  <c r="BL713" i="3"/>
  <c r="BT713" i="3"/>
  <c r="BL439" i="3"/>
  <c r="BT439" i="3"/>
  <c r="BT405" i="3"/>
  <c r="BL405" i="3"/>
  <c r="BL49" i="3"/>
  <c r="BT49" i="3"/>
  <c r="BL741" i="3"/>
  <c r="BT741" i="3"/>
  <c r="BT825" i="3"/>
  <c r="BL825" i="3"/>
  <c r="BT401" i="3"/>
  <c r="BL401" i="3"/>
  <c r="BT570" i="3"/>
  <c r="BL570" i="3"/>
  <c r="BT330" i="3"/>
  <c r="BL330" i="3"/>
  <c r="BL229" i="3"/>
  <c r="BT229" i="3"/>
  <c r="BL930" i="3"/>
  <c r="BT930" i="3"/>
  <c r="BL393" i="3"/>
  <c r="BT393" i="3"/>
  <c r="BL595" i="3"/>
  <c r="BT595" i="3"/>
  <c r="BL218" i="3"/>
  <c r="BT218" i="3"/>
  <c r="BL879" i="3"/>
  <c r="BT879" i="3"/>
  <c r="BL331" i="3"/>
  <c r="BT331" i="3"/>
  <c r="BT444" i="3"/>
  <c r="BL444" i="3"/>
  <c r="BT239" i="3"/>
  <c r="BL239" i="3"/>
  <c r="BT16" i="3"/>
  <c r="BL16" i="3"/>
  <c r="BL194" i="3"/>
  <c r="BT194" i="3"/>
  <c r="BT44" i="3"/>
  <c r="BL44" i="3"/>
  <c r="BT900" i="3"/>
  <c r="BL900" i="3"/>
  <c r="BL862" i="3"/>
  <c r="BT862" i="3"/>
  <c r="BT801" i="3"/>
  <c r="BL801" i="3"/>
  <c r="BT336" i="3"/>
  <c r="BL336" i="3"/>
  <c r="BT235" i="3"/>
  <c r="BL235" i="3"/>
  <c r="BL955" i="3"/>
  <c r="BT955" i="3"/>
  <c r="BL447" i="3"/>
  <c r="BT447" i="3"/>
  <c r="BL338" i="3"/>
  <c r="BT338" i="3"/>
  <c r="BT854" i="3"/>
  <c r="BL854" i="3"/>
  <c r="BL775" i="3"/>
  <c r="BT775" i="3"/>
  <c r="BL991" i="3"/>
  <c r="BT991" i="3"/>
  <c r="BL237" i="3"/>
  <c r="BT237" i="3"/>
  <c r="BT846" i="3"/>
  <c r="BL846" i="3"/>
  <c r="BT262" i="3"/>
  <c r="BL262" i="3"/>
  <c r="BT542" i="3"/>
  <c r="BL542" i="3"/>
  <c r="BT567" i="3"/>
  <c r="BL567" i="3"/>
  <c r="BT676" i="3"/>
  <c r="BL676" i="3"/>
  <c r="BL173" i="3"/>
  <c r="BT173" i="3"/>
  <c r="BT948" i="3"/>
  <c r="BL948" i="3"/>
  <c r="BL735" i="3"/>
  <c r="BT735" i="3"/>
  <c r="BT394" i="3"/>
  <c r="BL394" i="3"/>
  <c r="BL181" i="3"/>
  <c r="BT181" i="3"/>
  <c r="BL228" i="3"/>
  <c r="BT228" i="3"/>
  <c r="BL604" i="3"/>
  <c r="BT604" i="3"/>
  <c r="BT757" i="3"/>
  <c r="BL757" i="3"/>
  <c r="BL833" i="3"/>
  <c r="BT833" i="3"/>
  <c r="BT22" i="3"/>
  <c r="BL22" i="3"/>
  <c r="BL738" i="3"/>
  <c r="BT738" i="3"/>
  <c r="BL596" i="3"/>
  <c r="BT596" i="3"/>
  <c r="BL868" i="3"/>
  <c r="BT868" i="3"/>
  <c r="BL473" i="3"/>
  <c r="BT473" i="3"/>
  <c r="BL272" i="3"/>
  <c r="BT272" i="3"/>
  <c r="BT177" i="3"/>
  <c r="BL177" i="3"/>
  <c r="BT411" i="3"/>
  <c r="BL411" i="3"/>
  <c r="BT618" i="3"/>
  <c r="BL618" i="3"/>
  <c r="BL814" i="3"/>
  <c r="BT814" i="3"/>
  <c r="BL857" i="3"/>
  <c r="BT857" i="3"/>
  <c r="BT20" i="3"/>
  <c r="BL20" i="3"/>
  <c r="BL94" i="3"/>
  <c r="BT94" i="3"/>
  <c r="BL569" i="3"/>
  <c r="BT569" i="3"/>
  <c r="BT343" i="3"/>
  <c r="BL343" i="3"/>
  <c r="BL345" i="3"/>
  <c r="BT345" i="3"/>
  <c r="BL481" i="3"/>
  <c r="BT481" i="3"/>
  <c r="BL998" i="3"/>
  <c r="BT998" i="3"/>
  <c r="BT225" i="3"/>
  <c r="BL225" i="3"/>
  <c r="BL389" i="3"/>
  <c r="BT389" i="3"/>
  <c r="BL935" i="3"/>
  <c r="BT935" i="3"/>
  <c r="BL939" i="3"/>
  <c r="BT939" i="3"/>
  <c r="BT632" i="3"/>
  <c r="BL632" i="3"/>
  <c r="BL739" i="3"/>
  <c r="BT739" i="3"/>
  <c r="BL615" i="3"/>
  <c r="BT615" i="3"/>
  <c r="BT33" i="3"/>
  <c r="BL33" i="3"/>
  <c r="BL933" i="3"/>
  <c r="BT933" i="3"/>
  <c r="BT328" i="3"/>
  <c r="BL328" i="3"/>
  <c r="BT432" i="3"/>
  <c r="BL432" i="3"/>
  <c r="BT732" i="3"/>
  <c r="BL732" i="3"/>
  <c r="BL158" i="3"/>
  <c r="BT158" i="3"/>
  <c r="BL921" i="3"/>
  <c r="BT921" i="3"/>
  <c r="BT387" i="3"/>
  <c r="BL387" i="3"/>
  <c r="BL765" i="3"/>
  <c r="BT765" i="3"/>
  <c r="BL832" i="3"/>
  <c r="BT832" i="3"/>
  <c r="BL960" i="3"/>
  <c r="BT960" i="3"/>
  <c r="BT354" i="3"/>
  <c r="BL354" i="3"/>
  <c r="BT244" i="3"/>
  <c r="BL244" i="3"/>
  <c r="BL647" i="3"/>
  <c r="BT647" i="3"/>
  <c r="BL456" i="3"/>
  <c r="BT456" i="3"/>
  <c r="BL545" i="3"/>
  <c r="BT545" i="3"/>
  <c r="BL743" i="3"/>
  <c r="BT743" i="3"/>
  <c r="BT349" i="3"/>
  <c r="BL349" i="3"/>
  <c r="BL885" i="3"/>
  <c r="BT885" i="3"/>
  <c r="BL684" i="3"/>
  <c r="BT684" i="3"/>
  <c r="BT471" i="3"/>
  <c r="BL471" i="3"/>
  <c r="BL311" i="3"/>
  <c r="BT311" i="3"/>
  <c r="BT406" i="3"/>
  <c r="BL406" i="3"/>
  <c r="BL281" i="3"/>
  <c r="BT281" i="3"/>
  <c r="BT524" i="3"/>
  <c r="BL524" i="3"/>
  <c r="BL287" i="3"/>
  <c r="BT287" i="3"/>
  <c r="BL634" i="3"/>
  <c r="BT634" i="3"/>
  <c r="BL79" i="3"/>
  <c r="BT79" i="3"/>
  <c r="BL980" i="3"/>
  <c r="BT980" i="3"/>
  <c r="BL922" i="3"/>
  <c r="BT922" i="3"/>
  <c r="BL183" i="3"/>
  <c r="BT183" i="3"/>
  <c r="BL996" i="3"/>
  <c r="BT996" i="3"/>
  <c r="BT693" i="3"/>
  <c r="BL693" i="3"/>
  <c r="BL452" i="3"/>
  <c r="BT452" i="3"/>
  <c r="BL876" i="3"/>
  <c r="BT876" i="3"/>
  <c r="BL139" i="3"/>
  <c r="BT139" i="3"/>
  <c r="BT220" i="3"/>
  <c r="BL220" i="3"/>
  <c r="BT131" i="3"/>
  <c r="BL131" i="3"/>
  <c r="BL161" i="3"/>
  <c r="BT161" i="3"/>
  <c r="BL796" i="3"/>
  <c r="BT796" i="3"/>
  <c r="BT68" i="3"/>
  <c r="BL68" i="3"/>
  <c r="BT66" i="3"/>
  <c r="BL66" i="3"/>
  <c r="BL793" i="3"/>
  <c r="BT793" i="3"/>
  <c r="BL965" i="3"/>
  <c r="BT965" i="3"/>
  <c r="BL122" i="3"/>
  <c r="BT122" i="3"/>
  <c r="BL509" i="3"/>
  <c r="BT509" i="3"/>
  <c r="BL924" i="3"/>
  <c r="BT924" i="3"/>
  <c r="BT492" i="3"/>
  <c r="BL492" i="3"/>
  <c r="BL56" i="3"/>
  <c r="BT56" i="3"/>
  <c r="BL152" i="3"/>
  <c r="BT152" i="3"/>
  <c r="BL946" i="3"/>
  <c r="BT946" i="3"/>
  <c r="BL365" i="3"/>
  <c r="BT365" i="3"/>
  <c r="BL410" i="3"/>
  <c r="BT410" i="3"/>
  <c r="BT46" i="3"/>
  <c r="BL46" i="3"/>
  <c r="BL953" i="3"/>
  <c r="BT953" i="3"/>
  <c r="BL968" i="3"/>
  <c r="BT968" i="3"/>
  <c r="BT70" i="3"/>
  <c r="BL70" i="3"/>
  <c r="BL89" i="3"/>
  <c r="BT89" i="3"/>
  <c r="BT298" i="3"/>
  <c r="BL298" i="3"/>
  <c r="BL176" i="3"/>
  <c r="BT176" i="3"/>
  <c r="BL628" i="3"/>
  <c r="BT628" i="3"/>
  <c r="BL967" i="3"/>
  <c r="BT967" i="3"/>
  <c r="BL537" i="3"/>
  <c r="BT537" i="3"/>
  <c r="BL977" i="3"/>
  <c r="BT977" i="3"/>
  <c r="BL640" i="3"/>
  <c r="BT640" i="3"/>
  <c r="BT562" i="3"/>
  <c r="BL562" i="3"/>
  <c r="BL431" i="3"/>
  <c r="BT431" i="3"/>
  <c r="BL750" i="3"/>
  <c r="BT750" i="3"/>
  <c r="BL540" i="3"/>
  <c r="BT540" i="3"/>
  <c r="BL497" i="3"/>
  <c r="BT497" i="3"/>
  <c r="BL816" i="3"/>
  <c r="BT816" i="3"/>
  <c r="BL499" i="3"/>
  <c r="BT499" i="3"/>
  <c r="BT159" i="3"/>
  <c r="BL159" i="3"/>
  <c r="BT436" i="3"/>
  <c r="BL436" i="3"/>
  <c r="BL840" i="3"/>
  <c r="BT840" i="3"/>
  <c r="BL21" i="3"/>
  <c r="BT21" i="3"/>
  <c r="BL454" i="3"/>
  <c r="BT454" i="3"/>
  <c r="BT661" i="3"/>
  <c r="BL661" i="3"/>
  <c r="BF6" i="3"/>
  <c r="BF8" i="3" s="1"/>
  <c r="H50" i="14" s="1"/>
  <c r="BV10" i="3"/>
  <c r="BN10" i="3"/>
  <c r="BT800" i="3"/>
  <c r="BL800" i="3"/>
  <c r="BL323" i="3"/>
  <c r="BT323" i="3"/>
  <c r="BL852" i="3"/>
  <c r="BT852" i="3"/>
  <c r="BT91" i="3"/>
  <c r="BL91" i="3"/>
  <c r="BL578" i="3"/>
  <c r="BT578" i="3"/>
  <c r="BL598" i="3"/>
  <c r="BT598" i="3"/>
  <c r="BL787" i="3"/>
  <c r="BT787" i="3"/>
  <c r="BT493" i="3"/>
  <c r="BL493" i="3"/>
  <c r="BL565" i="3"/>
  <c r="BT565" i="3"/>
  <c r="BL167" i="3"/>
  <c r="BT167" i="3"/>
  <c r="BT844" i="3"/>
  <c r="BL844" i="3"/>
  <c r="BT902" i="3"/>
  <c r="BL902" i="3"/>
  <c r="BT34" i="3"/>
  <c r="BL34" i="3"/>
  <c r="BL437" i="3"/>
  <c r="BT437" i="3"/>
  <c r="BL689" i="3"/>
  <c r="BT689" i="3"/>
  <c r="BL625" i="3"/>
  <c r="BT625" i="3"/>
  <c r="BT759" i="3"/>
  <c r="BL759" i="3"/>
  <c r="BL231" i="3"/>
  <c r="BT231" i="3"/>
  <c r="BL130" i="3"/>
  <c r="BT130" i="3"/>
  <c r="BT203" i="3"/>
  <c r="BL203" i="3"/>
  <c r="BT526" i="3"/>
  <c r="BL526" i="3"/>
  <c r="BL658" i="3"/>
  <c r="BT658" i="3"/>
  <c r="BL702" i="3"/>
  <c r="BT702" i="3"/>
  <c r="BT162" i="3"/>
  <c r="BL162" i="3"/>
  <c r="BL453" i="3"/>
  <c r="BT453" i="3"/>
  <c r="BL119" i="3"/>
  <c r="BT119" i="3"/>
  <c r="BL300" i="3"/>
  <c r="BT300" i="3"/>
  <c r="BL919" i="3"/>
  <c r="BT919" i="3"/>
  <c r="BL96" i="3"/>
  <c r="BT96" i="3"/>
  <c r="BT718" i="3"/>
  <c r="BL718" i="3"/>
  <c r="BL238" i="3"/>
  <c r="BT238" i="3"/>
  <c r="BL903" i="3"/>
  <c r="BT903" i="3"/>
  <c r="BL263" i="3"/>
  <c r="BT263" i="3"/>
  <c r="BL704" i="3"/>
  <c r="BT704" i="3"/>
  <c r="BL368" i="3"/>
  <c r="BT368" i="3"/>
  <c r="BH6" i="3"/>
  <c r="BH8" i="3" s="1"/>
  <c r="J50" i="14" s="1"/>
  <c r="BP10" i="3"/>
  <c r="BX10" i="3"/>
  <c r="BT75" i="3"/>
  <c r="BL75" i="3"/>
  <c r="BT469" i="3"/>
  <c r="BL469" i="3"/>
  <c r="BL442" i="3"/>
  <c r="BT442" i="3"/>
  <c r="BL52" i="3"/>
  <c r="BT52" i="3"/>
  <c r="BL637" i="3"/>
  <c r="BT637" i="3"/>
  <c r="BL954" i="3"/>
  <c r="BT954" i="3"/>
  <c r="BL71" i="3"/>
  <c r="BT71" i="3"/>
  <c r="BL517" i="3"/>
  <c r="BT517" i="3"/>
  <c r="BL848" i="3"/>
  <c r="BT848" i="3"/>
  <c r="BL651" i="3"/>
  <c r="BT651" i="3"/>
  <c r="BL981" i="3"/>
  <c r="BT981" i="3"/>
  <c r="BT795" i="3"/>
  <c r="BL795" i="3"/>
  <c r="BL274" i="3"/>
  <c r="BT274" i="3"/>
  <c r="BT812" i="3"/>
  <c r="BL812" i="3"/>
  <c r="BT851" i="3"/>
  <c r="BL851" i="3"/>
  <c r="BT335" i="3"/>
  <c r="BL335" i="3"/>
  <c r="BL602" i="3"/>
  <c r="BT602" i="3"/>
  <c r="BT90" i="3"/>
  <c r="BL90" i="3"/>
  <c r="BT321" i="3"/>
  <c r="BL321" i="3"/>
  <c r="BL657" i="3"/>
  <c r="BT657" i="3"/>
  <c r="BT121" i="3"/>
  <c r="BL121" i="3"/>
  <c r="BL227" i="3"/>
  <c r="BT227" i="3"/>
  <c r="BL543" i="3"/>
  <c r="BT543" i="3"/>
  <c r="BL794" i="3"/>
  <c r="BT794" i="3"/>
  <c r="BL198" i="3"/>
  <c r="BT198" i="3"/>
  <c r="BL734" i="3"/>
  <c r="BT734" i="3"/>
  <c r="BL613" i="3"/>
  <c r="BT613" i="3"/>
  <c r="BL222" i="3"/>
  <c r="BT222" i="3"/>
  <c r="BL736" i="3"/>
  <c r="BT736" i="3"/>
  <c r="BT370" i="3"/>
  <c r="BL370" i="3"/>
  <c r="BL926" i="3"/>
  <c r="BT926" i="3"/>
  <c r="BT560" i="3"/>
  <c r="BL560" i="3"/>
  <c r="BL115" i="3"/>
  <c r="BT115" i="3"/>
  <c r="BL280" i="3"/>
  <c r="BT280" i="3"/>
  <c r="BT908" i="3"/>
  <c r="BL908" i="3"/>
  <c r="BT118" i="3"/>
  <c r="BL118" i="3"/>
  <c r="BL724" i="3"/>
  <c r="BT724" i="3"/>
  <c r="BL251" i="3"/>
  <c r="BT251" i="3"/>
  <c r="BT616" i="3"/>
  <c r="BL616" i="3"/>
  <c r="BL943" i="3"/>
  <c r="BT943" i="3"/>
  <c r="BT101" i="3"/>
  <c r="BL101" i="3"/>
  <c r="BL24" i="3"/>
  <c r="BT24" i="3"/>
  <c r="BL317" i="3"/>
  <c r="BT317" i="3"/>
  <c r="BL927" i="3"/>
  <c r="BT927" i="3"/>
  <c r="BL539" i="3"/>
  <c r="BT539" i="3"/>
  <c r="BL755" i="3"/>
  <c r="BT755" i="3"/>
  <c r="BL74" i="3"/>
  <c r="BT74" i="3"/>
  <c r="BT554" i="3"/>
  <c r="BL554" i="3"/>
  <c r="BL995" i="3"/>
  <c r="BT995" i="3"/>
  <c r="BL864" i="3"/>
  <c r="BT864" i="3"/>
  <c r="BL758" i="3"/>
  <c r="BT758" i="3"/>
  <c r="BT985" i="3"/>
  <c r="BL985" i="3"/>
  <c r="BL644" i="3"/>
  <c r="BT644" i="3"/>
  <c r="BL366" i="3"/>
  <c r="BT366" i="3"/>
  <c r="BL494" i="3"/>
  <c r="BT494" i="3"/>
  <c r="BL360" i="3"/>
  <c r="BT360" i="3"/>
  <c r="BT507" i="3"/>
  <c r="BL507" i="3"/>
  <c r="BL709" i="3"/>
  <c r="BT709" i="3"/>
  <c r="BL82" i="3"/>
  <c r="BT82" i="3"/>
  <c r="BL418" i="3"/>
  <c r="BT418" i="3"/>
  <c r="BL38" i="3"/>
  <c r="BT38" i="3"/>
  <c r="BT731" i="3"/>
  <c r="BL731" i="3"/>
  <c r="BL275" i="3"/>
  <c r="BT275" i="3"/>
  <c r="BL813" i="3"/>
  <c r="BT813" i="3"/>
  <c r="BL856" i="3"/>
  <c r="BT856" i="3"/>
  <c r="BT890" i="3"/>
  <c r="BL890" i="3"/>
  <c r="BL392" i="3"/>
  <c r="BT392" i="3"/>
  <c r="BL480" i="3"/>
  <c r="BT480" i="3"/>
  <c r="BT337" i="3"/>
  <c r="BL337" i="3"/>
  <c r="BL65" i="3"/>
  <c r="BT65" i="3"/>
  <c r="BT722" i="3"/>
  <c r="BL722" i="3"/>
  <c r="BT384" i="3"/>
  <c r="BL384" i="3"/>
  <c r="BL182" i="3"/>
  <c r="BT182" i="3"/>
  <c r="BL99" i="3"/>
  <c r="BT99" i="3"/>
  <c r="BL199" i="3"/>
  <c r="BT199" i="3"/>
  <c r="BL236" i="3"/>
  <c r="BT236" i="3"/>
  <c r="BL72" i="3"/>
  <c r="BT72" i="3"/>
  <c r="BL175" i="3"/>
  <c r="BT175" i="3"/>
  <c r="BL171" i="3"/>
  <c r="BT171" i="3"/>
  <c r="BL166" i="3"/>
  <c r="BT166" i="3"/>
  <c r="BL824" i="3"/>
  <c r="BT824" i="3"/>
  <c r="BT988" i="3"/>
  <c r="BL988" i="3"/>
  <c r="BT807" i="3"/>
  <c r="BL807" i="3"/>
  <c r="BL638" i="3"/>
  <c r="BT638" i="3"/>
  <c r="BL670" i="3"/>
  <c r="BT670" i="3"/>
  <c r="BL425" i="3"/>
  <c r="BT425" i="3"/>
  <c r="BL873" i="3"/>
  <c r="BT873" i="3"/>
  <c r="BT521" i="3"/>
  <c r="BL521" i="3"/>
  <c r="BL455" i="3"/>
  <c r="BT455" i="3"/>
  <c r="BL268" i="3"/>
  <c r="BT268" i="3"/>
  <c r="BL467" i="3"/>
  <c r="BT467" i="3"/>
  <c r="BL962" i="3"/>
  <c r="BT962" i="3"/>
  <c r="BT451" i="3"/>
  <c r="BL451" i="3"/>
  <c r="BT234" i="3"/>
  <c r="BL234" i="3"/>
  <c r="BL768" i="3"/>
  <c r="BT768" i="3"/>
  <c r="BL781" i="3"/>
  <c r="BT781" i="3"/>
  <c r="BT398" i="3"/>
  <c r="BL398" i="3"/>
  <c r="BL508" i="3"/>
  <c r="BT508" i="3"/>
  <c r="BT888" i="3"/>
  <c r="BL888" i="3"/>
  <c r="BT971" i="3"/>
  <c r="BL971" i="3"/>
  <c r="BL179" i="3"/>
  <c r="BT179" i="3"/>
  <c r="BT982" i="3"/>
  <c r="BL982" i="3"/>
  <c r="BT611" i="3"/>
  <c r="BL611" i="3"/>
  <c r="BT178" i="3"/>
  <c r="BL178" i="3"/>
  <c r="BT474" i="3"/>
  <c r="BL474" i="3"/>
  <c r="BL137" i="3"/>
  <c r="BT137" i="3"/>
  <c r="BT35" i="3"/>
  <c r="BL35" i="3"/>
  <c r="BT582" i="3"/>
  <c r="BL582" i="3"/>
  <c r="BL947" i="3"/>
  <c r="BT947" i="3"/>
  <c r="BL116" i="3"/>
  <c r="BT116" i="3"/>
  <c r="BL629" i="3"/>
  <c r="BT629" i="3"/>
  <c r="BT108" i="3"/>
  <c r="BL108" i="3"/>
  <c r="BL430" i="3"/>
  <c r="BT430" i="3"/>
  <c r="BL975" i="3"/>
  <c r="BT975" i="3"/>
  <c r="BT211" i="3"/>
  <c r="BL211" i="3"/>
  <c r="BL937" i="3"/>
  <c r="BT937" i="3"/>
  <c r="BT270" i="3"/>
  <c r="BL270" i="3"/>
  <c r="BT605" i="3"/>
  <c r="BL605" i="3"/>
  <c r="BT85" i="3"/>
  <c r="BL85" i="3"/>
  <c r="BL47" i="3"/>
  <c r="BT47" i="3"/>
  <c r="BL112" i="3"/>
  <c r="BT112" i="3"/>
  <c r="BL165" i="3"/>
  <c r="BT165" i="3"/>
  <c r="BL915" i="3"/>
  <c r="BT915" i="3"/>
  <c r="BL535" i="3"/>
  <c r="BT535" i="3"/>
  <c r="BL51" i="3"/>
  <c r="BT51" i="3"/>
  <c r="BL307" i="3"/>
  <c r="BT307" i="3"/>
  <c r="BL504" i="3"/>
  <c r="BT504" i="3"/>
  <c r="BL279" i="3"/>
  <c r="BT279" i="3"/>
  <c r="BL566" i="3"/>
  <c r="BT566" i="3"/>
  <c r="BL963" i="3"/>
  <c r="BT963" i="3"/>
  <c r="BT590" i="3"/>
  <c r="BL590" i="3"/>
  <c r="BL14" i="3"/>
  <c r="BT14" i="3"/>
  <c r="BL80" i="3"/>
  <c r="BT80" i="3"/>
  <c r="BT550" i="3"/>
  <c r="BL550" i="3"/>
  <c r="BT332" i="3"/>
  <c r="BL332" i="3"/>
  <c r="BT423" i="3"/>
  <c r="BL423" i="3"/>
  <c r="BT77" i="3"/>
  <c r="BL77" i="3"/>
  <c r="BL530" i="3"/>
  <c r="BT530" i="3"/>
  <c r="BL649" i="3"/>
  <c r="BT649" i="3"/>
  <c r="BL1002" i="3"/>
  <c r="BT1002" i="3"/>
  <c r="BT140" i="3"/>
  <c r="BL140" i="3"/>
  <c r="BT870" i="3"/>
  <c r="BL870" i="3"/>
  <c r="BT339" i="3"/>
  <c r="BL339" i="3"/>
  <c r="BL683" i="3"/>
  <c r="BT683" i="3"/>
  <c r="BL449" i="3"/>
  <c r="BT449" i="3"/>
  <c r="BT305" i="3"/>
  <c r="BL305" i="3"/>
  <c r="BL146" i="3"/>
  <c r="BT146" i="3"/>
  <c r="BL544" i="3"/>
  <c r="BT544" i="3"/>
  <c r="BL701" i="3"/>
  <c r="BT701" i="3"/>
  <c r="BT215" i="3"/>
  <c r="BL215" i="3"/>
  <c r="BL751" i="3"/>
  <c r="BT751" i="3"/>
  <c r="BL925" i="3"/>
  <c r="BT925" i="3"/>
  <c r="BL312" i="3"/>
  <c r="BT312" i="3"/>
  <c r="BL659" i="3"/>
  <c r="BT659" i="3"/>
  <c r="BT679" i="3"/>
  <c r="BL679" i="3"/>
  <c r="BL276" i="3"/>
  <c r="BT276" i="3"/>
  <c r="BT799" i="3"/>
  <c r="BL799" i="3"/>
  <c r="BL999" i="3"/>
  <c r="BT999" i="3"/>
  <c r="BL256" i="3"/>
  <c r="BT256" i="3"/>
  <c r="BL472" i="3"/>
  <c r="BT472" i="3"/>
  <c r="BL534" i="3"/>
  <c r="BT534" i="3"/>
  <c r="BT782" i="3"/>
  <c r="BL782" i="3"/>
  <c r="BL62" i="3"/>
  <c r="BT62" i="3"/>
  <c r="BL798" i="3"/>
  <c r="BT798" i="3"/>
  <c r="BT883" i="3"/>
  <c r="BL883" i="3"/>
  <c r="BT421" i="3"/>
  <c r="BL421" i="3"/>
  <c r="BL645" i="3"/>
  <c r="BT645" i="3"/>
  <c r="BT549" i="3"/>
  <c r="BL549" i="3"/>
  <c r="BL784" i="3"/>
  <c r="BT784" i="3"/>
  <c r="BL882" i="3"/>
  <c r="BT882" i="3"/>
  <c r="BL700" i="3"/>
  <c r="BT700" i="3"/>
  <c r="BL691" i="3"/>
  <c r="BT691" i="3"/>
  <c r="BT571" i="3"/>
  <c r="BL571" i="3"/>
  <c r="BL135" i="3"/>
  <c r="BT135" i="3"/>
  <c r="BT241" i="3"/>
  <c r="BL241" i="3"/>
  <c r="BL463" i="3"/>
  <c r="BT463" i="3"/>
  <c r="BL612" i="3"/>
  <c r="BT612" i="3"/>
  <c r="BL823" i="3"/>
  <c r="BT823" i="3"/>
  <c r="BL920" i="3"/>
  <c r="BT920" i="3"/>
  <c r="BL677" i="3"/>
  <c r="BT677" i="3"/>
  <c r="BL978" i="3"/>
  <c r="BT978" i="3"/>
  <c r="BL710" i="3"/>
  <c r="BT710" i="3"/>
  <c r="BT462" i="3"/>
  <c r="BL462" i="3"/>
  <c r="BL583" i="3"/>
  <c r="BT583" i="3"/>
  <c r="BL515" i="3"/>
  <c r="BT515" i="3"/>
  <c r="BL686" i="3"/>
  <c r="BT686" i="3"/>
  <c r="BT820" i="3"/>
  <c r="BL820" i="3"/>
  <c r="BT635" i="3"/>
  <c r="BL635" i="3"/>
  <c r="BL881" i="3"/>
  <c r="BT881" i="3"/>
  <c r="BT906" i="3"/>
  <c r="BL906" i="3"/>
  <c r="BL916" i="3"/>
  <c r="BT916" i="3"/>
  <c r="BL901" i="3"/>
  <c r="BT901" i="3"/>
  <c r="BL574" i="3"/>
  <c r="BT574" i="3"/>
  <c r="BL577" i="3"/>
  <c r="BT577" i="3"/>
  <c r="BL783" i="3"/>
  <c r="BT783" i="3"/>
  <c r="BT891" i="3"/>
  <c r="BL891" i="3"/>
  <c r="BL302" i="3"/>
  <c r="BT302" i="3"/>
  <c r="BL206" i="3"/>
  <c r="BT206" i="3"/>
  <c r="BT792" i="3"/>
  <c r="BL792" i="3"/>
  <c r="BL197" i="3"/>
  <c r="BT197" i="3"/>
  <c r="BL240" i="3"/>
  <c r="BT240" i="3"/>
  <c r="BL656" i="3"/>
  <c r="BT656" i="3"/>
  <c r="BL32" i="3"/>
  <c r="BT32" i="3"/>
  <c r="BL931" i="3"/>
  <c r="BT931" i="3"/>
  <c r="BL196" i="3"/>
  <c r="BT196" i="3"/>
  <c r="BL397" i="3"/>
  <c r="BT397" i="3"/>
  <c r="BL306" i="3"/>
  <c r="BT306" i="3"/>
  <c r="BT819" i="3"/>
  <c r="BL819" i="3"/>
  <c r="BL786" i="3"/>
  <c r="BT786" i="3"/>
  <c r="BL120" i="3"/>
  <c r="BT120" i="3"/>
  <c r="BL172" i="3"/>
  <c r="BT172" i="3"/>
  <c r="BL208" i="3"/>
  <c r="BT208" i="3"/>
  <c r="BL909" i="3"/>
  <c r="BT909" i="3"/>
  <c r="BT290" i="3"/>
  <c r="BL290" i="3"/>
  <c r="BL417" i="3"/>
  <c r="BT417" i="3"/>
  <c r="BL184" i="3"/>
  <c r="BT184" i="3"/>
  <c r="BL929" i="3"/>
  <c r="BT929" i="3"/>
  <c r="BL808" i="3"/>
  <c r="BT808" i="3"/>
  <c r="BL69" i="3"/>
  <c r="BT69" i="3"/>
  <c r="BT73" i="3"/>
  <c r="BL73" i="3"/>
  <c r="BT402" i="3"/>
  <c r="BL402" i="3"/>
  <c r="BL375" i="3"/>
  <c r="BT375" i="3"/>
  <c r="BL729" i="3"/>
  <c r="BT729" i="3"/>
  <c r="BT614" i="3"/>
  <c r="BL614" i="3"/>
  <c r="BL355" i="3"/>
  <c r="BT355" i="3"/>
  <c r="BL212" i="3"/>
  <c r="BT212" i="3"/>
  <c r="BL673" i="3"/>
  <c r="BT673" i="3"/>
  <c r="BL265" i="3"/>
  <c r="BT265" i="3"/>
  <c r="BT936" i="3"/>
  <c r="BL936" i="3"/>
  <c r="BT552" i="3"/>
  <c r="BL552" i="3"/>
  <c r="BL117" i="3"/>
  <c r="BT117" i="3"/>
  <c r="BL878" i="3"/>
  <c r="BT878" i="3"/>
  <c r="BT690" i="3"/>
  <c r="BL690" i="3"/>
  <c r="BL715" i="3"/>
  <c r="BT715" i="3"/>
  <c r="BL842" i="3"/>
  <c r="BT842" i="3"/>
  <c r="BL938" i="3"/>
  <c r="BT938" i="3"/>
  <c r="BL435" i="3"/>
  <c r="BT435" i="3"/>
  <c r="BL815" i="3"/>
  <c r="BT815" i="3"/>
  <c r="BT871" i="3"/>
  <c r="BL871" i="3"/>
  <c r="BT416" i="3"/>
  <c r="BL416" i="3"/>
  <c r="BL623" i="3"/>
  <c r="BT623" i="3"/>
  <c r="BL692" i="3"/>
  <c r="BT692" i="3"/>
  <c r="BL441" i="3"/>
  <c r="BT441" i="3"/>
  <c r="BT944" i="3"/>
  <c r="BL944" i="3"/>
  <c r="BL292" i="3"/>
  <c r="BT292" i="3"/>
  <c r="BL608" i="3"/>
  <c r="BT608" i="3"/>
  <c r="BL168" i="3"/>
  <c r="BT168" i="3"/>
  <c r="BT114" i="3"/>
  <c r="BL114" i="3"/>
  <c r="BL358" i="3"/>
  <c r="BT358" i="3"/>
  <c r="BL230" i="3"/>
  <c r="BT230" i="3"/>
  <c r="BL84" i="3"/>
  <c r="BT84" i="3"/>
  <c r="BL376" i="3"/>
  <c r="BT376" i="3"/>
  <c r="BL993" i="3"/>
  <c r="BT993" i="3"/>
  <c r="BL476" i="3"/>
  <c r="BT476" i="3"/>
  <c r="BL928" i="3"/>
  <c r="BT928" i="3"/>
  <c r="BL668" i="3"/>
  <c r="BT668" i="3"/>
  <c r="BT716" i="3"/>
  <c r="BL716" i="3"/>
  <c r="BL301" i="3"/>
  <c r="BT301" i="3"/>
  <c r="BL830" i="3"/>
  <c r="BT830" i="3"/>
  <c r="BL643" i="3"/>
  <c r="BT643" i="3"/>
  <c r="BL408" i="3"/>
  <c r="BT408" i="3"/>
  <c r="BT958" i="3"/>
  <c r="BL958" i="3"/>
  <c r="BL61" i="3"/>
  <c r="BT61" i="3"/>
  <c r="BL296" i="3"/>
  <c r="BT296" i="3"/>
  <c r="BL29" i="3"/>
  <c r="BT29" i="3"/>
  <c r="BL399" i="3"/>
  <c r="BT399" i="3"/>
  <c r="BL163" i="3"/>
  <c r="BT163" i="3"/>
  <c r="BL950" i="3"/>
  <c r="BT950" i="3"/>
  <c r="BT528" i="3"/>
  <c r="BL528" i="3"/>
  <c r="BL289" i="3"/>
  <c r="BT289" i="3"/>
  <c r="BL98" i="3"/>
  <c r="BT98" i="3"/>
  <c r="BL50" i="3"/>
  <c r="BT50" i="3"/>
  <c r="BL555" i="3"/>
  <c r="BT555" i="3"/>
  <c r="BL204" i="3"/>
  <c r="BT204" i="3"/>
  <c r="BL721" i="3"/>
  <c r="BT721" i="3"/>
  <c r="BL897" i="3"/>
  <c r="BT897" i="3"/>
  <c r="BL282" i="3"/>
  <c r="BT282" i="3"/>
  <c r="BL42" i="3"/>
  <c r="BT42" i="3"/>
  <c r="BL129" i="3"/>
  <c r="BT129" i="3"/>
  <c r="BL188" i="3"/>
  <c r="BT188" i="3"/>
  <c r="BL428" i="3"/>
  <c r="BT428" i="3"/>
  <c r="BL541" i="3"/>
  <c r="BT541" i="3"/>
  <c r="BL905" i="3"/>
  <c r="BT905" i="3"/>
  <c r="BT126" i="3"/>
  <c r="BL126" i="3"/>
  <c r="BL249" i="3"/>
  <c r="BT249" i="3"/>
  <c r="BT932" i="3"/>
  <c r="BL932" i="3"/>
  <c r="BL843" i="3"/>
  <c r="BT843" i="3"/>
  <c r="BL778" i="3"/>
  <c r="BT778" i="3"/>
  <c r="BL450" i="3"/>
  <c r="BT450" i="3"/>
  <c r="BT907" i="3"/>
  <c r="BL907" i="3"/>
  <c r="BL458" i="3"/>
  <c r="BT458" i="3"/>
  <c r="BT19" i="3"/>
  <c r="BL19" i="3"/>
  <c r="BL728" i="3"/>
  <c r="BT728" i="3"/>
  <c r="BT87" i="3"/>
  <c r="BL87" i="3"/>
  <c r="BL170" i="3"/>
  <c r="BT170" i="3"/>
  <c r="BL128" i="3"/>
  <c r="BT128" i="3"/>
  <c r="BL619" i="3"/>
  <c r="BT619" i="3"/>
  <c r="BT557" i="3"/>
  <c r="BL557" i="3"/>
  <c r="BT190" i="3"/>
  <c r="BL190" i="3"/>
  <c r="BL698" i="3"/>
  <c r="BT698" i="3"/>
  <c r="BL53" i="3"/>
  <c r="BT53" i="3"/>
  <c r="BL429" i="3"/>
  <c r="BT429" i="3"/>
  <c r="BL412" i="3"/>
  <c r="BT412" i="3"/>
  <c r="BL747" i="3"/>
  <c r="BT747" i="3"/>
  <c r="BL829" i="3"/>
  <c r="BT829" i="3"/>
  <c r="BL223" i="3"/>
  <c r="BT223" i="3"/>
  <c r="BL810" i="3"/>
  <c r="BT810" i="3"/>
  <c r="BL831" i="3"/>
  <c r="BT831" i="3"/>
  <c r="BT95" i="3"/>
  <c r="BL95" i="3"/>
  <c r="BT785" i="3"/>
  <c r="BL785" i="3"/>
  <c r="BL419" i="3"/>
  <c r="BT419" i="3"/>
  <c r="BL834" i="3"/>
  <c r="BT834" i="3"/>
  <c r="BT242" i="3"/>
  <c r="BL242" i="3"/>
  <c r="BL584" i="3"/>
  <c r="BT584" i="3"/>
  <c r="BT28" i="3"/>
  <c r="BL28" i="3"/>
  <c r="BL847" i="3"/>
  <c r="BT847" i="3"/>
  <c r="BT910" i="3"/>
  <c r="BL910" i="3"/>
  <c r="BL357" i="3"/>
  <c r="BT357" i="3"/>
  <c r="BT485" i="3"/>
  <c r="BL485" i="3"/>
  <c r="BG6" i="3"/>
  <c r="BG8" i="3" s="1"/>
  <c r="I50" i="14" s="1"/>
  <c r="BO10" i="3"/>
  <c r="BW10" i="3"/>
  <c r="BL433" i="3"/>
  <c r="BT433" i="3"/>
  <c r="BL347" i="3"/>
  <c r="BT347" i="3"/>
  <c r="BT529" i="3"/>
  <c r="BL529" i="3"/>
  <c r="BL266" i="3"/>
  <c r="BT266" i="3"/>
  <c r="BT155" i="3"/>
  <c r="BL155" i="3"/>
  <c r="BL340" i="3"/>
  <c r="BT340" i="3"/>
  <c r="BL593" i="3"/>
  <c r="BT593" i="3"/>
  <c r="BL685" i="3"/>
  <c r="BT685" i="3"/>
  <c r="BL802" i="3"/>
  <c r="BT802" i="3"/>
  <c r="BL826" i="3"/>
  <c r="BT826" i="3"/>
  <c r="BL961" i="3"/>
  <c r="BT961" i="3"/>
  <c r="BL682" i="3"/>
  <c r="BT682" i="3"/>
  <c r="BL445" i="3"/>
  <c r="BT445" i="3"/>
  <c r="BL440" i="3"/>
  <c r="BT440" i="3"/>
  <c r="BL821" i="3"/>
  <c r="BT821" i="3"/>
  <c r="BL277" i="3"/>
  <c r="BT277" i="3"/>
  <c r="BL681" i="3"/>
  <c r="BT681" i="3"/>
  <c r="BL970" i="3"/>
  <c r="BT970" i="3"/>
  <c r="BT580" i="3"/>
  <c r="BL580" i="3"/>
  <c r="BT893" i="3"/>
  <c r="BL893" i="3"/>
  <c r="BL990" i="3"/>
  <c r="BT990" i="3"/>
  <c r="BL587" i="3"/>
  <c r="BT587" i="3"/>
  <c r="BL475" i="3"/>
  <c r="BT475" i="3"/>
  <c r="BL745" i="3"/>
  <c r="BT745" i="3"/>
  <c r="BT597" i="3"/>
  <c r="BL597" i="3"/>
  <c r="BL465" i="3"/>
  <c r="BT465" i="3"/>
  <c r="BL964" i="3"/>
  <c r="BT964" i="3"/>
  <c r="BL207" i="3"/>
  <c r="BT207" i="3"/>
  <c r="BL438" i="3"/>
  <c r="BT438" i="3"/>
  <c r="BT448" i="3"/>
  <c r="BL448" i="3"/>
  <c r="BL391" i="3"/>
  <c r="BT391" i="3"/>
  <c r="BL804" i="3"/>
  <c r="BT804" i="3"/>
  <c r="BT754" i="3"/>
  <c r="BL754" i="3"/>
  <c r="BL125" i="3"/>
  <c r="BT125" i="3"/>
  <c r="BT979" i="3"/>
  <c r="BL979" i="3"/>
  <c r="BL610" i="3"/>
  <c r="BT610" i="3"/>
  <c r="BL624" i="3"/>
  <c r="BT624" i="3"/>
  <c r="BT43" i="3"/>
  <c r="BL43" i="3"/>
  <c r="BL523" i="3"/>
  <c r="BT523" i="3"/>
  <c r="BL966" i="3"/>
  <c r="BT966" i="3"/>
  <c r="BL957" i="3"/>
  <c r="BT957" i="3"/>
  <c r="BT319" i="3"/>
  <c r="BL319" i="3"/>
  <c r="BL699" i="3"/>
  <c r="BT699" i="3"/>
  <c r="BL827" i="3"/>
  <c r="BT827" i="3"/>
  <c r="BT763" i="3"/>
  <c r="BL763" i="3"/>
  <c r="BL663" i="3"/>
  <c r="BT663" i="3"/>
  <c r="BL144" i="3"/>
  <c r="BT144" i="3"/>
  <c r="BL697" i="3"/>
  <c r="BT697" i="3"/>
  <c r="BL621" i="3"/>
  <c r="BT621" i="3"/>
  <c r="BL443" i="3"/>
  <c r="BT443" i="3"/>
  <c r="BL214" i="3"/>
  <c r="BT214" i="3"/>
  <c r="BL588" i="3"/>
  <c r="BT588" i="3"/>
  <c r="BL564" i="3"/>
  <c r="BT564" i="3"/>
  <c r="BL737" i="3"/>
  <c r="BT737" i="3"/>
  <c r="BL487" i="3"/>
  <c r="BT487" i="3"/>
  <c r="BL153" i="3"/>
  <c r="BT153" i="3"/>
  <c r="BL940" i="3"/>
  <c r="BT940" i="3"/>
  <c r="BL81" i="3"/>
  <c r="BT81" i="3"/>
  <c r="BL420" i="3"/>
  <c r="BT420" i="3"/>
  <c r="BT39" i="3"/>
  <c r="BL39" i="3"/>
  <c r="BL325" i="3"/>
  <c r="BT325" i="3"/>
  <c r="BT761" i="3"/>
  <c r="BL761" i="3"/>
  <c r="BL479" i="3"/>
  <c r="BT479" i="3"/>
  <c r="BT434" i="3"/>
  <c r="BL434" i="3"/>
  <c r="BL164" i="3"/>
  <c r="BT164" i="3"/>
  <c r="BT510" i="3"/>
  <c r="BL510" i="3"/>
  <c r="BL790" i="3"/>
  <c r="BT790" i="3"/>
  <c r="BL217" i="3"/>
  <c r="BT217" i="3"/>
  <c r="BL216" i="3"/>
  <c r="BT216" i="3"/>
  <c r="BT59" i="3"/>
  <c r="BL59" i="3"/>
  <c r="BL468" i="3"/>
  <c r="BT468" i="3"/>
  <c r="BT866" i="3"/>
  <c r="BL866" i="3"/>
  <c r="BL553" i="3"/>
  <c r="BT553" i="3"/>
  <c r="BT157" i="3"/>
  <c r="BL157" i="3"/>
  <c r="BL350" i="3"/>
  <c r="BT350" i="3"/>
  <c r="BL145" i="3"/>
  <c r="BT145" i="3"/>
  <c r="BT817" i="3"/>
  <c r="BL817" i="3"/>
  <c r="BT64" i="3"/>
  <c r="BL64" i="3"/>
  <c r="BL646" i="3"/>
  <c r="BT646" i="3"/>
  <c r="BT951" i="3"/>
  <c r="BL951" i="3"/>
  <c r="BT581" i="3"/>
  <c r="BL581" i="3"/>
  <c r="BL361" i="3"/>
  <c r="BT361" i="3"/>
  <c r="BT650" i="3"/>
  <c r="BL650" i="3"/>
  <c r="BL174" i="3"/>
  <c r="BT174" i="3"/>
  <c r="BT415" i="3"/>
  <c r="BL415" i="3"/>
  <c r="BL396" i="3"/>
  <c r="BT396" i="3"/>
  <c r="BL859" i="3"/>
  <c r="BT859" i="3"/>
  <c r="BL665" i="3"/>
  <c r="BT665" i="3"/>
  <c r="BL519" i="3"/>
  <c r="BT519" i="3"/>
  <c r="BL956" i="3"/>
  <c r="BT956" i="3"/>
  <c r="BL377" i="3"/>
  <c r="BT377" i="3"/>
  <c r="BL865" i="3"/>
  <c r="BT865" i="3"/>
  <c r="BL733" i="3"/>
  <c r="BT733" i="3"/>
  <c r="BL762" i="3"/>
  <c r="BT762" i="3"/>
  <c r="BL941" i="3"/>
  <c r="BT941" i="3"/>
  <c r="BL269" i="3"/>
  <c r="BT269" i="3"/>
  <c r="BL58" i="3"/>
  <c r="BT58" i="3"/>
  <c r="BT766" i="3"/>
  <c r="BL766" i="3"/>
  <c r="BL110" i="3"/>
  <c r="BT110" i="3"/>
  <c r="BL414" i="3"/>
  <c r="BT414" i="3"/>
  <c r="BT913" i="3"/>
  <c r="BL913" i="3"/>
  <c r="BT764" i="3"/>
  <c r="BL764" i="3"/>
  <c r="BL60" i="3"/>
  <c r="BT60" i="3"/>
  <c r="BT753" i="3"/>
  <c r="BL753" i="3"/>
  <c r="BL255" i="3"/>
  <c r="BT255" i="3"/>
  <c r="BL424" i="3"/>
  <c r="BT424" i="3"/>
  <c r="BT258" i="3"/>
  <c r="BL258" i="3"/>
  <c r="BL17" i="3"/>
  <c r="BT17" i="3"/>
  <c r="BL601" i="3"/>
  <c r="BT601" i="3"/>
  <c r="BL675" i="3"/>
  <c r="BT675" i="3"/>
  <c r="BL934" i="3"/>
  <c r="BT934" i="3"/>
  <c r="BL772" i="3"/>
  <c r="BT772" i="3"/>
  <c r="BL997" i="3"/>
  <c r="BT997" i="3"/>
  <c r="BL669" i="3"/>
  <c r="BT669" i="3"/>
  <c r="BL138" i="3"/>
  <c r="BT138" i="3"/>
  <c r="BT788" i="3"/>
  <c r="BL788" i="3"/>
  <c r="BL548" i="3"/>
  <c r="BT548" i="3"/>
  <c r="BL575" i="3"/>
  <c r="BT575" i="3"/>
  <c r="BL459" i="3"/>
  <c r="BT459" i="3"/>
  <c r="BL41" i="3"/>
  <c r="BT41" i="3"/>
  <c r="BL912" i="3"/>
  <c r="BT912" i="3"/>
  <c r="BL123" i="3"/>
  <c r="BT123" i="3"/>
  <c r="BL224" i="3"/>
  <c r="BT224" i="3"/>
  <c r="BL705" i="3"/>
  <c r="BT705" i="3"/>
  <c r="BT498" i="3"/>
  <c r="BL498" i="3"/>
  <c r="BT727" i="3"/>
  <c r="BL727" i="3"/>
  <c r="BT407" i="3"/>
  <c r="BL407" i="3"/>
  <c r="BL264" i="3"/>
  <c r="BT264" i="3"/>
  <c r="BL180" i="3"/>
  <c r="BT180" i="3"/>
  <c r="BT490" i="3"/>
  <c r="BL490" i="3"/>
  <c r="BL630" i="3"/>
  <c r="BT630" i="3"/>
  <c r="BL779" i="3"/>
  <c r="BT779" i="3"/>
  <c r="BL320" i="3"/>
  <c r="BT320" i="3"/>
  <c r="BL767" i="3"/>
  <c r="BT767" i="3"/>
  <c r="BL740" i="3"/>
  <c r="BT740" i="3"/>
  <c r="BL631" i="3"/>
  <c r="BT631" i="3"/>
  <c r="BT187" i="3"/>
  <c r="BL187" i="3"/>
  <c r="BL875" i="3"/>
  <c r="BT875" i="3"/>
  <c r="BL858" i="3"/>
  <c r="BT858" i="3"/>
  <c r="BT694" i="3"/>
  <c r="BL694" i="3"/>
  <c r="BL503" i="3"/>
  <c r="BT503" i="3"/>
  <c r="BT742" i="3"/>
  <c r="BL742" i="3"/>
  <c r="BL309" i="3"/>
  <c r="BT309" i="3"/>
  <c r="BL189" i="3"/>
  <c r="BT189" i="3"/>
  <c r="BL889" i="3"/>
  <c r="BT889" i="3"/>
  <c r="BT54" i="3"/>
  <c r="BL54" i="3"/>
  <c r="BL558" i="3"/>
  <c r="BT558" i="3"/>
  <c r="BL363" i="3"/>
  <c r="BT363" i="3"/>
  <c r="BL987" i="3"/>
  <c r="BT987" i="3"/>
  <c r="BL260" i="3"/>
  <c r="BT260" i="3"/>
  <c r="BT247" i="3"/>
  <c r="BL247" i="3"/>
  <c r="BL1003" i="3"/>
  <c r="BT1003" i="3"/>
  <c r="BL501" i="3"/>
  <c r="BT501" i="3"/>
  <c r="BL326" i="3"/>
  <c r="BT326" i="3"/>
  <c r="BL18" i="3"/>
  <c r="BT18" i="3"/>
  <c r="BL513" i="3"/>
  <c r="BT513" i="3"/>
  <c r="BT849" i="3"/>
  <c r="BL849" i="3"/>
  <c r="BT835" i="3"/>
  <c r="BL835" i="3"/>
  <c r="BL285" i="3"/>
  <c r="BT285" i="3"/>
  <c r="BL514" i="3"/>
  <c r="BT514" i="3"/>
  <c r="BT556" i="3"/>
  <c r="BL556" i="3"/>
  <c r="BT273" i="3"/>
  <c r="BL273" i="3"/>
  <c r="BL245" i="3"/>
  <c r="BT245" i="3"/>
  <c r="BT315" i="3"/>
  <c r="BL315" i="3"/>
  <c r="BL563" i="3"/>
  <c r="BT563" i="3"/>
  <c r="BT232" i="3"/>
  <c r="BL232" i="3"/>
  <c r="BL976" i="3"/>
  <c r="BT976" i="3"/>
  <c r="BL11" i="3"/>
  <c r="BT11" i="3"/>
  <c r="BL86" i="3"/>
  <c r="BT86" i="3"/>
  <c r="BT104" i="3"/>
  <c r="BL104" i="3"/>
  <c r="BL36" i="3"/>
  <c r="BT36" i="3"/>
  <c r="BL591" i="3"/>
  <c r="BT591" i="3"/>
  <c r="BL460" i="3"/>
  <c r="BT460" i="3"/>
  <c r="BL538" i="3"/>
  <c r="BT538" i="3"/>
  <c r="BL805" i="3"/>
  <c r="BT805" i="3"/>
  <c r="BL696" i="3"/>
  <c r="BT696" i="3"/>
  <c r="BL559" i="3"/>
  <c r="BT559" i="3"/>
  <c r="BT10" i="3"/>
  <c r="BL10" i="3"/>
  <c r="BD6" i="3"/>
  <c r="BD8" i="3" s="1"/>
  <c r="F50" i="14" s="1"/>
  <c r="BT512" i="3"/>
  <c r="BL512" i="3"/>
  <c r="BT201" i="3"/>
  <c r="BL201" i="3"/>
  <c r="BL518" i="3"/>
  <c r="BT518" i="3"/>
  <c r="BL648" i="3"/>
  <c r="BT648" i="3"/>
  <c r="BL457" i="3"/>
  <c r="BT457" i="3"/>
  <c r="BL841" i="3"/>
  <c r="BT841" i="3"/>
  <c r="BL746" i="3"/>
  <c r="BT746" i="3"/>
  <c r="BL771" i="3"/>
  <c r="BT771" i="3"/>
  <c r="BT371" i="3"/>
  <c r="BL371" i="3"/>
  <c r="BL254" i="3"/>
  <c r="BT254" i="3"/>
  <c r="BL942" i="3"/>
  <c r="BT942" i="3"/>
  <c r="BL484" i="3"/>
  <c r="BT484" i="3"/>
  <c r="BL791" i="3"/>
  <c r="BT791" i="3"/>
  <c r="BL520" i="3"/>
  <c r="BT520" i="3"/>
  <c r="BT599" i="3"/>
  <c r="BL599" i="3"/>
  <c r="BL1005" i="3"/>
  <c r="BT1005" i="3"/>
  <c r="BL261" i="3"/>
  <c r="BT261" i="3"/>
  <c r="BT294" i="3"/>
  <c r="BL294" i="3"/>
  <c r="BT57" i="3"/>
  <c r="BL57" i="3"/>
  <c r="BL855" i="3"/>
  <c r="BT855" i="3"/>
  <c r="BT351" i="3"/>
  <c r="BL351" i="3"/>
  <c r="BT37" i="3"/>
  <c r="BL37" i="3"/>
  <c r="BL711" i="3"/>
  <c r="BT711" i="3"/>
  <c r="BT617" i="3"/>
  <c r="BL617" i="3"/>
  <c r="BL386" i="3"/>
  <c r="BT386" i="3"/>
  <c r="BL664" i="3"/>
  <c r="BT664" i="3"/>
  <c r="BL374" i="3"/>
  <c r="BT374" i="3"/>
  <c r="BT896" i="3"/>
  <c r="BL896" i="3"/>
  <c r="BL318" i="3"/>
  <c r="BT318" i="3"/>
  <c r="BT426" i="3"/>
  <c r="BL426" i="3"/>
  <c r="BL607" i="3"/>
  <c r="BT607" i="3"/>
  <c r="BL352" i="3"/>
  <c r="BT352" i="3"/>
  <c r="BL202" i="3"/>
  <c r="BT202" i="3"/>
  <c r="BL748" i="3"/>
  <c r="BT748" i="3"/>
  <c r="BT136" i="3"/>
  <c r="BL136" i="3"/>
  <c r="BL853" i="3"/>
  <c r="BT853" i="3"/>
  <c r="BL600" i="3"/>
  <c r="BT600" i="3"/>
  <c r="BL381" i="3"/>
  <c r="BT381" i="3"/>
  <c r="BT725" i="3"/>
  <c r="BL725" i="3"/>
  <c r="BL303" i="3"/>
  <c r="BT303" i="3"/>
  <c r="BL914" i="3"/>
  <c r="BT914" i="3"/>
  <c r="BL869" i="3"/>
  <c r="BT869" i="3"/>
  <c r="BL253" i="3"/>
  <c r="BT253" i="3"/>
  <c r="BL13" i="3"/>
  <c r="BT13" i="3"/>
  <c r="BL150" i="3"/>
  <c r="BT150" i="3"/>
  <c r="BL1000" i="3"/>
  <c r="BT1000" i="3"/>
  <c r="BL333" i="3"/>
  <c r="BT333" i="3"/>
  <c r="BL789" i="3"/>
  <c r="BT789" i="3"/>
  <c r="BT884" i="3"/>
  <c r="BL884" i="3"/>
  <c r="BT886" i="3"/>
  <c r="BL886" i="3"/>
  <c r="BL984" i="3"/>
  <c r="BT984" i="3"/>
  <c r="BL267" i="3"/>
  <c r="BT267" i="3"/>
  <c r="BT31" i="3"/>
  <c r="BL31" i="3"/>
  <c r="BL105" i="3"/>
  <c r="BT105" i="3"/>
  <c r="BL585" i="3"/>
  <c r="BT585" i="3"/>
  <c r="BL12" i="3"/>
  <c r="BT12" i="3"/>
  <c r="BT252" i="3"/>
  <c r="BL252" i="3"/>
  <c r="BT45" i="3"/>
  <c r="BL45" i="3"/>
  <c r="BT100" i="3"/>
  <c r="BL100" i="3"/>
  <c r="BL341" i="3"/>
  <c r="BT341" i="3"/>
  <c r="BL102" i="3"/>
  <c r="BT102" i="3"/>
  <c r="BL329" i="3"/>
  <c r="BT329" i="3"/>
  <c r="BL822" i="3"/>
  <c r="BT822" i="3"/>
  <c r="BL850" i="3"/>
  <c r="BT850" i="3"/>
  <c r="BL838" i="3"/>
  <c r="BT838" i="3"/>
  <c r="BT609" i="3"/>
  <c r="BL609" i="3"/>
  <c r="BL860" i="3"/>
  <c r="BT860" i="3"/>
  <c r="BT603" i="3"/>
  <c r="BL603" i="3"/>
  <c r="BL516" i="3"/>
  <c r="BT516" i="3"/>
  <c r="BT845" i="3"/>
  <c r="BL845" i="3"/>
  <c r="BL291" i="3"/>
  <c r="BT291" i="3"/>
  <c r="BL952" i="3"/>
  <c r="BT952" i="3"/>
  <c r="BL769" i="3"/>
  <c r="BT769" i="3"/>
  <c r="BL359" i="3"/>
  <c r="BT359" i="3"/>
  <c r="BL156" i="3"/>
  <c r="BT156" i="3"/>
  <c r="BT310" i="3"/>
  <c r="BL310" i="3"/>
  <c r="BL969" i="3"/>
  <c r="BT969" i="3"/>
  <c r="BL283" i="3"/>
  <c r="BT283" i="3"/>
  <c r="BT867" i="3"/>
  <c r="BL867" i="3"/>
  <c r="BL780" i="3"/>
  <c r="BT780" i="3"/>
  <c r="BT226" i="3"/>
  <c r="BL226" i="3"/>
  <c r="BL898" i="3"/>
  <c r="BT898" i="3"/>
  <c r="BL151" i="3"/>
  <c r="BT151" i="3"/>
  <c r="BL992" i="3"/>
  <c r="BT992" i="3"/>
  <c r="BL160" i="3"/>
  <c r="BT160" i="3"/>
  <c r="BT671" i="3"/>
  <c r="BL671" i="3"/>
  <c r="BT15" i="3"/>
  <c r="BL15" i="3"/>
  <c r="BT576" i="3"/>
  <c r="BL576" i="3"/>
  <c r="BL88" i="3"/>
  <c r="BT88" i="3"/>
  <c r="BL974" i="3"/>
  <c r="BT974" i="3"/>
  <c r="BL573" i="3"/>
  <c r="BT573" i="3"/>
  <c r="BL627" i="3"/>
  <c r="BT627" i="3"/>
  <c r="BL606" i="3"/>
  <c r="BT606" i="3"/>
  <c r="BL257" i="3"/>
  <c r="BT257" i="3"/>
  <c r="BT983" i="3"/>
  <c r="BL983" i="3"/>
  <c r="BL132" i="3"/>
  <c r="BT132" i="3"/>
  <c r="BT133" i="3"/>
  <c r="BL133" i="3"/>
  <c r="BT334" i="3"/>
  <c r="BL334" i="3"/>
  <c r="BL672" i="3"/>
  <c r="BT672" i="3"/>
  <c r="BT770" i="3"/>
  <c r="BL770" i="3"/>
  <c r="BT511" i="3"/>
  <c r="BL511" i="3"/>
  <c r="BL489" i="3"/>
  <c r="BT489" i="3"/>
  <c r="BT142" i="3"/>
  <c r="BL142" i="3"/>
  <c r="BL680" i="3"/>
  <c r="BT680" i="3"/>
  <c r="BT97" i="3"/>
  <c r="BL97" i="3"/>
  <c r="BT949" i="3"/>
  <c r="BL949" i="3"/>
  <c r="BT446" i="3"/>
  <c r="BL446" i="3"/>
  <c r="BL185" i="3"/>
  <c r="BT185" i="3"/>
  <c r="BL205" i="3"/>
  <c r="BT205" i="3"/>
  <c r="BL299" i="3"/>
  <c r="BT299" i="3"/>
  <c r="BL327" i="3"/>
  <c r="BT327" i="3"/>
  <c r="BL756" i="3"/>
  <c r="BT756" i="3"/>
  <c r="BL483" i="3"/>
  <c r="BT483" i="3"/>
  <c r="BL703" i="3"/>
  <c r="BT703" i="3"/>
  <c r="BL726" i="3"/>
  <c r="BT726" i="3"/>
  <c r="BL872" i="3"/>
  <c r="BT872" i="3"/>
  <c r="BL380" i="3"/>
  <c r="BT380" i="3"/>
  <c r="BL369" i="3"/>
  <c r="BT369" i="3"/>
  <c r="BT505" i="3"/>
  <c r="BL505" i="3"/>
  <c r="BT837" i="3"/>
  <c r="BL837" i="3"/>
  <c r="BT959" i="3"/>
  <c r="BL959" i="3"/>
  <c r="BT723" i="3"/>
  <c r="BL723" i="3"/>
  <c r="BL427" i="3"/>
  <c r="BT427" i="3"/>
  <c r="BT773" i="3"/>
  <c r="BL773" i="3"/>
  <c r="BL195" i="3"/>
  <c r="BT195" i="3"/>
  <c r="BL1004" i="3"/>
  <c r="BT1004" i="3"/>
  <c r="BT83" i="3"/>
  <c r="BL83" i="3"/>
  <c r="BT322" i="3"/>
  <c r="BL322" i="3"/>
  <c r="BT385" i="3"/>
  <c r="BL385" i="3"/>
  <c r="BL660" i="3"/>
  <c r="BT660" i="3"/>
  <c r="BL378" i="3"/>
  <c r="BT378" i="3"/>
  <c r="BL836" i="3"/>
  <c r="BT836" i="3"/>
  <c r="BL23" i="3"/>
  <c r="BT23" i="3"/>
  <c r="BL899" i="3"/>
  <c r="BT899" i="3"/>
  <c r="BL40" i="3"/>
  <c r="BT40" i="3"/>
  <c r="BL760" i="3"/>
  <c r="BT760" i="3"/>
  <c r="BL78" i="3"/>
  <c r="BT78" i="3"/>
  <c r="BT288" i="3"/>
  <c r="BL288" i="3"/>
  <c r="BT592" i="3"/>
  <c r="BL592" i="3"/>
  <c r="BT193" i="3"/>
  <c r="BL193" i="3"/>
  <c r="BL243" i="3"/>
  <c r="BT243" i="3"/>
  <c r="BT395" i="3"/>
  <c r="BL395" i="3"/>
  <c r="BT892" i="3"/>
  <c r="BL892" i="3"/>
  <c r="BT295" i="3"/>
  <c r="BL295" i="3"/>
  <c r="BL470" i="3"/>
  <c r="BT470" i="3"/>
  <c r="BL93" i="3"/>
  <c r="BT93" i="3"/>
  <c r="BL527" i="3"/>
  <c r="BT527" i="3"/>
  <c r="BL76" i="3"/>
  <c r="BT76" i="3"/>
  <c r="BT149" i="3"/>
  <c r="BL149" i="3"/>
  <c r="BL124" i="3"/>
  <c r="BT124" i="3"/>
  <c r="BL400" i="3"/>
  <c r="BT400" i="3"/>
  <c r="BT297" i="3"/>
  <c r="BL297" i="3"/>
  <c r="BL221" i="3"/>
  <c r="BT221" i="3"/>
  <c r="BL210" i="3"/>
  <c r="BT210" i="3"/>
  <c r="BL186" i="3"/>
  <c r="BT186" i="3"/>
  <c r="BL314" i="3"/>
  <c r="BT314" i="3"/>
  <c r="BL717" i="3"/>
  <c r="BT717" i="3"/>
  <c r="BT219" i="3"/>
  <c r="BL219" i="3"/>
  <c r="BL532" i="3"/>
  <c r="BT532" i="3"/>
  <c r="BL92" i="3"/>
  <c r="BT92" i="3"/>
  <c r="BL422" i="3"/>
  <c r="BT422" i="3"/>
  <c r="BL143" i="3"/>
  <c r="BT143" i="3"/>
  <c r="BL379" i="3"/>
  <c r="BT379" i="3"/>
  <c r="BT372" i="3"/>
  <c r="BL372" i="3"/>
  <c r="BL213" i="3"/>
  <c r="BT213" i="3"/>
  <c r="BL477" i="3"/>
  <c r="BT477" i="3"/>
  <c r="BM10" i="3"/>
  <c r="BU10" i="3"/>
  <c r="BL308" i="3"/>
  <c r="BT308" i="3"/>
  <c r="BL461" i="3"/>
  <c r="BT461" i="3"/>
  <c r="BL918" i="3"/>
  <c r="BT918" i="3"/>
  <c r="BT488" i="3"/>
  <c r="BL488" i="3"/>
  <c r="BT777" i="3"/>
  <c r="BL777" i="3"/>
  <c r="BL482" i="3"/>
  <c r="BT482" i="3"/>
  <c r="BT107" i="3"/>
  <c r="BL107" i="3"/>
  <c r="BT356" i="3"/>
  <c r="BL356" i="3"/>
  <c r="BL774" i="3"/>
  <c r="BT774" i="3"/>
  <c r="BL989" i="3"/>
  <c r="BT989" i="3"/>
  <c r="BL148" i="3"/>
  <c r="BT148" i="3"/>
  <c r="BT622" i="3"/>
  <c r="BL622" i="3"/>
  <c r="BL620" i="3"/>
  <c r="BT620" i="3"/>
  <c r="BL278" i="3"/>
  <c r="BT278" i="3"/>
  <c r="BT486" i="3"/>
  <c r="BL486" i="3"/>
  <c r="BT776" i="3"/>
  <c r="BL776" i="3"/>
  <c r="BL353" i="3"/>
  <c r="BT353" i="3"/>
  <c r="BL259" i="3"/>
  <c r="BT259" i="3"/>
  <c r="BL806" i="3"/>
  <c r="BT806" i="3"/>
  <c r="BT169" i="3"/>
  <c r="BL169" i="3"/>
  <c r="BL373" i="3"/>
  <c r="BT373" i="3"/>
  <c r="BT730" i="3"/>
  <c r="BL730" i="3"/>
  <c r="BL863" i="3"/>
  <c r="BT863" i="3"/>
  <c r="BT30" i="3"/>
  <c r="BL30" i="3"/>
  <c r="BL25" i="3"/>
  <c r="BT25" i="3"/>
  <c r="BL209" i="3"/>
  <c r="BT209" i="3"/>
  <c r="BT111" i="3"/>
  <c r="BL111" i="3"/>
  <c r="BL797" i="3"/>
  <c r="BT797" i="3"/>
  <c r="BT895" i="3"/>
  <c r="BL895" i="3"/>
  <c r="BT880" i="3"/>
  <c r="BL880" i="3"/>
  <c r="BT388" i="3"/>
  <c r="BL388" i="3"/>
  <c r="BT48" i="3"/>
  <c r="BL48" i="3"/>
  <c r="BL636" i="3"/>
  <c r="BT636" i="3"/>
  <c r="BT568" i="3"/>
  <c r="BL568" i="3"/>
  <c r="BL55" i="3"/>
  <c r="BT55" i="3"/>
  <c r="BT383" i="3"/>
  <c r="BL383" i="3"/>
  <c r="BL233" i="3"/>
  <c r="BT233" i="3"/>
  <c r="BT809" i="3"/>
  <c r="BL809" i="3"/>
  <c r="BL496" i="3"/>
  <c r="BT496" i="3"/>
  <c r="BT547" i="3"/>
  <c r="BL547" i="3"/>
  <c r="BT749" i="3"/>
  <c r="BL749" i="3"/>
  <c r="BL382" i="3"/>
  <c r="BT382" i="3"/>
  <c r="BL324" i="3"/>
  <c r="BT324" i="3"/>
  <c r="BL506" i="3"/>
  <c r="BT506" i="3"/>
  <c r="BL719" i="3"/>
  <c r="BT719" i="3"/>
  <c r="BT248" i="3"/>
  <c r="BL248" i="3"/>
  <c r="BL707" i="3"/>
  <c r="BT707" i="3"/>
  <c r="BL811" i="3"/>
  <c r="BT811" i="3"/>
  <c r="BL491" i="3"/>
  <c r="BT491" i="3"/>
  <c r="BL579" i="3"/>
  <c r="BT579" i="3"/>
  <c r="BL653" i="3"/>
  <c r="BT653" i="3"/>
  <c r="BL286" i="3"/>
  <c r="BT286" i="3"/>
  <c r="BT917" i="3"/>
  <c r="BL917" i="3"/>
  <c r="BT572" i="3"/>
  <c r="BL572" i="3"/>
  <c r="BL674" i="3"/>
  <c r="BT674" i="3"/>
  <c r="BL531" i="3"/>
  <c r="BT531" i="3"/>
  <c r="BT887" i="3"/>
  <c r="BL887" i="3"/>
  <c r="BL839" i="3"/>
  <c r="BT839" i="3"/>
  <c r="BT861" i="3"/>
  <c r="BL861" i="3"/>
  <c r="BT404" i="3"/>
  <c r="BL404" i="3"/>
  <c r="BT877" i="3"/>
  <c r="BL877" i="3"/>
  <c r="BL945" i="3"/>
  <c r="BT945" i="3"/>
  <c r="BL744" i="3"/>
  <c r="BT744" i="3"/>
  <c r="BL403" i="3"/>
  <c r="BT403" i="3"/>
  <c r="BL409" i="3"/>
  <c r="BT409" i="3"/>
  <c r="BL626" i="3"/>
  <c r="BT626" i="3"/>
  <c r="BL63" i="3"/>
  <c r="BT63" i="3"/>
  <c r="BL972" i="3"/>
  <c r="BT972" i="3"/>
  <c r="BL200" i="3"/>
  <c r="BT200" i="3"/>
  <c r="BL495" i="3"/>
  <c r="BT495" i="3"/>
  <c r="BL708" i="3"/>
  <c r="BT708" i="3"/>
  <c r="BL752" i="3"/>
  <c r="BT752" i="3"/>
  <c r="BL818" i="3"/>
  <c r="BT818" i="3"/>
  <c r="BL271" i="3"/>
  <c r="BT271" i="3"/>
  <c r="BL502" i="3"/>
  <c r="BT502" i="3"/>
  <c r="BL652" i="3"/>
  <c r="BT652" i="3"/>
  <c r="BL894" i="3"/>
  <c r="BT894" i="3"/>
  <c r="BL344" i="3"/>
  <c r="BT344" i="3"/>
  <c r="BL103" i="3"/>
  <c r="BT103" i="3"/>
  <c r="BL147" i="3"/>
  <c r="BT147" i="3"/>
  <c r="BT594" i="3"/>
  <c r="BL594" i="3"/>
  <c r="BL478" i="3"/>
  <c r="BT478" i="3"/>
  <c r="BT994" i="3"/>
  <c r="BL994" i="3"/>
  <c r="BT304" i="3"/>
  <c r="BL304" i="3"/>
  <c r="BL109" i="3"/>
  <c r="BT109" i="3"/>
  <c r="BL284" i="3"/>
  <c r="BT284" i="3"/>
  <c r="BL551" i="3"/>
  <c r="BT551" i="3"/>
  <c r="BL654" i="3"/>
  <c r="BT654" i="3"/>
  <c r="BL525" i="3"/>
  <c r="BT525" i="3"/>
  <c r="BT313" i="3"/>
  <c r="BL313" i="3"/>
  <c r="BL390" i="3"/>
  <c r="BT390" i="3"/>
  <c r="BT655" i="3"/>
  <c r="BL655" i="3"/>
  <c r="BL688" i="3"/>
  <c r="BT688" i="3"/>
  <c r="BL662" i="3"/>
  <c r="BT662" i="3"/>
  <c r="BL533" i="3"/>
  <c r="BT533" i="3"/>
  <c r="BL141" i="3"/>
  <c r="BT141" i="3"/>
  <c r="BL293" i="3"/>
  <c r="BT293" i="3"/>
  <c r="BT714" i="3"/>
  <c r="BL714" i="3"/>
  <c r="BL642" i="3"/>
  <c r="BT642" i="3"/>
  <c r="BT250" i="3"/>
  <c r="BL250" i="3"/>
  <c r="BL633" i="3"/>
  <c r="BT633" i="3"/>
  <c r="BL316" i="3"/>
  <c r="BT316" i="3"/>
  <c r="BL191" i="3"/>
  <c r="BT191" i="3"/>
  <c r="BT413" i="3"/>
  <c r="BL413" i="3"/>
  <c r="BT874" i="3"/>
  <c r="BL874" i="3"/>
  <c r="BL67" i="3"/>
  <c r="BT67" i="3"/>
  <c r="BT561" i="3"/>
  <c r="BL561" i="3"/>
  <c r="BT667" i="3"/>
  <c r="BL667" i="3"/>
  <c r="BL720" i="3"/>
  <c r="BT720" i="3"/>
  <c r="BL367" i="3"/>
  <c r="BT367" i="3"/>
  <c r="BL536" i="3"/>
  <c r="BT536" i="3"/>
  <c r="BT26" i="3"/>
  <c r="BL26" i="3"/>
  <c r="BT803" i="3"/>
  <c r="BL803" i="3"/>
  <c r="BL695" i="3"/>
  <c r="BT695" i="3"/>
  <c r="BL666" i="3"/>
  <c r="BT666" i="3"/>
  <c r="BT911" i="3"/>
  <c r="BL911" i="3"/>
  <c r="BL134" i="3"/>
  <c r="BT134" i="3"/>
  <c r="BL589" i="3"/>
  <c r="BT589" i="3"/>
  <c r="BL546" i="3"/>
  <c r="BT546" i="3"/>
  <c r="BT362" i="3"/>
  <c r="BL362" i="3"/>
  <c r="BL986" i="3"/>
  <c r="BT986" i="3"/>
  <c r="BL522" i="3"/>
  <c r="BT522" i="3"/>
  <c r="BT500" i="3"/>
  <c r="BL500" i="3"/>
  <c r="BL1001" i="3"/>
  <c r="BT1001" i="3"/>
  <c r="BL127" i="3"/>
  <c r="BT127" i="3"/>
  <c r="BL586" i="3"/>
  <c r="BT586" i="3"/>
  <c r="BT364" i="3"/>
  <c r="BL364" i="3"/>
  <c r="BT639" i="3"/>
  <c r="BL639" i="3"/>
  <c r="BL154" i="3"/>
  <c r="BT154" i="3"/>
  <c r="BT973" i="3"/>
  <c r="BL973" i="3"/>
  <c r="BL106" i="3"/>
  <c r="BT106" i="3"/>
  <c r="BT712" i="3"/>
  <c r="BL712" i="3"/>
  <c r="BT192" i="3"/>
  <c r="BL192" i="3"/>
  <c r="BT346" i="3"/>
  <c r="BL346" i="3"/>
  <c r="BT464" i="3"/>
  <c r="BL464" i="3"/>
  <c r="BL923" i="3"/>
  <c r="BT923" i="3"/>
  <c r="BL678" i="3"/>
  <c r="BT678" i="3"/>
  <c r="BL466" i="3"/>
  <c r="BT466" i="3"/>
  <c r="BL828" i="3"/>
  <c r="BT828" i="3"/>
  <c r="BL342" i="3"/>
  <c r="BT342" i="3"/>
  <c r="B61" i="28"/>
  <c r="W5" i="18"/>
  <c r="D78" i="6" l="1"/>
  <c r="D188" i="6" s="1"/>
  <c r="O23" i="6"/>
  <c r="B28" i="1"/>
  <c r="B27" i="3"/>
  <c r="BI8" i="1"/>
  <c r="BI9" i="1"/>
  <c r="BJ6" i="1"/>
  <c r="P23" i="6"/>
  <c r="BE6" i="3"/>
  <c r="BE8" i="3" s="1"/>
  <c r="G50" i="14" s="1"/>
  <c r="BM42" i="3"/>
  <c r="BU42" i="3"/>
  <c r="G11" i="6" s="1"/>
  <c r="G23" i="6"/>
  <c r="G17" i="6"/>
  <c r="BU6" i="3"/>
  <c r="BU8" i="3" s="1"/>
  <c r="G52" i="14" s="1"/>
  <c r="G21" i="6"/>
  <c r="G19" i="6"/>
  <c r="G24" i="6"/>
  <c r="G10" i="6"/>
  <c r="G9" i="6"/>
  <c r="G16" i="6"/>
  <c r="G13" i="6"/>
  <c r="G18" i="6"/>
  <c r="G8" i="6"/>
  <c r="G22" i="6"/>
  <c r="F66" i="6"/>
  <c r="F72" i="6"/>
  <c r="F75" i="6"/>
  <c r="F65" i="6"/>
  <c r="F78" i="6"/>
  <c r="BL6" i="3"/>
  <c r="BL8" i="3" s="1" a="1"/>
  <c r="BL8" i="3" s="1"/>
  <c r="F51" i="14" s="1"/>
  <c r="F68" i="6"/>
  <c r="F71" i="6"/>
  <c r="F77" i="6"/>
  <c r="F79" i="6"/>
  <c r="F76" i="6"/>
  <c r="F69" i="6"/>
  <c r="F73" i="6"/>
  <c r="F67" i="6"/>
  <c r="F70" i="6"/>
  <c r="F64" i="6"/>
  <c r="F74" i="6"/>
  <c r="F63" i="6"/>
  <c r="J17" i="6"/>
  <c r="J10" i="6"/>
  <c r="J21" i="6"/>
  <c r="J22" i="6"/>
  <c r="J23" i="6"/>
  <c r="J19" i="6"/>
  <c r="J13" i="6"/>
  <c r="J8" i="6"/>
  <c r="J20" i="6"/>
  <c r="J9" i="6"/>
  <c r="BX6" i="3"/>
  <c r="BX8" i="3" s="1"/>
  <c r="J52" i="14" s="1"/>
  <c r="J12" i="6"/>
  <c r="J18" i="6"/>
  <c r="J16" i="6"/>
  <c r="J14" i="6"/>
  <c r="J24" i="6"/>
  <c r="J11" i="6"/>
  <c r="J15" i="6"/>
  <c r="G74" i="6"/>
  <c r="G70" i="6"/>
  <c r="G72" i="6"/>
  <c r="G67" i="6"/>
  <c r="G75" i="6"/>
  <c r="G65" i="6"/>
  <c r="G69" i="6"/>
  <c r="G68" i="6"/>
  <c r="G71" i="6"/>
  <c r="G79" i="6"/>
  <c r="G63" i="6"/>
  <c r="G66" i="6"/>
  <c r="G73" i="6"/>
  <c r="G64" i="6"/>
  <c r="G76" i="6"/>
  <c r="BM6" i="3"/>
  <c r="G77" i="6"/>
  <c r="G78" i="6"/>
  <c r="J73" i="6"/>
  <c r="J74" i="6"/>
  <c r="J69" i="6"/>
  <c r="J78" i="6"/>
  <c r="J68" i="6"/>
  <c r="J63" i="6"/>
  <c r="J71" i="6"/>
  <c r="J72" i="6"/>
  <c r="J65" i="6"/>
  <c r="J79" i="6"/>
  <c r="J64" i="6"/>
  <c r="J66" i="6"/>
  <c r="BP6" i="3"/>
  <c r="J75" i="6"/>
  <c r="J67" i="6"/>
  <c r="J77" i="6"/>
  <c r="J76" i="6"/>
  <c r="J70" i="6"/>
  <c r="H63" i="6"/>
  <c r="H74" i="6"/>
  <c r="H77" i="6"/>
  <c r="H79" i="6"/>
  <c r="H67" i="6"/>
  <c r="H70" i="6"/>
  <c r="H75" i="6"/>
  <c r="H71" i="6"/>
  <c r="H78" i="6"/>
  <c r="H73" i="6"/>
  <c r="BN6" i="3"/>
  <c r="H66" i="6"/>
  <c r="H76" i="6"/>
  <c r="H65" i="6"/>
  <c r="H69" i="6"/>
  <c r="H68" i="6"/>
  <c r="H64" i="6"/>
  <c r="H72" i="6"/>
  <c r="H19" i="6"/>
  <c r="H17" i="6"/>
  <c r="H20" i="6"/>
  <c r="H13" i="6"/>
  <c r="H9" i="6"/>
  <c r="H18" i="6"/>
  <c r="H8" i="6"/>
  <c r="H21" i="6"/>
  <c r="H12" i="6"/>
  <c r="H15" i="6"/>
  <c r="H11" i="6"/>
  <c r="H24" i="6"/>
  <c r="BV6" i="3"/>
  <c r="BV8" i="3" s="1"/>
  <c r="H52" i="14" s="1"/>
  <c r="H14" i="6"/>
  <c r="H22" i="6"/>
  <c r="H16" i="6"/>
  <c r="H23" i="6"/>
  <c r="H10" i="6"/>
  <c r="I21" i="6"/>
  <c r="I8" i="6"/>
  <c r="I12" i="6"/>
  <c r="I17" i="6"/>
  <c r="I22" i="6"/>
  <c r="I20" i="6"/>
  <c r="I10" i="6"/>
  <c r="I14" i="6"/>
  <c r="I15" i="6"/>
  <c r="I19" i="6"/>
  <c r="I9" i="6"/>
  <c r="I23" i="6"/>
  <c r="I16" i="6"/>
  <c r="I18" i="6"/>
  <c r="I11" i="6"/>
  <c r="I13" i="6"/>
  <c r="BW6" i="3"/>
  <c r="I24" i="6"/>
  <c r="I65" i="6"/>
  <c r="I63" i="6"/>
  <c r="I69" i="6"/>
  <c r="I64" i="6"/>
  <c r="I79" i="6"/>
  <c r="I68" i="6"/>
  <c r="I74" i="6"/>
  <c r="I67" i="6"/>
  <c r="BO6" i="3"/>
  <c r="BO8" i="3" s="1" a="1"/>
  <c r="BO8" i="3" s="1"/>
  <c r="I51" i="14" s="1"/>
  <c r="I70" i="6"/>
  <c r="I66" i="6"/>
  <c r="I76" i="6"/>
  <c r="I73" i="6"/>
  <c r="I72" i="6"/>
  <c r="I78" i="6"/>
  <c r="I75" i="6"/>
  <c r="I71" i="6"/>
  <c r="I77" i="6"/>
  <c r="F19" i="6"/>
  <c r="F18" i="6"/>
  <c r="F9" i="6"/>
  <c r="F23" i="6"/>
  <c r="F21" i="6"/>
  <c r="F24" i="6"/>
  <c r="F8" i="6"/>
  <c r="F20" i="6"/>
  <c r="F14" i="6"/>
  <c r="F15" i="6"/>
  <c r="F11" i="6"/>
  <c r="BT6" i="3"/>
  <c r="BT8" i="3" s="1"/>
  <c r="F52" i="14" s="1"/>
  <c r="F12" i="6"/>
  <c r="F17" i="6"/>
  <c r="F10" i="6"/>
  <c r="F16" i="6"/>
  <c r="F13" i="6"/>
  <c r="F22" i="6"/>
  <c r="B62" i="28"/>
  <c r="B5" i="13"/>
  <c r="B29" i="1" l="1"/>
  <c r="B28" i="3"/>
  <c r="BJ8" i="1"/>
  <c r="BJ9" i="1"/>
  <c r="BK6" i="1"/>
  <c r="G14" i="6"/>
  <c r="K14" i="6" s="1"/>
  <c r="G20" i="6"/>
  <c r="K20" i="6" s="1"/>
  <c r="G15" i="6"/>
  <c r="R15" i="6" s="1"/>
  <c r="G12" i="6"/>
  <c r="R12" i="6" s="1"/>
  <c r="Q12" i="6"/>
  <c r="F177" i="6"/>
  <c r="F185" i="6"/>
  <c r="Q20" i="6"/>
  <c r="Q11" i="6"/>
  <c r="K11" i="6"/>
  <c r="F176" i="6"/>
  <c r="F188" i="6"/>
  <c r="K23" i="6"/>
  <c r="Q23" i="6"/>
  <c r="I176" i="6"/>
  <c r="T11" i="6"/>
  <c r="H188" i="6"/>
  <c r="S23" i="6"/>
  <c r="S12" i="6"/>
  <c r="H177" i="6"/>
  <c r="H178" i="6"/>
  <c r="S13" i="6"/>
  <c r="U15" i="6"/>
  <c r="J180" i="6"/>
  <c r="U16" i="6"/>
  <c r="J181" i="6"/>
  <c r="J187" i="6"/>
  <c r="U22" i="6"/>
  <c r="K75" i="6"/>
  <c r="R24" i="6"/>
  <c r="G189" i="6"/>
  <c r="K19" i="6"/>
  <c r="Q19" i="6"/>
  <c r="F184" i="6"/>
  <c r="Q13" i="6"/>
  <c r="K13" i="6"/>
  <c r="F178" i="6"/>
  <c r="BW8" i="3"/>
  <c r="I52" i="14" s="1"/>
  <c r="I179" i="6"/>
  <c r="T14" i="6"/>
  <c r="J176" i="6"/>
  <c r="U11" i="6"/>
  <c r="G178" i="6"/>
  <c r="R13" i="6"/>
  <c r="Q14" i="6"/>
  <c r="F179" i="6"/>
  <c r="F182" i="6"/>
  <c r="K17" i="6"/>
  <c r="Q17" i="6"/>
  <c r="F180" i="6"/>
  <c r="Q15" i="6"/>
  <c r="K9" i="6"/>
  <c r="Q9" i="6"/>
  <c r="F174" i="6"/>
  <c r="I189" i="6"/>
  <c r="T24" i="6"/>
  <c r="T10" i="6"/>
  <c r="I175" i="6"/>
  <c r="T17" i="6"/>
  <c r="I182" i="6"/>
  <c r="H189" i="6"/>
  <c r="S24" i="6"/>
  <c r="K69" i="6"/>
  <c r="K72" i="6"/>
  <c r="G187" i="6"/>
  <c r="R22" i="6"/>
  <c r="R16" i="6"/>
  <c r="G181" i="6"/>
  <c r="S11" i="6"/>
  <c r="H176" i="6"/>
  <c r="S8" i="6"/>
  <c r="H173" i="6"/>
  <c r="S17" i="6"/>
  <c r="H182" i="6"/>
  <c r="BM8" i="3" a="1"/>
  <c r="BM8" i="3" s="1"/>
  <c r="G51" i="14" s="1"/>
  <c r="J184" i="6"/>
  <c r="U19" i="6"/>
  <c r="R8" i="6"/>
  <c r="G173" i="6"/>
  <c r="R19" i="6"/>
  <c r="G184" i="6"/>
  <c r="G176" i="6"/>
  <c r="R11" i="6"/>
  <c r="I177" i="6"/>
  <c r="T12" i="6"/>
  <c r="H183" i="6"/>
  <c r="S18" i="6"/>
  <c r="H184" i="6"/>
  <c r="S19" i="6"/>
  <c r="K63" i="6"/>
  <c r="K67" i="6"/>
  <c r="R18" i="6"/>
  <c r="G183" i="6"/>
  <c r="F186" i="6"/>
  <c r="K21" i="6"/>
  <c r="Q21" i="6"/>
  <c r="I180" i="6"/>
  <c r="T15" i="6"/>
  <c r="T20" i="6"/>
  <c r="I185" i="6"/>
  <c r="K73" i="6"/>
  <c r="K76" i="6"/>
  <c r="R23" i="6"/>
  <c r="G188" i="6"/>
  <c r="I187" i="6"/>
  <c r="T22" i="6"/>
  <c r="BP8" i="3" a="1"/>
  <c r="BP8" i="3" s="1"/>
  <c r="J51" i="14" s="1"/>
  <c r="U18" i="6"/>
  <c r="J183" i="6"/>
  <c r="U13" i="6"/>
  <c r="J178" i="6"/>
  <c r="K70" i="6"/>
  <c r="K65" i="6"/>
  <c r="T8" i="6"/>
  <c r="I173" i="6"/>
  <c r="S20" i="6"/>
  <c r="H185" i="6"/>
  <c r="J185" i="6"/>
  <c r="U20" i="6"/>
  <c r="J186" i="6"/>
  <c r="U21" i="6"/>
  <c r="Q22" i="6"/>
  <c r="F187" i="6"/>
  <c r="I183" i="6"/>
  <c r="T18" i="6"/>
  <c r="I186" i="6"/>
  <c r="T21" i="6"/>
  <c r="S10" i="6"/>
  <c r="H175" i="6"/>
  <c r="H181" i="6"/>
  <c r="S16" i="6"/>
  <c r="U12" i="6"/>
  <c r="J177" i="6"/>
  <c r="U8" i="6"/>
  <c r="J173" i="6"/>
  <c r="U10" i="6"/>
  <c r="J175" i="6"/>
  <c r="K77" i="6"/>
  <c r="R17" i="6"/>
  <c r="G182" i="6"/>
  <c r="F175" i="6"/>
  <c r="K10" i="6"/>
  <c r="Q10" i="6"/>
  <c r="I181" i="6"/>
  <c r="T16" i="6"/>
  <c r="T9" i="6"/>
  <c r="I174" i="6"/>
  <c r="S21" i="6"/>
  <c r="H186" i="6"/>
  <c r="BN8" i="3" a="1"/>
  <c r="BN8" i="3" s="1"/>
  <c r="H51" i="14" s="1"/>
  <c r="K74" i="6"/>
  <c r="K71" i="6"/>
  <c r="K66" i="6"/>
  <c r="Q24" i="6"/>
  <c r="F189" i="6"/>
  <c r="Q16" i="6"/>
  <c r="F181" i="6"/>
  <c r="K16" i="6"/>
  <c r="T23" i="6"/>
  <c r="I188" i="6"/>
  <c r="H187" i="6"/>
  <c r="S22" i="6"/>
  <c r="U24" i="6"/>
  <c r="J189" i="6"/>
  <c r="J188" i="6"/>
  <c r="U23" i="6"/>
  <c r="J182" i="6"/>
  <c r="U17" i="6"/>
  <c r="K64" i="6"/>
  <c r="K68" i="6"/>
  <c r="R9" i="6"/>
  <c r="G174" i="6"/>
  <c r="G179" i="6"/>
  <c r="F183" i="6"/>
  <c r="K18" i="6"/>
  <c r="Q18" i="6"/>
  <c r="T19" i="6"/>
  <c r="I184" i="6"/>
  <c r="Q8" i="6"/>
  <c r="F173" i="6"/>
  <c r="K8" i="6"/>
  <c r="T13" i="6"/>
  <c r="I178" i="6"/>
  <c r="S14" i="6"/>
  <c r="H179" i="6"/>
  <c r="H180" i="6"/>
  <c r="S15" i="6"/>
  <c r="S9" i="6"/>
  <c r="H174" i="6"/>
  <c r="J179" i="6"/>
  <c r="U14" i="6"/>
  <c r="U9" i="6"/>
  <c r="J174" i="6"/>
  <c r="G175" i="6"/>
  <c r="R10" i="6"/>
  <c r="R21" i="6"/>
  <c r="G186" i="6"/>
  <c r="B63" i="28"/>
  <c r="B13" i="13"/>
  <c r="BK9" i="1" l="1"/>
  <c r="BL6" i="1"/>
  <c r="BK8" i="1"/>
  <c r="I80" i="6"/>
  <c r="G25" i="6"/>
  <c r="H25" i="6"/>
  <c r="F81" i="6"/>
  <c r="H81" i="6"/>
  <c r="H26" i="6"/>
  <c r="J26" i="6"/>
  <c r="G81" i="6"/>
  <c r="I26" i="6"/>
  <c r="J25" i="6"/>
  <c r="J81" i="6"/>
  <c r="F80" i="6"/>
  <c r="J80" i="6"/>
  <c r="G26" i="6"/>
  <c r="I25" i="6"/>
  <c r="F25" i="6"/>
  <c r="G80" i="6"/>
  <c r="H80" i="6"/>
  <c r="I81" i="6"/>
  <c r="F26" i="6"/>
  <c r="B30" i="1"/>
  <c r="B29" i="3"/>
  <c r="R14" i="6"/>
  <c r="R20" i="6"/>
  <c r="V20" i="6" s="1"/>
  <c r="G185" i="6"/>
  <c r="K185" i="6" s="1"/>
  <c r="K15" i="6"/>
  <c r="G180" i="6"/>
  <c r="K180" i="6" s="1"/>
  <c r="G177" i="6"/>
  <c r="K177" i="6" s="1"/>
  <c r="K12" i="6"/>
  <c r="K186" i="6"/>
  <c r="V16" i="6"/>
  <c r="K175" i="6"/>
  <c r="K174" i="6"/>
  <c r="K173" i="6"/>
  <c r="V9" i="6"/>
  <c r="V13" i="6"/>
  <c r="K181" i="6"/>
  <c r="V21" i="6"/>
  <c r="K179" i="6"/>
  <c r="C15" i="14"/>
  <c r="V14" i="6"/>
  <c r="V12" i="6"/>
  <c r="V8" i="6"/>
  <c r="K184" i="6"/>
  <c r="K176" i="6"/>
  <c r="V19" i="6"/>
  <c r="V11" i="6"/>
  <c r="V10" i="6"/>
  <c r="V23" i="6"/>
  <c r="V18" i="6"/>
  <c r="V17" i="6"/>
  <c r="V15" i="6"/>
  <c r="K183" i="6"/>
  <c r="K182" i="6"/>
  <c r="K178" i="6"/>
  <c r="B21" i="13"/>
  <c r="B64" i="28"/>
  <c r="R26" i="6" l="1"/>
  <c r="G191" i="6"/>
  <c r="R25" i="6"/>
  <c r="G190" i="6"/>
  <c r="S26" i="6"/>
  <c r="H191" i="6"/>
  <c r="B31" i="1"/>
  <c r="B30" i="3"/>
  <c r="T26" i="6"/>
  <c r="I191" i="6"/>
  <c r="I190" i="6"/>
  <c r="T25" i="6"/>
  <c r="U25" i="6"/>
  <c r="J190" i="6"/>
  <c r="BL8" i="1"/>
  <c r="BL9" i="1"/>
  <c r="BM6" i="1"/>
  <c r="Q25" i="6"/>
  <c r="F190" i="6"/>
  <c r="S25" i="6"/>
  <c r="H190" i="6"/>
  <c r="U26" i="6"/>
  <c r="J191" i="6"/>
  <c r="F191" i="6"/>
  <c r="Q26" i="6"/>
  <c r="C23" i="28"/>
  <c r="F2" i="3"/>
  <c r="C5" i="13"/>
  <c r="B65" i="28"/>
  <c r="G63" i="28" s="1"/>
  <c r="B33" i="13"/>
  <c r="I63" i="39" l="1"/>
  <c r="F8" i="39"/>
  <c r="H63" i="39"/>
  <c r="G8" i="39"/>
  <c r="H8" i="39"/>
  <c r="G63" i="39"/>
  <c r="J8" i="39"/>
  <c r="J63" i="39"/>
  <c r="F63" i="39"/>
  <c r="I8" i="39"/>
  <c r="B32" i="1"/>
  <c r="B31" i="3"/>
  <c r="BM8" i="1"/>
  <c r="BM9" i="1"/>
  <c r="BN6" i="1"/>
  <c r="B40" i="13"/>
  <c r="B66" i="28"/>
  <c r="B38" i="14"/>
  <c r="G9" i="39" l="1"/>
  <c r="I9" i="39"/>
  <c r="T9" i="39" s="1"/>
  <c r="F64" i="39"/>
  <c r="H9" i="39"/>
  <c r="S9" i="39" s="1"/>
  <c r="BN9" i="1"/>
  <c r="BO6" i="1"/>
  <c r="BN8" i="1"/>
  <c r="B33" i="1"/>
  <c r="B32" i="3"/>
  <c r="H64" i="39"/>
  <c r="J9" i="39"/>
  <c r="J173" i="39"/>
  <c r="U8" i="39"/>
  <c r="I10" i="39"/>
  <c r="T10" i="39" s="1"/>
  <c r="H65" i="39"/>
  <c r="G65" i="39"/>
  <c r="F173" i="39"/>
  <c r="Q8" i="39"/>
  <c r="S8" i="39"/>
  <c r="H10" i="39"/>
  <c r="S10" i="39" s="1"/>
  <c r="I64" i="39"/>
  <c r="F9" i="39"/>
  <c r="G10" i="39"/>
  <c r="T8" i="39"/>
  <c r="J64" i="39"/>
  <c r="G64" i="39"/>
  <c r="G173" i="39"/>
  <c r="R8" i="39"/>
  <c r="AF6" i="1"/>
  <c r="B5" i="34"/>
  <c r="B39" i="14"/>
  <c r="B67" i="28"/>
  <c r="I65" i="39" l="1"/>
  <c r="U9" i="39"/>
  <c r="J174" i="39"/>
  <c r="R10" i="39"/>
  <c r="G175" i="39"/>
  <c r="Q9" i="39"/>
  <c r="F174" i="39"/>
  <c r="J65" i="39"/>
  <c r="B34" i="1"/>
  <c r="B33" i="3"/>
  <c r="F10" i="39"/>
  <c r="H66" i="39"/>
  <c r="BO9" i="1"/>
  <c r="BO8" i="1"/>
  <c r="BP6" i="1"/>
  <c r="I11" i="39"/>
  <c r="J10" i="39"/>
  <c r="F65" i="39"/>
  <c r="R9" i="39"/>
  <c r="G174" i="39"/>
  <c r="B14" i="34"/>
  <c r="B68" i="28"/>
  <c r="G82" i="28"/>
  <c r="G40" i="28"/>
  <c r="G83" i="28"/>
  <c r="BP9" i="1" l="1"/>
  <c r="BQ6" i="1"/>
  <c r="BP8" i="1"/>
  <c r="F11" i="39"/>
  <c r="I66" i="39"/>
  <c r="J11" i="39"/>
  <c r="I12" i="39"/>
  <c r="T12" i="39" s="1"/>
  <c r="H12" i="39"/>
  <c r="S12" i="39" s="1"/>
  <c r="G11" i="39"/>
  <c r="J66" i="39"/>
  <c r="H11" i="39"/>
  <c r="G67" i="39"/>
  <c r="G66" i="39"/>
  <c r="U10" i="39"/>
  <c r="J175" i="39"/>
  <c r="B35" i="1"/>
  <c r="B34" i="3"/>
  <c r="T11" i="39"/>
  <c r="Q10" i="39"/>
  <c r="F175" i="39"/>
  <c r="J12" i="39"/>
  <c r="F66" i="39"/>
  <c r="B69" i="28"/>
  <c r="B19" i="34"/>
  <c r="F67" i="39" l="1"/>
  <c r="J13" i="39"/>
  <c r="R11" i="39"/>
  <c r="G176" i="39"/>
  <c r="BQ9" i="1"/>
  <c r="BR6" i="1"/>
  <c r="BQ8" i="1"/>
  <c r="Q11" i="39"/>
  <c r="F176" i="39"/>
  <c r="H67" i="39"/>
  <c r="F12" i="39"/>
  <c r="I67" i="39"/>
  <c r="F13" i="39"/>
  <c r="J68" i="39"/>
  <c r="G68" i="39"/>
  <c r="G12" i="39"/>
  <c r="G13" i="39"/>
  <c r="B35" i="3"/>
  <c r="B36" i="1"/>
  <c r="F68" i="39"/>
  <c r="I13" i="39"/>
  <c r="T13" i="39" s="1"/>
  <c r="U11" i="39"/>
  <c r="J176" i="39"/>
  <c r="J67" i="39"/>
  <c r="J177" i="39" s="1"/>
  <c r="H68" i="39"/>
  <c r="U12" i="39"/>
  <c r="S11" i="39"/>
  <c r="B70" i="28"/>
  <c r="B26" i="34"/>
  <c r="R12" i="39" l="1"/>
  <c r="G177" i="39"/>
  <c r="BR9" i="1"/>
  <c r="BS6" i="1"/>
  <c r="BR8" i="1"/>
  <c r="Q13" i="39"/>
  <c r="F178" i="39"/>
  <c r="G69" i="39"/>
  <c r="F69" i="39"/>
  <c r="F14" i="39"/>
  <c r="B36" i="3"/>
  <c r="B37" i="1"/>
  <c r="R13" i="39"/>
  <c r="G178" i="39"/>
  <c r="U13" i="39"/>
  <c r="J178" i="39"/>
  <c r="Q12" i="39"/>
  <c r="F177" i="39"/>
  <c r="B31" i="34"/>
  <c r="B71" i="28"/>
  <c r="BS9" i="1" l="1"/>
  <c r="BT6" i="1"/>
  <c r="BS8" i="1"/>
  <c r="Q14" i="39"/>
  <c r="F179" i="39"/>
  <c r="B38" i="1"/>
  <c r="B37" i="3"/>
  <c r="B72" i="28"/>
  <c r="B35" i="34"/>
  <c r="B38" i="3" l="1"/>
  <c r="B39" i="1"/>
  <c r="BT8" i="1"/>
  <c r="BT9" i="1"/>
  <c r="BU6" i="1"/>
  <c r="B41" i="34"/>
  <c r="B73" i="28"/>
  <c r="BU8" i="1" l="1"/>
  <c r="BU9" i="1"/>
  <c r="BV6" i="1"/>
  <c r="B40" i="1"/>
  <c r="B39" i="3"/>
  <c r="B74" i="28"/>
  <c r="B47" i="34"/>
  <c r="G75" i="28"/>
  <c r="B41" i="1" l="1"/>
  <c r="B40" i="3"/>
  <c r="BV8" i="1"/>
  <c r="BV9" i="1"/>
  <c r="BW6" i="1"/>
  <c r="B53" i="34"/>
  <c r="B42" i="14"/>
  <c r="B75" i="28"/>
  <c r="BW9" i="1" l="1"/>
  <c r="BX6" i="1"/>
  <c r="BW8" i="1"/>
  <c r="B41" i="3"/>
  <c r="B42" i="1"/>
  <c r="B76" i="28"/>
  <c r="B58" i="34"/>
  <c r="BX8" i="1" l="1"/>
  <c r="BX9" i="1"/>
  <c r="BY6" i="1"/>
  <c r="B43" i="1"/>
  <c r="B42" i="3"/>
  <c r="F7" i="3"/>
  <c r="B77" i="28"/>
  <c r="B44" i="1" l="1"/>
  <c r="B43" i="3"/>
  <c r="BY8" i="1"/>
  <c r="BY9" i="1"/>
  <c r="BZ6" i="1"/>
  <c r="N7" i="3"/>
  <c r="B45" i="14"/>
  <c r="B78" i="28"/>
  <c r="BZ9" i="1" l="1"/>
  <c r="CA6" i="1"/>
  <c r="BZ8" i="1"/>
  <c r="B45" i="1"/>
  <c r="B44" i="3"/>
  <c r="V7" i="3"/>
  <c r="B79" i="28"/>
  <c r="CA9" i="1" l="1"/>
  <c r="CA8" i="1"/>
  <c r="CB6" i="1"/>
  <c r="B46" i="1"/>
  <c r="B45" i="3"/>
  <c r="B80" i="28"/>
  <c r="B46" i="14"/>
  <c r="AD7" i="3"/>
  <c r="CB9" i="1" l="1"/>
  <c r="CC6" i="1"/>
  <c r="CB8" i="1"/>
  <c r="B47" i="1"/>
  <c r="B46" i="3"/>
  <c r="AL7" i="3"/>
  <c r="B81" i="28"/>
  <c r="B47" i="14"/>
  <c r="CC9" i="1" l="1"/>
  <c r="CD6" i="1"/>
  <c r="CC8" i="1"/>
  <c r="B47" i="3"/>
  <c r="B48" i="1"/>
  <c r="AT7" i="3"/>
  <c r="B82" i="28"/>
  <c r="B48" i="14"/>
  <c r="CD9" i="1" l="1"/>
  <c r="CE6" i="1"/>
  <c r="CD8" i="1"/>
  <c r="B48" i="3"/>
  <c r="B49" i="1"/>
  <c r="BB7" i="3"/>
  <c r="B83" i="28"/>
  <c r="B49" i="14"/>
  <c r="CE9" i="1" l="1"/>
  <c r="CF6" i="1"/>
  <c r="CE8" i="1"/>
  <c r="B50" i="1"/>
  <c r="B49" i="3"/>
  <c r="B50" i="14"/>
  <c r="B84" i="28"/>
  <c r="BJ7" i="3"/>
  <c r="B50" i="3" l="1"/>
  <c r="B51" i="1"/>
  <c r="CG6" i="1"/>
  <c r="CF8" i="1"/>
  <c r="CF9" i="1"/>
  <c r="B51" i="14"/>
  <c r="BR7" i="3"/>
  <c r="B85" i="28"/>
  <c r="CH6" i="1" l="1"/>
  <c r="CG8" i="1"/>
  <c r="CG9" i="1"/>
  <c r="B52" i="1"/>
  <c r="B51" i="3"/>
  <c r="BZ7" i="3"/>
  <c r="B86" i="28"/>
  <c r="B52" i="14"/>
  <c r="B53" i="1" l="1"/>
  <c r="B52" i="3"/>
  <c r="CH8" i="1"/>
  <c r="CI6" i="1"/>
  <c r="CH9" i="1"/>
  <c r="C5" i="6"/>
  <c r="B87" i="28"/>
  <c r="CI8" i="1" l="1"/>
  <c r="CJ6" i="1"/>
  <c r="CI9" i="1"/>
  <c r="B53" i="3"/>
  <c r="B54" i="1"/>
  <c r="B55" i="14"/>
  <c r="B88" i="28"/>
  <c r="C60" i="6"/>
  <c r="B54" i="3" l="1"/>
  <c r="B55" i="1"/>
  <c r="CJ8" i="1"/>
  <c r="CJ9" i="1"/>
  <c r="CK6" i="1"/>
  <c r="C115" i="6"/>
  <c r="B89" i="28"/>
  <c r="B56" i="14"/>
  <c r="CK8" i="1" l="1"/>
  <c r="CK9" i="1"/>
  <c r="CL6" i="1"/>
  <c r="B55" i="3"/>
  <c r="B56" i="1"/>
  <c r="B57" i="14"/>
  <c r="B90" i="28"/>
  <c r="C170" i="6"/>
  <c r="B56" i="3" l="1"/>
  <c r="B57" i="1"/>
  <c r="CL9" i="1"/>
  <c r="CL8" i="1"/>
  <c r="CM6" i="1"/>
  <c r="B58" i="14"/>
  <c r="B91" i="28"/>
  <c r="N5" i="6"/>
  <c r="CM9" i="1" l="1"/>
  <c r="CM8" i="1"/>
  <c r="CN6" i="1"/>
  <c r="B57" i="3"/>
  <c r="B58" i="1"/>
  <c r="C5" i="39"/>
  <c r="B92" i="28"/>
  <c r="B59" i="14"/>
  <c r="B59" i="1" l="1"/>
  <c r="B58" i="3"/>
  <c r="CN9" i="1"/>
  <c r="CO6" i="1"/>
  <c r="CN8" i="1"/>
  <c r="B93" i="28"/>
  <c r="C60" i="39"/>
  <c r="B62" i="14"/>
  <c r="CP6" i="1" l="1"/>
  <c r="CO9" i="1"/>
  <c r="CO8" i="1"/>
  <c r="B59" i="3"/>
  <c r="B60" i="1"/>
  <c r="C115" i="39"/>
  <c r="B63" i="14"/>
  <c r="B94" i="28"/>
  <c r="B60" i="3" l="1"/>
  <c r="B61" i="1"/>
  <c r="CP9" i="1"/>
  <c r="CP8" i="1"/>
  <c r="B95" i="28"/>
  <c r="B64" i="14"/>
  <c r="C170" i="39"/>
  <c r="BZ732" i="3" l="1"/>
  <c r="CA337" i="3"/>
  <c r="CA980" i="3"/>
  <c r="BZ61" i="3"/>
  <c r="BZ559" i="3"/>
  <c r="CA419" i="3"/>
  <c r="CA81" i="3"/>
  <c r="CA316" i="3"/>
  <c r="BZ706" i="3"/>
  <c r="CA54" i="3"/>
  <c r="CA734" i="3"/>
  <c r="CA864" i="3"/>
  <c r="CA274" i="3"/>
  <c r="CA790" i="3"/>
  <c r="BZ673" i="3"/>
  <c r="CA710" i="3"/>
  <c r="CA63" i="3"/>
  <c r="BZ936" i="3"/>
  <c r="BZ242" i="3"/>
  <c r="CA775" i="3"/>
  <c r="BZ834" i="3"/>
  <c r="BZ140" i="3"/>
  <c r="CA386" i="3"/>
  <c r="CA277" i="3"/>
  <c r="BZ293" i="3"/>
  <c r="BZ877" i="3"/>
  <c r="CA509" i="3"/>
  <c r="BZ108" i="3"/>
  <c r="BZ13" i="3"/>
  <c r="CA987" i="3"/>
  <c r="CA369" i="3"/>
  <c r="CA354" i="3"/>
  <c r="CA570" i="3"/>
  <c r="CA881" i="3"/>
  <c r="BZ356" i="3"/>
  <c r="CA868" i="3"/>
  <c r="BZ918" i="3"/>
  <c r="BZ730" i="3"/>
  <c r="CA373" i="3"/>
  <c r="CA231" i="3"/>
  <c r="CA333" i="3"/>
  <c r="BZ302" i="3"/>
  <c r="CA993" i="3"/>
  <c r="BZ132" i="3"/>
  <c r="CA607" i="3"/>
  <c r="CA922" i="3"/>
  <c r="CA981" i="3"/>
  <c r="BZ961" i="3"/>
  <c r="BZ462" i="3"/>
  <c r="BZ861" i="3"/>
  <c r="BZ332" i="3"/>
  <c r="BZ334" i="3"/>
  <c r="CA829" i="3"/>
  <c r="CA944" i="3"/>
  <c r="BZ532" i="3"/>
  <c r="BZ288" i="3"/>
  <c r="BZ420" i="3"/>
  <c r="CA484" i="3"/>
  <c r="CA850" i="3"/>
  <c r="BZ437" i="3"/>
  <c r="BZ836" i="3"/>
  <c r="BZ417" i="3"/>
  <c r="BZ621" i="3"/>
  <c r="BZ359" i="3"/>
  <c r="BZ995" i="3"/>
  <c r="CA857" i="3"/>
  <c r="BZ262" i="3"/>
  <c r="BZ486" i="3"/>
  <c r="BZ597" i="3"/>
  <c r="CA206" i="3"/>
  <c r="BZ335" i="3"/>
  <c r="BZ269" i="3"/>
  <c r="CA174" i="3"/>
  <c r="BZ884" i="3"/>
  <c r="CA325" i="3"/>
  <c r="BZ303" i="3"/>
  <c r="BZ948" i="3"/>
  <c r="CA497" i="3"/>
  <c r="CA189" i="3"/>
  <c r="CA725" i="3"/>
  <c r="CA753" i="3"/>
  <c r="BZ598" i="3"/>
  <c r="BZ919" i="3"/>
  <c r="CA844" i="3"/>
  <c r="CA318" i="3"/>
  <c r="CA953" i="3"/>
  <c r="CA309" i="3"/>
  <c r="CA312" i="3"/>
  <c r="CA826" i="3"/>
  <c r="BZ612" i="3"/>
  <c r="BZ298" i="3"/>
  <c r="CA431" i="3"/>
  <c r="BZ733" i="3"/>
  <c r="CA360" i="3"/>
  <c r="CA313" i="3"/>
  <c r="CA971" i="3"/>
  <c r="BZ414" i="3"/>
  <c r="BZ410" i="3"/>
  <c r="BZ600" i="3"/>
  <c r="BZ565" i="3"/>
  <c r="CA894" i="3"/>
  <c r="BZ508" i="3"/>
  <c r="BZ519" i="3"/>
  <c r="BZ357" i="3"/>
  <c r="CA319" i="3"/>
  <c r="CA703" i="3"/>
  <c r="BZ696" i="3"/>
  <c r="CA779" i="3"/>
  <c r="CA106" i="3"/>
  <c r="BZ645" i="3"/>
  <c r="BZ421" i="3"/>
  <c r="CA872" i="3"/>
  <c r="CA803" i="3"/>
  <c r="CA363" i="3"/>
  <c r="CA739" i="3"/>
  <c r="CA947" i="3"/>
  <c r="CA457" i="3"/>
  <c r="CA702" i="3"/>
  <c r="BZ608" i="3"/>
  <c r="CA908" i="3"/>
  <c r="CA731" i="3"/>
  <c r="CA352" i="3"/>
  <c r="CA454" i="3"/>
  <c r="CA813" i="3"/>
  <c r="BZ614" i="3"/>
  <c r="BZ744" i="3"/>
  <c r="BZ499" i="3"/>
  <c r="CA177" i="3"/>
  <c r="BZ947" i="3"/>
  <c r="CB947" i="3" s="1"/>
  <c r="CA358" i="3"/>
  <c r="CA511" i="3"/>
  <c r="BZ891" i="3"/>
  <c r="BZ505" i="3"/>
  <c r="BZ371" i="3"/>
  <c r="BZ228" i="3"/>
  <c r="BZ95" i="3"/>
  <c r="CB95" i="3" s="1"/>
  <c r="CA784" i="3"/>
  <c r="BZ567" i="3"/>
  <c r="BZ399" i="3"/>
  <c r="BZ60" i="3"/>
  <c r="BZ316" i="3"/>
  <c r="CB316" i="3" s="1"/>
  <c r="CA430" i="3"/>
  <c r="BZ665" i="3"/>
  <c r="CA95" i="3"/>
  <c r="CA662" i="3"/>
  <c r="CA982" i="3"/>
  <c r="CA815" i="3"/>
  <c r="CA275" i="3"/>
  <c r="BZ984" i="3"/>
  <c r="CA659" i="3"/>
  <c r="CA400" i="3"/>
  <c r="CA950" i="3"/>
  <c r="CA774" i="3"/>
  <c r="BZ642" i="3"/>
  <c r="BZ457" i="3"/>
  <c r="CB457" i="3" s="1"/>
  <c r="CA571" i="3"/>
  <c r="CA503" i="3"/>
  <c r="CA812" i="3"/>
  <c r="BZ747" i="3"/>
  <c r="CA900" i="3"/>
  <c r="CA314" i="3"/>
  <c r="CA801" i="3"/>
  <c r="CA818" i="3"/>
  <c r="BZ804" i="3"/>
  <c r="BZ885" i="3"/>
  <c r="CA471" i="3"/>
  <c r="CA594" i="3"/>
  <c r="CA654" i="3"/>
  <c r="CA254" i="3"/>
  <c r="CA884" i="3"/>
  <c r="CA602" i="3"/>
  <c r="CA357" i="3"/>
  <c r="CA834" i="3"/>
  <c r="CA713" i="3"/>
  <c r="BZ626" i="3"/>
  <c r="CA793" i="3"/>
  <c r="BZ980" i="3"/>
  <c r="CB980" i="3" s="1"/>
  <c r="CA879" i="3"/>
  <c r="CA787" i="3"/>
  <c r="CA259" i="3"/>
  <c r="BZ364" i="3"/>
  <c r="CA765" i="3"/>
  <c r="CA969" i="3"/>
  <c r="CA677" i="3"/>
  <c r="BZ186" i="3"/>
  <c r="CA246" i="3"/>
  <c r="CA636" i="3"/>
  <c r="CA998" i="3"/>
  <c r="BZ820" i="3"/>
  <c r="CA175" i="3"/>
  <c r="CA368" i="3"/>
  <c r="CA565" i="3"/>
  <c r="CA670" i="3"/>
  <c r="BZ729" i="3"/>
  <c r="CA395" i="3"/>
  <c r="BZ344" i="3"/>
  <c r="CA380" i="3"/>
  <c r="CA891" i="3"/>
  <c r="BZ727" i="3"/>
  <c r="CA397" i="3"/>
  <c r="CA877" i="3"/>
  <c r="CA863" i="3"/>
  <c r="CA488" i="3"/>
  <c r="BZ366" i="3"/>
  <c r="BZ700" i="3"/>
  <c r="BZ890" i="3"/>
  <c r="CA388" i="3"/>
  <c r="BZ787" i="3"/>
  <c r="CB787" i="3" s="1"/>
  <c r="CA379" i="3"/>
  <c r="CA530" i="3"/>
  <c r="BZ450" i="3"/>
  <c r="BZ745" i="3"/>
  <c r="CA643" i="3"/>
  <c r="BZ329" i="3"/>
  <c r="BZ872" i="3"/>
  <c r="CB872" i="3" s="1"/>
  <c r="BZ972" i="3"/>
  <c r="CA773" i="3"/>
  <c r="BZ660" i="3"/>
  <c r="CA600" i="3"/>
  <c r="BZ869" i="3"/>
  <c r="CA719" i="3"/>
  <c r="BZ307" i="3"/>
  <c r="BZ849" i="3"/>
  <c r="BZ76" i="3"/>
  <c r="BZ529" i="3"/>
  <c r="BZ263" i="3"/>
  <c r="CA845" i="3"/>
  <c r="BZ574" i="3"/>
  <c r="BZ444" i="3"/>
  <c r="BZ999" i="3"/>
  <c r="CA414" i="3"/>
  <c r="CA580" i="3"/>
  <c r="BZ491" i="3"/>
  <c r="BZ635" i="3"/>
  <c r="BZ709" i="3"/>
  <c r="CA384" i="3"/>
  <c r="CA823" i="3"/>
  <c r="BZ403" i="3"/>
  <c r="CA287" i="3"/>
  <c r="BZ331" i="3"/>
  <c r="CA792" i="3"/>
  <c r="CA887" i="3"/>
  <c r="BZ816" i="3"/>
  <c r="BZ253" i="3"/>
  <c r="CA228" i="3"/>
  <c r="BZ976" i="3"/>
  <c r="BZ336" i="3"/>
  <c r="BZ736" i="3"/>
  <c r="CA574" i="3"/>
  <c r="CA927" i="3"/>
  <c r="BZ112" i="3"/>
  <c r="CA407" i="3"/>
  <c r="CA451" i="3"/>
  <c r="CA458" i="3"/>
  <c r="CA875" i="3"/>
  <c r="BZ681" i="3"/>
  <c r="BZ858" i="3"/>
  <c r="CA744" i="3"/>
  <c r="BZ391" i="3"/>
  <c r="CA620" i="3"/>
  <c r="BZ286" i="3"/>
  <c r="BZ469" i="3"/>
  <c r="CA932" i="3"/>
  <c r="CA664" i="3"/>
  <c r="CA804" i="3"/>
  <c r="BZ425" i="3"/>
  <c r="BZ737" i="3"/>
  <c r="CA86" i="3"/>
  <c r="BZ97" i="3"/>
  <c r="CA831" i="3"/>
  <c r="CA581" i="3"/>
  <c r="BZ413" i="3"/>
  <c r="BZ49" i="3"/>
  <c r="BZ260" i="3"/>
  <c r="BZ625" i="3"/>
  <c r="CA480" i="3"/>
  <c r="BZ780" i="3"/>
  <c r="BZ541" i="3"/>
  <c r="BZ412" i="3"/>
  <c r="CA621" i="3"/>
  <c r="CA666" i="3"/>
  <c r="CA281" i="3"/>
  <c r="BZ878" i="3"/>
  <c r="BZ466" i="3"/>
  <c r="CA349" i="3"/>
  <c r="CA540" i="3"/>
  <c r="CA348" i="3"/>
  <c r="BZ404" i="3"/>
  <c r="BZ526" i="3"/>
  <c r="BZ244" i="3"/>
  <c r="BZ280" i="3"/>
  <c r="BZ593" i="3"/>
  <c r="CB593" i="3" s="1"/>
  <c r="CA949" i="3"/>
  <c r="BZ708" i="3"/>
  <c r="BZ857" i="3"/>
  <c r="CB857" i="3" s="1"/>
  <c r="CA391" i="3"/>
  <c r="BZ422" i="3"/>
  <c r="BZ734" i="3"/>
  <c r="CB734" i="3" s="1"/>
  <c r="BZ548" i="3"/>
  <c r="CA726" i="3"/>
  <c r="CA986" i="3"/>
  <c r="CA159" i="3"/>
  <c r="CA754" i="3"/>
  <c r="CA332" i="3"/>
  <c r="BZ270" i="3"/>
  <c r="CA671" i="3"/>
  <c r="BZ123" i="3"/>
  <c r="BZ305" i="3"/>
  <c r="CA956" i="3"/>
  <c r="BZ647" i="3"/>
  <c r="CA665" i="3"/>
  <c r="CA569" i="3"/>
  <c r="CA406" i="3"/>
  <c r="CA330" i="3"/>
  <c r="BZ990" i="3"/>
  <c r="BZ678" i="3"/>
  <c r="CA123" i="3"/>
  <c r="BZ446" i="3"/>
  <c r="BZ394" i="3"/>
  <c r="CA465" i="3"/>
  <c r="BZ782" i="3"/>
  <c r="CA976" i="3"/>
  <c r="CA410" i="3"/>
  <c r="BZ570" i="3"/>
  <c r="CB570" i="3" s="1"/>
  <c r="BZ346" i="3"/>
  <c r="CA51" i="3"/>
  <c r="BZ569" i="3"/>
  <c r="CB569" i="3" s="1"/>
  <c r="BZ844" i="3"/>
  <c r="CB844" i="3" s="1"/>
  <c r="BZ771" i="3"/>
  <c r="CA958" i="3"/>
  <c r="CA329" i="3"/>
  <c r="BZ351" i="3"/>
  <c r="BZ868" i="3"/>
  <c r="CB868" i="3" s="1"/>
  <c r="BZ682" i="3"/>
  <c r="BZ365" i="3"/>
  <c r="BZ405" i="3"/>
  <c r="CA809" i="3"/>
  <c r="CA682" i="3"/>
  <c r="BZ851" i="3"/>
  <c r="CA550" i="3"/>
  <c r="BZ113" i="3"/>
  <c r="CA886" i="3"/>
  <c r="BZ775" i="3"/>
  <c r="CB775" i="3" s="1"/>
  <c r="BZ350" i="3"/>
  <c r="BZ751" i="3"/>
  <c r="BZ325" i="3"/>
  <c r="CB325" i="3" s="1"/>
  <c r="BZ716" i="3"/>
  <c r="CA593" i="3"/>
  <c r="CA890" i="3"/>
  <c r="CA339" i="3"/>
  <c r="BZ546" i="3"/>
  <c r="BZ978" i="3"/>
  <c r="BZ436" i="3"/>
  <c r="CA939" i="3"/>
  <c r="BZ433" i="3"/>
  <c r="CA609" i="3"/>
  <c r="CA402" i="3"/>
  <c r="CA847" i="3"/>
  <c r="CA667" i="3"/>
  <c r="BZ338" i="3"/>
  <c r="BZ279" i="3"/>
  <c r="BZ261" i="3"/>
  <c r="CA299" i="3"/>
  <c r="CA441" i="3"/>
  <c r="CA930" i="3"/>
  <c r="CA895" i="3"/>
  <c r="BZ445" i="3"/>
  <c r="BZ449" i="3"/>
  <c r="BZ633" i="3"/>
  <c r="BZ819" i="3"/>
  <c r="CA926" i="3"/>
  <c r="BZ586" i="3"/>
  <c r="CA432" i="3"/>
  <c r="CA229" i="3"/>
  <c r="BZ558" i="3"/>
  <c r="BZ347" i="3"/>
  <c r="BZ251" i="3"/>
  <c r="CA991" i="3"/>
  <c r="BZ594" i="3"/>
  <c r="CB594" i="3" s="1"/>
  <c r="CA197" i="3"/>
  <c r="CA929" i="3"/>
  <c r="CA758" i="3"/>
  <c r="BZ401" i="3"/>
  <c r="BZ582" i="3"/>
  <c r="CA817" i="3"/>
  <c r="BZ266" i="3"/>
  <c r="CA233" i="3"/>
  <c r="BZ490" i="3"/>
  <c r="CA961" i="3"/>
  <c r="CA491" i="3"/>
  <c r="BZ962" i="3"/>
  <c r="CA350" i="3"/>
  <c r="BZ996" i="3"/>
  <c r="CA733" i="3"/>
  <c r="CA417" i="3"/>
  <c r="CA531" i="3"/>
  <c r="BZ75" i="3"/>
  <c r="BZ994" i="3"/>
  <c r="BZ888" i="3"/>
  <c r="BZ1005" i="3"/>
  <c r="BZ198" i="3"/>
  <c r="CA979" i="3"/>
  <c r="CA618" i="3"/>
  <c r="BZ909" i="3"/>
  <c r="CA822" i="3"/>
  <c r="CA796" i="3"/>
  <c r="BZ643" i="3"/>
  <c r="CB643" i="3" s="1"/>
  <c r="BZ897" i="3"/>
  <c r="CA688" i="3"/>
  <c r="CA596" i="3"/>
  <c r="CA933" i="3"/>
  <c r="BZ492" i="3"/>
  <c r="CA584" i="3"/>
  <c r="BZ794" i="3"/>
  <c r="CA298" i="3"/>
  <c r="CA893" i="3"/>
  <c r="BZ958" i="3"/>
  <c r="CB958" i="3" s="1"/>
  <c r="BZ786" i="3"/>
  <c r="BZ623" i="3"/>
  <c r="BZ458" i="3"/>
  <c r="CB458" i="3" s="1"/>
  <c r="CA816" i="3"/>
  <c r="CA237" i="3"/>
  <c r="CA478" i="3"/>
  <c r="BZ406" i="3"/>
  <c r="CB406" i="3" s="1"/>
  <c r="BZ390" i="3"/>
  <c r="BZ657" i="3"/>
  <c r="BZ243" i="3"/>
  <c r="BZ348" i="3"/>
  <c r="CB348" i="3" s="1"/>
  <c r="BZ777" i="3"/>
  <c r="BZ941" i="3"/>
  <c r="BZ378" i="3"/>
  <c r="BZ784" i="3"/>
  <c r="CB784" i="3" s="1"/>
  <c r="BZ506" i="3"/>
  <c r="CA658" i="3"/>
  <c r="CA840" i="3"/>
  <c r="CA535" i="3"/>
  <c r="CA555" i="3"/>
  <c r="CA722" i="3"/>
  <c r="CA366" i="3"/>
  <c r="BZ922" i="3"/>
  <c r="CB922" i="3" s="1"/>
  <c r="CA645" i="3"/>
  <c r="CA538" i="3"/>
  <c r="BZ83" i="3"/>
  <c r="BZ638" i="3"/>
  <c r="CA290" i="3"/>
  <c r="BZ676" i="3"/>
  <c r="BZ860" i="3"/>
  <c r="BZ533" i="3"/>
  <c r="BZ23" i="3"/>
  <c r="BZ649" i="3"/>
  <c r="CA762" i="3"/>
  <c r="BZ806" i="3"/>
  <c r="BZ481" i="3"/>
  <c r="BZ41" i="3"/>
  <c r="BZ575" i="3"/>
  <c r="CA598" i="3"/>
  <c r="BZ945" i="3"/>
  <c r="CA970" i="3"/>
  <c r="BZ56" i="3"/>
  <c r="BZ448" i="3"/>
  <c r="CB448" i="3" s="1"/>
  <c r="CA663" i="3"/>
  <c r="CA718" i="3"/>
  <c r="BZ914" i="3"/>
  <c r="CA917" i="3"/>
  <c r="BZ965" i="3"/>
  <c r="BZ933" i="3"/>
  <c r="BZ510" i="3"/>
  <c r="CA448" i="3"/>
  <c r="BZ906" i="3"/>
  <c r="BZ801" i="3"/>
  <c r="CB801" i="3" s="1"/>
  <c r="BZ459" i="3"/>
  <c r="CA964" i="3"/>
  <c r="BZ553" i="3"/>
  <c r="CA648" i="3"/>
  <c r="CA370" i="3"/>
  <c r="CA941" i="3"/>
  <c r="CA613" i="3"/>
  <c r="CA418" i="3"/>
  <c r="BZ653" i="3"/>
  <c r="BZ796" i="3"/>
  <c r="CB796" i="3" s="1"/>
  <c r="BZ264" i="3"/>
  <c r="BZ975" i="3"/>
  <c r="BZ822" i="3"/>
  <c r="CB822" i="3" s="1"/>
  <c r="BZ392" i="3"/>
  <c r="CA871" i="3"/>
  <c r="BZ430" i="3"/>
  <c r="CB430" i="3" s="1"/>
  <c r="BZ925" i="3"/>
  <c r="CA955" i="3"/>
  <c r="BZ495" i="3"/>
  <c r="BZ373" i="3"/>
  <c r="CB373" i="3" s="1"/>
  <c r="CA936" i="3"/>
  <c r="CA692" i="3"/>
  <c r="BZ969" i="3"/>
  <c r="CB969" i="3" s="1"/>
  <c r="CA121" i="3"/>
  <c r="CA552" i="3"/>
  <c r="CA855" i="3"/>
  <c r="CA536" i="3"/>
  <c r="BZ954" i="3"/>
  <c r="CA483" i="3"/>
  <c r="CA445" i="3"/>
  <c r="BZ494" i="3"/>
  <c r="CA846" i="3"/>
  <c r="CA856" i="3"/>
  <c r="CA647" i="3"/>
  <c r="BZ121" i="3"/>
  <c r="BZ290" i="3"/>
  <c r="CB290" i="3" s="1"/>
  <c r="BZ983" i="3"/>
  <c r="CA931" i="3"/>
  <c r="BZ920" i="3"/>
  <c r="CA498" i="3"/>
  <c r="CA704" i="3"/>
  <c r="BZ1004" i="3"/>
  <c r="BZ900" i="3"/>
  <c r="CB900" i="3" s="1"/>
  <c r="BZ902" i="3"/>
  <c r="CA516" i="3"/>
  <c r="CA435" i="3"/>
  <c r="BZ702" i="3"/>
  <c r="CB702" i="3" s="1"/>
  <c r="CA898" i="3"/>
  <c r="CA421" i="3"/>
  <c r="BZ488" i="3"/>
  <c r="CB488" i="3" s="1"/>
  <c r="BZ714" i="3"/>
  <c r="CB714" i="3" s="1"/>
  <c r="CA714" i="3"/>
  <c r="CA582" i="3"/>
  <c r="BZ233" i="3"/>
  <c r="CB233" i="3" s="1"/>
  <c r="CA735" i="3"/>
  <c r="BZ591" i="3"/>
  <c r="CA114" i="3"/>
  <c r="CA685" i="3"/>
  <c r="BZ929" i="3"/>
  <c r="CB929" i="3" s="1"/>
  <c r="CA529" i="3"/>
  <c r="BZ688" i="3"/>
  <c r="CB688" i="3" s="1"/>
  <c r="CA769" i="3"/>
  <c r="BZ535" i="3"/>
  <c r="CB535" i="3" s="1"/>
  <c r="CA623" i="3"/>
  <c r="BZ720" i="3"/>
  <c r="BZ317" i="3"/>
  <c r="BZ315" i="3"/>
  <c r="CA684" i="3"/>
  <c r="CA972" i="3"/>
  <c r="BZ370" i="3"/>
  <c r="BZ683" i="3"/>
  <c r="BZ717" i="3"/>
  <c r="BZ853" i="3"/>
  <c r="CA399" i="3"/>
  <c r="CA558" i="3"/>
  <c r="CA873" i="3"/>
  <c r="CA433" i="3"/>
  <c r="BZ674" i="3"/>
  <c r="CA324" i="3"/>
  <c r="BZ313" i="3"/>
  <c r="CB313" i="3" s="1"/>
  <c r="BZ672" i="3"/>
  <c r="BZ830" i="3"/>
  <c r="CA39" i="3"/>
  <c r="BZ616" i="3"/>
  <c r="CA547" i="3"/>
  <c r="CA378" i="3"/>
  <c r="BZ345" i="3"/>
  <c r="CA715" i="3"/>
  <c r="BZ790" i="3"/>
  <c r="CB790" i="3" s="1"/>
  <c r="BZ800" i="3"/>
  <c r="BZ418" i="3"/>
  <c r="CB418" i="3" s="1"/>
  <c r="CA767" i="3"/>
  <c r="BZ339" i="3"/>
  <c r="CB339" i="3" s="1"/>
  <c r="CA742" i="3"/>
  <c r="CA415" i="3"/>
  <c r="CA938" i="3"/>
  <c r="BZ921" i="3"/>
  <c r="BZ568" i="3"/>
  <c r="CA178" i="3"/>
  <c r="CA485" i="3"/>
  <c r="CA795" i="3"/>
  <c r="BZ464" i="3"/>
  <c r="BZ778" i="3"/>
  <c r="CA1002" i="3"/>
  <c r="CA532" i="3"/>
  <c r="BZ694" i="3"/>
  <c r="CA772" i="3"/>
  <c r="CA695" i="3"/>
  <c r="CA851" i="3"/>
  <c r="CA597" i="3"/>
  <c r="CA230" i="3"/>
  <c r="BZ474" i="3"/>
  <c r="CA344" i="3"/>
  <c r="CA1000" i="3"/>
  <c r="CA821" i="3"/>
  <c r="CA760" i="3"/>
  <c r="BZ687" i="3"/>
  <c r="CA652" i="3"/>
  <c r="CA977" i="3"/>
  <c r="BZ912" i="3"/>
  <c r="BZ613" i="3"/>
  <c r="CB613" i="3" s="1"/>
  <c r="CA566" i="3"/>
  <c r="CA778" i="3"/>
  <c r="BZ656" i="3"/>
  <c r="BZ514" i="3"/>
  <c r="CA404" i="3"/>
  <c r="BZ236" i="3"/>
  <c r="BZ498" i="3"/>
  <c r="CB498" i="3" s="1"/>
  <c r="BZ611" i="3"/>
  <c r="CA997" i="3"/>
  <c r="CA479" i="3"/>
  <c r="BZ953" i="3"/>
  <c r="CB953" i="3" s="1"/>
  <c r="BZ904" i="3"/>
  <c r="CA573" i="3"/>
  <c r="CA650" i="3"/>
  <c r="CA424" i="3"/>
  <c r="BZ788" i="3"/>
  <c r="CA537" i="3"/>
  <c r="BZ601" i="3"/>
  <c r="BZ813" i="3"/>
  <c r="CB813" i="3" s="1"/>
  <c r="CA307" i="3"/>
  <c r="BZ793" i="3"/>
  <c r="CB793" i="3" s="1"/>
  <c r="CA649" i="3"/>
  <c r="BZ177" i="3"/>
  <c r="CB177" i="3" s="1"/>
  <c r="BZ581" i="3"/>
  <c r="CB581" i="3" s="1"/>
  <c r="BZ855" i="3"/>
  <c r="CB855" i="3" s="1"/>
  <c r="BZ168" i="3"/>
  <c r="BZ239" i="3"/>
  <c r="CA257" i="3"/>
  <c r="CA562" i="3"/>
  <c r="BZ563" i="3"/>
  <c r="CA759" i="3"/>
  <c r="BZ671" i="3"/>
  <c r="CB671" i="3" s="1"/>
  <c r="BZ1002" i="3"/>
  <c r="CB1002" i="3" s="1"/>
  <c r="BZ817" i="3"/>
  <c r="CB817" i="3" s="1"/>
  <c r="BZ741" i="3"/>
  <c r="CA82" i="3"/>
  <c r="BZ750" i="3"/>
  <c r="BZ385" i="3"/>
  <c r="CB385" i="3" s="1"/>
  <c r="BZ375" i="3"/>
  <c r="CA456" i="3"/>
  <c r="BZ974" i="3"/>
  <c r="BZ497" i="3"/>
  <c r="CB497" i="3" s="1"/>
  <c r="BZ496" i="3"/>
  <c r="CA843" i="3"/>
  <c r="BZ894" i="3"/>
  <c r="CB894" i="3" s="1"/>
  <c r="CA984" i="3"/>
  <c r="CA627" i="3"/>
  <c r="BZ818" i="3"/>
  <c r="CB818" i="3" s="1"/>
  <c r="CA347" i="3"/>
  <c r="BZ509" i="3"/>
  <c r="CB509" i="3" s="1"/>
  <c r="BZ323" i="3"/>
  <c r="BZ429" i="3"/>
  <c r="CA999" i="3"/>
  <c r="BZ765" i="3"/>
  <c r="CB765" i="3" s="1"/>
  <c r="BZ409" i="3"/>
  <c r="CA291" i="3"/>
  <c r="CA814" i="3"/>
  <c r="BZ809" i="3"/>
  <c r="CB809" i="3" s="1"/>
  <c r="BZ622" i="3"/>
  <c r="BZ549" i="3"/>
  <c r="CA362" i="3"/>
  <c r="CA263" i="3"/>
  <c r="CA442" i="3"/>
  <c r="CA842" i="3"/>
  <c r="CA625" i="3"/>
  <c r="CA496" i="3"/>
  <c r="BZ799" i="3"/>
  <c r="BZ755" i="3"/>
  <c r="CA942" i="3"/>
  <c r="CA848" i="3"/>
  <c r="BZ715" i="3"/>
  <c r="CB715" i="3" s="1"/>
  <c r="BZ296" i="3"/>
  <c r="CA575" i="3"/>
  <c r="CA515" i="3"/>
  <c r="BZ369" i="3"/>
  <c r="CB369" i="3" s="1"/>
  <c r="CA603" i="3"/>
  <c r="BZ133" i="3"/>
  <c r="CA830" i="3"/>
  <c r="CA700" i="3"/>
  <c r="CA921" i="3"/>
  <c r="CA153" i="3"/>
  <c r="CA336" i="3"/>
  <c r="BZ353" i="3"/>
  <c r="BZ850" i="3"/>
  <c r="CB850" i="3" s="1"/>
  <c r="BZ827" i="3"/>
  <c r="CA681" i="3"/>
  <c r="CA476" i="3"/>
  <c r="BZ96" i="3"/>
  <c r="BZ238" i="3"/>
  <c r="BZ447" i="3"/>
  <c r="CA805" i="3"/>
  <c r="CA40" i="3"/>
  <c r="CA690" i="3"/>
  <c r="CA311" i="3"/>
  <c r="CA334" i="3"/>
  <c r="CA383" i="3"/>
  <c r="CA706" i="3"/>
  <c r="CA708" i="3"/>
  <c r="BZ249" i="3"/>
  <c r="CA282" i="3"/>
  <c r="BZ1000" i="3"/>
  <c r="CB1000" i="3" s="1"/>
  <c r="BZ435" i="3"/>
  <c r="CB435" i="3" s="1"/>
  <c r="BZ610" i="3"/>
  <c r="CA375" i="3"/>
  <c r="BZ968" i="3"/>
  <c r="CA655" i="3"/>
  <c r="CA768" i="3"/>
  <c r="CA519" i="3"/>
  <c r="CA374" i="3"/>
  <c r="CA493" i="3"/>
  <c r="CA521" i="3"/>
  <c r="BZ566" i="3"/>
  <c r="CB566" i="3" s="1"/>
  <c r="CA563" i="3"/>
  <c r="BZ589" i="3"/>
  <c r="BZ423" i="3"/>
  <c r="CA446" i="3"/>
  <c r="CA385" i="3"/>
  <c r="CA215" i="3"/>
  <c r="BZ934" i="3"/>
  <c r="BZ721" i="3"/>
  <c r="CB721" i="3" s="1"/>
  <c r="BZ547" i="3"/>
  <c r="CB547" i="3" s="1"/>
  <c r="CA904" i="3"/>
  <c r="BZ120" i="3"/>
  <c r="CA526" i="3"/>
  <c r="CA883" i="3"/>
  <c r="BZ739" i="3"/>
  <c r="CB739" i="3" s="1"/>
  <c r="BZ719" i="3"/>
  <c r="CB719" i="3" s="1"/>
  <c r="CA892" i="3"/>
  <c r="CA721" i="3"/>
  <c r="BZ705" i="3"/>
  <c r="CA736" i="3"/>
  <c r="BZ903" i="3"/>
  <c r="BZ382" i="3"/>
  <c r="CA866" i="3"/>
  <c r="CA43" i="3"/>
  <c r="CA247" i="3"/>
  <c r="BZ927" i="3"/>
  <c r="CB927" i="3" s="1"/>
  <c r="BZ221" i="3"/>
  <c r="CA825" i="3"/>
  <c r="CA624" i="3"/>
  <c r="BZ658" i="3"/>
  <c r="CB658" i="3" s="1"/>
  <c r="BZ718" i="3"/>
  <c r="CB718" i="3" s="1"/>
  <c r="CA763" i="3"/>
  <c r="CA517" i="3"/>
  <c r="CA854" i="3"/>
  <c r="CA859" i="3"/>
  <c r="BZ455" i="3"/>
  <c r="CB455" i="3" s="1"/>
  <c r="CA440" i="3"/>
  <c r="BZ538" i="3"/>
  <c r="CB538" i="3" s="1"/>
  <c r="BZ951" i="3"/>
  <c r="CA901" i="3"/>
  <c r="BZ854" i="3"/>
  <c r="CA193" i="3"/>
  <c r="BZ476" i="3"/>
  <c r="CB476" i="3" s="1"/>
  <c r="BZ393" i="3"/>
  <c r="CA992" i="3"/>
  <c r="BZ795" i="3"/>
  <c r="CB795" i="3" s="1"/>
  <c r="BZ415" i="3"/>
  <c r="CB415" i="3" s="1"/>
  <c r="CA738" i="3"/>
  <c r="CA494" i="3"/>
  <c r="CA839" i="3"/>
  <c r="CA631" i="3"/>
  <c r="BZ441" i="3"/>
  <c r="CB441" i="3" s="1"/>
  <c r="CA960" i="3"/>
  <c r="BZ232" i="3"/>
  <c r="CA990" i="3"/>
  <c r="BZ501" i="3"/>
  <c r="BZ540" i="3"/>
  <c r="CB540" i="3" s="1"/>
  <c r="CA461" i="3"/>
  <c r="BZ560" i="3"/>
  <c r="CA885" i="3"/>
  <c r="CA968" i="3"/>
  <c r="BZ880" i="3"/>
  <c r="CA810" i="3"/>
  <c r="CA251" i="3"/>
  <c r="BZ602" i="3"/>
  <c r="CB602" i="3" s="1"/>
  <c r="CA836" i="3"/>
  <c r="CA495" i="3"/>
  <c r="BZ659" i="3"/>
  <c r="CB659" i="3" s="1"/>
  <c r="BZ956" i="3"/>
  <c r="CB956" i="3" s="1"/>
  <c r="CA346" i="3"/>
  <c r="BZ666" i="3"/>
  <c r="CB666" i="3" s="1"/>
  <c r="CA341" i="3"/>
  <c r="BZ386" i="3"/>
  <c r="CB386" i="3" s="1"/>
  <c r="BZ724" i="3"/>
  <c r="BZ80" i="3"/>
  <c r="CA786" i="3"/>
  <c r="CA757" i="3"/>
  <c r="BZ679" i="3"/>
  <c r="CA489" i="3"/>
  <c r="BZ905" i="3"/>
  <c r="BZ957" i="3"/>
  <c r="CA271" i="3"/>
  <c r="CA412" i="3"/>
  <c r="CA878" i="3"/>
  <c r="BZ882" i="3"/>
  <c r="CA554" i="3"/>
  <c r="CA849" i="3"/>
  <c r="BZ831" i="3"/>
  <c r="CB831" i="3" s="1"/>
  <c r="CA466" i="3"/>
  <c r="BZ915" i="3"/>
  <c r="BZ479" i="3"/>
  <c r="CB479" i="3" s="1"/>
  <c r="CA952" i="3"/>
  <c r="BZ833" i="3"/>
  <c r="CA819" i="3"/>
  <c r="BZ824" i="3"/>
  <c r="BZ572" i="3"/>
  <c r="BZ761" i="3"/>
  <c r="BZ754" i="3"/>
  <c r="CB754" i="3" s="1"/>
  <c r="CA326" i="3"/>
  <c r="CA455" i="3"/>
  <c r="BZ407" i="3"/>
  <c r="CB407" i="3" s="1"/>
  <c r="BZ439" i="3"/>
  <c r="CA797" i="3"/>
  <c r="CA44" i="3"/>
  <c r="CA127" i="3"/>
  <c r="CA462" i="3"/>
  <c r="CA481" i="3"/>
  <c r="CA303" i="3"/>
  <c r="CA437" i="3"/>
  <c r="CA912" i="3"/>
  <c r="CA808" i="3"/>
  <c r="CA988" i="3"/>
  <c r="CA132" i="3"/>
  <c r="BZ847" i="3"/>
  <c r="CB847" i="3" s="1"/>
  <c r="BZ322" i="3"/>
  <c r="CA422" i="3"/>
  <c r="BZ583" i="3"/>
  <c r="CA180" i="3"/>
  <c r="CA294" i="3"/>
  <c r="BZ973" i="3"/>
  <c r="BZ828" i="3"/>
  <c r="BZ577" i="3"/>
  <c r="BZ966" i="3"/>
  <c r="BZ333" i="3"/>
  <c r="CB333" i="3" s="1"/>
  <c r="BZ815" i="3"/>
  <c r="CB815" i="3" s="1"/>
  <c r="CA937" i="3"/>
  <c r="BZ19" i="3"/>
  <c r="BZ363" i="3"/>
  <c r="CB363" i="3" s="1"/>
  <c r="BZ282" i="3"/>
  <c r="CB282" i="3" s="1"/>
  <c r="BZ848" i="3"/>
  <c r="CB848" i="3" s="1"/>
  <c r="CA58" i="3"/>
  <c r="BZ300" i="3"/>
  <c r="BZ704" i="3"/>
  <c r="CB704" i="3" s="1"/>
  <c r="CA1003" i="3"/>
  <c r="BZ587" i="3"/>
  <c r="CA429" i="3"/>
  <c r="CA546" i="3"/>
  <c r="CA963" i="3"/>
  <c r="CA687" i="3"/>
  <c r="BZ311" i="3"/>
  <c r="CB311" i="3" s="1"/>
  <c r="CA946" i="3"/>
  <c r="CA525" i="3"/>
  <c r="CA539" i="3"/>
  <c r="BZ397" i="3"/>
  <c r="CB397" i="3" s="1"/>
  <c r="BZ841" i="3"/>
  <c r="CA676" i="3"/>
  <c r="BZ139" i="3"/>
  <c r="BZ281" i="3"/>
  <c r="CB281" i="3" s="1"/>
  <c r="BZ337" i="3"/>
  <c r="CB337" i="3" s="1"/>
  <c r="BZ169" i="3"/>
  <c r="BZ764" i="3"/>
  <c r="CA902" i="3"/>
  <c r="CA799" i="3"/>
  <c r="BZ930" i="3"/>
  <c r="CB930" i="3" s="1"/>
  <c r="CA965" i="3"/>
  <c r="CA888" i="3"/>
  <c r="CA426" i="3"/>
  <c r="BZ309" i="3"/>
  <c r="CB309" i="3" s="1"/>
  <c r="BZ304" i="3"/>
  <c r="CA317" i="3"/>
  <c r="BZ542" i="3"/>
  <c r="BZ889" i="3"/>
  <c r="BZ707" i="3"/>
  <c r="CA601" i="3"/>
  <c r="BZ66" i="3"/>
  <c r="BZ723" i="3"/>
  <c r="BZ579" i="3"/>
  <c r="BZ675" i="3"/>
  <c r="BZ294" i="3"/>
  <c r="CB294" i="3" s="1"/>
  <c r="BZ874" i="3"/>
  <c r="BZ989" i="3"/>
  <c r="CA852" i="3"/>
  <c r="CA447" i="3"/>
  <c r="BZ803" i="3"/>
  <c r="CB803" i="3" s="1"/>
  <c r="CA646" i="3"/>
  <c r="CA453" i="3"/>
  <c r="BZ759" i="3"/>
  <c r="CB759" i="3" s="1"/>
  <c r="CA701" i="3"/>
  <c r="CA755" i="3"/>
  <c r="CA791" i="3"/>
  <c r="BZ20" i="3"/>
  <c r="CA439" i="3"/>
  <c r="BZ811" i="3"/>
  <c r="BZ952" i="3"/>
  <c r="BZ537" i="3"/>
  <c r="CB537" i="3" s="1"/>
  <c r="BZ749" i="3"/>
  <c r="BZ374" i="3"/>
  <c r="CB374" i="3" s="1"/>
  <c r="BZ618" i="3"/>
  <c r="CB618" i="3" s="1"/>
  <c r="CA806" i="3"/>
  <c r="CA705" i="3"/>
  <c r="CA26" i="3"/>
  <c r="CA925" i="3"/>
  <c r="CA673" i="3"/>
  <c r="BZ402" i="3"/>
  <c r="CB402" i="3" s="1"/>
  <c r="BZ485" i="3"/>
  <c r="CB485" i="3" s="1"/>
  <c r="BZ314" i="3"/>
  <c r="CB314" i="3" s="1"/>
  <c r="CA241" i="3"/>
  <c r="BZ452" i="3"/>
  <c r="BZ301" i="3"/>
  <c r="BZ87" i="3"/>
  <c r="CA633" i="3"/>
  <c r="CA957" i="3"/>
  <c r="BZ180" i="3"/>
  <c r="CB180" i="3" s="1"/>
  <c r="CA15" i="3"/>
  <c r="BZ265" i="3"/>
  <c r="CA641" i="3"/>
  <c r="CA24" i="3"/>
  <c r="BZ62" i="3"/>
  <c r="BZ944" i="3"/>
  <c r="CB944" i="3" s="1"/>
  <c r="BZ443" i="3"/>
  <c r="BZ875" i="3"/>
  <c r="CB875" i="3" s="1"/>
  <c r="BZ278" i="3"/>
  <c r="CA18" i="3"/>
  <c r="CA94" i="3"/>
  <c r="CA207" i="3"/>
  <c r="CA409" i="3"/>
  <c r="BZ528" i="3"/>
  <c r="CA741" i="3"/>
  <c r="BZ832" i="3"/>
  <c r="CA234" i="3"/>
  <c r="CA837" i="3"/>
  <c r="BZ552" i="3"/>
  <c r="CB552" i="3" s="1"/>
  <c r="CA305" i="3"/>
  <c r="BZ291" i="3"/>
  <c r="CB291" i="3" s="1"/>
  <c r="CA269" i="3"/>
  <c r="BZ174" i="3"/>
  <c r="CB174" i="3" s="1"/>
  <c r="CA751" i="3"/>
  <c r="BZ368" i="3"/>
  <c r="CB368" i="3" s="1"/>
  <c r="BZ802" i="3"/>
  <c r="BZ426" i="3"/>
  <c r="CB426" i="3" s="1"/>
  <c r="CA238" i="3"/>
  <c r="BZ25" i="3"/>
  <c r="CA56" i="3"/>
  <c r="CA342" i="3"/>
  <c r="CA512" i="3"/>
  <c r="BZ40" i="3"/>
  <c r="CB40" i="3" s="1"/>
  <c r="CA543" i="3"/>
  <c r="BZ940" i="3"/>
  <c r="CB940" i="3" s="1"/>
  <c r="CA545" i="3"/>
  <c r="CA23" i="3"/>
  <c r="CA35" i="3"/>
  <c r="CA800" i="3"/>
  <c r="CA500" i="3"/>
  <c r="CA771" i="3"/>
  <c r="CA696" i="3"/>
  <c r="BZ564" i="3"/>
  <c r="BZ343" i="3"/>
  <c r="BZ710" i="3"/>
  <c r="CB710" i="3" s="1"/>
  <c r="CA205" i="3"/>
  <c r="CA513" i="3"/>
  <c r="CA258" i="3"/>
  <c r="BZ137" i="3"/>
  <c r="BZ63" i="3"/>
  <c r="CB63" i="3" s="1"/>
  <c r="BZ960" i="3"/>
  <c r="CB960" i="3" s="1"/>
  <c r="BZ807" i="3"/>
  <c r="BZ781" i="3"/>
  <c r="BZ465" i="3"/>
  <c r="CB465" i="3" s="1"/>
  <c r="CA449" i="3"/>
  <c r="BZ231" i="3"/>
  <c r="CB231" i="3" s="1"/>
  <c r="BZ588" i="3"/>
  <c r="BZ103" i="3"/>
  <c r="CA92" i="3"/>
  <c r="CA669" i="3"/>
  <c r="CA750" i="3"/>
  <c r="BZ515" i="3"/>
  <c r="CB515" i="3" s="1"/>
  <c r="BZ763" i="3"/>
  <c r="CB763" i="3" s="1"/>
  <c r="CA630" i="3"/>
  <c r="CA315" i="3"/>
  <c r="CA924" i="3"/>
  <c r="CA770" i="3"/>
  <c r="BZ212" i="3"/>
  <c r="CA343" i="3"/>
  <c r="BZ757" i="3"/>
  <c r="CB757" i="3" s="1"/>
  <c r="BZ630" i="3"/>
  <c r="CA520" i="3"/>
  <c r="BZ255" i="3"/>
  <c r="CA134" i="3"/>
  <c r="BZ275" i="3"/>
  <c r="CB275" i="3" s="1"/>
  <c r="BZ395" i="3"/>
  <c r="CB395" i="3" s="1"/>
  <c r="BZ668" i="3"/>
  <c r="CA96" i="3"/>
  <c r="CA382" i="3"/>
  <c r="BZ197" i="3"/>
  <c r="CB197" i="3" s="1"/>
  <c r="BZ289" i="3"/>
  <c r="BZ32" i="3"/>
  <c r="BZ388" i="3"/>
  <c r="CB388" i="3" s="1"/>
  <c r="CA727" i="3"/>
  <c r="CA556" i="3"/>
  <c r="CA338" i="3"/>
  <c r="BZ928" i="3"/>
  <c r="BZ256" i="3"/>
  <c r="CA541" i="3"/>
  <c r="BZ527" i="3"/>
  <c r="BZ667" i="3"/>
  <c r="CB667" i="3" s="1"/>
  <c r="BZ931" i="3"/>
  <c r="CB931" i="3" s="1"/>
  <c r="BZ463" i="3"/>
  <c r="BZ898" i="3"/>
  <c r="CB898" i="3" s="1"/>
  <c r="CA788" i="3"/>
  <c r="BZ624" i="3"/>
  <c r="CB624" i="3" s="1"/>
  <c r="BZ911" i="3"/>
  <c r="BZ361" i="3"/>
  <c r="CB361" i="3" s="1"/>
  <c r="CA293" i="3"/>
  <c r="CA140" i="3"/>
  <c r="CA756" i="3"/>
  <c r="BZ521" i="3"/>
  <c r="CB521" i="3" s="1"/>
  <c r="CA579" i="3"/>
  <c r="BZ82" i="3"/>
  <c r="CB82" i="3" s="1"/>
  <c r="BZ171" i="3"/>
  <c r="BZ431" i="3"/>
  <c r="CB431" i="3" s="1"/>
  <c r="BZ208" i="3"/>
  <c r="CA292" i="3"/>
  <c r="CA591" i="3"/>
  <c r="CA838" i="3"/>
  <c r="CA443" i="3"/>
  <c r="CA698" i="3"/>
  <c r="CA70" i="3"/>
  <c r="CA340" i="3"/>
  <c r="CA146" i="3"/>
  <c r="CA614" i="3"/>
  <c r="BZ14" i="3"/>
  <c r="CA196" i="3"/>
  <c r="BZ735" i="3"/>
  <c r="CB735" i="3" s="1"/>
  <c r="CA361" i="3"/>
  <c r="CA261" i="3"/>
  <c r="CA635" i="3"/>
  <c r="BZ258" i="3"/>
  <c r="CB258" i="3" s="1"/>
  <c r="BZ620" i="3"/>
  <c r="CB620" i="3" s="1"/>
  <c r="CA940" i="3"/>
  <c r="BZ661" i="3"/>
  <c r="BZ517" i="3"/>
  <c r="CB517" i="3" s="1"/>
  <c r="CA120" i="3"/>
  <c r="CA1004" i="3"/>
  <c r="BZ769" i="3"/>
  <c r="CB769" i="3" s="1"/>
  <c r="BZ72" i="3"/>
  <c r="BZ596" i="3"/>
  <c r="CB596" i="3" s="1"/>
  <c r="CA707" i="3"/>
  <c r="BZ283" i="3"/>
  <c r="BZ746" i="3"/>
  <c r="BZ138" i="3"/>
  <c r="BZ126" i="3"/>
  <c r="CA249" i="3"/>
  <c r="BZ938" i="3"/>
  <c r="CB938" i="3" s="1"/>
  <c r="CA284" i="3"/>
  <c r="CA1001" i="3"/>
  <c r="CA288" i="3"/>
  <c r="BZ791" i="3"/>
  <c r="CB791" i="3" s="1"/>
  <c r="BZ277" i="3"/>
  <c r="CB277" i="3" s="1"/>
  <c r="CA920" i="3"/>
  <c r="BZ946" i="3"/>
  <c r="CB946" i="3" s="1"/>
  <c r="CA943" i="3"/>
  <c r="BZ54" i="3"/>
  <c r="CB54" i="3" s="1"/>
  <c r="CA948" i="3"/>
  <c r="CA264" i="3"/>
  <c r="CA983" i="3"/>
  <c r="CA642" i="3"/>
  <c r="CA408" i="3"/>
  <c r="CA75" i="3"/>
  <c r="CA789" i="3"/>
  <c r="BZ124" i="3"/>
  <c r="CB124" i="3" s="1"/>
  <c r="BZ28" i="3"/>
  <c r="BZ812" i="3"/>
  <c r="CB812" i="3" s="1"/>
  <c r="CA1005" i="3"/>
  <c r="CA126" i="3"/>
  <c r="CA841" i="3"/>
  <c r="BZ556" i="3"/>
  <c r="BZ726" i="3"/>
  <c r="CB726" i="3" s="1"/>
  <c r="CA97" i="3"/>
  <c r="BZ637" i="3"/>
  <c r="BZ942" i="3"/>
  <c r="CB942" i="3" s="1"/>
  <c r="CA720" i="3"/>
  <c r="CA25" i="3"/>
  <c r="CA576" i="3"/>
  <c r="CA186" i="3"/>
  <c r="BZ271" i="3"/>
  <c r="CB271" i="3" s="1"/>
  <c r="BZ106" i="3"/>
  <c r="CB106" i="3" s="1"/>
  <c r="BZ644" i="3"/>
  <c r="CA64" i="3"/>
  <c r="BZ327" i="3"/>
  <c r="CA730" i="3"/>
  <c r="BZ141" i="3"/>
  <c r="BZ887" i="3"/>
  <c r="CB887" i="3" s="1"/>
  <c r="CA99" i="3"/>
  <c r="BZ46" i="3"/>
  <c r="CA616" i="3"/>
  <c r="BZ650" i="3"/>
  <c r="CB650" i="3" s="1"/>
  <c r="CA285" i="3"/>
  <c r="CA279" i="3"/>
  <c r="BZ88" i="3"/>
  <c r="CA321" i="3"/>
  <c r="BZ690" i="3"/>
  <c r="CB690" i="3" s="1"/>
  <c r="CA460" i="3"/>
  <c r="BZ461" i="3"/>
  <c r="CB461" i="3" s="1"/>
  <c r="CA214" i="3"/>
  <c r="BZ773" i="3"/>
  <c r="CB773" i="3" s="1"/>
  <c r="CA909" i="3"/>
  <c r="CA390" i="3"/>
  <c r="CA394" i="3"/>
  <c r="CA211" i="3"/>
  <c r="BZ785" i="3"/>
  <c r="CA110" i="3"/>
  <c r="BZ489" i="3"/>
  <c r="CB489" i="3" s="1"/>
  <c r="CA870" i="3"/>
  <c r="CA240" i="3"/>
  <c r="BZ907" i="3"/>
  <c r="CA619" i="3"/>
  <c r="CA232" i="3"/>
  <c r="CA867" i="3"/>
  <c r="CA599" i="3"/>
  <c r="CA561" i="3"/>
  <c r="CA533" i="3"/>
  <c r="CA585" i="3"/>
  <c r="BZ555" i="3"/>
  <c r="CB555" i="3" s="1"/>
  <c r="CA780" i="3"/>
  <c r="BZ599" i="3"/>
  <c r="BZ829" i="3"/>
  <c r="CB829" i="3" s="1"/>
  <c r="CA270" i="3"/>
  <c r="BZ427" i="3"/>
  <c r="BZ629" i="3"/>
  <c r="CA694" i="3"/>
  <c r="CA747" i="3"/>
  <c r="BZ64" i="3"/>
  <c r="CB64" i="3" s="1"/>
  <c r="CA158" i="3"/>
  <c r="BZ175" i="3"/>
  <c r="CB175" i="3" s="1"/>
  <c r="BZ971" i="3"/>
  <c r="CB971" i="3" s="1"/>
  <c r="CA124" i="3"/>
  <c r="CA683" i="3"/>
  <c r="BZ981" i="3"/>
  <c r="CB981" i="3" s="1"/>
  <c r="CA253" i="3"/>
  <c r="BZ997" i="3"/>
  <c r="CB997" i="3" s="1"/>
  <c r="BZ632" i="3"/>
  <c r="BZ377" i="3"/>
  <c r="CA514" i="3"/>
  <c r="CA389" i="3"/>
  <c r="BZ493" i="3"/>
  <c r="CB493" i="3" s="1"/>
  <c r="CA975" i="3"/>
  <c r="CA301" i="3"/>
  <c r="BZ98" i="3"/>
  <c r="BZ254" i="3"/>
  <c r="CB254" i="3" s="1"/>
  <c r="BZ840" i="3"/>
  <c r="CB840" i="3" s="1"/>
  <c r="BZ1001" i="3"/>
  <c r="CB1001" i="3" s="1"/>
  <c r="CA477" i="3"/>
  <c r="BZ215" i="3"/>
  <c r="CB215" i="3" s="1"/>
  <c r="CA889" i="3"/>
  <c r="CA761" i="3"/>
  <c r="BZ33" i="3"/>
  <c r="BZ119" i="3"/>
  <c r="BZ742" i="3"/>
  <c r="CB742" i="3" s="1"/>
  <c r="CA195" i="3"/>
  <c r="CA387" i="3"/>
  <c r="CA50" i="3"/>
  <c r="BZ471" i="3"/>
  <c r="CB471" i="3" s="1"/>
  <c r="CA954" i="3"/>
  <c r="CA29" i="3"/>
  <c r="BZ617" i="3"/>
  <c r="BZ663" i="3"/>
  <c r="CB663" i="3" s="1"/>
  <c r="CA686" i="3"/>
  <c r="CA283" i="3"/>
  <c r="BZ324" i="3"/>
  <c r="CB324" i="3" s="1"/>
  <c r="CA651" i="3"/>
  <c r="BZ295" i="3"/>
  <c r="BZ835" i="3"/>
  <c r="BZ856" i="3"/>
  <c r="CB856" i="3" s="1"/>
  <c r="CA32" i="3"/>
  <c r="CA160" i="3"/>
  <c r="BZ478" i="3"/>
  <c r="CB478" i="3" s="1"/>
  <c r="BZ477" i="3"/>
  <c r="CB477" i="3" s="1"/>
  <c r="BZ358" i="3"/>
  <c r="CB358" i="3" s="1"/>
  <c r="CA191" i="3"/>
  <c r="CA610" i="3"/>
  <c r="CA828" i="3"/>
  <c r="BZ273" i="3"/>
  <c r="BZ845" i="3"/>
  <c r="CB845" i="3" s="1"/>
  <c r="BZ677" i="3"/>
  <c r="CB677" i="3" s="1"/>
  <c r="BZ355" i="3"/>
  <c r="BZ102" i="3"/>
  <c r="CA302" i="3"/>
  <c r="BZ619" i="3"/>
  <c r="CB619" i="3" s="1"/>
  <c r="CA586" i="3"/>
  <c r="CA668" i="3"/>
  <c r="BZ101" i="3"/>
  <c r="BZ862" i="3"/>
  <c r="CA149" i="3"/>
  <c r="BZ507" i="3"/>
  <c r="BZ899" i="3"/>
  <c r="BZ530" i="3"/>
  <c r="CB530" i="3" s="1"/>
  <c r="CA728" i="3"/>
  <c r="BZ970" i="3"/>
  <c r="CB970" i="3" s="1"/>
  <c r="BZ991" i="3"/>
  <c r="CB991" i="3" s="1"/>
  <c r="CA276" i="3"/>
  <c r="CA709" i="3"/>
  <c r="CA139" i="3"/>
  <c r="BZ917" i="3"/>
  <c r="CB917" i="3" s="1"/>
  <c r="BZ27" i="3"/>
  <c r="CA910" i="3"/>
  <c r="CA129" i="3"/>
  <c r="BZ512" i="3"/>
  <c r="CB512" i="3" s="1"/>
  <c r="BZ15" i="3"/>
  <c r="CB15" i="3" s="1"/>
  <c r="CA865" i="3"/>
  <c r="BZ91" i="3"/>
  <c r="BZ235" i="3"/>
  <c r="BZ312" i="3"/>
  <c r="CB312" i="3" s="1"/>
  <c r="BZ766" i="3"/>
  <c r="CB766" i="3" s="1"/>
  <c r="BZ268" i="3"/>
  <c r="CA766" i="3"/>
  <c r="CA506" i="3"/>
  <c r="CA12" i="3"/>
  <c r="CA974" i="3"/>
  <c r="CA899" i="3"/>
  <c r="CA428" i="3"/>
  <c r="BZ284" i="3"/>
  <c r="CB284" i="3" s="1"/>
  <c r="CA501" i="3"/>
  <c r="BZ893" i="3"/>
  <c r="CB893" i="3" s="1"/>
  <c r="BZ151" i="3"/>
  <c r="CA876" i="3"/>
  <c r="BZ321" i="3"/>
  <c r="CB321" i="3" s="1"/>
  <c r="CA323" i="3"/>
  <c r="BZ308" i="3"/>
  <c r="BZ276" i="3"/>
  <c r="CB276" i="3" s="1"/>
  <c r="BZ310" i="3"/>
  <c r="CB310" i="3" s="1"/>
  <c r="BZ550" i="3"/>
  <c r="CB550" i="3" s="1"/>
  <c r="CA272" i="3"/>
  <c r="BZ908" i="3"/>
  <c r="CB908" i="3" s="1"/>
  <c r="CA835" i="3"/>
  <c r="CA49" i="3"/>
  <c r="CA201" i="3"/>
  <c r="CA994" i="3"/>
  <c r="BZ561" i="3"/>
  <c r="CB561" i="3" s="1"/>
  <c r="CA637" i="3"/>
  <c r="BZ776" i="3"/>
  <c r="BZ703" i="3"/>
  <c r="CB703" i="3" s="1"/>
  <c r="CA903" i="3"/>
  <c r="CA905" i="3"/>
  <c r="CA626" i="3"/>
  <c r="CA297" i="3"/>
  <c r="BZ434" i="3"/>
  <c r="CA364" i="3"/>
  <c r="BZ685" i="3"/>
  <c r="CB685" i="3" s="1"/>
  <c r="BZ35" i="3"/>
  <c r="CB35" i="3" s="1"/>
  <c r="BZ992" i="3"/>
  <c r="CB992" i="3" s="1"/>
  <c r="BZ993" i="3"/>
  <c r="CB993" i="3" s="1"/>
  <c r="BZ170" i="3"/>
  <c r="CA436" i="3"/>
  <c r="BZ341" i="3"/>
  <c r="CB341" i="3" s="1"/>
  <c r="BZ518" i="3"/>
  <c r="CA699" i="3"/>
  <c r="CA376" i="3"/>
  <c r="CA874" i="3"/>
  <c r="BZ326" i="3"/>
  <c r="CB326" i="3" s="1"/>
  <c r="CA468" i="3"/>
  <c r="BZ607" i="3"/>
  <c r="CB607" i="3" s="1"/>
  <c r="BZ551" i="3"/>
  <c r="CA66" i="3"/>
  <c r="CA678" i="3"/>
  <c r="BZ230" i="3"/>
  <c r="CB230" i="3" s="1"/>
  <c r="CA918" i="3"/>
  <c r="CA732" i="3"/>
  <c r="CA959" i="3"/>
  <c r="CA777" i="3"/>
  <c r="BZ998" i="3"/>
  <c r="CB998" i="3" s="1"/>
  <c r="BZ534" i="3"/>
  <c r="CA405" i="3"/>
  <c r="BZ396" i="3"/>
  <c r="CA743" i="3"/>
  <c r="BZ825" i="3"/>
  <c r="CB825" i="3" s="1"/>
  <c r="CA359" i="3"/>
  <c r="CA880" i="3"/>
  <c r="BZ783" i="3"/>
  <c r="CA560" i="3"/>
  <c r="CA996" i="3"/>
  <c r="BZ240" i="3"/>
  <c r="CB240" i="3" s="1"/>
  <c r="BZ753" i="3"/>
  <c r="CB753" i="3" s="1"/>
  <c r="CA475" i="3"/>
  <c r="CA356" i="3"/>
  <c r="CA41" i="3"/>
  <c r="BZ699" i="3"/>
  <c r="CB699" i="3" s="1"/>
  <c r="BZ695" i="3"/>
  <c r="CB695" i="3" s="1"/>
  <c r="CA235" i="3"/>
  <c r="CA256" i="3"/>
  <c r="BZ520" i="3"/>
  <c r="CB520" i="3" s="1"/>
  <c r="CA632" i="3"/>
  <c r="CA811" i="3"/>
  <c r="BZ185" i="3"/>
  <c r="BZ189" i="3"/>
  <c r="CB189" i="3" s="1"/>
  <c r="BZ287" i="3"/>
  <c r="CB287" i="3" s="1"/>
  <c r="CA90" i="3"/>
  <c r="BZ110" i="3"/>
  <c r="CB110" i="3" s="1"/>
  <c r="BZ456" i="3"/>
  <c r="CB456" i="3" s="1"/>
  <c r="BZ51" i="3"/>
  <c r="CB51" i="3" s="1"/>
  <c r="CA209" i="3"/>
  <c r="BZ979" i="3"/>
  <c r="CB979" i="3" s="1"/>
  <c r="CA507" i="3"/>
  <c r="CA169" i="3"/>
  <c r="CA107" i="3"/>
  <c r="BZ798" i="3"/>
  <c r="BZ743" i="3"/>
  <c r="BZ652" i="3"/>
  <c r="CB652" i="3" s="1"/>
  <c r="BZ503" i="3"/>
  <c r="CB503" i="3" s="1"/>
  <c r="BZ74" i="3"/>
  <c r="CA425" i="3"/>
  <c r="CA833" i="3"/>
  <c r="BZ267" i="3"/>
  <c r="CA105" i="3"/>
  <c r="CA559" i="3"/>
  <c r="CA93" i="3"/>
  <c r="CA781" i="3"/>
  <c r="BZ955" i="3"/>
  <c r="CB955" i="3" s="1"/>
  <c r="BZ606" i="3"/>
  <c r="BZ823" i="3"/>
  <c r="CB823" i="3" s="1"/>
  <c r="CA306" i="3"/>
  <c r="BZ576" i="3"/>
  <c r="CB576" i="3" s="1"/>
  <c r="BZ545" i="3"/>
  <c r="CB545" i="3" s="1"/>
  <c r="CA470" i="3"/>
  <c r="CA605" i="3"/>
  <c r="BZ913" i="3"/>
  <c r="CA629" i="3"/>
  <c r="BZ411" i="3"/>
  <c r="BZ299" i="3"/>
  <c r="CB299" i="3" s="1"/>
  <c r="BZ814" i="3"/>
  <c r="CB814" i="3" s="1"/>
  <c r="BZ544" i="3"/>
  <c r="CA510" i="3"/>
  <c r="CA21" i="3"/>
  <c r="CA807" i="3"/>
  <c r="CA244" i="3"/>
  <c r="CA860" i="3"/>
  <c r="CA444" i="3"/>
  <c r="BZ328" i="3"/>
  <c r="CA353" i="3"/>
  <c r="CA194" i="3"/>
  <c r="BZ116" i="3"/>
  <c r="CA310" i="3"/>
  <c r="BZ662" i="3"/>
  <c r="CB662" i="3" s="1"/>
  <c r="CA824" i="3"/>
  <c r="BZ387" i="3"/>
  <c r="CB387" i="3" s="1"/>
  <c r="BZ22" i="3"/>
  <c r="BZ460" i="3"/>
  <c r="CB460" i="3" s="1"/>
  <c r="BZ292" i="3"/>
  <c r="CB292" i="3" s="1"/>
  <c r="BZ229" i="3"/>
  <c r="CB229" i="3" s="1"/>
  <c r="BZ580" i="3"/>
  <c r="CB580" i="3" s="1"/>
  <c r="CA392" i="3"/>
  <c r="BZ504" i="3"/>
  <c r="BZ85" i="3"/>
  <c r="BZ895" i="3"/>
  <c r="CB895" i="3" s="1"/>
  <c r="CA589" i="3"/>
  <c r="CA583" i="3"/>
  <c r="CA133" i="3"/>
  <c r="CA724" i="3"/>
  <c r="BZ105" i="3"/>
  <c r="CB105" i="3" s="1"/>
  <c r="CA42" i="3"/>
  <c r="BZ648" i="3"/>
  <c r="CB648" i="3" s="1"/>
  <c r="BZ640" i="3"/>
  <c r="CB640" i="3" s="1"/>
  <c r="BZ870" i="3"/>
  <c r="CB870" i="3" s="1"/>
  <c r="CA628" i="3"/>
  <c r="CA907" i="3"/>
  <c r="CA113" i="3"/>
  <c r="CA745" i="3"/>
  <c r="BZ354" i="3"/>
  <c r="CB354" i="3" s="1"/>
  <c r="CA367" i="3"/>
  <c r="BZ241" i="3"/>
  <c r="CB241" i="3" s="1"/>
  <c r="CA423" i="3"/>
  <c r="CA150" i="3"/>
  <c r="BZ195" i="3"/>
  <c r="CB195" i="3" s="1"/>
  <c r="BZ636" i="3"/>
  <c r="CB636" i="3" s="1"/>
  <c r="BZ698" i="3"/>
  <c r="CB698" i="3" s="1"/>
  <c r="CA278" i="3"/>
  <c r="BZ712" i="3"/>
  <c r="CA377" i="3"/>
  <c r="CA505" i="3"/>
  <c r="BZ590" i="3"/>
  <c r="CA527" i="3"/>
  <c r="CA785" i="3"/>
  <c r="CA782" i="3"/>
  <c r="CA978" i="3"/>
  <c r="CA528" i="3"/>
  <c r="BZ722" i="3"/>
  <c r="CB722" i="3" s="1"/>
  <c r="CA740" i="3"/>
  <c r="BZ424" i="3"/>
  <c r="CB424" i="3" s="1"/>
  <c r="CA640" i="3"/>
  <c r="BZ693" i="3"/>
  <c r="CA112" i="3"/>
  <c r="CA748" i="3"/>
  <c r="BZ728" i="3"/>
  <c r="CB728" i="3" s="1"/>
  <c r="CA472" i="3"/>
  <c r="CA595" i="3"/>
  <c r="CA504" i="3"/>
  <c r="BZ379" i="3"/>
  <c r="CB379" i="3" s="1"/>
  <c r="CA638" i="3"/>
  <c r="BZ689" i="3"/>
  <c r="BZ846" i="3"/>
  <c r="CB846" i="3" s="1"/>
  <c r="BZ543" i="3"/>
  <c r="CB543" i="3" s="1"/>
  <c r="BZ146" i="3"/>
  <c r="CB146" i="3" s="1"/>
  <c r="CA467" i="3"/>
  <c r="CA464" i="3"/>
  <c r="BZ454" i="3"/>
  <c r="CB454" i="3" s="1"/>
  <c r="CA420" i="3"/>
  <c r="CA869" i="3"/>
  <c r="BZ513" i="3"/>
  <c r="CB513" i="3" s="1"/>
  <c r="BZ380" i="3"/>
  <c r="CB380" i="3" s="1"/>
  <c r="BZ808" i="3"/>
  <c r="CB808" i="3" s="1"/>
  <c r="BZ17" i="3"/>
  <c r="CB17" i="3" s="1"/>
  <c r="CA365" i="3"/>
  <c r="BZ205" i="3"/>
  <c r="CB205" i="3" s="1"/>
  <c r="BZ646" i="3"/>
  <c r="CB646" i="3" s="1"/>
  <c r="BZ362" i="3"/>
  <c r="CB362" i="3" s="1"/>
  <c r="CA80" i="3"/>
  <c r="BZ986" i="3"/>
  <c r="CB986" i="3" s="1"/>
  <c r="CA434" i="3"/>
  <c r="BZ81" i="3"/>
  <c r="CB81" i="3" s="1"/>
  <c r="CA328" i="3"/>
  <c r="CA487" i="3"/>
  <c r="BZ651" i="3"/>
  <c r="CB651" i="3" s="1"/>
  <c r="BZ482" i="3"/>
  <c r="CA37" i="3"/>
  <c r="CA138" i="3"/>
  <c r="BZ585" i="3"/>
  <c r="CB585" i="3" s="1"/>
  <c r="CA729" i="3"/>
  <c r="CA72" i="3"/>
  <c r="BZ352" i="3"/>
  <c r="CB352" i="3" s="1"/>
  <c r="BZ484" i="3"/>
  <c r="CB484" i="3" s="1"/>
  <c r="BZ201" i="3"/>
  <c r="CB201" i="3" s="1"/>
  <c r="CA858" i="3"/>
  <c r="CA680" i="3"/>
  <c r="BZ987" i="3"/>
  <c r="CB987" i="3" s="1"/>
  <c r="CA265" i="3"/>
  <c r="BZ871" i="3"/>
  <c r="CB871" i="3" s="1"/>
  <c r="BZ398" i="3"/>
  <c r="CA33" i="3"/>
  <c r="CA248" i="3"/>
  <c r="CA639" i="3"/>
  <c r="CA634" i="3"/>
  <c r="CA38" i="3"/>
  <c r="BZ654" i="3"/>
  <c r="CB654" i="3" s="1"/>
  <c r="CA322" i="3"/>
  <c r="BZ440" i="3"/>
  <c r="CB440" i="3" s="1"/>
  <c r="CA716" i="3"/>
  <c r="CA934" i="3"/>
  <c r="CA644" i="3"/>
  <c r="BZ774" i="3"/>
  <c r="CB774" i="3" s="1"/>
  <c r="CA653" i="3"/>
  <c r="BZ37" i="3"/>
  <c r="CB37" i="3" s="1"/>
  <c r="BZ964" i="3"/>
  <c r="CB964" i="3" s="1"/>
  <c r="BZ881" i="3"/>
  <c r="CB881" i="3" s="1"/>
  <c r="BZ99" i="3"/>
  <c r="CB99" i="3" s="1"/>
  <c r="BZ873" i="3"/>
  <c r="CB873" i="3" s="1"/>
  <c r="BZ285" i="3"/>
  <c r="CB285" i="3" s="1"/>
  <c r="CA752" i="3"/>
  <c r="CA396" i="3"/>
  <c r="BZ150" i="3"/>
  <c r="CB150" i="3" s="1"/>
  <c r="CA87" i="3"/>
  <c r="CA223" i="3"/>
  <c r="BZ866" i="3"/>
  <c r="CB866" i="3" s="1"/>
  <c r="CA185" i="3"/>
  <c r="BZ670" i="3"/>
  <c r="CB670" i="3" s="1"/>
  <c r="BZ134" i="3"/>
  <c r="CB134" i="3" s="1"/>
  <c r="CA798" i="3"/>
  <c r="BZ879" i="3"/>
  <c r="CB879" i="3" s="1"/>
  <c r="CA22" i="3"/>
  <c r="BZ297" i="3"/>
  <c r="CB297" i="3" s="1"/>
  <c r="BZ531" i="3"/>
  <c r="CB531" i="3" s="1"/>
  <c r="BZ220" i="3"/>
  <c r="BZ578" i="3"/>
  <c r="CA486" i="3"/>
  <c r="CA492" i="3"/>
  <c r="BZ183" i="3"/>
  <c r="BZ837" i="3"/>
  <c r="CB837" i="3" s="1"/>
  <c r="BZ318" i="3"/>
  <c r="CB318" i="3" s="1"/>
  <c r="CA672" i="3"/>
  <c r="BZ939" i="3"/>
  <c r="CB939" i="3" s="1"/>
  <c r="CA945" i="3"/>
  <c r="CA935" i="3"/>
  <c r="BZ319" i="3"/>
  <c r="CB319" i="3" s="1"/>
  <c r="CA568" i="3"/>
  <c r="CA861" i="3"/>
  <c r="CA523" i="3"/>
  <c r="CA882" i="3"/>
  <c r="BZ595" i="3"/>
  <c r="CA783" i="3"/>
  <c r="BZ154" i="3"/>
  <c r="CA459" i="3"/>
  <c r="BZ910" i="3"/>
  <c r="CB910" i="3" s="1"/>
  <c r="CA236" i="3"/>
  <c r="BZ686" i="3"/>
  <c r="CB686" i="3" s="1"/>
  <c r="BZ473" i="3"/>
  <c r="BZ1003" i="3"/>
  <c r="CB1003" i="3" s="1"/>
  <c r="CA151" i="3"/>
  <c r="CA156" i="3"/>
  <c r="BZ697" i="3"/>
  <c r="BZ78" i="3"/>
  <c r="CB78" i="3" s="1"/>
  <c r="BZ864" i="3"/>
  <c r="CB864" i="3" s="1"/>
  <c r="BZ680" i="3"/>
  <c r="CB680" i="3" s="1"/>
  <c r="BZ48" i="3"/>
  <c r="BZ985" i="3"/>
  <c r="CA335" i="3"/>
  <c r="CA577" i="3"/>
  <c r="BZ669" i="3"/>
  <c r="CB669" i="3" s="1"/>
  <c r="CA995" i="3"/>
  <c r="CA403" i="3"/>
  <c r="CA832" i="3"/>
  <c r="CA553" i="3"/>
  <c r="CA693" i="3"/>
  <c r="BZ272" i="3"/>
  <c r="CB272" i="3" s="1"/>
  <c r="BZ883" i="3"/>
  <c r="CB883" i="3" s="1"/>
  <c r="BZ762" i="3"/>
  <c r="CB762" i="3" s="1"/>
  <c r="CA141" i="3"/>
  <c r="BZ367" i="3"/>
  <c r="CB367" i="3" s="1"/>
  <c r="CA679" i="3"/>
  <c r="BZ196" i="3"/>
  <c r="CB196" i="3" s="1"/>
  <c r="CA452" i="3"/>
  <c r="BZ442" i="3"/>
  <c r="CB442" i="3" s="1"/>
  <c r="CA289" i="3"/>
  <c r="CA17" i="3"/>
  <c r="CA499" i="3"/>
  <c r="CA308" i="3"/>
  <c r="BZ684" i="3"/>
  <c r="CB684" i="3" s="1"/>
  <c r="BZ274" i="3"/>
  <c r="CB274" i="3" s="1"/>
  <c r="BZ130" i="3"/>
  <c r="CA697" i="3"/>
  <c r="BZ502" i="3"/>
  <c r="CA260" i="3"/>
  <c r="BZ93" i="3"/>
  <c r="CB93" i="3" s="1"/>
  <c r="CA252" i="3"/>
  <c r="BZ886" i="3"/>
  <c r="CB886" i="3" s="1"/>
  <c r="CA78" i="3"/>
  <c r="CA331" i="3"/>
  <c r="CA542" i="3"/>
  <c r="CA239" i="3"/>
  <c r="CA913" i="3"/>
  <c r="CA660" i="3"/>
  <c r="BZ43" i="3"/>
  <c r="CB43" i="3" s="1"/>
  <c r="BZ193" i="3"/>
  <c r="CB193" i="3" s="1"/>
  <c r="BZ797" i="3"/>
  <c r="CB797" i="3" s="1"/>
  <c r="CA62" i="3"/>
  <c r="BZ419" i="3"/>
  <c r="CB419" i="3" s="1"/>
  <c r="CA916" i="3"/>
  <c r="CA524" i="3"/>
  <c r="BZ963" i="3"/>
  <c r="CB963" i="3" s="1"/>
  <c r="BZ523" i="3"/>
  <c r="CB523" i="3" s="1"/>
  <c r="BZ79" i="3"/>
  <c r="BZ160" i="3"/>
  <c r="CB160" i="3" s="1"/>
  <c r="BZ609" i="3"/>
  <c r="CB609" i="3" s="1"/>
  <c r="BZ536" i="3"/>
  <c r="CB536" i="3" s="1"/>
  <c r="BZ467" i="3"/>
  <c r="CB467" i="3" s="1"/>
  <c r="CA255" i="3"/>
  <c r="CA320" i="3"/>
  <c r="BZ950" i="3"/>
  <c r="CB950" i="3" s="1"/>
  <c r="CA951" i="3"/>
  <c r="CA144" i="3"/>
  <c r="BZ605" i="3"/>
  <c r="CB605" i="3" s="1"/>
  <c r="BZ639" i="3"/>
  <c r="CB639" i="3" s="1"/>
  <c r="BZ664" i="3"/>
  <c r="CB664" i="3" s="1"/>
  <c r="CA711" i="3"/>
  <c r="CA657" i="3"/>
  <c r="CA919" i="3"/>
  <c r="BZ792" i="3"/>
  <c r="CB792" i="3" s="1"/>
  <c r="BZ18" i="3"/>
  <c r="CB18" i="3" s="1"/>
  <c r="BZ209" i="3"/>
  <c r="CB209" i="3" s="1"/>
  <c r="BZ821" i="3"/>
  <c r="CB821" i="3" s="1"/>
  <c r="BZ571" i="3"/>
  <c r="CB571" i="3" s="1"/>
  <c r="BZ58" i="3"/>
  <c r="CB58" i="3" s="1"/>
  <c r="BZ416" i="3"/>
  <c r="CA401" i="3"/>
  <c r="CA327" i="3"/>
  <c r="BZ472" i="3"/>
  <c r="CB472" i="3" s="1"/>
  <c r="BZ250" i="3"/>
  <c r="CA208" i="3"/>
  <c r="BZ247" i="3"/>
  <c r="CB247" i="3" s="1"/>
  <c r="CA60" i="3"/>
  <c r="CA137" i="3"/>
  <c r="CA243" i="3"/>
  <c r="BZ516" i="3"/>
  <c r="CB516" i="3" s="1"/>
  <c r="BZ789" i="3"/>
  <c r="CB789" i="3" s="1"/>
  <c r="CA723" i="3"/>
  <c r="BZ252" i="3"/>
  <c r="CB252" i="3" s="1"/>
  <c r="CA280" i="3"/>
  <c r="BZ522" i="3"/>
  <c r="BZ967" i="3"/>
  <c r="BZ149" i="3"/>
  <c r="CB149" i="3" s="1"/>
  <c r="BZ257" i="3"/>
  <c r="CB257" i="3" s="1"/>
  <c r="CA131" i="3"/>
  <c r="CA578" i="3"/>
  <c r="CA28" i="3"/>
  <c r="CA712" i="3"/>
  <c r="BZ453" i="3"/>
  <c r="CB453" i="3" s="1"/>
  <c r="CA85" i="3"/>
  <c r="CA355" i="3"/>
  <c r="CA853" i="3"/>
  <c r="CA587" i="3"/>
  <c r="CA83" i="3"/>
  <c r="CA897" i="3"/>
  <c r="CA896" i="3"/>
  <c r="CA372" i="3"/>
  <c r="CA76" i="3"/>
  <c r="BZ896" i="3"/>
  <c r="CA36" i="3"/>
  <c r="BZ627" i="3"/>
  <c r="CB627" i="3" s="1"/>
  <c r="CA928" i="3"/>
  <c r="CA661" i="3"/>
  <c r="BZ248" i="3"/>
  <c r="CB248" i="3" s="1"/>
  <c r="BZ859" i="3"/>
  <c r="CB859" i="3" s="1"/>
  <c r="BZ92" i="3"/>
  <c r="CB92" i="3" s="1"/>
  <c r="BZ372" i="3"/>
  <c r="BZ592" i="3"/>
  <c r="BZ383" i="3"/>
  <c r="CB383" i="3" s="1"/>
  <c r="CA522" i="3"/>
  <c r="BZ634" i="3"/>
  <c r="CA411" i="3"/>
  <c r="BZ42" i="3"/>
  <c r="CB42" i="3" s="1"/>
  <c r="BZ628" i="3"/>
  <c r="CB628" i="3" s="1"/>
  <c r="CA170" i="3"/>
  <c r="CA152" i="3"/>
  <c r="CA564" i="3"/>
  <c r="BZ758" i="3"/>
  <c r="CB758" i="3" s="1"/>
  <c r="CA198" i="3"/>
  <c r="BZ144" i="3"/>
  <c r="CB144" i="3" s="1"/>
  <c r="CA473" i="3"/>
  <c r="BZ901" i="3"/>
  <c r="CB901" i="3" s="1"/>
  <c r="CA393" i="3"/>
  <c r="BZ701" i="3"/>
  <c r="CB701" i="3" s="1"/>
  <c r="CA98" i="3"/>
  <c r="BZ376" i="3"/>
  <c r="CB376" i="3" s="1"/>
  <c r="BZ876" i="3"/>
  <c r="CB876" i="3" s="1"/>
  <c r="CA572" i="3"/>
  <c r="BZ194" i="3"/>
  <c r="CB194" i="3" s="1"/>
  <c r="BZ863" i="3"/>
  <c r="CB863" i="3" s="1"/>
  <c r="CA508" i="3"/>
  <c r="CA967" i="3"/>
  <c r="CA923" i="3"/>
  <c r="CA827" i="3"/>
  <c r="CA914" i="3"/>
  <c r="BZ988" i="3"/>
  <c r="CB988" i="3" s="1"/>
  <c r="CA122" i="3"/>
  <c r="BZ70" i="3"/>
  <c r="CB70" i="3" s="1"/>
  <c r="CA171" i="3"/>
  <c r="BZ711" i="3"/>
  <c r="CB711" i="3" s="1"/>
  <c r="BZ562" i="3"/>
  <c r="CB562" i="3" s="1"/>
  <c r="CA48" i="3"/>
  <c r="BZ156" i="3"/>
  <c r="CB156" i="3" s="1"/>
  <c r="BZ770" i="3"/>
  <c r="CB770" i="3" s="1"/>
  <c r="CA615" i="3"/>
  <c r="CA966" i="3"/>
  <c r="BZ691" i="3"/>
  <c r="BZ152" i="3"/>
  <c r="BZ90" i="3"/>
  <c r="CB90" i="3" s="1"/>
  <c r="BZ525" i="3"/>
  <c r="CB525" i="3" s="1"/>
  <c r="BZ756" i="3"/>
  <c r="CB756" i="3" s="1"/>
  <c r="BZ740" i="3"/>
  <c r="CB740" i="3" s="1"/>
  <c r="BZ752" i="3"/>
  <c r="CB752" i="3" s="1"/>
  <c r="BZ943" i="3"/>
  <c r="CB943" i="3" s="1"/>
  <c r="BZ428" i="3"/>
  <c r="CB428" i="3" s="1"/>
  <c r="BZ843" i="3"/>
  <c r="CB843" i="3" s="1"/>
  <c r="BZ483" i="3"/>
  <c r="CB483" i="3" s="1"/>
  <c r="BZ924" i="3"/>
  <c r="CB924" i="3" s="1"/>
  <c r="CA262" i="3"/>
  <c r="BZ44" i="3"/>
  <c r="CB44" i="3" s="1"/>
  <c r="CA606" i="3"/>
  <c r="CA749" i="3"/>
  <c r="BZ12" i="3"/>
  <c r="CB12" i="3" s="1"/>
  <c r="BZ937" i="3"/>
  <c r="CB937" i="3" s="1"/>
  <c r="BZ29" i="3"/>
  <c r="CB29" i="3" s="1"/>
  <c r="CA518" i="3"/>
  <c r="CA862" i="3"/>
  <c r="BZ384" i="3"/>
  <c r="CB384" i="3" s="1"/>
  <c r="BZ31" i="3"/>
  <c r="CB31" i="3" s="1"/>
  <c r="BZ320" i="3"/>
  <c r="CB320" i="3" s="1"/>
  <c r="CA304" i="3"/>
  <c r="CA737" i="3"/>
  <c r="BZ805" i="3"/>
  <c r="CB805" i="3" s="1"/>
  <c r="BZ127" i="3"/>
  <c r="CB127" i="3" s="1"/>
  <c r="CA103" i="3"/>
  <c r="CA691" i="3"/>
  <c r="CA794" i="3"/>
  <c r="BZ128" i="3"/>
  <c r="CB128" i="3" s="1"/>
  <c r="BZ641" i="3"/>
  <c r="CB641" i="3" s="1"/>
  <c r="BZ480" i="3"/>
  <c r="CB480" i="3" s="1"/>
  <c r="CA674" i="3"/>
  <c r="BZ748" i="3"/>
  <c r="CB748" i="3" s="1"/>
  <c r="CA549" i="3"/>
  <c r="CA184" i="3"/>
  <c r="CA183" i="3"/>
  <c r="CA351" i="3"/>
  <c r="BZ557" i="3"/>
  <c r="BZ114" i="3"/>
  <c r="CB114" i="3" s="1"/>
  <c r="BZ615" i="3"/>
  <c r="CB615" i="3" s="1"/>
  <c r="BZ631" i="3"/>
  <c r="CB631" i="3" s="1"/>
  <c r="CA551" i="3"/>
  <c r="BZ207" i="3"/>
  <c r="CB207" i="3" s="1"/>
  <c r="BZ234" i="3"/>
  <c r="CB234" i="3" s="1"/>
  <c r="CA906" i="3"/>
  <c r="CA608" i="3"/>
  <c r="CA116" i="3"/>
  <c r="BZ603" i="3"/>
  <c r="CB603" i="3" s="1"/>
  <c r="CA612" i="3"/>
  <c r="BZ725" i="3"/>
  <c r="CB725" i="3" s="1"/>
  <c r="BZ107" i="3"/>
  <c r="CB107" i="3" s="1"/>
  <c r="CA482" i="3"/>
  <c r="CA911" i="3"/>
  <c r="CA764" i="3"/>
  <c r="CA213" i="3"/>
  <c r="BZ768" i="3"/>
  <c r="CB768" i="3" s="1"/>
  <c r="CA474" i="3"/>
  <c r="CA88" i="3"/>
  <c r="CA413" i="3"/>
  <c r="CA611" i="3"/>
  <c r="CA820" i="3"/>
  <c r="CA300" i="3"/>
  <c r="CA45" i="3"/>
  <c r="BZ842" i="3"/>
  <c r="CB842" i="3" s="1"/>
  <c r="BZ349" i="3"/>
  <c r="CB349" i="3" s="1"/>
  <c r="BZ360" i="3"/>
  <c r="CB360" i="3" s="1"/>
  <c r="CA145" i="3"/>
  <c r="CA985" i="3"/>
  <c r="BZ30" i="3"/>
  <c r="CB30" i="3" s="1"/>
  <c r="CA469" i="3"/>
  <c r="CA802" i="3"/>
  <c r="BZ470" i="3"/>
  <c r="CB470" i="3" s="1"/>
  <c r="CA286" i="3"/>
  <c r="CA295" i="3"/>
  <c r="CA101" i="3"/>
  <c r="CA617" i="3"/>
  <c r="BZ977" i="3"/>
  <c r="CB977" i="3" s="1"/>
  <c r="CA544" i="3"/>
  <c r="BZ554" i="3"/>
  <c r="CB554" i="3" s="1"/>
  <c r="CA102" i="3"/>
  <c r="BZ408" i="3"/>
  <c r="CB408" i="3" s="1"/>
  <c r="CA371" i="3"/>
  <c r="BZ245" i="3"/>
  <c r="CA30" i="3"/>
  <c r="CA31" i="3"/>
  <c r="BZ511" i="3"/>
  <c r="CB511" i="3" s="1"/>
  <c r="BZ68" i="3"/>
  <c r="BZ206" i="3"/>
  <c r="CB206" i="3" s="1"/>
  <c r="CA108" i="3"/>
  <c r="BZ191" i="3"/>
  <c r="CB191" i="3" s="1"/>
  <c r="CA463" i="3"/>
  <c r="CA592" i="3"/>
  <c r="CA490" i="3"/>
  <c r="BZ24" i="3"/>
  <c r="CB24" i="3" s="1"/>
  <c r="BZ959" i="3"/>
  <c r="CB959" i="3" s="1"/>
  <c r="BZ176" i="3"/>
  <c r="BZ306" i="3"/>
  <c r="CB306" i="3" s="1"/>
  <c r="BZ500" i="3"/>
  <c r="CB500" i="3" s="1"/>
  <c r="BZ94" i="3"/>
  <c r="CB94" i="3" s="1"/>
  <c r="CA68" i="3"/>
  <c r="BZ438" i="3"/>
  <c r="BZ26" i="3"/>
  <c r="CB26" i="3" s="1"/>
  <c r="CA91" i="3"/>
  <c r="CA345" i="3"/>
  <c r="BZ129" i="3"/>
  <c r="CB129" i="3" s="1"/>
  <c r="CA989" i="3"/>
  <c r="BZ475" i="3"/>
  <c r="CB475" i="3" s="1"/>
  <c r="BZ39" i="3"/>
  <c r="CB39" i="3" s="1"/>
  <c r="BZ330" i="3"/>
  <c r="CB330" i="3" s="1"/>
  <c r="CA427" i="3"/>
  <c r="BZ539" i="3"/>
  <c r="CB539" i="3" s="1"/>
  <c r="BZ432" i="3"/>
  <c r="CB432" i="3" s="1"/>
  <c r="BZ767" i="3"/>
  <c r="CB767" i="3" s="1"/>
  <c r="BZ45" i="3"/>
  <c r="CB45" i="3" s="1"/>
  <c r="CA245" i="3"/>
  <c r="BZ145" i="3"/>
  <c r="CB145" i="3" s="1"/>
  <c r="CA450" i="3"/>
  <c r="BZ131" i="3"/>
  <c r="BZ982" i="3"/>
  <c r="CB982" i="3" s="1"/>
  <c r="BZ227" i="3"/>
  <c r="BZ713" i="3"/>
  <c r="CB713" i="3" s="1"/>
  <c r="CA268" i="3"/>
  <c r="BZ692" i="3"/>
  <c r="CB692" i="3" s="1"/>
  <c r="BZ760" i="3"/>
  <c r="CB760" i="3" s="1"/>
  <c r="BZ826" i="3"/>
  <c r="CB826" i="3" s="1"/>
  <c r="BZ342" i="3"/>
  <c r="CB342" i="3" s="1"/>
  <c r="CA548" i="3"/>
  <c r="BZ55" i="3"/>
  <c r="BZ838" i="3"/>
  <c r="CB838" i="3" s="1"/>
  <c r="CA65" i="3"/>
  <c r="BZ224" i="3"/>
  <c r="BZ246" i="3"/>
  <c r="CB246" i="3" s="1"/>
  <c r="CA176" i="3"/>
  <c r="CA438" i="3"/>
  <c r="CA79" i="3"/>
  <c r="CA20" i="3"/>
  <c r="CA266" i="3"/>
  <c r="BZ604" i="3"/>
  <c r="CB604" i="3" s="1"/>
  <c r="BZ381" i="3"/>
  <c r="BZ573" i="3"/>
  <c r="CB573" i="3" s="1"/>
  <c r="BZ772" i="3"/>
  <c r="CB772" i="3" s="1"/>
  <c r="CA590" i="3"/>
  <c r="BZ468" i="3"/>
  <c r="CB468" i="3" s="1"/>
  <c r="CA717" i="3"/>
  <c r="BZ935" i="3"/>
  <c r="CB935" i="3" s="1"/>
  <c r="BZ65" i="3"/>
  <c r="CB65" i="3" s="1"/>
  <c r="CA915" i="3"/>
  <c r="BZ867" i="3"/>
  <c r="CB867" i="3" s="1"/>
  <c r="CA567" i="3"/>
  <c r="CA962" i="3"/>
  <c r="CA46" i="3"/>
  <c r="BZ86" i="3"/>
  <c r="CB86" i="3" s="1"/>
  <c r="CA242" i="3"/>
  <c r="BZ400" i="3"/>
  <c r="CB400" i="3" s="1"/>
  <c r="CA19" i="3"/>
  <c r="BZ655" i="3"/>
  <c r="CB655" i="3" s="1"/>
  <c r="BZ153" i="3"/>
  <c r="CB153" i="3" s="1"/>
  <c r="CA557" i="3"/>
  <c r="BZ158" i="3"/>
  <c r="CB158" i="3" s="1"/>
  <c r="CA250" i="3"/>
  <c r="BZ213" i="3"/>
  <c r="CB213" i="3" s="1"/>
  <c r="BZ892" i="3"/>
  <c r="CB892" i="3" s="1"/>
  <c r="CA675" i="3"/>
  <c r="BZ184" i="3"/>
  <c r="CB184" i="3" s="1"/>
  <c r="BZ731" i="3"/>
  <c r="CB731" i="3" s="1"/>
  <c r="CA128" i="3"/>
  <c r="BZ21" i="3"/>
  <c r="CB21" i="3" s="1"/>
  <c r="CA267" i="3"/>
  <c r="CA604" i="3"/>
  <c r="CA588" i="3"/>
  <c r="BZ237" i="3"/>
  <c r="CB237" i="3" s="1"/>
  <c r="BZ949" i="3"/>
  <c r="CB949" i="3" s="1"/>
  <c r="CA656" i="3"/>
  <c r="BZ932" i="3"/>
  <c r="CB932" i="3" s="1"/>
  <c r="BZ916" i="3"/>
  <c r="CB916" i="3" s="1"/>
  <c r="CA534" i="3"/>
  <c r="BZ389" i="3"/>
  <c r="CB389" i="3" s="1"/>
  <c r="CA746" i="3"/>
  <c r="CA776" i="3"/>
  <c r="BZ738" i="3"/>
  <c r="CB738" i="3" s="1"/>
  <c r="CA622" i="3"/>
  <c r="BZ211" i="3"/>
  <c r="CB211" i="3" s="1"/>
  <c r="CA973" i="3"/>
  <c r="BZ340" i="3"/>
  <c r="CB340" i="3" s="1"/>
  <c r="BZ810" i="3"/>
  <c r="CB810" i="3" s="1"/>
  <c r="CA212" i="3"/>
  <c r="CA130" i="3"/>
  <c r="CA74" i="3"/>
  <c r="BZ451" i="3"/>
  <c r="CB451" i="3" s="1"/>
  <c r="CA67" i="3"/>
  <c r="BZ584" i="3"/>
  <c r="CB584" i="3" s="1"/>
  <c r="BZ259" i="3"/>
  <c r="CB259" i="3" s="1"/>
  <c r="BZ779" i="3"/>
  <c r="CB779" i="3" s="1"/>
  <c r="BZ38" i="3"/>
  <c r="CB38" i="3" s="1"/>
  <c r="CA502" i="3"/>
  <c r="CA273" i="3"/>
  <c r="BZ865" i="3"/>
  <c r="CB865" i="3" s="1"/>
  <c r="CA381" i="3"/>
  <c r="BZ118" i="3"/>
  <c r="CA416" i="3"/>
  <c r="BZ67" i="3"/>
  <c r="CB67" i="3" s="1"/>
  <c r="CA27" i="3"/>
  <c r="CA689" i="3"/>
  <c r="BZ852" i="3"/>
  <c r="CB852" i="3" s="1"/>
  <c r="CA398" i="3"/>
  <c r="BZ839" i="3"/>
  <c r="CB839" i="3" s="1"/>
  <c r="CA14" i="3"/>
  <c r="BZ923" i="3"/>
  <c r="CB923" i="3" s="1"/>
  <c r="BZ178" i="3"/>
  <c r="CB178" i="3" s="1"/>
  <c r="BZ487" i="3"/>
  <c r="CB487" i="3" s="1"/>
  <c r="BZ926" i="3"/>
  <c r="CB926" i="3" s="1"/>
  <c r="CA296" i="3"/>
  <c r="CA55" i="3"/>
  <c r="BZ524" i="3"/>
  <c r="CB524" i="3" s="1"/>
  <c r="CA203" i="3"/>
  <c r="CA226" i="3"/>
  <c r="CA154" i="3"/>
  <c r="CA202" i="3"/>
  <c r="CA217" i="3"/>
  <c r="BZ167" i="3"/>
  <c r="CB167" i="3" s="1"/>
  <c r="CA204" i="3"/>
  <c r="BZ148" i="3"/>
  <c r="CA119" i="3"/>
  <c r="BZ162" i="3"/>
  <c r="CA221" i="3"/>
  <c r="BZ143" i="3"/>
  <c r="BZ216" i="3"/>
  <c r="BZ190" i="3"/>
  <c r="CA16" i="3"/>
  <c r="CA147" i="3"/>
  <c r="BZ147" i="3"/>
  <c r="BZ136" i="3"/>
  <c r="BZ155" i="3"/>
  <c r="BZ225" i="3"/>
  <c r="CA222" i="3"/>
  <c r="BZ204" i="3"/>
  <c r="CB204" i="3" s="1"/>
  <c r="CA143" i="3"/>
  <c r="BZ117" i="3"/>
  <c r="BZ218" i="3"/>
  <c r="CA224" i="3"/>
  <c r="BZ187" i="3"/>
  <c r="CA115" i="3"/>
  <c r="BZ188" i="3"/>
  <c r="CB188" i="3" s="1"/>
  <c r="BZ199" i="3"/>
  <c r="CB199" i="3" s="1"/>
  <c r="CA173" i="3"/>
  <c r="CA61" i="3"/>
  <c r="CA13" i="3"/>
  <c r="CB13" i="3" s="1"/>
  <c r="CA163" i="3"/>
  <c r="BZ166" i="3"/>
  <c r="BZ104" i="3"/>
  <c r="BZ11" i="3"/>
  <c r="BZ157" i="3"/>
  <c r="CA164" i="3"/>
  <c r="BZ222" i="3"/>
  <c r="CB222" i="3" s="1"/>
  <c r="CA34" i="3"/>
  <c r="CA216" i="3"/>
  <c r="CA117" i="3"/>
  <c r="BZ161" i="3"/>
  <c r="CA199" i="3"/>
  <c r="CA52" i="3"/>
  <c r="BZ226" i="3"/>
  <c r="CB226" i="3" s="1"/>
  <c r="BZ89" i="3"/>
  <c r="CA167" i="3"/>
  <c r="BZ69" i="3"/>
  <c r="BZ109" i="3"/>
  <c r="CA142" i="3"/>
  <c r="CA162" i="3"/>
  <c r="CA11" i="3"/>
  <c r="CA136" i="3"/>
  <c r="CA84" i="3"/>
  <c r="CA179" i="3"/>
  <c r="BZ217" i="3"/>
  <c r="CB217" i="3" s="1"/>
  <c r="BZ203" i="3"/>
  <c r="CB203" i="3" s="1"/>
  <c r="CA219" i="3"/>
  <c r="CA188" i="3"/>
  <c r="CA187" i="3"/>
  <c r="BZ192" i="3"/>
  <c r="BZ115" i="3"/>
  <c r="CB115" i="3" s="1"/>
  <c r="BZ36" i="3"/>
  <c r="CB36" i="3" s="1"/>
  <c r="CA225" i="3"/>
  <c r="CA73" i="3"/>
  <c r="BZ10" i="3"/>
  <c r="CA181" i="3"/>
  <c r="BZ182" i="3"/>
  <c r="CA182" i="3"/>
  <c r="BZ52" i="3"/>
  <c r="CA77" i="3"/>
  <c r="BZ219" i="3"/>
  <c r="CB219" i="3" s="1"/>
  <c r="CA111" i="3"/>
  <c r="BZ47" i="3"/>
  <c r="BZ173" i="3"/>
  <c r="CB173" i="3" s="1"/>
  <c r="CA53" i="3"/>
  <c r="CA59" i="3"/>
  <c r="CA220" i="3"/>
  <c r="BZ53" i="3"/>
  <c r="CA192" i="3"/>
  <c r="CA172" i="3"/>
  <c r="CA190" i="3"/>
  <c r="CA125" i="3"/>
  <c r="BZ84" i="3"/>
  <c r="BZ77" i="3"/>
  <c r="CB77" i="3" s="1"/>
  <c r="BZ210" i="3"/>
  <c r="CA104" i="3"/>
  <c r="CA227" i="3"/>
  <c r="BZ71" i="3"/>
  <c r="BZ50" i="3"/>
  <c r="CB50" i="3" s="1"/>
  <c r="BZ142" i="3"/>
  <c r="CB142" i="3" s="1"/>
  <c r="CA71" i="3"/>
  <c r="CA57" i="3"/>
  <c r="BZ172" i="3"/>
  <c r="CA135" i="3"/>
  <c r="BZ111" i="3"/>
  <c r="CB111" i="3" s="1"/>
  <c r="CA109" i="3"/>
  <c r="CA148" i="3"/>
  <c r="BZ57" i="3"/>
  <c r="CA89" i="3"/>
  <c r="CA155" i="3"/>
  <c r="BZ59" i="3"/>
  <c r="BZ159" i="3"/>
  <c r="CB159" i="3" s="1"/>
  <c r="BZ100" i="3"/>
  <c r="BZ125" i="3"/>
  <c r="CB125" i="3" s="1"/>
  <c r="CA218" i="3"/>
  <c r="BZ202" i="3"/>
  <c r="BZ181" i="3"/>
  <c r="CA166" i="3"/>
  <c r="CA100" i="3"/>
  <c r="CA165" i="3"/>
  <c r="BZ163" i="3"/>
  <c r="CB163" i="3" s="1"/>
  <c r="CA210" i="3"/>
  <c r="BZ73" i="3"/>
  <c r="CB73" i="3" s="1"/>
  <c r="BZ135" i="3"/>
  <c r="CB135" i="3" s="1"/>
  <c r="CA168" i="3"/>
  <c r="CB168" i="3" s="1"/>
  <c r="CA157" i="3"/>
  <c r="CA10" i="3"/>
  <c r="BZ165" i="3"/>
  <c r="BZ16" i="3"/>
  <c r="CB16" i="3" s="1"/>
  <c r="BZ223" i="3"/>
  <c r="CB223" i="3" s="1"/>
  <c r="CA161" i="3"/>
  <c r="BZ200" i="3"/>
  <c r="CB200" i="3" s="1"/>
  <c r="CA47" i="3"/>
  <c r="CA200" i="3"/>
  <c r="CA69" i="3"/>
  <c r="BZ214" i="3"/>
  <c r="CB214" i="3" s="1"/>
  <c r="CA118" i="3"/>
  <c r="BZ164" i="3"/>
  <c r="CB164" i="3" s="1"/>
  <c r="BZ179" i="3"/>
  <c r="BZ34" i="3"/>
  <c r="BZ122" i="3"/>
  <c r="CB122" i="3" s="1"/>
  <c r="E24" i="39"/>
  <c r="E53" i="6"/>
  <c r="E34" i="6"/>
  <c r="E50" i="6"/>
  <c r="E95" i="6"/>
  <c r="E46" i="6"/>
  <c r="D103" i="39"/>
  <c r="E104" i="6"/>
  <c r="E97" i="39"/>
  <c r="E14" i="39"/>
  <c r="E88" i="39"/>
  <c r="D93" i="6"/>
  <c r="D50" i="6"/>
  <c r="D46" i="6"/>
  <c r="E64" i="39"/>
  <c r="D22" i="6"/>
  <c r="E94" i="6"/>
  <c r="E87" i="6"/>
  <c r="D47" i="39"/>
  <c r="D34" i="39"/>
  <c r="D71" i="39"/>
  <c r="E88" i="6"/>
  <c r="D91" i="39"/>
  <c r="D54" i="39"/>
  <c r="D25" i="6"/>
  <c r="D49" i="39"/>
  <c r="D111" i="6"/>
  <c r="E40" i="6"/>
  <c r="E53" i="39"/>
  <c r="E108" i="6"/>
  <c r="E48" i="39"/>
  <c r="E109" i="39"/>
  <c r="E67" i="39"/>
  <c r="E111" i="6"/>
  <c r="D30" i="39"/>
  <c r="D39" i="6"/>
  <c r="E33" i="6"/>
  <c r="E112" i="6"/>
  <c r="E99" i="39"/>
  <c r="E107" i="39"/>
  <c r="D112" i="6"/>
  <c r="D86" i="39"/>
  <c r="D41" i="39"/>
  <c r="E29" i="39"/>
  <c r="D41" i="6"/>
  <c r="D84" i="39"/>
  <c r="D19" i="39"/>
  <c r="D53" i="39"/>
  <c r="E11" i="39"/>
  <c r="D109" i="6"/>
  <c r="D39" i="39"/>
  <c r="D90" i="6"/>
  <c r="E31" i="39"/>
  <c r="E27" i="6"/>
  <c r="D100" i="39"/>
  <c r="D53" i="6"/>
  <c r="D92" i="6"/>
  <c r="E63" i="39"/>
  <c r="E30" i="39"/>
  <c r="D36" i="39"/>
  <c r="D105" i="39"/>
  <c r="D89" i="6"/>
  <c r="E35" i="6"/>
  <c r="E34" i="39"/>
  <c r="D42" i="39"/>
  <c r="E51" i="6"/>
  <c r="D65" i="39"/>
  <c r="E110" i="39"/>
  <c r="D9" i="39"/>
  <c r="E86" i="39"/>
  <c r="D87" i="6"/>
  <c r="E29" i="6"/>
  <c r="E38" i="39"/>
  <c r="E78" i="39"/>
  <c r="D86" i="6"/>
  <c r="E22" i="39"/>
  <c r="E38" i="6"/>
  <c r="E39" i="39"/>
  <c r="D31" i="6"/>
  <c r="E92" i="39"/>
  <c r="E13" i="39"/>
  <c r="D88" i="6"/>
  <c r="D76" i="39"/>
  <c r="E102" i="6"/>
  <c r="E76" i="39"/>
  <c r="D105" i="6"/>
  <c r="D36" i="6"/>
  <c r="D112" i="39"/>
  <c r="E40" i="39"/>
  <c r="D26" i="6"/>
  <c r="D99" i="39"/>
  <c r="E82" i="6"/>
  <c r="E102" i="39"/>
  <c r="E39" i="6"/>
  <c r="D16" i="39"/>
  <c r="D101" i="39"/>
  <c r="E81" i="6"/>
  <c r="E103" i="6"/>
  <c r="E82" i="39"/>
  <c r="D35" i="39"/>
  <c r="D104" i="6"/>
  <c r="E27" i="39"/>
  <c r="D97" i="6"/>
  <c r="D14" i="39"/>
  <c r="E108" i="39"/>
  <c r="E105" i="39"/>
  <c r="E57" i="39"/>
  <c r="E26" i="6"/>
  <c r="D94" i="39"/>
  <c r="E79" i="6"/>
  <c r="D89" i="39"/>
  <c r="D44" i="6"/>
  <c r="E96" i="39"/>
  <c r="D26" i="39"/>
  <c r="E31" i="6"/>
  <c r="D108" i="6"/>
  <c r="D43" i="39"/>
  <c r="E54" i="39"/>
  <c r="D111" i="39"/>
  <c r="D79" i="6"/>
  <c r="D78" i="39"/>
  <c r="D54" i="6"/>
  <c r="D45" i="39"/>
  <c r="E89" i="6"/>
  <c r="E70" i="39"/>
  <c r="E78" i="6"/>
  <c r="D43" i="6"/>
  <c r="E41" i="39"/>
  <c r="D18" i="39"/>
  <c r="D28" i="39"/>
  <c r="E44" i="39"/>
  <c r="D87" i="39"/>
  <c r="D51" i="39"/>
  <c r="E86" i="6"/>
  <c r="E30" i="6"/>
  <c r="D95" i="39"/>
  <c r="D92" i="39"/>
  <c r="E112" i="39"/>
  <c r="E83" i="6"/>
  <c r="D34" i="6"/>
  <c r="D77" i="39"/>
  <c r="E24" i="6"/>
  <c r="E95" i="39"/>
  <c r="D45" i="6"/>
  <c r="E107" i="6"/>
  <c r="D100" i="6"/>
  <c r="E50" i="39"/>
  <c r="E89" i="39"/>
  <c r="E20" i="39"/>
  <c r="D44" i="39"/>
  <c r="E100" i="6"/>
  <c r="E35" i="39"/>
  <c r="E79" i="39"/>
  <c r="E33" i="39"/>
  <c r="D33" i="39"/>
  <c r="D80" i="39"/>
  <c r="E42" i="39"/>
  <c r="E41" i="6"/>
  <c r="D102" i="39"/>
  <c r="E90" i="6"/>
  <c r="E73" i="39"/>
  <c r="E18" i="39"/>
  <c r="D110" i="39"/>
  <c r="D15" i="39"/>
  <c r="D17" i="39"/>
  <c r="D27" i="6"/>
  <c r="D8" i="39"/>
  <c r="D48" i="6"/>
  <c r="D63" i="39"/>
  <c r="D40" i="6"/>
  <c r="E56" i="39"/>
  <c r="E57" i="6"/>
  <c r="D74" i="39"/>
  <c r="E51" i="39"/>
  <c r="E45" i="6"/>
  <c r="E98" i="6"/>
  <c r="E111" i="39"/>
  <c r="D37" i="6"/>
  <c r="E80" i="6"/>
  <c r="E83" i="39"/>
  <c r="D98" i="6"/>
  <c r="E75" i="39"/>
  <c r="E85" i="39"/>
  <c r="D28" i="6"/>
  <c r="E77" i="39"/>
  <c r="D38" i="6"/>
  <c r="D79" i="39"/>
  <c r="D22" i="39"/>
  <c r="E99" i="6"/>
  <c r="D35" i="6"/>
  <c r="D56" i="39"/>
  <c r="D25" i="39"/>
  <c r="D29" i="6"/>
  <c r="D109" i="39"/>
  <c r="E106" i="6"/>
  <c r="D55" i="6"/>
  <c r="D47" i="6"/>
  <c r="D93" i="39"/>
  <c r="D49" i="6"/>
  <c r="D104" i="39"/>
  <c r="E109" i="6"/>
  <c r="E48" i="6"/>
  <c r="E19" i="39"/>
  <c r="E25" i="6"/>
  <c r="E46" i="39"/>
  <c r="D95" i="6"/>
  <c r="E32" i="39"/>
  <c r="E9" i="39"/>
  <c r="E28" i="6"/>
  <c r="D98" i="39"/>
  <c r="E92" i="6"/>
  <c r="D52" i="39"/>
  <c r="E8" i="39"/>
  <c r="E36" i="6"/>
  <c r="E42" i="6"/>
  <c r="D40" i="39"/>
  <c r="D27" i="39"/>
  <c r="D97" i="39"/>
  <c r="E25" i="39"/>
  <c r="D82" i="39"/>
  <c r="E54" i="6"/>
  <c r="E93" i="39"/>
  <c r="D37" i="39"/>
  <c r="D52" i="6"/>
  <c r="E49" i="6"/>
  <c r="E91" i="6"/>
  <c r="E66" i="39"/>
  <c r="E101" i="6"/>
  <c r="E17" i="39"/>
  <c r="D50" i="39"/>
  <c r="D46" i="39"/>
  <c r="D96" i="6"/>
  <c r="D81" i="6"/>
  <c r="K81" i="6" s="1"/>
  <c r="D29" i="39"/>
  <c r="E103" i="39"/>
  <c r="E106" i="39"/>
  <c r="E44" i="6"/>
  <c r="E84" i="6"/>
  <c r="D51" i="6"/>
  <c r="D24" i="6"/>
  <c r="E36" i="39"/>
  <c r="E96" i="6"/>
  <c r="D68" i="39"/>
  <c r="E15" i="39"/>
  <c r="E52" i="39"/>
  <c r="E80" i="39"/>
  <c r="D81" i="39"/>
  <c r="D69" i="39"/>
  <c r="E91" i="39"/>
  <c r="D32" i="39"/>
  <c r="D30" i="6"/>
  <c r="D57" i="6"/>
  <c r="E87" i="39"/>
  <c r="D23" i="39"/>
  <c r="E65" i="39"/>
  <c r="E94" i="39"/>
  <c r="D83" i="39"/>
  <c r="E93" i="6"/>
  <c r="D91" i="6"/>
  <c r="E105" i="6"/>
  <c r="E37" i="39"/>
  <c r="E45" i="39"/>
  <c r="E90" i="39"/>
  <c r="D24" i="39"/>
  <c r="E52" i="6"/>
  <c r="E98" i="39"/>
  <c r="D106" i="39"/>
  <c r="D101" i="6"/>
  <c r="D83" i="6"/>
  <c r="E55" i="6"/>
  <c r="D108" i="39"/>
  <c r="D84" i="6"/>
  <c r="E100" i="39"/>
  <c r="D88" i="39"/>
  <c r="D42" i="6"/>
  <c r="D90" i="39"/>
  <c r="D12" i="39"/>
  <c r="D96" i="39"/>
  <c r="E56" i="6"/>
  <c r="D110" i="6"/>
  <c r="E97" i="6"/>
  <c r="E84" i="39"/>
  <c r="E72" i="39"/>
  <c r="D72" i="39"/>
  <c r="E110" i="6"/>
  <c r="D102" i="6"/>
  <c r="D10" i="39"/>
  <c r="D106" i="6"/>
  <c r="D11" i="39"/>
  <c r="D20" i="39"/>
  <c r="D73" i="39"/>
  <c r="E32" i="6"/>
  <c r="E21" i="39"/>
  <c r="D13" i="39"/>
  <c r="D48" i="39"/>
  <c r="E69" i="39"/>
  <c r="D55" i="39"/>
  <c r="D64" i="39"/>
  <c r="K64" i="39" s="1"/>
  <c r="D57" i="39"/>
  <c r="E85" i="6"/>
  <c r="D56" i="6"/>
  <c r="E10" i="39"/>
  <c r="E104" i="39"/>
  <c r="D67" i="39"/>
  <c r="K67" i="39" s="1"/>
  <c r="E43" i="39"/>
  <c r="E47" i="6"/>
  <c r="D31" i="39"/>
  <c r="D21" i="39"/>
  <c r="E74" i="39"/>
  <c r="D75" i="39"/>
  <c r="D38" i="39"/>
  <c r="E81" i="39"/>
  <c r="D85" i="39"/>
  <c r="E26" i="39"/>
  <c r="E37" i="6"/>
  <c r="E68" i="39"/>
  <c r="E12" i="39"/>
  <c r="D32" i="6"/>
  <c r="D66" i="39"/>
  <c r="K66" i="39" s="1"/>
  <c r="D70" i="39"/>
  <c r="E55" i="39"/>
  <c r="D33" i="6"/>
  <c r="E43" i="6"/>
  <c r="E47" i="39"/>
  <c r="D80" i="6"/>
  <c r="K80" i="6" s="1"/>
  <c r="D94" i="6"/>
  <c r="D99" i="6"/>
  <c r="D82" i="6"/>
  <c r="D107" i="39"/>
  <c r="E49" i="39"/>
  <c r="E101" i="39"/>
  <c r="E16" i="39"/>
  <c r="D107" i="6"/>
  <c r="E28" i="39"/>
  <c r="D103" i="6"/>
  <c r="E71" i="39"/>
  <c r="E23" i="39"/>
  <c r="D85" i="6"/>
  <c r="J111" i="6"/>
  <c r="G31" i="39"/>
  <c r="H32" i="6"/>
  <c r="G45" i="6"/>
  <c r="I56" i="6"/>
  <c r="I44" i="39"/>
  <c r="T44" i="39" s="1"/>
  <c r="G90" i="6"/>
  <c r="I25" i="39"/>
  <c r="T25" i="39" s="1"/>
  <c r="J93" i="6"/>
  <c r="J37" i="6"/>
  <c r="J109" i="39"/>
  <c r="J37" i="39"/>
  <c r="I106" i="6"/>
  <c r="J42" i="39"/>
  <c r="I40" i="6"/>
  <c r="F29" i="6"/>
  <c r="I85" i="6"/>
  <c r="H35" i="39"/>
  <c r="S35" i="39" s="1"/>
  <c r="F77" i="39"/>
  <c r="H92" i="6"/>
  <c r="F85" i="39"/>
  <c r="H50" i="39"/>
  <c r="S50" i="39" s="1"/>
  <c r="I53" i="39"/>
  <c r="T53" i="39" s="1"/>
  <c r="F46" i="6"/>
  <c r="G100" i="39"/>
  <c r="G88" i="39"/>
  <c r="F79" i="39"/>
  <c r="J55" i="39"/>
  <c r="I32" i="39"/>
  <c r="T32" i="39" s="1"/>
  <c r="F93" i="39"/>
  <c r="I98" i="6"/>
  <c r="G102" i="39"/>
  <c r="G101" i="6"/>
  <c r="I95" i="6"/>
  <c r="I21" i="39"/>
  <c r="T21" i="39" s="1"/>
  <c r="I89" i="39"/>
  <c r="F110" i="6"/>
  <c r="H37" i="6"/>
  <c r="G89" i="39"/>
  <c r="H37" i="39"/>
  <c r="S37" i="39" s="1"/>
  <c r="G83" i="39"/>
  <c r="F85" i="6"/>
  <c r="J110" i="39"/>
  <c r="J82" i="6"/>
  <c r="I84" i="6"/>
  <c r="I37" i="6"/>
  <c r="I107" i="6"/>
  <c r="H26" i="39"/>
  <c r="S26" i="39" s="1"/>
  <c r="F19" i="39"/>
  <c r="J73" i="39"/>
  <c r="H32" i="39"/>
  <c r="S32" i="39" s="1"/>
  <c r="I41" i="6"/>
  <c r="J82" i="39"/>
  <c r="J46" i="39"/>
  <c r="F105" i="39"/>
  <c r="J38" i="39"/>
  <c r="G15" i="39"/>
  <c r="I42" i="6"/>
  <c r="I98" i="39"/>
  <c r="I52" i="39"/>
  <c r="T52" i="39" s="1"/>
  <c r="I56" i="39"/>
  <c r="T56" i="39" s="1"/>
  <c r="G93" i="6"/>
  <c r="H78" i="39"/>
  <c r="H49" i="6"/>
  <c r="H43" i="39"/>
  <c r="S43" i="39" s="1"/>
  <c r="J104" i="39"/>
  <c r="I102" i="6"/>
  <c r="I55" i="39"/>
  <c r="T55" i="39" s="1"/>
  <c r="F97" i="6"/>
  <c r="G107" i="39"/>
  <c r="G52" i="39"/>
  <c r="J30" i="6"/>
  <c r="H39" i="6"/>
  <c r="H82" i="39"/>
  <c r="J29" i="6"/>
  <c r="F24" i="39"/>
  <c r="H104" i="6"/>
  <c r="F27" i="6"/>
  <c r="I54" i="6"/>
  <c r="I30" i="6"/>
  <c r="G35" i="39"/>
  <c r="H87" i="39"/>
  <c r="I51" i="39"/>
  <c r="T51" i="39" s="1"/>
  <c r="H44" i="6"/>
  <c r="H92" i="39"/>
  <c r="G45" i="39"/>
  <c r="F17" i="39"/>
  <c r="H95" i="39"/>
  <c r="G57" i="39"/>
  <c r="J14" i="39"/>
  <c r="H29" i="39"/>
  <c r="S29" i="39" s="1"/>
  <c r="G94" i="39"/>
  <c r="F57" i="6"/>
  <c r="F48" i="39"/>
  <c r="I27" i="6"/>
  <c r="H33" i="6"/>
  <c r="J95" i="6"/>
  <c r="F97" i="39"/>
  <c r="G98" i="6"/>
  <c r="H100" i="39"/>
  <c r="F55" i="6"/>
  <c r="G107" i="6"/>
  <c r="H85" i="6"/>
  <c r="G86" i="6"/>
  <c r="I22" i="39"/>
  <c r="T22" i="39" s="1"/>
  <c r="H112" i="39"/>
  <c r="G96" i="39"/>
  <c r="I45" i="6"/>
  <c r="G105" i="6"/>
  <c r="I57" i="6"/>
  <c r="I111" i="6"/>
  <c r="H84" i="39"/>
  <c r="F38" i="6"/>
  <c r="H57" i="39"/>
  <c r="S57" i="39" s="1"/>
  <c r="H48" i="6"/>
  <c r="I17" i="39"/>
  <c r="T17" i="39" s="1"/>
  <c r="H55" i="6"/>
  <c r="H103" i="6"/>
  <c r="I33" i="6"/>
  <c r="J83" i="6"/>
  <c r="H96" i="39"/>
  <c r="J106" i="6"/>
  <c r="H71" i="39"/>
  <c r="G103" i="6"/>
  <c r="H17" i="39"/>
  <c r="S17" i="39" s="1"/>
  <c r="H48" i="39"/>
  <c r="S48" i="39" s="1"/>
  <c r="F56" i="6"/>
  <c r="F87" i="39"/>
  <c r="J89" i="39"/>
  <c r="J42" i="6"/>
  <c r="F33" i="39"/>
  <c r="H102" i="6"/>
  <c r="G82" i="39"/>
  <c r="J93" i="39"/>
  <c r="I71" i="39"/>
  <c r="J103" i="6"/>
  <c r="G75" i="39"/>
  <c r="F87" i="6"/>
  <c r="F71" i="39"/>
  <c r="G27" i="39"/>
  <c r="H89" i="6"/>
  <c r="I101" i="39"/>
  <c r="J43" i="39"/>
  <c r="H52" i="39"/>
  <c r="S52" i="39" s="1"/>
  <c r="G80" i="39"/>
  <c r="I90" i="6"/>
  <c r="F111" i="6"/>
  <c r="J41" i="6"/>
  <c r="G49" i="39"/>
  <c r="I82" i="39"/>
  <c r="I93" i="6"/>
  <c r="J70" i="39"/>
  <c r="I83" i="6"/>
  <c r="I93" i="39"/>
  <c r="F26" i="39"/>
  <c r="I23" i="39"/>
  <c r="T23" i="39" s="1"/>
  <c r="H56" i="6"/>
  <c r="J48" i="39"/>
  <c r="F41" i="6"/>
  <c r="F54" i="39"/>
  <c r="I72" i="39"/>
  <c r="I101" i="6"/>
  <c r="F55" i="39"/>
  <c r="I30" i="39"/>
  <c r="T30" i="39" s="1"/>
  <c r="G71" i="39"/>
  <c r="G106" i="39"/>
  <c r="H106" i="6"/>
  <c r="H38" i="39"/>
  <c r="S38" i="39" s="1"/>
  <c r="J89" i="6"/>
  <c r="F31" i="6"/>
  <c r="F95" i="6"/>
  <c r="G56" i="39"/>
  <c r="F82" i="6"/>
  <c r="F76" i="39"/>
  <c r="J57" i="6"/>
  <c r="F50" i="6"/>
  <c r="I26" i="39"/>
  <c r="T26" i="39" s="1"/>
  <c r="F106" i="6"/>
  <c r="G70" i="39"/>
  <c r="G96" i="6"/>
  <c r="J49" i="6"/>
  <c r="F96" i="39"/>
  <c r="J72" i="39"/>
  <c r="F92" i="39"/>
  <c r="G50" i="6"/>
  <c r="J110" i="6"/>
  <c r="F104" i="6"/>
  <c r="I94" i="6"/>
  <c r="J21" i="39"/>
  <c r="J69" i="39"/>
  <c r="H88" i="6"/>
  <c r="H110" i="6"/>
  <c r="J35" i="6"/>
  <c r="F101" i="6"/>
  <c r="J51" i="39"/>
  <c r="I97" i="6"/>
  <c r="H79" i="39"/>
  <c r="F106" i="39"/>
  <c r="H70" i="39"/>
  <c r="G17" i="39"/>
  <c r="I69" i="39"/>
  <c r="I86" i="6"/>
  <c r="H34" i="39"/>
  <c r="S34" i="39" s="1"/>
  <c r="F45" i="6"/>
  <c r="F43" i="6"/>
  <c r="F18" i="39"/>
  <c r="G34" i="6"/>
  <c r="F32" i="6"/>
  <c r="J26" i="39"/>
  <c r="F41" i="39"/>
  <c r="G20" i="39"/>
  <c r="H95" i="6"/>
  <c r="H101" i="39"/>
  <c r="F99" i="39"/>
  <c r="I74" i="39"/>
  <c r="H27" i="39"/>
  <c r="S27" i="39" s="1"/>
  <c r="F102" i="6"/>
  <c r="J106" i="39"/>
  <c r="J105" i="39"/>
  <c r="G76" i="39"/>
  <c r="I112" i="6"/>
  <c r="J40" i="39"/>
  <c r="F89" i="6"/>
  <c r="G101" i="39"/>
  <c r="F40" i="39"/>
  <c r="F98" i="6"/>
  <c r="F103" i="6"/>
  <c r="J91" i="6"/>
  <c r="F91" i="6"/>
  <c r="G31" i="6"/>
  <c r="I43" i="39"/>
  <c r="T43" i="39" s="1"/>
  <c r="J92" i="39"/>
  <c r="I24" i="39"/>
  <c r="T24" i="39" s="1"/>
  <c r="G78" i="39"/>
  <c r="J108" i="39"/>
  <c r="H108" i="39"/>
  <c r="H38" i="6"/>
  <c r="H94" i="39"/>
  <c r="F89" i="39"/>
  <c r="F104" i="39"/>
  <c r="F56" i="39"/>
  <c r="F53" i="6"/>
  <c r="H46" i="6"/>
  <c r="F78" i="39"/>
  <c r="I47" i="6"/>
  <c r="F51" i="6"/>
  <c r="I88" i="39"/>
  <c r="G79" i="39"/>
  <c r="J99" i="39"/>
  <c r="I33" i="39"/>
  <c r="T33" i="39" s="1"/>
  <c r="G55" i="39"/>
  <c r="F109" i="6"/>
  <c r="G109" i="39"/>
  <c r="J91" i="39"/>
  <c r="G97" i="39"/>
  <c r="H73" i="39"/>
  <c r="H41" i="39"/>
  <c r="S41" i="39" s="1"/>
  <c r="I47" i="39"/>
  <c r="T47" i="39" s="1"/>
  <c r="G97" i="6"/>
  <c r="F25" i="39"/>
  <c r="I75" i="39"/>
  <c r="H53" i="6"/>
  <c r="I103" i="6"/>
  <c r="G28" i="39"/>
  <c r="J79" i="39"/>
  <c r="I42" i="39"/>
  <c r="T42" i="39" s="1"/>
  <c r="J57" i="39"/>
  <c r="J33" i="39"/>
  <c r="H83" i="6"/>
  <c r="H42" i="6"/>
  <c r="G43" i="6"/>
  <c r="H54" i="39"/>
  <c r="S54" i="39" s="1"/>
  <c r="G110" i="39"/>
  <c r="J100" i="39"/>
  <c r="F107" i="39"/>
  <c r="F28" i="39"/>
  <c r="F20" i="39"/>
  <c r="I112" i="39"/>
  <c r="J97" i="6"/>
  <c r="G108" i="39"/>
  <c r="I29" i="39"/>
  <c r="T29" i="39" s="1"/>
  <c r="I39" i="39"/>
  <c r="T39" i="39" s="1"/>
  <c r="I53" i="6"/>
  <c r="I44" i="6"/>
  <c r="I73" i="39"/>
  <c r="F16" i="39"/>
  <c r="J29" i="39"/>
  <c r="I46" i="39"/>
  <c r="T46" i="39" s="1"/>
  <c r="H111" i="39"/>
  <c r="F108" i="6"/>
  <c r="F35" i="39"/>
  <c r="J87" i="39"/>
  <c r="F102" i="39"/>
  <c r="G93" i="39"/>
  <c r="G111" i="39"/>
  <c r="G82" i="6"/>
  <c r="F47" i="39"/>
  <c r="I19" i="39"/>
  <c r="T19" i="39" s="1"/>
  <c r="H83" i="39"/>
  <c r="I81" i="39"/>
  <c r="G41" i="39"/>
  <c r="H44" i="39"/>
  <c r="S44" i="39" s="1"/>
  <c r="F38" i="39"/>
  <c r="G48" i="6"/>
  <c r="G51" i="39"/>
  <c r="I35" i="39"/>
  <c r="T35" i="39" s="1"/>
  <c r="J53" i="6"/>
  <c r="G28" i="6"/>
  <c r="J78" i="39"/>
  <c r="H50" i="6"/>
  <c r="F33" i="6"/>
  <c r="I32" i="6"/>
  <c r="H93" i="6"/>
  <c r="H51" i="39"/>
  <c r="S51" i="39" s="1"/>
  <c r="G81" i="39"/>
  <c r="H31" i="6"/>
  <c r="H112" i="6"/>
  <c r="J80" i="39"/>
  <c r="G53" i="39"/>
  <c r="I108" i="6"/>
  <c r="J20" i="39"/>
  <c r="F40" i="6"/>
  <c r="F37" i="39"/>
  <c r="J22" i="39"/>
  <c r="I20" i="39"/>
  <c r="T20" i="39" s="1"/>
  <c r="H69" i="39"/>
  <c r="G32" i="6"/>
  <c r="F42" i="39"/>
  <c r="I104" i="39"/>
  <c r="H105" i="39"/>
  <c r="G99" i="39"/>
  <c r="H77" i="39"/>
  <c r="I14" i="39"/>
  <c r="H99" i="6"/>
  <c r="H91" i="6"/>
  <c r="I34" i="6"/>
  <c r="F42" i="6"/>
  <c r="H98" i="6"/>
  <c r="J47" i="6"/>
  <c r="I97" i="39"/>
  <c r="F90" i="39"/>
  <c r="J71" i="39"/>
  <c r="G14" i="39"/>
  <c r="H56" i="39"/>
  <c r="S56" i="39" s="1"/>
  <c r="F111" i="39"/>
  <c r="H74" i="39"/>
  <c r="I15" i="39"/>
  <c r="T15" i="39" s="1"/>
  <c r="F83" i="39"/>
  <c r="J102" i="39"/>
  <c r="G27" i="6"/>
  <c r="G88" i="6"/>
  <c r="I41" i="39"/>
  <c r="T41" i="39" s="1"/>
  <c r="I79" i="39"/>
  <c r="I28" i="6"/>
  <c r="J30" i="39"/>
  <c r="J32" i="6"/>
  <c r="J98" i="39"/>
  <c r="J54" i="39"/>
  <c r="I91" i="39"/>
  <c r="J109" i="6"/>
  <c r="I105" i="6"/>
  <c r="J36" i="6"/>
  <c r="H39" i="39"/>
  <c r="S39" i="39" s="1"/>
  <c r="F81" i="39"/>
  <c r="H18" i="39"/>
  <c r="S18" i="39" s="1"/>
  <c r="J99" i="6"/>
  <c r="G47" i="6"/>
  <c r="J90" i="39"/>
  <c r="F112" i="39"/>
  <c r="G74" i="39"/>
  <c r="F34" i="39"/>
  <c r="J94" i="6"/>
  <c r="I54" i="39"/>
  <c r="T54" i="39" s="1"/>
  <c r="G89" i="6"/>
  <c r="F92" i="6"/>
  <c r="G105" i="39"/>
  <c r="F108" i="39"/>
  <c r="I94" i="39"/>
  <c r="I109" i="6"/>
  <c r="F37" i="6"/>
  <c r="H105" i="6"/>
  <c r="I36" i="39"/>
  <c r="T36" i="39" s="1"/>
  <c r="H46" i="39"/>
  <c r="S46" i="39" s="1"/>
  <c r="J84" i="6"/>
  <c r="J56" i="6"/>
  <c r="J33" i="6"/>
  <c r="H36" i="6"/>
  <c r="F57" i="39"/>
  <c r="J107" i="39"/>
  <c r="G32" i="39"/>
  <c r="F48" i="6"/>
  <c r="G91" i="39"/>
  <c r="J92" i="6"/>
  <c r="I48" i="39"/>
  <c r="T48" i="39" s="1"/>
  <c r="F100" i="39"/>
  <c r="G46" i="6"/>
  <c r="J51" i="6"/>
  <c r="F70" i="39"/>
  <c r="H19" i="39"/>
  <c r="S19" i="39" s="1"/>
  <c r="H90" i="39"/>
  <c r="J35" i="39"/>
  <c r="F96" i="6"/>
  <c r="H13" i="39"/>
  <c r="I70" i="39"/>
  <c r="G87" i="6"/>
  <c r="F107" i="6"/>
  <c r="J108" i="6"/>
  <c r="F30" i="6"/>
  <c r="G87" i="39"/>
  <c r="H27" i="6"/>
  <c r="G104" i="6"/>
  <c r="G29" i="39"/>
  <c r="F39" i="39"/>
  <c r="G55" i="6"/>
  <c r="H98" i="39"/>
  <c r="F53" i="39"/>
  <c r="H86" i="6"/>
  <c r="J19" i="39"/>
  <c r="H29" i="6"/>
  <c r="F50" i="39"/>
  <c r="J111" i="39"/>
  <c r="G103" i="39"/>
  <c r="H25" i="39"/>
  <c r="S25" i="39" s="1"/>
  <c r="F35" i="6"/>
  <c r="I31" i="39"/>
  <c r="T31" i="39" s="1"/>
  <c r="F51" i="39"/>
  <c r="G44" i="39"/>
  <c r="J50" i="6"/>
  <c r="I84" i="39"/>
  <c r="F88" i="39"/>
  <c r="F31" i="39"/>
  <c r="H36" i="39"/>
  <c r="S36" i="39" s="1"/>
  <c r="J88" i="39"/>
  <c r="J41" i="39"/>
  <c r="I90" i="39"/>
  <c r="H97" i="6"/>
  <c r="J75" i="39"/>
  <c r="G30" i="6"/>
  <c r="I76" i="39"/>
  <c r="G47" i="39"/>
  <c r="G39" i="39"/>
  <c r="I83" i="39"/>
  <c r="G49" i="6"/>
  <c r="J31" i="39"/>
  <c r="I37" i="39"/>
  <c r="T37" i="39" s="1"/>
  <c r="I28" i="39"/>
  <c r="T28" i="39" s="1"/>
  <c r="G37" i="39"/>
  <c r="J112" i="39"/>
  <c r="H97" i="39"/>
  <c r="G42" i="39"/>
  <c r="H111" i="6"/>
  <c r="F52" i="39"/>
  <c r="I38" i="6"/>
  <c r="G102" i="6"/>
  <c r="J54" i="6"/>
  <c r="I89" i="6"/>
  <c r="J27" i="39"/>
  <c r="J45" i="6"/>
  <c r="G92" i="39"/>
  <c r="H43" i="6"/>
  <c r="F73" i="39"/>
  <c r="F52" i="6"/>
  <c r="F21" i="39"/>
  <c r="H103" i="39"/>
  <c r="F86" i="39"/>
  <c r="I92" i="39"/>
  <c r="J85" i="39"/>
  <c r="I48" i="6"/>
  <c r="I34" i="39"/>
  <c r="T34" i="39" s="1"/>
  <c r="I91" i="6"/>
  <c r="J96" i="6"/>
  <c r="G26" i="39"/>
  <c r="H42" i="39"/>
  <c r="S42" i="39" s="1"/>
  <c r="G42" i="6"/>
  <c r="I99" i="39"/>
  <c r="H40" i="6"/>
  <c r="F109" i="39"/>
  <c r="H24" i="39"/>
  <c r="S24" i="39" s="1"/>
  <c r="I43" i="6"/>
  <c r="J18" i="39"/>
  <c r="I46" i="6"/>
  <c r="J38" i="6"/>
  <c r="F28" i="6"/>
  <c r="I68" i="39"/>
  <c r="I49" i="6"/>
  <c r="G108" i="6"/>
  <c r="I49" i="39"/>
  <c r="T49" i="39" s="1"/>
  <c r="F93" i="6"/>
  <c r="I16" i="39"/>
  <c r="T16" i="39" s="1"/>
  <c r="F112" i="6"/>
  <c r="H88" i="39"/>
  <c r="F47" i="6"/>
  <c r="I82" i="6"/>
  <c r="G112" i="6"/>
  <c r="J25" i="39"/>
  <c r="H107" i="6"/>
  <c r="J28" i="39"/>
  <c r="H108" i="6"/>
  <c r="G72" i="39"/>
  <c r="I38" i="39"/>
  <c r="T38" i="39" s="1"/>
  <c r="J76" i="39"/>
  <c r="G95" i="39"/>
  <c r="J86" i="39"/>
  <c r="G21" i="39"/>
  <c r="H85" i="39"/>
  <c r="J47" i="39"/>
  <c r="H45" i="6"/>
  <c r="I109" i="39"/>
  <c r="G111" i="6"/>
  <c r="F34" i="6"/>
  <c r="G98" i="39"/>
  <c r="F43" i="39"/>
  <c r="G85" i="39"/>
  <c r="G92" i="6"/>
  <c r="F80" i="39"/>
  <c r="I39" i="6"/>
  <c r="F100" i="6"/>
  <c r="I50" i="6"/>
  <c r="I80" i="39"/>
  <c r="H49" i="39"/>
  <c r="S49" i="39" s="1"/>
  <c r="I92" i="6"/>
  <c r="G43" i="39"/>
  <c r="J53" i="39"/>
  <c r="I107" i="39"/>
  <c r="J44" i="6"/>
  <c r="F94" i="39"/>
  <c r="F22" i="39"/>
  <c r="H47" i="39"/>
  <c r="S47" i="39" s="1"/>
  <c r="I88" i="6"/>
  <c r="F103" i="39"/>
  <c r="H34" i="6"/>
  <c r="F82" i="39"/>
  <c r="G33" i="6"/>
  <c r="H55" i="39"/>
  <c r="S55" i="39" s="1"/>
  <c r="F95" i="39"/>
  <c r="H84" i="6"/>
  <c r="H30" i="6"/>
  <c r="G39" i="6"/>
  <c r="J97" i="39"/>
  <c r="H47" i="6"/>
  <c r="F30" i="39"/>
  <c r="J49" i="39"/>
  <c r="J52" i="39"/>
  <c r="G84" i="39"/>
  <c r="H22" i="39"/>
  <c r="S22" i="39" s="1"/>
  <c r="G16" i="39"/>
  <c r="I96" i="39"/>
  <c r="J31" i="6"/>
  <c r="I29" i="6"/>
  <c r="I55" i="6"/>
  <c r="J39" i="39"/>
  <c r="I86" i="39"/>
  <c r="J28" i="6"/>
  <c r="I104" i="6"/>
  <c r="J87" i="6"/>
  <c r="H14" i="39"/>
  <c r="S14" i="39" s="1"/>
  <c r="G34" i="39"/>
  <c r="G57" i="6"/>
  <c r="H51" i="6"/>
  <c r="F99" i="6"/>
  <c r="J104" i="6"/>
  <c r="F46" i="39"/>
  <c r="G112" i="39"/>
  <c r="G22" i="39"/>
  <c r="F23" i="39"/>
  <c r="J98" i="6"/>
  <c r="J94" i="39"/>
  <c r="F44" i="6"/>
  <c r="G52" i="6"/>
  <c r="F98" i="39"/>
  <c r="H80" i="39"/>
  <c r="J101" i="6"/>
  <c r="G24" i="39"/>
  <c r="H33" i="39"/>
  <c r="S33" i="39" s="1"/>
  <c r="J48" i="6"/>
  <c r="I87" i="6"/>
  <c r="F84" i="6"/>
  <c r="F36" i="6"/>
  <c r="I50" i="39"/>
  <c r="T50" i="39" s="1"/>
  <c r="G54" i="39"/>
  <c r="H91" i="39"/>
  <c r="I105" i="39"/>
  <c r="F15" i="39"/>
  <c r="G53" i="6"/>
  <c r="H99" i="39"/>
  <c r="J88" i="6"/>
  <c r="F32" i="39"/>
  <c r="H109" i="39"/>
  <c r="J43" i="6"/>
  <c r="I110" i="6"/>
  <c r="H82" i="6"/>
  <c r="G91" i="6"/>
  <c r="H21" i="39"/>
  <c r="S21" i="39" s="1"/>
  <c r="F83" i="6"/>
  <c r="I103" i="39"/>
  <c r="F39" i="6"/>
  <c r="G77" i="39"/>
  <c r="J16" i="39"/>
  <c r="I87" i="39"/>
  <c r="F49" i="39"/>
  <c r="G38" i="6"/>
  <c r="J45" i="39"/>
  <c r="G109" i="6"/>
  <c r="I99" i="6"/>
  <c r="J85" i="6"/>
  <c r="H93" i="39"/>
  <c r="G23" i="39"/>
  <c r="F36" i="39"/>
  <c r="G104" i="39"/>
  <c r="H75" i="39"/>
  <c r="H90" i="6"/>
  <c r="F101" i="39"/>
  <c r="H72" i="39"/>
  <c r="I57" i="39"/>
  <c r="T57" i="39" s="1"/>
  <c r="F27" i="39"/>
  <c r="G95" i="6"/>
  <c r="F74" i="39"/>
  <c r="J56" i="39"/>
  <c r="J105" i="6"/>
  <c r="J32" i="39"/>
  <c r="G19" i="39"/>
  <c r="G84" i="6"/>
  <c r="G50" i="39"/>
  <c r="I108" i="39"/>
  <c r="J52" i="6"/>
  <c r="H100" i="6"/>
  <c r="H40" i="39"/>
  <c r="S40" i="39" s="1"/>
  <c r="J17" i="39"/>
  <c r="G90" i="39"/>
  <c r="I102" i="39"/>
  <c r="H106" i="39"/>
  <c r="G18" i="39"/>
  <c r="H102" i="39"/>
  <c r="F44" i="39"/>
  <c r="G73" i="39"/>
  <c r="H96" i="6"/>
  <c r="J86" i="6"/>
  <c r="I40" i="39"/>
  <c r="T40" i="39" s="1"/>
  <c r="H101" i="6"/>
  <c r="J95" i="39"/>
  <c r="G110" i="6"/>
  <c r="H35" i="6"/>
  <c r="J34" i="6"/>
  <c r="G37" i="6"/>
  <c r="J39" i="6"/>
  <c r="F84" i="39"/>
  <c r="F49" i="6"/>
  <c r="J81" i="39"/>
  <c r="I35" i="6"/>
  <c r="F45" i="39"/>
  <c r="I27" i="39"/>
  <c r="T27" i="39" s="1"/>
  <c r="H54" i="6"/>
  <c r="G40" i="39"/>
  <c r="G99" i="6"/>
  <c r="G56" i="6"/>
  <c r="G25" i="39"/>
  <c r="G85" i="6"/>
  <c r="J101" i="39"/>
  <c r="F86" i="6"/>
  <c r="I77" i="39"/>
  <c r="J77" i="39"/>
  <c r="H76" i="39"/>
  <c r="G106" i="6"/>
  <c r="H94" i="6"/>
  <c r="H107" i="39"/>
  <c r="H28" i="6"/>
  <c r="I100" i="39"/>
  <c r="I106" i="39"/>
  <c r="I96" i="6"/>
  <c r="H57" i="6"/>
  <c r="F54" i="6"/>
  <c r="H109" i="6"/>
  <c r="I36" i="6"/>
  <c r="H31" i="39"/>
  <c r="S31" i="39" s="1"/>
  <c r="J55" i="6"/>
  <c r="H30" i="39"/>
  <c r="S30" i="39" s="1"/>
  <c r="G38" i="39"/>
  <c r="H23" i="39"/>
  <c r="S23" i="39" s="1"/>
  <c r="I110" i="39"/>
  <c r="I100" i="6"/>
  <c r="G40" i="6"/>
  <c r="J90" i="6"/>
  <c r="J103" i="39"/>
  <c r="H89" i="39"/>
  <c r="G36" i="6"/>
  <c r="F72" i="39"/>
  <c r="G100" i="6"/>
  <c r="J46" i="6"/>
  <c r="H110" i="39"/>
  <c r="J84" i="39"/>
  <c r="F110" i="39"/>
  <c r="H53" i="39"/>
  <c r="S53" i="39" s="1"/>
  <c r="J96" i="39"/>
  <c r="H104" i="39"/>
  <c r="G33" i="39"/>
  <c r="F90" i="6"/>
  <c r="J44" i="39"/>
  <c r="G46" i="39"/>
  <c r="F105" i="6"/>
  <c r="F91" i="39"/>
  <c r="H87" i="6"/>
  <c r="H52" i="6"/>
  <c r="I111" i="39"/>
  <c r="F88" i="6"/>
  <c r="I31" i="6"/>
  <c r="J100" i="6"/>
  <c r="J34" i="39"/>
  <c r="G94" i="6"/>
  <c r="J23" i="39"/>
  <c r="I85" i="39"/>
  <c r="I51" i="6"/>
  <c r="H45" i="39"/>
  <c r="S45" i="39" s="1"/>
  <c r="F29" i="39"/>
  <c r="J15" i="39"/>
  <c r="J24" i="39"/>
  <c r="H20" i="39"/>
  <c r="S20" i="39" s="1"/>
  <c r="J107" i="6"/>
  <c r="J40" i="6"/>
  <c r="H28" i="39"/>
  <c r="S28" i="39" s="1"/>
  <c r="J36" i="39"/>
  <c r="G51" i="6"/>
  <c r="G83" i="6"/>
  <c r="I95" i="39"/>
  <c r="J50" i="39"/>
  <c r="G41" i="6"/>
  <c r="G86" i="39"/>
  <c r="I78" i="39"/>
  <c r="I18" i="39"/>
  <c r="T18" i="39" s="1"/>
  <c r="H15" i="39"/>
  <c r="S15" i="39" s="1"/>
  <c r="F94" i="6"/>
  <c r="G29" i="6"/>
  <c r="H41" i="6"/>
  <c r="I52" i="6"/>
  <c r="J83" i="39"/>
  <c r="J27" i="6"/>
  <c r="J112" i="6"/>
  <c r="H86" i="39"/>
  <c r="G30" i="39"/>
  <c r="H81" i="39"/>
  <c r="G36" i="39"/>
  <c r="F75" i="39"/>
  <c r="H16" i="39"/>
  <c r="S16" i="39" s="1"/>
  <c r="G35" i="6"/>
  <c r="J102" i="6"/>
  <c r="J74" i="39"/>
  <c r="G54" i="6"/>
  <c r="I45" i="39"/>
  <c r="T45" i="39" s="1"/>
  <c r="G44" i="6"/>
  <c r="G48" i="39"/>
  <c r="B62" i="1"/>
  <c r="B61" i="3"/>
  <c r="B96" i="28"/>
  <c r="N5" i="39"/>
  <c r="B65" i="14"/>
  <c r="U24" i="39" l="1"/>
  <c r="J189" i="39"/>
  <c r="U34" i="6"/>
  <c r="J199" i="6"/>
  <c r="G222" i="6"/>
  <c r="R57" i="6"/>
  <c r="R41" i="6"/>
  <c r="G206" i="6"/>
  <c r="R38" i="39"/>
  <c r="G203" i="39"/>
  <c r="U50" i="39"/>
  <c r="J215" i="39"/>
  <c r="H219" i="6"/>
  <c r="S54" i="6"/>
  <c r="I216" i="6"/>
  <c r="T51" i="6"/>
  <c r="G216" i="6"/>
  <c r="R51" i="6"/>
  <c r="J193" i="6"/>
  <c r="U28" i="6"/>
  <c r="U36" i="39"/>
  <c r="J201" i="39"/>
  <c r="J205" i="6"/>
  <c r="U40" i="6"/>
  <c r="H222" i="6"/>
  <c r="S57" i="6"/>
  <c r="Q44" i="39"/>
  <c r="F209" i="39"/>
  <c r="U16" i="39"/>
  <c r="J181" i="39"/>
  <c r="Q46" i="39"/>
  <c r="F211" i="39"/>
  <c r="T55" i="6"/>
  <c r="I220" i="6"/>
  <c r="G204" i="6"/>
  <c r="R39" i="6"/>
  <c r="U19" i="39"/>
  <c r="J184" i="39"/>
  <c r="U54" i="39"/>
  <c r="J219" i="39"/>
  <c r="Q40" i="6"/>
  <c r="F205" i="6"/>
  <c r="H215" i="6"/>
  <c r="S50" i="6"/>
  <c r="Q16" i="39"/>
  <c r="F181" i="39"/>
  <c r="S53" i="6"/>
  <c r="H218" i="6"/>
  <c r="J207" i="6"/>
  <c r="U42" i="6"/>
  <c r="H113" i="39"/>
  <c r="Q48" i="39"/>
  <c r="F213" i="39"/>
  <c r="T42" i="6"/>
  <c r="I207" i="6"/>
  <c r="T37" i="6"/>
  <c r="I202" i="6"/>
  <c r="U37" i="6"/>
  <c r="J202" i="6"/>
  <c r="P47" i="39"/>
  <c r="E212" i="39"/>
  <c r="K106" i="6"/>
  <c r="K90" i="39"/>
  <c r="D189" i="39"/>
  <c r="O24" i="39"/>
  <c r="K24" i="39"/>
  <c r="D222" i="6"/>
  <c r="O57" i="6"/>
  <c r="K57" i="6"/>
  <c r="D189" i="6"/>
  <c r="O24" i="6"/>
  <c r="K24" i="6"/>
  <c r="O40" i="39"/>
  <c r="D205" i="39"/>
  <c r="K40" i="39"/>
  <c r="P25" i="6"/>
  <c r="E190" i="6"/>
  <c r="D190" i="39"/>
  <c r="O25" i="39"/>
  <c r="K25" i="39"/>
  <c r="O48" i="6"/>
  <c r="D213" i="6"/>
  <c r="K48" i="6"/>
  <c r="K80" i="39"/>
  <c r="O45" i="6"/>
  <c r="D210" i="6"/>
  <c r="K45" i="6"/>
  <c r="K87" i="39"/>
  <c r="K79" i="6"/>
  <c r="P26" i="6"/>
  <c r="E191" i="6"/>
  <c r="K101" i="39"/>
  <c r="P29" i="6"/>
  <c r="E194" i="6"/>
  <c r="O36" i="39"/>
  <c r="D201" i="39"/>
  <c r="K36" i="39"/>
  <c r="O53" i="39"/>
  <c r="D218" i="39"/>
  <c r="K53" i="39"/>
  <c r="D204" i="6"/>
  <c r="O39" i="6"/>
  <c r="K39" i="6"/>
  <c r="O54" i="39"/>
  <c r="D219" i="39"/>
  <c r="K54" i="39"/>
  <c r="K93" i="6"/>
  <c r="CB181" i="3"/>
  <c r="CB84" i="3"/>
  <c r="CB69" i="3"/>
  <c r="CB157" i="3"/>
  <c r="CB190" i="3"/>
  <c r="CB227" i="3"/>
  <c r="CB176" i="3"/>
  <c r="CB697" i="3"/>
  <c r="CB693" i="3"/>
  <c r="CB798" i="3"/>
  <c r="CB185" i="3"/>
  <c r="CB355" i="3"/>
  <c r="CB599" i="3"/>
  <c r="CB327" i="3"/>
  <c r="CB564" i="3"/>
  <c r="CB443" i="3"/>
  <c r="CB452" i="3"/>
  <c r="CB749" i="3"/>
  <c r="CB889" i="3"/>
  <c r="CB169" i="3"/>
  <c r="CB439" i="3"/>
  <c r="CB915" i="3"/>
  <c r="CB679" i="3"/>
  <c r="CB232" i="3"/>
  <c r="CB968" i="3"/>
  <c r="CB694" i="3"/>
  <c r="CB830" i="3"/>
  <c r="CB370" i="3"/>
  <c r="CB638" i="3"/>
  <c r="CB897" i="3"/>
  <c r="CB582" i="3"/>
  <c r="CB586" i="3"/>
  <c r="CB338" i="3"/>
  <c r="CB405" i="3"/>
  <c r="CB404" i="3"/>
  <c r="CB331" i="3"/>
  <c r="CB574" i="3"/>
  <c r="CB972" i="3"/>
  <c r="CB366" i="3"/>
  <c r="CB891" i="3"/>
  <c r="CB269" i="3"/>
  <c r="CB437" i="3"/>
  <c r="CB961" i="3"/>
  <c r="K44" i="6"/>
  <c r="R44" i="6"/>
  <c r="G209" i="6"/>
  <c r="U23" i="39"/>
  <c r="J188" i="39"/>
  <c r="T36" i="6"/>
  <c r="I201" i="6"/>
  <c r="U52" i="6"/>
  <c r="J217" i="6"/>
  <c r="Q23" i="39"/>
  <c r="F188" i="39"/>
  <c r="U39" i="6"/>
  <c r="J204" i="6"/>
  <c r="R19" i="39"/>
  <c r="G184" i="39"/>
  <c r="R24" i="39"/>
  <c r="G189" i="39"/>
  <c r="I194" i="6"/>
  <c r="T29" i="6"/>
  <c r="H195" i="6"/>
  <c r="S30" i="6"/>
  <c r="U44" i="6"/>
  <c r="J209" i="6"/>
  <c r="I203" i="6"/>
  <c r="T38" i="6"/>
  <c r="R39" i="39"/>
  <c r="G204" i="39"/>
  <c r="F113" i="39"/>
  <c r="T14" i="39"/>
  <c r="I58" i="39"/>
  <c r="T6" i="39"/>
  <c r="U20" i="39"/>
  <c r="J185" i="39"/>
  <c r="Q47" i="39"/>
  <c r="F212" i="39"/>
  <c r="S38" i="6"/>
  <c r="H203" i="6"/>
  <c r="Q40" i="39"/>
  <c r="F205" i="39"/>
  <c r="U21" i="39"/>
  <c r="J186" i="39"/>
  <c r="S55" i="6"/>
  <c r="H220" i="6"/>
  <c r="F222" i="6"/>
  <c r="Q57" i="6"/>
  <c r="R35" i="39"/>
  <c r="G200" i="39"/>
  <c r="R15" i="39"/>
  <c r="G180" i="39"/>
  <c r="K103" i="6"/>
  <c r="E208" i="6"/>
  <c r="P43" i="6"/>
  <c r="O38" i="39"/>
  <c r="D203" i="39"/>
  <c r="K38" i="39"/>
  <c r="O57" i="39"/>
  <c r="D222" i="39"/>
  <c r="K57" i="39"/>
  <c r="D175" i="39"/>
  <c r="O10" i="39"/>
  <c r="K10" i="39"/>
  <c r="D207" i="6"/>
  <c r="O42" i="6"/>
  <c r="K42" i="6"/>
  <c r="D195" i="6"/>
  <c r="O30" i="6"/>
  <c r="K30" i="6"/>
  <c r="O51" i="6"/>
  <c r="D216" i="6"/>
  <c r="K51" i="6"/>
  <c r="P42" i="6"/>
  <c r="E207" i="6"/>
  <c r="P19" i="39"/>
  <c r="E184" i="39"/>
  <c r="O56" i="39"/>
  <c r="D221" i="39"/>
  <c r="K56" i="39"/>
  <c r="D173" i="39"/>
  <c r="D58" i="39"/>
  <c r="O8" i="39"/>
  <c r="K8" i="39"/>
  <c r="O33" i="39"/>
  <c r="D198" i="39"/>
  <c r="K33" i="39"/>
  <c r="P44" i="39"/>
  <c r="E209" i="39"/>
  <c r="K111" i="39"/>
  <c r="P57" i="39"/>
  <c r="E222" i="39"/>
  <c r="O16" i="39"/>
  <c r="D181" i="39"/>
  <c r="K16" i="39"/>
  <c r="K76" i="39"/>
  <c r="K87" i="6"/>
  <c r="P30" i="39"/>
  <c r="E195" i="39"/>
  <c r="D184" i="39"/>
  <c r="O19" i="39"/>
  <c r="K19" i="39"/>
  <c r="O30" i="39"/>
  <c r="D195" i="39"/>
  <c r="K30" i="39"/>
  <c r="K91" i="39"/>
  <c r="CB34" i="3"/>
  <c r="CB165" i="3"/>
  <c r="CB202" i="3"/>
  <c r="CB11" i="3"/>
  <c r="CB218" i="3"/>
  <c r="CB216" i="3"/>
  <c r="CB224" i="3"/>
  <c r="CB245" i="3"/>
  <c r="CB152" i="3"/>
  <c r="CB398" i="3"/>
  <c r="CB712" i="3"/>
  <c r="CB85" i="3"/>
  <c r="CB116" i="3"/>
  <c r="CB835" i="3"/>
  <c r="CB98" i="3"/>
  <c r="CB556" i="3"/>
  <c r="CB661" i="3"/>
  <c r="CB527" i="3"/>
  <c r="CB542" i="3"/>
  <c r="CB854" i="3"/>
  <c r="CB755" i="3"/>
  <c r="CB611" i="3"/>
  <c r="CB687" i="3"/>
  <c r="CB672" i="3"/>
  <c r="CB653" i="3"/>
  <c r="CB510" i="3"/>
  <c r="CB575" i="3"/>
  <c r="CB83" i="3"/>
  <c r="CB378" i="3"/>
  <c r="CB623" i="3"/>
  <c r="CB401" i="3"/>
  <c r="CB716" i="3"/>
  <c r="CB365" i="3"/>
  <c r="CB548" i="3"/>
  <c r="CB625" i="3"/>
  <c r="CB112" i="3"/>
  <c r="CB665" i="3"/>
  <c r="CB608" i="3"/>
  <c r="CB696" i="3"/>
  <c r="CB919" i="3"/>
  <c r="CB335" i="3"/>
  <c r="CB356" i="3"/>
  <c r="R48" i="39"/>
  <c r="G213" i="39"/>
  <c r="J220" i="6"/>
  <c r="U55" i="6"/>
  <c r="K38" i="6"/>
  <c r="G203" i="6"/>
  <c r="R38" i="6"/>
  <c r="Q30" i="39"/>
  <c r="F195" i="39"/>
  <c r="I196" i="6"/>
  <c r="T31" i="6"/>
  <c r="G205" i="6"/>
  <c r="R40" i="6"/>
  <c r="G201" i="39"/>
  <c r="R36" i="39"/>
  <c r="R25" i="39"/>
  <c r="G190" i="39"/>
  <c r="G202" i="6"/>
  <c r="R37" i="6"/>
  <c r="R18" i="39"/>
  <c r="G183" i="39"/>
  <c r="U32" i="39"/>
  <c r="J197" i="39"/>
  <c r="Q36" i="39"/>
  <c r="F201" i="39"/>
  <c r="Q39" i="6"/>
  <c r="F204" i="6"/>
  <c r="G218" i="6"/>
  <c r="R53" i="6"/>
  <c r="U31" i="6"/>
  <c r="J196" i="6"/>
  <c r="Q43" i="39"/>
  <c r="F208" i="39"/>
  <c r="S40" i="6"/>
  <c r="H205" i="6"/>
  <c r="Q52" i="39"/>
  <c r="F217" i="39"/>
  <c r="R47" i="39"/>
  <c r="G212" i="39"/>
  <c r="U50" i="6"/>
  <c r="J215" i="6"/>
  <c r="Q53" i="39"/>
  <c r="F218" i="39"/>
  <c r="F202" i="6"/>
  <c r="Q37" i="6"/>
  <c r="U32" i="6"/>
  <c r="J197" i="6"/>
  <c r="R28" i="6"/>
  <c r="G193" i="6"/>
  <c r="G113" i="6"/>
  <c r="T44" i="6"/>
  <c r="I209" i="6"/>
  <c r="Q25" i="39"/>
  <c r="F190" i="39"/>
  <c r="R17" i="39"/>
  <c r="G182" i="39"/>
  <c r="Q50" i="6"/>
  <c r="F215" i="6"/>
  <c r="R27" i="39"/>
  <c r="G192" i="39"/>
  <c r="I195" i="6"/>
  <c r="T30" i="6"/>
  <c r="U38" i="39"/>
  <c r="J203" i="39"/>
  <c r="J113" i="6"/>
  <c r="P28" i="39"/>
  <c r="E193" i="39"/>
  <c r="O33" i="6"/>
  <c r="V33" i="6" s="1"/>
  <c r="D198" i="6"/>
  <c r="K33" i="6"/>
  <c r="K75" i="39"/>
  <c r="K102" i="6"/>
  <c r="K88" i="39"/>
  <c r="P45" i="39"/>
  <c r="E210" i="39"/>
  <c r="O32" i="39"/>
  <c r="D197" i="39"/>
  <c r="K32" i="39"/>
  <c r="E201" i="6"/>
  <c r="P36" i="6"/>
  <c r="P48" i="6"/>
  <c r="E213" i="6"/>
  <c r="O35" i="6"/>
  <c r="D200" i="6"/>
  <c r="K35" i="6"/>
  <c r="O37" i="6"/>
  <c r="D202" i="6"/>
  <c r="K37" i="6"/>
  <c r="D192" i="6"/>
  <c r="O27" i="6"/>
  <c r="K27" i="6"/>
  <c r="P33" i="39"/>
  <c r="E198" i="39"/>
  <c r="E189" i="6"/>
  <c r="P24" i="6"/>
  <c r="D193" i="39"/>
  <c r="O28" i="39"/>
  <c r="K28" i="39"/>
  <c r="P54" i="39"/>
  <c r="E219" i="39"/>
  <c r="P39" i="6"/>
  <c r="E204" i="6"/>
  <c r="K88" i="6"/>
  <c r="E113" i="39"/>
  <c r="E61" i="39" s="1"/>
  <c r="G63" i="14" s="1"/>
  <c r="K84" i="39"/>
  <c r="P14" i="39"/>
  <c r="E179" i="39"/>
  <c r="CB179" i="3"/>
  <c r="M9" i="5" a="1"/>
  <c r="M9" i="5" s="1"/>
  <c r="M14" i="32"/>
  <c r="L13" i="32"/>
  <c r="M11" i="5" a="1"/>
  <c r="M11" i="5" s="1"/>
  <c r="L15" i="32"/>
  <c r="M16" i="32"/>
  <c r="M11" i="32"/>
  <c r="L16" i="32"/>
  <c r="S16" i="32" s="1"/>
  <c r="L9" i="32"/>
  <c r="L14" i="5"/>
  <c r="M10" i="5" a="1"/>
  <c r="M10" i="5" s="1"/>
  <c r="L12" i="32"/>
  <c r="L12" i="5" a="1"/>
  <c r="L12" i="5" s="1"/>
  <c r="M9" i="32"/>
  <c r="L11" i="32"/>
  <c r="L10" i="32"/>
  <c r="M10" i="32"/>
  <c r="L9" i="5" a="1"/>
  <c r="L9" i="5" s="1"/>
  <c r="L11" i="5" a="1"/>
  <c r="L11" i="5" s="1"/>
  <c r="L14" i="32"/>
  <c r="S14" i="32" s="1"/>
  <c r="M14" i="5"/>
  <c r="M12" i="5" a="1"/>
  <c r="M12" i="5" s="1"/>
  <c r="M12" i="32"/>
  <c r="M13" i="32"/>
  <c r="L10" i="5" a="1"/>
  <c r="L10" i="5" s="1"/>
  <c r="M15" i="32"/>
  <c r="N12" i="32"/>
  <c r="N11" i="32"/>
  <c r="N16" i="32"/>
  <c r="N12" i="5" a="1"/>
  <c r="N12" i="5" s="1"/>
  <c r="N10" i="32"/>
  <c r="N11" i="5" a="1"/>
  <c r="N11" i="5" s="1"/>
  <c r="L13" i="5" a="1"/>
  <c r="L13" i="5" s="1"/>
  <c r="N15" i="32"/>
  <c r="N10" i="5" a="1"/>
  <c r="N10" i="5" s="1"/>
  <c r="N13" i="32"/>
  <c r="N9" i="32"/>
  <c r="M13" i="5" a="1"/>
  <c r="M13" i="5" s="1"/>
  <c r="M16" i="5" s="1"/>
  <c r="N14" i="32"/>
  <c r="N9" i="5" a="1"/>
  <c r="N9" i="5" s="1"/>
  <c r="O9" i="5" a="1"/>
  <c r="O9" i="5" s="1"/>
  <c r="O11" i="32"/>
  <c r="O9" i="32"/>
  <c r="O10" i="32"/>
  <c r="O12" i="32"/>
  <c r="O16" i="32"/>
  <c r="L17" i="32"/>
  <c r="O11" i="5" a="1"/>
  <c r="O11" i="5" s="1"/>
  <c r="O10" i="5" a="1"/>
  <c r="O10" i="5" s="1"/>
  <c r="O14" i="32"/>
  <c r="M17" i="32"/>
  <c r="M18" i="32" s="1"/>
  <c r="O13" i="32"/>
  <c r="O12" i="5" a="1"/>
  <c r="O12" i="5" s="1"/>
  <c r="O15" i="32"/>
  <c r="P11" i="5" a="1"/>
  <c r="P11" i="5" s="1"/>
  <c r="M15" i="5"/>
  <c r="M18" i="5" s="1"/>
  <c r="P9" i="32"/>
  <c r="M17" i="5"/>
  <c r="E70" i="14" s="1"/>
  <c r="L15" i="5"/>
  <c r="P12" i="32"/>
  <c r="P16" i="32"/>
  <c r="P15" i="32"/>
  <c r="M19" i="32"/>
  <c r="M21" i="32" s="1"/>
  <c r="M22" i="32" s="1" a="1"/>
  <c r="M22" i="32" s="1"/>
  <c r="E74" i="14" s="1"/>
  <c r="P11" i="32"/>
  <c r="P10" i="5" a="1"/>
  <c r="P10" i="5" s="1"/>
  <c r="P12" i="5" a="1"/>
  <c r="P12" i="5" s="1"/>
  <c r="P13" i="32"/>
  <c r="P9" i="5" a="1"/>
  <c r="P9" i="5" s="1"/>
  <c r="L19" i="32"/>
  <c r="P14" i="32"/>
  <c r="P10" i="32"/>
  <c r="R13" i="32"/>
  <c r="R12" i="5" a="1"/>
  <c r="R12" i="5" s="1"/>
  <c r="Q10" i="32"/>
  <c r="Q9" i="32"/>
  <c r="Q15" i="32"/>
  <c r="Q14" i="32"/>
  <c r="R10" i="5" a="1"/>
  <c r="R10" i="5" s="1"/>
  <c r="Q9" i="5" a="1"/>
  <c r="Q9" i="5" s="1"/>
  <c r="R12" i="32"/>
  <c r="Q11" i="32"/>
  <c r="Q13" i="32"/>
  <c r="R9" i="32"/>
  <c r="Q12" i="32"/>
  <c r="Q10" i="5" a="1"/>
  <c r="Q10" i="5" s="1"/>
  <c r="R11" i="5" a="1"/>
  <c r="R11" i="5" s="1"/>
  <c r="R16" i="32"/>
  <c r="R10" i="32"/>
  <c r="R15" i="32"/>
  <c r="Q12" i="5" a="1"/>
  <c r="Q12" i="5" s="1"/>
  <c r="R11" i="32"/>
  <c r="Q16" i="32"/>
  <c r="Q11" i="5" a="1"/>
  <c r="Q11" i="5" s="1"/>
  <c r="R9" i="5" a="1"/>
  <c r="R9" i="5" s="1"/>
  <c r="R14" i="32"/>
  <c r="Q14" i="5"/>
  <c r="N13" i="5" a="1"/>
  <c r="N13" i="5" s="1"/>
  <c r="Q13" i="5" a="1"/>
  <c r="Q13" i="5" s="1"/>
  <c r="O13" i="5" a="1"/>
  <c r="O13" i="5" s="1"/>
  <c r="N14" i="5"/>
  <c r="R14" i="5"/>
  <c r="P14" i="5"/>
  <c r="P13" i="5" a="1"/>
  <c r="P13" i="5" s="1"/>
  <c r="P16" i="5" s="1"/>
  <c r="R13" i="5" a="1"/>
  <c r="R13" i="5" s="1"/>
  <c r="R16" i="5" s="1"/>
  <c r="R17" i="32"/>
  <c r="N17" i="32"/>
  <c r="P17" i="32"/>
  <c r="Q17" i="32"/>
  <c r="O14" i="5"/>
  <c r="O15" i="5"/>
  <c r="P19" i="32"/>
  <c r="Q15" i="5"/>
  <c r="O17" i="32"/>
  <c r="P15" i="5"/>
  <c r="N19" i="32"/>
  <c r="O19" i="32"/>
  <c r="N15" i="5"/>
  <c r="R19" i="32"/>
  <c r="Q19" i="32"/>
  <c r="R15" i="5"/>
  <c r="CB172" i="3"/>
  <c r="CB52" i="3"/>
  <c r="CB89" i="3"/>
  <c r="CB104" i="3"/>
  <c r="CB117" i="3"/>
  <c r="CB143" i="3"/>
  <c r="CB131" i="3"/>
  <c r="CB691" i="3"/>
  <c r="CB634" i="3"/>
  <c r="CB896" i="3"/>
  <c r="CB578" i="3"/>
  <c r="CB504" i="3"/>
  <c r="CB411" i="3"/>
  <c r="CB518" i="3"/>
  <c r="CB899" i="3"/>
  <c r="CB295" i="3"/>
  <c r="CB88" i="3"/>
  <c r="CB644" i="3"/>
  <c r="CB126" i="3"/>
  <c r="CB668" i="3"/>
  <c r="CB781" i="3"/>
  <c r="CB25" i="3"/>
  <c r="CB62" i="3"/>
  <c r="CB952" i="3"/>
  <c r="CB423" i="3"/>
  <c r="CB610" i="3"/>
  <c r="CB799" i="3"/>
  <c r="CB409" i="3"/>
  <c r="CB496" i="3"/>
  <c r="CB591" i="3"/>
  <c r="CB902" i="3"/>
  <c r="CB933" i="3"/>
  <c r="CB41" i="3"/>
  <c r="CB941" i="3"/>
  <c r="CB786" i="3"/>
  <c r="CB819" i="3"/>
  <c r="CB682" i="3"/>
  <c r="CB647" i="3"/>
  <c r="CB260" i="3"/>
  <c r="CB469" i="3"/>
  <c r="CB403" i="3"/>
  <c r="CB263" i="3"/>
  <c r="CB329" i="3"/>
  <c r="CB642" i="3"/>
  <c r="CB598" i="3"/>
  <c r="CB140" i="3"/>
  <c r="R23" i="39"/>
  <c r="G188" i="39"/>
  <c r="Q15" i="39"/>
  <c r="F180" i="39"/>
  <c r="H216" i="6"/>
  <c r="S51" i="6"/>
  <c r="U53" i="39"/>
  <c r="J218" i="39"/>
  <c r="Q21" i="39"/>
  <c r="F186" i="39"/>
  <c r="R44" i="39"/>
  <c r="G209" i="39"/>
  <c r="S13" i="39"/>
  <c r="H58" i="39"/>
  <c r="S6" i="39"/>
  <c r="F213" i="6"/>
  <c r="Q48" i="6"/>
  <c r="R47" i="6"/>
  <c r="G212" i="6"/>
  <c r="U30" i="39"/>
  <c r="J195" i="39"/>
  <c r="R14" i="39"/>
  <c r="G179" i="39"/>
  <c r="G58" i="39"/>
  <c r="R53" i="39"/>
  <c r="G218" i="39"/>
  <c r="J218" i="6"/>
  <c r="U53" i="6"/>
  <c r="T53" i="6"/>
  <c r="I218" i="6"/>
  <c r="G208" i="6"/>
  <c r="R43" i="6"/>
  <c r="R20" i="39"/>
  <c r="G185" i="39"/>
  <c r="J222" i="6"/>
  <c r="U57" i="6"/>
  <c r="Q55" i="39"/>
  <c r="F220" i="39"/>
  <c r="F221" i="6"/>
  <c r="Q56" i="6"/>
  <c r="S48" i="6"/>
  <c r="H213" i="6"/>
  <c r="T54" i="6"/>
  <c r="I219" i="6"/>
  <c r="K107" i="6"/>
  <c r="P55" i="39"/>
  <c r="E220" i="39"/>
  <c r="O55" i="39"/>
  <c r="D220" i="39"/>
  <c r="K55" i="39"/>
  <c r="P37" i="39"/>
  <c r="E202" i="39"/>
  <c r="P44" i="6"/>
  <c r="E209" i="6"/>
  <c r="E214" i="6"/>
  <c r="P49" i="6"/>
  <c r="E58" i="39"/>
  <c r="E173" i="39"/>
  <c r="P8" i="39"/>
  <c r="O17" i="39"/>
  <c r="D182" i="39"/>
  <c r="K17" i="39"/>
  <c r="K77" i="39"/>
  <c r="D183" i="39"/>
  <c r="O18" i="39"/>
  <c r="K18" i="39"/>
  <c r="O43" i="39"/>
  <c r="D208" i="39"/>
  <c r="K208" i="39" s="1"/>
  <c r="K43" i="39"/>
  <c r="P13" i="39"/>
  <c r="E178" i="39"/>
  <c r="D174" i="39"/>
  <c r="O9" i="39"/>
  <c r="K9" i="39"/>
  <c r="K92" i="6"/>
  <c r="O41" i="6"/>
  <c r="D206" i="6"/>
  <c r="K41" i="6"/>
  <c r="K71" i="39"/>
  <c r="CB220" i="3"/>
  <c r="CB482" i="3"/>
  <c r="CB689" i="3"/>
  <c r="CB783" i="3"/>
  <c r="CB507" i="3"/>
  <c r="CB273" i="3"/>
  <c r="CB785" i="3"/>
  <c r="CB138" i="3"/>
  <c r="CB256" i="3"/>
  <c r="CB807" i="3"/>
  <c r="CB832" i="3"/>
  <c r="CB811" i="3"/>
  <c r="CB989" i="3"/>
  <c r="CB304" i="3"/>
  <c r="CB139" i="3"/>
  <c r="CB587" i="3"/>
  <c r="CB966" i="3"/>
  <c r="CB80" i="3"/>
  <c r="CB951" i="3"/>
  <c r="CB221" i="3"/>
  <c r="CB589" i="3"/>
  <c r="CB447" i="3"/>
  <c r="CB563" i="3"/>
  <c r="CB601" i="3"/>
  <c r="CB236" i="3"/>
  <c r="CB778" i="3"/>
  <c r="CB315" i="3"/>
  <c r="CB494" i="3"/>
  <c r="CB495" i="3"/>
  <c r="CB965" i="3"/>
  <c r="CB481" i="3"/>
  <c r="CB777" i="3"/>
  <c r="CB996" i="3"/>
  <c r="CB633" i="3"/>
  <c r="CB751" i="3"/>
  <c r="CB782" i="3"/>
  <c r="CB422" i="3"/>
  <c r="CB49" i="3"/>
  <c r="CB286" i="3"/>
  <c r="CB529" i="3"/>
  <c r="CB820" i="3"/>
  <c r="CB885" i="3"/>
  <c r="CB733" i="3"/>
  <c r="CB597" i="3"/>
  <c r="CB420" i="3"/>
  <c r="CB834" i="3"/>
  <c r="CB706" i="3"/>
  <c r="Q34" i="6"/>
  <c r="F199" i="6"/>
  <c r="R42" i="6"/>
  <c r="G207" i="6"/>
  <c r="F217" i="6"/>
  <c r="Q52" i="6"/>
  <c r="R42" i="39"/>
  <c r="G207" i="39"/>
  <c r="R30" i="6"/>
  <c r="G195" i="6"/>
  <c r="Q51" i="39"/>
  <c r="F216" i="39"/>
  <c r="G220" i="6"/>
  <c r="R55" i="6"/>
  <c r="R32" i="39"/>
  <c r="G197" i="39"/>
  <c r="I193" i="6"/>
  <c r="T28" i="6"/>
  <c r="H207" i="6"/>
  <c r="S42" i="6"/>
  <c r="Q51" i="6"/>
  <c r="F216" i="6"/>
  <c r="U40" i="39"/>
  <c r="J205" i="39"/>
  <c r="Q41" i="39"/>
  <c r="F206" i="39"/>
  <c r="U14" i="39"/>
  <c r="J179" i="39"/>
  <c r="Q27" i="6"/>
  <c r="F192" i="6"/>
  <c r="F58" i="6"/>
  <c r="U46" i="39"/>
  <c r="J211" i="39"/>
  <c r="P16" i="39"/>
  <c r="E181" i="39"/>
  <c r="K70" i="39"/>
  <c r="O21" i="39"/>
  <c r="D186" i="39"/>
  <c r="K186" i="39" s="1"/>
  <c r="K21" i="39"/>
  <c r="K72" i="39"/>
  <c r="K84" i="6"/>
  <c r="K69" i="39"/>
  <c r="D217" i="6"/>
  <c r="O52" i="6"/>
  <c r="K52" i="6"/>
  <c r="O52" i="39"/>
  <c r="D217" i="39"/>
  <c r="K52" i="39"/>
  <c r="K104" i="39"/>
  <c r="D187" i="39"/>
  <c r="O22" i="39"/>
  <c r="K22" i="39"/>
  <c r="D180" i="39"/>
  <c r="O15" i="39"/>
  <c r="K15" i="39"/>
  <c r="P35" i="39"/>
  <c r="E200" i="39"/>
  <c r="O34" i="6"/>
  <c r="D199" i="6"/>
  <c r="K34" i="6"/>
  <c r="P41" i="39"/>
  <c r="E206" i="39"/>
  <c r="K108" i="6"/>
  <c r="D179" i="39"/>
  <c r="K179" i="39" s="1"/>
  <c r="O14" i="39"/>
  <c r="K14" i="39"/>
  <c r="O53" i="6"/>
  <c r="D218" i="6"/>
  <c r="K53" i="6"/>
  <c r="P29" i="39"/>
  <c r="E194" i="39"/>
  <c r="O34" i="39"/>
  <c r="D199" i="39"/>
  <c r="K34" i="39"/>
  <c r="CB100" i="3"/>
  <c r="CB182" i="3"/>
  <c r="CB162" i="3"/>
  <c r="CB55" i="3"/>
  <c r="CB473" i="3"/>
  <c r="CB328" i="3"/>
  <c r="CB913" i="3"/>
  <c r="CB119" i="3"/>
  <c r="CB746" i="3"/>
  <c r="CB928" i="3"/>
  <c r="CB874" i="3"/>
  <c r="CB577" i="3"/>
  <c r="CB724" i="3"/>
  <c r="CB880" i="3"/>
  <c r="CB238" i="3"/>
  <c r="CB133" i="3"/>
  <c r="CB974" i="3"/>
  <c r="CB464" i="3"/>
  <c r="CB800" i="3"/>
  <c r="CB674" i="3"/>
  <c r="CB317" i="3"/>
  <c r="CB1004" i="3"/>
  <c r="CB806" i="3"/>
  <c r="CB909" i="3"/>
  <c r="CB449" i="3"/>
  <c r="CB350" i="3"/>
  <c r="CB351" i="3"/>
  <c r="CB305" i="3"/>
  <c r="CB466" i="3"/>
  <c r="CB413" i="3"/>
  <c r="CB736" i="3"/>
  <c r="CB76" i="3"/>
  <c r="CB745" i="3"/>
  <c r="CB804" i="3"/>
  <c r="CB60" i="3"/>
  <c r="CB357" i="3"/>
  <c r="CB486" i="3"/>
  <c r="CB288" i="3"/>
  <c r="CB132" i="3"/>
  <c r="S52" i="6"/>
  <c r="H217" i="6"/>
  <c r="H200" i="6"/>
  <c r="S35" i="6"/>
  <c r="R16" i="39"/>
  <c r="G181" i="39"/>
  <c r="Q29" i="39"/>
  <c r="F194" i="39"/>
  <c r="G217" i="6"/>
  <c r="R52" i="6"/>
  <c r="R34" i="39"/>
  <c r="G199" i="39"/>
  <c r="R33" i="6"/>
  <c r="G198" i="6"/>
  <c r="U28" i="39"/>
  <c r="J193" i="39"/>
  <c r="T49" i="6"/>
  <c r="I214" i="6"/>
  <c r="Q39" i="39"/>
  <c r="F204" i="39"/>
  <c r="U35" i="39"/>
  <c r="J200" i="39"/>
  <c r="R51" i="39"/>
  <c r="G216" i="39"/>
  <c r="I212" i="6"/>
  <c r="T47" i="6"/>
  <c r="U26" i="39"/>
  <c r="J191" i="39"/>
  <c r="G215" i="6"/>
  <c r="R50" i="6"/>
  <c r="F113" i="6"/>
  <c r="F61" i="6" s="1"/>
  <c r="H56" i="14" s="1"/>
  <c r="R49" i="39"/>
  <c r="G214" i="39"/>
  <c r="Q38" i="6"/>
  <c r="F203" i="6"/>
  <c r="Q55" i="6"/>
  <c r="F220" i="6"/>
  <c r="R57" i="39"/>
  <c r="G222" i="39"/>
  <c r="T56" i="6"/>
  <c r="I221" i="6"/>
  <c r="O31" i="39"/>
  <c r="D196" i="39"/>
  <c r="K31" i="39"/>
  <c r="O48" i="39"/>
  <c r="V48" i="39" s="1"/>
  <c r="D213" i="39"/>
  <c r="K48" i="39"/>
  <c r="K108" i="39"/>
  <c r="K91" i="6"/>
  <c r="K81" i="39"/>
  <c r="O37" i="39"/>
  <c r="D202" i="39"/>
  <c r="K37" i="39"/>
  <c r="D214" i="6"/>
  <c r="O49" i="6"/>
  <c r="K49" i="6"/>
  <c r="K79" i="39"/>
  <c r="P45" i="6"/>
  <c r="E210" i="6"/>
  <c r="K110" i="39"/>
  <c r="O43" i="6"/>
  <c r="D208" i="6"/>
  <c r="K43" i="6"/>
  <c r="E196" i="6"/>
  <c r="P31" i="6"/>
  <c r="K97" i="6"/>
  <c r="K99" i="39"/>
  <c r="O31" i="6"/>
  <c r="D196" i="6"/>
  <c r="K196" i="6" s="1"/>
  <c r="K31" i="6"/>
  <c r="K65" i="39"/>
  <c r="K100" i="39"/>
  <c r="O41" i="39"/>
  <c r="D206" i="39"/>
  <c r="K41" i="39"/>
  <c r="P48" i="39"/>
  <c r="E213" i="39"/>
  <c r="O47" i="39"/>
  <c r="D212" i="39"/>
  <c r="K47" i="39"/>
  <c r="K103" i="39"/>
  <c r="CB53" i="3"/>
  <c r="CB118" i="3"/>
  <c r="CB381" i="3"/>
  <c r="CB592" i="3"/>
  <c r="CB502" i="3"/>
  <c r="CB267" i="3"/>
  <c r="CB170" i="3"/>
  <c r="CB776" i="3"/>
  <c r="CB308" i="3"/>
  <c r="CB27" i="3"/>
  <c r="CB862" i="3"/>
  <c r="CB33" i="3"/>
  <c r="CB283" i="3"/>
  <c r="CB802" i="3"/>
  <c r="CB528" i="3"/>
  <c r="CB265" i="3"/>
  <c r="CB20" i="3"/>
  <c r="CB841" i="3"/>
  <c r="CB828" i="3"/>
  <c r="CB761" i="3"/>
  <c r="CB882" i="3"/>
  <c r="CB96" i="3"/>
  <c r="CB429" i="3"/>
  <c r="CB788" i="3"/>
  <c r="CB514" i="3"/>
  <c r="CB720" i="3"/>
  <c r="CB925" i="3"/>
  <c r="CB914" i="3"/>
  <c r="CB243" i="3"/>
  <c r="CB962" i="3"/>
  <c r="CB445" i="3"/>
  <c r="CB433" i="3"/>
  <c r="CB394" i="3"/>
  <c r="CB123" i="3"/>
  <c r="CB878" i="3"/>
  <c r="CB391" i="3"/>
  <c r="CB336" i="3"/>
  <c r="CB709" i="3"/>
  <c r="CB849" i="3"/>
  <c r="CB450" i="3"/>
  <c r="CB727" i="3"/>
  <c r="CB626" i="3"/>
  <c r="CB399" i="3"/>
  <c r="CB499" i="3"/>
  <c r="CB519" i="3"/>
  <c r="CB298" i="3"/>
  <c r="CB262" i="3"/>
  <c r="CB532" i="3"/>
  <c r="CB242" i="3"/>
  <c r="R30" i="39"/>
  <c r="G195" i="39"/>
  <c r="J211" i="6"/>
  <c r="U46" i="6"/>
  <c r="U17" i="39"/>
  <c r="J182" i="39"/>
  <c r="R54" i="39"/>
  <c r="G219" i="39"/>
  <c r="Q44" i="6"/>
  <c r="F209" i="6"/>
  <c r="R26" i="39"/>
  <c r="G191" i="39"/>
  <c r="H208" i="6"/>
  <c r="S43" i="6"/>
  <c r="J113" i="39"/>
  <c r="J61" i="39" s="1"/>
  <c r="J63" i="14" s="1"/>
  <c r="Q35" i="6"/>
  <c r="F200" i="6"/>
  <c r="R29" i="39"/>
  <c r="G194" i="39"/>
  <c r="Q57" i="39"/>
  <c r="F222" i="39"/>
  <c r="F58" i="39"/>
  <c r="Q42" i="39"/>
  <c r="F207" i="39"/>
  <c r="S31" i="6"/>
  <c r="H196" i="6"/>
  <c r="G213" i="6"/>
  <c r="R48" i="6"/>
  <c r="U33" i="39"/>
  <c r="J198" i="39"/>
  <c r="Q32" i="6"/>
  <c r="F197" i="6"/>
  <c r="R56" i="39"/>
  <c r="G221" i="39"/>
  <c r="Q54" i="39"/>
  <c r="F219" i="39"/>
  <c r="J206" i="6"/>
  <c r="U41" i="6"/>
  <c r="Q24" i="39"/>
  <c r="F189" i="39"/>
  <c r="S49" i="6"/>
  <c r="H214" i="6"/>
  <c r="T41" i="6"/>
  <c r="I206" i="6"/>
  <c r="U55" i="39"/>
  <c r="J220" i="39"/>
  <c r="Q29" i="6"/>
  <c r="F194" i="6"/>
  <c r="R45" i="6"/>
  <c r="G210" i="6"/>
  <c r="P49" i="39"/>
  <c r="E214" i="39"/>
  <c r="D197" i="6"/>
  <c r="O32" i="6"/>
  <c r="K32" i="6"/>
  <c r="P47" i="6"/>
  <c r="E212" i="6"/>
  <c r="D178" i="39"/>
  <c r="O13" i="39"/>
  <c r="V13" i="39" s="1"/>
  <c r="K13" i="39"/>
  <c r="P55" i="6"/>
  <c r="E220" i="6"/>
  <c r="D194" i="39"/>
  <c r="O29" i="39"/>
  <c r="K29" i="39"/>
  <c r="K98" i="39"/>
  <c r="K93" i="39"/>
  <c r="O38" i="6"/>
  <c r="D203" i="6"/>
  <c r="P51" i="39"/>
  <c r="E216" i="39"/>
  <c r="P18" i="39"/>
  <c r="E183" i="39"/>
  <c r="O44" i="39"/>
  <c r="D209" i="39"/>
  <c r="K44" i="39"/>
  <c r="E188" i="6"/>
  <c r="K188" i="6" s="1"/>
  <c r="K78" i="6"/>
  <c r="O26" i="39"/>
  <c r="D191" i="39"/>
  <c r="K26" i="39"/>
  <c r="P27" i="39"/>
  <c r="E192" i="39"/>
  <c r="D191" i="6"/>
  <c r="K191" i="6" s="1"/>
  <c r="O26" i="6"/>
  <c r="V26" i="6" s="1"/>
  <c r="K26" i="6"/>
  <c r="P39" i="39"/>
  <c r="E204" i="39"/>
  <c r="P51" i="6"/>
  <c r="E216" i="6"/>
  <c r="E192" i="6"/>
  <c r="P27" i="6"/>
  <c r="K86" i="39"/>
  <c r="P46" i="6"/>
  <c r="E211" i="6"/>
  <c r="CB59" i="3"/>
  <c r="C14" i="32"/>
  <c r="C16" i="32"/>
  <c r="D13" i="32"/>
  <c r="C11" i="5" a="1"/>
  <c r="C11" i="5" s="1"/>
  <c r="D12" i="32"/>
  <c r="C11" i="32"/>
  <c r="D9" i="5" a="1"/>
  <c r="D9" i="5" s="1"/>
  <c r="D10" i="5" a="1"/>
  <c r="D10" i="5" s="1"/>
  <c r="D16" i="32"/>
  <c r="D11" i="32"/>
  <c r="D14" i="32"/>
  <c r="CB10" i="3"/>
  <c r="D11" i="5" a="1"/>
  <c r="D11" i="5" s="1"/>
  <c r="C10" i="5" a="1"/>
  <c r="C10" i="5" s="1"/>
  <c r="C13" i="32"/>
  <c r="C12" i="32"/>
  <c r="D15" i="32"/>
  <c r="D9" i="32"/>
  <c r="C9" i="5" a="1"/>
  <c r="C9" i="5" s="1"/>
  <c r="C15" i="32"/>
  <c r="C10" i="32"/>
  <c r="D10" i="32"/>
  <c r="C9" i="32"/>
  <c r="E10" i="32"/>
  <c r="E16" i="32"/>
  <c r="E15" i="32"/>
  <c r="E11" i="5" a="1"/>
  <c r="E11" i="5" s="1"/>
  <c r="E12" i="5" a="1"/>
  <c r="E12" i="5" s="1"/>
  <c r="E13" i="32"/>
  <c r="D13" i="5" a="1"/>
  <c r="D13" i="5" s="1"/>
  <c r="C13" i="5" a="1"/>
  <c r="C13" i="5" s="1"/>
  <c r="E12" i="32"/>
  <c r="E9" i="5" a="1"/>
  <c r="E9" i="5" s="1"/>
  <c r="E11" i="32"/>
  <c r="D14" i="5"/>
  <c r="E9" i="32"/>
  <c r="C12" i="5" a="1"/>
  <c r="C12" i="5" s="1"/>
  <c r="D12" i="5" a="1"/>
  <c r="D12" i="5" s="1"/>
  <c r="E10" i="5" a="1"/>
  <c r="E10" i="5" s="1"/>
  <c r="E14" i="32"/>
  <c r="C14" i="5"/>
  <c r="F10" i="5" a="1"/>
  <c r="F10" i="5" s="1"/>
  <c r="F15" i="32"/>
  <c r="C17" i="32"/>
  <c r="F10" i="32"/>
  <c r="F14" i="32"/>
  <c r="D17" i="32"/>
  <c r="D18" i="32" s="1"/>
  <c r="F11" i="5" a="1"/>
  <c r="F11" i="5" s="1"/>
  <c r="F9" i="5" a="1"/>
  <c r="F9" i="5" s="1"/>
  <c r="F13" i="32"/>
  <c r="F12" i="32"/>
  <c r="F16" i="32"/>
  <c r="F11" i="32"/>
  <c r="F12" i="5" a="1"/>
  <c r="F12" i="5" s="1"/>
  <c r="F9" i="32"/>
  <c r="G16" i="32"/>
  <c r="G11" i="32"/>
  <c r="G12" i="32"/>
  <c r="G10" i="32"/>
  <c r="C19" i="32"/>
  <c r="G9" i="32"/>
  <c r="D15" i="5"/>
  <c r="G9" i="5" a="1"/>
  <c r="G9" i="5" s="1"/>
  <c r="G11" i="5" a="1"/>
  <c r="G11" i="5" s="1"/>
  <c r="G15" i="32"/>
  <c r="C15" i="5"/>
  <c r="J15" i="5" s="1"/>
  <c r="G10" i="5" a="1"/>
  <c r="G10" i="5" s="1"/>
  <c r="G13" i="32"/>
  <c r="G14" i="32"/>
  <c r="D19" i="32"/>
  <c r="D21" i="32" s="1"/>
  <c r="D22" i="32" s="1" a="1"/>
  <c r="D22" i="32" s="1"/>
  <c r="E73" i="14" s="1"/>
  <c r="G12" i="5" a="1"/>
  <c r="G12" i="5" s="1"/>
  <c r="H13" i="32"/>
  <c r="I9" i="32"/>
  <c r="I10" i="32"/>
  <c r="I11" i="5" a="1"/>
  <c r="I11" i="5" s="1"/>
  <c r="H14" i="32"/>
  <c r="H9" i="5" a="1"/>
  <c r="H9" i="5" s="1"/>
  <c r="H15" i="32"/>
  <c r="I15" i="32"/>
  <c r="H10" i="5" a="1"/>
  <c r="H10" i="5" s="1"/>
  <c r="I12" i="32"/>
  <c r="I13" i="32"/>
  <c r="H11" i="32"/>
  <c r="H11" i="5" a="1"/>
  <c r="H11" i="5" s="1"/>
  <c r="I14" i="32"/>
  <c r="I11" i="32"/>
  <c r="I10" i="5" a="1"/>
  <c r="I10" i="5" s="1"/>
  <c r="H16" i="32"/>
  <c r="H10" i="32"/>
  <c r="I9" i="5" a="1"/>
  <c r="I9" i="5" s="1"/>
  <c r="I16" i="32"/>
  <c r="I12" i="5" a="1"/>
  <c r="I12" i="5" s="1"/>
  <c r="H12" i="5" a="1"/>
  <c r="H12" i="5" s="1"/>
  <c r="H12" i="32"/>
  <c r="H9" i="32"/>
  <c r="H14" i="5"/>
  <c r="H13" i="5" a="1"/>
  <c r="H13" i="5" s="1"/>
  <c r="H16" i="5" s="1"/>
  <c r="E13" i="5" a="1"/>
  <c r="E13" i="5" s="1"/>
  <c r="I13" i="5" a="1"/>
  <c r="I13" i="5" s="1"/>
  <c r="I14" i="5"/>
  <c r="F13" i="5" a="1"/>
  <c r="F13" i="5" s="1"/>
  <c r="G14" i="5"/>
  <c r="E14" i="5"/>
  <c r="G13" i="5" a="1"/>
  <c r="G13" i="5" s="1"/>
  <c r="I17" i="32"/>
  <c r="E17" i="32"/>
  <c r="G17" i="32"/>
  <c r="H17" i="32"/>
  <c r="F14" i="5"/>
  <c r="F16" i="5" s="1"/>
  <c r="F17" i="32"/>
  <c r="F18" i="32" s="1"/>
  <c r="I19" i="32"/>
  <c r="H19" i="32"/>
  <c r="E19" i="32"/>
  <c r="G19" i="32"/>
  <c r="F19" i="32"/>
  <c r="CB161" i="3"/>
  <c r="CB225" i="3"/>
  <c r="CB148" i="3"/>
  <c r="CB372" i="3"/>
  <c r="CB101" i="3"/>
  <c r="CB28" i="3"/>
  <c r="CB911" i="3"/>
  <c r="CB255" i="3"/>
  <c r="CB137" i="3"/>
  <c r="CB675" i="3"/>
  <c r="CB300" i="3"/>
  <c r="CB973" i="3"/>
  <c r="CB572" i="3"/>
  <c r="CB120" i="3"/>
  <c r="CB249" i="3"/>
  <c r="CB323" i="3"/>
  <c r="CB375" i="3"/>
  <c r="CB239" i="3"/>
  <c r="CB656" i="3"/>
  <c r="CB474" i="3"/>
  <c r="CB954" i="3"/>
  <c r="CB649" i="3"/>
  <c r="CB657" i="3"/>
  <c r="CB794" i="3"/>
  <c r="CB446" i="3"/>
  <c r="CB708" i="3"/>
  <c r="CB976" i="3"/>
  <c r="CB635" i="3"/>
  <c r="CB307" i="3"/>
  <c r="CB567" i="3"/>
  <c r="CB744" i="3"/>
  <c r="CB508" i="3"/>
  <c r="CB612" i="3"/>
  <c r="CB302" i="3"/>
  <c r="CB936" i="3"/>
  <c r="Q27" i="39"/>
  <c r="F192" i="39"/>
  <c r="H113" i="6"/>
  <c r="H61" i="6" s="1"/>
  <c r="U52" i="39"/>
  <c r="J217" i="39"/>
  <c r="S34" i="6"/>
  <c r="H199" i="6"/>
  <c r="H210" i="6"/>
  <c r="S45" i="6"/>
  <c r="U25" i="39"/>
  <c r="J190" i="39"/>
  <c r="F193" i="6"/>
  <c r="Q28" i="6"/>
  <c r="R37" i="39"/>
  <c r="G202" i="39"/>
  <c r="S36" i="6"/>
  <c r="H201" i="6"/>
  <c r="J212" i="6"/>
  <c r="U47" i="6"/>
  <c r="R32" i="6"/>
  <c r="G197" i="6"/>
  <c r="Q38" i="39"/>
  <c r="F203" i="39"/>
  <c r="Q35" i="39"/>
  <c r="F200" i="39"/>
  <c r="U57" i="39"/>
  <c r="J222" i="39"/>
  <c r="J58" i="39"/>
  <c r="H211" i="6"/>
  <c r="S46" i="6"/>
  <c r="R34" i="6"/>
  <c r="G199" i="6"/>
  <c r="U51" i="39"/>
  <c r="J216" i="39"/>
  <c r="Q41" i="6"/>
  <c r="F206" i="6"/>
  <c r="Q17" i="39"/>
  <c r="F182" i="39"/>
  <c r="U29" i="6"/>
  <c r="J194" i="6"/>
  <c r="I205" i="6"/>
  <c r="T40" i="6"/>
  <c r="H197" i="6"/>
  <c r="S32" i="6"/>
  <c r="K107" i="39"/>
  <c r="P12" i="39"/>
  <c r="E177" i="39"/>
  <c r="P43" i="39"/>
  <c r="E208" i="39"/>
  <c r="P21" i="39"/>
  <c r="E186" i="39"/>
  <c r="K83" i="6"/>
  <c r="K83" i="39"/>
  <c r="P52" i="39"/>
  <c r="E217" i="39"/>
  <c r="P54" i="6"/>
  <c r="E219" i="6"/>
  <c r="P28" i="6"/>
  <c r="E193" i="6"/>
  <c r="O47" i="6"/>
  <c r="D212" i="6"/>
  <c r="K47" i="6"/>
  <c r="K74" i="39"/>
  <c r="P20" i="39"/>
  <c r="E185" i="39"/>
  <c r="K92" i="39"/>
  <c r="K104" i="6"/>
  <c r="P40" i="39"/>
  <c r="E205" i="39"/>
  <c r="P38" i="6"/>
  <c r="E203" i="6"/>
  <c r="O42" i="39"/>
  <c r="D207" i="39"/>
  <c r="K42" i="39"/>
  <c r="P31" i="39"/>
  <c r="E196" i="39"/>
  <c r="D113" i="6"/>
  <c r="K112" i="6"/>
  <c r="P53" i="39"/>
  <c r="E218" i="39"/>
  <c r="CB71" i="3"/>
  <c r="CB155" i="3"/>
  <c r="CB438" i="3"/>
  <c r="CB967" i="3"/>
  <c r="CB250" i="3"/>
  <c r="CB130" i="3"/>
  <c r="CB985" i="3"/>
  <c r="CB551" i="3"/>
  <c r="CB268" i="3"/>
  <c r="CB377" i="3"/>
  <c r="CB46" i="3"/>
  <c r="CB579" i="3"/>
  <c r="CB824" i="3"/>
  <c r="CB560" i="3"/>
  <c r="CB345" i="3"/>
  <c r="CB920" i="3"/>
  <c r="CB553" i="3"/>
  <c r="CB23" i="3"/>
  <c r="CB390" i="3"/>
  <c r="CB198" i="3"/>
  <c r="CB251" i="3"/>
  <c r="CB436" i="3"/>
  <c r="CB113" i="3"/>
  <c r="CB771" i="3"/>
  <c r="CB270" i="3"/>
  <c r="CB97" i="3"/>
  <c r="CB858" i="3"/>
  <c r="CB491" i="3"/>
  <c r="CB186" i="3"/>
  <c r="CB984" i="3"/>
  <c r="CB614" i="3"/>
  <c r="CB948" i="3"/>
  <c r="CB995" i="3"/>
  <c r="CB559" i="3"/>
  <c r="K56" i="6"/>
  <c r="R56" i="6"/>
  <c r="G221" i="6"/>
  <c r="B62" i="3"/>
  <c r="B63" i="1"/>
  <c r="K54" i="6"/>
  <c r="R54" i="6"/>
  <c r="G219" i="6"/>
  <c r="F201" i="6"/>
  <c r="Q36" i="6"/>
  <c r="U49" i="39"/>
  <c r="J214" i="39"/>
  <c r="T50" i="6"/>
  <c r="I215" i="6"/>
  <c r="U47" i="39"/>
  <c r="J212" i="39"/>
  <c r="U38" i="6"/>
  <c r="J203" i="6"/>
  <c r="J210" i="6"/>
  <c r="U45" i="6"/>
  <c r="U41" i="39"/>
  <c r="J206" i="39"/>
  <c r="H192" i="6"/>
  <c r="S27" i="6"/>
  <c r="H58" i="6"/>
  <c r="J198" i="6"/>
  <c r="U33" i="6"/>
  <c r="J201" i="6"/>
  <c r="U36" i="6"/>
  <c r="G192" i="6"/>
  <c r="R27" i="6"/>
  <c r="G58" i="6"/>
  <c r="I113" i="39"/>
  <c r="I61" i="39" s="1"/>
  <c r="Q53" i="6"/>
  <c r="F218" i="6"/>
  <c r="G196" i="6"/>
  <c r="R31" i="6"/>
  <c r="Q18" i="39"/>
  <c r="F183" i="39"/>
  <c r="Q31" i="6"/>
  <c r="F196" i="6"/>
  <c r="U48" i="39"/>
  <c r="J213" i="39"/>
  <c r="T57" i="6"/>
  <c r="I222" i="6"/>
  <c r="R45" i="39"/>
  <c r="G210" i="39"/>
  <c r="S37" i="6"/>
  <c r="H202" i="6"/>
  <c r="U42" i="39"/>
  <c r="J207" i="39"/>
  <c r="R31" i="39"/>
  <c r="G196" i="39"/>
  <c r="K82" i="6"/>
  <c r="E197" i="6"/>
  <c r="P32" i="6"/>
  <c r="K110" i="6"/>
  <c r="K101" i="6"/>
  <c r="P15" i="39"/>
  <c r="E180" i="39"/>
  <c r="K96" i="6"/>
  <c r="K82" i="39"/>
  <c r="P9" i="39"/>
  <c r="E174" i="39"/>
  <c r="D220" i="6"/>
  <c r="K220" i="6" s="1"/>
  <c r="O55" i="6"/>
  <c r="K55" i="6"/>
  <c r="D193" i="6"/>
  <c r="O28" i="6"/>
  <c r="K28" i="6"/>
  <c r="P57" i="6"/>
  <c r="E222" i="6"/>
  <c r="E58" i="6"/>
  <c r="K95" i="39"/>
  <c r="O44" i="6"/>
  <c r="D209" i="6"/>
  <c r="O35" i="39"/>
  <c r="D200" i="39"/>
  <c r="K200" i="39" s="1"/>
  <c r="K35" i="39"/>
  <c r="K112" i="39"/>
  <c r="P22" i="39"/>
  <c r="E187" i="39"/>
  <c r="P34" i="39"/>
  <c r="E199" i="39"/>
  <c r="K90" i="6"/>
  <c r="P40" i="6"/>
  <c r="E205" i="6"/>
  <c r="O22" i="6"/>
  <c r="D187" i="6"/>
  <c r="K187" i="6" s="1"/>
  <c r="D58" i="6"/>
  <c r="D6" i="6" s="1"/>
  <c r="F55" i="14" s="1"/>
  <c r="K22" i="6"/>
  <c r="P50" i="6"/>
  <c r="E215" i="6"/>
  <c r="CB136" i="3"/>
  <c r="CB522" i="3"/>
  <c r="CB48" i="3"/>
  <c r="CB22" i="3"/>
  <c r="CB74" i="3"/>
  <c r="CB396" i="3"/>
  <c r="CB617" i="3"/>
  <c r="CB632" i="3"/>
  <c r="CB629" i="3"/>
  <c r="CB72" i="3"/>
  <c r="CB208" i="3"/>
  <c r="CB630" i="3"/>
  <c r="CB723" i="3"/>
  <c r="CB382" i="3"/>
  <c r="CB827" i="3"/>
  <c r="CB750" i="3"/>
  <c r="CB568" i="3"/>
  <c r="CB392" i="3"/>
  <c r="CB533" i="3"/>
  <c r="CB492" i="3"/>
  <c r="CB1005" i="3"/>
  <c r="CB490" i="3"/>
  <c r="CB347" i="3"/>
  <c r="CB978" i="3"/>
  <c r="CB678" i="3"/>
  <c r="CB681" i="3"/>
  <c r="CB253" i="3"/>
  <c r="CB869" i="3"/>
  <c r="CB344" i="3"/>
  <c r="CB565" i="3"/>
  <c r="CB303" i="3"/>
  <c r="CB359" i="3"/>
  <c r="CB334" i="3"/>
  <c r="CB108" i="3"/>
  <c r="CB61" i="3"/>
  <c r="U56" i="39"/>
  <c r="J221" i="39"/>
  <c r="R43" i="39"/>
  <c r="G208" i="39"/>
  <c r="J192" i="6"/>
  <c r="U27" i="6"/>
  <c r="U58" i="6" s="1"/>
  <c r="U6" i="6" s="1"/>
  <c r="J59" i="14" s="1"/>
  <c r="J58" i="6"/>
  <c r="R46" i="39"/>
  <c r="G211" i="39"/>
  <c r="U44" i="39"/>
  <c r="J209" i="39"/>
  <c r="I113" i="6"/>
  <c r="T46" i="6"/>
  <c r="I211" i="6"/>
  <c r="U27" i="39"/>
  <c r="J192" i="39"/>
  <c r="U51" i="6"/>
  <c r="J216" i="6"/>
  <c r="J221" i="6"/>
  <c r="U56" i="6"/>
  <c r="Q42" i="6"/>
  <c r="F207" i="6"/>
  <c r="R41" i="39"/>
  <c r="G206" i="39"/>
  <c r="Q20" i="39"/>
  <c r="F185" i="39"/>
  <c r="Q56" i="39"/>
  <c r="F221" i="39"/>
  <c r="F208" i="6"/>
  <c r="Q43" i="6"/>
  <c r="J200" i="6"/>
  <c r="U35" i="6"/>
  <c r="U49" i="6"/>
  <c r="J214" i="6"/>
  <c r="H221" i="6"/>
  <c r="S56" i="6"/>
  <c r="S39" i="6"/>
  <c r="H204" i="6"/>
  <c r="Q19" i="39"/>
  <c r="F184" i="39"/>
  <c r="K99" i="6"/>
  <c r="E202" i="6"/>
  <c r="P37" i="6"/>
  <c r="K73" i="39"/>
  <c r="P56" i="6"/>
  <c r="E221" i="6"/>
  <c r="K106" i="39"/>
  <c r="K68" i="39"/>
  <c r="O46" i="39"/>
  <c r="V46" i="39" s="1"/>
  <c r="D211" i="39"/>
  <c r="K211" i="39" s="1"/>
  <c r="K46" i="39"/>
  <c r="P25" i="39"/>
  <c r="E190" i="39"/>
  <c r="P32" i="39"/>
  <c r="E197" i="39"/>
  <c r="P56" i="39"/>
  <c r="E221" i="39"/>
  <c r="K102" i="39"/>
  <c r="P50" i="39"/>
  <c r="E215" i="39"/>
  <c r="P30" i="6"/>
  <c r="E195" i="6"/>
  <c r="O45" i="39"/>
  <c r="D210" i="39"/>
  <c r="K210" i="39" s="1"/>
  <c r="K45" i="39"/>
  <c r="K89" i="39"/>
  <c r="D201" i="6"/>
  <c r="O36" i="6"/>
  <c r="K36" i="6"/>
  <c r="K86" i="6"/>
  <c r="P35" i="6"/>
  <c r="E200" i="6"/>
  <c r="O39" i="39"/>
  <c r="D204" i="39"/>
  <c r="K204" i="39" s="1"/>
  <c r="K39" i="39"/>
  <c r="K111" i="6"/>
  <c r="E199" i="6"/>
  <c r="P34" i="6"/>
  <c r="CB57" i="3"/>
  <c r="CB147" i="3"/>
  <c r="CB68" i="3"/>
  <c r="CB79" i="3"/>
  <c r="CB154" i="3"/>
  <c r="CB151" i="3"/>
  <c r="CB427" i="3"/>
  <c r="CB32" i="3"/>
  <c r="CB103" i="3"/>
  <c r="CB66" i="3"/>
  <c r="CB583" i="3"/>
  <c r="CB833" i="3"/>
  <c r="CB957" i="3"/>
  <c r="CB903" i="3"/>
  <c r="CB296" i="3"/>
  <c r="CB549" i="3"/>
  <c r="CB904" i="3"/>
  <c r="CB921" i="3"/>
  <c r="CB853" i="3"/>
  <c r="CB983" i="3"/>
  <c r="CB459" i="3"/>
  <c r="CB56" i="3"/>
  <c r="CB860" i="3"/>
  <c r="CB888" i="3"/>
  <c r="CB558" i="3"/>
  <c r="CB546" i="3"/>
  <c r="CB851" i="3"/>
  <c r="CB990" i="3"/>
  <c r="CB280" i="3"/>
  <c r="CB412" i="3"/>
  <c r="CB737" i="3"/>
  <c r="CB816" i="3"/>
  <c r="CB747" i="3"/>
  <c r="CB228" i="3"/>
  <c r="CB421" i="3"/>
  <c r="CB600" i="3"/>
  <c r="CB621" i="3"/>
  <c r="CB332" i="3"/>
  <c r="CB673" i="3"/>
  <c r="S28" i="6"/>
  <c r="H193" i="6"/>
  <c r="R40" i="39"/>
  <c r="G205" i="39"/>
  <c r="U45" i="39"/>
  <c r="J210" i="39"/>
  <c r="R36" i="6"/>
  <c r="G201" i="6"/>
  <c r="I200" i="6"/>
  <c r="T35" i="6"/>
  <c r="U43" i="6"/>
  <c r="J208" i="6"/>
  <c r="H206" i="6"/>
  <c r="S41" i="6"/>
  <c r="I204" i="6"/>
  <c r="T39" i="6"/>
  <c r="R21" i="39"/>
  <c r="G186" i="39"/>
  <c r="F212" i="6"/>
  <c r="Q47" i="6"/>
  <c r="U18" i="39"/>
  <c r="J183" i="39"/>
  <c r="T48" i="6"/>
  <c r="I213" i="6"/>
  <c r="U31" i="39"/>
  <c r="J196" i="39"/>
  <c r="Q50" i="39"/>
  <c r="F215" i="39"/>
  <c r="Q30" i="6"/>
  <c r="F195" i="6"/>
  <c r="G211" i="6"/>
  <c r="R46" i="6"/>
  <c r="T34" i="6"/>
  <c r="I199" i="6"/>
  <c r="U22" i="39"/>
  <c r="J187" i="39"/>
  <c r="I197" i="6"/>
  <c r="T32" i="6"/>
  <c r="Q28" i="39"/>
  <c r="F193" i="39"/>
  <c r="R28" i="39"/>
  <c r="G193" i="39"/>
  <c r="F210" i="6"/>
  <c r="Q45" i="6"/>
  <c r="I210" i="6"/>
  <c r="T45" i="6"/>
  <c r="H198" i="6"/>
  <c r="S33" i="6"/>
  <c r="S44" i="6"/>
  <c r="H209" i="6"/>
  <c r="J195" i="6"/>
  <c r="U30" i="6"/>
  <c r="F211" i="6"/>
  <c r="Q46" i="6"/>
  <c r="U37" i="39"/>
  <c r="J202" i="39"/>
  <c r="K85" i="6"/>
  <c r="K94" i="6"/>
  <c r="P26" i="39"/>
  <c r="E191" i="39"/>
  <c r="P10" i="39"/>
  <c r="E175" i="39"/>
  <c r="O20" i="39"/>
  <c r="D185" i="39"/>
  <c r="K20" i="39"/>
  <c r="K96" i="39"/>
  <c r="O23" i="39"/>
  <c r="V23" i="39" s="1"/>
  <c r="D188" i="39"/>
  <c r="K23" i="39"/>
  <c r="O50" i="39"/>
  <c r="D215" i="39"/>
  <c r="K50" i="39"/>
  <c r="K97" i="39"/>
  <c r="K95" i="6"/>
  <c r="K109" i="39"/>
  <c r="D205" i="6"/>
  <c r="O40" i="6"/>
  <c r="V40" i="6" s="1"/>
  <c r="K40" i="6"/>
  <c r="P41" i="6"/>
  <c r="E206" i="6"/>
  <c r="K100" i="6"/>
  <c r="D219" i="6"/>
  <c r="O54" i="6"/>
  <c r="K105" i="6"/>
  <c r="K89" i="6"/>
  <c r="K109" i="6"/>
  <c r="E113" i="6"/>
  <c r="O49" i="39"/>
  <c r="D214" i="39"/>
  <c r="K49" i="39"/>
  <c r="O46" i="6"/>
  <c r="V46" i="6" s="1"/>
  <c r="D211" i="6"/>
  <c r="K46" i="6"/>
  <c r="E218" i="6"/>
  <c r="P53" i="6"/>
  <c r="CB210" i="3"/>
  <c r="CB47" i="3"/>
  <c r="CB557" i="3"/>
  <c r="CB590" i="3"/>
  <c r="CB534" i="3"/>
  <c r="CB235" i="3"/>
  <c r="CB907" i="3"/>
  <c r="CB141" i="3"/>
  <c r="CB637" i="3"/>
  <c r="CB14" i="3"/>
  <c r="CB171" i="3"/>
  <c r="CB463" i="3"/>
  <c r="CB289" i="3"/>
  <c r="CB588" i="3"/>
  <c r="CB278" i="3"/>
  <c r="CB87" i="3"/>
  <c r="CB905" i="3"/>
  <c r="CB501" i="3"/>
  <c r="CB393" i="3"/>
  <c r="CB934" i="3"/>
  <c r="CB353" i="3"/>
  <c r="CB622" i="3"/>
  <c r="CB741" i="3"/>
  <c r="CB912" i="3"/>
  <c r="CB616" i="3"/>
  <c r="CB717" i="3"/>
  <c r="CB975" i="3"/>
  <c r="CB676" i="3"/>
  <c r="CB994" i="3"/>
  <c r="CB266" i="3"/>
  <c r="CB261" i="3"/>
  <c r="CB244" i="3"/>
  <c r="CB541" i="3"/>
  <c r="CB425" i="3"/>
  <c r="CB999" i="3"/>
  <c r="CB660" i="3"/>
  <c r="CB890" i="3"/>
  <c r="CB729" i="3"/>
  <c r="CB371" i="3"/>
  <c r="CB645" i="3"/>
  <c r="CB410" i="3"/>
  <c r="CB884" i="3"/>
  <c r="CB417" i="3"/>
  <c r="CB861" i="3"/>
  <c r="CB730" i="3"/>
  <c r="CB877" i="3"/>
  <c r="U15" i="39"/>
  <c r="J180" i="39"/>
  <c r="Q45" i="39"/>
  <c r="F210" i="39"/>
  <c r="T52" i="6"/>
  <c r="I217" i="6"/>
  <c r="Q49" i="39"/>
  <c r="F214" i="39"/>
  <c r="R22" i="39"/>
  <c r="G187" i="39"/>
  <c r="H212" i="6"/>
  <c r="S47" i="6"/>
  <c r="G200" i="6"/>
  <c r="R35" i="6"/>
  <c r="G194" i="6"/>
  <c r="R29" i="6"/>
  <c r="U34" i="39"/>
  <c r="J199" i="39"/>
  <c r="R33" i="39"/>
  <c r="G198" i="39"/>
  <c r="F219" i="6"/>
  <c r="Q54" i="6"/>
  <c r="Q49" i="6"/>
  <c r="F214" i="6"/>
  <c r="R50" i="39"/>
  <c r="G215" i="39"/>
  <c r="Q32" i="39"/>
  <c r="F197" i="39"/>
  <c r="J213" i="6"/>
  <c r="U48" i="6"/>
  <c r="G113" i="39"/>
  <c r="G61" i="39" s="1"/>
  <c r="I63" i="14" s="1"/>
  <c r="U39" i="39"/>
  <c r="J204" i="39"/>
  <c r="Q22" i="39"/>
  <c r="F187" i="39"/>
  <c r="I208" i="6"/>
  <c r="T43" i="6"/>
  <c r="J219" i="6"/>
  <c r="U54" i="6"/>
  <c r="G214" i="6"/>
  <c r="R49" i="6"/>
  <c r="Q31" i="39"/>
  <c r="F196" i="39"/>
  <c r="H194" i="6"/>
  <c r="S29" i="6"/>
  <c r="Q34" i="39"/>
  <c r="F199" i="39"/>
  <c r="Q37" i="39"/>
  <c r="F202" i="39"/>
  <c r="Q33" i="6"/>
  <c r="F198" i="6"/>
  <c r="U29" i="39"/>
  <c r="J194" i="39"/>
  <c r="R55" i="39"/>
  <c r="G220" i="39"/>
  <c r="Q26" i="39"/>
  <c r="F191" i="39"/>
  <c r="U43" i="39"/>
  <c r="J208" i="39"/>
  <c r="Q33" i="39"/>
  <c r="F198" i="39"/>
  <c r="I198" i="6"/>
  <c r="T33" i="6"/>
  <c r="T27" i="6"/>
  <c r="I192" i="6"/>
  <c r="I58" i="6"/>
  <c r="R52" i="39"/>
  <c r="G217" i="39"/>
  <c r="P23" i="39"/>
  <c r="E188" i="39"/>
  <c r="K85" i="39"/>
  <c r="O56" i="6"/>
  <c r="D221" i="6"/>
  <c r="D176" i="39"/>
  <c r="O11" i="39"/>
  <c r="K11" i="39"/>
  <c r="O12" i="39"/>
  <c r="V12" i="39" s="1"/>
  <c r="D177" i="39"/>
  <c r="K177" i="39" s="1"/>
  <c r="K12" i="39"/>
  <c r="P52" i="6"/>
  <c r="E217" i="6"/>
  <c r="P36" i="39"/>
  <c r="E201" i="39"/>
  <c r="P17" i="39"/>
  <c r="E182" i="39"/>
  <c r="D192" i="39"/>
  <c r="O27" i="39"/>
  <c r="K27" i="39"/>
  <c r="P46" i="39"/>
  <c r="E211" i="39"/>
  <c r="O29" i="6"/>
  <c r="D194" i="6"/>
  <c r="K194" i="6" s="1"/>
  <c r="K29" i="6"/>
  <c r="K98" i="6"/>
  <c r="D113" i="39"/>
  <c r="D61" i="39" s="1"/>
  <c r="F63" i="14" s="1"/>
  <c r="K63" i="39"/>
  <c r="K113" i="39" s="1"/>
  <c r="P42" i="39"/>
  <c r="E207" i="39"/>
  <c r="O51" i="39"/>
  <c r="V51" i="39" s="1"/>
  <c r="D216" i="39"/>
  <c r="K51" i="39"/>
  <c r="K78" i="39"/>
  <c r="K94" i="39"/>
  <c r="P38" i="39"/>
  <c r="E203" i="39"/>
  <c r="K105" i="39"/>
  <c r="P11" i="39"/>
  <c r="E176" i="39"/>
  <c r="E198" i="6"/>
  <c r="P33" i="6"/>
  <c r="D190" i="6"/>
  <c r="K190" i="6" s="1"/>
  <c r="O25" i="6"/>
  <c r="V25" i="6" s="1"/>
  <c r="K25" i="6"/>
  <c r="D215" i="6"/>
  <c r="O50" i="6"/>
  <c r="K50" i="6"/>
  <c r="P24" i="39"/>
  <c r="E189" i="39"/>
  <c r="CB166" i="3"/>
  <c r="CB192" i="3"/>
  <c r="CB109" i="3"/>
  <c r="CB187" i="3"/>
  <c r="CB416" i="3"/>
  <c r="CB595" i="3"/>
  <c r="CB183" i="3"/>
  <c r="CB544" i="3"/>
  <c r="CB606" i="3"/>
  <c r="CB743" i="3"/>
  <c r="CB434" i="3"/>
  <c r="CB91" i="3"/>
  <c r="CB102" i="3"/>
  <c r="CB212" i="3"/>
  <c r="CB343" i="3"/>
  <c r="CB301" i="3"/>
  <c r="CB707" i="3"/>
  <c r="CB764" i="3"/>
  <c r="CB19" i="3"/>
  <c r="CB322" i="3"/>
  <c r="CB705" i="3"/>
  <c r="CB683" i="3"/>
  <c r="CB121" i="3"/>
  <c r="CB264" i="3"/>
  <c r="CB906" i="3"/>
  <c r="CB945" i="3"/>
  <c r="CB506" i="3"/>
  <c r="CB75" i="3"/>
  <c r="CB279" i="3"/>
  <c r="CB346" i="3"/>
  <c r="CB526" i="3"/>
  <c r="CB780" i="3"/>
  <c r="CB444" i="3"/>
  <c r="CB700" i="3"/>
  <c r="CB364" i="3"/>
  <c r="CB505" i="3"/>
  <c r="CB414" i="3"/>
  <c r="CB836" i="3"/>
  <c r="CB462" i="3"/>
  <c r="CB918" i="3"/>
  <c r="CB293" i="3"/>
  <c r="CB732" i="3"/>
  <c r="B66" i="14"/>
  <c r="B5" i="5"/>
  <c r="B97" i="28"/>
  <c r="J13" i="5" l="1"/>
  <c r="C16" i="5"/>
  <c r="J9" i="5"/>
  <c r="D16" i="5"/>
  <c r="V26" i="39"/>
  <c r="V34" i="6"/>
  <c r="V52" i="39"/>
  <c r="V41" i="6"/>
  <c r="K183" i="39"/>
  <c r="N16" i="5"/>
  <c r="V32" i="39"/>
  <c r="K195" i="39"/>
  <c r="D223" i="39"/>
  <c r="D171" i="39" s="1"/>
  <c r="F65" i="14" s="1"/>
  <c r="K173" i="39"/>
  <c r="V30" i="6"/>
  <c r="K203" i="39"/>
  <c r="Q17" i="5"/>
  <c r="I70" i="14" s="1"/>
  <c r="I6" i="39"/>
  <c r="K201" i="39"/>
  <c r="J6" i="39"/>
  <c r="J62" i="14" s="1"/>
  <c r="U60" i="39"/>
  <c r="R17" i="5"/>
  <c r="J70" i="14" s="1"/>
  <c r="J11" i="32"/>
  <c r="K113" i="6"/>
  <c r="V32" i="6"/>
  <c r="K202" i="39"/>
  <c r="Q16" i="5"/>
  <c r="S11" i="32"/>
  <c r="S13" i="32"/>
  <c r="K202" i="6"/>
  <c r="V36" i="39"/>
  <c r="V30" i="39"/>
  <c r="K195" i="6"/>
  <c r="V38" i="39"/>
  <c r="V24" i="6"/>
  <c r="T58" i="6"/>
  <c r="T6" i="6" s="1"/>
  <c r="G223" i="6"/>
  <c r="V27" i="39"/>
  <c r="V35" i="39"/>
  <c r="B64" i="1"/>
  <c r="B63" i="3"/>
  <c r="K192" i="39"/>
  <c r="K176" i="39"/>
  <c r="V35" i="6"/>
  <c r="V54" i="6"/>
  <c r="K215" i="39"/>
  <c r="V36" i="6"/>
  <c r="O58" i="6"/>
  <c r="O6" i="6" s="1"/>
  <c r="F59" i="14" s="1"/>
  <c r="V22" i="6"/>
  <c r="J14" i="5"/>
  <c r="K197" i="6"/>
  <c r="V37" i="39"/>
  <c r="K218" i="6"/>
  <c r="V52" i="6"/>
  <c r="O16" i="5"/>
  <c r="O17" i="5" s="1"/>
  <c r="G70" i="14" s="1"/>
  <c r="V37" i="6"/>
  <c r="G61" i="6"/>
  <c r="I56" i="14" s="1"/>
  <c r="K221" i="39"/>
  <c r="F61" i="39"/>
  <c r="H63" i="14" s="1"/>
  <c r="K213" i="6"/>
  <c r="K189" i="6"/>
  <c r="K214" i="39"/>
  <c r="C18" i="32"/>
  <c r="C21" i="32" s="1"/>
  <c r="C22" i="32" s="1" a="1"/>
  <c r="C22" i="32" s="1"/>
  <c r="D73" i="14" s="1"/>
  <c r="J9" i="32"/>
  <c r="K216" i="39"/>
  <c r="V55" i="6"/>
  <c r="V42" i="39"/>
  <c r="V47" i="6"/>
  <c r="V11" i="39"/>
  <c r="K221" i="6"/>
  <c r="V50" i="39"/>
  <c r="K201" i="6"/>
  <c r="J6" i="6"/>
  <c r="J55" i="14" s="1"/>
  <c r="J171" i="6"/>
  <c r="J58" i="14" s="1"/>
  <c r="I16" i="5"/>
  <c r="I17" i="5" s="1"/>
  <c r="J69" i="14" s="1"/>
  <c r="J12" i="32"/>
  <c r="J11" i="5"/>
  <c r="V29" i="39"/>
  <c r="K206" i="39"/>
  <c r="K208" i="6"/>
  <c r="R58" i="39"/>
  <c r="R6" i="39" s="1"/>
  <c r="I66" i="14" s="1"/>
  <c r="K217" i="6"/>
  <c r="F6" i="6"/>
  <c r="H55" i="14" s="1"/>
  <c r="E17" i="5"/>
  <c r="F69" i="14" s="1"/>
  <c r="V9" i="39"/>
  <c r="K182" i="39"/>
  <c r="K218" i="39"/>
  <c r="P17" i="5"/>
  <c r="H70" i="14" s="1"/>
  <c r="H6" i="39"/>
  <c r="Q18" i="32"/>
  <c r="N18" i="32"/>
  <c r="S10" i="5"/>
  <c r="S12" i="5"/>
  <c r="V28" i="39"/>
  <c r="V19" i="39"/>
  <c r="V56" i="39"/>
  <c r="V42" i="6"/>
  <c r="K209" i="6"/>
  <c r="K219" i="39"/>
  <c r="V48" i="6"/>
  <c r="G16" i="5"/>
  <c r="G17" i="5" s="1"/>
  <c r="H69" i="14" s="1"/>
  <c r="J13" i="32"/>
  <c r="K209" i="39"/>
  <c r="K194" i="39"/>
  <c r="V41" i="39"/>
  <c r="V43" i="6"/>
  <c r="V15" i="39"/>
  <c r="F223" i="6"/>
  <c r="E22" i="32" s="1"/>
  <c r="F73" i="14" s="1"/>
  <c r="K174" i="39"/>
  <c r="V17" i="39"/>
  <c r="K220" i="39"/>
  <c r="Q21" i="32"/>
  <c r="Q22" i="32" s="1" a="1"/>
  <c r="Q22" i="32" s="1"/>
  <c r="I74" i="14" s="1"/>
  <c r="P18" i="32"/>
  <c r="P21" i="32" s="1"/>
  <c r="P22" i="32" s="1" a="1"/>
  <c r="P22" i="32" s="1"/>
  <c r="H74" i="14" s="1"/>
  <c r="S15" i="5"/>
  <c r="S17" i="32"/>
  <c r="S12" i="32"/>
  <c r="K193" i="39"/>
  <c r="K200" i="6"/>
  <c r="K184" i="39"/>
  <c r="K207" i="6"/>
  <c r="V44" i="6"/>
  <c r="V54" i="39"/>
  <c r="V57" i="6"/>
  <c r="K211" i="6"/>
  <c r="K188" i="39"/>
  <c r="J223" i="6"/>
  <c r="E6" i="6"/>
  <c r="G55" i="14" s="1"/>
  <c r="H6" i="6"/>
  <c r="J10" i="5"/>
  <c r="J16" i="32"/>
  <c r="V44" i="39"/>
  <c r="K210" i="6"/>
  <c r="K199" i="39"/>
  <c r="V14" i="39"/>
  <c r="K180" i="39"/>
  <c r="Q58" i="6"/>
  <c r="Q6" i="6" s="1"/>
  <c r="H59" i="14" s="1"/>
  <c r="V55" i="39"/>
  <c r="R60" i="39"/>
  <c r="G6" i="39"/>
  <c r="I62" i="14" s="1"/>
  <c r="R21" i="32"/>
  <c r="R22" i="32" s="1" a="1"/>
  <c r="R22" i="32" s="1"/>
  <c r="J74" i="14" s="1"/>
  <c r="V25" i="39"/>
  <c r="D223" i="6"/>
  <c r="D171" i="6" s="1"/>
  <c r="F58" i="14" s="1"/>
  <c r="K222" i="6"/>
  <c r="E223" i="6"/>
  <c r="E171" i="6" s="1"/>
  <c r="G58" i="14" s="1"/>
  <c r="S58" i="6"/>
  <c r="S6" i="6" s="1"/>
  <c r="H18" i="32"/>
  <c r="H21" i="32" s="1"/>
  <c r="J12" i="5"/>
  <c r="J14" i="32"/>
  <c r="P58" i="39"/>
  <c r="P6" i="39" s="1"/>
  <c r="G66" i="14" s="1"/>
  <c r="G223" i="39"/>
  <c r="G171" i="39" s="1"/>
  <c r="I65" i="14" s="1"/>
  <c r="R18" i="32"/>
  <c r="S19" i="32"/>
  <c r="S14" i="5"/>
  <c r="K198" i="39"/>
  <c r="V10" i="39"/>
  <c r="V39" i="6"/>
  <c r="K190" i="39"/>
  <c r="V56" i="6"/>
  <c r="V45" i="39"/>
  <c r="P58" i="6"/>
  <c r="P6" i="6" s="1"/>
  <c r="G59" i="14" s="1"/>
  <c r="H223" i="6"/>
  <c r="H171" i="6" s="1"/>
  <c r="D61" i="6"/>
  <c r="F56" i="14" s="1"/>
  <c r="G18" i="32"/>
  <c r="G21" i="32" s="1"/>
  <c r="J19" i="32"/>
  <c r="E18" i="32"/>
  <c r="E21" i="32" s="1"/>
  <c r="K213" i="39"/>
  <c r="V22" i="39"/>
  <c r="E223" i="39"/>
  <c r="E171" i="39" s="1"/>
  <c r="G65" i="14" s="1"/>
  <c r="L16" i="5"/>
  <c r="S13" i="5"/>
  <c r="L18" i="32"/>
  <c r="L21" i="32" s="1"/>
  <c r="L22" i="32" s="1" a="1"/>
  <c r="L22" i="32" s="1"/>
  <c r="D74" i="14" s="1"/>
  <c r="S9" i="32"/>
  <c r="K198" i="6"/>
  <c r="V33" i="39"/>
  <c r="K175" i="39"/>
  <c r="K204" i="6"/>
  <c r="V24" i="39"/>
  <c r="CB8" i="3"/>
  <c r="K58" i="39"/>
  <c r="K189" i="39"/>
  <c r="V28" i="6"/>
  <c r="J223" i="39"/>
  <c r="J171" i="39" s="1"/>
  <c r="J65" i="14" s="1"/>
  <c r="I18" i="32"/>
  <c r="I21" i="32" s="1"/>
  <c r="K178" i="39"/>
  <c r="F6" i="39"/>
  <c r="H62" i="14" s="1"/>
  <c r="N17" i="5"/>
  <c r="F70" i="14" s="1"/>
  <c r="Q60" i="39"/>
  <c r="V31" i="6"/>
  <c r="V21" i="39"/>
  <c r="V43" i="39"/>
  <c r="S11" i="5"/>
  <c r="V38" i="6"/>
  <c r="K216" i="6"/>
  <c r="K222" i="39"/>
  <c r="H61" i="39"/>
  <c r="K187" i="39"/>
  <c r="P60" i="39"/>
  <c r="E6" i="39"/>
  <c r="G62" i="14" s="1"/>
  <c r="V50" i="6"/>
  <c r="E16" i="5"/>
  <c r="J10" i="32"/>
  <c r="F223" i="39"/>
  <c r="F171" i="39" s="1"/>
  <c r="H65" i="14" s="1"/>
  <c r="K212" i="39"/>
  <c r="V49" i="6"/>
  <c r="K196" i="39"/>
  <c r="V34" i="39"/>
  <c r="O18" i="32"/>
  <c r="O21" i="32" s="1"/>
  <c r="O22" i="32" s="1" a="1"/>
  <c r="O22" i="32" s="1"/>
  <c r="G74" i="14" s="1"/>
  <c r="S9" i="5"/>
  <c r="V27" i="6"/>
  <c r="K203" i="6"/>
  <c r="K181" i="39"/>
  <c r="O58" i="39"/>
  <c r="O6" i="39" s="1"/>
  <c r="F66" i="14" s="1"/>
  <c r="V8" i="39"/>
  <c r="V51" i="6"/>
  <c r="V57" i="39"/>
  <c r="V53" i="39"/>
  <c r="K205" i="39"/>
  <c r="V29" i="6"/>
  <c r="V49" i="39"/>
  <c r="K205" i="6"/>
  <c r="K185" i="39"/>
  <c r="V39" i="39"/>
  <c r="K215" i="6"/>
  <c r="H17" i="5"/>
  <c r="I69" i="14" s="1"/>
  <c r="I6" i="6"/>
  <c r="E61" i="6"/>
  <c r="G56" i="14" s="1"/>
  <c r="V20" i="39"/>
  <c r="I61" i="6"/>
  <c r="K193" i="6"/>
  <c r="F17" i="5"/>
  <c r="G69" i="14" s="1"/>
  <c r="G6" i="6"/>
  <c r="I55" i="14" s="1"/>
  <c r="K219" i="6"/>
  <c r="U58" i="39"/>
  <c r="U6" i="39" s="1"/>
  <c r="J66" i="14" s="1"/>
  <c r="I223" i="6"/>
  <c r="I171" i="6" s="1"/>
  <c r="K58" i="6"/>
  <c r="R58" i="6"/>
  <c r="R6" i="6" s="1"/>
  <c r="I59" i="14" s="1"/>
  <c r="K207" i="39"/>
  <c r="K212" i="6"/>
  <c r="F21" i="32"/>
  <c r="J17" i="32"/>
  <c r="J15" i="32"/>
  <c r="K191" i="39"/>
  <c r="Q58" i="39"/>
  <c r="Q6" i="39" s="1"/>
  <c r="H66" i="14" s="1"/>
  <c r="V47" i="39"/>
  <c r="K214" i="6"/>
  <c r="V31" i="39"/>
  <c r="K199" i="6"/>
  <c r="K217" i="39"/>
  <c r="K206" i="6"/>
  <c r="V18" i="39"/>
  <c r="S10" i="32"/>
  <c r="S15" i="32"/>
  <c r="K192" i="6"/>
  <c r="K197" i="39"/>
  <c r="J61" i="6"/>
  <c r="J56" i="14" s="1"/>
  <c r="V53" i="6"/>
  <c r="V16" i="39"/>
  <c r="O60" i="39"/>
  <c r="D6" i="39"/>
  <c r="F62" i="14" s="1"/>
  <c r="V45" i="6"/>
  <c r="V40" i="39"/>
  <c r="B70" i="14"/>
  <c r="B69" i="14"/>
  <c r="B98" i="28"/>
  <c r="B5" i="32"/>
  <c r="V58" i="39" l="1"/>
  <c r="J21" i="32"/>
  <c r="S16" i="5"/>
  <c r="H22" i="32"/>
  <c r="I73" i="14" s="1"/>
  <c r="B65" i="1"/>
  <c r="B64" i="3"/>
  <c r="J16" i="5"/>
  <c r="J17" i="5" s="1"/>
  <c r="F171" i="6"/>
  <c r="H58" i="14" s="1"/>
  <c r="C16" i="14" s="1"/>
  <c r="G22" i="32"/>
  <c r="H73" i="14" s="1"/>
  <c r="V58" i="6"/>
  <c r="G171" i="6"/>
  <c r="I58" i="14" s="1"/>
  <c r="F22" i="32"/>
  <c r="G73" i="14" s="1"/>
  <c r="D18" i="5"/>
  <c r="D17" i="5"/>
  <c r="E69" i="14" s="1"/>
  <c r="C17" i="14"/>
  <c r="C25" i="28" s="1"/>
  <c r="K223" i="39"/>
  <c r="S22" i="32" s="1"/>
  <c r="S18" i="32"/>
  <c r="N21" i="32"/>
  <c r="S21" i="32" s="1"/>
  <c r="N22" i="32" a="1"/>
  <c r="N22" i="32" s="1"/>
  <c r="F74" i="14" s="1"/>
  <c r="K223" i="6"/>
  <c r="J22" i="32" s="1"/>
  <c r="C17" i="5"/>
  <c r="D69" i="14" s="1"/>
  <c r="C18" i="14" s="1"/>
  <c r="C18" i="5"/>
  <c r="S17" i="5"/>
  <c r="V60" i="39"/>
  <c r="J18" i="32"/>
  <c r="L18" i="5"/>
  <c r="L17" i="5"/>
  <c r="D70" i="14" s="1"/>
  <c r="I22" i="32"/>
  <c r="J73" i="14" s="1"/>
  <c r="B73" i="14"/>
  <c r="B99" i="28"/>
  <c r="B74" i="14"/>
  <c r="E2" i="40" l="1"/>
  <c r="C26" i="28"/>
  <c r="G2" i="5"/>
  <c r="C24" i="28"/>
  <c r="E2" i="39"/>
  <c r="E2" i="6"/>
  <c r="B66" i="1"/>
  <c r="B65" i="3"/>
  <c r="K171" i="6"/>
  <c r="K171" i="39"/>
  <c r="C19" i="14"/>
  <c r="C27" i="28" l="1"/>
  <c r="G2" i="32"/>
  <c r="B67" i="1"/>
  <c r="B66" i="3"/>
  <c r="C5" i="14"/>
  <c r="C28" i="28" l="1"/>
  <c r="D3" i="28"/>
  <c r="B68" i="1"/>
  <c r="B67" i="3"/>
  <c r="B69" i="1" l="1"/>
  <c r="B68" i="3"/>
  <c r="B70" i="1" l="1"/>
  <c r="B69" i="3"/>
  <c r="B71" i="1" l="1"/>
  <c r="B70" i="3"/>
  <c r="B71" i="3" l="1"/>
  <c r="B72" i="1"/>
  <c r="B72" i="3" l="1"/>
  <c r="B73" i="1"/>
  <c r="B73" i="3" l="1"/>
  <c r="B74" i="1"/>
  <c r="B74" i="3" l="1"/>
  <c r="B75" i="1"/>
  <c r="B76" i="1" l="1"/>
  <c r="B75" i="3"/>
  <c r="B77" i="1" l="1"/>
  <c r="B76" i="3"/>
  <c r="B78" i="1" l="1"/>
  <c r="B77" i="3"/>
  <c r="B79" i="1" l="1"/>
  <c r="B78" i="3"/>
  <c r="B80" i="1" l="1"/>
  <c r="B79" i="3"/>
  <c r="B81" i="1" l="1"/>
  <c r="B80" i="3"/>
  <c r="B82" i="1" l="1"/>
  <c r="B81" i="3"/>
  <c r="B83" i="1" l="1"/>
  <c r="B82" i="3"/>
  <c r="B83" i="3" l="1"/>
  <c r="B84" i="1"/>
  <c r="B84" i="3" l="1"/>
  <c r="B85" i="1"/>
  <c r="B85" i="3" l="1"/>
  <c r="B86" i="1"/>
  <c r="B86" i="3" l="1"/>
  <c r="B87" i="1"/>
  <c r="B88" i="1" l="1"/>
  <c r="B87" i="3"/>
  <c r="B89" i="1" l="1"/>
  <c r="B88" i="3"/>
  <c r="B90" i="1" l="1"/>
  <c r="B89" i="3"/>
  <c r="B91" i="1" l="1"/>
  <c r="B90" i="3"/>
  <c r="B92" i="1" l="1"/>
  <c r="B91" i="3"/>
  <c r="B93" i="1" l="1"/>
  <c r="B92" i="3"/>
  <c r="B94" i="1" l="1"/>
  <c r="B93" i="3"/>
  <c r="B95" i="1" l="1"/>
  <c r="B94" i="3"/>
  <c r="B95" i="3" l="1"/>
  <c r="B96" i="1"/>
  <c r="B96" i="3" l="1"/>
  <c r="B97" i="1"/>
  <c r="B97" i="3" l="1"/>
  <c r="B98" i="1"/>
  <c r="B98" i="3" l="1"/>
  <c r="B99" i="1"/>
  <c r="B100" i="1" l="1"/>
  <c r="B99" i="3"/>
  <c r="B101" i="1" l="1"/>
  <c r="B100" i="3"/>
  <c r="B102" i="1" l="1"/>
  <c r="B101" i="3"/>
  <c r="B103" i="1" l="1"/>
  <c r="B102" i="3"/>
  <c r="B104" i="1" l="1"/>
  <c r="B103" i="3"/>
  <c r="B105" i="1" l="1"/>
  <c r="B104" i="3"/>
  <c r="B106" i="1" l="1"/>
  <c r="B105" i="3"/>
  <c r="B107" i="1" l="1"/>
  <c r="B106" i="3"/>
  <c r="B107" i="3" l="1"/>
  <c r="B108" i="1"/>
  <c r="B108" i="3" l="1"/>
  <c r="B109" i="1"/>
  <c r="B109" i="3" l="1"/>
  <c r="B110" i="1"/>
  <c r="B110" i="3" l="1"/>
  <c r="B111" i="1"/>
  <c r="B112" i="1" l="1"/>
  <c r="B111" i="3"/>
  <c r="B113" i="1" l="1"/>
  <c r="B112" i="3"/>
  <c r="B114" i="1" l="1"/>
  <c r="B113" i="3"/>
  <c r="B115" i="1" l="1"/>
  <c r="B114" i="3"/>
  <c r="B116" i="1" l="1"/>
  <c r="B115" i="3"/>
  <c r="B117" i="1" l="1"/>
  <c r="B116" i="3"/>
  <c r="B118" i="1" l="1"/>
  <c r="B117" i="3"/>
  <c r="B119" i="1" l="1"/>
  <c r="B118" i="3"/>
  <c r="B119" i="3" l="1"/>
  <c r="B120" i="1"/>
  <c r="B120" i="3" l="1"/>
  <c r="B121" i="1"/>
  <c r="B121" i="3" l="1"/>
  <c r="B122" i="1"/>
  <c r="B122" i="3" l="1"/>
  <c r="B123" i="1"/>
  <c r="B124" i="1" l="1"/>
  <c r="B123" i="3"/>
  <c r="B125" i="1" l="1"/>
  <c r="B124" i="3"/>
  <c r="B126" i="1" l="1"/>
  <c r="B125" i="3"/>
  <c r="B127" i="1" l="1"/>
  <c r="B126" i="3"/>
  <c r="B128" i="1" l="1"/>
  <c r="B127" i="3"/>
  <c r="B129" i="1" l="1"/>
  <c r="B128" i="3"/>
  <c r="B130" i="1" l="1"/>
  <c r="B129" i="3"/>
  <c r="B131" i="1" l="1"/>
  <c r="B130" i="3"/>
  <c r="B131" i="3" l="1"/>
  <c r="B132" i="1"/>
  <c r="B132" i="3" l="1"/>
  <c r="B133" i="1"/>
  <c r="B133" i="3" l="1"/>
  <c r="B134" i="1"/>
  <c r="B134" i="3" l="1"/>
  <c r="B135" i="1"/>
  <c r="B136" i="1" l="1"/>
  <c r="B135" i="3"/>
  <c r="B137" i="1" l="1"/>
  <c r="B136" i="3"/>
  <c r="B138" i="1" l="1"/>
  <c r="B137" i="3"/>
  <c r="B139" i="1" l="1"/>
  <c r="B138" i="3"/>
  <c r="B140" i="1" l="1"/>
  <c r="B139" i="3"/>
  <c r="B141" i="1" l="1"/>
  <c r="B140" i="3"/>
  <c r="B142" i="1" l="1"/>
  <c r="B141" i="3"/>
  <c r="B143" i="1" l="1"/>
  <c r="B142" i="3"/>
  <c r="B143" i="3" l="1"/>
  <c r="B144" i="1"/>
  <c r="B144" i="3" l="1"/>
  <c r="B145" i="1"/>
  <c r="B145" i="3" l="1"/>
  <c r="B146" i="1"/>
  <c r="B146" i="3" l="1"/>
  <c r="B147" i="1"/>
  <c r="B148" i="1" l="1"/>
  <c r="B147" i="3"/>
  <c r="B149" i="1" l="1"/>
  <c r="B148" i="3"/>
  <c r="B150" i="1" l="1"/>
  <c r="B149" i="3"/>
  <c r="B151" i="1" l="1"/>
  <c r="B150" i="3"/>
  <c r="B152" i="1" l="1"/>
  <c r="B151" i="3"/>
  <c r="B153" i="1" l="1"/>
  <c r="B152" i="3"/>
  <c r="B154" i="1" l="1"/>
  <c r="B153" i="3"/>
  <c r="B155" i="1" l="1"/>
  <c r="B154" i="3"/>
  <c r="B155" i="3" l="1"/>
  <c r="B156" i="1"/>
  <c r="B156" i="3" l="1"/>
  <c r="B157" i="1"/>
  <c r="B157" i="3" l="1"/>
  <c r="B158" i="1"/>
  <c r="B158" i="3" l="1"/>
  <c r="B159" i="1"/>
  <c r="B160" i="1" l="1"/>
  <c r="B159" i="3"/>
  <c r="B161" i="1" l="1"/>
  <c r="B160" i="3"/>
  <c r="B162" i="1" l="1"/>
  <c r="B161" i="3"/>
  <c r="B163" i="1" l="1"/>
  <c r="B162" i="3"/>
  <c r="B164" i="1" l="1"/>
  <c r="B163" i="3"/>
  <c r="B165" i="1" l="1"/>
  <c r="B164" i="3"/>
  <c r="B166" i="1" l="1"/>
  <c r="B165" i="3"/>
  <c r="B167" i="1" l="1"/>
  <c r="B166" i="3"/>
  <c r="B167" i="3" l="1"/>
  <c r="B168" i="1"/>
  <c r="B168" i="3" l="1"/>
  <c r="B169" i="1"/>
  <c r="B169" i="3" l="1"/>
  <c r="B170" i="1"/>
  <c r="B170" i="3" l="1"/>
  <c r="B171" i="1"/>
  <c r="B172" i="1" l="1"/>
  <c r="B171" i="3"/>
  <c r="B173" i="1" l="1"/>
  <c r="B172" i="3"/>
  <c r="B174" i="1" l="1"/>
  <c r="B173" i="3"/>
  <c r="B175" i="1" l="1"/>
  <c r="B174" i="3"/>
  <c r="B176" i="1" l="1"/>
  <c r="B175" i="3"/>
  <c r="B177" i="1" l="1"/>
  <c r="B176" i="3"/>
  <c r="B178" i="1" l="1"/>
  <c r="B177" i="3"/>
  <c r="B179" i="1" l="1"/>
  <c r="B178" i="3"/>
  <c r="B179" i="3" l="1"/>
  <c r="B180" i="1"/>
  <c r="B180" i="3" l="1"/>
  <c r="B181" i="1"/>
  <c r="B181" i="3" l="1"/>
  <c r="B182" i="1"/>
  <c r="B182" i="3" l="1"/>
  <c r="B183" i="1"/>
  <c r="B184" i="1" l="1"/>
  <c r="B183" i="3"/>
  <c r="B185" i="1" l="1"/>
  <c r="B184" i="3"/>
  <c r="B186" i="1" l="1"/>
  <c r="B185" i="3"/>
  <c r="B187" i="1" l="1"/>
  <c r="B186" i="3"/>
  <c r="B188" i="1" l="1"/>
  <c r="B187" i="3"/>
  <c r="B189" i="1" l="1"/>
  <c r="B188" i="3"/>
  <c r="B190" i="1" l="1"/>
  <c r="B189" i="3"/>
  <c r="B191" i="1" l="1"/>
  <c r="B190" i="3"/>
  <c r="B191" i="3" l="1"/>
  <c r="B192" i="1"/>
  <c r="B192" i="3" l="1"/>
  <c r="B193" i="1"/>
  <c r="B193" i="3" l="1"/>
  <c r="B194" i="1"/>
  <c r="B194" i="3" l="1"/>
  <c r="B195" i="1"/>
  <c r="B196" i="1" l="1"/>
  <c r="B195" i="3"/>
  <c r="B197" i="1" l="1"/>
  <c r="B196" i="3"/>
  <c r="B198" i="1" l="1"/>
  <c r="B197" i="3"/>
  <c r="B199" i="1" l="1"/>
  <c r="B198" i="3"/>
  <c r="B200" i="1" l="1"/>
  <c r="B199" i="3"/>
  <c r="B201" i="1" l="1"/>
  <c r="B200" i="3"/>
  <c r="B202" i="1" l="1"/>
  <c r="B201" i="3"/>
  <c r="B203" i="1" l="1"/>
  <c r="B202" i="3"/>
  <c r="B203" i="3" l="1"/>
  <c r="B204" i="1"/>
  <c r="B204" i="3" l="1"/>
  <c r="B205" i="1"/>
  <c r="B205" i="3" l="1"/>
  <c r="B206" i="1"/>
  <c r="B206" i="3" l="1"/>
  <c r="B207" i="1"/>
  <c r="B208" i="1" l="1"/>
  <c r="B207" i="3"/>
  <c r="B209" i="1" l="1"/>
  <c r="B208" i="3"/>
  <c r="B210" i="1" l="1"/>
  <c r="B209" i="3"/>
  <c r="B211" i="1" l="1"/>
  <c r="B210" i="3"/>
  <c r="B212" i="1" l="1"/>
  <c r="B211" i="3"/>
  <c r="B213" i="1" l="1"/>
  <c r="B212" i="3"/>
  <c r="B214" i="1" l="1"/>
  <c r="B213" i="3"/>
  <c r="B215" i="1" l="1"/>
  <c r="B214" i="3"/>
  <c r="B215" i="3" l="1"/>
  <c r="B216" i="1"/>
  <c r="B216" i="3" l="1"/>
  <c r="B217" i="1"/>
  <c r="B217" i="3" l="1"/>
  <c r="B218" i="1"/>
  <c r="B218" i="3" l="1"/>
  <c r="B219" i="1"/>
  <c r="B220" i="1" l="1"/>
  <c r="B219" i="3"/>
  <c r="B221" i="1" l="1"/>
  <c r="B220" i="3"/>
  <c r="B222" i="1" l="1"/>
  <c r="B221" i="3"/>
  <c r="B223" i="1" l="1"/>
  <c r="B222" i="3"/>
  <c r="B224" i="1" l="1"/>
  <c r="B223" i="3"/>
  <c r="B225" i="1" l="1"/>
  <c r="B224" i="3"/>
  <c r="B226" i="1" l="1"/>
  <c r="B225" i="3"/>
  <c r="B227" i="1" l="1"/>
  <c r="B226" i="3"/>
  <c r="B227" i="3" l="1"/>
  <c r="B228" i="1"/>
  <c r="B228" i="3" l="1"/>
  <c r="B229" i="1"/>
  <c r="B229" i="3" l="1"/>
  <c r="B230" i="1"/>
  <c r="B230" i="3" l="1"/>
  <c r="B231" i="1"/>
  <c r="B232" i="1" l="1"/>
  <c r="B231" i="3"/>
  <c r="B233" i="1" l="1"/>
  <c r="B232" i="3"/>
  <c r="B234" i="1" l="1"/>
  <c r="B233" i="3"/>
  <c r="B235" i="1" l="1"/>
  <c r="B234" i="3"/>
  <c r="B236" i="1" l="1"/>
  <c r="B235" i="3"/>
  <c r="B237" i="1" l="1"/>
  <c r="B236" i="3"/>
  <c r="B238" i="1" l="1"/>
  <c r="B237" i="3"/>
  <c r="B239" i="1" l="1"/>
  <c r="B238" i="3"/>
  <c r="B239" i="3" l="1"/>
  <c r="B240" i="1"/>
  <c r="B240" i="3" l="1"/>
  <c r="B241" i="1"/>
  <c r="B241" i="3" l="1"/>
  <c r="B242" i="1"/>
  <c r="B242" i="3" l="1"/>
  <c r="B243" i="1"/>
  <c r="B243" i="3" l="1"/>
  <c r="B244" i="1"/>
  <c r="B245" i="1" l="1"/>
  <c r="B244" i="3"/>
  <c r="B246" i="1" l="1"/>
  <c r="B245" i="3"/>
  <c r="B247" i="1" l="1"/>
  <c r="B246" i="3"/>
  <c r="B248" i="1" l="1"/>
  <c r="B247" i="3"/>
  <c r="B248" i="3" l="1"/>
  <c r="B249" i="1"/>
  <c r="B249" i="3" l="1"/>
  <c r="B250" i="1"/>
  <c r="B250" i="3" l="1"/>
  <c r="B251" i="1"/>
  <c r="B251" i="3" l="1"/>
  <c r="B252" i="1"/>
  <c r="B252" i="3" l="1"/>
  <c r="B253" i="1"/>
  <c r="B254" i="1" l="1"/>
  <c r="B253" i="3"/>
  <c r="B254" i="3" l="1"/>
  <c r="B255" i="1"/>
  <c r="B255" i="3" l="1"/>
  <c r="B256" i="1"/>
  <c r="B257" i="1" l="1"/>
  <c r="B256" i="3"/>
  <c r="B258" i="1" l="1"/>
  <c r="B257" i="3"/>
  <c r="B258" i="3" l="1"/>
  <c r="B259" i="1"/>
  <c r="B259" i="3" l="1"/>
  <c r="B260" i="1"/>
  <c r="B261" i="1" l="1"/>
  <c r="B260" i="3"/>
  <c r="B262" i="1" l="1"/>
  <c r="B261" i="3"/>
  <c r="B263" i="1" l="1"/>
  <c r="B262" i="3"/>
  <c r="B264" i="1" l="1"/>
  <c r="B263" i="3"/>
  <c r="B265" i="1" l="1"/>
  <c r="B264" i="3"/>
  <c r="B266" i="1" l="1"/>
  <c r="B265" i="3"/>
  <c r="B267" i="1" l="1"/>
  <c r="B266" i="3"/>
  <c r="B268" i="1" l="1"/>
  <c r="B267" i="3"/>
  <c r="B269" i="1" l="1"/>
  <c r="B268" i="3"/>
  <c r="B270" i="1" l="1"/>
  <c r="B269" i="3"/>
  <c r="B271" i="1" l="1"/>
  <c r="B270" i="3"/>
  <c r="B272" i="1" l="1"/>
  <c r="B271" i="3"/>
  <c r="B273" i="1" l="1"/>
  <c r="B272" i="3"/>
  <c r="B274" i="1" l="1"/>
  <c r="B273" i="3"/>
  <c r="B275" i="1" l="1"/>
  <c r="B274" i="3"/>
  <c r="B276" i="1" l="1"/>
  <c r="B275" i="3"/>
  <c r="B277" i="1" l="1"/>
  <c r="B276" i="3"/>
  <c r="B278" i="1" l="1"/>
  <c r="B277" i="3"/>
  <c r="B279" i="1" l="1"/>
  <c r="B278" i="3"/>
  <c r="B280" i="1" l="1"/>
  <c r="B279" i="3"/>
  <c r="B281" i="1" l="1"/>
  <c r="B280" i="3"/>
  <c r="B282" i="1" l="1"/>
  <c r="B281" i="3"/>
  <c r="B283" i="1" l="1"/>
  <c r="B282" i="3"/>
  <c r="B284" i="1" l="1"/>
  <c r="B283" i="3"/>
  <c r="B285" i="1" l="1"/>
  <c r="B284" i="3"/>
  <c r="B286" i="1" l="1"/>
  <c r="B285" i="3"/>
  <c r="B287" i="1" l="1"/>
  <c r="B286" i="3"/>
  <c r="B288" i="1" l="1"/>
  <c r="B287" i="3"/>
  <c r="B289" i="1" l="1"/>
  <c r="B288" i="3"/>
  <c r="B290" i="1" l="1"/>
  <c r="B289" i="3"/>
  <c r="B291" i="1" l="1"/>
  <c r="B290" i="3"/>
  <c r="B292" i="1" l="1"/>
  <c r="B291" i="3"/>
  <c r="B293" i="1" l="1"/>
  <c r="B292" i="3"/>
  <c r="B294" i="1" l="1"/>
  <c r="B293" i="3"/>
  <c r="B295" i="1" l="1"/>
  <c r="B294" i="3"/>
  <c r="B296" i="1" l="1"/>
  <c r="B295" i="3"/>
  <c r="B297" i="1" l="1"/>
  <c r="B296" i="3"/>
  <c r="B298" i="1" l="1"/>
  <c r="B297" i="3"/>
  <c r="B299" i="1" l="1"/>
  <c r="B298" i="3"/>
  <c r="B300" i="1" l="1"/>
  <c r="B299" i="3"/>
  <c r="B301" i="1" l="1"/>
  <c r="B300" i="3"/>
  <c r="B302" i="1" l="1"/>
  <c r="B301" i="3"/>
  <c r="B303" i="1" l="1"/>
  <c r="B302" i="3"/>
  <c r="B304" i="1" l="1"/>
  <c r="B303" i="3"/>
  <c r="B305" i="1" l="1"/>
  <c r="B304" i="3"/>
  <c r="B306" i="1" l="1"/>
  <c r="B305" i="3"/>
  <c r="B307" i="1" l="1"/>
  <c r="B306" i="3"/>
  <c r="B308" i="1" l="1"/>
  <c r="B307" i="3"/>
  <c r="B309" i="1" l="1"/>
  <c r="B308" i="3"/>
  <c r="B310" i="1" l="1"/>
  <c r="B309" i="3"/>
  <c r="B311" i="1" l="1"/>
  <c r="B310" i="3"/>
  <c r="B312" i="1" l="1"/>
  <c r="B311" i="3"/>
  <c r="B313" i="1" l="1"/>
  <c r="B312" i="3"/>
  <c r="B314" i="1" l="1"/>
  <c r="B313" i="3"/>
  <c r="B315" i="1" l="1"/>
  <c r="B314" i="3"/>
  <c r="B316" i="1" l="1"/>
  <c r="B315" i="3"/>
  <c r="B317" i="1" l="1"/>
  <c r="B316" i="3"/>
  <c r="B318" i="1" l="1"/>
  <c r="B317" i="3"/>
  <c r="B319" i="1" l="1"/>
  <c r="B318" i="3"/>
  <c r="B320" i="1" l="1"/>
  <c r="B319" i="3"/>
  <c r="B321" i="1" l="1"/>
  <c r="B320" i="3"/>
  <c r="B322" i="1" l="1"/>
  <c r="B321" i="3"/>
  <c r="B323" i="1" l="1"/>
  <c r="B322" i="3"/>
  <c r="B324" i="1" l="1"/>
  <c r="B323" i="3"/>
  <c r="B325" i="1" l="1"/>
  <c r="B324" i="3"/>
  <c r="B326" i="1" l="1"/>
  <c r="B325" i="3"/>
  <c r="B327" i="1" l="1"/>
  <c r="B326" i="3"/>
  <c r="B328" i="1" l="1"/>
  <c r="B327" i="3"/>
  <c r="B329" i="1" l="1"/>
  <c r="B328" i="3"/>
  <c r="B330" i="1" l="1"/>
  <c r="B329" i="3"/>
  <c r="B330" i="3" l="1"/>
  <c r="B331" i="1"/>
  <c r="B331" i="3" l="1"/>
  <c r="B332" i="1"/>
  <c r="B333" i="1" l="1"/>
  <c r="B332" i="3"/>
  <c r="B333" i="3" l="1"/>
  <c r="B334" i="1"/>
  <c r="B335" i="1" l="1"/>
  <c r="B334" i="3"/>
  <c r="B336" i="1" l="1"/>
  <c r="B335" i="3"/>
  <c r="B336" i="3" l="1"/>
  <c r="B337" i="1"/>
  <c r="B337" i="3" l="1"/>
  <c r="B338" i="1"/>
  <c r="B338" i="3" l="1"/>
  <c r="B339" i="1"/>
  <c r="B340" i="1" l="1"/>
  <c r="B339" i="3"/>
  <c r="B340" i="3" l="1"/>
  <c r="B341" i="1"/>
  <c r="B342" i="1" l="1"/>
  <c r="B341" i="3"/>
  <c r="B342" i="3" l="1"/>
  <c r="B343" i="1"/>
  <c r="B344" i="1" l="1"/>
  <c r="B343" i="3"/>
  <c r="B345" i="1" l="1"/>
  <c r="B344" i="3"/>
  <c r="B346" i="1" l="1"/>
  <c r="B345" i="3"/>
  <c r="B346" i="3" l="1"/>
  <c r="B347" i="1"/>
  <c r="B348" i="1" l="1"/>
  <c r="B347" i="3"/>
  <c r="B348" i="3" l="1"/>
  <c r="B349" i="1"/>
  <c r="B349" i="3" l="1"/>
  <c r="B350" i="1"/>
  <c r="B351" i="1" l="1"/>
  <c r="B350" i="3"/>
  <c r="B351" i="3" l="1"/>
  <c r="B352" i="1"/>
  <c r="B353" i="1" l="1"/>
  <c r="B352" i="3"/>
  <c r="B353" i="3" l="1"/>
  <c r="B354" i="1"/>
  <c r="B355" i="1" l="1"/>
  <c r="B354" i="3"/>
  <c r="B356" i="1" l="1"/>
  <c r="B355" i="3"/>
  <c r="B356" i="3" l="1"/>
  <c r="B357" i="1"/>
  <c r="B357" i="3" l="1"/>
  <c r="B358" i="1"/>
  <c r="B358" i="3" l="1"/>
  <c r="B359" i="1"/>
  <c r="B359" i="3" l="1"/>
  <c r="B360" i="1"/>
  <c r="B361" i="1" l="1"/>
  <c r="B360" i="3"/>
  <c r="B361" i="3" l="1"/>
  <c r="B362" i="1"/>
  <c r="B363" i="1" l="1"/>
  <c r="B362" i="3"/>
  <c r="B363" i="3" l="1"/>
  <c r="B364" i="1"/>
  <c r="B365" i="1" l="1"/>
  <c r="B364" i="3"/>
  <c r="B366" i="1" l="1"/>
  <c r="B365" i="3"/>
  <c r="B366" i="3" l="1"/>
  <c r="B367" i="1"/>
  <c r="B367" i="3" l="1"/>
  <c r="B368" i="1"/>
  <c r="B368" i="3" l="1"/>
  <c r="B369" i="1"/>
  <c r="B369" i="3" l="1"/>
  <c r="B370" i="1"/>
  <c r="B371" i="1" l="1"/>
  <c r="B370" i="3"/>
  <c r="B372" i="1" l="1"/>
  <c r="B371" i="3"/>
  <c r="B372" i="3" l="1"/>
  <c r="B373" i="1"/>
  <c r="B373" i="3" l="1"/>
  <c r="B374" i="1"/>
  <c r="B375" i="1" l="1"/>
  <c r="B374" i="3"/>
  <c r="B375" i="3" l="1"/>
  <c r="B376" i="1"/>
  <c r="B376" i="3" l="1"/>
  <c r="B377" i="1"/>
  <c r="B377" i="3" l="1"/>
  <c r="B378" i="1"/>
  <c r="B378" i="3" l="1"/>
  <c r="B379" i="1"/>
  <c r="B379" i="3" l="1"/>
  <c r="B380" i="1"/>
  <c r="B381" i="1" l="1"/>
  <c r="B380" i="3"/>
  <c r="B381" i="3" l="1"/>
  <c r="B382" i="1"/>
  <c r="B382" i="3" l="1"/>
  <c r="B383" i="1"/>
  <c r="B384" i="1" l="1"/>
  <c r="B383" i="3"/>
  <c r="B384" i="3" l="1"/>
  <c r="B385" i="1"/>
  <c r="B385" i="3" l="1"/>
  <c r="B386" i="1"/>
  <c r="B386" i="3" l="1"/>
  <c r="B387" i="1"/>
  <c r="B387" i="3" l="1"/>
  <c r="B388" i="1"/>
  <c r="B389" i="1" l="1"/>
  <c r="B388" i="3"/>
  <c r="B389" i="3" l="1"/>
  <c r="B390" i="1"/>
  <c r="B390" i="3" l="1"/>
  <c r="B391" i="1"/>
  <c r="B391" i="3" l="1"/>
  <c r="B392" i="1"/>
  <c r="B393" i="1" l="1"/>
  <c r="B392" i="3"/>
  <c r="B394" i="1" l="1"/>
  <c r="B393" i="3"/>
  <c r="B394" i="3" l="1"/>
  <c r="B395" i="1"/>
  <c r="B395" i="3" l="1"/>
  <c r="B396" i="1"/>
  <c r="B396" i="3" l="1"/>
  <c r="B397" i="1"/>
  <c r="B397" i="3" l="1"/>
  <c r="B398" i="1"/>
  <c r="B398" i="3" l="1"/>
  <c r="B399" i="1"/>
  <c r="B399" i="3" l="1"/>
  <c r="B400" i="1"/>
  <c r="B400" i="3" l="1"/>
  <c r="B401" i="1"/>
  <c r="B401" i="3" l="1"/>
  <c r="B402" i="1"/>
  <c r="B402" i="3" l="1"/>
  <c r="B403" i="1"/>
  <c r="B403" i="3" l="1"/>
  <c r="B404" i="1"/>
  <c r="B405" i="1" l="1"/>
  <c r="B404" i="3"/>
  <c r="B405" i="3" l="1"/>
  <c r="B406" i="1"/>
  <c r="B406" i="3" l="1"/>
  <c r="B407" i="1"/>
  <c r="B407" i="3" l="1"/>
  <c r="B408" i="1"/>
  <c r="B409" i="1" l="1"/>
  <c r="B408" i="3"/>
  <c r="B409" i="3" l="1"/>
  <c r="B410" i="1"/>
  <c r="B411" i="1" l="1"/>
  <c r="B410" i="3"/>
  <c r="B411" i="3" l="1"/>
  <c r="B412" i="1"/>
  <c r="B413" i="1" l="1"/>
  <c r="B412" i="3"/>
  <c r="B414" i="1" l="1"/>
  <c r="B413" i="3"/>
  <c r="B415" i="1" l="1"/>
  <c r="B414" i="3"/>
  <c r="B415" i="3" l="1"/>
  <c r="B416" i="1"/>
  <c r="B416" i="3" l="1"/>
  <c r="B417" i="1"/>
  <c r="B418" i="1" l="1"/>
  <c r="B417" i="3"/>
  <c r="B419" i="1" l="1"/>
  <c r="B418" i="3"/>
  <c r="B420" i="1" l="1"/>
  <c r="B419" i="3"/>
  <c r="B421" i="1" l="1"/>
  <c r="B420" i="3"/>
  <c r="B422" i="1" l="1"/>
  <c r="B421" i="3"/>
  <c r="B422" i="3" l="1"/>
  <c r="B423" i="1"/>
  <c r="B424" i="1" l="1"/>
  <c r="B423" i="3"/>
  <c r="B425" i="1" l="1"/>
  <c r="B424" i="3"/>
  <c r="B426" i="1" l="1"/>
  <c r="B425" i="3"/>
  <c r="B427" i="1" l="1"/>
  <c r="B426" i="3"/>
  <c r="B428" i="1" l="1"/>
  <c r="B427" i="3"/>
  <c r="B428" i="3" l="1"/>
  <c r="B429" i="1"/>
  <c r="B429" i="3" l="1"/>
  <c r="B430" i="1"/>
  <c r="B431" i="1" l="1"/>
  <c r="B430" i="3"/>
  <c r="B431" i="3" l="1"/>
  <c r="B432" i="1"/>
  <c r="B432" i="3" l="1"/>
  <c r="B433" i="1"/>
  <c r="B434" i="1" l="1"/>
  <c r="B433" i="3"/>
  <c r="B435" i="1" l="1"/>
  <c r="B434" i="3"/>
  <c r="B435" i="3" l="1"/>
  <c r="B436" i="1"/>
  <c r="B436" i="3" l="1"/>
  <c r="B437" i="1"/>
  <c r="B438" i="1" l="1"/>
  <c r="B437" i="3"/>
  <c r="B439" i="1" l="1"/>
  <c r="B438" i="3"/>
  <c r="B439" i="3" l="1"/>
  <c r="B440" i="1"/>
  <c r="B441" i="1" l="1"/>
  <c r="B440" i="3"/>
  <c r="B442" i="1" l="1"/>
  <c r="B441" i="3"/>
  <c r="B442" i="3" l="1"/>
  <c r="B443" i="1"/>
  <c r="B444" i="1" l="1"/>
  <c r="B443" i="3"/>
  <c r="B444" i="3" l="1"/>
  <c r="B445" i="1"/>
  <c r="B446" i="1" l="1"/>
  <c r="B445" i="3"/>
  <c r="B447" i="1" l="1"/>
  <c r="B446" i="3"/>
  <c r="B447" i="3" l="1"/>
  <c r="B448" i="1"/>
  <c r="B449" i="1" l="1"/>
  <c r="B448" i="3"/>
  <c r="B449" i="3" l="1"/>
  <c r="B450" i="1"/>
  <c r="B451" i="1" l="1"/>
  <c r="B450" i="3"/>
  <c r="B451" i="3" l="1"/>
  <c r="B452" i="1"/>
  <c r="B453" i="1" l="1"/>
  <c r="B452" i="3"/>
  <c r="B454" i="1" l="1"/>
  <c r="B453" i="3"/>
  <c r="B454" i="3" l="1"/>
  <c r="B455" i="1"/>
  <c r="B456" i="1" l="1"/>
  <c r="B455" i="3"/>
  <c r="B456" i="3" l="1"/>
  <c r="B457" i="1"/>
  <c r="B458" i="1" l="1"/>
  <c r="B457" i="3"/>
  <c r="B459" i="1" l="1"/>
  <c r="B458" i="3"/>
  <c r="B459" i="3" l="1"/>
  <c r="B460" i="1"/>
  <c r="B460" i="3" l="1"/>
  <c r="B461" i="1"/>
  <c r="B462" i="1" l="1"/>
  <c r="B461" i="3"/>
  <c r="B463" i="1" l="1"/>
  <c r="B462" i="3"/>
  <c r="B464" i="1" l="1"/>
  <c r="B463" i="3"/>
  <c r="B464" i="3" l="1"/>
  <c r="B465" i="1"/>
  <c r="B466" i="1" l="1"/>
  <c r="B465" i="3"/>
  <c r="B466" i="3" l="1"/>
  <c r="B467" i="1"/>
  <c r="B467" i="3" l="1"/>
  <c r="B468" i="1"/>
  <c r="B468" i="3" l="1"/>
  <c r="B469" i="1"/>
  <c r="B470" i="1" l="1"/>
  <c r="B469" i="3"/>
  <c r="B471" i="1" l="1"/>
  <c r="B470" i="3"/>
  <c r="B472" i="1" l="1"/>
  <c r="B471" i="3"/>
  <c r="B473" i="1" l="1"/>
  <c r="B472" i="3"/>
  <c r="B474" i="1" l="1"/>
  <c r="B473" i="3"/>
  <c r="B475" i="1" l="1"/>
  <c r="B474" i="3"/>
  <c r="B476" i="1" l="1"/>
  <c r="B475" i="3"/>
  <c r="B476" i="3" l="1"/>
  <c r="B477" i="1"/>
  <c r="B477" i="3" l="1"/>
  <c r="B478" i="1"/>
  <c r="B479" i="1" l="1"/>
  <c r="B478" i="3"/>
  <c r="B480" i="1" l="1"/>
  <c r="B479" i="3"/>
  <c r="B481" i="1" l="1"/>
  <c r="B480" i="3"/>
  <c r="B482" i="1" l="1"/>
  <c r="B481" i="3"/>
  <c r="B483" i="1" l="1"/>
  <c r="B482" i="3"/>
  <c r="B484" i="1" l="1"/>
  <c r="B483" i="3"/>
  <c r="B485" i="1" l="1"/>
  <c r="B484" i="3"/>
  <c r="B486" i="1" l="1"/>
  <c r="B485" i="3"/>
  <c r="B487" i="1" l="1"/>
  <c r="B486" i="3"/>
  <c r="B488" i="1" l="1"/>
  <c r="B487" i="3"/>
  <c r="B489" i="1" l="1"/>
  <c r="B488" i="3"/>
  <c r="B490" i="1" l="1"/>
  <c r="B489" i="3"/>
  <c r="B490" i="3" l="1"/>
  <c r="B491" i="1"/>
  <c r="B492" i="1" l="1"/>
  <c r="B491" i="3"/>
  <c r="B493" i="1" l="1"/>
  <c r="B492" i="3"/>
  <c r="B494" i="1" l="1"/>
  <c r="B493" i="3"/>
  <c r="B495" i="1" l="1"/>
  <c r="B494" i="3"/>
  <c r="B496" i="1" l="1"/>
  <c r="B495" i="3"/>
  <c r="B497" i="1" l="1"/>
  <c r="B496" i="3"/>
  <c r="B498" i="1" l="1"/>
  <c r="B497" i="3"/>
  <c r="B499" i="1" l="1"/>
  <c r="B498" i="3"/>
  <c r="B499" i="3" l="1"/>
  <c r="B500" i="1"/>
  <c r="B501" i="1" l="1"/>
  <c r="B500" i="3"/>
  <c r="B501" i="3" l="1"/>
  <c r="B502" i="1"/>
  <c r="B502" i="3" l="1"/>
  <c r="B503" i="1"/>
  <c r="B504" i="1" l="1"/>
  <c r="B503" i="3"/>
  <c r="B504" i="3" l="1"/>
  <c r="B505" i="1"/>
  <c r="B505" i="3" l="1"/>
  <c r="B506" i="1"/>
  <c r="B507" i="1" l="1"/>
  <c r="B506" i="3"/>
  <c r="B508" i="1" l="1"/>
  <c r="B507" i="3"/>
  <c r="B509" i="1" l="1"/>
  <c r="B508" i="3"/>
  <c r="B510" i="1" l="1"/>
  <c r="B509" i="3"/>
  <c r="B511" i="1" l="1"/>
  <c r="B510" i="3"/>
  <c r="B511" i="3" l="1"/>
  <c r="B512" i="1"/>
  <c r="B512" i="3" l="1"/>
  <c r="B513" i="1"/>
  <c r="B514" i="1" l="1"/>
  <c r="B513" i="3"/>
  <c r="B515" i="1" l="1"/>
  <c r="B514" i="3"/>
  <c r="B515" i="3" l="1"/>
  <c r="B516" i="1"/>
  <c r="B516" i="3" l="1"/>
  <c r="B517" i="1"/>
  <c r="B518" i="1" l="1"/>
  <c r="B517" i="3"/>
  <c r="B519" i="1" l="1"/>
  <c r="B518" i="3"/>
  <c r="B520" i="1" l="1"/>
  <c r="B519" i="3"/>
  <c r="B520" i="3" l="1"/>
  <c r="B521" i="1"/>
  <c r="B522" i="1" l="1"/>
  <c r="B521" i="3"/>
  <c r="B522" i="3" l="1"/>
  <c r="B523" i="1"/>
  <c r="B524" i="1" l="1"/>
  <c r="B523" i="3"/>
  <c r="B525" i="1" l="1"/>
  <c r="B524" i="3"/>
  <c r="B526" i="1" l="1"/>
  <c r="B525" i="3"/>
  <c r="B526" i="3" l="1"/>
  <c r="B527" i="1"/>
  <c r="B528" i="1" l="1"/>
  <c r="B527" i="3"/>
  <c r="B528" i="3" l="1"/>
  <c r="B529" i="1"/>
  <c r="B530" i="1" l="1"/>
  <c r="B529" i="3"/>
  <c r="B531" i="1" l="1"/>
  <c r="B530" i="3"/>
  <c r="B532" i="1" l="1"/>
  <c r="B531" i="3"/>
  <c r="B533" i="1" l="1"/>
  <c r="B532" i="3"/>
  <c r="B534" i="1" l="1"/>
  <c r="B533" i="3"/>
  <c r="B535" i="1" l="1"/>
  <c r="B534" i="3"/>
  <c r="B536" i="1" l="1"/>
  <c r="B535" i="3"/>
  <c r="B537" i="1" l="1"/>
  <c r="B536" i="3"/>
  <c r="B537" i="3" l="1"/>
  <c r="B538" i="1"/>
  <c r="B539" i="1" l="1"/>
  <c r="B538" i="3"/>
  <c r="B540" i="1" l="1"/>
  <c r="B539" i="3"/>
  <c r="B540" i="3" l="1"/>
  <c r="B541" i="1"/>
  <c r="B541" i="3" l="1"/>
  <c r="B542" i="1"/>
  <c r="B543" i="1" l="1"/>
  <c r="B542" i="3"/>
  <c r="B543" i="3" l="1"/>
  <c r="B544" i="1"/>
  <c r="B545" i="1" l="1"/>
  <c r="B544" i="3"/>
  <c r="B546" i="1" l="1"/>
  <c r="B545" i="3"/>
  <c r="B546" i="3" l="1"/>
  <c r="B547" i="1"/>
  <c r="B548" i="1" l="1"/>
  <c r="B547" i="3"/>
  <c r="B548" i="3" l="1"/>
  <c r="B549" i="1"/>
  <c r="B549" i="3" l="1"/>
  <c r="B550" i="1"/>
  <c r="B551" i="1" l="1"/>
  <c r="B550" i="3"/>
  <c r="B551" i="3" l="1"/>
  <c r="B552" i="1"/>
  <c r="B553" i="1" l="1"/>
  <c r="B552" i="3"/>
  <c r="B554" i="1" l="1"/>
  <c r="B553" i="3"/>
  <c r="B554" i="3" l="1"/>
  <c r="B555" i="1"/>
  <c r="B556" i="1" l="1"/>
  <c r="B555" i="3"/>
  <c r="B557" i="1" l="1"/>
  <c r="B556" i="3"/>
  <c r="B558" i="1" l="1"/>
  <c r="B557" i="3"/>
  <c r="B558" i="3" l="1"/>
  <c r="B559" i="1"/>
  <c r="B560" i="1" l="1"/>
  <c r="B559" i="3"/>
  <c r="B560" i="3" l="1"/>
  <c r="B561" i="1"/>
  <c r="B561" i="3" l="1"/>
  <c r="B562" i="1"/>
  <c r="B563" i="1" l="1"/>
  <c r="B562" i="3"/>
  <c r="B564" i="1" l="1"/>
  <c r="B563" i="3"/>
  <c r="B565" i="1" l="1"/>
  <c r="B564" i="3"/>
  <c r="B565" i="3" l="1"/>
  <c r="B566" i="1"/>
  <c r="B566" i="3" l="1"/>
  <c r="B567" i="1"/>
  <c r="B568" i="1" l="1"/>
  <c r="B567" i="3"/>
  <c r="B568" i="3" l="1"/>
  <c r="B569" i="1"/>
  <c r="B570" i="1" l="1"/>
  <c r="B569" i="3"/>
  <c r="B571" i="1" l="1"/>
  <c r="B570" i="3"/>
  <c r="B572" i="1" l="1"/>
  <c r="B571" i="3"/>
  <c r="B573" i="1" l="1"/>
  <c r="B572" i="3"/>
  <c r="B574" i="1" l="1"/>
  <c r="B573" i="3"/>
  <c r="B575" i="1" l="1"/>
  <c r="B574" i="3"/>
  <c r="B576" i="1" l="1"/>
  <c r="B575" i="3"/>
  <c r="B576" i="3" l="1"/>
  <c r="B577" i="1"/>
  <c r="B577" i="3" l="1"/>
  <c r="B578" i="1"/>
  <c r="B579" i="1" l="1"/>
  <c r="B578" i="3"/>
  <c r="B579" i="3" l="1"/>
  <c r="B580" i="1"/>
  <c r="B581" i="1" l="1"/>
  <c r="B580" i="3"/>
  <c r="B581" i="3" l="1"/>
  <c r="B582" i="1"/>
  <c r="B582" i="3" l="1"/>
  <c r="B583" i="1"/>
  <c r="B583" i="3" l="1"/>
  <c r="B584" i="1"/>
  <c r="B584" i="3" l="1"/>
  <c r="B585" i="1"/>
  <c r="B586" i="1" l="1"/>
  <c r="B585" i="3"/>
  <c r="B587" i="1" l="1"/>
  <c r="B586" i="3"/>
  <c r="B588" i="1" l="1"/>
  <c r="B587" i="3"/>
  <c r="B589" i="1" l="1"/>
  <c r="B588" i="3"/>
  <c r="B589" i="3" l="1"/>
  <c r="B590" i="1"/>
  <c r="B591" i="1" l="1"/>
  <c r="B590" i="3"/>
  <c r="B591" i="3" l="1"/>
  <c r="B592" i="1"/>
  <c r="B592" i="3" l="1"/>
  <c r="B593" i="1"/>
  <c r="B594" i="1" l="1"/>
  <c r="B593" i="3"/>
  <c r="B594" i="3" l="1"/>
  <c r="B595" i="1"/>
  <c r="B595" i="3" l="1"/>
  <c r="B596" i="1"/>
  <c r="B596" i="3" l="1"/>
  <c r="B597" i="1"/>
  <c r="B598" i="1" l="1"/>
  <c r="B597" i="3"/>
  <c r="B599" i="1" l="1"/>
  <c r="B598" i="3"/>
  <c r="B599" i="3" l="1"/>
  <c r="B600" i="1"/>
  <c r="B601" i="1" l="1"/>
  <c r="B600" i="3"/>
  <c r="B601" i="3" l="1"/>
  <c r="B602" i="1"/>
  <c r="B603" i="1" l="1"/>
  <c r="B602" i="3"/>
  <c r="B604" i="1" l="1"/>
  <c r="B603" i="3"/>
  <c r="B604" i="3" l="1"/>
  <c r="B605" i="1"/>
  <c r="B605" i="3" l="1"/>
  <c r="B606" i="1"/>
  <c r="B607" i="1" l="1"/>
  <c r="B606" i="3"/>
  <c r="B608" i="1" l="1"/>
  <c r="B607" i="3"/>
  <c r="B609" i="1" l="1"/>
  <c r="B608" i="3"/>
  <c r="B610" i="1" l="1"/>
  <c r="B609" i="3"/>
  <c r="B610" i="3" l="1"/>
  <c r="B611" i="1"/>
  <c r="B612" i="1" l="1"/>
  <c r="B611" i="3"/>
  <c r="B612" i="3" l="1"/>
  <c r="B613" i="1"/>
  <c r="B614" i="1" l="1"/>
  <c r="B613" i="3"/>
  <c r="B615" i="1" l="1"/>
  <c r="B614" i="3"/>
  <c r="B616" i="1" l="1"/>
  <c r="B615" i="3"/>
  <c r="B617" i="1" l="1"/>
  <c r="B616" i="3"/>
  <c r="B618" i="1" l="1"/>
  <c r="B617" i="3"/>
  <c r="B619" i="1" l="1"/>
  <c r="B618" i="3"/>
  <c r="B619" i="3" l="1"/>
  <c r="B620" i="1"/>
  <c r="B620" i="3" l="1"/>
  <c r="B621" i="1"/>
  <c r="B622" i="1" l="1"/>
  <c r="B621" i="3"/>
  <c r="B623" i="1" l="1"/>
  <c r="B622" i="3"/>
  <c r="B624" i="1" l="1"/>
  <c r="B623" i="3"/>
  <c r="B625" i="1" l="1"/>
  <c r="B624" i="3"/>
  <c r="B626" i="1" l="1"/>
  <c r="B625" i="3"/>
  <c r="B627" i="1" l="1"/>
  <c r="B626" i="3"/>
  <c r="B628" i="1" l="1"/>
  <c r="B627" i="3"/>
  <c r="B628" i="3" l="1"/>
  <c r="B629" i="1"/>
  <c r="B630" i="1" l="1"/>
  <c r="B629" i="3"/>
  <c r="B631" i="1" l="1"/>
  <c r="B630" i="3"/>
  <c r="B632" i="1" l="1"/>
  <c r="B631" i="3"/>
  <c r="B632" i="3" l="1"/>
  <c r="B633" i="1"/>
  <c r="B634" i="1" l="1"/>
  <c r="B633" i="3"/>
  <c r="B635" i="1" l="1"/>
  <c r="B634" i="3"/>
  <c r="B636" i="1" l="1"/>
  <c r="B635" i="3"/>
  <c r="B636" i="3" l="1"/>
  <c r="B637" i="1"/>
  <c r="B638" i="1" l="1"/>
  <c r="B637" i="3"/>
  <c r="B639" i="1" l="1"/>
  <c r="B638" i="3"/>
  <c r="B640" i="1" l="1"/>
  <c r="B639" i="3"/>
  <c r="B641" i="1" l="1"/>
  <c r="B640" i="3"/>
  <c r="B642" i="1" l="1"/>
  <c r="B641" i="3"/>
  <c r="B643" i="1" l="1"/>
  <c r="B642" i="3"/>
  <c r="B643" i="3" l="1"/>
  <c r="B644" i="1"/>
  <c r="B644" i="3" l="1"/>
  <c r="B645" i="1"/>
  <c r="B646" i="1" l="1"/>
  <c r="B645" i="3"/>
  <c r="B647" i="1" l="1"/>
  <c r="B646" i="3"/>
  <c r="B648" i="1" l="1"/>
  <c r="B647" i="3"/>
  <c r="B648" i="3" l="1"/>
  <c r="B649" i="1"/>
  <c r="B650" i="1" l="1"/>
  <c r="B649" i="3"/>
  <c r="B651" i="1" l="1"/>
  <c r="B650" i="3"/>
  <c r="B652" i="1" l="1"/>
  <c r="B651" i="3"/>
  <c r="B653" i="1" l="1"/>
  <c r="B652" i="3"/>
  <c r="B653" i="3" l="1"/>
  <c r="B654" i="1"/>
  <c r="B655" i="1" l="1"/>
  <c r="B654" i="3"/>
  <c r="B655" i="3" l="1"/>
  <c r="B656" i="1"/>
  <c r="B656" i="3" l="1"/>
  <c r="B657" i="1"/>
  <c r="B658" i="1" l="1"/>
  <c r="B657" i="3"/>
  <c r="B658" i="3" l="1"/>
  <c r="B659" i="1"/>
  <c r="B659" i="3" l="1"/>
  <c r="B660" i="1"/>
  <c r="B660" i="3" l="1"/>
  <c r="B661" i="1"/>
  <c r="B662" i="1" l="1"/>
  <c r="B661" i="3"/>
  <c r="B663" i="1" l="1"/>
  <c r="B662" i="3"/>
  <c r="B664" i="1" l="1"/>
  <c r="B663" i="3"/>
  <c r="B664" i="3" l="1"/>
  <c r="B665" i="1"/>
  <c r="B666" i="1" l="1"/>
  <c r="B665" i="3"/>
  <c r="B666" i="3" l="1"/>
  <c r="B667" i="1"/>
  <c r="B668" i="1" l="1"/>
  <c r="B667" i="3"/>
  <c r="B669" i="1" l="1"/>
  <c r="B668" i="3"/>
  <c r="B670" i="1" l="1"/>
  <c r="B669" i="3"/>
  <c r="B670" i="3" l="1"/>
  <c r="B671" i="1"/>
  <c r="B671" i="3" l="1"/>
  <c r="B672" i="1"/>
  <c r="B672" i="3" l="1"/>
  <c r="B673" i="1"/>
  <c r="B673" i="3" l="1"/>
  <c r="B674" i="1"/>
  <c r="B674" i="3" l="1"/>
  <c r="B675" i="1"/>
  <c r="B676" i="1" l="1"/>
  <c r="B675" i="3"/>
  <c r="B677" i="1" l="1"/>
  <c r="B676" i="3"/>
  <c r="B677" i="3" l="1"/>
  <c r="B678" i="1"/>
  <c r="B679" i="1" l="1"/>
  <c r="B678" i="3"/>
  <c r="B679" i="3" l="1"/>
  <c r="B680" i="1"/>
  <c r="B680" i="3" l="1"/>
  <c r="B681" i="1"/>
  <c r="B681" i="3" l="1"/>
  <c r="B682" i="1"/>
  <c r="B682" i="3" l="1"/>
  <c r="B683" i="1"/>
  <c r="B684" i="1" l="1"/>
  <c r="B683" i="3"/>
  <c r="B685" i="1" l="1"/>
  <c r="B684" i="3"/>
  <c r="B685" i="3" l="1"/>
  <c r="B686" i="1"/>
  <c r="B686" i="3" l="1"/>
  <c r="B687" i="1"/>
  <c r="B688" i="1" l="1"/>
  <c r="B687" i="3"/>
  <c r="B688" i="3" l="1"/>
  <c r="B689" i="1"/>
  <c r="B690" i="1" l="1"/>
  <c r="B689" i="3"/>
  <c r="B691" i="1" l="1"/>
  <c r="B690" i="3"/>
  <c r="B692" i="1" l="1"/>
  <c r="B691" i="3"/>
  <c r="B693" i="1" l="1"/>
  <c r="B692" i="3"/>
  <c r="B694" i="1" l="1"/>
  <c r="B693" i="3"/>
  <c r="B695" i="1" l="1"/>
  <c r="B694" i="3"/>
  <c r="B696" i="1" l="1"/>
  <c r="B695" i="3"/>
  <c r="B697" i="1" l="1"/>
  <c r="B696" i="3"/>
  <c r="B697" i="3" l="1"/>
  <c r="B698" i="1"/>
  <c r="B698" i="3" l="1"/>
  <c r="B699" i="1"/>
  <c r="B700" i="1" l="1"/>
  <c r="B699" i="3"/>
  <c r="B701" i="1" l="1"/>
  <c r="B700" i="3"/>
  <c r="B702" i="1" l="1"/>
  <c r="B701" i="3"/>
  <c r="B703" i="1" l="1"/>
  <c r="B702" i="3"/>
  <c r="B703" i="3" l="1"/>
  <c r="B704" i="1"/>
  <c r="B704" i="3" l="1"/>
  <c r="B705" i="1"/>
  <c r="B706" i="1" l="1"/>
  <c r="B705" i="3"/>
  <c r="B707" i="1" l="1"/>
  <c r="B706" i="3"/>
  <c r="B707" i="3" l="1"/>
  <c r="B708" i="1"/>
  <c r="B709" i="1" l="1"/>
  <c r="B708" i="3"/>
  <c r="B710" i="1" l="1"/>
  <c r="B709" i="3"/>
  <c r="B710" i="3" l="1"/>
  <c r="B711" i="1"/>
  <c r="B712" i="1" l="1"/>
  <c r="B711" i="3"/>
  <c r="B713" i="1" l="1"/>
  <c r="B712" i="3"/>
  <c r="B713" i="3" l="1"/>
  <c r="B714" i="1"/>
  <c r="B714" i="3" l="1"/>
  <c r="B715" i="1"/>
  <c r="B716" i="1" l="1"/>
  <c r="B715" i="3"/>
  <c r="B716" i="3" l="1"/>
  <c r="B717" i="1"/>
  <c r="B718" i="1" l="1"/>
  <c r="B717" i="3"/>
  <c r="B718" i="3" l="1"/>
  <c r="B719" i="1"/>
  <c r="B719" i="3" l="1"/>
  <c r="B720" i="1"/>
  <c r="B720" i="3" l="1"/>
  <c r="B721" i="1"/>
  <c r="B722" i="1" l="1"/>
  <c r="B721" i="3"/>
  <c r="B722" i="3" l="1"/>
  <c r="B723" i="1"/>
  <c r="B723" i="3" l="1"/>
  <c r="B724" i="1"/>
  <c r="B724" i="3" l="1"/>
  <c r="B725" i="1"/>
  <c r="B725" i="3" l="1"/>
  <c r="B726" i="1"/>
  <c r="B727" i="1" l="1"/>
  <c r="B726" i="3"/>
  <c r="B728" i="1" l="1"/>
  <c r="B727" i="3"/>
  <c r="B729" i="1" l="1"/>
  <c r="B728" i="3"/>
  <c r="B730" i="1" l="1"/>
  <c r="B729" i="3"/>
  <c r="B730" i="3" l="1"/>
  <c r="B731" i="1"/>
  <c r="B732" i="1" l="1"/>
  <c r="B731" i="3"/>
  <c r="B733" i="1" l="1"/>
  <c r="B732" i="3"/>
  <c r="B733" i="3" l="1"/>
  <c r="B734" i="1"/>
  <c r="B734" i="3" l="1"/>
  <c r="B735" i="1"/>
  <c r="B735" i="3" l="1"/>
  <c r="B736" i="1"/>
  <c r="B736" i="3" l="1"/>
  <c r="B737" i="1"/>
  <c r="B738" i="1" l="1"/>
  <c r="B737" i="3"/>
  <c r="B739" i="1" l="1"/>
  <c r="B738" i="3"/>
  <c r="B740" i="1" l="1"/>
  <c r="B739" i="3"/>
  <c r="B740" i="3" l="1"/>
  <c r="B741" i="1"/>
  <c r="B742" i="1" l="1"/>
  <c r="B741" i="3"/>
  <c r="B742" i="3" l="1"/>
  <c r="B743" i="1"/>
  <c r="B744" i="1" l="1"/>
  <c r="B743" i="3"/>
  <c r="B744" i="3" l="1"/>
  <c r="B745" i="1"/>
  <c r="B746" i="1" l="1"/>
  <c r="B745" i="3"/>
  <c r="B747" i="1" l="1"/>
  <c r="B746" i="3"/>
  <c r="B747" i="3" l="1"/>
  <c r="B748" i="1"/>
  <c r="B748" i="3" l="1"/>
  <c r="B749" i="1"/>
  <c r="B749" i="3" l="1"/>
  <c r="B750" i="1"/>
  <c r="B751" i="1" l="1"/>
  <c r="B750" i="3"/>
  <c r="B752" i="1" l="1"/>
  <c r="B751" i="3"/>
  <c r="B753" i="1" l="1"/>
  <c r="B752" i="3"/>
  <c r="B753" i="3" l="1"/>
  <c r="B754" i="1"/>
  <c r="B755" i="1" l="1"/>
  <c r="B754" i="3"/>
  <c r="B755" i="3" l="1"/>
  <c r="B756" i="1"/>
  <c r="B756" i="3" l="1"/>
  <c r="B757" i="1"/>
  <c r="B758" i="1" l="1"/>
  <c r="B757" i="3"/>
  <c r="B759" i="1" l="1"/>
  <c r="B758" i="3"/>
  <c r="B760" i="1" l="1"/>
  <c r="B759" i="3"/>
  <c r="B760" i="3" l="1"/>
  <c r="B761" i="1"/>
  <c r="B762" i="1" l="1"/>
  <c r="B761" i="3"/>
  <c r="B763" i="1" l="1"/>
  <c r="B762" i="3"/>
  <c r="B764" i="1" l="1"/>
  <c r="B763" i="3"/>
  <c r="B764" i="3" l="1"/>
  <c r="B765" i="1"/>
  <c r="B766" i="1" l="1"/>
  <c r="B765" i="3"/>
  <c r="B766" i="3" l="1"/>
  <c r="B767" i="1"/>
  <c r="B767" i="3" l="1"/>
  <c r="B768" i="1"/>
  <c r="B768" i="3" l="1"/>
  <c r="B769" i="1"/>
  <c r="B770" i="1" l="1"/>
  <c r="B769" i="3"/>
  <c r="B771" i="1" l="1"/>
  <c r="B770" i="3"/>
  <c r="B772" i="1" l="1"/>
  <c r="B771" i="3"/>
  <c r="B772" i="3" l="1"/>
  <c r="B773" i="1"/>
  <c r="B774" i="1" l="1"/>
  <c r="B773" i="3"/>
  <c r="B775" i="1" l="1"/>
  <c r="B774" i="3"/>
  <c r="B775" i="3" l="1"/>
  <c r="B776" i="1"/>
  <c r="B776" i="3" l="1"/>
  <c r="B777" i="1"/>
  <c r="B778" i="1" l="1"/>
  <c r="B777" i="3"/>
  <c r="B779" i="1" l="1"/>
  <c r="B778" i="3"/>
  <c r="B780" i="1" l="1"/>
  <c r="B779" i="3"/>
  <c r="B780" i="3" l="1"/>
  <c r="B781" i="1"/>
  <c r="B782" i="1" l="1"/>
  <c r="B781" i="3"/>
  <c r="B782" i="3" l="1"/>
  <c r="B783" i="1"/>
  <c r="B783" i="3" l="1"/>
  <c r="B784" i="1"/>
  <c r="B784" i="3" l="1"/>
  <c r="B785" i="1"/>
  <c r="B785" i="3" l="1"/>
  <c r="B786" i="1"/>
  <c r="B787" i="1" l="1"/>
  <c r="B786" i="3"/>
  <c r="B787" i="3" l="1"/>
  <c r="B788" i="1"/>
  <c r="B789" i="1" l="1"/>
  <c r="B788" i="3"/>
  <c r="B790" i="1" l="1"/>
  <c r="B789" i="3"/>
  <c r="B791" i="1" l="1"/>
  <c r="B790" i="3"/>
  <c r="B792" i="1" l="1"/>
  <c r="B791" i="3"/>
  <c r="B792" i="3" l="1"/>
  <c r="B793" i="1"/>
  <c r="B794" i="1" l="1"/>
  <c r="B793" i="3"/>
  <c r="B795" i="1" l="1"/>
  <c r="B794" i="3"/>
  <c r="B796" i="1" l="1"/>
  <c r="B795" i="3"/>
  <c r="B796" i="3" l="1"/>
  <c r="B797" i="1"/>
  <c r="B797" i="3" l="1"/>
  <c r="B798" i="1"/>
  <c r="B799" i="1" l="1"/>
  <c r="B798" i="3"/>
  <c r="B800" i="1" l="1"/>
  <c r="B799" i="3"/>
  <c r="B801" i="1" l="1"/>
  <c r="B800" i="3"/>
  <c r="B801" i="3" l="1"/>
  <c r="B802" i="1"/>
  <c r="B802" i="3" l="1"/>
  <c r="B803" i="1"/>
  <c r="B803" i="3" l="1"/>
  <c r="B804" i="1"/>
  <c r="B805" i="1" l="1"/>
  <c r="B804" i="3"/>
  <c r="B806" i="1" l="1"/>
  <c r="B805" i="3"/>
  <c r="B807" i="1" l="1"/>
  <c r="B806" i="3"/>
  <c r="B807" i="3" l="1"/>
  <c r="B808" i="1"/>
  <c r="B809" i="1" l="1"/>
  <c r="B808" i="3"/>
  <c r="B809" i="3" l="1"/>
  <c r="B810" i="1"/>
  <c r="B811" i="1" l="1"/>
  <c r="B810" i="3"/>
  <c r="B812" i="1" l="1"/>
  <c r="B811" i="3"/>
  <c r="B813" i="1" l="1"/>
  <c r="B812" i="3"/>
  <c r="B814" i="1" l="1"/>
  <c r="B813" i="3"/>
  <c r="B815" i="1" l="1"/>
  <c r="B814" i="3"/>
  <c r="B816" i="1" l="1"/>
  <c r="B815" i="3"/>
  <c r="B816" i="3" l="1"/>
  <c r="B817" i="1"/>
  <c r="B817" i="3" l="1"/>
  <c r="B818" i="1"/>
  <c r="B818" i="3" l="1"/>
  <c r="B819" i="1"/>
  <c r="B820" i="1" l="1"/>
  <c r="B819" i="3"/>
  <c r="B821" i="1" l="1"/>
  <c r="B820" i="3"/>
  <c r="B822" i="1" l="1"/>
  <c r="B821" i="3"/>
  <c r="B823" i="1" l="1"/>
  <c r="B822" i="3"/>
  <c r="B824" i="1" l="1"/>
  <c r="B823" i="3"/>
  <c r="B824" i="3" l="1"/>
  <c r="B825" i="1"/>
  <c r="B826" i="1" l="1"/>
  <c r="B825" i="3"/>
  <c r="B827" i="1" l="1"/>
  <c r="B826" i="3"/>
  <c r="B827" i="3" l="1"/>
  <c r="B828" i="1"/>
  <c r="B828" i="3" l="1"/>
  <c r="B829" i="1"/>
  <c r="B830" i="1" l="1"/>
  <c r="B829" i="3"/>
  <c r="B830" i="3" l="1"/>
  <c r="B831" i="1"/>
  <c r="B831" i="3" l="1"/>
  <c r="B832" i="1"/>
  <c r="B832" i="3" l="1"/>
  <c r="B833" i="1"/>
  <c r="B833" i="3" l="1"/>
  <c r="B834" i="1"/>
  <c r="B835" i="1" l="1"/>
  <c r="B834" i="3"/>
  <c r="B836" i="1" l="1"/>
  <c r="B835" i="3"/>
  <c r="B837" i="1" l="1"/>
  <c r="B836" i="3"/>
  <c r="B837" i="3" l="1"/>
  <c r="B838" i="1"/>
  <c r="B838" i="3" l="1"/>
  <c r="B839" i="1"/>
  <c r="B840" i="1" l="1"/>
  <c r="B839" i="3"/>
  <c r="B840" i="3" l="1"/>
  <c r="B841" i="1"/>
  <c r="B842" i="1" l="1"/>
  <c r="B841" i="3"/>
  <c r="B842" i="3" l="1"/>
  <c r="B843" i="1"/>
  <c r="B844" i="1" l="1"/>
  <c r="B843" i="3"/>
  <c r="B845" i="1" l="1"/>
  <c r="B844" i="3"/>
  <c r="B846" i="1" l="1"/>
  <c r="B845" i="3"/>
  <c r="B846" i="3" l="1"/>
  <c r="B847" i="1"/>
  <c r="B848" i="1" l="1"/>
  <c r="B847" i="3"/>
  <c r="B848" i="3" l="1"/>
  <c r="B849" i="1"/>
  <c r="B849" i="3" l="1"/>
  <c r="B850" i="1"/>
  <c r="B851" i="1" l="1"/>
  <c r="B850" i="3"/>
  <c r="B852" i="1" l="1"/>
  <c r="B851" i="3"/>
  <c r="B852" i="3" l="1"/>
  <c r="B853" i="1"/>
  <c r="B854" i="1" l="1"/>
  <c r="B853" i="3"/>
  <c r="B855" i="1" l="1"/>
  <c r="B854" i="3"/>
  <c r="B856" i="1" l="1"/>
  <c r="B855" i="3"/>
  <c r="B856" i="3" l="1"/>
  <c r="B857" i="1"/>
  <c r="B858" i="1" l="1"/>
  <c r="B857" i="3"/>
  <c r="B858" i="3" l="1"/>
  <c r="B859" i="1"/>
  <c r="B859" i="3" l="1"/>
  <c r="B860" i="1"/>
  <c r="B861" i="1" l="1"/>
  <c r="B860" i="3"/>
  <c r="B861" i="3" l="1"/>
  <c r="B862" i="1"/>
  <c r="B863" i="1" l="1"/>
  <c r="B862" i="3"/>
  <c r="B864" i="1" l="1"/>
  <c r="B863" i="3"/>
  <c r="B864" i="3" l="1"/>
  <c r="B865" i="1"/>
  <c r="B866" i="1" l="1"/>
  <c r="B865" i="3"/>
  <c r="B866" i="3" l="1"/>
  <c r="B867" i="1"/>
  <c r="B868" i="1" l="1"/>
  <c r="B867" i="3"/>
  <c r="B869" i="1" l="1"/>
  <c r="B868" i="3"/>
  <c r="B870" i="1" l="1"/>
  <c r="B869" i="3"/>
  <c r="B871" i="1" l="1"/>
  <c r="B870" i="3"/>
  <c r="B871" i="3" l="1"/>
  <c r="B872" i="1"/>
  <c r="B873" i="1" l="1"/>
  <c r="B872" i="3"/>
  <c r="B873" i="3" l="1"/>
  <c r="B874" i="1"/>
  <c r="B875" i="1" l="1"/>
  <c r="B874" i="3"/>
  <c r="B876" i="1" l="1"/>
  <c r="B875" i="3"/>
  <c r="B877" i="1" l="1"/>
  <c r="B876" i="3"/>
  <c r="B878" i="1" l="1"/>
  <c r="B877" i="3"/>
  <c r="B879" i="1" l="1"/>
  <c r="B878" i="3"/>
  <c r="B880" i="1" l="1"/>
  <c r="B879" i="3"/>
  <c r="B880" i="3" l="1"/>
  <c r="B881" i="1"/>
  <c r="B881" i="3" l="1"/>
  <c r="B882" i="1"/>
  <c r="B883" i="1" l="1"/>
  <c r="B882" i="3"/>
  <c r="B884" i="1" l="1"/>
  <c r="B883" i="3"/>
  <c r="B885" i="1" l="1"/>
  <c r="B884" i="3"/>
  <c r="B885" i="3" l="1"/>
  <c r="B886" i="1"/>
  <c r="B887" i="1" l="1"/>
  <c r="B886" i="3"/>
  <c r="B887" i="3" l="1"/>
  <c r="B888" i="1"/>
  <c r="B889" i="1" l="1"/>
  <c r="B888" i="3"/>
  <c r="B890" i="1" l="1"/>
  <c r="B889" i="3"/>
  <c r="B891" i="1" l="1"/>
  <c r="B890" i="3"/>
  <c r="B891" i="3" l="1"/>
  <c r="B892" i="1"/>
  <c r="B893" i="1" l="1"/>
  <c r="B892" i="3"/>
  <c r="B893" i="3" l="1"/>
  <c r="B894" i="1"/>
  <c r="B895" i="1" l="1"/>
  <c r="B894" i="3"/>
  <c r="B896" i="1" l="1"/>
  <c r="B895" i="3"/>
  <c r="B896" i="3" l="1"/>
  <c r="B897" i="1"/>
  <c r="B898" i="1" l="1"/>
  <c r="B897" i="3"/>
  <c r="B898" i="3" l="1"/>
  <c r="B899" i="1"/>
  <c r="B900" i="1" l="1"/>
  <c r="B899" i="3"/>
  <c r="B901" i="1" l="1"/>
  <c r="B900" i="3"/>
  <c r="B902" i="1" l="1"/>
  <c r="B901" i="3"/>
  <c r="B903" i="1" l="1"/>
  <c r="B902" i="3"/>
  <c r="B903" i="3" l="1"/>
  <c r="B904" i="1"/>
  <c r="B904" i="3" l="1"/>
  <c r="B905" i="1"/>
  <c r="B906" i="1" l="1"/>
  <c r="B905" i="3"/>
  <c r="B907" i="1" l="1"/>
  <c r="B906" i="3"/>
  <c r="B907" i="3" l="1"/>
  <c r="B908" i="1"/>
  <c r="B908" i="3" l="1"/>
  <c r="B909" i="1"/>
  <c r="B909" i="3" l="1"/>
  <c r="B910" i="1"/>
  <c r="B911" i="1" l="1"/>
  <c r="B910" i="3"/>
  <c r="B911" i="3" l="1"/>
  <c r="B912" i="1"/>
  <c r="B912" i="3" l="1"/>
  <c r="B913" i="1"/>
  <c r="B913" i="3" l="1"/>
  <c r="B914" i="1"/>
  <c r="B914" i="3" l="1"/>
  <c r="B915" i="1"/>
  <c r="B916" i="1" l="1"/>
  <c r="B915" i="3"/>
  <c r="B916" i="3" l="1"/>
  <c r="B917" i="1"/>
  <c r="B918" i="1" l="1"/>
  <c r="B917" i="3"/>
  <c r="B919" i="1" l="1"/>
  <c r="B918" i="3"/>
  <c r="B919" i="3" l="1"/>
  <c r="B920" i="1"/>
  <c r="B920" i="3" l="1"/>
  <c r="B921" i="1"/>
  <c r="B921" i="3" l="1"/>
  <c r="B922" i="1"/>
  <c r="B923" i="1" l="1"/>
  <c r="B922" i="3"/>
  <c r="B924" i="1" l="1"/>
  <c r="B923" i="3"/>
  <c r="B924" i="3" l="1"/>
  <c r="B925" i="1"/>
  <c r="B926" i="1" l="1"/>
  <c r="B925" i="3"/>
  <c r="B927" i="1" l="1"/>
  <c r="B926" i="3"/>
  <c r="B927" i="3" l="1"/>
  <c r="B928" i="1"/>
  <c r="B929" i="1" l="1"/>
  <c r="B928" i="3"/>
  <c r="B930" i="1" l="1"/>
  <c r="B929" i="3"/>
  <c r="B930" i="3" l="1"/>
  <c r="B931" i="1"/>
  <c r="B931" i="3" l="1"/>
  <c r="B932" i="1"/>
  <c r="B933" i="1" l="1"/>
  <c r="B932" i="3"/>
  <c r="B934" i="1" l="1"/>
  <c r="B933" i="3"/>
  <c r="B934" i="3" l="1"/>
  <c r="B935" i="1"/>
  <c r="B936" i="1" l="1"/>
  <c r="B935" i="3"/>
  <c r="B936" i="3" l="1"/>
  <c r="B937" i="1"/>
  <c r="B938" i="1" l="1"/>
  <c r="B937" i="3"/>
  <c r="B938" i="3" l="1"/>
  <c r="B939" i="1"/>
  <c r="B939" i="3" l="1"/>
  <c r="B940" i="1"/>
  <c r="B940" i="3" l="1"/>
  <c r="B941" i="1"/>
  <c r="B942" i="1" l="1"/>
  <c r="B941" i="3"/>
  <c r="B942" i="3" l="1"/>
  <c r="B943" i="1"/>
  <c r="B944" i="1" l="1"/>
  <c r="B943" i="3"/>
  <c r="B944" i="3" l="1"/>
  <c r="B945" i="1"/>
  <c r="B946" i="1" l="1"/>
  <c r="B945" i="3"/>
  <c r="B947" i="1" l="1"/>
  <c r="B946" i="3"/>
  <c r="B947" i="3" l="1"/>
  <c r="B948" i="1"/>
  <c r="B948" i="3" l="1"/>
  <c r="B949" i="1"/>
  <c r="B949" i="3" l="1"/>
  <c r="B950" i="1"/>
  <c r="B951" i="1" l="1"/>
  <c r="B950" i="3"/>
  <c r="B951" i="3" l="1"/>
  <c r="B952" i="1"/>
  <c r="B953" i="1" l="1"/>
  <c r="B952" i="3"/>
  <c r="B954" i="1" l="1"/>
  <c r="B953" i="3"/>
  <c r="B955" i="1" l="1"/>
  <c r="B954" i="3"/>
  <c r="B955" i="3" l="1"/>
  <c r="B956" i="1"/>
  <c r="B957" i="1" l="1"/>
  <c r="B956" i="3"/>
  <c r="B957" i="3" l="1"/>
  <c r="B958" i="1"/>
  <c r="B959" i="1" l="1"/>
  <c r="B958" i="3"/>
  <c r="B960" i="1" l="1"/>
  <c r="B959" i="3"/>
  <c r="B960" i="3" l="1"/>
  <c r="B961" i="1"/>
  <c r="B962" i="1" l="1"/>
  <c r="B961" i="3"/>
  <c r="B963" i="1" l="1"/>
  <c r="B962" i="3"/>
  <c r="B964" i="1" l="1"/>
  <c r="B963" i="3"/>
  <c r="B964" i="3" l="1"/>
  <c r="B965" i="1"/>
  <c r="B966" i="1" l="1"/>
  <c r="B965" i="3"/>
  <c r="B967" i="1" l="1"/>
  <c r="B966" i="3"/>
  <c r="B968" i="1" l="1"/>
  <c r="B967" i="3"/>
  <c r="B969" i="1" l="1"/>
  <c r="B968" i="3"/>
  <c r="B969" i="3" l="1"/>
  <c r="B970" i="1"/>
  <c r="B970" i="3" l="1"/>
  <c r="B971" i="1"/>
  <c r="B972" i="1" l="1"/>
  <c r="B971" i="3"/>
  <c r="B973" i="1" l="1"/>
  <c r="B972" i="3"/>
  <c r="B974" i="1" l="1"/>
  <c r="B973" i="3"/>
  <c r="B975" i="1" l="1"/>
  <c r="B974" i="3"/>
  <c r="B976" i="1" l="1"/>
  <c r="B975" i="3"/>
  <c r="B977" i="1" l="1"/>
  <c r="B976" i="3"/>
  <c r="B978" i="1" l="1"/>
  <c r="B977" i="3"/>
  <c r="B979" i="1" l="1"/>
  <c r="B978" i="3"/>
  <c r="B979" i="3" l="1"/>
  <c r="B980" i="1"/>
  <c r="B980" i="3" l="1"/>
  <c r="B981" i="1"/>
  <c r="B981" i="3" l="1"/>
  <c r="B982" i="1"/>
  <c r="B982" i="3" l="1"/>
  <c r="B983" i="1"/>
  <c r="B983" i="3" l="1"/>
  <c r="B984" i="1"/>
  <c r="B985" i="1" l="1"/>
  <c r="B984" i="3"/>
  <c r="B985" i="3" l="1"/>
  <c r="B986" i="1"/>
  <c r="B986" i="3" l="1"/>
  <c r="B987" i="1"/>
  <c r="B987" i="3" l="1"/>
  <c r="B988" i="1"/>
  <c r="B988" i="3" l="1"/>
  <c r="B989" i="1"/>
  <c r="B990" i="1" l="1"/>
  <c r="B989" i="3"/>
  <c r="B990" i="3" l="1"/>
  <c r="B991" i="1"/>
  <c r="B992" i="1" l="1"/>
  <c r="B991" i="3"/>
  <c r="B992" i="3" l="1"/>
  <c r="B993" i="1"/>
  <c r="B994" i="1" l="1"/>
  <c r="B993" i="3"/>
  <c r="B994" i="3" l="1"/>
  <c r="B995" i="1"/>
  <c r="B996" i="1" l="1"/>
  <c r="B995" i="3"/>
  <c r="B996" i="3" l="1"/>
  <c r="B997" i="1"/>
  <c r="B997" i="3" l="1"/>
  <c r="B998" i="1"/>
  <c r="B999" i="1" l="1"/>
  <c r="B998" i="3"/>
  <c r="B1000" i="1" l="1"/>
  <c r="B999" i="3"/>
  <c r="B1000" i="3" l="1"/>
  <c r="B1001" i="1"/>
  <c r="B1001" i="3" l="1"/>
  <c r="B1002" i="1"/>
  <c r="B1003" i="1" l="1"/>
  <c r="B1002" i="3"/>
  <c r="B1003" i="3" l="1"/>
  <c r="B1004" i="1"/>
  <c r="B1004" i="3" l="1"/>
  <c r="B1005" i="1"/>
  <c r="B1005"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<sst xmlns="http://schemas.openxmlformats.org/spreadsheetml/2006/main" count="2101" uniqueCount="808">
  <si>
    <t>Year</t>
  </si>
  <si>
    <t>Total</t>
  </si>
  <si>
    <t>Connections</t>
  </si>
  <si>
    <t>Capitalised network overheads</t>
  </si>
  <si>
    <t>Capitalised corporate overheads</t>
  </si>
  <si>
    <t>capcons (included in the above)</t>
  </si>
  <si>
    <t>TOTAL GROSS CAPEX (includes capcons)</t>
  </si>
  <si>
    <t>Yes</t>
  </si>
  <si>
    <t>No</t>
  </si>
  <si>
    <t>Replacement</t>
  </si>
  <si>
    <t>Augmentation</t>
  </si>
  <si>
    <t>June</t>
  </si>
  <si>
    <t>Average</t>
  </si>
  <si>
    <t>%</t>
  </si>
  <si>
    <t>Project/Program Inputs</t>
  </si>
  <si>
    <t>Unique ID</t>
  </si>
  <si>
    <t>Network Overheads Applies</t>
  </si>
  <si>
    <t>Corporate Overheads Applies</t>
  </si>
  <si>
    <t>Real cost escalation split - Network</t>
  </si>
  <si>
    <t>Real cost escalation split - Corporate</t>
  </si>
  <si>
    <t>DER capex</t>
  </si>
  <si>
    <t>ICT capex</t>
  </si>
  <si>
    <t>Property capex</t>
  </si>
  <si>
    <t>Fleet capex</t>
  </si>
  <si>
    <t xml:space="preserve">Cumulative Inflation Index </t>
  </si>
  <si>
    <t>Key:</t>
  </si>
  <si>
    <t>Overall Check:</t>
  </si>
  <si>
    <t>Overheads Rate - Network</t>
  </si>
  <si>
    <t>Overheads Rate - Corporate</t>
  </si>
  <si>
    <t>AER Capex Forecast Model</t>
  </si>
  <si>
    <t>Internal labour</t>
  </si>
  <si>
    <t>TOTAL NET CAPEX</t>
  </si>
  <si>
    <t>Capitalised overheads</t>
  </si>
  <si>
    <t>Input</t>
  </si>
  <si>
    <t>Month</t>
  </si>
  <si>
    <t>Capitalised overheads - network</t>
  </si>
  <si>
    <t>Capitalised overheads - corporate</t>
  </si>
  <si>
    <t>Total forecast capitalised overheads</t>
  </si>
  <si>
    <t>Current period</t>
  </si>
  <si>
    <t>Forecast period</t>
  </si>
  <si>
    <t>Total period</t>
  </si>
  <si>
    <t>Change</t>
  </si>
  <si>
    <t xml:space="preserve">   less capcons</t>
  </si>
  <si>
    <t xml:space="preserve">   less disposals</t>
  </si>
  <si>
    <t>NOTE: if there is an error code here you can unhide the Model Validation tab to help you identify the error source.</t>
  </si>
  <si>
    <t>Worksheet summary</t>
  </si>
  <si>
    <t>Input required?</t>
  </si>
  <si>
    <t>Description</t>
  </si>
  <si>
    <t>Y</t>
  </si>
  <si>
    <t>Aligns with Reset RIN table 2.1.1.</t>
  </si>
  <si>
    <t>December</t>
  </si>
  <si>
    <t>Base year for inputs</t>
  </si>
  <si>
    <t>Base year for outputs</t>
  </si>
  <si>
    <t>Provides reference range for month drop-down boxes (i.e. June for end-year and December for mid-year).</t>
  </si>
  <si>
    <t>CPI year on year change (%) - lagged one year (actual/estimate)</t>
  </si>
  <si>
    <t>Input - optional</t>
  </si>
  <si>
    <t>Capitalised overheads, nominal ($'000)</t>
  </si>
  <si>
    <t>Calculations: historical expenditure</t>
  </si>
  <si>
    <t>Calculations: forecast expenditure</t>
  </si>
  <si>
    <t>Overhead rate (%)</t>
  </si>
  <si>
    <t>optional</t>
  </si>
  <si>
    <t>N</t>
  </si>
  <si>
    <t>Output: forecast capex - including gifted assets - by RIN category.</t>
  </si>
  <si>
    <t>Output: forecast capex by AER category.</t>
  </si>
  <si>
    <t>OPTIONAL: please enter unescalated capitalised overheads in this table only if you wish to enter a substitute forecast for capitalised overheads instead of the default methodology (i.e. based on historicals).</t>
  </si>
  <si>
    <t>Default method of forecasting capitalised overheads: compiles forecast direct capex that attracts capitalised overheads.</t>
  </si>
  <si>
    <t>Calculates real cost escalation applicable to forecast capitalised overheads.</t>
  </si>
  <si>
    <t>Inflates historical actual capitalised overheads from nominal to real regulatory base dollars using CPI.</t>
  </si>
  <si>
    <t>Inflates forecast direct costs from real base year for inputs to real regulatory base dollars using CPI.</t>
  </si>
  <si>
    <t>Sums the total capitalised overheads.</t>
  </si>
  <si>
    <t>N/A</t>
  </si>
  <si>
    <t>Sets up the model with relevant years and output categories</t>
  </si>
  <si>
    <t>Sets up the inflation and labour escalations</t>
  </si>
  <si>
    <t>Overall Model Check</t>
  </si>
  <si>
    <t>NOTE: only fill in this table if you wish to substitute forecast capitalised overheads using an alternative method</t>
  </si>
  <si>
    <t>Sheet Validation</t>
  </si>
  <si>
    <t>Forecast direct costs and other relevant forecast parameters are entered here.</t>
  </si>
  <si>
    <t>Input for forecast disposals by PTRM category.</t>
  </si>
  <si>
    <t>Input for forecast immediate expensing by PTRM category.</t>
  </si>
  <si>
    <t>Input tables used to calculate forecast capitalised overheads.</t>
  </si>
  <si>
    <t>Calculation tables for forecast capitalised overheads and yearly allocation rates.</t>
  </si>
  <si>
    <t>Calculation tables for forecast capex outputs.</t>
  </si>
  <si>
    <t>Produces forecast capex tables analogous to Reset RIN table 2.1.1.</t>
  </si>
  <si>
    <t>Produces forecast capex by capex drivers that align with AER's standard assessment approach.</t>
  </si>
  <si>
    <r>
      <rPr>
        <b/>
        <sz val="10"/>
        <rFont val="Arial"/>
        <family val="2"/>
      </rPr>
      <t>Hidden tab.</t>
    </r>
    <r>
      <rPr>
        <sz val="10"/>
        <rFont val="Arial"/>
        <family val="2"/>
      </rPr>
      <t xml:space="preserve"> Compiles all validation cells in the model to facilitate troubleshooting.</t>
    </r>
  </si>
  <si>
    <t>Table name</t>
  </si>
  <si>
    <t>Worksheet</t>
  </si>
  <si>
    <t>Check</t>
  </si>
  <si>
    <t>Index</t>
  </si>
  <si>
    <t>Cumulative</t>
  </si>
  <si>
    <t>Annual escalation</t>
  </si>
  <si>
    <t>Contract labour</t>
  </si>
  <si>
    <t>Non-labour</t>
  </si>
  <si>
    <t>NOTE: please only include historical actual expenditure only</t>
  </si>
  <si>
    <t>Total costs that attract overheads, nominal ($'000)</t>
  </si>
  <si>
    <t>Total Capex - all costs that attracts network OHs</t>
  </si>
  <si>
    <t>Total Capex - all costs that attracts corporate OHs</t>
  </si>
  <si>
    <t>Real Cost Escalation - Network overheads</t>
  </si>
  <si>
    <t>Real Cost Escalation - Corporate overheads</t>
  </si>
  <si>
    <t>Output| PTRM (T)</t>
  </si>
  <si>
    <t>Produces forecast capex and immediate expensing tables in PTRM format for distribution assets.</t>
  </si>
  <si>
    <t>Produces forecast capex and immediate expensing tables in PTRM format for transmission assets.</t>
  </si>
  <si>
    <t>First year of forecast regulatory control period (YYYY-YY)</t>
  </si>
  <si>
    <t>Dx</t>
  </si>
  <si>
    <t>Tx</t>
  </si>
  <si>
    <t xml:space="preserve">Forecast type 2 capcons by RIN category: </t>
  </si>
  <si>
    <t>Total type 2 capital contributions</t>
  </si>
  <si>
    <t xml:space="preserve"> Real cost escalation - cumulative</t>
  </si>
  <si>
    <t>DNSP category (free-fill)</t>
  </si>
  <si>
    <t>Direct costs</t>
  </si>
  <si>
    <t>DNSP defined</t>
  </si>
  <si>
    <t>Gross capex including overheads</t>
  </si>
  <si>
    <t>Forecast Total</t>
  </si>
  <si>
    <t>Distribution Assets</t>
  </si>
  <si>
    <t>Transmission Assets</t>
  </si>
  <si>
    <t>Annualised</t>
  </si>
  <si>
    <t>Gross capex excluding capitalised overheads</t>
  </si>
  <si>
    <t>% of total capitalised overheads allocated to project:</t>
  </si>
  <si>
    <t>Distribution or transmission</t>
  </si>
  <si>
    <t>% to be allocated to Dx</t>
  </si>
  <si>
    <t>% to be allocated to Tx</t>
  </si>
  <si>
    <t xml:space="preserve">Any form of capital contributions received by a DNSP (including gifted assets or cash contributions) that do not meet the definition of Type 1 capital contributions, or are PWC undergrounding capex (equity funded). </t>
  </si>
  <si>
    <t>% of total network overheads</t>
  </si>
  <si>
    <t>% of total corporate overheads</t>
  </si>
  <si>
    <t>Formula - do not edit</t>
  </si>
  <si>
    <r>
      <t xml:space="preserve">Definition for </t>
    </r>
    <r>
      <rPr>
        <b/>
        <sz val="10"/>
        <color theme="1"/>
        <rFont val="Arial"/>
        <family val="2"/>
      </rPr>
      <t>type 1</t>
    </r>
    <r>
      <rPr>
        <sz val="10"/>
        <color theme="1"/>
        <rFont val="Arial"/>
        <family val="2"/>
      </rPr>
      <t xml:space="preserve"> capital contributions</t>
    </r>
  </si>
  <si>
    <r>
      <t xml:space="preserve">Definition for </t>
    </r>
    <r>
      <rPr>
        <b/>
        <sz val="10"/>
        <color theme="1"/>
        <rFont val="Arial"/>
        <family val="2"/>
      </rPr>
      <t>type 2</t>
    </r>
    <r>
      <rPr>
        <sz val="10"/>
        <color theme="1"/>
        <rFont val="Arial"/>
        <family val="2"/>
      </rPr>
      <t xml:space="preserve"> capital contributions</t>
    </r>
  </si>
  <si>
    <t>Cost components as % of direct costs</t>
  </si>
  <si>
    <t>Driver by which capitalised overheads are allocated to capex programs</t>
  </si>
  <si>
    <t>Sector</t>
  </si>
  <si>
    <t>Type 2 capital contributions</t>
  </si>
  <si>
    <t>Note : Total gross capex in the RIN output table includes Type 2 capcons</t>
  </si>
  <si>
    <t>Forecast period avg</t>
  </si>
  <si>
    <t>Capitalised overheads allocated to type 1 capcons</t>
  </si>
  <si>
    <t>Please enter the proportion of directs costs for each project and program to be allocated to each AER category.</t>
  </si>
  <si>
    <t>1. Business name</t>
  </si>
  <si>
    <t>Please enter your business name. This is shown in cell A1 in each worksheet in the model.</t>
  </si>
  <si>
    <t>Distribution</t>
  </si>
  <si>
    <t>Transmission</t>
  </si>
  <si>
    <t>Output: total forecast capitalised overheads to be allocated to gross capex.</t>
  </si>
  <si>
    <t>Please specify method to allocate capitalised overheads: allocation by direct costs, internal labour or own method (if you select own method, than instructions will appear below your selection).</t>
  </si>
  <si>
    <t>Default method of forecasting capitalised overheads: compiles forecast capitalised internal labour that attracts capitalised overheads.</t>
  </si>
  <si>
    <t>Calculates proportion of costs allocated to either distribution or transmission, based on the PTRM asset class.</t>
  </si>
  <si>
    <t>Output - distribution: gross forecast capex by PTRM asset class.</t>
  </si>
  <si>
    <t>Output - distribution: forecast type 1 (cash) capital contributions by PTRM asset class.</t>
  </si>
  <si>
    <t>Output - distribution: forecast asset disposals by PTRM asset class.</t>
  </si>
  <si>
    <t>Output - distribution: net forecast capex by PTRM asset class.</t>
  </si>
  <si>
    <t>Output - distribution: immediate expensing of capex by PTRM asset class.</t>
  </si>
  <si>
    <t>Output - transmission: gross forecast capex by PTRM asset class.</t>
  </si>
  <si>
    <t>Output - transmission: forecast type 1 (cash) capital contributions by PTRM asset class.</t>
  </si>
  <si>
    <t>Output - transmission: forecast asset disposals by PTRM asset class.</t>
  </si>
  <si>
    <t>Output - transmission: net forecast capex by PTRM asset class.</t>
  </si>
  <si>
    <t>Output - transmission: immediate expensing of capex by PTRM asset class.</t>
  </si>
  <si>
    <t>PTRM asset class</t>
  </si>
  <si>
    <t>Aligns with AER's current assessment categories.</t>
  </si>
  <si>
    <t>Please enter your PTRM classes.</t>
  </si>
  <si>
    <t>Calculates CPI escalators. Please enter CPI (year-on-year change, lagged 12-months).</t>
  </si>
  <si>
    <t>Calculates real price escalators. Please enter forecast yearly escalation for internal labour, contract labour and non-labour.</t>
  </si>
  <si>
    <t>Please enter your forecast type 2 capital contributions by RIN category. The definitions for type 1 and type 2 capcons are given at this table.</t>
  </si>
  <si>
    <t>Please enter the proportion of internal labour, contract labour and non-labour costs to total direct costs for each project (average over regulatory control period).</t>
  </si>
  <si>
    <t>Please indicate whether each project attracts capitalised network and/or corporate overheads.</t>
  </si>
  <si>
    <r>
      <t xml:space="preserve">The model allows for allocation of overheads by direct costs, internal labour or a custom allocation method. Please complete this table </t>
    </r>
    <r>
      <rPr>
        <u/>
        <sz val="10"/>
        <color theme="1"/>
        <rFont val="Arial"/>
        <family val="2"/>
      </rPr>
      <t>only if</t>
    </r>
    <r>
      <rPr>
        <sz val="10"/>
        <color theme="1"/>
        <rFont val="Arial"/>
        <family val="2"/>
      </rPr>
      <t xml:space="preserve"> you wish to do a custom allocation method.</t>
    </r>
  </si>
  <si>
    <t>Please enter the proportion of directs costs for each project and program to be allocated to each PTRM asset class.</t>
  </si>
  <si>
    <t>Please enter your forecast asset disposals by PTRM asset class.</t>
  </si>
  <si>
    <t>Please enter forecast immediate expensing of capex as a percentage of total gross capex by PTRM asset class.</t>
  </si>
  <si>
    <t>Filters the immediate expensing for distribution assets</t>
  </si>
  <si>
    <t>Filterts the immediate expensing for transmission assets</t>
  </si>
  <si>
    <t>Please enter internal labour, contract labour and non-labour costs as a proportion of capitalised overheads.</t>
  </si>
  <si>
    <t>Please enter internal labour, contract labour and non-labour costs as a proportion of forecast type 2 capcons.</t>
  </si>
  <si>
    <t>Rate at which capitalised overheads are allocated to costs attracting overheads for each project.</t>
  </si>
  <si>
    <t>Inflates historical actual costs that attracts capitalised overheads from nominal to real regulatory base dollars using CPI.</t>
  </si>
  <si>
    <t>Default method of forecasting capitalised overheads: calculates the change in costs that attract capitalised overheads between current period actuals and forecast.</t>
  </si>
  <si>
    <t>Default method of forecasting capitalised overheads: calculates forecast capitalised overheads based on the change in costs attracting overheads and assuming 25 per cent of capitalised overheads vary with changes in these costs.</t>
  </si>
  <si>
    <t>Please enter historical actual gross capex in nominal terms. Do not enter any forecast/estimated current period capex.</t>
  </si>
  <si>
    <t>Calculates real price escalators for each project and program based on the proportion of internal labour, contract labour and non-labour costs to total gross direct capex.</t>
  </si>
  <si>
    <t>Escalates direct costs using real price escalators.</t>
  </si>
  <si>
    <t>Calculates escalated type 1 capital contributions.</t>
  </si>
  <si>
    <t>Calculates allocation of capitalised overheads to type 1 capital contributions.</t>
  </si>
  <si>
    <t>Calculates escalated gross capex (excluding type 2 capital contributions) for input into PTRM table.</t>
  </si>
  <si>
    <t>TOTAL GROSS CAPEX (includes type 1 capcons)</t>
  </si>
  <si>
    <t>Please allocate project to a RIN category. You can also add a DNSP-defined category for your internal validation purposes (optional), but note this will not map to an output table.</t>
  </si>
  <si>
    <t>Please enter full list of forecast projects and programs. The 'Unique ID' input refers to your own internal project code.</t>
  </si>
  <si>
    <t>Do not edit cell</t>
  </si>
  <si>
    <t xml:space="preserve">  This is where you must enter data. Green cells are in all of the green worksheets, and not in any other worksheet.</t>
  </si>
  <si>
    <t xml:space="preserve">  Entering data into these cells is optional. Most relate to decisions you make about the forecasting and allocation of capitalised overheads.</t>
  </si>
  <si>
    <t xml:space="preserve">  These cells have formulas and validations in them, including when they appear blank. Please do not edit these cells. All cells in the blue and orange worksheets are this type.</t>
  </si>
  <si>
    <t>Table listing and description</t>
  </si>
  <si>
    <t>Worksheet name (links)</t>
  </si>
  <si>
    <t>A guide to the cell colours used in this workbook</t>
  </si>
  <si>
    <t>Cash contributions received by a DNSP:
-       with respect to standard control services, where tax payable on the capital contribution is recovered via the corporate income tax allowance used to derive the annual revenue requirement.
For clarity, type 1 capital contributions do not include PWC undergrounding capex (equity funded).</t>
  </si>
  <si>
    <t>Please enter the first year of the forecast regulatory control period, and the real year basis for cost inputs. Please ensure it is in YYYY-YY format</t>
  </si>
  <si>
    <t>2024-25</t>
  </si>
  <si>
    <t>ARA_01.1.0028A</t>
  </si>
  <si>
    <t>ARA_02.1.0134A</t>
  </si>
  <si>
    <t>ARA_03.1B.0017</t>
  </si>
  <si>
    <t>ARA_03.1C.0038A</t>
  </si>
  <si>
    <t>ARA_04.1.0007</t>
  </si>
  <si>
    <t>ARA_04.3B.0008</t>
  </si>
  <si>
    <t>ARA_04.4.B.0002</t>
  </si>
  <si>
    <t>ARA_04.4.B.0022A</t>
  </si>
  <si>
    <t>ARA_05.1.0039M</t>
  </si>
  <si>
    <t>ARA_05.2.0004</t>
  </si>
  <si>
    <t>ARA_05.2.0019</t>
  </si>
  <si>
    <t>ARA_05.3.0045U</t>
  </si>
  <si>
    <t>ARA_07.6.0014</t>
  </si>
  <si>
    <t>ARA_08.1.0004</t>
  </si>
  <si>
    <t>CC_66.01.12</t>
  </si>
  <si>
    <t>DOC_11.03.01</t>
  </si>
  <si>
    <t>DOC_11.03.10</t>
  </si>
  <si>
    <t>DOC_11.03.25</t>
  </si>
  <si>
    <t>DOC_11.03.26</t>
  </si>
  <si>
    <t>DOC_11.03.34</t>
  </si>
  <si>
    <t>DOC_11.03.35</t>
  </si>
  <si>
    <t>DOC_11.03.38</t>
  </si>
  <si>
    <t>DOC_11.03.40</t>
  </si>
  <si>
    <t>DOC_11.03.50</t>
  </si>
  <si>
    <t>DOC_11.03.52</t>
  </si>
  <si>
    <t>DOC_11.03.54</t>
  </si>
  <si>
    <t>DOC_11.03.66</t>
  </si>
  <si>
    <t>DOC_11.03.69</t>
  </si>
  <si>
    <t>DOC_11.03.73</t>
  </si>
  <si>
    <t>DOC_11.03.74</t>
  </si>
  <si>
    <t>DOC_11.03.77</t>
  </si>
  <si>
    <t>DOC_11.03.78</t>
  </si>
  <si>
    <t>DOC_11.04.01</t>
  </si>
  <si>
    <t>DOC_11.04.05-2</t>
  </si>
  <si>
    <t>DOC_11.05.01</t>
  </si>
  <si>
    <t>DOC_11.05.09</t>
  </si>
  <si>
    <t>HV_102.08</t>
  </si>
  <si>
    <t>LV_22.01.12</t>
  </si>
  <si>
    <t>LV_22.01.14</t>
  </si>
  <si>
    <t>LV_22.01.15</t>
  </si>
  <si>
    <t>NS_01.01.01</t>
  </si>
  <si>
    <t>NS_01.02</t>
  </si>
  <si>
    <t>NS_01.03.01</t>
  </si>
  <si>
    <t>NS_01.03.02</t>
  </si>
  <si>
    <t>OTI_03.15</t>
  </si>
  <si>
    <t>OTI_03.18</t>
  </si>
  <si>
    <t>REL_33.01.01</t>
  </si>
  <si>
    <t>REL_33.01.05</t>
  </si>
  <si>
    <t>REL_33.01.06</t>
  </si>
  <si>
    <t>REP_01.02.02</t>
  </si>
  <si>
    <t>REP_01.02.42</t>
  </si>
  <si>
    <t>REP_01.02.43</t>
  </si>
  <si>
    <t>REP_01.02.45</t>
  </si>
  <si>
    <t>REP_01.02.47</t>
  </si>
  <si>
    <t>REP_01.02.48</t>
  </si>
  <si>
    <t>REP_01.02.52</t>
  </si>
  <si>
    <t>REP_01.02.57</t>
  </si>
  <si>
    <t>REP_01.02.59</t>
  </si>
  <si>
    <t>REP_01.02.61</t>
  </si>
  <si>
    <t>REP_01.03.02</t>
  </si>
  <si>
    <t>REP_01.03.04</t>
  </si>
  <si>
    <t>REP_01.03.06</t>
  </si>
  <si>
    <t>REP_01.03.07</t>
  </si>
  <si>
    <t>REP_01.03.13</t>
  </si>
  <si>
    <t>REP_01.03.16</t>
  </si>
  <si>
    <t>REP_01.03.17</t>
  </si>
  <si>
    <t>REP_01.04.02</t>
  </si>
  <si>
    <t>REP_01.04.11</t>
  </si>
  <si>
    <t>REP_02.02.05</t>
  </si>
  <si>
    <t>REP_02.02.09</t>
  </si>
  <si>
    <t>REP_02.02.38</t>
  </si>
  <si>
    <t>REP_02.02.41</t>
  </si>
  <si>
    <t>REP_02.02.42</t>
  </si>
  <si>
    <t>REP_02.02.46</t>
  </si>
  <si>
    <t>REP_02.02.47</t>
  </si>
  <si>
    <t>REP_02.02.51</t>
  </si>
  <si>
    <t>REP_02.02.52</t>
  </si>
  <si>
    <t>REP_02.02.53</t>
  </si>
  <si>
    <t>REP_02.02.59</t>
  </si>
  <si>
    <t>REP_02.02.60</t>
  </si>
  <si>
    <t>REP_02.02.61</t>
  </si>
  <si>
    <t>REP_02.02.62</t>
  </si>
  <si>
    <t>REP_02.03.01</t>
  </si>
  <si>
    <t>REP_02.03.05</t>
  </si>
  <si>
    <t>REP_02.03.07</t>
  </si>
  <si>
    <t>REP_02.03.08</t>
  </si>
  <si>
    <t>REP_02.03.10</t>
  </si>
  <si>
    <t>REP_02.03.11</t>
  </si>
  <si>
    <t>REP_02.04.05</t>
  </si>
  <si>
    <t>REP_04.02.01</t>
  </si>
  <si>
    <t>REP_04.02.02</t>
  </si>
  <si>
    <t>REP_04.02.04</t>
  </si>
  <si>
    <t>REP_04.02.05</t>
  </si>
  <si>
    <t>REP_04.02.06</t>
  </si>
  <si>
    <t>REP_04.02.11</t>
  </si>
  <si>
    <t>REP_04.02.12</t>
  </si>
  <si>
    <t>REP_04.02.32</t>
  </si>
  <si>
    <t>REP_04.02.34</t>
  </si>
  <si>
    <t>REP_04.02.36</t>
  </si>
  <si>
    <t>REP_04.02.43</t>
  </si>
  <si>
    <t>REP_04.02.46</t>
  </si>
  <si>
    <t>REP_04.03.10</t>
  </si>
  <si>
    <t>REP_05.02.01-3</t>
  </si>
  <si>
    <t>REP_05.02.01-5</t>
  </si>
  <si>
    <t>REP_05.02.03</t>
  </si>
  <si>
    <t>REP_05.02.06</t>
  </si>
  <si>
    <t>REP_05.02.07-1</t>
  </si>
  <si>
    <t>REP_05.02.07-3</t>
  </si>
  <si>
    <t>REP_05.02.07-4</t>
  </si>
  <si>
    <t>REP_05.02.12</t>
  </si>
  <si>
    <t>REP_05.02.26</t>
  </si>
  <si>
    <t>REP_05.02.29</t>
  </si>
  <si>
    <t>SUPP_44.01.013</t>
  </si>
  <si>
    <t>SUPP_44.01.016</t>
  </si>
  <si>
    <t>SUPP_44.01.017</t>
  </si>
  <si>
    <t>SUPP_44.01.03</t>
  </si>
  <si>
    <t>SUPP_44.01.04</t>
  </si>
  <si>
    <t>Brick Wall OE Substations</t>
  </si>
  <si>
    <t>Fire Hydrants - ZN</t>
  </si>
  <si>
    <t>Optical Arc Fault Protection</t>
  </si>
  <si>
    <t>Substation Fencing Upgrade - DC</t>
  </si>
  <si>
    <t>Asbestos Fire Doors - DC</t>
  </si>
  <si>
    <t>Asbestos Fire Doors - ZN</t>
  </si>
  <si>
    <t>Fire Fighting Water Storage Tanks - ZN</t>
  </si>
  <si>
    <t>Oil Containment - ZN</t>
  </si>
  <si>
    <t>Reactive Environmental Projects - ZN</t>
  </si>
  <si>
    <t>Electronic Security - ZN</t>
  </si>
  <si>
    <t>LV Load Survey</t>
  </si>
  <si>
    <t>REP 11KV SWG MILPERRA ZN</t>
  </si>
  <si>
    <t>REP 11KV SWG PYMBLE ZN</t>
  </si>
  <si>
    <t>REP 132KV FDR 9E1 &amp; 9E2 OIL SEC SYD EAST-KURINGAI</t>
  </si>
  <si>
    <t>REP 11KV SWG TARRO ZN</t>
  </si>
  <si>
    <t>Statter_ALM_Godfrey HV Fuse Switches</t>
  </si>
  <si>
    <t>Reyrolle JKSS RMIs C_EB</t>
  </si>
  <si>
    <t>Obsolete RMIs &amp; FSs</t>
  </si>
  <si>
    <t>ABB 11kV Series V EDO Fuse Carriers</t>
  </si>
  <si>
    <t>Steel Structures - ZN</t>
  </si>
  <si>
    <t>Protection Schemes - ZN</t>
  </si>
  <si>
    <t>Low Voltage (LV) Overhead Services (No.)</t>
  </si>
  <si>
    <t>11kV Taplin ABS D571 (No.)</t>
  </si>
  <si>
    <t>Refurb 33kV OH Feeders (No.)</t>
  </si>
  <si>
    <t>Refurb 33kV OH Feeders (km)</t>
  </si>
  <si>
    <t>Replace ST Feeder OH Earth Wire</t>
  </si>
  <si>
    <t>Non-System: Building</t>
  </si>
  <si>
    <t>Non-System: Fleet</t>
  </si>
  <si>
    <t>Non-System: ICT</t>
  </si>
  <si>
    <t>Non-System: Plant</t>
  </si>
  <si>
    <t>Control System Core Refresh</t>
  </si>
  <si>
    <t>System Land Lease</t>
  </si>
  <si>
    <t>Transformers (dx)</t>
  </si>
  <si>
    <t>System IT (dx)</t>
  </si>
  <si>
    <t>Substations (dx)</t>
  </si>
  <si>
    <t>Sub-transmission lines and cables (dx)</t>
  </si>
  <si>
    <t>Low Voltage Lines and Cables (dx)</t>
  </si>
  <si>
    <t>Land and Easements (dx)</t>
  </si>
  <si>
    <t>In-house software (dx)</t>
  </si>
  <si>
    <t>IT systems (dx)</t>
  </si>
  <si>
    <t>Distribution lines and cables (dx)</t>
  </si>
  <si>
    <t>Buildings (system) (dx)</t>
  </si>
  <si>
    <t>Ancillary substation equipment (dx)</t>
  </si>
  <si>
    <t>Motor vehicles (dx)</t>
  </si>
  <si>
    <t>Furniture, fittings, plant and equipment (dx)</t>
  </si>
  <si>
    <t>Cable tunnel (dx)</t>
  </si>
  <si>
    <t>Buildings (non-system) (dx)</t>
  </si>
  <si>
    <t>Zone transformers 132/66kV (tx)</t>
  </si>
  <si>
    <t>Zone substation equip 132/66kV (tx)</t>
  </si>
  <si>
    <t>Transmission transformers 132/66kV (tx)</t>
  </si>
  <si>
    <t>Transmission substation equip 132/66kV (tx)</t>
  </si>
  <si>
    <t>Transmission &amp; Zone land &amp; easements (tx)</t>
  </si>
  <si>
    <t>System IT (tx)</t>
  </si>
  <si>
    <t>In-house software (tx)</t>
  </si>
  <si>
    <t>IT systems (tx)</t>
  </si>
  <si>
    <t>Buildings (system) (tx)</t>
  </si>
  <si>
    <t>Ancillary substation equipment (tx)</t>
  </si>
  <si>
    <t>132kV wood pole lines (tx)</t>
  </si>
  <si>
    <t>132kV tower lines (tx)</t>
  </si>
  <si>
    <t>132kV feeders underground (tx)</t>
  </si>
  <si>
    <t>132kV concrete &amp; steel pole lines (tx)</t>
  </si>
  <si>
    <t>Motor vehicles (tx)</t>
  </si>
  <si>
    <t>Furniture, fittings, plant and equipment (tx)</t>
  </si>
  <si>
    <t>Buildings (non-system) (tx)</t>
  </si>
  <si>
    <t>Ausgrid Funded Capex (CIA95B)</t>
  </si>
  <si>
    <t>HV Network Reinforcement Program</t>
  </si>
  <si>
    <t>LV Distributor Capacity Program</t>
  </si>
  <si>
    <t>Distribution Centre Capacity Program</t>
  </si>
  <si>
    <t>Advanced Distribution Management System (ADMS)</t>
  </si>
  <si>
    <t>Individual Feeder Reliability</t>
  </si>
  <si>
    <t>Individual Feeder Segment Reliability Program</t>
  </si>
  <si>
    <t>High Community Impact Assets Reliability Program</t>
  </si>
  <si>
    <t>Switching and Control</t>
  </si>
  <si>
    <t>Capital Delivery Program</t>
  </si>
  <si>
    <t>Network Planning</t>
  </si>
  <si>
    <t>GIS Data Capture</t>
  </si>
  <si>
    <t>Transmission Leases (tx)</t>
  </si>
  <si>
    <t>Other Non-network capex</t>
  </si>
  <si>
    <t>Capitalised network overhead</t>
  </si>
  <si>
    <t>Land (non-system) (tx)</t>
  </si>
  <si>
    <t>Land (non-system) (dx)</t>
  </si>
  <si>
    <t>ARA_01.1.0026</t>
  </si>
  <si>
    <t>ARA_03.1B.0034A</t>
  </si>
  <si>
    <t>Dx + Tx</t>
  </si>
  <si>
    <t>Distribution Leases (dx)</t>
  </si>
  <si>
    <t>ARA_04.3B.0036A</t>
  </si>
  <si>
    <t>REP 132KV FDR 282/1 &amp; 283/1 SSOUTH-REVESBY</t>
  </si>
  <si>
    <t>ARA_05.1.0011</t>
  </si>
  <si>
    <t>DECOM 132KV FDR 925/G WILLOUGHBY-MOSMAN</t>
  </si>
  <si>
    <t>REP 132KV FDR 9E4/4 &amp; 925/4 WILLOUGHBY-CREMORNE</t>
  </si>
  <si>
    <t>ARA_05.1.0014</t>
  </si>
  <si>
    <t>REP_01.02.49</t>
  </si>
  <si>
    <t>Replace MK Kiosks - Mackellar</t>
  </si>
  <si>
    <t>ARA_02.1.0135A</t>
  </si>
  <si>
    <t>11kV LTs to Decommission Dalley Street</t>
  </si>
  <si>
    <t>ARA_04.1.0029</t>
  </si>
  <si>
    <t>2-9Replace Peakhurst 33kV SWG (1)</t>
  </si>
  <si>
    <t>ARA_04.3A.0021</t>
  </si>
  <si>
    <t>21-Dulwich Hill zone replace fdrs 643, 644,</t>
  </si>
  <si>
    <t>ARA_04.4.C.0018</t>
  </si>
  <si>
    <t>18-LT Flemington 11kV SWG replacement</t>
  </si>
  <si>
    <t>ARA_04.5.0005</t>
  </si>
  <si>
    <t>5-Darling harbour-Blackwattle Bay zones 11kV fdr</t>
  </si>
  <si>
    <t>ARA_05.3.0042M</t>
  </si>
  <si>
    <t>NEW 33kV SUPPLY MACQ TELECOM - MACQUARIE STS</t>
  </si>
  <si>
    <t>DOC_11.03.11</t>
  </si>
  <si>
    <t>Water Crossing Assessments &amp; Signs</t>
  </si>
  <si>
    <t>Network Digitisation</t>
  </si>
  <si>
    <t>OTI_03.12</t>
  </si>
  <si>
    <t>OTI_03.16</t>
  </si>
  <si>
    <t>Operational Technology Security</t>
  </si>
  <si>
    <t>REP_02.03.02</t>
  </si>
  <si>
    <t>Replace 132kV Motorised I &amp; Es - ZN</t>
  </si>
  <si>
    <t>ARA_02.1.0127</t>
  </si>
  <si>
    <t>ARA_03.1A.0005</t>
  </si>
  <si>
    <t>ARA_03.1A.0020</t>
  </si>
  <si>
    <t>REP 33kV FDR PROTECTN SYD DOMESTIC &amp; INT TERM ZN</t>
  </si>
  <si>
    <t>ARA_03.1B.0035</t>
  </si>
  <si>
    <t>ARA_03.1C.0004</t>
  </si>
  <si>
    <t>ARA_03.1C.0039A</t>
  </si>
  <si>
    <t>ARA_04.3A.0014</t>
  </si>
  <si>
    <t>ARA_04.3A.0019</t>
  </si>
  <si>
    <t>ARA_04.3A.0038M</t>
  </si>
  <si>
    <t>ARA_04.4.A.0005</t>
  </si>
  <si>
    <t>REP 33KV FDRS HOMEBUSH-AUBURN/LIDCOMBE</t>
  </si>
  <si>
    <t>ARA_04.4.C.0008</t>
  </si>
  <si>
    <t>REP 11KV SWG (GRP 2) LIDCOMBE ZN</t>
  </si>
  <si>
    <t>ARA_04.4.C.0009</t>
  </si>
  <si>
    <t>ARA_04.5.0006</t>
  </si>
  <si>
    <t>ARA_05.3.0035U</t>
  </si>
  <si>
    <t>ARA_05.3.0046M</t>
  </si>
  <si>
    <t>ARA_05.4.0022A</t>
  </si>
  <si>
    <t>ARA_07.2.0004</t>
  </si>
  <si>
    <t>ARA_07.3.0016</t>
  </si>
  <si>
    <t>ARA_08.2.0027</t>
  </si>
  <si>
    <t>CC_66.01.13</t>
  </si>
  <si>
    <t>CC_66.01.14</t>
  </si>
  <si>
    <t>DOC_11.03.02</t>
  </si>
  <si>
    <t>Network Innovation Program</t>
  </si>
  <si>
    <t>OTI_03.19</t>
  </si>
  <si>
    <t>REP_01.02.60</t>
  </si>
  <si>
    <t>REP_02.02.35</t>
  </si>
  <si>
    <t>REP_04.02.48</t>
  </si>
  <si>
    <t>REP_05.02.28</t>
  </si>
  <si>
    <t>Replace ST Feeder Earth Electrodes</t>
  </si>
  <si>
    <t>ARA_07.3.0006</t>
  </si>
  <si>
    <t>ARA REP 11kV SWG CARDIFF ZN</t>
  </si>
  <si>
    <t>DOC_11.03.39</t>
  </si>
  <si>
    <t>LV  Board Polycarbonate Screening</t>
  </si>
  <si>
    <t>DOC_11.03.56</t>
  </si>
  <si>
    <t>LV Board Screening - Chamber Type DCs</t>
  </si>
  <si>
    <t>LV_22.01.11</t>
  </si>
  <si>
    <t>LV Planning and Investigations</t>
  </si>
  <si>
    <t>REL_33.01.02</t>
  </si>
  <si>
    <t>Average Feeder Reliability</t>
  </si>
  <si>
    <t>REP_01.03.03</t>
  </si>
  <si>
    <t>Replace HV C3 OCBs</t>
  </si>
  <si>
    <t>SUPP_44.01.012</t>
  </si>
  <si>
    <t>Distribution Easements</t>
  </si>
  <si>
    <t>SUPP_44.01.014</t>
  </si>
  <si>
    <t>Broadbase Demand Management</t>
  </si>
  <si>
    <t>Non-Network</t>
  </si>
  <si>
    <t>2022-23</t>
  </si>
  <si>
    <t>ARA_01.1.0024</t>
  </si>
  <si>
    <t>24-Meadowbank 92F and 92J</t>
  </si>
  <si>
    <t>26-132kV feeders 91A and 91B replacement</t>
  </si>
  <si>
    <t>ARA_01.1.0027</t>
  </si>
  <si>
    <t>27-Replace 90XA and 90XB</t>
  </si>
  <si>
    <t>Replacement of 132kV Cables 9SA 9SB</t>
  </si>
  <si>
    <t>ARA_01.1.0110</t>
  </si>
  <si>
    <t>10-2x132kV from Canterbury to BFW 1200mm</t>
  </si>
  <si>
    <t>ARA_02.1.0010</t>
  </si>
  <si>
    <t>10-DS 11kV switchgear temp</t>
  </si>
  <si>
    <t>27-DECOM 33KV CITY EAST ZN SUB</t>
  </si>
  <si>
    <t>Dalley St 132/11kV ZS Decommissioning</t>
  </si>
  <si>
    <t>5-Darlinghurst 33kV cable replacement</t>
  </si>
  <si>
    <t>20-Graving Dock feeders</t>
  </si>
  <si>
    <t>ARA_03.1A.0032M</t>
  </si>
  <si>
    <t>NEW 33KV SUPPLY TO WESTCONNEX STG 3A</t>
  </si>
  <si>
    <t>ARA_03.1A.0037M</t>
  </si>
  <si>
    <t>NEW 33kV SUPPLY SYD METRO CITY &amp; SW - SHILLS</t>
  </si>
  <si>
    <t>ARA_03.1B.0016</t>
  </si>
  <si>
    <t>16-Matraville like for like Sg replacement</t>
  </si>
  <si>
    <t>ARA REP 11KV SWG COMPOUND MASCOT ZN</t>
  </si>
  <si>
    <t>4-Surry Hills 11kV SG (1)</t>
  </si>
  <si>
    <t>ARA_03.1C.0014</t>
  </si>
  <si>
    <t>14-Replace 11kV SG Clovelly Zone, LT's (1B2</t>
  </si>
  <si>
    <t>Replace fdr 264 frm Beaconsfield West to Kingsford</t>
  </si>
  <si>
    <t>Replace fdr 265 frm Maroubra to Bunnerong</t>
  </si>
  <si>
    <t>7-Retire Blakehurst, LT's, Connect 777 to 7</t>
  </si>
  <si>
    <t>ARA_04.2.0024</t>
  </si>
  <si>
    <t>24-Port Hacking 33kV bus refurb</t>
  </si>
  <si>
    <t>ARA_04.3A.0001</t>
  </si>
  <si>
    <t>1-Chullora-Enfield 132kv Feeder</t>
  </si>
  <si>
    <t>ARA_04.3A.0005</t>
  </si>
  <si>
    <t>5-Leightonfield zone 11kV SWG replacement &amp; LT's</t>
  </si>
  <si>
    <t>ARA_04.3A.0007</t>
  </si>
  <si>
    <t>7-Enfield new 132/11kV zone and LT</t>
  </si>
  <si>
    <t>ARA_04.3A.0008</t>
  </si>
  <si>
    <t>8-Canterbury STS SWG replacement - Option 1</t>
  </si>
  <si>
    <t>14-Greenacre park 11kV SWG replacement and LT</t>
  </si>
  <si>
    <t>19-Dulwich Hill zone 11kV SWG replace and LT</t>
  </si>
  <si>
    <t>ARA_04.3A.0033A</t>
  </si>
  <si>
    <t>Replace fdrs 291/1&amp;292 frm Potts Hill to Greenacre</t>
  </si>
  <si>
    <t>ARA_04.3A.0037M</t>
  </si>
  <si>
    <t>NEW 33kV SUPPLY SYD METRO CITY &amp; SW - CBURY</t>
  </si>
  <si>
    <t>ARA NEW 33kV SUPPLY M6 STG1 - CBURY STS</t>
  </si>
  <si>
    <t>ARA_04.3B.0011</t>
  </si>
  <si>
    <t>11-Punchbowl zone 11kV SWG replacement</t>
  </si>
  <si>
    <t>Rozelle 132/33kV STS Upgrade</t>
  </si>
  <si>
    <t>ARA_04.4.A.0011</t>
  </si>
  <si>
    <t>11-Leichhardt 132kV zone sub (H1)</t>
  </si>
  <si>
    <t>ARA_04.4.A.0012</t>
  </si>
  <si>
    <t>12-Five Dock 132kV zone (H1)</t>
  </si>
  <si>
    <t>ARA_04.4.A.0023M</t>
  </si>
  <si>
    <t>NEW 33KV SUPPLY TO WESTCONNEX STG 3B</t>
  </si>
  <si>
    <t>ARA_04.4.A.0024M</t>
  </si>
  <si>
    <t>NEW 33kV SUPPLY TO SYD METRO WEST CONST</t>
  </si>
  <si>
    <t>ARA_04.4.A.0025M</t>
  </si>
  <si>
    <t>Concord ZN 11kV SG REP</t>
  </si>
  <si>
    <t>ARA_04.4.B.0007</t>
  </si>
  <si>
    <t>7-Decom Strathfield STS</t>
  </si>
  <si>
    <t>132kV feeders 923/2 and 924/2 Replacement</t>
  </si>
  <si>
    <t>6-Retire Blackwattle Bay using Darling Harbour</t>
  </si>
  <si>
    <t>ARA_05.1.0036M</t>
  </si>
  <si>
    <t>NEW 33kV SUPPLY TO TELSTRA ST LEONARDS</t>
  </si>
  <si>
    <t>ARA_05.1.0037M</t>
  </si>
  <si>
    <t>NEW 33kV SUPPLY TO GORE HILL TECH DATA CENTRE 2</t>
  </si>
  <si>
    <t>ARA_05.1.0038M</t>
  </si>
  <si>
    <t>NEW 33kV SUPPLY SYD METRO CITY &amp; SW - WGHBY</t>
  </si>
  <si>
    <t>NEW Macquarie 132/33kV STS</t>
  </si>
  <si>
    <t>ARA_05.3.0040M</t>
  </si>
  <si>
    <t>NEW 132kV SUPPLY TO AIRTRUNK DATA CENTRE</t>
  </si>
  <si>
    <t>ARA_05.3.0041M</t>
  </si>
  <si>
    <t>ARA_05.3.0043</t>
  </si>
  <si>
    <t>ARA DECOM LANE COVR TEST ZN</t>
  </si>
  <si>
    <t>ARA_05.3.0044M</t>
  </si>
  <si>
    <t>ARA NEW 33KV SUPPLY AWS DC - MACQUARIE STS</t>
  </si>
  <si>
    <t>NEW 132/33kV TX3 MACQUARIE STS</t>
  </si>
  <si>
    <t>ARA NEW 132kV SUPPLY MICROSOFT DC - LC STSS</t>
  </si>
  <si>
    <t>UPR 33kV FDRS S20 &amp; S21 - OH SECTIONS</t>
  </si>
  <si>
    <t>ARA_05.4.0037A</t>
  </si>
  <si>
    <t>Narrabeen 33kV Busbar Retirement</t>
  </si>
  <si>
    <t>ARA_07.1.0004</t>
  </si>
  <si>
    <t>4-Carrington 11kV Switchgear</t>
  </si>
  <si>
    <t>ARA_07.1.0006</t>
  </si>
  <si>
    <t>6-Broadmeadows 132/11kV zone</t>
  </si>
  <si>
    <t>ARA_07.1.0016</t>
  </si>
  <si>
    <t>16-Kotara oil filled cables &amp; 33kV S/G retirement</t>
  </si>
  <si>
    <t>4-Waratah Busbar refurb - comsteel&amp;SRA supply</t>
  </si>
  <si>
    <t>ARA_07.2.0007</t>
  </si>
  <si>
    <t>7-Shortland 33kV zone decommissioning</t>
  </si>
  <si>
    <t>ARA DECOM 33kV STOCKTON BOREHOLE SS</t>
  </si>
  <si>
    <t>ARA_07.4.0004</t>
  </si>
  <si>
    <t>REFURB 132/33kV AWABA STS</t>
  </si>
  <si>
    <t>ARA_07.4.0007</t>
  </si>
  <si>
    <t>7-Woodrising zone</t>
  </si>
  <si>
    <t>ARA_07.4.0071</t>
  </si>
  <si>
    <t>West Lake Macquarie MCC A</t>
  </si>
  <si>
    <t>ARA_07.5.0001</t>
  </si>
  <si>
    <t>1-Upgrade 33kV fdrs 760 &amp; 766 Merewether to Dudley</t>
  </si>
  <si>
    <t>ARA_07.5.0006</t>
  </si>
  <si>
    <t>6-Retire Charlestown &amp; Dudley + 11kV LTs</t>
  </si>
  <si>
    <t>ARA_07.8.0008</t>
  </si>
  <si>
    <t>UPR 33kV FDR 81401 TANILBA BAY-TEA GARDENS</t>
  </si>
  <si>
    <t>ARA_07.8.0013</t>
  </si>
  <si>
    <t>13-Stockton 11kV SG replacement</t>
  </si>
  <si>
    <t>ARA_07.8.0071</t>
  </si>
  <si>
    <t>Port Stephens MCC A</t>
  </si>
  <si>
    <t>NEW CAP BANKS SINGLETON STS</t>
  </si>
  <si>
    <t>27-Decommission Muswellbrook STS</t>
  </si>
  <si>
    <t>ARA_08.2.0030</t>
  </si>
  <si>
    <t>30-Muswellbrookk zone upgrade - convert to 66</t>
  </si>
  <si>
    <t>Customer Connections (&gt;100A)</t>
  </si>
  <si>
    <t>Customer Connections (&lt; 100A)</t>
  </si>
  <si>
    <t>Distribution Substation Program</t>
  </si>
  <si>
    <t>Perimeter fencing</t>
  </si>
  <si>
    <t>DOC_11.03.24</t>
  </si>
  <si>
    <t>Fire Mitigation - ZN</t>
  </si>
  <si>
    <t>Smoke Detection System - ZN</t>
  </si>
  <si>
    <t>DOC_11.03.30</t>
  </si>
  <si>
    <t>UG Substations Cascade modernisation</t>
  </si>
  <si>
    <t>Communications (digital) (dx)</t>
  </si>
  <si>
    <t>Communications (digital) (tx)</t>
  </si>
  <si>
    <t>Rectify Low Distribution Mains</t>
  </si>
  <si>
    <t>Rectify Low Transmission Mains</t>
  </si>
  <si>
    <t>DOC_11.03.36</t>
  </si>
  <si>
    <t>Reactive OH&amp;S Projects - ZN</t>
  </si>
  <si>
    <t>Relocate Poles in RTA Blackspots - DM</t>
  </si>
  <si>
    <t>DOC_11.03.42</t>
  </si>
  <si>
    <t>Reactive Electrical Safety - DC</t>
  </si>
  <si>
    <t>DOC_11.03.43</t>
  </si>
  <si>
    <t>Reactive Electrical Safety - DM</t>
  </si>
  <si>
    <t>DOC_11.03.44</t>
  </si>
  <si>
    <t>Reactive Electrical Safety - TM</t>
  </si>
  <si>
    <t>DOC_11.03.47</t>
  </si>
  <si>
    <t>Reactive OH&amp;S Projects - DM</t>
  </si>
  <si>
    <t>DOC_11.03.48</t>
  </si>
  <si>
    <t>Reactive OH&amp;S Projects - DC</t>
  </si>
  <si>
    <t>DOC_11.03.55</t>
  </si>
  <si>
    <t>Install PIR relays in the Sydney CBD</t>
  </si>
  <si>
    <t>DOC_11.03.57</t>
  </si>
  <si>
    <t>Reactive Asbestos Projects - DC</t>
  </si>
  <si>
    <t>DOC_11.03.58</t>
  </si>
  <si>
    <t>Reactive Asbestos Projects - DM</t>
  </si>
  <si>
    <t>DOC_11.03.61</t>
  </si>
  <si>
    <t>Reactive Asbestos Projects - ZN</t>
  </si>
  <si>
    <t>DOC Siemens 8DN8 Circuitry Mods - ZN</t>
  </si>
  <si>
    <t>DOC_11.03.71</t>
  </si>
  <si>
    <t>DOC Long Spans - DM</t>
  </si>
  <si>
    <t>DOC DEDICATED LV CCT RECONFIG(KM)</t>
  </si>
  <si>
    <t>DOC Menai Pillar Retrofits - DM</t>
  </si>
  <si>
    <t>DOC Substation Lock Upgrade</t>
  </si>
  <si>
    <t>DECOM CBD VAULT DIST SUBSTATIONS</t>
  </si>
  <si>
    <t>DOC_11.04.03-2</t>
  </si>
  <si>
    <t>Noisy Tx Replacement - DC</t>
  </si>
  <si>
    <t>DOC_11.04.05</t>
  </si>
  <si>
    <t>Reactive Environmental Projects - DC</t>
  </si>
  <si>
    <t>DOC_11.05.08</t>
  </si>
  <si>
    <t>Reactive Infrastructure Risk Projects - ZN</t>
  </si>
  <si>
    <t>DOC Mandatory Protection Links</t>
  </si>
  <si>
    <t>HV_102.04</t>
  </si>
  <si>
    <t>HV Network Fault Level Program</t>
  </si>
  <si>
    <t>HV_102.07</t>
  </si>
  <si>
    <t>HV Network Projects Committed Program</t>
  </si>
  <si>
    <t>Replace ABC Kiosk Subs</t>
  </si>
  <si>
    <t>REP OUTDOOR ENCLOSURE SUBSTATIONS</t>
  </si>
  <si>
    <t>Replace HV OCB SUBs</t>
  </si>
  <si>
    <t>REP_01.02.44</t>
  </si>
  <si>
    <t>REP STGW Kiosks</t>
  </si>
  <si>
    <t>REP OBSOLETE CHAMBER SUBSTATIONS</t>
  </si>
  <si>
    <t>REP SCADA Equipment - DC</t>
  </si>
  <si>
    <t>REP Modems - DC</t>
  </si>
  <si>
    <t>REP Intertripping Schemes - DC</t>
  </si>
  <si>
    <t>Replace LV B &amp; S C7 ACBs</t>
  </si>
  <si>
    <t>Replace Single CB Switchgear</t>
  </si>
  <si>
    <t>Replace Network Protectors</t>
  </si>
  <si>
    <t>Replace Sydney CBD Conservator Type</t>
  </si>
  <si>
    <t>REP_01.03.10</t>
  </si>
  <si>
    <t>REP KIOSK HOUSINGS</t>
  </si>
  <si>
    <t>REP_01.03.11</t>
  </si>
  <si>
    <t>Replace G Type LV Board</t>
  </si>
  <si>
    <t>Replace B&amp;S I&amp;E Switches</t>
  </si>
  <si>
    <t>REP_01.03.15</t>
  </si>
  <si>
    <t>Replace Maitland Kiosks</t>
  </si>
  <si>
    <t>Replace Muswellbrook Kiosks</t>
  </si>
  <si>
    <t>Replace Hazmeyer RMIs - Salt Areas</t>
  </si>
  <si>
    <t>REP_01.04.01</t>
  </si>
  <si>
    <t>Replace L &amp; C RMIs</t>
  </si>
  <si>
    <t>Refurb Pole Transformer Substations</t>
  </si>
  <si>
    <t>REP_01.04.03</t>
  </si>
  <si>
    <t>Replace DC Sub Equipment - Reactive</t>
  </si>
  <si>
    <t>REP_01.04.05</t>
  </si>
  <si>
    <t>Replace &amp; Refurbish Sub Buildings - DC</t>
  </si>
  <si>
    <t>REP_01.04.07</t>
  </si>
  <si>
    <t>Replace M&amp;G RM6 RMCBs</t>
  </si>
  <si>
    <t>Replace Single Pole PT</t>
  </si>
  <si>
    <t>REP_01.04.13</t>
  </si>
  <si>
    <t>System Spares - Distribution Centres</t>
  </si>
  <si>
    <t>REP_02.02.01</t>
  </si>
  <si>
    <t>Replace 11kV OCB(Vacuum) - Air - ZN</t>
  </si>
  <si>
    <t>Replace 33kV Bulk Oil CBs - ZN</t>
  </si>
  <si>
    <t>Earthing Systems - ZN &amp; TS</t>
  </si>
  <si>
    <t>Replace 33kV Essantee I&amp;Es - ZN</t>
  </si>
  <si>
    <t>Replace 33kV I&amp;Es - ZN</t>
  </si>
  <si>
    <t>Replace POST VTs - ZN</t>
  </si>
  <si>
    <t>Replace Substation Roof - ZN</t>
  </si>
  <si>
    <t>SCADA Schemes including Comp Control Boards - ZN</t>
  </si>
  <si>
    <t>REP_02.02.48</t>
  </si>
  <si>
    <t>PINC/MPLS Edge - ZN</t>
  </si>
  <si>
    <t>REP_02.02.49</t>
  </si>
  <si>
    <t>REP LIGHTNING SPIRES - ZN</t>
  </si>
  <si>
    <t>Power Reactors - ZN &amp; TS</t>
  </si>
  <si>
    <t>Transformer Replacement (utilising existing holdin</t>
  </si>
  <si>
    <t>REP_02.02.54</t>
  </si>
  <si>
    <t>CLC Controllers - ZN</t>
  </si>
  <si>
    <t>REP Neutral Earthing Resistors - ZN</t>
  </si>
  <si>
    <t>REP 11kV Switchboard Protection - ZN</t>
  </si>
  <si>
    <t>REP High Impedance Busbar Protection - ZN</t>
  </si>
  <si>
    <t>REP SCADA Equipment - ZN</t>
  </si>
  <si>
    <t>REP_02.02.64</t>
  </si>
  <si>
    <t>REP Audio Frequency Load Control Equipment - ZN</t>
  </si>
  <si>
    <t>Replace 132kV CBs - ZN</t>
  </si>
  <si>
    <t>REP_02.03.04</t>
  </si>
  <si>
    <t>Replace 33kV CBs - ZN</t>
  </si>
  <si>
    <t>Replace 132kV Bushings - ZN</t>
  </si>
  <si>
    <t>Replace Protection Relays - ZN</t>
  </si>
  <si>
    <t>Replace Distance Protection - ZN</t>
  </si>
  <si>
    <t>Replace VR Equipment - ZN</t>
  </si>
  <si>
    <t>Replace SUB Battery - ZN</t>
  </si>
  <si>
    <t>REP_02.03.15</t>
  </si>
  <si>
    <t>PINC/MPLS Core - ZN &amp; TS</t>
  </si>
  <si>
    <t>REP_02.04.04</t>
  </si>
  <si>
    <t>System Spares SUB Equipment - ZN</t>
  </si>
  <si>
    <t>Replace &amp; Refurbish Sub Buildings - ZN</t>
  </si>
  <si>
    <t>REP_02.04.08</t>
  </si>
  <si>
    <t>Replace Surge Arrestors - ZN</t>
  </si>
  <si>
    <t>REP_02.04.10</t>
  </si>
  <si>
    <t>Replace Zone Equipment - Reactive</t>
  </si>
  <si>
    <t>Replace Steel Mains (km)</t>
  </si>
  <si>
    <t>CONDEMNED POLES - REPLACEMENT - DM</t>
  </si>
  <si>
    <t>Replace LV CONSAC Mains (km)</t>
  </si>
  <si>
    <t>Replace LV HDPE Mains (km)</t>
  </si>
  <si>
    <t>REP_04.02.08</t>
  </si>
  <si>
    <t>Install LV Spreaders-Bushfires</t>
  </si>
  <si>
    <t>REP 11kV UGOHs (No.)</t>
  </si>
  <si>
    <t>LV Metallic Sheathed Cables (km)</t>
  </si>
  <si>
    <t>Replace 11kV Essantee HS641 ABS</t>
  </si>
  <si>
    <t>CONDEMNED POLES - REINFORCEMENT</t>
  </si>
  <si>
    <t>REP_04.02.35</t>
  </si>
  <si>
    <t>REP Steel Round Pillars (No.)</t>
  </si>
  <si>
    <t>REP_04.02.38</t>
  </si>
  <si>
    <t>REP LVUG Link Boxes (No.)</t>
  </si>
  <si>
    <t>REP_04.02.42</t>
  </si>
  <si>
    <t>REP LVOH ABC Link Boxes (No.)</t>
  </si>
  <si>
    <t>REP 11kV ABS Haycolec (No.)</t>
  </si>
  <si>
    <t>REP_04.02.44</t>
  </si>
  <si>
    <t>REP 11kV ABS Non-Haycolec (No.)</t>
  </si>
  <si>
    <t>REP_04.02.45</t>
  </si>
  <si>
    <t>REP 11kV Under Slung Link (No.)</t>
  </si>
  <si>
    <t>REP HVOH Mains (ACSR/Quince) (km)</t>
  </si>
  <si>
    <t>REP Modems - DM</t>
  </si>
  <si>
    <t>REP_04.02.50</t>
  </si>
  <si>
    <t>REP AFLC Relays - DM (No.)</t>
  </si>
  <si>
    <t>REP_04.03.02</t>
  </si>
  <si>
    <t>Refurb Access Tracks - 11kV Lines (km)</t>
  </si>
  <si>
    <t>REP_04.03.05</t>
  </si>
  <si>
    <t>Replace LVUG Term Boxes</t>
  </si>
  <si>
    <t>REP Pole Cross-Arms - DM (No.)</t>
  </si>
  <si>
    <t>REP_04.04.01</t>
  </si>
  <si>
    <t>REP LV OVERHEAD MAINS - REACTIVE (km)</t>
  </si>
  <si>
    <t>REP_04.04.02</t>
  </si>
  <si>
    <t>Replace 11/5kV Underground Mains (km)</t>
  </si>
  <si>
    <t>REP_04.04.03</t>
  </si>
  <si>
    <t>Replace LVUG Mains (km)</t>
  </si>
  <si>
    <t>REP_04.04.04</t>
  </si>
  <si>
    <t>Replace LVUG Services (No)</t>
  </si>
  <si>
    <t>REP_04.04.05</t>
  </si>
  <si>
    <t>Replace 11kV UG Ductlines (km)</t>
  </si>
  <si>
    <t>REP_04.04.07</t>
  </si>
  <si>
    <t>Replace Due to Storms &amp; Bushfires</t>
  </si>
  <si>
    <t>REP_04.04.09</t>
  </si>
  <si>
    <t>System Spares - DM</t>
  </si>
  <si>
    <t>REP_04.04.10</t>
  </si>
  <si>
    <t>Replace 11/22kV Overhead Mains (km)</t>
  </si>
  <si>
    <t>REP_04.04.11</t>
  </si>
  <si>
    <t>Replace Dist Mains - Reactive (No)</t>
  </si>
  <si>
    <t>Refurb/Paint Transmission OH Towers</t>
  </si>
  <si>
    <t>Replace Tower</t>
  </si>
  <si>
    <t>REP_05.02.02-1</t>
  </si>
  <si>
    <t>Refurbish Access Tracks - 33kV Lines (km)</t>
  </si>
  <si>
    <t>REP_05.02.02-2</t>
  </si>
  <si>
    <t>Refurbish Access Tracks - 66kV Lines (km)</t>
  </si>
  <si>
    <t>REP_05.02.02-3</t>
  </si>
  <si>
    <t>Refurbish Access Tracks - 132kV Lines (km)</t>
  </si>
  <si>
    <t>Replace Earthing - TM OH Feeders</t>
  </si>
  <si>
    <t>REP_05.02.04</t>
  </si>
  <si>
    <t>Replace Overhead ABS - Reactive</t>
  </si>
  <si>
    <t>REP_05.02.05-1</t>
  </si>
  <si>
    <t>Replace Insulators - 132kV Tower Lines</t>
  </si>
  <si>
    <t>REP_05.02.05-2</t>
  </si>
  <si>
    <t>Replace Insulators - 132kV Wood Poles</t>
  </si>
  <si>
    <t>CONDEMNED POLES - REPLACEMENT - TM</t>
  </si>
  <si>
    <t>REP Refurb 132kV OH Feeders (No.)</t>
  </si>
  <si>
    <t>REP_05.02.08</t>
  </si>
  <si>
    <t>Refurb 132kV Cable Tunnel</t>
  </si>
  <si>
    <t>Replace Cable Pressure Alarm</t>
  </si>
  <si>
    <t>REP_05.02.13</t>
  </si>
  <si>
    <t>REP TMUG REACTIVE REPLACEMENT</t>
  </si>
  <si>
    <t>REP_05.02.14</t>
  </si>
  <si>
    <t>System Spares - Sub-Trans Mains</t>
  </si>
  <si>
    <t>REP_05.02.23</t>
  </si>
  <si>
    <t>Replace Insulators - 33kV Wood Poles</t>
  </si>
  <si>
    <t>REP_05.02.24</t>
  </si>
  <si>
    <t>Replace Protection Pilots</t>
  </si>
  <si>
    <t>REP_05.02.25</t>
  </si>
  <si>
    <t>Replace Insulators - 66kV Wood Poles</t>
  </si>
  <si>
    <t>Replace Ground Stays</t>
  </si>
  <si>
    <t>REP_05.02.30</t>
  </si>
  <si>
    <t>Replace 33kV Sealing Ends</t>
  </si>
  <si>
    <t>REP_05.03.01</t>
  </si>
  <si>
    <t>REP TMOH REACTIVE REPLACEMENT</t>
  </si>
  <si>
    <t>SUPP_44.01.015</t>
  </si>
  <si>
    <t>Control Room Relocation</t>
  </si>
  <si>
    <t>SUPP_44.02.01</t>
  </si>
  <si>
    <t>Financial Adjustments</t>
  </si>
  <si>
    <t>Other non system assets (dx)</t>
  </si>
  <si>
    <t>Other non system assets (tx)</t>
  </si>
  <si>
    <t>SaaS Adjustment</t>
  </si>
  <si>
    <t>NA1</t>
  </si>
  <si>
    <t>NA2</t>
  </si>
  <si>
    <t>Capitalised Network Overheads</t>
  </si>
  <si>
    <t>Provision Adjustment</t>
  </si>
  <si>
    <t>Gifted assets (distribution customers)</t>
  </si>
  <si>
    <t>CC_GIFTED</t>
  </si>
  <si>
    <t>NOTE: Please note FY23 cost inputs and outpus of this capex model are nominal FY23 dollars</t>
  </si>
  <si>
    <t>Ausgrid’s 2024-29 Revised Proposal</t>
  </si>
  <si>
    <t>Attachment 5.2: Capex model - FY23</t>
  </si>
  <si>
    <t>Ausgrid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</si>
</sst>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3" formatCode="_-* #,##0.00_-;\-* #,##0.00_-;_-* &quot;-&quot;??_-;_-@_-"/>
    <numFmt numFmtId="164" formatCode="_(* #,##0.00_);_(* \(#,##0.00\);_(* &quot;-&quot;??_);_(@_)"/>
    <numFmt numFmtId="165" formatCode="_(#,##0.00%_);_(#,##0.00%_);_(&quot;-&quot;_)"/>
    <numFmt numFmtId="166" formatCode="_(#,##0.00_);_(#,##0.00_);_(&quot;-&quot;_)"/>
    <numFmt numFmtId="167" formatCode="_(#,##0_);_(#,##0_);_(&quot;-&quot;_)"/>
    <numFmt numFmtId="168" formatCode="_-* #,##0_-;\-* #,##0_-;_-* &quot;-&quot;??_-;_-@_-"/>
    <numFmt numFmtId="169" formatCode="[$-C09]dd\-mmm\-yy;@"/>
    <numFmt numFmtId="170" formatCode="dd\-mmm"/>
    <numFmt numFmtId="171" formatCode="0.0"/>
    <numFmt numFmtId="172" formatCode="_-&quot;$&quot;* #,##0_-;\-&quot;$&quot;* #,##0_-;_-&quot;$&quot;* &quot;-&quot;??_-;_-@_-"/>
    <numFmt numFmtId="173" formatCode="_(* #,##0.0000_);_(* \(#,##0.0000\);_(* &quot;-&quot;??_);_(@_)"/>
    <numFmt numFmtId="174" formatCode="_(&quot;$&quot;* #,##0.000_);_(&quot;$&quot;* \(#,##0.000\);_(&quot;$&quot;* &quot;-&quot;??_);_(@_)"/>
    <numFmt numFmtId="175" formatCode="_-* #,##0.000000_-;\-* #,##0.000000_-;_-* &quot;-&quot;??_-;_-@_-"/>
    <numFmt numFmtId="176" formatCode="#,##0.0000"/>
    <numFmt numFmtId="177" formatCode="[Red]\●;[Red]\●;[Color10]\●"/>
    <numFmt numFmtId="178" formatCode="0.0000"/>
    <numFmt numFmtId="179" formatCode="0.00000000"/>
    <numFmt numFmtId="180" formatCode="_(#,##0.000_);_(#,##0.000_);_(&quot;-&quot;_)"/>
    <numFmt numFmtId="181" formatCode="_(* #,##0_);_(* \(#,##0\);_(* &quot;-&quot;??_);_(@_)"/>
    <numFmt numFmtId="182" formatCode="_(* #,##0.000_);_(* \(#,##0.000\);_(* &quot;-&quot;??_);_(@_)"/>
    <numFmt numFmtId="183" formatCode="0.000"/>
    <numFmt numFmtId="184" formatCode="0.0000000000000000%"/>
    <numFmt numFmtId="185" formatCode="_(* #,##0.0000000_);_(* \(#,##0.0000000\);_(* &quot;-&quot;??_);_(@_)"/>
    <numFmt numFmtId="186" formatCode="0.00_ ;[Red]\-0.00;\-;"/>
    <numFmt numFmtId="187" formatCode="0.00_ ;[Red]\-0.00;\-"/>
    <numFmt numFmtId="188" formatCode="0.0000_ ;[Red]\-0.0000;\-"/>
    <numFmt numFmtId="189" formatCode="0.00000_ ;[Red]\-0.00000;\-"/>
    <numFmt numFmtId="190" formatCode="_(#,##0%_);[Red]_(\-#,##0%_);_(&quot;-&quot;_)"/>
    <numFmt numFmtId="191" formatCode="_(#,##0.00%_);[Red]_(\-#,##0.00%_);_(&quot;-&quot;_)"/>
    <numFmt numFmtId="192" formatCode="0_ ;[Red]\-0;\-"/>
    <numFmt numFmtId="193" formatCode="_(* #,##0.0_);_(* \(#,##0.0\);_(* &quot;-&quot;??_);_(@_)"/>
    <numFmt numFmtId="194" formatCode="_-* #,##0.000_-;\-* #,##0.000_-;_-* &quot;-&quot;??_-;_-@_-"/>
    <numFmt numFmtId="195" formatCode="0.0%"/>
    <numFmt numFmtId="196" formatCode="_(#,##0.0000000000000%_);[Red]_(\-#,##0.0000000000000%_);_(&quot;-&quot;_)"/>
    <numFmt numFmtId="197" formatCode="_(#,##0.000000000000000000%_);[Red]_(\-#,##0.000000000000000000%_);_(&quot;-&quot;_)"/>
    <numFmt numFmtId="198" formatCode="[$-C09]d\ mmmm\ yyyy;@"/>
  </numFmts>
  <fonts count="6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rgb="FFFF0000"/>
      <name val="Arial"/>
      <family val="2"/>
    </font>
    <font>
      <b/>
      <sz val="10"/>
      <color rgb="FF0000FF"/>
      <name val="Arial"/>
      <family val="2"/>
    </font>
    <font>
      <b/>
      <sz val="10"/>
      <name val="Arial"/>
      <family val="2"/>
    </font>
    <font>
      <sz val="10"/>
      <name val="Arial"/>
      <family val="2"/>
    </font>
    <font>
      <sz val="8"/>
      <color indexed="8"/>
      <name val="Arial"/>
      <family val="2"/>
    </font>
    <font>
      <b/>
      <sz val="12"/>
      <color theme="0"/>
      <name val="Calibri"/>
      <family val="2"/>
      <scheme val="minor"/>
    </font>
    <font>
      <b/>
      <sz val="12"/>
      <color theme="0"/>
      <name val="Arial"/>
      <family val="2"/>
    </font>
    <font>
      <sz val="8"/>
      <name val="Arial"/>
      <family val="2"/>
    </font>
    <font>
      <sz val="11"/>
      <name val="Calibri"/>
      <family val="2"/>
      <scheme val="minor"/>
    </font>
    <font>
      <b/>
      <sz val="8"/>
      <name val="Arial"/>
      <family val="2"/>
    </font>
    <font>
      <sz val="8"/>
      <color theme="1"/>
      <name val="Arial"/>
      <family val="2"/>
    </font>
    <font>
      <sz val="10"/>
      <color theme="0"/>
      <name val="Arial"/>
      <family val="2"/>
    </font>
    <font>
      <b/>
      <sz val="8"/>
      <color theme="1"/>
      <name val="Arial"/>
      <family val="2"/>
    </font>
    <font>
      <b/>
      <u/>
      <sz val="10"/>
      <color theme="1"/>
      <name val="Arial"/>
      <family val="2"/>
    </font>
    <font>
      <b/>
      <sz val="8"/>
      <color indexed="8"/>
      <name val="Arial"/>
      <family val="2"/>
    </font>
    <font>
      <i/>
      <sz val="10"/>
      <color theme="1"/>
      <name val="Arial"/>
      <family val="2"/>
    </font>
    <font>
      <b/>
      <sz val="8"/>
      <color theme="0"/>
      <name val="Arial"/>
      <family val="2"/>
    </font>
    <font>
      <b/>
      <sz val="10"/>
      <color theme="0"/>
      <name val="Arial"/>
      <family val="2"/>
    </font>
    <font>
      <i/>
      <sz val="10"/>
      <name val="Arial"/>
      <family val="2"/>
    </font>
    <font>
      <b/>
      <sz val="11"/>
      <color theme="0"/>
      <name val="Arial"/>
      <family val="2"/>
    </font>
    <font>
      <b/>
      <sz val="8"/>
      <color rgb="FF7030A0"/>
      <name val="Arial"/>
      <family val="2"/>
    </font>
    <font>
      <i/>
      <sz val="8"/>
      <name val="Arial"/>
      <family val="2"/>
    </font>
    <font>
      <b/>
      <sz val="9"/>
      <color rgb="FFFFFF00"/>
      <name val="Arial"/>
      <family val="2"/>
    </font>
    <font>
      <sz val="8"/>
      <name val="Helvetica"/>
      <family val="2"/>
    </font>
    <font>
      <sz val="8"/>
      <name val="Calibri"/>
      <family val="2"/>
      <scheme val="minor"/>
    </font>
    <font>
      <sz val="10"/>
      <color indexed="8"/>
      <name val="Arial"/>
      <family val="2"/>
    </font>
    <font>
      <b/>
      <sz val="10"/>
      <color rgb="FFFFFF00"/>
      <name val="Arial"/>
      <family val="2"/>
    </font>
    <font>
      <b/>
      <sz val="10"/>
      <color theme="0" tint="-4.9989318521683403E-2"/>
      <name val="Arial"/>
      <family val="2"/>
    </font>
    <font>
      <i/>
      <sz val="10"/>
      <color rgb="FFFF0000"/>
      <name val="Arial"/>
      <family val="2"/>
    </font>
    <font>
      <sz val="10"/>
      <name val="Calibri"/>
      <family val="2"/>
      <scheme val="minor"/>
    </font>
    <font>
      <b/>
      <i/>
      <sz val="10"/>
      <color theme="9" tint="-0.499984740745262"/>
      <name val="Arial"/>
      <family val="2"/>
    </font>
    <font>
      <u/>
      <sz val="10"/>
      <color theme="10"/>
      <name val="Arial"/>
      <family val="2"/>
    </font>
    <font>
      <u/>
      <sz val="10"/>
      <name val="Arial"/>
      <family val="2"/>
    </font>
    <font>
      <sz val="8"/>
      <color rgb="FFFF0000"/>
      <name val="Arial"/>
      <family val="2"/>
    </font>
    <font>
      <b/>
      <i/>
      <sz val="10"/>
      <color theme="1"/>
      <name val="Arial"/>
      <family val="2"/>
    </font>
    <font>
      <u/>
      <sz val="10"/>
      <color theme="1"/>
      <name val="Arial"/>
      <family val="2"/>
    </font>
    <font>
      <sz val="8"/>
      <color theme="0" tint="-4.9989318521683403E-2"/>
      <name val="Calibri"/>
      <family val="2"/>
      <scheme val="minor"/>
    </font>
    <font>
      <sz val="10"/>
      <color theme="0" tint="-4.9989318521683403E-2"/>
      <name val="Arial"/>
      <family val="2"/>
    </font>
    <font>
      <i/>
      <sz val="8"/>
      <color rgb="FFFF0000"/>
      <name val="Arial"/>
      <family val="2"/>
    </font>
    <font>
      <sz val="8"/>
      <color theme="0" tint="-0.499984740745262"/>
      <name val="Arial"/>
      <family val="2"/>
    </font>
    <font>
      <sz val="9"/>
      <color theme="1"/>
      <name val="Arial"/>
      <family val="2"/>
    </font>
    <font>
      <sz val="12"/>
      <color theme="1"/>
      <name val="Calibri"/>
      <family val="2"/>
      <scheme val="minor"/>
    </font>
    <font>
      <sz val="10"/>
      <color rgb="FF7030A0"/>
      <name val="Arial"/>
      <family val="2"/>
    </font>
    <font>
      <sz val="14"/>
      <color rgb="FF0070C0"/>
      <name val="Arial"/>
      <family val="2"/>
    </font>
    <font>
      <b/>
      <sz val="20"/>
      <color rgb="FF002060"/>
      <name val="Arial"/>
      <family val="2"/>
    </font>
  </fonts>
  <fills count="18">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2"/>
        <bgColor indexed="64"/>
      </patternFill>
    </fill>
    <fill>
      <patternFill patternType="solid">
        <fgColor rgb="FFFFCC66"/>
        <bgColor indexed="64"/>
      </patternFill>
    </fill>
    <fill>
      <patternFill patternType="solid">
        <fgColor rgb="FFFFCCCC"/>
        <bgColor indexed="64"/>
      </patternFill>
    </fill>
    <fill>
      <patternFill patternType="solid">
        <fgColor theme="7" tint="0.79998168889431442"/>
        <bgColor indexed="64"/>
      </patternFill>
    </fill>
    <fill>
      <patternFill patternType="solid">
        <fgColor theme="6" tint="0.79998168889431442"/>
        <bgColor indexed="64"/>
      </patternFill>
    </fill>
  </fills>
  <borders count="21">
    <border>
      <left/>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thin">
        <color theme="0"/>
      </bottom>
      <diagonal/>
    </border>
  </borders>
  <cellStyleXfs count="33">
    <xf numFmtId="0" fontId="0" fillId="0" borderId="0"/>
    <xf numFmtId="9" fontId="13" fillId="0" borderId="0" applyFont="0" applyFill="0" applyBorder="0" applyAlignment="0" applyProtection="0"/>
    <xf numFmtId="164" fontId="13" fillId="0" borderId="0" applyFont="0" applyFill="0" applyBorder="0" applyAlignment="0" applyProtection="0"/>
    <xf numFmtId="169" fontId="20" fillId="2" borderId="0">
      <alignment vertical="center"/>
      <protection locked="0"/>
    </xf>
    <xf numFmtId="0" fontId="21" fillId="2" borderId="1">
      <alignment vertical="center"/>
    </xf>
    <xf numFmtId="0" fontId="18" fillId="0" borderId="0"/>
    <xf numFmtId="169" fontId="12" fillId="0" borderId="0"/>
    <xf numFmtId="177" fontId="38" fillId="0" borderId="0">
      <alignment horizontal="center" vertical="center"/>
    </xf>
    <xf numFmtId="0" fontId="46" fillId="0" borderId="0" applyNumberForma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0" fillId="0" borderId="0"/>
    <xf numFmtId="0" fontId="56" fillId="0" borderId="0"/>
    <xf numFmtId="43" fontId="13" fillId="0" borderId="0" applyFont="0" applyFill="0" applyBorder="0" applyAlignment="0" applyProtection="0"/>
    <xf numFmtId="169" fontId="9" fillId="0" borderId="0"/>
    <xf numFmtId="0" fontId="8" fillId="0" borderId="0"/>
    <xf numFmtId="0" fontId="8" fillId="0" borderId="0"/>
    <xf numFmtId="0" fontId="8" fillId="0" borderId="0"/>
    <xf numFmtId="43" fontId="7" fillId="0" borderId="0" applyFont="0" applyFill="0" applyBorder="0" applyAlignment="0" applyProtection="0"/>
    <xf numFmtId="0" fontId="7" fillId="0" borderId="0"/>
    <xf numFmtId="0" fontId="6" fillId="0" borderId="0"/>
    <xf numFmtId="9"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cellStyleXfs>
  <cellXfs count="277">
    <xf numFmtId="0" fontId="0" fillId="0" borderId="0" xfId="0"/>
    <xf numFmtId="0" fontId="25" fillId="5" borderId="0" xfId="0" applyFont="1" applyFill="1"/>
    <xf numFmtId="0" fontId="14" fillId="5" borderId="0" xfId="0" applyFont="1" applyFill="1"/>
    <xf numFmtId="0" fontId="18" fillId="5" borderId="0" xfId="0" applyFont="1" applyFill="1" applyAlignment="1">
      <alignment horizontal="center" vertical="center"/>
    </xf>
    <xf numFmtId="0" fontId="0" fillId="7" borderId="0" xfId="0" applyFill="1"/>
    <xf numFmtId="168" fontId="34" fillId="7" borderId="0" xfId="0" applyNumberFormat="1" applyFont="1" applyFill="1"/>
    <xf numFmtId="0" fontId="18" fillId="7" borderId="0" xfId="0" applyFont="1" applyFill="1"/>
    <xf numFmtId="0" fontId="37" fillId="7" borderId="0" xfId="0" applyFont="1" applyFill="1"/>
    <xf numFmtId="168" fontId="21" fillId="7" borderId="0" xfId="0" applyNumberFormat="1" applyFont="1" applyFill="1"/>
    <xf numFmtId="177" fontId="39" fillId="0" borderId="0" xfId="7" applyFont="1">
      <alignment horizontal="center" vertical="center"/>
    </xf>
    <xf numFmtId="0" fontId="26" fillId="9" borderId="0" xfId="0" applyFont="1" applyFill="1" applyAlignment="1">
      <alignment vertical="center"/>
    </xf>
    <xf numFmtId="0" fontId="26" fillId="9" borderId="0" xfId="0" applyFont="1" applyFill="1" applyAlignment="1">
      <alignment horizontal="center" vertical="center"/>
    </xf>
    <xf numFmtId="168" fontId="29" fillId="9" borderId="0" xfId="0" applyNumberFormat="1" applyFont="1" applyFill="1"/>
    <xf numFmtId="0" fontId="0" fillId="9" borderId="0" xfId="0" applyFill="1"/>
    <xf numFmtId="168" fontId="32" fillId="9" borderId="0" xfId="0" applyNumberFormat="1" applyFont="1" applyFill="1"/>
    <xf numFmtId="168" fontId="31" fillId="9" borderId="0" xfId="0" applyNumberFormat="1" applyFont="1" applyFill="1"/>
    <xf numFmtId="168" fontId="32" fillId="9" borderId="0" xfId="0" applyNumberFormat="1" applyFont="1" applyFill="1" applyAlignment="1">
      <alignment horizontal="right"/>
    </xf>
    <xf numFmtId="0" fontId="24" fillId="8" borderId="0" xfId="0" applyFont="1" applyFill="1" applyAlignment="1">
      <alignment horizontal="center" vertical="center"/>
    </xf>
    <xf numFmtId="0" fontId="18" fillId="3" borderId="2" xfId="0" applyFont="1" applyFill="1" applyBorder="1" applyAlignment="1">
      <alignment horizontal="center"/>
    </xf>
    <xf numFmtId="168" fontId="32" fillId="9" borderId="0" xfId="0" applyNumberFormat="1" applyFont="1" applyFill="1" applyAlignment="1">
      <alignment vertical="center"/>
    </xf>
    <xf numFmtId="10" fontId="18" fillId="3" borderId="2" xfId="1" applyNumberFormat="1" applyFont="1" applyFill="1" applyBorder="1" applyAlignment="1">
      <alignment horizontal="center" vertical="center"/>
    </xf>
    <xf numFmtId="0" fontId="18" fillId="9" borderId="0" xfId="0" applyFont="1" applyFill="1" applyAlignment="1">
      <alignment horizontal="center"/>
    </xf>
    <xf numFmtId="176" fontId="18" fillId="10" borderId="2" xfId="2" quotePrefix="1" applyNumberFormat="1" applyFont="1" applyFill="1" applyBorder="1" applyAlignment="1">
      <alignment horizontal="center" vertical="center"/>
    </xf>
    <xf numFmtId="176" fontId="18" fillId="10" borderId="4" xfId="2" quotePrefix="1" applyNumberFormat="1" applyFont="1" applyFill="1" applyBorder="1" applyAlignment="1">
      <alignment horizontal="center" vertical="center"/>
    </xf>
    <xf numFmtId="0" fontId="26" fillId="9" borderId="0" xfId="0" applyFont="1" applyFill="1"/>
    <xf numFmtId="0" fontId="26" fillId="9" borderId="0" xfId="0" applyFont="1" applyFill="1" applyAlignment="1">
      <alignment horizontal="center"/>
    </xf>
    <xf numFmtId="168" fontId="32" fillId="9" borderId="0" xfId="0" applyNumberFormat="1" applyFont="1" applyFill="1" applyAlignment="1">
      <alignment horizontal="center" vertical="center"/>
    </xf>
    <xf numFmtId="0" fontId="24" fillId="8" borderId="0" xfId="0" applyFont="1" applyFill="1" applyAlignment="1">
      <alignment horizontal="center" vertical="center" wrapText="1"/>
    </xf>
    <xf numFmtId="167" fontId="17" fillId="10" borderId="2" xfId="0" applyNumberFormat="1" applyFont="1" applyFill="1" applyBorder="1" applyAlignment="1">
      <alignment horizontal="center" vertical="center"/>
    </xf>
    <xf numFmtId="0" fontId="41" fillId="9" borderId="0" xfId="0" applyFont="1" applyFill="1"/>
    <xf numFmtId="10" fontId="17" fillId="10" borderId="4" xfId="1" quotePrefix="1" applyNumberFormat="1" applyFont="1" applyFill="1" applyBorder="1" applyAlignment="1">
      <alignment horizontal="center" vertical="center"/>
    </xf>
    <xf numFmtId="0" fontId="42" fillId="7" borderId="0" xfId="0" applyFont="1" applyFill="1" applyAlignment="1">
      <alignment horizontal="left" wrapText="1"/>
    </xf>
    <xf numFmtId="0" fontId="42" fillId="7" borderId="0" xfId="0" applyFont="1" applyFill="1" applyAlignment="1">
      <alignment horizontal="center" wrapText="1"/>
    </xf>
    <xf numFmtId="0" fontId="0" fillId="8" borderId="0" xfId="0" applyFill="1" applyAlignment="1">
      <alignment wrapText="1"/>
    </xf>
    <xf numFmtId="0" fontId="40" fillId="3" borderId="2" xfId="0" applyFont="1" applyFill="1" applyBorder="1" applyAlignment="1">
      <alignment horizontal="center" vertical="center"/>
    </xf>
    <xf numFmtId="0" fontId="0" fillId="0" borderId="0" xfId="0" applyAlignment="1">
      <alignment vertical="center"/>
    </xf>
    <xf numFmtId="168" fontId="34" fillId="7" borderId="0" xfId="0" quotePrefix="1" applyNumberFormat="1" applyFont="1" applyFill="1"/>
    <xf numFmtId="168" fontId="34" fillId="7" borderId="0" xfId="0" applyNumberFormat="1" applyFont="1" applyFill="1" applyAlignment="1">
      <alignment horizontal="center"/>
    </xf>
    <xf numFmtId="0" fontId="19" fillId="10" borderId="2" xfId="0" applyFont="1" applyFill="1" applyBorder="1" applyAlignment="1">
      <alignment horizontal="center" vertical="center"/>
    </xf>
    <xf numFmtId="170" fontId="19" fillId="10" borderId="2" xfId="0" applyNumberFormat="1" applyFont="1" applyFill="1" applyBorder="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9" fillId="10" borderId="2" xfId="0" applyFont="1" applyFill="1" applyBorder="1" applyAlignment="1">
      <alignment horizontal="left" vertical="center"/>
    </xf>
    <xf numFmtId="168" fontId="32" fillId="9" borderId="0" xfId="0" applyNumberFormat="1" applyFont="1" applyFill="1" applyAlignment="1">
      <alignment horizontal="center"/>
    </xf>
    <xf numFmtId="168" fontId="34" fillId="0" borderId="0" xfId="0" applyNumberFormat="1" applyFont="1"/>
    <xf numFmtId="177" fontId="23" fillId="0" borderId="0" xfId="7" applyFont="1">
      <alignment horizontal="center" vertical="center"/>
    </xf>
    <xf numFmtId="177" fontId="44" fillId="11" borderId="0" xfId="7" applyFont="1" applyFill="1">
      <alignment horizontal="center" vertical="center"/>
    </xf>
    <xf numFmtId="0" fontId="18" fillId="0" borderId="0" xfId="0" applyFont="1"/>
    <xf numFmtId="0" fontId="0" fillId="0" borderId="0" xfId="0" applyAlignment="1">
      <alignment horizontal="center" vertical="center"/>
    </xf>
    <xf numFmtId="0" fontId="0" fillId="0" borderId="0" xfId="0" applyAlignment="1">
      <alignment wrapText="1"/>
    </xf>
    <xf numFmtId="0" fontId="29" fillId="3" borderId="2" xfId="0" applyFont="1" applyFill="1" applyBorder="1" applyAlignment="1">
      <alignment horizontal="center" vertical="center"/>
    </xf>
    <xf numFmtId="0" fontId="26" fillId="7" borderId="0" xfId="0" applyFont="1" applyFill="1"/>
    <xf numFmtId="177" fontId="39" fillId="13" borderId="0" xfId="7" applyFont="1" applyFill="1">
      <alignment horizontal="center" vertical="center"/>
    </xf>
    <xf numFmtId="0" fontId="17" fillId="0" borderId="0" xfId="0" applyFont="1"/>
    <xf numFmtId="0" fontId="14" fillId="0" borderId="0" xfId="0" applyFont="1" applyAlignment="1">
      <alignment horizontal="center"/>
    </xf>
    <xf numFmtId="0" fontId="47" fillId="0" borderId="0" xfId="8" applyFont="1" applyFill="1"/>
    <xf numFmtId="0" fontId="0" fillId="0" borderId="0" xfId="0" applyAlignment="1">
      <alignment horizontal="center"/>
    </xf>
    <xf numFmtId="0" fontId="17" fillId="0" borderId="0" xfId="0" applyFont="1" applyAlignment="1">
      <alignment horizontal="center" vertical="center" wrapText="1"/>
    </xf>
    <xf numFmtId="0" fontId="43" fillId="0" borderId="0" xfId="0" applyFont="1"/>
    <xf numFmtId="0" fontId="18" fillId="0" borderId="0" xfId="0" applyFont="1" applyAlignment="1">
      <alignment horizontal="center" vertical="center" wrapText="1"/>
    </xf>
    <xf numFmtId="0" fontId="14" fillId="0" borderId="0" xfId="0" applyFont="1"/>
    <xf numFmtId="0" fontId="35" fillId="0" borderId="0" xfId="0" applyFont="1" applyAlignment="1">
      <alignment horizontal="center" vertical="center" wrapText="1"/>
    </xf>
    <xf numFmtId="0" fontId="45" fillId="0" borderId="0" xfId="0" applyFont="1"/>
    <xf numFmtId="0" fontId="26" fillId="0" borderId="0" xfId="0" applyFont="1" applyAlignment="1">
      <alignment vertical="center"/>
    </xf>
    <xf numFmtId="168" fontId="32" fillId="0" borderId="0" xfId="0" applyNumberFormat="1" applyFont="1" applyAlignment="1">
      <alignment vertical="center"/>
    </xf>
    <xf numFmtId="0" fontId="26" fillId="0" borderId="0" xfId="0" applyFont="1" applyAlignment="1">
      <alignment horizontal="center" vertical="center"/>
    </xf>
    <xf numFmtId="0" fontId="18" fillId="0" borderId="0" xfId="0" quotePrefix="1" applyFont="1" applyAlignment="1">
      <alignment horizontal="center" vertical="center"/>
    </xf>
    <xf numFmtId="0" fontId="18" fillId="0" borderId="0" xfId="0" applyFont="1" applyAlignment="1">
      <alignment horizontal="center"/>
    </xf>
    <xf numFmtId="10" fontId="30" fillId="0" borderId="0" xfId="1" applyNumberFormat="1" applyFont="1" applyFill="1" applyBorder="1" applyAlignment="1">
      <alignment horizontal="center" vertical="center"/>
    </xf>
    <xf numFmtId="0" fontId="18" fillId="0" borderId="0" xfId="0" applyFont="1" applyAlignment="1">
      <alignment horizontal="left"/>
    </xf>
    <xf numFmtId="0" fontId="24" fillId="0" borderId="0" xfId="0" applyFont="1" applyAlignment="1">
      <alignment vertical="center"/>
    </xf>
    <xf numFmtId="168" fontId="24" fillId="0" borderId="0" xfId="0" applyNumberFormat="1" applyFont="1"/>
    <xf numFmtId="3" fontId="14" fillId="0" borderId="0" xfId="0" applyNumberFormat="1" applyFont="1" applyAlignment="1">
      <alignment horizontal="center"/>
    </xf>
    <xf numFmtId="165" fontId="16" fillId="0" borderId="0" xfId="1" applyNumberFormat="1" applyFont="1" applyFill="1" applyBorder="1"/>
    <xf numFmtId="165" fontId="17" fillId="0" borderId="0" xfId="1" applyNumberFormat="1" applyFont="1" applyFill="1" applyBorder="1" applyAlignment="1">
      <alignment horizontal="center" vertical="center"/>
    </xf>
    <xf numFmtId="0" fontId="14" fillId="0" borderId="0" xfId="0" applyFont="1" applyAlignment="1">
      <alignment wrapText="1"/>
    </xf>
    <xf numFmtId="177" fontId="0" fillId="0" borderId="0" xfId="0" applyNumberFormat="1" applyAlignment="1">
      <alignment horizontal="center"/>
    </xf>
    <xf numFmtId="167" fontId="15" fillId="0" borderId="0" xfId="0" applyNumberFormat="1" applyFont="1" applyAlignment="1">
      <alignment horizontal="right"/>
    </xf>
    <xf numFmtId="167" fontId="0" fillId="0" borderId="0" xfId="0" applyNumberFormat="1"/>
    <xf numFmtId="0" fontId="0" fillId="0" borderId="0" xfId="0" applyAlignment="1">
      <alignment horizontal="left" vertical="center"/>
    </xf>
    <xf numFmtId="169" fontId="24" fillId="0" borderId="0" xfId="3" applyFont="1" applyFill="1" applyAlignment="1">
      <alignment horizontal="center" vertical="center"/>
      <protection locked="0"/>
    </xf>
    <xf numFmtId="0" fontId="14" fillId="0" borderId="0" xfId="0" applyFont="1" applyAlignment="1">
      <alignment horizontal="right"/>
    </xf>
    <xf numFmtId="0" fontId="25" fillId="0" borderId="0" xfId="0" applyFont="1"/>
    <xf numFmtId="0" fontId="22" fillId="0" borderId="0" xfId="0" applyFont="1" applyAlignment="1">
      <alignment vertical="center"/>
    </xf>
    <xf numFmtId="0" fontId="27" fillId="0" borderId="0" xfId="0" applyFont="1" applyAlignment="1">
      <alignment vertical="center"/>
    </xf>
    <xf numFmtId="171" fontId="25" fillId="0" borderId="0" xfId="0" applyNumberFormat="1" applyFont="1"/>
    <xf numFmtId="177" fontId="25" fillId="0" borderId="0" xfId="0" applyNumberFormat="1" applyFont="1"/>
    <xf numFmtId="164" fontId="25" fillId="0" borderId="0" xfId="0" applyNumberFormat="1" applyFont="1" applyAlignment="1">
      <alignment vertical="center"/>
    </xf>
    <xf numFmtId="0" fontId="25" fillId="0" borderId="0" xfId="0" applyFont="1" applyAlignment="1">
      <alignment vertical="center"/>
    </xf>
    <xf numFmtId="0" fontId="27" fillId="0" borderId="0" xfId="0" applyFont="1" applyAlignment="1">
      <alignment horizontal="center" vertical="center"/>
    </xf>
    <xf numFmtId="0" fontId="0" fillId="0" borderId="0" xfId="0" quotePrefix="1" applyAlignment="1">
      <alignment wrapText="1"/>
    </xf>
    <xf numFmtId="0" fontId="15" fillId="0" borderId="0" xfId="0" applyFont="1" applyAlignment="1">
      <alignment horizontal="right"/>
    </xf>
    <xf numFmtId="172" fontId="14" fillId="0" borderId="0" xfId="0" applyNumberFormat="1" applyFont="1" applyAlignment="1">
      <alignment vertical="center"/>
    </xf>
    <xf numFmtId="171" fontId="0" fillId="0" borderId="0" xfId="0" applyNumberFormat="1"/>
    <xf numFmtId="178" fontId="0" fillId="0" borderId="0" xfId="0" applyNumberFormat="1"/>
    <xf numFmtId="0" fontId="15" fillId="0" borderId="0" xfId="0" applyFont="1" applyAlignment="1">
      <alignment vertical="center"/>
    </xf>
    <xf numFmtId="0" fontId="15" fillId="0" borderId="0" xfId="0" applyFont="1" applyAlignment="1">
      <alignment horizontal="center" vertical="center"/>
    </xf>
    <xf numFmtId="167" fontId="0" fillId="0" borderId="0" xfId="0" applyNumberFormat="1" applyAlignment="1">
      <alignment horizontal="center" vertical="center"/>
    </xf>
    <xf numFmtId="167" fontId="17" fillId="0" borderId="0" xfId="0" applyNumberFormat="1" applyFont="1" applyAlignment="1">
      <alignment horizontal="center" vertical="center"/>
    </xf>
    <xf numFmtId="178" fontId="0" fillId="0" borderId="0" xfId="0" applyNumberFormat="1" applyAlignment="1">
      <alignment horizontal="center" vertical="center"/>
    </xf>
    <xf numFmtId="177" fontId="0" fillId="0" borderId="0" xfId="0" applyNumberFormat="1"/>
    <xf numFmtId="0" fontId="42" fillId="0" borderId="0" xfId="0" applyFont="1" applyAlignment="1">
      <alignment horizontal="center" wrapText="1"/>
    </xf>
    <xf numFmtId="173" fontId="17" fillId="0" borderId="0" xfId="2" applyNumberFormat="1" applyFont="1" applyFill="1" applyBorder="1" applyAlignment="1">
      <alignment horizontal="center" vertical="center"/>
    </xf>
    <xf numFmtId="0" fontId="15" fillId="0" borderId="0" xfId="0" applyFont="1" applyAlignment="1">
      <alignment horizontal="center" wrapText="1"/>
    </xf>
    <xf numFmtId="165" fontId="15" fillId="0" borderId="0" xfId="1" applyNumberFormat="1" applyFont="1" applyFill="1"/>
    <xf numFmtId="0" fontId="15" fillId="0" borderId="0" xfId="0" applyFont="1" applyAlignment="1">
      <alignment horizontal="center" vertical="center" wrapText="1"/>
    </xf>
    <xf numFmtId="165" fontId="15" fillId="0" borderId="0" xfId="1" applyNumberFormat="1" applyFont="1" applyFill="1" applyAlignment="1">
      <alignment horizontal="center" vertical="center"/>
    </xf>
    <xf numFmtId="0" fontId="14" fillId="0" borderId="0" xfId="0" applyFont="1" applyAlignment="1">
      <alignment horizontal="center" vertical="center" wrapText="1"/>
    </xf>
    <xf numFmtId="167" fontId="14" fillId="0" borderId="0" xfId="0" applyNumberFormat="1" applyFont="1" applyAlignment="1">
      <alignment horizontal="center" vertical="center"/>
    </xf>
    <xf numFmtId="177" fontId="18" fillId="0" borderId="0" xfId="0" applyNumberFormat="1" applyFont="1" applyAlignment="1">
      <alignment horizontal="center" vertical="center"/>
    </xf>
    <xf numFmtId="0" fontId="17" fillId="0" borderId="0" xfId="0" applyFont="1" applyAlignment="1">
      <alignment horizontal="center" vertical="center"/>
    </xf>
    <xf numFmtId="166" fontId="0" fillId="0" borderId="0" xfId="0" applyNumberFormat="1"/>
    <xf numFmtId="0" fontId="18" fillId="0" borderId="0" xfId="0" applyFont="1" applyAlignment="1">
      <alignment horizontal="left" vertical="center"/>
    </xf>
    <xf numFmtId="179" fontId="18" fillId="0" borderId="0" xfId="0" applyNumberFormat="1" applyFont="1" applyAlignment="1">
      <alignment horizontal="center" vertical="center"/>
    </xf>
    <xf numFmtId="164" fontId="14" fillId="0" borderId="0" xfId="0" applyNumberFormat="1" applyFont="1" applyAlignment="1">
      <alignment horizontal="center" vertical="center"/>
    </xf>
    <xf numFmtId="0" fontId="15" fillId="0" borderId="0" xfId="0" applyFont="1"/>
    <xf numFmtId="0" fontId="28" fillId="0" borderId="0" xfId="0" applyFont="1"/>
    <xf numFmtId="0" fontId="14" fillId="0" borderId="0" xfId="0" applyFont="1" applyAlignment="1">
      <alignment horizontal="center" vertical="center"/>
    </xf>
    <xf numFmtId="0" fontId="32" fillId="7" borderId="0" xfId="0" applyFont="1" applyFill="1"/>
    <xf numFmtId="0" fontId="34" fillId="7" borderId="0" xfId="0" applyFont="1" applyFill="1"/>
    <xf numFmtId="0" fontId="33" fillId="0" borderId="0" xfId="0" applyFont="1" applyAlignment="1">
      <alignment vertical="center"/>
    </xf>
    <xf numFmtId="180" fontId="0" fillId="0" borderId="0" xfId="0" applyNumberFormat="1"/>
    <xf numFmtId="0" fontId="26" fillId="0" borderId="0" xfId="0" applyFont="1"/>
    <xf numFmtId="174" fontId="27" fillId="0" borderId="0" xfId="0" applyNumberFormat="1" applyFont="1" applyAlignment="1">
      <alignment vertical="center"/>
    </xf>
    <xf numFmtId="0" fontId="22" fillId="0" borderId="0" xfId="0" applyFont="1"/>
    <xf numFmtId="175" fontId="25" fillId="0" borderId="0" xfId="0" applyNumberFormat="1" applyFont="1"/>
    <xf numFmtId="0" fontId="48" fillId="0" borderId="7" xfId="0" quotePrefix="1" applyFont="1" applyBorder="1"/>
    <xf numFmtId="0" fontId="25" fillId="0" borderId="8" xfId="0" applyFont="1" applyBorder="1"/>
    <xf numFmtId="0" fontId="25" fillId="0" borderId="9" xfId="0" applyFont="1" applyBorder="1"/>
    <xf numFmtId="0" fontId="48" fillId="0" borderId="10" xfId="0" quotePrefix="1" applyFont="1" applyBorder="1"/>
    <xf numFmtId="0" fontId="25" fillId="0" borderId="11" xfId="0" applyFont="1" applyBorder="1"/>
    <xf numFmtId="0" fontId="48" fillId="0" borderId="12" xfId="0" quotePrefix="1" applyFont="1" applyBorder="1"/>
    <xf numFmtId="0" fontId="25" fillId="0" borderId="13" xfId="0" applyFont="1" applyBorder="1"/>
    <xf numFmtId="0" fontId="25" fillId="0" borderId="14" xfId="0" applyFont="1" applyBorder="1"/>
    <xf numFmtId="4" fontId="0" fillId="0" borderId="0" xfId="0" applyNumberFormat="1" applyAlignment="1">
      <alignment horizontal="center" vertical="center"/>
    </xf>
    <xf numFmtId="168" fontId="32" fillId="0" borderId="0" xfId="0" applyNumberFormat="1" applyFont="1"/>
    <xf numFmtId="164" fontId="15" fillId="0" borderId="0" xfId="2" applyFont="1" applyFill="1" applyBorder="1" applyAlignment="1">
      <alignment horizontal="center" vertical="center"/>
    </xf>
    <xf numFmtId="181" fontId="0" fillId="0" borderId="0" xfId="2" applyNumberFormat="1" applyFont="1" applyFill="1" applyBorder="1" applyAlignment="1">
      <alignment horizontal="center"/>
    </xf>
    <xf numFmtId="182" fontId="0" fillId="0" borderId="0" xfId="2" applyNumberFormat="1" applyFont="1" applyFill="1" applyBorder="1"/>
    <xf numFmtId="183" fontId="0" fillId="0" borderId="0" xfId="0" applyNumberFormat="1"/>
    <xf numFmtId="164" fontId="0" fillId="0" borderId="0" xfId="2" applyFont="1" applyFill="1" applyBorder="1" applyAlignment="1">
      <alignment horizontal="center" vertical="center"/>
    </xf>
    <xf numFmtId="164" fontId="0" fillId="0" borderId="0" xfId="2" applyFont="1" applyFill="1" applyAlignment="1">
      <alignment horizontal="center" vertical="center"/>
    </xf>
    <xf numFmtId="164" fontId="18" fillId="0" borderId="0" xfId="2" applyFont="1" applyFill="1" applyAlignment="1">
      <alignment horizontal="center" vertical="center"/>
    </xf>
    <xf numFmtId="0" fontId="30" fillId="0" borderId="0" xfId="0" applyFont="1" applyAlignment="1">
      <alignment vertical="center"/>
    </xf>
    <xf numFmtId="167" fontId="14" fillId="0" borderId="2" xfId="0" applyNumberFormat="1" applyFont="1" applyBorder="1" applyAlignment="1">
      <alignment horizontal="center" vertical="center"/>
    </xf>
    <xf numFmtId="0" fontId="0" fillId="7" borderId="0" xfId="0" applyFill="1" applyAlignment="1">
      <alignment horizontal="center" vertical="center"/>
    </xf>
    <xf numFmtId="164" fontId="18" fillId="7" borderId="0" xfId="2" applyFont="1" applyFill="1" applyAlignment="1">
      <alignment horizontal="center" vertical="center"/>
    </xf>
    <xf numFmtId="9" fontId="0" fillId="0" borderId="0" xfId="1" applyFont="1" applyFill="1" applyBorder="1"/>
    <xf numFmtId="0" fontId="26" fillId="9" borderId="0" xfId="0" applyFont="1" applyFill="1" applyAlignment="1">
      <alignment horizontal="left"/>
    </xf>
    <xf numFmtId="0" fontId="40" fillId="10" borderId="2" xfId="0" applyFont="1" applyFill="1" applyBorder="1" applyAlignment="1">
      <alignment horizontal="center" vertical="center"/>
    </xf>
    <xf numFmtId="177" fontId="39" fillId="10" borderId="0" xfId="7" applyFont="1" applyFill="1">
      <alignment horizontal="center" vertical="center"/>
    </xf>
    <xf numFmtId="165" fontId="18" fillId="10" borderId="0" xfId="0" applyNumberFormat="1" applyFont="1" applyFill="1"/>
    <xf numFmtId="0" fontId="30" fillId="16" borderId="0" xfId="0" applyFont="1" applyFill="1"/>
    <xf numFmtId="0" fontId="0" fillId="16" borderId="0" xfId="0" applyFill="1"/>
    <xf numFmtId="0" fontId="24" fillId="8" borderId="0" xfId="0" applyFont="1" applyFill="1" applyAlignment="1">
      <alignment horizontal="left" vertical="center"/>
    </xf>
    <xf numFmtId="10" fontId="18" fillId="10" borderId="4" xfId="1" quotePrefix="1" applyNumberFormat="1" applyFont="1" applyFill="1" applyBorder="1" applyAlignment="1">
      <alignment horizontal="left" vertical="center"/>
    </xf>
    <xf numFmtId="0" fontId="32" fillId="9" borderId="0" xfId="0" applyFont="1" applyFill="1" applyAlignment="1">
      <alignment horizontal="left"/>
    </xf>
    <xf numFmtId="177" fontId="0" fillId="10" borderId="0" xfId="0" applyNumberFormat="1" applyFill="1" applyAlignment="1">
      <alignment horizontal="center"/>
    </xf>
    <xf numFmtId="0" fontId="22" fillId="0" borderId="0" xfId="0" applyFont="1" applyAlignment="1">
      <alignment horizontal="left" vertical="center"/>
    </xf>
    <xf numFmtId="0" fontId="0" fillId="0" borderId="0" xfId="0" applyAlignment="1">
      <alignment horizontal="left"/>
    </xf>
    <xf numFmtId="184" fontId="0" fillId="0" borderId="0" xfId="0" applyNumberFormat="1"/>
    <xf numFmtId="9" fontId="18" fillId="0" borderId="0" xfId="0" applyNumberFormat="1" applyFont="1" applyAlignment="1">
      <alignment horizontal="center" vertical="center"/>
    </xf>
    <xf numFmtId="164" fontId="15" fillId="0" borderId="0" xfId="2" applyFont="1" applyFill="1" applyAlignment="1">
      <alignment horizontal="center" vertical="center"/>
    </xf>
    <xf numFmtId="182" fontId="15" fillId="0" borderId="0" xfId="2" applyNumberFormat="1" applyFont="1" applyFill="1" applyAlignment="1">
      <alignment horizontal="center" vertical="center"/>
    </xf>
    <xf numFmtId="0" fontId="32" fillId="0" borderId="0" xfId="0" applyFont="1" applyAlignment="1">
      <alignment horizontal="center"/>
    </xf>
    <xf numFmtId="164" fontId="0" fillId="0" borderId="0" xfId="2" applyFont="1" applyFill="1"/>
    <xf numFmtId="185" fontId="0" fillId="0" borderId="0" xfId="2" applyNumberFormat="1" applyFont="1" applyFill="1" applyAlignment="1">
      <alignment horizontal="center" vertical="center"/>
    </xf>
    <xf numFmtId="164" fontId="0" fillId="0" borderId="0" xfId="0" applyNumberFormat="1"/>
    <xf numFmtId="0" fontId="18" fillId="0" borderId="0" xfId="0" applyFont="1" applyAlignment="1">
      <alignment horizontal="right" vertical="center"/>
    </xf>
    <xf numFmtId="2" fontId="51" fillId="10" borderId="0" xfId="7" applyNumberFormat="1" applyFont="1" applyFill="1">
      <alignment horizontal="center" vertical="center"/>
    </xf>
    <xf numFmtId="0" fontId="30" fillId="0" borderId="0" xfId="0" applyFont="1" applyAlignment="1">
      <alignment horizontal="center" vertical="center"/>
    </xf>
    <xf numFmtId="0" fontId="32" fillId="7" borderId="0" xfId="0" applyFont="1" applyFill="1" applyAlignment="1">
      <alignment horizontal="center"/>
    </xf>
    <xf numFmtId="176" fontId="52" fillId="10" borderId="4" xfId="2" quotePrefix="1" applyNumberFormat="1" applyFont="1" applyFill="1" applyBorder="1" applyAlignment="1">
      <alignment horizontal="center" vertical="center"/>
    </xf>
    <xf numFmtId="181" fontId="19" fillId="10" borderId="2" xfId="2" applyNumberFormat="1" applyFont="1" applyFill="1" applyBorder="1" applyAlignment="1" applyProtection="1">
      <alignment horizontal="center" vertical="center"/>
    </xf>
    <xf numFmtId="177" fontId="0" fillId="10" borderId="0" xfId="0" applyNumberFormat="1" applyFill="1" applyAlignment="1">
      <alignment horizontal="center" vertical="center"/>
    </xf>
    <xf numFmtId="177" fontId="0" fillId="0" borderId="0" xfId="0" applyNumberFormat="1" applyAlignment="1">
      <alignment horizontal="center" vertical="center"/>
    </xf>
    <xf numFmtId="0" fontId="53" fillId="0" borderId="0" xfId="0" applyFont="1"/>
    <xf numFmtId="0" fontId="54" fillId="0" borderId="0" xfId="0" applyFont="1"/>
    <xf numFmtId="0" fontId="55" fillId="0" borderId="0" xfId="0" applyFont="1"/>
    <xf numFmtId="0" fontId="24" fillId="8" borderId="17" xfId="0" applyFont="1" applyFill="1" applyBorder="1" applyAlignment="1">
      <alignment horizontal="center" vertical="center"/>
    </xf>
    <xf numFmtId="0" fontId="0" fillId="0" borderId="18" xfId="0" applyBorder="1"/>
    <xf numFmtId="0" fontId="22" fillId="0" borderId="5" xfId="0" applyFont="1" applyBorder="1" applyAlignment="1">
      <alignment horizontal="left" vertical="center"/>
    </xf>
    <xf numFmtId="0" fontId="0" fillId="0" borderId="19" xfId="0" applyBorder="1"/>
    <xf numFmtId="0" fontId="0" fillId="0" borderId="4" xfId="0" applyBorder="1"/>
    <xf numFmtId="186" fontId="0" fillId="0" borderId="0" xfId="0" applyNumberFormat="1" applyAlignment="1">
      <alignment horizontal="center"/>
    </xf>
    <xf numFmtId="0" fontId="0" fillId="0" borderId="15" xfId="0" applyBorder="1"/>
    <xf numFmtId="186" fontId="0" fillId="10" borderId="2" xfId="0" applyNumberFormat="1" applyFill="1" applyBorder="1" applyAlignment="1">
      <alignment horizontal="center"/>
    </xf>
    <xf numFmtId="0" fontId="24" fillId="0" borderId="5" xfId="0" applyFont="1" applyBorder="1" applyAlignment="1">
      <alignment horizontal="left" vertical="center"/>
    </xf>
    <xf numFmtId="0" fontId="14" fillId="0" borderId="5" xfId="0" applyFont="1" applyBorder="1" applyAlignment="1">
      <alignment horizontal="left" vertical="center"/>
    </xf>
    <xf numFmtId="0" fontId="0" fillId="0" borderId="5" xfId="0" applyBorder="1" applyAlignment="1">
      <alignment horizontal="left"/>
    </xf>
    <xf numFmtId="187" fontId="0" fillId="10" borderId="2" xfId="0" applyNumberFormat="1" applyFill="1" applyBorder="1" applyAlignment="1">
      <alignment horizontal="center"/>
    </xf>
    <xf numFmtId="188" fontId="0" fillId="10" borderId="2" xfId="0" applyNumberFormat="1" applyFill="1" applyBorder="1" applyAlignment="1">
      <alignment horizontal="center"/>
    </xf>
    <xf numFmtId="189" fontId="0" fillId="10" borderId="2" xfId="0" applyNumberFormat="1" applyFill="1" applyBorder="1" applyAlignment="1">
      <alignment horizontal="center"/>
    </xf>
    <xf numFmtId="187" fontId="0" fillId="4" borderId="2" xfId="0" applyNumberFormat="1" applyFill="1" applyBorder="1" applyAlignment="1">
      <alignment horizontal="center"/>
    </xf>
    <xf numFmtId="187" fontId="14" fillId="4" borderId="2" xfId="0" applyNumberFormat="1" applyFont="1" applyFill="1" applyBorder="1" applyAlignment="1">
      <alignment horizontal="center"/>
    </xf>
    <xf numFmtId="186" fontId="14" fillId="10" borderId="2" xfId="0" applyNumberFormat="1" applyFont="1" applyFill="1" applyBorder="1" applyAlignment="1">
      <alignment horizontal="center"/>
    </xf>
    <xf numFmtId="188" fontId="18" fillId="10" borderId="4" xfId="2" quotePrefix="1" applyNumberFormat="1" applyFont="1" applyFill="1" applyBorder="1" applyAlignment="1">
      <alignment horizontal="center" vertical="center"/>
    </xf>
    <xf numFmtId="190" fontId="18" fillId="10" borderId="2" xfId="1" applyNumberFormat="1" applyFont="1" applyFill="1" applyBorder="1" applyAlignment="1">
      <alignment horizontal="center" vertical="center"/>
    </xf>
    <xf numFmtId="191" fontId="18" fillId="3" borderId="2" xfId="1" applyNumberFormat="1" applyFont="1" applyFill="1" applyBorder="1" applyAlignment="1">
      <alignment horizontal="center" vertical="center"/>
    </xf>
    <xf numFmtId="191" fontId="18" fillId="10" borderId="2" xfId="1" applyNumberFormat="1" applyFont="1" applyFill="1" applyBorder="1" applyAlignment="1">
      <alignment horizontal="center" vertical="center"/>
    </xf>
    <xf numFmtId="191" fontId="18" fillId="10" borderId="4" xfId="2" quotePrefix="1" applyNumberFormat="1" applyFont="1" applyFill="1" applyBorder="1" applyAlignment="1">
      <alignment horizontal="center" vertical="center"/>
    </xf>
    <xf numFmtId="192" fontId="25" fillId="10" borderId="2" xfId="0" applyNumberFormat="1" applyFont="1" applyFill="1" applyBorder="1" applyAlignment="1">
      <alignment horizontal="center"/>
    </xf>
    <xf numFmtId="192" fontId="0" fillId="10" borderId="2" xfId="0" applyNumberFormat="1" applyFill="1" applyBorder="1" applyAlignment="1">
      <alignment horizontal="center"/>
    </xf>
    <xf numFmtId="10" fontId="18" fillId="6" borderId="2" xfId="1" applyNumberFormat="1" applyFont="1" applyFill="1" applyBorder="1" applyAlignment="1">
      <alignment horizontal="center" vertical="center"/>
    </xf>
    <xf numFmtId="0" fontId="26" fillId="9" borderId="0" xfId="0" applyFont="1" applyFill="1" applyAlignment="1">
      <alignment horizontal="right"/>
    </xf>
    <xf numFmtId="187" fontId="14" fillId="10" borderId="2" xfId="0" applyNumberFormat="1" applyFont="1" applyFill="1" applyBorder="1" applyAlignment="1">
      <alignment horizontal="center"/>
    </xf>
    <xf numFmtId="167" fontId="14" fillId="10" borderId="2" xfId="0" applyNumberFormat="1" applyFont="1" applyFill="1" applyBorder="1" applyAlignment="1">
      <alignment horizontal="left" vertical="center"/>
    </xf>
    <xf numFmtId="167" fontId="14" fillId="10" borderId="2" xfId="0" applyNumberFormat="1" applyFont="1" applyFill="1" applyBorder="1" applyAlignment="1">
      <alignment horizontal="center" vertical="center"/>
    </xf>
    <xf numFmtId="0" fontId="18" fillId="6" borderId="2" xfId="0" applyFont="1" applyFill="1" applyBorder="1" applyAlignment="1">
      <alignment horizontal="center" vertical="center"/>
    </xf>
    <xf numFmtId="0" fontId="19" fillId="3" borderId="2" xfId="0" applyFont="1" applyFill="1" applyBorder="1" applyAlignment="1" applyProtection="1">
      <alignment horizontal="center" vertical="center"/>
      <protection locked="0"/>
    </xf>
    <xf numFmtId="0" fontId="0" fillId="3" borderId="2" xfId="0" applyFill="1" applyBorder="1" applyAlignment="1" applyProtection="1">
      <alignment horizontal="center"/>
      <protection locked="0"/>
    </xf>
    <xf numFmtId="191" fontId="18" fillId="3" borderId="2" xfId="1" applyNumberFormat="1" applyFont="1" applyFill="1" applyBorder="1" applyAlignment="1" applyProtection="1">
      <alignment horizontal="center" vertical="center"/>
      <protection locked="0"/>
    </xf>
    <xf numFmtId="0" fontId="18" fillId="3" borderId="2" xfId="0" applyFont="1" applyFill="1" applyBorder="1" applyAlignment="1" applyProtection="1">
      <alignment horizontal="center"/>
      <protection locked="0"/>
    </xf>
    <xf numFmtId="3" fontId="18" fillId="3" borderId="2" xfId="0" applyNumberFormat="1" applyFont="1" applyFill="1" applyBorder="1" applyAlignment="1" applyProtection="1">
      <alignment horizontal="center"/>
      <protection locked="0"/>
    </xf>
    <xf numFmtId="0" fontId="18" fillId="6" borderId="2" xfId="0" applyFont="1" applyFill="1" applyBorder="1" applyAlignment="1" applyProtection="1">
      <alignment horizontal="center"/>
      <protection locked="0"/>
    </xf>
    <xf numFmtId="186" fontId="0" fillId="3" borderId="2" xfId="0" applyNumberFormat="1" applyFill="1" applyBorder="1" applyAlignment="1" applyProtection="1">
      <alignment horizontal="center"/>
      <protection locked="0"/>
    </xf>
    <xf numFmtId="190" fontId="18" fillId="3" borderId="2" xfId="1" applyNumberFormat="1" applyFont="1" applyFill="1" applyBorder="1" applyAlignment="1" applyProtection="1">
      <alignment horizontal="center" vertical="center"/>
      <protection locked="0"/>
    </xf>
    <xf numFmtId="166" fontId="18" fillId="3" borderId="2" xfId="0" applyNumberFormat="1" applyFont="1" applyFill="1" applyBorder="1" applyAlignment="1" applyProtection="1">
      <alignment horizontal="center"/>
      <protection locked="0"/>
    </xf>
    <xf numFmtId="168" fontId="18" fillId="3" borderId="2" xfId="2" applyNumberFormat="1" applyFont="1" applyFill="1" applyBorder="1" applyAlignment="1" applyProtection="1">
      <alignment horizontal="center"/>
      <protection locked="0"/>
    </xf>
    <xf numFmtId="190" fontId="18" fillId="6" borderId="2" xfId="1" applyNumberFormat="1" applyFont="1" applyFill="1" applyBorder="1" applyAlignment="1" applyProtection="1">
      <alignment horizontal="center" vertical="center"/>
      <protection locked="0"/>
    </xf>
    <xf numFmtId="186" fontId="0" fillId="6" borderId="2" xfId="0" applyNumberFormat="1" applyFill="1" applyBorder="1" applyAlignment="1" applyProtection="1">
      <alignment horizontal="center"/>
      <protection locked="0"/>
    </xf>
    <xf numFmtId="181" fontId="0" fillId="6" borderId="2" xfId="2" applyNumberFormat="1" applyFont="1" applyFill="1" applyBorder="1" applyAlignment="1" applyProtection="1">
      <alignment horizontal="center"/>
      <protection locked="0"/>
    </xf>
    <xf numFmtId="181" fontId="0" fillId="10" borderId="2" xfId="2" applyNumberFormat="1" applyFont="1" applyFill="1" applyBorder="1" applyAlignment="1">
      <alignment horizontal="center"/>
    </xf>
    <xf numFmtId="192" fontId="0" fillId="3" borderId="2" xfId="0" applyNumberFormat="1" applyFill="1" applyBorder="1" applyAlignment="1" applyProtection="1">
      <alignment horizontal="center"/>
      <protection locked="0"/>
    </xf>
    <xf numFmtId="181" fontId="0" fillId="4" borderId="2" xfId="2" applyNumberFormat="1" applyFont="1" applyFill="1" applyBorder="1" applyAlignment="1">
      <alignment horizontal="center"/>
    </xf>
    <xf numFmtId="194" fontId="18" fillId="0" borderId="0" xfId="0" applyNumberFormat="1" applyFont="1" applyAlignment="1">
      <alignment horizontal="center" vertical="center"/>
    </xf>
    <xf numFmtId="181" fontId="14" fillId="10" borderId="2" xfId="2" applyNumberFormat="1" applyFont="1" applyFill="1" applyBorder="1" applyAlignment="1">
      <alignment horizontal="center"/>
    </xf>
    <xf numFmtId="182" fontId="18" fillId="0" borderId="0" xfId="2" applyNumberFormat="1" applyFont="1" applyFill="1" applyBorder="1" applyAlignment="1">
      <alignment horizontal="center" vertical="center"/>
    </xf>
    <xf numFmtId="164" fontId="39" fillId="0" borderId="0" xfId="2" applyFont="1" applyFill="1" applyBorder="1" applyAlignment="1">
      <alignment horizontal="center" vertical="center"/>
    </xf>
    <xf numFmtId="193" fontId="18" fillId="0" borderId="0" xfId="2" applyNumberFormat="1" applyFont="1" applyFill="1" applyBorder="1"/>
    <xf numFmtId="181" fontId="0" fillId="3" borderId="2" xfId="2" applyNumberFormat="1" applyFont="1" applyFill="1" applyBorder="1" applyAlignment="1" applyProtection="1">
      <alignment horizontal="center"/>
      <protection locked="0"/>
    </xf>
    <xf numFmtId="191" fontId="18" fillId="0" borderId="0" xfId="0" applyNumberFormat="1" applyFont="1"/>
    <xf numFmtId="9" fontId="18" fillId="3" borderId="2" xfId="1" applyFont="1" applyFill="1" applyBorder="1" applyAlignment="1" applyProtection="1">
      <alignment horizontal="center" vertical="center"/>
      <protection locked="0"/>
    </xf>
    <xf numFmtId="195" fontId="18" fillId="3" borderId="2" xfId="1" applyNumberFormat="1" applyFont="1" applyFill="1" applyBorder="1" applyAlignment="1" applyProtection="1">
      <alignment horizontal="center" vertical="center"/>
      <protection locked="0"/>
    </xf>
    <xf numFmtId="10" fontId="18" fillId="3" borderId="2" xfId="1" applyNumberFormat="1" applyFont="1" applyFill="1" applyBorder="1" applyAlignment="1" applyProtection="1">
      <alignment horizontal="center" vertical="center"/>
      <protection locked="0"/>
    </xf>
    <xf numFmtId="181" fontId="0" fillId="0" borderId="0" xfId="2" applyNumberFormat="1" applyFont="1" applyFill="1" applyBorder="1" applyAlignment="1">
      <alignment horizontal="center" vertical="center"/>
    </xf>
    <xf numFmtId="181" fontId="57" fillId="3" borderId="2" xfId="2" applyNumberFormat="1" applyFont="1" applyFill="1" applyBorder="1" applyAlignment="1" applyProtection="1">
      <alignment horizontal="center"/>
      <protection locked="0"/>
    </xf>
    <xf numFmtId="186" fontId="57" fillId="3" borderId="2" xfId="0" applyNumberFormat="1" applyFont="1" applyFill="1" applyBorder="1" applyAlignment="1" applyProtection="1">
      <alignment horizontal="center"/>
      <protection locked="0"/>
    </xf>
    <xf numFmtId="0" fontId="18" fillId="3" borderId="2" xfId="0" applyFont="1" applyFill="1" applyBorder="1" applyAlignment="1" applyProtection="1">
      <alignment horizontal="left"/>
      <protection locked="0"/>
    </xf>
    <xf numFmtId="190" fontId="18" fillId="0" borderId="0" xfId="0" applyNumberFormat="1" applyFont="1" applyAlignment="1">
      <alignment horizontal="center" vertical="center"/>
    </xf>
    <xf numFmtId="196" fontId="18" fillId="0" borderId="0" xfId="0" applyNumberFormat="1" applyFont="1" applyAlignment="1">
      <alignment horizontal="center" vertical="center"/>
    </xf>
    <xf numFmtId="197" fontId="18" fillId="0" borderId="0" xfId="0" applyNumberFormat="1" applyFont="1" applyAlignment="1">
      <alignment horizontal="center" vertical="center"/>
    </xf>
    <xf numFmtId="1" fontId="18" fillId="10" borderId="2" xfId="2" quotePrefix="1" applyNumberFormat="1" applyFont="1" applyFill="1" applyBorder="1" applyAlignment="1">
      <alignment horizontal="center" vertical="center"/>
    </xf>
    <xf numFmtId="193" fontId="18" fillId="10" borderId="0" xfId="2" applyNumberFormat="1" applyFont="1" applyFill="1"/>
    <xf numFmtId="177" fontId="39" fillId="5" borderId="0" xfId="7" applyFont="1" applyFill="1">
      <alignment horizontal="center" vertical="center"/>
    </xf>
    <xf numFmtId="191" fontId="18" fillId="17" borderId="2" xfId="1" applyNumberFormat="1" applyFont="1" applyFill="1" applyBorder="1" applyAlignment="1" applyProtection="1">
      <alignment horizontal="center" vertical="center"/>
      <protection locked="0"/>
    </xf>
    <xf numFmtId="0" fontId="0" fillId="17" borderId="2" xfId="0" applyFill="1" applyBorder="1" applyAlignment="1" applyProtection="1">
      <alignment horizontal="center"/>
      <protection locked="0"/>
    </xf>
    <xf numFmtId="0" fontId="1" fillId="0" borderId="0" xfId="32"/>
    <xf numFmtId="0" fontId="58" fillId="0" borderId="0" xfId="32" applyFont="1"/>
    <xf numFmtId="0" fontId="19" fillId="2" borderId="2" xfId="0" applyFont="1" applyFill="1" applyBorder="1" applyAlignment="1">
      <alignment horizontal="left" vertical="center"/>
    </xf>
    <xf numFmtId="0" fontId="18" fillId="2" borderId="2" xfId="0" applyFont="1" applyFill="1" applyBorder="1" applyAlignment="1" applyProtection="1">
      <alignment horizontal="left"/>
      <protection locked="0"/>
    </xf>
    <xf numFmtId="198" fontId="55" fillId="0" borderId="0" xfId="32" applyNumberFormat="1" applyFont="1" applyAlignment="1">
      <alignment horizontal="left" vertical="center"/>
    </xf>
    <xf numFmtId="0" fontId="59" fillId="0" borderId="0" xfId="32" applyFont="1" applyAlignment="1">
      <alignment horizontal="left" vertical="top" wrapText="1"/>
    </xf>
    <xf numFmtId="168" fontId="34" fillId="12" borderId="0" xfId="0" applyNumberFormat="1" applyFont="1" applyFill="1" applyAlignment="1">
      <alignment horizontal="center"/>
    </xf>
    <xf numFmtId="168" fontId="34" fillId="12" borderId="5" xfId="0" applyNumberFormat="1" applyFont="1" applyFill="1" applyBorder="1" applyAlignment="1">
      <alignment horizontal="center"/>
    </xf>
    <xf numFmtId="168" fontId="18" fillId="15" borderId="16" xfId="0" applyNumberFormat="1" applyFont="1" applyFill="1" applyBorder="1" applyAlignment="1">
      <alignment horizontal="center" vertical="center"/>
    </xf>
    <xf numFmtId="168" fontId="18" fillId="15" borderId="20" xfId="0" applyNumberFormat="1" applyFont="1" applyFill="1" applyBorder="1" applyAlignment="1">
      <alignment horizontal="center" vertical="center"/>
    </xf>
    <xf numFmtId="168" fontId="18" fillId="15" borderId="4" xfId="0" applyNumberFormat="1" applyFont="1" applyFill="1" applyBorder="1" applyAlignment="1">
      <alignment horizontal="center" vertical="center"/>
    </xf>
    <xf numFmtId="168" fontId="18" fillId="10" borderId="16" xfId="0" applyNumberFormat="1" applyFont="1" applyFill="1" applyBorder="1" applyAlignment="1">
      <alignment horizontal="center" vertical="center"/>
    </xf>
    <xf numFmtId="168" fontId="18" fillId="10" borderId="20" xfId="0" applyNumberFormat="1" applyFont="1" applyFill="1" applyBorder="1" applyAlignment="1">
      <alignment horizontal="center" vertical="center"/>
    </xf>
    <xf numFmtId="168" fontId="18" fillId="10" borderId="4" xfId="0" applyNumberFormat="1" applyFont="1" applyFill="1" applyBorder="1" applyAlignment="1">
      <alignment horizontal="center" vertical="center"/>
    </xf>
    <xf numFmtId="0" fontId="33" fillId="0" borderId="0" xfId="0" applyFont="1" applyAlignment="1">
      <alignment horizontal="center" vertical="center"/>
    </xf>
    <xf numFmtId="167" fontId="36" fillId="0" borderId="3" xfId="0" applyNumberFormat="1" applyFont="1" applyBorder="1" applyAlignment="1">
      <alignment horizontal="center" vertical="center"/>
    </xf>
    <xf numFmtId="168" fontId="34" fillId="7" borderId="0" xfId="0" applyNumberFormat="1" applyFont="1" applyFill="1" applyAlignment="1">
      <alignment horizontal="center"/>
    </xf>
    <xf numFmtId="0" fontId="32" fillId="7" borderId="0" xfId="0" applyFont="1" applyFill="1" applyAlignment="1">
      <alignment horizontal="center"/>
    </xf>
    <xf numFmtId="0" fontId="32" fillId="7" borderId="0" xfId="0" applyFont="1" applyFill="1" applyAlignment="1">
      <alignment horizontal="center" vertical="center"/>
    </xf>
    <xf numFmtId="0" fontId="32" fillId="7" borderId="15" xfId="0" applyFont="1" applyFill="1" applyBorder="1" applyAlignment="1">
      <alignment horizontal="center" vertical="center"/>
    </xf>
    <xf numFmtId="0" fontId="37" fillId="12" borderId="0" xfId="0" applyFont="1" applyFill="1" applyAlignment="1">
      <alignment horizontal="center"/>
    </xf>
    <xf numFmtId="0" fontId="40" fillId="10" borderId="16" xfId="0" applyFont="1" applyFill="1" applyBorder="1" applyAlignment="1">
      <alignment horizontal="center" vertical="center"/>
    </xf>
    <xf numFmtId="0" fontId="40" fillId="10" borderId="4" xfId="0" applyFont="1" applyFill="1" applyBorder="1" applyAlignment="1">
      <alignment horizontal="center" vertical="center"/>
    </xf>
    <xf numFmtId="0" fontId="0" fillId="14" borderId="0" xfId="0" applyFill="1" applyAlignment="1">
      <alignment horizontal="center" vertical="center" wrapText="1"/>
    </xf>
    <xf numFmtId="0" fontId="0" fillId="14" borderId="0" xfId="0" applyFill="1" applyAlignment="1">
      <alignment horizontal="center" vertical="center"/>
    </xf>
    <xf numFmtId="0" fontId="49" fillId="0" borderId="0" xfId="0" applyFont="1" applyAlignment="1">
      <alignment horizontal="center" vertical="center"/>
    </xf>
    <xf numFmtId="167" fontId="18" fillId="3" borderId="6" xfId="0" applyNumberFormat="1" applyFont="1" applyFill="1" applyBorder="1" applyAlignment="1" applyProtection="1">
      <alignment horizontal="center" vertical="center"/>
      <protection locked="0"/>
    </xf>
    <xf numFmtId="167" fontId="18" fillId="3" borderId="0" xfId="0" applyNumberFormat="1" applyFont="1" applyFill="1" applyAlignment="1" applyProtection="1">
      <alignment horizontal="center" vertical="center"/>
      <protection locked="0"/>
    </xf>
    <xf numFmtId="167" fontId="33" fillId="0" borderId="0" xfId="0" applyNumberFormat="1" applyFont="1" applyAlignment="1">
      <alignment horizontal="center" vertical="center"/>
    </xf>
    <xf numFmtId="0" fontId="49" fillId="0" borderId="0" xfId="0" applyFont="1" applyAlignment="1">
      <alignment horizontal="center"/>
    </xf>
  </cellXfs>
  <cellStyles count="33">
    <cellStyle name="Check RedRedGreen" xfId="7" xr:uid="{00000000-0005-0000-0000-000000000000}"/>
    <cellStyle name="Comma" xfId="2" builtinId="3"/>
    <cellStyle name="Comma 2" xfId="10" xr:uid="{4C510DBC-0229-444F-B413-5BF00CAB3D17}"/>
    <cellStyle name="Comma 2 2" xfId="28" xr:uid="{914C446B-3172-43A7-AC7B-BBFDA25DD85C}"/>
    <cellStyle name="Comma 3" xfId="14" xr:uid="{F54E0665-B907-478B-87FD-810CF215F720}"/>
    <cellStyle name="Comma 4" xfId="19" xr:uid="{52420956-B0E6-474F-8C90-E24AD113CA23}"/>
    <cellStyle name="Comma 5" xfId="24" xr:uid="{32DA1693-9F1F-4811-B2C1-C2F1E4C87B7F}"/>
    <cellStyle name="Comma 6" xfId="26" xr:uid="{E6C23BEA-26D7-4FE6-A5CF-0FAD90971C17}"/>
    <cellStyle name="Comma 7" xfId="31" xr:uid="{39843B0C-2A46-4332-9BC9-18BE797E9A51}"/>
    <cellStyle name="dms_1" xfId="4" xr:uid="{00000000-0005-0000-0000-000002000000}"/>
    <cellStyle name="Hyperlink" xfId="8" builtinId="8"/>
    <cellStyle name="Normal" xfId="0" builtinId="0"/>
    <cellStyle name="Normal 10" xfId="30" xr:uid="{A37551A8-9B2C-4E84-A90E-ADEE76F0125A}"/>
    <cellStyle name="Normal 11" xfId="6" xr:uid="{00000000-0005-0000-0000-000005000000}"/>
    <cellStyle name="Normal 11 2" xfId="15" xr:uid="{B7346086-F996-426C-9AD2-296B9B58F991}"/>
    <cellStyle name="Normal 12" xfId="32" xr:uid="{6055C1BA-33FB-4E94-AD9C-B0BFD37F0CD6}"/>
    <cellStyle name="Normal 2" xfId="9" xr:uid="{6C189C91-7FA8-437E-A289-16686547664D}"/>
    <cellStyle name="Normal 2 2" xfId="13" xr:uid="{2ECDAC27-27EE-4F87-AAAF-15BF3A55F3C2}"/>
    <cellStyle name="Normal 2 3" xfId="17" xr:uid="{C590C414-A943-4C7C-AD11-D29EED573A9F}"/>
    <cellStyle name="Normal 3" xfId="5" xr:uid="{00000000-0005-0000-0000-000006000000}"/>
    <cellStyle name="Normal 3 5" xfId="21" xr:uid="{D2FC11B6-4590-4E6D-95B3-8BFBBF04FE62}"/>
    <cellStyle name="Normal 4" xfId="12" xr:uid="{E4B9D023-F8AA-4EE2-8BEF-AB2C3E433BE4}"/>
    <cellStyle name="Normal 4 2" xfId="18" xr:uid="{1651789C-EDD1-40AF-8EF8-E22E74043FB5}"/>
    <cellStyle name="Normal 5" xfId="16" xr:uid="{C9F55BD1-BBEA-4A32-B541-189B23CCB0C8}"/>
    <cellStyle name="Normal 6" xfId="20" xr:uid="{9D13CA4C-3604-44B9-8921-9C3ABA588E4A}"/>
    <cellStyle name="Normal 7" xfId="23" xr:uid="{ED05691B-2127-4D11-94A6-7BFB7D5870EB}"/>
    <cellStyle name="Normal 8" xfId="25" xr:uid="{DF58F234-DCF5-4462-9CE4-AA83097215C0}"/>
    <cellStyle name="Normal 9" xfId="27" xr:uid="{2B1AA016-0CC4-4B8D-9EE6-5479AF6C3DA6}"/>
    <cellStyle name="Percent" xfId="1" builtinId="5"/>
    <cellStyle name="Percent 2" xfId="11" xr:uid="{2ACE915C-F502-429B-B868-727BD236BE79}"/>
    <cellStyle name="Percent 3" xfId="29" xr:uid="{C39B6802-8DED-4F68-8342-2809B7A9B6DF}"/>
    <cellStyle name="Percent 3 4" xfId="22" xr:uid="{F42EF5B5-8CAE-4D1A-8001-12E91B949ADF}"/>
    <cellStyle name="TableLvl3" xfId="3" xr:uid="{00000000-0005-0000-0000-000008000000}"/>
  </cellStyles>
  <dxfs count="4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ill>
        <patternFill>
          <bgColor rgb="FFFFCCCC"/>
        </patternFill>
      </fill>
    </dxf>
    <dxf>
      <fill>
        <patternFill>
          <bgColor rgb="FFFFCCCC"/>
        </patternFill>
      </fill>
    </dxf>
    <dxf>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006100"/>
      </font>
      <fill>
        <patternFill>
          <bgColor rgb="FFC6EFCE"/>
        </patternFill>
      </fill>
    </dxf>
    <dxf>
      <font>
        <color rgb="FF9C0006"/>
      </font>
      <fill>
        <patternFill>
          <bgColor rgb="FFFFC7CE"/>
        </patternFill>
      </fill>
    </dxf>
    <dxf>
      <fill>
        <patternFill>
          <bgColor rgb="FFFFCCCC"/>
        </patternFill>
      </fill>
    </dxf>
  </dxfs>
  <tableStyles count="0" defaultTableStyle="TableStyleMedium2" defaultPivotStyle="PivotStyleLight16"/>
  <colors>
    <mruColors>
      <color rgb="FFFFFFCC"/>
      <color rgb="FFFFCC99"/>
      <color rgb="FF0000FF"/>
      <color rgb="FFCC9900"/>
      <color rgb="FFFF9999"/>
      <color rgb="FFFFCCCC"/>
      <color rgb="FFFF00FF"/>
      <color rgb="FFFFCC66"/>
      <color rgb="FFCC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38</xdr:row>
      <xdr:rowOff>125189</xdr:rowOff>
    </xdr:from>
    <xdr:to>
      <xdr:col>8</xdr:col>
      <xdr:colOff>377825</xdr:colOff>
      <xdr:row>39</xdr:row>
      <xdr:rowOff>19685</xdr:rowOff>
    </xdr:to>
    <xdr:pic>
      <xdr:nvPicPr>
        <xdr:cNvPr id="2" name="image2.png">
          <a:extLst>
            <a:ext uri="{FF2B5EF4-FFF2-40B4-BE49-F238E27FC236}">
              <a16:creationId xmlns:a16="http://schemas.microsoft.com/office/drawing/2014/main" id="{34ED38FB-7DAF-4041-98D7-96258B8CB925}"/>
            </a:ext>
          </a:extLst>
        </xdr:cNvPr>
        <xdr:cNvPicPr>
          <a:picLocks noChangeAspect="1"/>
        </xdr:cNvPicPr>
      </xdr:nvPicPr>
      <xdr:blipFill>
        <a:blip xmlns:r="http://schemas.openxmlformats.org/officeDocument/2006/relationships" r:embed="rId1" cstate="print"/>
        <a:stretch>
          <a:fillRect/>
        </a:stretch>
      </xdr:blipFill>
      <xdr:spPr>
        <a:xfrm>
          <a:off x="9525" y="7160989"/>
          <a:ext cx="4933950" cy="74836"/>
        </a:xfrm>
        <a:prstGeom prst="rect">
          <a:avLst/>
        </a:prstGeom>
      </xdr:spPr>
    </xdr:pic>
    <xdr:clientData/>
  </xdr:twoCellAnchor>
  <xdr:twoCellAnchor>
    <xdr:from>
      <xdr:col>6</xdr:col>
      <xdr:colOff>231140</xdr:colOff>
      <xdr:row>36</xdr:row>
      <xdr:rowOff>31115</xdr:rowOff>
    </xdr:from>
    <xdr:to>
      <xdr:col>8</xdr:col>
      <xdr:colOff>200660</xdr:colOff>
      <xdr:row>37</xdr:row>
      <xdr:rowOff>169545</xdr:rowOff>
    </xdr:to>
    <xdr:grpSp>
      <xdr:nvGrpSpPr>
        <xdr:cNvPr id="3" name="Group 2">
          <a:extLst>
            <a:ext uri="{FF2B5EF4-FFF2-40B4-BE49-F238E27FC236}">
              <a16:creationId xmlns:a16="http://schemas.microsoft.com/office/drawing/2014/main" id="{B59A2C64-8FF8-4941-A1FB-76B54858C2C1}"/>
            </a:ext>
          </a:extLst>
        </xdr:cNvPr>
        <xdr:cNvGrpSpPr>
          <a:grpSpLocks/>
        </xdr:cNvGrpSpPr>
      </xdr:nvGrpSpPr>
      <xdr:grpSpPr bwMode="auto">
        <a:xfrm>
          <a:off x="3422015" y="6889115"/>
          <a:ext cx="1131570" cy="328930"/>
          <a:chOff x="8854" y="75"/>
          <a:chExt cx="1867" cy="513"/>
        </a:xfrm>
      </xdr:grpSpPr>
      <xdr:sp macro="" textlink="">
        <xdr:nvSpPr>
          <xdr:cNvPr id="4" name="AutoShape 22">
            <a:extLst>
              <a:ext uri="{FF2B5EF4-FFF2-40B4-BE49-F238E27FC236}">
                <a16:creationId xmlns:a16="http://schemas.microsoft.com/office/drawing/2014/main" id="{275B0AED-3490-759F-07C4-A6C8508FD8C5}"/>
              </a:ext>
            </a:extLst>
          </xdr:cNvPr>
          <xdr:cNvSpPr>
            <a:spLocks/>
          </xdr:cNvSpPr>
        </xdr:nvSpPr>
        <xdr:spPr bwMode="auto">
          <a:xfrm>
            <a:off x="9412" y="153"/>
            <a:ext cx="1309" cy="391"/>
          </a:xfrm>
          <a:custGeom>
            <a:avLst/>
            <a:gdLst>
              <a:gd name="T0" fmla="+- 0 9663 9412"/>
              <a:gd name="T1" fmla="*/ T0 w 1309"/>
              <a:gd name="T2" fmla="+- 0 391 154"/>
              <a:gd name="T3" fmla="*/ 391 h 391"/>
              <a:gd name="T4" fmla="+- 0 9504 9412"/>
              <a:gd name="T5" fmla="*/ T4 w 1309"/>
              <a:gd name="T6" fmla="+- 0 346 154"/>
              <a:gd name="T7" fmla="*/ 346 h 391"/>
              <a:gd name="T8" fmla="+- 0 9585 9412"/>
              <a:gd name="T9" fmla="*/ T8 w 1309"/>
              <a:gd name="T10" fmla="+- 0 188 154"/>
              <a:gd name="T11" fmla="*/ 188 h 391"/>
              <a:gd name="T12" fmla="+- 0 9413 9412"/>
              <a:gd name="T13" fmla="*/ T12 w 1309"/>
              <a:gd name="T14" fmla="+- 0 445 154"/>
              <a:gd name="T15" fmla="*/ 445 h 391"/>
              <a:gd name="T16" fmla="+- 0 9467 9412"/>
              <a:gd name="T17" fmla="*/ T16 w 1309"/>
              <a:gd name="T18" fmla="+- 0 452 154"/>
              <a:gd name="T19" fmla="*/ 452 h 391"/>
              <a:gd name="T20" fmla="+- 0 9625 9412"/>
              <a:gd name="T21" fmla="*/ T20 w 1309"/>
              <a:gd name="T22" fmla="+- 0 452 154"/>
              <a:gd name="T23" fmla="*/ 452 h 391"/>
              <a:gd name="T24" fmla="+- 0 9878 9412"/>
              <a:gd name="T25" fmla="*/ T24 w 1309"/>
              <a:gd name="T26" fmla="+- 0 255 154"/>
              <a:gd name="T27" fmla="*/ 255 h 391"/>
              <a:gd name="T28" fmla="+- 0 9816 9412"/>
              <a:gd name="T29" fmla="*/ T28 w 1309"/>
              <a:gd name="T30" fmla="+- 0 397 154"/>
              <a:gd name="T31" fmla="*/ 397 h 391"/>
              <a:gd name="T32" fmla="+- 0 9743 9412"/>
              <a:gd name="T33" fmla="*/ T32 w 1309"/>
              <a:gd name="T34" fmla="+- 0 383 154"/>
              <a:gd name="T35" fmla="*/ 383 h 391"/>
              <a:gd name="T36" fmla="+- 0 9688 9412"/>
              <a:gd name="T37" fmla="*/ T36 w 1309"/>
              <a:gd name="T38" fmla="+- 0 259 154"/>
              <a:gd name="T39" fmla="*/ 259 h 391"/>
              <a:gd name="T40" fmla="+- 0 9763 9412"/>
              <a:gd name="T41" fmla="*/ T40 w 1309"/>
              <a:gd name="T42" fmla="+- 0 460 154"/>
              <a:gd name="T43" fmla="*/ 460 h 391"/>
              <a:gd name="T44" fmla="+- 0 9831 9412"/>
              <a:gd name="T45" fmla="*/ T44 w 1309"/>
              <a:gd name="T46" fmla="+- 0 426 154"/>
              <a:gd name="T47" fmla="*/ 426 h 391"/>
              <a:gd name="T48" fmla="+- 0 9882 9412"/>
              <a:gd name="T49" fmla="*/ T48 w 1309"/>
              <a:gd name="T50" fmla="+- 0 259 154"/>
              <a:gd name="T51" fmla="*/ 259 h 391"/>
              <a:gd name="T52" fmla="+- 0 10000 9412"/>
              <a:gd name="T53" fmla="*/ T52 w 1309"/>
              <a:gd name="T54" fmla="+- 0 337 154"/>
              <a:gd name="T55" fmla="*/ 337 h 391"/>
              <a:gd name="T56" fmla="+- 0 9954 9412"/>
              <a:gd name="T57" fmla="*/ T56 w 1309"/>
              <a:gd name="T58" fmla="+- 0 295 154"/>
              <a:gd name="T59" fmla="*/ 295 h 391"/>
              <a:gd name="T60" fmla="+- 0 10016 9412"/>
              <a:gd name="T61" fmla="*/ T60 w 1309"/>
              <a:gd name="T62" fmla="+- 0 297 154"/>
              <a:gd name="T63" fmla="*/ 297 h 391"/>
              <a:gd name="T64" fmla="+- 0 10036 9412"/>
              <a:gd name="T65" fmla="*/ T64 w 1309"/>
              <a:gd name="T66" fmla="+- 0 263 154"/>
              <a:gd name="T67" fmla="*/ 263 h 391"/>
              <a:gd name="T68" fmla="+- 0 9979 9412"/>
              <a:gd name="T69" fmla="*/ T68 w 1309"/>
              <a:gd name="T70" fmla="+- 0 250 154"/>
              <a:gd name="T71" fmla="*/ 250 h 391"/>
              <a:gd name="T72" fmla="+- 0 9906 9412"/>
              <a:gd name="T73" fmla="*/ T72 w 1309"/>
              <a:gd name="T74" fmla="+- 0 330 154"/>
              <a:gd name="T75" fmla="*/ 330 h 391"/>
              <a:gd name="T76" fmla="+- 0 9984 9412"/>
              <a:gd name="T77" fmla="*/ T76 w 1309"/>
              <a:gd name="T78" fmla="+- 0 385 154"/>
              <a:gd name="T79" fmla="*/ 385 h 391"/>
              <a:gd name="T80" fmla="+- 0 9963 9412"/>
              <a:gd name="T81" fmla="*/ T80 w 1309"/>
              <a:gd name="T82" fmla="+- 0 421 154"/>
              <a:gd name="T83" fmla="*/ 421 h 391"/>
              <a:gd name="T84" fmla="+- 0 9910 9412"/>
              <a:gd name="T85" fmla="*/ T84 w 1309"/>
              <a:gd name="T86" fmla="+- 0 408 154"/>
              <a:gd name="T87" fmla="*/ 408 h 391"/>
              <a:gd name="T88" fmla="+- 0 9923 9412"/>
              <a:gd name="T89" fmla="*/ T88 w 1309"/>
              <a:gd name="T90" fmla="+- 0 454 154"/>
              <a:gd name="T91" fmla="*/ 454 h 391"/>
              <a:gd name="T92" fmla="+- 0 10022 9412"/>
              <a:gd name="T93" fmla="*/ T92 w 1309"/>
              <a:gd name="T94" fmla="+- 0 446 154"/>
              <a:gd name="T95" fmla="*/ 446 h 391"/>
              <a:gd name="T96" fmla="+- 0 10219 9412"/>
              <a:gd name="T97" fmla="*/ T96 w 1309"/>
              <a:gd name="T98" fmla="+- 0 255 154"/>
              <a:gd name="T99" fmla="*/ 255 h 391"/>
              <a:gd name="T100" fmla="+- 0 10210 9412"/>
              <a:gd name="T101" fmla="*/ T100 w 1309"/>
              <a:gd name="T102" fmla="+- 0 378 154"/>
              <a:gd name="T103" fmla="*/ 378 h 391"/>
              <a:gd name="T104" fmla="+- 0 10128 9412"/>
              <a:gd name="T105" fmla="*/ T104 w 1309"/>
              <a:gd name="T106" fmla="+- 0 396 154"/>
              <a:gd name="T107" fmla="*/ 396 h 391"/>
              <a:gd name="T108" fmla="+- 0 10128 9412"/>
              <a:gd name="T109" fmla="*/ T108 w 1309"/>
              <a:gd name="T110" fmla="+- 0 310 154"/>
              <a:gd name="T111" fmla="*/ 310 h 391"/>
              <a:gd name="T112" fmla="+- 0 10210 9412"/>
              <a:gd name="T113" fmla="*/ T112 w 1309"/>
              <a:gd name="T114" fmla="+- 0 328 154"/>
              <a:gd name="T115" fmla="*/ 328 h 391"/>
              <a:gd name="T116" fmla="+- 0 10169 9412"/>
              <a:gd name="T117" fmla="*/ T116 w 1309"/>
              <a:gd name="T118" fmla="+- 0 252 154"/>
              <a:gd name="T119" fmla="*/ 252 h 391"/>
              <a:gd name="T120" fmla="+- 0 10060 9412"/>
              <a:gd name="T121" fmla="*/ T120 w 1309"/>
              <a:gd name="T122" fmla="+- 0 352 154"/>
              <a:gd name="T123" fmla="*/ 352 h 391"/>
              <a:gd name="T124" fmla="+- 0 10168 9412"/>
              <a:gd name="T125" fmla="*/ T124 w 1309"/>
              <a:gd name="T126" fmla="+- 0 454 154"/>
              <a:gd name="T127" fmla="*/ 454 h 391"/>
              <a:gd name="T128" fmla="+- 0 10213 9412"/>
              <a:gd name="T129" fmla="*/ T128 w 1309"/>
              <a:gd name="T130" fmla="+- 0 441 154"/>
              <a:gd name="T131" fmla="*/ 441 h 391"/>
              <a:gd name="T132" fmla="+- 0 10129 9412"/>
              <a:gd name="T133" fmla="*/ T132 w 1309"/>
              <a:gd name="T134" fmla="+- 0 501 154"/>
              <a:gd name="T135" fmla="*/ 501 h 391"/>
              <a:gd name="T136" fmla="+- 0 10084 9412"/>
              <a:gd name="T137" fmla="*/ T136 w 1309"/>
              <a:gd name="T138" fmla="+- 0 491 154"/>
              <a:gd name="T139" fmla="*/ 491 h 391"/>
              <a:gd name="T140" fmla="+- 0 10092 9412"/>
              <a:gd name="T141" fmla="*/ T140 w 1309"/>
              <a:gd name="T142" fmla="+- 0 533 154"/>
              <a:gd name="T143" fmla="*/ 533 h 391"/>
              <a:gd name="T144" fmla="+- 0 10202 9412"/>
              <a:gd name="T145" fmla="*/ T144 w 1309"/>
              <a:gd name="T146" fmla="+- 0 538 154"/>
              <a:gd name="T147" fmla="*/ 538 h 391"/>
              <a:gd name="T148" fmla="+- 0 10267 9412"/>
              <a:gd name="T149" fmla="*/ T148 w 1309"/>
              <a:gd name="T150" fmla="+- 0 426 154"/>
              <a:gd name="T151" fmla="*/ 426 h 391"/>
              <a:gd name="T152" fmla="+- 0 10422 9412"/>
              <a:gd name="T153" fmla="*/ T152 w 1309"/>
              <a:gd name="T154" fmla="+- 0 256 154"/>
              <a:gd name="T155" fmla="*/ 256 h 391"/>
              <a:gd name="T156" fmla="+- 0 10380 9412"/>
              <a:gd name="T157" fmla="*/ T156 w 1309"/>
              <a:gd name="T158" fmla="+- 0 252 154"/>
              <a:gd name="T159" fmla="*/ 252 h 391"/>
              <a:gd name="T160" fmla="+- 0 10343 9412"/>
              <a:gd name="T161" fmla="*/ T160 w 1309"/>
              <a:gd name="T162" fmla="+- 0 259 154"/>
              <a:gd name="T163" fmla="*/ 259 h 391"/>
              <a:gd name="T164" fmla="+- 0 10296 9412"/>
              <a:gd name="T165" fmla="*/ T164 w 1309"/>
              <a:gd name="T166" fmla="+- 0 456 154"/>
              <a:gd name="T167" fmla="*/ 456 h 391"/>
              <a:gd name="T168" fmla="+- 0 10355 9412"/>
              <a:gd name="T169" fmla="*/ T168 w 1309"/>
              <a:gd name="T170" fmla="+- 0 316 154"/>
              <a:gd name="T171" fmla="*/ 316 h 391"/>
              <a:gd name="T172" fmla="+- 0 10418 9412"/>
              <a:gd name="T173" fmla="*/ T172 w 1309"/>
              <a:gd name="T174" fmla="+- 0 298 154"/>
              <a:gd name="T175" fmla="*/ 298 h 391"/>
              <a:gd name="T176" fmla="+- 0 10442 9412"/>
              <a:gd name="T177" fmla="*/ T176 w 1309"/>
              <a:gd name="T178" fmla="+- 0 255 154"/>
              <a:gd name="T179" fmla="*/ 255 h 391"/>
              <a:gd name="T180" fmla="+- 0 10491 9412"/>
              <a:gd name="T181" fmla="*/ T180 w 1309"/>
              <a:gd name="T182" fmla="+- 0 452 154"/>
              <a:gd name="T183" fmla="*/ 452 h 391"/>
              <a:gd name="T184" fmla="+- 0 10476 9412"/>
              <a:gd name="T185" fmla="*/ T184 w 1309"/>
              <a:gd name="T186" fmla="+- 0 158 154"/>
              <a:gd name="T187" fmla="*/ 158 h 391"/>
              <a:gd name="T188" fmla="+- 0 10434 9412"/>
              <a:gd name="T189" fmla="*/ T188 w 1309"/>
              <a:gd name="T190" fmla="+- 0 185 154"/>
              <a:gd name="T191" fmla="*/ 185 h 391"/>
              <a:gd name="T192" fmla="+- 0 10476 9412"/>
              <a:gd name="T193" fmla="*/ T192 w 1309"/>
              <a:gd name="T194" fmla="+- 0 214 154"/>
              <a:gd name="T195" fmla="*/ 214 h 391"/>
              <a:gd name="T196" fmla="+- 0 10717 9412"/>
              <a:gd name="T197" fmla="*/ T196 w 1309"/>
              <a:gd name="T198" fmla="+- 0 154 154"/>
              <a:gd name="T199" fmla="*/ 154 h 391"/>
              <a:gd name="T200" fmla="+- 0 10664 9412"/>
              <a:gd name="T201" fmla="*/ T200 w 1309"/>
              <a:gd name="T202" fmla="+- 0 380 154"/>
              <a:gd name="T203" fmla="*/ 380 h 391"/>
              <a:gd name="T204" fmla="+- 0 10582 9412"/>
              <a:gd name="T205" fmla="*/ T204 w 1309"/>
              <a:gd name="T206" fmla="+- 0 398 154"/>
              <a:gd name="T207" fmla="*/ 398 h 391"/>
              <a:gd name="T208" fmla="+- 0 10597 9412"/>
              <a:gd name="T209" fmla="*/ T208 w 1309"/>
              <a:gd name="T210" fmla="+- 0 297 154"/>
              <a:gd name="T211" fmla="*/ 297 h 391"/>
              <a:gd name="T212" fmla="+- 0 10668 9412"/>
              <a:gd name="T213" fmla="*/ T212 w 1309"/>
              <a:gd name="T214" fmla="+- 0 356 154"/>
              <a:gd name="T215" fmla="*/ 356 h 391"/>
              <a:gd name="T216" fmla="+- 0 10622 9412"/>
              <a:gd name="T217" fmla="*/ T216 w 1309"/>
              <a:gd name="T218" fmla="+- 0 252 154"/>
              <a:gd name="T219" fmla="*/ 252 h 391"/>
              <a:gd name="T220" fmla="+- 0 10515 9412"/>
              <a:gd name="T221" fmla="*/ T220 w 1309"/>
              <a:gd name="T222" fmla="+- 0 352 154"/>
              <a:gd name="T223" fmla="*/ 352 h 391"/>
              <a:gd name="T224" fmla="+- 0 10624 9412"/>
              <a:gd name="T225" fmla="*/ T224 w 1309"/>
              <a:gd name="T226" fmla="+- 0 458 154"/>
              <a:gd name="T227" fmla="*/ 458 h 391"/>
              <a:gd name="T228" fmla="+- 0 10671 9412"/>
              <a:gd name="T229" fmla="*/ T228 w 1309"/>
              <a:gd name="T230" fmla="+- 0 452 154"/>
              <a:gd name="T231" fmla="*/ 452 h 391"/>
              <a:gd name="T232" fmla="+- 0 10721 9412"/>
              <a:gd name="T233" fmla="*/ T232 w 1309"/>
              <a:gd name="T234" fmla="+- 0 418 154"/>
              <a:gd name="T235" fmla="*/ 418 h 39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 ang="0">
                <a:pos x="T229" y="T231"/>
              </a:cxn>
              <a:cxn ang="0">
                <a:pos x="T233" y="T235"/>
              </a:cxn>
            </a:cxnLst>
            <a:rect l="0" t="0" r="r" b="b"/>
            <a:pathLst>
              <a:path w="1309" h="391">
                <a:moveTo>
                  <a:pt x="273" y="299"/>
                </a:moveTo>
                <a:lnTo>
                  <a:pt x="272" y="293"/>
                </a:lnTo>
                <a:lnTo>
                  <a:pt x="272" y="291"/>
                </a:lnTo>
                <a:lnTo>
                  <a:pt x="271" y="289"/>
                </a:lnTo>
                <a:lnTo>
                  <a:pt x="251" y="237"/>
                </a:lnTo>
                <a:lnTo>
                  <a:pt x="234" y="192"/>
                </a:lnTo>
                <a:lnTo>
                  <a:pt x="189" y="75"/>
                </a:lnTo>
                <a:lnTo>
                  <a:pt x="177" y="45"/>
                </a:lnTo>
                <a:lnTo>
                  <a:pt x="177" y="192"/>
                </a:lnTo>
                <a:lnTo>
                  <a:pt x="92" y="192"/>
                </a:lnTo>
                <a:lnTo>
                  <a:pt x="134" y="75"/>
                </a:lnTo>
                <a:lnTo>
                  <a:pt x="135" y="75"/>
                </a:lnTo>
                <a:lnTo>
                  <a:pt x="177" y="192"/>
                </a:lnTo>
                <a:lnTo>
                  <a:pt x="177" y="45"/>
                </a:lnTo>
                <a:lnTo>
                  <a:pt x="173" y="34"/>
                </a:lnTo>
                <a:lnTo>
                  <a:pt x="170" y="26"/>
                </a:lnTo>
                <a:lnTo>
                  <a:pt x="165" y="21"/>
                </a:lnTo>
                <a:lnTo>
                  <a:pt x="107" y="21"/>
                </a:lnTo>
                <a:lnTo>
                  <a:pt x="102" y="26"/>
                </a:lnTo>
                <a:lnTo>
                  <a:pt x="1" y="291"/>
                </a:lnTo>
                <a:lnTo>
                  <a:pt x="0" y="293"/>
                </a:lnTo>
                <a:lnTo>
                  <a:pt x="0" y="299"/>
                </a:lnTo>
                <a:lnTo>
                  <a:pt x="3" y="302"/>
                </a:lnTo>
                <a:lnTo>
                  <a:pt x="50" y="302"/>
                </a:lnTo>
                <a:lnTo>
                  <a:pt x="55" y="298"/>
                </a:lnTo>
                <a:lnTo>
                  <a:pt x="58" y="289"/>
                </a:lnTo>
                <a:lnTo>
                  <a:pt x="76" y="237"/>
                </a:lnTo>
                <a:lnTo>
                  <a:pt x="192" y="237"/>
                </a:lnTo>
                <a:lnTo>
                  <a:pt x="211" y="289"/>
                </a:lnTo>
                <a:lnTo>
                  <a:pt x="213" y="298"/>
                </a:lnTo>
                <a:lnTo>
                  <a:pt x="218" y="302"/>
                </a:lnTo>
                <a:lnTo>
                  <a:pt x="269" y="302"/>
                </a:lnTo>
                <a:lnTo>
                  <a:pt x="273" y="299"/>
                </a:lnTo>
                <a:close/>
                <a:moveTo>
                  <a:pt x="470" y="105"/>
                </a:moveTo>
                <a:lnTo>
                  <a:pt x="466" y="101"/>
                </a:lnTo>
                <a:lnTo>
                  <a:pt x="421" y="101"/>
                </a:lnTo>
                <a:lnTo>
                  <a:pt x="417" y="105"/>
                </a:lnTo>
                <a:lnTo>
                  <a:pt x="417" y="192"/>
                </a:lnTo>
                <a:lnTo>
                  <a:pt x="414" y="221"/>
                </a:lnTo>
                <a:lnTo>
                  <a:pt x="404" y="243"/>
                </a:lnTo>
                <a:lnTo>
                  <a:pt x="388" y="257"/>
                </a:lnTo>
                <a:lnTo>
                  <a:pt x="367" y="262"/>
                </a:lnTo>
                <a:lnTo>
                  <a:pt x="349" y="258"/>
                </a:lnTo>
                <a:lnTo>
                  <a:pt x="337" y="247"/>
                </a:lnTo>
                <a:lnTo>
                  <a:pt x="331" y="229"/>
                </a:lnTo>
                <a:lnTo>
                  <a:pt x="329" y="205"/>
                </a:lnTo>
                <a:lnTo>
                  <a:pt x="329" y="105"/>
                </a:lnTo>
                <a:lnTo>
                  <a:pt x="325" y="101"/>
                </a:lnTo>
                <a:lnTo>
                  <a:pt x="280" y="101"/>
                </a:lnTo>
                <a:lnTo>
                  <a:pt x="276" y="105"/>
                </a:lnTo>
                <a:lnTo>
                  <a:pt x="276" y="220"/>
                </a:lnTo>
                <a:lnTo>
                  <a:pt x="280" y="252"/>
                </a:lnTo>
                <a:lnTo>
                  <a:pt x="292" y="280"/>
                </a:lnTo>
                <a:lnTo>
                  <a:pt x="315" y="299"/>
                </a:lnTo>
                <a:lnTo>
                  <a:pt x="351" y="306"/>
                </a:lnTo>
                <a:lnTo>
                  <a:pt x="371" y="304"/>
                </a:lnTo>
                <a:lnTo>
                  <a:pt x="388" y="298"/>
                </a:lnTo>
                <a:lnTo>
                  <a:pt x="403" y="288"/>
                </a:lnTo>
                <a:lnTo>
                  <a:pt x="416" y="272"/>
                </a:lnTo>
                <a:lnTo>
                  <a:pt x="419" y="272"/>
                </a:lnTo>
                <a:lnTo>
                  <a:pt x="419" y="298"/>
                </a:lnTo>
                <a:lnTo>
                  <a:pt x="423" y="302"/>
                </a:lnTo>
                <a:lnTo>
                  <a:pt x="466" y="302"/>
                </a:lnTo>
                <a:lnTo>
                  <a:pt x="470" y="298"/>
                </a:lnTo>
                <a:lnTo>
                  <a:pt x="470" y="105"/>
                </a:lnTo>
                <a:close/>
                <a:moveTo>
                  <a:pt x="635" y="243"/>
                </a:moveTo>
                <a:lnTo>
                  <a:pt x="633" y="224"/>
                </a:lnTo>
                <a:lnTo>
                  <a:pt x="624" y="208"/>
                </a:lnTo>
                <a:lnTo>
                  <a:pt x="609" y="195"/>
                </a:lnTo>
                <a:lnTo>
                  <a:pt x="588" y="183"/>
                </a:lnTo>
                <a:lnTo>
                  <a:pt x="569" y="176"/>
                </a:lnTo>
                <a:lnTo>
                  <a:pt x="555" y="168"/>
                </a:lnTo>
                <a:lnTo>
                  <a:pt x="545" y="161"/>
                </a:lnTo>
                <a:lnTo>
                  <a:pt x="542" y="152"/>
                </a:lnTo>
                <a:lnTo>
                  <a:pt x="542" y="141"/>
                </a:lnTo>
                <a:lnTo>
                  <a:pt x="553" y="135"/>
                </a:lnTo>
                <a:lnTo>
                  <a:pt x="569" y="135"/>
                </a:lnTo>
                <a:lnTo>
                  <a:pt x="584" y="137"/>
                </a:lnTo>
                <a:lnTo>
                  <a:pt x="596" y="140"/>
                </a:lnTo>
                <a:lnTo>
                  <a:pt x="604" y="143"/>
                </a:lnTo>
                <a:lnTo>
                  <a:pt x="611" y="145"/>
                </a:lnTo>
                <a:lnTo>
                  <a:pt x="616" y="145"/>
                </a:lnTo>
                <a:lnTo>
                  <a:pt x="618" y="143"/>
                </a:lnTo>
                <a:lnTo>
                  <a:pt x="625" y="111"/>
                </a:lnTo>
                <a:lnTo>
                  <a:pt x="624" y="109"/>
                </a:lnTo>
                <a:lnTo>
                  <a:pt x="616" y="106"/>
                </a:lnTo>
                <a:lnTo>
                  <a:pt x="604" y="101"/>
                </a:lnTo>
                <a:lnTo>
                  <a:pt x="592" y="99"/>
                </a:lnTo>
                <a:lnTo>
                  <a:pt x="579" y="97"/>
                </a:lnTo>
                <a:lnTo>
                  <a:pt x="567" y="96"/>
                </a:lnTo>
                <a:lnTo>
                  <a:pt x="537" y="100"/>
                </a:lnTo>
                <a:lnTo>
                  <a:pt x="513" y="111"/>
                </a:lnTo>
                <a:lnTo>
                  <a:pt x="497" y="129"/>
                </a:lnTo>
                <a:lnTo>
                  <a:pt x="491" y="155"/>
                </a:lnTo>
                <a:lnTo>
                  <a:pt x="494" y="176"/>
                </a:lnTo>
                <a:lnTo>
                  <a:pt x="503" y="192"/>
                </a:lnTo>
                <a:lnTo>
                  <a:pt x="518" y="205"/>
                </a:lnTo>
                <a:lnTo>
                  <a:pt x="538" y="215"/>
                </a:lnTo>
                <a:lnTo>
                  <a:pt x="559" y="223"/>
                </a:lnTo>
                <a:lnTo>
                  <a:pt x="572" y="231"/>
                </a:lnTo>
                <a:lnTo>
                  <a:pt x="580" y="238"/>
                </a:lnTo>
                <a:lnTo>
                  <a:pt x="583" y="247"/>
                </a:lnTo>
                <a:lnTo>
                  <a:pt x="583" y="262"/>
                </a:lnTo>
                <a:lnTo>
                  <a:pt x="567" y="267"/>
                </a:lnTo>
                <a:lnTo>
                  <a:pt x="551" y="267"/>
                </a:lnTo>
                <a:lnTo>
                  <a:pt x="533" y="265"/>
                </a:lnTo>
                <a:lnTo>
                  <a:pt x="520" y="261"/>
                </a:lnTo>
                <a:lnTo>
                  <a:pt x="511" y="256"/>
                </a:lnTo>
                <a:lnTo>
                  <a:pt x="504" y="254"/>
                </a:lnTo>
                <a:lnTo>
                  <a:pt x="498" y="254"/>
                </a:lnTo>
                <a:lnTo>
                  <a:pt x="496" y="257"/>
                </a:lnTo>
                <a:lnTo>
                  <a:pt x="495" y="263"/>
                </a:lnTo>
                <a:lnTo>
                  <a:pt x="491" y="288"/>
                </a:lnTo>
                <a:lnTo>
                  <a:pt x="493" y="293"/>
                </a:lnTo>
                <a:lnTo>
                  <a:pt x="511" y="300"/>
                </a:lnTo>
                <a:lnTo>
                  <a:pt x="524" y="303"/>
                </a:lnTo>
                <a:lnTo>
                  <a:pt x="538" y="305"/>
                </a:lnTo>
                <a:lnTo>
                  <a:pt x="553" y="306"/>
                </a:lnTo>
                <a:lnTo>
                  <a:pt x="583" y="303"/>
                </a:lnTo>
                <a:lnTo>
                  <a:pt x="610" y="292"/>
                </a:lnTo>
                <a:lnTo>
                  <a:pt x="628" y="273"/>
                </a:lnTo>
                <a:lnTo>
                  <a:pt x="635" y="243"/>
                </a:lnTo>
                <a:close/>
                <a:moveTo>
                  <a:pt x="855" y="105"/>
                </a:moveTo>
                <a:lnTo>
                  <a:pt x="851" y="101"/>
                </a:lnTo>
                <a:lnTo>
                  <a:pt x="807" y="101"/>
                </a:lnTo>
                <a:lnTo>
                  <a:pt x="804" y="105"/>
                </a:lnTo>
                <a:lnTo>
                  <a:pt x="804" y="125"/>
                </a:lnTo>
                <a:lnTo>
                  <a:pt x="802" y="125"/>
                </a:lnTo>
                <a:lnTo>
                  <a:pt x="802" y="201"/>
                </a:lnTo>
                <a:lnTo>
                  <a:pt x="798" y="224"/>
                </a:lnTo>
                <a:lnTo>
                  <a:pt x="789" y="244"/>
                </a:lnTo>
                <a:lnTo>
                  <a:pt x="773" y="256"/>
                </a:lnTo>
                <a:lnTo>
                  <a:pt x="751" y="261"/>
                </a:lnTo>
                <a:lnTo>
                  <a:pt x="730" y="256"/>
                </a:lnTo>
                <a:lnTo>
                  <a:pt x="716" y="242"/>
                </a:lnTo>
                <a:lnTo>
                  <a:pt x="707" y="223"/>
                </a:lnTo>
                <a:lnTo>
                  <a:pt x="704" y="201"/>
                </a:lnTo>
                <a:lnTo>
                  <a:pt x="704" y="198"/>
                </a:lnTo>
                <a:lnTo>
                  <a:pt x="707" y="176"/>
                </a:lnTo>
                <a:lnTo>
                  <a:pt x="716" y="156"/>
                </a:lnTo>
                <a:lnTo>
                  <a:pt x="731" y="143"/>
                </a:lnTo>
                <a:lnTo>
                  <a:pt x="752" y="137"/>
                </a:lnTo>
                <a:lnTo>
                  <a:pt x="772" y="142"/>
                </a:lnTo>
                <a:lnTo>
                  <a:pt x="788" y="155"/>
                </a:lnTo>
                <a:lnTo>
                  <a:pt x="798" y="174"/>
                </a:lnTo>
                <a:lnTo>
                  <a:pt x="802" y="201"/>
                </a:lnTo>
                <a:lnTo>
                  <a:pt x="802" y="125"/>
                </a:lnTo>
                <a:lnTo>
                  <a:pt x="789" y="112"/>
                </a:lnTo>
                <a:lnTo>
                  <a:pt x="774" y="103"/>
                </a:lnTo>
                <a:lnTo>
                  <a:pt x="757" y="98"/>
                </a:lnTo>
                <a:lnTo>
                  <a:pt x="737" y="96"/>
                </a:lnTo>
                <a:lnTo>
                  <a:pt x="698" y="105"/>
                </a:lnTo>
                <a:lnTo>
                  <a:pt x="670" y="128"/>
                </a:lnTo>
                <a:lnTo>
                  <a:pt x="654" y="161"/>
                </a:lnTo>
                <a:lnTo>
                  <a:pt x="648" y="198"/>
                </a:lnTo>
                <a:lnTo>
                  <a:pt x="654" y="238"/>
                </a:lnTo>
                <a:lnTo>
                  <a:pt x="671" y="271"/>
                </a:lnTo>
                <a:lnTo>
                  <a:pt x="698" y="293"/>
                </a:lnTo>
                <a:lnTo>
                  <a:pt x="737" y="302"/>
                </a:lnTo>
                <a:lnTo>
                  <a:pt x="756" y="300"/>
                </a:lnTo>
                <a:lnTo>
                  <a:pt x="773" y="295"/>
                </a:lnTo>
                <a:lnTo>
                  <a:pt x="788" y="286"/>
                </a:lnTo>
                <a:lnTo>
                  <a:pt x="800" y="272"/>
                </a:lnTo>
                <a:lnTo>
                  <a:pt x="802" y="272"/>
                </a:lnTo>
                <a:lnTo>
                  <a:pt x="801" y="287"/>
                </a:lnTo>
                <a:lnTo>
                  <a:pt x="798" y="314"/>
                </a:lnTo>
                <a:lnTo>
                  <a:pt x="787" y="333"/>
                </a:lnTo>
                <a:lnTo>
                  <a:pt x="768" y="345"/>
                </a:lnTo>
                <a:lnTo>
                  <a:pt x="741" y="349"/>
                </a:lnTo>
                <a:lnTo>
                  <a:pt x="717" y="347"/>
                </a:lnTo>
                <a:lnTo>
                  <a:pt x="700" y="342"/>
                </a:lnTo>
                <a:lnTo>
                  <a:pt x="688" y="337"/>
                </a:lnTo>
                <a:lnTo>
                  <a:pt x="680" y="335"/>
                </a:lnTo>
                <a:lnTo>
                  <a:pt x="674" y="335"/>
                </a:lnTo>
                <a:lnTo>
                  <a:pt x="672" y="337"/>
                </a:lnTo>
                <a:lnTo>
                  <a:pt x="671" y="343"/>
                </a:lnTo>
                <a:lnTo>
                  <a:pt x="668" y="362"/>
                </a:lnTo>
                <a:lnTo>
                  <a:pt x="667" y="371"/>
                </a:lnTo>
                <a:lnTo>
                  <a:pt x="668" y="374"/>
                </a:lnTo>
                <a:lnTo>
                  <a:pt x="680" y="379"/>
                </a:lnTo>
                <a:lnTo>
                  <a:pt x="693" y="383"/>
                </a:lnTo>
                <a:lnTo>
                  <a:pt x="709" y="387"/>
                </a:lnTo>
                <a:lnTo>
                  <a:pt x="725" y="389"/>
                </a:lnTo>
                <a:lnTo>
                  <a:pt x="741" y="390"/>
                </a:lnTo>
                <a:lnTo>
                  <a:pt x="790" y="384"/>
                </a:lnTo>
                <a:lnTo>
                  <a:pt x="826" y="365"/>
                </a:lnTo>
                <a:lnTo>
                  <a:pt x="837" y="349"/>
                </a:lnTo>
                <a:lnTo>
                  <a:pt x="847" y="333"/>
                </a:lnTo>
                <a:lnTo>
                  <a:pt x="855" y="287"/>
                </a:lnTo>
                <a:lnTo>
                  <a:pt x="855" y="272"/>
                </a:lnTo>
                <a:lnTo>
                  <a:pt x="855" y="261"/>
                </a:lnTo>
                <a:lnTo>
                  <a:pt x="855" y="137"/>
                </a:lnTo>
                <a:lnTo>
                  <a:pt x="855" y="125"/>
                </a:lnTo>
                <a:lnTo>
                  <a:pt x="855" y="105"/>
                </a:lnTo>
                <a:close/>
                <a:moveTo>
                  <a:pt x="1010" y="102"/>
                </a:moveTo>
                <a:lnTo>
                  <a:pt x="1007" y="99"/>
                </a:lnTo>
                <a:lnTo>
                  <a:pt x="999" y="97"/>
                </a:lnTo>
                <a:lnTo>
                  <a:pt x="992" y="96"/>
                </a:lnTo>
                <a:lnTo>
                  <a:pt x="984" y="96"/>
                </a:lnTo>
                <a:lnTo>
                  <a:pt x="968" y="98"/>
                </a:lnTo>
                <a:lnTo>
                  <a:pt x="955" y="104"/>
                </a:lnTo>
                <a:lnTo>
                  <a:pt x="943" y="114"/>
                </a:lnTo>
                <a:lnTo>
                  <a:pt x="933" y="129"/>
                </a:lnTo>
                <a:lnTo>
                  <a:pt x="931" y="129"/>
                </a:lnTo>
                <a:lnTo>
                  <a:pt x="931" y="105"/>
                </a:lnTo>
                <a:lnTo>
                  <a:pt x="927" y="101"/>
                </a:lnTo>
                <a:lnTo>
                  <a:pt x="884" y="101"/>
                </a:lnTo>
                <a:lnTo>
                  <a:pt x="880" y="105"/>
                </a:lnTo>
                <a:lnTo>
                  <a:pt x="880" y="298"/>
                </a:lnTo>
                <a:lnTo>
                  <a:pt x="884" y="302"/>
                </a:lnTo>
                <a:lnTo>
                  <a:pt x="929" y="302"/>
                </a:lnTo>
                <a:lnTo>
                  <a:pt x="933" y="298"/>
                </a:lnTo>
                <a:lnTo>
                  <a:pt x="933" y="211"/>
                </a:lnTo>
                <a:lnTo>
                  <a:pt x="935" y="184"/>
                </a:lnTo>
                <a:lnTo>
                  <a:pt x="943" y="162"/>
                </a:lnTo>
                <a:lnTo>
                  <a:pt x="958" y="147"/>
                </a:lnTo>
                <a:lnTo>
                  <a:pt x="979" y="142"/>
                </a:lnTo>
                <a:lnTo>
                  <a:pt x="989" y="142"/>
                </a:lnTo>
                <a:lnTo>
                  <a:pt x="994" y="144"/>
                </a:lnTo>
                <a:lnTo>
                  <a:pt x="1006" y="144"/>
                </a:lnTo>
                <a:lnTo>
                  <a:pt x="1010" y="141"/>
                </a:lnTo>
                <a:lnTo>
                  <a:pt x="1010" y="102"/>
                </a:lnTo>
                <a:close/>
                <a:moveTo>
                  <a:pt x="1079" y="105"/>
                </a:moveTo>
                <a:lnTo>
                  <a:pt x="1075" y="101"/>
                </a:lnTo>
                <a:lnTo>
                  <a:pt x="1030" y="101"/>
                </a:lnTo>
                <a:lnTo>
                  <a:pt x="1026" y="105"/>
                </a:lnTo>
                <a:lnTo>
                  <a:pt x="1026" y="298"/>
                </a:lnTo>
                <a:lnTo>
                  <a:pt x="1030" y="302"/>
                </a:lnTo>
                <a:lnTo>
                  <a:pt x="1075" y="302"/>
                </a:lnTo>
                <a:lnTo>
                  <a:pt x="1079" y="298"/>
                </a:lnTo>
                <a:lnTo>
                  <a:pt x="1079" y="105"/>
                </a:lnTo>
                <a:close/>
                <a:moveTo>
                  <a:pt x="1083" y="31"/>
                </a:moveTo>
                <a:lnTo>
                  <a:pt x="1080" y="20"/>
                </a:lnTo>
                <a:lnTo>
                  <a:pt x="1074" y="10"/>
                </a:lnTo>
                <a:lnTo>
                  <a:pt x="1064" y="4"/>
                </a:lnTo>
                <a:lnTo>
                  <a:pt x="1052" y="1"/>
                </a:lnTo>
                <a:lnTo>
                  <a:pt x="1041" y="4"/>
                </a:lnTo>
                <a:lnTo>
                  <a:pt x="1031" y="10"/>
                </a:lnTo>
                <a:lnTo>
                  <a:pt x="1024" y="20"/>
                </a:lnTo>
                <a:lnTo>
                  <a:pt x="1022" y="31"/>
                </a:lnTo>
                <a:lnTo>
                  <a:pt x="1024" y="43"/>
                </a:lnTo>
                <a:lnTo>
                  <a:pt x="1031" y="53"/>
                </a:lnTo>
                <a:lnTo>
                  <a:pt x="1041" y="60"/>
                </a:lnTo>
                <a:lnTo>
                  <a:pt x="1052" y="62"/>
                </a:lnTo>
                <a:lnTo>
                  <a:pt x="1064" y="60"/>
                </a:lnTo>
                <a:lnTo>
                  <a:pt x="1074" y="53"/>
                </a:lnTo>
                <a:lnTo>
                  <a:pt x="1080" y="43"/>
                </a:lnTo>
                <a:lnTo>
                  <a:pt x="1083" y="31"/>
                </a:lnTo>
                <a:close/>
                <a:moveTo>
                  <a:pt x="1309" y="4"/>
                </a:moveTo>
                <a:lnTo>
                  <a:pt x="1305" y="0"/>
                </a:lnTo>
                <a:lnTo>
                  <a:pt x="1260" y="0"/>
                </a:lnTo>
                <a:lnTo>
                  <a:pt x="1256" y="4"/>
                </a:lnTo>
                <a:lnTo>
                  <a:pt x="1256" y="125"/>
                </a:lnTo>
                <a:lnTo>
                  <a:pt x="1256" y="202"/>
                </a:lnTo>
                <a:lnTo>
                  <a:pt x="1252" y="226"/>
                </a:lnTo>
                <a:lnTo>
                  <a:pt x="1243" y="246"/>
                </a:lnTo>
                <a:lnTo>
                  <a:pt x="1227" y="259"/>
                </a:lnTo>
                <a:lnTo>
                  <a:pt x="1206" y="264"/>
                </a:lnTo>
                <a:lnTo>
                  <a:pt x="1185" y="259"/>
                </a:lnTo>
                <a:lnTo>
                  <a:pt x="1170" y="244"/>
                </a:lnTo>
                <a:lnTo>
                  <a:pt x="1161" y="224"/>
                </a:lnTo>
                <a:lnTo>
                  <a:pt x="1158" y="200"/>
                </a:lnTo>
                <a:lnTo>
                  <a:pt x="1161" y="177"/>
                </a:lnTo>
                <a:lnTo>
                  <a:pt x="1170" y="157"/>
                </a:lnTo>
                <a:lnTo>
                  <a:pt x="1185" y="143"/>
                </a:lnTo>
                <a:lnTo>
                  <a:pt x="1206" y="138"/>
                </a:lnTo>
                <a:lnTo>
                  <a:pt x="1227" y="143"/>
                </a:lnTo>
                <a:lnTo>
                  <a:pt x="1242" y="156"/>
                </a:lnTo>
                <a:lnTo>
                  <a:pt x="1252" y="176"/>
                </a:lnTo>
                <a:lnTo>
                  <a:pt x="1256" y="202"/>
                </a:lnTo>
                <a:lnTo>
                  <a:pt x="1256" y="125"/>
                </a:lnTo>
                <a:lnTo>
                  <a:pt x="1255" y="125"/>
                </a:lnTo>
                <a:lnTo>
                  <a:pt x="1242" y="112"/>
                </a:lnTo>
                <a:lnTo>
                  <a:pt x="1227" y="103"/>
                </a:lnTo>
                <a:lnTo>
                  <a:pt x="1210" y="98"/>
                </a:lnTo>
                <a:lnTo>
                  <a:pt x="1190" y="96"/>
                </a:lnTo>
                <a:lnTo>
                  <a:pt x="1152" y="105"/>
                </a:lnTo>
                <a:lnTo>
                  <a:pt x="1125" y="128"/>
                </a:lnTo>
                <a:lnTo>
                  <a:pt x="1108" y="161"/>
                </a:lnTo>
                <a:lnTo>
                  <a:pt x="1103" y="198"/>
                </a:lnTo>
                <a:lnTo>
                  <a:pt x="1108" y="239"/>
                </a:lnTo>
                <a:lnTo>
                  <a:pt x="1125" y="274"/>
                </a:lnTo>
                <a:lnTo>
                  <a:pt x="1153" y="297"/>
                </a:lnTo>
                <a:lnTo>
                  <a:pt x="1192" y="306"/>
                </a:lnTo>
                <a:lnTo>
                  <a:pt x="1212" y="304"/>
                </a:lnTo>
                <a:lnTo>
                  <a:pt x="1229" y="298"/>
                </a:lnTo>
                <a:lnTo>
                  <a:pt x="1244" y="289"/>
                </a:lnTo>
                <a:lnTo>
                  <a:pt x="1256" y="275"/>
                </a:lnTo>
                <a:lnTo>
                  <a:pt x="1259" y="275"/>
                </a:lnTo>
                <a:lnTo>
                  <a:pt x="1259" y="298"/>
                </a:lnTo>
                <a:lnTo>
                  <a:pt x="1263" y="302"/>
                </a:lnTo>
                <a:lnTo>
                  <a:pt x="1305" y="302"/>
                </a:lnTo>
                <a:lnTo>
                  <a:pt x="1309" y="298"/>
                </a:lnTo>
                <a:lnTo>
                  <a:pt x="1309" y="275"/>
                </a:lnTo>
                <a:lnTo>
                  <a:pt x="1309" y="264"/>
                </a:lnTo>
                <a:lnTo>
                  <a:pt x="1309" y="138"/>
                </a:lnTo>
                <a:lnTo>
                  <a:pt x="1309" y="125"/>
                </a:lnTo>
                <a:lnTo>
                  <a:pt x="1309" y="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5" name="Picture 4">
            <a:extLst>
              <a:ext uri="{FF2B5EF4-FFF2-40B4-BE49-F238E27FC236}">
                <a16:creationId xmlns:a16="http://schemas.microsoft.com/office/drawing/2014/main" id="{6EA933DB-AEC7-C503-4A62-CD4DBBCC17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54" y="75"/>
            <a:ext cx="527" cy="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215900</xdr:colOff>
      <xdr:row>36</xdr:row>
      <xdr:rowOff>19051</xdr:rowOff>
    </xdr:from>
    <xdr:to>
      <xdr:col>4</xdr:col>
      <xdr:colOff>339725</xdr:colOff>
      <xdr:row>38</xdr:row>
      <xdr:rowOff>34925</xdr:rowOff>
    </xdr:to>
    <xdr:sp macro="" textlink="">
      <xdr:nvSpPr>
        <xdr:cNvPr id="6" name="TextBox 5">
          <a:extLst>
            <a:ext uri="{FF2B5EF4-FFF2-40B4-BE49-F238E27FC236}">
              <a16:creationId xmlns:a16="http://schemas.microsoft.com/office/drawing/2014/main" id="{8A45717C-095B-4850-AC6B-E1CE62E36554}"/>
            </a:ext>
          </a:extLst>
        </xdr:cNvPr>
        <xdr:cNvSpPr txBox="1"/>
      </xdr:nvSpPr>
      <xdr:spPr>
        <a:xfrm>
          <a:off x="215900" y="6686551"/>
          <a:ext cx="2251075" cy="384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a:solidFill>
                <a:sysClr val="windowText" lastClr="000000"/>
              </a:solidFill>
              <a:latin typeface="Arial" panose="020B0604020202020204" pitchFamily="34" charset="0"/>
              <a:cs typeface="Arial" panose="020B0604020202020204" pitchFamily="34" charset="0"/>
            </a:rPr>
            <a:t>Empowering communities for a resilient, affordable and net-zero future.</a:t>
          </a:r>
        </a:p>
      </xdr:txBody>
    </xdr:sp>
    <xdr:clientData/>
  </xdr:twoCellAnchor>
  <xdr:twoCellAnchor>
    <xdr:from>
      <xdr:col>1</xdr:col>
      <xdr:colOff>22592</xdr:colOff>
      <xdr:row>29</xdr:row>
      <xdr:rowOff>49028</xdr:rowOff>
    </xdr:from>
    <xdr:to>
      <xdr:col>2</xdr:col>
      <xdr:colOff>281987</xdr:colOff>
      <xdr:row>29</xdr:row>
      <xdr:rowOff>99058</xdr:rowOff>
    </xdr:to>
    <xdr:sp macro="" textlink="">
      <xdr:nvSpPr>
        <xdr:cNvPr id="7" name="Rectangle 6">
          <a:extLst>
            <a:ext uri="{FF2B5EF4-FFF2-40B4-BE49-F238E27FC236}">
              <a16:creationId xmlns:a16="http://schemas.microsoft.com/office/drawing/2014/main" id="{E892610A-7B29-48C8-A1FA-C921D9D235A0}"/>
            </a:ext>
          </a:extLst>
        </xdr:cNvPr>
        <xdr:cNvSpPr/>
      </xdr:nvSpPr>
      <xdr:spPr>
        <a:xfrm flipH="1" flipV="1">
          <a:off x="321042" y="5427478"/>
          <a:ext cx="868995" cy="50030"/>
        </a:xfrm>
        <a:prstGeom prst="rect">
          <a:avLst/>
        </a:prstGeom>
        <a:gradFill flip="none" rotWithShape="1">
          <a:gsLst>
            <a:gs pos="0">
              <a:srgbClr val="70BF43"/>
            </a:gs>
            <a:gs pos="71000">
              <a:srgbClr val="0095D5"/>
            </a:gs>
          </a:gsLst>
          <a:lin ang="2700000" scaled="0"/>
          <a:tileRect/>
        </a:gradFill>
        <a:ln w="12700" cap="flat" cmpd="sng" algn="ctr">
          <a:noFill/>
          <a:prstDash val="solid"/>
          <a:miter lim="800000"/>
        </a:ln>
        <a:effectLst/>
      </xdr:spPr>
      <xdr:txBody>
        <a:bodyPr wrap="square" rtlCol="0" anchor="ctr">
          <a:noAutofit/>
        </a:bodyPr>
        <a:lstStyle/>
        <a:p>
          <a:pPr marL="90170">
            <a:lnSpc>
              <a:spcPct val="115000"/>
            </a:lnSpc>
            <a:spcAft>
              <a:spcPts val="600"/>
            </a:spcAft>
          </a:pPr>
          <a:r>
            <a:rPr lang="en-US" sz="1000">
              <a:effectLst/>
              <a:latin typeface="Arial" panose="020B0604020202020204" pitchFamily="34" charset="0"/>
              <a:ea typeface="Arial" panose="020B0604020202020204" pitchFamily="34" charset="0"/>
            </a:rPr>
            <a:t>  </a:t>
          </a:r>
          <a:endParaRPr lang="en-AU" sz="1000">
            <a:effectLst/>
            <a:latin typeface="Arial" panose="020B0604020202020204" pitchFamily="34" charset="0"/>
            <a:ea typeface="Arial" panose="020B0604020202020204" pitchFamily="34" charset="0"/>
          </a:endParaRPr>
        </a:p>
      </xdr:txBody>
    </xdr:sp>
    <xdr:clientData/>
  </xdr:twoCellAnchor>
  <xdr:twoCellAnchor editAs="oneCell">
    <xdr:from>
      <xdr:col>0</xdr:col>
      <xdr:colOff>0</xdr:colOff>
      <xdr:row>0</xdr:row>
      <xdr:rowOff>9525</xdr:rowOff>
    </xdr:from>
    <xdr:to>
      <xdr:col>8</xdr:col>
      <xdr:colOff>367030</xdr:colOff>
      <xdr:row>25</xdr:row>
      <xdr:rowOff>57150</xdr:rowOff>
    </xdr:to>
    <xdr:pic>
      <xdr:nvPicPr>
        <xdr:cNvPr id="8" name="Picture 7">
          <a:extLst>
            <a:ext uri="{FF2B5EF4-FFF2-40B4-BE49-F238E27FC236}">
              <a16:creationId xmlns:a16="http://schemas.microsoft.com/office/drawing/2014/main" id="{F6C1DEFB-E77F-4556-B666-D27B3F4B561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2155" b="23683"/>
        <a:stretch/>
      </xdr:blipFill>
      <xdr:spPr bwMode="auto">
        <a:xfrm>
          <a:off x="0" y="9525"/>
          <a:ext cx="4719955" cy="481012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0E4E7-75F4-4DF0-B01A-1DB309487CD0}">
  <dimension ref="B27:H35"/>
  <sheetViews>
    <sheetView showGridLines="0" tabSelected="1" workbookViewId="0"/>
  </sheetViews>
  <sheetFormatPr defaultColWidth="8.7109375" defaultRowHeight="15" x14ac:dyDescent="0.25"/>
  <cols>
    <col min="1" max="1" width="4.28515625" style="247" customWidth="1"/>
    <col min="2" max="16384" width="8.7109375" style="247"/>
  </cols>
  <sheetData>
    <row r="27" spans="2:8" x14ac:dyDescent="0.25">
      <c r="B27" s="251">
        <v>45260</v>
      </c>
      <c r="C27" s="251"/>
    </row>
    <row r="29" spans="2:8" ht="18" x14ac:dyDescent="0.25">
      <c r="B29" s="248" t="s">
        <v>805</v>
      </c>
    </row>
    <row r="31" spans="2:8" ht="14.45" customHeight="1" x14ac:dyDescent="0.25">
      <c r="B31" s="252" t="s">
        <v>806</v>
      </c>
      <c r="C31" s="252"/>
      <c r="D31" s="252"/>
      <c r="E31" s="252"/>
      <c r="F31" s="252"/>
      <c r="G31" s="252"/>
      <c r="H31" s="252"/>
    </row>
    <row r="32" spans="2:8" ht="14.45" customHeight="1" x14ac:dyDescent="0.25">
      <c r="B32" s="252"/>
      <c r="C32" s="252"/>
      <c r="D32" s="252"/>
      <c r="E32" s="252"/>
      <c r="F32" s="252"/>
      <c r="G32" s="252"/>
      <c r="H32" s="252"/>
    </row>
    <row r="33" spans="2:8" ht="14.45" customHeight="1" x14ac:dyDescent="0.25">
      <c r="B33" s="252"/>
      <c r="C33" s="252"/>
      <c r="D33" s="252"/>
      <c r="E33" s="252"/>
      <c r="F33" s="252"/>
      <c r="G33" s="252"/>
      <c r="H33" s="252"/>
    </row>
    <row r="34" spans="2:8" ht="14.45" customHeight="1" x14ac:dyDescent="0.25">
      <c r="B34" s="252"/>
      <c r="C34" s="252"/>
      <c r="D34" s="252"/>
      <c r="E34" s="252"/>
      <c r="F34" s="252"/>
      <c r="G34" s="252"/>
      <c r="H34" s="252"/>
    </row>
    <row r="35" spans="2:8" x14ac:dyDescent="0.25">
      <c r="B35" s="252"/>
      <c r="C35" s="252"/>
      <c r="D35" s="252"/>
      <c r="E35" s="252"/>
      <c r="F35" s="252"/>
      <c r="G35" s="252"/>
      <c r="H35" s="252"/>
    </row>
  </sheetData>
  <sheetProtection selectLockedCells="1"/>
  <mergeCells count="2">
    <mergeCell ref="B27:C27"/>
    <mergeCell ref="B31:H35"/>
  </mergeCells>
  <pageMargins left="0.7" right="0.7" top="0.75" bottom="0.75" header="0.3" footer="0.3"/>
  <pageSetup paperSize="9" orientation="portrait" r:id="rId1"/>
  <headerFooter>
    <oddFooter>&amp;L&amp;1#&amp;"Calibri"&amp;8&amp;K000000For Official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2"/>
  <sheetViews>
    <sheetView zoomScale="70" zoomScaleNormal="70" workbookViewId="0"/>
  </sheetViews>
  <sheetFormatPr defaultColWidth="0" defaultRowHeight="12.75" zeroHeight="1" x14ac:dyDescent="0.2"/>
  <cols>
    <col min="1" max="1" width="3.7109375" customWidth="1"/>
    <col min="2" max="2" width="75.85546875" customWidth="1"/>
    <col min="3" max="3" width="22.85546875" customWidth="1"/>
    <col min="4" max="4" width="5.7109375" customWidth="1"/>
    <col min="5" max="5" width="10" customWidth="1"/>
    <col min="6" max="6" width="5.7109375" customWidth="1"/>
    <col min="7" max="7" width="50.5703125" customWidth="1"/>
    <col min="8" max="22" width="10.7109375" customWidth="1"/>
    <col min="23" max="23" width="0" hidden="1" customWidth="1"/>
    <col min="24" max="16384" width="9.140625" hidden="1"/>
  </cols>
  <sheetData>
    <row r="1" spans="1:22" x14ac:dyDescent="0.2">
      <c r="A1" s="62" t="str">
        <f>'Input| Setup'!E5&amp;"     "&amp;'Input| Escalations'!D8</f>
        <v>Ausgrid     2024-25</v>
      </c>
    </row>
    <row r="2" spans="1:22" x14ac:dyDescent="0.2">
      <c r="A2" s="13"/>
      <c r="B2" s="14" t="s">
        <v>29</v>
      </c>
      <c r="C2" s="15"/>
      <c r="D2" s="13"/>
      <c r="E2" s="12"/>
      <c r="F2" s="12"/>
      <c r="G2" s="12"/>
      <c r="H2" s="13"/>
      <c r="I2" s="13"/>
      <c r="J2" s="13"/>
      <c r="K2" s="13"/>
      <c r="L2" s="13"/>
      <c r="M2" s="13"/>
      <c r="N2" s="13"/>
      <c r="O2" s="12"/>
      <c r="P2" s="12"/>
      <c r="Q2" s="13"/>
      <c r="R2" s="13"/>
      <c r="S2" s="13"/>
      <c r="T2" s="13"/>
      <c r="U2" s="13"/>
      <c r="V2" s="13"/>
    </row>
    <row r="3" spans="1:22" x14ac:dyDescent="0.2">
      <c r="A3" s="13"/>
      <c r="B3" s="14" t="str">
        <f ca="1">IFERROR(MID(CELL("filename",A2),FIND("]",CELL("filename",A2))+1,255),"")</f>
        <v>Index</v>
      </c>
      <c r="C3" s="16" t="s">
        <v>26</v>
      </c>
      <c r="D3" s="46">
        <f>'Model Validation'!$C$5</f>
        <v>0</v>
      </c>
      <c r="E3" s="29" t="s">
        <v>44</v>
      </c>
      <c r="F3" s="12"/>
      <c r="G3" s="12"/>
      <c r="H3" s="13"/>
      <c r="I3" s="13"/>
      <c r="J3" s="13"/>
      <c r="K3" s="13"/>
      <c r="L3" s="13"/>
      <c r="M3" s="13"/>
      <c r="N3" s="13"/>
      <c r="O3" s="12"/>
      <c r="P3" s="12"/>
      <c r="Q3" s="13"/>
      <c r="R3" s="13"/>
      <c r="S3" s="13"/>
      <c r="T3" s="13"/>
      <c r="U3" s="13"/>
      <c r="V3" s="13"/>
    </row>
    <row r="4" spans="1:22" ht="15" customHeight="1" x14ac:dyDescent="0.2"/>
    <row r="5" spans="1:22" ht="15" customHeight="1" x14ac:dyDescent="0.25">
      <c r="A5" s="4"/>
      <c r="B5" s="5" t="s">
        <v>188</v>
      </c>
      <c r="C5" s="4"/>
      <c r="D5" s="4"/>
      <c r="E5" s="4"/>
      <c r="F5" s="4"/>
      <c r="G5" s="4"/>
      <c r="H5" s="4"/>
      <c r="I5" s="4"/>
      <c r="J5" s="4"/>
      <c r="K5" s="4"/>
      <c r="L5" s="4"/>
      <c r="M5" s="4"/>
      <c r="N5" s="4"/>
      <c r="O5" s="4"/>
      <c r="P5" s="4"/>
      <c r="Q5" s="4"/>
      <c r="R5" s="4"/>
      <c r="S5" s="4"/>
      <c r="T5" s="4"/>
      <c r="U5" s="4"/>
      <c r="V5" s="4"/>
    </row>
    <row r="6" spans="1:22" ht="15" customHeight="1" x14ac:dyDescent="0.2"/>
    <row r="7" spans="1:22" ht="15" customHeight="1" x14ac:dyDescent="0.2">
      <c r="B7" s="34" t="s">
        <v>33</v>
      </c>
      <c r="C7" s="35" t="s">
        <v>183</v>
      </c>
    </row>
    <row r="8" spans="1:22" ht="15" customHeight="1" x14ac:dyDescent="0.2">
      <c r="B8" s="208" t="s">
        <v>55</v>
      </c>
      <c r="C8" s="35" t="s">
        <v>184</v>
      </c>
    </row>
    <row r="9" spans="1:22" ht="15" customHeight="1" x14ac:dyDescent="0.2">
      <c r="B9" s="198" t="s">
        <v>182</v>
      </c>
      <c r="C9" s="35" t="str">
        <f>"  These cells are found in table "&amp;LEFT('Input| Escalations'!B21,2)&amp;" only. They cover a dynamic that depends on your selection of base year for inputs. Please only enter data in the green cells."</f>
        <v xml:space="preserve">  These cells are found in table 12 only. They cover a dynamic that depends on your selection of base year for inputs. Please only enter data in the green cells.</v>
      </c>
    </row>
    <row r="10" spans="1:22" ht="15" customHeight="1" x14ac:dyDescent="0.2">
      <c r="B10" s="149" t="s">
        <v>124</v>
      </c>
      <c r="C10" s="35" t="s">
        <v>185</v>
      </c>
    </row>
    <row r="11" spans="1:22" ht="15" customHeight="1" x14ac:dyDescent="0.2"/>
    <row r="12" spans="1:22" ht="15" customHeight="1" x14ac:dyDescent="0.25">
      <c r="A12" s="4"/>
      <c r="B12" s="5" t="s">
        <v>45</v>
      </c>
      <c r="C12" s="4"/>
      <c r="D12" s="4"/>
      <c r="E12" s="4"/>
      <c r="F12" s="4"/>
      <c r="G12" s="4"/>
      <c r="H12" s="4"/>
      <c r="I12" s="4"/>
      <c r="J12" s="4"/>
      <c r="K12" s="4"/>
      <c r="L12" s="4"/>
      <c r="M12" s="4"/>
      <c r="N12" s="4"/>
      <c r="O12" s="4"/>
      <c r="P12" s="4"/>
      <c r="Q12" s="4"/>
      <c r="R12" s="4"/>
      <c r="S12" s="4"/>
      <c r="T12" s="4"/>
      <c r="U12" s="4"/>
      <c r="V12" s="4"/>
    </row>
    <row r="13" spans="1:22" ht="15" customHeight="1" x14ac:dyDescent="0.2"/>
    <row r="14" spans="1:22" ht="15" customHeight="1" x14ac:dyDescent="0.2">
      <c r="B14" s="53" t="s">
        <v>187</v>
      </c>
      <c r="C14" s="54" t="s">
        <v>87</v>
      </c>
      <c r="E14" s="54" t="s">
        <v>46</v>
      </c>
      <c r="G14" s="53" t="s">
        <v>47</v>
      </c>
    </row>
    <row r="15" spans="1:22" ht="15" customHeight="1" x14ac:dyDescent="0.2">
      <c r="B15" s="55" t="str">
        <f ca="1">IFERROR('Input| Setup'!B3,"")</f>
        <v>Input| Setup</v>
      </c>
      <c r="C15" s="56" t="s">
        <v>70</v>
      </c>
      <c r="E15" s="57" t="s">
        <v>48</v>
      </c>
      <c r="G15" s="47" t="s">
        <v>71</v>
      </c>
    </row>
    <row r="16" spans="1:22" ht="15" customHeight="1" x14ac:dyDescent="0.2">
      <c r="B16" s="55" t="str">
        <f ca="1">IFERROR('Input| Escalations'!B3,"")</f>
        <v>Input| Escalations</v>
      </c>
      <c r="C16" s="56" t="s">
        <v>70</v>
      </c>
      <c r="E16" s="57" t="s">
        <v>48</v>
      </c>
      <c r="G16" s="47" t="s">
        <v>72</v>
      </c>
    </row>
    <row r="17" spans="1:22" ht="15" customHeight="1" x14ac:dyDescent="0.2">
      <c r="B17" s="55" t="str">
        <f ca="1">IFERROR('Input| Projects'!C3,"")</f>
        <v>Input| Projects</v>
      </c>
      <c r="C17" s="9">
        <f>'Model Validation'!C9</f>
        <v>0</v>
      </c>
      <c r="E17" s="57" t="s">
        <v>48</v>
      </c>
      <c r="G17" s="47" t="s">
        <v>76</v>
      </c>
    </row>
    <row r="18" spans="1:22" ht="15" customHeight="1" x14ac:dyDescent="0.2">
      <c r="B18" s="55" t="str">
        <f ca="1">IFERROR('Input| Disposals'!C3,"")</f>
        <v>Input| Disposals</v>
      </c>
      <c r="C18" s="9">
        <f>'Model Validation'!C10</f>
        <v>0</v>
      </c>
      <c r="E18" s="57" t="s">
        <v>48</v>
      </c>
      <c r="G18" s="47" t="s">
        <v>77</v>
      </c>
    </row>
    <row r="19" spans="1:22" ht="15" customHeight="1" x14ac:dyDescent="0.2">
      <c r="B19" s="55" t="str">
        <f ca="1">IFERROR('Input| Type 2 capcons'!B3,"")</f>
        <v>Input| Type 2 capcons</v>
      </c>
      <c r="C19" s="9">
        <f>'Model Validation'!C11</f>
        <v>0</v>
      </c>
      <c r="E19" s="57" t="s">
        <v>48</v>
      </c>
      <c r="G19" s="47" t="str">
        <f>"Input for type 2 capital contributions (a definition is given at table "&amp;LEFT('Input| Type 2 capcons'!B5,2)&amp;")"</f>
        <v>Input for type 2 capital contributions (a definition is given at table 24)</v>
      </c>
    </row>
    <row r="20" spans="1:22" ht="15" customHeight="1" x14ac:dyDescent="0.2">
      <c r="B20" s="55" t="str">
        <f ca="1">IFERROR('Input| Expensing'!B3,"")</f>
        <v>Input| Expensing</v>
      </c>
      <c r="C20" s="9">
        <f>'Model Validation'!C12</f>
        <v>0</v>
      </c>
      <c r="E20" s="57" t="s">
        <v>48</v>
      </c>
      <c r="G20" s="47" t="s">
        <v>78</v>
      </c>
      <c r="K20" s="58"/>
    </row>
    <row r="21" spans="1:22" ht="15" customHeight="1" x14ac:dyDescent="0.2">
      <c r="B21" s="55" t="str">
        <f ca="1">IFERROR('Input| Overheads'!B3,"")</f>
        <v>Input| Overheads</v>
      </c>
      <c r="C21" s="9">
        <f>'Model Validation'!C13</f>
        <v>0</v>
      </c>
      <c r="E21" s="57" t="s">
        <v>48</v>
      </c>
      <c r="G21" s="47" t="s">
        <v>79</v>
      </c>
    </row>
    <row r="22" spans="1:22" ht="15" customHeight="1" x14ac:dyDescent="0.2">
      <c r="B22" s="55" t="str">
        <f ca="1">IFERROR('Calc| Overheads Allocation'!B3,"")</f>
        <v>Calc| Overheads Allocation</v>
      </c>
      <c r="C22" s="9">
        <f>'Model Validation'!C14</f>
        <v>0</v>
      </c>
      <c r="E22" s="59" t="s">
        <v>61</v>
      </c>
      <c r="G22" s="47" t="s">
        <v>80</v>
      </c>
    </row>
    <row r="23" spans="1:22" ht="15" customHeight="1" x14ac:dyDescent="0.2">
      <c r="B23" s="55" t="str">
        <f ca="1">IFERROR('Calc| Project Costs'!C3,"")</f>
        <v>Calc| Project Costs</v>
      </c>
      <c r="C23" s="9">
        <f>'Model Validation'!C15</f>
        <v>0</v>
      </c>
      <c r="E23" s="59" t="s">
        <v>61</v>
      </c>
      <c r="G23" s="47" t="s">
        <v>81</v>
      </c>
    </row>
    <row r="24" spans="1:22" ht="15" customHeight="1" x14ac:dyDescent="0.2">
      <c r="B24" s="55" t="str">
        <f ca="1">IFERROR('Output| PTRM (D)'!C3,"")</f>
        <v>Output| PTRM (D)</v>
      </c>
      <c r="C24" s="9">
        <f>'Model Validation'!C16</f>
        <v>0</v>
      </c>
      <c r="E24" s="59" t="s">
        <v>61</v>
      </c>
      <c r="G24" s="47" t="s">
        <v>100</v>
      </c>
    </row>
    <row r="25" spans="1:22" ht="15" customHeight="1" x14ac:dyDescent="0.2">
      <c r="B25" s="55" t="s">
        <v>99</v>
      </c>
      <c r="C25" s="9">
        <f>'Model Validation'!C17</f>
        <v>0</v>
      </c>
      <c r="E25" s="59" t="s">
        <v>61</v>
      </c>
      <c r="G25" s="47" t="s">
        <v>101</v>
      </c>
    </row>
    <row r="26" spans="1:22" ht="15" customHeight="1" x14ac:dyDescent="0.2">
      <c r="B26" s="55" t="str">
        <f ca="1">IFERROR('Output| RIN'!B3,"")</f>
        <v>Output| RIN</v>
      </c>
      <c r="C26" s="9">
        <f>'Model Validation'!C18</f>
        <v>0</v>
      </c>
      <c r="E26" s="59" t="s">
        <v>61</v>
      </c>
      <c r="G26" s="47" t="s">
        <v>82</v>
      </c>
    </row>
    <row r="27" spans="1:22" ht="15" customHeight="1" x14ac:dyDescent="0.2">
      <c r="B27" s="55" t="str">
        <f ca="1">IFERROR('Output| AER'!B3,"")</f>
        <v>Output| AER</v>
      </c>
      <c r="C27" s="9">
        <f>'Model Validation'!C19</f>
        <v>0</v>
      </c>
      <c r="E27" s="59" t="s">
        <v>61</v>
      </c>
      <c r="G27" s="47" t="s">
        <v>83</v>
      </c>
    </row>
    <row r="28" spans="1:22" ht="15" customHeight="1" x14ac:dyDescent="0.2">
      <c r="B28" s="55" t="str">
        <f ca="1">IFERROR('Model Validation'!B3,"")</f>
        <v>Model Validation</v>
      </c>
      <c r="C28" s="9">
        <f>'Model Validation'!C5</f>
        <v>0</v>
      </c>
      <c r="E28" s="59" t="s">
        <v>61</v>
      </c>
      <c r="G28" s="47" t="s">
        <v>84</v>
      </c>
    </row>
    <row r="29" spans="1:22" ht="15" customHeight="1" x14ac:dyDescent="0.2">
      <c r="B29" s="47"/>
    </row>
    <row r="30" spans="1:22" ht="15" customHeight="1" x14ac:dyDescent="0.25">
      <c r="A30" s="4"/>
      <c r="B30" s="5" t="s">
        <v>186</v>
      </c>
      <c r="C30" s="4"/>
      <c r="D30" s="4"/>
      <c r="E30" s="4"/>
      <c r="F30" s="4"/>
      <c r="G30" s="4"/>
      <c r="H30" s="4"/>
      <c r="I30" s="4"/>
      <c r="J30" s="4"/>
      <c r="K30" s="4"/>
      <c r="L30" s="4"/>
      <c r="M30" s="4"/>
      <c r="N30" s="4"/>
      <c r="O30" s="4"/>
      <c r="P30" s="4"/>
      <c r="Q30" s="4"/>
      <c r="R30" s="4"/>
      <c r="S30" s="4"/>
      <c r="T30" s="4"/>
      <c r="U30" s="4"/>
      <c r="V30" s="4"/>
    </row>
    <row r="31" spans="1:22" ht="15" customHeight="1" x14ac:dyDescent="0.2"/>
    <row r="32" spans="1:22" ht="15" customHeight="1" x14ac:dyDescent="0.2">
      <c r="B32" s="60" t="s">
        <v>85</v>
      </c>
      <c r="C32" s="60" t="s">
        <v>86</v>
      </c>
      <c r="D32" s="60"/>
      <c r="E32" s="54" t="s">
        <v>46</v>
      </c>
      <c r="G32" s="60" t="s">
        <v>47</v>
      </c>
    </row>
    <row r="33" spans="2:7" ht="15" customHeight="1" x14ac:dyDescent="0.2">
      <c r="B33" s="178" t="str">
        <f>'Input| Setup'!A5</f>
        <v>1. Business name</v>
      </c>
      <c r="C33" s="178" t="str">
        <f ca="1">B15</f>
        <v>Input| Setup</v>
      </c>
      <c r="D33" s="60"/>
      <c r="E33" s="57" t="s">
        <v>48</v>
      </c>
      <c r="G33" t="s">
        <v>136</v>
      </c>
    </row>
    <row r="34" spans="2:7" ht="15" customHeight="1" x14ac:dyDescent="0.2">
      <c r="B34" s="178" t="str">
        <f>'Input| Setup'!B7</f>
        <v>2. Financial years</v>
      </c>
      <c r="C34" s="178" t="str">
        <f ca="1">B15</f>
        <v>Input| Setup</v>
      </c>
      <c r="E34" s="59" t="s">
        <v>61</v>
      </c>
      <c r="G34" t="str">
        <f>"Provides reference range for FY drop-down boxes, based on your input in table "&amp;LEFT(B42,2)&amp;"."</f>
        <v>Provides reference range for FY drop-down boxes, based on your input in table 10.</v>
      </c>
    </row>
    <row r="35" spans="2:7" ht="15" customHeight="1" x14ac:dyDescent="0.2">
      <c r="B35" s="178" t="str">
        <f>'Input| Setup'!B18</f>
        <v>3. RIN categories</v>
      </c>
      <c r="C35" s="178" t="str">
        <f ca="1">B15</f>
        <v>Input| Setup</v>
      </c>
      <c r="E35" s="59" t="s">
        <v>61</v>
      </c>
      <c r="G35" t="s">
        <v>49</v>
      </c>
    </row>
    <row r="36" spans="2:7" ht="15" customHeight="1" x14ac:dyDescent="0.2">
      <c r="B36" s="178" t="str">
        <f>'Input| Setup'!B27</f>
        <v>4. AER categories</v>
      </c>
      <c r="C36" s="178" t="str">
        <f ca="1">B15</f>
        <v>Input| Setup</v>
      </c>
      <c r="E36" s="59" t="s">
        <v>61</v>
      </c>
      <c r="G36" t="s">
        <v>154</v>
      </c>
    </row>
    <row r="37" spans="2:7" ht="15" customHeight="1" x14ac:dyDescent="0.2">
      <c r="B37" s="178" t="str">
        <f>'Input| Setup'!B38</f>
        <v>5. Months</v>
      </c>
      <c r="C37" s="178" t="str">
        <f ca="1">B15</f>
        <v>Input| Setup</v>
      </c>
      <c r="E37" s="59" t="s">
        <v>61</v>
      </c>
      <c r="G37" t="s">
        <v>53</v>
      </c>
    </row>
    <row r="38" spans="2:7" ht="15" customHeight="1" x14ac:dyDescent="0.2">
      <c r="B38" s="178" t="str">
        <f>'Input| Setup'!B43</f>
        <v>6. Overhead switch</v>
      </c>
      <c r="C38" s="178" t="str">
        <f ca="1">B15</f>
        <v>Input| Setup</v>
      </c>
      <c r="E38" s="59" t="s">
        <v>61</v>
      </c>
      <c r="G38" t="str">
        <f>"Assigns yes or no response in table "&amp;LEFT(B50,2)&amp;" as to whether the project attracts capitalised overheads."</f>
        <v>Assigns yes or no response in table 18 as to whether the project attracts capitalised overheads.</v>
      </c>
    </row>
    <row r="39" spans="2:7" ht="15" customHeight="1" x14ac:dyDescent="0.2">
      <c r="B39" s="178" t="str">
        <f>'Input| Setup'!B47</f>
        <v>7. Distribution/transmission switch</v>
      </c>
      <c r="C39" s="178" t="str">
        <f ca="1">C38</f>
        <v>Input| Setup</v>
      </c>
      <c r="E39" s="59" t="s">
        <v>61</v>
      </c>
      <c r="G39" t="str">
        <f>"Assigns Distribution or Transmission response in table "&amp;LEFT(B41,1)&amp;"."</f>
        <v>Assigns Distribution or Transmission response in table 9.</v>
      </c>
    </row>
    <row r="40" spans="2:7" ht="15" customHeight="1" x14ac:dyDescent="0.2">
      <c r="B40" s="178" t="str">
        <f>'Input| Setup'!B51</f>
        <v>8. Overhead allocation method</v>
      </c>
      <c r="C40" s="178" t="str">
        <f ca="1">C39</f>
        <v>Input| Setup</v>
      </c>
      <c r="E40" s="59" t="s">
        <v>61</v>
      </c>
      <c r="G40" t="str">
        <f>"Assigns the methodology for allocating overheads in table "&amp;LEFT(B67,2)&amp;"."</f>
        <v>Assigns the methodology for allocating overheads in table 35.</v>
      </c>
    </row>
    <row r="41" spans="2:7" ht="15" customHeight="1" x14ac:dyDescent="0.2">
      <c r="B41" s="178" t="str">
        <f>'Input| Setup'!E7</f>
        <v>9. PTRM asset classes</v>
      </c>
      <c r="C41" s="178" t="str">
        <f ca="1">B15</f>
        <v>Input| Setup</v>
      </c>
      <c r="E41" s="57" t="s">
        <v>48</v>
      </c>
      <c r="G41" t="s">
        <v>155</v>
      </c>
    </row>
    <row r="42" spans="2:7" ht="15" customHeight="1" x14ac:dyDescent="0.2">
      <c r="B42" s="178" t="str">
        <f>'Input| Escalations'!B5</f>
        <v>10. Inflation table setup</v>
      </c>
      <c r="C42" s="178" t="str">
        <f ca="1">B16</f>
        <v>Input| Escalations</v>
      </c>
      <c r="E42" s="57" t="s">
        <v>48</v>
      </c>
      <c r="G42" t="s">
        <v>190</v>
      </c>
    </row>
    <row r="43" spans="2:7" ht="15" customHeight="1" x14ac:dyDescent="0.2">
      <c r="B43" s="178" t="str">
        <f>'Input| Escalations'!B12</f>
        <v>11. Inflation</v>
      </c>
      <c r="C43" s="178" t="str">
        <f ca="1">C42</f>
        <v>Input| Escalations</v>
      </c>
      <c r="E43" s="57" t="s">
        <v>48</v>
      </c>
      <c r="G43" t="s">
        <v>156</v>
      </c>
    </row>
    <row r="44" spans="2:7" ht="15" customHeight="1" x14ac:dyDescent="0.2">
      <c r="B44" s="178" t="str">
        <f>'Input| Escalations'!B21</f>
        <v>12. Forecast real price escalation</v>
      </c>
      <c r="C44" s="178" t="str">
        <f ca="1">C43</f>
        <v>Input| Escalations</v>
      </c>
      <c r="E44" s="59" t="s">
        <v>61</v>
      </c>
      <c r="G44" t="s">
        <v>157</v>
      </c>
    </row>
    <row r="45" spans="2:7" ht="15" customHeight="1" x14ac:dyDescent="0.2">
      <c r="B45" s="178" t="str">
        <f>'Input| Projects'!C7</f>
        <v>13. Project Details</v>
      </c>
      <c r="C45" s="178" t="str">
        <f ca="1">B17</f>
        <v>Input| Projects</v>
      </c>
      <c r="E45" s="57" t="s">
        <v>48</v>
      </c>
      <c r="G45" t="s">
        <v>181</v>
      </c>
    </row>
    <row r="46" spans="2:7" ht="15" customHeight="1" x14ac:dyDescent="0.2">
      <c r="B46" s="178" t="str">
        <f>'Input| Projects'!F7</f>
        <v>14. RIN and optional DNSP mapping categories</v>
      </c>
      <c r="C46" s="178" t="str">
        <f ca="1">B17</f>
        <v>Input| Projects</v>
      </c>
      <c r="E46" s="57" t="s">
        <v>48</v>
      </c>
      <c r="G46" t="s">
        <v>180</v>
      </c>
    </row>
    <row r="47" spans="2:7" ht="15" customHeight="1" x14ac:dyDescent="0.2">
      <c r="B47" s="178" t="str">
        <f>'Input| Projects'!I7</f>
        <v>15. Unescalated direct costs (excluding type 2 capital contributions) ($'000s 2022-23 December)</v>
      </c>
      <c r="C47" s="178" t="str">
        <f ca="1">B17</f>
        <v>Input| Projects</v>
      </c>
      <c r="E47" s="57" t="s">
        <v>48</v>
      </c>
      <c r="G47" t="str">
        <f>"Please enter annual forecast direct capex for each project and in real dollars as set out in table "&amp;LEFT(B42,2)&amp;". Where applicable, rebates are to be included in gross connections capex. For clarity, 'direct costs' means all costs excluding capitalised overheads."</f>
        <v>Please enter annual forecast direct capex for each project and in real dollars as set out in table 10. Where applicable, rebates are to be included in gross connections capex. For clarity, 'direct costs' means all costs excluding capitalised overheads.</v>
      </c>
    </row>
    <row r="48" spans="2:7" ht="15" customHeight="1" x14ac:dyDescent="0.2">
      <c r="B48" s="178" t="str">
        <f>'Input| Projects'!Q7</f>
        <v>16. Type 1 capital contributions included in table 15 ($'000s 2022-23 December)</v>
      </c>
      <c r="C48" s="178" t="str">
        <f ca="1">C47</f>
        <v>Input| Projects</v>
      </c>
      <c r="E48" s="57" t="s">
        <v>48</v>
      </c>
      <c r="G48" t="str">
        <f>"Please enter total type 1 capital contributions, as defined in table "&amp;LEFT(B56,2)&amp;"."</f>
        <v>Please enter total type 1 capital contributions, as defined in table 24.</v>
      </c>
    </row>
    <row r="49" spans="2:7" ht="15" customHeight="1" x14ac:dyDescent="0.2">
      <c r="B49" s="178" t="str">
        <f>'Input| Projects'!Y7</f>
        <v xml:space="preserve">17. Cost components as % of direct costs </v>
      </c>
      <c r="C49" s="178" t="str">
        <f ca="1">B17</f>
        <v>Input| Projects</v>
      </c>
      <c r="E49" s="57" t="s">
        <v>48</v>
      </c>
      <c r="G49" t="s">
        <v>159</v>
      </c>
    </row>
    <row r="50" spans="2:7" ht="15" customHeight="1" x14ac:dyDescent="0.2">
      <c r="B50" s="178" t="str">
        <f>'Input| Projects'!AC7</f>
        <v>18. Capitalised overheads allocation</v>
      </c>
      <c r="C50" s="178" t="str">
        <f ca="1">B17</f>
        <v>Input| Projects</v>
      </c>
      <c r="E50" s="57" t="s">
        <v>48</v>
      </c>
      <c r="G50" t="s">
        <v>160</v>
      </c>
    </row>
    <row r="51" spans="2:7" ht="15" customHeight="1" x14ac:dyDescent="0.2">
      <c r="B51" s="178" t="str">
        <f>'Input| Projects'!AF7</f>
        <v>19. Allocation of capitalised overheads - DNSP defined</v>
      </c>
      <c r="C51" s="178" t="str">
        <f ca="1">C50</f>
        <v>Input| Projects</v>
      </c>
      <c r="E51" s="57" t="s">
        <v>60</v>
      </c>
      <c r="G51" t="s">
        <v>161</v>
      </c>
    </row>
    <row r="52" spans="2:7" ht="15" customHeight="1" x14ac:dyDescent="0.2">
      <c r="B52" s="178" t="str">
        <f>'Input| Projects'!AI7</f>
        <v>20. AER categories as % of direct costs (i.e. total costs reported in table 15, excluding capitalised overheads)</v>
      </c>
      <c r="C52" s="178" t="str">
        <f ca="1">B17</f>
        <v>Input| Projects</v>
      </c>
      <c r="E52" s="57" t="s">
        <v>48</v>
      </c>
      <c r="G52" t="s">
        <v>134</v>
      </c>
    </row>
    <row r="53" spans="2:7" ht="15" customHeight="1" x14ac:dyDescent="0.2">
      <c r="B53" s="178" t="str">
        <f>'Input| Projects'!AS7</f>
        <v>21. PTRM asset classes as % of direct costs (i.e. total costs reported in table 15, excluding capitalised overheads)</v>
      </c>
      <c r="C53" s="178" t="str">
        <f ca="1">B17</f>
        <v>Input| Projects</v>
      </c>
      <c r="E53" s="57" t="s">
        <v>48</v>
      </c>
      <c r="G53" t="s">
        <v>162</v>
      </c>
    </row>
    <row r="54" spans="2:7" ht="15" customHeight="1" x14ac:dyDescent="0.2">
      <c r="B54" s="178" t="str">
        <f>'Input| Disposals'!D5</f>
        <v>22. Forecast asset disposals ($'000s 2022-23 December)</v>
      </c>
      <c r="C54" s="178" t="str">
        <f ca="1">B18</f>
        <v>Input| Disposals</v>
      </c>
      <c r="E54" s="57" t="s">
        <v>48</v>
      </c>
      <c r="G54" t="s">
        <v>163</v>
      </c>
    </row>
    <row r="55" spans="2:7" ht="15" customHeight="1" x14ac:dyDescent="0.2">
      <c r="B55" s="178" t="str">
        <f>'Input| Disposals'!O5</f>
        <v>23. Forecast asset disposals ($'000s December 2023)</v>
      </c>
      <c r="C55" s="178" t="str">
        <f ca="1">B18</f>
        <v>Input| Disposals</v>
      </c>
      <c r="E55" s="59" t="s">
        <v>61</v>
      </c>
      <c r="G55" t="str">
        <f>"Converts table "&amp;LEFT(B54,2)&amp;" data to correct real year basis."</f>
        <v>Converts table 22 data to correct real year basis.</v>
      </c>
    </row>
    <row r="56" spans="2:7" ht="15" customHeight="1" x14ac:dyDescent="0.2">
      <c r="B56" s="178" t="str">
        <f>'Input| Type 2 capcons'!B5</f>
        <v>24. Forecast type 2 capital contributions ($'000s 2022-23 December)</v>
      </c>
      <c r="C56" s="178" t="str">
        <f ca="1">B19</f>
        <v>Input| Type 2 capcons</v>
      </c>
      <c r="E56" s="59" t="s">
        <v>48</v>
      </c>
      <c r="G56" t="s">
        <v>158</v>
      </c>
    </row>
    <row r="57" spans="2:7" ht="15" customHeight="1" x14ac:dyDescent="0.2">
      <c r="B57" s="178" t="str">
        <f>'Input| Type 2 capcons'!B22</f>
        <v>25. Cost components of type 2 capital contributions</v>
      </c>
      <c r="C57" s="178" t="str">
        <f ca="1">B19</f>
        <v>Input| Type 2 capcons</v>
      </c>
      <c r="E57" s="59" t="s">
        <v>48</v>
      </c>
      <c r="G57" t="s">
        <v>168</v>
      </c>
    </row>
    <row r="58" spans="2:7" ht="15" customHeight="1" x14ac:dyDescent="0.2">
      <c r="B58" s="178" t="str">
        <f>'Input| Type 2 capcons'!B28</f>
        <v>26. Real price escalators for type 2 capital contributions</v>
      </c>
      <c r="C58" s="178" t="str">
        <f ca="1">B19</f>
        <v>Input| Type 2 capcons</v>
      </c>
      <c r="E58" s="59" t="s">
        <v>61</v>
      </c>
      <c r="G58" t="str">
        <f>"Calculates real price escalation based on the inputs from table "&amp;LEFT(B57,2)&amp;"."</f>
        <v>Calculates real price escalation based on the inputs from table 25.</v>
      </c>
    </row>
    <row r="59" spans="2:7" ht="15" customHeight="1" x14ac:dyDescent="0.2">
      <c r="B59" s="178" t="str">
        <f>'Input| Type 2 capcons'!B34</f>
        <v>27. Forecast type 2 capital contributions, escalated ($'000s December 2023)</v>
      </c>
      <c r="C59" s="178" t="str">
        <f ca="1">B19</f>
        <v>Input| Type 2 capcons</v>
      </c>
      <c r="E59" s="59" t="s">
        <v>61</v>
      </c>
      <c r="G59" t="str">
        <f>"Converts table "&amp;LEFT(B56,2)&amp;" data to correct escalated, real year basis."</f>
        <v>Converts table 24 data to correct escalated, real year basis.</v>
      </c>
    </row>
    <row r="60" spans="2:7" ht="15" customHeight="1" x14ac:dyDescent="0.2">
      <c r="B60" s="178" t="str">
        <f>'Input| Expensing'!C5</f>
        <v>28. Immediate expensing (% to be immediately expensed)</v>
      </c>
      <c r="C60" s="178" t="str">
        <f ca="1">B20</f>
        <v>Input| Expensing</v>
      </c>
      <c r="E60" s="57" t="s">
        <v>48</v>
      </c>
      <c r="G60" t="s">
        <v>164</v>
      </c>
    </row>
    <row r="61" spans="2:7" ht="15" customHeight="1" x14ac:dyDescent="0.2">
      <c r="B61" s="178" t="str">
        <f>'Input| Expensing'!M5</f>
        <v>29. Immediate expensing (% to be immediately expensed) - Distribution</v>
      </c>
      <c r="C61" s="178" t="str">
        <f ca="1">B20</f>
        <v>Input| Expensing</v>
      </c>
      <c r="E61" s="59" t="s">
        <v>61</v>
      </c>
      <c r="G61" t="s">
        <v>165</v>
      </c>
    </row>
    <row r="62" spans="2:7" ht="15" customHeight="1" x14ac:dyDescent="0.2">
      <c r="B62" s="178" t="str">
        <f>'Input| Expensing'!W5</f>
        <v>30. Immediate expensing (% to be immediately expensed) - Transmission</v>
      </c>
      <c r="C62" s="178" t="str">
        <f ca="1">B20</f>
        <v>Input| Expensing</v>
      </c>
      <c r="E62" s="59" t="s">
        <v>61</v>
      </c>
      <c r="G62" t="s">
        <v>166</v>
      </c>
    </row>
    <row r="63" spans="2:7" ht="15" customHeight="1" x14ac:dyDescent="0.2">
      <c r="B63" s="178" t="str">
        <f>'Input| Overheads'!B5</f>
        <v>31. Forecast capitalised overheads for current period</v>
      </c>
      <c r="C63" s="178" t="str">
        <f ca="1">B21</f>
        <v>Input| Overheads</v>
      </c>
      <c r="E63" s="59" t="s">
        <v>48</v>
      </c>
      <c r="G63" t="str">
        <f>"Please enter forecast costs for the current period. If costs for year 4 are actuals, please enter them in table "&amp;LEFT(B65,2)&amp;" only."</f>
        <v>Please enter forecast costs for the current period. If costs for year 4 are actuals, please enter them in table 33 only.</v>
      </c>
    </row>
    <row r="64" spans="2:7" ht="15" customHeight="1" x14ac:dyDescent="0.2">
      <c r="B64" s="178" t="str">
        <f>'Input| Overheads'!B13</f>
        <v>32. Forecast capitalised overheads for forecast period - alternative method</v>
      </c>
      <c r="C64" s="178" t="str">
        <f ca="1">B21</f>
        <v>Input| Overheads</v>
      </c>
      <c r="E64" s="57" t="s">
        <v>60</v>
      </c>
      <c r="G64" t="s">
        <v>64</v>
      </c>
    </row>
    <row r="65" spans="2:7" ht="15" customHeight="1" x14ac:dyDescent="0.2">
      <c r="B65" s="178" t="str">
        <f>'Input| Overheads'!B21</f>
        <v>33. Historical expenditure (nominal)</v>
      </c>
      <c r="C65" s="178" t="str">
        <f ca="1">B21</f>
        <v>Input| Overheads</v>
      </c>
      <c r="E65" s="57" t="s">
        <v>48</v>
      </c>
      <c r="G65" t="s">
        <v>173</v>
      </c>
    </row>
    <row r="66" spans="2:7" ht="15" customHeight="1" x14ac:dyDescent="0.2">
      <c r="B66" s="178" t="str">
        <f>'Input| Overheads'!B33</f>
        <v>34. Forecast cost components of capitalised overheads</v>
      </c>
      <c r="C66" s="178" t="str">
        <f ca="1">B21</f>
        <v>Input| Overheads</v>
      </c>
      <c r="E66" s="57" t="s">
        <v>48</v>
      </c>
      <c r="G66" t="s">
        <v>167</v>
      </c>
    </row>
    <row r="67" spans="2:7" ht="15" customHeight="1" x14ac:dyDescent="0.2">
      <c r="B67" s="178" t="str">
        <f>'Input| Overheads'!B40</f>
        <v>35. Select an overheads allocation method</v>
      </c>
      <c r="C67" s="178" t="str">
        <f ca="1">B21</f>
        <v>Input| Overheads</v>
      </c>
      <c r="E67" s="57" t="s">
        <v>48</v>
      </c>
      <c r="G67" t="s">
        <v>140</v>
      </c>
    </row>
    <row r="68" spans="2:7" ht="15" customHeight="1" x14ac:dyDescent="0.2">
      <c r="B68" s="178" t="str">
        <f>'Calc| Overheads Allocation'!B5</f>
        <v>36. Overheads rate to be applied to forecast escalated direct costs (%)</v>
      </c>
      <c r="C68" s="178" t="str">
        <f ca="1">$B$22</f>
        <v>Calc| Overheads Allocation</v>
      </c>
      <c r="E68" s="59" t="s">
        <v>61</v>
      </c>
      <c r="G68" t="s">
        <v>169</v>
      </c>
    </row>
    <row r="69" spans="2:7" ht="15" customHeight="1" x14ac:dyDescent="0.2">
      <c r="B69" s="178" t="str">
        <f>'Calc| Overheads Allocation'!B14</f>
        <v>37. Capitalised overheads ($'000s December 2023)</v>
      </c>
      <c r="C69" s="178" t="str">
        <f t="shared" ref="C69:C77" ca="1" si="0">$B$22</f>
        <v>Calc| Overheads Allocation</v>
      </c>
      <c r="E69" s="59" t="s">
        <v>61</v>
      </c>
      <c r="G69" t="s">
        <v>67</v>
      </c>
    </row>
    <row r="70" spans="2:7" ht="15" customHeight="1" x14ac:dyDescent="0.2">
      <c r="B70" s="178" t="str">
        <f>'Calc| Overheads Allocation'!B19</f>
        <v>38. Total costs that attract capitalised overheads ($'000s December 2023)</v>
      </c>
      <c r="C70" s="178" t="str">
        <f t="shared" ca="1" si="0"/>
        <v>Calc| Overheads Allocation</v>
      </c>
      <c r="E70" s="59" t="s">
        <v>61</v>
      </c>
      <c r="G70" t="s">
        <v>170</v>
      </c>
    </row>
    <row r="71" spans="2:7" ht="15" customHeight="1" x14ac:dyDescent="0.2">
      <c r="B71" s="178" t="str">
        <f>'Calc| Overheads Allocation'!B26</f>
        <v>39. Escalated costs that attract overheads ($'000s December 2023)</v>
      </c>
      <c r="C71" s="178" t="str">
        <f t="shared" ca="1" si="0"/>
        <v>Calc| Overheads Allocation</v>
      </c>
      <c r="E71" s="59" t="s">
        <v>61</v>
      </c>
      <c r="G71" t="s">
        <v>65</v>
      </c>
    </row>
    <row r="72" spans="2:7" ht="15" customHeight="1" x14ac:dyDescent="0.2">
      <c r="B72" s="178" t="str">
        <f>'Calc| Overheads Allocation'!B31</f>
        <v>40. Escalated capitalised internal labour costs that attract overheads ($'000s December 2023)</v>
      </c>
      <c r="C72" s="178" t="str">
        <f t="shared" ca="1" si="0"/>
        <v>Calc| Overheads Allocation</v>
      </c>
      <c r="E72" s="59" t="s">
        <v>61</v>
      </c>
      <c r="G72" t="s">
        <v>141</v>
      </c>
    </row>
    <row r="73" spans="2:7" ht="15" customHeight="1" x14ac:dyDescent="0.2">
      <c r="B73" s="178" t="str">
        <f>'Calc| Overheads Allocation'!B35</f>
        <v>41. Change in costs attracting capitalised overheads</v>
      </c>
      <c r="C73" s="178" t="str">
        <f t="shared" ca="1" si="0"/>
        <v>Calc| Overheads Allocation</v>
      </c>
      <c r="E73" s="59" t="s">
        <v>61</v>
      </c>
      <c r="G73" t="s">
        <v>171</v>
      </c>
    </row>
    <row r="74" spans="2:7" ht="15" customHeight="1" x14ac:dyDescent="0.2">
      <c r="B74" s="178" t="str">
        <f>'Calc| Overheads Allocation'!B41</f>
        <v>42. Unescalated capitalised overheads ($'000s December 2023)</v>
      </c>
      <c r="C74" s="178" t="str">
        <f t="shared" ca="1" si="0"/>
        <v>Calc| Overheads Allocation</v>
      </c>
      <c r="E74" s="59" t="s">
        <v>61</v>
      </c>
      <c r="G74" t="s">
        <v>172</v>
      </c>
    </row>
    <row r="75" spans="2:7" ht="15" customHeight="1" x14ac:dyDescent="0.2">
      <c r="B75" s="178" t="str">
        <f>'Calc| Overheads Allocation'!B47</f>
        <v>43. Annual unescalated capitalised overheads ($'000s December 2023)</v>
      </c>
      <c r="C75" s="178" t="str">
        <f t="shared" ca="1" si="0"/>
        <v>Calc| Overheads Allocation</v>
      </c>
      <c r="E75" s="59" t="s">
        <v>61</v>
      </c>
      <c r="G75" t="str">
        <f>"Calculates annual forecast capitalised overheads either using data input by the distributor in table "&amp;LEFT('Input| Overheads'!B21, 2)&amp;" or based on the overhead rate calculated in table "&amp;LEFT('Calc| Overheads Allocation'!B41,2)&amp;"."</f>
        <v>Calculates annual forecast capitalised overheads either using data input by the distributor in table 33 or based on the overhead rate calculated in table 42.</v>
      </c>
    </row>
    <row r="76" spans="2:7" ht="15" customHeight="1" x14ac:dyDescent="0.2">
      <c r="B76" s="178" t="str">
        <f>'Calc| Overheads Allocation'!B53</f>
        <v>44. Real cost escalation - cumulative</v>
      </c>
      <c r="C76" s="178" t="str">
        <f t="shared" ca="1" si="0"/>
        <v>Calc| Overheads Allocation</v>
      </c>
      <c r="E76" s="59" t="s">
        <v>61</v>
      </c>
      <c r="G76" t="s">
        <v>66</v>
      </c>
    </row>
    <row r="77" spans="2:7" ht="15" customHeight="1" x14ac:dyDescent="0.2">
      <c r="B77" s="178" t="str">
        <f>'Calc| Overheads Allocation'!B58</f>
        <v>45. Forecast capitalised overheads</v>
      </c>
      <c r="C77" s="178" t="str">
        <f t="shared" ca="1" si="0"/>
        <v>Calc| Overheads Allocation</v>
      </c>
      <c r="E77" s="59" t="s">
        <v>61</v>
      </c>
      <c r="G77" t="s">
        <v>139</v>
      </c>
    </row>
    <row r="78" spans="2:7" ht="15" customHeight="1" x14ac:dyDescent="0.2">
      <c r="B78" s="178" t="str">
        <f>'Calc| Project Costs'!F7</f>
        <v>46. Direct unescalated costs, $000s ($2023 December)</v>
      </c>
      <c r="C78" s="178" t="str">
        <f ca="1">$B$23</f>
        <v>Calc| Project Costs</v>
      </c>
      <c r="E78" s="59" t="s">
        <v>61</v>
      </c>
      <c r="G78" t="s">
        <v>68</v>
      </c>
    </row>
    <row r="79" spans="2:7" ht="15" customHeight="1" x14ac:dyDescent="0.2">
      <c r="B79" s="178" t="str">
        <f>'Calc| Project Costs'!N7</f>
        <v>47. Compound real cost escalation rates</v>
      </c>
      <c r="C79" s="178" t="str">
        <f ca="1">$B$23</f>
        <v>Calc| Project Costs</v>
      </c>
      <c r="E79" s="59" t="s">
        <v>61</v>
      </c>
      <c r="G79" t="s">
        <v>174</v>
      </c>
    </row>
    <row r="80" spans="2:7" ht="15" customHeight="1" x14ac:dyDescent="0.2">
      <c r="B80" s="178" t="str">
        <f>'Calc| Project Costs'!V7</f>
        <v>48. Direct escalated costs ($'000s December 2023)</v>
      </c>
      <c r="C80" s="178" t="str">
        <f t="shared" ref="C80:C85" ca="1" si="1">$B$23</f>
        <v>Calc| Project Costs</v>
      </c>
      <c r="E80" s="59" t="s">
        <v>61</v>
      </c>
      <c r="G80" t="s">
        <v>175</v>
      </c>
    </row>
    <row r="81" spans="2:7" ht="15" customHeight="1" x14ac:dyDescent="0.2">
      <c r="B81" s="178" t="str">
        <f>'Calc| Project Costs'!AD7</f>
        <v>49. Direct escalated type 1 (cash) capcons ($'000s December 2023)</v>
      </c>
      <c r="C81" s="178" t="str">
        <f t="shared" ca="1" si="1"/>
        <v>Calc| Project Costs</v>
      </c>
      <c r="E81" s="59" t="s">
        <v>61</v>
      </c>
      <c r="G81" t="s">
        <v>176</v>
      </c>
    </row>
    <row r="82" spans="2:7" ht="15" customHeight="1" x14ac:dyDescent="0.2">
      <c r="B82" s="178" t="str">
        <f>'Calc| Project Costs'!AL7</f>
        <v>50. Network overheads ($'000s December 2023)</v>
      </c>
      <c r="C82" s="178" t="str">
        <f t="shared" ca="1" si="1"/>
        <v>Calc| Project Costs</v>
      </c>
      <c r="E82" s="59" t="s">
        <v>61</v>
      </c>
      <c r="G82" t="str">
        <f>"Applies overhead rate based on selection in table "&amp;LEFT(B67,2)&amp;" to calculate allocation of capitalised network overheads."</f>
        <v>Applies overhead rate based on selection in table 35 to calculate allocation of capitalised network overheads.</v>
      </c>
    </row>
    <row r="83" spans="2:7" ht="15" customHeight="1" x14ac:dyDescent="0.2">
      <c r="B83" s="178" t="str">
        <f>'Calc| Project Costs'!AT7</f>
        <v>51. Corporate overheads ($'000s December 2023)</v>
      </c>
      <c r="C83" s="178" t="str">
        <f t="shared" ca="1" si="1"/>
        <v>Calc| Project Costs</v>
      </c>
      <c r="E83" s="59" t="s">
        <v>61</v>
      </c>
      <c r="G83" t="str">
        <f>"Applies overhead rate based on selection in table "&amp;LEFT(B67,2)&amp;" to calculate allocation of capitalised corporate overheads."</f>
        <v>Applies overhead rate based on selection in table 35 to calculate allocation of capitalised corporate overheads.</v>
      </c>
    </row>
    <row r="84" spans="2:7" ht="15" customHeight="1" x14ac:dyDescent="0.2">
      <c r="B84" s="178" t="str">
        <f>'Calc| Project Costs'!BB7</f>
        <v>52. Total capitalised overheads ($'000s December 2023)</v>
      </c>
      <c r="C84" s="178" t="str">
        <f t="shared" ca="1" si="1"/>
        <v>Calc| Project Costs</v>
      </c>
      <c r="E84" s="59" t="s">
        <v>61</v>
      </c>
      <c r="G84" t="s">
        <v>69</v>
      </c>
    </row>
    <row r="85" spans="2:7" ht="15" customHeight="1" x14ac:dyDescent="0.2">
      <c r="B85" s="178" t="str">
        <f>'Calc| Project Costs'!BJ7</f>
        <v>53. Total overheads allocated to type 1 contributions ($'000s December 2023)</v>
      </c>
      <c r="C85" s="178" t="str">
        <f t="shared" ca="1" si="1"/>
        <v>Calc| Project Costs</v>
      </c>
      <c r="E85" s="59" t="s">
        <v>61</v>
      </c>
      <c r="G85" t="s">
        <v>177</v>
      </c>
    </row>
    <row r="86" spans="2:7" ht="15" customHeight="1" x14ac:dyDescent="0.2">
      <c r="B86" s="178" t="str">
        <f>'Calc| Project Costs'!BR7</f>
        <v>54. Total escalated costs (excl. type 2 capcons) ($'000s December 2023)</v>
      </c>
      <c r="C86" s="178" t="str">
        <f ca="1">$B$23</f>
        <v>Calc| Project Costs</v>
      </c>
      <c r="E86" s="59" t="s">
        <v>61</v>
      </c>
      <c r="G86" t="s">
        <v>178</v>
      </c>
    </row>
    <row r="87" spans="2:7" ht="15" customHeight="1" x14ac:dyDescent="0.2">
      <c r="B87" s="178" t="str">
        <f>'Calc| Project Costs'!BZ7</f>
        <v>55. Allocation to distribution and transmission</v>
      </c>
      <c r="C87" s="178" t="str">
        <f ca="1">$B$23</f>
        <v>Calc| Project Costs</v>
      </c>
      <c r="E87" s="59" t="s">
        <v>61</v>
      </c>
      <c r="G87" t="s">
        <v>142</v>
      </c>
    </row>
    <row r="88" spans="2:7" ht="15" customHeight="1" x14ac:dyDescent="0.2">
      <c r="B88" s="178" t="str">
        <f>'Output| PTRM (D)'!C5</f>
        <v>56. Forecast gross capital expenditure – as incurred ($millions December 2023) (Distribution)</v>
      </c>
      <c r="C88" s="178" t="str">
        <f ca="1">$B$24</f>
        <v>Output| PTRM (D)</v>
      </c>
      <c r="E88" s="59" t="s">
        <v>61</v>
      </c>
      <c r="G88" t="s">
        <v>143</v>
      </c>
    </row>
    <row r="89" spans="2:7" ht="15" customHeight="1" x14ac:dyDescent="0.2">
      <c r="B89" s="178" t="str">
        <f>'Output| PTRM (D)'!C60</f>
        <v>57. Forecast capital contributions – Type 1 – as incurred ($millions December 2023) (Distribution)</v>
      </c>
      <c r="C89" s="178" t="str">
        <f ca="1">$B$24</f>
        <v>Output| PTRM (D)</v>
      </c>
      <c r="E89" s="59" t="s">
        <v>61</v>
      </c>
      <c r="G89" t="s">
        <v>144</v>
      </c>
    </row>
    <row r="90" spans="2:7" ht="15" customHeight="1" x14ac:dyDescent="0.2">
      <c r="B90" s="178" t="str">
        <f>'Output| PTRM (D)'!C115</f>
        <v>58. Forecast asset disposals – as incurred ($millions December 2023) (Distribution)</v>
      </c>
      <c r="C90" s="178" t="str">
        <f ca="1">$B$24</f>
        <v>Output| PTRM (D)</v>
      </c>
      <c r="E90" s="59" t="s">
        <v>61</v>
      </c>
      <c r="G90" t="s">
        <v>145</v>
      </c>
    </row>
    <row r="91" spans="2:7" ht="15" customHeight="1" x14ac:dyDescent="0.2">
      <c r="B91" s="178" t="str">
        <f>'Output| PTRM (D)'!C170</f>
        <v>59. Forecast net capital expenditure – as incurred ($millions December 2023) (Distribution)</v>
      </c>
      <c r="C91" s="178" t="str">
        <f ca="1">$B$24</f>
        <v>Output| PTRM (D)</v>
      </c>
      <c r="E91" s="59" t="s">
        <v>61</v>
      </c>
      <c r="G91" t="s">
        <v>146</v>
      </c>
    </row>
    <row r="92" spans="2:7" ht="15" customHeight="1" x14ac:dyDescent="0.2">
      <c r="B92" s="178" t="str">
        <f>'Output| PTRM (D)'!N5</f>
        <v>60. Forecast immediate expensing of capital expenditure – as incurred ($millions December 2023) (Distribution)</v>
      </c>
      <c r="C92" s="178" t="str">
        <f ca="1">$B$24</f>
        <v>Output| PTRM (D)</v>
      </c>
      <c r="E92" s="59" t="s">
        <v>61</v>
      </c>
      <c r="G92" t="s">
        <v>147</v>
      </c>
    </row>
    <row r="93" spans="2:7" ht="15" customHeight="1" x14ac:dyDescent="0.2">
      <c r="B93" s="178" t="str">
        <f>'Output| PTRM (T)'!C5</f>
        <v>61. Forecast gross capital expenditure – as incurred ($millions December 2023) (Transmission)</v>
      </c>
      <c r="C93" s="178" t="str">
        <f>$B$25</f>
        <v>Output| PTRM (T)</v>
      </c>
      <c r="E93" s="59" t="s">
        <v>61</v>
      </c>
      <c r="G93" t="s">
        <v>148</v>
      </c>
    </row>
    <row r="94" spans="2:7" ht="15" customHeight="1" x14ac:dyDescent="0.2">
      <c r="B94" s="178" t="str">
        <f>'Output| PTRM (T)'!C60</f>
        <v>62. Forecast capital contributions – Type 1 – as incurred ($millions December 2023) (Transmission)</v>
      </c>
      <c r="C94" s="178" t="str">
        <f>$B$25</f>
        <v>Output| PTRM (T)</v>
      </c>
      <c r="E94" s="59" t="s">
        <v>61</v>
      </c>
      <c r="G94" t="s">
        <v>149</v>
      </c>
    </row>
    <row r="95" spans="2:7" ht="15" customHeight="1" x14ac:dyDescent="0.2">
      <c r="B95" s="178" t="str">
        <f>'Output| PTRM (T)'!C115</f>
        <v>63. Forecast asset disposals – as incurred ($millions December 2023) (Transmission)</v>
      </c>
      <c r="C95" s="178" t="str">
        <f>$B$25</f>
        <v>Output| PTRM (T)</v>
      </c>
      <c r="E95" s="59" t="s">
        <v>61</v>
      </c>
      <c r="G95" t="s">
        <v>150</v>
      </c>
    </row>
    <row r="96" spans="2:7" ht="15" customHeight="1" x14ac:dyDescent="0.2">
      <c r="B96" s="178" t="str">
        <f>'Output| PTRM (T)'!C170</f>
        <v>64. Forecast net capital expenditure – as incurred ($millions December 2023) (Transmission)</v>
      </c>
      <c r="C96" s="178" t="str">
        <f>$B$25</f>
        <v>Output| PTRM (T)</v>
      </c>
      <c r="E96" s="59" t="s">
        <v>61</v>
      </c>
      <c r="G96" t="s">
        <v>151</v>
      </c>
    </row>
    <row r="97" spans="2:7" ht="15" customHeight="1" x14ac:dyDescent="0.2">
      <c r="B97" s="178" t="str">
        <f>'Output| PTRM (T)'!N5</f>
        <v>65. Forecast immediate expensing of capital expenditure – as incurred ($millions December 2023) (Transmission)</v>
      </c>
      <c r="C97" s="178" t="str">
        <f>$B$25</f>
        <v>Output| PTRM (T)</v>
      </c>
      <c r="E97" s="59" t="s">
        <v>61</v>
      </c>
      <c r="G97" t="s">
        <v>152</v>
      </c>
    </row>
    <row r="98" spans="2:7" ht="15" customHeight="1" x14ac:dyDescent="0.2">
      <c r="B98" s="178" t="str">
        <f>'Output| RIN'!B5</f>
        <v>66. RIN capex drivers: forecast capex ($000s December 2023)</v>
      </c>
      <c r="C98" s="178" t="str">
        <f ca="1">B26</f>
        <v>Output| RIN</v>
      </c>
      <c r="E98" s="59" t="s">
        <v>61</v>
      </c>
      <c r="G98" t="s">
        <v>62</v>
      </c>
    </row>
    <row r="99" spans="2:7" ht="15" customHeight="1" x14ac:dyDescent="0.2">
      <c r="B99" s="178" t="str">
        <f>'Output| AER'!B5</f>
        <v>67. AER categories: forecast capex ($000s December 2023)</v>
      </c>
      <c r="C99" s="178" t="str">
        <f ca="1">B27</f>
        <v>Output| AER</v>
      </c>
      <c r="E99" s="59" t="s">
        <v>61</v>
      </c>
      <c r="G99" t="s">
        <v>63</v>
      </c>
    </row>
    <row r="100" spans="2:7" ht="15" customHeight="1" x14ac:dyDescent="0.2">
      <c r="C100" s="61"/>
    </row>
    <row r="101" spans="2:7" x14ac:dyDescent="0.2">
      <c r="C101" s="61"/>
    </row>
    <row r="102" spans="2:7" x14ac:dyDescent="0.2">
      <c r="C102" s="61"/>
    </row>
    <row r="103" spans="2:7" hidden="1" x14ac:dyDescent="0.2">
      <c r="C103" s="61"/>
    </row>
    <row r="104" spans="2:7" hidden="1" x14ac:dyDescent="0.2">
      <c r="C104" s="61"/>
    </row>
    <row r="105" spans="2:7" hidden="1" x14ac:dyDescent="0.2">
      <c r="C105" s="61"/>
    </row>
    <row r="106" spans="2:7" hidden="1" x14ac:dyDescent="0.2">
      <c r="C106" s="61"/>
    </row>
    <row r="107" spans="2:7" hidden="1" x14ac:dyDescent="0.2">
      <c r="C107" s="61"/>
    </row>
    <row r="108" spans="2:7" hidden="1" x14ac:dyDescent="0.2">
      <c r="C108" s="61"/>
    </row>
    <row r="109" spans="2:7" hidden="1" x14ac:dyDescent="0.2">
      <c r="C109" s="61"/>
    </row>
    <row r="110" spans="2:7" hidden="1" x14ac:dyDescent="0.2">
      <c r="C110" s="61"/>
    </row>
    <row r="111" spans="2:7" hidden="1" x14ac:dyDescent="0.2">
      <c r="C111" s="61"/>
    </row>
    <row r="112" spans="2:7" hidden="1" x14ac:dyDescent="0.2">
      <c r="C112" s="61"/>
    </row>
  </sheetData>
  <sheetProtection sheet="1" objects="1" scenarios="1"/>
  <conditionalFormatting sqref="B9">
    <cfRule type="expression" dxfId="43" priority="1">
      <formula>B6=""</formula>
    </cfRule>
  </conditionalFormatting>
  <conditionalFormatting sqref="D3">
    <cfRule type="cellIs" dxfId="42" priority="3" operator="equal">
      <formula>"Check"</formula>
    </cfRule>
    <cfRule type="cellIs" dxfId="41" priority="4" operator="equal">
      <formula>"Ok"</formula>
    </cfRule>
  </conditionalFormatting>
  <hyperlinks>
    <hyperlink ref="B15" location="'Input| Setup'!A1" display="'Input| Setup'!A1" xr:uid="{556BAA1A-CD24-4D1F-831C-7B0BE918F50C}"/>
    <hyperlink ref="B16" location="'Input| Escalations'!A1" display="'Input| Escalations'!A1" xr:uid="{D510734C-13EE-42A9-9243-851481D33EA8}"/>
    <hyperlink ref="B17" location="'Input| Projects'!A1" display="'Input| Projects'!A1" xr:uid="{21D654D2-70C3-45A7-8A6B-D837FC6830A2}"/>
    <hyperlink ref="B20" location="'Input| Expensing'!A1" display="'Input| Expensing'!A1" xr:uid="{5D93FE31-4ED3-4B9D-B3D8-15FFEA35681D}"/>
    <hyperlink ref="B21" location="'Input| Overheads'!A1" display="'Input| Overheads'!A1" xr:uid="{EFB5A0B3-AEA6-489D-BFD0-1D3CCA8CD180}"/>
    <hyperlink ref="B22" location="'Calc| Overheads Allocation'!A1" display="'Calc| Overheads Allocation'!A1" xr:uid="{ECB864FC-72FD-4CA8-800C-B43353F2BA0E}"/>
    <hyperlink ref="B23" location="'Calc| Project Costs'!A1" display="'Calc| Project Costs'!A1" xr:uid="{32D2B62C-D3DA-4346-8CAC-5460DA280AEE}"/>
    <hyperlink ref="B24" location="'Output| PTRM (D)'!A1" display="'Output| PTRM (D)'!A1" xr:uid="{18F9D27D-AB31-41D5-8BF7-70FAD2D0ABE8}"/>
    <hyperlink ref="B25" location="'Output| PTRM (T)'!A1" display="Output| PTRM (T)" xr:uid="{FFF3F138-A651-49C5-9353-7430253B271F}"/>
    <hyperlink ref="B26" location="'Output| RIN'!A1" display="'Output| RIN'!A1" xr:uid="{D61DA681-6A60-4C49-9018-EBC0A3E16A6E}"/>
    <hyperlink ref="B27" location="'Output| AER'!A1" display="'Output| AER'!A1" xr:uid="{8EE666AA-89FA-4693-912E-BEBF73B8D1C3}"/>
    <hyperlink ref="B28" location="'Model Validation'!A1" display="'Model Validation'!A1" xr:uid="{AFA47C24-8C69-4E8A-9DA1-CD63FF967D79}"/>
    <hyperlink ref="B19" location="'Input| Type 2 capcons'!A1" display="'Input| Type 2 capcons'!A1" xr:uid="{AC1215B5-CADC-474A-8C7D-F8EDD6354077}"/>
    <hyperlink ref="B18" location="'Input| Disposals'!A1" display="'Input| Disposals'!A1" xr:uid="{A5C2789C-9DAD-45A4-955B-C5BB3A9E233B}"/>
  </hyperlinks>
  <pageMargins left="0.7" right="0.7" top="0.75" bottom="0.75" header="0.3" footer="0.3"/>
  <pageSetup paperSize="9" orientation="portrait" r:id="rId1"/>
  <headerFooter>
    <oddFooter>&amp;L&amp;1#&amp;"Calibri"&amp;8&amp;K000000For Official use only</oddFooter>
  </headerFooter>
  <ignoredErrors>
    <ignoredError sqref="C4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sheetPr>
  <dimension ref="A1:G60"/>
  <sheetViews>
    <sheetView workbookViewId="0">
      <selection activeCell="E6" sqref="E6"/>
    </sheetView>
  </sheetViews>
  <sheetFormatPr defaultColWidth="0" defaultRowHeight="12.75" zeroHeight="1" x14ac:dyDescent="0.2"/>
  <cols>
    <col min="1" max="1" width="3.7109375" style="40" customWidth="1"/>
    <col min="2" max="2" width="42.42578125" style="40" customWidth="1"/>
    <col min="3" max="3" width="4.7109375" style="41" customWidth="1"/>
    <col min="4" max="4" width="4.7109375" style="40" customWidth="1"/>
    <col min="5" max="5" width="50" style="41" customWidth="1"/>
    <col min="6" max="6" width="32.140625" style="40" customWidth="1"/>
    <col min="7" max="7" width="4.28515625" style="40" customWidth="1"/>
    <col min="8" max="16384" width="9.140625" style="40" hidden="1"/>
  </cols>
  <sheetData>
    <row r="1" spans="1:7" x14ac:dyDescent="0.2">
      <c r="A1" s="62" t="str">
        <f>'Input| Setup'!E5&amp;"     "&amp;'Input| Escalations'!D8</f>
        <v>Ausgrid     2024-25</v>
      </c>
    </row>
    <row r="2" spans="1:7" s="63" customFormat="1" x14ac:dyDescent="0.2">
      <c r="A2" s="10"/>
      <c r="B2" s="19" t="str">
        <f>IFERROR(Index!B2,"")</f>
        <v>AER Capex Forecast Model</v>
      </c>
      <c r="C2" s="26" t="s">
        <v>25</v>
      </c>
      <c r="D2" s="10"/>
      <c r="E2" s="34" t="s">
        <v>33</v>
      </c>
      <c r="F2" s="149" t="s">
        <v>124</v>
      </c>
      <c r="G2" s="10"/>
    </row>
    <row r="3" spans="1:7" s="63" customFormat="1" x14ac:dyDescent="0.2">
      <c r="A3" s="10"/>
      <c r="B3" s="19" t="str">
        <f ca="1">IFERROR(MID(CELL("filename",A2),FIND("]",CELL("filename",A2))+1,255),"")</f>
        <v>Input| Setup</v>
      </c>
      <c r="C3" s="11"/>
      <c r="D3" s="10"/>
      <c r="E3" s="11"/>
      <c r="F3" s="10"/>
      <c r="G3" s="10"/>
    </row>
    <row r="4" spans="1:7" s="63" customFormat="1" x14ac:dyDescent="0.2">
      <c r="B4" s="64"/>
      <c r="C4" s="65"/>
      <c r="E4" s="65"/>
    </row>
    <row r="5" spans="1:7" s="35" customFormat="1" ht="12.75" customHeight="1" x14ac:dyDescent="0.25">
      <c r="A5" s="253" t="s">
        <v>135</v>
      </c>
      <c r="B5" s="253"/>
      <c r="C5" s="253"/>
      <c r="D5" s="254"/>
      <c r="E5" s="50" t="s">
        <v>807</v>
      </c>
    </row>
    <row r="6" spans="1:7" s="35" customFormat="1" x14ac:dyDescent="0.2"/>
    <row r="7" spans="1:7" s="35" customFormat="1" ht="15" x14ac:dyDescent="0.25">
      <c r="A7" s="36"/>
      <c r="B7" s="37" t="str">
        <f>LEFT(A5,1)+1&amp;". Financial years"</f>
        <v>2. Financial years</v>
      </c>
      <c r="D7" s="5"/>
      <c r="E7" s="37" t="str">
        <f>LEFT(B51,1)+1&amp;". PTRM asset classes"</f>
        <v>9. PTRM asset classes</v>
      </c>
      <c r="F7" s="37" t="s">
        <v>118</v>
      </c>
    </row>
    <row r="8" spans="1:7" s="35" customFormat="1" x14ac:dyDescent="0.2">
      <c r="B8" s="38" t="str">
        <f t="shared" ref="B8:B14" si="0">LEFT(B9,4)-1&amp;"-"&amp;RIGHT(B9,2)-1</f>
        <v>2017-18</v>
      </c>
      <c r="D8" s="173">
        <v>1</v>
      </c>
      <c r="E8" s="209" t="s">
        <v>351</v>
      </c>
      <c r="F8" s="209" t="s">
        <v>103</v>
      </c>
    </row>
    <row r="9" spans="1:7" s="35" customFormat="1" x14ac:dyDescent="0.2">
      <c r="B9" s="38" t="str">
        <f t="shared" si="0"/>
        <v>2018-19</v>
      </c>
      <c r="D9" s="173">
        <f t="shared" ref="D9:D57" si="1">D8+1</f>
        <v>2</v>
      </c>
      <c r="E9" s="209" t="s">
        <v>355</v>
      </c>
      <c r="F9" s="209" t="s">
        <v>103</v>
      </c>
    </row>
    <row r="10" spans="1:7" s="35" customFormat="1" x14ac:dyDescent="0.2">
      <c r="B10" s="38" t="str">
        <f t="shared" si="0"/>
        <v>2019-20</v>
      </c>
      <c r="D10" s="173">
        <f t="shared" si="1"/>
        <v>3</v>
      </c>
      <c r="E10" s="209" t="s">
        <v>350</v>
      </c>
      <c r="F10" s="209" t="s">
        <v>103</v>
      </c>
    </row>
    <row r="11" spans="1:7" s="35" customFormat="1" x14ac:dyDescent="0.2">
      <c r="B11" s="38" t="str">
        <f t="shared" si="0"/>
        <v>2020-21</v>
      </c>
      <c r="D11" s="173">
        <f t="shared" si="1"/>
        <v>4</v>
      </c>
      <c r="E11" s="209" t="s">
        <v>354</v>
      </c>
      <c r="F11" s="209" t="s">
        <v>103</v>
      </c>
    </row>
    <row r="12" spans="1:7" s="35" customFormat="1" x14ac:dyDescent="0.2">
      <c r="B12" s="38" t="str">
        <f t="shared" si="0"/>
        <v>2021-22</v>
      </c>
      <c r="D12" s="173">
        <f t="shared" si="1"/>
        <v>5</v>
      </c>
      <c r="E12" s="209" t="s">
        <v>349</v>
      </c>
      <c r="F12" s="209" t="s">
        <v>103</v>
      </c>
    </row>
    <row r="13" spans="1:7" s="35" customFormat="1" x14ac:dyDescent="0.2">
      <c r="B13" s="38" t="str">
        <f t="shared" si="0"/>
        <v>2022-23</v>
      </c>
      <c r="D13" s="173">
        <f t="shared" si="1"/>
        <v>6</v>
      </c>
      <c r="E13" s="209" t="s">
        <v>353</v>
      </c>
      <c r="F13" s="209" t="s">
        <v>103</v>
      </c>
    </row>
    <row r="14" spans="1:7" s="35" customFormat="1" x14ac:dyDescent="0.2">
      <c r="B14" s="38" t="str">
        <f t="shared" si="0"/>
        <v>2023-24</v>
      </c>
      <c r="D14" s="173">
        <f t="shared" si="1"/>
        <v>7</v>
      </c>
      <c r="E14" s="209" t="s">
        <v>348</v>
      </c>
      <c r="F14" s="209" t="s">
        <v>103</v>
      </c>
    </row>
    <row r="15" spans="1:7" s="35" customFormat="1" x14ac:dyDescent="0.2">
      <c r="B15" s="38" t="str">
        <f>'Input| Escalations'!D8</f>
        <v>2024-25</v>
      </c>
      <c r="D15" s="173">
        <f t="shared" si="1"/>
        <v>8</v>
      </c>
      <c r="E15" s="209" t="s">
        <v>347</v>
      </c>
      <c r="F15" s="209" t="s">
        <v>103</v>
      </c>
    </row>
    <row r="16" spans="1:7" s="35" customFormat="1" x14ac:dyDescent="0.2">
      <c r="C16" s="48"/>
      <c r="D16" s="173">
        <f t="shared" si="1"/>
        <v>9</v>
      </c>
      <c r="E16" s="209" t="s">
        <v>346</v>
      </c>
      <c r="F16" s="209" t="s">
        <v>103</v>
      </c>
    </row>
    <row r="17" spans="1:6" s="35" customFormat="1" x14ac:dyDescent="0.2">
      <c r="C17" s="48"/>
      <c r="D17" s="173">
        <f t="shared" si="1"/>
        <v>10</v>
      </c>
      <c r="E17" s="209" t="s">
        <v>345</v>
      </c>
      <c r="F17" s="209" t="s">
        <v>103</v>
      </c>
    </row>
    <row r="18" spans="1:6" s="35" customFormat="1" ht="15" x14ac:dyDescent="0.25">
      <c r="A18" s="36"/>
      <c r="B18" s="37" t="str">
        <f>LEFT(B7,1)+1&amp;". RIN categories"</f>
        <v>3. RIN categories</v>
      </c>
      <c r="C18" s="48"/>
      <c r="D18" s="173">
        <f t="shared" si="1"/>
        <v>11</v>
      </c>
      <c r="E18" s="209" t="s">
        <v>352</v>
      </c>
      <c r="F18" s="209" t="s">
        <v>103</v>
      </c>
    </row>
    <row r="19" spans="1:6" s="35" customFormat="1" x14ac:dyDescent="0.2">
      <c r="B19" s="39" t="s">
        <v>9</v>
      </c>
      <c r="C19" s="48"/>
      <c r="D19" s="173">
        <f t="shared" si="1"/>
        <v>12</v>
      </c>
      <c r="E19" s="209" t="s">
        <v>344</v>
      </c>
      <c r="F19" s="209" t="s">
        <v>103</v>
      </c>
    </row>
    <row r="20" spans="1:6" s="35" customFormat="1" x14ac:dyDescent="0.2">
      <c r="B20" s="39" t="s">
        <v>10</v>
      </c>
      <c r="C20" s="48"/>
      <c r="D20" s="173">
        <f t="shared" si="1"/>
        <v>13</v>
      </c>
      <c r="E20" s="209" t="s">
        <v>343</v>
      </c>
      <c r="F20" s="209" t="s">
        <v>103</v>
      </c>
    </row>
    <row r="21" spans="1:6" s="35" customFormat="1" x14ac:dyDescent="0.2">
      <c r="B21" s="39" t="s">
        <v>2</v>
      </c>
      <c r="C21" s="48"/>
      <c r="D21" s="173">
        <f t="shared" si="1"/>
        <v>14</v>
      </c>
      <c r="E21" s="209" t="s">
        <v>342</v>
      </c>
      <c r="F21" s="209" t="s">
        <v>103</v>
      </c>
    </row>
    <row r="22" spans="1:6" s="35" customFormat="1" x14ac:dyDescent="0.2">
      <c r="B22" s="39" t="s">
        <v>470</v>
      </c>
      <c r="C22" s="48"/>
      <c r="D22" s="173">
        <f t="shared" si="1"/>
        <v>15</v>
      </c>
      <c r="E22" s="209" t="s">
        <v>341</v>
      </c>
      <c r="F22" s="209" t="s">
        <v>103</v>
      </c>
    </row>
    <row r="23" spans="1:6" s="35" customFormat="1" x14ac:dyDescent="0.2">
      <c r="B23" s="39" t="s">
        <v>3</v>
      </c>
      <c r="C23" s="48"/>
      <c r="D23" s="173">
        <f t="shared" si="1"/>
        <v>16</v>
      </c>
      <c r="E23" s="209" t="s">
        <v>389</v>
      </c>
      <c r="F23" s="209" t="s">
        <v>103</v>
      </c>
    </row>
    <row r="24" spans="1:6" s="35" customFormat="1" x14ac:dyDescent="0.2">
      <c r="B24" s="39" t="s">
        <v>4</v>
      </c>
      <c r="C24" s="48"/>
      <c r="D24" s="173">
        <f>D23+1</f>
        <v>17</v>
      </c>
      <c r="E24" s="209" t="s">
        <v>591</v>
      </c>
      <c r="F24" s="209" t="s">
        <v>103</v>
      </c>
    </row>
    <row r="25" spans="1:6" s="35" customFormat="1" x14ac:dyDescent="0.2">
      <c r="D25" s="173">
        <f t="shared" si="1"/>
        <v>18</v>
      </c>
      <c r="E25" s="209" t="s">
        <v>393</v>
      </c>
      <c r="F25" s="209" t="s">
        <v>103</v>
      </c>
    </row>
    <row r="26" spans="1:6" s="35" customFormat="1" x14ac:dyDescent="0.2">
      <c r="D26" s="173">
        <f t="shared" si="1"/>
        <v>19</v>
      </c>
      <c r="E26" s="209" t="s">
        <v>795</v>
      </c>
      <c r="F26" s="209" t="s">
        <v>103</v>
      </c>
    </row>
    <row r="27" spans="1:6" s="35" customFormat="1" ht="15" x14ac:dyDescent="0.25">
      <c r="A27" s="36"/>
      <c r="B27" s="37" t="str">
        <f>LEFT(B18,1)+1&amp;". AER categories"</f>
        <v>4. AER categories</v>
      </c>
      <c r="D27" s="173">
        <f t="shared" si="1"/>
        <v>20</v>
      </c>
      <c r="E27" s="209" t="s">
        <v>369</v>
      </c>
      <c r="F27" s="209" t="s">
        <v>104</v>
      </c>
    </row>
    <row r="28" spans="1:6" s="35" customFormat="1" x14ac:dyDescent="0.2">
      <c r="B28" s="39" t="s">
        <v>9</v>
      </c>
      <c r="C28" s="48"/>
      <c r="D28" s="173">
        <f t="shared" si="1"/>
        <v>21</v>
      </c>
      <c r="E28" s="209" t="s">
        <v>368</v>
      </c>
      <c r="F28" s="209" t="s">
        <v>104</v>
      </c>
    </row>
    <row r="29" spans="1:6" s="35" customFormat="1" x14ac:dyDescent="0.2">
      <c r="B29" s="39" t="s">
        <v>20</v>
      </c>
      <c r="C29" s="48"/>
      <c r="D29" s="173">
        <f t="shared" si="1"/>
        <v>22</v>
      </c>
      <c r="E29" s="209" t="s">
        <v>367</v>
      </c>
      <c r="F29" s="209" t="s">
        <v>104</v>
      </c>
    </row>
    <row r="30" spans="1:6" s="35" customFormat="1" x14ac:dyDescent="0.2">
      <c r="B30" s="39" t="s">
        <v>10</v>
      </c>
      <c r="C30" s="48"/>
      <c r="D30" s="173">
        <f t="shared" si="1"/>
        <v>23</v>
      </c>
      <c r="E30" s="209" t="s">
        <v>366</v>
      </c>
      <c r="F30" s="209" t="s">
        <v>104</v>
      </c>
    </row>
    <row r="31" spans="1:6" s="35" customFormat="1" x14ac:dyDescent="0.2">
      <c r="B31" s="39" t="s">
        <v>2</v>
      </c>
      <c r="C31" s="48"/>
      <c r="D31" s="173">
        <f t="shared" si="1"/>
        <v>24</v>
      </c>
      <c r="E31" s="209" t="s">
        <v>365</v>
      </c>
      <c r="F31" s="209" t="s">
        <v>104</v>
      </c>
    </row>
    <row r="32" spans="1:6" s="35" customFormat="1" x14ac:dyDescent="0.2">
      <c r="B32" s="39" t="s">
        <v>21</v>
      </c>
      <c r="C32" s="48"/>
      <c r="D32" s="173">
        <f t="shared" si="1"/>
        <v>25</v>
      </c>
      <c r="E32" s="209" t="s">
        <v>372</v>
      </c>
      <c r="F32" s="209" t="s">
        <v>104</v>
      </c>
    </row>
    <row r="33" spans="1:6" s="35" customFormat="1" x14ac:dyDescent="0.2">
      <c r="B33" s="39" t="s">
        <v>22</v>
      </c>
      <c r="C33" s="48"/>
      <c r="D33" s="173">
        <f t="shared" si="1"/>
        <v>26</v>
      </c>
      <c r="E33" s="209" t="s">
        <v>364</v>
      </c>
      <c r="F33" s="209" t="s">
        <v>104</v>
      </c>
    </row>
    <row r="34" spans="1:6" s="35" customFormat="1" x14ac:dyDescent="0.2">
      <c r="B34" s="39" t="s">
        <v>23</v>
      </c>
      <c r="C34" s="48"/>
      <c r="D34" s="173">
        <f t="shared" si="1"/>
        <v>27</v>
      </c>
      <c r="E34" s="209" t="s">
        <v>371</v>
      </c>
      <c r="F34" s="209" t="s">
        <v>104</v>
      </c>
    </row>
    <row r="35" spans="1:6" s="35" customFormat="1" x14ac:dyDescent="0.2">
      <c r="B35" s="39" t="s">
        <v>386</v>
      </c>
      <c r="C35" s="48"/>
      <c r="D35" s="173">
        <f t="shared" si="1"/>
        <v>28</v>
      </c>
      <c r="E35" s="209" t="s">
        <v>363</v>
      </c>
      <c r="F35" s="209" t="s">
        <v>104</v>
      </c>
    </row>
    <row r="36" spans="1:6" s="35" customFormat="1" x14ac:dyDescent="0.2">
      <c r="B36" s="39" t="s">
        <v>387</v>
      </c>
      <c r="D36" s="173">
        <f t="shared" si="1"/>
        <v>29</v>
      </c>
      <c r="E36" s="209" t="s">
        <v>362</v>
      </c>
      <c r="F36" s="209" t="s">
        <v>104</v>
      </c>
    </row>
    <row r="37" spans="1:6" s="35" customFormat="1" x14ac:dyDescent="0.2">
      <c r="D37" s="173">
        <f t="shared" si="1"/>
        <v>30</v>
      </c>
      <c r="E37" s="209" t="s">
        <v>370</v>
      </c>
      <c r="F37" s="209" t="s">
        <v>104</v>
      </c>
    </row>
    <row r="38" spans="1:6" s="35" customFormat="1" ht="15" x14ac:dyDescent="0.25">
      <c r="A38" s="36"/>
      <c r="B38" s="37" t="str">
        <f>LEFT(B27,1)+1&amp;". Months"</f>
        <v>5. Months</v>
      </c>
      <c r="D38" s="173">
        <f t="shared" si="1"/>
        <v>31</v>
      </c>
      <c r="E38" s="209" t="s">
        <v>361</v>
      </c>
      <c r="F38" s="209" t="s">
        <v>104</v>
      </c>
    </row>
    <row r="39" spans="1:6" s="35" customFormat="1" x14ac:dyDescent="0.2">
      <c r="B39" s="39" t="s">
        <v>11</v>
      </c>
      <c r="D39" s="173">
        <f t="shared" si="1"/>
        <v>32</v>
      </c>
      <c r="E39" s="209" t="s">
        <v>360</v>
      </c>
      <c r="F39" s="209" t="s">
        <v>104</v>
      </c>
    </row>
    <row r="40" spans="1:6" s="35" customFormat="1" x14ac:dyDescent="0.2">
      <c r="B40" s="39" t="s">
        <v>50</v>
      </c>
      <c r="D40" s="173">
        <f t="shared" si="1"/>
        <v>33</v>
      </c>
      <c r="E40" s="209" t="s">
        <v>359</v>
      </c>
      <c r="F40" s="209" t="s">
        <v>104</v>
      </c>
    </row>
    <row r="41" spans="1:6" s="35" customFormat="1" x14ac:dyDescent="0.2">
      <c r="D41" s="173">
        <f t="shared" si="1"/>
        <v>34</v>
      </c>
      <c r="E41" s="209" t="s">
        <v>358</v>
      </c>
      <c r="F41" s="209" t="s">
        <v>104</v>
      </c>
    </row>
    <row r="42" spans="1:6" s="35" customFormat="1" x14ac:dyDescent="0.2">
      <c r="D42" s="173">
        <f t="shared" si="1"/>
        <v>35</v>
      </c>
      <c r="E42" s="209" t="s">
        <v>357</v>
      </c>
      <c r="F42" s="209" t="s">
        <v>104</v>
      </c>
    </row>
    <row r="43" spans="1:6" s="35" customFormat="1" ht="15" x14ac:dyDescent="0.25">
      <c r="A43" s="37"/>
      <c r="B43" s="37" t="str">
        <f>LEFT(B38,1)+1&amp;". Overhead switch"</f>
        <v>6. Overhead switch</v>
      </c>
      <c r="D43" s="173">
        <f t="shared" si="1"/>
        <v>36</v>
      </c>
      <c r="E43" s="209" t="s">
        <v>356</v>
      </c>
      <c r="F43" s="209" t="s">
        <v>104</v>
      </c>
    </row>
    <row r="44" spans="1:6" s="35" customFormat="1" x14ac:dyDescent="0.2">
      <c r="B44" s="39" t="s">
        <v>7</v>
      </c>
      <c r="D44" s="173">
        <f t="shared" si="1"/>
        <v>37</v>
      </c>
      <c r="E44" s="209" t="s">
        <v>388</v>
      </c>
      <c r="F44" s="209" t="s">
        <v>104</v>
      </c>
    </row>
    <row r="45" spans="1:6" s="35" customFormat="1" x14ac:dyDescent="0.2">
      <c r="B45" s="39" t="s">
        <v>8</v>
      </c>
      <c r="D45" s="173">
        <f t="shared" si="1"/>
        <v>38</v>
      </c>
      <c r="E45" s="209" t="s">
        <v>592</v>
      </c>
      <c r="F45" s="209" t="s">
        <v>104</v>
      </c>
    </row>
    <row r="46" spans="1:6" s="35" customFormat="1" x14ac:dyDescent="0.2">
      <c r="D46" s="173">
        <f t="shared" si="1"/>
        <v>39</v>
      </c>
      <c r="E46" s="209" t="s">
        <v>385</v>
      </c>
      <c r="F46" s="209" t="s">
        <v>104</v>
      </c>
    </row>
    <row r="47" spans="1:6" s="35" customFormat="1" ht="15" x14ac:dyDescent="0.25">
      <c r="A47" s="37"/>
      <c r="B47" s="37" t="str">
        <f>LEFT(B43,1)+1&amp;". Distribution/transmission switch"</f>
        <v>7. Distribution/transmission switch</v>
      </c>
      <c r="D47" s="173">
        <f t="shared" si="1"/>
        <v>40</v>
      </c>
      <c r="E47" s="209" t="s">
        <v>796</v>
      </c>
      <c r="F47" s="209" t="s">
        <v>104</v>
      </c>
    </row>
    <row r="48" spans="1:6" s="35" customFormat="1" x14ac:dyDescent="0.2">
      <c r="B48" s="39" t="s">
        <v>103</v>
      </c>
      <c r="D48" s="173">
        <f t="shared" si="1"/>
        <v>41</v>
      </c>
      <c r="E48" s="209"/>
      <c r="F48" s="209"/>
    </row>
    <row r="49" spans="1:6" s="35" customFormat="1" x14ac:dyDescent="0.2">
      <c r="B49" s="39" t="s">
        <v>104</v>
      </c>
      <c r="D49" s="173">
        <f t="shared" si="1"/>
        <v>42</v>
      </c>
      <c r="E49" s="209"/>
      <c r="F49" s="209"/>
    </row>
    <row r="50" spans="1:6" s="35" customFormat="1" x14ac:dyDescent="0.2">
      <c r="D50" s="173">
        <f t="shared" si="1"/>
        <v>43</v>
      </c>
      <c r="E50" s="209"/>
      <c r="F50" s="209"/>
    </row>
    <row r="51" spans="1:6" s="35" customFormat="1" ht="15" x14ac:dyDescent="0.25">
      <c r="A51" s="37"/>
      <c r="B51" s="37" t="str">
        <f>LEFT(B47,1)+1&amp;". Overhead allocation method"</f>
        <v>8. Overhead allocation method</v>
      </c>
      <c r="D51" s="173">
        <f t="shared" si="1"/>
        <v>44</v>
      </c>
      <c r="E51" s="209"/>
      <c r="F51" s="209"/>
    </row>
    <row r="52" spans="1:6" s="35" customFormat="1" x14ac:dyDescent="0.2">
      <c r="B52" s="39" t="s">
        <v>109</v>
      </c>
      <c r="D52" s="173">
        <f t="shared" si="1"/>
        <v>45</v>
      </c>
      <c r="E52" s="209"/>
      <c r="F52" s="209"/>
    </row>
    <row r="53" spans="1:6" s="35" customFormat="1" x14ac:dyDescent="0.2">
      <c r="B53" s="39" t="s">
        <v>30</v>
      </c>
      <c r="D53" s="173">
        <f t="shared" si="1"/>
        <v>46</v>
      </c>
      <c r="E53" s="209"/>
      <c r="F53" s="209"/>
    </row>
    <row r="54" spans="1:6" s="35" customFormat="1" x14ac:dyDescent="0.2">
      <c r="B54" s="39" t="s">
        <v>110</v>
      </c>
      <c r="D54" s="173">
        <f t="shared" si="1"/>
        <v>47</v>
      </c>
      <c r="E54" s="209"/>
      <c r="F54" s="209"/>
    </row>
    <row r="55" spans="1:6" s="35" customFormat="1" x14ac:dyDescent="0.2">
      <c r="D55" s="173">
        <f t="shared" si="1"/>
        <v>48</v>
      </c>
      <c r="E55" s="209"/>
      <c r="F55" s="209"/>
    </row>
    <row r="56" spans="1:6" s="35" customFormat="1" x14ac:dyDescent="0.2">
      <c r="D56" s="173">
        <f t="shared" si="1"/>
        <v>49</v>
      </c>
      <c r="E56" s="209"/>
      <c r="F56" s="209"/>
    </row>
    <row r="57" spans="1:6" s="35" customFormat="1" x14ac:dyDescent="0.2">
      <c r="D57" s="173">
        <f t="shared" si="1"/>
        <v>50</v>
      </c>
      <c r="E57" s="209"/>
      <c r="F57" s="209"/>
    </row>
    <row r="58" spans="1:6" s="35" customFormat="1" x14ac:dyDescent="0.2">
      <c r="C58" s="48"/>
      <c r="E58" s="48"/>
    </row>
    <row r="59" spans="1:6" x14ac:dyDescent="0.2"/>
    <row r="60" spans="1:6" x14ac:dyDescent="0.2"/>
  </sheetData>
  <mergeCells count="1">
    <mergeCell ref="A5:D5"/>
  </mergeCells>
  <dataValidations count="1">
    <dataValidation type="list" allowBlank="1" showInputMessage="1" showErrorMessage="1" sqref="F8:F57" xr:uid="{46691804-62D6-4375-B7B7-0E5A03C01BEF}">
      <formula1>$B$48:$B$49</formula1>
    </dataValidation>
  </dataValidations>
  <pageMargins left="0.7" right="0.7" top="0.75" bottom="0.75" header="0.3" footer="0.3"/>
  <pageSetup paperSize="9" orientation="portrait" r:id="rId1"/>
  <headerFooter>
    <oddFooter>&amp;L&amp;1#&amp;"Calibri"&amp;8&amp;K000000For Official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BEE05-3CF3-4628-8B95-6FE8AC4A45EF}">
  <sheetPr codeName="Sheet3">
    <tabColor theme="8" tint="0.79998168889431442"/>
  </sheetPr>
  <dimension ref="A1:U40"/>
  <sheetViews>
    <sheetView workbookViewId="0"/>
  </sheetViews>
  <sheetFormatPr defaultColWidth="0" defaultRowHeight="12.75" zeroHeight="1" x14ac:dyDescent="0.2"/>
  <cols>
    <col min="1" max="1" width="3.7109375" customWidth="1"/>
    <col min="2" max="2" width="54.42578125" customWidth="1"/>
    <col min="3" max="14" width="10" customWidth="1"/>
    <col min="15" max="15" width="5.7109375" customWidth="1"/>
    <col min="16" max="16" width="55.42578125" hidden="1" customWidth="1"/>
    <col min="17" max="17" width="8.7109375" hidden="1" customWidth="1"/>
    <col min="18" max="18" width="11.85546875" hidden="1" customWidth="1"/>
    <col min="19" max="19" width="13.140625" hidden="1" customWidth="1"/>
    <col min="20" max="20" width="7.85546875" hidden="1" customWidth="1"/>
    <col min="21" max="21" width="8.28515625" hidden="1" customWidth="1"/>
    <col min="22" max="16384" width="8.7109375" hidden="1"/>
  </cols>
  <sheetData>
    <row r="1" spans="1:15" x14ac:dyDescent="0.2">
      <c r="A1" s="62" t="str">
        <f>'Input| Setup'!E5&amp;"     "&amp;'Input| Escalations'!D8</f>
        <v>Ausgrid     2024-25</v>
      </c>
    </row>
    <row r="2" spans="1:15" x14ac:dyDescent="0.2">
      <c r="A2" s="10"/>
      <c r="B2" s="19" t="str">
        <f>IFERROR(Index!B2,"")</f>
        <v>AER Capex Forecast Model</v>
      </c>
      <c r="C2" s="19"/>
      <c r="D2" s="10" t="s">
        <v>25</v>
      </c>
      <c r="E2" s="34" t="s">
        <v>33</v>
      </c>
      <c r="F2" s="255" t="s">
        <v>182</v>
      </c>
      <c r="G2" s="256"/>
      <c r="H2" s="257"/>
      <c r="I2" s="258" t="s">
        <v>124</v>
      </c>
      <c r="J2" s="259"/>
      <c r="K2" s="260"/>
      <c r="L2" s="10"/>
      <c r="M2" s="10"/>
      <c r="N2" s="10"/>
      <c r="O2" s="10"/>
    </row>
    <row r="3" spans="1:15" x14ac:dyDescent="0.2">
      <c r="A3" s="10"/>
      <c r="B3" s="19" t="str">
        <f ca="1">IFERROR(MID(CELL("filename",A2),FIND("]",CELL("filename",A2))+1,255),"")</f>
        <v>Input| Escalations</v>
      </c>
      <c r="C3" s="19"/>
      <c r="D3" s="11"/>
      <c r="E3" s="10"/>
      <c r="F3" s="11"/>
      <c r="G3" s="10"/>
      <c r="H3" s="10"/>
      <c r="I3" s="10"/>
      <c r="J3" s="10"/>
      <c r="K3" s="10"/>
      <c r="L3" s="10"/>
      <c r="M3" s="10"/>
      <c r="N3" s="10"/>
      <c r="O3" s="10"/>
    </row>
    <row r="4" spans="1:15" x14ac:dyDescent="0.2">
      <c r="B4" s="71"/>
      <c r="C4" s="71"/>
    </row>
    <row r="5" spans="1:15" ht="15" x14ac:dyDescent="0.25">
      <c r="A5" s="4"/>
      <c r="B5" s="5" t="str">
        <f>LEFT('Input| Setup'!E7,1)+1&amp;". Inflation table setup"</f>
        <v>10. Inflation table setup</v>
      </c>
      <c r="C5" s="5"/>
      <c r="D5" s="4"/>
      <c r="E5" s="4"/>
      <c r="F5" s="4"/>
      <c r="G5" s="4"/>
      <c r="H5" s="4"/>
      <c r="I5" s="4"/>
      <c r="J5" s="4"/>
      <c r="K5" s="4"/>
      <c r="L5" s="4"/>
      <c r="M5" s="4"/>
      <c r="N5" s="4"/>
    </row>
    <row r="6" spans="1:15" x14ac:dyDescent="0.2"/>
    <row r="7" spans="1:15" x14ac:dyDescent="0.2">
      <c r="B7" s="179"/>
      <c r="C7" s="179"/>
      <c r="D7" s="179" t="s">
        <v>0</v>
      </c>
      <c r="E7" s="179" t="s">
        <v>34</v>
      </c>
    </row>
    <row r="8" spans="1:15" x14ac:dyDescent="0.2">
      <c r="B8" s="47" t="s">
        <v>102</v>
      </c>
      <c r="C8" s="47"/>
      <c r="D8" s="210" t="s">
        <v>191</v>
      </c>
      <c r="E8" s="67"/>
    </row>
    <row r="9" spans="1:15" x14ac:dyDescent="0.2">
      <c r="B9" s="47" t="s">
        <v>51</v>
      </c>
      <c r="C9" s="47"/>
      <c r="D9" s="246" t="s">
        <v>471</v>
      </c>
      <c r="E9" s="210" t="s">
        <v>50</v>
      </c>
      <c r="G9" s="60"/>
    </row>
    <row r="10" spans="1:15" x14ac:dyDescent="0.2">
      <c r="B10" s="47" t="s">
        <v>52</v>
      </c>
      <c r="C10" s="47"/>
      <c r="D10" s="242">
        <f>IFERROR(LEFT(D8,4)-1,"")</f>
        <v>2023</v>
      </c>
      <c r="E10" s="22" t="str">
        <f>E9</f>
        <v>December</v>
      </c>
    </row>
    <row r="11" spans="1:15" x14ac:dyDescent="0.2"/>
    <row r="12" spans="1:15" ht="15" x14ac:dyDescent="0.25">
      <c r="A12" s="4"/>
      <c r="B12" s="5" t="str">
        <f>LEFT(B5,2)+1&amp;". Inflation"</f>
        <v>11. Inflation</v>
      </c>
      <c r="C12" s="5"/>
      <c r="D12" s="7" t="s">
        <v>804</v>
      </c>
      <c r="E12" s="4"/>
      <c r="F12" s="4"/>
      <c r="G12" s="4"/>
      <c r="H12" s="4"/>
      <c r="I12" s="4"/>
      <c r="J12" s="4"/>
      <c r="K12" s="4"/>
      <c r="L12" s="4"/>
      <c r="M12" s="4"/>
      <c r="N12" s="4"/>
    </row>
    <row r="13" spans="1:15" x14ac:dyDescent="0.2">
      <c r="L13" s="66"/>
      <c r="M13" s="66"/>
      <c r="N13" s="66"/>
    </row>
    <row r="14" spans="1:15" x14ac:dyDescent="0.2">
      <c r="B14" s="179"/>
      <c r="C14" s="179"/>
      <c r="D14" s="179" t="str">
        <f t="shared" ref="D14:I14" si="0">IFERROR((LEFT(E14,4)-1&amp;IF(MID(E14,5,1)="","","-"&amp;TEXT(MOD(MID(E14,6,2)-1,100),"00"))),"")</f>
        <v>2018-19</v>
      </c>
      <c r="E14" s="179" t="str">
        <f t="shared" si="0"/>
        <v>2019-20</v>
      </c>
      <c r="F14" s="179" t="str">
        <f t="shared" si="0"/>
        <v>2020-21</v>
      </c>
      <c r="G14" s="179" t="str">
        <f t="shared" si="0"/>
        <v>2021-22</v>
      </c>
      <c r="H14" s="179" t="str">
        <f t="shared" si="0"/>
        <v>2022-23</v>
      </c>
      <c r="I14" s="179" t="str">
        <f t="shared" si="0"/>
        <v>2023-24</v>
      </c>
      <c r="J14" s="179" t="str">
        <f>D8</f>
        <v>2024-25</v>
      </c>
      <c r="K14" s="179" t="str">
        <f>E10&amp;" "&amp;D10</f>
        <v>December 2023</v>
      </c>
      <c r="L14" s="67"/>
      <c r="M14" s="67"/>
      <c r="N14" s="67"/>
    </row>
    <row r="15" spans="1:15" x14ac:dyDescent="0.2">
      <c r="B15" t="s">
        <v>54</v>
      </c>
      <c r="D15" s="211"/>
      <c r="E15" s="211"/>
      <c r="F15" s="211"/>
      <c r="G15" s="211"/>
      <c r="H15" s="245"/>
      <c r="I15" s="245"/>
      <c r="J15" s="245"/>
      <c r="K15" s="68"/>
      <c r="L15" s="67"/>
      <c r="M15" s="67"/>
      <c r="N15" s="67"/>
    </row>
    <row r="16" spans="1:15" x14ac:dyDescent="0.2">
      <c r="B16" s="69" t="str">
        <f>E10&amp;" "&amp;D10&amp;" estimate"</f>
        <v>December 2023 estimate</v>
      </c>
      <c r="C16" s="69"/>
      <c r="D16" s="67"/>
      <c r="E16" s="67"/>
      <c r="F16" s="67"/>
      <c r="G16" s="67"/>
      <c r="H16" s="67"/>
      <c r="I16" s="67"/>
      <c r="J16" s="67"/>
      <c r="K16" s="68"/>
      <c r="L16" s="67"/>
      <c r="M16" s="67"/>
      <c r="N16" s="67"/>
    </row>
    <row r="17" spans="1:14" x14ac:dyDescent="0.2">
      <c r="B17" t="s">
        <v>24</v>
      </c>
      <c r="D17" s="23">
        <f>IFERROR(1+D15,"")</f>
        <v>1</v>
      </c>
      <c r="E17" s="23">
        <f>IFERROR(D17*(1+E15),"")</f>
        <v>1</v>
      </c>
      <c r="F17" s="23">
        <f>E17*(1+F15)</f>
        <v>1</v>
      </c>
      <c r="G17" s="23">
        <f>F17*(1+G15)</f>
        <v>1</v>
      </c>
      <c r="H17" s="23">
        <f>G17*(1+H15)</f>
        <v>1</v>
      </c>
      <c r="I17" s="23">
        <f>H17*(1+I15)</f>
        <v>1</v>
      </c>
      <c r="J17" s="23">
        <f>I17*(1+J15)</f>
        <v>1</v>
      </c>
      <c r="K17" s="67"/>
      <c r="L17" s="67"/>
      <c r="M17" s="67"/>
      <c r="N17" s="67"/>
    </row>
    <row r="18" spans="1:14" x14ac:dyDescent="0.2">
      <c r="B18" t="str">
        <f>IFERROR("Index: Nominal "&amp;E9&amp;" to "&amp; "Real "&amp;D10 &amp;" "&amp;LEFT(E10,9),"")</f>
        <v>Index: Nominal December to Real 2023 December</v>
      </c>
      <c r="D18" s="23" cm="1">
        <f t="array" ref="D18">INDEX($D$17:$J$17,MATCH($D$10- 1,_xlfn.NUMBERVALUE(LEFT($D$14:$J$14,4)),0))/D$17*(1+D$15)^IF($E$9='Input| Setup'!$B$40,0.5,0)</f>
        <v>1</v>
      </c>
      <c r="E18" s="23" cm="1">
        <f t="array" ref="E18">INDEX($D$17:$J$17,MATCH($D$10- 1,_xlfn.NUMBERVALUE(LEFT($D$14:$J$14,4)),0))/E$17*(1+E$15)^IF($E$9='Input| Setup'!$B$40,0.5,0)</f>
        <v>1</v>
      </c>
      <c r="F18" s="23" cm="1">
        <f t="array" ref="F18">INDEX($D$17:$J$17,MATCH($D$10- 1,_xlfn.NUMBERVALUE(LEFT($D$14:$J$14,4)),0))/F$17*(1+F$15)^IF($E$9='Input| Setup'!$B$40,0.5,0)</f>
        <v>1</v>
      </c>
      <c r="G18" s="23" cm="1">
        <f t="array" ref="G18">INDEX($D$17:$J$17,MATCH($D$10- 1,_xlfn.NUMBERVALUE(LEFT($D$14:$J$14,4)),0))/G$17*(1+G$15)^IF($E$9='Input| Setup'!$B$40,0.5,0)</f>
        <v>1</v>
      </c>
      <c r="H18" s="23" cm="1">
        <f t="array" ref="H18">INDEX($D$17:$J$17,MATCH($D$10- 1,_xlfn.NUMBERVALUE(LEFT($D$14:$J$14,4)),0))/H$17*(1+H$15)^IF($E$9='Input| Setup'!$B$40,0.5,0)</f>
        <v>1</v>
      </c>
      <c r="I18" s="23" cm="1">
        <f t="array" ref="I18">INDEX($D$17:$J$17,MATCH($D$10- 1,_xlfn.NUMBERVALUE(LEFT($D$14:$J$14,4)),0))/I$17*(1+I$15)^IF($E$9='Input| Setup'!$B$40,0.5,0)</f>
        <v>1</v>
      </c>
      <c r="J18" s="23" cm="1">
        <f t="array" ref="J18">INDEX($D$17:$J$17,MATCH($D$10- 1,_xlfn.NUMBERVALUE(LEFT($D$14:$J$14,4)),0))/J$17*(1+J$15)^IF($E$9='Input| Setup'!$B$40,0.5,0)</f>
        <v>1</v>
      </c>
      <c r="K18" s="67"/>
      <c r="L18" s="67"/>
      <c r="M18" s="67"/>
      <c r="N18" s="67"/>
    </row>
    <row r="19" spans="1:14" x14ac:dyDescent="0.2">
      <c r="B19" s="47" t="str">
        <f>IFERROR("Real "&amp;D9 &amp;" "&amp;LEFT(E9,9)&amp;" to "&amp; "Real "&amp;D10 &amp;" "&amp;LEFT(E10,9),"")</f>
        <v>Real 2022-23 December to Real 2023 December</v>
      </c>
      <c r="C19" s="47"/>
      <c r="D19" s="67"/>
      <c r="E19" s="67"/>
      <c r="F19" s="67"/>
      <c r="G19" s="67"/>
      <c r="H19" s="67"/>
      <c r="I19" s="67"/>
      <c r="J19" s="67"/>
      <c r="K19" s="23">
        <f>INDEX(D14:J18,5,MATCH(D9,D14:J14))</f>
        <v>1</v>
      </c>
    </row>
    <row r="20" spans="1:14" x14ac:dyDescent="0.2"/>
    <row r="21" spans="1:14" ht="15" x14ac:dyDescent="0.25">
      <c r="A21" s="4"/>
      <c r="B21" s="5" t="str">
        <f>LEFT(B12,2)+1&amp;". Forecast real price escalation"</f>
        <v>12. Forecast real price escalation</v>
      </c>
      <c r="C21" s="5"/>
      <c r="D21" s="7" t="str">
        <f>IF(E9="June","NOTE: because you selected "&amp;D9&amp;" "&amp;E9&amp;" for inputs, please ensure you enter 6-month escalations for "&amp;(LEFT(D9,4)+1&amp;IF(MID(D9,5,1)="","","-"&amp;TEXT(MOD(MID(D9,6,2)+1,100),"00"))),"")</f>
        <v/>
      </c>
      <c r="E21" s="4"/>
      <c r="F21" s="4"/>
      <c r="G21" s="4"/>
      <c r="H21" s="4"/>
      <c r="I21" s="4"/>
      <c r="J21" s="4"/>
      <c r="K21" s="4"/>
      <c r="L21" s="4"/>
      <c r="M21" s="4"/>
      <c r="N21" s="4"/>
    </row>
    <row r="22" spans="1:14" x14ac:dyDescent="0.2"/>
    <row r="23" spans="1:14" x14ac:dyDescent="0.2">
      <c r="B23" s="179"/>
      <c r="C23" s="179"/>
      <c r="D23" s="179" t="str">
        <f>IF(C14&lt;$D$9,"",D14)</f>
        <v/>
      </c>
      <c r="E23" s="179" t="str">
        <f>IF(D14&lt;$D$9,"",E14)</f>
        <v/>
      </c>
      <c r="F23" s="179" t="str">
        <f>IF(E14&lt;$D$9,"",F14)</f>
        <v/>
      </c>
      <c r="G23" s="179" t="str">
        <f>IF(F14&lt;$D$9,"",G14)</f>
        <v/>
      </c>
      <c r="H23" s="179" t="str">
        <f>H14</f>
        <v>2022-23</v>
      </c>
      <c r="I23" s="179" t="str">
        <f>I14</f>
        <v>2023-24</v>
      </c>
      <c r="J23" s="179" t="str">
        <f>J14</f>
        <v>2024-25</v>
      </c>
      <c r="K23" s="179" t="str">
        <f>IFERROR((LEFT(J23,4)+1&amp;IF(MID(J23,5,1)="","","-"&amp;TEXT(MOD(MID(J23,6,2)+1,100),"00"))),"")</f>
        <v>2025-26</v>
      </c>
      <c r="L23" s="179" t="str">
        <f>IFERROR((LEFT(K23,4)+1&amp;IF(MID(K23,5,1)="","","-"&amp;TEXT(MOD(MID(K23,6,2)+1,100),"00"))),"")</f>
        <v>2026-27</v>
      </c>
      <c r="M23" s="179" t="str">
        <f>IFERROR((LEFT(L23,4)+1&amp;IF(MID(L23,5,1)="","","-"&amp;TEXT(MOD(MID(L23,6,2)+1,100),"00"))),"")</f>
        <v>2027-28</v>
      </c>
      <c r="N23" s="179" t="str">
        <f>IFERROR((LEFT(M23,4)+1&amp;IF(MID(M23,5,1)="","","-"&amp;TEXT(MOD(MID(M23,6,2)+1,100),"00"))),"")</f>
        <v>2028-29</v>
      </c>
    </row>
    <row r="24" spans="1:14" x14ac:dyDescent="0.2">
      <c r="B24" s="152" t="s">
        <v>90</v>
      </c>
      <c r="C24" s="152"/>
      <c r="D24" s="153"/>
      <c r="E24" s="153"/>
      <c r="F24" s="153"/>
      <c r="G24" s="153"/>
      <c r="H24" s="153"/>
      <c r="I24" s="153"/>
      <c r="J24" s="153"/>
      <c r="K24" s="153"/>
      <c r="L24" s="153"/>
      <c r="M24" s="153"/>
      <c r="N24" s="153"/>
    </row>
    <row r="25" spans="1:14" x14ac:dyDescent="0.2">
      <c r="B25" t="s">
        <v>30</v>
      </c>
      <c r="D25" s="211"/>
      <c r="E25" s="211"/>
      <c r="F25" s="211"/>
      <c r="G25" s="211"/>
      <c r="H25" s="245"/>
      <c r="I25" s="245"/>
      <c r="J25" s="245"/>
      <c r="K25" s="245"/>
      <c r="L25" s="245"/>
      <c r="M25" s="245"/>
      <c r="N25" s="245"/>
    </row>
    <row r="26" spans="1:14" x14ac:dyDescent="0.2">
      <c r="B26" t="s">
        <v>91</v>
      </c>
      <c r="D26" s="211"/>
      <c r="E26" s="211"/>
      <c r="F26" s="211"/>
      <c r="G26" s="211"/>
      <c r="H26" s="245"/>
      <c r="I26" s="245"/>
      <c r="J26" s="245"/>
      <c r="K26" s="245"/>
      <c r="L26" s="245"/>
      <c r="M26" s="245"/>
      <c r="N26" s="245"/>
    </row>
    <row r="27" spans="1:14" x14ac:dyDescent="0.2">
      <c r="B27" t="s">
        <v>92</v>
      </c>
      <c r="D27" s="211"/>
      <c r="E27" s="211"/>
      <c r="F27" s="211"/>
      <c r="G27" s="211"/>
      <c r="H27" s="245"/>
      <c r="I27" s="245"/>
      <c r="J27" s="245"/>
      <c r="K27" s="245"/>
      <c r="L27" s="245"/>
      <c r="M27" s="245"/>
      <c r="N27" s="245"/>
    </row>
    <row r="28" spans="1:14" x14ac:dyDescent="0.2">
      <c r="B28" s="152" t="s">
        <v>88</v>
      </c>
      <c r="C28" s="152"/>
      <c r="D28" s="153"/>
      <c r="E28" s="153"/>
      <c r="F28" s="153"/>
      <c r="G28" s="153"/>
      <c r="H28" s="153"/>
      <c r="I28" s="153"/>
      <c r="J28" s="153"/>
      <c r="K28" s="153"/>
      <c r="L28" s="153"/>
      <c r="M28" s="153"/>
      <c r="N28" s="153"/>
    </row>
    <row r="29" spans="1:14" x14ac:dyDescent="0.2">
      <c r="B29" t="s">
        <v>30</v>
      </c>
      <c r="C29" s="172">
        <v>1</v>
      </c>
      <c r="D29" s="196">
        <f t="shared" ref="D29:N29" si="1">IFERROR(C29*(1+D25),"")</f>
        <v>1</v>
      </c>
      <c r="E29" s="196">
        <f t="shared" si="1"/>
        <v>1</v>
      </c>
      <c r="F29" s="196">
        <f t="shared" si="1"/>
        <v>1</v>
      </c>
      <c r="G29" s="196">
        <f t="shared" si="1"/>
        <v>1</v>
      </c>
      <c r="H29" s="196">
        <f t="shared" si="1"/>
        <v>1</v>
      </c>
      <c r="I29" s="196">
        <f t="shared" si="1"/>
        <v>1</v>
      </c>
      <c r="J29" s="196">
        <f t="shared" si="1"/>
        <v>1</v>
      </c>
      <c r="K29" s="196">
        <f t="shared" si="1"/>
        <v>1</v>
      </c>
      <c r="L29" s="196">
        <f t="shared" si="1"/>
        <v>1</v>
      </c>
      <c r="M29" s="196">
        <f t="shared" si="1"/>
        <v>1</v>
      </c>
      <c r="N29" s="196">
        <f t="shared" si="1"/>
        <v>1</v>
      </c>
    </row>
    <row r="30" spans="1:14" x14ac:dyDescent="0.2">
      <c r="B30" t="s">
        <v>91</v>
      </c>
      <c r="C30" s="172">
        <v>1</v>
      </c>
      <c r="D30" s="196">
        <f t="shared" ref="D30:N30" si="2">IFERROR(C30*(1+D26),"")</f>
        <v>1</v>
      </c>
      <c r="E30" s="196">
        <f t="shared" si="2"/>
        <v>1</v>
      </c>
      <c r="F30" s="196">
        <f t="shared" si="2"/>
        <v>1</v>
      </c>
      <c r="G30" s="196">
        <f t="shared" si="2"/>
        <v>1</v>
      </c>
      <c r="H30" s="196">
        <f t="shared" si="2"/>
        <v>1</v>
      </c>
      <c r="I30" s="196">
        <f>IFERROR(H30*(1+I26),"")</f>
        <v>1</v>
      </c>
      <c r="J30" s="196">
        <f t="shared" si="2"/>
        <v>1</v>
      </c>
      <c r="K30" s="196">
        <f t="shared" si="2"/>
        <v>1</v>
      </c>
      <c r="L30" s="196">
        <f t="shared" si="2"/>
        <v>1</v>
      </c>
      <c r="M30" s="196">
        <f t="shared" si="2"/>
        <v>1</v>
      </c>
      <c r="N30" s="196">
        <f t="shared" si="2"/>
        <v>1</v>
      </c>
    </row>
    <row r="31" spans="1:14" x14ac:dyDescent="0.2">
      <c r="B31" t="s">
        <v>92</v>
      </c>
      <c r="C31" s="172">
        <v>1</v>
      </c>
      <c r="D31" s="196">
        <f t="shared" ref="D31:N31" si="3">IFERROR(C31*(1+D27),"")</f>
        <v>1</v>
      </c>
      <c r="E31" s="196">
        <f t="shared" si="3"/>
        <v>1</v>
      </c>
      <c r="F31" s="196">
        <f t="shared" si="3"/>
        <v>1</v>
      </c>
      <c r="G31" s="196">
        <f t="shared" si="3"/>
        <v>1</v>
      </c>
      <c r="H31" s="196">
        <f t="shared" si="3"/>
        <v>1</v>
      </c>
      <c r="I31" s="196">
        <f t="shared" si="3"/>
        <v>1</v>
      </c>
      <c r="J31" s="196">
        <f t="shared" si="3"/>
        <v>1</v>
      </c>
      <c r="K31" s="196">
        <f t="shared" si="3"/>
        <v>1</v>
      </c>
      <c r="L31" s="196">
        <f t="shared" si="3"/>
        <v>1</v>
      </c>
      <c r="M31" s="196">
        <f t="shared" si="3"/>
        <v>1</v>
      </c>
      <c r="N31" s="196">
        <f t="shared" si="3"/>
        <v>1</v>
      </c>
    </row>
    <row r="32" spans="1:14" x14ac:dyDescent="0.2">
      <c r="B32" s="152" t="s">
        <v>89</v>
      </c>
      <c r="C32" s="152"/>
      <c r="D32" s="153"/>
      <c r="E32" s="153"/>
      <c r="F32" s="153"/>
      <c r="G32" s="153"/>
      <c r="H32" s="153"/>
      <c r="I32" s="153"/>
      <c r="J32" s="153"/>
      <c r="K32" s="153"/>
      <c r="L32" s="153"/>
      <c r="M32" s="153"/>
      <c r="N32" s="153"/>
    </row>
    <row r="33" spans="2:15" x14ac:dyDescent="0.2">
      <c r="B33" t="s">
        <v>30</v>
      </c>
      <c r="D33" s="200">
        <f t="shared" ref="D33:F35" si="4">IF(D29-1=0,0,D29-1)</f>
        <v>0</v>
      </c>
      <c r="E33" s="200">
        <f t="shared" si="4"/>
        <v>0</v>
      </c>
      <c r="F33" s="200">
        <f t="shared" si="4"/>
        <v>0</v>
      </c>
      <c r="G33" s="200">
        <f t="shared" ref="G33:N35" si="5">IF(G29-1=0,0,G29-1)</f>
        <v>0</v>
      </c>
      <c r="H33" s="200">
        <f t="shared" si="5"/>
        <v>0</v>
      </c>
      <c r="I33" s="200">
        <f t="shared" si="5"/>
        <v>0</v>
      </c>
      <c r="J33" s="200">
        <f t="shared" si="5"/>
        <v>0</v>
      </c>
      <c r="K33" s="200">
        <f t="shared" si="5"/>
        <v>0</v>
      </c>
      <c r="L33" s="200">
        <f t="shared" si="5"/>
        <v>0</v>
      </c>
      <c r="M33" s="200">
        <f t="shared" si="5"/>
        <v>0</v>
      </c>
      <c r="N33" s="200">
        <f t="shared" si="5"/>
        <v>0</v>
      </c>
      <c r="O33" s="160"/>
    </row>
    <row r="34" spans="2:15" x14ac:dyDescent="0.2">
      <c r="B34" t="s">
        <v>91</v>
      </c>
      <c r="D34" s="200">
        <f t="shared" si="4"/>
        <v>0</v>
      </c>
      <c r="E34" s="200">
        <f t="shared" si="4"/>
        <v>0</v>
      </c>
      <c r="F34" s="200">
        <f t="shared" si="4"/>
        <v>0</v>
      </c>
      <c r="G34" s="200">
        <f t="shared" si="5"/>
        <v>0</v>
      </c>
      <c r="H34" s="200">
        <f t="shared" si="5"/>
        <v>0</v>
      </c>
      <c r="I34" s="200">
        <f t="shared" si="5"/>
        <v>0</v>
      </c>
      <c r="J34" s="200">
        <f t="shared" si="5"/>
        <v>0</v>
      </c>
      <c r="K34" s="200">
        <f t="shared" si="5"/>
        <v>0</v>
      </c>
      <c r="L34" s="200">
        <f t="shared" si="5"/>
        <v>0</v>
      </c>
      <c r="M34" s="200">
        <f t="shared" si="5"/>
        <v>0</v>
      </c>
      <c r="N34" s="200">
        <f t="shared" si="5"/>
        <v>0</v>
      </c>
    </row>
    <row r="35" spans="2:15" x14ac:dyDescent="0.2">
      <c r="B35" t="s">
        <v>92</v>
      </c>
      <c r="D35" s="200">
        <f t="shared" si="4"/>
        <v>0</v>
      </c>
      <c r="E35" s="200">
        <f t="shared" si="4"/>
        <v>0</v>
      </c>
      <c r="F35" s="200">
        <f t="shared" si="4"/>
        <v>0</v>
      </c>
      <c r="G35" s="200">
        <f t="shared" si="5"/>
        <v>0</v>
      </c>
      <c r="H35" s="200">
        <f t="shared" si="5"/>
        <v>0</v>
      </c>
      <c r="I35" s="200">
        <f t="shared" si="5"/>
        <v>0</v>
      </c>
      <c r="J35" s="200">
        <f t="shared" si="5"/>
        <v>0</v>
      </c>
      <c r="K35" s="200">
        <f t="shared" si="5"/>
        <v>0</v>
      </c>
      <c r="L35" s="200">
        <f t="shared" si="5"/>
        <v>0</v>
      </c>
      <c r="M35" s="200">
        <f t="shared" si="5"/>
        <v>0</v>
      </c>
      <c r="N35" s="200">
        <f t="shared" si="5"/>
        <v>0</v>
      </c>
    </row>
    <row r="36" spans="2:15" x14ac:dyDescent="0.2"/>
    <row r="37" spans="2:15" x14ac:dyDescent="0.2">
      <c r="D37" s="58" t="str">
        <f>"Note: the grey cells below the enable conditional formatting in table "&amp;LEFT(B21,2)&amp;". Do not delete."</f>
        <v>Note: the grey cells below the enable conditional formatting in table 12. Do not delete.</v>
      </c>
    </row>
    <row r="38" spans="2:15" x14ac:dyDescent="0.2">
      <c r="D38" s="172">
        <f t="shared" ref="D38:I38" si="6">IF(AND(D23="",E23=""),1,"")</f>
        <v>1</v>
      </c>
      <c r="E38" s="172">
        <f t="shared" si="6"/>
        <v>1</v>
      </c>
      <c r="F38" s="172">
        <f t="shared" si="6"/>
        <v>1</v>
      </c>
      <c r="G38" s="172" t="str">
        <f t="shared" si="6"/>
        <v/>
      </c>
      <c r="H38" s="172" t="str">
        <f t="shared" si="6"/>
        <v/>
      </c>
      <c r="I38" s="172" t="str">
        <f t="shared" si="6"/>
        <v/>
      </c>
    </row>
    <row r="39" spans="2:15" x14ac:dyDescent="0.2">
      <c r="D39" s="172">
        <f t="shared" ref="D39:I39" si="7">IF(D23="",0,"")</f>
        <v>0</v>
      </c>
      <c r="E39" s="172">
        <f t="shared" si="7"/>
        <v>0</v>
      </c>
      <c r="F39" s="172">
        <f t="shared" si="7"/>
        <v>0</v>
      </c>
      <c r="G39" s="172">
        <f t="shared" si="7"/>
        <v>0</v>
      </c>
      <c r="H39" s="172" t="str">
        <f t="shared" si="7"/>
        <v/>
      </c>
      <c r="I39" s="172" t="str">
        <f t="shared" si="7"/>
        <v/>
      </c>
    </row>
    <row r="40" spans="2:15" x14ac:dyDescent="0.2"/>
  </sheetData>
  <mergeCells count="2">
    <mergeCell ref="F2:H2"/>
    <mergeCell ref="I2:K2"/>
  </mergeCells>
  <conditionalFormatting sqref="D29">
    <cfRule type="cellIs" dxfId="40" priority="149" operator="equal">
      <formula>$D$38</formula>
    </cfRule>
  </conditionalFormatting>
  <conditionalFormatting sqref="D30:D31">
    <cfRule type="cellIs" dxfId="39" priority="47" operator="equal">
      <formula>1</formula>
    </cfRule>
  </conditionalFormatting>
  <conditionalFormatting sqref="D33:D35">
    <cfRule type="cellIs" dxfId="38" priority="24" operator="equal">
      <formula>$D$39</formula>
    </cfRule>
  </conditionalFormatting>
  <conditionalFormatting sqref="D25:N25">
    <cfRule type="expression" dxfId="37" priority="21">
      <formula>D23=""</formula>
    </cfRule>
  </conditionalFormatting>
  <conditionalFormatting sqref="D26:N26">
    <cfRule type="expression" dxfId="36" priority="20">
      <formula>D23=""</formula>
    </cfRule>
  </conditionalFormatting>
  <conditionalFormatting sqref="D27:N27">
    <cfRule type="expression" dxfId="35" priority="19">
      <formula>D23=""</formula>
    </cfRule>
  </conditionalFormatting>
  <conditionalFormatting sqref="D29:N31">
    <cfRule type="cellIs" dxfId="34" priority="22" operator="equal">
      <formula>$I$38</formula>
    </cfRule>
  </conditionalFormatting>
  <conditionalFormatting sqref="D33:N35">
    <cfRule type="cellIs" dxfId="33" priority="28" operator="equal">
      <formula>$H$39</formula>
    </cfRule>
  </conditionalFormatting>
  <conditionalFormatting sqref="E29:E31">
    <cfRule type="cellIs" dxfId="32" priority="150" operator="equal">
      <formula>$E$38</formula>
    </cfRule>
  </conditionalFormatting>
  <conditionalFormatting sqref="E33:E35">
    <cfRule type="cellIs" dxfId="31" priority="25" operator="equal">
      <formula>$E$39</formula>
    </cfRule>
  </conditionalFormatting>
  <conditionalFormatting sqref="F29:F31">
    <cfRule type="cellIs" dxfId="30" priority="152" operator="equal">
      <formula>$F$38</formula>
    </cfRule>
  </conditionalFormatting>
  <conditionalFormatting sqref="F33:F35">
    <cfRule type="cellIs" dxfId="29" priority="26" operator="equal">
      <formula>$F$39</formula>
    </cfRule>
  </conditionalFormatting>
  <conditionalFormatting sqref="G29:G31">
    <cfRule type="cellIs" dxfId="28" priority="154" operator="equal">
      <formula>$G$38</formula>
    </cfRule>
  </conditionalFormatting>
  <conditionalFormatting sqref="G33:G35">
    <cfRule type="cellIs" dxfId="27" priority="27" operator="equal">
      <formula>$G$39</formula>
    </cfRule>
  </conditionalFormatting>
  <conditionalFormatting sqref="H29:H31">
    <cfRule type="cellIs" dxfId="26" priority="155" operator="equal">
      <formula>$H$38</formula>
    </cfRule>
  </conditionalFormatting>
  <conditionalFormatting sqref="I33:I35">
    <cfRule type="cellIs" dxfId="25" priority="29" operator="equal">
      <formula>$I$39</formula>
    </cfRule>
  </conditionalFormatting>
  <conditionalFormatting sqref="J33:N33">
    <cfRule type="expression" dxfId="24" priority="52">
      <formula>J23=""</formula>
    </cfRule>
  </conditionalFormatting>
  <conditionalFormatting sqref="J34:N34">
    <cfRule type="expression" dxfId="23" priority="51">
      <formula>J23=""</formula>
    </cfRule>
  </conditionalFormatting>
  <conditionalFormatting sqref="J35:N35">
    <cfRule type="expression" dxfId="22" priority="50">
      <formula>J23=""</formula>
    </cfRule>
  </conditionalFormatting>
  <dataValidations count="1">
    <dataValidation allowBlank="1" showDropDown="1" showInputMessage="1" showErrorMessage="1" sqref="D8" xr:uid="{7C554231-F836-4702-B85D-887EA06E2E9B}"/>
  </dataValidations>
  <pageMargins left="0.7" right="0.7" top="0.75" bottom="0.75" header="0.3" footer="0.3"/>
  <pageSetup paperSize="9" orientation="portrait" r:id="rId1"/>
  <headerFooter>
    <oddFooter>&amp;L&amp;1#&amp;"Calibri"&amp;8&amp;K000000For Official use only</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668C850-6A66-46A7-B80E-867FFDEB8FCF}">
          <x14:formula1>
            <xm:f>'Input| Setup'!$B$8:$B$15</xm:f>
          </x14:formula1>
          <xm:sqref>D9</xm:sqref>
        </x14:dataValidation>
        <x14:dataValidation type="list" allowBlank="1" showInputMessage="1" showErrorMessage="1" xr:uid="{6600E3D2-F451-473F-842D-C2CF9BAB7586}">
          <x14:formula1>
            <xm:f>'Input| Setup'!$B$39:$B$40</xm:f>
          </x14:formula1>
          <xm:sqref>E9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79998168889431442"/>
  </sheetPr>
  <dimension ref="A1:CS1010"/>
  <sheetViews>
    <sheetView topLeftCell="A5" workbookViewId="0">
      <pane xSplit="6" ySplit="5" topLeftCell="G10" activePane="bottomRight" state="frozen"/>
      <selection activeCell="A5" sqref="A5"/>
      <selection pane="topRight" activeCell="G5" sqref="G5"/>
      <selection pane="bottomLeft" activeCell="A10" sqref="A10"/>
      <selection pane="bottomRight" activeCell="A5" sqref="A5"/>
    </sheetView>
  </sheetViews>
  <sheetFormatPr defaultColWidth="0" defaultRowHeight="12.75" zeroHeight="1" outlineLevelCol="1" x14ac:dyDescent="0.2"/>
  <cols>
    <col min="1" max="1" width="9.140625" style="60" customWidth="1"/>
    <col min="2" max="2" width="5.7109375" style="60" customWidth="1"/>
    <col min="3" max="3" width="45.5703125" style="47" customWidth="1"/>
    <col min="4" max="4" width="16.85546875" style="67" customWidth="1"/>
    <col min="5" max="5" width="5.7109375" style="67" customWidth="1"/>
    <col min="6" max="7" width="26.7109375" style="67" customWidth="1"/>
    <col min="8" max="8" width="5.7109375" customWidth="1"/>
    <col min="9" max="9" width="17.7109375" style="41" customWidth="1"/>
    <col min="10" max="11" width="17.7109375" style="41" hidden="1" customWidth="1" outlineLevel="1"/>
    <col min="12" max="12" width="18.140625" style="41" hidden="1" customWidth="1" outlineLevel="1"/>
    <col min="13" max="13" width="16.42578125" style="41" hidden="1" customWidth="1" outlineLevel="1"/>
    <col min="14" max="14" width="16.140625" style="41" hidden="1" customWidth="1" outlineLevel="1"/>
    <col min="15" max="15" width="15.7109375" style="41" hidden="1" customWidth="1" outlineLevel="1"/>
    <col min="16" max="16" width="5.7109375" customWidth="1" collapsed="1"/>
    <col min="17" max="23" width="15.7109375" style="41" customWidth="1"/>
    <col min="24" max="24" width="5.7109375" style="41" customWidth="1"/>
    <col min="25" max="25" width="35.28515625" style="41" bestFit="1" customWidth="1" outlineLevel="1"/>
    <col min="26" max="26" width="34.28515625" style="41" bestFit="1" customWidth="1" outlineLevel="1"/>
    <col min="27" max="27" width="35.28515625" style="41" bestFit="1" customWidth="1" outlineLevel="1"/>
    <col min="28" max="28" width="5.7109375" style="41" customWidth="1"/>
    <col min="29" max="30" width="25.28515625" style="47" customWidth="1" outlineLevel="1"/>
    <col min="31" max="31" width="5.7109375" style="41" customWidth="1"/>
    <col min="32" max="32" width="34.42578125" style="47" customWidth="1"/>
    <col min="33" max="33" width="34.42578125" style="47" customWidth="1" outlineLevel="1"/>
    <col min="34" max="34" width="5.7109375" style="41" customWidth="1"/>
    <col min="35" max="42" width="20.5703125" style="47" customWidth="1" outlineLevel="1"/>
    <col min="43" max="43" width="22.85546875" style="47" customWidth="1" outlineLevel="1"/>
    <col min="44" max="44" width="5.85546875" customWidth="1"/>
    <col min="45" max="94" width="20.7109375" style="47" customWidth="1" outlineLevel="1"/>
    <col min="95" max="95" width="6.85546875" customWidth="1"/>
    <col min="96" max="96" width="8.7109375" customWidth="1"/>
    <col min="97" max="97" width="0" hidden="1" customWidth="1"/>
    <col min="98" max="16384" width="8.7109375" hidden="1"/>
  </cols>
  <sheetData>
    <row r="1" spans="1:96" x14ac:dyDescent="0.2">
      <c r="A1" s="62" t="str">
        <f>'Input| Setup'!E5&amp;"     "&amp;'Input| Escalations'!D8</f>
        <v>Ausgrid     2024-25</v>
      </c>
      <c r="AF1" s="41"/>
    </row>
    <row r="2" spans="1:96" s="122" customFormat="1" x14ac:dyDescent="0.2">
      <c r="A2" s="24"/>
      <c r="B2" s="24"/>
      <c r="C2" s="14" t="str">
        <f>IFERROR(Index!B2,"")</f>
        <v>AER Capex Forecast Model</v>
      </c>
      <c r="D2" s="14" t="s">
        <v>75</v>
      </c>
      <c r="E2" s="46">
        <f>'Model Validation'!$C$9</f>
        <v>0</v>
      </c>
      <c r="F2" s="25"/>
      <c r="G2" s="25"/>
      <c r="H2" s="25"/>
      <c r="I2" s="10" t="s">
        <v>25</v>
      </c>
      <c r="J2" s="34" t="s">
        <v>33</v>
      </c>
      <c r="K2" s="203" t="s">
        <v>55</v>
      </c>
      <c r="L2" s="202" t="s">
        <v>124</v>
      </c>
      <c r="M2" s="25"/>
      <c r="N2" s="25"/>
      <c r="O2" s="25"/>
      <c r="P2" s="25"/>
      <c r="Q2" s="25"/>
      <c r="R2" s="25"/>
      <c r="S2" s="25"/>
      <c r="T2" s="25"/>
      <c r="U2" s="25"/>
      <c r="V2" s="25"/>
      <c r="W2" s="25"/>
      <c r="X2" s="11"/>
      <c r="Y2" s="11"/>
      <c r="Z2" s="11"/>
      <c r="AA2" s="11"/>
      <c r="AB2" s="11"/>
      <c r="AC2" s="24"/>
      <c r="AD2" s="24"/>
      <c r="AE2" s="11"/>
      <c r="AF2" s="11"/>
      <c r="AG2" s="24"/>
      <c r="AH2" s="11"/>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row>
    <row r="3" spans="1:96" s="122" customFormat="1" x14ac:dyDescent="0.2">
      <c r="A3" s="24"/>
      <c r="B3" s="24"/>
      <c r="C3" s="14" t="str">
        <f ca="1">IFERROR(MID(CELL("filename",B2),FIND("]",CELL("filename",B2))+1,255),"")</f>
        <v>Input| Projects</v>
      </c>
      <c r="D3" s="24"/>
      <c r="E3" s="24"/>
      <c r="F3" s="24"/>
      <c r="G3" s="24"/>
      <c r="H3" s="24"/>
      <c r="I3" s="11"/>
      <c r="J3" s="11"/>
      <c r="K3" s="11"/>
      <c r="L3" s="11"/>
      <c r="M3" s="11"/>
      <c r="N3" s="11"/>
      <c r="O3" s="11"/>
      <c r="P3" s="24"/>
      <c r="Q3" s="11"/>
      <c r="R3" s="11"/>
      <c r="S3" s="11"/>
      <c r="T3" s="11"/>
      <c r="U3" s="11"/>
      <c r="V3" s="11"/>
      <c r="W3" s="11"/>
      <c r="X3" s="11"/>
      <c r="Y3" s="11"/>
      <c r="Z3" s="11"/>
      <c r="AA3" s="11"/>
      <c r="AB3" s="11"/>
      <c r="AC3" s="24"/>
      <c r="AD3" s="24"/>
      <c r="AE3" s="11"/>
      <c r="AF3" s="11"/>
      <c r="AG3" s="24"/>
      <c r="AH3" s="11"/>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row>
    <row r="4" spans="1:96" ht="12.75" customHeight="1" x14ac:dyDescent="0.2">
      <c r="H4" s="67"/>
      <c r="I4" s="67"/>
      <c r="J4" s="67"/>
      <c r="K4" s="67"/>
      <c r="L4" s="67"/>
      <c r="M4" s="67"/>
      <c r="N4" s="67"/>
      <c r="O4" s="67"/>
      <c r="P4" s="67"/>
      <c r="Q4" s="67"/>
      <c r="R4" s="67"/>
      <c r="S4" s="67"/>
      <c r="T4" s="67"/>
      <c r="U4" s="67"/>
      <c r="V4" s="67"/>
      <c r="W4" s="67"/>
      <c r="X4" s="67"/>
      <c r="AB4" s="67"/>
      <c r="AE4" s="67"/>
      <c r="AF4" s="67"/>
      <c r="AH4" s="67"/>
    </row>
    <row r="5" spans="1:96" ht="12.75" customHeight="1" x14ac:dyDescent="0.2">
      <c r="I5" s="262" t="str">
        <f>"Total annual direct costs excl. type 2 capcons, unescalated (note: please include type 1 capital contributions as defined in table "&amp;LEFT('Input| Type 2 capcons'!B5,2)&amp;" and rebates where applicable)"</f>
        <v>Total annual direct costs excl. type 2 capcons, unescalated (note: please include type 1 capital contributions as defined in table 24 and rebates where applicable)</v>
      </c>
      <c r="J5" s="262"/>
      <c r="K5" s="262"/>
      <c r="L5" s="262"/>
      <c r="M5" s="262"/>
      <c r="N5" s="262"/>
      <c r="O5" s="262"/>
      <c r="Q5" s="262" t="str">
        <f>"Total annual type 1 capital contributions, direct costs, unescalated (note: see table "&amp;LEFT('Input| Type 2 capcons'!B5,2)&amp;" for definitions of type 1 and 2 capcons)"</f>
        <v>Total annual type 1 capital contributions, direct costs, unescalated (note: see table 24 for definitions of type 1 and 2 capcons)</v>
      </c>
      <c r="R5" s="262"/>
      <c r="S5" s="262"/>
      <c r="T5" s="262"/>
      <c r="U5" s="262"/>
      <c r="V5" s="262"/>
      <c r="W5" s="262"/>
      <c r="X5" s="67"/>
      <c r="AA5" s="239"/>
      <c r="AB5" s="67"/>
      <c r="AE5" s="67"/>
      <c r="AF5" s="52">
        <f>IF(SUM(AF10:AF1005)=0,0,IF(SUM(AF10:AF1005)=1,0,1))</f>
        <v>0</v>
      </c>
      <c r="AG5" s="52">
        <f>IF(SUM(AG10:AG1005)=0,0,IF(SUM(AG10:AG1005)=1,0,1))</f>
        <v>0</v>
      </c>
      <c r="AH5" s="67"/>
    </row>
    <row r="6" spans="1:96" ht="15.75" customHeight="1" x14ac:dyDescent="0.2">
      <c r="I6" s="28">
        <f t="shared" ref="I6:O6" si="0">SUM(I10:I1005)</f>
        <v>772900.15363312257</v>
      </c>
      <c r="J6" s="28"/>
      <c r="K6" s="28">
        <f t="shared" si="0"/>
        <v>0</v>
      </c>
      <c r="L6" s="28">
        <f t="shared" si="0"/>
        <v>0</v>
      </c>
      <c r="M6" s="28">
        <f t="shared" si="0"/>
        <v>0</v>
      </c>
      <c r="N6" s="28">
        <f t="shared" si="0"/>
        <v>0</v>
      </c>
      <c r="O6" s="28">
        <f t="shared" si="0"/>
        <v>0</v>
      </c>
      <c r="P6" s="78"/>
      <c r="Q6" s="28">
        <f t="shared" ref="Q6:W6" si="1">SUM(Q10:Q1005)</f>
        <v>116313.08521999998</v>
      </c>
      <c r="R6" s="28">
        <f t="shared" si="1"/>
        <v>0</v>
      </c>
      <c r="S6" s="28">
        <f t="shared" si="1"/>
        <v>0</v>
      </c>
      <c r="T6" s="28">
        <f t="shared" si="1"/>
        <v>0</v>
      </c>
      <c r="U6" s="28">
        <f t="shared" si="1"/>
        <v>0</v>
      </c>
      <c r="V6" s="28">
        <f t="shared" si="1"/>
        <v>0</v>
      </c>
      <c r="W6" s="28">
        <f t="shared" si="1"/>
        <v>0</v>
      </c>
      <c r="Y6" s="240"/>
      <c r="Z6" s="241"/>
      <c r="AF6" s="267" t="str">
        <f>"NOTE: fill in table only if you select 'DNSP defined' overhead allocation in table "&amp;LEFT('Input| Overheads'!B40,2)</f>
        <v>NOTE: fill in table only if you select 'DNSP defined' overhead allocation in table 35</v>
      </c>
      <c r="AG6" s="267"/>
      <c r="AS6" s="47">
        <v>1</v>
      </c>
      <c r="AT6" s="47">
        <f>AS6+1</f>
        <v>2</v>
      </c>
      <c r="AU6" s="47">
        <f t="shared" ref="AU6:BQ6" si="2">AT6+1</f>
        <v>3</v>
      </c>
      <c r="AV6" s="47">
        <f t="shared" si="2"/>
        <v>4</v>
      </c>
      <c r="AW6" s="47">
        <f t="shared" si="2"/>
        <v>5</v>
      </c>
      <c r="AX6" s="47">
        <f t="shared" si="2"/>
        <v>6</v>
      </c>
      <c r="AY6" s="47">
        <f t="shared" si="2"/>
        <v>7</v>
      </c>
      <c r="AZ6" s="47">
        <f t="shared" si="2"/>
        <v>8</v>
      </c>
      <c r="BA6" s="47">
        <f t="shared" si="2"/>
        <v>9</v>
      </c>
      <c r="BB6" s="47">
        <f t="shared" si="2"/>
        <v>10</v>
      </c>
      <c r="BC6" s="47">
        <f t="shared" si="2"/>
        <v>11</v>
      </c>
      <c r="BD6" s="47">
        <f t="shared" si="2"/>
        <v>12</v>
      </c>
      <c r="BE6" s="47">
        <f t="shared" si="2"/>
        <v>13</v>
      </c>
      <c r="BF6" s="47">
        <f t="shared" si="2"/>
        <v>14</v>
      </c>
      <c r="BG6" s="47">
        <f t="shared" si="2"/>
        <v>15</v>
      </c>
      <c r="BH6" s="47">
        <f t="shared" si="2"/>
        <v>16</v>
      </c>
      <c r="BI6" s="47">
        <f t="shared" si="2"/>
        <v>17</v>
      </c>
      <c r="BJ6" s="47">
        <f t="shared" si="2"/>
        <v>18</v>
      </c>
      <c r="BK6" s="47">
        <f t="shared" si="2"/>
        <v>19</v>
      </c>
      <c r="BL6" s="47">
        <f t="shared" si="2"/>
        <v>20</v>
      </c>
      <c r="BM6" s="47">
        <f t="shared" si="2"/>
        <v>21</v>
      </c>
      <c r="BN6" s="47">
        <f t="shared" si="2"/>
        <v>22</v>
      </c>
      <c r="BO6" s="47">
        <f t="shared" si="2"/>
        <v>23</v>
      </c>
      <c r="BP6" s="47">
        <f t="shared" si="2"/>
        <v>24</v>
      </c>
      <c r="BQ6" s="47">
        <f t="shared" si="2"/>
        <v>25</v>
      </c>
      <c r="BR6" s="47">
        <f t="shared" ref="BR6:CP6" si="3">BQ6+1</f>
        <v>26</v>
      </c>
      <c r="BS6" s="47">
        <f t="shared" si="3"/>
        <v>27</v>
      </c>
      <c r="BT6" s="47">
        <f t="shared" si="3"/>
        <v>28</v>
      </c>
      <c r="BU6" s="47">
        <f t="shared" si="3"/>
        <v>29</v>
      </c>
      <c r="BV6" s="47">
        <f t="shared" si="3"/>
        <v>30</v>
      </c>
      <c r="BW6" s="47">
        <f t="shared" si="3"/>
        <v>31</v>
      </c>
      <c r="BX6" s="47">
        <f t="shared" si="3"/>
        <v>32</v>
      </c>
      <c r="BY6" s="47">
        <f t="shared" si="3"/>
        <v>33</v>
      </c>
      <c r="BZ6" s="47">
        <f t="shared" si="3"/>
        <v>34</v>
      </c>
      <c r="CA6" s="47">
        <f t="shared" si="3"/>
        <v>35</v>
      </c>
      <c r="CB6" s="47">
        <f t="shared" si="3"/>
        <v>36</v>
      </c>
      <c r="CC6" s="47">
        <f t="shared" si="3"/>
        <v>37</v>
      </c>
      <c r="CD6" s="47">
        <f t="shared" si="3"/>
        <v>38</v>
      </c>
      <c r="CE6" s="47">
        <f t="shared" si="3"/>
        <v>39</v>
      </c>
      <c r="CF6" s="47">
        <f t="shared" si="3"/>
        <v>40</v>
      </c>
      <c r="CG6" s="47">
        <f t="shared" si="3"/>
        <v>41</v>
      </c>
      <c r="CH6" s="47">
        <f t="shared" si="3"/>
        <v>42</v>
      </c>
      <c r="CI6" s="47">
        <f t="shared" si="3"/>
        <v>43</v>
      </c>
      <c r="CJ6" s="47">
        <f t="shared" si="3"/>
        <v>44</v>
      </c>
      <c r="CK6" s="47">
        <f t="shared" si="3"/>
        <v>45</v>
      </c>
      <c r="CL6" s="47">
        <f t="shared" si="3"/>
        <v>46</v>
      </c>
      <c r="CM6" s="47">
        <f t="shared" si="3"/>
        <v>47</v>
      </c>
      <c r="CN6" s="47">
        <f t="shared" si="3"/>
        <v>48</v>
      </c>
      <c r="CO6" s="47">
        <f t="shared" si="3"/>
        <v>49</v>
      </c>
      <c r="CP6" s="47">
        <f t="shared" si="3"/>
        <v>50</v>
      </c>
    </row>
    <row r="7" spans="1:96" ht="15" x14ac:dyDescent="0.25">
      <c r="A7" s="2"/>
      <c r="B7" s="5"/>
      <c r="C7" s="263" t="str">
        <f>LEFT('Input| Escalations'!B21,2)+1&amp;". Project Details"</f>
        <v>13. Project Details</v>
      </c>
      <c r="D7" s="263"/>
      <c r="F7" s="264" t="str">
        <f>LEFT(C7,2)+1&amp;". RIN and optional DNSP mapping categories"</f>
        <v>14. RIN and optional DNSP mapping categories</v>
      </c>
      <c r="G7" s="264"/>
      <c r="H7" s="56"/>
      <c r="I7" s="266" t="str">
        <f>IFERROR(LEFT(F7,2)+1&amp;". Unescalated direct costs (excluding type 2 capital contributions) ($'000s "&amp;'Input| Escalations'!$D$9&amp;" "&amp;'Input| Escalations'!$E$9&amp;")","")</f>
        <v>15. Unescalated direct costs (excluding type 2 capital contributions) ($'000s 2022-23 December)</v>
      </c>
      <c r="J7" s="266"/>
      <c r="K7" s="266"/>
      <c r="L7" s="266"/>
      <c r="M7" s="266"/>
      <c r="N7" s="266"/>
      <c r="O7" s="266"/>
      <c r="P7" s="56"/>
      <c r="Q7" s="266" t="str">
        <f>LEFT(I7,2)+1&amp;". Type 1 capital contributions included in table "&amp;LEFT(I7,2)&amp;" ($'000s "&amp;'Input| Escalations'!$D$9&amp;" "&amp;'Input| Escalations'!$E$9&amp;")"</f>
        <v>16. Type 1 capital contributions included in table 15 ($'000s 2022-23 December)</v>
      </c>
      <c r="R7" s="266"/>
      <c r="S7" s="266"/>
      <c r="T7" s="266"/>
      <c r="U7" s="266"/>
      <c r="V7" s="266"/>
      <c r="W7" s="266"/>
      <c r="Y7" s="265" t="str">
        <f>LEFT(Q7,2)+1&amp;". Cost components as % of direct costs "</f>
        <v xml:space="preserve">17. Cost components as % of direct costs </v>
      </c>
      <c r="Z7" s="265"/>
      <c r="AA7" s="265"/>
      <c r="AC7" s="264" t="str">
        <f>LEFT(Y7,2)+1&amp;". Capitalised overheads allocation"</f>
        <v>18. Capitalised overheads allocation</v>
      </c>
      <c r="AD7" s="264"/>
      <c r="AF7" s="264" t="str">
        <f>LEFT(AC7,2)+1&amp;". Allocation of capitalised overheads - DNSP defined"</f>
        <v>19. Allocation of capitalised overheads - DNSP defined</v>
      </c>
      <c r="AG7" s="264"/>
      <c r="AI7" s="264" t="str">
        <f>LEFT(AF7,2)+1&amp;". AER categories as % of direct costs (i.e. total costs reported in table "&amp;LEFT(I7,2)&amp; ", excluding capitalised overheads)"</f>
        <v>20. AER categories as % of direct costs (i.e. total costs reported in table 15, excluding capitalised overheads)</v>
      </c>
      <c r="AJ7" s="264"/>
      <c r="AK7" s="264"/>
      <c r="AL7" s="264"/>
      <c r="AM7" s="264"/>
      <c r="AN7" s="264"/>
      <c r="AO7" s="264"/>
      <c r="AP7" s="264"/>
      <c r="AQ7" s="264"/>
      <c r="AS7" s="264" t="str">
        <f>LEFT(AI7,2)+1&amp;". PTRM asset classes as % of direct costs (i.e. total costs reported in table "&amp;LEFT(I7,2)&amp; ", excluding capitalised overheads)"</f>
        <v>21. PTRM asset classes as % of direct costs (i.e. total costs reported in table 15, excluding capitalised overheads)</v>
      </c>
      <c r="AT7" s="264"/>
      <c r="AU7" s="264"/>
      <c r="AV7" s="264"/>
      <c r="AW7" s="264"/>
      <c r="AX7" s="264"/>
      <c r="AY7" s="264"/>
      <c r="AZ7" s="264"/>
      <c r="BA7" s="264"/>
      <c r="BB7" s="264"/>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row>
    <row r="8" spans="1:96" x14ac:dyDescent="0.2">
      <c r="A8" s="9"/>
      <c r="AB8" s="150">
        <f>IF(SUM(AB10:AB1005)=0,0,1)</f>
        <v>0</v>
      </c>
      <c r="AF8" s="261" t="s">
        <v>117</v>
      </c>
      <c r="AG8" s="261"/>
      <c r="AR8" s="150">
        <f>IF(SUM(AR10:AR1005)=0,0,1)</f>
        <v>0</v>
      </c>
      <c r="AS8" s="47" t="str">
        <f>IFERROR(IF(VLOOKUP(AS$6,'Input| Setup'!$D$8:$F$57,3,0)=0,"",VLOOKUP(AS$6,'Input| Setup'!$D$8:$F$57,3,0)),"")</f>
        <v>Dx</v>
      </c>
      <c r="AT8" s="47" t="str">
        <f>IFERROR(IF(VLOOKUP(AT$6,'Input| Setup'!$D$8:$F$57,3,0)=0,"",VLOOKUP(AT$6,'Input| Setup'!$D$8:$F$57,3,0)),"")</f>
        <v>Dx</v>
      </c>
      <c r="AU8" s="47" t="str">
        <f>IFERROR(IF(VLOOKUP(AU$6,'Input| Setup'!$D$8:$F$57,3,0)=0,"",VLOOKUP(AU$6,'Input| Setup'!$D$8:$F$57,3,0)),"")</f>
        <v>Dx</v>
      </c>
      <c r="AV8" s="47" t="str">
        <f>IFERROR(IF(VLOOKUP(AV$6,'Input| Setup'!$D$8:$F$57,3,0)=0,"",VLOOKUP(AV$6,'Input| Setup'!$D$8:$F$57,3,0)),"")</f>
        <v>Dx</v>
      </c>
      <c r="AW8" s="47" t="str">
        <f>IFERROR(IF(VLOOKUP(AW$6,'Input| Setup'!$D$8:$F$57,3,0)=0,"",VLOOKUP(AW$6,'Input| Setup'!$D$8:$F$57,3,0)),"")</f>
        <v>Dx</v>
      </c>
      <c r="AX8" s="47" t="str">
        <f>IFERROR(IF(VLOOKUP(AX$6,'Input| Setup'!$D$8:$F$57,3,0)=0,"",VLOOKUP(AX$6,'Input| Setup'!$D$8:$F$57,3,0)),"")</f>
        <v>Dx</v>
      </c>
      <c r="AY8" s="47" t="str">
        <f>IFERROR(IF(VLOOKUP(AY$6,'Input| Setup'!$D$8:$F$57,3,0)=0,"",VLOOKUP(AY$6,'Input| Setup'!$D$8:$F$57,3,0)),"")</f>
        <v>Dx</v>
      </c>
      <c r="AZ8" s="47" t="str">
        <f>IFERROR(IF(VLOOKUP(AZ$6,'Input| Setup'!$D$8:$F$57,3,0)=0,"",VLOOKUP(AZ$6,'Input| Setup'!$D$8:$F$57,3,0)),"")</f>
        <v>Dx</v>
      </c>
      <c r="BA8" s="47" t="str">
        <f>IFERROR(IF(VLOOKUP(BA$6,'Input| Setup'!$D$8:$F$57,3,0)=0,"",VLOOKUP(BA$6,'Input| Setup'!$D$8:$F$57,3,0)),"")</f>
        <v>Dx</v>
      </c>
      <c r="BB8" s="47" t="str">
        <f>IFERROR(IF(VLOOKUP(BB$6,'Input| Setup'!$D$8:$F$57,3,0)=0,"",VLOOKUP(BB$6,'Input| Setup'!$D$8:$F$57,3,0)),"")</f>
        <v>Dx</v>
      </c>
      <c r="BC8" s="47" t="str">
        <f>IFERROR(IF(VLOOKUP(BC$6,'Input| Setup'!$D$8:$F$57,3,0)=0,"",VLOOKUP(BC$6,'Input| Setup'!$D$8:$F$57,3,0)),"")</f>
        <v>Dx</v>
      </c>
      <c r="BD8" s="47" t="str">
        <f>IFERROR(IF(VLOOKUP(BD$6,'Input| Setup'!$D$8:$F$57,3,0)=0,"",VLOOKUP(BD$6,'Input| Setup'!$D$8:$F$57,3,0)),"")</f>
        <v>Dx</v>
      </c>
      <c r="BE8" s="47" t="str">
        <f>IFERROR(IF(VLOOKUP(BE$6,'Input| Setup'!$D$8:$F$57,3,0)=0,"",VLOOKUP(BE$6,'Input| Setup'!$D$8:$F$57,3,0)),"")</f>
        <v>Dx</v>
      </c>
      <c r="BF8" s="47" t="str">
        <f>IFERROR(IF(VLOOKUP(BF$6,'Input| Setup'!$D$8:$F$57,3,0)=0,"",VLOOKUP(BF$6,'Input| Setup'!$D$8:$F$57,3,0)),"")</f>
        <v>Dx</v>
      </c>
      <c r="BG8" s="47" t="str">
        <f>IFERROR(IF(VLOOKUP(BG$6,'Input| Setup'!$D$8:$F$57,3,0)=0,"",VLOOKUP(BG$6,'Input| Setup'!$D$8:$F$57,3,0)),"")</f>
        <v>Dx</v>
      </c>
      <c r="BH8" s="47" t="str">
        <f>IFERROR(IF(VLOOKUP(BH$6,'Input| Setup'!$D$8:$F$57,3,0)=0,"",VLOOKUP(BH$6,'Input| Setup'!$D$8:$F$57,3,0)),"")</f>
        <v>Dx</v>
      </c>
      <c r="BI8" s="47" t="str">
        <f>IFERROR(IF(VLOOKUP(BI$6,'Input| Setup'!$D$8:$F$57,3,0)=0,"",VLOOKUP(BI$6,'Input| Setup'!$D$8:$F$57,3,0)),"")</f>
        <v>Dx</v>
      </c>
      <c r="BJ8" s="47" t="str">
        <f>IFERROR(IF(VLOOKUP(BJ$6,'Input| Setup'!$D$8:$F$57,3,0)=0,"",VLOOKUP(BJ$6,'Input| Setup'!$D$8:$F$57,3,0)),"")</f>
        <v>Dx</v>
      </c>
      <c r="BK8" s="47" t="str">
        <f>IFERROR(IF(VLOOKUP(BK$6,'Input| Setup'!$D$8:$F$57,3,0)=0,"",VLOOKUP(BK$6,'Input| Setup'!$D$8:$F$57,3,0)),"")</f>
        <v>Dx</v>
      </c>
      <c r="BL8" s="47" t="str">
        <f>IFERROR(IF(VLOOKUP(BL$6,'Input| Setup'!$D$8:$F$57,3,0)=0,"",VLOOKUP(BL$6,'Input| Setup'!$D$8:$F$57,3,0)),"")</f>
        <v>Tx</v>
      </c>
      <c r="BM8" s="47" t="str">
        <f>IFERROR(IF(VLOOKUP(BM$6,'Input| Setup'!$D$8:$F$57,3,0)=0,"",VLOOKUP(BM$6,'Input| Setup'!$D$8:$F$57,3,0)),"")</f>
        <v>Tx</v>
      </c>
      <c r="BN8" s="47" t="str">
        <f>IFERROR(IF(VLOOKUP(BN$6,'Input| Setup'!$D$8:$F$57,3,0)=0,"",VLOOKUP(BN$6,'Input| Setup'!$D$8:$F$57,3,0)),"")</f>
        <v>Tx</v>
      </c>
      <c r="BO8" s="47" t="str">
        <f>IFERROR(IF(VLOOKUP(BO$6,'Input| Setup'!$D$8:$F$57,3,0)=0,"",VLOOKUP(BO$6,'Input| Setup'!$D$8:$F$57,3,0)),"")</f>
        <v>Tx</v>
      </c>
      <c r="BP8" s="47" t="str">
        <f>IFERROR(IF(VLOOKUP(BP$6,'Input| Setup'!$D$8:$F$57,3,0)=0,"",VLOOKUP(BP$6,'Input| Setup'!$D$8:$F$57,3,0)),"")</f>
        <v>Tx</v>
      </c>
      <c r="BQ8" s="47" t="str">
        <f>IFERROR(IF(VLOOKUP(BQ$6,'Input| Setup'!$D$8:$F$57,3,0)=0,"",VLOOKUP(BQ$6,'Input| Setup'!$D$8:$F$57,3,0)),"")</f>
        <v>Tx</v>
      </c>
      <c r="BR8" s="47" t="str">
        <f>IFERROR(IF(VLOOKUP(BR$6,'Input| Setup'!$D$8:$F$57,3,0)=0,"",VLOOKUP(BR$6,'Input| Setup'!$D$8:$F$57,3,0)),"")</f>
        <v>Tx</v>
      </c>
      <c r="BS8" s="47" t="str">
        <f>IFERROR(IF(VLOOKUP(BS$6,'Input| Setup'!$D$8:$F$57,3,0)=0,"",VLOOKUP(BS$6,'Input| Setup'!$D$8:$F$57,3,0)),"")</f>
        <v>Tx</v>
      </c>
      <c r="BT8" s="47" t="str">
        <f>IFERROR(IF(VLOOKUP(BT$6,'Input| Setup'!$D$8:$F$57,3,0)=0,"",VLOOKUP(BT$6,'Input| Setup'!$D$8:$F$57,3,0)),"")</f>
        <v>Tx</v>
      </c>
      <c r="BU8" s="47" t="str">
        <f>IFERROR(IF(VLOOKUP(BU$6,'Input| Setup'!$D$8:$F$57,3,0)=0,"",VLOOKUP(BU$6,'Input| Setup'!$D$8:$F$57,3,0)),"")</f>
        <v>Tx</v>
      </c>
      <c r="BV8" s="47" t="str">
        <f>IFERROR(IF(VLOOKUP(BV$6,'Input| Setup'!$D$8:$F$57,3,0)=0,"",VLOOKUP(BV$6,'Input| Setup'!$D$8:$F$57,3,0)),"")</f>
        <v>Tx</v>
      </c>
      <c r="BW8" s="47" t="str">
        <f>IFERROR(IF(VLOOKUP(BW$6,'Input| Setup'!$D$8:$F$57,3,0)=0,"",VLOOKUP(BW$6,'Input| Setup'!$D$8:$F$57,3,0)),"")</f>
        <v>Tx</v>
      </c>
      <c r="BX8" s="47" t="str">
        <f>IFERROR(IF(VLOOKUP(BX$6,'Input| Setup'!$D$8:$F$57,3,0)=0,"",VLOOKUP(BX$6,'Input| Setup'!$D$8:$F$57,3,0)),"")</f>
        <v>Tx</v>
      </c>
      <c r="BY8" s="47" t="str">
        <f>IFERROR(IF(VLOOKUP(BY$6,'Input| Setup'!$D$8:$F$57,3,0)=0,"",VLOOKUP(BY$6,'Input| Setup'!$D$8:$F$57,3,0)),"")</f>
        <v>Tx</v>
      </c>
      <c r="BZ8" s="47" t="str">
        <f>IFERROR(IF(VLOOKUP(BZ$6,'Input| Setup'!$D$8:$F$57,3,0)=0,"",VLOOKUP(BZ$6,'Input| Setup'!$D$8:$F$57,3,0)),"")</f>
        <v>Tx</v>
      </c>
      <c r="CA8" s="47" t="str">
        <f>IFERROR(IF(VLOOKUP(CA$6,'Input| Setup'!$D$8:$F$57,3,0)=0,"",VLOOKUP(CA$6,'Input| Setup'!$D$8:$F$57,3,0)),"")</f>
        <v>Tx</v>
      </c>
      <c r="CB8" s="47" t="str">
        <f>IFERROR(IF(VLOOKUP(CB$6,'Input| Setup'!$D$8:$F$57,3,0)=0,"",VLOOKUP(CB$6,'Input| Setup'!$D$8:$F$57,3,0)),"")</f>
        <v>Tx</v>
      </c>
      <c r="CC8" s="47" t="str">
        <f>IFERROR(IF(VLOOKUP(CC$6,'Input| Setup'!$D$8:$F$57,3,0)=0,"",VLOOKUP(CC$6,'Input| Setup'!$D$8:$F$57,3,0)),"")</f>
        <v>Tx</v>
      </c>
      <c r="CD8" s="47" t="str">
        <f>IFERROR(IF(VLOOKUP(CD$6,'Input| Setup'!$D$8:$F$57,3,0)=0,"",VLOOKUP(CD$6,'Input| Setup'!$D$8:$F$57,3,0)),"")</f>
        <v>Tx</v>
      </c>
      <c r="CE8" s="47" t="str">
        <f>IFERROR(IF(VLOOKUP(CE$6,'Input| Setup'!$D$8:$F$57,3,0)=0,"",VLOOKUP(CE$6,'Input| Setup'!$D$8:$F$57,3,0)),"")</f>
        <v>Tx</v>
      </c>
      <c r="CF8" s="47" t="str">
        <f>IFERROR(IF(VLOOKUP(CF$6,'Input| Setup'!$D$8:$F$57,3,0)=0,"",VLOOKUP(CF$6,'Input| Setup'!$D$8:$F$57,3,0)),"")</f>
        <v>Tx</v>
      </c>
      <c r="CG8" s="47" t="str">
        <f>IFERROR(IF(VLOOKUP(CG$6,'Input| Setup'!$D$8:$F$57,3,0)=0,"",VLOOKUP(CG$6,'Input| Setup'!$D$8:$F$57,3,0)),"")</f>
        <v/>
      </c>
      <c r="CH8" s="47" t="str">
        <f>IFERROR(IF(VLOOKUP(CH$6,'Input| Setup'!$D$8:$F$57,3,0)=0,"",VLOOKUP(CH$6,'Input| Setup'!$D$8:$F$57,3,0)),"")</f>
        <v/>
      </c>
      <c r="CI8" s="47" t="str">
        <f>IFERROR(IF(VLOOKUP(CI$6,'Input| Setup'!$D$8:$F$57,3,0)=0,"",VLOOKUP(CI$6,'Input| Setup'!$D$8:$F$57,3,0)),"")</f>
        <v/>
      </c>
      <c r="CJ8" s="47" t="str">
        <f>IFERROR(IF(VLOOKUP(CJ$6,'Input| Setup'!$D$8:$F$57,3,0)=0,"",VLOOKUP(CJ$6,'Input| Setup'!$D$8:$F$57,3,0)),"")</f>
        <v/>
      </c>
      <c r="CK8" s="47" t="str">
        <f>IFERROR(IF(VLOOKUP(CK$6,'Input| Setup'!$D$8:$F$57,3,0)=0,"",VLOOKUP(CK$6,'Input| Setup'!$D$8:$F$57,3,0)),"")</f>
        <v/>
      </c>
      <c r="CL8" s="47" t="str">
        <f>IFERROR(IF(VLOOKUP(CL$6,'Input| Setup'!$D$8:$F$57,3,0)=0,"",VLOOKUP(CL$6,'Input| Setup'!$D$8:$F$57,3,0)),"")</f>
        <v/>
      </c>
      <c r="CM8" s="47" t="str">
        <f>IFERROR(IF(VLOOKUP(CM$6,'Input| Setup'!$D$8:$F$57,3,0)=0,"",VLOOKUP(CM$6,'Input| Setup'!$D$8:$F$57,3,0)),"")</f>
        <v/>
      </c>
      <c r="CN8" s="47" t="str">
        <f>IFERROR(IF(VLOOKUP(CN$6,'Input| Setup'!$D$8:$F$57,3,0)=0,"",VLOOKUP(CN$6,'Input| Setup'!$D$8:$F$57,3,0)),"")</f>
        <v/>
      </c>
      <c r="CO8" s="47" t="str">
        <f>IFERROR(IF(VLOOKUP(CO$6,'Input| Setup'!$D$8:$F$57,3,0)=0,"",VLOOKUP(CO$6,'Input| Setup'!$D$8:$F$57,3,0)),"")</f>
        <v/>
      </c>
      <c r="CP8" s="47" t="str">
        <f>IFERROR(IF(VLOOKUP(CP$6,'Input| Setup'!$D$8:$F$57,3,0)=0,"",VLOOKUP(CP$6,'Input| Setup'!$D$8:$F$57,3,0)),"")</f>
        <v/>
      </c>
      <c r="CQ8" s="244">
        <f>IF(SUM(CQ10:CQ1005)=0,0,1)</f>
        <v>0</v>
      </c>
    </row>
    <row r="9" spans="1:96" s="75" customFormat="1" x14ac:dyDescent="0.2">
      <c r="A9" s="47"/>
      <c r="B9" s="27"/>
      <c r="C9" s="179" t="s">
        <v>14</v>
      </c>
      <c r="D9" s="179" t="s">
        <v>15</v>
      </c>
      <c r="E9" s="67"/>
      <c r="F9" s="179" t="str">
        <f>MID('Input| Setup'!B18, 4, LEN('Input| Setup'!B18))</f>
        <v>RIN categories</v>
      </c>
      <c r="G9" s="179" t="s">
        <v>108</v>
      </c>
      <c r="H9"/>
      <c r="I9" s="179" t="str">
        <f>IFERROR('Input| Escalations'!H23,"")</f>
        <v>2022-23</v>
      </c>
      <c r="J9" s="179" t="str">
        <f>IFERROR('Input| Escalations'!I23,"")</f>
        <v>2023-24</v>
      </c>
      <c r="K9" s="179" t="str">
        <f>IFERROR('Input| Escalations'!J23,"")</f>
        <v>2024-25</v>
      </c>
      <c r="L9" s="179" t="str">
        <f>IFERROR('Input| Escalations'!K23,"")</f>
        <v>2025-26</v>
      </c>
      <c r="M9" s="179" t="str">
        <f>IFERROR('Input| Escalations'!L23,"")</f>
        <v>2026-27</v>
      </c>
      <c r="N9" s="179" t="str">
        <f>IFERROR('Input| Escalations'!M23,"")</f>
        <v>2027-28</v>
      </c>
      <c r="O9" s="179" t="str">
        <f>IFERROR('Input| Escalations'!N23,"")</f>
        <v>2028-29</v>
      </c>
      <c r="P9"/>
      <c r="Q9" s="179" t="str">
        <f>IFERROR('Input| Escalations'!H23,"")</f>
        <v>2022-23</v>
      </c>
      <c r="R9" s="179" t="str">
        <f>IFERROR('Input| Escalations'!I23,"")</f>
        <v>2023-24</v>
      </c>
      <c r="S9" s="179" t="str">
        <f>IFERROR('Input| Escalations'!J23,"")</f>
        <v>2024-25</v>
      </c>
      <c r="T9" s="179" t="str">
        <f>IFERROR('Input| Escalations'!K23,"")</f>
        <v>2025-26</v>
      </c>
      <c r="U9" s="179" t="str">
        <f>IFERROR('Input| Escalations'!L23,"")</f>
        <v>2026-27</v>
      </c>
      <c r="V9" s="179" t="str">
        <f>IFERROR('Input| Escalations'!M23,"")</f>
        <v>2027-28</v>
      </c>
      <c r="W9" s="179" t="str">
        <f>IFERROR('Input| Escalations'!N23,"")</f>
        <v>2028-29</v>
      </c>
      <c r="X9" s="41"/>
      <c r="Y9" s="179" t="s">
        <v>30</v>
      </c>
      <c r="Z9" s="179" t="s">
        <v>91</v>
      </c>
      <c r="AA9" s="179" t="s">
        <v>92</v>
      </c>
      <c r="AB9" s="67"/>
      <c r="AC9" s="179" t="s">
        <v>16</v>
      </c>
      <c r="AD9" s="179" t="s">
        <v>17</v>
      </c>
      <c r="AE9" s="41"/>
      <c r="AF9" s="179" t="s">
        <v>122</v>
      </c>
      <c r="AG9" s="179" t="s">
        <v>123</v>
      </c>
      <c r="AH9" s="41"/>
      <c r="AI9" s="179" t="str">
        <f>IF('Input| Setup'!B28="","!Check",'Input| Setup'!B28)</f>
        <v>Replacement</v>
      </c>
      <c r="AJ9" s="179" t="str">
        <f>IF('Input| Setup'!B29="","!Check",'Input| Setup'!B29)</f>
        <v>DER capex</v>
      </c>
      <c r="AK9" s="179" t="str">
        <f>IF('Input| Setup'!B30="","!Check",'Input| Setup'!B30)</f>
        <v>Augmentation</v>
      </c>
      <c r="AL9" s="179" t="str">
        <f>IF('Input| Setup'!B31="","!Check",'Input| Setup'!B31)</f>
        <v>Connections</v>
      </c>
      <c r="AM9" s="179" t="str">
        <f>IF('Input| Setup'!B32="","!Check",'Input| Setup'!B32)</f>
        <v>ICT capex</v>
      </c>
      <c r="AN9" s="179" t="str">
        <f>IF('Input| Setup'!B33="","!Check",'Input| Setup'!B33)</f>
        <v>Property capex</v>
      </c>
      <c r="AO9" s="179" t="str">
        <f>IF('Input| Setup'!B34="","!Check",'Input| Setup'!B34)</f>
        <v>Fleet capex</v>
      </c>
      <c r="AP9" s="179" t="str">
        <f>IF('Input| Setup'!B35="","!Check",'Input| Setup'!B35)</f>
        <v>Other Non-network capex</v>
      </c>
      <c r="AQ9" s="179" t="str">
        <f>IF('Input| Setup'!B36="","!Check",'Input| Setup'!B36)</f>
        <v>Capitalised network overhead</v>
      </c>
      <c r="AR9"/>
      <c r="AS9" s="179" t="str">
        <f>IFERROR(IF(VLOOKUP(AS$6,'Input| Setup'!$D$8:$E$57,2,0)=0,"",VLOOKUP(AS$6,'Input| Setup'!$D$8:$E$57,2,0)),"")</f>
        <v>Ancillary substation equipment (dx)</v>
      </c>
      <c r="AT9" s="179" t="str">
        <f>IF(VLOOKUP(AT$6,'Input| Setup'!$D$8:$E$57,2,0)=0,"",VLOOKUP(AT$6,'Input| Setup'!$D$8:$E$57,2,0))</f>
        <v>Buildings (non-system) (dx)</v>
      </c>
      <c r="AU9" s="179" t="str">
        <f>IFERROR(IF(VLOOKUP(AU$6,'Input| Setup'!$D$8:$E$57,2,0)=0,"",VLOOKUP(AU$6,'Input| Setup'!$D$8:$E$57,2,0)),"")</f>
        <v>Buildings (system) (dx)</v>
      </c>
      <c r="AV9" s="179" t="str">
        <f>IFERROR(IF(VLOOKUP(AV$6,'Input| Setup'!$D$8:$E$57,2,0)=0,"",VLOOKUP(AV$6,'Input| Setup'!$D$8:$E$57,2,0)),"")</f>
        <v>Cable tunnel (dx)</v>
      </c>
      <c r="AW9" s="179" t="str">
        <f>IFERROR(IF(VLOOKUP(AW$6,'Input| Setup'!$D$8:$E$57,2,0)=0,"",VLOOKUP(AW$6,'Input| Setup'!$D$8:$E$57,2,0)),"")</f>
        <v>Distribution lines and cables (dx)</v>
      </c>
      <c r="AX9" s="179" t="str">
        <f>IFERROR(IF(VLOOKUP(AX$6,'Input| Setup'!$D$8:$E$57,2,0)=0,"",VLOOKUP(AX$6,'Input| Setup'!$D$8:$E$57,2,0)),"")</f>
        <v>Furniture, fittings, plant and equipment (dx)</v>
      </c>
      <c r="AY9" s="179" t="str">
        <f>IFERROR(IF(VLOOKUP(AY$6,'Input| Setup'!$D$8:$E$57,2,0)=0,"",VLOOKUP(AY$6,'Input| Setup'!$D$8:$E$57,2,0)),"")</f>
        <v>IT systems (dx)</v>
      </c>
      <c r="AZ9" s="179" t="str">
        <f>IFERROR(IF(VLOOKUP(AZ$6,'Input| Setup'!$D$8:$E$57,2,0)=0,"",VLOOKUP(AZ$6,'Input| Setup'!$D$8:$E$57,2,0)),"")</f>
        <v>In-house software (dx)</v>
      </c>
      <c r="BA9" s="179" t="str">
        <f>IFERROR(IF(VLOOKUP(BA$6,'Input| Setup'!$D$8:$E$57,2,0)=0,"",VLOOKUP(BA$6,'Input| Setup'!$D$8:$E$57,2,0)),"")</f>
        <v>Land and Easements (dx)</v>
      </c>
      <c r="BB9" s="179" t="str">
        <f>IFERROR(IF(VLOOKUP(BB$6,'Input| Setup'!$D$8:$E$57,2,0)=0,"",VLOOKUP(BB$6,'Input| Setup'!$D$8:$E$57,2,0)),"")</f>
        <v>Low Voltage Lines and Cables (dx)</v>
      </c>
      <c r="BC9" s="179" t="str">
        <f>IFERROR(IF(VLOOKUP(BC$6,'Input| Setup'!$D$8:$E$57,2,0)=0,"",VLOOKUP(BC$6,'Input| Setup'!$D$8:$E$57,2,0)),"")</f>
        <v>Motor vehicles (dx)</v>
      </c>
      <c r="BD9" s="179" t="str">
        <f>IFERROR(IF(VLOOKUP(BD$6,'Input| Setup'!$D$8:$E$57,2,0)=0,"",VLOOKUP(BD$6,'Input| Setup'!$D$8:$E$57,2,0)),"")</f>
        <v>Sub-transmission lines and cables (dx)</v>
      </c>
      <c r="BE9" s="179" t="str">
        <f>IFERROR(IF(VLOOKUP(BE$6,'Input| Setup'!$D$8:$E$57,2,0)=0,"",VLOOKUP(BE$6,'Input| Setup'!$D$8:$E$57,2,0)),"")</f>
        <v>Substations (dx)</v>
      </c>
      <c r="BF9" s="179" t="str">
        <f>IFERROR(IF(VLOOKUP(BF$6,'Input| Setup'!$D$8:$E$57,2,0)=0,"",VLOOKUP(BF$6,'Input| Setup'!$D$8:$E$57,2,0)),"")</f>
        <v>System IT (dx)</v>
      </c>
      <c r="BG9" s="179" t="str">
        <f>IFERROR(IF(VLOOKUP(BG$6,'Input| Setup'!$D$8:$E$57,2,0)=0,"",VLOOKUP(BG$6,'Input| Setup'!$D$8:$E$57,2,0)),"")</f>
        <v>Transformers (dx)</v>
      </c>
      <c r="BH9" s="179" t="str">
        <f>IFERROR(IF(VLOOKUP(BH$6,'Input| Setup'!$D$8:$E$57,2,0)=0,"",VLOOKUP(BH$6,'Input| Setup'!$D$8:$E$57,2,0)),"")</f>
        <v>Land (non-system) (dx)</v>
      </c>
      <c r="BI9" s="179" t="str">
        <f>IFERROR(IF(VLOOKUP(BI$6,'Input| Setup'!$D$8:$E$57,2,0)=0,"",VLOOKUP(BI$6,'Input| Setup'!$D$8:$E$57,2,0)),"")</f>
        <v>Communications (digital) (dx)</v>
      </c>
      <c r="BJ9" s="179" t="str">
        <f>IFERROR(IF(VLOOKUP(BJ$6,'Input| Setup'!$D$8:$E$57,2,0)=0,"",VLOOKUP(BJ$6,'Input| Setup'!$D$8:$E$57,2,0)),"")</f>
        <v>Distribution Leases (dx)</v>
      </c>
      <c r="BK9" s="179" t="str">
        <f>IFERROR(IF(VLOOKUP(BK$6,'Input| Setup'!$D$8:$E$57,2,0)=0,"",VLOOKUP(BK$6,'Input| Setup'!$D$8:$E$57,2,0)),"")</f>
        <v>Other non system assets (dx)</v>
      </c>
      <c r="BL9" s="179" t="str">
        <f>IFERROR(IF(VLOOKUP(BL$6,'Input| Setup'!$D$8:$E$57,2,0)=0,"",VLOOKUP(BL$6,'Input| Setup'!$D$8:$E$57,2,0)),"")</f>
        <v>132kV concrete &amp; steel pole lines (tx)</v>
      </c>
      <c r="BM9" s="179" t="str">
        <f>IFERROR(IF(VLOOKUP(BM$6,'Input| Setup'!$D$8:$E$57,2,0)=0,"",VLOOKUP(BM$6,'Input| Setup'!$D$8:$E$57,2,0)),"")</f>
        <v>132kV feeders underground (tx)</v>
      </c>
      <c r="BN9" s="179" t="str">
        <f>IFERROR(IF(VLOOKUP(BN$6,'Input| Setup'!$D$8:$E$57,2,0)=0,"",VLOOKUP(BN$6,'Input| Setup'!$D$8:$E$57,2,0)),"")</f>
        <v>132kV tower lines (tx)</v>
      </c>
      <c r="BO9" s="179" t="str">
        <f>IFERROR(IF(VLOOKUP(BO$6,'Input| Setup'!$D$8:$E$57,2,0)=0,"",VLOOKUP(BO$6,'Input| Setup'!$D$8:$E$57,2,0)),"")</f>
        <v>132kV wood pole lines (tx)</v>
      </c>
      <c r="BP9" s="179" t="str">
        <f>IFERROR(IF(VLOOKUP(BP$6,'Input| Setup'!$D$8:$E$57,2,0)=0,"",VLOOKUP(BP$6,'Input| Setup'!$D$8:$E$57,2,0)),"")</f>
        <v>Ancillary substation equipment (tx)</v>
      </c>
      <c r="BQ9" s="179" t="str">
        <f>IFERROR(IF(VLOOKUP(BQ$6,'Input| Setup'!$D$8:$E$57,2,0)=0,"",VLOOKUP(BQ$6,'Input| Setup'!$D$8:$E$57,2,0)),"")</f>
        <v>Buildings (non-system) (tx)</v>
      </c>
      <c r="BR9" s="179" t="str">
        <f>IFERROR(IF(VLOOKUP(BR$6,'Input| Setup'!$D$8:$E$57,2,0)=0,"",VLOOKUP(BR$6,'Input| Setup'!$D$8:$E$57,2,0)),"")</f>
        <v>Buildings (system) (tx)</v>
      </c>
      <c r="BS9" s="179" t="str">
        <f>IFERROR(IF(VLOOKUP(BS$6,'Input| Setup'!$D$8:$E$57,2,0)=0,"",VLOOKUP(BS$6,'Input| Setup'!$D$8:$E$57,2,0)),"")</f>
        <v>Furniture, fittings, plant and equipment (tx)</v>
      </c>
      <c r="BT9" s="179" t="str">
        <f>IFERROR(IF(VLOOKUP(BT$6,'Input| Setup'!$D$8:$E$57,2,0)=0,"",VLOOKUP(BT$6,'Input| Setup'!$D$8:$E$57,2,0)),"")</f>
        <v>IT systems (tx)</v>
      </c>
      <c r="BU9" s="179" t="str">
        <f>IFERROR(IF(VLOOKUP(BU$6,'Input| Setup'!$D$8:$E$57,2,0)=0,"",VLOOKUP(BU$6,'Input| Setup'!$D$8:$E$57,2,0)),"")</f>
        <v>In-house software (tx)</v>
      </c>
      <c r="BV9" s="179" t="str">
        <f>IFERROR(IF(VLOOKUP(BV$6,'Input| Setup'!$D$8:$E$57,2,0)=0,"",VLOOKUP(BV$6,'Input| Setup'!$D$8:$E$57,2,0)),"")</f>
        <v>Motor vehicles (tx)</v>
      </c>
      <c r="BW9" s="179" t="str">
        <f>IFERROR(IF(VLOOKUP(BW$6,'Input| Setup'!$D$8:$E$57,2,0)=0,"",VLOOKUP(BW$6,'Input| Setup'!$D$8:$E$57,2,0)),"")</f>
        <v>System IT (tx)</v>
      </c>
      <c r="BX9" s="179" t="str">
        <f>IFERROR(IF(VLOOKUP(BX$6,'Input| Setup'!$D$8:$E$57,2,0)=0,"",VLOOKUP(BX$6,'Input| Setup'!$D$8:$E$57,2,0)),"")</f>
        <v>Transmission &amp; Zone land &amp; easements (tx)</v>
      </c>
      <c r="BY9" s="179" t="str">
        <f>IFERROR(IF(VLOOKUP(BY$6,'Input| Setup'!$D$8:$E$57,2,0)=0,"",VLOOKUP(BY$6,'Input| Setup'!$D$8:$E$57,2,0)),"")</f>
        <v>Transmission substation equip 132/66kV (tx)</v>
      </c>
      <c r="BZ9" s="179" t="str">
        <f>IFERROR(IF(VLOOKUP(BZ$6,'Input| Setup'!$D$8:$E$57,2,0)=0,"",VLOOKUP(BZ$6,'Input| Setup'!$D$8:$E$57,2,0)),"")</f>
        <v>Transmission transformers 132/66kV (tx)</v>
      </c>
      <c r="CA9" s="179" t="str">
        <f>IFERROR(IF(VLOOKUP(CA$6,'Input| Setup'!$D$8:$E$57,2,0)=0,"",VLOOKUP(CA$6,'Input| Setup'!$D$8:$E$57,2,0)),"")</f>
        <v>Zone substation equip 132/66kV (tx)</v>
      </c>
      <c r="CB9" s="179" t="str">
        <f>IFERROR(IF(VLOOKUP(CB$6,'Input| Setup'!$D$8:$E$57,2,0)=0,"",VLOOKUP(CB$6,'Input| Setup'!$D$8:$E$57,2,0)),"")</f>
        <v>Zone transformers 132/66kV (tx)</v>
      </c>
      <c r="CC9" s="179" t="str">
        <f>IFERROR(IF(VLOOKUP(CC$6,'Input| Setup'!$D$8:$E$57,2,0)=0,"",VLOOKUP(CC$6,'Input| Setup'!$D$8:$E$57,2,0)),"")</f>
        <v>Land (non-system) (tx)</v>
      </c>
      <c r="CD9" s="179" t="str">
        <f>IFERROR(IF(VLOOKUP(CD$6,'Input| Setup'!$D$8:$E$57,2,0)=0,"",VLOOKUP(CD$6,'Input| Setup'!$D$8:$E$57,2,0)),"")</f>
        <v>Communications (digital) (tx)</v>
      </c>
      <c r="CE9" s="179" t="str">
        <f>IFERROR(IF(VLOOKUP(CE$6,'Input| Setup'!$D$8:$E$57,2,0)=0,"",VLOOKUP(CE$6,'Input| Setup'!$D$8:$E$57,2,0)),"")</f>
        <v>Transmission Leases (tx)</v>
      </c>
      <c r="CF9" s="179" t="str">
        <f>IFERROR(IF(VLOOKUP(CF$6,'Input| Setup'!$D$8:$E$57,2,0)=0,"",VLOOKUP(CF$6,'Input| Setup'!$D$8:$E$57,2,0)),"")</f>
        <v>Other non system assets (tx)</v>
      </c>
      <c r="CG9" s="179" t="str">
        <f>IFERROR(IF(VLOOKUP(CG$6,'Input| Setup'!$D$8:$E$57,2,0)=0,"",VLOOKUP(CG$6,'Input| Setup'!$D$8:$E$57,2,0)),"")</f>
        <v/>
      </c>
      <c r="CH9" s="179" t="str">
        <f>IFERROR(IF(VLOOKUP(CH$6,'Input| Setup'!$D$8:$E$57,2,0)=0,"",VLOOKUP(CH$6,'Input| Setup'!$D$8:$E$57,2,0)),"")</f>
        <v/>
      </c>
      <c r="CI9" s="179" t="str">
        <f>IFERROR(IF(VLOOKUP(CI$6,'Input| Setup'!$D$8:$E$57,2,0)=0,"",VLOOKUP(CI$6,'Input| Setup'!$D$8:$E$57,2,0)),"")</f>
        <v/>
      </c>
      <c r="CJ9" s="179" t="str">
        <f>IFERROR(IF(VLOOKUP(CJ$6,'Input| Setup'!$D$8:$E$57,2,0)=0,"",VLOOKUP(CJ$6,'Input| Setup'!$D$8:$E$57,2,0)),"")</f>
        <v/>
      </c>
      <c r="CK9" s="179" t="str">
        <f>IFERROR(IF(VLOOKUP(CK$6,'Input| Setup'!$D$8:$E$57,2,0)=0,"",VLOOKUP(CK$6,'Input| Setup'!$D$8:$E$57,2,0)),"")</f>
        <v/>
      </c>
      <c r="CL9" s="179" t="str">
        <f>IFERROR(IF(VLOOKUP(CL$6,'Input| Setup'!$D$8:$E$57,2,0)=0,"",VLOOKUP(CL$6,'Input| Setup'!$D$8:$E$57,2,0)),"")</f>
        <v/>
      </c>
      <c r="CM9" s="179" t="str">
        <f>IFERROR(IF(VLOOKUP(CM$6,'Input| Setup'!$D$8:$E$57,2,0)=0,"",VLOOKUP(CM$6,'Input| Setup'!$D$8:$E$57,2,0)),"")</f>
        <v/>
      </c>
      <c r="CN9" s="179" t="str">
        <f>IFERROR(IF(VLOOKUP(CN$6,'Input| Setup'!$D$8:$E$57,2,0)=0,"",VLOOKUP(CN$6,'Input| Setup'!$D$8:$E$57,2,0)),"")</f>
        <v/>
      </c>
      <c r="CO9" s="179" t="str">
        <f>IFERROR(IF(VLOOKUP(CO$6,'Input| Setup'!$D$8:$E$57,2,0)=0,"",VLOOKUP(CO$6,'Input| Setup'!$D$8:$E$57,2,0)),"")</f>
        <v/>
      </c>
      <c r="CP9" s="179" t="str">
        <f>IFERROR(IF(VLOOKUP(CP$6,'Input| Setup'!$D$8:$E$57,2,0)=0,"",VLOOKUP(CP$6,'Input| Setup'!$D$8:$E$57,2,0)),"")</f>
        <v/>
      </c>
    </row>
    <row r="10" spans="1:96" x14ac:dyDescent="0.2">
      <c r="A10" s="229"/>
      <c r="B10" s="201">
        <v>1</v>
      </c>
      <c r="C10" s="238" t="s">
        <v>473</v>
      </c>
      <c r="D10" s="213" t="s">
        <v>472</v>
      </c>
      <c r="F10" s="212" t="s">
        <v>9</v>
      </c>
      <c r="G10" s="214"/>
      <c r="H10" s="73"/>
      <c r="I10" s="230">
        <v>-73.072580000000002</v>
      </c>
      <c r="J10" s="230"/>
      <c r="K10" s="223"/>
      <c r="L10" s="223"/>
      <c r="M10" s="223"/>
      <c r="N10" s="223"/>
      <c r="O10" s="223"/>
      <c r="P10" s="73"/>
      <c r="Q10" s="215"/>
      <c r="R10" s="215"/>
      <c r="S10" s="215"/>
      <c r="T10" s="215"/>
      <c r="U10" s="215"/>
      <c r="V10" s="215"/>
      <c r="W10" s="215"/>
      <c r="X10" s="74"/>
      <c r="Y10" s="216">
        <v>-3.6607438795783587E-3</v>
      </c>
      <c r="Z10" s="216">
        <v>1.0036607438795784</v>
      </c>
      <c r="AA10" s="216">
        <v>0</v>
      </c>
      <c r="AB10" s="150" t="str">
        <f>IF(SUM(Y10:AA10,I10:O10)=0,"",IF(SUM(Y10:AA10)=1,"",1))</f>
        <v/>
      </c>
      <c r="AC10" s="217" t="s">
        <v>7</v>
      </c>
      <c r="AD10" s="217" t="s">
        <v>8</v>
      </c>
      <c r="AE10" s="74"/>
      <c r="AF10" s="219">
        <v>1.1521169013370426E-6</v>
      </c>
      <c r="AG10" s="219">
        <v>0</v>
      </c>
      <c r="AH10" s="74"/>
      <c r="AI10" s="211">
        <v>1</v>
      </c>
      <c r="AJ10" s="211">
        <v>0</v>
      </c>
      <c r="AK10" s="211">
        <v>0</v>
      </c>
      <c r="AL10" s="211">
        <v>0</v>
      </c>
      <c r="AM10" s="211">
        <v>0</v>
      </c>
      <c r="AN10" s="211">
        <v>0</v>
      </c>
      <c r="AO10" s="211">
        <v>0</v>
      </c>
      <c r="AP10" s="211">
        <v>0</v>
      </c>
      <c r="AQ10" s="211">
        <v>0</v>
      </c>
      <c r="AR10" s="231"/>
      <c r="AS10" s="211">
        <v>0</v>
      </c>
      <c r="AT10" s="211">
        <v>0</v>
      </c>
      <c r="AU10" s="211">
        <v>0</v>
      </c>
      <c r="AV10" s="211">
        <v>0</v>
      </c>
      <c r="AW10" s="211">
        <v>0</v>
      </c>
      <c r="AX10" s="211">
        <v>0</v>
      </c>
      <c r="AY10" s="211">
        <v>0</v>
      </c>
      <c r="AZ10" s="211">
        <v>0</v>
      </c>
      <c r="BA10" s="211">
        <v>0</v>
      </c>
      <c r="BB10" s="211">
        <v>0</v>
      </c>
      <c r="BC10" s="211">
        <v>0</v>
      </c>
      <c r="BD10" s="211">
        <v>0</v>
      </c>
      <c r="BE10" s="211">
        <v>0</v>
      </c>
      <c r="BF10" s="211">
        <v>0</v>
      </c>
      <c r="BG10" s="211">
        <v>0</v>
      </c>
      <c r="BH10" s="211">
        <v>0</v>
      </c>
      <c r="BI10" s="211">
        <v>0</v>
      </c>
      <c r="BJ10" s="211">
        <v>0</v>
      </c>
      <c r="BK10" s="211">
        <v>0</v>
      </c>
      <c r="BL10" s="211">
        <v>0</v>
      </c>
      <c r="BM10" s="211">
        <v>1</v>
      </c>
      <c r="BN10" s="211">
        <v>0</v>
      </c>
      <c r="BO10" s="211">
        <v>0</v>
      </c>
      <c r="BP10" s="211">
        <v>0</v>
      </c>
      <c r="BQ10" s="211">
        <v>0</v>
      </c>
      <c r="BR10" s="211">
        <v>0</v>
      </c>
      <c r="BS10" s="211">
        <v>0</v>
      </c>
      <c r="BT10" s="211">
        <v>0</v>
      </c>
      <c r="BU10" s="211">
        <v>0</v>
      </c>
      <c r="BV10" s="211">
        <v>0</v>
      </c>
      <c r="BW10" s="211">
        <v>0</v>
      </c>
      <c r="BX10" s="211">
        <v>0</v>
      </c>
      <c r="BY10" s="211">
        <v>0</v>
      </c>
      <c r="BZ10" s="211">
        <v>0</v>
      </c>
      <c r="CA10" s="211">
        <v>0</v>
      </c>
      <c r="CB10" s="211">
        <v>0</v>
      </c>
      <c r="CC10" s="211">
        <v>0</v>
      </c>
      <c r="CD10" s="211">
        <v>0</v>
      </c>
      <c r="CE10" s="211">
        <v>0</v>
      </c>
      <c r="CF10" s="211">
        <v>0</v>
      </c>
      <c r="CG10" s="211">
        <v>0</v>
      </c>
      <c r="CH10" s="211">
        <v>0</v>
      </c>
      <c r="CI10" s="211">
        <v>0</v>
      </c>
      <c r="CJ10" s="211">
        <v>0</v>
      </c>
      <c r="CK10" s="211">
        <v>0</v>
      </c>
      <c r="CL10" s="211">
        <v>0</v>
      </c>
      <c r="CM10" s="211">
        <v>0</v>
      </c>
      <c r="CN10" s="211">
        <v>0</v>
      </c>
      <c r="CO10" s="211">
        <v>0</v>
      </c>
      <c r="CP10" s="211">
        <v>0</v>
      </c>
      <c r="CQ10" s="151" t="str">
        <f>IF(COUNT(AS10:CP10)=0,"",IF(SUM(AS10:CP10)=1,"",1))</f>
        <v/>
      </c>
      <c r="CR10" s="147"/>
    </row>
    <row r="11" spans="1:96" x14ac:dyDescent="0.2">
      <c r="A11" s="229"/>
      <c r="B11" s="201">
        <f>IFERROR(B10+1,"")</f>
        <v>2</v>
      </c>
      <c r="C11" s="238" t="s">
        <v>474</v>
      </c>
      <c r="D11" s="212" t="s">
        <v>390</v>
      </c>
      <c r="F11" s="212" t="s">
        <v>9</v>
      </c>
      <c r="G11" s="214"/>
      <c r="H11" s="73"/>
      <c r="I11" s="230">
        <v>8.9773399999999999</v>
      </c>
      <c r="J11" s="230"/>
      <c r="K11" s="223"/>
      <c r="L11" s="223"/>
      <c r="M11" s="223"/>
      <c r="N11" s="223"/>
      <c r="O11" s="223"/>
      <c r="P11" s="73"/>
      <c r="Q11" s="215"/>
      <c r="R11" s="215"/>
      <c r="S11" s="215"/>
      <c r="T11" s="215"/>
      <c r="U11" s="215"/>
      <c r="V11" s="215"/>
      <c r="W11" s="215"/>
      <c r="X11" s="74"/>
      <c r="Y11" s="216">
        <v>1</v>
      </c>
      <c r="Z11" s="216">
        <v>0</v>
      </c>
      <c r="AA11" s="216">
        <v>0</v>
      </c>
      <c r="AB11" s="150" t="str">
        <f t="shared" ref="AB11:AB74" si="4">IF(SUM(Y11:AA11,I11:O11)=0,"",IF(SUM(Y11:AA11)=1,"",1))</f>
        <v/>
      </c>
      <c r="AC11" s="217" t="s">
        <v>7</v>
      </c>
      <c r="AD11" s="217" t="s">
        <v>8</v>
      </c>
      <c r="AE11" s="74"/>
      <c r="AF11" s="219">
        <v>4.292540144665117E-5</v>
      </c>
      <c r="AG11" s="219">
        <v>0</v>
      </c>
      <c r="AH11" s="74"/>
      <c r="AI11" s="211">
        <v>1</v>
      </c>
      <c r="AJ11" s="211">
        <v>0</v>
      </c>
      <c r="AK11" s="211">
        <v>0</v>
      </c>
      <c r="AL11" s="211">
        <v>0</v>
      </c>
      <c r="AM11" s="211">
        <v>0</v>
      </c>
      <c r="AN11" s="211">
        <v>0</v>
      </c>
      <c r="AO11" s="211">
        <v>0</v>
      </c>
      <c r="AP11" s="211">
        <v>0</v>
      </c>
      <c r="AQ11" s="211">
        <v>0</v>
      </c>
      <c r="AR11" s="231"/>
      <c r="AS11" s="211">
        <v>0</v>
      </c>
      <c r="AT11" s="211">
        <v>0</v>
      </c>
      <c r="AU11" s="211">
        <v>0</v>
      </c>
      <c r="AV11" s="211">
        <v>0</v>
      </c>
      <c r="AW11" s="211">
        <v>0</v>
      </c>
      <c r="AX11" s="211">
        <v>0</v>
      </c>
      <c r="AY11" s="211">
        <v>0</v>
      </c>
      <c r="AZ11" s="211">
        <v>0</v>
      </c>
      <c r="BA11" s="211">
        <v>0</v>
      </c>
      <c r="BB11" s="211">
        <v>0</v>
      </c>
      <c r="BC11" s="211">
        <v>0</v>
      </c>
      <c r="BD11" s="211">
        <v>0</v>
      </c>
      <c r="BE11" s="211">
        <v>0</v>
      </c>
      <c r="BF11" s="211">
        <v>0</v>
      </c>
      <c r="BG11" s="211">
        <v>0</v>
      </c>
      <c r="BH11" s="211">
        <v>0</v>
      </c>
      <c r="BI11" s="211">
        <v>0</v>
      </c>
      <c r="BJ11" s="211">
        <v>0</v>
      </c>
      <c r="BK11" s="211">
        <v>0</v>
      </c>
      <c r="BL11" s="211">
        <v>0</v>
      </c>
      <c r="BM11" s="211">
        <v>1</v>
      </c>
      <c r="BN11" s="211">
        <v>0</v>
      </c>
      <c r="BO11" s="211">
        <v>0</v>
      </c>
      <c r="BP11" s="211">
        <v>0</v>
      </c>
      <c r="BQ11" s="211">
        <v>0</v>
      </c>
      <c r="BR11" s="211">
        <v>0</v>
      </c>
      <c r="BS11" s="211">
        <v>0</v>
      </c>
      <c r="BT11" s="211">
        <v>0</v>
      </c>
      <c r="BU11" s="211">
        <v>0</v>
      </c>
      <c r="BV11" s="211">
        <v>0</v>
      </c>
      <c r="BW11" s="211">
        <v>0</v>
      </c>
      <c r="BX11" s="211">
        <v>0</v>
      </c>
      <c r="BY11" s="211">
        <v>0</v>
      </c>
      <c r="BZ11" s="211">
        <v>0</v>
      </c>
      <c r="CA11" s="211">
        <v>0</v>
      </c>
      <c r="CB11" s="211">
        <v>0</v>
      </c>
      <c r="CC11" s="211">
        <v>0</v>
      </c>
      <c r="CD11" s="211">
        <v>0</v>
      </c>
      <c r="CE11" s="211">
        <v>0</v>
      </c>
      <c r="CF11" s="211">
        <v>0</v>
      </c>
      <c r="CG11" s="211"/>
      <c r="CH11" s="211"/>
      <c r="CI11" s="211"/>
      <c r="CJ11" s="211"/>
      <c r="CK11" s="211"/>
      <c r="CL11" s="211"/>
      <c r="CM11" s="211"/>
      <c r="CN11" s="211"/>
      <c r="CO11" s="211"/>
      <c r="CP11" s="211"/>
      <c r="CQ11" s="151" t="str">
        <f t="shared" ref="CQ11:CQ74" si="5">IF(COUNT(AS11:CP11)=0,"",IF(SUM(AS11:CP11)=1,"",1))</f>
        <v/>
      </c>
      <c r="CR11" s="147"/>
    </row>
    <row r="12" spans="1:96" x14ac:dyDescent="0.2">
      <c r="A12" s="229"/>
      <c r="B12" s="201">
        <f t="shared" ref="B12:B75" si="6">IFERROR(B11+1,"")</f>
        <v>3</v>
      </c>
      <c r="C12" s="238" t="s">
        <v>476</v>
      </c>
      <c r="D12" s="212" t="s">
        <v>475</v>
      </c>
      <c r="F12" s="212" t="s">
        <v>9</v>
      </c>
      <c r="G12" s="214"/>
      <c r="H12" s="73"/>
      <c r="I12" s="230">
        <v>44.184899999999999</v>
      </c>
      <c r="J12" s="230"/>
      <c r="K12" s="223"/>
      <c r="L12" s="223"/>
      <c r="M12" s="223"/>
      <c r="N12" s="223"/>
      <c r="O12" s="223"/>
      <c r="P12" s="73"/>
      <c r="Q12" s="215"/>
      <c r="R12" s="215"/>
      <c r="S12" s="215"/>
      <c r="T12" s="215"/>
      <c r="U12" s="215"/>
      <c r="V12" s="215"/>
      <c r="W12" s="215"/>
      <c r="X12" s="74"/>
      <c r="Y12" s="216">
        <v>0</v>
      </c>
      <c r="Z12" s="216">
        <v>0.89487585125235092</v>
      </c>
      <c r="AA12" s="216">
        <v>0.10512414874764907</v>
      </c>
      <c r="AB12" s="150" t="str">
        <f t="shared" si="4"/>
        <v/>
      </c>
      <c r="AC12" s="217" t="s">
        <v>7</v>
      </c>
      <c r="AD12" s="217" t="s">
        <v>8</v>
      </c>
      <c r="AE12" s="74"/>
      <c r="AF12" s="219">
        <v>0</v>
      </c>
      <c r="AG12" s="219">
        <v>0</v>
      </c>
      <c r="AH12" s="74"/>
      <c r="AI12" s="211">
        <v>1</v>
      </c>
      <c r="AJ12" s="211">
        <v>0</v>
      </c>
      <c r="AK12" s="211">
        <v>0</v>
      </c>
      <c r="AL12" s="211">
        <v>0</v>
      </c>
      <c r="AM12" s="211">
        <v>0</v>
      </c>
      <c r="AN12" s="211">
        <v>0</v>
      </c>
      <c r="AO12" s="211">
        <v>0</v>
      </c>
      <c r="AP12" s="211">
        <v>0</v>
      </c>
      <c r="AQ12" s="211">
        <v>0</v>
      </c>
      <c r="AR12" s="231"/>
      <c r="AS12" s="211">
        <v>0</v>
      </c>
      <c r="AT12" s="211">
        <v>0</v>
      </c>
      <c r="AU12" s="211">
        <v>0</v>
      </c>
      <c r="AV12" s="211">
        <v>0</v>
      </c>
      <c r="AW12" s="211">
        <v>0</v>
      </c>
      <c r="AX12" s="211">
        <v>0</v>
      </c>
      <c r="AY12" s="211">
        <v>0</v>
      </c>
      <c r="AZ12" s="211">
        <v>0</v>
      </c>
      <c r="BA12" s="211">
        <v>0</v>
      </c>
      <c r="BB12" s="211">
        <v>0</v>
      </c>
      <c r="BC12" s="211">
        <v>0</v>
      </c>
      <c r="BD12" s="211">
        <v>0</v>
      </c>
      <c r="BE12" s="211">
        <v>0</v>
      </c>
      <c r="BF12" s="211">
        <v>0</v>
      </c>
      <c r="BG12" s="211">
        <v>0</v>
      </c>
      <c r="BH12" s="211">
        <v>0</v>
      </c>
      <c r="BI12" s="211">
        <v>0</v>
      </c>
      <c r="BJ12" s="211">
        <v>0</v>
      </c>
      <c r="BK12" s="211">
        <v>0</v>
      </c>
      <c r="BL12" s="211">
        <v>0</v>
      </c>
      <c r="BM12" s="211">
        <v>1</v>
      </c>
      <c r="BN12" s="211">
        <v>0</v>
      </c>
      <c r="BO12" s="211">
        <v>0</v>
      </c>
      <c r="BP12" s="211">
        <v>0</v>
      </c>
      <c r="BQ12" s="211">
        <v>0</v>
      </c>
      <c r="BR12" s="211">
        <v>0</v>
      </c>
      <c r="BS12" s="211">
        <v>0</v>
      </c>
      <c r="BT12" s="211">
        <v>0</v>
      </c>
      <c r="BU12" s="211">
        <v>0</v>
      </c>
      <c r="BV12" s="211">
        <v>0</v>
      </c>
      <c r="BW12" s="211">
        <v>0</v>
      </c>
      <c r="BX12" s="211">
        <v>0</v>
      </c>
      <c r="BY12" s="211">
        <v>0</v>
      </c>
      <c r="BZ12" s="211">
        <v>0</v>
      </c>
      <c r="CA12" s="211">
        <v>0</v>
      </c>
      <c r="CB12" s="211">
        <v>0</v>
      </c>
      <c r="CC12" s="211">
        <v>0</v>
      </c>
      <c r="CD12" s="211">
        <v>0</v>
      </c>
      <c r="CE12" s="211">
        <v>0</v>
      </c>
      <c r="CF12" s="211">
        <v>0</v>
      </c>
      <c r="CG12" s="211"/>
      <c r="CH12" s="211"/>
      <c r="CI12" s="211"/>
      <c r="CJ12" s="211"/>
      <c r="CK12" s="211"/>
      <c r="CL12" s="211"/>
      <c r="CM12" s="211"/>
      <c r="CN12" s="211"/>
      <c r="CO12" s="211"/>
      <c r="CP12" s="211"/>
      <c r="CQ12" s="151" t="str">
        <f t="shared" si="5"/>
        <v/>
      </c>
      <c r="CR12" s="147"/>
    </row>
    <row r="13" spans="1:96" x14ac:dyDescent="0.2">
      <c r="A13" s="229"/>
      <c r="B13" s="201">
        <f t="shared" si="6"/>
        <v>4</v>
      </c>
      <c r="C13" s="238" t="s">
        <v>477</v>
      </c>
      <c r="D13" s="213" t="s">
        <v>192</v>
      </c>
      <c r="F13" s="212" t="s">
        <v>9</v>
      </c>
      <c r="G13" s="214"/>
      <c r="H13" s="73"/>
      <c r="I13" s="230">
        <v>2730.60196</v>
      </c>
      <c r="J13" s="230"/>
      <c r="K13" s="223"/>
      <c r="L13" s="223"/>
      <c r="M13" s="223"/>
      <c r="N13" s="223"/>
      <c r="O13" s="223"/>
      <c r="P13" s="73"/>
      <c r="Q13" s="215"/>
      <c r="R13" s="215"/>
      <c r="S13" s="215"/>
      <c r="T13" s="215"/>
      <c r="U13" s="215"/>
      <c r="V13" s="215"/>
      <c r="W13" s="215"/>
      <c r="X13" s="74"/>
      <c r="Y13" s="216">
        <v>9.5081258199931865E-2</v>
      </c>
      <c r="Z13" s="216">
        <v>0.9040659701277004</v>
      </c>
      <c r="AA13" s="216">
        <v>8.5277167236780271E-4</v>
      </c>
      <c r="AB13" s="150" t="str">
        <f t="shared" si="4"/>
        <v/>
      </c>
      <c r="AC13" s="217" t="s">
        <v>7</v>
      </c>
      <c r="AD13" s="217" t="s">
        <v>8</v>
      </c>
      <c r="AE13" s="74"/>
      <c r="AF13" s="219">
        <v>1.5594942427029843E-3</v>
      </c>
      <c r="AG13" s="219">
        <v>0</v>
      </c>
      <c r="AH13" s="74"/>
      <c r="AI13" s="211">
        <v>1</v>
      </c>
      <c r="AJ13" s="211">
        <v>0</v>
      </c>
      <c r="AK13" s="211">
        <v>0</v>
      </c>
      <c r="AL13" s="211">
        <v>0</v>
      </c>
      <c r="AM13" s="211">
        <v>0</v>
      </c>
      <c r="AN13" s="211">
        <v>0</v>
      </c>
      <c r="AO13" s="211">
        <v>0</v>
      </c>
      <c r="AP13" s="211">
        <v>0</v>
      </c>
      <c r="AQ13" s="211">
        <v>0</v>
      </c>
      <c r="AR13" s="231"/>
      <c r="AS13" s="211">
        <v>0</v>
      </c>
      <c r="AT13" s="211">
        <v>0</v>
      </c>
      <c r="AU13" s="211">
        <v>0</v>
      </c>
      <c r="AV13" s="211">
        <v>0</v>
      </c>
      <c r="AW13" s="211">
        <v>0</v>
      </c>
      <c r="AX13" s="211">
        <v>0</v>
      </c>
      <c r="AY13" s="211">
        <v>0</v>
      </c>
      <c r="AZ13" s="211">
        <v>0</v>
      </c>
      <c r="BA13" s="211">
        <v>0</v>
      </c>
      <c r="BB13" s="211">
        <v>0</v>
      </c>
      <c r="BC13" s="211">
        <v>0</v>
      </c>
      <c r="BD13" s="211">
        <v>0</v>
      </c>
      <c r="BE13" s="211">
        <v>0</v>
      </c>
      <c r="BF13" s="211">
        <v>0</v>
      </c>
      <c r="BG13" s="211">
        <v>0</v>
      </c>
      <c r="BH13" s="211">
        <v>0</v>
      </c>
      <c r="BI13" s="211">
        <v>0</v>
      </c>
      <c r="BJ13" s="211">
        <v>0</v>
      </c>
      <c r="BK13" s="211">
        <v>0</v>
      </c>
      <c r="BL13" s="211">
        <v>0</v>
      </c>
      <c r="BM13" s="211">
        <v>1</v>
      </c>
      <c r="BN13" s="211">
        <v>0</v>
      </c>
      <c r="BO13" s="211">
        <v>0</v>
      </c>
      <c r="BP13" s="211">
        <v>0</v>
      </c>
      <c r="BQ13" s="211">
        <v>0</v>
      </c>
      <c r="BR13" s="211">
        <v>0</v>
      </c>
      <c r="BS13" s="211">
        <v>0</v>
      </c>
      <c r="BT13" s="211">
        <v>0</v>
      </c>
      <c r="BU13" s="211">
        <v>0</v>
      </c>
      <c r="BV13" s="211">
        <v>0</v>
      </c>
      <c r="BW13" s="211">
        <v>0</v>
      </c>
      <c r="BX13" s="211">
        <v>0</v>
      </c>
      <c r="BY13" s="211">
        <v>0</v>
      </c>
      <c r="BZ13" s="211">
        <v>0</v>
      </c>
      <c r="CA13" s="211">
        <v>0</v>
      </c>
      <c r="CB13" s="211">
        <v>0</v>
      </c>
      <c r="CC13" s="211">
        <v>0</v>
      </c>
      <c r="CD13" s="211">
        <v>0</v>
      </c>
      <c r="CE13" s="211">
        <v>0</v>
      </c>
      <c r="CF13" s="211">
        <v>0</v>
      </c>
      <c r="CG13" s="211"/>
      <c r="CH13" s="211"/>
      <c r="CI13" s="211"/>
      <c r="CJ13" s="211"/>
      <c r="CK13" s="211"/>
      <c r="CL13" s="211"/>
      <c r="CM13" s="211"/>
      <c r="CN13" s="211"/>
      <c r="CO13" s="211"/>
      <c r="CP13" s="211"/>
      <c r="CQ13" s="151" t="str">
        <f t="shared" si="5"/>
        <v/>
      </c>
      <c r="CR13" s="147"/>
    </row>
    <row r="14" spans="1:96" x14ac:dyDescent="0.2">
      <c r="A14" s="229"/>
      <c r="B14" s="201">
        <f t="shared" si="6"/>
        <v>5</v>
      </c>
      <c r="C14" s="238" t="s">
        <v>479</v>
      </c>
      <c r="D14" s="212" t="s">
        <v>478</v>
      </c>
      <c r="F14" s="212" t="s">
        <v>9</v>
      </c>
      <c r="G14" s="214"/>
      <c r="H14" s="73"/>
      <c r="I14" s="230">
        <v>1268.65094</v>
      </c>
      <c r="J14" s="230"/>
      <c r="K14" s="223"/>
      <c r="L14" s="223"/>
      <c r="M14" s="223"/>
      <c r="N14" s="223"/>
      <c r="O14" s="223"/>
      <c r="P14" s="73"/>
      <c r="Q14" s="215"/>
      <c r="R14" s="215"/>
      <c r="S14" s="215"/>
      <c r="T14" s="215"/>
      <c r="U14" s="215"/>
      <c r="V14" s="215"/>
      <c r="W14" s="215"/>
      <c r="X14" s="74"/>
      <c r="Y14" s="216">
        <v>0.44187386169437587</v>
      </c>
      <c r="Z14" s="216">
        <v>0.48995514085221903</v>
      </c>
      <c r="AA14" s="216">
        <v>6.8170997453405116E-2</v>
      </c>
      <c r="AB14" s="150" t="str">
        <f t="shared" si="4"/>
        <v/>
      </c>
      <c r="AC14" s="217" t="s">
        <v>7</v>
      </c>
      <c r="AD14" s="217" t="s">
        <v>8</v>
      </c>
      <c r="AE14" s="74"/>
      <c r="AF14" s="219">
        <v>2.6182100803858275E-3</v>
      </c>
      <c r="AG14" s="219">
        <v>0</v>
      </c>
      <c r="AH14" s="74"/>
      <c r="AI14" s="211">
        <v>1</v>
      </c>
      <c r="AJ14" s="211">
        <v>0</v>
      </c>
      <c r="AK14" s="211">
        <v>0</v>
      </c>
      <c r="AL14" s="211">
        <v>0</v>
      </c>
      <c r="AM14" s="211">
        <v>0</v>
      </c>
      <c r="AN14" s="211">
        <v>0</v>
      </c>
      <c r="AO14" s="211">
        <v>0</v>
      </c>
      <c r="AP14" s="211">
        <v>0</v>
      </c>
      <c r="AQ14" s="211">
        <v>0</v>
      </c>
      <c r="AR14" s="231"/>
      <c r="AS14" s="211">
        <v>0</v>
      </c>
      <c r="AT14" s="211">
        <v>0</v>
      </c>
      <c r="AU14" s="211">
        <v>0</v>
      </c>
      <c r="AV14" s="211">
        <v>0</v>
      </c>
      <c r="AW14" s="211">
        <v>0</v>
      </c>
      <c r="AX14" s="211">
        <v>0</v>
      </c>
      <c r="AY14" s="211">
        <v>0</v>
      </c>
      <c r="AZ14" s="211">
        <v>0</v>
      </c>
      <c r="BA14" s="211">
        <v>0</v>
      </c>
      <c r="BB14" s="211">
        <v>0</v>
      </c>
      <c r="BC14" s="211">
        <v>0</v>
      </c>
      <c r="BD14" s="211">
        <v>0</v>
      </c>
      <c r="BE14" s="211">
        <v>0</v>
      </c>
      <c r="BF14" s="211">
        <v>0</v>
      </c>
      <c r="BG14" s="211">
        <v>0</v>
      </c>
      <c r="BH14" s="211">
        <v>0</v>
      </c>
      <c r="BI14" s="211">
        <v>0</v>
      </c>
      <c r="BJ14" s="211">
        <v>0</v>
      </c>
      <c r="BK14" s="211">
        <v>0</v>
      </c>
      <c r="BL14" s="211">
        <v>0</v>
      </c>
      <c r="BM14" s="211">
        <v>1</v>
      </c>
      <c r="BN14" s="211">
        <v>0</v>
      </c>
      <c r="BO14" s="211">
        <v>0</v>
      </c>
      <c r="BP14" s="211">
        <v>0</v>
      </c>
      <c r="BQ14" s="211">
        <v>0</v>
      </c>
      <c r="BR14" s="211">
        <v>0</v>
      </c>
      <c r="BS14" s="211">
        <v>0</v>
      </c>
      <c r="BT14" s="211">
        <v>0</v>
      </c>
      <c r="BU14" s="211">
        <v>0</v>
      </c>
      <c r="BV14" s="211">
        <v>0</v>
      </c>
      <c r="BW14" s="211">
        <v>0</v>
      </c>
      <c r="BX14" s="211">
        <v>0</v>
      </c>
      <c r="BY14" s="211">
        <v>0</v>
      </c>
      <c r="BZ14" s="211">
        <v>0</v>
      </c>
      <c r="CA14" s="211">
        <v>0</v>
      </c>
      <c r="CB14" s="211">
        <v>0</v>
      </c>
      <c r="CC14" s="211">
        <v>0</v>
      </c>
      <c r="CD14" s="211">
        <v>0</v>
      </c>
      <c r="CE14" s="211">
        <v>0</v>
      </c>
      <c r="CF14" s="211">
        <v>0</v>
      </c>
      <c r="CG14" s="211"/>
      <c r="CH14" s="211"/>
      <c r="CI14" s="211"/>
      <c r="CJ14" s="211"/>
      <c r="CK14" s="211"/>
      <c r="CL14" s="211"/>
      <c r="CM14" s="211"/>
      <c r="CN14" s="211"/>
      <c r="CO14" s="211"/>
      <c r="CP14" s="211"/>
      <c r="CQ14" s="151" t="str">
        <f t="shared" si="5"/>
        <v/>
      </c>
      <c r="CR14" s="147"/>
    </row>
    <row r="15" spans="1:96" x14ac:dyDescent="0.2">
      <c r="A15" s="229"/>
      <c r="B15" s="201">
        <f t="shared" si="6"/>
        <v>6</v>
      </c>
      <c r="C15" s="238" t="s">
        <v>481</v>
      </c>
      <c r="D15" s="212" t="s">
        <v>480</v>
      </c>
      <c r="F15" s="212" t="s">
        <v>9</v>
      </c>
      <c r="G15" s="214"/>
      <c r="H15" s="73"/>
      <c r="I15" s="230">
        <v>0.15280000000000002</v>
      </c>
      <c r="J15" s="230"/>
      <c r="K15" s="223"/>
      <c r="L15" s="223"/>
      <c r="M15" s="223"/>
      <c r="N15" s="223"/>
      <c r="O15" s="223"/>
      <c r="P15" s="73"/>
      <c r="Q15" s="215"/>
      <c r="R15" s="215"/>
      <c r="S15" s="215"/>
      <c r="T15" s="215"/>
      <c r="U15" s="215"/>
      <c r="V15" s="215"/>
      <c r="W15" s="215"/>
      <c r="X15" s="74"/>
      <c r="Y15" s="216">
        <v>0</v>
      </c>
      <c r="Z15" s="216">
        <v>0</v>
      </c>
      <c r="AA15" s="216">
        <v>1</v>
      </c>
      <c r="AB15" s="150" t="str">
        <f t="shared" si="4"/>
        <v/>
      </c>
      <c r="AC15" s="217" t="s">
        <v>7</v>
      </c>
      <c r="AD15" s="217" t="s">
        <v>8</v>
      </c>
      <c r="AE15" s="74"/>
      <c r="AF15" s="219">
        <v>0</v>
      </c>
      <c r="AG15" s="219">
        <v>0</v>
      </c>
      <c r="AH15" s="74"/>
      <c r="AI15" s="211">
        <v>1</v>
      </c>
      <c r="AJ15" s="211">
        <v>0</v>
      </c>
      <c r="AK15" s="211">
        <v>0</v>
      </c>
      <c r="AL15" s="211">
        <v>0</v>
      </c>
      <c r="AM15" s="211">
        <v>0</v>
      </c>
      <c r="AN15" s="211">
        <v>0</v>
      </c>
      <c r="AO15" s="211">
        <v>0</v>
      </c>
      <c r="AP15" s="211">
        <v>0</v>
      </c>
      <c r="AQ15" s="211">
        <v>0</v>
      </c>
      <c r="AR15" s="231"/>
      <c r="AS15" s="211">
        <v>0</v>
      </c>
      <c r="AT15" s="211">
        <v>0</v>
      </c>
      <c r="AU15" s="211">
        <v>0</v>
      </c>
      <c r="AV15" s="211">
        <v>0</v>
      </c>
      <c r="AW15" s="211">
        <v>0</v>
      </c>
      <c r="AX15" s="211">
        <v>0</v>
      </c>
      <c r="AY15" s="211">
        <v>0</v>
      </c>
      <c r="AZ15" s="211">
        <v>0</v>
      </c>
      <c r="BA15" s="211">
        <v>0</v>
      </c>
      <c r="BB15" s="211">
        <v>0</v>
      </c>
      <c r="BC15" s="211">
        <v>0</v>
      </c>
      <c r="BD15" s="211">
        <v>0</v>
      </c>
      <c r="BE15" s="211">
        <v>1</v>
      </c>
      <c r="BF15" s="211">
        <v>0</v>
      </c>
      <c r="BG15" s="211">
        <v>0</v>
      </c>
      <c r="BH15" s="211">
        <v>0</v>
      </c>
      <c r="BI15" s="211">
        <v>0</v>
      </c>
      <c r="BJ15" s="211">
        <v>0</v>
      </c>
      <c r="BK15" s="211">
        <v>0</v>
      </c>
      <c r="BL15" s="211">
        <v>0</v>
      </c>
      <c r="BM15" s="211">
        <v>0</v>
      </c>
      <c r="BN15" s="211">
        <v>0</v>
      </c>
      <c r="BO15" s="211">
        <v>0</v>
      </c>
      <c r="BP15" s="211">
        <v>0</v>
      </c>
      <c r="BQ15" s="211">
        <v>0</v>
      </c>
      <c r="BR15" s="211">
        <v>0</v>
      </c>
      <c r="BS15" s="211">
        <v>0</v>
      </c>
      <c r="BT15" s="211">
        <v>0</v>
      </c>
      <c r="BU15" s="211">
        <v>0</v>
      </c>
      <c r="BV15" s="211">
        <v>0</v>
      </c>
      <c r="BW15" s="211">
        <v>0</v>
      </c>
      <c r="BX15" s="211">
        <v>0</v>
      </c>
      <c r="BY15" s="211">
        <v>0</v>
      </c>
      <c r="BZ15" s="211">
        <v>0</v>
      </c>
      <c r="CA15" s="211">
        <v>0</v>
      </c>
      <c r="CB15" s="211">
        <v>0</v>
      </c>
      <c r="CC15" s="211">
        <v>0</v>
      </c>
      <c r="CD15" s="211">
        <v>0</v>
      </c>
      <c r="CE15" s="211">
        <v>0</v>
      </c>
      <c r="CF15" s="211">
        <v>0</v>
      </c>
      <c r="CG15" s="211"/>
      <c r="CH15" s="211"/>
      <c r="CI15" s="211"/>
      <c r="CJ15" s="211"/>
      <c r="CK15" s="211"/>
      <c r="CL15" s="211"/>
      <c r="CM15" s="211"/>
      <c r="CN15" s="211"/>
      <c r="CO15" s="211"/>
      <c r="CP15" s="211"/>
      <c r="CQ15" s="151" t="str">
        <f t="shared" si="5"/>
        <v/>
      </c>
      <c r="CR15" s="147"/>
    </row>
    <row r="16" spans="1:96" x14ac:dyDescent="0.2">
      <c r="A16" s="229"/>
      <c r="B16" s="201">
        <f t="shared" si="6"/>
        <v>7</v>
      </c>
      <c r="C16" s="238" t="s">
        <v>482</v>
      </c>
      <c r="D16" s="213" t="s">
        <v>422</v>
      </c>
      <c r="F16" s="212" t="s">
        <v>9</v>
      </c>
      <c r="G16" s="214"/>
      <c r="H16" s="73"/>
      <c r="I16" s="230">
        <v>634.52248999999995</v>
      </c>
      <c r="J16" s="230"/>
      <c r="K16" s="223"/>
      <c r="L16" s="223"/>
      <c r="M16" s="223"/>
      <c r="N16" s="223"/>
      <c r="O16" s="223"/>
      <c r="P16" s="73"/>
      <c r="Q16" s="215"/>
      <c r="R16" s="215"/>
      <c r="S16" s="215"/>
      <c r="T16" s="215"/>
      <c r="U16" s="215"/>
      <c r="V16" s="215"/>
      <c r="W16" s="215"/>
      <c r="X16" s="74"/>
      <c r="Y16" s="216">
        <v>0.5649224821014619</v>
      </c>
      <c r="Z16" s="216">
        <v>0.43367704744397628</v>
      </c>
      <c r="AA16" s="216">
        <v>1.4004704545618233E-3</v>
      </c>
      <c r="AB16" s="150" t="str">
        <f t="shared" si="4"/>
        <v/>
      </c>
      <c r="AC16" s="217" t="s">
        <v>7</v>
      </c>
      <c r="AD16" s="217" t="s">
        <v>8</v>
      </c>
      <c r="AE16" s="74"/>
      <c r="AF16" s="219">
        <v>2.09231782651549E-3</v>
      </c>
      <c r="AG16" s="219">
        <v>0</v>
      </c>
      <c r="AH16" s="74"/>
      <c r="AI16" s="211">
        <v>1</v>
      </c>
      <c r="AJ16" s="211">
        <v>0</v>
      </c>
      <c r="AK16" s="211">
        <v>0</v>
      </c>
      <c r="AL16" s="211">
        <v>0</v>
      </c>
      <c r="AM16" s="211">
        <v>0</v>
      </c>
      <c r="AN16" s="211">
        <v>0</v>
      </c>
      <c r="AO16" s="211">
        <v>0</v>
      </c>
      <c r="AP16" s="211">
        <v>0</v>
      </c>
      <c r="AQ16" s="211">
        <v>0</v>
      </c>
      <c r="AR16" s="231"/>
      <c r="AS16" s="211">
        <v>0</v>
      </c>
      <c r="AT16" s="211">
        <v>0</v>
      </c>
      <c r="AU16" s="211">
        <v>0</v>
      </c>
      <c r="AV16" s="211">
        <v>0</v>
      </c>
      <c r="AW16" s="211">
        <v>0.79193089027087082</v>
      </c>
      <c r="AX16" s="211">
        <v>0</v>
      </c>
      <c r="AY16" s="211">
        <v>0</v>
      </c>
      <c r="AZ16" s="211">
        <v>0</v>
      </c>
      <c r="BA16" s="211">
        <v>0</v>
      </c>
      <c r="BB16" s="211">
        <v>0</v>
      </c>
      <c r="BC16" s="211">
        <v>0</v>
      </c>
      <c r="BD16" s="211">
        <v>0</v>
      </c>
      <c r="BE16" s="211">
        <v>0.20806910972912929</v>
      </c>
      <c r="BF16" s="211">
        <v>0</v>
      </c>
      <c r="BG16" s="211">
        <v>0</v>
      </c>
      <c r="BH16" s="211">
        <v>0</v>
      </c>
      <c r="BI16" s="211">
        <v>0</v>
      </c>
      <c r="BJ16" s="211">
        <v>0</v>
      </c>
      <c r="BK16" s="211">
        <v>0</v>
      </c>
      <c r="BL16" s="211">
        <v>0</v>
      </c>
      <c r="BM16" s="211">
        <v>0</v>
      </c>
      <c r="BN16" s="211">
        <v>0</v>
      </c>
      <c r="BO16" s="211">
        <v>0</v>
      </c>
      <c r="BP16" s="211">
        <v>0</v>
      </c>
      <c r="BQ16" s="211">
        <v>0</v>
      </c>
      <c r="BR16" s="211">
        <v>0</v>
      </c>
      <c r="BS16" s="211">
        <v>0</v>
      </c>
      <c r="BT16" s="211">
        <v>0</v>
      </c>
      <c r="BU16" s="211">
        <v>0</v>
      </c>
      <c r="BV16" s="211">
        <v>0</v>
      </c>
      <c r="BW16" s="211">
        <v>0</v>
      </c>
      <c r="BX16" s="211">
        <v>0</v>
      </c>
      <c r="BY16" s="211">
        <v>0</v>
      </c>
      <c r="BZ16" s="211">
        <v>0</v>
      </c>
      <c r="CA16" s="211">
        <v>0</v>
      </c>
      <c r="CB16" s="211">
        <v>0</v>
      </c>
      <c r="CC16" s="211">
        <v>0</v>
      </c>
      <c r="CD16" s="211">
        <v>0</v>
      </c>
      <c r="CE16" s="211">
        <v>0</v>
      </c>
      <c r="CF16" s="211">
        <v>0</v>
      </c>
      <c r="CG16" s="211"/>
      <c r="CH16" s="211"/>
      <c r="CI16" s="211"/>
      <c r="CJ16" s="211"/>
      <c r="CK16" s="211"/>
      <c r="CL16" s="211"/>
      <c r="CM16" s="211"/>
      <c r="CN16" s="211"/>
      <c r="CO16" s="211"/>
      <c r="CP16" s="211"/>
      <c r="CQ16" s="151" t="str">
        <f t="shared" si="5"/>
        <v/>
      </c>
      <c r="CR16" s="147"/>
    </row>
    <row r="17" spans="1:96" x14ac:dyDescent="0.2">
      <c r="A17" s="229"/>
      <c r="B17" s="201">
        <f t="shared" si="6"/>
        <v>8</v>
      </c>
      <c r="C17" s="238" t="s">
        <v>483</v>
      </c>
      <c r="D17" s="212" t="s">
        <v>193</v>
      </c>
      <c r="F17" s="212" t="s">
        <v>9</v>
      </c>
      <c r="G17" s="214"/>
      <c r="H17" s="73"/>
      <c r="I17" s="230">
        <v>3498.1287000000002</v>
      </c>
      <c r="J17" s="230"/>
      <c r="K17" s="223"/>
      <c r="L17" s="223"/>
      <c r="M17" s="223"/>
      <c r="N17" s="223"/>
      <c r="O17" s="223"/>
      <c r="P17" s="73"/>
      <c r="Q17" s="215"/>
      <c r="R17" s="215"/>
      <c r="S17" s="215"/>
      <c r="T17" s="215"/>
      <c r="U17" s="215"/>
      <c r="V17" s="215"/>
      <c r="W17" s="215"/>
      <c r="X17" s="74"/>
      <c r="Y17" s="216">
        <v>0.11582750228715141</v>
      </c>
      <c r="Z17" s="216">
        <v>0.87144264589235942</v>
      </c>
      <c r="AA17" s="216">
        <v>1.272985182048905E-2</v>
      </c>
      <c r="AB17" s="150" t="str">
        <f t="shared" si="4"/>
        <v/>
      </c>
      <c r="AC17" s="217" t="s">
        <v>7</v>
      </c>
      <c r="AD17" s="217" t="s">
        <v>8</v>
      </c>
      <c r="AE17" s="74"/>
      <c r="AF17" s="219">
        <v>2.0127233588797038E-3</v>
      </c>
      <c r="AG17" s="219">
        <v>0</v>
      </c>
      <c r="AH17" s="74"/>
      <c r="AI17" s="211">
        <v>1</v>
      </c>
      <c r="AJ17" s="211">
        <v>0</v>
      </c>
      <c r="AK17" s="211">
        <v>0</v>
      </c>
      <c r="AL17" s="211">
        <v>0</v>
      </c>
      <c r="AM17" s="211">
        <v>0</v>
      </c>
      <c r="AN17" s="211">
        <v>0</v>
      </c>
      <c r="AO17" s="211">
        <v>0</v>
      </c>
      <c r="AP17" s="211">
        <v>0</v>
      </c>
      <c r="AQ17" s="211">
        <v>0</v>
      </c>
      <c r="AR17" s="231"/>
      <c r="AS17" s="211">
        <v>0</v>
      </c>
      <c r="AT17" s="211">
        <v>0</v>
      </c>
      <c r="AU17" s="211">
        <v>0</v>
      </c>
      <c r="AV17" s="211">
        <v>0</v>
      </c>
      <c r="AW17" s="211">
        <v>0.99508451140068832</v>
      </c>
      <c r="AX17" s="211">
        <v>0</v>
      </c>
      <c r="AY17" s="211">
        <v>0</v>
      </c>
      <c r="AZ17" s="211">
        <v>0</v>
      </c>
      <c r="BA17" s="211">
        <v>0</v>
      </c>
      <c r="BB17" s="211">
        <v>0</v>
      </c>
      <c r="BC17" s="211">
        <v>0</v>
      </c>
      <c r="BD17" s="211">
        <v>0</v>
      </c>
      <c r="BE17" s="211">
        <v>4.9154885993116654E-3</v>
      </c>
      <c r="BF17" s="211">
        <v>0</v>
      </c>
      <c r="BG17" s="211">
        <v>0</v>
      </c>
      <c r="BH17" s="211">
        <v>0</v>
      </c>
      <c r="BI17" s="211">
        <v>0</v>
      </c>
      <c r="BJ17" s="211">
        <v>0</v>
      </c>
      <c r="BK17" s="211">
        <v>0</v>
      </c>
      <c r="BL17" s="211">
        <v>0</v>
      </c>
      <c r="BM17" s="211">
        <v>0</v>
      </c>
      <c r="BN17" s="211">
        <v>0</v>
      </c>
      <c r="BO17" s="211">
        <v>0</v>
      </c>
      <c r="BP17" s="211">
        <v>0</v>
      </c>
      <c r="BQ17" s="211">
        <v>0</v>
      </c>
      <c r="BR17" s="211">
        <v>0</v>
      </c>
      <c r="BS17" s="211">
        <v>0</v>
      </c>
      <c r="BT17" s="211">
        <v>0</v>
      </c>
      <c r="BU17" s="211">
        <v>0</v>
      </c>
      <c r="BV17" s="211">
        <v>0</v>
      </c>
      <c r="BW17" s="211">
        <v>0</v>
      </c>
      <c r="BX17" s="211">
        <v>0</v>
      </c>
      <c r="BY17" s="211">
        <v>0</v>
      </c>
      <c r="BZ17" s="211">
        <v>0</v>
      </c>
      <c r="CA17" s="211">
        <v>0</v>
      </c>
      <c r="CB17" s="211">
        <v>0</v>
      </c>
      <c r="CC17" s="211">
        <v>0</v>
      </c>
      <c r="CD17" s="211">
        <v>0</v>
      </c>
      <c r="CE17" s="211">
        <v>0</v>
      </c>
      <c r="CF17" s="211">
        <v>0</v>
      </c>
      <c r="CG17" s="211"/>
      <c r="CH17" s="211"/>
      <c r="CI17" s="211"/>
      <c r="CJ17" s="211"/>
      <c r="CK17" s="211"/>
      <c r="CL17" s="211"/>
      <c r="CM17" s="211"/>
      <c r="CN17" s="211"/>
      <c r="CO17" s="211"/>
      <c r="CP17" s="211"/>
      <c r="CQ17" s="151" t="str">
        <f t="shared" si="5"/>
        <v/>
      </c>
      <c r="CR17" s="147"/>
    </row>
    <row r="18" spans="1:96" x14ac:dyDescent="0.2">
      <c r="A18" s="229"/>
      <c r="B18" s="201">
        <f t="shared" si="6"/>
        <v>9</v>
      </c>
      <c r="C18" s="238" t="s">
        <v>403</v>
      </c>
      <c r="D18" s="212" t="s">
        <v>402</v>
      </c>
      <c r="F18" s="212" t="s">
        <v>9</v>
      </c>
      <c r="G18" s="214"/>
      <c r="H18" s="73"/>
      <c r="I18" s="230">
        <v>790.04863999999998</v>
      </c>
      <c r="J18" s="230"/>
      <c r="K18" s="223"/>
      <c r="L18" s="223"/>
      <c r="M18" s="223"/>
      <c r="N18" s="223"/>
      <c r="O18" s="223"/>
      <c r="P18" s="73"/>
      <c r="Q18" s="215"/>
      <c r="R18" s="215"/>
      <c r="S18" s="215"/>
      <c r="T18" s="215"/>
      <c r="U18" s="215"/>
      <c r="V18" s="215"/>
      <c r="W18" s="215"/>
      <c r="X18" s="74"/>
      <c r="Y18" s="216">
        <v>0.7332922945098671</v>
      </c>
      <c r="Z18" s="216">
        <v>0.21125939790238737</v>
      </c>
      <c r="AA18" s="216">
        <v>5.5448307587745486E-2</v>
      </c>
      <c r="AB18" s="150" t="str">
        <f t="shared" si="4"/>
        <v/>
      </c>
      <c r="AC18" s="217" t="s">
        <v>7</v>
      </c>
      <c r="AD18" s="217" t="s">
        <v>8</v>
      </c>
      <c r="AE18" s="74"/>
      <c r="AF18" s="219">
        <v>3.682386752525905E-3</v>
      </c>
      <c r="AG18" s="219">
        <v>0</v>
      </c>
      <c r="AH18" s="74"/>
      <c r="AI18" s="211">
        <v>1</v>
      </c>
      <c r="AJ18" s="211">
        <v>0</v>
      </c>
      <c r="AK18" s="211">
        <v>0</v>
      </c>
      <c r="AL18" s="211">
        <v>0</v>
      </c>
      <c r="AM18" s="211">
        <v>0</v>
      </c>
      <c r="AN18" s="211">
        <v>0</v>
      </c>
      <c r="AO18" s="211">
        <v>0</v>
      </c>
      <c r="AP18" s="211">
        <v>0</v>
      </c>
      <c r="AQ18" s="211">
        <v>0</v>
      </c>
      <c r="AR18" s="231"/>
      <c r="AS18" s="211">
        <v>0</v>
      </c>
      <c r="AT18" s="211">
        <v>0</v>
      </c>
      <c r="AU18" s="211">
        <v>0</v>
      </c>
      <c r="AV18" s="211">
        <v>0</v>
      </c>
      <c r="AW18" s="211">
        <v>1</v>
      </c>
      <c r="AX18" s="211">
        <v>0</v>
      </c>
      <c r="AY18" s="211">
        <v>0</v>
      </c>
      <c r="AZ18" s="211">
        <v>0</v>
      </c>
      <c r="BA18" s="211">
        <v>0</v>
      </c>
      <c r="BB18" s="211">
        <v>0</v>
      </c>
      <c r="BC18" s="211">
        <v>0</v>
      </c>
      <c r="BD18" s="211">
        <v>0</v>
      </c>
      <c r="BE18" s="211">
        <v>0</v>
      </c>
      <c r="BF18" s="211">
        <v>0</v>
      </c>
      <c r="BG18" s="211">
        <v>0</v>
      </c>
      <c r="BH18" s="211">
        <v>0</v>
      </c>
      <c r="BI18" s="211">
        <v>0</v>
      </c>
      <c r="BJ18" s="211">
        <v>0</v>
      </c>
      <c r="BK18" s="211">
        <v>0</v>
      </c>
      <c r="BL18" s="211">
        <v>0</v>
      </c>
      <c r="BM18" s="211">
        <v>0</v>
      </c>
      <c r="BN18" s="211">
        <v>0</v>
      </c>
      <c r="BO18" s="211">
        <v>0</v>
      </c>
      <c r="BP18" s="211">
        <v>0</v>
      </c>
      <c r="BQ18" s="211">
        <v>0</v>
      </c>
      <c r="BR18" s="211">
        <v>0</v>
      </c>
      <c r="BS18" s="211">
        <v>0</v>
      </c>
      <c r="BT18" s="211">
        <v>0</v>
      </c>
      <c r="BU18" s="211">
        <v>0</v>
      </c>
      <c r="BV18" s="211">
        <v>0</v>
      </c>
      <c r="BW18" s="211">
        <v>0</v>
      </c>
      <c r="BX18" s="211">
        <v>0</v>
      </c>
      <c r="BY18" s="211">
        <v>0</v>
      </c>
      <c r="BZ18" s="211">
        <v>0</v>
      </c>
      <c r="CA18" s="211">
        <v>0</v>
      </c>
      <c r="CB18" s="211">
        <v>0</v>
      </c>
      <c r="CC18" s="211">
        <v>0</v>
      </c>
      <c r="CD18" s="211">
        <v>0</v>
      </c>
      <c r="CE18" s="211">
        <v>0</v>
      </c>
      <c r="CF18" s="211">
        <v>0</v>
      </c>
      <c r="CG18" s="211"/>
      <c r="CH18" s="211"/>
      <c r="CI18" s="211"/>
      <c r="CJ18" s="211"/>
      <c r="CK18" s="211"/>
      <c r="CL18" s="211"/>
      <c r="CM18" s="211"/>
      <c r="CN18" s="211"/>
      <c r="CO18" s="211"/>
      <c r="CP18" s="211"/>
      <c r="CQ18" s="151" t="str">
        <f t="shared" si="5"/>
        <v/>
      </c>
      <c r="CR18" s="147"/>
    </row>
    <row r="19" spans="1:96" x14ac:dyDescent="0.2">
      <c r="A19" s="229"/>
      <c r="B19" s="201">
        <f t="shared" si="6"/>
        <v>10</v>
      </c>
      <c r="C19" s="238" t="s">
        <v>484</v>
      </c>
      <c r="D19" s="213" t="s">
        <v>423</v>
      </c>
      <c r="F19" s="212" t="s">
        <v>9</v>
      </c>
      <c r="G19" s="214"/>
      <c r="H19" s="73"/>
      <c r="I19" s="230">
        <v>68.479249999999993</v>
      </c>
      <c r="J19" s="230"/>
      <c r="K19" s="223"/>
      <c r="L19" s="223"/>
      <c r="M19" s="223"/>
      <c r="N19" s="223"/>
      <c r="O19" s="223"/>
      <c r="P19" s="73"/>
      <c r="Q19" s="215"/>
      <c r="R19" s="215"/>
      <c r="S19" s="215"/>
      <c r="T19" s="215"/>
      <c r="U19" s="215"/>
      <c r="V19" s="215"/>
      <c r="W19" s="215"/>
      <c r="X19" s="74"/>
      <c r="Y19" s="216">
        <v>0.94078337598615636</v>
      </c>
      <c r="Z19" s="216">
        <v>5.9216624013843609E-2</v>
      </c>
      <c r="AA19" s="216">
        <v>0</v>
      </c>
      <c r="AB19" s="150" t="str">
        <f t="shared" si="4"/>
        <v/>
      </c>
      <c r="AC19" s="217" t="s">
        <v>7</v>
      </c>
      <c r="AD19" s="217" t="s">
        <v>8</v>
      </c>
      <c r="AE19" s="74"/>
      <c r="AF19" s="219">
        <v>2.199403286569371E-4</v>
      </c>
      <c r="AG19" s="219">
        <v>0</v>
      </c>
      <c r="AH19" s="74"/>
      <c r="AI19" s="211">
        <v>1</v>
      </c>
      <c r="AJ19" s="211">
        <v>0</v>
      </c>
      <c r="AK19" s="211">
        <v>0</v>
      </c>
      <c r="AL19" s="211">
        <v>0</v>
      </c>
      <c r="AM19" s="211">
        <v>0</v>
      </c>
      <c r="AN19" s="211">
        <v>0</v>
      </c>
      <c r="AO19" s="211">
        <v>0</v>
      </c>
      <c r="AP19" s="211">
        <v>0</v>
      </c>
      <c r="AQ19" s="211">
        <v>0</v>
      </c>
      <c r="AR19" s="231"/>
      <c r="AS19" s="211">
        <v>0</v>
      </c>
      <c r="AT19" s="211">
        <v>0</v>
      </c>
      <c r="AU19" s="211">
        <v>0</v>
      </c>
      <c r="AV19" s="211">
        <v>0</v>
      </c>
      <c r="AW19" s="211">
        <v>1</v>
      </c>
      <c r="AX19" s="211">
        <v>0</v>
      </c>
      <c r="AY19" s="211">
        <v>0</v>
      </c>
      <c r="AZ19" s="211">
        <v>0</v>
      </c>
      <c r="BA19" s="211">
        <v>0</v>
      </c>
      <c r="BB19" s="211">
        <v>0</v>
      </c>
      <c r="BC19" s="211">
        <v>0</v>
      </c>
      <c r="BD19" s="211">
        <v>0</v>
      </c>
      <c r="BE19" s="211">
        <v>0</v>
      </c>
      <c r="BF19" s="211">
        <v>0</v>
      </c>
      <c r="BG19" s="211">
        <v>0</v>
      </c>
      <c r="BH19" s="211">
        <v>0</v>
      </c>
      <c r="BI19" s="211">
        <v>0</v>
      </c>
      <c r="BJ19" s="211">
        <v>0</v>
      </c>
      <c r="BK19" s="211">
        <v>0</v>
      </c>
      <c r="BL19" s="211">
        <v>0</v>
      </c>
      <c r="BM19" s="211">
        <v>0</v>
      </c>
      <c r="BN19" s="211">
        <v>0</v>
      </c>
      <c r="BO19" s="211">
        <v>0</v>
      </c>
      <c r="BP19" s="211">
        <v>0</v>
      </c>
      <c r="BQ19" s="211">
        <v>0</v>
      </c>
      <c r="BR19" s="211">
        <v>0</v>
      </c>
      <c r="BS19" s="211">
        <v>0</v>
      </c>
      <c r="BT19" s="211">
        <v>0</v>
      </c>
      <c r="BU19" s="211">
        <v>0</v>
      </c>
      <c r="BV19" s="211">
        <v>0</v>
      </c>
      <c r="BW19" s="211">
        <v>0</v>
      </c>
      <c r="BX19" s="211">
        <v>0</v>
      </c>
      <c r="BY19" s="211">
        <v>0</v>
      </c>
      <c r="BZ19" s="211">
        <v>0</v>
      </c>
      <c r="CA19" s="211">
        <v>0</v>
      </c>
      <c r="CB19" s="211">
        <v>0</v>
      </c>
      <c r="CC19" s="211">
        <v>0</v>
      </c>
      <c r="CD19" s="211">
        <v>0</v>
      </c>
      <c r="CE19" s="211">
        <v>0</v>
      </c>
      <c r="CF19" s="211">
        <v>0</v>
      </c>
      <c r="CG19" s="211"/>
      <c r="CH19" s="211"/>
      <c r="CI19" s="211"/>
      <c r="CJ19" s="211"/>
      <c r="CK19" s="211"/>
      <c r="CL19" s="211"/>
      <c r="CM19" s="211"/>
      <c r="CN19" s="211"/>
      <c r="CO19" s="211"/>
      <c r="CP19" s="211"/>
      <c r="CQ19" s="151" t="str">
        <f t="shared" si="5"/>
        <v/>
      </c>
      <c r="CR19" s="147"/>
    </row>
    <row r="20" spans="1:96" x14ac:dyDescent="0.2">
      <c r="A20" s="229"/>
      <c r="B20" s="201">
        <f t="shared" si="6"/>
        <v>11</v>
      </c>
      <c r="C20" s="238" t="s">
        <v>485</v>
      </c>
      <c r="D20" s="212" t="s">
        <v>424</v>
      </c>
      <c r="F20" s="212" t="s">
        <v>2</v>
      </c>
      <c r="G20" s="214"/>
      <c r="H20" s="73"/>
      <c r="I20" s="230">
        <v>359.15470000000005</v>
      </c>
      <c r="J20" s="230"/>
      <c r="K20" s="223"/>
      <c r="L20" s="223"/>
      <c r="M20" s="223"/>
      <c r="N20" s="223"/>
      <c r="O20" s="223"/>
      <c r="P20" s="73"/>
      <c r="Q20" s="215"/>
      <c r="R20" s="215"/>
      <c r="S20" s="215"/>
      <c r="T20" s="215"/>
      <c r="U20" s="215"/>
      <c r="V20" s="215"/>
      <c r="W20" s="215"/>
      <c r="X20" s="74"/>
      <c r="Y20" s="216">
        <v>0.35017136069777166</v>
      </c>
      <c r="Z20" s="216">
        <v>0.62440218657865254</v>
      </c>
      <c r="AA20" s="216">
        <v>2.5426452723575653E-2</v>
      </c>
      <c r="AB20" s="150" t="str">
        <f t="shared" si="4"/>
        <v/>
      </c>
      <c r="AC20" s="217" t="s">
        <v>7</v>
      </c>
      <c r="AD20" s="217" t="s">
        <v>8</v>
      </c>
      <c r="AE20" s="74"/>
      <c r="AF20" s="219">
        <v>6.6798188829840066E-4</v>
      </c>
      <c r="AG20" s="219">
        <v>0</v>
      </c>
      <c r="AH20" s="74"/>
      <c r="AI20" s="211">
        <v>0</v>
      </c>
      <c r="AJ20" s="211">
        <v>0</v>
      </c>
      <c r="AK20" s="211">
        <v>0</v>
      </c>
      <c r="AL20" s="211">
        <v>1</v>
      </c>
      <c r="AM20" s="211">
        <v>0</v>
      </c>
      <c r="AN20" s="211">
        <v>0</v>
      </c>
      <c r="AO20" s="211">
        <v>0</v>
      </c>
      <c r="AP20" s="211">
        <v>0</v>
      </c>
      <c r="AQ20" s="211">
        <v>0</v>
      </c>
      <c r="AR20" s="231"/>
      <c r="AS20" s="211">
        <v>0</v>
      </c>
      <c r="AT20" s="211">
        <v>0</v>
      </c>
      <c r="AU20" s="211">
        <v>0</v>
      </c>
      <c r="AV20" s="211">
        <v>0</v>
      </c>
      <c r="AW20" s="211">
        <v>0</v>
      </c>
      <c r="AX20" s="211">
        <v>0</v>
      </c>
      <c r="AY20" s="211">
        <v>0</v>
      </c>
      <c r="AZ20" s="211">
        <v>0</v>
      </c>
      <c r="BA20" s="211">
        <v>0</v>
      </c>
      <c r="BB20" s="211">
        <v>0</v>
      </c>
      <c r="BC20" s="211">
        <v>0</v>
      </c>
      <c r="BD20" s="211">
        <v>1</v>
      </c>
      <c r="BE20" s="211">
        <v>0</v>
      </c>
      <c r="BF20" s="211">
        <v>0</v>
      </c>
      <c r="BG20" s="211">
        <v>0</v>
      </c>
      <c r="BH20" s="211">
        <v>0</v>
      </c>
      <c r="BI20" s="211">
        <v>0</v>
      </c>
      <c r="BJ20" s="211">
        <v>0</v>
      </c>
      <c r="BK20" s="211">
        <v>0</v>
      </c>
      <c r="BL20" s="211">
        <v>0</v>
      </c>
      <c r="BM20" s="211">
        <v>0</v>
      </c>
      <c r="BN20" s="211">
        <v>0</v>
      </c>
      <c r="BO20" s="211">
        <v>0</v>
      </c>
      <c r="BP20" s="211">
        <v>0</v>
      </c>
      <c r="BQ20" s="211">
        <v>0</v>
      </c>
      <c r="BR20" s="211">
        <v>0</v>
      </c>
      <c r="BS20" s="211">
        <v>0</v>
      </c>
      <c r="BT20" s="211">
        <v>0</v>
      </c>
      <c r="BU20" s="211">
        <v>0</v>
      </c>
      <c r="BV20" s="211">
        <v>0</v>
      </c>
      <c r="BW20" s="211">
        <v>0</v>
      </c>
      <c r="BX20" s="211">
        <v>0</v>
      </c>
      <c r="BY20" s="211">
        <v>0</v>
      </c>
      <c r="BZ20" s="211">
        <v>0</v>
      </c>
      <c r="CA20" s="211">
        <v>0</v>
      </c>
      <c r="CB20" s="211">
        <v>0</v>
      </c>
      <c r="CC20" s="211">
        <v>0</v>
      </c>
      <c r="CD20" s="211">
        <v>0</v>
      </c>
      <c r="CE20" s="211">
        <v>0</v>
      </c>
      <c r="CF20" s="211">
        <v>0</v>
      </c>
      <c r="CG20" s="211"/>
      <c r="CH20" s="211"/>
      <c r="CI20" s="211"/>
      <c r="CJ20" s="211"/>
      <c r="CK20" s="211"/>
      <c r="CL20" s="211"/>
      <c r="CM20" s="211"/>
      <c r="CN20" s="211"/>
      <c r="CO20" s="211"/>
      <c r="CP20" s="211"/>
      <c r="CQ20" s="151" t="str">
        <f t="shared" si="5"/>
        <v/>
      </c>
      <c r="CR20" s="147"/>
    </row>
    <row r="21" spans="1:96" x14ac:dyDescent="0.2">
      <c r="A21" s="229"/>
      <c r="B21" s="201">
        <f t="shared" si="6"/>
        <v>12</v>
      </c>
      <c r="C21" s="238" t="s">
        <v>485</v>
      </c>
      <c r="D21" s="212" t="s">
        <v>424</v>
      </c>
      <c r="F21" s="212" t="s">
        <v>9</v>
      </c>
      <c r="G21" s="214"/>
      <c r="H21" s="73"/>
      <c r="I21" s="230">
        <v>48.975679999999997</v>
      </c>
      <c r="J21" s="230"/>
      <c r="K21" s="223"/>
      <c r="L21" s="223"/>
      <c r="M21" s="223"/>
      <c r="N21" s="223"/>
      <c r="O21" s="223"/>
      <c r="P21" s="73"/>
      <c r="Q21" s="215"/>
      <c r="R21" s="215"/>
      <c r="S21" s="215"/>
      <c r="T21" s="215"/>
      <c r="U21" s="215"/>
      <c r="V21" s="215"/>
      <c r="W21" s="215"/>
      <c r="X21" s="74"/>
      <c r="Y21" s="216">
        <v>0.35017155453482218</v>
      </c>
      <c r="Z21" s="216">
        <v>0.62440174388594505</v>
      </c>
      <c r="AA21" s="216">
        <v>2.5426701579232793E-2</v>
      </c>
      <c r="AB21" s="150" t="str">
        <f t="shared" si="4"/>
        <v/>
      </c>
      <c r="AC21" s="217" t="s">
        <v>7</v>
      </c>
      <c r="AD21" s="217" t="s">
        <v>8</v>
      </c>
      <c r="AE21" s="74"/>
      <c r="AF21" s="219">
        <v>9.1088451467746779E-5</v>
      </c>
      <c r="AG21" s="219">
        <v>0</v>
      </c>
      <c r="AH21" s="74"/>
      <c r="AI21" s="211">
        <v>1</v>
      </c>
      <c r="AJ21" s="211">
        <v>0</v>
      </c>
      <c r="AK21" s="211">
        <v>0</v>
      </c>
      <c r="AL21" s="211">
        <v>0</v>
      </c>
      <c r="AM21" s="211">
        <v>0</v>
      </c>
      <c r="AN21" s="211">
        <v>0</v>
      </c>
      <c r="AO21" s="211">
        <v>0</v>
      </c>
      <c r="AP21" s="211">
        <v>0</v>
      </c>
      <c r="AQ21" s="211">
        <v>0</v>
      </c>
      <c r="AR21" s="231"/>
      <c r="AS21" s="211">
        <v>0</v>
      </c>
      <c r="AT21" s="211">
        <v>0</v>
      </c>
      <c r="AU21" s="211">
        <v>0</v>
      </c>
      <c r="AV21" s="211">
        <v>0</v>
      </c>
      <c r="AW21" s="211">
        <v>0</v>
      </c>
      <c r="AX21" s="211">
        <v>0</v>
      </c>
      <c r="AY21" s="211">
        <v>0</v>
      </c>
      <c r="AZ21" s="211">
        <v>0</v>
      </c>
      <c r="BA21" s="211">
        <v>0</v>
      </c>
      <c r="BB21" s="211">
        <v>0</v>
      </c>
      <c r="BC21" s="211">
        <v>0</v>
      </c>
      <c r="BD21" s="211">
        <v>1</v>
      </c>
      <c r="BE21" s="211">
        <v>0</v>
      </c>
      <c r="BF21" s="211">
        <v>0</v>
      </c>
      <c r="BG21" s="211">
        <v>0</v>
      </c>
      <c r="BH21" s="211">
        <v>0</v>
      </c>
      <c r="BI21" s="211">
        <v>0</v>
      </c>
      <c r="BJ21" s="211">
        <v>0</v>
      </c>
      <c r="BK21" s="211">
        <v>0</v>
      </c>
      <c r="BL21" s="211">
        <v>0</v>
      </c>
      <c r="BM21" s="211">
        <v>0</v>
      </c>
      <c r="BN21" s="211">
        <v>0</v>
      </c>
      <c r="BO21" s="211">
        <v>0</v>
      </c>
      <c r="BP21" s="211">
        <v>0</v>
      </c>
      <c r="BQ21" s="211">
        <v>0</v>
      </c>
      <c r="BR21" s="211">
        <v>0</v>
      </c>
      <c r="BS21" s="211">
        <v>0</v>
      </c>
      <c r="BT21" s="211">
        <v>0</v>
      </c>
      <c r="BU21" s="211">
        <v>0</v>
      </c>
      <c r="BV21" s="211">
        <v>0</v>
      </c>
      <c r="BW21" s="211">
        <v>0</v>
      </c>
      <c r="BX21" s="211">
        <v>0</v>
      </c>
      <c r="BY21" s="211">
        <v>0</v>
      </c>
      <c r="BZ21" s="211">
        <v>0</v>
      </c>
      <c r="CA21" s="211">
        <v>0</v>
      </c>
      <c r="CB21" s="211">
        <v>0</v>
      </c>
      <c r="CC21" s="211">
        <v>0</v>
      </c>
      <c r="CD21" s="211">
        <v>0</v>
      </c>
      <c r="CE21" s="211">
        <v>0</v>
      </c>
      <c r="CF21" s="211">
        <v>0</v>
      </c>
      <c r="CG21" s="211"/>
      <c r="CH21" s="211"/>
      <c r="CI21" s="211"/>
      <c r="CJ21" s="211"/>
      <c r="CK21" s="211"/>
      <c r="CL21" s="211"/>
      <c r="CM21" s="211"/>
      <c r="CN21" s="211"/>
      <c r="CO21" s="211"/>
      <c r="CP21" s="211"/>
      <c r="CQ21" s="151" t="str">
        <f t="shared" si="5"/>
        <v/>
      </c>
      <c r="CR21" s="147"/>
    </row>
    <row r="22" spans="1:96" x14ac:dyDescent="0.2">
      <c r="A22" s="229"/>
      <c r="B22" s="201">
        <f t="shared" si="6"/>
        <v>13</v>
      </c>
      <c r="C22" s="238" t="s">
        <v>487</v>
      </c>
      <c r="D22" s="213" t="s">
        <v>486</v>
      </c>
      <c r="F22" s="212" t="s">
        <v>2</v>
      </c>
      <c r="G22" s="214"/>
      <c r="H22" s="73"/>
      <c r="I22" s="230">
        <v>-40.499790000000004</v>
      </c>
      <c r="J22" s="230"/>
      <c r="K22" s="223"/>
      <c r="L22" s="223"/>
      <c r="M22" s="223"/>
      <c r="N22" s="223"/>
      <c r="O22" s="223"/>
      <c r="P22" s="73"/>
      <c r="Q22" s="215"/>
      <c r="R22" s="215"/>
      <c r="S22" s="215"/>
      <c r="T22" s="215"/>
      <c r="U22" s="215"/>
      <c r="V22" s="215"/>
      <c r="W22" s="215"/>
      <c r="X22" s="74"/>
      <c r="Y22" s="216">
        <v>1</v>
      </c>
      <c r="Z22" s="216">
        <v>0</v>
      </c>
      <c r="AA22" s="216">
        <v>0</v>
      </c>
      <c r="AB22" s="150" t="str">
        <f t="shared" si="4"/>
        <v/>
      </c>
      <c r="AC22" s="217" t="s">
        <v>7</v>
      </c>
      <c r="AD22" s="217" t="s">
        <v>8</v>
      </c>
      <c r="AE22" s="74"/>
      <c r="AF22" s="219">
        <v>-2.5991707380387975E-4</v>
      </c>
      <c r="AG22" s="219">
        <v>0</v>
      </c>
      <c r="AH22" s="74"/>
      <c r="AI22" s="211">
        <v>0</v>
      </c>
      <c r="AJ22" s="211">
        <v>0</v>
      </c>
      <c r="AK22" s="211">
        <v>0</v>
      </c>
      <c r="AL22" s="211">
        <v>1</v>
      </c>
      <c r="AM22" s="211">
        <v>0</v>
      </c>
      <c r="AN22" s="211">
        <v>0</v>
      </c>
      <c r="AO22" s="211">
        <v>0</v>
      </c>
      <c r="AP22" s="211">
        <v>0</v>
      </c>
      <c r="AQ22" s="211">
        <v>0</v>
      </c>
      <c r="AR22" s="231"/>
      <c r="AS22" s="211">
        <v>0.46999998133813864</v>
      </c>
      <c r="AT22" s="211">
        <v>0</v>
      </c>
      <c r="AU22" s="211">
        <v>0</v>
      </c>
      <c r="AV22" s="211">
        <v>0</v>
      </c>
      <c r="AW22" s="211">
        <v>0</v>
      </c>
      <c r="AX22" s="211">
        <v>0</v>
      </c>
      <c r="AY22" s="211">
        <v>0</v>
      </c>
      <c r="AZ22" s="211">
        <v>0</v>
      </c>
      <c r="BA22" s="211">
        <v>0</v>
      </c>
      <c r="BB22" s="211">
        <v>0</v>
      </c>
      <c r="BC22" s="211">
        <v>0</v>
      </c>
      <c r="BD22" s="211">
        <v>0</v>
      </c>
      <c r="BE22" s="211">
        <v>0.53000001866186119</v>
      </c>
      <c r="BF22" s="211">
        <v>0</v>
      </c>
      <c r="BG22" s="211">
        <v>0</v>
      </c>
      <c r="BH22" s="211">
        <v>0</v>
      </c>
      <c r="BI22" s="211">
        <v>0</v>
      </c>
      <c r="BJ22" s="211">
        <v>0</v>
      </c>
      <c r="BK22" s="211">
        <v>0</v>
      </c>
      <c r="BL22" s="211">
        <v>0</v>
      </c>
      <c r="BM22" s="211">
        <v>0</v>
      </c>
      <c r="BN22" s="211">
        <v>0</v>
      </c>
      <c r="BO22" s="211">
        <v>0</v>
      </c>
      <c r="BP22" s="211">
        <v>0</v>
      </c>
      <c r="BQ22" s="211">
        <v>0</v>
      </c>
      <c r="BR22" s="211">
        <v>0</v>
      </c>
      <c r="BS22" s="211">
        <v>0</v>
      </c>
      <c r="BT22" s="211">
        <v>0</v>
      </c>
      <c r="BU22" s="211">
        <v>0</v>
      </c>
      <c r="BV22" s="211">
        <v>0</v>
      </c>
      <c r="BW22" s="211">
        <v>0</v>
      </c>
      <c r="BX22" s="211">
        <v>0</v>
      </c>
      <c r="BY22" s="211">
        <v>0</v>
      </c>
      <c r="BZ22" s="211">
        <v>0</v>
      </c>
      <c r="CA22" s="211">
        <v>0</v>
      </c>
      <c r="CB22" s="211">
        <v>0</v>
      </c>
      <c r="CC22" s="211">
        <v>0</v>
      </c>
      <c r="CD22" s="211">
        <v>0</v>
      </c>
      <c r="CE22" s="211">
        <v>0</v>
      </c>
      <c r="CF22" s="211">
        <v>0</v>
      </c>
      <c r="CG22" s="211"/>
      <c r="CH22" s="211"/>
      <c r="CI22" s="211"/>
      <c r="CJ22" s="211"/>
      <c r="CK22" s="211"/>
      <c r="CL22" s="211"/>
      <c r="CM22" s="211"/>
      <c r="CN22" s="211"/>
      <c r="CO22" s="211"/>
      <c r="CP22" s="211"/>
      <c r="CQ22" s="151" t="str">
        <f t="shared" si="5"/>
        <v/>
      </c>
      <c r="CR22" s="147"/>
    </row>
    <row r="23" spans="1:96" x14ac:dyDescent="0.2">
      <c r="A23" s="229"/>
      <c r="B23" s="201">
        <f t="shared" si="6"/>
        <v>14</v>
      </c>
      <c r="C23" s="238" t="s">
        <v>489</v>
      </c>
      <c r="D23" s="212" t="s">
        <v>488</v>
      </c>
      <c r="F23" s="212" t="s">
        <v>2</v>
      </c>
      <c r="G23" s="214"/>
      <c r="H23" s="73"/>
      <c r="I23" s="230">
        <v>416.07212000000004</v>
      </c>
      <c r="J23" s="230"/>
      <c r="K23" s="223"/>
      <c r="L23" s="223"/>
      <c r="M23" s="223"/>
      <c r="N23" s="223"/>
      <c r="O23" s="223"/>
      <c r="P23" s="73"/>
      <c r="Q23" s="215"/>
      <c r="R23" s="215"/>
      <c r="S23" s="215"/>
      <c r="T23" s="215"/>
      <c r="U23" s="215"/>
      <c r="V23" s="215"/>
      <c r="W23" s="215"/>
      <c r="X23" s="74"/>
      <c r="Y23" s="216">
        <v>0.78588692748747491</v>
      </c>
      <c r="Z23" s="216">
        <v>0.14550321227964036</v>
      </c>
      <c r="AA23" s="216">
        <v>6.8609860232884623E-2</v>
      </c>
      <c r="AB23" s="150" t="str">
        <f t="shared" si="4"/>
        <v/>
      </c>
      <c r="AC23" s="217" t="s">
        <v>7</v>
      </c>
      <c r="AD23" s="217" t="s">
        <v>8</v>
      </c>
      <c r="AE23" s="74"/>
      <c r="AF23" s="219">
        <v>1.5925601582084936E-3</v>
      </c>
      <c r="AG23" s="219">
        <v>0</v>
      </c>
      <c r="AH23" s="74"/>
      <c r="AI23" s="211">
        <v>0</v>
      </c>
      <c r="AJ23" s="211">
        <v>0</v>
      </c>
      <c r="AK23" s="211">
        <v>0</v>
      </c>
      <c r="AL23" s="211">
        <v>1</v>
      </c>
      <c r="AM23" s="211">
        <v>0</v>
      </c>
      <c r="AN23" s="211">
        <v>0</v>
      </c>
      <c r="AO23" s="211">
        <v>0</v>
      </c>
      <c r="AP23" s="211">
        <v>0</v>
      </c>
      <c r="AQ23" s="211">
        <v>0</v>
      </c>
      <c r="AR23" s="231"/>
      <c r="AS23" s="211">
        <v>0</v>
      </c>
      <c r="AT23" s="211">
        <v>0</v>
      </c>
      <c r="AU23" s="211">
        <v>0</v>
      </c>
      <c r="AV23" s="211">
        <v>0</v>
      </c>
      <c r="AW23" s="211">
        <v>0</v>
      </c>
      <c r="AX23" s="211">
        <v>0</v>
      </c>
      <c r="AY23" s="211">
        <v>0</v>
      </c>
      <c r="AZ23" s="211">
        <v>0</v>
      </c>
      <c r="BA23" s="211">
        <v>0</v>
      </c>
      <c r="BB23" s="211">
        <v>0</v>
      </c>
      <c r="BC23" s="211">
        <v>0</v>
      </c>
      <c r="BD23" s="211">
        <v>1</v>
      </c>
      <c r="BE23" s="211">
        <v>0</v>
      </c>
      <c r="BF23" s="211">
        <v>0</v>
      </c>
      <c r="BG23" s="211">
        <v>0</v>
      </c>
      <c r="BH23" s="211">
        <v>0</v>
      </c>
      <c r="BI23" s="211">
        <v>0</v>
      </c>
      <c r="BJ23" s="211">
        <v>0</v>
      </c>
      <c r="BK23" s="211">
        <v>0</v>
      </c>
      <c r="BL23" s="211">
        <v>0</v>
      </c>
      <c r="BM23" s="211">
        <v>0</v>
      </c>
      <c r="BN23" s="211">
        <v>0</v>
      </c>
      <c r="BO23" s="211">
        <v>0</v>
      </c>
      <c r="BP23" s="211">
        <v>0</v>
      </c>
      <c r="BQ23" s="211">
        <v>0</v>
      </c>
      <c r="BR23" s="211">
        <v>0</v>
      </c>
      <c r="BS23" s="211">
        <v>0</v>
      </c>
      <c r="BT23" s="211">
        <v>0</v>
      </c>
      <c r="BU23" s="211">
        <v>0</v>
      </c>
      <c r="BV23" s="211">
        <v>0</v>
      </c>
      <c r="BW23" s="211">
        <v>0</v>
      </c>
      <c r="BX23" s="211">
        <v>0</v>
      </c>
      <c r="BY23" s="211">
        <v>0</v>
      </c>
      <c r="BZ23" s="211">
        <v>0</v>
      </c>
      <c r="CA23" s="211">
        <v>0</v>
      </c>
      <c r="CB23" s="211">
        <v>0</v>
      </c>
      <c r="CC23" s="211">
        <v>0</v>
      </c>
      <c r="CD23" s="211">
        <v>0</v>
      </c>
      <c r="CE23" s="211">
        <v>0</v>
      </c>
      <c r="CF23" s="211">
        <v>0</v>
      </c>
      <c r="CG23" s="211"/>
      <c r="CH23" s="211"/>
      <c r="CI23" s="211"/>
      <c r="CJ23" s="211"/>
      <c r="CK23" s="211"/>
      <c r="CL23" s="211"/>
      <c r="CM23" s="211"/>
      <c r="CN23" s="211"/>
      <c r="CO23" s="211"/>
      <c r="CP23" s="211"/>
      <c r="CQ23" s="151" t="str">
        <f t="shared" si="5"/>
        <v/>
      </c>
      <c r="CR23" s="147"/>
    </row>
    <row r="24" spans="1:96" x14ac:dyDescent="0.2">
      <c r="A24" s="229"/>
      <c r="B24" s="201">
        <f t="shared" si="6"/>
        <v>15</v>
      </c>
      <c r="C24" s="238" t="s">
        <v>491</v>
      </c>
      <c r="D24" s="212" t="s">
        <v>490</v>
      </c>
      <c r="F24" s="212" t="s">
        <v>9</v>
      </c>
      <c r="G24" s="214"/>
      <c r="H24" s="73"/>
      <c r="I24" s="230">
        <v>44.578029999999998</v>
      </c>
      <c r="J24" s="230"/>
      <c r="K24" s="223"/>
      <c r="L24" s="223"/>
      <c r="M24" s="223"/>
      <c r="N24" s="223"/>
      <c r="O24" s="223"/>
      <c r="P24" s="73"/>
      <c r="Q24" s="215"/>
      <c r="R24" s="215"/>
      <c r="S24" s="215"/>
      <c r="T24" s="215"/>
      <c r="U24" s="215"/>
      <c r="V24" s="215"/>
      <c r="W24" s="215"/>
      <c r="X24" s="74"/>
      <c r="Y24" s="216">
        <v>0.85013469639640882</v>
      </c>
      <c r="Z24" s="216">
        <v>0.14986530360359127</v>
      </c>
      <c r="AA24" s="216">
        <v>0</v>
      </c>
      <c r="AB24" s="150" t="str">
        <f t="shared" si="4"/>
        <v/>
      </c>
      <c r="AC24" s="217" t="s">
        <v>7</v>
      </c>
      <c r="AD24" s="217" t="s">
        <v>8</v>
      </c>
      <c r="AE24" s="74"/>
      <c r="AF24" s="219">
        <v>1.9693328680015827E-4</v>
      </c>
      <c r="AG24" s="219">
        <v>0</v>
      </c>
      <c r="AH24" s="74"/>
      <c r="AI24" s="211">
        <v>1</v>
      </c>
      <c r="AJ24" s="211">
        <v>0</v>
      </c>
      <c r="AK24" s="211">
        <v>0</v>
      </c>
      <c r="AL24" s="211">
        <v>0</v>
      </c>
      <c r="AM24" s="211">
        <v>0</v>
      </c>
      <c r="AN24" s="211">
        <v>0</v>
      </c>
      <c r="AO24" s="211">
        <v>0</v>
      </c>
      <c r="AP24" s="211">
        <v>0</v>
      </c>
      <c r="AQ24" s="211">
        <v>0</v>
      </c>
      <c r="AR24" s="231"/>
      <c r="AS24" s="211">
        <v>0.5</v>
      </c>
      <c r="AT24" s="211">
        <v>0</v>
      </c>
      <c r="AU24" s="211">
        <v>2.0000851923412083E-2</v>
      </c>
      <c r="AV24" s="211">
        <v>0</v>
      </c>
      <c r="AW24" s="211">
        <v>0</v>
      </c>
      <c r="AX24" s="211">
        <v>0</v>
      </c>
      <c r="AY24" s="211">
        <v>0</v>
      </c>
      <c r="AZ24" s="211">
        <v>0</v>
      </c>
      <c r="BA24" s="211">
        <v>0</v>
      </c>
      <c r="BB24" s="211">
        <v>0</v>
      </c>
      <c r="BC24" s="211">
        <v>0</v>
      </c>
      <c r="BD24" s="211">
        <v>0</v>
      </c>
      <c r="BE24" s="211">
        <v>0.47999914807658789</v>
      </c>
      <c r="BF24" s="211">
        <v>0</v>
      </c>
      <c r="BG24" s="211">
        <v>0</v>
      </c>
      <c r="BH24" s="211">
        <v>0</v>
      </c>
      <c r="BI24" s="211">
        <v>0</v>
      </c>
      <c r="BJ24" s="211">
        <v>0</v>
      </c>
      <c r="BK24" s="211">
        <v>0</v>
      </c>
      <c r="BL24" s="211">
        <v>0</v>
      </c>
      <c r="BM24" s="211">
        <v>0</v>
      </c>
      <c r="BN24" s="211">
        <v>0</v>
      </c>
      <c r="BO24" s="211">
        <v>0</v>
      </c>
      <c r="BP24" s="211">
        <v>0</v>
      </c>
      <c r="BQ24" s="211">
        <v>0</v>
      </c>
      <c r="BR24" s="211">
        <v>0</v>
      </c>
      <c r="BS24" s="211">
        <v>0</v>
      </c>
      <c r="BT24" s="211">
        <v>0</v>
      </c>
      <c r="BU24" s="211">
        <v>0</v>
      </c>
      <c r="BV24" s="211">
        <v>0</v>
      </c>
      <c r="BW24" s="211">
        <v>0</v>
      </c>
      <c r="BX24" s="211">
        <v>0</v>
      </c>
      <c r="BY24" s="211">
        <v>0</v>
      </c>
      <c r="BZ24" s="211">
        <v>0</v>
      </c>
      <c r="CA24" s="211">
        <v>0</v>
      </c>
      <c r="CB24" s="211">
        <v>0</v>
      </c>
      <c r="CC24" s="211">
        <v>0</v>
      </c>
      <c r="CD24" s="211">
        <v>0</v>
      </c>
      <c r="CE24" s="211">
        <v>0</v>
      </c>
      <c r="CF24" s="211">
        <v>0</v>
      </c>
      <c r="CG24" s="211"/>
      <c r="CH24" s="211"/>
      <c r="CI24" s="211"/>
      <c r="CJ24" s="211"/>
      <c r="CK24" s="211"/>
      <c r="CL24" s="211"/>
      <c r="CM24" s="211"/>
      <c r="CN24" s="211"/>
      <c r="CO24" s="211"/>
      <c r="CP24" s="211"/>
      <c r="CQ24" s="151" t="str">
        <f t="shared" si="5"/>
        <v/>
      </c>
      <c r="CR24" s="147"/>
    </row>
    <row r="25" spans="1:96" x14ac:dyDescent="0.2">
      <c r="A25" s="229"/>
      <c r="B25" s="201">
        <f t="shared" si="6"/>
        <v>16</v>
      </c>
      <c r="C25" s="238" t="s">
        <v>492</v>
      </c>
      <c r="D25" s="213" t="s">
        <v>194</v>
      </c>
      <c r="F25" s="212" t="s">
        <v>9</v>
      </c>
      <c r="G25" s="214"/>
      <c r="H25" s="73"/>
      <c r="I25" s="230">
        <v>1250.1627699999999</v>
      </c>
      <c r="J25" s="230"/>
      <c r="K25" s="223"/>
      <c r="L25" s="223"/>
      <c r="M25" s="223"/>
      <c r="N25" s="223"/>
      <c r="O25" s="223"/>
      <c r="P25" s="73"/>
      <c r="Q25" s="215"/>
      <c r="R25" s="215"/>
      <c r="S25" s="215"/>
      <c r="T25" s="215"/>
      <c r="U25" s="215"/>
      <c r="V25" s="215"/>
      <c r="W25" s="215"/>
      <c r="X25" s="74"/>
      <c r="Y25" s="216">
        <v>0.3811930185698939</v>
      </c>
      <c r="Z25" s="216">
        <v>0.42589442973093816</v>
      </c>
      <c r="AA25" s="216">
        <v>0.19291255169916793</v>
      </c>
      <c r="AB25" s="150" t="str">
        <f t="shared" si="4"/>
        <v/>
      </c>
      <c r="AC25" s="217" t="s">
        <v>7</v>
      </c>
      <c r="AD25" s="217" t="s">
        <v>8</v>
      </c>
      <c r="AE25" s="74"/>
      <c r="AF25" s="219">
        <v>2.3033710965400887E-3</v>
      </c>
      <c r="AG25" s="219">
        <v>0</v>
      </c>
      <c r="AH25" s="74"/>
      <c r="AI25" s="211">
        <v>1</v>
      </c>
      <c r="AJ25" s="211">
        <v>0</v>
      </c>
      <c r="AK25" s="211">
        <v>0</v>
      </c>
      <c r="AL25" s="211">
        <v>0</v>
      </c>
      <c r="AM25" s="211">
        <v>0</v>
      </c>
      <c r="AN25" s="211">
        <v>0</v>
      </c>
      <c r="AO25" s="211">
        <v>0</v>
      </c>
      <c r="AP25" s="211">
        <v>0</v>
      </c>
      <c r="AQ25" s="211">
        <v>0</v>
      </c>
      <c r="AR25" s="231"/>
      <c r="AS25" s="211">
        <v>0</v>
      </c>
      <c r="AT25" s="211">
        <v>0</v>
      </c>
      <c r="AU25" s="211">
        <v>0</v>
      </c>
      <c r="AV25" s="211">
        <v>0</v>
      </c>
      <c r="AW25" s="211">
        <v>0</v>
      </c>
      <c r="AX25" s="211">
        <v>0</v>
      </c>
      <c r="AY25" s="211">
        <v>0</v>
      </c>
      <c r="AZ25" s="211">
        <v>0</v>
      </c>
      <c r="BA25" s="211">
        <v>0</v>
      </c>
      <c r="BB25" s="211">
        <v>0</v>
      </c>
      <c r="BC25" s="211">
        <v>0</v>
      </c>
      <c r="BD25" s="211">
        <v>8.1099925110002691E-2</v>
      </c>
      <c r="BE25" s="211">
        <v>0.91890007488999736</v>
      </c>
      <c r="BF25" s="211">
        <v>0</v>
      </c>
      <c r="BG25" s="211">
        <v>0</v>
      </c>
      <c r="BH25" s="211">
        <v>0</v>
      </c>
      <c r="BI25" s="211">
        <v>0</v>
      </c>
      <c r="BJ25" s="211">
        <v>0</v>
      </c>
      <c r="BK25" s="211">
        <v>0</v>
      </c>
      <c r="BL25" s="211">
        <v>0</v>
      </c>
      <c r="BM25" s="211">
        <v>0</v>
      </c>
      <c r="BN25" s="211">
        <v>0</v>
      </c>
      <c r="BO25" s="211">
        <v>0</v>
      </c>
      <c r="BP25" s="211">
        <v>0</v>
      </c>
      <c r="BQ25" s="211">
        <v>0</v>
      </c>
      <c r="BR25" s="211">
        <v>0</v>
      </c>
      <c r="BS25" s="211">
        <v>0</v>
      </c>
      <c r="BT25" s="211">
        <v>0</v>
      </c>
      <c r="BU25" s="211">
        <v>0</v>
      </c>
      <c r="BV25" s="211">
        <v>0</v>
      </c>
      <c r="BW25" s="211">
        <v>0</v>
      </c>
      <c r="BX25" s="211">
        <v>0</v>
      </c>
      <c r="BY25" s="211">
        <v>0</v>
      </c>
      <c r="BZ25" s="211">
        <v>0</v>
      </c>
      <c r="CA25" s="211">
        <v>0</v>
      </c>
      <c r="CB25" s="211">
        <v>0</v>
      </c>
      <c r="CC25" s="211">
        <v>0</v>
      </c>
      <c r="CD25" s="211">
        <v>0</v>
      </c>
      <c r="CE25" s="211">
        <v>0</v>
      </c>
      <c r="CF25" s="211">
        <v>0</v>
      </c>
      <c r="CG25" s="211"/>
      <c r="CH25" s="211"/>
      <c r="CI25" s="211"/>
      <c r="CJ25" s="211"/>
      <c r="CK25" s="211"/>
      <c r="CL25" s="211"/>
      <c r="CM25" s="211"/>
      <c r="CN25" s="211"/>
      <c r="CO25" s="211"/>
      <c r="CP25" s="211"/>
      <c r="CQ25" s="151" t="str">
        <f t="shared" si="5"/>
        <v/>
      </c>
      <c r="CR25" s="147"/>
    </row>
    <row r="26" spans="1:96" x14ac:dyDescent="0.2">
      <c r="A26" s="229"/>
      <c r="B26" s="201">
        <f t="shared" si="6"/>
        <v>17</v>
      </c>
      <c r="C26" s="250"/>
      <c r="D26" s="212" t="s">
        <v>391</v>
      </c>
      <c r="F26" s="212" t="s">
        <v>9</v>
      </c>
      <c r="G26" s="214"/>
      <c r="H26" s="73"/>
      <c r="I26" s="230">
        <v>1555.5579600000001</v>
      </c>
      <c r="J26" s="230"/>
      <c r="K26" s="223"/>
      <c r="L26" s="223"/>
      <c r="M26" s="223"/>
      <c r="N26" s="223"/>
      <c r="O26" s="223"/>
      <c r="P26" s="73"/>
      <c r="Q26" s="215"/>
      <c r="R26" s="215"/>
      <c r="S26" s="215"/>
      <c r="T26" s="215"/>
      <c r="U26" s="215"/>
      <c r="V26" s="215"/>
      <c r="W26" s="215"/>
      <c r="X26" s="74"/>
      <c r="Y26" s="216">
        <v>0.10682665273365961</v>
      </c>
      <c r="Z26" s="216">
        <v>0.12810129556342598</v>
      </c>
      <c r="AA26" s="216">
        <v>0.76507205170291437</v>
      </c>
      <c r="AB26" s="150" t="str">
        <f t="shared" si="4"/>
        <v/>
      </c>
      <c r="AC26" s="217" t="s">
        <v>7</v>
      </c>
      <c r="AD26" s="217" t="s">
        <v>8</v>
      </c>
      <c r="AE26" s="74"/>
      <c r="AF26" s="219">
        <v>1.0740947176359292E-3</v>
      </c>
      <c r="AG26" s="219">
        <v>0</v>
      </c>
      <c r="AH26" s="74"/>
      <c r="AI26" s="211">
        <v>1</v>
      </c>
      <c r="AJ26" s="211">
        <v>0</v>
      </c>
      <c r="AK26" s="211">
        <v>0</v>
      </c>
      <c r="AL26" s="211">
        <v>0</v>
      </c>
      <c r="AM26" s="211">
        <v>0</v>
      </c>
      <c r="AN26" s="211">
        <v>0</v>
      </c>
      <c r="AO26" s="211">
        <v>0</v>
      </c>
      <c r="AP26" s="211">
        <v>0</v>
      </c>
      <c r="AQ26" s="211">
        <v>0</v>
      </c>
      <c r="AR26" s="231"/>
      <c r="AS26" s="211">
        <v>0</v>
      </c>
      <c r="AT26" s="211">
        <v>0</v>
      </c>
      <c r="AU26" s="211">
        <v>0</v>
      </c>
      <c r="AV26" s="211">
        <v>0</v>
      </c>
      <c r="AW26" s="211">
        <v>0</v>
      </c>
      <c r="AX26" s="211">
        <v>0</v>
      </c>
      <c r="AY26" s="211">
        <v>0</v>
      </c>
      <c r="AZ26" s="211">
        <v>0</v>
      </c>
      <c r="BA26" s="211">
        <v>0</v>
      </c>
      <c r="BB26" s="211">
        <v>0</v>
      </c>
      <c r="BC26" s="211">
        <v>0</v>
      </c>
      <c r="BD26" s="211">
        <v>3.26449273983139E-2</v>
      </c>
      <c r="BE26" s="211">
        <v>0.96735507260168607</v>
      </c>
      <c r="BF26" s="211">
        <v>0</v>
      </c>
      <c r="BG26" s="211">
        <v>0</v>
      </c>
      <c r="BH26" s="211">
        <v>0</v>
      </c>
      <c r="BI26" s="211">
        <v>0</v>
      </c>
      <c r="BJ26" s="211">
        <v>0</v>
      </c>
      <c r="BK26" s="211">
        <v>0</v>
      </c>
      <c r="BL26" s="211">
        <v>0</v>
      </c>
      <c r="BM26" s="211">
        <v>0</v>
      </c>
      <c r="BN26" s="211">
        <v>0</v>
      </c>
      <c r="BO26" s="211">
        <v>0</v>
      </c>
      <c r="BP26" s="211">
        <v>0</v>
      </c>
      <c r="BQ26" s="211">
        <v>0</v>
      </c>
      <c r="BR26" s="211">
        <v>0</v>
      </c>
      <c r="BS26" s="211">
        <v>0</v>
      </c>
      <c r="BT26" s="211">
        <v>0</v>
      </c>
      <c r="BU26" s="211">
        <v>0</v>
      </c>
      <c r="BV26" s="211">
        <v>0</v>
      </c>
      <c r="BW26" s="211">
        <v>0</v>
      </c>
      <c r="BX26" s="211">
        <v>0</v>
      </c>
      <c r="BY26" s="211">
        <v>0</v>
      </c>
      <c r="BZ26" s="211">
        <v>0</v>
      </c>
      <c r="CA26" s="211">
        <v>0</v>
      </c>
      <c r="CB26" s="211">
        <v>0</v>
      </c>
      <c r="CC26" s="211">
        <v>0</v>
      </c>
      <c r="CD26" s="211">
        <v>0</v>
      </c>
      <c r="CE26" s="211">
        <v>0</v>
      </c>
      <c r="CF26" s="211">
        <v>0</v>
      </c>
      <c r="CG26" s="211"/>
      <c r="CH26" s="211"/>
      <c r="CI26" s="211"/>
      <c r="CJ26" s="211"/>
      <c r="CK26" s="211"/>
      <c r="CL26" s="211"/>
      <c r="CM26" s="211"/>
      <c r="CN26" s="211"/>
      <c r="CO26" s="211"/>
      <c r="CP26" s="211"/>
      <c r="CQ26" s="151" t="str">
        <f t="shared" si="5"/>
        <v/>
      </c>
      <c r="CR26" s="147"/>
    </row>
    <row r="27" spans="1:96" x14ac:dyDescent="0.2">
      <c r="A27" s="229"/>
      <c r="B27" s="201">
        <f t="shared" si="6"/>
        <v>18</v>
      </c>
      <c r="C27" s="238" t="s">
        <v>425</v>
      </c>
      <c r="D27" s="212" t="s">
        <v>426</v>
      </c>
      <c r="F27" s="212" t="s">
        <v>9</v>
      </c>
      <c r="G27" s="214"/>
      <c r="H27" s="73"/>
      <c r="I27" s="230">
        <v>254.57104999999999</v>
      </c>
      <c r="J27" s="230"/>
      <c r="K27" s="223"/>
      <c r="L27" s="223"/>
      <c r="M27" s="223"/>
      <c r="N27" s="223"/>
      <c r="O27" s="223"/>
      <c r="P27" s="73"/>
      <c r="Q27" s="215"/>
      <c r="R27" s="215"/>
      <c r="S27" s="215"/>
      <c r="T27" s="215"/>
      <c r="U27" s="215"/>
      <c r="V27" s="215"/>
      <c r="W27" s="215"/>
      <c r="X27" s="74"/>
      <c r="Y27" s="216">
        <v>0.9057397139226947</v>
      </c>
      <c r="Z27" s="216">
        <v>1.8488669469682435E-2</v>
      </c>
      <c r="AA27" s="216">
        <v>7.577161660762291E-2</v>
      </c>
      <c r="AB27" s="150" t="str">
        <f t="shared" si="4"/>
        <v/>
      </c>
      <c r="AC27" s="217" t="s">
        <v>7</v>
      </c>
      <c r="AD27" s="217" t="s">
        <v>8</v>
      </c>
      <c r="AE27" s="74"/>
      <c r="AF27" s="219">
        <v>1.0773761027297497E-3</v>
      </c>
      <c r="AG27" s="219">
        <v>0</v>
      </c>
      <c r="AH27" s="74"/>
      <c r="AI27" s="211">
        <v>1</v>
      </c>
      <c r="AJ27" s="211">
        <v>0</v>
      </c>
      <c r="AK27" s="211">
        <v>0</v>
      </c>
      <c r="AL27" s="211">
        <v>0</v>
      </c>
      <c r="AM27" s="211">
        <v>0</v>
      </c>
      <c r="AN27" s="211">
        <v>0</v>
      </c>
      <c r="AO27" s="211">
        <v>0</v>
      </c>
      <c r="AP27" s="211">
        <v>0</v>
      </c>
      <c r="AQ27" s="211">
        <v>0</v>
      </c>
      <c r="AR27" s="231"/>
      <c r="AS27" s="211">
        <v>0</v>
      </c>
      <c r="AT27" s="211">
        <v>0</v>
      </c>
      <c r="AU27" s="211">
        <v>0</v>
      </c>
      <c r="AV27" s="211">
        <v>0</v>
      </c>
      <c r="AW27" s="211">
        <v>0</v>
      </c>
      <c r="AX27" s="211">
        <v>0</v>
      </c>
      <c r="AY27" s="211">
        <v>0</v>
      </c>
      <c r="AZ27" s="211">
        <v>0</v>
      </c>
      <c r="BA27" s="211">
        <v>0</v>
      </c>
      <c r="BB27" s="211">
        <v>0</v>
      </c>
      <c r="BC27" s="211">
        <v>0</v>
      </c>
      <c r="BD27" s="211">
        <v>0</v>
      </c>
      <c r="BE27" s="211">
        <v>0</v>
      </c>
      <c r="BF27" s="211">
        <v>1</v>
      </c>
      <c r="BG27" s="211">
        <v>0</v>
      </c>
      <c r="BH27" s="211">
        <v>0</v>
      </c>
      <c r="BI27" s="211">
        <v>0</v>
      </c>
      <c r="BJ27" s="211">
        <v>0</v>
      </c>
      <c r="BK27" s="211">
        <v>0</v>
      </c>
      <c r="BL27" s="211">
        <v>0</v>
      </c>
      <c r="BM27" s="211">
        <v>0</v>
      </c>
      <c r="BN27" s="211">
        <v>0</v>
      </c>
      <c r="BO27" s="211">
        <v>0</v>
      </c>
      <c r="BP27" s="211">
        <v>0</v>
      </c>
      <c r="BQ27" s="211">
        <v>0</v>
      </c>
      <c r="BR27" s="211">
        <v>0</v>
      </c>
      <c r="BS27" s="211">
        <v>0</v>
      </c>
      <c r="BT27" s="211">
        <v>0</v>
      </c>
      <c r="BU27" s="211">
        <v>0</v>
      </c>
      <c r="BV27" s="211">
        <v>0</v>
      </c>
      <c r="BW27" s="211">
        <v>0</v>
      </c>
      <c r="BX27" s="211">
        <v>0</v>
      </c>
      <c r="BY27" s="211">
        <v>0</v>
      </c>
      <c r="BZ27" s="211">
        <v>0</v>
      </c>
      <c r="CA27" s="211">
        <v>0</v>
      </c>
      <c r="CB27" s="211">
        <v>0</v>
      </c>
      <c r="CC27" s="211">
        <v>0</v>
      </c>
      <c r="CD27" s="211">
        <v>0</v>
      </c>
      <c r="CE27" s="211">
        <v>0</v>
      </c>
      <c r="CF27" s="211">
        <v>0</v>
      </c>
      <c r="CG27" s="211"/>
      <c r="CH27" s="211"/>
      <c r="CI27" s="211"/>
      <c r="CJ27" s="211"/>
      <c r="CK27" s="211"/>
      <c r="CL27" s="211"/>
      <c r="CM27" s="211"/>
      <c r="CN27" s="211"/>
      <c r="CO27" s="211"/>
      <c r="CP27" s="211"/>
      <c r="CQ27" s="151" t="str">
        <f t="shared" si="5"/>
        <v/>
      </c>
      <c r="CR27" s="147"/>
    </row>
    <row r="28" spans="1:96" x14ac:dyDescent="0.2">
      <c r="A28" s="229"/>
      <c r="B28" s="201">
        <f t="shared" si="6"/>
        <v>19</v>
      </c>
      <c r="C28" s="238" t="s">
        <v>493</v>
      </c>
      <c r="D28" s="213" t="s">
        <v>427</v>
      </c>
      <c r="F28" s="212" t="s">
        <v>9</v>
      </c>
      <c r="G28" s="214"/>
      <c r="H28" s="73"/>
      <c r="I28" s="230">
        <v>1620.4534900000001</v>
      </c>
      <c r="J28" s="230"/>
      <c r="K28" s="223"/>
      <c r="L28" s="223"/>
      <c r="M28" s="223"/>
      <c r="N28" s="223"/>
      <c r="O28" s="223"/>
      <c r="P28" s="73"/>
      <c r="Q28" s="215"/>
      <c r="R28" s="215"/>
      <c r="S28" s="215"/>
      <c r="T28" s="215"/>
      <c r="U28" s="215"/>
      <c r="V28" s="215"/>
      <c r="W28" s="215"/>
      <c r="X28" s="74"/>
      <c r="Y28" s="216">
        <v>0.43272888381387609</v>
      </c>
      <c r="Z28" s="216">
        <v>0.1653600499203467</v>
      </c>
      <c r="AA28" s="216">
        <v>0.40191106626577722</v>
      </c>
      <c r="AB28" s="150" t="str">
        <f t="shared" si="4"/>
        <v/>
      </c>
      <c r="AC28" s="217" t="s">
        <v>7</v>
      </c>
      <c r="AD28" s="217" t="s">
        <v>8</v>
      </c>
      <c r="AE28" s="74"/>
      <c r="AF28" s="219">
        <v>4.0722610262555895E-3</v>
      </c>
      <c r="AG28" s="219">
        <v>0</v>
      </c>
      <c r="AH28" s="74"/>
      <c r="AI28" s="211">
        <v>1</v>
      </c>
      <c r="AJ28" s="211">
        <v>0</v>
      </c>
      <c r="AK28" s="211">
        <v>0</v>
      </c>
      <c r="AL28" s="211">
        <v>0</v>
      </c>
      <c r="AM28" s="211">
        <v>0</v>
      </c>
      <c r="AN28" s="211">
        <v>0</v>
      </c>
      <c r="AO28" s="211">
        <v>0</v>
      </c>
      <c r="AP28" s="211">
        <v>0</v>
      </c>
      <c r="AQ28" s="211">
        <v>0</v>
      </c>
      <c r="AR28" s="231"/>
      <c r="AS28" s="211">
        <v>0</v>
      </c>
      <c r="AT28" s="211">
        <v>0</v>
      </c>
      <c r="AU28" s="211">
        <v>0</v>
      </c>
      <c r="AV28" s="211">
        <v>0</v>
      </c>
      <c r="AW28" s="211">
        <v>0.34004364852901581</v>
      </c>
      <c r="AX28" s="211">
        <v>0</v>
      </c>
      <c r="AY28" s="211">
        <v>0</v>
      </c>
      <c r="AZ28" s="211">
        <v>0</v>
      </c>
      <c r="BA28" s="211">
        <v>0</v>
      </c>
      <c r="BB28" s="211">
        <v>0</v>
      </c>
      <c r="BC28" s="211">
        <v>0</v>
      </c>
      <c r="BD28" s="211">
        <v>0</v>
      </c>
      <c r="BE28" s="211">
        <v>0.6599563514709843</v>
      </c>
      <c r="BF28" s="211">
        <v>0</v>
      </c>
      <c r="BG28" s="211">
        <v>0</v>
      </c>
      <c r="BH28" s="211">
        <v>0</v>
      </c>
      <c r="BI28" s="211">
        <v>0</v>
      </c>
      <c r="BJ28" s="211">
        <v>0</v>
      </c>
      <c r="BK28" s="211">
        <v>0</v>
      </c>
      <c r="BL28" s="211">
        <v>0</v>
      </c>
      <c r="BM28" s="211">
        <v>0</v>
      </c>
      <c r="BN28" s="211">
        <v>0</v>
      </c>
      <c r="BO28" s="211">
        <v>0</v>
      </c>
      <c r="BP28" s="211">
        <v>0</v>
      </c>
      <c r="BQ28" s="211">
        <v>0</v>
      </c>
      <c r="BR28" s="211">
        <v>0</v>
      </c>
      <c r="BS28" s="211">
        <v>0</v>
      </c>
      <c r="BT28" s="211">
        <v>0</v>
      </c>
      <c r="BU28" s="211">
        <v>0</v>
      </c>
      <c r="BV28" s="211">
        <v>0</v>
      </c>
      <c r="BW28" s="211">
        <v>0</v>
      </c>
      <c r="BX28" s="211">
        <v>0</v>
      </c>
      <c r="BY28" s="211">
        <v>0</v>
      </c>
      <c r="BZ28" s="211">
        <v>0</v>
      </c>
      <c r="CA28" s="211">
        <v>0</v>
      </c>
      <c r="CB28" s="211">
        <v>0</v>
      </c>
      <c r="CC28" s="211">
        <v>0</v>
      </c>
      <c r="CD28" s="211">
        <v>0</v>
      </c>
      <c r="CE28" s="211">
        <v>0</v>
      </c>
      <c r="CF28" s="211">
        <v>0</v>
      </c>
      <c r="CG28" s="211"/>
      <c r="CH28" s="211"/>
      <c r="CI28" s="211"/>
      <c r="CJ28" s="211"/>
      <c r="CK28" s="211"/>
      <c r="CL28" s="211"/>
      <c r="CM28" s="211"/>
      <c r="CN28" s="211"/>
      <c r="CO28" s="211"/>
      <c r="CP28" s="211"/>
      <c r="CQ28" s="151" t="str">
        <f t="shared" si="5"/>
        <v/>
      </c>
      <c r="CR28" s="147"/>
    </row>
    <row r="29" spans="1:96" x14ac:dyDescent="0.2">
      <c r="A29" s="229"/>
      <c r="B29" s="201">
        <f t="shared" si="6"/>
        <v>20</v>
      </c>
      <c r="C29" s="238" t="s">
        <v>495</v>
      </c>
      <c r="D29" s="212" t="s">
        <v>494</v>
      </c>
      <c r="F29" s="212" t="s">
        <v>9</v>
      </c>
      <c r="G29" s="214"/>
      <c r="H29" s="73"/>
      <c r="I29" s="230">
        <v>260.05756000000002</v>
      </c>
      <c r="J29" s="230"/>
      <c r="K29" s="223"/>
      <c r="L29" s="223"/>
      <c r="M29" s="223"/>
      <c r="N29" s="223"/>
      <c r="O29" s="223"/>
      <c r="P29" s="73"/>
      <c r="Q29" s="215"/>
      <c r="R29" s="215"/>
      <c r="S29" s="215"/>
      <c r="T29" s="215"/>
      <c r="U29" s="215"/>
      <c r="V29" s="215"/>
      <c r="W29" s="215"/>
      <c r="X29" s="74"/>
      <c r="Y29" s="216">
        <v>0.3395764383854098</v>
      </c>
      <c r="Z29" s="216">
        <v>0.13665509281868216</v>
      </c>
      <c r="AA29" s="216">
        <v>0.52376846879590799</v>
      </c>
      <c r="AB29" s="150" t="str">
        <f t="shared" si="4"/>
        <v/>
      </c>
      <c r="AC29" s="217" t="s">
        <v>7</v>
      </c>
      <c r="AD29" s="217" t="s">
        <v>8</v>
      </c>
      <c r="AE29" s="74"/>
      <c r="AF29" s="219">
        <v>5.9801899673862227E-4</v>
      </c>
      <c r="AG29" s="219">
        <v>0</v>
      </c>
      <c r="AH29" s="74"/>
      <c r="AI29" s="211">
        <v>1</v>
      </c>
      <c r="AJ29" s="211">
        <v>0</v>
      </c>
      <c r="AK29" s="211">
        <v>0</v>
      </c>
      <c r="AL29" s="211">
        <v>0</v>
      </c>
      <c r="AM29" s="211">
        <v>0</v>
      </c>
      <c r="AN29" s="211">
        <v>0</v>
      </c>
      <c r="AO29" s="211">
        <v>0</v>
      </c>
      <c r="AP29" s="211">
        <v>0</v>
      </c>
      <c r="AQ29" s="211">
        <v>0</v>
      </c>
      <c r="AR29" s="231"/>
      <c r="AS29" s="211">
        <v>0</v>
      </c>
      <c r="AT29" s="211">
        <v>0</v>
      </c>
      <c r="AU29" s="211">
        <v>0</v>
      </c>
      <c r="AV29" s="211">
        <v>0</v>
      </c>
      <c r="AW29" s="211">
        <v>0.77433291663532278</v>
      </c>
      <c r="AX29" s="211">
        <v>0</v>
      </c>
      <c r="AY29" s="211">
        <v>0</v>
      </c>
      <c r="AZ29" s="211">
        <v>0</v>
      </c>
      <c r="BA29" s="211">
        <v>0</v>
      </c>
      <c r="BB29" s="211">
        <v>0</v>
      </c>
      <c r="BC29" s="211">
        <v>0</v>
      </c>
      <c r="BD29" s="211">
        <v>0</v>
      </c>
      <c r="BE29" s="211">
        <v>0.22566708336467714</v>
      </c>
      <c r="BF29" s="211">
        <v>0</v>
      </c>
      <c r="BG29" s="211">
        <v>0</v>
      </c>
      <c r="BH29" s="211">
        <v>0</v>
      </c>
      <c r="BI29" s="211">
        <v>0</v>
      </c>
      <c r="BJ29" s="211">
        <v>0</v>
      </c>
      <c r="BK29" s="211">
        <v>0</v>
      </c>
      <c r="BL29" s="211">
        <v>0</v>
      </c>
      <c r="BM29" s="211">
        <v>0</v>
      </c>
      <c r="BN29" s="211">
        <v>0</v>
      </c>
      <c r="BO29" s="211">
        <v>0</v>
      </c>
      <c r="BP29" s="211">
        <v>0</v>
      </c>
      <c r="BQ29" s="211">
        <v>0</v>
      </c>
      <c r="BR29" s="211">
        <v>0</v>
      </c>
      <c r="BS29" s="211">
        <v>0</v>
      </c>
      <c r="BT29" s="211">
        <v>0</v>
      </c>
      <c r="BU29" s="211">
        <v>0</v>
      </c>
      <c r="BV29" s="211">
        <v>0</v>
      </c>
      <c r="BW29" s="211">
        <v>0</v>
      </c>
      <c r="BX29" s="211">
        <v>0</v>
      </c>
      <c r="BY29" s="211">
        <v>0</v>
      </c>
      <c r="BZ29" s="211">
        <v>0</v>
      </c>
      <c r="CA29" s="211">
        <v>0</v>
      </c>
      <c r="CB29" s="211">
        <v>0</v>
      </c>
      <c r="CC29" s="211">
        <v>0</v>
      </c>
      <c r="CD29" s="211">
        <v>0</v>
      </c>
      <c r="CE29" s="211">
        <v>0</v>
      </c>
      <c r="CF29" s="211">
        <v>0</v>
      </c>
      <c r="CG29" s="211"/>
      <c r="CH29" s="211"/>
      <c r="CI29" s="211"/>
      <c r="CJ29" s="211"/>
      <c r="CK29" s="211"/>
      <c r="CL29" s="211"/>
      <c r="CM29" s="211"/>
      <c r="CN29" s="211"/>
      <c r="CO29" s="211"/>
      <c r="CP29" s="211"/>
      <c r="CQ29" s="151" t="str">
        <f t="shared" si="5"/>
        <v/>
      </c>
      <c r="CR29" s="147"/>
    </row>
    <row r="30" spans="1:96" x14ac:dyDescent="0.2">
      <c r="A30" s="229"/>
      <c r="B30" s="201">
        <f t="shared" si="6"/>
        <v>21</v>
      </c>
      <c r="C30" s="238" t="s">
        <v>496</v>
      </c>
      <c r="D30" s="212" t="s">
        <v>195</v>
      </c>
      <c r="F30" s="212" t="s">
        <v>9</v>
      </c>
      <c r="G30" s="214"/>
      <c r="H30" s="73"/>
      <c r="I30" s="230">
        <v>4459.9311299999999</v>
      </c>
      <c r="J30" s="230"/>
      <c r="K30" s="223"/>
      <c r="L30" s="223"/>
      <c r="M30" s="223"/>
      <c r="N30" s="223"/>
      <c r="O30" s="223"/>
      <c r="P30" s="73"/>
      <c r="Q30" s="215"/>
      <c r="R30" s="215"/>
      <c r="S30" s="215"/>
      <c r="T30" s="215"/>
      <c r="U30" s="215"/>
      <c r="V30" s="215"/>
      <c r="W30" s="215"/>
      <c r="X30" s="74"/>
      <c r="Y30" s="216">
        <v>5.5700026022599144E-2</v>
      </c>
      <c r="Z30" s="216">
        <v>0.94293089454051715</v>
      </c>
      <c r="AA30" s="216">
        <v>1.3690794368835916E-3</v>
      </c>
      <c r="AB30" s="150" t="str">
        <f t="shared" si="4"/>
        <v/>
      </c>
      <c r="AC30" s="217" t="s">
        <v>7</v>
      </c>
      <c r="AD30" s="217" t="s">
        <v>8</v>
      </c>
      <c r="AE30" s="74"/>
      <c r="AF30" s="219">
        <v>1.3850881124589088E-3</v>
      </c>
      <c r="AG30" s="219">
        <v>0</v>
      </c>
      <c r="AH30" s="74"/>
      <c r="AI30" s="211">
        <v>1</v>
      </c>
      <c r="AJ30" s="211">
        <v>0</v>
      </c>
      <c r="AK30" s="211">
        <v>0</v>
      </c>
      <c r="AL30" s="211">
        <v>0</v>
      </c>
      <c r="AM30" s="211">
        <v>0</v>
      </c>
      <c r="AN30" s="211">
        <v>0</v>
      </c>
      <c r="AO30" s="211">
        <v>0</v>
      </c>
      <c r="AP30" s="211">
        <v>0</v>
      </c>
      <c r="AQ30" s="211">
        <v>0</v>
      </c>
      <c r="AR30" s="231"/>
      <c r="AS30" s="211">
        <v>0</v>
      </c>
      <c r="AT30" s="211">
        <v>0</v>
      </c>
      <c r="AU30" s="211">
        <v>0</v>
      </c>
      <c r="AV30" s="211">
        <v>0</v>
      </c>
      <c r="AW30" s="211">
        <v>0</v>
      </c>
      <c r="AX30" s="211">
        <v>0</v>
      </c>
      <c r="AY30" s="211">
        <v>0</v>
      </c>
      <c r="AZ30" s="211">
        <v>0</v>
      </c>
      <c r="BA30" s="211">
        <v>0</v>
      </c>
      <c r="BB30" s="211">
        <v>0</v>
      </c>
      <c r="BC30" s="211">
        <v>0</v>
      </c>
      <c r="BD30" s="211">
        <v>1.1700141037400114E-3</v>
      </c>
      <c r="BE30" s="211">
        <v>0</v>
      </c>
      <c r="BF30" s="211">
        <v>0</v>
      </c>
      <c r="BG30" s="211">
        <v>0</v>
      </c>
      <c r="BH30" s="211">
        <v>0</v>
      </c>
      <c r="BI30" s="211">
        <v>0</v>
      </c>
      <c r="BJ30" s="211">
        <v>0</v>
      </c>
      <c r="BK30" s="211">
        <v>0</v>
      </c>
      <c r="BL30" s="211">
        <v>0</v>
      </c>
      <c r="BM30" s="211">
        <v>0.99882998589626004</v>
      </c>
      <c r="BN30" s="211">
        <v>0</v>
      </c>
      <c r="BO30" s="211">
        <v>0</v>
      </c>
      <c r="BP30" s="211">
        <v>0</v>
      </c>
      <c r="BQ30" s="211">
        <v>0</v>
      </c>
      <c r="BR30" s="211">
        <v>0</v>
      </c>
      <c r="BS30" s="211">
        <v>0</v>
      </c>
      <c r="BT30" s="211">
        <v>0</v>
      </c>
      <c r="BU30" s="211">
        <v>0</v>
      </c>
      <c r="BV30" s="211">
        <v>0</v>
      </c>
      <c r="BW30" s="211">
        <v>0</v>
      </c>
      <c r="BX30" s="211">
        <v>0</v>
      </c>
      <c r="BY30" s="211">
        <v>0</v>
      </c>
      <c r="BZ30" s="211">
        <v>0</v>
      </c>
      <c r="CA30" s="211">
        <v>0</v>
      </c>
      <c r="CB30" s="211">
        <v>0</v>
      </c>
      <c r="CC30" s="211">
        <v>0</v>
      </c>
      <c r="CD30" s="211">
        <v>0</v>
      </c>
      <c r="CE30" s="211">
        <v>0</v>
      </c>
      <c r="CF30" s="211">
        <v>0</v>
      </c>
      <c r="CG30" s="211"/>
      <c r="CH30" s="211"/>
      <c r="CI30" s="211"/>
      <c r="CJ30" s="211"/>
      <c r="CK30" s="211"/>
      <c r="CL30" s="211"/>
      <c r="CM30" s="211"/>
      <c r="CN30" s="211"/>
      <c r="CO30" s="211"/>
      <c r="CP30" s="211"/>
      <c r="CQ30" s="151" t="str">
        <f t="shared" si="5"/>
        <v/>
      </c>
      <c r="CR30" s="147"/>
    </row>
    <row r="31" spans="1:96" x14ac:dyDescent="0.2">
      <c r="A31" s="229"/>
      <c r="B31" s="201">
        <f t="shared" si="6"/>
        <v>22</v>
      </c>
      <c r="C31" s="238" t="s">
        <v>497</v>
      </c>
      <c r="D31" s="213" t="s">
        <v>428</v>
      </c>
      <c r="F31" s="212" t="s">
        <v>9</v>
      </c>
      <c r="G31" s="214"/>
      <c r="H31" s="73"/>
      <c r="I31" s="230">
        <v>1952.5313499999997</v>
      </c>
      <c r="J31" s="230"/>
      <c r="K31" s="223"/>
      <c r="L31" s="223"/>
      <c r="M31" s="223"/>
      <c r="N31" s="223"/>
      <c r="O31" s="223"/>
      <c r="P31" s="73"/>
      <c r="Q31" s="215"/>
      <c r="R31" s="215"/>
      <c r="S31" s="215"/>
      <c r="T31" s="215"/>
      <c r="U31" s="215"/>
      <c r="V31" s="215"/>
      <c r="W31" s="215"/>
      <c r="X31" s="74"/>
      <c r="Y31" s="216">
        <v>0.28321275865813889</v>
      </c>
      <c r="Z31" s="216">
        <v>0.67747975467845867</v>
      </c>
      <c r="AA31" s="216">
        <v>3.9307486663402356E-2</v>
      </c>
      <c r="AB31" s="150" t="str">
        <f t="shared" si="4"/>
        <v/>
      </c>
      <c r="AC31" s="217" t="s">
        <v>7</v>
      </c>
      <c r="AD31" s="217" t="s">
        <v>8</v>
      </c>
      <c r="AE31" s="74"/>
      <c r="AF31" s="219">
        <v>3.1176761987636676E-3</v>
      </c>
      <c r="AG31" s="219">
        <v>0</v>
      </c>
      <c r="AH31" s="74"/>
      <c r="AI31" s="211">
        <v>1</v>
      </c>
      <c r="AJ31" s="211">
        <v>0</v>
      </c>
      <c r="AK31" s="211">
        <v>0</v>
      </c>
      <c r="AL31" s="211">
        <v>0</v>
      </c>
      <c r="AM31" s="211">
        <v>0</v>
      </c>
      <c r="AN31" s="211">
        <v>0</v>
      </c>
      <c r="AO31" s="211">
        <v>0</v>
      </c>
      <c r="AP31" s="211">
        <v>0</v>
      </c>
      <c r="AQ31" s="211">
        <v>0</v>
      </c>
      <c r="AR31" s="231"/>
      <c r="AS31" s="211">
        <v>0</v>
      </c>
      <c r="AT31" s="211">
        <v>0</v>
      </c>
      <c r="AU31" s="211">
        <v>0</v>
      </c>
      <c r="AV31" s="211">
        <v>0</v>
      </c>
      <c r="AW31" s="211">
        <v>0</v>
      </c>
      <c r="AX31" s="211">
        <v>0</v>
      </c>
      <c r="AY31" s="211">
        <v>0</v>
      </c>
      <c r="AZ31" s="211">
        <v>0</v>
      </c>
      <c r="BA31" s="211">
        <v>0</v>
      </c>
      <c r="BB31" s="211">
        <v>0</v>
      </c>
      <c r="BC31" s="211">
        <v>0</v>
      </c>
      <c r="BD31" s="211">
        <v>0</v>
      </c>
      <c r="BE31" s="211">
        <v>0</v>
      </c>
      <c r="BF31" s="211">
        <v>0</v>
      </c>
      <c r="BG31" s="211">
        <v>0</v>
      </c>
      <c r="BH31" s="211">
        <v>0</v>
      </c>
      <c r="BI31" s="211">
        <v>0</v>
      </c>
      <c r="BJ31" s="211">
        <v>0</v>
      </c>
      <c r="BK31" s="211">
        <v>0</v>
      </c>
      <c r="BL31" s="211">
        <v>0</v>
      </c>
      <c r="BM31" s="211">
        <v>0.90749685138555458</v>
      </c>
      <c r="BN31" s="211">
        <v>0</v>
      </c>
      <c r="BO31" s="211">
        <v>0</v>
      </c>
      <c r="BP31" s="211">
        <v>3.7001290718658972E-2</v>
      </c>
      <c r="BQ31" s="211">
        <v>0</v>
      </c>
      <c r="BR31" s="211">
        <v>0</v>
      </c>
      <c r="BS31" s="211">
        <v>0</v>
      </c>
      <c r="BT31" s="211">
        <v>0</v>
      </c>
      <c r="BU31" s="211">
        <v>0</v>
      </c>
      <c r="BV31" s="211">
        <v>0</v>
      </c>
      <c r="BW31" s="211">
        <v>0</v>
      </c>
      <c r="BX31" s="211">
        <v>0</v>
      </c>
      <c r="BY31" s="211">
        <v>2.7750928947893251E-2</v>
      </c>
      <c r="BZ31" s="211">
        <v>0</v>
      </c>
      <c r="CA31" s="211">
        <v>2.7750928947893251E-2</v>
      </c>
      <c r="CB31" s="211">
        <v>0</v>
      </c>
      <c r="CC31" s="211">
        <v>0</v>
      </c>
      <c r="CD31" s="211">
        <v>0</v>
      </c>
      <c r="CE31" s="211">
        <v>0</v>
      </c>
      <c r="CF31" s="211">
        <v>0</v>
      </c>
      <c r="CG31" s="211"/>
      <c r="CH31" s="211"/>
      <c r="CI31" s="211"/>
      <c r="CJ31" s="211"/>
      <c r="CK31" s="211"/>
      <c r="CL31" s="211"/>
      <c r="CM31" s="211"/>
      <c r="CN31" s="211"/>
      <c r="CO31" s="211"/>
      <c r="CP31" s="211"/>
      <c r="CQ31" s="151" t="str">
        <f t="shared" si="5"/>
        <v/>
      </c>
      <c r="CR31" s="147"/>
    </row>
    <row r="32" spans="1:96" x14ac:dyDescent="0.2">
      <c r="A32" s="229"/>
      <c r="B32" s="201">
        <f t="shared" si="6"/>
        <v>23</v>
      </c>
      <c r="C32" s="238" t="s">
        <v>498</v>
      </c>
      <c r="D32" s="212" t="s">
        <v>196</v>
      </c>
      <c r="F32" s="212" t="s">
        <v>9</v>
      </c>
      <c r="G32" s="214"/>
      <c r="H32" s="73"/>
      <c r="I32" s="230">
        <v>7.5219799999999992</v>
      </c>
      <c r="J32" s="230"/>
      <c r="K32" s="223"/>
      <c r="L32" s="223"/>
      <c r="M32" s="223"/>
      <c r="N32" s="223"/>
      <c r="O32" s="223"/>
      <c r="P32" s="73"/>
      <c r="Q32" s="215"/>
      <c r="R32" s="215"/>
      <c r="S32" s="215"/>
      <c r="T32" s="215"/>
      <c r="U32" s="215"/>
      <c r="V32" s="215"/>
      <c r="W32" s="215"/>
      <c r="X32" s="74"/>
      <c r="Y32" s="216">
        <v>0.46822512157703161</v>
      </c>
      <c r="Z32" s="216">
        <v>0.53177487842296844</v>
      </c>
      <c r="AA32" s="216">
        <v>0</v>
      </c>
      <c r="AB32" s="150" t="str">
        <f t="shared" si="4"/>
        <v/>
      </c>
      <c r="AC32" s="217" t="s">
        <v>7</v>
      </c>
      <c r="AD32" s="217" t="s">
        <v>8</v>
      </c>
      <c r="AE32" s="74"/>
      <c r="AF32" s="219">
        <v>1.206121824013827E-5</v>
      </c>
      <c r="AG32" s="219">
        <v>0</v>
      </c>
      <c r="AH32" s="74"/>
      <c r="AI32" s="211">
        <v>1</v>
      </c>
      <c r="AJ32" s="211">
        <v>0</v>
      </c>
      <c r="AK32" s="211">
        <v>0</v>
      </c>
      <c r="AL32" s="211">
        <v>0</v>
      </c>
      <c r="AM32" s="211">
        <v>0</v>
      </c>
      <c r="AN32" s="211">
        <v>0</v>
      </c>
      <c r="AO32" s="211">
        <v>0</v>
      </c>
      <c r="AP32" s="211">
        <v>0</v>
      </c>
      <c r="AQ32" s="211">
        <v>0</v>
      </c>
      <c r="AR32" s="231"/>
      <c r="AS32" s="211">
        <v>0</v>
      </c>
      <c r="AT32" s="211">
        <v>0</v>
      </c>
      <c r="AU32" s="211">
        <v>0</v>
      </c>
      <c r="AV32" s="211">
        <v>0</v>
      </c>
      <c r="AW32" s="211">
        <v>0</v>
      </c>
      <c r="AX32" s="211">
        <v>0</v>
      </c>
      <c r="AY32" s="211">
        <v>0</v>
      </c>
      <c r="AZ32" s="211">
        <v>0</v>
      </c>
      <c r="BA32" s="211">
        <v>0</v>
      </c>
      <c r="BB32" s="211">
        <v>0</v>
      </c>
      <c r="BC32" s="211">
        <v>0</v>
      </c>
      <c r="BD32" s="211">
        <v>0</v>
      </c>
      <c r="BE32" s="211">
        <v>1</v>
      </c>
      <c r="BF32" s="211">
        <v>0</v>
      </c>
      <c r="BG32" s="211">
        <v>0</v>
      </c>
      <c r="BH32" s="211">
        <v>0</v>
      </c>
      <c r="BI32" s="211">
        <v>0</v>
      </c>
      <c r="BJ32" s="211">
        <v>0</v>
      </c>
      <c r="BK32" s="211">
        <v>0</v>
      </c>
      <c r="BL32" s="211">
        <v>0</v>
      </c>
      <c r="BM32" s="211">
        <v>0</v>
      </c>
      <c r="BN32" s="211">
        <v>0</v>
      </c>
      <c r="BO32" s="211">
        <v>0</v>
      </c>
      <c r="BP32" s="211">
        <v>0</v>
      </c>
      <c r="BQ32" s="211">
        <v>0</v>
      </c>
      <c r="BR32" s="211">
        <v>0</v>
      </c>
      <c r="BS32" s="211">
        <v>0</v>
      </c>
      <c r="BT32" s="211">
        <v>0</v>
      </c>
      <c r="BU32" s="211">
        <v>0</v>
      </c>
      <c r="BV32" s="211">
        <v>0</v>
      </c>
      <c r="BW32" s="211">
        <v>0</v>
      </c>
      <c r="BX32" s="211">
        <v>0</v>
      </c>
      <c r="BY32" s="211">
        <v>0</v>
      </c>
      <c r="BZ32" s="211">
        <v>0</v>
      </c>
      <c r="CA32" s="211">
        <v>0</v>
      </c>
      <c r="CB32" s="211">
        <v>0</v>
      </c>
      <c r="CC32" s="211">
        <v>0</v>
      </c>
      <c r="CD32" s="211">
        <v>0</v>
      </c>
      <c r="CE32" s="211">
        <v>0</v>
      </c>
      <c r="CF32" s="211">
        <v>0</v>
      </c>
      <c r="CG32" s="211"/>
      <c r="CH32" s="211"/>
      <c r="CI32" s="211"/>
      <c r="CJ32" s="211"/>
      <c r="CK32" s="211"/>
      <c r="CL32" s="211"/>
      <c r="CM32" s="211"/>
      <c r="CN32" s="211"/>
      <c r="CO32" s="211"/>
      <c r="CP32" s="211"/>
      <c r="CQ32" s="151" t="str">
        <f t="shared" si="5"/>
        <v/>
      </c>
      <c r="CR32" s="147"/>
    </row>
    <row r="33" spans="1:96" x14ac:dyDescent="0.2">
      <c r="A33" s="229"/>
      <c r="B33" s="201">
        <f t="shared" si="6"/>
        <v>24</v>
      </c>
      <c r="C33" s="238" t="s">
        <v>405</v>
      </c>
      <c r="D33" s="212" t="s">
        <v>404</v>
      </c>
      <c r="F33" s="212" t="s">
        <v>9</v>
      </c>
      <c r="G33" s="214"/>
      <c r="H33" s="73"/>
      <c r="I33" s="230">
        <v>843.47636999999986</v>
      </c>
      <c r="J33" s="230"/>
      <c r="K33" s="223"/>
      <c r="L33" s="223"/>
      <c r="M33" s="223"/>
      <c r="N33" s="223"/>
      <c r="O33" s="223"/>
      <c r="P33" s="73"/>
      <c r="Q33" s="215"/>
      <c r="R33" s="215"/>
      <c r="S33" s="215"/>
      <c r="T33" s="215"/>
      <c r="U33" s="215"/>
      <c r="V33" s="215"/>
      <c r="W33" s="215"/>
      <c r="X33" s="74"/>
      <c r="Y33" s="216">
        <v>0.76199090200950148</v>
      </c>
      <c r="Z33" s="216">
        <v>6.3013181981612626E-2</v>
      </c>
      <c r="AA33" s="216">
        <v>0.17499591600888595</v>
      </c>
      <c r="AB33" s="150" t="str">
        <f t="shared" si="4"/>
        <v/>
      </c>
      <c r="AC33" s="217" t="s">
        <v>7</v>
      </c>
      <c r="AD33" s="217" t="s">
        <v>8</v>
      </c>
      <c r="AE33" s="74"/>
      <c r="AF33" s="219">
        <v>3.9572324127206283E-3</v>
      </c>
      <c r="AG33" s="219">
        <v>0</v>
      </c>
      <c r="AH33" s="74"/>
      <c r="AI33" s="211">
        <v>1</v>
      </c>
      <c r="AJ33" s="211">
        <v>0</v>
      </c>
      <c r="AK33" s="211">
        <v>0</v>
      </c>
      <c r="AL33" s="211">
        <v>0</v>
      </c>
      <c r="AM33" s="211">
        <v>0</v>
      </c>
      <c r="AN33" s="211">
        <v>0</v>
      </c>
      <c r="AO33" s="211">
        <v>0</v>
      </c>
      <c r="AP33" s="211">
        <v>0</v>
      </c>
      <c r="AQ33" s="211">
        <v>0</v>
      </c>
      <c r="AR33" s="231"/>
      <c r="AS33" s="211">
        <v>0</v>
      </c>
      <c r="AT33" s="211">
        <v>0</v>
      </c>
      <c r="AU33" s="211">
        <v>0</v>
      </c>
      <c r="AV33" s="211">
        <v>0</v>
      </c>
      <c r="AW33" s="211">
        <v>0</v>
      </c>
      <c r="AX33" s="211">
        <v>0</v>
      </c>
      <c r="AY33" s="211">
        <v>0</v>
      </c>
      <c r="AZ33" s="211">
        <v>0</v>
      </c>
      <c r="BA33" s="211">
        <v>0</v>
      </c>
      <c r="BB33" s="211">
        <v>0</v>
      </c>
      <c r="BC33" s="211">
        <v>0</v>
      </c>
      <c r="BD33" s="211">
        <v>0</v>
      </c>
      <c r="BE33" s="211">
        <v>0</v>
      </c>
      <c r="BF33" s="211">
        <v>0</v>
      </c>
      <c r="BG33" s="211">
        <v>0</v>
      </c>
      <c r="BH33" s="211">
        <v>0</v>
      </c>
      <c r="BI33" s="211">
        <v>0</v>
      </c>
      <c r="BJ33" s="211">
        <v>0</v>
      </c>
      <c r="BK33" s="211">
        <v>0</v>
      </c>
      <c r="BL33" s="211">
        <v>0</v>
      </c>
      <c r="BM33" s="211">
        <v>0.51118310792519395</v>
      </c>
      <c r="BN33" s="211">
        <v>0</v>
      </c>
      <c r="BO33" s="211">
        <v>0</v>
      </c>
      <c r="BP33" s="211">
        <v>0.1564214163381295</v>
      </c>
      <c r="BQ33" s="211">
        <v>0</v>
      </c>
      <c r="BR33" s="211">
        <v>0.17108589280798295</v>
      </c>
      <c r="BS33" s="211">
        <v>0</v>
      </c>
      <c r="BT33" s="211">
        <v>0</v>
      </c>
      <c r="BU33" s="211">
        <v>0</v>
      </c>
      <c r="BV33" s="211">
        <v>0</v>
      </c>
      <c r="BW33" s="211">
        <v>0</v>
      </c>
      <c r="BX33" s="211">
        <v>0</v>
      </c>
      <c r="BY33" s="211">
        <v>0.16130958292869368</v>
      </c>
      <c r="BZ33" s="211">
        <v>0</v>
      </c>
      <c r="CA33" s="211">
        <v>0</v>
      </c>
      <c r="CB33" s="211">
        <v>0</v>
      </c>
      <c r="CC33" s="211">
        <v>0</v>
      </c>
      <c r="CD33" s="211">
        <v>0</v>
      </c>
      <c r="CE33" s="211">
        <v>0</v>
      </c>
      <c r="CF33" s="211">
        <v>0</v>
      </c>
      <c r="CG33" s="211"/>
      <c r="CH33" s="211"/>
      <c r="CI33" s="211"/>
      <c r="CJ33" s="211"/>
      <c r="CK33" s="211"/>
      <c r="CL33" s="211"/>
      <c r="CM33" s="211"/>
      <c r="CN33" s="211"/>
      <c r="CO33" s="211"/>
      <c r="CP33" s="211"/>
      <c r="CQ33" s="151" t="str">
        <f t="shared" si="5"/>
        <v/>
      </c>
      <c r="CR33" s="147"/>
    </row>
    <row r="34" spans="1:96" x14ac:dyDescent="0.2">
      <c r="A34" s="229"/>
      <c r="B34" s="201">
        <f t="shared" si="6"/>
        <v>25</v>
      </c>
      <c r="C34" s="238" t="s">
        <v>500</v>
      </c>
      <c r="D34" s="213" t="s">
        <v>499</v>
      </c>
      <c r="F34" s="212" t="s">
        <v>9</v>
      </c>
      <c r="G34" s="214"/>
      <c r="H34" s="73"/>
      <c r="I34" s="230">
        <v>6.43079</v>
      </c>
      <c r="J34" s="230"/>
      <c r="K34" s="223"/>
      <c r="L34" s="223"/>
      <c r="M34" s="223"/>
      <c r="N34" s="223"/>
      <c r="O34" s="223"/>
      <c r="P34" s="73"/>
      <c r="Q34" s="215"/>
      <c r="R34" s="215"/>
      <c r="S34" s="215"/>
      <c r="T34" s="215"/>
      <c r="U34" s="215"/>
      <c r="V34" s="215"/>
      <c r="W34" s="215"/>
      <c r="X34" s="74"/>
      <c r="Y34" s="216">
        <v>1</v>
      </c>
      <c r="Z34" s="216">
        <v>0</v>
      </c>
      <c r="AA34" s="216">
        <v>0</v>
      </c>
      <c r="AB34" s="150" t="str">
        <f t="shared" si="4"/>
        <v/>
      </c>
      <c r="AC34" s="217" t="s">
        <v>7</v>
      </c>
      <c r="AD34" s="217" t="s">
        <v>8</v>
      </c>
      <c r="AE34" s="74"/>
      <c r="AF34" s="219">
        <v>1.3521820101673945E-5</v>
      </c>
      <c r="AG34" s="219">
        <v>0</v>
      </c>
      <c r="AH34" s="74"/>
      <c r="AI34" s="211">
        <v>1</v>
      </c>
      <c r="AJ34" s="211">
        <v>0</v>
      </c>
      <c r="AK34" s="211">
        <v>0</v>
      </c>
      <c r="AL34" s="211">
        <v>0</v>
      </c>
      <c r="AM34" s="211">
        <v>0</v>
      </c>
      <c r="AN34" s="211">
        <v>0</v>
      </c>
      <c r="AO34" s="211">
        <v>0</v>
      </c>
      <c r="AP34" s="211">
        <v>0</v>
      </c>
      <c r="AQ34" s="211">
        <v>0</v>
      </c>
      <c r="AR34" s="231"/>
      <c r="AS34" s="211">
        <v>5.9665192473436213E-2</v>
      </c>
      <c r="AT34" s="211">
        <v>0</v>
      </c>
      <c r="AU34" s="211">
        <v>3.7041464043735097E-3</v>
      </c>
      <c r="AV34" s="211">
        <v>0</v>
      </c>
      <c r="AW34" s="211">
        <v>0</v>
      </c>
      <c r="AX34" s="211">
        <v>0</v>
      </c>
      <c r="AY34" s="211">
        <v>0</v>
      </c>
      <c r="AZ34" s="211">
        <v>0</v>
      </c>
      <c r="BA34" s="211">
        <v>0</v>
      </c>
      <c r="BB34" s="211">
        <v>0</v>
      </c>
      <c r="BC34" s="211">
        <v>0</v>
      </c>
      <c r="BD34" s="211">
        <v>7.3758311996326056E-2</v>
      </c>
      <c r="BE34" s="211">
        <v>0.86287234912586419</v>
      </c>
      <c r="BF34" s="211">
        <v>0</v>
      </c>
      <c r="BG34" s="211">
        <v>0</v>
      </c>
      <c r="BH34" s="211">
        <v>0</v>
      </c>
      <c r="BI34" s="211">
        <v>0</v>
      </c>
      <c r="BJ34" s="211">
        <v>0</v>
      </c>
      <c r="BK34" s="211">
        <v>0</v>
      </c>
      <c r="BL34" s="211">
        <v>0</v>
      </c>
      <c r="BM34" s="211">
        <v>0</v>
      </c>
      <c r="BN34" s="211">
        <v>0</v>
      </c>
      <c r="BO34" s="211">
        <v>0</v>
      </c>
      <c r="BP34" s="211">
        <v>0</v>
      </c>
      <c r="BQ34" s="211">
        <v>0</v>
      </c>
      <c r="BR34" s="211">
        <v>0</v>
      </c>
      <c r="BS34" s="211">
        <v>0</v>
      </c>
      <c r="BT34" s="211">
        <v>0</v>
      </c>
      <c r="BU34" s="211">
        <v>0</v>
      </c>
      <c r="BV34" s="211">
        <v>0</v>
      </c>
      <c r="BW34" s="211">
        <v>0</v>
      </c>
      <c r="BX34" s="211">
        <v>0</v>
      </c>
      <c r="BY34" s="211">
        <v>0</v>
      </c>
      <c r="BZ34" s="211">
        <v>0</v>
      </c>
      <c r="CA34" s="211">
        <v>0</v>
      </c>
      <c r="CB34" s="211">
        <v>0</v>
      </c>
      <c r="CC34" s="211">
        <v>0</v>
      </c>
      <c r="CD34" s="211">
        <v>0</v>
      </c>
      <c r="CE34" s="211">
        <v>0</v>
      </c>
      <c r="CF34" s="211">
        <v>0</v>
      </c>
      <c r="CG34" s="211"/>
      <c r="CH34" s="211"/>
      <c r="CI34" s="211"/>
      <c r="CJ34" s="211"/>
      <c r="CK34" s="211"/>
      <c r="CL34" s="211"/>
      <c r="CM34" s="211"/>
      <c r="CN34" s="211"/>
      <c r="CO34" s="211"/>
      <c r="CP34" s="211"/>
      <c r="CQ34" s="151" t="str">
        <f t="shared" si="5"/>
        <v/>
      </c>
      <c r="CR34" s="147"/>
    </row>
    <row r="35" spans="1:96" x14ac:dyDescent="0.2">
      <c r="A35" s="229"/>
      <c r="B35" s="201">
        <f t="shared" si="6"/>
        <v>26</v>
      </c>
      <c r="C35" s="238" t="s">
        <v>502</v>
      </c>
      <c r="D35" s="212" t="s">
        <v>501</v>
      </c>
      <c r="F35" s="212" t="s">
        <v>9</v>
      </c>
      <c r="G35" s="214"/>
      <c r="H35" s="73"/>
      <c r="I35" s="230">
        <v>17.687660000000001</v>
      </c>
      <c r="J35" s="230"/>
      <c r="K35" s="223"/>
      <c r="L35" s="223"/>
      <c r="M35" s="223"/>
      <c r="N35" s="223"/>
      <c r="O35" s="223"/>
      <c r="P35" s="73"/>
      <c r="Q35" s="215"/>
      <c r="R35" s="215"/>
      <c r="S35" s="215"/>
      <c r="T35" s="215"/>
      <c r="U35" s="215"/>
      <c r="V35" s="215"/>
      <c r="W35" s="215"/>
      <c r="X35" s="74"/>
      <c r="Y35" s="216">
        <v>1</v>
      </c>
      <c r="Z35" s="216">
        <v>0</v>
      </c>
      <c r="AA35" s="216">
        <v>0</v>
      </c>
      <c r="AB35" s="150" t="str">
        <f t="shared" si="4"/>
        <v/>
      </c>
      <c r="AC35" s="217" t="s">
        <v>7</v>
      </c>
      <c r="AD35" s="217" t="s">
        <v>8</v>
      </c>
      <c r="AE35" s="74"/>
      <c r="AF35" s="219">
        <v>6.4464086980311732E-5</v>
      </c>
      <c r="AG35" s="219">
        <v>0</v>
      </c>
      <c r="AH35" s="74"/>
      <c r="AI35" s="211">
        <v>1</v>
      </c>
      <c r="AJ35" s="211">
        <v>0</v>
      </c>
      <c r="AK35" s="211">
        <v>0</v>
      </c>
      <c r="AL35" s="211">
        <v>0</v>
      </c>
      <c r="AM35" s="211">
        <v>0</v>
      </c>
      <c r="AN35" s="211">
        <v>0</v>
      </c>
      <c r="AO35" s="211">
        <v>0</v>
      </c>
      <c r="AP35" s="211">
        <v>0</v>
      </c>
      <c r="AQ35" s="211">
        <v>0</v>
      </c>
      <c r="AR35" s="231"/>
      <c r="AS35" s="211">
        <v>0</v>
      </c>
      <c r="AT35" s="211">
        <v>0</v>
      </c>
      <c r="AU35" s="211">
        <v>0</v>
      </c>
      <c r="AV35" s="211">
        <v>0</v>
      </c>
      <c r="AW35" s="211">
        <v>0</v>
      </c>
      <c r="AX35" s="211">
        <v>0</v>
      </c>
      <c r="AY35" s="211">
        <v>0</v>
      </c>
      <c r="AZ35" s="211">
        <v>0</v>
      </c>
      <c r="BA35" s="211">
        <v>0</v>
      </c>
      <c r="BB35" s="211">
        <v>0</v>
      </c>
      <c r="BC35" s="211">
        <v>0</v>
      </c>
      <c r="BD35" s="211">
        <v>1</v>
      </c>
      <c r="BE35" s="211">
        <v>0</v>
      </c>
      <c r="BF35" s="211">
        <v>0</v>
      </c>
      <c r="BG35" s="211">
        <v>0</v>
      </c>
      <c r="BH35" s="211">
        <v>0</v>
      </c>
      <c r="BI35" s="211">
        <v>0</v>
      </c>
      <c r="BJ35" s="211">
        <v>0</v>
      </c>
      <c r="BK35" s="211">
        <v>0</v>
      </c>
      <c r="BL35" s="211">
        <v>0</v>
      </c>
      <c r="BM35" s="211">
        <v>0</v>
      </c>
      <c r="BN35" s="211">
        <v>0</v>
      </c>
      <c r="BO35" s="211">
        <v>0</v>
      </c>
      <c r="BP35" s="211">
        <v>0</v>
      </c>
      <c r="BQ35" s="211">
        <v>0</v>
      </c>
      <c r="BR35" s="211">
        <v>0</v>
      </c>
      <c r="BS35" s="211">
        <v>0</v>
      </c>
      <c r="BT35" s="211">
        <v>0</v>
      </c>
      <c r="BU35" s="211">
        <v>0</v>
      </c>
      <c r="BV35" s="211">
        <v>0</v>
      </c>
      <c r="BW35" s="211">
        <v>0</v>
      </c>
      <c r="BX35" s="211">
        <v>0</v>
      </c>
      <c r="BY35" s="211">
        <v>0</v>
      </c>
      <c r="BZ35" s="211">
        <v>0</v>
      </c>
      <c r="CA35" s="211">
        <v>0</v>
      </c>
      <c r="CB35" s="211">
        <v>0</v>
      </c>
      <c r="CC35" s="211">
        <v>0</v>
      </c>
      <c r="CD35" s="211">
        <v>0</v>
      </c>
      <c r="CE35" s="211">
        <v>0</v>
      </c>
      <c r="CF35" s="211">
        <v>0</v>
      </c>
      <c r="CG35" s="211"/>
      <c r="CH35" s="211"/>
      <c r="CI35" s="211"/>
      <c r="CJ35" s="211"/>
      <c r="CK35" s="211"/>
      <c r="CL35" s="211"/>
      <c r="CM35" s="211"/>
      <c r="CN35" s="211"/>
      <c r="CO35" s="211"/>
      <c r="CP35" s="211"/>
      <c r="CQ35" s="151" t="str">
        <f t="shared" si="5"/>
        <v/>
      </c>
      <c r="CR35" s="147"/>
    </row>
    <row r="36" spans="1:96" x14ac:dyDescent="0.2">
      <c r="A36" s="229"/>
      <c r="B36" s="201">
        <f t="shared" si="6"/>
        <v>27</v>
      </c>
      <c r="C36" s="238" t="s">
        <v>504</v>
      </c>
      <c r="D36" s="212" t="s">
        <v>503</v>
      </c>
      <c r="F36" s="212" t="s">
        <v>9</v>
      </c>
      <c r="G36" s="214"/>
      <c r="H36" s="73"/>
      <c r="I36" s="230">
        <v>54.396999999999998</v>
      </c>
      <c r="J36" s="230"/>
      <c r="K36" s="223"/>
      <c r="L36" s="223"/>
      <c r="M36" s="223"/>
      <c r="N36" s="223"/>
      <c r="O36" s="223"/>
      <c r="P36" s="73"/>
      <c r="Q36" s="215"/>
      <c r="R36" s="215"/>
      <c r="S36" s="215"/>
      <c r="T36" s="215"/>
      <c r="U36" s="215"/>
      <c r="V36" s="215"/>
      <c r="W36" s="215"/>
      <c r="X36" s="74"/>
      <c r="Y36" s="216">
        <v>0</v>
      </c>
      <c r="Z36" s="216">
        <v>0</v>
      </c>
      <c r="AA36" s="216">
        <v>1</v>
      </c>
      <c r="AB36" s="150" t="str">
        <f t="shared" si="4"/>
        <v/>
      </c>
      <c r="AC36" s="217" t="s">
        <v>7</v>
      </c>
      <c r="AD36" s="217" t="s">
        <v>8</v>
      </c>
      <c r="AE36" s="74"/>
      <c r="AF36" s="219">
        <v>0</v>
      </c>
      <c r="AG36" s="219">
        <v>0</v>
      </c>
      <c r="AH36" s="74"/>
      <c r="AI36" s="211">
        <v>1</v>
      </c>
      <c r="AJ36" s="211">
        <v>0</v>
      </c>
      <c r="AK36" s="211">
        <v>0</v>
      </c>
      <c r="AL36" s="211">
        <v>0</v>
      </c>
      <c r="AM36" s="211">
        <v>0</v>
      </c>
      <c r="AN36" s="211">
        <v>0</v>
      </c>
      <c r="AO36" s="211">
        <v>0</v>
      </c>
      <c r="AP36" s="211">
        <v>0</v>
      </c>
      <c r="AQ36" s="211">
        <v>0</v>
      </c>
      <c r="AR36" s="231"/>
      <c r="AS36" s="211">
        <v>0.5</v>
      </c>
      <c r="AT36" s="211">
        <v>0</v>
      </c>
      <c r="AU36" s="211">
        <v>0.12000000000000001</v>
      </c>
      <c r="AV36" s="211">
        <v>0</v>
      </c>
      <c r="AW36" s="211">
        <v>0</v>
      </c>
      <c r="AX36" s="211">
        <v>0</v>
      </c>
      <c r="AY36" s="211">
        <v>0</v>
      </c>
      <c r="AZ36" s="211">
        <v>0</v>
      </c>
      <c r="BA36" s="211">
        <v>0</v>
      </c>
      <c r="BB36" s="211">
        <v>0</v>
      </c>
      <c r="BC36" s="211">
        <v>0</v>
      </c>
      <c r="BD36" s="211">
        <v>0</v>
      </c>
      <c r="BE36" s="211">
        <v>0.38</v>
      </c>
      <c r="BF36" s="211">
        <v>0</v>
      </c>
      <c r="BG36" s="211">
        <v>0</v>
      </c>
      <c r="BH36" s="211">
        <v>0</v>
      </c>
      <c r="BI36" s="211">
        <v>0</v>
      </c>
      <c r="BJ36" s="211">
        <v>0</v>
      </c>
      <c r="BK36" s="211">
        <v>0</v>
      </c>
      <c r="BL36" s="211">
        <v>0</v>
      </c>
      <c r="BM36" s="211">
        <v>0</v>
      </c>
      <c r="BN36" s="211">
        <v>0</v>
      </c>
      <c r="BO36" s="211">
        <v>0</v>
      </c>
      <c r="BP36" s="211">
        <v>0</v>
      </c>
      <c r="BQ36" s="211">
        <v>0</v>
      </c>
      <c r="BR36" s="211">
        <v>0</v>
      </c>
      <c r="BS36" s="211">
        <v>0</v>
      </c>
      <c r="BT36" s="211">
        <v>0</v>
      </c>
      <c r="BU36" s="211">
        <v>0</v>
      </c>
      <c r="BV36" s="211">
        <v>0</v>
      </c>
      <c r="BW36" s="211">
        <v>0</v>
      </c>
      <c r="BX36" s="211">
        <v>0</v>
      </c>
      <c r="BY36" s="211">
        <v>0</v>
      </c>
      <c r="BZ36" s="211">
        <v>0</v>
      </c>
      <c r="CA36" s="211">
        <v>0</v>
      </c>
      <c r="CB36" s="211">
        <v>0</v>
      </c>
      <c r="CC36" s="211">
        <v>0</v>
      </c>
      <c r="CD36" s="211">
        <v>0</v>
      </c>
      <c r="CE36" s="211">
        <v>0</v>
      </c>
      <c r="CF36" s="211">
        <v>0</v>
      </c>
      <c r="CG36" s="211"/>
      <c r="CH36" s="211"/>
      <c r="CI36" s="211"/>
      <c r="CJ36" s="211"/>
      <c r="CK36" s="211"/>
      <c r="CL36" s="211"/>
      <c r="CM36" s="211"/>
      <c r="CN36" s="211"/>
      <c r="CO36" s="211"/>
      <c r="CP36" s="211"/>
      <c r="CQ36" s="151" t="str">
        <f t="shared" si="5"/>
        <v/>
      </c>
      <c r="CR36" s="147"/>
    </row>
    <row r="37" spans="1:96" x14ac:dyDescent="0.2">
      <c r="A37" s="229"/>
      <c r="B37" s="201">
        <f t="shared" si="6"/>
        <v>28</v>
      </c>
      <c r="C37" s="238" t="s">
        <v>506</v>
      </c>
      <c r="D37" s="213" t="s">
        <v>505</v>
      </c>
      <c r="F37" s="212" t="s">
        <v>9</v>
      </c>
      <c r="G37" s="214"/>
      <c r="H37" s="73"/>
      <c r="I37" s="230">
        <v>241.81796</v>
      </c>
      <c r="J37" s="230"/>
      <c r="K37" s="223"/>
      <c r="L37" s="223"/>
      <c r="M37" s="223"/>
      <c r="N37" s="223"/>
      <c r="O37" s="223"/>
      <c r="P37" s="73"/>
      <c r="Q37" s="215"/>
      <c r="R37" s="215"/>
      <c r="S37" s="215"/>
      <c r="T37" s="215"/>
      <c r="U37" s="215"/>
      <c r="V37" s="215"/>
      <c r="W37" s="215"/>
      <c r="X37" s="74"/>
      <c r="Y37" s="216">
        <v>0.436063268418938</v>
      </c>
      <c r="Z37" s="216">
        <v>0.47915510493926922</v>
      </c>
      <c r="AA37" s="216">
        <v>8.4781626641792868E-2</v>
      </c>
      <c r="AB37" s="150" t="str">
        <f t="shared" si="4"/>
        <v/>
      </c>
      <c r="AC37" s="217" t="s">
        <v>7</v>
      </c>
      <c r="AD37" s="217" t="s">
        <v>8</v>
      </c>
      <c r="AE37" s="74"/>
      <c r="AF37" s="219">
        <v>6.7993864413652997E-4</v>
      </c>
      <c r="AG37" s="219">
        <v>0</v>
      </c>
      <c r="AH37" s="74"/>
      <c r="AI37" s="211">
        <v>1</v>
      </c>
      <c r="AJ37" s="211">
        <v>0</v>
      </c>
      <c r="AK37" s="211">
        <v>0</v>
      </c>
      <c r="AL37" s="211">
        <v>0</v>
      </c>
      <c r="AM37" s="211">
        <v>0</v>
      </c>
      <c r="AN37" s="211">
        <v>0</v>
      </c>
      <c r="AO37" s="211">
        <v>0</v>
      </c>
      <c r="AP37" s="211">
        <v>0</v>
      </c>
      <c r="AQ37" s="211">
        <v>0</v>
      </c>
      <c r="AR37" s="231"/>
      <c r="AS37" s="211">
        <v>0.11259504165070747</v>
      </c>
      <c r="AT37" s="211">
        <v>0</v>
      </c>
      <c r="AU37" s="211">
        <v>0.13511387393704122</v>
      </c>
      <c r="AV37" s="211">
        <v>0</v>
      </c>
      <c r="AW37" s="211">
        <v>0.13824025478065824</v>
      </c>
      <c r="AX37" s="211">
        <v>0</v>
      </c>
      <c r="AY37" s="211">
        <v>0</v>
      </c>
      <c r="AZ37" s="211">
        <v>0</v>
      </c>
      <c r="BA37" s="211">
        <v>0</v>
      </c>
      <c r="BB37" s="211">
        <v>0</v>
      </c>
      <c r="BC37" s="211">
        <v>0</v>
      </c>
      <c r="BD37" s="211">
        <v>0</v>
      </c>
      <c r="BE37" s="211">
        <v>0.54649389266307258</v>
      </c>
      <c r="BF37" s="211">
        <v>0</v>
      </c>
      <c r="BG37" s="211">
        <v>6.7556936968520609E-2</v>
      </c>
      <c r="BH37" s="211">
        <v>0</v>
      </c>
      <c r="BI37" s="211">
        <v>0</v>
      </c>
      <c r="BJ37" s="211">
        <v>0</v>
      </c>
      <c r="BK37" s="211">
        <v>0</v>
      </c>
      <c r="BL37" s="211">
        <v>0</v>
      </c>
      <c r="BM37" s="211">
        <v>0</v>
      </c>
      <c r="BN37" s="211">
        <v>0</v>
      </c>
      <c r="BO37" s="211">
        <v>0</v>
      </c>
      <c r="BP37" s="211">
        <v>0</v>
      </c>
      <c r="BQ37" s="211">
        <v>0</v>
      </c>
      <c r="BR37" s="211">
        <v>0</v>
      </c>
      <c r="BS37" s="211">
        <v>0</v>
      </c>
      <c r="BT37" s="211">
        <v>0</v>
      </c>
      <c r="BU37" s="211">
        <v>0</v>
      </c>
      <c r="BV37" s="211">
        <v>0</v>
      </c>
      <c r="BW37" s="211">
        <v>0</v>
      </c>
      <c r="BX37" s="211">
        <v>0</v>
      </c>
      <c r="BY37" s="211">
        <v>0</v>
      </c>
      <c r="BZ37" s="211">
        <v>0</v>
      </c>
      <c r="CA37" s="211">
        <v>0</v>
      </c>
      <c r="CB37" s="211">
        <v>0</v>
      </c>
      <c r="CC37" s="211">
        <v>0</v>
      </c>
      <c r="CD37" s="211">
        <v>0</v>
      </c>
      <c r="CE37" s="211">
        <v>0</v>
      </c>
      <c r="CF37" s="211">
        <v>0</v>
      </c>
      <c r="CG37" s="211"/>
      <c r="CH37" s="211"/>
      <c r="CI37" s="211"/>
      <c r="CJ37" s="211"/>
      <c r="CK37" s="211"/>
      <c r="CL37" s="211"/>
      <c r="CM37" s="211"/>
      <c r="CN37" s="211"/>
      <c r="CO37" s="211"/>
      <c r="CP37" s="211"/>
      <c r="CQ37" s="151" t="str">
        <f t="shared" si="5"/>
        <v/>
      </c>
      <c r="CR37" s="147"/>
    </row>
    <row r="38" spans="1:96" x14ac:dyDescent="0.2">
      <c r="A38" s="229"/>
      <c r="B38" s="201">
        <f t="shared" si="6"/>
        <v>29</v>
      </c>
      <c r="C38" s="238" t="s">
        <v>508</v>
      </c>
      <c r="D38" s="212" t="s">
        <v>507</v>
      </c>
      <c r="F38" s="212" t="s">
        <v>9</v>
      </c>
      <c r="G38" s="214"/>
      <c r="H38" s="73"/>
      <c r="I38" s="230">
        <v>93.320569999999989</v>
      </c>
      <c r="J38" s="230"/>
      <c r="K38" s="223"/>
      <c r="L38" s="223"/>
      <c r="M38" s="223"/>
      <c r="N38" s="223"/>
      <c r="O38" s="223"/>
      <c r="P38" s="73"/>
      <c r="Q38" s="215"/>
      <c r="R38" s="215"/>
      <c r="S38" s="215"/>
      <c r="T38" s="215"/>
      <c r="U38" s="215"/>
      <c r="V38" s="215"/>
      <c r="W38" s="215"/>
      <c r="X38" s="74"/>
      <c r="Y38" s="216">
        <v>0.61366888350553361</v>
      </c>
      <c r="Z38" s="216">
        <v>0.38372033089810748</v>
      </c>
      <c r="AA38" s="216">
        <v>2.6107855963588738E-3</v>
      </c>
      <c r="AB38" s="150" t="str">
        <f t="shared" si="4"/>
        <v/>
      </c>
      <c r="AC38" s="217" t="s">
        <v>7</v>
      </c>
      <c r="AD38" s="217" t="s">
        <v>8</v>
      </c>
      <c r="AE38" s="74"/>
      <c r="AF38" s="219">
        <v>4.719711150313414E-4</v>
      </c>
      <c r="AG38" s="219">
        <v>0</v>
      </c>
      <c r="AH38" s="74"/>
      <c r="AI38" s="211">
        <v>1</v>
      </c>
      <c r="AJ38" s="211">
        <v>0</v>
      </c>
      <c r="AK38" s="211">
        <v>0</v>
      </c>
      <c r="AL38" s="211">
        <v>0</v>
      </c>
      <c r="AM38" s="211">
        <v>0</v>
      </c>
      <c r="AN38" s="211">
        <v>0</v>
      </c>
      <c r="AO38" s="211">
        <v>0</v>
      </c>
      <c r="AP38" s="211">
        <v>0</v>
      </c>
      <c r="AQ38" s="211">
        <v>0</v>
      </c>
      <c r="AR38" s="231"/>
      <c r="AS38" s="211">
        <v>0</v>
      </c>
      <c r="AT38" s="211">
        <v>0</v>
      </c>
      <c r="AU38" s="211">
        <v>0</v>
      </c>
      <c r="AV38" s="211">
        <v>0</v>
      </c>
      <c r="AW38" s="211">
        <v>0</v>
      </c>
      <c r="AX38" s="211">
        <v>0</v>
      </c>
      <c r="AY38" s="211">
        <v>0</v>
      </c>
      <c r="AZ38" s="211">
        <v>0</v>
      </c>
      <c r="BA38" s="211">
        <v>0</v>
      </c>
      <c r="BB38" s="211">
        <v>0</v>
      </c>
      <c r="BC38" s="211">
        <v>0</v>
      </c>
      <c r="BD38" s="211">
        <v>0</v>
      </c>
      <c r="BE38" s="211">
        <v>0</v>
      </c>
      <c r="BF38" s="211">
        <v>0</v>
      </c>
      <c r="BG38" s="211">
        <v>0</v>
      </c>
      <c r="BH38" s="211">
        <v>0</v>
      </c>
      <c r="BI38" s="211">
        <v>0</v>
      </c>
      <c r="BJ38" s="211">
        <v>0</v>
      </c>
      <c r="BK38" s="211">
        <v>0</v>
      </c>
      <c r="BL38" s="211">
        <v>0</v>
      </c>
      <c r="BM38" s="211">
        <v>0.18400015313867632</v>
      </c>
      <c r="BN38" s="211">
        <v>0</v>
      </c>
      <c r="BO38" s="211">
        <v>0</v>
      </c>
      <c r="BP38" s="211">
        <v>0.13299991488497681</v>
      </c>
      <c r="BQ38" s="211">
        <v>0</v>
      </c>
      <c r="BR38" s="211">
        <v>0.19500009058426165</v>
      </c>
      <c r="BS38" s="211">
        <v>0</v>
      </c>
      <c r="BT38" s="211">
        <v>0</v>
      </c>
      <c r="BU38" s="211">
        <v>0</v>
      </c>
      <c r="BV38" s="211">
        <v>0</v>
      </c>
      <c r="BW38" s="211">
        <v>0</v>
      </c>
      <c r="BX38" s="211">
        <v>0</v>
      </c>
      <c r="BY38" s="211">
        <v>0.4879998413920853</v>
      </c>
      <c r="BZ38" s="211">
        <v>0</v>
      </c>
      <c r="CA38" s="211">
        <v>0</v>
      </c>
      <c r="CB38" s="211">
        <v>0</v>
      </c>
      <c r="CC38" s="211">
        <v>0</v>
      </c>
      <c r="CD38" s="211">
        <v>0</v>
      </c>
      <c r="CE38" s="211">
        <v>0</v>
      </c>
      <c r="CF38" s="211">
        <v>0</v>
      </c>
      <c r="CG38" s="211"/>
      <c r="CH38" s="211"/>
      <c r="CI38" s="211"/>
      <c r="CJ38" s="211"/>
      <c r="CK38" s="211"/>
      <c r="CL38" s="211"/>
      <c r="CM38" s="211"/>
      <c r="CN38" s="211"/>
      <c r="CO38" s="211"/>
      <c r="CP38" s="211"/>
      <c r="CQ38" s="151" t="str">
        <f t="shared" si="5"/>
        <v/>
      </c>
      <c r="CR38" s="147"/>
    </row>
    <row r="39" spans="1:96" x14ac:dyDescent="0.2">
      <c r="A39" s="229"/>
      <c r="B39" s="201">
        <f t="shared" si="6"/>
        <v>30</v>
      </c>
      <c r="C39" s="238" t="s">
        <v>509</v>
      </c>
      <c r="D39" s="212" t="s">
        <v>429</v>
      </c>
      <c r="F39" s="212" t="s">
        <v>9</v>
      </c>
      <c r="G39" s="214"/>
      <c r="H39" s="73"/>
      <c r="I39" s="230">
        <v>942.67840000000001</v>
      </c>
      <c r="J39" s="230"/>
      <c r="K39" s="223"/>
      <c r="L39" s="223"/>
      <c r="M39" s="223"/>
      <c r="N39" s="223"/>
      <c r="O39" s="223"/>
      <c r="P39" s="73"/>
      <c r="Q39" s="215"/>
      <c r="R39" s="215"/>
      <c r="S39" s="215"/>
      <c r="T39" s="215"/>
      <c r="U39" s="215"/>
      <c r="V39" s="215"/>
      <c r="W39" s="215"/>
      <c r="X39" s="74"/>
      <c r="Y39" s="216">
        <v>0.47870693759398752</v>
      </c>
      <c r="Z39" s="216">
        <v>0.47187782174705606</v>
      </c>
      <c r="AA39" s="216">
        <v>4.9415240658956437E-2</v>
      </c>
      <c r="AB39" s="150" t="str">
        <f t="shared" si="4"/>
        <v/>
      </c>
      <c r="AC39" s="217" t="s">
        <v>7</v>
      </c>
      <c r="AD39" s="217" t="s">
        <v>8</v>
      </c>
      <c r="AE39" s="74"/>
      <c r="AF39" s="219">
        <v>3.1716562536843423E-3</v>
      </c>
      <c r="AG39" s="219">
        <v>0</v>
      </c>
      <c r="AH39" s="74"/>
      <c r="AI39" s="211">
        <v>1</v>
      </c>
      <c r="AJ39" s="211">
        <v>0</v>
      </c>
      <c r="AK39" s="211">
        <v>0</v>
      </c>
      <c r="AL39" s="211">
        <v>0</v>
      </c>
      <c r="AM39" s="211">
        <v>0</v>
      </c>
      <c r="AN39" s="211">
        <v>0</v>
      </c>
      <c r="AO39" s="211">
        <v>0</v>
      </c>
      <c r="AP39" s="211">
        <v>0</v>
      </c>
      <c r="AQ39" s="211">
        <v>0</v>
      </c>
      <c r="AR39" s="231"/>
      <c r="AS39" s="211">
        <v>0</v>
      </c>
      <c r="AT39" s="211">
        <v>0</v>
      </c>
      <c r="AU39" s="211">
        <v>0</v>
      </c>
      <c r="AV39" s="211">
        <v>0</v>
      </c>
      <c r="AW39" s="211">
        <v>0.85984274036067321</v>
      </c>
      <c r="AX39" s="211">
        <v>0</v>
      </c>
      <c r="AY39" s="211">
        <v>0</v>
      </c>
      <c r="AZ39" s="211">
        <v>0</v>
      </c>
      <c r="BA39" s="211">
        <v>0</v>
      </c>
      <c r="BB39" s="211">
        <v>0</v>
      </c>
      <c r="BC39" s="211">
        <v>0</v>
      </c>
      <c r="BD39" s="211">
        <v>0</v>
      </c>
      <c r="BE39" s="211">
        <v>0.14015725963932685</v>
      </c>
      <c r="BF39" s="211">
        <v>0</v>
      </c>
      <c r="BG39" s="211">
        <v>0</v>
      </c>
      <c r="BH39" s="211">
        <v>0</v>
      </c>
      <c r="BI39" s="211">
        <v>0</v>
      </c>
      <c r="BJ39" s="211">
        <v>0</v>
      </c>
      <c r="BK39" s="211">
        <v>0</v>
      </c>
      <c r="BL39" s="211">
        <v>0</v>
      </c>
      <c r="BM39" s="211">
        <v>0</v>
      </c>
      <c r="BN39" s="211">
        <v>0</v>
      </c>
      <c r="BO39" s="211">
        <v>0</v>
      </c>
      <c r="BP39" s="211">
        <v>0</v>
      </c>
      <c r="BQ39" s="211">
        <v>0</v>
      </c>
      <c r="BR39" s="211">
        <v>0</v>
      </c>
      <c r="BS39" s="211">
        <v>0</v>
      </c>
      <c r="BT39" s="211">
        <v>0</v>
      </c>
      <c r="BU39" s="211">
        <v>0</v>
      </c>
      <c r="BV39" s="211">
        <v>0</v>
      </c>
      <c r="BW39" s="211">
        <v>0</v>
      </c>
      <c r="BX39" s="211">
        <v>0</v>
      </c>
      <c r="BY39" s="211">
        <v>0</v>
      </c>
      <c r="BZ39" s="211">
        <v>0</v>
      </c>
      <c r="CA39" s="211">
        <v>0</v>
      </c>
      <c r="CB39" s="211">
        <v>0</v>
      </c>
      <c r="CC39" s="211">
        <v>0</v>
      </c>
      <c r="CD39" s="211">
        <v>0</v>
      </c>
      <c r="CE39" s="211">
        <v>0</v>
      </c>
      <c r="CF39" s="211">
        <v>0</v>
      </c>
      <c r="CG39" s="211"/>
      <c r="CH39" s="211"/>
      <c r="CI39" s="211"/>
      <c r="CJ39" s="211"/>
      <c r="CK39" s="211"/>
      <c r="CL39" s="211"/>
      <c r="CM39" s="211"/>
      <c r="CN39" s="211"/>
      <c r="CO39" s="211"/>
      <c r="CP39" s="211"/>
      <c r="CQ39" s="151" t="str">
        <f t="shared" si="5"/>
        <v/>
      </c>
      <c r="CR39" s="147"/>
    </row>
    <row r="40" spans="1:96" x14ac:dyDescent="0.2">
      <c r="A40" s="229"/>
      <c r="B40" s="201">
        <f t="shared" si="6"/>
        <v>31</v>
      </c>
      <c r="C40" s="238" t="s">
        <v>510</v>
      </c>
      <c r="D40" s="212" t="s">
        <v>430</v>
      </c>
      <c r="F40" s="212" t="s">
        <v>9</v>
      </c>
      <c r="G40" s="214"/>
      <c r="H40" s="73"/>
      <c r="I40" s="230">
        <v>953.16144999999995</v>
      </c>
      <c r="J40" s="230"/>
      <c r="K40" s="223"/>
      <c r="L40" s="223"/>
      <c r="M40" s="223"/>
      <c r="N40" s="223"/>
      <c r="O40" s="223"/>
      <c r="P40" s="73"/>
      <c r="Q40" s="215"/>
      <c r="R40" s="215"/>
      <c r="S40" s="215"/>
      <c r="T40" s="215"/>
      <c r="U40" s="215"/>
      <c r="V40" s="215"/>
      <c r="W40" s="215"/>
      <c r="X40" s="74"/>
      <c r="Y40" s="216">
        <v>0.51787971492132834</v>
      </c>
      <c r="Z40" s="216">
        <v>0.3923631195953215</v>
      </c>
      <c r="AA40" s="216">
        <v>8.9757165483350179E-2</v>
      </c>
      <c r="AB40" s="150" t="str">
        <f t="shared" si="4"/>
        <v/>
      </c>
      <c r="AC40" s="217" t="s">
        <v>7</v>
      </c>
      <c r="AD40" s="217" t="s">
        <v>8</v>
      </c>
      <c r="AE40" s="74"/>
      <c r="AF40" s="219">
        <v>2.8347758812782109E-3</v>
      </c>
      <c r="AG40" s="219">
        <v>0</v>
      </c>
      <c r="AH40" s="74"/>
      <c r="AI40" s="211">
        <v>1</v>
      </c>
      <c r="AJ40" s="211">
        <v>0</v>
      </c>
      <c r="AK40" s="211">
        <v>0</v>
      </c>
      <c r="AL40" s="211">
        <v>0</v>
      </c>
      <c r="AM40" s="211">
        <v>0</v>
      </c>
      <c r="AN40" s="211">
        <v>0</v>
      </c>
      <c r="AO40" s="211">
        <v>0</v>
      </c>
      <c r="AP40" s="211">
        <v>0</v>
      </c>
      <c r="AQ40" s="211">
        <v>0</v>
      </c>
      <c r="AR40" s="231"/>
      <c r="AS40" s="211">
        <v>1.4467409071556298E-2</v>
      </c>
      <c r="AT40" s="211">
        <v>0</v>
      </c>
      <c r="AU40" s="211">
        <v>2.1701105740781455E-2</v>
      </c>
      <c r="AV40" s="211">
        <v>0</v>
      </c>
      <c r="AW40" s="211">
        <v>0.54544447483643488</v>
      </c>
      <c r="AX40" s="211">
        <v>0</v>
      </c>
      <c r="AY40" s="211">
        <v>0</v>
      </c>
      <c r="AZ40" s="211">
        <v>0</v>
      </c>
      <c r="BA40" s="211">
        <v>0</v>
      </c>
      <c r="BB40" s="211">
        <v>0</v>
      </c>
      <c r="BC40" s="211">
        <v>0</v>
      </c>
      <c r="BD40" s="211">
        <v>0</v>
      </c>
      <c r="BE40" s="211">
        <v>0.41838701035122733</v>
      </c>
      <c r="BF40" s="211">
        <v>0</v>
      </c>
      <c r="BG40" s="211">
        <v>0</v>
      </c>
      <c r="BH40" s="211">
        <v>0</v>
      </c>
      <c r="BI40" s="211">
        <v>0</v>
      </c>
      <c r="BJ40" s="211">
        <v>0</v>
      </c>
      <c r="BK40" s="211">
        <v>0</v>
      </c>
      <c r="BL40" s="211">
        <v>0</v>
      </c>
      <c r="BM40" s="211">
        <v>0</v>
      </c>
      <c r="BN40" s="211">
        <v>0</v>
      </c>
      <c r="BO40" s="211">
        <v>0</v>
      </c>
      <c r="BP40" s="211">
        <v>0</v>
      </c>
      <c r="BQ40" s="211">
        <v>0</v>
      </c>
      <c r="BR40" s="211">
        <v>0</v>
      </c>
      <c r="BS40" s="211">
        <v>0</v>
      </c>
      <c r="BT40" s="211">
        <v>0</v>
      </c>
      <c r="BU40" s="211">
        <v>0</v>
      </c>
      <c r="BV40" s="211">
        <v>0</v>
      </c>
      <c r="BW40" s="211">
        <v>0</v>
      </c>
      <c r="BX40" s="211">
        <v>0</v>
      </c>
      <c r="BY40" s="211">
        <v>0</v>
      </c>
      <c r="BZ40" s="211">
        <v>0</v>
      </c>
      <c r="CA40" s="211">
        <v>0</v>
      </c>
      <c r="CB40" s="211">
        <v>0</v>
      </c>
      <c r="CC40" s="211">
        <v>0</v>
      </c>
      <c r="CD40" s="211">
        <v>0</v>
      </c>
      <c r="CE40" s="211">
        <v>0</v>
      </c>
      <c r="CF40" s="211">
        <v>0</v>
      </c>
      <c r="CG40" s="211"/>
      <c r="CH40" s="211"/>
      <c r="CI40" s="211"/>
      <c r="CJ40" s="211"/>
      <c r="CK40" s="211"/>
      <c r="CL40" s="211"/>
      <c r="CM40" s="211"/>
      <c r="CN40" s="211"/>
      <c r="CO40" s="211"/>
      <c r="CP40" s="211"/>
      <c r="CQ40" s="151" t="str">
        <f t="shared" si="5"/>
        <v/>
      </c>
      <c r="CR40" s="147"/>
    </row>
    <row r="41" spans="1:96" x14ac:dyDescent="0.2">
      <c r="A41" s="229"/>
      <c r="B41" s="201">
        <f t="shared" si="6"/>
        <v>32</v>
      </c>
      <c r="C41" s="238" t="s">
        <v>407</v>
      </c>
      <c r="D41" s="212" t="s">
        <v>406</v>
      </c>
      <c r="F41" s="212" t="s">
        <v>9</v>
      </c>
      <c r="G41" s="214"/>
      <c r="H41" s="73"/>
      <c r="I41" s="230">
        <v>251.17335</v>
      </c>
      <c r="J41" s="230"/>
      <c r="K41" s="223"/>
      <c r="L41" s="223"/>
      <c r="M41" s="223"/>
      <c r="N41" s="223"/>
      <c r="O41" s="223"/>
      <c r="P41" s="73"/>
      <c r="Q41" s="215"/>
      <c r="R41" s="215"/>
      <c r="S41" s="215"/>
      <c r="T41" s="215"/>
      <c r="U41" s="215"/>
      <c r="V41" s="215"/>
      <c r="W41" s="215"/>
      <c r="X41" s="74"/>
      <c r="Y41" s="216">
        <v>0.51925043003168925</v>
      </c>
      <c r="Z41" s="216">
        <v>0.33583941130697187</v>
      </c>
      <c r="AA41" s="216">
        <v>0.14491015866133886</v>
      </c>
      <c r="AB41" s="150" t="str">
        <f t="shared" si="4"/>
        <v/>
      </c>
      <c r="AC41" s="217" t="s">
        <v>7</v>
      </c>
      <c r="AD41" s="217" t="s">
        <v>8</v>
      </c>
      <c r="AE41" s="74"/>
      <c r="AF41" s="219">
        <v>7.2447037784342382E-4</v>
      </c>
      <c r="AG41" s="219">
        <v>0</v>
      </c>
      <c r="AH41" s="74"/>
      <c r="AI41" s="211">
        <v>1</v>
      </c>
      <c r="AJ41" s="211">
        <v>0</v>
      </c>
      <c r="AK41" s="211">
        <v>0</v>
      </c>
      <c r="AL41" s="211">
        <v>0</v>
      </c>
      <c r="AM41" s="211">
        <v>0</v>
      </c>
      <c r="AN41" s="211">
        <v>0</v>
      </c>
      <c r="AO41" s="211">
        <v>0</v>
      </c>
      <c r="AP41" s="211">
        <v>0</v>
      </c>
      <c r="AQ41" s="211">
        <v>0</v>
      </c>
      <c r="AR41" s="231"/>
      <c r="AS41" s="211">
        <v>0</v>
      </c>
      <c r="AT41" s="211">
        <v>0</v>
      </c>
      <c r="AU41" s="211">
        <v>0</v>
      </c>
      <c r="AV41" s="211">
        <v>0</v>
      </c>
      <c r="AW41" s="211">
        <v>0</v>
      </c>
      <c r="AX41" s="211">
        <v>0</v>
      </c>
      <c r="AY41" s="211">
        <v>0</v>
      </c>
      <c r="AZ41" s="211">
        <v>0</v>
      </c>
      <c r="BA41" s="211">
        <v>0</v>
      </c>
      <c r="BB41" s="211">
        <v>0</v>
      </c>
      <c r="BC41" s="211">
        <v>0</v>
      </c>
      <c r="BD41" s="211">
        <v>1</v>
      </c>
      <c r="BE41" s="211">
        <v>0</v>
      </c>
      <c r="BF41" s="211">
        <v>0</v>
      </c>
      <c r="BG41" s="211">
        <v>0</v>
      </c>
      <c r="BH41" s="211">
        <v>0</v>
      </c>
      <c r="BI41" s="211">
        <v>0</v>
      </c>
      <c r="BJ41" s="211">
        <v>0</v>
      </c>
      <c r="BK41" s="211">
        <v>0</v>
      </c>
      <c r="BL41" s="211">
        <v>0</v>
      </c>
      <c r="BM41" s="211">
        <v>0</v>
      </c>
      <c r="BN41" s="211">
        <v>0</v>
      </c>
      <c r="BO41" s="211">
        <v>0</v>
      </c>
      <c r="BP41" s="211">
        <v>0</v>
      </c>
      <c r="BQ41" s="211">
        <v>0</v>
      </c>
      <c r="BR41" s="211">
        <v>0</v>
      </c>
      <c r="BS41" s="211">
        <v>0</v>
      </c>
      <c r="BT41" s="211">
        <v>0</v>
      </c>
      <c r="BU41" s="211">
        <v>0</v>
      </c>
      <c r="BV41" s="211">
        <v>0</v>
      </c>
      <c r="BW41" s="211">
        <v>0</v>
      </c>
      <c r="BX41" s="211">
        <v>0</v>
      </c>
      <c r="BY41" s="211">
        <v>0</v>
      </c>
      <c r="BZ41" s="211">
        <v>0</v>
      </c>
      <c r="CA41" s="211">
        <v>0</v>
      </c>
      <c r="CB41" s="211">
        <v>0</v>
      </c>
      <c r="CC41" s="211">
        <v>0</v>
      </c>
      <c r="CD41" s="211">
        <v>0</v>
      </c>
      <c r="CE41" s="211">
        <v>0</v>
      </c>
      <c r="CF41" s="211">
        <v>0</v>
      </c>
      <c r="CG41" s="211"/>
      <c r="CH41" s="211"/>
      <c r="CI41" s="211"/>
      <c r="CJ41" s="211"/>
      <c r="CK41" s="211"/>
      <c r="CL41" s="211"/>
      <c r="CM41" s="211"/>
      <c r="CN41" s="211"/>
      <c r="CO41" s="211"/>
      <c r="CP41" s="211"/>
      <c r="CQ41" s="151" t="str">
        <f t="shared" si="5"/>
        <v/>
      </c>
      <c r="CR41" s="147"/>
    </row>
    <row r="42" spans="1:96" x14ac:dyDescent="0.2">
      <c r="A42" s="229"/>
      <c r="B42" s="201">
        <f t="shared" si="6"/>
        <v>33</v>
      </c>
      <c r="C42" s="238" t="s">
        <v>512</v>
      </c>
      <c r="D42" s="212" t="s">
        <v>511</v>
      </c>
      <c r="F42" s="212" t="s">
        <v>9</v>
      </c>
      <c r="G42" s="214"/>
      <c r="H42" s="73"/>
      <c r="I42" s="230">
        <v>47.217939999999992</v>
      </c>
      <c r="J42" s="230"/>
      <c r="K42" s="223"/>
      <c r="L42" s="223"/>
      <c r="M42" s="223"/>
      <c r="N42" s="223"/>
      <c r="O42" s="223"/>
      <c r="P42" s="73"/>
      <c r="Q42" s="215"/>
      <c r="R42" s="215"/>
      <c r="S42" s="215"/>
      <c r="T42" s="215"/>
      <c r="U42" s="215"/>
      <c r="V42" s="215"/>
      <c r="W42" s="215"/>
      <c r="X42" s="74"/>
      <c r="Y42" s="216">
        <v>0.76471506380837451</v>
      </c>
      <c r="Z42" s="216">
        <v>0.17273519344554211</v>
      </c>
      <c r="AA42" s="216">
        <v>6.2549742746083381E-2</v>
      </c>
      <c r="AB42" s="150" t="str">
        <f t="shared" si="4"/>
        <v/>
      </c>
      <c r="AC42" s="217" t="s">
        <v>7</v>
      </c>
      <c r="AD42" s="217" t="s">
        <v>8</v>
      </c>
      <c r="AE42" s="74"/>
      <c r="AF42" s="219">
        <v>1.7050144687615263E-4</v>
      </c>
      <c r="AG42" s="219">
        <v>0</v>
      </c>
      <c r="AH42" s="74"/>
      <c r="AI42" s="211">
        <v>1</v>
      </c>
      <c r="AJ42" s="211">
        <v>0</v>
      </c>
      <c r="AK42" s="211">
        <v>0</v>
      </c>
      <c r="AL42" s="211">
        <v>0</v>
      </c>
      <c r="AM42" s="211">
        <v>0</v>
      </c>
      <c r="AN42" s="211">
        <v>0</v>
      </c>
      <c r="AO42" s="211">
        <v>0</v>
      </c>
      <c r="AP42" s="211">
        <v>0</v>
      </c>
      <c r="AQ42" s="211">
        <v>0</v>
      </c>
      <c r="AR42" s="231"/>
      <c r="AS42" s="211">
        <v>0</v>
      </c>
      <c r="AT42" s="211">
        <v>0</v>
      </c>
      <c r="AU42" s="211">
        <v>0</v>
      </c>
      <c r="AV42" s="211">
        <v>0</v>
      </c>
      <c r="AW42" s="211">
        <v>0</v>
      </c>
      <c r="AX42" s="211">
        <v>0</v>
      </c>
      <c r="AY42" s="211">
        <v>0</v>
      </c>
      <c r="AZ42" s="211">
        <v>0</v>
      </c>
      <c r="BA42" s="211">
        <v>0</v>
      </c>
      <c r="BB42" s="211">
        <v>0</v>
      </c>
      <c r="BC42" s="211">
        <v>0</v>
      </c>
      <c r="BD42" s="211">
        <v>0</v>
      </c>
      <c r="BE42" s="211">
        <v>0</v>
      </c>
      <c r="BF42" s="211">
        <v>0</v>
      </c>
      <c r="BG42" s="211">
        <v>0</v>
      </c>
      <c r="BH42" s="211">
        <v>0</v>
      </c>
      <c r="BI42" s="211">
        <v>0</v>
      </c>
      <c r="BJ42" s="211">
        <v>0</v>
      </c>
      <c r="BK42" s="211">
        <v>0</v>
      </c>
      <c r="BL42" s="211">
        <v>0</v>
      </c>
      <c r="BM42" s="211">
        <v>1</v>
      </c>
      <c r="BN42" s="211">
        <v>0</v>
      </c>
      <c r="BO42" s="211">
        <v>0</v>
      </c>
      <c r="BP42" s="211">
        <v>0</v>
      </c>
      <c r="BQ42" s="211">
        <v>0</v>
      </c>
      <c r="BR42" s="211">
        <v>0</v>
      </c>
      <c r="BS42" s="211">
        <v>0</v>
      </c>
      <c r="BT42" s="211">
        <v>0</v>
      </c>
      <c r="BU42" s="211">
        <v>0</v>
      </c>
      <c r="BV42" s="211">
        <v>0</v>
      </c>
      <c r="BW42" s="211">
        <v>0</v>
      </c>
      <c r="BX42" s="211">
        <v>0</v>
      </c>
      <c r="BY42" s="211">
        <v>0</v>
      </c>
      <c r="BZ42" s="211">
        <v>0</v>
      </c>
      <c r="CA42" s="211">
        <v>0</v>
      </c>
      <c r="CB42" s="211">
        <v>0</v>
      </c>
      <c r="CC42" s="211">
        <v>0</v>
      </c>
      <c r="CD42" s="211">
        <v>0</v>
      </c>
      <c r="CE42" s="211">
        <v>0</v>
      </c>
      <c r="CF42" s="211">
        <v>0</v>
      </c>
      <c r="CG42" s="211"/>
      <c r="CH42" s="211"/>
      <c r="CI42" s="211"/>
      <c r="CJ42" s="211"/>
      <c r="CK42" s="211"/>
      <c r="CL42" s="211"/>
      <c r="CM42" s="211"/>
      <c r="CN42" s="211"/>
      <c r="CO42" s="211"/>
      <c r="CP42" s="211"/>
      <c r="CQ42" s="151" t="str">
        <f t="shared" si="5"/>
        <v/>
      </c>
      <c r="CR42" s="147"/>
    </row>
    <row r="43" spans="1:96" x14ac:dyDescent="0.2">
      <c r="A43" s="229"/>
      <c r="B43" s="201">
        <f t="shared" si="6"/>
        <v>34</v>
      </c>
      <c r="C43" s="238" t="s">
        <v>514</v>
      </c>
      <c r="D43" s="212" t="s">
        <v>513</v>
      </c>
      <c r="F43" s="212" t="s">
        <v>2</v>
      </c>
      <c r="G43" s="214"/>
      <c r="H43" s="73"/>
      <c r="I43" s="230">
        <v>9.1658699999999982</v>
      </c>
      <c r="J43" s="230"/>
      <c r="K43" s="223"/>
      <c r="L43" s="223"/>
      <c r="M43" s="223"/>
      <c r="N43" s="223"/>
      <c r="O43" s="223"/>
      <c r="P43" s="73"/>
      <c r="Q43" s="215"/>
      <c r="R43" s="215"/>
      <c r="S43" s="215"/>
      <c r="T43" s="215"/>
      <c r="U43" s="215"/>
      <c r="V43" s="215"/>
      <c r="W43" s="215"/>
      <c r="X43" s="74"/>
      <c r="Y43" s="216">
        <v>0.83949477790978932</v>
      </c>
      <c r="Z43" s="216">
        <v>5.7569003269738718E-2</v>
      </c>
      <c r="AA43" s="216">
        <v>0.10293621882047205</v>
      </c>
      <c r="AB43" s="150" t="str">
        <f t="shared" si="4"/>
        <v/>
      </c>
      <c r="AC43" s="217" t="s">
        <v>7</v>
      </c>
      <c r="AD43" s="217" t="s">
        <v>8</v>
      </c>
      <c r="AE43" s="74"/>
      <c r="AF43" s="219">
        <v>2.501473435272626E-5</v>
      </c>
      <c r="AG43" s="219">
        <v>0</v>
      </c>
      <c r="AH43" s="74"/>
      <c r="AI43" s="211">
        <v>0</v>
      </c>
      <c r="AJ43" s="211">
        <v>0</v>
      </c>
      <c r="AK43" s="211">
        <v>0</v>
      </c>
      <c r="AL43" s="211">
        <v>1</v>
      </c>
      <c r="AM43" s="211">
        <v>0</v>
      </c>
      <c r="AN43" s="211">
        <v>0</v>
      </c>
      <c r="AO43" s="211">
        <v>0</v>
      </c>
      <c r="AP43" s="211">
        <v>0</v>
      </c>
      <c r="AQ43" s="211">
        <v>0</v>
      </c>
      <c r="AR43" s="231"/>
      <c r="AS43" s="211">
        <v>0</v>
      </c>
      <c r="AT43" s="211">
        <v>0</v>
      </c>
      <c r="AU43" s="211">
        <v>0</v>
      </c>
      <c r="AV43" s="211">
        <v>0</v>
      </c>
      <c r="AW43" s="211">
        <v>0</v>
      </c>
      <c r="AX43" s="211">
        <v>0</v>
      </c>
      <c r="AY43" s="211">
        <v>0</v>
      </c>
      <c r="AZ43" s="211">
        <v>0</v>
      </c>
      <c r="BA43" s="211">
        <v>0</v>
      </c>
      <c r="BB43" s="211">
        <v>0</v>
      </c>
      <c r="BC43" s="211">
        <v>0</v>
      </c>
      <c r="BD43" s="211">
        <v>1</v>
      </c>
      <c r="BE43" s="211">
        <v>0</v>
      </c>
      <c r="BF43" s="211">
        <v>0</v>
      </c>
      <c r="BG43" s="211">
        <v>0</v>
      </c>
      <c r="BH43" s="211">
        <v>0</v>
      </c>
      <c r="BI43" s="211">
        <v>0</v>
      </c>
      <c r="BJ43" s="211">
        <v>0</v>
      </c>
      <c r="BK43" s="211">
        <v>0</v>
      </c>
      <c r="BL43" s="211">
        <v>0</v>
      </c>
      <c r="BM43" s="211">
        <v>0</v>
      </c>
      <c r="BN43" s="211">
        <v>0</v>
      </c>
      <c r="BO43" s="211">
        <v>0</v>
      </c>
      <c r="BP43" s="211">
        <v>0</v>
      </c>
      <c r="BQ43" s="211">
        <v>0</v>
      </c>
      <c r="BR43" s="211">
        <v>0</v>
      </c>
      <c r="BS43" s="211">
        <v>0</v>
      </c>
      <c r="BT43" s="211">
        <v>0</v>
      </c>
      <c r="BU43" s="211">
        <v>0</v>
      </c>
      <c r="BV43" s="211">
        <v>0</v>
      </c>
      <c r="BW43" s="211">
        <v>0</v>
      </c>
      <c r="BX43" s="211">
        <v>0</v>
      </c>
      <c r="BY43" s="211">
        <v>0</v>
      </c>
      <c r="BZ43" s="211">
        <v>0</v>
      </c>
      <c r="CA43" s="211">
        <v>0</v>
      </c>
      <c r="CB43" s="211">
        <v>0</v>
      </c>
      <c r="CC43" s="211">
        <v>0</v>
      </c>
      <c r="CD43" s="211">
        <v>0</v>
      </c>
      <c r="CE43" s="211">
        <v>0</v>
      </c>
      <c r="CF43" s="211">
        <v>0</v>
      </c>
      <c r="CG43" s="211"/>
      <c r="CH43" s="211"/>
      <c r="CI43" s="211"/>
      <c r="CJ43" s="211"/>
      <c r="CK43" s="211"/>
      <c r="CL43" s="211"/>
      <c r="CM43" s="211"/>
      <c r="CN43" s="211"/>
      <c r="CO43" s="211"/>
      <c r="CP43" s="211"/>
      <c r="CQ43" s="151" t="str">
        <f t="shared" si="5"/>
        <v/>
      </c>
      <c r="CR43" s="147"/>
    </row>
    <row r="44" spans="1:96" x14ac:dyDescent="0.2">
      <c r="A44" s="229"/>
      <c r="B44" s="201">
        <f t="shared" si="6"/>
        <v>35</v>
      </c>
      <c r="C44" s="238" t="s">
        <v>515</v>
      </c>
      <c r="D44" s="212" t="s">
        <v>431</v>
      </c>
      <c r="F44" s="212" t="s">
        <v>2</v>
      </c>
      <c r="G44" s="214"/>
      <c r="H44" s="73"/>
      <c r="I44" s="230">
        <v>121.87260999999998</v>
      </c>
      <c r="J44" s="230"/>
      <c r="K44" s="223"/>
      <c r="L44" s="223"/>
      <c r="M44" s="223"/>
      <c r="N44" s="223"/>
      <c r="O44" s="223"/>
      <c r="P44" s="73"/>
      <c r="Q44" s="215"/>
      <c r="R44" s="215"/>
      <c r="S44" s="215"/>
      <c r="T44" s="215"/>
      <c r="U44" s="215"/>
      <c r="V44" s="215"/>
      <c r="W44" s="215"/>
      <c r="X44" s="74"/>
      <c r="Y44" s="216">
        <v>0.77566124168506767</v>
      </c>
      <c r="Z44" s="216">
        <v>0</v>
      </c>
      <c r="AA44" s="216">
        <v>0.2243387583149323</v>
      </c>
      <c r="AB44" s="150" t="str">
        <f t="shared" si="4"/>
        <v/>
      </c>
      <c r="AC44" s="217" t="s">
        <v>7</v>
      </c>
      <c r="AD44" s="217" t="s">
        <v>8</v>
      </c>
      <c r="AE44" s="74"/>
      <c r="AF44" s="219">
        <v>5.7292092420681891E-4</v>
      </c>
      <c r="AG44" s="219">
        <v>0</v>
      </c>
      <c r="AH44" s="74"/>
      <c r="AI44" s="211">
        <v>0</v>
      </c>
      <c r="AJ44" s="211">
        <v>0</v>
      </c>
      <c r="AK44" s="211">
        <v>0</v>
      </c>
      <c r="AL44" s="211">
        <v>1</v>
      </c>
      <c r="AM44" s="211">
        <v>0</v>
      </c>
      <c r="AN44" s="211">
        <v>0</v>
      </c>
      <c r="AO44" s="211">
        <v>0</v>
      </c>
      <c r="AP44" s="211">
        <v>0</v>
      </c>
      <c r="AQ44" s="211">
        <v>0</v>
      </c>
      <c r="AR44" s="231"/>
      <c r="AS44" s="211">
        <v>0.4500001611598351</v>
      </c>
      <c r="AT44" s="211">
        <v>0</v>
      </c>
      <c r="AU44" s="211">
        <v>0</v>
      </c>
      <c r="AV44" s="211">
        <v>0</v>
      </c>
      <c r="AW44" s="211">
        <v>0</v>
      </c>
      <c r="AX44" s="211">
        <v>0</v>
      </c>
      <c r="AY44" s="211">
        <v>0</v>
      </c>
      <c r="AZ44" s="211">
        <v>0</v>
      </c>
      <c r="BA44" s="211">
        <v>0</v>
      </c>
      <c r="BB44" s="211">
        <v>0</v>
      </c>
      <c r="BC44" s="211">
        <v>0</v>
      </c>
      <c r="BD44" s="211">
        <v>0</v>
      </c>
      <c r="BE44" s="211">
        <v>0.54999983884016501</v>
      </c>
      <c r="BF44" s="211">
        <v>0</v>
      </c>
      <c r="BG44" s="211">
        <v>0</v>
      </c>
      <c r="BH44" s="211">
        <v>0</v>
      </c>
      <c r="BI44" s="211">
        <v>0</v>
      </c>
      <c r="BJ44" s="211">
        <v>0</v>
      </c>
      <c r="BK44" s="211">
        <v>0</v>
      </c>
      <c r="BL44" s="211">
        <v>0</v>
      </c>
      <c r="BM44" s="211">
        <v>0</v>
      </c>
      <c r="BN44" s="211">
        <v>0</v>
      </c>
      <c r="BO44" s="211">
        <v>0</v>
      </c>
      <c r="BP44" s="211">
        <v>0</v>
      </c>
      <c r="BQ44" s="211">
        <v>0</v>
      </c>
      <c r="BR44" s="211">
        <v>0</v>
      </c>
      <c r="BS44" s="211">
        <v>0</v>
      </c>
      <c r="BT44" s="211">
        <v>0</v>
      </c>
      <c r="BU44" s="211">
        <v>0</v>
      </c>
      <c r="BV44" s="211">
        <v>0</v>
      </c>
      <c r="BW44" s="211">
        <v>0</v>
      </c>
      <c r="BX44" s="211">
        <v>0</v>
      </c>
      <c r="BY44" s="211">
        <v>0</v>
      </c>
      <c r="BZ44" s="211">
        <v>0</v>
      </c>
      <c r="CA44" s="211">
        <v>0</v>
      </c>
      <c r="CB44" s="211">
        <v>0</v>
      </c>
      <c r="CC44" s="211">
        <v>0</v>
      </c>
      <c r="CD44" s="211">
        <v>0</v>
      </c>
      <c r="CE44" s="211">
        <v>0</v>
      </c>
      <c r="CF44" s="211">
        <v>0</v>
      </c>
      <c r="CG44" s="211"/>
      <c r="CH44" s="211"/>
      <c r="CI44" s="211"/>
      <c r="CJ44" s="211"/>
      <c r="CK44" s="211"/>
      <c r="CL44" s="211"/>
      <c r="CM44" s="211"/>
      <c r="CN44" s="211"/>
      <c r="CO44" s="211"/>
      <c r="CP44" s="211"/>
      <c r="CQ44" s="151" t="str">
        <f t="shared" si="5"/>
        <v/>
      </c>
      <c r="CR44" s="147"/>
    </row>
    <row r="45" spans="1:96" x14ac:dyDescent="0.2">
      <c r="A45" s="229"/>
      <c r="B45" s="201">
        <f t="shared" si="6"/>
        <v>36</v>
      </c>
      <c r="C45" s="238" t="s">
        <v>320</v>
      </c>
      <c r="D45" s="212" t="s">
        <v>197</v>
      </c>
      <c r="F45" s="212" t="s">
        <v>9</v>
      </c>
      <c r="G45" s="214"/>
      <c r="H45" s="73"/>
      <c r="I45" s="230">
        <v>1173.4783799999998</v>
      </c>
      <c r="J45" s="230"/>
      <c r="K45" s="223"/>
      <c r="L45" s="223"/>
      <c r="M45" s="223"/>
      <c r="N45" s="223"/>
      <c r="O45" s="223"/>
      <c r="P45" s="73"/>
      <c r="Q45" s="215"/>
      <c r="R45" s="215"/>
      <c r="S45" s="215"/>
      <c r="T45" s="215"/>
      <c r="U45" s="215"/>
      <c r="V45" s="215"/>
      <c r="W45" s="215"/>
      <c r="X45" s="74"/>
      <c r="Y45" s="216">
        <v>0.56666384428829453</v>
      </c>
      <c r="Z45" s="216">
        <v>0.39423984104419552</v>
      </c>
      <c r="AA45" s="216">
        <v>3.909631466751011E-2</v>
      </c>
      <c r="AB45" s="150" t="str">
        <f t="shared" si="4"/>
        <v/>
      </c>
      <c r="AC45" s="217" t="s">
        <v>7</v>
      </c>
      <c r="AD45" s="217" t="s">
        <v>8</v>
      </c>
      <c r="AE45" s="74"/>
      <c r="AF45" s="219">
        <v>2.6478670632742438E-3</v>
      </c>
      <c r="AG45" s="219">
        <v>0</v>
      </c>
      <c r="AH45" s="74"/>
      <c r="AI45" s="211">
        <v>1</v>
      </c>
      <c r="AJ45" s="211">
        <v>0</v>
      </c>
      <c r="AK45" s="211">
        <v>0</v>
      </c>
      <c r="AL45" s="211">
        <v>0</v>
      </c>
      <c r="AM45" s="211">
        <v>0</v>
      </c>
      <c r="AN45" s="211">
        <v>0</v>
      </c>
      <c r="AO45" s="211">
        <v>0</v>
      </c>
      <c r="AP45" s="211">
        <v>0</v>
      </c>
      <c r="AQ45" s="211">
        <v>0</v>
      </c>
      <c r="AR45" s="231"/>
      <c r="AS45" s="211">
        <v>0</v>
      </c>
      <c r="AT45" s="211">
        <v>0</v>
      </c>
      <c r="AU45" s="211">
        <v>0</v>
      </c>
      <c r="AV45" s="211">
        <v>0</v>
      </c>
      <c r="AW45" s="211">
        <v>0</v>
      </c>
      <c r="AX45" s="211">
        <v>0</v>
      </c>
      <c r="AY45" s="211">
        <v>0</v>
      </c>
      <c r="AZ45" s="211">
        <v>0</v>
      </c>
      <c r="BA45" s="211">
        <v>0</v>
      </c>
      <c r="BB45" s="211">
        <v>0</v>
      </c>
      <c r="BC45" s="211">
        <v>0</v>
      </c>
      <c r="BD45" s="211">
        <v>0</v>
      </c>
      <c r="BE45" s="211">
        <v>1</v>
      </c>
      <c r="BF45" s="211">
        <v>0</v>
      </c>
      <c r="BG45" s="211">
        <v>0</v>
      </c>
      <c r="BH45" s="211">
        <v>0</v>
      </c>
      <c r="BI45" s="211">
        <v>0</v>
      </c>
      <c r="BJ45" s="211">
        <v>0</v>
      </c>
      <c r="BK45" s="211">
        <v>0</v>
      </c>
      <c r="BL45" s="211">
        <v>0</v>
      </c>
      <c r="BM45" s="211">
        <v>0</v>
      </c>
      <c r="BN45" s="211">
        <v>0</v>
      </c>
      <c r="BO45" s="211">
        <v>0</v>
      </c>
      <c r="BP45" s="211">
        <v>0</v>
      </c>
      <c r="BQ45" s="211">
        <v>0</v>
      </c>
      <c r="BR45" s="211">
        <v>0</v>
      </c>
      <c r="BS45" s="211">
        <v>0</v>
      </c>
      <c r="BT45" s="211">
        <v>0</v>
      </c>
      <c r="BU45" s="211">
        <v>0</v>
      </c>
      <c r="BV45" s="211">
        <v>0</v>
      </c>
      <c r="BW45" s="211">
        <v>0</v>
      </c>
      <c r="BX45" s="211">
        <v>0</v>
      </c>
      <c r="BY45" s="211">
        <v>0</v>
      </c>
      <c r="BZ45" s="211">
        <v>0</v>
      </c>
      <c r="CA45" s="211">
        <v>0</v>
      </c>
      <c r="CB45" s="211">
        <v>0</v>
      </c>
      <c r="CC45" s="211">
        <v>0</v>
      </c>
      <c r="CD45" s="211">
        <v>0</v>
      </c>
      <c r="CE45" s="211">
        <v>0</v>
      </c>
      <c r="CF45" s="211">
        <v>0</v>
      </c>
      <c r="CG45" s="211"/>
      <c r="CH45" s="211"/>
      <c r="CI45" s="211"/>
      <c r="CJ45" s="211"/>
      <c r="CK45" s="211"/>
      <c r="CL45" s="211"/>
      <c r="CM45" s="211"/>
      <c r="CN45" s="211"/>
      <c r="CO45" s="211"/>
      <c r="CP45" s="211"/>
      <c r="CQ45" s="151" t="str">
        <f t="shared" si="5"/>
        <v/>
      </c>
      <c r="CR45" s="147"/>
    </row>
    <row r="46" spans="1:96" x14ac:dyDescent="0.2">
      <c r="A46" s="229"/>
      <c r="B46" s="201">
        <f t="shared" si="6"/>
        <v>37</v>
      </c>
      <c r="C46" s="238" t="s">
        <v>517</v>
      </c>
      <c r="D46" s="212" t="s">
        <v>516</v>
      </c>
      <c r="F46" s="212" t="s">
        <v>9</v>
      </c>
      <c r="G46" s="214"/>
      <c r="H46" s="73"/>
      <c r="I46" s="230">
        <v>31.589130000000001</v>
      </c>
      <c r="J46" s="230"/>
      <c r="K46" s="223"/>
      <c r="L46" s="223"/>
      <c r="M46" s="223"/>
      <c r="N46" s="223"/>
      <c r="O46" s="223"/>
      <c r="P46" s="73"/>
      <c r="Q46" s="215"/>
      <c r="R46" s="215"/>
      <c r="S46" s="215"/>
      <c r="T46" s="215"/>
      <c r="U46" s="215"/>
      <c r="V46" s="215"/>
      <c r="W46" s="215"/>
      <c r="X46" s="74"/>
      <c r="Y46" s="216">
        <v>0</v>
      </c>
      <c r="Z46" s="216">
        <v>1</v>
      </c>
      <c r="AA46" s="216">
        <v>0</v>
      </c>
      <c r="AB46" s="150" t="str">
        <f t="shared" si="4"/>
        <v/>
      </c>
      <c r="AC46" s="217" t="s">
        <v>7</v>
      </c>
      <c r="AD46" s="217" t="s">
        <v>8</v>
      </c>
      <c r="AE46" s="74"/>
      <c r="AF46" s="219">
        <v>0</v>
      </c>
      <c r="AG46" s="219">
        <v>0</v>
      </c>
      <c r="AH46" s="74"/>
      <c r="AI46" s="211">
        <v>1</v>
      </c>
      <c r="AJ46" s="211">
        <v>0</v>
      </c>
      <c r="AK46" s="211">
        <v>0</v>
      </c>
      <c r="AL46" s="211">
        <v>0</v>
      </c>
      <c r="AM46" s="211">
        <v>0</v>
      </c>
      <c r="AN46" s="211">
        <v>0</v>
      </c>
      <c r="AO46" s="211">
        <v>0</v>
      </c>
      <c r="AP46" s="211">
        <v>0</v>
      </c>
      <c r="AQ46" s="211">
        <v>0</v>
      </c>
      <c r="AR46" s="231"/>
      <c r="AS46" s="211">
        <v>0.20000012662583613</v>
      </c>
      <c r="AT46" s="211">
        <v>0</v>
      </c>
      <c r="AU46" s="211">
        <v>0.15999997467483276</v>
      </c>
      <c r="AV46" s="211">
        <v>0</v>
      </c>
      <c r="AW46" s="211">
        <v>0</v>
      </c>
      <c r="AX46" s="211">
        <v>0</v>
      </c>
      <c r="AY46" s="211">
        <v>0</v>
      </c>
      <c r="AZ46" s="211">
        <v>0</v>
      </c>
      <c r="BA46" s="211">
        <v>0</v>
      </c>
      <c r="BB46" s="211">
        <v>0</v>
      </c>
      <c r="BC46" s="211">
        <v>0</v>
      </c>
      <c r="BD46" s="211">
        <v>0</v>
      </c>
      <c r="BE46" s="211">
        <v>0.63999989869933105</v>
      </c>
      <c r="BF46" s="211">
        <v>0</v>
      </c>
      <c r="BG46" s="211">
        <v>0</v>
      </c>
      <c r="BH46" s="211">
        <v>0</v>
      </c>
      <c r="BI46" s="211">
        <v>0</v>
      </c>
      <c r="BJ46" s="211">
        <v>0</v>
      </c>
      <c r="BK46" s="211">
        <v>0</v>
      </c>
      <c r="BL46" s="211">
        <v>0</v>
      </c>
      <c r="BM46" s="211">
        <v>0</v>
      </c>
      <c r="BN46" s="211">
        <v>0</v>
      </c>
      <c r="BO46" s="211">
        <v>0</v>
      </c>
      <c r="BP46" s="211">
        <v>0</v>
      </c>
      <c r="BQ46" s="211">
        <v>0</v>
      </c>
      <c r="BR46" s="211">
        <v>0</v>
      </c>
      <c r="BS46" s="211">
        <v>0</v>
      </c>
      <c r="BT46" s="211">
        <v>0</v>
      </c>
      <c r="BU46" s="211">
        <v>0</v>
      </c>
      <c r="BV46" s="211">
        <v>0</v>
      </c>
      <c r="BW46" s="211">
        <v>0</v>
      </c>
      <c r="BX46" s="211">
        <v>0</v>
      </c>
      <c r="BY46" s="211">
        <v>0</v>
      </c>
      <c r="BZ46" s="211">
        <v>0</v>
      </c>
      <c r="CA46" s="211">
        <v>0</v>
      </c>
      <c r="CB46" s="211">
        <v>0</v>
      </c>
      <c r="CC46" s="211">
        <v>0</v>
      </c>
      <c r="CD46" s="211">
        <v>0</v>
      </c>
      <c r="CE46" s="211">
        <v>0</v>
      </c>
      <c r="CF46" s="211">
        <v>0</v>
      </c>
      <c r="CG46" s="211"/>
      <c r="CH46" s="211"/>
      <c r="CI46" s="211"/>
      <c r="CJ46" s="211"/>
      <c r="CK46" s="211"/>
      <c r="CL46" s="211"/>
      <c r="CM46" s="211"/>
      <c r="CN46" s="211"/>
      <c r="CO46" s="211"/>
      <c r="CP46" s="211"/>
      <c r="CQ46" s="151" t="str">
        <f t="shared" si="5"/>
        <v/>
      </c>
      <c r="CR46" s="147"/>
    </row>
    <row r="47" spans="1:96" x14ac:dyDescent="0.2">
      <c r="A47" s="229"/>
      <c r="B47" s="201">
        <f t="shared" si="6"/>
        <v>38</v>
      </c>
      <c r="C47" s="238" t="s">
        <v>395</v>
      </c>
      <c r="D47" s="212" t="s">
        <v>394</v>
      </c>
      <c r="F47" s="212" t="s">
        <v>9</v>
      </c>
      <c r="G47" s="214"/>
      <c r="H47" s="73"/>
      <c r="I47" s="230">
        <v>764.57744000000002</v>
      </c>
      <c r="J47" s="230"/>
      <c r="K47" s="223"/>
      <c r="L47" s="223"/>
      <c r="M47" s="223"/>
      <c r="N47" s="223"/>
      <c r="O47" s="223"/>
      <c r="P47" s="73"/>
      <c r="Q47" s="215"/>
      <c r="R47" s="215"/>
      <c r="S47" s="215"/>
      <c r="T47" s="215"/>
      <c r="U47" s="215"/>
      <c r="V47" s="215"/>
      <c r="W47" s="215"/>
      <c r="X47" s="74"/>
      <c r="Y47" s="216">
        <v>0.18677269630137136</v>
      </c>
      <c r="Z47" s="216">
        <v>0.80856089606829096</v>
      </c>
      <c r="AA47" s="216">
        <v>4.6664076303376146E-3</v>
      </c>
      <c r="AB47" s="150" t="str">
        <f t="shared" si="4"/>
        <v/>
      </c>
      <c r="AC47" s="217" t="s">
        <v>7</v>
      </c>
      <c r="AD47" s="217" t="s">
        <v>8</v>
      </c>
      <c r="AE47" s="74"/>
      <c r="AF47" s="219">
        <v>5.897740431780172E-4</v>
      </c>
      <c r="AG47" s="219">
        <v>0</v>
      </c>
      <c r="AH47" s="74"/>
      <c r="AI47" s="211">
        <v>1</v>
      </c>
      <c r="AJ47" s="211">
        <v>0</v>
      </c>
      <c r="AK47" s="211">
        <v>0</v>
      </c>
      <c r="AL47" s="211">
        <v>0</v>
      </c>
      <c r="AM47" s="211">
        <v>0</v>
      </c>
      <c r="AN47" s="211">
        <v>0</v>
      </c>
      <c r="AO47" s="211">
        <v>0</v>
      </c>
      <c r="AP47" s="211">
        <v>0</v>
      </c>
      <c r="AQ47" s="211">
        <v>0</v>
      </c>
      <c r="AR47" s="231"/>
      <c r="AS47" s="211">
        <v>0</v>
      </c>
      <c r="AT47" s="211">
        <v>0</v>
      </c>
      <c r="AU47" s="211">
        <v>0</v>
      </c>
      <c r="AV47" s="211">
        <v>0</v>
      </c>
      <c r="AW47" s="211">
        <v>0</v>
      </c>
      <c r="AX47" s="211">
        <v>0</v>
      </c>
      <c r="AY47" s="211">
        <v>0</v>
      </c>
      <c r="AZ47" s="211">
        <v>0</v>
      </c>
      <c r="BA47" s="211">
        <v>0</v>
      </c>
      <c r="BB47" s="211">
        <v>0</v>
      </c>
      <c r="BC47" s="211">
        <v>0</v>
      </c>
      <c r="BD47" s="211">
        <v>1</v>
      </c>
      <c r="BE47" s="211">
        <v>0</v>
      </c>
      <c r="BF47" s="211">
        <v>0</v>
      </c>
      <c r="BG47" s="211">
        <v>0</v>
      </c>
      <c r="BH47" s="211">
        <v>0</v>
      </c>
      <c r="BI47" s="211">
        <v>0</v>
      </c>
      <c r="BJ47" s="211">
        <v>0</v>
      </c>
      <c r="BK47" s="211">
        <v>0</v>
      </c>
      <c r="BL47" s="211">
        <v>0</v>
      </c>
      <c r="BM47" s="211">
        <v>0</v>
      </c>
      <c r="BN47" s="211">
        <v>0</v>
      </c>
      <c r="BO47" s="211">
        <v>0</v>
      </c>
      <c r="BP47" s="211">
        <v>0</v>
      </c>
      <c r="BQ47" s="211">
        <v>0</v>
      </c>
      <c r="BR47" s="211">
        <v>0</v>
      </c>
      <c r="BS47" s="211">
        <v>0</v>
      </c>
      <c r="BT47" s="211">
        <v>0</v>
      </c>
      <c r="BU47" s="211">
        <v>0</v>
      </c>
      <c r="BV47" s="211">
        <v>0</v>
      </c>
      <c r="BW47" s="211">
        <v>0</v>
      </c>
      <c r="BX47" s="211">
        <v>0</v>
      </c>
      <c r="BY47" s="211">
        <v>0</v>
      </c>
      <c r="BZ47" s="211">
        <v>0</v>
      </c>
      <c r="CA47" s="211">
        <v>0</v>
      </c>
      <c r="CB47" s="211">
        <v>0</v>
      </c>
      <c r="CC47" s="211">
        <v>0</v>
      </c>
      <c r="CD47" s="211">
        <v>0</v>
      </c>
      <c r="CE47" s="211">
        <v>0</v>
      </c>
      <c r="CF47" s="211">
        <v>0</v>
      </c>
      <c r="CG47" s="211"/>
      <c r="CH47" s="211"/>
      <c r="CI47" s="211"/>
      <c r="CJ47" s="211"/>
      <c r="CK47" s="211"/>
      <c r="CL47" s="211"/>
      <c r="CM47" s="211"/>
      <c r="CN47" s="211"/>
      <c r="CO47" s="211"/>
      <c r="CP47" s="211"/>
      <c r="CQ47" s="151" t="str">
        <f t="shared" si="5"/>
        <v/>
      </c>
      <c r="CR47" s="147"/>
    </row>
    <row r="48" spans="1:96" x14ac:dyDescent="0.2">
      <c r="A48" s="229"/>
      <c r="B48" s="201">
        <f t="shared" si="6"/>
        <v>39</v>
      </c>
      <c r="C48" s="238" t="s">
        <v>518</v>
      </c>
      <c r="D48" s="212" t="s">
        <v>432</v>
      </c>
      <c r="F48" s="212" t="s">
        <v>2</v>
      </c>
      <c r="G48" s="214"/>
      <c r="H48" s="73"/>
      <c r="I48" s="230">
        <v>1976.48459</v>
      </c>
      <c r="J48" s="230"/>
      <c r="K48" s="223"/>
      <c r="L48" s="223"/>
      <c r="M48" s="223"/>
      <c r="N48" s="223"/>
      <c r="O48" s="223"/>
      <c r="P48" s="73"/>
      <c r="Q48" s="215"/>
      <c r="R48" s="215"/>
      <c r="S48" s="215"/>
      <c r="T48" s="215"/>
      <c r="U48" s="215"/>
      <c r="V48" s="215"/>
      <c r="W48" s="215"/>
      <c r="X48" s="74"/>
      <c r="Y48" s="216">
        <v>0.26911660869564386</v>
      </c>
      <c r="Z48" s="216">
        <v>0.67782782966195554</v>
      </c>
      <c r="AA48" s="216">
        <v>5.3055561642400662E-2</v>
      </c>
      <c r="AB48" s="150" t="str">
        <f t="shared" si="4"/>
        <v/>
      </c>
      <c r="AC48" s="217" t="s">
        <v>7</v>
      </c>
      <c r="AD48" s="217" t="s">
        <v>8</v>
      </c>
      <c r="AE48" s="74"/>
      <c r="AF48" s="219">
        <v>3.764859016726249E-3</v>
      </c>
      <c r="AG48" s="219">
        <v>0</v>
      </c>
      <c r="AH48" s="74"/>
      <c r="AI48" s="211">
        <v>0</v>
      </c>
      <c r="AJ48" s="211">
        <v>0</v>
      </c>
      <c r="AK48" s="211">
        <v>0</v>
      </c>
      <c r="AL48" s="211">
        <v>1</v>
      </c>
      <c r="AM48" s="211">
        <v>0</v>
      </c>
      <c r="AN48" s="211">
        <v>0</v>
      </c>
      <c r="AO48" s="211">
        <v>0</v>
      </c>
      <c r="AP48" s="211">
        <v>0</v>
      </c>
      <c r="AQ48" s="211">
        <v>0</v>
      </c>
      <c r="AR48" s="231"/>
      <c r="AS48" s="211">
        <v>0.27744481344253552</v>
      </c>
      <c r="AT48" s="211">
        <v>0</v>
      </c>
      <c r="AU48" s="211">
        <v>0.43655054357700951</v>
      </c>
      <c r="AV48" s="211">
        <v>0</v>
      </c>
      <c r="AW48" s="211">
        <v>0</v>
      </c>
      <c r="AX48" s="211">
        <v>0</v>
      </c>
      <c r="AY48" s="211">
        <v>0</v>
      </c>
      <c r="AZ48" s="211">
        <v>0</v>
      </c>
      <c r="BA48" s="211">
        <v>0</v>
      </c>
      <c r="BB48" s="211">
        <v>0</v>
      </c>
      <c r="BC48" s="211">
        <v>0</v>
      </c>
      <c r="BD48" s="211">
        <v>0</v>
      </c>
      <c r="BE48" s="211">
        <v>0.23464575329389201</v>
      </c>
      <c r="BF48" s="211">
        <v>0</v>
      </c>
      <c r="BG48" s="211">
        <v>5.1358889686562999E-2</v>
      </c>
      <c r="BH48" s="211">
        <v>0</v>
      </c>
      <c r="BI48" s="211">
        <v>0</v>
      </c>
      <c r="BJ48" s="211">
        <v>0</v>
      </c>
      <c r="BK48" s="211">
        <v>0</v>
      </c>
      <c r="BL48" s="211">
        <v>0</v>
      </c>
      <c r="BM48" s="211">
        <v>0</v>
      </c>
      <c r="BN48" s="211">
        <v>0</v>
      </c>
      <c r="BO48" s="211">
        <v>0</v>
      </c>
      <c r="BP48" s="211">
        <v>0</v>
      </c>
      <c r="BQ48" s="211">
        <v>0</v>
      </c>
      <c r="BR48" s="211">
        <v>0</v>
      </c>
      <c r="BS48" s="211">
        <v>0</v>
      </c>
      <c r="BT48" s="211">
        <v>0</v>
      </c>
      <c r="BU48" s="211">
        <v>0</v>
      </c>
      <c r="BV48" s="211">
        <v>0</v>
      </c>
      <c r="BW48" s="211">
        <v>0</v>
      </c>
      <c r="BX48" s="211">
        <v>0</v>
      </c>
      <c r="BY48" s="211">
        <v>0</v>
      </c>
      <c r="BZ48" s="211">
        <v>0</v>
      </c>
      <c r="CA48" s="211">
        <v>0</v>
      </c>
      <c r="CB48" s="211">
        <v>0</v>
      </c>
      <c r="CC48" s="211">
        <v>0</v>
      </c>
      <c r="CD48" s="211">
        <v>0</v>
      </c>
      <c r="CE48" s="211">
        <v>0</v>
      </c>
      <c r="CF48" s="211">
        <v>0</v>
      </c>
      <c r="CG48" s="211"/>
      <c r="CH48" s="211"/>
      <c r="CI48" s="211"/>
      <c r="CJ48" s="211"/>
      <c r="CK48" s="211"/>
      <c r="CL48" s="211"/>
      <c r="CM48" s="211"/>
      <c r="CN48" s="211"/>
      <c r="CO48" s="211"/>
      <c r="CP48" s="211"/>
      <c r="CQ48" s="151" t="str">
        <f t="shared" si="5"/>
        <v/>
      </c>
      <c r="CR48" s="147"/>
    </row>
    <row r="49" spans="1:96" x14ac:dyDescent="0.2">
      <c r="A49" s="229"/>
      <c r="B49" s="201">
        <f t="shared" si="6"/>
        <v>40</v>
      </c>
      <c r="C49" s="238" t="s">
        <v>520</v>
      </c>
      <c r="D49" s="212" t="s">
        <v>519</v>
      </c>
      <c r="F49" s="212" t="s">
        <v>9</v>
      </c>
      <c r="G49" s="214"/>
      <c r="H49" s="73"/>
      <c r="I49" s="230">
        <v>9.9999999999999998E-20</v>
      </c>
      <c r="J49" s="230"/>
      <c r="K49" s="223"/>
      <c r="L49" s="223"/>
      <c r="M49" s="223"/>
      <c r="N49" s="223"/>
      <c r="O49" s="223"/>
      <c r="P49" s="73"/>
      <c r="Q49" s="215"/>
      <c r="R49" s="215"/>
      <c r="S49" s="215"/>
      <c r="T49" s="215"/>
      <c r="U49" s="215"/>
      <c r="V49" s="215"/>
      <c r="W49" s="215"/>
      <c r="X49" s="74"/>
      <c r="Y49" s="216">
        <v>0</v>
      </c>
      <c r="Z49" s="216">
        <v>0</v>
      </c>
      <c r="AA49" s="216">
        <v>1</v>
      </c>
      <c r="AB49" s="150" t="str">
        <f t="shared" si="4"/>
        <v/>
      </c>
      <c r="AC49" s="217" t="s">
        <v>7</v>
      </c>
      <c r="AD49" s="217" t="s">
        <v>8</v>
      </c>
      <c r="AE49" s="74"/>
      <c r="AF49" s="219">
        <v>3.8430933339741039E-6</v>
      </c>
      <c r="AG49" s="219">
        <v>0</v>
      </c>
      <c r="AH49" s="74"/>
      <c r="AI49" s="211">
        <v>1</v>
      </c>
      <c r="AJ49" s="211">
        <v>0</v>
      </c>
      <c r="AK49" s="211">
        <v>0</v>
      </c>
      <c r="AL49" s="211">
        <v>0</v>
      </c>
      <c r="AM49" s="211">
        <v>0</v>
      </c>
      <c r="AN49" s="211">
        <v>0</v>
      </c>
      <c r="AO49" s="211">
        <v>0</v>
      </c>
      <c r="AP49" s="211">
        <v>0</v>
      </c>
      <c r="AQ49" s="211">
        <v>0</v>
      </c>
      <c r="AR49" s="231"/>
      <c r="AS49" s="211">
        <v>0.29999768072917876</v>
      </c>
      <c r="AT49" s="211">
        <v>0</v>
      </c>
      <c r="AU49" s="211">
        <v>0.29999768072917876</v>
      </c>
      <c r="AV49" s="211">
        <v>0</v>
      </c>
      <c r="AW49" s="211">
        <v>0</v>
      </c>
      <c r="AX49" s="211">
        <v>0</v>
      </c>
      <c r="AY49" s="211">
        <v>0</v>
      </c>
      <c r="AZ49" s="211">
        <v>0</v>
      </c>
      <c r="BA49" s="211">
        <v>0</v>
      </c>
      <c r="BB49" s="211">
        <v>0</v>
      </c>
      <c r="BC49" s="211">
        <v>0</v>
      </c>
      <c r="BD49" s="211">
        <v>0</v>
      </c>
      <c r="BE49" s="211">
        <v>0.20001391562492754</v>
      </c>
      <c r="BF49" s="211">
        <v>0</v>
      </c>
      <c r="BG49" s="211">
        <v>0.19999072291671502</v>
      </c>
      <c r="BH49" s="211">
        <v>0</v>
      </c>
      <c r="BI49" s="211">
        <v>0</v>
      </c>
      <c r="BJ49" s="211">
        <v>0</v>
      </c>
      <c r="BK49" s="211">
        <v>0</v>
      </c>
      <c r="BL49" s="211">
        <v>0</v>
      </c>
      <c r="BM49" s="211">
        <v>0</v>
      </c>
      <c r="BN49" s="211">
        <v>0</v>
      </c>
      <c r="BO49" s="211">
        <v>0</v>
      </c>
      <c r="BP49" s="211">
        <v>0</v>
      </c>
      <c r="BQ49" s="211">
        <v>0</v>
      </c>
      <c r="BR49" s="211">
        <v>0</v>
      </c>
      <c r="BS49" s="211">
        <v>0</v>
      </c>
      <c r="BT49" s="211">
        <v>0</v>
      </c>
      <c r="BU49" s="211">
        <v>0</v>
      </c>
      <c r="BV49" s="211">
        <v>0</v>
      </c>
      <c r="BW49" s="211">
        <v>0</v>
      </c>
      <c r="BX49" s="211">
        <v>0</v>
      </c>
      <c r="BY49" s="211">
        <v>0</v>
      </c>
      <c r="BZ49" s="211">
        <v>0</v>
      </c>
      <c r="CA49" s="211">
        <v>0</v>
      </c>
      <c r="CB49" s="211">
        <v>0</v>
      </c>
      <c r="CC49" s="211">
        <v>0</v>
      </c>
      <c r="CD49" s="211">
        <v>0</v>
      </c>
      <c r="CE49" s="211">
        <v>0</v>
      </c>
      <c r="CF49" s="211">
        <v>0</v>
      </c>
      <c r="CG49" s="211"/>
      <c r="CH49" s="211"/>
      <c r="CI49" s="211"/>
      <c r="CJ49" s="211"/>
      <c r="CK49" s="211"/>
      <c r="CL49" s="211"/>
      <c r="CM49" s="211"/>
      <c r="CN49" s="211"/>
      <c r="CO49" s="211"/>
      <c r="CP49" s="211"/>
      <c r="CQ49" s="151" t="str">
        <f t="shared" si="5"/>
        <v/>
      </c>
      <c r="CR49" s="147"/>
    </row>
    <row r="50" spans="1:96" x14ac:dyDescent="0.2">
      <c r="A50" s="229"/>
      <c r="B50" s="201">
        <f t="shared" si="6"/>
        <v>41</v>
      </c>
      <c r="C50" s="238" t="s">
        <v>522</v>
      </c>
      <c r="D50" s="212" t="s">
        <v>521</v>
      </c>
      <c r="F50" s="212" t="s">
        <v>9</v>
      </c>
      <c r="G50" s="214"/>
      <c r="H50" s="73"/>
      <c r="I50" s="230">
        <v>38.457589999999996</v>
      </c>
      <c r="J50" s="230"/>
      <c r="K50" s="223"/>
      <c r="L50" s="223"/>
      <c r="M50" s="223"/>
      <c r="N50" s="223"/>
      <c r="O50" s="223"/>
      <c r="P50" s="73"/>
      <c r="Q50" s="215"/>
      <c r="R50" s="215"/>
      <c r="S50" s="215"/>
      <c r="T50" s="215"/>
      <c r="U50" s="215"/>
      <c r="V50" s="215"/>
      <c r="W50" s="215"/>
      <c r="X50" s="74"/>
      <c r="Y50" s="216">
        <v>2.9508869380530607E-2</v>
      </c>
      <c r="Z50" s="216">
        <v>0.65537362065589655</v>
      </c>
      <c r="AA50" s="216">
        <v>0.31511750996357268</v>
      </c>
      <c r="AB50" s="150" t="str">
        <f t="shared" si="4"/>
        <v/>
      </c>
      <c r="AC50" s="217" t="s">
        <v>7</v>
      </c>
      <c r="AD50" s="217" t="s">
        <v>8</v>
      </c>
      <c r="AE50" s="74"/>
      <c r="AF50" s="219">
        <v>7.6766495715190684E-6</v>
      </c>
      <c r="AG50" s="219">
        <v>0</v>
      </c>
      <c r="AH50" s="74"/>
      <c r="AI50" s="211">
        <v>1</v>
      </c>
      <c r="AJ50" s="211">
        <v>0</v>
      </c>
      <c r="AK50" s="211">
        <v>0</v>
      </c>
      <c r="AL50" s="211">
        <v>0</v>
      </c>
      <c r="AM50" s="211">
        <v>0</v>
      </c>
      <c r="AN50" s="211">
        <v>0</v>
      </c>
      <c r="AO50" s="211">
        <v>0</v>
      </c>
      <c r="AP50" s="211">
        <v>0</v>
      </c>
      <c r="AQ50" s="211">
        <v>0</v>
      </c>
      <c r="AR50" s="231"/>
      <c r="AS50" s="211">
        <v>-0.45262273626447969</v>
      </c>
      <c r="AT50" s="211">
        <v>0</v>
      </c>
      <c r="AU50" s="211">
        <v>-0.67893423156215615</v>
      </c>
      <c r="AV50" s="211">
        <v>0</v>
      </c>
      <c r="AW50" s="211">
        <v>0.73986555052715153</v>
      </c>
      <c r="AX50" s="211">
        <v>0</v>
      </c>
      <c r="AY50" s="211">
        <v>0</v>
      </c>
      <c r="AZ50" s="211">
        <v>0</v>
      </c>
      <c r="BA50" s="211">
        <v>0</v>
      </c>
      <c r="BB50" s="211">
        <v>0</v>
      </c>
      <c r="BC50" s="211">
        <v>0</v>
      </c>
      <c r="BD50" s="211">
        <v>-0.22093468630575758</v>
      </c>
      <c r="BE50" s="211">
        <v>2.0652488398697213</v>
      </c>
      <c r="BF50" s="211">
        <v>0</v>
      </c>
      <c r="BG50" s="211">
        <v>-0.45262273626447969</v>
      </c>
      <c r="BH50" s="211">
        <v>0</v>
      </c>
      <c r="BI50" s="211">
        <v>0</v>
      </c>
      <c r="BJ50" s="211">
        <v>0</v>
      </c>
      <c r="BK50" s="211">
        <v>0</v>
      </c>
      <c r="BL50" s="211">
        <v>0</v>
      </c>
      <c r="BM50" s="211">
        <v>0</v>
      </c>
      <c r="BN50" s="211">
        <v>0</v>
      </c>
      <c r="BO50" s="211">
        <v>0</v>
      </c>
      <c r="BP50" s="211">
        <v>0</v>
      </c>
      <c r="BQ50" s="211">
        <v>0</v>
      </c>
      <c r="BR50" s="211">
        <v>0</v>
      </c>
      <c r="BS50" s="211">
        <v>0</v>
      </c>
      <c r="BT50" s="211">
        <v>0</v>
      </c>
      <c r="BU50" s="211">
        <v>0</v>
      </c>
      <c r="BV50" s="211">
        <v>0</v>
      </c>
      <c r="BW50" s="211">
        <v>0</v>
      </c>
      <c r="BX50" s="211">
        <v>0</v>
      </c>
      <c r="BY50" s="211">
        <v>0</v>
      </c>
      <c r="BZ50" s="211">
        <v>0</v>
      </c>
      <c r="CA50" s="211">
        <v>0</v>
      </c>
      <c r="CB50" s="211">
        <v>0</v>
      </c>
      <c r="CC50" s="211">
        <v>0</v>
      </c>
      <c r="CD50" s="211">
        <v>0</v>
      </c>
      <c r="CE50" s="211">
        <v>0</v>
      </c>
      <c r="CF50" s="211">
        <v>0</v>
      </c>
      <c r="CG50" s="211"/>
      <c r="CH50" s="211"/>
      <c r="CI50" s="211"/>
      <c r="CJ50" s="211"/>
      <c r="CK50" s="211"/>
      <c r="CL50" s="211"/>
      <c r="CM50" s="211"/>
      <c r="CN50" s="211"/>
      <c r="CO50" s="211"/>
      <c r="CP50" s="211"/>
      <c r="CQ50" s="151" t="str">
        <f t="shared" si="5"/>
        <v/>
      </c>
      <c r="CR50" s="147"/>
    </row>
    <row r="51" spans="1:96" x14ac:dyDescent="0.2">
      <c r="A51" s="229"/>
      <c r="B51" s="201">
        <f t="shared" si="6"/>
        <v>42</v>
      </c>
      <c r="C51" s="238" t="s">
        <v>524</v>
      </c>
      <c r="D51" s="212" t="s">
        <v>523</v>
      </c>
      <c r="F51" s="212" t="s">
        <v>2</v>
      </c>
      <c r="G51" s="214"/>
      <c r="H51" s="73"/>
      <c r="I51" s="230">
        <v>72.016089999999991</v>
      </c>
      <c r="J51" s="230"/>
      <c r="K51" s="223"/>
      <c r="L51" s="223"/>
      <c r="M51" s="223"/>
      <c r="N51" s="223"/>
      <c r="O51" s="223"/>
      <c r="P51" s="73"/>
      <c r="Q51" s="215"/>
      <c r="R51" s="215"/>
      <c r="S51" s="215"/>
      <c r="T51" s="215"/>
      <c r="U51" s="215"/>
      <c r="V51" s="215"/>
      <c r="W51" s="215"/>
      <c r="X51" s="74"/>
      <c r="Y51" s="216">
        <v>0.98385874601078738</v>
      </c>
      <c r="Z51" s="216">
        <v>1.6141253989212689E-2</v>
      </c>
      <c r="AA51" s="216">
        <v>0</v>
      </c>
      <c r="AB51" s="150" t="str">
        <f t="shared" si="4"/>
        <v/>
      </c>
      <c r="AC51" s="217" t="s">
        <v>7</v>
      </c>
      <c r="AD51" s="217" t="s">
        <v>8</v>
      </c>
      <c r="AE51" s="74"/>
      <c r="AF51" s="219">
        <v>4.2305784313506753E-4</v>
      </c>
      <c r="AG51" s="219">
        <v>0</v>
      </c>
      <c r="AH51" s="74"/>
      <c r="AI51" s="211">
        <v>0</v>
      </c>
      <c r="AJ51" s="211">
        <v>0</v>
      </c>
      <c r="AK51" s="211">
        <v>0</v>
      </c>
      <c r="AL51" s="211">
        <v>1</v>
      </c>
      <c r="AM51" s="211">
        <v>0</v>
      </c>
      <c r="AN51" s="211">
        <v>0</v>
      </c>
      <c r="AO51" s="211">
        <v>0</v>
      </c>
      <c r="AP51" s="211">
        <v>0</v>
      </c>
      <c r="AQ51" s="211">
        <v>0</v>
      </c>
      <c r="AR51" s="231"/>
      <c r="AS51" s="211">
        <v>0.19999971543454567</v>
      </c>
      <c r="AT51" s="211">
        <v>0</v>
      </c>
      <c r="AU51" s="211">
        <v>0</v>
      </c>
      <c r="AV51" s="211">
        <v>0</v>
      </c>
      <c r="AW51" s="211">
        <v>0</v>
      </c>
      <c r="AX51" s="211">
        <v>0</v>
      </c>
      <c r="AY51" s="211">
        <v>0</v>
      </c>
      <c r="AZ51" s="211">
        <v>0</v>
      </c>
      <c r="BA51" s="211">
        <v>0</v>
      </c>
      <c r="BB51" s="211">
        <v>0</v>
      </c>
      <c r="BC51" s="211">
        <v>0</v>
      </c>
      <c r="BD51" s="211">
        <v>0</v>
      </c>
      <c r="BE51" s="211">
        <v>0.80000028456545424</v>
      </c>
      <c r="BF51" s="211">
        <v>0</v>
      </c>
      <c r="BG51" s="211">
        <v>0</v>
      </c>
      <c r="BH51" s="211">
        <v>0</v>
      </c>
      <c r="BI51" s="211">
        <v>0</v>
      </c>
      <c r="BJ51" s="211">
        <v>0</v>
      </c>
      <c r="BK51" s="211">
        <v>0</v>
      </c>
      <c r="BL51" s="211">
        <v>0</v>
      </c>
      <c r="BM51" s="211">
        <v>0</v>
      </c>
      <c r="BN51" s="211">
        <v>0</v>
      </c>
      <c r="BO51" s="211">
        <v>0</v>
      </c>
      <c r="BP51" s="211">
        <v>0</v>
      </c>
      <c r="BQ51" s="211">
        <v>0</v>
      </c>
      <c r="BR51" s="211">
        <v>0</v>
      </c>
      <c r="BS51" s="211">
        <v>0</v>
      </c>
      <c r="BT51" s="211">
        <v>0</v>
      </c>
      <c r="BU51" s="211">
        <v>0</v>
      </c>
      <c r="BV51" s="211">
        <v>0</v>
      </c>
      <c r="BW51" s="211">
        <v>0</v>
      </c>
      <c r="BX51" s="211">
        <v>0</v>
      </c>
      <c r="BY51" s="211">
        <v>0</v>
      </c>
      <c r="BZ51" s="211">
        <v>0</v>
      </c>
      <c r="CA51" s="211">
        <v>0</v>
      </c>
      <c r="CB51" s="211">
        <v>0</v>
      </c>
      <c r="CC51" s="211">
        <v>0</v>
      </c>
      <c r="CD51" s="211">
        <v>0</v>
      </c>
      <c r="CE51" s="211">
        <v>0</v>
      </c>
      <c r="CF51" s="211">
        <v>0</v>
      </c>
      <c r="CG51" s="211"/>
      <c r="CH51" s="211"/>
      <c r="CI51" s="211"/>
      <c r="CJ51" s="211"/>
      <c r="CK51" s="211"/>
      <c r="CL51" s="211"/>
      <c r="CM51" s="211"/>
      <c r="CN51" s="211"/>
      <c r="CO51" s="211"/>
      <c r="CP51" s="211"/>
      <c r="CQ51" s="151" t="str">
        <f t="shared" si="5"/>
        <v/>
      </c>
      <c r="CR51" s="147"/>
    </row>
    <row r="52" spans="1:96" x14ac:dyDescent="0.2">
      <c r="A52" s="229"/>
      <c r="B52" s="201">
        <f t="shared" si="6"/>
        <v>43</v>
      </c>
      <c r="C52" s="238" t="s">
        <v>526</v>
      </c>
      <c r="D52" s="212" t="s">
        <v>525</v>
      </c>
      <c r="F52" s="212" t="s">
        <v>2</v>
      </c>
      <c r="G52" s="214"/>
      <c r="H52" s="73"/>
      <c r="I52" s="230">
        <v>239.14037999999996</v>
      </c>
      <c r="J52" s="230"/>
      <c r="K52" s="223"/>
      <c r="L52" s="223"/>
      <c r="M52" s="223"/>
      <c r="N52" s="223"/>
      <c r="O52" s="223"/>
      <c r="P52" s="73"/>
      <c r="Q52" s="215"/>
      <c r="R52" s="215"/>
      <c r="S52" s="215"/>
      <c r="T52" s="215"/>
      <c r="U52" s="215"/>
      <c r="V52" s="215"/>
      <c r="W52" s="215"/>
      <c r="X52" s="74"/>
      <c r="Y52" s="216">
        <v>0.7255726950003174</v>
      </c>
      <c r="Z52" s="216">
        <v>0.2277668455657719</v>
      </c>
      <c r="AA52" s="216">
        <v>4.6660459433910749E-2</v>
      </c>
      <c r="AB52" s="150" t="str">
        <f t="shared" si="4"/>
        <v/>
      </c>
      <c r="AC52" s="217" t="s">
        <v>7</v>
      </c>
      <c r="AD52" s="217" t="s">
        <v>8</v>
      </c>
      <c r="AE52" s="74"/>
      <c r="AF52" s="219">
        <v>8.2415398148738387E-4</v>
      </c>
      <c r="AG52" s="219">
        <v>0</v>
      </c>
      <c r="AH52" s="74"/>
      <c r="AI52" s="211">
        <v>0</v>
      </c>
      <c r="AJ52" s="211">
        <v>0</v>
      </c>
      <c r="AK52" s="211">
        <v>0</v>
      </c>
      <c r="AL52" s="211">
        <v>1</v>
      </c>
      <c r="AM52" s="211">
        <v>0</v>
      </c>
      <c r="AN52" s="211">
        <v>0</v>
      </c>
      <c r="AO52" s="211">
        <v>0</v>
      </c>
      <c r="AP52" s="211">
        <v>0</v>
      </c>
      <c r="AQ52" s="211">
        <v>0</v>
      </c>
      <c r="AR52" s="231"/>
      <c r="AS52" s="211">
        <v>0.42999995657485102</v>
      </c>
      <c r="AT52" s="211">
        <v>0</v>
      </c>
      <c r="AU52" s="211">
        <v>0</v>
      </c>
      <c r="AV52" s="211">
        <v>0</v>
      </c>
      <c r="AW52" s="211">
        <v>0</v>
      </c>
      <c r="AX52" s="211">
        <v>0</v>
      </c>
      <c r="AY52" s="211">
        <v>0</v>
      </c>
      <c r="AZ52" s="211">
        <v>0</v>
      </c>
      <c r="BA52" s="211">
        <v>0</v>
      </c>
      <c r="BB52" s="211">
        <v>0</v>
      </c>
      <c r="BC52" s="211">
        <v>0</v>
      </c>
      <c r="BD52" s="211">
        <v>0</v>
      </c>
      <c r="BE52" s="211">
        <v>0.57000004342514909</v>
      </c>
      <c r="BF52" s="211">
        <v>0</v>
      </c>
      <c r="BG52" s="211">
        <v>0</v>
      </c>
      <c r="BH52" s="211">
        <v>0</v>
      </c>
      <c r="BI52" s="211">
        <v>0</v>
      </c>
      <c r="BJ52" s="211">
        <v>0</v>
      </c>
      <c r="BK52" s="211">
        <v>0</v>
      </c>
      <c r="BL52" s="211">
        <v>0</v>
      </c>
      <c r="BM52" s="211">
        <v>0</v>
      </c>
      <c r="BN52" s="211">
        <v>0</v>
      </c>
      <c r="BO52" s="211">
        <v>0</v>
      </c>
      <c r="BP52" s="211">
        <v>0</v>
      </c>
      <c r="BQ52" s="211">
        <v>0</v>
      </c>
      <c r="BR52" s="211">
        <v>0</v>
      </c>
      <c r="BS52" s="211">
        <v>0</v>
      </c>
      <c r="BT52" s="211">
        <v>0</v>
      </c>
      <c r="BU52" s="211">
        <v>0</v>
      </c>
      <c r="BV52" s="211">
        <v>0</v>
      </c>
      <c r="BW52" s="211">
        <v>0</v>
      </c>
      <c r="BX52" s="211">
        <v>0</v>
      </c>
      <c r="BY52" s="211">
        <v>0</v>
      </c>
      <c r="BZ52" s="211">
        <v>0</v>
      </c>
      <c r="CA52" s="211">
        <v>0</v>
      </c>
      <c r="CB52" s="211">
        <v>0</v>
      </c>
      <c r="CC52" s="211">
        <v>0</v>
      </c>
      <c r="CD52" s="211">
        <v>0</v>
      </c>
      <c r="CE52" s="211">
        <v>0</v>
      </c>
      <c r="CF52" s="211">
        <v>0</v>
      </c>
      <c r="CG52" s="211"/>
      <c r="CH52" s="211"/>
      <c r="CI52" s="211"/>
      <c r="CJ52" s="211"/>
      <c r="CK52" s="211"/>
      <c r="CL52" s="211"/>
      <c r="CM52" s="211"/>
      <c r="CN52" s="211"/>
      <c r="CO52" s="211"/>
      <c r="CP52" s="211"/>
      <c r="CQ52" s="151" t="str">
        <f t="shared" si="5"/>
        <v/>
      </c>
      <c r="CR52" s="147"/>
    </row>
    <row r="53" spans="1:96" x14ac:dyDescent="0.2">
      <c r="A53" s="229"/>
      <c r="B53" s="201">
        <f t="shared" si="6"/>
        <v>44</v>
      </c>
      <c r="C53" s="250"/>
      <c r="D53" s="212" t="s">
        <v>527</v>
      </c>
      <c r="F53" s="212" t="s">
        <v>2</v>
      </c>
      <c r="G53" s="214"/>
      <c r="H53" s="73"/>
      <c r="I53" s="230">
        <v>48.803380000000004</v>
      </c>
      <c r="J53" s="230"/>
      <c r="K53" s="223"/>
      <c r="L53" s="223"/>
      <c r="M53" s="223"/>
      <c r="N53" s="223"/>
      <c r="O53" s="223"/>
      <c r="P53" s="73"/>
      <c r="Q53" s="215"/>
      <c r="R53" s="215"/>
      <c r="S53" s="215"/>
      <c r="T53" s="215"/>
      <c r="U53" s="215"/>
      <c r="V53" s="215"/>
      <c r="W53" s="215"/>
      <c r="X53" s="74"/>
      <c r="Y53" s="216">
        <v>0.69957121822300006</v>
      </c>
      <c r="Z53" s="216">
        <v>0</v>
      </c>
      <c r="AA53" s="216">
        <v>0.30042878177699983</v>
      </c>
      <c r="AB53" s="150" t="str">
        <f t="shared" si="4"/>
        <v/>
      </c>
      <c r="AC53" s="217" t="s">
        <v>7</v>
      </c>
      <c r="AD53" s="217" t="s">
        <v>8</v>
      </c>
      <c r="AE53" s="74"/>
      <c r="AF53" s="219">
        <v>1.5810901508152197E-4</v>
      </c>
      <c r="AG53" s="219">
        <v>0</v>
      </c>
      <c r="AH53" s="74"/>
      <c r="AI53" s="211">
        <v>0</v>
      </c>
      <c r="AJ53" s="211">
        <v>0</v>
      </c>
      <c r="AK53" s="211">
        <v>0</v>
      </c>
      <c r="AL53" s="211">
        <v>1</v>
      </c>
      <c r="AM53" s="211">
        <v>0</v>
      </c>
      <c r="AN53" s="211">
        <v>0</v>
      </c>
      <c r="AO53" s="211">
        <v>0</v>
      </c>
      <c r="AP53" s="211">
        <v>0</v>
      </c>
      <c r="AQ53" s="211">
        <v>0</v>
      </c>
      <c r="AR53" s="231"/>
      <c r="AS53" s="211">
        <v>0.40000027050511422</v>
      </c>
      <c r="AT53" s="211">
        <v>0</v>
      </c>
      <c r="AU53" s="211">
        <v>0</v>
      </c>
      <c r="AV53" s="211">
        <v>0</v>
      </c>
      <c r="AW53" s="211">
        <v>0</v>
      </c>
      <c r="AX53" s="211">
        <v>0</v>
      </c>
      <c r="AY53" s="211">
        <v>0</v>
      </c>
      <c r="AZ53" s="211">
        <v>0</v>
      </c>
      <c r="BA53" s="211">
        <v>0</v>
      </c>
      <c r="BB53" s="211">
        <v>0</v>
      </c>
      <c r="BC53" s="211">
        <v>0</v>
      </c>
      <c r="BD53" s="211">
        <v>0</v>
      </c>
      <c r="BE53" s="211">
        <v>0.59999972949488589</v>
      </c>
      <c r="BF53" s="211">
        <v>0</v>
      </c>
      <c r="BG53" s="211">
        <v>0</v>
      </c>
      <c r="BH53" s="211">
        <v>0</v>
      </c>
      <c r="BI53" s="211">
        <v>0</v>
      </c>
      <c r="BJ53" s="211">
        <v>0</v>
      </c>
      <c r="BK53" s="211">
        <v>0</v>
      </c>
      <c r="BL53" s="211">
        <v>0</v>
      </c>
      <c r="BM53" s="211">
        <v>0</v>
      </c>
      <c r="BN53" s="211">
        <v>0</v>
      </c>
      <c r="BO53" s="211">
        <v>0</v>
      </c>
      <c r="BP53" s="211">
        <v>0</v>
      </c>
      <c r="BQ53" s="211">
        <v>0</v>
      </c>
      <c r="BR53" s="211">
        <v>0</v>
      </c>
      <c r="BS53" s="211">
        <v>0</v>
      </c>
      <c r="BT53" s="211">
        <v>0</v>
      </c>
      <c r="BU53" s="211">
        <v>0</v>
      </c>
      <c r="BV53" s="211">
        <v>0</v>
      </c>
      <c r="BW53" s="211">
        <v>0</v>
      </c>
      <c r="BX53" s="211">
        <v>0</v>
      </c>
      <c r="BY53" s="211">
        <v>0</v>
      </c>
      <c r="BZ53" s="211">
        <v>0</v>
      </c>
      <c r="CA53" s="211">
        <v>0</v>
      </c>
      <c r="CB53" s="211">
        <v>0</v>
      </c>
      <c r="CC53" s="211">
        <v>0</v>
      </c>
      <c r="CD53" s="211">
        <v>0</v>
      </c>
      <c r="CE53" s="211">
        <v>0</v>
      </c>
      <c r="CF53" s="211">
        <v>0</v>
      </c>
      <c r="CG53" s="211"/>
      <c r="CH53" s="211"/>
      <c r="CI53" s="211"/>
      <c r="CJ53" s="211"/>
      <c r="CK53" s="211"/>
      <c r="CL53" s="211"/>
      <c r="CM53" s="211"/>
      <c r="CN53" s="211"/>
      <c r="CO53" s="211"/>
      <c r="CP53" s="211"/>
      <c r="CQ53" s="151" t="str">
        <f t="shared" si="5"/>
        <v/>
      </c>
      <c r="CR53" s="147"/>
    </row>
    <row r="54" spans="1:96" x14ac:dyDescent="0.2">
      <c r="A54" s="229"/>
      <c r="B54" s="201">
        <f t="shared" si="6"/>
        <v>45</v>
      </c>
      <c r="C54" s="238" t="s">
        <v>528</v>
      </c>
      <c r="D54" s="212" t="s">
        <v>198</v>
      </c>
      <c r="F54" s="212" t="s">
        <v>9</v>
      </c>
      <c r="G54" s="214"/>
      <c r="H54" s="73"/>
      <c r="I54" s="230">
        <v>5846.8981300000005</v>
      </c>
      <c r="J54" s="230"/>
      <c r="K54" s="223"/>
      <c r="L54" s="223"/>
      <c r="M54" s="223"/>
      <c r="N54" s="223"/>
      <c r="O54" s="223"/>
      <c r="P54" s="73"/>
      <c r="Q54" s="215"/>
      <c r="R54" s="215"/>
      <c r="S54" s="215"/>
      <c r="T54" s="215"/>
      <c r="U54" s="215"/>
      <c r="V54" s="215"/>
      <c r="W54" s="215"/>
      <c r="X54" s="74"/>
      <c r="Y54" s="216">
        <v>3.5494363914973827E-2</v>
      </c>
      <c r="Z54" s="216">
        <v>0.57428334568914408</v>
      </c>
      <c r="AA54" s="216">
        <v>0.39022229039588202</v>
      </c>
      <c r="AB54" s="150" t="str">
        <f t="shared" si="4"/>
        <v/>
      </c>
      <c r="AC54" s="217" t="s">
        <v>7</v>
      </c>
      <c r="AD54" s="217" t="s">
        <v>8</v>
      </c>
      <c r="AE54" s="74"/>
      <c r="AF54" s="219">
        <v>1.8134600792033386E-3</v>
      </c>
      <c r="AG54" s="219">
        <v>0</v>
      </c>
      <c r="AH54" s="74"/>
      <c r="AI54" s="211">
        <v>1</v>
      </c>
      <c r="AJ54" s="211">
        <v>0</v>
      </c>
      <c r="AK54" s="211">
        <v>0</v>
      </c>
      <c r="AL54" s="211">
        <v>0</v>
      </c>
      <c r="AM54" s="211">
        <v>0</v>
      </c>
      <c r="AN54" s="211">
        <v>0</v>
      </c>
      <c r="AO54" s="211">
        <v>0</v>
      </c>
      <c r="AP54" s="211">
        <v>0</v>
      </c>
      <c r="AQ54" s="211">
        <v>0</v>
      </c>
      <c r="AR54" s="231"/>
      <c r="AS54" s="211">
        <v>0</v>
      </c>
      <c r="AT54" s="211">
        <v>0</v>
      </c>
      <c r="AU54" s="211">
        <v>0</v>
      </c>
      <c r="AV54" s="211">
        <v>0</v>
      </c>
      <c r="AW54" s="211">
        <v>1.2419086338403078E-3</v>
      </c>
      <c r="AX54" s="211">
        <v>0</v>
      </c>
      <c r="AY54" s="211">
        <v>0</v>
      </c>
      <c r="AZ54" s="211">
        <v>0</v>
      </c>
      <c r="BA54" s="211">
        <v>0</v>
      </c>
      <c r="BB54" s="211">
        <v>0</v>
      </c>
      <c r="BC54" s="211">
        <v>0</v>
      </c>
      <c r="BD54" s="211">
        <v>0</v>
      </c>
      <c r="BE54" s="211">
        <v>0.99875809136615967</v>
      </c>
      <c r="BF54" s="211">
        <v>0</v>
      </c>
      <c r="BG54" s="211">
        <v>0</v>
      </c>
      <c r="BH54" s="211">
        <v>0</v>
      </c>
      <c r="BI54" s="211">
        <v>0</v>
      </c>
      <c r="BJ54" s="211">
        <v>0</v>
      </c>
      <c r="BK54" s="211">
        <v>0</v>
      </c>
      <c r="BL54" s="211">
        <v>0</v>
      </c>
      <c r="BM54" s="211">
        <v>0</v>
      </c>
      <c r="BN54" s="211">
        <v>0</v>
      </c>
      <c r="BO54" s="211">
        <v>0</v>
      </c>
      <c r="BP54" s="211">
        <v>0</v>
      </c>
      <c r="BQ54" s="211">
        <v>0</v>
      </c>
      <c r="BR54" s="211">
        <v>0</v>
      </c>
      <c r="BS54" s="211">
        <v>0</v>
      </c>
      <c r="BT54" s="211">
        <v>0</v>
      </c>
      <c r="BU54" s="211">
        <v>0</v>
      </c>
      <c r="BV54" s="211">
        <v>0</v>
      </c>
      <c r="BW54" s="211">
        <v>0</v>
      </c>
      <c r="BX54" s="211">
        <v>0</v>
      </c>
      <c r="BY54" s="211">
        <v>0</v>
      </c>
      <c r="BZ54" s="211">
        <v>0</v>
      </c>
      <c r="CA54" s="211">
        <v>0</v>
      </c>
      <c r="CB54" s="211">
        <v>0</v>
      </c>
      <c r="CC54" s="211">
        <v>0</v>
      </c>
      <c r="CD54" s="211">
        <v>0</v>
      </c>
      <c r="CE54" s="211">
        <v>0</v>
      </c>
      <c r="CF54" s="211">
        <v>0</v>
      </c>
      <c r="CG54" s="211"/>
      <c r="CH54" s="211"/>
      <c r="CI54" s="211"/>
      <c r="CJ54" s="211"/>
      <c r="CK54" s="211"/>
      <c r="CL54" s="211"/>
      <c r="CM54" s="211"/>
      <c r="CN54" s="211"/>
      <c r="CO54" s="211"/>
      <c r="CP54" s="211"/>
      <c r="CQ54" s="151" t="str">
        <f t="shared" si="5"/>
        <v/>
      </c>
      <c r="CR54" s="147"/>
    </row>
    <row r="55" spans="1:96" x14ac:dyDescent="0.2">
      <c r="A55" s="229"/>
      <c r="B55" s="201">
        <f t="shared" si="6"/>
        <v>46</v>
      </c>
      <c r="C55" s="238" t="s">
        <v>530</v>
      </c>
      <c r="D55" s="212" t="s">
        <v>529</v>
      </c>
      <c r="F55" s="212" t="s">
        <v>9</v>
      </c>
      <c r="G55" s="214"/>
      <c r="H55" s="73"/>
      <c r="I55" s="230">
        <v>9.3718800000000009</v>
      </c>
      <c r="J55" s="230"/>
      <c r="K55" s="223"/>
      <c r="L55" s="223"/>
      <c r="M55" s="223"/>
      <c r="N55" s="223"/>
      <c r="O55" s="223"/>
      <c r="P55" s="73"/>
      <c r="Q55" s="215"/>
      <c r="R55" s="215"/>
      <c r="S55" s="215"/>
      <c r="T55" s="215"/>
      <c r="U55" s="215"/>
      <c r="V55" s="215"/>
      <c r="W55" s="215"/>
      <c r="X55" s="74"/>
      <c r="Y55" s="216">
        <v>0.84204343205418763</v>
      </c>
      <c r="Z55" s="216">
        <v>0.60692198363615402</v>
      </c>
      <c r="AA55" s="216">
        <v>-0.44896541569034165</v>
      </c>
      <c r="AB55" s="150" t="str">
        <f t="shared" si="4"/>
        <v/>
      </c>
      <c r="AC55" s="217" t="s">
        <v>7</v>
      </c>
      <c r="AD55" s="217" t="s">
        <v>8</v>
      </c>
      <c r="AE55" s="74"/>
      <c r="AF55" s="219">
        <v>6.278404276916351E-5</v>
      </c>
      <c r="AG55" s="219">
        <v>0</v>
      </c>
      <c r="AH55" s="74"/>
      <c r="AI55" s="211">
        <v>1</v>
      </c>
      <c r="AJ55" s="211">
        <v>0</v>
      </c>
      <c r="AK55" s="211">
        <v>0</v>
      </c>
      <c r="AL55" s="211">
        <v>0</v>
      </c>
      <c r="AM55" s="211">
        <v>0</v>
      </c>
      <c r="AN55" s="211">
        <v>0</v>
      </c>
      <c r="AO55" s="211">
        <v>0</v>
      </c>
      <c r="AP55" s="211">
        <v>0</v>
      </c>
      <c r="AQ55" s="211">
        <v>0</v>
      </c>
      <c r="AR55" s="231"/>
      <c r="AS55" s="211">
        <v>0</v>
      </c>
      <c r="AT55" s="211">
        <v>0</v>
      </c>
      <c r="AU55" s="211">
        <v>0</v>
      </c>
      <c r="AV55" s="211">
        <v>0</v>
      </c>
      <c r="AW55" s="211">
        <v>0</v>
      </c>
      <c r="AX55" s="211">
        <v>0</v>
      </c>
      <c r="AY55" s="211">
        <v>0</v>
      </c>
      <c r="AZ55" s="211">
        <v>0</v>
      </c>
      <c r="BA55" s="211">
        <v>0</v>
      </c>
      <c r="BB55" s="211">
        <v>0</v>
      </c>
      <c r="BC55" s="211">
        <v>0</v>
      </c>
      <c r="BD55" s="211">
        <v>0.56781377011471845</v>
      </c>
      <c r="BE55" s="211">
        <v>0.43218622988528155</v>
      </c>
      <c r="BF55" s="211">
        <v>0</v>
      </c>
      <c r="BG55" s="211">
        <v>0</v>
      </c>
      <c r="BH55" s="211">
        <v>0</v>
      </c>
      <c r="BI55" s="211">
        <v>0</v>
      </c>
      <c r="BJ55" s="211">
        <v>0</v>
      </c>
      <c r="BK55" s="211">
        <v>0</v>
      </c>
      <c r="BL55" s="211">
        <v>0</v>
      </c>
      <c r="BM55" s="211">
        <v>0</v>
      </c>
      <c r="BN55" s="211">
        <v>0</v>
      </c>
      <c r="BO55" s="211">
        <v>0</v>
      </c>
      <c r="BP55" s="211">
        <v>0</v>
      </c>
      <c r="BQ55" s="211">
        <v>0</v>
      </c>
      <c r="BR55" s="211">
        <v>0</v>
      </c>
      <c r="BS55" s="211">
        <v>0</v>
      </c>
      <c r="BT55" s="211">
        <v>0</v>
      </c>
      <c r="BU55" s="211">
        <v>0</v>
      </c>
      <c r="BV55" s="211">
        <v>0</v>
      </c>
      <c r="BW55" s="211">
        <v>0</v>
      </c>
      <c r="BX55" s="211">
        <v>0</v>
      </c>
      <c r="BY55" s="211">
        <v>0</v>
      </c>
      <c r="BZ55" s="211">
        <v>0</v>
      </c>
      <c r="CA55" s="211">
        <v>0</v>
      </c>
      <c r="CB55" s="211">
        <v>0</v>
      </c>
      <c r="CC55" s="211">
        <v>0</v>
      </c>
      <c r="CD55" s="211">
        <v>0</v>
      </c>
      <c r="CE55" s="211">
        <v>0</v>
      </c>
      <c r="CF55" s="211">
        <v>0</v>
      </c>
      <c r="CG55" s="211"/>
      <c r="CH55" s="211"/>
      <c r="CI55" s="211"/>
      <c r="CJ55" s="211"/>
      <c r="CK55" s="211"/>
      <c r="CL55" s="211"/>
      <c r="CM55" s="211"/>
      <c r="CN55" s="211"/>
      <c r="CO55" s="211"/>
      <c r="CP55" s="211"/>
      <c r="CQ55" s="151" t="str">
        <f t="shared" si="5"/>
        <v/>
      </c>
      <c r="CR55" s="147"/>
    </row>
    <row r="56" spans="1:96" x14ac:dyDescent="0.2">
      <c r="A56" s="229"/>
      <c r="B56" s="201">
        <f t="shared" si="6"/>
        <v>47</v>
      </c>
      <c r="C56" s="238" t="s">
        <v>531</v>
      </c>
      <c r="D56" s="212" t="s">
        <v>199</v>
      </c>
      <c r="F56" s="212" t="s">
        <v>9</v>
      </c>
      <c r="G56" s="214"/>
      <c r="H56" s="73"/>
      <c r="I56" s="230">
        <v>1898.94208</v>
      </c>
      <c r="J56" s="230"/>
      <c r="K56" s="223"/>
      <c r="L56" s="223"/>
      <c r="M56" s="223"/>
      <c r="N56" s="223"/>
      <c r="O56" s="223"/>
      <c r="P56" s="73"/>
      <c r="Q56" s="215"/>
      <c r="R56" s="215"/>
      <c r="S56" s="215"/>
      <c r="T56" s="215"/>
      <c r="U56" s="215"/>
      <c r="V56" s="215"/>
      <c r="W56" s="215"/>
      <c r="X56" s="74"/>
      <c r="Y56" s="216">
        <v>0.148796660506886</v>
      </c>
      <c r="Z56" s="216">
        <v>0.8319369698732465</v>
      </c>
      <c r="AA56" s="216">
        <v>1.92663696198675E-2</v>
      </c>
      <c r="AB56" s="150" t="str">
        <f t="shared" si="4"/>
        <v/>
      </c>
      <c r="AC56" s="217" t="s">
        <v>7</v>
      </c>
      <c r="AD56" s="217" t="s">
        <v>8</v>
      </c>
      <c r="AE56" s="74"/>
      <c r="AF56" s="219">
        <v>1.4365156125427823E-3</v>
      </c>
      <c r="AG56" s="219">
        <v>0</v>
      </c>
      <c r="AH56" s="74"/>
      <c r="AI56" s="211">
        <v>1</v>
      </c>
      <c r="AJ56" s="211">
        <v>0</v>
      </c>
      <c r="AK56" s="211">
        <v>0</v>
      </c>
      <c r="AL56" s="211">
        <v>0</v>
      </c>
      <c r="AM56" s="211">
        <v>0</v>
      </c>
      <c r="AN56" s="211">
        <v>0</v>
      </c>
      <c r="AO56" s="211">
        <v>0</v>
      </c>
      <c r="AP56" s="211">
        <v>0</v>
      </c>
      <c r="AQ56" s="211">
        <v>0</v>
      </c>
      <c r="AR56" s="231"/>
      <c r="AS56" s="211">
        <v>0</v>
      </c>
      <c r="AT56" s="211">
        <v>0</v>
      </c>
      <c r="AU56" s="211">
        <v>0</v>
      </c>
      <c r="AV56" s="211">
        <v>0</v>
      </c>
      <c r="AW56" s="211">
        <v>0</v>
      </c>
      <c r="AX56" s="211">
        <v>0</v>
      </c>
      <c r="AY56" s="211">
        <v>0</v>
      </c>
      <c r="AZ56" s="211">
        <v>0</v>
      </c>
      <c r="BA56" s="211">
        <v>0</v>
      </c>
      <c r="BB56" s="211">
        <v>0</v>
      </c>
      <c r="BC56" s="211">
        <v>0</v>
      </c>
      <c r="BD56" s="211">
        <v>1</v>
      </c>
      <c r="BE56" s="211">
        <v>0</v>
      </c>
      <c r="BF56" s="211">
        <v>0</v>
      </c>
      <c r="BG56" s="211">
        <v>0</v>
      </c>
      <c r="BH56" s="211">
        <v>0</v>
      </c>
      <c r="BI56" s="211">
        <v>0</v>
      </c>
      <c r="BJ56" s="211">
        <v>0</v>
      </c>
      <c r="BK56" s="211">
        <v>0</v>
      </c>
      <c r="BL56" s="211">
        <v>0</v>
      </c>
      <c r="BM56" s="211">
        <v>0</v>
      </c>
      <c r="BN56" s="211">
        <v>0</v>
      </c>
      <c r="BO56" s="211">
        <v>0</v>
      </c>
      <c r="BP56" s="211">
        <v>0</v>
      </c>
      <c r="BQ56" s="211">
        <v>0</v>
      </c>
      <c r="BR56" s="211">
        <v>0</v>
      </c>
      <c r="BS56" s="211">
        <v>0</v>
      </c>
      <c r="BT56" s="211">
        <v>0</v>
      </c>
      <c r="BU56" s="211">
        <v>0</v>
      </c>
      <c r="BV56" s="211">
        <v>0</v>
      </c>
      <c r="BW56" s="211">
        <v>0</v>
      </c>
      <c r="BX56" s="211">
        <v>0</v>
      </c>
      <c r="BY56" s="211">
        <v>0</v>
      </c>
      <c r="BZ56" s="211">
        <v>0</v>
      </c>
      <c r="CA56" s="211">
        <v>0</v>
      </c>
      <c r="CB56" s="211">
        <v>0</v>
      </c>
      <c r="CC56" s="211">
        <v>0</v>
      </c>
      <c r="CD56" s="211">
        <v>0</v>
      </c>
      <c r="CE56" s="211">
        <v>0</v>
      </c>
      <c r="CF56" s="211">
        <v>0</v>
      </c>
      <c r="CG56" s="211"/>
      <c r="CH56" s="211"/>
      <c r="CI56" s="211"/>
      <c r="CJ56" s="211"/>
      <c r="CK56" s="211"/>
      <c r="CL56" s="211"/>
      <c r="CM56" s="211"/>
      <c r="CN56" s="211"/>
      <c r="CO56" s="211"/>
      <c r="CP56" s="211"/>
      <c r="CQ56" s="151" t="str">
        <f t="shared" si="5"/>
        <v/>
      </c>
      <c r="CR56" s="147"/>
    </row>
    <row r="57" spans="1:96" x14ac:dyDescent="0.2">
      <c r="A57" s="229"/>
      <c r="B57" s="201">
        <f t="shared" si="6"/>
        <v>48</v>
      </c>
      <c r="C57" s="238" t="s">
        <v>433</v>
      </c>
      <c r="D57" s="212" t="s">
        <v>434</v>
      </c>
      <c r="F57" s="212" t="s">
        <v>9</v>
      </c>
      <c r="G57" s="214"/>
      <c r="H57" s="73"/>
      <c r="I57" s="230">
        <v>423.65897999999999</v>
      </c>
      <c r="J57" s="230"/>
      <c r="K57" s="223"/>
      <c r="L57" s="223"/>
      <c r="M57" s="223"/>
      <c r="N57" s="223"/>
      <c r="O57" s="223"/>
      <c r="P57" s="73"/>
      <c r="Q57" s="215"/>
      <c r="R57" s="215"/>
      <c r="S57" s="215"/>
      <c r="T57" s="215"/>
      <c r="U57" s="215"/>
      <c r="V57" s="215"/>
      <c r="W57" s="215"/>
      <c r="X57" s="74"/>
      <c r="Y57" s="216">
        <v>0.36138620264817711</v>
      </c>
      <c r="Z57" s="216">
        <v>0.25627350091812057</v>
      </c>
      <c r="AA57" s="216">
        <v>0.38234029643370243</v>
      </c>
      <c r="AB57" s="150" t="str">
        <f t="shared" si="4"/>
        <v/>
      </c>
      <c r="AC57" s="217" t="s">
        <v>7</v>
      </c>
      <c r="AD57" s="217" t="s">
        <v>8</v>
      </c>
      <c r="AE57" s="74"/>
      <c r="AF57" s="219">
        <v>8.0416904048599214E-4</v>
      </c>
      <c r="AG57" s="219">
        <v>0</v>
      </c>
      <c r="AH57" s="74"/>
      <c r="AI57" s="211">
        <v>1</v>
      </c>
      <c r="AJ57" s="211">
        <v>0</v>
      </c>
      <c r="AK57" s="211">
        <v>0</v>
      </c>
      <c r="AL57" s="211">
        <v>0</v>
      </c>
      <c r="AM57" s="211">
        <v>0</v>
      </c>
      <c r="AN57" s="211">
        <v>0</v>
      </c>
      <c r="AO57" s="211">
        <v>0</v>
      </c>
      <c r="AP57" s="211">
        <v>0</v>
      </c>
      <c r="AQ57" s="211">
        <v>0</v>
      </c>
      <c r="AR57" s="231"/>
      <c r="AS57" s="211">
        <v>0</v>
      </c>
      <c r="AT57" s="211">
        <v>0</v>
      </c>
      <c r="AU57" s="211">
        <v>0</v>
      </c>
      <c r="AV57" s="211">
        <v>0</v>
      </c>
      <c r="AW57" s="211">
        <v>0</v>
      </c>
      <c r="AX57" s="211">
        <v>0</v>
      </c>
      <c r="AY57" s="211">
        <v>0</v>
      </c>
      <c r="AZ57" s="211">
        <v>0</v>
      </c>
      <c r="BA57" s="211">
        <v>0</v>
      </c>
      <c r="BB57" s="211">
        <v>0</v>
      </c>
      <c r="BC57" s="211">
        <v>0</v>
      </c>
      <c r="BD57" s="211">
        <v>1</v>
      </c>
      <c r="BE57" s="211">
        <v>0</v>
      </c>
      <c r="BF57" s="211">
        <v>0</v>
      </c>
      <c r="BG57" s="211">
        <v>0</v>
      </c>
      <c r="BH57" s="211">
        <v>0</v>
      </c>
      <c r="BI57" s="211">
        <v>0</v>
      </c>
      <c r="BJ57" s="211">
        <v>0</v>
      </c>
      <c r="BK57" s="211">
        <v>0</v>
      </c>
      <c r="BL57" s="211">
        <v>0</v>
      </c>
      <c r="BM57" s="211">
        <v>0</v>
      </c>
      <c r="BN57" s="211">
        <v>0</v>
      </c>
      <c r="BO57" s="211">
        <v>0</v>
      </c>
      <c r="BP57" s="211">
        <v>0</v>
      </c>
      <c r="BQ57" s="211">
        <v>0</v>
      </c>
      <c r="BR57" s="211">
        <v>0</v>
      </c>
      <c r="BS57" s="211">
        <v>0</v>
      </c>
      <c r="BT57" s="211">
        <v>0</v>
      </c>
      <c r="BU57" s="211">
        <v>0</v>
      </c>
      <c r="BV57" s="211">
        <v>0</v>
      </c>
      <c r="BW57" s="211">
        <v>0</v>
      </c>
      <c r="BX57" s="211">
        <v>0</v>
      </c>
      <c r="BY57" s="211">
        <v>0</v>
      </c>
      <c r="BZ57" s="211">
        <v>0</v>
      </c>
      <c r="CA57" s="211">
        <v>0</v>
      </c>
      <c r="CB57" s="211">
        <v>0</v>
      </c>
      <c r="CC57" s="211">
        <v>0</v>
      </c>
      <c r="CD57" s="211">
        <v>0</v>
      </c>
      <c r="CE57" s="211">
        <v>0</v>
      </c>
      <c r="CF57" s="211">
        <v>0</v>
      </c>
      <c r="CG57" s="211"/>
      <c r="CH57" s="211"/>
      <c r="CI57" s="211"/>
      <c r="CJ57" s="211"/>
      <c r="CK57" s="211"/>
      <c r="CL57" s="211"/>
      <c r="CM57" s="211"/>
      <c r="CN57" s="211"/>
      <c r="CO57" s="211"/>
      <c r="CP57" s="211"/>
      <c r="CQ57" s="151" t="str">
        <f t="shared" si="5"/>
        <v/>
      </c>
      <c r="CR57" s="147"/>
    </row>
    <row r="58" spans="1:96" x14ac:dyDescent="0.2">
      <c r="A58" s="229"/>
      <c r="B58" s="201">
        <f t="shared" si="6"/>
        <v>49</v>
      </c>
      <c r="C58" s="238" t="s">
        <v>435</v>
      </c>
      <c r="D58" s="212" t="s">
        <v>436</v>
      </c>
      <c r="F58" s="212" t="s">
        <v>9</v>
      </c>
      <c r="G58" s="214"/>
      <c r="H58" s="73"/>
      <c r="I58" s="230">
        <v>346.34010000000001</v>
      </c>
      <c r="J58" s="230"/>
      <c r="K58" s="223"/>
      <c r="L58" s="223"/>
      <c r="M58" s="223"/>
      <c r="N58" s="223"/>
      <c r="O58" s="223"/>
      <c r="P58" s="73"/>
      <c r="Q58" s="215"/>
      <c r="R58" s="215"/>
      <c r="S58" s="215"/>
      <c r="T58" s="215"/>
      <c r="U58" s="215"/>
      <c r="V58" s="215"/>
      <c r="W58" s="215"/>
      <c r="X58" s="74"/>
      <c r="Y58" s="216">
        <v>0.86046172533876386</v>
      </c>
      <c r="Z58" s="216">
        <v>3.0605754286032714E-2</v>
      </c>
      <c r="AA58" s="216">
        <v>0.10893252037520346</v>
      </c>
      <c r="AB58" s="150" t="str">
        <f t="shared" si="4"/>
        <v/>
      </c>
      <c r="AC58" s="217" t="s">
        <v>7</v>
      </c>
      <c r="AD58" s="217" t="s">
        <v>8</v>
      </c>
      <c r="AE58" s="74"/>
      <c r="AF58" s="219">
        <v>1.7136193362976536E-3</v>
      </c>
      <c r="AG58" s="219">
        <v>0</v>
      </c>
      <c r="AH58" s="74"/>
      <c r="AI58" s="211">
        <v>1</v>
      </c>
      <c r="AJ58" s="211">
        <v>0</v>
      </c>
      <c r="AK58" s="211">
        <v>0</v>
      </c>
      <c r="AL58" s="211">
        <v>0</v>
      </c>
      <c r="AM58" s="211">
        <v>0</v>
      </c>
      <c r="AN58" s="211">
        <v>0</v>
      </c>
      <c r="AO58" s="211">
        <v>0</v>
      </c>
      <c r="AP58" s="211">
        <v>0</v>
      </c>
      <c r="AQ58" s="211">
        <v>0</v>
      </c>
      <c r="AR58" s="231"/>
      <c r="AS58" s="211">
        <v>0</v>
      </c>
      <c r="AT58" s="211">
        <v>0</v>
      </c>
      <c r="AU58" s="211">
        <v>0</v>
      </c>
      <c r="AV58" s="211">
        <v>0</v>
      </c>
      <c r="AW58" s="211">
        <v>1.0675885482542875E-2</v>
      </c>
      <c r="AX58" s="211">
        <v>0</v>
      </c>
      <c r="AY58" s="211">
        <v>0</v>
      </c>
      <c r="AZ58" s="211">
        <v>0</v>
      </c>
      <c r="BA58" s="211">
        <v>0</v>
      </c>
      <c r="BB58" s="211">
        <v>0</v>
      </c>
      <c r="BC58" s="211">
        <v>0</v>
      </c>
      <c r="BD58" s="211">
        <v>0</v>
      </c>
      <c r="BE58" s="211">
        <v>0.98932411451745716</v>
      </c>
      <c r="BF58" s="211">
        <v>0</v>
      </c>
      <c r="BG58" s="211">
        <v>0</v>
      </c>
      <c r="BH58" s="211">
        <v>0</v>
      </c>
      <c r="BI58" s="211">
        <v>0</v>
      </c>
      <c r="BJ58" s="211">
        <v>0</v>
      </c>
      <c r="BK58" s="211">
        <v>0</v>
      </c>
      <c r="BL58" s="211">
        <v>0</v>
      </c>
      <c r="BM58" s="211">
        <v>0</v>
      </c>
      <c r="BN58" s="211">
        <v>0</v>
      </c>
      <c r="BO58" s="211">
        <v>0</v>
      </c>
      <c r="BP58" s="211">
        <v>0</v>
      </c>
      <c r="BQ58" s="211">
        <v>0</v>
      </c>
      <c r="BR58" s="211">
        <v>0</v>
      </c>
      <c r="BS58" s="211">
        <v>0</v>
      </c>
      <c r="BT58" s="211">
        <v>0</v>
      </c>
      <c r="BU58" s="211">
        <v>0</v>
      </c>
      <c r="BV58" s="211">
        <v>0</v>
      </c>
      <c r="BW58" s="211">
        <v>0</v>
      </c>
      <c r="BX58" s="211">
        <v>0</v>
      </c>
      <c r="BY58" s="211">
        <v>0</v>
      </c>
      <c r="BZ58" s="211">
        <v>0</v>
      </c>
      <c r="CA58" s="211">
        <v>0</v>
      </c>
      <c r="CB58" s="211">
        <v>0</v>
      </c>
      <c r="CC58" s="211">
        <v>0</v>
      </c>
      <c r="CD58" s="211">
        <v>0</v>
      </c>
      <c r="CE58" s="211">
        <v>0</v>
      </c>
      <c r="CF58" s="211">
        <v>0</v>
      </c>
      <c r="CG58" s="211"/>
      <c r="CH58" s="211"/>
      <c r="CI58" s="211"/>
      <c r="CJ58" s="211"/>
      <c r="CK58" s="211"/>
      <c r="CL58" s="211"/>
      <c r="CM58" s="211"/>
      <c r="CN58" s="211"/>
      <c r="CO58" s="211"/>
      <c r="CP58" s="211"/>
      <c r="CQ58" s="151" t="str">
        <f t="shared" si="5"/>
        <v/>
      </c>
      <c r="CR58" s="147"/>
    </row>
    <row r="59" spans="1:96" x14ac:dyDescent="0.2">
      <c r="A59" s="229"/>
      <c r="B59" s="201">
        <f t="shared" si="6"/>
        <v>50</v>
      </c>
      <c r="C59" s="238" t="s">
        <v>409</v>
      </c>
      <c r="D59" s="212" t="s">
        <v>408</v>
      </c>
      <c r="F59" s="212" t="s">
        <v>9</v>
      </c>
      <c r="G59" s="214"/>
      <c r="H59" s="73"/>
      <c r="I59" s="230">
        <v>-7.9189999999999996</v>
      </c>
      <c r="J59" s="230"/>
      <c r="K59" s="223"/>
      <c r="L59" s="223"/>
      <c r="M59" s="223"/>
      <c r="N59" s="223"/>
      <c r="O59" s="223"/>
      <c r="P59" s="73"/>
      <c r="Q59" s="215"/>
      <c r="R59" s="215"/>
      <c r="S59" s="215"/>
      <c r="T59" s="215"/>
      <c r="U59" s="215"/>
      <c r="V59" s="215"/>
      <c r="W59" s="215"/>
      <c r="X59" s="74"/>
      <c r="Y59" s="216">
        <v>3.8513461295618132</v>
      </c>
      <c r="Z59" s="216">
        <v>-19.796920065664857</v>
      </c>
      <c r="AA59" s="216">
        <v>16.945573936103042</v>
      </c>
      <c r="AB59" s="150"/>
      <c r="AC59" s="217" t="s">
        <v>7</v>
      </c>
      <c r="AD59" s="217" t="s">
        <v>8</v>
      </c>
      <c r="AE59" s="74"/>
      <c r="AF59" s="219">
        <v>-4.0521955101591336E-4</v>
      </c>
      <c r="AG59" s="219">
        <v>0</v>
      </c>
      <c r="AH59" s="74"/>
      <c r="AI59" s="211">
        <v>1</v>
      </c>
      <c r="AJ59" s="211">
        <v>0</v>
      </c>
      <c r="AK59" s="211">
        <v>0</v>
      </c>
      <c r="AL59" s="211">
        <v>0</v>
      </c>
      <c r="AM59" s="211">
        <v>0</v>
      </c>
      <c r="AN59" s="211">
        <v>0</v>
      </c>
      <c r="AO59" s="211">
        <v>0</v>
      </c>
      <c r="AP59" s="211">
        <v>0</v>
      </c>
      <c r="AQ59" s="211">
        <v>0</v>
      </c>
      <c r="AR59" s="231"/>
      <c r="AS59" s="211">
        <v>0</v>
      </c>
      <c r="AT59" s="211">
        <v>0</v>
      </c>
      <c r="AU59" s="211">
        <v>0</v>
      </c>
      <c r="AV59" s="211">
        <v>0</v>
      </c>
      <c r="AW59" s="211">
        <v>9.4171573596263567</v>
      </c>
      <c r="AX59" s="211">
        <v>0</v>
      </c>
      <c r="AY59" s="211">
        <v>0</v>
      </c>
      <c r="AZ59" s="211">
        <v>0</v>
      </c>
      <c r="BA59" s="211">
        <v>0</v>
      </c>
      <c r="BB59" s="211">
        <v>0</v>
      </c>
      <c r="BC59" s="211">
        <v>0</v>
      </c>
      <c r="BD59" s="211">
        <v>0</v>
      </c>
      <c r="BE59" s="211">
        <v>-8.4171573596263567</v>
      </c>
      <c r="BF59" s="211">
        <v>0</v>
      </c>
      <c r="BG59" s="211">
        <v>0</v>
      </c>
      <c r="BH59" s="211">
        <v>0</v>
      </c>
      <c r="BI59" s="211">
        <v>0</v>
      </c>
      <c r="BJ59" s="211">
        <v>0</v>
      </c>
      <c r="BK59" s="211">
        <v>0</v>
      </c>
      <c r="BL59" s="211">
        <v>0</v>
      </c>
      <c r="BM59" s="211">
        <v>0</v>
      </c>
      <c r="BN59" s="211">
        <v>0</v>
      </c>
      <c r="BO59" s="211">
        <v>0</v>
      </c>
      <c r="BP59" s="211">
        <v>0</v>
      </c>
      <c r="BQ59" s="211">
        <v>0</v>
      </c>
      <c r="BR59" s="211">
        <v>0</v>
      </c>
      <c r="BS59" s="211">
        <v>0</v>
      </c>
      <c r="BT59" s="211">
        <v>0</v>
      </c>
      <c r="BU59" s="211">
        <v>0</v>
      </c>
      <c r="BV59" s="211">
        <v>0</v>
      </c>
      <c r="BW59" s="211">
        <v>0</v>
      </c>
      <c r="BX59" s="211">
        <v>0</v>
      </c>
      <c r="BY59" s="211">
        <v>0</v>
      </c>
      <c r="BZ59" s="211">
        <v>0</v>
      </c>
      <c r="CA59" s="211">
        <v>0</v>
      </c>
      <c r="CB59" s="211">
        <v>0</v>
      </c>
      <c r="CC59" s="211">
        <v>0</v>
      </c>
      <c r="CD59" s="211">
        <v>0</v>
      </c>
      <c r="CE59" s="211">
        <v>0</v>
      </c>
      <c r="CF59" s="211">
        <v>0</v>
      </c>
      <c r="CG59" s="211"/>
      <c r="CH59" s="211"/>
      <c r="CI59" s="211"/>
      <c r="CJ59" s="211"/>
      <c r="CK59" s="211"/>
      <c r="CL59" s="211"/>
      <c r="CM59" s="211"/>
      <c r="CN59" s="211"/>
      <c r="CO59" s="211"/>
      <c r="CP59" s="211"/>
      <c r="CQ59" s="151" t="str">
        <f t="shared" si="5"/>
        <v/>
      </c>
      <c r="CR59" s="147"/>
    </row>
    <row r="60" spans="1:96" x14ac:dyDescent="0.2">
      <c r="A60" s="229"/>
      <c r="B60" s="201">
        <f t="shared" si="6"/>
        <v>51</v>
      </c>
      <c r="C60" s="238" t="s">
        <v>411</v>
      </c>
      <c r="D60" s="212" t="s">
        <v>410</v>
      </c>
      <c r="F60" s="212" t="s">
        <v>9</v>
      </c>
      <c r="G60" s="214"/>
      <c r="H60" s="73"/>
      <c r="I60" s="230">
        <v>971.4128300000001</v>
      </c>
      <c r="J60" s="230"/>
      <c r="K60" s="223"/>
      <c r="L60" s="223"/>
      <c r="M60" s="223"/>
      <c r="N60" s="223"/>
      <c r="O60" s="223"/>
      <c r="P60" s="73"/>
      <c r="Q60" s="215"/>
      <c r="R60" s="215"/>
      <c r="S60" s="215"/>
      <c r="T60" s="215"/>
      <c r="U60" s="215"/>
      <c r="V60" s="215"/>
      <c r="W60" s="215"/>
      <c r="X60" s="74"/>
      <c r="Y60" s="216">
        <v>0.41190239375364229</v>
      </c>
      <c r="Z60" s="216">
        <v>0.26578183036763059</v>
      </c>
      <c r="AA60" s="216">
        <v>0.32231577587872706</v>
      </c>
      <c r="AB60" s="150" t="str">
        <f>IF(SUM(Y60:AA60,I60:O60)=0,"",IF(SUM(Y60:AA60)=1,"",1))</f>
        <v/>
      </c>
      <c r="AC60" s="217" t="s">
        <v>7</v>
      </c>
      <c r="AD60" s="217" t="s">
        <v>8</v>
      </c>
      <c r="AE60" s="74"/>
      <c r="AF60" s="219">
        <v>2.1616420891414859E-3</v>
      </c>
      <c r="AG60" s="219">
        <v>0</v>
      </c>
      <c r="AH60" s="74"/>
      <c r="AI60" s="211">
        <v>1</v>
      </c>
      <c r="AJ60" s="211">
        <v>0</v>
      </c>
      <c r="AK60" s="211">
        <v>0</v>
      </c>
      <c r="AL60" s="211">
        <v>0</v>
      </c>
      <c r="AM60" s="211">
        <v>0</v>
      </c>
      <c r="AN60" s="211">
        <v>0</v>
      </c>
      <c r="AO60" s="211">
        <v>0</v>
      </c>
      <c r="AP60" s="211">
        <v>0</v>
      </c>
      <c r="AQ60" s="211">
        <v>0</v>
      </c>
      <c r="AR60" s="231"/>
      <c r="AS60" s="211">
        <v>0</v>
      </c>
      <c r="AT60" s="211">
        <v>0</v>
      </c>
      <c r="AU60" s="211">
        <v>0</v>
      </c>
      <c r="AV60" s="211">
        <v>0</v>
      </c>
      <c r="AW60" s="211">
        <v>1</v>
      </c>
      <c r="AX60" s="211">
        <v>0</v>
      </c>
      <c r="AY60" s="211">
        <v>0</v>
      </c>
      <c r="AZ60" s="211">
        <v>0</v>
      </c>
      <c r="BA60" s="211">
        <v>0</v>
      </c>
      <c r="BB60" s="211">
        <v>0</v>
      </c>
      <c r="BC60" s="211">
        <v>0</v>
      </c>
      <c r="BD60" s="211">
        <v>0</v>
      </c>
      <c r="BE60" s="211">
        <v>0</v>
      </c>
      <c r="BF60" s="211">
        <v>0</v>
      </c>
      <c r="BG60" s="211">
        <v>0</v>
      </c>
      <c r="BH60" s="211">
        <v>0</v>
      </c>
      <c r="BI60" s="211">
        <v>0</v>
      </c>
      <c r="BJ60" s="211">
        <v>0</v>
      </c>
      <c r="BK60" s="211">
        <v>0</v>
      </c>
      <c r="BL60" s="211">
        <v>0</v>
      </c>
      <c r="BM60" s="211">
        <v>0</v>
      </c>
      <c r="BN60" s="211">
        <v>0</v>
      </c>
      <c r="BO60" s="211">
        <v>0</v>
      </c>
      <c r="BP60" s="211">
        <v>0</v>
      </c>
      <c r="BQ60" s="211">
        <v>0</v>
      </c>
      <c r="BR60" s="211">
        <v>0</v>
      </c>
      <c r="BS60" s="211">
        <v>0</v>
      </c>
      <c r="BT60" s="211">
        <v>0</v>
      </c>
      <c r="BU60" s="211">
        <v>0</v>
      </c>
      <c r="BV60" s="211">
        <v>0</v>
      </c>
      <c r="BW60" s="211">
        <v>0</v>
      </c>
      <c r="BX60" s="211">
        <v>0</v>
      </c>
      <c r="BY60" s="211">
        <v>0</v>
      </c>
      <c r="BZ60" s="211">
        <v>0</v>
      </c>
      <c r="CA60" s="211">
        <v>0</v>
      </c>
      <c r="CB60" s="211">
        <v>0</v>
      </c>
      <c r="CC60" s="211">
        <v>0</v>
      </c>
      <c r="CD60" s="211">
        <v>0</v>
      </c>
      <c r="CE60" s="211">
        <v>0</v>
      </c>
      <c r="CF60" s="211">
        <v>0</v>
      </c>
      <c r="CG60" s="211"/>
      <c r="CH60" s="211"/>
      <c r="CI60" s="211"/>
      <c r="CJ60" s="211"/>
      <c r="CK60" s="211"/>
      <c r="CL60" s="211"/>
      <c r="CM60" s="211"/>
      <c r="CN60" s="211"/>
      <c r="CO60" s="211"/>
      <c r="CP60" s="211"/>
      <c r="CQ60" s="151" t="str">
        <f t="shared" si="5"/>
        <v/>
      </c>
      <c r="CR60" s="147"/>
    </row>
    <row r="61" spans="1:96" x14ac:dyDescent="0.2">
      <c r="A61" s="229"/>
      <c r="B61" s="201">
        <f t="shared" si="6"/>
        <v>52</v>
      </c>
      <c r="C61" s="238" t="s">
        <v>532</v>
      </c>
      <c r="D61" s="212" t="s">
        <v>437</v>
      </c>
      <c r="F61" s="212" t="s">
        <v>9</v>
      </c>
      <c r="G61" s="214"/>
      <c r="H61" s="73"/>
      <c r="I61" s="230">
        <v>133.60325</v>
      </c>
      <c r="J61" s="230"/>
      <c r="K61" s="223"/>
      <c r="L61" s="223"/>
      <c r="M61" s="223"/>
      <c r="N61" s="223"/>
      <c r="O61" s="223"/>
      <c r="P61" s="73"/>
      <c r="Q61" s="215"/>
      <c r="R61" s="215"/>
      <c r="S61" s="215"/>
      <c r="T61" s="215"/>
      <c r="U61" s="215"/>
      <c r="V61" s="215"/>
      <c r="W61" s="215"/>
      <c r="X61" s="74"/>
      <c r="Y61" s="216">
        <v>0.77137247784017227</v>
      </c>
      <c r="Z61" s="216">
        <v>0.22862752215982771</v>
      </c>
      <c r="AA61" s="216">
        <v>0</v>
      </c>
      <c r="AB61" s="150" t="str">
        <f t="shared" si="4"/>
        <v/>
      </c>
      <c r="AC61" s="217" t="s">
        <v>7</v>
      </c>
      <c r="AD61" s="217" t="s">
        <v>8</v>
      </c>
      <c r="AE61" s="74"/>
      <c r="AF61" s="219">
        <v>5.3562954019274669E-4</v>
      </c>
      <c r="AG61" s="219">
        <v>0</v>
      </c>
      <c r="AH61" s="74"/>
      <c r="AI61" s="211">
        <v>1</v>
      </c>
      <c r="AJ61" s="211">
        <v>0</v>
      </c>
      <c r="AK61" s="211">
        <v>0</v>
      </c>
      <c r="AL61" s="211">
        <v>0</v>
      </c>
      <c r="AM61" s="211">
        <v>0</v>
      </c>
      <c r="AN61" s="211">
        <v>0</v>
      </c>
      <c r="AO61" s="211">
        <v>0</v>
      </c>
      <c r="AP61" s="211">
        <v>0</v>
      </c>
      <c r="AQ61" s="211">
        <v>0</v>
      </c>
      <c r="AR61" s="231"/>
      <c r="AS61" s="211">
        <v>0</v>
      </c>
      <c r="AT61" s="211">
        <v>0</v>
      </c>
      <c r="AU61" s="211">
        <v>0</v>
      </c>
      <c r="AV61" s="211">
        <v>0</v>
      </c>
      <c r="AW61" s="211">
        <v>0</v>
      </c>
      <c r="AX61" s="211">
        <v>0</v>
      </c>
      <c r="AY61" s="211">
        <v>0</v>
      </c>
      <c r="AZ61" s="211">
        <v>0</v>
      </c>
      <c r="BA61" s="211">
        <v>0</v>
      </c>
      <c r="BB61" s="211">
        <v>0</v>
      </c>
      <c r="BC61" s="211">
        <v>0</v>
      </c>
      <c r="BD61" s="211">
        <v>2.636535267718372E-3</v>
      </c>
      <c r="BE61" s="211">
        <v>0.99736346473228166</v>
      </c>
      <c r="BF61" s="211">
        <v>0</v>
      </c>
      <c r="BG61" s="211">
        <v>0</v>
      </c>
      <c r="BH61" s="211">
        <v>0</v>
      </c>
      <c r="BI61" s="211">
        <v>0</v>
      </c>
      <c r="BJ61" s="211">
        <v>0</v>
      </c>
      <c r="BK61" s="211">
        <v>0</v>
      </c>
      <c r="BL61" s="211">
        <v>0</v>
      </c>
      <c r="BM61" s="211">
        <v>0</v>
      </c>
      <c r="BN61" s="211">
        <v>0</v>
      </c>
      <c r="BO61" s="211">
        <v>0</v>
      </c>
      <c r="BP61" s="211">
        <v>0</v>
      </c>
      <c r="BQ61" s="211">
        <v>0</v>
      </c>
      <c r="BR61" s="211">
        <v>0</v>
      </c>
      <c r="BS61" s="211">
        <v>0</v>
      </c>
      <c r="BT61" s="211">
        <v>0</v>
      </c>
      <c r="BU61" s="211">
        <v>0</v>
      </c>
      <c r="BV61" s="211">
        <v>0</v>
      </c>
      <c r="BW61" s="211">
        <v>0</v>
      </c>
      <c r="BX61" s="211">
        <v>0</v>
      </c>
      <c r="BY61" s="211">
        <v>0</v>
      </c>
      <c r="BZ61" s="211">
        <v>0</v>
      </c>
      <c r="CA61" s="211">
        <v>0</v>
      </c>
      <c r="CB61" s="211">
        <v>0</v>
      </c>
      <c r="CC61" s="211">
        <v>0</v>
      </c>
      <c r="CD61" s="211">
        <v>0</v>
      </c>
      <c r="CE61" s="211">
        <v>0</v>
      </c>
      <c r="CF61" s="211">
        <v>0</v>
      </c>
      <c r="CG61" s="211"/>
      <c r="CH61" s="211"/>
      <c r="CI61" s="211"/>
      <c r="CJ61" s="211"/>
      <c r="CK61" s="211"/>
      <c r="CL61" s="211"/>
      <c r="CM61" s="211"/>
      <c r="CN61" s="211"/>
      <c r="CO61" s="211"/>
      <c r="CP61" s="211"/>
      <c r="CQ61" s="151" t="str">
        <f t="shared" si="5"/>
        <v/>
      </c>
      <c r="CR61" s="147"/>
    </row>
    <row r="62" spans="1:96" x14ac:dyDescent="0.2">
      <c r="A62" s="229"/>
      <c r="B62" s="201">
        <f t="shared" si="6"/>
        <v>53</v>
      </c>
      <c r="C62" s="238" t="s">
        <v>397</v>
      </c>
      <c r="D62" s="212" t="s">
        <v>396</v>
      </c>
      <c r="F62" s="212" t="s">
        <v>9</v>
      </c>
      <c r="G62" s="214"/>
      <c r="H62" s="73"/>
      <c r="I62" s="230">
        <v>253.35851</v>
      </c>
      <c r="J62" s="230"/>
      <c r="K62" s="223"/>
      <c r="L62" s="223"/>
      <c r="M62" s="223"/>
      <c r="N62" s="223"/>
      <c r="O62" s="223"/>
      <c r="P62" s="73"/>
      <c r="Q62" s="215"/>
      <c r="R62" s="215"/>
      <c r="S62" s="215"/>
      <c r="T62" s="215"/>
      <c r="U62" s="215"/>
      <c r="V62" s="215"/>
      <c r="W62" s="215"/>
      <c r="X62" s="74"/>
      <c r="Y62" s="216">
        <v>5.1430244044299127E-2</v>
      </c>
      <c r="Z62" s="216">
        <v>0.94856975595570081</v>
      </c>
      <c r="AA62" s="216">
        <v>0</v>
      </c>
      <c r="AB62" s="150" t="str">
        <f t="shared" si="4"/>
        <v/>
      </c>
      <c r="AC62" s="217" t="s">
        <v>7</v>
      </c>
      <c r="AD62" s="217" t="s">
        <v>8</v>
      </c>
      <c r="AE62" s="74"/>
      <c r="AF62" s="219">
        <v>5.1084432007651604E-5</v>
      </c>
      <c r="AG62" s="219">
        <v>0</v>
      </c>
      <c r="AH62" s="74"/>
      <c r="AI62" s="211">
        <v>1</v>
      </c>
      <c r="AJ62" s="211">
        <v>0</v>
      </c>
      <c r="AK62" s="211">
        <v>0</v>
      </c>
      <c r="AL62" s="211">
        <v>0</v>
      </c>
      <c r="AM62" s="211">
        <v>0</v>
      </c>
      <c r="AN62" s="211">
        <v>0</v>
      </c>
      <c r="AO62" s="211">
        <v>0</v>
      </c>
      <c r="AP62" s="211">
        <v>0</v>
      </c>
      <c r="AQ62" s="211">
        <v>0</v>
      </c>
      <c r="AR62" s="231"/>
      <c r="AS62" s="211">
        <v>0</v>
      </c>
      <c r="AT62" s="211">
        <v>0</v>
      </c>
      <c r="AU62" s="211">
        <v>0</v>
      </c>
      <c r="AV62" s="211">
        <v>0</v>
      </c>
      <c r="AW62" s="211">
        <v>0</v>
      </c>
      <c r="AX62" s="211">
        <v>0</v>
      </c>
      <c r="AY62" s="211">
        <v>0</v>
      </c>
      <c r="AZ62" s="211">
        <v>0</v>
      </c>
      <c r="BA62" s="211">
        <v>0</v>
      </c>
      <c r="BB62" s="211">
        <v>0</v>
      </c>
      <c r="BC62" s="211">
        <v>0</v>
      </c>
      <c r="BD62" s="211">
        <v>1</v>
      </c>
      <c r="BE62" s="211">
        <v>0</v>
      </c>
      <c r="BF62" s="211">
        <v>0</v>
      </c>
      <c r="BG62" s="211">
        <v>0</v>
      </c>
      <c r="BH62" s="211">
        <v>0</v>
      </c>
      <c r="BI62" s="211">
        <v>0</v>
      </c>
      <c r="BJ62" s="211">
        <v>0</v>
      </c>
      <c r="BK62" s="211">
        <v>0</v>
      </c>
      <c r="BL62" s="211">
        <v>0</v>
      </c>
      <c r="BM62" s="211">
        <v>0</v>
      </c>
      <c r="BN62" s="211">
        <v>0</v>
      </c>
      <c r="BO62" s="211">
        <v>0</v>
      </c>
      <c r="BP62" s="211">
        <v>0</v>
      </c>
      <c r="BQ62" s="211">
        <v>0</v>
      </c>
      <c r="BR62" s="211">
        <v>0</v>
      </c>
      <c r="BS62" s="211">
        <v>0</v>
      </c>
      <c r="BT62" s="211">
        <v>0</v>
      </c>
      <c r="BU62" s="211">
        <v>0</v>
      </c>
      <c r="BV62" s="211">
        <v>0</v>
      </c>
      <c r="BW62" s="211">
        <v>0</v>
      </c>
      <c r="BX62" s="211">
        <v>0</v>
      </c>
      <c r="BY62" s="211">
        <v>0</v>
      </c>
      <c r="BZ62" s="211">
        <v>0</v>
      </c>
      <c r="CA62" s="211">
        <v>0</v>
      </c>
      <c r="CB62" s="211">
        <v>0</v>
      </c>
      <c r="CC62" s="211">
        <v>0</v>
      </c>
      <c r="CD62" s="211">
        <v>0</v>
      </c>
      <c r="CE62" s="211">
        <v>0</v>
      </c>
      <c r="CF62" s="211">
        <v>0</v>
      </c>
      <c r="CG62" s="211"/>
      <c r="CH62" s="211"/>
      <c r="CI62" s="211"/>
      <c r="CJ62" s="211"/>
      <c r="CK62" s="211"/>
      <c r="CL62" s="211"/>
      <c r="CM62" s="211"/>
      <c r="CN62" s="211"/>
      <c r="CO62" s="211"/>
      <c r="CP62" s="211"/>
      <c r="CQ62" s="151" t="str">
        <f t="shared" si="5"/>
        <v/>
      </c>
      <c r="CR62" s="147"/>
    </row>
    <row r="63" spans="1:96" x14ac:dyDescent="0.2">
      <c r="A63" s="229"/>
      <c r="B63" s="201">
        <f t="shared" si="6"/>
        <v>54</v>
      </c>
      <c r="C63" s="238" t="s">
        <v>398</v>
      </c>
      <c r="D63" s="212" t="s">
        <v>399</v>
      </c>
      <c r="F63" s="212" t="s">
        <v>9</v>
      </c>
      <c r="G63" s="214"/>
      <c r="H63" s="73"/>
      <c r="I63" s="230">
        <v>222.55933999999999</v>
      </c>
      <c r="J63" s="230"/>
      <c r="K63" s="223"/>
      <c r="L63" s="223"/>
      <c r="M63" s="223"/>
      <c r="N63" s="223"/>
      <c r="O63" s="223"/>
      <c r="P63" s="73"/>
      <c r="Q63" s="215"/>
      <c r="R63" s="215"/>
      <c r="S63" s="215"/>
      <c r="T63" s="215"/>
      <c r="U63" s="215"/>
      <c r="V63" s="215"/>
      <c r="W63" s="215"/>
      <c r="X63" s="74"/>
      <c r="Y63" s="216">
        <v>0.25062358650057104</v>
      </c>
      <c r="Z63" s="216">
        <v>0.74922670061836094</v>
      </c>
      <c r="AA63" s="216">
        <v>1.4971288106803337E-4</v>
      </c>
      <c r="AB63" s="150" t="str">
        <f t="shared" si="4"/>
        <v/>
      </c>
      <c r="AC63" s="217" t="s">
        <v>7</v>
      </c>
      <c r="AD63" s="217" t="s">
        <v>8</v>
      </c>
      <c r="AE63" s="74"/>
      <c r="AF63" s="219">
        <v>2.5474342182042715E-4</v>
      </c>
      <c r="AG63" s="219">
        <v>0</v>
      </c>
      <c r="AH63" s="74"/>
      <c r="AI63" s="211">
        <v>1</v>
      </c>
      <c r="AJ63" s="211">
        <v>0</v>
      </c>
      <c r="AK63" s="211">
        <v>0</v>
      </c>
      <c r="AL63" s="211">
        <v>0</v>
      </c>
      <c r="AM63" s="211">
        <v>0</v>
      </c>
      <c r="AN63" s="211">
        <v>0</v>
      </c>
      <c r="AO63" s="211">
        <v>0</v>
      </c>
      <c r="AP63" s="211">
        <v>0</v>
      </c>
      <c r="AQ63" s="211">
        <v>0</v>
      </c>
      <c r="AR63" s="231"/>
      <c r="AS63" s="211">
        <v>0</v>
      </c>
      <c r="AT63" s="211">
        <v>0</v>
      </c>
      <c r="AU63" s="211">
        <v>0</v>
      </c>
      <c r="AV63" s="211">
        <v>0</v>
      </c>
      <c r="AW63" s="211">
        <v>0</v>
      </c>
      <c r="AX63" s="211">
        <v>0</v>
      </c>
      <c r="AY63" s="211">
        <v>0</v>
      </c>
      <c r="AZ63" s="211">
        <v>0</v>
      </c>
      <c r="BA63" s="211">
        <v>0</v>
      </c>
      <c r="BB63" s="211">
        <v>0</v>
      </c>
      <c r="BC63" s="211">
        <v>0</v>
      </c>
      <c r="BD63" s="211">
        <v>1</v>
      </c>
      <c r="BE63" s="211">
        <v>0</v>
      </c>
      <c r="BF63" s="211">
        <v>0</v>
      </c>
      <c r="BG63" s="211">
        <v>0</v>
      </c>
      <c r="BH63" s="211">
        <v>0</v>
      </c>
      <c r="BI63" s="211">
        <v>0</v>
      </c>
      <c r="BJ63" s="211">
        <v>0</v>
      </c>
      <c r="BK63" s="211">
        <v>0</v>
      </c>
      <c r="BL63" s="211">
        <v>0</v>
      </c>
      <c r="BM63" s="211">
        <v>0</v>
      </c>
      <c r="BN63" s="211">
        <v>0</v>
      </c>
      <c r="BO63" s="211">
        <v>0</v>
      </c>
      <c r="BP63" s="211">
        <v>0</v>
      </c>
      <c r="BQ63" s="211">
        <v>0</v>
      </c>
      <c r="BR63" s="211">
        <v>0</v>
      </c>
      <c r="BS63" s="211">
        <v>0</v>
      </c>
      <c r="BT63" s="211">
        <v>0</v>
      </c>
      <c r="BU63" s="211">
        <v>0</v>
      </c>
      <c r="BV63" s="211">
        <v>0</v>
      </c>
      <c r="BW63" s="211">
        <v>0</v>
      </c>
      <c r="BX63" s="211">
        <v>0</v>
      </c>
      <c r="BY63" s="211">
        <v>0</v>
      </c>
      <c r="BZ63" s="211">
        <v>0</v>
      </c>
      <c r="CA63" s="211">
        <v>0</v>
      </c>
      <c r="CB63" s="211">
        <v>0</v>
      </c>
      <c r="CC63" s="211">
        <v>0</v>
      </c>
      <c r="CD63" s="211">
        <v>0</v>
      </c>
      <c r="CE63" s="211">
        <v>0</v>
      </c>
      <c r="CF63" s="211">
        <v>0</v>
      </c>
      <c r="CG63" s="211"/>
      <c r="CH63" s="211"/>
      <c r="CI63" s="211"/>
      <c r="CJ63" s="211"/>
      <c r="CK63" s="211"/>
      <c r="CL63" s="211"/>
      <c r="CM63" s="211"/>
      <c r="CN63" s="211"/>
      <c r="CO63" s="211"/>
      <c r="CP63" s="211"/>
      <c r="CQ63" s="151" t="str">
        <f t="shared" si="5"/>
        <v/>
      </c>
      <c r="CR63" s="147"/>
    </row>
    <row r="64" spans="1:96" x14ac:dyDescent="0.2">
      <c r="A64" s="229"/>
      <c r="B64" s="201">
        <f t="shared" si="6"/>
        <v>55</v>
      </c>
      <c r="C64" s="238" t="s">
        <v>534</v>
      </c>
      <c r="D64" s="212" t="s">
        <v>533</v>
      </c>
      <c r="F64" s="212" t="s">
        <v>2</v>
      </c>
      <c r="G64" s="214"/>
      <c r="H64" s="73"/>
      <c r="I64" s="230">
        <v>-0.94552000000000003</v>
      </c>
      <c r="J64" s="230"/>
      <c r="K64" s="223"/>
      <c r="L64" s="223"/>
      <c r="M64" s="223"/>
      <c r="N64" s="223"/>
      <c r="O64" s="223"/>
      <c r="P64" s="73"/>
      <c r="Q64" s="215"/>
      <c r="R64" s="215"/>
      <c r="S64" s="215"/>
      <c r="T64" s="215"/>
      <c r="U64" s="215"/>
      <c r="V64" s="215"/>
      <c r="W64" s="215"/>
      <c r="X64" s="74"/>
      <c r="Y64" s="216">
        <v>0</v>
      </c>
      <c r="Z64" s="216">
        <v>1</v>
      </c>
      <c r="AA64" s="216">
        <v>0</v>
      </c>
      <c r="AB64" s="150" t="str">
        <f t="shared" si="4"/>
        <v/>
      </c>
      <c r="AC64" s="217" t="s">
        <v>7</v>
      </c>
      <c r="AD64" s="217" t="s">
        <v>8</v>
      </c>
      <c r="AE64" s="74"/>
      <c r="AF64" s="219">
        <v>0</v>
      </c>
      <c r="AG64" s="219">
        <v>0</v>
      </c>
      <c r="AH64" s="74"/>
      <c r="AI64" s="211">
        <v>0</v>
      </c>
      <c r="AJ64" s="211">
        <v>0</v>
      </c>
      <c r="AK64" s="211">
        <v>0</v>
      </c>
      <c r="AL64" s="211">
        <v>1</v>
      </c>
      <c r="AM64" s="211">
        <v>0</v>
      </c>
      <c r="AN64" s="211">
        <v>0</v>
      </c>
      <c r="AO64" s="211">
        <v>0</v>
      </c>
      <c r="AP64" s="211">
        <v>0</v>
      </c>
      <c r="AQ64" s="211">
        <v>0</v>
      </c>
      <c r="AR64" s="231"/>
      <c r="AS64" s="211">
        <v>0</v>
      </c>
      <c r="AT64" s="211">
        <v>0</v>
      </c>
      <c r="AU64" s="211">
        <v>0</v>
      </c>
      <c r="AV64" s="211">
        <v>0</v>
      </c>
      <c r="AW64" s="211">
        <v>0</v>
      </c>
      <c r="AX64" s="211">
        <v>0</v>
      </c>
      <c r="AY64" s="211">
        <v>0</v>
      </c>
      <c r="AZ64" s="211">
        <v>0</v>
      </c>
      <c r="BA64" s="211">
        <v>0</v>
      </c>
      <c r="BB64" s="211">
        <v>0</v>
      </c>
      <c r="BC64" s="211">
        <v>0</v>
      </c>
      <c r="BD64" s="211">
        <v>1</v>
      </c>
      <c r="BE64" s="211">
        <v>0</v>
      </c>
      <c r="BF64" s="211">
        <v>0</v>
      </c>
      <c r="BG64" s="211">
        <v>0</v>
      </c>
      <c r="BH64" s="211">
        <v>0</v>
      </c>
      <c r="BI64" s="211">
        <v>0</v>
      </c>
      <c r="BJ64" s="211">
        <v>0</v>
      </c>
      <c r="BK64" s="211">
        <v>0</v>
      </c>
      <c r="BL64" s="211">
        <v>0</v>
      </c>
      <c r="BM64" s="211">
        <v>0</v>
      </c>
      <c r="BN64" s="211">
        <v>0</v>
      </c>
      <c r="BO64" s="211">
        <v>0</v>
      </c>
      <c r="BP64" s="211">
        <v>0</v>
      </c>
      <c r="BQ64" s="211">
        <v>0</v>
      </c>
      <c r="BR64" s="211">
        <v>0</v>
      </c>
      <c r="BS64" s="211">
        <v>0</v>
      </c>
      <c r="BT64" s="211">
        <v>0</v>
      </c>
      <c r="BU64" s="211">
        <v>0</v>
      </c>
      <c r="BV64" s="211">
        <v>0</v>
      </c>
      <c r="BW64" s="211">
        <v>0</v>
      </c>
      <c r="BX64" s="211">
        <v>0</v>
      </c>
      <c r="BY64" s="211">
        <v>0</v>
      </c>
      <c r="BZ64" s="211">
        <v>0</v>
      </c>
      <c r="CA64" s="211">
        <v>0</v>
      </c>
      <c r="CB64" s="211">
        <v>0</v>
      </c>
      <c r="CC64" s="211">
        <v>0</v>
      </c>
      <c r="CD64" s="211">
        <v>0</v>
      </c>
      <c r="CE64" s="211">
        <v>0</v>
      </c>
      <c r="CF64" s="211">
        <v>0</v>
      </c>
      <c r="CG64" s="211"/>
      <c r="CH64" s="211"/>
      <c r="CI64" s="211"/>
      <c r="CJ64" s="211"/>
      <c r="CK64" s="211"/>
      <c r="CL64" s="211"/>
      <c r="CM64" s="211"/>
      <c r="CN64" s="211"/>
      <c r="CO64" s="211"/>
      <c r="CP64" s="211"/>
      <c r="CQ64" s="151" t="str">
        <f t="shared" si="5"/>
        <v/>
      </c>
      <c r="CR64" s="147"/>
    </row>
    <row r="65" spans="1:96" x14ac:dyDescent="0.2">
      <c r="A65" s="229"/>
      <c r="B65" s="201">
        <f t="shared" si="6"/>
        <v>56</v>
      </c>
      <c r="C65" s="238" t="s">
        <v>536</v>
      </c>
      <c r="D65" s="212" t="s">
        <v>535</v>
      </c>
      <c r="F65" s="212" t="s">
        <v>2</v>
      </c>
      <c r="G65" s="214"/>
      <c r="H65" s="73"/>
      <c r="I65" s="230">
        <v>42.313760000000002</v>
      </c>
      <c r="J65" s="230"/>
      <c r="K65" s="223"/>
      <c r="L65" s="223"/>
      <c r="M65" s="223"/>
      <c r="N65" s="223"/>
      <c r="O65" s="223"/>
      <c r="P65" s="73"/>
      <c r="Q65" s="215"/>
      <c r="R65" s="215"/>
      <c r="S65" s="215"/>
      <c r="T65" s="215"/>
      <c r="U65" s="215"/>
      <c r="V65" s="215"/>
      <c r="W65" s="215"/>
      <c r="X65" s="74"/>
      <c r="Y65" s="216">
        <v>0.2961745777260163</v>
      </c>
      <c r="Z65" s="216">
        <v>0.7038254222739837</v>
      </c>
      <c r="AA65" s="216">
        <v>0</v>
      </c>
      <c r="AB65" s="150" t="str">
        <f t="shared" si="4"/>
        <v/>
      </c>
      <c r="AC65" s="217" t="s">
        <v>7</v>
      </c>
      <c r="AD65" s="217" t="s">
        <v>8</v>
      </c>
      <c r="AE65" s="74"/>
      <c r="AF65" s="219">
        <v>3.1398973660483368E-5</v>
      </c>
      <c r="AG65" s="219">
        <v>0</v>
      </c>
      <c r="AH65" s="74"/>
      <c r="AI65" s="211">
        <v>0</v>
      </c>
      <c r="AJ65" s="211">
        <v>0</v>
      </c>
      <c r="AK65" s="211">
        <v>0</v>
      </c>
      <c r="AL65" s="211">
        <v>1</v>
      </c>
      <c r="AM65" s="211">
        <v>0</v>
      </c>
      <c r="AN65" s="211">
        <v>0</v>
      </c>
      <c r="AO65" s="211">
        <v>0</v>
      </c>
      <c r="AP65" s="211">
        <v>0</v>
      </c>
      <c r="AQ65" s="211">
        <v>0</v>
      </c>
      <c r="AR65" s="231"/>
      <c r="AS65" s="211">
        <v>0.23999945894670888</v>
      </c>
      <c r="AT65" s="211">
        <v>0</v>
      </c>
      <c r="AU65" s="211">
        <v>0.30999997382000205</v>
      </c>
      <c r="AV65" s="211">
        <v>0</v>
      </c>
      <c r="AW65" s="211">
        <v>0</v>
      </c>
      <c r="AX65" s="211">
        <v>0</v>
      </c>
      <c r="AY65" s="211">
        <v>0</v>
      </c>
      <c r="AZ65" s="211">
        <v>0</v>
      </c>
      <c r="BA65" s="211">
        <v>0</v>
      </c>
      <c r="BB65" s="211">
        <v>0</v>
      </c>
      <c r="BC65" s="211">
        <v>0</v>
      </c>
      <c r="BD65" s="211">
        <v>0</v>
      </c>
      <c r="BE65" s="211">
        <v>0.45000056723328913</v>
      </c>
      <c r="BF65" s="211">
        <v>0</v>
      </c>
      <c r="BG65" s="211">
        <v>0</v>
      </c>
      <c r="BH65" s="211">
        <v>0</v>
      </c>
      <c r="BI65" s="211">
        <v>0</v>
      </c>
      <c r="BJ65" s="211">
        <v>0</v>
      </c>
      <c r="BK65" s="211">
        <v>0</v>
      </c>
      <c r="BL65" s="211">
        <v>0</v>
      </c>
      <c r="BM65" s="211">
        <v>0</v>
      </c>
      <c r="BN65" s="211">
        <v>0</v>
      </c>
      <c r="BO65" s="211">
        <v>0</v>
      </c>
      <c r="BP65" s="211">
        <v>0</v>
      </c>
      <c r="BQ65" s="211">
        <v>0</v>
      </c>
      <c r="BR65" s="211">
        <v>0</v>
      </c>
      <c r="BS65" s="211">
        <v>0</v>
      </c>
      <c r="BT65" s="211">
        <v>0</v>
      </c>
      <c r="BU65" s="211">
        <v>0</v>
      </c>
      <c r="BV65" s="211">
        <v>0</v>
      </c>
      <c r="BW65" s="211">
        <v>0</v>
      </c>
      <c r="BX65" s="211">
        <v>0</v>
      </c>
      <c r="BY65" s="211">
        <v>0</v>
      </c>
      <c r="BZ65" s="211">
        <v>0</v>
      </c>
      <c r="CA65" s="211">
        <v>0</v>
      </c>
      <c r="CB65" s="211">
        <v>0</v>
      </c>
      <c r="CC65" s="211">
        <v>0</v>
      </c>
      <c r="CD65" s="211">
        <v>0</v>
      </c>
      <c r="CE65" s="211">
        <v>0</v>
      </c>
      <c r="CF65" s="211">
        <v>0</v>
      </c>
      <c r="CG65" s="211"/>
      <c r="CH65" s="211"/>
      <c r="CI65" s="211"/>
      <c r="CJ65" s="211"/>
      <c r="CK65" s="211"/>
      <c r="CL65" s="211"/>
      <c r="CM65" s="211"/>
      <c r="CN65" s="211"/>
      <c r="CO65" s="211"/>
      <c r="CP65" s="211"/>
      <c r="CQ65" s="151" t="str">
        <f t="shared" si="5"/>
        <v/>
      </c>
      <c r="CR65" s="147"/>
    </row>
    <row r="66" spans="1:96" x14ac:dyDescent="0.2">
      <c r="A66" s="229"/>
      <c r="B66" s="201">
        <f t="shared" si="6"/>
        <v>57</v>
      </c>
      <c r="C66" s="238" t="s">
        <v>538</v>
      </c>
      <c r="D66" s="212" t="s">
        <v>537</v>
      </c>
      <c r="F66" s="212" t="s">
        <v>2</v>
      </c>
      <c r="G66" s="214"/>
      <c r="H66" s="73"/>
      <c r="I66" s="230">
        <v>22.75723</v>
      </c>
      <c r="J66" s="230"/>
      <c r="K66" s="223"/>
      <c r="L66" s="223"/>
      <c r="M66" s="223"/>
      <c r="N66" s="223"/>
      <c r="O66" s="223"/>
      <c r="P66" s="73"/>
      <c r="Q66" s="215"/>
      <c r="R66" s="215"/>
      <c r="S66" s="215"/>
      <c r="T66" s="215"/>
      <c r="U66" s="215"/>
      <c r="V66" s="215"/>
      <c r="W66" s="215"/>
      <c r="X66" s="74"/>
      <c r="Y66" s="216">
        <v>0.82894051692582971</v>
      </c>
      <c r="Z66" s="216">
        <v>0.14625637654494858</v>
      </c>
      <c r="AA66" s="216">
        <v>2.4803106529221703E-2</v>
      </c>
      <c r="AB66" s="150" t="str">
        <f t="shared" si="4"/>
        <v/>
      </c>
      <c r="AC66" s="217" t="s">
        <v>7</v>
      </c>
      <c r="AD66" s="217" t="s">
        <v>8</v>
      </c>
      <c r="AE66" s="74"/>
      <c r="AF66" s="219">
        <v>9.2396638049900852E-5</v>
      </c>
      <c r="AG66" s="219">
        <v>0</v>
      </c>
      <c r="AH66" s="74"/>
      <c r="AI66" s="211">
        <v>0</v>
      </c>
      <c r="AJ66" s="211">
        <v>0</v>
      </c>
      <c r="AK66" s="211">
        <v>0</v>
      </c>
      <c r="AL66" s="211">
        <v>1</v>
      </c>
      <c r="AM66" s="211">
        <v>0</v>
      </c>
      <c r="AN66" s="211">
        <v>0</v>
      </c>
      <c r="AO66" s="211">
        <v>0</v>
      </c>
      <c r="AP66" s="211">
        <v>0</v>
      </c>
      <c r="AQ66" s="211">
        <v>0</v>
      </c>
      <c r="AR66" s="231"/>
      <c r="AS66" s="211">
        <v>0.31700002988811882</v>
      </c>
      <c r="AT66" s="211">
        <v>0</v>
      </c>
      <c r="AU66" s="211">
        <v>0.442999885579828</v>
      </c>
      <c r="AV66" s="211">
        <v>0</v>
      </c>
      <c r="AW66" s="211">
        <v>0</v>
      </c>
      <c r="AX66" s="211">
        <v>0</v>
      </c>
      <c r="AY66" s="211">
        <v>0</v>
      </c>
      <c r="AZ66" s="211">
        <v>0</v>
      </c>
      <c r="BA66" s="211">
        <v>0</v>
      </c>
      <c r="BB66" s="211">
        <v>0</v>
      </c>
      <c r="BC66" s="211">
        <v>0</v>
      </c>
      <c r="BD66" s="211">
        <v>0</v>
      </c>
      <c r="BE66" s="211">
        <v>0.24000008453205321</v>
      </c>
      <c r="BF66" s="211">
        <v>0</v>
      </c>
      <c r="BG66" s="211">
        <v>0</v>
      </c>
      <c r="BH66" s="211">
        <v>0</v>
      </c>
      <c r="BI66" s="211">
        <v>0</v>
      </c>
      <c r="BJ66" s="211">
        <v>0</v>
      </c>
      <c r="BK66" s="211">
        <v>0</v>
      </c>
      <c r="BL66" s="211">
        <v>0</v>
      </c>
      <c r="BM66" s="211">
        <v>0</v>
      </c>
      <c r="BN66" s="211">
        <v>0</v>
      </c>
      <c r="BO66" s="211">
        <v>0</v>
      </c>
      <c r="BP66" s="211">
        <v>0</v>
      </c>
      <c r="BQ66" s="211">
        <v>0</v>
      </c>
      <c r="BR66" s="211">
        <v>0</v>
      </c>
      <c r="BS66" s="211">
        <v>0</v>
      </c>
      <c r="BT66" s="211">
        <v>0</v>
      </c>
      <c r="BU66" s="211">
        <v>0</v>
      </c>
      <c r="BV66" s="211">
        <v>0</v>
      </c>
      <c r="BW66" s="211">
        <v>0</v>
      </c>
      <c r="BX66" s="211">
        <v>0</v>
      </c>
      <c r="BY66" s="211">
        <v>0</v>
      </c>
      <c r="BZ66" s="211">
        <v>0</v>
      </c>
      <c r="CA66" s="211">
        <v>0</v>
      </c>
      <c r="CB66" s="211">
        <v>0</v>
      </c>
      <c r="CC66" s="211">
        <v>0</v>
      </c>
      <c r="CD66" s="211">
        <v>0</v>
      </c>
      <c r="CE66" s="211">
        <v>0</v>
      </c>
      <c r="CF66" s="211">
        <v>0</v>
      </c>
      <c r="CG66" s="211"/>
      <c r="CH66" s="211"/>
      <c r="CI66" s="211"/>
      <c r="CJ66" s="211"/>
      <c r="CK66" s="211"/>
      <c r="CL66" s="211"/>
      <c r="CM66" s="211"/>
      <c r="CN66" s="211"/>
      <c r="CO66" s="211"/>
      <c r="CP66" s="211"/>
      <c r="CQ66" s="151" t="str">
        <f t="shared" si="5"/>
        <v/>
      </c>
      <c r="CR66" s="147"/>
    </row>
    <row r="67" spans="1:96" x14ac:dyDescent="0.2">
      <c r="A67" s="229"/>
      <c r="B67" s="201">
        <f t="shared" si="6"/>
        <v>58</v>
      </c>
      <c r="C67" s="250"/>
      <c r="D67" s="212" t="s">
        <v>200</v>
      </c>
      <c r="F67" s="212" t="s">
        <v>2</v>
      </c>
      <c r="G67" s="214"/>
      <c r="H67" s="73"/>
      <c r="I67" s="230">
        <v>1166.06576</v>
      </c>
      <c r="J67" s="230"/>
      <c r="K67" s="223"/>
      <c r="L67" s="223"/>
      <c r="M67" s="223"/>
      <c r="N67" s="223"/>
      <c r="O67" s="223"/>
      <c r="P67" s="73"/>
      <c r="Q67" s="215"/>
      <c r="R67" s="215"/>
      <c r="S67" s="215"/>
      <c r="T67" s="215"/>
      <c r="U67" s="215"/>
      <c r="V67" s="215"/>
      <c r="W67" s="215"/>
      <c r="X67" s="74"/>
      <c r="Y67" s="216">
        <v>0.42982780833904255</v>
      </c>
      <c r="Z67" s="216">
        <v>0.45311127221504216</v>
      </c>
      <c r="AA67" s="216">
        <v>0.1170609194459153</v>
      </c>
      <c r="AB67" s="150" t="str">
        <f t="shared" si="4"/>
        <v/>
      </c>
      <c r="AC67" s="217" t="s">
        <v>7</v>
      </c>
      <c r="AD67" s="217" t="s">
        <v>8</v>
      </c>
      <c r="AE67" s="74"/>
      <c r="AF67" s="219">
        <v>2.9696311378401888E-3</v>
      </c>
      <c r="AG67" s="219">
        <v>0</v>
      </c>
      <c r="AH67" s="74"/>
      <c r="AI67" s="211">
        <v>0</v>
      </c>
      <c r="AJ67" s="211">
        <v>0</v>
      </c>
      <c r="AK67" s="211">
        <v>0</v>
      </c>
      <c r="AL67" s="211">
        <v>1</v>
      </c>
      <c r="AM67" s="211">
        <v>0</v>
      </c>
      <c r="AN67" s="211">
        <v>0</v>
      </c>
      <c r="AO67" s="211">
        <v>0</v>
      </c>
      <c r="AP67" s="211">
        <v>0</v>
      </c>
      <c r="AQ67" s="211">
        <v>0</v>
      </c>
      <c r="AR67" s="231"/>
      <c r="AS67" s="211">
        <v>0.39994113013335431</v>
      </c>
      <c r="AT67" s="211">
        <v>0</v>
      </c>
      <c r="AU67" s="211">
        <v>0</v>
      </c>
      <c r="AV67" s="211">
        <v>0</v>
      </c>
      <c r="AW67" s="211">
        <v>0</v>
      </c>
      <c r="AX67" s="211">
        <v>0</v>
      </c>
      <c r="AY67" s="211">
        <v>0</v>
      </c>
      <c r="AZ67" s="211">
        <v>0</v>
      </c>
      <c r="BA67" s="211">
        <v>0</v>
      </c>
      <c r="BB67" s="211">
        <v>0</v>
      </c>
      <c r="BC67" s="211">
        <v>0</v>
      </c>
      <c r="BD67" s="211">
        <v>0</v>
      </c>
      <c r="BE67" s="211">
        <v>0.60005886986664558</v>
      </c>
      <c r="BF67" s="211">
        <v>0</v>
      </c>
      <c r="BG67" s="211">
        <v>0</v>
      </c>
      <c r="BH67" s="211">
        <v>0</v>
      </c>
      <c r="BI67" s="211">
        <v>0</v>
      </c>
      <c r="BJ67" s="211">
        <v>0</v>
      </c>
      <c r="BK67" s="211">
        <v>0</v>
      </c>
      <c r="BL67" s="211">
        <v>0</v>
      </c>
      <c r="BM67" s="211">
        <v>0</v>
      </c>
      <c r="BN67" s="211">
        <v>0</v>
      </c>
      <c r="BO67" s="211">
        <v>0</v>
      </c>
      <c r="BP67" s="211">
        <v>0</v>
      </c>
      <c r="BQ67" s="211">
        <v>0</v>
      </c>
      <c r="BR67" s="211">
        <v>0</v>
      </c>
      <c r="BS67" s="211">
        <v>0</v>
      </c>
      <c r="BT67" s="211">
        <v>0</v>
      </c>
      <c r="BU67" s="211">
        <v>0</v>
      </c>
      <c r="BV67" s="211">
        <v>0</v>
      </c>
      <c r="BW67" s="211">
        <v>0</v>
      </c>
      <c r="BX67" s="211">
        <v>0</v>
      </c>
      <c r="BY67" s="211">
        <v>0</v>
      </c>
      <c r="BZ67" s="211">
        <v>0</v>
      </c>
      <c r="CA67" s="211">
        <v>0</v>
      </c>
      <c r="CB67" s="211">
        <v>0</v>
      </c>
      <c r="CC67" s="211">
        <v>0</v>
      </c>
      <c r="CD67" s="211">
        <v>0</v>
      </c>
      <c r="CE67" s="211">
        <v>0</v>
      </c>
      <c r="CF67" s="211">
        <v>0</v>
      </c>
      <c r="CG67" s="211"/>
      <c r="CH67" s="211"/>
      <c r="CI67" s="211"/>
      <c r="CJ67" s="211"/>
      <c r="CK67" s="211"/>
      <c r="CL67" s="211"/>
      <c r="CM67" s="211"/>
      <c r="CN67" s="211"/>
      <c r="CO67" s="211"/>
      <c r="CP67" s="211"/>
      <c r="CQ67" s="151" t="str">
        <f t="shared" si="5"/>
        <v/>
      </c>
      <c r="CR67" s="147"/>
    </row>
    <row r="68" spans="1:96" x14ac:dyDescent="0.2">
      <c r="A68" s="229"/>
      <c r="B68" s="201">
        <f t="shared" si="6"/>
        <v>59</v>
      </c>
      <c r="C68" s="238" t="s">
        <v>321</v>
      </c>
      <c r="D68" s="212" t="s">
        <v>201</v>
      </c>
      <c r="F68" s="212" t="s">
        <v>9</v>
      </c>
      <c r="G68" s="214"/>
      <c r="H68" s="73"/>
      <c r="I68" s="230">
        <v>71.803529999999995</v>
      </c>
      <c r="J68" s="230"/>
      <c r="K68" s="223"/>
      <c r="L68" s="223"/>
      <c r="M68" s="223"/>
      <c r="N68" s="223"/>
      <c r="O68" s="223"/>
      <c r="P68" s="73"/>
      <c r="Q68" s="215"/>
      <c r="R68" s="215"/>
      <c r="S68" s="215"/>
      <c r="T68" s="215"/>
      <c r="U68" s="215"/>
      <c r="V68" s="215"/>
      <c r="W68" s="215"/>
      <c r="X68" s="74"/>
      <c r="Y68" s="216">
        <v>0.99955238969449001</v>
      </c>
      <c r="Z68" s="216">
        <v>4.4761030551004947E-4</v>
      </c>
      <c r="AA68" s="216">
        <v>0</v>
      </c>
      <c r="AB68" s="150" t="str">
        <f t="shared" si="4"/>
        <v/>
      </c>
      <c r="AC68" s="217" t="s">
        <v>7</v>
      </c>
      <c r="AD68" s="217" t="s">
        <v>8</v>
      </c>
      <c r="AE68" s="74"/>
      <c r="AF68" s="219">
        <v>2.5352463437582849E-4</v>
      </c>
      <c r="AG68" s="219">
        <v>0</v>
      </c>
      <c r="AH68" s="74"/>
      <c r="AI68" s="211">
        <v>1</v>
      </c>
      <c r="AJ68" s="211">
        <v>0</v>
      </c>
      <c r="AK68" s="211">
        <v>0</v>
      </c>
      <c r="AL68" s="211">
        <v>0</v>
      </c>
      <c r="AM68" s="211">
        <v>0</v>
      </c>
      <c r="AN68" s="211">
        <v>0</v>
      </c>
      <c r="AO68" s="211">
        <v>0</v>
      </c>
      <c r="AP68" s="211">
        <v>0</v>
      </c>
      <c r="AQ68" s="211">
        <v>0</v>
      </c>
      <c r="AR68" s="231"/>
      <c r="AS68" s="211">
        <v>0</v>
      </c>
      <c r="AT68" s="211">
        <v>0</v>
      </c>
      <c r="AU68" s="211">
        <v>0</v>
      </c>
      <c r="AV68" s="211">
        <v>0</v>
      </c>
      <c r="AW68" s="211">
        <v>0</v>
      </c>
      <c r="AX68" s="211">
        <v>0</v>
      </c>
      <c r="AY68" s="211">
        <v>0</v>
      </c>
      <c r="AZ68" s="211">
        <v>0</v>
      </c>
      <c r="BA68" s="211">
        <v>0</v>
      </c>
      <c r="BB68" s="211">
        <v>0</v>
      </c>
      <c r="BC68" s="211">
        <v>0</v>
      </c>
      <c r="BD68" s="211">
        <v>0</v>
      </c>
      <c r="BE68" s="211">
        <v>1</v>
      </c>
      <c r="BF68" s="211">
        <v>0</v>
      </c>
      <c r="BG68" s="211">
        <v>0</v>
      </c>
      <c r="BH68" s="211">
        <v>0</v>
      </c>
      <c r="BI68" s="211">
        <v>0</v>
      </c>
      <c r="BJ68" s="211">
        <v>0</v>
      </c>
      <c r="BK68" s="211">
        <v>0</v>
      </c>
      <c r="BL68" s="211">
        <v>0</v>
      </c>
      <c r="BM68" s="211">
        <v>0</v>
      </c>
      <c r="BN68" s="211">
        <v>0</v>
      </c>
      <c r="BO68" s="211">
        <v>0</v>
      </c>
      <c r="BP68" s="211">
        <v>0</v>
      </c>
      <c r="BQ68" s="211">
        <v>0</v>
      </c>
      <c r="BR68" s="211">
        <v>0</v>
      </c>
      <c r="BS68" s="211">
        <v>0</v>
      </c>
      <c r="BT68" s="211">
        <v>0</v>
      </c>
      <c r="BU68" s="211">
        <v>0</v>
      </c>
      <c r="BV68" s="211">
        <v>0</v>
      </c>
      <c r="BW68" s="211">
        <v>0</v>
      </c>
      <c r="BX68" s="211">
        <v>0</v>
      </c>
      <c r="BY68" s="211">
        <v>0</v>
      </c>
      <c r="BZ68" s="211">
        <v>0</v>
      </c>
      <c r="CA68" s="211">
        <v>0</v>
      </c>
      <c r="CB68" s="211">
        <v>0</v>
      </c>
      <c r="CC68" s="211">
        <v>0</v>
      </c>
      <c r="CD68" s="211">
        <v>0</v>
      </c>
      <c r="CE68" s="211">
        <v>0</v>
      </c>
      <c r="CF68" s="211">
        <v>0</v>
      </c>
      <c r="CG68" s="211"/>
      <c r="CH68" s="211"/>
      <c r="CI68" s="211"/>
      <c r="CJ68" s="211"/>
      <c r="CK68" s="211"/>
      <c r="CL68" s="211"/>
      <c r="CM68" s="211"/>
      <c r="CN68" s="211"/>
      <c r="CO68" s="211"/>
      <c r="CP68" s="211"/>
      <c r="CQ68" s="151" t="str">
        <f t="shared" si="5"/>
        <v/>
      </c>
      <c r="CR68" s="147"/>
    </row>
    <row r="69" spans="1:96" x14ac:dyDescent="0.2">
      <c r="A69" s="229"/>
      <c r="B69" s="201">
        <f t="shared" si="6"/>
        <v>60</v>
      </c>
      <c r="C69" s="238" t="s">
        <v>322</v>
      </c>
      <c r="D69" s="212" t="s">
        <v>202</v>
      </c>
      <c r="F69" s="212" t="s">
        <v>9</v>
      </c>
      <c r="G69" s="214"/>
      <c r="H69" s="73"/>
      <c r="I69" s="230">
        <v>84.851849999999985</v>
      </c>
      <c r="J69" s="230"/>
      <c r="K69" s="223"/>
      <c r="L69" s="223"/>
      <c r="M69" s="223"/>
      <c r="N69" s="223"/>
      <c r="O69" s="223"/>
      <c r="P69" s="73"/>
      <c r="Q69" s="215"/>
      <c r="R69" s="215"/>
      <c r="S69" s="215"/>
      <c r="T69" s="215"/>
      <c r="U69" s="215"/>
      <c r="V69" s="215"/>
      <c r="W69" s="215"/>
      <c r="X69" s="74"/>
      <c r="Y69" s="216">
        <v>0.57890417238987724</v>
      </c>
      <c r="Z69" s="216">
        <v>0.41935738584367938</v>
      </c>
      <c r="AA69" s="216">
        <v>1.7384417664435131E-3</v>
      </c>
      <c r="AB69" s="150" t="str">
        <f t="shared" si="4"/>
        <v/>
      </c>
      <c r="AC69" s="217" t="s">
        <v>7</v>
      </c>
      <c r="AD69" s="217" t="s">
        <v>8</v>
      </c>
      <c r="AE69" s="74"/>
      <c r="AF69" s="219">
        <v>2.8029651189681701E-4</v>
      </c>
      <c r="AG69" s="219">
        <v>0</v>
      </c>
      <c r="AH69" s="74"/>
      <c r="AI69" s="211">
        <v>1</v>
      </c>
      <c r="AJ69" s="211">
        <v>0</v>
      </c>
      <c r="AK69" s="211">
        <v>0</v>
      </c>
      <c r="AL69" s="211">
        <v>0</v>
      </c>
      <c r="AM69" s="211">
        <v>0</v>
      </c>
      <c r="AN69" s="211">
        <v>0</v>
      </c>
      <c r="AO69" s="211">
        <v>0</v>
      </c>
      <c r="AP69" s="211">
        <v>0</v>
      </c>
      <c r="AQ69" s="211">
        <v>0</v>
      </c>
      <c r="AR69" s="231"/>
      <c r="AS69" s="211">
        <v>0</v>
      </c>
      <c r="AT69" s="211">
        <v>0</v>
      </c>
      <c r="AU69" s="211">
        <v>0</v>
      </c>
      <c r="AV69" s="211">
        <v>0</v>
      </c>
      <c r="AW69" s="211">
        <v>0</v>
      </c>
      <c r="AX69" s="211">
        <v>0</v>
      </c>
      <c r="AY69" s="211">
        <v>0</v>
      </c>
      <c r="AZ69" s="211">
        <v>0</v>
      </c>
      <c r="BA69" s="211">
        <v>0</v>
      </c>
      <c r="BB69" s="211">
        <v>0</v>
      </c>
      <c r="BC69" s="211">
        <v>0</v>
      </c>
      <c r="BD69" s="211">
        <v>1</v>
      </c>
      <c r="BE69" s="211">
        <v>0</v>
      </c>
      <c r="BF69" s="211">
        <v>0</v>
      </c>
      <c r="BG69" s="211">
        <v>0</v>
      </c>
      <c r="BH69" s="211">
        <v>0</v>
      </c>
      <c r="BI69" s="211">
        <v>0</v>
      </c>
      <c r="BJ69" s="211">
        <v>0</v>
      </c>
      <c r="BK69" s="211">
        <v>0</v>
      </c>
      <c r="BL69" s="211">
        <v>0</v>
      </c>
      <c r="BM69" s="211">
        <v>0</v>
      </c>
      <c r="BN69" s="211">
        <v>0</v>
      </c>
      <c r="BO69" s="211">
        <v>0</v>
      </c>
      <c r="BP69" s="211">
        <v>0</v>
      </c>
      <c r="BQ69" s="211">
        <v>0</v>
      </c>
      <c r="BR69" s="211">
        <v>0</v>
      </c>
      <c r="BS69" s="211">
        <v>0</v>
      </c>
      <c r="BT69" s="211">
        <v>0</v>
      </c>
      <c r="BU69" s="211">
        <v>0</v>
      </c>
      <c r="BV69" s="211">
        <v>0</v>
      </c>
      <c r="BW69" s="211">
        <v>0</v>
      </c>
      <c r="BX69" s="211">
        <v>0</v>
      </c>
      <c r="BY69" s="211">
        <v>0</v>
      </c>
      <c r="BZ69" s="211">
        <v>0</v>
      </c>
      <c r="CA69" s="211">
        <v>0</v>
      </c>
      <c r="CB69" s="211">
        <v>0</v>
      </c>
      <c r="CC69" s="211">
        <v>0</v>
      </c>
      <c r="CD69" s="211">
        <v>0</v>
      </c>
      <c r="CE69" s="211">
        <v>0</v>
      </c>
      <c r="CF69" s="211">
        <v>0</v>
      </c>
      <c r="CG69" s="211"/>
      <c r="CH69" s="211"/>
      <c r="CI69" s="211"/>
      <c r="CJ69" s="211"/>
      <c r="CK69" s="211"/>
      <c r="CL69" s="211"/>
      <c r="CM69" s="211"/>
      <c r="CN69" s="211"/>
      <c r="CO69" s="211"/>
      <c r="CP69" s="211"/>
      <c r="CQ69" s="151" t="str">
        <f t="shared" si="5"/>
        <v/>
      </c>
      <c r="CR69" s="147"/>
    </row>
    <row r="70" spans="1:96" x14ac:dyDescent="0.2">
      <c r="A70" s="229"/>
      <c r="B70" s="201">
        <f t="shared" si="6"/>
        <v>61</v>
      </c>
      <c r="C70" s="238" t="s">
        <v>539</v>
      </c>
      <c r="D70" s="212" t="s">
        <v>438</v>
      </c>
      <c r="F70" s="212" t="s">
        <v>10</v>
      </c>
      <c r="G70" s="214"/>
      <c r="H70" s="73"/>
      <c r="I70" s="230">
        <v>1279.6779000000001</v>
      </c>
      <c r="J70" s="230"/>
      <c r="K70" s="223"/>
      <c r="L70" s="223"/>
      <c r="M70" s="223"/>
      <c r="N70" s="223"/>
      <c r="O70" s="223"/>
      <c r="P70" s="73"/>
      <c r="Q70" s="215"/>
      <c r="R70" s="215"/>
      <c r="S70" s="215"/>
      <c r="T70" s="215"/>
      <c r="U70" s="215"/>
      <c r="V70" s="215"/>
      <c r="W70" s="215"/>
      <c r="X70" s="74"/>
      <c r="Y70" s="216">
        <v>0.1053986319526187</v>
      </c>
      <c r="Z70" s="216">
        <v>0.84463367695886593</v>
      </c>
      <c r="AA70" s="216">
        <v>4.9967691088515315E-2</v>
      </c>
      <c r="AB70" s="150" t="str">
        <f t="shared" si="4"/>
        <v/>
      </c>
      <c r="AC70" s="217" t="s">
        <v>7</v>
      </c>
      <c r="AD70" s="217" t="s">
        <v>8</v>
      </c>
      <c r="AE70" s="74"/>
      <c r="AF70" s="219">
        <v>6.2811611217065673E-4</v>
      </c>
      <c r="AG70" s="219">
        <v>0</v>
      </c>
      <c r="AH70" s="74"/>
      <c r="AI70" s="211">
        <v>0</v>
      </c>
      <c r="AJ70" s="211">
        <v>0</v>
      </c>
      <c r="AK70" s="211">
        <v>1</v>
      </c>
      <c r="AL70" s="211">
        <v>0</v>
      </c>
      <c r="AM70" s="211">
        <v>0</v>
      </c>
      <c r="AN70" s="211">
        <v>0</v>
      </c>
      <c r="AO70" s="211">
        <v>0</v>
      </c>
      <c r="AP70" s="211">
        <v>0</v>
      </c>
      <c r="AQ70" s="211">
        <v>0</v>
      </c>
      <c r="AR70" s="231"/>
      <c r="AS70" s="211">
        <v>0</v>
      </c>
      <c r="AT70" s="211">
        <v>0</v>
      </c>
      <c r="AU70" s="211">
        <v>0</v>
      </c>
      <c r="AV70" s="211">
        <v>0</v>
      </c>
      <c r="AW70" s="211">
        <v>0</v>
      </c>
      <c r="AX70" s="211">
        <v>0</v>
      </c>
      <c r="AY70" s="211">
        <v>0</v>
      </c>
      <c r="AZ70" s="211">
        <v>0</v>
      </c>
      <c r="BA70" s="211">
        <v>0</v>
      </c>
      <c r="BB70" s="211">
        <v>0</v>
      </c>
      <c r="BC70" s="211">
        <v>0</v>
      </c>
      <c r="BD70" s="211">
        <v>0</v>
      </c>
      <c r="BE70" s="211">
        <v>0</v>
      </c>
      <c r="BF70" s="211">
        <v>0</v>
      </c>
      <c r="BG70" s="211">
        <v>0</v>
      </c>
      <c r="BH70" s="211">
        <v>0</v>
      </c>
      <c r="BI70" s="211">
        <v>0</v>
      </c>
      <c r="BJ70" s="211">
        <v>0</v>
      </c>
      <c r="BK70" s="211">
        <v>0</v>
      </c>
      <c r="BL70" s="211">
        <v>0.57835362590467188</v>
      </c>
      <c r="BM70" s="211">
        <v>0.38556910368736269</v>
      </c>
      <c r="BN70" s="211">
        <v>0</v>
      </c>
      <c r="BO70" s="211">
        <v>0</v>
      </c>
      <c r="BP70" s="211">
        <v>7.2154140859905305E-3</v>
      </c>
      <c r="BQ70" s="211">
        <v>0</v>
      </c>
      <c r="BR70" s="211">
        <v>1.0823180381730326E-2</v>
      </c>
      <c r="BS70" s="211">
        <v>0</v>
      </c>
      <c r="BT70" s="211">
        <v>0</v>
      </c>
      <c r="BU70" s="211">
        <v>0</v>
      </c>
      <c r="BV70" s="211">
        <v>0</v>
      </c>
      <c r="BW70" s="211">
        <v>0</v>
      </c>
      <c r="BX70" s="211">
        <v>0</v>
      </c>
      <c r="BY70" s="211">
        <v>1.4430924457690919E-2</v>
      </c>
      <c r="BZ70" s="211">
        <v>3.6077514825536621E-3</v>
      </c>
      <c r="CA70" s="211">
        <v>0</v>
      </c>
      <c r="CB70" s="211">
        <v>0</v>
      </c>
      <c r="CC70" s="211">
        <v>0</v>
      </c>
      <c r="CD70" s="211">
        <v>0</v>
      </c>
      <c r="CE70" s="211">
        <v>0</v>
      </c>
      <c r="CF70" s="211">
        <v>0</v>
      </c>
      <c r="CG70" s="211"/>
      <c r="CH70" s="211"/>
      <c r="CI70" s="211"/>
      <c r="CJ70" s="211"/>
      <c r="CK70" s="211"/>
      <c r="CL70" s="211"/>
      <c r="CM70" s="211"/>
      <c r="CN70" s="211"/>
      <c r="CO70" s="211"/>
      <c r="CP70" s="211"/>
      <c r="CQ70" s="151" t="str">
        <f t="shared" si="5"/>
        <v/>
      </c>
      <c r="CR70" s="147"/>
    </row>
    <row r="71" spans="1:96" x14ac:dyDescent="0.2">
      <c r="A71" s="229"/>
      <c r="B71" s="201">
        <f t="shared" si="6"/>
        <v>62</v>
      </c>
      <c r="C71" s="238" t="s">
        <v>541</v>
      </c>
      <c r="D71" s="212" t="s">
        <v>540</v>
      </c>
      <c r="F71" s="212" t="s">
        <v>2</v>
      </c>
      <c r="G71" s="214"/>
      <c r="H71" s="73"/>
      <c r="I71" s="230">
        <v>4.4590599999999991</v>
      </c>
      <c r="J71" s="230"/>
      <c r="K71" s="223"/>
      <c r="L71" s="223"/>
      <c r="M71" s="223"/>
      <c r="N71" s="223"/>
      <c r="O71" s="223"/>
      <c r="P71" s="73"/>
      <c r="Q71" s="215"/>
      <c r="R71" s="215"/>
      <c r="S71" s="215"/>
      <c r="T71" s="215"/>
      <c r="U71" s="215"/>
      <c r="V71" s="215"/>
      <c r="W71" s="215"/>
      <c r="X71" s="74"/>
      <c r="Y71" s="216">
        <v>1</v>
      </c>
      <c r="Z71" s="216">
        <v>0</v>
      </c>
      <c r="AA71" s="216">
        <v>0</v>
      </c>
      <c r="AB71" s="150" t="str">
        <f t="shared" si="4"/>
        <v/>
      </c>
      <c r="AC71" s="217" t="s">
        <v>7</v>
      </c>
      <c r="AD71" s="217" t="s">
        <v>8</v>
      </c>
      <c r="AE71" s="74"/>
      <c r="AF71" s="219">
        <v>2.6462144716397332E-5</v>
      </c>
      <c r="AG71" s="219">
        <v>0</v>
      </c>
      <c r="AH71" s="74"/>
      <c r="AI71" s="211">
        <v>0</v>
      </c>
      <c r="AJ71" s="211">
        <v>0</v>
      </c>
      <c r="AK71" s="211">
        <v>0</v>
      </c>
      <c r="AL71" s="211">
        <v>1</v>
      </c>
      <c r="AM71" s="211">
        <v>0</v>
      </c>
      <c r="AN71" s="211">
        <v>0</v>
      </c>
      <c r="AO71" s="211">
        <v>0</v>
      </c>
      <c r="AP71" s="211">
        <v>0</v>
      </c>
      <c r="AQ71" s="211">
        <v>0</v>
      </c>
      <c r="AR71" s="231"/>
      <c r="AS71" s="211">
        <v>0.47000379647654672</v>
      </c>
      <c r="AT71" s="211">
        <v>0</v>
      </c>
      <c r="AU71" s="211">
        <v>0.1299970112844207</v>
      </c>
      <c r="AV71" s="211">
        <v>0</v>
      </c>
      <c r="AW71" s="211">
        <v>0</v>
      </c>
      <c r="AX71" s="211">
        <v>0</v>
      </c>
      <c r="AY71" s="211">
        <v>0</v>
      </c>
      <c r="AZ71" s="211">
        <v>0</v>
      </c>
      <c r="BA71" s="211">
        <v>0</v>
      </c>
      <c r="BB71" s="211">
        <v>0</v>
      </c>
      <c r="BC71" s="211">
        <v>0</v>
      </c>
      <c r="BD71" s="211">
        <v>0</v>
      </c>
      <c r="BE71" s="211">
        <v>0.39999919223903263</v>
      </c>
      <c r="BF71" s="211">
        <v>0</v>
      </c>
      <c r="BG71" s="211">
        <v>0</v>
      </c>
      <c r="BH71" s="211">
        <v>0</v>
      </c>
      <c r="BI71" s="211">
        <v>0</v>
      </c>
      <c r="BJ71" s="211">
        <v>0</v>
      </c>
      <c r="BK71" s="211">
        <v>0</v>
      </c>
      <c r="BL71" s="211">
        <v>0</v>
      </c>
      <c r="BM71" s="211">
        <v>0</v>
      </c>
      <c r="BN71" s="211">
        <v>0</v>
      </c>
      <c r="BO71" s="211">
        <v>0</v>
      </c>
      <c r="BP71" s="211">
        <v>0</v>
      </c>
      <c r="BQ71" s="211">
        <v>0</v>
      </c>
      <c r="BR71" s="211">
        <v>0</v>
      </c>
      <c r="BS71" s="211">
        <v>0</v>
      </c>
      <c r="BT71" s="211">
        <v>0</v>
      </c>
      <c r="BU71" s="211">
        <v>0</v>
      </c>
      <c r="BV71" s="211">
        <v>0</v>
      </c>
      <c r="BW71" s="211">
        <v>0</v>
      </c>
      <c r="BX71" s="211">
        <v>0</v>
      </c>
      <c r="BY71" s="211">
        <v>0</v>
      </c>
      <c r="BZ71" s="211">
        <v>0</v>
      </c>
      <c r="CA71" s="211">
        <v>0</v>
      </c>
      <c r="CB71" s="211">
        <v>0</v>
      </c>
      <c r="CC71" s="211">
        <v>0</v>
      </c>
      <c r="CD71" s="211">
        <v>0</v>
      </c>
      <c r="CE71" s="211">
        <v>0</v>
      </c>
      <c r="CF71" s="211">
        <v>0</v>
      </c>
      <c r="CG71" s="211"/>
      <c r="CH71" s="211"/>
      <c r="CI71" s="211"/>
      <c r="CJ71" s="211"/>
      <c r="CK71" s="211"/>
      <c r="CL71" s="211"/>
      <c r="CM71" s="211"/>
      <c r="CN71" s="211"/>
      <c r="CO71" s="211"/>
      <c r="CP71" s="211"/>
      <c r="CQ71" s="151" t="str">
        <f t="shared" si="5"/>
        <v/>
      </c>
      <c r="CR71" s="147"/>
    </row>
    <row r="72" spans="1:96" x14ac:dyDescent="0.2">
      <c r="A72" s="229"/>
      <c r="B72" s="201">
        <f t="shared" si="6"/>
        <v>63</v>
      </c>
      <c r="C72" s="250"/>
      <c r="D72" s="212" t="s">
        <v>542</v>
      </c>
      <c r="F72" s="212" t="s">
        <v>2</v>
      </c>
      <c r="G72" s="214"/>
      <c r="H72" s="73"/>
      <c r="I72" s="230">
        <v>-4.2367200000000009</v>
      </c>
      <c r="J72" s="230"/>
      <c r="K72" s="223"/>
      <c r="L72" s="223"/>
      <c r="M72" s="223"/>
      <c r="N72" s="223"/>
      <c r="O72" s="223"/>
      <c r="P72" s="73"/>
      <c r="Q72" s="215"/>
      <c r="R72" s="215"/>
      <c r="S72" s="215"/>
      <c r="T72" s="215"/>
      <c r="U72" s="215"/>
      <c r="V72" s="215"/>
      <c r="W72" s="215"/>
      <c r="X72" s="74"/>
      <c r="Y72" s="216">
        <v>-5.1120867085858857</v>
      </c>
      <c r="Z72" s="216">
        <v>0</v>
      </c>
      <c r="AA72" s="216">
        <v>6.1120867085858857</v>
      </c>
      <c r="AB72" s="150" t="str">
        <f t="shared" si="4"/>
        <v/>
      </c>
      <c r="AC72" s="217" t="s">
        <v>7</v>
      </c>
      <c r="AD72" s="217" t="s">
        <v>8</v>
      </c>
      <c r="AE72" s="74"/>
      <c r="AF72" s="219">
        <v>1.1362888865343632E-4</v>
      </c>
      <c r="AG72" s="219">
        <v>0</v>
      </c>
      <c r="AH72" s="74"/>
      <c r="AI72" s="211">
        <v>0</v>
      </c>
      <c r="AJ72" s="211">
        <v>0</v>
      </c>
      <c r="AK72" s="211">
        <v>0</v>
      </c>
      <c r="AL72" s="211">
        <v>1</v>
      </c>
      <c r="AM72" s="211">
        <v>0</v>
      </c>
      <c r="AN72" s="211">
        <v>0</v>
      </c>
      <c r="AO72" s="211">
        <v>0</v>
      </c>
      <c r="AP72" s="211">
        <v>0</v>
      </c>
      <c r="AQ72" s="211">
        <v>0</v>
      </c>
      <c r="AR72" s="231"/>
      <c r="AS72" s="211">
        <v>0.32999753280778221</v>
      </c>
      <c r="AT72" s="211">
        <v>0</v>
      </c>
      <c r="AU72" s="211">
        <v>0</v>
      </c>
      <c r="AV72" s="211">
        <v>0</v>
      </c>
      <c r="AW72" s="211">
        <v>0</v>
      </c>
      <c r="AX72" s="211">
        <v>0</v>
      </c>
      <c r="AY72" s="211">
        <v>0</v>
      </c>
      <c r="AZ72" s="211">
        <v>0</v>
      </c>
      <c r="BA72" s="211">
        <v>0</v>
      </c>
      <c r="BB72" s="211">
        <v>0</v>
      </c>
      <c r="BC72" s="211">
        <v>0</v>
      </c>
      <c r="BD72" s="211">
        <v>0</v>
      </c>
      <c r="BE72" s="211">
        <v>0.67000246719221779</v>
      </c>
      <c r="BF72" s="211">
        <v>0</v>
      </c>
      <c r="BG72" s="211">
        <v>0</v>
      </c>
      <c r="BH72" s="211">
        <v>0</v>
      </c>
      <c r="BI72" s="211">
        <v>0</v>
      </c>
      <c r="BJ72" s="211">
        <v>0</v>
      </c>
      <c r="BK72" s="211">
        <v>0</v>
      </c>
      <c r="BL72" s="211">
        <v>0</v>
      </c>
      <c r="BM72" s="211">
        <v>0</v>
      </c>
      <c r="BN72" s="211">
        <v>0</v>
      </c>
      <c r="BO72" s="211">
        <v>0</v>
      </c>
      <c r="BP72" s="211">
        <v>0</v>
      </c>
      <c r="BQ72" s="211">
        <v>0</v>
      </c>
      <c r="BR72" s="211">
        <v>0</v>
      </c>
      <c r="BS72" s="211">
        <v>0</v>
      </c>
      <c r="BT72" s="211">
        <v>0</v>
      </c>
      <c r="BU72" s="211">
        <v>0</v>
      </c>
      <c r="BV72" s="211">
        <v>0</v>
      </c>
      <c r="BW72" s="211">
        <v>0</v>
      </c>
      <c r="BX72" s="211">
        <v>0</v>
      </c>
      <c r="BY72" s="211">
        <v>0</v>
      </c>
      <c r="BZ72" s="211">
        <v>0</v>
      </c>
      <c r="CA72" s="211">
        <v>0</v>
      </c>
      <c r="CB72" s="211">
        <v>0</v>
      </c>
      <c r="CC72" s="211">
        <v>0</v>
      </c>
      <c r="CD72" s="211">
        <v>0</v>
      </c>
      <c r="CE72" s="211">
        <v>0</v>
      </c>
      <c r="CF72" s="211">
        <v>0</v>
      </c>
      <c r="CG72" s="211"/>
      <c r="CH72" s="211"/>
      <c r="CI72" s="211"/>
      <c r="CJ72" s="211"/>
      <c r="CK72" s="211"/>
      <c r="CL72" s="211"/>
      <c r="CM72" s="211"/>
      <c r="CN72" s="211"/>
      <c r="CO72" s="211"/>
      <c r="CP72" s="211"/>
      <c r="CQ72" s="151" t="str">
        <f t="shared" si="5"/>
        <v/>
      </c>
      <c r="CR72" s="147"/>
    </row>
    <row r="73" spans="1:96" x14ac:dyDescent="0.2">
      <c r="A73" s="229"/>
      <c r="B73" s="201">
        <f t="shared" si="6"/>
        <v>64</v>
      </c>
      <c r="C73" s="238" t="s">
        <v>413</v>
      </c>
      <c r="D73" s="212" t="s">
        <v>412</v>
      </c>
      <c r="F73" s="212" t="s">
        <v>2</v>
      </c>
      <c r="G73" s="214"/>
      <c r="H73" s="73"/>
      <c r="I73" s="230">
        <v>63.771520000000002</v>
      </c>
      <c r="J73" s="230"/>
      <c r="K73" s="223"/>
      <c r="L73" s="223"/>
      <c r="M73" s="223"/>
      <c r="N73" s="223"/>
      <c r="O73" s="223"/>
      <c r="P73" s="73"/>
      <c r="Q73" s="215"/>
      <c r="R73" s="215"/>
      <c r="S73" s="215"/>
      <c r="T73" s="215"/>
      <c r="U73" s="215"/>
      <c r="V73" s="215"/>
      <c r="W73" s="215"/>
      <c r="X73" s="74"/>
      <c r="Y73" s="216">
        <v>0.66922852081932493</v>
      </c>
      <c r="Z73" s="216">
        <v>0</v>
      </c>
      <c r="AA73" s="216">
        <v>0.33077147918067495</v>
      </c>
      <c r="AB73" s="150" t="str">
        <f t="shared" si="4"/>
        <v/>
      </c>
      <c r="AC73" s="217" t="s">
        <v>7</v>
      </c>
      <c r="AD73" s="217" t="s">
        <v>8</v>
      </c>
      <c r="AE73" s="74"/>
      <c r="AF73" s="219">
        <v>2.5654254603932613E-4</v>
      </c>
      <c r="AG73" s="219">
        <v>0</v>
      </c>
      <c r="AH73" s="74"/>
      <c r="AI73" s="211">
        <v>0</v>
      </c>
      <c r="AJ73" s="211">
        <v>0</v>
      </c>
      <c r="AK73" s="211">
        <v>0</v>
      </c>
      <c r="AL73" s="211">
        <v>1</v>
      </c>
      <c r="AM73" s="211">
        <v>0</v>
      </c>
      <c r="AN73" s="211">
        <v>0</v>
      </c>
      <c r="AO73" s="211">
        <v>0</v>
      </c>
      <c r="AP73" s="211">
        <v>0</v>
      </c>
      <c r="AQ73" s="211">
        <v>0</v>
      </c>
      <c r="AR73" s="231"/>
      <c r="AS73" s="211">
        <v>0.5</v>
      </c>
      <c r="AT73" s="211">
        <v>0</v>
      </c>
      <c r="AU73" s="211">
        <v>0</v>
      </c>
      <c r="AV73" s="211">
        <v>0</v>
      </c>
      <c r="AW73" s="211">
        <v>0</v>
      </c>
      <c r="AX73" s="211">
        <v>0</v>
      </c>
      <c r="AY73" s="211">
        <v>0</v>
      </c>
      <c r="AZ73" s="211">
        <v>0</v>
      </c>
      <c r="BA73" s="211">
        <v>0</v>
      </c>
      <c r="BB73" s="211">
        <v>0</v>
      </c>
      <c r="BC73" s="211">
        <v>0</v>
      </c>
      <c r="BD73" s="211">
        <v>0</v>
      </c>
      <c r="BE73" s="211">
        <v>0.5</v>
      </c>
      <c r="BF73" s="211">
        <v>0</v>
      </c>
      <c r="BG73" s="211">
        <v>0</v>
      </c>
      <c r="BH73" s="211">
        <v>0</v>
      </c>
      <c r="BI73" s="211">
        <v>0</v>
      </c>
      <c r="BJ73" s="211">
        <v>0</v>
      </c>
      <c r="BK73" s="211">
        <v>0</v>
      </c>
      <c r="BL73" s="211">
        <v>0</v>
      </c>
      <c r="BM73" s="211">
        <v>0</v>
      </c>
      <c r="BN73" s="211">
        <v>0</v>
      </c>
      <c r="BO73" s="211">
        <v>0</v>
      </c>
      <c r="BP73" s="211">
        <v>0</v>
      </c>
      <c r="BQ73" s="211">
        <v>0</v>
      </c>
      <c r="BR73" s="211">
        <v>0</v>
      </c>
      <c r="BS73" s="211">
        <v>0</v>
      </c>
      <c r="BT73" s="211">
        <v>0</v>
      </c>
      <c r="BU73" s="211">
        <v>0</v>
      </c>
      <c r="BV73" s="211">
        <v>0</v>
      </c>
      <c r="BW73" s="211">
        <v>0</v>
      </c>
      <c r="BX73" s="211">
        <v>0</v>
      </c>
      <c r="BY73" s="211">
        <v>0</v>
      </c>
      <c r="BZ73" s="211">
        <v>0</v>
      </c>
      <c r="CA73" s="211">
        <v>0</v>
      </c>
      <c r="CB73" s="211">
        <v>0</v>
      </c>
      <c r="CC73" s="211">
        <v>0</v>
      </c>
      <c r="CD73" s="211">
        <v>0</v>
      </c>
      <c r="CE73" s="211">
        <v>0</v>
      </c>
      <c r="CF73" s="211">
        <v>0</v>
      </c>
      <c r="CG73" s="211"/>
      <c r="CH73" s="211"/>
      <c r="CI73" s="211"/>
      <c r="CJ73" s="211"/>
      <c r="CK73" s="211"/>
      <c r="CL73" s="211"/>
      <c r="CM73" s="211"/>
      <c r="CN73" s="211"/>
      <c r="CO73" s="211"/>
      <c r="CP73" s="211"/>
      <c r="CQ73" s="151" t="str">
        <f t="shared" si="5"/>
        <v/>
      </c>
      <c r="CR73" s="147"/>
    </row>
    <row r="74" spans="1:96" x14ac:dyDescent="0.2">
      <c r="A74" s="229"/>
      <c r="B74" s="201">
        <f t="shared" si="6"/>
        <v>65</v>
      </c>
      <c r="C74" s="238" t="s">
        <v>544</v>
      </c>
      <c r="D74" s="212" t="s">
        <v>543</v>
      </c>
      <c r="F74" s="212" t="s">
        <v>9</v>
      </c>
      <c r="G74" s="214"/>
      <c r="H74" s="73"/>
      <c r="I74" s="230">
        <v>128.62537</v>
      </c>
      <c r="J74" s="230"/>
      <c r="K74" s="223"/>
      <c r="L74" s="223"/>
      <c r="M74" s="223"/>
      <c r="N74" s="223"/>
      <c r="O74" s="223"/>
      <c r="P74" s="73"/>
      <c r="Q74" s="215"/>
      <c r="R74" s="215"/>
      <c r="S74" s="215"/>
      <c r="T74" s="215"/>
      <c r="U74" s="215"/>
      <c r="V74" s="215"/>
      <c r="W74" s="215"/>
      <c r="X74" s="74"/>
      <c r="Y74" s="216">
        <v>0.76538959615820745</v>
      </c>
      <c r="Z74" s="216">
        <v>0.20124194783657376</v>
      </c>
      <c r="AA74" s="216">
        <v>3.3368456005218886E-2</v>
      </c>
      <c r="AB74" s="150" t="str">
        <f t="shared" si="4"/>
        <v/>
      </c>
      <c r="AC74" s="217" t="s">
        <v>7</v>
      </c>
      <c r="AD74" s="217" t="s">
        <v>8</v>
      </c>
      <c r="AE74" s="74"/>
      <c r="AF74" s="219">
        <v>5.1409691561756443E-4</v>
      </c>
      <c r="AG74" s="219">
        <v>0</v>
      </c>
      <c r="AH74" s="74"/>
      <c r="AI74" s="211">
        <v>1</v>
      </c>
      <c r="AJ74" s="211">
        <v>0</v>
      </c>
      <c r="AK74" s="211">
        <v>0</v>
      </c>
      <c r="AL74" s="211">
        <v>0</v>
      </c>
      <c r="AM74" s="211">
        <v>0</v>
      </c>
      <c r="AN74" s="211">
        <v>0</v>
      </c>
      <c r="AO74" s="211">
        <v>0</v>
      </c>
      <c r="AP74" s="211">
        <v>0</v>
      </c>
      <c r="AQ74" s="211">
        <v>0</v>
      </c>
      <c r="AR74" s="231"/>
      <c r="AS74" s="211">
        <v>0</v>
      </c>
      <c r="AT74" s="211">
        <v>0</v>
      </c>
      <c r="AU74" s="211">
        <v>0</v>
      </c>
      <c r="AV74" s="211">
        <v>0</v>
      </c>
      <c r="AW74" s="211">
        <v>0</v>
      </c>
      <c r="AX74" s="211">
        <v>0</v>
      </c>
      <c r="AY74" s="211">
        <v>0</v>
      </c>
      <c r="AZ74" s="211">
        <v>0</v>
      </c>
      <c r="BA74" s="211">
        <v>0</v>
      </c>
      <c r="BB74" s="211">
        <v>0</v>
      </c>
      <c r="BC74" s="211">
        <v>0</v>
      </c>
      <c r="BD74" s="211">
        <v>0</v>
      </c>
      <c r="BE74" s="211">
        <v>1</v>
      </c>
      <c r="BF74" s="211">
        <v>0</v>
      </c>
      <c r="BG74" s="211">
        <v>0</v>
      </c>
      <c r="BH74" s="211">
        <v>0</v>
      </c>
      <c r="BI74" s="211">
        <v>0</v>
      </c>
      <c r="BJ74" s="211">
        <v>0</v>
      </c>
      <c r="BK74" s="211">
        <v>0</v>
      </c>
      <c r="BL74" s="211">
        <v>0</v>
      </c>
      <c r="BM74" s="211">
        <v>0</v>
      </c>
      <c r="BN74" s="211">
        <v>0</v>
      </c>
      <c r="BO74" s="211">
        <v>0</v>
      </c>
      <c r="BP74" s="211">
        <v>0</v>
      </c>
      <c r="BQ74" s="211">
        <v>0</v>
      </c>
      <c r="BR74" s="211">
        <v>0</v>
      </c>
      <c r="BS74" s="211">
        <v>0</v>
      </c>
      <c r="BT74" s="211">
        <v>0</v>
      </c>
      <c r="BU74" s="211">
        <v>0</v>
      </c>
      <c r="BV74" s="211">
        <v>0</v>
      </c>
      <c r="BW74" s="211">
        <v>0</v>
      </c>
      <c r="BX74" s="211">
        <v>0</v>
      </c>
      <c r="BY74" s="211">
        <v>0</v>
      </c>
      <c r="BZ74" s="211">
        <v>0</v>
      </c>
      <c r="CA74" s="211">
        <v>0</v>
      </c>
      <c r="CB74" s="211">
        <v>0</v>
      </c>
      <c r="CC74" s="211">
        <v>0</v>
      </c>
      <c r="CD74" s="211">
        <v>0</v>
      </c>
      <c r="CE74" s="211">
        <v>0</v>
      </c>
      <c r="CF74" s="211">
        <v>0</v>
      </c>
      <c r="CG74" s="211"/>
      <c r="CH74" s="211"/>
      <c r="CI74" s="211"/>
      <c r="CJ74" s="211"/>
      <c r="CK74" s="211"/>
      <c r="CL74" s="211"/>
      <c r="CM74" s="211"/>
      <c r="CN74" s="211"/>
      <c r="CO74" s="211"/>
      <c r="CP74" s="211"/>
      <c r="CQ74" s="151" t="str">
        <f t="shared" si="5"/>
        <v/>
      </c>
      <c r="CR74" s="147"/>
    </row>
    <row r="75" spans="1:96" x14ac:dyDescent="0.2">
      <c r="A75" s="229"/>
      <c r="B75" s="201">
        <f t="shared" si="6"/>
        <v>66</v>
      </c>
      <c r="C75" s="238" t="s">
        <v>546</v>
      </c>
      <c r="D75" s="212" t="s">
        <v>545</v>
      </c>
      <c r="F75" s="212" t="s">
        <v>2</v>
      </c>
      <c r="G75" s="214"/>
      <c r="H75" s="73"/>
      <c r="I75" s="230">
        <v>135.89597999999998</v>
      </c>
      <c r="J75" s="230"/>
      <c r="K75" s="223"/>
      <c r="L75" s="223"/>
      <c r="M75" s="223"/>
      <c r="N75" s="223"/>
      <c r="O75" s="223"/>
      <c r="P75" s="73"/>
      <c r="Q75" s="215"/>
      <c r="R75" s="215"/>
      <c r="S75" s="215"/>
      <c r="T75" s="215"/>
      <c r="U75" s="215"/>
      <c r="V75" s="215"/>
      <c r="W75" s="215"/>
      <c r="X75" s="74"/>
      <c r="Y75" s="216">
        <v>0.9200998440130459</v>
      </c>
      <c r="Z75" s="216">
        <v>0</v>
      </c>
      <c r="AA75" s="216">
        <v>7.9900155986954158E-2</v>
      </c>
      <c r="AB75" s="150" t="str">
        <f t="shared" ref="AB75:AB138" si="7">IF(SUM(Y75:AA75,I75:O75)=0,"",IF(SUM(Y75:AA75)=1,"",1))</f>
        <v/>
      </c>
      <c r="AC75" s="217" t="s">
        <v>7</v>
      </c>
      <c r="AD75" s="217" t="s">
        <v>8</v>
      </c>
      <c r="AE75" s="74"/>
      <c r="AF75" s="219">
        <v>7.9253226760282183E-4</v>
      </c>
      <c r="AG75" s="219">
        <v>0</v>
      </c>
      <c r="AH75" s="74"/>
      <c r="AI75" s="211">
        <v>0</v>
      </c>
      <c r="AJ75" s="211">
        <v>0</v>
      </c>
      <c r="AK75" s="211">
        <v>0</v>
      </c>
      <c r="AL75" s="211">
        <v>1</v>
      </c>
      <c r="AM75" s="211">
        <v>0</v>
      </c>
      <c r="AN75" s="211">
        <v>0</v>
      </c>
      <c r="AO75" s="211">
        <v>0</v>
      </c>
      <c r="AP75" s="211">
        <v>0</v>
      </c>
      <c r="AQ75" s="211">
        <v>0</v>
      </c>
      <c r="AR75" s="231"/>
      <c r="AS75" s="211">
        <v>0</v>
      </c>
      <c r="AT75" s="211">
        <v>0</v>
      </c>
      <c r="AU75" s="211">
        <v>0</v>
      </c>
      <c r="AV75" s="211">
        <v>0</v>
      </c>
      <c r="AW75" s="211">
        <v>0</v>
      </c>
      <c r="AX75" s="211">
        <v>0</v>
      </c>
      <c r="AY75" s="211">
        <v>0</v>
      </c>
      <c r="AZ75" s="211">
        <v>0</v>
      </c>
      <c r="BA75" s="211">
        <v>0</v>
      </c>
      <c r="BB75" s="211">
        <v>0</v>
      </c>
      <c r="BC75" s="211">
        <v>0</v>
      </c>
      <c r="BD75" s="211">
        <v>1</v>
      </c>
      <c r="BE75" s="211">
        <v>0</v>
      </c>
      <c r="BF75" s="211">
        <v>0</v>
      </c>
      <c r="BG75" s="211">
        <v>0</v>
      </c>
      <c r="BH75" s="211">
        <v>0</v>
      </c>
      <c r="BI75" s="211">
        <v>0</v>
      </c>
      <c r="BJ75" s="211">
        <v>0</v>
      </c>
      <c r="BK75" s="211">
        <v>0</v>
      </c>
      <c r="BL75" s="211">
        <v>0</v>
      </c>
      <c r="BM75" s="211">
        <v>0</v>
      </c>
      <c r="BN75" s="211">
        <v>0</v>
      </c>
      <c r="BO75" s="211">
        <v>0</v>
      </c>
      <c r="BP75" s="211">
        <v>0</v>
      </c>
      <c r="BQ75" s="211">
        <v>0</v>
      </c>
      <c r="BR75" s="211">
        <v>0</v>
      </c>
      <c r="BS75" s="211">
        <v>0</v>
      </c>
      <c r="BT75" s="211">
        <v>0</v>
      </c>
      <c r="BU75" s="211">
        <v>0</v>
      </c>
      <c r="BV75" s="211">
        <v>0</v>
      </c>
      <c r="BW75" s="211">
        <v>0</v>
      </c>
      <c r="BX75" s="211">
        <v>0</v>
      </c>
      <c r="BY75" s="211">
        <v>0</v>
      </c>
      <c r="BZ75" s="211">
        <v>0</v>
      </c>
      <c r="CA75" s="211">
        <v>0</v>
      </c>
      <c r="CB75" s="211">
        <v>0</v>
      </c>
      <c r="CC75" s="211">
        <v>0</v>
      </c>
      <c r="CD75" s="211">
        <v>0</v>
      </c>
      <c r="CE75" s="211">
        <v>0</v>
      </c>
      <c r="CF75" s="211">
        <v>0</v>
      </c>
      <c r="CG75" s="211"/>
      <c r="CH75" s="211"/>
      <c r="CI75" s="211"/>
      <c r="CJ75" s="211"/>
      <c r="CK75" s="211"/>
      <c r="CL75" s="211"/>
      <c r="CM75" s="211"/>
      <c r="CN75" s="211"/>
      <c r="CO75" s="211"/>
      <c r="CP75" s="211"/>
      <c r="CQ75" s="151" t="str">
        <f t="shared" ref="CQ75:CQ138" si="8">IF(COUNT(AS75:CP75)=0,"",IF(SUM(AS75:CP75)=1,"",1))</f>
        <v/>
      </c>
      <c r="CR75" s="147"/>
    </row>
    <row r="76" spans="1:96" x14ac:dyDescent="0.2">
      <c r="A76" s="229"/>
      <c r="B76" s="201">
        <f t="shared" ref="B76:B139" si="9">IFERROR(B75+1,"")</f>
        <v>67</v>
      </c>
      <c r="C76" s="238" t="s">
        <v>547</v>
      </c>
      <c r="D76" s="212" t="s">
        <v>203</v>
      </c>
      <c r="F76" s="212" t="s">
        <v>10</v>
      </c>
      <c r="G76" s="214"/>
      <c r="H76" s="73"/>
      <c r="I76" s="230">
        <v>151.13024999999999</v>
      </c>
      <c r="J76" s="230"/>
      <c r="K76" s="223"/>
      <c r="L76" s="223"/>
      <c r="M76" s="223"/>
      <c r="N76" s="223"/>
      <c r="O76" s="223"/>
      <c r="P76" s="73"/>
      <c r="Q76" s="215"/>
      <c r="R76" s="215"/>
      <c r="S76" s="215"/>
      <c r="T76" s="215"/>
      <c r="U76" s="215"/>
      <c r="V76" s="215"/>
      <c r="W76" s="215"/>
      <c r="X76" s="74"/>
      <c r="Y76" s="216">
        <v>0.7616625394320462</v>
      </c>
      <c r="Z76" s="216">
        <v>0.2383374605679538</v>
      </c>
      <c r="AA76" s="216">
        <v>0</v>
      </c>
      <c r="AB76" s="150" t="str">
        <f t="shared" si="7"/>
        <v/>
      </c>
      <c r="AC76" s="217" t="s">
        <v>7</v>
      </c>
      <c r="AD76" s="217" t="s">
        <v>8</v>
      </c>
      <c r="AE76" s="74"/>
      <c r="AF76" s="219">
        <v>4.6498523646286747E-4</v>
      </c>
      <c r="AG76" s="219">
        <v>0</v>
      </c>
      <c r="AH76" s="74"/>
      <c r="AI76" s="211">
        <v>0</v>
      </c>
      <c r="AJ76" s="211">
        <v>0</v>
      </c>
      <c r="AK76" s="211">
        <v>1</v>
      </c>
      <c r="AL76" s="211">
        <v>0</v>
      </c>
      <c r="AM76" s="211">
        <v>0</v>
      </c>
      <c r="AN76" s="211">
        <v>0</v>
      </c>
      <c r="AO76" s="211">
        <v>0</v>
      </c>
      <c r="AP76" s="211">
        <v>0</v>
      </c>
      <c r="AQ76" s="211">
        <v>0</v>
      </c>
      <c r="AR76" s="231"/>
      <c r="AS76" s="211">
        <v>0</v>
      </c>
      <c r="AT76" s="211">
        <v>0</v>
      </c>
      <c r="AU76" s="211">
        <v>0</v>
      </c>
      <c r="AV76" s="211">
        <v>0</v>
      </c>
      <c r="AW76" s="211">
        <v>0</v>
      </c>
      <c r="AX76" s="211">
        <v>0</v>
      </c>
      <c r="AY76" s="211">
        <v>0</v>
      </c>
      <c r="AZ76" s="211">
        <v>0</v>
      </c>
      <c r="BA76" s="211">
        <v>0</v>
      </c>
      <c r="BB76" s="211">
        <v>0</v>
      </c>
      <c r="BC76" s="211">
        <v>0</v>
      </c>
      <c r="BD76" s="211">
        <v>0</v>
      </c>
      <c r="BE76" s="211">
        <v>1</v>
      </c>
      <c r="BF76" s="211">
        <v>0</v>
      </c>
      <c r="BG76" s="211">
        <v>0</v>
      </c>
      <c r="BH76" s="211">
        <v>0</v>
      </c>
      <c r="BI76" s="211">
        <v>0</v>
      </c>
      <c r="BJ76" s="211">
        <v>0</v>
      </c>
      <c r="BK76" s="211">
        <v>0</v>
      </c>
      <c r="BL76" s="211">
        <v>0</v>
      </c>
      <c r="BM76" s="211">
        <v>0</v>
      </c>
      <c r="BN76" s="211">
        <v>0</v>
      </c>
      <c r="BO76" s="211">
        <v>0</v>
      </c>
      <c r="BP76" s="211">
        <v>0</v>
      </c>
      <c r="BQ76" s="211">
        <v>0</v>
      </c>
      <c r="BR76" s="211">
        <v>0</v>
      </c>
      <c r="BS76" s="211">
        <v>0</v>
      </c>
      <c r="BT76" s="211">
        <v>0</v>
      </c>
      <c r="BU76" s="211">
        <v>0</v>
      </c>
      <c r="BV76" s="211">
        <v>0</v>
      </c>
      <c r="BW76" s="211">
        <v>0</v>
      </c>
      <c r="BX76" s="211">
        <v>0</v>
      </c>
      <c r="BY76" s="211">
        <v>0</v>
      </c>
      <c r="BZ76" s="211">
        <v>0</v>
      </c>
      <c r="CA76" s="211">
        <v>0</v>
      </c>
      <c r="CB76" s="211">
        <v>0</v>
      </c>
      <c r="CC76" s="211">
        <v>0</v>
      </c>
      <c r="CD76" s="211">
        <v>0</v>
      </c>
      <c r="CE76" s="211">
        <v>0</v>
      </c>
      <c r="CF76" s="211">
        <v>0</v>
      </c>
      <c r="CG76" s="211"/>
      <c r="CH76" s="211"/>
      <c r="CI76" s="211"/>
      <c r="CJ76" s="211"/>
      <c r="CK76" s="211"/>
      <c r="CL76" s="211"/>
      <c r="CM76" s="211"/>
      <c r="CN76" s="211"/>
      <c r="CO76" s="211"/>
      <c r="CP76" s="211"/>
      <c r="CQ76" s="151" t="str">
        <f t="shared" si="8"/>
        <v/>
      </c>
      <c r="CR76" s="147"/>
    </row>
    <row r="77" spans="1:96" x14ac:dyDescent="0.2">
      <c r="A77" s="229"/>
      <c r="B77" s="201">
        <f t="shared" si="9"/>
        <v>68</v>
      </c>
      <c r="C77" s="238" t="s">
        <v>548</v>
      </c>
      <c r="D77" s="212" t="s">
        <v>439</v>
      </c>
      <c r="F77" s="212" t="s">
        <v>2</v>
      </c>
      <c r="G77" s="214"/>
      <c r="H77" s="73"/>
      <c r="I77" s="230">
        <v>30.367049999999999</v>
      </c>
      <c r="J77" s="230"/>
      <c r="K77" s="223"/>
      <c r="L77" s="223"/>
      <c r="M77" s="223"/>
      <c r="N77" s="223"/>
      <c r="O77" s="223"/>
      <c r="P77" s="73"/>
      <c r="Q77" s="215"/>
      <c r="R77" s="215"/>
      <c r="S77" s="215"/>
      <c r="T77" s="215"/>
      <c r="U77" s="215"/>
      <c r="V77" s="215"/>
      <c r="W77" s="215"/>
      <c r="X77" s="74"/>
      <c r="Y77" s="216">
        <v>1</v>
      </c>
      <c r="Z77" s="216">
        <v>0</v>
      </c>
      <c r="AA77" s="216">
        <v>0</v>
      </c>
      <c r="AB77" s="150" t="str">
        <f t="shared" si="7"/>
        <v/>
      </c>
      <c r="AC77" s="217" t="s">
        <v>7</v>
      </c>
      <c r="AD77" s="217" t="s">
        <v>8</v>
      </c>
      <c r="AE77" s="74"/>
      <c r="AF77" s="219">
        <v>8.9629275714088352E-5</v>
      </c>
      <c r="AG77" s="219">
        <v>0</v>
      </c>
      <c r="AH77" s="74"/>
      <c r="AI77" s="211">
        <v>0</v>
      </c>
      <c r="AJ77" s="211">
        <v>0</v>
      </c>
      <c r="AK77" s="211">
        <v>0</v>
      </c>
      <c r="AL77" s="211">
        <v>1</v>
      </c>
      <c r="AM77" s="211">
        <v>0</v>
      </c>
      <c r="AN77" s="211">
        <v>0</v>
      </c>
      <c r="AO77" s="211">
        <v>0</v>
      </c>
      <c r="AP77" s="211">
        <v>0</v>
      </c>
      <c r="AQ77" s="211">
        <v>0</v>
      </c>
      <c r="AR77" s="231"/>
      <c r="AS77" s="211">
        <v>0</v>
      </c>
      <c r="AT77" s="211">
        <v>0</v>
      </c>
      <c r="AU77" s="211">
        <v>0</v>
      </c>
      <c r="AV77" s="211">
        <v>0</v>
      </c>
      <c r="AW77" s="211">
        <v>0</v>
      </c>
      <c r="AX77" s="211">
        <v>0</v>
      </c>
      <c r="AY77" s="211">
        <v>0</v>
      </c>
      <c r="AZ77" s="211">
        <v>0</v>
      </c>
      <c r="BA77" s="211">
        <v>0</v>
      </c>
      <c r="BB77" s="211">
        <v>0</v>
      </c>
      <c r="BC77" s="211">
        <v>0</v>
      </c>
      <c r="BD77" s="211">
        <v>1</v>
      </c>
      <c r="BE77" s="211">
        <v>0</v>
      </c>
      <c r="BF77" s="211">
        <v>0</v>
      </c>
      <c r="BG77" s="211">
        <v>0</v>
      </c>
      <c r="BH77" s="211">
        <v>0</v>
      </c>
      <c r="BI77" s="211">
        <v>0</v>
      </c>
      <c r="BJ77" s="211">
        <v>0</v>
      </c>
      <c r="BK77" s="211">
        <v>0</v>
      </c>
      <c r="BL77" s="211">
        <v>0</v>
      </c>
      <c r="BM77" s="211">
        <v>0</v>
      </c>
      <c r="BN77" s="211">
        <v>0</v>
      </c>
      <c r="BO77" s="211">
        <v>0</v>
      </c>
      <c r="BP77" s="211">
        <v>0</v>
      </c>
      <c r="BQ77" s="211">
        <v>0</v>
      </c>
      <c r="BR77" s="211">
        <v>0</v>
      </c>
      <c r="BS77" s="211">
        <v>0</v>
      </c>
      <c r="BT77" s="211">
        <v>0</v>
      </c>
      <c r="BU77" s="211">
        <v>0</v>
      </c>
      <c r="BV77" s="211">
        <v>0</v>
      </c>
      <c r="BW77" s="211">
        <v>0</v>
      </c>
      <c r="BX77" s="211">
        <v>0</v>
      </c>
      <c r="BY77" s="211">
        <v>0</v>
      </c>
      <c r="BZ77" s="211">
        <v>0</v>
      </c>
      <c r="CA77" s="211">
        <v>0</v>
      </c>
      <c r="CB77" s="211">
        <v>0</v>
      </c>
      <c r="CC77" s="211">
        <v>0</v>
      </c>
      <c r="CD77" s="211">
        <v>0</v>
      </c>
      <c r="CE77" s="211">
        <v>0</v>
      </c>
      <c r="CF77" s="211">
        <v>0</v>
      </c>
      <c r="CG77" s="211"/>
      <c r="CH77" s="211"/>
      <c r="CI77" s="211"/>
      <c r="CJ77" s="211"/>
      <c r="CK77" s="211"/>
      <c r="CL77" s="211"/>
      <c r="CM77" s="211"/>
      <c r="CN77" s="211"/>
      <c r="CO77" s="211"/>
      <c r="CP77" s="211"/>
      <c r="CQ77" s="151" t="str">
        <f t="shared" si="8"/>
        <v/>
      </c>
      <c r="CR77" s="147"/>
    </row>
    <row r="78" spans="1:96" x14ac:dyDescent="0.2">
      <c r="A78" s="229"/>
      <c r="B78" s="201">
        <f t="shared" si="9"/>
        <v>69</v>
      </c>
      <c r="C78" s="238" t="s">
        <v>549</v>
      </c>
      <c r="D78" s="212" t="s">
        <v>440</v>
      </c>
      <c r="F78" s="212" t="s">
        <v>10</v>
      </c>
      <c r="G78" s="214"/>
      <c r="H78" s="73"/>
      <c r="I78" s="230">
        <v>887.18461000000002</v>
      </c>
      <c r="J78" s="230"/>
      <c r="K78" s="223"/>
      <c r="L78" s="223"/>
      <c r="M78" s="223"/>
      <c r="N78" s="223"/>
      <c r="O78" s="223"/>
      <c r="P78" s="73"/>
      <c r="Q78" s="215"/>
      <c r="R78" s="215"/>
      <c r="S78" s="215"/>
      <c r="T78" s="215"/>
      <c r="U78" s="215"/>
      <c r="V78" s="215"/>
      <c r="W78" s="215"/>
      <c r="X78" s="74"/>
      <c r="Y78" s="216">
        <v>0.41741607758502486</v>
      </c>
      <c r="Z78" s="216">
        <v>0.31835428254329168</v>
      </c>
      <c r="AA78" s="216">
        <v>0.26422963987168352</v>
      </c>
      <c r="AB78" s="150" t="str">
        <f t="shared" si="7"/>
        <v/>
      </c>
      <c r="AC78" s="217" t="s">
        <v>7</v>
      </c>
      <c r="AD78" s="217" t="s">
        <v>8</v>
      </c>
      <c r="AE78" s="74"/>
      <c r="AF78" s="219">
        <v>3.0803589665443199E-3</v>
      </c>
      <c r="AG78" s="219">
        <v>0</v>
      </c>
      <c r="AH78" s="74"/>
      <c r="AI78" s="211">
        <v>0</v>
      </c>
      <c r="AJ78" s="211">
        <v>0</v>
      </c>
      <c r="AK78" s="211">
        <v>1</v>
      </c>
      <c r="AL78" s="211">
        <v>0</v>
      </c>
      <c r="AM78" s="211">
        <v>0</v>
      </c>
      <c r="AN78" s="211">
        <v>0</v>
      </c>
      <c r="AO78" s="211">
        <v>0</v>
      </c>
      <c r="AP78" s="211">
        <v>0</v>
      </c>
      <c r="AQ78" s="211">
        <v>0</v>
      </c>
      <c r="AR78" s="231"/>
      <c r="AS78" s="211">
        <v>0</v>
      </c>
      <c r="AT78" s="211">
        <v>0</v>
      </c>
      <c r="AU78" s="211">
        <v>0</v>
      </c>
      <c r="AV78" s="211">
        <v>0</v>
      </c>
      <c r="AW78" s="211">
        <v>0</v>
      </c>
      <c r="AX78" s="211">
        <v>0</v>
      </c>
      <c r="AY78" s="211">
        <v>0</v>
      </c>
      <c r="AZ78" s="211">
        <v>0</v>
      </c>
      <c r="BA78" s="211">
        <v>0</v>
      </c>
      <c r="BB78" s="211">
        <v>0</v>
      </c>
      <c r="BC78" s="211">
        <v>0</v>
      </c>
      <c r="BD78" s="211">
        <v>1</v>
      </c>
      <c r="BE78" s="211">
        <v>0</v>
      </c>
      <c r="BF78" s="211">
        <v>0</v>
      </c>
      <c r="BG78" s="211">
        <v>0</v>
      </c>
      <c r="BH78" s="211">
        <v>0</v>
      </c>
      <c r="BI78" s="211">
        <v>0</v>
      </c>
      <c r="BJ78" s="211">
        <v>0</v>
      </c>
      <c r="BK78" s="211">
        <v>0</v>
      </c>
      <c r="BL78" s="211">
        <v>0</v>
      </c>
      <c r="BM78" s="211">
        <v>0</v>
      </c>
      <c r="BN78" s="211">
        <v>0</v>
      </c>
      <c r="BO78" s="211">
        <v>0</v>
      </c>
      <c r="BP78" s="211">
        <v>0</v>
      </c>
      <c r="BQ78" s="211">
        <v>0</v>
      </c>
      <c r="BR78" s="211">
        <v>0</v>
      </c>
      <c r="BS78" s="211">
        <v>0</v>
      </c>
      <c r="BT78" s="211">
        <v>0</v>
      </c>
      <c r="BU78" s="211">
        <v>0</v>
      </c>
      <c r="BV78" s="211">
        <v>0</v>
      </c>
      <c r="BW78" s="211">
        <v>0</v>
      </c>
      <c r="BX78" s="211">
        <v>0</v>
      </c>
      <c r="BY78" s="211">
        <v>0</v>
      </c>
      <c r="BZ78" s="211">
        <v>0</v>
      </c>
      <c r="CA78" s="211">
        <v>0</v>
      </c>
      <c r="CB78" s="211">
        <v>0</v>
      </c>
      <c r="CC78" s="211">
        <v>0</v>
      </c>
      <c r="CD78" s="211">
        <v>0</v>
      </c>
      <c r="CE78" s="211">
        <v>0</v>
      </c>
      <c r="CF78" s="211">
        <v>0</v>
      </c>
      <c r="CG78" s="211"/>
      <c r="CH78" s="211"/>
      <c r="CI78" s="211"/>
      <c r="CJ78" s="211"/>
      <c r="CK78" s="211"/>
      <c r="CL78" s="211"/>
      <c r="CM78" s="211"/>
      <c r="CN78" s="211"/>
      <c r="CO78" s="211"/>
      <c r="CP78" s="211"/>
      <c r="CQ78" s="151" t="str">
        <f t="shared" si="8"/>
        <v/>
      </c>
      <c r="CR78" s="147"/>
    </row>
    <row r="79" spans="1:96" x14ac:dyDescent="0.2">
      <c r="A79" s="229"/>
      <c r="B79" s="201">
        <f t="shared" si="9"/>
        <v>70</v>
      </c>
      <c r="C79" s="238" t="s">
        <v>549</v>
      </c>
      <c r="D79" s="212" t="s">
        <v>440</v>
      </c>
      <c r="F79" s="212" t="s">
        <v>10</v>
      </c>
      <c r="G79" s="214"/>
      <c r="H79" s="73"/>
      <c r="I79" s="230">
        <v>1789.15282</v>
      </c>
      <c r="J79" s="230"/>
      <c r="K79" s="223"/>
      <c r="L79" s="223"/>
      <c r="M79" s="223"/>
      <c r="N79" s="223"/>
      <c r="O79" s="223"/>
      <c r="P79" s="73"/>
      <c r="Q79" s="215"/>
      <c r="R79" s="215"/>
      <c r="S79" s="215"/>
      <c r="T79" s="215"/>
      <c r="U79" s="215"/>
      <c r="V79" s="215"/>
      <c r="W79" s="215"/>
      <c r="X79" s="74"/>
      <c r="Y79" s="216">
        <v>0.4135017097086206</v>
      </c>
      <c r="Z79" s="216">
        <v>0.33551272048410041</v>
      </c>
      <c r="AA79" s="216">
        <v>0.25098556980727899</v>
      </c>
      <c r="AB79" s="150" t="str">
        <f t="shared" si="7"/>
        <v/>
      </c>
      <c r="AC79" s="217" t="s">
        <v>7</v>
      </c>
      <c r="AD79" s="217" t="s">
        <v>8</v>
      </c>
      <c r="AE79" s="74"/>
      <c r="AF79" s="219">
        <v>6.1222771061255014E-3</v>
      </c>
      <c r="AG79" s="219">
        <v>0</v>
      </c>
      <c r="AH79" s="74"/>
      <c r="AI79" s="211">
        <v>0</v>
      </c>
      <c r="AJ79" s="211">
        <v>0</v>
      </c>
      <c r="AK79" s="211">
        <v>1</v>
      </c>
      <c r="AL79" s="211">
        <v>0</v>
      </c>
      <c r="AM79" s="211">
        <v>0</v>
      </c>
      <c r="AN79" s="211">
        <v>0</v>
      </c>
      <c r="AO79" s="211">
        <v>0</v>
      </c>
      <c r="AP79" s="211">
        <v>0</v>
      </c>
      <c r="AQ79" s="211">
        <v>0</v>
      </c>
      <c r="AR79" s="231"/>
      <c r="AS79" s="211">
        <v>0</v>
      </c>
      <c r="AT79" s="211">
        <v>0</v>
      </c>
      <c r="AU79" s="211">
        <v>0</v>
      </c>
      <c r="AV79" s="211">
        <v>0</v>
      </c>
      <c r="AW79" s="211">
        <v>0</v>
      </c>
      <c r="AX79" s="211">
        <v>0</v>
      </c>
      <c r="AY79" s="211">
        <v>0</v>
      </c>
      <c r="AZ79" s="211">
        <v>0</v>
      </c>
      <c r="BA79" s="211">
        <v>0</v>
      </c>
      <c r="BB79" s="211">
        <v>0</v>
      </c>
      <c r="BC79" s="211">
        <v>0</v>
      </c>
      <c r="BD79" s="211">
        <v>1</v>
      </c>
      <c r="BE79" s="211">
        <v>0</v>
      </c>
      <c r="BF79" s="211">
        <v>0</v>
      </c>
      <c r="BG79" s="211">
        <v>0</v>
      </c>
      <c r="BH79" s="211">
        <v>0</v>
      </c>
      <c r="BI79" s="211">
        <v>0</v>
      </c>
      <c r="BJ79" s="211">
        <v>0</v>
      </c>
      <c r="BK79" s="211">
        <v>0</v>
      </c>
      <c r="BL79" s="211">
        <v>0</v>
      </c>
      <c r="BM79" s="211">
        <v>0</v>
      </c>
      <c r="BN79" s="211">
        <v>0</v>
      </c>
      <c r="BO79" s="211">
        <v>0</v>
      </c>
      <c r="BP79" s="211">
        <v>0</v>
      </c>
      <c r="BQ79" s="211">
        <v>0</v>
      </c>
      <c r="BR79" s="211">
        <v>0</v>
      </c>
      <c r="BS79" s="211">
        <v>0</v>
      </c>
      <c r="BT79" s="211">
        <v>0</v>
      </c>
      <c r="BU79" s="211">
        <v>0</v>
      </c>
      <c r="BV79" s="211">
        <v>0</v>
      </c>
      <c r="BW79" s="211">
        <v>0</v>
      </c>
      <c r="BX79" s="211">
        <v>0</v>
      </c>
      <c r="BY79" s="211">
        <v>0</v>
      </c>
      <c r="BZ79" s="211">
        <v>0</v>
      </c>
      <c r="CA79" s="211">
        <v>0</v>
      </c>
      <c r="CB79" s="211">
        <v>0</v>
      </c>
      <c r="CC79" s="211">
        <v>0</v>
      </c>
      <c r="CD79" s="211">
        <v>0</v>
      </c>
      <c r="CE79" s="211">
        <v>0</v>
      </c>
      <c r="CF79" s="211">
        <v>0</v>
      </c>
      <c r="CG79" s="211"/>
      <c r="CH79" s="211"/>
      <c r="CI79" s="211"/>
      <c r="CJ79" s="211"/>
      <c r="CK79" s="211"/>
      <c r="CL79" s="211"/>
      <c r="CM79" s="211"/>
      <c r="CN79" s="211"/>
      <c r="CO79" s="211"/>
      <c r="CP79" s="211"/>
      <c r="CQ79" s="151" t="str">
        <f t="shared" si="8"/>
        <v/>
      </c>
      <c r="CR79" s="147"/>
    </row>
    <row r="80" spans="1:96" x14ac:dyDescent="0.2">
      <c r="A80" s="229"/>
      <c r="B80" s="201">
        <f t="shared" si="9"/>
        <v>71</v>
      </c>
      <c r="C80" s="238" t="s">
        <v>551</v>
      </c>
      <c r="D80" s="212" t="s">
        <v>550</v>
      </c>
      <c r="F80" s="212" t="s">
        <v>9</v>
      </c>
      <c r="G80" s="214"/>
      <c r="H80" s="73"/>
      <c r="I80" s="230">
        <v>422.85576999999995</v>
      </c>
      <c r="J80" s="230"/>
      <c r="K80" s="223"/>
      <c r="L80" s="223"/>
      <c r="M80" s="223"/>
      <c r="N80" s="223"/>
      <c r="O80" s="223"/>
      <c r="P80" s="73"/>
      <c r="Q80" s="215"/>
      <c r="R80" s="215"/>
      <c r="S80" s="215"/>
      <c r="T80" s="215"/>
      <c r="U80" s="215"/>
      <c r="V80" s="215"/>
      <c r="W80" s="215"/>
      <c r="X80" s="74"/>
      <c r="Y80" s="216">
        <v>0.87895314754721221</v>
      </c>
      <c r="Z80" s="216">
        <v>1.5844646036165005E-2</v>
      </c>
      <c r="AA80" s="216">
        <v>0.10520220641662287</v>
      </c>
      <c r="AB80" s="150" t="str">
        <f t="shared" si="7"/>
        <v/>
      </c>
      <c r="AC80" s="217" t="s">
        <v>7</v>
      </c>
      <c r="AD80" s="217" t="s">
        <v>8</v>
      </c>
      <c r="AE80" s="74"/>
      <c r="AF80" s="219">
        <v>2.4920835844818132E-3</v>
      </c>
      <c r="AG80" s="219">
        <v>0</v>
      </c>
      <c r="AH80" s="74"/>
      <c r="AI80" s="211">
        <v>1</v>
      </c>
      <c r="AJ80" s="211">
        <v>0</v>
      </c>
      <c r="AK80" s="211">
        <v>0</v>
      </c>
      <c r="AL80" s="211">
        <v>0</v>
      </c>
      <c r="AM80" s="211">
        <v>0</v>
      </c>
      <c r="AN80" s="211">
        <v>0</v>
      </c>
      <c r="AO80" s="211">
        <v>0</v>
      </c>
      <c r="AP80" s="211">
        <v>0</v>
      </c>
      <c r="AQ80" s="211">
        <v>0</v>
      </c>
      <c r="AR80" s="231"/>
      <c r="AS80" s="211">
        <v>0</v>
      </c>
      <c r="AT80" s="211">
        <v>0</v>
      </c>
      <c r="AU80" s="211">
        <v>0</v>
      </c>
      <c r="AV80" s="211">
        <v>0</v>
      </c>
      <c r="AW80" s="211">
        <v>0</v>
      </c>
      <c r="AX80" s="211">
        <v>0</v>
      </c>
      <c r="AY80" s="211">
        <v>0</v>
      </c>
      <c r="AZ80" s="211">
        <v>0</v>
      </c>
      <c r="BA80" s="211">
        <v>0</v>
      </c>
      <c r="BB80" s="211">
        <v>0</v>
      </c>
      <c r="BC80" s="211">
        <v>0</v>
      </c>
      <c r="BD80" s="211">
        <v>0</v>
      </c>
      <c r="BE80" s="211">
        <v>1</v>
      </c>
      <c r="BF80" s="211">
        <v>0</v>
      </c>
      <c r="BG80" s="211">
        <v>0</v>
      </c>
      <c r="BH80" s="211">
        <v>0</v>
      </c>
      <c r="BI80" s="211">
        <v>0</v>
      </c>
      <c r="BJ80" s="211">
        <v>0</v>
      </c>
      <c r="BK80" s="211">
        <v>0</v>
      </c>
      <c r="BL80" s="211">
        <v>0</v>
      </c>
      <c r="BM80" s="211">
        <v>0</v>
      </c>
      <c r="BN80" s="211">
        <v>0</v>
      </c>
      <c r="BO80" s="211">
        <v>0</v>
      </c>
      <c r="BP80" s="211">
        <v>0</v>
      </c>
      <c r="BQ80" s="211">
        <v>0</v>
      </c>
      <c r="BR80" s="211">
        <v>0</v>
      </c>
      <c r="BS80" s="211">
        <v>0</v>
      </c>
      <c r="BT80" s="211">
        <v>0</v>
      </c>
      <c r="BU80" s="211">
        <v>0</v>
      </c>
      <c r="BV80" s="211">
        <v>0</v>
      </c>
      <c r="BW80" s="211">
        <v>0</v>
      </c>
      <c r="BX80" s="211">
        <v>0</v>
      </c>
      <c r="BY80" s="211">
        <v>0</v>
      </c>
      <c r="BZ80" s="211">
        <v>0</v>
      </c>
      <c r="CA80" s="211">
        <v>0</v>
      </c>
      <c r="CB80" s="211">
        <v>0</v>
      </c>
      <c r="CC80" s="211">
        <v>0</v>
      </c>
      <c r="CD80" s="211">
        <v>0</v>
      </c>
      <c r="CE80" s="211">
        <v>0</v>
      </c>
      <c r="CF80" s="211">
        <v>0</v>
      </c>
      <c r="CG80" s="211"/>
      <c r="CH80" s="211"/>
      <c r="CI80" s="211"/>
      <c r="CJ80" s="211"/>
      <c r="CK80" s="211"/>
      <c r="CL80" s="211"/>
      <c r="CM80" s="211"/>
      <c r="CN80" s="211"/>
      <c r="CO80" s="211"/>
      <c r="CP80" s="211"/>
      <c r="CQ80" s="151" t="str">
        <f t="shared" si="8"/>
        <v/>
      </c>
      <c r="CR80" s="147"/>
    </row>
    <row r="81" spans="1:96" x14ac:dyDescent="0.2">
      <c r="A81" s="229"/>
      <c r="B81" s="201">
        <f t="shared" si="9"/>
        <v>72</v>
      </c>
      <c r="C81" s="238" t="s">
        <v>553</v>
      </c>
      <c r="D81" s="212" t="s">
        <v>552</v>
      </c>
      <c r="F81" s="212" t="s">
        <v>9</v>
      </c>
      <c r="G81" s="214"/>
      <c r="H81" s="73"/>
      <c r="I81" s="230">
        <v>23.163219999999999</v>
      </c>
      <c r="J81" s="230"/>
      <c r="K81" s="223"/>
      <c r="L81" s="223"/>
      <c r="M81" s="223"/>
      <c r="N81" s="223"/>
      <c r="O81" s="223"/>
      <c r="P81" s="73"/>
      <c r="Q81" s="215"/>
      <c r="R81" s="215"/>
      <c r="S81" s="215"/>
      <c r="T81" s="215"/>
      <c r="U81" s="215"/>
      <c r="V81" s="215"/>
      <c r="W81" s="215"/>
      <c r="X81" s="74"/>
      <c r="Y81" s="216">
        <v>5.3331963345337997E-2</v>
      </c>
      <c r="Z81" s="216">
        <v>0.96293175128501141</v>
      </c>
      <c r="AA81" s="216">
        <v>-1.626371463034932E-2</v>
      </c>
      <c r="AB81" s="150" t="str">
        <f t="shared" si="7"/>
        <v/>
      </c>
      <c r="AC81" s="217" t="s">
        <v>7</v>
      </c>
      <c r="AD81" s="217" t="s">
        <v>8</v>
      </c>
      <c r="AE81" s="74"/>
      <c r="AF81" s="219">
        <v>1.4280687755858036E-5</v>
      </c>
      <c r="AG81" s="219">
        <v>0</v>
      </c>
      <c r="AH81" s="74"/>
      <c r="AI81" s="211">
        <v>1</v>
      </c>
      <c r="AJ81" s="211">
        <v>0</v>
      </c>
      <c r="AK81" s="211">
        <v>0</v>
      </c>
      <c r="AL81" s="211">
        <v>0</v>
      </c>
      <c r="AM81" s="211">
        <v>0</v>
      </c>
      <c r="AN81" s="211">
        <v>0</v>
      </c>
      <c r="AO81" s="211">
        <v>0</v>
      </c>
      <c r="AP81" s="211">
        <v>0</v>
      </c>
      <c r="AQ81" s="211">
        <v>0</v>
      </c>
      <c r="AR81" s="231"/>
      <c r="AS81" s="211">
        <v>0</v>
      </c>
      <c r="AT81" s="211">
        <v>0</v>
      </c>
      <c r="AU81" s="211">
        <v>0</v>
      </c>
      <c r="AV81" s="211">
        <v>0</v>
      </c>
      <c r="AW81" s="211">
        <v>-1.5211532855085841E-2</v>
      </c>
      <c r="AX81" s="211">
        <v>0</v>
      </c>
      <c r="AY81" s="211">
        <v>0</v>
      </c>
      <c r="AZ81" s="211">
        <v>0</v>
      </c>
      <c r="BA81" s="211">
        <v>0</v>
      </c>
      <c r="BB81" s="211">
        <v>0</v>
      </c>
      <c r="BC81" s="211">
        <v>0</v>
      </c>
      <c r="BD81" s="211">
        <v>0</v>
      </c>
      <c r="BE81" s="211">
        <v>1.0152115328550859</v>
      </c>
      <c r="BF81" s="211">
        <v>0</v>
      </c>
      <c r="BG81" s="211">
        <v>0</v>
      </c>
      <c r="BH81" s="211">
        <v>0</v>
      </c>
      <c r="BI81" s="211">
        <v>0</v>
      </c>
      <c r="BJ81" s="211">
        <v>0</v>
      </c>
      <c r="BK81" s="211">
        <v>0</v>
      </c>
      <c r="BL81" s="211">
        <v>0</v>
      </c>
      <c r="BM81" s="211">
        <v>0</v>
      </c>
      <c r="BN81" s="211">
        <v>0</v>
      </c>
      <c r="BO81" s="211">
        <v>0</v>
      </c>
      <c r="BP81" s="211">
        <v>0</v>
      </c>
      <c r="BQ81" s="211">
        <v>0</v>
      </c>
      <c r="BR81" s="211">
        <v>0</v>
      </c>
      <c r="BS81" s="211">
        <v>0</v>
      </c>
      <c r="BT81" s="211">
        <v>0</v>
      </c>
      <c r="BU81" s="211">
        <v>0</v>
      </c>
      <c r="BV81" s="211">
        <v>0</v>
      </c>
      <c r="BW81" s="211">
        <v>0</v>
      </c>
      <c r="BX81" s="211">
        <v>0</v>
      </c>
      <c r="BY81" s="211">
        <v>0</v>
      </c>
      <c r="BZ81" s="211">
        <v>0</v>
      </c>
      <c r="CA81" s="211">
        <v>0</v>
      </c>
      <c r="CB81" s="211">
        <v>0</v>
      </c>
      <c r="CC81" s="211">
        <v>0</v>
      </c>
      <c r="CD81" s="211">
        <v>0</v>
      </c>
      <c r="CE81" s="211">
        <v>0</v>
      </c>
      <c r="CF81" s="211">
        <v>0</v>
      </c>
      <c r="CG81" s="211"/>
      <c r="CH81" s="211"/>
      <c r="CI81" s="211"/>
      <c r="CJ81" s="211"/>
      <c r="CK81" s="211"/>
      <c r="CL81" s="211"/>
      <c r="CM81" s="211"/>
      <c r="CN81" s="211"/>
      <c r="CO81" s="211"/>
      <c r="CP81" s="211"/>
      <c r="CQ81" s="151" t="str">
        <f t="shared" si="8"/>
        <v/>
      </c>
      <c r="CR81" s="147"/>
    </row>
    <row r="82" spans="1:96" x14ac:dyDescent="0.2">
      <c r="A82" s="229"/>
      <c r="B82" s="201">
        <f t="shared" si="9"/>
        <v>73</v>
      </c>
      <c r="C82" s="238" t="s">
        <v>555</v>
      </c>
      <c r="D82" s="212" t="s">
        <v>554</v>
      </c>
      <c r="F82" s="212" t="s">
        <v>10</v>
      </c>
      <c r="G82" s="214"/>
      <c r="H82" s="73"/>
      <c r="I82" s="230">
        <v>0.47949000000000003</v>
      </c>
      <c r="J82" s="230"/>
      <c r="K82" s="223"/>
      <c r="L82" s="223"/>
      <c r="M82" s="223"/>
      <c r="N82" s="223"/>
      <c r="O82" s="223"/>
      <c r="P82" s="73"/>
      <c r="Q82" s="215"/>
      <c r="R82" s="215"/>
      <c r="S82" s="215"/>
      <c r="T82" s="215"/>
      <c r="U82" s="215"/>
      <c r="V82" s="215"/>
      <c r="W82" s="215"/>
      <c r="X82" s="74"/>
      <c r="Y82" s="216">
        <v>1</v>
      </c>
      <c r="Z82" s="216">
        <v>0</v>
      </c>
      <c r="AA82" s="216">
        <v>0</v>
      </c>
      <c r="AB82" s="150" t="str">
        <f t="shared" si="7"/>
        <v/>
      </c>
      <c r="AC82" s="217" t="s">
        <v>7</v>
      </c>
      <c r="AD82" s="217" t="s">
        <v>8</v>
      </c>
      <c r="AE82" s="74"/>
      <c r="AF82" s="219">
        <v>4.7635568369996066E-6</v>
      </c>
      <c r="AG82" s="219">
        <v>0</v>
      </c>
      <c r="AH82" s="74"/>
      <c r="AI82" s="211">
        <v>0</v>
      </c>
      <c r="AJ82" s="211">
        <v>0</v>
      </c>
      <c r="AK82" s="211">
        <v>1</v>
      </c>
      <c r="AL82" s="211">
        <v>0</v>
      </c>
      <c r="AM82" s="211">
        <v>0</v>
      </c>
      <c r="AN82" s="211">
        <v>0</v>
      </c>
      <c r="AO82" s="211">
        <v>0</v>
      </c>
      <c r="AP82" s="211">
        <v>0</v>
      </c>
      <c r="AQ82" s="211">
        <v>0</v>
      </c>
      <c r="AR82" s="231"/>
      <c r="AS82" s="211">
        <v>0</v>
      </c>
      <c r="AT82" s="211">
        <v>0</v>
      </c>
      <c r="AU82" s="211">
        <v>0</v>
      </c>
      <c r="AV82" s="211">
        <v>0</v>
      </c>
      <c r="AW82" s="211">
        <v>0</v>
      </c>
      <c r="AX82" s="211">
        <v>0</v>
      </c>
      <c r="AY82" s="211">
        <v>0</v>
      </c>
      <c r="AZ82" s="211">
        <v>0</v>
      </c>
      <c r="BA82" s="211">
        <v>0</v>
      </c>
      <c r="BB82" s="211">
        <v>0</v>
      </c>
      <c r="BC82" s="211">
        <v>0</v>
      </c>
      <c r="BD82" s="211">
        <v>0</v>
      </c>
      <c r="BE82" s="211">
        <v>1</v>
      </c>
      <c r="BF82" s="211">
        <v>0</v>
      </c>
      <c r="BG82" s="211">
        <v>0</v>
      </c>
      <c r="BH82" s="211">
        <v>0</v>
      </c>
      <c r="BI82" s="211">
        <v>0</v>
      </c>
      <c r="BJ82" s="211">
        <v>0</v>
      </c>
      <c r="BK82" s="211">
        <v>0</v>
      </c>
      <c r="BL82" s="211">
        <v>0</v>
      </c>
      <c r="BM82" s="211">
        <v>0</v>
      </c>
      <c r="BN82" s="211">
        <v>0</v>
      </c>
      <c r="BO82" s="211">
        <v>0</v>
      </c>
      <c r="BP82" s="211">
        <v>0</v>
      </c>
      <c r="BQ82" s="211">
        <v>0</v>
      </c>
      <c r="BR82" s="211">
        <v>0</v>
      </c>
      <c r="BS82" s="211">
        <v>0</v>
      </c>
      <c r="BT82" s="211">
        <v>0</v>
      </c>
      <c r="BU82" s="211">
        <v>0</v>
      </c>
      <c r="BV82" s="211">
        <v>0</v>
      </c>
      <c r="BW82" s="211">
        <v>0</v>
      </c>
      <c r="BX82" s="211">
        <v>0</v>
      </c>
      <c r="BY82" s="211">
        <v>0</v>
      </c>
      <c r="BZ82" s="211">
        <v>0</v>
      </c>
      <c r="CA82" s="211">
        <v>0</v>
      </c>
      <c r="CB82" s="211">
        <v>0</v>
      </c>
      <c r="CC82" s="211">
        <v>0</v>
      </c>
      <c r="CD82" s="211">
        <v>0</v>
      </c>
      <c r="CE82" s="211">
        <v>0</v>
      </c>
      <c r="CF82" s="211">
        <v>0</v>
      </c>
      <c r="CG82" s="211"/>
      <c r="CH82" s="211"/>
      <c r="CI82" s="211"/>
      <c r="CJ82" s="211"/>
      <c r="CK82" s="211"/>
      <c r="CL82" s="211"/>
      <c r="CM82" s="211"/>
      <c r="CN82" s="211"/>
      <c r="CO82" s="211"/>
      <c r="CP82" s="211"/>
      <c r="CQ82" s="151" t="str">
        <f t="shared" si="8"/>
        <v/>
      </c>
      <c r="CR82" s="147"/>
    </row>
    <row r="83" spans="1:96" x14ac:dyDescent="0.2">
      <c r="A83" s="229"/>
      <c r="B83" s="201">
        <f t="shared" si="9"/>
        <v>74</v>
      </c>
      <c r="C83" s="238" t="s">
        <v>555</v>
      </c>
      <c r="D83" s="212" t="s">
        <v>554</v>
      </c>
      <c r="F83" s="212" t="s">
        <v>9</v>
      </c>
      <c r="G83" s="214"/>
      <c r="H83" s="73"/>
      <c r="I83" s="230">
        <v>1.01891</v>
      </c>
      <c r="J83" s="230"/>
      <c r="K83" s="223"/>
      <c r="L83" s="223"/>
      <c r="M83" s="223"/>
      <c r="N83" s="223"/>
      <c r="O83" s="223"/>
      <c r="P83" s="73"/>
      <c r="Q83" s="215"/>
      <c r="R83" s="215"/>
      <c r="S83" s="215"/>
      <c r="T83" s="215"/>
      <c r="U83" s="215"/>
      <c r="V83" s="215"/>
      <c r="W83" s="215"/>
      <c r="X83" s="74"/>
      <c r="Y83" s="216">
        <v>1</v>
      </c>
      <c r="Z83" s="216">
        <v>0</v>
      </c>
      <c r="AA83" s="216">
        <v>0</v>
      </c>
      <c r="AB83" s="150" t="str">
        <f t="shared" si="7"/>
        <v/>
      </c>
      <c r="AC83" s="217" t="s">
        <v>7</v>
      </c>
      <c r="AD83" s="217" t="s">
        <v>8</v>
      </c>
      <c r="AE83" s="74"/>
      <c r="AF83" s="219">
        <v>1.0122602844495327E-5</v>
      </c>
      <c r="AG83" s="219">
        <v>0</v>
      </c>
      <c r="AH83" s="74"/>
      <c r="AI83" s="211">
        <v>1</v>
      </c>
      <c r="AJ83" s="211">
        <v>0</v>
      </c>
      <c r="AK83" s="211">
        <v>0</v>
      </c>
      <c r="AL83" s="211">
        <v>0</v>
      </c>
      <c r="AM83" s="211">
        <v>0</v>
      </c>
      <c r="AN83" s="211">
        <v>0</v>
      </c>
      <c r="AO83" s="211">
        <v>0</v>
      </c>
      <c r="AP83" s="211">
        <v>0</v>
      </c>
      <c r="AQ83" s="211">
        <v>0</v>
      </c>
      <c r="AR83" s="231"/>
      <c r="AS83" s="211">
        <v>0</v>
      </c>
      <c r="AT83" s="211">
        <v>0</v>
      </c>
      <c r="AU83" s="211">
        <v>0</v>
      </c>
      <c r="AV83" s="211">
        <v>0</v>
      </c>
      <c r="AW83" s="211">
        <v>0</v>
      </c>
      <c r="AX83" s="211">
        <v>0</v>
      </c>
      <c r="AY83" s="211">
        <v>0</v>
      </c>
      <c r="AZ83" s="211">
        <v>0</v>
      </c>
      <c r="BA83" s="211">
        <v>0</v>
      </c>
      <c r="BB83" s="211">
        <v>0</v>
      </c>
      <c r="BC83" s="211">
        <v>0</v>
      </c>
      <c r="BD83" s="211">
        <v>0</v>
      </c>
      <c r="BE83" s="211">
        <v>1</v>
      </c>
      <c r="BF83" s="211">
        <v>0</v>
      </c>
      <c r="BG83" s="211">
        <v>0</v>
      </c>
      <c r="BH83" s="211">
        <v>0</v>
      </c>
      <c r="BI83" s="211">
        <v>0</v>
      </c>
      <c r="BJ83" s="211">
        <v>0</v>
      </c>
      <c r="BK83" s="211">
        <v>0</v>
      </c>
      <c r="BL83" s="211">
        <v>0</v>
      </c>
      <c r="BM83" s="211">
        <v>0</v>
      </c>
      <c r="BN83" s="211">
        <v>0</v>
      </c>
      <c r="BO83" s="211">
        <v>0</v>
      </c>
      <c r="BP83" s="211">
        <v>0</v>
      </c>
      <c r="BQ83" s="211">
        <v>0</v>
      </c>
      <c r="BR83" s="211">
        <v>0</v>
      </c>
      <c r="BS83" s="211">
        <v>0</v>
      </c>
      <c r="BT83" s="211">
        <v>0</v>
      </c>
      <c r="BU83" s="211">
        <v>0</v>
      </c>
      <c r="BV83" s="211">
        <v>0</v>
      </c>
      <c r="BW83" s="211">
        <v>0</v>
      </c>
      <c r="BX83" s="211">
        <v>0</v>
      </c>
      <c r="BY83" s="211">
        <v>0</v>
      </c>
      <c r="BZ83" s="211">
        <v>0</v>
      </c>
      <c r="CA83" s="211">
        <v>0</v>
      </c>
      <c r="CB83" s="211">
        <v>0</v>
      </c>
      <c r="CC83" s="211">
        <v>0</v>
      </c>
      <c r="CD83" s="211">
        <v>0</v>
      </c>
      <c r="CE83" s="211">
        <v>0</v>
      </c>
      <c r="CF83" s="211">
        <v>0</v>
      </c>
      <c r="CG83" s="211"/>
      <c r="CH83" s="211"/>
      <c r="CI83" s="211"/>
      <c r="CJ83" s="211"/>
      <c r="CK83" s="211"/>
      <c r="CL83" s="211"/>
      <c r="CM83" s="211"/>
      <c r="CN83" s="211"/>
      <c r="CO83" s="211"/>
      <c r="CP83" s="211"/>
      <c r="CQ83" s="151" t="str">
        <f t="shared" si="8"/>
        <v/>
      </c>
      <c r="CR83" s="147"/>
    </row>
    <row r="84" spans="1:96" x14ac:dyDescent="0.2">
      <c r="A84" s="229"/>
      <c r="B84" s="201">
        <f t="shared" si="9"/>
        <v>75</v>
      </c>
      <c r="C84" s="238" t="s">
        <v>557</v>
      </c>
      <c r="D84" s="212" t="s">
        <v>556</v>
      </c>
      <c r="F84" s="212" t="s">
        <v>9</v>
      </c>
      <c r="G84" s="214"/>
      <c r="H84" s="73"/>
      <c r="I84" s="230">
        <v>93.231470000000002</v>
      </c>
      <c r="J84" s="230"/>
      <c r="K84" s="223"/>
      <c r="L84" s="223"/>
      <c r="M84" s="223"/>
      <c r="N84" s="223"/>
      <c r="O84" s="223"/>
      <c r="P84" s="73"/>
      <c r="Q84" s="215"/>
      <c r="R84" s="215"/>
      <c r="S84" s="215"/>
      <c r="T84" s="215"/>
      <c r="U84" s="215"/>
      <c r="V84" s="215"/>
      <c r="W84" s="215"/>
      <c r="X84" s="74"/>
      <c r="Y84" s="216">
        <v>0.23006705782929307</v>
      </c>
      <c r="Z84" s="216">
        <v>0.69973786748187061</v>
      </c>
      <c r="AA84" s="216">
        <v>7.019507468883629E-2</v>
      </c>
      <c r="AB84" s="150" t="str">
        <f t="shared" si="7"/>
        <v/>
      </c>
      <c r="AC84" s="217" t="s">
        <v>7</v>
      </c>
      <c r="AD84" s="217" t="s">
        <v>8</v>
      </c>
      <c r="AE84" s="74"/>
      <c r="AF84" s="219">
        <v>9.5883471809788304E-5</v>
      </c>
      <c r="AG84" s="219">
        <v>0</v>
      </c>
      <c r="AH84" s="74"/>
      <c r="AI84" s="211">
        <v>1</v>
      </c>
      <c r="AJ84" s="211">
        <v>0</v>
      </c>
      <c r="AK84" s="211">
        <v>0</v>
      </c>
      <c r="AL84" s="211">
        <v>0</v>
      </c>
      <c r="AM84" s="211">
        <v>0</v>
      </c>
      <c r="AN84" s="211">
        <v>0</v>
      </c>
      <c r="AO84" s="211">
        <v>0</v>
      </c>
      <c r="AP84" s="211">
        <v>0</v>
      </c>
      <c r="AQ84" s="211">
        <v>0</v>
      </c>
      <c r="AR84" s="231"/>
      <c r="AS84" s="211">
        <v>0</v>
      </c>
      <c r="AT84" s="211">
        <v>0</v>
      </c>
      <c r="AU84" s="211">
        <v>0</v>
      </c>
      <c r="AV84" s="211">
        <v>0</v>
      </c>
      <c r="AW84" s="211">
        <v>0</v>
      </c>
      <c r="AX84" s="211">
        <v>0</v>
      </c>
      <c r="AY84" s="211">
        <v>0</v>
      </c>
      <c r="AZ84" s="211">
        <v>0</v>
      </c>
      <c r="BA84" s="211">
        <v>0</v>
      </c>
      <c r="BB84" s="211">
        <v>0</v>
      </c>
      <c r="BC84" s="211">
        <v>0</v>
      </c>
      <c r="BD84" s="211">
        <v>1</v>
      </c>
      <c r="BE84" s="211">
        <v>0</v>
      </c>
      <c r="BF84" s="211">
        <v>0</v>
      </c>
      <c r="BG84" s="211">
        <v>0</v>
      </c>
      <c r="BH84" s="211">
        <v>0</v>
      </c>
      <c r="BI84" s="211">
        <v>0</v>
      </c>
      <c r="BJ84" s="211">
        <v>0</v>
      </c>
      <c r="BK84" s="211">
        <v>0</v>
      </c>
      <c r="BL84" s="211">
        <v>0</v>
      </c>
      <c r="BM84" s="211">
        <v>0</v>
      </c>
      <c r="BN84" s="211">
        <v>0</v>
      </c>
      <c r="BO84" s="211">
        <v>0</v>
      </c>
      <c r="BP84" s="211">
        <v>0</v>
      </c>
      <c r="BQ84" s="211">
        <v>0</v>
      </c>
      <c r="BR84" s="211">
        <v>0</v>
      </c>
      <c r="BS84" s="211">
        <v>0</v>
      </c>
      <c r="BT84" s="211">
        <v>0</v>
      </c>
      <c r="BU84" s="211">
        <v>0</v>
      </c>
      <c r="BV84" s="211">
        <v>0</v>
      </c>
      <c r="BW84" s="211">
        <v>0</v>
      </c>
      <c r="BX84" s="211">
        <v>0</v>
      </c>
      <c r="BY84" s="211">
        <v>0</v>
      </c>
      <c r="BZ84" s="211">
        <v>0</v>
      </c>
      <c r="CA84" s="211">
        <v>0</v>
      </c>
      <c r="CB84" s="211">
        <v>0</v>
      </c>
      <c r="CC84" s="211">
        <v>0</v>
      </c>
      <c r="CD84" s="211">
        <v>0</v>
      </c>
      <c r="CE84" s="211">
        <v>0</v>
      </c>
      <c r="CF84" s="211">
        <v>0</v>
      </c>
      <c r="CG84" s="211"/>
      <c r="CH84" s="211"/>
      <c r="CI84" s="211"/>
      <c r="CJ84" s="211"/>
      <c r="CK84" s="211"/>
      <c r="CL84" s="211"/>
      <c r="CM84" s="211"/>
      <c r="CN84" s="211"/>
      <c r="CO84" s="211"/>
      <c r="CP84" s="211"/>
      <c r="CQ84" s="151" t="str">
        <f t="shared" si="8"/>
        <v/>
      </c>
      <c r="CR84" s="147"/>
    </row>
    <row r="85" spans="1:96" x14ac:dyDescent="0.2">
      <c r="A85" s="229"/>
      <c r="B85" s="201">
        <f t="shared" si="9"/>
        <v>76</v>
      </c>
      <c r="C85" s="238" t="s">
        <v>558</v>
      </c>
      <c r="D85" s="212" t="s">
        <v>441</v>
      </c>
      <c r="F85" s="212" t="s">
        <v>9</v>
      </c>
      <c r="G85" s="214"/>
      <c r="H85" s="73"/>
      <c r="I85" s="230">
        <v>1886.3795799999998</v>
      </c>
      <c r="J85" s="230"/>
      <c r="K85" s="223"/>
      <c r="L85" s="223"/>
      <c r="M85" s="223"/>
      <c r="N85" s="223"/>
      <c r="O85" s="223"/>
      <c r="P85" s="73"/>
      <c r="Q85" s="215"/>
      <c r="R85" s="215"/>
      <c r="S85" s="215"/>
      <c r="T85" s="215"/>
      <c r="U85" s="215"/>
      <c r="V85" s="215"/>
      <c r="W85" s="215"/>
      <c r="X85" s="74"/>
      <c r="Y85" s="216">
        <v>0.63093092324504496</v>
      </c>
      <c r="Z85" s="216">
        <v>0.24896737908920749</v>
      </c>
      <c r="AA85" s="216">
        <v>0.12010169766574763</v>
      </c>
      <c r="AB85" s="150" t="str">
        <f t="shared" si="7"/>
        <v/>
      </c>
      <c r="AC85" s="217" t="s">
        <v>7</v>
      </c>
      <c r="AD85" s="217" t="s">
        <v>8</v>
      </c>
      <c r="AE85" s="74"/>
      <c r="AF85" s="219">
        <v>8.0473687207684389E-3</v>
      </c>
      <c r="AG85" s="219">
        <v>0</v>
      </c>
      <c r="AH85" s="74"/>
      <c r="AI85" s="211">
        <v>1</v>
      </c>
      <c r="AJ85" s="211">
        <v>0</v>
      </c>
      <c r="AK85" s="211">
        <v>0</v>
      </c>
      <c r="AL85" s="211">
        <v>0</v>
      </c>
      <c r="AM85" s="211">
        <v>0</v>
      </c>
      <c r="AN85" s="211">
        <v>0</v>
      </c>
      <c r="AO85" s="211">
        <v>0</v>
      </c>
      <c r="AP85" s="211">
        <v>0</v>
      </c>
      <c r="AQ85" s="211">
        <v>0</v>
      </c>
      <c r="AR85" s="231"/>
      <c r="AS85" s="211">
        <v>0.29589999160524572</v>
      </c>
      <c r="AT85" s="211">
        <v>0</v>
      </c>
      <c r="AU85" s="211">
        <v>0.11509999751366128</v>
      </c>
      <c r="AV85" s="211">
        <v>0</v>
      </c>
      <c r="AW85" s="211">
        <v>0</v>
      </c>
      <c r="AX85" s="211">
        <v>0</v>
      </c>
      <c r="AY85" s="211">
        <v>0</v>
      </c>
      <c r="AZ85" s="211">
        <v>0</v>
      </c>
      <c r="BA85" s="211">
        <v>0</v>
      </c>
      <c r="BB85" s="211">
        <v>0</v>
      </c>
      <c r="BC85" s="211">
        <v>0</v>
      </c>
      <c r="BD85" s="211">
        <v>0</v>
      </c>
      <c r="BE85" s="211">
        <v>0.58900001088109299</v>
      </c>
      <c r="BF85" s="211">
        <v>0</v>
      </c>
      <c r="BG85" s="211">
        <v>0</v>
      </c>
      <c r="BH85" s="211">
        <v>0</v>
      </c>
      <c r="BI85" s="211">
        <v>0</v>
      </c>
      <c r="BJ85" s="211">
        <v>0</v>
      </c>
      <c r="BK85" s="211">
        <v>0</v>
      </c>
      <c r="BL85" s="211">
        <v>0</v>
      </c>
      <c r="BM85" s="211">
        <v>0</v>
      </c>
      <c r="BN85" s="211">
        <v>0</v>
      </c>
      <c r="BO85" s="211">
        <v>0</v>
      </c>
      <c r="BP85" s="211">
        <v>0</v>
      </c>
      <c r="BQ85" s="211">
        <v>0</v>
      </c>
      <c r="BR85" s="211">
        <v>0</v>
      </c>
      <c r="BS85" s="211">
        <v>0</v>
      </c>
      <c r="BT85" s="211">
        <v>0</v>
      </c>
      <c r="BU85" s="211">
        <v>0</v>
      </c>
      <c r="BV85" s="211">
        <v>0</v>
      </c>
      <c r="BW85" s="211">
        <v>0</v>
      </c>
      <c r="BX85" s="211">
        <v>0</v>
      </c>
      <c r="BY85" s="211">
        <v>0</v>
      </c>
      <c r="BZ85" s="211">
        <v>0</v>
      </c>
      <c r="CA85" s="211">
        <v>0</v>
      </c>
      <c r="CB85" s="211">
        <v>0</v>
      </c>
      <c r="CC85" s="211">
        <v>0</v>
      </c>
      <c r="CD85" s="211">
        <v>0</v>
      </c>
      <c r="CE85" s="211">
        <v>0</v>
      </c>
      <c r="CF85" s="211">
        <v>0</v>
      </c>
      <c r="CG85" s="211"/>
      <c r="CH85" s="211"/>
      <c r="CI85" s="211"/>
      <c r="CJ85" s="211"/>
      <c r="CK85" s="211"/>
      <c r="CL85" s="211"/>
      <c r="CM85" s="211"/>
      <c r="CN85" s="211"/>
      <c r="CO85" s="211"/>
      <c r="CP85" s="211"/>
      <c r="CQ85" s="151" t="str">
        <f t="shared" si="8"/>
        <v/>
      </c>
      <c r="CR85" s="147"/>
    </row>
    <row r="86" spans="1:96" x14ac:dyDescent="0.2">
      <c r="A86" s="229"/>
      <c r="B86" s="201">
        <f t="shared" si="9"/>
        <v>77</v>
      </c>
      <c r="C86" s="238" t="s">
        <v>560</v>
      </c>
      <c r="D86" s="212" t="s">
        <v>559</v>
      </c>
      <c r="F86" s="212" t="s">
        <v>9</v>
      </c>
      <c r="G86" s="214"/>
      <c r="H86" s="73"/>
      <c r="I86" s="230">
        <v>1.33752</v>
      </c>
      <c r="J86" s="230"/>
      <c r="K86" s="223"/>
      <c r="L86" s="223"/>
      <c r="M86" s="223"/>
      <c r="N86" s="223"/>
      <c r="O86" s="223"/>
      <c r="P86" s="73"/>
      <c r="Q86" s="215"/>
      <c r="R86" s="215"/>
      <c r="S86" s="215"/>
      <c r="T86" s="215"/>
      <c r="U86" s="215"/>
      <c r="V86" s="215"/>
      <c r="W86" s="215"/>
      <c r="X86" s="74"/>
      <c r="Y86" s="216">
        <v>1</v>
      </c>
      <c r="Z86" s="216">
        <v>0</v>
      </c>
      <c r="AA86" s="216">
        <v>0</v>
      </c>
      <c r="AB86" s="150" t="str">
        <f t="shared" si="7"/>
        <v/>
      </c>
      <c r="AC86" s="217" t="s">
        <v>7</v>
      </c>
      <c r="AD86" s="217" t="s">
        <v>8</v>
      </c>
      <c r="AE86" s="74"/>
      <c r="AF86" s="219">
        <v>6.8007519396577709E-7</v>
      </c>
      <c r="AG86" s="219">
        <v>0</v>
      </c>
      <c r="AH86" s="74"/>
      <c r="AI86" s="211">
        <v>1</v>
      </c>
      <c r="AJ86" s="211">
        <v>0</v>
      </c>
      <c r="AK86" s="211">
        <v>0</v>
      </c>
      <c r="AL86" s="211">
        <v>0</v>
      </c>
      <c r="AM86" s="211">
        <v>0</v>
      </c>
      <c r="AN86" s="211">
        <v>0</v>
      </c>
      <c r="AO86" s="211">
        <v>0</v>
      </c>
      <c r="AP86" s="211">
        <v>0</v>
      </c>
      <c r="AQ86" s="211">
        <v>0</v>
      </c>
      <c r="AR86" s="231"/>
      <c r="AS86" s="211">
        <v>0</v>
      </c>
      <c r="AT86" s="211">
        <v>0</v>
      </c>
      <c r="AU86" s="211">
        <v>0</v>
      </c>
      <c r="AV86" s="211">
        <v>0</v>
      </c>
      <c r="AW86" s="211">
        <v>9.9991512356594203E-2</v>
      </c>
      <c r="AX86" s="211">
        <v>0</v>
      </c>
      <c r="AY86" s="211">
        <v>0</v>
      </c>
      <c r="AZ86" s="211">
        <v>0</v>
      </c>
      <c r="BA86" s="211">
        <v>0</v>
      </c>
      <c r="BB86" s="211">
        <v>0</v>
      </c>
      <c r="BC86" s="211">
        <v>0</v>
      </c>
      <c r="BD86" s="211">
        <v>0.60000565842893716</v>
      </c>
      <c r="BE86" s="211">
        <v>0.30000282921446858</v>
      </c>
      <c r="BF86" s="211">
        <v>0</v>
      </c>
      <c r="BG86" s="211">
        <v>0</v>
      </c>
      <c r="BH86" s="211">
        <v>0</v>
      </c>
      <c r="BI86" s="211">
        <v>0</v>
      </c>
      <c r="BJ86" s="211">
        <v>0</v>
      </c>
      <c r="BK86" s="211">
        <v>0</v>
      </c>
      <c r="BL86" s="211">
        <v>0</v>
      </c>
      <c r="BM86" s="211">
        <v>0</v>
      </c>
      <c r="BN86" s="211">
        <v>0</v>
      </c>
      <c r="BO86" s="211">
        <v>0</v>
      </c>
      <c r="BP86" s="211">
        <v>0</v>
      </c>
      <c r="BQ86" s="211">
        <v>0</v>
      </c>
      <c r="BR86" s="211">
        <v>0</v>
      </c>
      <c r="BS86" s="211">
        <v>0</v>
      </c>
      <c r="BT86" s="211">
        <v>0</v>
      </c>
      <c r="BU86" s="211">
        <v>0</v>
      </c>
      <c r="BV86" s="211">
        <v>0</v>
      </c>
      <c r="BW86" s="211">
        <v>0</v>
      </c>
      <c r="BX86" s="211">
        <v>0</v>
      </c>
      <c r="BY86" s="211">
        <v>0</v>
      </c>
      <c r="BZ86" s="211">
        <v>0</v>
      </c>
      <c r="CA86" s="211">
        <v>0</v>
      </c>
      <c r="CB86" s="211">
        <v>0</v>
      </c>
      <c r="CC86" s="211">
        <v>0</v>
      </c>
      <c r="CD86" s="211">
        <v>0</v>
      </c>
      <c r="CE86" s="211">
        <v>0</v>
      </c>
      <c r="CF86" s="211">
        <v>0</v>
      </c>
      <c r="CG86" s="211"/>
      <c r="CH86" s="211"/>
      <c r="CI86" s="211"/>
      <c r="CJ86" s="211"/>
      <c r="CK86" s="211"/>
      <c r="CL86" s="211"/>
      <c r="CM86" s="211"/>
      <c r="CN86" s="211"/>
      <c r="CO86" s="211"/>
      <c r="CP86" s="211"/>
      <c r="CQ86" s="151" t="str">
        <f t="shared" si="8"/>
        <v/>
      </c>
      <c r="CR86" s="147"/>
    </row>
    <row r="87" spans="1:96" x14ac:dyDescent="0.2">
      <c r="A87" s="229"/>
      <c r="B87" s="201">
        <f t="shared" si="9"/>
        <v>78</v>
      </c>
      <c r="C87" s="238" t="s">
        <v>455</v>
      </c>
      <c r="D87" s="212" t="s">
        <v>454</v>
      </c>
      <c r="F87" s="212" t="s">
        <v>9</v>
      </c>
      <c r="G87" s="214"/>
      <c r="H87" s="73"/>
      <c r="I87" s="230">
        <v>0.91903000000000001</v>
      </c>
      <c r="J87" s="230"/>
      <c r="K87" s="223"/>
      <c r="L87" s="223"/>
      <c r="M87" s="223"/>
      <c r="N87" s="223"/>
      <c r="O87" s="223"/>
      <c r="P87" s="73"/>
      <c r="Q87" s="215"/>
      <c r="R87" s="215"/>
      <c r="S87" s="215"/>
      <c r="T87" s="215"/>
      <c r="U87" s="215"/>
      <c r="V87" s="215"/>
      <c r="W87" s="215"/>
      <c r="X87" s="74"/>
      <c r="Y87" s="216">
        <v>1</v>
      </c>
      <c r="Z87" s="216">
        <v>0</v>
      </c>
      <c r="AA87" s="216">
        <v>0</v>
      </c>
      <c r="AB87" s="150" t="str">
        <f t="shared" si="7"/>
        <v/>
      </c>
      <c r="AC87" s="217" t="s">
        <v>7</v>
      </c>
      <c r="AD87" s="217" t="s">
        <v>8</v>
      </c>
      <c r="AE87" s="74"/>
      <c r="AF87" s="219">
        <v>3.6674146698448052E-6</v>
      </c>
      <c r="AG87" s="219">
        <v>0</v>
      </c>
      <c r="AH87" s="74"/>
      <c r="AI87" s="211">
        <v>1</v>
      </c>
      <c r="AJ87" s="211">
        <v>0</v>
      </c>
      <c r="AK87" s="211">
        <v>0</v>
      </c>
      <c r="AL87" s="211">
        <v>0</v>
      </c>
      <c r="AM87" s="211">
        <v>0</v>
      </c>
      <c r="AN87" s="211">
        <v>0</v>
      </c>
      <c r="AO87" s="211">
        <v>0</v>
      </c>
      <c r="AP87" s="211">
        <v>0</v>
      </c>
      <c r="AQ87" s="211">
        <v>0</v>
      </c>
      <c r="AR87" s="231"/>
      <c r="AS87" s="211">
        <v>0</v>
      </c>
      <c r="AT87" s="211">
        <v>0</v>
      </c>
      <c r="AU87" s="211">
        <v>0</v>
      </c>
      <c r="AV87" s="211">
        <v>0</v>
      </c>
      <c r="AW87" s="211">
        <v>0</v>
      </c>
      <c r="AX87" s="211">
        <v>0</v>
      </c>
      <c r="AY87" s="211">
        <v>0</v>
      </c>
      <c r="AZ87" s="211">
        <v>0</v>
      </c>
      <c r="BA87" s="211">
        <v>0</v>
      </c>
      <c r="BB87" s="211">
        <v>0</v>
      </c>
      <c r="BC87" s="211">
        <v>0</v>
      </c>
      <c r="BD87" s="211">
        <v>0</v>
      </c>
      <c r="BE87" s="211">
        <v>1</v>
      </c>
      <c r="BF87" s="211">
        <v>0</v>
      </c>
      <c r="BG87" s="211">
        <v>0</v>
      </c>
      <c r="BH87" s="211">
        <v>0</v>
      </c>
      <c r="BI87" s="211">
        <v>0</v>
      </c>
      <c r="BJ87" s="211">
        <v>0</v>
      </c>
      <c r="BK87" s="211">
        <v>0</v>
      </c>
      <c r="BL87" s="211">
        <v>0</v>
      </c>
      <c r="BM87" s="211">
        <v>0</v>
      </c>
      <c r="BN87" s="211">
        <v>0</v>
      </c>
      <c r="BO87" s="211">
        <v>0</v>
      </c>
      <c r="BP87" s="211">
        <v>0</v>
      </c>
      <c r="BQ87" s="211">
        <v>0</v>
      </c>
      <c r="BR87" s="211">
        <v>0</v>
      </c>
      <c r="BS87" s="211">
        <v>0</v>
      </c>
      <c r="BT87" s="211">
        <v>0</v>
      </c>
      <c r="BU87" s="211">
        <v>0</v>
      </c>
      <c r="BV87" s="211">
        <v>0</v>
      </c>
      <c r="BW87" s="211">
        <v>0</v>
      </c>
      <c r="BX87" s="211">
        <v>0</v>
      </c>
      <c r="BY87" s="211">
        <v>0</v>
      </c>
      <c r="BZ87" s="211">
        <v>0</v>
      </c>
      <c r="CA87" s="211">
        <v>0</v>
      </c>
      <c r="CB87" s="211">
        <v>0</v>
      </c>
      <c r="CC87" s="211">
        <v>0</v>
      </c>
      <c r="CD87" s="211">
        <v>0</v>
      </c>
      <c r="CE87" s="211">
        <v>0</v>
      </c>
      <c r="CF87" s="211">
        <v>0</v>
      </c>
      <c r="CG87" s="211"/>
      <c r="CH87" s="211"/>
      <c r="CI87" s="211"/>
      <c r="CJ87" s="211"/>
      <c r="CK87" s="211"/>
      <c r="CL87" s="211"/>
      <c r="CM87" s="211"/>
      <c r="CN87" s="211"/>
      <c r="CO87" s="211"/>
      <c r="CP87" s="211"/>
      <c r="CQ87" s="151" t="str">
        <f t="shared" si="8"/>
        <v/>
      </c>
      <c r="CR87" s="147"/>
    </row>
    <row r="88" spans="1:96" x14ac:dyDescent="0.2">
      <c r="A88" s="229"/>
      <c r="B88" s="201">
        <f t="shared" si="9"/>
        <v>79</v>
      </c>
      <c r="C88" s="238" t="s">
        <v>561</v>
      </c>
      <c r="D88" s="212" t="s">
        <v>442</v>
      </c>
      <c r="F88" s="212" t="s">
        <v>9</v>
      </c>
      <c r="G88" s="214"/>
      <c r="H88" s="73"/>
      <c r="I88" s="230">
        <v>168.08365000000001</v>
      </c>
      <c r="J88" s="230"/>
      <c r="K88" s="223"/>
      <c r="L88" s="223"/>
      <c r="M88" s="223"/>
      <c r="N88" s="223"/>
      <c r="O88" s="223"/>
      <c r="P88" s="73"/>
      <c r="Q88" s="215"/>
      <c r="R88" s="215"/>
      <c r="S88" s="215"/>
      <c r="T88" s="215"/>
      <c r="U88" s="215"/>
      <c r="V88" s="215"/>
      <c r="W88" s="215"/>
      <c r="X88" s="74"/>
      <c r="Y88" s="216">
        <v>0.82642684163510249</v>
      </c>
      <c r="Z88" s="216">
        <v>5.9780888860992733E-2</v>
      </c>
      <c r="AA88" s="216">
        <v>0.11379226950390477</v>
      </c>
      <c r="AB88" s="150" t="str">
        <f t="shared" si="7"/>
        <v/>
      </c>
      <c r="AC88" s="217" t="s">
        <v>7</v>
      </c>
      <c r="AD88" s="217" t="s">
        <v>8</v>
      </c>
      <c r="AE88" s="74"/>
      <c r="AF88" s="219">
        <v>7.5113137547695578E-4</v>
      </c>
      <c r="AG88" s="219">
        <v>0</v>
      </c>
      <c r="AH88" s="74"/>
      <c r="AI88" s="211">
        <v>1</v>
      </c>
      <c r="AJ88" s="211">
        <v>0</v>
      </c>
      <c r="AK88" s="211">
        <v>0</v>
      </c>
      <c r="AL88" s="211">
        <v>0</v>
      </c>
      <c r="AM88" s="211">
        <v>0</v>
      </c>
      <c r="AN88" s="211">
        <v>0</v>
      </c>
      <c r="AO88" s="211">
        <v>0</v>
      </c>
      <c r="AP88" s="211">
        <v>0</v>
      </c>
      <c r="AQ88" s="211">
        <v>0</v>
      </c>
      <c r="AR88" s="231"/>
      <c r="AS88" s="211">
        <v>0</v>
      </c>
      <c r="AT88" s="211">
        <v>0</v>
      </c>
      <c r="AU88" s="211">
        <v>0</v>
      </c>
      <c r="AV88" s="211">
        <v>0</v>
      </c>
      <c r="AW88" s="211">
        <v>0</v>
      </c>
      <c r="AX88" s="211">
        <v>0</v>
      </c>
      <c r="AY88" s="211">
        <v>0</v>
      </c>
      <c r="AZ88" s="211">
        <v>0</v>
      </c>
      <c r="BA88" s="211">
        <v>0</v>
      </c>
      <c r="BB88" s="211">
        <v>0</v>
      </c>
      <c r="BC88" s="211">
        <v>0</v>
      </c>
      <c r="BD88" s="211">
        <v>1</v>
      </c>
      <c r="BE88" s="211">
        <v>0</v>
      </c>
      <c r="BF88" s="211">
        <v>0</v>
      </c>
      <c r="BG88" s="211">
        <v>0</v>
      </c>
      <c r="BH88" s="211">
        <v>0</v>
      </c>
      <c r="BI88" s="211">
        <v>0</v>
      </c>
      <c r="BJ88" s="211">
        <v>0</v>
      </c>
      <c r="BK88" s="211">
        <v>0</v>
      </c>
      <c r="BL88" s="211">
        <v>0</v>
      </c>
      <c r="BM88" s="211">
        <v>0</v>
      </c>
      <c r="BN88" s="211">
        <v>0</v>
      </c>
      <c r="BO88" s="211">
        <v>0</v>
      </c>
      <c r="BP88" s="211">
        <v>0</v>
      </c>
      <c r="BQ88" s="211">
        <v>0</v>
      </c>
      <c r="BR88" s="211">
        <v>0</v>
      </c>
      <c r="BS88" s="211">
        <v>0</v>
      </c>
      <c r="BT88" s="211">
        <v>0</v>
      </c>
      <c r="BU88" s="211">
        <v>0</v>
      </c>
      <c r="BV88" s="211">
        <v>0</v>
      </c>
      <c r="BW88" s="211">
        <v>0</v>
      </c>
      <c r="BX88" s="211">
        <v>0</v>
      </c>
      <c r="BY88" s="211">
        <v>0</v>
      </c>
      <c r="BZ88" s="211">
        <v>0</v>
      </c>
      <c r="CA88" s="211">
        <v>0</v>
      </c>
      <c r="CB88" s="211">
        <v>0</v>
      </c>
      <c r="CC88" s="211">
        <v>0</v>
      </c>
      <c r="CD88" s="211">
        <v>0</v>
      </c>
      <c r="CE88" s="211">
        <v>0</v>
      </c>
      <c r="CF88" s="211">
        <v>0</v>
      </c>
      <c r="CG88" s="211"/>
      <c r="CH88" s="211"/>
      <c r="CI88" s="211"/>
      <c r="CJ88" s="211"/>
      <c r="CK88" s="211"/>
      <c r="CL88" s="211"/>
      <c r="CM88" s="211"/>
      <c r="CN88" s="211"/>
      <c r="CO88" s="211"/>
      <c r="CP88" s="211"/>
      <c r="CQ88" s="151" t="str">
        <f t="shared" si="8"/>
        <v/>
      </c>
      <c r="CR88" s="147"/>
    </row>
    <row r="89" spans="1:96" x14ac:dyDescent="0.2">
      <c r="A89" s="229"/>
      <c r="B89" s="201">
        <f t="shared" si="9"/>
        <v>80</v>
      </c>
      <c r="C89" s="238" t="s">
        <v>563</v>
      </c>
      <c r="D89" s="212" t="s">
        <v>562</v>
      </c>
      <c r="F89" s="212" t="s">
        <v>9</v>
      </c>
      <c r="G89" s="214"/>
      <c r="H89" s="73"/>
      <c r="I89" s="230">
        <v>25.79204</v>
      </c>
      <c r="J89" s="230"/>
      <c r="K89" s="223"/>
      <c r="L89" s="223"/>
      <c r="M89" s="223"/>
      <c r="N89" s="223"/>
      <c r="O89" s="223"/>
      <c r="P89" s="73"/>
      <c r="Q89" s="215"/>
      <c r="R89" s="215"/>
      <c r="S89" s="215"/>
      <c r="T89" s="215"/>
      <c r="U89" s="215"/>
      <c r="V89" s="215"/>
      <c r="W89" s="215"/>
      <c r="X89" s="74"/>
      <c r="Y89" s="216">
        <v>1</v>
      </c>
      <c r="Z89" s="216">
        <v>0</v>
      </c>
      <c r="AA89" s="216">
        <v>0</v>
      </c>
      <c r="AB89" s="150" t="str">
        <f t="shared" si="7"/>
        <v/>
      </c>
      <c r="AC89" s="217" t="s">
        <v>7</v>
      </c>
      <c r="AD89" s="217" t="s">
        <v>8</v>
      </c>
      <c r="AE89" s="74"/>
      <c r="AF89" s="219">
        <v>8.4137066883553977E-5</v>
      </c>
      <c r="AG89" s="219">
        <v>0</v>
      </c>
      <c r="AH89" s="74"/>
      <c r="AI89" s="211">
        <v>1</v>
      </c>
      <c r="AJ89" s="211">
        <v>0</v>
      </c>
      <c r="AK89" s="211">
        <v>0</v>
      </c>
      <c r="AL89" s="211">
        <v>0</v>
      </c>
      <c r="AM89" s="211">
        <v>0</v>
      </c>
      <c r="AN89" s="211">
        <v>0</v>
      </c>
      <c r="AO89" s="211">
        <v>0</v>
      </c>
      <c r="AP89" s="211">
        <v>0</v>
      </c>
      <c r="AQ89" s="211">
        <v>0</v>
      </c>
      <c r="AR89" s="231"/>
      <c r="AS89" s="211">
        <v>0</v>
      </c>
      <c r="AT89" s="211">
        <v>0</v>
      </c>
      <c r="AU89" s="211">
        <v>0</v>
      </c>
      <c r="AV89" s="211">
        <v>0</v>
      </c>
      <c r="AW89" s="211">
        <v>0</v>
      </c>
      <c r="AX89" s="211">
        <v>0</v>
      </c>
      <c r="AY89" s="211">
        <v>0</v>
      </c>
      <c r="AZ89" s="211">
        <v>0</v>
      </c>
      <c r="BA89" s="211">
        <v>0</v>
      </c>
      <c r="BB89" s="211">
        <v>0</v>
      </c>
      <c r="BC89" s="211">
        <v>0</v>
      </c>
      <c r="BD89" s="211">
        <v>0</v>
      </c>
      <c r="BE89" s="211">
        <v>1</v>
      </c>
      <c r="BF89" s="211">
        <v>0</v>
      </c>
      <c r="BG89" s="211">
        <v>0</v>
      </c>
      <c r="BH89" s="211">
        <v>0</v>
      </c>
      <c r="BI89" s="211">
        <v>0</v>
      </c>
      <c r="BJ89" s="211">
        <v>0</v>
      </c>
      <c r="BK89" s="211">
        <v>0</v>
      </c>
      <c r="BL89" s="211">
        <v>0</v>
      </c>
      <c r="BM89" s="211">
        <v>0</v>
      </c>
      <c r="BN89" s="211">
        <v>0</v>
      </c>
      <c r="BO89" s="211">
        <v>0</v>
      </c>
      <c r="BP89" s="211">
        <v>0</v>
      </c>
      <c r="BQ89" s="211">
        <v>0</v>
      </c>
      <c r="BR89" s="211">
        <v>0</v>
      </c>
      <c r="BS89" s="211">
        <v>0</v>
      </c>
      <c r="BT89" s="211">
        <v>0</v>
      </c>
      <c r="BU89" s="211">
        <v>0</v>
      </c>
      <c r="BV89" s="211">
        <v>0</v>
      </c>
      <c r="BW89" s="211">
        <v>0</v>
      </c>
      <c r="BX89" s="211">
        <v>0</v>
      </c>
      <c r="BY89" s="211">
        <v>0</v>
      </c>
      <c r="BZ89" s="211">
        <v>0</v>
      </c>
      <c r="CA89" s="211">
        <v>0</v>
      </c>
      <c r="CB89" s="211">
        <v>0</v>
      </c>
      <c r="CC89" s="211">
        <v>0</v>
      </c>
      <c r="CD89" s="211">
        <v>0</v>
      </c>
      <c r="CE89" s="211">
        <v>0</v>
      </c>
      <c r="CF89" s="211">
        <v>0</v>
      </c>
      <c r="CG89" s="211"/>
      <c r="CH89" s="211"/>
      <c r="CI89" s="211"/>
      <c r="CJ89" s="211"/>
      <c r="CK89" s="211"/>
      <c r="CL89" s="211"/>
      <c r="CM89" s="211"/>
      <c r="CN89" s="211"/>
      <c r="CO89" s="211"/>
      <c r="CP89" s="211"/>
      <c r="CQ89" s="151" t="str">
        <f t="shared" si="8"/>
        <v/>
      </c>
      <c r="CR89" s="147"/>
    </row>
    <row r="90" spans="1:96" x14ac:dyDescent="0.2">
      <c r="A90" s="229"/>
      <c r="B90" s="201">
        <f t="shared" si="9"/>
        <v>81</v>
      </c>
      <c r="C90" s="238" t="s">
        <v>565</v>
      </c>
      <c r="D90" s="212" t="s">
        <v>564</v>
      </c>
      <c r="F90" s="212" t="s">
        <v>9</v>
      </c>
      <c r="G90" s="214"/>
      <c r="H90" s="73"/>
      <c r="I90" s="230">
        <v>81.876939999999991</v>
      </c>
      <c r="J90" s="230"/>
      <c r="K90" s="223"/>
      <c r="L90" s="223"/>
      <c r="M90" s="223"/>
      <c r="N90" s="223"/>
      <c r="O90" s="223"/>
      <c r="P90" s="73"/>
      <c r="Q90" s="215"/>
      <c r="R90" s="215"/>
      <c r="S90" s="215"/>
      <c r="T90" s="215"/>
      <c r="U90" s="215"/>
      <c r="V90" s="215"/>
      <c r="W90" s="215"/>
      <c r="X90" s="74"/>
      <c r="Y90" s="216">
        <v>1</v>
      </c>
      <c r="Z90" s="216">
        <v>0</v>
      </c>
      <c r="AA90" s="216">
        <v>0</v>
      </c>
      <c r="AB90" s="150" t="str">
        <f t="shared" si="7"/>
        <v/>
      </c>
      <c r="AC90" s="217" t="s">
        <v>7</v>
      </c>
      <c r="AD90" s="217" t="s">
        <v>8</v>
      </c>
      <c r="AE90" s="74"/>
      <c r="AF90" s="219">
        <v>2.1959797363465367E-4</v>
      </c>
      <c r="AG90" s="219">
        <v>0</v>
      </c>
      <c r="AH90" s="74"/>
      <c r="AI90" s="211">
        <v>1</v>
      </c>
      <c r="AJ90" s="211">
        <v>0</v>
      </c>
      <c r="AK90" s="211">
        <v>0</v>
      </c>
      <c r="AL90" s="211">
        <v>0</v>
      </c>
      <c r="AM90" s="211">
        <v>0</v>
      </c>
      <c r="AN90" s="211">
        <v>0</v>
      </c>
      <c r="AO90" s="211">
        <v>0</v>
      </c>
      <c r="AP90" s="211">
        <v>0</v>
      </c>
      <c r="AQ90" s="211">
        <v>0</v>
      </c>
      <c r="AR90" s="231"/>
      <c r="AS90" s="211">
        <v>0.12044887827373578</v>
      </c>
      <c r="AT90" s="211">
        <v>0</v>
      </c>
      <c r="AU90" s="211">
        <v>0.4061204869951856</v>
      </c>
      <c r="AV90" s="211">
        <v>0</v>
      </c>
      <c r="AW90" s="211">
        <v>0</v>
      </c>
      <c r="AX90" s="211">
        <v>0</v>
      </c>
      <c r="AY90" s="211">
        <v>0</v>
      </c>
      <c r="AZ90" s="211">
        <v>0</v>
      </c>
      <c r="BA90" s="211">
        <v>4.1797165453685131E-4</v>
      </c>
      <c r="BB90" s="211">
        <v>0</v>
      </c>
      <c r="BC90" s="211">
        <v>0</v>
      </c>
      <c r="BD90" s="211">
        <v>0.10748405849349948</v>
      </c>
      <c r="BE90" s="211">
        <v>0.36552860458304232</v>
      </c>
      <c r="BF90" s="211">
        <v>0</v>
      </c>
      <c r="BG90" s="211">
        <v>0</v>
      </c>
      <c r="BH90" s="211">
        <v>0</v>
      </c>
      <c r="BI90" s="211">
        <v>0</v>
      </c>
      <c r="BJ90" s="211">
        <v>0</v>
      </c>
      <c r="BK90" s="211">
        <v>0</v>
      </c>
      <c r="BL90" s="211">
        <v>0</v>
      </c>
      <c r="BM90" s="211">
        <v>0</v>
      </c>
      <c r="BN90" s="211">
        <v>0</v>
      </c>
      <c r="BO90" s="211">
        <v>0</v>
      </c>
      <c r="BP90" s="211">
        <v>0</v>
      </c>
      <c r="BQ90" s="211">
        <v>0</v>
      </c>
      <c r="BR90" s="211">
        <v>0</v>
      </c>
      <c r="BS90" s="211">
        <v>0</v>
      </c>
      <c r="BT90" s="211">
        <v>0</v>
      </c>
      <c r="BU90" s="211">
        <v>0</v>
      </c>
      <c r="BV90" s="211">
        <v>0</v>
      </c>
      <c r="BW90" s="211">
        <v>0</v>
      </c>
      <c r="BX90" s="211">
        <v>0</v>
      </c>
      <c r="BY90" s="211">
        <v>0</v>
      </c>
      <c r="BZ90" s="211">
        <v>0</v>
      </c>
      <c r="CA90" s="211">
        <v>0</v>
      </c>
      <c r="CB90" s="211">
        <v>0</v>
      </c>
      <c r="CC90" s="211">
        <v>0</v>
      </c>
      <c r="CD90" s="211">
        <v>0</v>
      </c>
      <c r="CE90" s="211">
        <v>0</v>
      </c>
      <c r="CF90" s="211">
        <v>0</v>
      </c>
      <c r="CG90" s="211"/>
      <c r="CH90" s="211"/>
      <c r="CI90" s="211"/>
      <c r="CJ90" s="211"/>
      <c r="CK90" s="211"/>
      <c r="CL90" s="211"/>
      <c r="CM90" s="211"/>
      <c r="CN90" s="211"/>
      <c r="CO90" s="211"/>
      <c r="CP90" s="211"/>
      <c r="CQ90" s="151" t="str">
        <f t="shared" si="8"/>
        <v/>
      </c>
      <c r="CR90" s="147"/>
    </row>
    <row r="91" spans="1:96" x14ac:dyDescent="0.2">
      <c r="A91" s="229"/>
      <c r="B91" s="201">
        <f t="shared" si="9"/>
        <v>82</v>
      </c>
      <c r="C91" s="238" t="s">
        <v>567</v>
      </c>
      <c r="D91" s="212" t="s">
        <v>566</v>
      </c>
      <c r="F91" s="212" t="s">
        <v>2</v>
      </c>
      <c r="G91" s="214"/>
      <c r="H91" s="73"/>
      <c r="I91" s="230">
        <v>1.7882</v>
      </c>
      <c r="J91" s="230"/>
      <c r="K91" s="223"/>
      <c r="L91" s="223"/>
      <c r="M91" s="223"/>
      <c r="N91" s="223"/>
      <c r="O91" s="223"/>
      <c r="P91" s="73"/>
      <c r="Q91" s="215"/>
      <c r="R91" s="215"/>
      <c r="S91" s="215"/>
      <c r="T91" s="215"/>
      <c r="U91" s="215"/>
      <c r="V91" s="215"/>
      <c r="W91" s="215"/>
      <c r="X91" s="74"/>
      <c r="Y91" s="216">
        <v>1</v>
      </c>
      <c r="Z91" s="216">
        <v>0</v>
      </c>
      <c r="AA91" s="216">
        <v>0</v>
      </c>
      <c r="AB91" s="150" t="str">
        <f t="shared" si="7"/>
        <v/>
      </c>
      <c r="AC91" s="217" t="s">
        <v>7</v>
      </c>
      <c r="AD91" s="217" t="s">
        <v>8</v>
      </c>
      <c r="AE91" s="74"/>
      <c r="AF91" s="219">
        <v>1.4017838247731552E-5</v>
      </c>
      <c r="AG91" s="219">
        <v>0</v>
      </c>
      <c r="AH91" s="74"/>
      <c r="AI91" s="211">
        <v>0</v>
      </c>
      <c r="AJ91" s="211">
        <v>0</v>
      </c>
      <c r="AK91" s="211">
        <v>0</v>
      </c>
      <c r="AL91" s="211">
        <v>1</v>
      </c>
      <c r="AM91" s="211">
        <v>0</v>
      </c>
      <c r="AN91" s="211">
        <v>0</v>
      </c>
      <c r="AO91" s="211">
        <v>0</v>
      </c>
      <c r="AP91" s="211">
        <v>0</v>
      </c>
      <c r="AQ91" s="211">
        <v>0</v>
      </c>
      <c r="AR91" s="231"/>
      <c r="AS91" s="211">
        <v>0.29999910738460717</v>
      </c>
      <c r="AT91" s="211">
        <v>0</v>
      </c>
      <c r="AU91" s="211">
        <v>9.9996727076892861E-2</v>
      </c>
      <c r="AV91" s="211">
        <v>0</v>
      </c>
      <c r="AW91" s="211">
        <v>0</v>
      </c>
      <c r="AX91" s="211">
        <v>0</v>
      </c>
      <c r="AY91" s="211">
        <v>0</v>
      </c>
      <c r="AZ91" s="211">
        <v>0</v>
      </c>
      <c r="BA91" s="211">
        <v>0</v>
      </c>
      <c r="BB91" s="211">
        <v>0</v>
      </c>
      <c r="BC91" s="211">
        <v>0</v>
      </c>
      <c r="BD91" s="211">
        <v>0</v>
      </c>
      <c r="BE91" s="211">
        <v>0.6000041655385</v>
      </c>
      <c r="BF91" s="211">
        <v>0</v>
      </c>
      <c r="BG91" s="211">
        <v>0</v>
      </c>
      <c r="BH91" s="211">
        <v>0</v>
      </c>
      <c r="BI91" s="211">
        <v>0</v>
      </c>
      <c r="BJ91" s="211">
        <v>0</v>
      </c>
      <c r="BK91" s="211">
        <v>0</v>
      </c>
      <c r="BL91" s="211">
        <v>0</v>
      </c>
      <c r="BM91" s="211">
        <v>0</v>
      </c>
      <c r="BN91" s="211">
        <v>0</v>
      </c>
      <c r="BO91" s="211">
        <v>0</v>
      </c>
      <c r="BP91" s="211">
        <v>0</v>
      </c>
      <c r="BQ91" s="211">
        <v>0</v>
      </c>
      <c r="BR91" s="211">
        <v>0</v>
      </c>
      <c r="BS91" s="211">
        <v>0</v>
      </c>
      <c r="BT91" s="211">
        <v>0</v>
      </c>
      <c r="BU91" s="211">
        <v>0</v>
      </c>
      <c r="BV91" s="211">
        <v>0</v>
      </c>
      <c r="BW91" s="211">
        <v>0</v>
      </c>
      <c r="BX91" s="211">
        <v>0</v>
      </c>
      <c r="BY91" s="211">
        <v>0</v>
      </c>
      <c r="BZ91" s="211">
        <v>0</v>
      </c>
      <c r="CA91" s="211">
        <v>0</v>
      </c>
      <c r="CB91" s="211">
        <v>0</v>
      </c>
      <c r="CC91" s="211">
        <v>0</v>
      </c>
      <c r="CD91" s="211">
        <v>0</v>
      </c>
      <c r="CE91" s="211">
        <v>0</v>
      </c>
      <c r="CF91" s="211">
        <v>0</v>
      </c>
      <c r="CG91" s="211"/>
      <c r="CH91" s="211"/>
      <c r="CI91" s="211"/>
      <c r="CJ91" s="211"/>
      <c r="CK91" s="211"/>
      <c r="CL91" s="211"/>
      <c r="CM91" s="211"/>
      <c r="CN91" s="211"/>
      <c r="CO91" s="211"/>
      <c r="CP91" s="211"/>
      <c r="CQ91" s="151" t="str">
        <f t="shared" si="8"/>
        <v/>
      </c>
      <c r="CR91" s="147"/>
    </row>
    <row r="92" spans="1:96" x14ac:dyDescent="0.2">
      <c r="A92" s="229"/>
      <c r="B92" s="201">
        <f t="shared" si="9"/>
        <v>83</v>
      </c>
      <c r="C92" s="238" t="s">
        <v>569</v>
      </c>
      <c r="D92" s="212" t="s">
        <v>568</v>
      </c>
      <c r="F92" s="212" t="s">
        <v>9</v>
      </c>
      <c r="G92" s="214"/>
      <c r="H92" s="73"/>
      <c r="I92" s="230">
        <v>516.22933999999998</v>
      </c>
      <c r="J92" s="230"/>
      <c r="K92" s="223"/>
      <c r="L92" s="223"/>
      <c r="M92" s="223"/>
      <c r="N92" s="223"/>
      <c r="O92" s="223"/>
      <c r="P92" s="73"/>
      <c r="Q92" s="215"/>
      <c r="R92" s="215"/>
      <c r="S92" s="215"/>
      <c r="T92" s="215"/>
      <c r="U92" s="215"/>
      <c r="V92" s="215"/>
      <c r="W92" s="215"/>
      <c r="X92" s="74"/>
      <c r="Y92" s="216">
        <v>9.8911774367570815E-2</v>
      </c>
      <c r="Z92" s="216">
        <v>0.89734384333908634</v>
      </c>
      <c r="AA92" s="216">
        <v>3.7443822933427222E-3</v>
      </c>
      <c r="AB92" s="150" t="str">
        <f t="shared" si="7"/>
        <v/>
      </c>
      <c r="AC92" s="217" t="s">
        <v>7</v>
      </c>
      <c r="AD92" s="217" t="s">
        <v>8</v>
      </c>
      <c r="AE92" s="74"/>
      <c r="AF92" s="219">
        <v>2.7978186521661276E-4</v>
      </c>
      <c r="AG92" s="219">
        <v>0</v>
      </c>
      <c r="AH92" s="74"/>
      <c r="AI92" s="211">
        <v>1</v>
      </c>
      <c r="AJ92" s="211">
        <v>0</v>
      </c>
      <c r="AK92" s="211">
        <v>0</v>
      </c>
      <c r="AL92" s="211">
        <v>0</v>
      </c>
      <c r="AM92" s="211">
        <v>0</v>
      </c>
      <c r="AN92" s="211">
        <v>0</v>
      </c>
      <c r="AO92" s="211">
        <v>0</v>
      </c>
      <c r="AP92" s="211">
        <v>0</v>
      </c>
      <c r="AQ92" s="211">
        <v>0</v>
      </c>
      <c r="AR92" s="231"/>
      <c r="AS92" s="211">
        <v>0</v>
      </c>
      <c r="AT92" s="211">
        <v>0</v>
      </c>
      <c r="AU92" s="211">
        <v>0</v>
      </c>
      <c r="AV92" s="211">
        <v>0</v>
      </c>
      <c r="AW92" s="211">
        <v>0</v>
      </c>
      <c r="AX92" s="211">
        <v>0</v>
      </c>
      <c r="AY92" s="211">
        <v>0</v>
      </c>
      <c r="AZ92" s="211">
        <v>0</v>
      </c>
      <c r="BA92" s="211">
        <v>0</v>
      </c>
      <c r="BB92" s="211">
        <v>0</v>
      </c>
      <c r="BC92" s="211">
        <v>0</v>
      </c>
      <c r="BD92" s="211">
        <v>1</v>
      </c>
      <c r="BE92" s="211">
        <v>0</v>
      </c>
      <c r="BF92" s="211">
        <v>0</v>
      </c>
      <c r="BG92" s="211">
        <v>0</v>
      </c>
      <c r="BH92" s="211">
        <v>0</v>
      </c>
      <c r="BI92" s="211">
        <v>0</v>
      </c>
      <c r="BJ92" s="211">
        <v>0</v>
      </c>
      <c r="BK92" s="211">
        <v>0</v>
      </c>
      <c r="BL92" s="211">
        <v>0</v>
      </c>
      <c r="BM92" s="211">
        <v>0</v>
      </c>
      <c r="BN92" s="211">
        <v>0</v>
      </c>
      <c r="BO92" s="211">
        <v>0</v>
      </c>
      <c r="BP92" s="211">
        <v>0</v>
      </c>
      <c r="BQ92" s="211">
        <v>0</v>
      </c>
      <c r="BR92" s="211">
        <v>0</v>
      </c>
      <c r="BS92" s="211">
        <v>0</v>
      </c>
      <c r="BT92" s="211">
        <v>0</v>
      </c>
      <c r="BU92" s="211">
        <v>0</v>
      </c>
      <c r="BV92" s="211">
        <v>0</v>
      </c>
      <c r="BW92" s="211">
        <v>0</v>
      </c>
      <c r="BX92" s="211">
        <v>0</v>
      </c>
      <c r="BY92" s="211">
        <v>0</v>
      </c>
      <c r="BZ92" s="211">
        <v>0</v>
      </c>
      <c r="CA92" s="211">
        <v>0</v>
      </c>
      <c r="CB92" s="211">
        <v>0</v>
      </c>
      <c r="CC92" s="211">
        <v>0</v>
      </c>
      <c r="CD92" s="211">
        <v>0</v>
      </c>
      <c r="CE92" s="211">
        <v>0</v>
      </c>
      <c r="CF92" s="211">
        <v>0</v>
      </c>
      <c r="CG92" s="211"/>
      <c r="CH92" s="211"/>
      <c r="CI92" s="211"/>
      <c r="CJ92" s="211"/>
      <c r="CK92" s="211"/>
      <c r="CL92" s="211"/>
      <c r="CM92" s="211"/>
      <c r="CN92" s="211"/>
      <c r="CO92" s="211"/>
      <c r="CP92" s="211"/>
      <c r="CQ92" s="151" t="str">
        <f t="shared" si="8"/>
        <v/>
      </c>
      <c r="CR92" s="147"/>
    </row>
    <row r="93" spans="1:96" x14ac:dyDescent="0.2">
      <c r="A93" s="229"/>
      <c r="B93" s="201">
        <f t="shared" si="9"/>
        <v>84</v>
      </c>
      <c r="C93" s="238" t="s">
        <v>571</v>
      </c>
      <c r="D93" s="212" t="s">
        <v>570</v>
      </c>
      <c r="F93" s="212" t="s">
        <v>10</v>
      </c>
      <c r="G93" s="214"/>
      <c r="H93" s="73"/>
      <c r="I93" s="230">
        <v>219.57665</v>
      </c>
      <c r="J93" s="230"/>
      <c r="K93" s="223"/>
      <c r="L93" s="223"/>
      <c r="M93" s="223"/>
      <c r="N93" s="223"/>
      <c r="O93" s="223"/>
      <c r="P93" s="73"/>
      <c r="Q93" s="215"/>
      <c r="R93" s="215"/>
      <c r="S93" s="215"/>
      <c r="T93" s="215"/>
      <c r="U93" s="215"/>
      <c r="V93" s="215"/>
      <c r="W93" s="215"/>
      <c r="X93" s="74"/>
      <c r="Y93" s="216">
        <v>0.79005727612658272</v>
      </c>
      <c r="Z93" s="216">
        <v>0.20487492636398269</v>
      </c>
      <c r="AA93" s="216">
        <v>5.0677975094346323E-3</v>
      </c>
      <c r="AB93" s="150" t="str">
        <f t="shared" si="7"/>
        <v/>
      </c>
      <c r="AC93" s="217" t="s">
        <v>7</v>
      </c>
      <c r="AD93" s="217" t="s">
        <v>8</v>
      </c>
      <c r="AE93" s="74"/>
      <c r="AF93" s="219">
        <v>1.1632388492765241E-3</v>
      </c>
      <c r="AG93" s="219">
        <v>0</v>
      </c>
      <c r="AH93" s="74"/>
      <c r="AI93" s="211">
        <v>0</v>
      </c>
      <c r="AJ93" s="211">
        <v>0</v>
      </c>
      <c r="AK93" s="211">
        <v>1</v>
      </c>
      <c r="AL93" s="211">
        <v>0</v>
      </c>
      <c r="AM93" s="211">
        <v>0</v>
      </c>
      <c r="AN93" s="211">
        <v>0</v>
      </c>
      <c r="AO93" s="211">
        <v>0</v>
      </c>
      <c r="AP93" s="211">
        <v>0</v>
      </c>
      <c r="AQ93" s="211">
        <v>0</v>
      </c>
      <c r="AR93" s="231"/>
      <c r="AS93" s="211">
        <v>0</v>
      </c>
      <c r="AT93" s="211">
        <v>0</v>
      </c>
      <c r="AU93" s="211">
        <v>0</v>
      </c>
      <c r="AV93" s="211">
        <v>0</v>
      </c>
      <c r="AW93" s="211">
        <v>1</v>
      </c>
      <c r="AX93" s="211">
        <v>0</v>
      </c>
      <c r="AY93" s="211">
        <v>0</v>
      </c>
      <c r="AZ93" s="211">
        <v>0</v>
      </c>
      <c r="BA93" s="211">
        <v>0</v>
      </c>
      <c r="BB93" s="211">
        <v>0</v>
      </c>
      <c r="BC93" s="211">
        <v>0</v>
      </c>
      <c r="BD93" s="211">
        <v>0</v>
      </c>
      <c r="BE93" s="211">
        <v>0</v>
      </c>
      <c r="BF93" s="211">
        <v>0</v>
      </c>
      <c r="BG93" s="211">
        <v>0</v>
      </c>
      <c r="BH93" s="211">
        <v>0</v>
      </c>
      <c r="BI93" s="211">
        <v>0</v>
      </c>
      <c r="BJ93" s="211">
        <v>0</v>
      </c>
      <c r="BK93" s="211">
        <v>0</v>
      </c>
      <c r="BL93" s="211">
        <v>0</v>
      </c>
      <c r="BM93" s="211">
        <v>0</v>
      </c>
      <c r="BN93" s="211">
        <v>0</v>
      </c>
      <c r="BO93" s="211">
        <v>0</v>
      </c>
      <c r="BP93" s="211">
        <v>0</v>
      </c>
      <c r="BQ93" s="211">
        <v>0</v>
      </c>
      <c r="BR93" s="211">
        <v>0</v>
      </c>
      <c r="BS93" s="211">
        <v>0</v>
      </c>
      <c r="BT93" s="211">
        <v>0</v>
      </c>
      <c r="BU93" s="211">
        <v>0</v>
      </c>
      <c r="BV93" s="211">
        <v>0</v>
      </c>
      <c r="BW93" s="211">
        <v>0</v>
      </c>
      <c r="BX93" s="211">
        <v>0</v>
      </c>
      <c r="BY93" s="211">
        <v>0</v>
      </c>
      <c r="BZ93" s="211">
        <v>0</v>
      </c>
      <c r="CA93" s="211">
        <v>0</v>
      </c>
      <c r="CB93" s="211">
        <v>0</v>
      </c>
      <c r="CC93" s="211">
        <v>0</v>
      </c>
      <c r="CD93" s="211">
        <v>0</v>
      </c>
      <c r="CE93" s="211">
        <v>0</v>
      </c>
      <c r="CF93" s="211">
        <v>0</v>
      </c>
      <c r="CG93" s="211"/>
      <c r="CH93" s="211"/>
      <c r="CI93" s="211"/>
      <c r="CJ93" s="211"/>
      <c r="CK93" s="211"/>
      <c r="CL93" s="211"/>
      <c r="CM93" s="211"/>
      <c r="CN93" s="211"/>
      <c r="CO93" s="211"/>
      <c r="CP93" s="211"/>
      <c r="CQ93" s="151" t="str">
        <f t="shared" si="8"/>
        <v/>
      </c>
      <c r="CR93" s="147"/>
    </row>
    <row r="94" spans="1:96" x14ac:dyDescent="0.2">
      <c r="A94" s="229"/>
      <c r="B94" s="201">
        <f t="shared" si="9"/>
        <v>85</v>
      </c>
      <c r="C94" s="238" t="s">
        <v>323</v>
      </c>
      <c r="D94" s="212" t="s">
        <v>204</v>
      </c>
      <c r="F94" s="212" t="s">
        <v>10</v>
      </c>
      <c r="G94" s="214"/>
      <c r="H94" s="73"/>
      <c r="I94" s="230">
        <v>0.31744</v>
      </c>
      <c r="J94" s="230"/>
      <c r="K94" s="223"/>
      <c r="L94" s="223"/>
      <c r="M94" s="223"/>
      <c r="N94" s="223"/>
      <c r="O94" s="223"/>
      <c r="P94" s="73"/>
      <c r="Q94" s="215"/>
      <c r="R94" s="215"/>
      <c r="S94" s="215"/>
      <c r="T94" s="215"/>
      <c r="U94" s="215"/>
      <c r="V94" s="215"/>
      <c r="W94" s="215"/>
      <c r="X94" s="74"/>
      <c r="Y94" s="216">
        <v>1</v>
      </c>
      <c r="Z94" s="216">
        <v>0</v>
      </c>
      <c r="AA94" s="216">
        <v>0</v>
      </c>
      <c r="AB94" s="150" t="str">
        <f t="shared" si="7"/>
        <v/>
      </c>
      <c r="AC94" s="217" t="s">
        <v>7</v>
      </c>
      <c r="AD94" s="217" t="s">
        <v>8</v>
      </c>
      <c r="AE94" s="74"/>
      <c r="AF94" s="219">
        <v>1.2502509496406235E-6</v>
      </c>
      <c r="AG94" s="219">
        <v>0</v>
      </c>
      <c r="AH94" s="74"/>
      <c r="AI94" s="211">
        <v>0</v>
      </c>
      <c r="AJ94" s="211">
        <v>0</v>
      </c>
      <c r="AK94" s="211">
        <v>1</v>
      </c>
      <c r="AL94" s="211">
        <v>0</v>
      </c>
      <c r="AM94" s="211">
        <v>0</v>
      </c>
      <c r="AN94" s="211">
        <v>0</v>
      </c>
      <c r="AO94" s="211">
        <v>0</v>
      </c>
      <c r="AP94" s="211">
        <v>0</v>
      </c>
      <c r="AQ94" s="211">
        <v>0</v>
      </c>
      <c r="AR94" s="231"/>
      <c r="AS94" s="211">
        <v>0</v>
      </c>
      <c r="AT94" s="211">
        <v>0</v>
      </c>
      <c r="AU94" s="211">
        <v>0</v>
      </c>
      <c r="AV94" s="211">
        <v>0</v>
      </c>
      <c r="AW94" s="211">
        <v>1</v>
      </c>
      <c r="AX94" s="211">
        <v>0</v>
      </c>
      <c r="AY94" s="211">
        <v>0</v>
      </c>
      <c r="AZ94" s="211">
        <v>0</v>
      </c>
      <c r="BA94" s="211">
        <v>0</v>
      </c>
      <c r="BB94" s="211">
        <v>0</v>
      </c>
      <c r="BC94" s="211">
        <v>0</v>
      </c>
      <c r="BD94" s="211">
        <v>0</v>
      </c>
      <c r="BE94" s="211">
        <v>0</v>
      </c>
      <c r="BF94" s="211">
        <v>0</v>
      </c>
      <c r="BG94" s="211">
        <v>0</v>
      </c>
      <c r="BH94" s="211">
        <v>0</v>
      </c>
      <c r="BI94" s="211">
        <v>0</v>
      </c>
      <c r="BJ94" s="211">
        <v>0</v>
      </c>
      <c r="BK94" s="211">
        <v>0</v>
      </c>
      <c r="BL94" s="211">
        <v>0</v>
      </c>
      <c r="BM94" s="211">
        <v>0</v>
      </c>
      <c r="BN94" s="211">
        <v>0</v>
      </c>
      <c r="BO94" s="211">
        <v>0</v>
      </c>
      <c r="BP94" s="211">
        <v>0</v>
      </c>
      <c r="BQ94" s="211">
        <v>0</v>
      </c>
      <c r="BR94" s="211">
        <v>0</v>
      </c>
      <c r="BS94" s="211">
        <v>0</v>
      </c>
      <c r="BT94" s="211">
        <v>0</v>
      </c>
      <c r="BU94" s="211">
        <v>0</v>
      </c>
      <c r="BV94" s="211">
        <v>0</v>
      </c>
      <c r="BW94" s="211">
        <v>0</v>
      </c>
      <c r="BX94" s="211">
        <v>0</v>
      </c>
      <c r="BY94" s="211">
        <v>0</v>
      </c>
      <c r="BZ94" s="211">
        <v>0</v>
      </c>
      <c r="CA94" s="211">
        <v>0</v>
      </c>
      <c r="CB94" s="211">
        <v>0</v>
      </c>
      <c r="CC94" s="211">
        <v>0</v>
      </c>
      <c r="CD94" s="211">
        <v>0</v>
      </c>
      <c r="CE94" s="211">
        <v>0</v>
      </c>
      <c r="CF94" s="211">
        <v>0</v>
      </c>
      <c r="CG94" s="211"/>
      <c r="CH94" s="211"/>
      <c r="CI94" s="211"/>
      <c r="CJ94" s="211"/>
      <c r="CK94" s="211"/>
      <c r="CL94" s="211"/>
      <c r="CM94" s="211"/>
      <c r="CN94" s="211"/>
      <c r="CO94" s="211"/>
      <c r="CP94" s="211"/>
      <c r="CQ94" s="151" t="str">
        <f t="shared" si="8"/>
        <v/>
      </c>
      <c r="CR94" s="147"/>
    </row>
    <row r="95" spans="1:96" x14ac:dyDescent="0.2">
      <c r="A95" s="229"/>
      <c r="B95" s="201">
        <f t="shared" si="9"/>
        <v>86</v>
      </c>
      <c r="C95" s="238" t="s">
        <v>323</v>
      </c>
      <c r="D95" s="212" t="s">
        <v>204</v>
      </c>
      <c r="F95" s="212" t="s">
        <v>9</v>
      </c>
      <c r="G95" s="214"/>
      <c r="H95" s="73"/>
      <c r="I95" s="230">
        <v>2147.7657599999998</v>
      </c>
      <c r="J95" s="230"/>
      <c r="K95" s="223"/>
      <c r="L95" s="223"/>
      <c r="M95" s="223"/>
      <c r="N95" s="223"/>
      <c r="O95" s="223"/>
      <c r="P95" s="73"/>
      <c r="Q95" s="215"/>
      <c r="R95" s="215"/>
      <c r="S95" s="215"/>
      <c r="T95" s="215"/>
      <c r="U95" s="215"/>
      <c r="V95" s="215"/>
      <c r="W95" s="215"/>
      <c r="X95" s="74"/>
      <c r="Y95" s="216">
        <v>0.32004577631407999</v>
      </c>
      <c r="Z95" s="216">
        <v>0.3260172887754762</v>
      </c>
      <c r="AA95" s="216">
        <v>0.35393693491044392</v>
      </c>
      <c r="AB95" s="150" t="str">
        <f t="shared" si="7"/>
        <v/>
      </c>
      <c r="AC95" s="217" t="s">
        <v>7</v>
      </c>
      <c r="AD95" s="217" t="s">
        <v>8</v>
      </c>
      <c r="AE95" s="74"/>
      <c r="AF95" s="219">
        <v>3.1595395063687332E-3</v>
      </c>
      <c r="AG95" s="219">
        <v>0</v>
      </c>
      <c r="AH95" s="74"/>
      <c r="AI95" s="211">
        <v>1</v>
      </c>
      <c r="AJ95" s="211">
        <v>0</v>
      </c>
      <c r="AK95" s="211">
        <v>0</v>
      </c>
      <c r="AL95" s="211">
        <v>0</v>
      </c>
      <c r="AM95" s="211">
        <v>0</v>
      </c>
      <c r="AN95" s="211">
        <v>0</v>
      </c>
      <c r="AO95" s="211">
        <v>0</v>
      </c>
      <c r="AP95" s="211">
        <v>0</v>
      </c>
      <c r="AQ95" s="211">
        <v>0</v>
      </c>
      <c r="AR95" s="231"/>
      <c r="AS95" s="211">
        <v>0</v>
      </c>
      <c r="AT95" s="211">
        <v>0</v>
      </c>
      <c r="AU95" s="211">
        <v>0</v>
      </c>
      <c r="AV95" s="211">
        <v>0</v>
      </c>
      <c r="AW95" s="211">
        <v>3.4756821700802913E-3</v>
      </c>
      <c r="AX95" s="211">
        <v>0</v>
      </c>
      <c r="AY95" s="211">
        <v>0</v>
      </c>
      <c r="AZ95" s="211">
        <v>0</v>
      </c>
      <c r="BA95" s="211">
        <v>0</v>
      </c>
      <c r="BB95" s="211">
        <v>0</v>
      </c>
      <c r="BC95" s="211">
        <v>0</v>
      </c>
      <c r="BD95" s="211">
        <v>0</v>
      </c>
      <c r="BE95" s="211">
        <v>0.99652431782991979</v>
      </c>
      <c r="BF95" s="211">
        <v>0</v>
      </c>
      <c r="BG95" s="211">
        <v>0</v>
      </c>
      <c r="BH95" s="211">
        <v>0</v>
      </c>
      <c r="BI95" s="211">
        <v>0</v>
      </c>
      <c r="BJ95" s="211">
        <v>0</v>
      </c>
      <c r="BK95" s="211">
        <v>0</v>
      </c>
      <c r="BL95" s="211">
        <v>0</v>
      </c>
      <c r="BM95" s="211">
        <v>0</v>
      </c>
      <c r="BN95" s="211">
        <v>0</v>
      </c>
      <c r="BO95" s="211">
        <v>0</v>
      </c>
      <c r="BP95" s="211">
        <v>0</v>
      </c>
      <c r="BQ95" s="211">
        <v>0</v>
      </c>
      <c r="BR95" s="211">
        <v>0</v>
      </c>
      <c r="BS95" s="211">
        <v>0</v>
      </c>
      <c r="BT95" s="211">
        <v>0</v>
      </c>
      <c r="BU95" s="211">
        <v>0</v>
      </c>
      <c r="BV95" s="211">
        <v>0</v>
      </c>
      <c r="BW95" s="211">
        <v>0</v>
      </c>
      <c r="BX95" s="211">
        <v>0</v>
      </c>
      <c r="BY95" s="211">
        <v>0</v>
      </c>
      <c r="BZ95" s="211">
        <v>0</v>
      </c>
      <c r="CA95" s="211">
        <v>0</v>
      </c>
      <c r="CB95" s="211">
        <v>0</v>
      </c>
      <c r="CC95" s="211">
        <v>0</v>
      </c>
      <c r="CD95" s="211">
        <v>0</v>
      </c>
      <c r="CE95" s="211">
        <v>0</v>
      </c>
      <c r="CF95" s="211">
        <v>0</v>
      </c>
      <c r="CG95" s="211"/>
      <c r="CH95" s="211"/>
      <c r="CI95" s="211"/>
      <c r="CJ95" s="211"/>
      <c r="CK95" s="211"/>
      <c r="CL95" s="211"/>
      <c r="CM95" s="211"/>
      <c r="CN95" s="211"/>
      <c r="CO95" s="211"/>
      <c r="CP95" s="211"/>
      <c r="CQ95" s="151" t="str">
        <f t="shared" si="8"/>
        <v/>
      </c>
      <c r="CR95" s="147"/>
    </row>
    <row r="96" spans="1:96" x14ac:dyDescent="0.2">
      <c r="A96" s="229"/>
      <c r="B96" s="201">
        <f t="shared" si="9"/>
        <v>87</v>
      </c>
      <c r="C96" s="238" t="s">
        <v>573</v>
      </c>
      <c r="D96" s="212" t="s">
        <v>572</v>
      </c>
      <c r="F96" s="212" t="s">
        <v>10</v>
      </c>
      <c r="G96" s="214"/>
      <c r="H96" s="73"/>
      <c r="I96" s="230">
        <v>125.03888000000001</v>
      </c>
      <c r="J96" s="230"/>
      <c r="K96" s="223"/>
      <c r="L96" s="223"/>
      <c r="M96" s="223"/>
      <c r="N96" s="223"/>
      <c r="O96" s="223"/>
      <c r="P96" s="73"/>
      <c r="Q96" s="215"/>
      <c r="R96" s="215"/>
      <c r="S96" s="215"/>
      <c r="T96" s="215"/>
      <c r="U96" s="215"/>
      <c r="V96" s="215"/>
      <c r="W96" s="215"/>
      <c r="X96" s="74"/>
      <c r="Y96" s="216">
        <v>0.69838237514603452</v>
      </c>
      <c r="Z96" s="216">
        <v>5.8445821011832474E-2</v>
      </c>
      <c r="AA96" s="216">
        <v>0.24317180384213294</v>
      </c>
      <c r="AB96" s="150" t="str">
        <f t="shared" si="7"/>
        <v/>
      </c>
      <c r="AC96" s="217" t="s">
        <v>7</v>
      </c>
      <c r="AD96" s="217" t="s">
        <v>8</v>
      </c>
      <c r="AE96" s="74"/>
      <c r="AF96" s="219">
        <v>9.1866215051304473E-4</v>
      </c>
      <c r="AG96" s="219">
        <v>0</v>
      </c>
      <c r="AH96" s="74"/>
      <c r="AI96" s="211">
        <v>0</v>
      </c>
      <c r="AJ96" s="211">
        <v>0</v>
      </c>
      <c r="AK96" s="211">
        <v>1</v>
      </c>
      <c r="AL96" s="211">
        <v>0</v>
      </c>
      <c r="AM96" s="211">
        <v>0</v>
      </c>
      <c r="AN96" s="211">
        <v>0</v>
      </c>
      <c r="AO96" s="211">
        <v>0</v>
      </c>
      <c r="AP96" s="211">
        <v>0</v>
      </c>
      <c r="AQ96" s="211">
        <v>0</v>
      </c>
      <c r="AR96" s="231"/>
      <c r="AS96" s="211">
        <v>0</v>
      </c>
      <c r="AT96" s="211">
        <v>0</v>
      </c>
      <c r="AU96" s="211">
        <v>0</v>
      </c>
      <c r="AV96" s="211">
        <v>0</v>
      </c>
      <c r="AW96" s="211">
        <v>0</v>
      </c>
      <c r="AX96" s="211">
        <v>0</v>
      </c>
      <c r="AY96" s="211">
        <v>0</v>
      </c>
      <c r="AZ96" s="211">
        <v>0</v>
      </c>
      <c r="BA96" s="211">
        <v>0</v>
      </c>
      <c r="BB96" s="211">
        <v>0</v>
      </c>
      <c r="BC96" s="211">
        <v>0</v>
      </c>
      <c r="BD96" s="211">
        <v>1</v>
      </c>
      <c r="BE96" s="211">
        <v>0</v>
      </c>
      <c r="BF96" s="211">
        <v>0</v>
      </c>
      <c r="BG96" s="211">
        <v>0</v>
      </c>
      <c r="BH96" s="211">
        <v>0</v>
      </c>
      <c r="BI96" s="211">
        <v>0</v>
      </c>
      <c r="BJ96" s="211">
        <v>0</v>
      </c>
      <c r="BK96" s="211">
        <v>0</v>
      </c>
      <c r="BL96" s="211">
        <v>0</v>
      </c>
      <c r="BM96" s="211">
        <v>0</v>
      </c>
      <c r="BN96" s="211">
        <v>0</v>
      </c>
      <c r="BO96" s="211">
        <v>0</v>
      </c>
      <c r="BP96" s="211">
        <v>0</v>
      </c>
      <c r="BQ96" s="211">
        <v>0</v>
      </c>
      <c r="BR96" s="211">
        <v>0</v>
      </c>
      <c r="BS96" s="211">
        <v>0</v>
      </c>
      <c r="BT96" s="211">
        <v>0</v>
      </c>
      <c r="BU96" s="211">
        <v>0</v>
      </c>
      <c r="BV96" s="211">
        <v>0</v>
      </c>
      <c r="BW96" s="211">
        <v>0</v>
      </c>
      <c r="BX96" s="211">
        <v>0</v>
      </c>
      <c r="BY96" s="211">
        <v>0</v>
      </c>
      <c r="BZ96" s="211">
        <v>0</v>
      </c>
      <c r="CA96" s="211">
        <v>0</v>
      </c>
      <c r="CB96" s="211">
        <v>0</v>
      </c>
      <c r="CC96" s="211">
        <v>0</v>
      </c>
      <c r="CD96" s="211">
        <v>0</v>
      </c>
      <c r="CE96" s="211">
        <v>0</v>
      </c>
      <c r="CF96" s="211">
        <v>0</v>
      </c>
      <c r="CG96" s="211"/>
      <c r="CH96" s="211"/>
      <c r="CI96" s="211"/>
      <c r="CJ96" s="211"/>
      <c r="CK96" s="211"/>
      <c r="CL96" s="211"/>
      <c r="CM96" s="211"/>
      <c r="CN96" s="211"/>
      <c r="CO96" s="211"/>
      <c r="CP96" s="211"/>
      <c r="CQ96" s="151" t="str">
        <f t="shared" si="8"/>
        <v/>
      </c>
      <c r="CR96" s="147"/>
    </row>
    <row r="97" spans="1:96" x14ac:dyDescent="0.2">
      <c r="A97" s="229"/>
      <c r="B97" s="201">
        <f t="shared" si="9"/>
        <v>88</v>
      </c>
      <c r="C97" s="238" t="s">
        <v>575</v>
      </c>
      <c r="D97" s="212" t="s">
        <v>574</v>
      </c>
      <c r="F97" s="212" t="s">
        <v>9</v>
      </c>
      <c r="G97" s="214"/>
      <c r="H97" s="73"/>
      <c r="I97" s="230">
        <v>39.861159999999998</v>
      </c>
      <c r="J97" s="230"/>
      <c r="K97" s="223"/>
      <c r="L97" s="223"/>
      <c r="M97" s="223"/>
      <c r="N97" s="223"/>
      <c r="O97" s="223"/>
      <c r="P97" s="73"/>
      <c r="Q97" s="215"/>
      <c r="R97" s="215"/>
      <c r="S97" s="215"/>
      <c r="T97" s="215"/>
      <c r="U97" s="215"/>
      <c r="V97" s="215"/>
      <c r="W97" s="215"/>
      <c r="X97" s="74"/>
      <c r="Y97" s="216">
        <v>0.22239041713788563</v>
      </c>
      <c r="Z97" s="216">
        <v>0</v>
      </c>
      <c r="AA97" s="216">
        <v>0.77760958286211446</v>
      </c>
      <c r="AB97" s="150" t="str">
        <f t="shared" si="7"/>
        <v/>
      </c>
      <c r="AC97" s="217" t="s">
        <v>7</v>
      </c>
      <c r="AD97" s="217" t="s">
        <v>8</v>
      </c>
      <c r="AE97" s="74"/>
      <c r="AF97" s="219">
        <v>1.4082556805836209E-4</v>
      </c>
      <c r="AG97" s="219">
        <v>0</v>
      </c>
      <c r="AH97" s="74"/>
      <c r="AI97" s="211">
        <v>1</v>
      </c>
      <c r="AJ97" s="211">
        <v>0</v>
      </c>
      <c r="AK97" s="211">
        <v>0</v>
      </c>
      <c r="AL97" s="211">
        <v>0</v>
      </c>
      <c r="AM97" s="211">
        <v>0</v>
      </c>
      <c r="AN97" s="211">
        <v>0</v>
      </c>
      <c r="AO97" s="211">
        <v>0</v>
      </c>
      <c r="AP97" s="211">
        <v>0</v>
      </c>
      <c r="AQ97" s="211">
        <v>0</v>
      </c>
      <c r="AR97" s="231"/>
      <c r="AS97" s="211">
        <v>0.32348200809653177</v>
      </c>
      <c r="AT97" s="211">
        <v>0</v>
      </c>
      <c r="AU97" s="211">
        <v>0.19639991254179107</v>
      </c>
      <c r="AV97" s="211">
        <v>0</v>
      </c>
      <c r="AW97" s="211">
        <v>-0.1552931170497335</v>
      </c>
      <c r="AX97" s="211">
        <v>0</v>
      </c>
      <c r="AY97" s="211">
        <v>0</v>
      </c>
      <c r="AZ97" s="211">
        <v>0</v>
      </c>
      <c r="BA97" s="211">
        <v>0</v>
      </c>
      <c r="BB97" s="211">
        <v>0</v>
      </c>
      <c r="BC97" s="211">
        <v>0</v>
      </c>
      <c r="BD97" s="211">
        <v>0</v>
      </c>
      <c r="BE97" s="211">
        <v>0.63541119641141064</v>
      </c>
      <c r="BF97" s="211">
        <v>0</v>
      </c>
      <c r="BG97" s="211">
        <v>0</v>
      </c>
      <c r="BH97" s="211">
        <v>0</v>
      </c>
      <c r="BI97" s="211">
        <v>0</v>
      </c>
      <c r="BJ97" s="211">
        <v>0</v>
      </c>
      <c r="BK97" s="211">
        <v>0</v>
      </c>
      <c r="BL97" s="211">
        <v>0</v>
      </c>
      <c r="BM97" s="211">
        <v>0</v>
      </c>
      <c r="BN97" s="211">
        <v>0</v>
      </c>
      <c r="BO97" s="211">
        <v>0</v>
      </c>
      <c r="BP97" s="211">
        <v>0</v>
      </c>
      <c r="BQ97" s="211">
        <v>0</v>
      </c>
      <c r="BR97" s="211">
        <v>0</v>
      </c>
      <c r="BS97" s="211">
        <v>0</v>
      </c>
      <c r="BT97" s="211">
        <v>0</v>
      </c>
      <c r="BU97" s="211">
        <v>0</v>
      </c>
      <c r="BV97" s="211">
        <v>0</v>
      </c>
      <c r="BW97" s="211">
        <v>0</v>
      </c>
      <c r="BX97" s="211">
        <v>0</v>
      </c>
      <c r="BY97" s="211">
        <v>0</v>
      </c>
      <c r="BZ97" s="211">
        <v>0</v>
      </c>
      <c r="CA97" s="211">
        <v>0</v>
      </c>
      <c r="CB97" s="211">
        <v>0</v>
      </c>
      <c r="CC97" s="211">
        <v>0</v>
      </c>
      <c r="CD97" s="211">
        <v>0</v>
      </c>
      <c r="CE97" s="211">
        <v>0</v>
      </c>
      <c r="CF97" s="211">
        <v>0</v>
      </c>
      <c r="CG97" s="211"/>
      <c r="CH97" s="211"/>
      <c r="CI97" s="211"/>
      <c r="CJ97" s="211"/>
      <c r="CK97" s="211"/>
      <c r="CL97" s="211"/>
      <c r="CM97" s="211"/>
      <c r="CN97" s="211"/>
      <c r="CO97" s="211"/>
      <c r="CP97" s="211"/>
      <c r="CQ97" s="151" t="str">
        <f t="shared" si="8"/>
        <v/>
      </c>
      <c r="CR97" s="147"/>
    </row>
    <row r="98" spans="1:96" x14ac:dyDescent="0.2">
      <c r="A98" s="229"/>
      <c r="B98" s="201">
        <f t="shared" si="9"/>
        <v>89</v>
      </c>
      <c r="C98" s="238" t="s">
        <v>577</v>
      </c>
      <c r="D98" s="212" t="s">
        <v>576</v>
      </c>
      <c r="F98" s="212" t="s">
        <v>2</v>
      </c>
      <c r="G98" s="214"/>
      <c r="H98" s="73"/>
      <c r="I98" s="230">
        <v>23.00412</v>
      </c>
      <c r="J98" s="230"/>
      <c r="K98" s="223"/>
      <c r="L98" s="223"/>
      <c r="M98" s="223"/>
      <c r="N98" s="223"/>
      <c r="O98" s="223"/>
      <c r="P98" s="73"/>
      <c r="Q98" s="215"/>
      <c r="R98" s="215"/>
      <c r="S98" s="215"/>
      <c r="T98" s="215"/>
      <c r="U98" s="215"/>
      <c r="V98" s="215"/>
      <c r="W98" s="215"/>
      <c r="X98" s="74"/>
      <c r="Y98" s="216">
        <v>0.92613497060526551</v>
      </c>
      <c r="Z98" s="216">
        <v>7.3865029394734508E-2</v>
      </c>
      <c r="AA98" s="216">
        <v>0</v>
      </c>
      <c r="AB98" s="150" t="str">
        <f t="shared" si="7"/>
        <v/>
      </c>
      <c r="AC98" s="217" t="s">
        <v>7</v>
      </c>
      <c r="AD98" s="217" t="s">
        <v>8</v>
      </c>
      <c r="AE98" s="74"/>
      <c r="AF98" s="219">
        <v>1.9591183703307469E-4</v>
      </c>
      <c r="AG98" s="219">
        <v>0</v>
      </c>
      <c r="AH98" s="74"/>
      <c r="AI98" s="211">
        <v>0</v>
      </c>
      <c r="AJ98" s="211">
        <v>0</v>
      </c>
      <c r="AK98" s="211">
        <v>0</v>
      </c>
      <c r="AL98" s="211">
        <v>1</v>
      </c>
      <c r="AM98" s="211">
        <v>0</v>
      </c>
      <c r="AN98" s="211">
        <v>0</v>
      </c>
      <c r="AO98" s="211">
        <v>0</v>
      </c>
      <c r="AP98" s="211">
        <v>0</v>
      </c>
      <c r="AQ98" s="211">
        <v>0</v>
      </c>
      <c r="AR98" s="231"/>
      <c r="AS98" s="211">
        <v>0.6</v>
      </c>
      <c r="AT98" s="211">
        <v>0</v>
      </c>
      <c r="AU98" s="211">
        <v>2.9999899964765365E-2</v>
      </c>
      <c r="AV98" s="211">
        <v>0</v>
      </c>
      <c r="AW98" s="211">
        <v>0</v>
      </c>
      <c r="AX98" s="211">
        <v>0</v>
      </c>
      <c r="AY98" s="211">
        <v>0</v>
      </c>
      <c r="AZ98" s="211">
        <v>0</v>
      </c>
      <c r="BA98" s="211">
        <v>0</v>
      </c>
      <c r="BB98" s="211">
        <v>0</v>
      </c>
      <c r="BC98" s="211">
        <v>0</v>
      </c>
      <c r="BD98" s="211">
        <v>0</v>
      </c>
      <c r="BE98" s="211">
        <v>0.37000010003523459</v>
      </c>
      <c r="BF98" s="211">
        <v>0</v>
      </c>
      <c r="BG98" s="211">
        <v>0</v>
      </c>
      <c r="BH98" s="211">
        <v>0</v>
      </c>
      <c r="BI98" s="211">
        <v>0</v>
      </c>
      <c r="BJ98" s="211">
        <v>0</v>
      </c>
      <c r="BK98" s="211">
        <v>0</v>
      </c>
      <c r="BL98" s="211">
        <v>0</v>
      </c>
      <c r="BM98" s="211">
        <v>0</v>
      </c>
      <c r="BN98" s="211">
        <v>0</v>
      </c>
      <c r="BO98" s="211">
        <v>0</v>
      </c>
      <c r="BP98" s="211">
        <v>0</v>
      </c>
      <c r="BQ98" s="211">
        <v>0</v>
      </c>
      <c r="BR98" s="211">
        <v>0</v>
      </c>
      <c r="BS98" s="211">
        <v>0</v>
      </c>
      <c r="BT98" s="211">
        <v>0</v>
      </c>
      <c r="BU98" s="211">
        <v>0</v>
      </c>
      <c r="BV98" s="211">
        <v>0</v>
      </c>
      <c r="BW98" s="211">
        <v>0</v>
      </c>
      <c r="BX98" s="211">
        <v>0</v>
      </c>
      <c r="BY98" s="211">
        <v>0</v>
      </c>
      <c r="BZ98" s="211">
        <v>0</v>
      </c>
      <c r="CA98" s="211">
        <v>0</v>
      </c>
      <c r="CB98" s="211">
        <v>0</v>
      </c>
      <c r="CC98" s="211">
        <v>0</v>
      </c>
      <c r="CD98" s="211">
        <v>0</v>
      </c>
      <c r="CE98" s="211">
        <v>0</v>
      </c>
      <c r="CF98" s="211">
        <v>0</v>
      </c>
      <c r="CG98" s="211"/>
      <c r="CH98" s="211"/>
      <c r="CI98" s="211"/>
      <c r="CJ98" s="211"/>
      <c r="CK98" s="211"/>
      <c r="CL98" s="211"/>
      <c r="CM98" s="211"/>
      <c r="CN98" s="211"/>
      <c r="CO98" s="211"/>
      <c r="CP98" s="211"/>
      <c r="CQ98" s="151" t="str">
        <f t="shared" si="8"/>
        <v/>
      </c>
      <c r="CR98" s="147"/>
    </row>
    <row r="99" spans="1:96" x14ac:dyDescent="0.2">
      <c r="A99" s="229"/>
      <c r="B99" s="201">
        <f t="shared" si="9"/>
        <v>90</v>
      </c>
      <c r="C99" s="238" t="s">
        <v>578</v>
      </c>
      <c r="D99" s="212" t="s">
        <v>205</v>
      </c>
      <c r="F99" s="212" t="s">
        <v>9</v>
      </c>
      <c r="G99" s="214"/>
      <c r="H99" s="73"/>
      <c r="I99" s="230">
        <v>8.8686699999999998</v>
      </c>
      <c r="J99" s="230"/>
      <c r="K99" s="223"/>
      <c r="L99" s="223"/>
      <c r="M99" s="223"/>
      <c r="N99" s="223"/>
      <c r="O99" s="223"/>
      <c r="P99" s="73"/>
      <c r="Q99" s="215"/>
      <c r="R99" s="215"/>
      <c r="S99" s="215"/>
      <c r="T99" s="215"/>
      <c r="U99" s="215"/>
      <c r="V99" s="215"/>
      <c r="W99" s="215"/>
      <c r="X99" s="74"/>
      <c r="Y99" s="216">
        <v>0.74756868842791535</v>
      </c>
      <c r="Z99" s="216">
        <v>0.25243131157208465</v>
      </c>
      <c r="AA99" s="216">
        <v>0</v>
      </c>
      <c r="AB99" s="150" t="str">
        <f t="shared" si="7"/>
        <v/>
      </c>
      <c r="AC99" s="217" t="s">
        <v>7</v>
      </c>
      <c r="AD99" s="217" t="s">
        <v>8</v>
      </c>
      <c r="AE99" s="74"/>
      <c r="AF99" s="219">
        <v>2.2896696759776231E-5</v>
      </c>
      <c r="AG99" s="219">
        <v>0</v>
      </c>
      <c r="AH99" s="74"/>
      <c r="AI99" s="211">
        <v>1</v>
      </c>
      <c r="AJ99" s="211">
        <v>0</v>
      </c>
      <c r="AK99" s="211">
        <v>0</v>
      </c>
      <c r="AL99" s="211">
        <v>0</v>
      </c>
      <c r="AM99" s="211">
        <v>0</v>
      </c>
      <c r="AN99" s="211">
        <v>0</v>
      </c>
      <c r="AO99" s="211">
        <v>0</v>
      </c>
      <c r="AP99" s="211">
        <v>0</v>
      </c>
      <c r="AQ99" s="211">
        <v>0</v>
      </c>
      <c r="AR99" s="231"/>
      <c r="AS99" s="211">
        <v>0</v>
      </c>
      <c r="AT99" s="211">
        <v>0</v>
      </c>
      <c r="AU99" s="211">
        <v>0</v>
      </c>
      <c r="AV99" s="211">
        <v>0</v>
      </c>
      <c r="AW99" s="211">
        <v>0</v>
      </c>
      <c r="AX99" s="211">
        <v>0</v>
      </c>
      <c r="AY99" s="211">
        <v>0</v>
      </c>
      <c r="AZ99" s="211">
        <v>0</v>
      </c>
      <c r="BA99" s="211">
        <v>0</v>
      </c>
      <c r="BB99" s="211">
        <v>0</v>
      </c>
      <c r="BC99" s="211">
        <v>0</v>
      </c>
      <c r="BD99" s="211">
        <v>0</v>
      </c>
      <c r="BE99" s="211">
        <v>1</v>
      </c>
      <c r="BF99" s="211">
        <v>0</v>
      </c>
      <c r="BG99" s="211">
        <v>0</v>
      </c>
      <c r="BH99" s="211">
        <v>0</v>
      </c>
      <c r="BI99" s="211">
        <v>0</v>
      </c>
      <c r="BJ99" s="211">
        <v>0</v>
      </c>
      <c r="BK99" s="211">
        <v>0</v>
      </c>
      <c r="BL99" s="211">
        <v>0</v>
      </c>
      <c r="BM99" s="211">
        <v>0</v>
      </c>
      <c r="BN99" s="211">
        <v>0</v>
      </c>
      <c r="BO99" s="211">
        <v>0</v>
      </c>
      <c r="BP99" s="211">
        <v>0</v>
      </c>
      <c r="BQ99" s="211">
        <v>0</v>
      </c>
      <c r="BR99" s="211">
        <v>0</v>
      </c>
      <c r="BS99" s="211">
        <v>0</v>
      </c>
      <c r="BT99" s="211">
        <v>0</v>
      </c>
      <c r="BU99" s="211">
        <v>0</v>
      </c>
      <c r="BV99" s="211">
        <v>0</v>
      </c>
      <c r="BW99" s="211">
        <v>0</v>
      </c>
      <c r="BX99" s="211">
        <v>0</v>
      </c>
      <c r="BY99" s="211">
        <v>0</v>
      </c>
      <c r="BZ99" s="211">
        <v>0</v>
      </c>
      <c r="CA99" s="211">
        <v>0</v>
      </c>
      <c r="CB99" s="211">
        <v>0</v>
      </c>
      <c r="CC99" s="211">
        <v>0</v>
      </c>
      <c r="CD99" s="211">
        <v>0</v>
      </c>
      <c r="CE99" s="211">
        <v>0</v>
      </c>
      <c r="CF99" s="211">
        <v>0</v>
      </c>
      <c r="CG99" s="211"/>
      <c r="CH99" s="211"/>
      <c r="CI99" s="211"/>
      <c r="CJ99" s="211"/>
      <c r="CK99" s="211"/>
      <c r="CL99" s="211"/>
      <c r="CM99" s="211"/>
      <c r="CN99" s="211"/>
      <c r="CO99" s="211"/>
      <c r="CP99" s="211"/>
      <c r="CQ99" s="151" t="str">
        <f t="shared" si="8"/>
        <v/>
      </c>
      <c r="CR99" s="147"/>
    </row>
    <row r="100" spans="1:96" x14ac:dyDescent="0.2">
      <c r="A100" s="229"/>
      <c r="B100" s="201">
        <f t="shared" si="9"/>
        <v>91</v>
      </c>
      <c r="C100" s="238" t="s">
        <v>579</v>
      </c>
      <c r="D100" s="212" t="s">
        <v>443</v>
      </c>
      <c r="F100" s="212" t="s">
        <v>9</v>
      </c>
      <c r="G100" s="214"/>
      <c r="H100" s="73"/>
      <c r="I100" s="230">
        <v>2192.19571</v>
      </c>
      <c r="J100" s="230"/>
      <c r="K100" s="223"/>
      <c r="L100" s="223"/>
      <c r="M100" s="223"/>
      <c r="N100" s="223"/>
      <c r="O100" s="223"/>
      <c r="P100" s="73"/>
      <c r="Q100" s="215"/>
      <c r="R100" s="215"/>
      <c r="S100" s="215"/>
      <c r="T100" s="215"/>
      <c r="U100" s="215"/>
      <c r="V100" s="215"/>
      <c r="W100" s="215"/>
      <c r="X100" s="74"/>
      <c r="Y100" s="216">
        <v>0.27455414097129133</v>
      </c>
      <c r="Z100" s="216">
        <v>0.56339538224896901</v>
      </c>
      <c r="AA100" s="216">
        <v>0.16205047677973972</v>
      </c>
      <c r="AB100" s="150" t="str">
        <f t="shared" si="7"/>
        <v/>
      </c>
      <c r="AC100" s="217" t="s">
        <v>7</v>
      </c>
      <c r="AD100" s="217" t="s">
        <v>8</v>
      </c>
      <c r="AE100" s="74"/>
      <c r="AF100" s="219">
        <v>3.2069507301432892E-3</v>
      </c>
      <c r="AG100" s="219">
        <v>0</v>
      </c>
      <c r="AH100" s="74"/>
      <c r="AI100" s="211">
        <v>1</v>
      </c>
      <c r="AJ100" s="211">
        <v>0</v>
      </c>
      <c r="AK100" s="211">
        <v>0</v>
      </c>
      <c r="AL100" s="211">
        <v>0</v>
      </c>
      <c r="AM100" s="211">
        <v>0</v>
      </c>
      <c r="AN100" s="211">
        <v>0</v>
      </c>
      <c r="AO100" s="211">
        <v>0</v>
      </c>
      <c r="AP100" s="211">
        <v>0</v>
      </c>
      <c r="AQ100" s="211">
        <v>0</v>
      </c>
      <c r="AR100" s="231"/>
      <c r="AS100" s="211">
        <v>0</v>
      </c>
      <c r="AT100" s="211">
        <v>0</v>
      </c>
      <c r="AU100" s="211">
        <v>0</v>
      </c>
      <c r="AV100" s="211">
        <v>0</v>
      </c>
      <c r="AW100" s="211">
        <v>0</v>
      </c>
      <c r="AX100" s="211">
        <v>0</v>
      </c>
      <c r="AY100" s="211">
        <v>0</v>
      </c>
      <c r="AZ100" s="211">
        <v>0</v>
      </c>
      <c r="BA100" s="211">
        <v>0</v>
      </c>
      <c r="BB100" s="211">
        <v>0</v>
      </c>
      <c r="BC100" s="211">
        <v>0</v>
      </c>
      <c r="BD100" s="211">
        <v>0</v>
      </c>
      <c r="BE100" s="211">
        <v>0</v>
      </c>
      <c r="BF100" s="211">
        <v>0</v>
      </c>
      <c r="BG100" s="211">
        <v>0</v>
      </c>
      <c r="BH100" s="211">
        <v>0</v>
      </c>
      <c r="BI100" s="211">
        <v>0</v>
      </c>
      <c r="BJ100" s="211">
        <v>0</v>
      </c>
      <c r="BK100" s="211">
        <v>0</v>
      </c>
      <c r="BL100" s="211">
        <v>0</v>
      </c>
      <c r="BM100" s="211">
        <v>0</v>
      </c>
      <c r="BN100" s="211">
        <v>0</v>
      </c>
      <c r="BO100" s="211">
        <v>9.2532086254443813E-2</v>
      </c>
      <c r="BP100" s="211">
        <v>0</v>
      </c>
      <c r="BQ100" s="211">
        <v>0</v>
      </c>
      <c r="BR100" s="211">
        <v>0</v>
      </c>
      <c r="BS100" s="211">
        <v>0</v>
      </c>
      <c r="BT100" s="211">
        <v>0</v>
      </c>
      <c r="BU100" s="211">
        <v>0</v>
      </c>
      <c r="BV100" s="211">
        <v>0</v>
      </c>
      <c r="BW100" s="211">
        <v>0</v>
      </c>
      <c r="BX100" s="211">
        <v>0</v>
      </c>
      <c r="BY100" s="211">
        <v>0.90746791374555613</v>
      </c>
      <c r="BZ100" s="211">
        <v>0</v>
      </c>
      <c r="CA100" s="211">
        <v>0</v>
      </c>
      <c r="CB100" s="211">
        <v>0</v>
      </c>
      <c r="CC100" s="211">
        <v>0</v>
      </c>
      <c r="CD100" s="211">
        <v>0</v>
      </c>
      <c r="CE100" s="211">
        <v>0</v>
      </c>
      <c r="CF100" s="211">
        <v>0</v>
      </c>
      <c r="CG100" s="211"/>
      <c r="CH100" s="211"/>
      <c r="CI100" s="211"/>
      <c r="CJ100" s="211"/>
      <c r="CK100" s="211"/>
      <c r="CL100" s="211"/>
      <c r="CM100" s="211"/>
      <c r="CN100" s="211"/>
      <c r="CO100" s="211"/>
      <c r="CP100" s="211"/>
      <c r="CQ100" s="151" t="str">
        <f t="shared" si="8"/>
        <v/>
      </c>
      <c r="CR100" s="147"/>
    </row>
    <row r="101" spans="1:96" x14ac:dyDescent="0.2">
      <c r="A101" s="229"/>
      <c r="B101" s="201">
        <f t="shared" si="9"/>
        <v>92</v>
      </c>
      <c r="C101" s="238" t="s">
        <v>581</v>
      </c>
      <c r="D101" s="212" t="s">
        <v>580</v>
      </c>
      <c r="F101" s="212" t="s">
        <v>9</v>
      </c>
      <c r="G101" s="214"/>
      <c r="H101" s="73"/>
      <c r="I101" s="230">
        <v>27.727739999999997</v>
      </c>
      <c r="J101" s="230"/>
      <c r="K101" s="223"/>
      <c r="L101" s="223"/>
      <c r="M101" s="223"/>
      <c r="N101" s="223"/>
      <c r="O101" s="223"/>
      <c r="P101" s="73"/>
      <c r="Q101" s="215"/>
      <c r="R101" s="215"/>
      <c r="S101" s="215"/>
      <c r="T101" s="215"/>
      <c r="U101" s="215"/>
      <c r="V101" s="215"/>
      <c r="W101" s="215"/>
      <c r="X101" s="74"/>
      <c r="Y101" s="216">
        <v>0.44580373301249948</v>
      </c>
      <c r="Z101" s="216">
        <v>0.15032166343163922</v>
      </c>
      <c r="AA101" s="216">
        <v>0.40387460355586147</v>
      </c>
      <c r="AB101" s="150" t="str">
        <f t="shared" si="7"/>
        <v/>
      </c>
      <c r="AC101" s="217" t="s">
        <v>7</v>
      </c>
      <c r="AD101" s="217" t="s">
        <v>8</v>
      </c>
      <c r="AE101" s="74"/>
      <c r="AF101" s="219">
        <v>9.4752389999640767E-5</v>
      </c>
      <c r="AG101" s="219">
        <v>0</v>
      </c>
      <c r="AH101" s="74"/>
      <c r="AI101" s="211">
        <v>1</v>
      </c>
      <c r="AJ101" s="211">
        <v>0</v>
      </c>
      <c r="AK101" s="211">
        <v>0</v>
      </c>
      <c r="AL101" s="211">
        <v>0</v>
      </c>
      <c r="AM101" s="211">
        <v>0</v>
      </c>
      <c r="AN101" s="211">
        <v>0</v>
      </c>
      <c r="AO101" s="211">
        <v>0</v>
      </c>
      <c r="AP101" s="211">
        <v>0</v>
      </c>
      <c r="AQ101" s="211">
        <v>0</v>
      </c>
      <c r="AR101" s="231"/>
      <c r="AS101" s="211">
        <v>0.53000025548550855</v>
      </c>
      <c r="AT101" s="211">
        <v>0</v>
      </c>
      <c r="AU101" s="211">
        <v>0.24999960895075232</v>
      </c>
      <c r="AV101" s="211">
        <v>0</v>
      </c>
      <c r="AW101" s="211">
        <v>0</v>
      </c>
      <c r="AX101" s="211">
        <v>0</v>
      </c>
      <c r="AY101" s="211">
        <v>0</v>
      </c>
      <c r="AZ101" s="211">
        <v>0</v>
      </c>
      <c r="BA101" s="211">
        <v>0</v>
      </c>
      <c r="BB101" s="211">
        <v>0</v>
      </c>
      <c r="BC101" s="211">
        <v>0</v>
      </c>
      <c r="BD101" s="211">
        <v>0</v>
      </c>
      <c r="BE101" s="211">
        <v>0.22000013556373924</v>
      </c>
      <c r="BF101" s="211">
        <v>0</v>
      </c>
      <c r="BG101" s="211">
        <v>0</v>
      </c>
      <c r="BH101" s="211">
        <v>0</v>
      </c>
      <c r="BI101" s="211">
        <v>0</v>
      </c>
      <c r="BJ101" s="211">
        <v>0</v>
      </c>
      <c r="BK101" s="211">
        <v>0</v>
      </c>
      <c r="BL101" s="211">
        <v>0</v>
      </c>
      <c r="BM101" s="211">
        <v>0</v>
      </c>
      <c r="BN101" s="211">
        <v>0</v>
      </c>
      <c r="BO101" s="211">
        <v>0</v>
      </c>
      <c r="BP101" s="211">
        <v>0</v>
      </c>
      <c r="BQ101" s="211">
        <v>0</v>
      </c>
      <c r="BR101" s="211">
        <v>0</v>
      </c>
      <c r="BS101" s="211">
        <v>0</v>
      </c>
      <c r="BT101" s="211">
        <v>0</v>
      </c>
      <c r="BU101" s="211">
        <v>0</v>
      </c>
      <c r="BV101" s="211">
        <v>0</v>
      </c>
      <c r="BW101" s="211">
        <v>0</v>
      </c>
      <c r="BX101" s="211">
        <v>0</v>
      </c>
      <c r="BY101" s="211">
        <v>0</v>
      </c>
      <c r="BZ101" s="211">
        <v>0</v>
      </c>
      <c r="CA101" s="211">
        <v>0</v>
      </c>
      <c r="CB101" s="211">
        <v>0</v>
      </c>
      <c r="CC101" s="211">
        <v>0</v>
      </c>
      <c r="CD101" s="211">
        <v>0</v>
      </c>
      <c r="CE101" s="211">
        <v>0</v>
      </c>
      <c r="CF101" s="211">
        <v>0</v>
      </c>
      <c r="CG101" s="211"/>
      <c r="CH101" s="211"/>
      <c r="CI101" s="211"/>
      <c r="CJ101" s="211"/>
      <c r="CK101" s="211"/>
      <c r="CL101" s="211"/>
      <c r="CM101" s="211"/>
      <c r="CN101" s="211"/>
      <c r="CO101" s="211"/>
      <c r="CP101" s="211"/>
      <c r="CQ101" s="151" t="str">
        <f t="shared" si="8"/>
        <v/>
      </c>
      <c r="CR101" s="147"/>
    </row>
    <row r="102" spans="1:96" x14ac:dyDescent="0.2">
      <c r="A102" s="229"/>
      <c r="B102" s="201">
        <f t="shared" si="9"/>
        <v>93</v>
      </c>
      <c r="C102" s="238" t="s">
        <v>373</v>
      </c>
      <c r="D102" s="212" t="s">
        <v>206</v>
      </c>
      <c r="F102" s="212" t="s">
        <v>2</v>
      </c>
      <c r="G102" s="214"/>
      <c r="H102" s="73"/>
      <c r="I102" s="230">
        <v>2621.6130099999996</v>
      </c>
      <c r="J102" s="230"/>
      <c r="K102" s="223"/>
      <c r="L102" s="223"/>
      <c r="M102" s="223"/>
      <c r="N102" s="223"/>
      <c r="O102" s="223"/>
      <c r="P102" s="73"/>
      <c r="Q102" s="215"/>
      <c r="R102" s="215"/>
      <c r="S102" s="215"/>
      <c r="T102" s="215"/>
      <c r="U102" s="215"/>
      <c r="V102" s="215"/>
      <c r="W102" s="215"/>
      <c r="X102" s="74"/>
      <c r="Y102" s="216">
        <v>0.79129915898609315</v>
      </c>
      <c r="Z102" s="216">
        <v>0.17406956643078303</v>
      </c>
      <c r="AA102" s="216">
        <v>3.4631274583123935E-2</v>
      </c>
      <c r="AB102" s="150" t="str">
        <f t="shared" si="7"/>
        <v/>
      </c>
      <c r="AC102" s="217" t="s">
        <v>7</v>
      </c>
      <c r="AD102" s="217" t="s">
        <v>8</v>
      </c>
      <c r="AE102" s="74"/>
      <c r="AF102" s="219">
        <v>1.042317887780193E-2</v>
      </c>
      <c r="AG102" s="219">
        <v>0</v>
      </c>
      <c r="AH102" s="74"/>
      <c r="AI102" s="211">
        <v>0</v>
      </c>
      <c r="AJ102" s="211">
        <v>0</v>
      </c>
      <c r="AK102" s="211">
        <v>0</v>
      </c>
      <c r="AL102" s="211">
        <v>1</v>
      </c>
      <c r="AM102" s="211">
        <v>0</v>
      </c>
      <c r="AN102" s="211">
        <v>0</v>
      </c>
      <c r="AO102" s="211">
        <v>0</v>
      </c>
      <c r="AP102" s="211">
        <v>0</v>
      </c>
      <c r="AQ102" s="211">
        <v>0</v>
      </c>
      <c r="AR102" s="231"/>
      <c r="AS102" s="211">
        <v>1.2625343123500026E-4</v>
      </c>
      <c r="AT102" s="211">
        <v>0</v>
      </c>
      <c r="AU102" s="211">
        <v>0</v>
      </c>
      <c r="AV102" s="211">
        <v>0</v>
      </c>
      <c r="AW102" s="211">
        <v>1.4138163263510261E-2</v>
      </c>
      <c r="AX102" s="211">
        <v>0</v>
      </c>
      <c r="AY102" s="211">
        <v>0</v>
      </c>
      <c r="AZ102" s="211">
        <v>0</v>
      </c>
      <c r="BA102" s="211">
        <v>0</v>
      </c>
      <c r="BB102" s="211">
        <v>0.92471731027683257</v>
      </c>
      <c r="BC102" s="211">
        <v>0</v>
      </c>
      <c r="BD102" s="211">
        <v>0</v>
      </c>
      <c r="BE102" s="211">
        <v>6.1018273028422221E-2</v>
      </c>
      <c r="BF102" s="211">
        <v>0</v>
      </c>
      <c r="BG102" s="211">
        <v>0</v>
      </c>
      <c r="BH102" s="211">
        <v>0</v>
      </c>
      <c r="BI102" s="211">
        <v>0</v>
      </c>
      <c r="BJ102" s="211">
        <v>0</v>
      </c>
      <c r="BK102" s="211">
        <v>0</v>
      </c>
      <c r="BL102" s="211">
        <v>0</v>
      </c>
      <c r="BM102" s="211">
        <v>0</v>
      </c>
      <c r="BN102" s="211">
        <v>0</v>
      </c>
      <c r="BO102" s="211">
        <v>0</v>
      </c>
      <c r="BP102" s="211">
        <v>0</v>
      </c>
      <c r="BQ102" s="211">
        <v>0</v>
      </c>
      <c r="BR102" s="211">
        <v>0</v>
      </c>
      <c r="BS102" s="211">
        <v>0</v>
      </c>
      <c r="BT102" s="211">
        <v>0</v>
      </c>
      <c r="BU102" s="211">
        <v>0</v>
      </c>
      <c r="BV102" s="211">
        <v>0</v>
      </c>
      <c r="BW102" s="211">
        <v>0</v>
      </c>
      <c r="BX102" s="211">
        <v>0</v>
      </c>
      <c r="BY102" s="211">
        <v>0</v>
      </c>
      <c r="BZ102" s="211">
        <v>0</v>
      </c>
      <c r="CA102" s="211">
        <v>0</v>
      </c>
      <c r="CB102" s="211">
        <v>0</v>
      </c>
      <c r="CC102" s="211">
        <v>0</v>
      </c>
      <c r="CD102" s="211">
        <v>0</v>
      </c>
      <c r="CE102" s="211">
        <v>0</v>
      </c>
      <c r="CF102" s="211">
        <v>0</v>
      </c>
      <c r="CG102" s="211"/>
      <c r="CH102" s="211"/>
      <c r="CI102" s="211"/>
      <c r="CJ102" s="211"/>
      <c r="CK102" s="211"/>
      <c r="CL102" s="211"/>
      <c r="CM102" s="211"/>
      <c r="CN102" s="211"/>
      <c r="CO102" s="211"/>
      <c r="CP102" s="211"/>
      <c r="CQ102" s="151" t="str">
        <f t="shared" si="8"/>
        <v/>
      </c>
      <c r="CR102" s="147"/>
    </row>
    <row r="103" spans="1:96" x14ac:dyDescent="0.2">
      <c r="A103" s="229"/>
      <c r="B103" s="201">
        <f t="shared" si="9"/>
        <v>94</v>
      </c>
      <c r="C103" s="238" t="s">
        <v>582</v>
      </c>
      <c r="D103" s="212" t="s">
        <v>444</v>
      </c>
      <c r="F103" s="212" t="s">
        <v>2</v>
      </c>
      <c r="G103" s="214"/>
      <c r="H103" s="73"/>
      <c r="I103" s="230">
        <v>157.49601000000001</v>
      </c>
      <c r="J103" s="230"/>
      <c r="K103" s="223"/>
      <c r="L103" s="223"/>
      <c r="M103" s="223"/>
      <c r="N103" s="223"/>
      <c r="O103" s="223"/>
      <c r="P103" s="73"/>
      <c r="Q103" s="215"/>
      <c r="R103" s="215"/>
      <c r="S103" s="215"/>
      <c r="T103" s="215"/>
      <c r="U103" s="215"/>
      <c r="V103" s="215"/>
      <c r="W103" s="215"/>
      <c r="X103" s="74"/>
      <c r="Y103" s="216">
        <v>0.2735353105135806</v>
      </c>
      <c r="Z103" s="216">
        <v>0.56108545226002871</v>
      </c>
      <c r="AA103" s="216">
        <v>0.16537923722639067</v>
      </c>
      <c r="AB103" s="150" t="str">
        <f t="shared" si="7"/>
        <v/>
      </c>
      <c r="AC103" s="217" t="s">
        <v>7</v>
      </c>
      <c r="AD103" s="217" t="s">
        <v>8</v>
      </c>
      <c r="AE103" s="74"/>
      <c r="AF103" s="219">
        <v>2.2550197111474534E-4</v>
      </c>
      <c r="AG103" s="219">
        <v>0</v>
      </c>
      <c r="AH103" s="74"/>
      <c r="AI103" s="211">
        <v>0</v>
      </c>
      <c r="AJ103" s="211">
        <v>0</v>
      </c>
      <c r="AK103" s="211">
        <v>0</v>
      </c>
      <c r="AL103" s="211">
        <v>1</v>
      </c>
      <c r="AM103" s="211">
        <v>0</v>
      </c>
      <c r="AN103" s="211">
        <v>0</v>
      </c>
      <c r="AO103" s="211">
        <v>0</v>
      </c>
      <c r="AP103" s="211">
        <v>0</v>
      </c>
      <c r="AQ103" s="211">
        <v>0</v>
      </c>
      <c r="AR103" s="231"/>
      <c r="AS103" s="211">
        <v>0</v>
      </c>
      <c r="AT103" s="211">
        <v>0</v>
      </c>
      <c r="AU103" s="211">
        <v>0</v>
      </c>
      <c r="AV103" s="211">
        <v>0</v>
      </c>
      <c r="AW103" s="211">
        <v>-4.0889875733509495E-2</v>
      </c>
      <c r="AX103" s="211">
        <v>0</v>
      </c>
      <c r="AY103" s="211">
        <v>0</v>
      </c>
      <c r="AZ103" s="211">
        <v>0</v>
      </c>
      <c r="BA103" s="211">
        <v>0</v>
      </c>
      <c r="BB103" s="211">
        <v>0.53411050994262121</v>
      </c>
      <c r="BC103" s="211">
        <v>0</v>
      </c>
      <c r="BD103" s="211">
        <v>0</v>
      </c>
      <c r="BE103" s="211">
        <v>0.50677936579088834</v>
      </c>
      <c r="BF103" s="211">
        <v>0</v>
      </c>
      <c r="BG103" s="211">
        <v>0</v>
      </c>
      <c r="BH103" s="211">
        <v>0</v>
      </c>
      <c r="BI103" s="211">
        <v>0</v>
      </c>
      <c r="BJ103" s="211">
        <v>0</v>
      </c>
      <c r="BK103" s="211">
        <v>0</v>
      </c>
      <c r="BL103" s="211">
        <v>0</v>
      </c>
      <c r="BM103" s="211">
        <v>0</v>
      </c>
      <c r="BN103" s="211">
        <v>0</v>
      </c>
      <c r="BO103" s="211">
        <v>0</v>
      </c>
      <c r="BP103" s="211">
        <v>0</v>
      </c>
      <c r="BQ103" s="211">
        <v>0</v>
      </c>
      <c r="BR103" s="211">
        <v>0</v>
      </c>
      <c r="BS103" s="211">
        <v>0</v>
      </c>
      <c r="BT103" s="211">
        <v>0</v>
      </c>
      <c r="BU103" s="211">
        <v>0</v>
      </c>
      <c r="BV103" s="211">
        <v>0</v>
      </c>
      <c r="BW103" s="211">
        <v>0</v>
      </c>
      <c r="BX103" s="211">
        <v>0</v>
      </c>
      <c r="BY103" s="211">
        <v>0</v>
      </c>
      <c r="BZ103" s="211">
        <v>0</v>
      </c>
      <c r="CA103" s="211">
        <v>0</v>
      </c>
      <c r="CB103" s="211">
        <v>0</v>
      </c>
      <c r="CC103" s="211">
        <v>0</v>
      </c>
      <c r="CD103" s="211">
        <v>0</v>
      </c>
      <c r="CE103" s="211">
        <v>0</v>
      </c>
      <c r="CF103" s="211">
        <v>0</v>
      </c>
      <c r="CG103" s="211"/>
      <c r="CH103" s="211"/>
      <c r="CI103" s="211"/>
      <c r="CJ103" s="211"/>
      <c r="CK103" s="211"/>
      <c r="CL103" s="211"/>
      <c r="CM103" s="211"/>
      <c r="CN103" s="211"/>
      <c r="CO103" s="211"/>
      <c r="CP103" s="211"/>
      <c r="CQ103" s="151" t="str">
        <f t="shared" si="8"/>
        <v/>
      </c>
      <c r="CR103" s="147"/>
    </row>
    <row r="104" spans="1:96" x14ac:dyDescent="0.2">
      <c r="A104" s="229"/>
      <c r="B104" s="201">
        <f t="shared" si="9"/>
        <v>95</v>
      </c>
      <c r="C104" s="238" t="s">
        <v>583</v>
      </c>
      <c r="D104" s="212" t="s">
        <v>445</v>
      </c>
      <c r="F104" s="212" t="s">
        <v>2</v>
      </c>
      <c r="G104" s="214"/>
      <c r="H104" s="73"/>
      <c r="I104" s="230">
        <v>35.918970000000002</v>
      </c>
      <c r="J104" s="230"/>
      <c r="K104" s="223"/>
      <c r="L104" s="223"/>
      <c r="M104" s="223"/>
      <c r="N104" s="223"/>
      <c r="O104" s="223"/>
      <c r="P104" s="73"/>
      <c r="Q104" s="215"/>
      <c r="R104" s="215"/>
      <c r="S104" s="215"/>
      <c r="T104" s="215"/>
      <c r="U104" s="215"/>
      <c r="V104" s="215"/>
      <c r="W104" s="215"/>
      <c r="X104" s="74"/>
      <c r="Y104" s="216">
        <v>0.67584733081154602</v>
      </c>
      <c r="Z104" s="216">
        <v>0.32415266918845387</v>
      </c>
      <c r="AA104" s="216">
        <v>0</v>
      </c>
      <c r="AB104" s="150" t="str">
        <f t="shared" si="7"/>
        <v/>
      </c>
      <c r="AC104" s="217" t="s">
        <v>7</v>
      </c>
      <c r="AD104" s="217" t="s">
        <v>8</v>
      </c>
      <c r="AE104" s="74"/>
      <c r="AF104" s="219">
        <v>1.4546309261170932E-4</v>
      </c>
      <c r="AG104" s="219">
        <v>0</v>
      </c>
      <c r="AH104" s="74"/>
      <c r="AI104" s="211">
        <v>0</v>
      </c>
      <c r="AJ104" s="211">
        <v>0</v>
      </c>
      <c r="AK104" s="211">
        <v>0</v>
      </c>
      <c r="AL104" s="211">
        <v>1</v>
      </c>
      <c r="AM104" s="211">
        <v>0</v>
      </c>
      <c r="AN104" s="211">
        <v>0</v>
      </c>
      <c r="AO104" s="211">
        <v>0</v>
      </c>
      <c r="AP104" s="211">
        <v>0</v>
      </c>
      <c r="AQ104" s="211">
        <v>0</v>
      </c>
      <c r="AR104" s="231"/>
      <c r="AS104" s="211">
        <v>0</v>
      </c>
      <c r="AT104" s="211">
        <v>0</v>
      </c>
      <c r="AU104" s="211">
        <v>0</v>
      </c>
      <c r="AV104" s="211">
        <v>0</v>
      </c>
      <c r="AW104" s="211">
        <v>0</v>
      </c>
      <c r="AX104" s="211">
        <v>0</v>
      </c>
      <c r="AY104" s="211">
        <v>0</v>
      </c>
      <c r="AZ104" s="211">
        <v>0</v>
      </c>
      <c r="BA104" s="211">
        <v>0</v>
      </c>
      <c r="BB104" s="211">
        <v>0.86019558574842003</v>
      </c>
      <c r="BC104" s="211">
        <v>0</v>
      </c>
      <c r="BD104" s="211">
        <v>0</v>
      </c>
      <c r="BE104" s="211">
        <v>0.13980441425157997</v>
      </c>
      <c r="BF104" s="211">
        <v>0</v>
      </c>
      <c r="BG104" s="211">
        <v>0</v>
      </c>
      <c r="BH104" s="211">
        <v>0</v>
      </c>
      <c r="BI104" s="211">
        <v>0</v>
      </c>
      <c r="BJ104" s="211">
        <v>0</v>
      </c>
      <c r="BK104" s="211">
        <v>0</v>
      </c>
      <c r="BL104" s="211">
        <v>0</v>
      </c>
      <c r="BM104" s="211">
        <v>0</v>
      </c>
      <c r="BN104" s="211">
        <v>0</v>
      </c>
      <c r="BO104" s="211">
        <v>0</v>
      </c>
      <c r="BP104" s="211">
        <v>0</v>
      </c>
      <c r="BQ104" s="211">
        <v>0</v>
      </c>
      <c r="BR104" s="211">
        <v>0</v>
      </c>
      <c r="BS104" s="211">
        <v>0</v>
      </c>
      <c r="BT104" s="211">
        <v>0</v>
      </c>
      <c r="BU104" s="211">
        <v>0</v>
      </c>
      <c r="BV104" s="211">
        <v>0</v>
      </c>
      <c r="BW104" s="211">
        <v>0</v>
      </c>
      <c r="BX104" s="211">
        <v>0</v>
      </c>
      <c r="BY104" s="211">
        <v>0</v>
      </c>
      <c r="BZ104" s="211">
        <v>0</v>
      </c>
      <c r="CA104" s="211">
        <v>0</v>
      </c>
      <c r="CB104" s="211">
        <v>0</v>
      </c>
      <c r="CC104" s="211">
        <v>0</v>
      </c>
      <c r="CD104" s="211">
        <v>0</v>
      </c>
      <c r="CE104" s="211">
        <v>0</v>
      </c>
      <c r="CF104" s="211">
        <v>0</v>
      </c>
      <c r="CG104" s="211"/>
      <c r="CH104" s="211"/>
      <c r="CI104" s="211"/>
      <c r="CJ104" s="211"/>
      <c r="CK104" s="211"/>
      <c r="CL104" s="211"/>
      <c r="CM104" s="211"/>
      <c r="CN104" s="211"/>
      <c r="CO104" s="211"/>
      <c r="CP104" s="211"/>
      <c r="CQ104" s="151" t="str">
        <f t="shared" si="8"/>
        <v/>
      </c>
      <c r="CR104" s="147"/>
    </row>
    <row r="105" spans="1:96" x14ac:dyDescent="0.2">
      <c r="A105" s="229"/>
      <c r="B105" s="201">
        <f t="shared" si="9"/>
        <v>96</v>
      </c>
      <c r="C105" s="238" t="s">
        <v>584</v>
      </c>
      <c r="D105" s="212" t="s">
        <v>207</v>
      </c>
      <c r="F105" s="212" t="s">
        <v>9</v>
      </c>
      <c r="G105" s="214"/>
      <c r="H105" s="73"/>
      <c r="I105" s="230">
        <v>1462.8437899999999</v>
      </c>
      <c r="J105" s="230"/>
      <c r="K105" s="223"/>
      <c r="L105" s="223"/>
      <c r="M105" s="223"/>
      <c r="N105" s="223"/>
      <c r="O105" s="223"/>
      <c r="P105" s="73"/>
      <c r="Q105" s="215"/>
      <c r="R105" s="215"/>
      <c r="S105" s="215"/>
      <c r="T105" s="215"/>
      <c r="U105" s="215"/>
      <c r="V105" s="215"/>
      <c r="W105" s="215"/>
      <c r="X105" s="74"/>
      <c r="Y105" s="216">
        <v>5.5506883616055824E-2</v>
      </c>
      <c r="Z105" s="216">
        <v>0.90898643388300548</v>
      </c>
      <c r="AA105" s="216">
        <v>3.5506682500938809E-2</v>
      </c>
      <c r="AB105" s="150" t="str">
        <f t="shared" si="7"/>
        <v/>
      </c>
      <c r="AC105" s="217" t="s">
        <v>7</v>
      </c>
      <c r="AD105" s="217" t="s">
        <v>8</v>
      </c>
      <c r="AE105" s="74"/>
      <c r="AF105" s="219">
        <v>3.2333172365001681E-4</v>
      </c>
      <c r="AG105" s="219">
        <v>0</v>
      </c>
      <c r="AH105" s="74"/>
      <c r="AI105" s="211">
        <v>1</v>
      </c>
      <c r="AJ105" s="211">
        <v>0</v>
      </c>
      <c r="AK105" s="211">
        <v>0</v>
      </c>
      <c r="AL105" s="211">
        <v>0</v>
      </c>
      <c r="AM105" s="211">
        <v>0</v>
      </c>
      <c r="AN105" s="211">
        <v>0</v>
      </c>
      <c r="AO105" s="211">
        <v>0</v>
      </c>
      <c r="AP105" s="211">
        <v>0</v>
      </c>
      <c r="AQ105" s="211">
        <v>0</v>
      </c>
      <c r="AR105" s="231"/>
      <c r="AS105" s="211">
        <v>0</v>
      </c>
      <c r="AT105" s="211">
        <v>0</v>
      </c>
      <c r="AU105" s="211">
        <v>-6.6604563545467864E-3</v>
      </c>
      <c r="AV105" s="211">
        <v>0</v>
      </c>
      <c r="AW105" s="211">
        <v>0</v>
      </c>
      <c r="AX105" s="211">
        <v>0</v>
      </c>
      <c r="AY105" s="211">
        <v>0</v>
      </c>
      <c r="AZ105" s="211">
        <v>0</v>
      </c>
      <c r="BA105" s="211">
        <v>0</v>
      </c>
      <c r="BB105" s="211">
        <v>0</v>
      </c>
      <c r="BC105" s="211">
        <v>0</v>
      </c>
      <c r="BD105" s="211">
        <v>0</v>
      </c>
      <c r="BE105" s="211">
        <v>1.0066604563545469</v>
      </c>
      <c r="BF105" s="211">
        <v>0</v>
      </c>
      <c r="BG105" s="211">
        <v>0</v>
      </c>
      <c r="BH105" s="211">
        <v>0</v>
      </c>
      <c r="BI105" s="211">
        <v>0</v>
      </c>
      <c r="BJ105" s="211">
        <v>0</v>
      </c>
      <c r="BK105" s="211">
        <v>0</v>
      </c>
      <c r="BL105" s="211">
        <v>0</v>
      </c>
      <c r="BM105" s="211">
        <v>0</v>
      </c>
      <c r="BN105" s="211">
        <v>0</v>
      </c>
      <c r="BO105" s="211">
        <v>0</v>
      </c>
      <c r="BP105" s="211">
        <v>0</v>
      </c>
      <c r="BQ105" s="211">
        <v>0</v>
      </c>
      <c r="BR105" s="211">
        <v>0</v>
      </c>
      <c r="BS105" s="211">
        <v>0</v>
      </c>
      <c r="BT105" s="211">
        <v>0</v>
      </c>
      <c r="BU105" s="211">
        <v>0</v>
      </c>
      <c r="BV105" s="211">
        <v>0</v>
      </c>
      <c r="BW105" s="211">
        <v>0</v>
      </c>
      <c r="BX105" s="211">
        <v>0</v>
      </c>
      <c r="BY105" s="211">
        <v>0</v>
      </c>
      <c r="BZ105" s="211">
        <v>0</v>
      </c>
      <c r="CA105" s="211">
        <v>0</v>
      </c>
      <c r="CB105" s="211">
        <v>0</v>
      </c>
      <c r="CC105" s="211">
        <v>0</v>
      </c>
      <c r="CD105" s="211">
        <v>0</v>
      </c>
      <c r="CE105" s="211">
        <v>0</v>
      </c>
      <c r="CF105" s="211">
        <v>0</v>
      </c>
      <c r="CG105" s="211"/>
      <c r="CH105" s="211"/>
      <c r="CI105" s="211"/>
      <c r="CJ105" s="211"/>
      <c r="CK105" s="211"/>
      <c r="CL105" s="211"/>
      <c r="CM105" s="211"/>
      <c r="CN105" s="211"/>
      <c r="CO105" s="211"/>
      <c r="CP105" s="211"/>
      <c r="CQ105" s="151" t="str">
        <f t="shared" si="8"/>
        <v/>
      </c>
      <c r="CR105" s="147"/>
    </row>
    <row r="106" spans="1:96" x14ac:dyDescent="0.2">
      <c r="A106" s="229"/>
      <c r="B106" s="201">
        <f t="shared" si="9"/>
        <v>97</v>
      </c>
      <c r="C106" s="238" t="s">
        <v>585</v>
      </c>
      <c r="D106" s="212" t="s">
        <v>446</v>
      </c>
      <c r="F106" s="212" t="s">
        <v>9</v>
      </c>
      <c r="G106" s="214"/>
      <c r="H106" s="73"/>
      <c r="I106" s="230">
        <v>4499.3881600000004</v>
      </c>
      <c r="J106" s="230"/>
      <c r="K106" s="223"/>
      <c r="L106" s="223"/>
      <c r="M106" s="223"/>
      <c r="N106" s="223"/>
      <c r="O106" s="223"/>
      <c r="P106" s="73"/>
      <c r="Q106" s="215"/>
      <c r="R106" s="215"/>
      <c r="S106" s="215"/>
      <c r="T106" s="215"/>
      <c r="U106" s="215"/>
      <c r="V106" s="215"/>
      <c r="W106" s="215"/>
      <c r="X106" s="74"/>
      <c r="Y106" s="216">
        <v>6.0983020411379672E-2</v>
      </c>
      <c r="Z106" s="216">
        <v>0.93137729641889799</v>
      </c>
      <c r="AA106" s="216">
        <v>7.6396831697223477E-3</v>
      </c>
      <c r="AB106" s="150" t="str">
        <f t="shared" si="7"/>
        <v/>
      </c>
      <c r="AC106" s="217" t="s">
        <v>7</v>
      </c>
      <c r="AD106" s="217" t="s">
        <v>8</v>
      </c>
      <c r="AE106" s="74"/>
      <c r="AF106" s="219">
        <v>1.6166326809130666E-3</v>
      </c>
      <c r="AG106" s="219">
        <v>0</v>
      </c>
      <c r="AH106" s="74"/>
      <c r="AI106" s="211">
        <v>1</v>
      </c>
      <c r="AJ106" s="211">
        <v>0</v>
      </c>
      <c r="AK106" s="211">
        <v>0</v>
      </c>
      <c r="AL106" s="211">
        <v>0</v>
      </c>
      <c r="AM106" s="211">
        <v>0</v>
      </c>
      <c r="AN106" s="211">
        <v>0</v>
      </c>
      <c r="AO106" s="211">
        <v>0</v>
      </c>
      <c r="AP106" s="211">
        <v>0</v>
      </c>
      <c r="AQ106" s="211">
        <v>0</v>
      </c>
      <c r="AR106" s="231"/>
      <c r="AS106" s="211">
        <v>0</v>
      </c>
      <c r="AT106" s="211">
        <v>0</v>
      </c>
      <c r="AU106" s="211">
        <v>0.4503950402282636</v>
      </c>
      <c r="AV106" s="211">
        <v>0</v>
      </c>
      <c r="AW106" s="211">
        <v>0</v>
      </c>
      <c r="AX106" s="211">
        <v>0</v>
      </c>
      <c r="AY106" s="211">
        <v>0</v>
      </c>
      <c r="AZ106" s="211">
        <v>0</v>
      </c>
      <c r="BA106" s="211">
        <v>0</v>
      </c>
      <c r="BB106" s="211">
        <v>0</v>
      </c>
      <c r="BC106" s="211">
        <v>0</v>
      </c>
      <c r="BD106" s="211">
        <v>0</v>
      </c>
      <c r="BE106" s="211">
        <v>0</v>
      </c>
      <c r="BF106" s="211">
        <v>0</v>
      </c>
      <c r="BG106" s="211">
        <v>0</v>
      </c>
      <c r="BH106" s="211">
        <v>0</v>
      </c>
      <c r="BI106" s="211">
        <v>0</v>
      </c>
      <c r="BJ106" s="211">
        <v>0</v>
      </c>
      <c r="BK106" s="211">
        <v>0</v>
      </c>
      <c r="BL106" s="211">
        <v>0</v>
      </c>
      <c r="BM106" s="211">
        <v>0</v>
      </c>
      <c r="BN106" s="211">
        <v>0</v>
      </c>
      <c r="BO106" s="211">
        <v>0</v>
      </c>
      <c r="BP106" s="211">
        <v>0</v>
      </c>
      <c r="BQ106" s="211">
        <v>0</v>
      </c>
      <c r="BR106" s="211">
        <v>0.5496049597717364</v>
      </c>
      <c r="BS106" s="211">
        <v>0</v>
      </c>
      <c r="BT106" s="211">
        <v>0</v>
      </c>
      <c r="BU106" s="211">
        <v>0</v>
      </c>
      <c r="BV106" s="211">
        <v>0</v>
      </c>
      <c r="BW106" s="211">
        <v>0</v>
      </c>
      <c r="BX106" s="211">
        <v>0</v>
      </c>
      <c r="BY106" s="211">
        <v>0</v>
      </c>
      <c r="BZ106" s="211">
        <v>0</v>
      </c>
      <c r="CA106" s="211">
        <v>0</v>
      </c>
      <c r="CB106" s="211">
        <v>0</v>
      </c>
      <c r="CC106" s="211">
        <v>0</v>
      </c>
      <c r="CD106" s="211">
        <v>0</v>
      </c>
      <c r="CE106" s="211">
        <v>0</v>
      </c>
      <c r="CF106" s="211">
        <v>0</v>
      </c>
      <c r="CG106" s="211"/>
      <c r="CH106" s="211"/>
      <c r="CI106" s="211"/>
      <c r="CJ106" s="211"/>
      <c r="CK106" s="211"/>
      <c r="CL106" s="211"/>
      <c r="CM106" s="211"/>
      <c r="CN106" s="211"/>
      <c r="CO106" s="211"/>
      <c r="CP106" s="211"/>
      <c r="CQ106" s="151" t="str">
        <f t="shared" si="8"/>
        <v/>
      </c>
      <c r="CR106" s="147"/>
    </row>
    <row r="107" spans="1:96" x14ac:dyDescent="0.2">
      <c r="A107" s="229"/>
      <c r="B107" s="201">
        <f t="shared" si="9"/>
        <v>98</v>
      </c>
      <c r="C107" s="238" t="s">
        <v>309</v>
      </c>
      <c r="D107" s="212" t="s">
        <v>208</v>
      </c>
      <c r="F107" s="212" t="s">
        <v>9</v>
      </c>
      <c r="G107" s="214"/>
      <c r="H107" s="73"/>
      <c r="I107" s="230">
        <v>475.98609999999996</v>
      </c>
      <c r="J107" s="230"/>
      <c r="K107" s="223"/>
      <c r="L107" s="223"/>
      <c r="M107" s="223"/>
      <c r="N107" s="223"/>
      <c r="O107" s="223"/>
      <c r="P107" s="73"/>
      <c r="Q107" s="215"/>
      <c r="R107" s="215"/>
      <c r="S107" s="215"/>
      <c r="T107" s="215"/>
      <c r="U107" s="215"/>
      <c r="V107" s="215"/>
      <c r="W107" s="215"/>
      <c r="X107" s="74"/>
      <c r="Y107" s="216">
        <v>0.162041559616972</v>
      </c>
      <c r="Z107" s="216">
        <v>0.78081729697568902</v>
      </c>
      <c r="AA107" s="216">
        <v>5.7141143407338994E-2</v>
      </c>
      <c r="AB107" s="150" t="str">
        <f t="shared" si="7"/>
        <v/>
      </c>
      <c r="AC107" s="217" t="s">
        <v>7</v>
      </c>
      <c r="AD107" s="217" t="s">
        <v>8</v>
      </c>
      <c r="AE107" s="74"/>
      <c r="AF107" s="219">
        <v>3.4806622780486255E-4</v>
      </c>
      <c r="AG107" s="219">
        <v>0</v>
      </c>
      <c r="AH107" s="74"/>
      <c r="AI107" s="211">
        <v>1</v>
      </c>
      <c r="AJ107" s="211">
        <v>0</v>
      </c>
      <c r="AK107" s="211">
        <v>0</v>
      </c>
      <c r="AL107" s="211">
        <v>0</v>
      </c>
      <c r="AM107" s="211">
        <v>0</v>
      </c>
      <c r="AN107" s="211">
        <v>0</v>
      </c>
      <c r="AO107" s="211">
        <v>0</v>
      </c>
      <c r="AP107" s="211">
        <v>0</v>
      </c>
      <c r="AQ107" s="211">
        <v>0</v>
      </c>
      <c r="AR107" s="231"/>
      <c r="AS107" s="211">
        <v>0</v>
      </c>
      <c r="AT107" s="211">
        <v>0</v>
      </c>
      <c r="AU107" s="211">
        <v>0.96604386722923097</v>
      </c>
      <c r="AV107" s="211">
        <v>0</v>
      </c>
      <c r="AW107" s="211">
        <v>0</v>
      </c>
      <c r="AX107" s="211">
        <v>0</v>
      </c>
      <c r="AY107" s="211">
        <v>0</v>
      </c>
      <c r="AZ107" s="211">
        <v>0</v>
      </c>
      <c r="BA107" s="211">
        <v>0</v>
      </c>
      <c r="BB107" s="211">
        <v>0</v>
      </c>
      <c r="BC107" s="211">
        <v>0</v>
      </c>
      <c r="BD107" s="211">
        <v>0</v>
      </c>
      <c r="BE107" s="211">
        <v>3.3956132770769067E-2</v>
      </c>
      <c r="BF107" s="211">
        <v>0</v>
      </c>
      <c r="BG107" s="211">
        <v>0</v>
      </c>
      <c r="BH107" s="211">
        <v>0</v>
      </c>
      <c r="BI107" s="211">
        <v>0</v>
      </c>
      <c r="BJ107" s="211">
        <v>0</v>
      </c>
      <c r="BK107" s="211">
        <v>0</v>
      </c>
      <c r="BL107" s="211">
        <v>0</v>
      </c>
      <c r="BM107" s="211">
        <v>0</v>
      </c>
      <c r="BN107" s="211">
        <v>0</v>
      </c>
      <c r="BO107" s="211">
        <v>0</v>
      </c>
      <c r="BP107" s="211">
        <v>0</v>
      </c>
      <c r="BQ107" s="211">
        <v>0</v>
      </c>
      <c r="BR107" s="211">
        <v>0</v>
      </c>
      <c r="BS107" s="211">
        <v>0</v>
      </c>
      <c r="BT107" s="211">
        <v>0</v>
      </c>
      <c r="BU107" s="211">
        <v>0</v>
      </c>
      <c r="BV107" s="211">
        <v>0</v>
      </c>
      <c r="BW107" s="211">
        <v>0</v>
      </c>
      <c r="BX107" s="211">
        <v>0</v>
      </c>
      <c r="BY107" s="211">
        <v>0</v>
      </c>
      <c r="BZ107" s="211">
        <v>0</v>
      </c>
      <c r="CA107" s="211">
        <v>0</v>
      </c>
      <c r="CB107" s="211">
        <v>0</v>
      </c>
      <c r="CC107" s="211">
        <v>0</v>
      </c>
      <c r="CD107" s="211">
        <v>0</v>
      </c>
      <c r="CE107" s="211">
        <v>0</v>
      </c>
      <c r="CF107" s="211">
        <v>0</v>
      </c>
      <c r="CG107" s="211"/>
      <c r="CH107" s="211"/>
      <c r="CI107" s="211"/>
      <c r="CJ107" s="211"/>
      <c r="CK107" s="211"/>
      <c r="CL107" s="211"/>
      <c r="CM107" s="211"/>
      <c r="CN107" s="211"/>
      <c r="CO107" s="211"/>
      <c r="CP107" s="211"/>
      <c r="CQ107" s="151" t="str">
        <f t="shared" si="8"/>
        <v/>
      </c>
      <c r="CR107" s="147"/>
    </row>
    <row r="108" spans="1:96" x14ac:dyDescent="0.2">
      <c r="A108" s="229"/>
      <c r="B108" s="201">
        <f t="shared" si="9"/>
        <v>99</v>
      </c>
      <c r="C108" s="238" t="s">
        <v>415</v>
      </c>
      <c r="D108" s="212" t="s">
        <v>414</v>
      </c>
      <c r="F108" s="212" t="s">
        <v>9</v>
      </c>
      <c r="G108" s="214"/>
      <c r="H108" s="73"/>
      <c r="I108" s="230">
        <v>1103.7679599999999</v>
      </c>
      <c r="J108" s="230"/>
      <c r="K108" s="223"/>
      <c r="L108" s="223"/>
      <c r="M108" s="223"/>
      <c r="N108" s="223"/>
      <c r="O108" s="223"/>
      <c r="P108" s="73"/>
      <c r="Q108" s="215"/>
      <c r="R108" s="215"/>
      <c r="S108" s="215"/>
      <c r="T108" s="215"/>
      <c r="U108" s="215"/>
      <c r="V108" s="215"/>
      <c r="W108" s="215"/>
      <c r="X108" s="74"/>
      <c r="Y108" s="216">
        <v>7.7871167776966455E-2</v>
      </c>
      <c r="Z108" s="216">
        <v>0.92212883222303355</v>
      </c>
      <c r="AA108" s="216">
        <v>0</v>
      </c>
      <c r="AB108" s="150" t="str">
        <f t="shared" si="7"/>
        <v/>
      </c>
      <c r="AC108" s="217" t="s">
        <v>7</v>
      </c>
      <c r="AD108" s="217" t="s">
        <v>8</v>
      </c>
      <c r="AE108" s="74"/>
      <c r="AF108" s="219">
        <v>7.8160774647259774E-4</v>
      </c>
      <c r="AG108" s="219">
        <v>0</v>
      </c>
      <c r="AH108" s="74"/>
      <c r="AI108" s="211">
        <v>1</v>
      </c>
      <c r="AJ108" s="211">
        <v>0</v>
      </c>
      <c r="AK108" s="211">
        <v>0</v>
      </c>
      <c r="AL108" s="211">
        <v>0</v>
      </c>
      <c r="AM108" s="211">
        <v>0</v>
      </c>
      <c r="AN108" s="211">
        <v>0</v>
      </c>
      <c r="AO108" s="211">
        <v>0</v>
      </c>
      <c r="AP108" s="211">
        <v>0</v>
      </c>
      <c r="AQ108" s="211">
        <v>0</v>
      </c>
      <c r="AR108" s="231"/>
      <c r="AS108" s="211">
        <v>0</v>
      </c>
      <c r="AT108" s="211">
        <v>0</v>
      </c>
      <c r="AU108" s="211">
        <v>0</v>
      </c>
      <c r="AV108" s="211">
        <v>0</v>
      </c>
      <c r="AW108" s="211">
        <v>1</v>
      </c>
      <c r="AX108" s="211">
        <v>0</v>
      </c>
      <c r="AY108" s="211">
        <v>0</v>
      </c>
      <c r="AZ108" s="211">
        <v>0</v>
      </c>
      <c r="BA108" s="211">
        <v>0</v>
      </c>
      <c r="BB108" s="211">
        <v>0</v>
      </c>
      <c r="BC108" s="211">
        <v>0</v>
      </c>
      <c r="BD108" s="211">
        <v>0</v>
      </c>
      <c r="BE108" s="211">
        <v>0</v>
      </c>
      <c r="BF108" s="211">
        <v>0</v>
      </c>
      <c r="BG108" s="211">
        <v>0</v>
      </c>
      <c r="BH108" s="211">
        <v>0</v>
      </c>
      <c r="BI108" s="211">
        <v>0</v>
      </c>
      <c r="BJ108" s="211">
        <v>0</v>
      </c>
      <c r="BK108" s="211">
        <v>0</v>
      </c>
      <c r="BL108" s="211">
        <v>0</v>
      </c>
      <c r="BM108" s="211">
        <v>0</v>
      </c>
      <c r="BN108" s="211">
        <v>0</v>
      </c>
      <c r="BO108" s="211">
        <v>0</v>
      </c>
      <c r="BP108" s="211">
        <v>0</v>
      </c>
      <c r="BQ108" s="211">
        <v>0</v>
      </c>
      <c r="BR108" s="211">
        <v>0</v>
      </c>
      <c r="BS108" s="211">
        <v>0</v>
      </c>
      <c r="BT108" s="211">
        <v>0</v>
      </c>
      <c r="BU108" s="211">
        <v>0</v>
      </c>
      <c r="BV108" s="211">
        <v>0</v>
      </c>
      <c r="BW108" s="211">
        <v>0</v>
      </c>
      <c r="BX108" s="211">
        <v>0</v>
      </c>
      <c r="BY108" s="211">
        <v>0</v>
      </c>
      <c r="BZ108" s="211">
        <v>0</v>
      </c>
      <c r="CA108" s="211">
        <v>0</v>
      </c>
      <c r="CB108" s="211">
        <v>0</v>
      </c>
      <c r="CC108" s="211">
        <v>0</v>
      </c>
      <c r="CD108" s="211">
        <v>0</v>
      </c>
      <c r="CE108" s="211">
        <v>0</v>
      </c>
      <c r="CF108" s="211">
        <v>0</v>
      </c>
      <c r="CG108" s="211"/>
      <c r="CH108" s="211"/>
      <c r="CI108" s="211"/>
      <c r="CJ108" s="211"/>
      <c r="CK108" s="211"/>
      <c r="CL108" s="211"/>
      <c r="CM108" s="211"/>
      <c r="CN108" s="211"/>
      <c r="CO108" s="211"/>
      <c r="CP108" s="211"/>
      <c r="CQ108" s="151" t="str">
        <f t="shared" si="8"/>
        <v/>
      </c>
      <c r="CR108" s="147"/>
    </row>
    <row r="109" spans="1:96" x14ac:dyDescent="0.2">
      <c r="A109" s="229"/>
      <c r="B109" s="201">
        <f t="shared" si="9"/>
        <v>100</v>
      </c>
      <c r="C109" s="238" t="s">
        <v>587</v>
      </c>
      <c r="D109" s="212" t="s">
        <v>586</v>
      </c>
      <c r="F109" s="212" t="s">
        <v>9</v>
      </c>
      <c r="G109" s="214"/>
      <c r="H109" s="73"/>
      <c r="I109" s="230">
        <v>408.53721999999999</v>
      </c>
      <c r="J109" s="230"/>
      <c r="K109" s="223"/>
      <c r="L109" s="223"/>
      <c r="M109" s="223"/>
      <c r="N109" s="223"/>
      <c r="O109" s="223"/>
      <c r="P109" s="73"/>
      <c r="Q109" s="215"/>
      <c r="R109" s="215"/>
      <c r="S109" s="215"/>
      <c r="T109" s="215"/>
      <c r="U109" s="215"/>
      <c r="V109" s="215"/>
      <c r="W109" s="215"/>
      <c r="X109" s="74"/>
      <c r="Y109" s="216">
        <v>0.37881390586639818</v>
      </c>
      <c r="Z109" s="216">
        <v>0.62118609413360193</v>
      </c>
      <c r="AA109" s="216">
        <v>0</v>
      </c>
      <c r="AB109" s="150" t="str">
        <f t="shared" si="7"/>
        <v/>
      </c>
      <c r="AC109" s="217" t="s">
        <v>7</v>
      </c>
      <c r="AD109" s="217" t="s">
        <v>8</v>
      </c>
      <c r="AE109" s="74"/>
      <c r="AF109" s="219">
        <v>6.3924982550012566E-4</v>
      </c>
      <c r="AG109" s="219">
        <v>0</v>
      </c>
      <c r="AH109" s="74"/>
      <c r="AI109" s="211">
        <v>1</v>
      </c>
      <c r="AJ109" s="211">
        <v>0</v>
      </c>
      <c r="AK109" s="211">
        <v>0</v>
      </c>
      <c r="AL109" s="211">
        <v>0</v>
      </c>
      <c r="AM109" s="211">
        <v>0</v>
      </c>
      <c r="AN109" s="211">
        <v>0</v>
      </c>
      <c r="AO109" s="211">
        <v>0</v>
      </c>
      <c r="AP109" s="211">
        <v>0</v>
      </c>
      <c r="AQ109" s="211">
        <v>0</v>
      </c>
      <c r="AR109" s="231"/>
      <c r="AS109" s="211">
        <v>0</v>
      </c>
      <c r="AT109" s="211">
        <v>0</v>
      </c>
      <c r="AU109" s="211">
        <v>0.93900037413310977</v>
      </c>
      <c r="AV109" s="211">
        <v>0</v>
      </c>
      <c r="AW109" s="211">
        <v>0</v>
      </c>
      <c r="AX109" s="211">
        <v>0</v>
      </c>
      <c r="AY109" s="211">
        <v>0</v>
      </c>
      <c r="AZ109" s="211">
        <v>0</v>
      </c>
      <c r="BA109" s="211">
        <v>0</v>
      </c>
      <c r="BB109" s="211">
        <v>0</v>
      </c>
      <c r="BC109" s="211">
        <v>0</v>
      </c>
      <c r="BD109" s="211">
        <v>0</v>
      </c>
      <c r="BE109" s="211">
        <v>0</v>
      </c>
      <c r="BF109" s="211">
        <v>0</v>
      </c>
      <c r="BG109" s="211">
        <v>0</v>
      </c>
      <c r="BH109" s="211">
        <v>0</v>
      </c>
      <c r="BI109" s="211">
        <v>0</v>
      </c>
      <c r="BJ109" s="211">
        <v>0</v>
      </c>
      <c r="BK109" s="211">
        <v>0</v>
      </c>
      <c r="BL109" s="211">
        <v>0</v>
      </c>
      <c r="BM109" s="211">
        <v>0</v>
      </c>
      <c r="BN109" s="211">
        <v>0</v>
      </c>
      <c r="BO109" s="211">
        <v>0</v>
      </c>
      <c r="BP109" s="211">
        <v>0</v>
      </c>
      <c r="BQ109" s="211">
        <v>0</v>
      </c>
      <c r="BR109" s="211">
        <v>6.0999625866890242E-2</v>
      </c>
      <c r="BS109" s="211">
        <v>0</v>
      </c>
      <c r="BT109" s="211">
        <v>0</v>
      </c>
      <c r="BU109" s="211">
        <v>0</v>
      </c>
      <c r="BV109" s="211">
        <v>0</v>
      </c>
      <c r="BW109" s="211">
        <v>0</v>
      </c>
      <c r="BX109" s="211">
        <v>0</v>
      </c>
      <c r="BY109" s="211">
        <v>0</v>
      </c>
      <c r="BZ109" s="211">
        <v>0</v>
      </c>
      <c r="CA109" s="211">
        <v>0</v>
      </c>
      <c r="CB109" s="211">
        <v>0</v>
      </c>
      <c r="CC109" s="211">
        <v>0</v>
      </c>
      <c r="CD109" s="211">
        <v>0</v>
      </c>
      <c r="CE109" s="211">
        <v>0</v>
      </c>
      <c r="CF109" s="211">
        <v>0</v>
      </c>
      <c r="CG109" s="211"/>
      <c r="CH109" s="211"/>
      <c r="CI109" s="211"/>
      <c r="CJ109" s="211"/>
      <c r="CK109" s="211"/>
      <c r="CL109" s="211"/>
      <c r="CM109" s="211"/>
      <c r="CN109" s="211"/>
      <c r="CO109" s="211"/>
      <c r="CP109" s="211"/>
      <c r="CQ109" s="151" t="str">
        <f t="shared" si="8"/>
        <v/>
      </c>
      <c r="CR109" s="147"/>
    </row>
    <row r="110" spans="1:96" x14ac:dyDescent="0.2">
      <c r="A110" s="229"/>
      <c r="B110" s="201">
        <f t="shared" si="9"/>
        <v>101</v>
      </c>
      <c r="C110" s="238" t="s">
        <v>588</v>
      </c>
      <c r="D110" s="212" t="s">
        <v>209</v>
      </c>
      <c r="F110" s="212" t="s">
        <v>9</v>
      </c>
      <c r="G110" s="214"/>
      <c r="H110" s="73"/>
      <c r="I110" s="230">
        <v>1073.70579</v>
      </c>
      <c r="J110" s="230"/>
      <c r="K110" s="223"/>
      <c r="L110" s="223"/>
      <c r="M110" s="223"/>
      <c r="N110" s="223"/>
      <c r="O110" s="223"/>
      <c r="P110" s="73"/>
      <c r="Q110" s="215"/>
      <c r="R110" s="215"/>
      <c r="S110" s="215"/>
      <c r="T110" s="215"/>
      <c r="U110" s="215"/>
      <c r="V110" s="215"/>
      <c r="W110" s="215"/>
      <c r="X110" s="74"/>
      <c r="Y110" s="216">
        <v>0.17023127909182645</v>
      </c>
      <c r="Z110" s="216">
        <v>0.82756290249678177</v>
      </c>
      <c r="AA110" s="216">
        <v>2.2058184113918204E-3</v>
      </c>
      <c r="AB110" s="150" t="str">
        <f t="shared" si="7"/>
        <v/>
      </c>
      <c r="AC110" s="217" t="s">
        <v>7</v>
      </c>
      <c r="AD110" s="217" t="s">
        <v>8</v>
      </c>
      <c r="AE110" s="74"/>
      <c r="AF110" s="219">
        <v>8.0744382983088047E-4</v>
      </c>
      <c r="AG110" s="219">
        <v>0</v>
      </c>
      <c r="AH110" s="74"/>
      <c r="AI110" s="211">
        <v>1</v>
      </c>
      <c r="AJ110" s="211">
        <v>0</v>
      </c>
      <c r="AK110" s="211">
        <v>0</v>
      </c>
      <c r="AL110" s="211">
        <v>0</v>
      </c>
      <c r="AM110" s="211">
        <v>0</v>
      </c>
      <c r="AN110" s="211">
        <v>0</v>
      </c>
      <c r="AO110" s="211">
        <v>0</v>
      </c>
      <c r="AP110" s="211">
        <v>0</v>
      </c>
      <c r="AQ110" s="211">
        <v>0</v>
      </c>
      <c r="AR110" s="231"/>
      <c r="AS110" s="211">
        <v>0</v>
      </c>
      <c r="AT110" s="211">
        <v>0</v>
      </c>
      <c r="AU110" s="211">
        <v>0.69533658510743301</v>
      </c>
      <c r="AV110" s="211">
        <v>0</v>
      </c>
      <c r="AW110" s="211">
        <v>0</v>
      </c>
      <c r="AX110" s="211">
        <v>0</v>
      </c>
      <c r="AY110" s="211">
        <v>0</v>
      </c>
      <c r="AZ110" s="211">
        <v>0</v>
      </c>
      <c r="BA110" s="211">
        <v>0</v>
      </c>
      <c r="BB110" s="211">
        <v>0</v>
      </c>
      <c r="BC110" s="211">
        <v>0</v>
      </c>
      <c r="BD110" s="211">
        <v>0</v>
      </c>
      <c r="BE110" s="211">
        <v>0.13214051838994995</v>
      </c>
      <c r="BF110" s="211">
        <v>0</v>
      </c>
      <c r="BG110" s="211">
        <v>0</v>
      </c>
      <c r="BH110" s="211">
        <v>0</v>
      </c>
      <c r="BI110" s="211">
        <v>0</v>
      </c>
      <c r="BJ110" s="211">
        <v>0</v>
      </c>
      <c r="BK110" s="211">
        <v>0</v>
      </c>
      <c r="BL110" s="211">
        <v>0</v>
      </c>
      <c r="BM110" s="211">
        <v>0</v>
      </c>
      <c r="BN110" s="211">
        <v>0</v>
      </c>
      <c r="BO110" s="211">
        <v>0</v>
      </c>
      <c r="BP110" s="211">
        <v>0</v>
      </c>
      <c r="BQ110" s="211">
        <v>0</v>
      </c>
      <c r="BR110" s="211">
        <v>0.15339811607312273</v>
      </c>
      <c r="BS110" s="211">
        <v>0</v>
      </c>
      <c r="BT110" s="211">
        <v>0</v>
      </c>
      <c r="BU110" s="211">
        <v>0</v>
      </c>
      <c r="BV110" s="211">
        <v>0</v>
      </c>
      <c r="BW110" s="211">
        <v>0</v>
      </c>
      <c r="BX110" s="211">
        <v>0</v>
      </c>
      <c r="BY110" s="211">
        <v>-1.9067320800595496E-6</v>
      </c>
      <c r="BZ110" s="211">
        <v>0</v>
      </c>
      <c r="CA110" s="211">
        <v>1.9126687161574379E-2</v>
      </c>
      <c r="CB110" s="211">
        <v>0</v>
      </c>
      <c r="CC110" s="211">
        <v>0</v>
      </c>
      <c r="CD110" s="211">
        <v>0</v>
      </c>
      <c r="CE110" s="211">
        <v>0</v>
      </c>
      <c r="CF110" s="211">
        <v>0</v>
      </c>
      <c r="CG110" s="211"/>
      <c r="CH110" s="211"/>
      <c r="CI110" s="211"/>
      <c r="CJ110" s="211"/>
      <c r="CK110" s="211"/>
      <c r="CL110" s="211"/>
      <c r="CM110" s="211"/>
      <c r="CN110" s="211"/>
      <c r="CO110" s="211"/>
      <c r="CP110" s="211"/>
      <c r="CQ110" s="151" t="str">
        <f t="shared" si="8"/>
        <v/>
      </c>
      <c r="CR110" s="147"/>
    </row>
    <row r="111" spans="1:96" x14ac:dyDescent="0.2">
      <c r="A111" s="229"/>
      <c r="B111" s="201">
        <f t="shared" si="9"/>
        <v>102</v>
      </c>
      <c r="C111" s="238" t="s">
        <v>310</v>
      </c>
      <c r="D111" s="212" t="s">
        <v>210</v>
      </c>
      <c r="F111" s="212" t="s">
        <v>9</v>
      </c>
      <c r="G111" s="214"/>
      <c r="H111" s="73"/>
      <c r="I111" s="230">
        <v>67.142949999999999</v>
      </c>
      <c r="J111" s="230"/>
      <c r="K111" s="223"/>
      <c r="L111" s="223"/>
      <c r="M111" s="223"/>
      <c r="N111" s="223"/>
      <c r="O111" s="223"/>
      <c r="P111" s="73"/>
      <c r="Q111" s="215"/>
      <c r="R111" s="215"/>
      <c r="S111" s="215"/>
      <c r="T111" s="215"/>
      <c r="U111" s="215"/>
      <c r="V111" s="215"/>
      <c r="W111" s="215"/>
      <c r="X111" s="74"/>
      <c r="Y111" s="216">
        <v>0.8934050410355816</v>
      </c>
      <c r="Z111" s="216">
        <v>0.10321113385694256</v>
      </c>
      <c r="AA111" s="216">
        <v>3.3838251074759153E-3</v>
      </c>
      <c r="AB111" s="150" t="str">
        <f t="shared" si="7"/>
        <v/>
      </c>
      <c r="AC111" s="217" t="s">
        <v>7</v>
      </c>
      <c r="AD111" s="217" t="s">
        <v>8</v>
      </c>
      <c r="AE111" s="74"/>
      <c r="AF111" s="219">
        <v>1.9070609762238385E-4</v>
      </c>
      <c r="AG111" s="219">
        <v>0</v>
      </c>
      <c r="AH111" s="74"/>
      <c r="AI111" s="211">
        <v>1</v>
      </c>
      <c r="AJ111" s="211">
        <v>0</v>
      </c>
      <c r="AK111" s="211">
        <v>0</v>
      </c>
      <c r="AL111" s="211">
        <v>0</v>
      </c>
      <c r="AM111" s="211">
        <v>0</v>
      </c>
      <c r="AN111" s="211">
        <v>0</v>
      </c>
      <c r="AO111" s="211">
        <v>0</v>
      </c>
      <c r="AP111" s="211">
        <v>0</v>
      </c>
      <c r="AQ111" s="211">
        <v>0</v>
      </c>
      <c r="AR111" s="231"/>
      <c r="AS111" s="211">
        <v>0</v>
      </c>
      <c r="AT111" s="211">
        <v>0</v>
      </c>
      <c r="AU111" s="211">
        <v>0.69421518873110388</v>
      </c>
      <c r="AV111" s="211">
        <v>0</v>
      </c>
      <c r="AW111" s="211">
        <v>0</v>
      </c>
      <c r="AX111" s="211">
        <v>0</v>
      </c>
      <c r="AY111" s="211">
        <v>0</v>
      </c>
      <c r="AZ111" s="211">
        <v>0</v>
      </c>
      <c r="BA111" s="211">
        <v>0</v>
      </c>
      <c r="BB111" s="211">
        <v>0</v>
      </c>
      <c r="BC111" s="211">
        <v>0</v>
      </c>
      <c r="BD111" s="211">
        <v>0</v>
      </c>
      <c r="BE111" s="211">
        <v>0.15823672140605269</v>
      </c>
      <c r="BF111" s="211">
        <v>0</v>
      </c>
      <c r="BG111" s="211">
        <v>0</v>
      </c>
      <c r="BH111" s="211">
        <v>0</v>
      </c>
      <c r="BI111" s="211">
        <v>0</v>
      </c>
      <c r="BJ111" s="211">
        <v>0</v>
      </c>
      <c r="BK111" s="211">
        <v>0</v>
      </c>
      <c r="BL111" s="211">
        <v>0</v>
      </c>
      <c r="BM111" s="211">
        <v>0</v>
      </c>
      <c r="BN111" s="211">
        <v>0</v>
      </c>
      <c r="BO111" s="211">
        <v>0</v>
      </c>
      <c r="BP111" s="211">
        <v>0</v>
      </c>
      <c r="BQ111" s="211">
        <v>0</v>
      </c>
      <c r="BR111" s="211">
        <v>4.5098579799868831E-2</v>
      </c>
      <c r="BS111" s="211">
        <v>0</v>
      </c>
      <c r="BT111" s="211">
        <v>0</v>
      </c>
      <c r="BU111" s="211">
        <v>0</v>
      </c>
      <c r="BV111" s="211">
        <v>0</v>
      </c>
      <c r="BW111" s="211">
        <v>0</v>
      </c>
      <c r="BX111" s="211">
        <v>0</v>
      </c>
      <c r="BY111" s="211">
        <v>0</v>
      </c>
      <c r="BZ111" s="211">
        <v>0</v>
      </c>
      <c r="CA111" s="211">
        <v>0.10244951006297458</v>
      </c>
      <c r="CB111" s="211">
        <v>0</v>
      </c>
      <c r="CC111" s="211">
        <v>0</v>
      </c>
      <c r="CD111" s="211">
        <v>0</v>
      </c>
      <c r="CE111" s="211">
        <v>0</v>
      </c>
      <c r="CF111" s="211">
        <v>0</v>
      </c>
      <c r="CG111" s="211"/>
      <c r="CH111" s="211"/>
      <c r="CI111" s="211"/>
      <c r="CJ111" s="211"/>
      <c r="CK111" s="211"/>
      <c r="CL111" s="211"/>
      <c r="CM111" s="211"/>
      <c r="CN111" s="211"/>
      <c r="CO111" s="211"/>
      <c r="CP111" s="211"/>
      <c r="CQ111" s="151" t="str">
        <f t="shared" si="8"/>
        <v/>
      </c>
      <c r="CR111" s="147"/>
    </row>
    <row r="112" spans="1:96" x14ac:dyDescent="0.2">
      <c r="A112" s="229"/>
      <c r="B112" s="201">
        <f t="shared" si="9"/>
        <v>103</v>
      </c>
      <c r="C112" s="238" t="s">
        <v>590</v>
      </c>
      <c r="D112" s="212" t="s">
        <v>589</v>
      </c>
      <c r="F112" s="212" t="s">
        <v>9</v>
      </c>
      <c r="G112" s="214"/>
      <c r="H112" s="73"/>
      <c r="I112" s="230">
        <v>51.946539999999999</v>
      </c>
      <c r="J112" s="230"/>
      <c r="K112" s="223"/>
      <c r="L112" s="223"/>
      <c r="M112" s="223"/>
      <c r="N112" s="223"/>
      <c r="O112" s="223"/>
      <c r="P112" s="73"/>
      <c r="Q112" s="215"/>
      <c r="R112" s="215"/>
      <c r="S112" s="215"/>
      <c r="T112" s="215"/>
      <c r="U112" s="215"/>
      <c r="V112" s="215"/>
      <c r="W112" s="215"/>
      <c r="X112" s="74"/>
      <c r="Y112" s="216">
        <v>0.66690486026595808</v>
      </c>
      <c r="Z112" s="216">
        <v>0</v>
      </c>
      <c r="AA112" s="216">
        <v>0.33309513973404192</v>
      </c>
      <c r="AB112" s="150" t="str">
        <f t="shared" si="7"/>
        <v/>
      </c>
      <c r="AC112" s="217" t="s">
        <v>7</v>
      </c>
      <c r="AD112" s="217" t="s">
        <v>8</v>
      </c>
      <c r="AE112" s="74"/>
      <c r="AF112" s="219">
        <v>1.7093944025795444E-4</v>
      </c>
      <c r="AG112" s="219">
        <v>0</v>
      </c>
      <c r="AH112" s="74"/>
      <c r="AI112" s="211">
        <v>1</v>
      </c>
      <c r="AJ112" s="211">
        <v>0</v>
      </c>
      <c r="AK112" s="211">
        <v>0</v>
      </c>
      <c r="AL112" s="211">
        <v>0</v>
      </c>
      <c r="AM112" s="211">
        <v>0</v>
      </c>
      <c r="AN112" s="211">
        <v>0</v>
      </c>
      <c r="AO112" s="211">
        <v>0</v>
      </c>
      <c r="AP112" s="211">
        <v>0</v>
      </c>
      <c r="AQ112" s="211">
        <v>0</v>
      </c>
      <c r="AR112" s="231"/>
      <c r="AS112" s="211">
        <v>0</v>
      </c>
      <c r="AT112" s="211">
        <v>0</v>
      </c>
      <c r="AU112" s="211">
        <v>0</v>
      </c>
      <c r="AV112" s="211">
        <v>0</v>
      </c>
      <c r="AW112" s="211">
        <v>8.3983469626570606E-2</v>
      </c>
      <c r="AX112" s="211">
        <v>0</v>
      </c>
      <c r="AY112" s="211">
        <v>0</v>
      </c>
      <c r="AZ112" s="211">
        <v>0</v>
      </c>
      <c r="BA112" s="211">
        <v>0</v>
      </c>
      <c r="BB112" s="211">
        <v>0.17465588318453623</v>
      </c>
      <c r="BC112" s="211">
        <v>0</v>
      </c>
      <c r="BD112" s="211">
        <v>0</v>
      </c>
      <c r="BE112" s="211">
        <v>0.44319754437374392</v>
      </c>
      <c r="BF112" s="211">
        <v>0</v>
      </c>
      <c r="BG112" s="211">
        <v>0</v>
      </c>
      <c r="BH112" s="211">
        <v>0</v>
      </c>
      <c r="BI112" s="211">
        <v>0.29816310281514907</v>
      </c>
      <c r="BJ112" s="211">
        <v>0</v>
      </c>
      <c r="BK112" s="211">
        <v>0</v>
      </c>
      <c r="BL112" s="211">
        <v>0</v>
      </c>
      <c r="BM112" s="211">
        <v>0</v>
      </c>
      <c r="BN112" s="211">
        <v>0</v>
      </c>
      <c r="BO112" s="211">
        <v>0</v>
      </c>
      <c r="BP112" s="211">
        <v>0</v>
      </c>
      <c r="BQ112" s="211">
        <v>0</v>
      </c>
      <c r="BR112" s="211">
        <v>0</v>
      </c>
      <c r="BS112" s="211">
        <v>0</v>
      </c>
      <c r="BT112" s="211">
        <v>0</v>
      </c>
      <c r="BU112" s="211">
        <v>0</v>
      </c>
      <c r="BV112" s="211">
        <v>0</v>
      </c>
      <c r="BW112" s="211">
        <v>0</v>
      </c>
      <c r="BX112" s="211">
        <v>0</v>
      </c>
      <c r="BY112" s="211">
        <v>0</v>
      </c>
      <c r="BZ112" s="211">
        <v>0</v>
      </c>
      <c r="CA112" s="211">
        <v>0</v>
      </c>
      <c r="CB112" s="211">
        <v>0</v>
      </c>
      <c r="CC112" s="211">
        <v>0</v>
      </c>
      <c r="CD112" s="211">
        <v>0</v>
      </c>
      <c r="CE112" s="211">
        <v>0</v>
      </c>
      <c r="CF112" s="211">
        <v>0</v>
      </c>
      <c r="CG112" s="211"/>
      <c r="CH112" s="211"/>
      <c r="CI112" s="211"/>
      <c r="CJ112" s="211"/>
      <c r="CK112" s="211"/>
      <c r="CL112" s="211"/>
      <c r="CM112" s="211"/>
      <c r="CN112" s="211"/>
      <c r="CO112" s="211"/>
      <c r="CP112" s="211"/>
      <c r="CQ112" s="151" t="str">
        <f t="shared" si="8"/>
        <v/>
      </c>
      <c r="CR112" s="147"/>
    </row>
    <row r="113" spans="1:96" x14ac:dyDescent="0.2">
      <c r="A113" s="229"/>
      <c r="B113" s="201">
        <f t="shared" si="9"/>
        <v>104</v>
      </c>
      <c r="C113" s="238" t="s">
        <v>593</v>
      </c>
      <c r="D113" s="212" t="s">
        <v>211</v>
      </c>
      <c r="F113" s="212" t="s">
        <v>9</v>
      </c>
      <c r="G113" s="214"/>
      <c r="H113" s="73"/>
      <c r="I113" s="230">
        <v>1331.90104</v>
      </c>
      <c r="J113" s="230"/>
      <c r="K113" s="223"/>
      <c r="L113" s="223"/>
      <c r="M113" s="223"/>
      <c r="N113" s="223"/>
      <c r="O113" s="223"/>
      <c r="P113" s="73"/>
      <c r="Q113" s="215"/>
      <c r="R113" s="215"/>
      <c r="S113" s="215"/>
      <c r="T113" s="215"/>
      <c r="U113" s="215"/>
      <c r="V113" s="215"/>
      <c r="W113" s="215"/>
      <c r="X113" s="74"/>
      <c r="Y113" s="216">
        <v>0.57957614478625219</v>
      </c>
      <c r="Z113" s="216">
        <v>0.34534186563890662</v>
      </c>
      <c r="AA113" s="216">
        <v>7.5081989574841079E-2</v>
      </c>
      <c r="AB113" s="150" t="str">
        <f t="shared" si="7"/>
        <v/>
      </c>
      <c r="AC113" s="217" t="s">
        <v>7</v>
      </c>
      <c r="AD113" s="217" t="s">
        <v>8</v>
      </c>
      <c r="AE113" s="74"/>
      <c r="AF113" s="219">
        <v>5.7945879098565325E-3</v>
      </c>
      <c r="AG113" s="219">
        <v>0</v>
      </c>
      <c r="AH113" s="74"/>
      <c r="AI113" s="211">
        <v>1</v>
      </c>
      <c r="AJ113" s="211">
        <v>0</v>
      </c>
      <c r="AK113" s="211">
        <v>0</v>
      </c>
      <c r="AL113" s="211">
        <v>0</v>
      </c>
      <c r="AM113" s="211">
        <v>0</v>
      </c>
      <c r="AN113" s="211">
        <v>0</v>
      </c>
      <c r="AO113" s="211">
        <v>0</v>
      </c>
      <c r="AP113" s="211">
        <v>0</v>
      </c>
      <c r="AQ113" s="211">
        <v>0</v>
      </c>
      <c r="AR113" s="231"/>
      <c r="AS113" s="211">
        <v>0</v>
      </c>
      <c r="AT113" s="211">
        <v>0</v>
      </c>
      <c r="AU113" s="211">
        <v>0.84752402604217114</v>
      </c>
      <c r="AV113" s="211">
        <v>0</v>
      </c>
      <c r="AW113" s="211">
        <v>0.13262672955213281</v>
      </c>
      <c r="AX113" s="211">
        <v>0</v>
      </c>
      <c r="AY113" s="211">
        <v>0</v>
      </c>
      <c r="AZ113" s="211">
        <v>0</v>
      </c>
      <c r="BA113" s="211">
        <v>0</v>
      </c>
      <c r="BB113" s="211">
        <v>1.984924440569602E-2</v>
      </c>
      <c r="BC113" s="211">
        <v>0</v>
      </c>
      <c r="BD113" s="211">
        <v>0</v>
      </c>
      <c r="BE113" s="211">
        <v>0</v>
      </c>
      <c r="BF113" s="211">
        <v>0</v>
      </c>
      <c r="BG113" s="211">
        <v>0</v>
      </c>
      <c r="BH113" s="211">
        <v>0</v>
      </c>
      <c r="BI113" s="211">
        <v>0</v>
      </c>
      <c r="BJ113" s="211">
        <v>0</v>
      </c>
      <c r="BK113" s="211">
        <v>0</v>
      </c>
      <c r="BL113" s="211">
        <v>0</v>
      </c>
      <c r="BM113" s="211">
        <v>0</v>
      </c>
      <c r="BN113" s="211">
        <v>0</v>
      </c>
      <c r="BO113" s="211">
        <v>0</v>
      </c>
      <c r="BP113" s="211">
        <v>0</v>
      </c>
      <c r="BQ113" s="211">
        <v>0</v>
      </c>
      <c r="BR113" s="211">
        <v>0</v>
      </c>
      <c r="BS113" s="211">
        <v>0</v>
      </c>
      <c r="BT113" s="211">
        <v>0</v>
      </c>
      <c r="BU113" s="211">
        <v>0</v>
      </c>
      <c r="BV113" s="211">
        <v>0</v>
      </c>
      <c r="BW113" s="211">
        <v>0</v>
      </c>
      <c r="BX113" s="211">
        <v>0</v>
      </c>
      <c r="BY113" s="211">
        <v>0</v>
      </c>
      <c r="BZ113" s="211">
        <v>0</v>
      </c>
      <c r="CA113" s="211">
        <v>0</v>
      </c>
      <c r="CB113" s="211">
        <v>0</v>
      </c>
      <c r="CC113" s="211">
        <v>0</v>
      </c>
      <c r="CD113" s="211">
        <v>0</v>
      </c>
      <c r="CE113" s="211">
        <v>0</v>
      </c>
      <c r="CF113" s="211">
        <v>0</v>
      </c>
      <c r="CG113" s="211"/>
      <c r="CH113" s="211"/>
      <c r="CI113" s="211"/>
      <c r="CJ113" s="211"/>
      <c r="CK113" s="211"/>
      <c r="CL113" s="211"/>
      <c r="CM113" s="211"/>
      <c r="CN113" s="211"/>
      <c r="CO113" s="211"/>
      <c r="CP113" s="211"/>
      <c r="CQ113" s="151" t="str">
        <f t="shared" si="8"/>
        <v/>
      </c>
      <c r="CR113" s="147"/>
    </row>
    <row r="114" spans="1:96" x14ac:dyDescent="0.2">
      <c r="A114" s="229"/>
      <c r="B114" s="201">
        <f t="shared" si="9"/>
        <v>105</v>
      </c>
      <c r="C114" s="238" t="s">
        <v>594</v>
      </c>
      <c r="D114" s="212" t="s">
        <v>212</v>
      </c>
      <c r="F114" s="212" t="s">
        <v>9</v>
      </c>
      <c r="G114" s="214"/>
      <c r="H114" s="73"/>
      <c r="I114" s="230">
        <v>53.694650000000003</v>
      </c>
      <c r="J114" s="230"/>
      <c r="K114" s="223"/>
      <c r="L114" s="223"/>
      <c r="M114" s="223"/>
      <c r="N114" s="223"/>
      <c r="O114" s="223"/>
      <c r="P114" s="73"/>
      <c r="Q114" s="215"/>
      <c r="R114" s="215"/>
      <c r="S114" s="215"/>
      <c r="T114" s="215"/>
      <c r="U114" s="215"/>
      <c r="V114" s="215"/>
      <c r="W114" s="215"/>
      <c r="X114" s="74"/>
      <c r="Y114" s="216">
        <v>0.88759178055914323</v>
      </c>
      <c r="Z114" s="216">
        <v>0.11240821944085677</v>
      </c>
      <c r="AA114" s="216">
        <v>0</v>
      </c>
      <c r="AB114" s="150" t="str">
        <f t="shared" si="7"/>
        <v/>
      </c>
      <c r="AC114" s="217" t="s">
        <v>7</v>
      </c>
      <c r="AD114" s="217" t="s">
        <v>8</v>
      </c>
      <c r="AE114" s="74"/>
      <c r="AF114" s="219">
        <v>4.2642648820462759E-4</v>
      </c>
      <c r="AG114" s="219">
        <v>0</v>
      </c>
      <c r="AH114" s="74"/>
      <c r="AI114" s="211">
        <v>1</v>
      </c>
      <c r="AJ114" s="211">
        <v>0</v>
      </c>
      <c r="AK114" s="211">
        <v>0</v>
      </c>
      <c r="AL114" s="211">
        <v>0</v>
      </c>
      <c r="AM114" s="211">
        <v>0</v>
      </c>
      <c r="AN114" s="211">
        <v>0</v>
      </c>
      <c r="AO114" s="211">
        <v>0</v>
      </c>
      <c r="AP114" s="211">
        <v>0</v>
      </c>
      <c r="AQ114" s="211">
        <v>0</v>
      </c>
      <c r="AR114" s="231"/>
      <c r="AS114" s="211">
        <v>0</v>
      </c>
      <c r="AT114" s="211">
        <v>0</v>
      </c>
      <c r="AU114" s="211">
        <v>0</v>
      </c>
      <c r="AV114" s="211">
        <v>0</v>
      </c>
      <c r="AW114" s="211">
        <v>0</v>
      </c>
      <c r="AX114" s="211">
        <v>0</v>
      </c>
      <c r="AY114" s="211">
        <v>0</v>
      </c>
      <c r="AZ114" s="211">
        <v>0</v>
      </c>
      <c r="BA114" s="211">
        <v>0</v>
      </c>
      <c r="BB114" s="211">
        <v>0</v>
      </c>
      <c r="BC114" s="211">
        <v>0</v>
      </c>
      <c r="BD114" s="211">
        <v>0.70935488293322269</v>
      </c>
      <c r="BE114" s="211">
        <v>0</v>
      </c>
      <c r="BF114" s="211">
        <v>0</v>
      </c>
      <c r="BG114" s="211">
        <v>0</v>
      </c>
      <c r="BH114" s="211">
        <v>0</v>
      </c>
      <c r="BI114" s="211">
        <v>0</v>
      </c>
      <c r="BJ114" s="211">
        <v>0</v>
      </c>
      <c r="BK114" s="211">
        <v>0</v>
      </c>
      <c r="BL114" s="211">
        <v>0</v>
      </c>
      <c r="BM114" s="211">
        <v>0</v>
      </c>
      <c r="BN114" s="211">
        <v>0</v>
      </c>
      <c r="BO114" s="211">
        <v>0.29064511706677726</v>
      </c>
      <c r="BP114" s="211">
        <v>0</v>
      </c>
      <c r="BQ114" s="211">
        <v>0</v>
      </c>
      <c r="BR114" s="211">
        <v>0</v>
      </c>
      <c r="BS114" s="211">
        <v>0</v>
      </c>
      <c r="BT114" s="211">
        <v>0</v>
      </c>
      <c r="BU114" s="211">
        <v>0</v>
      </c>
      <c r="BV114" s="211">
        <v>0</v>
      </c>
      <c r="BW114" s="211">
        <v>0</v>
      </c>
      <c r="BX114" s="211">
        <v>0</v>
      </c>
      <c r="BY114" s="211">
        <v>0</v>
      </c>
      <c r="BZ114" s="211">
        <v>0</v>
      </c>
      <c r="CA114" s="211">
        <v>0</v>
      </c>
      <c r="CB114" s="211">
        <v>0</v>
      </c>
      <c r="CC114" s="211">
        <v>0</v>
      </c>
      <c r="CD114" s="211">
        <v>0</v>
      </c>
      <c r="CE114" s="211">
        <v>0</v>
      </c>
      <c r="CF114" s="211">
        <v>0</v>
      </c>
      <c r="CG114" s="211"/>
      <c r="CH114" s="211"/>
      <c r="CI114" s="211"/>
      <c r="CJ114" s="211"/>
      <c r="CK114" s="211"/>
      <c r="CL114" s="211"/>
      <c r="CM114" s="211"/>
      <c r="CN114" s="211"/>
      <c r="CO114" s="211"/>
      <c r="CP114" s="211"/>
      <c r="CQ114" s="151" t="str">
        <f t="shared" si="8"/>
        <v/>
      </c>
      <c r="CR114" s="147"/>
    </row>
    <row r="115" spans="1:96" x14ac:dyDescent="0.2">
      <c r="A115" s="229"/>
      <c r="B115" s="201">
        <f t="shared" si="9"/>
        <v>106</v>
      </c>
      <c r="C115" s="238" t="s">
        <v>596</v>
      </c>
      <c r="D115" s="212" t="s">
        <v>595</v>
      </c>
      <c r="F115" s="212" t="s">
        <v>9</v>
      </c>
      <c r="G115" s="214"/>
      <c r="H115" s="73"/>
      <c r="I115" s="230">
        <v>80.371070000000003</v>
      </c>
      <c r="J115" s="230"/>
      <c r="K115" s="223"/>
      <c r="L115" s="223"/>
      <c r="M115" s="223"/>
      <c r="N115" s="223"/>
      <c r="O115" s="223"/>
      <c r="P115" s="73"/>
      <c r="Q115" s="215"/>
      <c r="R115" s="215"/>
      <c r="S115" s="215"/>
      <c r="T115" s="215"/>
      <c r="U115" s="215"/>
      <c r="V115" s="215"/>
      <c r="W115" s="215"/>
      <c r="X115" s="74"/>
      <c r="Y115" s="216">
        <v>0.23347729475295026</v>
      </c>
      <c r="Z115" s="216">
        <v>0.63608086840202571</v>
      </c>
      <c r="AA115" s="216">
        <v>0.13044183684502395</v>
      </c>
      <c r="AB115" s="150" t="str">
        <f t="shared" si="7"/>
        <v/>
      </c>
      <c r="AC115" s="217" t="s">
        <v>7</v>
      </c>
      <c r="AD115" s="217" t="s">
        <v>8</v>
      </c>
      <c r="AE115" s="74"/>
      <c r="AF115" s="219">
        <v>8.8016347704913411E-5</v>
      </c>
      <c r="AG115" s="219">
        <v>0</v>
      </c>
      <c r="AH115" s="74"/>
      <c r="AI115" s="211">
        <v>1</v>
      </c>
      <c r="AJ115" s="211">
        <v>0</v>
      </c>
      <c r="AK115" s="211">
        <v>0</v>
      </c>
      <c r="AL115" s="211">
        <v>0</v>
      </c>
      <c r="AM115" s="211">
        <v>0</v>
      </c>
      <c r="AN115" s="211">
        <v>0</v>
      </c>
      <c r="AO115" s="211">
        <v>0</v>
      </c>
      <c r="AP115" s="211">
        <v>0</v>
      </c>
      <c r="AQ115" s="211">
        <v>0</v>
      </c>
      <c r="AR115" s="231"/>
      <c r="AS115" s="211">
        <v>0</v>
      </c>
      <c r="AT115" s="211">
        <v>0</v>
      </c>
      <c r="AU115" s="211">
        <v>0.12352357607705966</v>
      </c>
      <c r="AV115" s="211">
        <v>0</v>
      </c>
      <c r="AW115" s="211">
        <v>0</v>
      </c>
      <c r="AX115" s="211">
        <v>0</v>
      </c>
      <c r="AY115" s="211">
        <v>0</v>
      </c>
      <c r="AZ115" s="211">
        <v>0</v>
      </c>
      <c r="BA115" s="211">
        <v>0</v>
      </c>
      <c r="BB115" s="211">
        <v>0</v>
      </c>
      <c r="BC115" s="211">
        <v>0</v>
      </c>
      <c r="BD115" s="211">
        <v>0</v>
      </c>
      <c r="BE115" s="211">
        <v>0.68180360045045807</v>
      </c>
      <c r="BF115" s="211">
        <v>0</v>
      </c>
      <c r="BG115" s="211">
        <v>0</v>
      </c>
      <c r="BH115" s="211">
        <v>0</v>
      </c>
      <c r="BI115" s="211">
        <v>0</v>
      </c>
      <c r="BJ115" s="211">
        <v>0</v>
      </c>
      <c r="BK115" s="211">
        <v>0</v>
      </c>
      <c r="BL115" s="211">
        <v>0</v>
      </c>
      <c r="BM115" s="211">
        <v>0</v>
      </c>
      <c r="BN115" s="211">
        <v>0</v>
      </c>
      <c r="BO115" s="211">
        <v>0</v>
      </c>
      <c r="BP115" s="211">
        <v>0</v>
      </c>
      <c r="BQ115" s="211">
        <v>0</v>
      </c>
      <c r="BR115" s="211">
        <v>0</v>
      </c>
      <c r="BS115" s="211">
        <v>0</v>
      </c>
      <c r="BT115" s="211">
        <v>0</v>
      </c>
      <c r="BU115" s="211">
        <v>0</v>
      </c>
      <c r="BV115" s="211">
        <v>0</v>
      </c>
      <c r="BW115" s="211">
        <v>0</v>
      </c>
      <c r="BX115" s="211">
        <v>0</v>
      </c>
      <c r="BY115" s="211">
        <v>0.11863792638626475</v>
      </c>
      <c r="BZ115" s="211">
        <v>0</v>
      </c>
      <c r="CA115" s="211">
        <v>7.603489708621762E-2</v>
      </c>
      <c r="CB115" s="211">
        <v>0</v>
      </c>
      <c r="CC115" s="211">
        <v>0</v>
      </c>
      <c r="CD115" s="211">
        <v>0</v>
      </c>
      <c r="CE115" s="211">
        <v>0</v>
      </c>
      <c r="CF115" s="211">
        <v>0</v>
      </c>
      <c r="CG115" s="211"/>
      <c r="CH115" s="211"/>
      <c r="CI115" s="211"/>
      <c r="CJ115" s="211"/>
      <c r="CK115" s="211"/>
      <c r="CL115" s="211"/>
      <c r="CM115" s="211"/>
      <c r="CN115" s="211"/>
      <c r="CO115" s="211"/>
      <c r="CP115" s="211"/>
      <c r="CQ115" s="151" t="str">
        <f t="shared" si="8"/>
        <v/>
      </c>
      <c r="CR115" s="147"/>
    </row>
    <row r="116" spans="1:96" x14ac:dyDescent="0.2">
      <c r="A116" s="229"/>
      <c r="B116" s="201">
        <f t="shared" si="9"/>
        <v>107</v>
      </c>
      <c r="C116" s="238" t="s">
        <v>311</v>
      </c>
      <c r="D116" s="212" t="s">
        <v>213</v>
      </c>
      <c r="F116" s="212" t="s">
        <v>9</v>
      </c>
      <c r="G116" s="214"/>
      <c r="H116" s="73"/>
      <c r="I116" s="230">
        <v>623.66236000000004</v>
      </c>
      <c r="J116" s="230"/>
      <c r="K116" s="223"/>
      <c r="L116" s="223"/>
      <c r="M116" s="223"/>
      <c r="N116" s="223"/>
      <c r="O116" s="223"/>
      <c r="P116" s="73"/>
      <c r="Q116" s="215"/>
      <c r="R116" s="215"/>
      <c r="S116" s="215"/>
      <c r="T116" s="215"/>
      <c r="U116" s="215"/>
      <c r="V116" s="215"/>
      <c r="W116" s="215"/>
      <c r="X116" s="74"/>
      <c r="Y116" s="216">
        <v>0.65494884122877006</v>
      </c>
      <c r="Z116" s="216">
        <v>3.9829243502846638E-3</v>
      </c>
      <c r="AA116" s="216">
        <v>0.34106823442094536</v>
      </c>
      <c r="AB116" s="150" t="str">
        <f t="shared" si="7"/>
        <v/>
      </c>
      <c r="AC116" s="217" t="s">
        <v>7</v>
      </c>
      <c r="AD116" s="217" t="s">
        <v>8</v>
      </c>
      <c r="AE116" s="74"/>
      <c r="AF116" s="219">
        <v>2.2896361624425072E-3</v>
      </c>
      <c r="AG116" s="219">
        <v>0</v>
      </c>
      <c r="AH116" s="74"/>
      <c r="AI116" s="211">
        <v>1</v>
      </c>
      <c r="AJ116" s="211">
        <v>0</v>
      </c>
      <c r="AK116" s="211">
        <v>0</v>
      </c>
      <c r="AL116" s="211">
        <v>0</v>
      </c>
      <c r="AM116" s="211">
        <v>0</v>
      </c>
      <c r="AN116" s="211">
        <v>0</v>
      </c>
      <c r="AO116" s="211">
        <v>0</v>
      </c>
      <c r="AP116" s="211">
        <v>0</v>
      </c>
      <c r="AQ116" s="211">
        <v>0</v>
      </c>
      <c r="AR116" s="231"/>
      <c r="AS116" s="211">
        <v>0</v>
      </c>
      <c r="AT116" s="211">
        <v>0</v>
      </c>
      <c r="AU116" s="211">
        <v>1.0673360554366013E-2</v>
      </c>
      <c r="AV116" s="211">
        <v>0</v>
      </c>
      <c r="AW116" s="211">
        <v>0</v>
      </c>
      <c r="AX116" s="211">
        <v>0</v>
      </c>
      <c r="AY116" s="211">
        <v>0</v>
      </c>
      <c r="AZ116" s="211">
        <v>0</v>
      </c>
      <c r="BA116" s="211">
        <v>0</v>
      </c>
      <c r="BB116" s="211">
        <v>0</v>
      </c>
      <c r="BC116" s="211">
        <v>0</v>
      </c>
      <c r="BD116" s="211">
        <v>0</v>
      </c>
      <c r="BE116" s="211">
        <v>0.98932663944563404</v>
      </c>
      <c r="BF116" s="211">
        <v>0</v>
      </c>
      <c r="BG116" s="211">
        <v>0</v>
      </c>
      <c r="BH116" s="211">
        <v>0</v>
      </c>
      <c r="BI116" s="211">
        <v>0</v>
      </c>
      <c r="BJ116" s="211">
        <v>0</v>
      </c>
      <c r="BK116" s="211">
        <v>0</v>
      </c>
      <c r="BL116" s="211">
        <v>0</v>
      </c>
      <c r="BM116" s="211">
        <v>0</v>
      </c>
      <c r="BN116" s="211">
        <v>0</v>
      </c>
      <c r="BO116" s="211">
        <v>0</v>
      </c>
      <c r="BP116" s="211">
        <v>0</v>
      </c>
      <c r="BQ116" s="211">
        <v>0</v>
      </c>
      <c r="BR116" s="211">
        <v>0</v>
      </c>
      <c r="BS116" s="211">
        <v>0</v>
      </c>
      <c r="BT116" s="211">
        <v>0</v>
      </c>
      <c r="BU116" s="211">
        <v>0</v>
      </c>
      <c r="BV116" s="211">
        <v>0</v>
      </c>
      <c r="BW116" s="211">
        <v>0</v>
      </c>
      <c r="BX116" s="211">
        <v>0</v>
      </c>
      <c r="BY116" s="211">
        <v>0</v>
      </c>
      <c r="BZ116" s="211">
        <v>0</v>
      </c>
      <c r="CA116" s="211">
        <v>0</v>
      </c>
      <c r="CB116" s="211">
        <v>0</v>
      </c>
      <c r="CC116" s="211">
        <v>0</v>
      </c>
      <c r="CD116" s="211">
        <v>0</v>
      </c>
      <c r="CE116" s="211">
        <v>0</v>
      </c>
      <c r="CF116" s="211">
        <v>0</v>
      </c>
      <c r="CG116" s="211"/>
      <c r="CH116" s="211"/>
      <c r="CI116" s="211"/>
      <c r="CJ116" s="211"/>
      <c r="CK116" s="211"/>
      <c r="CL116" s="211"/>
      <c r="CM116" s="211"/>
      <c r="CN116" s="211"/>
      <c r="CO116" s="211"/>
      <c r="CP116" s="211"/>
      <c r="CQ116" s="151" t="str">
        <f t="shared" si="8"/>
        <v/>
      </c>
      <c r="CR116" s="147"/>
    </row>
    <row r="117" spans="1:96" x14ac:dyDescent="0.2">
      <c r="A117" s="229"/>
      <c r="B117" s="201">
        <f t="shared" si="9"/>
        <v>108</v>
      </c>
      <c r="C117" s="238" t="s">
        <v>311</v>
      </c>
      <c r="D117" s="212" t="s">
        <v>213</v>
      </c>
      <c r="F117" s="212" t="s">
        <v>2</v>
      </c>
      <c r="G117" s="214"/>
      <c r="H117" s="73"/>
      <c r="I117" s="230">
        <v>16.14761</v>
      </c>
      <c r="J117" s="230"/>
      <c r="K117" s="223"/>
      <c r="L117" s="223"/>
      <c r="M117" s="223"/>
      <c r="N117" s="223"/>
      <c r="O117" s="223"/>
      <c r="P117" s="73"/>
      <c r="Q117" s="215"/>
      <c r="R117" s="215"/>
      <c r="S117" s="215"/>
      <c r="T117" s="215"/>
      <c r="U117" s="215"/>
      <c r="V117" s="215"/>
      <c r="W117" s="215"/>
      <c r="X117" s="74"/>
      <c r="Y117" s="216">
        <v>0.77330019736666911</v>
      </c>
      <c r="Z117" s="216">
        <v>0</v>
      </c>
      <c r="AA117" s="216">
        <v>0.22669980263333087</v>
      </c>
      <c r="AB117" s="150" t="str">
        <f t="shared" si="7"/>
        <v/>
      </c>
      <c r="AC117" s="217" t="s">
        <v>7</v>
      </c>
      <c r="AD117" s="217" t="s">
        <v>8</v>
      </c>
      <c r="AE117" s="74"/>
      <c r="AF117" s="219">
        <v>5.3855805271868893E-5</v>
      </c>
      <c r="AG117" s="219">
        <v>0</v>
      </c>
      <c r="AH117" s="74"/>
      <c r="AI117" s="211">
        <v>0</v>
      </c>
      <c r="AJ117" s="211">
        <v>0</v>
      </c>
      <c r="AK117" s="211">
        <v>0</v>
      </c>
      <c r="AL117" s="211">
        <v>1</v>
      </c>
      <c r="AM117" s="211">
        <v>0</v>
      </c>
      <c r="AN117" s="211">
        <v>0</v>
      </c>
      <c r="AO117" s="211">
        <v>0</v>
      </c>
      <c r="AP117" s="211">
        <v>0</v>
      </c>
      <c r="AQ117" s="211">
        <v>0</v>
      </c>
      <c r="AR117" s="231"/>
      <c r="AS117" s="211">
        <v>0</v>
      </c>
      <c r="AT117" s="211">
        <v>0</v>
      </c>
      <c r="AU117" s="211">
        <v>0</v>
      </c>
      <c r="AV117" s="211">
        <v>0</v>
      </c>
      <c r="AW117" s="211">
        <v>0</v>
      </c>
      <c r="AX117" s="211">
        <v>0</v>
      </c>
      <c r="AY117" s="211">
        <v>0</v>
      </c>
      <c r="AZ117" s="211">
        <v>0</v>
      </c>
      <c r="BA117" s="211">
        <v>0</v>
      </c>
      <c r="BB117" s="211">
        <v>0</v>
      </c>
      <c r="BC117" s="211">
        <v>0</v>
      </c>
      <c r="BD117" s="211">
        <v>0</v>
      </c>
      <c r="BE117" s="211">
        <v>1</v>
      </c>
      <c r="BF117" s="211">
        <v>0</v>
      </c>
      <c r="BG117" s="211">
        <v>0</v>
      </c>
      <c r="BH117" s="211">
        <v>0</v>
      </c>
      <c r="BI117" s="211">
        <v>0</v>
      </c>
      <c r="BJ117" s="211">
        <v>0</v>
      </c>
      <c r="BK117" s="211">
        <v>0</v>
      </c>
      <c r="BL117" s="211">
        <v>0</v>
      </c>
      <c r="BM117" s="211">
        <v>0</v>
      </c>
      <c r="BN117" s="211">
        <v>0</v>
      </c>
      <c r="BO117" s="211">
        <v>0</v>
      </c>
      <c r="BP117" s="211">
        <v>0</v>
      </c>
      <c r="BQ117" s="211">
        <v>0</v>
      </c>
      <c r="BR117" s="211">
        <v>0</v>
      </c>
      <c r="BS117" s="211">
        <v>0</v>
      </c>
      <c r="BT117" s="211">
        <v>0</v>
      </c>
      <c r="BU117" s="211">
        <v>0</v>
      </c>
      <c r="BV117" s="211">
        <v>0</v>
      </c>
      <c r="BW117" s="211">
        <v>0</v>
      </c>
      <c r="BX117" s="211">
        <v>0</v>
      </c>
      <c r="BY117" s="211">
        <v>0</v>
      </c>
      <c r="BZ117" s="211">
        <v>0</v>
      </c>
      <c r="CA117" s="211">
        <v>0</v>
      </c>
      <c r="CB117" s="211">
        <v>0</v>
      </c>
      <c r="CC117" s="211">
        <v>0</v>
      </c>
      <c r="CD117" s="211">
        <v>0</v>
      </c>
      <c r="CE117" s="211">
        <v>0</v>
      </c>
      <c r="CF117" s="211">
        <v>0</v>
      </c>
      <c r="CG117" s="211"/>
      <c r="CH117" s="211"/>
      <c r="CI117" s="211"/>
      <c r="CJ117" s="211"/>
      <c r="CK117" s="211"/>
      <c r="CL117" s="211"/>
      <c r="CM117" s="211"/>
      <c r="CN117" s="211"/>
      <c r="CO117" s="211"/>
      <c r="CP117" s="211"/>
      <c r="CQ117" s="151" t="str">
        <f t="shared" si="8"/>
        <v/>
      </c>
      <c r="CR117" s="147"/>
    </row>
    <row r="118" spans="1:96" x14ac:dyDescent="0.2">
      <c r="A118" s="229"/>
      <c r="B118" s="201">
        <f t="shared" si="9"/>
        <v>109</v>
      </c>
      <c r="C118" s="238" t="s">
        <v>457</v>
      </c>
      <c r="D118" s="212" t="s">
        <v>456</v>
      </c>
      <c r="F118" s="212" t="s">
        <v>9</v>
      </c>
      <c r="G118" s="214"/>
      <c r="H118" s="73"/>
      <c r="I118" s="230">
        <v>213.32131000000001</v>
      </c>
      <c r="J118" s="230"/>
      <c r="K118" s="223"/>
      <c r="L118" s="223"/>
      <c r="M118" s="223"/>
      <c r="N118" s="223"/>
      <c r="O118" s="223"/>
      <c r="P118" s="73"/>
      <c r="Q118" s="215"/>
      <c r="R118" s="215"/>
      <c r="S118" s="215"/>
      <c r="T118" s="215"/>
      <c r="U118" s="215"/>
      <c r="V118" s="215"/>
      <c r="W118" s="215"/>
      <c r="X118" s="74"/>
      <c r="Y118" s="216">
        <v>0.3352113766786825</v>
      </c>
      <c r="Z118" s="216">
        <v>8.9607081449106039E-3</v>
      </c>
      <c r="AA118" s="216">
        <v>0.65582791517640693</v>
      </c>
      <c r="AB118" s="150" t="str">
        <f t="shared" si="7"/>
        <v/>
      </c>
      <c r="AC118" s="217" t="s">
        <v>7</v>
      </c>
      <c r="AD118" s="217" t="s">
        <v>8</v>
      </c>
      <c r="AE118" s="74"/>
      <c r="AF118" s="219">
        <v>7.0004195209173378E-4</v>
      </c>
      <c r="AG118" s="219">
        <v>0</v>
      </c>
      <c r="AH118" s="74"/>
      <c r="AI118" s="211">
        <v>1</v>
      </c>
      <c r="AJ118" s="211">
        <v>0</v>
      </c>
      <c r="AK118" s="211">
        <v>0</v>
      </c>
      <c r="AL118" s="211">
        <v>0</v>
      </c>
      <c r="AM118" s="211">
        <v>0</v>
      </c>
      <c r="AN118" s="211">
        <v>0</v>
      </c>
      <c r="AO118" s="211">
        <v>0</v>
      </c>
      <c r="AP118" s="211">
        <v>0</v>
      </c>
      <c r="AQ118" s="211">
        <v>0</v>
      </c>
      <c r="AR118" s="231"/>
      <c r="AS118" s="211">
        <v>0</v>
      </c>
      <c r="AT118" s="211">
        <v>0</v>
      </c>
      <c r="AU118" s="211">
        <v>0.33039135521323559</v>
      </c>
      <c r="AV118" s="211">
        <v>0</v>
      </c>
      <c r="AW118" s="211">
        <v>0</v>
      </c>
      <c r="AX118" s="211">
        <v>0</v>
      </c>
      <c r="AY118" s="211">
        <v>0</v>
      </c>
      <c r="AZ118" s="211">
        <v>0</v>
      </c>
      <c r="BA118" s="211">
        <v>0</v>
      </c>
      <c r="BB118" s="211">
        <v>0</v>
      </c>
      <c r="BC118" s="211">
        <v>0</v>
      </c>
      <c r="BD118" s="211">
        <v>0</v>
      </c>
      <c r="BE118" s="211">
        <v>0.66960864478676441</v>
      </c>
      <c r="BF118" s="211">
        <v>0</v>
      </c>
      <c r="BG118" s="211">
        <v>0</v>
      </c>
      <c r="BH118" s="211">
        <v>0</v>
      </c>
      <c r="BI118" s="211">
        <v>0</v>
      </c>
      <c r="BJ118" s="211">
        <v>0</v>
      </c>
      <c r="BK118" s="211">
        <v>0</v>
      </c>
      <c r="BL118" s="211">
        <v>0</v>
      </c>
      <c r="BM118" s="211">
        <v>0</v>
      </c>
      <c r="BN118" s="211">
        <v>0</v>
      </c>
      <c r="BO118" s="211">
        <v>0</v>
      </c>
      <c r="BP118" s="211">
        <v>0</v>
      </c>
      <c r="BQ118" s="211">
        <v>0</v>
      </c>
      <c r="BR118" s="211">
        <v>0</v>
      </c>
      <c r="BS118" s="211">
        <v>0</v>
      </c>
      <c r="BT118" s="211">
        <v>0</v>
      </c>
      <c r="BU118" s="211">
        <v>0</v>
      </c>
      <c r="BV118" s="211">
        <v>0</v>
      </c>
      <c r="BW118" s="211">
        <v>0</v>
      </c>
      <c r="BX118" s="211">
        <v>0</v>
      </c>
      <c r="BY118" s="211">
        <v>0</v>
      </c>
      <c r="BZ118" s="211">
        <v>0</v>
      </c>
      <c r="CA118" s="211">
        <v>0</v>
      </c>
      <c r="CB118" s="211">
        <v>0</v>
      </c>
      <c r="CC118" s="211">
        <v>0</v>
      </c>
      <c r="CD118" s="211">
        <v>0</v>
      </c>
      <c r="CE118" s="211">
        <v>0</v>
      </c>
      <c r="CF118" s="211">
        <v>0</v>
      </c>
      <c r="CG118" s="211"/>
      <c r="CH118" s="211"/>
      <c r="CI118" s="211"/>
      <c r="CJ118" s="211"/>
      <c r="CK118" s="211"/>
      <c r="CL118" s="211"/>
      <c r="CM118" s="211"/>
      <c r="CN118" s="211"/>
      <c r="CO118" s="211"/>
      <c r="CP118" s="211"/>
      <c r="CQ118" s="151" t="str">
        <f t="shared" si="8"/>
        <v/>
      </c>
      <c r="CR118" s="147"/>
    </row>
    <row r="119" spans="1:96" x14ac:dyDescent="0.2">
      <c r="A119" s="229"/>
      <c r="B119" s="201">
        <f t="shared" si="9"/>
        <v>110</v>
      </c>
      <c r="C119" s="238" t="s">
        <v>597</v>
      </c>
      <c r="D119" s="212" t="s">
        <v>214</v>
      </c>
      <c r="F119" s="212" t="s">
        <v>9</v>
      </c>
      <c r="G119" s="214"/>
      <c r="H119" s="73"/>
      <c r="I119" s="230">
        <v>178.96496999999997</v>
      </c>
      <c r="J119" s="230"/>
      <c r="K119" s="223"/>
      <c r="L119" s="223"/>
      <c r="M119" s="223"/>
      <c r="N119" s="223"/>
      <c r="O119" s="223"/>
      <c r="P119" s="73"/>
      <c r="Q119" s="215"/>
      <c r="R119" s="215"/>
      <c r="S119" s="215"/>
      <c r="T119" s="215"/>
      <c r="U119" s="215"/>
      <c r="V119" s="215"/>
      <c r="W119" s="215"/>
      <c r="X119" s="74"/>
      <c r="Y119" s="216">
        <v>0.36618523725620722</v>
      </c>
      <c r="Z119" s="216">
        <v>0.58228099052010018</v>
      </c>
      <c r="AA119" s="216">
        <v>5.1533772223692723E-2</v>
      </c>
      <c r="AB119" s="150" t="str">
        <f t="shared" si="7"/>
        <v/>
      </c>
      <c r="AC119" s="217" t="s">
        <v>7</v>
      </c>
      <c r="AD119" s="217" t="s">
        <v>8</v>
      </c>
      <c r="AE119" s="74"/>
      <c r="AF119" s="219">
        <v>4.696163435307671E-4</v>
      </c>
      <c r="AG119" s="219">
        <v>0</v>
      </c>
      <c r="AH119" s="74"/>
      <c r="AI119" s="211">
        <v>1</v>
      </c>
      <c r="AJ119" s="211">
        <v>0</v>
      </c>
      <c r="AK119" s="211">
        <v>0</v>
      </c>
      <c r="AL119" s="211">
        <v>0</v>
      </c>
      <c r="AM119" s="211">
        <v>0</v>
      </c>
      <c r="AN119" s="211">
        <v>0</v>
      </c>
      <c r="AO119" s="211">
        <v>0</v>
      </c>
      <c r="AP119" s="211">
        <v>0</v>
      </c>
      <c r="AQ119" s="211">
        <v>0</v>
      </c>
      <c r="AR119" s="231"/>
      <c r="AS119" s="211">
        <v>0</v>
      </c>
      <c r="AT119" s="211">
        <v>0</v>
      </c>
      <c r="AU119" s="211">
        <v>0</v>
      </c>
      <c r="AV119" s="211">
        <v>0</v>
      </c>
      <c r="AW119" s="211">
        <v>0.22852452587893801</v>
      </c>
      <c r="AX119" s="211">
        <v>0</v>
      </c>
      <c r="AY119" s="211">
        <v>0</v>
      </c>
      <c r="AZ119" s="211">
        <v>0</v>
      </c>
      <c r="BA119" s="211">
        <v>0</v>
      </c>
      <c r="BB119" s="211">
        <v>0.7714754741210621</v>
      </c>
      <c r="BC119" s="211">
        <v>0</v>
      </c>
      <c r="BD119" s="211">
        <v>0</v>
      </c>
      <c r="BE119" s="211">
        <v>0</v>
      </c>
      <c r="BF119" s="211">
        <v>0</v>
      </c>
      <c r="BG119" s="211">
        <v>0</v>
      </c>
      <c r="BH119" s="211">
        <v>0</v>
      </c>
      <c r="BI119" s="211">
        <v>0</v>
      </c>
      <c r="BJ119" s="211">
        <v>0</v>
      </c>
      <c r="BK119" s="211">
        <v>0</v>
      </c>
      <c r="BL119" s="211">
        <v>0</v>
      </c>
      <c r="BM119" s="211">
        <v>0</v>
      </c>
      <c r="BN119" s="211">
        <v>0</v>
      </c>
      <c r="BO119" s="211">
        <v>0</v>
      </c>
      <c r="BP119" s="211">
        <v>0</v>
      </c>
      <c r="BQ119" s="211">
        <v>0</v>
      </c>
      <c r="BR119" s="211">
        <v>0</v>
      </c>
      <c r="BS119" s="211">
        <v>0</v>
      </c>
      <c r="BT119" s="211">
        <v>0</v>
      </c>
      <c r="BU119" s="211">
        <v>0</v>
      </c>
      <c r="BV119" s="211">
        <v>0</v>
      </c>
      <c r="BW119" s="211">
        <v>0</v>
      </c>
      <c r="BX119" s="211">
        <v>0</v>
      </c>
      <c r="BY119" s="211">
        <v>0</v>
      </c>
      <c r="BZ119" s="211">
        <v>0</v>
      </c>
      <c r="CA119" s="211">
        <v>0</v>
      </c>
      <c r="CB119" s="211">
        <v>0</v>
      </c>
      <c r="CC119" s="211">
        <v>0</v>
      </c>
      <c r="CD119" s="211">
        <v>0</v>
      </c>
      <c r="CE119" s="211">
        <v>0</v>
      </c>
      <c r="CF119" s="211">
        <v>0</v>
      </c>
      <c r="CG119" s="211"/>
      <c r="CH119" s="211"/>
      <c r="CI119" s="211"/>
      <c r="CJ119" s="211"/>
      <c r="CK119" s="211"/>
      <c r="CL119" s="211"/>
      <c r="CM119" s="211"/>
      <c r="CN119" s="211"/>
      <c r="CO119" s="211"/>
      <c r="CP119" s="211"/>
      <c r="CQ119" s="151" t="str">
        <f t="shared" si="8"/>
        <v/>
      </c>
      <c r="CR119" s="147"/>
    </row>
    <row r="120" spans="1:96" x14ac:dyDescent="0.2">
      <c r="A120" s="229"/>
      <c r="B120" s="201">
        <f t="shared" si="9"/>
        <v>111</v>
      </c>
      <c r="C120" s="238" t="s">
        <v>599</v>
      </c>
      <c r="D120" s="212" t="s">
        <v>598</v>
      </c>
      <c r="F120" s="212" t="s">
        <v>9</v>
      </c>
      <c r="G120" s="214"/>
      <c r="H120" s="73"/>
      <c r="I120" s="230">
        <v>69.642599999999987</v>
      </c>
      <c r="J120" s="230"/>
      <c r="K120" s="223"/>
      <c r="L120" s="223"/>
      <c r="M120" s="223"/>
      <c r="N120" s="223"/>
      <c r="O120" s="223"/>
      <c r="P120" s="73"/>
      <c r="Q120" s="215"/>
      <c r="R120" s="215"/>
      <c r="S120" s="215"/>
      <c r="T120" s="215"/>
      <c r="U120" s="215"/>
      <c r="V120" s="215"/>
      <c r="W120" s="215"/>
      <c r="X120" s="74"/>
      <c r="Y120" s="216">
        <v>0.62362347184051137</v>
      </c>
      <c r="Z120" s="216">
        <v>0.29784686384483061</v>
      </c>
      <c r="AA120" s="216">
        <v>7.8529664314657979E-2</v>
      </c>
      <c r="AB120" s="150" t="str">
        <f t="shared" si="7"/>
        <v/>
      </c>
      <c r="AC120" s="217" t="s">
        <v>7</v>
      </c>
      <c r="AD120" s="217" t="s">
        <v>8</v>
      </c>
      <c r="AE120" s="74"/>
      <c r="AF120" s="219">
        <v>2.7740882170886115E-4</v>
      </c>
      <c r="AG120" s="219">
        <v>0</v>
      </c>
      <c r="AH120" s="74"/>
      <c r="AI120" s="211">
        <v>1</v>
      </c>
      <c r="AJ120" s="211">
        <v>0</v>
      </c>
      <c r="AK120" s="211">
        <v>0</v>
      </c>
      <c r="AL120" s="211">
        <v>0</v>
      </c>
      <c r="AM120" s="211">
        <v>0</v>
      </c>
      <c r="AN120" s="211">
        <v>0</v>
      </c>
      <c r="AO120" s="211">
        <v>0</v>
      </c>
      <c r="AP120" s="211">
        <v>0</v>
      </c>
      <c r="AQ120" s="211">
        <v>0</v>
      </c>
      <c r="AR120" s="231"/>
      <c r="AS120" s="211">
        <v>0</v>
      </c>
      <c r="AT120" s="211">
        <v>0</v>
      </c>
      <c r="AU120" s="211">
        <v>0</v>
      </c>
      <c r="AV120" s="211">
        <v>0</v>
      </c>
      <c r="AW120" s="211">
        <v>0.44617364219658884</v>
      </c>
      <c r="AX120" s="211">
        <v>0</v>
      </c>
      <c r="AY120" s="211">
        <v>0</v>
      </c>
      <c r="AZ120" s="211">
        <v>0</v>
      </c>
      <c r="BA120" s="211">
        <v>0</v>
      </c>
      <c r="BB120" s="211">
        <v>0.12399214576812867</v>
      </c>
      <c r="BC120" s="211">
        <v>0</v>
      </c>
      <c r="BD120" s="211">
        <v>0</v>
      </c>
      <c r="BE120" s="211">
        <v>0.42983421203528249</v>
      </c>
      <c r="BF120" s="211">
        <v>0</v>
      </c>
      <c r="BG120" s="211">
        <v>0</v>
      </c>
      <c r="BH120" s="211">
        <v>0</v>
      </c>
      <c r="BI120" s="211">
        <v>0</v>
      </c>
      <c r="BJ120" s="211">
        <v>0</v>
      </c>
      <c r="BK120" s="211">
        <v>0</v>
      </c>
      <c r="BL120" s="211">
        <v>0</v>
      </c>
      <c r="BM120" s="211">
        <v>0</v>
      </c>
      <c r="BN120" s="211">
        <v>0</v>
      </c>
      <c r="BO120" s="211">
        <v>0</v>
      </c>
      <c r="BP120" s="211">
        <v>0</v>
      </c>
      <c r="BQ120" s="211">
        <v>0</v>
      </c>
      <c r="BR120" s="211">
        <v>0</v>
      </c>
      <c r="BS120" s="211">
        <v>0</v>
      </c>
      <c r="BT120" s="211">
        <v>0</v>
      </c>
      <c r="BU120" s="211">
        <v>0</v>
      </c>
      <c r="BV120" s="211">
        <v>0</v>
      </c>
      <c r="BW120" s="211">
        <v>0</v>
      </c>
      <c r="BX120" s="211">
        <v>0</v>
      </c>
      <c r="BY120" s="211">
        <v>0</v>
      </c>
      <c r="BZ120" s="211">
        <v>0</v>
      </c>
      <c r="CA120" s="211">
        <v>0</v>
      </c>
      <c r="CB120" s="211">
        <v>0</v>
      </c>
      <c r="CC120" s="211">
        <v>0</v>
      </c>
      <c r="CD120" s="211">
        <v>0</v>
      </c>
      <c r="CE120" s="211">
        <v>0</v>
      </c>
      <c r="CF120" s="211">
        <v>0</v>
      </c>
      <c r="CG120" s="211"/>
      <c r="CH120" s="211"/>
      <c r="CI120" s="211"/>
      <c r="CJ120" s="211"/>
      <c r="CK120" s="211"/>
      <c r="CL120" s="211"/>
      <c r="CM120" s="211"/>
      <c r="CN120" s="211"/>
      <c r="CO120" s="211"/>
      <c r="CP120" s="211"/>
      <c r="CQ120" s="151" t="str">
        <f t="shared" si="8"/>
        <v/>
      </c>
      <c r="CR120" s="147"/>
    </row>
    <row r="121" spans="1:96" x14ac:dyDescent="0.2">
      <c r="A121" s="229"/>
      <c r="B121" s="201">
        <f t="shared" si="9"/>
        <v>112</v>
      </c>
      <c r="C121" s="238" t="s">
        <v>601</v>
      </c>
      <c r="D121" s="212" t="s">
        <v>600</v>
      </c>
      <c r="F121" s="212" t="s">
        <v>9</v>
      </c>
      <c r="G121" s="214"/>
      <c r="H121" s="73"/>
      <c r="I121" s="230">
        <v>951.93305999999995</v>
      </c>
      <c r="J121" s="230"/>
      <c r="K121" s="223"/>
      <c r="L121" s="223"/>
      <c r="M121" s="223"/>
      <c r="N121" s="223"/>
      <c r="O121" s="223"/>
      <c r="P121" s="73"/>
      <c r="Q121" s="215"/>
      <c r="R121" s="215"/>
      <c r="S121" s="215"/>
      <c r="T121" s="215"/>
      <c r="U121" s="215"/>
      <c r="V121" s="215"/>
      <c r="W121" s="215"/>
      <c r="X121" s="74"/>
      <c r="Y121" s="216">
        <v>0.42443684012823335</v>
      </c>
      <c r="Z121" s="216">
        <v>0.52157857612382963</v>
      </c>
      <c r="AA121" s="216">
        <v>5.3984583747937069E-2</v>
      </c>
      <c r="AB121" s="150" t="str">
        <f t="shared" si="7"/>
        <v/>
      </c>
      <c r="AC121" s="217" t="s">
        <v>7</v>
      </c>
      <c r="AD121" s="217" t="s">
        <v>8</v>
      </c>
      <c r="AE121" s="74"/>
      <c r="AF121" s="219">
        <v>2.3938596022502227E-3</v>
      </c>
      <c r="AG121" s="219">
        <v>0</v>
      </c>
      <c r="AH121" s="74"/>
      <c r="AI121" s="211">
        <v>1</v>
      </c>
      <c r="AJ121" s="211">
        <v>0</v>
      </c>
      <c r="AK121" s="211">
        <v>0</v>
      </c>
      <c r="AL121" s="211">
        <v>0</v>
      </c>
      <c r="AM121" s="211">
        <v>0</v>
      </c>
      <c r="AN121" s="211">
        <v>0</v>
      </c>
      <c r="AO121" s="211">
        <v>0</v>
      </c>
      <c r="AP121" s="211">
        <v>0</v>
      </c>
      <c r="AQ121" s="211">
        <v>0</v>
      </c>
      <c r="AR121" s="231"/>
      <c r="AS121" s="211">
        <v>0</v>
      </c>
      <c r="AT121" s="211">
        <v>0</v>
      </c>
      <c r="AU121" s="211">
        <v>9.565357468345018E-4</v>
      </c>
      <c r="AV121" s="211">
        <v>0</v>
      </c>
      <c r="AW121" s="211">
        <v>0.60180403988832565</v>
      </c>
      <c r="AX121" s="211">
        <v>0</v>
      </c>
      <c r="AY121" s="211">
        <v>0</v>
      </c>
      <c r="AZ121" s="211">
        <v>0</v>
      </c>
      <c r="BA121" s="211">
        <v>0</v>
      </c>
      <c r="BB121" s="211">
        <v>0.3146325184513874</v>
      </c>
      <c r="BC121" s="211">
        <v>0</v>
      </c>
      <c r="BD121" s="211">
        <v>7.1538404456326241E-2</v>
      </c>
      <c r="BE121" s="211">
        <v>1.1068501457126284E-2</v>
      </c>
      <c r="BF121" s="211">
        <v>0</v>
      </c>
      <c r="BG121" s="211">
        <v>0</v>
      </c>
      <c r="BH121" s="211">
        <v>0</v>
      </c>
      <c r="BI121" s="211">
        <v>0</v>
      </c>
      <c r="BJ121" s="211">
        <v>0</v>
      </c>
      <c r="BK121" s="211">
        <v>0</v>
      </c>
      <c r="BL121" s="211">
        <v>0</v>
      </c>
      <c r="BM121" s="211">
        <v>0</v>
      </c>
      <c r="BN121" s="211">
        <v>0</v>
      </c>
      <c r="BO121" s="211">
        <v>0</v>
      </c>
      <c r="BP121" s="211">
        <v>0</v>
      </c>
      <c r="BQ121" s="211">
        <v>0</v>
      </c>
      <c r="BR121" s="211">
        <v>0</v>
      </c>
      <c r="BS121" s="211">
        <v>0</v>
      </c>
      <c r="BT121" s="211">
        <v>0</v>
      </c>
      <c r="BU121" s="211">
        <v>0</v>
      </c>
      <c r="BV121" s="211">
        <v>0</v>
      </c>
      <c r="BW121" s="211">
        <v>0</v>
      </c>
      <c r="BX121" s="211">
        <v>0</v>
      </c>
      <c r="BY121" s="211">
        <v>0</v>
      </c>
      <c r="BZ121" s="211">
        <v>0</v>
      </c>
      <c r="CA121" s="211">
        <v>0</v>
      </c>
      <c r="CB121" s="211">
        <v>0</v>
      </c>
      <c r="CC121" s="211">
        <v>0</v>
      </c>
      <c r="CD121" s="211">
        <v>0</v>
      </c>
      <c r="CE121" s="211">
        <v>0</v>
      </c>
      <c r="CF121" s="211">
        <v>0</v>
      </c>
      <c r="CG121" s="211"/>
      <c r="CH121" s="211"/>
      <c r="CI121" s="211"/>
      <c r="CJ121" s="211"/>
      <c r="CK121" s="211"/>
      <c r="CL121" s="211"/>
      <c r="CM121" s="211"/>
      <c r="CN121" s="211"/>
      <c r="CO121" s="211"/>
      <c r="CP121" s="211"/>
      <c r="CQ121" s="151" t="str">
        <f t="shared" si="8"/>
        <v/>
      </c>
      <c r="CR121" s="147"/>
    </row>
    <row r="122" spans="1:96" x14ac:dyDescent="0.2">
      <c r="A122" s="229"/>
      <c r="B122" s="201">
        <f t="shared" si="9"/>
        <v>113</v>
      </c>
      <c r="C122" s="238" t="s">
        <v>603</v>
      </c>
      <c r="D122" s="212" t="s">
        <v>602</v>
      </c>
      <c r="F122" s="212" t="s">
        <v>9</v>
      </c>
      <c r="G122" s="214"/>
      <c r="H122" s="73"/>
      <c r="I122" s="230">
        <v>2.3836200000000001</v>
      </c>
      <c r="J122" s="230"/>
      <c r="K122" s="223"/>
      <c r="L122" s="223"/>
      <c r="M122" s="223"/>
      <c r="N122" s="223"/>
      <c r="O122" s="223"/>
      <c r="P122" s="73"/>
      <c r="Q122" s="215"/>
      <c r="R122" s="215"/>
      <c r="S122" s="215"/>
      <c r="T122" s="215"/>
      <c r="U122" s="215"/>
      <c r="V122" s="215"/>
      <c r="W122" s="215"/>
      <c r="X122" s="74"/>
      <c r="Y122" s="216">
        <v>1</v>
      </c>
      <c r="Z122" s="216">
        <v>0</v>
      </c>
      <c r="AA122" s="216">
        <v>0</v>
      </c>
      <c r="AB122" s="150" t="str">
        <f t="shared" si="7"/>
        <v/>
      </c>
      <c r="AC122" s="217" t="s">
        <v>7</v>
      </c>
      <c r="AD122" s="217" t="s">
        <v>8</v>
      </c>
      <c r="AE122" s="74"/>
      <c r="AF122" s="219">
        <v>9.1327057141959907E-6</v>
      </c>
      <c r="AG122" s="219">
        <v>0</v>
      </c>
      <c r="AH122" s="74"/>
      <c r="AI122" s="211">
        <v>1</v>
      </c>
      <c r="AJ122" s="211">
        <v>0</v>
      </c>
      <c r="AK122" s="211">
        <v>0</v>
      </c>
      <c r="AL122" s="211">
        <v>0</v>
      </c>
      <c r="AM122" s="211">
        <v>0</v>
      </c>
      <c r="AN122" s="211">
        <v>0</v>
      </c>
      <c r="AO122" s="211">
        <v>0</v>
      </c>
      <c r="AP122" s="211">
        <v>0</v>
      </c>
      <c r="AQ122" s="211">
        <v>0</v>
      </c>
      <c r="AR122" s="231"/>
      <c r="AS122" s="211">
        <v>0</v>
      </c>
      <c r="AT122" s="211">
        <v>0</v>
      </c>
      <c r="AU122" s="211">
        <v>0</v>
      </c>
      <c r="AV122" s="211">
        <v>0</v>
      </c>
      <c r="AW122" s="211">
        <v>0</v>
      </c>
      <c r="AX122" s="211">
        <v>0</v>
      </c>
      <c r="AY122" s="211">
        <v>0</v>
      </c>
      <c r="AZ122" s="211">
        <v>0</v>
      </c>
      <c r="BA122" s="211">
        <v>0</v>
      </c>
      <c r="BB122" s="211">
        <v>0</v>
      </c>
      <c r="BC122" s="211">
        <v>0</v>
      </c>
      <c r="BD122" s="211">
        <v>0.77899508545441198</v>
      </c>
      <c r="BE122" s="211">
        <v>0</v>
      </c>
      <c r="BF122" s="211">
        <v>0</v>
      </c>
      <c r="BG122" s="211">
        <v>0</v>
      </c>
      <c r="BH122" s="211">
        <v>0</v>
      </c>
      <c r="BI122" s="211">
        <v>0</v>
      </c>
      <c r="BJ122" s="211">
        <v>0</v>
      </c>
      <c r="BK122" s="211">
        <v>0</v>
      </c>
      <c r="BL122" s="211">
        <v>0</v>
      </c>
      <c r="BM122" s="211">
        <v>0.2210049145455879</v>
      </c>
      <c r="BN122" s="211">
        <v>0</v>
      </c>
      <c r="BO122" s="211">
        <v>0</v>
      </c>
      <c r="BP122" s="211">
        <v>0</v>
      </c>
      <c r="BQ122" s="211">
        <v>0</v>
      </c>
      <c r="BR122" s="211">
        <v>0</v>
      </c>
      <c r="BS122" s="211">
        <v>0</v>
      </c>
      <c r="BT122" s="211">
        <v>0</v>
      </c>
      <c r="BU122" s="211">
        <v>0</v>
      </c>
      <c r="BV122" s="211">
        <v>0</v>
      </c>
      <c r="BW122" s="211">
        <v>0</v>
      </c>
      <c r="BX122" s="211">
        <v>0</v>
      </c>
      <c r="BY122" s="211">
        <v>0</v>
      </c>
      <c r="BZ122" s="211">
        <v>0</v>
      </c>
      <c r="CA122" s="211">
        <v>0</v>
      </c>
      <c r="CB122" s="211">
        <v>0</v>
      </c>
      <c r="CC122" s="211">
        <v>0</v>
      </c>
      <c r="CD122" s="211">
        <v>0</v>
      </c>
      <c r="CE122" s="211">
        <v>0</v>
      </c>
      <c r="CF122" s="211">
        <v>0</v>
      </c>
      <c r="CG122" s="211"/>
      <c r="CH122" s="211"/>
      <c r="CI122" s="211"/>
      <c r="CJ122" s="211"/>
      <c r="CK122" s="211"/>
      <c r="CL122" s="211"/>
      <c r="CM122" s="211"/>
      <c r="CN122" s="211"/>
      <c r="CO122" s="211"/>
      <c r="CP122" s="211"/>
      <c r="CQ122" s="151" t="str">
        <f t="shared" si="8"/>
        <v/>
      </c>
      <c r="CR122" s="147"/>
    </row>
    <row r="123" spans="1:96" x14ac:dyDescent="0.2">
      <c r="A123" s="229"/>
      <c r="B123" s="201">
        <f t="shared" si="9"/>
        <v>114</v>
      </c>
      <c r="C123" s="238" t="s">
        <v>605</v>
      </c>
      <c r="D123" s="212" t="s">
        <v>604</v>
      </c>
      <c r="F123" s="212" t="s">
        <v>9</v>
      </c>
      <c r="G123" s="214"/>
      <c r="H123" s="73"/>
      <c r="I123" s="230">
        <v>-7.3449999999999998</v>
      </c>
      <c r="J123" s="230"/>
      <c r="K123" s="223"/>
      <c r="L123" s="223"/>
      <c r="M123" s="223"/>
      <c r="N123" s="223"/>
      <c r="O123" s="223"/>
      <c r="P123" s="73"/>
      <c r="Q123" s="215"/>
      <c r="R123" s="215"/>
      <c r="S123" s="215"/>
      <c r="T123" s="215"/>
      <c r="U123" s="215"/>
      <c r="V123" s="215"/>
      <c r="W123" s="215"/>
      <c r="X123" s="74"/>
      <c r="Y123" s="216">
        <v>0</v>
      </c>
      <c r="Z123" s="216">
        <v>1</v>
      </c>
      <c r="AA123" s="216">
        <v>0</v>
      </c>
      <c r="AB123" s="150" t="str">
        <f t="shared" si="7"/>
        <v/>
      </c>
      <c r="AC123" s="217" t="s">
        <v>7</v>
      </c>
      <c r="AD123" s="217" t="s">
        <v>8</v>
      </c>
      <c r="AE123" s="74"/>
      <c r="AF123" s="219">
        <v>0</v>
      </c>
      <c r="AG123" s="219">
        <v>0</v>
      </c>
      <c r="AH123" s="74"/>
      <c r="AI123" s="211">
        <v>1</v>
      </c>
      <c r="AJ123" s="211">
        <v>0</v>
      </c>
      <c r="AK123" s="211">
        <v>0</v>
      </c>
      <c r="AL123" s="211">
        <v>0</v>
      </c>
      <c r="AM123" s="211">
        <v>0</v>
      </c>
      <c r="AN123" s="211">
        <v>0</v>
      </c>
      <c r="AO123" s="211">
        <v>0</v>
      </c>
      <c r="AP123" s="211">
        <v>0</v>
      </c>
      <c r="AQ123" s="211">
        <v>0</v>
      </c>
      <c r="AR123" s="231"/>
      <c r="AS123" s="211">
        <v>0</v>
      </c>
      <c r="AT123" s="211">
        <v>0</v>
      </c>
      <c r="AU123" s="211">
        <v>1</v>
      </c>
      <c r="AV123" s="211">
        <v>0</v>
      </c>
      <c r="AW123" s="211">
        <v>0</v>
      </c>
      <c r="AX123" s="211">
        <v>0</v>
      </c>
      <c r="AY123" s="211">
        <v>0</v>
      </c>
      <c r="AZ123" s="211">
        <v>0</v>
      </c>
      <c r="BA123" s="211">
        <v>0</v>
      </c>
      <c r="BB123" s="211">
        <v>0</v>
      </c>
      <c r="BC123" s="211">
        <v>0</v>
      </c>
      <c r="BD123" s="211">
        <v>0</v>
      </c>
      <c r="BE123" s="211">
        <v>0</v>
      </c>
      <c r="BF123" s="211">
        <v>0</v>
      </c>
      <c r="BG123" s="211">
        <v>0</v>
      </c>
      <c r="BH123" s="211">
        <v>0</v>
      </c>
      <c r="BI123" s="211">
        <v>0</v>
      </c>
      <c r="BJ123" s="211">
        <v>0</v>
      </c>
      <c r="BK123" s="211">
        <v>0</v>
      </c>
      <c r="BL123" s="211">
        <v>0</v>
      </c>
      <c r="BM123" s="211">
        <v>0</v>
      </c>
      <c r="BN123" s="211">
        <v>0</v>
      </c>
      <c r="BO123" s="211">
        <v>0</v>
      </c>
      <c r="BP123" s="211">
        <v>0</v>
      </c>
      <c r="BQ123" s="211">
        <v>0</v>
      </c>
      <c r="BR123" s="211">
        <v>0</v>
      </c>
      <c r="BS123" s="211">
        <v>0</v>
      </c>
      <c r="BT123" s="211">
        <v>0</v>
      </c>
      <c r="BU123" s="211">
        <v>0</v>
      </c>
      <c r="BV123" s="211">
        <v>0</v>
      </c>
      <c r="BW123" s="211">
        <v>0</v>
      </c>
      <c r="BX123" s="211">
        <v>0</v>
      </c>
      <c r="BY123" s="211">
        <v>0</v>
      </c>
      <c r="BZ123" s="211">
        <v>0</v>
      </c>
      <c r="CA123" s="211">
        <v>0</v>
      </c>
      <c r="CB123" s="211">
        <v>0</v>
      </c>
      <c r="CC123" s="211">
        <v>0</v>
      </c>
      <c r="CD123" s="211">
        <v>0</v>
      </c>
      <c r="CE123" s="211">
        <v>0</v>
      </c>
      <c r="CF123" s="211">
        <v>0</v>
      </c>
      <c r="CG123" s="211"/>
      <c r="CH123" s="211"/>
      <c r="CI123" s="211"/>
      <c r="CJ123" s="211"/>
      <c r="CK123" s="211"/>
      <c r="CL123" s="211"/>
      <c r="CM123" s="211"/>
      <c r="CN123" s="211"/>
      <c r="CO123" s="211"/>
      <c r="CP123" s="211"/>
      <c r="CQ123" s="151" t="str">
        <f t="shared" si="8"/>
        <v/>
      </c>
      <c r="CR123" s="147"/>
    </row>
    <row r="124" spans="1:96" x14ac:dyDescent="0.2">
      <c r="A124" s="229"/>
      <c r="B124" s="201">
        <f t="shared" si="9"/>
        <v>115</v>
      </c>
      <c r="C124" s="238" t="s">
        <v>607</v>
      </c>
      <c r="D124" s="212" t="s">
        <v>606</v>
      </c>
      <c r="F124" s="212" t="s">
        <v>9</v>
      </c>
      <c r="G124" s="214"/>
      <c r="H124" s="73"/>
      <c r="I124" s="230">
        <v>122.45489000000002</v>
      </c>
      <c r="J124" s="230"/>
      <c r="K124" s="223"/>
      <c r="L124" s="223"/>
      <c r="M124" s="223"/>
      <c r="N124" s="223"/>
      <c r="O124" s="223"/>
      <c r="P124" s="73"/>
      <c r="Q124" s="215"/>
      <c r="R124" s="215"/>
      <c r="S124" s="215"/>
      <c r="T124" s="215"/>
      <c r="U124" s="215"/>
      <c r="V124" s="215"/>
      <c r="W124" s="215"/>
      <c r="X124" s="74"/>
      <c r="Y124" s="216">
        <v>0.24717387766221502</v>
      </c>
      <c r="Z124" s="216">
        <v>0.11569182741497705</v>
      </c>
      <c r="AA124" s="216">
        <v>0.63713429492280793</v>
      </c>
      <c r="AB124" s="150" t="str">
        <f t="shared" si="7"/>
        <v/>
      </c>
      <c r="AC124" s="217" t="s">
        <v>7</v>
      </c>
      <c r="AD124" s="217" t="s">
        <v>8</v>
      </c>
      <c r="AE124" s="74"/>
      <c r="AF124" s="219">
        <v>1.3142457579975759E-4</v>
      </c>
      <c r="AG124" s="219">
        <v>0</v>
      </c>
      <c r="AH124" s="74"/>
      <c r="AI124" s="211">
        <v>1</v>
      </c>
      <c r="AJ124" s="211">
        <v>0</v>
      </c>
      <c r="AK124" s="211">
        <v>0</v>
      </c>
      <c r="AL124" s="211">
        <v>0</v>
      </c>
      <c r="AM124" s="211">
        <v>0</v>
      </c>
      <c r="AN124" s="211">
        <v>0</v>
      </c>
      <c r="AO124" s="211">
        <v>0</v>
      </c>
      <c r="AP124" s="211">
        <v>0</v>
      </c>
      <c r="AQ124" s="211">
        <v>0</v>
      </c>
      <c r="AR124" s="231"/>
      <c r="AS124" s="211">
        <v>0</v>
      </c>
      <c r="AT124" s="211">
        <v>0</v>
      </c>
      <c r="AU124" s="211">
        <v>0</v>
      </c>
      <c r="AV124" s="211">
        <v>0</v>
      </c>
      <c r="AW124" s="211">
        <v>0</v>
      </c>
      <c r="AX124" s="211">
        <v>0</v>
      </c>
      <c r="AY124" s="211">
        <v>0</v>
      </c>
      <c r="AZ124" s="211">
        <v>0</v>
      </c>
      <c r="BA124" s="211">
        <v>0</v>
      </c>
      <c r="BB124" s="211">
        <v>0</v>
      </c>
      <c r="BC124" s="211">
        <v>0</v>
      </c>
      <c r="BD124" s="211">
        <v>0</v>
      </c>
      <c r="BE124" s="211">
        <v>1</v>
      </c>
      <c r="BF124" s="211">
        <v>0</v>
      </c>
      <c r="BG124" s="211">
        <v>0</v>
      </c>
      <c r="BH124" s="211">
        <v>0</v>
      </c>
      <c r="BI124" s="211">
        <v>0</v>
      </c>
      <c r="BJ124" s="211">
        <v>0</v>
      </c>
      <c r="BK124" s="211">
        <v>0</v>
      </c>
      <c r="BL124" s="211">
        <v>0</v>
      </c>
      <c r="BM124" s="211">
        <v>0</v>
      </c>
      <c r="BN124" s="211">
        <v>0</v>
      </c>
      <c r="BO124" s="211">
        <v>0</v>
      </c>
      <c r="BP124" s="211">
        <v>0</v>
      </c>
      <c r="BQ124" s="211">
        <v>0</v>
      </c>
      <c r="BR124" s="211">
        <v>0</v>
      </c>
      <c r="BS124" s="211">
        <v>0</v>
      </c>
      <c r="BT124" s="211">
        <v>0</v>
      </c>
      <c r="BU124" s="211">
        <v>0</v>
      </c>
      <c r="BV124" s="211">
        <v>0</v>
      </c>
      <c r="BW124" s="211">
        <v>0</v>
      </c>
      <c r="BX124" s="211">
        <v>0</v>
      </c>
      <c r="BY124" s="211">
        <v>0</v>
      </c>
      <c r="BZ124" s="211">
        <v>0</v>
      </c>
      <c r="CA124" s="211">
        <v>0</v>
      </c>
      <c r="CB124" s="211">
        <v>0</v>
      </c>
      <c r="CC124" s="211">
        <v>0</v>
      </c>
      <c r="CD124" s="211">
        <v>0</v>
      </c>
      <c r="CE124" s="211">
        <v>0</v>
      </c>
      <c r="CF124" s="211">
        <v>0</v>
      </c>
      <c r="CG124" s="211"/>
      <c r="CH124" s="211"/>
      <c r="CI124" s="211"/>
      <c r="CJ124" s="211"/>
      <c r="CK124" s="211"/>
      <c r="CL124" s="211"/>
      <c r="CM124" s="211"/>
      <c r="CN124" s="211"/>
      <c r="CO124" s="211"/>
      <c r="CP124" s="211"/>
      <c r="CQ124" s="151" t="str">
        <f t="shared" si="8"/>
        <v/>
      </c>
      <c r="CR124" s="147"/>
    </row>
    <row r="125" spans="1:96" x14ac:dyDescent="0.2">
      <c r="A125" s="229"/>
      <c r="B125" s="201">
        <f t="shared" si="9"/>
        <v>116</v>
      </c>
      <c r="C125" s="238" t="s">
        <v>312</v>
      </c>
      <c r="D125" s="212" t="s">
        <v>215</v>
      </c>
      <c r="F125" s="212" t="s">
        <v>9</v>
      </c>
      <c r="G125" s="214"/>
      <c r="H125" s="73"/>
      <c r="I125" s="230">
        <v>290.00752</v>
      </c>
      <c r="J125" s="230"/>
      <c r="K125" s="223"/>
      <c r="L125" s="223"/>
      <c r="M125" s="223"/>
      <c r="N125" s="223"/>
      <c r="O125" s="223"/>
      <c r="P125" s="73"/>
      <c r="Q125" s="215"/>
      <c r="R125" s="215"/>
      <c r="S125" s="215"/>
      <c r="T125" s="215"/>
      <c r="U125" s="215"/>
      <c r="V125" s="215"/>
      <c r="W125" s="215"/>
      <c r="X125" s="74"/>
      <c r="Y125" s="216">
        <v>0.11601792256973198</v>
      </c>
      <c r="Z125" s="216">
        <v>0.88398207743026802</v>
      </c>
      <c r="AA125" s="216">
        <v>0</v>
      </c>
      <c r="AB125" s="150" t="str">
        <f t="shared" si="7"/>
        <v/>
      </c>
      <c r="AC125" s="217" t="s">
        <v>7</v>
      </c>
      <c r="AD125" s="217" t="s">
        <v>8</v>
      </c>
      <c r="AE125" s="74"/>
      <c r="AF125" s="219">
        <v>1.7586601905167267E-4</v>
      </c>
      <c r="AG125" s="219">
        <v>0</v>
      </c>
      <c r="AH125" s="74"/>
      <c r="AI125" s="211">
        <v>1</v>
      </c>
      <c r="AJ125" s="211">
        <v>0</v>
      </c>
      <c r="AK125" s="211">
        <v>0</v>
      </c>
      <c r="AL125" s="211">
        <v>0</v>
      </c>
      <c r="AM125" s="211">
        <v>0</v>
      </c>
      <c r="AN125" s="211">
        <v>0</v>
      </c>
      <c r="AO125" s="211">
        <v>0</v>
      </c>
      <c r="AP125" s="211">
        <v>0</v>
      </c>
      <c r="AQ125" s="211">
        <v>0</v>
      </c>
      <c r="AR125" s="231"/>
      <c r="AS125" s="211">
        <v>0</v>
      </c>
      <c r="AT125" s="211">
        <v>0</v>
      </c>
      <c r="AU125" s="211">
        <v>2.1251569146028777E-2</v>
      </c>
      <c r="AV125" s="211">
        <v>0</v>
      </c>
      <c r="AW125" s="211">
        <v>0</v>
      </c>
      <c r="AX125" s="211">
        <v>0</v>
      </c>
      <c r="AY125" s="211">
        <v>0</v>
      </c>
      <c r="AZ125" s="211">
        <v>0</v>
      </c>
      <c r="BA125" s="211">
        <v>0</v>
      </c>
      <c r="BB125" s="211">
        <v>0</v>
      </c>
      <c r="BC125" s="211">
        <v>0</v>
      </c>
      <c r="BD125" s="211">
        <v>0</v>
      </c>
      <c r="BE125" s="211">
        <v>0.97874843085397123</v>
      </c>
      <c r="BF125" s="211">
        <v>0</v>
      </c>
      <c r="BG125" s="211">
        <v>0</v>
      </c>
      <c r="BH125" s="211">
        <v>0</v>
      </c>
      <c r="BI125" s="211">
        <v>0</v>
      </c>
      <c r="BJ125" s="211">
        <v>0</v>
      </c>
      <c r="BK125" s="211">
        <v>0</v>
      </c>
      <c r="BL125" s="211">
        <v>0</v>
      </c>
      <c r="BM125" s="211">
        <v>0</v>
      </c>
      <c r="BN125" s="211">
        <v>0</v>
      </c>
      <c r="BO125" s="211">
        <v>0</v>
      </c>
      <c r="BP125" s="211">
        <v>0</v>
      </c>
      <c r="BQ125" s="211">
        <v>0</v>
      </c>
      <c r="BR125" s="211">
        <v>0</v>
      </c>
      <c r="BS125" s="211">
        <v>0</v>
      </c>
      <c r="BT125" s="211">
        <v>0</v>
      </c>
      <c r="BU125" s="211">
        <v>0</v>
      </c>
      <c r="BV125" s="211">
        <v>0</v>
      </c>
      <c r="BW125" s="211">
        <v>0</v>
      </c>
      <c r="BX125" s="211">
        <v>0</v>
      </c>
      <c r="BY125" s="211">
        <v>0</v>
      </c>
      <c r="BZ125" s="211">
        <v>0</v>
      </c>
      <c r="CA125" s="211">
        <v>0</v>
      </c>
      <c r="CB125" s="211">
        <v>0</v>
      </c>
      <c r="CC125" s="211">
        <v>0</v>
      </c>
      <c r="CD125" s="211">
        <v>0</v>
      </c>
      <c r="CE125" s="211">
        <v>0</v>
      </c>
      <c r="CF125" s="211">
        <v>0</v>
      </c>
      <c r="CG125" s="211"/>
      <c r="CH125" s="211"/>
      <c r="CI125" s="211"/>
      <c r="CJ125" s="211"/>
      <c r="CK125" s="211"/>
      <c r="CL125" s="211"/>
      <c r="CM125" s="211"/>
      <c r="CN125" s="211"/>
      <c r="CO125" s="211"/>
      <c r="CP125" s="211"/>
      <c r="CQ125" s="151" t="str">
        <f t="shared" si="8"/>
        <v/>
      </c>
      <c r="CR125" s="147"/>
    </row>
    <row r="126" spans="1:96" x14ac:dyDescent="0.2">
      <c r="A126" s="229"/>
      <c r="B126" s="201">
        <f t="shared" si="9"/>
        <v>117</v>
      </c>
      <c r="C126" s="238" t="s">
        <v>313</v>
      </c>
      <c r="D126" s="212" t="s">
        <v>216</v>
      </c>
      <c r="F126" s="212" t="s">
        <v>9</v>
      </c>
      <c r="G126" s="214"/>
      <c r="H126" s="73"/>
      <c r="I126" s="230">
        <v>1331.77513</v>
      </c>
      <c r="J126" s="230"/>
      <c r="K126" s="223"/>
      <c r="L126" s="223"/>
      <c r="M126" s="223"/>
      <c r="N126" s="223"/>
      <c r="O126" s="223"/>
      <c r="P126" s="73"/>
      <c r="Q126" s="215"/>
      <c r="R126" s="215"/>
      <c r="S126" s="215"/>
      <c r="T126" s="215"/>
      <c r="U126" s="215"/>
      <c r="V126" s="215"/>
      <c r="W126" s="215"/>
      <c r="X126" s="74"/>
      <c r="Y126" s="216">
        <v>0.13489889993665824</v>
      </c>
      <c r="Z126" s="216">
        <v>0.8639969947479047</v>
      </c>
      <c r="AA126" s="216">
        <v>1.104105315437149E-3</v>
      </c>
      <c r="AB126" s="150" t="str">
        <f t="shared" si="7"/>
        <v/>
      </c>
      <c r="AC126" s="217" t="s">
        <v>7</v>
      </c>
      <c r="AD126" s="217" t="s">
        <v>8</v>
      </c>
      <c r="AE126" s="74"/>
      <c r="AF126" s="219">
        <v>8.9885324470275179E-4</v>
      </c>
      <c r="AG126" s="219">
        <v>0</v>
      </c>
      <c r="AH126" s="74"/>
      <c r="AI126" s="211">
        <v>1</v>
      </c>
      <c r="AJ126" s="211">
        <v>0</v>
      </c>
      <c r="AK126" s="211">
        <v>0</v>
      </c>
      <c r="AL126" s="211">
        <v>0</v>
      </c>
      <c r="AM126" s="211">
        <v>0</v>
      </c>
      <c r="AN126" s="211">
        <v>0</v>
      </c>
      <c r="AO126" s="211">
        <v>0</v>
      </c>
      <c r="AP126" s="211">
        <v>0</v>
      </c>
      <c r="AQ126" s="211">
        <v>0</v>
      </c>
      <c r="AR126" s="231"/>
      <c r="AS126" s="211">
        <v>0</v>
      </c>
      <c r="AT126" s="211">
        <v>0</v>
      </c>
      <c r="AU126" s="211">
        <v>3.6154331439880179E-2</v>
      </c>
      <c r="AV126" s="211">
        <v>0</v>
      </c>
      <c r="AW126" s="211">
        <v>0</v>
      </c>
      <c r="AX126" s="211">
        <v>0</v>
      </c>
      <c r="AY126" s="211">
        <v>0</v>
      </c>
      <c r="AZ126" s="211">
        <v>0</v>
      </c>
      <c r="BA126" s="211">
        <v>0</v>
      </c>
      <c r="BB126" s="211">
        <v>0</v>
      </c>
      <c r="BC126" s="211">
        <v>0</v>
      </c>
      <c r="BD126" s="211">
        <v>0</v>
      </c>
      <c r="BE126" s="211">
        <v>0.96384566856011988</v>
      </c>
      <c r="BF126" s="211">
        <v>0</v>
      </c>
      <c r="BG126" s="211">
        <v>0</v>
      </c>
      <c r="BH126" s="211">
        <v>0</v>
      </c>
      <c r="BI126" s="211">
        <v>0</v>
      </c>
      <c r="BJ126" s="211">
        <v>0</v>
      </c>
      <c r="BK126" s="211">
        <v>0</v>
      </c>
      <c r="BL126" s="211">
        <v>0</v>
      </c>
      <c r="BM126" s="211">
        <v>0</v>
      </c>
      <c r="BN126" s="211">
        <v>0</v>
      </c>
      <c r="BO126" s="211">
        <v>0</v>
      </c>
      <c r="BP126" s="211">
        <v>0</v>
      </c>
      <c r="BQ126" s="211">
        <v>0</v>
      </c>
      <c r="BR126" s="211">
        <v>0</v>
      </c>
      <c r="BS126" s="211">
        <v>0</v>
      </c>
      <c r="BT126" s="211">
        <v>0</v>
      </c>
      <c r="BU126" s="211">
        <v>0</v>
      </c>
      <c r="BV126" s="211">
        <v>0</v>
      </c>
      <c r="BW126" s="211">
        <v>0</v>
      </c>
      <c r="BX126" s="211">
        <v>0</v>
      </c>
      <c r="BY126" s="211">
        <v>0</v>
      </c>
      <c r="BZ126" s="211">
        <v>0</v>
      </c>
      <c r="CA126" s="211">
        <v>0</v>
      </c>
      <c r="CB126" s="211">
        <v>0</v>
      </c>
      <c r="CC126" s="211">
        <v>0</v>
      </c>
      <c r="CD126" s="211">
        <v>0</v>
      </c>
      <c r="CE126" s="211">
        <v>0</v>
      </c>
      <c r="CF126" s="211">
        <v>0</v>
      </c>
      <c r="CG126" s="211"/>
      <c r="CH126" s="211"/>
      <c r="CI126" s="211"/>
      <c r="CJ126" s="211"/>
      <c r="CK126" s="211"/>
      <c r="CL126" s="211"/>
      <c r="CM126" s="211"/>
      <c r="CN126" s="211"/>
      <c r="CO126" s="211"/>
      <c r="CP126" s="211"/>
      <c r="CQ126" s="151" t="str">
        <f t="shared" si="8"/>
        <v/>
      </c>
      <c r="CR126" s="147"/>
    </row>
    <row r="127" spans="1:96" x14ac:dyDescent="0.2">
      <c r="A127" s="229"/>
      <c r="B127" s="201">
        <f t="shared" si="9"/>
        <v>118</v>
      </c>
      <c r="C127" s="238" t="s">
        <v>314</v>
      </c>
      <c r="D127" s="212" t="s">
        <v>217</v>
      </c>
      <c r="F127" s="212" t="s">
        <v>9</v>
      </c>
      <c r="G127" s="214"/>
      <c r="H127" s="73"/>
      <c r="I127" s="230">
        <v>872.70726999999999</v>
      </c>
      <c r="J127" s="230"/>
      <c r="K127" s="223"/>
      <c r="L127" s="223"/>
      <c r="M127" s="223"/>
      <c r="N127" s="223"/>
      <c r="O127" s="223"/>
      <c r="P127" s="73"/>
      <c r="Q127" s="215"/>
      <c r="R127" s="215"/>
      <c r="S127" s="215"/>
      <c r="T127" s="215"/>
      <c r="U127" s="215"/>
      <c r="V127" s="215"/>
      <c r="W127" s="215"/>
      <c r="X127" s="74"/>
      <c r="Y127" s="216">
        <v>5.8473604786173035E-2</v>
      </c>
      <c r="Z127" s="216">
        <v>0.91762902353271336</v>
      </c>
      <c r="AA127" s="216">
        <v>2.3897371681113645E-2</v>
      </c>
      <c r="AB127" s="150" t="str">
        <f t="shared" si="7"/>
        <v/>
      </c>
      <c r="AC127" s="217" t="s">
        <v>7</v>
      </c>
      <c r="AD127" s="217" t="s">
        <v>8</v>
      </c>
      <c r="AE127" s="74"/>
      <c r="AF127" s="219">
        <v>1.9001630706850424E-4</v>
      </c>
      <c r="AG127" s="219">
        <v>0</v>
      </c>
      <c r="AH127" s="74"/>
      <c r="AI127" s="211">
        <v>1</v>
      </c>
      <c r="AJ127" s="211">
        <v>0</v>
      </c>
      <c r="AK127" s="211">
        <v>0</v>
      </c>
      <c r="AL127" s="211">
        <v>0</v>
      </c>
      <c r="AM127" s="211">
        <v>0</v>
      </c>
      <c r="AN127" s="211">
        <v>0</v>
      </c>
      <c r="AO127" s="211">
        <v>0</v>
      </c>
      <c r="AP127" s="211">
        <v>0</v>
      </c>
      <c r="AQ127" s="211">
        <v>0</v>
      </c>
      <c r="AR127" s="231"/>
      <c r="AS127" s="211">
        <v>0</v>
      </c>
      <c r="AT127" s="211">
        <v>0</v>
      </c>
      <c r="AU127" s="211">
        <v>1.085386254934505</v>
      </c>
      <c r="AV127" s="211">
        <v>0</v>
      </c>
      <c r="AW127" s="211">
        <v>0</v>
      </c>
      <c r="AX127" s="211">
        <v>0</v>
      </c>
      <c r="AY127" s="211">
        <v>0</v>
      </c>
      <c r="AZ127" s="211">
        <v>0</v>
      </c>
      <c r="BA127" s="211">
        <v>0</v>
      </c>
      <c r="BB127" s="211">
        <v>0</v>
      </c>
      <c r="BC127" s="211">
        <v>0</v>
      </c>
      <c r="BD127" s="211">
        <v>0</v>
      </c>
      <c r="BE127" s="211">
        <v>-0.12404690396763242</v>
      </c>
      <c r="BF127" s="211">
        <v>0</v>
      </c>
      <c r="BG127" s="211">
        <v>0</v>
      </c>
      <c r="BH127" s="211">
        <v>0</v>
      </c>
      <c r="BI127" s="211">
        <v>0</v>
      </c>
      <c r="BJ127" s="211">
        <v>0</v>
      </c>
      <c r="BK127" s="211">
        <v>0</v>
      </c>
      <c r="BL127" s="211">
        <v>0</v>
      </c>
      <c r="BM127" s="211">
        <v>0</v>
      </c>
      <c r="BN127" s="211">
        <v>0</v>
      </c>
      <c r="BO127" s="211">
        <v>0</v>
      </c>
      <c r="BP127" s="211">
        <v>0</v>
      </c>
      <c r="BQ127" s="211">
        <v>0</v>
      </c>
      <c r="BR127" s="211">
        <v>3.8660649033127513E-2</v>
      </c>
      <c r="BS127" s="211">
        <v>0</v>
      </c>
      <c r="BT127" s="211">
        <v>0</v>
      </c>
      <c r="BU127" s="211">
        <v>0</v>
      </c>
      <c r="BV127" s="211">
        <v>0</v>
      </c>
      <c r="BW127" s="211">
        <v>0</v>
      </c>
      <c r="BX127" s="211">
        <v>0</v>
      </c>
      <c r="BY127" s="211">
        <v>0</v>
      </c>
      <c r="BZ127" s="211">
        <v>0</v>
      </c>
      <c r="CA127" s="211">
        <v>0</v>
      </c>
      <c r="CB127" s="211">
        <v>0</v>
      </c>
      <c r="CC127" s="211">
        <v>0</v>
      </c>
      <c r="CD127" s="211">
        <v>0</v>
      </c>
      <c r="CE127" s="211">
        <v>0</v>
      </c>
      <c r="CF127" s="211">
        <v>0</v>
      </c>
      <c r="CG127" s="211"/>
      <c r="CH127" s="211"/>
      <c r="CI127" s="211"/>
      <c r="CJ127" s="211"/>
      <c r="CK127" s="211"/>
      <c r="CL127" s="211"/>
      <c r="CM127" s="211"/>
      <c r="CN127" s="211"/>
      <c r="CO127" s="211"/>
      <c r="CP127" s="211"/>
      <c r="CQ127" s="151" t="str">
        <f t="shared" si="8"/>
        <v/>
      </c>
      <c r="CR127" s="147"/>
    </row>
    <row r="128" spans="1:96" x14ac:dyDescent="0.2">
      <c r="A128" s="229"/>
      <c r="B128" s="201">
        <f t="shared" si="9"/>
        <v>119</v>
      </c>
      <c r="C128" s="238" t="s">
        <v>609</v>
      </c>
      <c r="D128" s="212" t="s">
        <v>608</v>
      </c>
      <c r="F128" s="212" t="s">
        <v>9</v>
      </c>
      <c r="G128" s="214"/>
      <c r="H128" s="73"/>
      <c r="I128" s="230">
        <v>24.589700000000001</v>
      </c>
      <c r="J128" s="230"/>
      <c r="K128" s="223"/>
      <c r="L128" s="223"/>
      <c r="M128" s="223"/>
      <c r="N128" s="223"/>
      <c r="O128" s="223"/>
      <c r="P128" s="73"/>
      <c r="Q128" s="215"/>
      <c r="R128" s="215"/>
      <c r="S128" s="215"/>
      <c r="T128" s="215"/>
      <c r="U128" s="215"/>
      <c r="V128" s="215"/>
      <c r="W128" s="215"/>
      <c r="X128" s="74"/>
      <c r="Y128" s="216">
        <v>1</v>
      </c>
      <c r="Z128" s="216">
        <v>0</v>
      </c>
      <c r="AA128" s="216">
        <v>0</v>
      </c>
      <c r="AB128" s="150" t="str">
        <f t="shared" si="7"/>
        <v/>
      </c>
      <c r="AC128" s="217" t="s">
        <v>7</v>
      </c>
      <c r="AD128" s="217" t="s">
        <v>8</v>
      </c>
      <c r="AE128" s="74"/>
      <c r="AF128" s="219">
        <v>1.7509297945045841E-4</v>
      </c>
      <c r="AG128" s="219">
        <v>0</v>
      </c>
      <c r="AH128" s="74"/>
      <c r="AI128" s="211">
        <v>1</v>
      </c>
      <c r="AJ128" s="211">
        <v>0</v>
      </c>
      <c r="AK128" s="211">
        <v>0</v>
      </c>
      <c r="AL128" s="211">
        <v>0</v>
      </c>
      <c r="AM128" s="211">
        <v>0</v>
      </c>
      <c r="AN128" s="211">
        <v>0</v>
      </c>
      <c r="AO128" s="211">
        <v>0</v>
      </c>
      <c r="AP128" s="211">
        <v>0</v>
      </c>
      <c r="AQ128" s="211">
        <v>0</v>
      </c>
      <c r="AR128" s="231"/>
      <c r="AS128" s="211">
        <v>0</v>
      </c>
      <c r="AT128" s="211">
        <v>0</v>
      </c>
      <c r="AU128" s="211">
        <v>0</v>
      </c>
      <c r="AV128" s="211">
        <v>0</v>
      </c>
      <c r="AW128" s="211">
        <v>0</v>
      </c>
      <c r="AX128" s="211">
        <v>0</v>
      </c>
      <c r="AY128" s="211">
        <v>0</v>
      </c>
      <c r="AZ128" s="211">
        <v>0</v>
      </c>
      <c r="BA128" s="211">
        <v>0</v>
      </c>
      <c r="BB128" s="211">
        <v>0</v>
      </c>
      <c r="BC128" s="211">
        <v>0</v>
      </c>
      <c r="BD128" s="211">
        <v>0</v>
      </c>
      <c r="BE128" s="211">
        <v>1</v>
      </c>
      <c r="BF128" s="211">
        <v>0</v>
      </c>
      <c r="BG128" s="211">
        <v>0</v>
      </c>
      <c r="BH128" s="211">
        <v>0</v>
      </c>
      <c r="BI128" s="211">
        <v>0</v>
      </c>
      <c r="BJ128" s="211">
        <v>0</v>
      </c>
      <c r="BK128" s="211">
        <v>0</v>
      </c>
      <c r="BL128" s="211">
        <v>0</v>
      </c>
      <c r="BM128" s="211">
        <v>0</v>
      </c>
      <c r="BN128" s="211">
        <v>0</v>
      </c>
      <c r="BO128" s="211">
        <v>0</v>
      </c>
      <c r="BP128" s="211">
        <v>0</v>
      </c>
      <c r="BQ128" s="211">
        <v>0</v>
      </c>
      <c r="BR128" s="211">
        <v>0</v>
      </c>
      <c r="BS128" s="211">
        <v>0</v>
      </c>
      <c r="BT128" s="211">
        <v>0</v>
      </c>
      <c r="BU128" s="211">
        <v>0</v>
      </c>
      <c r="BV128" s="211">
        <v>0</v>
      </c>
      <c r="BW128" s="211">
        <v>0</v>
      </c>
      <c r="BX128" s="211">
        <v>0</v>
      </c>
      <c r="BY128" s="211">
        <v>0</v>
      </c>
      <c r="BZ128" s="211">
        <v>0</v>
      </c>
      <c r="CA128" s="211">
        <v>0</v>
      </c>
      <c r="CB128" s="211">
        <v>0</v>
      </c>
      <c r="CC128" s="211">
        <v>0</v>
      </c>
      <c r="CD128" s="211">
        <v>0</v>
      </c>
      <c r="CE128" s="211">
        <v>0</v>
      </c>
      <c r="CF128" s="211">
        <v>0</v>
      </c>
      <c r="CG128" s="211"/>
      <c r="CH128" s="211"/>
      <c r="CI128" s="211"/>
      <c r="CJ128" s="211"/>
      <c r="CK128" s="211"/>
      <c r="CL128" s="211"/>
      <c r="CM128" s="211"/>
      <c r="CN128" s="211"/>
      <c r="CO128" s="211"/>
      <c r="CP128" s="211"/>
      <c r="CQ128" s="151" t="str">
        <f t="shared" si="8"/>
        <v/>
      </c>
      <c r="CR128" s="147"/>
    </row>
    <row r="129" spans="1:96" x14ac:dyDescent="0.2">
      <c r="A129" s="229"/>
      <c r="B129" s="201">
        <f t="shared" si="9"/>
        <v>120</v>
      </c>
      <c r="C129" s="238" t="s">
        <v>459</v>
      </c>
      <c r="D129" s="212" t="s">
        <v>458</v>
      </c>
      <c r="F129" s="212" t="s">
        <v>9</v>
      </c>
      <c r="G129" s="214"/>
      <c r="H129" s="73"/>
      <c r="I129" s="230">
        <v>73.757779999999997</v>
      </c>
      <c r="J129" s="230"/>
      <c r="K129" s="223"/>
      <c r="L129" s="223"/>
      <c r="M129" s="223"/>
      <c r="N129" s="223"/>
      <c r="O129" s="223"/>
      <c r="P129" s="73"/>
      <c r="Q129" s="215"/>
      <c r="R129" s="215"/>
      <c r="S129" s="215"/>
      <c r="T129" s="215"/>
      <c r="U129" s="215"/>
      <c r="V129" s="215"/>
      <c r="W129" s="215"/>
      <c r="X129" s="74"/>
      <c r="Y129" s="216">
        <v>0.37116992946371213</v>
      </c>
      <c r="Z129" s="216">
        <v>0</v>
      </c>
      <c r="AA129" s="216">
        <v>0.62883007053628781</v>
      </c>
      <c r="AB129" s="150" t="str">
        <f t="shared" si="7"/>
        <v/>
      </c>
      <c r="AC129" s="217" t="s">
        <v>7</v>
      </c>
      <c r="AD129" s="217" t="s">
        <v>8</v>
      </c>
      <c r="AE129" s="74"/>
      <c r="AF129" s="219">
        <v>2.9460260219923865E-4</v>
      </c>
      <c r="AG129" s="219">
        <v>0</v>
      </c>
      <c r="AH129" s="74"/>
      <c r="AI129" s="211">
        <v>1</v>
      </c>
      <c r="AJ129" s="211">
        <v>0</v>
      </c>
      <c r="AK129" s="211">
        <v>0</v>
      </c>
      <c r="AL129" s="211">
        <v>0</v>
      </c>
      <c r="AM129" s="211">
        <v>0</v>
      </c>
      <c r="AN129" s="211">
        <v>0</v>
      </c>
      <c r="AO129" s="211">
        <v>0</v>
      </c>
      <c r="AP129" s="211">
        <v>0</v>
      </c>
      <c r="AQ129" s="211">
        <v>0</v>
      </c>
      <c r="AR129" s="231"/>
      <c r="AS129" s="211">
        <v>0</v>
      </c>
      <c r="AT129" s="211">
        <v>0</v>
      </c>
      <c r="AU129" s="211">
        <v>0</v>
      </c>
      <c r="AV129" s="211">
        <v>0</v>
      </c>
      <c r="AW129" s="211">
        <v>0</v>
      </c>
      <c r="AX129" s="211">
        <v>0</v>
      </c>
      <c r="AY129" s="211">
        <v>0</v>
      </c>
      <c r="AZ129" s="211">
        <v>0</v>
      </c>
      <c r="BA129" s="211">
        <v>0</v>
      </c>
      <c r="BB129" s="211">
        <v>0</v>
      </c>
      <c r="BC129" s="211">
        <v>0</v>
      </c>
      <c r="BD129" s="211">
        <v>0</v>
      </c>
      <c r="BE129" s="211">
        <v>1</v>
      </c>
      <c r="BF129" s="211">
        <v>0</v>
      </c>
      <c r="BG129" s="211">
        <v>0</v>
      </c>
      <c r="BH129" s="211">
        <v>0</v>
      </c>
      <c r="BI129" s="211">
        <v>0</v>
      </c>
      <c r="BJ129" s="211">
        <v>0</v>
      </c>
      <c r="BK129" s="211">
        <v>0</v>
      </c>
      <c r="BL129" s="211">
        <v>0</v>
      </c>
      <c r="BM129" s="211">
        <v>0</v>
      </c>
      <c r="BN129" s="211">
        <v>0</v>
      </c>
      <c r="BO129" s="211">
        <v>0</v>
      </c>
      <c r="BP129" s="211">
        <v>0</v>
      </c>
      <c r="BQ129" s="211">
        <v>0</v>
      </c>
      <c r="BR129" s="211">
        <v>0</v>
      </c>
      <c r="BS129" s="211">
        <v>0</v>
      </c>
      <c r="BT129" s="211">
        <v>0</v>
      </c>
      <c r="BU129" s="211">
        <v>0</v>
      </c>
      <c r="BV129" s="211">
        <v>0</v>
      </c>
      <c r="BW129" s="211">
        <v>0</v>
      </c>
      <c r="BX129" s="211">
        <v>0</v>
      </c>
      <c r="BY129" s="211">
        <v>0</v>
      </c>
      <c r="BZ129" s="211">
        <v>0</v>
      </c>
      <c r="CA129" s="211">
        <v>0</v>
      </c>
      <c r="CB129" s="211">
        <v>0</v>
      </c>
      <c r="CC129" s="211">
        <v>0</v>
      </c>
      <c r="CD129" s="211">
        <v>0</v>
      </c>
      <c r="CE129" s="211">
        <v>0</v>
      </c>
      <c r="CF129" s="211">
        <v>0</v>
      </c>
      <c r="CG129" s="211"/>
      <c r="CH129" s="211"/>
      <c r="CI129" s="211"/>
      <c r="CJ129" s="211"/>
      <c r="CK129" s="211"/>
      <c r="CL129" s="211"/>
      <c r="CM129" s="211"/>
      <c r="CN129" s="211"/>
      <c r="CO129" s="211"/>
      <c r="CP129" s="211"/>
      <c r="CQ129" s="151" t="str">
        <f t="shared" si="8"/>
        <v/>
      </c>
      <c r="CR129" s="147"/>
    </row>
    <row r="130" spans="1:96" x14ac:dyDescent="0.2">
      <c r="A130" s="229"/>
      <c r="B130" s="201">
        <f t="shared" si="9"/>
        <v>121</v>
      </c>
      <c r="C130" s="238" t="s">
        <v>611</v>
      </c>
      <c r="D130" s="212" t="s">
        <v>610</v>
      </c>
      <c r="F130" s="212" t="s">
        <v>9</v>
      </c>
      <c r="G130" s="214"/>
      <c r="H130" s="73"/>
      <c r="I130" s="230">
        <v>32.340220000000002</v>
      </c>
      <c r="J130" s="230"/>
      <c r="K130" s="223"/>
      <c r="L130" s="223"/>
      <c r="M130" s="223"/>
      <c r="N130" s="223"/>
      <c r="O130" s="223"/>
      <c r="P130" s="73"/>
      <c r="Q130" s="215"/>
      <c r="R130" s="215"/>
      <c r="S130" s="215"/>
      <c r="T130" s="215"/>
      <c r="U130" s="215"/>
      <c r="V130" s="215"/>
      <c r="W130" s="215"/>
      <c r="X130" s="74"/>
      <c r="Y130" s="216">
        <v>5.7221626816391473E-2</v>
      </c>
      <c r="Z130" s="216">
        <v>0.92809572723995071</v>
      </c>
      <c r="AA130" s="216">
        <v>1.4682645943657773E-2</v>
      </c>
      <c r="AB130" s="150" t="str">
        <f t="shared" si="7"/>
        <v/>
      </c>
      <c r="AC130" s="217" t="s">
        <v>7</v>
      </c>
      <c r="AD130" s="217" t="s">
        <v>8</v>
      </c>
      <c r="AE130" s="74"/>
      <c r="AF130" s="219">
        <v>1.4487562529802277E-5</v>
      </c>
      <c r="AG130" s="219">
        <v>0</v>
      </c>
      <c r="AH130" s="74"/>
      <c r="AI130" s="211">
        <v>1</v>
      </c>
      <c r="AJ130" s="211">
        <v>0</v>
      </c>
      <c r="AK130" s="211">
        <v>0</v>
      </c>
      <c r="AL130" s="211">
        <v>0</v>
      </c>
      <c r="AM130" s="211">
        <v>0</v>
      </c>
      <c r="AN130" s="211">
        <v>0</v>
      </c>
      <c r="AO130" s="211">
        <v>0</v>
      </c>
      <c r="AP130" s="211">
        <v>0</v>
      </c>
      <c r="AQ130" s="211">
        <v>0</v>
      </c>
      <c r="AR130" s="231"/>
      <c r="AS130" s="211">
        <v>0</v>
      </c>
      <c r="AT130" s="211">
        <v>0</v>
      </c>
      <c r="AU130" s="211">
        <v>0.98427233647660894</v>
      </c>
      <c r="AV130" s="211">
        <v>0</v>
      </c>
      <c r="AW130" s="211">
        <v>0</v>
      </c>
      <c r="AX130" s="211">
        <v>0</v>
      </c>
      <c r="AY130" s="211">
        <v>0</v>
      </c>
      <c r="AZ130" s="211">
        <v>0</v>
      </c>
      <c r="BA130" s="211">
        <v>0</v>
      </c>
      <c r="BB130" s="211">
        <v>0</v>
      </c>
      <c r="BC130" s="211">
        <v>0</v>
      </c>
      <c r="BD130" s="211">
        <v>0</v>
      </c>
      <c r="BE130" s="211">
        <v>0</v>
      </c>
      <c r="BF130" s="211">
        <v>0</v>
      </c>
      <c r="BG130" s="211">
        <v>1.5727663523391146E-2</v>
      </c>
      <c r="BH130" s="211">
        <v>0</v>
      </c>
      <c r="BI130" s="211">
        <v>0</v>
      </c>
      <c r="BJ130" s="211">
        <v>0</v>
      </c>
      <c r="BK130" s="211">
        <v>0</v>
      </c>
      <c r="BL130" s="211">
        <v>0</v>
      </c>
      <c r="BM130" s="211">
        <v>0</v>
      </c>
      <c r="BN130" s="211">
        <v>0</v>
      </c>
      <c r="BO130" s="211">
        <v>0</v>
      </c>
      <c r="BP130" s="211">
        <v>0</v>
      </c>
      <c r="BQ130" s="211">
        <v>0</v>
      </c>
      <c r="BR130" s="211">
        <v>0</v>
      </c>
      <c r="BS130" s="211">
        <v>0</v>
      </c>
      <c r="BT130" s="211">
        <v>0</v>
      </c>
      <c r="BU130" s="211">
        <v>0</v>
      </c>
      <c r="BV130" s="211">
        <v>0</v>
      </c>
      <c r="BW130" s="211">
        <v>0</v>
      </c>
      <c r="BX130" s="211">
        <v>0</v>
      </c>
      <c r="BY130" s="211">
        <v>0</v>
      </c>
      <c r="BZ130" s="211">
        <v>0</v>
      </c>
      <c r="CA130" s="211">
        <v>0</v>
      </c>
      <c r="CB130" s="211">
        <v>0</v>
      </c>
      <c r="CC130" s="211">
        <v>0</v>
      </c>
      <c r="CD130" s="211">
        <v>0</v>
      </c>
      <c r="CE130" s="211">
        <v>0</v>
      </c>
      <c r="CF130" s="211">
        <v>0</v>
      </c>
      <c r="CG130" s="211"/>
      <c r="CH130" s="211"/>
      <c r="CI130" s="211"/>
      <c r="CJ130" s="211"/>
      <c r="CK130" s="211"/>
      <c r="CL130" s="211"/>
      <c r="CM130" s="211"/>
      <c r="CN130" s="211"/>
      <c r="CO130" s="211"/>
      <c r="CP130" s="211"/>
      <c r="CQ130" s="151" t="str">
        <f t="shared" si="8"/>
        <v/>
      </c>
      <c r="CR130" s="147"/>
    </row>
    <row r="131" spans="1:96" x14ac:dyDescent="0.2">
      <c r="A131" s="229"/>
      <c r="B131" s="201">
        <f t="shared" si="9"/>
        <v>122</v>
      </c>
      <c r="C131" s="238" t="s">
        <v>613</v>
      </c>
      <c r="D131" s="212" t="s">
        <v>612</v>
      </c>
      <c r="F131" s="212" t="s">
        <v>9</v>
      </c>
      <c r="G131" s="214"/>
      <c r="H131" s="73"/>
      <c r="I131" s="230">
        <v>0.42806</v>
      </c>
      <c r="J131" s="230"/>
      <c r="K131" s="223"/>
      <c r="L131" s="223"/>
      <c r="M131" s="223"/>
      <c r="N131" s="223"/>
      <c r="O131" s="223"/>
      <c r="P131" s="73"/>
      <c r="Q131" s="215"/>
      <c r="R131" s="215"/>
      <c r="S131" s="215"/>
      <c r="T131" s="215"/>
      <c r="U131" s="215"/>
      <c r="V131" s="215"/>
      <c r="W131" s="215"/>
      <c r="X131" s="74"/>
      <c r="Y131" s="216">
        <v>1</v>
      </c>
      <c r="Z131" s="216">
        <v>0</v>
      </c>
      <c r="AA131" s="216">
        <v>0</v>
      </c>
      <c r="AB131" s="150" t="str">
        <f t="shared" si="7"/>
        <v/>
      </c>
      <c r="AC131" s="217" t="s">
        <v>7</v>
      </c>
      <c r="AD131" s="217" t="s">
        <v>8</v>
      </c>
      <c r="AE131" s="74"/>
      <c r="AF131" s="219">
        <v>2.4970257613304383E-6</v>
      </c>
      <c r="AG131" s="219">
        <v>0</v>
      </c>
      <c r="AH131" s="74"/>
      <c r="AI131" s="211">
        <v>1</v>
      </c>
      <c r="AJ131" s="211">
        <v>0</v>
      </c>
      <c r="AK131" s="211">
        <v>0</v>
      </c>
      <c r="AL131" s="211">
        <v>0</v>
      </c>
      <c r="AM131" s="211">
        <v>0</v>
      </c>
      <c r="AN131" s="211">
        <v>0</v>
      </c>
      <c r="AO131" s="211">
        <v>0</v>
      </c>
      <c r="AP131" s="211">
        <v>0</v>
      </c>
      <c r="AQ131" s="211">
        <v>0</v>
      </c>
      <c r="AR131" s="231"/>
      <c r="AS131" s="211">
        <v>0</v>
      </c>
      <c r="AT131" s="211">
        <v>0</v>
      </c>
      <c r="AU131" s="211">
        <v>0</v>
      </c>
      <c r="AV131" s="211">
        <v>0</v>
      </c>
      <c r="AW131" s="211">
        <v>0</v>
      </c>
      <c r="AX131" s="211">
        <v>0</v>
      </c>
      <c r="AY131" s="211">
        <v>0</v>
      </c>
      <c r="AZ131" s="211">
        <v>0</v>
      </c>
      <c r="BA131" s="211">
        <v>0</v>
      </c>
      <c r="BB131" s="211">
        <v>0</v>
      </c>
      <c r="BC131" s="211">
        <v>0</v>
      </c>
      <c r="BD131" s="211">
        <v>0</v>
      </c>
      <c r="BE131" s="211">
        <v>0</v>
      </c>
      <c r="BF131" s="211">
        <v>0</v>
      </c>
      <c r="BG131" s="211">
        <v>1</v>
      </c>
      <c r="BH131" s="211">
        <v>0</v>
      </c>
      <c r="BI131" s="211">
        <v>0</v>
      </c>
      <c r="BJ131" s="211">
        <v>0</v>
      </c>
      <c r="BK131" s="211">
        <v>0</v>
      </c>
      <c r="BL131" s="211">
        <v>0</v>
      </c>
      <c r="BM131" s="211">
        <v>0</v>
      </c>
      <c r="BN131" s="211">
        <v>0</v>
      </c>
      <c r="BO131" s="211">
        <v>0</v>
      </c>
      <c r="BP131" s="211">
        <v>0</v>
      </c>
      <c r="BQ131" s="211">
        <v>0</v>
      </c>
      <c r="BR131" s="211">
        <v>0</v>
      </c>
      <c r="BS131" s="211">
        <v>0</v>
      </c>
      <c r="BT131" s="211">
        <v>0</v>
      </c>
      <c r="BU131" s="211">
        <v>0</v>
      </c>
      <c r="BV131" s="211">
        <v>0</v>
      </c>
      <c r="BW131" s="211">
        <v>0</v>
      </c>
      <c r="BX131" s="211">
        <v>0</v>
      </c>
      <c r="BY131" s="211">
        <v>0</v>
      </c>
      <c r="BZ131" s="211">
        <v>0</v>
      </c>
      <c r="CA131" s="211">
        <v>0</v>
      </c>
      <c r="CB131" s="211">
        <v>0</v>
      </c>
      <c r="CC131" s="211">
        <v>0</v>
      </c>
      <c r="CD131" s="211">
        <v>0</v>
      </c>
      <c r="CE131" s="211">
        <v>0</v>
      </c>
      <c r="CF131" s="211">
        <v>0</v>
      </c>
      <c r="CG131" s="211"/>
      <c r="CH131" s="211"/>
      <c r="CI131" s="211"/>
      <c r="CJ131" s="211"/>
      <c r="CK131" s="211"/>
      <c r="CL131" s="211"/>
      <c r="CM131" s="211"/>
      <c r="CN131" s="211"/>
      <c r="CO131" s="211"/>
      <c r="CP131" s="211"/>
      <c r="CQ131" s="151" t="str">
        <f t="shared" si="8"/>
        <v/>
      </c>
      <c r="CR131" s="147"/>
    </row>
    <row r="132" spans="1:96" x14ac:dyDescent="0.2">
      <c r="A132" s="229"/>
      <c r="B132" s="201">
        <f t="shared" si="9"/>
        <v>123</v>
      </c>
      <c r="C132" s="238" t="s">
        <v>615</v>
      </c>
      <c r="D132" s="212" t="s">
        <v>614</v>
      </c>
      <c r="F132" s="212" t="s">
        <v>9</v>
      </c>
      <c r="G132" s="214"/>
      <c r="H132" s="73"/>
      <c r="I132" s="230">
        <v>22.257680000000001</v>
      </c>
      <c r="J132" s="230"/>
      <c r="K132" s="223"/>
      <c r="L132" s="223"/>
      <c r="M132" s="223"/>
      <c r="N132" s="223"/>
      <c r="O132" s="223"/>
      <c r="P132" s="73"/>
      <c r="Q132" s="215"/>
      <c r="R132" s="215"/>
      <c r="S132" s="215"/>
      <c r="T132" s="215"/>
      <c r="U132" s="215"/>
      <c r="V132" s="215"/>
      <c r="W132" s="215"/>
      <c r="X132" s="74"/>
      <c r="Y132" s="216">
        <v>1</v>
      </c>
      <c r="Z132" s="216">
        <v>0</v>
      </c>
      <c r="AA132" s="216">
        <v>0</v>
      </c>
      <c r="AB132" s="150" t="str">
        <f t="shared" si="7"/>
        <v/>
      </c>
      <c r="AC132" s="217" t="s">
        <v>7</v>
      </c>
      <c r="AD132" s="217" t="s">
        <v>8</v>
      </c>
      <c r="AE132" s="74"/>
      <c r="AF132" s="219">
        <v>5.2683366333280968E-5</v>
      </c>
      <c r="AG132" s="219">
        <v>0</v>
      </c>
      <c r="AH132" s="74"/>
      <c r="AI132" s="211">
        <v>1</v>
      </c>
      <c r="AJ132" s="211">
        <v>0</v>
      </c>
      <c r="AK132" s="211">
        <v>0</v>
      </c>
      <c r="AL132" s="211">
        <v>0</v>
      </c>
      <c r="AM132" s="211">
        <v>0</v>
      </c>
      <c r="AN132" s="211">
        <v>0</v>
      </c>
      <c r="AO132" s="211">
        <v>0</v>
      </c>
      <c r="AP132" s="211">
        <v>0</v>
      </c>
      <c r="AQ132" s="211">
        <v>0</v>
      </c>
      <c r="AR132" s="231"/>
      <c r="AS132" s="211">
        <v>0</v>
      </c>
      <c r="AT132" s="211">
        <v>0</v>
      </c>
      <c r="AU132" s="211">
        <v>0.29783470206518581</v>
      </c>
      <c r="AV132" s="211">
        <v>0</v>
      </c>
      <c r="AW132" s="211">
        <v>0</v>
      </c>
      <c r="AX132" s="211">
        <v>0</v>
      </c>
      <c r="AY132" s="211">
        <v>0</v>
      </c>
      <c r="AZ132" s="211">
        <v>0</v>
      </c>
      <c r="BA132" s="211">
        <v>0</v>
      </c>
      <c r="BB132" s="211">
        <v>0</v>
      </c>
      <c r="BC132" s="211">
        <v>0</v>
      </c>
      <c r="BD132" s="211">
        <v>0</v>
      </c>
      <c r="BE132" s="211">
        <v>0.65933433942490893</v>
      </c>
      <c r="BF132" s="211">
        <v>0</v>
      </c>
      <c r="BG132" s="211">
        <v>0</v>
      </c>
      <c r="BH132" s="211">
        <v>0</v>
      </c>
      <c r="BI132" s="211">
        <v>0</v>
      </c>
      <c r="BJ132" s="211">
        <v>0</v>
      </c>
      <c r="BK132" s="211">
        <v>0</v>
      </c>
      <c r="BL132" s="211">
        <v>0</v>
      </c>
      <c r="BM132" s="211">
        <v>0</v>
      </c>
      <c r="BN132" s="211">
        <v>0</v>
      </c>
      <c r="BO132" s="211">
        <v>0</v>
      </c>
      <c r="BP132" s="211">
        <v>0</v>
      </c>
      <c r="BQ132" s="211">
        <v>0</v>
      </c>
      <c r="BR132" s="211">
        <v>0</v>
      </c>
      <c r="BS132" s="211">
        <v>0</v>
      </c>
      <c r="BT132" s="211">
        <v>0</v>
      </c>
      <c r="BU132" s="211">
        <v>0</v>
      </c>
      <c r="BV132" s="211">
        <v>0</v>
      </c>
      <c r="BW132" s="211">
        <v>0</v>
      </c>
      <c r="BX132" s="211">
        <v>0</v>
      </c>
      <c r="BY132" s="211">
        <v>0</v>
      </c>
      <c r="BZ132" s="211">
        <v>0</v>
      </c>
      <c r="CA132" s="211">
        <v>4.2830958509905245E-2</v>
      </c>
      <c r="CB132" s="211">
        <v>0</v>
      </c>
      <c r="CC132" s="211">
        <v>0</v>
      </c>
      <c r="CD132" s="211">
        <v>0</v>
      </c>
      <c r="CE132" s="211">
        <v>0</v>
      </c>
      <c r="CF132" s="211">
        <v>0</v>
      </c>
      <c r="CG132" s="211"/>
      <c r="CH132" s="211"/>
      <c r="CI132" s="211"/>
      <c r="CJ132" s="211"/>
      <c r="CK132" s="211"/>
      <c r="CL132" s="211"/>
      <c r="CM132" s="211"/>
      <c r="CN132" s="211"/>
      <c r="CO132" s="211"/>
      <c r="CP132" s="211"/>
      <c r="CQ132" s="151" t="str">
        <f t="shared" si="8"/>
        <v/>
      </c>
      <c r="CR132" s="147"/>
    </row>
    <row r="133" spans="1:96" x14ac:dyDescent="0.2">
      <c r="A133" s="229"/>
      <c r="B133" s="201">
        <f t="shared" si="9"/>
        <v>124</v>
      </c>
      <c r="C133" s="238" t="s">
        <v>315</v>
      </c>
      <c r="D133" s="212" t="s">
        <v>218</v>
      </c>
      <c r="F133" s="212" t="s">
        <v>9</v>
      </c>
      <c r="G133" s="214"/>
      <c r="H133" s="73"/>
      <c r="I133" s="230">
        <v>2007.9576499999998</v>
      </c>
      <c r="J133" s="230"/>
      <c r="K133" s="223"/>
      <c r="L133" s="223"/>
      <c r="M133" s="223"/>
      <c r="N133" s="223"/>
      <c r="O133" s="223"/>
      <c r="P133" s="73"/>
      <c r="Q133" s="215"/>
      <c r="R133" s="215"/>
      <c r="S133" s="215"/>
      <c r="T133" s="215"/>
      <c r="U133" s="215"/>
      <c r="V133" s="215"/>
      <c r="W133" s="215"/>
      <c r="X133" s="74"/>
      <c r="Y133" s="216">
        <v>0.18359579446309537</v>
      </c>
      <c r="Z133" s="216">
        <v>0.48148392472321316</v>
      </c>
      <c r="AA133" s="216">
        <v>0.33492028081369146</v>
      </c>
      <c r="AB133" s="150" t="str">
        <f t="shared" si="7"/>
        <v/>
      </c>
      <c r="AC133" s="217" t="s">
        <v>7</v>
      </c>
      <c r="AD133" s="217" t="s">
        <v>8</v>
      </c>
      <c r="AE133" s="74"/>
      <c r="AF133" s="219">
        <v>2.2543118268498808E-3</v>
      </c>
      <c r="AG133" s="219">
        <v>0</v>
      </c>
      <c r="AH133" s="74"/>
      <c r="AI133" s="211">
        <v>1</v>
      </c>
      <c r="AJ133" s="211">
        <v>0</v>
      </c>
      <c r="AK133" s="211">
        <v>0</v>
      </c>
      <c r="AL133" s="211">
        <v>0</v>
      </c>
      <c r="AM133" s="211">
        <v>0</v>
      </c>
      <c r="AN133" s="211">
        <v>0</v>
      </c>
      <c r="AO133" s="211">
        <v>0</v>
      </c>
      <c r="AP133" s="211">
        <v>0</v>
      </c>
      <c r="AQ133" s="211">
        <v>0</v>
      </c>
      <c r="AR133" s="231"/>
      <c r="AS133" s="211">
        <v>0.41000000915574025</v>
      </c>
      <c r="AT133" s="211">
        <v>0</v>
      </c>
      <c r="AU133" s="211">
        <v>0.23999999327694438</v>
      </c>
      <c r="AV133" s="211">
        <v>0</v>
      </c>
      <c r="AW133" s="211">
        <v>0</v>
      </c>
      <c r="AX133" s="211">
        <v>0</v>
      </c>
      <c r="AY133" s="211">
        <v>0</v>
      </c>
      <c r="AZ133" s="211">
        <v>0</v>
      </c>
      <c r="BA133" s="211">
        <v>0</v>
      </c>
      <c r="BB133" s="211">
        <v>0</v>
      </c>
      <c r="BC133" s="211">
        <v>0</v>
      </c>
      <c r="BD133" s="211">
        <v>0</v>
      </c>
      <c r="BE133" s="211">
        <v>0.34999999756731548</v>
      </c>
      <c r="BF133" s="211">
        <v>0</v>
      </c>
      <c r="BG133" s="211">
        <v>0</v>
      </c>
      <c r="BH133" s="211">
        <v>0</v>
      </c>
      <c r="BI133" s="211">
        <v>0</v>
      </c>
      <c r="BJ133" s="211">
        <v>0</v>
      </c>
      <c r="BK133" s="211">
        <v>0</v>
      </c>
      <c r="BL133" s="211">
        <v>0</v>
      </c>
      <c r="BM133" s="211">
        <v>0</v>
      </c>
      <c r="BN133" s="211">
        <v>0</v>
      </c>
      <c r="BO133" s="211">
        <v>0</v>
      </c>
      <c r="BP133" s="211">
        <v>0</v>
      </c>
      <c r="BQ133" s="211">
        <v>0</v>
      </c>
      <c r="BR133" s="211">
        <v>0</v>
      </c>
      <c r="BS133" s="211">
        <v>0</v>
      </c>
      <c r="BT133" s="211">
        <v>0</v>
      </c>
      <c r="BU133" s="211">
        <v>0</v>
      </c>
      <c r="BV133" s="211">
        <v>0</v>
      </c>
      <c r="BW133" s="211">
        <v>0</v>
      </c>
      <c r="BX133" s="211">
        <v>0</v>
      </c>
      <c r="BY133" s="211">
        <v>0</v>
      </c>
      <c r="BZ133" s="211">
        <v>0</v>
      </c>
      <c r="CA133" s="211">
        <v>0</v>
      </c>
      <c r="CB133" s="211">
        <v>0</v>
      </c>
      <c r="CC133" s="211">
        <v>0</v>
      </c>
      <c r="CD133" s="211">
        <v>0</v>
      </c>
      <c r="CE133" s="211">
        <v>0</v>
      </c>
      <c r="CF133" s="211">
        <v>0</v>
      </c>
      <c r="CG133" s="211"/>
      <c r="CH133" s="211"/>
      <c r="CI133" s="211"/>
      <c r="CJ133" s="211"/>
      <c r="CK133" s="211"/>
      <c r="CL133" s="211"/>
      <c r="CM133" s="211"/>
      <c r="CN133" s="211"/>
      <c r="CO133" s="211"/>
      <c r="CP133" s="211"/>
      <c r="CQ133" s="151" t="str">
        <f t="shared" si="8"/>
        <v/>
      </c>
      <c r="CR133" s="147"/>
    </row>
    <row r="134" spans="1:96" x14ac:dyDescent="0.2">
      <c r="A134" s="229"/>
      <c r="B134" s="201">
        <f t="shared" si="9"/>
        <v>125</v>
      </c>
      <c r="C134" s="238" t="s">
        <v>616</v>
      </c>
      <c r="D134" s="212" t="s">
        <v>219</v>
      </c>
      <c r="F134" s="212" t="s">
        <v>9</v>
      </c>
      <c r="G134" s="214"/>
      <c r="H134" s="73"/>
      <c r="I134" s="230">
        <v>343.53998999999999</v>
      </c>
      <c r="J134" s="230"/>
      <c r="K134" s="223"/>
      <c r="L134" s="223"/>
      <c r="M134" s="223"/>
      <c r="N134" s="223"/>
      <c r="O134" s="223"/>
      <c r="P134" s="73"/>
      <c r="Q134" s="215"/>
      <c r="R134" s="215"/>
      <c r="S134" s="215"/>
      <c r="T134" s="215"/>
      <c r="U134" s="215"/>
      <c r="V134" s="215"/>
      <c r="W134" s="215"/>
      <c r="X134" s="74"/>
      <c r="Y134" s="216">
        <v>0.89498343409743941</v>
      </c>
      <c r="Z134" s="216">
        <v>6.1496479638367581E-3</v>
      </c>
      <c r="AA134" s="216">
        <v>9.8866917938723806E-2</v>
      </c>
      <c r="AB134" s="150" t="str">
        <f t="shared" si="7"/>
        <v/>
      </c>
      <c r="AC134" s="217" t="s">
        <v>7</v>
      </c>
      <c r="AD134" s="217" t="s">
        <v>8</v>
      </c>
      <c r="AE134" s="74"/>
      <c r="AF134" s="219">
        <v>1.8922496872058993E-3</v>
      </c>
      <c r="AG134" s="219">
        <v>0</v>
      </c>
      <c r="AH134" s="74"/>
      <c r="AI134" s="211">
        <v>1</v>
      </c>
      <c r="AJ134" s="211">
        <v>0</v>
      </c>
      <c r="AK134" s="211">
        <v>0</v>
      </c>
      <c r="AL134" s="211">
        <v>0</v>
      </c>
      <c r="AM134" s="211">
        <v>0</v>
      </c>
      <c r="AN134" s="211">
        <v>0</v>
      </c>
      <c r="AO134" s="211">
        <v>0</v>
      </c>
      <c r="AP134" s="211">
        <v>0</v>
      </c>
      <c r="AQ134" s="211">
        <v>0</v>
      </c>
      <c r="AR134" s="231"/>
      <c r="AS134" s="211">
        <v>0.85489980660914089</v>
      </c>
      <c r="AT134" s="211">
        <v>0</v>
      </c>
      <c r="AU134" s="211">
        <v>0</v>
      </c>
      <c r="AV134" s="211">
        <v>0</v>
      </c>
      <c r="AW134" s="211">
        <v>0</v>
      </c>
      <c r="AX134" s="211">
        <v>0</v>
      </c>
      <c r="AY134" s="211">
        <v>0</v>
      </c>
      <c r="AZ134" s="211">
        <v>0</v>
      </c>
      <c r="BA134" s="211">
        <v>0</v>
      </c>
      <c r="BB134" s="211">
        <v>0</v>
      </c>
      <c r="BC134" s="211">
        <v>0</v>
      </c>
      <c r="BD134" s="211">
        <v>0</v>
      </c>
      <c r="BE134" s="211">
        <v>0</v>
      </c>
      <c r="BF134" s="211">
        <v>0</v>
      </c>
      <c r="BG134" s="211">
        <v>0</v>
      </c>
      <c r="BH134" s="211">
        <v>0</v>
      </c>
      <c r="BI134" s="211">
        <v>0</v>
      </c>
      <c r="BJ134" s="211">
        <v>0</v>
      </c>
      <c r="BK134" s="211">
        <v>0</v>
      </c>
      <c r="BL134" s="211">
        <v>0</v>
      </c>
      <c r="BM134" s="211">
        <v>0</v>
      </c>
      <c r="BN134" s="211">
        <v>0</v>
      </c>
      <c r="BO134" s="211">
        <v>0</v>
      </c>
      <c r="BP134" s="211">
        <v>0.14510019339085919</v>
      </c>
      <c r="BQ134" s="211">
        <v>0</v>
      </c>
      <c r="BR134" s="211">
        <v>0</v>
      </c>
      <c r="BS134" s="211">
        <v>0</v>
      </c>
      <c r="BT134" s="211">
        <v>0</v>
      </c>
      <c r="BU134" s="211">
        <v>0</v>
      </c>
      <c r="BV134" s="211">
        <v>0</v>
      </c>
      <c r="BW134" s="211">
        <v>0</v>
      </c>
      <c r="BX134" s="211">
        <v>0</v>
      </c>
      <c r="BY134" s="211">
        <v>0</v>
      </c>
      <c r="BZ134" s="211">
        <v>0</v>
      </c>
      <c r="CA134" s="211">
        <v>0</v>
      </c>
      <c r="CB134" s="211">
        <v>0</v>
      </c>
      <c r="CC134" s="211">
        <v>0</v>
      </c>
      <c r="CD134" s="211">
        <v>0</v>
      </c>
      <c r="CE134" s="211">
        <v>0</v>
      </c>
      <c r="CF134" s="211">
        <v>0</v>
      </c>
      <c r="CG134" s="211"/>
      <c r="CH134" s="211"/>
      <c r="CI134" s="211"/>
      <c r="CJ134" s="211"/>
      <c r="CK134" s="211"/>
      <c r="CL134" s="211"/>
      <c r="CM134" s="211"/>
      <c r="CN134" s="211"/>
      <c r="CO134" s="211"/>
      <c r="CP134" s="211"/>
      <c r="CQ134" s="151" t="str">
        <f t="shared" si="8"/>
        <v/>
      </c>
      <c r="CR134" s="147"/>
    </row>
    <row r="135" spans="1:96" x14ac:dyDescent="0.2">
      <c r="A135" s="229"/>
      <c r="B135" s="201">
        <f t="shared" si="9"/>
        <v>126</v>
      </c>
      <c r="C135" s="238" t="s">
        <v>618</v>
      </c>
      <c r="D135" s="212" t="s">
        <v>617</v>
      </c>
      <c r="F135" s="212" t="s">
        <v>9</v>
      </c>
      <c r="G135" s="214"/>
      <c r="H135" s="73"/>
      <c r="I135" s="230">
        <v>7.0274599999999996</v>
      </c>
      <c r="J135" s="230"/>
      <c r="K135" s="223"/>
      <c r="L135" s="223"/>
      <c r="M135" s="223"/>
      <c r="N135" s="223"/>
      <c r="O135" s="223"/>
      <c r="P135" s="73"/>
      <c r="Q135" s="215"/>
      <c r="R135" s="215"/>
      <c r="S135" s="215"/>
      <c r="T135" s="215"/>
      <c r="U135" s="215"/>
      <c r="V135" s="215"/>
      <c r="W135" s="215"/>
      <c r="X135" s="74"/>
      <c r="Y135" s="216">
        <v>1</v>
      </c>
      <c r="Z135" s="216">
        <v>0</v>
      </c>
      <c r="AA135" s="216">
        <v>0</v>
      </c>
      <c r="AB135" s="150" t="str">
        <f t="shared" si="7"/>
        <v/>
      </c>
      <c r="AC135" s="217" t="s">
        <v>7</v>
      </c>
      <c r="AD135" s="217" t="s">
        <v>8</v>
      </c>
      <c r="AE135" s="74"/>
      <c r="AF135" s="219">
        <v>2.7550443290227231E-5</v>
      </c>
      <c r="AG135" s="219">
        <v>0</v>
      </c>
      <c r="AH135" s="74"/>
      <c r="AI135" s="211">
        <v>1</v>
      </c>
      <c r="AJ135" s="211">
        <v>0</v>
      </c>
      <c r="AK135" s="211">
        <v>0</v>
      </c>
      <c r="AL135" s="211">
        <v>0</v>
      </c>
      <c r="AM135" s="211">
        <v>0</v>
      </c>
      <c r="AN135" s="211">
        <v>0</v>
      </c>
      <c r="AO135" s="211">
        <v>0</v>
      </c>
      <c r="AP135" s="211">
        <v>0</v>
      </c>
      <c r="AQ135" s="211">
        <v>0</v>
      </c>
      <c r="AR135" s="231"/>
      <c r="AS135" s="211">
        <v>0</v>
      </c>
      <c r="AT135" s="211">
        <v>0</v>
      </c>
      <c r="AU135" s="211">
        <v>0</v>
      </c>
      <c r="AV135" s="211">
        <v>0</v>
      </c>
      <c r="AW135" s="211">
        <v>1</v>
      </c>
      <c r="AX135" s="211">
        <v>0</v>
      </c>
      <c r="AY135" s="211">
        <v>0</v>
      </c>
      <c r="AZ135" s="211">
        <v>0</v>
      </c>
      <c r="BA135" s="211">
        <v>0</v>
      </c>
      <c r="BB135" s="211">
        <v>0</v>
      </c>
      <c r="BC135" s="211">
        <v>0</v>
      </c>
      <c r="BD135" s="211">
        <v>0</v>
      </c>
      <c r="BE135" s="211">
        <v>0</v>
      </c>
      <c r="BF135" s="211">
        <v>0</v>
      </c>
      <c r="BG135" s="211">
        <v>0</v>
      </c>
      <c r="BH135" s="211">
        <v>0</v>
      </c>
      <c r="BI135" s="211">
        <v>0</v>
      </c>
      <c r="BJ135" s="211">
        <v>0</v>
      </c>
      <c r="BK135" s="211">
        <v>0</v>
      </c>
      <c r="BL135" s="211">
        <v>0</v>
      </c>
      <c r="BM135" s="211">
        <v>0</v>
      </c>
      <c r="BN135" s="211">
        <v>0</v>
      </c>
      <c r="BO135" s="211">
        <v>0</v>
      </c>
      <c r="BP135" s="211">
        <v>0</v>
      </c>
      <c r="BQ135" s="211">
        <v>0</v>
      </c>
      <c r="BR135" s="211">
        <v>0</v>
      </c>
      <c r="BS135" s="211">
        <v>0</v>
      </c>
      <c r="BT135" s="211">
        <v>0</v>
      </c>
      <c r="BU135" s="211">
        <v>0</v>
      </c>
      <c r="BV135" s="211">
        <v>0</v>
      </c>
      <c r="BW135" s="211">
        <v>0</v>
      </c>
      <c r="BX135" s="211">
        <v>0</v>
      </c>
      <c r="BY135" s="211">
        <v>0</v>
      </c>
      <c r="BZ135" s="211">
        <v>0</v>
      </c>
      <c r="CA135" s="211">
        <v>0</v>
      </c>
      <c r="CB135" s="211">
        <v>0</v>
      </c>
      <c r="CC135" s="211">
        <v>0</v>
      </c>
      <c r="CD135" s="211">
        <v>0</v>
      </c>
      <c r="CE135" s="211">
        <v>0</v>
      </c>
      <c r="CF135" s="211">
        <v>0</v>
      </c>
      <c r="CG135" s="211"/>
      <c r="CH135" s="211"/>
      <c r="CI135" s="211"/>
      <c r="CJ135" s="211"/>
      <c r="CK135" s="211"/>
      <c r="CL135" s="211"/>
      <c r="CM135" s="211"/>
      <c r="CN135" s="211"/>
      <c r="CO135" s="211"/>
      <c r="CP135" s="211"/>
      <c r="CQ135" s="151" t="str">
        <f t="shared" si="8"/>
        <v/>
      </c>
      <c r="CR135" s="147"/>
    </row>
    <row r="136" spans="1:96" x14ac:dyDescent="0.2">
      <c r="A136" s="229"/>
      <c r="B136" s="201">
        <f t="shared" si="9"/>
        <v>127</v>
      </c>
      <c r="C136" s="238" t="s">
        <v>619</v>
      </c>
      <c r="D136" s="212" t="s">
        <v>220</v>
      </c>
      <c r="F136" s="212" t="s">
        <v>9</v>
      </c>
      <c r="G136" s="214"/>
      <c r="H136" s="73"/>
      <c r="I136" s="230">
        <v>11487.515810000001</v>
      </c>
      <c r="J136" s="230"/>
      <c r="K136" s="223"/>
      <c r="L136" s="223"/>
      <c r="M136" s="223"/>
      <c r="N136" s="223"/>
      <c r="O136" s="223"/>
      <c r="P136" s="73"/>
      <c r="Q136" s="215"/>
      <c r="R136" s="215"/>
      <c r="S136" s="215"/>
      <c r="T136" s="215"/>
      <c r="U136" s="215"/>
      <c r="V136" s="215"/>
      <c r="W136" s="215"/>
      <c r="X136" s="74"/>
      <c r="Y136" s="216">
        <v>0.28620912862099468</v>
      </c>
      <c r="Z136" s="216">
        <v>0.71053757357135683</v>
      </c>
      <c r="AA136" s="216">
        <v>3.2532978076484577E-3</v>
      </c>
      <c r="AB136" s="150" t="str">
        <f t="shared" si="7"/>
        <v/>
      </c>
      <c r="AC136" s="217" t="s">
        <v>7</v>
      </c>
      <c r="AD136" s="217" t="s">
        <v>8</v>
      </c>
      <c r="AE136" s="74"/>
      <c r="AF136" s="219">
        <v>1.9391921404080269E-2</v>
      </c>
      <c r="AG136" s="219">
        <v>0</v>
      </c>
      <c r="AH136" s="74"/>
      <c r="AI136" s="211">
        <v>1</v>
      </c>
      <c r="AJ136" s="211">
        <v>0</v>
      </c>
      <c r="AK136" s="211">
        <v>0</v>
      </c>
      <c r="AL136" s="211">
        <v>0</v>
      </c>
      <c r="AM136" s="211">
        <v>0</v>
      </c>
      <c r="AN136" s="211">
        <v>0</v>
      </c>
      <c r="AO136" s="211">
        <v>0</v>
      </c>
      <c r="AP136" s="211">
        <v>0</v>
      </c>
      <c r="AQ136" s="211">
        <v>0</v>
      </c>
      <c r="AR136" s="231"/>
      <c r="AS136" s="211">
        <v>0</v>
      </c>
      <c r="AT136" s="211">
        <v>0</v>
      </c>
      <c r="AU136" s="211">
        <v>0</v>
      </c>
      <c r="AV136" s="211">
        <v>0</v>
      </c>
      <c r="AW136" s="211">
        <v>0</v>
      </c>
      <c r="AX136" s="211">
        <v>0</v>
      </c>
      <c r="AY136" s="211">
        <v>0</v>
      </c>
      <c r="AZ136" s="211">
        <v>0</v>
      </c>
      <c r="BA136" s="211">
        <v>0</v>
      </c>
      <c r="BB136" s="211">
        <v>1</v>
      </c>
      <c r="BC136" s="211">
        <v>0</v>
      </c>
      <c r="BD136" s="211">
        <v>0</v>
      </c>
      <c r="BE136" s="211">
        <v>0</v>
      </c>
      <c r="BF136" s="211">
        <v>0</v>
      </c>
      <c r="BG136" s="211">
        <v>0</v>
      </c>
      <c r="BH136" s="211">
        <v>0</v>
      </c>
      <c r="BI136" s="211">
        <v>0</v>
      </c>
      <c r="BJ136" s="211">
        <v>0</v>
      </c>
      <c r="BK136" s="211">
        <v>0</v>
      </c>
      <c r="BL136" s="211">
        <v>0</v>
      </c>
      <c r="BM136" s="211">
        <v>0</v>
      </c>
      <c r="BN136" s="211">
        <v>0</v>
      </c>
      <c r="BO136" s="211">
        <v>0</v>
      </c>
      <c r="BP136" s="211">
        <v>0</v>
      </c>
      <c r="BQ136" s="211">
        <v>0</v>
      </c>
      <c r="BR136" s="211">
        <v>0</v>
      </c>
      <c r="BS136" s="211">
        <v>0</v>
      </c>
      <c r="BT136" s="211">
        <v>0</v>
      </c>
      <c r="BU136" s="211">
        <v>0</v>
      </c>
      <c r="BV136" s="211">
        <v>0</v>
      </c>
      <c r="BW136" s="211">
        <v>0</v>
      </c>
      <c r="BX136" s="211">
        <v>0</v>
      </c>
      <c r="BY136" s="211">
        <v>0</v>
      </c>
      <c r="BZ136" s="211">
        <v>0</v>
      </c>
      <c r="CA136" s="211">
        <v>0</v>
      </c>
      <c r="CB136" s="211">
        <v>0</v>
      </c>
      <c r="CC136" s="211">
        <v>0</v>
      </c>
      <c r="CD136" s="211">
        <v>0</v>
      </c>
      <c r="CE136" s="211">
        <v>0</v>
      </c>
      <c r="CF136" s="211">
        <v>0</v>
      </c>
      <c r="CG136" s="211"/>
      <c r="CH136" s="211"/>
      <c r="CI136" s="211"/>
      <c r="CJ136" s="211"/>
      <c r="CK136" s="211"/>
      <c r="CL136" s="211"/>
      <c r="CM136" s="211"/>
      <c r="CN136" s="211"/>
      <c r="CO136" s="211"/>
      <c r="CP136" s="211"/>
      <c r="CQ136" s="151" t="str">
        <f t="shared" si="8"/>
        <v/>
      </c>
      <c r="CR136" s="147"/>
    </row>
    <row r="137" spans="1:96" x14ac:dyDescent="0.2">
      <c r="A137" s="229"/>
      <c r="B137" s="201">
        <f t="shared" si="9"/>
        <v>128</v>
      </c>
      <c r="C137" s="238" t="s">
        <v>620</v>
      </c>
      <c r="D137" s="212" t="s">
        <v>221</v>
      </c>
      <c r="F137" s="212" t="s">
        <v>9</v>
      </c>
      <c r="G137" s="214"/>
      <c r="H137" s="73"/>
      <c r="I137" s="230">
        <v>4.83629</v>
      </c>
      <c r="J137" s="230"/>
      <c r="K137" s="223"/>
      <c r="L137" s="223"/>
      <c r="M137" s="223"/>
      <c r="N137" s="223"/>
      <c r="O137" s="223"/>
      <c r="P137" s="73"/>
      <c r="Q137" s="215"/>
      <c r="R137" s="215"/>
      <c r="S137" s="215"/>
      <c r="T137" s="215"/>
      <c r="U137" s="215"/>
      <c r="V137" s="215"/>
      <c r="W137" s="215"/>
      <c r="X137" s="74"/>
      <c r="Y137" s="216">
        <v>0.49878936126659074</v>
      </c>
      <c r="Z137" s="216">
        <v>0.50121063873340932</v>
      </c>
      <c r="AA137" s="216">
        <v>0</v>
      </c>
      <c r="AB137" s="150" t="str">
        <f t="shared" si="7"/>
        <v/>
      </c>
      <c r="AC137" s="217" t="s">
        <v>7</v>
      </c>
      <c r="AD137" s="217" t="s">
        <v>8</v>
      </c>
      <c r="AE137" s="74"/>
      <c r="AF137" s="219">
        <v>3.0188653731405871E-5</v>
      </c>
      <c r="AG137" s="219">
        <v>0</v>
      </c>
      <c r="AH137" s="74"/>
      <c r="AI137" s="211">
        <v>1</v>
      </c>
      <c r="AJ137" s="211">
        <v>0</v>
      </c>
      <c r="AK137" s="211">
        <v>0</v>
      </c>
      <c r="AL137" s="211">
        <v>0</v>
      </c>
      <c r="AM137" s="211">
        <v>0</v>
      </c>
      <c r="AN137" s="211">
        <v>0</v>
      </c>
      <c r="AO137" s="211">
        <v>0</v>
      </c>
      <c r="AP137" s="211">
        <v>0</v>
      </c>
      <c r="AQ137" s="211">
        <v>0</v>
      </c>
      <c r="AR137" s="231"/>
      <c r="AS137" s="211">
        <v>0</v>
      </c>
      <c r="AT137" s="211">
        <v>0</v>
      </c>
      <c r="AU137" s="211">
        <v>0</v>
      </c>
      <c r="AV137" s="211">
        <v>0</v>
      </c>
      <c r="AW137" s="211">
        <v>0</v>
      </c>
      <c r="AX137" s="211">
        <v>0</v>
      </c>
      <c r="AY137" s="211">
        <v>0</v>
      </c>
      <c r="AZ137" s="211">
        <v>0</v>
      </c>
      <c r="BA137" s="211">
        <v>0</v>
      </c>
      <c r="BB137" s="211">
        <v>1</v>
      </c>
      <c r="BC137" s="211">
        <v>0</v>
      </c>
      <c r="BD137" s="211">
        <v>0</v>
      </c>
      <c r="BE137" s="211">
        <v>0</v>
      </c>
      <c r="BF137" s="211">
        <v>0</v>
      </c>
      <c r="BG137" s="211">
        <v>0</v>
      </c>
      <c r="BH137" s="211">
        <v>0</v>
      </c>
      <c r="BI137" s="211">
        <v>0</v>
      </c>
      <c r="BJ137" s="211">
        <v>0</v>
      </c>
      <c r="BK137" s="211">
        <v>0</v>
      </c>
      <c r="BL137" s="211">
        <v>0</v>
      </c>
      <c r="BM137" s="211">
        <v>0</v>
      </c>
      <c r="BN137" s="211">
        <v>0</v>
      </c>
      <c r="BO137" s="211">
        <v>0</v>
      </c>
      <c r="BP137" s="211">
        <v>0</v>
      </c>
      <c r="BQ137" s="211">
        <v>0</v>
      </c>
      <c r="BR137" s="211">
        <v>0</v>
      </c>
      <c r="BS137" s="211">
        <v>0</v>
      </c>
      <c r="BT137" s="211">
        <v>0</v>
      </c>
      <c r="BU137" s="211">
        <v>0</v>
      </c>
      <c r="BV137" s="211">
        <v>0</v>
      </c>
      <c r="BW137" s="211">
        <v>0</v>
      </c>
      <c r="BX137" s="211">
        <v>0</v>
      </c>
      <c r="BY137" s="211">
        <v>0</v>
      </c>
      <c r="BZ137" s="211">
        <v>0</v>
      </c>
      <c r="CA137" s="211">
        <v>0</v>
      </c>
      <c r="CB137" s="211">
        <v>0</v>
      </c>
      <c r="CC137" s="211">
        <v>0</v>
      </c>
      <c r="CD137" s="211">
        <v>0</v>
      </c>
      <c r="CE137" s="211">
        <v>0</v>
      </c>
      <c r="CF137" s="211">
        <v>0</v>
      </c>
      <c r="CG137" s="211"/>
      <c r="CH137" s="211"/>
      <c r="CI137" s="211"/>
      <c r="CJ137" s="211"/>
      <c r="CK137" s="211"/>
      <c r="CL137" s="211"/>
      <c r="CM137" s="211"/>
      <c r="CN137" s="211"/>
      <c r="CO137" s="211"/>
      <c r="CP137" s="211"/>
      <c r="CQ137" s="151" t="str">
        <f t="shared" si="8"/>
        <v/>
      </c>
      <c r="CR137" s="147"/>
    </row>
    <row r="138" spans="1:96" x14ac:dyDescent="0.2">
      <c r="A138" s="229"/>
      <c r="B138" s="201">
        <f t="shared" si="9"/>
        <v>129</v>
      </c>
      <c r="C138" s="238" t="s">
        <v>621</v>
      </c>
      <c r="D138" s="212" t="s">
        <v>222</v>
      </c>
      <c r="F138" s="212" t="s">
        <v>9</v>
      </c>
      <c r="G138" s="214"/>
      <c r="H138" s="73"/>
      <c r="I138" s="230">
        <v>49.114100000000001</v>
      </c>
      <c r="J138" s="230"/>
      <c r="K138" s="223"/>
      <c r="L138" s="223"/>
      <c r="M138" s="223"/>
      <c r="N138" s="223"/>
      <c r="O138" s="223"/>
      <c r="P138" s="73"/>
      <c r="Q138" s="215"/>
      <c r="R138" s="215"/>
      <c r="S138" s="215"/>
      <c r="T138" s="215"/>
      <c r="U138" s="215"/>
      <c r="V138" s="215"/>
      <c r="W138" s="215"/>
      <c r="X138" s="74"/>
      <c r="Y138" s="216">
        <v>0.93433657544371174</v>
      </c>
      <c r="Z138" s="216">
        <v>6.5663424556288319E-2</v>
      </c>
      <c r="AA138" s="216">
        <v>0</v>
      </c>
      <c r="AB138" s="150" t="str">
        <f t="shared" si="7"/>
        <v/>
      </c>
      <c r="AC138" s="217" t="s">
        <v>7</v>
      </c>
      <c r="AD138" s="217" t="s">
        <v>8</v>
      </c>
      <c r="AE138" s="74"/>
      <c r="AF138" s="219">
        <v>1.3230715831229352E-6</v>
      </c>
      <c r="AG138" s="219">
        <v>0</v>
      </c>
      <c r="AH138" s="74"/>
      <c r="AI138" s="211">
        <v>1</v>
      </c>
      <c r="AJ138" s="211">
        <v>0</v>
      </c>
      <c r="AK138" s="211">
        <v>0</v>
      </c>
      <c r="AL138" s="211">
        <v>0</v>
      </c>
      <c r="AM138" s="211">
        <v>0</v>
      </c>
      <c r="AN138" s="211">
        <v>0</v>
      </c>
      <c r="AO138" s="211">
        <v>0</v>
      </c>
      <c r="AP138" s="211">
        <v>0</v>
      </c>
      <c r="AQ138" s="211">
        <v>0</v>
      </c>
      <c r="AR138" s="231"/>
      <c r="AS138" s="211">
        <v>0</v>
      </c>
      <c r="AT138" s="211">
        <v>0</v>
      </c>
      <c r="AU138" s="211">
        <v>0</v>
      </c>
      <c r="AV138" s="211">
        <v>0</v>
      </c>
      <c r="AW138" s="211">
        <v>0</v>
      </c>
      <c r="AX138" s="211">
        <v>0</v>
      </c>
      <c r="AY138" s="211">
        <v>0</v>
      </c>
      <c r="AZ138" s="211">
        <v>0</v>
      </c>
      <c r="BA138" s="211">
        <v>0</v>
      </c>
      <c r="BB138" s="211">
        <v>0</v>
      </c>
      <c r="BC138" s="211">
        <v>0</v>
      </c>
      <c r="BD138" s="211">
        <v>0</v>
      </c>
      <c r="BE138" s="211">
        <v>1</v>
      </c>
      <c r="BF138" s="211">
        <v>0</v>
      </c>
      <c r="BG138" s="211">
        <v>0</v>
      </c>
      <c r="BH138" s="211">
        <v>0</v>
      </c>
      <c r="BI138" s="211">
        <v>0</v>
      </c>
      <c r="BJ138" s="211">
        <v>0</v>
      </c>
      <c r="BK138" s="211">
        <v>0</v>
      </c>
      <c r="BL138" s="211">
        <v>0</v>
      </c>
      <c r="BM138" s="211">
        <v>0</v>
      </c>
      <c r="BN138" s="211">
        <v>0</v>
      </c>
      <c r="BO138" s="211">
        <v>0</v>
      </c>
      <c r="BP138" s="211">
        <v>0</v>
      </c>
      <c r="BQ138" s="211">
        <v>0</v>
      </c>
      <c r="BR138" s="211">
        <v>0</v>
      </c>
      <c r="BS138" s="211">
        <v>0</v>
      </c>
      <c r="BT138" s="211">
        <v>0</v>
      </c>
      <c r="BU138" s="211">
        <v>0</v>
      </c>
      <c r="BV138" s="211">
        <v>0</v>
      </c>
      <c r="BW138" s="211">
        <v>0</v>
      </c>
      <c r="BX138" s="211">
        <v>0</v>
      </c>
      <c r="BY138" s="211">
        <v>0</v>
      </c>
      <c r="BZ138" s="211">
        <v>0</v>
      </c>
      <c r="CA138" s="211">
        <v>0</v>
      </c>
      <c r="CB138" s="211">
        <v>0</v>
      </c>
      <c r="CC138" s="211">
        <v>0</v>
      </c>
      <c r="CD138" s="211">
        <v>0</v>
      </c>
      <c r="CE138" s="211">
        <v>0</v>
      </c>
      <c r="CF138" s="211">
        <v>0</v>
      </c>
      <c r="CG138" s="211"/>
      <c r="CH138" s="211"/>
      <c r="CI138" s="211"/>
      <c r="CJ138" s="211"/>
      <c r="CK138" s="211"/>
      <c r="CL138" s="211"/>
      <c r="CM138" s="211"/>
      <c r="CN138" s="211"/>
      <c r="CO138" s="211"/>
      <c r="CP138" s="211"/>
      <c r="CQ138" s="151" t="str">
        <f t="shared" si="8"/>
        <v/>
      </c>
      <c r="CR138" s="147"/>
    </row>
    <row r="139" spans="1:96" x14ac:dyDescent="0.2">
      <c r="A139" s="229"/>
      <c r="B139" s="201">
        <f t="shared" si="9"/>
        <v>130</v>
      </c>
      <c r="C139" s="238" t="s">
        <v>622</v>
      </c>
      <c r="D139" s="212" t="s">
        <v>223</v>
      </c>
      <c r="F139" s="212" t="s">
        <v>9</v>
      </c>
      <c r="G139" s="214"/>
      <c r="H139" s="73"/>
      <c r="I139" s="230">
        <v>316.09327000000002</v>
      </c>
      <c r="J139" s="230"/>
      <c r="K139" s="223"/>
      <c r="L139" s="223"/>
      <c r="M139" s="223"/>
      <c r="N139" s="223"/>
      <c r="O139" s="223"/>
      <c r="P139" s="73"/>
      <c r="Q139" s="215"/>
      <c r="R139" s="215"/>
      <c r="S139" s="215"/>
      <c r="T139" s="215"/>
      <c r="U139" s="215"/>
      <c r="V139" s="215"/>
      <c r="W139" s="215"/>
      <c r="X139" s="74"/>
      <c r="Y139" s="216">
        <v>0.61597999223457045</v>
      </c>
      <c r="Z139" s="216">
        <v>0.34349643065795105</v>
      </c>
      <c r="AA139" s="216">
        <v>4.0523577107478434E-2</v>
      </c>
      <c r="AB139" s="150" t="str">
        <f t="shared" ref="AB139:AB202" si="10">IF(SUM(Y139:AA139,I139:O139)=0,"",IF(SUM(Y139:AA139)=1,"",1))</f>
        <v/>
      </c>
      <c r="AC139" s="217" t="s">
        <v>7</v>
      </c>
      <c r="AD139" s="217" t="s">
        <v>8</v>
      </c>
      <c r="AE139" s="74"/>
      <c r="AF139" s="219">
        <v>1.0131469670222157E-3</v>
      </c>
      <c r="AG139" s="219">
        <v>0</v>
      </c>
      <c r="AH139" s="74"/>
      <c r="AI139" s="211">
        <v>1</v>
      </c>
      <c r="AJ139" s="211">
        <v>0</v>
      </c>
      <c r="AK139" s="211">
        <v>0</v>
      </c>
      <c r="AL139" s="211">
        <v>0</v>
      </c>
      <c r="AM139" s="211">
        <v>0</v>
      </c>
      <c r="AN139" s="211">
        <v>0</v>
      </c>
      <c r="AO139" s="211">
        <v>0</v>
      </c>
      <c r="AP139" s="211">
        <v>0</v>
      </c>
      <c r="AQ139" s="211">
        <v>0</v>
      </c>
      <c r="AR139" s="231"/>
      <c r="AS139" s="211">
        <v>0</v>
      </c>
      <c r="AT139" s="211">
        <v>0</v>
      </c>
      <c r="AU139" s="211">
        <v>0</v>
      </c>
      <c r="AV139" s="211">
        <v>0</v>
      </c>
      <c r="AW139" s="211">
        <v>0.60000002326870649</v>
      </c>
      <c r="AX139" s="211">
        <v>0</v>
      </c>
      <c r="AY139" s="211">
        <v>0</v>
      </c>
      <c r="AZ139" s="211">
        <v>0</v>
      </c>
      <c r="BA139" s="211">
        <v>0</v>
      </c>
      <c r="BB139" s="211">
        <v>0.39999997673129356</v>
      </c>
      <c r="BC139" s="211">
        <v>0</v>
      </c>
      <c r="BD139" s="211">
        <v>0</v>
      </c>
      <c r="BE139" s="211">
        <v>0</v>
      </c>
      <c r="BF139" s="211">
        <v>0</v>
      </c>
      <c r="BG139" s="211">
        <v>0</v>
      </c>
      <c r="BH139" s="211">
        <v>0</v>
      </c>
      <c r="BI139" s="211">
        <v>0</v>
      </c>
      <c r="BJ139" s="211">
        <v>0</v>
      </c>
      <c r="BK139" s="211">
        <v>0</v>
      </c>
      <c r="BL139" s="211">
        <v>0</v>
      </c>
      <c r="BM139" s="211">
        <v>0</v>
      </c>
      <c r="BN139" s="211">
        <v>0</v>
      </c>
      <c r="BO139" s="211">
        <v>0</v>
      </c>
      <c r="BP139" s="211">
        <v>0</v>
      </c>
      <c r="BQ139" s="211">
        <v>0</v>
      </c>
      <c r="BR139" s="211">
        <v>0</v>
      </c>
      <c r="BS139" s="211">
        <v>0</v>
      </c>
      <c r="BT139" s="211">
        <v>0</v>
      </c>
      <c r="BU139" s="211">
        <v>0</v>
      </c>
      <c r="BV139" s="211">
        <v>0</v>
      </c>
      <c r="BW139" s="211">
        <v>0</v>
      </c>
      <c r="BX139" s="211">
        <v>0</v>
      </c>
      <c r="BY139" s="211">
        <v>0</v>
      </c>
      <c r="BZ139" s="211">
        <v>0</v>
      </c>
      <c r="CA139" s="211">
        <v>0</v>
      </c>
      <c r="CB139" s="211">
        <v>0</v>
      </c>
      <c r="CC139" s="211">
        <v>0</v>
      </c>
      <c r="CD139" s="211">
        <v>0</v>
      </c>
      <c r="CE139" s="211">
        <v>0</v>
      </c>
      <c r="CF139" s="211">
        <v>0</v>
      </c>
      <c r="CG139" s="211"/>
      <c r="CH139" s="211"/>
      <c r="CI139" s="211"/>
      <c r="CJ139" s="211"/>
      <c r="CK139" s="211"/>
      <c r="CL139" s="211"/>
      <c r="CM139" s="211"/>
      <c r="CN139" s="211"/>
      <c r="CO139" s="211"/>
      <c r="CP139" s="211"/>
      <c r="CQ139" s="151" t="str">
        <f t="shared" ref="CQ139:CQ202" si="11">IF(COUNT(AS139:CP139)=0,"",IF(SUM(AS139:CP139)=1,"",1))</f>
        <v/>
      </c>
      <c r="CR139" s="147"/>
    </row>
    <row r="140" spans="1:96" x14ac:dyDescent="0.2">
      <c r="A140" s="229"/>
      <c r="B140" s="201">
        <f t="shared" ref="B140:B203" si="12">IFERROR(B139+1,"")</f>
        <v>131</v>
      </c>
      <c r="C140" s="238" t="s">
        <v>316</v>
      </c>
      <c r="D140" s="212" t="s">
        <v>224</v>
      </c>
      <c r="F140" s="212" t="s">
        <v>9</v>
      </c>
      <c r="G140" s="214"/>
      <c r="H140" s="73"/>
      <c r="I140" s="230">
        <v>3467.67589</v>
      </c>
      <c r="J140" s="230"/>
      <c r="K140" s="223"/>
      <c r="L140" s="223"/>
      <c r="M140" s="223"/>
      <c r="N140" s="223"/>
      <c r="O140" s="223"/>
      <c r="P140" s="73"/>
      <c r="Q140" s="215"/>
      <c r="R140" s="215"/>
      <c r="S140" s="215"/>
      <c r="T140" s="215"/>
      <c r="U140" s="215"/>
      <c r="V140" s="215"/>
      <c r="W140" s="215"/>
      <c r="X140" s="74"/>
      <c r="Y140" s="216">
        <v>0.26003758096319662</v>
      </c>
      <c r="Z140" s="216">
        <v>0.73111660098083731</v>
      </c>
      <c r="AA140" s="216">
        <v>8.845818055966008E-3</v>
      </c>
      <c r="AB140" s="150" t="str">
        <f t="shared" si="10"/>
        <v/>
      </c>
      <c r="AC140" s="217" t="s">
        <v>7</v>
      </c>
      <c r="AD140" s="217" t="s">
        <v>8</v>
      </c>
      <c r="AE140" s="74"/>
      <c r="AF140" s="219">
        <v>4.6357571600286022E-3</v>
      </c>
      <c r="AG140" s="219">
        <v>0</v>
      </c>
      <c r="AH140" s="74"/>
      <c r="AI140" s="211">
        <v>1</v>
      </c>
      <c r="AJ140" s="211">
        <v>0</v>
      </c>
      <c r="AK140" s="211">
        <v>0</v>
      </c>
      <c r="AL140" s="211">
        <v>0</v>
      </c>
      <c r="AM140" s="211">
        <v>0</v>
      </c>
      <c r="AN140" s="211">
        <v>0</v>
      </c>
      <c r="AO140" s="211">
        <v>0</v>
      </c>
      <c r="AP140" s="211">
        <v>0</v>
      </c>
      <c r="AQ140" s="211">
        <v>0</v>
      </c>
      <c r="AR140" s="231"/>
      <c r="AS140" s="211">
        <v>0</v>
      </c>
      <c r="AT140" s="211">
        <v>0</v>
      </c>
      <c r="AU140" s="211">
        <v>0.82444058063819803</v>
      </c>
      <c r="AV140" s="211">
        <v>0</v>
      </c>
      <c r="AW140" s="211">
        <v>0</v>
      </c>
      <c r="AX140" s="211">
        <v>0</v>
      </c>
      <c r="AY140" s="211">
        <v>0</v>
      </c>
      <c r="AZ140" s="211">
        <v>0</v>
      </c>
      <c r="BA140" s="211">
        <v>0</v>
      </c>
      <c r="BB140" s="211">
        <v>0</v>
      </c>
      <c r="BC140" s="211">
        <v>0</v>
      </c>
      <c r="BD140" s="211">
        <v>0</v>
      </c>
      <c r="BE140" s="211">
        <v>0</v>
      </c>
      <c r="BF140" s="211">
        <v>0</v>
      </c>
      <c r="BG140" s="211">
        <v>1.1183477233033255E-2</v>
      </c>
      <c r="BH140" s="211">
        <v>0</v>
      </c>
      <c r="BI140" s="211">
        <v>0</v>
      </c>
      <c r="BJ140" s="211">
        <v>0</v>
      </c>
      <c r="BK140" s="211">
        <v>0</v>
      </c>
      <c r="BL140" s="211">
        <v>0</v>
      </c>
      <c r="BM140" s="211">
        <v>0</v>
      </c>
      <c r="BN140" s="211">
        <v>0</v>
      </c>
      <c r="BO140" s="211">
        <v>0</v>
      </c>
      <c r="BP140" s="211">
        <v>0</v>
      </c>
      <c r="BQ140" s="211">
        <v>0</v>
      </c>
      <c r="BR140" s="211">
        <v>0.16437594212876866</v>
      </c>
      <c r="BS140" s="211">
        <v>0</v>
      </c>
      <c r="BT140" s="211">
        <v>0</v>
      </c>
      <c r="BU140" s="211">
        <v>0</v>
      </c>
      <c r="BV140" s="211">
        <v>0</v>
      </c>
      <c r="BW140" s="211">
        <v>0</v>
      </c>
      <c r="BX140" s="211">
        <v>0</v>
      </c>
      <c r="BY140" s="211">
        <v>0</v>
      </c>
      <c r="BZ140" s="211">
        <v>0</v>
      </c>
      <c r="CA140" s="211">
        <v>0</v>
      </c>
      <c r="CB140" s="211">
        <v>0</v>
      </c>
      <c r="CC140" s="211">
        <v>0</v>
      </c>
      <c r="CD140" s="211">
        <v>0</v>
      </c>
      <c r="CE140" s="211">
        <v>0</v>
      </c>
      <c r="CF140" s="211">
        <v>0</v>
      </c>
      <c r="CG140" s="211"/>
      <c r="CH140" s="211"/>
      <c r="CI140" s="211"/>
      <c r="CJ140" s="211"/>
      <c r="CK140" s="211"/>
      <c r="CL140" s="211"/>
      <c r="CM140" s="211"/>
      <c r="CN140" s="211"/>
      <c r="CO140" s="211"/>
      <c r="CP140" s="211"/>
      <c r="CQ140" s="151" t="str">
        <f t="shared" si="11"/>
        <v/>
      </c>
      <c r="CR140" s="147"/>
    </row>
    <row r="141" spans="1:96" x14ac:dyDescent="0.2">
      <c r="A141" s="229"/>
      <c r="B141" s="201">
        <f t="shared" si="12"/>
        <v>132</v>
      </c>
      <c r="C141" s="238" t="s">
        <v>624</v>
      </c>
      <c r="D141" s="212" t="s">
        <v>623</v>
      </c>
      <c r="F141" s="212" t="s">
        <v>9</v>
      </c>
      <c r="G141" s="214"/>
      <c r="H141" s="73"/>
      <c r="I141" s="230">
        <v>43.907890000000002</v>
      </c>
      <c r="J141" s="230"/>
      <c r="K141" s="223"/>
      <c r="L141" s="223"/>
      <c r="M141" s="223"/>
      <c r="N141" s="223"/>
      <c r="O141" s="223"/>
      <c r="P141" s="73"/>
      <c r="Q141" s="215"/>
      <c r="R141" s="215"/>
      <c r="S141" s="215"/>
      <c r="T141" s="215"/>
      <c r="U141" s="215"/>
      <c r="V141" s="215"/>
      <c r="W141" s="215"/>
      <c r="X141" s="74"/>
      <c r="Y141" s="216">
        <v>7.0285545490799045E-2</v>
      </c>
      <c r="Z141" s="216">
        <v>0</v>
      </c>
      <c r="AA141" s="216">
        <v>0.92971445450920109</v>
      </c>
      <c r="AB141" s="150" t="str">
        <f t="shared" si="10"/>
        <v/>
      </c>
      <c r="AC141" s="217" t="s">
        <v>7</v>
      </c>
      <c r="AD141" s="217" t="s">
        <v>8</v>
      </c>
      <c r="AE141" s="74"/>
      <c r="AF141" s="219">
        <v>5.0894046606038111E-5</v>
      </c>
      <c r="AG141" s="219">
        <v>0</v>
      </c>
      <c r="AH141" s="74"/>
      <c r="AI141" s="211">
        <v>1</v>
      </c>
      <c r="AJ141" s="211">
        <v>0</v>
      </c>
      <c r="AK141" s="211">
        <v>0</v>
      </c>
      <c r="AL141" s="211">
        <v>0</v>
      </c>
      <c r="AM141" s="211">
        <v>0</v>
      </c>
      <c r="AN141" s="211">
        <v>0</v>
      </c>
      <c r="AO141" s="211">
        <v>0</v>
      </c>
      <c r="AP141" s="211">
        <v>0</v>
      </c>
      <c r="AQ141" s="211">
        <v>0</v>
      </c>
      <c r="AR141" s="231"/>
      <c r="AS141" s="211">
        <v>0</v>
      </c>
      <c r="AT141" s="211">
        <v>0</v>
      </c>
      <c r="AU141" s="211">
        <v>0</v>
      </c>
      <c r="AV141" s="211">
        <v>0</v>
      </c>
      <c r="AW141" s="211">
        <v>0</v>
      </c>
      <c r="AX141" s="211">
        <v>0</v>
      </c>
      <c r="AY141" s="211">
        <v>0</v>
      </c>
      <c r="AZ141" s="211">
        <v>0</v>
      </c>
      <c r="BA141" s="211">
        <v>0</v>
      </c>
      <c r="BB141" s="211">
        <v>0</v>
      </c>
      <c r="BC141" s="211">
        <v>0</v>
      </c>
      <c r="BD141" s="211">
        <v>0</v>
      </c>
      <c r="BE141" s="211">
        <v>0</v>
      </c>
      <c r="BF141" s="211">
        <v>0</v>
      </c>
      <c r="BG141" s="211">
        <v>1</v>
      </c>
      <c r="BH141" s="211">
        <v>0</v>
      </c>
      <c r="BI141" s="211">
        <v>0</v>
      </c>
      <c r="BJ141" s="211">
        <v>0</v>
      </c>
      <c r="BK141" s="211">
        <v>0</v>
      </c>
      <c r="BL141" s="211">
        <v>0</v>
      </c>
      <c r="BM141" s="211">
        <v>0</v>
      </c>
      <c r="BN141" s="211">
        <v>0</v>
      </c>
      <c r="BO141" s="211">
        <v>0</v>
      </c>
      <c r="BP141" s="211">
        <v>0</v>
      </c>
      <c r="BQ141" s="211">
        <v>0</v>
      </c>
      <c r="BR141" s="211">
        <v>0</v>
      </c>
      <c r="BS141" s="211">
        <v>0</v>
      </c>
      <c r="BT141" s="211">
        <v>0</v>
      </c>
      <c r="BU141" s="211">
        <v>0</v>
      </c>
      <c r="BV141" s="211">
        <v>0</v>
      </c>
      <c r="BW141" s="211">
        <v>0</v>
      </c>
      <c r="BX141" s="211">
        <v>0</v>
      </c>
      <c r="BY141" s="211">
        <v>0</v>
      </c>
      <c r="BZ141" s="211">
        <v>0</v>
      </c>
      <c r="CA141" s="211">
        <v>0</v>
      </c>
      <c r="CB141" s="211">
        <v>0</v>
      </c>
      <c r="CC141" s="211">
        <v>0</v>
      </c>
      <c r="CD141" s="211">
        <v>0</v>
      </c>
      <c r="CE141" s="211">
        <v>0</v>
      </c>
      <c r="CF141" s="211">
        <v>0</v>
      </c>
      <c r="CG141" s="211"/>
      <c r="CH141" s="211"/>
      <c r="CI141" s="211"/>
      <c r="CJ141" s="211"/>
      <c r="CK141" s="211"/>
      <c r="CL141" s="211"/>
      <c r="CM141" s="211"/>
      <c r="CN141" s="211"/>
      <c r="CO141" s="211"/>
      <c r="CP141" s="211"/>
      <c r="CQ141" s="151" t="str">
        <f t="shared" si="11"/>
        <v/>
      </c>
      <c r="CR141" s="147"/>
    </row>
    <row r="142" spans="1:96" x14ac:dyDescent="0.2">
      <c r="A142" s="229"/>
      <c r="B142" s="201">
        <f t="shared" si="12"/>
        <v>133</v>
      </c>
      <c r="C142" s="238" t="s">
        <v>626</v>
      </c>
      <c r="D142" s="212" t="s">
        <v>625</v>
      </c>
      <c r="F142" s="212" t="s">
        <v>9</v>
      </c>
      <c r="G142" s="214"/>
      <c r="H142" s="73"/>
      <c r="I142" s="230">
        <v>5.0601599999999998</v>
      </c>
      <c r="J142" s="230"/>
      <c r="K142" s="223"/>
      <c r="L142" s="223"/>
      <c r="M142" s="223"/>
      <c r="N142" s="223"/>
      <c r="O142" s="223"/>
      <c r="P142" s="73"/>
      <c r="Q142" s="215"/>
      <c r="R142" s="215"/>
      <c r="S142" s="215"/>
      <c r="T142" s="215"/>
      <c r="U142" s="215"/>
      <c r="V142" s="215"/>
      <c r="W142" s="215"/>
      <c r="X142" s="74"/>
      <c r="Y142" s="216">
        <v>1</v>
      </c>
      <c r="Z142" s="216">
        <v>0</v>
      </c>
      <c r="AA142" s="216">
        <v>0</v>
      </c>
      <c r="AB142" s="150" t="str">
        <f t="shared" si="10"/>
        <v/>
      </c>
      <c r="AC142" s="217" t="s">
        <v>7</v>
      </c>
      <c r="AD142" s="217" t="s">
        <v>8</v>
      </c>
      <c r="AE142" s="74"/>
      <c r="AF142" s="219">
        <v>2.2933775564584846E-5</v>
      </c>
      <c r="AG142" s="219">
        <v>0</v>
      </c>
      <c r="AH142" s="74"/>
      <c r="AI142" s="211">
        <v>1</v>
      </c>
      <c r="AJ142" s="211">
        <v>0</v>
      </c>
      <c r="AK142" s="211">
        <v>0</v>
      </c>
      <c r="AL142" s="211">
        <v>0</v>
      </c>
      <c r="AM142" s="211">
        <v>0</v>
      </c>
      <c r="AN142" s="211">
        <v>0</v>
      </c>
      <c r="AO142" s="211">
        <v>0</v>
      </c>
      <c r="AP142" s="211">
        <v>0</v>
      </c>
      <c r="AQ142" s="211">
        <v>0</v>
      </c>
      <c r="AR142" s="231"/>
      <c r="AS142" s="211">
        <v>0</v>
      </c>
      <c r="AT142" s="211">
        <v>0</v>
      </c>
      <c r="AU142" s="211">
        <v>1</v>
      </c>
      <c r="AV142" s="211">
        <v>0</v>
      </c>
      <c r="AW142" s="211">
        <v>0</v>
      </c>
      <c r="AX142" s="211">
        <v>0</v>
      </c>
      <c r="AY142" s="211">
        <v>0</v>
      </c>
      <c r="AZ142" s="211">
        <v>0</v>
      </c>
      <c r="BA142" s="211">
        <v>0</v>
      </c>
      <c r="BB142" s="211">
        <v>0</v>
      </c>
      <c r="BC142" s="211">
        <v>0</v>
      </c>
      <c r="BD142" s="211">
        <v>0</v>
      </c>
      <c r="BE142" s="211">
        <v>0</v>
      </c>
      <c r="BF142" s="211">
        <v>0</v>
      </c>
      <c r="BG142" s="211">
        <v>0</v>
      </c>
      <c r="BH142" s="211">
        <v>0</v>
      </c>
      <c r="BI142" s="211">
        <v>0</v>
      </c>
      <c r="BJ142" s="211">
        <v>0</v>
      </c>
      <c r="BK142" s="211">
        <v>0</v>
      </c>
      <c r="BL142" s="211">
        <v>0</v>
      </c>
      <c r="BM142" s="211">
        <v>0</v>
      </c>
      <c r="BN142" s="211">
        <v>0</v>
      </c>
      <c r="BO142" s="211">
        <v>0</v>
      </c>
      <c r="BP142" s="211">
        <v>0</v>
      </c>
      <c r="BQ142" s="211">
        <v>0</v>
      </c>
      <c r="BR142" s="211">
        <v>0</v>
      </c>
      <c r="BS142" s="211">
        <v>0</v>
      </c>
      <c r="BT142" s="211">
        <v>0</v>
      </c>
      <c r="BU142" s="211">
        <v>0</v>
      </c>
      <c r="BV142" s="211">
        <v>0</v>
      </c>
      <c r="BW142" s="211">
        <v>0</v>
      </c>
      <c r="BX142" s="211">
        <v>0</v>
      </c>
      <c r="BY142" s="211">
        <v>0</v>
      </c>
      <c r="BZ142" s="211">
        <v>0</v>
      </c>
      <c r="CA142" s="211">
        <v>0</v>
      </c>
      <c r="CB142" s="211">
        <v>0</v>
      </c>
      <c r="CC142" s="211">
        <v>0</v>
      </c>
      <c r="CD142" s="211">
        <v>0</v>
      </c>
      <c r="CE142" s="211">
        <v>0</v>
      </c>
      <c r="CF142" s="211">
        <v>0</v>
      </c>
      <c r="CG142" s="211"/>
      <c r="CH142" s="211"/>
      <c r="CI142" s="211"/>
      <c r="CJ142" s="211"/>
      <c r="CK142" s="211"/>
      <c r="CL142" s="211"/>
      <c r="CM142" s="211"/>
      <c r="CN142" s="211"/>
      <c r="CO142" s="211"/>
      <c r="CP142" s="211"/>
      <c r="CQ142" s="151" t="str">
        <f t="shared" si="11"/>
        <v/>
      </c>
      <c r="CR142" s="147"/>
    </row>
    <row r="143" spans="1:96" x14ac:dyDescent="0.2">
      <c r="A143" s="229"/>
      <c r="B143" s="201">
        <f t="shared" si="12"/>
        <v>134</v>
      </c>
      <c r="C143" s="238" t="s">
        <v>317</v>
      </c>
      <c r="D143" s="212" t="s">
        <v>225</v>
      </c>
      <c r="F143" s="212" t="s">
        <v>9</v>
      </c>
      <c r="G143" s="214"/>
      <c r="H143" s="73"/>
      <c r="I143" s="230">
        <v>380.40875</v>
      </c>
      <c r="J143" s="230"/>
      <c r="K143" s="223"/>
      <c r="L143" s="223"/>
      <c r="M143" s="223"/>
      <c r="N143" s="223"/>
      <c r="O143" s="223"/>
      <c r="P143" s="73"/>
      <c r="Q143" s="215"/>
      <c r="R143" s="215"/>
      <c r="S143" s="215"/>
      <c r="T143" s="215"/>
      <c r="U143" s="215"/>
      <c r="V143" s="215"/>
      <c r="W143" s="215"/>
      <c r="X143" s="74"/>
      <c r="Y143" s="216">
        <v>4.0744804108738299E-2</v>
      </c>
      <c r="Z143" s="216">
        <v>0.95925519589126174</v>
      </c>
      <c r="AA143" s="216">
        <v>0</v>
      </c>
      <c r="AB143" s="150" t="str">
        <f t="shared" si="10"/>
        <v/>
      </c>
      <c r="AC143" s="217" t="s">
        <v>7</v>
      </c>
      <c r="AD143" s="217" t="s">
        <v>8</v>
      </c>
      <c r="AE143" s="74"/>
      <c r="AF143" s="219">
        <v>4.6733555137632533E-5</v>
      </c>
      <c r="AG143" s="219">
        <v>0</v>
      </c>
      <c r="AH143" s="74"/>
      <c r="AI143" s="211">
        <v>1</v>
      </c>
      <c r="AJ143" s="211">
        <v>0</v>
      </c>
      <c r="AK143" s="211">
        <v>0</v>
      </c>
      <c r="AL143" s="211">
        <v>0</v>
      </c>
      <c r="AM143" s="211">
        <v>0</v>
      </c>
      <c r="AN143" s="211">
        <v>0</v>
      </c>
      <c r="AO143" s="211">
        <v>0</v>
      </c>
      <c r="AP143" s="211">
        <v>0</v>
      </c>
      <c r="AQ143" s="211">
        <v>0</v>
      </c>
      <c r="AR143" s="231"/>
      <c r="AS143" s="211">
        <v>0</v>
      </c>
      <c r="AT143" s="211">
        <v>0</v>
      </c>
      <c r="AU143" s="211">
        <v>0.98812937416756219</v>
      </c>
      <c r="AV143" s="211">
        <v>0</v>
      </c>
      <c r="AW143" s="211">
        <v>0</v>
      </c>
      <c r="AX143" s="211">
        <v>0</v>
      </c>
      <c r="AY143" s="211">
        <v>0</v>
      </c>
      <c r="AZ143" s="211">
        <v>0</v>
      </c>
      <c r="BA143" s="211">
        <v>0</v>
      </c>
      <c r="BB143" s="211">
        <v>0</v>
      </c>
      <c r="BC143" s="211">
        <v>0</v>
      </c>
      <c r="BD143" s="211">
        <v>0</v>
      </c>
      <c r="BE143" s="211">
        <v>0</v>
      </c>
      <c r="BF143" s="211">
        <v>0</v>
      </c>
      <c r="BG143" s="211">
        <v>0</v>
      </c>
      <c r="BH143" s="211">
        <v>0</v>
      </c>
      <c r="BI143" s="211">
        <v>0</v>
      </c>
      <c r="BJ143" s="211">
        <v>0</v>
      </c>
      <c r="BK143" s="211">
        <v>0</v>
      </c>
      <c r="BL143" s="211">
        <v>0</v>
      </c>
      <c r="BM143" s="211">
        <v>0</v>
      </c>
      <c r="BN143" s="211">
        <v>0</v>
      </c>
      <c r="BO143" s="211">
        <v>0</v>
      </c>
      <c r="BP143" s="211">
        <v>0</v>
      </c>
      <c r="BQ143" s="211">
        <v>0</v>
      </c>
      <c r="BR143" s="211">
        <v>1.1870625832437772E-2</v>
      </c>
      <c r="BS143" s="211">
        <v>0</v>
      </c>
      <c r="BT143" s="211">
        <v>0</v>
      </c>
      <c r="BU143" s="211">
        <v>0</v>
      </c>
      <c r="BV143" s="211">
        <v>0</v>
      </c>
      <c r="BW143" s="211">
        <v>0</v>
      </c>
      <c r="BX143" s="211">
        <v>0</v>
      </c>
      <c r="BY143" s="211">
        <v>0</v>
      </c>
      <c r="BZ143" s="211">
        <v>0</v>
      </c>
      <c r="CA143" s="211">
        <v>0</v>
      </c>
      <c r="CB143" s="211">
        <v>0</v>
      </c>
      <c r="CC143" s="211">
        <v>0</v>
      </c>
      <c r="CD143" s="211">
        <v>0</v>
      </c>
      <c r="CE143" s="211">
        <v>0</v>
      </c>
      <c r="CF143" s="211">
        <v>0</v>
      </c>
      <c r="CG143" s="211"/>
      <c r="CH143" s="211"/>
      <c r="CI143" s="211"/>
      <c r="CJ143" s="211"/>
      <c r="CK143" s="211"/>
      <c r="CL143" s="211"/>
      <c r="CM143" s="211"/>
      <c r="CN143" s="211"/>
      <c r="CO143" s="211"/>
      <c r="CP143" s="211"/>
      <c r="CQ143" s="151" t="str">
        <f t="shared" si="11"/>
        <v/>
      </c>
      <c r="CR143" s="147"/>
    </row>
    <row r="144" spans="1:96" x14ac:dyDescent="0.2">
      <c r="A144" s="229"/>
      <c r="B144" s="201">
        <f t="shared" si="12"/>
        <v>135</v>
      </c>
      <c r="C144" s="238" t="s">
        <v>318</v>
      </c>
      <c r="D144" s="212" t="s">
        <v>226</v>
      </c>
      <c r="F144" s="212" t="s">
        <v>9</v>
      </c>
      <c r="G144" s="214"/>
      <c r="H144" s="73"/>
      <c r="I144" s="230">
        <v>1322.11526</v>
      </c>
      <c r="J144" s="230"/>
      <c r="K144" s="223"/>
      <c r="L144" s="223"/>
      <c r="M144" s="223"/>
      <c r="N144" s="223"/>
      <c r="O144" s="223"/>
      <c r="P144" s="73"/>
      <c r="Q144" s="215"/>
      <c r="R144" s="215"/>
      <c r="S144" s="215"/>
      <c r="T144" s="215"/>
      <c r="U144" s="215"/>
      <c r="V144" s="215"/>
      <c r="W144" s="215"/>
      <c r="X144" s="74"/>
      <c r="Y144" s="216">
        <v>3.7901687936042733E-2</v>
      </c>
      <c r="Z144" s="216">
        <v>0.39630638557186004</v>
      </c>
      <c r="AA144" s="216">
        <v>0.5657919264920972</v>
      </c>
      <c r="AB144" s="150" t="str">
        <f t="shared" si="10"/>
        <v/>
      </c>
      <c r="AC144" s="217" t="s">
        <v>7</v>
      </c>
      <c r="AD144" s="217" t="s">
        <v>8</v>
      </c>
      <c r="AE144" s="74"/>
      <c r="AF144" s="219">
        <v>7.8055697236228819E-5</v>
      </c>
      <c r="AG144" s="219">
        <v>0</v>
      </c>
      <c r="AH144" s="74"/>
      <c r="AI144" s="211">
        <v>1</v>
      </c>
      <c r="AJ144" s="211">
        <v>0</v>
      </c>
      <c r="AK144" s="211">
        <v>0</v>
      </c>
      <c r="AL144" s="211">
        <v>0</v>
      </c>
      <c r="AM144" s="211">
        <v>0</v>
      </c>
      <c r="AN144" s="211">
        <v>0</v>
      </c>
      <c r="AO144" s="211">
        <v>0</v>
      </c>
      <c r="AP144" s="211">
        <v>0</v>
      </c>
      <c r="AQ144" s="211">
        <v>0</v>
      </c>
      <c r="AR144" s="231"/>
      <c r="AS144" s="211">
        <v>0</v>
      </c>
      <c r="AT144" s="211">
        <v>0</v>
      </c>
      <c r="AU144" s="211">
        <v>0.85974205945783244</v>
      </c>
      <c r="AV144" s="211">
        <v>0</v>
      </c>
      <c r="AW144" s="211">
        <v>0</v>
      </c>
      <c r="AX144" s="211">
        <v>0</v>
      </c>
      <c r="AY144" s="211">
        <v>0</v>
      </c>
      <c r="AZ144" s="211">
        <v>0</v>
      </c>
      <c r="BA144" s="211">
        <v>0</v>
      </c>
      <c r="BB144" s="211">
        <v>0</v>
      </c>
      <c r="BC144" s="211">
        <v>0</v>
      </c>
      <c r="BD144" s="211">
        <v>0</v>
      </c>
      <c r="BE144" s="211">
        <v>2.3981964915349523E-2</v>
      </c>
      <c r="BF144" s="211">
        <v>0</v>
      </c>
      <c r="BG144" s="211">
        <v>0</v>
      </c>
      <c r="BH144" s="211">
        <v>0</v>
      </c>
      <c r="BI144" s="211">
        <v>0</v>
      </c>
      <c r="BJ144" s="211">
        <v>0</v>
      </c>
      <c r="BK144" s="211">
        <v>0</v>
      </c>
      <c r="BL144" s="211">
        <v>0</v>
      </c>
      <c r="BM144" s="211">
        <v>0</v>
      </c>
      <c r="BN144" s="211">
        <v>0</v>
      </c>
      <c r="BO144" s="211">
        <v>0</v>
      </c>
      <c r="BP144" s="211">
        <v>0</v>
      </c>
      <c r="BQ144" s="211">
        <v>0</v>
      </c>
      <c r="BR144" s="211">
        <v>0.11455544279745485</v>
      </c>
      <c r="BS144" s="211">
        <v>0</v>
      </c>
      <c r="BT144" s="211">
        <v>0</v>
      </c>
      <c r="BU144" s="211">
        <v>0</v>
      </c>
      <c r="BV144" s="211">
        <v>0</v>
      </c>
      <c r="BW144" s="211">
        <v>0</v>
      </c>
      <c r="BX144" s="211">
        <v>0</v>
      </c>
      <c r="BY144" s="211">
        <v>1.8072353431876202E-4</v>
      </c>
      <c r="BZ144" s="211">
        <v>0</v>
      </c>
      <c r="CA144" s="211">
        <v>1.5398092950444694E-3</v>
      </c>
      <c r="CB144" s="211">
        <v>0</v>
      </c>
      <c r="CC144" s="211">
        <v>0</v>
      </c>
      <c r="CD144" s="211">
        <v>0</v>
      </c>
      <c r="CE144" s="211">
        <v>0</v>
      </c>
      <c r="CF144" s="211">
        <v>0</v>
      </c>
      <c r="CG144" s="211"/>
      <c r="CH144" s="211"/>
      <c r="CI144" s="211"/>
      <c r="CJ144" s="211"/>
      <c r="CK144" s="211"/>
      <c r="CL144" s="211"/>
      <c r="CM144" s="211"/>
      <c r="CN144" s="211"/>
      <c r="CO144" s="211"/>
      <c r="CP144" s="211"/>
      <c r="CQ144" s="151" t="str">
        <f t="shared" si="11"/>
        <v/>
      </c>
      <c r="CR144" s="147"/>
    </row>
    <row r="145" spans="1:96" x14ac:dyDescent="0.2">
      <c r="A145" s="229"/>
      <c r="B145" s="201">
        <f t="shared" si="12"/>
        <v>136</v>
      </c>
      <c r="C145" s="238" t="s">
        <v>628</v>
      </c>
      <c r="D145" s="212" t="s">
        <v>627</v>
      </c>
      <c r="F145" s="212" t="s">
        <v>9</v>
      </c>
      <c r="G145" s="214"/>
      <c r="H145" s="73"/>
      <c r="I145" s="230">
        <v>22.264300000000002</v>
      </c>
      <c r="J145" s="230"/>
      <c r="K145" s="223"/>
      <c r="L145" s="223"/>
      <c r="M145" s="223"/>
      <c r="N145" s="223"/>
      <c r="O145" s="223"/>
      <c r="P145" s="73"/>
      <c r="Q145" s="215"/>
      <c r="R145" s="215"/>
      <c r="S145" s="215"/>
      <c r="T145" s="215"/>
      <c r="U145" s="215"/>
      <c r="V145" s="215"/>
      <c r="W145" s="215"/>
      <c r="X145" s="74"/>
      <c r="Y145" s="216">
        <v>0.26238687046078246</v>
      </c>
      <c r="Z145" s="216">
        <v>0</v>
      </c>
      <c r="AA145" s="216">
        <v>0.73761312953921754</v>
      </c>
      <c r="AB145" s="150" t="str">
        <f t="shared" si="10"/>
        <v/>
      </c>
      <c r="AC145" s="217" t="s">
        <v>7</v>
      </c>
      <c r="AD145" s="217" t="s">
        <v>8</v>
      </c>
      <c r="AE145" s="74"/>
      <c r="AF145" s="219">
        <v>6.043078650820879E-5</v>
      </c>
      <c r="AG145" s="219">
        <v>0</v>
      </c>
      <c r="AH145" s="74"/>
      <c r="AI145" s="211">
        <v>1</v>
      </c>
      <c r="AJ145" s="211">
        <v>0</v>
      </c>
      <c r="AK145" s="211">
        <v>0</v>
      </c>
      <c r="AL145" s="211">
        <v>0</v>
      </c>
      <c r="AM145" s="211">
        <v>0</v>
      </c>
      <c r="AN145" s="211">
        <v>0</v>
      </c>
      <c r="AO145" s="211">
        <v>0</v>
      </c>
      <c r="AP145" s="211">
        <v>0</v>
      </c>
      <c r="AQ145" s="211">
        <v>0</v>
      </c>
      <c r="AR145" s="231"/>
      <c r="AS145" s="211">
        <v>0.43457153638724921</v>
      </c>
      <c r="AT145" s="211">
        <v>0</v>
      </c>
      <c r="AU145" s="211">
        <v>0.48338465733653213</v>
      </c>
      <c r="AV145" s="211">
        <v>0</v>
      </c>
      <c r="AW145" s="211">
        <v>0</v>
      </c>
      <c r="AX145" s="211">
        <v>0</v>
      </c>
      <c r="AY145" s="211">
        <v>0</v>
      </c>
      <c r="AZ145" s="211">
        <v>0</v>
      </c>
      <c r="BA145" s="211">
        <v>0</v>
      </c>
      <c r="BB145" s="211">
        <v>0</v>
      </c>
      <c r="BC145" s="211">
        <v>0</v>
      </c>
      <c r="BD145" s="211">
        <v>0</v>
      </c>
      <c r="BE145" s="211">
        <v>0</v>
      </c>
      <c r="BF145" s="211">
        <v>0</v>
      </c>
      <c r="BG145" s="211">
        <v>0</v>
      </c>
      <c r="BH145" s="211">
        <v>0</v>
      </c>
      <c r="BI145" s="211">
        <v>0</v>
      </c>
      <c r="BJ145" s="211">
        <v>0</v>
      </c>
      <c r="BK145" s="211">
        <v>0</v>
      </c>
      <c r="BL145" s="211">
        <v>0</v>
      </c>
      <c r="BM145" s="211">
        <v>0</v>
      </c>
      <c r="BN145" s="211">
        <v>0</v>
      </c>
      <c r="BO145" s="211">
        <v>0</v>
      </c>
      <c r="BP145" s="211">
        <v>0</v>
      </c>
      <c r="BQ145" s="211">
        <v>0</v>
      </c>
      <c r="BR145" s="211">
        <v>8.2043806276218628E-2</v>
      </c>
      <c r="BS145" s="211">
        <v>0</v>
      </c>
      <c r="BT145" s="211">
        <v>0</v>
      </c>
      <c r="BU145" s="211">
        <v>0</v>
      </c>
      <c r="BV145" s="211">
        <v>0</v>
      </c>
      <c r="BW145" s="211">
        <v>0</v>
      </c>
      <c r="BX145" s="211">
        <v>0</v>
      </c>
      <c r="BY145" s="211">
        <v>0</v>
      </c>
      <c r="BZ145" s="211">
        <v>0</v>
      </c>
      <c r="CA145" s="211">
        <v>0</v>
      </c>
      <c r="CB145" s="211">
        <v>0</v>
      </c>
      <c r="CC145" s="211">
        <v>0</v>
      </c>
      <c r="CD145" s="211">
        <v>0</v>
      </c>
      <c r="CE145" s="211">
        <v>0</v>
      </c>
      <c r="CF145" s="211">
        <v>0</v>
      </c>
      <c r="CG145" s="211"/>
      <c r="CH145" s="211"/>
      <c r="CI145" s="211"/>
      <c r="CJ145" s="211"/>
      <c r="CK145" s="211"/>
      <c r="CL145" s="211"/>
      <c r="CM145" s="211"/>
      <c r="CN145" s="211"/>
      <c r="CO145" s="211"/>
      <c r="CP145" s="211"/>
      <c r="CQ145" s="151" t="str">
        <f t="shared" si="11"/>
        <v/>
      </c>
      <c r="CR145" s="147"/>
    </row>
    <row r="146" spans="1:96" x14ac:dyDescent="0.2">
      <c r="A146" s="229"/>
      <c r="B146" s="201">
        <f t="shared" si="12"/>
        <v>137</v>
      </c>
      <c r="C146" s="238" t="s">
        <v>629</v>
      </c>
      <c r="D146" s="212" t="s">
        <v>227</v>
      </c>
      <c r="F146" s="212" t="s">
        <v>9</v>
      </c>
      <c r="G146" s="214"/>
      <c r="H146" s="73"/>
      <c r="I146" s="230">
        <v>45.200129999999994</v>
      </c>
      <c r="J146" s="230"/>
      <c r="K146" s="223"/>
      <c r="L146" s="223"/>
      <c r="M146" s="223"/>
      <c r="N146" s="223"/>
      <c r="O146" s="223"/>
      <c r="P146" s="73"/>
      <c r="Q146" s="215"/>
      <c r="R146" s="215"/>
      <c r="S146" s="215"/>
      <c r="T146" s="215"/>
      <c r="U146" s="215"/>
      <c r="V146" s="215"/>
      <c r="W146" s="215"/>
      <c r="X146" s="74"/>
      <c r="Y146" s="216">
        <v>0.95357092999511284</v>
      </c>
      <c r="Z146" s="216">
        <v>0</v>
      </c>
      <c r="AA146" s="216">
        <v>4.6429070004887156E-2</v>
      </c>
      <c r="AB146" s="150" t="str">
        <f t="shared" si="10"/>
        <v/>
      </c>
      <c r="AC146" s="217" t="s">
        <v>7</v>
      </c>
      <c r="AD146" s="217" t="s">
        <v>8</v>
      </c>
      <c r="AE146" s="74"/>
      <c r="AF146" s="219">
        <v>2.7790029413606E-4</v>
      </c>
      <c r="AG146" s="219">
        <v>0</v>
      </c>
      <c r="AH146" s="74"/>
      <c r="AI146" s="211">
        <v>1</v>
      </c>
      <c r="AJ146" s="211">
        <v>0</v>
      </c>
      <c r="AK146" s="211">
        <v>0</v>
      </c>
      <c r="AL146" s="211">
        <v>0</v>
      </c>
      <c r="AM146" s="211">
        <v>0</v>
      </c>
      <c r="AN146" s="211">
        <v>0</v>
      </c>
      <c r="AO146" s="211">
        <v>0</v>
      </c>
      <c r="AP146" s="211">
        <v>0</v>
      </c>
      <c r="AQ146" s="211">
        <v>0</v>
      </c>
      <c r="AR146" s="231"/>
      <c r="AS146" s="211">
        <v>1</v>
      </c>
      <c r="AT146" s="211">
        <v>0</v>
      </c>
      <c r="AU146" s="211">
        <v>0</v>
      </c>
      <c r="AV146" s="211">
        <v>0</v>
      </c>
      <c r="AW146" s="211">
        <v>0</v>
      </c>
      <c r="AX146" s="211">
        <v>0</v>
      </c>
      <c r="AY146" s="211">
        <v>0</v>
      </c>
      <c r="AZ146" s="211">
        <v>0</v>
      </c>
      <c r="BA146" s="211">
        <v>0</v>
      </c>
      <c r="BB146" s="211">
        <v>0</v>
      </c>
      <c r="BC146" s="211">
        <v>0</v>
      </c>
      <c r="BD146" s="211">
        <v>0</v>
      </c>
      <c r="BE146" s="211">
        <v>0</v>
      </c>
      <c r="BF146" s="211">
        <v>0</v>
      </c>
      <c r="BG146" s="211">
        <v>0</v>
      </c>
      <c r="BH146" s="211">
        <v>0</v>
      </c>
      <c r="BI146" s="211">
        <v>0</v>
      </c>
      <c r="BJ146" s="211">
        <v>0</v>
      </c>
      <c r="BK146" s="211">
        <v>0</v>
      </c>
      <c r="BL146" s="211">
        <v>0</v>
      </c>
      <c r="BM146" s="211">
        <v>0</v>
      </c>
      <c r="BN146" s="211">
        <v>0</v>
      </c>
      <c r="BO146" s="211">
        <v>0</v>
      </c>
      <c r="BP146" s="211">
        <v>0</v>
      </c>
      <c r="BQ146" s="211">
        <v>0</v>
      </c>
      <c r="BR146" s="211">
        <v>0</v>
      </c>
      <c r="BS146" s="211">
        <v>0</v>
      </c>
      <c r="BT146" s="211">
        <v>0</v>
      </c>
      <c r="BU146" s="211">
        <v>0</v>
      </c>
      <c r="BV146" s="211">
        <v>0</v>
      </c>
      <c r="BW146" s="211">
        <v>0</v>
      </c>
      <c r="BX146" s="211">
        <v>0</v>
      </c>
      <c r="BY146" s="211">
        <v>0</v>
      </c>
      <c r="BZ146" s="211">
        <v>0</v>
      </c>
      <c r="CA146" s="211">
        <v>0</v>
      </c>
      <c r="CB146" s="211">
        <v>0</v>
      </c>
      <c r="CC146" s="211">
        <v>0</v>
      </c>
      <c r="CD146" s="211">
        <v>0</v>
      </c>
      <c r="CE146" s="211">
        <v>0</v>
      </c>
      <c r="CF146" s="211">
        <v>0</v>
      </c>
      <c r="CG146" s="211"/>
      <c r="CH146" s="211"/>
      <c r="CI146" s="211"/>
      <c r="CJ146" s="211"/>
      <c r="CK146" s="211"/>
      <c r="CL146" s="211"/>
      <c r="CM146" s="211"/>
      <c r="CN146" s="211"/>
      <c r="CO146" s="211"/>
      <c r="CP146" s="211"/>
      <c r="CQ146" s="151" t="str">
        <f t="shared" si="11"/>
        <v/>
      </c>
      <c r="CR146" s="147"/>
    </row>
    <row r="147" spans="1:96" x14ac:dyDescent="0.2">
      <c r="A147" s="229"/>
      <c r="B147" s="201">
        <f t="shared" si="12"/>
        <v>138</v>
      </c>
      <c r="C147" s="238" t="s">
        <v>631</v>
      </c>
      <c r="D147" s="212" t="s">
        <v>630</v>
      </c>
      <c r="F147" s="212" t="s">
        <v>10</v>
      </c>
      <c r="G147" s="214"/>
      <c r="H147" s="73"/>
      <c r="I147" s="230">
        <v>58.990459999999999</v>
      </c>
      <c r="J147" s="230"/>
      <c r="K147" s="223"/>
      <c r="L147" s="223"/>
      <c r="M147" s="223"/>
      <c r="N147" s="223"/>
      <c r="O147" s="223"/>
      <c r="P147" s="73"/>
      <c r="Q147" s="215"/>
      <c r="R147" s="215"/>
      <c r="S147" s="215"/>
      <c r="T147" s="215"/>
      <c r="U147" s="215"/>
      <c r="V147" s="215"/>
      <c r="W147" s="215"/>
      <c r="X147" s="74"/>
      <c r="Y147" s="216">
        <v>0.76586010687151795</v>
      </c>
      <c r="Z147" s="216">
        <v>0.12096074517811863</v>
      </c>
      <c r="AA147" s="216">
        <v>0.1131791479503635</v>
      </c>
      <c r="AB147" s="150" t="str">
        <f t="shared" si="10"/>
        <v/>
      </c>
      <c r="AC147" s="217" t="s">
        <v>7</v>
      </c>
      <c r="AD147" s="217" t="s">
        <v>8</v>
      </c>
      <c r="AE147" s="74"/>
      <c r="AF147" s="219">
        <v>3.156903702484598E-4</v>
      </c>
      <c r="AG147" s="219">
        <v>0</v>
      </c>
      <c r="AH147" s="74"/>
      <c r="AI147" s="211">
        <v>0</v>
      </c>
      <c r="AJ147" s="211">
        <v>0</v>
      </c>
      <c r="AK147" s="211">
        <v>1</v>
      </c>
      <c r="AL147" s="211">
        <v>0</v>
      </c>
      <c r="AM147" s="211">
        <v>0</v>
      </c>
      <c r="AN147" s="211">
        <v>0</v>
      </c>
      <c r="AO147" s="211">
        <v>0</v>
      </c>
      <c r="AP147" s="211">
        <v>0</v>
      </c>
      <c r="AQ147" s="211">
        <v>0</v>
      </c>
      <c r="AR147" s="231"/>
      <c r="AS147" s="211">
        <v>0</v>
      </c>
      <c r="AT147" s="211">
        <v>0</v>
      </c>
      <c r="AU147" s="211">
        <v>0</v>
      </c>
      <c r="AV147" s="211">
        <v>0</v>
      </c>
      <c r="AW147" s="211">
        <v>1</v>
      </c>
      <c r="AX147" s="211">
        <v>0</v>
      </c>
      <c r="AY147" s="211">
        <v>0</v>
      </c>
      <c r="AZ147" s="211">
        <v>0</v>
      </c>
      <c r="BA147" s="211">
        <v>0</v>
      </c>
      <c r="BB147" s="211">
        <v>0</v>
      </c>
      <c r="BC147" s="211">
        <v>0</v>
      </c>
      <c r="BD147" s="211">
        <v>0</v>
      </c>
      <c r="BE147" s="211">
        <v>0</v>
      </c>
      <c r="BF147" s="211">
        <v>0</v>
      </c>
      <c r="BG147" s="211">
        <v>0</v>
      </c>
      <c r="BH147" s="211">
        <v>0</v>
      </c>
      <c r="BI147" s="211">
        <v>0</v>
      </c>
      <c r="BJ147" s="211">
        <v>0</v>
      </c>
      <c r="BK147" s="211">
        <v>0</v>
      </c>
      <c r="BL147" s="211">
        <v>0</v>
      </c>
      <c r="BM147" s="211">
        <v>0</v>
      </c>
      <c r="BN147" s="211">
        <v>0</v>
      </c>
      <c r="BO147" s="211">
        <v>0</v>
      </c>
      <c r="BP147" s="211">
        <v>0</v>
      </c>
      <c r="BQ147" s="211">
        <v>0</v>
      </c>
      <c r="BR147" s="211">
        <v>0</v>
      </c>
      <c r="BS147" s="211">
        <v>0</v>
      </c>
      <c r="BT147" s="211">
        <v>0</v>
      </c>
      <c r="BU147" s="211">
        <v>0</v>
      </c>
      <c r="BV147" s="211">
        <v>0</v>
      </c>
      <c r="BW147" s="211">
        <v>0</v>
      </c>
      <c r="BX147" s="211">
        <v>0</v>
      </c>
      <c r="BY147" s="211">
        <v>0</v>
      </c>
      <c r="BZ147" s="211">
        <v>0</v>
      </c>
      <c r="CA147" s="211">
        <v>0</v>
      </c>
      <c r="CB147" s="211">
        <v>0</v>
      </c>
      <c r="CC147" s="211">
        <v>0</v>
      </c>
      <c r="CD147" s="211">
        <v>0</v>
      </c>
      <c r="CE147" s="211">
        <v>0</v>
      </c>
      <c r="CF147" s="211">
        <v>0</v>
      </c>
      <c r="CG147" s="211"/>
      <c r="CH147" s="211"/>
      <c r="CI147" s="211"/>
      <c r="CJ147" s="211"/>
      <c r="CK147" s="211"/>
      <c r="CL147" s="211"/>
      <c r="CM147" s="211"/>
      <c r="CN147" s="211"/>
      <c r="CO147" s="211"/>
      <c r="CP147" s="211"/>
      <c r="CQ147" s="151" t="str">
        <f t="shared" si="11"/>
        <v/>
      </c>
      <c r="CR147" s="147"/>
    </row>
    <row r="148" spans="1:96" x14ac:dyDescent="0.2">
      <c r="A148" s="229"/>
      <c r="B148" s="201">
        <f t="shared" si="12"/>
        <v>139</v>
      </c>
      <c r="C148" s="238" t="s">
        <v>633</v>
      </c>
      <c r="D148" s="212" t="s">
        <v>632</v>
      </c>
      <c r="F148" s="212" t="s">
        <v>10</v>
      </c>
      <c r="G148" s="214"/>
      <c r="H148" s="73"/>
      <c r="I148" s="230">
        <v>338.44141000000002</v>
      </c>
      <c r="J148" s="230"/>
      <c r="K148" s="223"/>
      <c r="L148" s="223"/>
      <c r="M148" s="223"/>
      <c r="N148" s="223"/>
      <c r="O148" s="223"/>
      <c r="P148" s="73"/>
      <c r="Q148" s="215"/>
      <c r="R148" s="215"/>
      <c r="S148" s="215"/>
      <c r="T148" s="215"/>
      <c r="U148" s="215"/>
      <c r="V148" s="215"/>
      <c r="W148" s="215"/>
      <c r="X148" s="74"/>
      <c r="Y148" s="216">
        <v>0.23363252150497774</v>
      </c>
      <c r="Z148" s="216">
        <v>0.3768605325217147</v>
      </c>
      <c r="AA148" s="216">
        <v>0.38950694597330743</v>
      </c>
      <c r="AB148" s="150" t="str">
        <f t="shared" si="10"/>
        <v/>
      </c>
      <c r="AC148" s="217" t="s">
        <v>7</v>
      </c>
      <c r="AD148" s="217" t="s">
        <v>8</v>
      </c>
      <c r="AE148" s="74"/>
      <c r="AF148" s="219">
        <v>4.7500925960034765E-4</v>
      </c>
      <c r="AG148" s="219">
        <v>0</v>
      </c>
      <c r="AH148" s="74"/>
      <c r="AI148" s="211">
        <v>0</v>
      </c>
      <c r="AJ148" s="211">
        <v>0</v>
      </c>
      <c r="AK148" s="211">
        <v>1</v>
      </c>
      <c r="AL148" s="211">
        <v>0</v>
      </c>
      <c r="AM148" s="211">
        <v>0</v>
      </c>
      <c r="AN148" s="211">
        <v>0</v>
      </c>
      <c r="AO148" s="211">
        <v>0</v>
      </c>
      <c r="AP148" s="211">
        <v>0</v>
      </c>
      <c r="AQ148" s="211">
        <v>0</v>
      </c>
      <c r="AR148" s="231"/>
      <c r="AS148" s="211">
        <v>0</v>
      </c>
      <c r="AT148" s="211">
        <v>0</v>
      </c>
      <c r="AU148" s="211">
        <v>0</v>
      </c>
      <c r="AV148" s="211">
        <v>0</v>
      </c>
      <c r="AW148" s="211">
        <v>0.8555150448256581</v>
      </c>
      <c r="AX148" s="211">
        <v>0</v>
      </c>
      <c r="AY148" s="211">
        <v>0</v>
      </c>
      <c r="AZ148" s="211">
        <v>0</v>
      </c>
      <c r="BA148" s="211">
        <v>0</v>
      </c>
      <c r="BB148" s="211">
        <v>0.14448495517434201</v>
      </c>
      <c r="BC148" s="211">
        <v>0</v>
      </c>
      <c r="BD148" s="211">
        <v>0</v>
      </c>
      <c r="BE148" s="211">
        <v>0</v>
      </c>
      <c r="BF148" s="211">
        <v>0</v>
      </c>
      <c r="BG148" s="211">
        <v>0</v>
      </c>
      <c r="BH148" s="211">
        <v>0</v>
      </c>
      <c r="BI148" s="211">
        <v>0</v>
      </c>
      <c r="BJ148" s="211">
        <v>0</v>
      </c>
      <c r="BK148" s="211">
        <v>0</v>
      </c>
      <c r="BL148" s="211">
        <v>0</v>
      </c>
      <c r="BM148" s="211">
        <v>0</v>
      </c>
      <c r="BN148" s="211">
        <v>0</v>
      </c>
      <c r="BO148" s="211">
        <v>0</v>
      </c>
      <c r="BP148" s="211">
        <v>0</v>
      </c>
      <c r="BQ148" s="211">
        <v>0</v>
      </c>
      <c r="BR148" s="211">
        <v>0</v>
      </c>
      <c r="BS148" s="211">
        <v>0</v>
      </c>
      <c r="BT148" s="211">
        <v>0</v>
      </c>
      <c r="BU148" s="211">
        <v>0</v>
      </c>
      <c r="BV148" s="211">
        <v>0</v>
      </c>
      <c r="BW148" s="211">
        <v>0</v>
      </c>
      <c r="BX148" s="211">
        <v>0</v>
      </c>
      <c r="BY148" s="211">
        <v>0</v>
      </c>
      <c r="BZ148" s="211">
        <v>0</v>
      </c>
      <c r="CA148" s="211">
        <v>0</v>
      </c>
      <c r="CB148" s="211">
        <v>0</v>
      </c>
      <c r="CC148" s="211">
        <v>0</v>
      </c>
      <c r="CD148" s="211">
        <v>0</v>
      </c>
      <c r="CE148" s="211">
        <v>0</v>
      </c>
      <c r="CF148" s="211">
        <v>0</v>
      </c>
      <c r="CG148" s="211"/>
      <c r="CH148" s="211"/>
      <c r="CI148" s="211"/>
      <c r="CJ148" s="211"/>
      <c r="CK148" s="211"/>
      <c r="CL148" s="211"/>
      <c r="CM148" s="211"/>
      <c r="CN148" s="211"/>
      <c r="CO148" s="211"/>
      <c r="CP148" s="211"/>
      <c r="CQ148" s="151" t="str">
        <f t="shared" si="11"/>
        <v/>
      </c>
      <c r="CR148" s="147"/>
    </row>
    <row r="149" spans="1:96" x14ac:dyDescent="0.2">
      <c r="A149" s="229"/>
      <c r="B149" s="201">
        <f t="shared" si="12"/>
        <v>140</v>
      </c>
      <c r="C149" s="238" t="s">
        <v>633</v>
      </c>
      <c r="D149" s="212" t="s">
        <v>632</v>
      </c>
      <c r="F149" s="212" t="s">
        <v>9</v>
      </c>
      <c r="G149" s="214"/>
      <c r="H149" s="73"/>
      <c r="I149" s="230">
        <v>66.048119999999997</v>
      </c>
      <c r="J149" s="230"/>
      <c r="K149" s="223"/>
      <c r="L149" s="223"/>
      <c r="M149" s="223"/>
      <c r="N149" s="223"/>
      <c r="O149" s="223"/>
      <c r="P149" s="73"/>
      <c r="Q149" s="215"/>
      <c r="R149" s="215"/>
      <c r="S149" s="215"/>
      <c r="T149" s="215"/>
      <c r="U149" s="215"/>
      <c r="V149" s="215"/>
      <c r="W149" s="215"/>
      <c r="X149" s="74"/>
      <c r="Y149" s="216">
        <v>0.35652445520023884</v>
      </c>
      <c r="Z149" s="216">
        <v>0.30436082056536962</v>
      </c>
      <c r="AA149" s="216">
        <v>0.33911472423439154</v>
      </c>
      <c r="AB149" s="150" t="str">
        <f t="shared" si="10"/>
        <v/>
      </c>
      <c r="AC149" s="217" t="s">
        <v>7</v>
      </c>
      <c r="AD149" s="217" t="s">
        <v>8</v>
      </c>
      <c r="AE149" s="74"/>
      <c r="AF149" s="219">
        <v>1.3199296892058587E-4</v>
      </c>
      <c r="AG149" s="219">
        <v>0</v>
      </c>
      <c r="AH149" s="74"/>
      <c r="AI149" s="211">
        <v>1</v>
      </c>
      <c r="AJ149" s="211">
        <v>0</v>
      </c>
      <c r="AK149" s="211">
        <v>0</v>
      </c>
      <c r="AL149" s="211">
        <v>0</v>
      </c>
      <c r="AM149" s="211">
        <v>0</v>
      </c>
      <c r="AN149" s="211">
        <v>0</v>
      </c>
      <c r="AO149" s="211">
        <v>0</v>
      </c>
      <c r="AP149" s="211">
        <v>0</v>
      </c>
      <c r="AQ149" s="211">
        <v>0</v>
      </c>
      <c r="AR149" s="231"/>
      <c r="AS149" s="211">
        <v>0</v>
      </c>
      <c r="AT149" s="211">
        <v>0</v>
      </c>
      <c r="AU149" s="211">
        <v>0</v>
      </c>
      <c r="AV149" s="211">
        <v>0</v>
      </c>
      <c r="AW149" s="211">
        <v>0.69999988869220398</v>
      </c>
      <c r="AX149" s="211">
        <v>0</v>
      </c>
      <c r="AY149" s="211">
        <v>0</v>
      </c>
      <c r="AZ149" s="211">
        <v>0</v>
      </c>
      <c r="BA149" s="211">
        <v>0</v>
      </c>
      <c r="BB149" s="211">
        <v>0.30000011130779608</v>
      </c>
      <c r="BC149" s="211">
        <v>0</v>
      </c>
      <c r="BD149" s="211">
        <v>0</v>
      </c>
      <c r="BE149" s="211">
        <v>0</v>
      </c>
      <c r="BF149" s="211">
        <v>0</v>
      </c>
      <c r="BG149" s="211">
        <v>0</v>
      </c>
      <c r="BH149" s="211">
        <v>0</v>
      </c>
      <c r="BI149" s="211">
        <v>0</v>
      </c>
      <c r="BJ149" s="211">
        <v>0</v>
      </c>
      <c r="BK149" s="211">
        <v>0</v>
      </c>
      <c r="BL149" s="211">
        <v>0</v>
      </c>
      <c r="BM149" s="211">
        <v>0</v>
      </c>
      <c r="BN149" s="211">
        <v>0</v>
      </c>
      <c r="BO149" s="211">
        <v>0</v>
      </c>
      <c r="BP149" s="211">
        <v>0</v>
      </c>
      <c r="BQ149" s="211">
        <v>0</v>
      </c>
      <c r="BR149" s="211">
        <v>0</v>
      </c>
      <c r="BS149" s="211">
        <v>0</v>
      </c>
      <c r="BT149" s="211">
        <v>0</v>
      </c>
      <c r="BU149" s="211">
        <v>0</v>
      </c>
      <c r="BV149" s="211">
        <v>0</v>
      </c>
      <c r="BW149" s="211">
        <v>0</v>
      </c>
      <c r="BX149" s="211">
        <v>0</v>
      </c>
      <c r="BY149" s="211">
        <v>0</v>
      </c>
      <c r="BZ149" s="211">
        <v>0</v>
      </c>
      <c r="CA149" s="211">
        <v>0</v>
      </c>
      <c r="CB149" s="211">
        <v>0</v>
      </c>
      <c r="CC149" s="211">
        <v>0</v>
      </c>
      <c r="CD149" s="211">
        <v>0</v>
      </c>
      <c r="CE149" s="211">
        <v>0</v>
      </c>
      <c r="CF149" s="211">
        <v>0</v>
      </c>
      <c r="CG149" s="211"/>
      <c r="CH149" s="211"/>
      <c r="CI149" s="211"/>
      <c r="CJ149" s="211"/>
      <c r="CK149" s="211"/>
      <c r="CL149" s="211"/>
      <c r="CM149" s="211"/>
      <c r="CN149" s="211"/>
      <c r="CO149" s="211"/>
      <c r="CP149" s="211"/>
      <c r="CQ149" s="151" t="str">
        <f t="shared" si="11"/>
        <v/>
      </c>
      <c r="CR149" s="147"/>
    </row>
    <row r="150" spans="1:96" x14ac:dyDescent="0.2">
      <c r="A150" s="229"/>
      <c r="B150" s="201">
        <f t="shared" si="12"/>
        <v>141</v>
      </c>
      <c r="C150" s="238" t="s">
        <v>374</v>
      </c>
      <c r="D150" s="212" t="s">
        <v>228</v>
      </c>
      <c r="F150" s="212" t="s">
        <v>10</v>
      </c>
      <c r="G150" s="214"/>
      <c r="H150" s="73"/>
      <c r="I150" s="230">
        <v>2257.15688</v>
      </c>
      <c r="J150" s="230"/>
      <c r="K150" s="223"/>
      <c r="L150" s="223"/>
      <c r="M150" s="223"/>
      <c r="N150" s="223"/>
      <c r="O150" s="223"/>
      <c r="P150" s="73"/>
      <c r="Q150" s="215"/>
      <c r="R150" s="215"/>
      <c r="S150" s="215"/>
      <c r="T150" s="215"/>
      <c r="U150" s="215"/>
      <c r="V150" s="215"/>
      <c r="W150" s="215"/>
      <c r="X150" s="74"/>
      <c r="Y150" s="216">
        <v>0.30979170574975717</v>
      </c>
      <c r="Z150" s="216">
        <v>0.55517991731261496</v>
      </c>
      <c r="AA150" s="216">
        <v>0.13502837693762787</v>
      </c>
      <c r="AB150" s="150" t="str">
        <f t="shared" si="10"/>
        <v/>
      </c>
      <c r="AC150" s="217" t="s">
        <v>7</v>
      </c>
      <c r="AD150" s="217" t="s">
        <v>8</v>
      </c>
      <c r="AE150" s="74"/>
      <c r="AF150" s="219">
        <v>5.0501471194857169E-3</v>
      </c>
      <c r="AG150" s="219">
        <v>0</v>
      </c>
      <c r="AH150" s="74"/>
      <c r="AI150" s="211">
        <v>0</v>
      </c>
      <c r="AJ150" s="211">
        <v>0</v>
      </c>
      <c r="AK150" s="211">
        <v>1</v>
      </c>
      <c r="AL150" s="211">
        <v>0</v>
      </c>
      <c r="AM150" s="211">
        <v>0</v>
      </c>
      <c r="AN150" s="211">
        <v>0</v>
      </c>
      <c r="AO150" s="211">
        <v>0</v>
      </c>
      <c r="AP150" s="211">
        <v>0</v>
      </c>
      <c r="AQ150" s="211">
        <v>0</v>
      </c>
      <c r="AR150" s="231"/>
      <c r="AS150" s="211">
        <v>1.1931164143528211E-2</v>
      </c>
      <c r="AT150" s="211">
        <v>0</v>
      </c>
      <c r="AU150" s="211">
        <v>0</v>
      </c>
      <c r="AV150" s="211">
        <v>0</v>
      </c>
      <c r="AW150" s="211">
        <v>0.88159639914921095</v>
      </c>
      <c r="AX150" s="211">
        <v>0</v>
      </c>
      <c r="AY150" s="211">
        <v>0</v>
      </c>
      <c r="AZ150" s="211">
        <v>0</v>
      </c>
      <c r="BA150" s="211">
        <v>0</v>
      </c>
      <c r="BB150" s="211">
        <v>7.8978757060415034E-3</v>
      </c>
      <c r="BC150" s="211">
        <v>0</v>
      </c>
      <c r="BD150" s="211">
        <v>0</v>
      </c>
      <c r="BE150" s="211">
        <v>9.8574561001219377E-2</v>
      </c>
      <c r="BF150" s="211">
        <v>0</v>
      </c>
      <c r="BG150" s="211">
        <v>0</v>
      </c>
      <c r="BH150" s="211">
        <v>0</v>
      </c>
      <c r="BI150" s="211">
        <v>0</v>
      </c>
      <c r="BJ150" s="211">
        <v>0</v>
      </c>
      <c r="BK150" s="211">
        <v>0</v>
      </c>
      <c r="BL150" s="211">
        <v>0</v>
      </c>
      <c r="BM150" s="211">
        <v>0</v>
      </c>
      <c r="BN150" s="211">
        <v>0</v>
      </c>
      <c r="BO150" s="211">
        <v>0</v>
      </c>
      <c r="BP150" s="211">
        <v>0</v>
      </c>
      <c r="BQ150" s="211">
        <v>0</v>
      </c>
      <c r="BR150" s="211">
        <v>0</v>
      </c>
      <c r="BS150" s="211">
        <v>0</v>
      </c>
      <c r="BT150" s="211">
        <v>0</v>
      </c>
      <c r="BU150" s="211">
        <v>0</v>
      </c>
      <c r="BV150" s="211">
        <v>0</v>
      </c>
      <c r="BW150" s="211">
        <v>0</v>
      </c>
      <c r="BX150" s="211">
        <v>0</v>
      </c>
      <c r="BY150" s="211">
        <v>0</v>
      </c>
      <c r="BZ150" s="211">
        <v>0</v>
      </c>
      <c r="CA150" s="211">
        <v>0</v>
      </c>
      <c r="CB150" s="211">
        <v>0</v>
      </c>
      <c r="CC150" s="211">
        <v>0</v>
      </c>
      <c r="CD150" s="211">
        <v>0</v>
      </c>
      <c r="CE150" s="211">
        <v>0</v>
      </c>
      <c r="CF150" s="211">
        <v>0</v>
      </c>
      <c r="CG150" s="211"/>
      <c r="CH150" s="211"/>
      <c r="CI150" s="211"/>
      <c r="CJ150" s="211"/>
      <c r="CK150" s="211"/>
      <c r="CL150" s="211"/>
      <c r="CM150" s="211"/>
      <c r="CN150" s="211"/>
      <c r="CO150" s="211"/>
      <c r="CP150" s="211"/>
      <c r="CQ150" s="151" t="str">
        <f t="shared" si="11"/>
        <v/>
      </c>
      <c r="CR150" s="147"/>
    </row>
    <row r="151" spans="1:96" x14ac:dyDescent="0.2">
      <c r="A151" s="229"/>
      <c r="B151" s="201">
        <f t="shared" si="12"/>
        <v>142</v>
      </c>
      <c r="C151" s="238" t="s">
        <v>461</v>
      </c>
      <c r="D151" s="212" t="s">
        <v>460</v>
      </c>
      <c r="F151" s="212" t="s">
        <v>10</v>
      </c>
      <c r="G151" s="214"/>
      <c r="H151" s="73"/>
      <c r="I151" s="230">
        <v>818.92433999999992</v>
      </c>
      <c r="J151" s="230"/>
      <c r="K151" s="223"/>
      <c r="L151" s="223"/>
      <c r="M151" s="223"/>
      <c r="N151" s="223"/>
      <c r="O151" s="223"/>
      <c r="P151" s="73"/>
      <c r="Q151" s="215"/>
      <c r="R151" s="215"/>
      <c r="S151" s="215"/>
      <c r="T151" s="215"/>
      <c r="U151" s="215"/>
      <c r="V151" s="215"/>
      <c r="W151" s="215"/>
      <c r="X151" s="74"/>
      <c r="Y151" s="216">
        <v>0.95664532330300511</v>
      </c>
      <c r="Z151" s="216">
        <v>4.3354676696994984E-2</v>
      </c>
      <c r="AA151" s="216">
        <v>0</v>
      </c>
      <c r="AB151" s="150" t="str">
        <f t="shared" si="10"/>
        <v/>
      </c>
      <c r="AC151" s="217" t="s">
        <v>7</v>
      </c>
      <c r="AD151" s="217" t="s">
        <v>8</v>
      </c>
      <c r="AE151" s="74"/>
      <c r="AF151" s="219">
        <v>2.4160340645019121E-3</v>
      </c>
      <c r="AG151" s="219">
        <v>0</v>
      </c>
      <c r="AH151" s="74"/>
      <c r="AI151" s="211">
        <v>0</v>
      </c>
      <c r="AJ151" s="211">
        <v>0</v>
      </c>
      <c r="AK151" s="211">
        <v>1</v>
      </c>
      <c r="AL151" s="211">
        <v>0</v>
      </c>
      <c r="AM151" s="211">
        <v>0</v>
      </c>
      <c r="AN151" s="211">
        <v>0</v>
      </c>
      <c r="AO151" s="211">
        <v>0</v>
      </c>
      <c r="AP151" s="211">
        <v>0</v>
      </c>
      <c r="AQ151" s="211">
        <v>0</v>
      </c>
      <c r="AR151" s="231"/>
      <c r="AS151" s="211">
        <v>0</v>
      </c>
      <c r="AT151" s="211">
        <v>0</v>
      </c>
      <c r="AU151" s="211">
        <v>0</v>
      </c>
      <c r="AV151" s="211">
        <v>0</v>
      </c>
      <c r="AW151" s="211">
        <v>0</v>
      </c>
      <c r="AX151" s="211">
        <v>0</v>
      </c>
      <c r="AY151" s="211">
        <v>0</v>
      </c>
      <c r="AZ151" s="211">
        <v>0</v>
      </c>
      <c r="BA151" s="211">
        <v>0</v>
      </c>
      <c r="BB151" s="211">
        <v>1</v>
      </c>
      <c r="BC151" s="211">
        <v>0</v>
      </c>
      <c r="BD151" s="211">
        <v>0</v>
      </c>
      <c r="BE151" s="211">
        <v>0</v>
      </c>
      <c r="BF151" s="211">
        <v>0</v>
      </c>
      <c r="BG151" s="211">
        <v>0</v>
      </c>
      <c r="BH151" s="211">
        <v>0</v>
      </c>
      <c r="BI151" s="211">
        <v>0</v>
      </c>
      <c r="BJ151" s="211">
        <v>0</v>
      </c>
      <c r="BK151" s="211">
        <v>0</v>
      </c>
      <c r="BL151" s="211">
        <v>0</v>
      </c>
      <c r="BM151" s="211">
        <v>0</v>
      </c>
      <c r="BN151" s="211">
        <v>0</v>
      </c>
      <c r="BO151" s="211">
        <v>0</v>
      </c>
      <c r="BP151" s="211">
        <v>0</v>
      </c>
      <c r="BQ151" s="211">
        <v>0</v>
      </c>
      <c r="BR151" s="211">
        <v>0</v>
      </c>
      <c r="BS151" s="211">
        <v>0</v>
      </c>
      <c r="BT151" s="211">
        <v>0</v>
      </c>
      <c r="BU151" s="211">
        <v>0</v>
      </c>
      <c r="BV151" s="211">
        <v>0</v>
      </c>
      <c r="BW151" s="211">
        <v>0</v>
      </c>
      <c r="BX151" s="211">
        <v>0</v>
      </c>
      <c r="BY151" s="211">
        <v>0</v>
      </c>
      <c r="BZ151" s="211">
        <v>0</v>
      </c>
      <c r="CA151" s="211">
        <v>0</v>
      </c>
      <c r="CB151" s="211">
        <v>0</v>
      </c>
      <c r="CC151" s="211">
        <v>0</v>
      </c>
      <c r="CD151" s="211">
        <v>0</v>
      </c>
      <c r="CE151" s="211">
        <v>0</v>
      </c>
      <c r="CF151" s="211">
        <v>0</v>
      </c>
      <c r="CG151" s="211"/>
      <c r="CH151" s="211"/>
      <c r="CI151" s="211"/>
      <c r="CJ151" s="211"/>
      <c r="CK151" s="211"/>
      <c r="CL151" s="211"/>
      <c r="CM151" s="211"/>
      <c r="CN151" s="211"/>
      <c r="CO151" s="211"/>
      <c r="CP151" s="211"/>
      <c r="CQ151" s="151" t="str">
        <f t="shared" si="11"/>
        <v/>
      </c>
      <c r="CR151" s="147"/>
    </row>
    <row r="152" spans="1:96" x14ac:dyDescent="0.2">
      <c r="A152" s="229"/>
      <c r="B152" s="201">
        <f t="shared" si="12"/>
        <v>143</v>
      </c>
      <c r="C152" s="238" t="s">
        <v>319</v>
      </c>
      <c r="D152" s="212" t="s">
        <v>229</v>
      </c>
      <c r="F152" s="212" t="s">
        <v>10</v>
      </c>
      <c r="G152" s="214"/>
      <c r="H152" s="73"/>
      <c r="I152" s="230">
        <v>528.54013999999995</v>
      </c>
      <c r="J152" s="230"/>
      <c r="K152" s="223"/>
      <c r="L152" s="223"/>
      <c r="M152" s="223"/>
      <c r="N152" s="223"/>
      <c r="O152" s="223"/>
      <c r="P152" s="73"/>
      <c r="Q152" s="215"/>
      <c r="R152" s="215"/>
      <c r="S152" s="215"/>
      <c r="T152" s="215"/>
      <c r="U152" s="215"/>
      <c r="V152" s="215"/>
      <c r="W152" s="215"/>
      <c r="X152" s="74"/>
      <c r="Y152" s="216">
        <v>0.74180731098304109</v>
      </c>
      <c r="Z152" s="216">
        <v>0.25642561414540815</v>
      </c>
      <c r="AA152" s="216">
        <v>1.7670748715509104E-3</v>
      </c>
      <c r="AB152" s="150" t="str">
        <f t="shared" si="10"/>
        <v/>
      </c>
      <c r="AC152" s="217" t="s">
        <v>7</v>
      </c>
      <c r="AD152" s="217" t="s">
        <v>8</v>
      </c>
      <c r="AE152" s="74"/>
      <c r="AF152" s="219">
        <v>3.6221493818985491E-3</v>
      </c>
      <c r="AG152" s="219">
        <v>0</v>
      </c>
      <c r="AH152" s="74"/>
      <c r="AI152" s="211">
        <v>0</v>
      </c>
      <c r="AJ152" s="211">
        <v>0</v>
      </c>
      <c r="AK152" s="211">
        <v>1</v>
      </c>
      <c r="AL152" s="211">
        <v>0</v>
      </c>
      <c r="AM152" s="211">
        <v>0</v>
      </c>
      <c r="AN152" s="211">
        <v>0</v>
      </c>
      <c r="AO152" s="211">
        <v>0</v>
      </c>
      <c r="AP152" s="211">
        <v>0</v>
      </c>
      <c r="AQ152" s="211">
        <v>0</v>
      </c>
      <c r="AR152" s="231"/>
      <c r="AS152" s="211">
        <v>0</v>
      </c>
      <c r="AT152" s="211">
        <v>0</v>
      </c>
      <c r="AU152" s="211">
        <v>0</v>
      </c>
      <c r="AV152" s="211">
        <v>0</v>
      </c>
      <c r="AW152" s="211">
        <v>0</v>
      </c>
      <c r="AX152" s="211">
        <v>0</v>
      </c>
      <c r="AY152" s="211">
        <v>0</v>
      </c>
      <c r="AZ152" s="211">
        <v>0</v>
      </c>
      <c r="BA152" s="211">
        <v>0</v>
      </c>
      <c r="BB152" s="211">
        <v>1</v>
      </c>
      <c r="BC152" s="211">
        <v>0</v>
      </c>
      <c r="BD152" s="211">
        <v>0</v>
      </c>
      <c r="BE152" s="211">
        <v>0</v>
      </c>
      <c r="BF152" s="211">
        <v>0</v>
      </c>
      <c r="BG152" s="211">
        <v>0</v>
      </c>
      <c r="BH152" s="211">
        <v>0</v>
      </c>
      <c r="BI152" s="211">
        <v>0</v>
      </c>
      <c r="BJ152" s="211">
        <v>0</v>
      </c>
      <c r="BK152" s="211">
        <v>0</v>
      </c>
      <c r="BL152" s="211">
        <v>0</v>
      </c>
      <c r="BM152" s="211">
        <v>0</v>
      </c>
      <c r="BN152" s="211">
        <v>0</v>
      </c>
      <c r="BO152" s="211">
        <v>0</v>
      </c>
      <c r="BP152" s="211">
        <v>0</v>
      </c>
      <c r="BQ152" s="211">
        <v>0</v>
      </c>
      <c r="BR152" s="211">
        <v>0</v>
      </c>
      <c r="BS152" s="211">
        <v>0</v>
      </c>
      <c r="BT152" s="211">
        <v>0</v>
      </c>
      <c r="BU152" s="211">
        <v>0</v>
      </c>
      <c r="BV152" s="211">
        <v>0</v>
      </c>
      <c r="BW152" s="211">
        <v>0</v>
      </c>
      <c r="BX152" s="211">
        <v>0</v>
      </c>
      <c r="BY152" s="211">
        <v>0</v>
      </c>
      <c r="BZ152" s="211">
        <v>0</v>
      </c>
      <c r="CA152" s="211">
        <v>0</v>
      </c>
      <c r="CB152" s="211">
        <v>0</v>
      </c>
      <c r="CC152" s="211">
        <v>0</v>
      </c>
      <c r="CD152" s="211">
        <v>0</v>
      </c>
      <c r="CE152" s="211">
        <v>0</v>
      </c>
      <c r="CF152" s="211">
        <v>0</v>
      </c>
      <c r="CG152" s="211"/>
      <c r="CH152" s="211"/>
      <c r="CI152" s="211"/>
      <c r="CJ152" s="211"/>
      <c r="CK152" s="211"/>
      <c r="CL152" s="211"/>
      <c r="CM152" s="211"/>
      <c r="CN152" s="211"/>
      <c r="CO152" s="211"/>
      <c r="CP152" s="211"/>
      <c r="CQ152" s="151" t="str">
        <f t="shared" si="11"/>
        <v/>
      </c>
      <c r="CR152" s="147"/>
    </row>
    <row r="153" spans="1:96" x14ac:dyDescent="0.2">
      <c r="A153" s="229"/>
      <c r="B153" s="201">
        <f t="shared" si="12"/>
        <v>144</v>
      </c>
      <c r="C153" s="238" t="s">
        <v>375</v>
      </c>
      <c r="D153" s="212" t="s">
        <v>230</v>
      </c>
      <c r="F153" s="212" t="s">
        <v>10</v>
      </c>
      <c r="G153" s="214"/>
      <c r="H153" s="73"/>
      <c r="I153" s="230">
        <v>1299.1421</v>
      </c>
      <c r="J153" s="230"/>
      <c r="K153" s="223"/>
      <c r="L153" s="223"/>
      <c r="M153" s="223"/>
      <c r="N153" s="223"/>
      <c r="O153" s="223"/>
      <c r="P153" s="73"/>
      <c r="Q153" s="215"/>
      <c r="R153" s="215"/>
      <c r="S153" s="215"/>
      <c r="T153" s="215"/>
      <c r="U153" s="215"/>
      <c r="V153" s="215"/>
      <c r="W153" s="215"/>
      <c r="X153" s="74"/>
      <c r="Y153" s="216">
        <v>0.56127433634857948</v>
      </c>
      <c r="Z153" s="216">
        <v>0.33814742821435778</v>
      </c>
      <c r="AA153" s="216">
        <v>0.10057823543706264</v>
      </c>
      <c r="AB153" s="150" t="str">
        <f t="shared" si="10"/>
        <v/>
      </c>
      <c r="AC153" s="217" t="s">
        <v>7</v>
      </c>
      <c r="AD153" s="217" t="s">
        <v>8</v>
      </c>
      <c r="AE153" s="74"/>
      <c r="AF153" s="219">
        <v>4.6839963285576474E-3</v>
      </c>
      <c r="AG153" s="219">
        <v>0</v>
      </c>
      <c r="AH153" s="74"/>
      <c r="AI153" s="211">
        <v>0</v>
      </c>
      <c r="AJ153" s="211">
        <v>0</v>
      </c>
      <c r="AK153" s="211">
        <v>1</v>
      </c>
      <c r="AL153" s="211">
        <v>0</v>
      </c>
      <c r="AM153" s="211">
        <v>0</v>
      </c>
      <c r="AN153" s="211">
        <v>0</v>
      </c>
      <c r="AO153" s="211">
        <v>0</v>
      </c>
      <c r="AP153" s="211">
        <v>0</v>
      </c>
      <c r="AQ153" s="211">
        <v>0</v>
      </c>
      <c r="AR153" s="231"/>
      <c r="AS153" s="211">
        <v>0</v>
      </c>
      <c r="AT153" s="211">
        <v>0</v>
      </c>
      <c r="AU153" s="211">
        <v>0</v>
      </c>
      <c r="AV153" s="211">
        <v>0</v>
      </c>
      <c r="AW153" s="211">
        <v>4.696136328562503E-2</v>
      </c>
      <c r="AX153" s="211">
        <v>0</v>
      </c>
      <c r="AY153" s="211">
        <v>0</v>
      </c>
      <c r="AZ153" s="211">
        <v>0</v>
      </c>
      <c r="BA153" s="211">
        <v>0</v>
      </c>
      <c r="BB153" s="211">
        <v>0.80092902775374197</v>
      </c>
      <c r="BC153" s="211">
        <v>0</v>
      </c>
      <c r="BD153" s="211">
        <v>2.3074980497830079E-3</v>
      </c>
      <c r="BE153" s="211">
        <v>0.10352761136725652</v>
      </c>
      <c r="BF153" s="211">
        <v>0</v>
      </c>
      <c r="BG153" s="211">
        <v>4.6274499543593403E-2</v>
      </c>
      <c r="BH153" s="211">
        <v>0</v>
      </c>
      <c r="BI153" s="211">
        <v>0</v>
      </c>
      <c r="BJ153" s="211">
        <v>0</v>
      </c>
      <c r="BK153" s="211">
        <v>0</v>
      </c>
      <c r="BL153" s="211">
        <v>0</v>
      </c>
      <c r="BM153" s="211">
        <v>0</v>
      </c>
      <c r="BN153" s="211">
        <v>0</v>
      </c>
      <c r="BO153" s="211">
        <v>0</v>
      </c>
      <c r="BP153" s="211">
        <v>0</v>
      </c>
      <c r="BQ153" s="211">
        <v>0</v>
      </c>
      <c r="BR153" s="211">
        <v>0</v>
      </c>
      <c r="BS153" s="211">
        <v>0</v>
      </c>
      <c r="BT153" s="211">
        <v>0</v>
      </c>
      <c r="BU153" s="211">
        <v>0</v>
      </c>
      <c r="BV153" s="211">
        <v>0</v>
      </c>
      <c r="BW153" s="211">
        <v>0</v>
      </c>
      <c r="BX153" s="211">
        <v>0</v>
      </c>
      <c r="BY153" s="211">
        <v>0</v>
      </c>
      <c r="BZ153" s="211">
        <v>0</v>
      </c>
      <c r="CA153" s="211">
        <v>0</v>
      </c>
      <c r="CB153" s="211">
        <v>0</v>
      </c>
      <c r="CC153" s="211">
        <v>0</v>
      </c>
      <c r="CD153" s="211">
        <v>0</v>
      </c>
      <c r="CE153" s="211">
        <v>0</v>
      </c>
      <c r="CF153" s="211">
        <v>0</v>
      </c>
      <c r="CG153" s="211"/>
      <c r="CH153" s="211"/>
      <c r="CI153" s="211"/>
      <c r="CJ153" s="211"/>
      <c r="CK153" s="211"/>
      <c r="CL153" s="211"/>
      <c r="CM153" s="211"/>
      <c r="CN153" s="211"/>
      <c r="CO153" s="211"/>
      <c r="CP153" s="211"/>
      <c r="CQ153" s="151" t="str">
        <f t="shared" si="11"/>
        <v/>
      </c>
      <c r="CR153" s="147"/>
    </row>
    <row r="154" spans="1:96" x14ac:dyDescent="0.2">
      <c r="A154" s="229"/>
      <c r="B154" s="201">
        <f t="shared" si="12"/>
        <v>145</v>
      </c>
      <c r="C154" s="238" t="s">
        <v>376</v>
      </c>
      <c r="D154" s="212" t="s">
        <v>231</v>
      </c>
      <c r="F154" s="212" t="s">
        <v>10</v>
      </c>
      <c r="G154" s="214"/>
      <c r="H154" s="73"/>
      <c r="I154" s="230">
        <v>480.36002000000002</v>
      </c>
      <c r="J154" s="230"/>
      <c r="K154" s="223"/>
      <c r="L154" s="223"/>
      <c r="M154" s="223"/>
      <c r="N154" s="223"/>
      <c r="O154" s="223"/>
      <c r="P154" s="73"/>
      <c r="Q154" s="215"/>
      <c r="R154" s="215"/>
      <c r="S154" s="215"/>
      <c r="T154" s="215"/>
      <c r="U154" s="215"/>
      <c r="V154" s="215"/>
      <c r="W154" s="215"/>
      <c r="X154" s="74"/>
      <c r="Y154" s="216">
        <v>0.44174406937529898</v>
      </c>
      <c r="Z154" s="216">
        <v>8.5039029684443754E-2</v>
      </c>
      <c r="AA154" s="216">
        <v>0.4732169009402572</v>
      </c>
      <c r="AB154" s="150" t="str">
        <f t="shared" si="10"/>
        <v/>
      </c>
      <c r="AC154" s="217" t="s">
        <v>7</v>
      </c>
      <c r="AD154" s="217" t="s">
        <v>8</v>
      </c>
      <c r="AE154" s="74"/>
      <c r="AF154" s="219">
        <v>1.6705482044522952E-3</v>
      </c>
      <c r="AG154" s="219">
        <v>0</v>
      </c>
      <c r="AH154" s="74"/>
      <c r="AI154" s="211">
        <v>0</v>
      </c>
      <c r="AJ154" s="211">
        <v>0</v>
      </c>
      <c r="AK154" s="211">
        <v>1</v>
      </c>
      <c r="AL154" s="211">
        <v>0</v>
      </c>
      <c r="AM154" s="211">
        <v>0</v>
      </c>
      <c r="AN154" s="211">
        <v>0</v>
      </c>
      <c r="AO154" s="211">
        <v>0</v>
      </c>
      <c r="AP154" s="211">
        <v>0</v>
      </c>
      <c r="AQ154" s="211">
        <v>0</v>
      </c>
      <c r="AR154" s="231"/>
      <c r="AS154" s="211">
        <v>0</v>
      </c>
      <c r="AT154" s="211">
        <v>0</v>
      </c>
      <c r="AU154" s="211">
        <v>0</v>
      </c>
      <c r="AV154" s="211">
        <v>0</v>
      </c>
      <c r="AW154" s="211">
        <v>4.8940629256471503E-3</v>
      </c>
      <c r="AX154" s="211">
        <v>0</v>
      </c>
      <c r="AY154" s="211">
        <v>0</v>
      </c>
      <c r="AZ154" s="211">
        <v>0</v>
      </c>
      <c r="BA154" s="211">
        <v>0</v>
      </c>
      <c r="BB154" s="211">
        <v>4.4780680262137808E-2</v>
      </c>
      <c r="BC154" s="211">
        <v>0</v>
      </c>
      <c r="BD154" s="211">
        <v>0</v>
      </c>
      <c r="BE154" s="211">
        <v>0.19394663216492419</v>
      </c>
      <c r="BF154" s="211">
        <v>0</v>
      </c>
      <c r="BG154" s="211">
        <v>0.75637862464729089</v>
      </c>
      <c r="BH154" s="211">
        <v>0</v>
      </c>
      <c r="BI154" s="211">
        <v>0</v>
      </c>
      <c r="BJ154" s="211">
        <v>0</v>
      </c>
      <c r="BK154" s="211">
        <v>0</v>
      </c>
      <c r="BL154" s="211">
        <v>0</v>
      </c>
      <c r="BM154" s="211">
        <v>0</v>
      </c>
      <c r="BN154" s="211">
        <v>0</v>
      </c>
      <c r="BO154" s="211">
        <v>0</v>
      </c>
      <c r="BP154" s="211">
        <v>0</v>
      </c>
      <c r="BQ154" s="211">
        <v>0</v>
      </c>
      <c r="BR154" s="211">
        <v>0</v>
      </c>
      <c r="BS154" s="211">
        <v>0</v>
      </c>
      <c r="BT154" s="211">
        <v>0</v>
      </c>
      <c r="BU154" s="211">
        <v>0</v>
      </c>
      <c r="BV154" s="211">
        <v>0</v>
      </c>
      <c r="BW154" s="211">
        <v>0</v>
      </c>
      <c r="BX154" s="211">
        <v>0</v>
      </c>
      <c r="BY154" s="211">
        <v>0</v>
      </c>
      <c r="BZ154" s="211">
        <v>0</v>
      </c>
      <c r="CA154" s="211">
        <v>0</v>
      </c>
      <c r="CB154" s="211">
        <v>0</v>
      </c>
      <c r="CC154" s="211">
        <v>0</v>
      </c>
      <c r="CD154" s="211">
        <v>0</v>
      </c>
      <c r="CE154" s="211">
        <v>0</v>
      </c>
      <c r="CF154" s="211">
        <v>0</v>
      </c>
      <c r="CG154" s="211"/>
      <c r="CH154" s="211"/>
      <c r="CI154" s="211"/>
      <c r="CJ154" s="211"/>
      <c r="CK154" s="211"/>
      <c r="CL154" s="211"/>
      <c r="CM154" s="211"/>
      <c r="CN154" s="211"/>
      <c r="CO154" s="211"/>
      <c r="CP154" s="211"/>
      <c r="CQ154" s="151" t="str">
        <f t="shared" si="11"/>
        <v/>
      </c>
      <c r="CR154" s="147"/>
    </row>
    <row r="155" spans="1:96" x14ac:dyDescent="0.2">
      <c r="A155" s="229"/>
      <c r="B155" s="201">
        <f t="shared" si="12"/>
        <v>146</v>
      </c>
      <c r="C155" s="238" t="s">
        <v>337</v>
      </c>
      <c r="D155" s="212" t="s">
        <v>232</v>
      </c>
      <c r="F155" s="212" t="s">
        <v>470</v>
      </c>
      <c r="G155" s="214"/>
      <c r="H155" s="73"/>
      <c r="I155" s="230">
        <v>76514.276869999987</v>
      </c>
      <c r="J155" s="230"/>
      <c r="K155" s="223"/>
      <c r="L155" s="223"/>
      <c r="M155" s="223"/>
      <c r="N155" s="223"/>
      <c r="O155" s="223"/>
      <c r="P155" s="73"/>
      <c r="Q155" s="215"/>
      <c r="R155" s="215"/>
      <c r="S155" s="215"/>
      <c r="T155" s="215"/>
      <c r="U155" s="215"/>
      <c r="V155" s="215"/>
      <c r="W155" s="215"/>
      <c r="X155" s="74"/>
      <c r="Y155" s="216">
        <v>0.1201654699765576</v>
      </c>
      <c r="Z155" s="216">
        <v>0.30490144564310773</v>
      </c>
      <c r="AA155" s="216">
        <v>0.57493308438033475</v>
      </c>
      <c r="AB155" s="150" t="str">
        <f t="shared" si="10"/>
        <v/>
      </c>
      <c r="AC155" s="217" t="s">
        <v>8</v>
      </c>
      <c r="AD155" s="217" t="s">
        <v>7</v>
      </c>
      <c r="AE155" s="74"/>
      <c r="AF155" s="219">
        <v>0</v>
      </c>
      <c r="AG155" s="219">
        <v>0.69665867765908385</v>
      </c>
      <c r="AH155" s="74"/>
      <c r="AI155" s="211">
        <v>0</v>
      </c>
      <c r="AJ155" s="211">
        <v>0</v>
      </c>
      <c r="AK155" s="211">
        <v>0</v>
      </c>
      <c r="AL155" s="211">
        <v>0</v>
      </c>
      <c r="AM155" s="211">
        <v>1</v>
      </c>
      <c r="AN155" s="211">
        <v>0</v>
      </c>
      <c r="AO155" s="211">
        <v>0</v>
      </c>
      <c r="AP155" s="211">
        <v>0</v>
      </c>
      <c r="AQ155" s="211">
        <v>0</v>
      </c>
      <c r="AR155" s="231"/>
      <c r="AS155" s="211">
        <v>0</v>
      </c>
      <c r="AT155" s="211">
        <v>0</v>
      </c>
      <c r="AU155" s="211">
        <v>0</v>
      </c>
      <c r="AV155" s="211">
        <v>0</v>
      </c>
      <c r="AW155" s="211">
        <v>0</v>
      </c>
      <c r="AX155" s="211">
        <v>0</v>
      </c>
      <c r="AY155" s="211">
        <v>0.17238665176317641</v>
      </c>
      <c r="AZ155" s="211">
        <v>0.76549949801982042</v>
      </c>
      <c r="BA155" s="211">
        <v>0</v>
      </c>
      <c r="BB155" s="211">
        <v>0</v>
      </c>
      <c r="BC155" s="211">
        <v>0</v>
      </c>
      <c r="BD155" s="211">
        <v>0</v>
      </c>
      <c r="BE155" s="211">
        <v>0</v>
      </c>
      <c r="BF155" s="211">
        <v>0</v>
      </c>
      <c r="BG155" s="211">
        <v>0</v>
      </c>
      <c r="BH155" s="211">
        <v>0</v>
      </c>
      <c r="BI155" s="211">
        <v>0</v>
      </c>
      <c r="BJ155" s="211">
        <v>0</v>
      </c>
      <c r="BK155" s="211">
        <v>1.476518094104343E-3</v>
      </c>
      <c r="BL155" s="211">
        <v>0</v>
      </c>
      <c r="BM155" s="211">
        <v>0</v>
      </c>
      <c r="BN155" s="211">
        <v>0</v>
      </c>
      <c r="BO155" s="211">
        <v>0</v>
      </c>
      <c r="BP155" s="211">
        <v>0</v>
      </c>
      <c r="BQ155" s="211">
        <v>0</v>
      </c>
      <c r="BR155" s="211">
        <v>0</v>
      </c>
      <c r="BS155" s="211">
        <v>0</v>
      </c>
      <c r="BT155" s="211">
        <v>1.0898237113666069E-2</v>
      </c>
      <c r="BU155" s="211">
        <v>4.9644487649222337E-2</v>
      </c>
      <c r="BV155" s="211">
        <v>0</v>
      </c>
      <c r="BW155" s="211">
        <v>0</v>
      </c>
      <c r="BX155" s="211">
        <v>0</v>
      </c>
      <c r="BY155" s="211">
        <v>0</v>
      </c>
      <c r="BZ155" s="211">
        <v>0</v>
      </c>
      <c r="CA155" s="211">
        <v>0</v>
      </c>
      <c r="CB155" s="211">
        <v>0</v>
      </c>
      <c r="CC155" s="211">
        <v>0</v>
      </c>
      <c r="CD155" s="211">
        <v>0</v>
      </c>
      <c r="CE155" s="211">
        <v>0</v>
      </c>
      <c r="CF155" s="211">
        <v>9.4607360010475123E-5</v>
      </c>
      <c r="CG155" s="211"/>
      <c r="CH155" s="211"/>
      <c r="CI155" s="211"/>
      <c r="CJ155" s="211"/>
      <c r="CK155" s="211"/>
      <c r="CL155" s="211"/>
      <c r="CM155" s="211"/>
      <c r="CN155" s="211"/>
      <c r="CO155" s="211"/>
      <c r="CP155" s="211"/>
      <c r="CQ155" s="151" t="str">
        <f t="shared" si="11"/>
        <v/>
      </c>
      <c r="CR155" s="147"/>
    </row>
    <row r="156" spans="1:96" x14ac:dyDescent="0.2">
      <c r="A156" s="229"/>
      <c r="B156" s="201">
        <f t="shared" si="12"/>
        <v>147</v>
      </c>
      <c r="C156" s="238" t="s">
        <v>337</v>
      </c>
      <c r="D156" s="212" t="s">
        <v>232</v>
      </c>
      <c r="F156" s="212" t="s">
        <v>9</v>
      </c>
      <c r="G156" s="214"/>
      <c r="H156" s="73"/>
      <c r="I156" s="230">
        <v>277.77368000000001</v>
      </c>
      <c r="J156" s="230"/>
      <c r="K156" s="223"/>
      <c r="L156" s="223"/>
      <c r="M156" s="223"/>
      <c r="N156" s="223"/>
      <c r="O156" s="223"/>
      <c r="P156" s="73"/>
      <c r="Q156" s="215"/>
      <c r="R156" s="215"/>
      <c r="S156" s="215"/>
      <c r="T156" s="215"/>
      <c r="U156" s="215"/>
      <c r="V156" s="215"/>
      <c r="W156" s="215"/>
      <c r="X156" s="74"/>
      <c r="Y156" s="216">
        <v>8.2166460119619686E-2</v>
      </c>
      <c r="Z156" s="216">
        <v>0.9178335398803803</v>
      </c>
      <c r="AA156" s="216">
        <v>0</v>
      </c>
      <c r="AB156" s="150" t="str">
        <f t="shared" si="10"/>
        <v/>
      </c>
      <c r="AC156" s="217" t="s">
        <v>7</v>
      </c>
      <c r="AD156" s="217" t="s">
        <v>8</v>
      </c>
      <c r="AE156" s="74"/>
      <c r="AF156" s="219">
        <v>8.1363465325778493E-5</v>
      </c>
      <c r="AG156" s="219">
        <v>0</v>
      </c>
      <c r="AH156" s="74"/>
      <c r="AI156" s="211">
        <v>1</v>
      </c>
      <c r="AJ156" s="211">
        <v>0</v>
      </c>
      <c r="AK156" s="211">
        <v>0</v>
      </c>
      <c r="AL156" s="211">
        <v>0</v>
      </c>
      <c r="AM156" s="211">
        <v>0</v>
      </c>
      <c r="AN156" s="211">
        <v>0</v>
      </c>
      <c r="AO156" s="211">
        <v>0</v>
      </c>
      <c r="AP156" s="211">
        <v>0</v>
      </c>
      <c r="AQ156" s="211">
        <v>0</v>
      </c>
      <c r="AR156" s="231"/>
      <c r="AS156" s="211">
        <v>0</v>
      </c>
      <c r="AT156" s="211">
        <v>0</v>
      </c>
      <c r="AU156" s="211">
        <v>0</v>
      </c>
      <c r="AV156" s="211">
        <v>0</v>
      </c>
      <c r="AW156" s="211">
        <v>1</v>
      </c>
      <c r="AX156" s="211">
        <v>0</v>
      </c>
      <c r="AY156" s="211">
        <v>0</v>
      </c>
      <c r="AZ156" s="211">
        <v>0</v>
      </c>
      <c r="BA156" s="211">
        <v>0</v>
      </c>
      <c r="BB156" s="211">
        <v>0</v>
      </c>
      <c r="BC156" s="211">
        <v>0</v>
      </c>
      <c r="BD156" s="211">
        <v>0</v>
      </c>
      <c r="BE156" s="211">
        <v>0</v>
      </c>
      <c r="BF156" s="211">
        <v>0</v>
      </c>
      <c r="BG156" s="211">
        <v>0</v>
      </c>
      <c r="BH156" s="211">
        <v>0</v>
      </c>
      <c r="BI156" s="211">
        <v>0</v>
      </c>
      <c r="BJ156" s="211">
        <v>0</v>
      </c>
      <c r="BK156" s="211">
        <v>0</v>
      </c>
      <c r="BL156" s="211">
        <v>0</v>
      </c>
      <c r="BM156" s="211">
        <v>0</v>
      </c>
      <c r="BN156" s="211">
        <v>0</v>
      </c>
      <c r="BO156" s="211">
        <v>0</v>
      </c>
      <c r="BP156" s="211">
        <v>0</v>
      </c>
      <c r="BQ156" s="211">
        <v>0</v>
      </c>
      <c r="BR156" s="211">
        <v>0</v>
      </c>
      <c r="BS156" s="211">
        <v>0</v>
      </c>
      <c r="BT156" s="211">
        <v>0</v>
      </c>
      <c r="BU156" s="211">
        <v>0</v>
      </c>
      <c r="BV156" s="211">
        <v>0</v>
      </c>
      <c r="BW156" s="211">
        <v>0</v>
      </c>
      <c r="BX156" s="211">
        <v>0</v>
      </c>
      <c r="BY156" s="211">
        <v>0</v>
      </c>
      <c r="BZ156" s="211">
        <v>0</v>
      </c>
      <c r="CA156" s="211">
        <v>0</v>
      </c>
      <c r="CB156" s="211">
        <v>0</v>
      </c>
      <c r="CC156" s="211">
        <v>0</v>
      </c>
      <c r="CD156" s="211">
        <v>0</v>
      </c>
      <c r="CE156" s="211">
        <v>0</v>
      </c>
      <c r="CF156" s="211">
        <v>0</v>
      </c>
      <c r="CG156" s="211"/>
      <c r="CH156" s="211"/>
      <c r="CI156" s="211"/>
      <c r="CJ156" s="211"/>
      <c r="CK156" s="211"/>
      <c r="CL156" s="211"/>
      <c r="CM156" s="211"/>
      <c r="CN156" s="211"/>
      <c r="CO156" s="211"/>
      <c r="CP156" s="211"/>
      <c r="CQ156" s="151" t="str">
        <f t="shared" si="11"/>
        <v/>
      </c>
      <c r="CR156" s="147"/>
    </row>
    <row r="157" spans="1:96" x14ac:dyDescent="0.2">
      <c r="A157" s="229"/>
      <c r="B157" s="201">
        <f t="shared" si="12"/>
        <v>148</v>
      </c>
      <c r="C157" s="238" t="s">
        <v>335</v>
      </c>
      <c r="D157" s="212" t="s">
        <v>233</v>
      </c>
      <c r="F157" s="212" t="s">
        <v>470</v>
      </c>
      <c r="G157" s="214"/>
      <c r="H157" s="73"/>
      <c r="I157" s="230">
        <v>15337.201299999997</v>
      </c>
      <c r="J157" s="230"/>
      <c r="K157" s="223"/>
      <c r="L157" s="223"/>
      <c r="M157" s="223"/>
      <c r="N157" s="223"/>
      <c r="O157" s="223"/>
      <c r="P157" s="73"/>
      <c r="Q157" s="215"/>
      <c r="R157" s="215"/>
      <c r="S157" s="215"/>
      <c r="T157" s="215"/>
      <c r="U157" s="215"/>
      <c r="V157" s="215"/>
      <c r="W157" s="215"/>
      <c r="X157" s="74"/>
      <c r="Y157" s="216">
        <v>3.4376070293867765E-2</v>
      </c>
      <c r="Z157" s="216">
        <v>0.55308364440649294</v>
      </c>
      <c r="AA157" s="216">
        <v>0.41254028529963943</v>
      </c>
      <c r="AB157" s="150" t="str">
        <f t="shared" si="10"/>
        <v/>
      </c>
      <c r="AC157" s="217" t="s">
        <v>8</v>
      </c>
      <c r="AD157" s="217" t="s">
        <v>7</v>
      </c>
      <c r="AE157" s="74"/>
      <c r="AF157" s="219">
        <v>0</v>
      </c>
      <c r="AG157" s="219">
        <v>1.1242960955921867E-2</v>
      </c>
      <c r="AH157" s="74"/>
      <c r="AI157" s="211">
        <v>0</v>
      </c>
      <c r="AJ157" s="211">
        <v>0</v>
      </c>
      <c r="AK157" s="211">
        <v>0</v>
      </c>
      <c r="AL157" s="211">
        <v>0</v>
      </c>
      <c r="AM157" s="211">
        <v>0</v>
      </c>
      <c r="AN157" s="211">
        <v>1</v>
      </c>
      <c r="AO157" s="211">
        <v>0</v>
      </c>
      <c r="AP157" s="211">
        <v>0</v>
      </c>
      <c r="AQ157" s="211">
        <v>0</v>
      </c>
      <c r="AR157" s="231"/>
      <c r="AS157" s="211">
        <v>0</v>
      </c>
      <c r="AT157" s="211">
        <v>0.64349660828346322</v>
      </c>
      <c r="AU157" s="211">
        <v>1.8871483868081511E-2</v>
      </c>
      <c r="AV157" s="211">
        <v>0</v>
      </c>
      <c r="AW157" s="211">
        <v>0</v>
      </c>
      <c r="AX157" s="211">
        <v>0</v>
      </c>
      <c r="AY157" s="211">
        <v>2.5219484855455335E-2</v>
      </c>
      <c r="AZ157" s="211">
        <v>0</v>
      </c>
      <c r="BA157" s="211">
        <v>0</v>
      </c>
      <c r="BB157" s="211">
        <v>0</v>
      </c>
      <c r="BC157" s="211">
        <v>0</v>
      </c>
      <c r="BD157" s="211">
        <v>0</v>
      </c>
      <c r="BE157" s="211">
        <v>0</v>
      </c>
      <c r="BF157" s="211">
        <v>0</v>
      </c>
      <c r="BG157" s="211">
        <v>0</v>
      </c>
      <c r="BH157" s="211">
        <v>0.30191171557081675</v>
      </c>
      <c r="BI157" s="211">
        <v>0</v>
      </c>
      <c r="BJ157" s="211">
        <v>0</v>
      </c>
      <c r="BK157" s="211">
        <v>0</v>
      </c>
      <c r="BL157" s="211">
        <v>0</v>
      </c>
      <c r="BM157" s="211">
        <v>0</v>
      </c>
      <c r="BN157" s="211">
        <v>0</v>
      </c>
      <c r="BO157" s="211">
        <v>0</v>
      </c>
      <c r="BP157" s="211">
        <v>0</v>
      </c>
      <c r="BQ157" s="211">
        <v>6.8723883734323711E-3</v>
      </c>
      <c r="BR157" s="211">
        <v>1.9789351338788536E-4</v>
      </c>
      <c r="BS157" s="211">
        <v>0</v>
      </c>
      <c r="BT157" s="211">
        <v>2.6445981005712938E-4</v>
      </c>
      <c r="BU157" s="211">
        <v>0</v>
      </c>
      <c r="BV157" s="211">
        <v>0</v>
      </c>
      <c r="BW157" s="211">
        <v>0</v>
      </c>
      <c r="BX157" s="211">
        <v>0</v>
      </c>
      <c r="BY157" s="211">
        <v>0</v>
      </c>
      <c r="BZ157" s="211">
        <v>0</v>
      </c>
      <c r="CA157" s="211">
        <v>0</v>
      </c>
      <c r="CB157" s="211">
        <v>0</v>
      </c>
      <c r="CC157" s="211">
        <v>3.1659657253059067E-3</v>
      </c>
      <c r="CD157" s="211">
        <v>0</v>
      </c>
      <c r="CE157" s="211">
        <v>0</v>
      </c>
      <c r="CF157" s="211">
        <v>0</v>
      </c>
      <c r="CG157" s="211"/>
      <c r="CH157" s="211"/>
      <c r="CI157" s="211"/>
      <c r="CJ157" s="211"/>
      <c r="CK157" s="211"/>
      <c r="CL157" s="211"/>
      <c r="CM157" s="211"/>
      <c r="CN157" s="211"/>
      <c r="CO157" s="211"/>
      <c r="CP157" s="211"/>
      <c r="CQ157" s="151" t="str">
        <f t="shared" si="11"/>
        <v/>
      </c>
      <c r="CR157" s="147"/>
    </row>
    <row r="158" spans="1:96" x14ac:dyDescent="0.2">
      <c r="A158" s="229"/>
      <c r="B158" s="201">
        <f t="shared" si="12"/>
        <v>149</v>
      </c>
      <c r="C158" s="238" t="s">
        <v>336</v>
      </c>
      <c r="D158" s="212" t="s">
        <v>234</v>
      </c>
      <c r="F158" s="212" t="s">
        <v>470</v>
      </c>
      <c r="G158" s="214"/>
      <c r="H158" s="73"/>
      <c r="I158" s="230">
        <v>28749.690859999999</v>
      </c>
      <c r="J158" s="230"/>
      <c r="K158" s="223"/>
      <c r="L158" s="223"/>
      <c r="M158" s="223"/>
      <c r="N158" s="223"/>
      <c r="O158" s="223"/>
      <c r="P158" s="73"/>
      <c r="Q158" s="215"/>
      <c r="R158" s="215"/>
      <c r="S158" s="215"/>
      <c r="T158" s="215"/>
      <c r="U158" s="215"/>
      <c r="V158" s="215"/>
      <c r="W158" s="215"/>
      <c r="X158" s="74"/>
      <c r="Y158" s="216">
        <v>2.0777723242621331E-2</v>
      </c>
      <c r="Z158" s="216">
        <v>3.78314015721559E-2</v>
      </c>
      <c r="AA158" s="216">
        <v>0.9413908751852228</v>
      </c>
      <c r="AB158" s="150" t="str">
        <f t="shared" si="10"/>
        <v/>
      </c>
      <c r="AC158" s="217" t="s">
        <v>8</v>
      </c>
      <c r="AD158" s="217" t="s">
        <v>7</v>
      </c>
      <c r="AE158" s="74"/>
      <c r="AF158" s="219">
        <v>0</v>
      </c>
      <c r="AG158" s="219">
        <v>3.5353463331241064E-2</v>
      </c>
      <c r="AH158" s="74"/>
      <c r="AI158" s="211">
        <v>0</v>
      </c>
      <c r="AJ158" s="211">
        <v>0</v>
      </c>
      <c r="AK158" s="211">
        <v>0</v>
      </c>
      <c r="AL158" s="211">
        <v>0</v>
      </c>
      <c r="AM158" s="211">
        <v>0</v>
      </c>
      <c r="AN158" s="211">
        <v>0</v>
      </c>
      <c r="AO158" s="211">
        <v>1</v>
      </c>
      <c r="AP158" s="211">
        <v>0</v>
      </c>
      <c r="AQ158" s="211">
        <v>0</v>
      </c>
      <c r="AR158" s="231"/>
      <c r="AS158" s="211">
        <v>0</v>
      </c>
      <c r="AT158" s="211">
        <v>0</v>
      </c>
      <c r="AU158" s="211">
        <v>-3.3839919600035291E-4</v>
      </c>
      <c r="AV158" s="211">
        <v>0</v>
      </c>
      <c r="AW158" s="211">
        <v>0</v>
      </c>
      <c r="AX158" s="211">
        <v>0</v>
      </c>
      <c r="AY158" s="211">
        <v>0</v>
      </c>
      <c r="AZ158" s="211">
        <v>0</v>
      </c>
      <c r="BA158" s="211">
        <v>0</v>
      </c>
      <c r="BB158" s="211">
        <v>0</v>
      </c>
      <c r="BC158" s="211">
        <v>0.94814262923376968</v>
      </c>
      <c r="BD158" s="211">
        <v>0</v>
      </c>
      <c r="BE158" s="211">
        <v>0</v>
      </c>
      <c r="BF158" s="211">
        <v>0</v>
      </c>
      <c r="BG158" s="211">
        <v>0</v>
      </c>
      <c r="BH158" s="211">
        <v>0</v>
      </c>
      <c r="BI158" s="211">
        <v>0</v>
      </c>
      <c r="BJ158" s="211">
        <v>0</v>
      </c>
      <c r="BK158" s="211">
        <v>0</v>
      </c>
      <c r="BL158" s="211">
        <v>0</v>
      </c>
      <c r="BM158" s="211">
        <v>0</v>
      </c>
      <c r="BN158" s="211">
        <v>0</v>
      </c>
      <c r="BO158" s="211">
        <v>0</v>
      </c>
      <c r="BP158" s="211">
        <v>0</v>
      </c>
      <c r="BQ158" s="211">
        <v>0</v>
      </c>
      <c r="BR158" s="211">
        <v>-1.7643602612793735E-5</v>
      </c>
      <c r="BS158" s="211">
        <v>0</v>
      </c>
      <c r="BT158" s="211">
        <v>0</v>
      </c>
      <c r="BU158" s="211">
        <v>0</v>
      </c>
      <c r="BV158" s="211">
        <v>5.2213413564843388E-2</v>
      </c>
      <c r="BW158" s="211">
        <v>0</v>
      </c>
      <c r="BX158" s="211">
        <v>0</v>
      </c>
      <c r="BY158" s="211">
        <v>0</v>
      </c>
      <c r="BZ158" s="211">
        <v>0</v>
      </c>
      <c r="CA158" s="211">
        <v>0</v>
      </c>
      <c r="CB158" s="211">
        <v>0</v>
      </c>
      <c r="CC158" s="211">
        <v>0</v>
      </c>
      <c r="CD158" s="211">
        <v>0</v>
      </c>
      <c r="CE158" s="211">
        <v>0</v>
      </c>
      <c r="CF158" s="211">
        <v>0</v>
      </c>
      <c r="CG158" s="211"/>
      <c r="CH158" s="211"/>
      <c r="CI158" s="211"/>
      <c r="CJ158" s="211"/>
      <c r="CK158" s="211"/>
      <c r="CL158" s="211"/>
      <c r="CM158" s="211"/>
      <c r="CN158" s="211"/>
      <c r="CO158" s="211"/>
      <c r="CP158" s="211"/>
      <c r="CQ158" s="151" t="str">
        <f t="shared" si="11"/>
        <v/>
      </c>
      <c r="CR158" s="147"/>
    </row>
    <row r="159" spans="1:96" x14ac:dyDescent="0.2">
      <c r="A159" s="229"/>
      <c r="B159" s="201">
        <f t="shared" si="12"/>
        <v>150</v>
      </c>
      <c r="C159" s="238" t="s">
        <v>338</v>
      </c>
      <c r="D159" s="212" t="s">
        <v>235</v>
      </c>
      <c r="F159" s="212" t="s">
        <v>470</v>
      </c>
      <c r="G159" s="214"/>
      <c r="H159" s="73"/>
      <c r="I159" s="230">
        <v>4284.5582400000003</v>
      </c>
      <c r="J159" s="230"/>
      <c r="K159" s="223"/>
      <c r="L159" s="223"/>
      <c r="M159" s="223"/>
      <c r="N159" s="223"/>
      <c r="O159" s="223"/>
      <c r="P159" s="73"/>
      <c r="Q159" s="215"/>
      <c r="R159" s="215"/>
      <c r="S159" s="215"/>
      <c r="T159" s="215"/>
      <c r="U159" s="215"/>
      <c r="V159" s="215"/>
      <c r="W159" s="215"/>
      <c r="X159" s="74"/>
      <c r="Y159" s="216">
        <v>5.4371509721851743E-3</v>
      </c>
      <c r="Z159" s="216">
        <v>1.2721138784193536E-2</v>
      </c>
      <c r="AA159" s="216">
        <v>0.98184171024362132</v>
      </c>
      <c r="AB159" s="150" t="str">
        <f t="shared" si="10"/>
        <v/>
      </c>
      <c r="AC159" s="217" t="s">
        <v>8</v>
      </c>
      <c r="AD159" s="217" t="s">
        <v>7</v>
      </c>
      <c r="AE159" s="74"/>
      <c r="AF159" s="219">
        <v>0</v>
      </c>
      <c r="AG159" s="219">
        <v>3.9861945428177449E-3</v>
      </c>
      <c r="AH159" s="74"/>
      <c r="AI159" s="211">
        <v>0</v>
      </c>
      <c r="AJ159" s="211">
        <v>0</v>
      </c>
      <c r="AK159" s="211">
        <v>0</v>
      </c>
      <c r="AL159" s="211">
        <v>0</v>
      </c>
      <c r="AM159" s="211">
        <v>0</v>
      </c>
      <c r="AN159" s="211">
        <v>0</v>
      </c>
      <c r="AO159" s="211">
        <v>1</v>
      </c>
      <c r="AP159" s="211">
        <v>0</v>
      </c>
      <c r="AQ159" s="211">
        <v>0</v>
      </c>
      <c r="AR159" s="231"/>
      <c r="AS159" s="211">
        <v>0</v>
      </c>
      <c r="AT159" s="211">
        <v>0</v>
      </c>
      <c r="AU159" s="211">
        <v>0</v>
      </c>
      <c r="AV159" s="211">
        <v>0</v>
      </c>
      <c r="AW159" s="211">
        <v>0</v>
      </c>
      <c r="AX159" s="211">
        <v>0.93992804369797067</v>
      </c>
      <c r="AY159" s="211">
        <v>0</v>
      </c>
      <c r="AZ159" s="211">
        <v>0</v>
      </c>
      <c r="BA159" s="211">
        <v>0</v>
      </c>
      <c r="BB159" s="211">
        <v>0</v>
      </c>
      <c r="BC159" s="211">
        <v>0</v>
      </c>
      <c r="BD159" s="211">
        <v>0</v>
      </c>
      <c r="BE159" s="211">
        <v>0</v>
      </c>
      <c r="BF159" s="211">
        <v>0</v>
      </c>
      <c r="BG159" s="211">
        <v>0</v>
      </c>
      <c r="BH159" s="211">
        <v>0</v>
      </c>
      <c r="BI159" s="211">
        <v>0</v>
      </c>
      <c r="BJ159" s="211">
        <v>0</v>
      </c>
      <c r="BK159" s="211">
        <v>0</v>
      </c>
      <c r="BL159" s="211">
        <v>0</v>
      </c>
      <c r="BM159" s="211">
        <v>0</v>
      </c>
      <c r="BN159" s="211">
        <v>0</v>
      </c>
      <c r="BO159" s="211">
        <v>0</v>
      </c>
      <c r="BP159" s="211">
        <v>0</v>
      </c>
      <c r="BQ159" s="211">
        <v>0</v>
      </c>
      <c r="BR159" s="211">
        <v>0</v>
      </c>
      <c r="BS159" s="211">
        <v>6.0071956302029286E-2</v>
      </c>
      <c r="BT159" s="211">
        <v>0</v>
      </c>
      <c r="BU159" s="211">
        <v>0</v>
      </c>
      <c r="BV159" s="211">
        <v>0</v>
      </c>
      <c r="BW159" s="211">
        <v>0</v>
      </c>
      <c r="BX159" s="211">
        <v>0</v>
      </c>
      <c r="BY159" s="211">
        <v>0</v>
      </c>
      <c r="BZ159" s="211">
        <v>0</v>
      </c>
      <c r="CA159" s="211">
        <v>0</v>
      </c>
      <c r="CB159" s="211">
        <v>0</v>
      </c>
      <c r="CC159" s="211">
        <v>0</v>
      </c>
      <c r="CD159" s="211">
        <v>0</v>
      </c>
      <c r="CE159" s="211">
        <v>0</v>
      </c>
      <c r="CF159" s="211">
        <v>0</v>
      </c>
      <c r="CG159" s="211"/>
      <c r="CH159" s="211"/>
      <c r="CI159" s="211"/>
      <c r="CJ159" s="211"/>
      <c r="CK159" s="211"/>
      <c r="CL159" s="211"/>
      <c r="CM159" s="211"/>
      <c r="CN159" s="211"/>
      <c r="CO159" s="211"/>
      <c r="CP159" s="211"/>
      <c r="CQ159" s="151" t="str">
        <f t="shared" si="11"/>
        <v/>
      </c>
      <c r="CR159" s="147"/>
    </row>
    <row r="160" spans="1:96" x14ac:dyDescent="0.2">
      <c r="A160" s="229"/>
      <c r="B160" s="201">
        <f t="shared" si="12"/>
        <v>151</v>
      </c>
      <c r="C160" s="238" t="s">
        <v>416</v>
      </c>
      <c r="D160" s="212" t="s">
        <v>417</v>
      </c>
      <c r="F160" s="212" t="s">
        <v>470</v>
      </c>
      <c r="G160" s="214"/>
      <c r="H160" s="73"/>
      <c r="I160" s="230">
        <v>4407.4962599999999</v>
      </c>
      <c r="J160" s="230"/>
      <c r="K160" s="223"/>
      <c r="L160" s="223"/>
      <c r="M160" s="223"/>
      <c r="N160" s="223"/>
      <c r="O160" s="223"/>
      <c r="P160" s="73"/>
      <c r="Q160" s="215"/>
      <c r="R160" s="215"/>
      <c r="S160" s="215"/>
      <c r="T160" s="215"/>
      <c r="U160" s="215"/>
      <c r="V160" s="215"/>
      <c r="W160" s="215"/>
      <c r="X160" s="74"/>
      <c r="Y160" s="216">
        <v>0.1392036348545875</v>
      </c>
      <c r="Z160" s="216">
        <v>0.79757572159573431</v>
      </c>
      <c r="AA160" s="216">
        <v>6.3220643549678254E-2</v>
      </c>
      <c r="AB160" s="150" t="str">
        <f t="shared" si="10"/>
        <v/>
      </c>
      <c r="AC160" s="217" t="s">
        <v>8</v>
      </c>
      <c r="AD160" s="217" t="s">
        <v>7</v>
      </c>
      <c r="AE160" s="74"/>
      <c r="AF160" s="219">
        <v>0</v>
      </c>
      <c r="AG160" s="219">
        <v>3.2506633699596006E-2</v>
      </c>
      <c r="AH160" s="74"/>
      <c r="AI160" s="211">
        <v>0</v>
      </c>
      <c r="AJ160" s="211">
        <v>0</v>
      </c>
      <c r="AK160" s="211">
        <v>0</v>
      </c>
      <c r="AL160" s="211">
        <v>0</v>
      </c>
      <c r="AM160" s="211">
        <v>0</v>
      </c>
      <c r="AN160" s="211">
        <v>0</v>
      </c>
      <c r="AO160" s="211">
        <v>0</v>
      </c>
      <c r="AP160" s="211">
        <v>1</v>
      </c>
      <c r="AQ160" s="211">
        <v>0</v>
      </c>
      <c r="AR160" s="231"/>
      <c r="AS160" s="211">
        <v>0</v>
      </c>
      <c r="AT160" s="211">
        <v>0</v>
      </c>
      <c r="AU160" s="211">
        <v>0</v>
      </c>
      <c r="AV160" s="211">
        <v>0</v>
      </c>
      <c r="AW160" s="211">
        <v>0.64887334560775711</v>
      </c>
      <c r="AX160" s="211">
        <v>0</v>
      </c>
      <c r="AY160" s="211">
        <v>0</v>
      </c>
      <c r="AZ160" s="211">
        <v>0</v>
      </c>
      <c r="BA160" s="211">
        <v>0</v>
      </c>
      <c r="BB160" s="211">
        <v>0</v>
      </c>
      <c r="BC160" s="211">
        <v>0</v>
      </c>
      <c r="BD160" s="211">
        <v>0</v>
      </c>
      <c r="BE160" s="211">
        <v>0</v>
      </c>
      <c r="BF160" s="211">
        <v>0.18866303155215461</v>
      </c>
      <c r="BG160" s="211">
        <v>0</v>
      </c>
      <c r="BH160" s="211">
        <v>0</v>
      </c>
      <c r="BI160" s="211">
        <v>0</v>
      </c>
      <c r="BJ160" s="211">
        <v>0</v>
      </c>
      <c r="BK160" s="211">
        <v>0</v>
      </c>
      <c r="BL160" s="211">
        <v>0</v>
      </c>
      <c r="BM160" s="211">
        <v>0</v>
      </c>
      <c r="BN160" s="211">
        <v>0.13051081407883414</v>
      </c>
      <c r="BO160" s="211">
        <v>0</v>
      </c>
      <c r="BP160" s="211">
        <v>0</v>
      </c>
      <c r="BQ160" s="211">
        <v>0</v>
      </c>
      <c r="BR160" s="211">
        <v>0</v>
      </c>
      <c r="BS160" s="211">
        <v>0</v>
      </c>
      <c r="BT160" s="211">
        <v>0</v>
      </c>
      <c r="BU160" s="211">
        <v>0</v>
      </c>
      <c r="BV160" s="211">
        <v>0</v>
      </c>
      <c r="BW160" s="211">
        <v>3.1952808761254142E-2</v>
      </c>
      <c r="BX160" s="211">
        <v>0</v>
      </c>
      <c r="BY160" s="211">
        <v>0</v>
      </c>
      <c r="BZ160" s="211">
        <v>0</v>
      </c>
      <c r="CA160" s="211">
        <v>0</v>
      </c>
      <c r="CB160" s="211">
        <v>0</v>
      </c>
      <c r="CC160" s="211">
        <v>0</v>
      </c>
      <c r="CD160" s="211">
        <v>0</v>
      </c>
      <c r="CE160" s="211">
        <v>0</v>
      </c>
      <c r="CF160" s="211">
        <v>0</v>
      </c>
      <c r="CG160" s="211"/>
      <c r="CH160" s="211"/>
      <c r="CI160" s="211"/>
      <c r="CJ160" s="211"/>
      <c r="CK160" s="211"/>
      <c r="CL160" s="211"/>
      <c r="CM160" s="211"/>
      <c r="CN160" s="211"/>
      <c r="CO160" s="211"/>
      <c r="CP160" s="211"/>
      <c r="CQ160" s="151" t="str">
        <f t="shared" si="11"/>
        <v/>
      </c>
      <c r="CR160" s="147"/>
    </row>
    <row r="161" spans="1:96" x14ac:dyDescent="0.2">
      <c r="A161" s="229"/>
      <c r="B161" s="201">
        <f t="shared" si="12"/>
        <v>152</v>
      </c>
      <c r="C161" s="238" t="s">
        <v>416</v>
      </c>
      <c r="D161" s="212" t="s">
        <v>417</v>
      </c>
      <c r="F161" s="212" t="s">
        <v>9</v>
      </c>
      <c r="G161" s="214"/>
      <c r="H161" s="73"/>
      <c r="I161" s="230">
        <v>77.443660000000008</v>
      </c>
      <c r="J161" s="230"/>
      <c r="K161" s="223"/>
      <c r="L161" s="223"/>
      <c r="M161" s="223"/>
      <c r="N161" s="223"/>
      <c r="O161" s="223"/>
      <c r="P161" s="73"/>
      <c r="Q161" s="215"/>
      <c r="R161" s="215"/>
      <c r="S161" s="215"/>
      <c r="T161" s="215"/>
      <c r="U161" s="215"/>
      <c r="V161" s="215"/>
      <c r="W161" s="215"/>
      <c r="X161" s="74"/>
      <c r="Y161" s="216">
        <v>0</v>
      </c>
      <c r="Z161" s="216">
        <v>0</v>
      </c>
      <c r="AA161" s="216">
        <v>1</v>
      </c>
      <c r="AB161" s="150" t="str">
        <f t="shared" si="10"/>
        <v/>
      </c>
      <c r="AC161" s="217" t="s">
        <v>7</v>
      </c>
      <c r="AD161" s="217" t="s">
        <v>8</v>
      </c>
      <c r="AE161" s="74"/>
      <c r="AF161" s="219">
        <v>0</v>
      </c>
      <c r="AG161" s="219">
        <v>0</v>
      </c>
      <c r="AH161" s="74"/>
      <c r="AI161" s="211">
        <v>1</v>
      </c>
      <c r="AJ161" s="211">
        <v>0</v>
      </c>
      <c r="AK161" s="211">
        <v>0</v>
      </c>
      <c r="AL161" s="211">
        <v>0</v>
      </c>
      <c r="AM161" s="211">
        <v>0</v>
      </c>
      <c r="AN161" s="211">
        <v>0</v>
      </c>
      <c r="AO161" s="211">
        <v>0</v>
      </c>
      <c r="AP161" s="211">
        <v>0</v>
      </c>
      <c r="AQ161" s="211">
        <v>0</v>
      </c>
      <c r="AR161" s="231"/>
      <c r="AS161" s="211">
        <v>0</v>
      </c>
      <c r="AT161" s="211">
        <v>0</v>
      </c>
      <c r="AU161" s="211">
        <v>0</v>
      </c>
      <c r="AV161" s="211">
        <v>0</v>
      </c>
      <c r="AW161" s="211">
        <v>0</v>
      </c>
      <c r="AX161" s="211">
        <v>0</v>
      </c>
      <c r="AY161" s="211">
        <v>0</v>
      </c>
      <c r="AZ161" s="211">
        <v>0</v>
      </c>
      <c r="BA161" s="211">
        <v>0</v>
      </c>
      <c r="BB161" s="211">
        <v>0</v>
      </c>
      <c r="BC161" s="211">
        <v>0</v>
      </c>
      <c r="BD161" s="211">
        <v>0</v>
      </c>
      <c r="BE161" s="211">
        <v>0</v>
      </c>
      <c r="BF161" s="211">
        <v>0.85490006541529662</v>
      </c>
      <c r="BG161" s="211">
        <v>0</v>
      </c>
      <c r="BH161" s="211">
        <v>0</v>
      </c>
      <c r="BI161" s="211">
        <v>0</v>
      </c>
      <c r="BJ161" s="211">
        <v>0</v>
      </c>
      <c r="BK161" s="211">
        <v>0</v>
      </c>
      <c r="BL161" s="211">
        <v>0</v>
      </c>
      <c r="BM161" s="211">
        <v>0</v>
      </c>
      <c r="BN161" s="211">
        <v>0</v>
      </c>
      <c r="BO161" s="211">
        <v>0</v>
      </c>
      <c r="BP161" s="211">
        <v>0</v>
      </c>
      <c r="BQ161" s="211">
        <v>0</v>
      </c>
      <c r="BR161" s="211">
        <v>0</v>
      </c>
      <c r="BS161" s="211">
        <v>0</v>
      </c>
      <c r="BT161" s="211">
        <v>0</v>
      </c>
      <c r="BU161" s="211">
        <v>0</v>
      </c>
      <c r="BV161" s="211">
        <v>0</v>
      </c>
      <c r="BW161" s="211">
        <v>0.14509993458470324</v>
      </c>
      <c r="BX161" s="211">
        <v>0</v>
      </c>
      <c r="BY161" s="211">
        <v>0</v>
      </c>
      <c r="BZ161" s="211">
        <v>0</v>
      </c>
      <c r="CA161" s="211">
        <v>0</v>
      </c>
      <c r="CB161" s="211">
        <v>0</v>
      </c>
      <c r="CC161" s="211">
        <v>0</v>
      </c>
      <c r="CD161" s="211">
        <v>0</v>
      </c>
      <c r="CE161" s="211">
        <v>0</v>
      </c>
      <c r="CF161" s="211">
        <v>0</v>
      </c>
      <c r="CG161" s="211"/>
      <c r="CH161" s="211"/>
      <c r="CI161" s="211"/>
      <c r="CJ161" s="211"/>
      <c r="CK161" s="211"/>
      <c r="CL161" s="211"/>
      <c r="CM161" s="211"/>
      <c r="CN161" s="211"/>
      <c r="CO161" s="211"/>
      <c r="CP161" s="211"/>
      <c r="CQ161" s="151" t="str">
        <f t="shared" si="11"/>
        <v/>
      </c>
      <c r="CR161" s="147"/>
    </row>
    <row r="162" spans="1:96" x14ac:dyDescent="0.2">
      <c r="A162" s="229"/>
      <c r="B162" s="201">
        <f t="shared" si="12"/>
        <v>153</v>
      </c>
      <c r="C162" s="238" t="s">
        <v>377</v>
      </c>
      <c r="D162" s="212" t="s">
        <v>236</v>
      </c>
      <c r="F162" s="212" t="s">
        <v>9</v>
      </c>
      <c r="G162" s="214"/>
      <c r="H162" s="73"/>
      <c r="I162" s="230">
        <v>22820.515649999998</v>
      </c>
      <c r="J162" s="230"/>
      <c r="K162" s="223"/>
      <c r="L162" s="223"/>
      <c r="M162" s="223"/>
      <c r="N162" s="223"/>
      <c r="O162" s="223"/>
      <c r="P162" s="73"/>
      <c r="Q162" s="215"/>
      <c r="R162" s="215"/>
      <c r="S162" s="215"/>
      <c r="T162" s="215"/>
      <c r="U162" s="215"/>
      <c r="V162" s="215"/>
      <c r="W162" s="215"/>
      <c r="X162" s="74"/>
      <c r="Y162" s="216">
        <v>0.29379188852816307</v>
      </c>
      <c r="Z162" s="216">
        <v>0.65224730712866252</v>
      </c>
      <c r="AA162" s="216">
        <v>5.3960804343174434E-2</v>
      </c>
      <c r="AB162" s="150" t="str">
        <f t="shared" si="10"/>
        <v/>
      </c>
      <c r="AC162" s="217" t="s">
        <v>7</v>
      </c>
      <c r="AD162" s="217" t="s">
        <v>8</v>
      </c>
      <c r="AE162" s="74"/>
      <c r="AF162" s="219">
        <v>3.0551996872450603E-2</v>
      </c>
      <c r="AG162" s="219">
        <v>0</v>
      </c>
      <c r="AH162" s="74"/>
      <c r="AI162" s="211">
        <v>1</v>
      </c>
      <c r="AJ162" s="211">
        <v>0</v>
      </c>
      <c r="AK162" s="211">
        <v>0</v>
      </c>
      <c r="AL162" s="211">
        <v>0</v>
      </c>
      <c r="AM162" s="211">
        <v>0</v>
      </c>
      <c r="AN162" s="211">
        <v>0</v>
      </c>
      <c r="AO162" s="211">
        <v>0</v>
      </c>
      <c r="AP162" s="211">
        <v>0</v>
      </c>
      <c r="AQ162" s="211">
        <v>0</v>
      </c>
      <c r="AR162" s="231"/>
      <c r="AS162" s="211">
        <v>0</v>
      </c>
      <c r="AT162" s="211">
        <v>0</v>
      </c>
      <c r="AU162" s="211">
        <v>0</v>
      </c>
      <c r="AV162" s="211">
        <v>0</v>
      </c>
      <c r="AW162" s="211">
        <v>0</v>
      </c>
      <c r="AX162" s="211">
        <v>0</v>
      </c>
      <c r="AY162" s="211">
        <v>0</v>
      </c>
      <c r="AZ162" s="211">
        <v>0</v>
      </c>
      <c r="BA162" s="211">
        <v>0</v>
      </c>
      <c r="BB162" s="211">
        <v>0</v>
      </c>
      <c r="BC162" s="211">
        <v>0</v>
      </c>
      <c r="BD162" s="211">
        <v>0</v>
      </c>
      <c r="BE162" s="211">
        <v>0</v>
      </c>
      <c r="BF162" s="211">
        <v>0</v>
      </c>
      <c r="BG162" s="211">
        <v>0</v>
      </c>
      <c r="BH162" s="211">
        <v>0</v>
      </c>
      <c r="BI162" s="211">
        <v>0.85489999771939085</v>
      </c>
      <c r="BJ162" s="211">
        <v>0</v>
      </c>
      <c r="BK162" s="211">
        <v>0</v>
      </c>
      <c r="BL162" s="211">
        <v>0</v>
      </c>
      <c r="BM162" s="211">
        <v>0</v>
      </c>
      <c r="BN162" s="211">
        <v>0</v>
      </c>
      <c r="BO162" s="211">
        <v>0</v>
      </c>
      <c r="BP162" s="211">
        <v>0</v>
      </c>
      <c r="BQ162" s="211">
        <v>0</v>
      </c>
      <c r="BR162" s="211">
        <v>0</v>
      </c>
      <c r="BS162" s="211">
        <v>0</v>
      </c>
      <c r="BT162" s="211">
        <v>0</v>
      </c>
      <c r="BU162" s="211">
        <v>0</v>
      </c>
      <c r="BV162" s="211">
        <v>0</v>
      </c>
      <c r="BW162" s="211">
        <v>0</v>
      </c>
      <c r="BX162" s="211">
        <v>0</v>
      </c>
      <c r="BY162" s="211">
        <v>0</v>
      </c>
      <c r="BZ162" s="211">
        <v>0</v>
      </c>
      <c r="CA162" s="211">
        <v>0</v>
      </c>
      <c r="CB162" s="211">
        <v>0</v>
      </c>
      <c r="CC162" s="211">
        <v>0</v>
      </c>
      <c r="CD162" s="211">
        <v>0.14510000228060915</v>
      </c>
      <c r="CE162" s="211">
        <v>0</v>
      </c>
      <c r="CF162" s="211">
        <v>0</v>
      </c>
      <c r="CG162" s="211"/>
      <c r="CH162" s="211"/>
      <c r="CI162" s="211"/>
      <c r="CJ162" s="211"/>
      <c r="CK162" s="211"/>
      <c r="CL162" s="211"/>
      <c r="CM162" s="211"/>
      <c r="CN162" s="211"/>
      <c r="CO162" s="211"/>
      <c r="CP162" s="211"/>
      <c r="CQ162" s="151" t="str">
        <f t="shared" si="11"/>
        <v/>
      </c>
      <c r="CR162" s="147"/>
    </row>
    <row r="163" spans="1:96" x14ac:dyDescent="0.2">
      <c r="A163" s="229"/>
      <c r="B163" s="201">
        <f t="shared" si="12"/>
        <v>154</v>
      </c>
      <c r="C163" s="238" t="s">
        <v>419</v>
      </c>
      <c r="D163" s="212" t="s">
        <v>418</v>
      </c>
      <c r="F163" s="212" t="s">
        <v>10</v>
      </c>
      <c r="G163" s="214"/>
      <c r="H163" s="73"/>
      <c r="I163" s="230">
        <v>172.43537000000001</v>
      </c>
      <c r="J163" s="230"/>
      <c r="K163" s="223"/>
      <c r="L163" s="223"/>
      <c r="M163" s="223"/>
      <c r="N163" s="223"/>
      <c r="O163" s="223"/>
      <c r="P163" s="73"/>
      <c r="Q163" s="215"/>
      <c r="R163" s="215"/>
      <c r="S163" s="215"/>
      <c r="T163" s="215"/>
      <c r="U163" s="215"/>
      <c r="V163" s="215"/>
      <c r="W163" s="215"/>
      <c r="X163" s="74"/>
      <c r="Y163" s="216">
        <v>0.25688842144161023</v>
      </c>
      <c r="Z163" s="216">
        <v>0.34309509702098817</v>
      </c>
      <c r="AA163" s="216">
        <v>0.40001648153740149</v>
      </c>
      <c r="AB163" s="150" t="str">
        <f t="shared" si="10"/>
        <v/>
      </c>
      <c r="AC163" s="217" t="s">
        <v>7</v>
      </c>
      <c r="AD163" s="217" t="s">
        <v>8</v>
      </c>
      <c r="AE163" s="74"/>
      <c r="AF163" s="219">
        <v>4.0052542780618749E-4</v>
      </c>
      <c r="AG163" s="219">
        <v>0</v>
      </c>
      <c r="AH163" s="74"/>
      <c r="AI163" s="211">
        <v>0</v>
      </c>
      <c r="AJ163" s="211">
        <v>0</v>
      </c>
      <c r="AK163" s="211">
        <v>1</v>
      </c>
      <c r="AL163" s="211">
        <v>0</v>
      </c>
      <c r="AM163" s="211">
        <v>0</v>
      </c>
      <c r="AN163" s="211">
        <v>0</v>
      </c>
      <c r="AO163" s="211">
        <v>0</v>
      </c>
      <c r="AP163" s="211">
        <v>0</v>
      </c>
      <c r="AQ163" s="211">
        <v>0</v>
      </c>
      <c r="AR163" s="231"/>
      <c r="AS163" s="211">
        <v>0</v>
      </c>
      <c r="AT163" s="211">
        <v>0</v>
      </c>
      <c r="AU163" s="211">
        <v>0</v>
      </c>
      <c r="AV163" s="211">
        <v>0</v>
      </c>
      <c r="AW163" s="211">
        <v>0</v>
      </c>
      <c r="AX163" s="211">
        <v>0</v>
      </c>
      <c r="AY163" s="211">
        <v>0</v>
      </c>
      <c r="AZ163" s="211">
        <v>0</v>
      </c>
      <c r="BA163" s="211">
        <v>0</v>
      </c>
      <c r="BB163" s="211">
        <v>0</v>
      </c>
      <c r="BC163" s="211">
        <v>0</v>
      </c>
      <c r="BD163" s="211">
        <v>0</v>
      </c>
      <c r="BE163" s="211">
        <v>0</v>
      </c>
      <c r="BF163" s="211">
        <v>0</v>
      </c>
      <c r="BG163" s="211">
        <v>0</v>
      </c>
      <c r="BH163" s="211">
        <v>0</v>
      </c>
      <c r="BI163" s="211">
        <v>0.85000118000635871</v>
      </c>
      <c r="BJ163" s="211">
        <v>0</v>
      </c>
      <c r="BK163" s="211">
        <v>0</v>
      </c>
      <c r="BL163" s="211">
        <v>0</v>
      </c>
      <c r="BM163" s="211">
        <v>0</v>
      </c>
      <c r="BN163" s="211">
        <v>0</v>
      </c>
      <c r="BO163" s="211">
        <v>0</v>
      </c>
      <c r="BP163" s="211">
        <v>0</v>
      </c>
      <c r="BQ163" s="211">
        <v>0</v>
      </c>
      <c r="BR163" s="211">
        <v>0</v>
      </c>
      <c r="BS163" s="211">
        <v>0</v>
      </c>
      <c r="BT163" s="211">
        <v>0</v>
      </c>
      <c r="BU163" s="211">
        <v>0</v>
      </c>
      <c r="BV163" s="211">
        <v>0</v>
      </c>
      <c r="BW163" s="211">
        <v>0</v>
      </c>
      <c r="BX163" s="211">
        <v>0</v>
      </c>
      <c r="BY163" s="211">
        <v>0</v>
      </c>
      <c r="BZ163" s="211">
        <v>0</v>
      </c>
      <c r="CA163" s="211">
        <v>0</v>
      </c>
      <c r="CB163" s="211">
        <v>0</v>
      </c>
      <c r="CC163" s="211">
        <v>0</v>
      </c>
      <c r="CD163" s="211">
        <v>0.14999881999364131</v>
      </c>
      <c r="CE163" s="211">
        <v>0</v>
      </c>
      <c r="CF163" s="211">
        <v>0</v>
      </c>
      <c r="CG163" s="211"/>
      <c r="CH163" s="211"/>
      <c r="CI163" s="211"/>
      <c r="CJ163" s="211"/>
      <c r="CK163" s="211"/>
      <c r="CL163" s="211"/>
      <c r="CM163" s="211"/>
      <c r="CN163" s="211"/>
      <c r="CO163" s="211"/>
      <c r="CP163" s="211"/>
      <c r="CQ163" s="151" t="str">
        <f t="shared" si="11"/>
        <v/>
      </c>
      <c r="CR163" s="147"/>
    </row>
    <row r="164" spans="1:96" x14ac:dyDescent="0.2">
      <c r="A164" s="229"/>
      <c r="B164" s="201">
        <f t="shared" si="12"/>
        <v>155</v>
      </c>
      <c r="C164" s="238" t="s">
        <v>419</v>
      </c>
      <c r="D164" s="212" t="s">
        <v>418</v>
      </c>
      <c r="F164" s="212" t="s">
        <v>9</v>
      </c>
      <c r="G164" s="214"/>
      <c r="H164" s="73"/>
      <c r="I164" s="230">
        <v>628.74126000000001</v>
      </c>
      <c r="J164" s="230"/>
      <c r="K164" s="223"/>
      <c r="L164" s="223"/>
      <c r="M164" s="223"/>
      <c r="N164" s="223"/>
      <c r="O164" s="223"/>
      <c r="P164" s="73"/>
      <c r="Q164" s="215"/>
      <c r="R164" s="215"/>
      <c r="S164" s="215"/>
      <c r="T164" s="215"/>
      <c r="U164" s="215"/>
      <c r="V164" s="215"/>
      <c r="W164" s="215"/>
      <c r="X164" s="74"/>
      <c r="Y164" s="216">
        <v>0.25372406767133432</v>
      </c>
      <c r="Z164" s="216">
        <v>0.33338861839606326</v>
      </c>
      <c r="AA164" s="216">
        <v>0.41288731393260242</v>
      </c>
      <c r="AB164" s="150" t="str">
        <f t="shared" si="10"/>
        <v/>
      </c>
      <c r="AC164" s="217" t="s">
        <v>7</v>
      </c>
      <c r="AD164" s="217" t="s">
        <v>8</v>
      </c>
      <c r="AE164" s="74"/>
      <c r="AF164" s="219">
        <v>1.4956917806459766E-3</v>
      </c>
      <c r="AG164" s="219">
        <v>0</v>
      </c>
      <c r="AH164" s="74"/>
      <c r="AI164" s="211">
        <v>1</v>
      </c>
      <c r="AJ164" s="211">
        <v>0</v>
      </c>
      <c r="AK164" s="211">
        <v>0</v>
      </c>
      <c r="AL164" s="211">
        <v>0</v>
      </c>
      <c r="AM164" s="211">
        <v>0</v>
      </c>
      <c r="AN164" s="211">
        <v>0</v>
      </c>
      <c r="AO164" s="211">
        <v>0</v>
      </c>
      <c r="AP164" s="211">
        <v>0</v>
      </c>
      <c r="AQ164" s="211">
        <v>0</v>
      </c>
      <c r="AR164" s="231"/>
      <c r="AS164" s="211">
        <v>0</v>
      </c>
      <c r="AT164" s="211">
        <v>0</v>
      </c>
      <c r="AU164" s="211">
        <v>0</v>
      </c>
      <c r="AV164" s="211">
        <v>0</v>
      </c>
      <c r="AW164" s="211">
        <v>0</v>
      </c>
      <c r="AX164" s="211">
        <v>0</v>
      </c>
      <c r="AY164" s="211">
        <v>0</v>
      </c>
      <c r="AZ164" s="211">
        <v>0</v>
      </c>
      <c r="BA164" s="211">
        <v>0</v>
      </c>
      <c r="BB164" s="211">
        <v>0</v>
      </c>
      <c r="BC164" s="211">
        <v>0</v>
      </c>
      <c r="BD164" s="211">
        <v>0</v>
      </c>
      <c r="BE164" s="211">
        <v>0</v>
      </c>
      <c r="BF164" s="211">
        <v>0</v>
      </c>
      <c r="BG164" s="211">
        <v>0</v>
      </c>
      <c r="BH164" s="211">
        <v>0</v>
      </c>
      <c r="BI164" s="211">
        <v>0.85148509295332964</v>
      </c>
      <c r="BJ164" s="211">
        <v>0</v>
      </c>
      <c r="BK164" s="211">
        <v>0</v>
      </c>
      <c r="BL164" s="211">
        <v>0</v>
      </c>
      <c r="BM164" s="211">
        <v>0</v>
      </c>
      <c r="BN164" s="211">
        <v>0</v>
      </c>
      <c r="BO164" s="211">
        <v>0</v>
      </c>
      <c r="BP164" s="211">
        <v>0</v>
      </c>
      <c r="BQ164" s="211">
        <v>0</v>
      </c>
      <c r="BR164" s="211">
        <v>0</v>
      </c>
      <c r="BS164" s="211">
        <v>0</v>
      </c>
      <c r="BT164" s="211">
        <v>0</v>
      </c>
      <c r="BU164" s="211">
        <v>0</v>
      </c>
      <c r="BV164" s="211">
        <v>0</v>
      </c>
      <c r="BW164" s="211">
        <v>0</v>
      </c>
      <c r="BX164" s="211">
        <v>0</v>
      </c>
      <c r="BY164" s="211">
        <v>0</v>
      </c>
      <c r="BZ164" s="211">
        <v>0</v>
      </c>
      <c r="CA164" s="211">
        <v>0</v>
      </c>
      <c r="CB164" s="211">
        <v>0</v>
      </c>
      <c r="CC164" s="211">
        <v>0</v>
      </c>
      <c r="CD164" s="211">
        <v>0.14851490704667031</v>
      </c>
      <c r="CE164" s="211">
        <v>0</v>
      </c>
      <c r="CF164" s="211">
        <v>0</v>
      </c>
      <c r="CG164" s="211"/>
      <c r="CH164" s="211"/>
      <c r="CI164" s="211"/>
      <c r="CJ164" s="211"/>
      <c r="CK164" s="211"/>
      <c r="CL164" s="211"/>
      <c r="CM164" s="211"/>
      <c r="CN164" s="211"/>
      <c r="CO164" s="211"/>
      <c r="CP164" s="211"/>
      <c r="CQ164" s="151" t="str">
        <f t="shared" si="11"/>
        <v/>
      </c>
      <c r="CR164" s="147"/>
    </row>
    <row r="165" spans="1:96" x14ac:dyDescent="0.2">
      <c r="A165" s="229"/>
      <c r="B165" s="201">
        <f t="shared" si="12"/>
        <v>156</v>
      </c>
      <c r="C165" s="238" t="s">
        <v>419</v>
      </c>
      <c r="D165" s="212" t="s">
        <v>418</v>
      </c>
      <c r="F165" s="212" t="s">
        <v>9</v>
      </c>
      <c r="G165" s="214"/>
      <c r="H165" s="73"/>
      <c r="I165" s="230">
        <v>258.65323000000001</v>
      </c>
      <c r="J165" s="230"/>
      <c r="K165" s="223"/>
      <c r="L165" s="223"/>
      <c r="M165" s="223"/>
      <c r="N165" s="223"/>
      <c r="O165" s="223"/>
      <c r="P165" s="73"/>
      <c r="Q165" s="215"/>
      <c r="R165" s="215"/>
      <c r="S165" s="215"/>
      <c r="T165" s="215"/>
      <c r="U165" s="215"/>
      <c r="V165" s="215"/>
      <c r="W165" s="215"/>
      <c r="X165" s="74"/>
      <c r="Y165" s="216">
        <v>0.25688873090817388</v>
      </c>
      <c r="Z165" s="216">
        <v>0.3430949615436853</v>
      </c>
      <c r="AA165" s="216">
        <v>0.40001630754814083</v>
      </c>
      <c r="AB165" s="150" t="str">
        <f t="shared" si="10"/>
        <v/>
      </c>
      <c r="AC165" s="217" t="s">
        <v>7</v>
      </c>
      <c r="AD165" s="217" t="s">
        <v>8</v>
      </c>
      <c r="AE165" s="74"/>
      <c r="AF165" s="219">
        <v>6.0079090479329359E-4</v>
      </c>
      <c r="AG165" s="219">
        <v>0</v>
      </c>
      <c r="AH165" s="74"/>
      <c r="AI165" s="211">
        <v>1</v>
      </c>
      <c r="AJ165" s="211">
        <v>0</v>
      </c>
      <c r="AK165" s="211">
        <v>0</v>
      </c>
      <c r="AL165" s="211">
        <v>0</v>
      </c>
      <c r="AM165" s="211">
        <v>0</v>
      </c>
      <c r="AN165" s="211">
        <v>0</v>
      </c>
      <c r="AO165" s="211">
        <v>0</v>
      </c>
      <c r="AP165" s="211">
        <v>0</v>
      </c>
      <c r="AQ165" s="211">
        <v>0</v>
      </c>
      <c r="AR165" s="231"/>
      <c r="AS165" s="211">
        <v>0</v>
      </c>
      <c r="AT165" s="211">
        <v>0</v>
      </c>
      <c r="AU165" s="211">
        <v>0</v>
      </c>
      <c r="AV165" s="211">
        <v>0</v>
      </c>
      <c r="AW165" s="211">
        <v>0</v>
      </c>
      <c r="AX165" s="211">
        <v>0</v>
      </c>
      <c r="AY165" s="211">
        <v>0</v>
      </c>
      <c r="AZ165" s="211">
        <v>0</v>
      </c>
      <c r="BA165" s="211">
        <v>0</v>
      </c>
      <c r="BB165" s="211">
        <v>0</v>
      </c>
      <c r="BC165" s="211">
        <v>0</v>
      </c>
      <c r="BD165" s="211">
        <v>0</v>
      </c>
      <c r="BE165" s="211">
        <v>0</v>
      </c>
      <c r="BF165" s="211">
        <v>0</v>
      </c>
      <c r="BG165" s="211">
        <v>0</v>
      </c>
      <c r="BH165" s="211">
        <v>0</v>
      </c>
      <c r="BI165" s="211">
        <v>0.84999977764695578</v>
      </c>
      <c r="BJ165" s="211">
        <v>0</v>
      </c>
      <c r="BK165" s="211">
        <v>0</v>
      </c>
      <c r="BL165" s="211">
        <v>0</v>
      </c>
      <c r="BM165" s="211">
        <v>0</v>
      </c>
      <c r="BN165" s="211">
        <v>0</v>
      </c>
      <c r="BO165" s="211">
        <v>0</v>
      </c>
      <c r="BP165" s="211">
        <v>0</v>
      </c>
      <c r="BQ165" s="211">
        <v>0</v>
      </c>
      <c r="BR165" s="211">
        <v>0</v>
      </c>
      <c r="BS165" s="211">
        <v>0</v>
      </c>
      <c r="BT165" s="211">
        <v>0</v>
      </c>
      <c r="BU165" s="211">
        <v>0</v>
      </c>
      <c r="BV165" s="211">
        <v>0</v>
      </c>
      <c r="BW165" s="211">
        <v>0</v>
      </c>
      <c r="BX165" s="211">
        <v>0</v>
      </c>
      <c r="BY165" s="211">
        <v>0</v>
      </c>
      <c r="BZ165" s="211">
        <v>0</v>
      </c>
      <c r="CA165" s="211">
        <v>0</v>
      </c>
      <c r="CB165" s="211">
        <v>0</v>
      </c>
      <c r="CC165" s="211">
        <v>0</v>
      </c>
      <c r="CD165" s="211">
        <v>0.15000022235304417</v>
      </c>
      <c r="CE165" s="211">
        <v>0</v>
      </c>
      <c r="CF165" s="211">
        <v>0</v>
      </c>
      <c r="CG165" s="211"/>
      <c r="CH165" s="211"/>
      <c r="CI165" s="211"/>
      <c r="CJ165" s="211"/>
      <c r="CK165" s="211"/>
      <c r="CL165" s="211"/>
      <c r="CM165" s="211"/>
      <c r="CN165" s="211"/>
      <c r="CO165" s="211"/>
      <c r="CP165" s="211"/>
      <c r="CQ165" s="151" t="str">
        <f t="shared" si="11"/>
        <v/>
      </c>
      <c r="CR165" s="147"/>
    </row>
    <row r="166" spans="1:96" x14ac:dyDescent="0.2">
      <c r="A166" s="229"/>
      <c r="B166" s="201">
        <f t="shared" si="12"/>
        <v>157</v>
      </c>
      <c r="C166" s="238" t="s">
        <v>339</v>
      </c>
      <c r="D166" s="212" t="s">
        <v>237</v>
      </c>
      <c r="F166" s="212" t="s">
        <v>10</v>
      </c>
      <c r="G166" s="214"/>
      <c r="H166" s="73"/>
      <c r="I166" s="230">
        <v>286.92712</v>
      </c>
      <c r="J166" s="230"/>
      <c r="K166" s="223"/>
      <c r="L166" s="223"/>
      <c r="M166" s="223"/>
      <c r="N166" s="223"/>
      <c r="O166" s="223"/>
      <c r="P166" s="73"/>
      <c r="Q166" s="215"/>
      <c r="R166" s="215"/>
      <c r="S166" s="215"/>
      <c r="T166" s="215"/>
      <c r="U166" s="215"/>
      <c r="V166" s="215"/>
      <c r="W166" s="215"/>
      <c r="X166" s="74"/>
      <c r="Y166" s="216">
        <v>0.14775030676779524</v>
      </c>
      <c r="Z166" s="216">
        <v>0.20852110459269238</v>
      </c>
      <c r="AA166" s="216">
        <v>0.64372858863951232</v>
      </c>
      <c r="AB166" s="150" t="str">
        <f t="shared" si="10"/>
        <v/>
      </c>
      <c r="AC166" s="217" t="s">
        <v>7</v>
      </c>
      <c r="AD166" s="217" t="s">
        <v>8</v>
      </c>
      <c r="AE166" s="74"/>
      <c r="AF166" s="219">
        <v>3.3371673034392701E-4</v>
      </c>
      <c r="AG166" s="219">
        <v>0</v>
      </c>
      <c r="AH166" s="74"/>
      <c r="AI166" s="211">
        <v>0</v>
      </c>
      <c r="AJ166" s="211">
        <v>0</v>
      </c>
      <c r="AK166" s="211">
        <v>1</v>
      </c>
      <c r="AL166" s="211">
        <v>0</v>
      </c>
      <c r="AM166" s="211">
        <v>0</v>
      </c>
      <c r="AN166" s="211">
        <v>0</v>
      </c>
      <c r="AO166" s="211">
        <v>0</v>
      </c>
      <c r="AP166" s="211">
        <v>0</v>
      </c>
      <c r="AQ166" s="211">
        <v>0</v>
      </c>
      <c r="AR166" s="231"/>
      <c r="AS166" s="211">
        <v>0</v>
      </c>
      <c r="AT166" s="211">
        <v>0</v>
      </c>
      <c r="AU166" s="211">
        <v>0</v>
      </c>
      <c r="AV166" s="211">
        <v>0</v>
      </c>
      <c r="AW166" s="211">
        <v>0</v>
      </c>
      <c r="AX166" s="211">
        <v>0</v>
      </c>
      <c r="AY166" s="211">
        <v>0</v>
      </c>
      <c r="AZ166" s="211">
        <v>0</v>
      </c>
      <c r="BA166" s="211">
        <v>0</v>
      </c>
      <c r="BB166" s="211">
        <v>0</v>
      </c>
      <c r="BC166" s="211">
        <v>0</v>
      </c>
      <c r="BD166" s="211">
        <v>0</v>
      </c>
      <c r="BE166" s="211">
        <v>0</v>
      </c>
      <c r="BF166" s="211">
        <v>0</v>
      </c>
      <c r="BG166" s="211">
        <v>0</v>
      </c>
      <c r="BH166" s="211">
        <v>0</v>
      </c>
      <c r="BI166" s="211">
        <v>0.85036863690236242</v>
      </c>
      <c r="BJ166" s="211">
        <v>0</v>
      </c>
      <c r="BK166" s="211">
        <v>0</v>
      </c>
      <c r="BL166" s="211">
        <v>0</v>
      </c>
      <c r="BM166" s="211">
        <v>0</v>
      </c>
      <c r="BN166" s="211">
        <v>0</v>
      </c>
      <c r="BO166" s="211">
        <v>0</v>
      </c>
      <c r="BP166" s="211">
        <v>0</v>
      </c>
      <c r="BQ166" s="211">
        <v>0</v>
      </c>
      <c r="BR166" s="211">
        <v>0</v>
      </c>
      <c r="BS166" s="211">
        <v>0</v>
      </c>
      <c r="BT166" s="211">
        <v>0</v>
      </c>
      <c r="BU166" s="211">
        <v>0</v>
      </c>
      <c r="BV166" s="211">
        <v>0</v>
      </c>
      <c r="BW166" s="211">
        <v>0</v>
      </c>
      <c r="BX166" s="211">
        <v>0</v>
      </c>
      <c r="BY166" s="211">
        <v>0</v>
      </c>
      <c r="BZ166" s="211">
        <v>0</v>
      </c>
      <c r="CA166" s="211">
        <v>0</v>
      </c>
      <c r="CB166" s="211">
        <v>0</v>
      </c>
      <c r="CC166" s="211">
        <v>0</v>
      </c>
      <c r="CD166" s="211">
        <v>0.14963136309763767</v>
      </c>
      <c r="CE166" s="211">
        <v>0</v>
      </c>
      <c r="CF166" s="211">
        <v>0</v>
      </c>
      <c r="CG166" s="211"/>
      <c r="CH166" s="211"/>
      <c r="CI166" s="211"/>
      <c r="CJ166" s="211"/>
      <c r="CK166" s="211"/>
      <c r="CL166" s="211"/>
      <c r="CM166" s="211"/>
      <c r="CN166" s="211"/>
      <c r="CO166" s="211"/>
      <c r="CP166" s="211"/>
      <c r="CQ166" s="151" t="str">
        <f t="shared" si="11"/>
        <v/>
      </c>
      <c r="CR166" s="147"/>
    </row>
    <row r="167" spans="1:96" x14ac:dyDescent="0.2">
      <c r="A167" s="229"/>
      <c r="B167" s="201">
        <f t="shared" si="12"/>
        <v>158</v>
      </c>
      <c r="C167" s="238" t="s">
        <v>339</v>
      </c>
      <c r="D167" s="212" t="s">
        <v>237</v>
      </c>
      <c r="F167" s="212" t="s">
        <v>9</v>
      </c>
      <c r="G167" s="214"/>
      <c r="H167" s="73"/>
      <c r="I167" s="230">
        <v>998.60802999999999</v>
      </c>
      <c r="J167" s="230"/>
      <c r="K167" s="223"/>
      <c r="L167" s="223"/>
      <c r="M167" s="223"/>
      <c r="N167" s="223"/>
      <c r="O167" s="223"/>
      <c r="P167" s="73"/>
      <c r="Q167" s="215"/>
      <c r="R167" s="215"/>
      <c r="S167" s="215"/>
      <c r="T167" s="215"/>
      <c r="U167" s="215"/>
      <c r="V167" s="215"/>
      <c r="W167" s="215"/>
      <c r="X167" s="74"/>
      <c r="Y167" s="216">
        <v>0.18440297340689316</v>
      </c>
      <c r="Z167" s="216">
        <v>0.25291565099872071</v>
      </c>
      <c r="AA167" s="216">
        <v>0.56268137559438614</v>
      </c>
      <c r="AB167" s="150" t="str">
        <f t="shared" si="10"/>
        <v/>
      </c>
      <c r="AC167" s="217" t="s">
        <v>7</v>
      </c>
      <c r="AD167" s="217" t="s">
        <v>8</v>
      </c>
      <c r="AE167" s="74"/>
      <c r="AF167" s="219">
        <v>1.645956311085175E-3</v>
      </c>
      <c r="AG167" s="219">
        <v>0</v>
      </c>
      <c r="AH167" s="74"/>
      <c r="AI167" s="211">
        <v>1</v>
      </c>
      <c r="AJ167" s="211">
        <v>0</v>
      </c>
      <c r="AK167" s="211">
        <v>0</v>
      </c>
      <c r="AL167" s="211">
        <v>0</v>
      </c>
      <c r="AM167" s="211">
        <v>0</v>
      </c>
      <c r="AN167" s="211">
        <v>0</v>
      </c>
      <c r="AO167" s="211">
        <v>0</v>
      </c>
      <c r="AP167" s="211">
        <v>0</v>
      </c>
      <c r="AQ167" s="211">
        <v>0</v>
      </c>
      <c r="AR167" s="231"/>
      <c r="AS167" s="211">
        <v>0</v>
      </c>
      <c r="AT167" s="211">
        <v>0</v>
      </c>
      <c r="AU167" s="211">
        <v>0</v>
      </c>
      <c r="AV167" s="211">
        <v>0</v>
      </c>
      <c r="AW167" s="211">
        <v>0</v>
      </c>
      <c r="AX167" s="211">
        <v>0</v>
      </c>
      <c r="AY167" s="211">
        <v>0</v>
      </c>
      <c r="AZ167" s="211">
        <v>0</v>
      </c>
      <c r="BA167" s="211">
        <v>0</v>
      </c>
      <c r="BB167" s="211">
        <v>0</v>
      </c>
      <c r="BC167" s="211">
        <v>0</v>
      </c>
      <c r="BD167" s="211">
        <v>0</v>
      </c>
      <c r="BE167" s="211">
        <v>0</v>
      </c>
      <c r="BF167" s="211">
        <v>0.23128962085598476</v>
      </c>
      <c r="BG167" s="211">
        <v>0</v>
      </c>
      <c r="BH167" s="211">
        <v>0</v>
      </c>
      <c r="BI167" s="211">
        <v>0.62028875333894662</v>
      </c>
      <c r="BJ167" s="211">
        <v>0</v>
      </c>
      <c r="BK167" s="211">
        <v>0</v>
      </c>
      <c r="BL167" s="211">
        <v>0</v>
      </c>
      <c r="BM167" s="211">
        <v>0</v>
      </c>
      <c r="BN167" s="211">
        <v>0</v>
      </c>
      <c r="BO167" s="211">
        <v>0</v>
      </c>
      <c r="BP167" s="211">
        <v>0</v>
      </c>
      <c r="BQ167" s="211">
        <v>0</v>
      </c>
      <c r="BR167" s="211">
        <v>0</v>
      </c>
      <c r="BS167" s="211">
        <v>0</v>
      </c>
      <c r="BT167" s="211">
        <v>0</v>
      </c>
      <c r="BU167" s="211">
        <v>0</v>
      </c>
      <c r="BV167" s="211">
        <v>0</v>
      </c>
      <c r="BW167" s="211">
        <v>3.9256153769138033E-2</v>
      </c>
      <c r="BX167" s="211">
        <v>0</v>
      </c>
      <c r="BY167" s="211">
        <v>0</v>
      </c>
      <c r="BZ167" s="211">
        <v>0</v>
      </c>
      <c r="CA167" s="211">
        <v>0</v>
      </c>
      <c r="CB167" s="211">
        <v>0</v>
      </c>
      <c r="CC167" s="211">
        <v>0</v>
      </c>
      <c r="CD167" s="211">
        <v>0.10916547203593038</v>
      </c>
      <c r="CE167" s="211">
        <v>0</v>
      </c>
      <c r="CF167" s="211">
        <v>0</v>
      </c>
      <c r="CG167" s="211"/>
      <c r="CH167" s="211"/>
      <c r="CI167" s="211"/>
      <c r="CJ167" s="211"/>
      <c r="CK167" s="211"/>
      <c r="CL167" s="211"/>
      <c r="CM167" s="211"/>
      <c r="CN167" s="211"/>
      <c r="CO167" s="211"/>
      <c r="CP167" s="211"/>
      <c r="CQ167" s="151" t="str">
        <f t="shared" si="11"/>
        <v/>
      </c>
      <c r="CR167" s="147"/>
    </row>
    <row r="168" spans="1:96" x14ac:dyDescent="0.2">
      <c r="A168" s="229"/>
      <c r="B168" s="201">
        <f t="shared" si="12"/>
        <v>159</v>
      </c>
      <c r="C168" s="238" t="s">
        <v>339</v>
      </c>
      <c r="D168" s="212" t="s">
        <v>237</v>
      </c>
      <c r="F168" s="212" t="s">
        <v>10</v>
      </c>
      <c r="G168" s="214"/>
      <c r="H168" s="73"/>
      <c r="I168" s="230">
        <v>26.581700000000001</v>
      </c>
      <c r="J168" s="230"/>
      <c r="K168" s="223"/>
      <c r="L168" s="223"/>
      <c r="M168" s="223"/>
      <c r="N168" s="223"/>
      <c r="O168" s="223"/>
      <c r="P168" s="73"/>
      <c r="Q168" s="215"/>
      <c r="R168" s="215"/>
      <c r="S168" s="215"/>
      <c r="T168" s="215"/>
      <c r="U168" s="215"/>
      <c r="V168" s="215"/>
      <c r="W168" s="215"/>
      <c r="X168" s="74"/>
      <c r="Y168" s="216">
        <v>0.48913124442755729</v>
      </c>
      <c r="Z168" s="216">
        <v>0.24405925881339419</v>
      </c>
      <c r="AA168" s="216">
        <v>0.26680949675904853</v>
      </c>
      <c r="AB168" s="150" t="str">
        <f t="shared" si="10"/>
        <v/>
      </c>
      <c r="AC168" s="217" t="s">
        <v>7</v>
      </c>
      <c r="AD168" s="217" t="s">
        <v>8</v>
      </c>
      <c r="AE168" s="74"/>
      <c r="AF168" s="219">
        <v>9.5558854004228251E-5</v>
      </c>
      <c r="AG168" s="219">
        <v>0</v>
      </c>
      <c r="AH168" s="74"/>
      <c r="AI168" s="211">
        <v>0</v>
      </c>
      <c r="AJ168" s="211">
        <v>0</v>
      </c>
      <c r="AK168" s="211">
        <v>1</v>
      </c>
      <c r="AL168" s="211">
        <v>0</v>
      </c>
      <c r="AM168" s="211">
        <v>0</v>
      </c>
      <c r="AN168" s="211">
        <v>0</v>
      </c>
      <c r="AO168" s="211">
        <v>0</v>
      </c>
      <c r="AP168" s="211">
        <v>0</v>
      </c>
      <c r="AQ168" s="211">
        <v>0</v>
      </c>
      <c r="AR168" s="231"/>
      <c r="AS168" s="211">
        <v>0</v>
      </c>
      <c r="AT168" s="211">
        <v>0</v>
      </c>
      <c r="AU168" s="211">
        <v>0</v>
      </c>
      <c r="AV168" s="211">
        <v>0</v>
      </c>
      <c r="AW168" s="211">
        <v>0</v>
      </c>
      <c r="AX168" s="211">
        <v>0</v>
      </c>
      <c r="AY168" s="211">
        <v>0</v>
      </c>
      <c r="AZ168" s="211">
        <v>0</v>
      </c>
      <c r="BA168" s="211">
        <v>0</v>
      </c>
      <c r="BB168" s="211">
        <v>0</v>
      </c>
      <c r="BC168" s="211">
        <v>0</v>
      </c>
      <c r="BD168" s="211">
        <v>0</v>
      </c>
      <c r="BE168" s="211">
        <v>0</v>
      </c>
      <c r="BF168" s="211">
        <v>0</v>
      </c>
      <c r="BG168" s="211">
        <v>0</v>
      </c>
      <c r="BH168" s="211">
        <v>0</v>
      </c>
      <c r="BI168" s="211">
        <v>0.84999884727090047</v>
      </c>
      <c r="BJ168" s="211">
        <v>0</v>
      </c>
      <c r="BK168" s="211">
        <v>0</v>
      </c>
      <c r="BL168" s="211">
        <v>0</v>
      </c>
      <c r="BM168" s="211">
        <v>0</v>
      </c>
      <c r="BN168" s="211">
        <v>0</v>
      </c>
      <c r="BO168" s="211">
        <v>0</v>
      </c>
      <c r="BP168" s="211">
        <v>0</v>
      </c>
      <c r="BQ168" s="211">
        <v>0</v>
      </c>
      <c r="BR168" s="211">
        <v>0</v>
      </c>
      <c r="BS168" s="211">
        <v>0</v>
      </c>
      <c r="BT168" s="211">
        <v>0</v>
      </c>
      <c r="BU168" s="211">
        <v>0</v>
      </c>
      <c r="BV168" s="211">
        <v>0</v>
      </c>
      <c r="BW168" s="211">
        <v>0</v>
      </c>
      <c r="BX168" s="211">
        <v>0</v>
      </c>
      <c r="BY168" s="211">
        <v>0</v>
      </c>
      <c r="BZ168" s="211">
        <v>0</v>
      </c>
      <c r="CA168" s="211">
        <v>0</v>
      </c>
      <c r="CB168" s="211">
        <v>0</v>
      </c>
      <c r="CC168" s="211">
        <v>0</v>
      </c>
      <c r="CD168" s="211">
        <v>0.15000115272909956</v>
      </c>
      <c r="CE168" s="211">
        <v>0</v>
      </c>
      <c r="CF168" s="211">
        <v>0</v>
      </c>
      <c r="CG168" s="211"/>
      <c r="CH168" s="211"/>
      <c r="CI168" s="211"/>
      <c r="CJ168" s="211"/>
      <c r="CK168" s="211"/>
      <c r="CL168" s="211"/>
      <c r="CM168" s="211"/>
      <c r="CN168" s="211"/>
      <c r="CO168" s="211"/>
      <c r="CP168" s="211"/>
      <c r="CQ168" s="151" t="str">
        <f t="shared" si="11"/>
        <v/>
      </c>
      <c r="CR168" s="147"/>
    </row>
    <row r="169" spans="1:96" x14ac:dyDescent="0.2">
      <c r="A169" s="229"/>
      <c r="B169" s="201">
        <f t="shared" si="12"/>
        <v>160</v>
      </c>
      <c r="C169" s="238" t="s">
        <v>339</v>
      </c>
      <c r="D169" s="212" t="s">
        <v>237</v>
      </c>
      <c r="F169" s="212" t="s">
        <v>9</v>
      </c>
      <c r="G169" s="214"/>
      <c r="H169" s="73"/>
      <c r="I169" s="230">
        <v>982.84222</v>
      </c>
      <c r="J169" s="230"/>
      <c r="K169" s="223"/>
      <c r="L169" s="223"/>
      <c r="M169" s="223"/>
      <c r="N169" s="223"/>
      <c r="O169" s="223"/>
      <c r="P169" s="73"/>
      <c r="Q169" s="215"/>
      <c r="R169" s="215"/>
      <c r="S169" s="215"/>
      <c r="T169" s="215"/>
      <c r="U169" s="215"/>
      <c r="V169" s="215"/>
      <c r="W169" s="215"/>
      <c r="X169" s="74"/>
      <c r="Y169" s="216">
        <v>0.18898994794912249</v>
      </c>
      <c r="Z169" s="216">
        <v>0.52935671607595369</v>
      </c>
      <c r="AA169" s="216">
        <v>0.28165333597492387</v>
      </c>
      <c r="AB169" s="150" t="str">
        <f t="shared" si="10"/>
        <v/>
      </c>
      <c r="AC169" s="217" t="s">
        <v>7</v>
      </c>
      <c r="AD169" s="217" t="s">
        <v>8</v>
      </c>
      <c r="AE169" s="74"/>
      <c r="AF169" s="219">
        <v>1.3484358030373313E-3</v>
      </c>
      <c r="AG169" s="219">
        <v>0</v>
      </c>
      <c r="AH169" s="74"/>
      <c r="AI169" s="211">
        <v>1</v>
      </c>
      <c r="AJ169" s="211">
        <v>0</v>
      </c>
      <c r="AK169" s="211">
        <v>0</v>
      </c>
      <c r="AL169" s="211">
        <v>0</v>
      </c>
      <c r="AM169" s="211">
        <v>0</v>
      </c>
      <c r="AN169" s="211">
        <v>0</v>
      </c>
      <c r="AO169" s="211">
        <v>0</v>
      </c>
      <c r="AP169" s="211">
        <v>0</v>
      </c>
      <c r="AQ169" s="211">
        <v>0</v>
      </c>
      <c r="AR169" s="231"/>
      <c r="AS169" s="211">
        <v>0</v>
      </c>
      <c r="AT169" s="211">
        <v>0</v>
      </c>
      <c r="AU169" s="211">
        <v>0</v>
      </c>
      <c r="AV169" s="211">
        <v>0</v>
      </c>
      <c r="AW169" s="211">
        <v>0</v>
      </c>
      <c r="AX169" s="211">
        <v>0</v>
      </c>
      <c r="AY169" s="211">
        <v>0</v>
      </c>
      <c r="AZ169" s="211">
        <v>0</v>
      </c>
      <c r="BA169" s="211">
        <v>0</v>
      </c>
      <c r="BB169" s="211">
        <v>0</v>
      </c>
      <c r="BC169" s="211">
        <v>0</v>
      </c>
      <c r="BD169" s="211">
        <v>0</v>
      </c>
      <c r="BE169" s="211">
        <v>0</v>
      </c>
      <c r="BF169" s="211">
        <v>0</v>
      </c>
      <c r="BG169" s="211">
        <v>0</v>
      </c>
      <c r="BH169" s="211">
        <v>0</v>
      </c>
      <c r="BI169" s="211">
        <v>0.85302066278378907</v>
      </c>
      <c r="BJ169" s="211">
        <v>0</v>
      </c>
      <c r="BK169" s="211">
        <v>0</v>
      </c>
      <c r="BL169" s="211">
        <v>0</v>
      </c>
      <c r="BM169" s="211">
        <v>0</v>
      </c>
      <c r="BN169" s="211">
        <v>0</v>
      </c>
      <c r="BO169" s="211">
        <v>0</v>
      </c>
      <c r="BP169" s="211">
        <v>0</v>
      </c>
      <c r="BQ169" s="211">
        <v>0</v>
      </c>
      <c r="BR169" s="211">
        <v>0</v>
      </c>
      <c r="BS169" s="211">
        <v>0</v>
      </c>
      <c r="BT169" s="211">
        <v>0</v>
      </c>
      <c r="BU169" s="211">
        <v>0</v>
      </c>
      <c r="BV169" s="211">
        <v>0</v>
      </c>
      <c r="BW169" s="211">
        <v>0</v>
      </c>
      <c r="BX169" s="211">
        <v>0</v>
      </c>
      <c r="BY169" s="211">
        <v>0</v>
      </c>
      <c r="BZ169" s="211">
        <v>0</v>
      </c>
      <c r="CA169" s="211">
        <v>0</v>
      </c>
      <c r="CB169" s="211">
        <v>0</v>
      </c>
      <c r="CC169" s="211">
        <v>0</v>
      </c>
      <c r="CD169" s="211">
        <v>0.14697933721621104</v>
      </c>
      <c r="CE169" s="211">
        <v>0</v>
      </c>
      <c r="CF169" s="211">
        <v>0</v>
      </c>
      <c r="CG169" s="211"/>
      <c r="CH169" s="211"/>
      <c r="CI169" s="211"/>
      <c r="CJ169" s="211"/>
      <c r="CK169" s="211"/>
      <c r="CL169" s="211"/>
      <c r="CM169" s="211"/>
      <c r="CN169" s="211"/>
      <c r="CO169" s="211"/>
      <c r="CP169" s="211"/>
      <c r="CQ169" s="151" t="str">
        <f t="shared" si="11"/>
        <v/>
      </c>
      <c r="CR169" s="147"/>
    </row>
    <row r="170" spans="1:96" x14ac:dyDescent="0.2">
      <c r="A170" s="229"/>
      <c r="B170" s="201">
        <f t="shared" si="12"/>
        <v>161</v>
      </c>
      <c r="C170" s="238" t="s">
        <v>447</v>
      </c>
      <c r="D170" s="212" t="s">
        <v>448</v>
      </c>
      <c r="F170" s="212" t="s">
        <v>10</v>
      </c>
      <c r="G170" s="214"/>
      <c r="H170" s="73"/>
      <c r="I170" s="230">
        <v>915.25699999999995</v>
      </c>
      <c r="J170" s="230"/>
      <c r="K170" s="223"/>
      <c r="L170" s="223"/>
      <c r="M170" s="223"/>
      <c r="N170" s="223"/>
      <c r="O170" s="223"/>
      <c r="P170" s="73"/>
      <c r="Q170" s="215"/>
      <c r="R170" s="215"/>
      <c r="S170" s="215"/>
      <c r="T170" s="215"/>
      <c r="U170" s="215"/>
      <c r="V170" s="215"/>
      <c r="W170" s="215"/>
      <c r="X170" s="74"/>
      <c r="Y170" s="216">
        <v>0.41078855447158558</v>
      </c>
      <c r="Z170" s="216">
        <v>4.2380981516666902E-2</v>
      </c>
      <c r="AA170" s="216">
        <v>0.54683046401174751</v>
      </c>
      <c r="AB170" s="150" t="str">
        <f t="shared" si="10"/>
        <v/>
      </c>
      <c r="AC170" s="217" t="s">
        <v>7</v>
      </c>
      <c r="AD170" s="217" t="s">
        <v>8</v>
      </c>
      <c r="AE170" s="74"/>
      <c r="AF170" s="219">
        <v>1.9488615350823052E-3</v>
      </c>
      <c r="AG170" s="219">
        <v>0</v>
      </c>
      <c r="AH170" s="74"/>
      <c r="AI170" s="211">
        <v>0</v>
      </c>
      <c r="AJ170" s="211">
        <v>0</v>
      </c>
      <c r="AK170" s="211">
        <v>1</v>
      </c>
      <c r="AL170" s="211">
        <v>0</v>
      </c>
      <c r="AM170" s="211">
        <v>0</v>
      </c>
      <c r="AN170" s="211">
        <v>0</v>
      </c>
      <c r="AO170" s="211">
        <v>0</v>
      </c>
      <c r="AP170" s="211">
        <v>0</v>
      </c>
      <c r="AQ170" s="211">
        <v>0</v>
      </c>
      <c r="AR170" s="231"/>
      <c r="AS170" s="211">
        <v>0</v>
      </c>
      <c r="AT170" s="211">
        <v>0</v>
      </c>
      <c r="AU170" s="211">
        <v>0</v>
      </c>
      <c r="AV170" s="211">
        <v>0</v>
      </c>
      <c r="AW170" s="211">
        <v>0</v>
      </c>
      <c r="AX170" s="211">
        <v>0</v>
      </c>
      <c r="AY170" s="211">
        <v>0</v>
      </c>
      <c r="AZ170" s="211">
        <v>0</v>
      </c>
      <c r="BA170" s="211">
        <v>0</v>
      </c>
      <c r="BB170" s="211">
        <v>0</v>
      </c>
      <c r="BC170" s="211">
        <v>0</v>
      </c>
      <c r="BD170" s="211">
        <v>0</v>
      </c>
      <c r="BE170" s="211">
        <v>0</v>
      </c>
      <c r="BF170" s="211">
        <v>1</v>
      </c>
      <c r="BG170" s="211">
        <v>0</v>
      </c>
      <c r="BH170" s="211">
        <v>0</v>
      </c>
      <c r="BI170" s="211">
        <v>0</v>
      </c>
      <c r="BJ170" s="211">
        <v>0</v>
      </c>
      <c r="BK170" s="211">
        <v>0</v>
      </c>
      <c r="BL170" s="211">
        <v>0</v>
      </c>
      <c r="BM170" s="211">
        <v>0</v>
      </c>
      <c r="BN170" s="211">
        <v>0</v>
      </c>
      <c r="BO170" s="211">
        <v>0</v>
      </c>
      <c r="BP170" s="211">
        <v>0</v>
      </c>
      <c r="BQ170" s="211">
        <v>0</v>
      </c>
      <c r="BR170" s="211">
        <v>0</v>
      </c>
      <c r="BS170" s="211">
        <v>0</v>
      </c>
      <c r="BT170" s="211">
        <v>0</v>
      </c>
      <c r="BU170" s="211">
        <v>0</v>
      </c>
      <c r="BV170" s="211">
        <v>0</v>
      </c>
      <c r="BW170" s="211">
        <v>0</v>
      </c>
      <c r="BX170" s="211">
        <v>0</v>
      </c>
      <c r="BY170" s="211">
        <v>0</v>
      </c>
      <c r="BZ170" s="211">
        <v>0</v>
      </c>
      <c r="CA170" s="211">
        <v>0</v>
      </c>
      <c r="CB170" s="211">
        <v>0</v>
      </c>
      <c r="CC170" s="211">
        <v>0</v>
      </c>
      <c r="CD170" s="211">
        <v>0</v>
      </c>
      <c r="CE170" s="211">
        <v>0</v>
      </c>
      <c r="CF170" s="211">
        <v>0</v>
      </c>
      <c r="CG170" s="211"/>
      <c r="CH170" s="211"/>
      <c r="CI170" s="211"/>
      <c r="CJ170" s="211"/>
      <c r="CK170" s="211"/>
      <c r="CL170" s="211"/>
      <c r="CM170" s="211"/>
      <c r="CN170" s="211"/>
      <c r="CO170" s="211"/>
      <c r="CP170" s="211"/>
      <c r="CQ170" s="151" t="str">
        <f t="shared" si="11"/>
        <v/>
      </c>
      <c r="CR170" s="147"/>
    </row>
    <row r="171" spans="1:96" x14ac:dyDescent="0.2">
      <c r="A171" s="229"/>
      <c r="B171" s="201">
        <f t="shared" si="12"/>
        <v>162</v>
      </c>
      <c r="C171" s="238" t="s">
        <v>447</v>
      </c>
      <c r="D171" s="212" t="s">
        <v>448</v>
      </c>
      <c r="F171" s="212" t="s">
        <v>9</v>
      </c>
      <c r="G171" s="214"/>
      <c r="H171" s="73"/>
      <c r="I171" s="230">
        <v>2381.0484100000003</v>
      </c>
      <c r="J171" s="230"/>
      <c r="K171" s="223"/>
      <c r="L171" s="223"/>
      <c r="M171" s="223"/>
      <c r="N171" s="223"/>
      <c r="O171" s="223"/>
      <c r="P171" s="73"/>
      <c r="Q171" s="215"/>
      <c r="R171" s="215"/>
      <c r="S171" s="215"/>
      <c r="T171" s="215"/>
      <c r="U171" s="215"/>
      <c r="V171" s="215"/>
      <c r="W171" s="215"/>
      <c r="X171" s="74"/>
      <c r="Y171" s="216">
        <v>0.42994333743932572</v>
      </c>
      <c r="Z171" s="216">
        <v>0.35983804294008453</v>
      </c>
      <c r="AA171" s="216">
        <v>0.21021861962058971</v>
      </c>
      <c r="AB171" s="150" t="str">
        <f t="shared" si="10"/>
        <v/>
      </c>
      <c r="AC171" s="217" t="s">
        <v>7</v>
      </c>
      <c r="AD171" s="217" t="s">
        <v>8</v>
      </c>
      <c r="AE171" s="74"/>
      <c r="AF171" s="219">
        <v>5.1850276003307738E-3</v>
      </c>
      <c r="AG171" s="219">
        <v>0</v>
      </c>
      <c r="AH171" s="74"/>
      <c r="AI171" s="211">
        <v>1</v>
      </c>
      <c r="AJ171" s="211">
        <v>0</v>
      </c>
      <c r="AK171" s="211">
        <v>0</v>
      </c>
      <c r="AL171" s="211">
        <v>0</v>
      </c>
      <c r="AM171" s="211">
        <v>0</v>
      </c>
      <c r="AN171" s="211">
        <v>0</v>
      </c>
      <c r="AO171" s="211">
        <v>0</v>
      </c>
      <c r="AP171" s="211">
        <v>0</v>
      </c>
      <c r="AQ171" s="211">
        <v>0</v>
      </c>
      <c r="AR171" s="231"/>
      <c r="AS171" s="211">
        <v>0</v>
      </c>
      <c r="AT171" s="211">
        <v>0</v>
      </c>
      <c r="AU171" s="211">
        <v>0</v>
      </c>
      <c r="AV171" s="211">
        <v>0</v>
      </c>
      <c r="AW171" s="211">
        <v>0</v>
      </c>
      <c r="AX171" s="211">
        <v>0</v>
      </c>
      <c r="AY171" s="211">
        <v>0</v>
      </c>
      <c r="AZ171" s="211">
        <v>0</v>
      </c>
      <c r="BA171" s="211">
        <v>0</v>
      </c>
      <c r="BB171" s="211">
        <v>0</v>
      </c>
      <c r="BC171" s="211">
        <v>0</v>
      </c>
      <c r="BD171" s="211">
        <v>0</v>
      </c>
      <c r="BE171" s="211">
        <v>8.2443900188859456E-3</v>
      </c>
      <c r="BF171" s="211">
        <v>0.99175560998111401</v>
      </c>
      <c r="BG171" s="211">
        <v>0</v>
      </c>
      <c r="BH171" s="211">
        <v>0</v>
      </c>
      <c r="BI171" s="211">
        <v>0</v>
      </c>
      <c r="BJ171" s="211">
        <v>0</v>
      </c>
      <c r="BK171" s="211">
        <v>0</v>
      </c>
      <c r="BL171" s="211">
        <v>0</v>
      </c>
      <c r="BM171" s="211">
        <v>0</v>
      </c>
      <c r="BN171" s="211">
        <v>0</v>
      </c>
      <c r="BO171" s="211">
        <v>0</v>
      </c>
      <c r="BP171" s="211">
        <v>0</v>
      </c>
      <c r="BQ171" s="211">
        <v>0</v>
      </c>
      <c r="BR171" s="211">
        <v>0</v>
      </c>
      <c r="BS171" s="211">
        <v>0</v>
      </c>
      <c r="BT171" s="211">
        <v>0</v>
      </c>
      <c r="BU171" s="211">
        <v>0</v>
      </c>
      <c r="BV171" s="211">
        <v>0</v>
      </c>
      <c r="BW171" s="211">
        <v>0</v>
      </c>
      <c r="BX171" s="211">
        <v>0</v>
      </c>
      <c r="BY171" s="211">
        <v>0</v>
      </c>
      <c r="BZ171" s="211">
        <v>0</v>
      </c>
      <c r="CA171" s="211">
        <v>0</v>
      </c>
      <c r="CB171" s="211">
        <v>0</v>
      </c>
      <c r="CC171" s="211">
        <v>0</v>
      </c>
      <c r="CD171" s="211">
        <v>0</v>
      </c>
      <c r="CE171" s="211">
        <v>0</v>
      </c>
      <c r="CF171" s="211">
        <v>0</v>
      </c>
      <c r="CG171" s="211"/>
      <c r="CH171" s="211"/>
      <c r="CI171" s="211"/>
      <c r="CJ171" s="211"/>
      <c r="CK171" s="211"/>
      <c r="CL171" s="211"/>
      <c r="CM171" s="211"/>
      <c r="CN171" s="211"/>
      <c r="CO171" s="211"/>
      <c r="CP171" s="211"/>
      <c r="CQ171" s="151" t="str">
        <f t="shared" si="11"/>
        <v/>
      </c>
      <c r="CR171" s="147"/>
    </row>
    <row r="172" spans="1:96" x14ac:dyDescent="0.2">
      <c r="A172" s="229"/>
      <c r="B172" s="201">
        <f t="shared" si="12"/>
        <v>163</v>
      </c>
      <c r="C172" s="238" t="s">
        <v>447</v>
      </c>
      <c r="D172" s="212" t="s">
        <v>448</v>
      </c>
      <c r="F172" s="212" t="s">
        <v>10</v>
      </c>
      <c r="G172" s="214"/>
      <c r="H172" s="73"/>
      <c r="I172" s="230">
        <v>108.53492999999999</v>
      </c>
      <c r="J172" s="230"/>
      <c r="K172" s="223"/>
      <c r="L172" s="223"/>
      <c r="M172" s="223"/>
      <c r="N172" s="223"/>
      <c r="O172" s="223"/>
      <c r="P172" s="73"/>
      <c r="Q172" s="215"/>
      <c r="R172" s="215"/>
      <c r="S172" s="215"/>
      <c r="T172" s="215"/>
      <c r="U172" s="215"/>
      <c r="V172" s="215"/>
      <c r="W172" s="215"/>
      <c r="X172" s="74"/>
      <c r="Y172" s="216">
        <v>0.67487720312714072</v>
      </c>
      <c r="Z172" s="216">
        <v>6.5054632642228633E-2</v>
      </c>
      <c r="AA172" s="216">
        <v>0.26006816423063067</v>
      </c>
      <c r="AB172" s="150" t="str">
        <f t="shared" si="10"/>
        <v/>
      </c>
      <c r="AC172" s="217" t="s">
        <v>7</v>
      </c>
      <c r="AD172" s="217" t="s">
        <v>8</v>
      </c>
      <c r="AE172" s="74"/>
      <c r="AF172" s="219">
        <v>4.1031770841361379E-4</v>
      </c>
      <c r="AG172" s="219">
        <v>0</v>
      </c>
      <c r="AH172" s="74"/>
      <c r="AI172" s="211">
        <v>0</v>
      </c>
      <c r="AJ172" s="211">
        <v>0</v>
      </c>
      <c r="AK172" s="211">
        <v>1</v>
      </c>
      <c r="AL172" s="211">
        <v>0</v>
      </c>
      <c r="AM172" s="211">
        <v>0</v>
      </c>
      <c r="AN172" s="211">
        <v>0</v>
      </c>
      <c r="AO172" s="211">
        <v>0</v>
      </c>
      <c r="AP172" s="211">
        <v>0</v>
      </c>
      <c r="AQ172" s="211">
        <v>0</v>
      </c>
      <c r="AR172" s="231"/>
      <c r="AS172" s="211">
        <v>0</v>
      </c>
      <c r="AT172" s="211">
        <v>0</v>
      </c>
      <c r="AU172" s="211">
        <v>0</v>
      </c>
      <c r="AV172" s="211">
        <v>0</v>
      </c>
      <c r="AW172" s="211">
        <v>0</v>
      </c>
      <c r="AX172" s="211">
        <v>0</v>
      </c>
      <c r="AY172" s="211">
        <v>0</v>
      </c>
      <c r="AZ172" s="211">
        <v>0</v>
      </c>
      <c r="BA172" s="211">
        <v>0</v>
      </c>
      <c r="BB172" s="211">
        <v>0.76441732834141696</v>
      </c>
      <c r="BC172" s="211">
        <v>0</v>
      </c>
      <c r="BD172" s="211">
        <v>0</v>
      </c>
      <c r="BE172" s="211">
        <v>0</v>
      </c>
      <c r="BF172" s="211">
        <v>0.20152875818642568</v>
      </c>
      <c r="BG172" s="211">
        <v>0</v>
      </c>
      <c r="BH172" s="211">
        <v>0</v>
      </c>
      <c r="BI172" s="211">
        <v>0</v>
      </c>
      <c r="BJ172" s="211">
        <v>0</v>
      </c>
      <c r="BK172" s="211">
        <v>0</v>
      </c>
      <c r="BL172" s="211">
        <v>0</v>
      </c>
      <c r="BM172" s="211">
        <v>0</v>
      </c>
      <c r="BN172" s="211">
        <v>0</v>
      </c>
      <c r="BO172" s="211">
        <v>0</v>
      </c>
      <c r="BP172" s="211">
        <v>0</v>
      </c>
      <c r="BQ172" s="211">
        <v>0</v>
      </c>
      <c r="BR172" s="211">
        <v>0</v>
      </c>
      <c r="BS172" s="211">
        <v>0</v>
      </c>
      <c r="BT172" s="211">
        <v>0</v>
      </c>
      <c r="BU172" s="211">
        <v>0</v>
      </c>
      <c r="BV172" s="211">
        <v>0</v>
      </c>
      <c r="BW172" s="211">
        <v>3.4053913472157249E-2</v>
      </c>
      <c r="BX172" s="211">
        <v>0</v>
      </c>
      <c r="BY172" s="211">
        <v>0</v>
      </c>
      <c r="BZ172" s="211">
        <v>0</v>
      </c>
      <c r="CA172" s="211">
        <v>0</v>
      </c>
      <c r="CB172" s="211">
        <v>0</v>
      </c>
      <c r="CC172" s="211">
        <v>0</v>
      </c>
      <c r="CD172" s="211">
        <v>0</v>
      </c>
      <c r="CE172" s="211">
        <v>0</v>
      </c>
      <c r="CF172" s="211">
        <v>0</v>
      </c>
      <c r="CG172" s="211"/>
      <c r="CH172" s="211"/>
      <c r="CI172" s="211"/>
      <c r="CJ172" s="211"/>
      <c r="CK172" s="211"/>
      <c r="CL172" s="211"/>
      <c r="CM172" s="211"/>
      <c r="CN172" s="211"/>
      <c r="CO172" s="211"/>
      <c r="CP172" s="211"/>
      <c r="CQ172" s="151" t="str">
        <f t="shared" si="11"/>
        <v/>
      </c>
      <c r="CR172" s="147"/>
    </row>
    <row r="173" spans="1:96" x14ac:dyDescent="0.2">
      <c r="A173" s="229"/>
      <c r="B173" s="201">
        <f t="shared" si="12"/>
        <v>164</v>
      </c>
      <c r="C173" s="238" t="s">
        <v>447</v>
      </c>
      <c r="D173" s="212" t="s">
        <v>448</v>
      </c>
      <c r="F173" s="212" t="s">
        <v>9</v>
      </c>
      <c r="G173" s="214"/>
      <c r="H173" s="73"/>
      <c r="I173" s="230">
        <v>9650.7919499999989</v>
      </c>
      <c r="J173" s="230"/>
      <c r="K173" s="223"/>
      <c r="L173" s="223"/>
      <c r="M173" s="223"/>
      <c r="N173" s="223"/>
      <c r="O173" s="223"/>
      <c r="P173" s="73"/>
      <c r="Q173" s="215"/>
      <c r="R173" s="215"/>
      <c r="S173" s="215"/>
      <c r="T173" s="215"/>
      <c r="U173" s="215"/>
      <c r="V173" s="215"/>
      <c r="W173" s="215"/>
      <c r="X173" s="74"/>
      <c r="Y173" s="216">
        <v>0.26563303646805897</v>
      </c>
      <c r="Z173" s="216">
        <v>0.63853278175787431</v>
      </c>
      <c r="AA173" s="216">
        <v>9.583418177406676E-2</v>
      </c>
      <c r="AB173" s="150" t="str">
        <f t="shared" si="10"/>
        <v/>
      </c>
      <c r="AC173" s="217" t="s">
        <v>7</v>
      </c>
      <c r="AD173" s="217" t="s">
        <v>8</v>
      </c>
      <c r="AE173" s="74"/>
      <c r="AF173" s="219">
        <v>1.2537942394461016E-2</v>
      </c>
      <c r="AG173" s="219">
        <v>0</v>
      </c>
      <c r="AH173" s="74"/>
      <c r="AI173" s="211">
        <v>1</v>
      </c>
      <c r="AJ173" s="211">
        <v>0</v>
      </c>
      <c r="AK173" s="211">
        <v>0</v>
      </c>
      <c r="AL173" s="211">
        <v>0</v>
      </c>
      <c r="AM173" s="211">
        <v>0</v>
      </c>
      <c r="AN173" s="211">
        <v>0</v>
      </c>
      <c r="AO173" s="211">
        <v>0</v>
      </c>
      <c r="AP173" s="211">
        <v>0</v>
      </c>
      <c r="AQ173" s="211">
        <v>0</v>
      </c>
      <c r="AR173" s="231"/>
      <c r="AS173" s="211">
        <v>4.407186448932285E-3</v>
      </c>
      <c r="AT173" s="211">
        <v>0</v>
      </c>
      <c r="AU173" s="211">
        <v>0</v>
      </c>
      <c r="AV173" s="211">
        <v>0</v>
      </c>
      <c r="AW173" s="211">
        <v>7.795587157463796E-3</v>
      </c>
      <c r="AX173" s="211">
        <v>0</v>
      </c>
      <c r="AY173" s="211">
        <v>0</v>
      </c>
      <c r="AZ173" s="211">
        <v>0</v>
      </c>
      <c r="BA173" s="211">
        <v>0</v>
      </c>
      <c r="BB173" s="211">
        <v>7.0160286225906615E-2</v>
      </c>
      <c r="BC173" s="211">
        <v>0</v>
      </c>
      <c r="BD173" s="211">
        <v>0</v>
      </c>
      <c r="BE173" s="211">
        <v>1.2630385090653069E-2</v>
      </c>
      <c r="BF173" s="211">
        <v>0.55926986603819284</v>
      </c>
      <c r="BG173" s="211">
        <v>0</v>
      </c>
      <c r="BH173" s="211">
        <v>0</v>
      </c>
      <c r="BI173" s="211">
        <v>0.2885896441118932</v>
      </c>
      <c r="BJ173" s="211">
        <v>0</v>
      </c>
      <c r="BK173" s="211">
        <v>0</v>
      </c>
      <c r="BL173" s="211">
        <v>0</v>
      </c>
      <c r="BM173" s="211">
        <v>0</v>
      </c>
      <c r="BN173" s="211">
        <v>0</v>
      </c>
      <c r="BO173" s="211">
        <v>0</v>
      </c>
      <c r="BP173" s="211">
        <v>7.4800673455123544E-4</v>
      </c>
      <c r="BQ173" s="211">
        <v>0</v>
      </c>
      <c r="BR173" s="211">
        <v>0</v>
      </c>
      <c r="BS173" s="211">
        <v>0</v>
      </c>
      <c r="BT173" s="211">
        <v>0</v>
      </c>
      <c r="BU173" s="211">
        <v>0</v>
      </c>
      <c r="BV173" s="211">
        <v>0</v>
      </c>
      <c r="BW173" s="211">
        <v>7.4174535496184133E-3</v>
      </c>
      <c r="BX173" s="211">
        <v>0</v>
      </c>
      <c r="BY173" s="211">
        <v>0</v>
      </c>
      <c r="BZ173" s="211">
        <v>0</v>
      </c>
      <c r="CA173" s="211">
        <v>0</v>
      </c>
      <c r="CB173" s="211">
        <v>0</v>
      </c>
      <c r="CC173" s="211">
        <v>0</v>
      </c>
      <c r="CD173" s="211">
        <v>4.8981584642788484E-2</v>
      </c>
      <c r="CE173" s="211">
        <v>0</v>
      </c>
      <c r="CF173" s="211">
        <v>0</v>
      </c>
      <c r="CG173" s="211"/>
      <c r="CH173" s="211"/>
      <c r="CI173" s="211"/>
      <c r="CJ173" s="211"/>
      <c r="CK173" s="211"/>
      <c r="CL173" s="211"/>
      <c r="CM173" s="211"/>
      <c r="CN173" s="211"/>
      <c r="CO173" s="211"/>
      <c r="CP173" s="211"/>
      <c r="CQ173" s="151" t="str">
        <f t="shared" si="11"/>
        <v/>
      </c>
      <c r="CR173" s="147"/>
    </row>
    <row r="174" spans="1:96" x14ac:dyDescent="0.2">
      <c r="A174" s="229"/>
      <c r="B174" s="201">
        <f t="shared" si="12"/>
        <v>165</v>
      </c>
      <c r="C174" s="238" t="s">
        <v>378</v>
      </c>
      <c r="D174" s="212" t="s">
        <v>238</v>
      </c>
      <c r="F174" s="212" t="s">
        <v>10</v>
      </c>
      <c r="G174" s="214"/>
      <c r="H174" s="73"/>
      <c r="I174" s="230">
        <v>1264.85969</v>
      </c>
      <c r="J174" s="230"/>
      <c r="K174" s="223"/>
      <c r="L174" s="223"/>
      <c r="M174" s="223"/>
      <c r="N174" s="223"/>
      <c r="O174" s="223"/>
      <c r="P174" s="73"/>
      <c r="Q174" s="215"/>
      <c r="R174" s="215"/>
      <c r="S174" s="215"/>
      <c r="T174" s="215"/>
      <c r="U174" s="215"/>
      <c r="V174" s="215"/>
      <c r="W174" s="215"/>
      <c r="X174" s="74"/>
      <c r="Y174" s="216">
        <v>0.53224880618972059</v>
      </c>
      <c r="Z174" s="216">
        <v>0.14501545226727874</v>
      </c>
      <c r="AA174" s="216">
        <v>0.32273574154300072</v>
      </c>
      <c r="AB174" s="150" t="str">
        <f t="shared" si="10"/>
        <v/>
      </c>
      <c r="AC174" s="217" t="s">
        <v>7</v>
      </c>
      <c r="AD174" s="217" t="s">
        <v>8</v>
      </c>
      <c r="AE174" s="74"/>
      <c r="AF174" s="219">
        <v>4.4130360101427612E-3</v>
      </c>
      <c r="AG174" s="219">
        <v>0</v>
      </c>
      <c r="AH174" s="74"/>
      <c r="AI174" s="211">
        <v>0</v>
      </c>
      <c r="AJ174" s="211">
        <v>0</v>
      </c>
      <c r="AK174" s="211">
        <v>1</v>
      </c>
      <c r="AL174" s="211">
        <v>0</v>
      </c>
      <c r="AM174" s="211">
        <v>0</v>
      </c>
      <c r="AN174" s="211">
        <v>0</v>
      </c>
      <c r="AO174" s="211">
        <v>0</v>
      </c>
      <c r="AP174" s="211">
        <v>0</v>
      </c>
      <c r="AQ174" s="211">
        <v>0</v>
      </c>
      <c r="AR174" s="231"/>
      <c r="AS174" s="211">
        <v>0</v>
      </c>
      <c r="AT174" s="211">
        <v>0</v>
      </c>
      <c r="AU174" s="211">
        <v>0</v>
      </c>
      <c r="AV174" s="211">
        <v>0</v>
      </c>
      <c r="AW174" s="211">
        <v>0.94341167197320475</v>
      </c>
      <c r="AX174" s="211">
        <v>0</v>
      </c>
      <c r="AY174" s="211">
        <v>0</v>
      </c>
      <c r="AZ174" s="211">
        <v>0</v>
      </c>
      <c r="BA174" s="211">
        <v>0</v>
      </c>
      <c r="BB174" s="211">
        <v>5.6588328026795226E-2</v>
      </c>
      <c r="BC174" s="211">
        <v>0</v>
      </c>
      <c r="BD174" s="211">
        <v>0</v>
      </c>
      <c r="BE174" s="211">
        <v>0</v>
      </c>
      <c r="BF174" s="211">
        <v>0</v>
      </c>
      <c r="BG174" s="211">
        <v>0</v>
      </c>
      <c r="BH174" s="211">
        <v>0</v>
      </c>
      <c r="BI174" s="211">
        <v>0</v>
      </c>
      <c r="BJ174" s="211">
        <v>0</v>
      </c>
      <c r="BK174" s="211">
        <v>0</v>
      </c>
      <c r="BL174" s="211">
        <v>0</v>
      </c>
      <c r="BM174" s="211">
        <v>0</v>
      </c>
      <c r="BN174" s="211">
        <v>0</v>
      </c>
      <c r="BO174" s="211">
        <v>0</v>
      </c>
      <c r="BP174" s="211">
        <v>0</v>
      </c>
      <c r="BQ174" s="211">
        <v>0</v>
      </c>
      <c r="BR174" s="211">
        <v>0</v>
      </c>
      <c r="BS174" s="211">
        <v>0</v>
      </c>
      <c r="BT174" s="211">
        <v>0</v>
      </c>
      <c r="BU174" s="211">
        <v>0</v>
      </c>
      <c r="BV174" s="211">
        <v>0</v>
      </c>
      <c r="BW174" s="211">
        <v>0</v>
      </c>
      <c r="BX174" s="211">
        <v>0</v>
      </c>
      <c r="BY174" s="211">
        <v>0</v>
      </c>
      <c r="BZ174" s="211">
        <v>0</v>
      </c>
      <c r="CA174" s="211">
        <v>0</v>
      </c>
      <c r="CB174" s="211">
        <v>0</v>
      </c>
      <c r="CC174" s="211">
        <v>0</v>
      </c>
      <c r="CD174" s="211">
        <v>0</v>
      </c>
      <c r="CE174" s="211">
        <v>0</v>
      </c>
      <c r="CF174" s="211">
        <v>0</v>
      </c>
      <c r="CG174" s="211"/>
      <c r="CH174" s="211"/>
      <c r="CI174" s="211"/>
      <c r="CJ174" s="211"/>
      <c r="CK174" s="211"/>
      <c r="CL174" s="211"/>
      <c r="CM174" s="211"/>
      <c r="CN174" s="211"/>
      <c r="CO174" s="211"/>
      <c r="CP174" s="211"/>
      <c r="CQ174" s="151" t="str">
        <f t="shared" si="11"/>
        <v/>
      </c>
      <c r="CR174" s="147"/>
    </row>
    <row r="175" spans="1:96" x14ac:dyDescent="0.2">
      <c r="A175" s="229"/>
      <c r="B175" s="201">
        <f t="shared" si="12"/>
        <v>166</v>
      </c>
      <c r="C175" s="238" t="s">
        <v>463</v>
      </c>
      <c r="D175" s="212" t="s">
        <v>462</v>
      </c>
      <c r="F175" s="212" t="s">
        <v>10</v>
      </c>
      <c r="G175" s="214"/>
      <c r="H175" s="73"/>
      <c r="I175" s="230">
        <v>130.29508999999999</v>
      </c>
      <c r="J175" s="230"/>
      <c r="K175" s="223"/>
      <c r="L175" s="223"/>
      <c r="M175" s="223"/>
      <c r="N175" s="223"/>
      <c r="O175" s="223"/>
      <c r="P175" s="73"/>
      <c r="Q175" s="215"/>
      <c r="R175" s="215"/>
      <c r="S175" s="215"/>
      <c r="T175" s="215"/>
      <c r="U175" s="215"/>
      <c r="V175" s="215"/>
      <c r="W175" s="215"/>
      <c r="X175" s="74"/>
      <c r="Y175" s="216">
        <v>0.88845987980053587</v>
      </c>
      <c r="Z175" s="216">
        <v>9.3678434083740228E-2</v>
      </c>
      <c r="AA175" s="216">
        <v>1.7861686115723932E-2</v>
      </c>
      <c r="AB175" s="150" t="str">
        <f t="shared" si="10"/>
        <v/>
      </c>
      <c r="AC175" s="217" t="s">
        <v>7</v>
      </c>
      <c r="AD175" s="217" t="s">
        <v>8</v>
      </c>
      <c r="AE175" s="74"/>
      <c r="AF175" s="219">
        <v>4.7396418992154697E-4</v>
      </c>
      <c r="AG175" s="219">
        <v>0</v>
      </c>
      <c r="AH175" s="74"/>
      <c r="AI175" s="211">
        <v>0</v>
      </c>
      <c r="AJ175" s="211">
        <v>0</v>
      </c>
      <c r="AK175" s="211">
        <v>1</v>
      </c>
      <c r="AL175" s="211">
        <v>0</v>
      </c>
      <c r="AM175" s="211">
        <v>0</v>
      </c>
      <c r="AN175" s="211">
        <v>0</v>
      </c>
      <c r="AO175" s="211">
        <v>0</v>
      </c>
      <c r="AP175" s="211">
        <v>0</v>
      </c>
      <c r="AQ175" s="211">
        <v>0</v>
      </c>
      <c r="AR175" s="231"/>
      <c r="AS175" s="211">
        <v>0</v>
      </c>
      <c r="AT175" s="211">
        <v>0</v>
      </c>
      <c r="AU175" s="211">
        <v>0</v>
      </c>
      <c r="AV175" s="211">
        <v>0</v>
      </c>
      <c r="AW175" s="211">
        <v>0.9681363975233549</v>
      </c>
      <c r="AX175" s="211">
        <v>0</v>
      </c>
      <c r="AY175" s="211">
        <v>0</v>
      </c>
      <c r="AZ175" s="211">
        <v>0</v>
      </c>
      <c r="BA175" s="211">
        <v>0</v>
      </c>
      <c r="BB175" s="211">
        <v>3.1863602476645055E-2</v>
      </c>
      <c r="BC175" s="211">
        <v>0</v>
      </c>
      <c r="BD175" s="211">
        <v>0</v>
      </c>
      <c r="BE175" s="211">
        <v>0</v>
      </c>
      <c r="BF175" s="211">
        <v>0</v>
      </c>
      <c r="BG175" s="211">
        <v>0</v>
      </c>
      <c r="BH175" s="211">
        <v>0</v>
      </c>
      <c r="BI175" s="211">
        <v>0</v>
      </c>
      <c r="BJ175" s="211">
        <v>0</v>
      </c>
      <c r="BK175" s="211">
        <v>0</v>
      </c>
      <c r="BL175" s="211">
        <v>0</v>
      </c>
      <c r="BM175" s="211">
        <v>0</v>
      </c>
      <c r="BN175" s="211">
        <v>0</v>
      </c>
      <c r="BO175" s="211">
        <v>0</v>
      </c>
      <c r="BP175" s="211">
        <v>0</v>
      </c>
      <c r="BQ175" s="211">
        <v>0</v>
      </c>
      <c r="BR175" s="211">
        <v>0</v>
      </c>
      <c r="BS175" s="211">
        <v>0</v>
      </c>
      <c r="BT175" s="211">
        <v>0</v>
      </c>
      <c r="BU175" s="211">
        <v>0</v>
      </c>
      <c r="BV175" s="211">
        <v>0</v>
      </c>
      <c r="BW175" s="211">
        <v>0</v>
      </c>
      <c r="BX175" s="211">
        <v>0</v>
      </c>
      <c r="BY175" s="211">
        <v>0</v>
      </c>
      <c r="BZ175" s="211">
        <v>0</v>
      </c>
      <c r="CA175" s="211">
        <v>0</v>
      </c>
      <c r="CB175" s="211">
        <v>0</v>
      </c>
      <c r="CC175" s="211">
        <v>0</v>
      </c>
      <c r="CD175" s="211">
        <v>0</v>
      </c>
      <c r="CE175" s="211">
        <v>0</v>
      </c>
      <c r="CF175" s="211">
        <v>0</v>
      </c>
      <c r="CG175" s="211"/>
      <c r="CH175" s="211"/>
      <c r="CI175" s="211"/>
      <c r="CJ175" s="211"/>
      <c r="CK175" s="211"/>
      <c r="CL175" s="211"/>
      <c r="CM175" s="211"/>
      <c r="CN175" s="211"/>
      <c r="CO175" s="211"/>
      <c r="CP175" s="211"/>
      <c r="CQ175" s="151" t="str">
        <f t="shared" si="11"/>
        <v/>
      </c>
      <c r="CR175" s="147"/>
    </row>
    <row r="176" spans="1:96" x14ac:dyDescent="0.2">
      <c r="A176" s="229"/>
      <c r="B176" s="201">
        <f t="shared" si="12"/>
        <v>167</v>
      </c>
      <c r="C176" s="238" t="s">
        <v>379</v>
      </c>
      <c r="D176" s="212" t="s">
        <v>239</v>
      </c>
      <c r="F176" s="212" t="s">
        <v>10</v>
      </c>
      <c r="G176" s="214"/>
      <c r="H176" s="73"/>
      <c r="I176" s="230">
        <v>661.01403000000005</v>
      </c>
      <c r="J176" s="230"/>
      <c r="K176" s="223"/>
      <c r="L176" s="223"/>
      <c r="M176" s="223"/>
      <c r="N176" s="223"/>
      <c r="O176" s="223"/>
      <c r="P176" s="73"/>
      <c r="Q176" s="215"/>
      <c r="R176" s="215"/>
      <c r="S176" s="215"/>
      <c r="T176" s="215"/>
      <c r="U176" s="215"/>
      <c r="V176" s="215"/>
      <c r="W176" s="215"/>
      <c r="X176" s="74"/>
      <c r="Y176" s="216">
        <v>0.4600957713408898</v>
      </c>
      <c r="Z176" s="216">
        <v>0.27105317265353657</v>
      </c>
      <c r="AA176" s="216">
        <v>0.26885105600557374</v>
      </c>
      <c r="AB176" s="150" t="str">
        <f t="shared" si="10"/>
        <v/>
      </c>
      <c r="AC176" s="217" t="s">
        <v>7</v>
      </c>
      <c r="AD176" s="217" t="s">
        <v>8</v>
      </c>
      <c r="AE176" s="74"/>
      <c r="AF176" s="219">
        <v>1.8383137524976773E-3</v>
      </c>
      <c r="AG176" s="219">
        <v>0</v>
      </c>
      <c r="AH176" s="74"/>
      <c r="AI176" s="211">
        <v>0</v>
      </c>
      <c r="AJ176" s="211">
        <v>0</v>
      </c>
      <c r="AK176" s="211">
        <v>1</v>
      </c>
      <c r="AL176" s="211">
        <v>0</v>
      </c>
      <c r="AM176" s="211">
        <v>0</v>
      </c>
      <c r="AN176" s="211">
        <v>0</v>
      </c>
      <c r="AO176" s="211">
        <v>0</v>
      </c>
      <c r="AP176" s="211">
        <v>0</v>
      </c>
      <c r="AQ176" s="211">
        <v>0</v>
      </c>
      <c r="AR176" s="231"/>
      <c r="AS176" s="211">
        <v>3.6998257640688585E-2</v>
      </c>
      <c r="AT176" s="211">
        <v>0</v>
      </c>
      <c r="AU176" s="211">
        <v>0</v>
      </c>
      <c r="AV176" s="211">
        <v>0</v>
      </c>
      <c r="AW176" s="211">
        <v>0.55363087764922025</v>
      </c>
      <c r="AX176" s="211">
        <v>0</v>
      </c>
      <c r="AY176" s="211">
        <v>0</v>
      </c>
      <c r="AZ176" s="211">
        <v>0</v>
      </c>
      <c r="BA176" s="211">
        <v>0</v>
      </c>
      <c r="BB176" s="211">
        <v>0.39695710231768333</v>
      </c>
      <c r="BC176" s="211">
        <v>0</v>
      </c>
      <c r="BD176" s="211">
        <v>0</v>
      </c>
      <c r="BE176" s="211">
        <v>8.772435753008288E-3</v>
      </c>
      <c r="BF176" s="211">
        <v>0</v>
      </c>
      <c r="BG176" s="211">
        <v>3.6413266393995145E-3</v>
      </c>
      <c r="BH176" s="211">
        <v>0</v>
      </c>
      <c r="BI176" s="211">
        <v>0</v>
      </c>
      <c r="BJ176" s="211">
        <v>0</v>
      </c>
      <c r="BK176" s="211">
        <v>0</v>
      </c>
      <c r="BL176" s="211">
        <v>0</v>
      </c>
      <c r="BM176" s="211">
        <v>0</v>
      </c>
      <c r="BN176" s="211">
        <v>0</v>
      </c>
      <c r="BO176" s="211">
        <v>0</v>
      </c>
      <c r="BP176" s="211">
        <v>0</v>
      </c>
      <c r="BQ176" s="211">
        <v>0</v>
      </c>
      <c r="BR176" s="211">
        <v>0</v>
      </c>
      <c r="BS176" s="211">
        <v>0</v>
      </c>
      <c r="BT176" s="211">
        <v>0</v>
      </c>
      <c r="BU176" s="211">
        <v>0</v>
      </c>
      <c r="BV176" s="211">
        <v>0</v>
      </c>
      <c r="BW176" s="211">
        <v>0</v>
      </c>
      <c r="BX176" s="211">
        <v>0</v>
      </c>
      <c r="BY176" s="211">
        <v>0</v>
      </c>
      <c r="BZ176" s="211">
        <v>0</v>
      </c>
      <c r="CA176" s="211">
        <v>0</v>
      </c>
      <c r="CB176" s="211">
        <v>0</v>
      </c>
      <c r="CC176" s="211">
        <v>0</v>
      </c>
      <c r="CD176" s="211">
        <v>0</v>
      </c>
      <c r="CE176" s="211">
        <v>0</v>
      </c>
      <c r="CF176" s="211">
        <v>0</v>
      </c>
      <c r="CG176" s="211"/>
      <c r="CH176" s="211"/>
      <c r="CI176" s="211"/>
      <c r="CJ176" s="211"/>
      <c r="CK176" s="211"/>
      <c r="CL176" s="211"/>
      <c r="CM176" s="211"/>
      <c r="CN176" s="211"/>
      <c r="CO176" s="211"/>
      <c r="CP176" s="211"/>
      <c r="CQ176" s="151" t="str">
        <f t="shared" si="11"/>
        <v/>
      </c>
      <c r="CR176" s="147"/>
    </row>
    <row r="177" spans="1:96" x14ac:dyDescent="0.2">
      <c r="A177" s="229"/>
      <c r="B177" s="201">
        <f t="shared" si="12"/>
        <v>168</v>
      </c>
      <c r="C177" s="238" t="s">
        <v>380</v>
      </c>
      <c r="D177" s="212" t="s">
        <v>240</v>
      </c>
      <c r="F177" s="212" t="s">
        <v>10</v>
      </c>
      <c r="G177" s="214"/>
      <c r="H177" s="73"/>
      <c r="I177" s="230">
        <v>1417.89159</v>
      </c>
      <c r="J177" s="230"/>
      <c r="K177" s="223"/>
      <c r="L177" s="223"/>
      <c r="M177" s="223"/>
      <c r="N177" s="223"/>
      <c r="O177" s="223"/>
      <c r="P177" s="73"/>
      <c r="Q177" s="215"/>
      <c r="R177" s="215"/>
      <c r="S177" s="215"/>
      <c r="T177" s="215"/>
      <c r="U177" s="215"/>
      <c r="V177" s="215"/>
      <c r="W177" s="215"/>
      <c r="X177" s="74"/>
      <c r="Y177" s="216">
        <v>0.78623695765061996</v>
      </c>
      <c r="Z177" s="216">
        <v>0.10204121458961472</v>
      </c>
      <c r="AA177" s="216">
        <v>0.11172182775976548</v>
      </c>
      <c r="AB177" s="150" t="str">
        <f t="shared" si="10"/>
        <v/>
      </c>
      <c r="AC177" s="217" t="s">
        <v>7</v>
      </c>
      <c r="AD177" s="217" t="s">
        <v>8</v>
      </c>
      <c r="AE177" s="74"/>
      <c r="AF177" s="219">
        <v>6.0261388957961372E-3</v>
      </c>
      <c r="AG177" s="219">
        <v>0</v>
      </c>
      <c r="AH177" s="74"/>
      <c r="AI177" s="211">
        <v>0</v>
      </c>
      <c r="AJ177" s="211">
        <v>0</v>
      </c>
      <c r="AK177" s="211">
        <v>1</v>
      </c>
      <c r="AL177" s="211">
        <v>0</v>
      </c>
      <c r="AM177" s="211">
        <v>0</v>
      </c>
      <c r="AN177" s="211">
        <v>0</v>
      </c>
      <c r="AO177" s="211">
        <v>0</v>
      </c>
      <c r="AP177" s="211">
        <v>0</v>
      </c>
      <c r="AQ177" s="211">
        <v>0</v>
      </c>
      <c r="AR177" s="231"/>
      <c r="AS177" s="211">
        <v>0.36428783785114488</v>
      </c>
      <c r="AT177" s="211">
        <v>0</v>
      </c>
      <c r="AU177" s="211">
        <v>3.8062645012376543E-2</v>
      </c>
      <c r="AV177" s="211">
        <v>0</v>
      </c>
      <c r="AW177" s="211">
        <v>0.39503841063698897</v>
      </c>
      <c r="AX177" s="211">
        <v>0</v>
      </c>
      <c r="AY177" s="211">
        <v>0</v>
      </c>
      <c r="AZ177" s="211">
        <v>0</v>
      </c>
      <c r="BA177" s="211">
        <v>0</v>
      </c>
      <c r="BB177" s="211">
        <v>0</v>
      </c>
      <c r="BC177" s="211">
        <v>0</v>
      </c>
      <c r="BD177" s="211">
        <v>0</v>
      </c>
      <c r="BE177" s="211">
        <v>0.20261110649948955</v>
      </c>
      <c r="BF177" s="211">
        <v>0</v>
      </c>
      <c r="BG177" s="211">
        <v>0</v>
      </c>
      <c r="BH177" s="211">
        <v>0</v>
      </c>
      <c r="BI177" s="211">
        <v>0</v>
      </c>
      <c r="BJ177" s="211">
        <v>0</v>
      </c>
      <c r="BK177" s="211">
        <v>0</v>
      </c>
      <c r="BL177" s="211">
        <v>0</v>
      </c>
      <c r="BM177" s="211">
        <v>0</v>
      </c>
      <c r="BN177" s="211">
        <v>0</v>
      </c>
      <c r="BO177" s="211">
        <v>0</v>
      </c>
      <c r="BP177" s="211">
        <v>0</v>
      </c>
      <c r="BQ177" s="211">
        <v>0</v>
      </c>
      <c r="BR177" s="211">
        <v>0</v>
      </c>
      <c r="BS177" s="211">
        <v>0</v>
      </c>
      <c r="BT177" s="211">
        <v>0</v>
      </c>
      <c r="BU177" s="211">
        <v>0</v>
      </c>
      <c r="BV177" s="211">
        <v>0</v>
      </c>
      <c r="BW177" s="211">
        <v>0</v>
      </c>
      <c r="BX177" s="211">
        <v>0</v>
      </c>
      <c r="BY177" s="211">
        <v>0</v>
      </c>
      <c r="BZ177" s="211">
        <v>0</v>
      </c>
      <c r="CA177" s="211">
        <v>0</v>
      </c>
      <c r="CB177" s="211">
        <v>0</v>
      </c>
      <c r="CC177" s="211">
        <v>0</v>
      </c>
      <c r="CD177" s="211">
        <v>0</v>
      </c>
      <c r="CE177" s="211">
        <v>0</v>
      </c>
      <c r="CF177" s="211">
        <v>0</v>
      </c>
      <c r="CG177" s="211"/>
      <c r="CH177" s="211"/>
      <c r="CI177" s="211"/>
      <c r="CJ177" s="211"/>
      <c r="CK177" s="211"/>
      <c r="CL177" s="211"/>
      <c r="CM177" s="211"/>
      <c r="CN177" s="211"/>
      <c r="CO177" s="211"/>
      <c r="CP177" s="211"/>
      <c r="CQ177" s="151" t="str">
        <f t="shared" si="11"/>
        <v/>
      </c>
      <c r="CR177" s="147"/>
    </row>
    <row r="178" spans="1:96" x14ac:dyDescent="0.2">
      <c r="A178" s="229"/>
      <c r="B178" s="201">
        <f t="shared" si="12"/>
        <v>169</v>
      </c>
      <c r="C178" s="238" t="s">
        <v>634</v>
      </c>
      <c r="D178" s="212" t="s">
        <v>241</v>
      </c>
      <c r="F178" s="212" t="s">
        <v>9</v>
      </c>
      <c r="G178" s="214"/>
      <c r="H178" s="73"/>
      <c r="I178" s="230">
        <v>1240.8305800000001</v>
      </c>
      <c r="J178" s="230"/>
      <c r="K178" s="223"/>
      <c r="L178" s="223"/>
      <c r="M178" s="223"/>
      <c r="N178" s="223"/>
      <c r="O178" s="223"/>
      <c r="P178" s="73"/>
      <c r="Q178" s="215"/>
      <c r="R178" s="215"/>
      <c r="S178" s="215"/>
      <c r="T178" s="215"/>
      <c r="U178" s="215"/>
      <c r="V178" s="215"/>
      <c r="W178" s="215"/>
      <c r="X178" s="74"/>
      <c r="Y178" s="216">
        <v>0.2587262718815328</v>
      </c>
      <c r="Z178" s="216">
        <v>0.58170779446779908</v>
      </c>
      <c r="AA178" s="216">
        <v>0.15956593365066807</v>
      </c>
      <c r="AB178" s="150" t="str">
        <f t="shared" si="10"/>
        <v/>
      </c>
      <c r="AC178" s="217" t="s">
        <v>7</v>
      </c>
      <c r="AD178" s="217" t="s">
        <v>8</v>
      </c>
      <c r="AE178" s="74"/>
      <c r="AF178" s="219">
        <v>2.0833283555112166E-3</v>
      </c>
      <c r="AG178" s="219">
        <v>0</v>
      </c>
      <c r="AH178" s="74"/>
      <c r="AI178" s="211">
        <v>1</v>
      </c>
      <c r="AJ178" s="211">
        <v>0</v>
      </c>
      <c r="AK178" s="211">
        <v>0</v>
      </c>
      <c r="AL178" s="211">
        <v>0</v>
      </c>
      <c r="AM178" s="211">
        <v>0</v>
      </c>
      <c r="AN178" s="211">
        <v>0</v>
      </c>
      <c r="AO178" s="211">
        <v>0</v>
      </c>
      <c r="AP178" s="211">
        <v>0</v>
      </c>
      <c r="AQ178" s="211">
        <v>0</v>
      </c>
      <c r="AR178" s="231"/>
      <c r="AS178" s="211">
        <v>0</v>
      </c>
      <c r="AT178" s="211">
        <v>0</v>
      </c>
      <c r="AU178" s="211">
        <v>0</v>
      </c>
      <c r="AV178" s="211">
        <v>0</v>
      </c>
      <c r="AW178" s="211">
        <v>0.18759932707812965</v>
      </c>
      <c r="AX178" s="211">
        <v>0</v>
      </c>
      <c r="AY178" s="211">
        <v>0</v>
      </c>
      <c r="AZ178" s="211">
        <v>0</v>
      </c>
      <c r="BA178" s="211">
        <v>0</v>
      </c>
      <c r="BB178" s="211">
        <v>0.33458316286232015</v>
      </c>
      <c r="BC178" s="211">
        <v>0</v>
      </c>
      <c r="BD178" s="211">
        <v>0</v>
      </c>
      <c r="BE178" s="211">
        <v>0.36209431405542031</v>
      </c>
      <c r="BF178" s="211">
        <v>0</v>
      </c>
      <c r="BG178" s="211">
        <v>0.11572319600412985</v>
      </c>
      <c r="BH178" s="211">
        <v>0</v>
      </c>
      <c r="BI178" s="211">
        <v>0</v>
      </c>
      <c r="BJ178" s="211">
        <v>0</v>
      </c>
      <c r="BK178" s="211">
        <v>0</v>
      </c>
      <c r="BL178" s="211">
        <v>0</v>
      </c>
      <c r="BM178" s="211">
        <v>0</v>
      </c>
      <c r="BN178" s="211">
        <v>0</v>
      </c>
      <c r="BO178" s="211">
        <v>0</v>
      </c>
      <c r="BP178" s="211">
        <v>0</v>
      </c>
      <c r="BQ178" s="211">
        <v>0</v>
      </c>
      <c r="BR178" s="211">
        <v>0</v>
      </c>
      <c r="BS178" s="211">
        <v>0</v>
      </c>
      <c r="BT178" s="211">
        <v>0</v>
      </c>
      <c r="BU178" s="211">
        <v>0</v>
      </c>
      <c r="BV178" s="211">
        <v>0</v>
      </c>
      <c r="BW178" s="211">
        <v>0</v>
      </c>
      <c r="BX178" s="211">
        <v>0</v>
      </c>
      <c r="BY178" s="211">
        <v>0</v>
      </c>
      <c r="BZ178" s="211">
        <v>0</v>
      </c>
      <c r="CA178" s="211">
        <v>0</v>
      </c>
      <c r="CB178" s="211">
        <v>0</v>
      </c>
      <c r="CC178" s="211">
        <v>0</v>
      </c>
      <c r="CD178" s="211">
        <v>0</v>
      </c>
      <c r="CE178" s="211">
        <v>0</v>
      </c>
      <c r="CF178" s="211">
        <v>0</v>
      </c>
      <c r="CG178" s="211"/>
      <c r="CH178" s="211"/>
      <c r="CI178" s="211"/>
      <c r="CJ178" s="211"/>
      <c r="CK178" s="211"/>
      <c r="CL178" s="211"/>
      <c r="CM178" s="211"/>
      <c r="CN178" s="211"/>
      <c r="CO178" s="211"/>
      <c r="CP178" s="211"/>
      <c r="CQ178" s="151" t="str">
        <f t="shared" si="11"/>
        <v/>
      </c>
      <c r="CR178" s="147"/>
    </row>
    <row r="179" spans="1:96" x14ac:dyDescent="0.2">
      <c r="A179" s="229"/>
      <c r="B179" s="201">
        <f t="shared" si="12"/>
        <v>170</v>
      </c>
      <c r="C179" s="238" t="s">
        <v>635</v>
      </c>
      <c r="D179" s="212" t="s">
        <v>242</v>
      </c>
      <c r="F179" s="212" t="s">
        <v>9</v>
      </c>
      <c r="G179" s="214"/>
      <c r="H179" s="73"/>
      <c r="I179" s="230">
        <v>2600.4200499999997</v>
      </c>
      <c r="J179" s="230"/>
      <c r="K179" s="223"/>
      <c r="L179" s="223"/>
      <c r="M179" s="223"/>
      <c r="N179" s="223"/>
      <c r="O179" s="223"/>
      <c r="P179" s="73"/>
      <c r="Q179" s="215"/>
      <c r="R179" s="215"/>
      <c r="S179" s="215"/>
      <c r="T179" s="215"/>
      <c r="U179" s="215"/>
      <c r="V179" s="215"/>
      <c r="W179" s="215"/>
      <c r="X179" s="74"/>
      <c r="Y179" s="216">
        <v>0.19590194284188819</v>
      </c>
      <c r="Z179" s="216">
        <v>0.70471144459911395</v>
      </c>
      <c r="AA179" s="216">
        <v>9.938661255899793E-2</v>
      </c>
      <c r="AB179" s="150" t="str">
        <f t="shared" si="10"/>
        <v/>
      </c>
      <c r="AC179" s="217" t="s">
        <v>7</v>
      </c>
      <c r="AD179" s="217" t="s">
        <v>8</v>
      </c>
      <c r="AE179" s="74"/>
      <c r="AF179" s="219">
        <v>3.4569012707834908E-3</v>
      </c>
      <c r="AG179" s="219">
        <v>0</v>
      </c>
      <c r="AH179" s="74"/>
      <c r="AI179" s="211">
        <v>1</v>
      </c>
      <c r="AJ179" s="211">
        <v>0</v>
      </c>
      <c r="AK179" s="211">
        <v>0</v>
      </c>
      <c r="AL179" s="211">
        <v>0</v>
      </c>
      <c r="AM179" s="211">
        <v>0</v>
      </c>
      <c r="AN179" s="211">
        <v>0</v>
      </c>
      <c r="AO179" s="211">
        <v>0</v>
      </c>
      <c r="AP179" s="211">
        <v>0</v>
      </c>
      <c r="AQ179" s="211">
        <v>0</v>
      </c>
      <c r="AR179" s="231"/>
      <c r="AS179" s="211">
        <v>0</v>
      </c>
      <c r="AT179" s="211">
        <v>0</v>
      </c>
      <c r="AU179" s="211">
        <v>0</v>
      </c>
      <c r="AV179" s="211">
        <v>0</v>
      </c>
      <c r="AW179" s="211">
        <v>0.18539343383238086</v>
      </c>
      <c r="AX179" s="211">
        <v>0</v>
      </c>
      <c r="AY179" s="211">
        <v>0</v>
      </c>
      <c r="AZ179" s="211">
        <v>0</v>
      </c>
      <c r="BA179" s="211">
        <v>0</v>
      </c>
      <c r="BB179" s="211">
        <v>0.16855840965099908</v>
      </c>
      <c r="BC179" s="211">
        <v>0</v>
      </c>
      <c r="BD179" s="211">
        <v>0</v>
      </c>
      <c r="BE179" s="211">
        <v>0.56230103692855127</v>
      </c>
      <c r="BF179" s="211">
        <v>0</v>
      </c>
      <c r="BG179" s="211">
        <v>8.3747119588068769E-2</v>
      </c>
      <c r="BH179" s="211">
        <v>0</v>
      </c>
      <c r="BI179" s="211">
        <v>0</v>
      </c>
      <c r="BJ179" s="211">
        <v>0</v>
      </c>
      <c r="BK179" s="211">
        <v>0</v>
      </c>
      <c r="BL179" s="211">
        <v>0</v>
      </c>
      <c r="BM179" s="211">
        <v>0</v>
      </c>
      <c r="BN179" s="211">
        <v>0</v>
      </c>
      <c r="BO179" s="211">
        <v>0</v>
      </c>
      <c r="BP179" s="211">
        <v>0</v>
      </c>
      <c r="BQ179" s="211">
        <v>0</v>
      </c>
      <c r="BR179" s="211">
        <v>0</v>
      </c>
      <c r="BS179" s="211">
        <v>0</v>
      </c>
      <c r="BT179" s="211">
        <v>0</v>
      </c>
      <c r="BU179" s="211">
        <v>0</v>
      </c>
      <c r="BV179" s="211">
        <v>0</v>
      </c>
      <c r="BW179" s="211">
        <v>0</v>
      </c>
      <c r="BX179" s="211">
        <v>0</v>
      </c>
      <c r="BY179" s="211">
        <v>0</v>
      </c>
      <c r="BZ179" s="211">
        <v>0</v>
      </c>
      <c r="CA179" s="211">
        <v>0</v>
      </c>
      <c r="CB179" s="211">
        <v>0</v>
      </c>
      <c r="CC179" s="211">
        <v>0</v>
      </c>
      <c r="CD179" s="211">
        <v>0</v>
      </c>
      <c r="CE179" s="211">
        <v>0</v>
      </c>
      <c r="CF179" s="211">
        <v>0</v>
      </c>
      <c r="CG179" s="211"/>
      <c r="CH179" s="211"/>
      <c r="CI179" s="211"/>
      <c r="CJ179" s="211"/>
      <c r="CK179" s="211"/>
      <c r="CL179" s="211"/>
      <c r="CM179" s="211"/>
      <c r="CN179" s="211"/>
      <c r="CO179" s="211"/>
      <c r="CP179" s="211"/>
      <c r="CQ179" s="151" t="str">
        <f t="shared" si="11"/>
        <v/>
      </c>
      <c r="CR179" s="147"/>
    </row>
    <row r="180" spans="1:96" x14ac:dyDescent="0.2">
      <c r="A180" s="229"/>
      <c r="B180" s="201">
        <f t="shared" si="12"/>
        <v>171</v>
      </c>
      <c r="C180" s="238" t="s">
        <v>636</v>
      </c>
      <c r="D180" s="212" t="s">
        <v>243</v>
      </c>
      <c r="F180" s="212" t="s">
        <v>9</v>
      </c>
      <c r="G180" s="214"/>
      <c r="H180" s="73"/>
      <c r="I180" s="230">
        <v>3685.4793800000002</v>
      </c>
      <c r="J180" s="230"/>
      <c r="K180" s="223"/>
      <c r="L180" s="223"/>
      <c r="M180" s="223"/>
      <c r="N180" s="223"/>
      <c r="O180" s="223"/>
      <c r="P180" s="73"/>
      <c r="Q180" s="215"/>
      <c r="R180" s="215"/>
      <c r="S180" s="215"/>
      <c r="T180" s="215"/>
      <c r="U180" s="215"/>
      <c r="V180" s="215"/>
      <c r="W180" s="215"/>
      <c r="X180" s="74"/>
      <c r="Y180" s="216">
        <v>0.55082174954401719</v>
      </c>
      <c r="Z180" s="216">
        <v>0.23199210518985458</v>
      </c>
      <c r="AA180" s="216">
        <v>0.21718614526612814</v>
      </c>
      <c r="AB180" s="150" t="str">
        <f t="shared" si="10"/>
        <v/>
      </c>
      <c r="AC180" s="217" t="s">
        <v>7</v>
      </c>
      <c r="AD180" s="217" t="s">
        <v>8</v>
      </c>
      <c r="AE180" s="74"/>
      <c r="AF180" s="219">
        <v>1.1712706888412217E-2</v>
      </c>
      <c r="AG180" s="219">
        <v>0</v>
      </c>
      <c r="AH180" s="74"/>
      <c r="AI180" s="211">
        <v>1</v>
      </c>
      <c r="AJ180" s="211">
        <v>0</v>
      </c>
      <c r="AK180" s="211">
        <v>0</v>
      </c>
      <c r="AL180" s="211">
        <v>0</v>
      </c>
      <c r="AM180" s="211">
        <v>0</v>
      </c>
      <c r="AN180" s="211">
        <v>0</v>
      </c>
      <c r="AO180" s="211">
        <v>0</v>
      </c>
      <c r="AP180" s="211">
        <v>0</v>
      </c>
      <c r="AQ180" s="211">
        <v>0</v>
      </c>
      <c r="AR180" s="231"/>
      <c r="AS180" s="211">
        <v>1.1164167065707758E-2</v>
      </c>
      <c r="AT180" s="211">
        <v>0</v>
      </c>
      <c r="AU180" s="211">
        <v>1.0864011173059832E-2</v>
      </c>
      <c r="AV180" s="211">
        <v>0</v>
      </c>
      <c r="AW180" s="211">
        <v>0.28396621606166234</v>
      </c>
      <c r="AX180" s="211">
        <v>0</v>
      </c>
      <c r="AY180" s="211">
        <v>0</v>
      </c>
      <c r="AZ180" s="211">
        <v>0</v>
      </c>
      <c r="BA180" s="211">
        <v>0</v>
      </c>
      <c r="BB180" s="211">
        <v>4.9462368821784043E-2</v>
      </c>
      <c r="BC180" s="211">
        <v>0</v>
      </c>
      <c r="BD180" s="211">
        <v>0</v>
      </c>
      <c r="BE180" s="211">
        <v>0.59312980174921803</v>
      </c>
      <c r="BF180" s="211">
        <v>0</v>
      </c>
      <c r="BG180" s="211">
        <v>5.1413435128567934E-2</v>
      </c>
      <c r="BH180" s="211">
        <v>0</v>
      </c>
      <c r="BI180" s="211">
        <v>0</v>
      </c>
      <c r="BJ180" s="211">
        <v>0</v>
      </c>
      <c r="BK180" s="211">
        <v>0</v>
      </c>
      <c r="BL180" s="211">
        <v>0</v>
      </c>
      <c r="BM180" s="211">
        <v>0</v>
      </c>
      <c r="BN180" s="211">
        <v>0</v>
      </c>
      <c r="BO180" s="211">
        <v>0</v>
      </c>
      <c r="BP180" s="211">
        <v>0</v>
      </c>
      <c r="BQ180" s="211">
        <v>0</v>
      </c>
      <c r="BR180" s="211">
        <v>0</v>
      </c>
      <c r="BS180" s="211">
        <v>0</v>
      </c>
      <c r="BT180" s="211">
        <v>0</v>
      </c>
      <c r="BU180" s="211">
        <v>0</v>
      </c>
      <c r="BV180" s="211">
        <v>0</v>
      </c>
      <c r="BW180" s="211">
        <v>0</v>
      </c>
      <c r="BX180" s="211">
        <v>0</v>
      </c>
      <c r="BY180" s="211">
        <v>0</v>
      </c>
      <c r="BZ180" s="211">
        <v>0</v>
      </c>
      <c r="CA180" s="211">
        <v>0</v>
      </c>
      <c r="CB180" s="211">
        <v>0</v>
      </c>
      <c r="CC180" s="211">
        <v>0</v>
      </c>
      <c r="CD180" s="211">
        <v>0</v>
      </c>
      <c r="CE180" s="211">
        <v>0</v>
      </c>
      <c r="CF180" s="211">
        <v>0</v>
      </c>
      <c r="CG180" s="211"/>
      <c r="CH180" s="211"/>
      <c r="CI180" s="211"/>
      <c r="CJ180" s="211"/>
      <c r="CK180" s="211"/>
      <c r="CL180" s="211"/>
      <c r="CM180" s="211"/>
      <c r="CN180" s="211"/>
      <c r="CO180" s="211"/>
      <c r="CP180" s="211"/>
      <c r="CQ180" s="151" t="str">
        <f t="shared" si="11"/>
        <v/>
      </c>
      <c r="CR180" s="147"/>
    </row>
    <row r="181" spans="1:96" x14ac:dyDescent="0.2">
      <c r="A181" s="229"/>
      <c r="B181" s="201">
        <f t="shared" si="12"/>
        <v>172</v>
      </c>
      <c r="C181" s="238" t="s">
        <v>638</v>
      </c>
      <c r="D181" s="212" t="s">
        <v>637</v>
      </c>
      <c r="F181" s="212" t="s">
        <v>9</v>
      </c>
      <c r="G181" s="214"/>
      <c r="H181" s="73"/>
      <c r="I181" s="230">
        <v>248.63117</v>
      </c>
      <c r="J181" s="230"/>
      <c r="K181" s="223"/>
      <c r="L181" s="223"/>
      <c r="M181" s="223"/>
      <c r="N181" s="223"/>
      <c r="O181" s="223"/>
      <c r="P181" s="73"/>
      <c r="Q181" s="215"/>
      <c r="R181" s="215"/>
      <c r="S181" s="215"/>
      <c r="T181" s="215"/>
      <c r="U181" s="215"/>
      <c r="V181" s="215"/>
      <c r="W181" s="215"/>
      <c r="X181" s="74"/>
      <c r="Y181" s="216">
        <v>0.37170878454217948</v>
      </c>
      <c r="Z181" s="216">
        <v>0.23847102517355329</v>
      </c>
      <c r="AA181" s="216">
        <v>0.38982019028426729</v>
      </c>
      <c r="AB181" s="150" t="str">
        <f t="shared" si="10"/>
        <v/>
      </c>
      <c r="AC181" s="217" t="s">
        <v>7</v>
      </c>
      <c r="AD181" s="217" t="s">
        <v>8</v>
      </c>
      <c r="AE181" s="74"/>
      <c r="AF181" s="219">
        <v>7.3777587520646652E-4</v>
      </c>
      <c r="AG181" s="219">
        <v>0</v>
      </c>
      <c r="AH181" s="74"/>
      <c r="AI181" s="211">
        <v>1</v>
      </c>
      <c r="AJ181" s="211">
        <v>0</v>
      </c>
      <c r="AK181" s="211">
        <v>0</v>
      </c>
      <c r="AL181" s="211">
        <v>0</v>
      </c>
      <c r="AM181" s="211">
        <v>0</v>
      </c>
      <c r="AN181" s="211">
        <v>0</v>
      </c>
      <c r="AO181" s="211">
        <v>0</v>
      </c>
      <c r="AP181" s="211">
        <v>0</v>
      </c>
      <c r="AQ181" s="211">
        <v>0</v>
      </c>
      <c r="AR181" s="231"/>
      <c r="AS181" s="211">
        <v>0</v>
      </c>
      <c r="AT181" s="211">
        <v>0</v>
      </c>
      <c r="AU181" s="211">
        <v>0</v>
      </c>
      <c r="AV181" s="211">
        <v>0</v>
      </c>
      <c r="AW181" s="211">
        <v>0.36256063996174337</v>
      </c>
      <c r="AX181" s="211">
        <v>0</v>
      </c>
      <c r="AY181" s="211">
        <v>0</v>
      </c>
      <c r="AZ181" s="211">
        <v>0</v>
      </c>
      <c r="BA181" s="211">
        <v>0</v>
      </c>
      <c r="BB181" s="211">
        <v>4.3471547682123253E-2</v>
      </c>
      <c r="BC181" s="211">
        <v>0</v>
      </c>
      <c r="BD181" s="211">
        <v>0</v>
      </c>
      <c r="BE181" s="211">
        <v>0.57295622836614823</v>
      </c>
      <c r="BF181" s="211">
        <v>0</v>
      </c>
      <c r="BG181" s="211">
        <v>2.1011583989984935E-2</v>
      </c>
      <c r="BH181" s="211">
        <v>0</v>
      </c>
      <c r="BI181" s="211">
        <v>0</v>
      </c>
      <c r="BJ181" s="211">
        <v>0</v>
      </c>
      <c r="BK181" s="211">
        <v>0</v>
      </c>
      <c r="BL181" s="211">
        <v>0</v>
      </c>
      <c r="BM181" s="211">
        <v>0</v>
      </c>
      <c r="BN181" s="211">
        <v>0</v>
      </c>
      <c r="BO181" s="211">
        <v>0</v>
      </c>
      <c r="BP181" s="211">
        <v>0</v>
      </c>
      <c r="BQ181" s="211">
        <v>0</v>
      </c>
      <c r="BR181" s="211">
        <v>0</v>
      </c>
      <c r="BS181" s="211">
        <v>0</v>
      </c>
      <c r="BT181" s="211">
        <v>0</v>
      </c>
      <c r="BU181" s="211">
        <v>0</v>
      </c>
      <c r="BV181" s="211">
        <v>0</v>
      </c>
      <c r="BW181" s="211">
        <v>0</v>
      </c>
      <c r="BX181" s="211">
        <v>0</v>
      </c>
      <c r="BY181" s="211">
        <v>0</v>
      </c>
      <c r="BZ181" s="211">
        <v>0</v>
      </c>
      <c r="CA181" s="211">
        <v>0</v>
      </c>
      <c r="CB181" s="211">
        <v>0</v>
      </c>
      <c r="CC181" s="211">
        <v>0</v>
      </c>
      <c r="CD181" s="211">
        <v>0</v>
      </c>
      <c r="CE181" s="211">
        <v>0</v>
      </c>
      <c r="CF181" s="211">
        <v>0</v>
      </c>
      <c r="CG181" s="211"/>
      <c r="CH181" s="211"/>
      <c r="CI181" s="211"/>
      <c r="CJ181" s="211"/>
      <c r="CK181" s="211"/>
      <c r="CL181" s="211"/>
      <c r="CM181" s="211"/>
      <c r="CN181" s="211"/>
      <c r="CO181" s="211"/>
      <c r="CP181" s="211"/>
      <c r="CQ181" s="151" t="str">
        <f t="shared" si="11"/>
        <v/>
      </c>
      <c r="CR181" s="147"/>
    </row>
    <row r="182" spans="1:96" x14ac:dyDescent="0.2">
      <c r="A182" s="229"/>
      <c r="B182" s="201">
        <f t="shared" si="12"/>
        <v>173</v>
      </c>
      <c r="C182" s="238" t="s">
        <v>324</v>
      </c>
      <c r="D182" s="212" t="s">
        <v>244</v>
      </c>
      <c r="F182" s="212" t="s">
        <v>9</v>
      </c>
      <c r="G182" s="214"/>
      <c r="H182" s="73"/>
      <c r="I182" s="230">
        <v>1225.06852</v>
      </c>
      <c r="J182" s="230"/>
      <c r="K182" s="223"/>
      <c r="L182" s="223"/>
      <c r="M182" s="223"/>
      <c r="N182" s="223"/>
      <c r="O182" s="223"/>
      <c r="P182" s="73"/>
      <c r="Q182" s="215"/>
      <c r="R182" s="215"/>
      <c r="S182" s="215"/>
      <c r="T182" s="215"/>
      <c r="U182" s="215"/>
      <c r="V182" s="215"/>
      <c r="W182" s="215"/>
      <c r="X182" s="74"/>
      <c r="Y182" s="216">
        <v>0.33977519885989721</v>
      </c>
      <c r="Z182" s="216">
        <v>0.32903952180568646</v>
      </c>
      <c r="AA182" s="216">
        <v>0.33118527933441633</v>
      </c>
      <c r="AB182" s="150" t="str">
        <f t="shared" si="10"/>
        <v/>
      </c>
      <c r="AC182" s="217" t="s">
        <v>7</v>
      </c>
      <c r="AD182" s="217" t="s">
        <v>8</v>
      </c>
      <c r="AE182" s="74"/>
      <c r="AF182" s="219">
        <v>3.3888110371300324E-3</v>
      </c>
      <c r="AG182" s="219">
        <v>0</v>
      </c>
      <c r="AH182" s="74"/>
      <c r="AI182" s="211">
        <v>1</v>
      </c>
      <c r="AJ182" s="211">
        <v>0</v>
      </c>
      <c r="AK182" s="211">
        <v>0</v>
      </c>
      <c r="AL182" s="211">
        <v>0</v>
      </c>
      <c r="AM182" s="211">
        <v>0</v>
      </c>
      <c r="AN182" s="211">
        <v>0</v>
      </c>
      <c r="AO182" s="211">
        <v>0</v>
      </c>
      <c r="AP182" s="211">
        <v>0</v>
      </c>
      <c r="AQ182" s="211">
        <v>0</v>
      </c>
      <c r="AR182" s="231"/>
      <c r="AS182" s="211">
        <v>0</v>
      </c>
      <c r="AT182" s="211">
        <v>0</v>
      </c>
      <c r="AU182" s="211">
        <v>0</v>
      </c>
      <c r="AV182" s="211">
        <v>0</v>
      </c>
      <c r="AW182" s="211">
        <v>2.6512750641401048E-2</v>
      </c>
      <c r="AX182" s="211">
        <v>0</v>
      </c>
      <c r="AY182" s="211">
        <v>0</v>
      </c>
      <c r="AZ182" s="211">
        <v>0</v>
      </c>
      <c r="BA182" s="211">
        <v>0</v>
      </c>
      <c r="BB182" s="211">
        <v>5.2579283793332821E-3</v>
      </c>
      <c r="BC182" s="211">
        <v>0</v>
      </c>
      <c r="BD182" s="211">
        <v>0</v>
      </c>
      <c r="BE182" s="211">
        <v>0.96822932097926584</v>
      </c>
      <c r="BF182" s="211">
        <v>0</v>
      </c>
      <c r="BG182" s="211">
        <v>0</v>
      </c>
      <c r="BH182" s="211">
        <v>0</v>
      </c>
      <c r="BI182" s="211">
        <v>0</v>
      </c>
      <c r="BJ182" s="211">
        <v>0</v>
      </c>
      <c r="BK182" s="211">
        <v>0</v>
      </c>
      <c r="BL182" s="211">
        <v>0</v>
      </c>
      <c r="BM182" s="211">
        <v>0</v>
      </c>
      <c r="BN182" s="211">
        <v>0</v>
      </c>
      <c r="BO182" s="211">
        <v>0</v>
      </c>
      <c r="BP182" s="211">
        <v>0</v>
      </c>
      <c r="BQ182" s="211">
        <v>0</v>
      </c>
      <c r="BR182" s="211">
        <v>0</v>
      </c>
      <c r="BS182" s="211">
        <v>0</v>
      </c>
      <c r="BT182" s="211">
        <v>0</v>
      </c>
      <c r="BU182" s="211">
        <v>0</v>
      </c>
      <c r="BV182" s="211">
        <v>0</v>
      </c>
      <c r="BW182" s="211">
        <v>0</v>
      </c>
      <c r="BX182" s="211">
        <v>0</v>
      </c>
      <c r="BY182" s="211">
        <v>0</v>
      </c>
      <c r="BZ182" s="211">
        <v>0</v>
      </c>
      <c r="CA182" s="211">
        <v>0</v>
      </c>
      <c r="CB182" s="211">
        <v>0</v>
      </c>
      <c r="CC182" s="211">
        <v>0</v>
      </c>
      <c r="CD182" s="211">
        <v>0</v>
      </c>
      <c r="CE182" s="211">
        <v>0</v>
      </c>
      <c r="CF182" s="211">
        <v>0</v>
      </c>
      <c r="CG182" s="211"/>
      <c r="CH182" s="211"/>
      <c r="CI182" s="211"/>
      <c r="CJ182" s="211"/>
      <c r="CK182" s="211"/>
      <c r="CL182" s="211"/>
      <c r="CM182" s="211"/>
      <c r="CN182" s="211"/>
      <c r="CO182" s="211"/>
      <c r="CP182" s="211"/>
      <c r="CQ182" s="151" t="str">
        <f t="shared" si="11"/>
        <v/>
      </c>
      <c r="CR182" s="147"/>
    </row>
    <row r="183" spans="1:96" x14ac:dyDescent="0.2">
      <c r="A183" s="229"/>
      <c r="B183" s="201">
        <f t="shared" si="12"/>
        <v>174</v>
      </c>
      <c r="C183" s="238" t="s">
        <v>325</v>
      </c>
      <c r="D183" s="212" t="s">
        <v>245</v>
      </c>
      <c r="F183" s="212" t="s">
        <v>9</v>
      </c>
      <c r="G183" s="214"/>
      <c r="H183" s="73"/>
      <c r="I183" s="230">
        <v>553.30873999999994</v>
      </c>
      <c r="J183" s="230"/>
      <c r="K183" s="223"/>
      <c r="L183" s="223"/>
      <c r="M183" s="223"/>
      <c r="N183" s="223"/>
      <c r="O183" s="223"/>
      <c r="P183" s="73"/>
      <c r="Q183" s="215"/>
      <c r="R183" s="215"/>
      <c r="S183" s="215"/>
      <c r="T183" s="215"/>
      <c r="U183" s="215"/>
      <c r="V183" s="215"/>
      <c r="W183" s="215"/>
      <c r="X183" s="74"/>
      <c r="Y183" s="216">
        <v>0.30520376381547853</v>
      </c>
      <c r="Z183" s="216">
        <v>0.50060243038994834</v>
      </c>
      <c r="AA183" s="216">
        <v>0.19419380579457321</v>
      </c>
      <c r="AB183" s="150" t="str">
        <f t="shared" si="10"/>
        <v/>
      </c>
      <c r="AC183" s="217" t="s">
        <v>7</v>
      </c>
      <c r="AD183" s="217" t="s">
        <v>8</v>
      </c>
      <c r="AE183" s="74"/>
      <c r="AF183" s="219">
        <v>1.2165208243912825E-3</v>
      </c>
      <c r="AG183" s="219">
        <v>0</v>
      </c>
      <c r="AH183" s="74"/>
      <c r="AI183" s="211">
        <v>1</v>
      </c>
      <c r="AJ183" s="211">
        <v>0</v>
      </c>
      <c r="AK183" s="211">
        <v>0</v>
      </c>
      <c r="AL183" s="211">
        <v>0</v>
      </c>
      <c r="AM183" s="211">
        <v>0</v>
      </c>
      <c r="AN183" s="211">
        <v>0</v>
      </c>
      <c r="AO183" s="211">
        <v>0</v>
      </c>
      <c r="AP183" s="211">
        <v>0</v>
      </c>
      <c r="AQ183" s="211">
        <v>0</v>
      </c>
      <c r="AR183" s="231"/>
      <c r="AS183" s="211">
        <v>0</v>
      </c>
      <c r="AT183" s="211">
        <v>0</v>
      </c>
      <c r="AU183" s="211">
        <v>0</v>
      </c>
      <c r="AV183" s="211">
        <v>0</v>
      </c>
      <c r="AW183" s="211">
        <v>0.16413559378646195</v>
      </c>
      <c r="AX183" s="211">
        <v>0</v>
      </c>
      <c r="AY183" s="211">
        <v>0</v>
      </c>
      <c r="AZ183" s="211">
        <v>0</v>
      </c>
      <c r="BA183" s="211">
        <v>0</v>
      </c>
      <c r="BB183" s="211">
        <v>5.7352158419833018E-3</v>
      </c>
      <c r="BC183" s="211">
        <v>0</v>
      </c>
      <c r="BD183" s="211">
        <v>0</v>
      </c>
      <c r="BE183" s="211">
        <v>0.83012919037155486</v>
      </c>
      <c r="BF183" s="211">
        <v>0</v>
      </c>
      <c r="BG183" s="211">
        <v>0</v>
      </c>
      <c r="BH183" s="211">
        <v>0</v>
      </c>
      <c r="BI183" s="211">
        <v>0</v>
      </c>
      <c r="BJ183" s="211">
        <v>0</v>
      </c>
      <c r="BK183" s="211">
        <v>0</v>
      </c>
      <c r="BL183" s="211">
        <v>0</v>
      </c>
      <c r="BM183" s="211">
        <v>0</v>
      </c>
      <c r="BN183" s="211">
        <v>0</v>
      </c>
      <c r="BO183" s="211">
        <v>0</v>
      </c>
      <c r="BP183" s="211">
        <v>0</v>
      </c>
      <c r="BQ183" s="211">
        <v>0</v>
      </c>
      <c r="BR183" s="211">
        <v>0</v>
      </c>
      <c r="BS183" s="211">
        <v>0</v>
      </c>
      <c r="BT183" s="211">
        <v>0</v>
      </c>
      <c r="BU183" s="211">
        <v>0</v>
      </c>
      <c r="BV183" s="211">
        <v>0</v>
      </c>
      <c r="BW183" s="211">
        <v>0</v>
      </c>
      <c r="BX183" s="211">
        <v>0</v>
      </c>
      <c r="BY183" s="211">
        <v>0</v>
      </c>
      <c r="BZ183" s="211">
        <v>0</v>
      </c>
      <c r="CA183" s="211">
        <v>0</v>
      </c>
      <c r="CB183" s="211">
        <v>0</v>
      </c>
      <c r="CC183" s="211">
        <v>0</v>
      </c>
      <c r="CD183" s="211">
        <v>0</v>
      </c>
      <c r="CE183" s="211">
        <v>0</v>
      </c>
      <c r="CF183" s="211">
        <v>0</v>
      </c>
      <c r="CG183" s="211"/>
      <c r="CH183" s="211"/>
      <c r="CI183" s="211"/>
      <c r="CJ183" s="211"/>
      <c r="CK183" s="211"/>
      <c r="CL183" s="211"/>
      <c r="CM183" s="211"/>
      <c r="CN183" s="211"/>
      <c r="CO183" s="211"/>
      <c r="CP183" s="211"/>
      <c r="CQ183" s="151" t="str">
        <f t="shared" si="11"/>
        <v/>
      </c>
      <c r="CR183" s="147"/>
    </row>
    <row r="184" spans="1:96" x14ac:dyDescent="0.2">
      <c r="A184" s="229"/>
      <c r="B184" s="201">
        <f t="shared" si="12"/>
        <v>175</v>
      </c>
      <c r="C184" s="238" t="s">
        <v>639</v>
      </c>
      <c r="D184" s="212" t="s">
        <v>246</v>
      </c>
      <c r="F184" s="212" t="s">
        <v>9</v>
      </c>
      <c r="G184" s="214"/>
      <c r="H184" s="73"/>
      <c r="I184" s="230">
        <v>-16.35558</v>
      </c>
      <c r="J184" s="230"/>
      <c r="K184" s="223"/>
      <c r="L184" s="223"/>
      <c r="M184" s="223"/>
      <c r="N184" s="223"/>
      <c r="O184" s="223"/>
      <c r="P184" s="73"/>
      <c r="Q184" s="215"/>
      <c r="R184" s="215"/>
      <c r="S184" s="215"/>
      <c r="T184" s="215"/>
      <c r="U184" s="215"/>
      <c r="V184" s="215"/>
      <c r="W184" s="215"/>
      <c r="X184" s="74"/>
      <c r="Y184" s="216">
        <v>0</v>
      </c>
      <c r="Z184" s="216">
        <v>1</v>
      </c>
      <c r="AA184" s="216">
        <v>0</v>
      </c>
      <c r="AB184" s="150" t="str">
        <f t="shared" si="10"/>
        <v/>
      </c>
      <c r="AC184" s="217" t="s">
        <v>7</v>
      </c>
      <c r="AD184" s="217" t="s">
        <v>8</v>
      </c>
      <c r="AE184" s="74"/>
      <c r="AF184" s="219">
        <v>0</v>
      </c>
      <c r="AG184" s="219">
        <v>0</v>
      </c>
      <c r="AH184" s="74"/>
      <c r="AI184" s="211">
        <v>1</v>
      </c>
      <c r="AJ184" s="211">
        <v>0</v>
      </c>
      <c r="AK184" s="211">
        <v>0</v>
      </c>
      <c r="AL184" s="211">
        <v>0</v>
      </c>
      <c r="AM184" s="211">
        <v>0</v>
      </c>
      <c r="AN184" s="211">
        <v>0</v>
      </c>
      <c r="AO184" s="211">
        <v>0</v>
      </c>
      <c r="AP184" s="211">
        <v>0</v>
      </c>
      <c r="AQ184" s="211">
        <v>0</v>
      </c>
      <c r="AR184" s="231"/>
      <c r="AS184" s="211">
        <v>0</v>
      </c>
      <c r="AT184" s="211">
        <v>0</v>
      </c>
      <c r="AU184" s="211">
        <v>0</v>
      </c>
      <c r="AV184" s="211">
        <v>0</v>
      </c>
      <c r="AW184" s="211">
        <v>0.1000013451066853</v>
      </c>
      <c r="AX184" s="211">
        <v>0</v>
      </c>
      <c r="AY184" s="211">
        <v>0</v>
      </c>
      <c r="AZ184" s="211">
        <v>0</v>
      </c>
      <c r="BA184" s="211">
        <v>0</v>
      </c>
      <c r="BB184" s="211">
        <v>0.39999987771757406</v>
      </c>
      <c r="BC184" s="211">
        <v>0</v>
      </c>
      <c r="BD184" s="211">
        <v>0</v>
      </c>
      <c r="BE184" s="211">
        <v>0.49999877717574065</v>
      </c>
      <c r="BF184" s="211">
        <v>0</v>
      </c>
      <c r="BG184" s="211">
        <v>0</v>
      </c>
      <c r="BH184" s="211">
        <v>0</v>
      </c>
      <c r="BI184" s="211">
        <v>0</v>
      </c>
      <c r="BJ184" s="211">
        <v>0</v>
      </c>
      <c r="BK184" s="211">
        <v>0</v>
      </c>
      <c r="BL184" s="211">
        <v>0</v>
      </c>
      <c r="BM184" s="211">
        <v>0</v>
      </c>
      <c r="BN184" s="211">
        <v>0</v>
      </c>
      <c r="BO184" s="211">
        <v>0</v>
      </c>
      <c r="BP184" s="211">
        <v>0</v>
      </c>
      <c r="BQ184" s="211">
        <v>0</v>
      </c>
      <c r="BR184" s="211">
        <v>0</v>
      </c>
      <c r="BS184" s="211">
        <v>0</v>
      </c>
      <c r="BT184" s="211">
        <v>0</v>
      </c>
      <c r="BU184" s="211">
        <v>0</v>
      </c>
      <c r="BV184" s="211">
        <v>0</v>
      </c>
      <c r="BW184" s="211">
        <v>0</v>
      </c>
      <c r="BX184" s="211">
        <v>0</v>
      </c>
      <c r="BY184" s="211">
        <v>0</v>
      </c>
      <c r="BZ184" s="211">
        <v>0</v>
      </c>
      <c r="CA184" s="211">
        <v>0</v>
      </c>
      <c r="CB184" s="211">
        <v>0</v>
      </c>
      <c r="CC184" s="211">
        <v>0</v>
      </c>
      <c r="CD184" s="211">
        <v>0</v>
      </c>
      <c r="CE184" s="211">
        <v>0</v>
      </c>
      <c r="CF184" s="211">
        <v>0</v>
      </c>
      <c r="CG184" s="211"/>
      <c r="CH184" s="211"/>
      <c r="CI184" s="211"/>
      <c r="CJ184" s="211"/>
      <c r="CK184" s="211"/>
      <c r="CL184" s="211"/>
      <c r="CM184" s="211"/>
      <c r="CN184" s="211"/>
      <c r="CO184" s="211"/>
      <c r="CP184" s="211"/>
      <c r="CQ184" s="151" t="str">
        <f t="shared" si="11"/>
        <v/>
      </c>
      <c r="CR184" s="147"/>
    </row>
    <row r="185" spans="1:96" x14ac:dyDescent="0.2">
      <c r="A185" s="229"/>
      <c r="B185" s="201">
        <f t="shared" si="12"/>
        <v>176</v>
      </c>
      <c r="C185" s="238" t="s">
        <v>639</v>
      </c>
      <c r="D185" s="212" t="s">
        <v>246</v>
      </c>
      <c r="F185" s="212" t="s">
        <v>9</v>
      </c>
      <c r="G185" s="214"/>
      <c r="H185" s="73"/>
      <c r="I185" s="230">
        <v>2871.1605099999997</v>
      </c>
      <c r="J185" s="230"/>
      <c r="K185" s="223"/>
      <c r="L185" s="223"/>
      <c r="M185" s="223"/>
      <c r="N185" s="223"/>
      <c r="O185" s="223"/>
      <c r="P185" s="73"/>
      <c r="Q185" s="215"/>
      <c r="R185" s="215"/>
      <c r="S185" s="215"/>
      <c r="T185" s="215"/>
      <c r="U185" s="215"/>
      <c r="V185" s="215"/>
      <c r="W185" s="215"/>
      <c r="X185" s="74"/>
      <c r="Y185" s="216">
        <v>0.25880012538901909</v>
      </c>
      <c r="Z185" s="216">
        <v>0.41464085893268293</v>
      </c>
      <c r="AA185" s="216">
        <v>0.32655901567829793</v>
      </c>
      <c r="AB185" s="150" t="str">
        <f t="shared" si="10"/>
        <v/>
      </c>
      <c r="AC185" s="217" t="s">
        <v>7</v>
      </c>
      <c r="AD185" s="217" t="s">
        <v>8</v>
      </c>
      <c r="AE185" s="74"/>
      <c r="AF185" s="219">
        <v>5.109613767937159E-3</v>
      </c>
      <c r="AG185" s="219">
        <v>0</v>
      </c>
      <c r="AH185" s="74"/>
      <c r="AI185" s="211">
        <v>1</v>
      </c>
      <c r="AJ185" s="211">
        <v>0</v>
      </c>
      <c r="AK185" s="211">
        <v>0</v>
      </c>
      <c r="AL185" s="211">
        <v>0</v>
      </c>
      <c r="AM185" s="211">
        <v>0</v>
      </c>
      <c r="AN185" s="211">
        <v>0</v>
      </c>
      <c r="AO185" s="211">
        <v>0</v>
      </c>
      <c r="AP185" s="211">
        <v>0</v>
      </c>
      <c r="AQ185" s="211">
        <v>0</v>
      </c>
      <c r="AR185" s="231"/>
      <c r="AS185" s="211">
        <v>0</v>
      </c>
      <c r="AT185" s="211">
        <v>0</v>
      </c>
      <c r="AU185" s="211">
        <v>1.5608987534479764E-4</v>
      </c>
      <c r="AV185" s="211">
        <v>0</v>
      </c>
      <c r="AW185" s="211">
        <v>7.0182129396636969E-2</v>
      </c>
      <c r="AX185" s="211">
        <v>0</v>
      </c>
      <c r="AY185" s="211">
        <v>0</v>
      </c>
      <c r="AZ185" s="211">
        <v>0</v>
      </c>
      <c r="BA185" s="211">
        <v>0</v>
      </c>
      <c r="BB185" s="211">
        <v>3.5878589274547998E-2</v>
      </c>
      <c r="BC185" s="211">
        <v>0</v>
      </c>
      <c r="BD185" s="211">
        <v>0</v>
      </c>
      <c r="BE185" s="211">
        <v>0.62836087654016659</v>
      </c>
      <c r="BF185" s="211">
        <v>0</v>
      </c>
      <c r="BG185" s="211">
        <v>0.26542231491330348</v>
      </c>
      <c r="BH185" s="211">
        <v>0</v>
      </c>
      <c r="BI185" s="211">
        <v>0</v>
      </c>
      <c r="BJ185" s="211">
        <v>0</v>
      </c>
      <c r="BK185" s="211">
        <v>0</v>
      </c>
      <c r="BL185" s="211">
        <v>0</v>
      </c>
      <c r="BM185" s="211">
        <v>0</v>
      </c>
      <c r="BN185" s="211">
        <v>0</v>
      </c>
      <c r="BO185" s="211">
        <v>0</v>
      </c>
      <c r="BP185" s="211">
        <v>0</v>
      </c>
      <c r="BQ185" s="211">
        <v>0</v>
      </c>
      <c r="BR185" s="211">
        <v>0</v>
      </c>
      <c r="BS185" s="211">
        <v>0</v>
      </c>
      <c r="BT185" s="211">
        <v>0</v>
      </c>
      <c r="BU185" s="211">
        <v>0</v>
      </c>
      <c r="BV185" s="211">
        <v>0</v>
      </c>
      <c r="BW185" s="211">
        <v>0</v>
      </c>
      <c r="BX185" s="211">
        <v>0</v>
      </c>
      <c r="BY185" s="211">
        <v>0</v>
      </c>
      <c r="BZ185" s="211">
        <v>0</v>
      </c>
      <c r="CA185" s="211">
        <v>0</v>
      </c>
      <c r="CB185" s="211">
        <v>0</v>
      </c>
      <c r="CC185" s="211">
        <v>0</v>
      </c>
      <c r="CD185" s="211">
        <v>0</v>
      </c>
      <c r="CE185" s="211">
        <v>0</v>
      </c>
      <c r="CF185" s="211">
        <v>0</v>
      </c>
      <c r="CG185" s="211"/>
      <c r="CH185" s="211"/>
      <c r="CI185" s="211"/>
      <c r="CJ185" s="211"/>
      <c r="CK185" s="211"/>
      <c r="CL185" s="211"/>
      <c r="CM185" s="211"/>
      <c r="CN185" s="211"/>
      <c r="CO185" s="211"/>
      <c r="CP185" s="211"/>
      <c r="CQ185" s="151" t="str">
        <f t="shared" si="11"/>
        <v/>
      </c>
      <c r="CR185" s="147"/>
    </row>
    <row r="186" spans="1:96" x14ac:dyDescent="0.2">
      <c r="A186" s="229"/>
      <c r="B186" s="201">
        <f t="shared" si="12"/>
        <v>177</v>
      </c>
      <c r="C186" s="238" t="s">
        <v>401</v>
      </c>
      <c r="D186" s="212" t="s">
        <v>400</v>
      </c>
      <c r="F186" s="212" t="s">
        <v>9</v>
      </c>
      <c r="G186" s="214"/>
      <c r="H186" s="73"/>
      <c r="I186" s="230">
        <v>593.20768999999996</v>
      </c>
      <c r="J186" s="230"/>
      <c r="K186" s="223"/>
      <c r="L186" s="223"/>
      <c r="M186" s="223"/>
      <c r="N186" s="223"/>
      <c r="O186" s="223"/>
      <c r="P186" s="73"/>
      <c r="Q186" s="215"/>
      <c r="R186" s="215"/>
      <c r="S186" s="215"/>
      <c r="T186" s="215"/>
      <c r="U186" s="215"/>
      <c r="V186" s="215"/>
      <c r="W186" s="215"/>
      <c r="X186" s="74"/>
      <c r="Y186" s="216">
        <v>0.17189847960332411</v>
      </c>
      <c r="Z186" s="216">
        <v>0.37715101097222797</v>
      </c>
      <c r="AA186" s="216">
        <v>0.45095050942444798</v>
      </c>
      <c r="AB186" s="150" t="str">
        <f t="shared" si="10"/>
        <v/>
      </c>
      <c r="AC186" s="217" t="s">
        <v>7</v>
      </c>
      <c r="AD186" s="217" t="s">
        <v>8</v>
      </c>
      <c r="AE186" s="74"/>
      <c r="AF186" s="219">
        <v>1.1917652851452475E-3</v>
      </c>
      <c r="AG186" s="219">
        <v>0</v>
      </c>
      <c r="AH186" s="74"/>
      <c r="AI186" s="211">
        <v>1</v>
      </c>
      <c r="AJ186" s="211">
        <v>0</v>
      </c>
      <c r="AK186" s="211">
        <v>0</v>
      </c>
      <c r="AL186" s="211">
        <v>0</v>
      </c>
      <c r="AM186" s="211">
        <v>0</v>
      </c>
      <c r="AN186" s="211">
        <v>0</v>
      </c>
      <c r="AO186" s="211">
        <v>0</v>
      </c>
      <c r="AP186" s="211">
        <v>0</v>
      </c>
      <c r="AQ186" s="211">
        <v>0</v>
      </c>
      <c r="AR186" s="231"/>
      <c r="AS186" s="211">
        <v>0</v>
      </c>
      <c r="AT186" s="211">
        <v>0</v>
      </c>
      <c r="AU186" s="211">
        <v>0</v>
      </c>
      <c r="AV186" s="211">
        <v>0</v>
      </c>
      <c r="AW186" s="211">
        <v>9.3165031259871314E-2</v>
      </c>
      <c r="AX186" s="211">
        <v>0</v>
      </c>
      <c r="AY186" s="211">
        <v>0</v>
      </c>
      <c r="AZ186" s="211">
        <v>0</v>
      </c>
      <c r="BA186" s="211">
        <v>0</v>
      </c>
      <c r="BB186" s="211">
        <v>0.1295237724723014</v>
      </c>
      <c r="BC186" s="211">
        <v>0</v>
      </c>
      <c r="BD186" s="211">
        <v>0</v>
      </c>
      <c r="BE186" s="211">
        <v>0.45860377151153009</v>
      </c>
      <c r="BF186" s="211">
        <v>0</v>
      </c>
      <c r="BG186" s="211">
        <v>0.31870742475629715</v>
      </c>
      <c r="BH186" s="211">
        <v>0</v>
      </c>
      <c r="BI186" s="211">
        <v>0</v>
      </c>
      <c r="BJ186" s="211">
        <v>0</v>
      </c>
      <c r="BK186" s="211">
        <v>0</v>
      </c>
      <c r="BL186" s="211">
        <v>0</v>
      </c>
      <c r="BM186" s="211">
        <v>0</v>
      </c>
      <c r="BN186" s="211">
        <v>0</v>
      </c>
      <c r="BO186" s="211">
        <v>0</v>
      </c>
      <c r="BP186" s="211">
        <v>0</v>
      </c>
      <c r="BQ186" s="211">
        <v>0</v>
      </c>
      <c r="BR186" s="211">
        <v>0</v>
      </c>
      <c r="BS186" s="211">
        <v>0</v>
      </c>
      <c r="BT186" s="211">
        <v>0</v>
      </c>
      <c r="BU186" s="211">
        <v>0</v>
      </c>
      <c r="BV186" s="211">
        <v>0</v>
      </c>
      <c r="BW186" s="211">
        <v>0</v>
      </c>
      <c r="BX186" s="211">
        <v>0</v>
      </c>
      <c r="BY186" s="211">
        <v>0</v>
      </c>
      <c r="BZ186" s="211">
        <v>0</v>
      </c>
      <c r="CA186" s="211">
        <v>0</v>
      </c>
      <c r="CB186" s="211">
        <v>0</v>
      </c>
      <c r="CC186" s="211">
        <v>0</v>
      </c>
      <c r="CD186" s="211">
        <v>0</v>
      </c>
      <c r="CE186" s="211">
        <v>0</v>
      </c>
      <c r="CF186" s="211">
        <v>0</v>
      </c>
      <c r="CG186" s="211"/>
      <c r="CH186" s="211"/>
      <c r="CI186" s="211"/>
      <c r="CJ186" s="211"/>
      <c r="CK186" s="211"/>
      <c r="CL186" s="211"/>
      <c r="CM186" s="211"/>
      <c r="CN186" s="211"/>
      <c r="CO186" s="211"/>
      <c r="CP186" s="211"/>
      <c r="CQ186" s="151" t="str">
        <f t="shared" si="11"/>
        <v/>
      </c>
      <c r="CR186" s="147"/>
    </row>
    <row r="187" spans="1:96" x14ac:dyDescent="0.2">
      <c r="A187" s="229"/>
      <c r="B187" s="201">
        <f t="shared" si="12"/>
        <v>178</v>
      </c>
      <c r="C187" s="238" t="s">
        <v>326</v>
      </c>
      <c r="D187" s="212" t="s">
        <v>247</v>
      </c>
      <c r="F187" s="212" t="s">
        <v>9</v>
      </c>
      <c r="G187" s="214"/>
      <c r="H187" s="73"/>
      <c r="I187" s="230">
        <v>5681.4258200000004</v>
      </c>
      <c r="J187" s="230"/>
      <c r="K187" s="223"/>
      <c r="L187" s="223"/>
      <c r="M187" s="223"/>
      <c r="N187" s="223"/>
      <c r="O187" s="223"/>
      <c r="P187" s="73"/>
      <c r="Q187" s="215"/>
      <c r="R187" s="215"/>
      <c r="S187" s="215"/>
      <c r="T187" s="215"/>
      <c r="U187" s="215"/>
      <c r="V187" s="215"/>
      <c r="W187" s="215"/>
      <c r="X187" s="74"/>
      <c r="Y187" s="216">
        <v>0.38399748040712783</v>
      </c>
      <c r="Z187" s="216">
        <v>0.24786675116705123</v>
      </c>
      <c r="AA187" s="216">
        <v>0.36813576842582091</v>
      </c>
      <c r="AB187" s="150" t="str">
        <f t="shared" si="10"/>
        <v/>
      </c>
      <c r="AC187" s="217" t="s">
        <v>7</v>
      </c>
      <c r="AD187" s="217" t="s">
        <v>8</v>
      </c>
      <c r="AE187" s="74"/>
      <c r="AF187" s="219">
        <v>1.6597595914027735E-2</v>
      </c>
      <c r="AG187" s="219">
        <v>0</v>
      </c>
      <c r="AH187" s="74"/>
      <c r="AI187" s="211">
        <v>1</v>
      </c>
      <c r="AJ187" s="211">
        <v>0</v>
      </c>
      <c r="AK187" s="211">
        <v>0</v>
      </c>
      <c r="AL187" s="211">
        <v>0</v>
      </c>
      <c r="AM187" s="211">
        <v>0</v>
      </c>
      <c r="AN187" s="211">
        <v>0</v>
      </c>
      <c r="AO187" s="211">
        <v>0</v>
      </c>
      <c r="AP187" s="211">
        <v>0</v>
      </c>
      <c r="AQ187" s="211">
        <v>0</v>
      </c>
      <c r="AR187" s="231"/>
      <c r="AS187" s="211">
        <v>0</v>
      </c>
      <c r="AT187" s="211">
        <v>0</v>
      </c>
      <c r="AU187" s="211">
        <v>0</v>
      </c>
      <c r="AV187" s="211">
        <v>0</v>
      </c>
      <c r="AW187" s="211">
        <v>1.3769456675394367E-2</v>
      </c>
      <c r="AX187" s="211">
        <v>0</v>
      </c>
      <c r="AY187" s="211">
        <v>0</v>
      </c>
      <c r="AZ187" s="211">
        <v>0</v>
      </c>
      <c r="BA187" s="211">
        <v>0</v>
      </c>
      <c r="BB187" s="211">
        <v>0</v>
      </c>
      <c r="BC187" s="211">
        <v>0</v>
      </c>
      <c r="BD187" s="211">
        <v>0</v>
      </c>
      <c r="BE187" s="211">
        <v>0.76460384037378171</v>
      </c>
      <c r="BF187" s="211">
        <v>0</v>
      </c>
      <c r="BG187" s="211">
        <v>0.22162670295082387</v>
      </c>
      <c r="BH187" s="211">
        <v>0</v>
      </c>
      <c r="BI187" s="211">
        <v>0</v>
      </c>
      <c r="BJ187" s="211">
        <v>0</v>
      </c>
      <c r="BK187" s="211">
        <v>0</v>
      </c>
      <c r="BL187" s="211">
        <v>0</v>
      </c>
      <c r="BM187" s="211">
        <v>0</v>
      </c>
      <c r="BN187" s="211">
        <v>0</v>
      </c>
      <c r="BO187" s="211">
        <v>0</v>
      </c>
      <c r="BP187" s="211">
        <v>0</v>
      </c>
      <c r="BQ187" s="211">
        <v>0</v>
      </c>
      <c r="BR187" s="211">
        <v>0</v>
      </c>
      <c r="BS187" s="211">
        <v>0</v>
      </c>
      <c r="BT187" s="211">
        <v>0</v>
      </c>
      <c r="BU187" s="211">
        <v>0</v>
      </c>
      <c r="BV187" s="211">
        <v>0</v>
      </c>
      <c r="BW187" s="211">
        <v>0</v>
      </c>
      <c r="BX187" s="211">
        <v>0</v>
      </c>
      <c r="BY187" s="211">
        <v>0</v>
      </c>
      <c r="BZ187" s="211">
        <v>0</v>
      </c>
      <c r="CA187" s="211">
        <v>0</v>
      </c>
      <c r="CB187" s="211">
        <v>0</v>
      </c>
      <c r="CC187" s="211">
        <v>0</v>
      </c>
      <c r="CD187" s="211">
        <v>0</v>
      </c>
      <c r="CE187" s="211">
        <v>0</v>
      </c>
      <c r="CF187" s="211">
        <v>0</v>
      </c>
      <c r="CG187" s="211"/>
      <c r="CH187" s="211"/>
      <c r="CI187" s="211"/>
      <c r="CJ187" s="211"/>
      <c r="CK187" s="211"/>
      <c r="CL187" s="211"/>
      <c r="CM187" s="211"/>
      <c r="CN187" s="211"/>
      <c r="CO187" s="211"/>
      <c r="CP187" s="211"/>
      <c r="CQ187" s="151" t="str">
        <f t="shared" si="11"/>
        <v/>
      </c>
      <c r="CR187" s="147"/>
    </row>
    <row r="188" spans="1:96" x14ac:dyDescent="0.2">
      <c r="A188" s="229"/>
      <c r="B188" s="201">
        <f t="shared" si="12"/>
        <v>179</v>
      </c>
      <c r="C188" s="238" t="s">
        <v>327</v>
      </c>
      <c r="D188" s="212" t="s">
        <v>248</v>
      </c>
      <c r="F188" s="212" t="s">
        <v>9</v>
      </c>
      <c r="G188" s="214"/>
      <c r="H188" s="73"/>
      <c r="I188" s="230">
        <v>1294.0075300000001</v>
      </c>
      <c r="J188" s="230"/>
      <c r="K188" s="223"/>
      <c r="L188" s="223"/>
      <c r="M188" s="223"/>
      <c r="N188" s="223"/>
      <c r="O188" s="223"/>
      <c r="P188" s="73"/>
      <c r="Q188" s="215"/>
      <c r="R188" s="215"/>
      <c r="S188" s="215"/>
      <c r="T188" s="215"/>
      <c r="U188" s="215"/>
      <c r="V188" s="215"/>
      <c r="W188" s="215"/>
      <c r="X188" s="74"/>
      <c r="Y188" s="216">
        <v>0.80445409000054269</v>
      </c>
      <c r="Z188" s="216">
        <v>0.10235248785607917</v>
      </c>
      <c r="AA188" s="216">
        <v>9.3193422143378085E-2</v>
      </c>
      <c r="AB188" s="150" t="str">
        <f t="shared" si="10"/>
        <v/>
      </c>
      <c r="AC188" s="217" t="s">
        <v>7</v>
      </c>
      <c r="AD188" s="217" t="s">
        <v>8</v>
      </c>
      <c r="AE188" s="74"/>
      <c r="AF188" s="219">
        <v>7.7119885247174365E-3</v>
      </c>
      <c r="AG188" s="219">
        <v>0</v>
      </c>
      <c r="AH188" s="74"/>
      <c r="AI188" s="211">
        <v>1</v>
      </c>
      <c r="AJ188" s="211">
        <v>0</v>
      </c>
      <c r="AK188" s="211">
        <v>0</v>
      </c>
      <c r="AL188" s="211">
        <v>0</v>
      </c>
      <c r="AM188" s="211">
        <v>0</v>
      </c>
      <c r="AN188" s="211">
        <v>0</v>
      </c>
      <c r="AO188" s="211">
        <v>0</v>
      </c>
      <c r="AP188" s="211">
        <v>0</v>
      </c>
      <c r="AQ188" s="211">
        <v>0</v>
      </c>
      <c r="AR188" s="231"/>
      <c r="AS188" s="211">
        <v>0</v>
      </c>
      <c r="AT188" s="211">
        <v>0</v>
      </c>
      <c r="AU188" s="211">
        <v>0</v>
      </c>
      <c r="AV188" s="211">
        <v>0</v>
      </c>
      <c r="AW188" s="211">
        <v>0</v>
      </c>
      <c r="AX188" s="211">
        <v>0</v>
      </c>
      <c r="AY188" s="211">
        <v>0</v>
      </c>
      <c r="AZ188" s="211">
        <v>0</v>
      </c>
      <c r="BA188" s="211">
        <v>0</v>
      </c>
      <c r="BB188" s="211">
        <v>0</v>
      </c>
      <c r="BC188" s="211">
        <v>0</v>
      </c>
      <c r="BD188" s="211">
        <v>0</v>
      </c>
      <c r="BE188" s="211">
        <v>1</v>
      </c>
      <c r="BF188" s="211">
        <v>0</v>
      </c>
      <c r="BG188" s="211">
        <v>0</v>
      </c>
      <c r="BH188" s="211">
        <v>0</v>
      </c>
      <c r="BI188" s="211">
        <v>0</v>
      </c>
      <c r="BJ188" s="211">
        <v>0</v>
      </c>
      <c r="BK188" s="211">
        <v>0</v>
      </c>
      <c r="BL188" s="211">
        <v>0</v>
      </c>
      <c r="BM188" s="211">
        <v>0</v>
      </c>
      <c r="BN188" s="211">
        <v>0</v>
      </c>
      <c r="BO188" s="211">
        <v>0</v>
      </c>
      <c r="BP188" s="211">
        <v>0</v>
      </c>
      <c r="BQ188" s="211">
        <v>0</v>
      </c>
      <c r="BR188" s="211">
        <v>0</v>
      </c>
      <c r="BS188" s="211">
        <v>0</v>
      </c>
      <c r="BT188" s="211">
        <v>0</v>
      </c>
      <c r="BU188" s="211">
        <v>0</v>
      </c>
      <c r="BV188" s="211">
        <v>0</v>
      </c>
      <c r="BW188" s="211">
        <v>0</v>
      </c>
      <c r="BX188" s="211">
        <v>0</v>
      </c>
      <c r="BY188" s="211">
        <v>0</v>
      </c>
      <c r="BZ188" s="211">
        <v>0</v>
      </c>
      <c r="CA188" s="211">
        <v>0</v>
      </c>
      <c r="CB188" s="211">
        <v>0</v>
      </c>
      <c r="CC188" s="211">
        <v>0</v>
      </c>
      <c r="CD188" s="211">
        <v>0</v>
      </c>
      <c r="CE188" s="211">
        <v>0</v>
      </c>
      <c r="CF188" s="211">
        <v>0</v>
      </c>
      <c r="CG188" s="211"/>
      <c r="CH188" s="211"/>
      <c r="CI188" s="211"/>
      <c r="CJ188" s="211"/>
      <c r="CK188" s="211"/>
      <c r="CL188" s="211"/>
      <c r="CM188" s="211"/>
      <c r="CN188" s="211"/>
      <c r="CO188" s="211"/>
      <c r="CP188" s="211"/>
      <c r="CQ188" s="151" t="str">
        <f t="shared" si="11"/>
        <v/>
      </c>
      <c r="CR188" s="147"/>
    </row>
    <row r="189" spans="1:96" x14ac:dyDescent="0.2">
      <c r="A189" s="229"/>
      <c r="B189" s="201">
        <f t="shared" si="12"/>
        <v>180</v>
      </c>
      <c r="C189" s="238" t="s">
        <v>640</v>
      </c>
      <c r="D189" s="212" t="s">
        <v>249</v>
      </c>
      <c r="F189" s="212" t="s">
        <v>9</v>
      </c>
      <c r="G189" s="214"/>
      <c r="H189" s="73"/>
      <c r="I189" s="230">
        <v>273.33892000000003</v>
      </c>
      <c r="J189" s="230"/>
      <c r="K189" s="223"/>
      <c r="L189" s="223"/>
      <c r="M189" s="223"/>
      <c r="N189" s="223"/>
      <c r="O189" s="223"/>
      <c r="P189" s="73"/>
      <c r="Q189" s="215"/>
      <c r="R189" s="215"/>
      <c r="S189" s="215"/>
      <c r="T189" s="215"/>
      <c r="U189" s="215"/>
      <c r="V189" s="215"/>
      <c r="W189" s="215"/>
      <c r="X189" s="74"/>
      <c r="Y189" s="216">
        <v>0.20760691525378089</v>
      </c>
      <c r="Z189" s="216">
        <v>4.1701818387224178E-2</v>
      </c>
      <c r="AA189" s="216">
        <v>0.75069126635899486</v>
      </c>
      <c r="AB189" s="150" t="str">
        <f t="shared" si="10"/>
        <v/>
      </c>
      <c r="AC189" s="217" t="s">
        <v>7</v>
      </c>
      <c r="AD189" s="217" t="s">
        <v>8</v>
      </c>
      <c r="AE189" s="74"/>
      <c r="AF189" s="219">
        <v>3.3022445954775749E-4</v>
      </c>
      <c r="AG189" s="219">
        <v>0</v>
      </c>
      <c r="AH189" s="74"/>
      <c r="AI189" s="211">
        <v>1</v>
      </c>
      <c r="AJ189" s="211">
        <v>0</v>
      </c>
      <c r="AK189" s="211">
        <v>0</v>
      </c>
      <c r="AL189" s="211">
        <v>0</v>
      </c>
      <c r="AM189" s="211">
        <v>0</v>
      </c>
      <c r="AN189" s="211">
        <v>0</v>
      </c>
      <c r="AO189" s="211">
        <v>0</v>
      </c>
      <c r="AP189" s="211">
        <v>0</v>
      </c>
      <c r="AQ189" s="211">
        <v>0</v>
      </c>
      <c r="AR189" s="231"/>
      <c r="AS189" s="211">
        <v>0</v>
      </c>
      <c r="AT189" s="211">
        <v>0</v>
      </c>
      <c r="AU189" s="211">
        <v>0</v>
      </c>
      <c r="AV189" s="211">
        <v>0</v>
      </c>
      <c r="AW189" s="211">
        <v>0</v>
      </c>
      <c r="AX189" s="211">
        <v>0</v>
      </c>
      <c r="AY189" s="211">
        <v>0</v>
      </c>
      <c r="AZ189" s="211">
        <v>0</v>
      </c>
      <c r="BA189" s="211">
        <v>0</v>
      </c>
      <c r="BB189" s="211">
        <v>0</v>
      </c>
      <c r="BC189" s="211">
        <v>0</v>
      </c>
      <c r="BD189" s="211">
        <v>0</v>
      </c>
      <c r="BE189" s="211">
        <v>0.10120164136526563</v>
      </c>
      <c r="BF189" s="211">
        <v>0</v>
      </c>
      <c r="BG189" s="211">
        <v>0</v>
      </c>
      <c r="BH189" s="211">
        <v>0</v>
      </c>
      <c r="BI189" s="211">
        <v>0.89879835863473434</v>
      </c>
      <c r="BJ189" s="211">
        <v>0</v>
      </c>
      <c r="BK189" s="211">
        <v>0</v>
      </c>
      <c r="BL189" s="211">
        <v>0</v>
      </c>
      <c r="BM189" s="211">
        <v>0</v>
      </c>
      <c r="BN189" s="211">
        <v>0</v>
      </c>
      <c r="BO189" s="211">
        <v>0</v>
      </c>
      <c r="BP189" s="211">
        <v>0</v>
      </c>
      <c r="BQ189" s="211">
        <v>0</v>
      </c>
      <c r="BR189" s="211">
        <v>0</v>
      </c>
      <c r="BS189" s="211">
        <v>0</v>
      </c>
      <c r="BT189" s="211">
        <v>0</v>
      </c>
      <c r="BU189" s="211">
        <v>0</v>
      </c>
      <c r="BV189" s="211">
        <v>0</v>
      </c>
      <c r="BW189" s="211">
        <v>0</v>
      </c>
      <c r="BX189" s="211">
        <v>0</v>
      </c>
      <c r="BY189" s="211">
        <v>0</v>
      </c>
      <c r="BZ189" s="211">
        <v>0</v>
      </c>
      <c r="CA189" s="211">
        <v>0</v>
      </c>
      <c r="CB189" s="211">
        <v>0</v>
      </c>
      <c r="CC189" s="211">
        <v>0</v>
      </c>
      <c r="CD189" s="211">
        <v>0</v>
      </c>
      <c r="CE189" s="211">
        <v>0</v>
      </c>
      <c r="CF189" s="211">
        <v>0</v>
      </c>
      <c r="CG189" s="211"/>
      <c r="CH189" s="211"/>
      <c r="CI189" s="211"/>
      <c r="CJ189" s="211"/>
      <c r="CK189" s="211"/>
      <c r="CL189" s="211"/>
      <c r="CM189" s="211"/>
      <c r="CN189" s="211"/>
      <c r="CO189" s="211"/>
      <c r="CP189" s="211"/>
      <c r="CQ189" s="151" t="str">
        <f t="shared" si="11"/>
        <v/>
      </c>
      <c r="CR189" s="147"/>
    </row>
    <row r="190" spans="1:96" x14ac:dyDescent="0.2">
      <c r="A190" s="229"/>
      <c r="B190" s="201">
        <f t="shared" si="12"/>
        <v>181</v>
      </c>
      <c r="C190" s="238" t="s">
        <v>641</v>
      </c>
      <c r="D190" s="212" t="s">
        <v>449</v>
      </c>
      <c r="F190" s="212" t="s">
        <v>9</v>
      </c>
      <c r="G190" s="214"/>
      <c r="H190" s="73"/>
      <c r="I190" s="230">
        <v>5722.7342099999996</v>
      </c>
      <c r="J190" s="230"/>
      <c r="K190" s="223"/>
      <c r="L190" s="223"/>
      <c r="M190" s="223"/>
      <c r="N190" s="223"/>
      <c r="O190" s="223"/>
      <c r="P190" s="73"/>
      <c r="Q190" s="215"/>
      <c r="R190" s="215"/>
      <c r="S190" s="215"/>
      <c r="T190" s="215"/>
      <c r="U190" s="215"/>
      <c r="V190" s="215"/>
      <c r="W190" s="215"/>
      <c r="X190" s="74"/>
      <c r="Y190" s="216">
        <v>0.1088869336114074</v>
      </c>
      <c r="Z190" s="216">
        <v>0.43922709805528432</v>
      </c>
      <c r="AA190" s="216">
        <v>0.4518859683333083</v>
      </c>
      <c r="AB190" s="150" t="str">
        <f t="shared" si="10"/>
        <v/>
      </c>
      <c r="AC190" s="217" t="s">
        <v>7</v>
      </c>
      <c r="AD190" s="217" t="s">
        <v>8</v>
      </c>
      <c r="AE190" s="74"/>
      <c r="AF190" s="219">
        <v>7.1359282914140679E-3</v>
      </c>
      <c r="AG190" s="219">
        <v>0</v>
      </c>
      <c r="AH190" s="74"/>
      <c r="AI190" s="211">
        <v>1</v>
      </c>
      <c r="AJ190" s="211">
        <v>0</v>
      </c>
      <c r="AK190" s="211">
        <v>0</v>
      </c>
      <c r="AL190" s="211">
        <v>0</v>
      </c>
      <c r="AM190" s="211">
        <v>0</v>
      </c>
      <c r="AN190" s="211">
        <v>0</v>
      </c>
      <c r="AO190" s="211">
        <v>0</v>
      </c>
      <c r="AP190" s="211">
        <v>0</v>
      </c>
      <c r="AQ190" s="211">
        <v>0</v>
      </c>
      <c r="AR190" s="231"/>
      <c r="AS190" s="211">
        <v>0</v>
      </c>
      <c r="AT190" s="211">
        <v>0</v>
      </c>
      <c r="AU190" s="211">
        <v>0</v>
      </c>
      <c r="AV190" s="211">
        <v>0</v>
      </c>
      <c r="AW190" s="211">
        <v>0</v>
      </c>
      <c r="AX190" s="211">
        <v>0</v>
      </c>
      <c r="AY190" s="211">
        <v>0</v>
      </c>
      <c r="AZ190" s="211">
        <v>0</v>
      </c>
      <c r="BA190" s="211">
        <v>0</v>
      </c>
      <c r="BB190" s="211">
        <v>0</v>
      </c>
      <c r="BC190" s="211">
        <v>0</v>
      </c>
      <c r="BD190" s="211">
        <v>0</v>
      </c>
      <c r="BE190" s="211">
        <v>0.55459377097722751</v>
      </c>
      <c r="BF190" s="211">
        <v>0.44540622902277244</v>
      </c>
      <c r="BG190" s="211">
        <v>0</v>
      </c>
      <c r="BH190" s="211">
        <v>0</v>
      </c>
      <c r="BI190" s="211">
        <v>0</v>
      </c>
      <c r="BJ190" s="211">
        <v>0</v>
      </c>
      <c r="BK190" s="211">
        <v>0</v>
      </c>
      <c r="BL190" s="211">
        <v>0</v>
      </c>
      <c r="BM190" s="211">
        <v>0</v>
      </c>
      <c r="BN190" s="211">
        <v>0</v>
      </c>
      <c r="BO190" s="211">
        <v>0</v>
      </c>
      <c r="BP190" s="211">
        <v>0</v>
      </c>
      <c r="BQ190" s="211">
        <v>0</v>
      </c>
      <c r="BR190" s="211">
        <v>0</v>
      </c>
      <c r="BS190" s="211">
        <v>0</v>
      </c>
      <c r="BT190" s="211">
        <v>0</v>
      </c>
      <c r="BU190" s="211">
        <v>0</v>
      </c>
      <c r="BV190" s="211">
        <v>0</v>
      </c>
      <c r="BW190" s="211">
        <v>0</v>
      </c>
      <c r="BX190" s="211">
        <v>0</v>
      </c>
      <c r="BY190" s="211">
        <v>0</v>
      </c>
      <c r="BZ190" s="211">
        <v>0</v>
      </c>
      <c r="CA190" s="211">
        <v>0</v>
      </c>
      <c r="CB190" s="211">
        <v>0</v>
      </c>
      <c r="CC190" s="211">
        <v>0</v>
      </c>
      <c r="CD190" s="211">
        <v>0</v>
      </c>
      <c r="CE190" s="211">
        <v>0</v>
      </c>
      <c r="CF190" s="211">
        <v>0</v>
      </c>
      <c r="CG190" s="211"/>
      <c r="CH190" s="211"/>
      <c r="CI190" s="211"/>
      <c r="CJ190" s="211"/>
      <c r="CK190" s="211"/>
      <c r="CL190" s="211"/>
      <c r="CM190" s="211"/>
      <c r="CN190" s="211"/>
      <c r="CO190" s="211"/>
      <c r="CP190" s="211"/>
      <c r="CQ190" s="151" t="str">
        <f t="shared" si="11"/>
        <v/>
      </c>
      <c r="CR190" s="147"/>
    </row>
    <row r="191" spans="1:96" x14ac:dyDescent="0.2">
      <c r="A191" s="229"/>
      <c r="B191" s="201">
        <f t="shared" si="12"/>
        <v>182</v>
      </c>
      <c r="C191" s="238" t="s">
        <v>642</v>
      </c>
      <c r="D191" s="212" t="s">
        <v>250</v>
      </c>
      <c r="F191" s="212" t="s">
        <v>9</v>
      </c>
      <c r="G191" s="214"/>
      <c r="H191" s="73"/>
      <c r="I191" s="230">
        <v>376.46677999999997</v>
      </c>
      <c r="J191" s="230"/>
      <c r="K191" s="223"/>
      <c r="L191" s="223"/>
      <c r="M191" s="223"/>
      <c r="N191" s="223"/>
      <c r="O191" s="223"/>
      <c r="P191" s="73"/>
      <c r="Q191" s="215"/>
      <c r="R191" s="215"/>
      <c r="S191" s="215"/>
      <c r="T191" s="215"/>
      <c r="U191" s="215"/>
      <c r="V191" s="215"/>
      <c r="W191" s="215"/>
      <c r="X191" s="74"/>
      <c r="Y191" s="216">
        <v>0.53706441242969705</v>
      </c>
      <c r="Z191" s="216">
        <v>0.1178775720928152</v>
      </c>
      <c r="AA191" s="216">
        <v>0.34505801547748782</v>
      </c>
      <c r="AB191" s="150" t="str">
        <f t="shared" si="10"/>
        <v/>
      </c>
      <c r="AC191" s="217" t="s">
        <v>7</v>
      </c>
      <c r="AD191" s="217" t="s">
        <v>8</v>
      </c>
      <c r="AE191" s="74"/>
      <c r="AF191" s="219">
        <v>1.084377311957904E-3</v>
      </c>
      <c r="AG191" s="219">
        <v>0</v>
      </c>
      <c r="AH191" s="74"/>
      <c r="AI191" s="211">
        <v>1</v>
      </c>
      <c r="AJ191" s="211">
        <v>0</v>
      </c>
      <c r="AK191" s="211">
        <v>0</v>
      </c>
      <c r="AL191" s="211">
        <v>0</v>
      </c>
      <c r="AM191" s="211">
        <v>0</v>
      </c>
      <c r="AN191" s="211">
        <v>0</v>
      </c>
      <c r="AO191" s="211">
        <v>0</v>
      </c>
      <c r="AP191" s="211">
        <v>0</v>
      </c>
      <c r="AQ191" s="211">
        <v>0</v>
      </c>
      <c r="AR191" s="231"/>
      <c r="AS191" s="211">
        <v>0</v>
      </c>
      <c r="AT191" s="211">
        <v>0</v>
      </c>
      <c r="AU191" s="211">
        <v>0</v>
      </c>
      <c r="AV191" s="211">
        <v>0</v>
      </c>
      <c r="AW191" s="211">
        <v>0.14421363040786961</v>
      </c>
      <c r="AX191" s="211">
        <v>0</v>
      </c>
      <c r="AY191" s="211">
        <v>0</v>
      </c>
      <c r="AZ191" s="211">
        <v>0</v>
      </c>
      <c r="BA191" s="211">
        <v>0</v>
      </c>
      <c r="BB191" s="211">
        <v>7.4172674574210862E-3</v>
      </c>
      <c r="BC191" s="211">
        <v>0</v>
      </c>
      <c r="BD191" s="211">
        <v>0</v>
      </c>
      <c r="BE191" s="211">
        <v>0.84307103387562898</v>
      </c>
      <c r="BF191" s="211">
        <v>0</v>
      </c>
      <c r="BG191" s="211">
        <v>5.2980682590803574E-3</v>
      </c>
      <c r="BH191" s="211">
        <v>0</v>
      </c>
      <c r="BI191" s="211">
        <v>0</v>
      </c>
      <c r="BJ191" s="211">
        <v>0</v>
      </c>
      <c r="BK191" s="211">
        <v>0</v>
      </c>
      <c r="BL191" s="211">
        <v>0</v>
      </c>
      <c r="BM191" s="211">
        <v>0</v>
      </c>
      <c r="BN191" s="211">
        <v>0</v>
      </c>
      <c r="BO191" s="211">
        <v>0</v>
      </c>
      <c r="BP191" s="211">
        <v>0</v>
      </c>
      <c r="BQ191" s="211">
        <v>0</v>
      </c>
      <c r="BR191" s="211">
        <v>0</v>
      </c>
      <c r="BS191" s="211">
        <v>0</v>
      </c>
      <c r="BT191" s="211">
        <v>0</v>
      </c>
      <c r="BU191" s="211">
        <v>0</v>
      </c>
      <c r="BV191" s="211">
        <v>0</v>
      </c>
      <c r="BW191" s="211">
        <v>0</v>
      </c>
      <c r="BX191" s="211">
        <v>0</v>
      </c>
      <c r="BY191" s="211">
        <v>0</v>
      </c>
      <c r="BZ191" s="211">
        <v>0</v>
      </c>
      <c r="CA191" s="211">
        <v>0</v>
      </c>
      <c r="CB191" s="211">
        <v>0</v>
      </c>
      <c r="CC191" s="211">
        <v>0</v>
      </c>
      <c r="CD191" s="211">
        <v>0</v>
      </c>
      <c r="CE191" s="211">
        <v>0</v>
      </c>
      <c r="CF191" s="211">
        <v>0</v>
      </c>
      <c r="CG191" s="211"/>
      <c r="CH191" s="211"/>
      <c r="CI191" s="211"/>
      <c r="CJ191" s="211"/>
      <c r="CK191" s="211"/>
      <c r="CL191" s="211"/>
      <c r="CM191" s="211"/>
      <c r="CN191" s="211"/>
      <c r="CO191" s="211"/>
      <c r="CP191" s="211"/>
      <c r="CQ191" s="151" t="str">
        <f t="shared" si="11"/>
        <v/>
      </c>
      <c r="CR191" s="147"/>
    </row>
    <row r="192" spans="1:96" x14ac:dyDescent="0.2">
      <c r="A192" s="229"/>
      <c r="B192" s="201">
        <f t="shared" si="12"/>
        <v>183</v>
      </c>
      <c r="C192" s="238" t="s">
        <v>643</v>
      </c>
      <c r="D192" s="212" t="s">
        <v>251</v>
      </c>
      <c r="F192" s="212" t="s">
        <v>9</v>
      </c>
      <c r="G192" s="214"/>
      <c r="H192" s="73"/>
      <c r="I192" s="230">
        <v>1.1707799999999999</v>
      </c>
      <c r="J192" s="230"/>
      <c r="K192" s="223"/>
      <c r="L192" s="223"/>
      <c r="M192" s="223"/>
      <c r="N192" s="223"/>
      <c r="O192" s="223"/>
      <c r="P192" s="73"/>
      <c r="Q192" s="215"/>
      <c r="R192" s="215"/>
      <c r="S192" s="215"/>
      <c r="T192" s="215"/>
      <c r="U192" s="215"/>
      <c r="V192" s="215"/>
      <c r="W192" s="215"/>
      <c r="X192" s="74"/>
      <c r="Y192" s="216">
        <v>1</v>
      </c>
      <c r="Z192" s="216">
        <v>0</v>
      </c>
      <c r="AA192" s="216">
        <v>0</v>
      </c>
      <c r="AB192" s="150" t="str">
        <f t="shared" si="10"/>
        <v/>
      </c>
      <c r="AC192" s="217" t="s">
        <v>7</v>
      </c>
      <c r="AD192" s="217" t="s">
        <v>8</v>
      </c>
      <c r="AE192" s="74"/>
      <c r="AF192" s="219">
        <v>7.5614913604307607E-6</v>
      </c>
      <c r="AG192" s="219">
        <v>0</v>
      </c>
      <c r="AH192" s="74"/>
      <c r="AI192" s="211">
        <v>1</v>
      </c>
      <c r="AJ192" s="211">
        <v>0</v>
      </c>
      <c r="AK192" s="211">
        <v>0</v>
      </c>
      <c r="AL192" s="211">
        <v>0</v>
      </c>
      <c r="AM192" s="211">
        <v>0</v>
      </c>
      <c r="AN192" s="211">
        <v>0</v>
      </c>
      <c r="AO192" s="211">
        <v>0</v>
      </c>
      <c r="AP192" s="211">
        <v>0</v>
      </c>
      <c r="AQ192" s="211">
        <v>0</v>
      </c>
      <c r="AR192" s="231"/>
      <c r="AS192" s="211">
        <v>0</v>
      </c>
      <c r="AT192" s="211">
        <v>0</v>
      </c>
      <c r="AU192" s="211">
        <v>0</v>
      </c>
      <c r="AV192" s="211">
        <v>0</v>
      </c>
      <c r="AW192" s="211">
        <v>0</v>
      </c>
      <c r="AX192" s="211">
        <v>0</v>
      </c>
      <c r="AY192" s="211">
        <v>0</v>
      </c>
      <c r="AZ192" s="211">
        <v>0</v>
      </c>
      <c r="BA192" s="211">
        <v>0</v>
      </c>
      <c r="BB192" s="211">
        <v>0</v>
      </c>
      <c r="BC192" s="211">
        <v>0</v>
      </c>
      <c r="BD192" s="211">
        <v>0</v>
      </c>
      <c r="BE192" s="211">
        <v>1</v>
      </c>
      <c r="BF192" s="211">
        <v>0</v>
      </c>
      <c r="BG192" s="211">
        <v>0</v>
      </c>
      <c r="BH192" s="211">
        <v>0</v>
      </c>
      <c r="BI192" s="211">
        <v>0</v>
      </c>
      <c r="BJ192" s="211">
        <v>0</v>
      </c>
      <c r="BK192" s="211">
        <v>0</v>
      </c>
      <c r="BL192" s="211">
        <v>0</v>
      </c>
      <c r="BM192" s="211">
        <v>0</v>
      </c>
      <c r="BN192" s="211">
        <v>0</v>
      </c>
      <c r="BO192" s="211">
        <v>0</v>
      </c>
      <c r="BP192" s="211">
        <v>0</v>
      </c>
      <c r="BQ192" s="211">
        <v>0</v>
      </c>
      <c r="BR192" s="211">
        <v>0</v>
      </c>
      <c r="BS192" s="211">
        <v>0</v>
      </c>
      <c r="BT192" s="211">
        <v>0</v>
      </c>
      <c r="BU192" s="211">
        <v>0</v>
      </c>
      <c r="BV192" s="211">
        <v>0</v>
      </c>
      <c r="BW192" s="211">
        <v>0</v>
      </c>
      <c r="BX192" s="211">
        <v>0</v>
      </c>
      <c r="BY192" s="211">
        <v>0</v>
      </c>
      <c r="BZ192" s="211">
        <v>0</v>
      </c>
      <c r="CA192" s="211">
        <v>0</v>
      </c>
      <c r="CB192" s="211">
        <v>0</v>
      </c>
      <c r="CC192" s="211">
        <v>0</v>
      </c>
      <c r="CD192" s="211">
        <v>0</v>
      </c>
      <c r="CE192" s="211">
        <v>0</v>
      </c>
      <c r="CF192" s="211">
        <v>0</v>
      </c>
      <c r="CG192" s="211"/>
      <c r="CH192" s="211"/>
      <c r="CI192" s="211"/>
      <c r="CJ192" s="211"/>
      <c r="CK192" s="211"/>
      <c r="CL192" s="211"/>
      <c r="CM192" s="211"/>
      <c r="CN192" s="211"/>
      <c r="CO192" s="211"/>
      <c r="CP192" s="211"/>
      <c r="CQ192" s="151" t="str">
        <f t="shared" si="11"/>
        <v/>
      </c>
      <c r="CR192" s="147"/>
    </row>
    <row r="193" spans="1:96" x14ac:dyDescent="0.2">
      <c r="A193" s="229"/>
      <c r="B193" s="201">
        <f t="shared" si="12"/>
        <v>184</v>
      </c>
      <c r="C193" s="238" t="s">
        <v>465</v>
      </c>
      <c r="D193" s="212" t="s">
        <v>464</v>
      </c>
      <c r="F193" s="212" t="s">
        <v>9</v>
      </c>
      <c r="G193" s="214"/>
      <c r="H193" s="73"/>
      <c r="I193" s="230">
        <v>300.12180999999998</v>
      </c>
      <c r="J193" s="230"/>
      <c r="K193" s="223"/>
      <c r="L193" s="223"/>
      <c r="M193" s="223"/>
      <c r="N193" s="223"/>
      <c r="O193" s="223"/>
      <c r="P193" s="73"/>
      <c r="Q193" s="215"/>
      <c r="R193" s="215"/>
      <c r="S193" s="215"/>
      <c r="T193" s="215"/>
      <c r="U193" s="215"/>
      <c r="V193" s="215"/>
      <c r="W193" s="215"/>
      <c r="X193" s="74"/>
      <c r="Y193" s="216">
        <v>0.52498907027116759</v>
      </c>
      <c r="Z193" s="216">
        <v>0.27592319931697068</v>
      </c>
      <c r="AA193" s="216">
        <v>0.19908773041186176</v>
      </c>
      <c r="AB193" s="150" t="str">
        <f t="shared" si="10"/>
        <v/>
      </c>
      <c r="AC193" s="217" t="s">
        <v>7</v>
      </c>
      <c r="AD193" s="217" t="s">
        <v>8</v>
      </c>
      <c r="AE193" s="74"/>
      <c r="AF193" s="219">
        <v>9.011657677574622E-4</v>
      </c>
      <c r="AG193" s="219">
        <v>0</v>
      </c>
      <c r="AH193" s="74"/>
      <c r="AI193" s="211">
        <v>1</v>
      </c>
      <c r="AJ193" s="211">
        <v>0</v>
      </c>
      <c r="AK193" s="211">
        <v>0</v>
      </c>
      <c r="AL193" s="211">
        <v>0</v>
      </c>
      <c r="AM193" s="211">
        <v>0</v>
      </c>
      <c r="AN193" s="211">
        <v>0</v>
      </c>
      <c r="AO193" s="211">
        <v>0</v>
      </c>
      <c r="AP193" s="211">
        <v>0</v>
      </c>
      <c r="AQ193" s="211">
        <v>0</v>
      </c>
      <c r="AR193" s="231"/>
      <c r="AS193" s="211">
        <v>0</v>
      </c>
      <c r="AT193" s="211">
        <v>0</v>
      </c>
      <c r="AU193" s="211">
        <v>0</v>
      </c>
      <c r="AV193" s="211">
        <v>0</v>
      </c>
      <c r="AW193" s="211">
        <v>0.70861936342077714</v>
      </c>
      <c r="AX193" s="211">
        <v>0</v>
      </c>
      <c r="AY193" s="211">
        <v>0</v>
      </c>
      <c r="AZ193" s="211">
        <v>0</v>
      </c>
      <c r="BA193" s="211">
        <v>0</v>
      </c>
      <c r="BB193" s="211">
        <v>0.26154740488002881</v>
      </c>
      <c r="BC193" s="211">
        <v>0</v>
      </c>
      <c r="BD193" s="211">
        <v>0</v>
      </c>
      <c r="BE193" s="211">
        <v>2.48610305699224E-2</v>
      </c>
      <c r="BF193" s="211">
        <v>0</v>
      </c>
      <c r="BG193" s="211">
        <v>4.9722011292717217E-3</v>
      </c>
      <c r="BH193" s="211">
        <v>0</v>
      </c>
      <c r="BI193" s="211">
        <v>0</v>
      </c>
      <c r="BJ193" s="211">
        <v>0</v>
      </c>
      <c r="BK193" s="211">
        <v>0</v>
      </c>
      <c r="BL193" s="211">
        <v>0</v>
      </c>
      <c r="BM193" s="211">
        <v>0</v>
      </c>
      <c r="BN193" s="211">
        <v>0</v>
      </c>
      <c r="BO193" s="211">
        <v>0</v>
      </c>
      <c r="BP193" s="211">
        <v>0</v>
      </c>
      <c r="BQ193" s="211">
        <v>0</v>
      </c>
      <c r="BR193" s="211">
        <v>0</v>
      </c>
      <c r="BS193" s="211">
        <v>0</v>
      </c>
      <c r="BT193" s="211">
        <v>0</v>
      </c>
      <c r="BU193" s="211">
        <v>0</v>
      </c>
      <c r="BV193" s="211">
        <v>0</v>
      </c>
      <c r="BW193" s="211">
        <v>0</v>
      </c>
      <c r="BX193" s="211">
        <v>0</v>
      </c>
      <c r="BY193" s="211">
        <v>0</v>
      </c>
      <c r="BZ193" s="211">
        <v>0</v>
      </c>
      <c r="CA193" s="211">
        <v>0</v>
      </c>
      <c r="CB193" s="211">
        <v>0</v>
      </c>
      <c r="CC193" s="211">
        <v>0</v>
      </c>
      <c r="CD193" s="211">
        <v>0</v>
      </c>
      <c r="CE193" s="211">
        <v>0</v>
      </c>
      <c r="CF193" s="211">
        <v>0</v>
      </c>
      <c r="CG193" s="211"/>
      <c r="CH193" s="211"/>
      <c r="CI193" s="211"/>
      <c r="CJ193" s="211"/>
      <c r="CK193" s="211"/>
      <c r="CL193" s="211"/>
      <c r="CM193" s="211"/>
      <c r="CN193" s="211"/>
      <c r="CO193" s="211"/>
      <c r="CP193" s="211"/>
      <c r="CQ193" s="151" t="str">
        <f t="shared" si="11"/>
        <v/>
      </c>
      <c r="CR193" s="147"/>
    </row>
    <row r="194" spans="1:96" x14ac:dyDescent="0.2">
      <c r="A194" s="229"/>
      <c r="B194" s="201">
        <f t="shared" si="12"/>
        <v>185</v>
      </c>
      <c r="C194" s="238" t="s">
        <v>644</v>
      </c>
      <c r="D194" s="212" t="s">
        <v>252</v>
      </c>
      <c r="F194" s="212" t="s">
        <v>9</v>
      </c>
      <c r="G194" s="214"/>
      <c r="H194" s="73"/>
      <c r="I194" s="230">
        <v>704.96122000000003</v>
      </c>
      <c r="J194" s="230"/>
      <c r="K194" s="223"/>
      <c r="L194" s="223"/>
      <c r="M194" s="223"/>
      <c r="N194" s="223"/>
      <c r="O194" s="223"/>
      <c r="P194" s="73"/>
      <c r="Q194" s="215"/>
      <c r="R194" s="215"/>
      <c r="S194" s="215"/>
      <c r="T194" s="215"/>
      <c r="U194" s="215"/>
      <c r="V194" s="215"/>
      <c r="W194" s="215"/>
      <c r="X194" s="74"/>
      <c r="Y194" s="216">
        <v>0.51799176981678507</v>
      </c>
      <c r="Z194" s="216">
        <v>0.24912410075549973</v>
      </c>
      <c r="AA194" s="216">
        <v>0.23288412942771519</v>
      </c>
      <c r="AB194" s="150" t="str">
        <f t="shared" si="10"/>
        <v/>
      </c>
      <c r="AC194" s="217" t="s">
        <v>7</v>
      </c>
      <c r="AD194" s="217" t="s">
        <v>8</v>
      </c>
      <c r="AE194" s="74"/>
      <c r="AF194" s="219">
        <v>2.319013271660013E-3</v>
      </c>
      <c r="AG194" s="219">
        <v>0</v>
      </c>
      <c r="AH194" s="74"/>
      <c r="AI194" s="211">
        <v>1</v>
      </c>
      <c r="AJ194" s="211">
        <v>0</v>
      </c>
      <c r="AK194" s="211">
        <v>0</v>
      </c>
      <c r="AL194" s="211">
        <v>0</v>
      </c>
      <c r="AM194" s="211">
        <v>0</v>
      </c>
      <c r="AN194" s="211">
        <v>0</v>
      </c>
      <c r="AO194" s="211">
        <v>0</v>
      </c>
      <c r="AP194" s="211">
        <v>0</v>
      </c>
      <c r="AQ194" s="211">
        <v>0</v>
      </c>
      <c r="AR194" s="231"/>
      <c r="AS194" s="211">
        <v>4.7308296548836289E-3</v>
      </c>
      <c r="AT194" s="211">
        <v>0</v>
      </c>
      <c r="AU194" s="211">
        <v>0</v>
      </c>
      <c r="AV194" s="211">
        <v>0</v>
      </c>
      <c r="AW194" s="211">
        <v>0.18133116690358236</v>
      </c>
      <c r="AX194" s="211">
        <v>0</v>
      </c>
      <c r="AY194" s="211">
        <v>0</v>
      </c>
      <c r="AZ194" s="211">
        <v>0</v>
      </c>
      <c r="BA194" s="211">
        <v>0</v>
      </c>
      <c r="BB194" s="211">
        <v>2.4381628692842269E-2</v>
      </c>
      <c r="BC194" s="211">
        <v>0</v>
      </c>
      <c r="BD194" s="211">
        <v>0</v>
      </c>
      <c r="BE194" s="211">
        <v>0.78955637474869167</v>
      </c>
      <c r="BF194" s="211">
        <v>0</v>
      </c>
      <c r="BG194" s="211">
        <v>0</v>
      </c>
      <c r="BH194" s="211">
        <v>0</v>
      </c>
      <c r="BI194" s="211">
        <v>0</v>
      </c>
      <c r="BJ194" s="211">
        <v>0</v>
      </c>
      <c r="BK194" s="211">
        <v>0</v>
      </c>
      <c r="BL194" s="211">
        <v>0</v>
      </c>
      <c r="BM194" s="211">
        <v>0</v>
      </c>
      <c r="BN194" s="211">
        <v>0</v>
      </c>
      <c r="BO194" s="211">
        <v>0</v>
      </c>
      <c r="BP194" s="211">
        <v>0</v>
      </c>
      <c r="BQ194" s="211">
        <v>0</v>
      </c>
      <c r="BR194" s="211">
        <v>0</v>
      </c>
      <c r="BS194" s="211">
        <v>0</v>
      </c>
      <c r="BT194" s="211">
        <v>0</v>
      </c>
      <c r="BU194" s="211">
        <v>0</v>
      </c>
      <c r="BV194" s="211">
        <v>0</v>
      </c>
      <c r="BW194" s="211">
        <v>0</v>
      </c>
      <c r="BX194" s="211">
        <v>0</v>
      </c>
      <c r="BY194" s="211">
        <v>0</v>
      </c>
      <c r="BZ194" s="211">
        <v>0</v>
      </c>
      <c r="CA194" s="211">
        <v>0</v>
      </c>
      <c r="CB194" s="211">
        <v>0</v>
      </c>
      <c r="CC194" s="211">
        <v>0</v>
      </c>
      <c r="CD194" s="211">
        <v>0</v>
      </c>
      <c r="CE194" s="211">
        <v>0</v>
      </c>
      <c r="CF194" s="211">
        <v>0</v>
      </c>
      <c r="CG194" s="211"/>
      <c r="CH194" s="211"/>
      <c r="CI194" s="211"/>
      <c r="CJ194" s="211"/>
      <c r="CK194" s="211"/>
      <c r="CL194" s="211"/>
      <c r="CM194" s="211"/>
      <c r="CN194" s="211"/>
      <c r="CO194" s="211"/>
      <c r="CP194" s="211"/>
      <c r="CQ194" s="151" t="str">
        <f t="shared" si="11"/>
        <v/>
      </c>
      <c r="CR194" s="147"/>
    </row>
    <row r="195" spans="1:96" x14ac:dyDescent="0.2">
      <c r="A195" s="229"/>
      <c r="B195" s="201">
        <f t="shared" si="12"/>
        <v>186</v>
      </c>
      <c r="C195" s="238" t="s">
        <v>645</v>
      </c>
      <c r="D195" s="212" t="s">
        <v>253</v>
      </c>
      <c r="F195" s="212" t="s">
        <v>9</v>
      </c>
      <c r="G195" s="214"/>
      <c r="H195" s="73"/>
      <c r="I195" s="230">
        <v>1740.6025900000002</v>
      </c>
      <c r="J195" s="230"/>
      <c r="K195" s="223"/>
      <c r="L195" s="223"/>
      <c r="M195" s="223"/>
      <c r="N195" s="223"/>
      <c r="O195" s="223"/>
      <c r="P195" s="73"/>
      <c r="Q195" s="215"/>
      <c r="R195" s="215"/>
      <c r="S195" s="215"/>
      <c r="T195" s="215"/>
      <c r="U195" s="215"/>
      <c r="V195" s="215"/>
      <c r="W195" s="215"/>
      <c r="X195" s="74"/>
      <c r="Y195" s="216">
        <v>0.46896492323385547</v>
      </c>
      <c r="Z195" s="216">
        <v>0.18554268036565427</v>
      </c>
      <c r="AA195" s="216">
        <v>0.34549239640049023</v>
      </c>
      <c r="AB195" s="150" t="str">
        <f t="shared" si="10"/>
        <v/>
      </c>
      <c r="AC195" s="217" t="s">
        <v>7</v>
      </c>
      <c r="AD195" s="217" t="s">
        <v>8</v>
      </c>
      <c r="AE195" s="74"/>
      <c r="AF195" s="219">
        <v>5.1875634875317598E-3</v>
      </c>
      <c r="AG195" s="219">
        <v>0</v>
      </c>
      <c r="AH195" s="74"/>
      <c r="AI195" s="211">
        <v>1</v>
      </c>
      <c r="AJ195" s="211">
        <v>0</v>
      </c>
      <c r="AK195" s="211">
        <v>0</v>
      </c>
      <c r="AL195" s="211">
        <v>0</v>
      </c>
      <c r="AM195" s="211">
        <v>0</v>
      </c>
      <c r="AN195" s="211">
        <v>0</v>
      </c>
      <c r="AO195" s="211">
        <v>0</v>
      </c>
      <c r="AP195" s="211">
        <v>0</v>
      </c>
      <c r="AQ195" s="211">
        <v>0</v>
      </c>
      <c r="AR195" s="231"/>
      <c r="AS195" s="211">
        <v>0</v>
      </c>
      <c r="AT195" s="211">
        <v>0</v>
      </c>
      <c r="AU195" s="211">
        <v>0</v>
      </c>
      <c r="AV195" s="211">
        <v>0</v>
      </c>
      <c r="AW195" s="211">
        <v>0</v>
      </c>
      <c r="AX195" s="211">
        <v>0</v>
      </c>
      <c r="AY195" s="211">
        <v>0</v>
      </c>
      <c r="AZ195" s="211">
        <v>0</v>
      </c>
      <c r="BA195" s="211">
        <v>0</v>
      </c>
      <c r="BB195" s="211">
        <v>0</v>
      </c>
      <c r="BC195" s="211">
        <v>0</v>
      </c>
      <c r="BD195" s="211">
        <v>0</v>
      </c>
      <c r="BE195" s="211">
        <v>1</v>
      </c>
      <c r="BF195" s="211">
        <v>0</v>
      </c>
      <c r="BG195" s="211">
        <v>0</v>
      </c>
      <c r="BH195" s="211">
        <v>0</v>
      </c>
      <c r="BI195" s="211">
        <v>0</v>
      </c>
      <c r="BJ195" s="211">
        <v>0</v>
      </c>
      <c r="BK195" s="211">
        <v>0</v>
      </c>
      <c r="BL195" s="211">
        <v>0</v>
      </c>
      <c r="BM195" s="211">
        <v>0</v>
      </c>
      <c r="BN195" s="211">
        <v>0</v>
      </c>
      <c r="BO195" s="211">
        <v>0</v>
      </c>
      <c r="BP195" s="211">
        <v>0</v>
      </c>
      <c r="BQ195" s="211">
        <v>0</v>
      </c>
      <c r="BR195" s="211">
        <v>0</v>
      </c>
      <c r="BS195" s="211">
        <v>0</v>
      </c>
      <c r="BT195" s="211">
        <v>0</v>
      </c>
      <c r="BU195" s="211">
        <v>0</v>
      </c>
      <c r="BV195" s="211">
        <v>0</v>
      </c>
      <c r="BW195" s="211">
        <v>0</v>
      </c>
      <c r="BX195" s="211">
        <v>0</v>
      </c>
      <c r="BY195" s="211">
        <v>0</v>
      </c>
      <c r="BZ195" s="211">
        <v>0</v>
      </c>
      <c r="CA195" s="211">
        <v>0</v>
      </c>
      <c r="CB195" s="211">
        <v>0</v>
      </c>
      <c r="CC195" s="211">
        <v>0</v>
      </c>
      <c r="CD195" s="211">
        <v>0</v>
      </c>
      <c r="CE195" s="211">
        <v>0</v>
      </c>
      <c r="CF195" s="211">
        <v>0</v>
      </c>
      <c r="CG195" s="211"/>
      <c r="CH195" s="211"/>
      <c r="CI195" s="211"/>
      <c r="CJ195" s="211"/>
      <c r="CK195" s="211"/>
      <c r="CL195" s="211"/>
      <c r="CM195" s="211"/>
      <c r="CN195" s="211"/>
      <c r="CO195" s="211"/>
      <c r="CP195" s="211"/>
      <c r="CQ195" s="151" t="str">
        <f t="shared" si="11"/>
        <v/>
      </c>
      <c r="CR195" s="147"/>
    </row>
    <row r="196" spans="1:96" x14ac:dyDescent="0.2">
      <c r="A196" s="229"/>
      <c r="B196" s="201">
        <f t="shared" si="12"/>
        <v>187</v>
      </c>
      <c r="C196" s="238" t="s">
        <v>646</v>
      </c>
      <c r="D196" s="212" t="s">
        <v>254</v>
      </c>
      <c r="F196" s="212" t="s">
        <v>9</v>
      </c>
      <c r="G196" s="214"/>
      <c r="H196" s="73"/>
      <c r="I196" s="230">
        <v>1005.9963</v>
      </c>
      <c r="J196" s="230"/>
      <c r="K196" s="223"/>
      <c r="L196" s="223"/>
      <c r="M196" s="223"/>
      <c r="N196" s="223"/>
      <c r="O196" s="223"/>
      <c r="P196" s="73"/>
      <c r="Q196" s="215"/>
      <c r="R196" s="215"/>
      <c r="S196" s="215"/>
      <c r="T196" s="215"/>
      <c r="U196" s="215"/>
      <c r="V196" s="215"/>
      <c r="W196" s="215"/>
      <c r="X196" s="74"/>
      <c r="Y196" s="216">
        <v>0.42983598448622529</v>
      </c>
      <c r="Z196" s="216">
        <v>0.12641999776738741</v>
      </c>
      <c r="AA196" s="216">
        <v>0.44374401774638733</v>
      </c>
      <c r="AB196" s="150" t="str">
        <f t="shared" si="10"/>
        <v/>
      </c>
      <c r="AC196" s="217" t="s">
        <v>7</v>
      </c>
      <c r="AD196" s="217" t="s">
        <v>8</v>
      </c>
      <c r="AE196" s="74"/>
      <c r="AF196" s="219">
        <v>2.710098934899683E-3</v>
      </c>
      <c r="AG196" s="219">
        <v>0</v>
      </c>
      <c r="AH196" s="74"/>
      <c r="AI196" s="211">
        <v>1</v>
      </c>
      <c r="AJ196" s="211">
        <v>0</v>
      </c>
      <c r="AK196" s="211">
        <v>0</v>
      </c>
      <c r="AL196" s="211">
        <v>0</v>
      </c>
      <c r="AM196" s="211">
        <v>0</v>
      </c>
      <c r="AN196" s="211">
        <v>0</v>
      </c>
      <c r="AO196" s="211">
        <v>0</v>
      </c>
      <c r="AP196" s="211">
        <v>0</v>
      </c>
      <c r="AQ196" s="211">
        <v>0</v>
      </c>
      <c r="AR196" s="231"/>
      <c r="AS196" s="211">
        <v>0</v>
      </c>
      <c r="AT196" s="211">
        <v>0</v>
      </c>
      <c r="AU196" s="211">
        <v>0</v>
      </c>
      <c r="AV196" s="211">
        <v>0</v>
      </c>
      <c r="AW196" s="211">
        <v>0</v>
      </c>
      <c r="AX196" s="211">
        <v>0</v>
      </c>
      <c r="AY196" s="211">
        <v>0</v>
      </c>
      <c r="AZ196" s="211">
        <v>0</v>
      </c>
      <c r="BA196" s="211">
        <v>0</v>
      </c>
      <c r="BB196" s="211">
        <v>0</v>
      </c>
      <c r="BC196" s="211">
        <v>0</v>
      </c>
      <c r="BD196" s="211">
        <v>0</v>
      </c>
      <c r="BE196" s="211">
        <v>0.29987735904045076</v>
      </c>
      <c r="BF196" s="211">
        <v>0</v>
      </c>
      <c r="BG196" s="211">
        <v>0.70012264095954935</v>
      </c>
      <c r="BH196" s="211">
        <v>0</v>
      </c>
      <c r="BI196" s="211">
        <v>0</v>
      </c>
      <c r="BJ196" s="211">
        <v>0</v>
      </c>
      <c r="BK196" s="211">
        <v>0</v>
      </c>
      <c r="BL196" s="211">
        <v>0</v>
      </c>
      <c r="BM196" s="211">
        <v>0</v>
      </c>
      <c r="BN196" s="211">
        <v>0</v>
      </c>
      <c r="BO196" s="211">
        <v>0</v>
      </c>
      <c r="BP196" s="211">
        <v>0</v>
      </c>
      <c r="BQ196" s="211">
        <v>0</v>
      </c>
      <c r="BR196" s="211">
        <v>0</v>
      </c>
      <c r="BS196" s="211">
        <v>0</v>
      </c>
      <c r="BT196" s="211">
        <v>0</v>
      </c>
      <c r="BU196" s="211">
        <v>0</v>
      </c>
      <c r="BV196" s="211">
        <v>0</v>
      </c>
      <c r="BW196" s="211">
        <v>0</v>
      </c>
      <c r="BX196" s="211">
        <v>0</v>
      </c>
      <c r="BY196" s="211">
        <v>0</v>
      </c>
      <c r="BZ196" s="211">
        <v>0</v>
      </c>
      <c r="CA196" s="211">
        <v>0</v>
      </c>
      <c r="CB196" s="211">
        <v>0</v>
      </c>
      <c r="CC196" s="211">
        <v>0</v>
      </c>
      <c r="CD196" s="211">
        <v>0</v>
      </c>
      <c r="CE196" s="211">
        <v>0</v>
      </c>
      <c r="CF196" s="211">
        <v>0</v>
      </c>
      <c r="CG196" s="211"/>
      <c r="CH196" s="211"/>
      <c r="CI196" s="211"/>
      <c r="CJ196" s="211"/>
      <c r="CK196" s="211"/>
      <c r="CL196" s="211"/>
      <c r="CM196" s="211"/>
      <c r="CN196" s="211"/>
      <c r="CO196" s="211"/>
      <c r="CP196" s="211"/>
      <c r="CQ196" s="151" t="str">
        <f t="shared" si="11"/>
        <v/>
      </c>
      <c r="CR196" s="147"/>
    </row>
    <row r="197" spans="1:96" x14ac:dyDescent="0.2">
      <c r="A197" s="229"/>
      <c r="B197" s="201">
        <f t="shared" si="12"/>
        <v>188</v>
      </c>
      <c r="C197" s="238" t="s">
        <v>648</v>
      </c>
      <c r="D197" s="212" t="s">
        <v>647</v>
      </c>
      <c r="F197" s="212" t="s">
        <v>9</v>
      </c>
      <c r="G197" s="214"/>
      <c r="H197" s="73"/>
      <c r="I197" s="230">
        <v>395.64404999999999</v>
      </c>
      <c r="J197" s="230"/>
      <c r="K197" s="223"/>
      <c r="L197" s="223"/>
      <c r="M197" s="223"/>
      <c r="N197" s="223"/>
      <c r="O197" s="223"/>
      <c r="P197" s="73"/>
      <c r="Q197" s="215"/>
      <c r="R197" s="215"/>
      <c r="S197" s="215"/>
      <c r="T197" s="215"/>
      <c r="U197" s="215"/>
      <c r="V197" s="215"/>
      <c r="W197" s="215"/>
      <c r="X197" s="74"/>
      <c r="Y197" s="216">
        <v>0.40572643516312201</v>
      </c>
      <c r="Z197" s="216">
        <v>0.10450886345946564</v>
      </c>
      <c r="AA197" s="216">
        <v>0.48976470137741235</v>
      </c>
      <c r="AB197" s="150" t="str">
        <f t="shared" si="10"/>
        <v/>
      </c>
      <c r="AC197" s="217" t="s">
        <v>7</v>
      </c>
      <c r="AD197" s="217" t="s">
        <v>8</v>
      </c>
      <c r="AE197" s="74"/>
      <c r="AF197" s="219">
        <v>1.2446798592181281E-3</v>
      </c>
      <c r="AG197" s="219">
        <v>0</v>
      </c>
      <c r="AH197" s="74"/>
      <c r="AI197" s="211">
        <v>1</v>
      </c>
      <c r="AJ197" s="211">
        <v>0</v>
      </c>
      <c r="AK197" s="211">
        <v>0</v>
      </c>
      <c r="AL197" s="211">
        <v>0</v>
      </c>
      <c r="AM197" s="211">
        <v>0</v>
      </c>
      <c r="AN197" s="211">
        <v>0</v>
      </c>
      <c r="AO197" s="211">
        <v>0</v>
      </c>
      <c r="AP197" s="211">
        <v>0</v>
      </c>
      <c r="AQ197" s="211">
        <v>0</v>
      </c>
      <c r="AR197" s="231"/>
      <c r="AS197" s="211">
        <v>0</v>
      </c>
      <c r="AT197" s="211">
        <v>0</v>
      </c>
      <c r="AU197" s="211">
        <v>7.4417182598237902E-2</v>
      </c>
      <c r="AV197" s="211">
        <v>0</v>
      </c>
      <c r="AW197" s="211">
        <v>0</v>
      </c>
      <c r="AX197" s="211">
        <v>0</v>
      </c>
      <c r="AY197" s="211">
        <v>0</v>
      </c>
      <c r="AZ197" s="211">
        <v>0</v>
      </c>
      <c r="BA197" s="211">
        <v>0</v>
      </c>
      <c r="BB197" s="211">
        <v>0</v>
      </c>
      <c r="BC197" s="211">
        <v>0</v>
      </c>
      <c r="BD197" s="211">
        <v>0</v>
      </c>
      <c r="BE197" s="211">
        <v>0.92558281740176207</v>
      </c>
      <c r="BF197" s="211">
        <v>0</v>
      </c>
      <c r="BG197" s="211">
        <v>0</v>
      </c>
      <c r="BH197" s="211">
        <v>0</v>
      </c>
      <c r="BI197" s="211">
        <v>0</v>
      </c>
      <c r="BJ197" s="211">
        <v>0</v>
      </c>
      <c r="BK197" s="211">
        <v>0</v>
      </c>
      <c r="BL197" s="211">
        <v>0</v>
      </c>
      <c r="BM197" s="211">
        <v>0</v>
      </c>
      <c r="BN197" s="211">
        <v>0</v>
      </c>
      <c r="BO197" s="211">
        <v>0</v>
      </c>
      <c r="BP197" s="211">
        <v>0</v>
      </c>
      <c r="BQ197" s="211">
        <v>0</v>
      </c>
      <c r="BR197" s="211">
        <v>0</v>
      </c>
      <c r="BS197" s="211">
        <v>0</v>
      </c>
      <c r="BT197" s="211">
        <v>0</v>
      </c>
      <c r="BU197" s="211">
        <v>0</v>
      </c>
      <c r="BV197" s="211">
        <v>0</v>
      </c>
      <c r="BW197" s="211">
        <v>0</v>
      </c>
      <c r="BX197" s="211">
        <v>0</v>
      </c>
      <c r="BY197" s="211">
        <v>0</v>
      </c>
      <c r="BZ197" s="211">
        <v>0</v>
      </c>
      <c r="CA197" s="211">
        <v>0</v>
      </c>
      <c r="CB197" s="211">
        <v>0</v>
      </c>
      <c r="CC197" s="211">
        <v>0</v>
      </c>
      <c r="CD197" s="211">
        <v>0</v>
      </c>
      <c r="CE197" s="211">
        <v>0</v>
      </c>
      <c r="CF197" s="211">
        <v>0</v>
      </c>
      <c r="CG197" s="211"/>
      <c r="CH197" s="211"/>
      <c r="CI197" s="211"/>
      <c r="CJ197" s="211"/>
      <c r="CK197" s="211"/>
      <c r="CL197" s="211"/>
      <c r="CM197" s="211"/>
      <c r="CN197" s="211"/>
      <c r="CO197" s="211"/>
      <c r="CP197" s="211"/>
      <c r="CQ197" s="151" t="str">
        <f t="shared" si="11"/>
        <v/>
      </c>
      <c r="CR197" s="147"/>
    </row>
    <row r="198" spans="1:96" x14ac:dyDescent="0.2">
      <c r="A198" s="229"/>
      <c r="B198" s="201">
        <f t="shared" si="12"/>
        <v>189</v>
      </c>
      <c r="C198" s="238" t="s">
        <v>650</v>
      </c>
      <c r="D198" s="212" t="s">
        <v>649</v>
      </c>
      <c r="F198" s="212" t="s">
        <v>9</v>
      </c>
      <c r="G198" s="214"/>
      <c r="H198" s="73"/>
      <c r="I198" s="230">
        <v>-9.9999999999999998E-17</v>
      </c>
      <c r="J198" s="230"/>
      <c r="K198" s="223"/>
      <c r="L198" s="223"/>
      <c r="M198" s="223"/>
      <c r="N198" s="223"/>
      <c r="O198" s="223"/>
      <c r="P198" s="73"/>
      <c r="Q198" s="215"/>
      <c r="R198" s="215"/>
      <c r="S198" s="215"/>
      <c r="T198" s="215"/>
      <c r="U198" s="215"/>
      <c r="V198" s="215"/>
      <c r="W198" s="215"/>
      <c r="X198" s="74"/>
      <c r="Y198" s="216">
        <v>0</v>
      </c>
      <c r="Z198" s="216">
        <v>0</v>
      </c>
      <c r="AA198" s="216">
        <v>1</v>
      </c>
      <c r="AB198" s="150" t="str">
        <f t="shared" si="10"/>
        <v/>
      </c>
      <c r="AC198" s="217" t="s">
        <v>7</v>
      </c>
      <c r="AD198" s="217" t="s">
        <v>8</v>
      </c>
      <c r="AE198" s="74"/>
      <c r="AF198" s="219">
        <v>-4.5164658209167851E-5</v>
      </c>
      <c r="AG198" s="219">
        <v>0</v>
      </c>
      <c r="AH198" s="74"/>
      <c r="AI198" s="211">
        <v>1</v>
      </c>
      <c r="AJ198" s="211">
        <v>0</v>
      </c>
      <c r="AK198" s="211">
        <v>0</v>
      </c>
      <c r="AL198" s="211">
        <v>0</v>
      </c>
      <c r="AM198" s="211">
        <v>0</v>
      </c>
      <c r="AN198" s="211">
        <v>0</v>
      </c>
      <c r="AO198" s="211">
        <v>0</v>
      </c>
      <c r="AP198" s="211">
        <v>0</v>
      </c>
      <c r="AQ198" s="211">
        <v>0</v>
      </c>
      <c r="AR198" s="231"/>
      <c r="AS198" s="211">
        <v>0</v>
      </c>
      <c r="AT198" s="211">
        <v>0</v>
      </c>
      <c r="AU198" s="211">
        <v>0</v>
      </c>
      <c r="AV198" s="211">
        <v>0</v>
      </c>
      <c r="AW198" s="211">
        <v>0</v>
      </c>
      <c r="AX198" s="211">
        <v>0</v>
      </c>
      <c r="AY198" s="211">
        <v>0</v>
      </c>
      <c r="AZ198" s="211">
        <v>0</v>
      </c>
      <c r="BA198" s="211">
        <v>0</v>
      </c>
      <c r="BB198" s="211">
        <v>0.20000078939370616</v>
      </c>
      <c r="BC198" s="211">
        <v>0</v>
      </c>
      <c r="BD198" s="211">
        <v>0</v>
      </c>
      <c r="BE198" s="211">
        <v>0.79999921060629375</v>
      </c>
      <c r="BF198" s="211">
        <v>0</v>
      </c>
      <c r="BG198" s="211">
        <v>0</v>
      </c>
      <c r="BH198" s="211">
        <v>0</v>
      </c>
      <c r="BI198" s="211">
        <v>0</v>
      </c>
      <c r="BJ198" s="211">
        <v>0</v>
      </c>
      <c r="BK198" s="211">
        <v>0</v>
      </c>
      <c r="BL198" s="211">
        <v>0</v>
      </c>
      <c r="BM198" s="211">
        <v>0</v>
      </c>
      <c r="BN198" s="211">
        <v>0</v>
      </c>
      <c r="BO198" s="211">
        <v>0</v>
      </c>
      <c r="BP198" s="211">
        <v>0</v>
      </c>
      <c r="BQ198" s="211">
        <v>0</v>
      </c>
      <c r="BR198" s="211">
        <v>0</v>
      </c>
      <c r="BS198" s="211">
        <v>0</v>
      </c>
      <c r="BT198" s="211">
        <v>0</v>
      </c>
      <c r="BU198" s="211">
        <v>0</v>
      </c>
      <c r="BV198" s="211">
        <v>0</v>
      </c>
      <c r="BW198" s="211">
        <v>0</v>
      </c>
      <c r="BX198" s="211">
        <v>0</v>
      </c>
      <c r="BY198" s="211">
        <v>0</v>
      </c>
      <c r="BZ198" s="211">
        <v>0</v>
      </c>
      <c r="CA198" s="211">
        <v>0</v>
      </c>
      <c r="CB198" s="211">
        <v>0</v>
      </c>
      <c r="CC198" s="211">
        <v>0</v>
      </c>
      <c r="CD198" s="211">
        <v>0</v>
      </c>
      <c r="CE198" s="211">
        <v>0</v>
      </c>
      <c r="CF198" s="211">
        <v>0</v>
      </c>
      <c r="CG198" s="211"/>
      <c r="CH198" s="211"/>
      <c r="CI198" s="211"/>
      <c r="CJ198" s="211"/>
      <c r="CK198" s="211"/>
      <c r="CL198" s="211"/>
      <c r="CM198" s="211"/>
      <c r="CN198" s="211"/>
      <c r="CO198" s="211"/>
      <c r="CP198" s="211"/>
      <c r="CQ198" s="151" t="str">
        <f t="shared" si="11"/>
        <v/>
      </c>
      <c r="CR198" s="147"/>
    </row>
    <row r="199" spans="1:96" x14ac:dyDescent="0.2">
      <c r="A199" s="229"/>
      <c r="B199" s="201">
        <f t="shared" si="12"/>
        <v>190</v>
      </c>
      <c r="C199" s="238" t="s">
        <v>651</v>
      </c>
      <c r="D199" s="212" t="s">
        <v>255</v>
      </c>
      <c r="F199" s="212" t="s">
        <v>9</v>
      </c>
      <c r="G199" s="214"/>
      <c r="H199" s="73"/>
      <c r="I199" s="230">
        <v>875.52838999999994</v>
      </c>
      <c r="J199" s="230"/>
      <c r="K199" s="223"/>
      <c r="L199" s="223"/>
      <c r="M199" s="223"/>
      <c r="N199" s="223"/>
      <c r="O199" s="223"/>
      <c r="P199" s="73"/>
      <c r="Q199" s="215"/>
      <c r="R199" s="215"/>
      <c r="S199" s="215"/>
      <c r="T199" s="215"/>
      <c r="U199" s="215"/>
      <c r="V199" s="215"/>
      <c r="W199" s="215"/>
      <c r="X199" s="74"/>
      <c r="Y199" s="216">
        <v>0.60919606501851986</v>
      </c>
      <c r="Z199" s="216">
        <v>0.23640463560524866</v>
      </c>
      <c r="AA199" s="216">
        <v>0.15439929937623156</v>
      </c>
      <c r="AB199" s="150" t="str">
        <f t="shared" si="10"/>
        <v/>
      </c>
      <c r="AC199" s="217" t="s">
        <v>7</v>
      </c>
      <c r="AD199" s="217" t="s">
        <v>8</v>
      </c>
      <c r="AE199" s="74"/>
      <c r="AF199" s="219">
        <v>2.9968223802088328E-3</v>
      </c>
      <c r="AG199" s="219">
        <v>0</v>
      </c>
      <c r="AH199" s="74"/>
      <c r="AI199" s="211">
        <v>1</v>
      </c>
      <c r="AJ199" s="211">
        <v>0</v>
      </c>
      <c r="AK199" s="211">
        <v>0</v>
      </c>
      <c r="AL199" s="211">
        <v>0</v>
      </c>
      <c r="AM199" s="211">
        <v>0</v>
      </c>
      <c r="AN199" s="211">
        <v>0</v>
      </c>
      <c r="AO199" s="211">
        <v>0</v>
      </c>
      <c r="AP199" s="211">
        <v>0</v>
      </c>
      <c r="AQ199" s="211">
        <v>0</v>
      </c>
      <c r="AR199" s="231"/>
      <c r="AS199" s="211">
        <v>0</v>
      </c>
      <c r="AT199" s="211">
        <v>0</v>
      </c>
      <c r="AU199" s="211">
        <v>0</v>
      </c>
      <c r="AV199" s="211">
        <v>0</v>
      </c>
      <c r="AW199" s="211">
        <v>0.15438001516993188</v>
      </c>
      <c r="AX199" s="211">
        <v>0</v>
      </c>
      <c r="AY199" s="211">
        <v>0</v>
      </c>
      <c r="AZ199" s="211">
        <v>0</v>
      </c>
      <c r="BA199" s="211">
        <v>0</v>
      </c>
      <c r="BB199" s="211">
        <v>4.3679908478986104E-2</v>
      </c>
      <c r="BC199" s="211">
        <v>0</v>
      </c>
      <c r="BD199" s="211">
        <v>0</v>
      </c>
      <c r="BE199" s="211">
        <v>0.801940076351082</v>
      </c>
      <c r="BF199" s="211">
        <v>0</v>
      </c>
      <c r="BG199" s="211">
        <v>0</v>
      </c>
      <c r="BH199" s="211">
        <v>0</v>
      </c>
      <c r="BI199" s="211">
        <v>0</v>
      </c>
      <c r="BJ199" s="211">
        <v>0</v>
      </c>
      <c r="BK199" s="211">
        <v>0</v>
      </c>
      <c r="BL199" s="211">
        <v>0</v>
      </c>
      <c r="BM199" s="211">
        <v>0</v>
      </c>
      <c r="BN199" s="211">
        <v>0</v>
      </c>
      <c r="BO199" s="211">
        <v>0</v>
      </c>
      <c r="BP199" s="211">
        <v>0</v>
      </c>
      <c r="BQ199" s="211">
        <v>0</v>
      </c>
      <c r="BR199" s="211">
        <v>0</v>
      </c>
      <c r="BS199" s="211">
        <v>0</v>
      </c>
      <c r="BT199" s="211">
        <v>0</v>
      </c>
      <c r="BU199" s="211">
        <v>0</v>
      </c>
      <c r="BV199" s="211">
        <v>0</v>
      </c>
      <c r="BW199" s="211">
        <v>0</v>
      </c>
      <c r="BX199" s="211">
        <v>0</v>
      </c>
      <c r="BY199" s="211">
        <v>0</v>
      </c>
      <c r="BZ199" s="211">
        <v>0</v>
      </c>
      <c r="CA199" s="211">
        <v>0</v>
      </c>
      <c r="CB199" s="211">
        <v>0</v>
      </c>
      <c r="CC199" s="211">
        <v>0</v>
      </c>
      <c r="CD199" s="211">
        <v>0</v>
      </c>
      <c r="CE199" s="211">
        <v>0</v>
      </c>
      <c r="CF199" s="211">
        <v>0</v>
      </c>
      <c r="CG199" s="211"/>
      <c r="CH199" s="211"/>
      <c r="CI199" s="211"/>
      <c r="CJ199" s="211"/>
      <c r="CK199" s="211"/>
      <c r="CL199" s="211"/>
      <c r="CM199" s="211"/>
      <c r="CN199" s="211"/>
      <c r="CO199" s="211"/>
      <c r="CP199" s="211"/>
      <c r="CQ199" s="151" t="str">
        <f t="shared" si="11"/>
        <v/>
      </c>
      <c r="CR199" s="147"/>
    </row>
    <row r="200" spans="1:96" x14ac:dyDescent="0.2">
      <c r="A200" s="229"/>
      <c r="B200" s="201">
        <f t="shared" si="12"/>
        <v>191</v>
      </c>
      <c r="C200" s="238" t="s">
        <v>653</v>
      </c>
      <c r="D200" s="212" t="s">
        <v>652</v>
      </c>
      <c r="F200" s="212" t="s">
        <v>9</v>
      </c>
      <c r="G200" s="214"/>
      <c r="H200" s="73"/>
      <c r="I200" s="230">
        <v>185.50403</v>
      </c>
      <c r="J200" s="230"/>
      <c r="K200" s="223"/>
      <c r="L200" s="223"/>
      <c r="M200" s="223"/>
      <c r="N200" s="223"/>
      <c r="O200" s="223"/>
      <c r="P200" s="73"/>
      <c r="Q200" s="215"/>
      <c r="R200" s="215"/>
      <c r="S200" s="215"/>
      <c r="T200" s="215"/>
      <c r="U200" s="215"/>
      <c r="V200" s="215"/>
      <c r="W200" s="215"/>
      <c r="X200" s="74"/>
      <c r="Y200" s="216">
        <v>0.45652571537125097</v>
      </c>
      <c r="Z200" s="216">
        <v>0.18609579533123888</v>
      </c>
      <c r="AA200" s="216">
        <v>0.35737848929751009</v>
      </c>
      <c r="AB200" s="150" t="str">
        <f t="shared" si="10"/>
        <v/>
      </c>
      <c r="AC200" s="217" t="s">
        <v>7</v>
      </c>
      <c r="AD200" s="217" t="s">
        <v>8</v>
      </c>
      <c r="AE200" s="74"/>
      <c r="AF200" s="219">
        <v>6.7581229012543618E-4</v>
      </c>
      <c r="AG200" s="219">
        <v>0</v>
      </c>
      <c r="AH200" s="74"/>
      <c r="AI200" s="211">
        <v>1</v>
      </c>
      <c r="AJ200" s="211">
        <v>0</v>
      </c>
      <c r="AK200" s="211">
        <v>0</v>
      </c>
      <c r="AL200" s="211">
        <v>0</v>
      </c>
      <c r="AM200" s="211">
        <v>0</v>
      </c>
      <c r="AN200" s="211">
        <v>0</v>
      </c>
      <c r="AO200" s="211">
        <v>0</v>
      </c>
      <c r="AP200" s="211">
        <v>0</v>
      </c>
      <c r="AQ200" s="211">
        <v>0</v>
      </c>
      <c r="AR200" s="231"/>
      <c r="AS200" s="211">
        <v>0</v>
      </c>
      <c r="AT200" s="211">
        <v>0</v>
      </c>
      <c r="AU200" s="211">
        <v>0</v>
      </c>
      <c r="AV200" s="211">
        <v>0</v>
      </c>
      <c r="AW200" s="211">
        <v>0</v>
      </c>
      <c r="AX200" s="211">
        <v>0</v>
      </c>
      <c r="AY200" s="211">
        <v>0</v>
      </c>
      <c r="AZ200" s="211">
        <v>0</v>
      </c>
      <c r="BA200" s="211">
        <v>0</v>
      </c>
      <c r="BB200" s="211">
        <v>0</v>
      </c>
      <c r="BC200" s="211">
        <v>0</v>
      </c>
      <c r="BD200" s="211">
        <v>0</v>
      </c>
      <c r="BE200" s="211">
        <v>1</v>
      </c>
      <c r="BF200" s="211">
        <v>0</v>
      </c>
      <c r="BG200" s="211">
        <v>0</v>
      </c>
      <c r="BH200" s="211">
        <v>0</v>
      </c>
      <c r="BI200" s="211">
        <v>0</v>
      </c>
      <c r="BJ200" s="211">
        <v>0</v>
      </c>
      <c r="BK200" s="211">
        <v>0</v>
      </c>
      <c r="BL200" s="211">
        <v>0</v>
      </c>
      <c r="BM200" s="211">
        <v>0</v>
      </c>
      <c r="BN200" s="211">
        <v>0</v>
      </c>
      <c r="BO200" s="211">
        <v>0</v>
      </c>
      <c r="BP200" s="211">
        <v>0</v>
      </c>
      <c r="BQ200" s="211">
        <v>0</v>
      </c>
      <c r="BR200" s="211">
        <v>0</v>
      </c>
      <c r="BS200" s="211">
        <v>0</v>
      </c>
      <c r="BT200" s="211">
        <v>0</v>
      </c>
      <c r="BU200" s="211">
        <v>0</v>
      </c>
      <c r="BV200" s="211">
        <v>0</v>
      </c>
      <c r="BW200" s="211">
        <v>0</v>
      </c>
      <c r="BX200" s="211">
        <v>0</v>
      </c>
      <c r="BY200" s="211">
        <v>0</v>
      </c>
      <c r="BZ200" s="211">
        <v>0</v>
      </c>
      <c r="CA200" s="211">
        <v>0</v>
      </c>
      <c r="CB200" s="211">
        <v>0</v>
      </c>
      <c r="CC200" s="211">
        <v>0</v>
      </c>
      <c r="CD200" s="211">
        <v>0</v>
      </c>
      <c r="CE200" s="211">
        <v>0</v>
      </c>
      <c r="CF200" s="211">
        <v>0</v>
      </c>
      <c r="CG200" s="211"/>
      <c r="CH200" s="211"/>
      <c r="CI200" s="211"/>
      <c r="CJ200" s="211"/>
      <c r="CK200" s="211"/>
      <c r="CL200" s="211"/>
      <c r="CM200" s="211"/>
      <c r="CN200" s="211"/>
      <c r="CO200" s="211"/>
      <c r="CP200" s="211"/>
      <c r="CQ200" s="151" t="str">
        <f t="shared" si="11"/>
        <v/>
      </c>
      <c r="CR200" s="147"/>
    </row>
    <row r="201" spans="1:96" x14ac:dyDescent="0.2">
      <c r="A201" s="229"/>
      <c r="B201" s="201">
        <f t="shared" si="12"/>
        <v>192</v>
      </c>
      <c r="C201" s="238" t="s">
        <v>654</v>
      </c>
      <c r="D201" s="212" t="s">
        <v>256</v>
      </c>
      <c r="F201" s="212" t="s">
        <v>9</v>
      </c>
      <c r="G201" s="214"/>
      <c r="H201" s="73"/>
      <c r="I201" s="230">
        <v>224.67929999999998</v>
      </c>
      <c r="J201" s="230"/>
      <c r="K201" s="223"/>
      <c r="L201" s="223"/>
      <c r="M201" s="223"/>
      <c r="N201" s="223"/>
      <c r="O201" s="223"/>
      <c r="P201" s="73"/>
      <c r="Q201" s="215"/>
      <c r="R201" s="215"/>
      <c r="S201" s="215"/>
      <c r="T201" s="215"/>
      <c r="U201" s="215"/>
      <c r="V201" s="215"/>
      <c r="W201" s="215"/>
      <c r="X201" s="74"/>
      <c r="Y201" s="216">
        <v>0.26312472933643644</v>
      </c>
      <c r="Z201" s="216">
        <v>0.15985509123448402</v>
      </c>
      <c r="AA201" s="216">
        <v>0.57702017942907957</v>
      </c>
      <c r="AB201" s="150" t="str">
        <f t="shared" si="10"/>
        <v/>
      </c>
      <c r="AC201" s="217" t="s">
        <v>7</v>
      </c>
      <c r="AD201" s="217" t="s">
        <v>8</v>
      </c>
      <c r="AE201" s="74"/>
      <c r="AF201" s="219">
        <v>5.5625872542768809E-4</v>
      </c>
      <c r="AG201" s="219">
        <v>0</v>
      </c>
      <c r="AH201" s="74"/>
      <c r="AI201" s="211">
        <v>1</v>
      </c>
      <c r="AJ201" s="211">
        <v>0</v>
      </c>
      <c r="AK201" s="211">
        <v>0</v>
      </c>
      <c r="AL201" s="211">
        <v>0</v>
      </c>
      <c r="AM201" s="211">
        <v>0</v>
      </c>
      <c r="AN201" s="211">
        <v>0</v>
      </c>
      <c r="AO201" s="211">
        <v>0</v>
      </c>
      <c r="AP201" s="211">
        <v>0</v>
      </c>
      <c r="AQ201" s="211">
        <v>0</v>
      </c>
      <c r="AR201" s="231"/>
      <c r="AS201" s="211">
        <v>0</v>
      </c>
      <c r="AT201" s="211">
        <v>0</v>
      </c>
      <c r="AU201" s="211">
        <v>0</v>
      </c>
      <c r="AV201" s="211">
        <v>0</v>
      </c>
      <c r="AW201" s="211">
        <v>0.10000024382776145</v>
      </c>
      <c r="AX201" s="211">
        <v>0</v>
      </c>
      <c r="AY201" s="211">
        <v>0</v>
      </c>
      <c r="AZ201" s="211">
        <v>0</v>
      </c>
      <c r="BA201" s="211">
        <v>0</v>
      </c>
      <c r="BB201" s="211">
        <v>0.19999979100477586</v>
      </c>
      <c r="BC201" s="211">
        <v>0</v>
      </c>
      <c r="BD201" s="211">
        <v>0</v>
      </c>
      <c r="BE201" s="211">
        <v>0.3999997910047759</v>
      </c>
      <c r="BF201" s="211">
        <v>0</v>
      </c>
      <c r="BG201" s="211">
        <v>0.30000017416268671</v>
      </c>
      <c r="BH201" s="211">
        <v>0</v>
      </c>
      <c r="BI201" s="211">
        <v>0</v>
      </c>
      <c r="BJ201" s="211">
        <v>0</v>
      </c>
      <c r="BK201" s="211">
        <v>0</v>
      </c>
      <c r="BL201" s="211">
        <v>0</v>
      </c>
      <c r="BM201" s="211">
        <v>0</v>
      </c>
      <c r="BN201" s="211">
        <v>0</v>
      </c>
      <c r="BO201" s="211">
        <v>0</v>
      </c>
      <c r="BP201" s="211">
        <v>0</v>
      </c>
      <c r="BQ201" s="211">
        <v>0</v>
      </c>
      <c r="BR201" s="211">
        <v>0</v>
      </c>
      <c r="BS201" s="211">
        <v>0</v>
      </c>
      <c r="BT201" s="211">
        <v>0</v>
      </c>
      <c r="BU201" s="211">
        <v>0</v>
      </c>
      <c r="BV201" s="211">
        <v>0</v>
      </c>
      <c r="BW201" s="211">
        <v>0</v>
      </c>
      <c r="BX201" s="211">
        <v>0</v>
      </c>
      <c r="BY201" s="211">
        <v>0</v>
      </c>
      <c r="BZ201" s="211">
        <v>0</v>
      </c>
      <c r="CA201" s="211">
        <v>0</v>
      </c>
      <c r="CB201" s="211">
        <v>0</v>
      </c>
      <c r="CC201" s="211">
        <v>0</v>
      </c>
      <c r="CD201" s="211">
        <v>0</v>
      </c>
      <c r="CE201" s="211">
        <v>0</v>
      </c>
      <c r="CF201" s="211">
        <v>0</v>
      </c>
      <c r="CG201" s="211"/>
      <c r="CH201" s="211"/>
      <c r="CI201" s="211"/>
      <c r="CJ201" s="211"/>
      <c r="CK201" s="211"/>
      <c r="CL201" s="211"/>
      <c r="CM201" s="211"/>
      <c r="CN201" s="211"/>
      <c r="CO201" s="211"/>
      <c r="CP201" s="211"/>
      <c r="CQ201" s="151" t="str">
        <f t="shared" si="11"/>
        <v/>
      </c>
      <c r="CR201" s="147"/>
    </row>
    <row r="202" spans="1:96" x14ac:dyDescent="0.2">
      <c r="A202" s="229"/>
      <c r="B202" s="201">
        <f t="shared" si="12"/>
        <v>193</v>
      </c>
      <c r="C202" s="238" t="s">
        <v>655</v>
      </c>
      <c r="D202" s="212" t="s">
        <v>257</v>
      </c>
      <c r="F202" s="212" t="s">
        <v>9</v>
      </c>
      <c r="G202" s="214"/>
      <c r="H202" s="73"/>
      <c r="I202" s="230">
        <v>895.23005000000001</v>
      </c>
      <c r="J202" s="230"/>
      <c r="K202" s="223"/>
      <c r="L202" s="223"/>
      <c r="M202" s="223"/>
      <c r="N202" s="223"/>
      <c r="O202" s="223"/>
      <c r="P202" s="73"/>
      <c r="Q202" s="215"/>
      <c r="R202" s="215"/>
      <c r="S202" s="215"/>
      <c r="T202" s="215"/>
      <c r="U202" s="215"/>
      <c r="V202" s="215"/>
      <c r="W202" s="215"/>
      <c r="X202" s="74"/>
      <c r="Y202" s="216">
        <v>0.19491741815413816</v>
      </c>
      <c r="Z202" s="216">
        <v>0.60223574934733259</v>
      </c>
      <c r="AA202" s="216">
        <v>0.20284683249852931</v>
      </c>
      <c r="AB202" s="150" t="str">
        <f t="shared" si="10"/>
        <v/>
      </c>
      <c r="AC202" s="217" t="s">
        <v>7</v>
      </c>
      <c r="AD202" s="217" t="s">
        <v>8</v>
      </c>
      <c r="AE202" s="74"/>
      <c r="AF202" s="219">
        <v>1.3245574983992922E-3</v>
      </c>
      <c r="AG202" s="219">
        <v>0</v>
      </c>
      <c r="AH202" s="74"/>
      <c r="AI202" s="211">
        <v>1</v>
      </c>
      <c r="AJ202" s="211">
        <v>0</v>
      </c>
      <c r="AK202" s="211">
        <v>0</v>
      </c>
      <c r="AL202" s="211">
        <v>0</v>
      </c>
      <c r="AM202" s="211">
        <v>0</v>
      </c>
      <c r="AN202" s="211">
        <v>0</v>
      </c>
      <c r="AO202" s="211">
        <v>0</v>
      </c>
      <c r="AP202" s="211">
        <v>0</v>
      </c>
      <c r="AQ202" s="211">
        <v>0</v>
      </c>
      <c r="AR202" s="231"/>
      <c r="AS202" s="211">
        <v>0</v>
      </c>
      <c r="AT202" s="211">
        <v>0</v>
      </c>
      <c r="AU202" s="211">
        <v>0</v>
      </c>
      <c r="AV202" s="211">
        <v>0</v>
      </c>
      <c r="AW202" s="211">
        <v>0.32811810536352448</v>
      </c>
      <c r="AX202" s="211">
        <v>0</v>
      </c>
      <c r="AY202" s="211">
        <v>0</v>
      </c>
      <c r="AZ202" s="211">
        <v>0</v>
      </c>
      <c r="BA202" s="211">
        <v>0</v>
      </c>
      <c r="BB202" s="211">
        <v>8.5084261642596304E-2</v>
      </c>
      <c r="BC202" s="211">
        <v>0</v>
      </c>
      <c r="BD202" s="211">
        <v>0</v>
      </c>
      <c r="BE202" s="211">
        <v>0.50610355013747554</v>
      </c>
      <c r="BF202" s="211">
        <v>0</v>
      </c>
      <c r="BG202" s="211">
        <v>8.0694082856403726E-2</v>
      </c>
      <c r="BH202" s="211">
        <v>0</v>
      </c>
      <c r="BI202" s="211">
        <v>0</v>
      </c>
      <c r="BJ202" s="211">
        <v>0</v>
      </c>
      <c r="BK202" s="211">
        <v>0</v>
      </c>
      <c r="BL202" s="211">
        <v>0</v>
      </c>
      <c r="BM202" s="211">
        <v>0</v>
      </c>
      <c r="BN202" s="211">
        <v>0</v>
      </c>
      <c r="BO202" s="211">
        <v>0</v>
      </c>
      <c r="BP202" s="211">
        <v>0</v>
      </c>
      <c r="BQ202" s="211">
        <v>0</v>
      </c>
      <c r="BR202" s="211">
        <v>0</v>
      </c>
      <c r="BS202" s="211">
        <v>0</v>
      </c>
      <c r="BT202" s="211">
        <v>0</v>
      </c>
      <c r="BU202" s="211">
        <v>0</v>
      </c>
      <c r="BV202" s="211">
        <v>0</v>
      </c>
      <c r="BW202" s="211">
        <v>0</v>
      </c>
      <c r="BX202" s="211">
        <v>0</v>
      </c>
      <c r="BY202" s="211">
        <v>0</v>
      </c>
      <c r="BZ202" s="211">
        <v>0</v>
      </c>
      <c r="CA202" s="211">
        <v>0</v>
      </c>
      <c r="CB202" s="211">
        <v>0</v>
      </c>
      <c r="CC202" s="211">
        <v>0</v>
      </c>
      <c r="CD202" s="211">
        <v>0</v>
      </c>
      <c r="CE202" s="211">
        <v>0</v>
      </c>
      <c r="CF202" s="211">
        <v>0</v>
      </c>
      <c r="CG202" s="211"/>
      <c r="CH202" s="211"/>
      <c r="CI202" s="211"/>
      <c r="CJ202" s="211"/>
      <c r="CK202" s="211"/>
      <c r="CL202" s="211"/>
      <c r="CM202" s="211"/>
      <c r="CN202" s="211"/>
      <c r="CO202" s="211"/>
      <c r="CP202" s="211"/>
      <c r="CQ202" s="151" t="str">
        <f t="shared" si="11"/>
        <v/>
      </c>
      <c r="CR202" s="147"/>
    </row>
    <row r="203" spans="1:96" x14ac:dyDescent="0.2">
      <c r="A203" s="229"/>
      <c r="B203" s="201">
        <f t="shared" si="12"/>
        <v>194</v>
      </c>
      <c r="C203" s="238" t="s">
        <v>657</v>
      </c>
      <c r="D203" s="212" t="s">
        <v>656</v>
      </c>
      <c r="F203" s="212" t="s">
        <v>9</v>
      </c>
      <c r="G203" s="214"/>
      <c r="H203" s="73"/>
      <c r="I203" s="230">
        <v>240.34289000000001</v>
      </c>
      <c r="J203" s="230"/>
      <c r="K203" s="223"/>
      <c r="L203" s="223"/>
      <c r="M203" s="223"/>
      <c r="N203" s="223"/>
      <c r="O203" s="223"/>
      <c r="P203" s="73"/>
      <c r="Q203" s="215"/>
      <c r="R203" s="215"/>
      <c r="S203" s="215"/>
      <c r="T203" s="215"/>
      <c r="U203" s="215"/>
      <c r="V203" s="215"/>
      <c r="W203" s="215"/>
      <c r="X203" s="74"/>
      <c r="Y203" s="216">
        <v>0.37262466969586661</v>
      </c>
      <c r="Z203" s="216">
        <v>0.38576668525538654</v>
      </c>
      <c r="AA203" s="216">
        <v>0.2416086450487468</v>
      </c>
      <c r="AB203" s="150" t="str">
        <f t="shared" ref="AB203:AB261" si="13">IF(SUM(Y203:AA203,I203:O203)=0,"",IF(SUM(Y203:AA203)=1,"",1))</f>
        <v/>
      </c>
      <c r="AC203" s="217" t="s">
        <v>7</v>
      </c>
      <c r="AD203" s="217" t="s">
        <v>8</v>
      </c>
      <c r="AE203" s="74"/>
      <c r="AF203" s="219">
        <v>7.4311771878769295E-4</v>
      </c>
      <c r="AG203" s="219">
        <v>0</v>
      </c>
      <c r="AH203" s="74"/>
      <c r="AI203" s="211">
        <v>1</v>
      </c>
      <c r="AJ203" s="211">
        <v>0</v>
      </c>
      <c r="AK203" s="211">
        <v>0</v>
      </c>
      <c r="AL203" s="211">
        <v>0</v>
      </c>
      <c r="AM203" s="211">
        <v>0</v>
      </c>
      <c r="AN203" s="211">
        <v>0</v>
      </c>
      <c r="AO203" s="211">
        <v>0</v>
      </c>
      <c r="AP203" s="211">
        <v>0</v>
      </c>
      <c r="AQ203" s="211">
        <v>0</v>
      </c>
      <c r="AR203" s="231"/>
      <c r="AS203" s="211">
        <v>0</v>
      </c>
      <c r="AT203" s="211">
        <v>0</v>
      </c>
      <c r="AU203" s="211">
        <v>0.48242732013276451</v>
      </c>
      <c r="AV203" s="211">
        <v>0</v>
      </c>
      <c r="AW203" s="211">
        <v>0</v>
      </c>
      <c r="AX203" s="211">
        <v>0</v>
      </c>
      <c r="AY203" s="211">
        <v>0</v>
      </c>
      <c r="AZ203" s="211">
        <v>0</v>
      </c>
      <c r="BA203" s="211">
        <v>0</v>
      </c>
      <c r="BB203" s="211">
        <v>0</v>
      </c>
      <c r="BC203" s="211">
        <v>0</v>
      </c>
      <c r="BD203" s="211">
        <v>0</v>
      </c>
      <c r="BE203" s="211">
        <v>0.51757267986723554</v>
      </c>
      <c r="BF203" s="211">
        <v>0</v>
      </c>
      <c r="BG203" s="211">
        <v>0</v>
      </c>
      <c r="BH203" s="211">
        <v>0</v>
      </c>
      <c r="BI203" s="211">
        <v>0</v>
      </c>
      <c r="BJ203" s="211">
        <v>0</v>
      </c>
      <c r="BK203" s="211">
        <v>0</v>
      </c>
      <c r="BL203" s="211">
        <v>0</v>
      </c>
      <c r="BM203" s="211">
        <v>0</v>
      </c>
      <c r="BN203" s="211">
        <v>0</v>
      </c>
      <c r="BO203" s="211">
        <v>0</v>
      </c>
      <c r="BP203" s="211">
        <v>0</v>
      </c>
      <c r="BQ203" s="211">
        <v>0</v>
      </c>
      <c r="BR203" s="211">
        <v>0</v>
      </c>
      <c r="BS203" s="211">
        <v>0</v>
      </c>
      <c r="BT203" s="211">
        <v>0</v>
      </c>
      <c r="BU203" s="211">
        <v>0</v>
      </c>
      <c r="BV203" s="211">
        <v>0</v>
      </c>
      <c r="BW203" s="211">
        <v>0</v>
      </c>
      <c r="BX203" s="211">
        <v>0</v>
      </c>
      <c r="BY203" s="211">
        <v>0</v>
      </c>
      <c r="BZ203" s="211">
        <v>0</v>
      </c>
      <c r="CA203" s="211">
        <v>0</v>
      </c>
      <c r="CB203" s="211">
        <v>0</v>
      </c>
      <c r="CC203" s="211">
        <v>0</v>
      </c>
      <c r="CD203" s="211">
        <v>0</v>
      </c>
      <c r="CE203" s="211">
        <v>0</v>
      </c>
      <c r="CF203" s="211">
        <v>0</v>
      </c>
      <c r="CG203" s="211"/>
      <c r="CH203" s="211"/>
      <c r="CI203" s="211"/>
      <c r="CJ203" s="211"/>
      <c r="CK203" s="211"/>
      <c r="CL203" s="211"/>
      <c r="CM203" s="211"/>
      <c r="CN203" s="211"/>
      <c r="CO203" s="211"/>
      <c r="CP203" s="211"/>
      <c r="CQ203" s="151" t="str">
        <f t="shared" ref="CQ203:CQ262" si="14">IF(COUNT(AS203:CP203)=0,"",IF(SUM(AS203:CP203)=1,"",1))</f>
        <v/>
      </c>
      <c r="CR203" s="147"/>
    </row>
    <row r="204" spans="1:96" x14ac:dyDescent="0.2">
      <c r="A204" s="229"/>
      <c r="B204" s="201">
        <f t="shared" ref="B204:B267" si="15">IFERROR(B203+1,"")</f>
        <v>195</v>
      </c>
      <c r="C204" s="238" t="s">
        <v>658</v>
      </c>
      <c r="D204" s="212" t="s">
        <v>258</v>
      </c>
      <c r="F204" s="212" t="s">
        <v>9</v>
      </c>
      <c r="G204" s="214"/>
      <c r="H204" s="73"/>
      <c r="I204" s="230">
        <v>209.39742999999999</v>
      </c>
      <c r="J204" s="230"/>
      <c r="K204" s="223"/>
      <c r="L204" s="223"/>
      <c r="M204" s="223"/>
      <c r="N204" s="223"/>
      <c r="O204" s="223"/>
      <c r="P204" s="73"/>
      <c r="Q204" s="215"/>
      <c r="R204" s="215"/>
      <c r="S204" s="215"/>
      <c r="T204" s="215"/>
      <c r="U204" s="215"/>
      <c r="V204" s="215"/>
      <c r="W204" s="215"/>
      <c r="X204" s="74"/>
      <c r="Y204" s="216">
        <v>0.81169329537616575</v>
      </c>
      <c r="Z204" s="216">
        <v>0.13210568057115124</v>
      </c>
      <c r="AA204" s="216">
        <v>5.6201024052682978E-2</v>
      </c>
      <c r="AB204" s="150" t="str">
        <f t="shared" si="13"/>
        <v/>
      </c>
      <c r="AC204" s="217" t="s">
        <v>7</v>
      </c>
      <c r="AD204" s="217" t="s">
        <v>8</v>
      </c>
      <c r="AE204" s="74"/>
      <c r="AF204" s="219">
        <v>1.3496661776084325E-3</v>
      </c>
      <c r="AG204" s="219">
        <v>0</v>
      </c>
      <c r="AH204" s="74"/>
      <c r="AI204" s="211">
        <v>1</v>
      </c>
      <c r="AJ204" s="211">
        <v>0</v>
      </c>
      <c r="AK204" s="211">
        <v>0</v>
      </c>
      <c r="AL204" s="211">
        <v>0</v>
      </c>
      <c r="AM204" s="211">
        <v>0</v>
      </c>
      <c r="AN204" s="211">
        <v>0</v>
      </c>
      <c r="AO204" s="211">
        <v>0</v>
      </c>
      <c r="AP204" s="211">
        <v>0</v>
      </c>
      <c r="AQ204" s="211">
        <v>0</v>
      </c>
      <c r="AR204" s="231"/>
      <c r="AS204" s="211">
        <v>0</v>
      </c>
      <c r="AT204" s="211">
        <v>0</v>
      </c>
      <c r="AU204" s="211">
        <v>0</v>
      </c>
      <c r="AV204" s="211">
        <v>0</v>
      </c>
      <c r="AW204" s="211">
        <v>0</v>
      </c>
      <c r="AX204" s="211">
        <v>0</v>
      </c>
      <c r="AY204" s="211">
        <v>0</v>
      </c>
      <c r="AZ204" s="211">
        <v>0</v>
      </c>
      <c r="BA204" s="211">
        <v>0</v>
      </c>
      <c r="BB204" s="211">
        <v>0</v>
      </c>
      <c r="BC204" s="211">
        <v>0</v>
      </c>
      <c r="BD204" s="211">
        <v>0</v>
      </c>
      <c r="BE204" s="211">
        <v>1</v>
      </c>
      <c r="BF204" s="211">
        <v>0</v>
      </c>
      <c r="BG204" s="211">
        <v>0</v>
      </c>
      <c r="BH204" s="211">
        <v>0</v>
      </c>
      <c r="BI204" s="211">
        <v>0</v>
      </c>
      <c r="BJ204" s="211">
        <v>0</v>
      </c>
      <c r="BK204" s="211">
        <v>0</v>
      </c>
      <c r="BL204" s="211">
        <v>0</v>
      </c>
      <c r="BM204" s="211">
        <v>0</v>
      </c>
      <c r="BN204" s="211">
        <v>0</v>
      </c>
      <c r="BO204" s="211">
        <v>0</v>
      </c>
      <c r="BP204" s="211">
        <v>0</v>
      </c>
      <c r="BQ204" s="211">
        <v>0</v>
      </c>
      <c r="BR204" s="211">
        <v>0</v>
      </c>
      <c r="BS204" s="211">
        <v>0</v>
      </c>
      <c r="BT204" s="211">
        <v>0</v>
      </c>
      <c r="BU204" s="211">
        <v>0</v>
      </c>
      <c r="BV204" s="211">
        <v>0</v>
      </c>
      <c r="BW204" s="211">
        <v>0</v>
      </c>
      <c r="BX204" s="211">
        <v>0</v>
      </c>
      <c r="BY204" s="211">
        <v>0</v>
      </c>
      <c r="BZ204" s="211">
        <v>0</v>
      </c>
      <c r="CA204" s="211">
        <v>0</v>
      </c>
      <c r="CB204" s="211">
        <v>0</v>
      </c>
      <c r="CC204" s="211">
        <v>0</v>
      </c>
      <c r="CD204" s="211">
        <v>0</v>
      </c>
      <c r="CE204" s="211">
        <v>0</v>
      </c>
      <c r="CF204" s="211">
        <v>0</v>
      </c>
      <c r="CG204" s="211"/>
      <c r="CH204" s="211"/>
      <c r="CI204" s="211"/>
      <c r="CJ204" s="211"/>
      <c r="CK204" s="211"/>
      <c r="CL204" s="211"/>
      <c r="CM204" s="211"/>
      <c r="CN204" s="211"/>
      <c r="CO204" s="211"/>
      <c r="CP204" s="211"/>
      <c r="CQ204" s="151" t="str">
        <f t="shared" si="14"/>
        <v/>
      </c>
      <c r="CR204" s="147"/>
    </row>
    <row r="205" spans="1:96" x14ac:dyDescent="0.2">
      <c r="A205" s="229"/>
      <c r="B205" s="201">
        <f t="shared" si="15"/>
        <v>196</v>
      </c>
      <c r="C205" s="238" t="s">
        <v>660</v>
      </c>
      <c r="D205" s="212" t="s">
        <v>659</v>
      </c>
      <c r="F205" s="212" t="s">
        <v>9</v>
      </c>
      <c r="G205" s="214"/>
      <c r="H205" s="73"/>
      <c r="I205" s="230">
        <v>5677.2470899999998</v>
      </c>
      <c r="J205" s="230"/>
      <c r="K205" s="223"/>
      <c r="L205" s="223"/>
      <c r="M205" s="223"/>
      <c r="N205" s="223"/>
      <c r="O205" s="223"/>
      <c r="P205" s="73"/>
      <c r="Q205" s="215"/>
      <c r="R205" s="215"/>
      <c r="S205" s="215"/>
      <c r="T205" s="215"/>
      <c r="U205" s="215"/>
      <c r="V205" s="215"/>
      <c r="W205" s="215"/>
      <c r="X205" s="74"/>
      <c r="Y205" s="216">
        <v>0.535197727319633</v>
      </c>
      <c r="Z205" s="216">
        <v>0.16262232828058923</v>
      </c>
      <c r="AA205" s="216">
        <v>0.30217994439977769</v>
      </c>
      <c r="AB205" s="150" t="str">
        <f t="shared" si="13"/>
        <v/>
      </c>
      <c r="AC205" s="217" t="s">
        <v>7</v>
      </c>
      <c r="AD205" s="217" t="s">
        <v>8</v>
      </c>
      <c r="AE205" s="74"/>
      <c r="AF205" s="219">
        <v>2.3288266586640228E-2</v>
      </c>
      <c r="AG205" s="219">
        <v>0</v>
      </c>
      <c r="AH205" s="74"/>
      <c r="AI205" s="211">
        <v>1</v>
      </c>
      <c r="AJ205" s="211">
        <v>0</v>
      </c>
      <c r="AK205" s="211">
        <v>0</v>
      </c>
      <c r="AL205" s="211">
        <v>0</v>
      </c>
      <c r="AM205" s="211">
        <v>0</v>
      </c>
      <c r="AN205" s="211">
        <v>0</v>
      </c>
      <c r="AO205" s="211">
        <v>0</v>
      </c>
      <c r="AP205" s="211">
        <v>0</v>
      </c>
      <c r="AQ205" s="211">
        <v>0</v>
      </c>
      <c r="AR205" s="231"/>
      <c r="AS205" s="211">
        <v>0</v>
      </c>
      <c r="AT205" s="211">
        <v>0</v>
      </c>
      <c r="AU205" s="211">
        <v>0</v>
      </c>
      <c r="AV205" s="211">
        <v>0</v>
      </c>
      <c r="AW205" s="211">
        <v>8.2919335767103249E-3</v>
      </c>
      <c r="AX205" s="211">
        <v>0</v>
      </c>
      <c r="AY205" s="211">
        <v>0</v>
      </c>
      <c r="AZ205" s="211">
        <v>0</v>
      </c>
      <c r="BA205" s="211">
        <v>0</v>
      </c>
      <c r="BB205" s="211">
        <v>1.1964670365041858E-2</v>
      </c>
      <c r="BC205" s="211">
        <v>0</v>
      </c>
      <c r="BD205" s="211">
        <v>0</v>
      </c>
      <c r="BE205" s="211">
        <v>0.97171715967399708</v>
      </c>
      <c r="BF205" s="211">
        <v>0</v>
      </c>
      <c r="BG205" s="211">
        <v>8.0262363842507865E-3</v>
      </c>
      <c r="BH205" s="211">
        <v>0</v>
      </c>
      <c r="BI205" s="211">
        <v>0</v>
      </c>
      <c r="BJ205" s="211">
        <v>0</v>
      </c>
      <c r="BK205" s="211">
        <v>0</v>
      </c>
      <c r="BL205" s="211">
        <v>0</v>
      </c>
      <c r="BM205" s="211">
        <v>0</v>
      </c>
      <c r="BN205" s="211">
        <v>0</v>
      </c>
      <c r="BO205" s="211">
        <v>0</v>
      </c>
      <c r="BP205" s="211">
        <v>0</v>
      </c>
      <c r="BQ205" s="211">
        <v>0</v>
      </c>
      <c r="BR205" s="211">
        <v>0</v>
      </c>
      <c r="BS205" s="211">
        <v>0</v>
      </c>
      <c r="BT205" s="211">
        <v>0</v>
      </c>
      <c r="BU205" s="211">
        <v>0</v>
      </c>
      <c r="BV205" s="211">
        <v>0</v>
      </c>
      <c r="BW205" s="211">
        <v>0</v>
      </c>
      <c r="BX205" s="211">
        <v>0</v>
      </c>
      <c r="BY205" s="211">
        <v>0</v>
      </c>
      <c r="BZ205" s="211">
        <v>0</v>
      </c>
      <c r="CA205" s="211">
        <v>0</v>
      </c>
      <c r="CB205" s="211">
        <v>0</v>
      </c>
      <c r="CC205" s="211">
        <v>0</v>
      </c>
      <c r="CD205" s="211">
        <v>0</v>
      </c>
      <c r="CE205" s="211">
        <v>0</v>
      </c>
      <c r="CF205" s="211">
        <v>0</v>
      </c>
      <c r="CG205" s="211"/>
      <c r="CH205" s="211"/>
      <c r="CI205" s="211"/>
      <c r="CJ205" s="211"/>
      <c r="CK205" s="211"/>
      <c r="CL205" s="211"/>
      <c r="CM205" s="211"/>
      <c r="CN205" s="211"/>
      <c r="CO205" s="211"/>
      <c r="CP205" s="211"/>
      <c r="CQ205" s="151" t="str">
        <f t="shared" si="14"/>
        <v/>
      </c>
      <c r="CR205" s="147"/>
    </row>
    <row r="206" spans="1:96" x14ac:dyDescent="0.2">
      <c r="A206" s="229"/>
      <c r="B206" s="201">
        <f t="shared" si="15"/>
        <v>197</v>
      </c>
      <c r="C206" s="238" t="s">
        <v>662</v>
      </c>
      <c r="D206" s="212" t="s">
        <v>661</v>
      </c>
      <c r="F206" s="212" t="s">
        <v>9</v>
      </c>
      <c r="G206" s="214"/>
      <c r="H206" s="73"/>
      <c r="I206" s="230">
        <v>640.90204000000006</v>
      </c>
      <c r="J206" s="230"/>
      <c r="K206" s="223"/>
      <c r="L206" s="223"/>
      <c r="M206" s="223"/>
      <c r="N206" s="223"/>
      <c r="O206" s="223"/>
      <c r="P206" s="73"/>
      <c r="Q206" s="215"/>
      <c r="R206" s="215"/>
      <c r="S206" s="215"/>
      <c r="T206" s="215"/>
      <c r="U206" s="215"/>
      <c r="V206" s="215"/>
      <c r="W206" s="215"/>
      <c r="X206" s="74"/>
      <c r="Y206" s="216">
        <v>0.22178751373610855</v>
      </c>
      <c r="Z206" s="216">
        <v>0.63750065454620797</v>
      </c>
      <c r="AA206" s="216">
        <v>0.14071183171768339</v>
      </c>
      <c r="AB206" s="150" t="str">
        <f t="shared" si="13"/>
        <v/>
      </c>
      <c r="AC206" s="217" t="s">
        <v>7</v>
      </c>
      <c r="AD206" s="217" t="s">
        <v>8</v>
      </c>
      <c r="AE206" s="74"/>
      <c r="AF206" s="219">
        <v>7.9403877231165663E-4</v>
      </c>
      <c r="AG206" s="219">
        <v>0</v>
      </c>
      <c r="AH206" s="74"/>
      <c r="AI206" s="211">
        <v>1</v>
      </c>
      <c r="AJ206" s="211">
        <v>0</v>
      </c>
      <c r="AK206" s="211">
        <v>0</v>
      </c>
      <c r="AL206" s="211">
        <v>0</v>
      </c>
      <c r="AM206" s="211">
        <v>0</v>
      </c>
      <c r="AN206" s="211">
        <v>0</v>
      </c>
      <c r="AO206" s="211">
        <v>0</v>
      </c>
      <c r="AP206" s="211">
        <v>0</v>
      </c>
      <c r="AQ206" s="211">
        <v>0</v>
      </c>
      <c r="AR206" s="231"/>
      <c r="AS206" s="211">
        <v>0</v>
      </c>
      <c r="AT206" s="211">
        <v>0</v>
      </c>
      <c r="AU206" s="211">
        <v>0.5439078924049725</v>
      </c>
      <c r="AV206" s="211">
        <v>0</v>
      </c>
      <c r="AW206" s="211">
        <v>0</v>
      </c>
      <c r="AX206" s="211">
        <v>0</v>
      </c>
      <c r="AY206" s="211">
        <v>0</v>
      </c>
      <c r="AZ206" s="211">
        <v>0</v>
      </c>
      <c r="BA206" s="211">
        <v>0</v>
      </c>
      <c r="BB206" s="211">
        <v>0</v>
      </c>
      <c r="BC206" s="211">
        <v>0</v>
      </c>
      <c r="BD206" s="211">
        <v>0</v>
      </c>
      <c r="BE206" s="211">
        <v>0.4560921075950275</v>
      </c>
      <c r="BF206" s="211">
        <v>0</v>
      </c>
      <c r="BG206" s="211">
        <v>0</v>
      </c>
      <c r="BH206" s="211">
        <v>0</v>
      </c>
      <c r="BI206" s="211">
        <v>0</v>
      </c>
      <c r="BJ206" s="211">
        <v>0</v>
      </c>
      <c r="BK206" s="211">
        <v>0</v>
      </c>
      <c r="BL206" s="211">
        <v>0</v>
      </c>
      <c r="BM206" s="211">
        <v>0</v>
      </c>
      <c r="BN206" s="211">
        <v>0</v>
      </c>
      <c r="BO206" s="211">
        <v>0</v>
      </c>
      <c r="BP206" s="211">
        <v>0</v>
      </c>
      <c r="BQ206" s="211">
        <v>0</v>
      </c>
      <c r="BR206" s="211">
        <v>0</v>
      </c>
      <c r="BS206" s="211">
        <v>0</v>
      </c>
      <c r="BT206" s="211">
        <v>0</v>
      </c>
      <c r="BU206" s="211">
        <v>0</v>
      </c>
      <c r="BV206" s="211">
        <v>0</v>
      </c>
      <c r="BW206" s="211">
        <v>0</v>
      </c>
      <c r="BX206" s="211">
        <v>0</v>
      </c>
      <c r="BY206" s="211">
        <v>0</v>
      </c>
      <c r="BZ206" s="211">
        <v>0</v>
      </c>
      <c r="CA206" s="211">
        <v>0</v>
      </c>
      <c r="CB206" s="211">
        <v>0</v>
      </c>
      <c r="CC206" s="211">
        <v>0</v>
      </c>
      <c r="CD206" s="211">
        <v>0</v>
      </c>
      <c r="CE206" s="211">
        <v>0</v>
      </c>
      <c r="CF206" s="211">
        <v>0</v>
      </c>
      <c r="CG206" s="211"/>
      <c r="CH206" s="211"/>
      <c r="CI206" s="211"/>
      <c r="CJ206" s="211"/>
      <c r="CK206" s="211"/>
      <c r="CL206" s="211"/>
      <c r="CM206" s="211"/>
      <c r="CN206" s="211"/>
      <c r="CO206" s="211"/>
      <c r="CP206" s="211"/>
      <c r="CQ206" s="151" t="str">
        <f t="shared" si="14"/>
        <v/>
      </c>
      <c r="CR206" s="147"/>
    </row>
    <row r="207" spans="1:96" x14ac:dyDescent="0.2">
      <c r="A207" s="229"/>
      <c r="B207" s="201">
        <f t="shared" si="15"/>
        <v>198</v>
      </c>
      <c r="C207" s="238" t="s">
        <v>664</v>
      </c>
      <c r="D207" s="212" t="s">
        <v>663</v>
      </c>
      <c r="F207" s="212" t="s">
        <v>9</v>
      </c>
      <c r="G207" s="214"/>
      <c r="H207" s="73"/>
      <c r="I207" s="230">
        <v>143.96622999999997</v>
      </c>
      <c r="J207" s="230"/>
      <c r="K207" s="223"/>
      <c r="L207" s="223"/>
      <c r="M207" s="223"/>
      <c r="N207" s="223"/>
      <c r="O207" s="223"/>
      <c r="P207" s="73"/>
      <c r="Q207" s="215"/>
      <c r="R207" s="215"/>
      <c r="S207" s="215"/>
      <c r="T207" s="215"/>
      <c r="U207" s="215"/>
      <c r="V207" s="215"/>
      <c r="W207" s="215"/>
      <c r="X207" s="74"/>
      <c r="Y207" s="216">
        <v>0.56312101803318748</v>
      </c>
      <c r="Z207" s="216">
        <v>4.552928836158314E-2</v>
      </c>
      <c r="AA207" s="216">
        <v>0.39134969360522953</v>
      </c>
      <c r="AB207" s="150" t="str">
        <f t="shared" si="13"/>
        <v/>
      </c>
      <c r="AC207" s="217" t="s">
        <v>7</v>
      </c>
      <c r="AD207" s="217" t="s">
        <v>8</v>
      </c>
      <c r="AE207" s="74"/>
      <c r="AF207" s="219">
        <v>5.502690723432188E-4</v>
      </c>
      <c r="AG207" s="219">
        <v>0</v>
      </c>
      <c r="AH207" s="74"/>
      <c r="AI207" s="211">
        <v>1</v>
      </c>
      <c r="AJ207" s="211">
        <v>0</v>
      </c>
      <c r="AK207" s="211">
        <v>0</v>
      </c>
      <c r="AL207" s="211">
        <v>0</v>
      </c>
      <c r="AM207" s="211">
        <v>0</v>
      </c>
      <c r="AN207" s="211">
        <v>0</v>
      </c>
      <c r="AO207" s="211">
        <v>0</v>
      </c>
      <c r="AP207" s="211">
        <v>0</v>
      </c>
      <c r="AQ207" s="211">
        <v>0</v>
      </c>
      <c r="AR207" s="231"/>
      <c r="AS207" s="211">
        <v>0</v>
      </c>
      <c r="AT207" s="211">
        <v>0</v>
      </c>
      <c r="AU207" s="211">
        <v>0</v>
      </c>
      <c r="AV207" s="211">
        <v>0</v>
      </c>
      <c r="AW207" s="211">
        <v>8.6310431412149266E-3</v>
      </c>
      <c r="AX207" s="211">
        <v>0</v>
      </c>
      <c r="AY207" s="211">
        <v>0</v>
      </c>
      <c r="AZ207" s="211">
        <v>0</v>
      </c>
      <c r="BA207" s="211">
        <v>0</v>
      </c>
      <c r="BB207" s="211">
        <v>0</v>
      </c>
      <c r="BC207" s="211">
        <v>0</v>
      </c>
      <c r="BD207" s="211">
        <v>0</v>
      </c>
      <c r="BE207" s="211">
        <v>0.99136895685878512</v>
      </c>
      <c r="BF207" s="211">
        <v>0</v>
      </c>
      <c r="BG207" s="211">
        <v>0</v>
      </c>
      <c r="BH207" s="211">
        <v>0</v>
      </c>
      <c r="BI207" s="211">
        <v>0</v>
      </c>
      <c r="BJ207" s="211">
        <v>0</v>
      </c>
      <c r="BK207" s="211">
        <v>0</v>
      </c>
      <c r="BL207" s="211">
        <v>0</v>
      </c>
      <c r="BM207" s="211">
        <v>0</v>
      </c>
      <c r="BN207" s="211">
        <v>0</v>
      </c>
      <c r="BO207" s="211">
        <v>0</v>
      </c>
      <c r="BP207" s="211">
        <v>0</v>
      </c>
      <c r="BQ207" s="211">
        <v>0</v>
      </c>
      <c r="BR207" s="211">
        <v>0</v>
      </c>
      <c r="BS207" s="211">
        <v>0</v>
      </c>
      <c r="BT207" s="211">
        <v>0</v>
      </c>
      <c r="BU207" s="211">
        <v>0</v>
      </c>
      <c r="BV207" s="211">
        <v>0</v>
      </c>
      <c r="BW207" s="211">
        <v>0</v>
      </c>
      <c r="BX207" s="211">
        <v>0</v>
      </c>
      <c r="BY207" s="211">
        <v>0</v>
      </c>
      <c r="BZ207" s="211">
        <v>0</v>
      </c>
      <c r="CA207" s="211">
        <v>0</v>
      </c>
      <c r="CB207" s="211">
        <v>0</v>
      </c>
      <c r="CC207" s="211">
        <v>0</v>
      </c>
      <c r="CD207" s="211">
        <v>0</v>
      </c>
      <c r="CE207" s="211">
        <v>0</v>
      </c>
      <c r="CF207" s="211">
        <v>0</v>
      </c>
      <c r="CG207" s="211"/>
      <c r="CH207" s="211"/>
      <c r="CI207" s="211"/>
      <c r="CJ207" s="211"/>
      <c r="CK207" s="211"/>
      <c r="CL207" s="211"/>
      <c r="CM207" s="211"/>
      <c r="CN207" s="211"/>
      <c r="CO207" s="211"/>
      <c r="CP207" s="211"/>
      <c r="CQ207" s="151" t="str">
        <f t="shared" si="14"/>
        <v/>
      </c>
      <c r="CR207" s="147"/>
    </row>
    <row r="208" spans="1:96" x14ac:dyDescent="0.2">
      <c r="A208" s="229"/>
      <c r="B208" s="201">
        <f t="shared" si="15"/>
        <v>199</v>
      </c>
      <c r="C208" s="238" t="s">
        <v>665</v>
      </c>
      <c r="D208" s="212" t="s">
        <v>259</v>
      </c>
      <c r="F208" s="212" t="s">
        <v>9</v>
      </c>
      <c r="G208" s="214"/>
      <c r="H208" s="73"/>
      <c r="I208" s="230">
        <v>2487.3196000000003</v>
      </c>
      <c r="J208" s="230"/>
      <c r="K208" s="223"/>
      <c r="L208" s="223"/>
      <c r="M208" s="223"/>
      <c r="N208" s="223"/>
      <c r="O208" s="223"/>
      <c r="P208" s="73"/>
      <c r="Q208" s="215"/>
      <c r="R208" s="215"/>
      <c r="S208" s="215"/>
      <c r="T208" s="215"/>
      <c r="U208" s="215"/>
      <c r="V208" s="215"/>
      <c r="W208" s="215"/>
      <c r="X208" s="74"/>
      <c r="Y208" s="216">
        <v>0.59185803866941744</v>
      </c>
      <c r="Z208" s="216">
        <v>0.188437629808409</v>
      </c>
      <c r="AA208" s="216">
        <v>0.2197043315221735</v>
      </c>
      <c r="AB208" s="150" t="str">
        <f t="shared" si="13"/>
        <v/>
      </c>
      <c r="AC208" s="217" t="s">
        <v>7</v>
      </c>
      <c r="AD208" s="217" t="s">
        <v>8</v>
      </c>
      <c r="AE208" s="74"/>
      <c r="AF208" s="219">
        <v>1.217276438736872E-2</v>
      </c>
      <c r="AG208" s="219">
        <v>0</v>
      </c>
      <c r="AH208" s="74"/>
      <c r="AI208" s="211">
        <v>1</v>
      </c>
      <c r="AJ208" s="211">
        <v>0</v>
      </c>
      <c r="AK208" s="211">
        <v>0</v>
      </c>
      <c r="AL208" s="211">
        <v>0</v>
      </c>
      <c r="AM208" s="211">
        <v>0</v>
      </c>
      <c r="AN208" s="211">
        <v>0</v>
      </c>
      <c r="AO208" s="211">
        <v>0</v>
      </c>
      <c r="AP208" s="211">
        <v>0</v>
      </c>
      <c r="AQ208" s="211">
        <v>0</v>
      </c>
      <c r="AR208" s="231"/>
      <c r="AS208" s="211">
        <v>0</v>
      </c>
      <c r="AT208" s="211">
        <v>0</v>
      </c>
      <c r="AU208" s="211">
        <v>0</v>
      </c>
      <c r="AV208" s="211">
        <v>0</v>
      </c>
      <c r="AW208" s="211">
        <v>0.18642712704372089</v>
      </c>
      <c r="AX208" s="211">
        <v>0</v>
      </c>
      <c r="AY208" s="211">
        <v>0</v>
      </c>
      <c r="AZ208" s="211">
        <v>0</v>
      </c>
      <c r="BA208" s="211">
        <v>0</v>
      </c>
      <c r="BB208" s="211">
        <v>0.10495502059310891</v>
      </c>
      <c r="BC208" s="211">
        <v>0</v>
      </c>
      <c r="BD208" s="211">
        <v>3.3599580028607922E-5</v>
      </c>
      <c r="BE208" s="211">
        <v>0.59540251283384704</v>
      </c>
      <c r="BF208" s="211">
        <v>0</v>
      </c>
      <c r="BG208" s="211">
        <v>0.11318173994929465</v>
      </c>
      <c r="BH208" s="211">
        <v>0</v>
      </c>
      <c r="BI208" s="211">
        <v>0</v>
      </c>
      <c r="BJ208" s="211">
        <v>0</v>
      </c>
      <c r="BK208" s="211">
        <v>0</v>
      </c>
      <c r="BL208" s="211">
        <v>0</v>
      </c>
      <c r="BM208" s="211">
        <v>0</v>
      </c>
      <c r="BN208" s="211">
        <v>0</v>
      </c>
      <c r="BO208" s="211">
        <v>0</v>
      </c>
      <c r="BP208" s="211">
        <v>0</v>
      </c>
      <c r="BQ208" s="211">
        <v>0</v>
      </c>
      <c r="BR208" s="211">
        <v>0</v>
      </c>
      <c r="BS208" s="211">
        <v>0</v>
      </c>
      <c r="BT208" s="211">
        <v>0</v>
      </c>
      <c r="BU208" s="211">
        <v>0</v>
      </c>
      <c r="BV208" s="211">
        <v>0</v>
      </c>
      <c r="BW208" s="211">
        <v>0</v>
      </c>
      <c r="BX208" s="211">
        <v>0</v>
      </c>
      <c r="BY208" s="211">
        <v>0</v>
      </c>
      <c r="BZ208" s="211">
        <v>0</v>
      </c>
      <c r="CA208" s="211">
        <v>0</v>
      </c>
      <c r="CB208" s="211">
        <v>0</v>
      </c>
      <c r="CC208" s="211">
        <v>0</v>
      </c>
      <c r="CD208" s="211">
        <v>0</v>
      </c>
      <c r="CE208" s="211">
        <v>0</v>
      </c>
      <c r="CF208" s="211">
        <v>0</v>
      </c>
      <c r="CG208" s="211"/>
      <c r="CH208" s="211"/>
      <c r="CI208" s="211"/>
      <c r="CJ208" s="211"/>
      <c r="CK208" s="211"/>
      <c r="CL208" s="211"/>
      <c r="CM208" s="211"/>
      <c r="CN208" s="211"/>
      <c r="CO208" s="211"/>
      <c r="CP208" s="211"/>
      <c r="CQ208" s="151" t="str">
        <f t="shared" si="14"/>
        <v/>
      </c>
      <c r="CR208" s="147"/>
    </row>
    <row r="209" spans="1:96" x14ac:dyDescent="0.2">
      <c r="A209" s="229"/>
      <c r="B209" s="201">
        <f t="shared" si="15"/>
        <v>200</v>
      </c>
      <c r="C209" s="238" t="s">
        <v>667</v>
      </c>
      <c r="D209" s="212" t="s">
        <v>666</v>
      </c>
      <c r="F209" s="212" t="s">
        <v>9</v>
      </c>
      <c r="G209" s="214"/>
      <c r="H209" s="73"/>
      <c r="I209" s="230">
        <v>120.09385</v>
      </c>
      <c r="J209" s="230"/>
      <c r="K209" s="223"/>
      <c r="L209" s="223"/>
      <c r="M209" s="223"/>
      <c r="N209" s="223"/>
      <c r="O209" s="223"/>
      <c r="P209" s="73"/>
      <c r="Q209" s="215"/>
      <c r="R209" s="215"/>
      <c r="S209" s="215"/>
      <c r="T209" s="215"/>
      <c r="U209" s="215"/>
      <c r="V209" s="215"/>
      <c r="W209" s="215"/>
      <c r="X209" s="74"/>
      <c r="Y209" s="216">
        <v>0</v>
      </c>
      <c r="Z209" s="216">
        <v>0</v>
      </c>
      <c r="AA209" s="216">
        <v>1</v>
      </c>
      <c r="AB209" s="150" t="str">
        <f t="shared" si="13"/>
        <v/>
      </c>
      <c r="AC209" s="217" t="s">
        <v>7</v>
      </c>
      <c r="AD209" s="217" t="s">
        <v>8</v>
      </c>
      <c r="AE209" s="74"/>
      <c r="AF209" s="219">
        <v>1.0277068153950464E-4</v>
      </c>
      <c r="AG209" s="219">
        <v>0</v>
      </c>
      <c r="AH209" s="74"/>
      <c r="AI209" s="211">
        <v>1</v>
      </c>
      <c r="AJ209" s="211">
        <v>0</v>
      </c>
      <c r="AK209" s="211">
        <v>0</v>
      </c>
      <c r="AL209" s="211">
        <v>0</v>
      </c>
      <c r="AM209" s="211">
        <v>0</v>
      </c>
      <c r="AN209" s="211">
        <v>0</v>
      </c>
      <c r="AO209" s="211">
        <v>0</v>
      </c>
      <c r="AP209" s="211">
        <v>0</v>
      </c>
      <c r="AQ209" s="211">
        <v>0</v>
      </c>
      <c r="AR209" s="231"/>
      <c r="AS209" s="211">
        <v>0</v>
      </c>
      <c r="AT209" s="211">
        <v>0</v>
      </c>
      <c r="AU209" s="211">
        <v>0</v>
      </c>
      <c r="AV209" s="211">
        <v>0</v>
      </c>
      <c r="AW209" s="211">
        <v>0</v>
      </c>
      <c r="AX209" s="211">
        <v>0</v>
      </c>
      <c r="AY209" s="211">
        <v>0</v>
      </c>
      <c r="AZ209" s="211">
        <v>0</v>
      </c>
      <c r="BA209" s="211">
        <v>0</v>
      </c>
      <c r="BB209" s="211">
        <v>0</v>
      </c>
      <c r="BC209" s="211">
        <v>0</v>
      </c>
      <c r="BD209" s="211">
        <v>0</v>
      </c>
      <c r="BE209" s="211">
        <v>0.88052449381401043</v>
      </c>
      <c r="BF209" s="211">
        <v>0</v>
      </c>
      <c r="BG209" s="211">
        <v>0.11947550618598957</v>
      </c>
      <c r="BH209" s="211">
        <v>0</v>
      </c>
      <c r="BI209" s="211">
        <v>0</v>
      </c>
      <c r="BJ209" s="211">
        <v>0</v>
      </c>
      <c r="BK209" s="211">
        <v>0</v>
      </c>
      <c r="BL209" s="211">
        <v>0</v>
      </c>
      <c r="BM209" s="211">
        <v>0</v>
      </c>
      <c r="BN209" s="211">
        <v>0</v>
      </c>
      <c r="BO209" s="211">
        <v>0</v>
      </c>
      <c r="BP209" s="211">
        <v>0</v>
      </c>
      <c r="BQ209" s="211">
        <v>0</v>
      </c>
      <c r="BR209" s="211">
        <v>0</v>
      </c>
      <c r="BS209" s="211">
        <v>0</v>
      </c>
      <c r="BT209" s="211">
        <v>0</v>
      </c>
      <c r="BU209" s="211">
        <v>0</v>
      </c>
      <c r="BV209" s="211">
        <v>0</v>
      </c>
      <c r="BW209" s="211">
        <v>0</v>
      </c>
      <c r="BX209" s="211">
        <v>0</v>
      </c>
      <c r="BY209" s="211">
        <v>0</v>
      </c>
      <c r="BZ209" s="211">
        <v>0</v>
      </c>
      <c r="CA209" s="211">
        <v>0</v>
      </c>
      <c r="CB209" s="211">
        <v>0</v>
      </c>
      <c r="CC209" s="211">
        <v>0</v>
      </c>
      <c r="CD209" s="211">
        <v>0</v>
      </c>
      <c r="CE209" s="211">
        <v>0</v>
      </c>
      <c r="CF209" s="211">
        <v>0</v>
      </c>
      <c r="CG209" s="211"/>
      <c r="CH209" s="211"/>
      <c r="CI209" s="211"/>
      <c r="CJ209" s="211"/>
      <c r="CK209" s="211"/>
      <c r="CL209" s="211"/>
      <c r="CM209" s="211"/>
      <c r="CN209" s="211"/>
      <c r="CO209" s="211"/>
      <c r="CP209" s="211"/>
      <c r="CQ209" s="151" t="str">
        <f t="shared" si="14"/>
        <v/>
      </c>
      <c r="CR209" s="147"/>
    </row>
    <row r="210" spans="1:96" x14ac:dyDescent="0.2">
      <c r="A210" s="229"/>
      <c r="B210" s="201">
        <f t="shared" si="15"/>
        <v>201</v>
      </c>
      <c r="C210" s="238" t="s">
        <v>669</v>
      </c>
      <c r="D210" s="212" t="s">
        <v>668</v>
      </c>
      <c r="F210" s="212" t="s">
        <v>9</v>
      </c>
      <c r="G210" s="214"/>
      <c r="H210" s="73"/>
      <c r="I210" s="230">
        <v>3.6086799999999997</v>
      </c>
      <c r="J210" s="230"/>
      <c r="K210" s="223"/>
      <c r="L210" s="223"/>
      <c r="M210" s="223"/>
      <c r="N210" s="223"/>
      <c r="O210" s="223"/>
      <c r="P210" s="73"/>
      <c r="Q210" s="215"/>
      <c r="R210" s="215"/>
      <c r="S210" s="215"/>
      <c r="T210" s="215"/>
      <c r="U210" s="215"/>
      <c r="V210" s="215"/>
      <c r="W210" s="215"/>
      <c r="X210" s="74"/>
      <c r="Y210" s="216">
        <v>0.9861445182171874</v>
      </c>
      <c r="Z210" s="216">
        <v>0</v>
      </c>
      <c r="AA210" s="216">
        <v>1.3855481782812552E-2</v>
      </c>
      <c r="AB210" s="150" t="str">
        <f t="shared" si="13"/>
        <v/>
      </c>
      <c r="AC210" s="217" t="s">
        <v>7</v>
      </c>
      <c r="AD210" s="217" t="s">
        <v>8</v>
      </c>
      <c r="AE210" s="74"/>
      <c r="AF210" s="219">
        <v>1.8009870723136428E-5</v>
      </c>
      <c r="AG210" s="219">
        <v>0</v>
      </c>
      <c r="AH210" s="74"/>
      <c r="AI210" s="211">
        <v>1</v>
      </c>
      <c r="AJ210" s="211">
        <v>0</v>
      </c>
      <c r="AK210" s="211">
        <v>0</v>
      </c>
      <c r="AL210" s="211">
        <v>0</v>
      </c>
      <c r="AM210" s="211">
        <v>0</v>
      </c>
      <c r="AN210" s="211">
        <v>0</v>
      </c>
      <c r="AO210" s="211">
        <v>0</v>
      </c>
      <c r="AP210" s="211">
        <v>0</v>
      </c>
      <c r="AQ210" s="211">
        <v>0</v>
      </c>
      <c r="AR210" s="231"/>
      <c r="AS210" s="211">
        <v>0</v>
      </c>
      <c r="AT210" s="211">
        <v>0</v>
      </c>
      <c r="AU210" s="211">
        <v>0</v>
      </c>
      <c r="AV210" s="211">
        <v>0</v>
      </c>
      <c r="AW210" s="211">
        <v>0</v>
      </c>
      <c r="AX210" s="211">
        <v>0</v>
      </c>
      <c r="AY210" s="211">
        <v>0</v>
      </c>
      <c r="AZ210" s="211">
        <v>0</v>
      </c>
      <c r="BA210" s="211">
        <v>0</v>
      </c>
      <c r="BB210" s="211">
        <v>0</v>
      </c>
      <c r="BC210" s="211">
        <v>0</v>
      </c>
      <c r="BD210" s="211">
        <v>0</v>
      </c>
      <c r="BE210" s="211">
        <v>1</v>
      </c>
      <c r="BF210" s="211">
        <v>0</v>
      </c>
      <c r="BG210" s="211">
        <v>0</v>
      </c>
      <c r="BH210" s="211">
        <v>0</v>
      </c>
      <c r="BI210" s="211">
        <v>0</v>
      </c>
      <c r="BJ210" s="211">
        <v>0</v>
      </c>
      <c r="BK210" s="211">
        <v>0</v>
      </c>
      <c r="BL210" s="211">
        <v>0</v>
      </c>
      <c r="BM210" s="211">
        <v>0</v>
      </c>
      <c r="BN210" s="211">
        <v>0</v>
      </c>
      <c r="BO210" s="211">
        <v>0</v>
      </c>
      <c r="BP210" s="211">
        <v>0</v>
      </c>
      <c r="BQ210" s="211">
        <v>0</v>
      </c>
      <c r="BR210" s="211">
        <v>0</v>
      </c>
      <c r="BS210" s="211">
        <v>0</v>
      </c>
      <c r="BT210" s="211">
        <v>0</v>
      </c>
      <c r="BU210" s="211">
        <v>0</v>
      </c>
      <c r="BV210" s="211">
        <v>0</v>
      </c>
      <c r="BW210" s="211">
        <v>0</v>
      </c>
      <c r="BX210" s="211">
        <v>0</v>
      </c>
      <c r="BY210" s="211">
        <v>0</v>
      </c>
      <c r="BZ210" s="211">
        <v>0</v>
      </c>
      <c r="CA210" s="211">
        <v>0</v>
      </c>
      <c r="CB210" s="211">
        <v>0</v>
      </c>
      <c r="CC210" s="211">
        <v>0</v>
      </c>
      <c r="CD210" s="211">
        <v>0</v>
      </c>
      <c r="CE210" s="211">
        <v>0</v>
      </c>
      <c r="CF210" s="211">
        <v>0</v>
      </c>
      <c r="CG210" s="211"/>
      <c r="CH210" s="211"/>
      <c r="CI210" s="211"/>
      <c r="CJ210" s="211"/>
      <c r="CK210" s="211"/>
      <c r="CL210" s="211"/>
      <c r="CM210" s="211"/>
      <c r="CN210" s="211"/>
      <c r="CO210" s="211"/>
      <c r="CP210" s="211"/>
      <c r="CQ210" s="151" t="str">
        <f t="shared" si="14"/>
        <v/>
      </c>
      <c r="CR210" s="147"/>
    </row>
    <row r="211" spans="1:96" x14ac:dyDescent="0.2">
      <c r="A211" s="229"/>
      <c r="B211" s="201">
        <f t="shared" si="15"/>
        <v>202</v>
      </c>
      <c r="C211" s="238" t="s">
        <v>670</v>
      </c>
      <c r="D211" s="212" t="s">
        <v>260</v>
      </c>
      <c r="F211" s="212" t="s">
        <v>9</v>
      </c>
      <c r="G211" s="214"/>
      <c r="H211" s="73"/>
      <c r="I211" s="230">
        <v>1163.99954</v>
      </c>
      <c r="J211" s="230"/>
      <c r="K211" s="223"/>
      <c r="L211" s="223"/>
      <c r="M211" s="223"/>
      <c r="N211" s="223"/>
      <c r="O211" s="223"/>
      <c r="P211" s="73"/>
      <c r="Q211" s="215"/>
      <c r="R211" s="215"/>
      <c r="S211" s="215"/>
      <c r="T211" s="215"/>
      <c r="U211" s="215"/>
      <c r="V211" s="215"/>
      <c r="W211" s="215"/>
      <c r="X211" s="74"/>
      <c r="Y211" s="216">
        <v>0.56203116712571899</v>
      </c>
      <c r="Z211" s="216">
        <v>0.22413578445228596</v>
      </c>
      <c r="AA211" s="216">
        <v>0.21383304842199508</v>
      </c>
      <c r="AB211" s="150" t="str">
        <f t="shared" si="13"/>
        <v/>
      </c>
      <c r="AC211" s="217" t="s">
        <v>7</v>
      </c>
      <c r="AD211" s="217" t="s">
        <v>8</v>
      </c>
      <c r="AE211" s="74"/>
      <c r="AF211" s="219">
        <v>4.0684074153760214E-3</v>
      </c>
      <c r="AG211" s="219">
        <v>0</v>
      </c>
      <c r="AH211" s="74"/>
      <c r="AI211" s="211">
        <v>1</v>
      </c>
      <c r="AJ211" s="211">
        <v>0</v>
      </c>
      <c r="AK211" s="211">
        <v>0</v>
      </c>
      <c r="AL211" s="211">
        <v>0</v>
      </c>
      <c r="AM211" s="211">
        <v>0</v>
      </c>
      <c r="AN211" s="211">
        <v>0</v>
      </c>
      <c r="AO211" s="211">
        <v>0</v>
      </c>
      <c r="AP211" s="211">
        <v>0</v>
      </c>
      <c r="AQ211" s="211">
        <v>0</v>
      </c>
      <c r="AR211" s="231"/>
      <c r="AS211" s="211">
        <v>5.8473324582627377E-4</v>
      </c>
      <c r="AT211" s="211">
        <v>0</v>
      </c>
      <c r="AU211" s="211">
        <v>0</v>
      </c>
      <c r="AV211" s="211">
        <v>0</v>
      </c>
      <c r="AW211" s="211">
        <v>0</v>
      </c>
      <c r="AX211" s="211">
        <v>0</v>
      </c>
      <c r="AY211" s="211">
        <v>0</v>
      </c>
      <c r="AZ211" s="211">
        <v>0</v>
      </c>
      <c r="BA211" s="211">
        <v>0</v>
      </c>
      <c r="BB211" s="211">
        <v>0</v>
      </c>
      <c r="BC211" s="211">
        <v>0</v>
      </c>
      <c r="BD211" s="211">
        <v>0</v>
      </c>
      <c r="BE211" s="211">
        <v>0.99941526675417369</v>
      </c>
      <c r="BF211" s="211">
        <v>0</v>
      </c>
      <c r="BG211" s="211">
        <v>0</v>
      </c>
      <c r="BH211" s="211">
        <v>0</v>
      </c>
      <c r="BI211" s="211">
        <v>0</v>
      </c>
      <c r="BJ211" s="211">
        <v>0</v>
      </c>
      <c r="BK211" s="211">
        <v>0</v>
      </c>
      <c r="BL211" s="211">
        <v>0</v>
      </c>
      <c r="BM211" s="211">
        <v>0</v>
      </c>
      <c r="BN211" s="211">
        <v>0</v>
      </c>
      <c r="BO211" s="211">
        <v>0</v>
      </c>
      <c r="BP211" s="211">
        <v>0</v>
      </c>
      <c r="BQ211" s="211">
        <v>0</v>
      </c>
      <c r="BR211" s="211">
        <v>0</v>
      </c>
      <c r="BS211" s="211">
        <v>0</v>
      </c>
      <c r="BT211" s="211">
        <v>0</v>
      </c>
      <c r="BU211" s="211">
        <v>0</v>
      </c>
      <c r="BV211" s="211">
        <v>0</v>
      </c>
      <c r="BW211" s="211">
        <v>0</v>
      </c>
      <c r="BX211" s="211">
        <v>0</v>
      </c>
      <c r="BY211" s="211">
        <v>0</v>
      </c>
      <c r="BZ211" s="211">
        <v>0</v>
      </c>
      <c r="CA211" s="211">
        <v>0</v>
      </c>
      <c r="CB211" s="211">
        <v>0</v>
      </c>
      <c r="CC211" s="211">
        <v>0</v>
      </c>
      <c r="CD211" s="211">
        <v>0</v>
      </c>
      <c r="CE211" s="211">
        <v>0</v>
      </c>
      <c r="CF211" s="211">
        <v>0</v>
      </c>
      <c r="CG211" s="211"/>
      <c r="CH211" s="211"/>
      <c r="CI211" s="211"/>
      <c r="CJ211" s="211"/>
      <c r="CK211" s="211"/>
      <c r="CL211" s="211"/>
      <c r="CM211" s="211"/>
      <c r="CN211" s="211"/>
      <c r="CO211" s="211"/>
      <c r="CP211" s="211"/>
      <c r="CQ211" s="151" t="str">
        <f t="shared" si="14"/>
        <v/>
      </c>
      <c r="CR211" s="147"/>
    </row>
    <row r="212" spans="1:96" x14ac:dyDescent="0.2">
      <c r="A212" s="229"/>
      <c r="B212" s="201">
        <f t="shared" si="15"/>
        <v>203</v>
      </c>
      <c r="C212" s="238" t="s">
        <v>671</v>
      </c>
      <c r="D212" s="212" t="s">
        <v>261</v>
      </c>
      <c r="F212" s="212" t="s">
        <v>9</v>
      </c>
      <c r="G212" s="214"/>
      <c r="H212" s="73"/>
      <c r="I212" s="230">
        <v>109.55153</v>
      </c>
      <c r="J212" s="230"/>
      <c r="K212" s="223"/>
      <c r="L212" s="223"/>
      <c r="M212" s="223"/>
      <c r="N212" s="223"/>
      <c r="O212" s="223"/>
      <c r="P212" s="73"/>
      <c r="Q212" s="215"/>
      <c r="R212" s="215"/>
      <c r="S212" s="215"/>
      <c r="T212" s="215"/>
      <c r="U212" s="215"/>
      <c r="V212" s="215"/>
      <c r="W212" s="215"/>
      <c r="X212" s="74"/>
      <c r="Y212" s="216">
        <v>1</v>
      </c>
      <c r="Z212" s="216">
        <v>0</v>
      </c>
      <c r="AA212" s="216">
        <v>0</v>
      </c>
      <c r="AB212" s="150" t="str">
        <f t="shared" si="13"/>
        <v/>
      </c>
      <c r="AC212" s="217" t="s">
        <v>7</v>
      </c>
      <c r="AD212" s="217" t="s">
        <v>8</v>
      </c>
      <c r="AE212" s="74"/>
      <c r="AF212" s="219">
        <v>4.4119757880677649E-4</v>
      </c>
      <c r="AG212" s="219">
        <v>0</v>
      </c>
      <c r="AH212" s="74"/>
      <c r="AI212" s="211">
        <v>1</v>
      </c>
      <c r="AJ212" s="211">
        <v>0</v>
      </c>
      <c r="AK212" s="211">
        <v>0</v>
      </c>
      <c r="AL212" s="211">
        <v>0</v>
      </c>
      <c r="AM212" s="211">
        <v>0</v>
      </c>
      <c r="AN212" s="211">
        <v>0</v>
      </c>
      <c r="AO212" s="211">
        <v>0</v>
      </c>
      <c r="AP212" s="211">
        <v>0</v>
      </c>
      <c r="AQ212" s="211">
        <v>0</v>
      </c>
      <c r="AR212" s="231"/>
      <c r="AS212" s="211">
        <v>0</v>
      </c>
      <c r="AT212" s="211">
        <v>0</v>
      </c>
      <c r="AU212" s="211">
        <v>0</v>
      </c>
      <c r="AV212" s="211">
        <v>0</v>
      </c>
      <c r="AW212" s="211">
        <v>0</v>
      </c>
      <c r="AX212" s="211">
        <v>0</v>
      </c>
      <c r="AY212" s="211">
        <v>0</v>
      </c>
      <c r="AZ212" s="211">
        <v>0</v>
      </c>
      <c r="BA212" s="211">
        <v>0</v>
      </c>
      <c r="BB212" s="211">
        <v>0</v>
      </c>
      <c r="BC212" s="211">
        <v>0</v>
      </c>
      <c r="BD212" s="211">
        <v>0</v>
      </c>
      <c r="BE212" s="211">
        <v>1</v>
      </c>
      <c r="BF212" s="211">
        <v>0</v>
      </c>
      <c r="BG212" s="211">
        <v>0</v>
      </c>
      <c r="BH212" s="211">
        <v>0</v>
      </c>
      <c r="BI212" s="211">
        <v>0</v>
      </c>
      <c r="BJ212" s="211">
        <v>0</v>
      </c>
      <c r="BK212" s="211">
        <v>0</v>
      </c>
      <c r="BL212" s="211">
        <v>0</v>
      </c>
      <c r="BM212" s="211">
        <v>0</v>
      </c>
      <c r="BN212" s="211">
        <v>0</v>
      </c>
      <c r="BO212" s="211">
        <v>0</v>
      </c>
      <c r="BP212" s="211">
        <v>0</v>
      </c>
      <c r="BQ212" s="211">
        <v>0</v>
      </c>
      <c r="BR212" s="211">
        <v>0</v>
      </c>
      <c r="BS212" s="211">
        <v>0</v>
      </c>
      <c r="BT212" s="211">
        <v>0</v>
      </c>
      <c r="BU212" s="211">
        <v>0</v>
      </c>
      <c r="BV212" s="211">
        <v>0</v>
      </c>
      <c r="BW212" s="211">
        <v>0</v>
      </c>
      <c r="BX212" s="211">
        <v>0</v>
      </c>
      <c r="BY212" s="211">
        <v>0</v>
      </c>
      <c r="BZ212" s="211">
        <v>0</v>
      </c>
      <c r="CA212" s="211">
        <v>0</v>
      </c>
      <c r="CB212" s="211">
        <v>0</v>
      </c>
      <c r="CC212" s="211">
        <v>0</v>
      </c>
      <c r="CD212" s="211">
        <v>0</v>
      </c>
      <c r="CE212" s="211">
        <v>0</v>
      </c>
      <c r="CF212" s="211">
        <v>0</v>
      </c>
      <c r="CG212" s="211"/>
      <c r="CH212" s="211"/>
      <c r="CI212" s="211"/>
      <c r="CJ212" s="211"/>
      <c r="CK212" s="211"/>
      <c r="CL212" s="211"/>
      <c r="CM212" s="211"/>
      <c r="CN212" s="211"/>
      <c r="CO212" s="211"/>
      <c r="CP212" s="211"/>
      <c r="CQ212" s="151" t="str">
        <f t="shared" si="14"/>
        <v/>
      </c>
      <c r="CR212" s="147"/>
    </row>
    <row r="213" spans="1:96" x14ac:dyDescent="0.2">
      <c r="A213" s="229"/>
      <c r="B213" s="201">
        <f t="shared" si="15"/>
        <v>204</v>
      </c>
      <c r="C213" s="238" t="s">
        <v>672</v>
      </c>
      <c r="D213" s="212" t="s">
        <v>450</v>
      </c>
      <c r="F213" s="212" t="s">
        <v>9</v>
      </c>
      <c r="G213" s="214"/>
      <c r="H213" s="73"/>
      <c r="I213" s="230">
        <v>813.07087000000001</v>
      </c>
      <c r="J213" s="230"/>
      <c r="K213" s="223"/>
      <c r="L213" s="223"/>
      <c r="M213" s="223"/>
      <c r="N213" s="223"/>
      <c r="O213" s="223"/>
      <c r="P213" s="73"/>
      <c r="Q213" s="215"/>
      <c r="R213" s="215"/>
      <c r="S213" s="215"/>
      <c r="T213" s="215"/>
      <c r="U213" s="215"/>
      <c r="V213" s="215"/>
      <c r="W213" s="215"/>
      <c r="X213" s="74"/>
      <c r="Y213" s="216">
        <v>0.27444885585434881</v>
      </c>
      <c r="Z213" s="216">
        <v>0.46415785379200708</v>
      </c>
      <c r="AA213" s="216">
        <v>0.26139329035364406</v>
      </c>
      <c r="AB213" s="150" t="str">
        <f t="shared" si="13"/>
        <v/>
      </c>
      <c r="AC213" s="217" t="s">
        <v>7</v>
      </c>
      <c r="AD213" s="217" t="s">
        <v>8</v>
      </c>
      <c r="AE213" s="74"/>
      <c r="AF213" s="219">
        <v>1.4648062949530471E-3</v>
      </c>
      <c r="AG213" s="219">
        <v>0</v>
      </c>
      <c r="AH213" s="74"/>
      <c r="AI213" s="211">
        <v>1</v>
      </c>
      <c r="AJ213" s="211">
        <v>0</v>
      </c>
      <c r="AK213" s="211">
        <v>0</v>
      </c>
      <c r="AL213" s="211">
        <v>0</v>
      </c>
      <c r="AM213" s="211">
        <v>0</v>
      </c>
      <c r="AN213" s="211">
        <v>0</v>
      </c>
      <c r="AO213" s="211">
        <v>0</v>
      </c>
      <c r="AP213" s="211">
        <v>0</v>
      </c>
      <c r="AQ213" s="211">
        <v>0</v>
      </c>
      <c r="AR213" s="231"/>
      <c r="AS213" s="211">
        <v>0</v>
      </c>
      <c r="AT213" s="211">
        <v>0</v>
      </c>
      <c r="AU213" s="211">
        <v>0</v>
      </c>
      <c r="AV213" s="211">
        <v>0</v>
      </c>
      <c r="AW213" s="211">
        <v>0</v>
      </c>
      <c r="AX213" s="211">
        <v>0</v>
      </c>
      <c r="AY213" s="211">
        <v>0</v>
      </c>
      <c r="AZ213" s="211">
        <v>0</v>
      </c>
      <c r="BA213" s="211">
        <v>0</v>
      </c>
      <c r="BB213" s="211">
        <v>0</v>
      </c>
      <c r="BC213" s="211">
        <v>0</v>
      </c>
      <c r="BD213" s="211">
        <v>0</v>
      </c>
      <c r="BE213" s="211">
        <v>1</v>
      </c>
      <c r="BF213" s="211">
        <v>0</v>
      </c>
      <c r="BG213" s="211">
        <v>0</v>
      </c>
      <c r="BH213" s="211">
        <v>0</v>
      </c>
      <c r="BI213" s="211">
        <v>0</v>
      </c>
      <c r="BJ213" s="211">
        <v>0</v>
      </c>
      <c r="BK213" s="211">
        <v>0</v>
      </c>
      <c r="BL213" s="211">
        <v>0</v>
      </c>
      <c r="BM213" s="211">
        <v>0</v>
      </c>
      <c r="BN213" s="211">
        <v>0</v>
      </c>
      <c r="BO213" s="211">
        <v>0</v>
      </c>
      <c r="BP213" s="211">
        <v>0</v>
      </c>
      <c r="BQ213" s="211">
        <v>0</v>
      </c>
      <c r="BR213" s="211">
        <v>0</v>
      </c>
      <c r="BS213" s="211">
        <v>0</v>
      </c>
      <c r="BT213" s="211">
        <v>0</v>
      </c>
      <c r="BU213" s="211">
        <v>0</v>
      </c>
      <c r="BV213" s="211">
        <v>0</v>
      </c>
      <c r="BW213" s="211">
        <v>0</v>
      </c>
      <c r="BX213" s="211">
        <v>0</v>
      </c>
      <c r="BY213" s="211">
        <v>0</v>
      </c>
      <c r="BZ213" s="211">
        <v>0</v>
      </c>
      <c r="CA213" s="211">
        <v>0</v>
      </c>
      <c r="CB213" s="211">
        <v>0</v>
      </c>
      <c r="CC213" s="211">
        <v>0</v>
      </c>
      <c r="CD213" s="211">
        <v>0</v>
      </c>
      <c r="CE213" s="211">
        <v>0</v>
      </c>
      <c r="CF213" s="211">
        <v>0</v>
      </c>
      <c r="CG213" s="211"/>
      <c r="CH213" s="211"/>
      <c r="CI213" s="211"/>
      <c r="CJ213" s="211"/>
      <c r="CK213" s="211"/>
      <c r="CL213" s="211"/>
      <c r="CM213" s="211"/>
      <c r="CN213" s="211"/>
      <c r="CO213" s="211"/>
      <c r="CP213" s="211"/>
      <c r="CQ213" s="151" t="str">
        <f t="shared" si="14"/>
        <v/>
      </c>
      <c r="CR213" s="147"/>
    </row>
    <row r="214" spans="1:96" x14ac:dyDescent="0.2">
      <c r="A214" s="229"/>
      <c r="B214" s="201">
        <f t="shared" si="15"/>
        <v>205</v>
      </c>
      <c r="C214" s="238" t="s">
        <v>673</v>
      </c>
      <c r="D214" s="212" t="s">
        <v>262</v>
      </c>
      <c r="F214" s="212" t="s">
        <v>9</v>
      </c>
      <c r="G214" s="214"/>
      <c r="H214" s="73"/>
      <c r="I214" s="230">
        <v>824.30145999999991</v>
      </c>
      <c r="J214" s="230"/>
      <c r="K214" s="223"/>
      <c r="L214" s="223"/>
      <c r="M214" s="223"/>
      <c r="N214" s="223"/>
      <c r="O214" s="223"/>
      <c r="P214" s="73"/>
      <c r="Q214" s="215"/>
      <c r="R214" s="215"/>
      <c r="S214" s="215"/>
      <c r="T214" s="215"/>
      <c r="U214" s="215"/>
      <c r="V214" s="215"/>
      <c r="W214" s="215"/>
      <c r="X214" s="74"/>
      <c r="Y214" s="216">
        <v>0.66070136525052381</v>
      </c>
      <c r="Z214" s="216">
        <v>0.10922166751955044</v>
      </c>
      <c r="AA214" s="216">
        <v>0.23007696722992582</v>
      </c>
      <c r="AB214" s="150" t="str">
        <f t="shared" si="13"/>
        <v/>
      </c>
      <c r="AC214" s="217" t="s">
        <v>7</v>
      </c>
      <c r="AD214" s="217" t="s">
        <v>8</v>
      </c>
      <c r="AE214" s="74"/>
      <c r="AF214" s="219">
        <v>3.6525498126497272E-3</v>
      </c>
      <c r="AG214" s="219">
        <v>0</v>
      </c>
      <c r="AH214" s="74"/>
      <c r="AI214" s="211">
        <v>1</v>
      </c>
      <c r="AJ214" s="211">
        <v>0</v>
      </c>
      <c r="AK214" s="211">
        <v>0</v>
      </c>
      <c r="AL214" s="211">
        <v>0</v>
      </c>
      <c r="AM214" s="211">
        <v>0</v>
      </c>
      <c r="AN214" s="211">
        <v>0</v>
      </c>
      <c r="AO214" s="211">
        <v>0</v>
      </c>
      <c r="AP214" s="211">
        <v>0</v>
      </c>
      <c r="AQ214" s="211">
        <v>0</v>
      </c>
      <c r="AR214" s="231"/>
      <c r="AS214" s="211">
        <v>0</v>
      </c>
      <c r="AT214" s="211">
        <v>0</v>
      </c>
      <c r="AU214" s="211">
        <v>0</v>
      </c>
      <c r="AV214" s="211">
        <v>0</v>
      </c>
      <c r="AW214" s="211">
        <v>0</v>
      </c>
      <c r="AX214" s="211">
        <v>0</v>
      </c>
      <c r="AY214" s="211">
        <v>0</v>
      </c>
      <c r="AZ214" s="211">
        <v>0</v>
      </c>
      <c r="BA214" s="211">
        <v>0</v>
      </c>
      <c r="BB214" s="211">
        <v>0</v>
      </c>
      <c r="BC214" s="211">
        <v>0</v>
      </c>
      <c r="BD214" s="211">
        <v>0</v>
      </c>
      <c r="BE214" s="211">
        <v>1</v>
      </c>
      <c r="BF214" s="211">
        <v>0</v>
      </c>
      <c r="BG214" s="211">
        <v>0</v>
      </c>
      <c r="BH214" s="211">
        <v>0</v>
      </c>
      <c r="BI214" s="211">
        <v>0</v>
      </c>
      <c r="BJ214" s="211">
        <v>0</v>
      </c>
      <c r="BK214" s="211">
        <v>0</v>
      </c>
      <c r="BL214" s="211">
        <v>0</v>
      </c>
      <c r="BM214" s="211">
        <v>0</v>
      </c>
      <c r="BN214" s="211">
        <v>0</v>
      </c>
      <c r="BO214" s="211">
        <v>0</v>
      </c>
      <c r="BP214" s="211">
        <v>0</v>
      </c>
      <c r="BQ214" s="211">
        <v>0</v>
      </c>
      <c r="BR214" s="211">
        <v>0</v>
      </c>
      <c r="BS214" s="211">
        <v>0</v>
      </c>
      <c r="BT214" s="211">
        <v>0</v>
      </c>
      <c r="BU214" s="211">
        <v>0</v>
      </c>
      <c r="BV214" s="211">
        <v>0</v>
      </c>
      <c r="BW214" s="211">
        <v>0</v>
      </c>
      <c r="BX214" s="211">
        <v>0</v>
      </c>
      <c r="BY214" s="211">
        <v>0</v>
      </c>
      <c r="BZ214" s="211">
        <v>0</v>
      </c>
      <c r="CA214" s="211">
        <v>0</v>
      </c>
      <c r="CB214" s="211">
        <v>0</v>
      </c>
      <c r="CC214" s="211">
        <v>0</v>
      </c>
      <c r="CD214" s="211">
        <v>0</v>
      </c>
      <c r="CE214" s="211">
        <v>0</v>
      </c>
      <c r="CF214" s="211">
        <v>0</v>
      </c>
      <c r="CG214" s="211"/>
      <c r="CH214" s="211"/>
      <c r="CI214" s="211"/>
      <c r="CJ214" s="211"/>
      <c r="CK214" s="211"/>
      <c r="CL214" s="211"/>
      <c r="CM214" s="211"/>
      <c r="CN214" s="211"/>
      <c r="CO214" s="211"/>
      <c r="CP214" s="211"/>
      <c r="CQ214" s="151" t="str">
        <f t="shared" si="14"/>
        <v/>
      </c>
      <c r="CR214" s="147"/>
    </row>
    <row r="215" spans="1:96" x14ac:dyDescent="0.2">
      <c r="A215" s="229"/>
      <c r="B215" s="201">
        <f t="shared" ref="B215:B235" si="16">IFERROR(B214+1,"")</f>
        <v>206</v>
      </c>
      <c r="C215" s="238" t="s">
        <v>674</v>
      </c>
      <c r="D215" s="212" t="s">
        <v>263</v>
      </c>
      <c r="F215" s="212" t="s">
        <v>9</v>
      </c>
      <c r="G215" s="214"/>
      <c r="H215" s="73"/>
      <c r="I215" s="230">
        <v>94.048689999999993</v>
      </c>
      <c r="J215" s="230"/>
      <c r="K215" s="223"/>
      <c r="L215" s="223"/>
      <c r="M215" s="223"/>
      <c r="N215" s="223"/>
      <c r="O215" s="223"/>
      <c r="P215" s="73"/>
      <c r="Q215" s="215"/>
      <c r="R215" s="215"/>
      <c r="S215" s="215"/>
      <c r="T215" s="215"/>
      <c r="U215" s="215"/>
      <c r="V215" s="215"/>
      <c r="W215" s="215"/>
      <c r="X215" s="74"/>
      <c r="Y215" s="216">
        <v>0.56651676913309479</v>
      </c>
      <c r="Z215" s="216">
        <v>0.26610801277508495</v>
      </c>
      <c r="AA215" s="216">
        <v>0.16737521809182032</v>
      </c>
      <c r="AB215" s="150" t="str">
        <f t="shared" si="13"/>
        <v/>
      </c>
      <c r="AC215" s="217" t="s">
        <v>7</v>
      </c>
      <c r="AD215" s="217" t="s">
        <v>8</v>
      </c>
      <c r="AE215" s="74"/>
      <c r="AF215" s="219">
        <v>3.3434876352877774E-4</v>
      </c>
      <c r="AG215" s="219">
        <v>0</v>
      </c>
      <c r="AH215" s="74"/>
      <c r="AI215" s="211">
        <v>1</v>
      </c>
      <c r="AJ215" s="211">
        <v>0</v>
      </c>
      <c r="AK215" s="211">
        <v>0</v>
      </c>
      <c r="AL215" s="211">
        <v>0</v>
      </c>
      <c r="AM215" s="211">
        <v>0</v>
      </c>
      <c r="AN215" s="211">
        <v>0</v>
      </c>
      <c r="AO215" s="211">
        <v>0</v>
      </c>
      <c r="AP215" s="211">
        <v>0</v>
      </c>
      <c r="AQ215" s="211">
        <v>0</v>
      </c>
      <c r="AR215" s="231"/>
      <c r="AS215" s="211">
        <v>0</v>
      </c>
      <c r="AT215" s="211">
        <v>0</v>
      </c>
      <c r="AU215" s="211">
        <v>0</v>
      </c>
      <c r="AV215" s="211">
        <v>0</v>
      </c>
      <c r="AW215" s="211">
        <v>0</v>
      </c>
      <c r="AX215" s="211">
        <v>0</v>
      </c>
      <c r="AY215" s="211">
        <v>0</v>
      </c>
      <c r="AZ215" s="211">
        <v>0</v>
      </c>
      <c r="BA215" s="211">
        <v>0</v>
      </c>
      <c r="BB215" s="211">
        <v>0</v>
      </c>
      <c r="BC215" s="211">
        <v>0</v>
      </c>
      <c r="BD215" s="211">
        <v>0</v>
      </c>
      <c r="BE215" s="211">
        <v>0.36020584911391301</v>
      </c>
      <c r="BF215" s="211">
        <v>0</v>
      </c>
      <c r="BG215" s="211">
        <v>0</v>
      </c>
      <c r="BH215" s="211">
        <v>0</v>
      </c>
      <c r="BI215" s="211">
        <v>0</v>
      </c>
      <c r="BJ215" s="211">
        <v>0</v>
      </c>
      <c r="BK215" s="211">
        <v>0</v>
      </c>
      <c r="BL215" s="211">
        <v>0</v>
      </c>
      <c r="BM215" s="211">
        <v>0</v>
      </c>
      <c r="BN215" s="211">
        <v>0</v>
      </c>
      <c r="BO215" s="211">
        <v>0</v>
      </c>
      <c r="BP215" s="211">
        <v>0</v>
      </c>
      <c r="BQ215" s="211">
        <v>0</v>
      </c>
      <c r="BR215" s="211">
        <v>0</v>
      </c>
      <c r="BS215" s="211">
        <v>0</v>
      </c>
      <c r="BT215" s="211">
        <v>0</v>
      </c>
      <c r="BU215" s="211">
        <v>0</v>
      </c>
      <c r="BV215" s="211">
        <v>0</v>
      </c>
      <c r="BW215" s="211">
        <v>0</v>
      </c>
      <c r="BX215" s="211">
        <v>0</v>
      </c>
      <c r="BY215" s="211">
        <v>0.63979415088608704</v>
      </c>
      <c r="BZ215" s="211">
        <v>0</v>
      </c>
      <c r="CA215" s="211">
        <v>0</v>
      </c>
      <c r="CB215" s="211">
        <v>0</v>
      </c>
      <c r="CC215" s="211">
        <v>0</v>
      </c>
      <c r="CD215" s="211">
        <v>0</v>
      </c>
      <c r="CE215" s="211">
        <v>0</v>
      </c>
      <c r="CF215" s="211">
        <v>0</v>
      </c>
      <c r="CG215" s="211"/>
      <c r="CH215" s="211"/>
      <c r="CI215" s="211"/>
      <c r="CJ215" s="211"/>
      <c r="CK215" s="211"/>
      <c r="CL215" s="211"/>
      <c r="CM215" s="211"/>
      <c r="CN215" s="211"/>
      <c r="CO215" s="211"/>
      <c r="CP215" s="211"/>
      <c r="CQ215" s="151" t="str">
        <f t="shared" si="14"/>
        <v/>
      </c>
      <c r="CR215" s="147"/>
    </row>
    <row r="216" spans="1:96" x14ac:dyDescent="0.2">
      <c r="A216" s="229"/>
      <c r="B216" s="201">
        <f t="shared" si="16"/>
        <v>207</v>
      </c>
      <c r="C216" s="238" t="s">
        <v>675</v>
      </c>
      <c r="D216" s="212" t="s">
        <v>264</v>
      </c>
      <c r="F216" s="212" t="s">
        <v>9</v>
      </c>
      <c r="G216" s="214"/>
      <c r="H216" s="73"/>
      <c r="I216" s="236">
        <v>3454.6368400000001</v>
      </c>
      <c r="J216" s="236"/>
      <c r="K216" s="223"/>
      <c r="L216" s="223"/>
      <c r="M216" s="223"/>
      <c r="N216" s="223"/>
      <c r="O216" s="223"/>
      <c r="P216" s="73"/>
      <c r="Q216" s="236">
        <v>0</v>
      </c>
      <c r="R216" s="236">
        <v>0</v>
      </c>
      <c r="S216" s="215"/>
      <c r="T216" s="215"/>
      <c r="U216" s="215"/>
      <c r="V216" s="215"/>
      <c r="W216" s="215"/>
      <c r="X216" s="74"/>
      <c r="Y216" s="216">
        <v>0.15085803635440881</v>
      </c>
      <c r="Z216" s="216">
        <v>0.84653882750813247</v>
      </c>
      <c r="AA216" s="216">
        <v>2.6031361374586623E-3</v>
      </c>
      <c r="AB216" s="150"/>
      <c r="AC216" s="217" t="s">
        <v>7</v>
      </c>
      <c r="AD216" s="217" t="s">
        <v>8</v>
      </c>
      <c r="AE216" s="74"/>
      <c r="AF216" s="219">
        <v>3.1568345362525509E-3</v>
      </c>
      <c r="AG216" s="219">
        <v>0</v>
      </c>
      <c r="AH216" s="74"/>
      <c r="AI216" s="211">
        <v>1</v>
      </c>
      <c r="AJ216" s="211">
        <v>0</v>
      </c>
      <c r="AK216" s="211">
        <v>0</v>
      </c>
      <c r="AL216" s="211">
        <v>0</v>
      </c>
      <c r="AM216" s="211">
        <v>0</v>
      </c>
      <c r="AN216" s="211">
        <v>0</v>
      </c>
      <c r="AO216" s="211">
        <v>0</v>
      </c>
      <c r="AP216" s="211">
        <v>0</v>
      </c>
      <c r="AQ216" s="211">
        <v>0</v>
      </c>
      <c r="AR216" s="231"/>
      <c r="AS216" s="211">
        <v>1.413889809473139E-2</v>
      </c>
      <c r="AT216" s="211">
        <v>0</v>
      </c>
      <c r="AU216" s="211">
        <v>0.70432478403482057</v>
      </c>
      <c r="AV216" s="211">
        <v>0</v>
      </c>
      <c r="AW216" s="211">
        <v>0</v>
      </c>
      <c r="AX216" s="211">
        <v>0</v>
      </c>
      <c r="AY216" s="211">
        <v>0</v>
      </c>
      <c r="AZ216" s="211">
        <v>0</v>
      </c>
      <c r="BA216" s="211">
        <v>0</v>
      </c>
      <c r="BB216" s="211">
        <v>0</v>
      </c>
      <c r="BC216" s="211">
        <v>0</v>
      </c>
      <c r="BD216" s="211">
        <v>0</v>
      </c>
      <c r="BE216" s="211">
        <v>0.20459183835821104</v>
      </c>
      <c r="BF216" s="211">
        <v>0</v>
      </c>
      <c r="BG216" s="211">
        <v>0</v>
      </c>
      <c r="BH216" s="211">
        <v>0</v>
      </c>
      <c r="BI216" s="211">
        <v>0</v>
      </c>
      <c r="BJ216" s="211">
        <v>0</v>
      </c>
      <c r="BK216" s="211">
        <v>0</v>
      </c>
      <c r="BL216" s="211">
        <v>0</v>
      </c>
      <c r="BM216" s="211">
        <v>0</v>
      </c>
      <c r="BN216" s="211">
        <v>0</v>
      </c>
      <c r="BO216" s="211">
        <v>0</v>
      </c>
      <c r="BP216" s="211">
        <v>0</v>
      </c>
      <c r="BQ216" s="211">
        <v>0</v>
      </c>
      <c r="BR216" s="211">
        <v>7.6944479512236916E-2</v>
      </c>
      <c r="BS216" s="211">
        <v>0</v>
      </c>
      <c r="BT216" s="211">
        <v>0</v>
      </c>
      <c r="BU216" s="211">
        <v>0</v>
      </c>
      <c r="BV216" s="211">
        <v>0</v>
      </c>
      <c r="BW216" s="211">
        <v>0</v>
      </c>
      <c r="BX216" s="211">
        <v>0</v>
      </c>
      <c r="BY216" s="211">
        <v>0</v>
      </c>
      <c r="BZ216" s="211">
        <v>0</v>
      </c>
      <c r="CA216" s="211">
        <v>0</v>
      </c>
      <c r="CB216" s="211">
        <v>0</v>
      </c>
      <c r="CC216" s="211">
        <v>0</v>
      </c>
      <c r="CD216" s="211">
        <v>0</v>
      </c>
      <c r="CE216" s="211">
        <v>0</v>
      </c>
      <c r="CF216" s="211">
        <v>0</v>
      </c>
      <c r="CG216" s="211"/>
      <c r="CH216" s="211"/>
      <c r="CI216" s="211"/>
      <c r="CJ216" s="211"/>
      <c r="CK216" s="211"/>
      <c r="CL216" s="211"/>
      <c r="CM216" s="211"/>
      <c r="CN216" s="211"/>
      <c r="CO216" s="211"/>
      <c r="CP216" s="211"/>
      <c r="CQ216" s="151"/>
      <c r="CR216" s="147"/>
    </row>
    <row r="217" spans="1:96" x14ac:dyDescent="0.2">
      <c r="A217" s="229"/>
      <c r="B217" s="201">
        <f t="shared" si="16"/>
        <v>208</v>
      </c>
      <c r="C217" s="238" t="s">
        <v>676</v>
      </c>
      <c r="D217" s="212" t="s">
        <v>265</v>
      </c>
      <c r="F217" s="212" t="s">
        <v>9</v>
      </c>
      <c r="G217" s="214"/>
      <c r="H217" s="73"/>
      <c r="I217" s="236">
        <v>2072.9950699999999</v>
      </c>
      <c r="J217" s="236"/>
      <c r="K217" s="223"/>
      <c r="L217" s="223"/>
      <c r="M217" s="223"/>
      <c r="N217" s="223"/>
      <c r="O217" s="223"/>
      <c r="P217" s="73"/>
      <c r="Q217" s="236">
        <v>0</v>
      </c>
      <c r="R217" s="236">
        <v>0</v>
      </c>
      <c r="S217" s="215"/>
      <c r="T217" s="215"/>
      <c r="U217" s="215"/>
      <c r="V217" s="215"/>
      <c r="W217" s="215"/>
      <c r="X217" s="74"/>
      <c r="Y217" s="216">
        <v>0.51028889325819771</v>
      </c>
      <c r="Z217" s="216">
        <v>2.9237696161042966E-3</v>
      </c>
      <c r="AA217" s="216">
        <v>0.48678733712569799</v>
      </c>
      <c r="AB217" s="150"/>
      <c r="AC217" s="217" t="s">
        <v>7</v>
      </c>
      <c r="AD217" s="217" t="s">
        <v>8</v>
      </c>
      <c r="AE217" s="74"/>
      <c r="AF217" s="219">
        <v>6.1137829402133463E-3</v>
      </c>
      <c r="AG217" s="219">
        <v>0</v>
      </c>
      <c r="AH217" s="74"/>
      <c r="AI217" s="211">
        <v>1</v>
      </c>
      <c r="AJ217" s="211">
        <v>0</v>
      </c>
      <c r="AK217" s="211">
        <v>0</v>
      </c>
      <c r="AL217" s="211">
        <v>0</v>
      </c>
      <c r="AM217" s="211">
        <v>0</v>
      </c>
      <c r="AN217" s="211">
        <v>0</v>
      </c>
      <c r="AO217" s="211">
        <v>0</v>
      </c>
      <c r="AP217" s="211">
        <v>0</v>
      </c>
      <c r="AQ217" s="211">
        <v>0</v>
      </c>
      <c r="AR217" s="231"/>
      <c r="AS217" s="211">
        <v>0.74931606882939994</v>
      </c>
      <c r="AT217" s="211">
        <v>0</v>
      </c>
      <c r="AU217" s="211">
        <v>0</v>
      </c>
      <c r="AV217" s="211">
        <v>0</v>
      </c>
      <c r="AW217" s="211">
        <v>0</v>
      </c>
      <c r="AX217" s="211">
        <v>0</v>
      </c>
      <c r="AY217" s="211">
        <v>0</v>
      </c>
      <c r="AZ217" s="211">
        <v>0</v>
      </c>
      <c r="BA217" s="211">
        <v>0</v>
      </c>
      <c r="BB217" s="211">
        <v>0</v>
      </c>
      <c r="BC217" s="211">
        <v>0</v>
      </c>
      <c r="BD217" s="211">
        <v>0</v>
      </c>
      <c r="BE217" s="211">
        <v>0</v>
      </c>
      <c r="BF217" s="211">
        <v>0.10928212556730001</v>
      </c>
      <c r="BG217" s="211">
        <v>0</v>
      </c>
      <c r="BH217" s="211">
        <v>0</v>
      </c>
      <c r="BI217" s="211">
        <v>0</v>
      </c>
      <c r="BJ217" s="211">
        <v>0</v>
      </c>
      <c r="BK217" s="211">
        <v>0</v>
      </c>
      <c r="BL217" s="211">
        <v>0</v>
      </c>
      <c r="BM217" s="211">
        <v>0</v>
      </c>
      <c r="BN217" s="211">
        <v>0</v>
      </c>
      <c r="BO217" s="211">
        <v>0</v>
      </c>
      <c r="BP217" s="211">
        <v>0.13435207291480766</v>
      </c>
      <c r="BQ217" s="211">
        <v>0</v>
      </c>
      <c r="BR217" s="211">
        <v>0</v>
      </c>
      <c r="BS217" s="211">
        <v>0</v>
      </c>
      <c r="BT217" s="211">
        <v>0</v>
      </c>
      <c r="BU217" s="211">
        <v>0</v>
      </c>
      <c r="BV217" s="211">
        <v>0</v>
      </c>
      <c r="BW217" s="211">
        <v>7.0497326884924969E-3</v>
      </c>
      <c r="BX217" s="211">
        <v>0</v>
      </c>
      <c r="BY217" s="211">
        <v>0</v>
      </c>
      <c r="BZ217" s="211">
        <v>0</v>
      </c>
      <c r="CA217" s="211">
        <v>0</v>
      </c>
      <c r="CB217" s="211">
        <v>0</v>
      </c>
      <c r="CC217" s="211">
        <v>0</v>
      </c>
      <c r="CD217" s="211">
        <v>0</v>
      </c>
      <c r="CE217" s="211">
        <v>0</v>
      </c>
      <c r="CF217" s="211">
        <v>0</v>
      </c>
      <c r="CG217" s="211"/>
      <c r="CH217" s="211"/>
      <c r="CI217" s="211"/>
      <c r="CJ217" s="211"/>
      <c r="CK217" s="211"/>
      <c r="CL217" s="211"/>
      <c r="CM217" s="211"/>
      <c r="CN217" s="211"/>
      <c r="CO217" s="211"/>
      <c r="CP217" s="211"/>
      <c r="CQ217" s="151"/>
      <c r="CR217" s="147"/>
    </row>
    <row r="218" spans="1:96" x14ac:dyDescent="0.2">
      <c r="A218" s="229"/>
      <c r="B218" s="201">
        <f t="shared" si="16"/>
        <v>209</v>
      </c>
      <c r="C218" s="238" t="s">
        <v>328</v>
      </c>
      <c r="D218" s="212" t="s">
        <v>266</v>
      </c>
      <c r="F218" s="212" t="s">
        <v>9</v>
      </c>
      <c r="G218" s="214"/>
      <c r="H218" s="73"/>
      <c r="I218" s="236">
        <v>1156.8767</v>
      </c>
      <c r="J218" s="236"/>
      <c r="K218" s="223"/>
      <c r="L218" s="223"/>
      <c r="M218" s="223"/>
      <c r="N218" s="223"/>
      <c r="O218" s="223"/>
      <c r="P218" s="73"/>
      <c r="Q218" s="236">
        <v>0</v>
      </c>
      <c r="R218" s="236">
        <v>0</v>
      </c>
      <c r="S218" s="215"/>
      <c r="T218" s="215"/>
      <c r="U218" s="215"/>
      <c r="V218" s="215"/>
      <c r="W218" s="215"/>
      <c r="X218" s="74"/>
      <c r="Y218" s="216">
        <v>0.19298500004365202</v>
      </c>
      <c r="Z218" s="216">
        <v>0.40695982553715537</v>
      </c>
      <c r="AA218" s="216">
        <v>0.40005517441919264</v>
      </c>
      <c r="AB218" s="150" t="str">
        <f t="shared" si="13"/>
        <v/>
      </c>
      <c r="AC218" s="217" t="s">
        <v>7</v>
      </c>
      <c r="AD218" s="217" t="s">
        <v>8</v>
      </c>
      <c r="AE218" s="74"/>
      <c r="AF218" s="219">
        <v>1.260559570431358E-3</v>
      </c>
      <c r="AG218" s="219">
        <v>0</v>
      </c>
      <c r="AH218" s="74"/>
      <c r="AI218" s="211">
        <v>1</v>
      </c>
      <c r="AJ218" s="211">
        <v>0</v>
      </c>
      <c r="AK218" s="211">
        <v>0</v>
      </c>
      <c r="AL218" s="211">
        <v>0</v>
      </c>
      <c r="AM218" s="211">
        <v>0</v>
      </c>
      <c r="AN218" s="211">
        <v>0</v>
      </c>
      <c r="AO218" s="211">
        <v>0</v>
      </c>
      <c r="AP218" s="211">
        <v>0</v>
      </c>
      <c r="AQ218" s="211">
        <v>0</v>
      </c>
      <c r="AR218" s="47"/>
      <c r="AS218" s="211">
        <v>0</v>
      </c>
      <c r="AT218" s="211">
        <v>0</v>
      </c>
      <c r="AU218" s="211">
        <v>0</v>
      </c>
      <c r="AV218" s="211">
        <v>0</v>
      </c>
      <c r="AW218" s="211">
        <v>0</v>
      </c>
      <c r="AX218" s="211">
        <v>0</v>
      </c>
      <c r="AY218" s="211">
        <v>0</v>
      </c>
      <c r="AZ218" s="211">
        <v>0</v>
      </c>
      <c r="BA218" s="211">
        <v>0</v>
      </c>
      <c r="BB218" s="211">
        <v>0</v>
      </c>
      <c r="BC218" s="211">
        <v>0</v>
      </c>
      <c r="BD218" s="211">
        <v>0</v>
      </c>
      <c r="BE218" s="211">
        <v>0.93939997501046102</v>
      </c>
      <c r="BF218" s="211">
        <v>0</v>
      </c>
      <c r="BG218" s="211">
        <v>0</v>
      </c>
      <c r="BH218" s="211">
        <v>0</v>
      </c>
      <c r="BI218" s="211">
        <v>0</v>
      </c>
      <c r="BJ218" s="211">
        <v>0</v>
      </c>
      <c r="BK218" s="211">
        <v>0</v>
      </c>
      <c r="BL218" s="211">
        <v>0</v>
      </c>
      <c r="BM218" s="211">
        <v>0</v>
      </c>
      <c r="BN218" s="211">
        <v>0</v>
      </c>
      <c r="BO218" s="211">
        <v>0</v>
      </c>
      <c r="BP218" s="211">
        <v>0</v>
      </c>
      <c r="BQ218" s="211">
        <v>0</v>
      </c>
      <c r="BR218" s="211">
        <v>0</v>
      </c>
      <c r="BS218" s="211">
        <v>0</v>
      </c>
      <c r="BT218" s="211">
        <v>0</v>
      </c>
      <c r="BU218" s="211">
        <v>0</v>
      </c>
      <c r="BV218" s="211">
        <v>0</v>
      </c>
      <c r="BW218" s="211">
        <v>0</v>
      </c>
      <c r="BX218" s="211">
        <v>0</v>
      </c>
      <c r="BY218" s="211">
        <v>5.8598882359734657E-2</v>
      </c>
      <c r="BZ218" s="211">
        <v>0</v>
      </c>
      <c r="CA218" s="211">
        <v>2.0011426298043801E-3</v>
      </c>
      <c r="CB218" s="211">
        <v>0</v>
      </c>
      <c r="CC218" s="211">
        <v>0</v>
      </c>
      <c r="CD218" s="211">
        <v>0</v>
      </c>
      <c r="CE218" s="211">
        <v>0</v>
      </c>
      <c r="CF218" s="211">
        <v>0</v>
      </c>
      <c r="CG218" s="211"/>
      <c r="CH218" s="211"/>
      <c r="CI218" s="211"/>
      <c r="CJ218" s="211"/>
      <c r="CK218" s="211"/>
      <c r="CL218" s="211"/>
      <c r="CM218" s="211"/>
      <c r="CN218" s="211"/>
      <c r="CO218" s="211"/>
      <c r="CP218" s="211"/>
      <c r="CQ218" s="151" t="str">
        <f t="shared" si="14"/>
        <v/>
      </c>
      <c r="CR218" s="147"/>
    </row>
    <row r="219" spans="1:96" x14ac:dyDescent="0.2">
      <c r="A219" s="229"/>
      <c r="B219" s="201">
        <f t="shared" si="16"/>
        <v>210</v>
      </c>
      <c r="C219" s="238" t="s">
        <v>678</v>
      </c>
      <c r="D219" s="212" t="s">
        <v>677</v>
      </c>
      <c r="F219" s="212" t="s">
        <v>9</v>
      </c>
      <c r="G219" s="214"/>
      <c r="H219" s="73"/>
      <c r="I219" s="236">
        <v>65.388930000000002</v>
      </c>
      <c r="J219" s="236"/>
      <c r="K219" s="223"/>
      <c r="L219" s="223"/>
      <c r="M219" s="223"/>
      <c r="N219" s="223"/>
      <c r="O219" s="223"/>
      <c r="P219" s="73"/>
      <c r="Q219" s="236">
        <v>0</v>
      </c>
      <c r="R219" s="236">
        <v>0</v>
      </c>
      <c r="S219" s="215"/>
      <c r="T219" s="215"/>
      <c r="U219" s="215"/>
      <c r="V219" s="215"/>
      <c r="W219" s="215"/>
      <c r="X219" s="74"/>
      <c r="Y219" s="216">
        <v>0.89544468765584628</v>
      </c>
      <c r="Z219" s="216">
        <v>1.5140177396999767E-3</v>
      </c>
      <c r="AA219" s="216">
        <v>0.10304129460445369</v>
      </c>
      <c r="AB219" s="150" t="str">
        <f t="shared" si="13"/>
        <v/>
      </c>
      <c r="AC219" s="217" t="s">
        <v>7</v>
      </c>
      <c r="AD219" s="217" t="s">
        <v>8</v>
      </c>
      <c r="AE219" s="74"/>
      <c r="AF219" s="219">
        <v>3.3842154936273216E-4</v>
      </c>
      <c r="AG219" s="219">
        <v>0</v>
      </c>
      <c r="AH219" s="74"/>
      <c r="AI219" s="211">
        <v>1</v>
      </c>
      <c r="AJ219" s="211">
        <v>0</v>
      </c>
      <c r="AK219" s="211">
        <v>0</v>
      </c>
      <c r="AL219" s="211">
        <v>0</v>
      </c>
      <c r="AM219" s="211">
        <v>0</v>
      </c>
      <c r="AN219" s="211">
        <v>0</v>
      </c>
      <c r="AO219" s="211">
        <v>0</v>
      </c>
      <c r="AP219" s="211">
        <v>0</v>
      </c>
      <c r="AQ219" s="211">
        <v>0</v>
      </c>
      <c r="AR219" s="47"/>
      <c r="AS219" s="211">
        <v>0</v>
      </c>
      <c r="AT219" s="211">
        <v>0</v>
      </c>
      <c r="AU219" s="211">
        <v>0</v>
      </c>
      <c r="AV219" s="211">
        <v>0</v>
      </c>
      <c r="AW219" s="211">
        <v>0</v>
      </c>
      <c r="AX219" s="211">
        <v>0</v>
      </c>
      <c r="AY219" s="211">
        <v>0</v>
      </c>
      <c r="AZ219" s="211">
        <v>0</v>
      </c>
      <c r="BA219" s="211">
        <v>0</v>
      </c>
      <c r="BB219" s="211">
        <v>0</v>
      </c>
      <c r="BC219" s="211">
        <v>0</v>
      </c>
      <c r="BD219" s="211">
        <v>0</v>
      </c>
      <c r="BE219" s="211">
        <v>0</v>
      </c>
      <c r="BF219" s="211">
        <v>0.96488270530997133</v>
      </c>
      <c r="BG219" s="211">
        <v>0</v>
      </c>
      <c r="BH219" s="211">
        <v>0</v>
      </c>
      <c r="BI219" s="211">
        <v>0</v>
      </c>
      <c r="BJ219" s="211">
        <v>0</v>
      </c>
      <c r="BK219" s="211">
        <v>0</v>
      </c>
      <c r="BL219" s="211">
        <v>0</v>
      </c>
      <c r="BM219" s="211">
        <v>0</v>
      </c>
      <c r="BN219" s="211">
        <v>0</v>
      </c>
      <c r="BO219" s="211">
        <v>0</v>
      </c>
      <c r="BP219" s="211">
        <v>0</v>
      </c>
      <c r="BQ219" s="211">
        <v>0</v>
      </c>
      <c r="BR219" s="211">
        <v>0</v>
      </c>
      <c r="BS219" s="211">
        <v>0</v>
      </c>
      <c r="BT219" s="211">
        <v>0</v>
      </c>
      <c r="BU219" s="211">
        <v>0</v>
      </c>
      <c r="BV219" s="211">
        <v>0</v>
      </c>
      <c r="BW219" s="211">
        <v>3.5117294690028666E-2</v>
      </c>
      <c r="BX219" s="211">
        <v>0</v>
      </c>
      <c r="BY219" s="211">
        <v>0</v>
      </c>
      <c r="BZ219" s="211">
        <v>0</v>
      </c>
      <c r="CA219" s="211">
        <v>0</v>
      </c>
      <c r="CB219" s="211">
        <v>0</v>
      </c>
      <c r="CC219" s="211">
        <v>0</v>
      </c>
      <c r="CD219" s="211">
        <v>0</v>
      </c>
      <c r="CE219" s="211">
        <v>0</v>
      </c>
      <c r="CF219" s="211">
        <v>0</v>
      </c>
      <c r="CG219" s="211"/>
      <c r="CH219" s="211"/>
      <c r="CI219" s="211"/>
      <c r="CJ219" s="211"/>
      <c r="CK219" s="211"/>
      <c r="CL219" s="211"/>
      <c r="CM219" s="211"/>
      <c r="CN219" s="211"/>
      <c r="CO219" s="211"/>
      <c r="CP219" s="211"/>
      <c r="CQ219" s="151" t="str">
        <f t="shared" si="14"/>
        <v/>
      </c>
      <c r="CR219" s="147"/>
    </row>
    <row r="220" spans="1:96" x14ac:dyDescent="0.2">
      <c r="A220" s="229"/>
      <c r="B220" s="201">
        <f t="shared" si="16"/>
        <v>211</v>
      </c>
      <c r="C220" s="238" t="s">
        <v>680</v>
      </c>
      <c r="D220" s="212" t="s">
        <v>679</v>
      </c>
      <c r="F220" s="212" t="s">
        <v>9</v>
      </c>
      <c r="G220" s="214"/>
      <c r="H220" s="73"/>
      <c r="I220" s="236">
        <v>588.89000999999996</v>
      </c>
      <c r="J220" s="236"/>
      <c r="K220" s="223"/>
      <c r="L220" s="223"/>
      <c r="M220" s="223"/>
      <c r="N220" s="223"/>
      <c r="O220" s="223"/>
      <c r="P220" s="73"/>
      <c r="Q220" s="236">
        <v>0</v>
      </c>
      <c r="R220" s="236">
        <v>0</v>
      </c>
      <c r="S220" s="215"/>
      <c r="T220" s="215"/>
      <c r="U220" s="215"/>
      <c r="V220" s="215"/>
      <c r="W220" s="215"/>
      <c r="X220" s="74"/>
      <c r="Y220" s="216">
        <v>0.34497301117402207</v>
      </c>
      <c r="Z220" s="216">
        <v>0.39457628089157087</v>
      </c>
      <c r="AA220" s="216">
        <v>0.260450707934407</v>
      </c>
      <c r="AB220" s="150" t="str">
        <f t="shared" si="13"/>
        <v/>
      </c>
      <c r="AC220" s="217" t="s">
        <v>7</v>
      </c>
      <c r="AD220" s="217" t="s">
        <v>8</v>
      </c>
      <c r="AE220" s="74"/>
      <c r="AF220" s="219">
        <v>1.2341697115579892E-3</v>
      </c>
      <c r="AG220" s="219">
        <v>0</v>
      </c>
      <c r="AH220" s="74"/>
      <c r="AI220" s="211">
        <v>1</v>
      </c>
      <c r="AJ220" s="211">
        <v>0</v>
      </c>
      <c r="AK220" s="211">
        <v>0</v>
      </c>
      <c r="AL220" s="211">
        <v>0</v>
      </c>
      <c r="AM220" s="211">
        <v>0</v>
      </c>
      <c r="AN220" s="211">
        <v>0</v>
      </c>
      <c r="AO220" s="211">
        <v>0</v>
      </c>
      <c r="AP220" s="211">
        <v>0</v>
      </c>
      <c r="AQ220" s="211">
        <v>0</v>
      </c>
      <c r="AR220" s="47"/>
      <c r="AS220" s="211">
        <v>0</v>
      </c>
      <c r="AT220" s="211">
        <v>0</v>
      </c>
      <c r="AU220" s="211">
        <v>1.7389618670807332E-2</v>
      </c>
      <c r="AV220" s="211">
        <v>0</v>
      </c>
      <c r="AW220" s="211">
        <v>0</v>
      </c>
      <c r="AX220" s="211">
        <v>0</v>
      </c>
      <c r="AY220" s="211">
        <v>0</v>
      </c>
      <c r="AZ220" s="211">
        <v>0</v>
      </c>
      <c r="BA220" s="211">
        <v>0</v>
      </c>
      <c r="BB220" s="211">
        <v>0</v>
      </c>
      <c r="BC220" s="211">
        <v>0</v>
      </c>
      <c r="BD220" s="211">
        <v>0</v>
      </c>
      <c r="BE220" s="211">
        <v>0.92201046585453794</v>
      </c>
      <c r="BF220" s="211">
        <v>0</v>
      </c>
      <c r="BG220" s="211">
        <v>0</v>
      </c>
      <c r="BH220" s="211">
        <v>0</v>
      </c>
      <c r="BI220" s="211">
        <v>0</v>
      </c>
      <c r="BJ220" s="211">
        <v>0</v>
      </c>
      <c r="BK220" s="211">
        <v>0</v>
      </c>
      <c r="BL220" s="211">
        <v>0</v>
      </c>
      <c r="BM220" s="211">
        <v>0</v>
      </c>
      <c r="BN220" s="211">
        <v>0</v>
      </c>
      <c r="BO220" s="211">
        <v>0</v>
      </c>
      <c r="BP220" s="211">
        <v>0</v>
      </c>
      <c r="BQ220" s="211">
        <v>0</v>
      </c>
      <c r="BR220" s="211">
        <v>1.1217893636099421E-3</v>
      </c>
      <c r="BS220" s="211">
        <v>0</v>
      </c>
      <c r="BT220" s="211">
        <v>0</v>
      </c>
      <c r="BU220" s="211">
        <v>0</v>
      </c>
      <c r="BV220" s="211">
        <v>0</v>
      </c>
      <c r="BW220" s="211">
        <v>0</v>
      </c>
      <c r="BX220" s="211">
        <v>0</v>
      </c>
      <c r="BY220" s="211">
        <v>1.8907816504659759E-2</v>
      </c>
      <c r="BZ220" s="211">
        <v>0</v>
      </c>
      <c r="CA220" s="211">
        <v>4.0570309606385226E-2</v>
      </c>
      <c r="CB220" s="211">
        <v>0</v>
      </c>
      <c r="CC220" s="211">
        <v>0</v>
      </c>
      <c r="CD220" s="211">
        <v>0</v>
      </c>
      <c r="CE220" s="211">
        <v>0</v>
      </c>
      <c r="CF220" s="211">
        <v>0</v>
      </c>
      <c r="CG220" s="211"/>
      <c r="CH220" s="211"/>
      <c r="CI220" s="211"/>
      <c r="CJ220" s="211"/>
      <c r="CK220" s="211"/>
      <c r="CL220" s="211"/>
      <c r="CM220" s="211"/>
      <c r="CN220" s="211"/>
      <c r="CO220" s="211"/>
      <c r="CP220" s="211"/>
      <c r="CQ220" s="151" t="str">
        <f t="shared" si="14"/>
        <v/>
      </c>
      <c r="CR220" s="147"/>
    </row>
    <row r="221" spans="1:96" x14ac:dyDescent="0.2">
      <c r="A221" s="229"/>
      <c r="B221" s="201">
        <f t="shared" si="16"/>
        <v>212</v>
      </c>
      <c r="C221" s="238" t="s">
        <v>329</v>
      </c>
      <c r="D221" s="212" t="s">
        <v>267</v>
      </c>
      <c r="F221" s="212" t="s">
        <v>9</v>
      </c>
      <c r="G221" s="214"/>
      <c r="H221" s="73"/>
      <c r="I221" s="236">
        <v>971.80825000000004</v>
      </c>
      <c r="J221" s="236"/>
      <c r="K221" s="223"/>
      <c r="L221" s="223"/>
      <c r="M221" s="223"/>
      <c r="N221" s="223"/>
      <c r="O221" s="223"/>
      <c r="P221" s="73"/>
      <c r="Q221" s="236">
        <v>0</v>
      </c>
      <c r="R221" s="236">
        <v>0</v>
      </c>
      <c r="S221" s="215"/>
      <c r="T221" s="215"/>
      <c r="U221" s="215"/>
      <c r="V221" s="215"/>
      <c r="W221" s="215"/>
      <c r="X221" s="74"/>
      <c r="Y221" s="216">
        <v>0.61094727277731997</v>
      </c>
      <c r="Z221" s="216">
        <v>5.3124389507909611E-2</v>
      </c>
      <c r="AA221" s="216">
        <v>0.33592833771477038</v>
      </c>
      <c r="AB221" s="150" t="str">
        <f t="shared" si="13"/>
        <v/>
      </c>
      <c r="AC221" s="217" t="s">
        <v>7</v>
      </c>
      <c r="AD221" s="217" t="s">
        <v>8</v>
      </c>
      <c r="AE221" s="74"/>
      <c r="AF221" s="219">
        <v>3.4555417443177553E-3</v>
      </c>
      <c r="AG221" s="219">
        <v>0</v>
      </c>
      <c r="AH221" s="74"/>
      <c r="AI221" s="211">
        <v>1</v>
      </c>
      <c r="AJ221" s="211">
        <v>0</v>
      </c>
      <c r="AK221" s="211">
        <v>0</v>
      </c>
      <c r="AL221" s="211">
        <v>0</v>
      </c>
      <c r="AM221" s="211">
        <v>0</v>
      </c>
      <c r="AN221" s="211">
        <v>0</v>
      </c>
      <c r="AO221" s="211">
        <v>0</v>
      </c>
      <c r="AP221" s="211">
        <v>0</v>
      </c>
      <c r="AQ221" s="211">
        <v>0</v>
      </c>
      <c r="AR221" s="47"/>
      <c r="AS221" s="211">
        <v>0.2039517851555577</v>
      </c>
      <c r="AT221" s="211">
        <v>0</v>
      </c>
      <c r="AU221" s="211">
        <v>0</v>
      </c>
      <c r="AV221" s="211">
        <v>0</v>
      </c>
      <c r="AW221" s="211">
        <v>0</v>
      </c>
      <c r="AX221" s="211">
        <v>0</v>
      </c>
      <c r="AY221" s="211">
        <v>0</v>
      </c>
      <c r="AZ221" s="211">
        <v>0</v>
      </c>
      <c r="BA221" s="211">
        <v>0</v>
      </c>
      <c r="BB221" s="211">
        <v>0</v>
      </c>
      <c r="BC221" s="211">
        <v>0</v>
      </c>
      <c r="BD221" s="211">
        <v>0</v>
      </c>
      <c r="BE221" s="211">
        <v>0.59395524886184226</v>
      </c>
      <c r="BF221" s="211">
        <v>0</v>
      </c>
      <c r="BG221" s="211">
        <v>0</v>
      </c>
      <c r="BH221" s="211">
        <v>0</v>
      </c>
      <c r="BI221" s="211">
        <v>0</v>
      </c>
      <c r="BJ221" s="211">
        <v>0</v>
      </c>
      <c r="BK221" s="211">
        <v>0</v>
      </c>
      <c r="BL221" s="211">
        <v>0</v>
      </c>
      <c r="BM221" s="211">
        <v>0</v>
      </c>
      <c r="BN221" s="211">
        <v>0</v>
      </c>
      <c r="BO221" s="211">
        <v>0</v>
      </c>
      <c r="BP221" s="211">
        <v>0.1467667660055775</v>
      </c>
      <c r="BQ221" s="211">
        <v>0</v>
      </c>
      <c r="BR221" s="211">
        <v>0</v>
      </c>
      <c r="BS221" s="211">
        <v>0</v>
      </c>
      <c r="BT221" s="211">
        <v>0</v>
      </c>
      <c r="BU221" s="211">
        <v>0</v>
      </c>
      <c r="BV221" s="211">
        <v>0</v>
      </c>
      <c r="BW221" s="211">
        <v>0</v>
      </c>
      <c r="BX221" s="211">
        <v>0</v>
      </c>
      <c r="BY221" s="211">
        <v>2.3306405663168968E-4</v>
      </c>
      <c r="BZ221" s="211">
        <v>0</v>
      </c>
      <c r="CA221" s="211">
        <v>5.5093135920390689E-2</v>
      </c>
      <c r="CB221" s="211">
        <v>0</v>
      </c>
      <c r="CC221" s="211">
        <v>0</v>
      </c>
      <c r="CD221" s="211">
        <v>0</v>
      </c>
      <c r="CE221" s="211">
        <v>0</v>
      </c>
      <c r="CF221" s="211">
        <v>0</v>
      </c>
      <c r="CG221" s="211"/>
      <c r="CH221" s="211"/>
      <c r="CI221" s="211"/>
      <c r="CJ221" s="211"/>
      <c r="CK221" s="211"/>
      <c r="CL221" s="211"/>
      <c r="CM221" s="211"/>
      <c r="CN221" s="211"/>
      <c r="CO221" s="211"/>
      <c r="CP221" s="211"/>
      <c r="CQ221" s="151" t="str">
        <f t="shared" si="14"/>
        <v/>
      </c>
      <c r="CR221" s="147"/>
    </row>
    <row r="222" spans="1:96" x14ac:dyDescent="0.2">
      <c r="A222" s="229"/>
      <c r="B222" s="201">
        <f t="shared" si="16"/>
        <v>213</v>
      </c>
      <c r="C222" s="238" t="s">
        <v>681</v>
      </c>
      <c r="D222" s="212" t="s">
        <v>268</v>
      </c>
      <c r="F222" s="212" t="s">
        <v>9</v>
      </c>
      <c r="G222" s="214"/>
      <c r="H222" s="73"/>
      <c r="I222" s="236">
        <v>335.21113000000003</v>
      </c>
      <c r="J222" s="236"/>
      <c r="K222" s="223"/>
      <c r="L222" s="223"/>
      <c r="M222" s="223"/>
      <c r="N222" s="223"/>
      <c r="O222" s="223"/>
      <c r="P222" s="73"/>
      <c r="Q222" s="236">
        <v>0</v>
      </c>
      <c r="R222" s="236">
        <v>0</v>
      </c>
      <c r="S222" s="215"/>
      <c r="T222" s="215"/>
      <c r="U222" s="215"/>
      <c r="V222" s="215"/>
      <c r="W222" s="215"/>
      <c r="X222" s="74"/>
      <c r="Y222" s="216">
        <v>0.67587051778382179</v>
      </c>
      <c r="Z222" s="216">
        <v>7.2044147221483959E-2</v>
      </c>
      <c r="AA222" s="216">
        <v>0.25208533499469427</v>
      </c>
      <c r="AB222" s="150" t="str">
        <f t="shared" si="13"/>
        <v/>
      </c>
      <c r="AC222" s="217" t="s">
        <v>7</v>
      </c>
      <c r="AD222" s="217" t="s">
        <v>8</v>
      </c>
      <c r="AE222" s="74"/>
      <c r="AF222" s="219">
        <v>1.5741679123107684E-3</v>
      </c>
      <c r="AG222" s="219">
        <v>0</v>
      </c>
      <c r="AH222" s="74"/>
      <c r="AI222" s="211">
        <v>1</v>
      </c>
      <c r="AJ222" s="211">
        <v>0</v>
      </c>
      <c r="AK222" s="211">
        <v>0</v>
      </c>
      <c r="AL222" s="211">
        <v>0</v>
      </c>
      <c r="AM222" s="211">
        <v>0</v>
      </c>
      <c r="AN222" s="211">
        <v>0</v>
      </c>
      <c r="AO222" s="211">
        <v>0</v>
      </c>
      <c r="AP222" s="211">
        <v>0</v>
      </c>
      <c r="AQ222" s="211">
        <v>0</v>
      </c>
      <c r="AR222" s="47"/>
      <c r="AS222" s="211">
        <v>0</v>
      </c>
      <c r="AT222" s="211">
        <v>0</v>
      </c>
      <c r="AU222" s="211">
        <v>0</v>
      </c>
      <c r="AV222" s="211">
        <v>0</v>
      </c>
      <c r="AW222" s="211">
        <v>0</v>
      </c>
      <c r="AX222" s="211">
        <v>0</v>
      </c>
      <c r="AY222" s="211">
        <v>0</v>
      </c>
      <c r="AZ222" s="211">
        <v>0</v>
      </c>
      <c r="BA222" s="211">
        <v>0</v>
      </c>
      <c r="BB222" s="211">
        <v>0</v>
      </c>
      <c r="BC222" s="211">
        <v>0</v>
      </c>
      <c r="BD222" s="211">
        <v>0</v>
      </c>
      <c r="BE222" s="211">
        <v>0</v>
      </c>
      <c r="BF222" s="211">
        <v>0</v>
      </c>
      <c r="BG222" s="211">
        <v>0</v>
      </c>
      <c r="BH222" s="211">
        <v>0</v>
      </c>
      <c r="BI222" s="211">
        <v>0</v>
      </c>
      <c r="BJ222" s="211">
        <v>0</v>
      </c>
      <c r="BK222" s="211">
        <v>0</v>
      </c>
      <c r="BL222" s="211">
        <v>0</v>
      </c>
      <c r="BM222" s="211">
        <v>0</v>
      </c>
      <c r="BN222" s="211">
        <v>0</v>
      </c>
      <c r="BO222" s="211">
        <v>0</v>
      </c>
      <c r="BP222" s="211">
        <v>0</v>
      </c>
      <c r="BQ222" s="211">
        <v>0</v>
      </c>
      <c r="BR222" s="211">
        <v>0</v>
      </c>
      <c r="BS222" s="211">
        <v>0</v>
      </c>
      <c r="BT222" s="211">
        <v>0</v>
      </c>
      <c r="BU222" s="211">
        <v>0</v>
      </c>
      <c r="BV222" s="211">
        <v>0</v>
      </c>
      <c r="BW222" s="211">
        <v>0</v>
      </c>
      <c r="BX222" s="211">
        <v>0</v>
      </c>
      <c r="BY222" s="211">
        <v>1</v>
      </c>
      <c r="BZ222" s="211">
        <v>0</v>
      </c>
      <c r="CA222" s="211">
        <v>0</v>
      </c>
      <c r="CB222" s="211">
        <v>0</v>
      </c>
      <c r="CC222" s="211">
        <v>0</v>
      </c>
      <c r="CD222" s="211">
        <v>0</v>
      </c>
      <c r="CE222" s="211">
        <v>0</v>
      </c>
      <c r="CF222" s="211">
        <v>0</v>
      </c>
      <c r="CG222" s="211"/>
      <c r="CH222" s="211"/>
      <c r="CI222" s="211"/>
      <c r="CJ222" s="211"/>
      <c r="CK222" s="211"/>
      <c r="CL222" s="211"/>
      <c r="CM222" s="211"/>
      <c r="CN222" s="211"/>
      <c r="CO222" s="211"/>
      <c r="CP222" s="211"/>
      <c r="CQ222" s="151" t="str">
        <f t="shared" si="14"/>
        <v/>
      </c>
      <c r="CR222" s="147"/>
    </row>
    <row r="223" spans="1:96" x14ac:dyDescent="0.2">
      <c r="A223" s="229"/>
      <c r="B223" s="201">
        <f t="shared" si="16"/>
        <v>214</v>
      </c>
      <c r="C223" s="238" t="s">
        <v>682</v>
      </c>
      <c r="D223" s="212" t="s">
        <v>269</v>
      </c>
      <c r="F223" s="212" t="s">
        <v>9</v>
      </c>
      <c r="G223" s="214"/>
      <c r="H223" s="73"/>
      <c r="I223" s="236">
        <v>19659.33639</v>
      </c>
      <c r="J223" s="236"/>
      <c r="K223" s="223"/>
      <c r="L223" s="223"/>
      <c r="M223" s="223"/>
      <c r="N223" s="223"/>
      <c r="O223" s="223"/>
      <c r="P223" s="73"/>
      <c r="Q223" s="236">
        <v>0</v>
      </c>
      <c r="R223" s="236">
        <v>0</v>
      </c>
      <c r="S223" s="215"/>
      <c r="T223" s="215"/>
      <c r="U223" s="215"/>
      <c r="V223" s="215"/>
      <c r="W223" s="215"/>
      <c r="X223" s="74"/>
      <c r="Y223" s="216">
        <v>0.14554073002461101</v>
      </c>
      <c r="Z223" s="216">
        <v>0.16596655580193773</v>
      </c>
      <c r="AA223" s="216">
        <v>0.68849271417345126</v>
      </c>
      <c r="AB223" s="150" t="str">
        <f t="shared" si="13"/>
        <v/>
      </c>
      <c r="AC223" s="217" t="s">
        <v>7</v>
      </c>
      <c r="AD223" s="217" t="s">
        <v>8</v>
      </c>
      <c r="AE223" s="74"/>
      <c r="AF223" s="219">
        <v>1.6760793905937498E-2</v>
      </c>
      <c r="AG223" s="219">
        <v>0</v>
      </c>
      <c r="AH223" s="74"/>
      <c r="AI223" s="211">
        <v>1</v>
      </c>
      <c r="AJ223" s="211">
        <v>0</v>
      </c>
      <c r="AK223" s="211">
        <v>0</v>
      </c>
      <c r="AL223" s="211">
        <v>0</v>
      </c>
      <c r="AM223" s="211">
        <v>0</v>
      </c>
      <c r="AN223" s="211">
        <v>0</v>
      </c>
      <c r="AO223" s="211">
        <v>0</v>
      </c>
      <c r="AP223" s="211">
        <v>0</v>
      </c>
      <c r="AQ223" s="211">
        <v>0</v>
      </c>
      <c r="AR223" s="47"/>
      <c r="AS223" s="211">
        <v>3.7198493575525467E-2</v>
      </c>
      <c r="AT223" s="211">
        <v>0</v>
      </c>
      <c r="AU223" s="211">
        <v>5.8917194678514778E-2</v>
      </c>
      <c r="AV223" s="211">
        <v>0</v>
      </c>
      <c r="AW223" s="211">
        <v>0</v>
      </c>
      <c r="AX223" s="211">
        <v>0</v>
      </c>
      <c r="AY223" s="211">
        <v>0</v>
      </c>
      <c r="AZ223" s="211">
        <v>0</v>
      </c>
      <c r="BA223" s="211">
        <v>0</v>
      </c>
      <c r="BB223" s="211">
        <v>0</v>
      </c>
      <c r="BC223" s="211">
        <v>0</v>
      </c>
      <c r="BD223" s="211">
        <v>0</v>
      </c>
      <c r="BE223" s="211">
        <v>0.18766660644385202</v>
      </c>
      <c r="BF223" s="211">
        <v>0</v>
      </c>
      <c r="BG223" s="211">
        <v>0.66010793378221944</v>
      </c>
      <c r="BH223" s="211">
        <v>0</v>
      </c>
      <c r="BI223" s="211">
        <v>0</v>
      </c>
      <c r="BJ223" s="211">
        <v>0</v>
      </c>
      <c r="BK223" s="211">
        <v>0</v>
      </c>
      <c r="BL223" s="211">
        <v>0</v>
      </c>
      <c r="BM223" s="211">
        <v>0</v>
      </c>
      <c r="BN223" s="211">
        <v>0</v>
      </c>
      <c r="BO223" s="211">
        <v>0</v>
      </c>
      <c r="BP223" s="211">
        <v>1.2345557835505762E-3</v>
      </c>
      <c r="BQ223" s="211">
        <v>0</v>
      </c>
      <c r="BR223" s="211">
        <v>1.4771830541107475E-3</v>
      </c>
      <c r="BS223" s="211">
        <v>0</v>
      </c>
      <c r="BT223" s="211">
        <v>0</v>
      </c>
      <c r="BU223" s="211">
        <v>0</v>
      </c>
      <c r="BV223" s="211">
        <v>0</v>
      </c>
      <c r="BW223" s="211">
        <v>0</v>
      </c>
      <c r="BX223" s="211">
        <v>0</v>
      </c>
      <c r="BY223" s="211">
        <v>2.1348664036905107E-3</v>
      </c>
      <c r="BZ223" s="211">
        <v>8.9653040653957915E-3</v>
      </c>
      <c r="CA223" s="211">
        <v>8.6800951317807084E-3</v>
      </c>
      <c r="CB223" s="211">
        <v>3.3617767081359752E-2</v>
      </c>
      <c r="CC223" s="211">
        <v>0</v>
      </c>
      <c r="CD223" s="211">
        <v>0</v>
      </c>
      <c r="CE223" s="211">
        <v>0</v>
      </c>
      <c r="CF223" s="211">
        <v>0</v>
      </c>
      <c r="CG223" s="211"/>
      <c r="CH223" s="211"/>
      <c r="CI223" s="211"/>
      <c r="CJ223" s="211"/>
      <c r="CK223" s="211"/>
      <c r="CL223" s="211"/>
      <c r="CM223" s="211"/>
      <c r="CN223" s="211"/>
      <c r="CO223" s="211"/>
      <c r="CP223" s="211"/>
      <c r="CQ223" s="151" t="str">
        <f t="shared" si="14"/>
        <v/>
      </c>
      <c r="CR223" s="147"/>
    </row>
    <row r="224" spans="1:96" x14ac:dyDescent="0.2">
      <c r="A224" s="229"/>
      <c r="B224" s="201">
        <f t="shared" si="16"/>
        <v>215</v>
      </c>
      <c r="C224" s="238" t="s">
        <v>684</v>
      </c>
      <c r="D224" s="212" t="s">
        <v>683</v>
      </c>
      <c r="F224" s="212" t="s">
        <v>9</v>
      </c>
      <c r="G224" s="214"/>
      <c r="H224" s="73"/>
      <c r="I224" s="236">
        <v>86.867869999999996</v>
      </c>
      <c r="J224" s="236"/>
      <c r="K224" s="223"/>
      <c r="L224" s="223"/>
      <c r="M224" s="223"/>
      <c r="N224" s="223"/>
      <c r="O224" s="223"/>
      <c r="P224" s="73"/>
      <c r="Q224" s="236">
        <v>0</v>
      </c>
      <c r="R224" s="236">
        <v>0</v>
      </c>
      <c r="S224" s="215"/>
      <c r="T224" s="215"/>
      <c r="U224" s="215"/>
      <c r="V224" s="215"/>
      <c r="W224" s="215"/>
      <c r="X224" s="74"/>
      <c r="Y224" s="216">
        <v>1.360503026032525E-2</v>
      </c>
      <c r="Z224" s="216">
        <v>0</v>
      </c>
      <c r="AA224" s="216">
        <v>0.98639496973967478</v>
      </c>
      <c r="AB224" s="150" t="str">
        <f t="shared" si="13"/>
        <v/>
      </c>
      <c r="AC224" s="217" t="s">
        <v>7</v>
      </c>
      <c r="AD224" s="217" t="s">
        <v>8</v>
      </c>
      <c r="AE224" s="74"/>
      <c r="AF224" s="219">
        <v>8.8471276117757626E-6</v>
      </c>
      <c r="AG224" s="219">
        <v>0</v>
      </c>
      <c r="AH224" s="74"/>
      <c r="AI224" s="211">
        <v>1</v>
      </c>
      <c r="AJ224" s="211">
        <v>0</v>
      </c>
      <c r="AK224" s="211">
        <v>0</v>
      </c>
      <c r="AL224" s="211">
        <v>0</v>
      </c>
      <c r="AM224" s="211">
        <v>0</v>
      </c>
      <c r="AN224" s="211">
        <v>0</v>
      </c>
      <c r="AO224" s="211">
        <v>0</v>
      </c>
      <c r="AP224" s="211">
        <v>0</v>
      </c>
      <c r="AQ224" s="211">
        <v>0</v>
      </c>
      <c r="AR224" s="47"/>
      <c r="AS224" s="211">
        <v>0.84310246042417714</v>
      </c>
      <c r="AT224" s="211">
        <v>0</v>
      </c>
      <c r="AU224" s="211">
        <v>0</v>
      </c>
      <c r="AV224" s="211">
        <v>0</v>
      </c>
      <c r="AW224" s="211">
        <v>0</v>
      </c>
      <c r="AX224" s="211">
        <v>0</v>
      </c>
      <c r="AY224" s="211">
        <v>0</v>
      </c>
      <c r="AZ224" s="211">
        <v>0</v>
      </c>
      <c r="BA224" s="211">
        <v>0</v>
      </c>
      <c r="BB224" s="211">
        <v>0</v>
      </c>
      <c r="BC224" s="211">
        <v>0</v>
      </c>
      <c r="BD224" s="211">
        <v>0</v>
      </c>
      <c r="BE224" s="211">
        <v>0</v>
      </c>
      <c r="BF224" s="211">
        <v>0</v>
      </c>
      <c r="BG224" s="211">
        <v>5.5407176333927685E-3</v>
      </c>
      <c r="BH224" s="211">
        <v>0</v>
      </c>
      <c r="BI224" s="211">
        <v>0</v>
      </c>
      <c r="BJ224" s="211">
        <v>0</v>
      </c>
      <c r="BK224" s="211">
        <v>0</v>
      </c>
      <c r="BL224" s="211">
        <v>0</v>
      </c>
      <c r="BM224" s="211">
        <v>0</v>
      </c>
      <c r="BN224" s="211">
        <v>0</v>
      </c>
      <c r="BO224" s="211">
        <v>0</v>
      </c>
      <c r="BP224" s="211">
        <v>0.15135682194243011</v>
      </c>
      <c r="BQ224" s="211">
        <v>0</v>
      </c>
      <c r="BR224" s="211">
        <v>0</v>
      </c>
      <c r="BS224" s="211">
        <v>0</v>
      </c>
      <c r="BT224" s="211">
        <v>0</v>
      </c>
      <c r="BU224" s="211">
        <v>0</v>
      </c>
      <c r="BV224" s="211">
        <v>0</v>
      </c>
      <c r="BW224" s="211">
        <v>0</v>
      </c>
      <c r="BX224" s="211">
        <v>0</v>
      </c>
      <c r="BY224" s="211">
        <v>0</v>
      </c>
      <c r="BZ224" s="211">
        <v>0</v>
      </c>
      <c r="CA224" s="211">
        <v>0</v>
      </c>
      <c r="CB224" s="211">
        <v>0</v>
      </c>
      <c r="CC224" s="211">
        <v>0</v>
      </c>
      <c r="CD224" s="211">
        <v>0</v>
      </c>
      <c r="CE224" s="211">
        <v>0</v>
      </c>
      <c r="CF224" s="211">
        <v>0</v>
      </c>
      <c r="CG224" s="211"/>
      <c r="CH224" s="211"/>
      <c r="CI224" s="211"/>
      <c r="CJ224" s="211"/>
      <c r="CK224" s="211"/>
      <c r="CL224" s="211"/>
      <c r="CM224" s="211"/>
      <c r="CN224" s="211"/>
      <c r="CO224" s="211"/>
      <c r="CP224" s="211"/>
      <c r="CQ224" s="151" t="str">
        <f t="shared" si="14"/>
        <v/>
      </c>
      <c r="CR224" s="147"/>
    </row>
    <row r="225" spans="1:96" x14ac:dyDescent="0.2">
      <c r="A225" s="229"/>
      <c r="B225" s="201">
        <f t="shared" si="16"/>
        <v>216</v>
      </c>
      <c r="C225" s="238" t="s">
        <v>685</v>
      </c>
      <c r="D225" s="212" t="s">
        <v>270</v>
      </c>
      <c r="F225" s="212" t="s">
        <v>9</v>
      </c>
      <c r="G225" s="214"/>
      <c r="H225" s="73"/>
      <c r="I225" s="236">
        <v>1331.86553</v>
      </c>
      <c r="J225" s="236"/>
      <c r="K225" s="223"/>
      <c r="L225" s="223"/>
      <c r="M225" s="223"/>
      <c r="N225" s="223"/>
      <c r="O225" s="223"/>
      <c r="P225" s="73"/>
      <c r="Q225" s="236">
        <v>0</v>
      </c>
      <c r="R225" s="236">
        <v>0</v>
      </c>
      <c r="S225" s="215"/>
      <c r="T225" s="215"/>
      <c r="U225" s="215"/>
      <c r="V225" s="215"/>
      <c r="W225" s="215"/>
      <c r="X225" s="74"/>
      <c r="Y225" s="216">
        <v>0.39571419045584877</v>
      </c>
      <c r="Z225" s="216">
        <v>0.35743613696496823</v>
      </c>
      <c r="AA225" s="216">
        <v>0.24684967257918297</v>
      </c>
      <c r="AB225" s="150" t="str">
        <f t="shared" si="13"/>
        <v/>
      </c>
      <c r="AC225" s="217" t="s">
        <v>7</v>
      </c>
      <c r="AD225" s="217" t="s">
        <v>8</v>
      </c>
      <c r="AE225" s="74"/>
      <c r="AF225" s="219">
        <v>3.3070154611174454E-3</v>
      </c>
      <c r="AG225" s="219">
        <v>0</v>
      </c>
      <c r="AH225" s="74"/>
      <c r="AI225" s="211">
        <v>1</v>
      </c>
      <c r="AJ225" s="211">
        <v>0</v>
      </c>
      <c r="AK225" s="211">
        <v>0</v>
      </c>
      <c r="AL225" s="211">
        <v>0</v>
      </c>
      <c r="AM225" s="211">
        <v>0</v>
      </c>
      <c r="AN225" s="211">
        <v>0</v>
      </c>
      <c r="AO225" s="211">
        <v>0</v>
      </c>
      <c r="AP225" s="211">
        <v>0</v>
      </c>
      <c r="AQ225" s="211">
        <v>0</v>
      </c>
      <c r="AR225" s="47"/>
      <c r="AS225" s="211">
        <v>0</v>
      </c>
      <c r="AT225" s="211">
        <v>0</v>
      </c>
      <c r="AU225" s="211">
        <v>0</v>
      </c>
      <c r="AV225" s="211">
        <v>0</v>
      </c>
      <c r="AW225" s="211">
        <v>0</v>
      </c>
      <c r="AX225" s="211">
        <v>0</v>
      </c>
      <c r="AY225" s="211">
        <v>0</v>
      </c>
      <c r="AZ225" s="211">
        <v>0</v>
      </c>
      <c r="BA225" s="211">
        <v>0</v>
      </c>
      <c r="BB225" s="211">
        <v>0</v>
      </c>
      <c r="BC225" s="211">
        <v>0</v>
      </c>
      <c r="BD225" s="211">
        <v>0</v>
      </c>
      <c r="BE225" s="211">
        <v>0</v>
      </c>
      <c r="BF225" s="211">
        <v>0</v>
      </c>
      <c r="BG225" s="211">
        <v>0</v>
      </c>
      <c r="BH225" s="211">
        <v>0</v>
      </c>
      <c r="BI225" s="211">
        <v>0</v>
      </c>
      <c r="BJ225" s="211">
        <v>0</v>
      </c>
      <c r="BK225" s="211">
        <v>0</v>
      </c>
      <c r="BL225" s="211">
        <v>0</v>
      </c>
      <c r="BM225" s="211">
        <v>0</v>
      </c>
      <c r="BN225" s="211">
        <v>0</v>
      </c>
      <c r="BO225" s="211">
        <v>0</v>
      </c>
      <c r="BP225" s="211">
        <v>0</v>
      </c>
      <c r="BQ225" s="211">
        <v>0</v>
      </c>
      <c r="BR225" s="211">
        <v>0</v>
      </c>
      <c r="BS225" s="211">
        <v>0</v>
      </c>
      <c r="BT225" s="211">
        <v>0</v>
      </c>
      <c r="BU225" s="211">
        <v>0</v>
      </c>
      <c r="BV225" s="211">
        <v>0</v>
      </c>
      <c r="BW225" s="211">
        <v>0</v>
      </c>
      <c r="BX225" s="211">
        <v>0</v>
      </c>
      <c r="BY225" s="211">
        <v>1.8237279049947933E-3</v>
      </c>
      <c r="BZ225" s="211">
        <v>0</v>
      </c>
      <c r="CA225" s="211">
        <v>0.99817627209500515</v>
      </c>
      <c r="CB225" s="211">
        <v>0</v>
      </c>
      <c r="CC225" s="211">
        <v>0</v>
      </c>
      <c r="CD225" s="211">
        <v>0</v>
      </c>
      <c r="CE225" s="211">
        <v>0</v>
      </c>
      <c r="CF225" s="211">
        <v>0</v>
      </c>
      <c r="CG225" s="211"/>
      <c r="CH225" s="211"/>
      <c r="CI225" s="211"/>
      <c r="CJ225" s="211"/>
      <c r="CK225" s="211"/>
      <c r="CL225" s="211"/>
      <c r="CM225" s="211"/>
      <c r="CN225" s="211"/>
      <c r="CO225" s="211"/>
      <c r="CP225" s="211"/>
      <c r="CQ225" s="151" t="str">
        <f t="shared" si="14"/>
        <v/>
      </c>
      <c r="CR225" s="147"/>
    </row>
    <row r="226" spans="1:96" x14ac:dyDescent="0.2">
      <c r="A226" s="229"/>
      <c r="B226" s="201">
        <f t="shared" si="16"/>
        <v>217</v>
      </c>
      <c r="C226" s="238" t="s">
        <v>686</v>
      </c>
      <c r="D226" s="212" t="s">
        <v>271</v>
      </c>
      <c r="F226" s="212" t="s">
        <v>9</v>
      </c>
      <c r="G226" s="214"/>
      <c r="H226" s="73"/>
      <c r="I226" s="236">
        <v>222.93827999999999</v>
      </c>
      <c r="J226" s="236"/>
      <c r="K226" s="223"/>
      <c r="L226" s="223"/>
      <c r="M226" s="223"/>
      <c r="N226" s="223"/>
      <c r="O226" s="223"/>
      <c r="P226" s="73"/>
      <c r="Q226" s="236">
        <v>0</v>
      </c>
      <c r="R226" s="236">
        <v>0</v>
      </c>
      <c r="S226" s="215"/>
      <c r="T226" s="215"/>
      <c r="U226" s="215"/>
      <c r="V226" s="215"/>
      <c r="W226" s="215"/>
      <c r="X226" s="74"/>
      <c r="Y226" s="216">
        <v>0.77643206900133976</v>
      </c>
      <c r="Z226" s="216">
        <v>7.8749957163031847E-2</v>
      </c>
      <c r="AA226" s="216">
        <v>0.14481797383562842</v>
      </c>
      <c r="AB226" s="150" t="str">
        <f t="shared" si="13"/>
        <v/>
      </c>
      <c r="AC226" s="217" t="s">
        <v>7</v>
      </c>
      <c r="AD226" s="217" t="s">
        <v>8</v>
      </c>
      <c r="AE226" s="74"/>
      <c r="AF226" s="219">
        <v>8.1979044790995417E-4</v>
      </c>
      <c r="AG226" s="219">
        <v>0</v>
      </c>
      <c r="AH226" s="74"/>
      <c r="AI226" s="211">
        <v>1</v>
      </c>
      <c r="AJ226" s="211">
        <v>0</v>
      </c>
      <c r="AK226" s="211">
        <v>0</v>
      </c>
      <c r="AL226" s="211">
        <v>0</v>
      </c>
      <c r="AM226" s="211">
        <v>0</v>
      </c>
      <c r="AN226" s="211">
        <v>0</v>
      </c>
      <c r="AO226" s="211">
        <v>0</v>
      </c>
      <c r="AP226" s="211">
        <v>0</v>
      </c>
      <c r="AQ226" s="211">
        <v>0</v>
      </c>
      <c r="AR226" s="47"/>
      <c r="AS226" s="211">
        <v>0</v>
      </c>
      <c r="AT226" s="211">
        <v>0</v>
      </c>
      <c r="AU226" s="211">
        <v>0</v>
      </c>
      <c r="AV226" s="211">
        <v>0</v>
      </c>
      <c r="AW226" s="211">
        <v>0</v>
      </c>
      <c r="AX226" s="211">
        <v>0</v>
      </c>
      <c r="AY226" s="211">
        <v>0</v>
      </c>
      <c r="AZ226" s="211">
        <v>0</v>
      </c>
      <c r="BA226" s="211">
        <v>0</v>
      </c>
      <c r="BB226" s="211">
        <v>0</v>
      </c>
      <c r="BC226" s="211">
        <v>0</v>
      </c>
      <c r="BD226" s="211">
        <v>0</v>
      </c>
      <c r="BE226" s="211">
        <v>0</v>
      </c>
      <c r="BF226" s="211">
        <v>0</v>
      </c>
      <c r="BG226" s="211">
        <v>0</v>
      </c>
      <c r="BH226" s="211">
        <v>0</v>
      </c>
      <c r="BI226" s="211">
        <v>0</v>
      </c>
      <c r="BJ226" s="211">
        <v>0</v>
      </c>
      <c r="BK226" s="211">
        <v>0</v>
      </c>
      <c r="BL226" s="211">
        <v>0</v>
      </c>
      <c r="BM226" s="211">
        <v>0</v>
      </c>
      <c r="BN226" s="211">
        <v>0</v>
      </c>
      <c r="BO226" s="211">
        <v>0</v>
      </c>
      <c r="BP226" s="211">
        <v>1</v>
      </c>
      <c r="BQ226" s="211">
        <v>0</v>
      </c>
      <c r="BR226" s="211">
        <v>0</v>
      </c>
      <c r="BS226" s="211">
        <v>0</v>
      </c>
      <c r="BT226" s="211">
        <v>0</v>
      </c>
      <c r="BU226" s="211">
        <v>0</v>
      </c>
      <c r="BV226" s="211">
        <v>0</v>
      </c>
      <c r="BW226" s="211">
        <v>0</v>
      </c>
      <c r="BX226" s="211">
        <v>0</v>
      </c>
      <c r="BY226" s="211">
        <v>0</v>
      </c>
      <c r="BZ226" s="211">
        <v>0</v>
      </c>
      <c r="CA226" s="211">
        <v>0</v>
      </c>
      <c r="CB226" s="211">
        <v>0</v>
      </c>
      <c r="CC226" s="211">
        <v>0</v>
      </c>
      <c r="CD226" s="211">
        <v>0</v>
      </c>
      <c r="CE226" s="211">
        <v>0</v>
      </c>
      <c r="CF226" s="211">
        <v>0</v>
      </c>
      <c r="CG226" s="211"/>
      <c r="CH226" s="211"/>
      <c r="CI226" s="211"/>
      <c r="CJ226" s="211"/>
      <c r="CK226" s="211"/>
      <c r="CL226" s="211"/>
      <c r="CM226" s="211"/>
      <c r="CN226" s="211"/>
      <c r="CO226" s="211"/>
      <c r="CP226" s="211"/>
      <c r="CQ226" s="151" t="str">
        <f t="shared" si="14"/>
        <v/>
      </c>
      <c r="CR226" s="147"/>
    </row>
    <row r="227" spans="1:96" x14ac:dyDescent="0.2">
      <c r="A227" s="229"/>
      <c r="B227" s="201">
        <f t="shared" si="16"/>
        <v>218</v>
      </c>
      <c r="C227" s="238" t="s">
        <v>687</v>
      </c>
      <c r="D227" s="212" t="s">
        <v>272</v>
      </c>
      <c r="F227" s="212" t="s">
        <v>9</v>
      </c>
      <c r="G227" s="214"/>
      <c r="H227" s="73"/>
      <c r="I227" s="236">
        <v>436.44068999999996</v>
      </c>
      <c r="J227" s="236"/>
      <c r="K227" s="223"/>
      <c r="L227" s="223"/>
      <c r="M227" s="223"/>
      <c r="N227" s="223"/>
      <c r="O227" s="223"/>
      <c r="P227" s="73"/>
      <c r="Q227" s="236">
        <v>0</v>
      </c>
      <c r="R227" s="236">
        <v>0</v>
      </c>
      <c r="S227" s="215"/>
      <c r="T227" s="215"/>
      <c r="U227" s="215"/>
      <c r="V227" s="215"/>
      <c r="W227" s="215"/>
      <c r="X227" s="74"/>
      <c r="Y227" s="216">
        <v>0.7726561654918106</v>
      </c>
      <c r="Z227" s="216">
        <v>4.1196892067969196E-4</v>
      </c>
      <c r="AA227" s="216">
        <v>0.22693186558750977</v>
      </c>
      <c r="AB227" s="150" t="str">
        <f t="shared" si="13"/>
        <v/>
      </c>
      <c r="AC227" s="217" t="s">
        <v>7</v>
      </c>
      <c r="AD227" s="217" t="s">
        <v>8</v>
      </c>
      <c r="AE227" s="74"/>
      <c r="AF227" s="219">
        <v>2.4710231798774863E-3</v>
      </c>
      <c r="AG227" s="219">
        <v>0</v>
      </c>
      <c r="AH227" s="74"/>
      <c r="AI227" s="211">
        <v>1</v>
      </c>
      <c r="AJ227" s="211">
        <v>0</v>
      </c>
      <c r="AK227" s="211">
        <v>0</v>
      </c>
      <c r="AL227" s="211">
        <v>0</v>
      </c>
      <c r="AM227" s="211">
        <v>0</v>
      </c>
      <c r="AN227" s="211">
        <v>0</v>
      </c>
      <c r="AO227" s="211">
        <v>0</v>
      </c>
      <c r="AP227" s="211">
        <v>0</v>
      </c>
      <c r="AQ227" s="211">
        <v>0</v>
      </c>
      <c r="AR227" s="47"/>
      <c r="AS227" s="211">
        <v>0</v>
      </c>
      <c r="AT227" s="211">
        <v>0</v>
      </c>
      <c r="AU227" s="211">
        <v>0</v>
      </c>
      <c r="AV227" s="211">
        <v>0</v>
      </c>
      <c r="AW227" s="211">
        <v>0</v>
      </c>
      <c r="AX227" s="211">
        <v>0</v>
      </c>
      <c r="AY227" s="211">
        <v>0</v>
      </c>
      <c r="AZ227" s="211">
        <v>0</v>
      </c>
      <c r="BA227" s="211">
        <v>0</v>
      </c>
      <c r="BB227" s="211">
        <v>0</v>
      </c>
      <c r="BC227" s="211">
        <v>0</v>
      </c>
      <c r="BD227" s="211">
        <v>0</v>
      </c>
      <c r="BE227" s="211">
        <v>0.46618564456174122</v>
      </c>
      <c r="BF227" s="211">
        <v>0</v>
      </c>
      <c r="BG227" s="211">
        <v>0</v>
      </c>
      <c r="BH227" s="211">
        <v>0</v>
      </c>
      <c r="BI227" s="211">
        <v>0</v>
      </c>
      <c r="BJ227" s="211">
        <v>0</v>
      </c>
      <c r="BK227" s="211">
        <v>0</v>
      </c>
      <c r="BL227" s="211">
        <v>0</v>
      </c>
      <c r="BM227" s="211">
        <v>0</v>
      </c>
      <c r="BN227" s="211">
        <v>0</v>
      </c>
      <c r="BO227" s="211">
        <v>0</v>
      </c>
      <c r="BP227" s="211">
        <v>3.4630422037465122E-2</v>
      </c>
      <c r="BQ227" s="211">
        <v>0</v>
      </c>
      <c r="BR227" s="211">
        <v>0</v>
      </c>
      <c r="BS227" s="211">
        <v>0</v>
      </c>
      <c r="BT227" s="211">
        <v>0</v>
      </c>
      <c r="BU227" s="211">
        <v>0</v>
      </c>
      <c r="BV227" s="211">
        <v>0</v>
      </c>
      <c r="BW227" s="211">
        <v>0</v>
      </c>
      <c r="BX227" s="211">
        <v>0</v>
      </c>
      <c r="BY227" s="211">
        <v>0.19974466750805064</v>
      </c>
      <c r="BZ227" s="211">
        <v>0</v>
      </c>
      <c r="CA227" s="211">
        <v>0.29943926589274306</v>
      </c>
      <c r="CB227" s="211">
        <v>0</v>
      </c>
      <c r="CC227" s="211">
        <v>0</v>
      </c>
      <c r="CD227" s="211">
        <v>0</v>
      </c>
      <c r="CE227" s="211">
        <v>0</v>
      </c>
      <c r="CF227" s="211">
        <v>0</v>
      </c>
      <c r="CG227" s="211"/>
      <c r="CH227" s="211"/>
      <c r="CI227" s="211"/>
      <c r="CJ227" s="211"/>
      <c r="CK227" s="211"/>
      <c r="CL227" s="211"/>
      <c r="CM227" s="211"/>
      <c r="CN227" s="211"/>
      <c r="CO227" s="211"/>
      <c r="CP227" s="211"/>
      <c r="CQ227" s="151" t="str">
        <f t="shared" si="14"/>
        <v/>
      </c>
      <c r="CR227" s="147"/>
    </row>
    <row r="228" spans="1:96" x14ac:dyDescent="0.2">
      <c r="A228" s="229"/>
      <c r="B228" s="201">
        <f t="shared" si="16"/>
        <v>219</v>
      </c>
      <c r="C228" s="238" t="s">
        <v>688</v>
      </c>
      <c r="D228" s="212" t="s">
        <v>273</v>
      </c>
      <c r="F228" s="212" t="s">
        <v>9</v>
      </c>
      <c r="G228" s="214"/>
      <c r="H228" s="73"/>
      <c r="I228" s="236">
        <v>1162.7255299999999</v>
      </c>
      <c r="J228" s="237"/>
      <c r="K228" s="223"/>
      <c r="L228" s="223"/>
      <c r="M228" s="223"/>
      <c r="N228" s="223"/>
      <c r="O228" s="223"/>
      <c r="P228" s="73"/>
      <c r="Q228" s="215"/>
      <c r="R228" s="215"/>
      <c r="S228" s="215"/>
      <c r="T228" s="215"/>
      <c r="U228" s="215"/>
      <c r="V228" s="215"/>
      <c r="W228" s="215"/>
      <c r="X228" s="74"/>
      <c r="Y228" s="216">
        <v>0.60909203567586578</v>
      </c>
      <c r="Z228" s="216">
        <v>7.3180727355320043E-3</v>
      </c>
      <c r="AA228" s="216">
        <v>0.38358989158860218</v>
      </c>
      <c r="AB228" s="150" t="str">
        <f t="shared" si="13"/>
        <v/>
      </c>
      <c r="AC228" s="217" t="s">
        <v>7</v>
      </c>
      <c r="AD228" s="217" t="s">
        <v>8</v>
      </c>
      <c r="AE228" s="74"/>
      <c r="AF228" s="219">
        <v>4.0127469597172286E-3</v>
      </c>
      <c r="AG228" s="219">
        <v>0</v>
      </c>
      <c r="AH228" s="74"/>
      <c r="AI228" s="211">
        <v>1</v>
      </c>
      <c r="AJ228" s="211">
        <v>0</v>
      </c>
      <c r="AK228" s="211">
        <v>0</v>
      </c>
      <c r="AL228" s="211">
        <v>0</v>
      </c>
      <c r="AM228" s="211">
        <v>0</v>
      </c>
      <c r="AN228" s="211">
        <v>0</v>
      </c>
      <c r="AO228" s="211">
        <v>0</v>
      </c>
      <c r="AP228" s="211">
        <v>0</v>
      </c>
      <c r="AQ228" s="211">
        <v>0</v>
      </c>
      <c r="AR228" s="47"/>
      <c r="AS228" s="211">
        <v>0.90738369256497475</v>
      </c>
      <c r="AT228" s="211">
        <v>0</v>
      </c>
      <c r="AU228" s="211">
        <v>0</v>
      </c>
      <c r="AV228" s="211">
        <v>0</v>
      </c>
      <c r="AW228" s="211">
        <v>0</v>
      </c>
      <c r="AX228" s="211">
        <v>0</v>
      </c>
      <c r="AY228" s="211">
        <v>0</v>
      </c>
      <c r="AZ228" s="211">
        <v>0</v>
      </c>
      <c r="BA228" s="211">
        <v>0</v>
      </c>
      <c r="BB228" s="211">
        <v>0</v>
      </c>
      <c r="BC228" s="211">
        <v>0</v>
      </c>
      <c r="BD228" s="211">
        <v>0</v>
      </c>
      <c r="BE228" s="211">
        <v>0</v>
      </c>
      <c r="BF228" s="211">
        <v>0</v>
      </c>
      <c r="BG228" s="211">
        <v>0</v>
      </c>
      <c r="BH228" s="211">
        <v>0</v>
      </c>
      <c r="BI228" s="211">
        <v>0</v>
      </c>
      <c r="BJ228" s="211">
        <v>0</v>
      </c>
      <c r="BK228" s="211">
        <v>0</v>
      </c>
      <c r="BL228" s="211">
        <v>0</v>
      </c>
      <c r="BM228" s="211">
        <v>0</v>
      </c>
      <c r="BN228" s="211">
        <v>0</v>
      </c>
      <c r="BO228" s="211">
        <v>0</v>
      </c>
      <c r="BP228" s="211">
        <v>9.2616307435025233E-2</v>
      </c>
      <c r="BQ228" s="211">
        <v>0</v>
      </c>
      <c r="BR228" s="211">
        <v>0</v>
      </c>
      <c r="BS228" s="211">
        <v>0</v>
      </c>
      <c r="BT228" s="211">
        <v>0</v>
      </c>
      <c r="BU228" s="211">
        <v>0</v>
      </c>
      <c r="BV228" s="211">
        <v>0</v>
      </c>
      <c r="BW228" s="211">
        <v>0</v>
      </c>
      <c r="BX228" s="211">
        <v>0</v>
      </c>
      <c r="BY228" s="211">
        <v>0</v>
      </c>
      <c r="BZ228" s="211">
        <v>0</v>
      </c>
      <c r="CA228" s="211">
        <v>0</v>
      </c>
      <c r="CB228" s="211">
        <v>0</v>
      </c>
      <c r="CC228" s="211">
        <v>0</v>
      </c>
      <c r="CD228" s="211">
        <v>0</v>
      </c>
      <c r="CE228" s="211">
        <v>0</v>
      </c>
      <c r="CF228" s="211">
        <v>0</v>
      </c>
      <c r="CG228" s="211"/>
      <c r="CH228" s="211"/>
      <c r="CI228" s="211"/>
      <c r="CJ228" s="211"/>
      <c r="CK228" s="211"/>
      <c r="CL228" s="211"/>
      <c r="CM228" s="211"/>
      <c r="CN228" s="211"/>
      <c r="CO228" s="211"/>
      <c r="CP228" s="211"/>
      <c r="CQ228" s="151" t="str">
        <f t="shared" si="14"/>
        <v/>
      </c>
      <c r="CR228" s="147"/>
    </row>
    <row r="229" spans="1:96" x14ac:dyDescent="0.2">
      <c r="A229" s="229"/>
      <c r="B229" s="201">
        <f t="shared" si="16"/>
        <v>220</v>
      </c>
      <c r="C229" s="238" t="s">
        <v>690</v>
      </c>
      <c r="D229" s="212" t="s">
        <v>689</v>
      </c>
      <c r="F229" s="212" t="s">
        <v>9</v>
      </c>
      <c r="G229" s="214"/>
      <c r="H229" s="73"/>
      <c r="I229" s="230">
        <v>12.10999</v>
      </c>
      <c r="J229" s="215"/>
      <c r="K229" s="223"/>
      <c r="L229" s="223"/>
      <c r="M229" s="223"/>
      <c r="N229" s="223"/>
      <c r="O229" s="223"/>
      <c r="P229" s="73"/>
      <c r="Q229" s="215"/>
      <c r="R229" s="215"/>
      <c r="S229" s="215"/>
      <c r="T229" s="215"/>
      <c r="U229" s="215"/>
      <c r="V229" s="215"/>
      <c r="W229" s="215"/>
      <c r="X229" s="74"/>
      <c r="Y229" s="216">
        <v>1</v>
      </c>
      <c r="Z229" s="216">
        <v>0</v>
      </c>
      <c r="AA229" s="216">
        <v>0</v>
      </c>
      <c r="AB229" s="150" t="str">
        <f t="shared" si="13"/>
        <v/>
      </c>
      <c r="AC229" s="217" t="s">
        <v>7</v>
      </c>
      <c r="AD229" s="217" t="s">
        <v>8</v>
      </c>
      <c r="AE229" s="74"/>
      <c r="AF229" s="219">
        <v>4.5570653295473754E-5</v>
      </c>
      <c r="AG229" s="219">
        <v>0</v>
      </c>
      <c r="AH229" s="74"/>
      <c r="AI229" s="211">
        <v>1</v>
      </c>
      <c r="AJ229" s="211">
        <v>0</v>
      </c>
      <c r="AK229" s="211">
        <v>0</v>
      </c>
      <c r="AL229" s="211">
        <v>0</v>
      </c>
      <c r="AM229" s="211">
        <v>0</v>
      </c>
      <c r="AN229" s="211">
        <v>0</v>
      </c>
      <c r="AO229" s="211">
        <v>0</v>
      </c>
      <c r="AP229" s="211">
        <v>0</v>
      </c>
      <c r="AQ229" s="211">
        <v>0</v>
      </c>
      <c r="AR229" s="47"/>
      <c r="AS229" s="211">
        <v>1</v>
      </c>
      <c r="AT229" s="211">
        <v>0</v>
      </c>
      <c r="AU229" s="211">
        <v>0</v>
      </c>
      <c r="AV229" s="211">
        <v>0</v>
      </c>
      <c r="AW229" s="211">
        <v>0</v>
      </c>
      <c r="AX229" s="211">
        <v>0</v>
      </c>
      <c r="AY229" s="211">
        <v>0</v>
      </c>
      <c r="AZ229" s="211">
        <v>0</v>
      </c>
      <c r="BA229" s="211">
        <v>0</v>
      </c>
      <c r="BB229" s="211">
        <v>0</v>
      </c>
      <c r="BC229" s="211">
        <v>0</v>
      </c>
      <c r="BD229" s="211">
        <v>0</v>
      </c>
      <c r="BE229" s="211">
        <v>0</v>
      </c>
      <c r="BF229" s="211">
        <v>0</v>
      </c>
      <c r="BG229" s="211">
        <v>0</v>
      </c>
      <c r="BH229" s="211">
        <v>0</v>
      </c>
      <c r="BI229" s="211">
        <v>0</v>
      </c>
      <c r="BJ229" s="211">
        <v>0</v>
      </c>
      <c r="BK229" s="211">
        <v>0</v>
      </c>
      <c r="BL229" s="211">
        <v>0</v>
      </c>
      <c r="BM229" s="211">
        <v>0</v>
      </c>
      <c r="BN229" s="211">
        <v>0</v>
      </c>
      <c r="BO229" s="211">
        <v>0</v>
      </c>
      <c r="BP229" s="211">
        <v>0</v>
      </c>
      <c r="BQ229" s="211">
        <v>0</v>
      </c>
      <c r="BR229" s="211">
        <v>0</v>
      </c>
      <c r="BS229" s="211">
        <v>0</v>
      </c>
      <c r="BT229" s="211">
        <v>0</v>
      </c>
      <c r="BU229" s="211">
        <v>0</v>
      </c>
      <c r="BV229" s="211">
        <v>0</v>
      </c>
      <c r="BW229" s="211">
        <v>0</v>
      </c>
      <c r="BX229" s="211">
        <v>0</v>
      </c>
      <c r="BY229" s="211">
        <v>0</v>
      </c>
      <c r="BZ229" s="211">
        <v>0</v>
      </c>
      <c r="CA229" s="211">
        <v>0</v>
      </c>
      <c r="CB229" s="211">
        <v>0</v>
      </c>
      <c r="CC229" s="211">
        <v>0</v>
      </c>
      <c r="CD229" s="211">
        <v>0</v>
      </c>
      <c r="CE229" s="211">
        <v>0</v>
      </c>
      <c r="CF229" s="211">
        <v>0</v>
      </c>
      <c r="CG229" s="211"/>
      <c r="CH229" s="211"/>
      <c r="CI229" s="211"/>
      <c r="CJ229" s="211"/>
      <c r="CK229" s="211"/>
      <c r="CL229" s="211"/>
      <c r="CM229" s="211"/>
      <c r="CN229" s="211"/>
      <c r="CO229" s="211"/>
      <c r="CP229" s="211"/>
      <c r="CQ229" s="151" t="str">
        <f t="shared" si="14"/>
        <v/>
      </c>
      <c r="CR229" s="147"/>
    </row>
    <row r="230" spans="1:96" x14ac:dyDescent="0.2">
      <c r="A230" s="229"/>
      <c r="B230" s="201">
        <f t="shared" si="16"/>
        <v>221</v>
      </c>
      <c r="C230" s="238" t="s">
        <v>691</v>
      </c>
      <c r="D230" s="212" t="s">
        <v>274</v>
      </c>
      <c r="F230" s="212" t="s">
        <v>9</v>
      </c>
      <c r="G230" s="214"/>
      <c r="H230" s="73"/>
      <c r="I230" s="230">
        <v>261.64905999999996</v>
      </c>
      <c r="J230" s="215"/>
      <c r="K230" s="223"/>
      <c r="L230" s="223"/>
      <c r="M230" s="223"/>
      <c r="N230" s="223"/>
      <c r="O230" s="223"/>
      <c r="P230" s="73"/>
      <c r="Q230" s="215"/>
      <c r="R230" s="215"/>
      <c r="S230" s="215"/>
      <c r="T230" s="215"/>
      <c r="U230" s="215"/>
      <c r="V230" s="215"/>
      <c r="W230" s="215"/>
      <c r="X230" s="74"/>
      <c r="Y230" s="216">
        <v>0.74104932767578069</v>
      </c>
      <c r="Z230" s="216">
        <v>8.177950266666352E-2</v>
      </c>
      <c r="AA230" s="216">
        <v>0.17717116965755583</v>
      </c>
      <c r="AB230" s="150" t="str">
        <f t="shared" si="13"/>
        <v/>
      </c>
      <c r="AC230" s="217" t="s">
        <v>7</v>
      </c>
      <c r="AD230" s="217" t="s">
        <v>8</v>
      </c>
      <c r="AE230" s="74"/>
      <c r="AF230" s="219">
        <v>1.4990138989460413E-3</v>
      </c>
      <c r="AG230" s="219">
        <v>0</v>
      </c>
      <c r="AH230" s="74"/>
      <c r="AI230" s="211">
        <v>1</v>
      </c>
      <c r="AJ230" s="211">
        <v>0</v>
      </c>
      <c r="AK230" s="211">
        <v>0</v>
      </c>
      <c r="AL230" s="211">
        <v>0</v>
      </c>
      <c r="AM230" s="211">
        <v>0</v>
      </c>
      <c r="AN230" s="211">
        <v>0</v>
      </c>
      <c r="AO230" s="211">
        <v>0</v>
      </c>
      <c r="AP230" s="211">
        <v>0</v>
      </c>
      <c r="AQ230" s="211">
        <v>0</v>
      </c>
      <c r="AR230" s="47"/>
      <c r="AS230" s="211">
        <v>0.17362768102190682</v>
      </c>
      <c r="AT230" s="211">
        <v>0</v>
      </c>
      <c r="AU230" s="211">
        <v>0</v>
      </c>
      <c r="AV230" s="211">
        <v>0</v>
      </c>
      <c r="AW230" s="211">
        <v>0</v>
      </c>
      <c r="AX230" s="211">
        <v>0</v>
      </c>
      <c r="AY230" s="211">
        <v>0</v>
      </c>
      <c r="AZ230" s="211">
        <v>0</v>
      </c>
      <c r="BA230" s="211">
        <v>0</v>
      </c>
      <c r="BB230" s="211">
        <v>0</v>
      </c>
      <c r="BC230" s="211">
        <v>0</v>
      </c>
      <c r="BD230" s="211">
        <v>0</v>
      </c>
      <c r="BE230" s="211">
        <v>0.72363028205845015</v>
      </c>
      <c r="BF230" s="211">
        <v>0</v>
      </c>
      <c r="BG230" s="211">
        <v>0</v>
      </c>
      <c r="BH230" s="211">
        <v>0</v>
      </c>
      <c r="BI230" s="211">
        <v>0</v>
      </c>
      <c r="BJ230" s="211">
        <v>0</v>
      </c>
      <c r="BK230" s="211">
        <v>0</v>
      </c>
      <c r="BL230" s="211">
        <v>0</v>
      </c>
      <c r="BM230" s="211">
        <v>0</v>
      </c>
      <c r="BN230" s="211">
        <v>0</v>
      </c>
      <c r="BO230" s="211">
        <v>0</v>
      </c>
      <c r="BP230" s="211">
        <v>-1.0469288412237958E-3</v>
      </c>
      <c r="BQ230" s="211">
        <v>0</v>
      </c>
      <c r="BR230" s="211">
        <v>0</v>
      </c>
      <c r="BS230" s="211">
        <v>0</v>
      </c>
      <c r="BT230" s="211">
        <v>0</v>
      </c>
      <c r="BU230" s="211">
        <v>0</v>
      </c>
      <c r="BV230" s="211">
        <v>0</v>
      </c>
      <c r="BW230" s="211">
        <v>0</v>
      </c>
      <c r="BX230" s="211">
        <v>0</v>
      </c>
      <c r="BY230" s="211">
        <v>4.002911485842358E-2</v>
      </c>
      <c r="BZ230" s="211">
        <v>0</v>
      </c>
      <c r="CA230" s="211">
        <v>6.3759850902443363E-2</v>
      </c>
      <c r="CB230" s="211">
        <v>0</v>
      </c>
      <c r="CC230" s="211">
        <v>0</v>
      </c>
      <c r="CD230" s="211">
        <v>0</v>
      </c>
      <c r="CE230" s="211">
        <v>0</v>
      </c>
      <c r="CF230" s="211">
        <v>0</v>
      </c>
      <c r="CG230" s="211"/>
      <c r="CH230" s="211"/>
      <c r="CI230" s="211"/>
      <c r="CJ230" s="211"/>
      <c r="CK230" s="211"/>
      <c r="CL230" s="211"/>
      <c r="CM230" s="211"/>
      <c r="CN230" s="211"/>
      <c r="CO230" s="211"/>
      <c r="CP230" s="211"/>
      <c r="CQ230" s="151" t="str">
        <f t="shared" si="14"/>
        <v/>
      </c>
      <c r="CR230" s="147"/>
    </row>
    <row r="231" spans="1:96" x14ac:dyDescent="0.2">
      <c r="A231" s="229"/>
      <c r="B231" s="201">
        <f t="shared" si="16"/>
        <v>222</v>
      </c>
      <c r="C231" s="238" t="s">
        <v>421</v>
      </c>
      <c r="D231" s="212" t="s">
        <v>420</v>
      </c>
      <c r="F231" s="212" t="s">
        <v>9</v>
      </c>
      <c r="G231" s="214"/>
      <c r="H231" s="73"/>
      <c r="I231" s="230">
        <v>382.29071999999996</v>
      </c>
      <c r="J231" s="215"/>
      <c r="K231" s="223"/>
      <c r="L231" s="223"/>
      <c r="M231" s="223"/>
      <c r="N231" s="223"/>
      <c r="O231" s="223"/>
      <c r="P231" s="73"/>
      <c r="Q231" s="215"/>
      <c r="R231" s="215"/>
      <c r="S231" s="215"/>
      <c r="T231" s="215"/>
      <c r="U231" s="215"/>
      <c r="V231" s="215"/>
      <c r="W231" s="215"/>
      <c r="X231" s="74"/>
      <c r="Y231" s="216">
        <v>0.67891169317424183</v>
      </c>
      <c r="Z231" s="216">
        <v>0.11461316664971623</v>
      </c>
      <c r="AA231" s="216">
        <v>0.2064751401760419</v>
      </c>
      <c r="AB231" s="150" t="str">
        <f t="shared" si="13"/>
        <v/>
      </c>
      <c r="AC231" s="217" t="s">
        <v>7</v>
      </c>
      <c r="AD231" s="217" t="s">
        <v>8</v>
      </c>
      <c r="AE231" s="74"/>
      <c r="AF231" s="219">
        <v>1.784086000465072E-3</v>
      </c>
      <c r="AG231" s="219">
        <v>0</v>
      </c>
      <c r="AH231" s="74"/>
      <c r="AI231" s="211">
        <v>1</v>
      </c>
      <c r="AJ231" s="211">
        <v>0</v>
      </c>
      <c r="AK231" s="211">
        <v>0</v>
      </c>
      <c r="AL231" s="211">
        <v>0</v>
      </c>
      <c r="AM231" s="211">
        <v>0</v>
      </c>
      <c r="AN231" s="211">
        <v>0</v>
      </c>
      <c r="AO231" s="211">
        <v>0</v>
      </c>
      <c r="AP231" s="211">
        <v>0</v>
      </c>
      <c r="AQ231" s="211">
        <v>0</v>
      </c>
      <c r="AR231" s="47"/>
      <c r="AS231" s="211">
        <v>-5.4940005256728374E-5</v>
      </c>
      <c r="AT231" s="211">
        <v>0</v>
      </c>
      <c r="AU231" s="211">
        <v>0</v>
      </c>
      <c r="AV231" s="211">
        <v>0</v>
      </c>
      <c r="AW231" s="211">
        <v>0</v>
      </c>
      <c r="AX231" s="211">
        <v>0</v>
      </c>
      <c r="AY231" s="211">
        <v>0</v>
      </c>
      <c r="AZ231" s="211">
        <v>0</v>
      </c>
      <c r="BA231" s="211">
        <v>0</v>
      </c>
      <c r="BB231" s="211">
        <v>0</v>
      </c>
      <c r="BC231" s="211">
        <v>0</v>
      </c>
      <c r="BD231" s="211">
        <v>0</v>
      </c>
      <c r="BE231" s="211">
        <v>1.0000549400052567</v>
      </c>
      <c r="BF231" s="211">
        <v>0</v>
      </c>
      <c r="BG231" s="211">
        <v>0</v>
      </c>
      <c r="BH231" s="211">
        <v>0</v>
      </c>
      <c r="BI231" s="211">
        <v>0</v>
      </c>
      <c r="BJ231" s="211">
        <v>0</v>
      </c>
      <c r="BK231" s="211">
        <v>0</v>
      </c>
      <c r="BL231" s="211">
        <v>0</v>
      </c>
      <c r="BM231" s="211">
        <v>0</v>
      </c>
      <c r="BN231" s="211">
        <v>0</v>
      </c>
      <c r="BO231" s="211">
        <v>0</v>
      </c>
      <c r="BP231" s="211">
        <v>0</v>
      </c>
      <c r="BQ231" s="211">
        <v>0</v>
      </c>
      <c r="BR231" s="211">
        <v>0</v>
      </c>
      <c r="BS231" s="211">
        <v>0</v>
      </c>
      <c r="BT231" s="211">
        <v>0</v>
      </c>
      <c r="BU231" s="211">
        <v>0</v>
      </c>
      <c r="BV231" s="211">
        <v>0</v>
      </c>
      <c r="BW231" s="211">
        <v>0</v>
      </c>
      <c r="BX231" s="211">
        <v>0</v>
      </c>
      <c r="BY231" s="211">
        <v>0</v>
      </c>
      <c r="BZ231" s="211">
        <v>0</v>
      </c>
      <c r="CA231" s="211">
        <v>0</v>
      </c>
      <c r="CB231" s="211">
        <v>0</v>
      </c>
      <c r="CC231" s="211">
        <v>0</v>
      </c>
      <c r="CD231" s="211">
        <v>0</v>
      </c>
      <c r="CE231" s="211">
        <v>0</v>
      </c>
      <c r="CF231" s="211">
        <v>0</v>
      </c>
      <c r="CG231" s="211"/>
      <c r="CH231" s="211"/>
      <c r="CI231" s="211"/>
      <c r="CJ231" s="211"/>
      <c r="CK231" s="211"/>
      <c r="CL231" s="211"/>
      <c r="CM231" s="211"/>
      <c r="CN231" s="211"/>
      <c r="CO231" s="211"/>
      <c r="CP231" s="211"/>
      <c r="CQ231" s="151" t="str">
        <f t="shared" si="14"/>
        <v/>
      </c>
      <c r="CR231" s="147"/>
    </row>
    <row r="232" spans="1:96" x14ac:dyDescent="0.2">
      <c r="A232" s="229"/>
      <c r="B232" s="201">
        <f t="shared" si="16"/>
        <v>223</v>
      </c>
      <c r="C232" s="238" t="s">
        <v>693</v>
      </c>
      <c r="D232" s="212" t="s">
        <v>692</v>
      </c>
      <c r="F232" s="212" t="s">
        <v>9</v>
      </c>
      <c r="G232" s="214"/>
      <c r="H232" s="73"/>
      <c r="I232" s="230">
        <v>82.065610000000007</v>
      </c>
      <c r="J232" s="215"/>
      <c r="K232" s="223"/>
      <c r="L232" s="223"/>
      <c r="M232" s="223"/>
      <c r="N232" s="223"/>
      <c r="O232" s="223"/>
      <c r="P232" s="73"/>
      <c r="Q232" s="215"/>
      <c r="R232" s="215"/>
      <c r="S232" s="215"/>
      <c r="T232" s="215"/>
      <c r="U232" s="215"/>
      <c r="V232" s="215"/>
      <c r="W232" s="215"/>
      <c r="X232" s="74"/>
      <c r="Y232" s="216">
        <v>0.9351243474580887</v>
      </c>
      <c r="Z232" s="216">
        <v>5.795338632101802E-2</v>
      </c>
      <c r="AA232" s="216">
        <v>6.9222662208932592E-3</v>
      </c>
      <c r="AB232" s="150" t="str">
        <f t="shared" si="13"/>
        <v/>
      </c>
      <c r="AC232" s="217" t="s">
        <v>7</v>
      </c>
      <c r="AD232" s="217" t="s">
        <v>8</v>
      </c>
      <c r="AE232" s="74"/>
      <c r="AF232" s="219">
        <v>3.7393172463811344E-4</v>
      </c>
      <c r="AG232" s="219">
        <v>0</v>
      </c>
      <c r="AH232" s="74"/>
      <c r="AI232" s="211">
        <v>1</v>
      </c>
      <c r="AJ232" s="211">
        <v>0</v>
      </c>
      <c r="AK232" s="211">
        <v>0</v>
      </c>
      <c r="AL232" s="211">
        <v>0</v>
      </c>
      <c r="AM232" s="211">
        <v>0</v>
      </c>
      <c r="AN232" s="211">
        <v>0</v>
      </c>
      <c r="AO232" s="211">
        <v>0</v>
      </c>
      <c r="AP232" s="211">
        <v>0</v>
      </c>
      <c r="AQ232" s="211">
        <v>0</v>
      </c>
      <c r="AR232" s="47"/>
      <c r="AS232" s="211">
        <v>0</v>
      </c>
      <c r="AT232" s="211">
        <v>0</v>
      </c>
      <c r="AU232" s="211">
        <v>0</v>
      </c>
      <c r="AV232" s="211">
        <v>0</v>
      </c>
      <c r="AW232" s="211">
        <v>0</v>
      </c>
      <c r="AX232" s="211">
        <v>0</v>
      </c>
      <c r="AY232" s="211">
        <v>0</v>
      </c>
      <c r="AZ232" s="211">
        <v>0</v>
      </c>
      <c r="BA232" s="211">
        <v>0</v>
      </c>
      <c r="BB232" s="211">
        <v>0</v>
      </c>
      <c r="BC232" s="211">
        <v>0</v>
      </c>
      <c r="BD232" s="211">
        <v>0</v>
      </c>
      <c r="BE232" s="211">
        <v>1</v>
      </c>
      <c r="BF232" s="211">
        <v>0</v>
      </c>
      <c r="BG232" s="211">
        <v>0</v>
      </c>
      <c r="BH232" s="211">
        <v>0</v>
      </c>
      <c r="BI232" s="211">
        <v>0</v>
      </c>
      <c r="BJ232" s="211">
        <v>0</v>
      </c>
      <c r="BK232" s="211">
        <v>0</v>
      </c>
      <c r="BL232" s="211">
        <v>0</v>
      </c>
      <c r="BM232" s="211">
        <v>0</v>
      </c>
      <c r="BN232" s="211">
        <v>0</v>
      </c>
      <c r="BO232" s="211">
        <v>0</v>
      </c>
      <c r="BP232" s="211">
        <v>0</v>
      </c>
      <c r="BQ232" s="211">
        <v>0</v>
      </c>
      <c r="BR232" s="211">
        <v>0</v>
      </c>
      <c r="BS232" s="211">
        <v>0</v>
      </c>
      <c r="BT232" s="211">
        <v>0</v>
      </c>
      <c r="BU232" s="211">
        <v>0</v>
      </c>
      <c r="BV232" s="211">
        <v>0</v>
      </c>
      <c r="BW232" s="211">
        <v>0</v>
      </c>
      <c r="BX232" s="211">
        <v>0</v>
      </c>
      <c r="BY232" s="211">
        <v>0</v>
      </c>
      <c r="BZ232" s="211">
        <v>0</v>
      </c>
      <c r="CA232" s="211">
        <v>0</v>
      </c>
      <c r="CB232" s="211">
        <v>0</v>
      </c>
      <c r="CC232" s="211">
        <v>0</v>
      </c>
      <c r="CD232" s="211">
        <v>0</v>
      </c>
      <c r="CE232" s="211">
        <v>0</v>
      </c>
      <c r="CF232" s="211">
        <v>0</v>
      </c>
      <c r="CG232" s="211"/>
      <c r="CH232" s="211"/>
      <c r="CI232" s="211"/>
      <c r="CJ232" s="211"/>
      <c r="CK232" s="211"/>
      <c r="CL232" s="211"/>
      <c r="CM232" s="211"/>
      <c r="CN232" s="211"/>
      <c r="CO232" s="211"/>
      <c r="CP232" s="211"/>
      <c r="CQ232" s="151" t="str">
        <f t="shared" si="14"/>
        <v/>
      </c>
      <c r="CR232" s="147"/>
    </row>
    <row r="233" spans="1:96" x14ac:dyDescent="0.2">
      <c r="A233" s="229"/>
      <c r="B233" s="201">
        <f t="shared" si="16"/>
        <v>224</v>
      </c>
      <c r="C233" s="238" t="s">
        <v>694</v>
      </c>
      <c r="D233" s="212" t="s">
        <v>275</v>
      </c>
      <c r="F233" s="212" t="s">
        <v>9</v>
      </c>
      <c r="G233" s="214"/>
      <c r="H233" s="73"/>
      <c r="I233" s="230">
        <v>345.20644999999996</v>
      </c>
      <c r="J233" s="215"/>
      <c r="K233" s="223"/>
      <c r="L233" s="223"/>
      <c r="M233" s="223"/>
      <c r="N233" s="223"/>
      <c r="O233" s="223"/>
      <c r="P233" s="73"/>
      <c r="Q233" s="215"/>
      <c r="R233" s="215"/>
      <c r="S233" s="215"/>
      <c r="T233" s="215"/>
      <c r="U233" s="215"/>
      <c r="V233" s="215"/>
      <c r="W233" s="215"/>
      <c r="X233" s="74"/>
      <c r="Y233" s="216">
        <v>0.77558707260539328</v>
      </c>
      <c r="Z233" s="216">
        <v>-0.55028079573831845</v>
      </c>
      <c r="AA233" s="216">
        <v>0.77469372313292528</v>
      </c>
      <c r="AB233" s="150" t="str">
        <f t="shared" si="13"/>
        <v/>
      </c>
      <c r="AC233" s="217" t="s">
        <v>7</v>
      </c>
      <c r="AD233" s="217" t="s">
        <v>8</v>
      </c>
      <c r="AE233" s="74"/>
      <c r="AF233" s="219">
        <v>1.6954056212798118E-3</v>
      </c>
      <c r="AG233" s="219">
        <v>0</v>
      </c>
      <c r="AH233" s="74"/>
      <c r="AI233" s="211">
        <v>1</v>
      </c>
      <c r="AJ233" s="211">
        <v>0</v>
      </c>
      <c r="AK233" s="211">
        <v>0</v>
      </c>
      <c r="AL233" s="211">
        <v>0</v>
      </c>
      <c r="AM233" s="211">
        <v>0</v>
      </c>
      <c r="AN233" s="211">
        <v>0</v>
      </c>
      <c r="AO233" s="211">
        <v>0</v>
      </c>
      <c r="AP233" s="211">
        <v>0</v>
      </c>
      <c r="AQ233" s="211">
        <v>0</v>
      </c>
      <c r="AR233" s="47"/>
      <c r="AS233" s="211">
        <v>0</v>
      </c>
      <c r="AT233" s="211">
        <v>0</v>
      </c>
      <c r="AU233" s="211">
        <v>0</v>
      </c>
      <c r="AV233" s="211">
        <v>0</v>
      </c>
      <c r="AW233" s="211">
        <v>0</v>
      </c>
      <c r="AX233" s="211">
        <v>0</v>
      </c>
      <c r="AY233" s="211">
        <v>0</v>
      </c>
      <c r="AZ233" s="211">
        <v>0</v>
      </c>
      <c r="BA233" s="211">
        <v>0</v>
      </c>
      <c r="BB233" s="211">
        <v>0</v>
      </c>
      <c r="BC233" s="211">
        <v>0</v>
      </c>
      <c r="BD233" s="211">
        <v>0</v>
      </c>
      <c r="BE233" s="211">
        <v>0.56521558126621751</v>
      </c>
      <c r="BF233" s="211">
        <v>0</v>
      </c>
      <c r="BG233" s="211">
        <v>0.32383930817662926</v>
      </c>
      <c r="BH233" s="211">
        <v>0</v>
      </c>
      <c r="BI233" s="211">
        <v>0</v>
      </c>
      <c r="BJ233" s="211">
        <v>0</v>
      </c>
      <c r="BK233" s="211">
        <v>0</v>
      </c>
      <c r="BL233" s="211">
        <v>0</v>
      </c>
      <c r="BM233" s="211">
        <v>0</v>
      </c>
      <c r="BN233" s="211">
        <v>0</v>
      </c>
      <c r="BO233" s="211">
        <v>0</v>
      </c>
      <c r="BP233" s="211">
        <v>0</v>
      </c>
      <c r="BQ233" s="211">
        <v>0</v>
      </c>
      <c r="BR233" s="211">
        <v>0</v>
      </c>
      <c r="BS233" s="211">
        <v>0</v>
      </c>
      <c r="BT233" s="211">
        <v>0</v>
      </c>
      <c r="BU233" s="211">
        <v>0</v>
      </c>
      <c r="BV233" s="211">
        <v>0</v>
      </c>
      <c r="BW233" s="211">
        <v>0</v>
      </c>
      <c r="BX233" s="211">
        <v>0</v>
      </c>
      <c r="BY233" s="211">
        <v>0</v>
      </c>
      <c r="BZ233" s="211">
        <v>0.11094511055715339</v>
      </c>
      <c r="CA233" s="211">
        <v>0</v>
      </c>
      <c r="CB233" s="211">
        <v>0</v>
      </c>
      <c r="CC233" s="211">
        <v>0</v>
      </c>
      <c r="CD233" s="211">
        <v>0</v>
      </c>
      <c r="CE233" s="211">
        <v>0</v>
      </c>
      <c r="CF233" s="211">
        <v>0</v>
      </c>
      <c r="CG233" s="211"/>
      <c r="CH233" s="211"/>
      <c r="CI233" s="211"/>
      <c r="CJ233" s="211"/>
      <c r="CK233" s="211"/>
      <c r="CL233" s="211"/>
      <c r="CM233" s="211"/>
      <c r="CN233" s="211"/>
      <c r="CO233" s="211"/>
      <c r="CP233" s="211"/>
      <c r="CQ233" s="151" t="str">
        <f t="shared" si="14"/>
        <v/>
      </c>
      <c r="CR233" s="147"/>
    </row>
    <row r="234" spans="1:96" x14ac:dyDescent="0.2">
      <c r="A234" s="229"/>
      <c r="B234" s="201">
        <f t="shared" si="16"/>
        <v>225</v>
      </c>
      <c r="C234" s="238" t="s">
        <v>695</v>
      </c>
      <c r="D234" s="212" t="s">
        <v>276</v>
      </c>
      <c r="F234" s="212" t="s">
        <v>9</v>
      </c>
      <c r="G234" s="214"/>
      <c r="H234" s="73"/>
      <c r="I234" s="230">
        <v>2541.4395100000002</v>
      </c>
      <c r="J234" s="215"/>
      <c r="K234" s="223"/>
      <c r="L234" s="223"/>
      <c r="M234" s="223"/>
      <c r="N234" s="223"/>
      <c r="O234" s="223"/>
      <c r="P234" s="73"/>
      <c r="Q234" s="215"/>
      <c r="R234" s="215"/>
      <c r="S234" s="215"/>
      <c r="T234" s="215"/>
      <c r="U234" s="215"/>
      <c r="V234" s="215"/>
      <c r="W234" s="215"/>
      <c r="X234" s="74"/>
      <c r="Y234" s="216">
        <v>0.71510049436510092</v>
      </c>
      <c r="Z234" s="216">
        <v>1.8245856262776052E-2</v>
      </c>
      <c r="AA234" s="216">
        <v>0.26665364937212299</v>
      </c>
      <c r="AB234" s="150" t="str">
        <f t="shared" si="13"/>
        <v/>
      </c>
      <c r="AC234" s="217" t="s">
        <v>7</v>
      </c>
      <c r="AD234" s="217" t="s">
        <v>8</v>
      </c>
      <c r="AE234" s="74"/>
      <c r="AF234" s="219">
        <v>1.0655830195100581E-2</v>
      </c>
      <c r="AG234" s="219">
        <v>0</v>
      </c>
      <c r="AH234" s="74"/>
      <c r="AI234" s="211">
        <v>1</v>
      </c>
      <c r="AJ234" s="211">
        <v>0</v>
      </c>
      <c r="AK234" s="211">
        <v>0</v>
      </c>
      <c r="AL234" s="211">
        <v>0</v>
      </c>
      <c r="AM234" s="211">
        <v>0</v>
      </c>
      <c r="AN234" s="211">
        <v>0</v>
      </c>
      <c r="AO234" s="211">
        <v>0</v>
      </c>
      <c r="AP234" s="211">
        <v>0</v>
      </c>
      <c r="AQ234" s="211">
        <v>0</v>
      </c>
      <c r="AR234" s="47"/>
      <c r="AS234" s="211">
        <v>0.35037627729624743</v>
      </c>
      <c r="AT234" s="211">
        <v>0</v>
      </c>
      <c r="AU234" s="211">
        <v>4.9863451093890059E-2</v>
      </c>
      <c r="AV234" s="211">
        <v>0</v>
      </c>
      <c r="AW234" s="211">
        <v>0</v>
      </c>
      <c r="AX234" s="211">
        <v>0</v>
      </c>
      <c r="AY234" s="211">
        <v>0</v>
      </c>
      <c r="AZ234" s="211">
        <v>0</v>
      </c>
      <c r="BA234" s="211">
        <v>0</v>
      </c>
      <c r="BB234" s="211">
        <v>0</v>
      </c>
      <c r="BC234" s="211">
        <v>0</v>
      </c>
      <c r="BD234" s="211">
        <v>2.6343705678978441E-2</v>
      </c>
      <c r="BE234" s="211">
        <v>1.9761155003095648E-2</v>
      </c>
      <c r="BF234" s="211">
        <v>0</v>
      </c>
      <c r="BG234" s="211">
        <v>0</v>
      </c>
      <c r="BH234" s="211">
        <v>0</v>
      </c>
      <c r="BI234" s="211">
        <v>0</v>
      </c>
      <c r="BJ234" s="211">
        <v>0</v>
      </c>
      <c r="BK234" s="211">
        <v>0</v>
      </c>
      <c r="BL234" s="211">
        <v>0</v>
      </c>
      <c r="BM234" s="211">
        <v>0</v>
      </c>
      <c r="BN234" s="211">
        <v>0</v>
      </c>
      <c r="BO234" s="211">
        <v>0</v>
      </c>
      <c r="BP234" s="211">
        <v>0.54518633723452647</v>
      </c>
      <c r="BQ234" s="211">
        <v>0</v>
      </c>
      <c r="BR234" s="211">
        <v>0</v>
      </c>
      <c r="BS234" s="211">
        <v>0</v>
      </c>
      <c r="BT234" s="211">
        <v>0</v>
      </c>
      <c r="BU234" s="211">
        <v>0</v>
      </c>
      <c r="BV234" s="211">
        <v>0</v>
      </c>
      <c r="BW234" s="211">
        <v>0</v>
      </c>
      <c r="BX234" s="211">
        <v>0</v>
      </c>
      <c r="BY234" s="211">
        <v>8.46907369326186E-3</v>
      </c>
      <c r="BZ234" s="211">
        <v>0</v>
      </c>
      <c r="CA234" s="211">
        <v>0</v>
      </c>
      <c r="CB234" s="211">
        <v>0</v>
      </c>
      <c r="CC234" s="211">
        <v>0</v>
      </c>
      <c r="CD234" s="211">
        <v>0</v>
      </c>
      <c r="CE234" s="211">
        <v>0</v>
      </c>
      <c r="CF234" s="211">
        <v>0</v>
      </c>
      <c r="CG234" s="211"/>
      <c r="CH234" s="211"/>
      <c r="CI234" s="211"/>
      <c r="CJ234" s="211"/>
      <c r="CK234" s="211"/>
      <c r="CL234" s="211"/>
      <c r="CM234" s="211"/>
      <c r="CN234" s="211"/>
      <c r="CO234" s="211"/>
      <c r="CP234" s="211"/>
      <c r="CQ234" s="151" t="str">
        <f t="shared" si="14"/>
        <v/>
      </c>
      <c r="CR234" s="147"/>
    </row>
    <row r="235" spans="1:96" x14ac:dyDescent="0.2">
      <c r="A235" s="229"/>
      <c r="B235" s="201">
        <f t="shared" si="16"/>
        <v>226</v>
      </c>
      <c r="C235" s="238" t="s">
        <v>696</v>
      </c>
      <c r="D235" s="212" t="s">
        <v>277</v>
      </c>
      <c r="F235" s="212" t="s">
        <v>9</v>
      </c>
      <c r="G235" s="214"/>
      <c r="H235" s="73"/>
      <c r="I235" s="230">
        <v>330.26148000000006</v>
      </c>
      <c r="J235" s="215"/>
      <c r="K235" s="223"/>
      <c r="L235" s="223"/>
      <c r="M235" s="223"/>
      <c r="N235" s="223"/>
      <c r="O235" s="223"/>
      <c r="P235" s="73"/>
      <c r="Q235" s="215"/>
      <c r="R235" s="215"/>
      <c r="S235" s="215"/>
      <c r="T235" s="215"/>
      <c r="U235" s="215"/>
      <c r="V235" s="215"/>
      <c r="W235" s="215"/>
      <c r="X235" s="74"/>
      <c r="Y235" s="216">
        <v>0.89359086018750955</v>
      </c>
      <c r="Z235" s="216">
        <v>0</v>
      </c>
      <c r="AA235" s="216">
        <v>0.10640913981249039</v>
      </c>
      <c r="AB235" s="150" t="str">
        <f t="shared" si="13"/>
        <v/>
      </c>
      <c r="AC235" s="217" t="s">
        <v>7</v>
      </c>
      <c r="AD235" s="217" t="s">
        <v>8</v>
      </c>
      <c r="AE235" s="74"/>
      <c r="AF235" s="219">
        <v>2.1759297291732453E-3</v>
      </c>
      <c r="AG235" s="219">
        <v>0</v>
      </c>
      <c r="AH235" s="74"/>
      <c r="AI235" s="211">
        <v>1</v>
      </c>
      <c r="AJ235" s="211">
        <v>0</v>
      </c>
      <c r="AK235" s="211">
        <v>0</v>
      </c>
      <c r="AL235" s="211">
        <v>0</v>
      </c>
      <c r="AM235" s="211">
        <v>0</v>
      </c>
      <c r="AN235" s="211">
        <v>0</v>
      </c>
      <c r="AO235" s="211">
        <v>0</v>
      </c>
      <c r="AP235" s="211">
        <v>0</v>
      </c>
      <c r="AQ235" s="211">
        <v>0</v>
      </c>
      <c r="AR235" s="47"/>
      <c r="AS235" s="211">
        <v>1</v>
      </c>
      <c r="AT235" s="211">
        <v>0</v>
      </c>
      <c r="AU235" s="211">
        <v>0</v>
      </c>
      <c r="AV235" s="211">
        <v>0</v>
      </c>
      <c r="AW235" s="211">
        <v>0</v>
      </c>
      <c r="AX235" s="211">
        <v>0</v>
      </c>
      <c r="AY235" s="211">
        <v>0</v>
      </c>
      <c r="AZ235" s="211">
        <v>0</v>
      </c>
      <c r="BA235" s="211">
        <v>0</v>
      </c>
      <c r="BB235" s="211">
        <v>0</v>
      </c>
      <c r="BC235" s="211">
        <v>0</v>
      </c>
      <c r="BD235" s="211">
        <v>0</v>
      </c>
      <c r="BE235" s="211">
        <v>0</v>
      </c>
      <c r="BF235" s="211">
        <v>0</v>
      </c>
      <c r="BG235" s="211">
        <v>0</v>
      </c>
      <c r="BH235" s="211">
        <v>0</v>
      </c>
      <c r="BI235" s="211">
        <v>0</v>
      </c>
      <c r="BJ235" s="211">
        <v>0</v>
      </c>
      <c r="BK235" s="211">
        <v>0</v>
      </c>
      <c r="BL235" s="211">
        <v>0</v>
      </c>
      <c r="BM235" s="211">
        <v>0</v>
      </c>
      <c r="BN235" s="211">
        <v>0</v>
      </c>
      <c r="BO235" s="211">
        <v>0</v>
      </c>
      <c r="BP235" s="211">
        <v>0</v>
      </c>
      <c r="BQ235" s="211">
        <v>0</v>
      </c>
      <c r="BR235" s="211">
        <v>0</v>
      </c>
      <c r="BS235" s="211">
        <v>0</v>
      </c>
      <c r="BT235" s="211">
        <v>0</v>
      </c>
      <c r="BU235" s="211">
        <v>0</v>
      </c>
      <c r="BV235" s="211">
        <v>0</v>
      </c>
      <c r="BW235" s="211">
        <v>0</v>
      </c>
      <c r="BX235" s="211">
        <v>0</v>
      </c>
      <c r="BY235" s="211">
        <v>0</v>
      </c>
      <c r="BZ235" s="211">
        <v>0</v>
      </c>
      <c r="CA235" s="211">
        <v>0</v>
      </c>
      <c r="CB235" s="211">
        <v>0</v>
      </c>
      <c r="CC235" s="211">
        <v>0</v>
      </c>
      <c r="CD235" s="211">
        <v>0</v>
      </c>
      <c r="CE235" s="211">
        <v>0</v>
      </c>
      <c r="CF235" s="211">
        <v>0</v>
      </c>
      <c r="CG235" s="211"/>
      <c r="CH235" s="211"/>
      <c r="CI235" s="211"/>
      <c r="CJ235" s="211"/>
      <c r="CK235" s="211"/>
      <c r="CL235" s="211"/>
      <c r="CM235" s="211"/>
      <c r="CN235" s="211"/>
      <c r="CO235" s="211"/>
      <c r="CP235" s="211"/>
      <c r="CQ235" s="151" t="str">
        <f t="shared" si="14"/>
        <v/>
      </c>
      <c r="CR235" s="147"/>
    </row>
    <row r="236" spans="1:96" x14ac:dyDescent="0.2">
      <c r="A236" s="229"/>
      <c r="B236" s="201">
        <f t="shared" si="15"/>
        <v>227</v>
      </c>
      <c r="C236" s="238" t="s">
        <v>697</v>
      </c>
      <c r="D236" s="212" t="s">
        <v>278</v>
      </c>
      <c r="F236" s="212" t="s">
        <v>9</v>
      </c>
      <c r="G236" s="214"/>
      <c r="H236" s="73"/>
      <c r="I236" s="230">
        <v>1343.97316</v>
      </c>
      <c r="J236" s="215"/>
      <c r="K236" s="223"/>
      <c r="L236" s="223"/>
      <c r="M236" s="223"/>
      <c r="N236" s="223"/>
      <c r="O236" s="223"/>
      <c r="P236" s="73"/>
      <c r="Q236" s="215"/>
      <c r="R236" s="215"/>
      <c r="S236" s="215"/>
      <c r="T236" s="215"/>
      <c r="U236" s="215"/>
      <c r="V236" s="215"/>
      <c r="W236" s="215"/>
      <c r="X236" s="74"/>
      <c r="Y236" s="216">
        <v>0.7957723872997583</v>
      </c>
      <c r="Z236" s="216">
        <v>4.6551599289378666E-3</v>
      </c>
      <c r="AA236" s="216">
        <v>0.19957245277130389</v>
      </c>
      <c r="AB236" s="150" t="str">
        <f t="shared" si="13"/>
        <v/>
      </c>
      <c r="AC236" s="217" t="s">
        <v>7</v>
      </c>
      <c r="AD236" s="217" t="s">
        <v>8</v>
      </c>
      <c r="AE236" s="74"/>
      <c r="AF236" s="219">
        <v>7.2774163757131577E-3</v>
      </c>
      <c r="AG236" s="219">
        <v>0</v>
      </c>
      <c r="AH236" s="74"/>
      <c r="AI236" s="211">
        <v>1</v>
      </c>
      <c r="AJ236" s="211">
        <v>0</v>
      </c>
      <c r="AK236" s="211">
        <v>0</v>
      </c>
      <c r="AL236" s="211">
        <v>0</v>
      </c>
      <c r="AM236" s="211">
        <v>0</v>
      </c>
      <c r="AN236" s="211">
        <v>0</v>
      </c>
      <c r="AO236" s="211">
        <v>0</v>
      </c>
      <c r="AP236" s="211">
        <v>0</v>
      </c>
      <c r="AQ236" s="211">
        <v>0</v>
      </c>
      <c r="AR236" s="47"/>
      <c r="AS236" s="211">
        <v>0.2090657750383508</v>
      </c>
      <c r="AT236" s="211">
        <v>0</v>
      </c>
      <c r="AU236" s="211">
        <v>0</v>
      </c>
      <c r="AV236" s="211">
        <v>0</v>
      </c>
      <c r="AW236" s="211">
        <v>0</v>
      </c>
      <c r="AX236" s="211">
        <v>0</v>
      </c>
      <c r="AY236" s="211">
        <v>0</v>
      </c>
      <c r="AZ236" s="211">
        <v>0</v>
      </c>
      <c r="BA236" s="211">
        <v>0</v>
      </c>
      <c r="BB236" s="211">
        <v>0</v>
      </c>
      <c r="BC236" s="211">
        <v>0</v>
      </c>
      <c r="BD236" s="211">
        <v>0</v>
      </c>
      <c r="BE236" s="211">
        <v>0.79093422496164933</v>
      </c>
      <c r="BF236" s="211">
        <v>0</v>
      </c>
      <c r="BG236" s="211">
        <v>0</v>
      </c>
      <c r="BH236" s="211">
        <v>0</v>
      </c>
      <c r="BI236" s="211">
        <v>0</v>
      </c>
      <c r="BJ236" s="211">
        <v>0</v>
      </c>
      <c r="BK236" s="211">
        <v>0</v>
      </c>
      <c r="BL236" s="211">
        <v>0</v>
      </c>
      <c r="BM236" s="211">
        <v>0</v>
      </c>
      <c r="BN236" s="211">
        <v>0</v>
      </c>
      <c r="BO236" s="211">
        <v>0</v>
      </c>
      <c r="BP236" s="211">
        <v>0</v>
      </c>
      <c r="BQ236" s="211">
        <v>0</v>
      </c>
      <c r="BR236" s="211">
        <v>0</v>
      </c>
      <c r="BS236" s="211">
        <v>0</v>
      </c>
      <c r="BT236" s="211">
        <v>0</v>
      </c>
      <c r="BU236" s="211">
        <v>0</v>
      </c>
      <c r="BV236" s="211">
        <v>0</v>
      </c>
      <c r="BW236" s="211">
        <v>0</v>
      </c>
      <c r="BX236" s="211">
        <v>0</v>
      </c>
      <c r="BY236" s="211">
        <v>0</v>
      </c>
      <c r="BZ236" s="211">
        <v>0</v>
      </c>
      <c r="CA236" s="211">
        <v>0</v>
      </c>
      <c r="CB236" s="211">
        <v>0</v>
      </c>
      <c r="CC236" s="211">
        <v>0</v>
      </c>
      <c r="CD236" s="211">
        <v>0</v>
      </c>
      <c r="CE236" s="211">
        <v>0</v>
      </c>
      <c r="CF236" s="211">
        <v>0</v>
      </c>
      <c r="CG236" s="211"/>
      <c r="CH236" s="211"/>
      <c r="CI236" s="211"/>
      <c r="CJ236" s="211"/>
      <c r="CK236" s="211"/>
      <c r="CL236" s="211"/>
      <c r="CM236" s="211"/>
      <c r="CN236" s="211"/>
      <c r="CO236" s="211"/>
      <c r="CP236" s="211"/>
      <c r="CQ236" s="151" t="str">
        <f t="shared" si="14"/>
        <v/>
      </c>
      <c r="CR236" s="147"/>
    </row>
    <row r="237" spans="1:96" x14ac:dyDescent="0.2">
      <c r="A237" s="229"/>
      <c r="B237" s="201">
        <f t="shared" si="15"/>
        <v>228</v>
      </c>
      <c r="C237" s="238" t="s">
        <v>698</v>
      </c>
      <c r="D237" s="212" t="s">
        <v>279</v>
      </c>
      <c r="F237" s="212" t="s">
        <v>9</v>
      </c>
      <c r="G237" s="214"/>
      <c r="H237" s="73"/>
      <c r="I237" s="230">
        <v>1401.6966299999999</v>
      </c>
      <c r="J237" s="215"/>
      <c r="K237" s="223"/>
      <c r="L237" s="223"/>
      <c r="M237" s="223"/>
      <c r="N237" s="223"/>
      <c r="O237" s="223"/>
      <c r="P237" s="73"/>
      <c r="Q237" s="215"/>
      <c r="R237" s="215"/>
      <c r="S237" s="215"/>
      <c r="T237" s="215"/>
      <c r="U237" s="215"/>
      <c r="V237" s="215"/>
      <c r="W237" s="215"/>
      <c r="X237" s="74"/>
      <c r="Y237" s="216">
        <v>0.42894666872388787</v>
      </c>
      <c r="Z237" s="216">
        <v>0.15600297904689978</v>
      </c>
      <c r="AA237" s="216">
        <v>0.41505035222921238</v>
      </c>
      <c r="AB237" s="150" t="str">
        <f t="shared" si="13"/>
        <v/>
      </c>
      <c r="AC237" s="217" t="s">
        <v>7</v>
      </c>
      <c r="AD237" s="217" t="s">
        <v>8</v>
      </c>
      <c r="AE237" s="74"/>
      <c r="AF237" s="219">
        <v>3.2823008333411393E-3</v>
      </c>
      <c r="AG237" s="219">
        <v>0</v>
      </c>
      <c r="AH237" s="74"/>
      <c r="AI237" s="211">
        <v>1</v>
      </c>
      <c r="AJ237" s="211">
        <v>0</v>
      </c>
      <c r="AK237" s="211">
        <v>0</v>
      </c>
      <c r="AL237" s="211">
        <v>0</v>
      </c>
      <c r="AM237" s="211">
        <v>0</v>
      </c>
      <c r="AN237" s="211">
        <v>0</v>
      </c>
      <c r="AO237" s="211">
        <v>0</v>
      </c>
      <c r="AP237" s="211">
        <v>0</v>
      </c>
      <c r="AQ237" s="211">
        <v>0</v>
      </c>
      <c r="AR237" s="47"/>
      <c r="AS237" s="211">
        <v>0.11235656983792706</v>
      </c>
      <c r="AT237" s="211">
        <v>0</v>
      </c>
      <c r="AU237" s="211">
        <v>0</v>
      </c>
      <c r="AV237" s="211">
        <v>0</v>
      </c>
      <c r="AW237" s="211">
        <v>0</v>
      </c>
      <c r="AX237" s="211">
        <v>0</v>
      </c>
      <c r="AY237" s="211">
        <v>0</v>
      </c>
      <c r="AZ237" s="211">
        <v>0</v>
      </c>
      <c r="BA237" s="211">
        <v>0</v>
      </c>
      <c r="BB237" s="211">
        <v>0</v>
      </c>
      <c r="BC237" s="211">
        <v>0</v>
      </c>
      <c r="BD237" s="211">
        <v>0</v>
      </c>
      <c r="BE237" s="211">
        <v>0.88764343016207292</v>
      </c>
      <c r="BF237" s="211">
        <v>0</v>
      </c>
      <c r="BG237" s="211">
        <v>0</v>
      </c>
      <c r="BH237" s="211">
        <v>0</v>
      </c>
      <c r="BI237" s="211">
        <v>0</v>
      </c>
      <c r="BJ237" s="211">
        <v>0</v>
      </c>
      <c r="BK237" s="211">
        <v>0</v>
      </c>
      <c r="BL237" s="211">
        <v>0</v>
      </c>
      <c r="BM237" s="211">
        <v>0</v>
      </c>
      <c r="BN237" s="211">
        <v>0</v>
      </c>
      <c r="BO237" s="211">
        <v>0</v>
      </c>
      <c r="BP237" s="211">
        <v>0</v>
      </c>
      <c r="BQ237" s="211">
        <v>0</v>
      </c>
      <c r="BR237" s="211">
        <v>0</v>
      </c>
      <c r="BS237" s="211">
        <v>0</v>
      </c>
      <c r="BT237" s="211">
        <v>0</v>
      </c>
      <c r="BU237" s="211">
        <v>0</v>
      </c>
      <c r="BV237" s="211">
        <v>0</v>
      </c>
      <c r="BW237" s="211">
        <v>0</v>
      </c>
      <c r="BX237" s="211">
        <v>0</v>
      </c>
      <c r="BY237" s="211">
        <v>0</v>
      </c>
      <c r="BZ237" s="211">
        <v>0</v>
      </c>
      <c r="CA237" s="211">
        <v>0</v>
      </c>
      <c r="CB237" s="211">
        <v>0</v>
      </c>
      <c r="CC237" s="211">
        <v>0</v>
      </c>
      <c r="CD237" s="211">
        <v>0</v>
      </c>
      <c r="CE237" s="211">
        <v>0</v>
      </c>
      <c r="CF237" s="211">
        <v>0</v>
      </c>
      <c r="CG237" s="211"/>
      <c r="CH237" s="211"/>
      <c r="CI237" s="211"/>
      <c r="CJ237" s="211"/>
      <c r="CK237" s="211"/>
      <c r="CL237" s="211"/>
      <c r="CM237" s="211"/>
      <c r="CN237" s="211"/>
      <c r="CO237" s="211"/>
      <c r="CP237" s="211"/>
      <c r="CQ237" s="151" t="str">
        <f t="shared" si="14"/>
        <v/>
      </c>
      <c r="CR237" s="147"/>
    </row>
    <row r="238" spans="1:96" x14ac:dyDescent="0.2">
      <c r="A238" s="229"/>
      <c r="B238" s="201">
        <f t="shared" si="15"/>
        <v>229</v>
      </c>
      <c r="C238" s="238" t="s">
        <v>700</v>
      </c>
      <c r="D238" s="212" t="s">
        <v>699</v>
      </c>
      <c r="F238" s="212" t="s">
        <v>9</v>
      </c>
      <c r="G238" s="214"/>
      <c r="H238" s="73"/>
      <c r="I238" s="230">
        <v>135.97028</v>
      </c>
      <c r="J238" s="215"/>
      <c r="K238" s="223"/>
      <c r="L238" s="223"/>
      <c r="M238" s="223"/>
      <c r="N238" s="223"/>
      <c r="O238" s="223"/>
      <c r="P238" s="73"/>
      <c r="Q238" s="215"/>
      <c r="R238" s="215"/>
      <c r="S238" s="215"/>
      <c r="T238" s="215"/>
      <c r="U238" s="215"/>
      <c r="V238" s="215"/>
      <c r="W238" s="215"/>
      <c r="X238" s="74"/>
      <c r="Y238" s="216">
        <v>0.41198355993677443</v>
      </c>
      <c r="Z238" s="216">
        <v>0.41565686266145813</v>
      </c>
      <c r="AA238" s="216">
        <v>0.17235957740176749</v>
      </c>
      <c r="AB238" s="150" t="str">
        <f t="shared" si="13"/>
        <v/>
      </c>
      <c r="AC238" s="217" t="s">
        <v>7</v>
      </c>
      <c r="AD238" s="217" t="s">
        <v>8</v>
      </c>
      <c r="AE238" s="74"/>
      <c r="AF238" s="219">
        <v>3.242592285606863E-4</v>
      </c>
      <c r="AG238" s="219">
        <v>0</v>
      </c>
      <c r="AH238" s="74"/>
      <c r="AI238" s="211">
        <v>1</v>
      </c>
      <c r="AJ238" s="211">
        <v>0</v>
      </c>
      <c r="AK238" s="211">
        <v>0</v>
      </c>
      <c r="AL238" s="211">
        <v>0</v>
      </c>
      <c r="AM238" s="211">
        <v>0</v>
      </c>
      <c r="AN238" s="211">
        <v>0</v>
      </c>
      <c r="AO238" s="211">
        <v>0</v>
      </c>
      <c r="AP238" s="211">
        <v>0</v>
      </c>
      <c r="AQ238" s="211">
        <v>0</v>
      </c>
      <c r="AR238" s="47"/>
      <c r="AS238" s="211">
        <v>0</v>
      </c>
      <c r="AT238" s="211">
        <v>0</v>
      </c>
      <c r="AU238" s="211">
        <v>0</v>
      </c>
      <c r="AV238" s="211">
        <v>0</v>
      </c>
      <c r="AW238" s="211">
        <v>0</v>
      </c>
      <c r="AX238" s="211">
        <v>0</v>
      </c>
      <c r="AY238" s="211">
        <v>0</v>
      </c>
      <c r="AZ238" s="211">
        <v>0</v>
      </c>
      <c r="BA238" s="211">
        <v>0</v>
      </c>
      <c r="BB238" s="211">
        <v>0</v>
      </c>
      <c r="BC238" s="211">
        <v>0</v>
      </c>
      <c r="BD238" s="211">
        <v>0</v>
      </c>
      <c r="BE238" s="211">
        <v>0</v>
      </c>
      <c r="BF238" s="211">
        <v>0.49285909693672858</v>
      </c>
      <c r="BG238" s="211">
        <v>0</v>
      </c>
      <c r="BH238" s="211">
        <v>0</v>
      </c>
      <c r="BI238" s="211">
        <v>0</v>
      </c>
      <c r="BJ238" s="211">
        <v>0</v>
      </c>
      <c r="BK238" s="211">
        <v>0</v>
      </c>
      <c r="BL238" s="211">
        <v>0</v>
      </c>
      <c r="BM238" s="211">
        <v>0</v>
      </c>
      <c r="BN238" s="211">
        <v>0</v>
      </c>
      <c r="BO238" s="211">
        <v>0</v>
      </c>
      <c r="BP238" s="211">
        <v>0</v>
      </c>
      <c r="BQ238" s="211">
        <v>0</v>
      </c>
      <c r="BR238" s="211">
        <v>0</v>
      </c>
      <c r="BS238" s="211">
        <v>0</v>
      </c>
      <c r="BT238" s="211">
        <v>0</v>
      </c>
      <c r="BU238" s="211">
        <v>0</v>
      </c>
      <c r="BV238" s="211">
        <v>0</v>
      </c>
      <c r="BW238" s="211">
        <v>0.50714090306327153</v>
      </c>
      <c r="BX238" s="211">
        <v>0</v>
      </c>
      <c r="BY238" s="211">
        <v>0</v>
      </c>
      <c r="BZ238" s="211">
        <v>0</v>
      </c>
      <c r="CA238" s="211">
        <v>0</v>
      </c>
      <c r="CB238" s="211">
        <v>0</v>
      </c>
      <c r="CC238" s="211">
        <v>0</v>
      </c>
      <c r="CD238" s="211">
        <v>0</v>
      </c>
      <c r="CE238" s="211">
        <v>0</v>
      </c>
      <c r="CF238" s="211">
        <v>0</v>
      </c>
      <c r="CG238" s="211"/>
      <c r="CH238" s="211"/>
      <c r="CI238" s="211"/>
      <c r="CJ238" s="211"/>
      <c r="CK238" s="211"/>
      <c r="CL238" s="211"/>
      <c r="CM238" s="211"/>
      <c r="CN238" s="211"/>
      <c r="CO238" s="211"/>
      <c r="CP238" s="211"/>
      <c r="CQ238" s="151" t="str">
        <f t="shared" si="14"/>
        <v/>
      </c>
      <c r="CR238" s="147"/>
    </row>
    <row r="239" spans="1:96" x14ac:dyDescent="0.2">
      <c r="A239" s="229"/>
      <c r="B239" s="201">
        <f t="shared" si="15"/>
        <v>230</v>
      </c>
      <c r="C239" s="238" t="s">
        <v>702</v>
      </c>
      <c r="D239" s="212" t="s">
        <v>701</v>
      </c>
      <c r="F239" s="212" t="s">
        <v>9</v>
      </c>
      <c r="G239" s="214"/>
      <c r="H239" s="73"/>
      <c r="I239" s="230">
        <v>1078.2976799999999</v>
      </c>
      <c r="J239" s="215"/>
      <c r="K239" s="223"/>
      <c r="L239" s="223"/>
      <c r="M239" s="223"/>
      <c r="N239" s="223"/>
      <c r="O239" s="223"/>
      <c r="P239" s="73"/>
      <c r="Q239" s="215"/>
      <c r="R239" s="215"/>
      <c r="S239" s="215"/>
      <c r="T239" s="215"/>
      <c r="U239" s="215"/>
      <c r="V239" s="215"/>
      <c r="W239" s="215"/>
      <c r="X239" s="74"/>
      <c r="Y239" s="216">
        <v>6.0020809837966092E-3</v>
      </c>
      <c r="Z239" s="216">
        <v>0</v>
      </c>
      <c r="AA239" s="216">
        <v>0.99399791901620338</v>
      </c>
      <c r="AB239" s="150" t="str">
        <f t="shared" si="13"/>
        <v/>
      </c>
      <c r="AC239" s="217" t="s">
        <v>7</v>
      </c>
      <c r="AD239" s="217" t="s">
        <v>8</v>
      </c>
      <c r="AE239" s="74"/>
      <c r="AF239" s="219">
        <v>4.9534252745075876E-5</v>
      </c>
      <c r="AG239" s="219">
        <v>0</v>
      </c>
      <c r="AH239" s="74"/>
      <c r="AI239" s="211">
        <v>1</v>
      </c>
      <c r="AJ239" s="211">
        <v>0</v>
      </c>
      <c r="AK239" s="211">
        <v>0</v>
      </c>
      <c r="AL239" s="211">
        <v>0</v>
      </c>
      <c r="AM239" s="211">
        <v>0</v>
      </c>
      <c r="AN239" s="211">
        <v>0</v>
      </c>
      <c r="AO239" s="211">
        <v>0</v>
      </c>
      <c r="AP239" s="211">
        <v>0</v>
      </c>
      <c r="AQ239" s="211">
        <v>0</v>
      </c>
      <c r="AR239" s="47"/>
      <c r="AS239" s="211">
        <v>0</v>
      </c>
      <c r="AT239" s="211">
        <v>0</v>
      </c>
      <c r="AU239" s="211">
        <v>0</v>
      </c>
      <c r="AV239" s="211">
        <v>0</v>
      </c>
      <c r="AW239" s="211">
        <v>0</v>
      </c>
      <c r="AX239" s="211">
        <v>0</v>
      </c>
      <c r="AY239" s="211">
        <v>0</v>
      </c>
      <c r="AZ239" s="211">
        <v>0</v>
      </c>
      <c r="BA239" s="211">
        <v>0</v>
      </c>
      <c r="BB239" s="211">
        <v>0</v>
      </c>
      <c r="BC239" s="211">
        <v>0</v>
      </c>
      <c r="BD239" s="211">
        <v>0</v>
      </c>
      <c r="BE239" s="211">
        <v>0.26618587669145077</v>
      </c>
      <c r="BF239" s="211">
        <v>0</v>
      </c>
      <c r="BG239" s="211">
        <v>0</v>
      </c>
      <c r="BH239" s="211">
        <v>0</v>
      </c>
      <c r="BI239" s="211">
        <v>0</v>
      </c>
      <c r="BJ239" s="211">
        <v>0</v>
      </c>
      <c r="BK239" s="211">
        <v>0</v>
      </c>
      <c r="BL239" s="211">
        <v>0</v>
      </c>
      <c r="BM239" s="211">
        <v>0</v>
      </c>
      <c r="BN239" s="211">
        <v>0</v>
      </c>
      <c r="BO239" s="211">
        <v>0</v>
      </c>
      <c r="BP239" s="211">
        <v>0</v>
      </c>
      <c r="BQ239" s="211">
        <v>0</v>
      </c>
      <c r="BR239" s="211">
        <v>0</v>
      </c>
      <c r="BS239" s="211">
        <v>0</v>
      </c>
      <c r="BT239" s="211">
        <v>0</v>
      </c>
      <c r="BU239" s="211">
        <v>0</v>
      </c>
      <c r="BV239" s="211">
        <v>0</v>
      </c>
      <c r="BW239" s="211">
        <v>0</v>
      </c>
      <c r="BX239" s="211">
        <v>0</v>
      </c>
      <c r="BY239" s="211">
        <v>0.518385714105142</v>
      </c>
      <c r="BZ239" s="211">
        <v>0</v>
      </c>
      <c r="CA239" s="211">
        <v>0.21542840920340739</v>
      </c>
      <c r="CB239" s="211">
        <v>0</v>
      </c>
      <c r="CC239" s="211">
        <v>0</v>
      </c>
      <c r="CD239" s="211">
        <v>0</v>
      </c>
      <c r="CE239" s="211">
        <v>0</v>
      </c>
      <c r="CF239" s="211">
        <v>0</v>
      </c>
      <c r="CG239" s="211"/>
      <c r="CH239" s="211"/>
      <c r="CI239" s="211"/>
      <c r="CJ239" s="211"/>
      <c r="CK239" s="211"/>
      <c r="CL239" s="211"/>
      <c r="CM239" s="211"/>
      <c r="CN239" s="211"/>
      <c r="CO239" s="211"/>
      <c r="CP239" s="211"/>
      <c r="CQ239" s="151" t="str">
        <f t="shared" si="14"/>
        <v/>
      </c>
      <c r="CR239" s="147"/>
    </row>
    <row r="240" spans="1:96" x14ac:dyDescent="0.2">
      <c r="A240" s="229"/>
      <c r="B240" s="201">
        <f t="shared" si="15"/>
        <v>231</v>
      </c>
      <c r="C240" s="238" t="s">
        <v>703</v>
      </c>
      <c r="D240" s="212" t="s">
        <v>280</v>
      </c>
      <c r="F240" s="212" t="s">
        <v>9</v>
      </c>
      <c r="G240" s="214"/>
      <c r="H240" s="73"/>
      <c r="I240" s="230">
        <v>1524.6835200000003</v>
      </c>
      <c r="J240" s="215"/>
      <c r="K240" s="223"/>
      <c r="L240" s="223"/>
      <c r="M240" s="223"/>
      <c r="N240" s="223"/>
      <c r="O240" s="223"/>
      <c r="P240" s="73"/>
      <c r="Q240" s="215"/>
      <c r="R240" s="215"/>
      <c r="S240" s="215"/>
      <c r="T240" s="215"/>
      <c r="U240" s="215"/>
      <c r="V240" s="215"/>
      <c r="W240" s="215"/>
      <c r="X240" s="74"/>
      <c r="Y240" s="216">
        <v>7.2010898366632825E-2</v>
      </c>
      <c r="Z240" s="216">
        <v>0.83580423299912099</v>
      </c>
      <c r="AA240" s="216">
        <v>9.2184868634246131E-2</v>
      </c>
      <c r="AB240" s="150" t="str">
        <f t="shared" si="13"/>
        <v/>
      </c>
      <c r="AC240" s="217" t="s">
        <v>7</v>
      </c>
      <c r="AD240" s="217" t="s">
        <v>8</v>
      </c>
      <c r="AE240" s="74"/>
      <c r="AF240" s="219">
        <v>5.6345905496820402E-4</v>
      </c>
      <c r="AG240" s="219">
        <v>0</v>
      </c>
      <c r="AH240" s="74"/>
      <c r="AI240" s="211">
        <v>1</v>
      </c>
      <c r="AJ240" s="211">
        <v>0</v>
      </c>
      <c r="AK240" s="211">
        <v>0</v>
      </c>
      <c r="AL240" s="211">
        <v>0</v>
      </c>
      <c r="AM240" s="211">
        <v>0</v>
      </c>
      <c r="AN240" s="211">
        <v>0</v>
      </c>
      <c r="AO240" s="211">
        <v>0</v>
      </c>
      <c r="AP240" s="211">
        <v>0</v>
      </c>
      <c r="AQ240" s="211">
        <v>0</v>
      </c>
      <c r="AR240" s="47"/>
      <c r="AS240" s="211">
        <v>0</v>
      </c>
      <c r="AT240" s="211">
        <v>0</v>
      </c>
      <c r="AU240" s="211">
        <v>0.14984833269879505</v>
      </c>
      <c r="AV240" s="211">
        <v>0</v>
      </c>
      <c r="AW240" s="211">
        <v>0</v>
      </c>
      <c r="AX240" s="211">
        <v>0</v>
      </c>
      <c r="AY240" s="211">
        <v>0</v>
      </c>
      <c r="AZ240" s="211">
        <v>0</v>
      </c>
      <c r="BA240" s="211">
        <v>0</v>
      </c>
      <c r="BB240" s="211">
        <v>0</v>
      </c>
      <c r="BC240" s="211">
        <v>0</v>
      </c>
      <c r="BD240" s="211">
        <v>0</v>
      </c>
      <c r="BE240" s="211">
        <v>0.60150108323890306</v>
      </c>
      <c r="BF240" s="211">
        <v>0</v>
      </c>
      <c r="BG240" s="211">
        <v>0</v>
      </c>
      <c r="BH240" s="211">
        <v>0</v>
      </c>
      <c r="BI240" s="211">
        <v>0</v>
      </c>
      <c r="BJ240" s="211">
        <v>0</v>
      </c>
      <c r="BK240" s="211">
        <v>0</v>
      </c>
      <c r="BL240" s="211">
        <v>0</v>
      </c>
      <c r="BM240" s="211">
        <v>0</v>
      </c>
      <c r="BN240" s="211">
        <v>0</v>
      </c>
      <c r="BO240" s="211">
        <v>0</v>
      </c>
      <c r="BP240" s="211">
        <v>0</v>
      </c>
      <c r="BQ240" s="211">
        <v>0</v>
      </c>
      <c r="BR240" s="211">
        <v>0.10959649567342074</v>
      </c>
      <c r="BS240" s="211">
        <v>0</v>
      </c>
      <c r="BT240" s="211">
        <v>0</v>
      </c>
      <c r="BU240" s="211">
        <v>0</v>
      </c>
      <c r="BV240" s="211">
        <v>0</v>
      </c>
      <c r="BW240" s="211">
        <v>0</v>
      </c>
      <c r="BX240" s="211">
        <v>0</v>
      </c>
      <c r="BY240" s="211">
        <v>0</v>
      </c>
      <c r="BZ240" s="211">
        <v>0</v>
      </c>
      <c r="CA240" s="211">
        <v>0.13905408838888117</v>
      </c>
      <c r="CB240" s="211">
        <v>0</v>
      </c>
      <c r="CC240" s="211">
        <v>0</v>
      </c>
      <c r="CD240" s="211">
        <v>0</v>
      </c>
      <c r="CE240" s="211">
        <v>0</v>
      </c>
      <c r="CF240" s="211">
        <v>0</v>
      </c>
      <c r="CG240" s="211"/>
      <c r="CH240" s="211"/>
      <c r="CI240" s="211"/>
      <c r="CJ240" s="211"/>
      <c r="CK240" s="211"/>
      <c r="CL240" s="211"/>
      <c r="CM240" s="211"/>
      <c r="CN240" s="211"/>
      <c r="CO240" s="211"/>
      <c r="CP240" s="211"/>
      <c r="CQ240" s="151" t="str">
        <f t="shared" si="14"/>
        <v/>
      </c>
      <c r="CR240" s="147"/>
    </row>
    <row r="241" spans="1:96" x14ac:dyDescent="0.2">
      <c r="A241" s="229"/>
      <c r="B241" s="201">
        <f t="shared" si="15"/>
        <v>232</v>
      </c>
      <c r="C241" s="238" t="s">
        <v>705</v>
      </c>
      <c r="D241" s="212" t="s">
        <v>704</v>
      </c>
      <c r="F241" s="212" t="s">
        <v>9</v>
      </c>
      <c r="G241" s="214"/>
      <c r="H241" s="73"/>
      <c r="I241" s="230">
        <v>4.8406000000000002</v>
      </c>
      <c r="J241" s="215"/>
      <c r="K241" s="223"/>
      <c r="L241" s="223"/>
      <c r="M241" s="223"/>
      <c r="N241" s="223"/>
      <c r="O241" s="223"/>
      <c r="P241" s="73"/>
      <c r="Q241" s="215"/>
      <c r="R241" s="215"/>
      <c r="S241" s="215"/>
      <c r="T241" s="215"/>
      <c r="U241" s="215"/>
      <c r="V241" s="215"/>
      <c r="W241" s="215"/>
      <c r="X241" s="74"/>
      <c r="Y241" s="216">
        <v>0.94215593108292361</v>
      </c>
      <c r="Z241" s="216">
        <v>5.7844068917076392E-2</v>
      </c>
      <c r="AA241" s="216">
        <v>0</v>
      </c>
      <c r="AB241" s="150" t="str">
        <f t="shared" si="13"/>
        <v/>
      </c>
      <c r="AC241" s="217" t="s">
        <v>7</v>
      </c>
      <c r="AD241" s="217" t="s">
        <v>8</v>
      </c>
      <c r="AE241" s="74"/>
      <c r="AF241" s="219">
        <v>1.9194698973907999E-5</v>
      </c>
      <c r="AG241" s="219">
        <v>0</v>
      </c>
      <c r="AH241" s="74"/>
      <c r="AI241" s="211">
        <v>1</v>
      </c>
      <c r="AJ241" s="211">
        <v>0</v>
      </c>
      <c r="AK241" s="211">
        <v>0</v>
      </c>
      <c r="AL241" s="211">
        <v>0</v>
      </c>
      <c r="AM241" s="211">
        <v>0</v>
      </c>
      <c r="AN241" s="211">
        <v>0</v>
      </c>
      <c r="AO241" s="211">
        <v>0</v>
      </c>
      <c r="AP241" s="211">
        <v>0</v>
      </c>
      <c r="AQ241" s="211">
        <v>0</v>
      </c>
      <c r="AR241" s="47"/>
      <c r="AS241" s="211">
        <v>0</v>
      </c>
      <c r="AT241" s="211">
        <v>0</v>
      </c>
      <c r="AU241" s="211">
        <v>0</v>
      </c>
      <c r="AV241" s="211">
        <v>0</v>
      </c>
      <c r="AW241" s="211">
        <v>0</v>
      </c>
      <c r="AX241" s="211">
        <v>0</v>
      </c>
      <c r="AY241" s="211">
        <v>0</v>
      </c>
      <c r="AZ241" s="211">
        <v>0</v>
      </c>
      <c r="BA241" s="211">
        <v>0</v>
      </c>
      <c r="BB241" s="211">
        <v>0</v>
      </c>
      <c r="BC241" s="211">
        <v>0</v>
      </c>
      <c r="BD241" s="211">
        <v>0</v>
      </c>
      <c r="BE241" s="211">
        <v>0.86609037305622438</v>
      </c>
      <c r="BF241" s="211">
        <v>0</v>
      </c>
      <c r="BG241" s="211">
        <v>0</v>
      </c>
      <c r="BH241" s="211">
        <v>0</v>
      </c>
      <c r="BI241" s="211">
        <v>0</v>
      </c>
      <c r="BJ241" s="211">
        <v>0</v>
      </c>
      <c r="BK241" s="211">
        <v>0</v>
      </c>
      <c r="BL241" s="211">
        <v>0</v>
      </c>
      <c r="BM241" s="211">
        <v>0</v>
      </c>
      <c r="BN241" s="211">
        <v>0</v>
      </c>
      <c r="BO241" s="211">
        <v>0</v>
      </c>
      <c r="BP241" s="211">
        <v>0</v>
      </c>
      <c r="BQ241" s="211">
        <v>0</v>
      </c>
      <c r="BR241" s="211">
        <v>0.13390962694377562</v>
      </c>
      <c r="BS241" s="211">
        <v>0</v>
      </c>
      <c r="BT241" s="211">
        <v>0</v>
      </c>
      <c r="BU241" s="211">
        <v>0</v>
      </c>
      <c r="BV241" s="211">
        <v>0</v>
      </c>
      <c r="BW241" s="211">
        <v>0</v>
      </c>
      <c r="BX241" s="211">
        <v>0</v>
      </c>
      <c r="BY241" s="211">
        <v>0</v>
      </c>
      <c r="BZ241" s="211">
        <v>0</v>
      </c>
      <c r="CA241" s="211">
        <v>0</v>
      </c>
      <c r="CB241" s="211">
        <v>0</v>
      </c>
      <c r="CC241" s="211">
        <v>0</v>
      </c>
      <c r="CD241" s="211">
        <v>0</v>
      </c>
      <c r="CE241" s="211">
        <v>0</v>
      </c>
      <c r="CF241" s="211">
        <v>0</v>
      </c>
      <c r="CG241" s="211"/>
      <c r="CH241" s="211"/>
      <c r="CI241" s="211"/>
      <c r="CJ241" s="211"/>
      <c r="CK241" s="211"/>
      <c r="CL241" s="211"/>
      <c r="CM241" s="211"/>
      <c r="CN241" s="211"/>
      <c r="CO241" s="211"/>
      <c r="CP241" s="211"/>
      <c r="CQ241" s="151" t="str">
        <f t="shared" si="14"/>
        <v/>
      </c>
      <c r="CR241" s="147"/>
    </row>
    <row r="242" spans="1:96" x14ac:dyDescent="0.2">
      <c r="A242" s="229"/>
      <c r="B242" s="201">
        <f t="shared" si="15"/>
        <v>233</v>
      </c>
      <c r="C242" s="238" t="s">
        <v>707</v>
      </c>
      <c r="D242" s="212" t="s">
        <v>706</v>
      </c>
      <c r="F242" s="212" t="s">
        <v>9</v>
      </c>
      <c r="G242" s="214"/>
      <c r="H242" s="73"/>
      <c r="I242" s="230">
        <v>5887.4226699999999</v>
      </c>
      <c r="J242" s="215"/>
      <c r="K242" s="223"/>
      <c r="L242" s="223"/>
      <c r="M242" s="223"/>
      <c r="N242" s="223"/>
      <c r="O242" s="223"/>
      <c r="P242" s="73"/>
      <c r="Q242" s="215"/>
      <c r="R242" s="215"/>
      <c r="S242" s="215"/>
      <c r="T242" s="215"/>
      <c r="U242" s="215"/>
      <c r="V242" s="215"/>
      <c r="W242" s="215"/>
      <c r="X242" s="74"/>
      <c r="Y242" s="216">
        <v>0.35795629227347459</v>
      </c>
      <c r="Z242" s="216">
        <v>0.15128696374028128</v>
      </c>
      <c r="AA242" s="216">
        <v>0.49075674398624414</v>
      </c>
      <c r="AB242" s="150" t="str">
        <f t="shared" si="13"/>
        <v/>
      </c>
      <c r="AC242" s="217" t="s">
        <v>7</v>
      </c>
      <c r="AD242" s="217" t="s">
        <v>8</v>
      </c>
      <c r="AE242" s="74"/>
      <c r="AF242" s="219">
        <v>1.2579992433066256E-2</v>
      </c>
      <c r="AG242" s="219">
        <v>0</v>
      </c>
      <c r="AH242" s="74"/>
      <c r="AI242" s="211">
        <v>1</v>
      </c>
      <c r="AJ242" s="211">
        <v>0</v>
      </c>
      <c r="AK242" s="211">
        <v>0</v>
      </c>
      <c r="AL242" s="211">
        <v>0</v>
      </c>
      <c r="AM242" s="211">
        <v>0</v>
      </c>
      <c r="AN242" s="211">
        <v>0</v>
      </c>
      <c r="AO242" s="211">
        <v>0</v>
      </c>
      <c r="AP242" s="211">
        <v>0</v>
      </c>
      <c r="AQ242" s="211">
        <v>0</v>
      </c>
      <c r="AR242" s="47"/>
      <c r="AS242" s="211">
        <v>2.1506399856716481E-2</v>
      </c>
      <c r="AT242" s="211">
        <v>0</v>
      </c>
      <c r="AU242" s="211">
        <v>0.27438112819877669</v>
      </c>
      <c r="AV242" s="211">
        <v>0</v>
      </c>
      <c r="AW242" s="211">
        <v>0</v>
      </c>
      <c r="AX242" s="211">
        <v>0</v>
      </c>
      <c r="AY242" s="211">
        <v>0</v>
      </c>
      <c r="AZ242" s="211">
        <v>0</v>
      </c>
      <c r="BA242" s="211">
        <v>0</v>
      </c>
      <c r="BB242" s="211">
        <v>0</v>
      </c>
      <c r="BC242" s="211">
        <v>0</v>
      </c>
      <c r="BD242" s="211">
        <v>0</v>
      </c>
      <c r="BE242" s="211">
        <v>0.51709711811810022</v>
      </c>
      <c r="BF242" s="211">
        <v>0</v>
      </c>
      <c r="BG242" s="211">
        <v>4.7904422029012031E-2</v>
      </c>
      <c r="BH242" s="211">
        <v>0</v>
      </c>
      <c r="BI242" s="211">
        <v>0</v>
      </c>
      <c r="BJ242" s="211">
        <v>0</v>
      </c>
      <c r="BK242" s="211">
        <v>0</v>
      </c>
      <c r="BL242" s="211">
        <v>0</v>
      </c>
      <c r="BM242" s="211">
        <v>0</v>
      </c>
      <c r="BN242" s="211">
        <v>0</v>
      </c>
      <c r="BO242" s="211">
        <v>0</v>
      </c>
      <c r="BP242" s="211">
        <v>1.0771973521868943E-2</v>
      </c>
      <c r="BQ242" s="211">
        <v>0</v>
      </c>
      <c r="BR242" s="211">
        <v>0</v>
      </c>
      <c r="BS242" s="211">
        <v>0</v>
      </c>
      <c r="BT242" s="211">
        <v>0</v>
      </c>
      <c r="BU242" s="211">
        <v>0</v>
      </c>
      <c r="BV242" s="211">
        <v>0</v>
      </c>
      <c r="BW242" s="211">
        <v>0</v>
      </c>
      <c r="BX242" s="211">
        <v>0</v>
      </c>
      <c r="BY242" s="211">
        <v>5.2884908075669666E-2</v>
      </c>
      <c r="BZ242" s="211">
        <v>3.0902807760286315E-3</v>
      </c>
      <c r="CA242" s="211">
        <v>7.2363769423827426E-2</v>
      </c>
      <c r="CB242" s="211">
        <v>0</v>
      </c>
      <c r="CC242" s="211">
        <v>0</v>
      </c>
      <c r="CD242" s="211">
        <v>0</v>
      </c>
      <c r="CE242" s="211">
        <v>0</v>
      </c>
      <c r="CF242" s="211">
        <v>0</v>
      </c>
      <c r="CG242" s="211"/>
      <c r="CH242" s="211"/>
      <c r="CI242" s="211"/>
      <c r="CJ242" s="211"/>
      <c r="CK242" s="211"/>
      <c r="CL242" s="211"/>
      <c r="CM242" s="211"/>
      <c r="CN242" s="211"/>
      <c r="CO242" s="211"/>
      <c r="CP242" s="211"/>
      <c r="CQ242" s="151" t="str">
        <f t="shared" si="14"/>
        <v/>
      </c>
      <c r="CR242" s="147"/>
    </row>
    <row r="243" spans="1:96" x14ac:dyDescent="0.2">
      <c r="A243" s="229"/>
      <c r="B243" s="201">
        <f t="shared" si="15"/>
        <v>234</v>
      </c>
      <c r="C243" s="238" t="s">
        <v>708</v>
      </c>
      <c r="D243" s="212" t="s">
        <v>281</v>
      </c>
      <c r="F243" s="212" t="s">
        <v>9</v>
      </c>
      <c r="G243" s="214"/>
      <c r="H243" s="73"/>
      <c r="I243" s="230">
        <v>1719.8363700000002</v>
      </c>
      <c r="J243" s="215"/>
      <c r="K243" s="223"/>
      <c r="L243" s="223"/>
      <c r="M243" s="223"/>
      <c r="N243" s="223"/>
      <c r="O243" s="223"/>
      <c r="P243" s="73"/>
      <c r="Q243" s="215"/>
      <c r="R243" s="215"/>
      <c r="S243" s="215"/>
      <c r="T243" s="215"/>
      <c r="U243" s="215"/>
      <c r="V243" s="215"/>
      <c r="W243" s="215"/>
      <c r="X243" s="74"/>
      <c r="Y243" s="216">
        <v>0.7012314840161219</v>
      </c>
      <c r="Z243" s="216">
        <v>9.3154664475434926E-2</v>
      </c>
      <c r="AA243" s="216">
        <v>0.20561385150844319</v>
      </c>
      <c r="AB243" s="150" t="str">
        <f t="shared" si="13"/>
        <v/>
      </c>
      <c r="AC243" s="217" t="s">
        <v>7</v>
      </c>
      <c r="AD243" s="217" t="s">
        <v>8</v>
      </c>
      <c r="AE243" s="74"/>
      <c r="AF243" s="219">
        <v>1.1466276338540049E-2</v>
      </c>
      <c r="AG243" s="219">
        <v>0</v>
      </c>
      <c r="AH243" s="74"/>
      <c r="AI243" s="211">
        <v>1</v>
      </c>
      <c r="AJ243" s="211">
        <v>0</v>
      </c>
      <c r="AK243" s="211">
        <v>0</v>
      </c>
      <c r="AL243" s="211">
        <v>0</v>
      </c>
      <c r="AM243" s="211">
        <v>0</v>
      </c>
      <c r="AN243" s="211">
        <v>0</v>
      </c>
      <c r="AO243" s="211">
        <v>0</v>
      </c>
      <c r="AP243" s="211">
        <v>0</v>
      </c>
      <c r="AQ243" s="211">
        <v>0</v>
      </c>
      <c r="AR243" s="47"/>
      <c r="AS243" s="211">
        <v>0</v>
      </c>
      <c r="AT243" s="211">
        <v>0</v>
      </c>
      <c r="AU243" s="211">
        <v>2.2376891008311587E-2</v>
      </c>
      <c r="AV243" s="211">
        <v>0</v>
      </c>
      <c r="AW243" s="211">
        <v>0.97446191075018329</v>
      </c>
      <c r="AX243" s="211">
        <v>0</v>
      </c>
      <c r="AY243" s="211">
        <v>0</v>
      </c>
      <c r="AZ243" s="211">
        <v>0</v>
      </c>
      <c r="BA243" s="211">
        <v>0</v>
      </c>
      <c r="BB243" s="211">
        <v>0</v>
      </c>
      <c r="BC243" s="211">
        <v>0</v>
      </c>
      <c r="BD243" s="211">
        <v>0</v>
      </c>
      <c r="BE243" s="211">
        <v>2.5975876473982645E-3</v>
      </c>
      <c r="BF243" s="211">
        <v>0</v>
      </c>
      <c r="BG243" s="211">
        <v>5.6361059410687804E-4</v>
      </c>
      <c r="BH243" s="211">
        <v>0</v>
      </c>
      <c r="BI243" s="211">
        <v>0</v>
      </c>
      <c r="BJ243" s="211">
        <v>0</v>
      </c>
      <c r="BK243" s="211">
        <v>0</v>
      </c>
      <c r="BL243" s="211">
        <v>0</v>
      </c>
      <c r="BM243" s="211">
        <v>0</v>
      </c>
      <c r="BN243" s="211">
        <v>0</v>
      </c>
      <c r="BO243" s="211">
        <v>0</v>
      </c>
      <c r="BP243" s="211">
        <v>0</v>
      </c>
      <c r="BQ243" s="211">
        <v>0</v>
      </c>
      <c r="BR243" s="211">
        <v>0</v>
      </c>
      <c r="BS243" s="211">
        <v>0</v>
      </c>
      <c r="BT243" s="211">
        <v>0</v>
      </c>
      <c r="BU243" s="211">
        <v>0</v>
      </c>
      <c r="BV243" s="211">
        <v>0</v>
      </c>
      <c r="BW243" s="211">
        <v>0</v>
      </c>
      <c r="BX243" s="211">
        <v>0</v>
      </c>
      <c r="BY243" s="211">
        <v>0</v>
      </c>
      <c r="BZ243" s="211">
        <v>0</v>
      </c>
      <c r="CA243" s="211">
        <v>0</v>
      </c>
      <c r="CB243" s="211">
        <v>0</v>
      </c>
      <c r="CC243" s="211">
        <v>0</v>
      </c>
      <c r="CD243" s="211">
        <v>0</v>
      </c>
      <c r="CE243" s="211">
        <v>0</v>
      </c>
      <c r="CF243" s="211">
        <v>0</v>
      </c>
      <c r="CG243" s="211"/>
      <c r="CH243" s="211"/>
      <c r="CI243" s="211"/>
      <c r="CJ243" s="211"/>
      <c r="CK243" s="211"/>
      <c r="CL243" s="211"/>
      <c r="CM243" s="211"/>
      <c r="CN243" s="211"/>
      <c r="CO243" s="211"/>
      <c r="CP243" s="211"/>
      <c r="CQ243" s="151" t="str">
        <f t="shared" si="14"/>
        <v/>
      </c>
      <c r="CR243" s="147"/>
    </row>
    <row r="244" spans="1:96" x14ac:dyDescent="0.2">
      <c r="A244" s="229"/>
      <c r="B244" s="201">
        <f t="shared" si="15"/>
        <v>235</v>
      </c>
      <c r="C244" s="238" t="s">
        <v>709</v>
      </c>
      <c r="D244" s="212" t="s">
        <v>282</v>
      </c>
      <c r="F244" s="212" t="s">
        <v>9</v>
      </c>
      <c r="G244" s="214"/>
      <c r="H244" s="73"/>
      <c r="I244" s="230">
        <v>40688.850169999998</v>
      </c>
      <c r="J244" s="215"/>
      <c r="K244" s="223"/>
      <c r="L244" s="223"/>
      <c r="M244" s="223"/>
      <c r="N244" s="223"/>
      <c r="O244" s="223"/>
      <c r="P244" s="73"/>
      <c r="Q244" s="215"/>
      <c r="R244" s="215"/>
      <c r="S244" s="215"/>
      <c r="T244" s="215"/>
      <c r="U244" s="215"/>
      <c r="V244" s="215"/>
      <c r="W244" s="215"/>
      <c r="X244" s="74"/>
      <c r="Y244" s="216">
        <v>0.30275484017198023</v>
      </c>
      <c r="Z244" s="216">
        <v>0.62844379831734132</v>
      </c>
      <c r="AA244" s="216">
        <v>6.8801361510678435E-2</v>
      </c>
      <c r="AB244" s="150" t="str">
        <f t="shared" si="13"/>
        <v/>
      </c>
      <c r="AC244" s="217" t="s">
        <v>7</v>
      </c>
      <c r="AD244" s="217" t="s">
        <v>8</v>
      </c>
      <c r="AE244" s="74"/>
      <c r="AF244" s="219">
        <v>8.8185508699516676E-2</v>
      </c>
      <c r="AG244" s="219">
        <v>0</v>
      </c>
      <c r="AH244" s="74"/>
      <c r="AI244" s="211">
        <v>1</v>
      </c>
      <c r="AJ244" s="211">
        <v>0</v>
      </c>
      <c r="AK244" s="211">
        <v>0</v>
      </c>
      <c r="AL244" s="211">
        <v>0</v>
      </c>
      <c r="AM244" s="211">
        <v>0</v>
      </c>
      <c r="AN244" s="211">
        <v>0</v>
      </c>
      <c r="AO244" s="211">
        <v>0</v>
      </c>
      <c r="AP244" s="211">
        <v>0</v>
      </c>
      <c r="AQ244" s="211">
        <v>0</v>
      </c>
      <c r="AR244" s="47"/>
      <c r="AS244" s="211">
        <v>0</v>
      </c>
      <c r="AT244" s="211">
        <v>0</v>
      </c>
      <c r="AU244" s="211">
        <v>0</v>
      </c>
      <c r="AV244" s="211">
        <v>0</v>
      </c>
      <c r="AW244" s="211">
        <v>8.3144815528097729E-2</v>
      </c>
      <c r="AX244" s="211">
        <v>0</v>
      </c>
      <c r="AY244" s="211">
        <v>0</v>
      </c>
      <c r="AZ244" s="211">
        <v>0</v>
      </c>
      <c r="BA244" s="211">
        <v>0</v>
      </c>
      <c r="BB244" s="211">
        <v>0.91685518447190217</v>
      </c>
      <c r="BC244" s="211">
        <v>0</v>
      </c>
      <c r="BD244" s="211">
        <v>0</v>
      </c>
      <c r="BE244" s="211">
        <v>0</v>
      </c>
      <c r="BF244" s="211">
        <v>0</v>
      </c>
      <c r="BG244" s="211">
        <v>0</v>
      </c>
      <c r="BH244" s="211">
        <v>0</v>
      </c>
      <c r="BI244" s="211">
        <v>0</v>
      </c>
      <c r="BJ244" s="211">
        <v>0</v>
      </c>
      <c r="BK244" s="211">
        <v>0</v>
      </c>
      <c r="BL244" s="211">
        <v>0</v>
      </c>
      <c r="BM244" s="211">
        <v>0</v>
      </c>
      <c r="BN244" s="211">
        <v>0</v>
      </c>
      <c r="BO244" s="211">
        <v>0</v>
      </c>
      <c r="BP244" s="211">
        <v>0</v>
      </c>
      <c r="BQ244" s="211">
        <v>0</v>
      </c>
      <c r="BR244" s="211">
        <v>0</v>
      </c>
      <c r="BS244" s="211">
        <v>0</v>
      </c>
      <c r="BT244" s="211">
        <v>0</v>
      </c>
      <c r="BU244" s="211">
        <v>0</v>
      </c>
      <c r="BV244" s="211">
        <v>0</v>
      </c>
      <c r="BW244" s="211">
        <v>0</v>
      </c>
      <c r="BX244" s="211">
        <v>0</v>
      </c>
      <c r="BY244" s="211">
        <v>0</v>
      </c>
      <c r="BZ244" s="211">
        <v>0</v>
      </c>
      <c r="CA244" s="211">
        <v>0</v>
      </c>
      <c r="CB244" s="211">
        <v>0</v>
      </c>
      <c r="CC244" s="211">
        <v>0</v>
      </c>
      <c r="CD244" s="211">
        <v>0</v>
      </c>
      <c r="CE244" s="211">
        <v>0</v>
      </c>
      <c r="CF244" s="211">
        <v>0</v>
      </c>
      <c r="CG244" s="211"/>
      <c r="CH244" s="211"/>
      <c r="CI244" s="211"/>
      <c r="CJ244" s="211"/>
      <c r="CK244" s="211"/>
      <c r="CL244" s="211"/>
      <c r="CM244" s="211"/>
      <c r="CN244" s="211"/>
      <c r="CO244" s="211"/>
      <c r="CP244" s="211"/>
      <c r="CQ244" s="151" t="str">
        <f t="shared" si="14"/>
        <v/>
      </c>
      <c r="CR244" s="147"/>
    </row>
    <row r="245" spans="1:96" x14ac:dyDescent="0.2">
      <c r="A245" s="229"/>
      <c r="B245" s="201">
        <f t="shared" si="15"/>
        <v>236</v>
      </c>
      <c r="C245" s="238" t="s">
        <v>330</v>
      </c>
      <c r="D245" s="212" t="s">
        <v>283</v>
      </c>
      <c r="F245" s="212" t="s">
        <v>9</v>
      </c>
      <c r="G245" s="214"/>
      <c r="H245" s="73"/>
      <c r="I245" s="230">
        <v>25840.388559999999</v>
      </c>
      <c r="J245" s="215"/>
      <c r="K245" s="223"/>
      <c r="L245" s="223"/>
      <c r="M245" s="223"/>
      <c r="N245" s="223"/>
      <c r="O245" s="223"/>
      <c r="P245" s="73"/>
      <c r="Q245" s="215"/>
      <c r="R245" s="215"/>
      <c r="S245" s="215"/>
      <c r="T245" s="215"/>
      <c r="U245" s="215"/>
      <c r="V245" s="215"/>
      <c r="W245" s="215"/>
      <c r="X245" s="74"/>
      <c r="Y245" s="216">
        <v>0.15006285416321155</v>
      </c>
      <c r="Z245" s="216">
        <v>0.77360326001227897</v>
      </c>
      <c r="AA245" s="216">
        <v>7.6333885824509451E-2</v>
      </c>
      <c r="AB245" s="150" t="str">
        <f t="shared" si="13"/>
        <v/>
      </c>
      <c r="AC245" s="217" t="s">
        <v>7</v>
      </c>
      <c r="AD245" s="217" t="s">
        <v>8</v>
      </c>
      <c r="AE245" s="74"/>
      <c r="AF245" s="219">
        <v>2.782099645484316E-2</v>
      </c>
      <c r="AG245" s="219">
        <v>0</v>
      </c>
      <c r="AH245" s="74"/>
      <c r="AI245" s="211">
        <v>1</v>
      </c>
      <c r="AJ245" s="211">
        <v>0</v>
      </c>
      <c r="AK245" s="211">
        <v>0</v>
      </c>
      <c r="AL245" s="211">
        <v>0</v>
      </c>
      <c r="AM245" s="211">
        <v>0</v>
      </c>
      <c r="AN245" s="211">
        <v>0</v>
      </c>
      <c r="AO245" s="211">
        <v>0</v>
      </c>
      <c r="AP245" s="211">
        <v>0</v>
      </c>
      <c r="AQ245" s="211">
        <v>0</v>
      </c>
      <c r="AR245" s="47"/>
      <c r="AS245" s="211">
        <v>0</v>
      </c>
      <c r="AT245" s="211">
        <v>0</v>
      </c>
      <c r="AU245" s="211">
        <v>0</v>
      </c>
      <c r="AV245" s="211">
        <v>0</v>
      </c>
      <c r="AW245" s="211">
        <v>0</v>
      </c>
      <c r="AX245" s="211">
        <v>0</v>
      </c>
      <c r="AY245" s="211">
        <v>0</v>
      </c>
      <c r="AZ245" s="211">
        <v>0</v>
      </c>
      <c r="BA245" s="211">
        <v>0</v>
      </c>
      <c r="BB245" s="211">
        <v>1</v>
      </c>
      <c r="BC245" s="211">
        <v>0</v>
      </c>
      <c r="BD245" s="211">
        <v>0</v>
      </c>
      <c r="BE245" s="211">
        <v>0</v>
      </c>
      <c r="BF245" s="211">
        <v>0</v>
      </c>
      <c r="BG245" s="211">
        <v>0</v>
      </c>
      <c r="BH245" s="211">
        <v>0</v>
      </c>
      <c r="BI245" s="211">
        <v>0</v>
      </c>
      <c r="BJ245" s="211">
        <v>0</v>
      </c>
      <c r="BK245" s="211">
        <v>0</v>
      </c>
      <c r="BL245" s="211">
        <v>0</v>
      </c>
      <c r="BM245" s="211">
        <v>0</v>
      </c>
      <c r="BN245" s="211">
        <v>0</v>
      </c>
      <c r="BO245" s="211">
        <v>0</v>
      </c>
      <c r="BP245" s="211">
        <v>0</v>
      </c>
      <c r="BQ245" s="211">
        <v>0</v>
      </c>
      <c r="BR245" s="211">
        <v>0</v>
      </c>
      <c r="BS245" s="211">
        <v>0</v>
      </c>
      <c r="BT245" s="211">
        <v>0</v>
      </c>
      <c r="BU245" s="211">
        <v>0</v>
      </c>
      <c r="BV245" s="211">
        <v>0</v>
      </c>
      <c r="BW245" s="211">
        <v>0</v>
      </c>
      <c r="BX245" s="211">
        <v>0</v>
      </c>
      <c r="BY245" s="211">
        <v>0</v>
      </c>
      <c r="BZ245" s="211">
        <v>0</v>
      </c>
      <c r="CA245" s="211">
        <v>0</v>
      </c>
      <c r="CB245" s="211">
        <v>0</v>
      </c>
      <c r="CC245" s="211">
        <v>0</v>
      </c>
      <c r="CD245" s="211">
        <v>0</v>
      </c>
      <c r="CE245" s="211">
        <v>0</v>
      </c>
      <c r="CF245" s="211">
        <v>0</v>
      </c>
      <c r="CG245" s="211"/>
      <c r="CH245" s="211"/>
      <c r="CI245" s="211"/>
      <c r="CJ245" s="211"/>
      <c r="CK245" s="211"/>
      <c r="CL245" s="211"/>
      <c r="CM245" s="211"/>
      <c r="CN245" s="211"/>
      <c r="CO245" s="211"/>
      <c r="CP245" s="211"/>
      <c r="CQ245" s="151" t="str">
        <f t="shared" si="14"/>
        <v/>
      </c>
      <c r="CR245" s="147"/>
    </row>
    <row r="246" spans="1:96" x14ac:dyDescent="0.2">
      <c r="A246" s="229"/>
      <c r="B246" s="201">
        <f t="shared" si="15"/>
        <v>237</v>
      </c>
      <c r="C246" s="238" t="s">
        <v>710</v>
      </c>
      <c r="D246" s="212" t="s">
        <v>284</v>
      </c>
      <c r="F246" s="212" t="s">
        <v>9</v>
      </c>
      <c r="G246" s="214"/>
      <c r="H246" s="73"/>
      <c r="I246" s="230">
        <v>33011.474239999996</v>
      </c>
      <c r="J246" s="215"/>
      <c r="K246" s="223"/>
      <c r="L246" s="223"/>
      <c r="M246" s="223"/>
      <c r="N246" s="223"/>
      <c r="O246" s="223"/>
      <c r="P246" s="73"/>
      <c r="Q246" s="215"/>
      <c r="R246" s="215"/>
      <c r="S246" s="215"/>
      <c r="T246" s="215"/>
      <c r="U246" s="215"/>
      <c r="V246" s="215"/>
      <c r="W246" s="215"/>
      <c r="X246" s="74"/>
      <c r="Y246" s="216">
        <v>6.2538833467135707E-2</v>
      </c>
      <c r="Z246" s="216">
        <v>0.90461949026848432</v>
      </c>
      <c r="AA246" s="216">
        <v>3.2841676264380011E-2</v>
      </c>
      <c r="AB246" s="150" t="str">
        <f t="shared" si="13"/>
        <v/>
      </c>
      <c r="AC246" s="217" t="s">
        <v>7</v>
      </c>
      <c r="AD246" s="217" t="s">
        <v>8</v>
      </c>
      <c r="AE246" s="74"/>
      <c r="AF246" s="219">
        <v>1.2158386456881979E-2</v>
      </c>
      <c r="AG246" s="219">
        <v>0</v>
      </c>
      <c r="AH246" s="74"/>
      <c r="AI246" s="211">
        <v>1</v>
      </c>
      <c r="AJ246" s="211">
        <v>0</v>
      </c>
      <c r="AK246" s="211">
        <v>0</v>
      </c>
      <c r="AL246" s="211">
        <v>0</v>
      </c>
      <c r="AM246" s="211">
        <v>0</v>
      </c>
      <c r="AN246" s="211">
        <v>0</v>
      </c>
      <c r="AO246" s="211">
        <v>0</v>
      </c>
      <c r="AP246" s="211">
        <v>0</v>
      </c>
      <c r="AQ246" s="211">
        <v>0</v>
      </c>
      <c r="AR246" s="47"/>
      <c r="AS246" s="211">
        <v>0</v>
      </c>
      <c r="AT246" s="211">
        <v>0</v>
      </c>
      <c r="AU246" s="211">
        <v>0</v>
      </c>
      <c r="AV246" s="211">
        <v>0</v>
      </c>
      <c r="AW246" s="211">
        <v>8.7457469369228593E-6</v>
      </c>
      <c r="AX246" s="211">
        <v>0</v>
      </c>
      <c r="AY246" s="211">
        <v>0</v>
      </c>
      <c r="AZ246" s="211">
        <v>0</v>
      </c>
      <c r="BA246" s="211">
        <v>0</v>
      </c>
      <c r="BB246" s="211">
        <v>0.99997345410972471</v>
      </c>
      <c r="BC246" s="211">
        <v>0</v>
      </c>
      <c r="BD246" s="211">
        <v>0</v>
      </c>
      <c r="BE246" s="211">
        <v>1.7800143338324007E-5</v>
      </c>
      <c r="BF246" s="211">
        <v>0</v>
      </c>
      <c r="BG246" s="211">
        <v>0</v>
      </c>
      <c r="BH246" s="211">
        <v>0</v>
      </c>
      <c r="BI246" s="211">
        <v>0</v>
      </c>
      <c r="BJ246" s="211">
        <v>0</v>
      </c>
      <c r="BK246" s="211">
        <v>0</v>
      </c>
      <c r="BL246" s="211">
        <v>0</v>
      </c>
      <c r="BM246" s="211">
        <v>0</v>
      </c>
      <c r="BN246" s="211">
        <v>0</v>
      </c>
      <c r="BO246" s="211">
        <v>0</v>
      </c>
      <c r="BP246" s="211">
        <v>0</v>
      </c>
      <c r="BQ246" s="211">
        <v>0</v>
      </c>
      <c r="BR246" s="211">
        <v>0</v>
      </c>
      <c r="BS246" s="211">
        <v>0</v>
      </c>
      <c r="BT246" s="211">
        <v>0</v>
      </c>
      <c r="BU246" s="211">
        <v>0</v>
      </c>
      <c r="BV246" s="211">
        <v>0</v>
      </c>
      <c r="BW246" s="211">
        <v>0</v>
      </c>
      <c r="BX246" s="211">
        <v>0</v>
      </c>
      <c r="BY246" s="211">
        <v>0</v>
      </c>
      <c r="BZ246" s="211">
        <v>0</v>
      </c>
      <c r="CA246" s="211">
        <v>0</v>
      </c>
      <c r="CB246" s="211">
        <v>0</v>
      </c>
      <c r="CC246" s="211">
        <v>0</v>
      </c>
      <c r="CD246" s="211">
        <v>0</v>
      </c>
      <c r="CE246" s="211">
        <v>0</v>
      </c>
      <c r="CF246" s="211">
        <v>0</v>
      </c>
      <c r="CG246" s="211"/>
      <c r="CH246" s="211"/>
      <c r="CI246" s="211"/>
      <c r="CJ246" s="211"/>
      <c r="CK246" s="211"/>
      <c r="CL246" s="211"/>
      <c r="CM246" s="211"/>
      <c r="CN246" s="211"/>
      <c r="CO246" s="211"/>
      <c r="CP246" s="211"/>
      <c r="CQ246" s="151" t="str">
        <f t="shared" si="14"/>
        <v/>
      </c>
      <c r="CR246" s="147"/>
    </row>
    <row r="247" spans="1:96" x14ac:dyDescent="0.2">
      <c r="A247" s="229"/>
      <c r="B247" s="201">
        <f t="shared" si="15"/>
        <v>238</v>
      </c>
      <c r="C247" s="238" t="s">
        <v>711</v>
      </c>
      <c r="D247" s="212" t="s">
        <v>285</v>
      </c>
      <c r="F247" s="212" t="s">
        <v>9</v>
      </c>
      <c r="G247" s="214"/>
      <c r="H247" s="73"/>
      <c r="I247" s="230">
        <v>8320.0348400000003</v>
      </c>
      <c r="J247" s="215"/>
      <c r="K247" s="223"/>
      <c r="L247" s="223"/>
      <c r="M247" s="223"/>
      <c r="N247" s="223"/>
      <c r="O247" s="223"/>
      <c r="P247" s="73"/>
      <c r="Q247" s="215"/>
      <c r="R247" s="215"/>
      <c r="S247" s="215"/>
      <c r="T247" s="215"/>
      <c r="U247" s="215"/>
      <c r="V247" s="215"/>
      <c r="W247" s="215"/>
      <c r="X247" s="74"/>
      <c r="Y247" s="216">
        <v>0.15684706916443639</v>
      </c>
      <c r="Z247" s="216">
        <v>0.80649203267038239</v>
      </c>
      <c r="AA247" s="216">
        <v>3.6660898165181248E-2</v>
      </c>
      <c r="AB247" s="150" t="str">
        <f t="shared" si="13"/>
        <v/>
      </c>
      <c r="AC247" s="217" t="s">
        <v>7</v>
      </c>
      <c r="AD247" s="217" t="s">
        <v>8</v>
      </c>
      <c r="AE247" s="74"/>
      <c r="AF247" s="219">
        <v>8.2825172420919035E-3</v>
      </c>
      <c r="AG247" s="219">
        <v>0</v>
      </c>
      <c r="AH247" s="74"/>
      <c r="AI247" s="211">
        <v>1</v>
      </c>
      <c r="AJ247" s="211">
        <v>0</v>
      </c>
      <c r="AK247" s="211">
        <v>0</v>
      </c>
      <c r="AL247" s="211">
        <v>0</v>
      </c>
      <c r="AM247" s="211">
        <v>0</v>
      </c>
      <c r="AN247" s="211">
        <v>0</v>
      </c>
      <c r="AO247" s="211">
        <v>0</v>
      </c>
      <c r="AP247" s="211">
        <v>0</v>
      </c>
      <c r="AQ247" s="211">
        <v>0</v>
      </c>
      <c r="AR247" s="47"/>
      <c r="AS247" s="211">
        <v>0</v>
      </c>
      <c r="AT247" s="211">
        <v>0</v>
      </c>
      <c r="AU247" s="211">
        <v>8.5337939261957027E-2</v>
      </c>
      <c r="AV247" s="211">
        <v>0</v>
      </c>
      <c r="AW247" s="211">
        <v>5.1706418153291706E-3</v>
      </c>
      <c r="AX247" s="211">
        <v>0</v>
      </c>
      <c r="AY247" s="211">
        <v>0</v>
      </c>
      <c r="AZ247" s="211">
        <v>0</v>
      </c>
      <c r="BA247" s="211">
        <v>0</v>
      </c>
      <c r="BB247" s="211">
        <v>0.88963405217723757</v>
      </c>
      <c r="BC247" s="211">
        <v>0</v>
      </c>
      <c r="BD247" s="211">
        <v>0</v>
      </c>
      <c r="BE247" s="211">
        <v>1.9857366745476272E-2</v>
      </c>
      <c r="BF247" s="211">
        <v>0</v>
      </c>
      <c r="BG247" s="211">
        <v>0</v>
      </c>
      <c r="BH247" s="211">
        <v>0</v>
      </c>
      <c r="BI247" s="211">
        <v>0</v>
      </c>
      <c r="BJ247" s="211">
        <v>0</v>
      </c>
      <c r="BK247" s="211">
        <v>0</v>
      </c>
      <c r="BL247" s="211">
        <v>0</v>
      </c>
      <c r="BM247" s="211">
        <v>0</v>
      </c>
      <c r="BN247" s="211">
        <v>0</v>
      </c>
      <c r="BO247" s="211">
        <v>0</v>
      </c>
      <c r="BP247" s="211">
        <v>0</v>
      </c>
      <c r="BQ247" s="211">
        <v>0</v>
      </c>
      <c r="BR247" s="211">
        <v>0</v>
      </c>
      <c r="BS247" s="211">
        <v>0</v>
      </c>
      <c r="BT247" s="211">
        <v>0</v>
      </c>
      <c r="BU247" s="211">
        <v>0</v>
      </c>
      <c r="BV247" s="211">
        <v>0</v>
      </c>
      <c r="BW247" s="211">
        <v>0</v>
      </c>
      <c r="BX247" s="211">
        <v>0</v>
      </c>
      <c r="BY247" s="211">
        <v>0</v>
      </c>
      <c r="BZ247" s="211">
        <v>0</v>
      </c>
      <c r="CA247" s="211">
        <v>0</v>
      </c>
      <c r="CB247" s="211">
        <v>0</v>
      </c>
      <c r="CC247" s="211">
        <v>0</v>
      </c>
      <c r="CD247" s="211">
        <v>0</v>
      </c>
      <c r="CE247" s="211">
        <v>0</v>
      </c>
      <c r="CF247" s="211">
        <v>0</v>
      </c>
      <c r="CG247" s="211"/>
      <c r="CH247" s="211"/>
      <c r="CI247" s="211"/>
      <c r="CJ247" s="211"/>
      <c r="CK247" s="211"/>
      <c r="CL247" s="211"/>
      <c r="CM247" s="211"/>
      <c r="CN247" s="211"/>
      <c r="CO247" s="211"/>
      <c r="CP247" s="211"/>
      <c r="CQ247" s="151" t="str">
        <f t="shared" si="14"/>
        <v/>
      </c>
      <c r="CR247" s="147"/>
    </row>
    <row r="248" spans="1:96" x14ac:dyDescent="0.2">
      <c r="A248" s="229"/>
      <c r="B248" s="201">
        <f t="shared" si="15"/>
        <v>239</v>
      </c>
      <c r="C248" s="238" t="s">
        <v>713</v>
      </c>
      <c r="D248" s="212" t="s">
        <v>712</v>
      </c>
      <c r="F248" s="212" t="s">
        <v>9</v>
      </c>
      <c r="G248" s="214"/>
      <c r="H248" s="73"/>
      <c r="I248" s="230">
        <v>9.6657000000000011</v>
      </c>
      <c r="J248" s="215"/>
      <c r="K248" s="223"/>
      <c r="L248" s="223"/>
      <c r="M248" s="223"/>
      <c r="N248" s="223"/>
      <c r="O248" s="223"/>
      <c r="P248" s="73"/>
      <c r="Q248" s="215"/>
      <c r="R248" s="215"/>
      <c r="S248" s="215"/>
      <c r="T248" s="215"/>
      <c r="U248" s="215"/>
      <c r="V248" s="215"/>
      <c r="W248" s="215"/>
      <c r="X248" s="74"/>
      <c r="Y248" s="216">
        <v>0.83554114032092863</v>
      </c>
      <c r="Z248" s="216">
        <v>0.16445885967907134</v>
      </c>
      <c r="AA248" s="216">
        <v>0</v>
      </c>
      <c r="AB248" s="150" t="str">
        <f t="shared" si="13"/>
        <v/>
      </c>
      <c r="AC248" s="217" t="s">
        <v>7</v>
      </c>
      <c r="AD248" s="217" t="s">
        <v>8</v>
      </c>
      <c r="AE248" s="74"/>
      <c r="AF248" s="219">
        <v>5.3491880367941985E-5</v>
      </c>
      <c r="AG248" s="219">
        <v>0</v>
      </c>
      <c r="AH248" s="74"/>
      <c r="AI248" s="211">
        <v>1</v>
      </c>
      <c r="AJ248" s="211">
        <v>0</v>
      </c>
      <c r="AK248" s="211">
        <v>0</v>
      </c>
      <c r="AL248" s="211">
        <v>0</v>
      </c>
      <c r="AM248" s="211">
        <v>0</v>
      </c>
      <c r="AN248" s="211">
        <v>0</v>
      </c>
      <c r="AO248" s="211">
        <v>0</v>
      </c>
      <c r="AP248" s="211">
        <v>0</v>
      </c>
      <c r="AQ248" s="211">
        <v>0</v>
      </c>
      <c r="AR248" s="47"/>
      <c r="AS248" s="211">
        <v>0</v>
      </c>
      <c r="AT248" s="211">
        <v>0</v>
      </c>
      <c r="AU248" s="211">
        <v>0</v>
      </c>
      <c r="AV248" s="211">
        <v>0</v>
      </c>
      <c r="AW248" s="211">
        <v>0</v>
      </c>
      <c r="AX248" s="211">
        <v>0</v>
      </c>
      <c r="AY248" s="211">
        <v>0</v>
      </c>
      <c r="AZ248" s="211">
        <v>0</v>
      </c>
      <c r="BA248" s="211">
        <v>0</v>
      </c>
      <c r="BB248" s="211">
        <v>1</v>
      </c>
      <c r="BC248" s="211">
        <v>0</v>
      </c>
      <c r="BD248" s="211">
        <v>0</v>
      </c>
      <c r="BE248" s="211">
        <v>0</v>
      </c>
      <c r="BF248" s="211">
        <v>0</v>
      </c>
      <c r="BG248" s="211">
        <v>0</v>
      </c>
      <c r="BH248" s="211">
        <v>0</v>
      </c>
      <c r="BI248" s="211">
        <v>0</v>
      </c>
      <c r="BJ248" s="211">
        <v>0</v>
      </c>
      <c r="BK248" s="211">
        <v>0</v>
      </c>
      <c r="BL248" s="211">
        <v>0</v>
      </c>
      <c r="BM248" s="211">
        <v>0</v>
      </c>
      <c r="BN248" s="211">
        <v>0</v>
      </c>
      <c r="BO248" s="211">
        <v>0</v>
      </c>
      <c r="BP248" s="211">
        <v>0</v>
      </c>
      <c r="BQ248" s="211">
        <v>0</v>
      </c>
      <c r="BR248" s="211">
        <v>0</v>
      </c>
      <c r="BS248" s="211">
        <v>0</v>
      </c>
      <c r="BT248" s="211">
        <v>0</v>
      </c>
      <c r="BU248" s="211">
        <v>0</v>
      </c>
      <c r="BV248" s="211">
        <v>0</v>
      </c>
      <c r="BW248" s="211">
        <v>0</v>
      </c>
      <c r="BX248" s="211">
        <v>0</v>
      </c>
      <c r="BY248" s="211">
        <v>0</v>
      </c>
      <c r="BZ248" s="211">
        <v>0</v>
      </c>
      <c r="CA248" s="211">
        <v>0</v>
      </c>
      <c r="CB248" s="211">
        <v>0</v>
      </c>
      <c r="CC248" s="211">
        <v>0</v>
      </c>
      <c r="CD248" s="211">
        <v>0</v>
      </c>
      <c r="CE248" s="211">
        <v>0</v>
      </c>
      <c r="CF248" s="211">
        <v>0</v>
      </c>
      <c r="CG248" s="211"/>
      <c r="CH248" s="211"/>
      <c r="CI248" s="211"/>
      <c r="CJ248" s="211"/>
      <c r="CK248" s="211"/>
      <c r="CL248" s="211"/>
      <c r="CM248" s="211"/>
      <c r="CN248" s="211"/>
      <c r="CO248" s="211"/>
      <c r="CP248" s="211"/>
      <c r="CQ248" s="151" t="str">
        <f t="shared" si="14"/>
        <v/>
      </c>
      <c r="CR248" s="147"/>
    </row>
    <row r="249" spans="1:96" x14ac:dyDescent="0.2">
      <c r="A249" s="229"/>
      <c r="B249" s="201">
        <f t="shared" si="15"/>
        <v>240</v>
      </c>
      <c r="C249" s="238" t="s">
        <v>714</v>
      </c>
      <c r="D249" s="212" t="s">
        <v>286</v>
      </c>
      <c r="F249" s="212" t="s">
        <v>9</v>
      </c>
      <c r="G249" s="214"/>
      <c r="H249" s="73"/>
      <c r="I249" s="230">
        <v>1513.4407999999999</v>
      </c>
      <c r="J249" s="215"/>
      <c r="K249" s="223"/>
      <c r="L249" s="223"/>
      <c r="M249" s="223"/>
      <c r="N249" s="223"/>
      <c r="O249" s="223"/>
      <c r="P249" s="73"/>
      <c r="Q249" s="215"/>
      <c r="R249" s="215"/>
      <c r="S249" s="215"/>
      <c r="T249" s="215"/>
      <c r="U249" s="215"/>
      <c r="V249" s="215"/>
      <c r="W249" s="215"/>
      <c r="X249" s="74"/>
      <c r="Y249" s="216">
        <v>0.57681939062300958</v>
      </c>
      <c r="Z249" s="216">
        <v>0.30439519669352116</v>
      </c>
      <c r="AA249" s="216">
        <v>0.11878541268346937</v>
      </c>
      <c r="AB249" s="150" t="str">
        <f t="shared" si="13"/>
        <v/>
      </c>
      <c r="AC249" s="217" t="s">
        <v>7</v>
      </c>
      <c r="AD249" s="217" t="s">
        <v>8</v>
      </c>
      <c r="AE249" s="74"/>
      <c r="AF249" s="219">
        <v>6.3174227667015205E-3</v>
      </c>
      <c r="AG249" s="219">
        <v>0</v>
      </c>
      <c r="AH249" s="74"/>
      <c r="AI249" s="211">
        <v>1</v>
      </c>
      <c r="AJ249" s="211">
        <v>0</v>
      </c>
      <c r="AK249" s="211">
        <v>0</v>
      </c>
      <c r="AL249" s="211">
        <v>0</v>
      </c>
      <c r="AM249" s="211">
        <v>0</v>
      </c>
      <c r="AN249" s="211">
        <v>0</v>
      </c>
      <c r="AO249" s="211">
        <v>0</v>
      </c>
      <c r="AP249" s="211">
        <v>0</v>
      </c>
      <c r="AQ249" s="211">
        <v>0</v>
      </c>
      <c r="AR249" s="47"/>
      <c r="AS249" s="211">
        <v>0</v>
      </c>
      <c r="AT249" s="211">
        <v>0</v>
      </c>
      <c r="AU249" s="211">
        <v>0</v>
      </c>
      <c r="AV249" s="211">
        <v>0</v>
      </c>
      <c r="AW249" s="211">
        <v>1</v>
      </c>
      <c r="AX249" s="211">
        <v>0</v>
      </c>
      <c r="AY249" s="211">
        <v>0</v>
      </c>
      <c r="AZ249" s="211">
        <v>0</v>
      </c>
      <c r="BA249" s="211">
        <v>0</v>
      </c>
      <c r="BB249" s="211">
        <v>0</v>
      </c>
      <c r="BC249" s="211">
        <v>0</v>
      </c>
      <c r="BD249" s="211">
        <v>0</v>
      </c>
      <c r="BE249" s="211">
        <v>0</v>
      </c>
      <c r="BF249" s="211">
        <v>0</v>
      </c>
      <c r="BG249" s="211">
        <v>0</v>
      </c>
      <c r="BH249" s="211">
        <v>0</v>
      </c>
      <c r="BI249" s="211">
        <v>0</v>
      </c>
      <c r="BJ249" s="211">
        <v>0</v>
      </c>
      <c r="BK249" s="211">
        <v>0</v>
      </c>
      <c r="BL249" s="211">
        <v>0</v>
      </c>
      <c r="BM249" s="211">
        <v>0</v>
      </c>
      <c r="BN249" s="211">
        <v>0</v>
      </c>
      <c r="BO249" s="211">
        <v>0</v>
      </c>
      <c r="BP249" s="211">
        <v>0</v>
      </c>
      <c r="BQ249" s="211">
        <v>0</v>
      </c>
      <c r="BR249" s="211">
        <v>0</v>
      </c>
      <c r="BS249" s="211">
        <v>0</v>
      </c>
      <c r="BT249" s="211">
        <v>0</v>
      </c>
      <c r="BU249" s="211">
        <v>0</v>
      </c>
      <c r="BV249" s="211">
        <v>0</v>
      </c>
      <c r="BW249" s="211">
        <v>0</v>
      </c>
      <c r="BX249" s="211">
        <v>0</v>
      </c>
      <c r="BY249" s="211">
        <v>0</v>
      </c>
      <c r="BZ249" s="211">
        <v>0</v>
      </c>
      <c r="CA249" s="211">
        <v>0</v>
      </c>
      <c r="CB249" s="211">
        <v>0</v>
      </c>
      <c r="CC249" s="211">
        <v>0</v>
      </c>
      <c r="CD249" s="211">
        <v>0</v>
      </c>
      <c r="CE249" s="211">
        <v>0</v>
      </c>
      <c r="CF249" s="211">
        <v>0</v>
      </c>
      <c r="CG249" s="211"/>
      <c r="CH249" s="211"/>
      <c r="CI249" s="211"/>
      <c r="CJ249" s="211"/>
      <c r="CK249" s="211"/>
      <c r="CL249" s="211"/>
      <c r="CM249" s="211"/>
      <c r="CN249" s="211"/>
      <c r="CO249" s="211"/>
      <c r="CP249" s="211"/>
      <c r="CQ249" s="151" t="str">
        <f t="shared" si="14"/>
        <v/>
      </c>
      <c r="CR249" s="147"/>
    </row>
    <row r="250" spans="1:96" x14ac:dyDescent="0.2">
      <c r="A250" s="229"/>
      <c r="B250" s="201">
        <f t="shared" si="15"/>
        <v>241</v>
      </c>
      <c r="C250" s="238" t="s">
        <v>715</v>
      </c>
      <c r="D250" s="212" t="s">
        <v>287</v>
      </c>
      <c r="F250" s="212" t="s">
        <v>9</v>
      </c>
      <c r="G250" s="214"/>
      <c r="H250" s="73"/>
      <c r="I250" s="230">
        <v>975.95620999999994</v>
      </c>
      <c r="J250" s="215"/>
      <c r="K250" s="223"/>
      <c r="L250" s="223"/>
      <c r="M250" s="223"/>
      <c r="N250" s="223"/>
      <c r="O250" s="223"/>
      <c r="P250" s="73"/>
      <c r="Q250" s="215"/>
      <c r="R250" s="215"/>
      <c r="S250" s="215"/>
      <c r="T250" s="215"/>
      <c r="U250" s="215"/>
      <c r="V250" s="215"/>
      <c r="W250" s="215"/>
      <c r="X250" s="74"/>
      <c r="Y250" s="216">
        <v>0.72754114654385971</v>
      </c>
      <c r="Z250" s="216">
        <v>0.20583635612093701</v>
      </c>
      <c r="AA250" s="216">
        <v>6.6622497335203187E-2</v>
      </c>
      <c r="AB250" s="150" t="str">
        <f t="shared" si="13"/>
        <v/>
      </c>
      <c r="AC250" s="217" t="s">
        <v>7</v>
      </c>
      <c r="AD250" s="217" t="s">
        <v>8</v>
      </c>
      <c r="AE250" s="74"/>
      <c r="AF250" s="219">
        <v>3.3099127775335726E-3</v>
      </c>
      <c r="AG250" s="219">
        <v>0</v>
      </c>
      <c r="AH250" s="74"/>
      <c r="AI250" s="211">
        <v>1</v>
      </c>
      <c r="AJ250" s="211">
        <v>0</v>
      </c>
      <c r="AK250" s="211">
        <v>0</v>
      </c>
      <c r="AL250" s="211">
        <v>0</v>
      </c>
      <c r="AM250" s="211">
        <v>0</v>
      </c>
      <c r="AN250" s="211">
        <v>0</v>
      </c>
      <c r="AO250" s="211">
        <v>0</v>
      </c>
      <c r="AP250" s="211">
        <v>0</v>
      </c>
      <c r="AQ250" s="211">
        <v>0</v>
      </c>
      <c r="AR250" s="47"/>
      <c r="AS250" s="211">
        <v>0</v>
      </c>
      <c r="AT250" s="211">
        <v>0</v>
      </c>
      <c r="AU250" s="211">
        <v>0</v>
      </c>
      <c r="AV250" s="211">
        <v>0</v>
      </c>
      <c r="AW250" s="211">
        <v>0</v>
      </c>
      <c r="AX250" s="211">
        <v>0</v>
      </c>
      <c r="AY250" s="211">
        <v>0</v>
      </c>
      <c r="AZ250" s="211">
        <v>0</v>
      </c>
      <c r="BA250" s="211">
        <v>0</v>
      </c>
      <c r="BB250" s="211">
        <v>1</v>
      </c>
      <c r="BC250" s="211">
        <v>0</v>
      </c>
      <c r="BD250" s="211">
        <v>0</v>
      </c>
      <c r="BE250" s="211">
        <v>0</v>
      </c>
      <c r="BF250" s="211">
        <v>0</v>
      </c>
      <c r="BG250" s="211">
        <v>0</v>
      </c>
      <c r="BH250" s="211">
        <v>0</v>
      </c>
      <c r="BI250" s="211">
        <v>0</v>
      </c>
      <c r="BJ250" s="211">
        <v>0</v>
      </c>
      <c r="BK250" s="211">
        <v>0</v>
      </c>
      <c r="BL250" s="211">
        <v>0</v>
      </c>
      <c r="BM250" s="211">
        <v>0</v>
      </c>
      <c r="BN250" s="211">
        <v>0</v>
      </c>
      <c r="BO250" s="211">
        <v>0</v>
      </c>
      <c r="BP250" s="211">
        <v>0</v>
      </c>
      <c r="BQ250" s="211">
        <v>0</v>
      </c>
      <c r="BR250" s="211">
        <v>0</v>
      </c>
      <c r="BS250" s="211">
        <v>0</v>
      </c>
      <c r="BT250" s="211">
        <v>0</v>
      </c>
      <c r="BU250" s="211">
        <v>0</v>
      </c>
      <c r="BV250" s="211">
        <v>0</v>
      </c>
      <c r="BW250" s="211">
        <v>0</v>
      </c>
      <c r="BX250" s="211">
        <v>0</v>
      </c>
      <c r="BY250" s="211">
        <v>0</v>
      </c>
      <c r="BZ250" s="211">
        <v>0</v>
      </c>
      <c r="CA250" s="211">
        <v>0</v>
      </c>
      <c r="CB250" s="211">
        <v>0</v>
      </c>
      <c r="CC250" s="211">
        <v>0</v>
      </c>
      <c r="CD250" s="211">
        <v>0</v>
      </c>
      <c r="CE250" s="211">
        <v>0</v>
      </c>
      <c r="CF250" s="211">
        <v>0</v>
      </c>
      <c r="CG250" s="211"/>
      <c r="CH250" s="211"/>
      <c r="CI250" s="211"/>
      <c r="CJ250" s="211"/>
      <c r="CK250" s="211"/>
      <c r="CL250" s="211"/>
      <c r="CM250" s="211"/>
      <c r="CN250" s="211"/>
      <c r="CO250" s="211"/>
      <c r="CP250" s="211"/>
      <c r="CQ250" s="151" t="str">
        <f t="shared" si="14"/>
        <v/>
      </c>
      <c r="CR250" s="147"/>
    </row>
    <row r="251" spans="1:96" x14ac:dyDescent="0.2">
      <c r="A251" s="229"/>
      <c r="B251" s="201">
        <f t="shared" si="15"/>
        <v>242</v>
      </c>
      <c r="C251" s="238" t="s">
        <v>716</v>
      </c>
      <c r="D251" s="212" t="s">
        <v>288</v>
      </c>
      <c r="F251" s="212" t="s">
        <v>9</v>
      </c>
      <c r="G251" s="214"/>
      <c r="H251" s="73"/>
      <c r="I251" s="230">
        <v>152.18804</v>
      </c>
      <c r="J251" s="215"/>
      <c r="K251" s="223"/>
      <c r="L251" s="223"/>
      <c r="M251" s="223"/>
      <c r="N251" s="223"/>
      <c r="O251" s="223"/>
      <c r="P251" s="73"/>
      <c r="Q251" s="215"/>
      <c r="R251" s="215"/>
      <c r="S251" s="215"/>
      <c r="T251" s="215"/>
      <c r="U251" s="215"/>
      <c r="V251" s="215"/>
      <c r="W251" s="215"/>
      <c r="X251" s="74"/>
      <c r="Y251" s="216">
        <v>0.47514088492104894</v>
      </c>
      <c r="Z251" s="216">
        <v>0.12233963982977901</v>
      </c>
      <c r="AA251" s="216">
        <v>0.40251947524917198</v>
      </c>
      <c r="AB251" s="150" t="str">
        <f t="shared" si="13"/>
        <v/>
      </c>
      <c r="AC251" s="217" t="s">
        <v>7</v>
      </c>
      <c r="AD251" s="217" t="s">
        <v>8</v>
      </c>
      <c r="AE251" s="74"/>
      <c r="AF251" s="219">
        <v>6.7584731890017128E-4</v>
      </c>
      <c r="AG251" s="219">
        <v>0</v>
      </c>
      <c r="AH251" s="74"/>
      <c r="AI251" s="211">
        <v>1</v>
      </c>
      <c r="AJ251" s="211">
        <v>0</v>
      </c>
      <c r="AK251" s="211">
        <v>0</v>
      </c>
      <c r="AL251" s="211">
        <v>0</v>
      </c>
      <c r="AM251" s="211">
        <v>0</v>
      </c>
      <c r="AN251" s="211">
        <v>0</v>
      </c>
      <c r="AO251" s="211">
        <v>0</v>
      </c>
      <c r="AP251" s="211">
        <v>0</v>
      </c>
      <c r="AQ251" s="211">
        <v>0</v>
      </c>
      <c r="AR251" s="47"/>
      <c r="AS251" s="211">
        <v>0</v>
      </c>
      <c r="AT251" s="211">
        <v>0</v>
      </c>
      <c r="AU251" s="211">
        <v>0</v>
      </c>
      <c r="AV251" s="211">
        <v>0</v>
      </c>
      <c r="AW251" s="211">
        <v>1</v>
      </c>
      <c r="AX251" s="211">
        <v>0</v>
      </c>
      <c r="AY251" s="211">
        <v>0</v>
      </c>
      <c r="AZ251" s="211">
        <v>0</v>
      </c>
      <c r="BA251" s="211">
        <v>0</v>
      </c>
      <c r="BB251" s="211">
        <v>0</v>
      </c>
      <c r="BC251" s="211">
        <v>0</v>
      </c>
      <c r="BD251" s="211">
        <v>0</v>
      </c>
      <c r="BE251" s="211">
        <v>0</v>
      </c>
      <c r="BF251" s="211">
        <v>0</v>
      </c>
      <c r="BG251" s="211">
        <v>0</v>
      </c>
      <c r="BH251" s="211">
        <v>0</v>
      </c>
      <c r="BI251" s="211">
        <v>0</v>
      </c>
      <c r="BJ251" s="211">
        <v>0</v>
      </c>
      <c r="BK251" s="211">
        <v>0</v>
      </c>
      <c r="BL251" s="211">
        <v>0</v>
      </c>
      <c r="BM251" s="211">
        <v>0</v>
      </c>
      <c r="BN251" s="211">
        <v>0</v>
      </c>
      <c r="BO251" s="211">
        <v>0</v>
      </c>
      <c r="BP251" s="211">
        <v>0</v>
      </c>
      <c r="BQ251" s="211">
        <v>0</v>
      </c>
      <c r="BR251" s="211">
        <v>0</v>
      </c>
      <c r="BS251" s="211">
        <v>0</v>
      </c>
      <c r="BT251" s="211">
        <v>0</v>
      </c>
      <c r="BU251" s="211">
        <v>0</v>
      </c>
      <c r="BV251" s="211">
        <v>0</v>
      </c>
      <c r="BW251" s="211">
        <v>0</v>
      </c>
      <c r="BX251" s="211">
        <v>0</v>
      </c>
      <c r="BY251" s="211">
        <v>0</v>
      </c>
      <c r="BZ251" s="211">
        <v>0</v>
      </c>
      <c r="CA251" s="211">
        <v>0</v>
      </c>
      <c r="CB251" s="211">
        <v>0</v>
      </c>
      <c r="CC251" s="211">
        <v>0</v>
      </c>
      <c r="CD251" s="211">
        <v>0</v>
      </c>
      <c r="CE251" s="211">
        <v>0</v>
      </c>
      <c r="CF251" s="211">
        <v>0</v>
      </c>
      <c r="CG251" s="211"/>
      <c r="CH251" s="211"/>
      <c r="CI251" s="211"/>
      <c r="CJ251" s="211"/>
      <c r="CK251" s="211"/>
      <c r="CL251" s="211"/>
      <c r="CM251" s="211"/>
      <c r="CN251" s="211"/>
      <c r="CO251" s="211"/>
      <c r="CP251" s="211"/>
      <c r="CQ251" s="151" t="str">
        <f t="shared" si="14"/>
        <v/>
      </c>
      <c r="CR251" s="147"/>
    </row>
    <row r="252" spans="1:96" x14ac:dyDescent="0.2">
      <c r="A252" s="229"/>
      <c r="B252" s="201">
        <f t="shared" si="15"/>
        <v>243</v>
      </c>
      <c r="C252" s="238" t="s">
        <v>717</v>
      </c>
      <c r="D252" s="212" t="s">
        <v>289</v>
      </c>
      <c r="F252" s="212" t="s">
        <v>9</v>
      </c>
      <c r="G252" s="214"/>
      <c r="H252" s="73"/>
      <c r="I252" s="230">
        <v>300.30281000000002</v>
      </c>
      <c r="J252" s="215"/>
      <c r="K252" s="223"/>
      <c r="L252" s="223"/>
      <c r="M252" s="223"/>
      <c r="N252" s="223"/>
      <c r="O252" s="223"/>
      <c r="P252" s="73"/>
      <c r="Q252" s="215"/>
      <c r="R252" s="215"/>
      <c r="S252" s="215"/>
      <c r="T252" s="215"/>
      <c r="U252" s="215"/>
      <c r="V252" s="215"/>
      <c r="W252" s="215"/>
      <c r="X252" s="74"/>
      <c r="Y252" s="216">
        <v>2.7596478367951337E-3</v>
      </c>
      <c r="Z252" s="216">
        <v>0.99156627938313335</v>
      </c>
      <c r="AA252" s="216">
        <v>5.6740727800715556E-3</v>
      </c>
      <c r="AB252" s="150" t="str">
        <f t="shared" si="13"/>
        <v/>
      </c>
      <c r="AC252" s="217" t="s">
        <v>7</v>
      </c>
      <c r="AD252" s="217" t="s">
        <v>8</v>
      </c>
      <c r="AE252" s="74"/>
      <c r="AF252" s="219">
        <v>1.0292487945373279E-5</v>
      </c>
      <c r="AG252" s="219">
        <v>0</v>
      </c>
      <c r="AH252" s="74"/>
      <c r="AI252" s="211">
        <v>1</v>
      </c>
      <c r="AJ252" s="211">
        <v>0</v>
      </c>
      <c r="AK252" s="211">
        <v>0</v>
      </c>
      <c r="AL252" s="211">
        <v>0</v>
      </c>
      <c r="AM252" s="211">
        <v>0</v>
      </c>
      <c r="AN252" s="211">
        <v>0</v>
      </c>
      <c r="AO252" s="211">
        <v>0</v>
      </c>
      <c r="AP252" s="211">
        <v>0</v>
      </c>
      <c r="AQ252" s="211">
        <v>0</v>
      </c>
      <c r="AR252" s="47"/>
      <c r="AS252" s="211">
        <v>0</v>
      </c>
      <c r="AT252" s="211">
        <v>0</v>
      </c>
      <c r="AU252" s="211">
        <v>0</v>
      </c>
      <c r="AV252" s="211">
        <v>0</v>
      </c>
      <c r="AW252" s="211">
        <v>1</v>
      </c>
      <c r="AX252" s="211">
        <v>0</v>
      </c>
      <c r="AY252" s="211">
        <v>0</v>
      </c>
      <c r="AZ252" s="211">
        <v>0</v>
      </c>
      <c r="BA252" s="211">
        <v>0</v>
      </c>
      <c r="BB252" s="211">
        <v>0</v>
      </c>
      <c r="BC252" s="211">
        <v>0</v>
      </c>
      <c r="BD252" s="211">
        <v>0</v>
      </c>
      <c r="BE252" s="211">
        <v>0</v>
      </c>
      <c r="BF252" s="211">
        <v>0</v>
      </c>
      <c r="BG252" s="211">
        <v>0</v>
      </c>
      <c r="BH252" s="211">
        <v>0</v>
      </c>
      <c r="BI252" s="211">
        <v>0</v>
      </c>
      <c r="BJ252" s="211">
        <v>0</v>
      </c>
      <c r="BK252" s="211">
        <v>0</v>
      </c>
      <c r="BL252" s="211">
        <v>0</v>
      </c>
      <c r="BM252" s="211">
        <v>0</v>
      </c>
      <c r="BN252" s="211">
        <v>0</v>
      </c>
      <c r="BO252" s="211">
        <v>0</v>
      </c>
      <c r="BP252" s="211">
        <v>0</v>
      </c>
      <c r="BQ252" s="211">
        <v>0</v>
      </c>
      <c r="BR252" s="211">
        <v>0</v>
      </c>
      <c r="BS252" s="211">
        <v>0</v>
      </c>
      <c r="BT252" s="211">
        <v>0</v>
      </c>
      <c r="BU252" s="211">
        <v>0</v>
      </c>
      <c r="BV252" s="211">
        <v>0</v>
      </c>
      <c r="BW252" s="211">
        <v>0</v>
      </c>
      <c r="BX252" s="211">
        <v>0</v>
      </c>
      <c r="BY252" s="211">
        <v>0</v>
      </c>
      <c r="BZ252" s="211">
        <v>0</v>
      </c>
      <c r="CA252" s="211">
        <v>0</v>
      </c>
      <c r="CB252" s="211">
        <v>0</v>
      </c>
      <c r="CC252" s="211">
        <v>0</v>
      </c>
      <c r="CD252" s="211">
        <v>0</v>
      </c>
      <c r="CE252" s="211">
        <v>0</v>
      </c>
      <c r="CF252" s="211">
        <v>0</v>
      </c>
      <c r="CG252" s="211"/>
      <c r="CH252" s="211"/>
      <c r="CI252" s="211"/>
      <c r="CJ252" s="211"/>
      <c r="CK252" s="211"/>
      <c r="CL252" s="211"/>
      <c r="CM252" s="211"/>
      <c r="CN252" s="211"/>
      <c r="CO252" s="211"/>
      <c r="CP252" s="211"/>
      <c r="CQ252" s="151" t="str">
        <f t="shared" si="14"/>
        <v/>
      </c>
      <c r="CR252" s="147"/>
    </row>
    <row r="253" spans="1:96" x14ac:dyDescent="0.2">
      <c r="A253" s="229"/>
      <c r="B253" s="201">
        <f t="shared" si="15"/>
        <v>244</v>
      </c>
      <c r="C253" s="238" t="s">
        <v>719</v>
      </c>
      <c r="D253" s="212" t="s">
        <v>718</v>
      </c>
      <c r="F253" s="212" t="s">
        <v>9</v>
      </c>
      <c r="G253" s="214"/>
      <c r="H253" s="73"/>
      <c r="I253" s="230">
        <v>41.435479999999998</v>
      </c>
      <c r="J253" s="215"/>
      <c r="K253" s="223"/>
      <c r="L253" s="223"/>
      <c r="M253" s="223"/>
      <c r="N253" s="223"/>
      <c r="O253" s="223"/>
      <c r="P253" s="73"/>
      <c r="Q253" s="215"/>
      <c r="R253" s="215"/>
      <c r="S253" s="215"/>
      <c r="T253" s="215"/>
      <c r="U253" s="215"/>
      <c r="V253" s="215"/>
      <c r="W253" s="215"/>
      <c r="X253" s="74"/>
      <c r="Y253" s="216">
        <v>0.35023173377018929</v>
      </c>
      <c r="Z253" s="216">
        <v>0.59322252330611358</v>
      </c>
      <c r="AA253" s="216">
        <v>5.6545742923697281E-2</v>
      </c>
      <c r="AB253" s="150" t="str">
        <f t="shared" si="13"/>
        <v/>
      </c>
      <c r="AC253" s="217" t="s">
        <v>7</v>
      </c>
      <c r="AD253" s="217" t="s">
        <v>8</v>
      </c>
      <c r="AE253" s="74"/>
      <c r="AF253" s="219">
        <v>9.2138869051087079E-5</v>
      </c>
      <c r="AG253" s="219">
        <v>0</v>
      </c>
      <c r="AH253" s="74"/>
      <c r="AI253" s="211">
        <v>1</v>
      </c>
      <c r="AJ253" s="211">
        <v>0</v>
      </c>
      <c r="AK253" s="211">
        <v>0</v>
      </c>
      <c r="AL253" s="211">
        <v>0</v>
      </c>
      <c r="AM253" s="211">
        <v>0</v>
      </c>
      <c r="AN253" s="211">
        <v>0</v>
      </c>
      <c r="AO253" s="211">
        <v>0</v>
      </c>
      <c r="AP253" s="211">
        <v>0</v>
      </c>
      <c r="AQ253" s="211">
        <v>0</v>
      </c>
      <c r="AR253" s="47"/>
      <c r="AS253" s="211">
        <v>0</v>
      </c>
      <c r="AT253" s="211">
        <v>0</v>
      </c>
      <c r="AU253" s="211">
        <v>0</v>
      </c>
      <c r="AV253" s="211">
        <v>0</v>
      </c>
      <c r="AW253" s="211">
        <v>0</v>
      </c>
      <c r="AX253" s="211">
        <v>0</v>
      </c>
      <c r="AY253" s="211">
        <v>0</v>
      </c>
      <c r="AZ253" s="211">
        <v>0</v>
      </c>
      <c r="BA253" s="211">
        <v>0</v>
      </c>
      <c r="BB253" s="211">
        <v>1</v>
      </c>
      <c r="BC253" s="211">
        <v>0</v>
      </c>
      <c r="BD253" s="211">
        <v>0</v>
      </c>
      <c r="BE253" s="211">
        <v>0</v>
      </c>
      <c r="BF253" s="211">
        <v>0</v>
      </c>
      <c r="BG253" s="211">
        <v>0</v>
      </c>
      <c r="BH253" s="211">
        <v>0</v>
      </c>
      <c r="BI253" s="211">
        <v>0</v>
      </c>
      <c r="BJ253" s="211">
        <v>0</v>
      </c>
      <c r="BK253" s="211">
        <v>0</v>
      </c>
      <c r="BL253" s="211">
        <v>0</v>
      </c>
      <c r="BM253" s="211">
        <v>0</v>
      </c>
      <c r="BN253" s="211">
        <v>0</v>
      </c>
      <c r="BO253" s="211">
        <v>0</v>
      </c>
      <c r="BP253" s="211">
        <v>0</v>
      </c>
      <c r="BQ253" s="211">
        <v>0</v>
      </c>
      <c r="BR253" s="211">
        <v>0</v>
      </c>
      <c r="BS253" s="211">
        <v>0</v>
      </c>
      <c r="BT253" s="211">
        <v>0</v>
      </c>
      <c r="BU253" s="211">
        <v>0</v>
      </c>
      <c r="BV253" s="211">
        <v>0</v>
      </c>
      <c r="BW253" s="211">
        <v>0</v>
      </c>
      <c r="BX253" s="211">
        <v>0</v>
      </c>
      <c r="BY253" s="211">
        <v>0</v>
      </c>
      <c r="BZ253" s="211">
        <v>0</v>
      </c>
      <c r="CA253" s="211">
        <v>0</v>
      </c>
      <c r="CB253" s="211">
        <v>0</v>
      </c>
      <c r="CC253" s="211">
        <v>0</v>
      </c>
      <c r="CD253" s="211">
        <v>0</v>
      </c>
      <c r="CE253" s="211">
        <v>0</v>
      </c>
      <c r="CF253" s="211">
        <v>0</v>
      </c>
      <c r="CG253" s="211"/>
      <c r="CH253" s="211"/>
      <c r="CI253" s="211"/>
      <c r="CJ253" s="211"/>
      <c r="CK253" s="211"/>
      <c r="CL253" s="211"/>
      <c r="CM253" s="211"/>
      <c r="CN253" s="211"/>
      <c r="CO253" s="211"/>
      <c r="CP253" s="211"/>
      <c r="CQ253" s="151" t="str">
        <f t="shared" si="14"/>
        <v/>
      </c>
      <c r="CR253" s="147"/>
    </row>
    <row r="254" spans="1:96" x14ac:dyDescent="0.2">
      <c r="A254" s="229"/>
      <c r="B254" s="201">
        <f t="shared" si="15"/>
        <v>245</v>
      </c>
      <c r="C254" s="238" t="s">
        <v>331</v>
      </c>
      <c r="D254" s="212" t="s">
        <v>290</v>
      </c>
      <c r="F254" s="212" t="s">
        <v>9</v>
      </c>
      <c r="G254" s="214"/>
      <c r="H254" s="73"/>
      <c r="I254" s="230">
        <v>517.13810000000001</v>
      </c>
      <c r="J254" s="215"/>
      <c r="K254" s="223"/>
      <c r="L254" s="223"/>
      <c r="M254" s="223"/>
      <c r="N254" s="223"/>
      <c r="O254" s="223"/>
      <c r="P254" s="73"/>
      <c r="Q254" s="215"/>
      <c r="R254" s="215"/>
      <c r="S254" s="215"/>
      <c r="T254" s="215"/>
      <c r="U254" s="215"/>
      <c r="V254" s="215"/>
      <c r="W254" s="215"/>
      <c r="X254" s="74"/>
      <c r="Y254" s="216">
        <v>0.6371474660250328</v>
      </c>
      <c r="Z254" s="216">
        <v>0.16675425771181815</v>
      </c>
      <c r="AA254" s="216">
        <v>0.19609827626314905</v>
      </c>
      <c r="AB254" s="150" t="str">
        <f t="shared" si="13"/>
        <v/>
      </c>
      <c r="AC254" s="217" t="s">
        <v>7</v>
      </c>
      <c r="AD254" s="217" t="s">
        <v>8</v>
      </c>
      <c r="AE254" s="74"/>
      <c r="AF254" s="219">
        <v>2.4477860889937581E-3</v>
      </c>
      <c r="AG254" s="219">
        <v>0</v>
      </c>
      <c r="AH254" s="74"/>
      <c r="AI254" s="211">
        <v>1</v>
      </c>
      <c r="AJ254" s="211">
        <v>0</v>
      </c>
      <c r="AK254" s="211">
        <v>0</v>
      </c>
      <c r="AL254" s="211">
        <v>0</v>
      </c>
      <c r="AM254" s="211">
        <v>0</v>
      </c>
      <c r="AN254" s="211">
        <v>0</v>
      </c>
      <c r="AO254" s="211">
        <v>0</v>
      </c>
      <c r="AP254" s="211">
        <v>0</v>
      </c>
      <c r="AQ254" s="211">
        <v>0</v>
      </c>
      <c r="AR254" s="47"/>
      <c r="AS254" s="211">
        <v>0</v>
      </c>
      <c r="AT254" s="211">
        <v>0</v>
      </c>
      <c r="AU254" s="211">
        <v>0</v>
      </c>
      <c r="AV254" s="211">
        <v>0</v>
      </c>
      <c r="AW254" s="211">
        <v>0.84055788966236178</v>
      </c>
      <c r="AX254" s="211">
        <v>0</v>
      </c>
      <c r="AY254" s="211">
        <v>0</v>
      </c>
      <c r="AZ254" s="211">
        <v>0</v>
      </c>
      <c r="BA254" s="211">
        <v>0</v>
      </c>
      <c r="BB254" s="211">
        <v>0</v>
      </c>
      <c r="BC254" s="211">
        <v>0</v>
      </c>
      <c r="BD254" s="211">
        <v>0</v>
      </c>
      <c r="BE254" s="211">
        <v>0</v>
      </c>
      <c r="BF254" s="211">
        <v>0</v>
      </c>
      <c r="BG254" s="211">
        <v>0.15944211033763822</v>
      </c>
      <c r="BH254" s="211">
        <v>0</v>
      </c>
      <c r="BI254" s="211">
        <v>0</v>
      </c>
      <c r="BJ254" s="211">
        <v>0</v>
      </c>
      <c r="BK254" s="211">
        <v>0</v>
      </c>
      <c r="BL254" s="211">
        <v>0</v>
      </c>
      <c r="BM254" s="211">
        <v>0</v>
      </c>
      <c r="BN254" s="211">
        <v>0</v>
      </c>
      <c r="BO254" s="211">
        <v>0</v>
      </c>
      <c r="BP254" s="211">
        <v>0</v>
      </c>
      <c r="BQ254" s="211">
        <v>0</v>
      </c>
      <c r="BR254" s="211">
        <v>0</v>
      </c>
      <c r="BS254" s="211">
        <v>0</v>
      </c>
      <c r="BT254" s="211">
        <v>0</v>
      </c>
      <c r="BU254" s="211">
        <v>0</v>
      </c>
      <c r="BV254" s="211">
        <v>0</v>
      </c>
      <c r="BW254" s="211">
        <v>0</v>
      </c>
      <c r="BX254" s="211">
        <v>0</v>
      </c>
      <c r="BY254" s="211">
        <v>0</v>
      </c>
      <c r="BZ254" s="211">
        <v>0</v>
      </c>
      <c r="CA254" s="211">
        <v>0</v>
      </c>
      <c r="CB254" s="211">
        <v>0</v>
      </c>
      <c r="CC254" s="211">
        <v>0</v>
      </c>
      <c r="CD254" s="211">
        <v>0</v>
      </c>
      <c r="CE254" s="211">
        <v>0</v>
      </c>
      <c r="CF254" s="211">
        <v>0</v>
      </c>
      <c r="CG254" s="211"/>
      <c r="CH254" s="211"/>
      <c r="CI254" s="211"/>
      <c r="CJ254" s="211"/>
      <c r="CK254" s="211"/>
      <c r="CL254" s="211"/>
      <c r="CM254" s="211"/>
      <c r="CN254" s="211"/>
      <c r="CO254" s="211"/>
      <c r="CP254" s="211"/>
      <c r="CQ254" s="151" t="str">
        <f t="shared" si="14"/>
        <v/>
      </c>
      <c r="CR254" s="147"/>
    </row>
    <row r="255" spans="1:96" x14ac:dyDescent="0.2">
      <c r="A255" s="229"/>
      <c r="B255" s="201">
        <f t="shared" si="15"/>
        <v>246</v>
      </c>
      <c r="C255" s="238" t="s">
        <v>721</v>
      </c>
      <c r="D255" s="212" t="s">
        <v>720</v>
      </c>
      <c r="F255" s="212" t="s">
        <v>9</v>
      </c>
      <c r="G255" s="214"/>
      <c r="H255" s="73"/>
      <c r="I255" s="230">
        <v>25.199299999999997</v>
      </c>
      <c r="J255" s="215"/>
      <c r="K255" s="223"/>
      <c r="L255" s="223"/>
      <c r="M255" s="223"/>
      <c r="N255" s="223"/>
      <c r="O255" s="223"/>
      <c r="P255" s="73"/>
      <c r="Q255" s="215"/>
      <c r="R255" s="215"/>
      <c r="S255" s="215"/>
      <c r="T255" s="215"/>
      <c r="U255" s="215"/>
      <c r="V255" s="215"/>
      <c r="W255" s="215"/>
      <c r="X255" s="74"/>
      <c r="Y255" s="216">
        <v>0.53962411654291997</v>
      </c>
      <c r="Z255" s="216">
        <v>0.34098367811804298</v>
      </c>
      <c r="AA255" s="216">
        <v>0.11939220533903722</v>
      </c>
      <c r="AB255" s="150" t="str">
        <f t="shared" si="13"/>
        <v/>
      </c>
      <c r="AC255" s="217" t="s">
        <v>7</v>
      </c>
      <c r="AD255" s="217" t="s">
        <v>8</v>
      </c>
      <c r="AE255" s="74"/>
      <c r="AF255" s="219">
        <v>1.4322080536995351E-4</v>
      </c>
      <c r="AG255" s="219">
        <v>0</v>
      </c>
      <c r="AH255" s="74"/>
      <c r="AI255" s="211">
        <v>1</v>
      </c>
      <c r="AJ255" s="211">
        <v>0</v>
      </c>
      <c r="AK255" s="211">
        <v>0</v>
      </c>
      <c r="AL255" s="211">
        <v>0</v>
      </c>
      <c r="AM255" s="211">
        <v>0</v>
      </c>
      <c r="AN255" s="211">
        <v>0</v>
      </c>
      <c r="AO255" s="211">
        <v>0</v>
      </c>
      <c r="AP255" s="211">
        <v>0</v>
      </c>
      <c r="AQ255" s="211">
        <v>0</v>
      </c>
      <c r="AR255" s="47"/>
      <c r="AS255" s="211">
        <v>0</v>
      </c>
      <c r="AT255" s="211">
        <v>0</v>
      </c>
      <c r="AU255" s="211">
        <v>0</v>
      </c>
      <c r="AV255" s="211">
        <v>0</v>
      </c>
      <c r="AW255" s="211">
        <v>0</v>
      </c>
      <c r="AX255" s="211">
        <v>0</v>
      </c>
      <c r="AY255" s="211">
        <v>0</v>
      </c>
      <c r="AZ255" s="211">
        <v>0</v>
      </c>
      <c r="BA255" s="211">
        <v>0</v>
      </c>
      <c r="BB255" s="211">
        <v>0</v>
      </c>
      <c r="BC255" s="211">
        <v>0</v>
      </c>
      <c r="BD255" s="211">
        <v>0</v>
      </c>
      <c r="BE255" s="211">
        <v>0</v>
      </c>
      <c r="BF255" s="211">
        <v>0</v>
      </c>
      <c r="BG255" s="211">
        <v>1</v>
      </c>
      <c r="BH255" s="211">
        <v>0</v>
      </c>
      <c r="BI255" s="211">
        <v>0</v>
      </c>
      <c r="BJ255" s="211">
        <v>0</v>
      </c>
      <c r="BK255" s="211">
        <v>0</v>
      </c>
      <c r="BL255" s="211">
        <v>0</v>
      </c>
      <c r="BM255" s="211">
        <v>0</v>
      </c>
      <c r="BN255" s="211">
        <v>0</v>
      </c>
      <c r="BO255" s="211">
        <v>0</v>
      </c>
      <c r="BP255" s="211">
        <v>0</v>
      </c>
      <c r="BQ255" s="211">
        <v>0</v>
      </c>
      <c r="BR255" s="211">
        <v>0</v>
      </c>
      <c r="BS255" s="211">
        <v>0</v>
      </c>
      <c r="BT255" s="211">
        <v>0</v>
      </c>
      <c r="BU255" s="211">
        <v>0</v>
      </c>
      <c r="BV255" s="211">
        <v>0</v>
      </c>
      <c r="BW255" s="211">
        <v>0</v>
      </c>
      <c r="BX255" s="211">
        <v>0</v>
      </c>
      <c r="BY255" s="211">
        <v>0</v>
      </c>
      <c r="BZ255" s="211">
        <v>0</v>
      </c>
      <c r="CA255" s="211">
        <v>0</v>
      </c>
      <c r="CB255" s="211">
        <v>0</v>
      </c>
      <c r="CC255" s="211">
        <v>0</v>
      </c>
      <c r="CD255" s="211">
        <v>0</v>
      </c>
      <c r="CE255" s="211">
        <v>0</v>
      </c>
      <c r="CF255" s="211">
        <v>0</v>
      </c>
      <c r="CG255" s="211"/>
      <c r="CH255" s="211"/>
      <c r="CI255" s="211"/>
      <c r="CJ255" s="211"/>
      <c r="CK255" s="211"/>
      <c r="CL255" s="211"/>
      <c r="CM255" s="211"/>
      <c r="CN255" s="211"/>
      <c r="CO255" s="211"/>
      <c r="CP255" s="211"/>
      <c r="CQ255" s="151" t="str">
        <f t="shared" si="14"/>
        <v/>
      </c>
      <c r="CR255" s="147"/>
    </row>
    <row r="256" spans="1:96" x14ac:dyDescent="0.2">
      <c r="A256" s="229"/>
      <c r="B256" s="201">
        <f t="shared" si="15"/>
        <v>247</v>
      </c>
      <c r="C256" s="238" t="s">
        <v>723</v>
      </c>
      <c r="D256" s="212" t="s">
        <v>722</v>
      </c>
      <c r="F256" s="212" t="s">
        <v>9</v>
      </c>
      <c r="G256" s="214"/>
      <c r="H256" s="73"/>
      <c r="I256" s="230">
        <v>56.661720000000003</v>
      </c>
      <c r="J256" s="215"/>
      <c r="K256" s="223"/>
      <c r="L256" s="223"/>
      <c r="M256" s="223"/>
      <c r="N256" s="223"/>
      <c r="O256" s="223"/>
      <c r="P256" s="73"/>
      <c r="Q256" s="215"/>
      <c r="R256" s="215"/>
      <c r="S256" s="215"/>
      <c r="T256" s="215"/>
      <c r="U256" s="215"/>
      <c r="V256" s="215"/>
      <c r="W256" s="215"/>
      <c r="X256" s="74"/>
      <c r="Y256" s="216">
        <v>0.8557226995580085</v>
      </c>
      <c r="Z256" s="216">
        <v>0.13263734316572104</v>
      </c>
      <c r="AA256" s="216">
        <v>1.1639957276270469E-2</v>
      </c>
      <c r="AB256" s="150" t="str">
        <f t="shared" si="13"/>
        <v/>
      </c>
      <c r="AC256" s="217" t="s">
        <v>7</v>
      </c>
      <c r="AD256" s="217" t="s">
        <v>8</v>
      </c>
      <c r="AE256" s="74"/>
      <c r="AF256" s="219">
        <v>3.1113235120926945E-4</v>
      </c>
      <c r="AG256" s="219">
        <v>0</v>
      </c>
      <c r="AH256" s="74"/>
      <c r="AI256" s="211">
        <v>1</v>
      </c>
      <c r="AJ256" s="211">
        <v>0</v>
      </c>
      <c r="AK256" s="211">
        <v>0</v>
      </c>
      <c r="AL256" s="211">
        <v>0</v>
      </c>
      <c r="AM256" s="211">
        <v>0</v>
      </c>
      <c r="AN256" s="211">
        <v>0</v>
      </c>
      <c r="AO256" s="211">
        <v>0</v>
      </c>
      <c r="AP256" s="211">
        <v>0</v>
      </c>
      <c r="AQ256" s="211">
        <v>0</v>
      </c>
      <c r="AR256" s="47"/>
      <c r="AS256" s="211">
        <v>0</v>
      </c>
      <c r="AT256" s="211">
        <v>0</v>
      </c>
      <c r="AU256" s="211">
        <v>0</v>
      </c>
      <c r="AV256" s="211">
        <v>0</v>
      </c>
      <c r="AW256" s="211">
        <v>0</v>
      </c>
      <c r="AX256" s="211">
        <v>0</v>
      </c>
      <c r="AY256" s="211">
        <v>0</v>
      </c>
      <c r="AZ256" s="211">
        <v>0</v>
      </c>
      <c r="BA256" s="211">
        <v>0</v>
      </c>
      <c r="BB256" s="211">
        <v>0</v>
      </c>
      <c r="BC256" s="211">
        <v>0</v>
      </c>
      <c r="BD256" s="211">
        <v>0</v>
      </c>
      <c r="BE256" s="211">
        <v>0</v>
      </c>
      <c r="BF256" s="211">
        <v>0</v>
      </c>
      <c r="BG256" s="211">
        <v>1</v>
      </c>
      <c r="BH256" s="211">
        <v>0</v>
      </c>
      <c r="BI256" s="211">
        <v>0</v>
      </c>
      <c r="BJ256" s="211">
        <v>0</v>
      </c>
      <c r="BK256" s="211">
        <v>0</v>
      </c>
      <c r="BL256" s="211">
        <v>0</v>
      </c>
      <c r="BM256" s="211">
        <v>0</v>
      </c>
      <c r="BN256" s="211">
        <v>0</v>
      </c>
      <c r="BO256" s="211">
        <v>0</v>
      </c>
      <c r="BP256" s="211">
        <v>0</v>
      </c>
      <c r="BQ256" s="211">
        <v>0</v>
      </c>
      <c r="BR256" s="211">
        <v>0</v>
      </c>
      <c r="BS256" s="211">
        <v>0</v>
      </c>
      <c r="BT256" s="211">
        <v>0</v>
      </c>
      <c r="BU256" s="211">
        <v>0</v>
      </c>
      <c r="BV256" s="211">
        <v>0</v>
      </c>
      <c r="BW256" s="211">
        <v>0</v>
      </c>
      <c r="BX256" s="211">
        <v>0</v>
      </c>
      <c r="BY256" s="211">
        <v>0</v>
      </c>
      <c r="BZ256" s="211">
        <v>0</v>
      </c>
      <c r="CA256" s="211">
        <v>0</v>
      </c>
      <c r="CB256" s="211">
        <v>0</v>
      </c>
      <c r="CC256" s="211">
        <v>0</v>
      </c>
      <c r="CD256" s="211">
        <v>0</v>
      </c>
      <c r="CE256" s="211">
        <v>0</v>
      </c>
      <c r="CF256" s="211">
        <v>0</v>
      </c>
      <c r="CG256" s="211"/>
      <c r="CH256" s="211"/>
      <c r="CI256" s="211"/>
      <c r="CJ256" s="211"/>
      <c r="CK256" s="211"/>
      <c r="CL256" s="211"/>
      <c r="CM256" s="211"/>
      <c r="CN256" s="211"/>
      <c r="CO256" s="211"/>
      <c r="CP256" s="211"/>
      <c r="CQ256" s="151" t="str">
        <f t="shared" si="14"/>
        <v/>
      </c>
      <c r="CR256" s="147"/>
    </row>
    <row r="257" spans="1:96" x14ac:dyDescent="0.2">
      <c r="A257" s="229"/>
      <c r="B257" s="201">
        <f t="shared" si="15"/>
        <v>248</v>
      </c>
      <c r="C257" s="238" t="s">
        <v>724</v>
      </c>
      <c r="D257" s="212" t="s">
        <v>291</v>
      </c>
      <c r="F257" s="212" t="s">
        <v>9</v>
      </c>
      <c r="G257" s="214"/>
      <c r="H257" s="73"/>
      <c r="I257" s="230">
        <v>134.46522999999999</v>
      </c>
      <c r="J257" s="215"/>
      <c r="K257" s="223"/>
      <c r="L257" s="223"/>
      <c r="M257" s="223"/>
      <c r="N257" s="223"/>
      <c r="O257" s="223"/>
      <c r="P257" s="73"/>
      <c r="Q257" s="215"/>
      <c r="R257" s="215"/>
      <c r="S257" s="215"/>
      <c r="T257" s="215"/>
      <c r="U257" s="215"/>
      <c r="V257" s="215"/>
      <c r="W257" s="215"/>
      <c r="X257" s="74"/>
      <c r="Y257" s="216">
        <v>0.51713703237632513</v>
      </c>
      <c r="Z257" s="216">
        <v>0.11698756622808738</v>
      </c>
      <c r="AA257" s="216">
        <v>0.36587540139558761</v>
      </c>
      <c r="AB257" s="150" t="str">
        <f t="shared" si="13"/>
        <v/>
      </c>
      <c r="AC257" s="217" t="s">
        <v>7</v>
      </c>
      <c r="AD257" s="217" t="s">
        <v>8</v>
      </c>
      <c r="AE257" s="74"/>
      <c r="AF257" s="219">
        <v>6.3598769286264808E-4</v>
      </c>
      <c r="AG257" s="219">
        <v>0</v>
      </c>
      <c r="AH257" s="74"/>
      <c r="AI257" s="211">
        <v>1</v>
      </c>
      <c r="AJ257" s="211">
        <v>0</v>
      </c>
      <c r="AK257" s="211">
        <v>0</v>
      </c>
      <c r="AL257" s="211">
        <v>0</v>
      </c>
      <c r="AM257" s="211">
        <v>0</v>
      </c>
      <c r="AN257" s="211">
        <v>0</v>
      </c>
      <c r="AO257" s="211">
        <v>0</v>
      </c>
      <c r="AP257" s="211">
        <v>0</v>
      </c>
      <c r="AQ257" s="211">
        <v>0</v>
      </c>
      <c r="AR257" s="47"/>
      <c r="AS257" s="211">
        <v>0</v>
      </c>
      <c r="AT257" s="211">
        <v>0</v>
      </c>
      <c r="AU257" s="211">
        <v>0</v>
      </c>
      <c r="AV257" s="211">
        <v>0</v>
      </c>
      <c r="AW257" s="211">
        <v>1</v>
      </c>
      <c r="AX257" s="211">
        <v>0</v>
      </c>
      <c r="AY257" s="211">
        <v>0</v>
      </c>
      <c r="AZ257" s="211">
        <v>0</v>
      </c>
      <c r="BA257" s="211">
        <v>0</v>
      </c>
      <c r="BB257" s="211">
        <v>0</v>
      </c>
      <c r="BC257" s="211">
        <v>0</v>
      </c>
      <c r="BD257" s="211">
        <v>0</v>
      </c>
      <c r="BE257" s="211">
        <v>0</v>
      </c>
      <c r="BF257" s="211">
        <v>0</v>
      </c>
      <c r="BG257" s="211">
        <v>0</v>
      </c>
      <c r="BH257" s="211">
        <v>0</v>
      </c>
      <c r="BI257" s="211">
        <v>0</v>
      </c>
      <c r="BJ257" s="211">
        <v>0</v>
      </c>
      <c r="BK257" s="211">
        <v>0</v>
      </c>
      <c r="BL257" s="211">
        <v>0</v>
      </c>
      <c r="BM257" s="211">
        <v>0</v>
      </c>
      <c r="BN257" s="211">
        <v>0</v>
      </c>
      <c r="BO257" s="211">
        <v>0</v>
      </c>
      <c r="BP257" s="211">
        <v>0</v>
      </c>
      <c r="BQ257" s="211">
        <v>0</v>
      </c>
      <c r="BR257" s="211">
        <v>0</v>
      </c>
      <c r="BS257" s="211">
        <v>0</v>
      </c>
      <c r="BT257" s="211">
        <v>0</v>
      </c>
      <c r="BU257" s="211">
        <v>0</v>
      </c>
      <c r="BV257" s="211">
        <v>0</v>
      </c>
      <c r="BW257" s="211">
        <v>0</v>
      </c>
      <c r="BX257" s="211">
        <v>0</v>
      </c>
      <c r="BY257" s="211">
        <v>0</v>
      </c>
      <c r="BZ257" s="211">
        <v>0</v>
      </c>
      <c r="CA257" s="211">
        <v>0</v>
      </c>
      <c r="CB257" s="211">
        <v>0</v>
      </c>
      <c r="CC257" s="211">
        <v>0</v>
      </c>
      <c r="CD257" s="211">
        <v>0</v>
      </c>
      <c r="CE257" s="211">
        <v>0</v>
      </c>
      <c r="CF257" s="211">
        <v>0</v>
      </c>
      <c r="CG257" s="211"/>
      <c r="CH257" s="211"/>
      <c r="CI257" s="211"/>
      <c r="CJ257" s="211"/>
      <c r="CK257" s="211"/>
      <c r="CL257" s="211"/>
      <c r="CM257" s="211"/>
      <c r="CN257" s="211"/>
      <c r="CO257" s="211"/>
      <c r="CP257" s="211"/>
      <c r="CQ257" s="151" t="str">
        <f t="shared" si="14"/>
        <v/>
      </c>
      <c r="CR257" s="147"/>
    </row>
    <row r="258" spans="1:96" x14ac:dyDescent="0.2">
      <c r="A258" s="229"/>
      <c r="B258" s="201">
        <f t="shared" si="15"/>
        <v>249</v>
      </c>
      <c r="C258" s="238" t="s">
        <v>726</v>
      </c>
      <c r="D258" s="212" t="s">
        <v>725</v>
      </c>
      <c r="F258" s="212" t="s">
        <v>9</v>
      </c>
      <c r="G258" s="214"/>
      <c r="H258" s="73"/>
      <c r="I258" s="230">
        <v>902.84857000000011</v>
      </c>
      <c r="J258" s="215"/>
      <c r="K258" s="223"/>
      <c r="L258" s="223"/>
      <c r="M258" s="223"/>
      <c r="N258" s="223"/>
      <c r="O258" s="223"/>
      <c r="P258" s="73"/>
      <c r="Q258" s="215"/>
      <c r="R258" s="215"/>
      <c r="S258" s="215"/>
      <c r="T258" s="215"/>
      <c r="U258" s="215"/>
      <c r="V258" s="215"/>
      <c r="W258" s="215"/>
      <c r="X258" s="74"/>
      <c r="Y258" s="216">
        <v>0.59143953675420891</v>
      </c>
      <c r="Z258" s="216">
        <v>0.12058686652181327</v>
      </c>
      <c r="AA258" s="216">
        <v>0.28797359672397771</v>
      </c>
      <c r="AB258" s="150" t="str">
        <f t="shared" si="13"/>
        <v/>
      </c>
      <c r="AC258" s="217" t="s">
        <v>7</v>
      </c>
      <c r="AD258" s="217" t="s">
        <v>8</v>
      </c>
      <c r="AE258" s="74"/>
      <c r="AF258" s="219">
        <v>4.432114926983385E-3</v>
      </c>
      <c r="AG258" s="219">
        <v>0</v>
      </c>
      <c r="AH258" s="74"/>
      <c r="AI258" s="211">
        <v>1</v>
      </c>
      <c r="AJ258" s="211">
        <v>0</v>
      </c>
      <c r="AK258" s="211">
        <v>0</v>
      </c>
      <c r="AL258" s="211">
        <v>0</v>
      </c>
      <c r="AM258" s="211">
        <v>0</v>
      </c>
      <c r="AN258" s="211">
        <v>0</v>
      </c>
      <c r="AO258" s="211">
        <v>0</v>
      </c>
      <c r="AP258" s="211">
        <v>0</v>
      </c>
      <c r="AQ258" s="211">
        <v>0</v>
      </c>
      <c r="AR258" s="47"/>
      <c r="AS258" s="211">
        <v>0</v>
      </c>
      <c r="AT258" s="211">
        <v>0</v>
      </c>
      <c r="AU258" s="211">
        <v>0</v>
      </c>
      <c r="AV258" s="211">
        <v>0</v>
      </c>
      <c r="AW258" s="211">
        <v>1</v>
      </c>
      <c r="AX258" s="211">
        <v>0</v>
      </c>
      <c r="AY258" s="211">
        <v>0</v>
      </c>
      <c r="AZ258" s="211">
        <v>0</v>
      </c>
      <c r="BA258" s="211">
        <v>0</v>
      </c>
      <c r="BB258" s="211">
        <v>0</v>
      </c>
      <c r="BC258" s="211">
        <v>0</v>
      </c>
      <c r="BD258" s="211">
        <v>0</v>
      </c>
      <c r="BE258" s="211">
        <v>0</v>
      </c>
      <c r="BF258" s="211">
        <v>0</v>
      </c>
      <c r="BG258" s="211">
        <v>0</v>
      </c>
      <c r="BH258" s="211">
        <v>0</v>
      </c>
      <c r="BI258" s="211">
        <v>0</v>
      </c>
      <c r="BJ258" s="211">
        <v>0</v>
      </c>
      <c r="BK258" s="211">
        <v>0</v>
      </c>
      <c r="BL258" s="211">
        <v>0</v>
      </c>
      <c r="BM258" s="211">
        <v>0</v>
      </c>
      <c r="BN258" s="211">
        <v>0</v>
      </c>
      <c r="BO258" s="211">
        <v>0</v>
      </c>
      <c r="BP258" s="211">
        <v>0</v>
      </c>
      <c r="BQ258" s="211">
        <v>0</v>
      </c>
      <c r="BR258" s="211">
        <v>0</v>
      </c>
      <c r="BS258" s="211">
        <v>0</v>
      </c>
      <c r="BT258" s="211">
        <v>0</v>
      </c>
      <c r="BU258" s="211">
        <v>0</v>
      </c>
      <c r="BV258" s="211">
        <v>0</v>
      </c>
      <c r="BW258" s="211">
        <v>0</v>
      </c>
      <c r="BX258" s="211">
        <v>0</v>
      </c>
      <c r="BY258" s="211">
        <v>0</v>
      </c>
      <c r="BZ258" s="211">
        <v>0</v>
      </c>
      <c r="CA258" s="211">
        <v>0</v>
      </c>
      <c r="CB258" s="211">
        <v>0</v>
      </c>
      <c r="CC258" s="211">
        <v>0</v>
      </c>
      <c r="CD258" s="211">
        <v>0</v>
      </c>
      <c r="CE258" s="211">
        <v>0</v>
      </c>
      <c r="CF258" s="211">
        <v>0</v>
      </c>
      <c r="CG258" s="211"/>
      <c r="CH258" s="211"/>
      <c r="CI258" s="211"/>
      <c r="CJ258" s="211"/>
      <c r="CK258" s="211"/>
      <c r="CL258" s="211"/>
      <c r="CM258" s="211"/>
      <c r="CN258" s="211"/>
      <c r="CO258" s="211"/>
      <c r="CP258" s="211"/>
      <c r="CQ258" s="151" t="str">
        <f t="shared" si="14"/>
        <v/>
      </c>
      <c r="CR258" s="147"/>
    </row>
    <row r="259" spans="1:96" x14ac:dyDescent="0.2">
      <c r="A259" s="229"/>
      <c r="B259" s="201">
        <f t="shared" si="15"/>
        <v>250</v>
      </c>
      <c r="C259" s="238" t="s">
        <v>728</v>
      </c>
      <c r="D259" s="212" t="s">
        <v>727</v>
      </c>
      <c r="F259" s="212" t="s">
        <v>9</v>
      </c>
      <c r="G259" s="214"/>
      <c r="H259" s="73"/>
      <c r="I259" s="230">
        <v>210.79686999999998</v>
      </c>
      <c r="J259" s="215"/>
      <c r="K259" s="223"/>
      <c r="L259" s="223"/>
      <c r="M259" s="223"/>
      <c r="N259" s="223"/>
      <c r="O259" s="223"/>
      <c r="P259" s="73"/>
      <c r="Q259" s="215"/>
      <c r="R259" s="215"/>
      <c r="S259" s="215"/>
      <c r="T259" s="215"/>
      <c r="U259" s="215"/>
      <c r="V259" s="215"/>
      <c r="W259" s="215"/>
      <c r="X259" s="74"/>
      <c r="Y259" s="216">
        <v>0.58274389937573556</v>
      </c>
      <c r="Z259" s="216">
        <v>0.19206010981092841</v>
      </c>
      <c r="AA259" s="216">
        <v>0.22519599081333608</v>
      </c>
      <c r="AB259" s="150" t="str">
        <f t="shared" si="13"/>
        <v/>
      </c>
      <c r="AC259" s="217" t="s">
        <v>7</v>
      </c>
      <c r="AD259" s="217" t="s">
        <v>8</v>
      </c>
      <c r="AE259" s="74"/>
      <c r="AF259" s="219">
        <v>1.2331240179569922E-3</v>
      </c>
      <c r="AG259" s="219">
        <v>0</v>
      </c>
      <c r="AH259" s="74"/>
      <c r="AI259" s="211">
        <v>1</v>
      </c>
      <c r="AJ259" s="211">
        <v>0</v>
      </c>
      <c r="AK259" s="211">
        <v>0</v>
      </c>
      <c r="AL259" s="211">
        <v>0</v>
      </c>
      <c r="AM259" s="211">
        <v>0</v>
      </c>
      <c r="AN259" s="211">
        <v>0</v>
      </c>
      <c r="AO259" s="211">
        <v>0</v>
      </c>
      <c r="AP259" s="211">
        <v>0</v>
      </c>
      <c r="AQ259" s="211">
        <v>0</v>
      </c>
      <c r="AR259" s="47"/>
      <c r="AS259" s="211">
        <v>0</v>
      </c>
      <c r="AT259" s="211">
        <v>0</v>
      </c>
      <c r="AU259" s="211">
        <v>1</v>
      </c>
      <c r="AV259" s="211">
        <v>0</v>
      </c>
      <c r="AW259" s="211">
        <v>0</v>
      </c>
      <c r="AX259" s="211">
        <v>0</v>
      </c>
      <c r="AY259" s="211">
        <v>0</v>
      </c>
      <c r="AZ259" s="211">
        <v>0</v>
      </c>
      <c r="BA259" s="211">
        <v>0</v>
      </c>
      <c r="BB259" s="211">
        <v>0</v>
      </c>
      <c r="BC259" s="211">
        <v>0</v>
      </c>
      <c r="BD259" s="211">
        <v>0</v>
      </c>
      <c r="BE259" s="211">
        <v>0</v>
      </c>
      <c r="BF259" s="211">
        <v>0</v>
      </c>
      <c r="BG259" s="211">
        <v>0</v>
      </c>
      <c r="BH259" s="211">
        <v>0</v>
      </c>
      <c r="BI259" s="211">
        <v>0</v>
      </c>
      <c r="BJ259" s="211">
        <v>0</v>
      </c>
      <c r="BK259" s="211">
        <v>0</v>
      </c>
      <c r="BL259" s="211">
        <v>0</v>
      </c>
      <c r="BM259" s="211">
        <v>0</v>
      </c>
      <c r="BN259" s="211">
        <v>0</v>
      </c>
      <c r="BO259" s="211">
        <v>0</v>
      </c>
      <c r="BP259" s="211">
        <v>0</v>
      </c>
      <c r="BQ259" s="211">
        <v>0</v>
      </c>
      <c r="BR259" s="211">
        <v>0</v>
      </c>
      <c r="BS259" s="211">
        <v>0</v>
      </c>
      <c r="BT259" s="211">
        <v>0</v>
      </c>
      <c r="BU259" s="211">
        <v>0</v>
      </c>
      <c r="BV259" s="211">
        <v>0</v>
      </c>
      <c r="BW259" s="211">
        <v>0</v>
      </c>
      <c r="BX259" s="211">
        <v>0</v>
      </c>
      <c r="BY259" s="211">
        <v>0</v>
      </c>
      <c r="BZ259" s="211">
        <v>0</v>
      </c>
      <c r="CA259" s="211">
        <v>0</v>
      </c>
      <c r="CB259" s="211">
        <v>0</v>
      </c>
      <c r="CC259" s="211">
        <v>0</v>
      </c>
      <c r="CD259" s="211">
        <v>0</v>
      </c>
      <c r="CE259" s="211">
        <v>0</v>
      </c>
      <c r="CF259" s="211">
        <v>0</v>
      </c>
      <c r="CG259" s="211"/>
      <c r="CH259" s="211"/>
      <c r="CI259" s="211"/>
      <c r="CJ259" s="211"/>
      <c r="CK259" s="211"/>
      <c r="CL259" s="211"/>
      <c r="CM259" s="211"/>
      <c r="CN259" s="211"/>
      <c r="CO259" s="211"/>
      <c r="CP259" s="211"/>
      <c r="CQ259" s="151" t="str">
        <f t="shared" si="14"/>
        <v/>
      </c>
      <c r="CR259" s="147"/>
    </row>
    <row r="260" spans="1:96" x14ac:dyDescent="0.2">
      <c r="A260" s="229"/>
      <c r="B260" s="201">
        <f t="shared" si="15"/>
        <v>251</v>
      </c>
      <c r="C260" s="238" t="s">
        <v>729</v>
      </c>
      <c r="D260" s="212" t="s">
        <v>292</v>
      </c>
      <c r="F260" s="212" t="s">
        <v>9</v>
      </c>
      <c r="G260" s="214"/>
      <c r="H260" s="73"/>
      <c r="I260" s="230">
        <v>2797.3127100000002</v>
      </c>
      <c r="J260" s="215"/>
      <c r="K260" s="223"/>
      <c r="L260" s="223"/>
      <c r="M260" s="223"/>
      <c r="N260" s="223"/>
      <c r="O260" s="223"/>
      <c r="P260" s="73"/>
      <c r="Q260" s="215"/>
      <c r="R260" s="215"/>
      <c r="S260" s="215"/>
      <c r="T260" s="215"/>
      <c r="U260" s="215"/>
      <c r="V260" s="215"/>
      <c r="W260" s="215"/>
      <c r="X260" s="74"/>
      <c r="Y260" s="216">
        <v>0.71360316737702167</v>
      </c>
      <c r="Z260" s="216">
        <v>0.10359663006714755</v>
      </c>
      <c r="AA260" s="216">
        <v>0.18280020255583079</v>
      </c>
      <c r="AB260" s="150" t="str">
        <f t="shared" si="13"/>
        <v/>
      </c>
      <c r="AC260" s="217" t="s">
        <v>7</v>
      </c>
      <c r="AD260" s="217" t="s">
        <v>8</v>
      </c>
      <c r="AE260" s="74"/>
      <c r="AF260" s="219">
        <v>1.6149299259339729E-2</v>
      </c>
      <c r="AG260" s="219">
        <v>0</v>
      </c>
      <c r="AH260" s="74"/>
      <c r="AI260" s="211">
        <v>1</v>
      </c>
      <c r="AJ260" s="211">
        <v>0</v>
      </c>
      <c r="AK260" s="211">
        <v>0</v>
      </c>
      <c r="AL260" s="211">
        <v>0</v>
      </c>
      <c r="AM260" s="211">
        <v>0</v>
      </c>
      <c r="AN260" s="211">
        <v>0</v>
      </c>
      <c r="AO260" s="211">
        <v>0</v>
      </c>
      <c r="AP260" s="211">
        <v>0</v>
      </c>
      <c r="AQ260" s="211">
        <v>0</v>
      </c>
      <c r="AR260" s="47"/>
      <c r="AS260" s="211">
        <v>0</v>
      </c>
      <c r="AT260" s="211">
        <v>0</v>
      </c>
      <c r="AU260" s="211">
        <v>0</v>
      </c>
      <c r="AV260" s="211">
        <v>0</v>
      </c>
      <c r="AW260" s="211">
        <v>0.99177511510869565</v>
      </c>
      <c r="AX260" s="211">
        <v>0</v>
      </c>
      <c r="AY260" s="211">
        <v>0</v>
      </c>
      <c r="AZ260" s="211">
        <v>0</v>
      </c>
      <c r="BA260" s="211">
        <v>0</v>
      </c>
      <c r="BB260" s="211">
        <v>1.9069618806553874E-3</v>
      </c>
      <c r="BC260" s="211">
        <v>0</v>
      </c>
      <c r="BD260" s="211">
        <v>0</v>
      </c>
      <c r="BE260" s="211">
        <v>5.313537987007011E-3</v>
      </c>
      <c r="BF260" s="211">
        <v>0</v>
      </c>
      <c r="BG260" s="211">
        <v>1.0043850236418302E-3</v>
      </c>
      <c r="BH260" s="211">
        <v>0</v>
      </c>
      <c r="BI260" s="211">
        <v>0</v>
      </c>
      <c r="BJ260" s="211">
        <v>0</v>
      </c>
      <c r="BK260" s="211">
        <v>0</v>
      </c>
      <c r="BL260" s="211">
        <v>0</v>
      </c>
      <c r="BM260" s="211">
        <v>0</v>
      </c>
      <c r="BN260" s="211">
        <v>0</v>
      </c>
      <c r="BO260" s="211">
        <v>0</v>
      </c>
      <c r="BP260" s="211">
        <v>0</v>
      </c>
      <c r="BQ260" s="211">
        <v>0</v>
      </c>
      <c r="BR260" s="211">
        <v>0</v>
      </c>
      <c r="BS260" s="211">
        <v>0</v>
      </c>
      <c r="BT260" s="211">
        <v>0</v>
      </c>
      <c r="BU260" s="211">
        <v>0</v>
      </c>
      <c r="BV260" s="211">
        <v>0</v>
      </c>
      <c r="BW260" s="211">
        <v>0</v>
      </c>
      <c r="BX260" s="211">
        <v>0</v>
      </c>
      <c r="BY260" s="211">
        <v>0</v>
      </c>
      <c r="BZ260" s="211">
        <v>0</v>
      </c>
      <c r="CA260" s="211">
        <v>0</v>
      </c>
      <c r="CB260" s="211">
        <v>0</v>
      </c>
      <c r="CC260" s="211">
        <v>0</v>
      </c>
      <c r="CD260" s="211">
        <v>0</v>
      </c>
      <c r="CE260" s="211">
        <v>0</v>
      </c>
      <c r="CF260" s="211">
        <v>0</v>
      </c>
      <c r="CG260" s="211"/>
      <c r="CH260" s="211"/>
      <c r="CI260" s="211"/>
      <c r="CJ260" s="211"/>
      <c r="CK260" s="211"/>
      <c r="CL260" s="211"/>
      <c r="CM260" s="211"/>
      <c r="CN260" s="211"/>
      <c r="CO260" s="211"/>
      <c r="CP260" s="211"/>
      <c r="CQ260" s="151" t="str">
        <f t="shared" si="14"/>
        <v/>
      </c>
      <c r="CR260" s="147"/>
    </row>
    <row r="261" spans="1:96" x14ac:dyDescent="0.2">
      <c r="A261" s="229"/>
      <c r="B261" s="201">
        <f t="shared" si="15"/>
        <v>252</v>
      </c>
      <c r="C261" s="238" t="s">
        <v>730</v>
      </c>
      <c r="D261" s="212" t="s">
        <v>451</v>
      </c>
      <c r="F261" s="212" t="s">
        <v>9</v>
      </c>
      <c r="G261" s="214"/>
      <c r="H261" s="73"/>
      <c r="I261" s="230">
        <v>354.76216000000005</v>
      </c>
      <c r="J261" s="215"/>
      <c r="K261" s="223"/>
      <c r="L261" s="223"/>
      <c r="M261" s="223"/>
      <c r="N261" s="223"/>
      <c r="O261" s="223"/>
      <c r="P261" s="73"/>
      <c r="Q261" s="215"/>
      <c r="R261" s="215"/>
      <c r="S261" s="215"/>
      <c r="T261" s="215"/>
      <c r="U261" s="215"/>
      <c r="V261" s="215"/>
      <c r="W261" s="215"/>
      <c r="X261" s="74"/>
      <c r="Y261" s="216">
        <v>0.51241753066336049</v>
      </c>
      <c r="Z261" s="216">
        <v>2.8406609092694664E-2</v>
      </c>
      <c r="AA261" s="216">
        <v>0.4591758602439448</v>
      </c>
      <c r="AB261" s="150" t="str">
        <f t="shared" si="13"/>
        <v/>
      </c>
      <c r="AC261" s="217" t="s">
        <v>7</v>
      </c>
      <c r="AD261" s="217" t="s">
        <v>8</v>
      </c>
      <c r="AE261" s="74"/>
      <c r="AF261" s="219">
        <v>1.2819983392818686E-3</v>
      </c>
      <c r="AG261" s="219">
        <v>0</v>
      </c>
      <c r="AH261" s="74"/>
      <c r="AI261" s="211">
        <v>1</v>
      </c>
      <c r="AJ261" s="211">
        <v>0</v>
      </c>
      <c r="AK261" s="211">
        <v>0</v>
      </c>
      <c r="AL261" s="211">
        <v>0</v>
      </c>
      <c r="AM261" s="211">
        <v>0</v>
      </c>
      <c r="AN261" s="211">
        <v>0</v>
      </c>
      <c r="AO261" s="211">
        <v>0</v>
      </c>
      <c r="AP261" s="211">
        <v>0</v>
      </c>
      <c r="AQ261" s="211">
        <v>0</v>
      </c>
      <c r="AR261" s="47"/>
      <c r="AS261" s="211">
        <v>0</v>
      </c>
      <c r="AT261" s="211">
        <v>0</v>
      </c>
      <c r="AU261" s="211">
        <v>0</v>
      </c>
      <c r="AV261" s="211">
        <v>0</v>
      </c>
      <c r="AW261" s="211">
        <v>0</v>
      </c>
      <c r="AX261" s="211">
        <v>0</v>
      </c>
      <c r="AY261" s="211">
        <v>0</v>
      </c>
      <c r="AZ261" s="211">
        <v>0</v>
      </c>
      <c r="BA261" s="211">
        <v>0</v>
      </c>
      <c r="BB261" s="211">
        <v>0</v>
      </c>
      <c r="BC261" s="211">
        <v>0</v>
      </c>
      <c r="BD261" s="211">
        <v>0</v>
      </c>
      <c r="BE261" s="211">
        <v>1</v>
      </c>
      <c r="BF261" s="211">
        <v>0</v>
      </c>
      <c r="BG261" s="211">
        <v>0</v>
      </c>
      <c r="BH261" s="211">
        <v>0</v>
      </c>
      <c r="BI261" s="211">
        <v>0</v>
      </c>
      <c r="BJ261" s="211">
        <v>0</v>
      </c>
      <c r="BK261" s="211">
        <v>0</v>
      </c>
      <c r="BL261" s="211">
        <v>0</v>
      </c>
      <c r="BM261" s="211">
        <v>0</v>
      </c>
      <c r="BN261" s="211">
        <v>0</v>
      </c>
      <c r="BO261" s="211">
        <v>0</v>
      </c>
      <c r="BP261" s="211">
        <v>0</v>
      </c>
      <c r="BQ261" s="211">
        <v>0</v>
      </c>
      <c r="BR261" s="211">
        <v>0</v>
      </c>
      <c r="BS261" s="211">
        <v>0</v>
      </c>
      <c r="BT261" s="211">
        <v>0</v>
      </c>
      <c r="BU261" s="211">
        <v>0</v>
      </c>
      <c r="BV261" s="211">
        <v>0</v>
      </c>
      <c r="BW261" s="211">
        <v>0</v>
      </c>
      <c r="BX261" s="211">
        <v>0</v>
      </c>
      <c r="BY261" s="211">
        <v>0</v>
      </c>
      <c r="BZ261" s="211">
        <v>0</v>
      </c>
      <c r="CA261" s="211">
        <v>0</v>
      </c>
      <c r="CB261" s="211">
        <v>0</v>
      </c>
      <c r="CC261" s="211">
        <v>0</v>
      </c>
      <c r="CD261" s="211">
        <v>0</v>
      </c>
      <c r="CE261" s="211">
        <v>0</v>
      </c>
      <c r="CF261" s="211">
        <v>0</v>
      </c>
      <c r="CG261" s="211"/>
      <c r="CH261" s="211"/>
      <c r="CI261" s="211"/>
      <c r="CJ261" s="211"/>
      <c r="CK261" s="211"/>
      <c r="CL261" s="211"/>
      <c r="CM261" s="211"/>
      <c r="CN261" s="211"/>
      <c r="CO261" s="211"/>
      <c r="CP261" s="211"/>
      <c r="CQ261" s="151" t="str">
        <f t="shared" si="14"/>
        <v/>
      </c>
      <c r="CR261" s="147"/>
    </row>
    <row r="262" spans="1:96" x14ac:dyDescent="0.2">
      <c r="A262" s="72"/>
      <c r="B262" s="201">
        <f t="shared" si="15"/>
        <v>253</v>
      </c>
      <c r="C262" s="238" t="s">
        <v>732</v>
      </c>
      <c r="D262" s="212" t="s">
        <v>731</v>
      </c>
      <c r="F262" s="212" t="s">
        <v>9</v>
      </c>
      <c r="G262" s="214"/>
      <c r="H262" s="73"/>
      <c r="I262" s="230">
        <v>-690.33812</v>
      </c>
      <c r="J262" s="215"/>
      <c r="K262" s="215"/>
      <c r="L262" s="215"/>
      <c r="M262" s="215"/>
      <c r="N262" s="215"/>
      <c r="O262" s="215"/>
      <c r="P262" s="73"/>
      <c r="Q262" s="215"/>
      <c r="R262" s="215"/>
      <c r="S262" s="215"/>
      <c r="T262" s="215"/>
      <c r="U262" s="215"/>
      <c r="V262" s="215"/>
      <c r="W262" s="215"/>
      <c r="X262" s="74"/>
      <c r="Y262" s="216">
        <v>0</v>
      </c>
      <c r="Z262" s="216">
        <v>1</v>
      </c>
      <c r="AA262" s="216">
        <v>0</v>
      </c>
      <c r="AB262" s="150" t="str">
        <f>IF(SUM(Y262:AA262,I262:O262)=0,"",IF(SUM(Y262:AA262)=1,"",1))</f>
        <v/>
      </c>
      <c r="AC262" s="217" t="s">
        <v>7</v>
      </c>
      <c r="AD262" s="217" t="s">
        <v>8</v>
      </c>
      <c r="AE262" s="74"/>
      <c r="AF262" s="219">
        <v>0</v>
      </c>
      <c r="AG262" s="219">
        <v>0</v>
      </c>
      <c r="AH262" s="74"/>
      <c r="AI262" s="211">
        <v>1</v>
      </c>
      <c r="AJ262" s="211">
        <v>0</v>
      </c>
      <c r="AK262" s="211">
        <v>0</v>
      </c>
      <c r="AL262" s="211">
        <v>0</v>
      </c>
      <c r="AM262" s="211">
        <v>0</v>
      </c>
      <c r="AN262" s="211">
        <v>0</v>
      </c>
      <c r="AO262" s="211">
        <v>0</v>
      </c>
      <c r="AP262" s="211">
        <v>0</v>
      </c>
      <c r="AQ262" s="211">
        <v>0</v>
      </c>
      <c r="AR262" s="47"/>
      <c r="AS262" s="211">
        <v>0</v>
      </c>
      <c r="AT262" s="211">
        <v>0</v>
      </c>
      <c r="AU262" s="211">
        <v>0</v>
      </c>
      <c r="AV262" s="211">
        <v>0</v>
      </c>
      <c r="AW262" s="211">
        <v>0</v>
      </c>
      <c r="AX262" s="211">
        <v>0</v>
      </c>
      <c r="AY262" s="211">
        <v>0</v>
      </c>
      <c r="AZ262" s="211">
        <v>0</v>
      </c>
      <c r="BA262" s="211">
        <v>0</v>
      </c>
      <c r="BB262" s="211">
        <v>1</v>
      </c>
      <c r="BC262" s="211">
        <v>0</v>
      </c>
      <c r="BD262" s="211">
        <v>0</v>
      </c>
      <c r="BE262" s="211">
        <v>0</v>
      </c>
      <c r="BF262" s="211">
        <v>0</v>
      </c>
      <c r="BG262" s="211">
        <v>0</v>
      </c>
      <c r="BH262" s="211">
        <v>0</v>
      </c>
      <c r="BI262" s="211">
        <v>0</v>
      </c>
      <c r="BJ262" s="211">
        <v>0</v>
      </c>
      <c r="BK262" s="211">
        <v>0</v>
      </c>
      <c r="BL262" s="211">
        <v>0</v>
      </c>
      <c r="BM262" s="211">
        <v>0</v>
      </c>
      <c r="BN262" s="211">
        <v>0</v>
      </c>
      <c r="BO262" s="211">
        <v>0</v>
      </c>
      <c r="BP262" s="211">
        <v>0</v>
      </c>
      <c r="BQ262" s="211">
        <v>0</v>
      </c>
      <c r="BR262" s="211">
        <v>0</v>
      </c>
      <c r="BS262" s="211">
        <v>0</v>
      </c>
      <c r="BT262" s="211">
        <v>0</v>
      </c>
      <c r="BU262" s="211">
        <v>0</v>
      </c>
      <c r="BV262" s="211">
        <v>0</v>
      </c>
      <c r="BW262" s="211">
        <v>0</v>
      </c>
      <c r="BX262" s="211">
        <v>0</v>
      </c>
      <c r="BY262" s="211">
        <v>0</v>
      </c>
      <c r="BZ262" s="211">
        <v>0</v>
      </c>
      <c r="CA262" s="211">
        <v>0</v>
      </c>
      <c r="CB262" s="211">
        <v>0</v>
      </c>
      <c r="CC262" s="211">
        <v>0</v>
      </c>
      <c r="CD262" s="211">
        <v>0</v>
      </c>
      <c r="CE262" s="211">
        <v>0</v>
      </c>
      <c r="CF262" s="211">
        <v>0</v>
      </c>
      <c r="CG262" s="211"/>
      <c r="CH262" s="211"/>
      <c r="CI262" s="211"/>
      <c r="CJ262" s="211"/>
      <c r="CK262" s="211"/>
      <c r="CL262" s="211"/>
      <c r="CM262" s="211"/>
      <c r="CN262" s="211"/>
      <c r="CO262" s="211"/>
      <c r="CP262" s="211"/>
      <c r="CQ262" s="151" t="str">
        <f t="shared" si="14"/>
        <v/>
      </c>
      <c r="CR262" s="147"/>
    </row>
    <row r="263" spans="1:96" x14ac:dyDescent="0.2">
      <c r="A263" s="72"/>
      <c r="B263" s="201">
        <f t="shared" si="15"/>
        <v>254</v>
      </c>
      <c r="C263" s="238" t="s">
        <v>734</v>
      </c>
      <c r="D263" s="212" t="s">
        <v>733</v>
      </c>
      <c r="F263" s="212" t="s">
        <v>9</v>
      </c>
      <c r="G263" s="214"/>
      <c r="H263" s="73"/>
      <c r="I263" s="230">
        <v>259.77593999999999</v>
      </c>
      <c r="J263" s="215"/>
      <c r="K263" s="215"/>
      <c r="L263" s="215"/>
      <c r="M263" s="215"/>
      <c r="N263" s="215"/>
      <c r="O263" s="215"/>
      <c r="P263" s="73"/>
      <c r="Q263" s="215"/>
      <c r="R263" s="215"/>
      <c r="S263" s="215"/>
      <c r="T263" s="215"/>
      <c r="U263" s="215"/>
      <c r="V263" s="215"/>
      <c r="W263" s="215"/>
      <c r="X263" s="74"/>
      <c r="Y263" s="216">
        <v>7.1859464737188516E-2</v>
      </c>
      <c r="Z263" s="216">
        <v>0.92814053526281137</v>
      </c>
      <c r="AA263" s="216">
        <v>0</v>
      </c>
      <c r="AB263" s="150" t="str">
        <f>IF(SUM(Y263:AA263,I263:O263)=0,"",IF(SUM(Y263:AA263)=1,"",1))</f>
        <v/>
      </c>
      <c r="AC263" s="217" t="s">
        <v>7</v>
      </c>
      <c r="AD263" s="217" t="s">
        <v>8</v>
      </c>
      <c r="AE263" s="74"/>
      <c r="AF263" s="219">
        <v>1.245101808886311E-4</v>
      </c>
      <c r="AG263" s="219">
        <v>0</v>
      </c>
      <c r="AH263" s="74"/>
      <c r="AI263" s="211">
        <v>1</v>
      </c>
      <c r="AJ263" s="211">
        <v>0</v>
      </c>
      <c r="AK263" s="211">
        <v>0</v>
      </c>
      <c r="AL263" s="211">
        <v>0</v>
      </c>
      <c r="AM263" s="211">
        <v>0</v>
      </c>
      <c r="AN263" s="211">
        <v>0</v>
      </c>
      <c r="AO263" s="211">
        <v>0</v>
      </c>
      <c r="AP263" s="211">
        <v>0</v>
      </c>
      <c r="AQ263" s="211">
        <v>0</v>
      </c>
      <c r="AR263" s="47"/>
      <c r="AS263" s="211">
        <v>0</v>
      </c>
      <c r="AT263" s="211">
        <v>0</v>
      </c>
      <c r="AU263" s="211">
        <v>0</v>
      </c>
      <c r="AV263" s="211">
        <v>0</v>
      </c>
      <c r="AW263" s="211">
        <v>1</v>
      </c>
      <c r="AX263" s="211">
        <v>0</v>
      </c>
      <c r="AY263" s="211">
        <v>0</v>
      </c>
      <c r="AZ263" s="211">
        <v>0</v>
      </c>
      <c r="BA263" s="211">
        <v>0</v>
      </c>
      <c r="BB263" s="211">
        <v>0</v>
      </c>
      <c r="BC263" s="211">
        <v>0</v>
      </c>
      <c r="BD263" s="211">
        <v>0</v>
      </c>
      <c r="BE263" s="211">
        <v>0</v>
      </c>
      <c r="BF263" s="211">
        <v>0</v>
      </c>
      <c r="BG263" s="211">
        <v>0</v>
      </c>
      <c r="BH263" s="211">
        <v>0</v>
      </c>
      <c r="BI263" s="211">
        <v>0</v>
      </c>
      <c r="BJ263" s="211">
        <v>0</v>
      </c>
      <c r="BK263" s="211">
        <v>0</v>
      </c>
      <c r="BL263" s="211">
        <v>0</v>
      </c>
      <c r="BM263" s="211">
        <v>0</v>
      </c>
      <c r="BN263" s="211">
        <v>0</v>
      </c>
      <c r="BO263" s="211">
        <v>0</v>
      </c>
      <c r="BP263" s="211">
        <v>0</v>
      </c>
      <c r="BQ263" s="211">
        <v>0</v>
      </c>
      <c r="BR263" s="211">
        <v>0</v>
      </c>
      <c r="BS263" s="211">
        <v>0</v>
      </c>
      <c r="BT263" s="211">
        <v>0</v>
      </c>
      <c r="BU263" s="211">
        <v>0</v>
      </c>
      <c r="BV263" s="211">
        <v>0</v>
      </c>
      <c r="BW263" s="211">
        <v>0</v>
      </c>
      <c r="BX263" s="211">
        <v>0</v>
      </c>
      <c r="BY263" s="211">
        <v>0</v>
      </c>
      <c r="BZ263" s="211">
        <v>0</v>
      </c>
      <c r="CA263" s="211">
        <v>0</v>
      </c>
      <c r="CB263" s="211">
        <v>0</v>
      </c>
      <c r="CC263" s="211">
        <v>0</v>
      </c>
      <c r="CD263" s="211">
        <v>0</v>
      </c>
      <c r="CE263" s="211">
        <v>0</v>
      </c>
      <c r="CF263" s="211">
        <v>0</v>
      </c>
      <c r="CG263" s="211"/>
      <c r="CH263" s="211"/>
      <c r="CI263" s="211"/>
      <c r="CJ263" s="211"/>
      <c r="CK263" s="211"/>
      <c r="CL263" s="211"/>
      <c r="CM263" s="211"/>
      <c r="CN263" s="211"/>
      <c r="CO263" s="211"/>
      <c r="CP263" s="211"/>
      <c r="CQ263" s="151" t="str">
        <f t="shared" ref="CQ263:CQ326" si="17">IF(COUNT(AS263:CP263)=0,"",IF(SUM(AS263:CP263)=1,"",1))</f>
        <v/>
      </c>
      <c r="CR263" s="147"/>
    </row>
    <row r="264" spans="1:96" x14ac:dyDescent="0.2">
      <c r="A264" s="72"/>
      <c r="B264" s="201">
        <f t="shared" si="15"/>
        <v>255</v>
      </c>
      <c r="C264" s="238" t="s">
        <v>736</v>
      </c>
      <c r="D264" s="212" t="s">
        <v>735</v>
      </c>
      <c r="F264" s="212" t="s">
        <v>9</v>
      </c>
      <c r="G264" s="214"/>
      <c r="H264" s="73"/>
      <c r="I264" s="230">
        <v>8.6944300000000005</v>
      </c>
      <c r="J264" s="215"/>
      <c r="K264" s="215"/>
      <c r="L264" s="215"/>
      <c r="M264" s="215"/>
      <c r="N264" s="215"/>
      <c r="O264" s="215"/>
      <c r="P264" s="73"/>
      <c r="Q264" s="215"/>
      <c r="R264" s="215"/>
      <c r="S264" s="215"/>
      <c r="T264" s="215"/>
      <c r="U264" s="215"/>
      <c r="V264" s="215"/>
      <c r="W264" s="215"/>
      <c r="X264" s="74"/>
      <c r="Y264" s="216">
        <v>0.3091151461337891</v>
      </c>
      <c r="Z264" s="216">
        <v>0.58446959720188674</v>
      </c>
      <c r="AA264" s="216">
        <v>0.10641525666432416</v>
      </c>
      <c r="AB264" s="150" t="str">
        <f>IF(SUM(Y264:AA264,I264:O264)=0,"",IF(SUM(Y264:AA264)=1,"",1))</f>
        <v/>
      </c>
      <c r="AC264" s="217" t="s">
        <v>7</v>
      </c>
      <c r="AD264" s="217" t="s">
        <v>8</v>
      </c>
      <c r="AE264" s="74"/>
      <c r="AF264" s="219">
        <v>2.3490848954137418E-5</v>
      </c>
      <c r="AG264" s="219">
        <v>0</v>
      </c>
      <c r="AH264" s="74"/>
      <c r="AI264" s="211">
        <v>1</v>
      </c>
      <c r="AJ264" s="211">
        <v>0</v>
      </c>
      <c r="AK264" s="211">
        <v>0</v>
      </c>
      <c r="AL264" s="211">
        <v>0</v>
      </c>
      <c r="AM264" s="211">
        <v>0</v>
      </c>
      <c r="AN264" s="211">
        <v>0</v>
      </c>
      <c r="AO264" s="211">
        <v>0</v>
      </c>
      <c r="AP264" s="211">
        <v>0</v>
      </c>
      <c r="AQ264" s="211">
        <v>0</v>
      </c>
      <c r="AR264" s="47"/>
      <c r="AS264" s="211">
        <v>0</v>
      </c>
      <c r="AT264" s="211">
        <v>0</v>
      </c>
      <c r="AU264" s="211">
        <v>0</v>
      </c>
      <c r="AV264" s="211">
        <v>0</v>
      </c>
      <c r="AW264" s="211">
        <v>0</v>
      </c>
      <c r="AX264" s="211">
        <v>0</v>
      </c>
      <c r="AY264" s="211">
        <v>0</v>
      </c>
      <c r="AZ264" s="211">
        <v>0</v>
      </c>
      <c r="BA264" s="211">
        <v>0</v>
      </c>
      <c r="BB264" s="211">
        <v>1</v>
      </c>
      <c r="BC264" s="211">
        <v>0</v>
      </c>
      <c r="BD264" s="211">
        <v>0</v>
      </c>
      <c r="BE264" s="211">
        <v>0</v>
      </c>
      <c r="BF264" s="211">
        <v>0</v>
      </c>
      <c r="BG264" s="211">
        <v>0</v>
      </c>
      <c r="BH264" s="211">
        <v>0</v>
      </c>
      <c r="BI264" s="211">
        <v>0</v>
      </c>
      <c r="BJ264" s="211">
        <v>0</v>
      </c>
      <c r="BK264" s="211">
        <v>0</v>
      </c>
      <c r="BL264" s="211">
        <v>0</v>
      </c>
      <c r="BM264" s="211">
        <v>0</v>
      </c>
      <c r="BN264" s="211">
        <v>0</v>
      </c>
      <c r="BO264" s="211">
        <v>0</v>
      </c>
      <c r="BP264" s="211">
        <v>0</v>
      </c>
      <c r="BQ264" s="211">
        <v>0</v>
      </c>
      <c r="BR264" s="211">
        <v>0</v>
      </c>
      <c r="BS264" s="211">
        <v>0</v>
      </c>
      <c r="BT264" s="211">
        <v>0</v>
      </c>
      <c r="BU264" s="211">
        <v>0</v>
      </c>
      <c r="BV264" s="211">
        <v>0</v>
      </c>
      <c r="BW264" s="211">
        <v>0</v>
      </c>
      <c r="BX264" s="211">
        <v>0</v>
      </c>
      <c r="BY264" s="211">
        <v>0</v>
      </c>
      <c r="BZ264" s="211">
        <v>0</v>
      </c>
      <c r="CA264" s="211">
        <v>0</v>
      </c>
      <c r="CB264" s="211">
        <v>0</v>
      </c>
      <c r="CC264" s="211">
        <v>0</v>
      </c>
      <c r="CD264" s="211">
        <v>0</v>
      </c>
      <c r="CE264" s="211">
        <v>0</v>
      </c>
      <c r="CF264" s="211">
        <v>0</v>
      </c>
      <c r="CG264" s="211"/>
      <c r="CH264" s="211"/>
      <c r="CI264" s="211"/>
      <c r="CJ264" s="211"/>
      <c r="CK264" s="211"/>
      <c r="CL264" s="211"/>
      <c r="CM264" s="211"/>
      <c r="CN264" s="211"/>
      <c r="CO264" s="211"/>
      <c r="CP264" s="211"/>
      <c r="CQ264" s="151" t="str">
        <f t="shared" si="17"/>
        <v/>
      </c>
      <c r="CR264" s="147"/>
    </row>
    <row r="265" spans="1:96" x14ac:dyDescent="0.2">
      <c r="A265" s="72"/>
      <c r="B265" s="201">
        <f t="shared" si="15"/>
        <v>256</v>
      </c>
      <c r="C265" s="238" t="s">
        <v>737</v>
      </c>
      <c r="D265" s="212" t="s">
        <v>293</v>
      </c>
      <c r="F265" s="212" t="s">
        <v>9</v>
      </c>
      <c r="G265" s="214"/>
      <c r="H265" s="73"/>
      <c r="I265" s="230">
        <v>9807.3415999999997</v>
      </c>
      <c r="J265" s="215"/>
      <c r="K265" s="215"/>
      <c r="L265" s="215"/>
      <c r="M265" s="215"/>
      <c r="N265" s="215"/>
      <c r="O265" s="215"/>
      <c r="P265" s="73"/>
      <c r="Q265" s="215"/>
      <c r="R265" s="215"/>
      <c r="S265" s="215"/>
      <c r="T265" s="215"/>
      <c r="U265" s="215"/>
      <c r="V265" s="215"/>
      <c r="W265" s="215"/>
      <c r="X265" s="74"/>
      <c r="Y265" s="216">
        <v>0.73907062541800317</v>
      </c>
      <c r="Z265" s="216">
        <v>0.19307404363278222</v>
      </c>
      <c r="AA265" s="216">
        <v>6.7855330949214629E-2</v>
      </c>
      <c r="AB265" s="150" t="str">
        <f t="shared" ref="AB265:AB326" si="18">IF(SUM(Y265:AA265,I265:O265)=0,"",IF(SUM(Y265:AA265)=1,"",1))</f>
        <v/>
      </c>
      <c r="AC265" s="217" t="s">
        <v>7</v>
      </c>
      <c r="AD265" s="217" t="s">
        <v>8</v>
      </c>
      <c r="AE265" s="74"/>
      <c r="AF265" s="219">
        <v>5.35822559437346E-2</v>
      </c>
      <c r="AG265" s="219">
        <v>0</v>
      </c>
      <c r="AH265" s="74"/>
      <c r="AI265" s="211">
        <v>1</v>
      </c>
      <c r="AJ265" s="211">
        <v>0</v>
      </c>
      <c r="AK265" s="211">
        <v>0</v>
      </c>
      <c r="AL265" s="211">
        <v>0</v>
      </c>
      <c r="AM265" s="211">
        <v>0</v>
      </c>
      <c r="AN265" s="211">
        <v>0</v>
      </c>
      <c r="AO265" s="211">
        <v>0</v>
      </c>
      <c r="AP265" s="211">
        <v>0</v>
      </c>
      <c r="AQ265" s="211">
        <v>0</v>
      </c>
      <c r="AR265" s="47"/>
      <c r="AS265" s="211">
        <v>0</v>
      </c>
      <c r="AT265" s="211">
        <v>0</v>
      </c>
      <c r="AU265" s="211">
        <v>0</v>
      </c>
      <c r="AV265" s="211">
        <v>0</v>
      </c>
      <c r="AW265" s="211">
        <v>0.48692153067593996</v>
      </c>
      <c r="AX265" s="211">
        <v>0</v>
      </c>
      <c r="AY265" s="211">
        <v>0</v>
      </c>
      <c r="AZ265" s="211">
        <v>0</v>
      </c>
      <c r="BA265" s="211">
        <v>0</v>
      </c>
      <c r="BB265" s="211">
        <v>0.51307846932405998</v>
      </c>
      <c r="BC265" s="211">
        <v>0</v>
      </c>
      <c r="BD265" s="211">
        <v>0</v>
      </c>
      <c r="BE265" s="211">
        <v>0</v>
      </c>
      <c r="BF265" s="211">
        <v>0</v>
      </c>
      <c r="BG265" s="211">
        <v>0</v>
      </c>
      <c r="BH265" s="211">
        <v>0</v>
      </c>
      <c r="BI265" s="211">
        <v>0</v>
      </c>
      <c r="BJ265" s="211">
        <v>0</v>
      </c>
      <c r="BK265" s="211">
        <v>0</v>
      </c>
      <c r="BL265" s="211">
        <v>0</v>
      </c>
      <c r="BM265" s="211">
        <v>0</v>
      </c>
      <c r="BN265" s="211">
        <v>0</v>
      </c>
      <c r="BO265" s="211">
        <v>0</v>
      </c>
      <c r="BP265" s="211">
        <v>0</v>
      </c>
      <c r="BQ265" s="211">
        <v>0</v>
      </c>
      <c r="BR265" s="211">
        <v>0</v>
      </c>
      <c r="BS265" s="211">
        <v>0</v>
      </c>
      <c r="BT265" s="211">
        <v>0</v>
      </c>
      <c r="BU265" s="211">
        <v>0</v>
      </c>
      <c r="BV265" s="211">
        <v>0</v>
      </c>
      <c r="BW265" s="211">
        <v>0</v>
      </c>
      <c r="BX265" s="211">
        <v>0</v>
      </c>
      <c r="BY265" s="211">
        <v>0</v>
      </c>
      <c r="BZ265" s="211">
        <v>0</v>
      </c>
      <c r="CA265" s="211">
        <v>0</v>
      </c>
      <c r="CB265" s="211">
        <v>0</v>
      </c>
      <c r="CC265" s="211">
        <v>0</v>
      </c>
      <c r="CD265" s="211">
        <v>0</v>
      </c>
      <c r="CE265" s="211">
        <v>0</v>
      </c>
      <c r="CF265" s="211">
        <v>0</v>
      </c>
      <c r="CG265" s="211"/>
      <c r="CH265" s="211"/>
      <c r="CI265" s="211"/>
      <c r="CJ265" s="211"/>
      <c r="CK265" s="211"/>
      <c r="CL265" s="211"/>
      <c r="CM265" s="211"/>
      <c r="CN265" s="211"/>
      <c r="CO265" s="211"/>
      <c r="CP265" s="211"/>
      <c r="CQ265" s="151" t="str">
        <f t="shared" si="17"/>
        <v/>
      </c>
      <c r="CR265" s="147"/>
    </row>
    <row r="266" spans="1:96" x14ac:dyDescent="0.2">
      <c r="A266" s="72"/>
      <c r="B266" s="201">
        <f t="shared" si="15"/>
        <v>257</v>
      </c>
      <c r="C266" s="238" t="s">
        <v>739</v>
      </c>
      <c r="D266" s="212" t="s">
        <v>738</v>
      </c>
      <c r="F266" s="212" t="s">
        <v>9</v>
      </c>
      <c r="G266" s="214"/>
      <c r="H266" s="73"/>
      <c r="I266" s="230">
        <v>2846.9670099999998</v>
      </c>
      <c r="J266" s="215"/>
      <c r="K266" s="215"/>
      <c r="L266" s="215"/>
      <c r="M266" s="215"/>
      <c r="N266" s="215"/>
      <c r="O266" s="215"/>
      <c r="P266" s="73"/>
      <c r="Q266" s="215"/>
      <c r="R266" s="215"/>
      <c r="S266" s="215"/>
      <c r="T266" s="215"/>
      <c r="U266" s="215"/>
      <c r="V266" s="215"/>
      <c r="W266" s="215"/>
      <c r="X266" s="74"/>
      <c r="Y266" s="216">
        <v>0.64428911313587722</v>
      </c>
      <c r="Z266" s="216">
        <v>0.30233595506257732</v>
      </c>
      <c r="AA266" s="216">
        <v>5.3374931801545532E-2</v>
      </c>
      <c r="AB266" s="150" t="str">
        <f t="shared" si="18"/>
        <v/>
      </c>
      <c r="AC266" s="217" t="s">
        <v>7</v>
      </c>
      <c r="AD266" s="217" t="s">
        <v>8</v>
      </c>
      <c r="AE266" s="74"/>
      <c r="AF266" s="219">
        <v>9.1293036447230597E-3</v>
      </c>
      <c r="AG266" s="219">
        <v>0</v>
      </c>
      <c r="AH266" s="74"/>
      <c r="AI266" s="211">
        <v>1</v>
      </c>
      <c r="AJ266" s="211">
        <v>0</v>
      </c>
      <c r="AK266" s="211">
        <v>0</v>
      </c>
      <c r="AL266" s="211">
        <v>0</v>
      </c>
      <c r="AM266" s="211">
        <v>0</v>
      </c>
      <c r="AN266" s="211">
        <v>0</v>
      </c>
      <c r="AO266" s="211">
        <v>0</v>
      </c>
      <c r="AP266" s="211">
        <v>0</v>
      </c>
      <c r="AQ266" s="211">
        <v>0</v>
      </c>
      <c r="AR266" s="47"/>
      <c r="AS266" s="211">
        <v>0</v>
      </c>
      <c r="AT266" s="211">
        <v>0</v>
      </c>
      <c r="AU266" s="211">
        <v>0.65623831536190558</v>
      </c>
      <c r="AV266" s="211">
        <v>0</v>
      </c>
      <c r="AW266" s="211">
        <v>5.9083024604273372E-2</v>
      </c>
      <c r="AX266" s="211">
        <v>0</v>
      </c>
      <c r="AY266" s="211">
        <v>0</v>
      </c>
      <c r="AZ266" s="211">
        <v>0</v>
      </c>
      <c r="BA266" s="211">
        <v>0</v>
      </c>
      <c r="BB266" s="211">
        <v>0.28467866003382114</v>
      </c>
      <c r="BC266" s="211">
        <v>0</v>
      </c>
      <c r="BD266" s="211">
        <v>0</v>
      </c>
      <c r="BE266" s="211">
        <v>0</v>
      </c>
      <c r="BF266" s="211">
        <v>0</v>
      </c>
      <c r="BG266" s="211">
        <v>0</v>
      </c>
      <c r="BH266" s="211">
        <v>0</v>
      </c>
      <c r="BI266" s="211">
        <v>0</v>
      </c>
      <c r="BJ266" s="211">
        <v>0</v>
      </c>
      <c r="BK266" s="211">
        <v>0</v>
      </c>
      <c r="BL266" s="211">
        <v>0</v>
      </c>
      <c r="BM266" s="211">
        <v>0</v>
      </c>
      <c r="BN266" s="211">
        <v>0</v>
      </c>
      <c r="BO266" s="211">
        <v>0</v>
      </c>
      <c r="BP266" s="211">
        <v>0</v>
      </c>
      <c r="BQ266" s="211">
        <v>0</v>
      </c>
      <c r="BR266" s="211">
        <v>0</v>
      </c>
      <c r="BS266" s="211">
        <v>0</v>
      </c>
      <c r="BT266" s="211">
        <v>0</v>
      </c>
      <c r="BU266" s="211">
        <v>0</v>
      </c>
      <c r="BV266" s="211">
        <v>0</v>
      </c>
      <c r="BW266" s="211">
        <v>0</v>
      </c>
      <c r="BX266" s="211">
        <v>0</v>
      </c>
      <c r="BY266" s="211">
        <v>0</v>
      </c>
      <c r="BZ266" s="211">
        <v>0</v>
      </c>
      <c r="CA266" s="211">
        <v>0</v>
      </c>
      <c r="CB266" s="211">
        <v>0</v>
      </c>
      <c r="CC266" s="211">
        <v>0</v>
      </c>
      <c r="CD266" s="211">
        <v>0</v>
      </c>
      <c r="CE266" s="211">
        <v>0</v>
      </c>
      <c r="CF266" s="211">
        <v>0</v>
      </c>
      <c r="CG266" s="211"/>
      <c r="CH266" s="211"/>
      <c r="CI266" s="211"/>
      <c r="CJ266" s="211"/>
      <c r="CK266" s="211"/>
      <c r="CL266" s="211"/>
      <c r="CM266" s="211"/>
      <c r="CN266" s="211"/>
      <c r="CO266" s="211"/>
      <c r="CP266" s="211"/>
      <c r="CQ266" s="151" t="str">
        <f t="shared" si="17"/>
        <v/>
      </c>
      <c r="CR266" s="147"/>
    </row>
    <row r="267" spans="1:96" x14ac:dyDescent="0.2">
      <c r="A267" s="72"/>
      <c r="B267" s="201">
        <f t="shared" si="15"/>
        <v>258</v>
      </c>
      <c r="C267" s="238" t="s">
        <v>741</v>
      </c>
      <c r="D267" s="212" t="s">
        <v>740</v>
      </c>
      <c r="F267" s="212" t="s">
        <v>10</v>
      </c>
      <c r="G267" s="214"/>
      <c r="H267" s="73"/>
      <c r="I267" s="230">
        <v>66.048149999999993</v>
      </c>
      <c r="J267" s="215"/>
      <c r="K267" s="215"/>
      <c r="L267" s="215"/>
      <c r="M267" s="215"/>
      <c r="N267" s="215"/>
      <c r="O267" s="215"/>
      <c r="P267" s="73"/>
      <c r="Q267" s="215"/>
      <c r="R267" s="215"/>
      <c r="S267" s="215"/>
      <c r="T267" s="215"/>
      <c r="U267" s="215"/>
      <c r="V267" s="215"/>
      <c r="W267" s="215"/>
      <c r="X267" s="74"/>
      <c r="Y267" s="216">
        <v>0.35652459607119963</v>
      </c>
      <c r="Z267" s="216">
        <v>0.30436068232039809</v>
      </c>
      <c r="AA267" s="216">
        <v>0.33911472160840234</v>
      </c>
      <c r="AB267" s="150" t="str">
        <f t="shared" si="18"/>
        <v/>
      </c>
      <c r="AC267" s="217" t="s">
        <v>7</v>
      </c>
      <c r="AD267" s="217" t="s">
        <v>8</v>
      </c>
      <c r="AE267" s="74"/>
      <c r="AF267" s="219">
        <v>1.3199359284278217E-4</v>
      </c>
      <c r="AG267" s="219">
        <v>0</v>
      </c>
      <c r="AH267" s="74"/>
      <c r="AI267" s="211">
        <v>0</v>
      </c>
      <c r="AJ267" s="211">
        <v>0</v>
      </c>
      <c r="AK267" s="211">
        <v>1</v>
      </c>
      <c r="AL267" s="211">
        <v>0</v>
      </c>
      <c r="AM267" s="211">
        <v>0</v>
      </c>
      <c r="AN267" s="211">
        <v>0</v>
      </c>
      <c r="AO267" s="211">
        <v>0</v>
      </c>
      <c r="AP267" s="211">
        <v>0</v>
      </c>
      <c r="AQ267" s="211">
        <v>0</v>
      </c>
      <c r="AR267" s="47"/>
      <c r="AS267" s="211">
        <v>0</v>
      </c>
      <c r="AT267" s="211">
        <v>0</v>
      </c>
      <c r="AU267" s="211">
        <v>0</v>
      </c>
      <c r="AV267" s="211">
        <v>0</v>
      </c>
      <c r="AW267" s="211">
        <v>0.69999964134198944</v>
      </c>
      <c r="AX267" s="211">
        <v>0</v>
      </c>
      <c r="AY267" s="211">
        <v>0</v>
      </c>
      <c r="AZ267" s="211">
        <v>0</v>
      </c>
      <c r="BA267" s="211">
        <v>0</v>
      </c>
      <c r="BB267" s="211">
        <v>0.30000035865801061</v>
      </c>
      <c r="BC267" s="211">
        <v>0</v>
      </c>
      <c r="BD267" s="211">
        <v>0</v>
      </c>
      <c r="BE267" s="211">
        <v>0</v>
      </c>
      <c r="BF267" s="211">
        <v>0</v>
      </c>
      <c r="BG267" s="211">
        <v>0</v>
      </c>
      <c r="BH267" s="211">
        <v>0</v>
      </c>
      <c r="BI267" s="211">
        <v>0</v>
      </c>
      <c r="BJ267" s="211">
        <v>0</v>
      </c>
      <c r="BK267" s="211">
        <v>0</v>
      </c>
      <c r="BL267" s="211">
        <v>0</v>
      </c>
      <c r="BM267" s="211">
        <v>0</v>
      </c>
      <c r="BN267" s="211">
        <v>0</v>
      </c>
      <c r="BO267" s="211">
        <v>0</v>
      </c>
      <c r="BP267" s="211">
        <v>0</v>
      </c>
      <c r="BQ267" s="211">
        <v>0</v>
      </c>
      <c r="BR267" s="211">
        <v>0</v>
      </c>
      <c r="BS267" s="211">
        <v>0</v>
      </c>
      <c r="BT267" s="211">
        <v>0</v>
      </c>
      <c r="BU267" s="211">
        <v>0</v>
      </c>
      <c r="BV267" s="211">
        <v>0</v>
      </c>
      <c r="BW267" s="211">
        <v>0</v>
      </c>
      <c r="BX267" s="211">
        <v>0</v>
      </c>
      <c r="BY267" s="211">
        <v>0</v>
      </c>
      <c r="BZ267" s="211">
        <v>0</v>
      </c>
      <c r="CA267" s="211">
        <v>0</v>
      </c>
      <c r="CB267" s="211">
        <v>0</v>
      </c>
      <c r="CC267" s="211">
        <v>0</v>
      </c>
      <c r="CD267" s="211">
        <v>0</v>
      </c>
      <c r="CE267" s="211">
        <v>0</v>
      </c>
      <c r="CF267" s="211">
        <v>0</v>
      </c>
      <c r="CG267" s="211"/>
      <c r="CH267" s="211"/>
      <c r="CI267" s="211"/>
      <c r="CJ267" s="211"/>
      <c r="CK267" s="211"/>
      <c r="CL267" s="211"/>
      <c r="CM267" s="211"/>
      <c r="CN267" s="211"/>
      <c r="CO267" s="211"/>
      <c r="CP267" s="211"/>
      <c r="CQ267" s="151" t="str">
        <f t="shared" si="17"/>
        <v/>
      </c>
      <c r="CR267" s="147"/>
    </row>
    <row r="268" spans="1:96" x14ac:dyDescent="0.2">
      <c r="A268" s="72"/>
      <c r="B268" s="201">
        <f t="shared" ref="B268:B330" si="19">IFERROR(B267+1,"")</f>
        <v>259</v>
      </c>
      <c r="C268" s="238" t="s">
        <v>741</v>
      </c>
      <c r="D268" s="212" t="s">
        <v>740</v>
      </c>
      <c r="F268" s="212" t="s">
        <v>9</v>
      </c>
      <c r="G268" s="214"/>
      <c r="H268" s="73"/>
      <c r="I268" s="230">
        <v>13720.16186</v>
      </c>
      <c r="J268" s="215"/>
      <c r="K268" s="215"/>
      <c r="L268" s="215"/>
      <c r="M268" s="215"/>
      <c r="N268" s="215"/>
      <c r="O268" s="215"/>
      <c r="P268" s="73"/>
      <c r="Q268" s="215"/>
      <c r="R268" s="215"/>
      <c r="S268" s="215"/>
      <c r="T268" s="215"/>
      <c r="U268" s="215"/>
      <c r="V268" s="215"/>
      <c r="W268" s="215"/>
      <c r="X268" s="74"/>
      <c r="Y268" s="216">
        <v>0.45980461705719261</v>
      </c>
      <c r="Z268" s="216">
        <v>0.41156208852480702</v>
      </c>
      <c r="AA268" s="216">
        <v>0.12863329441800039</v>
      </c>
      <c r="AB268" s="150" t="str">
        <f t="shared" si="18"/>
        <v/>
      </c>
      <c r="AC268" s="217" t="s">
        <v>7</v>
      </c>
      <c r="AD268" s="217" t="s">
        <v>8</v>
      </c>
      <c r="AE268" s="74"/>
      <c r="AF268" s="219">
        <v>4.0665815070685514E-2</v>
      </c>
      <c r="AG268" s="219">
        <v>0</v>
      </c>
      <c r="AH268" s="74"/>
      <c r="AI268" s="211">
        <v>1</v>
      </c>
      <c r="AJ268" s="211">
        <v>0</v>
      </c>
      <c r="AK268" s="211">
        <v>0</v>
      </c>
      <c r="AL268" s="211">
        <v>0</v>
      </c>
      <c r="AM268" s="211">
        <v>0</v>
      </c>
      <c r="AN268" s="211">
        <v>0</v>
      </c>
      <c r="AO268" s="211">
        <v>0</v>
      </c>
      <c r="AP268" s="211">
        <v>0</v>
      </c>
      <c r="AQ268" s="211">
        <v>0</v>
      </c>
      <c r="AR268" s="47"/>
      <c r="AS268" s="211">
        <v>0</v>
      </c>
      <c r="AT268" s="211">
        <v>0</v>
      </c>
      <c r="AU268" s="211">
        <v>0</v>
      </c>
      <c r="AV268" s="211">
        <v>0</v>
      </c>
      <c r="AW268" s="211">
        <v>0.99943137467178145</v>
      </c>
      <c r="AX268" s="211">
        <v>0</v>
      </c>
      <c r="AY268" s="211">
        <v>0</v>
      </c>
      <c r="AZ268" s="211">
        <v>0</v>
      </c>
      <c r="BA268" s="211">
        <v>0</v>
      </c>
      <c r="BB268" s="211">
        <v>5.6862532821854773E-4</v>
      </c>
      <c r="BC268" s="211">
        <v>0</v>
      </c>
      <c r="BD268" s="211">
        <v>0</v>
      </c>
      <c r="BE268" s="211">
        <v>0</v>
      </c>
      <c r="BF268" s="211">
        <v>0</v>
      </c>
      <c r="BG268" s="211">
        <v>0</v>
      </c>
      <c r="BH268" s="211">
        <v>0</v>
      </c>
      <c r="BI268" s="211">
        <v>0</v>
      </c>
      <c r="BJ268" s="211">
        <v>0</v>
      </c>
      <c r="BK268" s="211">
        <v>0</v>
      </c>
      <c r="BL268" s="211">
        <v>0</v>
      </c>
      <c r="BM268" s="211">
        <v>0</v>
      </c>
      <c r="BN268" s="211">
        <v>0</v>
      </c>
      <c r="BO268" s="211">
        <v>0</v>
      </c>
      <c r="BP268" s="211">
        <v>0</v>
      </c>
      <c r="BQ268" s="211">
        <v>0</v>
      </c>
      <c r="BR268" s="211">
        <v>0</v>
      </c>
      <c r="BS268" s="211">
        <v>0</v>
      </c>
      <c r="BT268" s="211">
        <v>0</v>
      </c>
      <c r="BU268" s="211">
        <v>0</v>
      </c>
      <c r="BV268" s="211">
        <v>0</v>
      </c>
      <c r="BW268" s="211">
        <v>0</v>
      </c>
      <c r="BX268" s="211">
        <v>0</v>
      </c>
      <c r="BY268" s="211">
        <v>0</v>
      </c>
      <c r="BZ268" s="211">
        <v>0</v>
      </c>
      <c r="CA268" s="211">
        <v>0</v>
      </c>
      <c r="CB268" s="211">
        <v>0</v>
      </c>
      <c r="CC268" s="211">
        <v>0</v>
      </c>
      <c r="CD268" s="211">
        <v>0</v>
      </c>
      <c r="CE268" s="211">
        <v>0</v>
      </c>
      <c r="CF268" s="211">
        <v>0</v>
      </c>
      <c r="CG268" s="211"/>
      <c r="CH268" s="211"/>
      <c r="CI268" s="211"/>
      <c r="CJ268" s="211"/>
      <c r="CK268" s="211"/>
      <c r="CL268" s="211"/>
      <c r="CM268" s="211"/>
      <c r="CN268" s="211"/>
      <c r="CO268" s="211"/>
      <c r="CP268" s="211"/>
      <c r="CQ268" s="151" t="str">
        <f t="shared" si="17"/>
        <v/>
      </c>
      <c r="CR268" s="147"/>
    </row>
    <row r="269" spans="1:96" x14ac:dyDescent="0.2">
      <c r="A269" s="72"/>
      <c r="B269" s="201">
        <f t="shared" si="19"/>
        <v>260</v>
      </c>
      <c r="C269" s="238" t="s">
        <v>743</v>
      </c>
      <c r="D269" s="212" t="s">
        <v>742</v>
      </c>
      <c r="F269" s="212" t="s">
        <v>9</v>
      </c>
      <c r="G269" s="214"/>
      <c r="H269" s="73"/>
      <c r="I269" s="230">
        <v>12876.152119999997</v>
      </c>
      <c r="J269" s="215"/>
      <c r="K269" s="215"/>
      <c r="L269" s="215"/>
      <c r="M269" s="215"/>
      <c r="N269" s="215"/>
      <c r="O269" s="215"/>
      <c r="P269" s="73"/>
      <c r="Q269" s="215"/>
      <c r="R269" s="215"/>
      <c r="S269" s="215"/>
      <c r="T269" s="215"/>
      <c r="U269" s="215"/>
      <c r="V269" s="215"/>
      <c r="W269" s="215"/>
      <c r="X269" s="74"/>
      <c r="Y269" s="216">
        <v>0.46164457553799082</v>
      </c>
      <c r="Z269" s="216">
        <v>0.45021831801719975</v>
      </c>
      <c r="AA269" s="216">
        <v>8.8137106444809557E-2</v>
      </c>
      <c r="AB269" s="150" t="str">
        <f t="shared" si="18"/>
        <v/>
      </c>
      <c r="AC269" s="217" t="s">
        <v>7</v>
      </c>
      <c r="AD269" s="217" t="s">
        <v>8</v>
      </c>
      <c r="AE269" s="74"/>
      <c r="AF269" s="219">
        <v>3.6545276370988207E-2</v>
      </c>
      <c r="AG269" s="219">
        <v>0</v>
      </c>
      <c r="AH269" s="74"/>
      <c r="AI269" s="211">
        <v>1</v>
      </c>
      <c r="AJ269" s="211">
        <v>0</v>
      </c>
      <c r="AK269" s="211">
        <v>0</v>
      </c>
      <c r="AL269" s="211">
        <v>0</v>
      </c>
      <c r="AM269" s="211">
        <v>0</v>
      </c>
      <c r="AN269" s="211">
        <v>0</v>
      </c>
      <c r="AO269" s="211">
        <v>0</v>
      </c>
      <c r="AP269" s="211">
        <v>0</v>
      </c>
      <c r="AQ269" s="211">
        <v>0</v>
      </c>
      <c r="AR269" s="47"/>
      <c r="AS269" s="211">
        <v>0</v>
      </c>
      <c r="AT269" s="211">
        <v>0</v>
      </c>
      <c r="AU269" s="211">
        <v>0</v>
      </c>
      <c r="AV269" s="211">
        <v>0</v>
      </c>
      <c r="AW269" s="211">
        <v>5.8083532062075749E-3</v>
      </c>
      <c r="AX269" s="211">
        <v>0</v>
      </c>
      <c r="AY269" s="211">
        <v>0</v>
      </c>
      <c r="AZ269" s="211">
        <v>0</v>
      </c>
      <c r="BA269" s="211">
        <v>0</v>
      </c>
      <c r="BB269" s="211">
        <v>0.99419164679379246</v>
      </c>
      <c r="BC269" s="211">
        <v>0</v>
      </c>
      <c r="BD269" s="211">
        <v>0</v>
      </c>
      <c r="BE269" s="211">
        <v>0</v>
      </c>
      <c r="BF269" s="211">
        <v>0</v>
      </c>
      <c r="BG269" s="211">
        <v>0</v>
      </c>
      <c r="BH269" s="211">
        <v>0</v>
      </c>
      <c r="BI269" s="211">
        <v>0</v>
      </c>
      <c r="BJ269" s="211">
        <v>0</v>
      </c>
      <c r="BK269" s="211">
        <v>0</v>
      </c>
      <c r="BL269" s="211">
        <v>0</v>
      </c>
      <c r="BM269" s="211">
        <v>0</v>
      </c>
      <c r="BN269" s="211">
        <v>0</v>
      </c>
      <c r="BO269" s="211">
        <v>0</v>
      </c>
      <c r="BP269" s="211">
        <v>0</v>
      </c>
      <c r="BQ269" s="211">
        <v>0</v>
      </c>
      <c r="BR269" s="211">
        <v>0</v>
      </c>
      <c r="BS269" s="211">
        <v>0</v>
      </c>
      <c r="BT269" s="211">
        <v>0</v>
      </c>
      <c r="BU269" s="211">
        <v>0</v>
      </c>
      <c r="BV269" s="211">
        <v>0</v>
      </c>
      <c r="BW269" s="211">
        <v>0</v>
      </c>
      <c r="BX269" s="211">
        <v>0</v>
      </c>
      <c r="BY269" s="211">
        <v>0</v>
      </c>
      <c r="BZ269" s="211">
        <v>0</v>
      </c>
      <c r="CA269" s="211">
        <v>0</v>
      </c>
      <c r="CB269" s="211">
        <v>0</v>
      </c>
      <c r="CC269" s="211">
        <v>0</v>
      </c>
      <c r="CD269" s="211">
        <v>0</v>
      </c>
      <c r="CE269" s="211">
        <v>0</v>
      </c>
      <c r="CF269" s="211">
        <v>0</v>
      </c>
      <c r="CG269" s="211"/>
      <c r="CH269" s="211"/>
      <c r="CI269" s="211"/>
      <c r="CJ269" s="211"/>
      <c r="CK269" s="211"/>
      <c r="CL269" s="211"/>
      <c r="CM269" s="211"/>
      <c r="CN269" s="211"/>
      <c r="CO269" s="211"/>
      <c r="CP269" s="211"/>
      <c r="CQ269" s="151" t="str">
        <f t="shared" si="17"/>
        <v/>
      </c>
      <c r="CR269" s="147"/>
    </row>
    <row r="270" spans="1:96" x14ac:dyDescent="0.2">
      <c r="A270" s="72"/>
      <c r="B270" s="201">
        <f t="shared" si="19"/>
        <v>261</v>
      </c>
      <c r="C270" s="238" t="s">
        <v>745</v>
      </c>
      <c r="D270" s="212" t="s">
        <v>744</v>
      </c>
      <c r="F270" s="212" t="s">
        <v>9</v>
      </c>
      <c r="G270" s="214"/>
      <c r="H270" s="73"/>
      <c r="I270" s="230">
        <v>417.61034000000001</v>
      </c>
      <c r="J270" s="215"/>
      <c r="K270" s="215"/>
      <c r="L270" s="215"/>
      <c r="M270" s="215"/>
      <c r="N270" s="215"/>
      <c r="O270" s="215"/>
      <c r="P270" s="73"/>
      <c r="Q270" s="215"/>
      <c r="R270" s="215"/>
      <c r="S270" s="215"/>
      <c r="T270" s="215"/>
      <c r="U270" s="215"/>
      <c r="V270" s="215"/>
      <c r="W270" s="215"/>
      <c r="X270" s="74"/>
      <c r="Y270" s="216">
        <v>0.50332633047352227</v>
      </c>
      <c r="Z270" s="216">
        <v>0.42965914110268438</v>
      </c>
      <c r="AA270" s="216">
        <v>6.7014528423793338E-2</v>
      </c>
      <c r="AB270" s="150" t="str">
        <f t="shared" si="18"/>
        <v/>
      </c>
      <c r="AC270" s="217" t="s">
        <v>7</v>
      </c>
      <c r="AD270" s="217" t="s">
        <v>8</v>
      </c>
      <c r="AE270" s="74"/>
      <c r="AF270" s="219">
        <v>1.5469850483259037E-3</v>
      </c>
      <c r="AG270" s="219">
        <v>0</v>
      </c>
      <c r="AH270" s="74"/>
      <c r="AI270" s="211">
        <v>1</v>
      </c>
      <c r="AJ270" s="211">
        <v>0</v>
      </c>
      <c r="AK270" s="211">
        <v>0</v>
      </c>
      <c r="AL270" s="211">
        <v>0</v>
      </c>
      <c r="AM270" s="211">
        <v>0</v>
      </c>
      <c r="AN270" s="211">
        <v>0</v>
      </c>
      <c r="AO270" s="211">
        <v>0</v>
      </c>
      <c r="AP270" s="211">
        <v>0</v>
      </c>
      <c r="AQ270" s="211">
        <v>0</v>
      </c>
      <c r="AR270" s="47"/>
      <c r="AS270" s="211">
        <v>0</v>
      </c>
      <c r="AT270" s="211">
        <v>0</v>
      </c>
      <c r="AU270" s="211">
        <v>1</v>
      </c>
      <c r="AV270" s="211">
        <v>0</v>
      </c>
      <c r="AW270" s="211">
        <v>0</v>
      </c>
      <c r="AX270" s="211">
        <v>0</v>
      </c>
      <c r="AY270" s="211">
        <v>0</v>
      </c>
      <c r="AZ270" s="211">
        <v>0</v>
      </c>
      <c r="BA270" s="211">
        <v>0</v>
      </c>
      <c r="BB270" s="211">
        <v>0</v>
      </c>
      <c r="BC270" s="211">
        <v>0</v>
      </c>
      <c r="BD270" s="211">
        <v>0</v>
      </c>
      <c r="BE270" s="211">
        <v>0</v>
      </c>
      <c r="BF270" s="211">
        <v>0</v>
      </c>
      <c r="BG270" s="211">
        <v>0</v>
      </c>
      <c r="BH270" s="211">
        <v>0</v>
      </c>
      <c r="BI270" s="211">
        <v>0</v>
      </c>
      <c r="BJ270" s="211">
        <v>0</v>
      </c>
      <c r="BK270" s="211">
        <v>0</v>
      </c>
      <c r="BL270" s="211">
        <v>0</v>
      </c>
      <c r="BM270" s="211">
        <v>0</v>
      </c>
      <c r="BN270" s="211">
        <v>0</v>
      </c>
      <c r="BO270" s="211">
        <v>0</v>
      </c>
      <c r="BP270" s="211">
        <v>0</v>
      </c>
      <c r="BQ270" s="211">
        <v>0</v>
      </c>
      <c r="BR270" s="211">
        <v>0</v>
      </c>
      <c r="BS270" s="211">
        <v>0</v>
      </c>
      <c r="BT270" s="211">
        <v>0</v>
      </c>
      <c r="BU270" s="211">
        <v>0</v>
      </c>
      <c r="BV270" s="211">
        <v>0</v>
      </c>
      <c r="BW270" s="211">
        <v>0</v>
      </c>
      <c r="BX270" s="211">
        <v>0</v>
      </c>
      <c r="BY270" s="211">
        <v>0</v>
      </c>
      <c r="BZ270" s="211">
        <v>0</v>
      </c>
      <c r="CA270" s="211">
        <v>0</v>
      </c>
      <c r="CB270" s="211">
        <v>0</v>
      </c>
      <c r="CC270" s="211">
        <v>0</v>
      </c>
      <c r="CD270" s="211">
        <v>0</v>
      </c>
      <c r="CE270" s="211">
        <v>0</v>
      </c>
      <c r="CF270" s="211">
        <v>0</v>
      </c>
      <c r="CG270" s="211"/>
      <c r="CH270" s="211"/>
      <c r="CI270" s="211"/>
      <c r="CJ270" s="211"/>
      <c r="CK270" s="211"/>
      <c r="CL270" s="211"/>
      <c r="CM270" s="211"/>
      <c r="CN270" s="211"/>
      <c r="CO270" s="211"/>
      <c r="CP270" s="211"/>
      <c r="CQ270" s="151" t="str">
        <f t="shared" si="17"/>
        <v/>
      </c>
      <c r="CR270" s="147"/>
    </row>
    <row r="271" spans="1:96" x14ac:dyDescent="0.2">
      <c r="A271" s="72"/>
      <c r="B271" s="201">
        <f t="shared" si="19"/>
        <v>262</v>
      </c>
      <c r="C271" s="238" t="s">
        <v>747</v>
      </c>
      <c r="D271" s="212" t="s">
        <v>746</v>
      </c>
      <c r="F271" s="212" t="s">
        <v>9</v>
      </c>
      <c r="G271" s="214"/>
      <c r="H271" s="73"/>
      <c r="I271" s="230">
        <v>983.16846999999996</v>
      </c>
      <c r="J271" s="215"/>
      <c r="K271" s="215"/>
      <c r="L271" s="215"/>
      <c r="M271" s="215"/>
      <c r="N271" s="215"/>
      <c r="O271" s="215"/>
      <c r="P271" s="73"/>
      <c r="Q271" s="215"/>
      <c r="R271" s="215"/>
      <c r="S271" s="215"/>
      <c r="T271" s="215"/>
      <c r="U271" s="215"/>
      <c r="V271" s="215"/>
      <c r="W271" s="215"/>
      <c r="X271" s="74"/>
      <c r="Y271" s="216">
        <v>4.4308896521061139E-2</v>
      </c>
      <c r="Z271" s="216">
        <v>0.93999882848155214</v>
      </c>
      <c r="AA271" s="216">
        <v>1.5692274997386766E-2</v>
      </c>
      <c r="AB271" s="150" t="str">
        <f t="shared" si="18"/>
        <v/>
      </c>
      <c r="AC271" s="217" t="s">
        <v>7</v>
      </c>
      <c r="AD271" s="217" t="s">
        <v>8</v>
      </c>
      <c r="AE271" s="74"/>
      <c r="AF271" s="219">
        <v>2.2905458410047111E-4</v>
      </c>
      <c r="AG271" s="219">
        <v>0</v>
      </c>
      <c r="AH271" s="74"/>
      <c r="AI271" s="211">
        <v>1</v>
      </c>
      <c r="AJ271" s="211">
        <v>0</v>
      </c>
      <c r="AK271" s="211">
        <v>0</v>
      </c>
      <c r="AL271" s="211">
        <v>0</v>
      </c>
      <c r="AM271" s="211">
        <v>0</v>
      </c>
      <c r="AN271" s="211">
        <v>0</v>
      </c>
      <c r="AO271" s="211">
        <v>0</v>
      </c>
      <c r="AP271" s="211">
        <v>0</v>
      </c>
      <c r="AQ271" s="211">
        <v>0</v>
      </c>
      <c r="AR271" s="47"/>
      <c r="AS271" s="211">
        <v>0</v>
      </c>
      <c r="AT271" s="211">
        <v>0</v>
      </c>
      <c r="AU271" s="211">
        <v>0</v>
      </c>
      <c r="AV271" s="211">
        <v>0</v>
      </c>
      <c r="AW271" s="211">
        <v>1</v>
      </c>
      <c r="AX271" s="211">
        <v>0</v>
      </c>
      <c r="AY271" s="211">
        <v>0</v>
      </c>
      <c r="AZ271" s="211">
        <v>0</v>
      </c>
      <c r="BA271" s="211">
        <v>0</v>
      </c>
      <c r="BB271" s="211">
        <v>0</v>
      </c>
      <c r="BC271" s="211">
        <v>0</v>
      </c>
      <c r="BD271" s="211">
        <v>0</v>
      </c>
      <c r="BE271" s="211">
        <v>0</v>
      </c>
      <c r="BF271" s="211">
        <v>0</v>
      </c>
      <c r="BG271" s="211">
        <v>0</v>
      </c>
      <c r="BH271" s="211">
        <v>0</v>
      </c>
      <c r="BI271" s="211">
        <v>0</v>
      </c>
      <c r="BJ271" s="211">
        <v>0</v>
      </c>
      <c r="BK271" s="211">
        <v>0</v>
      </c>
      <c r="BL271" s="211">
        <v>0</v>
      </c>
      <c r="BM271" s="211">
        <v>0</v>
      </c>
      <c r="BN271" s="211">
        <v>0</v>
      </c>
      <c r="BO271" s="211">
        <v>0</v>
      </c>
      <c r="BP271" s="211">
        <v>0</v>
      </c>
      <c r="BQ271" s="211">
        <v>0</v>
      </c>
      <c r="BR271" s="211">
        <v>0</v>
      </c>
      <c r="BS271" s="211">
        <v>0</v>
      </c>
      <c r="BT271" s="211">
        <v>0</v>
      </c>
      <c r="BU271" s="211">
        <v>0</v>
      </c>
      <c r="BV271" s="211">
        <v>0</v>
      </c>
      <c r="BW271" s="211">
        <v>0</v>
      </c>
      <c r="BX271" s="211">
        <v>0</v>
      </c>
      <c r="BY271" s="211">
        <v>0</v>
      </c>
      <c r="BZ271" s="211">
        <v>0</v>
      </c>
      <c r="CA271" s="211">
        <v>0</v>
      </c>
      <c r="CB271" s="211">
        <v>0</v>
      </c>
      <c r="CC271" s="211">
        <v>0</v>
      </c>
      <c r="CD271" s="211">
        <v>0</v>
      </c>
      <c r="CE271" s="211">
        <v>0</v>
      </c>
      <c r="CF271" s="211">
        <v>0</v>
      </c>
      <c r="CG271" s="211"/>
      <c r="CH271" s="211"/>
      <c r="CI271" s="211"/>
      <c r="CJ271" s="211"/>
      <c r="CK271" s="211"/>
      <c r="CL271" s="211"/>
      <c r="CM271" s="211"/>
      <c r="CN271" s="211"/>
      <c r="CO271" s="211"/>
      <c r="CP271" s="211"/>
      <c r="CQ271" s="151" t="str">
        <f t="shared" si="17"/>
        <v/>
      </c>
      <c r="CR271" s="147"/>
    </row>
    <row r="272" spans="1:96" x14ac:dyDescent="0.2">
      <c r="A272" s="72"/>
      <c r="B272" s="201">
        <f t="shared" si="19"/>
        <v>263</v>
      </c>
      <c r="C272" s="238" t="s">
        <v>749</v>
      </c>
      <c r="D272" s="212" t="s">
        <v>748</v>
      </c>
      <c r="F272" s="212" t="s">
        <v>9</v>
      </c>
      <c r="G272" s="214"/>
      <c r="H272" s="73"/>
      <c r="I272" s="230">
        <v>44.387960000000007</v>
      </c>
      <c r="J272" s="215"/>
      <c r="K272" s="215"/>
      <c r="L272" s="215"/>
      <c r="M272" s="215"/>
      <c r="N272" s="215"/>
      <c r="O272" s="215"/>
      <c r="P272" s="73"/>
      <c r="Q272" s="215"/>
      <c r="R272" s="215"/>
      <c r="S272" s="215"/>
      <c r="T272" s="215"/>
      <c r="U272" s="215"/>
      <c r="V272" s="215"/>
      <c r="W272" s="215"/>
      <c r="X272" s="74"/>
      <c r="Y272" s="216">
        <v>0.61786236628130686</v>
      </c>
      <c r="Z272" s="216">
        <v>0</v>
      </c>
      <c r="AA272" s="216">
        <v>0.38213763371869308</v>
      </c>
      <c r="AB272" s="150" t="str">
        <f t="shared" si="18"/>
        <v/>
      </c>
      <c r="AC272" s="217" t="s">
        <v>7</v>
      </c>
      <c r="AD272" s="217" t="s">
        <v>8</v>
      </c>
      <c r="AE272" s="74"/>
      <c r="AF272" s="219">
        <v>1.1779900635001339E-4</v>
      </c>
      <c r="AG272" s="219">
        <v>0</v>
      </c>
      <c r="AH272" s="74"/>
      <c r="AI272" s="211">
        <v>1</v>
      </c>
      <c r="AJ272" s="211">
        <v>0</v>
      </c>
      <c r="AK272" s="211">
        <v>0</v>
      </c>
      <c r="AL272" s="211">
        <v>0</v>
      </c>
      <c r="AM272" s="211">
        <v>0</v>
      </c>
      <c r="AN272" s="211">
        <v>0</v>
      </c>
      <c r="AO272" s="211">
        <v>0</v>
      </c>
      <c r="AP272" s="211">
        <v>0</v>
      </c>
      <c r="AQ272" s="211">
        <v>0</v>
      </c>
      <c r="AR272" s="47"/>
      <c r="AS272" s="211">
        <v>0</v>
      </c>
      <c r="AT272" s="211">
        <v>0</v>
      </c>
      <c r="AU272" s="211">
        <v>0</v>
      </c>
      <c r="AV272" s="211">
        <v>0</v>
      </c>
      <c r="AW272" s="211">
        <v>0</v>
      </c>
      <c r="AX272" s="211">
        <v>0</v>
      </c>
      <c r="AY272" s="211">
        <v>0</v>
      </c>
      <c r="AZ272" s="211">
        <v>0</v>
      </c>
      <c r="BA272" s="211">
        <v>0</v>
      </c>
      <c r="BB272" s="211">
        <v>1</v>
      </c>
      <c r="BC272" s="211">
        <v>0</v>
      </c>
      <c r="BD272" s="211">
        <v>0</v>
      </c>
      <c r="BE272" s="211">
        <v>0</v>
      </c>
      <c r="BF272" s="211">
        <v>0</v>
      </c>
      <c r="BG272" s="211">
        <v>0</v>
      </c>
      <c r="BH272" s="211">
        <v>0</v>
      </c>
      <c r="BI272" s="211">
        <v>0</v>
      </c>
      <c r="BJ272" s="211">
        <v>0</v>
      </c>
      <c r="BK272" s="211">
        <v>0</v>
      </c>
      <c r="BL272" s="211">
        <v>0</v>
      </c>
      <c r="BM272" s="211">
        <v>0</v>
      </c>
      <c r="BN272" s="211">
        <v>0</v>
      </c>
      <c r="BO272" s="211">
        <v>0</v>
      </c>
      <c r="BP272" s="211">
        <v>0</v>
      </c>
      <c r="BQ272" s="211">
        <v>0</v>
      </c>
      <c r="BR272" s="211">
        <v>0</v>
      </c>
      <c r="BS272" s="211">
        <v>0</v>
      </c>
      <c r="BT272" s="211">
        <v>0</v>
      </c>
      <c r="BU272" s="211">
        <v>0</v>
      </c>
      <c r="BV272" s="211">
        <v>0</v>
      </c>
      <c r="BW272" s="211">
        <v>0</v>
      </c>
      <c r="BX272" s="211">
        <v>0</v>
      </c>
      <c r="BY272" s="211">
        <v>0</v>
      </c>
      <c r="BZ272" s="211">
        <v>0</v>
      </c>
      <c r="CA272" s="211">
        <v>0</v>
      </c>
      <c r="CB272" s="211">
        <v>0</v>
      </c>
      <c r="CC272" s="211">
        <v>0</v>
      </c>
      <c r="CD272" s="211">
        <v>0</v>
      </c>
      <c r="CE272" s="211">
        <v>0</v>
      </c>
      <c r="CF272" s="211">
        <v>0</v>
      </c>
      <c r="CG272" s="211"/>
      <c r="CH272" s="211"/>
      <c r="CI272" s="211"/>
      <c r="CJ272" s="211"/>
      <c r="CK272" s="211"/>
      <c r="CL272" s="211"/>
      <c r="CM272" s="211"/>
      <c r="CN272" s="211"/>
      <c r="CO272" s="211"/>
      <c r="CP272" s="211"/>
      <c r="CQ272" s="151" t="str">
        <f t="shared" si="17"/>
        <v/>
      </c>
      <c r="CR272" s="147"/>
    </row>
    <row r="273" spans="1:96" x14ac:dyDescent="0.2">
      <c r="A273" s="72"/>
      <c r="B273" s="201">
        <f t="shared" si="19"/>
        <v>264</v>
      </c>
      <c r="C273" s="238" t="s">
        <v>751</v>
      </c>
      <c r="D273" s="212" t="s">
        <v>750</v>
      </c>
      <c r="F273" s="212" t="s">
        <v>9</v>
      </c>
      <c r="G273" s="214"/>
      <c r="H273" s="73"/>
      <c r="I273" s="230">
        <v>37.94</v>
      </c>
      <c r="J273" s="215"/>
      <c r="K273" s="215"/>
      <c r="L273" s="215"/>
      <c r="M273" s="215"/>
      <c r="N273" s="215"/>
      <c r="O273" s="215"/>
      <c r="P273" s="73"/>
      <c r="Q273" s="215"/>
      <c r="R273" s="215"/>
      <c r="S273" s="215"/>
      <c r="T273" s="215"/>
      <c r="U273" s="215"/>
      <c r="V273" s="215"/>
      <c r="W273" s="215"/>
      <c r="X273" s="74"/>
      <c r="Y273" s="216">
        <v>0</v>
      </c>
      <c r="Z273" s="216">
        <v>0</v>
      </c>
      <c r="AA273" s="216">
        <v>1</v>
      </c>
      <c r="AB273" s="150" t="str">
        <f t="shared" si="18"/>
        <v/>
      </c>
      <c r="AC273" s="217" t="s">
        <v>7</v>
      </c>
      <c r="AD273" s="217" t="s">
        <v>8</v>
      </c>
      <c r="AE273" s="74"/>
      <c r="AF273" s="219">
        <v>4.2270728799248991E-5</v>
      </c>
      <c r="AG273" s="219">
        <v>0</v>
      </c>
      <c r="AH273" s="74"/>
      <c r="AI273" s="211">
        <v>1</v>
      </c>
      <c r="AJ273" s="211">
        <v>0</v>
      </c>
      <c r="AK273" s="211">
        <v>0</v>
      </c>
      <c r="AL273" s="211">
        <v>0</v>
      </c>
      <c r="AM273" s="211">
        <v>0</v>
      </c>
      <c r="AN273" s="211">
        <v>0</v>
      </c>
      <c r="AO273" s="211">
        <v>0</v>
      </c>
      <c r="AP273" s="211">
        <v>0</v>
      </c>
      <c r="AQ273" s="211">
        <v>0</v>
      </c>
      <c r="AR273" s="47"/>
      <c r="AS273" s="211">
        <v>0</v>
      </c>
      <c r="AT273" s="211">
        <v>0</v>
      </c>
      <c r="AU273" s="211">
        <v>0</v>
      </c>
      <c r="AV273" s="211">
        <v>0</v>
      </c>
      <c r="AW273" s="211">
        <v>1</v>
      </c>
      <c r="AX273" s="211">
        <v>0</v>
      </c>
      <c r="AY273" s="211">
        <v>0</v>
      </c>
      <c r="AZ273" s="211">
        <v>0</v>
      </c>
      <c r="BA273" s="211">
        <v>0</v>
      </c>
      <c r="BB273" s="211">
        <v>0</v>
      </c>
      <c r="BC273" s="211">
        <v>0</v>
      </c>
      <c r="BD273" s="211">
        <v>0</v>
      </c>
      <c r="BE273" s="211">
        <v>0</v>
      </c>
      <c r="BF273" s="211">
        <v>0</v>
      </c>
      <c r="BG273" s="211">
        <v>0</v>
      </c>
      <c r="BH273" s="211">
        <v>0</v>
      </c>
      <c r="BI273" s="211">
        <v>0</v>
      </c>
      <c r="BJ273" s="211">
        <v>0</v>
      </c>
      <c r="BK273" s="211">
        <v>0</v>
      </c>
      <c r="BL273" s="211">
        <v>0</v>
      </c>
      <c r="BM273" s="211">
        <v>0</v>
      </c>
      <c r="BN273" s="211">
        <v>0</v>
      </c>
      <c r="BO273" s="211">
        <v>0</v>
      </c>
      <c r="BP273" s="211">
        <v>0</v>
      </c>
      <c r="BQ273" s="211">
        <v>0</v>
      </c>
      <c r="BR273" s="211">
        <v>0</v>
      </c>
      <c r="BS273" s="211">
        <v>0</v>
      </c>
      <c r="BT273" s="211">
        <v>0</v>
      </c>
      <c r="BU273" s="211">
        <v>0</v>
      </c>
      <c r="BV273" s="211">
        <v>0</v>
      </c>
      <c r="BW273" s="211">
        <v>0</v>
      </c>
      <c r="BX273" s="211">
        <v>0</v>
      </c>
      <c r="BY273" s="211">
        <v>0</v>
      </c>
      <c r="BZ273" s="211">
        <v>0</v>
      </c>
      <c r="CA273" s="211">
        <v>0</v>
      </c>
      <c r="CB273" s="211">
        <v>0</v>
      </c>
      <c r="CC273" s="211">
        <v>0</v>
      </c>
      <c r="CD273" s="211">
        <v>0</v>
      </c>
      <c r="CE273" s="211">
        <v>0</v>
      </c>
      <c r="CF273" s="211">
        <v>0</v>
      </c>
      <c r="CG273" s="211"/>
      <c r="CH273" s="211"/>
      <c r="CI273" s="211"/>
      <c r="CJ273" s="211"/>
      <c r="CK273" s="211"/>
      <c r="CL273" s="211"/>
      <c r="CM273" s="211"/>
      <c r="CN273" s="211"/>
      <c r="CO273" s="211"/>
      <c r="CP273" s="211"/>
      <c r="CQ273" s="151" t="str">
        <f t="shared" si="17"/>
        <v/>
      </c>
      <c r="CR273" s="147"/>
    </row>
    <row r="274" spans="1:96" x14ac:dyDescent="0.2">
      <c r="A274" s="72"/>
      <c r="B274" s="201">
        <f t="shared" si="19"/>
        <v>265</v>
      </c>
      <c r="C274" s="238" t="s">
        <v>753</v>
      </c>
      <c r="D274" s="212" t="s">
        <v>752</v>
      </c>
      <c r="F274" s="212" t="s">
        <v>9</v>
      </c>
      <c r="G274" s="214"/>
      <c r="H274" s="73"/>
      <c r="I274" s="230">
        <v>3.5256999999999996</v>
      </c>
      <c r="J274" s="215"/>
      <c r="K274" s="215"/>
      <c r="L274" s="215"/>
      <c r="M274" s="215"/>
      <c r="N274" s="215"/>
      <c r="O274" s="215"/>
      <c r="P274" s="73"/>
      <c r="Q274" s="215"/>
      <c r="R274" s="215"/>
      <c r="S274" s="215"/>
      <c r="T274" s="215"/>
      <c r="U274" s="215"/>
      <c r="V274" s="215"/>
      <c r="W274" s="215"/>
      <c r="X274" s="74"/>
      <c r="Y274" s="216">
        <v>0.28056839776498282</v>
      </c>
      <c r="Z274" s="216">
        <v>0.71943160223501723</v>
      </c>
      <c r="AA274" s="216">
        <v>0</v>
      </c>
      <c r="AB274" s="150" t="str">
        <f t="shared" si="18"/>
        <v/>
      </c>
      <c r="AC274" s="217" t="s">
        <v>7</v>
      </c>
      <c r="AD274" s="217" t="s">
        <v>8</v>
      </c>
      <c r="AE274" s="74"/>
      <c r="AF274" s="219">
        <v>6.1857429175917352E-8</v>
      </c>
      <c r="AG274" s="219">
        <v>0</v>
      </c>
      <c r="AH274" s="74"/>
      <c r="AI274" s="211">
        <v>1</v>
      </c>
      <c r="AJ274" s="211">
        <v>0</v>
      </c>
      <c r="AK274" s="211">
        <v>0</v>
      </c>
      <c r="AL274" s="211">
        <v>0</v>
      </c>
      <c r="AM274" s="211">
        <v>0</v>
      </c>
      <c r="AN274" s="211">
        <v>0</v>
      </c>
      <c r="AO274" s="211">
        <v>0</v>
      </c>
      <c r="AP274" s="211">
        <v>0</v>
      </c>
      <c r="AQ274" s="211">
        <v>0</v>
      </c>
      <c r="AR274" s="47"/>
      <c r="AS274" s="211">
        <v>0</v>
      </c>
      <c r="AT274" s="211">
        <v>0</v>
      </c>
      <c r="AU274" s="211">
        <v>0</v>
      </c>
      <c r="AV274" s="211">
        <v>0</v>
      </c>
      <c r="AW274" s="211">
        <v>0.79999660310702481</v>
      </c>
      <c r="AX274" s="211">
        <v>0</v>
      </c>
      <c r="AY274" s="211">
        <v>0</v>
      </c>
      <c r="AZ274" s="211">
        <v>0</v>
      </c>
      <c r="BA274" s="211">
        <v>0</v>
      </c>
      <c r="BB274" s="211">
        <v>0</v>
      </c>
      <c r="BC274" s="211">
        <v>0</v>
      </c>
      <c r="BD274" s="211">
        <v>0</v>
      </c>
      <c r="BE274" s="211">
        <v>0.10000169844648761</v>
      </c>
      <c r="BF274" s="211">
        <v>0</v>
      </c>
      <c r="BG274" s="211">
        <v>0.10000169844648761</v>
      </c>
      <c r="BH274" s="211">
        <v>0</v>
      </c>
      <c r="BI274" s="211">
        <v>0</v>
      </c>
      <c r="BJ274" s="211">
        <v>0</v>
      </c>
      <c r="BK274" s="211">
        <v>0</v>
      </c>
      <c r="BL274" s="211">
        <v>0</v>
      </c>
      <c r="BM274" s="211">
        <v>0</v>
      </c>
      <c r="BN274" s="211">
        <v>0</v>
      </c>
      <c r="BO274" s="211">
        <v>0</v>
      </c>
      <c r="BP274" s="211">
        <v>0</v>
      </c>
      <c r="BQ274" s="211">
        <v>0</v>
      </c>
      <c r="BR274" s="211">
        <v>0</v>
      </c>
      <c r="BS274" s="211">
        <v>0</v>
      </c>
      <c r="BT274" s="211">
        <v>0</v>
      </c>
      <c r="BU274" s="211">
        <v>0</v>
      </c>
      <c r="BV274" s="211">
        <v>0</v>
      </c>
      <c r="BW274" s="211">
        <v>0</v>
      </c>
      <c r="BX274" s="211">
        <v>0</v>
      </c>
      <c r="BY274" s="211">
        <v>0</v>
      </c>
      <c r="BZ274" s="211">
        <v>0</v>
      </c>
      <c r="CA274" s="211">
        <v>0</v>
      </c>
      <c r="CB274" s="211">
        <v>0</v>
      </c>
      <c r="CC274" s="211">
        <v>0</v>
      </c>
      <c r="CD274" s="211">
        <v>0</v>
      </c>
      <c r="CE274" s="211">
        <v>0</v>
      </c>
      <c r="CF274" s="211">
        <v>0</v>
      </c>
      <c r="CG274" s="211"/>
      <c r="CH274" s="211"/>
      <c r="CI274" s="211"/>
      <c r="CJ274" s="211"/>
      <c r="CK274" s="211"/>
      <c r="CL274" s="211"/>
      <c r="CM274" s="211"/>
      <c r="CN274" s="211"/>
      <c r="CO274" s="211"/>
      <c r="CP274" s="211"/>
      <c r="CQ274" s="151" t="str">
        <f t="shared" si="17"/>
        <v/>
      </c>
      <c r="CR274" s="147"/>
    </row>
    <row r="275" spans="1:96" x14ac:dyDescent="0.2">
      <c r="A275" s="72"/>
      <c r="B275" s="201">
        <f t="shared" si="19"/>
        <v>266</v>
      </c>
      <c r="C275" s="238" t="s">
        <v>753</v>
      </c>
      <c r="D275" s="212" t="s">
        <v>752</v>
      </c>
      <c r="F275" s="212" t="s">
        <v>9</v>
      </c>
      <c r="G275" s="214"/>
      <c r="H275" s="73"/>
      <c r="I275" s="230">
        <v>513.24327999999991</v>
      </c>
      <c r="J275" s="215"/>
      <c r="K275" s="215"/>
      <c r="L275" s="215"/>
      <c r="M275" s="215"/>
      <c r="N275" s="215"/>
      <c r="O275" s="215"/>
      <c r="P275" s="73"/>
      <c r="Q275" s="215"/>
      <c r="R275" s="215"/>
      <c r="S275" s="215"/>
      <c r="T275" s="215"/>
      <c r="U275" s="215"/>
      <c r="V275" s="215"/>
      <c r="W275" s="215"/>
      <c r="X275" s="74"/>
      <c r="Y275" s="216">
        <v>0.5991317606730282</v>
      </c>
      <c r="Z275" s="216">
        <v>0.21386138752756784</v>
      </c>
      <c r="AA275" s="216">
        <v>0.18700685179940399</v>
      </c>
      <c r="AB275" s="150" t="str">
        <f t="shared" si="18"/>
        <v/>
      </c>
      <c r="AC275" s="217" t="s">
        <v>7</v>
      </c>
      <c r="AD275" s="217" t="s">
        <v>8</v>
      </c>
      <c r="AE275" s="74"/>
      <c r="AF275" s="219">
        <v>2.5042340235960216E-3</v>
      </c>
      <c r="AG275" s="219">
        <v>0</v>
      </c>
      <c r="AH275" s="74"/>
      <c r="AI275" s="211">
        <v>1</v>
      </c>
      <c r="AJ275" s="211">
        <v>0</v>
      </c>
      <c r="AK275" s="211">
        <v>0</v>
      </c>
      <c r="AL275" s="211">
        <v>0</v>
      </c>
      <c r="AM275" s="211">
        <v>0</v>
      </c>
      <c r="AN275" s="211">
        <v>0</v>
      </c>
      <c r="AO275" s="211">
        <v>0</v>
      </c>
      <c r="AP275" s="211">
        <v>0</v>
      </c>
      <c r="AQ275" s="211">
        <v>0</v>
      </c>
      <c r="AR275" s="47"/>
      <c r="AS275" s="211">
        <v>0</v>
      </c>
      <c r="AT275" s="211">
        <v>0</v>
      </c>
      <c r="AU275" s="211">
        <v>0</v>
      </c>
      <c r="AV275" s="211">
        <v>0</v>
      </c>
      <c r="AW275" s="211">
        <v>0.72957853291731822</v>
      </c>
      <c r="AX275" s="211">
        <v>0</v>
      </c>
      <c r="AY275" s="211">
        <v>0</v>
      </c>
      <c r="AZ275" s="211">
        <v>0</v>
      </c>
      <c r="BA275" s="211">
        <v>0</v>
      </c>
      <c r="BB275" s="211">
        <v>0.27042146708268178</v>
      </c>
      <c r="BC275" s="211">
        <v>0</v>
      </c>
      <c r="BD275" s="211">
        <v>0</v>
      </c>
      <c r="BE275" s="211">
        <v>0</v>
      </c>
      <c r="BF275" s="211">
        <v>0</v>
      </c>
      <c r="BG275" s="211">
        <v>0</v>
      </c>
      <c r="BH275" s="211">
        <v>0</v>
      </c>
      <c r="BI275" s="211">
        <v>0</v>
      </c>
      <c r="BJ275" s="211">
        <v>0</v>
      </c>
      <c r="BK275" s="211">
        <v>0</v>
      </c>
      <c r="BL275" s="211">
        <v>0</v>
      </c>
      <c r="BM275" s="211">
        <v>0</v>
      </c>
      <c r="BN275" s="211">
        <v>0</v>
      </c>
      <c r="BO275" s="211">
        <v>0</v>
      </c>
      <c r="BP275" s="211">
        <v>0</v>
      </c>
      <c r="BQ275" s="211">
        <v>0</v>
      </c>
      <c r="BR275" s="211">
        <v>0</v>
      </c>
      <c r="BS275" s="211">
        <v>0</v>
      </c>
      <c r="BT275" s="211">
        <v>0</v>
      </c>
      <c r="BU275" s="211">
        <v>0</v>
      </c>
      <c r="BV275" s="211">
        <v>0</v>
      </c>
      <c r="BW275" s="211">
        <v>0</v>
      </c>
      <c r="BX275" s="211">
        <v>0</v>
      </c>
      <c r="BY275" s="211">
        <v>0</v>
      </c>
      <c r="BZ275" s="211">
        <v>0</v>
      </c>
      <c r="CA275" s="211">
        <v>0</v>
      </c>
      <c r="CB275" s="211">
        <v>0</v>
      </c>
      <c r="CC275" s="211">
        <v>0</v>
      </c>
      <c r="CD275" s="211">
        <v>0</v>
      </c>
      <c r="CE275" s="211">
        <v>0</v>
      </c>
      <c r="CF275" s="211">
        <v>0</v>
      </c>
      <c r="CG275" s="211"/>
      <c r="CH275" s="211"/>
      <c r="CI275" s="211"/>
      <c r="CJ275" s="211"/>
      <c r="CK275" s="211"/>
      <c r="CL275" s="211"/>
      <c r="CM275" s="211"/>
      <c r="CN275" s="211"/>
      <c r="CO275" s="211"/>
      <c r="CP275" s="211"/>
      <c r="CQ275" s="151" t="str">
        <f t="shared" si="17"/>
        <v/>
      </c>
      <c r="CR275" s="147"/>
    </row>
    <row r="276" spans="1:96" x14ac:dyDescent="0.2">
      <c r="A276" s="72"/>
      <c r="B276" s="201">
        <f t="shared" si="19"/>
        <v>267</v>
      </c>
      <c r="C276" s="238" t="s">
        <v>755</v>
      </c>
      <c r="D276" s="212" t="s">
        <v>754</v>
      </c>
      <c r="F276" s="212" t="s">
        <v>9</v>
      </c>
      <c r="G276" s="214"/>
      <c r="H276" s="73"/>
      <c r="I276" s="230">
        <v>2449.88006</v>
      </c>
      <c r="J276" s="215"/>
      <c r="K276" s="215"/>
      <c r="L276" s="215"/>
      <c r="M276" s="215"/>
      <c r="N276" s="215"/>
      <c r="O276" s="215"/>
      <c r="P276" s="73"/>
      <c r="Q276" s="215"/>
      <c r="R276" s="215"/>
      <c r="S276" s="215"/>
      <c r="T276" s="215"/>
      <c r="U276" s="215"/>
      <c r="V276" s="215"/>
      <c r="W276" s="215"/>
      <c r="X276" s="74"/>
      <c r="Y276" s="216">
        <v>0.39955171927886135</v>
      </c>
      <c r="Z276" s="216">
        <v>0.12286761499662967</v>
      </c>
      <c r="AA276" s="216">
        <v>0.47758066572450902</v>
      </c>
      <c r="AB276" s="150" t="str">
        <f t="shared" si="18"/>
        <v/>
      </c>
      <c r="AC276" s="217" t="s">
        <v>7</v>
      </c>
      <c r="AD276" s="217" t="s">
        <v>8</v>
      </c>
      <c r="AE276" s="74"/>
      <c r="AF276" s="219">
        <v>9.1570819087466795E-3</v>
      </c>
      <c r="AG276" s="219">
        <v>0</v>
      </c>
      <c r="AH276" s="74"/>
      <c r="AI276" s="211">
        <v>1</v>
      </c>
      <c r="AJ276" s="211">
        <v>0</v>
      </c>
      <c r="AK276" s="211">
        <v>0</v>
      </c>
      <c r="AL276" s="211">
        <v>0</v>
      </c>
      <c r="AM276" s="211">
        <v>0</v>
      </c>
      <c r="AN276" s="211">
        <v>0</v>
      </c>
      <c r="AO276" s="211">
        <v>0</v>
      </c>
      <c r="AP276" s="211">
        <v>0</v>
      </c>
      <c r="AQ276" s="211">
        <v>0</v>
      </c>
      <c r="AR276" s="47"/>
      <c r="AS276" s="211">
        <v>0</v>
      </c>
      <c r="AT276" s="211">
        <v>0</v>
      </c>
      <c r="AU276" s="211">
        <v>2.72862574986126E-4</v>
      </c>
      <c r="AV276" s="211">
        <v>0</v>
      </c>
      <c r="AW276" s="211">
        <v>0.27256453443194484</v>
      </c>
      <c r="AX276" s="211">
        <v>0</v>
      </c>
      <c r="AY276" s="211">
        <v>0</v>
      </c>
      <c r="AZ276" s="211">
        <v>0</v>
      </c>
      <c r="BA276" s="211">
        <v>0</v>
      </c>
      <c r="BB276" s="211">
        <v>0.72716260299306901</v>
      </c>
      <c r="BC276" s="211">
        <v>0</v>
      </c>
      <c r="BD276" s="211">
        <v>0</v>
      </c>
      <c r="BE276" s="211">
        <v>0</v>
      </c>
      <c r="BF276" s="211">
        <v>0</v>
      </c>
      <c r="BG276" s="211">
        <v>0</v>
      </c>
      <c r="BH276" s="211">
        <v>0</v>
      </c>
      <c r="BI276" s="211">
        <v>0</v>
      </c>
      <c r="BJ276" s="211">
        <v>0</v>
      </c>
      <c r="BK276" s="211">
        <v>0</v>
      </c>
      <c r="BL276" s="211">
        <v>0</v>
      </c>
      <c r="BM276" s="211">
        <v>0</v>
      </c>
      <c r="BN276" s="211">
        <v>0</v>
      </c>
      <c r="BO276" s="211">
        <v>0</v>
      </c>
      <c r="BP276" s="211">
        <v>0</v>
      </c>
      <c r="BQ276" s="211">
        <v>0</v>
      </c>
      <c r="BR276" s="211">
        <v>0</v>
      </c>
      <c r="BS276" s="211">
        <v>0</v>
      </c>
      <c r="BT276" s="211">
        <v>0</v>
      </c>
      <c r="BU276" s="211">
        <v>0</v>
      </c>
      <c r="BV276" s="211">
        <v>0</v>
      </c>
      <c r="BW276" s="211">
        <v>0</v>
      </c>
      <c r="BX276" s="211">
        <v>0</v>
      </c>
      <c r="BY276" s="211">
        <v>0</v>
      </c>
      <c r="BZ276" s="211">
        <v>0</v>
      </c>
      <c r="CA276" s="211">
        <v>0</v>
      </c>
      <c r="CB276" s="211">
        <v>0</v>
      </c>
      <c r="CC276" s="211">
        <v>0</v>
      </c>
      <c r="CD276" s="211">
        <v>0</v>
      </c>
      <c r="CE276" s="211">
        <v>0</v>
      </c>
      <c r="CF276" s="211">
        <v>0</v>
      </c>
      <c r="CG276" s="211"/>
      <c r="CH276" s="211"/>
      <c r="CI276" s="211"/>
      <c r="CJ276" s="211"/>
      <c r="CK276" s="211"/>
      <c r="CL276" s="211"/>
      <c r="CM276" s="211"/>
      <c r="CN276" s="211"/>
      <c r="CO276" s="211"/>
      <c r="CP276" s="211"/>
      <c r="CQ276" s="151" t="str">
        <f t="shared" si="17"/>
        <v/>
      </c>
      <c r="CR276" s="147"/>
    </row>
    <row r="277" spans="1:96" x14ac:dyDescent="0.2">
      <c r="A277" s="72"/>
      <c r="B277" s="201">
        <f t="shared" si="19"/>
        <v>268</v>
      </c>
      <c r="C277" s="238" t="s">
        <v>756</v>
      </c>
      <c r="D277" s="212" t="s">
        <v>294</v>
      </c>
      <c r="F277" s="212" t="s">
        <v>9</v>
      </c>
      <c r="G277" s="214"/>
      <c r="H277" s="73"/>
      <c r="I277" s="230">
        <v>2908.8380100000004</v>
      </c>
      <c r="J277" s="215"/>
      <c r="K277" s="215"/>
      <c r="L277" s="215"/>
      <c r="M277" s="215"/>
      <c r="N277" s="215"/>
      <c r="O277" s="215"/>
      <c r="P277" s="73"/>
      <c r="Q277" s="215"/>
      <c r="R277" s="215"/>
      <c r="S277" s="215"/>
      <c r="T277" s="215"/>
      <c r="U277" s="215"/>
      <c r="V277" s="215"/>
      <c r="W277" s="215"/>
      <c r="X277" s="74"/>
      <c r="Y277" s="216">
        <v>0.10905000515996421</v>
      </c>
      <c r="Z277" s="216">
        <v>0.83719770974802399</v>
      </c>
      <c r="AA277" s="216">
        <v>5.3752285092011701E-2</v>
      </c>
      <c r="AB277" s="150" t="str">
        <f t="shared" si="18"/>
        <v/>
      </c>
      <c r="AC277" s="217" t="s">
        <v>7</v>
      </c>
      <c r="AD277" s="217" t="s">
        <v>8</v>
      </c>
      <c r="AE277" s="74"/>
      <c r="AF277" s="219">
        <v>2.6723065413619832E-3</v>
      </c>
      <c r="AG277" s="219">
        <v>0</v>
      </c>
      <c r="AH277" s="74"/>
      <c r="AI277" s="211">
        <v>1</v>
      </c>
      <c r="AJ277" s="211">
        <v>0</v>
      </c>
      <c r="AK277" s="211">
        <v>0</v>
      </c>
      <c r="AL277" s="211">
        <v>0</v>
      </c>
      <c r="AM277" s="211">
        <v>0</v>
      </c>
      <c r="AN277" s="211">
        <v>0</v>
      </c>
      <c r="AO277" s="211">
        <v>0</v>
      </c>
      <c r="AP277" s="211">
        <v>0</v>
      </c>
      <c r="AQ277" s="211">
        <v>0</v>
      </c>
      <c r="AR277" s="47"/>
      <c r="AS277" s="211">
        <v>0</v>
      </c>
      <c r="AT277" s="211">
        <v>0</v>
      </c>
      <c r="AU277" s="211">
        <v>0</v>
      </c>
      <c r="AV277" s="211">
        <v>0</v>
      </c>
      <c r="AW277" s="211">
        <v>0</v>
      </c>
      <c r="AX277" s="211">
        <v>0</v>
      </c>
      <c r="AY277" s="211">
        <v>0</v>
      </c>
      <c r="AZ277" s="211">
        <v>0</v>
      </c>
      <c r="BA277" s="211">
        <v>0</v>
      </c>
      <c r="BB277" s="211">
        <v>0</v>
      </c>
      <c r="BC277" s="211">
        <v>0</v>
      </c>
      <c r="BD277" s="211">
        <v>3.300177606906788E-2</v>
      </c>
      <c r="BE277" s="211">
        <v>0</v>
      </c>
      <c r="BF277" s="211">
        <v>0</v>
      </c>
      <c r="BG277" s="211">
        <v>0</v>
      </c>
      <c r="BH277" s="211">
        <v>0</v>
      </c>
      <c r="BI277" s="211">
        <v>0</v>
      </c>
      <c r="BJ277" s="211">
        <v>0</v>
      </c>
      <c r="BK277" s="211">
        <v>0</v>
      </c>
      <c r="BL277" s="211">
        <v>0</v>
      </c>
      <c r="BM277" s="211">
        <v>0</v>
      </c>
      <c r="BN277" s="211">
        <v>0.96699822393093204</v>
      </c>
      <c r="BO277" s="211">
        <v>0</v>
      </c>
      <c r="BP277" s="211">
        <v>0</v>
      </c>
      <c r="BQ277" s="211">
        <v>0</v>
      </c>
      <c r="BR277" s="211">
        <v>0</v>
      </c>
      <c r="BS277" s="211">
        <v>0</v>
      </c>
      <c r="BT277" s="211">
        <v>0</v>
      </c>
      <c r="BU277" s="211">
        <v>0</v>
      </c>
      <c r="BV277" s="211">
        <v>0</v>
      </c>
      <c r="BW277" s="211">
        <v>0</v>
      </c>
      <c r="BX277" s="211">
        <v>0</v>
      </c>
      <c r="BY277" s="211">
        <v>0</v>
      </c>
      <c r="BZ277" s="211">
        <v>0</v>
      </c>
      <c r="CA277" s="211">
        <v>0</v>
      </c>
      <c r="CB277" s="211">
        <v>0</v>
      </c>
      <c r="CC277" s="211">
        <v>0</v>
      </c>
      <c r="CD277" s="211">
        <v>0</v>
      </c>
      <c r="CE277" s="211">
        <v>0</v>
      </c>
      <c r="CF277" s="211">
        <v>0</v>
      </c>
      <c r="CG277" s="211"/>
      <c r="CH277" s="211"/>
      <c r="CI277" s="211"/>
      <c r="CJ277" s="211"/>
      <c r="CK277" s="211"/>
      <c r="CL277" s="211"/>
      <c r="CM277" s="211"/>
      <c r="CN277" s="211"/>
      <c r="CO277" s="211"/>
      <c r="CP277" s="211"/>
      <c r="CQ277" s="151" t="str">
        <f t="shared" si="17"/>
        <v/>
      </c>
      <c r="CR277" s="147"/>
    </row>
    <row r="278" spans="1:96" x14ac:dyDescent="0.2">
      <c r="A278" s="72"/>
      <c r="B278" s="201">
        <f t="shared" si="19"/>
        <v>269</v>
      </c>
      <c r="C278" s="238" t="s">
        <v>757</v>
      </c>
      <c r="D278" s="212" t="s">
        <v>295</v>
      </c>
      <c r="F278" s="212" t="s">
        <v>9</v>
      </c>
      <c r="G278" s="214"/>
      <c r="H278" s="73"/>
      <c r="I278" s="230">
        <v>6052.2784099999999</v>
      </c>
      <c r="J278" s="215"/>
      <c r="K278" s="215"/>
      <c r="L278" s="215"/>
      <c r="M278" s="215"/>
      <c r="N278" s="215"/>
      <c r="O278" s="215"/>
      <c r="P278" s="73"/>
      <c r="Q278" s="215"/>
      <c r="R278" s="215"/>
      <c r="S278" s="215"/>
      <c r="T278" s="215"/>
      <c r="U278" s="215"/>
      <c r="V278" s="215"/>
      <c r="W278" s="215"/>
      <c r="X278" s="74"/>
      <c r="Y278" s="216">
        <v>0.11185788626006055</v>
      </c>
      <c r="Z278" s="216">
        <v>0.48243867717248656</v>
      </c>
      <c r="AA278" s="216">
        <v>0.40570343656745295</v>
      </c>
      <c r="AB278" s="150" t="str">
        <f t="shared" si="18"/>
        <v/>
      </c>
      <c r="AC278" s="217" t="s">
        <v>7</v>
      </c>
      <c r="AD278" s="217" t="s">
        <v>8</v>
      </c>
      <c r="AE278" s="74"/>
      <c r="AF278" s="219">
        <v>3.6907785951978676E-3</v>
      </c>
      <c r="AG278" s="219">
        <v>0</v>
      </c>
      <c r="AH278" s="74"/>
      <c r="AI278" s="211">
        <v>1</v>
      </c>
      <c r="AJ278" s="211">
        <v>0</v>
      </c>
      <c r="AK278" s="211">
        <v>0</v>
      </c>
      <c r="AL278" s="211">
        <v>0</v>
      </c>
      <c r="AM278" s="211">
        <v>0</v>
      </c>
      <c r="AN278" s="211">
        <v>0</v>
      </c>
      <c r="AO278" s="211">
        <v>0</v>
      </c>
      <c r="AP278" s="211">
        <v>0</v>
      </c>
      <c r="AQ278" s="211">
        <v>0</v>
      </c>
      <c r="AR278" s="47"/>
      <c r="AS278" s="211">
        <v>0</v>
      </c>
      <c r="AT278" s="211">
        <v>0</v>
      </c>
      <c r="AU278" s="211">
        <v>0</v>
      </c>
      <c r="AV278" s="211">
        <v>0</v>
      </c>
      <c r="AW278" s="211">
        <v>0</v>
      </c>
      <c r="AX278" s="211">
        <v>0</v>
      </c>
      <c r="AY278" s="211">
        <v>0</v>
      </c>
      <c r="AZ278" s="211">
        <v>0</v>
      </c>
      <c r="BA278" s="211">
        <v>0</v>
      </c>
      <c r="BB278" s="211">
        <v>0</v>
      </c>
      <c r="BC278" s="211">
        <v>0</v>
      </c>
      <c r="BD278" s="211">
        <v>0.49736067960673558</v>
      </c>
      <c r="BE278" s="211">
        <v>0</v>
      </c>
      <c r="BF278" s="211">
        <v>0</v>
      </c>
      <c r="BG278" s="211">
        <v>0</v>
      </c>
      <c r="BH278" s="211">
        <v>0</v>
      </c>
      <c r="BI278" s="211">
        <v>0</v>
      </c>
      <c r="BJ278" s="211">
        <v>0</v>
      </c>
      <c r="BK278" s="211">
        <v>0</v>
      </c>
      <c r="BL278" s="211">
        <v>0.30016226950715763</v>
      </c>
      <c r="BM278" s="211">
        <v>0</v>
      </c>
      <c r="BN278" s="211">
        <v>0.20247705088610685</v>
      </c>
      <c r="BO278" s="211">
        <v>0</v>
      </c>
      <c r="BP278" s="211">
        <v>0</v>
      </c>
      <c r="BQ278" s="211">
        <v>0</v>
      </c>
      <c r="BR278" s="211">
        <v>0</v>
      </c>
      <c r="BS278" s="211">
        <v>0</v>
      </c>
      <c r="BT278" s="211">
        <v>0</v>
      </c>
      <c r="BU278" s="211">
        <v>0</v>
      </c>
      <c r="BV278" s="211">
        <v>0</v>
      </c>
      <c r="BW278" s="211">
        <v>0</v>
      </c>
      <c r="BX278" s="211">
        <v>0</v>
      </c>
      <c r="BY278" s="211">
        <v>0</v>
      </c>
      <c r="BZ278" s="211">
        <v>0</v>
      </c>
      <c r="CA278" s="211">
        <v>0</v>
      </c>
      <c r="CB278" s="211">
        <v>0</v>
      </c>
      <c r="CC278" s="211">
        <v>0</v>
      </c>
      <c r="CD278" s="211">
        <v>0</v>
      </c>
      <c r="CE278" s="211">
        <v>0</v>
      </c>
      <c r="CF278" s="211">
        <v>0</v>
      </c>
      <c r="CG278" s="211"/>
      <c r="CH278" s="211"/>
      <c r="CI278" s="211"/>
      <c r="CJ278" s="211"/>
      <c r="CK278" s="211"/>
      <c r="CL278" s="211"/>
      <c r="CM278" s="211"/>
      <c r="CN278" s="211"/>
      <c r="CO278" s="211"/>
      <c r="CP278" s="211"/>
      <c r="CQ278" s="151" t="str">
        <f t="shared" si="17"/>
        <v/>
      </c>
      <c r="CR278" s="147"/>
    </row>
    <row r="279" spans="1:96" x14ac:dyDescent="0.2">
      <c r="A279" s="72"/>
      <c r="B279" s="201">
        <f t="shared" si="19"/>
        <v>270</v>
      </c>
      <c r="C279" s="238" t="s">
        <v>759</v>
      </c>
      <c r="D279" s="212" t="s">
        <v>758</v>
      </c>
      <c r="F279" s="212" t="s">
        <v>9</v>
      </c>
      <c r="G279" s="214"/>
      <c r="H279" s="73"/>
      <c r="I279" s="230">
        <v>2303.1775200000002</v>
      </c>
      <c r="J279" s="215"/>
      <c r="K279" s="215"/>
      <c r="L279" s="215"/>
      <c r="M279" s="215"/>
      <c r="N279" s="215"/>
      <c r="O279" s="215"/>
      <c r="P279" s="73"/>
      <c r="Q279" s="215"/>
      <c r="R279" s="215"/>
      <c r="S279" s="215"/>
      <c r="T279" s="215"/>
      <c r="U279" s="215"/>
      <c r="V279" s="215"/>
      <c r="W279" s="215"/>
      <c r="X279" s="74"/>
      <c r="Y279" s="216">
        <v>1.8518381509732694E-2</v>
      </c>
      <c r="Z279" s="216">
        <v>0.98116190366429068</v>
      </c>
      <c r="AA279" s="216">
        <v>3.1971482597659254E-4</v>
      </c>
      <c r="AB279" s="150" t="str">
        <f t="shared" si="18"/>
        <v/>
      </c>
      <c r="AC279" s="217" t="s">
        <v>7</v>
      </c>
      <c r="AD279" s="217" t="s">
        <v>8</v>
      </c>
      <c r="AE279" s="74"/>
      <c r="AF279" s="219">
        <v>3.5780868376832721E-4</v>
      </c>
      <c r="AG279" s="219">
        <v>0</v>
      </c>
      <c r="AH279" s="74"/>
      <c r="AI279" s="211">
        <v>1</v>
      </c>
      <c r="AJ279" s="211">
        <v>0</v>
      </c>
      <c r="AK279" s="211">
        <v>0</v>
      </c>
      <c r="AL279" s="211">
        <v>0</v>
      </c>
      <c r="AM279" s="211">
        <v>0</v>
      </c>
      <c r="AN279" s="211">
        <v>0</v>
      </c>
      <c r="AO279" s="211">
        <v>0</v>
      </c>
      <c r="AP279" s="211">
        <v>0</v>
      </c>
      <c r="AQ279" s="211">
        <v>0</v>
      </c>
      <c r="AR279" s="47"/>
      <c r="AS279" s="211">
        <v>0</v>
      </c>
      <c r="AT279" s="211">
        <v>0</v>
      </c>
      <c r="AU279" s="211">
        <v>0</v>
      </c>
      <c r="AV279" s="211">
        <v>0</v>
      </c>
      <c r="AW279" s="211">
        <v>0</v>
      </c>
      <c r="AX279" s="211">
        <v>0</v>
      </c>
      <c r="AY279" s="211">
        <v>0</v>
      </c>
      <c r="AZ279" s="211">
        <v>0</v>
      </c>
      <c r="BA279" s="211">
        <v>0</v>
      </c>
      <c r="BB279" s="211">
        <v>0</v>
      </c>
      <c r="BC279" s="211">
        <v>0</v>
      </c>
      <c r="BD279" s="211">
        <v>0.15241135176459708</v>
      </c>
      <c r="BE279" s="211">
        <v>0</v>
      </c>
      <c r="BF279" s="211">
        <v>0</v>
      </c>
      <c r="BG279" s="211">
        <v>0</v>
      </c>
      <c r="BH279" s="211">
        <v>0</v>
      </c>
      <c r="BI279" s="211">
        <v>0</v>
      </c>
      <c r="BJ279" s="211">
        <v>0</v>
      </c>
      <c r="BK279" s="211">
        <v>0</v>
      </c>
      <c r="BL279" s="211">
        <v>0</v>
      </c>
      <c r="BM279" s="211">
        <v>0</v>
      </c>
      <c r="BN279" s="211">
        <v>0</v>
      </c>
      <c r="BO279" s="211">
        <v>0.84758864823540303</v>
      </c>
      <c r="BP279" s="211">
        <v>0</v>
      </c>
      <c r="BQ279" s="211">
        <v>0</v>
      </c>
      <c r="BR279" s="211">
        <v>0</v>
      </c>
      <c r="BS279" s="211">
        <v>0</v>
      </c>
      <c r="BT279" s="211">
        <v>0</v>
      </c>
      <c r="BU279" s="211">
        <v>0</v>
      </c>
      <c r="BV279" s="211">
        <v>0</v>
      </c>
      <c r="BW279" s="211">
        <v>0</v>
      </c>
      <c r="BX279" s="211">
        <v>0</v>
      </c>
      <c r="BY279" s="211">
        <v>0</v>
      </c>
      <c r="BZ279" s="211">
        <v>0</v>
      </c>
      <c r="CA279" s="211">
        <v>0</v>
      </c>
      <c r="CB279" s="211">
        <v>0</v>
      </c>
      <c r="CC279" s="211">
        <v>0</v>
      </c>
      <c r="CD279" s="211">
        <v>0</v>
      </c>
      <c r="CE279" s="211">
        <v>0</v>
      </c>
      <c r="CF279" s="211">
        <v>0</v>
      </c>
      <c r="CG279" s="211"/>
      <c r="CH279" s="211"/>
      <c r="CI279" s="211"/>
      <c r="CJ279" s="211"/>
      <c r="CK279" s="211"/>
      <c r="CL279" s="211"/>
      <c r="CM279" s="211"/>
      <c r="CN279" s="211"/>
      <c r="CO279" s="211"/>
      <c r="CP279" s="211"/>
      <c r="CQ279" s="151" t="str">
        <f t="shared" si="17"/>
        <v/>
      </c>
      <c r="CR279" s="147"/>
    </row>
    <row r="280" spans="1:96" x14ac:dyDescent="0.2">
      <c r="A280" s="72"/>
      <c r="B280" s="201">
        <f t="shared" si="19"/>
        <v>271</v>
      </c>
      <c r="C280" s="238" t="s">
        <v>761</v>
      </c>
      <c r="D280" s="212" t="s">
        <v>760</v>
      </c>
      <c r="F280" s="212" t="s">
        <v>9</v>
      </c>
      <c r="G280" s="214"/>
      <c r="H280" s="73"/>
      <c r="I280" s="230">
        <v>209.12115</v>
      </c>
      <c r="J280" s="215"/>
      <c r="K280" s="215"/>
      <c r="L280" s="215"/>
      <c r="M280" s="215"/>
      <c r="N280" s="215"/>
      <c r="O280" s="215"/>
      <c r="P280" s="73"/>
      <c r="Q280" s="215"/>
      <c r="R280" s="215"/>
      <c r="S280" s="215"/>
      <c r="T280" s="215"/>
      <c r="U280" s="215"/>
      <c r="V280" s="215"/>
      <c r="W280" s="215"/>
      <c r="X280" s="74"/>
      <c r="Y280" s="216">
        <v>2.0022365026206104E-2</v>
      </c>
      <c r="Z280" s="216">
        <v>0.97997763497379387</v>
      </c>
      <c r="AA280" s="216">
        <v>0</v>
      </c>
      <c r="AB280" s="150" t="str">
        <f t="shared" si="18"/>
        <v/>
      </c>
      <c r="AC280" s="217" t="s">
        <v>7</v>
      </c>
      <c r="AD280" s="217" t="s">
        <v>8</v>
      </c>
      <c r="AE280" s="74"/>
      <c r="AF280" s="219">
        <v>2.2033010176613926E-5</v>
      </c>
      <c r="AG280" s="219">
        <v>0</v>
      </c>
      <c r="AH280" s="74"/>
      <c r="AI280" s="211">
        <v>1</v>
      </c>
      <c r="AJ280" s="211">
        <v>0</v>
      </c>
      <c r="AK280" s="211">
        <v>0</v>
      </c>
      <c r="AL280" s="211">
        <v>0</v>
      </c>
      <c r="AM280" s="211">
        <v>0</v>
      </c>
      <c r="AN280" s="211">
        <v>0</v>
      </c>
      <c r="AO280" s="211">
        <v>0</v>
      </c>
      <c r="AP280" s="211">
        <v>0</v>
      </c>
      <c r="AQ280" s="211">
        <v>0</v>
      </c>
      <c r="AR280" s="47"/>
      <c r="AS280" s="211">
        <v>0</v>
      </c>
      <c r="AT280" s="211">
        <v>0</v>
      </c>
      <c r="AU280" s="211">
        <v>0</v>
      </c>
      <c r="AV280" s="211">
        <v>0</v>
      </c>
      <c r="AW280" s="211">
        <v>0</v>
      </c>
      <c r="AX280" s="211">
        <v>0</v>
      </c>
      <c r="AY280" s="211">
        <v>0</v>
      </c>
      <c r="AZ280" s="211">
        <v>0</v>
      </c>
      <c r="BA280" s="211">
        <v>0</v>
      </c>
      <c r="BB280" s="211">
        <v>0</v>
      </c>
      <c r="BC280" s="211">
        <v>0</v>
      </c>
      <c r="BD280" s="211">
        <v>2.064282716956143E-2</v>
      </c>
      <c r="BE280" s="211">
        <v>0</v>
      </c>
      <c r="BF280" s="211">
        <v>0</v>
      </c>
      <c r="BG280" s="211">
        <v>0</v>
      </c>
      <c r="BH280" s="211">
        <v>0</v>
      </c>
      <c r="BI280" s="211">
        <v>0</v>
      </c>
      <c r="BJ280" s="211">
        <v>0</v>
      </c>
      <c r="BK280" s="211">
        <v>0</v>
      </c>
      <c r="BL280" s="211">
        <v>0</v>
      </c>
      <c r="BM280" s="211">
        <v>0</v>
      </c>
      <c r="BN280" s="211">
        <v>0</v>
      </c>
      <c r="BO280" s="211">
        <v>0.97935717283043855</v>
      </c>
      <c r="BP280" s="211">
        <v>0</v>
      </c>
      <c r="BQ280" s="211">
        <v>0</v>
      </c>
      <c r="BR280" s="211">
        <v>0</v>
      </c>
      <c r="BS280" s="211">
        <v>0</v>
      </c>
      <c r="BT280" s="211">
        <v>0</v>
      </c>
      <c r="BU280" s="211">
        <v>0</v>
      </c>
      <c r="BV280" s="211">
        <v>0</v>
      </c>
      <c r="BW280" s="211">
        <v>0</v>
      </c>
      <c r="BX280" s="211">
        <v>0</v>
      </c>
      <c r="BY280" s="211">
        <v>0</v>
      </c>
      <c r="BZ280" s="211">
        <v>0</v>
      </c>
      <c r="CA280" s="211">
        <v>0</v>
      </c>
      <c r="CB280" s="211">
        <v>0</v>
      </c>
      <c r="CC280" s="211">
        <v>0</v>
      </c>
      <c r="CD280" s="211">
        <v>0</v>
      </c>
      <c r="CE280" s="211">
        <v>0</v>
      </c>
      <c r="CF280" s="211">
        <v>0</v>
      </c>
      <c r="CG280" s="211"/>
      <c r="CH280" s="211"/>
      <c r="CI280" s="211"/>
      <c r="CJ280" s="211"/>
      <c r="CK280" s="211"/>
      <c r="CL280" s="211"/>
      <c r="CM280" s="211"/>
      <c r="CN280" s="211"/>
      <c r="CO280" s="211"/>
      <c r="CP280" s="211"/>
      <c r="CQ280" s="151" t="str">
        <f t="shared" si="17"/>
        <v/>
      </c>
      <c r="CR280" s="147"/>
    </row>
    <row r="281" spans="1:96" x14ac:dyDescent="0.2">
      <c r="A281" s="72"/>
      <c r="B281" s="201">
        <f t="shared" si="19"/>
        <v>272</v>
      </c>
      <c r="C281" s="238" t="s">
        <v>763</v>
      </c>
      <c r="D281" s="212" t="s">
        <v>762</v>
      </c>
      <c r="F281" s="212" t="s">
        <v>9</v>
      </c>
      <c r="G281" s="214"/>
      <c r="H281" s="73"/>
      <c r="I281" s="230">
        <v>4400.7195000000002</v>
      </c>
      <c r="J281" s="215"/>
      <c r="K281" s="215"/>
      <c r="L281" s="215"/>
      <c r="M281" s="215"/>
      <c r="N281" s="215"/>
      <c r="O281" s="215"/>
      <c r="P281" s="73"/>
      <c r="Q281" s="215"/>
      <c r="R281" s="215"/>
      <c r="S281" s="215"/>
      <c r="T281" s="215"/>
      <c r="U281" s="215"/>
      <c r="V281" s="215"/>
      <c r="W281" s="215"/>
      <c r="X281" s="74"/>
      <c r="Y281" s="216">
        <v>2.3156367953013138E-2</v>
      </c>
      <c r="Z281" s="216">
        <v>0.97559167767907051</v>
      </c>
      <c r="AA281" s="216">
        <v>1.2519543679164282E-3</v>
      </c>
      <c r="AB281" s="150" t="str">
        <f t="shared" si="18"/>
        <v/>
      </c>
      <c r="AC281" s="217" t="s">
        <v>7</v>
      </c>
      <c r="AD281" s="217" t="s">
        <v>8</v>
      </c>
      <c r="AE281" s="74"/>
      <c r="AF281" s="219">
        <v>1.0117112329167898E-3</v>
      </c>
      <c r="AG281" s="219">
        <v>0</v>
      </c>
      <c r="AH281" s="74"/>
      <c r="AI281" s="211">
        <v>1</v>
      </c>
      <c r="AJ281" s="211">
        <v>0</v>
      </c>
      <c r="AK281" s="211">
        <v>0</v>
      </c>
      <c r="AL281" s="211">
        <v>0</v>
      </c>
      <c r="AM281" s="211">
        <v>0</v>
      </c>
      <c r="AN281" s="211">
        <v>0</v>
      </c>
      <c r="AO281" s="211">
        <v>0</v>
      </c>
      <c r="AP281" s="211">
        <v>0</v>
      </c>
      <c r="AQ281" s="211">
        <v>0</v>
      </c>
      <c r="AR281" s="47"/>
      <c r="AS281" s="211">
        <v>0</v>
      </c>
      <c r="AT281" s="211">
        <v>0</v>
      </c>
      <c r="AU281" s="211">
        <v>0</v>
      </c>
      <c r="AV281" s="211">
        <v>0</v>
      </c>
      <c r="AW281" s="211">
        <v>0</v>
      </c>
      <c r="AX281" s="211">
        <v>0</v>
      </c>
      <c r="AY281" s="211">
        <v>0</v>
      </c>
      <c r="AZ281" s="211">
        <v>0</v>
      </c>
      <c r="BA281" s="211">
        <v>0</v>
      </c>
      <c r="BB281" s="211">
        <v>0</v>
      </c>
      <c r="BC281" s="211">
        <v>0</v>
      </c>
      <c r="BD281" s="211">
        <v>0.61563821038769673</v>
      </c>
      <c r="BE281" s="211">
        <v>0</v>
      </c>
      <c r="BF281" s="211">
        <v>0</v>
      </c>
      <c r="BG281" s="211">
        <v>0</v>
      </c>
      <c r="BH281" s="211">
        <v>0</v>
      </c>
      <c r="BI281" s="211">
        <v>0</v>
      </c>
      <c r="BJ281" s="211">
        <v>0</v>
      </c>
      <c r="BK281" s="211">
        <v>0</v>
      </c>
      <c r="BL281" s="211">
        <v>6.20309781061293E-2</v>
      </c>
      <c r="BM281" s="211">
        <v>0</v>
      </c>
      <c r="BN281" s="211">
        <v>0.17292521561111604</v>
      </c>
      <c r="BO281" s="211">
        <v>2.5659804561441072E-2</v>
      </c>
      <c r="BP281" s="211">
        <v>0</v>
      </c>
      <c r="BQ281" s="211">
        <v>0</v>
      </c>
      <c r="BR281" s="211">
        <v>0.12374579133361682</v>
      </c>
      <c r="BS281" s="211">
        <v>0</v>
      </c>
      <c r="BT281" s="211">
        <v>0</v>
      </c>
      <c r="BU281" s="211">
        <v>0</v>
      </c>
      <c r="BV281" s="211">
        <v>0</v>
      </c>
      <c r="BW281" s="211">
        <v>0</v>
      </c>
      <c r="BX281" s="211">
        <v>0</v>
      </c>
      <c r="BY281" s="211">
        <v>0</v>
      </c>
      <c r="BZ281" s="211">
        <v>0</v>
      </c>
      <c r="CA281" s="211">
        <v>0</v>
      </c>
      <c r="CB281" s="211">
        <v>0</v>
      </c>
      <c r="CC281" s="211">
        <v>0</v>
      </c>
      <c r="CD281" s="211">
        <v>0</v>
      </c>
      <c r="CE281" s="211">
        <v>0</v>
      </c>
      <c r="CF281" s="211">
        <v>0</v>
      </c>
      <c r="CG281" s="211"/>
      <c r="CH281" s="211"/>
      <c r="CI281" s="211"/>
      <c r="CJ281" s="211"/>
      <c r="CK281" s="211"/>
      <c r="CL281" s="211"/>
      <c r="CM281" s="211"/>
      <c r="CN281" s="211"/>
      <c r="CO281" s="211"/>
      <c r="CP281" s="211"/>
      <c r="CQ281" s="151" t="str">
        <f t="shared" si="17"/>
        <v/>
      </c>
      <c r="CR281" s="147"/>
    </row>
    <row r="282" spans="1:96" x14ac:dyDescent="0.2">
      <c r="A282" s="72"/>
      <c r="B282" s="201">
        <f t="shared" si="19"/>
        <v>273</v>
      </c>
      <c r="C282" s="238" t="s">
        <v>764</v>
      </c>
      <c r="D282" s="212" t="s">
        <v>296</v>
      </c>
      <c r="F282" s="212" t="s">
        <v>9</v>
      </c>
      <c r="G282" s="214"/>
      <c r="H282" s="73"/>
      <c r="I282" s="230">
        <v>262.56103999999999</v>
      </c>
      <c r="J282" s="215"/>
      <c r="K282" s="215"/>
      <c r="L282" s="215"/>
      <c r="M282" s="215"/>
      <c r="N282" s="215"/>
      <c r="O282" s="215"/>
      <c r="P282" s="73"/>
      <c r="Q282" s="215"/>
      <c r="R282" s="215"/>
      <c r="S282" s="215"/>
      <c r="T282" s="215"/>
      <c r="U282" s="215"/>
      <c r="V282" s="215"/>
      <c r="W282" s="215"/>
      <c r="X282" s="74"/>
      <c r="Y282" s="216">
        <v>0.97071279120466614</v>
      </c>
      <c r="Z282" s="216">
        <v>2.9287208795333843E-2</v>
      </c>
      <c r="AA282" s="216">
        <v>0</v>
      </c>
      <c r="AB282" s="150" t="str">
        <f t="shared" si="18"/>
        <v/>
      </c>
      <c r="AC282" s="217" t="s">
        <v>7</v>
      </c>
      <c r="AD282" s="217" t="s">
        <v>8</v>
      </c>
      <c r="AE282" s="74"/>
      <c r="AF282" s="219">
        <v>1.1114209521612521E-3</v>
      </c>
      <c r="AG282" s="219">
        <v>0</v>
      </c>
      <c r="AH282" s="74"/>
      <c r="AI282" s="211">
        <v>1</v>
      </c>
      <c r="AJ282" s="211">
        <v>0</v>
      </c>
      <c r="AK282" s="211">
        <v>0</v>
      </c>
      <c r="AL282" s="211">
        <v>0</v>
      </c>
      <c r="AM282" s="211">
        <v>0</v>
      </c>
      <c r="AN282" s="211">
        <v>0</v>
      </c>
      <c r="AO282" s="211">
        <v>0</v>
      </c>
      <c r="AP282" s="211">
        <v>0</v>
      </c>
      <c r="AQ282" s="211">
        <v>0</v>
      </c>
      <c r="AR282" s="47"/>
      <c r="AS282" s="211">
        <v>0</v>
      </c>
      <c r="AT282" s="211">
        <v>0</v>
      </c>
      <c r="AU282" s="211">
        <v>0</v>
      </c>
      <c r="AV282" s="211">
        <v>0</v>
      </c>
      <c r="AW282" s="211">
        <v>0</v>
      </c>
      <c r="AX282" s="211">
        <v>0</v>
      </c>
      <c r="AY282" s="211">
        <v>0</v>
      </c>
      <c r="AZ282" s="211">
        <v>0</v>
      </c>
      <c r="BA282" s="211">
        <v>0</v>
      </c>
      <c r="BB282" s="211">
        <v>0</v>
      </c>
      <c r="BC282" s="211">
        <v>0</v>
      </c>
      <c r="BD282" s="211">
        <v>0.43143971048343771</v>
      </c>
      <c r="BE282" s="211">
        <v>0</v>
      </c>
      <c r="BF282" s="211">
        <v>0</v>
      </c>
      <c r="BG282" s="211">
        <v>0</v>
      </c>
      <c r="BH282" s="211">
        <v>0</v>
      </c>
      <c r="BI282" s="211">
        <v>0</v>
      </c>
      <c r="BJ282" s="211">
        <v>0</v>
      </c>
      <c r="BK282" s="211">
        <v>0</v>
      </c>
      <c r="BL282" s="211">
        <v>0</v>
      </c>
      <c r="BM282" s="211">
        <v>0</v>
      </c>
      <c r="BN282" s="211">
        <v>0.54592462304317035</v>
      </c>
      <c r="BO282" s="211">
        <v>2.2635666473391883E-2</v>
      </c>
      <c r="BP282" s="211">
        <v>0</v>
      </c>
      <c r="BQ282" s="211">
        <v>0</v>
      </c>
      <c r="BR282" s="211">
        <v>0</v>
      </c>
      <c r="BS282" s="211">
        <v>0</v>
      </c>
      <c r="BT282" s="211">
        <v>0</v>
      </c>
      <c r="BU282" s="211">
        <v>0</v>
      </c>
      <c r="BV282" s="211">
        <v>0</v>
      </c>
      <c r="BW282" s="211">
        <v>0</v>
      </c>
      <c r="BX282" s="211">
        <v>0</v>
      </c>
      <c r="BY282" s="211">
        <v>0</v>
      </c>
      <c r="BZ282" s="211">
        <v>0</v>
      </c>
      <c r="CA282" s="211">
        <v>0</v>
      </c>
      <c r="CB282" s="211">
        <v>0</v>
      </c>
      <c r="CC282" s="211">
        <v>0</v>
      </c>
      <c r="CD282" s="211">
        <v>0</v>
      </c>
      <c r="CE282" s="211">
        <v>0</v>
      </c>
      <c r="CF282" s="211">
        <v>0</v>
      </c>
      <c r="CG282" s="211"/>
      <c r="CH282" s="211"/>
      <c r="CI282" s="211"/>
      <c r="CJ282" s="211"/>
      <c r="CK282" s="211"/>
      <c r="CL282" s="211"/>
      <c r="CM282" s="211"/>
      <c r="CN282" s="211"/>
      <c r="CO282" s="211"/>
      <c r="CP282" s="211"/>
      <c r="CQ282" s="151" t="str">
        <f t="shared" si="17"/>
        <v/>
      </c>
      <c r="CR282" s="147"/>
    </row>
    <row r="283" spans="1:96" x14ac:dyDescent="0.2">
      <c r="A283" s="72"/>
      <c r="B283" s="201">
        <f t="shared" si="19"/>
        <v>274</v>
      </c>
      <c r="C283" s="238" t="s">
        <v>766</v>
      </c>
      <c r="D283" s="212" t="s">
        <v>765</v>
      </c>
      <c r="F283" s="212" t="s">
        <v>9</v>
      </c>
      <c r="G283" s="214"/>
      <c r="H283" s="73"/>
      <c r="I283" s="230">
        <v>115.58876999999998</v>
      </c>
      <c r="J283" s="215"/>
      <c r="K283" s="215"/>
      <c r="L283" s="215"/>
      <c r="M283" s="215"/>
      <c r="N283" s="215"/>
      <c r="O283" s="215"/>
      <c r="P283" s="73"/>
      <c r="Q283" s="215"/>
      <c r="R283" s="215"/>
      <c r="S283" s="215"/>
      <c r="T283" s="215"/>
      <c r="U283" s="215"/>
      <c r="V283" s="215"/>
      <c r="W283" s="215"/>
      <c r="X283" s="74"/>
      <c r="Y283" s="216">
        <v>0.47592166609264897</v>
      </c>
      <c r="Z283" s="216">
        <v>4.3685126158882051E-2</v>
      </c>
      <c r="AA283" s="216">
        <v>0.480393207748469</v>
      </c>
      <c r="AB283" s="150" t="str">
        <f t="shared" si="18"/>
        <v/>
      </c>
      <c r="AC283" s="217" t="s">
        <v>7</v>
      </c>
      <c r="AD283" s="217" t="s">
        <v>8</v>
      </c>
      <c r="AE283" s="74"/>
      <c r="AF283" s="219">
        <v>5.4780154918859911E-4</v>
      </c>
      <c r="AG283" s="219">
        <v>0</v>
      </c>
      <c r="AH283" s="74"/>
      <c r="AI283" s="211">
        <v>1</v>
      </c>
      <c r="AJ283" s="211">
        <v>0</v>
      </c>
      <c r="AK283" s="211">
        <v>0</v>
      </c>
      <c r="AL283" s="211">
        <v>0</v>
      </c>
      <c r="AM283" s="211">
        <v>0</v>
      </c>
      <c r="AN283" s="211">
        <v>0</v>
      </c>
      <c r="AO283" s="211">
        <v>0</v>
      </c>
      <c r="AP283" s="211">
        <v>0</v>
      </c>
      <c r="AQ283" s="211">
        <v>0</v>
      </c>
      <c r="AR283" s="47"/>
      <c r="AS283" s="211">
        <v>0</v>
      </c>
      <c r="AT283" s="211">
        <v>0</v>
      </c>
      <c r="AU283" s="211">
        <v>0</v>
      </c>
      <c r="AV283" s="211">
        <v>0</v>
      </c>
      <c r="AW283" s="211">
        <v>0</v>
      </c>
      <c r="AX283" s="211">
        <v>0</v>
      </c>
      <c r="AY283" s="211">
        <v>0</v>
      </c>
      <c r="AZ283" s="211">
        <v>0</v>
      </c>
      <c r="BA283" s="211">
        <v>0</v>
      </c>
      <c r="BB283" s="211">
        <v>0</v>
      </c>
      <c r="BC283" s="211">
        <v>0</v>
      </c>
      <c r="BD283" s="211">
        <v>1</v>
      </c>
      <c r="BE283" s="211">
        <v>0</v>
      </c>
      <c r="BF283" s="211">
        <v>0</v>
      </c>
      <c r="BG283" s="211">
        <v>0</v>
      </c>
      <c r="BH283" s="211">
        <v>0</v>
      </c>
      <c r="BI283" s="211">
        <v>0</v>
      </c>
      <c r="BJ283" s="211">
        <v>0</v>
      </c>
      <c r="BK283" s="211">
        <v>0</v>
      </c>
      <c r="BL283" s="211">
        <v>0</v>
      </c>
      <c r="BM283" s="211">
        <v>0</v>
      </c>
      <c r="BN283" s="211">
        <v>0</v>
      </c>
      <c r="BO283" s="211">
        <v>0</v>
      </c>
      <c r="BP283" s="211">
        <v>0</v>
      </c>
      <c r="BQ283" s="211">
        <v>0</v>
      </c>
      <c r="BR283" s="211">
        <v>0</v>
      </c>
      <c r="BS283" s="211">
        <v>0</v>
      </c>
      <c r="BT283" s="211">
        <v>0</v>
      </c>
      <c r="BU283" s="211">
        <v>0</v>
      </c>
      <c r="BV283" s="211">
        <v>0</v>
      </c>
      <c r="BW283" s="211">
        <v>0</v>
      </c>
      <c r="BX283" s="211">
        <v>0</v>
      </c>
      <c r="BY283" s="211">
        <v>0</v>
      </c>
      <c r="BZ283" s="211">
        <v>0</v>
      </c>
      <c r="CA283" s="211">
        <v>0</v>
      </c>
      <c r="CB283" s="211">
        <v>0</v>
      </c>
      <c r="CC283" s="211">
        <v>0</v>
      </c>
      <c r="CD283" s="211">
        <v>0</v>
      </c>
      <c r="CE283" s="211">
        <v>0</v>
      </c>
      <c r="CF283" s="211">
        <v>0</v>
      </c>
      <c r="CG283" s="211"/>
      <c r="CH283" s="211"/>
      <c r="CI283" s="211"/>
      <c r="CJ283" s="211"/>
      <c r="CK283" s="211"/>
      <c r="CL283" s="211"/>
      <c r="CM283" s="211"/>
      <c r="CN283" s="211"/>
      <c r="CO283" s="211"/>
      <c r="CP283" s="211"/>
      <c r="CQ283" s="151" t="str">
        <f t="shared" si="17"/>
        <v/>
      </c>
      <c r="CR283" s="147"/>
    </row>
    <row r="284" spans="1:96" x14ac:dyDescent="0.2">
      <c r="A284" s="72"/>
      <c r="B284" s="201">
        <f t="shared" si="19"/>
        <v>275</v>
      </c>
      <c r="C284" s="238" t="s">
        <v>768</v>
      </c>
      <c r="D284" s="212" t="s">
        <v>767</v>
      </c>
      <c r="F284" s="212" t="s">
        <v>9</v>
      </c>
      <c r="G284" s="214"/>
      <c r="H284" s="73"/>
      <c r="I284" s="230">
        <v>146.29067999999998</v>
      </c>
      <c r="J284" s="215"/>
      <c r="K284" s="215"/>
      <c r="L284" s="215"/>
      <c r="M284" s="215"/>
      <c r="N284" s="215"/>
      <c r="O284" s="215"/>
      <c r="P284" s="73"/>
      <c r="Q284" s="215"/>
      <c r="R284" s="215"/>
      <c r="S284" s="215"/>
      <c r="T284" s="215"/>
      <c r="U284" s="215"/>
      <c r="V284" s="215"/>
      <c r="W284" s="215"/>
      <c r="X284" s="74"/>
      <c r="Y284" s="216">
        <v>0.43281554231616126</v>
      </c>
      <c r="Z284" s="216">
        <v>0.21617419510251781</v>
      </c>
      <c r="AA284" s="216">
        <v>0.35101026258132095</v>
      </c>
      <c r="AB284" s="150" t="str">
        <f t="shared" si="18"/>
        <v/>
      </c>
      <c r="AC284" s="217" t="s">
        <v>7</v>
      </c>
      <c r="AD284" s="217" t="s">
        <v>8</v>
      </c>
      <c r="AE284" s="74"/>
      <c r="AF284" s="219">
        <v>5.7791069740584797E-4</v>
      </c>
      <c r="AG284" s="219">
        <v>0</v>
      </c>
      <c r="AH284" s="74"/>
      <c r="AI284" s="211">
        <v>1</v>
      </c>
      <c r="AJ284" s="211">
        <v>0</v>
      </c>
      <c r="AK284" s="211">
        <v>0</v>
      </c>
      <c r="AL284" s="211">
        <v>0</v>
      </c>
      <c r="AM284" s="211">
        <v>0</v>
      </c>
      <c r="AN284" s="211">
        <v>0</v>
      </c>
      <c r="AO284" s="211">
        <v>0</v>
      </c>
      <c r="AP284" s="211">
        <v>0</v>
      </c>
      <c r="AQ284" s="211">
        <v>0</v>
      </c>
      <c r="AR284" s="47"/>
      <c r="AS284" s="211">
        <v>0</v>
      </c>
      <c r="AT284" s="211">
        <v>0</v>
      </c>
      <c r="AU284" s="211">
        <v>0.76813105611658561</v>
      </c>
      <c r="AV284" s="211">
        <v>0</v>
      </c>
      <c r="AW284" s="211">
        <v>0</v>
      </c>
      <c r="AX284" s="211">
        <v>0</v>
      </c>
      <c r="AY284" s="211">
        <v>0</v>
      </c>
      <c r="AZ284" s="211">
        <v>0</v>
      </c>
      <c r="BA284" s="211">
        <v>0</v>
      </c>
      <c r="BB284" s="211">
        <v>0</v>
      </c>
      <c r="BC284" s="211">
        <v>0</v>
      </c>
      <c r="BD284" s="211">
        <v>0.23186894388341434</v>
      </c>
      <c r="BE284" s="211">
        <v>0</v>
      </c>
      <c r="BF284" s="211">
        <v>0</v>
      </c>
      <c r="BG284" s="211">
        <v>0</v>
      </c>
      <c r="BH284" s="211">
        <v>0</v>
      </c>
      <c r="BI284" s="211">
        <v>0</v>
      </c>
      <c r="BJ284" s="211">
        <v>0</v>
      </c>
      <c r="BK284" s="211">
        <v>0</v>
      </c>
      <c r="BL284" s="211">
        <v>0</v>
      </c>
      <c r="BM284" s="211">
        <v>0</v>
      </c>
      <c r="BN284" s="211">
        <v>0</v>
      </c>
      <c r="BO284" s="211">
        <v>0</v>
      </c>
      <c r="BP284" s="211">
        <v>0</v>
      </c>
      <c r="BQ284" s="211">
        <v>0</v>
      </c>
      <c r="BR284" s="211">
        <v>0</v>
      </c>
      <c r="BS284" s="211">
        <v>0</v>
      </c>
      <c r="BT284" s="211">
        <v>0</v>
      </c>
      <c r="BU284" s="211">
        <v>0</v>
      </c>
      <c r="BV284" s="211">
        <v>0</v>
      </c>
      <c r="BW284" s="211">
        <v>0</v>
      </c>
      <c r="BX284" s="211">
        <v>0</v>
      </c>
      <c r="BY284" s="211">
        <v>0</v>
      </c>
      <c r="BZ284" s="211">
        <v>0</v>
      </c>
      <c r="CA284" s="211">
        <v>0</v>
      </c>
      <c r="CB284" s="211">
        <v>0</v>
      </c>
      <c r="CC284" s="211">
        <v>0</v>
      </c>
      <c r="CD284" s="211">
        <v>0</v>
      </c>
      <c r="CE284" s="211">
        <v>0</v>
      </c>
      <c r="CF284" s="211">
        <v>0</v>
      </c>
      <c r="CG284" s="211"/>
      <c r="CH284" s="211"/>
      <c r="CI284" s="211"/>
      <c r="CJ284" s="211"/>
      <c r="CK284" s="211"/>
      <c r="CL284" s="211"/>
      <c r="CM284" s="211"/>
      <c r="CN284" s="211"/>
      <c r="CO284" s="211"/>
      <c r="CP284" s="211"/>
      <c r="CQ284" s="151" t="str">
        <f t="shared" si="17"/>
        <v/>
      </c>
      <c r="CR284" s="147"/>
    </row>
    <row r="285" spans="1:96" x14ac:dyDescent="0.2">
      <c r="A285" s="72"/>
      <c r="B285" s="201">
        <f t="shared" si="19"/>
        <v>276</v>
      </c>
      <c r="C285" s="238" t="s">
        <v>770</v>
      </c>
      <c r="D285" s="212" t="s">
        <v>769</v>
      </c>
      <c r="F285" s="212" t="s">
        <v>9</v>
      </c>
      <c r="G285" s="214"/>
      <c r="H285" s="73"/>
      <c r="I285" s="230">
        <v>27.958599999999997</v>
      </c>
      <c r="J285" s="215"/>
      <c r="K285" s="215"/>
      <c r="L285" s="215"/>
      <c r="M285" s="215"/>
      <c r="N285" s="215"/>
      <c r="O285" s="215"/>
      <c r="P285" s="73"/>
      <c r="Q285" s="215"/>
      <c r="R285" s="215"/>
      <c r="S285" s="215"/>
      <c r="T285" s="215"/>
      <c r="U285" s="215"/>
      <c r="V285" s="215"/>
      <c r="W285" s="215"/>
      <c r="X285" s="74"/>
      <c r="Y285" s="216">
        <v>0.79292954582847486</v>
      </c>
      <c r="Z285" s="216">
        <v>4.5271222450337288E-2</v>
      </c>
      <c r="AA285" s="216">
        <v>0.16179923172118776</v>
      </c>
      <c r="AB285" s="150" t="str">
        <f t="shared" si="18"/>
        <v/>
      </c>
      <c r="AC285" s="217" t="s">
        <v>7</v>
      </c>
      <c r="AD285" s="217" t="s">
        <v>8</v>
      </c>
      <c r="AE285" s="74"/>
      <c r="AF285" s="219">
        <v>2.0149023625844065E-4</v>
      </c>
      <c r="AG285" s="219">
        <v>0</v>
      </c>
      <c r="AH285" s="74"/>
      <c r="AI285" s="211">
        <v>1</v>
      </c>
      <c r="AJ285" s="211">
        <v>0</v>
      </c>
      <c r="AK285" s="211">
        <v>0</v>
      </c>
      <c r="AL285" s="211">
        <v>0</v>
      </c>
      <c r="AM285" s="211">
        <v>0</v>
      </c>
      <c r="AN285" s="211">
        <v>0</v>
      </c>
      <c r="AO285" s="211">
        <v>0</v>
      </c>
      <c r="AP285" s="211">
        <v>0</v>
      </c>
      <c r="AQ285" s="211">
        <v>0</v>
      </c>
      <c r="AR285" s="47"/>
      <c r="AS285" s="211">
        <v>0</v>
      </c>
      <c r="AT285" s="211">
        <v>0</v>
      </c>
      <c r="AU285" s="211">
        <v>0</v>
      </c>
      <c r="AV285" s="211">
        <v>0</v>
      </c>
      <c r="AW285" s="211">
        <v>0</v>
      </c>
      <c r="AX285" s="211">
        <v>0</v>
      </c>
      <c r="AY285" s="211">
        <v>0</v>
      </c>
      <c r="AZ285" s="211">
        <v>0</v>
      </c>
      <c r="BA285" s="211">
        <v>0</v>
      </c>
      <c r="BB285" s="211">
        <v>0</v>
      </c>
      <c r="BC285" s="211">
        <v>0</v>
      </c>
      <c r="BD285" s="211">
        <v>1</v>
      </c>
      <c r="BE285" s="211">
        <v>0</v>
      </c>
      <c r="BF285" s="211">
        <v>0</v>
      </c>
      <c r="BG285" s="211">
        <v>0</v>
      </c>
      <c r="BH285" s="211">
        <v>0</v>
      </c>
      <c r="BI285" s="211">
        <v>0</v>
      </c>
      <c r="BJ285" s="211">
        <v>0</v>
      </c>
      <c r="BK285" s="211">
        <v>0</v>
      </c>
      <c r="BL285" s="211">
        <v>0</v>
      </c>
      <c r="BM285" s="211">
        <v>0</v>
      </c>
      <c r="BN285" s="211">
        <v>0</v>
      </c>
      <c r="BO285" s="211">
        <v>0</v>
      </c>
      <c r="BP285" s="211">
        <v>0</v>
      </c>
      <c r="BQ285" s="211">
        <v>0</v>
      </c>
      <c r="BR285" s="211">
        <v>0</v>
      </c>
      <c r="BS285" s="211">
        <v>0</v>
      </c>
      <c r="BT285" s="211">
        <v>0</v>
      </c>
      <c r="BU285" s="211">
        <v>0</v>
      </c>
      <c r="BV285" s="211">
        <v>0</v>
      </c>
      <c r="BW285" s="211">
        <v>0</v>
      </c>
      <c r="BX285" s="211">
        <v>0</v>
      </c>
      <c r="BY285" s="211">
        <v>0</v>
      </c>
      <c r="BZ285" s="211">
        <v>0</v>
      </c>
      <c r="CA285" s="211">
        <v>0</v>
      </c>
      <c r="CB285" s="211">
        <v>0</v>
      </c>
      <c r="CC285" s="211">
        <v>0</v>
      </c>
      <c r="CD285" s="211">
        <v>0</v>
      </c>
      <c r="CE285" s="211">
        <v>0</v>
      </c>
      <c r="CF285" s="211">
        <v>0</v>
      </c>
      <c r="CG285" s="211"/>
      <c r="CH285" s="211"/>
      <c r="CI285" s="211"/>
      <c r="CJ285" s="211"/>
      <c r="CK285" s="211"/>
      <c r="CL285" s="211"/>
      <c r="CM285" s="211"/>
      <c r="CN285" s="211"/>
      <c r="CO285" s="211"/>
      <c r="CP285" s="211"/>
      <c r="CQ285" s="151" t="str">
        <f t="shared" si="17"/>
        <v/>
      </c>
      <c r="CR285" s="147"/>
    </row>
    <row r="286" spans="1:96" x14ac:dyDescent="0.2">
      <c r="A286" s="72"/>
      <c r="B286" s="201">
        <f t="shared" si="19"/>
        <v>277</v>
      </c>
      <c r="C286" s="238" t="s">
        <v>771</v>
      </c>
      <c r="D286" s="212" t="s">
        <v>297</v>
      </c>
      <c r="F286" s="212" t="s">
        <v>9</v>
      </c>
      <c r="G286" s="214"/>
      <c r="H286" s="73"/>
      <c r="I286" s="230">
        <v>2559.7538399999999</v>
      </c>
      <c r="J286" s="215"/>
      <c r="K286" s="215"/>
      <c r="L286" s="215"/>
      <c r="M286" s="215"/>
      <c r="N286" s="215"/>
      <c r="O286" s="215"/>
      <c r="P286" s="73"/>
      <c r="Q286" s="215"/>
      <c r="R286" s="215"/>
      <c r="S286" s="215"/>
      <c r="T286" s="215"/>
      <c r="U286" s="215"/>
      <c r="V286" s="215"/>
      <c r="W286" s="215"/>
      <c r="X286" s="74"/>
      <c r="Y286" s="216">
        <v>0.59682890054771831</v>
      </c>
      <c r="Z286" s="216">
        <v>0.21509726497763548</v>
      </c>
      <c r="AA286" s="216">
        <v>0.18807383447464621</v>
      </c>
      <c r="AB286" s="150" t="str">
        <f t="shared" si="18"/>
        <v/>
      </c>
      <c r="AC286" s="217" t="s">
        <v>7</v>
      </c>
      <c r="AD286" s="217" t="s">
        <v>8</v>
      </c>
      <c r="AE286" s="74"/>
      <c r="AF286" s="219">
        <v>1.3317264179138116E-2</v>
      </c>
      <c r="AG286" s="219">
        <v>0</v>
      </c>
      <c r="AH286" s="74"/>
      <c r="AI286" s="211">
        <v>1</v>
      </c>
      <c r="AJ286" s="211">
        <v>0</v>
      </c>
      <c r="AK286" s="211">
        <v>0</v>
      </c>
      <c r="AL286" s="211">
        <v>0</v>
      </c>
      <c r="AM286" s="211">
        <v>0</v>
      </c>
      <c r="AN286" s="211">
        <v>0</v>
      </c>
      <c r="AO286" s="211">
        <v>0</v>
      </c>
      <c r="AP286" s="211">
        <v>0</v>
      </c>
      <c r="AQ286" s="211">
        <v>0</v>
      </c>
      <c r="AR286" s="47"/>
      <c r="AS286" s="211">
        <v>0</v>
      </c>
      <c r="AT286" s="211">
        <v>0</v>
      </c>
      <c r="AU286" s="211">
        <v>0</v>
      </c>
      <c r="AV286" s="211">
        <v>0</v>
      </c>
      <c r="AW286" s="211">
        <v>1.8395733058632453E-3</v>
      </c>
      <c r="AX286" s="211">
        <v>0</v>
      </c>
      <c r="AY286" s="211">
        <v>0</v>
      </c>
      <c r="AZ286" s="211">
        <v>0</v>
      </c>
      <c r="BA286" s="211">
        <v>0</v>
      </c>
      <c r="BB286" s="211">
        <v>3.4066017014877653E-4</v>
      </c>
      <c r="BC286" s="211">
        <v>0</v>
      </c>
      <c r="BD286" s="211">
        <v>0.77141184312053879</v>
      </c>
      <c r="BE286" s="211">
        <v>0</v>
      </c>
      <c r="BF286" s="211">
        <v>0</v>
      </c>
      <c r="BG286" s="211">
        <v>0</v>
      </c>
      <c r="BH286" s="211">
        <v>0</v>
      </c>
      <c r="BI286" s="211">
        <v>0</v>
      </c>
      <c r="BJ286" s="211">
        <v>0</v>
      </c>
      <c r="BK286" s="211">
        <v>0</v>
      </c>
      <c r="BL286" s="211">
        <v>4.7519354373999715E-4</v>
      </c>
      <c r="BM286" s="211">
        <v>0</v>
      </c>
      <c r="BN286" s="211">
        <v>4.7519354373999715E-4</v>
      </c>
      <c r="BO286" s="211">
        <v>0.22545753631596913</v>
      </c>
      <c r="BP286" s="211">
        <v>0</v>
      </c>
      <c r="BQ286" s="211">
        <v>0</v>
      </c>
      <c r="BR286" s="211">
        <v>0</v>
      </c>
      <c r="BS286" s="211">
        <v>0</v>
      </c>
      <c r="BT286" s="211">
        <v>0</v>
      </c>
      <c r="BU286" s="211">
        <v>0</v>
      </c>
      <c r="BV286" s="211">
        <v>0</v>
      </c>
      <c r="BW286" s="211">
        <v>0</v>
      </c>
      <c r="BX286" s="211">
        <v>0</v>
      </c>
      <c r="BY286" s="211">
        <v>0</v>
      </c>
      <c r="BZ286" s="211">
        <v>0</v>
      </c>
      <c r="CA286" s="211">
        <v>0</v>
      </c>
      <c r="CB286" s="211">
        <v>0</v>
      </c>
      <c r="CC286" s="211">
        <v>0</v>
      </c>
      <c r="CD286" s="211">
        <v>0</v>
      </c>
      <c r="CE286" s="211">
        <v>0</v>
      </c>
      <c r="CF286" s="211">
        <v>0</v>
      </c>
      <c r="CG286" s="211"/>
      <c r="CH286" s="211"/>
      <c r="CI286" s="211"/>
      <c r="CJ286" s="211"/>
      <c r="CK286" s="211"/>
      <c r="CL286" s="211"/>
      <c r="CM286" s="211"/>
      <c r="CN286" s="211"/>
      <c r="CO286" s="211"/>
      <c r="CP286" s="211"/>
      <c r="CQ286" s="151" t="str">
        <f t="shared" si="17"/>
        <v/>
      </c>
      <c r="CR286" s="147"/>
    </row>
    <row r="287" spans="1:96" x14ac:dyDescent="0.2">
      <c r="A287" s="72"/>
      <c r="B287" s="201">
        <f t="shared" si="19"/>
        <v>278</v>
      </c>
      <c r="C287" s="238" t="s">
        <v>332</v>
      </c>
      <c r="D287" s="212" t="s">
        <v>298</v>
      </c>
      <c r="F287" s="212" t="s">
        <v>9</v>
      </c>
      <c r="G287" s="214"/>
      <c r="H287" s="73"/>
      <c r="I287" s="230">
        <v>344.84375999999997</v>
      </c>
      <c r="J287" s="215"/>
      <c r="K287" s="215"/>
      <c r="L287" s="215"/>
      <c r="M287" s="215"/>
      <c r="N287" s="215"/>
      <c r="O287" s="215"/>
      <c r="P287" s="73"/>
      <c r="Q287" s="215"/>
      <c r="R287" s="215"/>
      <c r="S287" s="215"/>
      <c r="T287" s="215"/>
      <c r="U287" s="215"/>
      <c r="V287" s="215"/>
      <c r="W287" s="215"/>
      <c r="X287" s="74"/>
      <c r="Y287" s="216">
        <v>0.79481458501670443</v>
      </c>
      <c r="Z287" s="216">
        <v>0.11099119206912719</v>
      </c>
      <c r="AA287" s="216">
        <v>9.4194222914168443E-2</v>
      </c>
      <c r="AB287" s="150" t="str">
        <f t="shared" si="18"/>
        <v/>
      </c>
      <c r="AC287" s="217" t="s">
        <v>7</v>
      </c>
      <c r="AD287" s="217" t="s">
        <v>8</v>
      </c>
      <c r="AE287" s="74"/>
      <c r="AF287" s="219">
        <v>1.9473388083963668E-3</v>
      </c>
      <c r="AG287" s="219">
        <v>0</v>
      </c>
      <c r="AH287" s="74"/>
      <c r="AI287" s="211">
        <v>1</v>
      </c>
      <c r="AJ287" s="211">
        <v>0</v>
      </c>
      <c r="AK287" s="211">
        <v>0</v>
      </c>
      <c r="AL287" s="211">
        <v>0</v>
      </c>
      <c r="AM287" s="211">
        <v>0</v>
      </c>
      <c r="AN287" s="211">
        <v>0</v>
      </c>
      <c r="AO287" s="211">
        <v>0</v>
      </c>
      <c r="AP287" s="211">
        <v>0</v>
      </c>
      <c r="AQ287" s="211">
        <v>0</v>
      </c>
      <c r="AR287" s="47"/>
      <c r="AS287" s="211">
        <v>0</v>
      </c>
      <c r="AT287" s="211">
        <v>0</v>
      </c>
      <c r="AU287" s="211">
        <v>0</v>
      </c>
      <c r="AV287" s="211">
        <v>0</v>
      </c>
      <c r="AW287" s="211">
        <v>0</v>
      </c>
      <c r="AX287" s="211">
        <v>0</v>
      </c>
      <c r="AY287" s="211">
        <v>0</v>
      </c>
      <c r="AZ287" s="211">
        <v>0</v>
      </c>
      <c r="BA287" s="211">
        <v>0</v>
      </c>
      <c r="BB287" s="211">
        <v>0</v>
      </c>
      <c r="BC287" s="211">
        <v>0</v>
      </c>
      <c r="BD287" s="211">
        <v>0.71773492365749236</v>
      </c>
      <c r="BE287" s="211">
        <v>0</v>
      </c>
      <c r="BF287" s="211">
        <v>0</v>
      </c>
      <c r="BG287" s="211">
        <v>0</v>
      </c>
      <c r="BH287" s="211">
        <v>0</v>
      </c>
      <c r="BI287" s="211">
        <v>0</v>
      </c>
      <c r="BJ287" s="211">
        <v>0</v>
      </c>
      <c r="BK287" s="211">
        <v>0</v>
      </c>
      <c r="BL287" s="211">
        <v>0</v>
      </c>
      <c r="BM287" s="211">
        <v>0</v>
      </c>
      <c r="BN287" s="211">
        <v>0</v>
      </c>
      <c r="BO287" s="211">
        <v>0.28226507634250775</v>
      </c>
      <c r="BP287" s="211">
        <v>0</v>
      </c>
      <c r="BQ287" s="211">
        <v>0</v>
      </c>
      <c r="BR287" s="211">
        <v>0</v>
      </c>
      <c r="BS287" s="211">
        <v>0</v>
      </c>
      <c r="BT287" s="211">
        <v>0</v>
      </c>
      <c r="BU287" s="211">
        <v>0</v>
      </c>
      <c r="BV287" s="211">
        <v>0</v>
      </c>
      <c r="BW287" s="211">
        <v>0</v>
      </c>
      <c r="BX287" s="211">
        <v>0</v>
      </c>
      <c r="BY287" s="211">
        <v>0</v>
      </c>
      <c r="BZ287" s="211">
        <v>0</v>
      </c>
      <c r="CA287" s="211">
        <v>0</v>
      </c>
      <c r="CB287" s="211">
        <v>0</v>
      </c>
      <c r="CC287" s="211">
        <v>0</v>
      </c>
      <c r="CD287" s="211">
        <v>0</v>
      </c>
      <c r="CE287" s="211">
        <v>0</v>
      </c>
      <c r="CF287" s="211">
        <v>0</v>
      </c>
      <c r="CG287" s="211"/>
      <c r="CH287" s="211"/>
      <c r="CI287" s="211"/>
      <c r="CJ287" s="211"/>
      <c r="CK287" s="211"/>
      <c r="CL287" s="211"/>
      <c r="CM287" s="211"/>
      <c r="CN287" s="211"/>
      <c r="CO287" s="211"/>
      <c r="CP287" s="211"/>
      <c r="CQ287" s="151" t="str">
        <f t="shared" si="17"/>
        <v/>
      </c>
      <c r="CR287" s="147"/>
    </row>
    <row r="288" spans="1:96" x14ac:dyDescent="0.2">
      <c r="A288" s="72"/>
      <c r="B288" s="201">
        <f t="shared" si="19"/>
        <v>279</v>
      </c>
      <c r="C288" s="238" t="s">
        <v>772</v>
      </c>
      <c r="D288" s="212" t="s">
        <v>299</v>
      </c>
      <c r="F288" s="212" t="s">
        <v>9</v>
      </c>
      <c r="G288" s="214"/>
      <c r="H288" s="73"/>
      <c r="I288" s="230">
        <v>534.80180999999993</v>
      </c>
      <c r="J288" s="215"/>
      <c r="K288" s="215"/>
      <c r="L288" s="215"/>
      <c r="M288" s="215"/>
      <c r="N288" s="215"/>
      <c r="O288" s="215"/>
      <c r="P288" s="73"/>
      <c r="Q288" s="215"/>
      <c r="R288" s="215"/>
      <c r="S288" s="215"/>
      <c r="T288" s="215"/>
      <c r="U288" s="215"/>
      <c r="V288" s="215"/>
      <c r="W288" s="215"/>
      <c r="X288" s="74"/>
      <c r="Y288" s="216">
        <v>0.25352846131915668</v>
      </c>
      <c r="Z288" s="216">
        <v>0.69431653569010932</v>
      </c>
      <c r="AA288" s="216">
        <v>5.2155002990734091E-2</v>
      </c>
      <c r="AB288" s="150" t="str">
        <f t="shared" si="18"/>
        <v/>
      </c>
      <c r="AC288" s="217" t="s">
        <v>7</v>
      </c>
      <c r="AD288" s="217" t="s">
        <v>8</v>
      </c>
      <c r="AE288" s="74"/>
      <c r="AF288" s="219">
        <v>1.0138255269765619E-3</v>
      </c>
      <c r="AG288" s="219">
        <v>0</v>
      </c>
      <c r="AH288" s="74"/>
      <c r="AI288" s="211">
        <v>1</v>
      </c>
      <c r="AJ288" s="211">
        <v>0</v>
      </c>
      <c r="AK288" s="211">
        <v>0</v>
      </c>
      <c r="AL288" s="211">
        <v>0</v>
      </c>
      <c r="AM288" s="211">
        <v>0</v>
      </c>
      <c r="AN288" s="211">
        <v>0</v>
      </c>
      <c r="AO288" s="211">
        <v>0</v>
      </c>
      <c r="AP288" s="211">
        <v>0</v>
      </c>
      <c r="AQ288" s="211">
        <v>0</v>
      </c>
      <c r="AR288" s="47"/>
      <c r="AS288" s="211">
        <v>0</v>
      </c>
      <c r="AT288" s="211">
        <v>0</v>
      </c>
      <c r="AU288" s="211">
        <v>0</v>
      </c>
      <c r="AV288" s="211">
        <v>0</v>
      </c>
      <c r="AW288" s="211">
        <v>0</v>
      </c>
      <c r="AX288" s="211">
        <v>0</v>
      </c>
      <c r="AY288" s="211">
        <v>0</v>
      </c>
      <c r="AZ288" s="211">
        <v>0</v>
      </c>
      <c r="BA288" s="211">
        <v>0</v>
      </c>
      <c r="BB288" s="211">
        <v>0</v>
      </c>
      <c r="BC288" s="211">
        <v>0</v>
      </c>
      <c r="BD288" s="211">
        <v>0.70421762562500934</v>
      </c>
      <c r="BE288" s="211">
        <v>0</v>
      </c>
      <c r="BF288" s="211">
        <v>0</v>
      </c>
      <c r="BG288" s="211">
        <v>0</v>
      </c>
      <c r="BH288" s="211">
        <v>0</v>
      </c>
      <c r="BI288" s="211">
        <v>0</v>
      </c>
      <c r="BJ288" s="211">
        <v>0</v>
      </c>
      <c r="BK288" s="211">
        <v>0</v>
      </c>
      <c r="BL288" s="211">
        <v>2.4247177249085736E-2</v>
      </c>
      <c r="BM288" s="211">
        <v>0</v>
      </c>
      <c r="BN288" s="211">
        <v>0</v>
      </c>
      <c r="BO288" s="211">
        <v>0.27153519712590507</v>
      </c>
      <c r="BP288" s="211">
        <v>0</v>
      </c>
      <c r="BQ288" s="211">
        <v>0</v>
      </c>
      <c r="BR288" s="211">
        <v>0</v>
      </c>
      <c r="BS288" s="211">
        <v>0</v>
      </c>
      <c r="BT288" s="211">
        <v>0</v>
      </c>
      <c r="BU288" s="211">
        <v>0</v>
      </c>
      <c r="BV288" s="211">
        <v>0</v>
      </c>
      <c r="BW288" s="211">
        <v>0</v>
      </c>
      <c r="BX288" s="211">
        <v>0</v>
      </c>
      <c r="BY288" s="211">
        <v>0</v>
      </c>
      <c r="BZ288" s="211">
        <v>0</v>
      </c>
      <c r="CA288" s="211">
        <v>0</v>
      </c>
      <c r="CB288" s="211">
        <v>0</v>
      </c>
      <c r="CC288" s="211">
        <v>0</v>
      </c>
      <c r="CD288" s="211">
        <v>0</v>
      </c>
      <c r="CE288" s="211">
        <v>0</v>
      </c>
      <c r="CF288" s="211">
        <v>0</v>
      </c>
      <c r="CG288" s="211"/>
      <c r="CH288" s="211"/>
      <c r="CI288" s="211"/>
      <c r="CJ288" s="211"/>
      <c r="CK288" s="211"/>
      <c r="CL288" s="211"/>
      <c r="CM288" s="211"/>
      <c r="CN288" s="211"/>
      <c r="CO288" s="211"/>
      <c r="CP288" s="211"/>
      <c r="CQ288" s="151" t="str">
        <f t="shared" si="17"/>
        <v/>
      </c>
      <c r="CR288" s="147"/>
    </row>
    <row r="289" spans="1:96" x14ac:dyDescent="0.2">
      <c r="A289" s="72"/>
      <c r="B289" s="201">
        <f t="shared" si="19"/>
        <v>280</v>
      </c>
      <c r="C289" s="238" t="s">
        <v>333</v>
      </c>
      <c r="D289" s="212" t="s">
        <v>300</v>
      </c>
      <c r="F289" s="212" t="s">
        <v>9</v>
      </c>
      <c r="G289" s="214"/>
      <c r="H289" s="73"/>
      <c r="I289" s="230">
        <v>542.51856999999995</v>
      </c>
      <c r="J289" s="215"/>
      <c r="K289" s="215"/>
      <c r="L289" s="215"/>
      <c r="M289" s="215"/>
      <c r="N289" s="215"/>
      <c r="O289" s="215"/>
      <c r="P289" s="73"/>
      <c r="Q289" s="215"/>
      <c r="R289" s="215"/>
      <c r="S289" s="215"/>
      <c r="T289" s="215"/>
      <c r="U289" s="215"/>
      <c r="V289" s="215"/>
      <c r="W289" s="215"/>
      <c r="X289" s="74"/>
      <c r="Y289" s="216">
        <v>0.50890602694023912</v>
      </c>
      <c r="Z289" s="216">
        <v>-3.5619628651605416E-2</v>
      </c>
      <c r="AA289" s="216">
        <v>0.52671360171136627</v>
      </c>
      <c r="AB289" s="150" t="str">
        <f t="shared" si="18"/>
        <v/>
      </c>
      <c r="AC289" s="217" t="s">
        <v>7</v>
      </c>
      <c r="AD289" s="217" t="s">
        <v>8</v>
      </c>
      <c r="AE289" s="74"/>
      <c r="AF289" s="219">
        <v>2.3729454628350576E-3</v>
      </c>
      <c r="AG289" s="219">
        <v>0</v>
      </c>
      <c r="AH289" s="74"/>
      <c r="AI289" s="211">
        <v>1</v>
      </c>
      <c r="AJ289" s="211">
        <v>0</v>
      </c>
      <c r="AK289" s="211">
        <v>0</v>
      </c>
      <c r="AL289" s="211">
        <v>0</v>
      </c>
      <c r="AM289" s="211">
        <v>0</v>
      </c>
      <c r="AN289" s="211">
        <v>0</v>
      </c>
      <c r="AO289" s="211">
        <v>0</v>
      </c>
      <c r="AP289" s="211">
        <v>0</v>
      </c>
      <c r="AQ289" s="211">
        <v>0</v>
      </c>
      <c r="AR289" s="47"/>
      <c r="AS289" s="211">
        <v>0</v>
      </c>
      <c r="AT289" s="211">
        <v>0</v>
      </c>
      <c r="AU289" s="211">
        <v>0</v>
      </c>
      <c r="AV289" s="211">
        <v>0</v>
      </c>
      <c r="AW289" s="211">
        <v>0</v>
      </c>
      <c r="AX289" s="211">
        <v>0</v>
      </c>
      <c r="AY289" s="211">
        <v>0</v>
      </c>
      <c r="AZ289" s="211">
        <v>0</v>
      </c>
      <c r="BA289" s="211">
        <v>0</v>
      </c>
      <c r="BB289" s="211">
        <v>0</v>
      </c>
      <c r="BC289" s="211">
        <v>0</v>
      </c>
      <c r="BD289" s="211">
        <v>0.77747245657875674</v>
      </c>
      <c r="BE289" s="211">
        <v>0</v>
      </c>
      <c r="BF289" s="211">
        <v>0</v>
      </c>
      <c r="BG289" s="211">
        <v>0</v>
      </c>
      <c r="BH289" s="211">
        <v>0</v>
      </c>
      <c r="BI289" s="211">
        <v>0</v>
      </c>
      <c r="BJ289" s="211">
        <v>0</v>
      </c>
      <c r="BK289" s="211">
        <v>0</v>
      </c>
      <c r="BL289" s="211">
        <v>0</v>
      </c>
      <c r="BM289" s="211">
        <v>0</v>
      </c>
      <c r="BN289" s="211">
        <v>0</v>
      </c>
      <c r="BO289" s="211">
        <v>0.22252754342124334</v>
      </c>
      <c r="BP289" s="211">
        <v>0</v>
      </c>
      <c r="BQ289" s="211">
        <v>0</v>
      </c>
      <c r="BR289" s="211">
        <v>0</v>
      </c>
      <c r="BS289" s="211">
        <v>0</v>
      </c>
      <c r="BT289" s="211">
        <v>0</v>
      </c>
      <c r="BU289" s="211">
        <v>0</v>
      </c>
      <c r="BV289" s="211">
        <v>0</v>
      </c>
      <c r="BW289" s="211">
        <v>0</v>
      </c>
      <c r="BX289" s="211">
        <v>0</v>
      </c>
      <c r="BY289" s="211">
        <v>0</v>
      </c>
      <c r="BZ289" s="211">
        <v>0</v>
      </c>
      <c r="CA289" s="211">
        <v>0</v>
      </c>
      <c r="CB289" s="211">
        <v>0</v>
      </c>
      <c r="CC289" s="211">
        <v>0</v>
      </c>
      <c r="CD289" s="211">
        <v>0</v>
      </c>
      <c r="CE289" s="211">
        <v>0</v>
      </c>
      <c r="CF289" s="211">
        <v>0</v>
      </c>
      <c r="CG289" s="211"/>
      <c r="CH289" s="211"/>
      <c r="CI289" s="211"/>
      <c r="CJ289" s="211"/>
      <c r="CK289" s="211"/>
      <c r="CL289" s="211"/>
      <c r="CM289" s="211"/>
      <c r="CN289" s="211"/>
      <c r="CO289" s="211"/>
      <c r="CP289" s="211"/>
      <c r="CQ289" s="151" t="str">
        <f t="shared" si="17"/>
        <v/>
      </c>
      <c r="CR289" s="147"/>
    </row>
    <row r="290" spans="1:96" x14ac:dyDescent="0.2">
      <c r="A290" s="72"/>
      <c r="B290" s="201">
        <f t="shared" si="19"/>
        <v>281</v>
      </c>
      <c r="C290" s="238" t="s">
        <v>774</v>
      </c>
      <c r="D290" s="212" t="s">
        <v>773</v>
      </c>
      <c r="F290" s="212" t="s">
        <v>9</v>
      </c>
      <c r="G290" s="214"/>
      <c r="H290" s="73"/>
      <c r="I290" s="230">
        <v>422.24031000000002</v>
      </c>
      <c r="J290" s="215"/>
      <c r="K290" s="215"/>
      <c r="L290" s="215"/>
      <c r="M290" s="215"/>
      <c r="N290" s="215"/>
      <c r="O290" s="215"/>
      <c r="P290" s="73"/>
      <c r="Q290" s="215"/>
      <c r="R290" s="215"/>
      <c r="S290" s="215"/>
      <c r="T290" s="215"/>
      <c r="U290" s="215"/>
      <c r="V290" s="215"/>
      <c r="W290" s="215"/>
      <c r="X290" s="74"/>
      <c r="Y290" s="216">
        <v>8.4354807337082532E-2</v>
      </c>
      <c r="Z290" s="216">
        <v>0.89261764230894969</v>
      </c>
      <c r="AA290" s="216">
        <v>2.3027550353967863E-2</v>
      </c>
      <c r="AB290" s="150" t="str">
        <f t="shared" si="18"/>
        <v/>
      </c>
      <c r="AC290" s="217" t="s">
        <v>7</v>
      </c>
      <c r="AD290" s="217" t="s">
        <v>8</v>
      </c>
      <c r="AE290" s="74"/>
      <c r="AF290" s="219">
        <v>2.1015098939700769E-4</v>
      </c>
      <c r="AG290" s="219">
        <v>0</v>
      </c>
      <c r="AH290" s="74"/>
      <c r="AI290" s="211">
        <v>1</v>
      </c>
      <c r="AJ290" s="211">
        <v>0</v>
      </c>
      <c r="AK290" s="211">
        <v>0</v>
      </c>
      <c r="AL290" s="211">
        <v>0</v>
      </c>
      <c r="AM290" s="211">
        <v>0</v>
      </c>
      <c r="AN290" s="211">
        <v>0</v>
      </c>
      <c r="AO290" s="211">
        <v>0</v>
      </c>
      <c r="AP290" s="211">
        <v>0</v>
      </c>
      <c r="AQ290" s="211">
        <v>0</v>
      </c>
      <c r="AR290" s="47"/>
      <c r="AS290" s="211">
        <v>0</v>
      </c>
      <c r="AT290" s="211">
        <v>0</v>
      </c>
      <c r="AU290" s="211">
        <v>0</v>
      </c>
      <c r="AV290" s="211">
        <v>1</v>
      </c>
      <c r="AW290" s="211">
        <v>0</v>
      </c>
      <c r="AX290" s="211">
        <v>0</v>
      </c>
      <c r="AY290" s="211">
        <v>0</v>
      </c>
      <c r="AZ290" s="211">
        <v>0</v>
      </c>
      <c r="BA290" s="211">
        <v>0</v>
      </c>
      <c r="BB290" s="211">
        <v>0</v>
      </c>
      <c r="BC290" s="211">
        <v>0</v>
      </c>
      <c r="BD290" s="211">
        <v>0</v>
      </c>
      <c r="BE290" s="211">
        <v>0</v>
      </c>
      <c r="BF290" s="211">
        <v>0</v>
      </c>
      <c r="BG290" s="211">
        <v>0</v>
      </c>
      <c r="BH290" s="211">
        <v>0</v>
      </c>
      <c r="BI290" s="211">
        <v>0</v>
      </c>
      <c r="BJ290" s="211">
        <v>0</v>
      </c>
      <c r="BK290" s="211">
        <v>0</v>
      </c>
      <c r="BL290" s="211">
        <v>0</v>
      </c>
      <c r="BM290" s="211">
        <v>0</v>
      </c>
      <c r="BN290" s="211">
        <v>0</v>
      </c>
      <c r="BO290" s="211">
        <v>0</v>
      </c>
      <c r="BP290" s="211">
        <v>0</v>
      </c>
      <c r="BQ290" s="211">
        <v>0</v>
      </c>
      <c r="BR290" s="211">
        <v>0</v>
      </c>
      <c r="BS290" s="211">
        <v>0</v>
      </c>
      <c r="BT290" s="211">
        <v>0</v>
      </c>
      <c r="BU290" s="211">
        <v>0</v>
      </c>
      <c r="BV290" s="211">
        <v>0</v>
      </c>
      <c r="BW290" s="211">
        <v>0</v>
      </c>
      <c r="BX290" s="211">
        <v>0</v>
      </c>
      <c r="BY290" s="211">
        <v>0</v>
      </c>
      <c r="BZ290" s="211">
        <v>0</v>
      </c>
      <c r="CA290" s="211">
        <v>0</v>
      </c>
      <c r="CB290" s="211">
        <v>0</v>
      </c>
      <c r="CC290" s="211">
        <v>0</v>
      </c>
      <c r="CD290" s="211">
        <v>0</v>
      </c>
      <c r="CE290" s="211">
        <v>0</v>
      </c>
      <c r="CF290" s="211">
        <v>0</v>
      </c>
      <c r="CG290" s="211"/>
      <c r="CH290" s="211"/>
      <c r="CI290" s="211"/>
      <c r="CJ290" s="211"/>
      <c r="CK290" s="211"/>
      <c r="CL290" s="211"/>
      <c r="CM290" s="211"/>
      <c r="CN290" s="211"/>
      <c r="CO290" s="211"/>
      <c r="CP290" s="211"/>
      <c r="CQ290" s="151" t="str">
        <f t="shared" si="17"/>
        <v/>
      </c>
      <c r="CR290" s="147"/>
    </row>
    <row r="291" spans="1:96" x14ac:dyDescent="0.2">
      <c r="A291" s="72"/>
      <c r="B291" s="201">
        <f t="shared" si="19"/>
        <v>282</v>
      </c>
      <c r="C291" s="238" t="s">
        <v>775</v>
      </c>
      <c r="D291" s="212" t="s">
        <v>301</v>
      </c>
      <c r="F291" s="212" t="s">
        <v>9</v>
      </c>
      <c r="G291" s="214"/>
      <c r="H291" s="73"/>
      <c r="I291" s="230">
        <v>1104.4992500000001</v>
      </c>
      <c r="J291" s="215"/>
      <c r="K291" s="215"/>
      <c r="L291" s="215"/>
      <c r="M291" s="215"/>
      <c r="N291" s="215"/>
      <c r="O291" s="215"/>
      <c r="P291" s="73"/>
      <c r="Q291" s="215"/>
      <c r="R291" s="215"/>
      <c r="S291" s="215"/>
      <c r="T291" s="215"/>
      <c r="U291" s="215"/>
      <c r="V291" s="215"/>
      <c r="W291" s="215"/>
      <c r="X291" s="74"/>
      <c r="Y291" s="216">
        <v>0.59273231738274157</v>
      </c>
      <c r="Z291" s="216">
        <v>0.11450836204732597</v>
      </c>
      <c r="AA291" s="216">
        <v>0.29275932056993248</v>
      </c>
      <c r="AB291" s="150" t="str">
        <f t="shared" si="18"/>
        <v/>
      </c>
      <c r="AC291" s="217" t="s">
        <v>7</v>
      </c>
      <c r="AD291" s="217" t="s">
        <v>8</v>
      </c>
      <c r="AE291" s="74"/>
      <c r="AF291" s="219">
        <v>3.0625857405970659E-3</v>
      </c>
      <c r="AG291" s="219">
        <v>0</v>
      </c>
      <c r="AH291" s="74"/>
      <c r="AI291" s="211">
        <v>1</v>
      </c>
      <c r="AJ291" s="211">
        <v>0</v>
      </c>
      <c r="AK291" s="211">
        <v>0</v>
      </c>
      <c r="AL291" s="211">
        <v>0</v>
      </c>
      <c r="AM291" s="211">
        <v>0</v>
      </c>
      <c r="AN291" s="211">
        <v>0</v>
      </c>
      <c r="AO291" s="211">
        <v>0</v>
      </c>
      <c r="AP291" s="211">
        <v>0</v>
      </c>
      <c r="AQ291" s="211">
        <v>0</v>
      </c>
      <c r="AR291" s="47"/>
      <c r="AS291" s="211">
        <v>0</v>
      </c>
      <c r="AT291" s="211">
        <v>0</v>
      </c>
      <c r="AU291" s="211">
        <v>0</v>
      </c>
      <c r="AV291" s="211">
        <v>0</v>
      </c>
      <c r="AW291" s="211">
        <v>0</v>
      </c>
      <c r="AX291" s="211">
        <v>0</v>
      </c>
      <c r="AY291" s="211">
        <v>0</v>
      </c>
      <c r="AZ291" s="211">
        <v>0</v>
      </c>
      <c r="BA291" s="211">
        <v>0</v>
      </c>
      <c r="BB291" s="211">
        <v>0</v>
      </c>
      <c r="BC291" s="211">
        <v>0</v>
      </c>
      <c r="BD291" s="211">
        <v>0.69224673556870209</v>
      </c>
      <c r="BE291" s="211">
        <v>0</v>
      </c>
      <c r="BF291" s="211">
        <v>0</v>
      </c>
      <c r="BG291" s="211">
        <v>0</v>
      </c>
      <c r="BH291" s="211">
        <v>0</v>
      </c>
      <c r="BI291" s="211">
        <v>0</v>
      </c>
      <c r="BJ291" s="211">
        <v>0</v>
      </c>
      <c r="BK291" s="211">
        <v>0</v>
      </c>
      <c r="BL291" s="211">
        <v>0</v>
      </c>
      <c r="BM291" s="211">
        <v>0.30775326443129786</v>
      </c>
      <c r="BN291" s="211">
        <v>0</v>
      </c>
      <c r="BO291" s="211">
        <v>0</v>
      </c>
      <c r="BP291" s="211">
        <v>0</v>
      </c>
      <c r="BQ291" s="211">
        <v>0</v>
      </c>
      <c r="BR291" s="211">
        <v>0</v>
      </c>
      <c r="BS291" s="211">
        <v>0</v>
      </c>
      <c r="BT291" s="211">
        <v>0</v>
      </c>
      <c r="BU291" s="211">
        <v>0</v>
      </c>
      <c r="BV291" s="211">
        <v>0</v>
      </c>
      <c r="BW291" s="211">
        <v>0</v>
      </c>
      <c r="BX291" s="211">
        <v>0</v>
      </c>
      <c r="BY291" s="211">
        <v>0</v>
      </c>
      <c r="BZ291" s="211">
        <v>0</v>
      </c>
      <c r="CA291" s="211">
        <v>0</v>
      </c>
      <c r="CB291" s="211">
        <v>0</v>
      </c>
      <c r="CC291" s="211">
        <v>0</v>
      </c>
      <c r="CD291" s="211">
        <v>0</v>
      </c>
      <c r="CE291" s="211">
        <v>0</v>
      </c>
      <c r="CF291" s="211">
        <v>0</v>
      </c>
      <c r="CG291" s="211"/>
      <c r="CH291" s="211"/>
      <c r="CI291" s="211"/>
      <c r="CJ291" s="211"/>
      <c r="CK291" s="211"/>
      <c r="CL291" s="211"/>
      <c r="CM291" s="211"/>
      <c r="CN291" s="211"/>
      <c r="CO291" s="211"/>
      <c r="CP291" s="211"/>
      <c r="CQ291" s="151" t="str">
        <f t="shared" si="17"/>
        <v/>
      </c>
      <c r="CR291" s="147"/>
    </row>
    <row r="292" spans="1:96" x14ac:dyDescent="0.2">
      <c r="A292" s="72"/>
      <c r="B292" s="201">
        <f t="shared" si="19"/>
        <v>283</v>
      </c>
      <c r="C292" s="238" t="s">
        <v>777</v>
      </c>
      <c r="D292" s="212" t="s">
        <v>776</v>
      </c>
      <c r="F292" s="212" t="s">
        <v>9</v>
      </c>
      <c r="G292" s="214"/>
      <c r="H292" s="73"/>
      <c r="I292" s="230">
        <v>1933.5181800000003</v>
      </c>
      <c r="J292" s="215"/>
      <c r="K292" s="215"/>
      <c r="L292" s="215"/>
      <c r="M292" s="215"/>
      <c r="N292" s="215"/>
      <c r="O292" s="215"/>
      <c r="P292" s="73"/>
      <c r="Q292" s="215"/>
      <c r="R292" s="215"/>
      <c r="S292" s="215"/>
      <c r="T292" s="215"/>
      <c r="U292" s="215"/>
      <c r="V292" s="215"/>
      <c r="W292" s="215"/>
      <c r="X292" s="74"/>
      <c r="Y292" s="216">
        <v>0.43467845748417011</v>
      </c>
      <c r="Z292" s="216">
        <v>0.41087641596418811</v>
      </c>
      <c r="AA292" s="216">
        <v>0.15444512655164169</v>
      </c>
      <c r="AB292" s="150" t="str">
        <f t="shared" si="18"/>
        <v/>
      </c>
      <c r="AC292" s="217" t="s">
        <v>7</v>
      </c>
      <c r="AD292" s="217" t="s">
        <v>8</v>
      </c>
      <c r="AE292" s="74"/>
      <c r="AF292" s="219">
        <v>4.6313644803714317E-3</v>
      </c>
      <c r="AG292" s="219">
        <v>0</v>
      </c>
      <c r="AH292" s="74"/>
      <c r="AI292" s="211">
        <v>1</v>
      </c>
      <c r="AJ292" s="211">
        <v>0</v>
      </c>
      <c r="AK292" s="211">
        <v>0</v>
      </c>
      <c r="AL292" s="211">
        <v>0</v>
      </c>
      <c r="AM292" s="211">
        <v>0</v>
      </c>
      <c r="AN292" s="211">
        <v>0</v>
      </c>
      <c r="AO292" s="211">
        <v>0</v>
      </c>
      <c r="AP292" s="211">
        <v>0</v>
      </c>
      <c r="AQ292" s="211">
        <v>0</v>
      </c>
      <c r="AR292" s="47"/>
      <c r="AS292" s="211">
        <v>0</v>
      </c>
      <c r="AT292" s="211">
        <v>0</v>
      </c>
      <c r="AU292" s="211">
        <v>0</v>
      </c>
      <c r="AV292" s="211">
        <v>4.9884982313146064E-3</v>
      </c>
      <c r="AW292" s="211">
        <v>0</v>
      </c>
      <c r="AX292" s="211">
        <v>0</v>
      </c>
      <c r="AY292" s="211">
        <v>0</v>
      </c>
      <c r="AZ292" s="211">
        <v>0</v>
      </c>
      <c r="BA292" s="211">
        <v>0</v>
      </c>
      <c r="BB292" s="211">
        <v>0</v>
      </c>
      <c r="BC292" s="211">
        <v>0</v>
      </c>
      <c r="BD292" s="211">
        <v>0.72267225326681617</v>
      </c>
      <c r="BE292" s="211">
        <v>0</v>
      </c>
      <c r="BF292" s="211">
        <v>0</v>
      </c>
      <c r="BG292" s="211">
        <v>0</v>
      </c>
      <c r="BH292" s="211">
        <v>0</v>
      </c>
      <c r="BI292" s="211">
        <v>0</v>
      </c>
      <c r="BJ292" s="211">
        <v>0</v>
      </c>
      <c r="BK292" s="211">
        <v>0</v>
      </c>
      <c r="BL292" s="211">
        <v>6.255049014868394E-2</v>
      </c>
      <c r="BM292" s="211">
        <v>0.20387497172690272</v>
      </c>
      <c r="BN292" s="211">
        <v>0</v>
      </c>
      <c r="BO292" s="211">
        <v>0</v>
      </c>
      <c r="BP292" s="211">
        <v>0</v>
      </c>
      <c r="BQ292" s="211">
        <v>0</v>
      </c>
      <c r="BR292" s="211">
        <v>0</v>
      </c>
      <c r="BS292" s="211">
        <v>0</v>
      </c>
      <c r="BT292" s="211">
        <v>0</v>
      </c>
      <c r="BU292" s="211">
        <v>0</v>
      </c>
      <c r="BV292" s="211">
        <v>0</v>
      </c>
      <c r="BW292" s="211">
        <v>0</v>
      </c>
      <c r="BX292" s="211">
        <v>0</v>
      </c>
      <c r="BY292" s="211">
        <v>0</v>
      </c>
      <c r="BZ292" s="211">
        <v>0</v>
      </c>
      <c r="CA292" s="211">
        <v>5.9137866262826194E-3</v>
      </c>
      <c r="CB292" s="211">
        <v>0</v>
      </c>
      <c r="CC292" s="211">
        <v>0</v>
      </c>
      <c r="CD292" s="211">
        <v>0</v>
      </c>
      <c r="CE292" s="211">
        <v>0</v>
      </c>
      <c r="CF292" s="211">
        <v>0</v>
      </c>
      <c r="CG292" s="211"/>
      <c r="CH292" s="211"/>
      <c r="CI292" s="211"/>
      <c r="CJ292" s="211"/>
      <c r="CK292" s="211"/>
      <c r="CL292" s="211"/>
      <c r="CM292" s="211"/>
      <c r="CN292" s="211"/>
      <c r="CO292" s="211"/>
      <c r="CP292" s="211"/>
      <c r="CQ292" s="151" t="str">
        <f t="shared" si="17"/>
        <v/>
      </c>
      <c r="CR292" s="147"/>
    </row>
    <row r="293" spans="1:96" x14ac:dyDescent="0.2">
      <c r="A293" s="72"/>
      <c r="B293" s="201">
        <f t="shared" si="19"/>
        <v>284</v>
      </c>
      <c r="C293" s="238" t="s">
        <v>779</v>
      </c>
      <c r="D293" s="212" t="s">
        <v>778</v>
      </c>
      <c r="F293" s="212" t="s">
        <v>9</v>
      </c>
      <c r="G293" s="214"/>
      <c r="H293" s="73"/>
      <c r="I293" s="230">
        <v>532.65293000000008</v>
      </c>
      <c r="J293" s="215"/>
      <c r="K293" s="215"/>
      <c r="L293" s="215"/>
      <c r="M293" s="215"/>
      <c r="N293" s="215"/>
      <c r="O293" s="215"/>
      <c r="P293" s="73"/>
      <c r="Q293" s="215"/>
      <c r="R293" s="215"/>
      <c r="S293" s="215"/>
      <c r="T293" s="215"/>
      <c r="U293" s="215"/>
      <c r="V293" s="215"/>
      <c r="W293" s="215"/>
      <c r="X293" s="74"/>
      <c r="Y293" s="216">
        <v>2.6357181589144733E-2</v>
      </c>
      <c r="Z293" s="216">
        <v>0</v>
      </c>
      <c r="AA293" s="216">
        <v>0.9736428184108552</v>
      </c>
      <c r="AB293" s="150" t="str">
        <f t="shared" si="18"/>
        <v/>
      </c>
      <c r="AC293" s="217" t="s">
        <v>7</v>
      </c>
      <c r="AD293" s="217" t="s">
        <v>8</v>
      </c>
      <c r="AE293" s="74"/>
      <c r="AF293" s="219">
        <v>5.4258867923852197E-4</v>
      </c>
      <c r="AG293" s="219">
        <v>0</v>
      </c>
      <c r="AH293" s="74"/>
      <c r="AI293" s="211">
        <v>1</v>
      </c>
      <c r="AJ293" s="211">
        <v>0</v>
      </c>
      <c r="AK293" s="211">
        <v>0</v>
      </c>
      <c r="AL293" s="211">
        <v>0</v>
      </c>
      <c r="AM293" s="211">
        <v>0</v>
      </c>
      <c r="AN293" s="211">
        <v>0</v>
      </c>
      <c r="AO293" s="211">
        <v>0</v>
      </c>
      <c r="AP293" s="211">
        <v>0</v>
      </c>
      <c r="AQ293" s="211">
        <v>0</v>
      </c>
      <c r="AR293" s="47"/>
      <c r="AS293" s="211">
        <v>0</v>
      </c>
      <c r="AT293" s="211">
        <v>0</v>
      </c>
      <c r="AU293" s="211">
        <v>0</v>
      </c>
      <c r="AV293" s="211">
        <v>0</v>
      </c>
      <c r="AW293" s="211">
        <v>0</v>
      </c>
      <c r="AX293" s="211">
        <v>0</v>
      </c>
      <c r="AY293" s="211">
        <v>0</v>
      </c>
      <c r="AZ293" s="211">
        <v>0</v>
      </c>
      <c r="BA293" s="211">
        <v>0</v>
      </c>
      <c r="BB293" s="211">
        <v>0</v>
      </c>
      <c r="BC293" s="211">
        <v>0</v>
      </c>
      <c r="BD293" s="211">
        <v>0.84295553853042515</v>
      </c>
      <c r="BE293" s="211">
        <v>0</v>
      </c>
      <c r="BF293" s="211">
        <v>0</v>
      </c>
      <c r="BG293" s="211">
        <v>0</v>
      </c>
      <c r="BH293" s="211">
        <v>0</v>
      </c>
      <c r="BI293" s="211">
        <v>0</v>
      </c>
      <c r="BJ293" s="211">
        <v>0</v>
      </c>
      <c r="BK293" s="211">
        <v>0</v>
      </c>
      <c r="BL293" s="211">
        <v>0</v>
      </c>
      <c r="BM293" s="211">
        <v>0</v>
      </c>
      <c r="BN293" s="211">
        <v>0.1570444614695749</v>
      </c>
      <c r="BO293" s="211">
        <v>0</v>
      </c>
      <c r="BP293" s="211">
        <v>0</v>
      </c>
      <c r="BQ293" s="211">
        <v>0</v>
      </c>
      <c r="BR293" s="211">
        <v>0</v>
      </c>
      <c r="BS293" s="211">
        <v>0</v>
      </c>
      <c r="BT293" s="211">
        <v>0</v>
      </c>
      <c r="BU293" s="211">
        <v>0</v>
      </c>
      <c r="BV293" s="211">
        <v>0</v>
      </c>
      <c r="BW293" s="211">
        <v>0</v>
      </c>
      <c r="BX293" s="211">
        <v>0</v>
      </c>
      <c r="BY293" s="211">
        <v>0</v>
      </c>
      <c r="BZ293" s="211">
        <v>0</v>
      </c>
      <c r="CA293" s="211">
        <v>0</v>
      </c>
      <c r="CB293" s="211">
        <v>0</v>
      </c>
      <c r="CC293" s="211">
        <v>0</v>
      </c>
      <c r="CD293" s="211">
        <v>0</v>
      </c>
      <c r="CE293" s="211">
        <v>0</v>
      </c>
      <c r="CF293" s="211">
        <v>0</v>
      </c>
      <c r="CG293" s="211"/>
      <c r="CH293" s="211"/>
      <c r="CI293" s="211"/>
      <c r="CJ293" s="211"/>
      <c r="CK293" s="211"/>
      <c r="CL293" s="211"/>
      <c r="CM293" s="211"/>
      <c r="CN293" s="211"/>
      <c r="CO293" s="211"/>
      <c r="CP293" s="211"/>
      <c r="CQ293" s="151" t="str">
        <f t="shared" si="17"/>
        <v/>
      </c>
      <c r="CR293" s="147"/>
    </row>
    <row r="294" spans="1:96" x14ac:dyDescent="0.2">
      <c r="A294" s="72"/>
      <c r="B294" s="201">
        <f t="shared" si="19"/>
        <v>285</v>
      </c>
      <c r="C294" s="238" t="s">
        <v>781</v>
      </c>
      <c r="D294" s="212" t="s">
        <v>780</v>
      </c>
      <c r="F294" s="212" t="s">
        <v>9</v>
      </c>
      <c r="G294" s="214"/>
      <c r="H294" s="73"/>
      <c r="I294" s="230">
        <v>157.93538999999998</v>
      </c>
      <c r="J294" s="215"/>
      <c r="K294" s="215"/>
      <c r="L294" s="215"/>
      <c r="M294" s="215"/>
      <c r="N294" s="215"/>
      <c r="O294" s="215"/>
      <c r="P294" s="73"/>
      <c r="Q294" s="215"/>
      <c r="R294" s="215"/>
      <c r="S294" s="215"/>
      <c r="T294" s="215"/>
      <c r="U294" s="215"/>
      <c r="V294" s="215"/>
      <c r="W294" s="215"/>
      <c r="X294" s="74"/>
      <c r="Y294" s="216">
        <v>0.74834715639097737</v>
      </c>
      <c r="Z294" s="216">
        <v>0.17886263490405796</v>
      </c>
      <c r="AA294" s="216">
        <v>7.2790208704964734E-2</v>
      </c>
      <c r="AB294" s="150" t="str">
        <f t="shared" si="18"/>
        <v/>
      </c>
      <c r="AC294" s="217" t="s">
        <v>7</v>
      </c>
      <c r="AD294" s="217" t="s">
        <v>8</v>
      </c>
      <c r="AE294" s="74"/>
      <c r="AF294" s="219">
        <v>9.9132163380522714E-4</v>
      </c>
      <c r="AG294" s="219">
        <v>0</v>
      </c>
      <c r="AH294" s="74"/>
      <c r="AI294" s="211">
        <v>1</v>
      </c>
      <c r="AJ294" s="211">
        <v>0</v>
      </c>
      <c r="AK294" s="211">
        <v>0</v>
      </c>
      <c r="AL294" s="211">
        <v>0</v>
      </c>
      <c r="AM294" s="211">
        <v>0</v>
      </c>
      <c r="AN294" s="211">
        <v>0</v>
      </c>
      <c r="AO294" s="211">
        <v>0</v>
      </c>
      <c r="AP294" s="211">
        <v>0</v>
      </c>
      <c r="AQ294" s="211">
        <v>0</v>
      </c>
      <c r="AR294" s="47"/>
      <c r="AS294" s="211">
        <v>0</v>
      </c>
      <c r="AT294" s="211">
        <v>0</v>
      </c>
      <c r="AU294" s="211">
        <v>0</v>
      </c>
      <c r="AV294" s="211">
        <v>0</v>
      </c>
      <c r="AW294" s="211">
        <v>0</v>
      </c>
      <c r="AX294" s="211">
        <v>0</v>
      </c>
      <c r="AY294" s="211">
        <v>0</v>
      </c>
      <c r="AZ294" s="211">
        <v>0</v>
      </c>
      <c r="BA294" s="211">
        <v>0</v>
      </c>
      <c r="BB294" s="211">
        <v>0</v>
      </c>
      <c r="BC294" s="211">
        <v>0</v>
      </c>
      <c r="BD294" s="211">
        <v>1</v>
      </c>
      <c r="BE294" s="211">
        <v>0</v>
      </c>
      <c r="BF294" s="211">
        <v>0</v>
      </c>
      <c r="BG294" s="211">
        <v>0</v>
      </c>
      <c r="BH294" s="211">
        <v>0</v>
      </c>
      <c r="BI294" s="211">
        <v>0</v>
      </c>
      <c r="BJ294" s="211">
        <v>0</v>
      </c>
      <c r="BK294" s="211">
        <v>0</v>
      </c>
      <c r="BL294" s="211">
        <v>0</v>
      </c>
      <c r="BM294" s="211">
        <v>0</v>
      </c>
      <c r="BN294" s="211">
        <v>0</v>
      </c>
      <c r="BO294" s="211">
        <v>0</v>
      </c>
      <c r="BP294" s="211">
        <v>0</v>
      </c>
      <c r="BQ294" s="211">
        <v>0</v>
      </c>
      <c r="BR294" s="211">
        <v>0</v>
      </c>
      <c r="BS294" s="211">
        <v>0</v>
      </c>
      <c r="BT294" s="211">
        <v>0</v>
      </c>
      <c r="BU294" s="211">
        <v>0</v>
      </c>
      <c r="BV294" s="211">
        <v>0</v>
      </c>
      <c r="BW294" s="211">
        <v>0</v>
      </c>
      <c r="BX294" s="211">
        <v>0</v>
      </c>
      <c r="BY294" s="211">
        <v>0</v>
      </c>
      <c r="BZ294" s="211">
        <v>0</v>
      </c>
      <c r="CA294" s="211">
        <v>0</v>
      </c>
      <c r="CB294" s="211">
        <v>0</v>
      </c>
      <c r="CC294" s="211">
        <v>0</v>
      </c>
      <c r="CD294" s="211">
        <v>0</v>
      </c>
      <c r="CE294" s="211">
        <v>0</v>
      </c>
      <c r="CF294" s="211">
        <v>0</v>
      </c>
      <c r="CG294" s="211"/>
      <c r="CH294" s="211"/>
      <c r="CI294" s="211"/>
      <c r="CJ294" s="211"/>
      <c r="CK294" s="211"/>
      <c r="CL294" s="211"/>
      <c r="CM294" s="211"/>
      <c r="CN294" s="211"/>
      <c r="CO294" s="211"/>
      <c r="CP294" s="211"/>
      <c r="CQ294" s="151" t="str">
        <f t="shared" si="17"/>
        <v/>
      </c>
      <c r="CR294" s="147"/>
    </row>
    <row r="295" spans="1:96" x14ac:dyDescent="0.2">
      <c r="A295" s="72"/>
      <c r="B295" s="201">
        <f t="shared" si="19"/>
        <v>286</v>
      </c>
      <c r="C295" s="238" t="s">
        <v>783</v>
      </c>
      <c r="D295" s="212" t="s">
        <v>782</v>
      </c>
      <c r="F295" s="212" t="s">
        <v>9</v>
      </c>
      <c r="G295" s="214"/>
      <c r="H295" s="73"/>
      <c r="I295" s="230">
        <v>20.960750000000001</v>
      </c>
      <c r="J295" s="215"/>
      <c r="K295" s="215"/>
      <c r="L295" s="215"/>
      <c r="M295" s="215"/>
      <c r="N295" s="215"/>
      <c r="O295" s="215"/>
      <c r="P295" s="73"/>
      <c r="Q295" s="215"/>
      <c r="R295" s="215"/>
      <c r="S295" s="215"/>
      <c r="T295" s="215"/>
      <c r="U295" s="215"/>
      <c r="V295" s="215"/>
      <c r="W295" s="215"/>
      <c r="X295" s="74"/>
      <c r="Y295" s="216">
        <v>8.1127822239185146E-3</v>
      </c>
      <c r="Z295" s="216">
        <v>0.99188721777608158</v>
      </c>
      <c r="AA295" s="216">
        <v>0</v>
      </c>
      <c r="AB295" s="150" t="str">
        <f t="shared" si="18"/>
        <v/>
      </c>
      <c r="AC295" s="217" t="s">
        <v>7</v>
      </c>
      <c r="AD295" s="217" t="s">
        <v>8</v>
      </c>
      <c r="AE295" s="74"/>
      <c r="AF295" s="219">
        <v>8.7268888913747361E-7</v>
      </c>
      <c r="AG295" s="219">
        <v>0</v>
      </c>
      <c r="AH295" s="74"/>
      <c r="AI295" s="211">
        <v>1</v>
      </c>
      <c r="AJ295" s="211">
        <v>0</v>
      </c>
      <c r="AK295" s="211">
        <v>0</v>
      </c>
      <c r="AL295" s="211">
        <v>0</v>
      </c>
      <c r="AM295" s="211">
        <v>0</v>
      </c>
      <c r="AN295" s="211">
        <v>0</v>
      </c>
      <c r="AO295" s="211">
        <v>0</v>
      </c>
      <c r="AP295" s="211">
        <v>0</v>
      </c>
      <c r="AQ295" s="211">
        <v>0</v>
      </c>
      <c r="AR295" s="47"/>
      <c r="AS295" s="211">
        <v>0</v>
      </c>
      <c r="AT295" s="211">
        <v>0</v>
      </c>
      <c r="AU295" s="211">
        <v>0</v>
      </c>
      <c r="AV295" s="211">
        <v>0</v>
      </c>
      <c r="AW295" s="211">
        <v>0</v>
      </c>
      <c r="AX295" s="211">
        <v>0</v>
      </c>
      <c r="AY295" s="211">
        <v>0</v>
      </c>
      <c r="AZ295" s="211">
        <v>0</v>
      </c>
      <c r="BA295" s="211">
        <v>0</v>
      </c>
      <c r="BB295" s="211">
        <v>0</v>
      </c>
      <c r="BC295" s="211">
        <v>0</v>
      </c>
      <c r="BD295" s="211">
        <v>0</v>
      </c>
      <c r="BE295" s="211">
        <v>0</v>
      </c>
      <c r="BF295" s="211">
        <v>1</v>
      </c>
      <c r="BG295" s="211">
        <v>0</v>
      </c>
      <c r="BH295" s="211">
        <v>0</v>
      </c>
      <c r="BI295" s="211">
        <v>0</v>
      </c>
      <c r="BJ295" s="211">
        <v>0</v>
      </c>
      <c r="BK295" s="211">
        <v>0</v>
      </c>
      <c r="BL295" s="211">
        <v>0</v>
      </c>
      <c r="BM295" s="211">
        <v>0</v>
      </c>
      <c r="BN295" s="211">
        <v>0</v>
      </c>
      <c r="BO295" s="211">
        <v>0</v>
      </c>
      <c r="BP295" s="211">
        <v>0</v>
      </c>
      <c r="BQ295" s="211">
        <v>0</v>
      </c>
      <c r="BR295" s="211">
        <v>0</v>
      </c>
      <c r="BS295" s="211">
        <v>0</v>
      </c>
      <c r="BT295" s="211">
        <v>0</v>
      </c>
      <c r="BU295" s="211">
        <v>0</v>
      </c>
      <c r="BV295" s="211">
        <v>0</v>
      </c>
      <c r="BW295" s="211">
        <v>0</v>
      </c>
      <c r="BX295" s="211">
        <v>0</v>
      </c>
      <c r="BY295" s="211">
        <v>0</v>
      </c>
      <c r="BZ295" s="211">
        <v>0</v>
      </c>
      <c r="CA295" s="211">
        <v>0</v>
      </c>
      <c r="CB295" s="211">
        <v>0</v>
      </c>
      <c r="CC295" s="211">
        <v>0</v>
      </c>
      <c r="CD295" s="211">
        <v>0</v>
      </c>
      <c r="CE295" s="211">
        <v>0</v>
      </c>
      <c r="CF295" s="211">
        <v>0</v>
      </c>
      <c r="CG295" s="211"/>
      <c r="CH295" s="211"/>
      <c r="CI295" s="211"/>
      <c r="CJ295" s="211"/>
      <c r="CK295" s="211"/>
      <c r="CL295" s="211"/>
      <c r="CM295" s="211"/>
      <c r="CN295" s="211"/>
      <c r="CO295" s="211"/>
      <c r="CP295" s="211"/>
      <c r="CQ295" s="151" t="str">
        <f t="shared" si="17"/>
        <v/>
      </c>
      <c r="CR295" s="147"/>
    </row>
    <row r="296" spans="1:96" x14ac:dyDescent="0.2">
      <c r="A296" s="72"/>
      <c r="B296" s="201">
        <f t="shared" si="19"/>
        <v>287</v>
      </c>
      <c r="C296" s="238" t="s">
        <v>785</v>
      </c>
      <c r="D296" s="212" t="s">
        <v>784</v>
      </c>
      <c r="F296" s="212" t="s">
        <v>9</v>
      </c>
      <c r="G296" s="214"/>
      <c r="H296" s="73"/>
      <c r="I296" s="230">
        <v>88.573130000000006</v>
      </c>
      <c r="J296" s="215"/>
      <c r="K296" s="215"/>
      <c r="L296" s="215"/>
      <c r="M296" s="215"/>
      <c r="N296" s="215"/>
      <c r="O296" s="215"/>
      <c r="P296" s="73"/>
      <c r="Q296" s="215"/>
      <c r="R296" s="215"/>
      <c r="S296" s="215"/>
      <c r="T296" s="215"/>
      <c r="U296" s="215"/>
      <c r="V296" s="215"/>
      <c r="W296" s="215"/>
      <c r="X296" s="74"/>
      <c r="Y296" s="216">
        <v>0.67146108532011906</v>
      </c>
      <c r="Z296" s="216">
        <v>0.11674251547845266</v>
      </c>
      <c r="AA296" s="216">
        <v>0.21179639920142826</v>
      </c>
      <c r="AB296" s="150" t="str">
        <f t="shared" si="18"/>
        <v/>
      </c>
      <c r="AC296" s="217" t="s">
        <v>7</v>
      </c>
      <c r="AD296" s="217" t="s">
        <v>8</v>
      </c>
      <c r="AE296" s="74"/>
      <c r="AF296" s="219">
        <v>5.5101635287090024E-4</v>
      </c>
      <c r="AG296" s="219">
        <v>0</v>
      </c>
      <c r="AH296" s="74"/>
      <c r="AI296" s="211">
        <v>1</v>
      </c>
      <c r="AJ296" s="211">
        <v>0</v>
      </c>
      <c r="AK296" s="211">
        <v>0</v>
      </c>
      <c r="AL296" s="211">
        <v>0</v>
      </c>
      <c r="AM296" s="211">
        <v>0</v>
      </c>
      <c r="AN296" s="211">
        <v>0</v>
      </c>
      <c r="AO296" s="211">
        <v>0</v>
      </c>
      <c r="AP296" s="211">
        <v>0</v>
      </c>
      <c r="AQ296" s="211">
        <v>0</v>
      </c>
      <c r="AR296" s="47"/>
      <c r="AS296" s="211">
        <v>0</v>
      </c>
      <c r="AT296" s="211">
        <v>0</v>
      </c>
      <c r="AU296" s="211">
        <v>0</v>
      </c>
      <c r="AV296" s="211">
        <v>0</v>
      </c>
      <c r="AW296" s="211">
        <v>0</v>
      </c>
      <c r="AX296" s="211">
        <v>0</v>
      </c>
      <c r="AY296" s="211">
        <v>0</v>
      </c>
      <c r="AZ296" s="211">
        <v>0</v>
      </c>
      <c r="BA296" s="211">
        <v>0</v>
      </c>
      <c r="BB296" s="211">
        <v>0</v>
      </c>
      <c r="BC296" s="211">
        <v>0</v>
      </c>
      <c r="BD296" s="211">
        <v>1</v>
      </c>
      <c r="BE296" s="211">
        <v>0</v>
      </c>
      <c r="BF296" s="211">
        <v>0</v>
      </c>
      <c r="BG296" s="211">
        <v>0</v>
      </c>
      <c r="BH296" s="211">
        <v>0</v>
      </c>
      <c r="BI296" s="211">
        <v>0</v>
      </c>
      <c r="BJ296" s="211">
        <v>0</v>
      </c>
      <c r="BK296" s="211">
        <v>0</v>
      </c>
      <c r="BL296" s="211">
        <v>0</v>
      </c>
      <c r="BM296" s="211">
        <v>0</v>
      </c>
      <c r="BN296" s="211">
        <v>0</v>
      </c>
      <c r="BO296" s="211">
        <v>0</v>
      </c>
      <c r="BP296" s="211">
        <v>0</v>
      </c>
      <c r="BQ296" s="211">
        <v>0</v>
      </c>
      <c r="BR296" s="211">
        <v>0</v>
      </c>
      <c r="BS296" s="211">
        <v>0</v>
      </c>
      <c r="BT296" s="211">
        <v>0</v>
      </c>
      <c r="BU296" s="211">
        <v>0</v>
      </c>
      <c r="BV296" s="211">
        <v>0</v>
      </c>
      <c r="BW296" s="211">
        <v>0</v>
      </c>
      <c r="BX296" s="211">
        <v>0</v>
      </c>
      <c r="BY296" s="211">
        <v>0</v>
      </c>
      <c r="BZ296" s="211">
        <v>0</v>
      </c>
      <c r="CA296" s="211">
        <v>0</v>
      </c>
      <c r="CB296" s="211">
        <v>0</v>
      </c>
      <c r="CC296" s="211">
        <v>0</v>
      </c>
      <c r="CD296" s="211">
        <v>0</v>
      </c>
      <c r="CE296" s="211">
        <v>0</v>
      </c>
      <c r="CF296" s="211">
        <v>0</v>
      </c>
      <c r="CG296" s="211"/>
      <c r="CH296" s="211"/>
      <c r="CI296" s="211"/>
      <c r="CJ296" s="211"/>
      <c r="CK296" s="211"/>
      <c r="CL296" s="211"/>
      <c r="CM296" s="211"/>
      <c r="CN296" s="211"/>
      <c r="CO296" s="211"/>
      <c r="CP296" s="211"/>
      <c r="CQ296" s="151" t="str">
        <f t="shared" si="17"/>
        <v/>
      </c>
      <c r="CR296" s="147"/>
    </row>
    <row r="297" spans="1:96" x14ac:dyDescent="0.2">
      <c r="A297" s="72"/>
      <c r="B297" s="201">
        <f t="shared" si="19"/>
        <v>288</v>
      </c>
      <c r="C297" s="238" t="s">
        <v>786</v>
      </c>
      <c r="D297" s="212" t="s">
        <v>302</v>
      </c>
      <c r="F297" s="212" t="s">
        <v>9</v>
      </c>
      <c r="G297" s="214"/>
      <c r="H297" s="73"/>
      <c r="I297" s="230">
        <v>115.45009000000002</v>
      </c>
      <c r="J297" s="215"/>
      <c r="K297" s="215"/>
      <c r="L297" s="215"/>
      <c r="M297" s="215"/>
      <c r="N297" s="215"/>
      <c r="O297" s="215"/>
      <c r="P297" s="73"/>
      <c r="Q297" s="215"/>
      <c r="R297" s="215"/>
      <c r="S297" s="215"/>
      <c r="T297" s="215"/>
      <c r="U297" s="215"/>
      <c r="V297" s="215"/>
      <c r="W297" s="215"/>
      <c r="X297" s="74"/>
      <c r="Y297" s="216">
        <v>0.63954103457173572</v>
      </c>
      <c r="Z297" s="216">
        <v>4.2165839801424146E-2</v>
      </c>
      <c r="AA297" s="216">
        <v>0.31829312562684009</v>
      </c>
      <c r="AB297" s="150" t="str">
        <f t="shared" si="18"/>
        <v/>
      </c>
      <c r="AC297" s="217" t="s">
        <v>7</v>
      </c>
      <c r="AD297" s="217" t="s">
        <v>8</v>
      </c>
      <c r="AE297" s="74"/>
      <c r="AF297" s="219">
        <v>7.977813250402843E-4</v>
      </c>
      <c r="AG297" s="219">
        <v>0</v>
      </c>
      <c r="AH297" s="74"/>
      <c r="AI297" s="211">
        <v>1</v>
      </c>
      <c r="AJ297" s="211">
        <v>0</v>
      </c>
      <c r="AK297" s="211">
        <v>0</v>
      </c>
      <c r="AL297" s="211">
        <v>0</v>
      </c>
      <c r="AM297" s="211">
        <v>0</v>
      </c>
      <c r="AN297" s="211">
        <v>0</v>
      </c>
      <c r="AO297" s="211">
        <v>0</v>
      </c>
      <c r="AP297" s="211">
        <v>0</v>
      </c>
      <c r="AQ297" s="211">
        <v>0</v>
      </c>
      <c r="AR297" s="47"/>
      <c r="AS297" s="211">
        <v>0</v>
      </c>
      <c r="AT297" s="211">
        <v>0</v>
      </c>
      <c r="AU297" s="211">
        <v>0</v>
      </c>
      <c r="AV297" s="211">
        <v>0</v>
      </c>
      <c r="AW297" s="211">
        <v>0</v>
      </c>
      <c r="AX297" s="211">
        <v>0</v>
      </c>
      <c r="AY297" s="211">
        <v>0</v>
      </c>
      <c r="AZ297" s="211">
        <v>0</v>
      </c>
      <c r="BA297" s="211">
        <v>0</v>
      </c>
      <c r="BB297" s="211">
        <v>0</v>
      </c>
      <c r="BC297" s="211">
        <v>0</v>
      </c>
      <c r="BD297" s="211">
        <v>1</v>
      </c>
      <c r="BE297" s="211">
        <v>0</v>
      </c>
      <c r="BF297" s="211">
        <v>0</v>
      </c>
      <c r="BG297" s="211">
        <v>0</v>
      </c>
      <c r="BH297" s="211">
        <v>0</v>
      </c>
      <c r="BI297" s="211">
        <v>0</v>
      </c>
      <c r="BJ297" s="211">
        <v>0</v>
      </c>
      <c r="BK297" s="211">
        <v>0</v>
      </c>
      <c r="BL297" s="211">
        <v>0</v>
      </c>
      <c r="BM297" s="211">
        <v>0</v>
      </c>
      <c r="BN297" s="211">
        <v>0</v>
      </c>
      <c r="BO297" s="211">
        <v>0</v>
      </c>
      <c r="BP297" s="211">
        <v>0</v>
      </c>
      <c r="BQ297" s="211">
        <v>0</v>
      </c>
      <c r="BR297" s="211">
        <v>0</v>
      </c>
      <c r="BS297" s="211">
        <v>0</v>
      </c>
      <c r="BT297" s="211">
        <v>0</v>
      </c>
      <c r="BU297" s="211">
        <v>0</v>
      </c>
      <c r="BV297" s="211">
        <v>0</v>
      </c>
      <c r="BW297" s="211">
        <v>0</v>
      </c>
      <c r="BX297" s="211">
        <v>0</v>
      </c>
      <c r="BY297" s="211">
        <v>0</v>
      </c>
      <c r="BZ297" s="211">
        <v>0</v>
      </c>
      <c r="CA297" s="211">
        <v>0</v>
      </c>
      <c r="CB297" s="211">
        <v>0</v>
      </c>
      <c r="CC297" s="211">
        <v>0</v>
      </c>
      <c r="CD297" s="211">
        <v>0</v>
      </c>
      <c r="CE297" s="211">
        <v>0</v>
      </c>
      <c r="CF297" s="211">
        <v>0</v>
      </c>
      <c r="CG297" s="211"/>
      <c r="CH297" s="211"/>
      <c r="CI297" s="211"/>
      <c r="CJ297" s="211"/>
      <c r="CK297" s="211"/>
      <c r="CL297" s="211"/>
      <c r="CM297" s="211"/>
      <c r="CN297" s="211"/>
      <c r="CO297" s="211"/>
      <c r="CP297" s="211"/>
      <c r="CQ297" s="151" t="str">
        <f t="shared" si="17"/>
        <v/>
      </c>
      <c r="CR297" s="147"/>
    </row>
    <row r="298" spans="1:96" x14ac:dyDescent="0.2">
      <c r="A298" s="72"/>
      <c r="B298" s="201">
        <f t="shared" si="19"/>
        <v>289</v>
      </c>
      <c r="C298" s="238" t="s">
        <v>453</v>
      </c>
      <c r="D298" s="212" t="s">
        <v>452</v>
      </c>
      <c r="F298" s="212" t="s">
        <v>9</v>
      </c>
      <c r="G298" s="214"/>
      <c r="H298" s="73"/>
      <c r="I298" s="230">
        <v>25.62716</v>
      </c>
      <c r="J298" s="215"/>
      <c r="K298" s="215"/>
      <c r="L298" s="215"/>
      <c r="M298" s="215"/>
      <c r="N298" s="215"/>
      <c r="O298" s="215"/>
      <c r="P298" s="73"/>
      <c r="Q298" s="215"/>
      <c r="R298" s="215"/>
      <c r="S298" s="215"/>
      <c r="T298" s="215"/>
      <c r="U298" s="215"/>
      <c r="V298" s="215"/>
      <c r="W298" s="215"/>
      <c r="X298" s="74"/>
      <c r="Y298" s="216">
        <v>0.5474079062994105</v>
      </c>
      <c r="Z298" s="216">
        <v>0</v>
      </c>
      <c r="AA298" s="216">
        <v>0.4525920937005895</v>
      </c>
      <c r="AB298" s="150" t="str">
        <f t="shared" si="18"/>
        <v/>
      </c>
      <c r="AC298" s="217" t="s">
        <v>7</v>
      </c>
      <c r="AD298" s="217" t="s">
        <v>8</v>
      </c>
      <c r="AE298" s="74"/>
      <c r="AF298" s="219">
        <v>1.1951942724043636E-5</v>
      </c>
      <c r="AG298" s="219">
        <v>0</v>
      </c>
      <c r="AH298" s="74"/>
      <c r="AI298" s="211">
        <v>1</v>
      </c>
      <c r="AJ298" s="211">
        <v>0</v>
      </c>
      <c r="AK298" s="211">
        <v>0</v>
      </c>
      <c r="AL298" s="211">
        <v>0</v>
      </c>
      <c r="AM298" s="211">
        <v>0</v>
      </c>
      <c r="AN298" s="211">
        <v>0</v>
      </c>
      <c r="AO298" s="211">
        <v>0</v>
      </c>
      <c r="AP298" s="211">
        <v>0</v>
      </c>
      <c r="AQ298" s="211">
        <v>0</v>
      </c>
      <c r="AR298" s="47"/>
      <c r="AS298" s="211">
        <v>0</v>
      </c>
      <c r="AT298" s="211">
        <v>0</v>
      </c>
      <c r="AU298" s="211">
        <v>0</v>
      </c>
      <c r="AV298" s="211">
        <v>0</v>
      </c>
      <c r="AW298" s="211">
        <v>0</v>
      </c>
      <c r="AX298" s="211">
        <v>0</v>
      </c>
      <c r="AY298" s="211">
        <v>0</v>
      </c>
      <c r="AZ298" s="211">
        <v>0</v>
      </c>
      <c r="BA298" s="211">
        <v>0</v>
      </c>
      <c r="BB298" s="211">
        <v>0</v>
      </c>
      <c r="BC298" s="211">
        <v>0</v>
      </c>
      <c r="BD298" s="211">
        <v>0.10556550352657529</v>
      </c>
      <c r="BE298" s="211">
        <v>0</v>
      </c>
      <c r="BF298" s="211">
        <v>0</v>
      </c>
      <c r="BG298" s="211">
        <v>0</v>
      </c>
      <c r="BH298" s="211">
        <v>0</v>
      </c>
      <c r="BI298" s="211">
        <v>0</v>
      </c>
      <c r="BJ298" s="211">
        <v>0</v>
      </c>
      <c r="BK298" s="211">
        <v>0</v>
      </c>
      <c r="BL298" s="211">
        <v>0</v>
      </c>
      <c r="BM298" s="211">
        <v>0</v>
      </c>
      <c r="BN298" s="211">
        <v>0.89443449647342466</v>
      </c>
      <c r="BO298" s="211">
        <v>0</v>
      </c>
      <c r="BP298" s="211">
        <v>0</v>
      </c>
      <c r="BQ298" s="211">
        <v>0</v>
      </c>
      <c r="BR298" s="211">
        <v>0</v>
      </c>
      <c r="BS298" s="211">
        <v>0</v>
      </c>
      <c r="BT298" s="211">
        <v>0</v>
      </c>
      <c r="BU298" s="211">
        <v>0</v>
      </c>
      <c r="BV298" s="211">
        <v>0</v>
      </c>
      <c r="BW298" s="211">
        <v>0</v>
      </c>
      <c r="BX298" s="211">
        <v>0</v>
      </c>
      <c r="BY298" s="211">
        <v>0</v>
      </c>
      <c r="BZ298" s="211">
        <v>0</v>
      </c>
      <c r="CA298" s="211">
        <v>0</v>
      </c>
      <c r="CB298" s="211">
        <v>0</v>
      </c>
      <c r="CC298" s="211">
        <v>0</v>
      </c>
      <c r="CD298" s="211">
        <v>0</v>
      </c>
      <c r="CE298" s="211">
        <v>0</v>
      </c>
      <c r="CF298" s="211">
        <v>0</v>
      </c>
      <c r="CG298" s="211"/>
      <c r="CH298" s="211"/>
      <c r="CI298" s="211"/>
      <c r="CJ298" s="211"/>
      <c r="CK298" s="211"/>
      <c r="CL298" s="211"/>
      <c r="CM298" s="211"/>
      <c r="CN298" s="211"/>
      <c r="CO298" s="211"/>
      <c r="CP298" s="211"/>
      <c r="CQ298" s="151" t="str">
        <f t="shared" si="17"/>
        <v/>
      </c>
      <c r="CR298" s="147"/>
    </row>
    <row r="299" spans="1:96" x14ac:dyDescent="0.2">
      <c r="A299" s="72"/>
      <c r="B299" s="201">
        <f t="shared" si="19"/>
        <v>290</v>
      </c>
      <c r="C299" s="238" t="s">
        <v>334</v>
      </c>
      <c r="D299" s="212" t="s">
        <v>303</v>
      </c>
      <c r="F299" s="212" t="s">
        <v>9</v>
      </c>
      <c r="G299" s="214"/>
      <c r="H299" s="73"/>
      <c r="I299" s="230">
        <v>2398.9915799999999</v>
      </c>
      <c r="J299" s="215"/>
      <c r="K299" s="215"/>
      <c r="L299" s="215"/>
      <c r="M299" s="215"/>
      <c r="N299" s="215"/>
      <c r="O299" s="215"/>
      <c r="P299" s="73"/>
      <c r="Q299" s="215"/>
      <c r="R299" s="215"/>
      <c r="S299" s="215"/>
      <c r="T299" s="215"/>
      <c r="U299" s="215"/>
      <c r="V299" s="215"/>
      <c r="W299" s="215"/>
      <c r="X299" s="74"/>
      <c r="Y299" s="216">
        <v>0.46737899346858064</v>
      </c>
      <c r="Z299" s="216">
        <v>0.12279820506914828</v>
      </c>
      <c r="AA299" s="216">
        <v>0.40982280146227107</v>
      </c>
      <c r="AB299" s="150" t="str">
        <f t="shared" si="18"/>
        <v/>
      </c>
      <c r="AC299" s="217" t="s">
        <v>7</v>
      </c>
      <c r="AD299" s="217" t="s">
        <v>8</v>
      </c>
      <c r="AE299" s="74"/>
      <c r="AF299" s="219">
        <v>9.8579944996974745E-3</v>
      </c>
      <c r="AG299" s="219">
        <v>0</v>
      </c>
      <c r="AH299" s="74"/>
      <c r="AI299" s="211">
        <v>1</v>
      </c>
      <c r="AJ299" s="211">
        <v>0</v>
      </c>
      <c r="AK299" s="211">
        <v>0</v>
      </c>
      <c r="AL299" s="211">
        <v>0</v>
      </c>
      <c r="AM299" s="211">
        <v>0</v>
      </c>
      <c r="AN299" s="211">
        <v>0</v>
      </c>
      <c r="AO299" s="211">
        <v>0</v>
      </c>
      <c r="AP299" s="211">
        <v>0</v>
      </c>
      <c r="AQ299" s="211">
        <v>0</v>
      </c>
      <c r="AR299" s="47"/>
      <c r="AS299" s="211">
        <v>0</v>
      </c>
      <c r="AT299" s="211">
        <v>0</v>
      </c>
      <c r="AU299" s="211">
        <v>0</v>
      </c>
      <c r="AV299" s="211">
        <v>0</v>
      </c>
      <c r="AW299" s="211">
        <v>0</v>
      </c>
      <c r="AX299" s="211">
        <v>0</v>
      </c>
      <c r="AY299" s="211">
        <v>0</v>
      </c>
      <c r="AZ299" s="211">
        <v>0</v>
      </c>
      <c r="BA299" s="211">
        <v>0</v>
      </c>
      <c r="BB299" s="211">
        <v>0</v>
      </c>
      <c r="BC299" s="211">
        <v>0</v>
      </c>
      <c r="BD299" s="211">
        <v>5.6021920720697331E-2</v>
      </c>
      <c r="BE299" s="211">
        <v>0</v>
      </c>
      <c r="BF299" s="211">
        <v>0</v>
      </c>
      <c r="BG299" s="211">
        <v>0</v>
      </c>
      <c r="BH299" s="211">
        <v>0</v>
      </c>
      <c r="BI299" s="211">
        <v>0</v>
      </c>
      <c r="BJ299" s="211">
        <v>0</v>
      </c>
      <c r="BK299" s="211">
        <v>0</v>
      </c>
      <c r="BL299" s="211">
        <v>0.12803312016845675</v>
      </c>
      <c r="BM299" s="211">
        <v>0</v>
      </c>
      <c r="BN299" s="211">
        <v>0.53140208432581593</v>
      </c>
      <c r="BO299" s="211">
        <v>0.28454287478502999</v>
      </c>
      <c r="BP299" s="211">
        <v>0</v>
      </c>
      <c r="BQ299" s="211">
        <v>0</v>
      </c>
      <c r="BR299" s="211">
        <v>0</v>
      </c>
      <c r="BS299" s="211">
        <v>0</v>
      </c>
      <c r="BT299" s="211">
        <v>0</v>
      </c>
      <c r="BU299" s="211">
        <v>0</v>
      </c>
      <c r="BV299" s="211">
        <v>0</v>
      </c>
      <c r="BW299" s="211">
        <v>0</v>
      </c>
      <c r="BX299" s="211">
        <v>0</v>
      </c>
      <c r="BY299" s="211">
        <v>0</v>
      </c>
      <c r="BZ299" s="211">
        <v>0</v>
      </c>
      <c r="CA299" s="211">
        <v>0</v>
      </c>
      <c r="CB299" s="211">
        <v>0</v>
      </c>
      <c r="CC299" s="211">
        <v>0</v>
      </c>
      <c r="CD299" s="211">
        <v>0</v>
      </c>
      <c r="CE299" s="211">
        <v>0</v>
      </c>
      <c r="CF299" s="211">
        <v>0</v>
      </c>
      <c r="CG299" s="211"/>
      <c r="CH299" s="211"/>
      <c r="CI299" s="211"/>
      <c r="CJ299" s="211"/>
      <c r="CK299" s="211"/>
      <c r="CL299" s="211"/>
      <c r="CM299" s="211"/>
      <c r="CN299" s="211"/>
      <c r="CO299" s="211"/>
      <c r="CP299" s="211"/>
      <c r="CQ299" s="151" t="str">
        <f t="shared" si="17"/>
        <v/>
      </c>
      <c r="CR299" s="147"/>
    </row>
    <row r="300" spans="1:96" x14ac:dyDescent="0.2">
      <c r="A300" s="72"/>
      <c r="B300" s="201">
        <f t="shared" si="19"/>
        <v>291</v>
      </c>
      <c r="C300" s="238" t="s">
        <v>788</v>
      </c>
      <c r="D300" s="212" t="s">
        <v>787</v>
      </c>
      <c r="F300" s="212" t="s">
        <v>9</v>
      </c>
      <c r="G300" s="214"/>
      <c r="H300" s="73"/>
      <c r="I300" s="230">
        <v>38.180620000000005</v>
      </c>
      <c r="J300" s="215"/>
      <c r="K300" s="215"/>
      <c r="L300" s="215"/>
      <c r="M300" s="215"/>
      <c r="N300" s="215"/>
      <c r="O300" s="215"/>
      <c r="P300" s="73"/>
      <c r="Q300" s="215"/>
      <c r="R300" s="215"/>
      <c r="S300" s="215"/>
      <c r="T300" s="215"/>
      <c r="U300" s="215"/>
      <c r="V300" s="215"/>
      <c r="W300" s="215"/>
      <c r="X300" s="74"/>
      <c r="Y300" s="216">
        <v>0.62954844630600559</v>
      </c>
      <c r="Z300" s="216">
        <v>0.25466846792954118</v>
      </c>
      <c r="AA300" s="216">
        <v>0.11578308576445327</v>
      </c>
      <c r="AB300" s="150" t="str">
        <f t="shared" si="18"/>
        <v/>
      </c>
      <c r="AC300" s="217" t="s">
        <v>7</v>
      </c>
      <c r="AD300" s="217" t="s">
        <v>8</v>
      </c>
      <c r="AE300" s="74"/>
      <c r="AF300" s="219">
        <v>1.6190281856198849E-4</v>
      </c>
      <c r="AG300" s="219">
        <v>0</v>
      </c>
      <c r="AH300" s="74"/>
      <c r="AI300" s="211">
        <v>1</v>
      </c>
      <c r="AJ300" s="211">
        <v>0</v>
      </c>
      <c r="AK300" s="211">
        <v>0</v>
      </c>
      <c r="AL300" s="211">
        <v>0</v>
      </c>
      <c r="AM300" s="211">
        <v>0</v>
      </c>
      <c r="AN300" s="211">
        <v>0</v>
      </c>
      <c r="AO300" s="211">
        <v>0</v>
      </c>
      <c r="AP300" s="211">
        <v>0</v>
      </c>
      <c r="AQ300" s="211">
        <v>0</v>
      </c>
      <c r="AR300" s="47"/>
      <c r="AS300" s="211">
        <v>0</v>
      </c>
      <c r="AT300" s="211">
        <v>0</v>
      </c>
      <c r="AU300" s="211">
        <v>0</v>
      </c>
      <c r="AV300" s="211">
        <v>0</v>
      </c>
      <c r="AW300" s="211">
        <v>0</v>
      </c>
      <c r="AX300" s="211">
        <v>0</v>
      </c>
      <c r="AY300" s="211">
        <v>0</v>
      </c>
      <c r="AZ300" s="211">
        <v>0</v>
      </c>
      <c r="BA300" s="211">
        <v>0</v>
      </c>
      <c r="BB300" s="211">
        <v>0</v>
      </c>
      <c r="BC300" s="211">
        <v>0</v>
      </c>
      <c r="BD300" s="211">
        <v>0.33241352480590136</v>
      </c>
      <c r="BE300" s="211">
        <v>0</v>
      </c>
      <c r="BF300" s="211">
        <v>0</v>
      </c>
      <c r="BG300" s="211">
        <v>0</v>
      </c>
      <c r="BH300" s="211">
        <v>0</v>
      </c>
      <c r="BI300" s="211">
        <v>0</v>
      </c>
      <c r="BJ300" s="211">
        <v>0</v>
      </c>
      <c r="BK300" s="211">
        <v>0</v>
      </c>
      <c r="BL300" s="211">
        <v>0</v>
      </c>
      <c r="BM300" s="211">
        <v>0.66758647519409864</v>
      </c>
      <c r="BN300" s="211">
        <v>0</v>
      </c>
      <c r="BO300" s="211">
        <v>0</v>
      </c>
      <c r="BP300" s="211">
        <v>0</v>
      </c>
      <c r="BQ300" s="211">
        <v>0</v>
      </c>
      <c r="BR300" s="211">
        <v>0</v>
      </c>
      <c r="BS300" s="211">
        <v>0</v>
      </c>
      <c r="BT300" s="211">
        <v>0</v>
      </c>
      <c r="BU300" s="211">
        <v>0</v>
      </c>
      <c r="BV300" s="211">
        <v>0</v>
      </c>
      <c r="BW300" s="211">
        <v>0</v>
      </c>
      <c r="BX300" s="211">
        <v>0</v>
      </c>
      <c r="BY300" s="211">
        <v>0</v>
      </c>
      <c r="BZ300" s="211">
        <v>0</v>
      </c>
      <c r="CA300" s="211">
        <v>0</v>
      </c>
      <c r="CB300" s="211">
        <v>0</v>
      </c>
      <c r="CC300" s="211">
        <v>0</v>
      </c>
      <c r="CD300" s="211">
        <v>0</v>
      </c>
      <c r="CE300" s="211">
        <v>0</v>
      </c>
      <c r="CF300" s="211">
        <v>0</v>
      </c>
      <c r="CG300" s="211"/>
      <c r="CH300" s="211"/>
      <c r="CI300" s="211"/>
      <c r="CJ300" s="211"/>
      <c r="CK300" s="211"/>
      <c r="CL300" s="211"/>
      <c r="CM300" s="211"/>
      <c r="CN300" s="211"/>
      <c r="CO300" s="211"/>
      <c r="CP300" s="211"/>
      <c r="CQ300" s="151" t="str">
        <f t="shared" si="17"/>
        <v/>
      </c>
      <c r="CR300" s="147"/>
    </row>
    <row r="301" spans="1:96" x14ac:dyDescent="0.2">
      <c r="A301" s="72"/>
      <c r="B301" s="201">
        <f t="shared" si="19"/>
        <v>292</v>
      </c>
      <c r="C301" s="238" t="s">
        <v>790</v>
      </c>
      <c r="D301" s="212" t="s">
        <v>789</v>
      </c>
      <c r="F301" s="212" t="s">
        <v>9</v>
      </c>
      <c r="G301" s="214"/>
      <c r="H301" s="73"/>
      <c r="I301" s="230">
        <v>1072.12427</v>
      </c>
      <c r="J301" s="215"/>
      <c r="K301" s="215"/>
      <c r="L301" s="215"/>
      <c r="M301" s="215"/>
      <c r="N301" s="215"/>
      <c r="O301" s="215"/>
      <c r="P301" s="73"/>
      <c r="Q301" s="215"/>
      <c r="R301" s="215"/>
      <c r="S301" s="215"/>
      <c r="T301" s="215"/>
      <c r="U301" s="215"/>
      <c r="V301" s="215"/>
      <c r="W301" s="215"/>
      <c r="X301" s="74"/>
      <c r="Y301" s="216">
        <v>0.58748914433212107</v>
      </c>
      <c r="Z301" s="216">
        <v>0.26589905478028214</v>
      </c>
      <c r="AA301" s="216">
        <v>0.1466118008875967</v>
      </c>
      <c r="AB301" s="150" t="str">
        <f t="shared" si="18"/>
        <v/>
      </c>
      <c r="AC301" s="217" t="s">
        <v>7</v>
      </c>
      <c r="AD301" s="217" t="s">
        <v>8</v>
      </c>
      <c r="AE301" s="74"/>
      <c r="AF301" s="219">
        <v>5.0618915635136192E-3</v>
      </c>
      <c r="AG301" s="219">
        <v>0</v>
      </c>
      <c r="AH301" s="74"/>
      <c r="AI301" s="211">
        <v>1</v>
      </c>
      <c r="AJ301" s="211">
        <v>0</v>
      </c>
      <c r="AK301" s="211">
        <v>0</v>
      </c>
      <c r="AL301" s="211">
        <v>0</v>
      </c>
      <c r="AM301" s="211">
        <v>0</v>
      </c>
      <c r="AN301" s="211">
        <v>0</v>
      </c>
      <c r="AO301" s="211">
        <v>0</v>
      </c>
      <c r="AP301" s="211">
        <v>0</v>
      </c>
      <c r="AQ301" s="211">
        <v>0</v>
      </c>
      <c r="AR301" s="47"/>
      <c r="AS301" s="211">
        <v>0</v>
      </c>
      <c r="AT301" s="211">
        <v>0</v>
      </c>
      <c r="AU301" s="211">
        <v>0</v>
      </c>
      <c r="AV301" s="211">
        <v>0</v>
      </c>
      <c r="AW301" s="211">
        <v>0</v>
      </c>
      <c r="AX301" s="211">
        <v>0</v>
      </c>
      <c r="AY301" s="211">
        <v>0</v>
      </c>
      <c r="AZ301" s="211">
        <v>0</v>
      </c>
      <c r="BA301" s="211">
        <v>0</v>
      </c>
      <c r="BB301" s="211">
        <v>0</v>
      </c>
      <c r="BC301" s="211">
        <v>0</v>
      </c>
      <c r="BD301" s="211">
        <v>0.83727539845662358</v>
      </c>
      <c r="BE301" s="211">
        <v>0</v>
      </c>
      <c r="BF301" s="211">
        <v>0</v>
      </c>
      <c r="BG301" s="211">
        <v>0</v>
      </c>
      <c r="BH301" s="211">
        <v>0</v>
      </c>
      <c r="BI301" s="211">
        <v>0</v>
      </c>
      <c r="BJ301" s="211">
        <v>0</v>
      </c>
      <c r="BK301" s="211">
        <v>0</v>
      </c>
      <c r="BL301" s="211">
        <v>1.3741531981978827E-3</v>
      </c>
      <c r="BM301" s="211">
        <v>0</v>
      </c>
      <c r="BN301" s="211">
        <v>0.15908625952409272</v>
      </c>
      <c r="BO301" s="211">
        <v>2.2641888210857487E-3</v>
      </c>
      <c r="BP301" s="211">
        <v>0</v>
      </c>
      <c r="BQ301" s="211">
        <v>0</v>
      </c>
      <c r="BR301" s="211">
        <v>0</v>
      </c>
      <c r="BS301" s="211">
        <v>0</v>
      </c>
      <c r="BT301" s="211">
        <v>0</v>
      </c>
      <c r="BU301" s="211">
        <v>0</v>
      </c>
      <c r="BV301" s="211">
        <v>0</v>
      </c>
      <c r="BW301" s="211">
        <v>0</v>
      </c>
      <c r="BX301" s="211">
        <v>0</v>
      </c>
      <c r="BY301" s="211">
        <v>0</v>
      </c>
      <c r="BZ301" s="211">
        <v>0</v>
      </c>
      <c r="CA301" s="211">
        <v>0</v>
      </c>
      <c r="CB301" s="211">
        <v>0</v>
      </c>
      <c r="CC301" s="211">
        <v>0</v>
      </c>
      <c r="CD301" s="211">
        <v>0</v>
      </c>
      <c r="CE301" s="211">
        <v>0</v>
      </c>
      <c r="CF301" s="211">
        <v>0</v>
      </c>
      <c r="CG301" s="211"/>
      <c r="CH301" s="211"/>
      <c r="CI301" s="211"/>
      <c r="CJ301" s="211"/>
      <c r="CK301" s="211"/>
      <c r="CL301" s="211"/>
      <c r="CM301" s="211"/>
      <c r="CN301" s="211"/>
      <c r="CO301" s="211"/>
      <c r="CP301" s="211"/>
      <c r="CQ301" s="151" t="str">
        <f t="shared" si="17"/>
        <v/>
      </c>
      <c r="CR301" s="147"/>
    </row>
    <row r="302" spans="1:96" x14ac:dyDescent="0.2">
      <c r="A302" s="72"/>
      <c r="B302" s="201">
        <f t="shared" si="19"/>
        <v>293</v>
      </c>
      <c r="C302" s="238" t="s">
        <v>467</v>
      </c>
      <c r="D302" s="212" t="s">
        <v>466</v>
      </c>
      <c r="F302" s="212" t="s">
        <v>2</v>
      </c>
      <c r="G302" s="214"/>
      <c r="H302" s="73"/>
      <c r="I302" s="230">
        <v>400.42399</v>
      </c>
      <c r="J302" s="215"/>
      <c r="K302" s="215"/>
      <c r="L302" s="215"/>
      <c r="M302" s="215"/>
      <c r="N302" s="215"/>
      <c r="O302" s="215"/>
      <c r="P302" s="73"/>
      <c r="Q302" s="215"/>
      <c r="R302" s="215"/>
      <c r="S302" s="215"/>
      <c r="T302" s="215"/>
      <c r="U302" s="215"/>
      <c r="V302" s="215"/>
      <c r="W302" s="215"/>
      <c r="X302" s="74"/>
      <c r="Y302" s="216">
        <v>0.3109829408572648</v>
      </c>
      <c r="Z302" s="216">
        <v>0.16286738963866776</v>
      </c>
      <c r="AA302" s="216">
        <v>0.5261496695040675</v>
      </c>
      <c r="AB302" s="150" t="str">
        <f t="shared" si="18"/>
        <v/>
      </c>
      <c r="AC302" s="217" t="s">
        <v>7</v>
      </c>
      <c r="AD302" s="217" t="s">
        <v>8</v>
      </c>
      <c r="AE302" s="74"/>
      <c r="AF302" s="219">
        <v>3.232527529263138E-4</v>
      </c>
      <c r="AG302" s="219">
        <v>0</v>
      </c>
      <c r="AH302" s="74"/>
      <c r="AI302" s="211">
        <v>0</v>
      </c>
      <c r="AJ302" s="211">
        <v>0</v>
      </c>
      <c r="AK302" s="211">
        <v>0</v>
      </c>
      <c r="AL302" s="211">
        <v>1</v>
      </c>
      <c r="AM302" s="211">
        <v>0</v>
      </c>
      <c r="AN302" s="211">
        <v>0</v>
      </c>
      <c r="AO302" s="211">
        <v>0</v>
      </c>
      <c r="AP302" s="211">
        <v>0</v>
      </c>
      <c r="AQ302" s="211">
        <v>0</v>
      </c>
      <c r="AR302" s="47"/>
      <c r="AS302" s="211">
        <v>0</v>
      </c>
      <c r="AT302" s="211">
        <v>0</v>
      </c>
      <c r="AU302" s="211">
        <v>0</v>
      </c>
      <c r="AV302" s="211">
        <v>0</v>
      </c>
      <c r="AW302" s="211">
        <v>1</v>
      </c>
      <c r="AX302" s="211">
        <v>0</v>
      </c>
      <c r="AY302" s="211">
        <v>0</v>
      </c>
      <c r="AZ302" s="211">
        <v>0</v>
      </c>
      <c r="BA302" s="211">
        <v>0</v>
      </c>
      <c r="BB302" s="211">
        <v>0</v>
      </c>
      <c r="BC302" s="211">
        <v>0</v>
      </c>
      <c r="BD302" s="211">
        <v>0</v>
      </c>
      <c r="BE302" s="211">
        <v>0</v>
      </c>
      <c r="BF302" s="211">
        <v>0</v>
      </c>
      <c r="BG302" s="211">
        <v>0</v>
      </c>
      <c r="BH302" s="211">
        <v>0</v>
      </c>
      <c r="BI302" s="211">
        <v>0</v>
      </c>
      <c r="BJ302" s="211">
        <v>0</v>
      </c>
      <c r="BK302" s="211">
        <v>0</v>
      </c>
      <c r="BL302" s="211">
        <v>0</v>
      </c>
      <c r="BM302" s="211">
        <v>0</v>
      </c>
      <c r="BN302" s="211">
        <v>0</v>
      </c>
      <c r="BO302" s="211">
        <v>0</v>
      </c>
      <c r="BP302" s="211">
        <v>0</v>
      </c>
      <c r="BQ302" s="211">
        <v>0</v>
      </c>
      <c r="BR302" s="211">
        <v>0</v>
      </c>
      <c r="BS302" s="211">
        <v>0</v>
      </c>
      <c r="BT302" s="211">
        <v>0</v>
      </c>
      <c r="BU302" s="211">
        <v>0</v>
      </c>
      <c r="BV302" s="211">
        <v>0</v>
      </c>
      <c r="BW302" s="211">
        <v>0</v>
      </c>
      <c r="BX302" s="211">
        <v>0</v>
      </c>
      <c r="BY302" s="211">
        <v>0</v>
      </c>
      <c r="BZ302" s="211">
        <v>0</v>
      </c>
      <c r="CA302" s="211">
        <v>0</v>
      </c>
      <c r="CB302" s="211">
        <v>0</v>
      </c>
      <c r="CC302" s="211">
        <v>0</v>
      </c>
      <c r="CD302" s="211">
        <v>0</v>
      </c>
      <c r="CE302" s="211">
        <v>0</v>
      </c>
      <c r="CF302" s="211">
        <v>0</v>
      </c>
      <c r="CG302" s="211"/>
      <c r="CH302" s="211"/>
      <c r="CI302" s="211"/>
      <c r="CJ302" s="211"/>
      <c r="CK302" s="211"/>
      <c r="CL302" s="211"/>
      <c r="CM302" s="211"/>
      <c r="CN302" s="211"/>
      <c r="CO302" s="211"/>
      <c r="CP302" s="211"/>
      <c r="CQ302" s="151" t="str">
        <f t="shared" si="17"/>
        <v/>
      </c>
      <c r="CR302" s="147"/>
    </row>
    <row r="303" spans="1:96" x14ac:dyDescent="0.2">
      <c r="A303" s="72"/>
      <c r="B303" s="201">
        <f t="shared" si="19"/>
        <v>294</v>
      </c>
      <c r="C303" s="238" t="s">
        <v>381</v>
      </c>
      <c r="D303" s="212" t="s">
        <v>304</v>
      </c>
      <c r="F303" s="212" t="s">
        <v>10</v>
      </c>
      <c r="G303" s="214"/>
      <c r="H303" s="73"/>
      <c r="I303" s="230">
        <v>999.23568</v>
      </c>
      <c r="J303" s="215"/>
      <c r="K303" s="215"/>
      <c r="L303" s="215"/>
      <c r="M303" s="215"/>
      <c r="N303" s="215"/>
      <c r="O303" s="215"/>
      <c r="P303" s="73"/>
      <c r="Q303" s="215"/>
      <c r="R303" s="215"/>
      <c r="S303" s="215"/>
      <c r="T303" s="215"/>
      <c r="U303" s="215"/>
      <c r="V303" s="215"/>
      <c r="W303" s="215"/>
      <c r="X303" s="74"/>
      <c r="Y303" s="216">
        <v>0.99823348982093996</v>
      </c>
      <c r="Z303" s="216">
        <v>1.7317436062731467E-3</v>
      </c>
      <c r="AA303" s="216">
        <v>3.476657278691249E-5</v>
      </c>
      <c r="AB303" s="150" t="str">
        <f t="shared" si="18"/>
        <v/>
      </c>
      <c r="AC303" s="217" t="s">
        <v>7</v>
      </c>
      <c r="AD303" s="217" t="s">
        <v>8</v>
      </c>
      <c r="AE303" s="74"/>
      <c r="AF303" s="219">
        <v>5.6061905026239393E-5</v>
      </c>
      <c r="AG303" s="219">
        <v>0</v>
      </c>
      <c r="AH303" s="74"/>
      <c r="AI303" s="211">
        <v>0</v>
      </c>
      <c r="AJ303" s="211">
        <v>0</v>
      </c>
      <c r="AK303" s="211">
        <v>1</v>
      </c>
      <c r="AL303" s="211">
        <v>0</v>
      </c>
      <c r="AM303" s="211">
        <v>0</v>
      </c>
      <c r="AN303" s="211">
        <v>0</v>
      </c>
      <c r="AO303" s="211">
        <v>0</v>
      </c>
      <c r="AP303" s="211">
        <v>0</v>
      </c>
      <c r="AQ303" s="211">
        <v>0</v>
      </c>
      <c r="AR303" s="47"/>
      <c r="AS303" s="211">
        <v>0</v>
      </c>
      <c r="AT303" s="211">
        <v>0</v>
      </c>
      <c r="AU303" s="211">
        <v>0</v>
      </c>
      <c r="AV303" s="211">
        <v>0</v>
      </c>
      <c r="AW303" s="211">
        <v>1</v>
      </c>
      <c r="AX303" s="211">
        <v>0</v>
      </c>
      <c r="AY303" s="211">
        <v>0</v>
      </c>
      <c r="AZ303" s="211">
        <v>0</v>
      </c>
      <c r="BA303" s="211">
        <v>0</v>
      </c>
      <c r="BB303" s="211">
        <v>0</v>
      </c>
      <c r="BC303" s="211">
        <v>0</v>
      </c>
      <c r="BD303" s="211">
        <v>0</v>
      </c>
      <c r="BE303" s="211">
        <v>0</v>
      </c>
      <c r="BF303" s="211">
        <v>0</v>
      </c>
      <c r="BG303" s="211">
        <v>0</v>
      </c>
      <c r="BH303" s="211">
        <v>0</v>
      </c>
      <c r="BI303" s="211">
        <v>0</v>
      </c>
      <c r="BJ303" s="211">
        <v>0</v>
      </c>
      <c r="BK303" s="211">
        <v>0</v>
      </c>
      <c r="BL303" s="211">
        <v>0</v>
      </c>
      <c r="BM303" s="211">
        <v>0</v>
      </c>
      <c r="BN303" s="211">
        <v>0</v>
      </c>
      <c r="BO303" s="211">
        <v>0</v>
      </c>
      <c r="BP303" s="211">
        <v>0</v>
      </c>
      <c r="BQ303" s="211">
        <v>0</v>
      </c>
      <c r="BR303" s="211">
        <v>0</v>
      </c>
      <c r="BS303" s="211">
        <v>0</v>
      </c>
      <c r="BT303" s="211">
        <v>0</v>
      </c>
      <c r="BU303" s="211">
        <v>0</v>
      </c>
      <c r="BV303" s="211">
        <v>0</v>
      </c>
      <c r="BW303" s="211">
        <v>0</v>
      </c>
      <c r="BX303" s="211">
        <v>0</v>
      </c>
      <c r="BY303" s="211">
        <v>0</v>
      </c>
      <c r="BZ303" s="211">
        <v>0</v>
      </c>
      <c r="CA303" s="211">
        <v>0</v>
      </c>
      <c r="CB303" s="211">
        <v>0</v>
      </c>
      <c r="CC303" s="211">
        <v>0</v>
      </c>
      <c r="CD303" s="211">
        <v>0</v>
      </c>
      <c r="CE303" s="211">
        <v>0</v>
      </c>
      <c r="CF303" s="211">
        <v>0</v>
      </c>
      <c r="CG303" s="211"/>
      <c r="CH303" s="211"/>
      <c r="CI303" s="211"/>
      <c r="CJ303" s="211"/>
      <c r="CK303" s="211"/>
      <c r="CL303" s="211"/>
      <c r="CM303" s="211"/>
      <c r="CN303" s="211"/>
      <c r="CO303" s="211"/>
      <c r="CP303" s="211"/>
      <c r="CQ303" s="151" t="str">
        <f t="shared" si="17"/>
        <v/>
      </c>
      <c r="CR303" s="147"/>
    </row>
    <row r="304" spans="1:96" x14ac:dyDescent="0.2">
      <c r="A304" s="72"/>
      <c r="B304" s="201">
        <f t="shared" si="19"/>
        <v>295</v>
      </c>
      <c r="C304" s="238" t="s">
        <v>381</v>
      </c>
      <c r="D304" s="212" t="s">
        <v>304</v>
      </c>
      <c r="F304" s="212" t="s">
        <v>9</v>
      </c>
      <c r="G304" s="214"/>
      <c r="H304" s="73"/>
      <c r="I304" s="230">
        <v>1141.9841799999999</v>
      </c>
      <c r="J304" s="215"/>
      <c r="K304" s="215"/>
      <c r="L304" s="215"/>
      <c r="M304" s="215"/>
      <c r="N304" s="215"/>
      <c r="O304" s="215"/>
      <c r="P304" s="73"/>
      <c r="Q304" s="215"/>
      <c r="R304" s="215"/>
      <c r="S304" s="215"/>
      <c r="T304" s="215"/>
      <c r="U304" s="215"/>
      <c r="V304" s="215"/>
      <c r="W304" s="215"/>
      <c r="X304" s="74"/>
      <c r="Y304" s="216">
        <v>0.9982334781555382</v>
      </c>
      <c r="Z304" s="216">
        <v>1.7317577901998608E-3</v>
      </c>
      <c r="AA304" s="216">
        <v>3.4764054262117716E-5</v>
      </c>
      <c r="AB304" s="150" t="str">
        <f t="shared" si="18"/>
        <v/>
      </c>
      <c r="AC304" s="217" t="s">
        <v>7</v>
      </c>
      <c r="AD304" s="217" t="s">
        <v>8</v>
      </c>
      <c r="AE304" s="74"/>
      <c r="AF304" s="219">
        <v>6.4074670398078898E-5</v>
      </c>
      <c r="AG304" s="219">
        <v>0</v>
      </c>
      <c r="AH304" s="74"/>
      <c r="AI304" s="211">
        <v>1</v>
      </c>
      <c r="AJ304" s="211">
        <v>0</v>
      </c>
      <c r="AK304" s="211">
        <v>0</v>
      </c>
      <c r="AL304" s="211">
        <v>0</v>
      </c>
      <c r="AM304" s="211">
        <v>0</v>
      </c>
      <c r="AN304" s="211">
        <v>0</v>
      </c>
      <c r="AO304" s="211">
        <v>0</v>
      </c>
      <c r="AP304" s="211">
        <v>0</v>
      </c>
      <c r="AQ304" s="211">
        <v>0</v>
      </c>
      <c r="AR304" s="47"/>
      <c r="AS304" s="211">
        <v>0</v>
      </c>
      <c r="AT304" s="211">
        <v>0</v>
      </c>
      <c r="AU304" s="211">
        <v>0</v>
      </c>
      <c r="AV304" s="211">
        <v>0</v>
      </c>
      <c r="AW304" s="211">
        <v>1</v>
      </c>
      <c r="AX304" s="211">
        <v>0</v>
      </c>
      <c r="AY304" s="211">
        <v>0</v>
      </c>
      <c r="AZ304" s="211">
        <v>0</v>
      </c>
      <c r="BA304" s="211">
        <v>0</v>
      </c>
      <c r="BB304" s="211">
        <v>0</v>
      </c>
      <c r="BC304" s="211">
        <v>0</v>
      </c>
      <c r="BD304" s="211">
        <v>0</v>
      </c>
      <c r="BE304" s="211">
        <v>0</v>
      </c>
      <c r="BF304" s="211">
        <v>0</v>
      </c>
      <c r="BG304" s="211">
        <v>0</v>
      </c>
      <c r="BH304" s="211">
        <v>0</v>
      </c>
      <c r="BI304" s="211">
        <v>0</v>
      </c>
      <c r="BJ304" s="211">
        <v>0</v>
      </c>
      <c r="BK304" s="211">
        <v>0</v>
      </c>
      <c r="BL304" s="211">
        <v>0</v>
      </c>
      <c r="BM304" s="211">
        <v>0</v>
      </c>
      <c r="BN304" s="211">
        <v>0</v>
      </c>
      <c r="BO304" s="211">
        <v>0</v>
      </c>
      <c r="BP304" s="211">
        <v>0</v>
      </c>
      <c r="BQ304" s="211">
        <v>0</v>
      </c>
      <c r="BR304" s="211">
        <v>0</v>
      </c>
      <c r="BS304" s="211">
        <v>0</v>
      </c>
      <c r="BT304" s="211">
        <v>0</v>
      </c>
      <c r="BU304" s="211">
        <v>0</v>
      </c>
      <c r="BV304" s="211">
        <v>0</v>
      </c>
      <c r="BW304" s="211">
        <v>0</v>
      </c>
      <c r="BX304" s="211">
        <v>0</v>
      </c>
      <c r="BY304" s="211">
        <v>0</v>
      </c>
      <c r="BZ304" s="211">
        <v>0</v>
      </c>
      <c r="CA304" s="211">
        <v>0</v>
      </c>
      <c r="CB304" s="211">
        <v>0</v>
      </c>
      <c r="CC304" s="211">
        <v>0</v>
      </c>
      <c r="CD304" s="211">
        <v>0</v>
      </c>
      <c r="CE304" s="211">
        <v>0</v>
      </c>
      <c r="CF304" s="211">
        <v>0</v>
      </c>
      <c r="CG304" s="211"/>
      <c r="CH304" s="211"/>
      <c r="CI304" s="211"/>
      <c r="CJ304" s="211"/>
      <c r="CK304" s="211"/>
      <c r="CL304" s="211"/>
      <c r="CM304" s="211"/>
      <c r="CN304" s="211"/>
      <c r="CO304" s="211"/>
      <c r="CP304" s="211"/>
      <c r="CQ304" s="151" t="str">
        <f t="shared" si="17"/>
        <v/>
      </c>
      <c r="CR304" s="147"/>
    </row>
    <row r="305" spans="1:96" x14ac:dyDescent="0.2">
      <c r="A305" s="72"/>
      <c r="B305" s="201">
        <f t="shared" si="19"/>
        <v>296</v>
      </c>
      <c r="C305" s="238" t="s">
        <v>381</v>
      </c>
      <c r="D305" s="212" t="s">
        <v>304</v>
      </c>
      <c r="F305" s="212" t="s">
        <v>2</v>
      </c>
      <c r="G305" s="214"/>
      <c r="H305" s="73"/>
      <c r="I305" s="230">
        <v>1427.4802000000002</v>
      </c>
      <c r="J305" s="215"/>
      <c r="K305" s="215"/>
      <c r="L305" s="215"/>
      <c r="M305" s="215"/>
      <c r="N305" s="215"/>
      <c r="O305" s="215"/>
      <c r="P305" s="73"/>
      <c r="Q305" s="215"/>
      <c r="R305" s="215"/>
      <c r="S305" s="215"/>
      <c r="T305" s="215"/>
      <c r="U305" s="215"/>
      <c r="V305" s="215"/>
      <c r="W305" s="215"/>
      <c r="X305" s="74"/>
      <c r="Y305" s="216">
        <v>0.99823346061122231</v>
      </c>
      <c r="Z305" s="216">
        <v>1.7317788365821113E-3</v>
      </c>
      <c r="AA305" s="216">
        <v>3.4760552195399973E-5</v>
      </c>
      <c r="AB305" s="150" t="str">
        <f t="shared" si="18"/>
        <v/>
      </c>
      <c r="AC305" s="217" t="s">
        <v>7</v>
      </c>
      <c r="AD305" s="217" t="s">
        <v>8</v>
      </c>
      <c r="AE305" s="74"/>
      <c r="AF305" s="219">
        <v>8.0094674973733558E-5</v>
      </c>
      <c r="AG305" s="219">
        <v>0</v>
      </c>
      <c r="AH305" s="74"/>
      <c r="AI305" s="211">
        <v>0</v>
      </c>
      <c r="AJ305" s="211">
        <v>0</v>
      </c>
      <c r="AK305" s="211">
        <v>0</v>
      </c>
      <c r="AL305" s="211">
        <v>1</v>
      </c>
      <c r="AM305" s="211">
        <v>0</v>
      </c>
      <c r="AN305" s="211">
        <v>0</v>
      </c>
      <c r="AO305" s="211">
        <v>0</v>
      </c>
      <c r="AP305" s="211">
        <v>0</v>
      </c>
      <c r="AQ305" s="211">
        <v>0</v>
      </c>
      <c r="AR305" s="47"/>
      <c r="AS305" s="211">
        <v>0</v>
      </c>
      <c r="AT305" s="211">
        <v>0</v>
      </c>
      <c r="AU305" s="211">
        <v>0</v>
      </c>
      <c r="AV305" s="211">
        <v>0</v>
      </c>
      <c r="AW305" s="211">
        <v>1</v>
      </c>
      <c r="AX305" s="211">
        <v>0</v>
      </c>
      <c r="AY305" s="211">
        <v>0</v>
      </c>
      <c r="AZ305" s="211">
        <v>0</v>
      </c>
      <c r="BA305" s="211">
        <v>0</v>
      </c>
      <c r="BB305" s="211">
        <v>0</v>
      </c>
      <c r="BC305" s="211">
        <v>0</v>
      </c>
      <c r="BD305" s="211">
        <v>0</v>
      </c>
      <c r="BE305" s="211">
        <v>0</v>
      </c>
      <c r="BF305" s="211">
        <v>0</v>
      </c>
      <c r="BG305" s="211">
        <v>0</v>
      </c>
      <c r="BH305" s="211">
        <v>0</v>
      </c>
      <c r="BI305" s="211">
        <v>0</v>
      </c>
      <c r="BJ305" s="211">
        <v>0</v>
      </c>
      <c r="BK305" s="211">
        <v>0</v>
      </c>
      <c r="BL305" s="211">
        <v>0</v>
      </c>
      <c r="BM305" s="211">
        <v>0</v>
      </c>
      <c r="BN305" s="211">
        <v>0</v>
      </c>
      <c r="BO305" s="211">
        <v>0</v>
      </c>
      <c r="BP305" s="211">
        <v>0</v>
      </c>
      <c r="BQ305" s="211">
        <v>0</v>
      </c>
      <c r="BR305" s="211">
        <v>0</v>
      </c>
      <c r="BS305" s="211">
        <v>0</v>
      </c>
      <c r="BT305" s="211">
        <v>0</v>
      </c>
      <c r="BU305" s="211">
        <v>0</v>
      </c>
      <c r="BV305" s="211">
        <v>0</v>
      </c>
      <c r="BW305" s="211">
        <v>0</v>
      </c>
      <c r="BX305" s="211">
        <v>0</v>
      </c>
      <c r="BY305" s="211">
        <v>0</v>
      </c>
      <c r="BZ305" s="211">
        <v>0</v>
      </c>
      <c r="CA305" s="211">
        <v>0</v>
      </c>
      <c r="CB305" s="211">
        <v>0</v>
      </c>
      <c r="CC305" s="211">
        <v>0</v>
      </c>
      <c r="CD305" s="211">
        <v>0</v>
      </c>
      <c r="CE305" s="211">
        <v>0</v>
      </c>
      <c r="CF305" s="211">
        <v>0</v>
      </c>
      <c r="CG305" s="211"/>
      <c r="CH305" s="211"/>
      <c r="CI305" s="211"/>
      <c r="CJ305" s="211"/>
      <c r="CK305" s="211"/>
      <c r="CL305" s="211"/>
      <c r="CM305" s="211"/>
      <c r="CN305" s="211"/>
      <c r="CO305" s="211"/>
      <c r="CP305" s="211"/>
      <c r="CQ305" s="151" t="str">
        <f t="shared" si="17"/>
        <v/>
      </c>
      <c r="CR305" s="147"/>
    </row>
    <row r="306" spans="1:96" x14ac:dyDescent="0.2">
      <c r="A306" s="72"/>
      <c r="B306" s="201">
        <f t="shared" si="19"/>
        <v>297</v>
      </c>
      <c r="C306" s="238" t="s">
        <v>381</v>
      </c>
      <c r="D306" s="212" t="s">
        <v>304</v>
      </c>
      <c r="F306" s="212" t="s">
        <v>9</v>
      </c>
      <c r="G306" s="214"/>
      <c r="H306" s="73"/>
      <c r="I306" s="230">
        <v>10706.101259999999</v>
      </c>
      <c r="J306" s="215"/>
      <c r="K306" s="215"/>
      <c r="L306" s="215"/>
      <c r="M306" s="215"/>
      <c r="N306" s="215"/>
      <c r="O306" s="215"/>
      <c r="P306" s="73"/>
      <c r="Q306" s="215"/>
      <c r="R306" s="215"/>
      <c r="S306" s="215"/>
      <c r="T306" s="215"/>
      <c r="U306" s="215"/>
      <c r="V306" s="215"/>
      <c r="W306" s="215"/>
      <c r="X306" s="74"/>
      <c r="Y306" s="216">
        <v>0.99823346710994965</v>
      </c>
      <c r="Z306" s="216">
        <v>1.7317714030289305E-3</v>
      </c>
      <c r="AA306" s="216">
        <v>3.4761487021466864E-5</v>
      </c>
      <c r="AB306" s="150" t="str">
        <f t="shared" si="18"/>
        <v/>
      </c>
      <c r="AC306" s="217" t="s">
        <v>7</v>
      </c>
      <c r="AD306" s="217" t="s">
        <v>8</v>
      </c>
      <c r="AE306" s="74"/>
      <c r="AF306" s="219">
        <v>6.0070159478748048E-4</v>
      </c>
      <c r="AG306" s="219">
        <v>0</v>
      </c>
      <c r="AH306" s="74"/>
      <c r="AI306" s="211">
        <v>1</v>
      </c>
      <c r="AJ306" s="211">
        <v>0</v>
      </c>
      <c r="AK306" s="211">
        <v>0</v>
      </c>
      <c r="AL306" s="211">
        <v>0</v>
      </c>
      <c r="AM306" s="211">
        <v>0</v>
      </c>
      <c r="AN306" s="211">
        <v>0</v>
      </c>
      <c r="AO306" s="211">
        <v>0</v>
      </c>
      <c r="AP306" s="211">
        <v>0</v>
      </c>
      <c r="AQ306" s="211">
        <v>0</v>
      </c>
      <c r="AR306" s="47"/>
      <c r="AS306" s="211">
        <v>0</v>
      </c>
      <c r="AT306" s="211">
        <v>0</v>
      </c>
      <c r="AU306" s="211">
        <v>0</v>
      </c>
      <c r="AV306" s="211">
        <v>0</v>
      </c>
      <c r="AW306" s="211">
        <v>1</v>
      </c>
      <c r="AX306" s="211">
        <v>0</v>
      </c>
      <c r="AY306" s="211">
        <v>0</v>
      </c>
      <c r="AZ306" s="211">
        <v>0</v>
      </c>
      <c r="BA306" s="211">
        <v>0</v>
      </c>
      <c r="BB306" s="211">
        <v>0</v>
      </c>
      <c r="BC306" s="211">
        <v>0</v>
      </c>
      <c r="BD306" s="211">
        <v>0</v>
      </c>
      <c r="BE306" s="211">
        <v>0</v>
      </c>
      <c r="BF306" s="211">
        <v>0</v>
      </c>
      <c r="BG306" s="211">
        <v>0</v>
      </c>
      <c r="BH306" s="211">
        <v>0</v>
      </c>
      <c r="BI306" s="211">
        <v>0</v>
      </c>
      <c r="BJ306" s="211">
        <v>0</v>
      </c>
      <c r="BK306" s="211">
        <v>0</v>
      </c>
      <c r="BL306" s="211">
        <v>0</v>
      </c>
      <c r="BM306" s="211">
        <v>0</v>
      </c>
      <c r="BN306" s="211">
        <v>0</v>
      </c>
      <c r="BO306" s="211">
        <v>0</v>
      </c>
      <c r="BP306" s="211">
        <v>0</v>
      </c>
      <c r="BQ306" s="211">
        <v>0</v>
      </c>
      <c r="BR306" s="211">
        <v>0</v>
      </c>
      <c r="BS306" s="211">
        <v>0</v>
      </c>
      <c r="BT306" s="211">
        <v>0</v>
      </c>
      <c r="BU306" s="211">
        <v>0</v>
      </c>
      <c r="BV306" s="211">
        <v>0</v>
      </c>
      <c r="BW306" s="211">
        <v>0</v>
      </c>
      <c r="BX306" s="211">
        <v>0</v>
      </c>
      <c r="BY306" s="211">
        <v>0</v>
      </c>
      <c r="BZ306" s="211">
        <v>0</v>
      </c>
      <c r="CA306" s="211">
        <v>0</v>
      </c>
      <c r="CB306" s="211">
        <v>0</v>
      </c>
      <c r="CC306" s="211">
        <v>0</v>
      </c>
      <c r="CD306" s="211">
        <v>0</v>
      </c>
      <c r="CE306" s="211">
        <v>0</v>
      </c>
      <c r="CF306" s="211">
        <v>0</v>
      </c>
      <c r="CG306" s="211"/>
      <c r="CH306" s="211"/>
      <c r="CI306" s="211"/>
      <c r="CJ306" s="211"/>
      <c r="CK306" s="211"/>
      <c r="CL306" s="211"/>
      <c r="CM306" s="211"/>
      <c r="CN306" s="211"/>
      <c r="CO306" s="211"/>
      <c r="CP306" s="211"/>
      <c r="CQ306" s="151" t="str">
        <f t="shared" si="17"/>
        <v/>
      </c>
      <c r="CR306" s="147"/>
    </row>
    <row r="307" spans="1:96" x14ac:dyDescent="0.2">
      <c r="A307" s="72"/>
      <c r="B307" s="201">
        <f t="shared" si="19"/>
        <v>298</v>
      </c>
      <c r="C307" s="238" t="s">
        <v>469</v>
      </c>
      <c r="D307" s="212" t="s">
        <v>468</v>
      </c>
      <c r="F307" s="212" t="s">
        <v>800</v>
      </c>
      <c r="G307" s="214"/>
      <c r="H307" s="73"/>
      <c r="I307" s="230">
        <v>58.582599999999999</v>
      </c>
      <c r="J307" s="215"/>
      <c r="K307" s="215"/>
      <c r="L307" s="215"/>
      <c r="M307" s="215"/>
      <c r="N307" s="215"/>
      <c r="O307" s="215"/>
      <c r="P307" s="73"/>
      <c r="Q307" s="215"/>
      <c r="R307" s="215"/>
      <c r="S307" s="215"/>
      <c r="T307" s="215"/>
      <c r="U307" s="215"/>
      <c r="V307" s="215"/>
      <c r="W307" s="215"/>
      <c r="X307" s="74"/>
      <c r="Y307" s="216">
        <v>0.91314349311911724</v>
      </c>
      <c r="Z307" s="216">
        <v>8.6856506880882714E-2</v>
      </c>
      <c r="AA307" s="216">
        <v>0</v>
      </c>
      <c r="AB307" s="150" t="str">
        <f t="shared" si="18"/>
        <v/>
      </c>
      <c r="AC307" s="217" t="s">
        <v>7</v>
      </c>
      <c r="AD307" s="217" t="s">
        <v>8</v>
      </c>
      <c r="AE307" s="74"/>
      <c r="AF307" s="219">
        <v>2.4068975261227958E-4</v>
      </c>
      <c r="AG307" s="219">
        <v>0</v>
      </c>
      <c r="AH307" s="74"/>
      <c r="AI307" s="211">
        <v>0</v>
      </c>
      <c r="AJ307" s="211">
        <v>0</v>
      </c>
      <c r="AK307" s="211">
        <v>0</v>
      </c>
      <c r="AL307" s="211">
        <v>0</v>
      </c>
      <c r="AM307" s="211">
        <v>0</v>
      </c>
      <c r="AN307" s="211">
        <v>0</v>
      </c>
      <c r="AO307" s="211">
        <v>0</v>
      </c>
      <c r="AP307" s="211">
        <v>0</v>
      </c>
      <c r="AQ307" s="211">
        <v>1</v>
      </c>
      <c r="AR307" s="47"/>
      <c r="AS307" s="211">
        <v>0</v>
      </c>
      <c r="AT307" s="211">
        <v>0</v>
      </c>
      <c r="AU307" s="211">
        <v>0</v>
      </c>
      <c r="AV307" s="211">
        <v>0</v>
      </c>
      <c r="AW307" s="211">
        <v>1</v>
      </c>
      <c r="AX307" s="211">
        <v>0</v>
      </c>
      <c r="AY307" s="211">
        <v>0</v>
      </c>
      <c r="AZ307" s="211">
        <v>0</v>
      </c>
      <c r="BA307" s="211">
        <v>0</v>
      </c>
      <c r="BB307" s="211">
        <v>0</v>
      </c>
      <c r="BC307" s="211">
        <v>0</v>
      </c>
      <c r="BD307" s="211">
        <v>0</v>
      </c>
      <c r="BE307" s="211">
        <v>0</v>
      </c>
      <c r="BF307" s="211">
        <v>0</v>
      </c>
      <c r="BG307" s="211">
        <v>0</v>
      </c>
      <c r="BH307" s="211">
        <v>0</v>
      </c>
      <c r="BI307" s="211">
        <v>0</v>
      </c>
      <c r="BJ307" s="211">
        <v>0</v>
      </c>
      <c r="BK307" s="211">
        <v>0</v>
      </c>
      <c r="BL307" s="211">
        <v>0</v>
      </c>
      <c r="BM307" s="211">
        <v>0</v>
      </c>
      <c r="BN307" s="211">
        <v>0</v>
      </c>
      <c r="BO307" s="211">
        <v>0</v>
      </c>
      <c r="BP307" s="211">
        <v>0</v>
      </c>
      <c r="BQ307" s="211">
        <v>0</v>
      </c>
      <c r="BR307" s="211">
        <v>0</v>
      </c>
      <c r="BS307" s="211">
        <v>0</v>
      </c>
      <c r="BT307" s="211">
        <v>0</v>
      </c>
      <c r="BU307" s="211">
        <v>0</v>
      </c>
      <c r="BV307" s="211">
        <v>0</v>
      </c>
      <c r="BW307" s="211">
        <v>0</v>
      </c>
      <c r="BX307" s="211">
        <v>0</v>
      </c>
      <c r="BY307" s="211">
        <v>0</v>
      </c>
      <c r="BZ307" s="211">
        <v>0</v>
      </c>
      <c r="CA307" s="211">
        <v>0</v>
      </c>
      <c r="CB307" s="211">
        <v>0</v>
      </c>
      <c r="CC307" s="211">
        <v>0</v>
      </c>
      <c r="CD307" s="211">
        <v>0</v>
      </c>
      <c r="CE307" s="211">
        <v>0</v>
      </c>
      <c r="CF307" s="211">
        <v>0</v>
      </c>
      <c r="CG307" s="211"/>
      <c r="CH307" s="211"/>
      <c r="CI307" s="211"/>
      <c r="CJ307" s="211"/>
      <c r="CK307" s="211"/>
      <c r="CL307" s="211"/>
      <c r="CM307" s="211"/>
      <c r="CN307" s="211"/>
      <c r="CO307" s="211"/>
      <c r="CP307" s="211"/>
      <c r="CQ307" s="151" t="str">
        <f t="shared" si="17"/>
        <v/>
      </c>
      <c r="CR307" s="147"/>
    </row>
    <row r="308" spans="1:96" x14ac:dyDescent="0.2">
      <c r="A308" s="72"/>
      <c r="B308" s="201">
        <f t="shared" si="19"/>
        <v>299</v>
      </c>
      <c r="C308" s="238" t="s">
        <v>469</v>
      </c>
      <c r="D308" s="212" t="s">
        <v>468</v>
      </c>
      <c r="F308" s="212" t="s">
        <v>800</v>
      </c>
      <c r="G308" s="214"/>
      <c r="H308" s="73"/>
      <c r="I308" s="230">
        <v>66.951499999999996</v>
      </c>
      <c r="J308" s="215"/>
      <c r="K308" s="215"/>
      <c r="L308" s="215"/>
      <c r="M308" s="215"/>
      <c r="N308" s="215"/>
      <c r="O308" s="215"/>
      <c r="P308" s="73"/>
      <c r="Q308" s="215"/>
      <c r="R308" s="215"/>
      <c r="S308" s="215"/>
      <c r="T308" s="215"/>
      <c r="U308" s="215"/>
      <c r="V308" s="215"/>
      <c r="W308" s="215"/>
      <c r="X308" s="74"/>
      <c r="Y308" s="216">
        <v>0.91314339484552254</v>
      </c>
      <c r="Z308" s="216">
        <v>8.6856605154477504E-2</v>
      </c>
      <c r="AA308" s="216">
        <v>0</v>
      </c>
      <c r="AB308" s="150" t="str">
        <f t="shared" si="18"/>
        <v/>
      </c>
      <c r="AC308" s="217" t="s">
        <v>7</v>
      </c>
      <c r="AD308" s="217" t="s">
        <v>8</v>
      </c>
      <c r="AE308" s="74"/>
      <c r="AF308" s="219">
        <v>2.7507357005985677E-4</v>
      </c>
      <c r="AG308" s="219">
        <v>0</v>
      </c>
      <c r="AH308" s="74"/>
      <c r="AI308" s="211">
        <v>0</v>
      </c>
      <c r="AJ308" s="211">
        <v>0</v>
      </c>
      <c r="AK308" s="211">
        <v>0</v>
      </c>
      <c r="AL308" s="211">
        <v>0</v>
      </c>
      <c r="AM308" s="211">
        <v>0</v>
      </c>
      <c r="AN308" s="211">
        <v>0</v>
      </c>
      <c r="AO308" s="211">
        <v>0</v>
      </c>
      <c r="AP308" s="211">
        <v>0</v>
      </c>
      <c r="AQ308" s="211">
        <v>1</v>
      </c>
      <c r="AR308" s="47"/>
      <c r="AS308" s="211">
        <v>0</v>
      </c>
      <c r="AT308" s="211">
        <v>0</v>
      </c>
      <c r="AU308" s="211">
        <v>0</v>
      </c>
      <c r="AV308" s="211">
        <v>0</v>
      </c>
      <c r="AW308" s="211">
        <v>1</v>
      </c>
      <c r="AX308" s="211">
        <v>0</v>
      </c>
      <c r="AY308" s="211">
        <v>0</v>
      </c>
      <c r="AZ308" s="211">
        <v>0</v>
      </c>
      <c r="BA308" s="211">
        <v>0</v>
      </c>
      <c r="BB308" s="211">
        <v>0</v>
      </c>
      <c r="BC308" s="211">
        <v>0</v>
      </c>
      <c r="BD308" s="211">
        <v>0</v>
      </c>
      <c r="BE308" s="211">
        <v>0</v>
      </c>
      <c r="BF308" s="211">
        <v>0</v>
      </c>
      <c r="BG308" s="211">
        <v>0</v>
      </c>
      <c r="BH308" s="211">
        <v>0</v>
      </c>
      <c r="BI308" s="211">
        <v>0</v>
      </c>
      <c r="BJ308" s="211">
        <v>0</v>
      </c>
      <c r="BK308" s="211">
        <v>0</v>
      </c>
      <c r="BL308" s="211">
        <v>0</v>
      </c>
      <c r="BM308" s="211">
        <v>0</v>
      </c>
      <c r="BN308" s="211">
        <v>0</v>
      </c>
      <c r="BO308" s="211">
        <v>0</v>
      </c>
      <c r="BP308" s="211">
        <v>0</v>
      </c>
      <c r="BQ308" s="211">
        <v>0</v>
      </c>
      <c r="BR308" s="211">
        <v>0</v>
      </c>
      <c r="BS308" s="211">
        <v>0</v>
      </c>
      <c r="BT308" s="211">
        <v>0</v>
      </c>
      <c r="BU308" s="211">
        <v>0</v>
      </c>
      <c r="BV308" s="211">
        <v>0</v>
      </c>
      <c r="BW308" s="211">
        <v>0</v>
      </c>
      <c r="BX308" s="211">
        <v>0</v>
      </c>
      <c r="BY308" s="211">
        <v>0</v>
      </c>
      <c r="BZ308" s="211">
        <v>0</v>
      </c>
      <c r="CA308" s="211">
        <v>0</v>
      </c>
      <c r="CB308" s="211">
        <v>0</v>
      </c>
      <c r="CC308" s="211">
        <v>0</v>
      </c>
      <c r="CD308" s="211">
        <v>0</v>
      </c>
      <c r="CE308" s="211">
        <v>0</v>
      </c>
      <c r="CF308" s="211">
        <v>0</v>
      </c>
      <c r="CG308" s="211"/>
      <c r="CH308" s="211"/>
      <c r="CI308" s="211"/>
      <c r="CJ308" s="211"/>
      <c r="CK308" s="211"/>
      <c r="CL308" s="211"/>
      <c r="CM308" s="211"/>
      <c r="CN308" s="211"/>
      <c r="CO308" s="211"/>
      <c r="CP308" s="211"/>
      <c r="CQ308" s="151" t="str">
        <f t="shared" si="17"/>
        <v/>
      </c>
      <c r="CR308" s="147"/>
    </row>
    <row r="309" spans="1:96" x14ac:dyDescent="0.2">
      <c r="A309" s="72"/>
      <c r="B309" s="201">
        <f t="shared" si="19"/>
        <v>300</v>
      </c>
      <c r="C309" s="238" t="s">
        <v>469</v>
      </c>
      <c r="D309" s="212" t="s">
        <v>468</v>
      </c>
      <c r="F309" s="212" t="s">
        <v>800</v>
      </c>
      <c r="G309" s="214"/>
      <c r="H309" s="73"/>
      <c r="I309" s="230">
        <v>83.689379999999986</v>
      </c>
      <c r="J309" s="215"/>
      <c r="K309" s="215"/>
      <c r="L309" s="215"/>
      <c r="M309" s="215"/>
      <c r="N309" s="215"/>
      <c r="O309" s="215"/>
      <c r="P309" s="73"/>
      <c r="Q309" s="215"/>
      <c r="R309" s="215"/>
      <c r="S309" s="215"/>
      <c r="T309" s="215"/>
      <c r="U309" s="215"/>
      <c r="V309" s="215"/>
      <c r="W309" s="215"/>
      <c r="X309" s="74"/>
      <c r="Y309" s="216">
        <v>0.91314334029001054</v>
      </c>
      <c r="Z309" s="216">
        <v>8.6856659709989487E-2</v>
      </c>
      <c r="AA309" s="216">
        <v>0</v>
      </c>
      <c r="AB309" s="150" t="str">
        <f t="shared" si="18"/>
        <v/>
      </c>
      <c r="AC309" s="217" t="s">
        <v>7</v>
      </c>
      <c r="AD309" s="217" t="s">
        <v>8</v>
      </c>
      <c r="AE309" s="74"/>
      <c r="AF309" s="219">
        <v>3.4384120495501119E-4</v>
      </c>
      <c r="AG309" s="219">
        <v>0</v>
      </c>
      <c r="AH309" s="74"/>
      <c r="AI309" s="211">
        <v>0</v>
      </c>
      <c r="AJ309" s="211">
        <v>0</v>
      </c>
      <c r="AK309" s="211">
        <v>0</v>
      </c>
      <c r="AL309" s="211">
        <v>0</v>
      </c>
      <c r="AM309" s="211">
        <v>0</v>
      </c>
      <c r="AN309" s="211">
        <v>0</v>
      </c>
      <c r="AO309" s="211">
        <v>0</v>
      </c>
      <c r="AP309" s="211">
        <v>0</v>
      </c>
      <c r="AQ309" s="211">
        <v>1</v>
      </c>
      <c r="AR309" s="47"/>
      <c r="AS309" s="211">
        <v>0</v>
      </c>
      <c r="AT309" s="211">
        <v>0</v>
      </c>
      <c r="AU309" s="211">
        <v>0</v>
      </c>
      <c r="AV309" s="211">
        <v>0</v>
      </c>
      <c r="AW309" s="211">
        <v>1</v>
      </c>
      <c r="AX309" s="211">
        <v>0</v>
      </c>
      <c r="AY309" s="211">
        <v>0</v>
      </c>
      <c r="AZ309" s="211">
        <v>0</v>
      </c>
      <c r="BA309" s="211">
        <v>0</v>
      </c>
      <c r="BB309" s="211">
        <v>0</v>
      </c>
      <c r="BC309" s="211">
        <v>0</v>
      </c>
      <c r="BD309" s="211">
        <v>0</v>
      </c>
      <c r="BE309" s="211">
        <v>0</v>
      </c>
      <c r="BF309" s="211">
        <v>0</v>
      </c>
      <c r="BG309" s="211">
        <v>0</v>
      </c>
      <c r="BH309" s="211">
        <v>0</v>
      </c>
      <c r="BI309" s="211">
        <v>0</v>
      </c>
      <c r="BJ309" s="211">
        <v>0</v>
      </c>
      <c r="BK309" s="211">
        <v>0</v>
      </c>
      <c r="BL309" s="211">
        <v>0</v>
      </c>
      <c r="BM309" s="211">
        <v>0</v>
      </c>
      <c r="BN309" s="211">
        <v>0</v>
      </c>
      <c r="BO309" s="211">
        <v>0</v>
      </c>
      <c r="BP309" s="211">
        <v>0</v>
      </c>
      <c r="BQ309" s="211">
        <v>0</v>
      </c>
      <c r="BR309" s="211">
        <v>0</v>
      </c>
      <c r="BS309" s="211">
        <v>0</v>
      </c>
      <c r="BT309" s="211">
        <v>0</v>
      </c>
      <c r="BU309" s="211">
        <v>0</v>
      </c>
      <c r="BV309" s="211">
        <v>0</v>
      </c>
      <c r="BW309" s="211">
        <v>0</v>
      </c>
      <c r="BX309" s="211">
        <v>0</v>
      </c>
      <c r="BY309" s="211">
        <v>0</v>
      </c>
      <c r="BZ309" s="211">
        <v>0</v>
      </c>
      <c r="CA309" s="211">
        <v>0</v>
      </c>
      <c r="CB309" s="211">
        <v>0</v>
      </c>
      <c r="CC309" s="211">
        <v>0</v>
      </c>
      <c r="CD309" s="211">
        <v>0</v>
      </c>
      <c r="CE309" s="211">
        <v>0</v>
      </c>
      <c r="CF309" s="211">
        <v>0</v>
      </c>
      <c r="CG309" s="211"/>
      <c r="CH309" s="211"/>
      <c r="CI309" s="211"/>
      <c r="CJ309" s="211"/>
      <c r="CK309" s="211"/>
      <c r="CL309" s="211"/>
      <c r="CM309" s="211"/>
      <c r="CN309" s="211"/>
      <c r="CO309" s="211"/>
      <c r="CP309" s="211"/>
      <c r="CQ309" s="151" t="str">
        <f t="shared" si="17"/>
        <v/>
      </c>
      <c r="CR309" s="147"/>
    </row>
    <row r="310" spans="1:96" x14ac:dyDescent="0.2">
      <c r="A310" s="72"/>
      <c r="B310" s="201">
        <f t="shared" si="19"/>
        <v>301</v>
      </c>
      <c r="C310" s="238" t="s">
        <v>469</v>
      </c>
      <c r="D310" s="212" t="s">
        <v>468</v>
      </c>
      <c r="F310" s="212" t="s">
        <v>800</v>
      </c>
      <c r="G310" s="214"/>
      <c r="H310" s="73"/>
      <c r="I310" s="230">
        <v>627.67018000000007</v>
      </c>
      <c r="J310" s="215"/>
      <c r="K310" s="215"/>
      <c r="L310" s="215"/>
      <c r="M310" s="215"/>
      <c r="N310" s="215"/>
      <c r="O310" s="215"/>
      <c r="P310" s="73"/>
      <c r="Q310" s="215"/>
      <c r="R310" s="215"/>
      <c r="S310" s="215"/>
      <c r="T310" s="215"/>
      <c r="U310" s="215"/>
      <c r="V310" s="215"/>
      <c r="W310" s="215"/>
      <c r="X310" s="74"/>
      <c r="Y310" s="216">
        <v>0.91314339642517339</v>
      </c>
      <c r="Z310" s="216">
        <v>8.685660357482651E-2</v>
      </c>
      <c r="AA310" s="216">
        <v>0</v>
      </c>
      <c r="AB310" s="150" t="str">
        <f t="shared" si="18"/>
        <v/>
      </c>
      <c r="AC310" s="217" t="s">
        <v>7</v>
      </c>
      <c r="AD310" s="217" t="s">
        <v>8</v>
      </c>
      <c r="AE310" s="74"/>
      <c r="AF310" s="219">
        <v>2.5788096610847803E-3</v>
      </c>
      <c r="AG310" s="219">
        <v>0</v>
      </c>
      <c r="AH310" s="74"/>
      <c r="AI310" s="211">
        <v>0</v>
      </c>
      <c r="AJ310" s="211">
        <v>0</v>
      </c>
      <c r="AK310" s="211">
        <v>0</v>
      </c>
      <c r="AL310" s="211">
        <v>0</v>
      </c>
      <c r="AM310" s="211">
        <v>0</v>
      </c>
      <c r="AN310" s="211">
        <v>0</v>
      </c>
      <c r="AO310" s="211">
        <v>0</v>
      </c>
      <c r="AP310" s="211">
        <v>0</v>
      </c>
      <c r="AQ310" s="211">
        <v>1</v>
      </c>
      <c r="AR310" s="47"/>
      <c r="AS310" s="211">
        <v>0</v>
      </c>
      <c r="AT310" s="211">
        <v>0</v>
      </c>
      <c r="AU310" s="211">
        <v>0</v>
      </c>
      <c r="AV310" s="211">
        <v>0</v>
      </c>
      <c r="AW310" s="211">
        <v>1</v>
      </c>
      <c r="AX310" s="211">
        <v>0</v>
      </c>
      <c r="AY310" s="211">
        <v>0</v>
      </c>
      <c r="AZ310" s="211">
        <v>0</v>
      </c>
      <c r="BA310" s="211">
        <v>0</v>
      </c>
      <c r="BB310" s="211">
        <v>0</v>
      </c>
      <c r="BC310" s="211">
        <v>0</v>
      </c>
      <c r="BD310" s="211">
        <v>0</v>
      </c>
      <c r="BE310" s="211">
        <v>0</v>
      </c>
      <c r="BF310" s="211">
        <v>0</v>
      </c>
      <c r="BG310" s="211">
        <v>0</v>
      </c>
      <c r="BH310" s="211">
        <v>0</v>
      </c>
      <c r="BI310" s="211">
        <v>0</v>
      </c>
      <c r="BJ310" s="211">
        <v>0</v>
      </c>
      <c r="BK310" s="211">
        <v>0</v>
      </c>
      <c r="BL310" s="211">
        <v>0</v>
      </c>
      <c r="BM310" s="211">
        <v>0</v>
      </c>
      <c r="BN310" s="211">
        <v>0</v>
      </c>
      <c r="BO310" s="211">
        <v>0</v>
      </c>
      <c r="BP310" s="211">
        <v>0</v>
      </c>
      <c r="BQ310" s="211">
        <v>0</v>
      </c>
      <c r="BR310" s="211">
        <v>0</v>
      </c>
      <c r="BS310" s="211">
        <v>0</v>
      </c>
      <c r="BT310" s="211">
        <v>0</v>
      </c>
      <c r="BU310" s="211">
        <v>0</v>
      </c>
      <c r="BV310" s="211">
        <v>0</v>
      </c>
      <c r="BW310" s="211">
        <v>0</v>
      </c>
      <c r="BX310" s="211">
        <v>0</v>
      </c>
      <c r="BY310" s="211">
        <v>0</v>
      </c>
      <c r="BZ310" s="211">
        <v>0</v>
      </c>
      <c r="CA310" s="211">
        <v>0</v>
      </c>
      <c r="CB310" s="211">
        <v>0</v>
      </c>
      <c r="CC310" s="211">
        <v>0</v>
      </c>
      <c r="CD310" s="211">
        <v>0</v>
      </c>
      <c r="CE310" s="211">
        <v>0</v>
      </c>
      <c r="CF310" s="211">
        <v>0</v>
      </c>
      <c r="CG310" s="211"/>
      <c r="CH310" s="211"/>
      <c r="CI310" s="211"/>
      <c r="CJ310" s="211"/>
      <c r="CK310" s="211"/>
      <c r="CL310" s="211"/>
      <c r="CM310" s="211"/>
      <c r="CN310" s="211"/>
      <c r="CO310" s="211"/>
      <c r="CP310" s="211"/>
      <c r="CQ310" s="151" t="str">
        <f t="shared" si="17"/>
        <v/>
      </c>
      <c r="CR310" s="147"/>
    </row>
    <row r="311" spans="1:96" x14ac:dyDescent="0.2">
      <c r="A311" s="72"/>
      <c r="B311" s="201">
        <f t="shared" si="19"/>
        <v>302</v>
      </c>
      <c r="C311" s="238" t="s">
        <v>792</v>
      </c>
      <c r="D311" s="212" t="s">
        <v>791</v>
      </c>
      <c r="F311" s="212" t="s">
        <v>9</v>
      </c>
      <c r="G311" s="214"/>
      <c r="H311" s="73"/>
      <c r="I311" s="230">
        <v>14.529389999999999</v>
      </c>
      <c r="J311" s="215"/>
      <c r="K311" s="215"/>
      <c r="L311" s="215"/>
      <c r="M311" s="215"/>
      <c r="N311" s="215"/>
      <c r="O311" s="215"/>
      <c r="P311" s="73"/>
      <c r="Q311" s="215"/>
      <c r="R311" s="215"/>
      <c r="S311" s="215"/>
      <c r="T311" s="215"/>
      <c r="U311" s="215"/>
      <c r="V311" s="215"/>
      <c r="W311" s="215"/>
      <c r="X311" s="74"/>
      <c r="Y311" s="216">
        <v>0</v>
      </c>
      <c r="Z311" s="216">
        <v>1</v>
      </c>
      <c r="AA311" s="216">
        <v>0</v>
      </c>
      <c r="AB311" s="150" t="str">
        <f t="shared" si="18"/>
        <v/>
      </c>
      <c r="AC311" s="217" t="s">
        <v>7</v>
      </c>
      <c r="AD311" s="217" t="s">
        <v>8</v>
      </c>
      <c r="AE311" s="74"/>
      <c r="AF311" s="219">
        <v>0</v>
      </c>
      <c r="AG311" s="219">
        <v>0</v>
      </c>
      <c r="AH311" s="74"/>
      <c r="AI311" s="211">
        <v>1</v>
      </c>
      <c r="AJ311" s="211">
        <v>0</v>
      </c>
      <c r="AK311" s="211">
        <v>0</v>
      </c>
      <c r="AL311" s="211">
        <v>0</v>
      </c>
      <c r="AM311" s="211">
        <v>0</v>
      </c>
      <c r="AN311" s="211">
        <v>0</v>
      </c>
      <c r="AO311" s="211">
        <v>0</v>
      </c>
      <c r="AP311" s="211">
        <v>0</v>
      </c>
      <c r="AQ311" s="211">
        <v>0</v>
      </c>
      <c r="AR311" s="47"/>
      <c r="AS311" s="211">
        <v>0</v>
      </c>
      <c r="AT311" s="211">
        <v>0</v>
      </c>
      <c r="AU311" s="211">
        <v>0.85500010668032178</v>
      </c>
      <c r="AV311" s="211">
        <v>0</v>
      </c>
      <c r="AW311" s="211">
        <v>0</v>
      </c>
      <c r="AX311" s="211">
        <v>0</v>
      </c>
      <c r="AY311" s="211">
        <v>0</v>
      </c>
      <c r="AZ311" s="211">
        <v>0</v>
      </c>
      <c r="BA311" s="211">
        <v>0</v>
      </c>
      <c r="BB311" s="211">
        <v>0</v>
      </c>
      <c r="BC311" s="211">
        <v>0</v>
      </c>
      <c r="BD311" s="211">
        <v>0</v>
      </c>
      <c r="BE311" s="211">
        <v>0</v>
      </c>
      <c r="BF311" s="211">
        <v>0</v>
      </c>
      <c r="BG311" s="211">
        <v>0</v>
      </c>
      <c r="BH311" s="211">
        <v>0</v>
      </c>
      <c r="BI311" s="211">
        <v>0</v>
      </c>
      <c r="BJ311" s="211">
        <v>0</v>
      </c>
      <c r="BK311" s="211">
        <v>0</v>
      </c>
      <c r="BL311" s="211">
        <v>0</v>
      </c>
      <c r="BM311" s="211">
        <v>0</v>
      </c>
      <c r="BN311" s="211">
        <v>0</v>
      </c>
      <c r="BO311" s="211">
        <v>0</v>
      </c>
      <c r="BP311" s="211">
        <v>0</v>
      </c>
      <c r="BQ311" s="211">
        <v>0</v>
      </c>
      <c r="BR311" s="211">
        <v>0.14499989331967827</v>
      </c>
      <c r="BS311" s="211">
        <v>0</v>
      </c>
      <c r="BT311" s="211">
        <v>0</v>
      </c>
      <c r="BU311" s="211">
        <v>0</v>
      </c>
      <c r="BV311" s="211">
        <v>0</v>
      </c>
      <c r="BW311" s="211">
        <v>0</v>
      </c>
      <c r="BX311" s="211">
        <v>0</v>
      </c>
      <c r="BY311" s="211">
        <v>0</v>
      </c>
      <c r="BZ311" s="211">
        <v>0</v>
      </c>
      <c r="CA311" s="211">
        <v>0</v>
      </c>
      <c r="CB311" s="211">
        <v>0</v>
      </c>
      <c r="CC311" s="211">
        <v>0</v>
      </c>
      <c r="CD311" s="211">
        <v>0</v>
      </c>
      <c r="CE311" s="211">
        <v>0</v>
      </c>
      <c r="CF311" s="211">
        <v>0</v>
      </c>
      <c r="CG311" s="211"/>
      <c r="CH311" s="211"/>
      <c r="CI311" s="211"/>
      <c r="CJ311" s="211"/>
      <c r="CK311" s="211"/>
      <c r="CL311" s="211"/>
      <c r="CM311" s="211"/>
      <c r="CN311" s="211"/>
      <c r="CO311" s="211"/>
      <c r="CP311" s="211"/>
      <c r="CQ311" s="151" t="str">
        <f t="shared" si="17"/>
        <v/>
      </c>
      <c r="CR311" s="147"/>
    </row>
    <row r="312" spans="1:96" x14ac:dyDescent="0.2">
      <c r="A312" s="72"/>
      <c r="B312" s="201">
        <f t="shared" si="19"/>
        <v>303</v>
      </c>
      <c r="C312" s="238" t="s">
        <v>382</v>
      </c>
      <c r="D312" s="212" t="s">
        <v>305</v>
      </c>
      <c r="F312" s="212" t="s">
        <v>470</v>
      </c>
      <c r="G312" s="214"/>
      <c r="H312" s="73"/>
      <c r="I312" s="230">
        <v>332.07961999999998</v>
      </c>
      <c r="J312" s="215"/>
      <c r="K312" s="215"/>
      <c r="L312" s="215"/>
      <c r="M312" s="215"/>
      <c r="N312" s="215"/>
      <c r="O312" s="215"/>
      <c r="P312" s="73"/>
      <c r="Q312" s="215"/>
      <c r="R312" s="215"/>
      <c r="S312" s="215"/>
      <c r="T312" s="215"/>
      <c r="U312" s="215"/>
      <c r="V312" s="215"/>
      <c r="W312" s="215"/>
      <c r="X312" s="74"/>
      <c r="Y312" s="216">
        <v>3.5171143595020972E-2</v>
      </c>
      <c r="Z312" s="216">
        <v>0.96482885640497906</v>
      </c>
      <c r="AA312" s="216">
        <v>0</v>
      </c>
      <c r="AB312" s="150" t="str">
        <f t="shared" si="18"/>
        <v/>
      </c>
      <c r="AC312" s="217" t="s">
        <v>7</v>
      </c>
      <c r="AD312" s="217" t="s">
        <v>8</v>
      </c>
      <c r="AE312" s="74"/>
      <c r="AF312" s="219">
        <v>0</v>
      </c>
      <c r="AG312" s="219">
        <v>0</v>
      </c>
      <c r="AH312" s="74"/>
      <c r="AI312" s="211">
        <v>0</v>
      </c>
      <c r="AJ312" s="211">
        <v>0</v>
      </c>
      <c r="AK312" s="211">
        <v>0</v>
      </c>
      <c r="AL312" s="211">
        <v>0</v>
      </c>
      <c r="AM312" s="211">
        <v>0</v>
      </c>
      <c r="AN312" s="211">
        <v>0</v>
      </c>
      <c r="AO312" s="211">
        <v>0</v>
      </c>
      <c r="AP312" s="211">
        <v>1</v>
      </c>
      <c r="AQ312" s="211">
        <v>0</v>
      </c>
      <c r="AR312" s="47"/>
      <c r="AS312" s="211">
        <v>0</v>
      </c>
      <c r="AT312" s="211">
        <v>0</v>
      </c>
      <c r="AU312" s="211">
        <v>0</v>
      </c>
      <c r="AV312" s="211">
        <v>0</v>
      </c>
      <c r="AW312" s="211">
        <v>0</v>
      </c>
      <c r="AX312" s="211">
        <v>0</v>
      </c>
      <c r="AY312" s="211">
        <v>0</v>
      </c>
      <c r="AZ312" s="211">
        <v>0</v>
      </c>
      <c r="BA312" s="211">
        <v>0</v>
      </c>
      <c r="BB312" s="211">
        <v>0</v>
      </c>
      <c r="BC312" s="211">
        <v>0</v>
      </c>
      <c r="BD312" s="211">
        <v>0</v>
      </c>
      <c r="BE312" s="211">
        <v>0</v>
      </c>
      <c r="BF312" s="211">
        <v>0.85489997850515487</v>
      </c>
      <c r="BG312" s="211">
        <v>0</v>
      </c>
      <c r="BH312" s="211">
        <v>0</v>
      </c>
      <c r="BI312" s="211">
        <v>0</v>
      </c>
      <c r="BJ312" s="211">
        <v>0</v>
      </c>
      <c r="BK312" s="211">
        <v>0</v>
      </c>
      <c r="BL312" s="211">
        <v>0</v>
      </c>
      <c r="BM312" s="211">
        <v>0</v>
      </c>
      <c r="BN312" s="211">
        <v>0</v>
      </c>
      <c r="BO312" s="211">
        <v>0</v>
      </c>
      <c r="BP312" s="211">
        <v>0</v>
      </c>
      <c r="BQ312" s="211">
        <v>0</v>
      </c>
      <c r="BR312" s="211">
        <v>0</v>
      </c>
      <c r="BS312" s="211">
        <v>0</v>
      </c>
      <c r="BT312" s="211">
        <v>0</v>
      </c>
      <c r="BU312" s="211">
        <v>0</v>
      </c>
      <c r="BV312" s="211">
        <v>0</v>
      </c>
      <c r="BW312" s="211">
        <v>0.14510002149484511</v>
      </c>
      <c r="BX312" s="211">
        <v>0</v>
      </c>
      <c r="BY312" s="211">
        <v>0</v>
      </c>
      <c r="BZ312" s="211">
        <v>0</v>
      </c>
      <c r="CA312" s="211">
        <v>0</v>
      </c>
      <c r="CB312" s="211">
        <v>0</v>
      </c>
      <c r="CC312" s="211">
        <v>0</v>
      </c>
      <c r="CD312" s="211">
        <v>0</v>
      </c>
      <c r="CE312" s="211">
        <v>0</v>
      </c>
      <c r="CF312" s="211">
        <v>0</v>
      </c>
      <c r="CG312" s="211"/>
      <c r="CH312" s="211"/>
      <c r="CI312" s="211"/>
      <c r="CJ312" s="211"/>
      <c r="CK312" s="211"/>
      <c r="CL312" s="211"/>
      <c r="CM312" s="211"/>
      <c r="CN312" s="211"/>
      <c r="CO312" s="211"/>
      <c r="CP312" s="211"/>
      <c r="CQ312" s="151" t="str">
        <f t="shared" si="17"/>
        <v/>
      </c>
      <c r="CR312" s="147"/>
    </row>
    <row r="313" spans="1:96" x14ac:dyDescent="0.2">
      <c r="A313" s="72"/>
      <c r="B313" s="201">
        <f t="shared" si="19"/>
        <v>304</v>
      </c>
      <c r="C313" s="238" t="s">
        <v>382</v>
      </c>
      <c r="D313" s="212" t="s">
        <v>305</v>
      </c>
      <c r="F313" s="212" t="s">
        <v>800</v>
      </c>
      <c r="G313" s="214"/>
      <c r="H313" s="73"/>
      <c r="I313" s="230">
        <v>2044.6335600000002</v>
      </c>
      <c r="J313" s="215"/>
      <c r="K313" s="215"/>
      <c r="L313" s="215"/>
      <c r="M313" s="215"/>
      <c r="N313" s="215"/>
      <c r="O313" s="215"/>
      <c r="P313" s="73"/>
      <c r="Q313" s="215"/>
      <c r="R313" s="215"/>
      <c r="S313" s="215"/>
      <c r="T313" s="215"/>
      <c r="U313" s="215"/>
      <c r="V313" s="215"/>
      <c r="W313" s="215"/>
      <c r="X313" s="74"/>
      <c r="Y313" s="216">
        <v>0.9994334632754438</v>
      </c>
      <c r="Z313" s="216">
        <v>5.665269428522928E-4</v>
      </c>
      <c r="AA313" s="216">
        <v>9.7817038758898435E-9</v>
      </c>
      <c r="AB313" s="150" t="str">
        <f t="shared" si="18"/>
        <v/>
      </c>
      <c r="AC313" s="217" t="s">
        <v>7</v>
      </c>
      <c r="AD313" s="217" t="s">
        <v>8</v>
      </c>
      <c r="AE313" s="74"/>
      <c r="AF313" s="219">
        <v>7.8922721803141322E-3</v>
      </c>
      <c r="AG313" s="219">
        <v>0</v>
      </c>
      <c r="AH313" s="74"/>
      <c r="AI313" s="211">
        <v>0</v>
      </c>
      <c r="AJ313" s="211">
        <v>0</v>
      </c>
      <c r="AK313" s="211">
        <v>0</v>
      </c>
      <c r="AL313" s="211">
        <v>0</v>
      </c>
      <c r="AM313" s="211">
        <v>0</v>
      </c>
      <c r="AN313" s="211">
        <v>0</v>
      </c>
      <c r="AO313" s="211">
        <v>0</v>
      </c>
      <c r="AP313" s="211">
        <v>0</v>
      </c>
      <c r="AQ313" s="211">
        <v>1</v>
      </c>
      <c r="AR313" s="47"/>
      <c r="AS313" s="211">
        <v>0</v>
      </c>
      <c r="AT313" s="211">
        <v>0</v>
      </c>
      <c r="AU313" s="211">
        <v>0</v>
      </c>
      <c r="AV313" s="211">
        <v>0</v>
      </c>
      <c r="AW313" s="211">
        <v>0.31410043594456688</v>
      </c>
      <c r="AX313" s="211">
        <v>0</v>
      </c>
      <c r="AY313" s="211">
        <v>0</v>
      </c>
      <c r="AZ313" s="211">
        <v>0</v>
      </c>
      <c r="BA313" s="211">
        <v>0</v>
      </c>
      <c r="BB313" s="211">
        <v>0.20940021327158265</v>
      </c>
      <c r="BC313" s="211">
        <v>0</v>
      </c>
      <c r="BD313" s="211">
        <v>7.1448703637770436E-2</v>
      </c>
      <c r="BE313" s="211">
        <v>0.28084891349649443</v>
      </c>
      <c r="BF313" s="211">
        <v>0</v>
      </c>
      <c r="BG313" s="211">
        <v>0</v>
      </c>
      <c r="BH313" s="211">
        <v>0</v>
      </c>
      <c r="BI313" s="211">
        <v>0</v>
      </c>
      <c r="BJ313" s="211">
        <v>0</v>
      </c>
      <c r="BK313" s="211">
        <v>0</v>
      </c>
      <c r="BL313" s="211">
        <v>0</v>
      </c>
      <c r="BM313" s="211">
        <v>6.2100866824792829E-2</v>
      </c>
      <c r="BN313" s="211">
        <v>0</v>
      </c>
      <c r="BO313" s="211">
        <v>0</v>
      </c>
      <c r="BP313" s="211">
        <v>0</v>
      </c>
      <c r="BQ313" s="211">
        <v>0</v>
      </c>
      <c r="BR313" s="211">
        <v>0</v>
      </c>
      <c r="BS313" s="211">
        <v>0</v>
      </c>
      <c r="BT313" s="211">
        <v>0</v>
      </c>
      <c r="BU313" s="211">
        <v>0</v>
      </c>
      <c r="BV313" s="211">
        <v>0</v>
      </c>
      <c r="BW313" s="211">
        <v>0</v>
      </c>
      <c r="BX313" s="211">
        <v>0</v>
      </c>
      <c r="BY313" s="211">
        <v>0</v>
      </c>
      <c r="BZ313" s="211">
        <v>0</v>
      </c>
      <c r="CA313" s="211">
        <v>6.2100866824792829E-2</v>
      </c>
      <c r="CB313" s="211">
        <v>0</v>
      </c>
      <c r="CC313" s="211">
        <v>0</v>
      </c>
      <c r="CD313" s="211">
        <v>0</v>
      </c>
      <c r="CE313" s="211">
        <v>0</v>
      </c>
      <c r="CF313" s="211">
        <v>0</v>
      </c>
      <c r="CG313" s="211"/>
      <c r="CH313" s="211"/>
      <c r="CI313" s="211"/>
      <c r="CJ313" s="211"/>
      <c r="CK313" s="211"/>
      <c r="CL313" s="211"/>
      <c r="CM313" s="211"/>
      <c r="CN313" s="211"/>
      <c r="CO313" s="211"/>
      <c r="CP313" s="211"/>
      <c r="CQ313" s="151" t="str">
        <f t="shared" si="17"/>
        <v/>
      </c>
      <c r="CR313" s="147"/>
    </row>
    <row r="314" spans="1:96" x14ac:dyDescent="0.2">
      <c r="A314" s="72"/>
      <c r="B314" s="201">
        <f t="shared" si="19"/>
        <v>305</v>
      </c>
      <c r="C314" s="238" t="s">
        <v>340</v>
      </c>
      <c r="D314" s="212" t="s">
        <v>306</v>
      </c>
      <c r="F314" s="212" t="s">
        <v>10</v>
      </c>
      <c r="G314" s="214"/>
      <c r="H314" s="73"/>
      <c r="I314" s="230">
        <v>15295.67992</v>
      </c>
      <c r="J314" s="215"/>
      <c r="K314" s="215"/>
      <c r="L314" s="215"/>
      <c r="M314" s="215"/>
      <c r="N314" s="215"/>
      <c r="O314" s="215"/>
      <c r="P314" s="73"/>
      <c r="Q314" s="215"/>
      <c r="R314" s="215"/>
      <c r="S314" s="215"/>
      <c r="T314" s="215"/>
      <c r="U314" s="215"/>
      <c r="V314" s="215"/>
      <c r="W314" s="215"/>
      <c r="X314" s="74"/>
      <c r="Y314" s="216">
        <v>0</v>
      </c>
      <c r="Z314" s="216">
        <v>0</v>
      </c>
      <c r="AA314" s="216">
        <v>1</v>
      </c>
      <c r="AB314" s="150" t="str">
        <f t="shared" si="18"/>
        <v/>
      </c>
      <c r="AC314" s="217" t="s">
        <v>7</v>
      </c>
      <c r="AD314" s="217" t="s">
        <v>8</v>
      </c>
      <c r="AE314" s="74"/>
      <c r="AF314" s="219">
        <v>0</v>
      </c>
      <c r="AG314" s="219">
        <v>0</v>
      </c>
      <c r="AH314" s="74"/>
      <c r="AI314" s="211">
        <v>0</v>
      </c>
      <c r="AJ314" s="211">
        <v>0</v>
      </c>
      <c r="AK314" s="211">
        <v>1</v>
      </c>
      <c r="AL314" s="211">
        <v>0</v>
      </c>
      <c r="AM314" s="211">
        <v>0</v>
      </c>
      <c r="AN314" s="211">
        <v>0</v>
      </c>
      <c r="AO314" s="211">
        <v>0</v>
      </c>
      <c r="AP314" s="211">
        <v>0</v>
      </c>
      <c r="AQ314" s="211">
        <v>0</v>
      </c>
      <c r="AR314" s="47"/>
      <c r="AS314" s="211">
        <v>0</v>
      </c>
      <c r="AT314" s="211">
        <v>0</v>
      </c>
      <c r="AU314" s="211">
        <v>0</v>
      </c>
      <c r="AV314" s="211">
        <v>0</v>
      </c>
      <c r="AW314" s="211">
        <v>0</v>
      </c>
      <c r="AX314" s="211">
        <v>0</v>
      </c>
      <c r="AY314" s="211">
        <v>0</v>
      </c>
      <c r="AZ314" s="211">
        <v>0</v>
      </c>
      <c r="BA314" s="211">
        <v>0</v>
      </c>
      <c r="BB314" s="211">
        <v>0</v>
      </c>
      <c r="BC314" s="211">
        <v>0</v>
      </c>
      <c r="BD314" s="211">
        <v>0</v>
      </c>
      <c r="BE314" s="211">
        <v>0</v>
      </c>
      <c r="BF314" s="211">
        <v>0</v>
      </c>
      <c r="BG314" s="211">
        <v>0</v>
      </c>
      <c r="BH314" s="211">
        <v>0</v>
      </c>
      <c r="BI314" s="211">
        <v>0</v>
      </c>
      <c r="BJ314" s="211">
        <v>0</v>
      </c>
      <c r="BK314" s="211">
        <v>0</v>
      </c>
      <c r="BL314" s="211">
        <v>0</v>
      </c>
      <c r="BM314" s="211">
        <v>0</v>
      </c>
      <c r="BN314" s="211">
        <v>0</v>
      </c>
      <c r="BO314" s="211">
        <v>0</v>
      </c>
      <c r="BP314" s="211">
        <v>0</v>
      </c>
      <c r="BQ314" s="211">
        <v>0</v>
      </c>
      <c r="BR314" s="211">
        <v>0</v>
      </c>
      <c r="BS314" s="211">
        <v>0</v>
      </c>
      <c r="BT314" s="211">
        <v>0</v>
      </c>
      <c r="BU314" s="211">
        <v>0</v>
      </c>
      <c r="BV314" s="211">
        <v>0</v>
      </c>
      <c r="BW314" s="211">
        <v>0</v>
      </c>
      <c r="BX314" s="211">
        <v>0</v>
      </c>
      <c r="BY314" s="211">
        <v>0</v>
      </c>
      <c r="BZ314" s="211">
        <v>0</v>
      </c>
      <c r="CA314" s="211">
        <v>0</v>
      </c>
      <c r="CB314" s="211">
        <v>0</v>
      </c>
      <c r="CC314" s="211">
        <v>0</v>
      </c>
      <c r="CD314" s="211">
        <v>0</v>
      </c>
      <c r="CE314" s="211">
        <v>1</v>
      </c>
      <c r="CF314" s="211">
        <v>0</v>
      </c>
      <c r="CG314" s="211"/>
      <c r="CH314" s="211"/>
      <c r="CI314" s="211"/>
      <c r="CJ314" s="211"/>
      <c r="CK314" s="211"/>
      <c r="CL314" s="211"/>
      <c r="CM314" s="211"/>
      <c r="CN314" s="211"/>
      <c r="CO314" s="211"/>
      <c r="CP314" s="211"/>
      <c r="CQ314" s="151" t="str">
        <f t="shared" si="17"/>
        <v/>
      </c>
      <c r="CR314" s="147"/>
    </row>
    <row r="315" spans="1:96" x14ac:dyDescent="0.2">
      <c r="A315" s="72"/>
      <c r="B315" s="201">
        <f t="shared" si="19"/>
        <v>306</v>
      </c>
      <c r="C315" s="238" t="s">
        <v>340</v>
      </c>
      <c r="D315" s="212" t="s">
        <v>306</v>
      </c>
      <c r="F315" s="212" t="s">
        <v>9</v>
      </c>
      <c r="G315" s="214"/>
      <c r="H315" s="73"/>
      <c r="I315" s="230">
        <v>15295.67992</v>
      </c>
      <c r="J315" s="215"/>
      <c r="K315" s="215"/>
      <c r="L315" s="215"/>
      <c r="M315" s="215"/>
      <c r="N315" s="215"/>
      <c r="O315" s="215"/>
      <c r="P315" s="73"/>
      <c r="Q315" s="215"/>
      <c r="R315" s="215"/>
      <c r="S315" s="215"/>
      <c r="T315" s="215"/>
      <c r="U315" s="215"/>
      <c r="V315" s="215"/>
      <c r="W315" s="215"/>
      <c r="X315" s="74"/>
      <c r="Y315" s="216">
        <v>0</v>
      </c>
      <c r="Z315" s="216">
        <v>0</v>
      </c>
      <c r="AA315" s="216">
        <v>1</v>
      </c>
      <c r="AB315" s="150" t="str">
        <f t="shared" si="18"/>
        <v/>
      </c>
      <c r="AC315" s="217" t="s">
        <v>7</v>
      </c>
      <c r="AD315" s="217" t="s">
        <v>8</v>
      </c>
      <c r="AE315" s="74"/>
      <c r="AF315" s="219">
        <v>0</v>
      </c>
      <c r="AG315" s="219">
        <v>0</v>
      </c>
      <c r="AH315" s="74"/>
      <c r="AI315" s="211">
        <v>1</v>
      </c>
      <c r="AJ315" s="211">
        <v>0</v>
      </c>
      <c r="AK315" s="211">
        <v>0</v>
      </c>
      <c r="AL315" s="211">
        <v>0</v>
      </c>
      <c r="AM315" s="211">
        <v>0</v>
      </c>
      <c r="AN315" s="211">
        <v>0</v>
      </c>
      <c r="AO315" s="211">
        <v>0</v>
      </c>
      <c r="AP315" s="211">
        <v>0</v>
      </c>
      <c r="AQ315" s="211">
        <v>0</v>
      </c>
      <c r="AR315" s="47"/>
      <c r="AS315" s="211">
        <v>0</v>
      </c>
      <c r="AT315" s="211">
        <v>0</v>
      </c>
      <c r="AU315" s="211">
        <v>0</v>
      </c>
      <c r="AV315" s="211">
        <v>0</v>
      </c>
      <c r="AW315" s="211">
        <v>0</v>
      </c>
      <c r="AX315" s="211">
        <v>0</v>
      </c>
      <c r="AY315" s="211">
        <v>0</v>
      </c>
      <c r="AZ315" s="211">
        <v>0</v>
      </c>
      <c r="BA315" s="211">
        <v>0</v>
      </c>
      <c r="BB315" s="211">
        <v>0</v>
      </c>
      <c r="BC315" s="211">
        <v>0</v>
      </c>
      <c r="BD315" s="211">
        <v>0</v>
      </c>
      <c r="BE315" s="211">
        <v>0</v>
      </c>
      <c r="BF315" s="211">
        <v>0</v>
      </c>
      <c r="BG315" s="211">
        <v>0</v>
      </c>
      <c r="BH315" s="211">
        <v>0</v>
      </c>
      <c r="BI315" s="211">
        <v>0</v>
      </c>
      <c r="BJ315" s="211">
        <v>0</v>
      </c>
      <c r="BK315" s="211">
        <v>0</v>
      </c>
      <c r="BL315" s="211">
        <v>0</v>
      </c>
      <c r="BM315" s="211">
        <v>0</v>
      </c>
      <c r="BN315" s="211">
        <v>0</v>
      </c>
      <c r="BO315" s="211">
        <v>0</v>
      </c>
      <c r="BP315" s="211">
        <v>0</v>
      </c>
      <c r="BQ315" s="211">
        <v>0</v>
      </c>
      <c r="BR315" s="211">
        <v>0</v>
      </c>
      <c r="BS315" s="211">
        <v>0</v>
      </c>
      <c r="BT315" s="211">
        <v>0</v>
      </c>
      <c r="BU315" s="211">
        <v>0</v>
      </c>
      <c r="BV315" s="211">
        <v>0</v>
      </c>
      <c r="BW315" s="211">
        <v>0</v>
      </c>
      <c r="BX315" s="211">
        <v>0</v>
      </c>
      <c r="BY315" s="211">
        <v>0</v>
      </c>
      <c r="BZ315" s="211">
        <v>0</v>
      </c>
      <c r="CA315" s="211">
        <v>0</v>
      </c>
      <c r="CB315" s="211">
        <v>0</v>
      </c>
      <c r="CC315" s="211">
        <v>0</v>
      </c>
      <c r="CD315" s="211">
        <v>0</v>
      </c>
      <c r="CE315" s="211">
        <v>1</v>
      </c>
      <c r="CF315" s="211">
        <v>0</v>
      </c>
      <c r="CG315" s="211"/>
      <c r="CH315" s="211"/>
      <c r="CI315" s="211"/>
      <c r="CJ315" s="211"/>
      <c r="CK315" s="211"/>
      <c r="CL315" s="211"/>
      <c r="CM315" s="211"/>
      <c r="CN315" s="211"/>
      <c r="CO315" s="211"/>
      <c r="CP315" s="211"/>
      <c r="CQ315" s="151" t="str">
        <f t="shared" si="17"/>
        <v/>
      </c>
      <c r="CR315" s="147"/>
    </row>
    <row r="316" spans="1:96" x14ac:dyDescent="0.2">
      <c r="A316" s="72"/>
      <c r="B316" s="201">
        <f t="shared" si="19"/>
        <v>307</v>
      </c>
      <c r="C316" s="238" t="s">
        <v>383</v>
      </c>
      <c r="D316" s="212" t="s">
        <v>307</v>
      </c>
      <c r="F316" s="212" t="s">
        <v>800</v>
      </c>
      <c r="G316" s="214"/>
      <c r="H316" s="73"/>
      <c r="I316" s="230">
        <v>4426.5554099999999</v>
      </c>
      <c r="J316" s="215"/>
      <c r="K316" s="215"/>
      <c r="L316" s="215"/>
      <c r="M316" s="215"/>
      <c r="N316" s="215"/>
      <c r="O316" s="215"/>
      <c r="P316" s="73"/>
      <c r="Q316" s="215"/>
      <c r="R316" s="215"/>
      <c r="S316" s="215"/>
      <c r="T316" s="215"/>
      <c r="U316" s="215"/>
      <c r="V316" s="215"/>
      <c r="W316" s="215"/>
      <c r="X316" s="74"/>
      <c r="Y316" s="216">
        <v>0.82498880320126833</v>
      </c>
      <c r="Z316" s="216">
        <v>9.9147558168711597E-2</v>
      </c>
      <c r="AA316" s="216">
        <v>7.5863638630020006E-2</v>
      </c>
      <c r="AB316" s="150" t="str">
        <f t="shared" si="18"/>
        <v/>
      </c>
      <c r="AC316" s="217" t="s">
        <v>7</v>
      </c>
      <c r="AD316" s="217" t="s">
        <v>8</v>
      </c>
      <c r="AE316" s="74"/>
      <c r="AF316" s="219">
        <v>1.692038518189394E-2</v>
      </c>
      <c r="AG316" s="219">
        <v>0</v>
      </c>
      <c r="AH316" s="74"/>
      <c r="AI316" s="211">
        <v>0</v>
      </c>
      <c r="AJ316" s="211">
        <v>0</v>
      </c>
      <c r="AK316" s="211">
        <v>0</v>
      </c>
      <c r="AL316" s="211">
        <v>0</v>
      </c>
      <c r="AM316" s="211">
        <v>0</v>
      </c>
      <c r="AN316" s="211">
        <v>0</v>
      </c>
      <c r="AO316" s="211">
        <v>0</v>
      </c>
      <c r="AP316" s="211">
        <v>0</v>
      </c>
      <c r="AQ316" s="211">
        <v>1</v>
      </c>
      <c r="AR316" s="47"/>
      <c r="AS316" s="211">
        <v>1.3064054782837588E-3</v>
      </c>
      <c r="AT316" s="211">
        <v>0</v>
      </c>
      <c r="AU316" s="211">
        <v>0</v>
      </c>
      <c r="AV316" s="211">
        <v>0</v>
      </c>
      <c r="AW316" s="211">
        <v>0.22267302953123666</v>
      </c>
      <c r="AX316" s="211">
        <v>0</v>
      </c>
      <c r="AY316" s="211">
        <v>0</v>
      </c>
      <c r="AZ316" s="211">
        <v>0</v>
      </c>
      <c r="BA316" s="211">
        <v>0</v>
      </c>
      <c r="BB316" s="211">
        <v>0.13714184277756872</v>
      </c>
      <c r="BC316" s="211">
        <v>0</v>
      </c>
      <c r="BD316" s="211">
        <v>0.12915261413967066</v>
      </c>
      <c r="BE316" s="211">
        <v>0.39701736161955031</v>
      </c>
      <c r="BF316" s="211">
        <v>4.3279874820840211E-2</v>
      </c>
      <c r="BG316" s="211">
        <v>0</v>
      </c>
      <c r="BH316" s="211">
        <v>0</v>
      </c>
      <c r="BI316" s="211">
        <v>0</v>
      </c>
      <c r="BJ316" s="211">
        <v>0</v>
      </c>
      <c r="BK316" s="211">
        <v>0</v>
      </c>
      <c r="BL316" s="211">
        <v>0</v>
      </c>
      <c r="BM316" s="211">
        <v>2.7605209902485543E-2</v>
      </c>
      <c r="BN316" s="211">
        <v>7.0298682911053333E-4</v>
      </c>
      <c r="BO316" s="211">
        <v>2.0553802972608521E-3</v>
      </c>
      <c r="BP316" s="211">
        <v>0</v>
      </c>
      <c r="BQ316" s="211">
        <v>0</v>
      </c>
      <c r="BR316" s="211">
        <v>0</v>
      </c>
      <c r="BS316" s="211">
        <v>0</v>
      </c>
      <c r="BT316" s="211">
        <v>0</v>
      </c>
      <c r="BU316" s="211">
        <v>0</v>
      </c>
      <c r="BV316" s="211">
        <v>0</v>
      </c>
      <c r="BW316" s="211">
        <v>0</v>
      </c>
      <c r="BX316" s="211">
        <v>0</v>
      </c>
      <c r="BY316" s="211">
        <v>0</v>
      </c>
      <c r="BZ316" s="211">
        <v>0</v>
      </c>
      <c r="CA316" s="211">
        <v>3.9065294603992801E-2</v>
      </c>
      <c r="CB316" s="211">
        <v>0</v>
      </c>
      <c r="CC316" s="211">
        <v>0</v>
      </c>
      <c r="CD316" s="211">
        <v>0</v>
      </c>
      <c r="CE316" s="211">
        <v>0</v>
      </c>
      <c r="CF316" s="211">
        <v>0</v>
      </c>
      <c r="CG316" s="211"/>
      <c r="CH316" s="211"/>
      <c r="CI316" s="211"/>
      <c r="CJ316" s="211"/>
      <c r="CK316" s="211"/>
      <c r="CL316" s="211"/>
      <c r="CM316" s="211"/>
      <c r="CN316" s="211"/>
      <c r="CO316" s="211"/>
      <c r="CP316" s="211"/>
      <c r="CQ316" s="151" t="str">
        <f t="shared" si="17"/>
        <v/>
      </c>
      <c r="CR316" s="147"/>
    </row>
    <row r="317" spans="1:96" x14ac:dyDescent="0.2">
      <c r="A317" s="72"/>
      <c r="B317" s="201">
        <f t="shared" si="19"/>
        <v>308</v>
      </c>
      <c r="C317" s="238" t="s">
        <v>383</v>
      </c>
      <c r="D317" s="212" t="s">
        <v>307</v>
      </c>
      <c r="F317" s="212" t="s">
        <v>800</v>
      </c>
      <c r="G317" s="214"/>
      <c r="H317" s="73"/>
      <c r="I317" s="230">
        <v>1612.7575199999999</v>
      </c>
      <c r="J317" s="215"/>
      <c r="K317" s="215"/>
      <c r="L317" s="215"/>
      <c r="M317" s="215"/>
      <c r="N317" s="215"/>
      <c r="O317" s="215"/>
      <c r="P317" s="73"/>
      <c r="Q317" s="215"/>
      <c r="R317" s="215"/>
      <c r="S317" s="215"/>
      <c r="T317" s="215"/>
      <c r="U317" s="215"/>
      <c r="V317" s="215"/>
      <c r="W317" s="215"/>
      <c r="X317" s="74"/>
      <c r="Y317" s="216">
        <v>0.92163877803527472</v>
      </c>
      <c r="Z317" s="216">
        <v>6.5146309161218496E-2</v>
      </c>
      <c r="AA317" s="216">
        <v>1.3214912803506878E-2</v>
      </c>
      <c r="AB317" s="150" t="str">
        <f t="shared" si="18"/>
        <v/>
      </c>
      <c r="AC317" s="217" t="s">
        <v>7</v>
      </c>
      <c r="AD317" s="217" t="s">
        <v>8</v>
      </c>
      <c r="AE317" s="74"/>
      <c r="AF317" s="219">
        <v>5.9168304009568455E-3</v>
      </c>
      <c r="AG317" s="219">
        <v>0</v>
      </c>
      <c r="AH317" s="74"/>
      <c r="AI317" s="211">
        <v>0</v>
      </c>
      <c r="AJ317" s="211">
        <v>0</v>
      </c>
      <c r="AK317" s="211">
        <v>0</v>
      </c>
      <c r="AL317" s="211">
        <v>0</v>
      </c>
      <c r="AM317" s="211">
        <v>0</v>
      </c>
      <c r="AN317" s="211">
        <v>0</v>
      </c>
      <c r="AO317" s="211">
        <v>0</v>
      </c>
      <c r="AP317" s="211">
        <v>0</v>
      </c>
      <c r="AQ317" s="211">
        <v>1</v>
      </c>
      <c r="AR317" s="47"/>
      <c r="AS317" s="211">
        <v>4.1480553113340092E-3</v>
      </c>
      <c r="AT317" s="211">
        <v>0</v>
      </c>
      <c r="AU317" s="211">
        <v>0</v>
      </c>
      <c r="AV317" s="211">
        <v>0</v>
      </c>
      <c r="AW317" s="211">
        <v>0.28814059222829091</v>
      </c>
      <c r="AX317" s="211">
        <v>0</v>
      </c>
      <c r="AY317" s="211">
        <v>0</v>
      </c>
      <c r="AZ317" s="211">
        <v>0</v>
      </c>
      <c r="BA317" s="211">
        <v>0</v>
      </c>
      <c r="BB317" s="211">
        <v>0.17679792545973494</v>
      </c>
      <c r="BC317" s="211">
        <v>0</v>
      </c>
      <c r="BD317" s="211">
        <v>0.16941837534373649</v>
      </c>
      <c r="BE317" s="211">
        <v>0.29838026988194244</v>
      </c>
      <c r="BF317" s="211">
        <v>0</v>
      </c>
      <c r="BG317" s="211">
        <v>0</v>
      </c>
      <c r="BH317" s="211">
        <v>0</v>
      </c>
      <c r="BI317" s="211">
        <v>0</v>
      </c>
      <c r="BJ317" s="211">
        <v>0</v>
      </c>
      <c r="BK317" s="211">
        <v>0</v>
      </c>
      <c r="BL317" s="211">
        <v>0</v>
      </c>
      <c r="BM317" s="211">
        <v>2.4717716841861127E-2</v>
      </c>
      <c r="BN317" s="211">
        <v>2.2322227758725644E-3</v>
      </c>
      <c r="BO317" s="211">
        <v>6.5263651717918517E-3</v>
      </c>
      <c r="BP317" s="211">
        <v>0</v>
      </c>
      <c r="BQ317" s="211">
        <v>0</v>
      </c>
      <c r="BR317" s="211">
        <v>0</v>
      </c>
      <c r="BS317" s="211">
        <v>0</v>
      </c>
      <c r="BT317" s="211">
        <v>0</v>
      </c>
      <c r="BU317" s="211">
        <v>0</v>
      </c>
      <c r="BV317" s="211">
        <v>0</v>
      </c>
      <c r="BW317" s="211">
        <v>0</v>
      </c>
      <c r="BX317" s="211">
        <v>0</v>
      </c>
      <c r="BY317" s="211">
        <v>0</v>
      </c>
      <c r="BZ317" s="211">
        <v>0</v>
      </c>
      <c r="CA317" s="211">
        <v>2.9638476985435504E-2</v>
      </c>
      <c r="CB317" s="211">
        <v>0</v>
      </c>
      <c r="CC317" s="211">
        <v>0</v>
      </c>
      <c r="CD317" s="211">
        <v>0</v>
      </c>
      <c r="CE317" s="211">
        <v>0</v>
      </c>
      <c r="CF317" s="211">
        <v>0</v>
      </c>
      <c r="CG317" s="211"/>
      <c r="CH317" s="211"/>
      <c r="CI317" s="211"/>
      <c r="CJ317" s="211"/>
      <c r="CK317" s="211"/>
      <c r="CL317" s="211"/>
      <c r="CM317" s="211"/>
      <c r="CN317" s="211"/>
      <c r="CO317" s="211"/>
      <c r="CP317" s="211"/>
      <c r="CQ317" s="151" t="str">
        <f t="shared" si="17"/>
        <v/>
      </c>
      <c r="CR317" s="147"/>
    </row>
    <row r="318" spans="1:96" x14ac:dyDescent="0.2">
      <c r="A318" s="72"/>
      <c r="B318" s="201">
        <f t="shared" si="19"/>
        <v>309</v>
      </c>
      <c r="C318" s="238" t="s">
        <v>383</v>
      </c>
      <c r="D318" s="212" t="s">
        <v>307</v>
      </c>
      <c r="F318" s="212" t="s">
        <v>800</v>
      </c>
      <c r="G318" s="214"/>
      <c r="H318" s="73"/>
      <c r="I318" s="230">
        <v>2015.94784</v>
      </c>
      <c r="J318" s="215"/>
      <c r="K318" s="215"/>
      <c r="L318" s="215"/>
      <c r="M318" s="215"/>
      <c r="N318" s="215"/>
      <c r="O318" s="215"/>
      <c r="P318" s="73"/>
      <c r="Q318" s="215"/>
      <c r="R318" s="215"/>
      <c r="S318" s="215"/>
      <c r="T318" s="215"/>
      <c r="U318" s="215"/>
      <c r="V318" s="215"/>
      <c r="W318" s="215"/>
      <c r="X318" s="74"/>
      <c r="Y318" s="216">
        <v>0.92163881085336019</v>
      </c>
      <c r="Z318" s="216">
        <v>6.514626886378172E-2</v>
      </c>
      <c r="AA318" s="216">
        <v>1.3214920282858113E-2</v>
      </c>
      <c r="AB318" s="150" t="str">
        <f t="shared" si="18"/>
        <v/>
      </c>
      <c r="AC318" s="217" t="s">
        <v>7</v>
      </c>
      <c r="AD318" s="217" t="s">
        <v>8</v>
      </c>
      <c r="AE318" s="74"/>
      <c r="AF318" s="219">
        <v>7.3960477834047762E-3</v>
      </c>
      <c r="AG318" s="219">
        <v>0</v>
      </c>
      <c r="AH318" s="74"/>
      <c r="AI318" s="211">
        <v>0</v>
      </c>
      <c r="AJ318" s="211">
        <v>0</v>
      </c>
      <c r="AK318" s="211">
        <v>0</v>
      </c>
      <c r="AL318" s="211">
        <v>0</v>
      </c>
      <c r="AM318" s="211">
        <v>0</v>
      </c>
      <c r="AN318" s="211">
        <v>0</v>
      </c>
      <c r="AO318" s="211">
        <v>0</v>
      </c>
      <c r="AP318" s="211">
        <v>0</v>
      </c>
      <c r="AQ318" s="211">
        <v>1</v>
      </c>
      <c r="AR318" s="47"/>
      <c r="AS318" s="211">
        <v>4.1480901172092155E-3</v>
      </c>
      <c r="AT318" s="211">
        <v>0</v>
      </c>
      <c r="AU318" s="211">
        <v>0</v>
      </c>
      <c r="AV318" s="211">
        <v>0</v>
      </c>
      <c r="AW318" s="211">
        <v>0.28814043775632536</v>
      </c>
      <c r="AX318" s="211">
        <v>0</v>
      </c>
      <c r="AY318" s="211">
        <v>0</v>
      </c>
      <c r="AZ318" s="211">
        <v>0</v>
      </c>
      <c r="BA318" s="211">
        <v>0</v>
      </c>
      <c r="BB318" s="211">
        <v>0.17679807736216163</v>
      </c>
      <c r="BC318" s="211">
        <v>0</v>
      </c>
      <c r="BD318" s="211">
        <v>0.16941841217429804</v>
      </c>
      <c r="BE318" s="211">
        <v>0.29838019944329697</v>
      </c>
      <c r="BF318" s="211">
        <v>0</v>
      </c>
      <c r="BG318" s="211">
        <v>0</v>
      </c>
      <c r="BH318" s="211">
        <v>0</v>
      </c>
      <c r="BI318" s="211">
        <v>0</v>
      </c>
      <c r="BJ318" s="211">
        <v>0</v>
      </c>
      <c r="BK318" s="211">
        <v>0</v>
      </c>
      <c r="BL318" s="211">
        <v>0</v>
      </c>
      <c r="BM318" s="211">
        <v>2.4717744826764771E-2</v>
      </c>
      <c r="BN318" s="211">
        <v>2.2322167851014578E-3</v>
      </c>
      <c r="BO318" s="211">
        <v>6.5263429288762416E-3</v>
      </c>
      <c r="BP318" s="211">
        <v>0</v>
      </c>
      <c r="BQ318" s="211">
        <v>0</v>
      </c>
      <c r="BR318" s="211">
        <v>0</v>
      </c>
      <c r="BS318" s="211">
        <v>0</v>
      </c>
      <c r="BT318" s="211">
        <v>0</v>
      </c>
      <c r="BU318" s="211">
        <v>0</v>
      </c>
      <c r="BV318" s="211">
        <v>0</v>
      </c>
      <c r="BW318" s="211">
        <v>0</v>
      </c>
      <c r="BX318" s="211">
        <v>0</v>
      </c>
      <c r="BY318" s="211">
        <v>0</v>
      </c>
      <c r="BZ318" s="211">
        <v>0</v>
      </c>
      <c r="CA318" s="211">
        <v>2.9638478605966335E-2</v>
      </c>
      <c r="CB318" s="211">
        <v>0</v>
      </c>
      <c r="CC318" s="211">
        <v>0</v>
      </c>
      <c r="CD318" s="211">
        <v>0</v>
      </c>
      <c r="CE318" s="211">
        <v>0</v>
      </c>
      <c r="CF318" s="211">
        <v>0</v>
      </c>
      <c r="CG318" s="211"/>
      <c r="CH318" s="211"/>
      <c r="CI318" s="211"/>
      <c r="CJ318" s="211"/>
      <c r="CK318" s="211"/>
      <c r="CL318" s="211"/>
      <c r="CM318" s="211"/>
      <c r="CN318" s="211"/>
      <c r="CO318" s="211"/>
      <c r="CP318" s="211"/>
      <c r="CQ318" s="151" t="str">
        <f t="shared" si="17"/>
        <v/>
      </c>
      <c r="CR318" s="147"/>
    </row>
    <row r="319" spans="1:96" x14ac:dyDescent="0.2">
      <c r="A319" s="72"/>
      <c r="B319" s="201">
        <f t="shared" si="19"/>
        <v>310</v>
      </c>
      <c r="C319" s="238" t="s">
        <v>383</v>
      </c>
      <c r="D319" s="212" t="s">
        <v>307</v>
      </c>
      <c r="F319" s="212" t="s">
        <v>800</v>
      </c>
      <c r="G319" s="214"/>
      <c r="H319" s="73"/>
      <c r="I319" s="230">
        <v>18390.51239</v>
      </c>
      <c r="J319" s="215"/>
      <c r="K319" s="215"/>
      <c r="L319" s="215"/>
      <c r="M319" s="215"/>
      <c r="N319" s="215"/>
      <c r="O319" s="215"/>
      <c r="P319" s="73"/>
      <c r="Q319" s="215"/>
      <c r="R319" s="215"/>
      <c r="S319" s="215"/>
      <c r="T319" s="215"/>
      <c r="U319" s="215"/>
      <c r="V319" s="215"/>
      <c r="W319" s="215"/>
      <c r="X319" s="74"/>
      <c r="Y319" s="216">
        <v>0.89896431428357815</v>
      </c>
      <c r="Z319" s="216">
        <v>7.2921061227701867E-2</v>
      </c>
      <c r="AA319" s="216">
        <v>2.8114624488719861E-2</v>
      </c>
      <c r="AB319" s="150" t="str">
        <f t="shared" si="18"/>
        <v/>
      </c>
      <c r="AC319" s="217" t="s">
        <v>7</v>
      </c>
      <c r="AD319" s="217" t="s">
        <v>8</v>
      </c>
      <c r="AE319" s="74"/>
      <c r="AF319" s="219">
        <v>6.8306531435201684E-2</v>
      </c>
      <c r="AG319" s="219">
        <v>0</v>
      </c>
      <c r="AH319" s="74"/>
      <c r="AI319" s="211">
        <v>0</v>
      </c>
      <c r="AJ319" s="211">
        <v>0</v>
      </c>
      <c r="AK319" s="211">
        <v>0</v>
      </c>
      <c r="AL319" s="211">
        <v>0</v>
      </c>
      <c r="AM319" s="211">
        <v>0</v>
      </c>
      <c r="AN319" s="211">
        <v>0</v>
      </c>
      <c r="AO319" s="211">
        <v>0</v>
      </c>
      <c r="AP319" s="211">
        <v>0</v>
      </c>
      <c r="AQ319" s="211">
        <v>1</v>
      </c>
      <c r="AR319" s="47"/>
      <c r="AS319" s="211">
        <v>3.3980190186553576E-3</v>
      </c>
      <c r="AT319" s="211">
        <v>0</v>
      </c>
      <c r="AU319" s="211">
        <v>0</v>
      </c>
      <c r="AV319" s="211">
        <v>0</v>
      </c>
      <c r="AW319" s="211">
        <v>0.26806549420346976</v>
      </c>
      <c r="AX319" s="211">
        <v>0</v>
      </c>
      <c r="AY319" s="211">
        <v>0</v>
      </c>
      <c r="AZ319" s="211">
        <v>0</v>
      </c>
      <c r="BA319" s="211">
        <v>0</v>
      </c>
      <c r="BB319" s="211">
        <v>0.16460506874890435</v>
      </c>
      <c r="BC319" s="211">
        <v>0</v>
      </c>
      <c r="BD319" s="211">
        <v>0.16226435904916112</v>
      </c>
      <c r="BE319" s="211">
        <v>0.32742885923521448</v>
      </c>
      <c r="BF319" s="211">
        <v>1.0506676284146782E-2</v>
      </c>
      <c r="BG319" s="211">
        <v>0</v>
      </c>
      <c r="BH319" s="211">
        <v>0</v>
      </c>
      <c r="BI319" s="211">
        <v>0</v>
      </c>
      <c r="BJ319" s="211">
        <v>0</v>
      </c>
      <c r="BK319" s="211">
        <v>0</v>
      </c>
      <c r="BL319" s="211">
        <v>0</v>
      </c>
      <c r="BM319" s="211">
        <v>2.5059934623416585E-2</v>
      </c>
      <c r="BN319" s="211">
        <v>1.8285749226690856E-3</v>
      </c>
      <c r="BO319" s="211">
        <v>5.346244393079627E-3</v>
      </c>
      <c r="BP319" s="211">
        <v>0</v>
      </c>
      <c r="BQ319" s="211">
        <v>0</v>
      </c>
      <c r="BR319" s="211">
        <v>0</v>
      </c>
      <c r="BS319" s="211">
        <v>0</v>
      </c>
      <c r="BT319" s="211">
        <v>0</v>
      </c>
      <c r="BU319" s="211">
        <v>0</v>
      </c>
      <c r="BV319" s="211">
        <v>0</v>
      </c>
      <c r="BW319" s="211">
        <v>0</v>
      </c>
      <c r="BX319" s="211">
        <v>0</v>
      </c>
      <c r="BY319" s="211">
        <v>0</v>
      </c>
      <c r="BZ319" s="211">
        <v>0</v>
      </c>
      <c r="CA319" s="211">
        <v>3.1496769521282879E-2</v>
      </c>
      <c r="CB319" s="211">
        <v>0</v>
      </c>
      <c r="CC319" s="211">
        <v>0</v>
      </c>
      <c r="CD319" s="211">
        <v>0</v>
      </c>
      <c r="CE319" s="211">
        <v>0</v>
      </c>
      <c r="CF319" s="211">
        <v>0</v>
      </c>
      <c r="CG319" s="211"/>
      <c r="CH319" s="211"/>
      <c r="CI319" s="211"/>
      <c r="CJ319" s="211"/>
      <c r="CK319" s="211"/>
      <c r="CL319" s="211"/>
      <c r="CM319" s="211"/>
      <c r="CN319" s="211"/>
      <c r="CO319" s="211"/>
      <c r="CP319" s="211"/>
      <c r="CQ319" s="151" t="str">
        <f t="shared" si="17"/>
        <v/>
      </c>
      <c r="CR319" s="147"/>
    </row>
    <row r="320" spans="1:96" x14ac:dyDescent="0.2">
      <c r="A320" s="72"/>
      <c r="B320" s="201">
        <f t="shared" si="19"/>
        <v>311</v>
      </c>
      <c r="C320" s="238" t="s">
        <v>384</v>
      </c>
      <c r="D320" s="212" t="s">
        <v>308</v>
      </c>
      <c r="F320" s="212" t="s">
        <v>10</v>
      </c>
      <c r="G320" s="214"/>
      <c r="H320" s="73"/>
      <c r="I320" s="230">
        <v>727.55482000000006</v>
      </c>
      <c r="J320" s="215"/>
      <c r="K320" s="215"/>
      <c r="L320" s="215"/>
      <c r="M320" s="215"/>
      <c r="N320" s="215"/>
      <c r="O320" s="215"/>
      <c r="P320" s="73"/>
      <c r="Q320" s="215"/>
      <c r="R320" s="215"/>
      <c r="S320" s="215"/>
      <c r="T320" s="215"/>
      <c r="U320" s="215"/>
      <c r="V320" s="215"/>
      <c r="W320" s="215"/>
      <c r="X320" s="74"/>
      <c r="Y320" s="216">
        <v>0.84445730151303233</v>
      </c>
      <c r="Z320" s="216">
        <v>0.15424462448066797</v>
      </c>
      <c r="AA320" s="216">
        <v>1.2980740062996214E-3</v>
      </c>
      <c r="AB320" s="150" t="str">
        <f t="shared" si="18"/>
        <v/>
      </c>
      <c r="AC320" s="217" t="s">
        <v>7</v>
      </c>
      <c r="AD320" s="217" t="s">
        <v>8</v>
      </c>
      <c r="AE320" s="74"/>
      <c r="AF320" s="219">
        <v>2.6486515117384764E-3</v>
      </c>
      <c r="AG320" s="219">
        <v>0</v>
      </c>
      <c r="AH320" s="74"/>
      <c r="AI320" s="211">
        <v>0</v>
      </c>
      <c r="AJ320" s="211">
        <v>0</v>
      </c>
      <c r="AK320" s="211">
        <v>1</v>
      </c>
      <c r="AL320" s="211">
        <v>0</v>
      </c>
      <c r="AM320" s="211">
        <v>0</v>
      </c>
      <c r="AN320" s="211">
        <v>0</v>
      </c>
      <c r="AO320" s="211">
        <v>0</v>
      </c>
      <c r="AP320" s="211">
        <v>0</v>
      </c>
      <c r="AQ320" s="211">
        <v>0</v>
      </c>
      <c r="AR320" s="47"/>
      <c r="AS320" s="211">
        <v>0</v>
      </c>
      <c r="AT320" s="211">
        <v>0</v>
      </c>
      <c r="AU320" s="211">
        <v>0</v>
      </c>
      <c r="AV320" s="211">
        <v>0</v>
      </c>
      <c r="AW320" s="211">
        <v>1</v>
      </c>
      <c r="AX320" s="211">
        <v>0</v>
      </c>
      <c r="AY320" s="211">
        <v>0</v>
      </c>
      <c r="AZ320" s="211">
        <v>0</v>
      </c>
      <c r="BA320" s="211">
        <v>0</v>
      </c>
      <c r="BB320" s="211">
        <v>0</v>
      </c>
      <c r="BC320" s="211">
        <v>0</v>
      </c>
      <c r="BD320" s="211">
        <v>0</v>
      </c>
      <c r="BE320" s="211">
        <v>0</v>
      </c>
      <c r="BF320" s="211">
        <v>0</v>
      </c>
      <c r="BG320" s="211">
        <v>0</v>
      </c>
      <c r="BH320" s="211">
        <v>0</v>
      </c>
      <c r="BI320" s="211">
        <v>0</v>
      </c>
      <c r="BJ320" s="211">
        <v>0</v>
      </c>
      <c r="BK320" s="211">
        <v>0</v>
      </c>
      <c r="BL320" s="211">
        <v>0</v>
      </c>
      <c r="BM320" s="211">
        <v>0</v>
      </c>
      <c r="BN320" s="211">
        <v>0</v>
      </c>
      <c r="BO320" s="211">
        <v>0</v>
      </c>
      <c r="BP320" s="211">
        <v>0</v>
      </c>
      <c r="BQ320" s="211">
        <v>0</v>
      </c>
      <c r="BR320" s="211">
        <v>0</v>
      </c>
      <c r="BS320" s="211">
        <v>0</v>
      </c>
      <c r="BT320" s="211">
        <v>0</v>
      </c>
      <c r="BU320" s="211">
        <v>0</v>
      </c>
      <c r="BV320" s="211">
        <v>0</v>
      </c>
      <c r="BW320" s="211">
        <v>0</v>
      </c>
      <c r="BX320" s="211">
        <v>0</v>
      </c>
      <c r="BY320" s="211">
        <v>0</v>
      </c>
      <c r="BZ320" s="211">
        <v>0</v>
      </c>
      <c r="CA320" s="211">
        <v>0</v>
      </c>
      <c r="CB320" s="211">
        <v>0</v>
      </c>
      <c r="CC320" s="211">
        <v>0</v>
      </c>
      <c r="CD320" s="211">
        <v>0</v>
      </c>
      <c r="CE320" s="211">
        <v>0</v>
      </c>
      <c r="CF320" s="211">
        <v>0</v>
      </c>
      <c r="CG320" s="211"/>
      <c r="CH320" s="211"/>
      <c r="CI320" s="211"/>
      <c r="CJ320" s="211"/>
      <c r="CK320" s="211"/>
      <c r="CL320" s="211"/>
      <c r="CM320" s="211"/>
      <c r="CN320" s="211"/>
      <c r="CO320" s="211"/>
      <c r="CP320" s="211"/>
      <c r="CQ320" s="151" t="str">
        <f t="shared" si="17"/>
        <v/>
      </c>
      <c r="CR320" s="147"/>
    </row>
    <row r="321" spans="1:96" x14ac:dyDescent="0.2">
      <c r="A321" s="72"/>
      <c r="B321" s="201">
        <f t="shared" si="19"/>
        <v>312</v>
      </c>
      <c r="C321" s="238" t="s">
        <v>384</v>
      </c>
      <c r="D321" s="212" t="s">
        <v>308</v>
      </c>
      <c r="F321" s="212" t="s">
        <v>9</v>
      </c>
      <c r="G321" s="214"/>
      <c r="H321" s="73"/>
      <c r="I321" s="230">
        <v>831.49144000000001</v>
      </c>
      <c r="J321" s="215"/>
      <c r="K321" s="215"/>
      <c r="L321" s="215"/>
      <c r="M321" s="215"/>
      <c r="N321" s="215"/>
      <c r="O321" s="215"/>
      <c r="P321" s="73"/>
      <c r="Q321" s="215"/>
      <c r="R321" s="215"/>
      <c r="S321" s="215"/>
      <c r="T321" s="215"/>
      <c r="U321" s="215"/>
      <c r="V321" s="215"/>
      <c r="W321" s="215"/>
      <c r="X321" s="74"/>
      <c r="Y321" s="216">
        <v>0.84445716001598281</v>
      </c>
      <c r="Z321" s="216">
        <v>0.15424471477421342</v>
      </c>
      <c r="AA321" s="216">
        <v>1.2981252098037232E-3</v>
      </c>
      <c r="AB321" s="150" t="str">
        <f t="shared" si="18"/>
        <v/>
      </c>
      <c r="AC321" s="217" t="s">
        <v>7</v>
      </c>
      <c r="AD321" s="217" t="s">
        <v>8</v>
      </c>
      <c r="AE321" s="74"/>
      <c r="AF321" s="219">
        <v>3.0270300190013547E-3</v>
      </c>
      <c r="AG321" s="219">
        <v>0</v>
      </c>
      <c r="AH321" s="74"/>
      <c r="AI321" s="211">
        <v>1</v>
      </c>
      <c r="AJ321" s="211">
        <v>0</v>
      </c>
      <c r="AK321" s="211">
        <v>0</v>
      </c>
      <c r="AL321" s="211">
        <v>0</v>
      </c>
      <c r="AM321" s="211">
        <v>0</v>
      </c>
      <c r="AN321" s="211">
        <v>0</v>
      </c>
      <c r="AO321" s="211">
        <v>0</v>
      </c>
      <c r="AP321" s="211">
        <v>0</v>
      </c>
      <c r="AQ321" s="211">
        <v>0</v>
      </c>
      <c r="AR321" s="47"/>
      <c r="AS321" s="211">
        <v>0</v>
      </c>
      <c r="AT321" s="211">
        <v>0</v>
      </c>
      <c r="AU321" s="211">
        <v>0</v>
      </c>
      <c r="AV321" s="211">
        <v>0</v>
      </c>
      <c r="AW321" s="211">
        <v>1</v>
      </c>
      <c r="AX321" s="211">
        <v>0</v>
      </c>
      <c r="AY321" s="211">
        <v>0</v>
      </c>
      <c r="AZ321" s="211">
        <v>0</v>
      </c>
      <c r="BA321" s="211">
        <v>0</v>
      </c>
      <c r="BB321" s="211">
        <v>0</v>
      </c>
      <c r="BC321" s="211">
        <v>0</v>
      </c>
      <c r="BD321" s="211">
        <v>0</v>
      </c>
      <c r="BE321" s="211">
        <v>0</v>
      </c>
      <c r="BF321" s="211">
        <v>0</v>
      </c>
      <c r="BG321" s="211">
        <v>0</v>
      </c>
      <c r="BH321" s="211">
        <v>0</v>
      </c>
      <c r="BI321" s="211">
        <v>0</v>
      </c>
      <c r="BJ321" s="211">
        <v>0</v>
      </c>
      <c r="BK321" s="211">
        <v>0</v>
      </c>
      <c r="BL321" s="211">
        <v>0</v>
      </c>
      <c r="BM321" s="211">
        <v>0</v>
      </c>
      <c r="BN321" s="211">
        <v>0</v>
      </c>
      <c r="BO321" s="211">
        <v>0</v>
      </c>
      <c r="BP321" s="211">
        <v>0</v>
      </c>
      <c r="BQ321" s="211">
        <v>0</v>
      </c>
      <c r="BR321" s="211">
        <v>0</v>
      </c>
      <c r="BS321" s="211">
        <v>0</v>
      </c>
      <c r="BT321" s="211">
        <v>0</v>
      </c>
      <c r="BU321" s="211">
        <v>0</v>
      </c>
      <c r="BV321" s="211">
        <v>0</v>
      </c>
      <c r="BW321" s="211">
        <v>0</v>
      </c>
      <c r="BX321" s="211">
        <v>0</v>
      </c>
      <c r="BY321" s="211">
        <v>0</v>
      </c>
      <c r="BZ321" s="211">
        <v>0</v>
      </c>
      <c r="CA321" s="211">
        <v>0</v>
      </c>
      <c r="CB321" s="211">
        <v>0</v>
      </c>
      <c r="CC321" s="211">
        <v>0</v>
      </c>
      <c r="CD321" s="211">
        <v>0</v>
      </c>
      <c r="CE321" s="211">
        <v>0</v>
      </c>
      <c r="CF321" s="211">
        <v>0</v>
      </c>
      <c r="CG321" s="211"/>
      <c r="CH321" s="211"/>
      <c r="CI321" s="211"/>
      <c r="CJ321" s="211"/>
      <c r="CK321" s="211"/>
      <c r="CL321" s="211"/>
      <c r="CM321" s="211"/>
      <c r="CN321" s="211"/>
      <c r="CO321" s="211"/>
      <c r="CP321" s="211"/>
      <c r="CQ321" s="151" t="str">
        <f t="shared" si="17"/>
        <v/>
      </c>
      <c r="CR321" s="147"/>
    </row>
    <row r="322" spans="1:96" x14ac:dyDescent="0.2">
      <c r="A322" s="72"/>
      <c r="B322" s="201">
        <f t="shared" si="19"/>
        <v>313</v>
      </c>
      <c r="C322" s="238" t="s">
        <v>384</v>
      </c>
      <c r="D322" s="212" t="s">
        <v>308</v>
      </c>
      <c r="F322" s="212" t="s">
        <v>2</v>
      </c>
      <c r="G322" s="214"/>
      <c r="H322" s="73"/>
      <c r="I322" s="230">
        <v>1039.3643399999999</v>
      </c>
      <c r="J322" s="215"/>
      <c r="K322" s="215"/>
      <c r="L322" s="215"/>
      <c r="M322" s="215"/>
      <c r="N322" s="215"/>
      <c r="O322" s="215"/>
      <c r="P322" s="73"/>
      <c r="Q322" s="215"/>
      <c r="R322" s="215"/>
      <c r="S322" s="215"/>
      <c r="T322" s="215"/>
      <c r="U322" s="215"/>
      <c r="V322" s="215"/>
      <c r="W322" s="215"/>
      <c r="X322" s="74"/>
      <c r="Y322" s="216">
        <v>0.84445714194889543</v>
      </c>
      <c r="Z322" s="216">
        <v>0.15424471845936141</v>
      </c>
      <c r="AA322" s="216">
        <v>1.298139591743161E-3</v>
      </c>
      <c r="AB322" s="150" t="str">
        <f t="shared" si="18"/>
        <v/>
      </c>
      <c r="AC322" s="217" t="s">
        <v>7</v>
      </c>
      <c r="AD322" s="217" t="s">
        <v>8</v>
      </c>
      <c r="AE322" s="74"/>
      <c r="AF322" s="219">
        <v>3.7837905987968034E-3</v>
      </c>
      <c r="AG322" s="219">
        <v>0</v>
      </c>
      <c r="AH322" s="74"/>
      <c r="AI322" s="211">
        <v>0</v>
      </c>
      <c r="AJ322" s="211">
        <v>0</v>
      </c>
      <c r="AK322" s="211">
        <v>0</v>
      </c>
      <c r="AL322" s="211">
        <v>1</v>
      </c>
      <c r="AM322" s="211">
        <v>0</v>
      </c>
      <c r="AN322" s="211">
        <v>0</v>
      </c>
      <c r="AO322" s="211">
        <v>0</v>
      </c>
      <c r="AP322" s="211">
        <v>0</v>
      </c>
      <c r="AQ322" s="211">
        <v>0</v>
      </c>
      <c r="AR322" s="47"/>
      <c r="AS322" s="211">
        <v>0</v>
      </c>
      <c r="AT322" s="211">
        <v>0</v>
      </c>
      <c r="AU322" s="211">
        <v>0</v>
      </c>
      <c r="AV322" s="211">
        <v>0</v>
      </c>
      <c r="AW322" s="211">
        <v>1</v>
      </c>
      <c r="AX322" s="211">
        <v>0</v>
      </c>
      <c r="AY322" s="211">
        <v>0</v>
      </c>
      <c r="AZ322" s="211">
        <v>0</v>
      </c>
      <c r="BA322" s="211">
        <v>0</v>
      </c>
      <c r="BB322" s="211">
        <v>0</v>
      </c>
      <c r="BC322" s="211">
        <v>0</v>
      </c>
      <c r="BD322" s="211">
        <v>0</v>
      </c>
      <c r="BE322" s="211">
        <v>0</v>
      </c>
      <c r="BF322" s="211">
        <v>0</v>
      </c>
      <c r="BG322" s="211">
        <v>0</v>
      </c>
      <c r="BH322" s="211">
        <v>0</v>
      </c>
      <c r="BI322" s="211">
        <v>0</v>
      </c>
      <c r="BJ322" s="211">
        <v>0</v>
      </c>
      <c r="BK322" s="211">
        <v>0</v>
      </c>
      <c r="BL322" s="211">
        <v>0</v>
      </c>
      <c r="BM322" s="211">
        <v>0</v>
      </c>
      <c r="BN322" s="211">
        <v>0</v>
      </c>
      <c r="BO322" s="211">
        <v>0</v>
      </c>
      <c r="BP322" s="211">
        <v>0</v>
      </c>
      <c r="BQ322" s="211">
        <v>0</v>
      </c>
      <c r="BR322" s="211">
        <v>0</v>
      </c>
      <c r="BS322" s="211">
        <v>0</v>
      </c>
      <c r="BT322" s="211">
        <v>0</v>
      </c>
      <c r="BU322" s="211">
        <v>0</v>
      </c>
      <c r="BV322" s="211">
        <v>0</v>
      </c>
      <c r="BW322" s="211">
        <v>0</v>
      </c>
      <c r="BX322" s="211">
        <v>0</v>
      </c>
      <c r="BY322" s="211">
        <v>0</v>
      </c>
      <c r="BZ322" s="211">
        <v>0</v>
      </c>
      <c r="CA322" s="211">
        <v>0</v>
      </c>
      <c r="CB322" s="211">
        <v>0</v>
      </c>
      <c r="CC322" s="211">
        <v>0</v>
      </c>
      <c r="CD322" s="211">
        <v>0</v>
      </c>
      <c r="CE322" s="211">
        <v>0</v>
      </c>
      <c r="CF322" s="211">
        <v>0</v>
      </c>
      <c r="CG322" s="211"/>
      <c r="CH322" s="211"/>
      <c r="CI322" s="211"/>
      <c r="CJ322" s="211"/>
      <c r="CK322" s="211"/>
      <c r="CL322" s="211"/>
      <c r="CM322" s="211"/>
      <c r="CN322" s="211"/>
      <c r="CO322" s="211"/>
      <c r="CP322" s="211"/>
      <c r="CQ322" s="151" t="str">
        <f t="shared" si="17"/>
        <v/>
      </c>
      <c r="CR322" s="147"/>
    </row>
    <row r="323" spans="1:96" x14ac:dyDescent="0.2">
      <c r="A323" s="72"/>
      <c r="B323" s="201">
        <f t="shared" si="19"/>
        <v>314</v>
      </c>
      <c r="C323" s="238" t="s">
        <v>384</v>
      </c>
      <c r="D323" s="212" t="s">
        <v>308</v>
      </c>
      <c r="F323" s="212" t="s">
        <v>9</v>
      </c>
      <c r="G323" s="214"/>
      <c r="H323" s="73"/>
      <c r="I323" s="230">
        <v>7795.2324000000008</v>
      </c>
      <c r="J323" s="215"/>
      <c r="K323" s="215"/>
      <c r="L323" s="215"/>
      <c r="M323" s="215"/>
      <c r="N323" s="215"/>
      <c r="O323" s="215"/>
      <c r="P323" s="73"/>
      <c r="Q323" s="215"/>
      <c r="R323" s="215"/>
      <c r="S323" s="215"/>
      <c r="T323" s="215"/>
      <c r="U323" s="215"/>
      <c r="V323" s="215"/>
      <c r="W323" s="215"/>
      <c r="X323" s="74"/>
      <c r="Y323" s="216">
        <v>0.84445718128942504</v>
      </c>
      <c r="Z323" s="216">
        <v>0.1542447047505601</v>
      </c>
      <c r="AA323" s="216">
        <v>1.298113960014842E-3</v>
      </c>
      <c r="AB323" s="150" t="str">
        <f t="shared" si="18"/>
        <v/>
      </c>
      <c r="AC323" s="217" t="s">
        <v>7</v>
      </c>
      <c r="AD323" s="217" t="s">
        <v>8</v>
      </c>
      <c r="AE323" s="74"/>
      <c r="AF323" s="219">
        <v>2.8378419597352628E-2</v>
      </c>
      <c r="AG323" s="219">
        <v>0</v>
      </c>
      <c r="AH323" s="74"/>
      <c r="AI323" s="211">
        <v>1</v>
      </c>
      <c r="AJ323" s="211">
        <v>0</v>
      </c>
      <c r="AK323" s="211">
        <v>0</v>
      </c>
      <c r="AL323" s="211">
        <v>0</v>
      </c>
      <c r="AM323" s="211">
        <v>0</v>
      </c>
      <c r="AN323" s="211">
        <v>0</v>
      </c>
      <c r="AO323" s="211">
        <v>0</v>
      </c>
      <c r="AP323" s="211">
        <v>0</v>
      </c>
      <c r="AQ323" s="211">
        <v>0</v>
      </c>
      <c r="AR323" s="47"/>
      <c r="AS323" s="211">
        <v>0</v>
      </c>
      <c r="AT323" s="211">
        <v>0</v>
      </c>
      <c r="AU323" s="211">
        <v>0</v>
      </c>
      <c r="AV323" s="211">
        <v>0</v>
      </c>
      <c r="AW323" s="211">
        <v>1</v>
      </c>
      <c r="AX323" s="211">
        <v>0</v>
      </c>
      <c r="AY323" s="211">
        <v>0</v>
      </c>
      <c r="AZ323" s="211">
        <v>0</v>
      </c>
      <c r="BA323" s="211">
        <v>0</v>
      </c>
      <c r="BB323" s="211">
        <v>0</v>
      </c>
      <c r="BC323" s="211">
        <v>0</v>
      </c>
      <c r="BD323" s="211">
        <v>0</v>
      </c>
      <c r="BE323" s="211">
        <v>0</v>
      </c>
      <c r="BF323" s="211">
        <v>0</v>
      </c>
      <c r="BG323" s="211">
        <v>0</v>
      </c>
      <c r="BH323" s="211">
        <v>0</v>
      </c>
      <c r="BI323" s="211">
        <v>0</v>
      </c>
      <c r="BJ323" s="211">
        <v>0</v>
      </c>
      <c r="BK323" s="211">
        <v>0</v>
      </c>
      <c r="BL323" s="211">
        <v>0</v>
      </c>
      <c r="BM323" s="211">
        <v>0</v>
      </c>
      <c r="BN323" s="211">
        <v>0</v>
      </c>
      <c r="BO323" s="211">
        <v>0</v>
      </c>
      <c r="BP323" s="211">
        <v>0</v>
      </c>
      <c r="BQ323" s="211">
        <v>0</v>
      </c>
      <c r="BR323" s="211">
        <v>0</v>
      </c>
      <c r="BS323" s="211">
        <v>0</v>
      </c>
      <c r="BT323" s="211">
        <v>0</v>
      </c>
      <c r="BU323" s="211">
        <v>0</v>
      </c>
      <c r="BV323" s="211">
        <v>0</v>
      </c>
      <c r="BW323" s="211">
        <v>0</v>
      </c>
      <c r="BX323" s="211">
        <v>0</v>
      </c>
      <c r="BY323" s="211">
        <v>0</v>
      </c>
      <c r="BZ323" s="211">
        <v>0</v>
      </c>
      <c r="CA323" s="211">
        <v>0</v>
      </c>
      <c r="CB323" s="211">
        <v>0</v>
      </c>
      <c r="CC323" s="211">
        <v>0</v>
      </c>
      <c r="CD323" s="211">
        <v>0</v>
      </c>
      <c r="CE323" s="211">
        <v>0</v>
      </c>
      <c r="CF323" s="211">
        <v>0</v>
      </c>
      <c r="CG323" s="211"/>
      <c r="CH323" s="211"/>
      <c r="CI323" s="211"/>
      <c r="CJ323" s="211"/>
      <c r="CK323" s="211"/>
      <c r="CL323" s="211"/>
      <c r="CM323" s="211"/>
      <c r="CN323" s="211"/>
      <c r="CO323" s="211"/>
      <c r="CP323" s="211"/>
      <c r="CQ323" s="151" t="str">
        <f t="shared" si="17"/>
        <v/>
      </c>
      <c r="CR323" s="147"/>
    </row>
    <row r="324" spans="1:96" x14ac:dyDescent="0.2">
      <c r="A324" s="72"/>
      <c r="B324" s="201">
        <f t="shared" si="19"/>
        <v>315</v>
      </c>
      <c r="C324" s="238" t="s">
        <v>794</v>
      </c>
      <c r="D324" s="212" t="s">
        <v>793</v>
      </c>
      <c r="F324" s="212" t="s">
        <v>10</v>
      </c>
      <c r="G324" s="214"/>
      <c r="H324" s="73"/>
      <c r="I324" s="230">
        <v>424.49017999999995</v>
      </c>
      <c r="J324" s="215"/>
      <c r="K324" s="215"/>
      <c r="L324" s="215"/>
      <c r="M324" s="215"/>
      <c r="N324" s="215"/>
      <c r="O324" s="215"/>
      <c r="P324" s="73"/>
      <c r="Q324" s="215"/>
      <c r="R324" s="215"/>
      <c r="S324" s="215"/>
      <c r="T324" s="215"/>
      <c r="U324" s="215"/>
      <c r="V324" s="215"/>
      <c r="W324" s="215"/>
      <c r="X324" s="74"/>
      <c r="Y324" s="216">
        <v>0.47702149434882096</v>
      </c>
      <c r="Z324" s="216">
        <v>0.38528191629780467</v>
      </c>
      <c r="AA324" s="216">
        <v>0.13769658935337448</v>
      </c>
      <c r="AB324" s="150" t="str">
        <f t="shared" si="18"/>
        <v/>
      </c>
      <c r="AC324" s="217" t="s">
        <v>7</v>
      </c>
      <c r="AD324" s="217" t="s">
        <v>8</v>
      </c>
      <c r="AE324" s="74"/>
      <c r="AF324" s="219">
        <v>0</v>
      </c>
      <c r="AG324" s="219">
        <v>0</v>
      </c>
      <c r="AH324" s="74"/>
      <c r="AI324" s="211">
        <v>0</v>
      </c>
      <c r="AJ324" s="211">
        <v>0</v>
      </c>
      <c r="AK324" s="211">
        <v>1</v>
      </c>
      <c r="AL324" s="211">
        <v>0</v>
      </c>
      <c r="AM324" s="211">
        <v>0</v>
      </c>
      <c r="AN324" s="211">
        <v>0</v>
      </c>
      <c r="AO324" s="211">
        <v>0</v>
      </c>
      <c r="AP324" s="211">
        <v>0</v>
      </c>
      <c r="AQ324" s="211">
        <v>0</v>
      </c>
      <c r="AR324" s="47"/>
      <c r="AS324" s="211">
        <v>0</v>
      </c>
      <c r="AT324" s="211">
        <v>0</v>
      </c>
      <c r="AU324" s="211">
        <v>0</v>
      </c>
      <c r="AV324" s="211">
        <v>0</v>
      </c>
      <c r="AW324" s="211">
        <v>0.1069824983937202</v>
      </c>
      <c r="AX324" s="211">
        <v>0</v>
      </c>
      <c r="AY324" s="211">
        <v>0</v>
      </c>
      <c r="AZ324" s="211">
        <v>0</v>
      </c>
      <c r="BA324" s="211">
        <v>0</v>
      </c>
      <c r="BB324" s="211">
        <v>0.10103875665627884</v>
      </c>
      <c r="BC324" s="211">
        <v>0</v>
      </c>
      <c r="BD324" s="211">
        <v>1.7830353578497386E-2</v>
      </c>
      <c r="BE324" s="211">
        <v>0.53821808080460187</v>
      </c>
      <c r="BF324" s="211">
        <v>0</v>
      </c>
      <c r="BG324" s="211">
        <v>8.8675596688714914E-2</v>
      </c>
      <c r="BH324" s="211">
        <v>0</v>
      </c>
      <c r="BI324" s="211">
        <v>0</v>
      </c>
      <c r="BJ324" s="211">
        <v>0</v>
      </c>
      <c r="BK324" s="211">
        <v>0</v>
      </c>
      <c r="BL324" s="211">
        <v>0</v>
      </c>
      <c r="BM324" s="211">
        <v>2.5917277992155204E-2</v>
      </c>
      <c r="BN324" s="211">
        <v>1.1662531274575066E-2</v>
      </c>
      <c r="BO324" s="211">
        <v>1.1662531274575066E-2</v>
      </c>
      <c r="BP324" s="211">
        <v>0</v>
      </c>
      <c r="BQ324" s="211">
        <v>0</v>
      </c>
      <c r="BR324" s="211">
        <v>0</v>
      </c>
      <c r="BS324" s="211">
        <v>0</v>
      </c>
      <c r="BT324" s="211">
        <v>0</v>
      </c>
      <c r="BU324" s="211">
        <v>0</v>
      </c>
      <c r="BV324" s="211">
        <v>0</v>
      </c>
      <c r="BW324" s="211">
        <v>0</v>
      </c>
      <c r="BX324" s="211">
        <v>0</v>
      </c>
      <c r="BY324" s="211">
        <v>0</v>
      </c>
      <c r="BZ324" s="211">
        <v>0</v>
      </c>
      <c r="CA324" s="211">
        <v>9.8012373336881425E-2</v>
      </c>
      <c r="CB324" s="211">
        <v>0</v>
      </c>
      <c r="CC324" s="211">
        <v>0</v>
      </c>
      <c r="CD324" s="211">
        <v>0</v>
      </c>
      <c r="CE324" s="211">
        <v>0</v>
      </c>
      <c r="CF324" s="211">
        <v>0</v>
      </c>
      <c r="CG324" s="211"/>
      <c r="CH324" s="211"/>
      <c r="CI324" s="211"/>
      <c r="CJ324" s="211"/>
      <c r="CK324" s="211"/>
      <c r="CL324" s="211"/>
      <c r="CM324" s="211"/>
      <c r="CN324" s="211"/>
      <c r="CO324" s="211"/>
      <c r="CP324" s="211"/>
      <c r="CQ324" s="151" t="str">
        <f t="shared" si="17"/>
        <v/>
      </c>
      <c r="CR324" s="147"/>
    </row>
    <row r="325" spans="1:96" x14ac:dyDescent="0.2">
      <c r="A325" s="72"/>
      <c r="B325" s="201">
        <f t="shared" si="19"/>
        <v>316</v>
      </c>
      <c r="C325" s="238" t="s">
        <v>794</v>
      </c>
      <c r="D325" s="212" t="s">
        <v>793</v>
      </c>
      <c r="F325" s="212" t="s">
        <v>9</v>
      </c>
      <c r="G325" s="214"/>
      <c r="H325" s="73"/>
      <c r="I325" s="230">
        <v>494.99693000000002</v>
      </c>
      <c r="J325" s="215"/>
      <c r="K325" s="215"/>
      <c r="L325" s="215"/>
      <c r="M325" s="215"/>
      <c r="N325" s="215"/>
      <c r="O325" s="215"/>
      <c r="P325" s="73"/>
      <c r="Q325" s="215"/>
      <c r="R325" s="215"/>
      <c r="S325" s="215"/>
      <c r="T325" s="215"/>
      <c r="U325" s="215"/>
      <c r="V325" s="215"/>
      <c r="W325" s="215"/>
      <c r="X325" s="74"/>
      <c r="Y325" s="216">
        <v>0.51856832728235314</v>
      </c>
      <c r="Z325" s="216">
        <v>0.35169997923017421</v>
      </c>
      <c r="AA325" s="216">
        <v>0.12973169348747274</v>
      </c>
      <c r="AB325" s="150" t="str">
        <f t="shared" si="18"/>
        <v/>
      </c>
      <c r="AC325" s="217" t="s">
        <v>7</v>
      </c>
      <c r="AD325" s="217" t="s">
        <v>8</v>
      </c>
      <c r="AE325" s="74"/>
      <c r="AF325" s="219">
        <v>2.0182305418429494E-4</v>
      </c>
      <c r="AG325" s="219">
        <v>0</v>
      </c>
      <c r="AH325" s="74"/>
      <c r="AI325" s="211">
        <v>1</v>
      </c>
      <c r="AJ325" s="211">
        <v>0</v>
      </c>
      <c r="AK325" s="211">
        <v>0</v>
      </c>
      <c r="AL325" s="211">
        <v>0</v>
      </c>
      <c r="AM325" s="211">
        <v>0</v>
      </c>
      <c r="AN325" s="211">
        <v>0</v>
      </c>
      <c r="AO325" s="211">
        <v>0</v>
      </c>
      <c r="AP325" s="211">
        <v>0</v>
      </c>
      <c r="AQ325" s="211">
        <v>0</v>
      </c>
      <c r="AR325" s="47"/>
      <c r="AS325" s="211">
        <v>0</v>
      </c>
      <c r="AT325" s="211">
        <v>0</v>
      </c>
      <c r="AU325" s="211">
        <v>0</v>
      </c>
      <c r="AV325" s="211">
        <v>0</v>
      </c>
      <c r="AW325" s="211">
        <v>9.5127935977764949E-2</v>
      </c>
      <c r="AX325" s="211">
        <v>0</v>
      </c>
      <c r="AY325" s="211">
        <v>0</v>
      </c>
      <c r="AZ325" s="211">
        <v>0</v>
      </c>
      <c r="BA325" s="211">
        <v>0</v>
      </c>
      <c r="BB325" s="211">
        <v>8.9843029180734363E-2</v>
      </c>
      <c r="BC325" s="211">
        <v>0</v>
      </c>
      <c r="BD325" s="211">
        <v>1.585470107265248E-2</v>
      </c>
      <c r="BE325" s="211">
        <v>0.59551911505475152</v>
      </c>
      <c r="BF325" s="211">
        <v>0</v>
      </c>
      <c r="BG325" s="211">
        <v>7.2718430501991976E-2</v>
      </c>
      <c r="BH325" s="211">
        <v>0</v>
      </c>
      <c r="BI325" s="211">
        <v>0</v>
      </c>
      <c r="BJ325" s="211">
        <v>0</v>
      </c>
      <c r="BK325" s="211">
        <v>0</v>
      </c>
      <c r="BL325" s="211">
        <v>0</v>
      </c>
      <c r="BM325" s="211">
        <v>2.3044792351505344E-2</v>
      </c>
      <c r="BN325" s="211">
        <v>1.0370196160977927E-2</v>
      </c>
      <c r="BO325" s="211">
        <v>1.0370196160977927E-2</v>
      </c>
      <c r="BP325" s="211">
        <v>0</v>
      </c>
      <c r="BQ325" s="211">
        <v>0</v>
      </c>
      <c r="BR325" s="211">
        <v>0</v>
      </c>
      <c r="BS325" s="211">
        <v>0</v>
      </c>
      <c r="BT325" s="211">
        <v>0</v>
      </c>
      <c r="BU325" s="211">
        <v>0</v>
      </c>
      <c r="BV325" s="211">
        <v>0</v>
      </c>
      <c r="BW325" s="211">
        <v>0</v>
      </c>
      <c r="BX325" s="211">
        <v>0</v>
      </c>
      <c r="BY325" s="211">
        <v>0</v>
      </c>
      <c r="BZ325" s="211">
        <v>0</v>
      </c>
      <c r="CA325" s="211">
        <v>8.7151603538643541E-2</v>
      </c>
      <c r="CB325" s="211">
        <v>0</v>
      </c>
      <c r="CC325" s="211">
        <v>0</v>
      </c>
      <c r="CD325" s="211">
        <v>0</v>
      </c>
      <c r="CE325" s="211">
        <v>0</v>
      </c>
      <c r="CF325" s="211">
        <v>0</v>
      </c>
      <c r="CG325" s="211"/>
      <c r="CH325" s="211"/>
      <c r="CI325" s="211"/>
      <c r="CJ325" s="211"/>
      <c r="CK325" s="211"/>
      <c r="CL325" s="211"/>
      <c r="CM325" s="211"/>
      <c r="CN325" s="211"/>
      <c r="CO325" s="211"/>
      <c r="CP325" s="211"/>
      <c r="CQ325" s="151" t="str">
        <f t="shared" si="17"/>
        <v/>
      </c>
      <c r="CR325" s="147"/>
    </row>
    <row r="326" spans="1:96" x14ac:dyDescent="0.2">
      <c r="A326" s="72"/>
      <c r="B326" s="201">
        <f t="shared" si="19"/>
        <v>317</v>
      </c>
      <c r="C326" s="238" t="s">
        <v>794</v>
      </c>
      <c r="D326" s="212" t="s">
        <v>793</v>
      </c>
      <c r="F326" s="212" t="s">
        <v>2</v>
      </c>
      <c r="G326" s="214"/>
      <c r="H326" s="73"/>
      <c r="I326" s="230">
        <v>218.38982000000001</v>
      </c>
      <c r="J326" s="215"/>
      <c r="K326" s="215"/>
      <c r="L326" s="215"/>
      <c r="M326" s="215"/>
      <c r="N326" s="215"/>
      <c r="O326" s="215"/>
      <c r="P326" s="73"/>
      <c r="Q326" s="215"/>
      <c r="R326" s="215"/>
      <c r="S326" s="215"/>
      <c r="T326" s="215"/>
      <c r="U326" s="215"/>
      <c r="V326" s="215"/>
      <c r="W326" s="215"/>
      <c r="X326" s="74"/>
      <c r="Y326" s="216">
        <v>0.37996903884988775</v>
      </c>
      <c r="Z326" s="216">
        <v>0.51034947508084405</v>
      </c>
      <c r="AA326" s="216">
        <v>0.10968148606926824</v>
      </c>
      <c r="AB326" s="150" t="str">
        <f t="shared" si="18"/>
        <v/>
      </c>
      <c r="AC326" s="217" t="s">
        <v>7</v>
      </c>
      <c r="AD326" s="217" t="s">
        <v>8</v>
      </c>
      <c r="AE326" s="74"/>
      <c r="AF326" s="219">
        <v>0</v>
      </c>
      <c r="AG326" s="219">
        <v>0</v>
      </c>
      <c r="AH326" s="74"/>
      <c r="AI326" s="211">
        <v>0</v>
      </c>
      <c r="AJ326" s="211">
        <v>0</v>
      </c>
      <c r="AK326" s="211">
        <v>0</v>
      </c>
      <c r="AL326" s="211">
        <v>1</v>
      </c>
      <c r="AM326" s="211">
        <v>0</v>
      </c>
      <c r="AN326" s="211">
        <v>0</v>
      </c>
      <c r="AO326" s="211">
        <v>0</v>
      </c>
      <c r="AP326" s="211">
        <v>0</v>
      </c>
      <c r="AQ326" s="211">
        <v>0</v>
      </c>
      <c r="AR326" s="47"/>
      <c r="AS326" s="211">
        <v>0</v>
      </c>
      <c r="AT326" s="211">
        <v>0</v>
      </c>
      <c r="AU326" s="211">
        <v>0</v>
      </c>
      <c r="AV326" s="211">
        <v>0</v>
      </c>
      <c r="AW326" s="211">
        <v>8.5216334717433243E-2</v>
      </c>
      <c r="AX326" s="211">
        <v>0</v>
      </c>
      <c r="AY326" s="211">
        <v>0</v>
      </c>
      <c r="AZ326" s="211">
        <v>0</v>
      </c>
      <c r="BA326" s="211">
        <v>0</v>
      </c>
      <c r="BB326" s="211">
        <v>8.0481910741077578E-2</v>
      </c>
      <c r="BC326" s="211">
        <v>0</v>
      </c>
      <c r="BD326" s="211">
        <v>1.420272245290554E-2</v>
      </c>
      <c r="BE326" s="211">
        <v>0.53044290251258042</v>
      </c>
      <c r="BF326" s="211">
        <v>0</v>
      </c>
      <c r="BG326" s="211">
        <v>0.17236142234102303</v>
      </c>
      <c r="BH326" s="211">
        <v>0</v>
      </c>
      <c r="BI326" s="211">
        <v>0</v>
      </c>
      <c r="BJ326" s="211">
        <v>0</v>
      </c>
      <c r="BK326" s="211">
        <v>0</v>
      </c>
      <c r="BL326" s="211">
        <v>0</v>
      </c>
      <c r="BM326" s="211">
        <v>2.0643773597139276E-2</v>
      </c>
      <c r="BN326" s="211">
        <v>9.2897645137488532E-3</v>
      </c>
      <c r="BO326" s="211">
        <v>9.2897645137488532E-3</v>
      </c>
      <c r="BP326" s="211">
        <v>0</v>
      </c>
      <c r="BQ326" s="211">
        <v>0</v>
      </c>
      <c r="BR326" s="211">
        <v>0</v>
      </c>
      <c r="BS326" s="211">
        <v>0</v>
      </c>
      <c r="BT326" s="211">
        <v>0</v>
      </c>
      <c r="BU326" s="211">
        <v>0</v>
      </c>
      <c r="BV326" s="211">
        <v>0</v>
      </c>
      <c r="BW326" s="211">
        <v>0</v>
      </c>
      <c r="BX326" s="211">
        <v>0</v>
      </c>
      <c r="BY326" s="211">
        <v>0</v>
      </c>
      <c r="BZ326" s="211">
        <v>0</v>
      </c>
      <c r="CA326" s="211">
        <v>7.8071404610343093E-2</v>
      </c>
      <c r="CB326" s="211">
        <v>0</v>
      </c>
      <c r="CC326" s="211">
        <v>0</v>
      </c>
      <c r="CD326" s="211">
        <v>0</v>
      </c>
      <c r="CE326" s="211">
        <v>0</v>
      </c>
      <c r="CF326" s="211">
        <v>0</v>
      </c>
      <c r="CG326" s="211"/>
      <c r="CH326" s="211"/>
      <c r="CI326" s="211"/>
      <c r="CJ326" s="211"/>
      <c r="CK326" s="211"/>
      <c r="CL326" s="211"/>
      <c r="CM326" s="211"/>
      <c r="CN326" s="211"/>
      <c r="CO326" s="211"/>
      <c r="CP326" s="211"/>
      <c r="CQ326" s="151" t="str">
        <f t="shared" si="17"/>
        <v/>
      </c>
      <c r="CR326" s="147"/>
    </row>
    <row r="327" spans="1:96" x14ac:dyDescent="0.2">
      <c r="A327" s="72"/>
      <c r="B327" s="201">
        <f t="shared" si="19"/>
        <v>318</v>
      </c>
      <c r="C327" s="238" t="s">
        <v>794</v>
      </c>
      <c r="D327" s="212" t="s">
        <v>793</v>
      </c>
      <c r="F327" s="212" t="s">
        <v>10</v>
      </c>
      <c r="G327" s="214"/>
      <c r="H327" s="73"/>
      <c r="I327" s="230">
        <v>83.500339999999994</v>
      </c>
      <c r="J327" s="215"/>
      <c r="K327" s="215"/>
      <c r="L327" s="215"/>
      <c r="M327" s="215"/>
      <c r="N327" s="215"/>
      <c r="O327" s="215"/>
      <c r="P327" s="73"/>
      <c r="Q327" s="215"/>
      <c r="R327" s="215"/>
      <c r="S327" s="215"/>
      <c r="T327" s="215"/>
      <c r="U327" s="215"/>
      <c r="V327" s="215"/>
      <c r="W327" s="215"/>
      <c r="X327" s="74"/>
      <c r="Y327" s="216">
        <v>5.7057013181024185E-2</v>
      </c>
      <c r="Z327" s="216">
        <v>0.9264733532821543</v>
      </c>
      <c r="AA327" s="216">
        <v>1.6469633536821526E-2</v>
      </c>
      <c r="AB327" s="150" t="str">
        <f t="shared" ref="AB327:AB390" si="20">IF(SUM(Y327:AA327,I327:O327)=0,"",IF(SUM(Y327:AA327)=1,"",1))</f>
        <v/>
      </c>
      <c r="AC327" s="217" t="s">
        <v>7</v>
      </c>
      <c r="AD327" s="217" t="s">
        <v>8</v>
      </c>
      <c r="AE327" s="74"/>
      <c r="AF327" s="219">
        <v>0</v>
      </c>
      <c r="AG327" s="219">
        <v>0</v>
      </c>
      <c r="AH327" s="74"/>
      <c r="AI327" s="211">
        <v>0</v>
      </c>
      <c r="AJ327" s="211">
        <v>0</v>
      </c>
      <c r="AK327" s="211">
        <v>1</v>
      </c>
      <c r="AL327" s="211">
        <v>0</v>
      </c>
      <c r="AM327" s="211">
        <v>0</v>
      </c>
      <c r="AN327" s="211">
        <v>0</v>
      </c>
      <c r="AO327" s="211">
        <v>0</v>
      </c>
      <c r="AP327" s="211">
        <v>0</v>
      </c>
      <c r="AQ327" s="211">
        <v>0</v>
      </c>
      <c r="AR327" s="47"/>
      <c r="AS327" s="211">
        <v>0</v>
      </c>
      <c r="AT327" s="211">
        <v>0</v>
      </c>
      <c r="AU327" s="211">
        <v>0</v>
      </c>
      <c r="AV327" s="211">
        <v>0</v>
      </c>
      <c r="AW327" s="211">
        <v>1.2796594600692645E-2</v>
      </c>
      <c r="AX327" s="211">
        <v>0</v>
      </c>
      <c r="AY327" s="211">
        <v>0</v>
      </c>
      <c r="AZ327" s="211">
        <v>0</v>
      </c>
      <c r="BA327" s="211">
        <v>0</v>
      </c>
      <c r="BB327" s="211">
        <v>1.2086298091720345E-2</v>
      </c>
      <c r="BC327" s="211">
        <v>0</v>
      </c>
      <c r="BD327" s="211">
        <v>2.1325661667964471E-3</v>
      </c>
      <c r="BE327" s="211">
        <v>0.50457291551148176</v>
      </c>
      <c r="BF327" s="211">
        <v>0</v>
      </c>
      <c r="BG327" s="211">
        <v>0.45080032009450505</v>
      </c>
      <c r="BH327" s="211">
        <v>0</v>
      </c>
      <c r="BI327" s="211">
        <v>0</v>
      </c>
      <c r="BJ327" s="211">
        <v>0</v>
      </c>
      <c r="BK327" s="211">
        <v>0</v>
      </c>
      <c r="BL327" s="211">
        <v>0</v>
      </c>
      <c r="BM327" s="211">
        <v>3.098909537374339E-3</v>
      </c>
      <c r="BN327" s="211">
        <v>1.3946050998115697E-3</v>
      </c>
      <c r="BO327" s="211">
        <v>1.3946050998115697E-3</v>
      </c>
      <c r="BP327" s="211">
        <v>0</v>
      </c>
      <c r="BQ327" s="211">
        <v>0</v>
      </c>
      <c r="BR327" s="211">
        <v>0</v>
      </c>
      <c r="BS327" s="211">
        <v>0</v>
      </c>
      <c r="BT327" s="211">
        <v>0</v>
      </c>
      <c r="BU327" s="211">
        <v>0</v>
      </c>
      <c r="BV327" s="211">
        <v>0</v>
      </c>
      <c r="BW327" s="211">
        <v>0</v>
      </c>
      <c r="BX327" s="211">
        <v>0</v>
      </c>
      <c r="BY327" s="211">
        <v>0</v>
      </c>
      <c r="BZ327" s="211">
        <v>0</v>
      </c>
      <c r="CA327" s="211">
        <v>1.1723185797806332E-2</v>
      </c>
      <c r="CB327" s="211">
        <v>0</v>
      </c>
      <c r="CC327" s="211">
        <v>0</v>
      </c>
      <c r="CD327" s="211">
        <v>0</v>
      </c>
      <c r="CE327" s="211">
        <v>0</v>
      </c>
      <c r="CF327" s="211">
        <v>0</v>
      </c>
      <c r="CG327" s="211"/>
      <c r="CH327" s="211"/>
      <c r="CI327" s="211"/>
      <c r="CJ327" s="211"/>
      <c r="CK327" s="211"/>
      <c r="CL327" s="211"/>
      <c r="CM327" s="211"/>
      <c r="CN327" s="211"/>
      <c r="CO327" s="211"/>
      <c r="CP327" s="211"/>
      <c r="CQ327" s="151" t="str">
        <f t="shared" ref="CQ327:CQ390" si="21">IF(COUNT(AS327:CP327)=0,"",IF(SUM(AS327:CP327)=1,"",1))</f>
        <v/>
      </c>
      <c r="CR327" s="147"/>
    </row>
    <row r="328" spans="1:96" x14ac:dyDescent="0.2">
      <c r="A328" s="72"/>
      <c r="B328" s="201">
        <f t="shared" si="19"/>
        <v>319</v>
      </c>
      <c r="C328" s="238" t="s">
        <v>794</v>
      </c>
      <c r="D328" s="212" t="s">
        <v>793</v>
      </c>
      <c r="F328" s="212" t="s">
        <v>9</v>
      </c>
      <c r="G328" s="214"/>
      <c r="H328" s="73"/>
      <c r="I328" s="230">
        <v>2619.69641</v>
      </c>
      <c r="J328" s="215"/>
      <c r="K328" s="215"/>
      <c r="L328" s="215"/>
      <c r="M328" s="215"/>
      <c r="N328" s="215"/>
      <c r="O328" s="215"/>
      <c r="P328" s="73"/>
      <c r="Q328" s="215"/>
      <c r="R328" s="215"/>
      <c r="S328" s="215"/>
      <c r="T328" s="215"/>
      <c r="U328" s="215"/>
      <c r="V328" s="215"/>
      <c r="W328" s="215"/>
      <c r="X328" s="74"/>
      <c r="Y328" s="216">
        <v>0.56319665682177267</v>
      </c>
      <c r="Z328" s="216">
        <v>0.27423174580752285</v>
      </c>
      <c r="AA328" s="216">
        <v>0.16257159737070448</v>
      </c>
      <c r="AB328" s="150" t="str">
        <f t="shared" si="20"/>
        <v/>
      </c>
      <c r="AC328" s="217" t="s">
        <v>7</v>
      </c>
      <c r="AD328" s="217" t="s">
        <v>8</v>
      </c>
      <c r="AE328" s="74"/>
      <c r="AF328" s="219">
        <v>0</v>
      </c>
      <c r="AG328" s="219">
        <v>0</v>
      </c>
      <c r="AH328" s="74"/>
      <c r="AI328" s="211">
        <v>1</v>
      </c>
      <c r="AJ328" s="211">
        <v>0</v>
      </c>
      <c r="AK328" s="211">
        <v>0</v>
      </c>
      <c r="AL328" s="211">
        <v>0</v>
      </c>
      <c r="AM328" s="211">
        <v>0</v>
      </c>
      <c r="AN328" s="211">
        <v>0</v>
      </c>
      <c r="AO328" s="211">
        <v>0</v>
      </c>
      <c r="AP328" s="211">
        <v>0</v>
      </c>
      <c r="AQ328" s="211">
        <v>0</v>
      </c>
      <c r="AR328" s="47"/>
      <c r="AS328" s="211">
        <v>0</v>
      </c>
      <c r="AT328" s="211">
        <v>0</v>
      </c>
      <c r="AU328" s="211">
        <v>0</v>
      </c>
      <c r="AV328" s="211">
        <v>0</v>
      </c>
      <c r="AW328" s="211">
        <v>0.12630919320914746</v>
      </c>
      <c r="AX328" s="211">
        <v>0</v>
      </c>
      <c r="AY328" s="211">
        <v>0</v>
      </c>
      <c r="AZ328" s="211">
        <v>0</v>
      </c>
      <c r="BA328" s="211">
        <v>0</v>
      </c>
      <c r="BB328" s="211">
        <v>0.11929200605348005</v>
      </c>
      <c r="BC328" s="211">
        <v>0</v>
      </c>
      <c r="BD328" s="211">
        <v>2.1051530929112508E-2</v>
      </c>
      <c r="BE328" s="211">
        <v>0.54512253578268621</v>
      </c>
      <c r="BF328" s="211">
        <v>0</v>
      </c>
      <c r="BG328" s="211">
        <v>1.4368832913734459E-2</v>
      </c>
      <c r="BH328" s="211">
        <v>0</v>
      </c>
      <c r="BI328" s="211">
        <v>0</v>
      </c>
      <c r="BJ328" s="211">
        <v>0</v>
      </c>
      <c r="BK328" s="211">
        <v>0</v>
      </c>
      <c r="BL328" s="211">
        <v>0</v>
      </c>
      <c r="BM328" s="211">
        <v>3.059861047028728E-2</v>
      </c>
      <c r="BN328" s="211">
        <v>1.3769389407988688E-2</v>
      </c>
      <c r="BO328" s="211">
        <v>1.3769389407988688E-2</v>
      </c>
      <c r="BP328" s="211">
        <v>0</v>
      </c>
      <c r="BQ328" s="211">
        <v>0</v>
      </c>
      <c r="BR328" s="211">
        <v>0</v>
      </c>
      <c r="BS328" s="211">
        <v>0</v>
      </c>
      <c r="BT328" s="211">
        <v>0</v>
      </c>
      <c r="BU328" s="211">
        <v>0</v>
      </c>
      <c r="BV328" s="211">
        <v>0</v>
      </c>
      <c r="BW328" s="211">
        <v>0</v>
      </c>
      <c r="BX328" s="211">
        <v>0</v>
      </c>
      <c r="BY328" s="211">
        <v>0</v>
      </c>
      <c r="BZ328" s="211">
        <v>0</v>
      </c>
      <c r="CA328" s="211">
        <v>0.11571851182557447</v>
      </c>
      <c r="CB328" s="211">
        <v>0</v>
      </c>
      <c r="CC328" s="211">
        <v>0</v>
      </c>
      <c r="CD328" s="211">
        <v>0</v>
      </c>
      <c r="CE328" s="211">
        <v>0</v>
      </c>
      <c r="CF328" s="211">
        <v>0</v>
      </c>
      <c r="CG328" s="211"/>
      <c r="CH328" s="211"/>
      <c r="CI328" s="211"/>
      <c r="CJ328" s="211"/>
      <c r="CK328" s="211"/>
      <c r="CL328" s="211"/>
      <c r="CM328" s="211"/>
      <c r="CN328" s="211"/>
      <c r="CO328" s="211"/>
      <c r="CP328" s="211"/>
      <c r="CQ328" s="151" t="str">
        <f t="shared" si="21"/>
        <v/>
      </c>
      <c r="CR328" s="147"/>
    </row>
    <row r="329" spans="1:96" x14ac:dyDescent="0.2">
      <c r="A329" s="72"/>
      <c r="B329" s="201">
        <f t="shared" si="19"/>
        <v>320</v>
      </c>
      <c r="C329" s="238" t="s">
        <v>797</v>
      </c>
      <c r="D329" s="212" t="s">
        <v>798</v>
      </c>
      <c r="F329" s="212" t="s">
        <v>470</v>
      </c>
      <c r="G329" s="214"/>
      <c r="H329" s="73"/>
      <c r="I329" s="230">
        <v>13138.768013122124</v>
      </c>
      <c r="J329" s="215"/>
      <c r="K329" s="215"/>
      <c r="L329" s="215"/>
      <c r="M329" s="215"/>
      <c r="N329" s="215"/>
      <c r="O329" s="215"/>
      <c r="P329" s="73"/>
      <c r="Q329" s="215"/>
      <c r="R329" s="215"/>
      <c r="S329" s="215"/>
      <c r="T329" s="215"/>
      <c r="U329" s="215"/>
      <c r="V329" s="215"/>
      <c r="W329" s="215"/>
      <c r="X329" s="74"/>
      <c r="Y329" s="216">
        <v>0.16661729916218168</v>
      </c>
      <c r="Z329" s="216">
        <v>0.33422003849891613</v>
      </c>
      <c r="AA329" s="216">
        <v>0.49916266233890211</v>
      </c>
      <c r="AB329" s="150" t="str">
        <f t="shared" si="20"/>
        <v/>
      </c>
      <c r="AC329" s="217" t="s">
        <v>8</v>
      </c>
      <c r="AD329" s="217" t="s">
        <v>7</v>
      </c>
      <c r="AE329" s="74"/>
      <c r="AF329" s="219">
        <v>0</v>
      </c>
      <c r="AG329" s="219">
        <v>0.22025206981133955</v>
      </c>
      <c r="AH329" s="74"/>
      <c r="AI329" s="211">
        <v>0</v>
      </c>
      <c r="AJ329" s="211">
        <v>0</v>
      </c>
      <c r="AK329" s="211">
        <v>0</v>
      </c>
      <c r="AL329" s="211">
        <v>0</v>
      </c>
      <c r="AM329" s="211">
        <v>0</v>
      </c>
      <c r="AN329" s="211">
        <v>0</v>
      </c>
      <c r="AO329" s="211">
        <v>0</v>
      </c>
      <c r="AP329" s="211">
        <v>1</v>
      </c>
      <c r="AQ329" s="211">
        <v>0</v>
      </c>
      <c r="AR329" s="47"/>
      <c r="AS329" s="211">
        <v>0</v>
      </c>
      <c r="AT329" s="211">
        <v>0</v>
      </c>
      <c r="AU329" s="211">
        <v>0</v>
      </c>
      <c r="AV329" s="211">
        <v>0</v>
      </c>
      <c r="AW329" s="211">
        <v>0</v>
      </c>
      <c r="AX329" s="211">
        <v>0</v>
      </c>
      <c r="AY329" s="211">
        <v>0</v>
      </c>
      <c r="AZ329" s="211">
        <v>0.93983226108321227</v>
      </c>
      <c r="BA329" s="211">
        <v>0</v>
      </c>
      <c r="BB329" s="211">
        <v>0</v>
      </c>
      <c r="BC329" s="211">
        <v>0</v>
      </c>
      <c r="BD329" s="211">
        <v>0</v>
      </c>
      <c r="BE329" s="211">
        <v>0</v>
      </c>
      <c r="BF329" s="211">
        <v>0</v>
      </c>
      <c r="BG329" s="211">
        <v>0</v>
      </c>
      <c r="BH329" s="211">
        <v>0</v>
      </c>
      <c r="BI329" s="211">
        <v>0</v>
      </c>
      <c r="BJ329" s="211">
        <v>0</v>
      </c>
      <c r="BK329" s="211">
        <v>0</v>
      </c>
      <c r="BL329" s="211">
        <v>0</v>
      </c>
      <c r="BM329" s="211">
        <v>0</v>
      </c>
      <c r="BN329" s="211">
        <v>0</v>
      </c>
      <c r="BO329" s="211">
        <v>0</v>
      </c>
      <c r="BP329" s="211">
        <v>0</v>
      </c>
      <c r="BQ329" s="211">
        <v>0</v>
      </c>
      <c r="BR329" s="211">
        <v>0</v>
      </c>
      <c r="BS329" s="211">
        <v>0</v>
      </c>
      <c r="BT329" s="211">
        <v>0</v>
      </c>
      <c r="BU329" s="211">
        <v>6.0167738916787748E-2</v>
      </c>
      <c r="BV329" s="211">
        <v>0</v>
      </c>
      <c r="BW329" s="211">
        <v>0</v>
      </c>
      <c r="BX329" s="211">
        <v>0</v>
      </c>
      <c r="BY329" s="211">
        <v>0</v>
      </c>
      <c r="BZ329" s="211">
        <v>0</v>
      </c>
      <c r="CA329" s="211">
        <v>0</v>
      </c>
      <c r="CB329" s="211">
        <v>0</v>
      </c>
      <c r="CC329" s="211">
        <v>0</v>
      </c>
      <c r="CD329" s="211">
        <v>0</v>
      </c>
      <c r="CE329" s="211">
        <v>0</v>
      </c>
      <c r="CF329" s="211">
        <v>0</v>
      </c>
      <c r="CG329" s="211"/>
      <c r="CH329" s="211"/>
      <c r="CI329" s="211"/>
      <c r="CJ329" s="211"/>
      <c r="CK329" s="211"/>
      <c r="CL329" s="211"/>
      <c r="CM329" s="211"/>
      <c r="CN329" s="211"/>
      <c r="CO329" s="211"/>
      <c r="CP329" s="211"/>
      <c r="CQ329" s="151" t="str">
        <f t="shared" si="21"/>
        <v/>
      </c>
      <c r="CR329" s="147"/>
    </row>
    <row r="330" spans="1:96" x14ac:dyDescent="0.2">
      <c r="A330" s="72"/>
      <c r="B330" s="201">
        <f t="shared" si="19"/>
        <v>321</v>
      </c>
      <c r="C330" s="238" t="s">
        <v>801</v>
      </c>
      <c r="D330" s="212" t="s">
        <v>799</v>
      </c>
      <c r="F330" s="212" t="s">
        <v>9</v>
      </c>
      <c r="G330" s="214"/>
      <c r="H330" s="73"/>
      <c r="I330" s="230">
        <v>3959.2640000000001</v>
      </c>
      <c r="J330" s="215"/>
      <c r="K330" s="215"/>
      <c r="L330" s="215"/>
      <c r="M330" s="215"/>
      <c r="N330" s="215"/>
      <c r="O330" s="215"/>
      <c r="P330" s="73"/>
      <c r="Q330" s="215"/>
      <c r="R330" s="215"/>
      <c r="S330" s="215"/>
      <c r="T330" s="215"/>
      <c r="U330" s="215"/>
      <c r="V330" s="215"/>
      <c r="W330" s="215"/>
      <c r="X330" s="74"/>
      <c r="Y330" s="216">
        <v>0</v>
      </c>
      <c r="Z330" s="216">
        <v>0</v>
      </c>
      <c r="AA330" s="216">
        <v>1</v>
      </c>
      <c r="AB330" s="150" t="str">
        <f t="shared" si="20"/>
        <v/>
      </c>
      <c r="AC330" s="217" t="s">
        <v>7</v>
      </c>
      <c r="AD330" s="217" t="s">
        <v>8</v>
      </c>
      <c r="AE330" s="74"/>
      <c r="AF330" s="219">
        <v>0</v>
      </c>
      <c r="AG330" s="219">
        <v>0</v>
      </c>
      <c r="AH330" s="74"/>
      <c r="AI330" s="211">
        <v>1</v>
      </c>
      <c r="AJ330" s="211">
        <v>0</v>
      </c>
      <c r="AK330" s="211">
        <v>0</v>
      </c>
      <c r="AL330" s="211">
        <v>0</v>
      </c>
      <c r="AM330" s="211">
        <v>0</v>
      </c>
      <c r="AN330" s="211">
        <v>0</v>
      </c>
      <c r="AO330" s="211">
        <v>0</v>
      </c>
      <c r="AP330" s="211">
        <v>0</v>
      </c>
      <c r="AQ330" s="211">
        <v>0</v>
      </c>
      <c r="AR330" s="47"/>
      <c r="AS330" s="211">
        <v>0</v>
      </c>
      <c r="AT330" s="211">
        <v>0</v>
      </c>
      <c r="AU330" s="211">
        <v>0</v>
      </c>
      <c r="AV330" s="211">
        <v>0</v>
      </c>
      <c r="AW330" s="211">
        <v>0</v>
      </c>
      <c r="AX330" s="211">
        <v>0</v>
      </c>
      <c r="AY330" s="211">
        <v>0</v>
      </c>
      <c r="AZ330" s="211">
        <v>0</v>
      </c>
      <c r="BA330" s="211">
        <v>0</v>
      </c>
      <c r="BB330" s="211">
        <v>0</v>
      </c>
      <c r="BC330" s="211">
        <v>0</v>
      </c>
      <c r="BD330" s="211">
        <v>0</v>
      </c>
      <c r="BE330" s="211">
        <v>0.82100006465848197</v>
      </c>
      <c r="BF330" s="211">
        <v>0</v>
      </c>
      <c r="BG330" s="211">
        <v>0</v>
      </c>
      <c r="BH330" s="211">
        <v>0</v>
      </c>
      <c r="BI330" s="211">
        <v>0</v>
      </c>
      <c r="BJ330" s="211">
        <v>0</v>
      </c>
      <c r="BK330" s="211">
        <v>0</v>
      </c>
      <c r="BL330" s="211">
        <v>0</v>
      </c>
      <c r="BM330" s="211">
        <v>0</v>
      </c>
      <c r="BN330" s="211">
        <v>0</v>
      </c>
      <c r="BO330" s="211">
        <v>0</v>
      </c>
      <c r="BP330" s="211">
        <v>0</v>
      </c>
      <c r="BQ330" s="211">
        <v>0</v>
      </c>
      <c r="BR330" s="211">
        <v>0</v>
      </c>
      <c r="BS330" s="211">
        <v>0</v>
      </c>
      <c r="BT330" s="211">
        <v>0</v>
      </c>
      <c r="BU330" s="211">
        <v>0</v>
      </c>
      <c r="BV330" s="211">
        <v>0</v>
      </c>
      <c r="BW330" s="211">
        <v>0</v>
      </c>
      <c r="BX330" s="211">
        <v>0</v>
      </c>
      <c r="BY330" s="211">
        <v>0</v>
      </c>
      <c r="BZ330" s="211">
        <v>0</v>
      </c>
      <c r="CA330" s="211">
        <v>0.17899993534151801</v>
      </c>
      <c r="CB330" s="211">
        <v>0</v>
      </c>
      <c r="CC330" s="211">
        <v>0</v>
      </c>
      <c r="CD330" s="211">
        <v>0</v>
      </c>
      <c r="CE330" s="211">
        <v>0</v>
      </c>
      <c r="CF330" s="211">
        <v>0</v>
      </c>
      <c r="CG330" s="211"/>
      <c r="CH330" s="211"/>
      <c r="CI330" s="211"/>
      <c r="CJ330" s="211"/>
      <c r="CK330" s="211"/>
      <c r="CL330" s="211"/>
      <c r="CM330" s="211"/>
      <c r="CN330" s="211"/>
      <c r="CO330" s="211"/>
      <c r="CP330" s="211"/>
      <c r="CQ330" s="243" t="str">
        <f t="shared" si="21"/>
        <v/>
      </c>
      <c r="CR330" s="147"/>
    </row>
    <row r="331" spans="1:96" x14ac:dyDescent="0.2">
      <c r="A331" s="72"/>
      <c r="B331" s="201">
        <f t="shared" ref="B331:B391" si="22">IFERROR(B330+1,"")</f>
        <v>322</v>
      </c>
      <c r="C331" s="238" t="s">
        <v>802</v>
      </c>
      <c r="D331" s="238" t="s">
        <v>803</v>
      </c>
      <c r="F331" s="212" t="s">
        <v>2</v>
      </c>
      <c r="G331" s="214"/>
      <c r="H331" s="73"/>
      <c r="I331" s="230">
        <v>116313.08521999998</v>
      </c>
      <c r="J331" s="215"/>
      <c r="K331" s="215"/>
      <c r="L331" s="215"/>
      <c r="M331" s="215"/>
      <c r="N331" s="215"/>
      <c r="O331" s="215"/>
      <c r="P331" s="73"/>
      <c r="Q331" s="215">
        <v>116313.08521999998</v>
      </c>
      <c r="R331" s="215"/>
      <c r="S331" s="215"/>
      <c r="T331" s="215"/>
      <c r="U331" s="215"/>
      <c r="V331" s="215"/>
      <c r="W331" s="215"/>
      <c r="X331" s="74"/>
      <c r="Y331" s="216">
        <v>0</v>
      </c>
      <c r="Z331" s="216">
        <v>0</v>
      </c>
      <c r="AA331" s="216">
        <v>1</v>
      </c>
      <c r="AB331" s="150" t="str">
        <f t="shared" si="20"/>
        <v/>
      </c>
      <c r="AC331" s="217" t="s">
        <v>8</v>
      </c>
      <c r="AD331" s="217" t="s">
        <v>8</v>
      </c>
      <c r="AE331" s="74"/>
      <c r="AF331" s="219">
        <v>0</v>
      </c>
      <c r="AG331" s="219">
        <v>0</v>
      </c>
      <c r="AH331" s="74"/>
      <c r="AI331" s="211"/>
      <c r="AJ331" s="211"/>
      <c r="AK331" s="211"/>
      <c r="AL331" s="211">
        <v>1</v>
      </c>
      <c r="AM331" s="211"/>
      <c r="AN331" s="211"/>
      <c r="AO331" s="211"/>
      <c r="AP331" s="211"/>
      <c r="AQ331" s="211"/>
      <c r="AR331" s="47"/>
      <c r="AS331" s="211">
        <v>9.5056115139582099E-3</v>
      </c>
      <c r="AT331" s="211"/>
      <c r="AU331" s="211"/>
      <c r="AV331" s="211"/>
      <c r="AW331" s="211">
        <v>0.16973487548713886</v>
      </c>
      <c r="AX331" s="211"/>
      <c r="AY331" s="211"/>
      <c r="AZ331" s="211"/>
      <c r="BA331" s="211"/>
      <c r="BB331" s="211">
        <v>0.40667090035484832</v>
      </c>
      <c r="BC331" s="211"/>
      <c r="BD331" s="211">
        <v>0.17676509912878677</v>
      </c>
      <c r="BE331" s="211">
        <v>0.1480743202710168</v>
      </c>
      <c r="BF331" s="211"/>
      <c r="BG331" s="211">
        <v>8.9249193244251068E-2</v>
      </c>
      <c r="BH331" s="211"/>
      <c r="BI331" s="211"/>
      <c r="BJ331" s="211"/>
      <c r="BK331" s="211"/>
      <c r="BL331" s="211"/>
      <c r="BM331" s="211"/>
      <c r="BN331" s="211"/>
      <c r="BO331" s="211"/>
      <c r="BP331" s="211"/>
      <c r="BQ331" s="211"/>
      <c r="BR331" s="211"/>
      <c r="BS331" s="211"/>
      <c r="BT331" s="211"/>
      <c r="BU331" s="211"/>
      <c r="BV331" s="211"/>
      <c r="BW331" s="211"/>
      <c r="BX331" s="211"/>
      <c r="BY331" s="211"/>
      <c r="BZ331" s="211"/>
      <c r="CA331" s="211"/>
      <c r="CB331" s="211"/>
      <c r="CC331" s="211"/>
      <c r="CD331" s="211"/>
      <c r="CE331" s="211"/>
      <c r="CF331" s="211"/>
      <c r="CG331" s="211"/>
      <c r="CH331" s="211"/>
      <c r="CI331" s="211"/>
      <c r="CJ331" s="211"/>
      <c r="CK331" s="211"/>
      <c r="CL331" s="211"/>
      <c r="CM331" s="211"/>
      <c r="CN331" s="211"/>
      <c r="CO331" s="211"/>
      <c r="CP331" s="211"/>
      <c r="CQ331" s="243" t="str">
        <f t="shared" si="21"/>
        <v/>
      </c>
      <c r="CR331" s="147"/>
    </row>
    <row r="332" spans="1:96" x14ac:dyDescent="0.2">
      <c r="A332" s="72"/>
      <c r="B332" s="201">
        <f t="shared" si="22"/>
        <v>323</v>
      </c>
      <c r="C332" s="212"/>
      <c r="D332" s="212"/>
      <c r="F332" s="212"/>
      <c r="G332" s="214"/>
      <c r="H332" s="73"/>
      <c r="I332" s="215"/>
      <c r="J332" s="215"/>
      <c r="K332" s="215"/>
      <c r="L332" s="215"/>
      <c r="M332" s="215"/>
      <c r="N332" s="215"/>
      <c r="O332" s="215"/>
      <c r="P332" s="73"/>
      <c r="Q332" s="215"/>
      <c r="R332" s="215"/>
      <c r="S332" s="215"/>
      <c r="T332" s="215"/>
      <c r="U332" s="215"/>
      <c r="V332" s="215"/>
      <c r="W332" s="215"/>
      <c r="X332" s="74"/>
      <c r="Y332" s="216"/>
      <c r="Z332" s="216"/>
      <c r="AA332" s="216"/>
      <c r="AB332" s="150" t="str">
        <f t="shared" si="20"/>
        <v/>
      </c>
      <c r="AC332" s="217"/>
      <c r="AD332" s="217"/>
      <c r="AE332" s="74"/>
      <c r="AF332" s="219"/>
      <c r="AG332" s="219"/>
      <c r="AH332" s="74"/>
      <c r="AI332" s="211"/>
      <c r="AJ332" s="211"/>
      <c r="AK332" s="211"/>
      <c r="AL332" s="211"/>
      <c r="AM332" s="211"/>
      <c r="AN332" s="211"/>
      <c r="AO332" s="211"/>
      <c r="AP332" s="211"/>
      <c r="AQ332" s="211"/>
      <c r="AR332" s="47"/>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T332" s="211"/>
      <c r="BU332" s="211"/>
      <c r="BV332" s="211"/>
      <c r="BW332" s="211"/>
      <c r="BX332" s="211"/>
      <c r="BY332" s="211"/>
      <c r="BZ332" s="211"/>
      <c r="CA332" s="211"/>
      <c r="CB332" s="211"/>
      <c r="CC332" s="211"/>
      <c r="CD332" s="211"/>
      <c r="CE332" s="211"/>
      <c r="CF332" s="211"/>
      <c r="CG332" s="211"/>
      <c r="CH332" s="211"/>
      <c r="CI332" s="211"/>
      <c r="CJ332" s="211"/>
      <c r="CK332" s="211"/>
      <c r="CL332" s="211"/>
      <c r="CM332" s="211"/>
      <c r="CN332" s="211"/>
      <c r="CO332" s="211"/>
      <c r="CP332" s="211"/>
      <c r="CQ332" s="151" t="str">
        <f t="shared" si="21"/>
        <v/>
      </c>
      <c r="CR332" s="147"/>
    </row>
    <row r="333" spans="1:96" x14ac:dyDescent="0.2">
      <c r="A333" s="72"/>
      <c r="B333" s="201">
        <f t="shared" si="22"/>
        <v>324</v>
      </c>
      <c r="C333" s="212"/>
      <c r="D333" s="212"/>
      <c r="F333" s="212"/>
      <c r="G333" s="214"/>
      <c r="H333" s="73"/>
      <c r="I333" s="215"/>
      <c r="J333" s="215"/>
      <c r="K333" s="215"/>
      <c r="L333" s="215"/>
      <c r="M333" s="215"/>
      <c r="N333" s="215"/>
      <c r="O333" s="215"/>
      <c r="P333" s="73"/>
      <c r="Q333" s="215"/>
      <c r="R333" s="215"/>
      <c r="S333" s="215"/>
      <c r="T333" s="215"/>
      <c r="U333" s="215"/>
      <c r="V333" s="215"/>
      <c r="W333" s="215"/>
      <c r="X333" s="74"/>
      <c r="Y333" s="216"/>
      <c r="Z333" s="216"/>
      <c r="AA333" s="216"/>
      <c r="AB333" s="150" t="str">
        <f t="shared" si="20"/>
        <v/>
      </c>
      <c r="AC333" s="217"/>
      <c r="AD333" s="217"/>
      <c r="AE333" s="74"/>
      <c r="AF333" s="219"/>
      <c r="AG333" s="219"/>
      <c r="AH333" s="74"/>
      <c r="AI333" s="211"/>
      <c r="AJ333" s="211"/>
      <c r="AK333" s="211"/>
      <c r="AL333" s="211"/>
      <c r="AM333" s="211"/>
      <c r="AN333" s="211"/>
      <c r="AO333" s="211"/>
      <c r="AP333" s="211"/>
      <c r="AQ333" s="211"/>
      <c r="AR333" s="47"/>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T333" s="211"/>
      <c r="BU333" s="211"/>
      <c r="BV333" s="211"/>
      <c r="BW333" s="211"/>
      <c r="BX333" s="211"/>
      <c r="BY333" s="211"/>
      <c r="BZ333" s="211"/>
      <c r="CA333" s="211"/>
      <c r="CB333" s="211"/>
      <c r="CC333" s="211"/>
      <c r="CD333" s="211"/>
      <c r="CE333" s="211"/>
      <c r="CF333" s="211"/>
      <c r="CG333" s="211"/>
      <c r="CH333" s="211"/>
      <c r="CI333" s="211"/>
      <c r="CJ333" s="211"/>
      <c r="CK333" s="211"/>
      <c r="CL333" s="211"/>
      <c r="CM333" s="211"/>
      <c r="CN333" s="211"/>
      <c r="CO333" s="211"/>
      <c r="CP333" s="211"/>
      <c r="CQ333" s="151" t="str">
        <f t="shared" si="21"/>
        <v/>
      </c>
      <c r="CR333" s="147"/>
    </row>
    <row r="334" spans="1:96" x14ac:dyDescent="0.2">
      <c r="A334" s="72"/>
      <c r="B334" s="201">
        <f t="shared" si="22"/>
        <v>325</v>
      </c>
      <c r="C334" s="212"/>
      <c r="D334" s="212"/>
      <c r="F334" s="212"/>
      <c r="G334" s="214"/>
      <c r="H334" s="73"/>
      <c r="I334" s="215"/>
      <c r="J334" s="215"/>
      <c r="K334" s="215"/>
      <c r="L334" s="215"/>
      <c r="M334" s="215"/>
      <c r="N334" s="215"/>
      <c r="O334" s="215"/>
      <c r="P334" s="73"/>
      <c r="Q334" s="215"/>
      <c r="R334" s="215"/>
      <c r="S334" s="215"/>
      <c r="T334" s="215"/>
      <c r="U334" s="215"/>
      <c r="V334" s="215"/>
      <c r="W334" s="215"/>
      <c r="X334" s="74"/>
      <c r="Y334" s="216"/>
      <c r="Z334" s="216"/>
      <c r="AA334" s="216"/>
      <c r="AB334" s="150" t="str">
        <f t="shared" si="20"/>
        <v/>
      </c>
      <c r="AC334" s="217"/>
      <c r="AD334" s="217"/>
      <c r="AE334" s="74"/>
      <c r="AF334" s="219"/>
      <c r="AG334" s="219"/>
      <c r="AH334" s="74"/>
      <c r="AI334" s="211"/>
      <c r="AJ334" s="211"/>
      <c r="AK334" s="211"/>
      <c r="AL334" s="211"/>
      <c r="AM334" s="211"/>
      <c r="AN334" s="211"/>
      <c r="AO334" s="211"/>
      <c r="AP334" s="211"/>
      <c r="AQ334" s="211"/>
      <c r="AR334" s="47"/>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T334" s="211"/>
      <c r="BU334" s="211"/>
      <c r="BV334" s="211"/>
      <c r="BW334" s="211"/>
      <c r="BX334" s="211"/>
      <c r="BY334" s="211"/>
      <c r="BZ334" s="211"/>
      <c r="CA334" s="211"/>
      <c r="CB334" s="211"/>
      <c r="CC334" s="211"/>
      <c r="CD334" s="211"/>
      <c r="CE334" s="211"/>
      <c r="CF334" s="211"/>
      <c r="CG334" s="211"/>
      <c r="CH334" s="211"/>
      <c r="CI334" s="211"/>
      <c r="CJ334" s="211"/>
      <c r="CK334" s="211"/>
      <c r="CL334" s="211"/>
      <c r="CM334" s="211"/>
      <c r="CN334" s="211"/>
      <c r="CO334" s="211"/>
      <c r="CP334" s="211"/>
      <c r="CQ334" s="151" t="str">
        <f t="shared" si="21"/>
        <v/>
      </c>
      <c r="CR334" s="147"/>
    </row>
    <row r="335" spans="1:96" x14ac:dyDescent="0.2">
      <c r="A335" s="72"/>
      <c r="B335" s="201">
        <f t="shared" si="22"/>
        <v>326</v>
      </c>
      <c r="C335" s="212"/>
      <c r="D335" s="212"/>
      <c r="F335" s="212"/>
      <c r="G335" s="214"/>
      <c r="H335" s="73"/>
      <c r="I335" s="215"/>
      <c r="J335" s="215"/>
      <c r="K335" s="215"/>
      <c r="L335" s="215"/>
      <c r="M335" s="215"/>
      <c r="N335" s="215"/>
      <c r="O335" s="215"/>
      <c r="P335" s="73"/>
      <c r="Q335" s="215"/>
      <c r="R335" s="215"/>
      <c r="S335" s="215"/>
      <c r="T335" s="215"/>
      <c r="U335" s="215"/>
      <c r="V335" s="215"/>
      <c r="W335" s="215"/>
      <c r="X335" s="74"/>
      <c r="Y335" s="216"/>
      <c r="Z335" s="216"/>
      <c r="AA335" s="216"/>
      <c r="AB335" s="150" t="str">
        <f t="shared" si="20"/>
        <v/>
      </c>
      <c r="AC335" s="217"/>
      <c r="AD335" s="217"/>
      <c r="AE335" s="74"/>
      <c r="AF335" s="219"/>
      <c r="AG335" s="219"/>
      <c r="AH335" s="74"/>
      <c r="AI335" s="211"/>
      <c r="AJ335" s="211"/>
      <c r="AK335" s="211"/>
      <c r="AL335" s="211"/>
      <c r="AM335" s="211"/>
      <c r="AN335" s="211"/>
      <c r="AO335" s="211"/>
      <c r="AP335" s="211"/>
      <c r="AQ335" s="211"/>
      <c r="AR335" s="47"/>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T335" s="211"/>
      <c r="BU335" s="211"/>
      <c r="BV335" s="211"/>
      <c r="BW335" s="211"/>
      <c r="BX335" s="211"/>
      <c r="BY335" s="211"/>
      <c r="BZ335" s="211"/>
      <c r="CA335" s="211"/>
      <c r="CB335" s="211"/>
      <c r="CC335" s="211"/>
      <c r="CD335" s="211"/>
      <c r="CE335" s="211"/>
      <c r="CF335" s="211"/>
      <c r="CG335" s="211"/>
      <c r="CH335" s="211"/>
      <c r="CI335" s="211"/>
      <c r="CJ335" s="211"/>
      <c r="CK335" s="211"/>
      <c r="CL335" s="211"/>
      <c r="CM335" s="211"/>
      <c r="CN335" s="211"/>
      <c r="CO335" s="211"/>
      <c r="CP335" s="211"/>
      <c r="CQ335" s="151" t="str">
        <f t="shared" si="21"/>
        <v/>
      </c>
      <c r="CR335" s="147"/>
    </row>
    <row r="336" spans="1:96" x14ac:dyDescent="0.2">
      <c r="A336" s="72"/>
      <c r="B336" s="201">
        <f t="shared" si="22"/>
        <v>327</v>
      </c>
      <c r="C336" s="212"/>
      <c r="D336" s="212"/>
      <c r="F336" s="212"/>
      <c r="G336" s="214"/>
      <c r="H336" s="73"/>
      <c r="I336" s="215"/>
      <c r="J336" s="215"/>
      <c r="K336" s="215"/>
      <c r="L336" s="215"/>
      <c r="M336" s="215"/>
      <c r="N336" s="215"/>
      <c r="O336" s="215"/>
      <c r="P336" s="73"/>
      <c r="Q336" s="215"/>
      <c r="R336" s="215"/>
      <c r="S336" s="215"/>
      <c r="T336" s="215"/>
      <c r="U336" s="215"/>
      <c r="V336" s="215"/>
      <c r="W336" s="215"/>
      <c r="X336" s="74"/>
      <c r="Y336" s="216"/>
      <c r="Z336" s="216"/>
      <c r="AA336" s="216"/>
      <c r="AB336" s="150" t="str">
        <f t="shared" si="20"/>
        <v/>
      </c>
      <c r="AC336" s="217"/>
      <c r="AD336" s="217"/>
      <c r="AE336" s="74"/>
      <c r="AF336" s="219"/>
      <c r="AG336" s="219"/>
      <c r="AH336" s="74"/>
      <c r="AI336" s="211"/>
      <c r="AJ336" s="211"/>
      <c r="AK336" s="211"/>
      <c r="AL336" s="211"/>
      <c r="AM336" s="211"/>
      <c r="AN336" s="211"/>
      <c r="AO336" s="211"/>
      <c r="AP336" s="211"/>
      <c r="AQ336" s="211"/>
      <c r="AR336" s="47"/>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T336" s="211"/>
      <c r="BU336" s="211"/>
      <c r="BV336" s="211"/>
      <c r="BW336" s="211"/>
      <c r="BX336" s="211"/>
      <c r="BY336" s="211"/>
      <c r="BZ336" s="211"/>
      <c r="CA336" s="211"/>
      <c r="CB336" s="211"/>
      <c r="CC336" s="211"/>
      <c r="CD336" s="211"/>
      <c r="CE336" s="211"/>
      <c r="CF336" s="211"/>
      <c r="CG336" s="211"/>
      <c r="CH336" s="211"/>
      <c r="CI336" s="211"/>
      <c r="CJ336" s="211"/>
      <c r="CK336" s="211"/>
      <c r="CL336" s="211"/>
      <c r="CM336" s="211"/>
      <c r="CN336" s="211"/>
      <c r="CO336" s="211"/>
      <c r="CP336" s="211"/>
      <c r="CQ336" s="151" t="str">
        <f t="shared" si="21"/>
        <v/>
      </c>
      <c r="CR336" s="147"/>
    </row>
    <row r="337" spans="1:96" x14ac:dyDescent="0.2">
      <c r="A337" s="72"/>
      <c r="B337" s="201">
        <f t="shared" si="22"/>
        <v>328</v>
      </c>
      <c r="C337" s="212"/>
      <c r="D337" s="212"/>
      <c r="F337" s="212"/>
      <c r="G337" s="214"/>
      <c r="H337" s="73"/>
      <c r="I337" s="215"/>
      <c r="J337" s="215"/>
      <c r="K337" s="215"/>
      <c r="L337" s="215"/>
      <c r="M337" s="215"/>
      <c r="N337" s="215"/>
      <c r="O337" s="215"/>
      <c r="P337" s="73"/>
      <c r="Q337" s="215"/>
      <c r="R337" s="215"/>
      <c r="S337" s="215"/>
      <c r="T337" s="215"/>
      <c r="U337" s="215"/>
      <c r="V337" s="215"/>
      <c r="W337" s="215"/>
      <c r="X337" s="74"/>
      <c r="Y337" s="216"/>
      <c r="Z337" s="216"/>
      <c r="AA337" s="216"/>
      <c r="AB337" s="150" t="str">
        <f t="shared" si="20"/>
        <v/>
      </c>
      <c r="AC337" s="217"/>
      <c r="AD337" s="217"/>
      <c r="AE337" s="74"/>
      <c r="AF337" s="219"/>
      <c r="AG337" s="219"/>
      <c r="AH337" s="74"/>
      <c r="AI337" s="211"/>
      <c r="AJ337" s="211"/>
      <c r="AK337" s="211"/>
      <c r="AL337" s="211"/>
      <c r="AM337" s="211"/>
      <c r="AN337" s="211"/>
      <c r="AO337" s="211"/>
      <c r="AP337" s="211"/>
      <c r="AQ337" s="211"/>
      <c r="AR337" s="47"/>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T337" s="211"/>
      <c r="BU337" s="211"/>
      <c r="BV337" s="211"/>
      <c r="BW337" s="211"/>
      <c r="BX337" s="211"/>
      <c r="BY337" s="211"/>
      <c r="BZ337" s="211"/>
      <c r="CA337" s="211"/>
      <c r="CB337" s="211"/>
      <c r="CC337" s="211"/>
      <c r="CD337" s="211"/>
      <c r="CE337" s="211"/>
      <c r="CF337" s="211"/>
      <c r="CG337" s="211"/>
      <c r="CH337" s="211"/>
      <c r="CI337" s="211"/>
      <c r="CJ337" s="211"/>
      <c r="CK337" s="211"/>
      <c r="CL337" s="211"/>
      <c r="CM337" s="211"/>
      <c r="CN337" s="211"/>
      <c r="CO337" s="211"/>
      <c r="CP337" s="211"/>
      <c r="CQ337" s="151" t="str">
        <f t="shared" si="21"/>
        <v/>
      </c>
      <c r="CR337" s="147"/>
    </row>
    <row r="338" spans="1:96" x14ac:dyDescent="0.2">
      <c r="A338" s="72"/>
      <c r="B338" s="201">
        <f t="shared" si="22"/>
        <v>329</v>
      </c>
      <c r="C338" s="212"/>
      <c r="D338" s="212"/>
      <c r="F338" s="212"/>
      <c r="G338" s="214"/>
      <c r="H338" s="73"/>
      <c r="I338" s="215"/>
      <c r="J338" s="215"/>
      <c r="K338" s="215"/>
      <c r="L338" s="215"/>
      <c r="M338" s="215"/>
      <c r="N338" s="215"/>
      <c r="O338" s="215"/>
      <c r="P338" s="73"/>
      <c r="Q338" s="215"/>
      <c r="R338" s="215"/>
      <c r="S338" s="215"/>
      <c r="T338" s="215"/>
      <c r="U338" s="215"/>
      <c r="V338" s="215"/>
      <c r="W338" s="215"/>
      <c r="X338" s="74"/>
      <c r="Y338" s="216"/>
      <c r="Z338" s="216"/>
      <c r="AA338" s="216"/>
      <c r="AB338" s="150" t="str">
        <f t="shared" si="20"/>
        <v/>
      </c>
      <c r="AC338" s="217"/>
      <c r="AD338" s="217"/>
      <c r="AE338" s="74"/>
      <c r="AF338" s="219"/>
      <c r="AG338" s="219"/>
      <c r="AH338" s="74"/>
      <c r="AI338" s="211"/>
      <c r="AJ338" s="211"/>
      <c r="AK338" s="211"/>
      <c r="AL338" s="211"/>
      <c r="AM338" s="211"/>
      <c r="AN338" s="211"/>
      <c r="AO338" s="211"/>
      <c r="AP338" s="211"/>
      <c r="AQ338" s="211"/>
      <c r="AR338" s="47"/>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T338" s="211"/>
      <c r="BU338" s="211"/>
      <c r="BV338" s="211"/>
      <c r="BW338" s="211"/>
      <c r="BX338" s="211"/>
      <c r="BY338" s="211"/>
      <c r="BZ338" s="211"/>
      <c r="CA338" s="211"/>
      <c r="CB338" s="211"/>
      <c r="CC338" s="211"/>
      <c r="CD338" s="211"/>
      <c r="CE338" s="211"/>
      <c r="CF338" s="211"/>
      <c r="CG338" s="211"/>
      <c r="CH338" s="211"/>
      <c r="CI338" s="211"/>
      <c r="CJ338" s="211"/>
      <c r="CK338" s="211"/>
      <c r="CL338" s="211"/>
      <c r="CM338" s="211"/>
      <c r="CN338" s="211"/>
      <c r="CO338" s="211"/>
      <c r="CP338" s="211"/>
      <c r="CQ338" s="151" t="str">
        <f t="shared" si="21"/>
        <v/>
      </c>
      <c r="CR338" s="147"/>
    </row>
    <row r="339" spans="1:96" x14ac:dyDescent="0.2">
      <c r="A339" s="72"/>
      <c r="B339" s="201">
        <f t="shared" si="22"/>
        <v>330</v>
      </c>
      <c r="C339" s="212"/>
      <c r="D339" s="212"/>
      <c r="F339" s="212"/>
      <c r="G339" s="214"/>
      <c r="H339" s="73"/>
      <c r="I339" s="215"/>
      <c r="J339" s="215"/>
      <c r="K339" s="215"/>
      <c r="L339" s="215"/>
      <c r="M339" s="215"/>
      <c r="N339" s="215"/>
      <c r="O339" s="215"/>
      <c r="P339" s="73"/>
      <c r="Q339" s="215"/>
      <c r="R339" s="215"/>
      <c r="S339" s="215"/>
      <c r="T339" s="215"/>
      <c r="U339" s="215"/>
      <c r="V339" s="215"/>
      <c r="W339" s="215"/>
      <c r="X339" s="74"/>
      <c r="Y339" s="216"/>
      <c r="Z339" s="216"/>
      <c r="AA339" s="216"/>
      <c r="AB339" s="150" t="str">
        <f t="shared" si="20"/>
        <v/>
      </c>
      <c r="AC339" s="217"/>
      <c r="AD339" s="217"/>
      <c r="AE339" s="74"/>
      <c r="AF339" s="219"/>
      <c r="AG339" s="219"/>
      <c r="AH339" s="74"/>
      <c r="AI339" s="211"/>
      <c r="AJ339" s="211"/>
      <c r="AK339" s="211"/>
      <c r="AL339" s="211"/>
      <c r="AM339" s="211"/>
      <c r="AN339" s="211"/>
      <c r="AO339" s="211"/>
      <c r="AP339" s="211"/>
      <c r="AQ339" s="211"/>
      <c r="AR339" s="47"/>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T339" s="211"/>
      <c r="BU339" s="211"/>
      <c r="BV339" s="211"/>
      <c r="BW339" s="211"/>
      <c r="BX339" s="211"/>
      <c r="BY339" s="211"/>
      <c r="BZ339" s="211"/>
      <c r="CA339" s="211"/>
      <c r="CB339" s="211"/>
      <c r="CC339" s="211"/>
      <c r="CD339" s="211"/>
      <c r="CE339" s="211"/>
      <c r="CF339" s="211"/>
      <c r="CG339" s="211"/>
      <c r="CH339" s="211"/>
      <c r="CI339" s="211"/>
      <c r="CJ339" s="211"/>
      <c r="CK339" s="211"/>
      <c r="CL339" s="211"/>
      <c r="CM339" s="211"/>
      <c r="CN339" s="211"/>
      <c r="CO339" s="211"/>
      <c r="CP339" s="211"/>
      <c r="CQ339" s="151" t="str">
        <f t="shared" si="21"/>
        <v/>
      </c>
      <c r="CR339" s="147"/>
    </row>
    <row r="340" spans="1:96" x14ac:dyDescent="0.2">
      <c r="A340" s="72"/>
      <c r="B340" s="201">
        <f t="shared" si="22"/>
        <v>331</v>
      </c>
      <c r="C340" s="212"/>
      <c r="D340" s="212"/>
      <c r="F340" s="212"/>
      <c r="G340" s="214"/>
      <c r="H340" s="73"/>
      <c r="I340" s="215"/>
      <c r="J340" s="215"/>
      <c r="K340" s="215"/>
      <c r="L340" s="215"/>
      <c r="M340" s="215"/>
      <c r="N340" s="215"/>
      <c r="O340" s="215"/>
      <c r="P340" s="73"/>
      <c r="Q340" s="215"/>
      <c r="R340" s="215"/>
      <c r="S340" s="215"/>
      <c r="T340" s="215"/>
      <c r="U340" s="215"/>
      <c r="V340" s="215"/>
      <c r="W340" s="215"/>
      <c r="X340" s="74"/>
      <c r="Y340" s="216"/>
      <c r="Z340" s="216"/>
      <c r="AA340" s="216"/>
      <c r="AB340" s="150" t="str">
        <f t="shared" si="20"/>
        <v/>
      </c>
      <c r="AC340" s="217"/>
      <c r="AD340" s="217"/>
      <c r="AE340" s="74"/>
      <c r="AF340" s="219"/>
      <c r="AG340" s="219"/>
      <c r="AH340" s="74"/>
      <c r="AI340" s="211"/>
      <c r="AJ340" s="211"/>
      <c r="AK340" s="211"/>
      <c r="AL340" s="211"/>
      <c r="AM340" s="211"/>
      <c r="AN340" s="211"/>
      <c r="AO340" s="211"/>
      <c r="AP340" s="211"/>
      <c r="AQ340" s="211"/>
      <c r="AR340" s="47"/>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T340" s="211"/>
      <c r="BU340" s="211"/>
      <c r="BV340" s="211"/>
      <c r="BW340" s="211"/>
      <c r="BX340" s="211"/>
      <c r="BY340" s="211"/>
      <c r="BZ340" s="211"/>
      <c r="CA340" s="211"/>
      <c r="CB340" s="211"/>
      <c r="CC340" s="211"/>
      <c r="CD340" s="211"/>
      <c r="CE340" s="211"/>
      <c r="CF340" s="211"/>
      <c r="CG340" s="211"/>
      <c r="CH340" s="211"/>
      <c r="CI340" s="211"/>
      <c r="CJ340" s="211"/>
      <c r="CK340" s="211"/>
      <c r="CL340" s="211"/>
      <c r="CM340" s="211"/>
      <c r="CN340" s="211"/>
      <c r="CO340" s="211"/>
      <c r="CP340" s="211"/>
      <c r="CQ340" s="151" t="str">
        <f t="shared" si="21"/>
        <v/>
      </c>
      <c r="CR340" s="147"/>
    </row>
    <row r="341" spans="1:96" x14ac:dyDescent="0.2">
      <c r="A341" s="72"/>
      <c r="B341" s="201">
        <f t="shared" si="22"/>
        <v>332</v>
      </c>
      <c r="C341" s="212"/>
      <c r="D341" s="212"/>
      <c r="F341" s="212"/>
      <c r="G341" s="214"/>
      <c r="H341" s="73"/>
      <c r="I341" s="215"/>
      <c r="J341" s="215"/>
      <c r="K341" s="215"/>
      <c r="L341" s="215"/>
      <c r="M341" s="215"/>
      <c r="N341" s="215"/>
      <c r="O341" s="215"/>
      <c r="P341" s="73"/>
      <c r="Q341" s="215"/>
      <c r="R341" s="215"/>
      <c r="S341" s="215"/>
      <c r="T341" s="215"/>
      <c r="U341" s="215"/>
      <c r="V341" s="215"/>
      <c r="W341" s="215"/>
      <c r="X341" s="74"/>
      <c r="Y341" s="216"/>
      <c r="Z341" s="216"/>
      <c r="AA341" s="216"/>
      <c r="AB341" s="150" t="str">
        <f t="shared" si="20"/>
        <v/>
      </c>
      <c r="AC341" s="217"/>
      <c r="AD341" s="217"/>
      <c r="AE341" s="74"/>
      <c r="AF341" s="219"/>
      <c r="AG341" s="219"/>
      <c r="AH341" s="74"/>
      <c r="AI341" s="211"/>
      <c r="AJ341" s="211"/>
      <c r="AK341" s="211"/>
      <c r="AL341" s="211"/>
      <c r="AM341" s="211"/>
      <c r="AN341" s="211"/>
      <c r="AO341" s="211"/>
      <c r="AP341" s="211"/>
      <c r="AQ341" s="211"/>
      <c r="AR341" s="47"/>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T341" s="211"/>
      <c r="BU341" s="211"/>
      <c r="BV341" s="211"/>
      <c r="BW341" s="211"/>
      <c r="BX341" s="211"/>
      <c r="BY341" s="211"/>
      <c r="BZ341" s="211"/>
      <c r="CA341" s="211"/>
      <c r="CB341" s="211"/>
      <c r="CC341" s="211"/>
      <c r="CD341" s="211"/>
      <c r="CE341" s="211"/>
      <c r="CF341" s="211"/>
      <c r="CG341" s="211"/>
      <c r="CH341" s="211"/>
      <c r="CI341" s="211"/>
      <c r="CJ341" s="211"/>
      <c r="CK341" s="211"/>
      <c r="CL341" s="211"/>
      <c r="CM341" s="211"/>
      <c r="CN341" s="211"/>
      <c r="CO341" s="211"/>
      <c r="CP341" s="211"/>
      <c r="CQ341" s="151" t="str">
        <f t="shared" si="21"/>
        <v/>
      </c>
      <c r="CR341" s="147"/>
    </row>
    <row r="342" spans="1:96" x14ac:dyDescent="0.2">
      <c r="A342" s="72"/>
      <c r="B342" s="201">
        <f t="shared" si="22"/>
        <v>333</v>
      </c>
      <c r="C342" s="212"/>
      <c r="D342" s="212"/>
      <c r="F342" s="212"/>
      <c r="G342" s="214"/>
      <c r="H342" s="73"/>
      <c r="I342" s="215"/>
      <c r="J342" s="215"/>
      <c r="K342" s="215"/>
      <c r="L342" s="215"/>
      <c r="M342" s="215"/>
      <c r="N342" s="215"/>
      <c r="O342" s="215"/>
      <c r="P342" s="73"/>
      <c r="Q342" s="215"/>
      <c r="R342" s="215"/>
      <c r="S342" s="215"/>
      <c r="T342" s="215"/>
      <c r="U342" s="215"/>
      <c r="V342" s="215"/>
      <c r="W342" s="215"/>
      <c r="X342" s="74"/>
      <c r="Y342" s="216"/>
      <c r="Z342" s="216"/>
      <c r="AA342" s="216"/>
      <c r="AB342" s="150" t="str">
        <f t="shared" si="20"/>
        <v/>
      </c>
      <c r="AC342" s="217"/>
      <c r="AD342" s="217"/>
      <c r="AE342" s="74"/>
      <c r="AF342" s="219"/>
      <c r="AG342" s="219"/>
      <c r="AH342" s="74"/>
      <c r="AI342" s="211"/>
      <c r="AJ342" s="211"/>
      <c r="AK342" s="211"/>
      <c r="AL342" s="211"/>
      <c r="AM342" s="211"/>
      <c r="AN342" s="211"/>
      <c r="AO342" s="211"/>
      <c r="AP342" s="211"/>
      <c r="AQ342" s="211"/>
      <c r="AR342" s="47"/>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T342" s="211"/>
      <c r="BU342" s="211"/>
      <c r="BV342" s="211"/>
      <c r="BW342" s="211"/>
      <c r="BX342" s="211"/>
      <c r="BY342" s="211"/>
      <c r="BZ342" s="211"/>
      <c r="CA342" s="211"/>
      <c r="CB342" s="211"/>
      <c r="CC342" s="211"/>
      <c r="CD342" s="211"/>
      <c r="CE342" s="211"/>
      <c r="CF342" s="211"/>
      <c r="CG342" s="211"/>
      <c r="CH342" s="211"/>
      <c r="CI342" s="211"/>
      <c r="CJ342" s="211"/>
      <c r="CK342" s="211"/>
      <c r="CL342" s="211"/>
      <c r="CM342" s="211"/>
      <c r="CN342" s="211"/>
      <c r="CO342" s="211"/>
      <c r="CP342" s="211"/>
      <c r="CQ342" s="151" t="str">
        <f t="shared" si="21"/>
        <v/>
      </c>
      <c r="CR342" s="147"/>
    </row>
    <row r="343" spans="1:96" x14ac:dyDescent="0.2">
      <c r="A343" s="72"/>
      <c r="B343" s="201">
        <f t="shared" si="22"/>
        <v>334</v>
      </c>
      <c r="C343" s="212"/>
      <c r="D343" s="212"/>
      <c r="F343" s="212"/>
      <c r="G343" s="214"/>
      <c r="H343" s="73"/>
      <c r="I343" s="215"/>
      <c r="J343" s="215"/>
      <c r="K343" s="215"/>
      <c r="L343" s="215"/>
      <c r="M343" s="215"/>
      <c r="N343" s="215"/>
      <c r="O343" s="215"/>
      <c r="P343" s="73"/>
      <c r="Q343" s="215"/>
      <c r="R343" s="215"/>
      <c r="S343" s="215"/>
      <c r="T343" s="215"/>
      <c r="U343" s="215"/>
      <c r="V343" s="215"/>
      <c r="W343" s="215"/>
      <c r="X343" s="74"/>
      <c r="Y343" s="216"/>
      <c r="Z343" s="216"/>
      <c r="AA343" s="216"/>
      <c r="AB343" s="150" t="str">
        <f t="shared" si="20"/>
        <v/>
      </c>
      <c r="AC343" s="217"/>
      <c r="AD343" s="217"/>
      <c r="AE343" s="74"/>
      <c r="AF343" s="219"/>
      <c r="AG343" s="219"/>
      <c r="AH343" s="74"/>
      <c r="AI343" s="211"/>
      <c r="AJ343" s="211"/>
      <c r="AK343" s="211"/>
      <c r="AL343" s="211"/>
      <c r="AM343" s="211"/>
      <c r="AN343" s="211"/>
      <c r="AO343" s="211"/>
      <c r="AP343" s="211"/>
      <c r="AQ343" s="211"/>
      <c r="AR343" s="47"/>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T343" s="211"/>
      <c r="BU343" s="211"/>
      <c r="BV343" s="211"/>
      <c r="BW343" s="211"/>
      <c r="BX343" s="211"/>
      <c r="BY343" s="211"/>
      <c r="BZ343" s="211"/>
      <c r="CA343" s="211"/>
      <c r="CB343" s="211"/>
      <c r="CC343" s="211"/>
      <c r="CD343" s="211"/>
      <c r="CE343" s="211"/>
      <c r="CF343" s="211"/>
      <c r="CG343" s="211"/>
      <c r="CH343" s="211"/>
      <c r="CI343" s="211"/>
      <c r="CJ343" s="211"/>
      <c r="CK343" s="211"/>
      <c r="CL343" s="211"/>
      <c r="CM343" s="211"/>
      <c r="CN343" s="211"/>
      <c r="CO343" s="211"/>
      <c r="CP343" s="211"/>
      <c r="CQ343" s="151" t="str">
        <f t="shared" si="21"/>
        <v/>
      </c>
      <c r="CR343" s="147"/>
    </row>
    <row r="344" spans="1:96" x14ac:dyDescent="0.2">
      <c r="A344" s="72"/>
      <c r="B344" s="201">
        <f t="shared" si="22"/>
        <v>335</v>
      </c>
      <c r="C344" s="212"/>
      <c r="D344" s="212"/>
      <c r="F344" s="212"/>
      <c r="G344" s="214"/>
      <c r="H344" s="73"/>
      <c r="I344" s="215"/>
      <c r="J344" s="215"/>
      <c r="K344" s="215"/>
      <c r="L344" s="215"/>
      <c r="M344" s="215"/>
      <c r="N344" s="215"/>
      <c r="O344" s="215"/>
      <c r="P344" s="73"/>
      <c r="Q344" s="215"/>
      <c r="R344" s="215"/>
      <c r="S344" s="215"/>
      <c r="T344" s="215"/>
      <c r="U344" s="215"/>
      <c r="V344" s="215"/>
      <c r="W344" s="215"/>
      <c r="X344" s="74"/>
      <c r="Y344" s="216"/>
      <c r="Z344" s="216"/>
      <c r="AA344" s="216"/>
      <c r="AB344" s="150" t="str">
        <f t="shared" si="20"/>
        <v/>
      </c>
      <c r="AC344" s="217"/>
      <c r="AD344" s="217"/>
      <c r="AE344" s="74"/>
      <c r="AF344" s="219"/>
      <c r="AG344" s="219"/>
      <c r="AH344" s="74"/>
      <c r="AI344" s="211"/>
      <c r="AJ344" s="211"/>
      <c r="AK344" s="211"/>
      <c r="AL344" s="211"/>
      <c r="AM344" s="211"/>
      <c r="AN344" s="211"/>
      <c r="AO344" s="211"/>
      <c r="AP344" s="211"/>
      <c r="AQ344" s="211"/>
      <c r="AR344" s="47"/>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T344" s="211"/>
      <c r="BU344" s="211"/>
      <c r="BV344" s="211"/>
      <c r="BW344" s="211"/>
      <c r="BX344" s="211"/>
      <c r="BY344" s="211"/>
      <c r="BZ344" s="211"/>
      <c r="CA344" s="211"/>
      <c r="CB344" s="211"/>
      <c r="CC344" s="211"/>
      <c r="CD344" s="211"/>
      <c r="CE344" s="211"/>
      <c r="CF344" s="211"/>
      <c r="CG344" s="211"/>
      <c r="CH344" s="211"/>
      <c r="CI344" s="211"/>
      <c r="CJ344" s="211"/>
      <c r="CK344" s="211"/>
      <c r="CL344" s="211"/>
      <c r="CM344" s="211"/>
      <c r="CN344" s="211"/>
      <c r="CO344" s="211"/>
      <c r="CP344" s="211"/>
      <c r="CQ344" s="151" t="str">
        <f t="shared" si="21"/>
        <v/>
      </c>
      <c r="CR344" s="147"/>
    </row>
    <row r="345" spans="1:96" x14ac:dyDescent="0.2">
      <c r="A345" s="72"/>
      <c r="B345" s="201">
        <f t="shared" si="22"/>
        <v>336</v>
      </c>
      <c r="C345" s="212"/>
      <c r="D345" s="212"/>
      <c r="F345" s="212"/>
      <c r="G345" s="214"/>
      <c r="H345" s="73"/>
      <c r="I345" s="215"/>
      <c r="J345" s="215"/>
      <c r="K345" s="215"/>
      <c r="L345" s="215"/>
      <c r="M345" s="215"/>
      <c r="N345" s="215"/>
      <c r="O345" s="215"/>
      <c r="P345" s="73"/>
      <c r="Q345" s="215"/>
      <c r="R345" s="215"/>
      <c r="S345" s="215"/>
      <c r="T345" s="215"/>
      <c r="U345" s="215"/>
      <c r="V345" s="215"/>
      <c r="W345" s="215"/>
      <c r="X345" s="74"/>
      <c r="Y345" s="216"/>
      <c r="Z345" s="216"/>
      <c r="AA345" s="216"/>
      <c r="AB345" s="150" t="str">
        <f t="shared" si="20"/>
        <v/>
      </c>
      <c r="AC345" s="217"/>
      <c r="AD345" s="217"/>
      <c r="AE345" s="74"/>
      <c r="AF345" s="219"/>
      <c r="AG345" s="219"/>
      <c r="AH345" s="74"/>
      <c r="AI345" s="211"/>
      <c r="AJ345" s="211"/>
      <c r="AK345" s="211"/>
      <c r="AL345" s="211"/>
      <c r="AM345" s="211"/>
      <c r="AN345" s="211"/>
      <c r="AO345" s="211"/>
      <c r="AP345" s="211"/>
      <c r="AQ345" s="211"/>
      <c r="AR345" s="47"/>
      <c r="AS345" s="211"/>
      <c r="AT345" s="211"/>
      <c r="AU345" s="211"/>
      <c r="AV345" s="211"/>
      <c r="AW345" s="211"/>
      <c r="AX345" s="211"/>
      <c r="AY345" s="211"/>
      <c r="AZ345" s="211"/>
      <c r="BA345" s="211"/>
      <c r="BB345" s="211"/>
      <c r="BC345" s="211"/>
      <c r="BD345" s="211"/>
      <c r="BE345" s="211"/>
      <c r="BF345" s="211"/>
      <c r="BG345" s="211"/>
      <c r="BH345" s="211"/>
      <c r="BI345" s="211"/>
      <c r="BJ345" s="211"/>
      <c r="BK345" s="211"/>
      <c r="BL345" s="211"/>
      <c r="BM345" s="211"/>
      <c r="BN345" s="211"/>
      <c r="BO345" s="211"/>
      <c r="BP345" s="211"/>
      <c r="BQ345" s="211"/>
      <c r="BR345" s="211"/>
      <c r="BS345" s="211"/>
      <c r="BT345" s="211"/>
      <c r="BU345" s="211"/>
      <c r="BV345" s="211"/>
      <c r="BW345" s="211"/>
      <c r="BX345" s="211"/>
      <c r="BY345" s="211"/>
      <c r="BZ345" s="211"/>
      <c r="CA345" s="211"/>
      <c r="CB345" s="211"/>
      <c r="CC345" s="211"/>
      <c r="CD345" s="211"/>
      <c r="CE345" s="211"/>
      <c r="CF345" s="211"/>
      <c r="CG345" s="211"/>
      <c r="CH345" s="211"/>
      <c r="CI345" s="211"/>
      <c r="CJ345" s="211"/>
      <c r="CK345" s="211"/>
      <c r="CL345" s="211"/>
      <c r="CM345" s="211"/>
      <c r="CN345" s="211"/>
      <c r="CO345" s="211"/>
      <c r="CP345" s="211"/>
      <c r="CQ345" s="151" t="str">
        <f t="shared" si="21"/>
        <v/>
      </c>
      <c r="CR345" s="147"/>
    </row>
    <row r="346" spans="1:96" x14ac:dyDescent="0.2">
      <c r="A346" s="72"/>
      <c r="B346" s="201">
        <f t="shared" si="22"/>
        <v>337</v>
      </c>
      <c r="C346" s="212"/>
      <c r="D346" s="212"/>
      <c r="F346" s="212"/>
      <c r="G346" s="214"/>
      <c r="H346" s="73"/>
      <c r="I346" s="215"/>
      <c r="J346" s="215"/>
      <c r="K346" s="215"/>
      <c r="L346" s="215"/>
      <c r="M346" s="215"/>
      <c r="N346" s="215"/>
      <c r="O346" s="215"/>
      <c r="P346" s="73"/>
      <c r="Q346" s="215"/>
      <c r="R346" s="215"/>
      <c r="S346" s="215"/>
      <c r="T346" s="215"/>
      <c r="U346" s="215"/>
      <c r="V346" s="215"/>
      <c r="W346" s="215"/>
      <c r="X346" s="74"/>
      <c r="Y346" s="216"/>
      <c r="Z346" s="216"/>
      <c r="AA346" s="216"/>
      <c r="AB346" s="150" t="str">
        <f t="shared" si="20"/>
        <v/>
      </c>
      <c r="AC346" s="217"/>
      <c r="AD346" s="217"/>
      <c r="AE346" s="74"/>
      <c r="AF346" s="219"/>
      <c r="AG346" s="219"/>
      <c r="AH346" s="74"/>
      <c r="AI346" s="211"/>
      <c r="AJ346" s="211"/>
      <c r="AK346" s="211"/>
      <c r="AL346" s="211"/>
      <c r="AM346" s="211"/>
      <c r="AN346" s="211"/>
      <c r="AO346" s="211"/>
      <c r="AP346" s="211"/>
      <c r="AQ346" s="211"/>
      <c r="AR346" s="47"/>
      <c r="AS346" s="211"/>
      <c r="AT346" s="211"/>
      <c r="AU346" s="211"/>
      <c r="AV346" s="211"/>
      <c r="AW346" s="211"/>
      <c r="AX346" s="211"/>
      <c r="AY346" s="211"/>
      <c r="AZ346" s="211"/>
      <c r="BA346" s="211"/>
      <c r="BB346" s="211"/>
      <c r="BC346" s="211"/>
      <c r="BD346" s="211"/>
      <c r="BE346" s="211"/>
      <c r="BF346" s="211"/>
      <c r="BG346" s="211"/>
      <c r="BH346" s="211"/>
      <c r="BI346" s="211"/>
      <c r="BJ346" s="211"/>
      <c r="BK346" s="211"/>
      <c r="BL346" s="211"/>
      <c r="BM346" s="211"/>
      <c r="BN346" s="211"/>
      <c r="BO346" s="211"/>
      <c r="BP346" s="211"/>
      <c r="BQ346" s="211"/>
      <c r="BR346" s="211"/>
      <c r="BS346" s="211"/>
      <c r="BT346" s="211"/>
      <c r="BU346" s="211"/>
      <c r="BV346" s="211"/>
      <c r="BW346" s="211"/>
      <c r="BX346" s="211"/>
      <c r="BY346" s="211"/>
      <c r="BZ346" s="211"/>
      <c r="CA346" s="211"/>
      <c r="CB346" s="211"/>
      <c r="CC346" s="211"/>
      <c r="CD346" s="211"/>
      <c r="CE346" s="211"/>
      <c r="CF346" s="211"/>
      <c r="CG346" s="211"/>
      <c r="CH346" s="211"/>
      <c r="CI346" s="211"/>
      <c r="CJ346" s="211"/>
      <c r="CK346" s="211"/>
      <c r="CL346" s="211"/>
      <c r="CM346" s="211"/>
      <c r="CN346" s="211"/>
      <c r="CO346" s="211"/>
      <c r="CP346" s="211"/>
      <c r="CQ346" s="151" t="str">
        <f t="shared" si="21"/>
        <v/>
      </c>
      <c r="CR346" s="147"/>
    </row>
    <row r="347" spans="1:96" x14ac:dyDescent="0.2">
      <c r="A347" s="72"/>
      <c r="B347" s="201">
        <f t="shared" si="22"/>
        <v>338</v>
      </c>
      <c r="C347" s="212"/>
      <c r="D347" s="212"/>
      <c r="F347" s="212"/>
      <c r="G347" s="214"/>
      <c r="H347" s="73"/>
      <c r="I347" s="215"/>
      <c r="J347" s="215"/>
      <c r="K347" s="215"/>
      <c r="L347" s="215"/>
      <c r="M347" s="215"/>
      <c r="N347" s="215"/>
      <c r="O347" s="215"/>
      <c r="P347" s="73"/>
      <c r="Q347" s="215"/>
      <c r="R347" s="215"/>
      <c r="S347" s="215"/>
      <c r="T347" s="215"/>
      <c r="U347" s="215"/>
      <c r="V347" s="215"/>
      <c r="W347" s="215"/>
      <c r="X347" s="74"/>
      <c r="Y347" s="216"/>
      <c r="Z347" s="216"/>
      <c r="AA347" s="216"/>
      <c r="AB347" s="150" t="str">
        <f t="shared" si="20"/>
        <v/>
      </c>
      <c r="AC347" s="217"/>
      <c r="AD347" s="217"/>
      <c r="AE347" s="74"/>
      <c r="AF347" s="219"/>
      <c r="AG347" s="219"/>
      <c r="AH347" s="74"/>
      <c r="AI347" s="211"/>
      <c r="AJ347" s="211"/>
      <c r="AK347" s="211"/>
      <c r="AL347" s="211"/>
      <c r="AM347" s="211"/>
      <c r="AN347" s="211"/>
      <c r="AO347" s="211"/>
      <c r="AP347" s="211"/>
      <c r="AQ347" s="211"/>
      <c r="AR347" s="47"/>
      <c r="AS347" s="211"/>
      <c r="AT347" s="211"/>
      <c r="AU347" s="211"/>
      <c r="AV347" s="211"/>
      <c r="AW347" s="211"/>
      <c r="AX347" s="211"/>
      <c r="AY347" s="211"/>
      <c r="AZ347" s="211"/>
      <c r="BA347" s="211"/>
      <c r="BB347" s="211"/>
      <c r="BC347" s="211"/>
      <c r="BD347" s="211"/>
      <c r="BE347" s="211"/>
      <c r="BF347" s="211"/>
      <c r="BG347" s="211"/>
      <c r="BH347" s="211"/>
      <c r="BI347" s="211"/>
      <c r="BJ347" s="211"/>
      <c r="BK347" s="211"/>
      <c r="BL347" s="211"/>
      <c r="BM347" s="211"/>
      <c r="BN347" s="211"/>
      <c r="BO347" s="211"/>
      <c r="BP347" s="211"/>
      <c r="BQ347" s="211"/>
      <c r="BR347" s="211"/>
      <c r="BS347" s="211"/>
      <c r="BT347" s="211"/>
      <c r="BU347" s="211"/>
      <c r="BV347" s="211"/>
      <c r="BW347" s="211"/>
      <c r="BX347" s="211"/>
      <c r="BY347" s="211"/>
      <c r="BZ347" s="211"/>
      <c r="CA347" s="211"/>
      <c r="CB347" s="211"/>
      <c r="CC347" s="211"/>
      <c r="CD347" s="211"/>
      <c r="CE347" s="211"/>
      <c r="CF347" s="211"/>
      <c r="CG347" s="211"/>
      <c r="CH347" s="211"/>
      <c r="CI347" s="211"/>
      <c r="CJ347" s="211"/>
      <c r="CK347" s="211"/>
      <c r="CL347" s="211"/>
      <c r="CM347" s="211"/>
      <c r="CN347" s="211"/>
      <c r="CO347" s="211"/>
      <c r="CP347" s="211"/>
      <c r="CQ347" s="151" t="str">
        <f t="shared" si="21"/>
        <v/>
      </c>
      <c r="CR347" s="147"/>
    </row>
    <row r="348" spans="1:96" x14ac:dyDescent="0.2">
      <c r="A348" s="72"/>
      <c r="B348" s="201">
        <f t="shared" si="22"/>
        <v>339</v>
      </c>
      <c r="C348" s="212"/>
      <c r="D348" s="212"/>
      <c r="F348" s="212"/>
      <c r="G348" s="214"/>
      <c r="H348" s="73"/>
      <c r="I348" s="215"/>
      <c r="J348" s="215"/>
      <c r="K348" s="215"/>
      <c r="L348" s="215"/>
      <c r="M348" s="215"/>
      <c r="N348" s="215"/>
      <c r="O348" s="215"/>
      <c r="P348" s="73"/>
      <c r="Q348" s="215"/>
      <c r="R348" s="215"/>
      <c r="S348" s="215"/>
      <c r="T348" s="215"/>
      <c r="U348" s="215"/>
      <c r="V348" s="215"/>
      <c r="W348" s="215"/>
      <c r="X348" s="74"/>
      <c r="Y348" s="216"/>
      <c r="Z348" s="216"/>
      <c r="AA348" s="216"/>
      <c r="AB348" s="150" t="str">
        <f t="shared" si="20"/>
        <v/>
      </c>
      <c r="AC348" s="217"/>
      <c r="AD348" s="217"/>
      <c r="AE348" s="74"/>
      <c r="AF348" s="219"/>
      <c r="AG348" s="219"/>
      <c r="AH348" s="74"/>
      <c r="AI348" s="211"/>
      <c r="AJ348" s="211"/>
      <c r="AK348" s="211"/>
      <c r="AL348" s="211"/>
      <c r="AM348" s="211"/>
      <c r="AN348" s="211"/>
      <c r="AO348" s="211"/>
      <c r="AP348" s="211"/>
      <c r="AQ348" s="211"/>
      <c r="AR348" s="47"/>
      <c r="AS348" s="211"/>
      <c r="AT348" s="211"/>
      <c r="AU348" s="211"/>
      <c r="AV348" s="211"/>
      <c r="AW348" s="211"/>
      <c r="AX348" s="211"/>
      <c r="AY348" s="211"/>
      <c r="AZ348" s="211"/>
      <c r="BA348" s="211"/>
      <c r="BB348" s="211"/>
      <c r="BC348" s="211"/>
      <c r="BD348" s="211"/>
      <c r="BE348" s="211"/>
      <c r="BF348" s="211"/>
      <c r="BG348" s="211"/>
      <c r="BH348" s="211"/>
      <c r="BI348" s="211"/>
      <c r="BJ348" s="211"/>
      <c r="BK348" s="211"/>
      <c r="BL348" s="211"/>
      <c r="BM348" s="211"/>
      <c r="BN348" s="211"/>
      <c r="BO348" s="211"/>
      <c r="BP348" s="211"/>
      <c r="BQ348" s="211"/>
      <c r="BR348" s="211"/>
      <c r="BS348" s="211"/>
      <c r="BT348" s="211"/>
      <c r="BU348" s="211"/>
      <c r="BV348" s="211"/>
      <c r="BW348" s="211"/>
      <c r="BX348" s="211"/>
      <c r="BY348" s="211"/>
      <c r="BZ348" s="211"/>
      <c r="CA348" s="211"/>
      <c r="CB348" s="211"/>
      <c r="CC348" s="211"/>
      <c r="CD348" s="211"/>
      <c r="CE348" s="211"/>
      <c r="CF348" s="211"/>
      <c r="CG348" s="211"/>
      <c r="CH348" s="211"/>
      <c r="CI348" s="211"/>
      <c r="CJ348" s="211"/>
      <c r="CK348" s="211"/>
      <c r="CL348" s="211"/>
      <c r="CM348" s="211"/>
      <c r="CN348" s="211"/>
      <c r="CO348" s="211"/>
      <c r="CP348" s="211"/>
      <c r="CQ348" s="151" t="str">
        <f t="shared" si="21"/>
        <v/>
      </c>
      <c r="CR348" s="147"/>
    </row>
    <row r="349" spans="1:96" x14ac:dyDescent="0.2">
      <c r="A349" s="72"/>
      <c r="B349" s="201">
        <f t="shared" si="22"/>
        <v>340</v>
      </c>
      <c r="C349" s="212"/>
      <c r="D349" s="212"/>
      <c r="F349" s="212"/>
      <c r="G349" s="214"/>
      <c r="H349" s="73"/>
      <c r="I349" s="215"/>
      <c r="J349" s="215"/>
      <c r="K349" s="215"/>
      <c r="L349" s="215"/>
      <c r="M349" s="215"/>
      <c r="N349" s="215"/>
      <c r="O349" s="215"/>
      <c r="P349" s="73"/>
      <c r="Q349" s="215"/>
      <c r="R349" s="215"/>
      <c r="S349" s="215"/>
      <c r="T349" s="215"/>
      <c r="U349" s="215"/>
      <c r="V349" s="215"/>
      <c r="W349" s="215"/>
      <c r="X349" s="74"/>
      <c r="Y349" s="216"/>
      <c r="Z349" s="216"/>
      <c r="AA349" s="216"/>
      <c r="AB349" s="150" t="str">
        <f t="shared" si="20"/>
        <v/>
      </c>
      <c r="AC349" s="217"/>
      <c r="AD349" s="217"/>
      <c r="AE349" s="74"/>
      <c r="AF349" s="219"/>
      <c r="AG349" s="219"/>
      <c r="AH349" s="74"/>
      <c r="AI349" s="211"/>
      <c r="AJ349" s="211"/>
      <c r="AK349" s="211"/>
      <c r="AL349" s="211"/>
      <c r="AM349" s="211"/>
      <c r="AN349" s="211"/>
      <c r="AO349" s="211"/>
      <c r="AP349" s="211"/>
      <c r="AQ349" s="211"/>
      <c r="AR349" s="47"/>
      <c r="AS349" s="211"/>
      <c r="AT349" s="211"/>
      <c r="AU349" s="211"/>
      <c r="AV349" s="211"/>
      <c r="AW349" s="211"/>
      <c r="AX349" s="211"/>
      <c r="AY349" s="211"/>
      <c r="AZ349" s="211"/>
      <c r="BA349" s="211"/>
      <c r="BB349" s="211"/>
      <c r="BC349" s="211"/>
      <c r="BD349" s="211"/>
      <c r="BE349" s="211"/>
      <c r="BF349" s="211"/>
      <c r="BG349" s="211"/>
      <c r="BH349" s="211"/>
      <c r="BI349" s="211"/>
      <c r="BJ349" s="211"/>
      <c r="BK349" s="211"/>
      <c r="BL349" s="211"/>
      <c r="BM349" s="211"/>
      <c r="BN349" s="211"/>
      <c r="BO349" s="211"/>
      <c r="BP349" s="211"/>
      <c r="BQ349" s="211"/>
      <c r="BR349" s="211"/>
      <c r="BS349" s="211"/>
      <c r="BT349" s="211"/>
      <c r="BU349" s="211"/>
      <c r="BV349" s="211"/>
      <c r="BW349" s="211"/>
      <c r="BX349" s="211"/>
      <c r="BY349" s="211"/>
      <c r="BZ349" s="211"/>
      <c r="CA349" s="211"/>
      <c r="CB349" s="211"/>
      <c r="CC349" s="211"/>
      <c r="CD349" s="211"/>
      <c r="CE349" s="211"/>
      <c r="CF349" s="211"/>
      <c r="CG349" s="211"/>
      <c r="CH349" s="211"/>
      <c r="CI349" s="211"/>
      <c r="CJ349" s="211"/>
      <c r="CK349" s="211"/>
      <c r="CL349" s="211"/>
      <c r="CM349" s="211"/>
      <c r="CN349" s="211"/>
      <c r="CO349" s="211"/>
      <c r="CP349" s="211"/>
      <c r="CQ349" s="151" t="str">
        <f t="shared" si="21"/>
        <v/>
      </c>
      <c r="CR349" s="147"/>
    </row>
    <row r="350" spans="1:96" x14ac:dyDescent="0.2">
      <c r="A350" s="72"/>
      <c r="B350" s="201">
        <f t="shared" si="22"/>
        <v>341</v>
      </c>
      <c r="C350" s="212"/>
      <c r="D350" s="212"/>
      <c r="F350" s="212"/>
      <c r="G350" s="214"/>
      <c r="H350" s="73"/>
      <c r="I350" s="215"/>
      <c r="J350" s="215"/>
      <c r="K350" s="215"/>
      <c r="L350" s="215"/>
      <c r="M350" s="215"/>
      <c r="N350" s="215"/>
      <c r="O350" s="215"/>
      <c r="P350" s="73"/>
      <c r="Q350" s="215"/>
      <c r="R350" s="215"/>
      <c r="S350" s="215"/>
      <c r="T350" s="215"/>
      <c r="U350" s="215"/>
      <c r="V350" s="215"/>
      <c r="W350" s="215"/>
      <c r="X350" s="74"/>
      <c r="Y350" s="216"/>
      <c r="Z350" s="216"/>
      <c r="AA350" s="216"/>
      <c r="AB350" s="150" t="str">
        <f t="shared" si="20"/>
        <v/>
      </c>
      <c r="AC350" s="217"/>
      <c r="AD350" s="217"/>
      <c r="AE350" s="74"/>
      <c r="AF350" s="219"/>
      <c r="AG350" s="219"/>
      <c r="AH350" s="74"/>
      <c r="AI350" s="211"/>
      <c r="AJ350" s="211"/>
      <c r="AK350" s="211"/>
      <c r="AL350" s="211"/>
      <c r="AM350" s="211"/>
      <c r="AN350" s="211"/>
      <c r="AO350" s="211"/>
      <c r="AP350" s="211"/>
      <c r="AQ350" s="211"/>
      <c r="AR350" s="47"/>
      <c r="AS350" s="211"/>
      <c r="AT350" s="211"/>
      <c r="AU350" s="211"/>
      <c r="AV350" s="211"/>
      <c r="AW350" s="211"/>
      <c r="AX350" s="211"/>
      <c r="AY350" s="211"/>
      <c r="AZ350" s="211"/>
      <c r="BA350" s="211"/>
      <c r="BB350" s="211"/>
      <c r="BC350" s="211"/>
      <c r="BD350" s="211"/>
      <c r="BE350" s="211"/>
      <c r="BF350" s="211"/>
      <c r="BG350" s="211"/>
      <c r="BH350" s="211"/>
      <c r="BI350" s="211"/>
      <c r="BJ350" s="211"/>
      <c r="BK350" s="211"/>
      <c r="BL350" s="211"/>
      <c r="BM350" s="211"/>
      <c r="BN350" s="211"/>
      <c r="BO350" s="211"/>
      <c r="BP350" s="211"/>
      <c r="BQ350" s="211"/>
      <c r="BR350" s="211"/>
      <c r="BS350" s="211"/>
      <c r="BT350" s="211"/>
      <c r="BU350" s="211"/>
      <c r="BV350" s="211"/>
      <c r="BW350" s="211"/>
      <c r="BX350" s="211"/>
      <c r="BY350" s="211"/>
      <c r="BZ350" s="211"/>
      <c r="CA350" s="211"/>
      <c r="CB350" s="211"/>
      <c r="CC350" s="211"/>
      <c r="CD350" s="211"/>
      <c r="CE350" s="211"/>
      <c r="CF350" s="211"/>
      <c r="CG350" s="211"/>
      <c r="CH350" s="211"/>
      <c r="CI350" s="211"/>
      <c r="CJ350" s="211"/>
      <c r="CK350" s="211"/>
      <c r="CL350" s="211"/>
      <c r="CM350" s="211"/>
      <c r="CN350" s="211"/>
      <c r="CO350" s="211"/>
      <c r="CP350" s="211"/>
      <c r="CQ350" s="151" t="str">
        <f t="shared" si="21"/>
        <v/>
      </c>
      <c r="CR350" s="147"/>
    </row>
    <row r="351" spans="1:96" x14ac:dyDescent="0.2">
      <c r="A351" s="72"/>
      <c r="B351" s="201">
        <f t="shared" si="22"/>
        <v>342</v>
      </c>
      <c r="C351" s="212"/>
      <c r="D351" s="212"/>
      <c r="F351" s="212"/>
      <c r="G351" s="214"/>
      <c r="H351" s="73"/>
      <c r="I351" s="215"/>
      <c r="J351" s="215"/>
      <c r="K351" s="215"/>
      <c r="L351" s="215"/>
      <c r="M351" s="215"/>
      <c r="N351" s="215"/>
      <c r="O351" s="215"/>
      <c r="P351" s="73"/>
      <c r="Q351" s="215"/>
      <c r="R351" s="215"/>
      <c r="S351" s="215"/>
      <c r="T351" s="215"/>
      <c r="U351" s="215"/>
      <c r="V351" s="215"/>
      <c r="W351" s="215"/>
      <c r="X351" s="74"/>
      <c r="Y351" s="216"/>
      <c r="Z351" s="216"/>
      <c r="AA351" s="216"/>
      <c r="AB351" s="150" t="str">
        <f t="shared" si="20"/>
        <v/>
      </c>
      <c r="AC351" s="217"/>
      <c r="AD351" s="217"/>
      <c r="AE351" s="74"/>
      <c r="AF351" s="219"/>
      <c r="AG351" s="219"/>
      <c r="AH351" s="74"/>
      <c r="AI351" s="211"/>
      <c r="AJ351" s="211"/>
      <c r="AK351" s="211"/>
      <c r="AL351" s="211"/>
      <c r="AM351" s="211"/>
      <c r="AN351" s="211"/>
      <c r="AO351" s="211"/>
      <c r="AP351" s="211"/>
      <c r="AQ351" s="211"/>
      <c r="AR351" s="47"/>
      <c r="AS351" s="211"/>
      <c r="AT351" s="211"/>
      <c r="AU351" s="211"/>
      <c r="AV351" s="211"/>
      <c r="AW351" s="211"/>
      <c r="AX351" s="211"/>
      <c r="AY351" s="211"/>
      <c r="AZ351" s="211"/>
      <c r="BA351" s="211"/>
      <c r="BB351" s="211"/>
      <c r="BC351" s="211"/>
      <c r="BD351" s="211"/>
      <c r="BE351" s="211"/>
      <c r="BF351" s="211"/>
      <c r="BG351" s="211"/>
      <c r="BH351" s="211"/>
      <c r="BI351" s="211"/>
      <c r="BJ351" s="211"/>
      <c r="BK351" s="211"/>
      <c r="BL351" s="211"/>
      <c r="BM351" s="211"/>
      <c r="BN351" s="211"/>
      <c r="BO351" s="211"/>
      <c r="BP351" s="211"/>
      <c r="BQ351" s="211"/>
      <c r="BR351" s="211"/>
      <c r="BS351" s="211"/>
      <c r="BT351" s="211"/>
      <c r="BU351" s="211"/>
      <c r="BV351" s="211"/>
      <c r="BW351" s="211"/>
      <c r="BX351" s="211"/>
      <c r="BY351" s="211"/>
      <c r="BZ351" s="211"/>
      <c r="CA351" s="211"/>
      <c r="CB351" s="211"/>
      <c r="CC351" s="211"/>
      <c r="CD351" s="211"/>
      <c r="CE351" s="211"/>
      <c r="CF351" s="211"/>
      <c r="CG351" s="211"/>
      <c r="CH351" s="211"/>
      <c r="CI351" s="211"/>
      <c r="CJ351" s="211"/>
      <c r="CK351" s="211"/>
      <c r="CL351" s="211"/>
      <c r="CM351" s="211"/>
      <c r="CN351" s="211"/>
      <c r="CO351" s="211"/>
      <c r="CP351" s="211"/>
      <c r="CQ351" s="151" t="str">
        <f t="shared" si="21"/>
        <v/>
      </c>
      <c r="CR351" s="147"/>
    </row>
    <row r="352" spans="1:96" x14ac:dyDescent="0.2">
      <c r="A352" s="72"/>
      <c r="B352" s="201">
        <f t="shared" si="22"/>
        <v>343</v>
      </c>
      <c r="C352" s="212"/>
      <c r="D352" s="212"/>
      <c r="F352" s="212"/>
      <c r="G352" s="214"/>
      <c r="H352" s="73"/>
      <c r="I352" s="215"/>
      <c r="J352" s="215"/>
      <c r="K352" s="215"/>
      <c r="L352" s="215"/>
      <c r="M352" s="215"/>
      <c r="N352" s="215"/>
      <c r="O352" s="215"/>
      <c r="P352" s="73"/>
      <c r="Q352" s="215"/>
      <c r="R352" s="215"/>
      <c r="S352" s="215"/>
      <c r="T352" s="215"/>
      <c r="U352" s="215"/>
      <c r="V352" s="215"/>
      <c r="W352" s="215"/>
      <c r="X352" s="74"/>
      <c r="Y352" s="216"/>
      <c r="Z352" s="216"/>
      <c r="AA352" s="216"/>
      <c r="AB352" s="150" t="str">
        <f t="shared" si="20"/>
        <v/>
      </c>
      <c r="AC352" s="217"/>
      <c r="AD352" s="217"/>
      <c r="AE352" s="74"/>
      <c r="AF352" s="219"/>
      <c r="AG352" s="219"/>
      <c r="AH352" s="74"/>
      <c r="AI352" s="211"/>
      <c r="AJ352" s="211"/>
      <c r="AK352" s="211"/>
      <c r="AL352" s="211"/>
      <c r="AM352" s="211"/>
      <c r="AN352" s="211"/>
      <c r="AO352" s="211"/>
      <c r="AP352" s="211"/>
      <c r="AQ352" s="211"/>
      <c r="AR352" s="47"/>
      <c r="AS352" s="211"/>
      <c r="AT352" s="211"/>
      <c r="AU352" s="211"/>
      <c r="AV352" s="211"/>
      <c r="AW352" s="211"/>
      <c r="AX352" s="211"/>
      <c r="AY352" s="211"/>
      <c r="AZ352" s="211"/>
      <c r="BA352" s="211"/>
      <c r="BB352" s="211"/>
      <c r="BC352" s="211"/>
      <c r="BD352" s="211"/>
      <c r="BE352" s="211"/>
      <c r="BF352" s="211"/>
      <c r="BG352" s="211"/>
      <c r="BH352" s="211"/>
      <c r="BI352" s="211"/>
      <c r="BJ352" s="211"/>
      <c r="BK352" s="211"/>
      <c r="BL352" s="211"/>
      <c r="BM352" s="211"/>
      <c r="BN352" s="211"/>
      <c r="BO352" s="211"/>
      <c r="BP352" s="211"/>
      <c r="BQ352" s="211"/>
      <c r="BR352" s="211"/>
      <c r="BS352" s="211"/>
      <c r="BT352" s="211"/>
      <c r="BU352" s="211"/>
      <c r="BV352" s="211"/>
      <c r="BW352" s="211"/>
      <c r="BX352" s="211"/>
      <c r="BY352" s="211"/>
      <c r="BZ352" s="211"/>
      <c r="CA352" s="211"/>
      <c r="CB352" s="211"/>
      <c r="CC352" s="211"/>
      <c r="CD352" s="211"/>
      <c r="CE352" s="211"/>
      <c r="CF352" s="211"/>
      <c r="CG352" s="211"/>
      <c r="CH352" s="211"/>
      <c r="CI352" s="211"/>
      <c r="CJ352" s="211"/>
      <c r="CK352" s="211"/>
      <c r="CL352" s="211"/>
      <c r="CM352" s="211"/>
      <c r="CN352" s="211"/>
      <c r="CO352" s="211"/>
      <c r="CP352" s="211"/>
      <c r="CQ352" s="151" t="str">
        <f t="shared" si="21"/>
        <v/>
      </c>
      <c r="CR352" s="147"/>
    </row>
    <row r="353" spans="1:96" x14ac:dyDescent="0.2">
      <c r="A353" s="72"/>
      <c r="B353" s="201">
        <f t="shared" si="22"/>
        <v>344</v>
      </c>
      <c r="C353" s="212"/>
      <c r="D353" s="212"/>
      <c r="F353" s="212"/>
      <c r="G353" s="214"/>
      <c r="H353" s="73"/>
      <c r="I353" s="215"/>
      <c r="J353" s="215"/>
      <c r="K353" s="215"/>
      <c r="L353" s="215"/>
      <c r="M353" s="215"/>
      <c r="N353" s="215"/>
      <c r="O353" s="215"/>
      <c r="P353" s="73"/>
      <c r="Q353" s="215"/>
      <c r="R353" s="215"/>
      <c r="S353" s="215"/>
      <c r="T353" s="215"/>
      <c r="U353" s="215"/>
      <c r="V353" s="215"/>
      <c r="W353" s="215"/>
      <c r="X353" s="74"/>
      <c r="Y353" s="216"/>
      <c r="Z353" s="216"/>
      <c r="AA353" s="216"/>
      <c r="AB353" s="150" t="str">
        <f t="shared" si="20"/>
        <v/>
      </c>
      <c r="AC353" s="217"/>
      <c r="AD353" s="217"/>
      <c r="AE353" s="74"/>
      <c r="AF353" s="219"/>
      <c r="AG353" s="219"/>
      <c r="AH353" s="74"/>
      <c r="AI353" s="211"/>
      <c r="AJ353" s="211"/>
      <c r="AK353" s="211"/>
      <c r="AL353" s="211"/>
      <c r="AM353" s="211"/>
      <c r="AN353" s="211"/>
      <c r="AO353" s="211"/>
      <c r="AP353" s="211"/>
      <c r="AQ353" s="211"/>
      <c r="AR353" s="47"/>
      <c r="AS353" s="211"/>
      <c r="AT353" s="211"/>
      <c r="AU353" s="211"/>
      <c r="AV353" s="211"/>
      <c r="AW353" s="211"/>
      <c r="AX353" s="211"/>
      <c r="AY353" s="211"/>
      <c r="AZ353" s="211"/>
      <c r="BA353" s="211"/>
      <c r="BB353" s="211"/>
      <c r="BC353" s="211"/>
      <c r="BD353" s="211"/>
      <c r="BE353" s="211"/>
      <c r="BF353" s="211"/>
      <c r="BG353" s="211"/>
      <c r="BH353" s="211"/>
      <c r="BI353" s="211"/>
      <c r="BJ353" s="211"/>
      <c r="BK353" s="211"/>
      <c r="BL353" s="211"/>
      <c r="BM353" s="211"/>
      <c r="BN353" s="211"/>
      <c r="BO353" s="211"/>
      <c r="BP353" s="211"/>
      <c r="BQ353" s="211"/>
      <c r="BR353" s="211"/>
      <c r="BS353" s="211"/>
      <c r="BT353" s="211"/>
      <c r="BU353" s="211"/>
      <c r="BV353" s="211"/>
      <c r="BW353" s="211"/>
      <c r="BX353" s="211"/>
      <c r="BY353" s="211"/>
      <c r="BZ353" s="211"/>
      <c r="CA353" s="211"/>
      <c r="CB353" s="211"/>
      <c r="CC353" s="211"/>
      <c r="CD353" s="211"/>
      <c r="CE353" s="211"/>
      <c r="CF353" s="211"/>
      <c r="CG353" s="211"/>
      <c r="CH353" s="211"/>
      <c r="CI353" s="211"/>
      <c r="CJ353" s="211"/>
      <c r="CK353" s="211"/>
      <c r="CL353" s="211"/>
      <c r="CM353" s="211"/>
      <c r="CN353" s="211"/>
      <c r="CO353" s="211"/>
      <c r="CP353" s="211"/>
      <c r="CQ353" s="151" t="str">
        <f t="shared" si="21"/>
        <v/>
      </c>
      <c r="CR353" s="147"/>
    </row>
    <row r="354" spans="1:96" x14ac:dyDescent="0.2">
      <c r="A354" s="72"/>
      <c r="B354" s="201">
        <f t="shared" si="22"/>
        <v>345</v>
      </c>
      <c r="C354" s="212"/>
      <c r="D354" s="212"/>
      <c r="F354" s="212"/>
      <c r="G354" s="214"/>
      <c r="H354" s="73"/>
      <c r="I354" s="215"/>
      <c r="J354" s="215"/>
      <c r="K354" s="215"/>
      <c r="L354" s="215"/>
      <c r="M354" s="215"/>
      <c r="N354" s="215"/>
      <c r="O354" s="215"/>
      <c r="P354" s="73"/>
      <c r="Q354" s="215"/>
      <c r="R354" s="215"/>
      <c r="S354" s="215"/>
      <c r="T354" s="215"/>
      <c r="U354" s="215"/>
      <c r="V354" s="215"/>
      <c r="W354" s="215"/>
      <c r="X354" s="74"/>
      <c r="Y354" s="216"/>
      <c r="Z354" s="216"/>
      <c r="AA354" s="216"/>
      <c r="AB354" s="150" t="str">
        <f t="shared" si="20"/>
        <v/>
      </c>
      <c r="AC354" s="217"/>
      <c r="AD354" s="217"/>
      <c r="AE354" s="74"/>
      <c r="AF354" s="219"/>
      <c r="AG354" s="219"/>
      <c r="AH354" s="74"/>
      <c r="AI354" s="211"/>
      <c r="AJ354" s="211"/>
      <c r="AK354" s="211"/>
      <c r="AL354" s="211"/>
      <c r="AM354" s="211"/>
      <c r="AN354" s="211"/>
      <c r="AO354" s="211"/>
      <c r="AP354" s="211"/>
      <c r="AQ354" s="211"/>
      <c r="AR354" s="47"/>
      <c r="AS354" s="211"/>
      <c r="AT354" s="211"/>
      <c r="AU354" s="211"/>
      <c r="AV354" s="211"/>
      <c r="AW354" s="211"/>
      <c r="AX354" s="211"/>
      <c r="AY354" s="211"/>
      <c r="AZ354" s="211"/>
      <c r="BA354" s="211"/>
      <c r="BB354" s="211"/>
      <c r="BC354" s="211"/>
      <c r="BD354" s="211"/>
      <c r="BE354" s="211"/>
      <c r="BF354" s="211"/>
      <c r="BG354" s="211"/>
      <c r="BH354" s="211"/>
      <c r="BI354" s="211"/>
      <c r="BJ354" s="211"/>
      <c r="BK354" s="211"/>
      <c r="BL354" s="211"/>
      <c r="BM354" s="211"/>
      <c r="BN354" s="211"/>
      <c r="BO354" s="211"/>
      <c r="BP354" s="211"/>
      <c r="BQ354" s="211"/>
      <c r="BR354" s="211"/>
      <c r="BS354" s="211"/>
      <c r="BT354" s="211"/>
      <c r="BU354" s="211"/>
      <c r="BV354" s="211"/>
      <c r="BW354" s="211"/>
      <c r="BX354" s="211"/>
      <c r="BY354" s="211"/>
      <c r="BZ354" s="211"/>
      <c r="CA354" s="211"/>
      <c r="CB354" s="211"/>
      <c r="CC354" s="211"/>
      <c r="CD354" s="211"/>
      <c r="CE354" s="211"/>
      <c r="CF354" s="211"/>
      <c r="CG354" s="211"/>
      <c r="CH354" s="211"/>
      <c r="CI354" s="211"/>
      <c r="CJ354" s="211"/>
      <c r="CK354" s="211"/>
      <c r="CL354" s="211"/>
      <c r="CM354" s="211"/>
      <c r="CN354" s="211"/>
      <c r="CO354" s="211"/>
      <c r="CP354" s="211"/>
      <c r="CQ354" s="151" t="str">
        <f t="shared" si="21"/>
        <v/>
      </c>
      <c r="CR354" s="147"/>
    </row>
    <row r="355" spans="1:96" x14ac:dyDescent="0.2">
      <c r="A355" s="72"/>
      <c r="B355" s="201">
        <f t="shared" si="22"/>
        <v>346</v>
      </c>
      <c r="C355" s="212"/>
      <c r="D355" s="212"/>
      <c r="F355" s="212"/>
      <c r="G355" s="214"/>
      <c r="H355" s="73"/>
      <c r="I355" s="215"/>
      <c r="J355" s="215"/>
      <c r="K355" s="215"/>
      <c r="L355" s="215"/>
      <c r="M355" s="215"/>
      <c r="N355" s="215"/>
      <c r="O355" s="215"/>
      <c r="P355" s="73"/>
      <c r="Q355" s="215"/>
      <c r="R355" s="215"/>
      <c r="S355" s="215"/>
      <c r="T355" s="215"/>
      <c r="U355" s="215"/>
      <c r="V355" s="215"/>
      <c r="W355" s="215"/>
      <c r="X355" s="74"/>
      <c r="Y355" s="216"/>
      <c r="Z355" s="216"/>
      <c r="AA355" s="216"/>
      <c r="AB355" s="150" t="str">
        <f t="shared" si="20"/>
        <v/>
      </c>
      <c r="AC355" s="217"/>
      <c r="AD355" s="217"/>
      <c r="AE355" s="74"/>
      <c r="AF355" s="219"/>
      <c r="AG355" s="219"/>
      <c r="AH355" s="74"/>
      <c r="AI355" s="211"/>
      <c r="AJ355" s="211"/>
      <c r="AK355" s="211"/>
      <c r="AL355" s="211"/>
      <c r="AM355" s="211"/>
      <c r="AN355" s="211"/>
      <c r="AO355" s="211"/>
      <c r="AP355" s="211"/>
      <c r="AQ355" s="211"/>
      <c r="AR355" s="47"/>
      <c r="AS355" s="211"/>
      <c r="AT355" s="211"/>
      <c r="AU355" s="211"/>
      <c r="AV355" s="211"/>
      <c r="AW355" s="211"/>
      <c r="AX355" s="211"/>
      <c r="AY355" s="211"/>
      <c r="AZ355" s="211"/>
      <c r="BA355" s="211"/>
      <c r="BB355" s="211"/>
      <c r="BC355" s="211"/>
      <c r="BD355" s="211"/>
      <c r="BE355" s="211"/>
      <c r="BF355" s="211"/>
      <c r="BG355" s="211"/>
      <c r="BH355" s="211"/>
      <c r="BI355" s="211"/>
      <c r="BJ355" s="211"/>
      <c r="BK355" s="211"/>
      <c r="BL355" s="211"/>
      <c r="BM355" s="211"/>
      <c r="BN355" s="211"/>
      <c r="BO355" s="211"/>
      <c r="BP355" s="211"/>
      <c r="BQ355" s="211"/>
      <c r="BR355" s="211"/>
      <c r="BS355" s="211"/>
      <c r="BT355" s="211"/>
      <c r="BU355" s="211"/>
      <c r="BV355" s="211"/>
      <c r="BW355" s="211"/>
      <c r="BX355" s="211"/>
      <c r="BY355" s="211"/>
      <c r="BZ355" s="211"/>
      <c r="CA355" s="211"/>
      <c r="CB355" s="211"/>
      <c r="CC355" s="211"/>
      <c r="CD355" s="211"/>
      <c r="CE355" s="211"/>
      <c r="CF355" s="211"/>
      <c r="CG355" s="211"/>
      <c r="CH355" s="211"/>
      <c r="CI355" s="211"/>
      <c r="CJ355" s="211"/>
      <c r="CK355" s="211"/>
      <c r="CL355" s="211"/>
      <c r="CM355" s="211"/>
      <c r="CN355" s="211"/>
      <c r="CO355" s="211"/>
      <c r="CP355" s="211"/>
      <c r="CQ355" s="151" t="str">
        <f t="shared" si="21"/>
        <v/>
      </c>
      <c r="CR355" s="147"/>
    </row>
    <row r="356" spans="1:96" x14ac:dyDescent="0.2">
      <c r="A356" s="72"/>
      <c r="B356" s="201">
        <f t="shared" si="22"/>
        <v>347</v>
      </c>
      <c r="C356" s="212"/>
      <c r="D356" s="212"/>
      <c r="F356" s="212"/>
      <c r="G356" s="214"/>
      <c r="H356" s="73"/>
      <c r="I356" s="215"/>
      <c r="J356" s="215"/>
      <c r="K356" s="215"/>
      <c r="L356" s="215"/>
      <c r="M356" s="215"/>
      <c r="N356" s="215"/>
      <c r="O356" s="215"/>
      <c r="P356" s="73"/>
      <c r="Q356" s="215"/>
      <c r="R356" s="215"/>
      <c r="S356" s="215"/>
      <c r="T356" s="215"/>
      <c r="U356" s="215"/>
      <c r="V356" s="215"/>
      <c r="W356" s="215"/>
      <c r="X356" s="74"/>
      <c r="Y356" s="216"/>
      <c r="Z356" s="216"/>
      <c r="AA356" s="216"/>
      <c r="AB356" s="150" t="str">
        <f t="shared" si="20"/>
        <v/>
      </c>
      <c r="AC356" s="217"/>
      <c r="AD356" s="217"/>
      <c r="AE356" s="74"/>
      <c r="AF356" s="219"/>
      <c r="AG356" s="219"/>
      <c r="AH356" s="74"/>
      <c r="AI356" s="211"/>
      <c r="AJ356" s="211"/>
      <c r="AK356" s="211"/>
      <c r="AL356" s="211"/>
      <c r="AM356" s="211"/>
      <c r="AN356" s="211"/>
      <c r="AO356" s="211"/>
      <c r="AP356" s="211"/>
      <c r="AQ356" s="211"/>
      <c r="AR356" s="47"/>
      <c r="AS356" s="211"/>
      <c r="AT356" s="211"/>
      <c r="AU356" s="211"/>
      <c r="AV356" s="211"/>
      <c r="AW356" s="211"/>
      <c r="AX356" s="211"/>
      <c r="AY356" s="211"/>
      <c r="AZ356" s="211"/>
      <c r="BA356" s="211"/>
      <c r="BB356" s="211"/>
      <c r="BC356" s="211"/>
      <c r="BD356" s="211"/>
      <c r="BE356" s="211"/>
      <c r="BF356" s="211"/>
      <c r="BG356" s="211"/>
      <c r="BH356" s="211"/>
      <c r="BI356" s="211"/>
      <c r="BJ356" s="211"/>
      <c r="BK356" s="211"/>
      <c r="BL356" s="211"/>
      <c r="BM356" s="211"/>
      <c r="BN356" s="211"/>
      <c r="BO356" s="211"/>
      <c r="BP356" s="211"/>
      <c r="BQ356" s="211"/>
      <c r="BR356" s="211"/>
      <c r="BS356" s="211"/>
      <c r="BT356" s="211"/>
      <c r="BU356" s="211"/>
      <c r="BV356" s="211"/>
      <c r="BW356" s="211"/>
      <c r="BX356" s="211"/>
      <c r="BY356" s="211"/>
      <c r="BZ356" s="211"/>
      <c r="CA356" s="211"/>
      <c r="CB356" s="211"/>
      <c r="CC356" s="211"/>
      <c r="CD356" s="211"/>
      <c r="CE356" s="211"/>
      <c r="CF356" s="211"/>
      <c r="CG356" s="211"/>
      <c r="CH356" s="211"/>
      <c r="CI356" s="211"/>
      <c r="CJ356" s="211"/>
      <c r="CK356" s="211"/>
      <c r="CL356" s="211"/>
      <c r="CM356" s="211"/>
      <c r="CN356" s="211"/>
      <c r="CO356" s="211"/>
      <c r="CP356" s="211"/>
      <c r="CQ356" s="151" t="str">
        <f t="shared" si="21"/>
        <v/>
      </c>
      <c r="CR356" s="147"/>
    </row>
    <row r="357" spans="1:96" x14ac:dyDescent="0.2">
      <c r="A357" s="72"/>
      <c r="B357" s="201">
        <f t="shared" si="22"/>
        <v>348</v>
      </c>
      <c r="C357" s="212"/>
      <c r="D357" s="212"/>
      <c r="F357" s="212"/>
      <c r="G357" s="214"/>
      <c r="H357" s="73"/>
      <c r="I357" s="215"/>
      <c r="J357" s="215"/>
      <c r="K357" s="215"/>
      <c r="L357" s="215"/>
      <c r="M357" s="215"/>
      <c r="N357" s="215"/>
      <c r="O357" s="215"/>
      <c r="P357" s="73"/>
      <c r="Q357" s="215"/>
      <c r="R357" s="215"/>
      <c r="S357" s="215"/>
      <c r="T357" s="215"/>
      <c r="U357" s="215"/>
      <c r="V357" s="215"/>
      <c r="W357" s="215"/>
      <c r="X357" s="74"/>
      <c r="Y357" s="216"/>
      <c r="Z357" s="216"/>
      <c r="AA357" s="216"/>
      <c r="AB357" s="150" t="str">
        <f t="shared" si="20"/>
        <v/>
      </c>
      <c r="AC357" s="217"/>
      <c r="AD357" s="217"/>
      <c r="AE357" s="74"/>
      <c r="AF357" s="219"/>
      <c r="AG357" s="219"/>
      <c r="AH357" s="74"/>
      <c r="AI357" s="211"/>
      <c r="AJ357" s="211"/>
      <c r="AK357" s="211"/>
      <c r="AL357" s="211"/>
      <c r="AM357" s="211"/>
      <c r="AN357" s="211"/>
      <c r="AO357" s="211"/>
      <c r="AP357" s="211"/>
      <c r="AQ357" s="211"/>
      <c r="AR357" s="47"/>
      <c r="AS357" s="211"/>
      <c r="AT357" s="211"/>
      <c r="AU357" s="211"/>
      <c r="AV357" s="211"/>
      <c r="AW357" s="211"/>
      <c r="AX357" s="211"/>
      <c r="AY357" s="211"/>
      <c r="AZ357" s="211"/>
      <c r="BA357" s="211"/>
      <c r="BB357" s="211"/>
      <c r="BC357" s="211"/>
      <c r="BD357" s="211"/>
      <c r="BE357" s="211"/>
      <c r="BF357" s="211"/>
      <c r="BG357" s="211"/>
      <c r="BH357" s="211"/>
      <c r="BI357" s="211"/>
      <c r="BJ357" s="211"/>
      <c r="BK357" s="211"/>
      <c r="BL357" s="211"/>
      <c r="BM357" s="211"/>
      <c r="BN357" s="211"/>
      <c r="BO357" s="211"/>
      <c r="BP357" s="211"/>
      <c r="BQ357" s="211"/>
      <c r="BR357" s="211"/>
      <c r="BS357" s="211"/>
      <c r="BT357" s="211"/>
      <c r="BU357" s="211"/>
      <c r="BV357" s="211"/>
      <c r="BW357" s="211"/>
      <c r="BX357" s="211"/>
      <c r="BY357" s="211"/>
      <c r="BZ357" s="211"/>
      <c r="CA357" s="211"/>
      <c r="CB357" s="211"/>
      <c r="CC357" s="211"/>
      <c r="CD357" s="211"/>
      <c r="CE357" s="211"/>
      <c r="CF357" s="211"/>
      <c r="CG357" s="211"/>
      <c r="CH357" s="211"/>
      <c r="CI357" s="211"/>
      <c r="CJ357" s="211"/>
      <c r="CK357" s="211"/>
      <c r="CL357" s="211"/>
      <c r="CM357" s="211"/>
      <c r="CN357" s="211"/>
      <c r="CO357" s="211"/>
      <c r="CP357" s="211"/>
      <c r="CQ357" s="151" t="str">
        <f t="shared" si="21"/>
        <v/>
      </c>
      <c r="CR357" s="147"/>
    </row>
    <row r="358" spans="1:96" x14ac:dyDescent="0.2">
      <c r="A358" s="72"/>
      <c r="B358" s="201">
        <f t="shared" si="22"/>
        <v>349</v>
      </c>
      <c r="C358" s="212"/>
      <c r="D358" s="212"/>
      <c r="F358" s="212"/>
      <c r="G358" s="214"/>
      <c r="H358" s="73"/>
      <c r="I358" s="215"/>
      <c r="J358" s="215"/>
      <c r="K358" s="215"/>
      <c r="L358" s="215"/>
      <c r="M358" s="215"/>
      <c r="N358" s="215"/>
      <c r="O358" s="215"/>
      <c r="P358" s="73"/>
      <c r="Q358" s="215"/>
      <c r="R358" s="215"/>
      <c r="S358" s="215"/>
      <c r="T358" s="215"/>
      <c r="U358" s="215"/>
      <c r="V358" s="215"/>
      <c r="W358" s="215"/>
      <c r="X358" s="74"/>
      <c r="Y358" s="216"/>
      <c r="Z358" s="216"/>
      <c r="AA358" s="216"/>
      <c r="AB358" s="150" t="str">
        <f t="shared" si="20"/>
        <v/>
      </c>
      <c r="AC358" s="217"/>
      <c r="AD358" s="217"/>
      <c r="AE358" s="74"/>
      <c r="AF358" s="219"/>
      <c r="AG358" s="219"/>
      <c r="AH358" s="74"/>
      <c r="AI358" s="211"/>
      <c r="AJ358" s="211"/>
      <c r="AK358" s="211"/>
      <c r="AL358" s="211"/>
      <c r="AM358" s="211"/>
      <c r="AN358" s="211"/>
      <c r="AO358" s="211"/>
      <c r="AP358" s="211"/>
      <c r="AQ358" s="211"/>
      <c r="AR358" s="47"/>
      <c r="AS358" s="211"/>
      <c r="AT358" s="211"/>
      <c r="AU358" s="211"/>
      <c r="AV358" s="211"/>
      <c r="AW358" s="211"/>
      <c r="AX358" s="211"/>
      <c r="AY358" s="211"/>
      <c r="AZ358" s="211"/>
      <c r="BA358" s="211"/>
      <c r="BB358" s="211"/>
      <c r="BC358" s="211"/>
      <c r="BD358" s="211"/>
      <c r="BE358" s="211"/>
      <c r="BF358" s="211"/>
      <c r="BG358" s="211"/>
      <c r="BH358" s="211"/>
      <c r="BI358" s="211"/>
      <c r="BJ358" s="211"/>
      <c r="BK358" s="211"/>
      <c r="BL358" s="211"/>
      <c r="BM358" s="211"/>
      <c r="BN358" s="211"/>
      <c r="BO358" s="211"/>
      <c r="BP358" s="211"/>
      <c r="BQ358" s="211"/>
      <c r="BR358" s="211"/>
      <c r="BS358" s="211"/>
      <c r="BT358" s="211"/>
      <c r="BU358" s="211"/>
      <c r="BV358" s="211"/>
      <c r="BW358" s="211"/>
      <c r="BX358" s="211"/>
      <c r="BY358" s="211"/>
      <c r="BZ358" s="211"/>
      <c r="CA358" s="211"/>
      <c r="CB358" s="211"/>
      <c r="CC358" s="211"/>
      <c r="CD358" s="211"/>
      <c r="CE358" s="211"/>
      <c r="CF358" s="211"/>
      <c r="CG358" s="211"/>
      <c r="CH358" s="211"/>
      <c r="CI358" s="211"/>
      <c r="CJ358" s="211"/>
      <c r="CK358" s="211"/>
      <c r="CL358" s="211"/>
      <c r="CM358" s="211"/>
      <c r="CN358" s="211"/>
      <c r="CO358" s="211"/>
      <c r="CP358" s="211"/>
      <c r="CQ358" s="151" t="str">
        <f t="shared" si="21"/>
        <v/>
      </c>
      <c r="CR358" s="147"/>
    </row>
    <row r="359" spans="1:96" x14ac:dyDescent="0.2">
      <c r="A359" s="72"/>
      <c r="B359" s="201">
        <f t="shared" si="22"/>
        <v>350</v>
      </c>
      <c r="C359" s="212"/>
      <c r="D359" s="212"/>
      <c r="F359" s="212"/>
      <c r="G359" s="214"/>
      <c r="H359" s="73"/>
      <c r="I359" s="215"/>
      <c r="J359" s="215"/>
      <c r="K359" s="215"/>
      <c r="L359" s="215"/>
      <c r="M359" s="215"/>
      <c r="N359" s="215"/>
      <c r="O359" s="215"/>
      <c r="P359" s="73"/>
      <c r="Q359" s="215"/>
      <c r="R359" s="215"/>
      <c r="S359" s="215"/>
      <c r="T359" s="215"/>
      <c r="U359" s="215"/>
      <c r="V359" s="215"/>
      <c r="W359" s="215"/>
      <c r="X359" s="74"/>
      <c r="Y359" s="216"/>
      <c r="Z359" s="216"/>
      <c r="AA359" s="216"/>
      <c r="AB359" s="150" t="str">
        <f t="shared" si="20"/>
        <v/>
      </c>
      <c r="AC359" s="217"/>
      <c r="AD359" s="217"/>
      <c r="AE359" s="74"/>
      <c r="AF359" s="219"/>
      <c r="AG359" s="219"/>
      <c r="AH359" s="74"/>
      <c r="AI359" s="211"/>
      <c r="AJ359" s="211"/>
      <c r="AK359" s="211"/>
      <c r="AL359" s="211"/>
      <c r="AM359" s="211"/>
      <c r="AN359" s="211"/>
      <c r="AO359" s="211"/>
      <c r="AP359" s="211"/>
      <c r="AQ359" s="211"/>
      <c r="AR359" s="47"/>
      <c r="AS359" s="211"/>
      <c r="AT359" s="211"/>
      <c r="AU359" s="211"/>
      <c r="AV359" s="211"/>
      <c r="AW359" s="211"/>
      <c r="AX359" s="211"/>
      <c r="AY359" s="211"/>
      <c r="AZ359" s="211"/>
      <c r="BA359" s="211"/>
      <c r="BB359" s="211"/>
      <c r="BC359" s="211"/>
      <c r="BD359" s="211"/>
      <c r="BE359" s="211"/>
      <c r="BF359" s="211"/>
      <c r="BG359" s="211"/>
      <c r="BH359" s="211"/>
      <c r="BI359" s="211"/>
      <c r="BJ359" s="211"/>
      <c r="BK359" s="211"/>
      <c r="BL359" s="211"/>
      <c r="BM359" s="211"/>
      <c r="BN359" s="211"/>
      <c r="BO359" s="211"/>
      <c r="BP359" s="211"/>
      <c r="BQ359" s="211"/>
      <c r="BR359" s="211"/>
      <c r="BS359" s="211"/>
      <c r="BT359" s="211"/>
      <c r="BU359" s="211"/>
      <c r="BV359" s="211"/>
      <c r="BW359" s="211"/>
      <c r="BX359" s="211"/>
      <c r="BY359" s="211"/>
      <c r="BZ359" s="211"/>
      <c r="CA359" s="211"/>
      <c r="CB359" s="211"/>
      <c r="CC359" s="211"/>
      <c r="CD359" s="211"/>
      <c r="CE359" s="211"/>
      <c r="CF359" s="211"/>
      <c r="CG359" s="211"/>
      <c r="CH359" s="211"/>
      <c r="CI359" s="211"/>
      <c r="CJ359" s="211"/>
      <c r="CK359" s="211"/>
      <c r="CL359" s="211"/>
      <c r="CM359" s="211"/>
      <c r="CN359" s="211"/>
      <c r="CO359" s="211"/>
      <c r="CP359" s="211"/>
      <c r="CQ359" s="151" t="str">
        <f t="shared" si="21"/>
        <v/>
      </c>
      <c r="CR359" s="147"/>
    </row>
    <row r="360" spans="1:96" x14ac:dyDescent="0.2">
      <c r="A360" s="72"/>
      <c r="B360" s="201">
        <f t="shared" si="22"/>
        <v>351</v>
      </c>
      <c r="C360" s="212"/>
      <c r="D360" s="212"/>
      <c r="F360" s="212"/>
      <c r="G360" s="214"/>
      <c r="H360" s="73"/>
      <c r="I360" s="215"/>
      <c r="J360" s="215"/>
      <c r="K360" s="215"/>
      <c r="L360" s="215"/>
      <c r="M360" s="215"/>
      <c r="N360" s="215"/>
      <c r="O360" s="215"/>
      <c r="P360" s="73"/>
      <c r="Q360" s="215"/>
      <c r="R360" s="215"/>
      <c r="S360" s="215"/>
      <c r="T360" s="215"/>
      <c r="U360" s="215"/>
      <c r="V360" s="215"/>
      <c r="W360" s="215"/>
      <c r="X360" s="74"/>
      <c r="Y360" s="216"/>
      <c r="Z360" s="216"/>
      <c r="AA360" s="216"/>
      <c r="AB360" s="150" t="str">
        <f t="shared" si="20"/>
        <v/>
      </c>
      <c r="AC360" s="217"/>
      <c r="AD360" s="217"/>
      <c r="AE360" s="74"/>
      <c r="AF360" s="219"/>
      <c r="AG360" s="219"/>
      <c r="AH360" s="74"/>
      <c r="AI360" s="211"/>
      <c r="AJ360" s="211"/>
      <c r="AK360" s="211"/>
      <c r="AL360" s="211"/>
      <c r="AM360" s="211"/>
      <c r="AN360" s="211"/>
      <c r="AO360" s="211"/>
      <c r="AP360" s="211"/>
      <c r="AQ360" s="211"/>
      <c r="AR360" s="47"/>
      <c r="AS360" s="211"/>
      <c r="AT360" s="211"/>
      <c r="AU360" s="211"/>
      <c r="AV360" s="211"/>
      <c r="AW360" s="211"/>
      <c r="AX360" s="211"/>
      <c r="AY360" s="211"/>
      <c r="AZ360" s="211"/>
      <c r="BA360" s="211"/>
      <c r="BB360" s="211"/>
      <c r="BC360" s="211"/>
      <c r="BD360" s="211"/>
      <c r="BE360" s="211"/>
      <c r="BF360" s="211"/>
      <c r="BG360" s="211"/>
      <c r="BH360" s="211"/>
      <c r="BI360" s="211"/>
      <c r="BJ360" s="211"/>
      <c r="BK360" s="211"/>
      <c r="BL360" s="211"/>
      <c r="BM360" s="211"/>
      <c r="BN360" s="211"/>
      <c r="BO360" s="211"/>
      <c r="BP360" s="211"/>
      <c r="BQ360" s="211"/>
      <c r="BR360" s="211"/>
      <c r="BS360" s="211"/>
      <c r="BT360" s="211"/>
      <c r="BU360" s="211"/>
      <c r="BV360" s="211"/>
      <c r="BW360" s="211"/>
      <c r="BX360" s="211"/>
      <c r="BY360" s="211"/>
      <c r="BZ360" s="211"/>
      <c r="CA360" s="211"/>
      <c r="CB360" s="211"/>
      <c r="CC360" s="211"/>
      <c r="CD360" s="211"/>
      <c r="CE360" s="211"/>
      <c r="CF360" s="211"/>
      <c r="CG360" s="211"/>
      <c r="CH360" s="211"/>
      <c r="CI360" s="211"/>
      <c r="CJ360" s="211"/>
      <c r="CK360" s="211"/>
      <c r="CL360" s="211"/>
      <c r="CM360" s="211"/>
      <c r="CN360" s="211"/>
      <c r="CO360" s="211"/>
      <c r="CP360" s="211"/>
      <c r="CQ360" s="151" t="str">
        <f t="shared" si="21"/>
        <v/>
      </c>
      <c r="CR360" s="147"/>
    </row>
    <row r="361" spans="1:96" x14ac:dyDescent="0.2">
      <c r="A361" s="72"/>
      <c r="B361" s="201">
        <f t="shared" si="22"/>
        <v>352</v>
      </c>
      <c r="C361" s="212"/>
      <c r="D361" s="212"/>
      <c r="F361" s="212"/>
      <c r="G361" s="214"/>
      <c r="H361" s="73"/>
      <c r="I361" s="215"/>
      <c r="J361" s="215"/>
      <c r="K361" s="215"/>
      <c r="L361" s="215"/>
      <c r="M361" s="215"/>
      <c r="N361" s="215"/>
      <c r="O361" s="215"/>
      <c r="P361" s="73"/>
      <c r="Q361" s="215"/>
      <c r="R361" s="215"/>
      <c r="S361" s="215"/>
      <c r="T361" s="215"/>
      <c r="U361" s="215"/>
      <c r="V361" s="215"/>
      <c r="W361" s="215"/>
      <c r="X361" s="74"/>
      <c r="Y361" s="216"/>
      <c r="Z361" s="216"/>
      <c r="AA361" s="216"/>
      <c r="AB361" s="150" t="str">
        <f t="shared" si="20"/>
        <v/>
      </c>
      <c r="AC361" s="217"/>
      <c r="AD361" s="217"/>
      <c r="AE361" s="74"/>
      <c r="AF361" s="219"/>
      <c r="AG361" s="219"/>
      <c r="AH361" s="74"/>
      <c r="AI361" s="211"/>
      <c r="AJ361" s="211"/>
      <c r="AK361" s="211"/>
      <c r="AL361" s="211"/>
      <c r="AM361" s="211"/>
      <c r="AN361" s="211"/>
      <c r="AO361" s="211"/>
      <c r="AP361" s="211"/>
      <c r="AQ361" s="211"/>
      <c r="AR361" s="47"/>
      <c r="AS361" s="211"/>
      <c r="AT361" s="211"/>
      <c r="AU361" s="211"/>
      <c r="AV361" s="211"/>
      <c r="AW361" s="211"/>
      <c r="AX361" s="211"/>
      <c r="AY361" s="211"/>
      <c r="AZ361" s="211"/>
      <c r="BA361" s="211"/>
      <c r="BB361" s="211"/>
      <c r="BC361" s="211"/>
      <c r="BD361" s="211"/>
      <c r="BE361" s="211"/>
      <c r="BF361" s="211"/>
      <c r="BG361" s="211"/>
      <c r="BH361" s="211"/>
      <c r="BI361" s="211"/>
      <c r="BJ361" s="211"/>
      <c r="BK361" s="211"/>
      <c r="BL361" s="211"/>
      <c r="BM361" s="211"/>
      <c r="BN361" s="211"/>
      <c r="BO361" s="211"/>
      <c r="BP361" s="211"/>
      <c r="BQ361" s="211"/>
      <c r="BR361" s="211"/>
      <c r="BS361" s="211"/>
      <c r="BT361" s="211"/>
      <c r="BU361" s="211"/>
      <c r="BV361" s="211"/>
      <c r="BW361" s="211"/>
      <c r="BX361" s="211"/>
      <c r="BY361" s="211"/>
      <c r="BZ361" s="211"/>
      <c r="CA361" s="211"/>
      <c r="CB361" s="211"/>
      <c r="CC361" s="211"/>
      <c r="CD361" s="211"/>
      <c r="CE361" s="211"/>
      <c r="CF361" s="211"/>
      <c r="CG361" s="211"/>
      <c r="CH361" s="211"/>
      <c r="CI361" s="211"/>
      <c r="CJ361" s="211"/>
      <c r="CK361" s="211"/>
      <c r="CL361" s="211"/>
      <c r="CM361" s="211"/>
      <c r="CN361" s="211"/>
      <c r="CO361" s="211"/>
      <c r="CP361" s="211"/>
      <c r="CQ361" s="151" t="str">
        <f t="shared" si="21"/>
        <v/>
      </c>
      <c r="CR361" s="147"/>
    </row>
    <row r="362" spans="1:96" x14ac:dyDescent="0.2">
      <c r="A362" s="72"/>
      <c r="B362" s="201">
        <f t="shared" si="22"/>
        <v>353</v>
      </c>
      <c r="C362" s="212"/>
      <c r="D362" s="212"/>
      <c r="F362" s="212"/>
      <c r="G362" s="214"/>
      <c r="H362" s="73"/>
      <c r="I362" s="215"/>
      <c r="J362" s="215"/>
      <c r="K362" s="215"/>
      <c r="L362" s="215"/>
      <c r="M362" s="215"/>
      <c r="N362" s="215"/>
      <c r="O362" s="215"/>
      <c r="P362" s="73"/>
      <c r="Q362" s="215"/>
      <c r="R362" s="215"/>
      <c r="S362" s="215"/>
      <c r="T362" s="215"/>
      <c r="U362" s="215"/>
      <c r="V362" s="215"/>
      <c r="W362" s="215"/>
      <c r="X362" s="74"/>
      <c r="Y362" s="216"/>
      <c r="Z362" s="216"/>
      <c r="AA362" s="216"/>
      <c r="AB362" s="150" t="str">
        <f t="shared" si="20"/>
        <v/>
      </c>
      <c r="AC362" s="217"/>
      <c r="AD362" s="217"/>
      <c r="AE362" s="74"/>
      <c r="AF362" s="219"/>
      <c r="AG362" s="219"/>
      <c r="AH362" s="74"/>
      <c r="AI362" s="211"/>
      <c r="AJ362" s="211"/>
      <c r="AK362" s="211"/>
      <c r="AL362" s="211"/>
      <c r="AM362" s="211"/>
      <c r="AN362" s="211"/>
      <c r="AO362" s="211"/>
      <c r="AP362" s="211"/>
      <c r="AQ362" s="211"/>
      <c r="AR362" s="47"/>
      <c r="AS362" s="211"/>
      <c r="AT362" s="211"/>
      <c r="AU362" s="211"/>
      <c r="AV362" s="211"/>
      <c r="AW362" s="211"/>
      <c r="AX362" s="211"/>
      <c r="AY362" s="211"/>
      <c r="AZ362" s="211"/>
      <c r="BA362" s="211"/>
      <c r="BB362" s="211"/>
      <c r="BC362" s="211"/>
      <c r="BD362" s="211"/>
      <c r="BE362" s="211"/>
      <c r="BF362" s="211"/>
      <c r="BG362" s="211"/>
      <c r="BH362" s="211"/>
      <c r="BI362" s="211"/>
      <c r="BJ362" s="211"/>
      <c r="BK362" s="211"/>
      <c r="BL362" s="211"/>
      <c r="BM362" s="211"/>
      <c r="BN362" s="211"/>
      <c r="BO362" s="211"/>
      <c r="BP362" s="211"/>
      <c r="BQ362" s="211"/>
      <c r="BR362" s="211"/>
      <c r="BS362" s="211"/>
      <c r="BT362" s="211"/>
      <c r="BU362" s="211"/>
      <c r="BV362" s="211"/>
      <c r="BW362" s="211"/>
      <c r="BX362" s="211"/>
      <c r="BY362" s="211"/>
      <c r="BZ362" s="211"/>
      <c r="CA362" s="211"/>
      <c r="CB362" s="211"/>
      <c r="CC362" s="211"/>
      <c r="CD362" s="211"/>
      <c r="CE362" s="211"/>
      <c r="CF362" s="211"/>
      <c r="CG362" s="211"/>
      <c r="CH362" s="211"/>
      <c r="CI362" s="211"/>
      <c r="CJ362" s="211"/>
      <c r="CK362" s="211"/>
      <c r="CL362" s="211"/>
      <c r="CM362" s="211"/>
      <c r="CN362" s="211"/>
      <c r="CO362" s="211"/>
      <c r="CP362" s="211"/>
      <c r="CQ362" s="151" t="str">
        <f t="shared" si="21"/>
        <v/>
      </c>
      <c r="CR362" s="147"/>
    </row>
    <row r="363" spans="1:96" x14ac:dyDescent="0.2">
      <c r="A363" s="72"/>
      <c r="B363" s="201">
        <f t="shared" si="22"/>
        <v>354</v>
      </c>
      <c r="C363" s="212"/>
      <c r="D363" s="212"/>
      <c r="F363" s="212"/>
      <c r="G363" s="214"/>
      <c r="H363" s="73"/>
      <c r="I363" s="215"/>
      <c r="J363" s="215"/>
      <c r="K363" s="215"/>
      <c r="L363" s="215"/>
      <c r="M363" s="215"/>
      <c r="N363" s="215"/>
      <c r="O363" s="215"/>
      <c r="P363" s="73"/>
      <c r="Q363" s="215"/>
      <c r="R363" s="215"/>
      <c r="S363" s="215"/>
      <c r="T363" s="215"/>
      <c r="U363" s="215"/>
      <c r="V363" s="215"/>
      <c r="W363" s="215"/>
      <c r="X363" s="74"/>
      <c r="Y363" s="216"/>
      <c r="Z363" s="216"/>
      <c r="AA363" s="216"/>
      <c r="AB363" s="150" t="str">
        <f t="shared" si="20"/>
        <v/>
      </c>
      <c r="AC363" s="217"/>
      <c r="AD363" s="217"/>
      <c r="AE363" s="74"/>
      <c r="AF363" s="219"/>
      <c r="AG363" s="219"/>
      <c r="AH363" s="74"/>
      <c r="AI363" s="211"/>
      <c r="AJ363" s="211"/>
      <c r="AK363" s="211"/>
      <c r="AL363" s="211"/>
      <c r="AM363" s="211"/>
      <c r="AN363" s="211"/>
      <c r="AO363" s="211"/>
      <c r="AP363" s="211"/>
      <c r="AQ363" s="211"/>
      <c r="AR363" s="47"/>
      <c r="AS363" s="211"/>
      <c r="AT363" s="211"/>
      <c r="AU363" s="211"/>
      <c r="AV363" s="211"/>
      <c r="AW363" s="211"/>
      <c r="AX363" s="211"/>
      <c r="AY363" s="211"/>
      <c r="AZ363" s="211"/>
      <c r="BA363" s="211"/>
      <c r="BB363" s="211"/>
      <c r="BC363" s="211"/>
      <c r="BD363" s="211"/>
      <c r="BE363" s="211"/>
      <c r="BF363" s="211"/>
      <c r="BG363" s="211"/>
      <c r="BH363" s="211"/>
      <c r="BI363" s="211"/>
      <c r="BJ363" s="211"/>
      <c r="BK363" s="211"/>
      <c r="BL363" s="211"/>
      <c r="BM363" s="211"/>
      <c r="BN363" s="211"/>
      <c r="BO363" s="211"/>
      <c r="BP363" s="211"/>
      <c r="BQ363" s="211"/>
      <c r="BR363" s="211"/>
      <c r="BS363" s="211"/>
      <c r="BT363" s="211"/>
      <c r="BU363" s="211"/>
      <c r="BV363" s="211"/>
      <c r="BW363" s="211"/>
      <c r="BX363" s="211"/>
      <c r="BY363" s="211"/>
      <c r="BZ363" s="211"/>
      <c r="CA363" s="211"/>
      <c r="CB363" s="211"/>
      <c r="CC363" s="211"/>
      <c r="CD363" s="211"/>
      <c r="CE363" s="211"/>
      <c r="CF363" s="211"/>
      <c r="CG363" s="211"/>
      <c r="CH363" s="211"/>
      <c r="CI363" s="211"/>
      <c r="CJ363" s="211"/>
      <c r="CK363" s="211"/>
      <c r="CL363" s="211"/>
      <c r="CM363" s="211"/>
      <c r="CN363" s="211"/>
      <c r="CO363" s="211"/>
      <c r="CP363" s="211"/>
      <c r="CQ363" s="151" t="str">
        <f t="shared" si="21"/>
        <v/>
      </c>
      <c r="CR363" s="147"/>
    </row>
    <row r="364" spans="1:96" x14ac:dyDescent="0.2">
      <c r="A364" s="72"/>
      <c r="B364" s="201">
        <f t="shared" si="22"/>
        <v>355</v>
      </c>
      <c r="C364" s="212"/>
      <c r="D364" s="212"/>
      <c r="F364" s="212"/>
      <c r="G364" s="214"/>
      <c r="H364" s="73"/>
      <c r="I364" s="215"/>
      <c r="J364" s="215"/>
      <c r="K364" s="215"/>
      <c r="L364" s="215"/>
      <c r="M364" s="215"/>
      <c r="N364" s="215"/>
      <c r="O364" s="215"/>
      <c r="P364" s="73"/>
      <c r="Q364" s="215"/>
      <c r="R364" s="215"/>
      <c r="S364" s="215"/>
      <c r="T364" s="215"/>
      <c r="U364" s="215"/>
      <c r="V364" s="215"/>
      <c r="W364" s="215"/>
      <c r="X364" s="74"/>
      <c r="Y364" s="216"/>
      <c r="Z364" s="216"/>
      <c r="AA364" s="216"/>
      <c r="AB364" s="150" t="str">
        <f t="shared" si="20"/>
        <v/>
      </c>
      <c r="AC364" s="217"/>
      <c r="AD364" s="217"/>
      <c r="AE364" s="74"/>
      <c r="AF364" s="219"/>
      <c r="AG364" s="219"/>
      <c r="AH364" s="74"/>
      <c r="AI364" s="211"/>
      <c r="AJ364" s="211"/>
      <c r="AK364" s="211"/>
      <c r="AL364" s="211"/>
      <c r="AM364" s="211"/>
      <c r="AN364" s="211"/>
      <c r="AO364" s="211"/>
      <c r="AP364" s="211"/>
      <c r="AQ364" s="211"/>
      <c r="AR364" s="47"/>
      <c r="AS364" s="211"/>
      <c r="AT364" s="211"/>
      <c r="AU364" s="211"/>
      <c r="AV364" s="211"/>
      <c r="AW364" s="211"/>
      <c r="AX364" s="211"/>
      <c r="AY364" s="211"/>
      <c r="AZ364" s="211"/>
      <c r="BA364" s="211"/>
      <c r="BB364" s="211"/>
      <c r="BC364" s="211"/>
      <c r="BD364" s="211"/>
      <c r="BE364" s="211"/>
      <c r="BF364" s="211"/>
      <c r="BG364" s="211"/>
      <c r="BH364" s="211"/>
      <c r="BI364" s="211"/>
      <c r="BJ364" s="211"/>
      <c r="BK364" s="211"/>
      <c r="BL364" s="211"/>
      <c r="BM364" s="211"/>
      <c r="BN364" s="211"/>
      <c r="BO364" s="211"/>
      <c r="BP364" s="211"/>
      <c r="BQ364" s="211"/>
      <c r="BR364" s="211"/>
      <c r="BS364" s="211"/>
      <c r="BT364" s="211"/>
      <c r="BU364" s="211"/>
      <c r="BV364" s="211"/>
      <c r="BW364" s="211"/>
      <c r="BX364" s="211"/>
      <c r="BY364" s="211"/>
      <c r="BZ364" s="211"/>
      <c r="CA364" s="211"/>
      <c r="CB364" s="211"/>
      <c r="CC364" s="211"/>
      <c r="CD364" s="211"/>
      <c r="CE364" s="211"/>
      <c r="CF364" s="211"/>
      <c r="CG364" s="211"/>
      <c r="CH364" s="211"/>
      <c r="CI364" s="211"/>
      <c r="CJ364" s="211"/>
      <c r="CK364" s="211"/>
      <c r="CL364" s="211"/>
      <c r="CM364" s="211"/>
      <c r="CN364" s="211"/>
      <c r="CO364" s="211"/>
      <c r="CP364" s="211"/>
      <c r="CQ364" s="151" t="str">
        <f t="shared" si="21"/>
        <v/>
      </c>
      <c r="CR364" s="147"/>
    </row>
    <row r="365" spans="1:96" x14ac:dyDescent="0.2">
      <c r="A365" s="72"/>
      <c r="B365" s="201">
        <f t="shared" si="22"/>
        <v>356</v>
      </c>
      <c r="C365" s="212"/>
      <c r="D365" s="212"/>
      <c r="F365" s="212"/>
      <c r="G365" s="214"/>
      <c r="H365" s="73"/>
      <c r="I365" s="215"/>
      <c r="J365" s="215"/>
      <c r="K365" s="215"/>
      <c r="L365" s="215"/>
      <c r="M365" s="215"/>
      <c r="N365" s="215"/>
      <c r="O365" s="215"/>
      <c r="P365" s="73"/>
      <c r="Q365" s="215"/>
      <c r="R365" s="215"/>
      <c r="S365" s="215"/>
      <c r="T365" s="215"/>
      <c r="U365" s="215"/>
      <c r="V365" s="215"/>
      <c r="W365" s="215"/>
      <c r="X365" s="74"/>
      <c r="Y365" s="216"/>
      <c r="Z365" s="216"/>
      <c r="AA365" s="216"/>
      <c r="AB365" s="150" t="str">
        <f t="shared" si="20"/>
        <v/>
      </c>
      <c r="AC365" s="217"/>
      <c r="AD365" s="217"/>
      <c r="AE365" s="74"/>
      <c r="AF365" s="219"/>
      <c r="AG365" s="219"/>
      <c r="AH365" s="74"/>
      <c r="AI365" s="211"/>
      <c r="AJ365" s="211"/>
      <c r="AK365" s="211"/>
      <c r="AL365" s="211"/>
      <c r="AM365" s="211"/>
      <c r="AN365" s="211"/>
      <c r="AO365" s="211"/>
      <c r="AP365" s="211"/>
      <c r="AQ365" s="211"/>
      <c r="AR365" s="47"/>
      <c r="AS365" s="211"/>
      <c r="AT365" s="211"/>
      <c r="AU365" s="211"/>
      <c r="AV365" s="211"/>
      <c r="AW365" s="211"/>
      <c r="AX365" s="211"/>
      <c r="AY365" s="211"/>
      <c r="AZ365" s="211"/>
      <c r="BA365" s="211"/>
      <c r="BB365" s="211"/>
      <c r="BC365" s="211"/>
      <c r="BD365" s="211"/>
      <c r="BE365" s="211"/>
      <c r="BF365" s="211"/>
      <c r="BG365" s="211"/>
      <c r="BH365" s="211"/>
      <c r="BI365" s="211"/>
      <c r="BJ365" s="211"/>
      <c r="BK365" s="211"/>
      <c r="BL365" s="211"/>
      <c r="BM365" s="211"/>
      <c r="BN365" s="211"/>
      <c r="BO365" s="211"/>
      <c r="BP365" s="211"/>
      <c r="BQ365" s="211"/>
      <c r="BR365" s="211"/>
      <c r="BS365" s="211"/>
      <c r="BT365" s="211"/>
      <c r="BU365" s="211"/>
      <c r="BV365" s="211"/>
      <c r="BW365" s="211"/>
      <c r="BX365" s="211"/>
      <c r="BY365" s="211"/>
      <c r="BZ365" s="211"/>
      <c r="CA365" s="211"/>
      <c r="CB365" s="211"/>
      <c r="CC365" s="211"/>
      <c r="CD365" s="211"/>
      <c r="CE365" s="211"/>
      <c r="CF365" s="211"/>
      <c r="CG365" s="211"/>
      <c r="CH365" s="211"/>
      <c r="CI365" s="211"/>
      <c r="CJ365" s="211"/>
      <c r="CK365" s="211"/>
      <c r="CL365" s="211"/>
      <c r="CM365" s="211"/>
      <c r="CN365" s="211"/>
      <c r="CO365" s="211"/>
      <c r="CP365" s="211"/>
      <c r="CQ365" s="151" t="str">
        <f t="shared" si="21"/>
        <v/>
      </c>
      <c r="CR365" s="147"/>
    </row>
    <row r="366" spans="1:96" x14ac:dyDescent="0.2">
      <c r="A366" s="72"/>
      <c r="B366" s="201">
        <f t="shared" si="22"/>
        <v>357</v>
      </c>
      <c r="C366" s="212"/>
      <c r="D366" s="212"/>
      <c r="F366" s="212"/>
      <c r="G366" s="214"/>
      <c r="H366" s="73"/>
      <c r="I366" s="215"/>
      <c r="J366" s="215"/>
      <c r="K366" s="215"/>
      <c r="L366" s="215"/>
      <c r="M366" s="215"/>
      <c r="N366" s="215"/>
      <c r="O366" s="215"/>
      <c r="P366" s="73"/>
      <c r="Q366" s="215"/>
      <c r="R366" s="215"/>
      <c r="S366" s="215"/>
      <c r="T366" s="215"/>
      <c r="U366" s="215"/>
      <c r="V366" s="215"/>
      <c r="W366" s="215"/>
      <c r="X366" s="74"/>
      <c r="Y366" s="216"/>
      <c r="Z366" s="216"/>
      <c r="AA366" s="216"/>
      <c r="AB366" s="150" t="str">
        <f t="shared" si="20"/>
        <v/>
      </c>
      <c r="AC366" s="217"/>
      <c r="AD366" s="217"/>
      <c r="AE366" s="74"/>
      <c r="AF366" s="219"/>
      <c r="AG366" s="219"/>
      <c r="AH366" s="74"/>
      <c r="AI366" s="211"/>
      <c r="AJ366" s="211"/>
      <c r="AK366" s="211"/>
      <c r="AL366" s="211"/>
      <c r="AM366" s="211"/>
      <c r="AN366" s="211"/>
      <c r="AO366" s="211"/>
      <c r="AP366" s="211"/>
      <c r="AQ366" s="211"/>
      <c r="AR366" s="47"/>
      <c r="AS366" s="211"/>
      <c r="AT366" s="211"/>
      <c r="AU366" s="211"/>
      <c r="AV366" s="211"/>
      <c r="AW366" s="211"/>
      <c r="AX366" s="211"/>
      <c r="AY366" s="211"/>
      <c r="AZ366" s="211"/>
      <c r="BA366" s="211"/>
      <c r="BB366" s="211"/>
      <c r="BC366" s="211"/>
      <c r="BD366" s="211"/>
      <c r="BE366" s="211"/>
      <c r="BF366" s="211"/>
      <c r="BG366" s="211"/>
      <c r="BH366" s="211"/>
      <c r="BI366" s="211"/>
      <c r="BJ366" s="211"/>
      <c r="BK366" s="211"/>
      <c r="BL366" s="211"/>
      <c r="BM366" s="211"/>
      <c r="BN366" s="211"/>
      <c r="BO366" s="211"/>
      <c r="BP366" s="211"/>
      <c r="BQ366" s="211"/>
      <c r="BR366" s="211"/>
      <c r="BS366" s="211"/>
      <c r="BT366" s="211"/>
      <c r="BU366" s="211"/>
      <c r="BV366" s="211"/>
      <c r="BW366" s="211"/>
      <c r="BX366" s="211"/>
      <c r="BY366" s="211"/>
      <c r="BZ366" s="211"/>
      <c r="CA366" s="211"/>
      <c r="CB366" s="211"/>
      <c r="CC366" s="211"/>
      <c r="CD366" s="211"/>
      <c r="CE366" s="211"/>
      <c r="CF366" s="211"/>
      <c r="CG366" s="211"/>
      <c r="CH366" s="211"/>
      <c r="CI366" s="211"/>
      <c r="CJ366" s="211"/>
      <c r="CK366" s="211"/>
      <c r="CL366" s="211"/>
      <c r="CM366" s="211"/>
      <c r="CN366" s="211"/>
      <c r="CO366" s="211"/>
      <c r="CP366" s="211"/>
      <c r="CQ366" s="151" t="str">
        <f t="shared" si="21"/>
        <v/>
      </c>
      <c r="CR366" s="147"/>
    </row>
    <row r="367" spans="1:96" x14ac:dyDescent="0.2">
      <c r="A367" s="72"/>
      <c r="B367" s="201">
        <f t="shared" si="22"/>
        <v>358</v>
      </c>
      <c r="C367" s="212"/>
      <c r="D367" s="212"/>
      <c r="F367" s="212"/>
      <c r="G367" s="214"/>
      <c r="H367" s="73"/>
      <c r="I367" s="215"/>
      <c r="J367" s="215"/>
      <c r="K367" s="215"/>
      <c r="L367" s="215"/>
      <c r="M367" s="215"/>
      <c r="N367" s="215"/>
      <c r="O367" s="215"/>
      <c r="P367" s="73"/>
      <c r="Q367" s="215"/>
      <c r="R367" s="215"/>
      <c r="S367" s="215"/>
      <c r="T367" s="215"/>
      <c r="U367" s="215"/>
      <c r="V367" s="215"/>
      <c r="W367" s="215"/>
      <c r="X367" s="74"/>
      <c r="Y367" s="216"/>
      <c r="Z367" s="216"/>
      <c r="AA367" s="216"/>
      <c r="AB367" s="150" t="str">
        <f t="shared" si="20"/>
        <v/>
      </c>
      <c r="AC367" s="217"/>
      <c r="AD367" s="217"/>
      <c r="AE367" s="74"/>
      <c r="AF367" s="219"/>
      <c r="AG367" s="219"/>
      <c r="AH367" s="74"/>
      <c r="AI367" s="211"/>
      <c r="AJ367" s="211"/>
      <c r="AK367" s="211"/>
      <c r="AL367" s="211"/>
      <c r="AM367" s="211"/>
      <c r="AN367" s="211"/>
      <c r="AO367" s="211"/>
      <c r="AP367" s="211"/>
      <c r="AQ367" s="211"/>
      <c r="AR367" s="47"/>
      <c r="AS367" s="211"/>
      <c r="AT367" s="211"/>
      <c r="AU367" s="211"/>
      <c r="AV367" s="211"/>
      <c r="AW367" s="211"/>
      <c r="AX367" s="211"/>
      <c r="AY367" s="211"/>
      <c r="AZ367" s="211"/>
      <c r="BA367" s="211"/>
      <c r="BB367" s="211"/>
      <c r="BC367" s="211"/>
      <c r="BD367" s="211"/>
      <c r="BE367" s="211"/>
      <c r="BF367" s="211"/>
      <c r="BG367" s="211"/>
      <c r="BH367" s="211"/>
      <c r="BI367" s="211"/>
      <c r="BJ367" s="211"/>
      <c r="BK367" s="211"/>
      <c r="BL367" s="211"/>
      <c r="BM367" s="211"/>
      <c r="BN367" s="211"/>
      <c r="BO367" s="211"/>
      <c r="BP367" s="211"/>
      <c r="BQ367" s="211"/>
      <c r="BR367" s="211"/>
      <c r="BS367" s="211"/>
      <c r="BT367" s="211"/>
      <c r="BU367" s="211"/>
      <c r="BV367" s="211"/>
      <c r="BW367" s="211"/>
      <c r="BX367" s="211"/>
      <c r="BY367" s="211"/>
      <c r="BZ367" s="211"/>
      <c r="CA367" s="211"/>
      <c r="CB367" s="211"/>
      <c r="CC367" s="211"/>
      <c r="CD367" s="211"/>
      <c r="CE367" s="211"/>
      <c r="CF367" s="211"/>
      <c r="CG367" s="211"/>
      <c r="CH367" s="211"/>
      <c r="CI367" s="211"/>
      <c r="CJ367" s="211"/>
      <c r="CK367" s="211"/>
      <c r="CL367" s="211"/>
      <c r="CM367" s="211"/>
      <c r="CN367" s="211"/>
      <c r="CO367" s="211"/>
      <c r="CP367" s="211"/>
      <c r="CQ367" s="151" t="str">
        <f t="shared" si="21"/>
        <v/>
      </c>
      <c r="CR367" s="147"/>
    </row>
    <row r="368" spans="1:96" x14ac:dyDescent="0.2">
      <c r="A368" s="72"/>
      <c r="B368" s="201">
        <f t="shared" si="22"/>
        <v>359</v>
      </c>
      <c r="C368" s="212"/>
      <c r="D368" s="212"/>
      <c r="F368" s="212"/>
      <c r="G368" s="214"/>
      <c r="H368" s="73"/>
      <c r="I368" s="215"/>
      <c r="J368" s="215"/>
      <c r="K368" s="215"/>
      <c r="L368" s="215"/>
      <c r="M368" s="215"/>
      <c r="N368" s="215"/>
      <c r="O368" s="215"/>
      <c r="P368" s="73"/>
      <c r="Q368" s="215"/>
      <c r="R368" s="215"/>
      <c r="S368" s="215"/>
      <c r="T368" s="215"/>
      <c r="U368" s="215"/>
      <c r="V368" s="215"/>
      <c r="W368" s="215"/>
      <c r="X368" s="74"/>
      <c r="Y368" s="216"/>
      <c r="Z368" s="216"/>
      <c r="AA368" s="216"/>
      <c r="AB368" s="150" t="str">
        <f t="shared" si="20"/>
        <v/>
      </c>
      <c r="AC368" s="217"/>
      <c r="AD368" s="217"/>
      <c r="AE368" s="74"/>
      <c r="AF368" s="219"/>
      <c r="AG368" s="219"/>
      <c r="AH368" s="74"/>
      <c r="AI368" s="211"/>
      <c r="AJ368" s="211"/>
      <c r="AK368" s="211"/>
      <c r="AL368" s="211"/>
      <c r="AM368" s="211"/>
      <c r="AN368" s="211"/>
      <c r="AO368" s="211"/>
      <c r="AP368" s="211"/>
      <c r="AQ368" s="211"/>
      <c r="AR368" s="47"/>
      <c r="AS368" s="211"/>
      <c r="AT368" s="211"/>
      <c r="AU368" s="211"/>
      <c r="AV368" s="211"/>
      <c r="AW368" s="211"/>
      <c r="AX368" s="211"/>
      <c r="AY368" s="211"/>
      <c r="AZ368" s="211"/>
      <c r="BA368" s="211"/>
      <c r="BB368" s="211"/>
      <c r="BC368" s="211"/>
      <c r="BD368" s="211"/>
      <c r="BE368" s="211"/>
      <c r="BF368" s="211"/>
      <c r="BG368" s="211"/>
      <c r="BH368" s="211"/>
      <c r="BI368" s="211"/>
      <c r="BJ368" s="211"/>
      <c r="BK368" s="211"/>
      <c r="BL368" s="211"/>
      <c r="BM368" s="211"/>
      <c r="BN368" s="211"/>
      <c r="BO368" s="211"/>
      <c r="BP368" s="211"/>
      <c r="BQ368" s="211"/>
      <c r="BR368" s="211"/>
      <c r="BS368" s="211"/>
      <c r="BT368" s="211"/>
      <c r="BU368" s="211"/>
      <c r="BV368" s="211"/>
      <c r="BW368" s="211"/>
      <c r="BX368" s="211"/>
      <c r="BY368" s="211"/>
      <c r="BZ368" s="211"/>
      <c r="CA368" s="211"/>
      <c r="CB368" s="211"/>
      <c r="CC368" s="211"/>
      <c r="CD368" s="211"/>
      <c r="CE368" s="211"/>
      <c r="CF368" s="211"/>
      <c r="CG368" s="211"/>
      <c r="CH368" s="211"/>
      <c r="CI368" s="211"/>
      <c r="CJ368" s="211"/>
      <c r="CK368" s="211"/>
      <c r="CL368" s="211"/>
      <c r="CM368" s="211"/>
      <c r="CN368" s="211"/>
      <c r="CO368" s="211"/>
      <c r="CP368" s="211"/>
      <c r="CQ368" s="151" t="str">
        <f t="shared" si="21"/>
        <v/>
      </c>
      <c r="CR368" s="147"/>
    </row>
    <row r="369" spans="1:96" x14ac:dyDescent="0.2">
      <c r="A369" s="72"/>
      <c r="B369" s="201">
        <f t="shared" si="22"/>
        <v>360</v>
      </c>
      <c r="C369" s="212"/>
      <c r="D369" s="212"/>
      <c r="F369" s="212"/>
      <c r="G369" s="214"/>
      <c r="H369" s="73"/>
      <c r="I369" s="215"/>
      <c r="J369" s="215"/>
      <c r="K369" s="215"/>
      <c r="L369" s="215"/>
      <c r="M369" s="215"/>
      <c r="N369" s="215"/>
      <c r="O369" s="215"/>
      <c r="P369" s="73"/>
      <c r="Q369" s="215"/>
      <c r="R369" s="215"/>
      <c r="S369" s="215"/>
      <c r="T369" s="215"/>
      <c r="U369" s="215"/>
      <c r="V369" s="215"/>
      <c r="W369" s="215"/>
      <c r="X369" s="74"/>
      <c r="Y369" s="216"/>
      <c r="Z369" s="216"/>
      <c r="AA369" s="216"/>
      <c r="AB369" s="150" t="str">
        <f t="shared" si="20"/>
        <v/>
      </c>
      <c r="AC369" s="217"/>
      <c r="AD369" s="217"/>
      <c r="AE369" s="74"/>
      <c r="AF369" s="219"/>
      <c r="AG369" s="219"/>
      <c r="AH369" s="74"/>
      <c r="AI369" s="211"/>
      <c r="AJ369" s="211"/>
      <c r="AK369" s="211"/>
      <c r="AL369" s="211"/>
      <c r="AM369" s="211"/>
      <c r="AN369" s="211"/>
      <c r="AO369" s="211"/>
      <c r="AP369" s="211"/>
      <c r="AQ369" s="211"/>
      <c r="AR369" s="47"/>
      <c r="AS369" s="211"/>
      <c r="AT369" s="211"/>
      <c r="AU369" s="211"/>
      <c r="AV369" s="211"/>
      <c r="AW369" s="211"/>
      <c r="AX369" s="211"/>
      <c r="AY369" s="211"/>
      <c r="AZ369" s="211"/>
      <c r="BA369" s="211"/>
      <c r="BB369" s="211"/>
      <c r="BC369" s="211"/>
      <c r="BD369" s="211"/>
      <c r="BE369" s="211"/>
      <c r="BF369" s="211"/>
      <c r="BG369" s="211"/>
      <c r="BH369" s="211"/>
      <c r="BI369" s="211"/>
      <c r="BJ369" s="211"/>
      <c r="BK369" s="211"/>
      <c r="BL369" s="211"/>
      <c r="BM369" s="211"/>
      <c r="BN369" s="211"/>
      <c r="BO369" s="211"/>
      <c r="BP369" s="211"/>
      <c r="BQ369" s="211"/>
      <c r="BR369" s="211"/>
      <c r="BS369" s="211"/>
      <c r="BT369" s="211"/>
      <c r="BU369" s="211"/>
      <c r="BV369" s="211"/>
      <c r="BW369" s="211"/>
      <c r="BX369" s="211"/>
      <c r="BY369" s="211"/>
      <c r="BZ369" s="211"/>
      <c r="CA369" s="211"/>
      <c r="CB369" s="211"/>
      <c r="CC369" s="211"/>
      <c r="CD369" s="211"/>
      <c r="CE369" s="211"/>
      <c r="CF369" s="211"/>
      <c r="CG369" s="211"/>
      <c r="CH369" s="211"/>
      <c r="CI369" s="211"/>
      <c r="CJ369" s="211"/>
      <c r="CK369" s="211"/>
      <c r="CL369" s="211"/>
      <c r="CM369" s="211"/>
      <c r="CN369" s="211"/>
      <c r="CO369" s="211"/>
      <c r="CP369" s="211"/>
      <c r="CQ369" s="151" t="str">
        <f t="shared" si="21"/>
        <v/>
      </c>
      <c r="CR369" s="147"/>
    </row>
    <row r="370" spans="1:96" x14ac:dyDescent="0.2">
      <c r="A370" s="72"/>
      <c r="B370" s="201">
        <f t="shared" si="22"/>
        <v>361</v>
      </c>
      <c r="C370" s="212"/>
      <c r="D370" s="212"/>
      <c r="F370" s="212"/>
      <c r="G370" s="214"/>
      <c r="H370" s="73"/>
      <c r="I370" s="215"/>
      <c r="J370" s="215"/>
      <c r="K370" s="215"/>
      <c r="L370" s="215"/>
      <c r="M370" s="215"/>
      <c r="N370" s="215"/>
      <c r="O370" s="215"/>
      <c r="P370" s="73"/>
      <c r="Q370" s="215"/>
      <c r="R370" s="215"/>
      <c r="S370" s="215"/>
      <c r="T370" s="215"/>
      <c r="U370" s="215"/>
      <c r="V370" s="215"/>
      <c r="W370" s="215"/>
      <c r="X370" s="74"/>
      <c r="Y370" s="216"/>
      <c r="Z370" s="216"/>
      <c r="AA370" s="216"/>
      <c r="AB370" s="150" t="str">
        <f t="shared" si="20"/>
        <v/>
      </c>
      <c r="AC370" s="217"/>
      <c r="AD370" s="217"/>
      <c r="AE370" s="74"/>
      <c r="AF370" s="219"/>
      <c r="AG370" s="219"/>
      <c r="AH370" s="74"/>
      <c r="AI370" s="211"/>
      <c r="AJ370" s="211"/>
      <c r="AK370" s="211"/>
      <c r="AL370" s="211"/>
      <c r="AM370" s="211"/>
      <c r="AN370" s="211"/>
      <c r="AO370" s="211"/>
      <c r="AP370" s="211"/>
      <c r="AQ370" s="211"/>
      <c r="AR370" s="47"/>
      <c r="AS370" s="211"/>
      <c r="AT370" s="211"/>
      <c r="AU370" s="211"/>
      <c r="AV370" s="211"/>
      <c r="AW370" s="211"/>
      <c r="AX370" s="211"/>
      <c r="AY370" s="211"/>
      <c r="AZ370" s="211"/>
      <c r="BA370" s="211"/>
      <c r="BB370" s="211"/>
      <c r="BC370" s="211"/>
      <c r="BD370" s="211"/>
      <c r="BE370" s="211"/>
      <c r="BF370" s="211"/>
      <c r="BG370" s="211"/>
      <c r="BH370" s="211"/>
      <c r="BI370" s="211"/>
      <c r="BJ370" s="211"/>
      <c r="BK370" s="211"/>
      <c r="BL370" s="211"/>
      <c r="BM370" s="211"/>
      <c r="BN370" s="211"/>
      <c r="BO370" s="211"/>
      <c r="BP370" s="211"/>
      <c r="BQ370" s="211"/>
      <c r="BR370" s="211"/>
      <c r="BS370" s="211"/>
      <c r="BT370" s="211"/>
      <c r="BU370" s="211"/>
      <c r="BV370" s="211"/>
      <c r="BW370" s="211"/>
      <c r="BX370" s="211"/>
      <c r="BY370" s="211"/>
      <c r="BZ370" s="211"/>
      <c r="CA370" s="211"/>
      <c r="CB370" s="211"/>
      <c r="CC370" s="211"/>
      <c r="CD370" s="211"/>
      <c r="CE370" s="211"/>
      <c r="CF370" s="211"/>
      <c r="CG370" s="211"/>
      <c r="CH370" s="211"/>
      <c r="CI370" s="211"/>
      <c r="CJ370" s="211"/>
      <c r="CK370" s="211"/>
      <c r="CL370" s="211"/>
      <c r="CM370" s="211"/>
      <c r="CN370" s="211"/>
      <c r="CO370" s="211"/>
      <c r="CP370" s="211"/>
      <c r="CQ370" s="151" t="str">
        <f t="shared" si="21"/>
        <v/>
      </c>
      <c r="CR370" s="147"/>
    </row>
    <row r="371" spans="1:96" x14ac:dyDescent="0.2">
      <c r="A371" s="72"/>
      <c r="B371" s="201">
        <f t="shared" si="22"/>
        <v>362</v>
      </c>
      <c r="C371" s="212"/>
      <c r="D371" s="212"/>
      <c r="F371" s="212"/>
      <c r="G371" s="214"/>
      <c r="H371" s="73"/>
      <c r="I371" s="215"/>
      <c r="J371" s="215"/>
      <c r="K371" s="215"/>
      <c r="L371" s="215"/>
      <c r="M371" s="215"/>
      <c r="N371" s="215"/>
      <c r="O371" s="215"/>
      <c r="P371" s="73"/>
      <c r="Q371" s="215"/>
      <c r="R371" s="215"/>
      <c r="S371" s="215"/>
      <c r="T371" s="215"/>
      <c r="U371" s="215"/>
      <c r="V371" s="215"/>
      <c r="W371" s="215"/>
      <c r="X371" s="74"/>
      <c r="Y371" s="216"/>
      <c r="Z371" s="216"/>
      <c r="AA371" s="216"/>
      <c r="AB371" s="150" t="str">
        <f t="shared" si="20"/>
        <v/>
      </c>
      <c r="AC371" s="217"/>
      <c r="AD371" s="217"/>
      <c r="AE371" s="74"/>
      <c r="AF371" s="219"/>
      <c r="AG371" s="219"/>
      <c r="AH371" s="74"/>
      <c r="AI371" s="211"/>
      <c r="AJ371" s="211"/>
      <c r="AK371" s="211"/>
      <c r="AL371" s="211"/>
      <c r="AM371" s="211"/>
      <c r="AN371" s="211"/>
      <c r="AO371" s="211"/>
      <c r="AP371" s="211"/>
      <c r="AQ371" s="211"/>
      <c r="AR371" s="47"/>
      <c r="AS371" s="211"/>
      <c r="AT371" s="211"/>
      <c r="AU371" s="211"/>
      <c r="AV371" s="211"/>
      <c r="AW371" s="211"/>
      <c r="AX371" s="211"/>
      <c r="AY371" s="211"/>
      <c r="AZ371" s="211"/>
      <c r="BA371" s="211"/>
      <c r="BB371" s="211"/>
      <c r="BC371" s="211"/>
      <c r="BD371" s="211"/>
      <c r="BE371" s="211"/>
      <c r="BF371" s="211"/>
      <c r="BG371" s="211"/>
      <c r="BH371" s="211"/>
      <c r="BI371" s="211"/>
      <c r="BJ371" s="211"/>
      <c r="BK371" s="211"/>
      <c r="BL371" s="211"/>
      <c r="BM371" s="211"/>
      <c r="BN371" s="211"/>
      <c r="BO371" s="211"/>
      <c r="BP371" s="211"/>
      <c r="BQ371" s="211"/>
      <c r="BR371" s="211"/>
      <c r="BS371" s="211"/>
      <c r="BT371" s="211"/>
      <c r="BU371" s="211"/>
      <c r="BV371" s="211"/>
      <c r="BW371" s="211"/>
      <c r="BX371" s="211"/>
      <c r="BY371" s="211"/>
      <c r="BZ371" s="211"/>
      <c r="CA371" s="211"/>
      <c r="CB371" s="211"/>
      <c r="CC371" s="211"/>
      <c r="CD371" s="211"/>
      <c r="CE371" s="211"/>
      <c r="CF371" s="211"/>
      <c r="CG371" s="211"/>
      <c r="CH371" s="211"/>
      <c r="CI371" s="211"/>
      <c r="CJ371" s="211"/>
      <c r="CK371" s="211"/>
      <c r="CL371" s="211"/>
      <c r="CM371" s="211"/>
      <c r="CN371" s="211"/>
      <c r="CO371" s="211"/>
      <c r="CP371" s="211"/>
      <c r="CQ371" s="151" t="str">
        <f t="shared" si="21"/>
        <v/>
      </c>
      <c r="CR371" s="147"/>
    </row>
    <row r="372" spans="1:96" x14ac:dyDescent="0.2">
      <c r="A372" s="72"/>
      <c r="B372" s="201">
        <f t="shared" si="22"/>
        <v>363</v>
      </c>
      <c r="C372" s="212"/>
      <c r="D372" s="212"/>
      <c r="F372" s="212"/>
      <c r="G372" s="214"/>
      <c r="H372" s="73"/>
      <c r="I372" s="215"/>
      <c r="J372" s="215"/>
      <c r="K372" s="215"/>
      <c r="L372" s="215"/>
      <c r="M372" s="215"/>
      <c r="N372" s="215"/>
      <c r="O372" s="215"/>
      <c r="P372" s="73"/>
      <c r="Q372" s="215"/>
      <c r="R372" s="215"/>
      <c r="S372" s="215"/>
      <c r="T372" s="215"/>
      <c r="U372" s="215"/>
      <c r="V372" s="215"/>
      <c r="W372" s="215"/>
      <c r="X372" s="74"/>
      <c r="Y372" s="216"/>
      <c r="Z372" s="216"/>
      <c r="AA372" s="216"/>
      <c r="AB372" s="150" t="str">
        <f t="shared" si="20"/>
        <v/>
      </c>
      <c r="AC372" s="217"/>
      <c r="AD372" s="217"/>
      <c r="AE372" s="74"/>
      <c r="AF372" s="219"/>
      <c r="AG372" s="219"/>
      <c r="AH372" s="74"/>
      <c r="AI372" s="211"/>
      <c r="AJ372" s="211"/>
      <c r="AK372" s="211"/>
      <c r="AL372" s="211"/>
      <c r="AM372" s="211"/>
      <c r="AN372" s="211"/>
      <c r="AO372" s="211"/>
      <c r="AP372" s="211"/>
      <c r="AQ372" s="211"/>
      <c r="AR372" s="47"/>
      <c r="AS372" s="211"/>
      <c r="AT372" s="211"/>
      <c r="AU372" s="211"/>
      <c r="AV372" s="211"/>
      <c r="AW372" s="211"/>
      <c r="AX372" s="211"/>
      <c r="AY372" s="211"/>
      <c r="AZ372" s="211"/>
      <c r="BA372" s="211"/>
      <c r="BB372" s="211"/>
      <c r="BC372" s="211"/>
      <c r="BD372" s="211"/>
      <c r="BE372" s="211"/>
      <c r="BF372" s="211"/>
      <c r="BG372" s="211"/>
      <c r="BH372" s="211"/>
      <c r="BI372" s="211"/>
      <c r="BJ372" s="211"/>
      <c r="BK372" s="211"/>
      <c r="BL372" s="211"/>
      <c r="BM372" s="211"/>
      <c r="BN372" s="211"/>
      <c r="BO372" s="211"/>
      <c r="BP372" s="211"/>
      <c r="BQ372" s="211"/>
      <c r="BR372" s="211"/>
      <c r="BS372" s="211"/>
      <c r="BT372" s="211"/>
      <c r="BU372" s="211"/>
      <c r="BV372" s="211"/>
      <c r="BW372" s="211"/>
      <c r="BX372" s="211"/>
      <c r="BY372" s="211"/>
      <c r="BZ372" s="211"/>
      <c r="CA372" s="211"/>
      <c r="CB372" s="211"/>
      <c r="CC372" s="211"/>
      <c r="CD372" s="211"/>
      <c r="CE372" s="211"/>
      <c r="CF372" s="211"/>
      <c r="CG372" s="211"/>
      <c r="CH372" s="211"/>
      <c r="CI372" s="211"/>
      <c r="CJ372" s="211"/>
      <c r="CK372" s="211"/>
      <c r="CL372" s="211"/>
      <c r="CM372" s="211"/>
      <c r="CN372" s="211"/>
      <c r="CO372" s="211"/>
      <c r="CP372" s="211"/>
      <c r="CQ372" s="151" t="str">
        <f t="shared" si="21"/>
        <v/>
      </c>
      <c r="CR372" s="147"/>
    </row>
    <row r="373" spans="1:96" x14ac:dyDescent="0.2">
      <c r="A373" s="72"/>
      <c r="B373" s="201">
        <f t="shared" si="22"/>
        <v>364</v>
      </c>
      <c r="C373" s="212"/>
      <c r="D373" s="212"/>
      <c r="F373" s="212"/>
      <c r="G373" s="214"/>
      <c r="H373" s="73"/>
      <c r="I373" s="215"/>
      <c r="J373" s="215"/>
      <c r="K373" s="215"/>
      <c r="L373" s="215"/>
      <c r="M373" s="215"/>
      <c r="N373" s="215"/>
      <c r="O373" s="215"/>
      <c r="P373" s="73"/>
      <c r="Q373" s="215"/>
      <c r="R373" s="215"/>
      <c r="S373" s="215"/>
      <c r="T373" s="215"/>
      <c r="U373" s="215"/>
      <c r="V373" s="215"/>
      <c r="W373" s="215"/>
      <c r="X373" s="74"/>
      <c r="Y373" s="216"/>
      <c r="Z373" s="216"/>
      <c r="AA373" s="216"/>
      <c r="AB373" s="150" t="str">
        <f t="shared" si="20"/>
        <v/>
      </c>
      <c r="AC373" s="217"/>
      <c r="AD373" s="217"/>
      <c r="AE373" s="74"/>
      <c r="AF373" s="219"/>
      <c r="AG373" s="219"/>
      <c r="AH373" s="74"/>
      <c r="AI373" s="211"/>
      <c r="AJ373" s="211"/>
      <c r="AK373" s="211"/>
      <c r="AL373" s="211"/>
      <c r="AM373" s="211"/>
      <c r="AN373" s="211"/>
      <c r="AO373" s="211"/>
      <c r="AP373" s="211"/>
      <c r="AQ373" s="211"/>
      <c r="AR373" s="47"/>
      <c r="AS373" s="211"/>
      <c r="AT373" s="211"/>
      <c r="AU373" s="211"/>
      <c r="AV373" s="211"/>
      <c r="AW373" s="211"/>
      <c r="AX373" s="211"/>
      <c r="AY373" s="211"/>
      <c r="AZ373" s="211"/>
      <c r="BA373" s="211"/>
      <c r="BB373" s="211"/>
      <c r="BC373" s="211"/>
      <c r="BD373" s="211"/>
      <c r="BE373" s="211"/>
      <c r="BF373" s="211"/>
      <c r="BG373" s="211"/>
      <c r="BH373" s="211"/>
      <c r="BI373" s="211"/>
      <c r="BJ373" s="211"/>
      <c r="BK373" s="211"/>
      <c r="BL373" s="211"/>
      <c r="BM373" s="211"/>
      <c r="BN373" s="211"/>
      <c r="BO373" s="211"/>
      <c r="BP373" s="211"/>
      <c r="BQ373" s="211"/>
      <c r="BR373" s="211"/>
      <c r="BS373" s="211"/>
      <c r="BT373" s="211"/>
      <c r="BU373" s="211"/>
      <c r="BV373" s="211"/>
      <c r="BW373" s="211"/>
      <c r="BX373" s="211"/>
      <c r="BY373" s="211"/>
      <c r="BZ373" s="211"/>
      <c r="CA373" s="211"/>
      <c r="CB373" s="211"/>
      <c r="CC373" s="211"/>
      <c r="CD373" s="211"/>
      <c r="CE373" s="211"/>
      <c r="CF373" s="211"/>
      <c r="CG373" s="211"/>
      <c r="CH373" s="211"/>
      <c r="CI373" s="211"/>
      <c r="CJ373" s="211"/>
      <c r="CK373" s="211"/>
      <c r="CL373" s="211"/>
      <c r="CM373" s="211"/>
      <c r="CN373" s="211"/>
      <c r="CO373" s="211"/>
      <c r="CP373" s="211"/>
      <c r="CQ373" s="151" t="str">
        <f t="shared" si="21"/>
        <v/>
      </c>
      <c r="CR373" s="147"/>
    </row>
    <row r="374" spans="1:96" x14ac:dyDescent="0.2">
      <c r="A374" s="72"/>
      <c r="B374" s="201">
        <f t="shared" si="22"/>
        <v>365</v>
      </c>
      <c r="C374" s="212"/>
      <c r="D374" s="212"/>
      <c r="F374" s="212"/>
      <c r="G374" s="214"/>
      <c r="H374" s="73"/>
      <c r="I374" s="215"/>
      <c r="J374" s="215"/>
      <c r="K374" s="215"/>
      <c r="L374" s="215"/>
      <c r="M374" s="215"/>
      <c r="N374" s="215"/>
      <c r="O374" s="215"/>
      <c r="P374" s="73"/>
      <c r="Q374" s="215"/>
      <c r="R374" s="215"/>
      <c r="S374" s="215"/>
      <c r="T374" s="215"/>
      <c r="U374" s="215"/>
      <c r="V374" s="215"/>
      <c r="W374" s="215"/>
      <c r="X374" s="74"/>
      <c r="Y374" s="216"/>
      <c r="Z374" s="216"/>
      <c r="AA374" s="216"/>
      <c r="AB374" s="150" t="str">
        <f t="shared" si="20"/>
        <v/>
      </c>
      <c r="AC374" s="217"/>
      <c r="AD374" s="217"/>
      <c r="AE374" s="74"/>
      <c r="AF374" s="219"/>
      <c r="AG374" s="219"/>
      <c r="AH374" s="74"/>
      <c r="AI374" s="211"/>
      <c r="AJ374" s="211"/>
      <c r="AK374" s="211"/>
      <c r="AL374" s="211"/>
      <c r="AM374" s="211"/>
      <c r="AN374" s="211"/>
      <c r="AO374" s="211"/>
      <c r="AP374" s="211"/>
      <c r="AQ374" s="211"/>
      <c r="AR374" s="47"/>
      <c r="AS374" s="211"/>
      <c r="AT374" s="211"/>
      <c r="AU374" s="211"/>
      <c r="AV374" s="211"/>
      <c r="AW374" s="211"/>
      <c r="AX374" s="211"/>
      <c r="AY374" s="211"/>
      <c r="AZ374" s="211"/>
      <c r="BA374" s="211"/>
      <c r="BB374" s="211"/>
      <c r="BC374" s="211"/>
      <c r="BD374" s="211"/>
      <c r="BE374" s="211"/>
      <c r="BF374" s="211"/>
      <c r="BG374" s="211"/>
      <c r="BH374" s="211"/>
      <c r="BI374" s="211"/>
      <c r="BJ374" s="211"/>
      <c r="BK374" s="211"/>
      <c r="BL374" s="211"/>
      <c r="BM374" s="211"/>
      <c r="BN374" s="211"/>
      <c r="BO374" s="211"/>
      <c r="BP374" s="211"/>
      <c r="BQ374" s="211"/>
      <c r="BR374" s="211"/>
      <c r="BS374" s="211"/>
      <c r="BT374" s="211"/>
      <c r="BU374" s="211"/>
      <c r="BV374" s="211"/>
      <c r="BW374" s="211"/>
      <c r="BX374" s="211"/>
      <c r="BY374" s="211"/>
      <c r="BZ374" s="211"/>
      <c r="CA374" s="211"/>
      <c r="CB374" s="211"/>
      <c r="CC374" s="211"/>
      <c r="CD374" s="211"/>
      <c r="CE374" s="211"/>
      <c r="CF374" s="211"/>
      <c r="CG374" s="211"/>
      <c r="CH374" s="211"/>
      <c r="CI374" s="211"/>
      <c r="CJ374" s="211"/>
      <c r="CK374" s="211"/>
      <c r="CL374" s="211"/>
      <c r="CM374" s="211"/>
      <c r="CN374" s="211"/>
      <c r="CO374" s="211"/>
      <c r="CP374" s="211"/>
      <c r="CQ374" s="151" t="str">
        <f t="shared" si="21"/>
        <v/>
      </c>
      <c r="CR374" s="147"/>
    </row>
    <row r="375" spans="1:96" x14ac:dyDescent="0.2">
      <c r="A375" s="72"/>
      <c r="B375" s="201">
        <f t="shared" si="22"/>
        <v>366</v>
      </c>
      <c r="C375" s="212"/>
      <c r="D375" s="212"/>
      <c r="F375" s="212"/>
      <c r="G375" s="214"/>
      <c r="H375" s="73"/>
      <c r="I375" s="215"/>
      <c r="J375" s="215"/>
      <c r="K375" s="215"/>
      <c r="L375" s="215"/>
      <c r="M375" s="215"/>
      <c r="N375" s="215"/>
      <c r="O375" s="215"/>
      <c r="P375" s="73"/>
      <c r="Q375" s="215"/>
      <c r="R375" s="215"/>
      <c r="S375" s="215"/>
      <c r="T375" s="215"/>
      <c r="U375" s="215"/>
      <c r="V375" s="215"/>
      <c r="W375" s="215"/>
      <c r="X375" s="74"/>
      <c r="Y375" s="216"/>
      <c r="Z375" s="216"/>
      <c r="AA375" s="216"/>
      <c r="AB375" s="150" t="str">
        <f t="shared" si="20"/>
        <v/>
      </c>
      <c r="AC375" s="217"/>
      <c r="AD375" s="217"/>
      <c r="AE375" s="74"/>
      <c r="AF375" s="219"/>
      <c r="AG375" s="219"/>
      <c r="AH375" s="74"/>
      <c r="AI375" s="211"/>
      <c r="AJ375" s="211"/>
      <c r="AK375" s="211"/>
      <c r="AL375" s="211"/>
      <c r="AM375" s="211"/>
      <c r="AN375" s="211"/>
      <c r="AO375" s="211"/>
      <c r="AP375" s="211"/>
      <c r="AQ375" s="211"/>
      <c r="AR375" s="47"/>
      <c r="AS375" s="211"/>
      <c r="AT375" s="211"/>
      <c r="AU375" s="211"/>
      <c r="AV375" s="211"/>
      <c r="AW375" s="211"/>
      <c r="AX375" s="211"/>
      <c r="AY375" s="211"/>
      <c r="AZ375" s="211"/>
      <c r="BA375" s="211"/>
      <c r="BB375" s="211"/>
      <c r="BC375" s="211"/>
      <c r="BD375" s="211"/>
      <c r="BE375" s="211"/>
      <c r="BF375" s="211"/>
      <c r="BG375" s="211"/>
      <c r="BH375" s="211"/>
      <c r="BI375" s="211"/>
      <c r="BJ375" s="211"/>
      <c r="BK375" s="211"/>
      <c r="BL375" s="211"/>
      <c r="BM375" s="211"/>
      <c r="BN375" s="211"/>
      <c r="BO375" s="211"/>
      <c r="BP375" s="211"/>
      <c r="BQ375" s="211"/>
      <c r="BR375" s="211"/>
      <c r="BS375" s="211"/>
      <c r="BT375" s="211"/>
      <c r="BU375" s="211"/>
      <c r="BV375" s="211"/>
      <c r="BW375" s="211"/>
      <c r="BX375" s="211"/>
      <c r="BY375" s="211"/>
      <c r="BZ375" s="211"/>
      <c r="CA375" s="211"/>
      <c r="CB375" s="211"/>
      <c r="CC375" s="211"/>
      <c r="CD375" s="211"/>
      <c r="CE375" s="211"/>
      <c r="CF375" s="211"/>
      <c r="CG375" s="211"/>
      <c r="CH375" s="211"/>
      <c r="CI375" s="211"/>
      <c r="CJ375" s="211"/>
      <c r="CK375" s="211"/>
      <c r="CL375" s="211"/>
      <c r="CM375" s="211"/>
      <c r="CN375" s="211"/>
      <c r="CO375" s="211"/>
      <c r="CP375" s="211"/>
      <c r="CQ375" s="151" t="str">
        <f t="shared" si="21"/>
        <v/>
      </c>
      <c r="CR375" s="147"/>
    </row>
    <row r="376" spans="1:96" x14ac:dyDescent="0.2">
      <c r="A376" s="72"/>
      <c r="B376" s="201">
        <f t="shared" si="22"/>
        <v>367</v>
      </c>
      <c r="C376" s="212"/>
      <c r="D376" s="212"/>
      <c r="F376" s="212"/>
      <c r="G376" s="214"/>
      <c r="H376" s="73"/>
      <c r="I376" s="215"/>
      <c r="J376" s="215"/>
      <c r="K376" s="215"/>
      <c r="L376" s="215"/>
      <c r="M376" s="215"/>
      <c r="N376" s="215"/>
      <c r="O376" s="215"/>
      <c r="P376" s="73"/>
      <c r="Q376" s="215"/>
      <c r="R376" s="215"/>
      <c r="S376" s="215"/>
      <c r="T376" s="215"/>
      <c r="U376" s="215"/>
      <c r="V376" s="215"/>
      <c r="W376" s="215"/>
      <c r="X376" s="74"/>
      <c r="Y376" s="216"/>
      <c r="Z376" s="216"/>
      <c r="AA376" s="216"/>
      <c r="AB376" s="150" t="str">
        <f t="shared" si="20"/>
        <v/>
      </c>
      <c r="AC376" s="217"/>
      <c r="AD376" s="217"/>
      <c r="AE376" s="74"/>
      <c r="AF376" s="219"/>
      <c r="AG376" s="219"/>
      <c r="AH376" s="74"/>
      <c r="AI376" s="211"/>
      <c r="AJ376" s="211"/>
      <c r="AK376" s="211"/>
      <c r="AL376" s="211"/>
      <c r="AM376" s="211"/>
      <c r="AN376" s="211"/>
      <c r="AO376" s="211"/>
      <c r="AP376" s="211"/>
      <c r="AQ376" s="211"/>
      <c r="AR376" s="47"/>
      <c r="AS376" s="211"/>
      <c r="AT376" s="211"/>
      <c r="AU376" s="211"/>
      <c r="AV376" s="211"/>
      <c r="AW376" s="211"/>
      <c r="AX376" s="211"/>
      <c r="AY376" s="211"/>
      <c r="AZ376" s="211"/>
      <c r="BA376" s="211"/>
      <c r="BB376" s="211"/>
      <c r="BC376" s="211"/>
      <c r="BD376" s="211"/>
      <c r="BE376" s="211"/>
      <c r="BF376" s="211"/>
      <c r="BG376" s="211"/>
      <c r="BH376" s="211"/>
      <c r="BI376" s="211"/>
      <c r="BJ376" s="211"/>
      <c r="BK376" s="211"/>
      <c r="BL376" s="211"/>
      <c r="BM376" s="211"/>
      <c r="BN376" s="211"/>
      <c r="BO376" s="211"/>
      <c r="BP376" s="211"/>
      <c r="BQ376" s="211"/>
      <c r="BR376" s="211"/>
      <c r="BS376" s="211"/>
      <c r="BT376" s="211"/>
      <c r="BU376" s="211"/>
      <c r="BV376" s="211"/>
      <c r="BW376" s="211"/>
      <c r="BX376" s="211"/>
      <c r="BY376" s="211"/>
      <c r="BZ376" s="211"/>
      <c r="CA376" s="211"/>
      <c r="CB376" s="211"/>
      <c r="CC376" s="211"/>
      <c r="CD376" s="211"/>
      <c r="CE376" s="211"/>
      <c r="CF376" s="211"/>
      <c r="CG376" s="211"/>
      <c r="CH376" s="211"/>
      <c r="CI376" s="211"/>
      <c r="CJ376" s="211"/>
      <c r="CK376" s="211"/>
      <c r="CL376" s="211"/>
      <c r="CM376" s="211"/>
      <c r="CN376" s="211"/>
      <c r="CO376" s="211"/>
      <c r="CP376" s="211"/>
      <c r="CQ376" s="151" t="str">
        <f t="shared" si="21"/>
        <v/>
      </c>
      <c r="CR376" s="147"/>
    </row>
    <row r="377" spans="1:96" x14ac:dyDescent="0.2">
      <c r="A377" s="72"/>
      <c r="B377" s="201">
        <f t="shared" si="22"/>
        <v>368</v>
      </c>
      <c r="C377" s="212"/>
      <c r="D377" s="212"/>
      <c r="F377" s="212"/>
      <c r="G377" s="214"/>
      <c r="H377" s="73"/>
      <c r="I377" s="215"/>
      <c r="J377" s="215"/>
      <c r="K377" s="215"/>
      <c r="L377" s="215"/>
      <c r="M377" s="215"/>
      <c r="N377" s="215"/>
      <c r="O377" s="215"/>
      <c r="P377" s="73"/>
      <c r="Q377" s="215"/>
      <c r="R377" s="215"/>
      <c r="S377" s="215"/>
      <c r="T377" s="215"/>
      <c r="U377" s="215"/>
      <c r="V377" s="215"/>
      <c r="W377" s="215"/>
      <c r="X377" s="74"/>
      <c r="Y377" s="216"/>
      <c r="Z377" s="216"/>
      <c r="AA377" s="216"/>
      <c r="AB377" s="150" t="str">
        <f t="shared" si="20"/>
        <v/>
      </c>
      <c r="AC377" s="217"/>
      <c r="AD377" s="217"/>
      <c r="AE377" s="74"/>
      <c r="AF377" s="219"/>
      <c r="AG377" s="219"/>
      <c r="AH377" s="74"/>
      <c r="AI377" s="211"/>
      <c r="AJ377" s="211"/>
      <c r="AK377" s="211"/>
      <c r="AL377" s="211"/>
      <c r="AM377" s="211"/>
      <c r="AN377" s="211"/>
      <c r="AO377" s="211"/>
      <c r="AP377" s="211"/>
      <c r="AQ377" s="211"/>
      <c r="AR377" s="47"/>
      <c r="AS377" s="211"/>
      <c r="AT377" s="211"/>
      <c r="AU377" s="211"/>
      <c r="AV377" s="211"/>
      <c r="AW377" s="211"/>
      <c r="AX377" s="211"/>
      <c r="AY377" s="211"/>
      <c r="AZ377" s="211"/>
      <c r="BA377" s="211"/>
      <c r="BB377" s="211"/>
      <c r="BC377" s="211"/>
      <c r="BD377" s="211"/>
      <c r="BE377" s="211"/>
      <c r="BF377" s="211"/>
      <c r="BG377" s="211"/>
      <c r="BH377" s="211"/>
      <c r="BI377" s="211"/>
      <c r="BJ377" s="211"/>
      <c r="BK377" s="211"/>
      <c r="BL377" s="211"/>
      <c r="BM377" s="211"/>
      <c r="BN377" s="211"/>
      <c r="BO377" s="211"/>
      <c r="BP377" s="211"/>
      <c r="BQ377" s="211"/>
      <c r="BR377" s="211"/>
      <c r="BS377" s="211"/>
      <c r="BT377" s="211"/>
      <c r="BU377" s="211"/>
      <c r="BV377" s="211"/>
      <c r="BW377" s="211"/>
      <c r="BX377" s="211"/>
      <c r="BY377" s="211"/>
      <c r="BZ377" s="211"/>
      <c r="CA377" s="211"/>
      <c r="CB377" s="211"/>
      <c r="CC377" s="211"/>
      <c r="CD377" s="211"/>
      <c r="CE377" s="211"/>
      <c r="CF377" s="211"/>
      <c r="CG377" s="211"/>
      <c r="CH377" s="211"/>
      <c r="CI377" s="211"/>
      <c r="CJ377" s="211"/>
      <c r="CK377" s="211"/>
      <c r="CL377" s="211"/>
      <c r="CM377" s="211"/>
      <c r="CN377" s="211"/>
      <c r="CO377" s="211"/>
      <c r="CP377" s="211"/>
      <c r="CQ377" s="151" t="str">
        <f t="shared" si="21"/>
        <v/>
      </c>
      <c r="CR377" s="147"/>
    </row>
    <row r="378" spans="1:96" x14ac:dyDescent="0.2">
      <c r="A378" s="72"/>
      <c r="B378" s="201">
        <f t="shared" si="22"/>
        <v>369</v>
      </c>
      <c r="C378" s="212"/>
      <c r="D378" s="212"/>
      <c r="F378" s="212"/>
      <c r="G378" s="214"/>
      <c r="H378" s="73"/>
      <c r="I378" s="215"/>
      <c r="J378" s="215"/>
      <c r="K378" s="215"/>
      <c r="L378" s="215"/>
      <c r="M378" s="215"/>
      <c r="N378" s="215"/>
      <c r="O378" s="215"/>
      <c r="P378" s="73"/>
      <c r="Q378" s="215"/>
      <c r="R378" s="215"/>
      <c r="S378" s="215"/>
      <c r="T378" s="215"/>
      <c r="U378" s="215"/>
      <c r="V378" s="215"/>
      <c r="W378" s="215"/>
      <c r="X378" s="74"/>
      <c r="Y378" s="216"/>
      <c r="Z378" s="216"/>
      <c r="AA378" s="216"/>
      <c r="AB378" s="150" t="str">
        <f t="shared" si="20"/>
        <v/>
      </c>
      <c r="AC378" s="217"/>
      <c r="AD378" s="217"/>
      <c r="AE378" s="74"/>
      <c r="AF378" s="219"/>
      <c r="AG378" s="219"/>
      <c r="AH378" s="74"/>
      <c r="AI378" s="211"/>
      <c r="AJ378" s="211"/>
      <c r="AK378" s="211"/>
      <c r="AL378" s="211"/>
      <c r="AM378" s="211"/>
      <c r="AN378" s="211"/>
      <c r="AO378" s="211"/>
      <c r="AP378" s="211"/>
      <c r="AQ378" s="211"/>
      <c r="AR378" s="47"/>
      <c r="AS378" s="211"/>
      <c r="AT378" s="211"/>
      <c r="AU378" s="211"/>
      <c r="AV378" s="211"/>
      <c r="AW378" s="211"/>
      <c r="AX378" s="211"/>
      <c r="AY378" s="211"/>
      <c r="AZ378" s="211"/>
      <c r="BA378" s="211"/>
      <c r="BB378" s="211"/>
      <c r="BC378" s="211"/>
      <c r="BD378" s="211"/>
      <c r="BE378" s="211"/>
      <c r="BF378" s="211"/>
      <c r="BG378" s="211"/>
      <c r="BH378" s="211"/>
      <c r="BI378" s="211"/>
      <c r="BJ378" s="211"/>
      <c r="BK378" s="211"/>
      <c r="BL378" s="211"/>
      <c r="BM378" s="211"/>
      <c r="BN378" s="211"/>
      <c r="BO378" s="211"/>
      <c r="BP378" s="211"/>
      <c r="BQ378" s="211"/>
      <c r="BR378" s="211"/>
      <c r="BS378" s="211"/>
      <c r="BT378" s="211"/>
      <c r="BU378" s="211"/>
      <c r="BV378" s="211"/>
      <c r="BW378" s="211"/>
      <c r="BX378" s="211"/>
      <c r="BY378" s="211"/>
      <c r="BZ378" s="211"/>
      <c r="CA378" s="211"/>
      <c r="CB378" s="211"/>
      <c r="CC378" s="211"/>
      <c r="CD378" s="211"/>
      <c r="CE378" s="211"/>
      <c r="CF378" s="211"/>
      <c r="CG378" s="211"/>
      <c r="CH378" s="211"/>
      <c r="CI378" s="211"/>
      <c r="CJ378" s="211"/>
      <c r="CK378" s="211"/>
      <c r="CL378" s="211"/>
      <c r="CM378" s="211"/>
      <c r="CN378" s="211"/>
      <c r="CO378" s="211"/>
      <c r="CP378" s="211"/>
      <c r="CQ378" s="151" t="str">
        <f t="shared" si="21"/>
        <v/>
      </c>
      <c r="CR378" s="147"/>
    </row>
    <row r="379" spans="1:96" x14ac:dyDescent="0.2">
      <c r="A379" s="72"/>
      <c r="B379" s="201">
        <f t="shared" si="22"/>
        <v>370</v>
      </c>
      <c r="C379" s="212"/>
      <c r="D379" s="212"/>
      <c r="F379" s="212"/>
      <c r="G379" s="214"/>
      <c r="H379" s="73"/>
      <c r="I379" s="215"/>
      <c r="J379" s="215"/>
      <c r="K379" s="215"/>
      <c r="L379" s="215"/>
      <c r="M379" s="215"/>
      <c r="N379" s="215"/>
      <c r="O379" s="215"/>
      <c r="P379" s="73"/>
      <c r="Q379" s="215"/>
      <c r="R379" s="215"/>
      <c r="S379" s="215"/>
      <c r="T379" s="215"/>
      <c r="U379" s="215"/>
      <c r="V379" s="215"/>
      <c r="W379" s="215"/>
      <c r="X379" s="74"/>
      <c r="Y379" s="216"/>
      <c r="Z379" s="216"/>
      <c r="AA379" s="216"/>
      <c r="AB379" s="150" t="str">
        <f t="shared" si="20"/>
        <v/>
      </c>
      <c r="AC379" s="217"/>
      <c r="AD379" s="217"/>
      <c r="AE379" s="74"/>
      <c r="AF379" s="219"/>
      <c r="AG379" s="219"/>
      <c r="AH379" s="74"/>
      <c r="AI379" s="211"/>
      <c r="AJ379" s="211"/>
      <c r="AK379" s="211"/>
      <c r="AL379" s="211"/>
      <c r="AM379" s="211"/>
      <c r="AN379" s="211"/>
      <c r="AO379" s="211"/>
      <c r="AP379" s="211"/>
      <c r="AQ379" s="211"/>
      <c r="AR379" s="47"/>
      <c r="AS379" s="211"/>
      <c r="AT379" s="211"/>
      <c r="AU379" s="211"/>
      <c r="AV379" s="211"/>
      <c r="AW379" s="211"/>
      <c r="AX379" s="211"/>
      <c r="AY379" s="211"/>
      <c r="AZ379" s="211"/>
      <c r="BA379" s="211"/>
      <c r="BB379" s="211"/>
      <c r="BC379" s="211"/>
      <c r="BD379" s="211"/>
      <c r="BE379" s="211"/>
      <c r="BF379" s="211"/>
      <c r="BG379" s="211"/>
      <c r="BH379" s="211"/>
      <c r="BI379" s="211"/>
      <c r="BJ379" s="211"/>
      <c r="BK379" s="211"/>
      <c r="BL379" s="211"/>
      <c r="BM379" s="211"/>
      <c r="BN379" s="211"/>
      <c r="BO379" s="211"/>
      <c r="BP379" s="211"/>
      <c r="BQ379" s="211"/>
      <c r="BR379" s="211"/>
      <c r="BS379" s="211"/>
      <c r="BT379" s="211"/>
      <c r="BU379" s="211"/>
      <c r="BV379" s="211"/>
      <c r="BW379" s="211"/>
      <c r="BX379" s="211"/>
      <c r="BY379" s="211"/>
      <c r="BZ379" s="211"/>
      <c r="CA379" s="211"/>
      <c r="CB379" s="211"/>
      <c r="CC379" s="211"/>
      <c r="CD379" s="211"/>
      <c r="CE379" s="211"/>
      <c r="CF379" s="211"/>
      <c r="CG379" s="211"/>
      <c r="CH379" s="211"/>
      <c r="CI379" s="211"/>
      <c r="CJ379" s="211"/>
      <c r="CK379" s="211"/>
      <c r="CL379" s="211"/>
      <c r="CM379" s="211"/>
      <c r="CN379" s="211"/>
      <c r="CO379" s="211"/>
      <c r="CP379" s="211"/>
      <c r="CQ379" s="151" t="str">
        <f t="shared" si="21"/>
        <v/>
      </c>
      <c r="CR379" s="147"/>
    </row>
    <row r="380" spans="1:96" x14ac:dyDescent="0.2">
      <c r="A380" s="72"/>
      <c r="B380" s="201">
        <f t="shared" si="22"/>
        <v>371</v>
      </c>
      <c r="C380" s="212"/>
      <c r="D380" s="212"/>
      <c r="F380" s="212"/>
      <c r="G380" s="214"/>
      <c r="H380" s="73"/>
      <c r="I380" s="215"/>
      <c r="J380" s="215"/>
      <c r="K380" s="215"/>
      <c r="L380" s="215"/>
      <c r="M380" s="215"/>
      <c r="N380" s="215"/>
      <c r="O380" s="215"/>
      <c r="P380" s="73"/>
      <c r="Q380" s="215"/>
      <c r="R380" s="215"/>
      <c r="S380" s="215"/>
      <c r="T380" s="215"/>
      <c r="U380" s="215"/>
      <c r="V380" s="215"/>
      <c r="W380" s="215"/>
      <c r="X380" s="74"/>
      <c r="Y380" s="216"/>
      <c r="Z380" s="216"/>
      <c r="AA380" s="216"/>
      <c r="AB380" s="150" t="str">
        <f t="shared" si="20"/>
        <v/>
      </c>
      <c r="AC380" s="217"/>
      <c r="AD380" s="217"/>
      <c r="AE380" s="74"/>
      <c r="AF380" s="219"/>
      <c r="AG380" s="219"/>
      <c r="AH380" s="74"/>
      <c r="AI380" s="211"/>
      <c r="AJ380" s="211"/>
      <c r="AK380" s="211"/>
      <c r="AL380" s="211"/>
      <c r="AM380" s="211"/>
      <c r="AN380" s="211"/>
      <c r="AO380" s="211"/>
      <c r="AP380" s="211"/>
      <c r="AQ380" s="211"/>
      <c r="AR380" s="47"/>
      <c r="AS380" s="211"/>
      <c r="AT380" s="211"/>
      <c r="AU380" s="211"/>
      <c r="AV380" s="211"/>
      <c r="AW380" s="211"/>
      <c r="AX380" s="211"/>
      <c r="AY380" s="211"/>
      <c r="AZ380" s="211"/>
      <c r="BA380" s="211"/>
      <c r="BB380" s="211"/>
      <c r="BC380" s="211"/>
      <c r="BD380" s="211"/>
      <c r="BE380" s="211"/>
      <c r="BF380" s="211"/>
      <c r="BG380" s="211"/>
      <c r="BH380" s="211"/>
      <c r="BI380" s="211"/>
      <c r="BJ380" s="211"/>
      <c r="BK380" s="211"/>
      <c r="BL380" s="211"/>
      <c r="BM380" s="211"/>
      <c r="BN380" s="211"/>
      <c r="BO380" s="211"/>
      <c r="BP380" s="211"/>
      <c r="BQ380" s="211"/>
      <c r="BR380" s="211"/>
      <c r="BS380" s="211"/>
      <c r="BT380" s="211"/>
      <c r="BU380" s="211"/>
      <c r="BV380" s="211"/>
      <c r="BW380" s="211"/>
      <c r="BX380" s="211"/>
      <c r="BY380" s="211"/>
      <c r="BZ380" s="211"/>
      <c r="CA380" s="211"/>
      <c r="CB380" s="211"/>
      <c r="CC380" s="211"/>
      <c r="CD380" s="211"/>
      <c r="CE380" s="211"/>
      <c r="CF380" s="211"/>
      <c r="CG380" s="211"/>
      <c r="CH380" s="211"/>
      <c r="CI380" s="211"/>
      <c r="CJ380" s="211"/>
      <c r="CK380" s="211"/>
      <c r="CL380" s="211"/>
      <c r="CM380" s="211"/>
      <c r="CN380" s="211"/>
      <c r="CO380" s="211"/>
      <c r="CP380" s="211"/>
      <c r="CQ380" s="151" t="str">
        <f t="shared" si="21"/>
        <v/>
      </c>
      <c r="CR380" s="147"/>
    </row>
    <row r="381" spans="1:96" x14ac:dyDescent="0.2">
      <c r="A381" s="72"/>
      <c r="B381" s="201">
        <f t="shared" si="22"/>
        <v>372</v>
      </c>
      <c r="C381" s="212"/>
      <c r="D381" s="212"/>
      <c r="F381" s="212"/>
      <c r="G381" s="214"/>
      <c r="H381" s="73"/>
      <c r="I381" s="215"/>
      <c r="J381" s="215"/>
      <c r="K381" s="215"/>
      <c r="L381" s="215"/>
      <c r="M381" s="215"/>
      <c r="N381" s="215"/>
      <c r="O381" s="215"/>
      <c r="P381" s="73"/>
      <c r="Q381" s="215"/>
      <c r="R381" s="215"/>
      <c r="S381" s="215"/>
      <c r="T381" s="215"/>
      <c r="U381" s="215"/>
      <c r="V381" s="215"/>
      <c r="W381" s="215"/>
      <c r="X381" s="74"/>
      <c r="Y381" s="216"/>
      <c r="Z381" s="216"/>
      <c r="AA381" s="216"/>
      <c r="AB381" s="150" t="str">
        <f t="shared" si="20"/>
        <v/>
      </c>
      <c r="AC381" s="217"/>
      <c r="AD381" s="217"/>
      <c r="AE381" s="74"/>
      <c r="AF381" s="219"/>
      <c r="AG381" s="219"/>
      <c r="AH381" s="74"/>
      <c r="AI381" s="211"/>
      <c r="AJ381" s="211"/>
      <c r="AK381" s="211"/>
      <c r="AL381" s="211"/>
      <c r="AM381" s="211"/>
      <c r="AN381" s="211"/>
      <c r="AO381" s="211"/>
      <c r="AP381" s="211"/>
      <c r="AQ381" s="211"/>
      <c r="AR381" s="47"/>
      <c r="AS381" s="211"/>
      <c r="AT381" s="211"/>
      <c r="AU381" s="211"/>
      <c r="AV381" s="211"/>
      <c r="AW381" s="211"/>
      <c r="AX381" s="211"/>
      <c r="AY381" s="211"/>
      <c r="AZ381" s="211"/>
      <c r="BA381" s="211"/>
      <c r="BB381" s="211"/>
      <c r="BC381" s="211"/>
      <c r="BD381" s="211"/>
      <c r="BE381" s="211"/>
      <c r="BF381" s="211"/>
      <c r="BG381" s="211"/>
      <c r="BH381" s="211"/>
      <c r="BI381" s="211"/>
      <c r="BJ381" s="211"/>
      <c r="BK381" s="211"/>
      <c r="BL381" s="211"/>
      <c r="BM381" s="211"/>
      <c r="BN381" s="211"/>
      <c r="BO381" s="211"/>
      <c r="BP381" s="211"/>
      <c r="BQ381" s="211"/>
      <c r="BR381" s="211"/>
      <c r="BS381" s="211"/>
      <c r="BT381" s="211"/>
      <c r="BU381" s="211"/>
      <c r="BV381" s="211"/>
      <c r="BW381" s="211"/>
      <c r="BX381" s="211"/>
      <c r="BY381" s="211"/>
      <c r="BZ381" s="211"/>
      <c r="CA381" s="211"/>
      <c r="CB381" s="211"/>
      <c r="CC381" s="211"/>
      <c r="CD381" s="211"/>
      <c r="CE381" s="211"/>
      <c r="CF381" s="211"/>
      <c r="CG381" s="211"/>
      <c r="CH381" s="211"/>
      <c r="CI381" s="211"/>
      <c r="CJ381" s="211"/>
      <c r="CK381" s="211"/>
      <c r="CL381" s="211"/>
      <c r="CM381" s="211"/>
      <c r="CN381" s="211"/>
      <c r="CO381" s="211"/>
      <c r="CP381" s="211"/>
      <c r="CQ381" s="151" t="str">
        <f t="shared" si="21"/>
        <v/>
      </c>
      <c r="CR381" s="147"/>
    </row>
    <row r="382" spans="1:96" x14ac:dyDescent="0.2">
      <c r="A382" s="72"/>
      <c r="B382" s="201">
        <f t="shared" si="22"/>
        <v>373</v>
      </c>
      <c r="C382" s="212"/>
      <c r="D382" s="212"/>
      <c r="F382" s="212"/>
      <c r="G382" s="214"/>
      <c r="H382" s="73"/>
      <c r="I382" s="215"/>
      <c r="J382" s="215"/>
      <c r="K382" s="215"/>
      <c r="L382" s="215"/>
      <c r="M382" s="215"/>
      <c r="N382" s="215"/>
      <c r="O382" s="215"/>
      <c r="P382" s="73"/>
      <c r="Q382" s="215"/>
      <c r="R382" s="215"/>
      <c r="S382" s="215"/>
      <c r="T382" s="215"/>
      <c r="U382" s="215"/>
      <c r="V382" s="215"/>
      <c r="W382" s="215"/>
      <c r="X382" s="74"/>
      <c r="Y382" s="216"/>
      <c r="Z382" s="216"/>
      <c r="AA382" s="216"/>
      <c r="AB382" s="150" t="str">
        <f t="shared" si="20"/>
        <v/>
      </c>
      <c r="AC382" s="217"/>
      <c r="AD382" s="217"/>
      <c r="AE382" s="74"/>
      <c r="AF382" s="219"/>
      <c r="AG382" s="219"/>
      <c r="AH382" s="74"/>
      <c r="AI382" s="211"/>
      <c r="AJ382" s="211"/>
      <c r="AK382" s="211"/>
      <c r="AL382" s="211"/>
      <c r="AM382" s="211"/>
      <c r="AN382" s="211"/>
      <c r="AO382" s="211"/>
      <c r="AP382" s="211"/>
      <c r="AQ382" s="211"/>
      <c r="AR382" s="47"/>
      <c r="AS382" s="211"/>
      <c r="AT382" s="211"/>
      <c r="AU382" s="211"/>
      <c r="AV382" s="211"/>
      <c r="AW382" s="211"/>
      <c r="AX382" s="211"/>
      <c r="AY382" s="211"/>
      <c r="AZ382" s="211"/>
      <c r="BA382" s="211"/>
      <c r="BB382" s="211"/>
      <c r="BC382" s="211"/>
      <c r="BD382" s="211"/>
      <c r="BE382" s="211"/>
      <c r="BF382" s="211"/>
      <c r="BG382" s="211"/>
      <c r="BH382" s="211"/>
      <c r="BI382" s="211"/>
      <c r="BJ382" s="211"/>
      <c r="BK382" s="211"/>
      <c r="BL382" s="211"/>
      <c r="BM382" s="211"/>
      <c r="BN382" s="211"/>
      <c r="BO382" s="211"/>
      <c r="BP382" s="211"/>
      <c r="BQ382" s="211"/>
      <c r="BR382" s="211"/>
      <c r="BS382" s="211"/>
      <c r="BT382" s="211"/>
      <c r="BU382" s="211"/>
      <c r="BV382" s="211"/>
      <c r="BW382" s="211"/>
      <c r="BX382" s="211"/>
      <c r="BY382" s="211"/>
      <c r="BZ382" s="211"/>
      <c r="CA382" s="211"/>
      <c r="CB382" s="211"/>
      <c r="CC382" s="211"/>
      <c r="CD382" s="211"/>
      <c r="CE382" s="211"/>
      <c r="CF382" s="211"/>
      <c r="CG382" s="211"/>
      <c r="CH382" s="211"/>
      <c r="CI382" s="211"/>
      <c r="CJ382" s="211"/>
      <c r="CK382" s="211"/>
      <c r="CL382" s="211"/>
      <c r="CM382" s="211"/>
      <c r="CN382" s="211"/>
      <c r="CO382" s="211"/>
      <c r="CP382" s="211"/>
      <c r="CQ382" s="151" t="str">
        <f t="shared" si="21"/>
        <v/>
      </c>
      <c r="CR382" s="147"/>
    </row>
    <row r="383" spans="1:96" x14ac:dyDescent="0.2">
      <c r="A383" s="72"/>
      <c r="B383" s="201">
        <f t="shared" si="22"/>
        <v>374</v>
      </c>
      <c r="C383" s="212"/>
      <c r="D383" s="212"/>
      <c r="F383" s="212"/>
      <c r="G383" s="214"/>
      <c r="H383" s="73"/>
      <c r="I383" s="215"/>
      <c r="J383" s="215"/>
      <c r="K383" s="215"/>
      <c r="L383" s="215"/>
      <c r="M383" s="215"/>
      <c r="N383" s="215"/>
      <c r="O383" s="215"/>
      <c r="P383" s="73"/>
      <c r="Q383" s="215"/>
      <c r="R383" s="215"/>
      <c r="S383" s="215"/>
      <c r="T383" s="215"/>
      <c r="U383" s="215"/>
      <c r="V383" s="215"/>
      <c r="W383" s="215"/>
      <c r="X383" s="74"/>
      <c r="Y383" s="216"/>
      <c r="Z383" s="216"/>
      <c r="AA383" s="216"/>
      <c r="AB383" s="150" t="str">
        <f t="shared" si="20"/>
        <v/>
      </c>
      <c r="AC383" s="217"/>
      <c r="AD383" s="217"/>
      <c r="AE383" s="74"/>
      <c r="AF383" s="219"/>
      <c r="AG383" s="219"/>
      <c r="AH383" s="74"/>
      <c r="AI383" s="211"/>
      <c r="AJ383" s="211"/>
      <c r="AK383" s="211"/>
      <c r="AL383" s="211"/>
      <c r="AM383" s="211"/>
      <c r="AN383" s="211"/>
      <c r="AO383" s="211"/>
      <c r="AP383" s="211"/>
      <c r="AQ383" s="211"/>
      <c r="AR383" s="47"/>
      <c r="AS383" s="211"/>
      <c r="AT383" s="211"/>
      <c r="AU383" s="211"/>
      <c r="AV383" s="211"/>
      <c r="AW383" s="211"/>
      <c r="AX383" s="211"/>
      <c r="AY383" s="211"/>
      <c r="AZ383" s="211"/>
      <c r="BA383" s="211"/>
      <c r="BB383" s="211"/>
      <c r="BC383" s="211"/>
      <c r="BD383" s="211"/>
      <c r="BE383" s="211"/>
      <c r="BF383" s="211"/>
      <c r="BG383" s="211"/>
      <c r="BH383" s="211"/>
      <c r="BI383" s="211"/>
      <c r="BJ383" s="211"/>
      <c r="BK383" s="211"/>
      <c r="BL383" s="211"/>
      <c r="BM383" s="211"/>
      <c r="BN383" s="211"/>
      <c r="BO383" s="211"/>
      <c r="BP383" s="211"/>
      <c r="BQ383" s="211"/>
      <c r="BR383" s="211"/>
      <c r="BS383" s="211"/>
      <c r="BT383" s="211"/>
      <c r="BU383" s="211"/>
      <c r="BV383" s="211"/>
      <c r="BW383" s="211"/>
      <c r="BX383" s="211"/>
      <c r="BY383" s="211"/>
      <c r="BZ383" s="211"/>
      <c r="CA383" s="211"/>
      <c r="CB383" s="211"/>
      <c r="CC383" s="211"/>
      <c r="CD383" s="211"/>
      <c r="CE383" s="211"/>
      <c r="CF383" s="211"/>
      <c r="CG383" s="211"/>
      <c r="CH383" s="211"/>
      <c r="CI383" s="211"/>
      <c r="CJ383" s="211"/>
      <c r="CK383" s="211"/>
      <c r="CL383" s="211"/>
      <c r="CM383" s="211"/>
      <c r="CN383" s="211"/>
      <c r="CO383" s="211"/>
      <c r="CP383" s="211"/>
      <c r="CQ383" s="151" t="str">
        <f t="shared" si="21"/>
        <v/>
      </c>
      <c r="CR383" s="147"/>
    </row>
    <row r="384" spans="1:96" x14ac:dyDescent="0.2">
      <c r="A384" s="72"/>
      <c r="B384" s="201">
        <f t="shared" si="22"/>
        <v>375</v>
      </c>
      <c r="C384" s="212"/>
      <c r="D384" s="212"/>
      <c r="F384" s="212"/>
      <c r="G384" s="214"/>
      <c r="H384" s="73"/>
      <c r="I384" s="215"/>
      <c r="J384" s="215"/>
      <c r="K384" s="215"/>
      <c r="L384" s="215"/>
      <c r="M384" s="215"/>
      <c r="N384" s="215"/>
      <c r="O384" s="215"/>
      <c r="P384" s="73"/>
      <c r="Q384" s="215"/>
      <c r="R384" s="215"/>
      <c r="S384" s="215"/>
      <c r="T384" s="215"/>
      <c r="U384" s="215"/>
      <c r="V384" s="215"/>
      <c r="W384" s="215"/>
      <c r="X384" s="74"/>
      <c r="Y384" s="216"/>
      <c r="Z384" s="216"/>
      <c r="AA384" s="216"/>
      <c r="AB384" s="150" t="str">
        <f t="shared" si="20"/>
        <v/>
      </c>
      <c r="AC384" s="217"/>
      <c r="AD384" s="217"/>
      <c r="AE384" s="74"/>
      <c r="AF384" s="219"/>
      <c r="AG384" s="219"/>
      <c r="AH384" s="74"/>
      <c r="AI384" s="211"/>
      <c r="AJ384" s="211"/>
      <c r="AK384" s="211"/>
      <c r="AL384" s="211"/>
      <c r="AM384" s="211"/>
      <c r="AN384" s="211"/>
      <c r="AO384" s="211"/>
      <c r="AP384" s="211"/>
      <c r="AQ384" s="211"/>
      <c r="AR384" s="47"/>
      <c r="AS384" s="211"/>
      <c r="AT384" s="211"/>
      <c r="AU384" s="211"/>
      <c r="AV384" s="211"/>
      <c r="AW384" s="211"/>
      <c r="AX384" s="211"/>
      <c r="AY384" s="211"/>
      <c r="AZ384" s="211"/>
      <c r="BA384" s="211"/>
      <c r="BB384" s="211"/>
      <c r="BC384" s="211"/>
      <c r="BD384" s="211"/>
      <c r="BE384" s="211"/>
      <c r="BF384" s="211"/>
      <c r="BG384" s="211"/>
      <c r="BH384" s="211"/>
      <c r="BI384" s="211"/>
      <c r="BJ384" s="211"/>
      <c r="BK384" s="211"/>
      <c r="BL384" s="211"/>
      <c r="BM384" s="211"/>
      <c r="BN384" s="211"/>
      <c r="BO384" s="211"/>
      <c r="BP384" s="211"/>
      <c r="BQ384" s="211"/>
      <c r="BR384" s="211"/>
      <c r="BS384" s="211"/>
      <c r="BT384" s="211"/>
      <c r="BU384" s="211"/>
      <c r="BV384" s="211"/>
      <c r="BW384" s="211"/>
      <c r="BX384" s="211"/>
      <c r="BY384" s="211"/>
      <c r="BZ384" s="211"/>
      <c r="CA384" s="211"/>
      <c r="CB384" s="211"/>
      <c r="CC384" s="211"/>
      <c r="CD384" s="211"/>
      <c r="CE384" s="211"/>
      <c r="CF384" s="211"/>
      <c r="CG384" s="211"/>
      <c r="CH384" s="211"/>
      <c r="CI384" s="211"/>
      <c r="CJ384" s="211"/>
      <c r="CK384" s="211"/>
      <c r="CL384" s="211"/>
      <c r="CM384" s="211"/>
      <c r="CN384" s="211"/>
      <c r="CO384" s="211"/>
      <c r="CP384" s="211"/>
      <c r="CQ384" s="151" t="str">
        <f t="shared" si="21"/>
        <v/>
      </c>
      <c r="CR384" s="147"/>
    </row>
    <row r="385" spans="1:96" x14ac:dyDescent="0.2">
      <c r="A385" s="72"/>
      <c r="B385" s="201">
        <f t="shared" si="22"/>
        <v>376</v>
      </c>
      <c r="C385" s="212"/>
      <c r="D385" s="212"/>
      <c r="F385" s="212"/>
      <c r="G385" s="214"/>
      <c r="H385" s="73"/>
      <c r="I385" s="215"/>
      <c r="J385" s="215"/>
      <c r="K385" s="215"/>
      <c r="L385" s="215"/>
      <c r="M385" s="215"/>
      <c r="N385" s="215"/>
      <c r="O385" s="215"/>
      <c r="P385" s="73"/>
      <c r="Q385" s="215"/>
      <c r="R385" s="215"/>
      <c r="S385" s="215"/>
      <c r="T385" s="215"/>
      <c r="U385" s="215"/>
      <c r="V385" s="215"/>
      <c r="W385" s="215"/>
      <c r="X385" s="74"/>
      <c r="Y385" s="216"/>
      <c r="Z385" s="216"/>
      <c r="AA385" s="216"/>
      <c r="AB385" s="150" t="str">
        <f t="shared" si="20"/>
        <v/>
      </c>
      <c r="AC385" s="217"/>
      <c r="AD385" s="217"/>
      <c r="AE385" s="74"/>
      <c r="AF385" s="219"/>
      <c r="AG385" s="219"/>
      <c r="AH385" s="74"/>
      <c r="AI385" s="211"/>
      <c r="AJ385" s="211"/>
      <c r="AK385" s="211"/>
      <c r="AL385" s="211"/>
      <c r="AM385" s="211"/>
      <c r="AN385" s="211"/>
      <c r="AO385" s="211"/>
      <c r="AP385" s="211"/>
      <c r="AQ385" s="211"/>
      <c r="AR385" s="47"/>
      <c r="AS385" s="211"/>
      <c r="AT385" s="211"/>
      <c r="AU385" s="211"/>
      <c r="AV385" s="211"/>
      <c r="AW385" s="211"/>
      <c r="AX385" s="211"/>
      <c r="AY385" s="211"/>
      <c r="AZ385" s="211"/>
      <c r="BA385" s="211"/>
      <c r="BB385" s="211"/>
      <c r="BC385" s="211"/>
      <c r="BD385" s="211"/>
      <c r="BE385" s="211"/>
      <c r="BF385" s="211"/>
      <c r="BG385" s="211"/>
      <c r="BH385" s="211"/>
      <c r="BI385" s="211"/>
      <c r="BJ385" s="211"/>
      <c r="BK385" s="211"/>
      <c r="BL385" s="211"/>
      <c r="BM385" s="211"/>
      <c r="BN385" s="211"/>
      <c r="BO385" s="211"/>
      <c r="BP385" s="211"/>
      <c r="BQ385" s="211"/>
      <c r="BR385" s="211"/>
      <c r="BS385" s="211"/>
      <c r="BT385" s="211"/>
      <c r="BU385" s="211"/>
      <c r="BV385" s="211"/>
      <c r="BW385" s="211"/>
      <c r="BX385" s="211"/>
      <c r="BY385" s="211"/>
      <c r="BZ385" s="211"/>
      <c r="CA385" s="211"/>
      <c r="CB385" s="211"/>
      <c r="CC385" s="211"/>
      <c r="CD385" s="211"/>
      <c r="CE385" s="211"/>
      <c r="CF385" s="211"/>
      <c r="CG385" s="211"/>
      <c r="CH385" s="211"/>
      <c r="CI385" s="211"/>
      <c r="CJ385" s="211"/>
      <c r="CK385" s="211"/>
      <c r="CL385" s="211"/>
      <c r="CM385" s="211"/>
      <c r="CN385" s="211"/>
      <c r="CO385" s="211"/>
      <c r="CP385" s="211"/>
      <c r="CQ385" s="151" t="str">
        <f t="shared" si="21"/>
        <v/>
      </c>
      <c r="CR385" s="147"/>
    </row>
    <row r="386" spans="1:96" x14ac:dyDescent="0.2">
      <c r="A386" s="72"/>
      <c r="B386" s="201">
        <f t="shared" si="22"/>
        <v>377</v>
      </c>
      <c r="C386" s="212"/>
      <c r="D386" s="212"/>
      <c r="F386" s="212"/>
      <c r="G386" s="214"/>
      <c r="H386" s="73"/>
      <c r="I386" s="215"/>
      <c r="J386" s="215"/>
      <c r="K386" s="215"/>
      <c r="L386" s="215"/>
      <c r="M386" s="215"/>
      <c r="N386" s="215"/>
      <c r="O386" s="215"/>
      <c r="P386" s="73"/>
      <c r="Q386" s="215"/>
      <c r="R386" s="215"/>
      <c r="S386" s="215"/>
      <c r="T386" s="215"/>
      <c r="U386" s="215"/>
      <c r="V386" s="215"/>
      <c r="W386" s="215"/>
      <c r="X386" s="74"/>
      <c r="Y386" s="216"/>
      <c r="Z386" s="216"/>
      <c r="AA386" s="216"/>
      <c r="AB386" s="150" t="str">
        <f t="shared" si="20"/>
        <v/>
      </c>
      <c r="AC386" s="217"/>
      <c r="AD386" s="217"/>
      <c r="AE386" s="74"/>
      <c r="AF386" s="219"/>
      <c r="AG386" s="219"/>
      <c r="AH386" s="74"/>
      <c r="AI386" s="211"/>
      <c r="AJ386" s="211"/>
      <c r="AK386" s="211"/>
      <c r="AL386" s="211"/>
      <c r="AM386" s="211"/>
      <c r="AN386" s="211"/>
      <c r="AO386" s="211"/>
      <c r="AP386" s="211"/>
      <c r="AQ386" s="211"/>
      <c r="AR386" s="47"/>
      <c r="AS386" s="211"/>
      <c r="AT386" s="211"/>
      <c r="AU386" s="211"/>
      <c r="AV386" s="211"/>
      <c r="AW386" s="211"/>
      <c r="AX386" s="211"/>
      <c r="AY386" s="211"/>
      <c r="AZ386" s="211"/>
      <c r="BA386" s="211"/>
      <c r="BB386" s="211"/>
      <c r="BC386" s="211"/>
      <c r="BD386" s="211"/>
      <c r="BE386" s="211"/>
      <c r="BF386" s="211"/>
      <c r="BG386" s="211"/>
      <c r="BH386" s="211"/>
      <c r="BI386" s="211"/>
      <c r="BJ386" s="211"/>
      <c r="BK386" s="211"/>
      <c r="BL386" s="211"/>
      <c r="BM386" s="211"/>
      <c r="BN386" s="211"/>
      <c r="BO386" s="211"/>
      <c r="BP386" s="211"/>
      <c r="BQ386" s="211"/>
      <c r="BR386" s="211"/>
      <c r="BS386" s="211"/>
      <c r="BT386" s="211"/>
      <c r="BU386" s="211"/>
      <c r="BV386" s="211"/>
      <c r="BW386" s="211"/>
      <c r="BX386" s="211"/>
      <c r="BY386" s="211"/>
      <c r="BZ386" s="211"/>
      <c r="CA386" s="211"/>
      <c r="CB386" s="211"/>
      <c r="CC386" s="211"/>
      <c r="CD386" s="211"/>
      <c r="CE386" s="211"/>
      <c r="CF386" s="211"/>
      <c r="CG386" s="211"/>
      <c r="CH386" s="211"/>
      <c r="CI386" s="211"/>
      <c r="CJ386" s="211"/>
      <c r="CK386" s="211"/>
      <c r="CL386" s="211"/>
      <c r="CM386" s="211"/>
      <c r="CN386" s="211"/>
      <c r="CO386" s="211"/>
      <c r="CP386" s="211"/>
      <c r="CQ386" s="151" t="str">
        <f t="shared" si="21"/>
        <v/>
      </c>
      <c r="CR386" s="147"/>
    </row>
    <row r="387" spans="1:96" x14ac:dyDescent="0.2">
      <c r="A387" s="72"/>
      <c r="B387" s="201">
        <f t="shared" si="22"/>
        <v>378</v>
      </c>
      <c r="C387" s="212"/>
      <c r="D387" s="212"/>
      <c r="F387" s="212"/>
      <c r="G387" s="214"/>
      <c r="H387" s="73"/>
      <c r="I387" s="215"/>
      <c r="J387" s="215"/>
      <c r="K387" s="215"/>
      <c r="L387" s="215"/>
      <c r="M387" s="215"/>
      <c r="N387" s="215"/>
      <c r="O387" s="215"/>
      <c r="P387" s="73"/>
      <c r="Q387" s="215"/>
      <c r="R387" s="215"/>
      <c r="S387" s="215"/>
      <c r="T387" s="215"/>
      <c r="U387" s="215"/>
      <c r="V387" s="215"/>
      <c r="W387" s="215"/>
      <c r="X387" s="74"/>
      <c r="Y387" s="216"/>
      <c r="Z387" s="216"/>
      <c r="AA387" s="216"/>
      <c r="AB387" s="150" t="str">
        <f t="shared" si="20"/>
        <v/>
      </c>
      <c r="AC387" s="217"/>
      <c r="AD387" s="217"/>
      <c r="AE387" s="74"/>
      <c r="AF387" s="219"/>
      <c r="AG387" s="219"/>
      <c r="AH387" s="74"/>
      <c r="AI387" s="211"/>
      <c r="AJ387" s="211"/>
      <c r="AK387" s="211"/>
      <c r="AL387" s="211"/>
      <c r="AM387" s="211"/>
      <c r="AN387" s="211"/>
      <c r="AO387" s="211"/>
      <c r="AP387" s="211"/>
      <c r="AQ387" s="211"/>
      <c r="AR387" s="47"/>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Q387" s="211"/>
      <c r="BR387" s="211"/>
      <c r="BS387" s="211"/>
      <c r="BT387" s="211"/>
      <c r="BU387" s="211"/>
      <c r="BV387" s="211"/>
      <c r="BW387" s="211"/>
      <c r="BX387" s="211"/>
      <c r="BY387" s="211"/>
      <c r="BZ387" s="211"/>
      <c r="CA387" s="211"/>
      <c r="CB387" s="211"/>
      <c r="CC387" s="211"/>
      <c r="CD387" s="211"/>
      <c r="CE387" s="211"/>
      <c r="CF387" s="211"/>
      <c r="CG387" s="211"/>
      <c r="CH387" s="211"/>
      <c r="CI387" s="211"/>
      <c r="CJ387" s="211"/>
      <c r="CK387" s="211"/>
      <c r="CL387" s="211"/>
      <c r="CM387" s="211"/>
      <c r="CN387" s="211"/>
      <c r="CO387" s="211"/>
      <c r="CP387" s="211"/>
      <c r="CQ387" s="151" t="str">
        <f t="shared" si="21"/>
        <v/>
      </c>
      <c r="CR387" s="147"/>
    </row>
    <row r="388" spans="1:96" x14ac:dyDescent="0.2">
      <c r="A388" s="72"/>
      <c r="B388" s="201">
        <f t="shared" si="22"/>
        <v>379</v>
      </c>
      <c r="C388" s="212"/>
      <c r="D388" s="212"/>
      <c r="F388" s="212"/>
      <c r="G388" s="214"/>
      <c r="H388" s="73"/>
      <c r="I388" s="215"/>
      <c r="J388" s="215"/>
      <c r="K388" s="215"/>
      <c r="L388" s="215"/>
      <c r="M388" s="215"/>
      <c r="N388" s="215"/>
      <c r="O388" s="215"/>
      <c r="P388" s="73"/>
      <c r="Q388" s="215"/>
      <c r="R388" s="215"/>
      <c r="S388" s="215"/>
      <c r="T388" s="215"/>
      <c r="U388" s="215"/>
      <c r="V388" s="215"/>
      <c r="W388" s="215"/>
      <c r="X388" s="74"/>
      <c r="Y388" s="216"/>
      <c r="Z388" s="216"/>
      <c r="AA388" s="216"/>
      <c r="AB388" s="150" t="str">
        <f t="shared" si="20"/>
        <v/>
      </c>
      <c r="AC388" s="217"/>
      <c r="AD388" s="217"/>
      <c r="AE388" s="74"/>
      <c r="AF388" s="219"/>
      <c r="AG388" s="219"/>
      <c r="AH388" s="74"/>
      <c r="AI388" s="211"/>
      <c r="AJ388" s="211"/>
      <c r="AK388" s="211"/>
      <c r="AL388" s="211"/>
      <c r="AM388" s="211"/>
      <c r="AN388" s="211"/>
      <c r="AO388" s="211"/>
      <c r="AP388" s="211"/>
      <c r="AQ388" s="211"/>
      <c r="AR388" s="47"/>
      <c r="AS388" s="211"/>
      <c r="AT388" s="211"/>
      <c r="AU388" s="211"/>
      <c r="AV388" s="211"/>
      <c r="AW388" s="211"/>
      <c r="AX388" s="211"/>
      <c r="AY388" s="211"/>
      <c r="AZ388" s="211"/>
      <c r="BA388" s="211"/>
      <c r="BB388" s="211"/>
      <c r="BC388" s="211"/>
      <c r="BD388" s="211"/>
      <c r="BE388" s="211"/>
      <c r="BF388" s="211"/>
      <c r="BG388" s="211"/>
      <c r="BH388" s="211"/>
      <c r="BI388" s="211"/>
      <c r="BJ388" s="211"/>
      <c r="BK388" s="211"/>
      <c r="BL388" s="211"/>
      <c r="BM388" s="211"/>
      <c r="BN388" s="211"/>
      <c r="BO388" s="211"/>
      <c r="BP388" s="211"/>
      <c r="BQ388" s="211"/>
      <c r="BR388" s="211"/>
      <c r="BS388" s="211"/>
      <c r="BT388" s="211"/>
      <c r="BU388" s="211"/>
      <c r="BV388" s="211"/>
      <c r="BW388" s="211"/>
      <c r="BX388" s="211"/>
      <c r="BY388" s="211"/>
      <c r="BZ388" s="211"/>
      <c r="CA388" s="211"/>
      <c r="CB388" s="211"/>
      <c r="CC388" s="211"/>
      <c r="CD388" s="211"/>
      <c r="CE388" s="211"/>
      <c r="CF388" s="211"/>
      <c r="CG388" s="211"/>
      <c r="CH388" s="211"/>
      <c r="CI388" s="211"/>
      <c r="CJ388" s="211"/>
      <c r="CK388" s="211"/>
      <c r="CL388" s="211"/>
      <c r="CM388" s="211"/>
      <c r="CN388" s="211"/>
      <c r="CO388" s="211"/>
      <c r="CP388" s="211"/>
      <c r="CQ388" s="151" t="str">
        <f t="shared" si="21"/>
        <v/>
      </c>
      <c r="CR388" s="147"/>
    </row>
    <row r="389" spans="1:96" x14ac:dyDescent="0.2">
      <c r="A389" s="72"/>
      <c r="B389" s="201">
        <f t="shared" si="22"/>
        <v>380</v>
      </c>
      <c r="C389" s="212"/>
      <c r="D389" s="212"/>
      <c r="F389" s="212"/>
      <c r="G389" s="214"/>
      <c r="H389" s="73"/>
      <c r="I389" s="215"/>
      <c r="J389" s="215"/>
      <c r="K389" s="215"/>
      <c r="L389" s="215"/>
      <c r="M389" s="215"/>
      <c r="N389" s="215"/>
      <c r="O389" s="215"/>
      <c r="P389" s="73"/>
      <c r="Q389" s="215"/>
      <c r="R389" s="215"/>
      <c r="S389" s="215"/>
      <c r="T389" s="215"/>
      <c r="U389" s="215"/>
      <c r="V389" s="215"/>
      <c r="W389" s="215"/>
      <c r="X389" s="74"/>
      <c r="Y389" s="216"/>
      <c r="Z389" s="216"/>
      <c r="AA389" s="216"/>
      <c r="AB389" s="150" t="str">
        <f t="shared" si="20"/>
        <v/>
      </c>
      <c r="AC389" s="217"/>
      <c r="AD389" s="217"/>
      <c r="AE389" s="74"/>
      <c r="AF389" s="219"/>
      <c r="AG389" s="219"/>
      <c r="AH389" s="74"/>
      <c r="AI389" s="211"/>
      <c r="AJ389" s="211"/>
      <c r="AK389" s="211"/>
      <c r="AL389" s="211"/>
      <c r="AM389" s="211"/>
      <c r="AN389" s="211"/>
      <c r="AO389" s="211"/>
      <c r="AP389" s="211"/>
      <c r="AQ389" s="211"/>
      <c r="AR389" s="47"/>
      <c r="AS389" s="211"/>
      <c r="AT389" s="211"/>
      <c r="AU389" s="211"/>
      <c r="AV389" s="211"/>
      <c r="AW389" s="211"/>
      <c r="AX389" s="211"/>
      <c r="AY389" s="211"/>
      <c r="AZ389" s="211"/>
      <c r="BA389" s="211"/>
      <c r="BB389" s="211"/>
      <c r="BC389" s="211"/>
      <c r="BD389" s="211"/>
      <c r="BE389" s="211"/>
      <c r="BF389" s="211"/>
      <c r="BG389" s="211"/>
      <c r="BH389" s="211"/>
      <c r="BI389" s="211"/>
      <c r="BJ389" s="211"/>
      <c r="BK389" s="211"/>
      <c r="BL389" s="211"/>
      <c r="BM389" s="211"/>
      <c r="BN389" s="211"/>
      <c r="BO389" s="211"/>
      <c r="BP389" s="211"/>
      <c r="BQ389" s="211"/>
      <c r="BR389" s="211"/>
      <c r="BS389" s="211"/>
      <c r="BT389" s="211"/>
      <c r="BU389" s="211"/>
      <c r="BV389" s="211"/>
      <c r="BW389" s="211"/>
      <c r="BX389" s="211"/>
      <c r="BY389" s="211"/>
      <c r="BZ389" s="211"/>
      <c r="CA389" s="211"/>
      <c r="CB389" s="211"/>
      <c r="CC389" s="211"/>
      <c r="CD389" s="211"/>
      <c r="CE389" s="211"/>
      <c r="CF389" s="211"/>
      <c r="CG389" s="211"/>
      <c r="CH389" s="211"/>
      <c r="CI389" s="211"/>
      <c r="CJ389" s="211"/>
      <c r="CK389" s="211"/>
      <c r="CL389" s="211"/>
      <c r="CM389" s="211"/>
      <c r="CN389" s="211"/>
      <c r="CO389" s="211"/>
      <c r="CP389" s="211"/>
      <c r="CQ389" s="151" t="str">
        <f t="shared" si="21"/>
        <v/>
      </c>
      <c r="CR389" s="147"/>
    </row>
    <row r="390" spans="1:96" x14ac:dyDescent="0.2">
      <c r="A390" s="72"/>
      <c r="B390" s="201">
        <f t="shared" si="22"/>
        <v>381</v>
      </c>
      <c r="C390" s="212"/>
      <c r="D390" s="212"/>
      <c r="F390" s="212"/>
      <c r="G390" s="214"/>
      <c r="H390" s="73"/>
      <c r="I390" s="215"/>
      <c r="J390" s="215"/>
      <c r="K390" s="215"/>
      <c r="L390" s="215"/>
      <c r="M390" s="215"/>
      <c r="N390" s="215"/>
      <c r="O390" s="215"/>
      <c r="P390" s="73"/>
      <c r="Q390" s="215"/>
      <c r="R390" s="215"/>
      <c r="S390" s="215"/>
      <c r="T390" s="215"/>
      <c r="U390" s="215"/>
      <c r="V390" s="215"/>
      <c r="W390" s="215"/>
      <c r="X390" s="74"/>
      <c r="Y390" s="216"/>
      <c r="Z390" s="216"/>
      <c r="AA390" s="216"/>
      <c r="AB390" s="150" t="str">
        <f t="shared" si="20"/>
        <v/>
      </c>
      <c r="AC390" s="217"/>
      <c r="AD390" s="217"/>
      <c r="AE390" s="74"/>
      <c r="AF390" s="219"/>
      <c r="AG390" s="219"/>
      <c r="AH390" s="74"/>
      <c r="AI390" s="211"/>
      <c r="AJ390" s="211"/>
      <c r="AK390" s="211"/>
      <c r="AL390" s="211"/>
      <c r="AM390" s="211"/>
      <c r="AN390" s="211"/>
      <c r="AO390" s="211"/>
      <c r="AP390" s="211"/>
      <c r="AQ390" s="211"/>
      <c r="AR390" s="47"/>
      <c r="AS390" s="211"/>
      <c r="AT390" s="211"/>
      <c r="AU390" s="211"/>
      <c r="AV390" s="211"/>
      <c r="AW390" s="211"/>
      <c r="AX390" s="211"/>
      <c r="AY390" s="211"/>
      <c r="AZ390" s="211"/>
      <c r="BA390" s="211"/>
      <c r="BB390" s="211"/>
      <c r="BC390" s="211"/>
      <c r="BD390" s="211"/>
      <c r="BE390" s="211"/>
      <c r="BF390" s="211"/>
      <c r="BG390" s="211"/>
      <c r="BH390" s="211"/>
      <c r="BI390" s="211"/>
      <c r="BJ390" s="211"/>
      <c r="BK390" s="211"/>
      <c r="BL390" s="211"/>
      <c r="BM390" s="211"/>
      <c r="BN390" s="211"/>
      <c r="BO390" s="211"/>
      <c r="BP390" s="211"/>
      <c r="BQ390" s="211"/>
      <c r="BR390" s="211"/>
      <c r="BS390" s="211"/>
      <c r="BT390" s="211"/>
      <c r="BU390" s="211"/>
      <c r="BV390" s="211"/>
      <c r="BW390" s="211"/>
      <c r="BX390" s="211"/>
      <c r="BY390" s="211"/>
      <c r="BZ390" s="211"/>
      <c r="CA390" s="211"/>
      <c r="CB390" s="211"/>
      <c r="CC390" s="211"/>
      <c r="CD390" s="211"/>
      <c r="CE390" s="211"/>
      <c r="CF390" s="211"/>
      <c r="CG390" s="211"/>
      <c r="CH390" s="211"/>
      <c r="CI390" s="211"/>
      <c r="CJ390" s="211"/>
      <c r="CK390" s="211"/>
      <c r="CL390" s="211"/>
      <c r="CM390" s="211"/>
      <c r="CN390" s="211"/>
      <c r="CO390" s="211"/>
      <c r="CP390" s="211"/>
      <c r="CQ390" s="151" t="str">
        <f t="shared" si="21"/>
        <v/>
      </c>
      <c r="CR390" s="147"/>
    </row>
    <row r="391" spans="1:96" x14ac:dyDescent="0.2">
      <c r="A391" s="72"/>
      <c r="B391" s="201">
        <f t="shared" si="22"/>
        <v>382</v>
      </c>
      <c r="C391" s="212"/>
      <c r="D391" s="212"/>
      <c r="F391" s="212"/>
      <c r="G391" s="214"/>
      <c r="H391" s="73"/>
      <c r="I391" s="215"/>
      <c r="J391" s="215"/>
      <c r="K391" s="215"/>
      <c r="L391" s="215"/>
      <c r="M391" s="215"/>
      <c r="N391" s="215"/>
      <c r="O391" s="215"/>
      <c r="P391" s="73"/>
      <c r="Q391" s="215"/>
      <c r="R391" s="215"/>
      <c r="S391" s="215"/>
      <c r="T391" s="215"/>
      <c r="U391" s="215"/>
      <c r="V391" s="215"/>
      <c r="W391" s="215"/>
      <c r="X391" s="74"/>
      <c r="Y391" s="216"/>
      <c r="Z391" s="216"/>
      <c r="AA391" s="216"/>
      <c r="AB391" s="150" t="str">
        <f t="shared" ref="AB391:AB454" si="23">IF(SUM(Y391:AA391,I391:O391)=0,"",IF(SUM(Y391:AA391)=1,"",1))</f>
        <v/>
      </c>
      <c r="AC391" s="217"/>
      <c r="AD391" s="217"/>
      <c r="AE391" s="74"/>
      <c r="AF391" s="219"/>
      <c r="AG391" s="219"/>
      <c r="AH391" s="74"/>
      <c r="AI391" s="211"/>
      <c r="AJ391" s="211"/>
      <c r="AK391" s="211"/>
      <c r="AL391" s="211"/>
      <c r="AM391" s="211"/>
      <c r="AN391" s="211"/>
      <c r="AO391" s="211"/>
      <c r="AP391" s="211"/>
      <c r="AQ391" s="211"/>
      <c r="AR391" s="47"/>
      <c r="AS391" s="211"/>
      <c r="AT391" s="211"/>
      <c r="AU391" s="211"/>
      <c r="AV391" s="211"/>
      <c r="AW391" s="211"/>
      <c r="AX391" s="211"/>
      <c r="AY391" s="211"/>
      <c r="AZ391" s="211"/>
      <c r="BA391" s="211"/>
      <c r="BB391" s="211"/>
      <c r="BC391" s="211"/>
      <c r="BD391" s="211"/>
      <c r="BE391" s="211"/>
      <c r="BF391" s="211"/>
      <c r="BG391" s="211"/>
      <c r="BH391" s="211"/>
      <c r="BI391" s="211"/>
      <c r="BJ391" s="211"/>
      <c r="BK391" s="211"/>
      <c r="BL391" s="211"/>
      <c r="BM391" s="211"/>
      <c r="BN391" s="211"/>
      <c r="BO391" s="211"/>
      <c r="BP391" s="211"/>
      <c r="BQ391" s="211"/>
      <c r="BR391" s="211"/>
      <c r="BS391" s="211"/>
      <c r="BT391" s="211"/>
      <c r="BU391" s="211"/>
      <c r="BV391" s="211"/>
      <c r="BW391" s="211"/>
      <c r="BX391" s="211"/>
      <c r="BY391" s="211"/>
      <c r="BZ391" s="211"/>
      <c r="CA391" s="211"/>
      <c r="CB391" s="211"/>
      <c r="CC391" s="211"/>
      <c r="CD391" s="211"/>
      <c r="CE391" s="211"/>
      <c r="CF391" s="211"/>
      <c r="CG391" s="211"/>
      <c r="CH391" s="211"/>
      <c r="CI391" s="211"/>
      <c r="CJ391" s="211"/>
      <c r="CK391" s="211"/>
      <c r="CL391" s="211"/>
      <c r="CM391" s="211"/>
      <c r="CN391" s="211"/>
      <c r="CO391" s="211"/>
      <c r="CP391" s="211"/>
      <c r="CQ391" s="151" t="str">
        <f t="shared" ref="CQ391:CQ454" si="24">IF(COUNT(AS391:CP391)=0,"",IF(SUM(AS391:CP391)=1,"",1))</f>
        <v/>
      </c>
      <c r="CR391" s="147"/>
    </row>
    <row r="392" spans="1:96" x14ac:dyDescent="0.2">
      <c r="A392" s="72"/>
      <c r="B392" s="201">
        <f t="shared" ref="B392:B455" si="25">IFERROR(B391+1,"")</f>
        <v>383</v>
      </c>
      <c r="C392" s="212"/>
      <c r="D392" s="212"/>
      <c r="F392" s="212"/>
      <c r="G392" s="214"/>
      <c r="H392" s="73"/>
      <c r="I392" s="215"/>
      <c r="J392" s="215"/>
      <c r="K392" s="215"/>
      <c r="L392" s="215"/>
      <c r="M392" s="215"/>
      <c r="N392" s="215"/>
      <c r="O392" s="215"/>
      <c r="P392" s="73"/>
      <c r="Q392" s="215"/>
      <c r="R392" s="215"/>
      <c r="S392" s="215"/>
      <c r="T392" s="215"/>
      <c r="U392" s="215"/>
      <c r="V392" s="215"/>
      <c r="W392" s="215"/>
      <c r="X392" s="74"/>
      <c r="Y392" s="216"/>
      <c r="Z392" s="216"/>
      <c r="AA392" s="216"/>
      <c r="AB392" s="150" t="str">
        <f t="shared" si="23"/>
        <v/>
      </c>
      <c r="AC392" s="217"/>
      <c r="AD392" s="217"/>
      <c r="AE392" s="74"/>
      <c r="AF392" s="219"/>
      <c r="AG392" s="219"/>
      <c r="AH392" s="74"/>
      <c r="AI392" s="211"/>
      <c r="AJ392" s="211"/>
      <c r="AK392" s="211"/>
      <c r="AL392" s="211"/>
      <c r="AM392" s="211"/>
      <c r="AN392" s="211"/>
      <c r="AO392" s="211"/>
      <c r="AP392" s="211"/>
      <c r="AQ392" s="211"/>
      <c r="AR392" s="47"/>
      <c r="AS392" s="211"/>
      <c r="AT392" s="211"/>
      <c r="AU392" s="211"/>
      <c r="AV392" s="211"/>
      <c r="AW392" s="211"/>
      <c r="AX392" s="211"/>
      <c r="AY392" s="211"/>
      <c r="AZ392" s="211"/>
      <c r="BA392" s="211"/>
      <c r="BB392" s="211"/>
      <c r="BC392" s="211"/>
      <c r="BD392" s="211"/>
      <c r="BE392" s="211"/>
      <c r="BF392" s="211"/>
      <c r="BG392" s="211"/>
      <c r="BH392" s="211"/>
      <c r="BI392" s="211"/>
      <c r="BJ392" s="211"/>
      <c r="BK392" s="211"/>
      <c r="BL392" s="211"/>
      <c r="BM392" s="211"/>
      <c r="BN392" s="211"/>
      <c r="BO392" s="211"/>
      <c r="BP392" s="211"/>
      <c r="BQ392" s="211"/>
      <c r="BR392" s="211"/>
      <c r="BS392" s="211"/>
      <c r="BT392" s="211"/>
      <c r="BU392" s="211"/>
      <c r="BV392" s="211"/>
      <c r="BW392" s="211"/>
      <c r="BX392" s="211"/>
      <c r="BY392" s="211"/>
      <c r="BZ392" s="211"/>
      <c r="CA392" s="211"/>
      <c r="CB392" s="211"/>
      <c r="CC392" s="211"/>
      <c r="CD392" s="211"/>
      <c r="CE392" s="211"/>
      <c r="CF392" s="211"/>
      <c r="CG392" s="211"/>
      <c r="CH392" s="211"/>
      <c r="CI392" s="211"/>
      <c r="CJ392" s="211"/>
      <c r="CK392" s="211"/>
      <c r="CL392" s="211"/>
      <c r="CM392" s="211"/>
      <c r="CN392" s="211"/>
      <c r="CO392" s="211"/>
      <c r="CP392" s="211"/>
      <c r="CQ392" s="151" t="str">
        <f t="shared" si="24"/>
        <v/>
      </c>
      <c r="CR392" s="147"/>
    </row>
    <row r="393" spans="1:96" x14ac:dyDescent="0.2">
      <c r="A393" s="72"/>
      <c r="B393" s="201">
        <f t="shared" si="25"/>
        <v>384</v>
      </c>
      <c r="C393" s="212"/>
      <c r="D393" s="212"/>
      <c r="F393" s="212"/>
      <c r="G393" s="214"/>
      <c r="H393" s="73"/>
      <c r="I393" s="215"/>
      <c r="J393" s="215"/>
      <c r="K393" s="215"/>
      <c r="L393" s="215"/>
      <c r="M393" s="215"/>
      <c r="N393" s="215"/>
      <c r="O393" s="215"/>
      <c r="P393" s="73"/>
      <c r="Q393" s="215"/>
      <c r="R393" s="215"/>
      <c r="S393" s="215"/>
      <c r="T393" s="215"/>
      <c r="U393" s="215"/>
      <c r="V393" s="215"/>
      <c r="W393" s="215"/>
      <c r="X393" s="74"/>
      <c r="Y393" s="216"/>
      <c r="Z393" s="216"/>
      <c r="AA393" s="216"/>
      <c r="AB393" s="150" t="str">
        <f t="shared" si="23"/>
        <v/>
      </c>
      <c r="AC393" s="217"/>
      <c r="AD393" s="217"/>
      <c r="AE393" s="74"/>
      <c r="AF393" s="219"/>
      <c r="AG393" s="219"/>
      <c r="AH393" s="74"/>
      <c r="AI393" s="211"/>
      <c r="AJ393" s="211"/>
      <c r="AK393" s="211"/>
      <c r="AL393" s="211"/>
      <c r="AM393" s="211"/>
      <c r="AN393" s="211"/>
      <c r="AO393" s="211"/>
      <c r="AP393" s="211"/>
      <c r="AQ393" s="211"/>
      <c r="AR393" s="47"/>
      <c r="AS393" s="211"/>
      <c r="AT393" s="211"/>
      <c r="AU393" s="211"/>
      <c r="AV393" s="211"/>
      <c r="AW393" s="211"/>
      <c r="AX393" s="211"/>
      <c r="AY393" s="211"/>
      <c r="AZ393" s="211"/>
      <c r="BA393" s="211"/>
      <c r="BB393" s="211"/>
      <c r="BC393" s="211"/>
      <c r="BD393" s="211"/>
      <c r="BE393" s="211"/>
      <c r="BF393" s="211"/>
      <c r="BG393" s="211"/>
      <c r="BH393" s="211"/>
      <c r="BI393" s="211"/>
      <c r="BJ393" s="211"/>
      <c r="BK393" s="211"/>
      <c r="BL393" s="211"/>
      <c r="BM393" s="211"/>
      <c r="BN393" s="211"/>
      <c r="BO393" s="211"/>
      <c r="BP393" s="211"/>
      <c r="BQ393" s="211"/>
      <c r="BR393" s="211"/>
      <c r="BS393" s="211"/>
      <c r="BT393" s="211"/>
      <c r="BU393" s="211"/>
      <c r="BV393" s="211"/>
      <c r="BW393" s="211"/>
      <c r="BX393" s="211"/>
      <c r="BY393" s="211"/>
      <c r="BZ393" s="211"/>
      <c r="CA393" s="211"/>
      <c r="CB393" s="211"/>
      <c r="CC393" s="211"/>
      <c r="CD393" s="211"/>
      <c r="CE393" s="211"/>
      <c r="CF393" s="211"/>
      <c r="CG393" s="211"/>
      <c r="CH393" s="211"/>
      <c r="CI393" s="211"/>
      <c r="CJ393" s="211"/>
      <c r="CK393" s="211"/>
      <c r="CL393" s="211"/>
      <c r="CM393" s="211"/>
      <c r="CN393" s="211"/>
      <c r="CO393" s="211"/>
      <c r="CP393" s="211"/>
      <c r="CQ393" s="151" t="str">
        <f t="shared" si="24"/>
        <v/>
      </c>
      <c r="CR393" s="147"/>
    </row>
    <row r="394" spans="1:96" x14ac:dyDescent="0.2">
      <c r="A394" s="72"/>
      <c r="B394" s="201">
        <f t="shared" si="25"/>
        <v>385</v>
      </c>
      <c r="C394" s="212"/>
      <c r="D394" s="212"/>
      <c r="F394" s="212"/>
      <c r="G394" s="214"/>
      <c r="H394" s="73"/>
      <c r="I394" s="215"/>
      <c r="J394" s="215"/>
      <c r="K394" s="215"/>
      <c r="L394" s="215"/>
      <c r="M394" s="215"/>
      <c r="N394" s="215"/>
      <c r="O394" s="215"/>
      <c r="P394" s="73"/>
      <c r="Q394" s="215"/>
      <c r="R394" s="215"/>
      <c r="S394" s="215"/>
      <c r="T394" s="215"/>
      <c r="U394" s="215"/>
      <c r="V394" s="215"/>
      <c r="W394" s="215"/>
      <c r="X394" s="74"/>
      <c r="Y394" s="216"/>
      <c r="Z394" s="216"/>
      <c r="AA394" s="216"/>
      <c r="AB394" s="150" t="str">
        <f t="shared" si="23"/>
        <v/>
      </c>
      <c r="AC394" s="217"/>
      <c r="AD394" s="217"/>
      <c r="AE394" s="74"/>
      <c r="AF394" s="219"/>
      <c r="AG394" s="219"/>
      <c r="AH394" s="74"/>
      <c r="AI394" s="211"/>
      <c r="AJ394" s="211"/>
      <c r="AK394" s="211"/>
      <c r="AL394" s="211"/>
      <c r="AM394" s="211"/>
      <c r="AN394" s="211"/>
      <c r="AO394" s="211"/>
      <c r="AP394" s="211"/>
      <c r="AQ394" s="211"/>
      <c r="AR394" s="47"/>
      <c r="AS394" s="211"/>
      <c r="AT394" s="211"/>
      <c r="AU394" s="211"/>
      <c r="AV394" s="211"/>
      <c r="AW394" s="211"/>
      <c r="AX394" s="211"/>
      <c r="AY394" s="211"/>
      <c r="AZ394" s="211"/>
      <c r="BA394" s="211"/>
      <c r="BB394" s="211"/>
      <c r="BC394" s="211"/>
      <c r="BD394" s="211"/>
      <c r="BE394" s="211"/>
      <c r="BF394" s="211"/>
      <c r="BG394" s="211"/>
      <c r="BH394" s="211"/>
      <c r="BI394" s="211"/>
      <c r="BJ394" s="211"/>
      <c r="BK394" s="211"/>
      <c r="BL394" s="211"/>
      <c r="BM394" s="211"/>
      <c r="BN394" s="211"/>
      <c r="BO394" s="211"/>
      <c r="BP394" s="211"/>
      <c r="BQ394" s="211"/>
      <c r="BR394" s="211"/>
      <c r="BS394" s="211"/>
      <c r="BT394" s="211"/>
      <c r="BU394" s="211"/>
      <c r="BV394" s="211"/>
      <c r="BW394" s="211"/>
      <c r="BX394" s="211"/>
      <c r="BY394" s="211"/>
      <c r="BZ394" s="211"/>
      <c r="CA394" s="211"/>
      <c r="CB394" s="211"/>
      <c r="CC394" s="211"/>
      <c r="CD394" s="211"/>
      <c r="CE394" s="211"/>
      <c r="CF394" s="211"/>
      <c r="CG394" s="211"/>
      <c r="CH394" s="211"/>
      <c r="CI394" s="211"/>
      <c r="CJ394" s="211"/>
      <c r="CK394" s="211"/>
      <c r="CL394" s="211"/>
      <c r="CM394" s="211"/>
      <c r="CN394" s="211"/>
      <c r="CO394" s="211"/>
      <c r="CP394" s="211"/>
      <c r="CQ394" s="151" t="str">
        <f t="shared" si="24"/>
        <v/>
      </c>
      <c r="CR394" s="147"/>
    </row>
    <row r="395" spans="1:96" x14ac:dyDescent="0.2">
      <c r="A395" s="72"/>
      <c r="B395" s="201">
        <f t="shared" si="25"/>
        <v>386</v>
      </c>
      <c r="C395" s="212"/>
      <c r="D395" s="212"/>
      <c r="F395" s="212"/>
      <c r="G395" s="214"/>
      <c r="H395" s="73"/>
      <c r="I395" s="215"/>
      <c r="J395" s="215"/>
      <c r="K395" s="215"/>
      <c r="L395" s="215"/>
      <c r="M395" s="215"/>
      <c r="N395" s="215"/>
      <c r="O395" s="215"/>
      <c r="P395" s="73"/>
      <c r="Q395" s="215"/>
      <c r="R395" s="215"/>
      <c r="S395" s="215"/>
      <c r="T395" s="215"/>
      <c r="U395" s="215"/>
      <c r="V395" s="215"/>
      <c r="W395" s="215"/>
      <c r="X395" s="74"/>
      <c r="Y395" s="216"/>
      <c r="Z395" s="216"/>
      <c r="AA395" s="216"/>
      <c r="AB395" s="150" t="str">
        <f t="shared" si="23"/>
        <v/>
      </c>
      <c r="AC395" s="217"/>
      <c r="AD395" s="217"/>
      <c r="AE395" s="74"/>
      <c r="AF395" s="219"/>
      <c r="AG395" s="219"/>
      <c r="AH395" s="74"/>
      <c r="AI395" s="211"/>
      <c r="AJ395" s="211"/>
      <c r="AK395" s="211"/>
      <c r="AL395" s="211"/>
      <c r="AM395" s="211"/>
      <c r="AN395" s="211"/>
      <c r="AO395" s="211"/>
      <c r="AP395" s="211"/>
      <c r="AQ395" s="211"/>
      <c r="AR395" s="47"/>
      <c r="AS395" s="211"/>
      <c r="AT395" s="211"/>
      <c r="AU395" s="211"/>
      <c r="AV395" s="211"/>
      <c r="AW395" s="211"/>
      <c r="AX395" s="211"/>
      <c r="AY395" s="211"/>
      <c r="AZ395" s="211"/>
      <c r="BA395" s="211"/>
      <c r="BB395" s="211"/>
      <c r="BC395" s="211"/>
      <c r="BD395" s="211"/>
      <c r="BE395" s="211"/>
      <c r="BF395" s="211"/>
      <c r="BG395" s="211"/>
      <c r="BH395" s="211"/>
      <c r="BI395" s="211"/>
      <c r="BJ395" s="211"/>
      <c r="BK395" s="211"/>
      <c r="BL395" s="211"/>
      <c r="BM395" s="211"/>
      <c r="BN395" s="211"/>
      <c r="BO395" s="211"/>
      <c r="BP395" s="211"/>
      <c r="BQ395" s="211"/>
      <c r="BR395" s="211"/>
      <c r="BS395" s="211"/>
      <c r="BT395" s="211"/>
      <c r="BU395" s="211"/>
      <c r="BV395" s="211"/>
      <c r="BW395" s="211"/>
      <c r="BX395" s="211"/>
      <c r="BY395" s="211"/>
      <c r="BZ395" s="211"/>
      <c r="CA395" s="211"/>
      <c r="CB395" s="211"/>
      <c r="CC395" s="211"/>
      <c r="CD395" s="211"/>
      <c r="CE395" s="211"/>
      <c r="CF395" s="211"/>
      <c r="CG395" s="211"/>
      <c r="CH395" s="211"/>
      <c r="CI395" s="211"/>
      <c r="CJ395" s="211"/>
      <c r="CK395" s="211"/>
      <c r="CL395" s="211"/>
      <c r="CM395" s="211"/>
      <c r="CN395" s="211"/>
      <c r="CO395" s="211"/>
      <c r="CP395" s="211"/>
      <c r="CQ395" s="151" t="str">
        <f t="shared" si="24"/>
        <v/>
      </c>
      <c r="CR395" s="147"/>
    </row>
    <row r="396" spans="1:96" x14ac:dyDescent="0.2">
      <c r="A396" s="72"/>
      <c r="B396" s="201">
        <f t="shared" si="25"/>
        <v>387</v>
      </c>
      <c r="C396" s="212"/>
      <c r="D396" s="212"/>
      <c r="F396" s="212"/>
      <c r="G396" s="214"/>
      <c r="H396" s="73"/>
      <c r="I396" s="215"/>
      <c r="J396" s="215"/>
      <c r="K396" s="215"/>
      <c r="L396" s="215"/>
      <c r="M396" s="215"/>
      <c r="N396" s="215"/>
      <c r="O396" s="215"/>
      <c r="P396" s="73"/>
      <c r="Q396" s="215"/>
      <c r="R396" s="215"/>
      <c r="S396" s="215"/>
      <c r="T396" s="215"/>
      <c r="U396" s="215"/>
      <c r="V396" s="215"/>
      <c r="W396" s="215"/>
      <c r="X396" s="74"/>
      <c r="Y396" s="216"/>
      <c r="Z396" s="216"/>
      <c r="AA396" s="216"/>
      <c r="AB396" s="150" t="str">
        <f t="shared" si="23"/>
        <v/>
      </c>
      <c r="AC396" s="217"/>
      <c r="AD396" s="217"/>
      <c r="AE396" s="74"/>
      <c r="AF396" s="219"/>
      <c r="AG396" s="219"/>
      <c r="AH396" s="74"/>
      <c r="AI396" s="211"/>
      <c r="AJ396" s="211"/>
      <c r="AK396" s="211"/>
      <c r="AL396" s="211"/>
      <c r="AM396" s="211"/>
      <c r="AN396" s="211"/>
      <c r="AO396" s="211"/>
      <c r="AP396" s="211"/>
      <c r="AQ396" s="211"/>
      <c r="AR396" s="47"/>
      <c r="AS396" s="211"/>
      <c r="AT396" s="211"/>
      <c r="AU396" s="211"/>
      <c r="AV396" s="211"/>
      <c r="AW396" s="211"/>
      <c r="AX396" s="211"/>
      <c r="AY396" s="211"/>
      <c r="AZ396" s="211"/>
      <c r="BA396" s="211"/>
      <c r="BB396" s="211"/>
      <c r="BC396" s="211"/>
      <c r="BD396" s="211"/>
      <c r="BE396" s="211"/>
      <c r="BF396" s="211"/>
      <c r="BG396" s="211"/>
      <c r="BH396" s="211"/>
      <c r="BI396" s="211"/>
      <c r="BJ396" s="211"/>
      <c r="BK396" s="211"/>
      <c r="BL396" s="211"/>
      <c r="BM396" s="211"/>
      <c r="BN396" s="211"/>
      <c r="BO396" s="211"/>
      <c r="BP396" s="211"/>
      <c r="BQ396" s="211"/>
      <c r="BR396" s="211"/>
      <c r="BS396" s="211"/>
      <c r="BT396" s="211"/>
      <c r="BU396" s="211"/>
      <c r="BV396" s="211"/>
      <c r="BW396" s="211"/>
      <c r="BX396" s="211"/>
      <c r="BY396" s="211"/>
      <c r="BZ396" s="211"/>
      <c r="CA396" s="211"/>
      <c r="CB396" s="211"/>
      <c r="CC396" s="211"/>
      <c r="CD396" s="211"/>
      <c r="CE396" s="211"/>
      <c r="CF396" s="211"/>
      <c r="CG396" s="211"/>
      <c r="CH396" s="211"/>
      <c r="CI396" s="211"/>
      <c r="CJ396" s="211"/>
      <c r="CK396" s="211"/>
      <c r="CL396" s="211"/>
      <c r="CM396" s="211"/>
      <c r="CN396" s="211"/>
      <c r="CO396" s="211"/>
      <c r="CP396" s="211"/>
      <c r="CQ396" s="151" t="str">
        <f t="shared" si="24"/>
        <v/>
      </c>
      <c r="CR396" s="147"/>
    </row>
    <row r="397" spans="1:96" x14ac:dyDescent="0.2">
      <c r="A397" s="72"/>
      <c r="B397" s="201">
        <f t="shared" si="25"/>
        <v>388</v>
      </c>
      <c r="C397" s="212"/>
      <c r="D397" s="212"/>
      <c r="F397" s="212"/>
      <c r="G397" s="214"/>
      <c r="H397" s="73"/>
      <c r="I397" s="215"/>
      <c r="J397" s="215"/>
      <c r="K397" s="215"/>
      <c r="L397" s="215"/>
      <c r="M397" s="215"/>
      <c r="N397" s="215"/>
      <c r="O397" s="215"/>
      <c r="P397" s="73"/>
      <c r="Q397" s="215"/>
      <c r="R397" s="215"/>
      <c r="S397" s="215"/>
      <c r="T397" s="215"/>
      <c r="U397" s="215"/>
      <c r="V397" s="215"/>
      <c r="W397" s="215"/>
      <c r="X397" s="74"/>
      <c r="Y397" s="216"/>
      <c r="Z397" s="216"/>
      <c r="AA397" s="216"/>
      <c r="AB397" s="150" t="str">
        <f t="shared" si="23"/>
        <v/>
      </c>
      <c r="AC397" s="217"/>
      <c r="AD397" s="217"/>
      <c r="AE397" s="74"/>
      <c r="AF397" s="219"/>
      <c r="AG397" s="219"/>
      <c r="AH397" s="74"/>
      <c r="AI397" s="211"/>
      <c r="AJ397" s="211"/>
      <c r="AK397" s="211"/>
      <c r="AL397" s="211"/>
      <c r="AM397" s="211"/>
      <c r="AN397" s="211"/>
      <c r="AO397" s="211"/>
      <c r="AP397" s="211"/>
      <c r="AQ397" s="211"/>
      <c r="AR397" s="47"/>
      <c r="AS397" s="211"/>
      <c r="AT397" s="211"/>
      <c r="AU397" s="211"/>
      <c r="AV397" s="211"/>
      <c r="AW397" s="211"/>
      <c r="AX397" s="211"/>
      <c r="AY397" s="211"/>
      <c r="AZ397" s="211"/>
      <c r="BA397" s="211"/>
      <c r="BB397" s="211"/>
      <c r="BC397" s="211"/>
      <c r="BD397" s="211"/>
      <c r="BE397" s="211"/>
      <c r="BF397" s="211"/>
      <c r="BG397" s="211"/>
      <c r="BH397" s="211"/>
      <c r="BI397" s="211"/>
      <c r="BJ397" s="211"/>
      <c r="BK397" s="211"/>
      <c r="BL397" s="211"/>
      <c r="BM397" s="211"/>
      <c r="BN397" s="211"/>
      <c r="BO397" s="211"/>
      <c r="BP397" s="211"/>
      <c r="BQ397" s="211"/>
      <c r="BR397" s="211"/>
      <c r="BS397" s="211"/>
      <c r="BT397" s="211"/>
      <c r="BU397" s="211"/>
      <c r="BV397" s="211"/>
      <c r="BW397" s="211"/>
      <c r="BX397" s="211"/>
      <c r="BY397" s="211"/>
      <c r="BZ397" s="211"/>
      <c r="CA397" s="211"/>
      <c r="CB397" s="211"/>
      <c r="CC397" s="211"/>
      <c r="CD397" s="211"/>
      <c r="CE397" s="211"/>
      <c r="CF397" s="211"/>
      <c r="CG397" s="211"/>
      <c r="CH397" s="211"/>
      <c r="CI397" s="211"/>
      <c r="CJ397" s="211"/>
      <c r="CK397" s="211"/>
      <c r="CL397" s="211"/>
      <c r="CM397" s="211"/>
      <c r="CN397" s="211"/>
      <c r="CO397" s="211"/>
      <c r="CP397" s="211"/>
      <c r="CQ397" s="151" t="str">
        <f t="shared" si="24"/>
        <v/>
      </c>
      <c r="CR397" s="147"/>
    </row>
    <row r="398" spans="1:96" x14ac:dyDescent="0.2">
      <c r="A398" s="72"/>
      <c r="B398" s="201">
        <f t="shared" si="25"/>
        <v>389</v>
      </c>
      <c r="C398" s="212"/>
      <c r="D398" s="212"/>
      <c r="F398" s="212"/>
      <c r="G398" s="214"/>
      <c r="H398" s="73"/>
      <c r="I398" s="215"/>
      <c r="J398" s="215"/>
      <c r="K398" s="215"/>
      <c r="L398" s="215"/>
      <c r="M398" s="215"/>
      <c r="N398" s="215"/>
      <c r="O398" s="215"/>
      <c r="P398" s="73"/>
      <c r="Q398" s="215"/>
      <c r="R398" s="215"/>
      <c r="S398" s="215"/>
      <c r="T398" s="215"/>
      <c r="U398" s="215"/>
      <c r="V398" s="215"/>
      <c r="W398" s="215"/>
      <c r="X398" s="74"/>
      <c r="Y398" s="216"/>
      <c r="Z398" s="216"/>
      <c r="AA398" s="216"/>
      <c r="AB398" s="150" t="str">
        <f t="shared" si="23"/>
        <v/>
      </c>
      <c r="AC398" s="217"/>
      <c r="AD398" s="217"/>
      <c r="AE398" s="74"/>
      <c r="AF398" s="219"/>
      <c r="AG398" s="219"/>
      <c r="AH398" s="74"/>
      <c r="AI398" s="211"/>
      <c r="AJ398" s="211"/>
      <c r="AK398" s="211"/>
      <c r="AL398" s="211"/>
      <c r="AM398" s="211"/>
      <c r="AN398" s="211"/>
      <c r="AO398" s="211"/>
      <c r="AP398" s="211"/>
      <c r="AQ398" s="211"/>
      <c r="AR398" s="47"/>
      <c r="AS398" s="211"/>
      <c r="AT398" s="211"/>
      <c r="AU398" s="211"/>
      <c r="AV398" s="211"/>
      <c r="AW398" s="211"/>
      <c r="AX398" s="211"/>
      <c r="AY398" s="211"/>
      <c r="AZ398" s="211"/>
      <c r="BA398" s="211"/>
      <c r="BB398" s="211"/>
      <c r="BC398" s="211"/>
      <c r="BD398" s="211"/>
      <c r="BE398" s="211"/>
      <c r="BF398" s="211"/>
      <c r="BG398" s="211"/>
      <c r="BH398" s="211"/>
      <c r="BI398" s="211"/>
      <c r="BJ398" s="211"/>
      <c r="BK398" s="211"/>
      <c r="BL398" s="211"/>
      <c r="BM398" s="211"/>
      <c r="BN398" s="211"/>
      <c r="BO398" s="211"/>
      <c r="BP398" s="211"/>
      <c r="BQ398" s="211"/>
      <c r="BR398" s="211"/>
      <c r="BS398" s="211"/>
      <c r="BT398" s="211"/>
      <c r="BU398" s="211"/>
      <c r="BV398" s="211"/>
      <c r="BW398" s="211"/>
      <c r="BX398" s="211"/>
      <c r="BY398" s="211"/>
      <c r="BZ398" s="211"/>
      <c r="CA398" s="211"/>
      <c r="CB398" s="211"/>
      <c r="CC398" s="211"/>
      <c r="CD398" s="211"/>
      <c r="CE398" s="211"/>
      <c r="CF398" s="211"/>
      <c r="CG398" s="211"/>
      <c r="CH398" s="211"/>
      <c r="CI398" s="211"/>
      <c r="CJ398" s="211"/>
      <c r="CK398" s="211"/>
      <c r="CL398" s="211"/>
      <c r="CM398" s="211"/>
      <c r="CN398" s="211"/>
      <c r="CO398" s="211"/>
      <c r="CP398" s="211"/>
      <c r="CQ398" s="151" t="str">
        <f t="shared" si="24"/>
        <v/>
      </c>
      <c r="CR398" s="147"/>
    </row>
    <row r="399" spans="1:96" x14ac:dyDescent="0.2">
      <c r="A399" s="72"/>
      <c r="B399" s="201">
        <f t="shared" si="25"/>
        <v>390</v>
      </c>
      <c r="C399" s="212"/>
      <c r="D399" s="212"/>
      <c r="F399" s="212"/>
      <c r="G399" s="214"/>
      <c r="H399" s="73"/>
      <c r="I399" s="215"/>
      <c r="J399" s="215"/>
      <c r="K399" s="215"/>
      <c r="L399" s="215"/>
      <c r="M399" s="215"/>
      <c r="N399" s="215"/>
      <c r="O399" s="215"/>
      <c r="P399" s="73"/>
      <c r="Q399" s="215"/>
      <c r="R399" s="215"/>
      <c r="S399" s="215"/>
      <c r="T399" s="215"/>
      <c r="U399" s="215"/>
      <c r="V399" s="215"/>
      <c r="W399" s="215"/>
      <c r="X399" s="74"/>
      <c r="Y399" s="216"/>
      <c r="Z399" s="216"/>
      <c r="AA399" s="216"/>
      <c r="AB399" s="150" t="str">
        <f t="shared" si="23"/>
        <v/>
      </c>
      <c r="AC399" s="217"/>
      <c r="AD399" s="217"/>
      <c r="AE399" s="74"/>
      <c r="AF399" s="219"/>
      <c r="AG399" s="219"/>
      <c r="AH399" s="74"/>
      <c r="AI399" s="211"/>
      <c r="AJ399" s="211"/>
      <c r="AK399" s="211"/>
      <c r="AL399" s="211"/>
      <c r="AM399" s="211"/>
      <c r="AN399" s="211"/>
      <c r="AO399" s="211"/>
      <c r="AP399" s="211"/>
      <c r="AQ399" s="211"/>
      <c r="AR399" s="47"/>
      <c r="AS399" s="211"/>
      <c r="AT399" s="211"/>
      <c r="AU399" s="211"/>
      <c r="AV399" s="211"/>
      <c r="AW399" s="211"/>
      <c r="AX399" s="211"/>
      <c r="AY399" s="211"/>
      <c r="AZ399" s="211"/>
      <c r="BA399" s="211"/>
      <c r="BB399" s="211"/>
      <c r="BC399" s="211"/>
      <c r="BD399" s="211"/>
      <c r="BE399" s="211"/>
      <c r="BF399" s="211"/>
      <c r="BG399" s="211"/>
      <c r="BH399" s="211"/>
      <c r="BI399" s="211"/>
      <c r="BJ399" s="211"/>
      <c r="BK399" s="211"/>
      <c r="BL399" s="211"/>
      <c r="BM399" s="211"/>
      <c r="BN399" s="211"/>
      <c r="BO399" s="211"/>
      <c r="BP399" s="211"/>
      <c r="BQ399" s="211"/>
      <c r="BR399" s="211"/>
      <c r="BS399" s="211"/>
      <c r="BT399" s="211"/>
      <c r="BU399" s="211"/>
      <c r="BV399" s="211"/>
      <c r="BW399" s="211"/>
      <c r="BX399" s="211"/>
      <c r="BY399" s="211"/>
      <c r="BZ399" s="211"/>
      <c r="CA399" s="211"/>
      <c r="CB399" s="211"/>
      <c r="CC399" s="211"/>
      <c r="CD399" s="211"/>
      <c r="CE399" s="211"/>
      <c r="CF399" s="211"/>
      <c r="CG399" s="211"/>
      <c r="CH399" s="211"/>
      <c r="CI399" s="211"/>
      <c r="CJ399" s="211"/>
      <c r="CK399" s="211"/>
      <c r="CL399" s="211"/>
      <c r="CM399" s="211"/>
      <c r="CN399" s="211"/>
      <c r="CO399" s="211"/>
      <c r="CP399" s="211"/>
      <c r="CQ399" s="151" t="str">
        <f t="shared" si="24"/>
        <v/>
      </c>
      <c r="CR399" s="147"/>
    </row>
    <row r="400" spans="1:96" x14ac:dyDescent="0.2">
      <c r="A400" s="72"/>
      <c r="B400" s="201">
        <f t="shared" si="25"/>
        <v>391</v>
      </c>
      <c r="C400" s="212"/>
      <c r="D400" s="212"/>
      <c r="F400" s="212"/>
      <c r="G400" s="214"/>
      <c r="H400" s="73"/>
      <c r="I400" s="215"/>
      <c r="J400" s="215"/>
      <c r="K400" s="215"/>
      <c r="L400" s="215"/>
      <c r="M400" s="215"/>
      <c r="N400" s="215"/>
      <c r="O400" s="215"/>
      <c r="P400" s="73"/>
      <c r="Q400" s="215"/>
      <c r="R400" s="215"/>
      <c r="S400" s="215"/>
      <c r="T400" s="215"/>
      <c r="U400" s="215"/>
      <c r="V400" s="215"/>
      <c r="W400" s="215"/>
      <c r="X400" s="74"/>
      <c r="Y400" s="216"/>
      <c r="Z400" s="216"/>
      <c r="AA400" s="216"/>
      <c r="AB400" s="150" t="str">
        <f t="shared" si="23"/>
        <v/>
      </c>
      <c r="AC400" s="217"/>
      <c r="AD400" s="217"/>
      <c r="AE400" s="74"/>
      <c r="AF400" s="219"/>
      <c r="AG400" s="219"/>
      <c r="AH400" s="74"/>
      <c r="AI400" s="211"/>
      <c r="AJ400" s="211"/>
      <c r="AK400" s="211"/>
      <c r="AL400" s="211"/>
      <c r="AM400" s="211"/>
      <c r="AN400" s="211"/>
      <c r="AO400" s="211"/>
      <c r="AP400" s="211"/>
      <c r="AQ400" s="211"/>
      <c r="AR400" s="47"/>
      <c r="AS400" s="211"/>
      <c r="AT400" s="211"/>
      <c r="AU400" s="211"/>
      <c r="AV400" s="211"/>
      <c r="AW400" s="211"/>
      <c r="AX400" s="211"/>
      <c r="AY400" s="211"/>
      <c r="AZ400" s="211"/>
      <c r="BA400" s="211"/>
      <c r="BB400" s="211"/>
      <c r="BC400" s="211"/>
      <c r="BD400" s="211"/>
      <c r="BE400" s="211"/>
      <c r="BF400" s="211"/>
      <c r="BG400" s="211"/>
      <c r="BH400" s="211"/>
      <c r="BI400" s="211"/>
      <c r="BJ400" s="211"/>
      <c r="BK400" s="211"/>
      <c r="BL400" s="211"/>
      <c r="BM400" s="211"/>
      <c r="BN400" s="211"/>
      <c r="BO400" s="211"/>
      <c r="BP400" s="211"/>
      <c r="BQ400" s="211"/>
      <c r="BR400" s="211"/>
      <c r="BS400" s="211"/>
      <c r="BT400" s="211"/>
      <c r="BU400" s="211"/>
      <c r="BV400" s="211"/>
      <c r="BW400" s="211"/>
      <c r="BX400" s="211"/>
      <c r="BY400" s="211"/>
      <c r="BZ400" s="211"/>
      <c r="CA400" s="211"/>
      <c r="CB400" s="211"/>
      <c r="CC400" s="211"/>
      <c r="CD400" s="211"/>
      <c r="CE400" s="211"/>
      <c r="CF400" s="211"/>
      <c r="CG400" s="211"/>
      <c r="CH400" s="211"/>
      <c r="CI400" s="211"/>
      <c r="CJ400" s="211"/>
      <c r="CK400" s="211"/>
      <c r="CL400" s="211"/>
      <c r="CM400" s="211"/>
      <c r="CN400" s="211"/>
      <c r="CO400" s="211"/>
      <c r="CP400" s="211"/>
      <c r="CQ400" s="151" t="str">
        <f t="shared" si="24"/>
        <v/>
      </c>
      <c r="CR400" s="147"/>
    </row>
    <row r="401" spans="1:96" x14ac:dyDescent="0.2">
      <c r="A401" s="72"/>
      <c r="B401" s="201">
        <f t="shared" si="25"/>
        <v>392</v>
      </c>
      <c r="C401" s="212"/>
      <c r="D401" s="212"/>
      <c r="F401" s="212"/>
      <c r="G401" s="214"/>
      <c r="H401" s="73"/>
      <c r="I401" s="215"/>
      <c r="J401" s="215"/>
      <c r="K401" s="215"/>
      <c r="L401" s="215"/>
      <c r="M401" s="215"/>
      <c r="N401" s="215"/>
      <c r="O401" s="215"/>
      <c r="P401" s="73"/>
      <c r="Q401" s="215"/>
      <c r="R401" s="215"/>
      <c r="S401" s="215"/>
      <c r="T401" s="215"/>
      <c r="U401" s="215"/>
      <c r="V401" s="215"/>
      <c r="W401" s="215"/>
      <c r="X401" s="74"/>
      <c r="Y401" s="216"/>
      <c r="Z401" s="216"/>
      <c r="AA401" s="216"/>
      <c r="AB401" s="150" t="str">
        <f t="shared" si="23"/>
        <v/>
      </c>
      <c r="AC401" s="217"/>
      <c r="AD401" s="217"/>
      <c r="AE401" s="74"/>
      <c r="AF401" s="219"/>
      <c r="AG401" s="219"/>
      <c r="AH401" s="74"/>
      <c r="AI401" s="211"/>
      <c r="AJ401" s="211"/>
      <c r="AK401" s="211"/>
      <c r="AL401" s="211"/>
      <c r="AM401" s="211"/>
      <c r="AN401" s="211"/>
      <c r="AO401" s="211"/>
      <c r="AP401" s="211"/>
      <c r="AQ401" s="211"/>
      <c r="AR401" s="47"/>
      <c r="AS401" s="211"/>
      <c r="AT401" s="211"/>
      <c r="AU401" s="211"/>
      <c r="AV401" s="211"/>
      <c r="AW401" s="211"/>
      <c r="AX401" s="211"/>
      <c r="AY401" s="211"/>
      <c r="AZ401" s="211"/>
      <c r="BA401" s="211"/>
      <c r="BB401" s="211"/>
      <c r="BC401" s="211"/>
      <c r="BD401" s="211"/>
      <c r="BE401" s="211"/>
      <c r="BF401" s="211"/>
      <c r="BG401" s="211"/>
      <c r="BH401" s="211"/>
      <c r="BI401" s="211"/>
      <c r="BJ401" s="211"/>
      <c r="BK401" s="211"/>
      <c r="BL401" s="211"/>
      <c r="BM401" s="211"/>
      <c r="BN401" s="211"/>
      <c r="BO401" s="211"/>
      <c r="BP401" s="211"/>
      <c r="BQ401" s="211"/>
      <c r="BR401" s="211"/>
      <c r="BS401" s="211"/>
      <c r="BT401" s="211"/>
      <c r="BU401" s="211"/>
      <c r="BV401" s="211"/>
      <c r="BW401" s="211"/>
      <c r="BX401" s="211"/>
      <c r="BY401" s="211"/>
      <c r="BZ401" s="211"/>
      <c r="CA401" s="211"/>
      <c r="CB401" s="211"/>
      <c r="CC401" s="211"/>
      <c r="CD401" s="211"/>
      <c r="CE401" s="211"/>
      <c r="CF401" s="211"/>
      <c r="CG401" s="211"/>
      <c r="CH401" s="211"/>
      <c r="CI401" s="211"/>
      <c r="CJ401" s="211"/>
      <c r="CK401" s="211"/>
      <c r="CL401" s="211"/>
      <c r="CM401" s="211"/>
      <c r="CN401" s="211"/>
      <c r="CO401" s="211"/>
      <c r="CP401" s="211"/>
      <c r="CQ401" s="151" t="str">
        <f t="shared" si="24"/>
        <v/>
      </c>
      <c r="CR401" s="147"/>
    </row>
    <row r="402" spans="1:96" x14ac:dyDescent="0.2">
      <c r="A402" s="72"/>
      <c r="B402" s="201">
        <f t="shared" si="25"/>
        <v>393</v>
      </c>
      <c r="C402" s="212"/>
      <c r="D402" s="212"/>
      <c r="F402" s="212"/>
      <c r="G402" s="214"/>
      <c r="H402" s="73"/>
      <c r="I402" s="215"/>
      <c r="J402" s="215"/>
      <c r="K402" s="215"/>
      <c r="L402" s="215"/>
      <c r="M402" s="215"/>
      <c r="N402" s="215"/>
      <c r="O402" s="215"/>
      <c r="P402" s="73"/>
      <c r="Q402" s="215"/>
      <c r="R402" s="215"/>
      <c r="S402" s="215"/>
      <c r="T402" s="215"/>
      <c r="U402" s="215"/>
      <c r="V402" s="215"/>
      <c r="W402" s="215"/>
      <c r="X402" s="74"/>
      <c r="Y402" s="216"/>
      <c r="Z402" s="216"/>
      <c r="AA402" s="216"/>
      <c r="AB402" s="150" t="str">
        <f t="shared" si="23"/>
        <v/>
      </c>
      <c r="AC402" s="217"/>
      <c r="AD402" s="217"/>
      <c r="AE402" s="74"/>
      <c r="AF402" s="219"/>
      <c r="AG402" s="219"/>
      <c r="AH402" s="74"/>
      <c r="AI402" s="211"/>
      <c r="AJ402" s="211"/>
      <c r="AK402" s="211"/>
      <c r="AL402" s="211"/>
      <c r="AM402" s="211"/>
      <c r="AN402" s="211"/>
      <c r="AO402" s="211"/>
      <c r="AP402" s="211"/>
      <c r="AQ402" s="211"/>
      <c r="AR402" s="47"/>
      <c r="AS402" s="211"/>
      <c r="AT402" s="211"/>
      <c r="AU402" s="211"/>
      <c r="AV402" s="211"/>
      <c r="AW402" s="211"/>
      <c r="AX402" s="211"/>
      <c r="AY402" s="211"/>
      <c r="AZ402" s="211"/>
      <c r="BA402" s="211"/>
      <c r="BB402" s="211"/>
      <c r="BC402" s="211"/>
      <c r="BD402" s="211"/>
      <c r="BE402" s="211"/>
      <c r="BF402" s="211"/>
      <c r="BG402" s="211"/>
      <c r="BH402" s="211"/>
      <c r="BI402" s="211"/>
      <c r="BJ402" s="211"/>
      <c r="BK402" s="211"/>
      <c r="BL402" s="211"/>
      <c r="BM402" s="211"/>
      <c r="BN402" s="211"/>
      <c r="BO402" s="211"/>
      <c r="BP402" s="211"/>
      <c r="BQ402" s="211"/>
      <c r="BR402" s="211"/>
      <c r="BS402" s="211"/>
      <c r="BT402" s="211"/>
      <c r="BU402" s="211"/>
      <c r="BV402" s="211"/>
      <c r="BW402" s="211"/>
      <c r="BX402" s="211"/>
      <c r="BY402" s="211"/>
      <c r="BZ402" s="211"/>
      <c r="CA402" s="211"/>
      <c r="CB402" s="211"/>
      <c r="CC402" s="211"/>
      <c r="CD402" s="211"/>
      <c r="CE402" s="211"/>
      <c r="CF402" s="211"/>
      <c r="CG402" s="211"/>
      <c r="CH402" s="211"/>
      <c r="CI402" s="211"/>
      <c r="CJ402" s="211"/>
      <c r="CK402" s="211"/>
      <c r="CL402" s="211"/>
      <c r="CM402" s="211"/>
      <c r="CN402" s="211"/>
      <c r="CO402" s="211"/>
      <c r="CP402" s="211"/>
      <c r="CQ402" s="151" t="str">
        <f t="shared" si="24"/>
        <v/>
      </c>
      <c r="CR402" s="147"/>
    </row>
    <row r="403" spans="1:96" x14ac:dyDescent="0.2">
      <c r="A403" s="72"/>
      <c r="B403" s="201">
        <f t="shared" si="25"/>
        <v>394</v>
      </c>
      <c r="C403" s="212"/>
      <c r="D403" s="212"/>
      <c r="F403" s="212"/>
      <c r="G403" s="214"/>
      <c r="H403" s="73"/>
      <c r="I403" s="215"/>
      <c r="J403" s="215"/>
      <c r="K403" s="215"/>
      <c r="L403" s="215"/>
      <c r="M403" s="215"/>
      <c r="N403" s="215"/>
      <c r="O403" s="215"/>
      <c r="P403" s="73"/>
      <c r="Q403" s="215"/>
      <c r="R403" s="215"/>
      <c r="S403" s="215"/>
      <c r="T403" s="215"/>
      <c r="U403" s="215"/>
      <c r="V403" s="215"/>
      <c r="W403" s="215"/>
      <c r="X403" s="74"/>
      <c r="Y403" s="216"/>
      <c r="Z403" s="216"/>
      <c r="AA403" s="216"/>
      <c r="AB403" s="150" t="str">
        <f t="shared" si="23"/>
        <v/>
      </c>
      <c r="AC403" s="217"/>
      <c r="AD403" s="217"/>
      <c r="AE403" s="74"/>
      <c r="AF403" s="219"/>
      <c r="AG403" s="219"/>
      <c r="AH403" s="74"/>
      <c r="AI403" s="211"/>
      <c r="AJ403" s="211"/>
      <c r="AK403" s="211"/>
      <c r="AL403" s="211"/>
      <c r="AM403" s="211"/>
      <c r="AN403" s="211"/>
      <c r="AO403" s="211"/>
      <c r="AP403" s="211"/>
      <c r="AQ403" s="211"/>
      <c r="AR403" s="47"/>
      <c r="AS403" s="211"/>
      <c r="AT403" s="211"/>
      <c r="AU403" s="211"/>
      <c r="AV403" s="211"/>
      <c r="AW403" s="211"/>
      <c r="AX403" s="211"/>
      <c r="AY403" s="211"/>
      <c r="AZ403" s="211"/>
      <c r="BA403" s="211"/>
      <c r="BB403" s="211"/>
      <c r="BC403" s="211"/>
      <c r="BD403" s="211"/>
      <c r="BE403" s="211"/>
      <c r="BF403" s="211"/>
      <c r="BG403" s="211"/>
      <c r="BH403" s="211"/>
      <c r="BI403" s="211"/>
      <c r="BJ403" s="211"/>
      <c r="BK403" s="211"/>
      <c r="BL403" s="211"/>
      <c r="BM403" s="211"/>
      <c r="BN403" s="211"/>
      <c r="BO403" s="211"/>
      <c r="BP403" s="211"/>
      <c r="BQ403" s="211"/>
      <c r="BR403" s="211"/>
      <c r="BS403" s="211"/>
      <c r="BT403" s="211"/>
      <c r="BU403" s="211"/>
      <c r="BV403" s="211"/>
      <c r="BW403" s="211"/>
      <c r="BX403" s="211"/>
      <c r="BY403" s="211"/>
      <c r="BZ403" s="211"/>
      <c r="CA403" s="211"/>
      <c r="CB403" s="211"/>
      <c r="CC403" s="211"/>
      <c r="CD403" s="211"/>
      <c r="CE403" s="211"/>
      <c r="CF403" s="211"/>
      <c r="CG403" s="211"/>
      <c r="CH403" s="211"/>
      <c r="CI403" s="211"/>
      <c r="CJ403" s="211"/>
      <c r="CK403" s="211"/>
      <c r="CL403" s="211"/>
      <c r="CM403" s="211"/>
      <c r="CN403" s="211"/>
      <c r="CO403" s="211"/>
      <c r="CP403" s="211"/>
      <c r="CQ403" s="151" t="str">
        <f t="shared" si="24"/>
        <v/>
      </c>
      <c r="CR403" s="147"/>
    </row>
    <row r="404" spans="1:96" x14ac:dyDescent="0.2">
      <c r="A404" s="72"/>
      <c r="B404" s="201">
        <f t="shared" si="25"/>
        <v>395</v>
      </c>
      <c r="C404" s="212"/>
      <c r="D404" s="212"/>
      <c r="F404" s="212"/>
      <c r="G404" s="214"/>
      <c r="H404" s="73"/>
      <c r="I404" s="215"/>
      <c r="J404" s="215"/>
      <c r="K404" s="215"/>
      <c r="L404" s="215"/>
      <c r="M404" s="215"/>
      <c r="N404" s="215"/>
      <c r="O404" s="215"/>
      <c r="P404" s="73"/>
      <c r="Q404" s="215"/>
      <c r="R404" s="215"/>
      <c r="S404" s="215"/>
      <c r="T404" s="215"/>
      <c r="U404" s="215"/>
      <c r="V404" s="215"/>
      <c r="W404" s="215"/>
      <c r="X404" s="74"/>
      <c r="Y404" s="216"/>
      <c r="Z404" s="216"/>
      <c r="AA404" s="216"/>
      <c r="AB404" s="150" t="str">
        <f t="shared" si="23"/>
        <v/>
      </c>
      <c r="AC404" s="217"/>
      <c r="AD404" s="217"/>
      <c r="AE404" s="74"/>
      <c r="AF404" s="219"/>
      <c r="AG404" s="219"/>
      <c r="AH404" s="74"/>
      <c r="AI404" s="211"/>
      <c r="AJ404" s="211"/>
      <c r="AK404" s="211"/>
      <c r="AL404" s="211"/>
      <c r="AM404" s="211"/>
      <c r="AN404" s="211"/>
      <c r="AO404" s="211"/>
      <c r="AP404" s="211"/>
      <c r="AQ404" s="211"/>
      <c r="AR404" s="47"/>
      <c r="AS404" s="211"/>
      <c r="AT404" s="211"/>
      <c r="AU404" s="211"/>
      <c r="AV404" s="211"/>
      <c r="AW404" s="211"/>
      <c r="AX404" s="211"/>
      <c r="AY404" s="211"/>
      <c r="AZ404" s="211"/>
      <c r="BA404" s="211"/>
      <c r="BB404" s="211"/>
      <c r="BC404" s="211"/>
      <c r="BD404" s="211"/>
      <c r="BE404" s="211"/>
      <c r="BF404" s="211"/>
      <c r="BG404" s="211"/>
      <c r="BH404" s="211"/>
      <c r="BI404" s="211"/>
      <c r="BJ404" s="211"/>
      <c r="BK404" s="211"/>
      <c r="BL404" s="211"/>
      <c r="BM404" s="211"/>
      <c r="BN404" s="211"/>
      <c r="BO404" s="211"/>
      <c r="BP404" s="211"/>
      <c r="BQ404" s="211"/>
      <c r="BR404" s="211"/>
      <c r="BS404" s="211"/>
      <c r="BT404" s="211"/>
      <c r="BU404" s="211"/>
      <c r="BV404" s="211"/>
      <c r="BW404" s="211"/>
      <c r="BX404" s="211"/>
      <c r="BY404" s="211"/>
      <c r="BZ404" s="211"/>
      <c r="CA404" s="211"/>
      <c r="CB404" s="211"/>
      <c r="CC404" s="211"/>
      <c r="CD404" s="211"/>
      <c r="CE404" s="211"/>
      <c r="CF404" s="211"/>
      <c r="CG404" s="211"/>
      <c r="CH404" s="211"/>
      <c r="CI404" s="211"/>
      <c r="CJ404" s="211"/>
      <c r="CK404" s="211"/>
      <c r="CL404" s="211"/>
      <c r="CM404" s="211"/>
      <c r="CN404" s="211"/>
      <c r="CO404" s="211"/>
      <c r="CP404" s="211"/>
      <c r="CQ404" s="151" t="str">
        <f t="shared" si="24"/>
        <v/>
      </c>
      <c r="CR404" s="147"/>
    </row>
    <row r="405" spans="1:96" x14ac:dyDescent="0.2">
      <c r="A405" s="72"/>
      <c r="B405" s="201">
        <f t="shared" si="25"/>
        <v>396</v>
      </c>
      <c r="C405" s="212"/>
      <c r="D405" s="212"/>
      <c r="F405" s="212"/>
      <c r="G405" s="214"/>
      <c r="H405" s="73"/>
      <c r="I405" s="215"/>
      <c r="J405" s="215"/>
      <c r="K405" s="215"/>
      <c r="L405" s="215"/>
      <c r="M405" s="215"/>
      <c r="N405" s="215"/>
      <c r="O405" s="215"/>
      <c r="P405" s="73"/>
      <c r="Q405" s="215"/>
      <c r="R405" s="215"/>
      <c r="S405" s="215"/>
      <c r="T405" s="215"/>
      <c r="U405" s="215"/>
      <c r="V405" s="215"/>
      <c r="W405" s="215"/>
      <c r="X405" s="74"/>
      <c r="Y405" s="216"/>
      <c r="Z405" s="216"/>
      <c r="AA405" s="216"/>
      <c r="AB405" s="150" t="str">
        <f t="shared" si="23"/>
        <v/>
      </c>
      <c r="AC405" s="217"/>
      <c r="AD405" s="217"/>
      <c r="AE405" s="74"/>
      <c r="AF405" s="219"/>
      <c r="AG405" s="219"/>
      <c r="AH405" s="74"/>
      <c r="AI405" s="211"/>
      <c r="AJ405" s="211"/>
      <c r="AK405" s="211"/>
      <c r="AL405" s="211"/>
      <c r="AM405" s="211"/>
      <c r="AN405" s="211"/>
      <c r="AO405" s="211"/>
      <c r="AP405" s="211"/>
      <c r="AQ405" s="211"/>
      <c r="AR405" s="47"/>
      <c r="AS405" s="211"/>
      <c r="AT405" s="211"/>
      <c r="AU405" s="211"/>
      <c r="AV405" s="211"/>
      <c r="AW405" s="211"/>
      <c r="AX405" s="211"/>
      <c r="AY405" s="211"/>
      <c r="AZ405" s="211"/>
      <c r="BA405" s="211"/>
      <c r="BB405" s="211"/>
      <c r="BC405" s="211"/>
      <c r="BD405" s="211"/>
      <c r="BE405" s="211"/>
      <c r="BF405" s="211"/>
      <c r="BG405" s="211"/>
      <c r="BH405" s="211"/>
      <c r="BI405" s="211"/>
      <c r="BJ405" s="211"/>
      <c r="BK405" s="211"/>
      <c r="BL405" s="211"/>
      <c r="BM405" s="211"/>
      <c r="BN405" s="211"/>
      <c r="BO405" s="211"/>
      <c r="BP405" s="211"/>
      <c r="BQ405" s="211"/>
      <c r="BR405" s="211"/>
      <c r="BS405" s="211"/>
      <c r="BT405" s="211"/>
      <c r="BU405" s="211"/>
      <c r="BV405" s="211"/>
      <c r="BW405" s="211"/>
      <c r="BX405" s="211"/>
      <c r="BY405" s="211"/>
      <c r="BZ405" s="211"/>
      <c r="CA405" s="211"/>
      <c r="CB405" s="211"/>
      <c r="CC405" s="211"/>
      <c r="CD405" s="211"/>
      <c r="CE405" s="211"/>
      <c r="CF405" s="211"/>
      <c r="CG405" s="211"/>
      <c r="CH405" s="211"/>
      <c r="CI405" s="211"/>
      <c r="CJ405" s="211"/>
      <c r="CK405" s="211"/>
      <c r="CL405" s="211"/>
      <c r="CM405" s="211"/>
      <c r="CN405" s="211"/>
      <c r="CO405" s="211"/>
      <c r="CP405" s="211"/>
      <c r="CQ405" s="151" t="str">
        <f t="shared" si="24"/>
        <v/>
      </c>
      <c r="CR405" s="147"/>
    </row>
    <row r="406" spans="1:96" x14ac:dyDescent="0.2">
      <c r="A406" s="72"/>
      <c r="B406" s="201">
        <f t="shared" si="25"/>
        <v>397</v>
      </c>
      <c r="C406" s="212"/>
      <c r="D406" s="212"/>
      <c r="F406" s="212"/>
      <c r="G406" s="214"/>
      <c r="H406" s="73"/>
      <c r="I406" s="215"/>
      <c r="J406" s="215"/>
      <c r="K406" s="215"/>
      <c r="L406" s="215"/>
      <c r="M406" s="215"/>
      <c r="N406" s="215"/>
      <c r="O406" s="215"/>
      <c r="P406" s="73"/>
      <c r="Q406" s="215"/>
      <c r="R406" s="215"/>
      <c r="S406" s="215"/>
      <c r="T406" s="215"/>
      <c r="U406" s="215"/>
      <c r="V406" s="215"/>
      <c r="W406" s="215"/>
      <c r="X406" s="74"/>
      <c r="Y406" s="216"/>
      <c r="Z406" s="216"/>
      <c r="AA406" s="216"/>
      <c r="AB406" s="150" t="str">
        <f t="shared" si="23"/>
        <v/>
      </c>
      <c r="AC406" s="217"/>
      <c r="AD406" s="217"/>
      <c r="AE406" s="74"/>
      <c r="AF406" s="219"/>
      <c r="AG406" s="219"/>
      <c r="AH406" s="74"/>
      <c r="AI406" s="211"/>
      <c r="AJ406" s="211"/>
      <c r="AK406" s="211"/>
      <c r="AL406" s="211"/>
      <c r="AM406" s="211"/>
      <c r="AN406" s="211"/>
      <c r="AO406" s="211"/>
      <c r="AP406" s="211"/>
      <c r="AQ406" s="211"/>
      <c r="AR406" s="47"/>
      <c r="AS406" s="211"/>
      <c r="AT406" s="211"/>
      <c r="AU406" s="211"/>
      <c r="AV406" s="211"/>
      <c r="AW406" s="211"/>
      <c r="AX406" s="211"/>
      <c r="AY406" s="211"/>
      <c r="AZ406" s="211"/>
      <c r="BA406" s="211"/>
      <c r="BB406" s="211"/>
      <c r="BC406" s="211"/>
      <c r="BD406" s="211"/>
      <c r="BE406" s="211"/>
      <c r="BF406" s="211"/>
      <c r="BG406" s="211"/>
      <c r="BH406" s="211"/>
      <c r="BI406" s="211"/>
      <c r="BJ406" s="211"/>
      <c r="BK406" s="211"/>
      <c r="BL406" s="211"/>
      <c r="BM406" s="211"/>
      <c r="BN406" s="211"/>
      <c r="BO406" s="211"/>
      <c r="BP406" s="211"/>
      <c r="BQ406" s="211"/>
      <c r="BR406" s="211"/>
      <c r="BS406" s="211"/>
      <c r="BT406" s="211"/>
      <c r="BU406" s="211"/>
      <c r="BV406" s="211"/>
      <c r="BW406" s="211"/>
      <c r="BX406" s="211"/>
      <c r="BY406" s="211"/>
      <c r="BZ406" s="211"/>
      <c r="CA406" s="211"/>
      <c r="CB406" s="211"/>
      <c r="CC406" s="211"/>
      <c r="CD406" s="211"/>
      <c r="CE406" s="211"/>
      <c r="CF406" s="211"/>
      <c r="CG406" s="211"/>
      <c r="CH406" s="211"/>
      <c r="CI406" s="211"/>
      <c r="CJ406" s="211"/>
      <c r="CK406" s="211"/>
      <c r="CL406" s="211"/>
      <c r="CM406" s="211"/>
      <c r="CN406" s="211"/>
      <c r="CO406" s="211"/>
      <c r="CP406" s="211"/>
      <c r="CQ406" s="151" t="str">
        <f t="shared" si="24"/>
        <v/>
      </c>
      <c r="CR406" s="147"/>
    </row>
    <row r="407" spans="1:96" x14ac:dyDescent="0.2">
      <c r="A407" s="72"/>
      <c r="B407" s="201">
        <f t="shared" si="25"/>
        <v>398</v>
      </c>
      <c r="C407" s="212"/>
      <c r="D407" s="212"/>
      <c r="F407" s="212"/>
      <c r="G407" s="214"/>
      <c r="H407" s="73"/>
      <c r="I407" s="215"/>
      <c r="J407" s="215"/>
      <c r="K407" s="215"/>
      <c r="L407" s="215"/>
      <c r="M407" s="215"/>
      <c r="N407" s="215"/>
      <c r="O407" s="215"/>
      <c r="P407" s="73"/>
      <c r="Q407" s="215"/>
      <c r="R407" s="215"/>
      <c r="S407" s="215"/>
      <c r="T407" s="215"/>
      <c r="U407" s="215"/>
      <c r="V407" s="215"/>
      <c r="W407" s="215"/>
      <c r="X407" s="74"/>
      <c r="Y407" s="216"/>
      <c r="Z407" s="216"/>
      <c r="AA407" s="216"/>
      <c r="AB407" s="150" t="str">
        <f t="shared" si="23"/>
        <v/>
      </c>
      <c r="AC407" s="217"/>
      <c r="AD407" s="217"/>
      <c r="AE407" s="74"/>
      <c r="AF407" s="219"/>
      <c r="AG407" s="219"/>
      <c r="AH407" s="74"/>
      <c r="AI407" s="211"/>
      <c r="AJ407" s="211"/>
      <c r="AK407" s="211"/>
      <c r="AL407" s="211"/>
      <c r="AM407" s="211"/>
      <c r="AN407" s="211"/>
      <c r="AO407" s="211"/>
      <c r="AP407" s="211"/>
      <c r="AQ407" s="211"/>
      <c r="AR407" s="47"/>
      <c r="AS407" s="211"/>
      <c r="AT407" s="211"/>
      <c r="AU407" s="211"/>
      <c r="AV407" s="211"/>
      <c r="AW407" s="211"/>
      <c r="AX407" s="211"/>
      <c r="AY407" s="211"/>
      <c r="AZ407" s="211"/>
      <c r="BA407" s="211"/>
      <c r="BB407" s="211"/>
      <c r="BC407" s="211"/>
      <c r="BD407" s="211"/>
      <c r="BE407" s="211"/>
      <c r="BF407" s="211"/>
      <c r="BG407" s="211"/>
      <c r="BH407" s="211"/>
      <c r="BI407" s="211"/>
      <c r="BJ407" s="211"/>
      <c r="BK407" s="211"/>
      <c r="BL407" s="211"/>
      <c r="BM407" s="211"/>
      <c r="BN407" s="211"/>
      <c r="BO407" s="211"/>
      <c r="BP407" s="211"/>
      <c r="BQ407" s="211"/>
      <c r="BR407" s="211"/>
      <c r="BS407" s="211"/>
      <c r="BT407" s="211"/>
      <c r="BU407" s="211"/>
      <c r="BV407" s="211"/>
      <c r="BW407" s="211"/>
      <c r="BX407" s="211"/>
      <c r="BY407" s="211"/>
      <c r="BZ407" s="211"/>
      <c r="CA407" s="211"/>
      <c r="CB407" s="211"/>
      <c r="CC407" s="211"/>
      <c r="CD407" s="211"/>
      <c r="CE407" s="211"/>
      <c r="CF407" s="211"/>
      <c r="CG407" s="211"/>
      <c r="CH407" s="211"/>
      <c r="CI407" s="211"/>
      <c r="CJ407" s="211"/>
      <c r="CK407" s="211"/>
      <c r="CL407" s="211"/>
      <c r="CM407" s="211"/>
      <c r="CN407" s="211"/>
      <c r="CO407" s="211"/>
      <c r="CP407" s="211"/>
      <c r="CQ407" s="151" t="str">
        <f t="shared" si="24"/>
        <v/>
      </c>
      <c r="CR407" s="147"/>
    </row>
    <row r="408" spans="1:96" x14ac:dyDescent="0.2">
      <c r="A408" s="72"/>
      <c r="B408" s="201">
        <f t="shared" si="25"/>
        <v>399</v>
      </c>
      <c r="C408" s="212"/>
      <c r="D408" s="212"/>
      <c r="F408" s="212"/>
      <c r="G408" s="214"/>
      <c r="H408" s="73"/>
      <c r="I408" s="215"/>
      <c r="J408" s="215"/>
      <c r="K408" s="215"/>
      <c r="L408" s="215"/>
      <c r="M408" s="215"/>
      <c r="N408" s="215"/>
      <c r="O408" s="215"/>
      <c r="P408" s="73"/>
      <c r="Q408" s="215"/>
      <c r="R408" s="215"/>
      <c r="S408" s="215"/>
      <c r="T408" s="215"/>
      <c r="U408" s="215"/>
      <c r="V408" s="215"/>
      <c r="W408" s="215"/>
      <c r="X408" s="74"/>
      <c r="Y408" s="216"/>
      <c r="Z408" s="216"/>
      <c r="AA408" s="216"/>
      <c r="AB408" s="150" t="str">
        <f t="shared" si="23"/>
        <v/>
      </c>
      <c r="AC408" s="217"/>
      <c r="AD408" s="217"/>
      <c r="AE408" s="74"/>
      <c r="AF408" s="219"/>
      <c r="AG408" s="219"/>
      <c r="AH408" s="74"/>
      <c r="AI408" s="211"/>
      <c r="AJ408" s="211"/>
      <c r="AK408" s="211"/>
      <c r="AL408" s="211"/>
      <c r="AM408" s="211"/>
      <c r="AN408" s="211"/>
      <c r="AO408" s="211"/>
      <c r="AP408" s="211"/>
      <c r="AQ408" s="211"/>
      <c r="AR408" s="47"/>
      <c r="AS408" s="211"/>
      <c r="AT408" s="211"/>
      <c r="AU408" s="211"/>
      <c r="AV408" s="211"/>
      <c r="AW408" s="211"/>
      <c r="AX408" s="211"/>
      <c r="AY408" s="211"/>
      <c r="AZ408" s="211"/>
      <c r="BA408" s="211"/>
      <c r="BB408" s="211"/>
      <c r="BC408" s="211"/>
      <c r="BD408" s="211"/>
      <c r="BE408" s="211"/>
      <c r="BF408" s="211"/>
      <c r="BG408" s="211"/>
      <c r="BH408" s="211"/>
      <c r="BI408" s="211"/>
      <c r="BJ408" s="211"/>
      <c r="BK408" s="211"/>
      <c r="BL408" s="211"/>
      <c r="BM408" s="211"/>
      <c r="BN408" s="211"/>
      <c r="BO408" s="211"/>
      <c r="BP408" s="211"/>
      <c r="BQ408" s="211"/>
      <c r="BR408" s="211"/>
      <c r="BS408" s="211"/>
      <c r="BT408" s="211"/>
      <c r="BU408" s="211"/>
      <c r="BV408" s="211"/>
      <c r="BW408" s="211"/>
      <c r="BX408" s="211"/>
      <c r="BY408" s="211"/>
      <c r="BZ408" s="211"/>
      <c r="CA408" s="211"/>
      <c r="CB408" s="211"/>
      <c r="CC408" s="211"/>
      <c r="CD408" s="211"/>
      <c r="CE408" s="211"/>
      <c r="CF408" s="211"/>
      <c r="CG408" s="211"/>
      <c r="CH408" s="211"/>
      <c r="CI408" s="211"/>
      <c r="CJ408" s="211"/>
      <c r="CK408" s="211"/>
      <c r="CL408" s="211"/>
      <c r="CM408" s="211"/>
      <c r="CN408" s="211"/>
      <c r="CO408" s="211"/>
      <c r="CP408" s="211"/>
      <c r="CQ408" s="151" t="str">
        <f t="shared" si="24"/>
        <v/>
      </c>
      <c r="CR408" s="147"/>
    </row>
    <row r="409" spans="1:96" x14ac:dyDescent="0.2">
      <c r="A409" s="72"/>
      <c r="B409" s="201">
        <f t="shared" si="25"/>
        <v>400</v>
      </c>
      <c r="C409" s="212"/>
      <c r="D409" s="212"/>
      <c r="F409" s="212"/>
      <c r="G409" s="214"/>
      <c r="H409" s="73"/>
      <c r="I409" s="215"/>
      <c r="J409" s="215"/>
      <c r="K409" s="215"/>
      <c r="L409" s="215"/>
      <c r="M409" s="215"/>
      <c r="N409" s="215"/>
      <c r="O409" s="215"/>
      <c r="P409" s="73"/>
      <c r="Q409" s="215"/>
      <c r="R409" s="215"/>
      <c r="S409" s="215"/>
      <c r="T409" s="215"/>
      <c r="U409" s="215"/>
      <c r="V409" s="215"/>
      <c r="W409" s="215"/>
      <c r="X409" s="74"/>
      <c r="Y409" s="216"/>
      <c r="Z409" s="216"/>
      <c r="AA409" s="216"/>
      <c r="AB409" s="150" t="str">
        <f t="shared" si="23"/>
        <v/>
      </c>
      <c r="AC409" s="217"/>
      <c r="AD409" s="217"/>
      <c r="AE409" s="74"/>
      <c r="AF409" s="219"/>
      <c r="AG409" s="219"/>
      <c r="AH409" s="74"/>
      <c r="AI409" s="211"/>
      <c r="AJ409" s="211"/>
      <c r="AK409" s="211"/>
      <c r="AL409" s="211"/>
      <c r="AM409" s="211"/>
      <c r="AN409" s="211"/>
      <c r="AO409" s="211"/>
      <c r="AP409" s="211"/>
      <c r="AQ409" s="211"/>
      <c r="AR409" s="47"/>
      <c r="AS409" s="211"/>
      <c r="AT409" s="211"/>
      <c r="AU409" s="211"/>
      <c r="AV409" s="211"/>
      <c r="AW409" s="211"/>
      <c r="AX409" s="211"/>
      <c r="AY409" s="211"/>
      <c r="AZ409" s="211"/>
      <c r="BA409" s="211"/>
      <c r="BB409" s="211"/>
      <c r="BC409" s="211"/>
      <c r="BD409" s="211"/>
      <c r="BE409" s="211"/>
      <c r="BF409" s="211"/>
      <c r="BG409" s="211"/>
      <c r="BH409" s="211"/>
      <c r="BI409" s="211"/>
      <c r="BJ409" s="211"/>
      <c r="BK409" s="211"/>
      <c r="BL409" s="211"/>
      <c r="BM409" s="211"/>
      <c r="BN409" s="211"/>
      <c r="BO409" s="211"/>
      <c r="BP409" s="211"/>
      <c r="BQ409" s="211"/>
      <c r="BR409" s="211"/>
      <c r="BS409" s="211"/>
      <c r="BT409" s="211"/>
      <c r="BU409" s="211"/>
      <c r="BV409" s="211"/>
      <c r="BW409" s="211"/>
      <c r="BX409" s="211"/>
      <c r="BY409" s="211"/>
      <c r="BZ409" s="211"/>
      <c r="CA409" s="211"/>
      <c r="CB409" s="211"/>
      <c r="CC409" s="211"/>
      <c r="CD409" s="211"/>
      <c r="CE409" s="211"/>
      <c r="CF409" s="211"/>
      <c r="CG409" s="211"/>
      <c r="CH409" s="211"/>
      <c r="CI409" s="211"/>
      <c r="CJ409" s="211"/>
      <c r="CK409" s="211"/>
      <c r="CL409" s="211"/>
      <c r="CM409" s="211"/>
      <c r="CN409" s="211"/>
      <c r="CO409" s="211"/>
      <c r="CP409" s="211"/>
      <c r="CQ409" s="151" t="str">
        <f t="shared" si="24"/>
        <v/>
      </c>
      <c r="CR409" s="147"/>
    </row>
    <row r="410" spans="1:96" x14ac:dyDescent="0.2">
      <c r="A410" s="72"/>
      <c r="B410" s="201">
        <f t="shared" si="25"/>
        <v>401</v>
      </c>
      <c r="C410" s="212"/>
      <c r="D410" s="212"/>
      <c r="F410" s="212"/>
      <c r="G410" s="214"/>
      <c r="H410" s="73"/>
      <c r="I410" s="215"/>
      <c r="J410" s="215"/>
      <c r="K410" s="215"/>
      <c r="L410" s="215"/>
      <c r="M410" s="215"/>
      <c r="N410" s="215"/>
      <c r="O410" s="215"/>
      <c r="P410" s="73"/>
      <c r="Q410" s="215"/>
      <c r="R410" s="215"/>
      <c r="S410" s="215"/>
      <c r="T410" s="215"/>
      <c r="U410" s="215"/>
      <c r="V410" s="215"/>
      <c r="W410" s="215"/>
      <c r="X410" s="74"/>
      <c r="Y410" s="216"/>
      <c r="Z410" s="216"/>
      <c r="AA410" s="216"/>
      <c r="AB410" s="150" t="str">
        <f t="shared" si="23"/>
        <v/>
      </c>
      <c r="AC410" s="217"/>
      <c r="AD410" s="217"/>
      <c r="AE410" s="74"/>
      <c r="AF410" s="219"/>
      <c r="AG410" s="219"/>
      <c r="AH410" s="74"/>
      <c r="AI410" s="211"/>
      <c r="AJ410" s="211"/>
      <c r="AK410" s="211"/>
      <c r="AL410" s="211"/>
      <c r="AM410" s="211"/>
      <c r="AN410" s="211"/>
      <c r="AO410" s="211"/>
      <c r="AP410" s="211"/>
      <c r="AQ410" s="211"/>
      <c r="AR410" s="47"/>
      <c r="AS410" s="211"/>
      <c r="AT410" s="211"/>
      <c r="AU410" s="211"/>
      <c r="AV410" s="211"/>
      <c r="AW410" s="211"/>
      <c r="AX410" s="211"/>
      <c r="AY410" s="211"/>
      <c r="AZ410" s="211"/>
      <c r="BA410" s="211"/>
      <c r="BB410" s="211"/>
      <c r="BC410" s="211"/>
      <c r="BD410" s="211"/>
      <c r="BE410" s="211"/>
      <c r="BF410" s="211"/>
      <c r="BG410" s="211"/>
      <c r="BH410" s="211"/>
      <c r="BI410" s="211"/>
      <c r="BJ410" s="211"/>
      <c r="BK410" s="211"/>
      <c r="BL410" s="211"/>
      <c r="BM410" s="211"/>
      <c r="BN410" s="211"/>
      <c r="BO410" s="211"/>
      <c r="BP410" s="211"/>
      <c r="BQ410" s="211"/>
      <c r="BR410" s="211"/>
      <c r="BS410" s="211"/>
      <c r="BT410" s="211"/>
      <c r="BU410" s="211"/>
      <c r="BV410" s="211"/>
      <c r="BW410" s="211"/>
      <c r="BX410" s="211"/>
      <c r="BY410" s="211"/>
      <c r="BZ410" s="211"/>
      <c r="CA410" s="211"/>
      <c r="CB410" s="211"/>
      <c r="CC410" s="211"/>
      <c r="CD410" s="211"/>
      <c r="CE410" s="211"/>
      <c r="CF410" s="211"/>
      <c r="CG410" s="211"/>
      <c r="CH410" s="211"/>
      <c r="CI410" s="211"/>
      <c r="CJ410" s="211"/>
      <c r="CK410" s="211"/>
      <c r="CL410" s="211"/>
      <c r="CM410" s="211"/>
      <c r="CN410" s="211"/>
      <c r="CO410" s="211"/>
      <c r="CP410" s="211"/>
      <c r="CQ410" s="151" t="str">
        <f t="shared" si="24"/>
        <v/>
      </c>
      <c r="CR410" s="147"/>
    </row>
    <row r="411" spans="1:96" x14ac:dyDescent="0.2">
      <c r="A411" s="72"/>
      <c r="B411" s="201">
        <f t="shared" si="25"/>
        <v>402</v>
      </c>
      <c r="C411" s="212"/>
      <c r="D411" s="212"/>
      <c r="F411" s="212"/>
      <c r="G411" s="214"/>
      <c r="H411" s="73"/>
      <c r="I411" s="215"/>
      <c r="J411" s="215"/>
      <c r="K411" s="215"/>
      <c r="L411" s="215"/>
      <c r="M411" s="215"/>
      <c r="N411" s="215"/>
      <c r="O411" s="215"/>
      <c r="P411" s="73"/>
      <c r="Q411" s="215"/>
      <c r="R411" s="215"/>
      <c r="S411" s="215"/>
      <c r="T411" s="215"/>
      <c r="U411" s="215"/>
      <c r="V411" s="215"/>
      <c r="W411" s="215"/>
      <c r="X411" s="74"/>
      <c r="Y411" s="216"/>
      <c r="Z411" s="216"/>
      <c r="AA411" s="216"/>
      <c r="AB411" s="150" t="str">
        <f t="shared" si="23"/>
        <v/>
      </c>
      <c r="AC411" s="217"/>
      <c r="AD411" s="217"/>
      <c r="AE411" s="74"/>
      <c r="AF411" s="219"/>
      <c r="AG411" s="219"/>
      <c r="AH411" s="74"/>
      <c r="AI411" s="211"/>
      <c r="AJ411" s="211"/>
      <c r="AK411" s="211"/>
      <c r="AL411" s="211"/>
      <c r="AM411" s="211"/>
      <c r="AN411" s="211"/>
      <c r="AO411" s="211"/>
      <c r="AP411" s="211"/>
      <c r="AQ411" s="211"/>
      <c r="AR411" s="47"/>
      <c r="AS411" s="211"/>
      <c r="AT411" s="211"/>
      <c r="AU411" s="211"/>
      <c r="AV411" s="211"/>
      <c r="AW411" s="211"/>
      <c r="AX411" s="211"/>
      <c r="AY411" s="211"/>
      <c r="AZ411" s="211"/>
      <c r="BA411" s="211"/>
      <c r="BB411" s="211"/>
      <c r="BC411" s="211"/>
      <c r="BD411" s="211"/>
      <c r="BE411" s="211"/>
      <c r="BF411" s="211"/>
      <c r="BG411" s="211"/>
      <c r="BH411" s="211"/>
      <c r="BI411" s="211"/>
      <c r="BJ411" s="211"/>
      <c r="BK411" s="211"/>
      <c r="BL411" s="211"/>
      <c r="BM411" s="211"/>
      <c r="BN411" s="211"/>
      <c r="BO411" s="211"/>
      <c r="BP411" s="211"/>
      <c r="BQ411" s="211"/>
      <c r="BR411" s="211"/>
      <c r="BS411" s="211"/>
      <c r="BT411" s="211"/>
      <c r="BU411" s="211"/>
      <c r="BV411" s="211"/>
      <c r="BW411" s="211"/>
      <c r="BX411" s="211"/>
      <c r="BY411" s="211"/>
      <c r="BZ411" s="211"/>
      <c r="CA411" s="211"/>
      <c r="CB411" s="211"/>
      <c r="CC411" s="211"/>
      <c r="CD411" s="211"/>
      <c r="CE411" s="211"/>
      <c r="CF411" s="211"/>
      <c r="CG411" s="211"/>
      <c r="CH411" s="211"/>
      <c r="CI411" s="211"/>
      <c r="CJ411" s="211"/>
      <c r="CK411" s="211"/>
      <c r="CL411" s="211"/>
      <c r="CM411" s="211"/>
      <c r="CN411" s="211"/>
      <c r="CO411" s="211"/>
      <c r="CP411" s="211"/>
      <c r="CQ411" s="151" t="str">
        <f t="shared" si="24"/>
        <v/>
      </c>
      <c r="CR411" s="147"/>
    </row>
    <row r="412" spans="1:96" x14ac:dyDescent="0.2">
      <c r="A412" s="72"/>
      <c r="B412" s="201">
        <f t="shared" si="25"/>
        <v>403</v>
      </c>
      <c r="C412" s="212"/>
      <c r="D412" s="212"/>
      <c r="F412" s="212"/>
      <c r="G412" s="214"/>
      <c r="H412" s="73"/>
      <c r="I412" s="215"/>
      <c r="J412" s="215"/>
      <c r="K412" s="215"/>
      <c r="L412" s="215"/>
      <c r="M412" s="215"/>
      <c r="N412" s="215"/>
      <c r="O412" s="215"/>
      <c r="P412" s="73"/>
      <c r="Q412" s="215"/>
      <c r="R412" s="215"/>
      <c r="S412" s="215"/>
      <c r="T412" s="215"/>
      <c r="U412" s="215"/>
      <c r="V412" s="215"/>
      <c r="W412" s="215"/>
      <c r="X412" s="74"/>
      <c r="Y412" s="216"/>
      <c r="Z412" s="216"/>
      <c r="AA412" s="216"/>
      <c r="AB412" s="150" t="str">
        <f t="shared" si="23"/>
        <v/>
      </c>
      <c r="AC412" s="217"/>
      <c r="AD412" s="217"/>
      <c r="AE412" s="74"/>
      <c r="AF412" s="219"/>
      <c r="AG412" s="219"/>
      <c r="AH412" s="74"/>
      <c r="AI412" s="211"/>
      <c r="AJ412" s="211"/>
      <c r="AK412" s="211"/>
      <c r="AL412" s="211"/>
      <c r="AM412" s="211"/>
      <c r="AN412" s="211"/>
      <c r="AO412" s="211"/>
      <c r="AP412" s="211"/>
      <c r="AQ412" s="211"/>
      <c r="AR412" s="47"/>
      <c r="AS412" s="211"/>
      <c r="AT412" s="211"/>
      <c r="AU412" s="211"/>
      <c r="AV412" s="211"/>
      <c r="AW412" s="211"/>
      <c r="AX412" s="211"/>
      <c r="AY412" s="211"/>
      <c r="AZ412" s="211"/>
      <c r="BA412" s="211"/>
      <c r="BB412" s="211"/>
      <c r="BC412" s="211"/>
      <c r="BD412" s="211"/>
      <c r="BE412" s="211"/>
      <c r="BF412" s="211"/>
      <c r="BG412" s="211"/>
      <c r="BH412" s="211"/>
      <c r="BI412" s="211"/>
      <c r="BJ412" s="211"/>
      <c r="BK412" s="211"/>
      <c r="BL412" s="211"/>
      <c r="BM412" s="211"/>
      <c r="BN412" s="211"/>
      <c r="BO412" s="211"/>
      <c r="BP412" s="211"/>
      <c r="BQ412" s="211"/>
      <c r="BR412" s="211"/>
      <c r="BS412" s="211"/>
      <c r="BT412" s="211"/>
      <c r="BU412" s="211"/>
      <c r="BV412" s="211"/>
      <c r="BW412" s="211"/>
      <c r="BX412" s="211"/>
      <c r="BY412" s="211"/>
      <c r="BZ412" s="211"/>
      <c r="CA412" s="211"/>
      <c r="CB412" s="211"/>
      <c r="CC412" s="211"/>
      <c r="CD412" s="211"/>
      <c r="CE412" s="211"/>
      <c r="CF412" s="211"/>
      <c r="CG412" s="211"/>
      <c r="CH412" s="211"/>
      <c r="CI412" s="211"/>
      <c r="CJ412" s="211"/>
      <c r="CK412" s="211"/>
      <c r="CL412" s="211"/>
      <c r="CM412" s="211"/>
      <c r="CN412" s="211"/>
      <c r="CO412" s="211"/>
      <c r="CP412" s="211"/>
      <c r="CQ412" s="151" t="str">
        <f t="shared" si="24"/>
        <v/>
      </c>
      <c r="CR412" s="147"/>
    </row>
    <row r="413" spans="1:96" x14ac:dyDescent="0.2">
      <c r="A413" s="72"/>
      <c r="B413" s="201">
        <f t="shared" si="25"/>
        <v>404</v>
      </c>
      <c r="C413" s="212"/>
      <c r="D413" s="212"/>
      <c r="F413" s="212"/>
      <c r="G413" s="214"/>
      <c r="H413" s="73"/>
      <c r="I413" s="215"/>
      <c r="J413" s="215"/>
      <c r="K413" s="215"/>
      <c r="L413" s="215"/>
      <c r="M413" s="215"/>
      <c r="N413" s="215"/>
      <c r="O413" s="215"/>
      <c r="P413" s="73"/>
      <c r="Q413" s="215"/>
      <c r="R413" s="215"/>
      <c r="S413" s="215"/>
      <c r="T413" s="215"/>
      <c r="U413" s="215"/>
      <c r="V413" s="215"/>
      <c r="W413" s="215"/>
      <c r="X413" s="74"/>
      <c r="Y413" s="216"/>
      <c r="Z413" s="216"/>
      <c r="AA413" s="216"/>
      <c r="AB413" s="150" t="str">
        <f t="shared" si="23"/>
        <v/>
      </c>
      <c r="AC413" s="217"/>
      <c r="AD413" s="217"/>
      <c r="AE413" s="74"/>
      <c r="AF413" s="219"/>
      <c r="AG413" s="219"/>
      <c r="AH413" s="74"/>
      <c r="AI413" s="211"/>
      <c r="AJ413" s="211"/>
      <c r="AK413" s="211"/>
      <c r="AL413" s="211"/>
      <c r="AM413" s="211"/>
      <c r="AN413" s="211"/>
      <c r="AO413" s="211"/>
      <c r="AP413" s="211"/>
      <c r="AQ413" s="211"/>
      <c r="AR413" s="47"/>
      <c r="AS413" s="211"/>
      <c r="AT413" s="211"/>
      <c r="AU413" s="211"/>
      <c r="AV413" s="211"/>
      <c r="AW413" s="211"/>
      <c r="AX413" s="211"/>
      <c r="AY413" s="211"/>
      <c r="AZ413" s="211"/>
      <c r="BA413" s="211"/>
      <c r="BB413" s="211"/>
      <c r="BC413" s="211"/>
      <c r="BD413" s="211"/>
      <c r="BE413" s="211"/>
      <c r="BF413" s="211"/>
      <c r="BG413" s="211"/>
      <c r="BH413" s="211"/>
      <c r="BI413" s="211"/>
      <c r="BJ413" s="211"/>
      <c r="BK413" s="211"/>
      <c r="BL413" s="211"/>
      <c r="BM413" s="211"/>
      <c r="BN413" s="211"/>
      <c r="BO413" s="211"/>
      <c r="BP413" s="211"/>
      <c r="BQ413" s="211"/>
      <c r="BR413" s="211"/>
      <c r="BS413" s="211"/>
      <c r="BT413" s="211"/>
      <c r="BU413" s="211"/>
      <c r="BV413" s="211"/>
      <c r="BW413" s="211"/>
      <c r="BX413" s="211"/>
      <c r="BY413" s="211"/>
      <c r="BZ413" s="211"/>
      <c r="CA413" s="211"/>
      <c r="CB413" s="211"/>
      <c r="CC413" s="211"/>
      <c r="CD413" s="211"/>
      <c r="CE413" s="211"/>
      <c r="CF413" s="211"/>
      <c r="CG413" s="211"/>
      <c r="CH413" s="211"/>
      <c r="CI413" s="211"/>
      <c r="CJ413" s="211"/>
      <c r="CK413" s="211"/>
      <c r="CL413" s="211"/>
      <c r="CM413" s="211"/>
      <c r="CN413" s="211"/>
      <c r="CO413" s="211"/>
      <c r="CP413" s="211"/>
      <c r="CQ413" s="151" t="str">
        <f t="shared" si="24"/>
        <v/>
      </c>
      <c r="CR413" s="147"/>
    </row>
    <row r="414" spans="1:96" x14ac:dyDescent="0.2">
      <c r="A414" s="72"/>
      <c r="B414" s="201">
        <f t="shared" si="25"/>
        <v>405</v>
      </c>
      <c r="C414" s="212"/>
      <c r="D414" s="212"/>
      <c r="F414" s="212"/>
      <c r="G414" s="214"/>
      <c r="H414" s="73"/>
      <c r="I414" s="215"/>
      <c r="J414" s="215"/>
      <c r="K414" s="215"/>
      <c r="L414" s="215"/>
      <c r="M414" s="215"/>
      <c r="N414" s="215"/>
      <c r="O414" s="215"/>
      <c r="P414" s="73"/>
      <c r="Q414" s="215"/>
      <c r="R414" s="215"/>
      <c r="S414" s="215"/>
      <c r="T414" s="215"/>
      <c r="U414" s="215"/>
      <c r="V414" s="215"/>
      <c r="W414" s="215"/>
      <c r="X414" s="74"/>
      <c r="Y414" s="216"/>
      <c r="Z414" s="216"/>
      <c r="AA414" s="216"/>
      <c r="AB414" s="150" t="str">
        <f t="shared" si="23"/>
        <v/>
      </c>
      <c r="AC414" s="217"/>
      <c r="AD414" s="217"/>
      <c r="AE414" s="74"/>
      <c r="AF414" s="219"/>
      <c r="AG414" s="219"/>
      <c r="AH414" s="74"/>
      <c r="AI414" s="211"/>
      <c r="AJ414" s="211"/>
      <c r="AK414" s="211"/>
      <c r="AL414" s="211"/>
      <c r="AM414" s="211"/>
      <c r="AN414" s="211"/>
      <c r="AO414" s="211"/>
      <c r="AP414" s="211"/>
      <c r="AQ414" s="211"/>
      <c r="AR414" s="47"/>
      <c r="AS414" s="211"/>
      <c r="AT414" s="211"/>
      <c r="AU414" s="211"/>
      <c r="AV414" s="211"/>
      <c r="AW414" s="211"/>
      <c r="AX414" s="211"/>
      <c r="AY414" s="211"/>
      <c r="AZ414" s="211"/>
      <c r="BA414" s="211"/>
      <c r="BB414" s="211"/>
      <c r="BC414" s="211"/>
      <c r="BD414" s="211"/>
      <c r="BE414" s="211"/>
      <c r="BF414" s="211"/>
      <c r="BG414" s="211"/>
      <c r="BH414" s="211"/>
      <c r="BI414" s="211"/>
      <c r="BJ414" s="211"/>
      <c r="BK414" s="211"/>
      <c r="BL414" s="211"/>
      <c r="BM414" s="211"/>
      <c r="BN414" s="211"/>
      <c r="BO414" s="211"/>
      <c r="BP414" s="211"/>
      <c r="BQ414" s="211"/>
      <c r="BR414" s="211"/>
      <c r="BS414" s="211"/>
      <c r="BT414" s="211"/>
      <c r="BU414" s="211"/>
      <c r="BV414" s="211"/>
      <c r="BW414" s="211"/>
      <c r="BX414" s="211"/>
      <c r="BY414" s="211"/>
      <c r="BZ414" s="211"/>
      <c r="CA414" s="211"/>
      <c r="CB414" s="211"/>
      <c r="CC414" s="211"/>
      <c r="CD414" s="211"/>
      <c r="CE414" s="211"/>
      <c r="CF414" s="211"/>
      <c r="CG414" s="211"/>
      <c r="CH414" s="211"/>
      <c r="CI414" s="211"/>
      <c r="CJ414" s="211"/>
      <c r="CK414" s="211"/>
      <c r="CL414" s="211"/>
      <c r="CM414" s="211"/>
      <c r="CN414" s="211"/>
      <c r="CO414" s="211"/>
      <c r="CP414" s="211"/>
      <c r="CQ414" s="151" t="str">
        <f t="shared" si="24"/>
        <v/>
      </c>
      <c r="CR414" s="147"/>
    </row>
    <row r="415" spans="1:96" x14ac:dyDescent="0.2">
      <c r="A415" s="72"/>
      <c r="B415" s="201">
        <f t="shared" si="25"/>
        <v>406</v>
      </c>
      <c r="C415" s="212"/>
      <c r="D415" s="212"/>
      <c r="F415" s="212"/>
      <c r="G415" s="214"/>
      <c r="H415" s="73"/>
      <c r="I415" s="215"/>
      <c r="J415" s="215"/>
      <c r="K415" s="215"/>
      <c r="L415" s="215"/>
      <c r="M415" s="215"/>
      <c r="N415" s="215"/>
      <c r="O415" s="215"/>
      <c r="P415" s="73"/>
      <c r="Q415" s="215"/>
      <c r="R415" s="215"/>
      <c r="S415" s="215"/>
      <c r="T415" s="215"/>
      <c r="U415" s="215"/>
      <c r="V415" s="215"/>
      <c r="W415" s="215"/>
      <c r="X415" s="74"/>
      <c r="Y415" s="216"/>
      <c r="Z415" s="216"/>
      <c r="AA415" s="216"/>
      <c r="AB415" s="150" t="str">
        <f t="shared" si="23"/>
        <v/>
      </c>
      <c r="AC415" s="217"/>
      <c r="AD415" s="217"/>
      <c r="AE415" s="74"/>
      <c r="AF415" s="219"/>
      <c r="AG415" s="219"/>
      <c r="AH415" s="74"/>
      <c r="AI415" s="211"/>
      <c r="AJ415" s="211"/>
      <c r="AK415" s="211"/>
      <c r="AL415" s="211"/>
      <c r="AM415" s="211"/>
      <c r="AN415" s="211"/>
      <c r="AO415" s="211"/>
      <c r="AP415" s="211"/>
      <c r="AQ415" s="211"/>
      <c r="AR415" s="47"/>
      <c r="AS415" s="211"/>
      <c r="AT415" s="211"/>
      <c r="AU415" s="211"/>
      <c r="AV415" s="211"/>
      <c r="AW415" s="211"/>
      <c r="AX415" s="211"/>
      <c r="AY415" s="211"/>
      <c r="AZ415" s="211"/>
      <c r="BA415" s="211"/>
      <c r="BB415" s="211"/>
      <c r="BC415" s="211"/>
      <c r="BD415" s="211"/>
      <c r="BE415" s="211"/>
      <c r="BF415" s="211"/>
      <c r="BG415" s="211"/>
      <c r="BH415" s="211"/>
      <c r="BI415" s="211"/>
      <c r="BJ415" s="211"/>
      <c r="BK415" s="211"/>
      <c r="BL415" s="211"/>
      <c r="BM415" s="211"/>
      <c r="BN415" s="211"/>
      <c r="BO415" s="211"/>
      <c r="BP415" s="211"/>
      <c r="BQ415" s="211"/>
      <c r="BR415" s="211"/>
      <c r="BS415" s="211"/>
      <c r="BT415" s="211"/>
      <c r="BU415" s="211"/>
      <c r="BV415" s="211"/>
      <c r="BW415" s="211"/>
      <c r="BX415" s="211"/>
      <c r="BY415" s="211"/>
      <c r="BZ415" s="211"/>
      <c r="CA415" s="211"/>
      <c r="CB415" s="211"/>
      <c r="CC415" s="211"/>
      <c r="CD415" s="211"/>
      <c r="CE415" s="211"/>
      <c r="CF415" s="211"/>
      <c r="CG415" s="211"/>
      <c r="CH415" s="211"/>
      <c r="CI415" s="211"/>
      <c r="CJ415" s="211"/>
      <c r="CK415" s="211"/>
      <c r="CL415" s="211"/>
      <c r="CM415" s="211"/>
      <c r="CN415" s="211"/>
      <c r="CO415" s="211"/>
      <c r="CP415" s="211"/>
      <c r="CQ415" s="151" t="str">
        <f t="shared" si="24"/>
        <v/>
      </c>
      <c r="CR415" s="147"/>
    </row>
    <row r="416" spans="1:96" x14ac:dyDescent="0.2">
      <c r="A416" s="72"/>
      <c r="B416" s="201">
        <f t="shared" si="25"/>
        <v>407</v>
      </c>
      <c r="C416" s="212"/>
      <c r="D416" s="212"/>
      <c r="F416" s="212"/>
      <c r="G416" s="214"/>
      <c r="H416" s="73"/>
      <c r="I416" s="215"/>
      <c r="J416" s="215"/>
      <c r="K416" s="215"/>
      <c r="L416" s="215"/>
      <c r="M416" s="215"/>
      <c r="N416" s="215"/>
      <c r="O416" s="215"/>
      <c r="P416" s="73"/>
      <c r="Q416" s="215"/>
      <c r="R416" s="215"/>
      <c r="S416" s="215"/>
      <c r="T416" s="215"/>
      <c r="U416" s="215"/>
      <c r="V416" s="215"/>
      <c r="W416" s="215"/>
      <c r="X416" s="74"/>
      <c r="Y416" s="216"/>
      <c r="Z416" s="216"/>
      <c r="AA416" s="216"/>
      <c r="AB416" s="150" t="str">
        <f t="shared" si="23"/>
        <v/>
      </c>
      <c r="AC416" s="217"/>
      <c r="AD416" s="217"/>
      <c r="AE416" s="74"/>
      <c r="AF416" s="219"/>
      <c r="AG416" s="219"/>
      <c r="AH416" s="74"/>
      <c r="AI416" s="211"/>
      <c r="AJ416" s="211"/>
      <c r="AK416" s="211"/>
      <c r="AL416" s="211"/>
      <c r="AM416" s="211"/>
      <c r="AN416" s="211"/>
      <c r="AO416" s="211"/>
      <c r="AP416" s="211"/>
      <c r="AQ416" s="211"/>
      <c r="AR416" s="47"/>
      <c r="AS416" s="211"/>
      <c r="AT416" s="211"/>
      <c r="AU416" s="211"/>
      <c r="AV416" s="211"/>
      <c r="AW416" s="211"/>
      <c r="AX416" s="211"/>
      <c r="AY416" s="211"/>
      <c r="AZ416" s="211"/>
      <c r="BA416" s="211"/>
      <c r="BB416" s="211"/>
      <c r="BC416" s="211"/>
      <c r="BD416" s="211"/>
      <c r="BE416" s="211"/>
      <c r="BF416" s="211"/>
      <c r="BG416" s="211"/>
      <c r="BH416" s="211"/>
      <c r="BI416" s="211"/>
      <c r="BJ416" s="211"/>
      <c r="BK416" s="211"/>
      <c r="BL416" s="211"/>
      <c r="BM416" s="211"/>
      <c r="BN416" s="211"/>
      <c r="BO416" s="211"/>
      <c r="BP416" s="211"/>
      <c r="BQ416" s="211"/>
      <c r="BR416" s="211"/>
      <c r="BS416" s="211"/>
      <c r="BT416" s="211"/>
      <c r="BU416" s="211"/>
      <c r="BV416" s="211"/>
      <c r="BW416" s="211"/>
      <c r="BX416" s="211"/>
      <c r="BY416" s="211"/>
      <c r="BZ416" s="211"/>
      <c r="CA416" s="211"/>
      <c r="CB416" s="211"/>
      <c r="CC416" s="211"/>
      <c r="CD416" s="211"/>
      <c r="CE416" s="211"/>
      <c r="CF416" s="211"/>
      <c r="CG416" s="211"/>
      <c r="CH416" s="211"/>
      <c r="CI416" s="211"/>
      <c r="CJ416" s="211"/>
      <c r="CK416" s="211"/>
      <c r="CL416" s="211"/>
      <c r="CM416" s="211"/>
      <c r="CN416" s="211"/>
      <c r="CO416" s="211"/>
      <c r="CP416" s="211"/>
      <c r="CQ416" s="151" t="str">
        <f t="shared" si="24"/>
        <v/>
      </c>
      <c r="CR416" s="147"/>
    </row>
    <row r="417" spans="1:96" x14ac:dyDescent="0.2">
      <c r="A417" s="72"/>
      <c r="B417" s="201">
        <f t="shared" si="25"/>
        <v>408</v>
      </c>
      <c r="C417" s="212"/>
      <c r="D417" s="212"/>
      <c r="F417" s="212"/>
      <c r="G417" s="214"/>
      <c r="H417" s="73"/>
      <c r="I417" s="215"/>
      <c r="J417" s="215"/>
      <c r="K417" s="215"/>
      <c r="L417" s="215"/>
      <c r="M417" s="215"/>
      <c r="N417" s="215"/>
      <c r="O417" s="215"/>
      <c r="P417" s="73"/>
      <c r="Q417" s="215"/>
      <c r="R417" s="215"/>
      <c r="S417" s="215"/>
      <c r="T417" s="215"/>
      <c r="U417" s="215"/>
      <c r="V417" s="215"/>
      <c r="W417" s="215"/>
      <c r="X417" s="74"/>
      <c r="Y417" s="216"/>
      <c r="Z417" s="216"/>
      <c r="AA417" s="216"/>
      <c r="AB417" s="150" t="str">
        <f t="shared" si="23"/>
        <v/>
      </c>
      <c r="AC417" s="217"/>
      <c r="AD417" s="217"/>
      <c r="AE417" s="74"/>
      <c r="AF417" s="219"/>
      <c r="AG417" s="219"/>
      <c r="AH417" s="74"/>
      <c r="AI417" s="211"/>
      <c r="AJ417" s="211"/>
      <c r="AK417" s="211"/>
      <c r="AL417" s="211"/>
      <c r="AM417" s="211"/>
      <c r="AN417" s="211"/>
      <c r="AO417" s="211"/>
      <c r="AP417" s="211"/>
      <c r="AQ417" s="211"/>
      <c r="AR417" s="47"/>
      <c r="AS417" s="211"/>
      <c r="AT417" s="211"/>
      <c r="AU417" s="211"/>
      <c r="AV417" s="211"/>
      <c r="AW417" s="211"/>
      <c r="AX417" s="211"/>
      <c r="AY417" s="211"/>
      <c r="AZ417" s="211"/>
      <c r="BA417" s="211"/>
      <c r="BB417" s="211"/>
      <c r="BC417" s="211"/>
      <c r="BD417" s="211"/>
      <c r="BE417" s="211"/>
      <c r="BF417" s="211"/>
      <c r="BG417" s="211"/>
      <c r="BH417" s="211"/>
      <c r="BI417" s="211"/>
      <c r="BJ417" s="211"/>
      <c r="BK417" s="211"/>
      <c r="BL417" s="211"/>
      <c r="BM417" s="211"/>
      <c r="BN417" s="211"/>
      <c r="BO417" s="211"/>
      <c r="BP417" s="211"/>
      <c r="BQ417" s="211"/>
      <c r="BR417" s="211"/>
      <c r="BS417" s="211"/>
      <c r="BT417" s="211"/>
      <c r="BU417" s="211"/>
      <c r="BV417" s="211"/>
      <c r="BW417" s="211"/>
      <c r="BX417" s="211"/>
      <c r="BY417" s="211"/>
      <c r="BZ417" s="211"/>
      <c r="CA417" s="211"/>
      <c r="CB417" s="211"/>
      <c r="CC417" s="211"/>
      <c r="CD417" s="211"/>
      <c r="CE417" s="211"/>
      <c r="CF417" s="211"/>
      <c r="CG417" s="211"/>
      <c r="CH417" s="211"/>
      <c r="CI417" s="211"/>
      <c r="CJ417" s="211"/>
      <c r="CK417" s="211"/>
      <c r="CL417" s="211"/>
      <c r="CM417" s="211"/>
      <c r="CN417" s="211"/>
      <c r="CO417" s="211"/>
      <c r="CP417" s="211"/>
      <c r="CQ417" s="151" t="str">
        <f t="shared" si="24"/>
        <v/>
      </c>
      <c r="CR417" s="147"/>
    </row>
    <row r="418" spans="1:96" x14ac:dyDescent="0.2">
      <c r="A418" s="72"/>
      <c r="B418" s="201">
        <f t="shared" si="25"/>
        <v>409</v>
      </c>
      <c r="C418" s="212"/>
      <c r="D418" s="212"/>
      <c r="F418" s="212"/>
      <c r="G418" s="214"/>
      <c r="H418" s="73"/>
      <c r="I418" s="215"/>
      <c r="J418" s="215"/>
      <c r="K418" s="215"/>
      <c r="L418" s="215"/>
      <c r="M418" s="215"/>
      <c r="N418" s="215"/>
      <c r="O418" s="215"/>
      <c r="P418" s="73"/>
      <c r="Q418" s="215"/>
      <c r="R418" s="215"/>
      <c r="S418" s="215"/>
      <c r="T418" s="215"/>
      <c r="U418" s="215"/>
      <c r="V418" s="215"/>
      <c r="W418" s="215"/>
      <c r="X418" s="74"/>
      <c r="Y418" s="216"/>
      <c r="Z418" s="216"/>
      <c r="AA418" s="216"/>
      <c r="AB418" s="150" t="str">
        <f t="shared" si="23"/>
        <v/>
      </c>
      <c r="AC418" s="217"/>
      <c r="AD418" s="217"/>
      <c r="AE418" s="74"/>
      <c r="AF418" s="219"/>
      <c r="AG418" s="219"/>
      <c r="AH418" s="74"/>
      <c r="AI418" s="211"/>
      <c r="AJ418" s="211"/>
      <c r="AK418" s="211"/>
      <c r="AL418" s="211"/>
      <c r="AM418" s="211"/>
      <c r="AN418" s="211"/>
      <c r="AO418" s="211"/>
      <c r="AP418" s="211"/>
      <c r="AQ418" s="211"/>
      <c r="AR418" s="47"/>
      <c r="AS418" s="211"/>
      <c r="AT418" s="211"/>
      <c r="AU418" s="211"/>
      <c r="AV418" s="211"/>
      <c r="AW418" s="211"/>
      <c r="AX418" s="211"/>
      <c r="AY418" s="211"/>
      <c r="AZ418" s="211"/>
      <c r="BA418" s="211"/>
      <c r="BB418" s="211"/>
      <c r="BC418" s="211"/>
      <c r="BD418" s="211"/>
      <c r="BE418" s="211"/>
      <c r="BF418" s="211"/>
      <c r="BG418" s="211"/>
      <c r="BH418" s="211"/>
      <c r="BI418" s="211"/>
      <c r="BJ418" s="211"/>
      <c r="BK418" s="211"/>
      <c r="BL418" s="211"/>
      <c r="BM418" s="211"/>
      <c r="BN418" s="211"/>
      <c r="BO418" s="211"/>
      <c r="BP418" s="211"/>
      <c r="BQ418" s="211"/>
      <c r="BR418" s="211"/>
      <c r="BS418" s="211"/>
      <c r="BT418" s="211"/>
      <c r="BU418" s="211"/>
      <c r="BV418" s="211"/>
      <c r="BW418" s="211"/>
      <c r="BX418" s="211"/>
      <c r="BY418" s="211"/>
      <c r="BZ418" s="211"/>
      <c r="CA418" s="211"/>
      <c r="CB418" s="211"/>
      <c r="CC418" s="211"/>
      <c r="CD418" s="211"/>
      <c r="CE418" s="211"/>
      <c r="CF418" s="211"/>
      <c r="CG418" s="211"/>
      <c r="CH418" s="211"/>
      <c r="CI418" s="211"/>
      <c r="CJ418" s="211"/>
      <c r="CK418" s="211"/>
      <c r="CL418" s="211"/>
      <c r="CM418" s="211"/>
      <c r="CN418" s="211"/>
      <c r="CO418" s="211"/>
      <c r="CP418" s="211"/>
      <c r="CQ418" s="151" t="str">
        <f t="shared" si="24"/>
        <v/>
      </c>
      <c r="CR418" s="147"/>
    </row>
    <row r="419" spans="1:96" x14ac:dyDescent="0.2">
      <c r="A419" s="72"/>
      <c r="B419" s="201">
        <f t="shared" si="25"/>
        <v>410</v>
      </c>
      <c r="C419" s="212"/>
      <c r="D419" s="212"/>
      <c r="F419" s="212"/>
      <c r="G419" s="214"/>
      <c r="H419" s="73"/>
      <c r="I419" s="215"/>
      <c r="J419" s="215"/>
      <c r="K419" s="215"/>
      <c r="L419" s="215"/>
      <c r="M419" s="215"/>
      <c r="N419" s="215"/>
      <c r="O419" s="215"/>
      <c r="P419" s="73"/>
      <c r="Q419" s="215"/>
      <c r="R419" s="215"/>
      <c r="S419" s="215"/>
      <c r="T419" s="215"/>
      <c r="U419" s="215"/>
      <c r="V419" s="215"/>
      <c r="W419" s="215"/>
      <c r="X419" s="74"/>
      <c r="Y419" s="216"/>
      <c r="Z419" s="216"/>
      <c r="AA419" s="216"/>
      <c r="AB419" s="150" t="str">
        <f t="shared" si="23"/>
        <v/>
      </c>
      <c r="AC419" s="217"/>
      <c r="AD419" s="217"/>
      <c r="AE419" s="74"/>
      <c r="AF419" s="219"/>
      <c r="AG419" s="219"/>
      <c r="AH419" s="74"/>
      <c r="AI419" s="211"/>
      <c r="AJ419" s="211"/>
      <c r="AK419" s="211"/>
      <c r="AL419" s="211"/>
      <c r="AM419" s="211"/>
      <c r="AN419" s="211"/>
      <c r="AO419" s="211"/>
      <c r="AP419" s="211"/>
      <c r="AQ419" s="211"/>
      <c r="AR419" s="47"/>
      <c r="AS419" s="211"/>
      <c r="AT419" s="211"/>
      <c r="AU419" s="211"/>
      <c r="AV419" s="211"/>
      <c r="AW419" s="211"/>
      <c r="AX419" s="211"/>
      <c r="AY419" s="211"/>
      <c r="AZ419" s="211"/>
      <c r="BA419" s="211"/>
      <c r="BB419" s="211"/>
      <c r="BC419" s="211"/>
      <c r="BD419" s="211"/>
      <c r="BE419" s="211"/>
      <c r="BF419" s="211"/>
      <c r="BG419" s="211"/>
      <c r="BH419" s="211"/>
      <c r="BI419" s="211"/>
      <c r="BJ419" s="211"/>
      <c r="BK419" s="211"/>
      <c r="BL419" s="211"/>
      <c r="BM419" s="211"/>
      <c r="BN419" s="211"/>
      <c r="BO419" s="211"/>
      <c r="BP419" s="211"/>
      <c r="BQ419" s="211"/>
      <c r="BR419" s="211"/>
      <c r="BS419" s="211"/>
      <c r="BT419" s="211"/>
      <c r="BU419" s="211"/>
      <c r="BV419" s="211"/>
      <c r="BW419" s="211"/>
      <c r="BX419" s="211"/>
      <c r="BY419" s="211"/>
      <c r="BZ419" s="211"/>
      <c r="CA419" s="211"/>
      <c r="CB419" s="211"/>
      <c r="CC419" s="211"/>
      <c r="CD419" s="211"/>
      <c r="CE419" s="211"/>
      <c r="CF419" s="211"/>
      <c r="CG419" s="211"/>
      <c r="CH419" s="211"/>
      <c r="CI419" s="211"/>
      <c r="CJ419" s="211"/>
      <c r="CK419" s="211"/>
      <c r="CL419" s="211"/>
      <c r="CM419" s="211"/>
      <c r="CN419" s="211"/>
      <c r="CO419" s="211"/>
      <c r="CP419" s="211"/>
      <c r="CQ419" s="151" t="str">
        <f t="shared" si="24"/>
        <v/>
      </c>
      <c r="CR419" s="147"/>
    </row>
    <row r="420" spans="1:96" x14ac:dyDescent="0.2">
      <c r="A420" s="72"/>
      <c r="B420" s="201">
        <f t="shared" si="25"/>
        <v>411</v>
      </c>
      <c r="C420" s="212"/>
      <c r="D420" s="212"/>
      <c r="F420" s="212"/>
      <c r="G420" s="214"/>
      <c r="H420" s="73"/>
      <c r="I420" s="215"/>
      <c r="J420" s="215"/>
      <c r="K420" s="215"/>
      <c r="L420" s="215"/>
      <c r="M420" s="215"/>
      <c r="N420" s="215"/>
      <c r="O420" s="215"/>
      <c r="P420" s="73"/>
      <c r="Q420" s="215"/>
      <c r="R420" s="215"/>
      <c r="S420" s="215"/>
      <c r="T420" s="215"/>
      <c r="U420" s="215"/>
      <c r="V420" s="215"/>
      <c r="W420" s="215"/>
      <c r="X420" s="74"/>
      <c r="Y420" s="216"/>
      <c r="Z420" s="216"/>
      <c r="AA420" s="216"/>
      <c r="AB420" s="150" t="str">
        <f t="shared" si="23"/>
        <v/>
      </c>
      <c r="AC420" s="217"/>
      <c r="AD420" s="217"/>
      <c r="AE420" s="74"/>
      <c r="AF420" s="219"/>
      <c r="AG420" s="219"/>
      <c r="AH420" s="74"/>
      <c r="AI420" s="211"/>
      <c r="AJ420" s="211"/>
      <c r="AK420" s="211"/>
      <c r="AL420" s="211"/>
      <c r="AM420" s="211"/>
      <c r="AN420" s="211"/>
      <c r="AO420" s="211"/>
      <c r="AP420" s="211"/>
      <c r="AQ420" s="211"/>
      <c r="AR420" s="47"/>
      <c r="AS420" s="211"/>
      <c r="AT420" s="211"/>
      <c r="AU420" s="211"/>
      <c r="AV420" s="211"/>
      <c r="AW420" s="211"/>
      <c r="AX420" s="211"/>
      <c r="AY420" s="211"/>
      <c r="AZ420" s="211"/>
      <c r="BA420" s="211"/>
      <c r="BB420" s="211"/>
      <c r="BC420" s="211"/>
      <c r="BD420" s="211"/>
      <c r="BE420" s="211"/>
      <c r="BF420" s="211"/>
      <c r="BG420" s="211"/>
      <c r="BH420" s="211"/>
      <c r="BI420" s="211"/>
      <c r="BJ420" s="211"/>
      <c r="BK420" s="211"/>
      <c r="BL420" s="211"/>
      <c r="BM420" s="211"/>
      <c r="BN420" s="211"/>
      <c r="BO420" s="211"/>
      <c r="BP420" s="211"/>
      <c r="BQ420" s="211"/>
      <c r="BR420" s="211"/>
      <c r="BS420" s="211"/>
      <c r="BT420" s="211"/>
      <c r="BU420" s="211"/>
      <c r="BV420" s="211"/>
      <c r="BW420" s="211"/>
      <c r="BX420" s="211"/>
      <c r="BY420" s="211"/>
      <c r="BZ420" s="211"/>
      <c r="CA420" s="211"/>
      <c r="CB420" s="211"/>
      <c r="CC420" s="211"/>
      <c r="CD420" s="211"/>
      <c r="CE420" s="211"/>
      <c r="CF420" s="211"/>
      <c r="CG420" s="211"/>
      <c r="CH420" s="211"/>
      <c r="CI420" s="211"/>
      <c r="CJ420" s="211"/>
      <c r="CK420" s="211"/>
      <c r="CL420" s="211"/>
      <c r="CM420" s="211"/>
      <c r="CN420" s="211"/>
      <c r="CO420" s="211"/>
      <c r="CP420" s="211"/>
      <c r="CQ420" s="151" t="str">
        <f t="shared" si="24"/>
        <v/>
      </c>
      <c r="CR420" s="147"/>
    </row>
    <row r="421" spans="1:96" x14ac:dyDescent="0.2">
      <c r="A421" s="72"/>
      <c r="B421" s="201">
        <f t="shared" si="25"/>
        <v>412</v>
      </c>
      <c r="C421" s="212"/>
      <c r="D421" s="212"/>
      <c r="F421" s="212"/>
      <c r="G421" s="214"/>
      <c r="H421" s="73"/>
      <c r="I421" s="215"/>
      <c r="J421" s="215"/>
      <c r="K421" s="215"/>
      <c r="L421" s="215"/>
      <c r="M421" s="215"/>
      <c r="N421" s="215"/>
      <c r="O421" s="215"/>
      <c r="P421" s="73"/>
      <c r="Q421" s="215"/>
      <c r="R421" s="215"/>
      <c r="S421" s="215"/>
      <c r="T421" s="215"/>
      <c r="U421" s="215"/>
      <c r="V421" s="215"/>
      <c r="W421" s="215"/>
      <c r="X421" s="74"/>
      <c r="Y421" s="216"/>
      <c r="Z421" s="216"/>
      <c r="AA421" s="216"/>
      <c r="AB421" s="150" t="str">
        <f t="shared" si="23"/>
        <v/>
      </c>
      <c r="AC421" s="217"/>
      <c r="AD421" s="217"/>
      <c r="AE421" s="74"/>
      <c r="AF421" s="219"/>
      <c r="AG421" s="219"/>
      <c r="AH421" s="74"/>
      <c r="AI421" s="211"/>
      <c r="AJ421" s="211"/>
      <c r="AK421" s="211"/>
      <c r="AL421" s="211"/>
      <c r="AM421" s="211"/>
      <c r="AN421" s="211"/>
      <c r="AO421" s="211"/>
      <c r="AP421" s="211"/>
      <c r="AQ421" s="211"/>
      <c r="AR421" s="47"/>
      <c r="AS421" s="211"/>
      <c r="AT421" s="211"/>
      <c r="AU421" s="211"/>
      <c r="AV421" s="211"/>
      <c r="AW421" s="211"/>
      <c r="AX421" s="211"/>
      <c r="AY421" s="211"/>
      <c r="AZ421" s="211"/>
      <c r="BA421" s="211"/>
      <c r="BB421" s="211"/>
      <c r="BC421" s="211"/>
      <c r="BD421" s="211"/>
      <c r="BE421" s="211"/>
      <c r="BF421" s="211"/>
      <c r="BG421" s="211"/>
      <c r="BH421" s="211"/>
      <c r="BI421" s="211"/>
      <c r="BJ421" s="211"/>
      <c r="BK421" s="211"/>
      <c r="BL421" s="211"/>
      <c r="BM421" s="211"/>
      <c r="BN421" s="211"/>
      <c r="BO421" s="211"/>
      <c r="BP421" s="211"/>
      <c r="BQ421" s="211"/>
      <c r="BR421" s="211"/>
      <c r="BS421" s="211"/>
      <c r="BT421" s="211"/>
      <c r="BU421" s="211"/>
      <c r="BV421" s="211"/>
      <c r="BW421" s="211"/>
      <c r="BX421" s="211"/>
      <c r="BY421" s="211"/>
      <c r="BZ421" s="211"/>
      <c r="CA421" s="211"/>
      <c r="CB421" s="211"/>
      <c r="CC421" s="211"/>
      <c r="CD421" s="211"/>
      <c r="CE421" s="211"/>
      <c r="CF421" s="211"/>
      <c r="CG421" s="211"/>
      <c r="CH421" s="211"/>
      <c r="CI421" s="211"/>
      <c r="CJ421" s="211"/>
      <c r="CK421" s="211"/>
      <c r="CL421" s="211"/>
      <c r="CM421" s="211"/>
      <c r="CN421" s="211"/>
      <c r="CO421" s="211"/>
      <c r="CP421" s="211"/>
      <c r="CQ421" s="151" t="str">
        <f t="shared" si="24"/>
        <v/>
      </c>
      <c r="CR421" s="147"/>
    </row>
    <row r="422" spans="1:96" x14ac:dyDescent="0.2">
      <c r="A422" s="72"/>
      <c r="B422" s="201">
        <f t="shared" si="25"/>
        <v>413</v>
      </c>
      <c r="C422" s="212"/>
      <c r="D422" s="212"/>
      <c r="F422" s="212"/>
      <c r="G422" s="214"/>
      <c r="H422" s="73"/>
      <c r="I422" s="215"/>
      <c r="J422" s="215"/>
      <c r="K422" s="215"/>
      <c r="L422" s="215"/>
      <c r="M422" s="215"/>
      <c r="N422" s="215"/>
      <c r="O422" s="215"/>
      <c r="P422" s="73"/>
      <c r="Q422" s="215"/>
      <c r="R422" s="215"/>
      <c r="S422" s="215"/>
      <c r="T422" s="215"/>
      <c r="U422" s="215"/>
      <c r="V422" s="215"/>
      <c r="W422" s="215"/>
      <c r="X422" s="74"/>
      <c r="Y422" s="216"/>
      <c r="Z422" s="216"/>
      <c r="AA422" s="216"/>
      <c r="AB422" s="150" t="str">
        <f t="shared" si="23"/>
        <v/>
      </c>
      <c r="AC422" s="217"/>
      <c r="AD422" s="217"/>
      <c r="AE422" s="74"/>
      <c r="AF422" s="219"/>
      <c r="AG422" s="219"/>
      <c r="AH422" s="74"/>
      <c r="AI422" s="211"/>
      <c r="AJ422" s="211"/>
      <c r="AK422" s="211"/>
      <c r="AL422" s="211"/>
      <c r="AM422" s="211"/>
      <c r="AN422" s="211"/>
      <c r="AO422" s="211"/>
      <c r="AP422" s="211"/>
      <c r="AQ422" s="211"/>
      <c r="AR422" s="47"/>
      <c r="AS422" s="211"/>
      <c r="AT422" s="211"/>
      <c r="AU422" s="211"/>
      <c r="AV422" s="211"/>
      <c r="AW422" s="211"/>
      <c r="AX422" s="211"/>
      <c r="AY422" s="211"/>
      <c r="AZ422" s="211"/>
      <c r="BA422" s="211"/>
      <c r="BB422" s="211"/>
      <c r="BC422" s="211"/>
      <c r="BD422" s="211"/>
      <c r="BE422" s="211"/>
      <c r="BF422" s="211"/>
      <c r="BG422" s="211"/>
      <c r="BH422" s="211"/>
      <c r="BI422" s="211"/>
      <c r="BJ422" s="211"/>
      <c r="BK422" s="211"/>
      <c r="BL422" s="211"/>
      <c r="BM422" s="211"/>
      <c r="BN422" s="211"/>
      <c r="BO422" s="211"/>
      <c r="BP422" s="211"/>
      <c r="BQ422" s="211"/>
      <c r="BR422" s="211"/>
      <c r="BS422" s="211"/>
      <c r="BT422" s="211"/>
      <c r="BU422" s="211"/>
      <c r="BV422" s="211"/>
      <c r="BW422" s="211"/>
      <c r="BX422" s="211"/>
      <c r="BY422" s="211"/>
      <c r="BZ422" s="211"/>
      <c r="CA422" s="211"/>
      <c r="CB422" s="211"/>
      <c r="CC422" s="211"/>
      <c r="CD422" s="211"/>
      <c r="CE422" s="211"/>
      <c r="CF422" s="211"/>
      <c r="CG422" s="211"/>
      <c r="CH422" s="211"/>
      <c r="CI422" s="211"/>
      <c r="CJ422" s="211"/>
      <c r="CK422" s="211"/>
      <c r="CL422" s="211"/>
      <c r="CM422" s="211"/>
      <c r="CN422" s="211"/>
      <c r="CO422" s="211"/>
      <c r="CP422" s="211"/>
      <c r="CQ422" s="151" t="str">
        <f t="shared" si="24"/>
        <v/>
      </c>
      <c r="CR422" s="147"/>
    </row>
    <row r="423" spans="1:96" x14ac:dyDescent="0.2">
      <c r="A423" s="72"/>
      <c r="B423" s="201">
        <f t="shared" si="25"/>
        <v>414</v>
      </c>
      <c r="C423" s="212"/>
      <c r="D423" s="212"/>
      <c r="F423" s="212"/>
      <c r="G423" s="214"/>
      <c r="H423" s="73"/>
      <c r="I423" s="215"/>
      <c r="J423" s="215"/>
      <c r="K423" s="215"/>
      <c r="L423" s="215"/>
      <c r="M423" s="215"/>
      <c r="N423" s="215"/>
      <c r="O423" s="215"/>
      <c r="P423" s="73"/>
      <c r="Q423" s="215"/>
      <c r="R423" s="215"/>
      <c r="S423" s="215"/>
      <c r="T423" s="215"/>
      <c r="U423" s="215"/>
      <c r="V423" s="215"/>
      <c r="W423" s="215"/>
      <c r="X423" s="74"/>
      <c r="Y423" s="216"/>
      <c r="Z423" s="216"/>
      <c r="AA423" s="216"/>
      <c r="AB423" s="150" t="str">
        <f t="shared" si="23"/>
        <v/>
      </c>
      <c r="AC423" s="217"/>
      <c r="AD423" s="217"/>
      <c r="AE423" s="74"/>
      <c r="AF423" s="219"/>
      <c r="AG423" s="219"/>
      <c r="AH423" s="74"/>
      <c r="AI423" s="211"/>
      <c r="AJ423" s="211"/>
      <c r="AK423" s="211"/>
      <c r="AL423" s="211"/>
      <c r="AM423" s="211"/>
      <c r="AN423" s="211"/>
      <c r="AO423" s="211"/>
      <c r="AP423" s="211"/>
      <c r="AQ423" s="211"/>
      <c r="AR423" s="47"/>
      <c r="AS423" s="211"/>
      <c r="AT423" s="211"/>
      <c r="AU423" s="211"/>
      <c r="AV423" s="211"/>
      <c r="AW423" s="211"/>
      <c r="AX423" s="211"/>
      <c r="AY423" s="211"/>
      <c r="AZ423" s="211"/>
      <c r="BA423" s="211"/>
      <c r="BB423" s="211"/>
      <c r="BC423" s="211"/>
      <c r="BD423" s="211"/>
      <c r="BE423" s="211"/>
      <c r="BF423" s="211"/>
      <c r="BG423" s="211"/>
      <c r="BH423" s="211"/>
      <c r="BI423" s="211"/>
      <c r="BJ423" s="211"/>
      <c r="BK423" s="211"/>
      <c r="BL423" s="211"/>
      <c r="BM423" s="211"/>
      <c r="BN423" s="211"/>
      <c r="BO423" s="211"/>
      <c r="BP423" s="211"/>
      <c r="BQ423" s="211"/>
      <c r="BR423" s="211"/>
      <c r="BS423" s="211"/>
      <c r="BT423" s="211"/>
      <c r="BU423" s="211"/>
      <c r="BV423" s="211"/>
      <c r="BW423" s="211"/>
      <c r="BX423" s="211"/>
      <c r="BY423" s="211"/>
      <c r="BZ423" s="211"/>
      <c r="CA423" s="211"/>
      <c r="CB423" s="211"/>
      <c r="CC423" s="211"/>
      <c r="CD423" s="211"/>
      <c r="CE423" s="211"/>
      <c r="CF423" s="211"/>
      <c r="CG423" s="211"/>
      <c r="CH423" s="211"/>
      <c r="CI423" s="211"/>
      <c r="CJ423" s="211"/>
      <c r="CK423" s="211"/>
      <c r="CL423" s="211"/>
      <c r="CM423" s="211"/>
      <c r="CN423" s="211"/>
      <c r="CO423" s="211"/>
      <c r="CP423" s="211"/>
      <c r="CQ423" s="151" t="str">
        <f t="shared" si="24"/>
        <v/>
      </c>
      <c r="CR423" s="147"/>
    </row>
    <row r="424" spans="1:96" x14ac:dyDescent="0.2">
      <c r="A424" s="72"/>
      <c r="B424" s="201">
        <f t="shared" si="25"/>
        <v>415</v>
      </c>
      <c r="C424" s="212"/>
      <c r="D424" s="212"/>
      <c r="F424" s="212"/>
      <c r="G424" s="214"/>
      <c r="H424" s="73"/>
      <c r="I424" s="215"/>
      <c r="J424" s="215"/>
      <c r="K424" s="215"/>
      <c r="L424" s="215"/>
      <c r="M424" s="215"/>
      <c r="N424" s="215"/>
      <c r="O424" s="215"/>
      <c r="P424" s="73"/>
      <c r="Q424" s="215"/>
      <c r="R424" s="215"/>
      <c r="S424" s="215"/>
      <c r="T424" s="215"/>
      <c r="U424" s="215"/>
      <c r="V424" s="215"/>
      <c r="W424" s="215"/>
      <c r="X424" s="74"/>
      <c r="Y424" s="216"/>
      <c r="Z424" s="216"/>
      <c r="AA424" s="216"/>
      <c r="AB424" s="150" t="str">
        <f t="shared" si="23"/>
        <v/>
      </c>
      <c r="AC424" s="217"/>
      <c r="AD424" s="217"/>
      <c r="AE424" s="74"/>
      <c r="AF424" s="219"/>
      <c r="AG424" s="219"/>
      <c r="AH424" s="74"/>
      <c r="AI424" s="211"/>
      <c r="AJ424" s="211"/>
      <c r="AK424" s="211"/>
      <c r="AL424" s="211"/>
      <c r="AM424" s="211"/>
      <c r="AN424" s="211"/>
      <c r="AO424" s="211"/>
      <c r="AP424" s="211"/>
      <c r="AQ424" s="211"/>
      <c r="AR424" s="47"/>
      <c r="AS424" s="211"/>
      <c r="AT424" s="211"/>
      <c r="AU424" s="211"/>
      <c r="AV424" s="211"/>
      <c r="AW424" s="211"/>
      <c r="AX424" s="211"/>
      <c r="AY424" s="211"/>
      <c r="AZ424" s="211"/>
      <c r="BA424" s="211"/>
      <c r="BB424" s="211"/>
      <c r="BC424" s="211"/>
      <c r="BD424" s="211"/>
      <c r="BE424" s="211"/>
      <c r="BF424" s="211"/>
      <c r="BG424" s="211"/>
      <c r="BH424" s="211"/>
      <c r="BI424" s="211"/>
      <c r="BJ424" s="211"/>
      <c r="BK424" s="211"/>
      <c r="BL424" s="211"/>
      <c r="BM424" s="211"/>
      <c r="BN424" s="211"/>
      <c r="BO424" s="211"/>
      <c r="BP424" s="211"/>
      <c r="BQ424" s="211"/>
      <c r="BR424" s="211"/>
      <c r="BS424" s="211"/>
      <c r="BT424" s="211"/>
      <c r="BU424" s="211"/>
      <c r="BV424" s="211"/>
      <c r="BW424" s="211"/>
      <c r="BX424" s="211"/>
      <c r="BY424" s="211"/>
      <c r="BZ424" s="211"/>
      <c r="CA424" s="211"/>
      <c r="CB424" s="211"/>
      <c r="CC424" s="211"/>
      <c r="CD424" s="211"/>
      <c r="CE424" s="211"/>
      <c r="CF424" s="211"/>
      <c r="CG424" s="211"/>
      <c r="CH424" s="211"/>
      <c r="CI424" s="211"/>
      <c r="CJ424" s="211"/>
      <c r="CK424" s="211"/>
      <c r="CL424" s="211"/>
      <c r="CM424" s="211"/>
      <c r="CN424" s="211"/>
      <c r="CO424" s="211"/>
      <c r="CP424" s="211"/>
      <c r="CQ424" s="151" t="str">
        <f t="shared" si="24"/>
        <v/>
      </c>
      <c r="CR424" s="147"/>
    </row>
    <row r="425" spans="1:96" x14ac:dyDescent="0.2">
      <c r="A425" s="72"/>
      <c r="B425" s="201">
        <f t="shared" si="25"/>
        <v>416</v>
      </c>
      <c r="C425" s="212"/>
      <c r="D425" s="212"/>
      <c r="F425" s="212"/>
      <c r="G425" s="214"/>
      <c r="H425" s="73"/>
      <c r="I425" s="215"/>
      <c r="J425" s="215"/>
      <c r="K425" s="215"/>
      <c r="L425" s="215"/>
      <c r="M425" s="215"/>
      <c r="N425" s="215"/>
      <c r="O425" s="215"/>
      <c r="P425" s="73"/>
      <c r="Q425" s="215"/>
      <c r="R425" s="215"/>
      <c r="S425" s="215"/>
      <c r="T425" s="215"/>
      <c r="U425" s="215"/>
      <c r="V425" s="215"/>
      <c r="W425" s="215"/>
      <c r="X425" s="74"/>
      <c r="Y425" s="216"/>
      <c r="Z425" s="216"/>
      <c r="AA425" s="216"/>
      <c r="AB425" s="150" t="str">
        <f t="shared" si="23"/>
        <v/>
      </c>
      <c r="AC425" s="217"/>
      <c r="AD425" s="217"/>
      <c r="AE425" s="74"/>
      <c r="AF425" s="219"/>
      <c r="AG425" s="219"/>
      <c r="AH425" s="74"/>
      <c r="AI425" s="211"/>
      <c r="AJ425" s="211"/>
      <c r="AK425" s="211"/>
      <c r="AL425" s="211"/>
      <c r="AM425" s="211"/>
      <c r="AN425" s="211"/>
      <c r="AO425" s="211"/>
      <c r="AP425" s="211"/>
      <c r="AQ425" s="211"/>
      <c r="AR425" s="47"/>
      <c r="AS425" s="211"/>
      <c r="AT425" s="211"/>
      <c r="AU425" s="211"/>
      <c r="AV425" s="211"/>
      <c r="AW425" s="211"/>
      <c r="AX425" s="211"/>
      <c r="AY425" s="211"/>
      <c r="AZ425" s="211"/>
      <c r="BA425" s="211"/>
      <c r="BB425" s="211"/>
      <c r="BC425" s="211"/>
      <c r="BD425" s="211"/>
      <c r="BE425" s="211"/>
      <c r="BF425" s="211"/>
      <c r="BG425" s="211"/>
      <c r="BH425" s="211"/>
      <c r="BI425" s="211"/>
      <c r="BJ425" s="211"/>
      <c r="BK425" s="211"/>
      <c r="BL425" s="211"/>
      <c r="BM425" s="211"/>
      <c r="BN425" s="211"/>
      <c r="BO425" s="211"/>
      <c r="BP425" s="211"/>
      <c r="BQ425" s="211"/>
      <c r="BR425" s="211"/>
      <c r="BS425" s="211"/>
      <c r="BT425" s="211"/>
      <c r="BU425" s="211"/>
      <c r="BV425" s="211"/>
      <c r="BW425" s="211"/>
      <c r="BX425" s="211"/>
      <c r="BY425" s="211"/>
      <c r="BZ425" s="211"/>
      <c r="CA425" s="211"/>
      <c r="CB425" s="211"/>
      <c r="CC425" s="211"/>
      <c r="CD425" s="211"/>
      <c r="CE425" s="211"/>
      <c r="CF425" s="211"/>
      <c r="CG425" s="211"/>
      <c r="CH425" s="211"/>
      <c r="CI425" s="211"/>
      <c r="CJ425" s="211"/>
      <c r="CK425" s="211"/>
      <c r="CL425" s="211"/>
      <c r="CM425" s="211"/>
      <c r="CN425" s="211"/>
      <c r="CO425" s="211"/>
      <c r="CP425" s="211"/>
      <c r="CQ425" s="151" t="str">
        <f t="shared" si="24"/>
        <v/>
      </c>
      <c r="CR425" s="147"/>
    </row>
    <row r="426" spans="1:96" x14ac:dyDescent="0.2">
      <c r="A426" s="72"/>
      <c r="B426" s="201">
        <f t="shared" si="25"/>
        <v>417</v>
      </c>
      <c r="C426" s="212"/>
      <c r="D426" s="212"/>
      <c r="F426" s="212"/>
      <c r="G426" s="214"/>
      <c r="H426" s="73"/>
      <c r="I426" s="215"/>
      <c r="J426" s="215"/>
      <c r="K426" s="215"/>
      <c r="L426" s="215"/>
      <c r="M426" s="215"/>
      <c r="N426" s="215"/>
      <c r="O426" s="215"/>
      <c r="P426" s="73"/>
      <c r="Q426" s="215"/>
      <c r="R426" s="215"/>
      <c r="S426" s="215"/>
      <c r="T426" s="215"/>
      <c r="U426" s="215"/>
      <c r="V426" s="215"/>
      <c r="W426" s="215"/>
      <c r="X426" s="74"/>
      <c r="Y426" s="216"/>
      <c r="Z426" s="216"/>
      <c r="AA426" s="216"/>
      <c r="AB426" s="150" t="str">
        <f t="shared" si="23"/>
        <v/>
      </c>
      <c r="AC426" s="217"/>
      <c r="AD426" s="217"/>
      <c r="AE426" s="74"/>
      <c r="AF426" s="219"/>
      <c r="AG426" s="219"/>
      <c r="AH426" s="74"/>
      <c r="AI426" s="211"/>
      <c r="AJ426" s="211"/>
      <c r="AK426" s="211"/>
      <c r="AL426" s="211"/>
      <c r="AM426" s="211"/>
      <c r="AN426" s="211"/>
      <c r="AO426" s="211"/>
      <c r="AP426" s="211"/>
      <c r="AQ426" s="211"/>
      <c r="AR426" s="47"/>
      <c r="AS426" s="211"/>
      <c r="AT426" s="211"/>
      <c r="AU426" s="211"/>
      <c r="AV426" s="211"/>
      <c r="AW426" s="211"/>
      <c r="AX426" s="211"/>
      <c r="AY426" s="211"/>
      <c r="AZ426" s="211"/>
      <c r="BA426" s="211"/>
      <c r="BB426" s="211"/>
      <c r="BC426" s="211"/>
      <c r="BD426" s="211"/>
      <c r="BE426" s="211"/>
      <c r="BF426" s="211"/>
      <c r="BG426" s="211"/>
      <c r="BH426" s="211"/>
      <c r="BI426" s="211"/>
      <c r="BJ426" s="211"/>
      <c r="BK426" s="211"/>
      <c r="BL426" s="211"/>
      <c r="BM426" s="211"/>
      <c r="BN426" s="211"/>
      <c r="BO426" s="211"/>
      <c r="BP426" s="211"/>
      <c r="BQ426" s="211"/>
      <c r="BR426" s="211"/>
      <c r="BS426" s="211"/>
      <c r="BT426" s="211"/>
      <c r="BU426" s="211"/>
      <c r="BV426" s="211"/>
      <c r="BW426" s="211"/>
      <c r="BX426" s="211"/>
      <c r="BY426" s="211"/>
      <c r="BZ426" s="211"/>
      <c r="CA426" s="211"/>
      <c r="CB426" s="211"/>
      <c r="CC426" s="211"/>
      <c r="CD426" s="211"/>
      <c r="CE426" s="211"/>
      <c r="CF426" s="211"/>
      <c r="CG426" s="211"/>
      <c r="CH426" s="211"/>
      <c r="CI426" s="211"/>
      <c r="CJ426" s="211"/>
      <c r="CK426" s="211"/>
      <c r="CL426" s="211"/>
      <c r="CM426" s="211"/>
      <c r="CN426" s="211"/>
      <c r="CO426" s="211"/>
      <c r="CP426" s="211"/>
      <c r="CQ426" s="151" t="str">
        <f t="shared" si="24"/>
        <v/>
      </c>
      <c r="CR426" s="147"/>
    </row>
    <row r="427" spans="1:96" x14ac:dyDescent="0.2">
      <c r="A427" s="72"/>
      <c r="B427" s="201">
        <f t="shared" si="25"/>
        <v>418</v>
      </c>
      <c r="C427" s="212"/>
      <c r="D427" s="212"/>
      <c r="F427" s="212"/>
      <c r="G427" s="214"/>
      <c r="H427" s="73"/>
      <c r="I427" s="215"/>
      <c r="J427" s="215"/>
      <c r="K427" s="215"/>
      <c r="L427" s="215"/>
      <c r="M427" s="215"/>
      <c r="N427" s="215"/>
      <c r="O427" s="215"/>
      <c r="P427" s="73"/>
      <c r="Q427" s="215"/>
      <c r="R427" s="215"/>
      <c r="S427" s="215"/>
      <c r="T427" s="215"/>
      <c r="U427" s="215"/>
      <c r="V427" s="215"/>
      <c r="W427" s="215"/>
      <c r="X427" s="74"/>
      <c r="Y427" s="216"/>
      <c r="Z427" s="216"/>
      <c r="AA427" s="216"/>
      <c r="AB427" s="150" t="str">
        <f t="shared" si="23"/>
        <v/>
      </c>
      <c r="AC427" s="217"/>
      <c r="AD427" s="217"/>
      <c r="AE427" s="74"/>
      <c r="AF427" s="219"/>
      <c r="AG427" s="219"/>
      <c r="AH427" s="74"/>
      <c r="AI427" s="211"/>
      <c r="AJ427" s="211"/>
      <c r="AK427" s="211"/>
      <c r="AL427" s="211"/>
      <c r="AM427" s="211"/>
      <c r="AN427" s="211"/>
      <c r="AO427" s="211"/>
      <c r="AP427" s="211"/>
      <c r="AQ427" s="211"/>
      <c r="AR427" s="47"/>
      <c r="AS427" s="211"/>
      <c r="AT427" s="211"/>
      <c r="AU427" s="211"/>
      <c r="AV427" s="211"/>
      <c r="AW427" s="211"/>
      <c r="AX427" s="211"/>
      <c r="AY427" s="211"/>
      <c r="AZ427" s="211"/>
      <c r="BA427" s="211"/>
      <c r="BB427" s="211"/>
      <c r="BC427" s="211"/>
      <c r="BD427" s="211"/>
      <c r="BE427" s="211"/>
      <c r="BF427" s="211"/>
      <c r="BG427" s="211"/>
      <c r="BH427" s="211"/>
      <c r="BI427" s="211"/>
      <c r="BJ427" s="211"/>
      <c r="BK427" s="211"/>
      <c r="BL427" s="211"/>
      <c r="BM427" s="211"/>
      <c r="BN427" s="211"/>
      <c r="BO427" s="211"/>
      <c r="BP427" s="211"/>
      <c r="BQ427" s="211"/>
      <c r="BR427" s="211"/>
      <c r="BS427" s="211"/>
      <c r="BT427" s="211"/>
      <c r="BU427" s="211"/>
      <c r="BV427" s="211"/>
      <c r="BW427" s="211"/>
      <c r="BX427" s="211"/>
      <c r="BY427" s="211"/>
      <c r="BZ427" s="211"/>
      <c r="CA427" s="211"/>
      <c r="CB427" s="211"/>
      <c r="CC427" s="211"/>
      <c r="CD427" s="211"/>
      <c r="CE427" s="211"/>
      <c r="CF427" s="211"/>
      <c r="CG427" s="211"/>
      <c r="CH427" s="211"/>
      <c r="CI427" s="211"/>
      <c r="CJ427" s="211"/>
      <c r="CK427" s="211"/>
      <c r="CL427" s="211"/>
      <c r="CM427" s="211"/>
      <c r="CN427" s="211"/>
      <c r="CO427" s="211"/>
      <c r="CP427" s="211"/>
      <c r="CQ427" s="151" t="str">
        <f t="shared" si="24"/>
        <v/>
      </c>
      <c r="CR427" s="147"/>
    </row>
    <row r="428" spans="1:96" x14ac:dyDescent="0.2">
      <c r="A428" s="72"/>
      <c r="B428" s="201">
        <f t="shared" si="25"/>
        <v>419</v>
      </c>
      <c r="C428" s="212"/>
      <c r="D428" s="212"/>
      <c r="F428" s="212"/>
      <c r="G428" s="214"/>
      <c r="H428" s="73"/>
      <c r="I428" s="215"/>
      <c r="J428" s="215"/>
      <c r="K428" s="215"/>
      <c r="L428" s="215"/>
      <c r="M428" s="215"/>
      <c r="N428" s="215"/>
      <c r="O428" s="215"/>
      <c r="P428" s="73"/>
      <c r="Q428" s="215"/>
      <c r="R428" s="215"/>
      <c r="S428" s="215"/>
      <c r="T428" s="215"/>
      <c r="U428" s="215"/>
      <c r="V428" s="215"/>
      <c r="W428" s="215"/>
      <c r="X428" s="74"/>
      <c r="Y428" s="216"/>
      <c r="Z428" s="216"/>
      <c r="AA428" s="216"/>
      <c r="AB428" s="150" t="str">
        <f t="shared" si="23"/>
        <v/>
      </c>
      <c r="AC428" s="217"/>
      <c r="AD428" s="217"/>
      <c r="AE428" s="74"/>
      <c r="AF428" s="219"/>
      <c r="AG428" s="219"/>
      <c r="AH428" s="74"/>
      <c r="AI428" s="211"/>
      <c r="AJ428" s="211"/>
      <c r="AK428" s="211"/>
      <c r="AL428" s="211"/>
      <c r="AM428" s="211"/>
      <c r="AN428" s="211"/>
      <c r="AO428" s="211"/>
      <c r="AP428" s="211"/>
      <c r="AQ428" s="211"/>
      <c r="AR428" s="47"/>
      <c r="AS428" s="211"/>
      <c r="AT428" s="211"/>
      <c r="AU428" s="211"/>
      <c r="AV428" s="211"/>
      <c r="AW428" s="211"/>
      <c r="AX428" s="211"/>
      <c r="AY428" s="211"/>
      <c r="AZ428" s="211"/>
      <c r="BA428" s="211"/>
      <c r="BB428" s="211"/>
      <c r="BC428" s="211"/>
      <c r="BD428" s="211"/>
      <c r="BE428" s="211"/>
      <c r="BF428" s="211"/>
      <c r="BG428" s="211"/>
      <c r="BH428" s="211"/>
      <c r="BI428" s="211"/>
      <c r="BJ428" s="211"/>
      <c r="BK428" s="211"/>
      <c r="BL428" s="211"/>
      <c r="BM428" s="211"/>
      <c r="BN428" s="211"/>
      <c r="BO428" s="211"/>
      <c r="BP428" s="211"/>
      <c r="BQ428" s="211"/>
      <c r="BR428" s="211"/>
      <c r="BS428" s="211"/>
      <c r="BT428" s="211"/>
      <c r="BU428" s="211"/>
      <c r="BV428" s="211"/>
      <c r="BW428" s="211"/>
      <c r="BX428" s="211"/>
      <c r="BY428" s="211"/>
      <c r="BZ428" s="211"/>
      <c r="CA428" s="211"/>
      <c r="CB428" s="211"/>
      <c r="CC428" s="211"/>
      <c r="CD428" s="211"/>
      <c r="CE428" s="211"/>
      <c r="CF428" s="211"/>
      <c r="CG428" s="211"/>
      <c r="CH428" s="211"/>
      <c r="CI428" s="211"/>
      <c r="CJ428" s="211"/>
      <c r="CK428" s="211"/>
      <c r="CL428" s="211"/>
      <c r="CM428" s="211"/>
      <c r="CN428" s="211"/>
      <c r="CO428" s="211"/>
      <c r="CP428" s="211"/>
      <c r="CQ428" s="151" t="str">
        <f t="shared" si="24"/>
        <v/>
      </c>
      <c r="CR428" s="147"/>
    </row>
    <row r="429" spans="1:96" x14ac:dyDescent="0.2">
      <c r="A429" s="72"/>
      <c r="B429" s="201">
        <f t="shared" si="25"/>
        <v>420</v>
      </c>
      <c r="C429" s="212"/>
      <c r="D429" s="212"/>
      <c r="F429" s="212"/>
      <c r="G429" s="214"/>
      <c r="H429" s="73"/>
      <c r="I429" s="215"/>
      <c r="J429" s="215"/>
      <c r="K429" s="215"/>
      <c r="L429" s="215"/>
      <c r="M429" s="215"/>
      <c r="N429" s="215"/>
      <c r="O429" s="215"/>
      <c r="P429" s="73"/>
      <c r="Q429" s="215"/>
      <c r="R429" s="215"/>
      <c r="S429" s="215"/>
      <c r="T429" s="215"/>
      <c r="U429" s="215"/>
      <c r="V429" s="215"/>
      <c r="W429" s="215"/>
      <c r="X429" s="74"/>
      <c r="Y429" s="216"/>
      <c r="Z429" s="216"/>
      <c r="AA429" s="216"/>
      <c r="AB429" s="150" t="str">
        <f t="shared" si="23"/>
        <v/>
      </c>
      <c r="AC429" s="217"/>
      <c r="AD429" s="217"/>
      <c r="AE429" s="74"/>
      <c r="AF429" s="219"/>
      <c r="AG429" s="219"/>
      <c r="AH429" s="74"/>
      <c r="AI429" s="211"/>
      <c r="AJ429" s="211"/>
      <c r="AK429" s="211"/>
      <c r="AL429" s="211"/>
      <c r="AM429" s="211"/>
      <c r="AN429" s="211"/>
      <c r="AO429" s="211"/>
      <c r="AP429" s="211"/>
      <c r="AQ429" s="211"/>
      <c r="AR429" s="47"/>
      <c r="AS429" s="211"/>
      <c r="AT429" s="211"/>
      <c r="AU429" s="211"/>
      <c r="AV429" s="211"/>
      <c r="AW429" s="211"/>
      <c r="AX429" s="211"/>
      <c r="AY429" s="211"/>
      <c r="AZ429" s="211"/>
      <c r="BA429" s="211"/>
      <c r="BB429" s="211"/>
      <c r="BC429" s="211"/>
      <c r="BD429" s="211"/>
      <c r="BE429" s="211"/>
      <c r="BF429" s="211"/>
      <c r="BG429" s="211"/>
      <c r="BH429" s="211"/>
      <c r="BI429" s="211"/>
      <c r="BJ429" s="211"/>
      <c r="BK429" s="211"/>
      <c r="BL429" s="211"/>
      <c r="BM429" s="211"/>
      <c r="BN429" s="211"/>
      <c r="BO429" s="211"/>
      <c r="BP429" s="211"/>
      <c r="BQ429" s="211"/>
      <c r="BR429" s="211"/>
      <c r="BS429" s="211"/>
      <c r="BT429" s="211"/>
      <c r="BU429" s="211"/>
      <c r="BV429" s="211"/>
      <c r="BW429" s="211"/>
      <c r="BX429" s="211"/>
      <c r="BY429" s="211"/>
      <c r="BZ429" s="211"/>
      <c r="CA429" s="211"/>
      <c r="CB429" s="211"/>
      <c r="CC429" s="211"/>
      <c r="CD429" s="211"/>
      <c r="CE429" s="211"/>
      <c r="CF429" s="211"/>
      <c r="CG429" s="211"/>
      <c r="CH429" s="211"/>
      <c r="CI429" s="211"/>
      <c r="CJ429" s="211"/>
      <c r="CK429" s="211"/>
      <c r="CL429" s="211"/>
      <c r="CM429" s="211"/>
      <c r="CN429" s="211"/>
      <c r="CO429" s="211"/>
      <c r="CP429" s="211"/>
      <c r="CQ429" s="151" t="str">
        <f t="shared" si="24"/>
        <v/>
      </c>
      <c r="CR429" s="147"/>
    </row>
    <row r="430" spans="1:96" x14ac:dyDescent="0.2">
      <c r="A430" s="72"/>
      <c r="B430" s="201">
        <f t="shared" si="25"/>
        <v>421</v>
      </c>
      <c r="C430" s="212"/>
      <c r="D430" s="212"/>
      <c r="F430" s="212"/>
      <c r="G430" s="214"/>
      <c r="H430" s="73"/>
      <c r="I430" s="215"/>
      <c r="J430" s="215"/>
      <c r="K430" s="215"/>
      <c r="L430" s="215"/>
      <c r="M430" s="215"/>
      <c r="N430" s="215"/>
      <c r="O430" s="215"/>
      <c r="P430" s="73"/>
      <c r="Q430" s="215"/>
      <c r="R430" s="215"/>
      <c r="S430" s="215"/>
      <c r="T430" s="215"/>
      <c r="U430" s="215"/>
      <c r="V430" s="215"/>
      <c r="W430" s="215"/>
      <c r="X430" s="74"/>
      <c r="Y430" s="216"/>
      <c r="Z430" s="216"/>
      <c r="AA430" s="216"/>
      <c r="AB430" s="150" t="str">
        <f t="shared" si="23"/>
        <v/>
      </c>
      <c r="AC430" s="217"/>
      <c r="AD430" s="217"/>
      <c r="AE430" s="74"/>
      <c r="AF430" s="219"/>
      <c r="AG430" s="219"/>
      <c r="AH430" s="74"/>
      <c r="AI430" s="211"/>
      <c r="AJ430" s="211"/>
      <c r="AK430" s="211"/>
      <c r="AL430" s="211"/>
      <c r="AM430" s="211"/>
      <c r="AN430" s="211"/>
      <c r="AO430" s="211"/>
      <c r="AP430" s="211"/>
      <c r="AQ430" s="211"/>
      <c r="AR430" s="47"/>
      <c r="AS430" s="211"/>
      <c r="AT430" s="211"/>
      <c r="AU430" s="211"/>
      <c r="AV430" s="211"/>
      <c r="AW430" s="211"/>
      <c r="AX430" s="211"/>
      <c r="AY430" s="211"/>
      <c r="AZ430" s="211"/>
      <c r="BA430" s="211"/>
      <c r="BB430" s="211"/>
      <c r="BC430" s="211"/>
      <c r="BD430" s="211"/>
      <c r="BE430" s="211"/>
      <c r="BF430" s="211"/>
      <c r="BG430" s="211"/>
      <c r="BH430" s="211"/>
      <c r="BI430" s="211"/>
      <c r="BJ430" s="211"/>
      <c r="BK430" s="211"/>
      <c r="BL430" s="211"/>
      <c r="BM430" s="211"/>
      <c r="BN430" s="211"/>
      <c r="BO430" s="211"/>
      <c r="BP430" s="211"/>
      <c r="BQ430" s="211"/>
      <c r="BR430" s="211"/>
      <c r="BS430" s="211"/>
      <c r="BT430" s="211"/>
      <c r="BU430" s="211"/>
      <c r="BV430" s="211"/>
      <c r="BW430" s="211"/>
      <c r="BX430" s="211"/>
      <c r="BY430" s="211"/>
      <c r="BZ430" s="211"/>
      <c r="CA430" s="211"/>
      <c r="CB430" s="211"/>
      <c r="CC430" s="211"/>
      <c r="CD430" s="211"/>
      <c r="CE430" s="211"/>
      <c r="CF430" s="211"/>
      <c r="CG430" s="211"/>
      <c r="CH430" s="211"/>
      <c r="CI430" s="211"/>
      <c r="CJ430" s="211"/>
      <c r="CK430" s="211"/>
      <c r="CL430" s="211"/>
      <c r="CM430" s="211"/>
      <c r="CN430" s="211"/>
      <c r="CO430" s="211"/>
      <c r="CP430" s="211"/>
      <c r="CQ430" s="151" t="str">
        <f t="shared" si="24"/>
        <v/>
      </c>
      <c r="CR430" s="147"/>
    </row>
    <row r="431" spans="1:96" x14ac:dyDescent="0.2">
      <c r="A431" s="72"/>
      <c r="B431" s="201">
        <f t="shared" si="25"/>
        <v>422</v>
      </c>
      <c r="C431" s="212"/>
      <c r="D431" s="212"/>
      <c r="F431" s="212"/>
      <c r="G431" s="214"/>
      <c r="H431" s="73"/>
      <c r="I431" s="215"/>
      <c r="J431" s="215"/>
      <c r="K431" s="215"/>
      <c r="L431" s="215"/>
      <c r="M431" s="215"/>
      <c r="N431" s="215"/>
      <c r="O431" s="215"/>
      <c r="P431" s="73"/>
      <c r="Q431" s="215"/>
      <c r="R431" s="215"/>
      <c r="S431" s="215"/>
      <c r="T431" s="215"/>
      <c r="U431" s="215"/>
      <c r="V431" s="215"/>
      <c r="W431" s="215"/>
      <c r="X431" s="74"/>
      <c r="Y431" s="216"/>
      <c r="Z431" s="216"/>
      <c r="AA431" s="216"/>
      <c r="AB431" s="150" t="str">
        <f t="shared" si="23"/>
        <v/>
      </c>
      <c r="AC431" s="217"/>
      <c r="AD431" s="217"/>
      <c r="AE431" s="74"/>
      <c r="AF431" s="219"/>
      <c r="AG431" s="219"/>
      <c r="AH431" s="74"/>
      <c r="AI431" s="211"/>
      <c r="AJ431" s="211"/>
      <c r="AK431" s="211"/>
      <c r="AL431" s="211"/>
      <c r="AM431" s="211"/>
      <c r="AN431" s="211"/>
      <c r="AO431" s="211"/>
      <c r="AP431" s="211"/>
      <c r="AQ431" s="211"/>
      <c r="AR431" s="47"/>
      <c r="AS431" s="211"/>
      <c r="AT431" s="211"/>
      <c r="AU431" s="211"/>
      <c r="AV431" s="211"/>
      <c r="AW431" s="211"/>
      <c r="AX431" s="211"/>
      <c r="AY431" s="211"/>
      <c r="AZ431" s="211"/>
      <c r="BA431" s="211"/>
      <c r="BB431" s="211"/>
      <c r="BC431" s="211"/>
      <c r="BD431" s="211"/>
      <c r="BE431" s="211"/>
      <c r="BF431" s="211"/>
      <c r="BG431" s="211"/>
      <c r="BH431" s="211"/>
      <c r="BI431" s="211"/>
      <c r="BJ431" s="211"/>
      <c r="BK431" s="211"/>
      <c r="BL431" s="211"/>
      <c r="BM431" s="211"/>
      <c r="BN431" s="211"/>
      <c r="BO431" s="211"/>
      <c r="BP431" s="211"/>
      <c r="BQ431" s="211"/>
      <c r="BR431" s="211"/>
      <c r="BS431" s="211"/>
      <c r="BT431" s="211"/>
      <c r="BU431" s="211"/>
      <c r="BV431" s="211"/>
      <c r="BW431" s="211"/>
      <c r="BX431" s="211"/>
      <c r="BY431" s="211"/>
      <c r="BZ431" s="211"/>
      <c r="CA431" s="211"/>
      <c r="CB431" s="211"/>
      <c r="CC431" s="211"/>
      <c r="CD431" s="211"/>
      <c r="CE431" s="211"/>
      <c r="CF431" s="211"/>
      <c r="CG431" s="211"/>
      <c r="CH431" s="211"/>
      <c r="CI431" s="211"/>
      <c r="CJ431" s="211"/>
      <c r="CK431" s="211"/>
      <c r="CL431" s="211"/>
      <c r="CM431" s="211"/>
      <c r="CN431" s="211"/>
      <c r="CO431" s="211"/>
      <c r="CP431" s="211"/>
      <c r="CQ431" s="151" t="str">
        <f t="shared" si="24"/>
        <v/>
      </c>
      <c r="CR431" s="147"/>
    </row>
    <row r="432" spans="1:96" x14ac:dyDescent="0.2">
      <c r="A432" s="72"/>
      <c r="B432" s="201">
        <f t="shared" si="25"/>
        <v>423</v>
      </c>
      <c r="C432" s="212"/>
      <c r="D432" s="212"/>
      <c r="F432" s="212"/>
      <c r="G432" s="214"/>
      <c r="H432" s="73"/>
      <c r="I432" s="215"/>
      <c r="J432" s="215"/>
      <c r="K432" s="215"/>
      <c r="L432" s="215"/>
      <c r="M432" s="215"/>
      <c r="N432" s="215"/>
      <c r="O432" s="215"/>
      <c r="P432" s="73"/>
      <c r="Q432" s="215"/>
      <c r="R432" s="215"/>
      <c r="S432" s="215"/>
      <c r="T432" s="215"/>
      <c r="U432" s="215"/>
      <c r="V432" s="215"/>
      <c r="W432" s="215"/>
      <c r="X432" s="74"/>
      <c r="Y432" s="216"/>
      <c r="Z432" s="216"/>
      <c r="AA432" s="216"/>
      <c r="AB432" s="150" t="str">
        <f t="shared" si="23"/>
        <v/>
      </c>
      <c r="AC432" s="217"/>
      <c r="AD432" s="217"/>
      <c r="AE432" s="74"/>
      <c r="AF432" s="219"/>
      <c r="AG432" s="219"/>
      <c r="AH432" s="74"/>
      <c r="AI432" s="211"/>
      <c r="AJ432" s="211"/>
      <c r="AK432" s="211"/>
      <c r="AL432" s="211"/>
      <c r="AM432" s="211"/>
      <c r="AN432" s="211"/>
      <c r="AO432" s="211"/>
      <c r="AP432" s="211"/>
      <c r="AQ432" s="211"/>
      <c r="AR432" s="47"/>
      <c r="AS432" s="211"/>
      <c r="AT432" s="211"/>
      <c r="AU432" s="211"/>
      <c r="AV432" s="211"/>
      <c r="AW432" s="211"/>
      <c r="AX432" s="211"/>
      <c r="AY432" s="211"/>
      <c r="AZ432" s="211"/>
      <c r="BA432" s="211"/>
      <c r="BB432" s="211"/>
      <c r="BC432" s="211"/>
      <c r="BD432" s="211"/>
      <c r="BE432" s="211"/>
      <c r="BF432" s="211"/>
      <c r="BG432" s="211"/>
      <c r="BH432" s="211"/>
      <c r="BI432" s="211"/>
      <c r="BJ432" s="211"/>
      <c r="BK432" s="211"/>
      <c r="BL432" s="211"/>
      <c r="BM432" s="211"/>
      <c r="BN432" s="211"/>
      <c r="BO432" s="211"/>
      <c r="BP432" s="211"/>
      <c r="BQ432" s="211"/>
      <c r="BR432" s="211"/>
      <c r="BS432" s="211"/>
      <c r="BT432" s="211"/>
      <c r="BU432" s="211"/>
      <c r="BV432" s="211"/>
      <c r="BW432" s="211"/>
      <c r="BX432" s="211"/>
      <c r="BY432" s="211"/>
      <c r="BZ432" s="211"/>
      <c r="CA432" s="211"/>
      <c r="CB432" s="211"/>
      <c r="CC432" s="211"/>
      <c r="CD432" s="211"/>
      <c r="CE432" s="211"/>
      <c r="CF432" s="211"/>
      <c r="CG432" s="211"/>
      <c r="CH432" s="211"/>
      <c r="CI432" s="211"/>
      <c r="CJ432" s="211"/>
      <c r="CK432" s="211"/>
      <c r="CL432" s="211"/>
      <c r="CM432" s="211"/>
      <c r="CN432" s="211"/>
      <c r="CO432" s="211"/>
      <c r="CP432" s="211"/>
      <c r="CQ432" s="151" t="str">
        <f t="shared" si="24"/>
        <v/>
      </c>
      <c r="CR432" s="147"/>
    </row>
    <row r="433" spans="1:96" x14ac:dyDescent="0.2">
      <c r="A433" s="72"/>
      <c r="B433" s="201">
        <f t="shared" si="25"/>
        <v>424</v>
      </c>
      <c r="C433" s="212"/>
      <c r="D433" s="212"/>
      <c r="F433" s="212"/>
      <c r="G433" s="214"/>
      <c r="H433" s="73"/>
      <c r="I433" s="215"/>
      <c r="J433" s="215"/>
      <c r="K433" s="215"/>
      <c r="L433" s="215"/>
      <c r="M433" s="215"/>
      <c r="N433" s="215"/>
      <c r="O433" s="215"/>
      <c r="P433" s="73"/>
      <c r="Q433" s="215"/>
      <c r="R433" s="215"/>
      <c r="S433" s="215"/>
      <c r="T433" s="215"/>
      <c r="U433" s="215"/>
      <c r="V433" s="215"/>
      <c r="W433" s="215"/>
      <c r="X433" s="74"/>
      <c r="Y433" s="216"/>
      <c r="Z433" s="216"/>
      <c r="AA433" s="216"/>
      <c r="AB433" s="150" t="str">
        <f t="shared" si="23"/>
        <v/>
      </c>
      <c r="AC433" s="217"/>
      <c r="AD433" s="217"/>
      <c r="AE433" s="74"/>
      <c r="AF433" s="219"/>
      <c r="AG433" s="219"/>
      <c r="AH433" s="74"/>
      <c r="AI433" s="211"/>
      <c r="AJ433" s="211"/>
      <c r="AK433" s="211"/>
      <c r="AL433" s="211"/>
      <c r="AM433" s="211"/>
      <c r="AN433" s="211"/>
      <c r="AO433" s="211"/>
      <c r="AP433" s="211"/>
      <c r="AQ433" s="211"/>
      <c r="AR433" s="47"/>
      <c r="AS433" s="211"/>
      <c r="AT433" s="211"/>
      <c r="AU433" s="211"/>
      <c r="AV433" s="211"/>
      <c r="AW433" s="211"/>
      <c r="AX433" s="211"/>
      <c r="AY433" s="211"/>
      <c r="AZ433" s="211"/>
      <c r="BA433" s="211"/>
      <c r="BB433" s="211"/>
      <c r="BC433" s="211"/>
      <c r="BD433" s="211"/>
      <c r="BE433" s="211"/>
      <c r="BF433" s="211"/>
      <c r="BG433" s="211"/>
      <c r="BH433" s="211"/>
      <c r="BI433" s="211"/>
      <c r="BJ433" s="211"/>
      <c r="BK433" s="211"/>
      <c r="BL433" s="211"/>
      <c r="BM433" s="211"/>
      <c r="BN433" s="211"/>
      <c r="BO433" s="211"/>
      <c r="BP433" s="211"/>
      <c r="BQ433" s="211"/>
      <c r="BR433" s="211"/>
      <c r="BS433" s="211"/>
      <c r="BT433" s="211"/>
      <c r="BU433" s="211"/>
      <c r="BV433" s="211"/>
      <c r="BW433" s="211"/>
      <c r="BX433" s="211"/>
      <c r="BY433" s="211"/>
      <c r="BZ433" s="211"/>
      <c r="CA433" s="211"/>
      <c r="CB433" s="211"/>
      <c r="CC433" s="211"/>
      <c r="CD433" s="211"/>
      <c r="CE433" s="211"/>
      <c r="CF433" s="211"/>
      <c r="CG433" s="211"/>
      <c r="CH433" s="211"/>
      <c r="CI433" s="211"/>
      <c r="CJ433" s="211"/>
      <c r="CK433" s="211"/>
      <c r="CL433" s="211"/>
      <c r="CM433" s="211"/>
      <c r="CN433" s="211"/>
      <c r="CO433" s="211"/>
      <c r="CP433" s="211"/>
      <c r="CQ433" s="151" t="str">
        <f t="shared" si="24"/>
        <v/>
      </c>
      <c r="CR433" s="147"/>
    </row>
    <row r="434" spans="1:96" x14ac:dyDescent="0.2">
      <c r="A434" s="72"/>
      <c r="B434" s="201">
        <f t="shared" si="25"/>
        <v>425</v>
      </c>
      <c r="C434" s="212"/>
      <c r="D434" s="212"/>
      <c r="F434" s="212"/>
      <c r="G434" s="214"/>
      <c r="H434" s="73"/>
      <c r="I434" s="215"/>
      <c r="J434" s="215"/>
      <c r="K434" s="215"/>
      <c r="L434" s="215"/>
      <c r="M434" s="215"/>
      <c r="N434" s="215"/>
      <c r="O434" s="215"/>
      <c r="P434" s="73"/>
      <c r="Q434" s="215"/>
      <c r="R434" s="215"/>
      <c r="S434" s="215"/>
      <c r="T434" s="215"/>
      <c r="U434" s="215"/>
      <c r="V434" s="215"/>
      <c r="W434" s="215"/>
      <c r="X434" s="74"/>
      <c r="Y434" s="216"/>
      <c r="Z434" s="216"/>
      <c r="AA434" s="216"/>
      <c r="AB434" s="150" t="str">
        <f t="shared" si="23"/>
        <v/>
      </c>
      <c r="AC434" s="217"/>
      <c r="AD434" s="217"/>
      <c r="AE434" s="74"/>
      <c r="AF434" s="219"/>
      <c r="AG434" s="219"/>
      <c r="AH434" s="74"/>
      <c r="AI434" s="211"/>
      <c r="AJ434" s="211"/>
      <c r="AK434" s="211"/>
      <c r="AL434" s="211"/>
      <c r="AM434" s="211"/>
      <c r="AN434" s="211"/>
      <c r="AO434" s="211"/>
      <c r="AP434" s="211"/>
      <c r="AQ434" s="211"/>
      <c r="AR434" s="47"/>
      <c r="AS434" s="211"/>
      <c r="AT434" s="211"/>
      <c r="AU434" s="211"/>
      <c r="AV434" s="211"/>
      <c r="AW434" s="211"/>
      <c r="AX434" s="211"/>
      <c r="AY434" s="211"/>
      <c r="AZ434" s="211"/>
      <c r="BA434" s="211"/>
      <c r="BB434" s="211"/>
      <c r="BC434" s="211"/>
      <c r="BD434" s="211"/>
      <c r="BE434" s="211"/>
      <c r="BF434" s="211"/>
      <c r="BG434" s="211"/>
      <c r="BH434" s="211"/>
      <c r="BI434" s="211"/>
      <c r="BJ434" s="211"/>
      <c r="BK434" s="211"/>
      <c r="BL434" s="211"/>
      <c r="BM434" s="211"/>
      <c r="BN434" s="211"/>
      <c r="BO434" s="211"/>
      <c r="BP434" s="211"/>
      <c r="BQ434" s="211"/>
      <c r="BR434" s="211"/>
      <c r="BS434" s="211"/>
      <c r="BT434" s="211"/>
      <c r="BU434" s="211"/>
      <c r="BV434" s="211"/>
      <c r="BW434" s="211"/>
      <c r="BX434" s="211"/>
      <c r="BY434" s="211"/>
      <c r="BZ434" s="211"/>
      <c r="CA434" s="211"/>
      <c r="CB434" s="211"/>
      <c r="CC434" s="211"/>
      <c r="CD434" s="211"/>
      <c r="CE434" s="211"/>
      <c r="CF434" s="211"/>
      <c r="CG434" s="211"/>
      <c r="CH434" s="211"/>
      <c r="CI434" s="211"/>
      <c r="CJ434" s="211"/>
      <c r="CK434" s="211"/>
      <c r="CL434" s="211"/>
      <c r="CM434" s="211"/>
      <c r="CN434" s="211"/>
      <c r="CO434" s="211"/>
      <c r="CP434" s="211"/>
      <c r="CQ434" s="151" t="str">
        <f t="shared" si="24"/>
        <v/>
      </c>
      <c r="CR434" s="147"/>
    </row>
    <row r="435" spans="1:96" x14ac:dyDescent="0.2">
      <c r="A435" s="72"/>
      <c r="B435" s="201">
        <f t="shared" si="25"/>
        <v>426</v>
      </c>
      <c r="C435" s="212"/>
      <c r="D435" s="212"/>
      <c r="F435" s="212"/>
      <c r="G435" s="214"/>
      <c r="H435" s="73"/>
      <c r="I435" s="215"/>
      <c r="J435" s="215"/>
      <c r="K435" s="215"/>
      <c r="L435" s="215"/>
      <c r="M435" s="215"/>
      <c r="N435" s="215"/>
      <c r="O435" s="215"/>
      <c r="P435" s="73"/>
      <c r="Q435" s="215"/>
      <c r="R435" s="215"/>
      <c r="S435" s="215"/>
      <c r="T435" s="215"/>
      <c r="U435" s="215"/>
      <c r="V435" s="215"/>
      <c r="W435" s="215"/>
      <c r="X435" s="74"/>
      <c r="Y435" s="216"/>
      <c r="Z435" s="216"/>
      <c r="AA435" s="216"/>
      <c r="AB435" s="150" t="str">
        <f t="shared" si="23"/>
        <v/>
      </c>
      <c r="AC435" s="217"/>
      <c r="AD435" s="217"/>
      <c r="AE435" s="74"/>
      <c r="AF435" s="219"/>
      <c r="AG435" s="219"/>
      <c r="AH435" s="74"/>
      <c r="AI435" s="211"/>
      <c r="AJ435" s="211"/>
      <c r="AK435" s="211"/>
      <c r="AL435" s="211"/>
      <c r="AM435" s="211"/>
      <c r="AN435" s="211"/>
      <c r="AO435" s="211"/>
      <c r="AP435" s="211"/>
      <c r="AQ435" s="211"/>
      <c r="AR435" s="47"/>
      <c r="AS435" s="211"/>
      <c r="AT435" s="211"/>
      <c r="AU435" s="211"/>
      <c r="AV435" s="211"/>
      <c r="AW435" s="211"/>
      <c r="AX435" s="211"/>
      <c r="AY435" s="211"/>
      <c r="AZ435" s="211"/>
      <c r="BA435" s="211"/>
      <c r="BB435" s="211"/>
      <c r="BC435" s="211"/>
      <c r="BD435" s="211"/>
      <c r="BE435" s="211"/>
      <c r="BF435" s="211"/>
      <c r="BG435" s="211"/>
      <c r="BH435" s="211"/>
      <c r="BI435" s="211"/>
      <c r="BJ435" s="211"/>
      <c r="BK435" s="211"/>
      <c r="BL435" s="211"/>
      <c r="BM435" s="211"/>
      <c r="BN435" s="211"/>
      <c r="BO435" s="211"/>
      <c r="BP435" s="211"/>
      <c r="BQ435" s="211"/>
      <c r="BR435" s="211"/>
      <c r="BS435" s="211"/>
      <c r="BT435" s="211"/>
      <c r="BU435" s="211"/>
      <c r="BV435" s="211"/>
      <c r="BW435" s="211"/>
      <c r="BX435" s="211"/>
      <c r="BY435" s="211"/>
      <c r="BZ435" s="211"/>
      <c r="CA435" s="211"/>
      <c r="CB435" s="211"/>
      <c r="CC435" s="211"/>
      <c r="CD435" s="211"/>
      <c r="CE435" s="211"/>
      <c r="CF435" s="211"/>
      <c r="CG435" s="211"/>
      <c r="CH435" s="211"/>
      <c r="CI435" s="211"/>
      <c r="CJ435" s="211"/>
      <c r="CK435" s="211"/>
      <c r="CL435" s="211"/>
      <c r="CM435" s="211"/>
      <c r="CN435" s="211"/>
      <c r="CO435" s="211"/>
      <c r="CP435" s="211"/>
      <c r="CQ435" s="151" t="str">
        <f t="shared" si="24"/>
        <v/>
      </c>
      <c r="CR435" s="147"/>
    </row>
    <row r="436" spans="1:96" x14ac:dyDescent="0.2">
      <c r="A436" s="72"/>
      <c r="B436" s="201">
        <f t="shared" si="25"/>
        <v>427</v>
      </c>
      <c r="C436" s="212"/>
      <c r="D436" s="212"/>
      <c r="F436" s="212"/>
      <c r="G436" s="214"/>
      <c r="H436" s="73"/>
      <c r="I436" s="215"/>
      <c r="J436" s="215"/>
      <c r="K436" s="215"/>
      <c r="L436" s="215"/>
      <c r="M436" s="215"/>
      <c r="N436" s="215"/>
      <c r="O436" s="215"/>
      <c r="P436" s="73"/>
      <c r="Q436" s="215"/>
      <c r="R436" s="215"/>
      <c r="S436" s="215"/>
      <c r="T436" s="215"/>
      <c r="U436" s="215"/>
      <c r="V436" s="215"/>
      <c r="W436" s="215"/>
      <c r="X436" s="74"/>
      <c r="Y436" s="216"/>
      <c r="Z436" s="216"/>
      <c r="AA436" s="216"/>
      <c r="AB436" s="150" t="str">
        <f t="shared" si="23"/>
        <v/>
      </c>
      <c r="AC436" s="217"/>
      <c r="AD436" s="217"/>
      <c r="AE436" s="74"/>
      <c r="AF436" s="219"/>
      <c r="AG436" s="219"/>
      <c r="AH436" s="74"/>
      <c r="AI436" s="211"/>
      <c r="AJ436" s="211"/>
      <c r="AK436" s="211"/>
      <c r="AL436" s="211"/>
      <c r="AM436" s="211"/>
      <c r="AN436" s="211"/>
      <c r="AO436" s="211"/>
      <c r="AP436" s="211"/>
      <c r="AQ436" s="211"/>
      <c r="AR436" s="47"/>
      <c r="AS436" s="211"/>
      <c r="AT436" s="211"/>
      <c r="AU436" s="211"/>
      <c r="AV436" s="211"/>
      <c r="AW436" s="211"/>
      <c r="AX436" s="211"/>
      <c r="AY436" s="211"/>
      <c r="AZ436" s="211"/>
      <c r="BA436" s="211"/>
      <c r="BB436" s="211"/>
      <c r="BC436" s="211"/>
      <c r="BD436" s="211"/>
      <c r="BE436" s="211"/>
      <c r="BF436" s="211"/>
      <c r="BG436" s="211"/>
      <c r="BH436" s="211"/>
      <c r="BI436" s="211"/>
      <c r="BJ436" s="211"/>
      <c r="BK436" s="211"/>
      <c r="BL436" s="211"/>
      <c r="BM436" s="211"/>
      <c r="BN436" s="211"/>
      <c r="BO436" s="211"/>
      <c r="BP436" s="211"/>
      <c r="BQ436" s="211"/>
      <c r="BR436" s="211"/>
      <c r="BS436" s="211"/>
      <c r="BT436" s="211"/>
      <c r="BU436" s="211"/>
      <c r="BV436" s="211"/>
      <c r="BW436" s="211"/>
      <c r="BX436" s="211"/>
      <c r="BY436" s="211"/>
      <c r="BZ436" s="211"/>
      <c r="CA436" s="211"/>
      <c r="CB436" s="211"/>
      <c r="CC436" s="211"/>
      <c r="CD436" s="211"/>
      <c r="CE436" s="211"/>
      <c r="CF436" s="211"/>
      <c r="CG436" s="211"/>
      <c r="CH436" s="211"/>
      <c r="CI436" s="211"/>
      <c r="CJ436" s="211"/>
      <c r="CK436" s="211"/>
      <c r="CL436" s="211"/>
      <c r="CM436" s="211"/>
      <c r="CN436" s="211"/>
      <c r="CO436" s="211"/>
      <c r="CP436" s="211"/>
      <c r="CQ436" s="151" t="str">
        <f t="shared" si="24"/>
        <v/>
      </c>
      <c r="CR436" s="147"/>
    </row>
    <row r="437" spans="1:96" x14ac:dyDescent="0.2">
      <c r="A437" s="72"/>
      <c r="B437" s="201">
        <f t="shared" si="25"/>
        <v>428</v>
      </c>
      <c r="C437" s="212"/>
      <c r="D437" s="212"/>
      <c r="F437" s="212"/>
      <c r="G437" s="214"/>
      <c r="H437" s="73"/>
      <c r="I437" s="215"/>
      <c r="J437" s="215"/>
      <c r="K437" s="215"/>
      <c r="L437" s="215"/>
      <c r="M437" s="215"/>
      <c r="N437" s="215"/>
      <c r="O437" s="215"/>
      <c r="P437" s="73"/>
      <c r="Q437" s="215"/>
      <c r="R437" s="215"/>
      <c r="S437" s="215"/>
      <c r="T437" s="215"/>
      <c r="U437" s="215"/>
      <c r="V437" s="215"/>
      <c r="W437" s="215"/>
      <c r="X437" s="74"/>
      <c r="Y437" s="216"/>
      <c r="Z437" s="216"/>
      <c r="AA437" s="216"/>
      <c r="AB437" s="150" t="str">
        <f t="shared" si="23"/>
        <v/>
      </c>
      <c r="AC437" s="217"/>
      <c r="AD437" s="217"/>
      <c r="AE437" s="74"/>
      <c r="AF437" s="219"/>
      <c r="AG437" s="219"/>
      <c r="AH437" s="74"/>
      <c r="AI437" s="211"/>
      <c r="AJ437" s="211"/>
      <c r="AK437" s="211"/>
      <c r="AL437" s="211"/>
      <c r="AM437" s="211"/>
      <c r="AN437" s="211"/>
      <c r="AO437" s="211"/>
      <c r="AP437" s="211"/>
      <c r="AQ437" s="211"/>
      <c r="AR437" s="47"/>
      <c r="AS437" s="211"/>
      <c r="AT437" s="211"/>
      <c r="AU437" s="211"/>
      <c r="AV437" s="211"/>
      <c r="AW437" s="211"/>
      <c r="AX437" s="211"/>
      <c r="AY437" s="211"/>
      <c r="AZ437" s="211"/>
      <c r="BA437" s="211"/>
      <c r="BB437" s="211"/>
      <c r="BC437" s="211"/>
      <c r="BD437" s="211"/>
      <c r="BE437" s="211"/>
      <c r="BF437" s="211"/>
      <c r="BG437" s="211"/>
      <c r="BH437" s="211"/>
      <c r="BI437" s="211"/>
      <c r="BJ437" s="211"/>
      <c r="BK437" s="211"/>
      <c r="BL437" s="211"/>
      <c r="BM437" s="211"/>
      <c r="BN437" s="211"/>
      <c r="BO437" s="211"/>
      <c r="BP437" s="211"/>
      <c r="BQ437" s="211"/>
      <c r="BR437" s="211"/>
      <c r="BS437" s="211"/>
      <c r="BT437" s="211"/>
      <c r="BU437" s="211"/>
      <c r="BV437" s="211"/>
      <c r="BW437" s="211"/>
      <c r="BX437" s="211"/>
      <c r="BY437" s="211"/>
      <c r="BZ437" s="211"/>
      <c r="CA437" s="211"/>
      <c r="CB437" s="211"/>
      <c r="CC437" s="211"/>
      <c r="CD437" s="211"/>
      <c r="CE437" s="211"/>
      <c r="CF437" s="211"/>
      <c r="CG437" s="211"/>
      <c r="CH437" s="211"/>
      <c r="CI437" s="211"/>
      <c r="CJ437" s="211"/>
      <c r="CK437" s="211"/>
      <c r="CL437" s="211"/>
      <c r="CM437" s="211"/>
      <c r="CN437" s="211"/>
      <c r="CO437" s="211"/>
      <c r="CP437" s="211"/>
      <c r="CQ437" s="151" t="str">
        <f t="shared" si="24"/>
        <v/>
      </c>
      <c r="CR437" s="147"/>
    </row>
    <row r="438" spans="1:96" x14ac:dyDescent="0.2">
      <c r="A438" s="72"/>
      <c r="B438" s="201">
        <f t="shared" si="25"/>
        <v>429</v>
      </c>
      <c r="C438" s="212"/>
      <c r="D438" s="212"/>
      <c r="F438" s="212"/>
      <c r="G438" s="214"/>
      <c r="H438" s="73"/>
      <c r="I438" s="215"/>
      <c r="J438" s="215"/>
      <c r="K438" s="215"/>
      <c r="L438" s="215"/>
      <c r="M438" s="215"/>
      <c r="N438" s="215"/>
      <c r="O438" s="215"/>
      <c r="P438" s="73"/>
      <c r="Q438" s="215"/>
      <c r="R438" s="215"/>
      <c r="S438" s="215"/>
      <c r="T438" s="215"/>
      <c r="U438" s="215"/>
      <c r="V438" s="215"/>
      <c r="W438" s="215"/>
      <c r="X438" s="74"/>
      <c r="Y438" s="216"/>
      <c r="Z438" s="216"/>
      <c r="AA438" s="216"/>
      <c r="AB438" s="150" t="str">
        <f t="shared" si="23"/>
        <v/>
      </c>
      <c r="AC438" s="217"/>
      <c r="AD438" s="217"/>
      <c r="AE438" s="74"/>
      <c r="AF438" s="219"/>
      <c r="AG438" s="219"/>
      <c r="AH438" s="74"/>
      <c r="AI438" s="211"/>
      <c r="AJ438" s="211"/>
      <c r="AK438" s="211"/>
      <c r="AL438" s="211"/>
      <c r="AM438" s="211"/>
      <c r="AN438" s="211"/>
      <c r="AO438" s="211"/>
      <c r="AP438" s="211"/>
      <c r="AQ438" s="211"/>
      <c r="AR438" s="47"/>
      <c r="AS438" s="211"/>
      <c r="AT438" s="211"/>
      <c r="AU438" s="211"/>
      <c r="AV438" s="211"/>
      <c r="AW438" s="211"/>
      <c r="AX438" s="211"/>
      <c r="AY438" s="211"/>
      <c r="AZ438" s="211"/>
      <c r="BA438" s="211"/>
      <c r="BB438" s="211"/>
      <c r="BC438" s="211"/>
      <c r="BD438" s="211"/>
      <c r="BE438" s="211"/>
      <c r="BF438" s="211"/>
      <c r="BG438" s="211"/>
      <c r="BH438" s="211"/>
      <c r="BI438" s="211"/>
      <c r="BJ438" s="211"/>
      <c r="BK438" s="211"/>
      <c r="BL438" s="211"/>
      <c r="BM438" s="211"/>
      <c r="BN438" s="211"/>
      <c r="BO438" s="211"/>
      <c r="BP438" s="211"/>
      <c r="BQ438" s="211"/>
      <c r="BR438" s="211"/>
      <c r="BS438" s="211"/>
      <c r="BT438" s="211"/>
      <c r="BU438" s="211"/>
      <c r="BV438" s="211"/>
      <c r="BW438" s="211"/>
      <c r="BX438" s="211"/>
      <c r="BY438" s="211"/>
      <c r="BZ438" s="211"/>
      <c r="CA438" s="211"/>
      <c r="CB438" s="211"/>
      <c r="CC438" s="211"/>
      <c r="CD438" s="211"/>
      <c r="CE438" s="211"/>
      <c r="CF438" s="211"/>
      <c r="CG438" s="211"/>
      <c r="CH438" s="211"/>
      <c r="CI438" s="211"/>
      <c r="CJ438" s="211"/>
      <c r="CK438" s="211"/>
      <c r="CL438" s="211"/>
      <c r="CM438" s="211"/>
      <c r="CN438" s="211"/>
      <c r="CO438" s="211"/>
      <c r="CP438" s="211"/>
      <c r="CQ438" s="151" t="str">
        <f t="shared" si="24"/>
        <v/>
      </c>
      <c r="CR438" s="147"/>
    </row>
    <row r="439" spans="1:96" x14ac:dyDescent="0.2">
      <c r="A439" s="72"/>
      <c r="B439" s="201">
        <f t="shared" si="25"/>
        <v>430</v>
      </c>
      <c r="C439" s="212"/>
      <c r="D439" s="212"/>
      <c r="F439" s="212"/>
      <c r="G439" s="214"/>
      <c r="H439" s="73"/>
      <c r="I439" s="215"/>
      <c r="J439" s="215"/>
      <c r="K439" s="215"/>
      <c r="L439" s="215"/>
      <c r="M439" s="215"/>
      <c r="N439" s="215"/>
      <c r="O439" s="215"/>
      <c r="P439" s="73"/>
      <c r="Q439" s="215"/>
      <c r="R439" s="215"/>
      <c r="S439" s="215"/>
      <c r="T439" s="215"/>
      <c r="U439" s="215"/>
      <c r="V439" s="215"/>
      <c r="W439" s="215"/>
      <c r="X439" s="74"/>
      <c r="Y439" s="216"/>
      <c r="Z439" s="216"/>
      <c r="AA439" s="216"/>
      <c r="AB439" s="150" t="str">
        <f t="shared" si="23"/>
        <v/>
      </c>
      <c r="AC439" s="217"/>
      <c r="AD439" s="217"/>
      <c r="AE439" s="74"/>
      <c r="AF439" s="219"/>
      <c r="AG439" s="219"/>
      <c r="AH439" s="74"/>
      <c r="AI439" s="211"/>
      <c r="AJ439" s="211"/>
      <c r="AK439" s="211"/>
      <c r="AL439" s="211"/>
      <c r="AM439" s="211"/>
      <c r="AN439" s="211"/>
      <c r="AO439" s="211"/>
      <c r="AP439" s="211"/>
      <c r="AQ439" s="211"/>
      <c r="AR439" s="47"/>
      <c r="AS439" s="211"/>
      <c r="AT439" s="211"/>
      <c r="AU439" s="211"/>
      <c r="AV439" s="211"/>
      <c r="AW439" s="211"/>
      <c r="AX439" s="211"/>
      <c r="AY439" s="211"/>
      <c r="AZ439" s="211"/>
      <c r="BA439" s="211"/>
      <c r="BB439" s="211"/>
      <c r="BC439" s="211"/>
      <c r="BD439" s="211"/>
      <c r="BE439" s="211"/>
      <c r="BF439" s="211"/>
      <c r="BG439" s="211"/>
      <c r="BH439" s="211"/>
      <c r="BI439" s="211"/>
      <c r="BJ439" s="211"/>
      <c r="BK439" s="211"/>
      <c r="BL439" s="211"/>
      <c r="BM439" s="211"/>
      <c r="BN439" s="211"/>
      <c r="BO439" s="211"/>
      <c r="BP439" s="211"/>
      <c r="BQ439" s="211"/>
      <c r="BR439" s="211"/>
      <c r="BS439" s="211"/>
      <c r="BT439" s="211"/>
      <c r="BU439" s="211"/>
      <c r="BV439" s="211"/>
      <c r="BW439" s="211"/>
      <c r="BX439" s="211"/>
      <c r="BY439" s="211"/>
      <c r="BZ439" s="211"/>
      <c r="CA439" s="211"/>
      <c r="CB439" s="211"/>
      <c r="CC439" s="211"/>
      <c r="CD439" s="211"/>
      <c r="CE439" s="211"/>
      <c r="CF439" s="211"/>
      <c r="CG439" s="211"/>
      <c r="CH439" s="211"/>
      <c r="CI439" s="211"/>
      <c r="CJ439" s="211"/>
      <c r="CK439" s="211"/>
      <c r="CL439" s="211"/>
      <c r="CM439" s="211"/>
      <c r="CN439" s="211"/>
      <c r="CO439" s="211"/>
      <c r="CP439" s="211"/>
      <c r="CQ439" s="151" t="str">
        <f t="shared" si="24"/>
        <v/>
      </c>
      <c r="CR439" s="147"/>
    </row>
    <row r="440" spans="1:96" x14ac:dyDescent="0.2">
      <c r="A440" s="72"/>
      <c r="B440" s="201">
        <f t="shared" si="25"/>
        <v>431</v>
      </c>
      <c r="C440" s="212"/>
      <c r="D440" s="212"/>
      <c r="F440" s="212"/>
      <c r="G440" s="214"/>
      <c r="H440" s="73"/>
      <c r="I440" s="215"/>
      <c r="J440" s="215"/>
      <c r="K440" s="215"/>
      <c r="L440" s="215"/>
      <c r="M440" s="215"/>
      <c r="N440" s="215"/>
      <c r="O440" s="215"/>
      <c r="P440" s="73"/>
      <c r="Q440" s="215"/>
      <c r="R440" s="215"/>
      <c r="S440" s="215"/>
      <c r="T440" s="215"/>
      <c r="U440" s="215"/>
      <c r="V440" s="215"/>
      <c r="W440" s="215"/>
      <c r="X440" s="74"/>
      <c r="Y440" s="216"/>
      <c r="Z440" s="216"/>
      <c r="AA440" s="216"/>
      <c r="AB440" s="150" t="str">
        <f t="shared" si="23"/>
        <v/>
      </c>
      <c r="AC440" s="217"/>
      <c r="AD440" s="217"/>
      <c r="AE440" s="74"/>
      <c r="AF440" s="219"/>
      <c r="AG440" s="219"/>
      <c r="AH440" s="74"/>
      <c r="AI440" s="211"/>
      <c r="AJ440" s="211"/>
      <c r="AK440" s="211"/>
      <c r="AL440" s="211"/>
      <c r="AM440" s="211"/>
      <c r="AN440" s="211"/>
      <c r="AO440" s="211"/>
      <c r="AP440" s="211"/>
      <c r="AQ440" s="211"/>
      <c r="AR440" s="47"/>
      <c r="AS440" s="211"/>
      <c r="AT440" s="211"/>
      <c r="AU440" s="211"/>
      <c r="AV440" s="211"/>
      <c r="AW440" s="211"/>
      <c r="AX440" s="211"/>
      <c r="AY440" s="211"/>
      <c r="AZ440" s="211"/>
      <c r="BA440" s="211"/>
      <c r="BB440" s="211"/>
      <c r="BC440" s="211"/>
      <c r="BD440" s="211"/>
      <c r="BE440" s="211"/>
      <c r="BF440" s="211"/>
      <c r="BG440" s="211"/>
      <c r="BH440" s="211"/>
      <c r="BI440" s="211"/>
      <c r="BJ440" s="211"/>
      <c r="BK440" s="211"/>
      <c r="BL440" s="211"/>
      <c r="BM440" s="211"/>
      <c r="BN440" s="211"/>
      <c r="BO440" s="211"/>
      <c r="BP440" s="211"/>
      <c r="BQ440" s="211"/>
      <c r="BR440" s="211"/>
      <c r="BS440" s="211"/>
      <c r="BT440" s="211"/>
      <c r="BU440" s="211"/>
      <c r="BV440" s="211"/>
      <c r="BW440" s="211"/>
      <c r="BX440" s="211"/>
      <c r="BY440" s="211"/>
      <c r="BZ440" s="211"/>
      <c r="CA440" s="211"/>
      <c r="CB440" s="211"/>
      <c r="CC440" s="211"/>
      <c r="CD440" s="211"/>
      <c r="CE440" s="211"/>
      <c r="CF440" s="211"/>
      <c r="CG440" s="211"/>
      <c r="CH440" s="211"/>
      <c r="CI440" s="211"/>
      <c r="CJ440" s="211"/>
      <c r="CK440" s="211"/>
      <c r="CL440" s="211"/>
      <c r="CM440" s="211"/>
      <c r="CN440" s="211"/>
      <c r="CO440" s="211"/>
      <c r="CP440" s="211"/>
      <c r="CQ440" s="151" t="str">
        <f t="shared" si="24"/>
        <v/>
      </c>
      <c r="CR440" s="147"/>
    </row>
    <row r="441" spans="1:96" x14ac:dyDescent="0.2">
      <c r="A441" s="72"/>
      <c r="B441" s="201">
        <f t="shared" si="25"/>
        <v>432</v>
      </c>
      <c r="C441" s="212"/>
      <c r="D441" s="212"/>
      <c r="F441" s="212"/>
      <c r="G441" s="214"/>
      <c r="H441" s="73"/>
      <c r="I441" s="215"/>
      <c r="J441" s="215"/>
      <c r="K441" s="215"/>
      <c r="L441" s="215"/>
      <c r="M441" s="215"/>
      <c r="N441" s="215"/>
      <c r="O441" s="215"/>
      <c r="P441" s="73"/>
      <c r="Q441" s="215"/>
      <c r="R441" s="215"/>
      <c r="S441" s="215"/>
      <c r="T441" s="215"/>
      <c r="U441" s="215"/>
      <c r="V441" s="215"/>
      <c r="W441" s="215"/>
      <c r="X441" s="74"/>
      <c r="Y441" s="216"/>
      <c r="Z441" s="216"/>
      <c r="AA441" s="216"/>
      <c r="AB441" s="150" t="str">
        <f t="shared" si="23"/>
        <v/>
      </c>
      <c r="AC441" s="217"/>
      <c r="AD441" s="217"/>
      <c r="AE441" s="74"/>
      <c r="AF441" s="219"/>
      <c r="AG441" s="219"/>
      <c r="AH441" s="74"/>
      <c r="AI441" s="211"/>
      <c r="AJ441" s="211"/>
      <c r="AK441" s="211"/>
      <c r="AL441" s="211"/>
      <c r="AM441" s="211"/>
      <c r="AN441" s="211"/>
      <c r="AO441" s="211"/>
      <c r="AP441" s="211"/>
      <c r="AQ441" s="211"/>
      <c r="AR441" s="47"/>
      <c r="AS441" s="211"/>
      <c r="AT441" s="211"/>
      <c r="AU441" s="211"/>
      <c r="AV441" s="211"/>
      <c r="AW441" s="211"/>
      <c r="AX441" s="211"/>
      <c r="AY441" s="211"/>
      <c r="AZ441" s="211"/>
      <c r="BA441" s="211"/>
      <c r="BB441" s="211"/>
      <c r="BC441" s="211"/>
      <c r="BD441" s="211"/>
      <c r="BE441" s="211"/>
      <c r="BF441" s="211"/>
      <c r="BG441" s="211"/>
      <c r="BH441" s="211"/>
      <c r="BI441" s="211"/>
      <c r="BJ441" s="211"/>
      <c r="BK441" s="211"/>
      <c r="BL441" s="211"/>
      <c r="BM441" s="211"/>
      <c r="BN441" s="211"/>
      <c r="BO441" s="211"/>
      <c r="BP441" s="211"/>
      <c r="BQ441" s="211"/>
      <c r="BR441" s="211"/>
      <c r="BS441" s="211"/>
      <c r="BT441" s="211"/>
      <c r="BU441" s="211"/>
      <c r="BV441" s="211"/>
      <c r="BW441" s="211"/>
      <c r="BX441" s="211"/>
      <c r="BY441" s="211"/>
      <c r="BZ441" s="211"/>
      <c r="CA441" s="211"/>
      <c r="CB441" s="211"/>
      <c r="CC441" s="211"/>
      <c r="CD441" s="211"/>
      <c r="CE441" s="211"/>
      <c r="CF441" s="211"/>
      <c r="CG441" s="211"/>
      <c r="CH441" s="211"/>
      <c r="CI441" s="211"/>
      <c r="CJ441" s="211"/>
      <c r="CK441" s="211"/>
      <c r="CL441" s="211"/>
      <c r="CM441" s="211"/>
      <c r="CN441" s="211"/>
      <c r="CO441" s="211"/>
      <c r="CP441" s="211"/>
      <c r="CQ441" s="151" t="str">
        <f t="shared" si="24"/>
        <v/>
      </c>
      <c r="CR441" s="147"/>
    </row>
    <row r="442" spans="1:96" x14ac:dyDescent="0.2">
      <c r="A442" s="72"/>
      <c r="B442" s="201">
        <f t="shared" si="25"/>
        <v>433</v>
      </c>
      <c r="C442" s="212"/>
      <c r="D442" s="212"/>
      <c r="F442" s="212"/>
      <c r="G442" s="214"/>
      <c r="H442" s="73"/>
      <c r="I442" s="215"/>
      <c r="J442" s="215"/>
      <c r="K442" s="215"/>
      <c r="L442" s="215"/>
      <c r="M442" s="215"/>
      <c r="N442" s="215"/>
      <c r="O442" s="215"/>
      <c r="P442" s="73"/>
      <c r="Q442" s="215"/>
      <c r="R442" s="215"/>
      <c r="S442" s="215"/>
      <c r="T442" s="215"/>
      <c r="U442" s="215"/>
      <c r="V442" s="215"/>
      <c r="W442" s="215"/>
      <c r="X442" s="74"/>
      <c r="Y442" s="216"/>
      <c r="Z442" s="216"/>
      <c r="AA442" s="216"/>
      <c r="AB442" s="150" t="str">
        <f t="shared" si="23"/>
        <v/>
      </c>
      <c r="AC442" s="217"/>
      <c r="AD442" s="217"/>
      <c r="AE442" s="74"/>
      <c r="AF442" s="219"/>
      <c r="AG442" s="219"/>
      <c r="AH442" s="74"/>
      <c r="AI442" s="211"/>
      <c r="AJ442" s="211"/>
      <c r="AK442" s="211"/>
      <c r="AL442" s="211"/>
      <c r="AM442" s="211"/>
      <c r="AN442" s="211"/>
      <c r="AO442" s="211"/>
      <c r="AP442" s="211"/>
      <c r="AQ442" s="211"/>
      <c r="AR442" s="47"/>
      <c r="AS442" s="211"/>
      <c r="AT442" s="211"/>
      <c r="AU442" s="211"/>
      <c r="AV442" s="211"/>
      <c r="AW442" s="211"/>
      <c r="AX442" s="211"/>
      <c r="AY442" s="211"/>
      <c r="AZ442" s="211"/>
      <c r="BA442" s="211"/>
      <c r="BB442" s="211"/>
      <c r="BC442" s="211"/>
      <c r="BD442" s="211"/>
      <c r="BE442" s="211"/>
      <c r="BF442" s="211"/>
      <c r="BG442" s="211"/>
      <c r="BH442" s="211"/>
      <c r="BI442" s="211"/>
      <c r="BJ442" s="211"/>
      <c r="BK442" s="211"/>
      <c r="BL442" s="211"/>
      <c r="BM442" s="211"/>
      <c r="BN442" s="211"/>
      <c r="BO442" s="211"/>
      <c r="BP442" s="211"/>
      <c r="BQ442" s="211"/>
      <c r="BR442" s="211"/>
      <c r="BS442" s="211"/>
      <c r="BT442" s="211"/>
      <c r="BU442" s="211"/>
      <c r="BV442" s="211"/>
      <c r="BW442" s="211"/>
      <c r="BX442" s="211"/>
      <c r="BY442" s="211"/>
      <c r="BZ442" s="211"/>
      <c r="CA442" s="211"/>
      <c r="CB442" s="211"/>
      <c r="CC442" s="211"/>
      <c r="CD442" s="211"/>
      <c r="CE442" s="211"/>
      <c r="CF442" s="211"/>
      <c r="CG442" s="211"/>
      <c r="CH442" s="211"/>
      <c r="CI442" s="211"/>
      <c r="CJ442" s="211"/>
      <c r="CK442" s="211"/>
      <c r="CL442" s="211"/>
      <c r="CM442" s="211"/>
      <c r="CN442" s="211"/>
      <c r="CO442" s="211"/>
      <c r="CP442" s="211"/>
      <c r="CQ442" s="151" t="str">
        <f t="shared" si="24"/>
        <v/>
      </c>
      <c r="CR442" s="147"/>
    </row>
    <row r="443" spans="1:96" x14ac:dyDescent="0.2">
      <c r="A443" s="72"/>
      <c r="B443" s="201">
        <f t="shared" si="25"/>
        <v>434</v>
      </c>
      <c r="C443" s="212"/>
      <c r="D443" s="212"/>
      <c r="F443" s="212"/>
      <c r="G443" s="214"/>
      <c r="H443" s="73"/>
      <c r="I443" s="215"/>
      <c r="J443" s="215"/>
      <c r="K443" s="215"/>
      <c r="L443" s="215"/>
      <c r="M443" s="215"/>
      <c r="N443" s="215"/>
      <c r="O443" s="215"/>
      <c r="P443" s="73"/>
      <c r="Q443" s="215"/>
      <c r="R443" s="215"/>
      <c r="S443" s="215"/>
      <c r="T443" s="215"/>
      <c r="U443" s="215"/>
      <c r="V443" s="215"/>
      <c r="W443" s="215"/>
      <c r="X443" s="74"/>
      <c r="Y443" s="216"/>
      <c r="Z443" s="216"/>
      <c r="AA443" s="216"/>
      <c r="AB443" s="150" t="str">
        <f t="shared" si="23"/>
        <v/>
      </c>
      <c r="AC443" s="217"/>
      <c r="AD443" s="217"/>
      <c r="AE443" s="74"/>
      <c r="AF443" s="219"/>
      <c r="AG443" s="219"/>
      <c r="AH443" s="74"/>
      <c r="AI443" s="211"/>
      <c r="AJ443" s="211"/>
      <c r="AK443" s="211"/>
      <c r="AL443" s="211"/>
      <c r="AM443" s="211"/>
      <c r="AN443" s="211"/>
      <c r="AO443" s="211"/>
      <c r="AP443" s="211"/>
      <c r="AQ443" s="211"/>
      <c r="AR443" s="47"/>
      <c r="AS443" s="211"/>
      <c r="AT443" s="211"/>
      <c r="AU443" s="211"/>
      <c r="AV443" s="211"/>
      <c r="AW443" s="211"/>
      <c r="AX443" s="211"/>
      <c r="AY443" s="211"/>
      <c r="AZ443" s="211"/>
      <c r="BA443" s="211"/>
      <c r="BB443" s="211"/>
      <c r="BC443" s="211"/>
      <c r="BD443" s="211"/>
      <c r="BE443" s="211"/>
      <c r="BF443" s="211"/>
      <c r="BG443" s="211"/>
      <c r="BH443" s="211"/>
      <c r="BI443" s="211"/>
      <c r="BJ443" s="211"/>
      <c r="BK443" s="211"/>
      <c r="BL443" s="211"/>
      <c r="BM443" s="211"/>
      <c r="BN443" s="211"/>
      <c r="BO443" s="211"/>
      <c r="BP443" s="211"/>
      <c r="BQ443" s="211"/>
      <c r="BR443" s="211"/>
      <c r="BS443" s="211"/>
      <c r="BT443" s="211"/>
      <c r="BU443" s="211"/>
      <c r="BV443" s="211"/>
      <c r="BW443" s="211"/>
      <c r="BX443" s="211"/>
      <c r="BY443" s="211"/>
      <c r="BZ443" s="211"/>
      <c r="CA443" s="211"/>
      <c r="CB443" s="211"/>
      <c r="CC443" s="211"/>
      <c r="CD443" s="211"/>
      <c r="CE443" s="211"/>
      <c r="CF443" s="211"/>
      <c r="CG443" s="211"/>
      <c r="CH443" s="211"/>
      <c r="CI443" s="211"/>
      <c r="CJ443" s="211"/>
      <c r="CK443" s="211"/>
      <c r="CL443" s="211"/>
      <c r="CM443" s="211"/>
      <c r="CN443" s="211"/>
      <c r="CO443" s="211"/>
      <c r="CP443" s="211"/>
      <c r="CQ443" s="151" t="str">
        <f t="shared" si="24"/>
        <v/>
      </c>
      <c r="CR443" s="147"/>
    </row>
    <row r="444" spans="1:96" x14ac:dyDescent="0.2">
      <c r="A444" s="72"/>
      <c r="B444" s="201">
        <f t="shared" si="25"/>
        <v>435</v>
      </c>
      <c r="C444" s="212"/>
      <c r="D444" s="212"/>
      <c r="F444" s="212"/>
      <c r="G444" s="214"/>
      <c r="H444" s="73"/>
      <c r="I444" s="215"/>
      <c r="J444" s="215"/>
      <c r="K444" s="215"/>
      <c r="L444" s="215"/>
      <c r="M444" s="215"/>
      <c r="N444" s="215"/>
      <c r="O444" s="215"/>
      <c r="P444" s="73"/>
      <c r="Q444" s="215"/>
      <c r="R444" s="215"/>
      <c r="S444" s="215"/>
      <c r="T444" s="215"/>
      <c r="U444" s="215"/>
      <c r="V444" s="215"/>
      <c r="W444" s="215"/>
      <c r="X444" s="74"/>
      <c r="Y444" s="216"/>
      <c r="Z444" s="216"/>
      <c r="AA444" s="216"/>
      <c r="AB444" s="150" t="str">
        <f t="shared" si="23"/>
        <v/>
      </c>
      <c r="AC444" s="217"/>
      <c r="AD444" s="217"/>
      <c r="AE444" s="74"/>
      <c r="AF444" s="219"/>
      <c r="AG444" s="219"/>
      <c r="AH444" s="74"/>
      <c r="AI444" s="211"/>
      <c r="AJ444" s="211"/>
      <c r="AK444" s="211"/>
      <c r="AL444" s="211"/>
      <c r="AM444" s="211"/>
      <c r="AN444" s="211"/>
      <c r="AO444" s="211"/>
      <c r="AP444" s="211"/>
      <c r="AQ444" s="211"/>
      <c r="AR444" s="47"/>
      <c r="AS444" s="211"/>
      <c r="AT444" s="211"/>
      <c r="AU444" s="211"/>
      <c r="AV444" s="211"/>
      <c r="AW444" s="211"/>
      <c r="AX444" s="211"/>
      <c r="AY444" s="211"/>
      <c r="AZ444" s="211"/>
      <c r="BA444" s="211"/>
      <c r="BB444" s="211"/>
      <c r="BC444" s="211"/>
      <c r="BD444" s="211"/>
      <c r="BE444" s="211"/>
      <c r="BF444" s="211"/>
      <c r="BG444" s="211"/>
      <c r="BH444" s="211"/>
      <c r="BI444" s="211"/>
      <c r="BJ444" s="211"/>
      <c r="BK444" s="211"/>
      <c r="BL444" s="211"/>
      <c r="BM444" s="211"/>
      <c r="BN444" s="211"/>
      <c r="BO444" s="211"/>
      <c r="BP444" s="211"/>
      <c r="BQ444" s="211"/>
      <c r="BR444" s="211"/>
      <c r="BS444" s="211"/>
      <c r="BT444" s="211"/>
      <c r="BU444" s="211"/>
      <c r="BV444" s="211"/>
      <c r="BW444" s="211"/>
      <c r="BX444" s="211"/>
      <c r="BY444" s="211"/>
      <c r="BZ444" s="211"/>
      <c r="CA444" s="211"/>
      <c r="CB444" s="211"/>
      <c r="CC444" s="211"/>
      <c r="CD444" s="211"/>
      <c r="CE444" s="211"/>
      <c r="CF444" s="211"/>
      <c r="CG444" s="211"/>
      <c r="CH444" s="211"/>
      <c r="CI444" s="211"/>
      <c r="CJ444" s="211"/>
      <c r="CK444" s="211"/>
      <c r="CL444" s="211"/>
      <c r="CM444" s="211"/>
      <c r="CN444" s="211"/>
      <c r="CO444" s="211"/>
      <c r="CP444" s="211"/>
      <c r="CQ444" s="151" t="str">
        <f t="shared" si="24"/>
        <v/>
      </c>
      <c r="CR444" s="147"/>
    </row>
    <row r="445" spans="1:96" x14ac:dyDescent="0.2">
      <c r="A445" s="72"/>
      <c r="B445" s="201">
        <f t="shared" si="25"/>
        <v>436</v>
      </c>
      <c r="C445" s="212"/>
      <c r="D445" s="212"/>
      <c r="F445" s="212"/>
      <c r="G445" s="214"/>
      <c r="H445" s="73"/>
      <c r="I445" s="215"/>
      <c r="J445" s="215"/>
      <c r="K445" s="215"/>
      <c r="L445" s="215"/>
      <c r="M445" s="215"/>
      <c r="N445" s="215"/>
      <c r="O445" s="215"/>
      <c r="P445" s="73"/>
      <c r="Q445" s="215"/>
      <c r="R445" s="215"/>
      <c r="S445" s="215"/>
      <c r="T445" s="215"/>
      <c r="U445" s="215"/>
      <c r="V445" s="215"/>
      <c r="W445" s="215"/>
      <c r="X445" s="74"/>
      <c r="Y445" s="216"/>
      <c r="Z445" s="216"/>
      <c r="AA445" s="216"/>
      <c r="AB445" s="150" t="str">
        <f t="shared" si="23"/>
        <v/>
      </c>
      <c r="AC445" s="217"/>
      <c r="AD445" s="217"/>
      <c r="AE445" s="74"/>
      <c r="AF445" s="219"/>
      <c r="AG445" s="219"/>
      <c r="AH445" s="74"/>
      <c r="AI445" s="211"/>
      <c r="AJ445" s="211"/>
      <c r="AK445" s="211"/>
      <c r="AL445" s="211"/>
      <c r="AM445" s="211"/>
      <c r="AN445" s="211"/>
      <c r="AO445" s="211"/>
      <c r="AP445" s="211"/>
      <c r="AQ445" s="211"/>
      <c r="AR445" s="47"/>
      <c r="AS445" s="211"/>
      <c r="AT445" s="211"/>
      <c r="AU445" s="211"/>
      <c r="AV445" s="211"/>
      <c r="AW445" s="211"/>
      <c r="AX445" s="211"/>
      <c r="AY445" s="211"/>
      <c r="AZ445" s="211"/>
      <c r="BA445" s="211"/>
      <c r="BB445" s="211"/>
      <c r="BC445" s="211"/>
      <c r="BD445" s="211"/>
      <c r="BE445" s="211"/>
      <c r="BF445" s="211"/>
      <c r="BG445" s="211"/>
      <c r="BH445" s="211"/>
      <c r="BI445" s="211"/>
      <c r="BJ445" s="211"/>
      <c r="BK445" s="211"/>
      <c r="BL445" s="211"/>
      <c r="BM445" s="211"/>
      <c r="BN445" s="211"/>
      <c r="BO445" s="211"/>
      <c r="BP445" s="211"/>
      <c r="BQ445" s="211"/>
      <c r="BR445" s="211"/>
      <c r="BS445" s="211"/>
      <c r="BT445" s="211"/>
      <c r="BU445" s="211"/>
      <c r="BV445" s="211"/>
      <c r="BW445" s="211"/>
      <c r="BX445" s="211"/>
      <c r="BY445" s="211"/>
      <c r="BZ445" s="211"/>
      <c r="CA445" s="211"/>
      <c r="CB445" s="211"/>
      <c r="CC445" s="211"/>
      <c r="CD445" s="211"/>
      <c r="CE445" s="211"/>
      <c r="CF445" s="211"/>
      <c r="CG445" s="211"/>
      <c r="CH445" s="211"/>
      <c r="CI445" s="211"/>
      <c r="CJ445" s="211"/>
      <c r="CK445" s="211"/>
      <c r="CL445" s="211"/>
      <c r="CM445" s="211"/>
      <c r="CN445" s="211"/>
      <c r="CO445" s="211"/>
      <c r="CP445" s="211"/>
      <c r="CQ445" s="151" t="str">
        <f t="shared" si="24"/>
        <v/>
      </c>
      <c r="CR445" s="147"/>
    </row>
    <row r="446" spans="1:96" x14ac:dyDescent="0.2">
      <c r="A446" s="72"/>
      <c r="B446" s="201">
        <f t="shared" si="25"/>
        <v>437</v>
      </c>
      <c r="C446" s="212"/>
      <c r="D446" s="212"/>
      <c r="F446" s="212"/>
      <c r="G446" s="214"/>
      <c r="H446" s="73"/>
      <c r="I446" s="215"/>
      <c r="J446" s="215"/>
      <c r="K446" s="215"/>
      <c r="L446" s="215"/>
      <c r="M446" s="215"/>
      <c r="N446" s="215"/>
      <c r="O446" s="215"/>
      <c r="P446" s="73"/>
      <c r="Q446" s="215"/>
      <c r="R446" s="215"/>
      <c r="S446" s="215"/>
      <c r="T446" s="215"/>
      <c r="U446" s="215"/>
      <c r="V446" s="215"/>
      <c r="W446" s="215"/>
      <c r="X446" s="74"/>
      <c r="Y446" s="216"/>
      <c r="Z446" s="216"/>
      <c r="AA446" s="216"/>
      <c r="AB446" s="150" t="str">
        <f t="shared" si="23"/>
        <v/>
      </c>
      <c r="AC446" s="217"/>
      <c r="AD446" s="217"/>
      <c r="AE446" s="74"/>
      <c r="AF446" s="219"/>
      <c r="AG446" s="219"/>
      <c r="AH446" s="74"/>
      <c r="AI446" s="211"/>
      <c r="AJ446" s="211"/>
      <c r="AK446" s="211"/>
      <c r="AL446" s="211"/>
      <c r="AM446" s="211"/>
      <c r="AN446" s="211"/>
      <c r="AO446" s="211"/>
      <c r="AP446" s="211"/>
      <c r="AQ446" s="211"/>
      <c r="AR446" s="47"/>
      <c r="AS446" s="211"/>
      <c r="AT446" s="211"/>
      <c r="AU446" s="211"/>
      <c r="AV446" s="211"/>
      <c r="AW446" s="211"/>
      <c r="AX446" s="211"/>
      <c r="AY446" s="211"/>
      <c r="AZ446" s="211"/>
      <c r="BA446" s="211"/>
      <c r="BB446" s="211"/>
      <c r="BC446" s="211"/>
      <c r="BD446" s="211"/>
      <c r="BE446" s="211"/>
      <c r="BF446" s="211"/>
      <c r="BG446" s="211"/>
      <c r="BH446" s="211"/>
      <c r="BI446" s="211"/>
      <c r="BJ446" s="211"/>
      <c r="BK446" s="211"/>
      <c r="BL446" s="211"/>
      <c r="BM446" s="211"/>
      <c r="BN446" s="211"/>
      <c r="BO446" s="211"/>
      <c r="BP446" s="211"/>
      <c r="BQ446" s="211"/>
      <c r="BR446" s="211"/>
      <c r="BS446" s="211"/>
      <c r="BT446" s="211"/>
      <c r="BU446" s="211"/>
      <c r="BV446" s="211"/>
      <c r="BW446" s="211"/>
      <c r="BX446" s="211"/>
      <c r="BY446" s="211"/>
      <c r="BZ446" s="211"/>
      <c r="CA446" s="211"/>
      <c r="CB446" s="211"/>
      <c r="CC446" s="211"/>
      <c r="CD446" s="211"/>
      <c r="CE446" s="211"/>
      <c r="CF446" s="211"/>
      <c r="CG446" s="211"/>
      <c r="CH446" s="211"/>
      <c r="CI446" s="211"/>
      <c r="CJ446" s="211"/>
      <c r="CK446" s="211"/>
      <c r="CL446" s="211"/>
      <c r="CM446" s="211"/>
      <c r="CN446" s="211"/>
      <c r="CO446" s="211"/>
      <c r="CP446" s="211"/>
      <c r="CQ446" s="151" t="str">
        <f t="shared" si="24"/>
        <v/>
      </c>
      <c r="CR446" s="147"/>
    </row>
    <row r="447" spans="1:96" x14ac:dyDescent="0.2">
      <c r="A447" s="72"/>
      <c r="B447" s="201">
        <f t="shared" si="25"/>
        <v>438</v>
      </c>
      <c r="C447" s="212"/>
      <c r="D447" s="212"/>
      <c r="F447" s="212"/>
      <c r="G447" s="214"/>
      <c r="H447" s="73"/>
      <c r="I447" s="215"/>
      <c r="J447" s="215"/>
      <c r="K447" s="215"/>
      <c r="L447" s="215"/>
      <c r="M447" s="215"/>
      <c r="N447" s="215"/>
      <c r="O447" s="215"/>
      <c r="P447" s="73"/>
      <c r="Q447" s="215"/>
      <c r="R447" s="215"/>
      <c r="S447" s="215"/>
      <c r="T447" s="215"/>
      <c r="U447" s="215"/>
      <c r="V447" s="215"/>
      <c r="W447" s="215"/>
      <c r="X447" s="74"/>
      <c r="Y447" s="216"/>
      <c r="Z447" s="216"/>
      <c r="AA447" s="216"/>
      <c r="AB447" s="150" t="str">
        <f t="shared" si="23"/>
        <v/>
      </c>
      <c r="AC447" s="217"/>
      <c r="AD447" s="217"/>
      <c r="AE447" s="74"/>
      <c r="AF447" s="219"/>
      <c r="AG447" s="219"/>
      <c r="AH447" s="74"/>
      <c r="AI447" s="211"/>
      <c r="AJ447" s="211"/>
      <c r="AK447" s="211"/>
      <c r="AL447" s="211"/>
      <c r="AM447" s="211"/>
      <c r="AN447" s="211"/>
      <c r="AO447" s="211"/>
      <c r="AP447" s="211"/>
      <c r="AQ447" s="211"/>
      <c r="AR447" s="47"/>
      <c r="AS447" s="211"/>
      <c r="AT447" s="211"/>
      <c r="AU447" s="211"/>
      <c r="AV447" s="211"/>
      <c r="AW447" s="211"/>
      <c r="AX447" s="211"/>
      <c r="AY447" s="211"/>
      <c r="AZ447" s="211"/>
      <c r="BA447" s="211"/>
      <c r="BB447" s="211"/>
      <c r="BC447" s="211"/>
      <c r="BD447" s="211"/>
      <c r="BE447" s="211"/>
      <c r="BF447" s="211"/>
      <c r="BG447" s="211"/>
      <c r="BH447" s="211"/>
      <c r="BI447" s="211"/>
      <c r="BJ447" s="211"/>
      <c r="BK447" s="211"/>
      <c r="BL447" s="211"/>
      <c r="BM447" s="211"/>
      <c r="BN447" s="211"/>
      <c r="BO447" s="211"/>
      <c r="BP447" s="211"/>
      <c r="BQ447" s="211"/>
      <c r="BR447" s="211"/>
      <c r="BS447" s="211"/>
      <c r="BT447" s="211"/>
      <c r="BU447" s="211"/>
      <c r="BV447" s="211"/>
      <c r="BW447" s="211"/>
      <c r="BX447" s="211"/>
      <c r="BY447" s="211"/>
      <c r="BZ447" s="211"/>
      <c r="CA447" s="211"/>
      <c r="CB447" s="211"/>
      <c r="CC447" s="211"/>
      <c r="CD447" s="211"/>
      <c r="CE447" s="211"/>
      <c r="CF447" s="211"/>
      <c r="CG447" s="211"/>
      <c r="CH447" s="211"/>
      <c r="CI447" s="211"/>
      <c r="CJ447" s="211"/>
      <c r="CK447" s="211"/>
      <c r="CL447" s="211"/>
      <c r="CM447" s="211"/>
      <c r="CN447" s="211"/>
      <c r="CO447" s="211"/>
      <c r="CP447" s="211"/>
      <c r="CQ447" s="151" t="str">
        <f t="shared" si="24"/>
        <v/>
      </c>
      <c r="CR447" s="147"/>
    </row>
    <row r="448" spans="1:96" x14ac:dyDescent="0.2">
      <c r="A448" s="72"/>
      <c r="B448" s="201">
        <f t="shared" si="25"/>
        <v>439</v>
      </c>
      <c r="C448" s="212"/>
      <c r="D448" s="212"/>
      <c r="F448" s="212"/>
      <c r="G448" s="214"/>
      <c r="H448" s="73"/>
      <c r="I448" s="215"/>
      <c r="J448" s="215"/>
      <c r="K448" s="215"/>
      <c r="L448" s="215"/>
      <c r="M448" s="215"/>
      <c r="N448" s="215"/>
      <c r="O448" s="215"/>
      <c r="P448" s="73"/>
      <c r="Q448" s="215"/>
      <c r="R448" s="215"/>
      <c r="S448" s="215"/>
      <c r="T448" s="215"/>
      <c r="U448" s="215"/>
      <c r="V448" s="215"/>
      <c r="W448" s="215"/>
      <c r="X448" s="74"/>
      <c r="Y448" s="216"/>
      <c r="Z448" s="216"/>
      <c r="AA448" s="216"/>
      <c r="AB448" s="150" t="str">
        <f t="shared" si="23"/>
        <v/>
      </c>
      <c r="AC448" s="217"/>
      <c r="AD448" s="217"/>
      <c r="AE448" s="74"/>
      <c r="AF448" s="219"/>
      <c r="AG448" s="219"/>
      <c r="AH448" s="74"/>
      <c r="AI448" s="211"/>
      <c r="AJ448" s="211"/>
      <c r="AK448" s="211"/>
      <c r="AL448" s="211"/>
      <c r="AM448" s="211"/>
      <c r="AN448" s="211"/>
      <c r="AO448" s="211"/>
      <c r="AP448" s="211"/>
      <c r="AQ448" s="211"/>
      <c r="AR448" s="47"/>
      <c r="AS448" s="211"/>
      <c r="AT448" s="211"/>
      <c r="AU448" s="211"/>
      <c r="AV448" s="211"/>
      <c r="AW448" s="211"/>
      <c r="AX448" s="211"/>
      <c r="AY448" s="211"/>
      <c r="AZ448" s="211"/>
      <c r="BA448" s="211"/>
      <c r="BB448" s="211"/>
      <c r="BC448" s="211"/>
      <c r="BD448" s="211"/>
      <c r="BE448" s="211"/>
      <c r="BF448" s="211"/>
      <c r="BG448" s="211"/>
      <c r="BH448" s="211"/>
      <c r="BI448" s="211"/>
      <c r="BJ448" s="211"/>
      <c r="BK448" s="211"/>
      <c r="BL448" s="211"/>
      <c r="BM448" s="211"/>
      <c r="BN448" s="211"/>
      <c r="BO448" s="211"/>
      <c r="BP448" s="211"/>
      <c r="BQ448" s="211"/>
      <c r="BR448" s="211"/>
      <c r="BS448" s="211"/>
      <c r="BT448" s="211"/>
      <c r="BU448" s="211"/>
      <c r="BV448" s="211"/>
      <c r="BW448" s="211"/>
      <c r="BX448" s="211"/>
      <c r="BY448" s="211"/>
      <c r="BZ448" s="211"/>
      <c r="CA448" s="211"/>
      <c r="CB448" s="211"/>
      <c r="CC448" s="211"/>
      <c r="CD448" s="211"/>
      <c r="CE448" s="211"/>
      <c r="CF448" s="211"/>
      <c r="CG448" s="211"/>
      <c r="CH448" s="211"/>
      <c r="CI448" s="211"/>
      <c r="CJ448" s="211"/>
      <c r="CK448" s="211"/>
      <c r="CL448" s="211"/>
      <c r="CM448" s="211"/>
      <c r="CN448" s="211"/>
      <c r="CO448" s="211"/>
      <c r="CP448" s="211"/>
      <c r="CQ448" s="151" t="str">
        <f t="shared" si="24"/>
        <v/>
      </c>
      <c r="CR448" s="147"/>
    </row>
    <row r="449" spans="1:96" x14ac:dyDescent="0.2">
      <c r="A449" s="72"/>
      <c r="B449" s="201">
        <f t="shared" si="25"/>
        <v>440</v>
      </c>
      <c r="C449" s="212"/>
      <c r="D449" s="212"/>
      <c r="F449" s="212"/>
      <c r="G449" s="214"/>
      <c r="H449" s="73"/>
      <c r="I449" s="215"/>
      <c r="J449" s="215"/>
      <c r="K449" s="215"/>
      <c r="L449" s="215"/>
      <c r="M449" s="215"/>
      <c r="N449" s="215"/>
      <c r="O449" s="215"/>
      <c r="P449" s="73"/>
      <c r="Q449" s="215"/>
      <c r="R449" s="215"/>
      <c r="S449" s="215"/>
      <c r="T449" s="215"/>
      <c r="U449" s="215"/>
      <c r="V449" s="215"/>
      <c r="W449" s="215"/>
      <c r="X449" s="74"/>
      <c r="Y449" s="216"/>
      <c r="Z449" s="216"/>
      <c r="AA449" s="216"/>
      <c r="AB449" s="150" t="str">
        <f t="shared" si="23"/>
        <v/>
      </c>
      <c r="AC449" s="217"/>
      <c r="AD449" s="217"/>
      <c r="AE449" s="74"/>
      <c r="AF449" s="219"/>
      <c r="AG449" s="219"/>
      <c r="AH449" s="74"/>
      <c r="AI449" s="211"/>
      <c r="AJ449" s="211"/>
      <c r="AK449" s="211"/>
      <c r="AL449" s="211"/>
      <c r="AM449" s="211"/>
      <c r="AN449" s="211"/>
      <c r="AO449" s="211"/>
      <c r="AP449" s="211"/>
      <c r="AQ449" s="211"/>
      <c r="AR449" s="47"/>
      <c r="AS449" s="211"/>
      <c r="AT449" s="211"/>
      <c r="AU449" s="211"/>
      <c r="AV449" s="211"/>
      <c r="AW449" s="211"/>
      <c r="AX449" s="211"/>
      <c r="AY449" s="211"/>
      <c r="AZ449" s="211"/>
      <c r="BA449" s="211"/>
      <c r="BB449" s="211"/>
      <c r="BC449" s="211"/>
      <c r="BD449" s="211"/>
      <c r="BE449" s="211"/>
      <c r="BF449" s="211"/>
      <c r="BG449" s="211"/>
      <c r="BH449" s="211"/>
      <c r="BI449" s="211"/>
      <c r="BJ449" s="211"/>
      <c r="BK449" s="211"/>
      <c r="BL449" s="211"/>
      <c r="BM449" s="211"/>
      <c r="BN449" s="211"/>
      <c r="BO449" s="211"/>
      <c r="BP449" s="211"/>
      <c r="BQ449" s="211"/>
      <c r="BR449" s="211"/>
      <c r="BS449" s="211"/>
      <c r="BT449" s="211"/>
      <c r="BU449" s="211"/>
      <c r="BV449" s="211"/>
      <c r="BW449" s="211"/>
      <c r="BX449" s="211"/>
      <c r="BY449" s="211"/>
      <c r="BZ449" s="211"/>
      <c r="CA449" s="211"/>
      <c r="CB449" s="211"/>
      <c r="CC449" s="211"/>
      <c r="CD449" s="211"/>
      <c r="CE449" s="211"/>
      <c r="CF449" s="211"/>
      <c r="CG449" s="211"/>
      <c r="CH449" s="211"/>
      <c r="CI449" s="211"/>
      <c r="CJ449" s="211"/>
      <c r="CK449" s="211"/>
      <c r="CL449" s="211"/>
      <c r="CM449" s="211"/>
      <c r="CN449" s="211"/>
      <c r="CO449" s="211"/>
      <c r="CP449" s="211"/>
      <c r="CQ449" s="151" t="str">
        <f t="shared" si="24"/>
        <v/>
      </c>
      <c r="CR449" s="147"/>
    </row>
    <row r="450" spans="1:96" x14ac:dyDescent="0.2">
      <c r="A450" s="72"/>
      <c r="B450" s="201">
        <f t="shared" si="25"/>
        <v>441</v>
      </c>
      <c r="C450" s="212"/>
      <c r="D450" s="212"/>
      <c r="F450" s="212"/>
      <c r="G450" s="214"/>
      <c r="H450" s="73"/>
      <c r="I450" s="215"/>
      <c r="J450" s="215"/>
      <c r="K450" s="215"/>
      <c r="L450" s="215"/>
      <c r="M450" s="215"/>
      <c r="N450" s="215"/>
      <c r="O450" s="215"/>
      <c r="P450" s="73"/>
      <c r="Q450" s="215"/>
      <c r="R450" s="215"/>
      <c r="S450" s="215"/>
      <c r="T450" s="215"/>
      <c r="U450" s="215"/>
      <c r="V450" s="215"/>
      <c r="W450" s="215"/>
      <c r="X450" s="74"/>
      <c r="Y450" s="216"/>
      <c r="Z450" s="216"/>
      <c r="AA450" s="216"/>
      <c r="AB450" s="150" t="str">
        <f t="shared" si="23"/>
        <v/>
      </c>
      <c r="AC450" s="217"/>
      <c r="AD450" s="217"/>
      <c r="AE450" s="74"/>
      <c r="AF450" s="219"/>
      <c r="AG450" s="219"/>
      <c r="AH450" s="74"/>
      <c r="AI450" s="211"/>
      <c r="AJ450" s="211"/>
      <c r="AK450" s="211"/>
      <c r="AL450" s="211"/>
      <c r="AM450" s="211"/>
      <c r="AN450" s="211"/>
      <c r="AO450" s="211"/>
      <c r="AP450" s="211"/>
      <c r="AQ450" s="211"/>
      <c r="AR450" s="47"/>
      <c r="AS450" s="211"/>
      <c r="AT450" s="211"/>
      <c r="AU450" s="211"/>
      <c r="AV450" s="211"/>
      <c r="AW450" s="211"/>
      <c r="AX450" s="211"/>
      <c r="AY450" s="211"/>
      <c r="AZ450" s="211"/>
      <c r="BA450" s="211"/>
      <c r="BB450" s="211"/>
      <c r="BC450" s="211"/>
      <c r="BD450" s="211"/>
      <c r="BE450" s="211"/>
      <c r="BF450" s="211"/>
      <c r="BG450" s="211"/>
      <c r="BH450" s="211"/>
      <c r="BI450" s="211"/>
      <c r="BJ450" s="211"/>
      <c r="BK450" s="211"/>
      <c r="BL450" s="211"/>
      <c r="BM450" s="211"/>
      <c r="BN450" s="211"/>
      <c r="BO450" s="211"/>
      <c r="BP450" s="211"/>
      <c r="BQ450" s="211"/>
      <c r="BR450" s="211"/>
      <c r="BS450" s="211"/>
      <c r="BT450" s="211"/>
      <c r="BU450" s="211"/>
      <c r="BV450" s="211"/>
      <c r="BW450" s="211"/>
      <c r="BX450" s="211"/>
      <c r="BY450" s="211"/>
      <c r="BZ450" s="211"/>
      <c r="CA450" s="211"/>
      <c r="CB450" s="211"/>
      <c r="CC450" s="211"/>
      <c r="CD450" s="211"/>
      <c r="CE450" s="211"/>
      <c r="CF450" s="211"/>
      <c r="CG450" s="211"/>
      <c r="CH450" s="211"/>
      <c r="CI450" s="211"/>
      <c r="CJ450" s="211"/>
      <c r="CK450" s="211"/>
      <c r="CL450" s="211"/>
      <c r="CM450" s="211"/>
      <c r="CN450" s="211"/>
      <c r="CO450" s="211"/>
      <c r="CP450" s="211"/>
      <c r="CQ450" s="151" t="str">
        <f t="shared" si="24"/>
        <v/>
      </c>
      <c r="CR450" s="147"/>
    </row>
    <row r="451" spans="1:96" x14ac:dyDescent="0.2">
      <c r="A451" s="72"/>
      <c r="B451" s="201">
        <f t="shared" si="25"/>
        <v>442</v>
      </c>
      <c r="C451" s="212"/>
      <c r="D451" s="212"/>
      <c r="F451" s="212"/>
      <c r="G451" s="214"/>
      <c r="H451" s="73"/>
      <c r="I451" s="215"/>
      <c r="J451" s="215"/>
      <c r="K451" s="215"/>
      <c r="L451" s="215"/>
      <c r="M451" s="215"/>
      <c r="N451" s="215"/>
      <c r="O451" s="215"/>
      <c r="P451" s="73"/>
      <c r="Q451" s="215"/>
      <c r="R451" s="215"/>
      <c r="S451" s="215"/>
      <c r="T451" s="215"/>
      <c r="U451" s="215"/>
      <c r="V451" s="215"/>
      <c r="W451" s="215"/>
      <c r="X451" s="74"/>
      <c r="Y451" s="216"/>
      <c r="Z451" s="216"/>
      <c r="AA451" s="216"/>
      <c r="AB451" s="150" t="str">
        <f t="shared" si="23"/>
        <v/>
      </c>
      <c r="AC451" s="217"/>
      <c r="AD451" s="217"/>
      <c r="AE451" s="74"/>
      <c r="AF451" s="219"/>
      <c r="AG451" s="219"/>
      <c r="AH451" s="74"/>
      <c r="AI451" s="211"/>
      <c r="AJ451" s="211"/>
      <c r="AK451" s="211"/>
      <c r="AL451" s="211"/>
      <c r="AM451" s="211"/>
      <c r="AN451" s="211"/>
      <c r="AO451" s="211"/>
      <c r="AP451" s="211"/>
      <c r="AQ451" s="211"/>
      <c r="AR451" s="47"/>
      <c r="AS451" s="211"/>
      <c r="AT451" s="211"/>
      <c r="AU451" s="211"/>
      <c r="AV451" s="211"/>
      <c r="AW451" s="211"/>
      <c r="AX451" s="211"/>
      <c r="AY451" s="211"/>
      <c r="AZ451" s="211"/>
      <c r="BA451" s="211"/>
      <c r="BB451" s="211"/>
      <c r="BC451" s="211"/>
      <c r="BD451" s="211"/>
      <c r="BE451" s="211"/>
      <c r="BF451" s="211"/>
      <c r="BG451" s="211"/>
      <c r="BH451" s="211"/>
      <c r="BI451" s="211"/>
      <c r="BJ451" s="211"/>
      <c r="BK451" s="211"/>
      <c r="BL451" s="211"/>
      <c r="BM451" s="211"/>
      <c r="BN451" s="211"/>
      <c r="BO451" s="211"/>
      <c r="BP451" s="211"/>
      <c r="BQ451" s="211"/>
      <c r="BR451" s="211"/>
      <c r="BS451" s="211"/>
      <c r="BT451" s="211"/>
      <c r="BU451" s="211"/>
      <c r="BV451" s="211"/>
      <c r="BW451" s="211"/>
      <c r="BX451" s="211"/>
      <c r="BY451" s="211"/>
      <c r="BZ451" s="211"/>
      <c r="CA451" s="211"/>
      <c r="CB451" s="211"/>
      <c r="CC451" s="211"/>
      <c r="CD451" s="211"/>
      <c r="CE451" s="211"/>
      <c r="CF451" s="211"/>
      <c r="CG451" s="211"/>
      <c r="CH451" s="211"/>
      <c r="CI451" s="211"/>
      <c r="CJ451" s="211"/>
      <c r="CK451" s="211"/>
      <c r="CL451" s="211"/>
      <c r="CM451" s="211"/>
      <c r="CN451" s="211"/>
      <c r="CO451" s="211"/>
      <c r="CP451" s="211"/>
      <c r="CQ451" s="151" t="str">
        <f t="shared" si="24"/>
        <v/>
      </c>
      <c r="CR451" s="147"/>
    </row>
    <row r="452" spans="1:96" x14ac:dyDescent="0.2">
      <c r="A452" s="72"/>
      <c r="B452" s="201">
        <f t="shared" si="25"/>
        <v>443</v>
      </c>
      <c r="C452" s="212"/>
      <c r="D452" s="212"/>
      <c r="F452" s="212"/>
      <c r="G452" s="214"/>
      <c r="H452" s="73"/>
      <c r="I452" s="215"/>
      <c r="J452" s="215"/>
      <c r="K452" s="215"/>
      <c r="L452" s="215"/>
      <c r="M452" s="215"/>
      <c r="N452" s="215"/>
      <c r="O452" s="215"/>
      <c r="P452" s="73"/>
      <c r="Q452" s="215"/>
      <c r="R452" s="215"/>
      <c r="S452" s="215"/>
      <c r="T452" s="215"/>
      <c r="U452" s="215"/>
      <c r="V452" s="215"/>
      <c r="W452" s="215"/>
      <c r="X452" s="74"/>
      <c r="Y452" s="216"/>
      <c r="Z452" s="216"/>
      <c r="AA452" s="216"/>
      <c r="AB452" s="150" t="str">
        <f t="shared" si="23"/>
        <v/>
      </c>
      <c r="AC452" s="217"/>
      <c r="AD452" s="217"/>
      <c r="AE452" s="74"/>
      <c r="AF452" s="219"/>
      <c r="AG452" s="219"/>
      <c r="AH452" s="74"/>
      <c r="AI452" s="211"/>
      <c r="AJ452" s="211"/>
      <c r="AK452" s="211"/>
      <c r="AL452" s="211"/>
      <c r="AM452" s="211"/>
      <c r="AN452" s="211"/>
      <c r="AO452" s="211"/>
      <c r="AP452" s="211"/>
      <c r="AQ452" s="211"/>
      <c r="AR452" s="47"/>
      <c r="AS452" s="211"/>
      <c r="AT452" s="211"/>
      <c r="AU452" s="211"/>
      <c r="AV452" s="211"/>
      <c r="AW452" s="211"/>
      <c r="AX452" s="211"/>
      <c r="AY452" s="211"/>
      <c r="AZ452" s="211"/>
      <c r="BA452" s="211"/>
      <c r="BB452" s="211"/>
      <c r="BC452" s="211"/>
      <c r="BD452" s="211"/>
      <c r="BE452" s="211"/>
      <c r="BF452" s="211"/>
      <c r="BG452" s="211"/>
      <c r="BH452" s="211"/>
      <c r="BI452" s="211"/>
      <c r="BJ452" s="211"/>
      <c r="BK452" s="211"/>
      <c r="BL452" s="211"/>
      <c r="BM452" s="211"/>
      <c r="BN452" s="211"/>
      <c r="BO452" s="211"/>
      <c r="BP452" s="211"/>
      <c r="BQ452" s="211"/>
      <c r="BR452" s="211"/>
      <c r="BS452" s="211"/>
      <c r="BT452" s="211"/>
      <c r="BU452" s="211"/>
      <c r="BV452" s="211"/>
      <c r="BW452" s="211"/>
      <c r="BX452" s="211"/>
      <c r="BY452" s="211"/>
      <c r="BZ452" s="211"/>
      <c r="CA452" s="211"/>
      <c r="CB452" s="211"/>
      <c r="CC452" s="211"/>
      <c r="CD452" s="211"/>
      <c r="CE452" s="211"/>
      <c r="CF452" s="211"/>
      <c r="CG452" s="211"/>
      <c r="CH452" s="211"/>
      <c r="CI452" s="211"/>
      <c r="CJ452" s="211"/>
      <c r="CK452" s="211"/>
      <c r="CL452" s="211"/>
      <c r="CM452" s="211"/>
      <c r="CN452" s="211"/>
      <c r="CO452" s="211"/>
      <c r="CP452" s="211"/>
      <c r="CQ452" s="151" t="str">
        <f t="shared" si="24"/>
        <v/>
      </c>
      <c r="CR452" s="147"/>
    </row>
    <row r="453" spans="1:96" x14ac:dyDescent="0.2">
      <c r="A453" s="72"/>
      <c r="B453" s="201">
        <f t="shared" si="25"/>
        <v>444</v>
      </c>
      <c r="C453" s="212"/>
      <c r="D453" s="212"/>
      <c r="F453" s="212"/>
      <c r="G453" s="214"/>
      <c r="H453" s="73"/>
      <c r="I453" s="215"/>
      <c r="J453" s="215"/>
      <c r="K453" s="215"/>
      <c r="L453" s="215"/>
      <c r="M453" s="215"/>
      <c r="N453" s="215"/>
      <c r="O453" s="215"/>
      <c r="P453" s="73"/>
      <c r="Q453" s="215"/>
      <c r="R453" s="215"/>
      <c r="S453" s="215"/>
      <c r="T453" s="215"/>
      <c r="U453" s="215"/>
      <c r="V453" s="215"/>
      <c r="W453" s="215"/>
      <c r="X453" s="74"/>
      <c r="Y453" s="216"/>
      <c r="Z453" s="216"/>
      <c r="AA453" s="216"/>
      <c r="AB453" s="150" t="str">
        <f t="shared" si="23"/>
        <v/>
      </c>
      <c r="AC453" s="217"/>
      <c r="AD453" s="217"/>
      <c r="AE453" s="74"/>
      <c r="AF453" s="219"/>
      <c r="AG453" s="219"/>
      <c r="AH453" s="74"/>
      <c r="AI453" s="211"/>
      <c r="AJ453" s="211"/>
      <c r="AK453" s="211"/>
      <c r="AL453" s="211"/>
      <c r="AM453" s="211"/>
      <c r="AN453" s="211"/>
      <c r="AO453" s="211"/>
      <c r="AP453" s="211"/>
      <c r="AQ453" s="211"/>
      <c r="AR453" s="47"/>
      <c r="AS453" s="211"/>
      <c r="AT453" s="211"/>
      <c r="AU453" s="211"/>
      <c r="AV453" s="211"/>
      <c r="AW453" s="211"/>
      <c r="AX453" s="211"/>
      <c r="AY453" s="211"/>
      <c r="AZ453" s="211"/>
      <c r="BA453" s="211"/>
      <c r="BB453" s="211"/>
      <c r="BC453" s="211"/>
      <c r="BD453" s="211"/>
      <c r="BE453" s="211"/>
      <c r="BF453" s="211"/>
      <c r="BG453" s="211"/>
      <c r="BH453" s="211"/>
      <c r="BI453" s="211"/>
      <c r="BJ453" s="211"/>
      <c r="BK453" s="211"/>
      <c r="BL453" s="211"/>
      <c r="BM453" s="211"/>
      <c r="BN453" s="211"/>
      <c r="BO453" s="211"/>
      <c r="BP453" s="211"/>
      <c r="BQ453" s="211"/>
      <c r="BR453" s="211"/>
      <c r="BS453" s="211"/>
      <c r="BT453" s="211"/>
      <c r="BU453" s="211"/>
      <c r="BV453" s="211"/>
      <c r="BW453" s="211"/>
      <c r="BX453" s="211"/>
      <c r="BY453" s="211"/>
      <c r="BZ453" s="211"/>
      <c r="CA453" s="211"/>
      <c r="CB453" s="211"/>
      <c r="CC453" s="211"/>
      <c r="CD453" s="211"/>
      <c r="CE453" s="211"/>
      <c r="CF453" s="211"/>
      <c r="CG453" s="211"/>
      <c r="CH453" s="211"/>
      <c r="CI453" s="211"/>
      <c r="CJ453" s="211"/>
      <c r="CK453" s="211"/>
      <c r="CL453" s="211"/>
      <c r="CM453" s="211"/>
      <c r="CN453" s="211"/>
      <c r="CO453" s="211"/>
      <c r="CP453" s="211"/>
      <c r="CQ453" s="151" t="str">
        <f t="shared" si="24"/>
        <v/>
      </c>
      <c r="CR453" s="147"/>
    </row>
    <row r="454" spans="1:96" x14ac:dyDescent="0.2">
      <c r="A454" s="72"/>
      <c r="B454" s="201">
        <f t="shared" si="25"/>
        <v>445</v>
      </c>
      <c r="C454" s="212"/>
      <c r="D454" s="212"/>
      <c r="F454" s="212"/>
      <c r="G454" s="214"/>
      <c r="H454" s="73"/>
      <c r="I454" s="215"/>
      <c r="J454" s="215"/>
      <c r="K454" s="215"/>
      <c r="L454" s="215"/>
      <c r="M454" s="215"/>
      <c r="N454" s="215"/>
      <c r="O454" s="215"/>
      <c r="P454" s="73"/>
      <c r="Q454" s="215"/>
      <c r="R454" s="215"/>
      <c r="S454" s="215"/>
      <c r="T454" s="215"/>
      <c r="U454" s="215"/>
      <c r="V454" s="215"/>
      <c r="W454" s="215"/>
      <c r="X454" s="74"/>
      <c r="Y454" s="216"/>
      <c r="Z454" s="216"/>
      <c r="AA454" s="216"/>
      <c r="AB454" s="150" t="str">
        <f t="shared" si="23"/>
        <v/>
      </c>
      <c r="AC454" s="217"/>
      <c r="AD454" s="217"/>
      <c r="AE454" s="74"/>
      <c r="AF454" s="219"/>
      <c r="AG454" s="219"/>
      <c r="AH454" s="74"/>
      <c r="AI454" s="211"/>
      <c r="AJ454" s="211"/>
      <c r="AK454" s="211"/>
      <c r="AL454" s="211"/>
      <c r="AM454" s="211"/>
      <c r="AN454" s="211"/>
      <c r="AO454" s="211"/>
      <c r="AP454" s="211"/>
      <c r="AQ454" s="211"/>
      <c r="AR454" s="47"/>
      <c r="AS454" s="211"/>
      <c r="AT454" s="211"/>
      <c r="AU454" s="211"/>
      <c r="AV454" s="211"/>
      <c r="AW454" s="211"/>
      <c r="AX454" s="211"/>
      <c r="AY454" s="211"/>
      <c r="AZ454" s="211"/>
      <c r="BA454" s="211"/>
      <c r="BB454" s="211"/>
      <c r="BC454" s="211"/>
      <c r="BD454" s="211"/>
      <c r="BE454" s="211"/>
      <c r="BF454" s="211"/>
      <c r="BG454" s="211"/>
      <c r="BH454" s="211"/>
      <c r="BI454" s="211"/>
      <c r="BJ454" s="211"/>
      <c r="BK454" s="211"/>
      <c r="BL454" s="211"/>
      <c r="BM454" s="211"/>
      <c r="BN454" s="211"/>
      <c r="BO454" s="211"/>
      <c r="BP454" s="211"/>
      <c r="BQ454" s="211"/>
      <c r="BR454" s="211"/>
      <c r="BS454" s="211"/>
      <c r="BT454" s="211"/>
      <c r="BU454" s="211"/>
      <c r="BV454" s="211"/>
      <c r="BW454" s="211"/>
      <c r="BX454" s="211"/>
      <c r="BY454" s="211"/>
      <c r="BZ454" s="211"/>
      <c r="CA454" s="211"/>
      <c r="CB454" s="211"/>
      <c r="CC454" s="211"/>
      <c r="CD454" s="211"/>
      <c r="CE454" s="211"/>
      <c r="CF454" s="211"/>
      <c r="CG454" s="211"/>
      <c r="CH454" s="211"/>
      <c r="CI454" s="211"/>
      <c r="CJ454" s="211"/>
      <c r="CK454" s="211"/>
      <c r="CL454" s="211"/>
      <c r="CM454" s="211"/>
      <c r="CN454" s="211"/>
      <c r="CO454" s="211"/>
      <c r="CP454" s="211"/>
      <c r="CQ454" s="151" t="str">
        <f t="shared" si="24"/>
        <v/>
      </c>
      <c r="CR454" s="147"/>
    </row>
    <row r="455" spans="1:96" x14ac:dyDescent="0.2">
      <c r="A455" s="72"/>
      <c r="B455" s="201">
        <f t="shared" si="25"/>
        <v>446</v>
      </c>
      <c r="C455" s="212"/>
      <c r="D455" s="212"/>
      <c r="F455" s="212"/>
      <c r="G455" s="214"/>
      <c r="H455" s="73"/>
      <c r="I455" s="215"/>
      <c r="J455" s="215"/>
      <c r="K455" s="215"/>
      <c r="L455" s="215"/>
      <c r="M455" s="215"/>
      <c r="N455" s="215"/>
      <c r="O455" s="215"/>
      <c r="P455" s="73"/>
      <c r="Q455" s="215"/>
      <c r="R455" s="215"/>
      <c r="S455" s="215"/>
      <c r="T455" s="215"/>
      <c r="U455" s="215"/>
      <c r="V455" s="215"/>
      <c r="W455" s="215"/>
      <c r="X455" s="74"/>
      <c r="Y455" s="216"/>
      <c r="Z455" s="216"/>
      <c r="AA455" s="216"/>
      <c r="AB455" s="150" t="str">
        <f t="shared" ref="AB455:AB518" si="26">IF(SUM(Y455:AA455,I455:O455)=0,"",IF(SUM(Y455:AA455)=1,"",1))</f>
        <v/>
      </c>
      <c r="AC455" s="217"/>
      <c r="AD455" s="217"/>
      <c r="AE455" s="74"/>
      <c r="AF455" s="219"/>
      <c r="AG455" s="219"/>
      <c r="AH455" s="74"/>
      <c r="AI455" s="211"/>
      <c r="AJ455" s="211"/>
      <c r="AK455" s="211"/>
      <c r="AL455" s="211"/>
      <c r="AM455" s="211"/>
      <c r="AN455" s="211"/>
      <c r="AO455" s="211"/>
      <c r="AP455" s="211"/>
      <c r="AQ455" s="211"/>
      <c r="AR455" s="47"/>
      <c r="AS455" s="211"/>
      <c r="AT455" s="211"/>
      <c r="AU455" s="211"/>
      <c r="AV455" s="211"/>
      <c r="AW455" s="211"/>
      <c r="AX455" s="211"/>
      <c r="AY455" s="211"/>
      <c r="AZ455" s="211"/>
      <c r="BA455" s="211"/>
      <c r="BB455" s="211"/>
      <c r="BC455" s="211"/>
      <c r="BD455" s="211"/>
      <c r="BE455" s="211"/>
      <c r="BF455" s="211"/>
      <c r="BG455" s="211"/>
      <c r="BH455" s="211"/>
      <c r="BI455" s="211"/>
      <c r="BJ455" s="211"/>
      <c r="BK455" s="211"/>
      <c r="BL455" s="211"/>
      <c r="BM455" s="211"/>
      <c r="BN455" s="211"/>
      <c r="BO455" s="211"/>
      <c r="BP455" s="211"/>
      <c r="BQ455" s="211"/>
      <c r="BR455" s="211"/>
      <c r="BS455" s="211"/>
      <c r="BT455" s="211"/>
      <c r="BU455" s="211"/>
      <c r="BV455" s="211"/>
      <c r="BW455" s="211"/>
      <c r="BX455" s="211"/>
      <c r="BY455" s="211"/>
      <c r="BZ455" s="211"/>
      <c r="CA455" s="211"/>
      <c r="CB455" s="211"/>
      <c r="CC455" s="211"/>
      <c r="CD455" s="211"/>
      <c r="CE455" s="211"/>
      <c r="CF455" s="211"/>
      <c r="CG455" s="211"/>
      <c r="CH455" s="211"/>
      <c r="CI455" s="211"/>
      <c r="CJ455" s="211"/>
      <c r="CK455" s="211"/>
      <c r="CL455" s="211"/>
      <c r="CM455" s="211"/>
      <c r="CN455" s="211"/>
      <c r="CO455" s="211"/>
      <c r="CP455" s="211"/>
      <c r="CQ455" s="151" t="str">
        <f t="shared" ref="CQ455:CQ518" si="27">IF(COUNT(AS455:CP455)=0,"",IF(SUM(AS455:CP455)=1,"",1))</f>
        <v/>
      </c>
      <c r="CR455" s="147"/>
    </row>
    <row r="456" spans="1:96" x14ac:dyDescent="0.2">
      <c r="A456" s="72"/>
      <c r="B456" s="201">
        <f t="shared" ref="B456:B519" si="28">IFERROR(B455+1,"")</f>
        <v>447</v>
      </c>
      <c r="C456" s="212"/>
      <c r="D456" s="212"/>
      <c r="F456" s="212"/>
      <c r="G456" s="214"/>
      <c r="H456" s="73"/>
      <c r="I456" s="215"/>
      <c r="J456" s="215"/>
      <c r="K456" s="215"/>
      <c r="L456" s="215"/>
      <c r="M456" s="215"/>
      <c r="N456" s="215"/>
      <c r="O456" s="215"/>
      <c r="P456" s="73"/>
      <c r="Q456" s="215"/>
      <c r="R456" s="215"/>
      <c r="S456" s="215"/>
      <c r="T456" s="215"/>
      <c r="U456" s="215"/>
      <c r="V456" s="215"/>
      <c r="W456" s="215"/>
      <c r="X456" s="74"/>
      <c r="Y456" s="216"/>
      <c r="Z456" s="216"/>
      <c r="AA456" s="216"/>
      <c r="AB456" s="150" t="str">
        <f t="shared" si="26"/>
        <v/>
      </c>
      <c r="AC456" s="217"/>
      <c r="AD456" s="217"/>
      <c r="AE456" s="74"/>
      <c r="AF456" s="219"/>
      <c r="AG456" s="219"/>
      <c r="AH456" s="74"/>
      <c r="AI456" s="211"/>
      <c r="AJ456" s="211"/>
      <c r="AK456" s="211"/>
      <c r="AL456" s="211"/>
      <c r="AM456" s="211"/>
      <c r="AN456" s="211"/>
      <c r="AO456" s="211"/>
      <c r="AP456" s="211"/>
      <c r="AQ456" s="211"/>
      <c r="AR456" s="47"/>
      <c r="AS456" s="211"/>
      <c r="AT456" s="211"/>
      <c r="AU456" s="211"/>
      <c r="AV456" s="211"/>
      <c r="AW456" s="211"/>
      <c r="AX456" s="211"/>
      <c r="AY456" s="211"/>
      <c r="AZ456" s="211"/>
      <c r="BA456" s="211"/>
      <c r="BB456" s="211"/>
      <c r="BC456" s="211"/>
      <c r="BD456" s="211"/>
      <c r="BE456" s="211"/>
      <c r="BF456" s="211"/>
      <c r="BG456" s="211"/>
      <c r="BH456" s="211"/>
      <c r="BI456" s="211"/>
      <c r="BJ456" s="211"/>
      <c r="BK456" s="211"/>
      <c r="BL456" s="211"/>
      <c r="BM456" s="211"/>
      <c r="BN456" s="211"/>
      <c r="BO456" s="211"/>
      <c r="BP456" s="211"/>
      <c r="BQ456" s="211"/>
      <c r="BR456" s="211"/>
      <c r="BS456" s="211"/>
      <c r="BT456" s="211"/>
      <c r="BU456" s="211"/>
      <c r="BV456" s="211"/>
      <c r="BW456" s="211"/>
      <c r="BX456" s="211"/>
      <c r="BY456" s="211"/>
      <c r="BZ456" s="211"/>
      <c r="CA456" s="211"/>
      <c r="CB456" s="211"/>
      <c r="CC456" s="211"/>
      <c r="CD456" s="211"/>
      <c r="CE456" s="211"/>
      <c r="CF456" s="211"/>
      <c r="CG456" s="211"/>
      <c r="CH456" s="211"/>
      <c r="CI456" s="211"/>
      <c r="CJ456" s="211"/>
      <c r="CK456" s="211"/>
      <c r="CL456" s="211"/>
      <c r="CM456" s="211"/>
      <c r="CN456" s="211"/>
      <c r="CO456" s="211"/>
      <c r="CP456" s="211"/>
      <c r="CQ456" s="151" t="str">
        <f t="shared" si="27"/>
        <v/>
      </c>
      <c r="CR456" s="147"/>
    </row>
    <row r="457" spans="1:96" x14ac:dyDescent="0.2">
      <c r="A457" s="72"/>
      <c r="B457" s="201">
        <f t="shared" si="28"/>
        <v>448</v>
      </c>
      <c r="C457" s="212"/>
      <c r="D457" s="212"/>
      <c r="F457" s="212"/>
      <c r="G457" s="214"/>
      <c r="H457" s="73"/>
      <c r="I457" s="215"/>
      <c r="J457" s="215"/>
      <c r="K457" s="215"/>
      <c r="L457" s="215"/>
      <c r="M457" s="215"/>
      <c r="N457" s="215"/>
      <c r="O457" s="215"/>
      <c r="P457" s="73"/>
      <c r="Q457" s="215"/>
      <c r="R457" s="215"/>
      <c r="S457" s="215"/>
      <c r="T457" s="215"/>
      <c r="U457" s="215"/>
      <c r="V457" s="215"/>
      <c r="W457" s="215"/>
      <c r="X457" s="74"/>
      <c r="Y457" s="216"/>
      <c r="Z457" s="216"/>
      <c r="AA457" s="216"/>
      <c r="AB457" s="150" t="str">
        <f t="shared" si="26"/>
        <v/>
      </c>
      <c r="AC457" s="217"/>
      <c r="AD457" s="217"/>
      <c r="AE457" s="74"/>
      <c r="AF457" s="219"/>
      <c r="AG457" s="219"/>
      <c r="AH457" s="74"/>
      <c r="AI457" s="211"/>
      <c r="AJ457" s="211"/>
      <c r="AK457" s="211"/>
      <c r="AL457" s="211"/>
      <c r="AM457" s="211"/>
      <c r="AN457" s="211"/>
      <c r="AO457" s="211"/>
      <c r="AP457" s="211"/>
      <c r="AQ457" s="211"/>
      <c r="AR457" s="47"/>
      <c r="AS457" s="211"/>
      <c r="AT457" s="211"/>
      <c r="AU457" s="211"/>
      <c r="AV457" s="211"/>
      <c r="AW457" s="211"/>
      <c r="AX457" s="211"/>
      <c r="AY457" s="211"/>
      <c r="AZ457" s="211"/>
      <c r="BA457" s="211"/>
      <c r="BB457" s="211"/>
      <c r="BC457" s="211"/>
      <c r="BD457" s="211"/>
      <c r="BE457" s="211"/>
      <c r="BF457" s="211"/>
      <c r="BG457" s="211"/>
      <c r="BH457" s="211"/>
      <c r="BI457" s="211"/>
      <c r="BJ457" s="211"/>
      <c r="BK457" s="211"/>
      <c r="BL457" s="211"/>
      <c r="BM457" s="211"/>
      <c r="BN457" s="211"/>
      <c r="BO457" s="211"/>
      <c r="BP457" s="211"/>
      <c r="BQ457" s="211"/>
      <c r="BR457" s="211"/>
      <c r="BS457" s="211"/>
      <c r="BT457" s="211"/>
      <c r="BU457" s="211"/>
      <c r="BV457" s="211"/>
      <c r="BW457" s="211"/>
      <c r="BX457" s="211"/>
      <c r="BY457" s="211"/>
      <c r="BZ457" s="211"/>
      <c r="CA457" s="211"/>
      <c r="CB457" s="211"/>
      <c r="CC457" s="211"/>
      <c r="CD457" s="211"/>
      <c r="CE457" s="211"/>
      <c r="CF457" s="211"/>
      <c r="CG457" s="211"/>
      <c r="CH457" s="211"/>
      <c r="CI457" s="211"/>
      <c r="CJ457" s="211"/>
      <c r="CK457" s="211"/>
      <c r="CL457" s="211"/>
      <c r="CM457" s="211"/>
      <c r="CN457" s="211"/>
      <c r="CO457" s="211"/>
      <c r="CP457" s="211"/>
      <c r="CQ457" s="151" t="str">
        <f t="shared" si="27"/>
        <v/>
      </c>
      <c r="CR457" s="147"/>
    </row>
    <row r="458" spans="1:96" x14ac:dyDescent="0.2">
      <c r="A458" s="72"/>
      <c r="B458" s="201">
        <f t="shared" si="28"/>
        <v>449</v>
      </c>
      <c r="C458" s="212"/>
      <c r="D458" s="212"/>
      <c r="F458" s="212"/>
      <c r="G458" s="214"/>
      <c r="H458" s="73"/>
      <c r="I458" s="215"/>
      <c r="J458" s="215"/>
      <c r="K458" s="215"/>
      <c r="L458" s="215"/>
      <c r="M458" s="215"/>
      <c r="N458" s="215"/>
      <c r="O458" s="215"/>
      <c r="P458" s="73"/>
      <c r="Q458" s="215"/>
      <c r="R458" s="215"/>
      <c r="S458" s="215"/>
      <c r="T458" s="215"/>
      <c r="U458" s="215"/>
      <c r="V458" s="215"/>
      <c r="W458" s="215"/>
      <c r="X458" s="74"/>
      <c r="Y458" s="216"/>
      <c r="Z458" s="216"/>
      <c r="AA458" s="216"/>
      <c r="AB458" s="150" t="str">
        <f t="shared" si="26"/>
        <v/>
      </c>
      <c r="AC458" s="217"/>
      <c r="AD458" s="217"/>
      <c r="AE458" s="74"/>
      <c r="AF458" s="219"/>
      <c r="AG458" s="219"/>
      <c r="AH458" s="74"/>
      <c r="AI458" s="211"/>
      <c r="AJ458" s="211"/>
      <c r="AK458" s="211"/>
      <c r="AL458" s="211"/>
      <c r="AM458" s="211"/>
      <c r="AN458" s="211"/>
      <c r="AO458" s="211"/>
      <c r="AP458" s="211"/>
      <c r="AQ458" s="211"/>
      <c r="AR458" s="47"/>
      <c r="AS458" s="211"/>
      <c r="AT458" s="211"/>
      <c r="AU458" s="211"/>
      <c r="AV458" s="211"/>
      <c r="AW458" s="211"/>
      <c r="AX458" s="211"/>
      <c r="AY458" s="211"/>
      <c r="AZ458" s="211"/>
      <c r="BA458" s="211"/>
      <c r="BB458" s="211"/>
      <c r="BC458" s="211"/>
      <c r="BD458" s="211"/>
      <c r="BE458" s="211"/>
      <c r="BF458" s="211"/>
      <c r="BG458" s="211"/>
      <c r="BH458" s="211"/>
      <c r="BI458" s="211"/>
      <c r="BJ458" s="211"/>
      <c r="BK458" s="211"/>
      <c r="BL458" s="211"/>
      <c r="BM458" s="211"/>
      <c r="BN458" s="211"/>
      <c r="BO458" s="211"/>
      <c r="BP458" s="211"/>
      <c r="BQ458" s="211"/>
      <c r="BR458" s="211"/>
      <c r="BS458" s="211"/>
      <c r="BT458" s="211"/>
      <c r="BU458" s="211"/>
      <c r="BV458" s="211"/>
      <c r="BW458" s="211"/>
      <c r="BX458" s="211"/>
      <c r="BY458" s="211"/>
      <c r="BZ458" s="211"/>
      <c r="CA458" s="211"/>
      <c r="CB458" s="211"/>
      <c r="CC458" s="211"/>
      <c r="CD458" s="211"/>
      <c r="CE458" s="211"/>
      <c r="CF458" s="211"/>
      <c r="CG458" s="211"/>
      <c r="CH458" s="211"/>
      <c r="CI458" s="211"/>
      <c r="CJ458" s="211"/>
      <c r="CK458" s="211"/>
      <c r="CL458" s="211"/>
      <c r="CM458" s="211"/>
      <c r="CN458" s="211"/>
      <c r="CO458" s="211"/>
      <c r="CP458" s="211"/>
      <c r="CQ458" s="151" t="str">
        <f t="shared" si="27"/>
        <v/>
      </c>
      <c r="CR458" s="147"/>
    </row>
    <row r="459" spans="1:96" x14ac:dyDescent="0.2">
      <c r="A459" s="72"/>
      <c r="B459" s="201">
        <f t="shared" si="28"/>
        <v>450</v>
      </c>
      <c r="C459" s="212"/>
      <c r="D459" s="212"/>
      <c r="F459" s="212"/>
      <c r="G459" s="214"/>
      <c r="H459" s="73"/>
      <c r="I459" s="215"/>
      <c r="J459" s="215"/>
      <c r="K459" s="215"/>
      <c r="L459" s="215"/>
      <c r="M459" s="215"/>
      <c r="N459" s="215"/>
      <c r="O459" s="215"/>
      <c r="P459" s="73"/>
      <c r="Q459" s="215"/>
      <c r="R459" s="215"/>
      <c r="S459" s="215"/>
      <c r="T459" s="215"/>
      <c r="U459" s="215"/>
      <c r="V459" s="215"/>
      <c r="W459" s="215"/>
      <c r="X459" s="74"/>
      <c r="Y459" s="216"/>
      <c r="Z459" s="216"/>
      <c r="AA459" s="216"/>
      <c r="AB459" s="150" t="str">
        <f t="shared" si="26"/>
        <v/>
      </c>
      <c r="AC459" s="217"/>
      <c r="AD459" s="217"/>
      <c r="AE459" s="74"/>
      <c r="AF459" s="219"/>
      <c r="AG459" s="219"/>
      <c r="AH459" s="74"/>
      <c r="AI459" s="211"/>
      <c r="AJ459" s="211"/>
      <c r="AK459" s="211"/>
      <c r="AL459" s="211"/>
      <c r="AM459" s="211"/>
      <c r="AN459" s="211"/>
      <c r="AO459" s="211"/>
      <c r="AP459" s="211"/>
      <c r="AQ459" s="211"/>
      <c r="AR459" s="47"/>
      <c r="AS459" s="211"/>
      <c r="AT459" s="211"/>
      <c r="AU459" s="211"/>
      <c r="AV459" s="211"/>
      <c r="AW459" s="211"/>
      <c r="AX459" s="211"/>
      <c r="AY459" s="211"/>
      <c r="AZ459" s="211"/>
      <c r="BA459" s="211"/>
      <c r="BB459" s="211"/>
      <c r="BC459" s="211"/>
      <c r="BD459" s="211"/>
      <c r="BE459" s="211"/>
      <c r="BF459" s="211"/>
      <c r="BG459" s="211"/>
      <c r="BH459" s="211"/>
      <c r="BI459" s="211"/>
      <c r="BJ459" s="211"/>
      <c r="BK459" s="211"/>
      <c r="BL459" s="211"/>
      <c r="BM459" s="211"/>
      <c r="BN459" s="211"/>
      <c r="BO459" s="211"/>
      <c r="BP459" s="211"/>
      <c r="BQ459" s="211"/>
      <c r="BR459" s="211"/>
      <c r="BS459" s="211"/>
      <c r="BT459" s="211"/>
      <c r="BU459" s="211"/>
      <c r="BV459" s="211"/>
      <c r="BW459" s="211"/>
      <c r="BX459" s="211"/>
      <c r="BY459" s="211"/>
      <c r="BZ459" s="211"/>
      <c r="CA459" s="211"/>
      <c r="CB459" s="211"/>
      <c r="CC459" s="211"/>
      <c r="CD459" s="211"/>
      <c r="CE459" s="211"/>
      <c r="CF459" s="211"/>
      <c r="CG459" s="211"/>
      <c r="CH459" s="211"/>
      <c r="CI459" s="211"/>
      <c r="CJ459" s="211"/>
      <c r="CK459" s="211"/>
      <c r="CL459" s="211"/>
      <c r="CM459" s="211"/>
      <c r="CN459" s="211"/>
      <c r="CO459" s="211"/>
      <c r="CP459" s="211"/>
      <c r="CQ459" s="151" t="str">
        <f t="shared" si="27"/>
        <v/>
      </c>
      <c r="CR459" s="147"/>
    </row>
    <row r="460" spans="1:96" x14ac:dyDescent="0.2">
      <c r="A460" s="72"/>
      <c r="B460" s="201">
        <f t="shared" si="28"/>
        <v>451</v>
      </c>
      <c r="C460" s="212"/>
      <c r="D460" s="212"/>
      <c r="F460" s="212"/>
      <c r="G460" s="214"/>
      <c r="H460" s="73"/>
      <c r="I460" s="215"/>
      <c r="J460" s="215"/>
      <c r="K460" s="215"/>
      <c r="L460" s="215"/>
      <c r="M460" s="215"/>
      <c r="N460" s="215"/>
      <c r="O460" s="215"/>
      <c r="P460" s="73"/>
      <c r="Q460" s="215"/>
      <c r="R460" s="215"/>
      <c r="S460" s="215"/>
      <c r="T460" s="215"/>
      <c r="U460" s="215"/>
      <c r="V460" s="215"/>
      <c r="W460" s="215"/>
      <c r="X460" s="74"/>
      <c r="Y460" s="216"/>
      <c r="Z460" s="216"/>
      <c r="AA460" s="216"/>
      <c r="AB460" s="150" t="str">
        <f t="shared" si="26"/>
        <v/>
      </c>
      <c r="AC460" s="217"/>
      <c r="AD460" s="217"/>
      <c r="AE460" s="74"/>
      <c r="AF460" s="219"/>
      <c r="AG460" s="219"/>
      <c r="AH460" s="74"/>
      <c r="AI460" s="211"/>
      <c r="AJ460" s="211"/>
      <c r="AK460" s="211"/>
      <c r="AL460" s="211"/>
      <c r="AM460" s="211"/>
      <c r="AN460" s="211"/>
      <c r="AO460" s="211"/>
      <c r="AP460" s="211"/>
      <c r="AQ460" s="211"/>
      <c r="AR460" s="47"/>
      <c r="AS460" s="211"/>
      <c r="AT460" s="211"/>
      <c r="AU460" s="211"/>
      <c r="AV460" s="211"/>
      <c r="AW460" s="211"/>
      <c r="AX460" s="211"/>
      <c r="AY460" s="211"/>
      <c r="AZ460" s="211"/>
      <c r="BA460" s="211"/>
      <c r="BB460" s="211"/>
      <c r="BC460" s="211"/>
      <c r="BD460" s="211"/>
      <c r="BE460" s="211"/>
      <c r="BF460" s="211"/>
      <c r="BG460" s="211"/>
      <c r="BH460" s="211"/>
      <c r="BI460" s="211"/>
      <c r="BJ460" s="211"/>
      <c r="BK460" s="211"/>
      <c r="BL460" s="211"/>
      <c r="BM460" s="211"/>
      <c r="BN460" s="211"/>
      <c r="BO460" s="211"/>
      <c r="BP460" s="211"/>
      <c r="BQ460" s="211"/>
      <c r="BR460" s="211"/>
      <c r="BS460" s="211"/>
      <c r="BT460" s="211"/>
      <c r="BU460" s="211"/>
      <c r="BV460" s="211"/>
      <c r="BW460" s="211"/>
      <c r="BX460" s="211"/>
      <c r="BY460" s="211"/>
      <c r="BZ460" s="211"/>
      <c r="CA460" s="211"/>
      <c r="CB460" s="211"/>
      <c r="CC460" s="211"/>
      <c r="CD460" s="211"/>
      <c r="CE460" s="211"/>
      <c r="CF460" s="211"/>
      <c r="CG460" s="211"/>
      <c r="CH460" s="211"/>
      <c r="CI460" s="211"/>
      <c r="CJ460" s="211"/>
      <c r="CK460" s="211"/>
      <c r="CL460" s="211"/>
      <c r="CM460" s="211"/>
      <c r="CN460" s="211"/>
      <c r="CO460" s="211"/>
      <c r="CP460" s="211"/>
      <c r="CQ460" s="151" t="str">
        <f t="shared" si="27"/>
        <v/>
      </c>
      <c r="CR460" s="147"/>
    </row>
    <row r="461" spans="1:96" x14ac:dyDescent="0.2">
      <c r="A461" s="72"/>
      <c r="B461" s="201">
        <f t="shared" si="28"/>
        <v>452</v>
      </c>
      <c r="C461" s="212"/>
      <c r="D461" s="212"/>
      <c r="F461" s="212"/>
      <c r="G461" s="214"/>
      <c r="H461" s="73"/>
      <c r="I461" s="215"/>
      <c r="J461" s="215"/>
      <c r="K461" s="215"/>
      <c r="L461" s="215"/>
      <c r="M461" s="215"/>
      <c r="N461" s="215"/>
      <c r="O461" s="215"/>
      <c r="P461" s="73"/>
      <c r="Q461" s="215"/>
      <c r="R461" s="215"/>
      <c r="S461" s="215"/>
      <c r="T461" s="215"/>
      <c r="U461" s="215"/>
      <c r="V461" s="215"/>
      <c r="W461" s="215"/>
      <c r="X461" s="74"/>
      <c r="Y461" s="216"/>
      <c r="Z461" s="216"/>
      <c r="AA461" s="216"/>
      <c r="AB461" s="150" t="str">
        <f t="shared" si="26"/>
        <v/>
      </c>
      <c r="AC461" s="217"/>
      <c r="AD461" s="217"/>
      <c r="AE461" s="74"/>
      <c r="AF461" s="219"/>
      <c r="AG461" s="219"/>
      <c r="AH461" s="74"/>
      <c r="AI461" s="211"/>
      <c r="AJ461" s="211"/>
      <c r="AK461" s="211"/>
      <c r="AL461" s="211"/>
      <c r="AM461" s="211"/>
      <c r="AN461" s="211"/>
      <c r="AO461" s="211"/>
      <c r="AP461" s="211"/>
      <c r="AQ461" s="211"/>
      <c r="AR461" s="47"/>
      <c r="AS461" s="211"/>
      <c r="AT461" s="211"/>
      <c r="AU461" s="211"/>
      <c r="AV461" s="211"/>
      <c r="AW461" s="211"/>
      <c r="AX461" s="211"/>
      <c r="AY461" s="211"/>
      <c r="AZ461" s="211"/>
      <c r="BA461" s="211"/>
      <c r="BB461" s="211"/>
      <c r="BC461" s="211"/>
      <c r="BD461" s="211"/>
      <c r="BE461" s="211"/>
      <c r="BF461" s="211"/>
      <c r="BG461" s="211"/>
      <c r="BH461" s="211"/>
      <c r="BI461" s="211"/>
      <c r="BJ461" s="211"/>
      <c r="BK461" s="211"/>
      <c r="BL461" s="211"/>
      <c r="BM461" s="211"/>
      <c r="BN461" s="211"/>
      <c r="BO461" s="211"/>
      <c r="BP461" s="211"/>
      <c r="BQ461" s="211"/>
      <c r="BR461" s="211"/>
      <c r="BS461" s="211"/>
      <c r="BT461" s="211"/>
      <c r="BU461" s="211"/>
      <c r="BV461" s="211"/>
      <c r="BW461" s="211"/>
      <c r="BX461" s="211"/>
      <c r="BY461" s="211"/>
      <c r="BZ461" s="211"/>
      <c r="CA461" s="211"/>
      <c r="CB461" s="211"/>
      <c r="CC461" s="211"/>
      <c r="CD461" s="211"/>
      <c r="CE461" s="211"/>
      <c r="CF461" s="211"/>
      <c r="CG461" s="211"/>
      <c r="CH461" s="211"/>
      <c r="CI461" s="211"/>
      <c r="CJ461" s="211"/>
      <c r="CK461" s="211"/>
      <c r="CL461" s="211"/>
      <c r="CM461" s="211"/>
      <c r="CN461" s="211"/>
      <c r="CO461" s="211"/>
      <c r="CP461" s="211"/>
      <c r="CQ461" s="151" t="str">
        <f t="shared" si="27"/>
        <v/>
      </c>
      <c r="CR461" s="147"/>
    </row>
    <row r="462" spans="1:96" x14ac:dyDescent="0.2">
      <c r="A462" s="72"/>
      <c r="B462" s="201">
        <f t="shared" si="28"/>
        <v>453</v>
      </c>
      <c r="C462" s="212"/>
      <c r="D462" s="212"/>
      <c r="F462" s="212"/>
      <c r="G462" s="214"/>
      <c r="H462" s="73"/>
      <c r="I462" s="215"/>
      <c r="J462" s="215"/>
      <c r="K462" s="215"/>
      <c r="L462" s="215"/>
      <c r="M462" s="215"/>
      <c r="N462" s="215"/>
      <c r="O462" s="215"/>
      <c r="P462" s="73"/>
      <c r="Q462" s="215"/>
      <c r="R462" s="215"/>
      <c r="S462" s="215"/>
      <c r="T462" s="215"/>
      <c r="U462" s="215"/>
      <c r="V462" s="215"/>
      <c r="W462" s="215"/>
      <c r="X462" s="74"/>
      <c r="Y462" s="216"/>
      <c r="Z462" s="216"/>
      <c r="AA462" s="216"/>
      <c r="AB462" s="150" t="str">
        <f t="shared" si="26"/>
        <v/>
      </c>
      <c r="AC462" s="217"/>
      <c r="AD462" s="217"/>
      <c r="AE462" s="74"/>
      <c r="AF462" s="219"/>
      <c r="AG462" s="219"/>
      <c r="AH462" s="74"/>
      <c r="AI462" s="211"/>
      <c r="AJ462" s="211"/>
      <c r="AK462" s="211"/>
      <c r="AL462" s="211"/>
      <c r="AM462" s="211"/>
      <c r="AN462" s="211"/>
      <c r="AO462" s="211"/>
      <c r="AP462" s="211"/>
      <c r="AQ462" s="211"/>
      <c r="AR462" s="47"/>
      <c r="AS462" s="211"/>
      <c r="AT462" s="211"/>
      <c r="AU462" s="211"/>
      <c r="AV462" s="211"/>
      <c r="AW462" s="211"/>
      <c r="AX462" s="211"/>
      <c r="AY462" s="211"/>
      <c r="AZ462" s="211"/>
      <c r="BA462" s="211"/>
      <c r="BB462" s="211"/>
      <c r="BC462" s="211"/>
      <c r="BD462" s="211"/>
      <c r="BE462" s="211"/>
      <c r="BF462" s="211"/>
      <c r="BG462" s="211"/>
      <c r="BH462" s="211"/>
      <c r="BI462" s="211"/>
      <c r="BJ462" s="211"/>
      <c r="BK462" s="211"/>
      <c r="BL462" s="211"/>
      <c r="BM462" s="211"/>
      <c r="BN462" s="211"/>
      <c r="BO462" s="211"/>
      <c r="BP462" s="211"/>
      <c r="BQ462" s="211"/>
      <c r="BR462" s="211"/>
      <c r="BS462" s="211"/>
      <c r="BT462" s="211"/>
      <c r="BU462" s="211"/>
      <c r="BV462" s="211"/>
      <c r="BW462" s="211"/>
      <c r="BX462" s="211"/>
      <c r="BY462" s="211"/>
      <c r="BZ462" s="211"/>
      <c r="CA462" s="211"/>
      <c r="CB462" s="211"/>
      <c r="CC462" s="211"/>
      <c r="CD462" s="211"/>
      <c r="CE462" s="211"/>
      <c r="CF462" s="211"/>
      <c r="CG462" s="211"/>
      <c r="CH462" s="211"/>
      <c r="CI462" s="211"/>
      <c r="CJ462" s="211"/>
      <c r="CK462" s="211"/>
      <c r="CL462" s="211"/>
      <c r="CM462" s="211"/>
      <c r="CN462" s="211"/>
      <c r="CO462" s="211"/>
      <c r="CP462" s="211"/>
      <c r="CQ462" s="151" t="str">
        <f t="shared" si="27"/>
        <v/>
      </c>
      <c r="CR462" s="147"/>
    </row>
    <row r="463" spans="1:96" x14ac:dyDescent="0.2">
      <c r="A463" s="72"/>
      <c r="B463" s="201">
        <f t="shared" si="28"/>
        <v>454</v>
      </c>
      <c r="C463" s="212"/>
      <c r="D463" s="212"/>
      <c r="F463" s="212"/>
      <c r="G463" s="214"/>
      <c r="H463" s="73"/>
      <c r="I463" s="215"/>
      <c r="J463" s="215"/>
      <c r="K463" s="215"/>
      <c r="L463" s="215"/>
      <c r="M463" s="215"/>
      <c r="N463" s="215"/>
      <c r="O463" s="215"/>
      <c r="P463" s="73"/>
      <c r="Q463" s="215"/>
      <c r="R463" s="215"/>
      <c r="S463" s="215"/>
      <c r="T463" s="215"/>
      <c r="U463" s="215"/>
      <c r="V463" s="215"/>
      <c r="W463" s="215"/>
      <c r="X463" s="74"/>
      <c r="Y463" s="216"/>
      <c r="Z463" s="216"/>
      <c r="AA463" s="216"/>
      <c r="AB463" s="150" t="str">
        <f t="shared" si="26"/>
        <v/>
      </c>
      <c r="AC463" s="217"/>
      <c r="AD463" s="217"/>
      <c r="AE463" s="74"/>
      <c r="AF463" s="219"/>
      <c r="AG463" s="219"/>
      <c r="AH463" s="74"/>
      <c r="AI463" s="211"/>
      <c r="AJ463" s="211"/>
      <c r="AK463" s="211"/>
      <c r="AL463" s="211"/>
      <c r="AM463" s="211"/>
      <c r="AN463" s="211"/>
      <c r="AO463" s="211"/>
      <c r="AP463" s="211"/>
      <c r="AQ463" s="211"/>
      <c r="AR463" s="47"/>
      <c r="AS463" s="211"/>
      <c r="AT463" s="211"/>
      <c r="AU463" s="211"/>
      <c r="AV463" s="211"/>
      <c r="AW463" s="211"/>
      <c r="AX463" s="211"/>
      <c r="AY463" s="211"/>
      <c r="AZ463" s="211"/>
      <c r="BA463" s="211"/>
      <c r="BB463" s="211"/>
      <c r="BC463" s="211"/>
      <c r="BD463" s="211"/>
      <c r="BE463" s="211"/>
      <c r="BF463" s="211"/>
      <c r="BG463" s="211"/>
      <c r="BH463" s="211"/>
      <c r="BI463" s="211"/>
      <c r="BJ463" s="211"/>
      <c r="BK463" s="211"/>
      <c r="BL463" s="211"/>
      <c r="BM463" s="211"/>
      <c r="BN463" s="211"/>
      <c r="BO463" s="211"/>
      <c r="BP463" s="211"/>
      <c r="BQ463" s="211"/>
      <c r="BR463" s="211"/>
      <c r="BS463" s="211"/>
      <c r="BT463" s="211"/>
      <c r="BU463" s="211"/>
      <c r="BV463" s="211"/>
      <c r="BW463" s="211"/>
      <c r="BX463" s="211"/>
      <c r="BY463" s="211"/>
      <c r="BZ463" s="211"/>
      <c r="CA463" s="211"/>
      <c r="CB463" s="211"/>
      <c r="CC463" s="211"/>
      <c r="CD463" s="211"/>
      <c r="CE463" s="211"/>
      <c r="CF463" s="211"/>
      <c r="CG463" s="211"/>
      <c r="CH463" s="211"/>
      <c r="CI463" s="211"/>
      <c r="CJ463" s="211"/>
      <c r="CK463" s="211"/>
      <c r="CL463" s="211"/>
      <c r="CM463" s="211"/>
      <c r="CN463" s="211"/>
      <c r="CO463" s="211"/>
      <c r="CP463" s="211"/>
      <c r="CQ463" s="151" t="str">
        <f t="shared" si="27"/>
        <v/>
      </c>
      <c r="CR463" s="147"/>
    </row>
    <row r="464" spans="1:96" x14ac:dyDescent="0.2">
      <c r="A464" s="72"/>
      <c r="B464" s="201">
        <f t="shared" si="28"/>
        <v>455</v>
      </c>
      <c r="C464" s="212"/>
      <c r="D464" s="212"/>
      <c r="F464" s="212"/>
      <c r="G464" s="214"/>
      <c r="H464" s="73"/>
      <c r="I464" s="215"/>
      <c r="J464" s="215"/>
      <c r="K464" s="215"/>
      <c r="L464" s="215"/>
      <c r="M464" s="215"/>
      <c r="N464" s="215"/>
      <c r="O464" s="215"/>
      <c r="P464" s="73"/>
      <c r="Q464" s="215"/>
      <c r="R464" s="215"/>
      <c r="S464" s="215"/>
      <c r="T464" s="215"/>
      <c r="U464" s="215"/>
      <c r="V464" s="215"/>
      <c r="W464" s="215"/>
      <c r="X464" s="74"/>
      <c r="Y464" s="216"/>
      <c r="Z464" s="216"/>
      <c r="AA464" s="216"/>
      <c r="AB464" s="150" t="str">
        <f t="shared" si="26"/>
        <v/>
      </c>
      <c r="AC464" s="217"/>
      <c r="AD464" s="217"/>
      <c r="AE464" s="74"/>
      <c r="AF464" s="219"/>
      <c r="AG464" s="219"/>
      <c r="AH464" s="74"/>
      <c r="AI464" s="211"/>
      <c r="AJ464" s="211"/>
      <c r="AK464" s="211"/>
      <c r="AL464" s="211"/>
      <c r="AM464" s="211"/>
      <c r="AN464" s="211"/>
      <c r="AO464" s="211"/>
      <c r="AP464" s="211"/>
      <c r="AQ464" s="211"/>
      <c r="AR464" s="47"/>
      <c r="AS464" s="211"/>
      <c r="AT464" s="211"/>
      <c r="AU464" s="211"/>
      <c r="AV464" s="211"/>
      <c r="AW464" s="211"/>
      <c r="AX464" s="211"/>
      <c r="AY464" s="211"/>
      <c r="AZ464" s="211"/>
      <c r="BA464" s="211"/>
      <c r="BB464" s="211"/>
      <c r="BC464" s="211"/>
      <c r="BD464" s="211"/>
      <c r="BE464" s="211"/>
      <c r="BF464" s="211"/>
      <c r="BG464" s="211"/>
      <c r="BH464" s="211"/>
      <c r="BI464" s="211"/>
      <c r="BJ464" s="211"/>
      <c r="BK464" s="211"/>
      <c r="BL464" s="211"/>
      <c r="BM464" s="211"/>
      <c r="BN464" s="211"/>
      <c r="BO464" s="211"/>
      <c r="BP464" s="211"/>
      <c r="BQ464" s="211"/>
      <c r="BR464" s="211"/>
      <c r="BS464" s="211"/>
      <c r="BT464" s="211"/>
      <c r="BU464" s="211"/>
      <c r="BV464" s="211"/>
      <c r="BW464" s="211"/>
      <c r="BX464" s="211"/>
      <c r="BY464" s="211"/>
      <c r="BZ464" s="211"/>
      <c r="CA464" s="211"/>
      <c r="CB464" s="211"/>
      <c r="CC464" s="211"/>
      <c r="CD464" s="211"/>
      <c r="CE464" s="211"/>
      <c r="CF464" s="211"/>
      <c r="CG464" s="211"/>
      <c r="CH464" s="211"/>
      <c r="CI464" s="211"/>
      <c r="CJ464" s="211"/>
      <c r="CK464" s="211"/>
      <c r="CL464" s="211"/>
      <c r="CM464" s="211"/>
      <c r="CN464" s="211"/>
      <c r="CO464" s="211"/>
      <c r="CP464" s="211"/>
      <c r="CQ464" s="151" t="str">
        <f t="shared" si="27"/>
        <v/>
      </c>
      <c r="CR464" s="147"/>
    </row>
    <row r="465" spans="1:96" x14ac:dyDescent="0.2">
      <c r="A465" s="72"/>
      <c r="B465" s="201">
        <f t="shared" si="28"/>
        <v>456</v>
      </c>
      <c r="C465" s="212"/>
      <c r="D465" s="212"/>
      <c r="F465" s="212"/>
      <c r="G465" s="214"/>
      <c r="H465" s="73"/>
      <c r="I465" s="215"/>
      <c r="J465" s="215"/>
      <c r="K465" s="215"/>
      <c r="L465" s="215"/>
      <c r="M465" s="215"/>
      <c r="N465" s="215"/>
      <c r="O465" s="215"/>
      <c r="P465" s="73"/>
      <c r="Q465" s="215"/>
      <c r="R465" s="215"/>
      <c r="S465" s="215"/>
      <c r="T465" s="215"/>
      <c r="U465" s="215"/>
      <c r="V465" s="215"/>
      <c r="W465" s="215"/>
      <c r="X465" s="74"/>
      <c r="Y465" s="216"/>
      <c r="Z465" s="216"/>
      <c r="AA465" s="216"/>
      <c r="AB465" s="150" t="str">
        <f t="shared" si="26"/>
        <v/>
      </c>
      <c r="AC465" s="217"/>
      <c r="AD465" s="217"/>
      <c r="AE465" s="74"/>
      <c r="AF465" s="219"/>
      <c r="AG465" s="219"/>
      <c r="AH465" s="74"/>
      <c r="AI465" s="211"/>
      <c r="AJ465" s="211"/>
      <c r="AK465" s="211"/>
      <c r="AL465" s="211"/>
      <c r="AM465" s="211"/>
      <c r="AN465" s="211"/>
      <c r="AO465" s="211"/>
      <c r="AP465" s="211"/>
      <c r="AQ465" s="211"/>
      <c r="AR465" s="47"/>
      <c r="AS465" s="211"/>
      <c r="AT465" s="211"/>
      <c r="AU465" s="211"/>
      <c r="AV465" s="211"/>
      <c r="AW465" s="211"/>
      <c r="AX465" s="211"/>
      <c r="AY465" s="211"/>
      <c r="AZ465" s="211"/>
      <c r="BA465" s="211"/>
      <c r="BB465" s="211"/>
      <c r="BC465" s="211"/>
      <c r="BD465" s="211"/>
      <c r="BE465" s="211"/>
      <c r="BF465" s="211"/>
      <c r="BG465" s="211"/>
      <c r="BH465" s="211"/>
      <c r="BI465" s="211"/>
      <c r="BJ465" s="211"/>
      <c r="BK465" s="211"/>
      <c r="BL465" s="211"/>
      <c r="BM465" s="211"/>
      <c r="BN465" s="211"/>
      <c r="BO465" s="211"/>
      <c r="BP465" s="211"/>
      <c r="BQ465" s="211"/>
      <c r="BR465" s="211"/>
      <c r="BS465" s="211"/>
      <c r="BT465" s="211"/>
      <c r="BU465" s="211"/>
      <c r="BV465" s="211"/>
      <c r="BW465" s="211"/>
      <c r="BX465" s="211"/>
      <c r="BY465" s="211"/>
      <c r="BZ465" s="211"/>
      <c r="CA465" s="211"/>
      <c r="CB465" s="211"/>
      <c r="CC465" s="211"/>
      <c r="CD465" s="211"/>
      <c r="CE465" s="211"/>
      <c r="CF465" s="211"/>
      <c r="CG465" s="211"/>
      <c r="CH465" s="211"/>
      <c r="CI465" s="211"/>
      <c r="CJ465" s="211"/>
      <c r="CK465" s="211"/>
      <c r="CL465" s="211"/>
      <c r="CM465" s="211"/>
      <c r="CN465" s="211"/>
      <c r="CO465" s="211"/>
      <c r="CP465" s="211"/>
      <c r="CQ465" s="151" t="str">
        <f t="shared" si="27"/>
        <v/>
      </c>
      <c r="CR465" s="147"/>
    </row>
    <row r="466" spans="1:96" x14ac:dyDescent="0.2">
      <c r="A466" s="72"/>
      <c r="B466" s="201">
        <f t="shared" si="28"/>
        <v>457</v>
      </c>
      <c r="C466" s="212"/>
      <c r="D466" s="212"/>
      <c r="F466" s="212"/>
      <c r="G466" s="214"/>
      <c r="H466" s="73"/>
      <c r="I466" s="215"/>
      <c r="J466" s="215"/>
      <c r="K466" s="215"/>
      <c r="L466" s="215"/>
      <c r="M466" s="215"/>
      <c r="N466" s="215"/>
      <c r="O466" s="215"/>
      <c r="P466" s="73"/>
      <c r="Q466" s="215"/>
      <c r="R466" s="215"/>
      <c r="S466" s="215"/>
      <c r="T466" s="215"/>
      <c r="U466" s="215"/>
      <c r="V466" s="215"/>
      <c r="W466" s="215"/>
      <c r="X466" s="74"/>
      <c r="Y466" s="216"/>
      <c r="Z466" s="216"/>
      <c r="AA466" s="216"/>
      <c r="AB466" s="150" t="str">
        <f t="shared" si="26"/>
        <v/>
      </c>
      <c r="AC466" s="217"/>
      <c r="AD466" s="217"/>
      <c r="AE466" s="74"/>
      <c r="AF466" s="219"/>
      <c r="AG466" s="219"/>
      <c r="AH466" s="74"/>
      <c r="AI466" s="211"/>
      <c r="AJ466" s="211"/>
      <c r="AK466" s="211"/>
      <c r="AL466" s="211"/>
      <c r="AM466" s="211"/>
      <c r="AN466" s="211"/>
      <c r="AO466" s="211"/>
      <c r="AP466" s="211"/>
      <c r="AQ466" s="211"/>
      <c r="AR466" s="47"/>
      <c r="AS466" s="211"/>
      <c r="AT466" s="211"/>
      <c r="AU466" s="211"/>
      <c r="AV466" s="211"/>
      <c r="AW466" s="211"/>
      <c r="AX466" s="211"/>
      <c r="AY466" s="211"/>
      <c r="AZ466" s="211"/>
      <c r="BA466" s="211"/>
      <c r="BB466" s="211"/>
      <c r="BC466" s="211"/>
      <c r="BD466" s="211"/>
      <c r="BE466" s="211"/>
      <c r="BF466" s="211"/>
      <c r="BG466" s="211"/>
      <c r="BH466" s="211"/>
      <c r="BI466" s="211"/>
      <c r="BJ466" s="211"/>
      <c r="BK466" s="211"/>
      <c r="BL466" s="211"/>
      <c r="BM466" s="211"/>
      <c r="BN466" s="211"/>
      <c r="BO466" s="211"/>
      <c r="BP466" s="211"/>
      <c r="BQ466" s="211"/>
      <c r="BR466" s="211"/>
      <c r="BS466" s="211"/>
      <c r="BT466" s="211"/>
      <c r="BU466" s="211"/>
      <c r="BV466" s="211"/>
      <c r="BW466" s="211"/>
      <c r="BX466" s="211"/>
      <c r="BY466" s="211"/>
      <c r="BZ466" s="211"/>
      <c r="CA466" s="211"/>
      <c r="CB466" s="211"/>
      <c r="CC466" s="211"/>
      <c r="CD466" s="211"/>
      <c r="CE466" s="211"/>
      <c r="CF466" s="211"/>
      <c r="CG466" s="211"/>
      <c r="CH466" s="211"/>
      <c r="CI466" s="211"/>
      <c r="CJ466" s="211"/>
      <c r="CK466" s="211"/>
      <c r="CL466" s="211"/>
      <c r="CM466" s="211"/>
      <c r="CN466" s="211"/>
      <c r="CO466" s="211"/>
      <c r="CP466" s="211"/>
      <c r="CQ466" s="151" t="str">
        <f t="shared" si="27"/>
        <v/>
      </c>
      <c r="CR466" s="147"/>
    </row>
    <row r="467" spans="1:96" x14ac:dyDescent="0.2">
      <c r="A467" s="72"/>
      <c r="B467" s="201">
        <f t="shared" si="28"/>
        <v>458</v>
      </c>
      <c r="C467" s="212"/>
      <c r="D467" s="212"/>
      <c r="F467" s="212"/>
      <c r="G467" s="214"/>
      <c r="H467" s="73"/>
      <c r="I467" s="215"/>
      <c r="J467" s="215"/>
      <c r="K467" s="215"/>
      <c r="L467" s="215"/>
      <c r="M467" s="215"/>
      <c r="N467" s="215"/>
      <c r="O467" s="215"/>
      <c r="P467" s="73"/>
      <c r="Q467" s="215"/>
      <c r="R467" s="215"/>
      <c r="S467" s="215"/>
      <c r="T467" s="215"/>
      <c r="U467" s="215"/>
      <c r="V467" s="215"/>
      <c r="W467" s="215"/>
      <c r="X467" s="74"/>
      <c r="Y467" s="216"/>
      <c r="Z467" s="216"/>
      <c r="AA467" s="216"/>
      <c r="AB467" s="150" t="str">
        <f t="shared" si="26"/>
        <v/>
      </c>
      <c r="AC467" s="217"/>
      <c r="AD467" s="217"/>
      <c r="AE467" s="74"/>
      <c r="AF467" s="219"/>
      <c r="AG467" s="219"/>
      <c r="AH467" s="74"/>
      <c r="AI467" s="211"/>
      <c r="AJ467" s="211"/>
      <c r="AK467" s="211"/>
      <c r="AL467" s="211"/>
      <c r="AM467" s="211"/>
      <c r="AN467" s="211"/>
      <c r="AO467" s="211"/>
      <c r="AP467" s="211"/>
      <c r="AQ467" s="211"/>
      <c r="AR467" s="47"/>
      <c r="AS467" s="211"/>
      <c r="AT467" s="211"/>
      <c r="AU467" s="211"/>
      <c r="AV467" s="211"/>
      <c r="AW467" s="211"/>
      <c r="AX467" s="211"/>
      <c r="AY467" s="211"/>
      <c r="AZ467" s="211"/>
      <c r="BA467" s="211"/>
      <c r="BB467" s="211"/>
      <c r="BC467" s="211"/>
      <c r="BD467" s="211"/>
      <c r="BE467" s="211"/>
      <c r="BF467" s="211"/>
      <c r="BG467" s="211"/>
      <c r="BH467" s="211"/>
      <c r="BI467" s="211"/>
      <c r="BJ467" s="211"/>
      <c r="BK467" s="211"/>
      <c r="BL467" s="211"/>
      <c r="BM467" s="211"/>
      <c r="BN467" s="211"/>
      <c r="BO467" s="211"/>
      <c r="BP467" s="211"/>
      <c r="BQ467" s="211"/>
      <c r="BR467" s="211"/>
      <c r="BS467" s="211"/>
      <c r="BT467" s="211"/>
      <c r="BU467" s="211"/>
      <c r="BV467" s="211"/>
      <c r="BW467" s="211"/>
      <c r="BX467" s="211"/>
      <c r="BY467" s="211"/>
      <c r="BZ467" s="211"/>
      <c r="CA467" s="211"/>
      <c r="CB467" s="211"/>
      <c r="CC467" s="211"/>
      <c r="CD467" s="211"/>
      <c r="CE467" s="211"/>
      <c r="CF467" s="211"/>
      <c r="CG467" s="211"/>
      <c r="CH467" s="211"/>
      <c r="CI467" s="211"/>
      <c r="CJ467" s="211"/>
      <c r="CK467" s="211"/>
      <c r="CL467" s="211"/>
      <c r="CM467" s="211"/>
      <c r="CN467" s="211"/>
      <c r="CO467" s="211"/>
      <c r="CP467" s="211"/>
      <c r="CQ467" s="151" t="str">
        <f t="shared" si="27"/>
        <v/>
      </c>
      <c r="CR467" s="147"/>
    </row>
    <row r="468" spans="1:96" x14ac:dyDescent="0.2">
      <c r="A468" s="72"/>
      <c r="B468" s="201">
        <f t="shared" si="28"/>
        <v>459</v>
      </c>
      <c r="C468" s="212"/>
      <c r="D468" s="212"/>
      <c r="F468" s="212"/>
      <c r="G468" s="214"/>
      <c r="H468" s="73"/>
      <c r="I468" s="215"/>
      <c r="J468" s="215"/>
      <c r="K468" s="215"/>
      <c r="L468" s="215"/>
      <c r="M468" s="215"/>
      <c r="N468" s="215"/>
      <c r="O468" s="215"/>
      <c r="P468" s="73"/>
      <c r="Q468" s="215"/>
      <c r="R468" s="215"/>
      <c r="S468" s="215"/>
      <c r="T468" s="215"/>
      <c r="U468" s="215"/>
      <c r="V468" s="215"/>
      <c r="W468" s="215"/>
      <c r="X468" s="74"/>
      <c r="Y468" s="216"/>
      <c r="Z468" s="216"/>
      <c r="AA468" s="216"/>
      <c r="AB468" s="150" t="str">
        <f t="shared" si="26"/>
        <v/>
      </c>
      <c r="AC468" s="217"/>
      <c r="AD468" s="217"/>
      <c r="AE468" s="74"/>
      <c r="AF468" s="219"/>
      <c r="AG468" s="219"/>
      <c r="AH468" s="74"/>
      <c r="AI468" s="211"/>
      <c r="AJ468" s="211"/>
      <c r="AK468" s="211"/>
      <c r="AL468" s="211"/>
      <c r="AM468" s="211"/>
      <c r="AN468" s="211"/>
      <c r="AO468" s="211"/>
      <c r="AP468" s="211"/>
      <c r="AQ468" s="211"/>
      <c r="AR468" s="47"/>
      <c r="AS468" s="211"/>
      <c r="AT468" s="211"/>
      <c r="AU468" s="211"/>
      <c r="AV468" s="211"/>
      <c r="AW468" s="211"/>
      <c r="AX468" s="211"/>
      <c r="AY468" s="211"/>
      <c r="AZ468" s="211"/>
      <c r="BA468" s="211"/>
      <c r="BB468" s="211"/>
      <c r="BC468" s="211"/>
      <c r="BD468" s="211"/>
      <c r="BE468" s="211"/>
      <c r="BF468" s="211"/>
      <c r="BG468" s="211"/>
      <c r="BH468" s="211"/>
      <c r="BI468" s="211"/>
      <c r="BJ468" s="211"/>
      <c r="BK468" s="211"/>
      <c r="BL468" s="211"/>
      <c r="BM468" s="211"/>
      <c r="BN468" s="211"/>
      <c r="BO468" s="211"/>
      <c r="BP468" s="211"/>
      <c r="BQ468" s="211"/>
      <c r="BR468" s="211"/>
      <c r="BS468" s="211"/>
      <c r="BT468" s="211"/>
      <c r="BU468" s="211"/>
      <c r="BV468" s="211"/>
      <c r="BW468" s="211"/>
      <c r="BX468" s="211"/>
      <c r="BY468" s="211"/>
      <c r="BZ468" s="211"/>
      <c r="CA468" s="211"/>
      <c r="CB468" s="211"/>
      <c r="CC468" s="211"/>
      <c r="CD468" s="211"/>
      <c r="CE468" s="211"/>
      <c r="CF468" s="211"/>
      <c r="CG468" s="211"/>
      <c r="CH468" s="211"/>
      <c r="CI468" s="211"/>
      <c r="CJ468" s="211"/>
      <c r="CK468" s="211"/>
      <c r="CL468" s="211"/>
      <c r="CM468" s="211"/>
      <c r="CN468" s="211"/>
      <c r="CO468" s="211"/>
      <c r="CP468" s="211"/>
      <c r="CQ468" s="151" t="str">
        <f t="shared" si="27"/>
        <v/>
      </c>
      <c r="CR468" s="147"/>
    </row>
    <row r="469" spans="1:96" x14ac:dyDescent="0.2">
      <c r="A469" s="72"/>
      <c r="B469" s="201">
        <f t="shared" si="28"/>
        <v>460</v>
      </c>
      <c r="C469" s="212"/>
      <c r="D469" s="212"/>
      <c r="F469" s="212"/>
      <c r="G469" s="214"/>
      <c r="H469" s="73"/>
      <c r="I469" s="215"/>
      <c r="J469" s="215"/>
      <c r="K469" s="215"/>
      <c r="L469" s="215"/>
      <c r="M469" s="215"/>
      <c r="N469" s="215"/>
      <c r="O469" s="215"/>
      <c r="P469" s="73"/>
      <c r="Q469" s="215"/>
      <c r="R469" s="215"/>
      <c r="S469" s="215"/>
      <c r="T469" s="215"/>
      <c r="U469" s="215"/>
      <c r="V469" s="215"/>
      <c r="W469" s="215"/>
      <c r="X469" s="74"/>
      <c r="Y469" s="216"/>
      <c r="Z469" s="216"/>
      <c r="AA469" s="216"/>
      <c r="AB469" s="150" t="str">
        <f t="shared" si="26"/>
        <v/>
      </c>
      <c r="AC469" s="217"/>
      <c r="AD469" s="217"/>
      <c r="AE469" s="74"/>
      <c r="AF469" s="219"/>
      <c r="AG469" s="219"/>
      <c r="AH469" s="74"/>
      <c r="AI469" s="211"/>
      <c r="AJ469" s="211"/>
      <c r="AK469" s="211"/>
      <c r="AL469" s="211"/>
      <c r="AM469" s="211"/>
      <c r="AN469" s="211"/>
      <c r="AO469" s="211"/>
      <c r="AP469" s="211"/>
      <c r="AQ469" s="211"/>
      <c r="AR469" s="47"/>
      <c r="AS469" s="211"/>
      <c r="AT469" s="211"/>
      <c r="AU469" s="211"/>
      <c r="AV469" s="211"/>
      <c r="AW469" s="211"/>
      <c r="AX469" s="211"/>
      <c r="AY469" s="211"/>
      <c r="AZ469" s="211"/>
      <c r="BA469" s="211"/>
      <c r="BB469" s="211"/>
      <c r="BC469" s="211"/>
      <c r="BD469" s="211"/>
      <c r="BE469" s="211"/>
      <c r="BF469" s="211"/>
      <c r="BG469" s="211"/>
      <c r="BH469" s="211"/>
      <c r="BI469" s="211"/>
      <c r="BJ469" s="211"/>
      <c r="BK469" s="211"/>
      <c r="BL469" s="211"/>
      <c r="BM469" s="211"/>
      <c r="BN469" s="211"/>
      <c r="BO469" s="211"/>
      <c r="BP469" s="211"/>
      <c r="BQ469" s="211"/>
      <c r="BR469" s="211"/>
      <c r="BS469" s="211"/>
      <c r="BT469" s="211"/>
      <c r="BU469" s="211"/>
      <c r="BV469" s="211"/>
      <c r="BW469" s="211"/>
      <c r="BX469" s="211"/>
      <c r="BY469" s="211"/>
      <c r="BZ469" s="211"/>
      <c r="CA469" s="211"/>
      <c r="CB469" s="211"/>
      <c r="CC469" s="211"/>
      <c r="CD469" s="211"/>
      <c r="CE469" s="211"/>
      <c r="CF469" s="211"/>
      <c r="CG469" s="211"/>
      <c r="CH469" s="211"/>
      <c r="CI469" s="211"/>
      <c r="CJ469" s="211"/>
      <c r="CK469" s="211"/>
      <c r="CL469" s="211"/>
      <c r="CM469" s="211"/>
      <c r="CN469" s="211"/>
      <c r="CO469" s="211"/>
      <c r="CP469" s="211"/>
      <c r="CQ469" s="151" t="str">
        <f t="shared" si="27"/>
        <v/>
      </c>
      <c r="CR469" s="147"/>
    </row>
    <row r="470" spans="1:96" x14ac:dyDescent="0.2">
      <c r="A470" s="72"/>
      <c r="B470" s="201">
        <f t="shared" si="28"/>
        <v>461</v>
      </c>
      <c r="C470" s="212"/>
      <c r="D470" s="212"/>
      <c r="F470" s="212"/>
      <c r="G470" s="214"/>
      <c r="H470" s="73"/>
      <c r="I470" s="215"/>
      <c r="J470" s="215"/>
      <c r="K470" s="215"/>
      <c r="L470" s="215"/>
      <c r="M470" s="215"/>
      <c r="N470" s="215"/>
      <c r="O470" s="215"/>
      <c r="P470" s="73"/>
      <c r="Q470" s="215"/>
      <c r="R470" s="215"/>
      <c r="S470" s="215"/>
      <c r="T470" s="215"/>
      <c r="U470" s="215"/>
      <c r="V470" s="215"/>
      <c r="W470" s="215"/>
      <c r="X470" s="74"/>
      <c r="Y470" s="216"/>
      <c r="Z470" s="216"/>
      <c r="AA470" s="216"/>
      <c r="AB470" s="150" t="str">
        <f t="shared" si="26"/>
        <v/>
      </c>
      <c r="AC470" s="217"/>
      <c r="AD470" s="217"/>
      <c r="AE470" s="74"/>
      <c r="AF470" s="219"/>
      <c r="AG470" s="219"/>
      <c r="AH470" s="74"/>
      <c r="AI470" s="211"/>
      <c r="AJ470" s="211"/>
      <c r="AK470" s="211"/>
      <c r="AL470" s="211"/>
      <c r="AM470" s="211"/>
      <c r="AN470" s="211"/>
      <c r="AO470" s="211"/>
      <c r="AP470" s="211"/>
      <c r="AQ470" s="211"/>
      <c r="AR470" s="47"/>
      <c r="AS470" s="211"/>
      <c r="AT470" s="211"/>
      <c r="AU470" s="211"/>
      <c r="AV470" s="211"/>
      <c r="AW470" s="211"/>
      <c r="AX470" s="211"/>
      <c r="AY470" s="211"/>
      <c r="AZ470" s="211"/>
      <c r="BA470" s="211"/>
      <c r="BB470" s="211"/>
      <c r="BC470" s="211"/>
      <c r="BD470" s="211"/>
      <c r="BE470" s="211"/>
      <c r="BF470" s="211"/>
      <c r="BG470" s="211"/>
      <c r="BH470" s="211"/>
      <c r="BI470" s="211"/>
      <c r="BJ470" s="211"/>
      <c r="BK470" s="211"/>
      <c r="BL470" s="211"/>
      <c r="BM470" s="211"/>
      <c r="BN470" s="211"/>
      <c r="BO470" s="211"/>
      <c r="BP470" s="211"/>
      <c r="BQ470" s="211"/>
      <c r="BR470" s="211"/>
      <c r="BS470" s="211"/>
      <c r="BT470" s="211"/>
      <c r="BU470" s="211"/>
      <c r="BV470" s="211"/>
      <c r="BW470" s="211"/>
      <c r="BX470" s="211"/>
      <c r="BY470" s="211"/>
      <c r="BZ470" s="211"/>
      <c r="CA470" s="211"/>
      <c r="CB470" s="211"/>
      <c r="CC470" s="211"/>
      <c r="CD470" s="211"/>
      <c r="CE470" s="211"/>
      <c r="CF470" s="211"/>
      <c r="CG470" s="211"/>
      <c r="CH470" s="211"/>
      <c r="CI470" s="211"/>
      <c r="CJ470" s="211"/>
      <c r="CK470" s="211"/>
      <c r="CL470" s="211"/>
      <c r="CM470" s="211"/>
      <c r="CN470" s="211"/>
      <c r="CO470" s="211"/>
      <c r="CP470" s="211"/>
      <c r="CQ470" s="151" t="str">
        <f t="shared" si="27"/>
        <v/>
      </c>
      <c r="CR470" s="147"/>
    </row>
    <row r="471" spans="1:96" x14ac:dyDescent="0.2">
      <c r="A471" s="72"/>
      <c r="B471" s="201">
        <f t="shared" si="28"/>
        <v>462</v>
      </c>
      <c r="C471" s="212"/>
      <c r="D471" s="212"/>
      <c r="F471" s="212"/>
      <c r="G471" s="214"/>
      <c r="H471" s="73"/>
      <c r="I471" s="215"/>
      <c r="J471" s="215"/>
      <c r="K471" s="215"/>
      <c r="L471" s="215"/>
      <c r="M471" s="215"/>
      <c r="N471" s="215"/>
      <c r="O471" s="215"/>
      <c r="P471" s="73"/>
      <c r="Q471" s="215"/>
      <c r="R471" s="215"/>
      <c r="S471" s="215"/>
      <c r="T471" s="215"/>
      <c r="U471" s="215"/>
      <c r="V471" s="215"/>
      <c r="W471" s="215"/>
      <c r="X471" s="74"/>
      <c r="Y471" s="216"/>
      <c r="Z471" s="216"/>
      <c r="AA471" s="216"/>
      <c r="AB471" s="150" t="str">
        <f t="shared" si="26"/>
        <v/>
      </c>
      <c r="AC471" s="217"/>
      <c r="AD471" s="217"/>
      <c r="AE471" s="74"/>
      <c r="AF471" s="219"/>
      <c r="AG471" s="219"/>
      <c r="AH471" s="74"/>
      <c r="AI471" s="211"/>
      <c r="AJ471" s="211"/>
      <c r="AK471" s="211"/>
      <c r="AL471" s="211"/>
      <c r="AM471" s="211"/>
      <c r="AN471" s="211"/>
      <c r="AO471" s="211"/>
      <c r="AP471" s="211"/>
      <c r="AQ471" s="211"/>
      <c r="AR471" s="47"/>
      <c r="AS471" s="211"/>
      <c r="AT471" s="211"/>
      <c r="AU471" s="211"/>
      <c r="AV471" s="211"/>
      <c r="AW471" s="211"/>
      <c r="AX471" s="211"/>
      <c r="AY471" s="211"/>
      <c r="AZ471" s="211"/>
      <c r="BA471" s="211"/>
      <c r="BB471" s="211"/>
      <c r="BC471" s="211"/>
      <c r="BD471" s="211"/>
      <c r="BE471" s="211"/>
      <c r="BF471" s="211"/>
      <c r="BG471" s="211"/>
      <c r="BH471" s="211"/>
      <c r="BI471" s="211"/>
      <c r="BJ471" s="211"/>
      <c r="BK471" s="211"/>
      <c r="BL471" s="211"/>
      <c r="BM471" s="211"/>
      <c r="BN471" s="211"/>
      <c r="BO471" s="211"/>
      <c r="BP471" s="211"/>
      <c r="BQ471" s="211"/>
      <c r="BR471" s="211"/>
      <c r="BS471" s="211"/>
      <c r="BT471" s="211"/>
      <c r="BU471" s="211"/>
      <c r="BV471" s="211"/>
      <c r="BW471" s="211"/>
      <c r="BX471" s="211"/>
      <c r="BY471" s="211"/>
      <c r="BZ471" s="211"/>
      <c r="CA471" s="211"/>
      <c r="CB471" s="211"/>
      <c r="CC471" s="211"/>
      <c r="CD471" s="211"/>
      <c r="CE471" s="211"/>
      <c r="CF471" s="211"/>
      <c r="CG471" s="211"/>
      <c r="CH471" s="211"/>
      <c r="CI471" s="211"/>
      <c r="CJ471" s="211"/>
      <c r="CK471" s="211"/>
      <c r="CL471" s="211"/>
      <c r="CM471" s="211"/>
      <c r="CN471" s="211"/>
      <c r="CO471" s="211"/>
      <c r="CP471" s="211"/>
      <c r="CQ471" s="151" t="str">
        <f t="shared" si="27"/>
        <v/>
      </c>
      <c r="CR471" s="147"/>
    </row>
    <row r="472" spans="1:96" x14ac:dyDescent="0.2">
      <c r="A472" s="72"/>
      <c r="B472" s="201">
        <f t="shared" si="28"/>
        <v>463</v>
      </c>
      <c r="C472" s="212"/>
      <c r="D472" s="212"/>
      <c r="F472" s="212"/>
      <c r="G472" s="214"/>
      <c r="H472" s="73"/>
      <c r="I472" s="215"/>
      <c r="J472" s="215"/>
      <c r="K472" s="215"/>
      <c r="L472" s="215"/>
      <c r="M472" s="215"/>
      <c r="N472" s="215"/>
      <c r="O472" s="215"/>
      <c r="P472" s="73"/>
      <c r="Q472" s="215"/>
      <c r="R472" s="215"/>
      <c r="S472" s="215"/>
      <c r="T472" s="215"/>
      <c r="U472" s="215"/>
      <c r="V472" s="215"/>
      <c r="W472" s="215"/>
      <c r="X472" s="74"/>
      <c r="Y472" s="216"/>
      <c r="Z472" s="216"/>
      <c r="AA472" s="216"/>
      <c r="AB472" s="150" t="str">
        <f t="shared" si="26"/>
        <v/>
      </c>
      <c r="AC472" s="217"/>
      <c r="AD472" s="217"/>
      <c r="AE472" s="74"/>
      <c r="AF472" s="219"/>
      <c r="AG472" s="219"/>
      <c r="AH472" s="74"/>
      <c r="AI472" s="211"/>
      <c r="AJ472" s="211"/>
      <c r="AK472" s="211"/>
      <c r="AL472" s="211"/>
      <c r="AM472" s="211"/>
      <c r="AN472" s="211"/>
      <c r="AO472" s="211"/>
      <c r="AP472" s="211"/>
      <c r="AQ472" s="211"/>
      <c r="AR472" s="47"/>
      <c r="AS472" s="211"/>
      <c r="AT472" s="211"/>
      <c r="AU472" s="211"/>
      <c r="AV472" s="211"/>
      <c r="AW472" s="211"/>
      <c r="AX472" s="211"/>
      <c r="AY472" s="211"/>
      <c r="AZ472" s="211"/>
      <c r="BA472" s="211"/>
      <c r="BB472" s="211"/>
      <c r="BC472" s="211"/>
      <c r="BD472" s="211"/>
      <c r="BE472" s="211"/>
      <c r="BF472" s="211"/>
      <c r="BG472" s="211"/>
      <c r="BH472" s="211"/>
      <c r="BI472" s="211"/>
      <c r="BJ472" s="211"/>
      <c r="BK472" s="211"/>
      <c r="BL472" s="211"/>
      <c r="BM472" s="211"/>
      <c r="BN472" s="211"/>
      <c r="BO472" s="211"/>
      <c r="BP472" s="211"/>
      <c r="BQ472" s="211"/>
      <c r="BR472" s="211"/>
      <c r="BS472" s="211"/>
      <c r="BT472" s="211"/>
      <c r="BU472" s="211"/>
      <c r="BV472" s="211"/>
      <c r="BW472" s="211"/>
      <c r="BX472" s="211"/>
      <c r="BY472" s="211"/>
      <c r="BZ472" s="211"/>
      <c r="CA472" s="211"/>
      <c r="CB472" s="211"/>
      <c r="CC472" s="211"/>
      <c r="CD472" s="211"/>
      <c r="CE472" s="211"/>
      <c r="CF472" s="211"/>
      <c r="CG472" s="211"/>
      <c r="CH472" s="211"/>
      <c r="CI472" s="211"/>
      <c r="CJ472" s="211"/>
      <c r="CK472" s="211"/>
      <c r="CL472" s="211"/>
      <c r="CM472" s="211"/>
      <c r="CN472" s="211"/>
      <c r="CO472" s="211"/>
      <c r="CP472" s="211"/>
      <c r="CQ472" s="151" t="str">
        <f t="shared" si="27"/>
        <v/>
      </c>
      <c r="CR472" s="147"/>
    </row>
    <row r="473" spans="1:96" x14ac:dyDescent="0.2">
      <c r="A473" s="72"/>
      <c r="B473" s="201">
        <f t="shared" si="28"/>
        <v>464</v>
      </c>
      <c r="C473" s="212"/>
      <c r="D473" s="212"/>
      <c r="F473" s="212"/>
      <c r="G473" s="214"/>
      <c r="H473" s="73"/>
      <c r="I473" s="215"/>
      <c r="J473" s="215"/>
      <c r="K473" s="215"/>
      <c r="L473" s="215"/>
      <c r="M473" s="215"/>
      <c r="N473" s="215"/>
      <c r="O473" s="215"/>
      <c r="P473" s="73"/>
      <c r="Q473" s="215"/>
      <c r="R473" s="215"/>
      <c r="S473" s="215"/>
      <c r="T473" s="215"/>
      <c r="U473" s="215"/>
      <c r="V473" s="215"/>
      <c r="W473" s="215"/>
      <c r="X473" s="74"/>
      <c r="Y473" s="216"/>
      <c r="Z473" s="216"/>
      <c r="AA473" s="216"/>
      <c r="AB473" s="150" t="str">
        <f t="shared" si="26"/>
        <v/>
      </c>
      <c r="AC473" s="217"/>
      <c r="AD473" s="217"/>
      <c r="AE473" s="74"/>
      <c r="AF473" s="219"/>
      <c r="AG473" s="219"/>
      <c r="AH473" s="74"/>
      <c r="AI473" s="211"/>
      <c r="AJ473" s="211"/>
      <c r="AK473" s="211"/>
      <c r="AL473" s="211"/>
      <c r="AM473" s="211"/>
      <c r="AN473" s="211"/>
      <c r="AO473" s="211"/>
      <c r="AP473" s="211"/>
      <c r="AQ473" s="211"/>
      <c r="AR473" s="47"/>
      <c r="AS473" s="211"/>
      <c r="AT473" s="211"/>
      <c r="AU473" s="211"/>
      <c r="AV473" s="211"/>
      <c r="AW473" s="211"/>
      <c r="AX473" s="211"/>
      <c r="AY473" s="211"/>
      <c r="AZ473" s="211"/>
      <c r="BA473" s="211"/>
      <c r="BB473" s="211"/>
      <c r="BC473" s="211"/>
      <c r="BD473" s="211"/>
      <c r="BE473" s="211"/>
      <c r="BF473" s="211"/>
      <c r="BG473" s="211"/>
      <c r="BH473" s="211"/>
      <c r="BI473" s="211"/>
      <c r="BJ473" s="211"/>
      <c r="BK473" s="211"/>
      <c r="BL473" s="211"/>
      <c r="BM473" s="211"/>
      <c r="BN473" s="211"/>
      <c r="BO473" s="211"/>
      <c r="BP473" s="211"/>
      <c r="BQ473" s="211"/>
      <c r="BR473" s="211"/>
      <c r="BS473" s="211"/>
      <c r="BT473" s="211"/>
      <c r="BU473" s="211"/>
      <c r="BV473" s="211"/>
      <c r="BW473" s="211"/>
      <c r="BX473" s="211"/>
      <c r="BY473" s="211"/>
      <c r="BZ473" s="211"/>
      <c r="CA473" s="211"/>
      <c r="CB473" s="211"/>
      <c r="CC473" s="211"/>
      <c r="CD473" s="211"/>
      <c r="CE473" s="211"/>
      <c r="CF473" s="211"/>
      <c r="CG473" s="211"/>
      <c r="CH473" s="211"/>
      <c r="CI473" s="211"/>
      <c r="CJ473" s="211"/>
      <c r="CK473" s="211"/>
      <c r="CL473" s="211"/>
      <c r="CM473" s="211"/>
      <c r="CN473" s="211"/>
      <c r="CO473" s="211"/>
      <c r="CP473" s="211"/>
      <c r="CQ473" s="151" t="str">
        <f t="shared" si="27"/>
        <v/>
      </c>
      <c r="CR473" s="147"/>
    </row>
    <row r="474" spans="1:96" x14ac:dyDescent="0.2">
      <c r="A474" s="72"/>
      <c r="B474" s="201">
        <f t="shared" si="28"/>
        <v>465</v>
      </c>
      <c r="C474" s="212"/>
      <c r="D474" s="212"/>
      <c r="F474" s="212"/>
      <c r="G474" s="214"/>
      <c r="H474" s="73"/>
      <c r="I474" s="215"/>
      <c r="J474" s="215"/>
      <c r="K474" s="215"/>
      <c r="L474" s="215"/>
      <c r="M474" s="215"/>
      <c r="N474" s="215"/>
      <c r="O474" s="215"/>
      <c r="P474" s="73"/>
      <c r="Q474" s="215"/>
      <c r="R474" s="215"/>
      <c r="S474" s="215"/>
      <c r="T474" s="215"/>
      <c r="U474" s="215"/>
      <c r="V474" s="215"/>
      <c r="W474" s="215"/>
      <c r="X474" s="74"/>
      <c r="Y474" s="216"/>
      <c r="Z474" s="216"/>
      <c r="AA474" s="216"/>
      <c r="AB474" s="150" t="str">
        <f t="shared" si="26"/>
        <v/>
      </c>
      <c r="AC474" s="217"/>
      <c r="AD474" s="217"/>
      <c r="AE474" s="74"/>
      <c r="AF474" s="219"/>
      <c r="AG474" s="219"/>
      <c r="AH474" s="74"/>
      <c r="AI474" s="211"/>
      <c r="AJ474" s="211"/>
      <c r="AK474" s="211"/>
      <c r="AL474" s="211"/>
      <c r="AM474" s="211"/>
      <c r="AN474" s="211"/>
      <c r="AO474" s="211"/>
      <c r="AP474" s="211"/>
      <c r="AQ474" s="211"/>
      <c r="AR474" s="47"/>
      <c r="AS474" s="211"/>
      <c r="AT474" s="211"/>
      <c r="AU474" s="211"/>
      <c r="AV474" s="211"/>
      <c r="AW474" s="211"/>
      <c r="AX474" s="211"/>
      <c r="AY474" s="211"/>
      <c r="AZ474" s="211"/>
      <c r="BA474" s="211"/>
      <c r="BB474" s="211"/>
      <c r="BC474" s="211"/>
      <c r="BD474" s="211"/>
      <c r="BE474" s="211"/>
      <c r="BF474" s="211"/>
      <c r="BG474" s="211"/>
      <c r="BH474" s="211"/>
      <c r="BI474" s="211"/>
      <c r="BJ474" s="211"/>
      <c r="BK474" s="211"/>
      <c r="BL474" s="211"/>
      <c r="BM474" s="211"/>
      <c r="BN474" s="211"/>
      <c r="BO474" s="211"/>
      <c r="BP474" s="211"/>
      <c r="BQ474" s="211"/>
      <c r="BR474" s="211"/>
      <c r="BS474" s="211"/>
      <c r="BT474" s="211"/>
      <c r="BU474" s="211"/>
      <c r="BV474" s="211"/>
      <c r="BW474" s="211"/>
      <c r="BX474" s="211"/>
      <c r="BY474" s="211"/>
      <c r="BZ474" s="211"/>
      <c r="CA474" s="211"/>
      <c r="CB474" s="211"/>
      <c r="CC474" s="211"/>
      <c r="CD474" s="211"/>
      <c r="CE474" s="211"/>
      <c r="CF474" s="211"/>
      <c r="CG474" s="211"/>
      <c r="CH474" s="211"/>
      <c r="CI474" s="211"/>
      <c r="CJ474" s="211"/>
      <c r="CK474" s="211"/>
      <c r="CL474" s="211"/>
      <c r="CM474" s="211"/>
      <c r="CN474" s="211"/>
      <c r="CO474" s="211"/>
      <c r="CP474" s="211"/>
      <c r="CQ474" s="151" t="str">
        <f t="shared" si="27"/>
        <v/>
      </c>
      <c r="CR474" s="147"/>
    </row>
    <row r="475" spans="1:96" x14ac:dyDescent="0.2">
      <c r="A475" s="72"/>
      <c r="B475" s="201">
        <f t="shared" si="28"/>
        <v>466</v>
      </c>
      <c r="C475" s="212"/>
      <c r="D475" s="212"/>
      <c r="F475" s="212"/>
      <c r="G475" s="214"/>
      <c r="H475" s="73"/>
      <c r="I475" s="215"/>
      <c r="J475" s="215"/>
      <c r="K475" s="215"/>
      <c r="L475" s="215"/>
      <c r="M475" s="215"/>
      <c r="N475" s="215"/>
      <c r="O475" s="215"/>
      <c r="P475" s="73"/>
      <c r="Q475" s="215"/>
      <c r="R475" s="215"/>
      <c r="S475" s="215"/>
      <c r="T475" s="215"/>
      <c r="U475" s="215"/>
      <c r="V475" s="215"/>
      <c r="W475" s="215"/>
      <c r="X475" s="74"/>
      <c r="Y475" s="216"/>
      <c r="Z475" s="216"/>
      <c r="AA475" s="216"/>
      <c r="AB475" s="150" t="str">
        <f t="shared" si="26"/>
        <v/>
      </c>
      <c r="AC475" s="217"/>
      <c r="AD475" s="217"/>
      <c r="AE475" s="74"/>
      <c r="AF475" s="219"/>
      <c r="AG475" s="219"/>
      <c r="AH475" s="74"/>
      <c r="AI475" s="211"/>
      <c r="AJ475" s="211"/>
      <c r="AK475" s="211"/>
      <c r="AL475" s="211"/>
      <c r="AM475" s="211"/>
      <c r="AN475" s="211"/>
      <c r="AO475" s="211"/>
      <c r="AP475" s="211"/>
      <c r="AQ475" s="211"/>
      <c r="AR475" s="47"/>
      <c r="AS475" s="211"/>
      <c r="AT475" s="211"/>
      <c r="AU475" s="211"/>
      <c r="AV475" s="211"/>
      <c r="AW475" s="211"/>
      <c r="AX475" s="211"/>
      <c r="AY475" s="211"/>
      <c r="AZ475" s="211"/>
      <c r="BA475" s="211"/>
      <c r="BB475" s="211"/>
      <c r="BC475" s="211"/>
      <c r="BD475" s="211"/>
      <c r="BE475" s="211"/>
      <c r="BF475" s="211"/>
      <c r="BG475" s="211"/>
      <c r="BH475" s="211"/>
      <c r="BI475" s="211"/>
      <c r="BJ475" s="211"/>
      <c r="BK475" s="211"/>
      <c r="BL475" s="211"/>
      <c r="BM475" s="211"/>
      <c r="BN475" s="211"/>
      <c r="BO475" s="211"/>
      <c r="BP475" s="211"/>
      <c r="BQ475" s="211"/>
      <c r="BR475" s="211"/>
      <c r="BS475" s="211"/>
      <c r="BT475" s="211"/>
      <c r="BU475" s="211"/>
      <c r="BV475" s="211"/>
      <c r="BW475" s="211"/>
      <c r="BX475" s="211"/>
      <c r="BY475" s="211"/>
      <c r="BZ475" s="211"/>
      <c r="CA475" s="211"/>
      <c r="CB475" s="211"/>
      <c r="CC475" s="211"/>
      <c r="CD475" s="211"/>
      <c r="CE475" s="211"/>
      <c r="CF475" s="211"/>
      <c r="CG475" s="211"/>
      <c r="CH475" s="211"/>
      <c r="CI475" s="211"/>
      <c r="CJ475" s="211"/>
      <c r="CK475" s="211"/>
      <c r="CL475" s="211"/>
      <c r="CM475" s="211"/>
      <c r="CN475" s="211"/>
      <c r="CO475" s="211"/>
      <c r="CP475" s="211"/>
      <c r="CQ475" s="151" t="str">
        <f t="shared" si="27"/>
        <v/>
      </c>
      <c r="CR475" s="147"/>
    </row>
    <row r="476" spans="1:96" x14ac:dyDescent="0.2">
      <c r="A476" s="72"/>
      <c r="B476" s="201">
        <f t="shared" si="28"/>
        <v>467</v>
      </c>
      <c r="C476" s="212"/>
      <c r="D476" s="212"/>
      <c r="F476" s="212"/>
      <c r="G476" s="214"/>
      <c r="H476" s="73"/>
      <c r="I476" s="215"/>
      <c r="J476" s="215"/>
      <c r="K476" s="215"/>
      <c r="L476" s="215"/>
      <c r="M476" s="215"/>
      <c r="N476" s="215"/>
      <c r="O476" s="215"/>
      <c r="P476" s="73"/>
      <c r="Q476" s="215"/>
      <c r="R476" s="215"/>
      <c r="S476" s="215"/>
      <c r="T476" s="215"/>
      <c r="U476" s="215"/>
      <c r="V476" s="215"/>
      <c r="W476" s="215"/>
      <c r="X476" s="74"/>
      <c r="Y476" s="216"/>
      <c r="Z476" s="216"/>
      <c r="AA476" s="216"/>
      <c r="AB476" s="150" t="str">
        <f t="shared" si="26"/>
        <v/>
      </c>
      <c r="AC476" s="217"/>
      <c r="AD476" s="217"/>
      <c r="AE476" s="74"/>
      <c r="AF476" s="219"/>
      <c r="AG476" s="219"/>
      <c r="AH476" s="74"/>
      <c r="AI476" s="211"/>
      <c r="AJ476" s="211"/>
      <c r="AK476" s="211"/>
      <c r="AL476" s="211"/>
      <c r="AM476" s="211"/>
      <c r="AN476" s="211"/>
      <c r="AO476" s="211"/>
      <c r="AP476" s="211"/>
      <c r="AQ476" s="211"/>
      <c r="AR476" s="47"/>
      <c r="AS476" s="211"/>
      <c r="AT476" s="211"/>
      <c r="AU476" s="211"/>
      <c r="AV476" s="211"/>
      <c r="AW476" s="211"/>
      <c r="AX476" s="211"/>
      <c r="AY476" s="211"/>
      <c r="AZ476" s="211"/>
      <c r="BA476" s="211"/>
      <c r="BB476" s="211"/>
      <c r="BC476" s="211"/>
      <c r="BD476" s="211"/>
      <c r="BE476" s="211"/>
      <c r="BF476" s="211"/>
      <c r="BG476" s="211"/>
      <c r="BH476" s="211"/>
      <c r="BI476" s="211"/>
      <c r="BJ476" s="211"/>
      <c r="BK476" s="211"/>
      <c r="BL476" s="211"/>
      <c r="BM476" s="211"/>
      <c r="BN476" s="211"/>
      <c r="BO476" s="211"/>
      <c r="BP476" s="211"/>
      <c r="BQ476" s="211"/>
      <c r="BR476" s="211"/>
      <c r="BS476" s="211"/>
      <c r="BT476" s="211"/>
      <c r="BU476" s="211"/>
      <c r="BV476" s="211"/>
      <c r="BW476" s="211"/>
      <c r="BX476" s="211"/>
      <c r="BY476" s="211"/>
      <c r="BZ476" s="211"/>
      <c r="CA476" s="211"/>
      <c r="CB476" s="211"/>
      <c r="CC476" s="211"/>
      <c r="CD476" s="211"/>
      <c r="CE476" s="211"/>
      <c r="CF476" s="211"/>
      <c r="CG476" s="211"/>
      <c r="CH476" s="211"/>
      <c r="CI476" s="211"/>
      <c r="CJ476" s="211"/>
      <c r="CK476" s="211"/>
      <c r="CL476" s="211"/>
      <c r="CM476" s="211"/>
      <c r="CN476" s="211"/>
      <c r="CO476" s="211"/>
      <c r="CP476" s="211"/>
      <c r="CQ476" s="151" t="str">
        <f t="shared" si="27"/>
        <v/>
      </c>
      <c r="CR476" s="147"/>
    </row>
    <row r="477" spans="1:96" x14ac:dyDescent="0.2">
      <c r="A477" s="72"/>
      <c r="B477" s="201">
        <f t="shared" si="28"/>
        <v>468</v>
      </c>
      <c r="C477" s="212"/>
      <c r="D477" s="212"/>
      <c r="F477" s="212"/>
      <c r="G477" s="214"/>
      <c r="H477" s="73"/>
      <c r="I477" s="215"/>
      <c r="J477" s="215"/>
      <c r="K477" s="215"/>
      <c r="L477" s="215"/>
      <c r="M477" s="215"/>
      <c r="N477" s="215"/>
      <c r="O477" s="215"/>
      <c r="P477" s="73"/>
      <c r="Q477" s="215"/>
      <c r="R477" s="215"/>
      <c r="S477" s="215"/>
      <c r="T477" s="215"/>
      <c r="U477" s="215"/>
      <c r="V477" s="215"/>
      <c r="W477" s="215"/>
      <c r="X477" s="74"/>
      <c r="Y477" s="216"/>
      <c r="Z477" s="216"/>
      <c r="AA477" s="216"/>
      <c r="AB477" s="150" t="str">
        <f t="shared" si="26"/>
        <v/>
      </c>
      <c r="AC477" s="217"/>
      <c r="AD477" s="217"/>
      <c r="AE477" s="74"/>
      <c r="AF477" s="219"/>
      <c r="AG477" s="219"/>
      <c r="AH477" s="74"/>
      <c r="AI477" s="211"/>
      <c r="AJ477" s="211"/>
      <c r="AK477" s="211"/>
      <c r="AL477" s="211"/>
      <c r="AM477" s="211"/>
      <c r="AN477" s="211"/>
      <c r="AO477" s="211"/>
      <c r="AP477" s="211"/>
      <c r="AQ477" s="211"/>
      <c r="AR477" s="47"/>
      <c r="AS477" s="211"/>
      <c r="AT477" s="211"/>
      <c r="AU477" s="211"/>
      <c r="AV477" s="211"/>
      <c r="AW477" s="211"/>
      <c r="AX477" s="211"/>
      <c r="AY477" s="211"/>
      <c r="AZ477" s="211"/>
      <c r="BA477" s="211"/>
      <c r="BB477" s="211"/>
      <c r="BC477" s="211"/>
      <c r="BD477" s="211"/>
      <c r="BE477" s="211"/>
      <c r="BF477" s="211"/>
      <c r="BG477" s="211"/>
      <c r="BH477" s="211"/>
      <c r="BI477" s="211"/>
      <c r="BJ477" s="211"/>
      <c r="BK477" s="211"/>
      <c r="BL477" s="211"/>
      <c r="BM477" s="211"/>
      <c r="BN477" s="211"/>
      <c r="BO477" s="211"/>
      <c r="BP477" s="211"/>
      <c r="BQ477" s="211"/>
      <c r="BR477" s="211"/>
      <c r="BS477" s="211"/>
      <c r="BT477" s="211"/>
      <c r="BU477" s="211"/>
      <c r="BV477" s="211"/>
      <c r="BW477" s="211"/>
      <c r="BX477" s="211"/>
      <c r="BY477" s="211"/>
      <c r="BZ477" s="211"/>
      <c r="CA477" s="211"/>
      <c r="CB477" s="211"/>
      <c r="CC477" s="211"/>
      <c r="CD477" s="211"/>
      <c r="CE477" s="211"/>
      <c r="CF477" s="211"/>
      <c r="CG477" s="211"/>
      <c r="CH477" s="211"/>
      <c r="CI477" s="211"/>
      <c r="CJ477" s="211"/>
      <c r="CK477" s="211"/>
      <c r="CL477" s="211"/>
      <c r="CM477" s="211"/>
      <c r="CN477" s="211"/>
      <c r="CO477" s="211"/>
      <c r="CP477" s="211"/>
      <c r="CQ477" s="151" t="str">
        <f t="shared" si="27"/>
        <v/>
      </c>
      <c r="CR477" s="147"/>
    </row>
    <row r="478" spans="1:96" x14ac:dyDescent="0.2">
      <c r="A478" s="72"/>
      <c r="B478" s="201">
        <f t="shared" si="28"/>
        <v>469</v>
      </c>
      <c r="C478" s="212"/>
      <c r="D478" s="212"/>
      <c r="F478" s="212"/>
      <c r="G478" s="214"/>
      <c r="H478" s="73"/>
      <c r="I478" s="215"/>
      <c r="J478" s="215"/>
      <c r="K478" s="215"/>
      <c r="L478" s="215"/>
      <c r="M478" s="215"/>
      <c r="N478" s="215"/>
      <c r="O478" s="215"/>
      <c r="P478" s="73"/>
      <c r="Q478" s="215"/>
      <c r="R478" s="215"/>
      <c r="S478" s="215"/>
      <c r="T478" s="215"/>
      <c r="U478" s="215"/>
      <c r="V478" s="215"/>
      <c r="W478" s="215"/>
      <c r="X478" s="74"/>
      <c r="Y478" s="216"/>
      <c r="Z478" s="216"/>
      <c r="AA478" s="216"/>
      <c r="AB478" s="150" t="str">
        <f t="shared" si="26"/>
        <v/>
      </c>
      <c r="AC478" s="217"/>
      <c r="AD478" s="217"/>
      <c r="AE478" s="74"/>
      <c r="AF478" s="219"/>
      <c r="AG478" s="219"/>
      <c r="AH478" s="74"/>
      <c r="AI478" s="211"/>
      <c r="AJ478" s="211"/>
      <c r="AK478" s="211"/>
      <c r="AL478" s="211"/>
      <c r="AM478" s="211"/>
      <c r="AN478" s="211"/>
      <c r="AO478" s="211"/>
      <c r="AP478" s="211"/>
      <c r="AQ478" s="211"/>
      <c r="AR478" s="47"/>
      <c r="AS478" s="211"/>
      <c r="AT478" s="211"/>
      <c r="AU478" s="211"/>
      <c r="AV478" s="211"/>
      <c r="AW478" s="211"/>
      <c r="AX478" s="211"/>
      <c r="AY478" s="211"/>
      <c r="AZ478" s="211"/>
      <c r="BA478" s="211"/>
      <c r="BB478" s="211"/>
      <c r="BC478" s="211"/>
      <c r="BD478" s="211"/>
      <c r="BE478" s="211"/>
      <c r="BF478" s="211"/>
      <c r="BG478" s="211"/>
      <c r="BH478" s="211"/>
      <c r="BI478" s="211"/>
      <c r="BJ478" s="211"/>
      <c r="BK478" s="211"/>
      <c r="BL478" s="211"/>
      <c r="BM478" s="211"/>
      <c r="BN478" s="211"/>
      <c r="BO478" s="211"/>
      <c r="BP478" s="211"/>
      <c r="BQ478" s="211"/>
      <c r="BR478" s="211"/>
      <c r="BS478" s="211"/>
      <c r="BT478" s="211"/>
      <c r="BU478" s="211"/>
      <c r="BV478" s="211"/>
      <c r="BW478" s="211"/>
      <c r="BX478" s="211"/>
      <c r="BY478" s="211"/>
      <c r="BZ478" s="211"/>
      <c r="CA478" s="211"/>
      <c r="CB478" s="211"/>
      <c r="CC478" s="211"/>
      <c r="CD478" s="211"/>
      <c r="CE478" s="211"/>
      <c r="CF478" s="211"/>
      <c r="CG478" s="211"/>
      <c r="CH478" s="211"/>
      <c r="CI478" s="211"/>
      <c r="CJ478" s="211"/>
      <c r="CK478" s="211"/>
      <c r="CL478" s="211"/>
      <c r="CM478" s="211"/>
      <c r="CN478" s="211"/>
      <c r="CO478" s="211"/>
      <c r="CP478" s="211"/>
      <c r="CQ478" s="151" t="str">
        <f t="shared" si="27"/>
        <v/>
      </c>
      <c r="CR478" s="147"/>
    </row>
    <row r="479" spans="1:96" x14ac:dyDescent="0.2">
      <c r="A479" s="72"/>
      <c r="B479" s="201">
        <f t="shared" si="28"/>
        <v>470</v>
      </c>
      <c r="C479" s="212"/>
      <c r="D479" s="212"/>
      <c r="F479" s="212"/>
      <c r="G479" s="214"/>
      <c r="H479" s="73"/>
      <c r="I479" s="215"/>
      <c r="J479" s="215"/>
      <c r="K479" s="215"/>
      <c r="L479" s="215"/>
      <c r="M479" s="215"/>
      <c r="N479" s="215"/>
      <c r="O479" s="215"/>
      <c r="P479" s="73"/>
      <c r="Q479" s="215"/>
      <c r="R479" s="215"/>
      <c r="S479" s="215"/>
      <c r="T479" s="215"/>
      <c r="U479" s="215"/>
      <c r="V479" s="215"/>
      <c r="W479" s="215"/>
      <c r="X479" s="74"/>
      <c r="Y479" s="216"/>
      <c r="Z479" s="216"/>
      <c r="AA479" s="216"/>
      <c r="AB479" s="150" t="str">
        <f t="shared" si="26"/>
        <v/>
      </c>
      <c r="AC479" s="217"/>
      <c r="AD479" s="217"/>
      <c r="AE479" s="74"/>
      <c r="AF479" s="219"/>
      <c r="AG479" s="219"/>
      <c r="AH479" s="74"/>
      <c r="AI479" s="211"/>
      <c r="AJ479" s="211"/>
      <c r="AK479" s="211"/>
      <c r="AL479" s="211"/>
      <c r="AM479" s="211"/>
      <c r="AN479" s="211"/>
      <c r="AO479" s="211"/>
      <c r="AP479" s="211"/>
      <c r="AQ479" s="211"/>
      <c r="AR479" s="47"/>
      <c r="AS479" s="211"/>
      <c r="AT479" s="211"/>
      <c r="AU479" s="211"/>
      <c r="AV479" s="211"/>
      <c r="AW479" s="211"/>
      <c r="AX479" s="211"/>
      <c r="AY479" s="211"/>
      <c r="AZ479" s="211"/>
      <c r="BA479" s="211"/>
      <c r="BB479" s="211"/>
      <c r="BC479" s="211"/>
      <c r="BD479" s="211"/>
      <c r="BE479" s="211"/>
      <c r="BF479" s="211"/>
      <c r="BG479" s="211"/>
      <c r="BH479" s="211"/>
      <c r="BI479" s="211"/>
      <c r="BJ479" s="211"/>
      <c r="BK479" s="211"/>
      <c r="BL479" s="211"/>
      <c r="BM479" s="211"/>
      <c r="BN479" s="211"/>
      <c r="BO479" s="211"/>
      <c r="BP479" s="211"/>
      <c r="BQ479" s="211"/>
      <c r="BR479" s="211"/>
      <c r="BS479" s="211"/>
      <c r="BT479" s="211"/>
      <c r="BU479" s="211"/>
      <c r="BV479" s="211"/>
      <c r="BW479" s="211"/>
      <c r="BX479" s="211"/>
      <c r="BY479" s="211"/>
      <c r="BZ479" s="211"/>
      <c r="CA479" s="211"/>
      <c r="CB479" s="211"/>
      <c r="CC479" s="211"/>
      <c r="CD479" s="211"/>
      <c r="CE479" s="211"/>
      <c r="CF479" s="211"/>
      <c r="CG479" s="211"/>
      <c r="CH479" s="211"/>
      <c r="CI479" s="211"/>
      <c r="CJ479" s="211"/>
      <c r="CK479" s="211"/>
      <c r="CL479" s="211"/>
      <c r="CM479" s="211"/>
      <c r="CN479" s="211"/>
      <c r="CO479" s="211"/>
      <c r="CP479" s="211"/>
      <c r="CQ479" s="151" t="str">
        <f t="shared" si="27"/>
        <v/>
      </c>
      <c r="CR479" s="147"/>
    </row>
    <row r="480" spans="1:96" x14ac:dyDescent="0.2">
      <c r="A480" s="72"/>
      <c r="B480" s="201">
        <f t="shared" si="28"/>
        <v>471</v>
      </c>
      <c r="C480" s="212"/>
      <c r="D480" s="212"/>
      <c r="F480" s="212"/>
      <c r="G480" s="214"/>
      <c r="H480" s="73"/>
      <c r="I480" s="215"/>
      <c r="J480" s="215"/>
      <c r="K480" s="215"/>
      <c r="L480" s="215"/>
      <c r="M480" s="215"/>
      <c r="N480" s="215"/>
      <c r="O480" s="215"/>
      <c r="P480" s="73"/>
      <c r="Q480" s="215"/>
      <c r="R480" s="215"/>
      <c r="S480" s="215"/>
      <c r="T480" s="215"/>
      <c r="U480" s="215"/>
      <c r="V480" s="215"/>
      <c r="W480" s="215"/>
      <c r="X480" s="74"/>
      <c r="Y480" s="216"/>
      <c r="Z480" s="216"/>
      <c r="AA480" s="216"/>
      <c r="AB480" s="150" t="str">
        <f t="shared" si="26"/>
        <v/>
      </c>
      <c r="AC480" s="217"/>
      <c r="AD480" s="217"/>
      <c r="AE480" s="74"/>
      <c r="AF480" s="219"/>
      <c r="AG480" s="219"/>
      <c r="AH480" s="74"/>
      <c r="AI480" s="211"/>
      <c r="AJ480" s="211"/>
      <c r="AK480" s="211"/>
      <c r="AL480" s="211"/>
      <c r="AM480" s="211"/>
      <c r="AN480" s="211"/>
      <c r="AO480" s="211"/>
      <c r="AP480" s="211"/>
      <c r="AQ480" s="211"/>
      <c r="AR480" s="47"/>
      <c r="AS480" s="211"/>
      <c r="AT480" s="211"/>
      <c r="AU480" s="211"/>
      <c r="AV480" s="211"/>
      <c r="AW480" s="211"/>
      <c r="AX480" s="211"/>
      <c r="AY480" s="211"/>
      <c r="AZ480" s="211"/>
      <c r="BA480" s="211"/>
      <c r="BB480" s="211"/>
      <c r="BC480" s="211"/>
      <c r="BD480" s="211"/>
      <c r="BE480" s="211"/>
      <c r="BF480" s="211"/>
      <c r="BG480" s="211"/>
      <c r="BH480" s="211"/>
      <c r="BI480" s="211"/>
      <c r="BJ480" s="211"/>
      <c r="BK480" s="211"/>
      <c r="BL480" s="211"/>
      <c r="BM480" s="211"/>
      <c r="BN480" s="211"/>
      <c r="BO480" s="211"/>
      <c r="BP480" s="211"/>
      <c r="BQ480" s="211"/>
      <c r="BR480" s="211"/>
      <c r="BS480" s="211"/>
      <c r="BT480" s="211"/>
      <c r="BU480" s="211"/>
      <c r="BV480" s="211"/>
      <c r="BW480" s="211"/>
      <c r="BX480" s="211"/>
      <c r="BY480" s="211"/>
      <c r="BZ480" s="211"/>
      <c r="CA480" s="211"/>
      <c r="CB480" s="211"/>
      <c r="CC480" s="211"/>
      <c r="CD480" s="211"/>
      <c r="CE480" s="211"/>
      <c r="CF480" s="211"/>
      <c r="CG480" s="211"/>
      <c r="CH480" s="211"/>
      <c r="CI480" s="211"/>
      <c r="CJ480" s="211"/>
      <c r="CK480" s="211"/>
      <c r="CL480" s="211"/>
      <c r="CM480" s="211"/>
      <c r="CN480" s="211"/>
      <c r="CO480" s="211"/>
      <c r="CP480" s="211"/>
      <c r="CQ480" s="151" t="str">
        <f t="shared" si="27"/>
        <v/>
      </c>
      <c r="CR480" s="147"/>
    </row>
    <row r="481" spans="1:96" x14ac:dyDescent="0.2">
      <c r="A481" s="72"/>
      <c r="B481" s="201">
        <f t="shared" si="28"/>
        <v>472</v>
      </c>
      <c r="C481" s="212"/>
      <c r="D481" s="212"/>
      <c r="F481" s="212"/>
      <c r="G481" s="214"/>
      <c r="H481" s="73"/>
      <c r="I481" s="215"/>
      <c r="J481" s="215"/>
      <c r="K481" s="215"/>
      <c r="L481" s="215"/>
      <c r="M481" s="215"/>
      <c r="N481" s="215"/>
      <c r="O481" s="215"/>
      <c r="P481" s="73"/>
      <c r="Q481" s="215"/>
      <c r="R481" s="215"/>
      <c r="S481" s="215"/>
      <c r="T481" s="215"/>
      <c r="U481" s="215"/>
      <c r="V481" s="215"/>
      <c r="W481" s="215"/>
      <c r="X481" s="74"/>
      <c r="Y481" s="216"/>
      <c r="Z481" s="216"/>
      <c r="AA481" s="216"/>
      <c r="AB481" s="150" t="str">
        <f t="shared" si="26"/>
        <v/>
      </c>
      <c r="AC481" s="217"/>
      <c r="AD481" s="217"/>
      <c r="AE481" s="74"/>
      <c r="AF481" s="219"/>
      <c r="AG481" s="219"/>
      <c r="AH481" s="74"/>
      <c r="AI481" s="211"/>
      <c r="AJ481" s="211"/>
      <c r="AK481" s="211"/>
      <c r="AL481" s="211"/>
      <c r="AM481" s="211"/>
      <c r="AN481" s="211"/>
      <c r="AO481" s="211"/>
      <c r="AP481" s="211"/>
      <c r="AQ481" s="211"/>
      <c r="AR481" s="47"/>
      <c r="AS481" s="211"/>
      <c r="AT481" s="211"/>
      <c r="AU481" s="211"/>
      <c r="AV481" s="211"/>
      <c r="AW481" s="211"/>
      <c r="AX481" s="211"/>
      <c r="AY481" s="211"/>
      <c r="AZ481" s="211"/>
      <c r="BA481" s="211"/>
      <c r="BB481" s="211"/>
      <c r="BC481" s="211"/>
      <c r="BD481" s="211"/>
      <c r="BE481" s="211"/>
      <c r="BF481" s="211"/>
      <c r="BG481" s="211"/>
      <c r="BH481" s="211"/>
      <c r="BI481" s="211"/>
      <c r="BJ481" s="211"/>
      <c r="BK481" s="211"/>
      <c r="BL481" s="211"/>
      <c r="BM481" s="211"/>
      <c r="BN481" s="211"/>
      <c r="BO481" s="211"/>
      <c r="BP481" s="211"/>
      <c r="BQ481" s="211"/>
      <c r="BR481" s="211"/>
      <c r="BS481" s="211"/>
      <c r="BT481" s="211"/>
      <c r="BU481" s="211"/>
      <c r="BV481" s="211"/>
      <c r="BW481" s="211"/>
      <c r="BX481" s="211"/>
      <c r="BY481" s="211"/>
      <c r="BZ481" s="211"/>
      <c r="CA481" s="211"/>
      <c r="CB481" s="211"/>
      <c r="CC481" s="211"/>
      <c r="CD481" s="211"/>
      <c r="CE481" s="211"/>
      <c r="CF481" s="211"/>
      <c r="CG481" s="211"/>
      <c r="CH481" s="211"/>
      <c r="CI481" s="211"/>
      <c r="CJ481" s="211"/>
      <c r="CK481" s="211"/>
      <c r="CL481" s="211"/>
      <c r="CM481" s="211"/>
      <c r="CN481" s="211"/>
      <c r="CO481" s="211"/>
      <c r="CP481" s="211"/>
      <c r="CQ481" s="151" t="str">
        <f t="shared" si="27"/>
        <v/>
      </c>
      <c r="CR481" s="147"/>
    </row>
    <row r="482" spans="1:96" x14ac:dyDescent="0.2">
      <c r="A482" s="72"/>
      <c r="B482" s="201">
        <f t="shared" si="28"/>
        <v>473</v>
      </c>
      <c r="C482" s="212"/>
      <c r="D482" s="212"/>
      <c r="F482" s="212"/>
      <c r="G482" s="214"/>
      <c r="H482" s="73"/>
      <c r="I482" s="215"/>
      <c r="J482" s="215"/>
      <c r="K482" s="215"/>
      <c r="L482" s="215"/>
      <c r="M482" s="215"/>
      <c r="N482" s="215"/>
      <c r="O482" s="215"/>
      <c r="P482" s="73"/>
      <c r="Q482" s="215"/>
      <c r="R482" s="215"/>
      <c r="S482" s="215"/>
      <c r="T482" s="215"/>
      <c r="U482" s="215"/>
      <c r="V482" s="215"/>
      <c r="W482" s="215"/>
      <c r="X482" s="74"/>
      <c r="Y482" s="216"/>
      <c r="Z482" s="216"/>
      <c r="AA482" s="216"/>
      <c r="AB482" s="150" t="str">
        <f t="shared" si="26"/>
        <v/>
      </c>
      <c r="AC482" s="217"/>
      <c r="AD482" s="217"/>
      <c r="AE482" s="74"/>
      <c r="AF482" s="219"/>
      <c r="AG482" s="219"/>
      <c r="AH482" s="74"/>
      <c r="AI482" s="211"/>
      <c r="AJ482" s="211"/>
      <c r="AK482" s="211"/>
      <c r="AL482" s="211"/>
      <c r="AM482" s="211"/>
      <c r="AN482" s="211"/>
      <c r="AO482" s="211"/>
      <c r="AP482" s="211"/>
      <c r="AQ482" s="211"/>
      <c r="AR482" s="47"/>
      <c r="AS482" s="211"/>
      <c r="AT482" s="211"/>
      <c r="AU482" s="211"/>
      <c r="AV482" s="211"/>
      <c r="AW482" s="211"/>
      <c r="AX482" s="211"/>
      <c r="AY482" s="211"/>
      <c r="AZ482" s="211"/>
      <c r="BA482" s="211"/>
      <c r="BB482" s="211"/>
      <c r="BC482" s="211"/>
      <c r="BD482" s="211"/>
      <c r="BE482" s="211"/>
      <c r="BF482" s="211"/>
      <c r="BG482" s="211"/>
      <c r="BH482" s="211"/>
      <c r="BI482" s="211"/>
      <c r="BJ482" s="211"/>
      <c r="BK482" s="211"/>
      <c r="BL482" s="211"/>
      <c r="BM482" s="211"/>
      <c r="BN482" s="211"/>
      <c r="BO482" s="211"/>
      <c r="BP482" s="211"/>
      <c r="BQ482" s="211"/>
      <c r="BR482" s="211"/>
      <c r="BS482" s="211"/>
      <c r="BT482" s="211"/>
      <c r="BU482" s="211"/>
      <c r="BV482" s="211"/>
      <c r="BW482" s="211"/>
      <c r="BX482" s="211"/>
      <c r="BY482" s="211"/>
      <c r="BZ482" s="211"/>
      <c r="CA482" s="211"/>
      <c r="CB482" s="211"/>
      <c r="CC482" s="211"/>
      <c r="CD482" s="211"/>
      <c r="CE482" s="211"/>
      <c r="CF482" s="211"/>
      <c r="CG482" s="211"/>
      <c r="CH482" s="211"/>
      <c r="CI482" s="211"/>
      <c r="CJ482" s="211"/>
      <c r="CK482" s="211"/>
      <c r="CL482" s="211"/>
      <c r="CM482" s="211"/>
      <c r="CN482" s="211"/>
      <c r="CO482" s="211"/>
      <c r="CP482" s="211"/>
      <c r="CQ482" s="151" t="str">
        <f t="shared" si="27"/>
        <v/>
      </c>
      <c r="CR482" s="147"/>
    </row>
    <row r="483" spans="1:96" x14ac:dyDescent="0.2">
      <c r="A483" s="72"/>
      <c r="B483" s="201">
        <f t="shared" si="28"/>
        <v>474</v>
      </c>
      <c r="C483" s="212"/>
      <c r="D483" s="212"/>
      <c r="F483" s="212"/>
      <c r="G483" s="214"/>
      <c r="H483" s="73"/>
      <c r="I483" s="215"/>
      <c r="J483" s="215"/>
      <c r="K483" s="215"/>
      <c r="L483" s="215"/>
      <c r="M483" s="215"/>
      <c r="N483" s="215"/>
      <c r="O483" s="215"/>
      <c r="P483" s="73"/>
      <c r="Q483" s="215"/>
      <c r="R483" s="215"/>
      <c r="S483" s="215"/>
      <c r="T483" s="215"/>
      <c r="U483" s="215"/>
      <c r="V483" s="215"/>
      <c r="W483" s="215"/>
      <c r="X483" s="74"/>
      <c r="Y483" s="216"/>
      <c r="Z483" s="216"/>
      <c r="AA483" s="216"/>
      <c r="AB483" s="150" t="str">
        <f t="shared" si="26"/>
        <v/>
      </c>
      <c r="AC483" s="217"/>
      <c r="AD483" s="217"/>
      <c r="AE483" s="74"/>
      <c r="AF483" s="219"/>
      <c r="AG483" s="219"/>
      <c r="AH483" s="74"/>
      <c r="AI483" s="211"/>
      <c r="AJ483" s="211"/>
      <c r="AK483" s="211"/>
      <c r="AL483" s="211"/>
      <c r="AM483" s="211"/>
      <c r="AN483" s="211"/>
      <c r="AO483" s="211"/>
      <c r="AP483" s="211"/>
      <c r="AQ483" s="211"/>
      <c r="AR483" s="47"/>
      <c r="AS483" s="211"/>
      <c r="AT483" s="211"/>
      <c r="AU483" s="211"/>
      <c r="AV483" s="211"/>
      <c r="AW483" s="211"/>
      <c r="AX483" s="211"/>
      <c r="AY483" s="211"/>
      <c r="AZ483" s="211"/>
      <c r="BA483" s="211"/>
      <c r="BB483" s="211"/>
      <c r="BC483" s="211"/>
      <c r="BD483" s="211"/>
      <c r="BE483" s="211"/>
      <c r="BF483" s="211"/>
      <c r="BG483" s="211"/>
      <c r="BH483" s="211"/>
      <c r="BI483" s="211"/>
      <c r="BJ483" s="211"/>
      <c r="BK483" s="211"/>
      <c r="BL483" s="211"/>
      <c r="BM483" s="211"/>
      <c r="BN483" s="211"/>
      <c r="BO483" s="211"/>
      <c r="BP483" s="211"/>
      <c r="BQ483" s="211"/>
      <c r="BR483" s="211"/>
      <c r="BS483" s="211"/>
      <c r="BT483" s="211"/>
      <c r="BU483" s="211"/>
      <c r="BV483" s="211"/>
      <c r="BW483" s="211"/>
      <c r="BX483" s="211"/>
      <c r="BY483" s="211"/>
      <c r="BZ483" s="211"/>
      <c r="CA483" s="211"/>
      <c r="CB483" s="211"/>
      <c r="CC483" s="211"/>
      <c r="CD483" s="211"/>
      <c r="CE483" s="211"/>
      <c r="CF483" s="211"/>
      <c r="CG483" s="211"/>
      <c r="CH483" s="211"/>
      <c r="CI483" s="211"/>
      <c r="CJ483" s="211"/>
      <c r="CK483" s="211"/>
      <c r="CL483" s="211"/>
      <c r="CM483" s="211"/>
      <c r="CN483" s="211"/>
      <c r="CO483" s="211"/>
      <c r="CP483" s="211"/>
      <c r="CQ483" s="151" t="str">
        <f t="shared" si="27"/>
        <v/>
      </c>
      <c r="CR483" s="147"/>
    </row>
    <row r="484" spans="1:96" x14ac:dyDescent="0.2">
      <c r="A484" s="72"/>
      <c r="B484" s="201">
        <f t="shared" si="28"/>
        <v>475</v>
      </c>
      <c r="C484" s="212"/>
      <c r="D484" s="212"/>
      <c r="F484" s="212"/>
      <c r="G484" s="214"/>
      <c r="H484" s="73"/>
      <c r="I484" s="215"/>
      <c r="J484" s="215"/>
      <c r="K484" s="215"/>
      <c r="L484" s="215"/>
      <c r="M484" s="215"/>
      <c r="N484" s="215"/>
      <c r="O484" s="215"/>
      <c r="P484" s="73"/>
      <c r="Q484" s="215"/>
      <c r="R484" s="215"/>
      <c r="S484" s="215"/>
      <c r="T484" s="215"/>
      <c r="U484" s="215"/>
      <c r="V484" s="215"/>
      <c r="W484" s="215"/>
      <c r="X484" s="74"/>
      <c r="Y484" s="216"/>
      <c r="Z484" s="216"/>
      <c r="AA484" s="216"/>
      <c r="AB484" s="150" t="str">
        <f t="shared" si="26"/>
        <v/>
      </c>
      <c r="AC484" s="217"/>
      <c r="AD484" s="217"/>
      <c r="AE484" s="74"/>
      <c r="AF484" s="219"/>
      <c r="AG484" s="219"/>
      <c r="AH484" s="74"/>
      <c r="AI484" s="211"/>
      <c r="AJ484" s="211"/>
      <c r="AK484" s="211"/>
      <c r="AL484" s="211"/>
      <c r="AM484" s="211"/>
      <c r="AN484" s="211"/>
      <c r="AO484" s="211"/>
      <c r="AP484" s="211"/>
      <c r="AQ484" s="211"/>
      <c r="AR484" s="47"/>
      <c r="AS484" s="211"/>
      <c r="AT484" s="211"/>
      <c r="AU484" s="211"/>
      <c r="AV484" s="211"/>
      <c r="AW484" s="211"/>
      <c r="AX484" s="211"/>
      <c r="AY484" s="211"/>
      <c r="AZ484" s="211"/>
      <c r="BA484" s="211"/>
      <c r="BB484" s="211"/>
      <c r="BC484" s="211"/>
      <c r="BD484" s="211"/>
      <c r="BE484" s="211"/>
      <c r="BF484" s="211"/>
      <c r="BG484" s="211"/>
      <c r="BH484" s="211"/>
      <c r="BI484" s="211"/>
      <c r="BJ484" s="211"/>
      <c r="BK484" s="211"/>
      <c r="BL484" s="211"/>
      <c r="BM484" s="211"/>
      <c r="BN484" s="211"/>
      <c r="BO484" s="211"/>
      <c r="BP484" s="211"/>
      <c r="BQ484" s="211"/>
      <c r="BR484" s="211"/>
      <c r="BS484" s="211"/>
      <c r="BT484" s="211"/>
      <c r="BU484" s="211"/>
      <c r="BV484" s="211"/>
      <c r="BW484" s="211"/>
      <c r="BX484" s="211"/>
      <c r="BY484" s="211"/>
      <c r="BZ484" s="211"/>
      <c r="CA484" s="211"/>
      <c r="CB484" s="211"/>
      <c r="CC484" s="211"/>
      <c r="CD484" s="211"/>
      <c r="CE484" s="211"/>
      <c r="CF484" s="211"/>
      <c r="CG484" s="211"/>
      <c r="CH484" s="211"/>
      <c r="CI484" s="211"/>
      <c r="CJ484" s="211"/>
      <c r="CK484" s="211"/>
      <c r="CL484" s="211"/>
      <c r="CM484" s="211"/>
      <c r="CN484" s="211"/>
      <c r="CO484" s="211"/>
      <c r="CP484" s="211"/>
      <c r="CQ484" s="151" t="str">
        <f t="shared" si="27"/>
        <v/>
      </c>
      <c r="CR484" s="147"/>
    </row>
    <row r="485" spans="1:96" x14ac:dyDescent="0.2">
      <c r="A485" s="72"/>
      <c r="B485" s="201">
        <f t="shared" si="28"/>
        <v>476</v>
      </c>
      <c r="C485" s="212"/>
      <c r="D485" s="212"/>
      <c r="F485" s="212"/>
      <c r="G485" s="214"/>
      <c r="H485" s="73"/>
      <c r="I485" s="215"/>
      <c r="J485" s="215"/>
      <c r="K485" s="215"/>
      <c r="L485" s="215"/>
      <c r="M485" s="215"/>
      <c r="N485" s="215"/>
      <c r="O485" s="215"/>
      <c r="P485" s="73"/>
      <c r="Q485" s="215"/>
      <c r="R485" s="215"/>
      <c r="S485" s="215"/>
      <c r="T485" s="215"/>
      <c r="U485" s="215"/>
      <c r="V485" s="215"/>
      <c r="W485" s="215"/>
      <c r="X485" s="74"/>
      <c r="Y485" s="216"/>
      <c r="Z485" s="216"/>
      <c r="AA485" s="216"/>
      <c r="AB485" s="150" t="str">
        <f t="shared" si="26"/>
        <v/>
      </c>
      <c r="AC485" s="217"/>
      <c r="AD485" s="217"/>
      <c r="AE485" s="74"/>
      <c r="AF485" s="219"/>
      <c r="AG485" s="219"/>
      <c r="AH485" s="74"/>
      <c r="AI485" s="211"/>
      <c r="AJ485" s="211"/>
      <c r="AK485" s="211"/>
      <c r="AL485" s="211"/>
      <c r="AM485" s="211"/>
      <c r="AN485" s="211"/>
      <c r="AO485" s="211"/>
      <c r="AP485" s="211"/>
      <c r="AQ485" s="211"/>
      <c r="AR485" s="47"/>
      <c r="AS485" s="211"/>
      <c r="AT485" s="211"/>
      <c r="AU485" s="211"/>
      <c r="AV485" s="211"/>
      <c r="AW485" s="211"/>
      <c r="AX485" s="211"/>
      <c r="AY485" s="211"/>
      <c r="AZ485" s="211"/>
      <c r="BA485" s="211"/>
      <c r="BB485" s="211"/>
      <c r="BC485" s="211"/>
      <c r="BD485" s="211"/>
      <c r="BE485" s="211"/>
      <c r="BF485" s="211"/>
      <c r="BG485" s="211"/>
      <c r="BH485" s="211"/>
      <c r="BI485" s="211"/>
      <c r="BJ485" s="211"/>
      <c r="BK485" s="211"/>
      <c r="BL485" s="211"/>
      <c r="BM485" s="211"/>
      <c r="BN485" s="211"/>
      <c r="BO485" s="211"/>
      <c r="BP485" s="211"/>
      <c r="BQ485" s="211"/>
      <c r="BR485" s="211"/>
      <c r="BS485" s="211"/>
      <c r="BT485" s="211"/>
      <c r="BU485" s="211"/>
      <c r="BV485" s="211"/>
      <c r="BW485" s="211"/>
      <c r="BX485" s="211"/>
      <c r="BY485" s="211"/>
      <c r="BZ485" s="211"/>
      <c r="CA485" s="211"/>
      <c r="CB485" s="211"/>
      <c r="CC485" s="211"/>
      <c r="CD485" s="211"/>
      <c r="CE485" s="211"/>
      <c r="CF485" s="211"/>
      <c r="CG485" s="211"/>
      <c r="CH485" s="211"/>
      <c r="CI485" s="211"/>
      <c r="CJ485" s="211"/>
      <c r="CK485" s="211"/>
      <c r="CL485" s="211"/>
      <c r="CM485" s="211"/>
      <c r="CN485" s="211"/>
      <c r="CO485" s="211"/>
      <c r="CP485" s="211"/>
      <c r="CQ485" s="151" t="str">
        <f t="shared" si="27"/>
        <v/>
      </c>
      <c r="CR485" s="147"/>
    </row>
    <row r="486" spans="1:96" x14ac:dyDescent="0.2">
      <c r="A486" s="72"/>
      <c r="B486" s="201">
        <f t="shared" si="28"/>
        <v>477</v>
      </c>
      <c r="C486" s="212"/>
      <c r="D486" s="212"/>
      <c r="F486" s="212"/>
      <c r="G486" s="214"/>
      <c r="H486" s="73"/>
      <c r="I486" s="215"/>
      <c r="J486" s="215"/>
      <c r="K486" s="215"/>
      <c r="L486" s="215"/>
      <c r="M486" s="215"/>
      <c r="N486" s="215"/>
      <c r="O486" s="215"/>
      <c r="P486" s="73"/>
      <c r="Q486" s="215"/>
      <c r="R486" s="215"/>
      <c r="S486" s="215"/>
      <c r="T486" s="215"/>
      <c r="U486" s="215"/>
      <c r="V486" s="215"/>
      <c r="W486" s="215"/>
      <c r="X486" s="74"/>
      <c r="Y486" s="216"/>
      <c r="Z486" s="216"/>
      <c r="AA486" s="216"/>
      <c r="AB486" s="150" t="str">
        <f t="shared" si="26"/>
        <v/>
      </c>
      <c r="AC486" s="217"/>
      <c r="AD486" s="217"/>
      <c r="AE486" s="74"/>
      <c r="AF486" s="219"/>
      <c r="AG486" s="219"/>
      <c r="AH486" s="74"/>
      <c r="AI486" s="211"/>
      <c r="AJ486" s="211"/>
      <c r="AK486" s="211"/>
      <c r="AL486" s="211"/>
      <c r="AM486" s="211"/>
      <c r="AN486" s="211"/>
      <c r="AO486" s="211"/>
      <c r="AP486" s="211"/>
      <c r="AQ486" s="211"/>
      <c r="AR486" s="47"/>
      <c r="AS486" s="211"/>
      <c r="AT486" s="211"/>
      <c r="AU486" s="211"/>
      <c r="AV486" s="211"/>
      <c r="AW486" s="211"/>
      <c r="AX486" s="211"/>
      <c r="AY486" s="211"/>
      <c r="AZ486" s="211"/>
      <c r="BA486" s="211"/>
      <c r="BB486" s="211"/>
      <c r="BC486" s="211"/>
      <c r="BD486" s="211"/>
      <c r="BE486" s="211"/>
      <c r="BF486" s="211"/>
      <c r="BG486" s="211"/>
      <c r="BH486" s="211"/>
      <c r="BI486" s="211"/>
      <c r="BJ486" s="211"/>
      <c r="BK486" s="211"/>
      <c r="BL486" s="211"/>
      <c r="BM486" s="211"/>
      <c r="BN486" s="211"/>
      <c r="BO486" s="211"/>
      <c r="BP486" s="211"/>
      <c r="BQ486" s="211"/>
      <c r="BR486" s="211"/>
      <c r="BS486" s="211"/>
      <c r="BT486" s="211"/>
      <c r="BU486" s="211"/>
      <c r="BV486" s="211"/>
      <c r="BW486" s="211"/>
      <c r="BX486" s="211"/>
      <c r="BY486" s="211"/>
      <c r="BZ486" s="211"/>
      <c r="CA486" s="211"/>
      <c r="CB486" s="211"/>
      <c r="CC486" s="211"/>
      <c r="CD486" s="211"/>
      <c r="CE486" s="211"/>
      <c r="CF486" s="211"/>
      <c r="CG486" s="211"/>
      <c r="CH486" s="211"/>
      <c r="CI486" s="211"/>
      <c r="CJ486" s="211"/>
      <c r="CK486" s="211"/>
      <c r="CL486" s="211"/>
      <c r="CM486" s="211"/>
      <c r="CN486" s="211"/>
      <c r="CO486" s="211"/>
      <c r="CP486" s="211"/>
      <c r="CQ486" s="151" t="str">
        <f t="shared" si="27"/>
        <v/>
      </c>
      <c r="CR486" s="147"/>
    </row>
    <row r="487" spans="1:96" x14ac:dyDescent="0.2">
      <c r="A487" s="72"/>
      <c r="B487" s="201">
        <f t="shared" si="28"/>
        <v>478</v>
      </c>
      <c r="C487" s="212"/>
      <c r="D487" s="212"/>
      <c r="F487" s="212"/>
      <c r="G487" s="214"/>
      <c r="H487" s="73"/>
      <c r="I487" s="215"/>
      <c r="J487" s="215"/>
      <c r="K487" s="215"/>
      <c r="L487" s="215"/>
      <c r="M487" s="215"/>
      <c r="N487" s="215"/>
      <c r="O487" s="215"/>
      <c r="P487" s="73"/>
      <c r="Q487" s="215"/>
      <c r="R487" s="215"/>
      <c r="S487" s="215"/>
      <c r="T487" s="215"/>
      <c r="U487" s="215"/>
      <c r="V487" s="215"/>
      <c r="W487" s="215"/>
      <c r="X487" s="74"/>
      <c r="Y487" s="216"/>
      <c r="Z487" s="216"/>
      <c r="AA487" s="216"/>
      <c r="AB487" s="150" t="str">
        <f t="shared" si="26"/>
        <v/>
      </c>
      <c r="AC487" s="217"/>
      <c r="AD487" s="217"/>
      <c r="AE487" s="74"/>
      <c r="AF487" s="219"/>
      <c r="AG487" s="219"/>
      <c r="AH487" s="74"/>
      <c r="AI487" s="211"/>
      <c r="AJ487" s="211"/>
      <c r="AK487" s="211"/>
      <c r="AL487" s="211"/>
      <c r="AM487" s="211"/>
      <c r="AN487" s="211"/>
      <c r="AO487" s="211"/>
      <c r="AP487" s="211"/>
      <c r="AQ487" s="211"/>
      <c r="AR487" s="47"/>
      <c r="AS487" s="211"/>
      <c r="AT487" s="211"/>
      <c r="AU487" s="211"/>
      <c r="AV487" s="211"/>
      <c r="AW487" s="211"/>
      <c r="AX487" s="211"/>
      <c r="AY487" s="211"/>
      <c r="AZ487" s="211"/>
      <c r="BA487" s="211"/>
      <c r="BB487" s="211"/>
      <c r="BC487" s="211"/>
      <c r="BD487" s="211"/>
      <c r="BE487" s="211"/>
      <c r="BF487" s="211"/>
      <c r="BG487" s="211"/>
      <c r="BH487" s="211"/>
      <c r="BI487" s="211"/>
      <c r="BJ487" s="211"/>
      <c r="BK487" s="211"/>
      <c r="BL487" s="211"/>
      <c r="BM487" s="211"/>
      <c r="BN487" s="211"/>
      <c r="BO487" s="211"/>
      <c r="BP487" s="211"/>
      <c r="BQ487" s="211"/>
      <c r="BR487" s="211"/>
      <c r="BS487" s="211"/>
      <c r="BT487" s="211"/>
      <c r="BU487" s="211"/>
      <c r="BV487" s="211"/>
      <c r="BW487" s="211"/>
      <c r="BX487" s="211"/>
      <c r="BY487" s="211"/>
      <c r="BZ487" s="211"/>
      <c r="CA487" s="211"/>
      <c r="CB487" s="211"/>
      <c r="CC487" s="211"/>
      <c r="CD487" s="211"/>
      <c r="CE487" s="211"/>
      <c r="CF487" s="211"/>
      <c r="CG487" s="211"/>
      <c r="CH487" s="211"/>
      <c r="CI487" s="211"/>
      <c r="CJ487" s="211"/>
      <c r="CK487" s="211"/>
      <c r="CL487" s="211"/>
      <c r="CM487" s="211"/>
      <c r="CN487" s="211"/>
      <c r="CO487" s="211"/>
      <c r="CP487" s="211"/>
      <c r="CQ487" s="151" t="str">
        <f t="shared" si="27"/>
        <v/>
      </c>
      <c r="CR487" s="147"/>
    </row>
    <row r="488" spans="1:96" x14ac:dyDescent="0.2">
      <c r="A488" s="72"/>
      <c r="B488" s="201">
        <f t="shared" si="28"/>
        <v>479</v>
      </c>
      <c r="C488" s="212"/>
      <c r="D488" s="212"/>
      <c r="F488" s="212"/>
      <c r="G488" s="214"/>
      <c r="H488" s="73"/>
      <c r="I488" s="215"/>
      <c r="J488" s="215"/>
      <c r="K488" s="215"/>
      <c r="L488" s="215"/>
      <c r="M488" s="215"/>
      <c r="N488" s="215"/>
      <c r="O488" s="215"/>
      <c r="P488" s="73"/>
      <c r="Q488" s="215"/>
      <c r="R488" s="215"/>
      <c r="S488" s="215"/>
      <c r="T488" s="215"/>
      <c r="U488" s="215"/>
      <c r="V488" s="215"/>
      <c r="W488" s="215"/>
      <c r="X488" s="74"/>
      <c r="Y488" s="216"/>
      <c r="Z488" s="216"/>
      <c r="AA488" s="216"/>
      <c r="AB488" s="150" t="str">
        <f t="shared" si="26"/>
        <v/>
      </c>
      <c r="AC488" s="217"/>
      <c r="AD488" s="217"/>
      <c r="AE488" s="74"/>
      <c r="AF488" s="219"/>
      <c r="AG488" s="219"/>
      <c r="AH488" s="74"/>
      <c r="AI488" s="211"/>
      <c r="AJ488" s="211"/>
      <c r="AK488" s="211"/>
      <c r="AL488" s="211"/>
      <c r="AM488" s="211"/>
      <c r="AN488" s="211"/>
      <c r="AO488" s="211"/>
      <c r="AP488" s="211"/>
      <c r="AQ488" s="211"/>
      <c r="AR488" s="47"/>
      <c r="AS488" s="211"/>
      <c r="AT488" s="211"/>
      <c r="AU488" s="211"/>
      <c r="AV488" s="211"/>
      <c r="AW488" s="211"/>
      <c r="AX488" s="211"/>
      <c r="AY488" s="211"/>
      <c r="AZ488" s="211"/>
      <c r="BA488" s="211"/>
      <c r="BB488" s="211"/>
      <c r="BC488" s="211"/>
      <c r="BD488" s="211"/>
      <c r="BE488" s="211"/>
      <c r="BF488" s="211"/>
      <c r="BG488" s="211"/>
      <c r="BH488" s="211"/>
      <c r="BI488" s="211"/>
      <c r="BJ488" s="211"/>
      <c r="BK488" s="211"/>
      <c r="BL488" s="211"/>
      <c r="BM488" s="211"/>
      <c r="BN488" s="211"/>
      <c r="BO488" s="211"/>
      <c r="BP488" s="211"/>
      <c r="BQ488" s="211"/>
      <c r="BR488" s="211"/>
      <c r="BS488" s="211"/>
      <c r="BT488" s="211"/>
      <c r="BU488" s="211"/>
      <c r="BV488" s="211"/>
      <c r="BW488" s="211"/>
      <c r="BX488" s="211"/>
      <c r="BY488" s="211"/>
      <c r="BZ488" s="211"/>
      <c r="CA488" s="211"/>
      <c r="CB488" s="211"/>
      <c r="CC488" s="211"/>
      <c r="CD488" s="211"/>
      <c r="CE488" s="211"/>
      <c r="CF488" s="211"/>
      <c r="CG488" s="211"/>
      <c r="CH488" s="211"/>
      <c r="CI488" s="211"/>
      <c r="CJ488" s="211"/>
      <c r="CK488" s="211"/>
      <c r="CL488" s="211"/>
      <c r="CM488" s="211"/>
      <c r="CN488" s="211"/>
      <c r="CO488" s="211"/>
      <c r="CP488" s="211"/>
      <c r="CQ488" s="151" t="str">
        <f t="shared" si="27"/>
        <v/>
      </c>
      <c r="CR488" s="147"/>
    </row>
    <row r="489" spans="1:96" x14ac:dyDescent="0.2">
      <c r="A489" s="72"/>
      <c r="B489" s="201">
        <f t="shared" si="28"/>
        <v>480</v>
      </c>
      <c r="C489" s="212"/>
      <c r="D489" s="212"/>
      <c r="F489" s="212"/>
      <c r="G489" s="214"/>
      <c r="H489" s="73"/>
      <c r="I489" s="215"/>
      <c r="J489" s="215"/>
      <c r="K489" s="215"/>
      <c r="L489" s="215"/>
      <c r="M489" s="215"/>
      <c r="N489" s="215"/>
      <c r="O489" s="215"/>
      <c r="P489" s="73"/>
      <c r="Q489" s="215"/>
      <c r="R489" s="215"/>
      <c r="S489" s="215"/>
      <c r="T489" s="215"/>
      <c r="U489" s="215"/>
      <c r="V489" s="215"/>
      <c r="W489" s="215"/>
      <c r="X489" s="74"/>
      <c r="Y489" s="216"/>
      <c r="Z489" s="216"/>
      <c r="AA489" s="216"/>
      <c r="AB489" s="150" t="str">
        <f t="shared" si="26"/>
        <v/>
      </c>
      <c r="AC489" s="217"/>
      <c r="AD489" s="217"/>
      <c r="AE489" s="74"/>
      <c r="AF489" s="219"/>
      <c r="AG489" s="219"/>
      <c r="AH489" s="74"/>
      <c r="AI489" s="211"/>
      <c r="AJ489" s="211"/>
      <c r="AK489" s="211"/>
      <c r="AL489" s="211"/>
      <c r="AM489" s="211"/>
      <c r="AN489" s="211"/>
      <c r="AO489" s="211"/>
      <c r="AP489" s="211"/>
      <c r="AQ489" s="211"/>
      <c r="AR489" s="47"/>
      <c r="AS489" s="211"/>
      <c r="AT489" s="211"/>
      <c r="AU489" s="211"/>
      <c r="AV489" s="211"/>
      <c r="AW489" s="211"/>
      <c r="AX489" s="211"/>
      <c r="AY489" s="211"/>
      <c r="AZ489" s="211"/>
      <c r="BA489" s="211"/>
      <c r="BB489" s="211"/>
      <c r="BC489" s="211"/>
      <c r="BD489" s="211"/>
      <c r="BE489" s="211"/>
      <c r="BF489" s="211"/>
      <c r="BG489" s="211"/>
      <c r="BH489" s="211"/>
      <c r="BI489" s="211"/>
      <c r="BJ489" s="211"/>
      <c r="BK489" s="211"/>
      <c r="BL489" s="211"/>
      <c r="BM489" s="211"/>
      <c r="BN489" s="211"/>
      <c r="BO489" s="211"/>
      <c r="BP489" s="211"/>
      <c r="BQ489" s="211"/>
      <c r="BR489" s="211"/>
      <c r="BS489" s="211"/>
      <c r="BT489" s="211"/>
      <c r="BU489" s="211"/>
      <c r="BV489" s="211"/>
      <c r="BW489" s="211"/>
      <c r="BX489" s="211"/>
      <c r="BY489" s="211"/>
      <c r="BZ489" s="211"/>
      <c r="CA489" s="211"/>
      <c r="CB489" s="211"/>
      <c r="CC489" s="211"/>
      <c r="CD489" s="211"/>
      <c r="CE489" s="211"/>
      <c r="CF489" s="211"/>
      <c r="CG489" s="211"/>
      <c r="CH489" s="211"/>
      <c r="CI489" s="211"/>
      <c r="CJ489" s="211"/>
      <c r="CK489" s="211"/>
      <c r="CL489" s="211"/>
      <c r="CM489" s="211"/>
      <c r="CN489" s="211"/>
      <c r="CO489" s="211"/>
      <c r="CP489" s="211"/>
      <c r="CQ489" s="151" t="str">
        <f t="shared" si="27"/>
        <v/>
      </c>
      <c r="CR489" s="147"/>
    </row>
    <row r="490" spans="1:96" x14ac:dyDescent="0.2">
      <c r="A490" s="72"/>
      <c r="B490" s="201">
        <f t="shared" si="28"/>
        <v>481</v>
      </c>
      <c r="C490" s="212"/>
      <c r="D490" s="212"/>
      <c r="F490" s="212"/>
      <c r="G490" s="214"/>
      <c r="H490" s="73"/>
      <c r="I490" s="215"/>
      <c r="J490" s="215"/>
      <c r="K490" s="215"/>
      <c r="L490" s="215"/>
      <c r="M490" s="215"/>
      <c r="N490" s="215"/>
      <c r="O490" s="215"/>
      <c r="P490" s="73"/>
      <c r="Q490" s="215"/>
      <c r="R490" s="215"/>
      <c r="S490" s="215"/>
      <c r="T490" s="215"/>
      <c r="U490" s="215"/>
      <c r="V490" s="215"/>
      <c r="W490" s="215"/>
      <c r="X490" s="74"/>
      <c r="Y490" s="216"/>
      <c r="Z490" s="216"/>
      <c r="AA490" s="216"/>
      <c r="AB490" s="150" t="str">
        <f t="shared" si="26"/>
        <v/>
      </c>
      <c r="AC490" s="217"/>
      <c r="AD490" s="217"/>
      <c r="AE490" s="74"/>
      <c r="AF490" s="219"/>
      <c r="AG490" s="219"/>
      <c r="AH490" s="74"/>
      <c r="AI490" s="211"/>
      <c r="AJ490" s="211"/>
      <c r="AK490" s="211"/>
      <c r="AL490" s="211"/>
      <c r="AM490" s="211"/>
      <c r="AN490" s="211"/>
      <c r="AO490" s="211"/>
      <c r="AP490" s="211"/>
      <c r="AQ490" s="211"/>
      <c r="AR490" s="47"/>
      <c r="AS490" s="211"/>
      <c r="AT490" s="211"/>
      <c r="AU490" s="211"/>
      <c r="AV490" s="211"/>
      <c r="AW490" s="211"/>
      <c r="AX490" s="211"/>
      <c r="AY490" s="211"/>
      <c r="AZ490" s="211"/>
      <c r="BA490" s="211"/>
      <c r="BB490" s="211"/>
      <c r="BC490" s="211"/>
      <c r="BD490" s="211"/>
      <c r="BE490" s="211"/>
      <c r="BF490" s="211"/>
      <c r="BG490" s="211"/>
      <c r="BH490" s="211"/>
      <c r="BI490" s="211"/>
      <c r="BJ490" s="211"/>
      <c r="BK490" s="211"/>
      <c r="BL490" s="211"/>
      <c r="BM490" s="211"/>
      <c r="BN490" s="211"/>
      <c r="BO490" s="211"/>
      <c r="BP490" s="211"/>
      <c r="BQ490" s="211"/>
      <c r="BR490" s="211"/>
      <c r="BS490" s="211"/>
      <c r="BT490" s="211"/>
      <c r="BU490" s="211"/>
      <c r="BV490" s="211"/>
      <c r="BW490" s="211"/>
      <c r="BX490" s="211"/>
      <c r="BY490" s="211"/>
      <c r="BZ490" s="211"/>
      <c r="CA490" s="211"/>
      <c r="CB490" s="211"/>
      <c r="CC490" s="211"/>
      <c r="CD490" s="211"/>
      <c r="CE490" s="211"/>
      <c r="CF490" s="211"/>
      <c r="CG490" s="211"/>
      <c r="CH490" s="211"/>
      <c r="CI490" s="211"/>
      <c r="CJ490" s="211"/>
      <c r="CK490" s="211"/>
      <c r="CL490" s="211"/>
      <c r="CM490" s="211"/>
      <c r="CN490" s="211"/>
      <c r="CO490" s="211"/>
      <c r="CP490" s="211"/>
      <c r="CQ490" s="151" t="str">
        <f t="shared" si="27"/>
        <v/>
      </c>
      <c r="CR490" s="147"/>
    </row>
    <row r="491" spans="1:96" x14ac:dyDescent="0.2">
      <c r="A491" s="72"/>
      <c r="B491" s="201">
        <f t="shared" si="28"/>
        <v>482</v>
      </c>
      <c r="C491" s="212"/>
      <c r="D491" s="212"/>
      <c r="F491" s="212"/>
      <c r="G491" s="214"/>
      <c r="H491" s="73"/>
      <c r="I491" s="215"/>
      <c r="J491" s="215"/>
      <c r="K491" s="215"/>
      <c r="L491" s="215"/>
      <c r="M491" s="215"/>
      <c r="N491" s="215"/>
      <c r="O491" s="215"/>
      <c r="P491" s="73"/>
      <c r="Q491" s="215"/>
      <c r="R491" s="215"/>
      <c r="S491" s="215"/>
      <c r="T491" s="215"/>
      <c r="U491" s="215"/>
      <c r="V491" s="215"/>
      <c r="W491" s="215"/>
      <c r="X491" s="74"/>
      <c r="Y491" s="216"/>
      <c r="Z491" s="216"/>
      <c r="AA491" s="216"/>
      <c r="AB491" s="150" t="str">
        <f t="shared" si="26"/>
        <v/>
      </c>
      <c r="AC491" s="217"/>
      <c r="AD491" s="217"/>
      <c r="AE491" s="74"/>
      <c r="AF491" s="219"/>
      <c r="AG491" s="219"/>
      <c r="AH491" s="74"/>
      <c r="AI491" s="211"/>
      <c r="AJ491" s="211"/>
      <c r="AK491" s="211"/>
      <c r="AL491" s="211"/>
      <c r="AM491" s="211"/>
      <c r="AN491" s="211"/>
      <c r="AO491" s="211"/>
      <c r="AP491" s="211"/>
      <c r="AQ491" s="211"/>
      <c r="AR491" s="47"/>
      <c r="AS491" s="211"/>
      <c r="AT491" s="211"/>
      <c r="AU491" s="211"/>
      <c r="AV491" s="211"/>
      <c r="AW491" s="211"/>
      <c r="AX491" s="211"/>
      <c r="AY491" s="211"/>
      <c r="AZ491" s="211"/>
      <c r="BA491" s="211"/>
      <c r="BB491" s="211"/>
      <c r="BC491" s="211"/>
      <c r="BD491" s="211"/>
      <c r="BE491" s="211"/>
      <c r="BF491" s="211"/>
      <c r="BG491" s="211"/>
      <c r="BH491" s="211"/>
      <c r="BI491" s="211"/>
      <c r="BJ491" s="211"/>
      <c r="BK491" s="211"/>
      <c r="BL491" s="211"/>
      <c r="BM491" s="211"/>
      <c r="BN491" s="211"/>
      <c r="BO491" s="211"/>
      <c r="BP491" s="211"/>
      <c r="BQ491" s="211"/>
      <c r="BR491" s="211"/>
      <c r="BS491" s="211"/>
      <c r="BT491" s="211"/>
      <c r="BU491" s="211"/>
      <c r="BV491" s="211"/>
      <c r="BW491" s="211"/>
      <c r="BX491" s="211"/>
      <c r="BY491" s="211"/>
      <c r="BZ491" s="211"/>
      <c r="CA491" s="211"/>
      <c r="CB491" s="211"/>
      <c r="CC491" s="211"/>
      <c r="CD491" s="211"/>
      <c r="CE491" s="211"/>
      <c r="CF491" s="211"/>
      <c r="CG491" s="211"/>
      <c r="CH491" s="211"/>
      <c r="CI491" s="211"/>
      <c r="CJ491" s="211"/>
      <c r="CK491" s="211"/>
      <c r="CL491" s="211"/>
      <c r="CM491" s="211"/>
      <c r="CN491" s="211"/>
      <c r="CO491" s="211"/>
      <c r="CP491" s="211"/>
      <c r="CQ491" s="151" t="str">
        <f t="shared" si="27"/>
        <v/>
      </c>
      <c r="CR491" s="147"/>
    </row>
    <row r="492" spans="1:96" x14ac:dyDescent="0.2">
      <c r="A492" s="72"/>
      <c r="B492" s="201">
        <f t="shared" si="28"/>
        <v>483</v>
      </c>
      <c r="C492" s="212"/>
      <c r="D492" s="212"/>
      <c r="F492" s="212"/>
      <c r="G492" s="214"/>
      <c r="H492" s="73"/>
      <c r="I492" s="215"/>
      <c r="J492" s="215"/>
      <c r="K492" s="215"/>
      <c r="L492" s="215"/>
      <c r="M492" s="215"/>
      <c r="N492" s="215"/>
      <c r="O492" s="215"/>
      <c r="P492" s="73"/>
      <c r="Q492" s="215"/>
      <c r="R492" s="215"/>
      <c r="S492" s="215"/>
      <c r="T492" s="215"/>
      <c r="U492" s="215"/>
      <c r="V492" s="215"/>
      <c r="W492" s="215"/>
      <c r="X492" s="74"/>
      <c r="Y492" s="216"/>
      <c r="Z492" s="216"/>
      <c r="AA492" s="216"/>
      <c r="AB492" s="150" t="str">
        <f t="shared" si="26"/>
        <v/>
      </c>
      <c r="AC492" s="217"/>
      <c r="AD492" s="217"/>
      <c r="AE492" s="74"/>
      <c r="AF492" s="219"/>
      <c r="AG492" s="219"/>
      <c r="AH492" s="74"/>
      <c r="AI492" s="211"/>
      <c r="AJ492" s="211"/>
      <c r="AK492" s="211"/>
      <c r="AL492" s="211"/>
      <c r="AM492" s="211"/>
      <c r="AN492" s="211"/>
      <c r="AO492" s="211"/>
      <c r="AP492" s="211"/>
      <c r="AQ492" s="211"/>
      <c r="AR492" s="47"/>
      <c r="AS492" s="211"/>
      <c r="AT492" s="211"/>
      <c r="AU492" s="211"/>
      <c r="AV492" s="211"/>
      <c r="AW492" s="211"/>
      <c r="AX492" s="211"/>
      <c r="AY492" s="211"/>
      <c r="AZ492" s="211"/>
      <c r="BA492" s="211"/>
      <c r="BB492" s="211"/>
      <c r="BC492" s="211"/>
      <c r="BD492" s="211"/>
      <c r="BE492" s="211"/>
      <c r="BF492" s="211"/>
      <c r="BG492" s="211"/>
      <c r="BH492" s="211"/>
      <c r="BI492" s="211"/>
      <c r="BJ492" s="211"/>
      <c r="BK492" s="211"/>
      <c r="BL492" s="211"/>
      <c r="BM492" s="211"/>
      <c r="BN492" s="211"/>
      <c r="BO492" s="211"/>
      <c r="BP492" s="211"/>
      <c r="BQ492" s="211"/>
      <c r="BR492" s="211"/>
      <c r="BS492" s="211"/>
      <c r="BT492" s="211"/>
      <c r="BU492" s="211"/>
      <c r="BV492" s="211"/>
      <c r="BW492" s="211"/>
      <c r="BX492" s="211"/>
      <c r="BY492" s="211"/>
      <c r="BZ492" s="211"/>
      <c r="CA492" s="211"/>
      <c r="CB492" s="211"/>
      <c r="CC492" s="211"/>
      <c r="CD492" s="211"/>
      <c r="CE492" s="211"/>
      <c r="CF492" s="211"/>
      <c r="CG492" s="211"/>
      <c r="CH492" s="211"/>
      <c r="CI492" s="211"/>
      <c r="CJ492" s="211"/>
      <c r="CK492" s="211"/>
      <c r="CL492" s="211"/>
      <c r="CM492" s="211"/>
      <c r="CN492" s="211"/>
      <c r="CO492" s="211"/>
      <c r="CP492" s="211"/>
      <c r="CQ492" s="151" t="str">
        <f t="shared" si="27"/>
        <v/>
      </c>
      <c r="CR492" s="147"/>
    </row>
    <row r="493" spans="1:96" x14ac:dyDescent="0.2">
      <c r="A493" s="72"/>
      <c r="B493" s="201">
        <f t="shared" si="28"/>
        <v>484</v>
      </c>
      <c r="C493" s="212"/>
      <c r="D493" s="212"/>
      <c r="F493" s="212"/>
      <c r="G493" s="214"/>
      <c r="H493" s="73"/>
      <c r="I493" s="215"/>
      <c r="J493" s="215"/>
      <c r="K493" s="215"/>
      <c r="L493" s="215"/>
      <c r="M493" s="215"/>
      <c r="N493" s="215"/>
      <c r="O493" s="215"/>
      <c r="P493" s="73"/>
      <c r="Q493" s="215"/>
      <c r="R493" s="215"/>
      <c r="S493" s="215"/>
      <c r="T493" s="215"/>
      <c r="U493" s="215"/>
      <c r="V493" s="215"/>
      <c r="W493" s="215"/>
      <c r="X493" s="74"/>
      <c r="Y493" s="216"/>
      <c r="Z493" s="216"/>
      <c r="AA493" s="216"/>
      <c r="AB493" s="150" t="str">
        <f t="shared" si="26"/>
        <v/>
      </c>
      <c r="AC493" s="217"/>
      <c r="AD493" s="217"/>
      <c r="AE493" s="74"/>
      <c r="AF493" s="219"/>
      <c r="AG493" s="219"/>
      <c r="AH493" s="74"/>
      <c r="AI493" s="211"/>
      <c r="AJ493" s="211"/>
      <c r="AK493" s="211"/>
      <c r="AL493" s="211"/>
      <c r="AM493" s="211"/>
      <c r="AN493" s="211"/>
      <c r="AO493" s="211"/>
      <c r="AP493" s="211"/>
      <c r="AQ493" s="211"/>
      <c r="AR493" s="47"/>
      <c r="AS493" s="211"/>
      <c r="AT493" s="211"/>
      <c r="AU493" s="211"/>
      <c r="AV493" s="211"/>
      <c r="AW493" s="211"/>
      <c r="AX493" s="211"/>
      <c r="AY493" s="211"/>
      <c r="AZ493" s="211"/>
      <c r="BA493" s="211"/>
      <c r="BB493" s="211"/>
      <c r="BC493" s="211"/>
      <c r="BD493" s="211"/>
      <c r="BE493" s="211"/>
      <c r="BF493" s="211"/>
      <c r="BG493" s="211"/>
      <c r="BH493" s="211"/>
      <c r="BI493" s="211"/>
      <c r="BJ493" s="211"/>
      <c r="BK493" s="211"/>
      <c r="BL493" s="211"/>
      <c r="BM493" s="211"/>
      <c r="BN493" s="211"/>
      <c r="BO493" s="211"/>
      <c r="BP493" s="211"/>
      <c r="BQ493" s="211"/>
      <c r="BR493" s="211"/>
      <c r="BS493" s="211"/>
      <c r="BT493" s="211"/>
      <c r="BU493" s="211"/>
      <c r="BV493" s="211"/>
      <c r="BW493" s="211"/>
      <c r="BX493" s="211"/>
      <c r="BY493" s="211"/>
      <c r="BZ493" s="211"/>
      <c r="CA493" s="211"/>
      <c r="CB493" s="211"/>
      <c r="CC493" s="211"/>
      <c r="CD493" s="211"/>
      <c r="CE493" s="211"/>
      <c r="CF493" s="211"/>
      <c r="CG493" s="211"/>
      <c r="CH493" s="211"/>
      <c r="CI493" s="211"/>
      <c r="CJ493" s="211"/>
      <c r="CK493" s="211"/>
      <c r="CL493" s="211"/>
      <c r="CM493" s="211"/>
      <c r="CN493" s="211"/>
      <c r="CO493" s="211"/>
      <c r="CP493" s="211"/>
      <c r="CQ493" s="151" t="str">
        <f t="shared" si="27"/>
        <v/>
      </c>
      <c r="CR493" s="147"/>
    </row>
    <row r="494" spans="1:96" x14ac:dyDescent="0.2">
      <c r="A494" s="72"/>
      <c r="B494" s="201">
        <f t="shared" si="28"/>
        <v>485</v>
      </c>
      <c r="C494" s="212"/>
      <c r="D494" s="212"/>
      <c r="F494" s="212"/>
      <c r="G494" s="214"/>
      <c r="H494" s="73"/>
      <c r="I494" s="215"/>
      <c r="J494" s="215"/>
      <c r="K494" s="215"/>
      <c r="L494" s="215"/>
      <c r="M494" s="215"/>
      <c r="N494" s="215"/>
      <c r="O494" s="215"/>
      <c r="P494" s="73"/>
      <c r="Q494" s="215"/>
      <c r="R494" s="215"/>
      <c r="S494" s="215"/>
      <c r="T494" s="215"/>
      <c r="U494" s="215"/>
      <c r="V494" s="215"/>
      <c r="W494" s="215"/>
      <c r="X494" s="74"/>
      <c r="Y494" s="216"/>
      <c r="Z494" s="216"/>
      <c r="AA494" s="216"/>
      <c r="AB494" s="150" t="str">
        <f t="shared" si="26"/>
        <v/>
      </c>
      <c r="AC494" s="217"/>
      <c r="AD494" s="217"/>
      <c r="AE494" s="74"/>
      <c r="AF494" s="219"/>
      <c r="AG494" s="219"/>
      <c r="AH494" s="74"/>
      <c r="AI494" s="211"/>
      <c r="AJ494" s="211"/>
      <c r="AK494" s="211"/>
      <c r="AL494" s="211"/>
      <c r="AM494" s="211"/>
      <c r="AN494" s="211"/>
      <c r="AO494" s="211"/>
      <c r="AP494" s="211"/>
      <c r="AQ494" s="211"/>
      <c r="AR494" s="47"/>
      <c r="AS494" s="211"/>
      <c r="AT494" s="211"/>
      <c r="AU494" s="211"/>
      <c r="AV494" s="211"/>
      <c r="AW494" s="211"/>
      <c r="AX494" s="211"/>
      <c r="AY494" s="211"/>
      <c r="AZ494" s="211"/>
      <c r="BA494" s="211"/>
      <c r="BB494" s="211"/>
      <c r="BC494" s="211"/>
      <c r="BD494" s="211"/>
      <c r="BE494" s="211"/>
      <c r="BF494" s="211"/>
      <c r="BG494" s="211"/>
      <c r="BH494" s="211"/>
      <c r="BI494" s="211"/>
      <c r="BJ494" s="211"/>
      <c r="BK494" s="211"/>
      <c r="BL494" s="211"/>
      <c r="BM494" s="211"/>
      <c r="BN494" s="211"/>
      <c r="BO494" s="211"/>
      <c r="BP494" s="211"/>
      <c r="BQ494" s="211"/>
      <c r="BR494" s="211"/>
      <c r="BS494" s="211"/>
      <c r="BT494" s="211"/>
      <c r="BU494" s="211"/>
      <c r="BV494" s="211"/>
      <c r="BW494" s="211"/>
      <c r="BX494" s="211"/>
      <c r="BY494" s="211"/>
      <c r="BZ494" s="211"/>
      <c r="CA494" s="211"/>
      <c r="CB494" s="211"/>
      <c r="CC494" s="211"/>
      <c r="CD494" s="211"/>
      <c r="CE494" s="211"/>
      <c r="CF494" s="211"/>
      <c r="CG494" s="211"/>
      <c r="CH494" s="211"/>
      <c r="CI494" s="211"/>
      <c r="CJ494" s="211"/>
      <c r="CK494" s="211"/>
      <c r="CL494" s="211"/>
      <c r="CM494" s="211"/>
      <c r="CN494" s="211"/>
      <c r="CO494" s="211"/>
      <c r="CP494" s="211"/>
      <c r="CQ494" s="151" t="str">
        <f t="shared" si="27"/>
        <v/>
      </c>
      <c r="CR494" s="147"/>
    </row>
    <row r="495" spans="1:96" x14ac:dyDescent="0.2">
      <c r="A495" s="72"/>
      <c r="B495" s="201">
        <f t="shared" si="28"/>
        <v>486</v>
      </c>
      <c r="C495" s="212"/>
      <c r="D495" s="212"/>
      <c r="F495" s="212"/>
      <c r="G495" s="214"/>
      <c r="H495" s="73"/>
      <c r="I495" s="215"/>
      <c r="J495" s="215"/>
      <c r="K495" s="215"/>
      <c r="L495" s="215"/>
      <c r="M495" s="215"/>
      <c r="N495" s="215"/>
      <c r="O495" s="215"/>
      <c r="P495" s="73"/>
      <c r="Q495" s="215"/>
      <c r="R495" s="215"/>
      <c r="S495" s="215"/>
      <c r="T495" s="215"/>
      <c r="U495" s="215"/>
      <c r="V495" s="215"/>
      <c r="W495" s="215"/>
      <c r="X495" s="74"/>
      <c r="Y495" s="216"/>
      <c r="Z495" s="216"/>
      <c r="AA495" s="216"/>
      <c r="AB495" s="150" t="str">
        <f t="shared" si="26"/>
        <v/>
      </c>
      <c r="AC495" s="217"/>
      <c r="AD495" s="217"/>
      <c r="AE495" s="74"/>
      <c r="AF495" s="219"/>
      <c r="AG495" s="219"/>
      <c r="AH495" s="74"/>
      <c r="AI495" s="211"/>
      <c r="AJ495" s="211"/>
      <c r="AK495" s="211"/>
      <c r="AL495" s="211"/>
      <c r="AM495" s="211"/>
      <c r="AN495" s="211"/>
      <c r="AO495" s="211"/>
      <c r="AP495" s="211"/>
      <c r="AQ495" s="211"/>
      <c r="AR495" s="47"/>
      <c r="AS495" s="211"/>
      <c r="AT495" s="211"/>
      <c r="AU495" s="211"/>
      <c r="AV495" s="211"/>
      <c r="AW495" s="211"/>
      <c r="AX495" s="211"/>
      <c r="AY495" s="211"/>
      <c r="AZ495" s="211"/>
      <c r="BA495" s="211"/>
      <c r="BB495" s="211"/>
      <c r="BC495" s="211"/>
      <c r="BD495" s="211"/>
      <c r="BE495" s="211"/>
      <c r="BF495" s="211"/>
      <c r="BG495" s="211"/>
      <c r="BH495" s="211"/>
      <c r="BI495" s="211"/>
      <c r="BJ495" s="211"/>
      <c r="BK495" s="211"/>
      <c r="BL495" s="211"/>
      <c r="BM495" s="211"/>
      <c r="BN495" s="211"/>
      <c r="BO495" s="211"/>
      <c r="BP495" s="211"/>
      <c r="BQ495" s="211"/>
      <c r="BR495" s="211"/>
      <c r="BS495" s="211"/>
      <c r="BT495" s="211"/>
      <c r="BU495" s="211"/>
      <c r="BV495" s="211"/>
      <c r="BW495" s="211"/>
      <c r="BX495" s="211"/>
      <c r="BY495" s="211"/>
      <c r="BZ495" s="211"/>
      <c r="CA495" s="211"/>
      <c r="CB495" s="211"/>
      <c r="CC495" s="211"/>
      <c r="CD495" s="211"/>
      <c r="CE495" s="211"/>
      <c r="CF495" s="211"/>
      <c r="CG495" s="211"/>
      <c r="CH495" s="211"/>
      <c r="CI495" s="211"/>
      <c r="CJ495" s="211"/>
      <c r="CK495" s="211"/>
      <c r="CL495" s="211"/>
      <c r="CM495" s="211"/>
      <c r="CN495" s="211"/>
      <c r="CO495" s="211"/>
      <c r="CP495" s="211"/>
      <c r="CQ495" s="151" t="str">
        <f t="shared" si="27"/>
        <v/>
      </c>
      <c r="CR495" s="147"/>
    </row>
    <row r="496" spans="1:96" x14ac:dyDescent="0.2">
      <c r="A496" s="72"/>
      <c r="B496" s="201">
        <f t="shared" si="28"/>
        <v>487</v>
      </c>
      <c r="C496" s="212"/>
      <c r="D496" s="212"/>
      <c r="F496" s="212"/>
      <c r="G496" s="214"/>
      <c r="H496" s="73"/>
      <c r="I496" s="215"/>
      <c r="J496" s="215"/>
      <c r="K496" s="215"/>
      <c r="L496" s="215"/>
      <c r="M496" s="215"/>
      <c r="N496" s="215"/>
      <c r="O496" s="215"/>
      <c r="P496" s="73"/>
      <c r="Q496" s="215"/>
      <c r="R496" s="215"/>
      <c r="S496" s="215"/>
      <c r="T496" s="215"/>
      <c r="U496" s="215"/>
      <c r="V496" s="215"/>
      <c r="W496" s="215"/>
      <c r="X496" s="74"/>
      <c r="Y496" s="216"/>
      <c r="Z496" s="216"/>
      <c r="AA496" s="216"/>
      <c r="AB496" s="150" t="str">
        <f t="shared" si="26"/>
        <v/>
      </c>
      <c r="AC496" s="217"/>
      <c r="AD496" s="217"/>
      <c r="AE496" s="74"/>
      <c r="AF496" s="219"/>
      <c r="AG496" s="219"/>
      <c r="AH496" s="74"/>
      <c r="AI496" s="211"/>
      <c r="AJ496" s="211"/>
      <c r="AK496" s="211"/>
      <c r="AL496" s="211"/>
      <c r="AM496" s="211"/>
      <c r="AN496" s="211"/>
      <c r="AO496" s="211"/>
      <c r="AP496" s="211"/>
      <c r="AQ496" s="211"/>
      <c r="AR496" s="47"/>
      <c r="AS496" s="211"/>
      <c r="AT496" s="211"/>
      <c r="AU496" s="211"/>
      <c r="AV496" s="211"/>
      <c r="AW496" s="211"/>
      <c r="AX496" s="211"/>
      <c r="AY496" s="211"/>
      <c r="AZ496" s="211"/>
      <c r="BA496" s="211"/>
      <c r="BB496" s="211"/>
      <c r="BC496" s="211"/>
      <c r="BD496" s="211"/>
      <c r="BE496" s="211"/>
      <c r="BF496" s="211"/>
      <c r="BG496" s="211"/>
      <c r="BH496" s="211"/>
      <c r="BI496" s="211"/>
      <c r="BJ496" s="211"/>
      <c r="BK496" s="211"/>
      <c r="BL496" s="211"/>
      <c r="BM496" s="211"/>
      <c r="BN496" s="211"/>
      <c r="BO496" s="211"/>
      <c r="BP496" s="211"/>
      <c r="BQ496" s="211"/>
      <c r="BR496" s="211"/>
      <c r="BS496" s="211"/>
      <c r="BT496" s="211"/>
      <c r="BU496" s="211"/>
      <c r="BV496" s="211"/>
      <c r="BW496" s="211"/>
      <c r="BX496" s="211"/>
      <c r="BY496" s="211"/>
      <c r="BZ496" s="211"/>
      <c r="CA496" s="211"/>
      <c r="CB496" s="211"/>
      <c r="CC496" s="211"/>
      <c r="CD496" s="211"/>
      <c r="CE496" s="211"/>
      <c r="CF496" s="211"/>
      <c r="CG496" s="211"/>
      <c r="CH496" s="211"/>
      <c r="CI496" s="211"/>
      <c r="CJ496" s="211"/>
      <c r="CK496" s="211"/>
      <c r="CL496" s="211"/>
      <c r="CM496" s="211"/>
      <c r="CN496" s="211"/>
      <c r="CO496" s="211"/>
      <c r="CP496" s="211"/>
      <c r="CQ496" s="151" t="str">
        <f t="shared" si="27"/>
        <v/>
      </c>
      <c r="CR496" s="147"/>
    </row>
    <row r="497" spans="1:96" x14ac:dyDescent="0.2">
      <c r="A497" s="72"/>
      <c r="B497" s="201">
        <f t="shared" si="28"/>
        <v>488</v>
      </c>
      <c r="C497" s="212"/>
      <c r="D497" s="212"/>
      <c r="F497" s="212"/>
      <c r="G497" s="214"/>
      <c r="H497" s="73"/>
      <c r="I497" s="215"/>
      <c r="J497" s="215"/>
      <c r="K497" s="215"/>
      <c r="L497" s="215"/>
      <c r="M497" s="215"/>
      <c r="N497" s="215"/>
      <c r="O497" s="215"/>
      <c r="P497" s="73"/>
      <c r="Q497" s="215"/>
      <c r="R497" s="215"/>
      <c r="S497" s="215"/>
      <c r="T497" s="215"/>
      <c r="U497" s="215"/>
      <c r="V497" s="215"/>
      <c r="W497" s="215"/>
      <c r="X497" s="74"/>
      <c r="Y497" s="216"/>
      <c r="Z497" s="216"/>
      <c r="AA497" s="216"/>
      <c r="AB497" s="150" t="str">
        <f t="shared" si="26"/>
        <v/>
      </c>
      <c r="AC497" s="217"/>
      <c r="AD497" s="217"/>
      <c r="AE497" s="74"/>
      <c r="AF497" s="219"/>
      <c r="AG497" s="219"/>
      <c r="AH497" s="74"/>
      <c r="AI497" s="211"/>
      <c r="AJ497" s="211"/>
      <c r="AK497" s="211"/>
      <c r="AL497" s="211"/>
      <c r="AM497" s="211"/>
      <c r="AN497" s="211"/>
      <c r="AO497" s="211"/>
      <c r="AP497" s="211"/>
      <c r="AQ497" s="211"/>
      <c r="AR497" s="47"/>
      <c r="AS497" s="211"/>
      <c r="AT497" s="211"/>
      <c r="AU497" s="211"/>
      <c r="AV497" s="211"/>
      <c r="AW497" s="211"/>
      <c r="AX497" s="211"/>
      <c r="AY497" s="211"/>
      <c r="AZ497" s="211"/>
      <c r="BA497" s="211"/>
      <c r="BB497" s="211"/>
      <c r="BC497" s="211"/>
      <c r="BD497" s="211"/>
      <c r="BE497" s="211"/>
      <c r="BF497" s="211"/>
      <c r="BG497" s="211"/>
      <c r="BH497" s="211"/>
      <c r="BI497" s="211"/>
      <c r="BJ497" s="211"/>
      <c r="BK497" s="211"/>
      <c r="BL497" s="211"/>
      <c r="BM497" s="211"/>
      <c r="BN497" s="211"/>
      <c r="BO497" s="211"/>
      <c r="BP497" s="211"/>
      <c r="BQ497" s="211"/>
      <c r="BR497" s="211"/>
      <c r="BS497" s="211"/>
      <c r="BT497" s="211"/>
      <c r="BU497" s="211"/>
      <c r="BV497" s="211"/>
      <c r="BW497" s="211"/>
      <c r="BX497" s="211"/>
      <c r="BY497" s="211"/>
      <c r="BZ497" s="211"/>
      <c r="CA497" s="211"/>
      <c r="CB497" s="211"/>
      <c r="CC497" s="211"/>
      <c r="CD497" s="211"/>
      <c r="CE497" s="211"/>
      <c r="CF497" s="211"/>
      <c r="CG497" s="211"/>
      <c r="CH497" s="211"/>
      <c r="CI497" s="211"/>
      <c r="CJ497" s="211"/>
      <c r="CK497" s="211"/>
      <c r="CL497" s="211"/>
      <c r="CM497" s="211"/>
      <c r="CN497" s="211"/>
      <c r="CO497" s="211"/>
      <c r="CP497" s="211"/>
      <c r="CQ497" s="151" t="str">
        <f t="shared" si="27"/>
        <v/>
      </c>
      <c r="CR497" s="147"/>
    </row>
    <row r="498" spans="1:96" x14ac:dyDescent="0.2">
      <c r="A498" s="72"/>
      <c r="B498" s="201">
        <f t="shared" si="28"/>
        <v>489</v>
      </c>
      <c r="C498" s="212"/>
      <c r="D498" s="212"/>
      <c r="F498" s="212"/>
      <c r="G498" s="214"/>
      <c r="H498" s="73"/>
      <c r="I498" s="215"/>
      <c r="J498" s="215"/>
      <c r="K498" s="215"/>
      <c r="L498" s="215"/>
      <c r="M498" s="215"/>
      <c r="N498" s="215"/>
      <c r="O498" s="215"/>
      <c r="P498" s="73"/>
      <c r="Q498" s="215"/>
      <c r="R498" s="215"/>
      <c r="S498" s="215"/>
      <c r="T498" s="215"/>
      <c r="U498" s="215"/>
      <c r="V498" s="215"/>
      <c r="W498" s="215"/>
      <c r="X498" s="74"/>
      <c r="Y498" s="216"/>
      <c r="Z498" s="216"/>
      <c r="AA498" s="216"/>
      <c r="AB498" s="150" t="str">
        <f t="shared" si="26"/>
        <v/>
      </c>
      <c r="AC498" s="217"/>
      <c r="AD498" s="217"/>
      <c r="AE498" s="74"/>
      <c r="AF498" s="219"/>
      <c r="AG498" s="219"/>
      <c r="AH498" s="74"/>
      <c r="AI498" s="211"/>
      <c r="AJ498" s="211"/>
      <c r="AK498" s="211"/>
      <c r="AL498" s="211"/>
      <c r="AM498" s="211"/>
      <c r="AN498" s="211"/>
      <c r="AO498" s="211"/>
      <c r="AP498" s="211"/>
      <c r="AQ498" s="211"/>
      <c r="AR498" s="47"/>
      <c r="AS498" s="211"/>
      <c r="AT498" s="211"/>
      <c r="AU498" s="211"/>
      <c r="AV498" s="211"/>
      <c r="AW498" s="211"/>
      <c r="AX498" s="211"/>
      <c r="AY498" s="211"/>
      <c r="AZ498" s="211"/>
      <c r="BA498" s="211"/>
      <c r="BB498" s="211"/>
      <c r="BC498" s="211"/>
      <c r="BD498" s="211"/>
      <c r="BE498" s="211"/>
      <c r="BF498" s="211"/>
      <c r="BG498" s="211"/>
      <c r="BH498" s="211"/>
      <c r="BI498" s="211"/>
      <c r="BJ498" s="211"/>
      <c r="BK498" s="211"/>
      <c r="BL498" s="211"/>
      <c r="BM498" s="211"/>
      <c r="BN498" s="211"/>
      <c r="BO498" s="211"/>
      <c r="BP498" s="211"/>
      <c r="BQ498" s="211"/>
      <c r="BR498" s="211"/>
      <c r="BS498" s="211"/>
      <c r="BT498" s="211"/>
      <c r="BU498" s="211"/>
      <c r="BV498" s="211"/>
      <c r="BW498" s="211"/>
      <c r="BX498" s="211"/>
      <c r="BY498" s="211"/>
      <c r="BZ498" s="211"/>
      <c r="CA498" s="211"/>
      <c r="CB498" s="211"/>
      <c r="CC498" s="211"/>
      <c r="CD498" s="211"/>
      <c r="CE498" s="211"/>
      <c r="CF498" s="211"/>
      <c r="CG498" s="211"/>
      <c r="CH498" s="211"/>
      <c r="CI498" s="211"/>
      <c r="CJ498" s="211"/>
      <c r="CK498" s="211"/>
      <c r="CL498" s="211"/>
      <c r="CM498" s="211"/>
      <c r="CN498" s="211"/>
      <c r="CO498" s="211"/>
      <c r="CP498" s="211"/>
      <c r="CQ498" s="151" t="str">
        <f t="shared" si="27"/>
        <v/>
      </c>
      <c r="CR498" s="147"/>
    </row>
    <row r="499" spans="1:96" x14ac:dyDescent="0.2">
      <c r="A499" s="72"/>
      <c r="B499" s="201">
        <f t="shared" si="28"/>
        <v>490</v>
      </c>
      <c r="C499" s="212"/>
      <c r="D499" s="212"/>
      <c r="F499" s="212"/>
      <c r="G499" s="214"/>
      <c r="H499" s="73"/>
      <c r="I499" s="215"/>
      <c r="J499" s="215"/>
      <c r="K499" s="215"/>
      <c r="L499" s="215"/>
      <c r="M499" s="215"/>
      <c r="N499" s="215"/>
      <c r="O499" s="215"/>
      <c r="P499" s="73"/>
      <c r="Q499" s="215"/>
      <c r="R499" s="215"/>
      <c r="S499" s="215"/>
      <c r="T499" s="215"/>
      <c r="U499" s="215"/>
      <c r="V499" s="215"/>
      <c r="W499" s="215"/>
      <c r="X499" s="74"/>
      <c r="Y499" s="216"/>
      <c r="Z499" s="216"/>
      <c r="AA499" s="216"/>
      <c r="AB499" s="150" t="str">
        <f t="shared" si="26"/>
        <v/>
      </c>
      <c r="AC499" s="217"/>
      <c r="AD499" s="217"/>
      <c r="AE499" s="74"/>
      <c r="AF499" s="219"/>
      <c r="AG499" s="219"/>
      <c r="AH499" s="74"/>
      <c r="AI499" s="211"/>
      <c r="AJ499" s="211"/>
      <c r="AK499" s="211"/>
      <c r="AL499" s="211"/>
      <c r="AM499" s="211"/>
      <c r="AN499" s="211"/>
      <c r="AO499" s="211"/>
      <c r="AP499" s="211"/>
      <c r="AQ499" s="211"/>
      <c r="AR499" s="47"/>
      <c r="AS499" s="211"/>
      <c r="AT499" s="211"/>
      <c r="AU499" s="211"/>
      <c r="AV499" s="211"/>
      <c r="AW499" s="211"/>
      <c r="AX499" s="211"/>
      <c r="AY499" s="211"/>
      <c r="AZ499" s="211"/>
      <c r="BA499" s="211"/>
      <c r="BB499" s="211"/>
      <c r="BC499" s="211"/>
      <c r="BD499" s="211"/>
      <c r="BE499" s="211"/>
      <c r="BF499" s="211"/>
      <c r="BG499" s="211"/>
      <c r="BH499" s="211"/>
      <c r="BI499" s="211"/>
      <c r="BJ499" s="211"/>
      <c r="BK499" s="211"/>
      <c r="BL499" s="211"/>
      <c r="BM499" s="211"/>
      <c r="BN499" s="211"/>
      <c r="BO499" s="211"/>
      <c r="BP499" s="211"/>
      <c r="BQ499" s="211"/>
      <c r="BR499" s="211"/>
      <c r="BS499" s="211"/>
      <c r="BT499" s="211"/>
      <c r="BU499" s="211"/>
      <c r="BV499" s="211"/>
      <c r="BW499" s="211"/>
      <c r="BX499" s="211"/>
      <c r="BY499" s="211"/>
      <c r="BZ499" s="211"/>
      <c r="CA499" s="211"/>
      <c r="CB499" s="211"/>
      <c r="CC499" s="211"/>
      <c r="CD499" s="211"/>
      <c r="CE499" s="211"/>
      <c r="CF499" s="211"/>
      <c r="CG499" s="211"/>
      <c r="CH499" s="211"/>
      <c r="CI499" s="211"/>
      <c r="CJ499" s="211"/>
      <c r="CK499" s="211"/>
      <c r="CL499" s="211"/>
      <c r="CM499" s="211"/>
      <c r="CN499" s="211"/>
      <c r="CO499" s="211"/>
      <c r="CP499" s="211"/>
      <c r="CQ499" s="151" t="str">
        <f t="shared" si="27"/>
        <v/>
      </c>
      <c r="CR499" s="147"/>
    </row>
    <row r="500" spans="1:96" x14ac:dyDescent="0.2">
      <c r="A500" s="72"/>
      <c r="B500" s="201">
        <f t="shared" si="28"/>
        <v>491</v>
      </c>
      <c r="C500" s="212"/>
      <c r="D500" s="212"/>
      <c r="F500" s="212"/>
      <c r="G500" s="214"/>
      <c r="H500" s="73"/>
      <c r="I500" s="215"/>
      <c r="J500" s="215"/>
      <c r="K500" s="215"/>
      <c r="L500" s="215"/>
      <c r="M500" s="215"/>
      <c r="N500" s="215"/>
      <c r="O500" s="215"/>
      <c r="P500" s="73"/>
      <c r="Q500" s="215"/>
      <c r="R500" s="215"/>
      <c r="S500" s="215"/>
      <c r="T500" s="215"/>
      <c r="U500" s="215"/>
      <c r="V500" s="215"/>
      <c r="W500" s="215"/>
      <c r="X500" s="74"/>
      <c r="Y500" s="216"/>
      <c r="Z500" s="216"/>
      <c r="AA500" s="216"/>
      <c r="AB500" s="150" t="str">
        <f t="shared" si="26"/>
        <v/>
      </c>
      <c r="AC500" s="217"/>
      <c r="AD500" s="217"/>
      <c r="AE500" s="74"/>
      <c r="AF500" s="219"/>
      <c r="AG500" s="219"/>
      <c r="AH500" s="74"/>
      <c r="AI500" s="211"/>
      <c r="AJ500" s="211"/>
      <c r="AK500" s="211"/>
      <c r="AL500" s="211"/>
      <c r="AM500" s="211"/>
      <c r="AN500" s="211"/>
      <c r="AO500" s="211"/>
      <c r="AP500" s="211"/>
      <c r="AQ500" s="211"/>
      <c r="AR500" s="47"/>
      <c r="AS500" s="211"/>
      <c r="AT500" s="211"/>
      <c r="AU500" s="211"/>
      <c r="AV500" s="211"/>
      <c r="AW500" s="211"/>
      <c r="AX500" s="211"/>
      <c r="AY500" s="211"/>
      <c r="AZ500" s="211"/>
      <c r="BA500" s="211"/>
      <c r="BB500" s="211"/>
      <c r="BC500" s="211"/>
      <c r="BD500" s="211"/>
      <c r="BE500" s="211"/>
      <c r="BF500" s="211"/>
      <c r="BG500" s="211"/>
      <c r="BH500" s="211"/>
      <c r="BI500" s="211"/>
      <c r="BJ500" s="211"/>
      <c r="BK500" s="211"/>
      <c r="BL500" s="211"/>
      <c r="BM500" s="211"/>
      <c r="BN500" s="211"/>
      <c r="BO500" s="211"/>
      <c r="BP500" s="211"/>
      <c r="BQ500" s="211"/>
      <c r="BR500" s="211"/>
      <c r="BS500" s="211"/>
      <c r="BT500" s="211"/>
      <c r="BU500" s="211"/>
      <c r="BV500" s="211"/>
      <c r="BW500" s="211"/>
      <c r="BX500" s="211"/>
      <c r="BY500" s="211"/>
      <c r="BZ500" s="211"/>
      <c r="CA500" s="211"/>
      <c r="CB500" s="211"/>
      <c r="CC500" s="211"/>
      <c r="CD500" s="211"/>
      <c r="CE500" s="211"/>
      <c r="CF500" s="211"/>
      <c r="CG500" s="211"/>
      <c r="CH500" s="211"/>
      <c r="CI500" s="211"/>
      <c r="CJ500" s="211"/>
      <c r="CK500" s="211"/>
      <c r="CL500" s="211"/>
      <c r="CM500" s="211"/>
      <c r="CN500" s="211"/>
      <c r="CO500" s="211"/>
      <c r="CP500" s="211"/>
      <c r="CQ500" s="151" t="str">
        <f t="shared" si="27"/>
        <v/>
      </c>
      <c r="CR500" s="147"/>
    </row>
    <row r="501" spans="1:96" x14ac:dyDescent="0.2">
      <c r="A501" s="72"/>
      <c r="B501" s="201">
        <f t="shared" si="28"/>
        <v>492</v>
      </c>
      <c r="C501" s="212"/>
      <c r="D501" s="212"/>
      <c r="F501" s="212"/>
      <c r="G501" s="214"/>
      <c r="H501" s="73"/>
      <c r="I501" s="215"/>
      <c r="J501" s="215"/>
      <c r="K501" s="215"/>
      <c r="L501" s="215"/>
      <c r="M501" s="215"/>
      <c r="N501" s="215"/>
      <c r="O501" s="215"/>
      <c r="P501" s="73"/>
      <c r="Q501" s="215"/>
      <c r="R501" s="215"/>
      <c r="S501" s="215"/>
      <c r="T501" s="215"/>
      <c r="U501" s="215"/>
      <c r="V501" s="215"/>
      <c r="W501" s="215"/>
      <c r="X501" s="74"/>
      <c r="Y501" s="216"/>
      <c r="Z501" s="216"/>
      <c r="AA501" s="216"/>
      <c r="AB501" s="150" t="str">
        <f t="shared" si="26"/>
        <v/>
      </c>
      <c r="AC501" s="217"/>
      <c r="AD501" s="217"/>
      <c r="AE501" s="74"/>
      <c r="AF501" s="219"/>
      <c r="AG501" s="219"/>
      <c r="AH501" s="74"/>
      <c r="AI501" s="211"/>
      <c r="AJ501" s="211"/>
      <c r="AK501" s="211"/>
      <c r="AL501" s="211"/>
      <c r="AM501" s="211"/>
      <c r="AN501" s="211"/>
      <c r="AO501" s="211"/>
      <c r="AP501" s="211"/>
      <c r="AQ501" s="211"/>
      <c r="AR501" s="47"/>
      <c r="AS501" s="211"/>
      <c r="AT501" s="211"/>
      <c r="AU501" s="211"/>
      <c r="AV501" s="211"/>
      <c r="AW501" s="211"/>
      <c r="AX501" s="211"/>
      <c r="AY501" s="211"/>
      <c r="AZ501" s="211"/>
      <c r="BA501" s="211"/>
      <c r="BB501" s="211"/>
      <c r="BC501" s="211"/>
      <c r="BD501" s="211"/>
      <c r="BE501" s="211"/>
      <c r="BF501" s="211"/>
      <c r="BG501" s="211"/>
      <c r="BH501" s="211"/>
      <c r="BI501" s="211"/>
      <c r="BJ501" s="211"/>
      <c r="BK501" s="211"/>
      <c r="BL501" s="211"/>
      <c r="BM501" s="211"/>
      <c r="BN501" s="211"/>
      <c r="BO501" s="211"/>
      <c r="BP501" s="211"/>
      <c r="BQ501" s="211"/>
      <c r="BR501" s="211"/>
      <c r="BS501" s="211"/>
      <c r="BT501" s="211"/>
      <c r="BU501" s="211"/>
      <c r="BV501" s="211"/>
      <c r="BW501" s="211"/>
      <c r="BX501" s="211"/>
      <c r="BY501" s="211"/>
      <c r="BZ501" s="211"/>
      <c r="CA501" s="211"/>
      <c r="CB501" s="211"/>
      <c r="CC501" s="211"/>
      <c r="CD501" s="211"/>
      <c r="CE501" s="211"/>
      <c r="CF501" s="211"/>
      <c r="CG501" s="211"/>
      <c r="CH501" s="211"/>
      <c r="CI501" s="211"/>
      <c r="CJ501" s="211"/>
      <c r="CK501" s="211"/>
      <c r="CL501" s="211"/>
      <c r="CM501" s="211"/>
      <c r="CN501" s="211"/>
      <c r="CO501" s="211"/>
      <c r="CP501" s="211"/>
      <c r="CQ501" s="151" t="str">
        <f t="shared" si="27"/>
        <v/>
      </c>
      <c r="CR501" s="147"/>
    </row>
    <row r="502" spans="1:96" x14ac:dyDescent="0.2">
      <c r="A502" s="72"/>
      <c r="B502" s="201">
        <f t="shared" si="28"/>
        <v>493</v>
      </c>
      <c r="C502" s="212"/>
      <c r="D502" s="212"/>
      <c r="F502" s="212"/>
      <c r="G502" s="214"/>
      <c r="H502" s="73"/>
      <c r="I502" s="215"/>
      <c r="J502" s="215"/>
      <c r="K502" s="215"/>
      <c r="L502" s="215"/>
      <c r="M502" s="215"/>
      <c r="N502" s="215"/>
      <c r="O502" s="215"/>
      <c r="P502" s="73"/>
      <c r="Q502" s="215"/>
      <c r="R502" s="215"/>
      <c r="S502" s="215"/>
      <c r="T502" s="215"/>
      <c r="U502" s="215"/>
      <c r="V502" s="215"/>
      <c r="W502" s="215"/>
      <c r="X502" s="74"/>
      <c r="Y502" s="216"/>
      <c r="Z502" s="216"/>
      <c r="AA502" s="216"/>
      <c r="AB502" s="150" t="str">
        <f t="shared" si="26"/>
        <v/>
      </c>
      <c r="AC502" s="217"/>
      <c r="AD502" s="217"/>
      <c r="AE502" s="74"/>
      <c r="AF502" s="219"/>
      <c r="AG502" s="219"/>
      <c r="AH502" s="74"/>
      <c r="AI502" s="211"/>
      <c r="AJ502" s="211"/>
      <c r="AK502" s="211"/>
      <c r="AL502" s="211"/>
      <c r="AM502" s="211"/>
      <c r="AN502" s="211"/>
      <c r="AO502" s="211"/>
      <c r="AP502" s="211"/>
      <c r="AQ502" s="211"/>
      <c r="AR502" s="47"/>
      <c r="AS502" s="211"/>
      <c r="AT502" s="211"/>
      <c r="AU502" s="211"/>
      <c r="AV502" s="211"/>
      <c r="AW502" s="211"/>
      <c r="AX502" s="211"/>
      <c r="AY502" s="211"/>
      <c r="AZ502" s="211"/>
      <c r="BA502" s="211"/>
      <c r="BB502" s="211"/>
      <c r="BC502" s="211"/>
      <c r="BD502" s="211"/>
      <c r="BE502" s="211"/>
      <c r="BF502" s="211"/>
      <c r="BG502" s="211"/>
      <c r="BH502" s="211"/>
      <c r="BI502" s="211"/>
      <c r="BJ502" s="211"/>
      <c r="BK502" s="211"/>
      <c r="BL502" s="211"/>
      <c r="BM502" s="211"/>
      <c r="BN502" s="211"/>
      <c r="BO502" s="211"/>
      <c r="BP502" s="211"/>
      <c r="BQ502" s="211"/>
      <c r="BR502" s="211"/>
      <c r="BS502" s="211"/>
      <c r="BT502" s="211"/>
      <c r="BU502" s="211"/>
      <c r="BV502" s="211"/>
      <c r="BW502" s="211"/>
      <c r="BX502" s="211"/>
      <c r="BY502" s="211"/>
      <c r="BZ502" s="211"/>
      <c r="CA502" s="211"/>
      <c r="CB502" s="211"/>
      <c r="CC502" s="211"/>
      <c r="CD502" s="211"/>
      <c r="CE502" s="211"/>
      <c r="CF502" s="211"/>
      <c r="CG502" s="211"/>
      <c r="CH502" s="211"/>
      <c r="CI502" s="211"/>
      <c r="CJ502" s="211"/>
      <c r="CK502" s="211"/>
      <c r="CL502" s="211"/>
      <c r="CM502" s="211"/>
      <c r="CN502" s="211"/>
      <c r="CO502" s="211"/>
      <c r="CP502" s="211"/>
      <c r="CQ502" s="151" t="str">
        <f t="shared" si="27"/>
        <v/>
      </c>
      <c r="CR502" s="147"/>
    </row>
    <row r="503" spans="1:96" x14ac:dyDescent="0.2">
      <c r="A503" s="72"/>
      <c r="B503" s="201">
        <f t="shared" si="28"/>
        <v>494</v>
      </c>
      <c r="C503" s="212"/>
      <c r="D503" s="212"/>
      <c r="F503" s="212"/>
      <c r="G503" s="214"/>
      <c r="H503" s="73"/>
      <c r="I503" s="215"/>
      <c r="J503" s="215"/>
      <c r="K503" s="215"/>
      <c r="L503" s="215"/>
      <c r="M503" s="215"/>
      <c r="N503" s="215"/>
      <c r="O503" s="215"/>
      <c r="P503" s="73"/>
      <c r="Q503" s="215"/>
      <c r="R503" s="215"/>
      <c r="S503" s="215"/>
      <c r="T503" s="215"/>
      <c r="U503" s="215"/>
      <c r="V503" s="215"/>
      <c r="W503" s="215"/>
      <c r="X503" s="74"/>
      <c r="Y503" s="216"/>
      <c r="Z503" s="216"/>
      <c r="AA503" s="216"/>
      <c r="AB503" s="150" t="str">
        <f t="shared" si="26"/>
        <v/>
      </c>
      <c r="AC503" s="217"/>
      <c r="AD503" s="217"/>
      <c r="AE503" s="74"/>
      <c r="AF503" s="219"/>
      <c r="AG503" s="219"/>
      <c r="AH503" s="74"/>
      <c r="AI503" s="211"/>
      <c r="AJ503" s="211"/>
      <c r="AK503" s="211"/>
      <c r="AL503" s="211"/>
      <c r="AM503" s="211"/>
      <c r="AN503" s="211"/>
      <c r="AO503" s="211"/>
      <c r="AP503" s="211"/>
      <c r="AQ503" s="211"/>
      <c r="AR503" s="47"/>
      <c r="AS503" s="211"/>
      <c r="AT503" s="211"/>
      <c r="AU503" s="211"/>
      <c r="AV503" s="211"/>
      <c r="AW503" s="211"/>
      <c r="AX503" s="211"/>
      <c r="AY503" s="211"/>
      <c r="AZ503" s="211"/>
      <c r="BA503" s="211"/>
      <c r="BB503" s="211"/>
      <c r="BC503" s="211"/>
      <c r="BD503" s="211"/>
      <c r="BE503" s="211"/>
      <c r="BF503" s="211"/>
      <c r="BG503" s="211"/>
      <c r="BH503" s="211"/>
      <c r="BI503" s="211"/>
      <c r="BJ503" s="211"/>
      <c r="BK503" s="211"/>
      <c r="BL503" s="211"/>
      <c r="BM503" s="211"/>
      <c r="BN503" s="211"/>
      <c r="BO503" s="211"/>
      <c r="BP503" s="211"/>
      <c r="BQ503" s="211"/>
      <c r="BR503" s="211"/>
      <c r="BS503" s="211"/>
      <c r="BT503" s="211"/>
      <c r="BU503" s="211"/>
      <c r="BV503" s="211"/>
      <c r="BW503" s="211"/>
      <c r="BX503" s="211"/>
      <c r="BY503" s="211"/>
      <c r="BZ503" s="211"/>
      <c r="CA503" s="211"/>
      <c r="CB503" s="211"/>
      <c r="CC503" s="211"/>
      <c r="CD503" s="211"/>
      <c r="CE503" s="211"/>
      <c r="CF503" s="211"/>
      <c r="CG503" s="211"/>
      <c r="CH503" s="211"/>
      <c r="CI503" s="211"/>
      <c r="CJ503" s="211"/>
      <c r="CK503" s="211"/>
      <c r="CL503" s="211"/>
      <c r="CM503" s="211"/>
      <c r="CN503" s="211"/>
      <c r="CO503" s="211"/>
      <c r="CP503" s="211"/>
      <c r="CQ503" s="151" t="str">
        <f t="shared" si="27"/>
        <v/>
      </c>
      <c r="CR503" s="147"/>
    </row>
    <row r="504" spans="1:96" x14ac:dyDescent="0.2">
      <c r="A504" s="72"/>
      <c r="B504" s="201">
        <f t="shared" si="28"/>
        <v>495</v>
      </c>
      <c r="C504" s="212"/>
      <c r="D504" s="212"/>
      <c r="F504" s="212"/>
      <c r="G504" s="214"/>
      <c r="H504" s="73"/>
      <c r="I504" s="215"/>
      <c r="J504" s="215"/>
      <c r="K504" s="215"/>
      <c r="L504" s="215"/>
      <c r="M504" s="215"/>
      <c r="N504" s="215"/>
      <c r="O504" s="215"/>
      <c r="P504" s="73"/>
      <c r="Q504" s="215"/>
      <c r="R504" s="215"/>
      <c r="S504" s="215"/>
      <c r="T504" s="215"/>
      <c r="U504" s="215"/>
      <c r="V504" s="215"/>
      <c r="W504" s="215"/>
      <c r="X504" s="74"/>
      <c r="Y504" s="216"/>
      <c r="Z504" s="216"/>
      <c r="AA504" s="216"/>
      <c r="AB504" s="150" t="str">
        <f t="shared" si="26"/>
        <v/>
      </c>
      <c r="AC504" s="217"/>
      <c r="AD504" s="217"/>
      <c r="AE504" s="74"/>
      <c r="AF504" s="219"/>
      <c r="AG504" s="219"/>
      <c r="AH504" s="74"/>
      <c r="AI504" s="211"/>
      <c r="AJ504" s="211"/>
      <c r="AK504" s="211"/>
      <c r="AL504" s="211"/>
      <c r="AM504" s="211"/>
      <c r="AN504" s="211"/>
      <c r="AO504" s="211"/>
      <c r="AP504" s="211"/>
      <c r="AQ504" s="211"/>
      <c r="AR504" s="47"/>
      <c r="AS504" s="211"/>
      <c r="AT504" s="211"/>
      <c r="AU504" s="211"/>
      <c r="AV504" s="211"/>
      <c r="AW504" s="211"/>
      <c r="AX504" s="211"/>
      <c r="AY504" s="211"/>
      <c r="AZ504" s="211"/>
      <c r="BA504" s="211"/>
      <c r="BB504" s="211"/>
      <c r="BC504" s="211"/>
      <c r="BD504" s="211"/>
      <c r="BE504" s="211"/>
      <c r="BF504" s="211"/>
      <c r="BG504" s="211"/>
      <c r="BH504" s="211"/>
      <c r="BI504" s="211"/>
      <c r="BJ504" s="211"/>
      <c r="BK504" s="211"/>
      <c r="BL504" s="211"/>
      <c r="BM504" s="211"/>
      <c r="BN504" s="211"/>
      <c r="BO504" s="211"/>
      <c r="BP504" s="211"/>
      <c r="BQ504" s="211"/>
      <c r="BR504" s="211"/>
      <c r="BS504" s="211"/>
      <c r="BT504" s="211"/>
      <c r="BU504" s="211"/>
      <c r="BV504" s="211"/>
      <c r="BW504" s="211"/>
      <c r="BX504" s="211"/>
      <c r="BY504" s="211"/>
      <c r="BZ504" s="211"/>
      <c r="CA504" s="211"/>
      <c r="CB504" s="211"/>
      <c r="CC504" s="211"/>
      <c r="CD504" s="211"/>
      <c r="CE504" s="211"/>
      <c r="CF504" s="211"/>
      <c r="CG504" s="211"/>
      <c r="CH504" s="211"/>
      <c r="CI504" s="211"/>
      <c r="CJ504" s="211"/>
      <c r="CK504" s="211"/>
      <c r="CL504" s="211"/>
      <c r="CM504" s="211"/>
      <c r="CN504" s="211"/>
      <c r="CO504" s="211"/>
      <c r="CP504" s="211"/>
      <c r="CQ504" s="151" t="str">
        <f t="shared" si="27"/>
        <v/>
      </c>
      <c r="CR504" s="147"/>
    </row>
    <row r="505" spans="1:96" x14ac:dyDescent="0.2">
      <c r="A505" s="72"/>
      <c r="B505" s="201">
        <f t="shared" si="28"/>
        <v>496</v>
      </c>
      <c r="C505" s="212"/>
      <c r="D505" s="212"/>
      <c r="F505" s="212"/>
      <c r="G505" s="214"/>
      <c r="H505" s="73"/>
      <c r="I505" s="215"/>
      <c r="J505" s="215"/>
      <c r="K505" s="215"/>
      <c r="L505" s="215"/>
      <c r="M505" s="215"/>
      <c r="N505" s="215"/>
      <c r="O505" s="215"/>
      <c r="P505" s="73"/>
      <c r="Q505" s="215"/>
      <c r="R505" s="215"/>
      <c r="S505" s="215"/>
      <c r="T505" s="215"/>
      <c r="U505" s="215"/>
      <c r="V505" s="215"/>
      <c r="W505" s="215"/>
      <c r="X505" s="74"/>
      <c r="Y505" s="216"/>
      <c r="Z505" s="216"/>
      <c r="AA505" s="216"/>
      <c r="AB505" s="150" t="str">
        <f t="shared" si="26"/>
        <v/>
      </c>
      <c r="AC505" s="217"/>
      <c r="AD505" s="217"/>
      <c r="AE505" s="74"/>
      <c r="AF505" s="219"/>
      <c r="AG505" s="219"/>
      <c r="AH505" s="74"/>
      <c r="AI505" s="211"/>
      <c r="AJ505" s="211"/>
      <c r="AK505" s="211"/>
      <c r="AL505" s="211"/>
      <c r="AM505" s="211"/>
      <c r="AN505" s="211"/>
      <c r="AO505" s="211"/>
      <c r="AP505" s="211"/>
      <c r="AQ505" s="211"/>
      <c r="AR505" s="47"/>
      <c r="AS505" s="211"/>
      <c r="AT505" s="211"/>
      <c r="AU505" s="211"/>
      <c r="AV505" s="211"/>
      <c r="AW505" s="211"/>
      <c r="AX505" s="211"/>
      <c r="AY505" s="211"/>
      <c r="AZ505" s="211"/>
      <c r="BA505" s="211"/>
      <c r="BB505" s="211"/>
      <c r="BC505" s="211"/>
      <c r="BD505" s="211"/>
      <c r="BE505" s="211"/>
      <c r="BF505" s="211"/>
      <c r="BG505" s="211"/>
      <c r="BH505" s="211"/>
      <c r="BI505" s="211"/>
      <c r="BJ505" s="211"/>
      <c r="BK505" s="211"/>
      <c r="BL505" s="211"/>
      <c r="BM505" s="211"/>
      <c r="BN505" s="211"/>
      <c r="BO505" s="211"/>
      <c r="BP505" s="211"/>
      <c r="BQ505" s="211"/>
      <c r="BR505" s="211"/>
      <c r="BS505" s="211"/>
      <c r="BT505" s="211"/>
      <c r="BU505" s="211"/>
      <c r="BV505" s="211"/>
      <c r="BW505" s="211"/>
      <c r="BX505" s="211"/>
      <c r="BY505" s="211"/>
      <c r="BZ505" s="211"/>
      <c r="CA505" s="211"/>
      <c r="CB505" s="211"/>
      <c r="CC505" s="211"/>
      <c r="CD505" s="211"/>
      <c r="CE505" s="211"/>
      <c r="CF505" s="211"/>
      <c r="CG505" s="211"/>
      <c r="CH505" s="211"/>
      <c r="CI505" s="211"/>
      <c r="CJ505" s="211"/>
      <c r="CK505" s="211"/>
      <c r="CL505" s="211"/>
      <c r="CM505" s="211"/>
      <c r="CN505" s="211"/>
      <c r="CO505" s="211"/>
      <c r="CP505" s="211"/>
      <c r="CQ505" s="151" t="str">
        <f t="shared" si="27"/>
        <v/>
      </c>
      <c r="CR505" s="147"/>
    </row>
    <row r="506" spans="1:96" x14ac:dyDescent="0.2">
      <c r="A506" s="72"/>
      <c r="B506" s="201">
        <f t="shared" si="28"/>
        <v>497</v>
      </c>
      <c r="C506" s="212"/>
      <c r="D506" s="212"/>
      <c r="F506" s="212"/>
      <c r="G506" s="214"/>
      <c r="H506" s="73"/>
      <c r="I506" s="215"/>
      <c r="J506" s="215"/>
      <c r="K506" s="215"/>
      <c r="L506" s="215"/>
      <c r="M506" s="215"/>
      <c r="N506" s="215"/>
      <c r="O506" s="215"/>
      <c r="P506" s="73"/>
      <c r="Q506" s="215"/>
      <c r="R506" s="215"/>
      <c r="S506" s="215"/>
      <c r="T506" s="215"/>
      <c r="U506" s="215"/>
      <c r="V506" s="215"/>
      <c r="W506" s="215"/>
      <c r="X506" s="74"/>
      <c r="Y506" s="216"/>
      <c r="Z506" s="216"/>
      <c r="AA506" s="216"/>
      <c r="AB506" s="150" t="str">
        <f t="shared" si="26"/>
        <v/>
      </c>
      <c r="AC506" s="217"/>
      <c r="AD506" s="217"/>
      <c r="AE506" s="74"/>
      <c r="AF506" s="219"/>
      <c r="AG506" s="219"/>
      <c r="AH506" s="74"/>
      <c r="AI506" s="211"/>
      <c r="AJ506" s="211"/>
      <c r="AK506" s="211"/>
      <c r="AL506" s="211"/>
      <c r="AM506" s="211"/>
      <c r="AN506" s="211"/>
      <c r="AO506" s="211"/>
      <c r="AP506" s="211"/>
      <c r="AQ506" s="211"/>
      <c r="AR506" s="47"/>
      <c r="AS506" s="211"/>
      <c r="AT506" s="211"/>
      <c r="AU506" s="211"/>
      <c r="AV506" s="211"/>
      <c r="AW506" s="211"/>
      <c r="AX506" s="211"/>
      <c r="AY506" s="211"/>
      <c r="AZ506" s="211"/>
      <c r="BA506" s="211"/>
      <c r="BB506" s="211"/>
      <c r="BC506" s="211"/>
      <c r="BD506" s="211"/>
      <c r="BE506" s="211"/>
      <c r="BF506" s="211"/>
      <c r="BG506" s="211"/>
      <c r="BH506" s="211"/>
      <c r="BI506" s="211"/>
      <c r="BJ506" s="211"/>
      <c r="BK506" s="211"/>
      <c r="BL506" s="211"/>
      <c r="BM506" s="211"/>
      <c r="BN506" s="211"/>
      <c r="BO506" s="211"/>
      <c r="BP506" s="211"/>
      <c r="BQ506" s="211"/>
      <c r="BR506" s="211"/>
      <c r="BS506" s="211"/>
      <c r="BT506" s="211"/>
      <c r="BU506" s="211"/>
      <c r="BV506" s="211"/>
      <c r="BW506" s="211"/>
      <c r="BX506" s="211"/>
      <c r="BY506" s="211"/>
      <c r="BZ506" s="211"/>
      <c r="CA506" s="211"/>
      <c r="CB506" s="211"/>
      <c r="CC506" s="211"/>
      <c r="CD506" s="211"/>
      <c r="CE506" s="211"/>
      <c r="CF506" s="211"/>
      <c r="CG506" s="211"/>
      <c r="CH506" s="211"/>
      <c r="CI506" s="211"/>
      <c r="CJ506" s="211"/>
      <c r="CK506" s="211"/>
      <c r="CL506" s="211"/>
      <c r="CM506" s="211"/>
      <c r="CN506" s="211"/>
      <c r="CO506" s="211"/>
      <c r="CP506" s="211"/>
      <c r="CQ506" s="151" t="str">
        <f t="shared" si="27"/>
        <v/>
      </c>
      <c r="CR506" s="147"/>
    </row>
    <row r="507" spans="1:96" x14ac:dyDescent="0.2">
      <c r="A507" s="72"/>
      <c r="B507" s="201">
        <f t="shared" si="28"/>
        <v>498</v>
      </c>
      <c r="C507" s="212"/>
      <c r="D507" s="212"/>
      <c r="F507" s="212"/>
      <c r="G507" s="214"/>
      <c r="H507" s="73"/>
      <c r="I507" s="215"/>
      <c r="J507" s="215"/>
      <c r="K507" s="215"/>
      <c r="L507" s="215"/>
      <c r="M507" s="215"/>
      <c r="N507" s="215"/>
      <c r="O507" s="215"/>
      <c r="P507" s="73"/>
      <c r="Q507" s="215"/>
      <c r="R507" s="215"/>
      <c r="S507" s="215"/>
      <c r="T507" s="215"/>
      <c r="U507" s="215"/>
      <c r="V507" s="215"/>
      <c r="W507" s="215"/>
      <c r="X507" s="74"/>
      <c r="Y507" s="216"/>
      <c r="Z507" s="216"/>
      <c r="AA507" s="216"/>
      <c r="AB507" s="150" t="str">
        <f t="shared" si="26"/>
        <v/>
      </c>
      <c r="AC507" s="217"/>
      <c r="AD507" s="217"/>
      <c r="AE507" s="74"/>
      <c r="AF507" s="219"/>
      <c r="AG507" s="219"/>
      <c r="AH507" s="74"/>
      <c r="AI507" s="211"/>
      <c r="AJ507" s="211"/>
      <c r="AK507" s="211"/>
      <c r="AL507" s="211"/>
      <c r="AM507" s="211"/>
      <c r="AN507" s="211"/>
      <c r="AO507" s="211"/>
      <c r="AP507" s="211"/>
      <c r="AQ507" s="211"/>
      <c r="AR507" s="47"/>
      <c r="AS507" s="211"/>
      <c r="AT507" s="211"/>
      <c r="AU507" s="211"/>
      <c r="AV507" s="211"/>
      <c r="AW507" s="211"/>
      <c r="AX507" s="211"/>
      <c r="AY507" s="211"/>
      <c r="AZ507" s="211"/>
      <c r="BA507" s="211"/>
      <c r="BB507" s="211"/>
      <c r="BC507" s="211"/>
      <c r="BD507" s="211"/>
      <c r="BE507" s="211"/>
      <c r="BF507" s="211"/>
      <c r="BG507" s="211"/>
      <c r="BH507" s="211"/>
      <c r="BI507" s="211"/>
      <c r="BJ507" s="211"/>
      <c r="BK507" s="211"/>
      <c r="BL507" s="211"/>
      <c r="BM507" s="211"/>
      <c r="BN507" s="211"/>
      <c r="BO507" s="211"/>
      <c r="BP507" s="211"/>
      <c r="BQ507" s="211"/>
      <c r="BR507" s="211"/>
      <c r="BS507" s="211"/>
      <c r="BT507" s="211"/>
      <c r="BU507" s="211"/>
      <c r="BV507" s="211"/>
      <c r="BW507" s="211"/>
      <c r="BX507" s="211"/>
      <c r="BY507" s="211"/>
      <c r="BZ507" s="211"/>
      <c r="CA507" s="211"/>
      <c r="CB507" s="211"/>
      <c r="CC507" s="211"/>
      <c r="CD507" s="211"/>
      <c r="CE507" s="211"/>
      <c r="CF507" s="211"/>
      <c r="CG507" s="211"/>
      <c r="CH507" s="211"/>
      <c r="CI507" s="211"/>
      <c r="CJ507" s="211"/>
      <c r="CK507" s="211"/>
      <c r="CL507" s="211"/>
      <c r="CM507" s="211"/>
      <c r="CN507" s="211"/>
      <c r="CO507" s="211"/>
      <c r="CP507" s="211"/>
      <c r="CQ507" s="151" t="str">
        <f t="shared" si="27"/>
        <v/>
      </c>
      <c r="CR507" s="147"/>
    </row>
    <row r="508" spans="1:96" x14ac:dyDescent="0.2">
      <c r="A508" s="72"/>
      <c r="B508" s="201">
        <f t="shared" si="28"/>
        <v>499</v>
      </c>
      <c r="C508" s="212"/>
      <c r="D508" s="212"/>
      <c r="F508" s="212"/>
      <c r="G508" s="214"/>
      <c r="H508" s="73"/>
      <c r="I508" s="215"/>
      <c r="J508" s="215"/>
      <c r="K508" s="215"/>
      <c r="L508" s="215"/>
      <c r="M508" s="215"/>
      <c r="N508" s="215"/>
      <c r="O508" s="215"/>
      <c r="P508" s="73"/>
      <c r="Q508" s="215"/>
      <c r="R508" s="215"/>
      <c r="S508" s="215"/>
      <c r="T508" s="215"/>
      <c r="U508" s="215"/>
      <c r="V508" s="215"/>
      <c r="W508" s="215"/>
      <c r="X508" s="74"/>
      <c r="Y508" s="216"/>
      <c r="Z508" s="216"/>
      <c r="AA508" s="216"/>
      <c r="AB508" s="150" t="str">
        <f t="shared" si="26"/>
        <v/>
      </c>
      <c r="AC508" s="217"/>
      <c r="AD508" s="217"/>
      <c r="AE508" s="74"/>
      <c r="AF508" s="219"/>
      <c r="AG508" s="219"/>
      <c r="AH508" s="74"/>
      <c r="AI508" s="211"/>
      <c r="AJ508" s="211"/>
      <c r="AK508" s="211"/>
      <c r="AL508" s="211"/>
      <c r="AM508" s="211"/>
      <c r="AN508" s="211"/>
      <c r="AO508" s="211"/>
      <c r="AP508" s="211"/>
      <c r="AQ508" s="211"/>
      <c r="AR508" s="47"/>
      <c r="AS508" s="211"/>
      <c r="AT508" s="211"/>
      <c r="AU508" s="211"/>
      <c r="AV508" s="211"/>
      <c r="AW508" s="211"/>
      <c r="AX508" s="211"/>
      <c r="AY508" s="211"/>
      <c r="AZ508" s="211"/>
      <c r="BA508" s="211"/>
      <c r="BB508" s="211"/>
      <c r="BC508" s="211"/>
      <c r="BD508" s="211"/>
      <c r="BE508" s="211"/>
      <c r="BF508" s="211"/>
      <c r="BG508" s="211"/>
      <c r="BH508" s="211"/>
      <c r="BI508" s="211"/>
      <c r="BJ508" s="211"/>
      <c r="BK508" s="211"/>
      <c r="BL508" s="211"/>
      <c r="BM508" s="211"/>
      <c r="BN508" s="211"/>
      <c r="BO508" s="211"/>
      <c r="BP508" s="211"/>
      <c r="BQ508" s="211"/>
      <c r="BR508" s="211"/>
      <c r="BS508" s="211"/>
      <c r="BT508" s="211"/>
      <c r="BU508" s="211"/>
      <c r="BV508" s="211"/>
      <c r="BW508" s="211"/>
      <c r="BX508" s="211"/>
      <c r="BY508" s="211"/>
      <c r="BZ508" s="211"/>
      <c r="CA508" s="211"/>
      <c r="CB508" s="211"/>
      <c r="CC508" s="211"/>
      <c r="CD508" s="211"/>
      <c r="CE508" s="211"/>
      <c r="CF508" s="211"/>
      <c r="CG508" s="211"/>
      <c r="CH508" s="211"/>
      <c r="CI508" s="211"/>
      <c r="CJ508" s="211"/>
      <c r="CK508" s="211"/>
      <c r="CL508" s="211"/>
      <c r="CM508" s="211"/>
      <c r="CN508" s="211"/>
      <c r="CO508" s="211"/>
      <c r="CP508" s="211"/>
      <c r="CQ508" s="151" t="str">
        <f t="shared" si="27"/>
        <v/>
      </c>
      <c r="CR508" s="147"/>
    </row>
    <row r="509" spans="1:96" x14ac:dyDescent="0.2">
      <c r="A509" s="72"/>
      <c r="B509" s="201">
        <f t="shared" si="28"/>
        <v>500</v>
      </c>
      <c r="C509" s="212"/>
      <c r="D509" s="212"/>
      <c r="F509" s="212"/>
      <c r="G509" s="214"/>
      <c r="H509" s="73"/>
      <c r="I509" s="215"/>
      <c r="J509" s="215"/>
      <c r="K509" s="215"/>
      <c r="L509" s="215"/>
      <c r="M509" s="215"/>
      <c r="N509" s="215"/>
      <c r="O509" s="215"/>
      <c r="P509" s="73"/>
      <c r="Q509" s="215"/>
      <c r="R509" s="215"/>
      <c r="S509" s="215"/>
      <c r="T509" s="215"/>
      <c r="U509" s="215"/>
      <c r="V509" s="215"/>
      <c r="W509" s="215"/>
      <c r="X509" s="74"/>
      <c r="Y509" s="216"/>
      <c r="Z509" s="216"/>
      <c r="AA509" s="216"/>
      <c r="AB509" s="150" t="str">
        <f t="shared" si="26"/>
        <v/>
      </c>
      <c r="AC509" s="217"/>
      <c r="AD509" s="217"/>
      <c r="AE509" s="74"/>
      <c r="AF509" s="219"/>
      <c r="AG509" s="219"/>
      <c r="AH509" s="74"/>
      <c r="AI509" s="211"/>
      <c r="AJ509" s="211"/>
      <c r="AK509" s="211"/>
      <c r="AL509" s="211"/>
      <c r="AM509" s="211"/>
      <c r="AN509" s="211"/>
      <c r="AO509" s="211"/>
      <c r="AP509" s="211"/>
      <c r="AQ509" s="211"/>
      <c r="AR509" s="47"/>
      <c r="AS509" s="211"/>
      <c r="AT509" s="211"/>
      <c r="AU509" s="211"/>
      <c r="AV509" s="211"/>
      <c r="AW509" s="211"/>
      <c r="AX509" s="211"/>
      <c r="AY509" s="211"/>
      <c r="AZ509" s="211"/>
      <c r="BA509" s="211"/>
      <c r="BB509" s="211"/>
      <c r="BC509" s="211"/>
      <c r="BD509" s="211"/>
      <c r="BE509" s="211"/>
      <c r="BF509" s="211"/>
      <c r="BG509" s="211"/>
      <c r="BH509" s="211"/>
      <c r="BI509" s="211"/>
      <c r="BJ509" s="211"/>
      <c r="BK509" s="211"/>
      <c r="BL509" s="211"/>
      <c r="BM509" s="211"/>
      <c r="BN509" s="211"/>
      <c r="BO509" s="211"/>
      <c r="BP509" s="211"/>
      <c r="BQ509" s="211"/>
      <c r="BR509" s="211"/>
      <c r="BS509" s="211"/>
      <c r="BT509" s="211"/>
      <c r="BU509" s="211"/>
      <c r="BV509" s="211"/>
      <c r="BW509" s="211"/>
      <c r="BX509" s="211"/>
      <c r="BY509" s="211"/>
      <c r="BZ509" s="211"/>
      <c r="CA509" s="211"/>
      <c r="CB509" s="211"/>
      <c r="CC509" s="211"/>
      <c r="CD509" s="211"/>
      <c r="CE509" s="211"/>
      <c r="CF509" s="211"/>
      <c r="CG509" s="211"/>
      <c r="CH509" s="211"/>
      <c r="CI509" s="211"/>
      <c r="CJ509" s="211"/>
      <c r="CK509" s="211"/>
      <c r="CL509" s="211"/>
      <c r="CM509" s="211"/>
      <c r="CN509" s="211"/>
      <c r="CO509" s="211"/>
      <c r="CP509" s="211"/>
      <c r="CQ509" s="151" t="str">
        <f t="shared" si="27"/>
        <v/>
      </c>
      <c r="CR509" s="147"/>
    </row>
    <row r="510" spans="1:96" x14ac:dyDescent="0.2">
      <c r="A510" s="72"/>
      <c r="B510" s="201">
        <f t="shared" si="28"/>
        <v>501</v>
      </c>
      <c r="C510" s="212"/>
      <c r="D510" s="212"/>
      <c r="F510" s="212"/>
      <c r="G510" s="214"/>
      <c r="H510" s="73"/>
      <c r="I510" s="215"/>
      <c r="J510" s="215"/>
      <c r="K510" s="215"/>
      <c r="L510" s="215"/>
      <c r="M510" s="215"/>
      <c r="N510" s="215"/>
      <c r="O510" s="215"/>
      <c r="P510" s="73"/>
      <c r="Q510" s="215"/>
      <c r="R510" s="215"/>
      <c r="S510" s="215"/>
      <c r="T510" s="215"/>
      <c r="U510" s="215"/>
      <c r="V510" s="215"/>
      <c r="W510" s="215"/>
      <c r="X510" s="74"/>
      <c r="Y510" s="216"/>
      <c r="Z510" s="216"/>
      <c r="AA510" s="216"/>
      <c r="AB510" s="150" t="str">
        <f t="shared" si="26"/>
        <v/>
      </c>
      <c r="AC510" s="217"/>
      <c r="AD510" s="217"/>
      <c r="AE510" s="74"/>
      <c r="AF510" s="219"/>
      <c r="AG510" s="219"/>
      <c r="AH510" s="74"/>
      <c r="AI510" s="211"/>
      <c r="AJ510" s="211"/>
      <c r="AK510" s="211"/>
      <c r="AL510" s="211"/>
      <c r="AM510" s="211"/>
      <c r="AN510" s="211"/>
      <c r="AO510" s="211"/>
      <c r="AP510" s="211"/>
      <c r="AQ510" s="211"/>
      <c r="AR510" s="47"/>
      <c r="AS510" s="211"/>
      <c r="AT510" s="211"/>
      <c r="AU510" s="211"/>
      <c r="AV510" s="211"/>
      <c r="AW510" s="211"/>
      <c r="AX510" s="211"/>
      <c r="AY510" s="211"/>
      <c r="AZ510" s="211"/>
      <c r="BA510" s="211"/>
      <c r="BB510" s="211"/>
      <c r="BC510" s="211"/>
      <c r="BD510" s="211"/>
      <c r="BE510" s="211"/>
      <c r="BF510" s="211"/>
      <c r="BG510" s="211"/>
      <c r="BH510" s="211"/>
      <c r="BI510" s="211"/>
      <c r="BJ510" s="211"/>
      <c r="BK510" s="211"/>
      <c r="BL510" s="211"/>
      <c r="BM510" s="211"/>
      <c r="BN510" s="211"/>
      <c r="BO510" s="211"/>
      <c r="BP510" s="211"/>
      <c r="BQ510" s="211"/>
      <c r="BR510" s="211"/>
      <c r="BS510" s="211"/>
      <c r="BT510" s="211"/>
      <c r="BU510" s="211"/>
      <c r="BV510" s="211"/>
      <c r="BW510" s="211"/>
      <c r="BX510" s="211"/>
      <c r="BY510" s="211"/>
      <c r="BZ510" s="211"/>
      <c r="CA510" s="211"/>
      <c r="CB510" s="211"/>
      <c r="CC510" s="211"/>
      <c r="CD510" s="211"/>
      <c r="CE510" s="211"/>
      <c r="CF510" s="211"/>
      <c r="CG510" s="211"/>
      <c r="CH510" s="211"/>
      <c r="CI510" s="211"/>
      <c r="CJ510" s="211"/>
      <c r="CK510" s="211"/>
      <c r="CL510" s="211"/>
      <c r="CM510" s="211"/>
      <c r="CN510" s="211"/>
      <c r="CO510" s="211"/>
      <c r="CP510" s="211"/>
      <c r="CQ510" s="151" t="str">
        <f t="shared" si="27"/>
        <v/>
      </c>
      <c r="CR510" s="147"/>
    </row>
    <row r="511" spans="1:96" x14ac:dyDescent="0.2">
      <c r="A511" s="72"/>
      <c r="B511" s="201">
        <f t="shared" si="28"/>
        <v>502</v>
      </c>
      <c r="C511" s="212"/>
      <c r="D511" s="212"/>
      <c r="F511" s="212"/>
      <c r="G511" s="214"/>
      <c r="H511" s="73"/>
      <c r="I511" s="215"/>
      <c r="J511" s="215"/>
      <c r="K511" s="215"/>
      <c r="L511" s="215"/>
      <c r="M511" s="215"/>
      <c r="N511" s="215"/>
      <c r="O511" s="215"/>
      <c r="P511" s="73"/>
      <c r="Q511" s="215"/>
      <c r="R511" s="215"/>
      <c r="S511" s="215"/>
      <c r="T511" s="215"/>
      <c r="U511" s="215"/>
      <c r="V511" s="215"/>
      <c r="W511" s="215"/>
      <c r="X511" s="74"/>
      <c r="Y511" s="216"/>
      <c r="Z511" s="216"/>
      <c r="AA511" s="216"/>
      <c r="AB511" s="150" t="str">
        <f t="shared" si="26"/>
        <v/>
      </c>
      <c r="AC511" s="217"/>
      <c r="AD511" s="217"/>
      <c r="AE511" s="74"/>
      <c r="AF511" s="219"/>
      <c r="AG511" s="219"/>
      <c r="AH511" s="74"/>
      <c r="AI511" s="211"/>
      <c r="AJ511" s="211"/>
      <c r="AK511" s="211"/>
      <c r="AL511" s="211"/>
      <c r="AM511" s="211"/>
      <c r="AN511" s="211"/>
      <c r="AO511" s="211"/>
      <c r="AP511" s="211"/>
      <c r="AQ511" s="211"/>
      <c r="AR511" s="47"/>
      <c r="AS511" s="211"/>
      <c r="AT511" s="211"/>
      <c r="AU511" s="211"/>
      <c r="AV511" s="211"/>
      <c r="AW511" s="211"/>
      <c r="AX511" s="211"/>
      <c r="AY511" s="211"/>
      <c r="AZ511" s="211"/>
      <c r="BA511" s="211"/>
      <c r="BB511" s="211"/>
      <c r="BC511" s="211"/>
      <c r="BD511" s="211"/>
      <c r="BE511" s="211"/>
      <c r="BF511" s="211"/>
      <c r="BG511" s="211"/>
      <c r="BH511" s="211"/>
      <c r="BI511" s="211"/>
      <c r="BJ511" s="211"/>
      <c r="BK511" s="211"/>
      <c r="BL511" s="211"/>
      <c r="BM511" s="211"/>
      <c r="BN511" s="211"/>
      <c r="BO511" s="211"/>
      <c r="BP511" s="211"/>
      <c r="BQ511" s="211"/>
      <c r="BR511" s="211"/>
      <c r="BS511" s="211"/>
      <c r="BT511" s="211"/>
      <c r="BU511" s="211"/>
      <c r="BV511" s="211"/>
      <c r="BW511" s="211"/>
      <c r="BX511" s="211"/>
      <c r="BY511" s="211"/>
      <c r="BZ511" s="211"/>
      <c r="CA511" s="211"/>
      <c r="CB511" s="211"/>
      <c r="CC511" s="211"/>
      <c r="CD511" s="211"/>
      <c r="CE511" s="211"/>
      <c r="CF511" s="211"/>
      <c r="CG511" s="211"/>
      <c r="CH511" s="211"/>
      <c r="CI511" s="211"/>
      <c r="CJ511" s="211"/>
      <c r="CK511" s="211"/>
      <c r="CL511" s="211"/>
      <c r="CM511" s="211"/>
      <c r="CN511" s="211"/>
      <c r="CO511" s="211"/>
      <c r="CP511" s="211"/>
      <c r="CQ511" s="151" t="str">
        <f t="shared" si="27"/>
        <v/>
      </c>
      <c r="CR511" s="147"/>
    </row>
    <row r="512" spans="1:96" x14ac:dyDescent="0.2">
      <c r="A512" s="72"/>
      <c r="B512" s="201">
        <f t="shared" si="28"/>
        <v>503</v>
      </c>
      <c r="C512" s="212"/>
      <c r="D512" s="212"/>
      <c r="F512" s="212"/>
      <c r="G512" s="214"/>
      <c r="H512" s="73"/>
      <c r="I512" s="215"/>
      <c r="J512" s="215"/>
      <c r="K512" s="215"/>
      <c r="L512" s="215"/>
      <c r="M512" s="215"/>
      <c r="N512" s="215"/>
      <c r="O512" s="215"/>
      <c r="P512" s="73"/>
      <c r="Q512" s="215"/>
      <c r="R512" s="215"/>
      <c r="S512" s="215"/>
      <c r="T512" s="215"/>
      <c r="U512" s="215"/>
      <c r="V512" s="215"/>
      <c r="W512" s="215"/>
      <c r="X512" s="74"/>
      <c r="Y512" s="216"/>
      <c r="Z512" s="216"/>
      <c r="AA512" s="216"/>
      <c r="AB512" s="150" t="str">
        <f t="shared" si="26"/>
        <v/>
      </c>
      <c r="AC512" s="217"/>
      <c r="AD512" s="217"/>
      <c r="AE512" s="74"/>
      <c r="AF512" s="219"/>
      <c r="AG512" s="219"/>
      <c r="AH512" s="74"/>
      <c r="AI512" s="211"/>
      <c r="AJ512" s="211"/>
      <c r="AK512" s="211"/>
      <c r="AL512" s="211"/>
      <c r="AM512" s="211"/>
      <c r="AN512" s="211"/>
      <c r="AO512" s="211"/>
      <c r="AP512" s="211"/>
      <c r="AQ512" s="211"/>
      <c r="AR512" s="47"/>
      <c r="AS512" s="211"/>
      <c r="AT512" s="211"/>
      <c r="AU512" s="211"/>
      <c r="AV512" s="211"/>
      <c r="AW512" s="211"/>
      <c r="AX512" s="211"/>
      <c r="AY512" s="211"/>
      <c r="AZ512" s="211"/>
      <c r="BA512" s="211"/>
      <c r="BB512" s="211"/>
      <c r="BC512" s="211"/>
      <c r="BD512" s="211"/>
      <c r="BE512" s="211"/>
      <c r="BF512" s="211"/>
      <c r="BG512" s="211"/>
      <c r="BH512" s="211"/>
      <c r="BI512" s="211"/>
      <c r="BJ512" s="211"/>
      <c r="BK512" s="211"/>
      <c r="BL512" s="211"/>
      <c r="BM512" s="211"/>
      <c r="BN512" s="211"/>
      <c r="BO512" s="211"/>
      <c r="BP512" s="211"/>
      <c r="BQ512" s="211"/>
      <c r="BR512" s="211"/>
      <c r="BS512" s="211"/>
      <c r="BT512" s="211"/>
      <c r="BU512" s="211"/>
      <c r="BV512" s="211"/>
      <c r="BW512" s="211"/>
      <c r="BX512" s="211"/>
      <c r="BY512" s="211"/>
      <c r="BZ512" s="211"/>
      <c r="CA512" s="211"/>
      <c r="CB512" s="211"/>
      <c r="CC512" s="211"/>
      <c r="CD512" s="211"/>
      <c r="CE512" s="211"/>
      <c r="CF512" s="211"/>
      <c r="CG512" s="211"/>
      <c r="CH512" s="211"/>
      <c r="CI512" s="211"/>
      <c r="CJ512" s="211"/>
      <c r="CK512" s="211"/>
      <c r="CL512" s="211"/>
      <c r="CM512" s="211"/>
      <c r="CN512" s="211"/>
      <c r="CO512" s="211"/>
      <c r="CP512" s="211"/>
      <c r="CQ512" s="151" t="str">
        <f t="shared" si="27"/>
        <v/>
      </c>
      <c r="CR512" s="147"/>
    </row>
    <row r="513" spans="1:96" x14ac:dyDescent="0.2">
      <c r="A513" s="72"/>
      <c r="B513" s="201">
        <f t="shared" si="28"/>
        <v>504</v>
      </c>
      <c r="C513" s="212"/>
      <c r="D513" s="212"/>
      <c r="F513" s="212"/>
      <c r="G513" s="214"/>
      <c r="H513" s="73"/>
      <c r="I513" s="215"/>
      <c r="J513" s="215"/>
      <c r="K513" s="215"/>
      <c r="L513" s="215"/>
      <c r="M513" s="215"/>
      <c r="N513" s="215"/>
      <c r="O513" s="215"/>
      <c r="P513" s="73"/>
      <c r="Q513" s="215"/>
      <c r="R513" s="215"/>
      <c r="S513" s="215"/>
      <c r="T513" s="215"/>
      <c r="U513" s="215"/>
      <c r="V513" s="215"/>
      <c r="W513" s="215"/>
      <c r="X513" s="74"/>
      <c r="Y513" s="216"/>
      <c r="Z513" s="216"/>
      <c r="AA513" s="216"/>
      <c r="AB513" s="150" t="str">
        <f t="shared" si="26"/>
        <v/>
      </c>
      <c r="AC513" s="217"/>
      <c r="AD513" s="217"/>
      <c r="AE513" s="74"/>
      <c r="AF513" s="219"/>
      <c r="AG513" s="219"/>
      <c r="AH513" s="74"/>
      <c r="AI513" s="211"/>
      <c r="AJ513" s="211"/>
      <c r="AK513" s="211"/>
      <c r="AL513" s="211"/>
      <c r="AM513" s="211"/>
      <c r="AN513" s="211"/>
      <c r="AO513" s="211"/>
      <c r="AP513" s="211"/>
      <c r="AQ513" s="211"/>
      <c r="AR513" s="47"/>
      <c r="AS513" s="211"/>
      <c r="AT513" s="211"/>
      <c r="AU513" s="211"/>
      <c r="AV513" s="211"/>
      <c r="AW513" s="211"/>
      <c r="AX513" s="211"/>
      <c r="AY513" s="211"/>
      <c r="AZ513" s="211"/>
      <c r="BA513" s="211"/>
      <c r="BB513" s="211"/>
      <c r="BC513" s="211"/>
      <c r="BD513" s="211"/>
      <c r="BE513" s="211"/>
      <c r="BF513" s="211"/>
      <c r="BG513" s="211"/>
      <c r="BH513" s="211"/>
      <c r="BI513" s="211"/>
      <c r="BJ513" s="211"/>
      <c r="BK513" s="211"/>
      <c r="BL513" s="211"/>
      <c r="BM513" s="211"/>
      <c r="BN513" s="211"/>
      <c r="BO513" s="211"/>
      <c r="BP513" s="211"/>
      <c r="BQ513" s="211"/>
      <c r="BR513" s="211"/>
      <c r="BS513" s="211"/>
      <c r="BT513" s="211"/>
      <c r="BU513" s="211"/>
      <c r="BV513" s="211"/>
      <c r="BW513" s="211"/>
      <c r="BX513" s="211"/>
      <c r="BY513" s="211"/>
      <c r="BZ513" s="211"/>
      <c r="CA513" s="211"/>
      <c r="CB513" s="211"/>
      <c r="CC513" s="211"/>
      <c r="CD513" s="211"/>
      <c r="CE513" s="211"/>
      <c r="CF513" s="211"/>
      <c r="CG513" s="211"/>
      <c r="CH513" s="211"/>
      <c r="CI513" s="211"/>
      <c r="CJ513" s="211"/>
      <c r="CK513" s="211"/>
      <c r="CL513" s="211"/>
      <c r="CM513" s="211"/>
      <c r="CN513" s="211"/>
      <c r="CO513" s="211"/>
      <c r="CP513" s="211"/>
      <c r="CQ513" s="151" t="str">
        <f t="shared" si="27"/>
        <v/>
      </c>
      <c r="CR513" s="147"/>
    </row>
    <row r="514" spans="1:96" x14ac:dyDescent="0.2">
      <c r="A514" s="72"/>
      <c r="B514" s="201">
        <f t="shared" si="28"/>
        <v>505</v>
      </c>
      <c r="C514" s="212"/>
      <c r="D514" s="212"/>
      <c r="F514" s="212"/>
      <c r="G514" s="214"/>
      <c r="H514" s="73"/>
      <c r="I514" s="215"/>
      <c r="J514" s="215"/>
      <c r="K514" s="215"/>
      <c r="L514" s="215"/>
      <c r="M514" s="215"/>
      <c r="N514" s="215"/>
      <c r="O514" s="215"/>
      <c r="P514" s="73"/>
      <c r="Q514" s="215"/>
      <c r="R514" s="215"/>
      <c r="S514" s="215"/>
      <c r="T514" s="215"/>
      <c r="U514" s="215"/>
      <c r="V514" s="215"/>
      <c r="W514" s="215"/>
      <c r="X514" s="74"/>
      <c r="Y514" s="216"/>
      <c r="Z514" s="216"/>
      <c r="AA514" s="216"/>
      <c r="AB514" s="150" t="str">
        <f t="shared" si="26"/>
        <v/>
      </c>
      <c r="AC514" s="217"/>
      <c r="AD514" s="217"/>
      <c r="AE514" s="74"/>
      <c r="AF514" s="219"/>
      <c r="AG514" s="219"/>
      <c r="AH514" s="74"/>
      <c r="AI514" s="211"/>
      <c r="AJ514" s="211"/>
      <c r="AK514" s="211"/>
      <c r="AL514" s="211"/>
      <c r="AM514" s="211"/>
      <c r="AN514" s="211"/>
      <c r="AO514" s="211"/>
      <c r="AP514" s="211"/>
      <c r="AQ514" s="211"/>
      <c r="AR514" s="47"/>
      <c r="AS514" s="211"/>
      <c r="AT514" s="211"/>
      <c r="AU514" s="211"/>
      <c r="AV514" s="211"/>
      <c r="AW514" s="211"/>
      <c r="AX514" s="211"/>
      <c r="AY514" s="211"/>
      <c r="AZ514" s="211"/>
      <c r="BA514" s="211"/>
      <c r="BB514" s="211"/>
      <c r="BC514" s="211"/>
      <c r="BD514" s="211"/>
      <c r="BE514" s="211"/>
      <c r="BF514" s="211"/>
      <c r="BG514" s="211"/>
      <c r="BH514" s="211"/>
      <c r="BI514" s="211"/>
      <c r="BJ514" s="211"/>
      <c r="BK514" s="211"/>
      <c r="BL514" s="211"/>
      <c r="BM514" s="211"/>
      <c r="BN514" s="211"/>
      <c r="BO514" s="211"/>
      <c r="BP514" s="211"/>
      <c r="BQ514" s="211"/>
      <c r="BR514" s="211"/>
      <c r="BS514" s="211"/>
      <c r="BT514" s="211"/>
      <c r="BU514" s="211"/>
      <c r="BV514" s="211"/>
      <c r="BW514" s="211"/>
      <c r="BX514" s="211"/>
      <c r="BY514" s="211"/>
      <c r="BZ514" s="211"/>
      <c r="CA514" s="211"/>
      <c r="CB514" s="211"/>
      <c r="CC514" s="211"/>
      <c r="CD514" s="211"/>
      <c r="CE514" s="211"/>
      <c r="CF514" s="211"/>
      <c r="CG514" s="211"/>
      <c r="CH514" s="211"/>
      <c r="CI514" s="211"/>
      <c r="CJ514" s="211"/>
      <c r="CK514" s="211"/>
      <c r="CL514" s="211"/>
      <c r="CM514" s="211"/>
      <c r="CN514" s="211"/>
      <c r="CO514" s="211"/>
      <c r="CP514" s="211"/>
      <c r="CQ514" s="151" t="str">
        <f t="shared" si="27"/>
        <v/>
      </c>
      <c r="CR514" s="147"/>
    </row>
    <row r="515" spans="1:96" x14ac:dyDescent="0.2">
      <c r="A515" s="72"/>
      <c r="B515" s="201">
        <f t="shared" si="28"/>
        <v>506</v>
      </c>
      <c r="C515" s="212"/>
      <c r="D515" s="212"/>
      <c r="F515" s="212"/>
      <c r="G515" s="214"/>
      <c r="H515" s="73"/>
      <c r="I515" s="215"/>
      <c r="J515" s="215"/>
      <c r="K515" s="215"/>
      <c r="L515" s="215"/>
      <c r="M515" s="215"/>
      <c r="N515" s="215"/>
      <c r="O515" s="215"/>
      <c r="P515" s="73"/>
      <c r="Q515" s="215"/>
      <c r="R515" s="215"/>
      <c r="S515" s="215"/>
      <c r="T515" s="215"/>
      <c r="U515" s="215"/>
      <c r="V515" s="215"/>
      <c r="W515" s="215"/>
      <c r="X515" s="74"/>
      <c r="Y515" s="216"/>
      <c r="Z515" s="216"/>
      <c r="AA515" s="216"/>
      <c r="AB515" s="150" t="str">
        <f t="shared" si="26"/>
        <v/>
      </c>
      <c r="AC515" s="217"/>
      <c r="AD515" s="217"/>
      <c r="AE515" s="74"/>
      <c r="AF515" s="219"/>
      <c r="AG515" s="219"/>
      <c r="AH515" s="74"/>
      <c r="AI515" s="211"/>
      <c r="AJ515" s="211"/>
      <c r="AK515" s="211"/>
      <c r="AL515" s="211"/>
      <c r="AM515" s="211"/>
      <c r="AN515" s="211"/>
      <c r="AO515" s="211"/>
      <c r="AP515" s="211"/>
      <c r="AQ515" s="211"/>
      <c r="AR515" s="47"/>
      <c r="AS515" s="211"/>
      <c r="AT515" s="211"/>
      <c r="AU515" s="211"/>
      <c r="AV515" s="211"/>
      <c r="AW515" s="211"/>
      <c r="AX515" s="211"/>
      <c r="AY515" s="211"/>
      <c r="AZ515" s="211"/>
      <c r="BA515" s="211"/>
      <c r="BB515" s="211"/>
      <c r="BC515" s="211"/>
      <c r="BD515" s="211"/>
      <c r="BE515" s="211"/>
      <c r="BF515" s="211"/>
      <c r="BG515" s="211"/>
      <c r="BH515" s="211"/>
      <c r="BI515" s="211"/>
      <c r="BJ515" s="211"/>
      <c r="BK515" s="211"/>
      <c r="BL515" s="211"/>
      <c r="BM515" s="211"/>
      <c r="BN515" s="211"/>
      <c r="BO515" s="211"/>
      <c r="BP515" s="211"/>
      <c r="BQ515" s="211"/>
      <c r="BR515" s="211"/>
      <c r="BS515" s="211"/>
      <c r="BT515" s="211"/>
      <c r="BU515" s="211"/>
      <c r="BV515" s="211"/>
      <c r="BW515" s="211"/>
      <c r="BX515" s="211"/>
      <c r="BY515" s="211"/>
      <c r="BZ515" s="211"/>
      <c r="CA515" s="211"/>
      <c r="CB515" s="211"/>
      <c r="CC515" s="211"/>
      <c r="CD515" s="211"/>
      <c r="CE515" s="211"/>
      <c r="CF515" s="211"/>
      <c r="CG515" s="211"/>
      <c r="CH515" s="211"/>
      <c r="CI515" s="211"/>
      <c r="CJ515" s="211"/>
      <c r="CK515" s="211"/>
      <c r="CL515" s="211"/>
      <c r="CM515" s="211"/>
      <c r="CN515" s="211"/>
      <c r="CO515" s="211"/>
      <c r="CP515" s="211"/>
      <c r="CQ515" s="151" t="str">
        <f t="shared" si="27"/>
        <v/>
      </c>
      <c r="CR515" s="147"/>
    </row>
    <row r="516" spans="1:96" x14ac:dyDescent="0.2">
      <c r="A516" s="72"/>
      <c r="B516" s="201">
        <f t="shared" si="28"/>
        <v>507</v>
      </c>
      <c r="C516" s="212"/>
      <c r="D516" s="212"/>
      <c r="F516" s="212"/>
      <c r="G516" s="214"/>
      <c r="H516" s="73"/>
      <c r="I516" s="215"/>
      <c r="J516" s="215"/>
      <c r="K516" s="215"/>
      <c r="L516" s="215"/>
      <c r="M516" s="215"/>
      <c r="N516" s="215"/>
      <c r="O516" s="215"/>
      <c r="P516" s="73"/>
      <c r="Q516" s="215"/>
      <c r="R516" s="215"/>
      <c r="S516" s="215"/>
      <c r="T516" s="215"/>
      <c r="U516" s="215"/>
      <c r="V516" s="215"/>
      <c r="W516" s="215"/>
      <c r="X516" s="74"/>
      <c r="Y516" s="216"/>
      <c r="Z516" s="216"/>
      <c r="AA516" s="216"/>
      <c r="AB516" s="150" t="str">
        <f t="shared" si="26"/>
        <v/>
      </c>
      <c r="AC516" s="217"/>
      <c r="AD516" s="217"/>
      <c r="AE516" s="74"/>
      <c r="AF516" s="219"/>
      <c r="AG516" s="219"/>
      <c r="AH516" s="74"/>
      <c r="AI516" s="211"/>
      <c r="AJ516" s="211"/>
      <c r="AK516" s="211"/>
      <c r="AL516" s="211"/>
      <c r="AM516" s="211"/>
      <c r="AN516" s="211"/>
      <c r="AO516" s="211"/>
      <c r="AP516" s="211"/>
      <c r="AQ516" s="211"/>
      <c r="AR516" s="47"/>
      <c r="AS516" s="211"/>
      <c r="AT516" s="211"/>
      <c r="AU516" s="211"/>
      <c r="AV516" s="211"/>
      <c r="AW516" s="211"/>
      <c r="AX516" s="211"/>
      <c r="AY516" s="211"/>
      <c r="AZ516" s="211"/>
      <c r="BA516" s="211"/>
      <c r="BB516" s="211"/>
      <c r="BC516" s="211"/>
      <c r="BD516" s="211"/>
      <c r="BE516" s="211"/>
      <c r="BF516" s="211"/>
      <c r="BG516" s="211"/>
      <c r="BH516" s="211"/>
      <c r="BI516" s="211"/>
      <c r="BJ516" s="211"/>
      <c r="BK516" s="211"/>
      <c r="BL516" s="211"/>
      <c r="BM516" s="211"/>
      <c r="BN516" s="211"/>
      <c r="BO516" s="211"/>
      <c r="BP516" s="211"/>
      <c r="BQ516" s="211"/>
      <c r="BR516" s="211"/>
      <c r="BS516" s="211"/>
      <c r="BT516" s="211"/>
      <c r="BU516" s="211"/>
      <c r="BV516" s="211"/>
      <c r="BW516" s="211"/>
      <c r="BX516" s="211"/>
      <c r="BY516" s="211"/>
      <c r="BZ516" s="211"/>
      <c r="CA516" s="211"/>
      <c r="CB516" s="211"/>
      <c r="CC516" s="211"/>
      <c r="CD516" s="211"/>
      <c r="CE516" s="211"/>
      <c r="CF516" s="211"/>
      <c r="CG516" s="211"/>
      <c r="CH516" s="211"/>
      <c r="CI516" s="211"/>
      <c r="CJ516" s="211"/>
      <c r="CK516" s="211"/>
      <c r="CL516" s="211"/>
      <c r="CM516" s="211"/>
      <c r="CN516" s="211"/>
      <c r="CO516" s="211"/>
      <c r="CP516" s="211"/>
      <c r="CQ516" s="151" t="str">
        <f t="shared" si="27"/>
        <v/>
      </c>
      <c r="CR516" s="147"/>
    </row>
    <row r="517" spans="1:96" x14ac:dyDescent="0.2">
      <c r="A517" s="72"/>
      <c r="B517" s="201">
        <f t="shared" si="28"/>
        <v>508</v>
      </c>
      <c r="C517" s="212"/>
      <c r="D517" s="212"/>
      <c r="F517" s="212"/>
      <c r="G517" s="214"/>
      <c r="H517" s="73"/>
      <c r="I517" s="215"/>
      <c r="J517" s="215"/>
      <c r="K517" s="215"/>
      <c r="L517" s="215"/>
      <c r="M517" s="215"/>
      <c r="N517" s="215"/>
      <c r="O517" s="215"/>
      <c r="P517" s="73"/>
      <c r="Q517" s="215"/>
      <c r="R517" s="215"/>
      <c r="S517" s="215"/>
      <c r="T517" s="215"/>
      <c r="U517" s="215"/>
      <c r="V517" s="215"/>
      <c r="W517" s="215"/>
      <c r="X517" s="74"/>
      <c r="Y517" s="216"/>
      <c r="Z517" s="216"/>
      <c r="AA517" s="216"/>
      <c r="AB517" s="150" t="str">
        <f t="shared" si="26"/>
        <v/>
      </c>
      <c r="AC517" s="217"/>
      <c r="AD517" s="217"/>
      <c r="AE517" s="74"/>
      <c r="AF517" s="219"/>
      <c r="AG517" s="219"/>
      <c r="AH517" s="74"/>
      <c r="AI517" s="211"/>
      <c r="AJ517" s="211"/>
      <c r="AK517" s="211"/>
      <c r="AL517" s="211"/>
      <c r="AM517" s="211"/>
      <c r="AN517" s="211"/>
      <c r="AO517" s="211"/>
      <c r="AP517" s="211"/>
      <c r="AQ517" s="211"/>
      <c r="AR517" s="47"/>
      <c r="AS517" s="211"/>
      <c r="AT517" s="211"/>
      <c r="AU517" s="211"/>
      <c r="AV517" s="211"/>
      <c r="AW517" s="211"/>
      <c r="AX517" s="211"/>
      <c r="AY517" s="211"/>
      <c r="AZ517" s="211"/>
      <c r="BA517" s="211"/>
      <c r="BB517" s="211"/>
      <c r="BC517" s="211"/>
      <c r="BD517" s="211"/>
      <c r="BE517" s="211"/>
      <c r="BF517" s="211"/>
      <c r="BG517" s="211"/>
      <c r="BH517" s="211"/>
      <c r="BI517" s="211"/>
      <c r="BJ517" s="211"/>
      <c r="BK517" s="211"/>
      <c r="BL517" s="211"/>
      <c r="BM517" s="211"/>
      <c r="BN517" s="211"/>
      <c r="BO517" s="211"/>
      <c r="BP517" s="211"/>
      <c r="BQ517" s="211"/>
      <c r="BR517" s="211"/>
      <c r="BS517" s="211"/>
      <c r="BT517" s="211"/>
      <c r="BU517" s="211"/>
      <c r="BV517" s="211"/>
      <c r="BW517" s="211"/>
      <c r="BX517" s="211"/>
      <c r="BY517" s="211"/>
      <c r="BZ517" s="211"/>
      <c r="CA517" s="211"/>
      <c r="CB517" s="211"/>
      <c r="CC517" s="211"/>
      <c r="CD517" s="211"/>
      <c r="CE517" s="211"/>
      <c r="CF517" s="211"/>
      <c r="CG517" s="211"/>
      <c r="CH517" s="211"/>
      <c r="CI517" s="211"/>
      <c r="CJ517" s="211"/>
      <c r="CK517" s="211"/>
      <c r="CL517" s="211"/>
      <c r="CM517" s="211"/>
      <c r="CN517" s="211"/>
      <c r="CO517" s="211"/>
      <c r="CP517" s="211"/>
      <c r="CQ517" s="151" t="str">
        <f t="shared" si="27"/>
        <v/>
      </c>
      <c r="CR517" s="147"/>
    </row>
    <row r="518" spans="1:96" x14ac:dyDescent="0.2">
      <c r="A518" s="72"/>
      <c r="B518" s="201">
        <f t="shared" si="28"/>
        <v>509</v>
      </c>
      <c r="C518" s="212"/>
      <c r="D518" s="212"/>
      <c r="F518" s="212"/>
      <c r="G518" s="214"/>
      <c r="H518" s="73"/>
      <c r="I518" s="215"/>
      <c r="J518" s="215"/>
      <c r="K518" s="215"/>
      <c r="L518" s="215"/>
      <c r="M518" s="215"/>
      <c r="N518" s="215"/>
      <c r="O518" s="215"/>
      <c r="P518" s="73"/>
      <c r="Q518" s="215"/>
      <c r="R518" s="215"/>
      <c r="S518" s="215"/>
      <c r="T518" s="215"/>
      <c r="U518" s="215"/>
      <c r="V518" s="215"/>
      <c r="W518" s="215"/>
      <c r="X518" s="74"/>
      <c r="Y518" s="216"/>
      <c r="Z518" s="216"/>
      <c r="AA518" s="216"/>
      <c r="AB518" s="150" t="str">
        <f t="shared" si="26"/>
        <v/>
      </c>
      <c r="AC518" s="217"/>
      <c r="AD518" s="217"/>
      <c r="AE518" s="74"/>
      <c r="AF518" s="219"/>
      <c r="AG518" s="219"/>
      <c r="AH518" s="74"/>
      <c r="AI518" s="211"/>
      <c r="AJ518" s="211"/>
      <c r="AK518" s="211"/>
      <c r="AL518" s="211"/>
      <c r="AM518" s="211"/>
      <c r="AN518" s="211"/>
      <c r="AO518" s="211"/>
      <c r="AP518" s="211"/>
      <c r="AQ518" s="211"/>
      <c r="AR518" s="47"/>
      <c r="AS518" s="211"/>
      <c r="AT518" s="211"/>
      <c r="AU518" s="211"/>
      <c r="AV518" s="211"/>
      <c r="AW518" s="211"/>
      <c r="AX518" s="211"/>
      <c r="AY518" s="211"/>
      <c r="AZ518" s="211"/>
      <c r="BA518" s="211"/>
      <c r="BB518" s="211"/>
      <c r="BC518" s="211"/>
      <c r="BD518" s="211"/>
      <c r="BE518" s="211"/>
      <c r="BF518" s="211"/>
      <c r="BG518" s="211"/>
      <c r="BH518" s="211"/>
      <c r="BI518" s="211"/>
      <c r="BJ518" s="211"/>
      <c r="BK518" s="211"/>
      <c r="BL518" s="211"/>
      <c r="BM518" s="211"/>
      <c r="BN518" s="211"/>
      <c r="BO518" s="211"/>
      <c r="BP518" s="211"/>
      <c r="BQ518" s="211"/>
      <c r="BR518" s="211"/>
      <c r="BS518" s="211"/>
      <c r="BT518" s="211"/>
      <c r="BU518" s="211"/>
      <c r="BV518" s="211"/>
      <c r="BW518" s="211"/>
      <c r="BX518" s="211"/>
      <c r="BY518" s="211"/>
      <c r="BZ518" s="211"/>
      <c r="CA518" s="211"/>
      <c r="CB518" s="211"/>
      <c r="CC518" s="211"/>
      <c r="CD518" s="211"/>
      <c r="CE518" s="211"/>
      <c r="CF518" s="211"/>
      <c r="CG518" s="211"/>
      <c r="CH518" s="211"/>
      <c r="CI518" s="211"/>
      <c r="CJ518" s="211"/>
      <c r="CK518" s="211"/>
      <c r="CL518" s="211"/>
      <c r="CM518" s="211"/>
      <c r="CN518" s="211"/>
      <c r="CO518" s="211"/>
      <c r="CP518" s="211"/>
      <c r="CQ518" s="151" t="str">
        <f t="shared" si="27"/>
        <v/>
      </c>
      <c r="CR518" s="147"/>
    </row>
    <row r="519" spans="1:96" x14ac:dyDescent="0.2">
      <c r="A519" s="72"/>
      <c r="B519" s="201">
        <f t="shared" si="28"/>
        <v>510</v>
      </c>
      <c r="C519" s="212"/>
      <c r="D519" s="212"/>
      <c r="F519" s="212"/>
      <c r="G519" s="214"/>
      <c r="H519" s="73"/>
      <c r="I519" s="215"/>
      <c r="J519" s="215"/>
      <c r="K519" s="215"/>
      <c r="L519" s="215"/>
      <c r="M519" s="215"/>
      <c r="N519" s="215"/>
      <c r="O519" s="215"/>
      <c r="P519" s="73"/>
      <c r="Q519" s="215"/>
      <c r="R519" s="215"/>
      <c r="S519" s="215"/>
      <c r="T519" s="215"/>
      <c r="U519" s="215"/>
      <c r="V519" s="215"/>
      <c r="W519" s="215"/>
      <c r="X519" s="74"/>
      <c r="Y519" s="216"/>
      <c r="Z519" s="216"/>
      <c r="AA519" s="216"/>
      <c r="AB519" s="150" t="str">
        <f t="shared" ref="AB519:AB582" si="29">IF(SUM(Y519:AA519,I519:O519)=0,"",IF(SUM(Y519:AA519)=1,"",1))</f>
        <v/>
      </c>
      <c r="AC519" s="217"/>
      <c r="AD519" s="217"/>
      <c r="AE519" s="74"/>
      <c r="AF519" s="219"/>
      <c r="AG519" s="219"/>
      <c r="AH519" s="74"/>
      <c r="AI519" s="211"/>
      <c r="AJ519" s="211"/>
      <c r="AK519" s="211"/>
      <c r="AL519" s="211"/>
      <c r="AM519" s="211"/>
      <c r="AN519" s="211"/>
      <c r="AO519" s="211"/>
      <c r="AP519" s="211"/>
      <c r="AQ519" s="211"/>
      <c r="AR519" s="47"/>
      <c r="AS519" s="211"/>
      <c r="AT519" s="211"/>
      <c r="AU519" s="211"/>
      <c r="AV519" s="211"/>
      <c r="AW519" s="211"/>
      <c r="AX519" s="211"/>
      <c r="AY519" s="211"/>
      <c r="AZ519" s="211"/>
      <c r="BA519" s="211"/>
      <c r="BB519" s="211"/>
      <c r="BC519" s="211"/>
      <c r="BD519" s="211"/>
      <c r="BE519" s="211"/>
      <c r="BF519" s="211"/>
      <c r="BG519" s="211"/>
      <c r="BH519" s="211"/>
      <c r="BI519" s="211"/>
      <c r="BJ519" s="211"/>
      <c r="BK519" s="211"/>
      <c r="BL519" s="211"/>
      <c r="BM519" s="211"/>
      <c r="BN519" s="211"/>
      <c r="BO519" s="211"/>
      <c r="BP519" s="211"/>
      <c r="BQ519" s="211"/>
      <c r="BR519" s="211"/>
      <c r="BS519" s="211"/>
      <c r="BT519" s="211"/>
      <c r="BU519" s="211"/>
      <c r="BV519" s="211"/>
      <c r="BW519" s="211"/>
      <c r="BX519" s="211"/>
      <c r="BY519" s="211"/>
      <c r="BZ519" s="211"/>
      <c r="CA519" s="211"/>
      <c r="CB519" s="211"/>
      <c r="CC519" s="211"/>
      <c r="CD519" s="211"/>
      <c r="CE519" s="211"/>
      <c r="CF519" s="211"/>
      <c r="CG519" s="211"/>
      <c r="CH519" s="211"/>
      <c r="CI519" s="211"/>
      <c r="CJ519" s="211"/>
      <c r="CK519" s="211"/>
      <c r="CL519" s="211"/>
      <c r="CM519" s="211"/>
      <c r="CN519" s="211"/>
      <c r="CO519" s="211"/>
      <c r="CP519" s="211"/>
      <c r="CQ519" s="151" t="str">
        <f t="shared" ref="CQ519:CQ582" si="30">IF(COUNT(AS519:CP519)=0,"",IF(SUM(AS519:CP519)=1,"",1))</f>
        <v/>
      </c>
      <c r="CR519" s="147"/>
    </row>
    <row r="520" spans="1:96" x14ac:dyDescent="0.2">
      <c r="A520" s="72"/>
      <c r="B520" s="201">
        <f t="shared" ref="B520:B583" si="31">IFERROR(B519+1,"")</f>
        <v>511</v>
      </c>
      <c r="C520" s="212"/>
      <c r="D520" s="212"/>
      <c r="F520" s="212"/>
      <c r="G520" s="214"/>
      <c r="H520" s="73"/>
      <c r="I520" s="215"/>
      <c r="J520" s="215"/>
      <c r="K520" s="215"/>
      <c r="L520" s="215"/>
      <c r="M520" s="215"/>
      <c r="N520" s="215"/>
      <c r="O520" s="215"/>
      <c r="P520" s="73"/>
      <c r="Q520" s="215"/>
      <c r="R520" s="215"/>
      <c r="S520" s="215"/>
      <c r="T520" s="215"/>
      <c r="U520" s="215"/>
      <c r="V520" s="215"/>
      <c r="W520" s="215"/>
      <c r="X520" s="74"/>
      <c r="Y520" s="216"/>
      <c r="Z520" s="216"/>
      <c r="AA520" s="216"/>
      <c r="AB520" s="150" t="str">
        <f t="shared" si="29"/>
        <v/>
      </c>
      <c r="AC520" s="217"/>
      <c r="AD520" s="217"/>
      <c r="AE520" s="74"/>
      <c r="AF520" s="219"/>
      <c r="AG520" s="219"/>
      <c r="AH520" s="74"/>
      <c r="AI520" s="211"/>
      <c r="AJ520" s="211"/>
      <c r="AK520" s="211"/>
      <c r="AL520" s="211"/>
      <c r="AM520" s="211"/>
      <c r="AN520" s="211"/>
      <c r="AO520" s="211"/>
      <c r="AP520" s="211"/>
      <c r="AQ520" s="211"/>
      <c r="AR520" s="47"/>
      <c r="AS520" s="211"/>
      <c r="AT520" s="211"/>
      <c r="AU520" s="211"/>
      <c r="AV520" s="211"/>
      <c r="AW520" s="211"/>
      <c r="AX520" s="211"/>
      <c r="AY520" s="211"/>
      <c r="AZ520" s="211"/>
      <c r="BA520" s="211"/>
      <c r="BB520" s="211"/>
      <c r="BC520" s="211"/>
      <c r="BD520" s="211"/>
      <c r="BE520" s="211"/>
      <c r="BF520" s="211"/>
      <c r="BG520" s="211"/>
      <c r="BH520" s="211"/>
      <c r="BI520" s="211"/>
      <c r="BJ520" s="211"/>
      <c r="BK520" s="211"/>
      <c r="BL520" s="211"/>
      <c r="BM520" s="211"/>
      <c r="BN520" s="211"/>
      <c r="BO520" s="211"/>
      <c r="BP520" s="211"/>
      <c r="BQ520" s="211"/>
      <c r="BR520" s="211"/>
      <c r="BS520" s="211"/>
      <c r="BT520" s="211"/>
      <c r="BU520" s="211"/>
      <c r="BV520" s="211"/>
      <c r="BW520" s="211"/>
      <c r="BX520" s="211"/>
      <c r="BY520" s="211"/>
      <c r="BZ520" s="211"/>
      <c r="CA520" s="211"/>
      <c r="CB520" s="211"/>
      <c r="CC520" s="211"/>
      <c r="CD520" s="211"/>
      <c r="CE520" s="211"/>
      <c r="CF520" s="211"/>
      <c r="CG520" s="211"/>
      <c r="CH520" s="211"/>
      <c r="CI520" s="211"/>
      <c r="CJ520" s="211"/>
      <c r="CK520" s="211"/>
      <c r="CL520" s="211"/>
      <c r="CM520" s="211"/>
      <c r="CN520" s="211"/>
      <c r="CO520" s="211"/>
      <c r="CP520" s="211"/>
      <c r="CQ520" s="151" t="str">
        <f t="shared" si="30"/>
        <v/>
      </c>
      <c r="CR520" s="147"/>
    </row>
    <row r="521" spans="1:96" x14ac:dyDescent="0.2">
      <c r="A521" s="72"/>
      <c r="B521" s="201">
        <f t="shared" si="31"/>
        <v>512</v>
      </c>
      <c r="C521" s="212"/>
      <c r="D521" s="212"/>
      <c r="F521" s="212"/>
      <c r="G521" s="214"/>
      <c r="H521" s="73"/>
      <c r="I521" s="215"/>
      <c r="J521" s="215"/>
      <c r="K521" s="215"/>
      <c r="L521" s="215"/>
      <c r="M521" s="215"/>
      <c r="N521" s="215"/>
      <c r="O521" s="215"/>
      <c r="P521" s="73"/>
      <c r="Q521" s="215"/>
      <c r="R521" s="215"/>
      <c r="S521" s="215"/>
      <c r="T521" s="215"/>
      <c r="U521" s="215"/>
      <c r="V521" s="215"/>
      <c r="W521" s="215"/>
      <c r="X521" s="74"/>
      <c r="Y521" s="216"/>
      <c r="Z521" s="216"/>
      <c r="AA521" s="216"/>
      <c r="AB521" s="150" t="str">
        <f t="shared" si="29"/>
        <v/>
      </c>
      <c r="AC521" s="217"/>
      <c r="AD521" s="217"/>
      <c r="AE521" s="74"/>
      <c r="AF521" s="219"/>
      <c r="AG521" s="219"/>
      <c r="AH521" s="74"/>
      <c r="AI521" s="211"/>
      <c r="AJ521" s="211"/>
      <c r="AK521" s="211"/>
      <c r="AL521" s="211"/>
      <c r="AM521" s="211"/>
      <c r="AN521" s="211"/>
      <c r="AO521" s="211"/>
      <c r="AP521" s="211"/>
      <c r="AQ521" s="211"/>
      <c r="AR521" s="47"/>
      <c r="AS521" s="211"/>
      <c r="AT521" s="211"/>
      <c r="AU521" s="211"/>
      <c r="AV521" s="211"/>
      <c r="AW521" s="211"/>
      <c r="AX521" s="211"/>
      <c r="AY521" s="211"/>
      <c r="AZ521" s="211"/>
      <c r="BA521" s="211"/>
      <c r="BB521" s="211"/>
      <c r="BC521" s="211"/>
      <c r="BD521" s="211"/>
      <c r="BE521" s="211"/>
      <c r="BF521" s="211"/>
      <c r="BG521" s="211"/>
      <c r="BH521" s="211"/>
      <c r="BI521" s="211"/>
      <c r="BJ521" s="211"/>
      <c r="BK521" s="211"/>
      <c r="BL521" s="211"/>
      <c r="BM521" s="211"/>
      <c r="BN521" s="211"/>
      <c r="BO521" s="211"/>
      <c r="BP521" s="211"/>
      <c r="BQ521" s="211"/>
      <c r="BR521" s="211"/>
      <c r="BS521" s="211"/>
      <c r="BT521" s="211"/>
      <c r="BU521" s="211"/>
      <c r="BV521" s="211"/>
      <c r="BW521" s="211"/>
      <c r="BX521" s="211"/>
      <c r="BY521" s="211"/>
      <c r="BZ521" s="211"/>
      <c r="CA521" s="211"/>
      <c r="CB521" s="211"/>
      <c r="CC521" s="211"/>
      <c r="CD521" s="211"/>
      <c r="CE521" s="211"/>
      <c r="CF521" s="211"/>
      <c r="CG521" s="211"/>
      <c r="CH521" s="211"/>
      <c r="CI521" s="211"/>
      <c r="CJ521" s="211"/>
      <c r="CK521" s="211"/>
      <c r="CL521" s="211"/>
      <c r="CM521" s="211"/>
      <c r="CN521" s="211"/>
      <c r="CO521" s="211"/>
      <c r="CP521" s="211"/>
      <c r="CQ521" s="151" t="str">
        <f t="shared" si="30"/>
        <v/>
      </c>
      <c r="CR521" s="147"/>
    </row>
    <row r="522" spans="1:96" x14ac:dyDescent="0.2">
      <c r="A522" s="72"/>
      <c r="B522" s="201">
        <f t="shared" si="31"/>
        <v>513</v>
      </c>
      <c r="C522" s="212"/>
      <c r="D522" s="212"/>
      <c r="F522" s="212"/>
      <c r="G522" s="214"/>
      <c r="H522" s="73"/>
      <c r="I522" s="215"/>
      <c r="J522" s="215"/>
      <c r="K522" s="215"/>
      <c r="L522" s="215"/>
      <c r="M522" s="215"/>
      <c r="N522" s="215"/>
      <c r="O522" s="215"/>
      <c r="P522" s="73"/>
      <c r="Q522" s="215"/>
      <c r="R522" s="215"/>
      <c r="S522" s="215"/>
      <c r="T522" s="215"/>
      <c r="U522" s="215"/>
      <c r="V522" s="215"/>
      <c r="W522" s="215"/>
      <c r="X522" s="74"/>
      <c r="Y522" s="216"/>
      <c r="Z522" s="216"/>
      <c r="AA522" s="216"/>
      <c r="AB522" s="150" t="str">
        <f t="shared" si="29"/>
        <v/>
      </c>
      <c r="AC522" s="217"/>
      <c r="AD522" s="217"/>
      <c r="AE522" s="74"/>
      <c r="AF522" s="219"/>
      <c r="AG522" s="219"/>
      <c r="AH522" s="74"/>
      <c r="AI522" s="211"/>
      <c r="AJ522" s="211"/>
      <c r="AK522" s="211"/>
      <c r="AL522" s="211"/>
      <c r="AM522" s="211"/>
      <c r="AN522" s="211"/>
      <c r="AO522" s="211"/>
      <c r="AP522" s="211"/>
      <c r="AQ522" s="211"/>
      <c r="AR522" s="47"/>
      <c r="AS522" s="211"/>
      <c r="AT522" s="211"/>
      <c r="AU522" s="211"/>
      <c r="AV522" s="211"/>
      <c r="AW522" s="211"/>
      <c r="AX522" s="211"/>
      <c r="AY522" s="211"/>
      <c r="AZ522" s="211"/>
      <c r="BA522" s="211"/>
      <c r="BB522" s="211"/>
      <c r="BC522" s="211"/>
      <c r="BD522" s="211"/>
      <c r="BE522" s="211"/>
      <c r="BF522" s="211"/>
      <c r="BG522" s="211"/>
      <c r="BH522" s="211"/>
      <c r="BI522" s="211"/>
      <c r="BJ522" s="211"/>
      <c r="BK522" s="211"/>
      <c r="BL522" s="211"/>
      <c r="BM522" s="211"/>
      <c r="BN522" s="211"/>
      <c r="BO522" s="211"/>
      <c r="BP522" s="211"/>
      <c r="BQ522" s="211"/>
      <c r="BR522" s="211"/>
      <c r="BS522" s="211"/>
      <c r="BT522" s="211"/>
      <c r="BU522" s="211"/>
      <c r="BV522" s="211"/>
      <c r="BW522" s="211"/>
      <c r="BX522" s="211"/>
      <c r="BY522" s="211"/>
      <c r="BZ522" s="211"/>
      <c r="CA522" s="211"/>
      <c r="CB522" s="211"/>
      <c r="CC522" s="211"/>
      <c r="CD522" s="211"/>
      <c r="CE522" s="211"/>
      <c r="CF522" s="211"/>
      <c r="CG522" s="211"/>
      <c r="CH522" s="211"/>
      <c r="CI522" s="211"/>
      <c r="CJ522" s="211"/>
      <c r="CK522" s="211"/>
      <c r="CL522" s="211"/>
      <c r="CM522" s="211"/>
      <c r="CN522" s="211"/>
      <c r="CO522" s="211"/>
      <c r="CP522" s="211"/>
      <c r="CQ522" s="151" t="str">
        <f t="shared" si="30"/>
        <v/>
      </c>
      <c r="CR522" s="147"/>
    </row>
    <row r="523" spans="1:96" x14ac:dyDescent="0.2">
      <c r="A523" s="72"/>
      <c r="B523" s="201">
        <f t="shared" si="31"/>
        <v>514</v>
      </c>
      <c r="C523" s="212"/>
      <c r="D523" s="212"/>
      <c r="F523" s="212"/>
      <c r="G523" s="214"/>
      <c r="H523" s="73"/>
      <c r="I523" s="215"/>
      <c r="J523" s="215"/>
      <c r="K523" s="215"/>
      <c r="L523" s="215"/>
      <c r="M523" s="215"/>
      <c r="N523" s="215"/>
      <c r="O523" s="215"/>
      <c r="P523" s="73"/>
      <c r="Q523" s="215"/>
      <c r="R523" s="215"/>
      <c r="S523" s="215"/>
      <c r="T523" s="215"/>
      <c r="U523" s="215"/>
      <c r="V523" s="215"/>
      <c r="W523" s="215"/>
      <c r="X523" s="74"/>
      <c r="Y523" s="216"/>
      <c r="Z523" s="216"/>
      <c r="AA523" s="216"/>
      <c r="AB523" s="150" t="str">
        <f t="shared" si="29"/>
        <v/>
      </c>
      <c r="AC523" s="217"/>
      <c r="AD523" s="217"/>
      <c r="AE523" s="74"/>
      <c r="AF523" s="219"/>
      <c r="AG523" s="219"/>
      <c r="AH523" s="74"/>
      <c r="AI523" s="211"/>
      <c r="AJ523" s="211"/>
      <c r="AK523" s="211"/>
      <c r="AL523" s="211"/>
      <c r="AM523" s="211"/>
      <c r="AN523" s="211"/>
      <c r="AO523" s="211"/>
      <c r="AP523" s="211"/>
      <c r="AQ523" s="211"/>
      <c r="AR523" s="47"/>
      <c r="AS523" s="211"/>
      <c r="AT523" s="211"/>
      <c r="AU523" s="211"/>
      <c r="AV523" s="211"/>
      <c r="AW523" s="211"/>
      <c r="AX523" s="211"/>
      <c r="AY523" s="211"/>
      <c r="AZ523" s="211"/>
      <c r="BA523" s="211"/>
      <c r="BB523" s="211"/>
      <c r="BC523" s="211"/>
      <c r="BD523" s="211"/>
      <c r="BE523" s="211"/>
      <c r="BF523" s="211"/>
      <c r="BG523" s="211"/>
      <c r="BH523" s="211"/>
      <c r="BI523" s="211"/>
      <c r="BJ523" s="211"/>
      <c r="BK523" s="211"/>
      <c r="BL523" s="211"/>
      <c r="BM523" s="211"/>
      <c r="BN523" s="211"/>
      <c r="BO523" s="211"/>
      <c r="BP523" s="211"/>
      <c r="BQ523" s="211"/>
      <c r="BR523" s="211"/>
      <c r="BS523" s="211"/>
      <c r="BT523" s="211"/>
      <c r="BU523" s="211"/>
      <c r="BV523" s="211"/>
      <c r="BW523" s="211"/>
      <c r="BX523" s="211"/>
      <c r="BY523" s="211"/>
      <c r="BZ523" s="211"/>
      <c r="CA523" s="211"/>
      <c r="CB523" s="211"/>
      <c r="CC523" s="211"/>
      <c r="CD523" s="211"/>
      <c r="CE523" s="211"/>
      <c r="CF523" s="211"/>
      <c r="CG523" s="211"/>
      <c r="CH523" s="211"/>
      <c r="CI523" s="211"/>
      <c r="CJ523" s="211"/>
      <c r="CK523" s="211"/>
      <c r="CL523" s="211"/>
      <c r="CM523" s="211"/>
      <c r="CN523" s="211"/>
      <c r="CO523" s="211"/>
      <c r="CP523" s="211"/>
      <c r="CQ523" s="151" t="str">
        <f t="shared" si="30"/>
        <v/>
      </c>
      <c r="CR523" s="147"/>
    </row>
    <row r="524" spans="1:96" x14ac:dyDescent="0.2">
      <c r="A524" s="72"/>
      <c r="B524" s="201">
        <f t="shared" si="31"/>
        <v>515</v>
      </c>
      <c r="C524" s="212"/>
      <c r="D524" s="212"/>
      <c r="F524" s="212"/>
      <c r="G524" s="214"/>
      <c r="H524" s="73"/>
      <c r="I524" s="215"/>
      <c r="J524" s="215"/>
      <c r="K524" s="215"/>
      <c r="L524" s="215"/>
      <c r="M524" s="215"/>
      <c r="N524" s="215"/>
      <c r="O524" s="215"/>
      <c r="P524" s="73"/>
      <c r="Q524" s="215"/>
      <c r="R524" s="215"/>
      <c r="S524" s="215"/>
      <c r="T524" s="215"/>
      <c r="U524" s="215"/>
      <c r="V524" s="215"/>
      <c r="W524" s="215"/>
      <c r="X524" s="74"/>
      <c r="Y524" s="216"/>
      <c r="Z524" s="216"/>
      <c r="AA524" s="216"/>
      <c r="AB524" s="150" t="str">
        <f t="shared" si="29"/>
        <v/>
      </c>
      <c r="AC524" s="217"/>
      <c r="AD524" s="217"/>
      <c r="AE524" s="74"/>
      <c r="AF524" s="219"/>
      <c r="AG524" s="219"/>
      <c r="AH524" s="74"/>
      <c r="AI524" s="211"/>
      <c r="AJ524" s="211"/>
      <c r="AK524" s="211"/>
      <c r="AL524" s="211"/>
      <c r="AM524" s="211"/>
      <c r="AN524" s="211"/>
      <c r="AO524" s="211"/>
      <c r="AP524" s="211"/>
      <c r="AQ524" s="211"/>
      <c r="AR524" s="47"/>
      <c r="AS524" s="211"/>
      <c r="AT524" s="211"/>
      <c r="AU524" s="211"/>
      <c r="AV524" s="211"/>
      <c r="AW524" s="211"/>
      <c r="AX524" s="211"/>
      <c r="AY524" s="211"/>
      <c r="AZ524" s="211"/>
      <c r="BA524" s="211"/>
      <c r="BB524" s="211"/>
      <c r="BC524" s="211"/>
      <c r="BD524" s="211"/>
      <c r="BE524" s="211"/>
      <c r="BF524" s="211"/>
      <c r="BG524" s="211"/>
      <c r="BH524" s="211"/>
      <c r="BI524" s="211"/>
      <c r="BJ524" s="211"/>
      <c r="BK524" s="211"/>
      <c r="BL524" s="211"/>
      <c r="BM524" s="211"/>
      <c r="BN524" s="211"/>
      <c r="BO524" s="211"/>
      <c r="BP524" s="211"/>
      <c r="BQ524" s="211"/>
      <c r="BR524" s="211"/>
      <c r="BS524" s="211"/>
      <c r="BT524" s="211"/>
      <c r="BU524" s="211"/>
      <c r="BV524" s="211"/>
      <c r="BW524" s="211"/>
      <c r="BX524" s="211"/>
      <c r="BY524" s="211"/>
      <c r="BZ524" s="211"/>
      <c r="CA524" s="211"/>
      <c r="CB524" s="211"/>
      <c r="CC524" s="211"/>
      <c r="CD524" s="211"/>
      <c r="CE524" s="211"/>
      <c r="CF524" s="211"/>
      <c r="CG524" s="211"/>
      <c r="CH524" s="211"/>
      <c r="CI524" s="211"/>
      <c r="CJ524" s="211"/>
      <c r="CK524" s="211"/>
      <c r="CL524" s="211"/>
      <c r="CM524" s="211"/>
      <c r="CN524" s="211"/>
      <c r="CO524" s="211"/>
      <c r="CP524" s="211"/>
      <c r="CQ524" s="151" t="str">
        <f t="shared" si="30"/>
        <v/>
      </c>
      <c r="CR524" s="147"/>
    </row>
    <row r="525" spans="1:96" x14ac:dyDescent="0.2">
      <c r="A525" s="72"/>
      <c r="B525" s="201">
        <f t="shared" si="31"/>
        <v>516</v>
      </c>
      <c r="C525" s="212"/>
      <c r="D525" s="212"/>
      <c r="F525" s="212"/>
      <c r="G525" s="214"/>
      <c r="H525" s="73"/>
      <c r="I525" s="215"/>
      <c r="J525" s="215"/>
      <c r="K525" s="215"/>
      <c r="L525" s="215"/>
      <c r="M525" s="215"/>
      <c r="N525" s="215"/>
      <c r="O525" s="215"/>
      <c r="P525" s="73"/>
      <c r="Q525" s="215"/>
      <c r="R525" s="215"/>
      <c r="S525" s="215"/>
      <c r="T525" s="215"/>
      <c r="U525" s="215"/>
      <c r="V525" s="215"/>
      <c r="W525" s="215"/>
      <c r="X525" s="74"/>
      <c r="Y525" s="216"/>
      <c r="Z525" s="216"/>
      <c r="AA525" s="216"/>
      <c r="AB525" s="150" t="str">
        <f t="shared" si="29"/>
        <v/>
      </c>
      <c r="AC525" s="217"/>
      <c r="AD525" s="217"/>
      <c r="AE525" s="74"/>
      <c r="AF525" s="219"/>
      <c r="AG525" s="219"/>
      <c r="AH525" s="74"/>
      <c r="AI525" s="211"/>
      <c r="AJ525" s="211"/>
      <c r="AK525" s="211"/>
      <c r="AL525" s="211"/>
      <c r="AM525" s="211"/>
      <c r="AN525" s="211"/>
      <c r="AO525" s="211"/>
      <c r="AP525" s="211"/>
      <c r="AQ525" s="211"/>
      <c r="AR525" s="47"/>
      <c r="AS525" s="211"/>
      <c r="AT525" s="211"/>
      <c r="AU525" s="211"/>
      <c r="AV525" s="211"/>
      <c r="AW525" s="211"/>
      <c r="AX525" s="211"/>
      <c r="AY525" s="211"/>
      <c r="AZ525" s="211"/>
      <c r="BA525" s="211"/>
      <c r="BB525" s="211"/>
      <c r="BC525" s="211"/>
      <c r="BD525" s="211"/>
      <c r="BE525" s="211"/>
      <c r="BF525" s="211"/>
      <c r="BG525" s="211"/>
      <c r="BH525" s="211"/>
      <c r="BI525" s="211"/>
      <c r="BJ525" s="211"/>
      <c r="BK525" s="211"/>
      <c r="BL525" s="211"/>
      <c r="BM525" s="211"/>
      <c r="BN525" s="211"/>
      <c r="BO525" s="211"/>
      <c r="BP525" s="211"/>
      <c r="BQ525" s="211"/>
      <c r="BR525" s="211"/>
      <c r="BS525" s="211"/>
      <c r="BT525" s="211"/>
      <c r="BU525" s="211"/>
      <c r="BV525" s="211"/>
      <c r="BW525" s="211"/>
      <c r="BX525" s="211"/>
      <c r="BY525" s="211"/>
      <c r="BZ525" s="211"/>
      <c r="CA525" s="211"/>
      <c r="CB525" s="211"/>
      <c r="CC525" s="211"/>
      <c r="CD525" s="211"/>
      <c r="CE525" s="211"/>
      <c r="CF525" s="211"/>
      <c r="CG525" s="211"/>
      <c r="CH525" s="211"/>
      <c r="CI525" s="211"/>
      <c r="CJ525" s="211"/>
      <c r="CK525" s="211"/>
      <c r="CL525" s="211"/>
      <c r="CM525" s="211"/>
      <c r="CN525" s="211"/>
      <c r="CO525" s="211"/>
      <c r="CP525" s="211"/>
      <c r="CQ525" s="151" t="str">
        <f t="shared" si="30"/>
        <v/>
      </c>
      <c r="CR525" s="147"/>
    </row>
    <row r="526" spans="1:96" x14ac:dyDescent="0.2">
      <c r="A526" s="72"/>
      <c r="B526" s="201">
        <f t="shared" si="31"/>
        <v>517</v>
      </c>
      <c r="C526" s="212"/>
      <c r="D526" s="212"/>
      <c r="F526" s="212"/>
      <c r="G526" s="214"/>
      <c r="H526" s="73"/>
      <c r="I526" s="215"/>
      <c r="J526" s="215"/>
      <c r="K526" s="215"/>
      <c r="L526" s="215"/>
      <c r="M526" s="215"/>
      <c r="N526" s="215"/>
      <c r="O526" s="215"/>
      <c r="P526" s="73"/>
      <c r="Q526" s="215"/>
      <c r="R526" s="215"/>
      <c r="S526" s="215"/>
      <c r="T526" s="215"/>
      <c r="U526" s="215"/>
      <c r="V526" s="215"/>
      <c r="W526" s="215"/>
      <c r="X526" s="74"/>
      <c r="Y526" s="216"/>
      <c r="Z526" s="216"/>
      <c r="AA526" s="216"/>
      <c r="AB526" s="150" t="str">
        <f t="shared" si="29"/>
        <v/>
      </c>
      <c r="AC526" s="217"/>
      <c r="AD526" s="217"/>
      <c r="AE526" s="74"/>
      <c r="AF526" s="219"/>
      <c r="AG526" s="219"/>
      <c r="AH526" s="74"/>
      <c r="AI526" s="211"/>
      <c r="AJ526" s="211"/>
      <c r="AK526" s="211"/>
      <c r="AL526" s="211"/>
      <c r="AM526" s="211"/>
      <c r="AN526" s="211"/>
      <c r="AO526" s="211"/>
      <c r="AP526" s="211"/>
      <c r="AQ526" s="211"/>
      <c r="AR526" s="47"/>
      <c r="AS526" s="211"/>
      <c r="AT526" s="211"/>
      <c r="AU526" s="211"/>
      <c r="AV526" s="211"/>
      <c r="AW526" s="211"/>
      <c r="AX526" s="211"/>
      <c r="AY526" s="211"/>
      <c r="AZ526" s="211"/>
      <c r="BA526" s="211"/>
      <c r="BB526" s="211"/>
      <c r="BC526" s="211"/>
      <c r="BD526" s="211"/>
      <c r="BE526" s="211"/>
      <c r="BF526" s="211"/>
      <c r="BG526" s="211"/>
      <c r="BH526" s="211"/>
      <c r="BI526" s="211"/>
      <c r="BJ526" s="211"/>
      <c r="BK526" s="211"/>
      <c r="BL526" s="211"/>
      <c r="BM526" s="211"/>
      <c r="BN526" s="211"/>
      <c r="BO526" s="211"/>
      <c r="BP526" s="211"/>
      <c r="BQ526" s="211"/>
      <c r="BR526" s="211"/>
      <c r="BS526" s="211"/>
      <c r="BT526" s="211"/>
      <c r="BU526" s="211"/>
      <c r="BV526" s="211"/>
      <c r="BW526" s="211"/>
      <c r="BX526" s="211"/>
      <c r="BY526" s="211"/>
      <c r="BZ526" s="211"/>
      <c r="CA526" s="211"/>
      <c r="CB526" s="211"/>
      <c r="CC526" s="211"/>
      <c r="CD526" s="211"/>
      <c r="CE526" s="211"/>
      <c r="CF526" s="211"/>
      <c r="CG526" s="211"/>
      <c r="CH526" s="211"/>
      <c r="CI526" s="211"/>
      <c r="CJ526" s="211"/>
      <c r="CK526" s="211"/>
      <c r="CL526" s="211"/>
      <c r="CM526" s="211"/>
      <c r="CN526" s="211"/>
      <c r="CO526" s="211"/>
      <c r="CP526" s="211"/>
      <c r="CQ526" s="151" t="str">
        <f t="shared" si="30"/>
        <v/>
      </c>
      <c r="CR526" s="147"/>
    </row>
    <row r="527" spans="1:96" x14ac:dyDescent="0.2">
      <c r="A527" s="72"/>
      <c r="B527" s="201">
        <f t="shared" si="31"/>
        <v>518</v>
      </c>
      <c r="C527" s="212"/>
      <c r="D527" s="212"/>
      <c r="F527" s="212"/>
      <c r="G527" s="214"/>
      <c r="H527" s="73"/>
      <c r="I527" s="215"/>
      <c r="J527" s="215"/>
      <c r="K527" s="215"/>
      <c r="L527" s="215"/>
      <c r="M527" s="215"/>
      <c r="N527" s="215"/>
      <c r="O527" s="215"/>
      <c r="P527" s="73"/>
      <c r="Q527" s="215"/>
      <c r="R527" s="215"/>
      <c r="S527" s="215"/>
      <c r="T527" s="215"/>
      <c r="U527" s="215"/>
      <c r="V527" s="215"/>
      <c r="W527" s="215"/>
      <c r="X527" s="74"/>
      <c r="Y527" s="216"/>
      <c r="Z527" s="216"/>
      <c r="AA527" s="216"/>
      <c r="AB527" s="150" t="str">
        <f t="shared" si="29"/>
        <v/>
      </c>
      <c r="AC527" s="217"/>
      <c r="AD527" s="217"/>
      <c r="AE527" s="74"/>
      <c r="AF527" s="219"/>
      <c r="AG527" s="219"/>
      <c r="AH527" s="74"/>
      <c r="AI527" s="211"/>
      <c r="AJ527" s="211"/>
      <c r="AK527" s="211"/>
      <c r="AL527" s="211"/>
      <c r="AM527" s="211"/>
      <c r="AN527" s="211"/>
      <c r="AO527" s="211"/>
      <c r="AP527" s="211"/>
      <c r="AQ527" s="211"/>
      <c r="AR527" s="47"/>
      <c r="AS527" s="211"/>
      <c r="AT527" s="211"/>
      <c r="AU527" s="211"/>
      <c r="AV527" s="211"/>
      <c r="AW527" s="211"/>
      <c r="AX527" s="211"/>
      <c r="AY527" s="211"/>
      <c r="AZ527" s="211"/>
      <c r="BA527" s="211"/>
      <c r="BB527" s="211"/>
      <c r="BC527" s="211"/>
      <c r="BD527" s="211"/>
      <c r="BE527" s="211"/>
      <c r="BF527" s="211"/>
      <c r="BG527" s="211"/>
      <c r="BH527" s="211"/>
      <c r="BI527" s="211"/>
      <c r="BJ527" s="211"/>
      <c r="BK527" s="211"/>
      <c r="BL527" s="211"/>
      <c r="BM527" s="211"/>
      <c r="BN527" s="211"/>
      <c r="BO527" s="211"/>
      <c r="BP527" s="211"/>
      <c r="BQ527" s="211"/>
      <c r="BR527" s="211"/>
      <c r="BS527" s="211"/>
      <c r="BT527" s="211"/>
      <c r="BU527" s="211"/>
      <c r="BV527" s="211"/>
      <c r="BW527" s="211"/>
      <c r="BX527" s="211"/>
      <c r="BY527" s="211"/>
      <c r="BZ527" s="211"/>
      <c r="CA527" s="211"/>
      <c r="CB527" s="211"/>
      <c r="CC527" s="211"/>
      <c r="CD527" s="211"/>
      <c r="CE527" s="211"/>
      <c r="CF527" s="211"/>
      <c r="CG527" s="211"/>
      <c r="CH527" s="211"/>
      <c r="CI527" s="211"/>
      <c r="CJ527" s="211"/>
      <c r="CK527" s="211"/>
      <c r="CL527" s="211"/>
      <c r="CM527" s="211"/>
      <c r="CN527" s="211"/>
      <c r="CO527" s="211"/>
      <c r="CP527" s="211"/>
      <c r="CQ527" s="151" t="str">
        <f t="shared" si="30"/>
        <v/>
      </c>
      <c r="CR527" s="147"/>
    </row>
    <row r="528" spans="1:96" x14ac:dyDescent="0.2">
      <c r="A528" s="72"/>
      <c r="B528" s="201">
        <f t="shared" si="31"/>
        <v>519</v>
      </c>
      <c r="C528" s="212"/>
      <c r="D528" s="212"/>
      <c r="F528" s="212"/>
      <c r="G528" s="214"/>
      <c r="H528" s="73"/>
      <c r="I528" s="215"/>
      <c r="J528" s="215"/>
      <c r="K528" s="215"/>
      <c r="L528" s="215"/>
      <c r="M528" s="215"/>
      <c r="N528" s="215"/>
      <c r="O528" s="215"/>
      <c r="P528" s="73"/>
      <c r="Q528" s="215"/>
      <c r="R528" s="215"/>
      <c r="S528" s="215"/>
      <c r="T528" s="215"/>
      <c r="U528" s="215"/>
      <c r="V528" s="215"/>
      <c r="W528" s="215"/>
      <c r="X528" s="74"/>
      <c r="Y528" s="216"/>
      <c r="Z528" s="216"/>
      <c r="AA528" s="216"/>
      <c r="AB528" s="150" t="str">
        <f t="shared" si="29"/>
        <v/>
      </c>
      <c r="AC528" s="217"/>
      <c r="AD528" s="217"/>
      <c r="AE528" s="74"/>
      <c r="AF528" s="219"/>
      <c r="AG528" s="219"/>
      <c r="AH528" s="74"/>
      <c r="AI528" s="211"/>
      <c r="AJ528" s="211"/>
      <c r="AK528" s="211"/>
      <c r="AL528" s="211"/>
      <c r="AM528" s="211"/>
      <c r="AN528" s="211"/>
      <c r="AO528" s="211"/>
      <c r="AP528" s="211"/>
      <c r="AQ528" s="211"/>
      <c r="AR528" s="47"/>
      <c r="AS528" s="211"/>
      <c r="AT528" s="211"/>
      <c r="AU528" s="211"/>
      <c r="AV528" s="211"/>
      <c r="AW528" s="211"/>
      <c r="AX528" s="211"/>
      <c r="AY528" s="211"/>
      <c r="AZ528" s="211"/>
      <c r="BA528" s="211"/>
      <c r="BB528" s="211"/>
      <c r="BC528" s="211"/>
      <c r="BD528" s="211"/>
      <c r="BE528" s="211"/>
      <c r="BF528" s="211"/>
      <c r="BG528" s="211"/>
      <c r="BH528" s="211"/>
      <c r="BI528" s="211"/>
      <c r="BJ528" s="211"/>
      <c r="BK528" s="211"/>
      <c r="BL528" s="211"/>
      <c r="BM528" s="211"/>
      <c r="BN528" s="211"/>
      <c r="BO528" s="211"/>
      <c r="BP528" s="211"/>
      <c r="BQ528" s="211"/>
      <c r="BR528" s="211"/>
      <c r="BS528" s="211"/>
      <c r="BT528" s="211"/>
      <c r="BU528" s="211"/>
      <c r="BV528" s="211"/>
      <c r="BW528" s="211"/>
      <c r="BX528" s="211"/>
      <c r="BY528" s="211"/>
      <c r="BZ528" s="211"/>
      <c r="CA528" s="211"/>
      <c r="CB528" s="211"/>
      <c r="CC528" s="211"/>
      <c r="CD528" s="211"/>
      <c r="CE528" s="211"/>
      <c r="CF528" s="211"/>
      <c r="CG528" s="211"/>
      <c r="CH528" s="211"/>
      <c r="CI528" s="211"/>
      <c r="CJ528" s="211"/>
      <c r="CK528" s="211"/>
      <c r="CL528" s="211"/>
      <c r="CM528" s="211"/>
      <c r="CN528" s="211"/>
      <c r="CO528" s="211"/>
      <c r="CP528" s="211"/>
      <c r="CQ528" s="151" t="str">
        <f t="shared" si="30"/>
        <v/>
      </c>
      <c r="CR528" s="147"/>
    </row>
    <row r="529" spans="1:96" x14ac:dyDescent="0.2">
      <c r="A529" s="72"/>
      <c r="B529" s="201">
        <f t="shared" si="31"/>
        <v>520</v>
      </c>
      <c r="C529" s="212"/>
      <c r="D529" s="212"/>
      <c r="F529" s="212"/>
      <c r="G529" s="214"/>
      <c r="H529" s="73"/>
      <c r="I529" s="215"/>
      <c r="J529" s="215"/>
      <c r="K529" s="215"/>
      <c r="L529" s="215"/>
      <c r="M529" s="215"/>
      <c r="N529" s="215"/>
      <c r="O529" s="215"/>
      <c r="P529" s="73"/>
      <c r="Q529" s="215"/>
      <c r="R529" s="215"/>
      <c r="S529" s="215"/>
      <c r="T529" s="215"/>
      <c r="U529" s="215"/>
      <c r="V529" s="215"/>
      <c r="W529" s="215"/>
      <c r="X529" s="74"/>
      <c r="Y529" s="216"/>
      <c r="Z529" s="216"/>
      <c r="AA529" s="216"/>
      <c r="AB529" s="150" t="str">
        <f t="shared" si="29"/>
        <v/>
      </c>
      <c r="AC529" s="217"/>
      <c r="AD529" s="217"/>
      <c r="AE529" s="74"/>
      <c r="AF529" s="219"/>
      <c r="AG529" s="219"/>
      <c r="AH529" s="74"/>
      <c r="AI529" s="211"/>
      <c r="AJ529" s="211"/>
      <c r="AK529" s="211"/>
      <c r="AL529" s="211"/>
      <c r="AM529" s="211"/>
      <c r="AN529" s="211"/>
      <c r="AO529" s="211"/>
      <c r="AP529" s="211"/>
      <c r="AQ529" s="211"/>
      <c r="AR529" s="47"/>
      <c r="AS529" s="211"/>
      <c r="AT529" s="211"/>
      <c r="AU529" s="211"/>
      <c r="AV529" s="211"/>
      <c r="AW529" s="211"/>
      <c r="AX529" s="211"/>
      <c r="AY529" s="211"/>
      <c r="AZ529" s="211"/>
      <c r="BA529" s="211"/>
      <c r="BB529" s="211"/>
      <c r="BC529" s="211"/>
      <c r="BD529" s="211"/>
      <c r="BE529" s="211"/>
      <c r="BF529" s="211"/>
      <c r="BG529" s="211"/>
      <c r="BH529" s="211"/>
      <c r="BI529" s="211"/>
      <c r="BJ529" s="211"/>
      <c r="BK529" s="211"/>
      <c r="BL529" s="211"/>
      <c r="BM529" s="211"/>
      <c r="BN529" s="211"/>
      <c r="BO529" s="211"/>
      <c r="BP529" s="211"/>
      <c r="BQ529" s="211"/>
      <c r="BR529" s="211"/>
      <c r="BS529" s="211"/>
      <c r="BT529" s="211"/>
      <c r="BU529" s="211"/>
      <c r="BV529" s="211"/>
      <c r="BW529" s="211"/>
      <c r="BX529" s="211"/>
      <c r="BY529" s="211"/>
      <c r="BZ529" s="211"/>
      <c r="CA529" s="211"/>
      <c r="CB529" s="211"/>
      <c r="CC529" s="211"/>
      <c r="CD529" s="211"/>
      <c r="CE529" s="211"/>
      <c r="CF529" s="211"/>
      <c r="CG529" s="211"/>
      <c r="CH529" s="211"/>
      <c r="CI529" s="211"/>
      <c r="CJ529" s="211"/>
      <c r="CK529" s="211"/>
      <c r="CL529" s="211"/>
      <c r="CM529" s="211"/>
      <c r="CN529" s="211"/>
      <c r="CO529" s="211"/>
      <c r="CP529" s="211"/>
      <c r="CQ529" s="151" t="str">
        <f t="shared" si="30"/>
        <v/>
      </c>
      <c r="CR529" s="147"/>
    </row>
    <row r="530" spans="1:96" x14ac:dyDescent="0.2">
      <c r="A530" s="72"/>
      <c r="B530" s="201">
        <f t="shared" si="31"/>
        <v>521</v>
      </c>
      <c r="C530" s="212"/>
      <c r="D530" s="212"/>
      <c r="F530" s="212"/>
      <c r="G530" s="214"/>
      <c r="H530" s="73"/>
      <c r="I530" s="215"/>
      <c r="J530" s="215"/>
      <c r="K530" s="215"/>
      <c r="L530" s="215"/>
      <c r="M530" s="215"/>
      <c r="N530" s="215"/>
      <c r="O530" s="215"/>
      <c r="P530" s="73"/>
      <c r="Q530" s="215"/>
      <c r="R530" s="215"/>
      <c r="S530" s="215"/>
      <c r="T530" s="215"/>
      <c r="U530" s="215"/>
      <c r="V530" s="215"/>
      <c r="W530" s="215"/>
      <c r="X530" s="74"/>
      <c r="Y530" s="216"/>
      <c r="Z530" s="216"/>
      <c r="AA530" s="216"/>
      <c r="AB530" s="150" t="str">
        <f t="shared" si="29"/>
        <v/>
      </c>
      <c r="AC530" s="217"/>
      <c r="AD530" s="218"/>
      <c r="AE530" s="74"/>
      <c r="AF530" s="219"/>
      <c r="AG530" s="219"/>
      <c r="AH530" s="74"/>
      <c r="AI530" s="211"/>
      <c r="AJ530" s="211"/>
      <c r="AK530" s="211"/>
      <c r="AL530" s="211"/>
      <c r="AM530" s="211"/>
      <c r="AN530" s="211"/>
      <c r="AO530" s="211"/>
      <c r="AP530" s="211"/>
      <c r="AQ530" s="211"/>
      <c r="AR530" s="47"/>
      <c r="AS530" s="211"/>
      <c r="AT530" s="211"/>
      <c r="AU530" s="211"/>
      <c r="AV530" s="211"/>
      <c r="AW530" s="211"/>
      <c r="AX530" s="211"/>
      <c r="AY530" s="211"/>
      <c r="AZ530" s="211"/>
      <c r="BA530" s="211"/>
      <c r="BB530" s="211"/>
      <c r="BC530" s="211"/>
      <c r="BD530" s="211"/>
      <c r="BE530" s="211"/>
      <c r="BF530" s="211"/>
      <c r="BG530" s="211"/>
      <c r="BH530" s="211"/>
      <c r="BI530" s="211"/>
      <c r="BJ530" s="211"/>
      <c r="BK530" s="211"/>
      <c r="BL530" s="211"/>
      <c r="BM530" s="211"/>
      <c r="BN530" s="211"/>
      <c r="BO530" s="211"/>
      <c r="BP530" s="211"/>
      <c r="BQ530" s="211"/>
      <c r="BR530" s="211"/>
      <c r="BS530" s="211"/>
      <c r="BT530" s="211"/>
      <c r="BU530" s="211"/>
      <c r="BV530" s="211"/>
      <c r="BW530" s="211"/>
      <c r="BX530" s="211"/>
      <c r="BY530" s="211"/>
      <c r="BZ530" s="211"/>
      <c r="CA530" s="211"/>
      <c r="CB530" s="211"/>
      <c r="CC530" s="211"/>
      <c r="CD530" s="211"/>
      <c r="CE530" s="211"/>
      <c r="CF530" s="211"/>
      <c r="CG530" s="211"/>
      <c r="CH530" s="211"/>
      <c r="CI530" s="211"/>
      <c r="CJ530" s="211"/>
      <c r="CK530" s="211"/>
      <c r="CL530" s="211"/>
      <c r="CM530" s="211"/>
      <c r="CN530" s="211"/>
      <c r="CO530" s="211"/>
      <c r="CP530" s="211"/>
      <c r="CQ530" s="151" t="str">
        <f t="shared" si="30"/>
        <v/>
      </c>
      <c r="CR530" s="147"/>
    </row>
    <row r="531" spans="1:96" x14ac:dyDescent="0.2">
      <c r="A531" s="72"/>
      <c r="B531" s="201">
        <f t="shared" si="31"/>
        <v>522</v>
      </c>
      <c r="C531" s="212"/>
      <c r="D531" s="212"/>
      <c r="F531" s="212"/>
      <c r="G531" s="214"/>
      <c r="H531" s="73"/>
      <c r="I531" s="215"/>
      <c r="J531" s="215"/>
      <c r="K531" s="215"/>
      <c r="L531" s="215"/>
      <c r="M531" s="215"/>
      <c r="N531" s="215"/>
      <c r="O531" s="215"/>
      <c r="P531" s="73"/>
      <c r="Q531" s="215"/>
      <c r="R531" s="215"/>
      <c r="S531" s="215"/>
      <c r="T531" s="215"/>
      <c r="U531" s="215"/>
      <c r="V531" s="215"/>
      <c r="W531" s="215"/>
      <c r="X531" s="74"/>
      <c r="Y531" s="216"/>
      <c r="Z531" s="216"/>
      <c r="AA531" s="216"/>
      <c r="AB531" s="150" t="str">
        <f t="shared" si="29"/>
        <v/>
      </c>
      <c r="AC531" s="217"/>
      <c r="AD531" s="218"/>
      <c r="AE531" s="74"/>
      <c r="AF531" s="219"/>
      <c r="AG531" s="219"/>
      <c r="AH531" s="74"/>
      <c r="AI531" s="211"/>
      <c r="AJ531" s="211"/>
      <c r="AK531" s="211"/>
      <c r="AL531" s="211"/>
      <c r="AM531" s="211"/>
      <c r="AN531" s="211"/>
      <c r="AO531" s="211"/>
      <c r="AP531" s="211"/>
      <c r="AQ531" s="211"/>
      <c r="AR531" s="47"/>
      <c r="AS531" s="211"/>
      <c r="AT531" s="211"/>
      <c r="AU531" s="211"/>
      <c r="AV531" s="211"/>
      <c r="AW531" s="211"/>
      <c r="AX531" s="211"/>
      <c r="AY531" s="211"/>
      <c r="AZ531" s="211"/>
      <c r="BA531" s="211"/>
      <c r="BB531" s="211"/>
      <c r="BC531" s="211"/>
      <c r="BD531" s="211"/>
      <c r="BE531" s="211"/>
      <c r="BF531" s="211"/>
      <c r="BG531" s="211"/>
      <c r="BH531" s="211"/>
      <c r="BI531" s="211"/>
      <c r="BJ531" s="211"/>
      <c r="BK531" s="211"/>
      <c r="BL531" s="211"/>
      <c r="BM531" s="211"/>
      <c r="BN531" s="211"/>
      <c r="BO531" s="211"/>
      <c r="BP531" s="211"/>
      <c r="BQ531" s="211"/>
      <c r="BR531" s="211"/>
      <c r="BS531" s="211"/>
      <c r="BT531" s="211"/>
      <c r="BU531" s="211"/>
      <c r="BV531" s="211"/>
      <c r="BW531" s="211"/>
      <c r="BX531" s="211"/>
      <c r="BY531" s="211"/>
      <c r="BZ531" s="211"/>
      <c r="CA531" s="211"/>
      <c r="CB531" s="211"/>
      <c r="CC531" s="211"/>
      <c r="CD531" s="211"/>
      <c r="CE531" s="211"/>
      <c r="CF531" s="211"/>
      <c r="CG531" s="211"/>
      <c r="CH531" s="211"/>
      <c r="CI531" s="211"/>
      <c r="CJ531" s="211"/>
      <c r="CK531" s="211"/>
      <c r="CL531" s="211"/>
      <c r="CM531" s="211"/>
      <c r="CN531" s="211"/>
      <c r="CO531" s="211"/>
      <c r="CP531" s="211"/>
      <c r="CQ531" s="151" t="str">
        <f t="shared" si="30"/>
        <v/>
      </c>
      <c r="CR531" s="147"/>
    </row>
    <row r="532" spans="1:96" x14ac:dyDescent="0.2">
      <c r="A532" s="72"/>
      <c r="B532" s="201">
        <f t="shared" si="31"/>
        <v>523</v>
      </c>
      <c r="C532" s="212"/>
      <c r="D532" s="212"/>
      <c r="F532" s="212"/>
      <c r="G532" s="214"/>
      <c r="H532" s="73"/>
      <c r="I532" s="215"/>
      <c r="J532" s="215"/>
      <c r="K532" s="215"/>
      <c r="L532" s="215"/>
      <c r="M532" s="215"/>
      <c r="N532" s="215"/>
      <c r="O532" s="215"/>
      <c r="P532" s="73"/>
      <c r="Q532" s="215"/>
      <c r="R532" s="215"/>
      <c r="S532" s="215"/>
      <c r="T532" s="215"/>
      <c r="U532" s="215"/>
      <c r="V532" s="215"/>
      <c r="W532" s="215"/>
      <c r="X532" s="74"/>
      <c r="Y532" s="216"/>
      <c r="Z532" s="216"/>
      <c r="AA532" s="216"/>
      <c r="AB532" s="150" t="str">
        <f t="shared" si="29"/>
        <v/>
      </c>
      <c r="AC532" s="217"/>
      <c r="AD532" s="218"/>
      <c r="AE532" s="74"/>
      <c r="AF532" s="219"/>
      <c r="AG532" s="219"/>
      <c r="AH532" s="74"/>
      <c r="AI532" s="211"/>
      <c r="AJ532" s="211"/>
      <c r="AK532" s="211"/>
      <c r="AL532" s="211"/>
      <c r="AM532" s="211"/>
      <c r="AN532" s="211"/>
      <c r="AO532" s="211"/>
      <c r="AP532" s="211"/>
      <c r="AQ532" s="211"/>
      <c r="AR532" s="47"/>
      <c r="AS532" s="211"/>
      <c r="AT532" s="211"/>
      <c r="AU532" s="211"/>
      <c r="AV532" s="211"/>
      <c r="AW532" s="211"/>
      <c r="AX532" s="211"/>
      <c r="AY532" s="211"/>
      <c r="AZ532" s="211"/>
      <c r="BA532" s="211"/>
      <c r="BB532" s="211"/>
      <c r="BC532" s="211"/>
      <c r="BD532" s="211"/>
      <c r="BE532" s="211"/>
      <c r="BF532" s="211"/>
      <c r="BG532" s="211"/>
      <c r="BH532" s="211"/>
      <c r="BI532" s="211"/>
      <c r="BJ532" s="211"/>
      <c r="BK532" s="211"/>
      <c r="BL532" s="211"/>
      <c r="BM532" s="211"/>
      <c r="BN532" s="211"/>
      <c r="BO532" s="211"/>
      <c r="BP532" s="211"/>
      <c r="BQ532" s="211"/>
      <c r="BR532" s="211"/>
      <c r="BS532" s="211"/>
      <c r="BT532" s="211"/>
      <c r="BU532" s="211"/>
      <c r="BV532" s="211"/>
      <c r="BW532" s="211"/>
      <c r="BX532" s="211"/>
      <c r="BY532" s="211"/>
      <c r="BZ532" s="211"/>
      <c r="CA532" s="211"/>
      <c r="CB532" s="211"/>
      <c r="CC532" s="211"/>
      <c r="CD532" s="211"/>
      <c r="CE532" s="211"/>
      <c r="CF532" s="211"/>
      <c r="CG532" s="211"/>
      <c r="CH532" s="211"/>
      <c r="CI532" s="211"/>
      <c r="CJ532" s="211"/>
      <c r="CK532" s="211"/>
      <c r="CL532" s="211"/>
      <c r="CM532" s="211"/>
      <c r="CN532" s="211"/>
      <c r="CO532" s="211"/>
      <c r="CP532" s="211"/>
      <c r="CQ532" s="151" t="str">
        <f t="shared" si="30"/>
        <v/>
      </c>
      <c r="CR532" s="147"/>
    </row>
    <row r="533" spans="1:96" x14ac:dyDescent="0.2">
      <c r="A533" s="72"/>
      <c r="B533" s="201">
        <f t="shared" si="31"/>
        <v>524</v>
      </c>
      <c r="C533" s="212"/>
      <c r="D533" s="212"/>
      <c r="F533" s="212"/>
      <c r="G533" s="214"/>
      <c r="H533" s="73"/>
      <c r="I533" s="215"/>
      <c r="J533" s="215"/>
      <c r="K533" s="215"/>
      <c r="L533" s="215"/>
      <c r="M533" s="215"/>
      <c r="N533" s="215"/>
      <c r="O533" s="215"/>
      <c r="P533" s="73"/>
      <c r="Q533" s="215"/>
      <c r="R533" s="215"/>
      <c r="S533" s="215"/>
      <c r="T533" s="215"/>
      <c r="U533" s="215"/>
      <c r="V533" s="215"/>
      <c r="W533" s="215"/>
      <c r="X533" s="74"/>
      <c r="Y533" s="216"/>
      <c r="Z533" s="216"/>
      <c r="AA533" s="216"/>
      <c r="AB533" s="150" t="str">
        <f t="shared" si="29"/>
        <v/>
      </c>
      <c r="AC533" s="217"/>
      <c r="AD533" s="218"/>
      <c r="AE533" s="74"/>
      <c r="AF533" s="219"/>
      <c r="AG533" s="219"/>
      <c r="AH533" s="74"/>
      <c r="AI533" s="211"/>
      <c r="AJ533" s="211"/>
      <c r="AK533" s="211"/>
      <c r="AL533" s="211"/>
      <c r="AM533" s="211"/>
      <c r="AN533" s="211"/>
      <c r="AO533" s="211"/>
      <c r="AP533" s="211"/>
      <c r="AQ533" s="211"/>
      <c r="AR533" s="47"/>
      <c r="AS533" s="211"/>
      <c r="AT533" s="211"/>
      <c r="AU533" s="211"/>
      <c r="AV533" s="211"/>
      <c r="AW533" s="211"/>
      <c r="AX533" s="211"/>
      <c r="AY533" s="211"/>
      <c r="AZ533" s="211"/>
      <c r="BA533" s="211"/>
      <c r="BB533" s="211"/>
      <c r="BC533" s="211"/>
      <c r="BD533" s="211"/>
      <c r="BE533" s="211"/>
      <c r="BF533" s="211"/>
      <c r="BG533" s="211"/>
      <c r="BH533" s="211"/>
      <c r="BI533" s="211"/>
      <c r="BJ533" s="211"/>
      <c r="BK533" s="211"/>
      <c r="BL533" s="211"/>
      <c r="BM533" s="211"/>
      <c r="BN533" s="211"/>
      <c r="BO533" s="211"/>
      <c r="BP533" s="211"/>
      <c r="BQ533" s="211"/>
      <c r="BR533" s="211"/>
      <c r="BS533" s="211"/>
      <c r="BT533" s="211"/>
      <c r="BU533" s="211"/>
      <c r="BV533" s="211"/>
      <c r="BW533" s="211"/>
      <c r="BX533" s="211"/>
      <c r="BY533" s="211"/>
      <c r="BZ533" s="211"/>
      <c r="CA533" s="211"/>
      <c r="CB533" s="211"/>
      <c r="CC533" s="211"/>
      <c r="CD533" s="211"/>
      <c r="CE533" s="211"/>
      <c r="CF533" s="211"/>
      <c r="CG533" s="211"/>
      <c r="CH533" s="211"/>
      <c r="CI533" s="211"/>
      <c r="CJ533" s="211"/>
      <c r="CK533" s="211"/>
      <c r="CL533" s="211"/>
      <c r="CM533" s="211"/>
      <c r="CN533" s="211"/>
      <c r="CO533" s="211"/>
      <c r="CP533" s="211"/>
      <c r="CQ533" s="151" t="str">
        <f t="shared" si="30"/>
        <v/>
      </c>
      <c r="CR533" s="147"/>
    </row>
    <row r="534" spans="1:96" x14ac:dyDescent="0.2">
      <c r="A534" s="72"/>
      <c r="B534" s="201">
        <f t="shared" si="31"/>
        <v>525</v>
      </c>
      <c r="C534" s="212"/>
      <c r="D534" s="212"/>
      <c r="F534" s="212"/>
      <c r="G534" s="214"/>
      <c r="H534" s="73"/>
      <c r="I534" s="215"/>
      <c r="J534" s="215"/>
      <c r="K534" s="215"/>
      <c r="L534" s="215"/>
      <c r="M534" s="215"/>
      <c r="N534" s="215"/>
      <c r="O534" s="215"/>
      <c r="P534" s="73"/>
      <c r="Q534" s="215"/>
      <c r="R534" s="215"/>
      <c r="S534" s="215"/>
      <c r="T534" s="215"/>
      <c r="U534" s="215"/>
      <c r="V534" s="215"/>
      <c r="W534" s="215"/>
      <c r="X534" s="74"/>
      <c r="Y534" s="216"/>
      <c r="Z534" s="216"/>
      <c r="AA534" s="216"/>
      <c r="AB534" s="150" t="str">
        <f t="shared" si="29"/>
        <v/>
      </c>
      <c r="AC534" s="217"/>
      <c r="AD534" s="218"/>
      <c r="AE534" s="74"/>
      <c r="AF534" s="219"/>
      <c r="AG534" s="219"/>
      <c r="AH534" s="74"/>
      <c r="AI534" s="211"/>
      <c r="AJ534" s="211"/>
      <c r="AK534" s="211"/>
      <c r="AL534" s="211"/>
      <c r="AM534" s="211"/>
      <c r="AN534" s="211"/>
      <c r="AO534" s="211"/>
      <c r="AP534" s="211"/>
      <c r="AQ534" s="211"/>
      <c r="AR534" s="47"/>
      <c r="AS534" s="211"/>
      <c r="AT534" s="211"/>
      <c r="AU534" s="211"/>
      <c r="AV534" s="211"/>
      <c r="AW534" s="211"/>
      <c r="AX534" s="211"/>
      <c r="AY534" s="211"/>
      <c r="AZ534" s="211"/>
      <c r="BA534" s="211"/>
      <c r="BB534" s="211"/>
      <c r="BC534" s="211"/>
      <c r="BD534" s="211"/>
      <c r="BE534" s="211"/>
      <c r="BF534" s="211"/>
      <c r="BG534" s="211"/>
      <c r="BH534" s="211"/>
      <c r="BI534" s="211"/>
      <c r="BJ534" s="211"/>
      <c r="BK534" s="211"/>
      <c r="BL534" s="211"/>
      <c r="BM534" s="211"/>
      <c r="BN534" s="211"/>
      <c r="BO534" s="211"/>
      <c r="BP534" s="211"/>
      <c r="BQ534" s="211"/>
      <c r="BR534" s="211"/>
      <c r="BS534" s="211"/>
      <c r="BT534" s="211"/>
      <c r="BU534" s="211"/>
      <c r="BV534" s="211"/>
      <c r="BW534" s="211"/>
      <c r="BX534" s="211"/>
      <c r="BY534" s="211"/>
      <c r="BZ534" s="211"/>
      <c r="CA534" s="211"/>
      <c r="CB534" s="211"/>
      <c r="CC534" s="211"/>
      <c r="CD534" s="211"/>
      <c r="CE534" s="211"/>
      <c r="CF534" s="211"/>
      <c r="CG534" s="211"/>
      <c r="CH534" s="211"/>
      <c r="CI534" s="211"/>
      <c r="CJ534" s="211"/>
      <c r="CK534" s="211"/>
      <c r="CL534" s="211"/>
      <c r="CM534" s="211"/>
      <c r="CN534" s="211"/>
      <c r="CO534" s="211"/>
      <c r="CP534" s="211"/>
      <c r="CQ534" s="151" t="str">
        <f t="shared" si="30"/>
        <v/>
      </c>
      <c r="CR534" s="147"/>
    </row>
    <row r="535" spans="1:96" x14ac:dyDescent="0.2">
      <c r="A535" s="72"/>
      <c r="B535" s="201">
        <f t="shared" si="31"/>
        <v>526</v>
      </c>
      <c r="C535" s="212"/>
      <c r="D535" s="212"/>
      <c r="F535" s="212"/>
      <c r="G535" s="214"/>
      <c r="H535" s="73"/>
      <c r="I535" s="215"/>
      <c r="J535" s="215"/>
      <c r="K535" s="215"/>
      <c r="L535" s="215"/>
      <c r="M535" s="215"/>
      <c r="N535" s="215"/>
      <c r="O535" s="215"/>
      <c r="P535" s="73"/>
      <c r="Q535" s="215"/>
      <c r="R535" s="215"/>
      <c r="S535" s="215"/>
      <c r="T535" s="215"/>
      <c r="U535" s="215"/>
      <c r="V535" s="215"/>
      <c r="W535" s="215"/>
      <c r="X535" s="74"/>
      <c r="Y535" s="216"/>
      <c r="Z535" s="216"/>
      <c r="AA535" s="216"/>
      <c r="AB535" s="150" t="str">
        <f t="shared" si="29"/>
        <v/>
      </c>
      <c r="AC535" s="217"/>
      <c r="AD535" s="218"/>
      <c r="AE535" s="74"/>
      <c r="AF535" s="219"/>
      <c r="AG535" s="219"/>
      <c r="AH535" s="74"/>
      <c r="AI535" s="211"/>
      <c r="AJ535" s="211"/>
      <c r="AK535" s="211"/>
      <c r="AL535" s="211"/>
      <c r="AM535" s="211"/>
      <c r="AN535" s="211"/>
      <c r="AO535" s="211"/>
      <c r="AP535" s="211"/>
      <c r="AQ535" s="211"/>
      <c r="AR535" s="47"/>
      <c r="AS535" s="211"/>
      <c r="AT535" s="211"/>
      <c r="AU535" s="211"/>
      <c r="AV535" s="211"/>
      <c r="AW535" s="211"/>
      <c r="AX535" s="211"/>
      <c r="AY535" s="211"/>
      <c r="AZ535" s="211"/>
      <c r="BA535" s="211"/>
      <c r="BB535" s="211"/>
      <c r="BC535" s="211"/>
      <c r="BD535" s="211"/>
      <c r="BE535" s="211"/>
      <c r="BF535" s="211"/>
      <c r="BG535" s="211"/>
      <c r="BH535" s="211"/>
      <c r="BI535" s="211"/>
      <c r="BJ535" s="211"/>
      <c r="BK535" s="211"/>
      <c r="BL535" s="211"/>
      <c r="BM535" s="211"/>
      <c r="BN535" s="211"/>
      <c r="BO535" s="211"/>
      <c r="BP535" s="211"/>
      <c r="BQ535" s="211"/>
      <c r="BR535" s="211"/>
      <c r="BS535" s="211"/>
      <c r="BT535" s="211"/>
      <c r="BU535" s="211"/>
      <c r="BV535" s="211"/>
      <c r="BW535" s="211"/>
      <c r="BX535" s="211"/>
      <c r="BY535" s="211"/>
      <c r="BZ535" s="211"/>
      <c r="CA535" s="211"/>
      <c r="CB535" s="211"/>
      <c r="CC535" s="211"/>
      <c r="CD535" s="211"/>
      <c r="CE535" s="211"/>
      <c r="CF535" s="211"/>
      <c r="CG535" s="211"/>
      <c r="CH535" s="211"/>
      <c r="CI535" s="211"/>
      <c r="CJ535" s="211"/>
      <c r="CK535" s="211"/>
      <c r="CL535" s="211"/>
      <c r="CM535" s="211"/>
      <c r="CN535" s="211"/>
      <c r="CO535" s="211"/>
      <c r="CP535" s="211"/>
      <c r="CQ535" s="151" t="str">
        <f t="shared" si="30"/>
        <v/>
      </c>
      <c r="CR535" s="147"/>
    </row>
    <row r="536" spans="1:96" x14ac:dyDescent="0.2">
      <c r="A536" s="72"/>
      <c r="B536" s="201">
        <f t="shared" si="31"/>
        <v>527</v>
      </c>
      <c r="C536" s="212"/>
      <c r="D536" s="212"/>
      <c r="F536" s="212"/>
      <c r="G536" s="214"/>
      <c r="H536" s="73"/>
      <c r="I536" s="215"/>
      <c r="J536" s="215"/>
      <c r="K536" s="215"/>
      <c r="L536" s="215"/>
      <c r="M536" s="215"/>
      <c r="N536" s="215"/>
      <c r="O536" s="215"/>
      <c r="P536" s="73"/>
      <c r="Q536" s="215"/>
      <c r="R536" s="215"/>
      <c r="S536" s="215"/>
      <c r="T536" s="215"/>
      <c r="U536" s="215"/>
      <c r="V536" s="215"/>
      <c r="W536" s="215"/>
      <c r="X536" s="74"/>
      <c r="Y536" s="216"/>
      <c r="Z536" s="216"/>
      <c r="AA536" s="216"/>
      <c r="AB536" s="150" t="str">
        <f t="shared" si="29"/>
        <v/>
      </c>
      <c r="AC536" s="217"/>
      <c r="AD536" s="218"/>
      <c r="AE536" s="74"/>
      <c r="AF536" s="219"/>
      <c r="AG536" s="219"/>
      <c r="AH536" s="74"/>
      <c r="AI536" s="211"/>
      <c r="AJ536" s="211"/>
      <c r="AK536" s="211"/>
      <c r="AL536" s="211"/>
      <c r="AM536" s="211"/>
      <c r="AN536" s="211"/>
      <c r="AO536" s="211"/>
      <c r="AP536" s="211"/>
      <c r="AQ536" s="211"/>
      <c r="AR536" s="47"/>
      <c r="AS536" s="211"/>
      <c r="AT536" s="211"/>
      <c r="AU536" s="211"/>
      <c r="AV536" s="211"/>
      <c r="AW536" s="211"/>
      <c r="AX536" s="211"/>
      <c r="AY536" s="211"/>
      <c r="AZ536" s="211"/>
      <c r="BA536" s="211"/>
      <c r="BB536" s="211"/>
      <c r="BC536" s="211"/>
      <c r="BD536" s="211"/>
      <c r="BE536" s="211"/>
      <c r="BF536" s="211"/>
      <c r="BG536" s="211"/>
      <c r="BH536" s="211"/>
      <c r="BI536" s="211"/>
      <c r="BJ536" s="211"/>
      <c r="BK536" s="211"/>
      <c r="BL536" s="211"/>
      <c r="BM536" s="211"/>
      <c r="BN536" s="211"/>
      <c r="BO536" s="211"/>
      <c r="BP536" s="211"/>
      <c r="BQ536" s="211"/>
      <c r="BR536" s="211"/>
      <c r="BS536" s="211"/>
      <c r="BT536" s="211"/>
      <c r="BU536" s="211"/>
      <c r="BV536" s="211"/>
      <c r="BW536" s="211"/>
      <c r="BX536" s="211"/>
      <c r="BY536" s="211"/>
      <c r="BZ536" s="211"/>
      <c r="CA536" s="211"/>
      <c r="CB536" s="211"/>
      <c r="CC536" s="211"/>
      <c r="CD536" s="211"/>
      <c r="CE536" s="211"/>
      <c r="CF536" s="211"/>
      <c r="CG536" s="211"/>
      <c r="CH536" s="211"/>
      <c r="CI536" s="211"/>
      <c r="CJ536" s="211"/>
      <c r="CK536" s="211"/>
      <c r="CL536" s="211"/>
      <c r="CM536" s="211"/>
      <c r="CN536" s="211"/>
      <c r="CO536" s="211"/>
      <c r="CP536" s="211"/>
      <c r="CQ536" s="151" t="str">
        <f t="shared" si="30"/>
        <v/>
      </c>
      <c r="CR536" s="147"/>
    </row>
    <row r="537" spans="1:96" x14ac:dyDescent="0.2">
      <c r="A537" s="72"/>
      <c r="B537" s="201">
        <f t="shared" si="31"/>
        <v>528</v>
      </c>
      <c r="C537" s="212"/>
      <c r="D537" s="212"/>
      <c r="F537" s="212"/>
      <c r="G537" s="214"/>
      <c r="H537" s="73"/>
      <c r="I537" s="215"/>
      <c r="J537" s="215"/>
      <c r="K537" s="215"/>
      <c r="L537" s="215"/>
      <c r="M537" s="215"/>
      <c r="N537" s="215"/>
      <c r="O537" s="215"/>
      <c r="P537" s="73"/>
      <c r="Q537" s="215"/>
      <c r="R537" s="215"/>
      <c r="S537" s="215"/>
      <c r="T537" s="215"/>
      <c r="U537" s="215"/>
      <c r="V537" s="215"/>
      <c r="W537" s="215"/>
      <c r="X537" s="74"/>
      <c r="Y537" s="216"/>
      <c r="Z537" s="216"/>
      <c r="AA537" s="216"/>
      <c r="AB537" s="150" t="str">
        <f t="shared" si="29"/>
        <v/>
      </c>
      <c r="AC537" s="217"/>
      <c r="AD537" s="218"/>
      <c r="AE537" s="74"/>
      <c r="AF537" s="219"/>
      <c r="AG537" s="219"/>
      <c r="AH537" s="74"/>
      <c r="AI537" s="211"/>
      <c r="AJ537" s="211"/>
      <c r="AK537" s="211"/>
      <c r="AL537" s="211"/>
      <c r="AM537" s="211"/>
      <c r="AN537" s="211"/>
      <c r="AO537" s="211"/>
      <c r="AP537" s="211"/>
      <c r="AQ537" s="211"/>
      <c r="AR537" s="47"/>
      <c r="AS537" s="211"/>
      <c r="AT537" s="211"/>
      <c r="AU537" s="211"/>
      <c r="AV537" s="211"/>
      <c r="AW537" s="211"/>
      <c r="AX537" s="211"/>
      <c r="AY537" s="211"/>
      <c r="AZ537" s="211"/>
      <c r="BA537" s="211"/>
      <c r="BB537" s="211"/>
      <c r="BC537" s="211"/>
      <c r="BD537" s="211"/>
      <c r="BE537" s="211"/>
      <c r="BF537" s="211"/>
      <c r="BG537" s="211"/>
      <c r="BH537" s="211"/>
      <c r="BI537" s="211"/>
      <c r="BJ537" s="211"/>
      <c r="BK537" s="211"/>
      <c r="BL537" s="211"/>
      <c r="BM537" s="211"/>
      <c r="BN537" s="211"/>
      <c r="BO537" s="211"/>
      <c r="BP537" s="211"/>
      <c r="BQ537" s="211"/>
      <c r="BR537" s="211"/>
      <c r="BS537" s="211"/>
      <c r="BT537" s="211"/>
      <c r="BU537" s="211"/>
      <c r="BV537" s="211"/>
      <c r="BW537" s="211"/>
      <c r="BX537" s="211"/>
      <c r="BY537" s="211"/>
      <c r="BZ537" s="211"/>
      <c r="CA537" s="211"/>
      <c r="CB537" s="211"/>
      <c r="CC537" s="211"/>
      <c r="CD537" s="211"/>
      <c r="CE537" s="211"/>
      <c r="CF537" s="211"/>
      <c r="CG537" s="211"/>
      <c r="CH537" s="211"/>
      <c r="CI537" s="211"/>
      <c r="CJ537" s="211"/>
      <c r="CK537" s="211"/>
      <c r="CL537" s="211"/>
      <c r="CM537" s="211"/>
      <c r="CN537" s="211"/>
      <c r="CO537" s="211"/>
      <c r="CP537" s="211"/>
      <c r="CQ537" s="151" t="str">
        <f t="shared" si="30"/>
        <v/>
      </c>
      <c r="CR537" s="147"/>
    </row>
    <row r="538" spans="1:96" x14ac:dyDescent="0.2">
      <c r="A538" s="72"/>
      <c r="B538" s="201">
        <f t="shared" si="31"/>
        <v>529</v>
      </c>
      <c r="C538" s="212"/>
      <c r="D538" s="212"/>
      <c r="F538" s="212"/>
      <c r="G538" s="214"/>
      <c r="H538" s="73"/>
      <c r="I538" s="215"/>
      <c r="J538" s="215"/>
      <c r="K538" s="215"/>
      <c r="L538" s="215"/>
      <c r="M538" s="215"/>
      <c r="N538" s="215"/>
      <c r="O538" s="215"/>
      <c r="P538" s="73"/>
      <c r="Q538" s="215"/>
      <c r="R538" s="215"/>
      <c r="S538" s="215"/>
      <c r="T538" s="215"/>
      <c r="U538" s="215"/>
      <c r="V538" s="215"/>
      <c r="W538" s="215"/>
      <c r="X538" s="74"/>
      <c r="Y538" s="216"/>
      <c r="Z538" s="216"/>
      <c r="AA538" s="216"/>
      <c r="AB538" s="150" t="str">
        <f t="shared" si="29"/>
        <v/>
      </c>
      <c r="AC538" s="217"/>
      <c r="AD538" s="218"/>
      <c r="AE538" s="74"/>
      <c r="AF538" s="219"/>
      <c r="AG538" s="219"/>
      <c r="AH538" s="74"/>
      <c r="AI538" s="211"/>
      <c r="AJ538" s="211"/>
      <c r="AK538" s="211"/>
      <c r="AL538" s="211"/>
      <c r="AM538" s="211"/>
      <c r="AN538" s="211"/>
      <c r="AO538" s="211"/>
      <c r="AP538" s="211"/>
      <c r="AQ538" s="211"/>
      <c r="AR538" s="47"/>
      <c r="AS538" s="211"/>
      <c r="AT538" s="211"/>
      <c r="AU538" s="211"/>
      <c r="AV538" s="211"/>
      <c r="AW538" s="211"/>
      <c r="AX538" s="211"/>
      <c r="AY538" s="211"/>
      <c r="AZ538" s="211"/>
      <c r="BA538" s="211"/>
      <c r="BB538" s="211"/>
      <c r="BC538" s="211"/>
      <c r="BD538" s="211"/>
      <c r="BE538" s="211"/>
      <c r="BF538" s="211"/>
      <c r="BG538" s="211"/>
      <c r="BH538" s="211"/>
      <c r="BI538" s="211"/>
      <c r="BJ538" s="211"/>
      <c r="BK538" s="211"/>
      <c r="BL538" s="211"/>
      <c r="BM538" s="211"/>
      <c r="BN538" s="211"/>
      <c r="BO538" s="211"/>
      <c r="BP538" s="211"/>
      <c r="BQ538" s="211"/>
      <c r="BR538" s="211"/>
      <c r="BS538" s="211"/>
      <c r="BT538" s="211"/>
      <c r="BU538" s="211"/>
      <c r="BV538" s="211"/>
      <c r="BW538" s="211"/>
      <c r="BX538" s="211"/>
      <c r="BY538" s="211"/>
      <c r="BZ538" s="211"/>
      <c r="CA538" s="211"/>
      <c r="CB538" s="211"/>
      <c r="CC538" s="211"/>
      <c r="CD538" s="211"/>
      <c r="CE538" s="211"/>
      <c r="CF538" s="211"/>
      <c r="CG538" s="211"/>
      <c r="CH538" s="211"/>
      <c r="CI538" s="211"/>
      <c r="CJ538" s="211"/>
      <c r="CK538" s="211"/>
      <c r="CL538" s="211"/>
      <c r="CM538" s="211"/>
      <c r="CN538" s="211"/>
      <c r="CO538" s="211"/>
      <c r="CP538" s="211"/>
      <c r="CQ538" s="151" t="str">
        <f t="shared" si="30"/>
        <v/>
      </c>
      <c r="CR538" s="147"/>
    </row>
    <row r="539" spans="1:96" x14ac:dyDescent="0.2">
      <c r="A539" s="72"/>
      <c r="B539" s="201">
        <f t="shared" si="31"/>
        <v>530</v>
      </c>
      <c r="C539" s="212"/>
      <c r="D539" s="212"/>
      <c r="F539" s="212"/>
      <c r="G539" s="214"/>
      <c r="H539" s="73"/>
      <c r="I539" s="215"/>
      <c r="J539" s="215"/>
      <c r="K539" s="215"/>
      <c r="L539" s="215"/>
      <c r="M539" s="215"/>
      <c r="N539" s="215"/>
      <c r="O539" s="215"/>
      <c r="P539" s="73"/>
      <c r="Q539" s="215"/>
      <c r="R539" s="215"/>
      <c r="S539" s="215"/>
      <c r="T539" s="215"/>
      <c r="U539" s="215"/>
      <c r="V539" s="215"/>
      <c r="W539" s="215"/>
      <c r="X539" s="74"/>
      <c r="Y539" s="216"/>
      <c r="Z539" s="216"/>
      <c r="AA539" s="216"/>
      <c r="AB539" s="150" t="str">
        <f t="shared" si="29"/>
        <v/>
      </c>
      <c r="AC539" s="217"/>
      <c r="AD539" s="218"/>
      <c r="AE539" s="74"/>
      <c r="AF539" s="219"/>
      <c r="AG539" s="219"/>
      <c r="AH539" s="74"/>
      <c r="AI539" s="211"/>
      <c r="AJ539" s="211"/>
      <c r="AK539" s="211"/>
      <c r="AL539" s="211"/>
      <c r="AM539" s="211"/>
      <c r="AN539" s="211"/>
      <c r="AO539" s="211"/>
      <c r="AP539" s="211"/>
      <c r="AQ539" s="211"/>
      <c r="AR539" s="47"/>
      <c r="AS539" s="211"/>
      <c r="AT539" s="211"/>
      <c r="AU539" s="211"/>
      <c r="AV539" s="211"/>
      <c r="AW539" s="211"/>
      <c r="AX539" s="211"/>
      <c r="AY539" s="211"/>
      <c r="AZ539" s="211"/>
      <c r="BA539" s="211"/>
      <c r="BB539" s="211"/>
      <c r="BC539" s="211"/>
      <c r="BD539" s="211"/>
      <c r="BE539" s="211"/>
      <c r="BF539" s="211"/>
      <c r="BG539" s="211"/>
      <c r="BH539" s="211"/>
      <c r="BI539" s="211"/>
      <c r="BJ539" s="211"/>
      <c r="BK539" s="211"/>
      <c r="BL539" s="211"/>
      <c r="BM539" s="211"/>
      <c r="BN539" s="211"/>
      <c r="BO539" s="211"/>
      <c r="BP539" s="211"/>
      <c r="BQ539" s="211"/>
      <c r="BR539" s="211"/>
      <c r="BS539" s="211"/>
      <c r="BT539" s="211"/>
      <c r="BU539" s="211"/>
      <c r="BV539" s="211"/>
      <c r="BW539" s="211"/>
      <c r="BX539" s="211"/>
      <c r="BY539" s="211"/>
      <c r="BZ539" s="211"/>
      <c r="CA539" s="211"/>
      <c r="CB539" s="211"/>
      <c r="CC539" s="211"/>
      <c r="CD539" s="211"/>
      <c r="CE539" s="211"/>
      <c r="CF539" s="211"/>
      <c r="CG539" s="211"/>
      <c r="CH539" s="211"/>
      <c r="CI539" s="211"/>
      <c r="CJ539" s="211"/>
      <c r="CK539" s="211"/>
      <c r="CL539" s="211"/>
      <c r="CM539" s="211"/>
      <c r="CN539" s="211"/>
      <c r="CO539" s="211"/>
      <c r="CP539" s="211"/>
      <c r="CQ539" s="151" t="str">
        <f t="shared" si="30"/>
        <v/>
      </c>
      <c r="CR539" s="147"/>
    </row>
    <row r="540" spans="1:96" x14ac:dyDescent="0.2">
      <c r="A540" s="72"/>
      <c r="B540" s="201">
        <f t="shared" si="31"/>
        <v>531</v>
      </c>
      <c r="C540" s="212"/>
      <c r="D540" s="212"/>
      <c r="F540" s="212"/>
      <c r="G540" s="214"/>
      <c r="H540" s="73"/>
      <c r="I540" s="215"/>
      <c r="J540" s="215"/>
      <c r="K540" s="215"/>
      <c r="L540" s="215"/>
      <c r="M540" s="215"/>
      <c r="N540" s="215"/>
      <c r="O540" s="215"/>
      <c r="P540" s="73"/>
      <c r="Q540" s="215"/>
      <c r="R540" s="215"/>
      <c r="S540" s="215"/>
      <c r="T540" s="215"/>
      <c r="U540" s="215"/>
      <c r="V540" s="215"/>
      <c r="W540" s="215"/>
      <c r="X540" s="74"/>
      <c r="Y540" s="216"/>
      <c r="Z540" s="216"/>
      <c r="AA540" s="216"/>
      <c r="AB540" s="150" t="str">
        <f t="shared" si="29"/>
        <v/>
      </c>
      <c r="AC540" s="217"/>
      <c r="AD540" s="218"/>
      <c r="AE540" s="74"/>
      <c r="AF540" s="219"/>
      <c r="AG540" s="219"/>
      <c r="AH540" s="74"/>
      <c r="AI540" s="211"/>
      <c r="AJ540" s="211"/>
      <c r="AK540" s="211"/>
      <c r="AL540" s="211"/>
      <c r="AM540" s="211"/>
      <c r="AN540" s="211"/>
      <c r="AO540" s="211"/>
      <c r="AP540" s="211"/>
      <c r="AQ540" s="211"/>
      <c r="AR540" s="47"/>
      <c r="AS540" s="211"/>
      <c r="AT540" s="211"/>
      <c r="AU540" s="211"/>
      <c r="AV540" s="211"/>
      <c r="AW540" s="211"/>
      <c r="AX540" s="211"/>
      <c r="AY540" s="211"/>
      <c r="AZ540" s="211"/>
      <c r="BA540" s="211"/>
      <c r="BB540" s="211"/>
      <c r="BC540" s="211"/>
      <c r="BD540" s="211"/>
      <c r="BE540" s="211"/>
      <c r="BF540" s="211"/>
      <c r="BG540" s="211"/>
      <c r="BH540" s="211"/>
      <c r="BI540" s="211"/>
      <c r="BJ540" s="211"/>
      <c r="BK540" s="211"/>
      <c r="BL540" s="211"/>
      <c r="BM540" s="211"/>
      <c r="BN540" s="211"/>
      <c r="BO540" s="211"/>
      <c r="BP540" s="211"/>
      <c r="BQ540" s="211"/>
      <c r="BR540" s="211"/>
      <c r="BS540" s="211"/>
      <c r="BT540" s="211"/>
      <c r="BU540" s="211"/>
      <c r="BV540" s="211"/>
      <c r="BW540" s="211"/>
      <c r="BX540" s="211"/>
      <c r="BY540" s="211"/>
      <c r="BZ540" s="211"/>
      <c r="CA540" s="211"/>
      <c r="CB540" s="211"/>
      <c r="CC540" s="211"/>
      <c r="CD540" s="211"/>
      <c r="CE540" s="211"/>
      <c r="CF540" s="211"/>
      <c r="CG540" s="211"/>
      <c r="CH540" s="211"/>
      <c r="CI540" s="211"/>
      <c r="CJ540" s="211"/>
      <c r="CK540" s="211"/>
      <c r="CL540" s="211"/>
      <c r="CM540" s="211"/>
      <c r="CN540" s="211"/>
      <c r="CO540" s="211"/>
      <c r="CP540" s="211"/>
      <c r="CQ540" s="151" t="str">
        <f t="shared" si="30"/>
        <v/>
      </c>
      <c r="CR540" s="147"/>
    </row>
    <row r="541" spans="1:96" x14ac:dyDescent="0.2">
      <c r="A541" s="72"/>
      <c r="B541" s="201">
        <f t="shared" si="31"/>
        <v>532</v>
      </c>
      <c r="C541" s="212"/>
      <c r="D541" s="212"/>
      <c r="F541" s="212"/>
      <c r="G541" s="214"/>
      <c r="H541" s="73"/>
      <c r="I541" s="215"/>
      <c r="J541" s="215"/>
      <c r="K541" s="215"/>
      <c r="L541" s="215"/>
      <c r="M541" s="215"/>
      <c r="N541" s="215"/>
      <c r="O541" s="215"/>
      <c r="P541" s="73"/>
      <c r="Q541" s="215"/>
      <c r="R541" s="215"/>
      <c r="S541" s="215"/>
      <c r="T541" s="215"/>
      <c r="U541" s="215"/>
      <c r="V541" s="215"/>
      <c r="W541" s="215"/>
      <c r="X541" s="74"/>
      <c r="Y541" s="216"/>
      <c r="Z541" s="216"/>
      <c r="AA541" s="216"/>
      <c r="AB541" s="150" t="str">
        <f t="shared" si="29"/>
        <v/>
      </c>
      <c r="AC541" s="217"/>
      <c r="AD541" s="218"/>
      <c r="AE541" s="74"/>
      <c r="AF541" s="219"/>
      <c r="AG541" s="219"/>
      <c r="AH541" s="74"/>
      <c r="AI541" s="211"/>
      <c r="AJ541" s="211"/>
      <c r="AK541" s="211"/>
      <c r="AL541" s="211"/>
      <c r="AM541" s="211"/>
      <c r="AN541" s="211"/>
      <c r="AO541" s="211"/>
      <c r="AP541" s="211"/>
      <c r="AQ541" s="211"/>
      <c r="AR541" s="47"/>
      <c r="AS541" s="211"/>
      <c r="AT541" s="211"/>
      <c r="AU541" s="211"/>
      <c r="AV541" s="211"/>
      <c r="AW541" s="211"/>
      <c r="AX541" s="211"/>
      <c r="AY541" s="211"/>
      <c r="AZ541" s="211"/>
      <c r="BA541" s="211"/>
      <c r="BB541" s="211"/>
      <c r="BC541" s="211"/>
      <c r="BD541" s="211"/>
      <c r="BE541" s="211"/>
      <c r="BF541" s="211"/>
      <c r="BG541" s="211"/>
      <c r="BH541" s="211"/>
      <c r="BI541" s="211"/>
      <c r="BJ541" s="211"/>
      <c r="BK541" s="211"/>
      <c r="BL541" s="211"/>
      <c r="BM541" s="211"/>
      <c r="BN541" s="211"/>
      <c r="BO541" s="211"/>
      <c r="BP541" s="211"/>
      <c r="BQ541" s="211"/>
      <c r="BR541" s="211"/>
      <c r="BS541" s="211"/>
      <c r="BT541" s="211"/>
      <c r="BU541" s="211"/>
      <c r="BV541" s="211"/>
      <c r="BW541" s="211"/>
      <c r="BX541" s="211"/>
      <c r="BY541" s="211"/>
      <c r="BZ541" s="211"/>
      <c r="CA541" s="211"/>
      <c r="CB541" s="211"/>
      <c r="CC541" s="211"/>
      <c r="CD541" s="211"/>
      <c r="CE541" s="211"/>
      <c r="CF541" s="211"/>
      <c r="CG541" s="211"/>
      <c r="CH541" s="211"/>
      <c r="CI541" s="211"/>
      <c r="CJ541" s="211"/>
      <c r="CK541" s="211"/>
      <c r="CL541" s="211"/>
      <c r="CM541" s="211"/>
      <c r="CN541" s="211"/>
      <c r="CO541" s="211"/>
      <c r="CP541" s="211"/>
      <c r="CQ541" s="151" t="str">
        <f t="shared" si="30"/>
        <v/>
      </c>
      <c r="CR541" s="147"/>
    </row>
    <row r="542" spans="1:96" x14ac:dyDescent="0.2">
      <c r="A542" s="72"/>
      <c r="B542" s="201">
        <f t="shared" si="31"/>
        <v>533</v>
      </c>
      <c r="C542" s="212"/>
      <c r="D542" s="212"/>
      <c r="F542" s="212"/>
      <c r="G542" s="214"/>
      <c r="H542" s="73"/>
      <c r="I542" s="215"/>
      <c r="J542" s="215"/>
      <c r="K542" s="215"/>
      <c r="L542" s="215"/>
      <c r="M542" s="215"/>
      <c r="N542" s="215"/>
      <c r="O542" s="215"/>
      <c r="P542" s="73"/>
      <c r="Q542" s="215"/>
      <c r="R542" s="215"/>
      <c r="S542" s="215"/>
      <c r="T542" s="215"/>
      <c r="U542" s="215"/>
      <c r="V542" s="215"/>
      <c r="W542" s="215"/>
      <c r="X542" s="74"/>
      <c r="Y542" s="216"/>
      <c r="Z542" s="216"/>
      <c r="AA542" s="216"/>
      <c r="AB542" s="150" t="str">
        <f t="shared" si="29"/>
        <v/>
      </c>
      <c r="AC542" s="217"/>
      <c r="AD542" s="218"/>
      <c r="AE542" s="74"/>
      <c r="AF542" s="219"/>
      <c r="AG542" s="219"/>
      <c r="AH542" s="74"/>
      <c r="AI542" s="211"/>
      <c r="AJ542" s="211"/>
      <c r="AK542" s="211"/>
      <c r="AL542" s="211"/>
      <c r="AM542" s="211"/>
      <c r="AN542" s="211"/>
      <c r="AO542" s="211"/>
      <c r="AP542" s="211"/>
      <c r="AQ542" s="211"/>
      <c r="AR542" s="47"/>
      <c r="AS542" s="211"/>
      <c r="AT542" s="211"/>
      <c r="AU542" s="211"/>
      <c r="AV542" s="211"/>
      <c r="AW542" s="211"/>
      <c r="AX542" s="211"/>
      <c r="AY542" s="211"/>
      <c r="AZ542" s="211"/>
      <c r="BA542" s="211"/>
      <c r="BB542" s="211"/>
      <c r="BC542" s="211"/>
      <c r="BD542" s="211"/>
      <c r="BE542" s="211"/>
      <c r="BF542" s="211"/>
      <c r="BG542" s="211"/>
      <c r="BH542" s="211"/>
      <c r="BI542" s="211"/>
      <c r="BJ542" s="211"/>
      <c r="BK542" s="211"/>
      <c r="BL542" s="211"/>
      <c r="BM542" s="211"/>
      <c r="BN542" s="211"/>
      <c r="BO542" s="211"/>
      <c r="BP542" s="211"/>
      <c r="BQ542" s="211"/>
      <c r="BR542" s="211"/>
      <c r="BS542" s="211"/>
      <c r="BT542" s="211"/>
      <c r="BU542" s="211"/>
      <c r="BV542" s="211"/>
      <c r="BW542" s="211"/>
      <c r="BX542" s="211"/>
      <c r="BY542" s="211"/>
      <c r="BZ542" s="211"/>
      <c r="CA542" s="211"/>
      <c r="CB542" s="211"/>
      <c r="CC542" s="211"/>
      <c r="CD542" s="211"/>
      <c r="CE542" s="211"/>
      <c r="CF542" s="211"/>
      <c r="CG542" s="211"/>
      <c r="CH542" s="211"/>
      <c r="CI542" s="211"/>
      <c r="CJ542" s="211"/>
      <c r="CK542" s="211"/>
      <c r="CL542" s="211"/>
      <c r="CM542" s="211"/>
      <c r="CN542" s="211"/>
      <c r="CO542" s="211"/>
      <c r="CP542" s="211"/>
      <c r="CQ542" s="151" t="str">
        <f t="shared" si="30"/>
        <v/>
      </c>
      <c r="CR542" s="147"/>
    </row>
    <row r="543" spans="1:96" x14ac:dyDescent="0.2">
      <c r="A543" s="72"/>
      <c r="B543" s="201">
        <f t="shared" si="31"/>
        <v>534</v>
      </c>
      <c r="C543" s="212"/>
      <c r="D543" s="212"/>
      <c r="F543" s="212"/>
      <c r="G543" s="214"/>
      <c r="H543" s="73"/>
      <c r="I543" s="215"/>
      <c r="J543" s="215"/>
      <c r="K543" s="215"/>
      <c r="L543" s="215"/>
      <c r="M543" s="215"/>
      <c r="N543" s="215"/>
      <c r="O543" s="215"/>
      <c r="P543" s="73"/>
      <c r="Q543" s="215"/>
      <c r="R543" s="215"/>
      <c r="S543" s="215"/>
      <c r="T543" s="215"/>
      <c r="U543" s="215"/>
      <c r="V543" s="215"/>
      <c r="W543" s="215"/>
      <c r="X543" s="74"/>
      <c r="Y543" s="216"/>
      <c r="Z543" s="216"/>
      <c r="AA543" s="216"/>
      <c r="AB543" s="150" t="str">
        <f t="shared" si="29"/>
        <v/>
      </c>
      <c r="AC543" s="217"/>
      <c r="AD543" s="218"/>
      <c r="AE543" s="74"/>
      <c r="AF543" s="219"/>
      <c r="AG543" s="219"/>
      <c r="AH543" s="74"/>
      <c r="AI543" s="211"/>
      <c r="AJ543" s="211"/>
      <c r="AK543" s="211"/>
      <c r="AL543" s="211"/>
      <c r="AM543" s="211"/>
      <c r="AN543" s="211"/>
      <c r="AO543" s="211"/>
      <c r="AP543" s="211"/>
      <c r="AQ543" s="211"/>
      <c r="AR543" s="47"/>
      <c r="AS543" s="211"/>
      <c r="AT543" s="211"/>
      <c r="AU543" s="211"/>
      <c r="AV543" s="211"/>
      <c r="AW543" s="211"/>
      <c r="AX543" s="211"/>
      <c r="AY543" s="211"/>
      <c r="AZ543" s="211"/>
      <c r="BA543" s="211"/>
      <c r="BB543" s="211"/>
      <c r="BC543" s="211"/>
      <c r="BD543" s="211"/>
      <c r="BE543" s="211"/>
      <c r="BF543" s="211"/>
      <c r="BG543" s="211"/>
      <c r="BH543" s="211"/>
      <c r="BI543" s="211"/>
      <c r="BJ543" s="211"/>
      <c r="BK543" s="211"/>
      <c r="BL543" s="211"/>
      <c r="BM543" s="211"/>
      <c r="BN543" s="211"/>
      <c r="BO543" s="211"/>
      <c r="BP543" s="211"/>
      <c r="BQ543" s="211"/>
      <c r="BR543" s="211"/>
      <c r="BS543" s="211"/>
      <c r="BT543" s="211"/>
      <c r="BU543" s="211"/>
      <c r="BV543" s="211"/>
      <c r="BW543" s="211"/>
      <c r="BX543" s="211"/>
      <c r="BY543" s="211"/>
      <c r="BZ543" s="211"/>
      <c r="CA543" s="211"/>
      <c r="CB543" s="211"/>
      <c r="CC543" s="211"/>
      <c r="CD543" s="211"/>
      <c r="CE543" s="211"/>
      <c r="CF543" s="211"/>
      <c r="CG543" s="211"/>
      <c r="CH543" s="211"/>
      <c r="CI543" s="211"/>
      <c r="CJ543" s="211"/>
      <c r="CK543" s="211"/>
      <c r="CL543" s="211"/>
      <c r="CM543" s="211"/>
      <c r="CN543" s="211"/>
      <c r="CO543" s="211"/>
      <c r="CP543" s="211"/>
      <c r="CQ543" s="151" t="str">
        <f t="shared" si="30"/>
        <v/>
      </c>
      <c r="CR543" s="147"/>
    </row>
    <row r="544" spans="1:96" x14ac:dyDescent="0.2">
      <c r="A544" s="72"/>
      <c r="B544" s="201">
        <f t="shared" si="31"/>
        <v>535</v>
      </c>
      <c r="C544" s="212"/>
      <c r="D544" s="212"/>
      <c r="F544" s="212"/>
      <c r="G544" s="214"/>
      <c r="H544" s="73"/>
      <c r="I544" s="215"/>
      <c r="J544" s="215"/>
      <c r="K544" s="215"/>
      <c r="L544" s="215"/>
      <c r="M544" s="215"/>
      <c r="N544" s="215"/>
      <c r="O544" s="215"/>
      <c r="P544" s="73"/>
      <c r="Q544" s="215"/>
      <c r="R544" s="215"/>
      <c r="S544" s="215"/>
      <c r="T544" s="215"/>
      <c r="U544" s="215"/>
      <c r="V544" s="215"/>
      <c r="W544" s="215"/>
      <c r="X544" s="74"/>
      <c r="Y544" s="216"/>
      <c r="Z544" s="216"/>
      <c r="AA544" s="216"/>
      <c r="AB544" s="150" t="str">
        <f t="shared" si="29"/>
        <v/>
      </c>
      <c r="AC544" s="217"/>
      <c r="AD544" s="218"/>
      <c r="AE544" s="74"/>
      <c r="AF544" s="219"/>
      <c r="AG544" s="219"/>
      <c r="AH544" s="74"/>
      <c r="AI544" s="211"/>
      <c r="AJ544" s="211"/>
      <c r="AK544" s="211"/>
      <c r="AL544" s="211"/>
      <c r="AM544" s="211"/>
      <c r="AN544" s="211"/>
      <c r="AO544" s="211"/>
      <c r="AP544" s="211"/>
      <c r="AQ544" s="211"/>
      <c r="AR544" s="47"/>
      <c r="AS544" s="211"/>
      <c r="AT544" s="211"/>
      <c r="AU544" s="211"/>
      <c r="AV544" s="211"/>
      <c r="AW544" s="211"/>
      <c r="AX544" s="211"/>
      <c r="AY544" s="211"/>
      <c r="AZ544" s="211"/>
      <c r="BA544" s="211"/>
      <c r="BB544" s="211"/>
      <c r="BC544" s="211"/>
      <c r="BD544" s="211"/>
      <c r="BE544" s="211"/>
      <c r="BF544" s="211"/>
      <c r="BG544" s="211"/>
      <c r="BH544" s="211"/>
      <c r="BI544" s="211"/>
      <c r="BJ544" s="211"/>
      <c r="BK544" s="211"/>
      <c r="BL544" s="211"/>
      <c r="BM544" s="211"/>
      <c r="BN544" s="211"/>
      <c r="BO544" s="211"/>
      <c r="BP544" s="211"/>
      <c r="BQ544" s="211"/>
      <c r="BR544" s="211"/>
      <c r="BS544" s="211"/>
      <c r="BT544" s="211"/>
      <c r="BU544" s="211"/>
      <c r="BV544" s="211"/>
      <c r="BW544" s="211"/>
      <c r="BX544" s="211"/>
      <c r="BY544" s="211"/>
      <c r="BZ544" s="211"/>
      <c r="CA544" s="211"/>
      <c r="CB544" s="211"/>
      <c r="CC544" s="211"/>
      <c r="CD544" s="211"/>
      <c r="CE544" s="211"/>
      <c r="CF544" s="211"/>
      <c r="CG544" s="211"/>
      <c r="CH544" s="211"/>
      <c r="CI544" s="211"/>
      <c r="CJ544" s="211"/>
      <c r="CK544" s="211"/>
      <c r="CL544" s="211"/>
      <c r="CM544" s="211"/>
      <c r="CN544" s="211"/>
      <c r="CO544" s="211"/>
      <c r="CP544" s="211"/>
      <c r="CQ544" s="151" t="str">
        <f t="shared" si="30"/>
        <v/>
      </c>
      <c r="CR544" s="147"/>
    </row>
    <row r="545" spans="1:96" x14ac:dyDescent="0.2">
      <c r="A545" s="72"/>
      <c r="B545" s="201">
        <f t="shared" si="31"/>
        <v>536</v>
      </c>
      <c r="C545" s="212"/>
      <c r="D545" s="212"/>
      <c r="F545" s="212"/>
      <c r="G545" s="214"/>
      <c r="H545" s="73"/>
      <c r="I545" s="215"/>
      <c r="J545" s="215"/>
      <c r="K545" s="215"/>
      <c r="L545" s="215"/>
      <c r="M545" s="215"/>
      <c r="N545" s="215"/>
      <c r="O545" s="215"/>
      <c r="P545" s="73"/>
      <c r="Q545" s="215"/>
      <c r="R545" s="215"/>
      <c r="S545" s="215"/>
      <c r="T545" s="215"/>
      <c r="U545" s="215"/>
      <c r="V545" s="215"/>
      <c r="W545" s="215"/>
      <c r="X545" s="74"/>
      <c r="Y545" s="216"/>
      <c r="Z545" s="216"/>
      <c r="AA545" s="216"/>
      <c r="AB545" s="150" t="str">
        <f t="shared" si="29"/>
        <v/>
      </c>
      <c r="AC545" s="217"/>
      <c r="AD545" s="218"/>
      <c r="AE545" s="74"/>
      <c r="AF545" s="219"/>
      <c r="AG545" s="219"/>
      <c r="AH545" s="74"/>
      <c r="AI545" s="211"/>
      <c r="AJ545" s="211"/>
      <c r="AK545" s="211"/>
      <c r="AL545" s="211"/>
      <c r="AM545" s="211"/>
      <c r="AN545" s="211"/>
      <c r="AO545" s="211"/>
      <c r="AP545" s="211"/>
      <c r="AQ545" s="211"/>
      <c r="AR545" s="47"/>
      <c r="AS545" s="211"/>
      <c r="AT545" s="211"/>
      <c r="AU545" s="211"/>
      <c r="AV545" s="211"/>
      <c r="AW545" s="211"/>
      <c r="AX545" s="211"/>
      <c r="AY545" s="211"/>
      <c r="AZ545" s="211"/>
      <c r="BA545" s="211"/>
      <c r="BB545" s="211"/>
      <c r="BC545" s="211"/>
      <c r="BD545" s="211"/>
      <c r="BE545" s="211"/>
      <c r="BF545" s="211"/>
      <c r="BG545" s="211"/>
      <c r="BH545" s="211"/>
      <c r="BI545" s="211"/>
      <c r="BJ545" s="211"/>
      <c r="BK545" s="211"/>
      <c r="BL545" s="211"/>
      <c r="BM545" s="211"/>
      <c r="BN545" s="211"/>
      <c r="BO545" s="211"/>
      <c r="BP545" s="211"/>
      <c r="BQ545" s="211"/>
      <c r="BR545" s="211"/>
      <c r="BS545" s="211"/>
      <c r="BT545" s="211"/>
      <c r="BU545" s="211"/>
      <c r="BV545" s="211"/>
      <c r="BW545" s="211"/>
      <c r="BX545" s="211"/>
      <c r="BY545" s="211"/>
      <c r="BZ545" s="211"/>
      <c r="CA545" s="211"/>
      <c r="CB545" s="211"/>
      <c r="CC545" s="211"/>
      <c r="CD545" s="211"/>
      <c r="CE545" s="211"/>
      <c r="CF545" s="211"/>
      <c r="CG545" s="211"/>
      <c r="CH545" s="211"/>
      <c r="CI545" s="211"/>
      <c r="CJ545" s="211"/>
      <c r="CK545" s="211"/>
      <c r="CL545" s="211"/>
      <c r="CM545" s="211"/>
      <c r="CN545" s="211"/>
      <c r="CO545" s="211"/>
      <c r="CP545" s="211"/>
      <c r="CQ545" s="151" t="str">
        <f t="shared" si="30"/>
        <v/>
      </c>
      <c r="CR545" s="147"/>
    </row>
    <row r="546" spans="1:96" x14ac:dyDescent="0.2">
      <c r="A546" s="72"/>
      <c r="B546" s="201">
        <f t="shared" si="31"/>
        <v>537</v>
      </c>
      <c r="C546" s="212"/>
      <c r="D546" s="212"/>
      <c r="F546" s="212"/>
      <c r="G546" s="214"/>
      <c r="H546" s="73"/>
      <c r="I546" s="215"/>
      <c r="J546" s="215"/>
      <c r="K546" s="215"/>
      <c r="L546" s="215"/>
      <c r="M546" s="215"/>
      <c r="N546" s="215"/>
      <c r="O546" s="215"/>
      <c r="P546" s="73"/>
      <c r="Q546" s="215"/>
      <c r="R546" s="215"/>
      <c r="S546" s="215"/>
      <c r="T546" s="215"/>
      <c r="U546" s="215"/>
      <c r="V546" s="215"/>
      <c r="W546" s="215"/>
      <c r="X546" s="74"/>
      <c r="Y546" s="216"/>
      <c r="Z546" s="216"/>
      <c r="AA546" s="216"/>
      <c r="AB546" s="150" t="str">
        <f t="shared" si="29"/>
        <v/>
      </c>
      <c r="AC546" s="217"/>
      <c r="AD546" s="218"/>
      <c r="AE546" s="74"/>
      <c r="AF546" s="219"/>
      <c r="AG546" s="219"/>
      <c r="AH546" s="74"/>
      <c r="AI546" s="211"/>
      <c r="AJ546" s="211"/>
      <c r="AK546" s="211"/>
      <c r="AL546" s="211"/>
      <c r="AM546" s="211"/>
      <c r="AN546" s="211"/>
      <c r="AO546" s="211"/>
      <c r="AP546" s="211"/>
      <c r="AQ546" s="211"/>
      <c r="AR546" s="47"/>
      <c r="AS546" s="211"/>
      <c r="AT546" s="211"/>
      <c r="AU546" s="211"/>
      <c r="AV546" s="211"/>
      <c r="AW546" s="211"/>
      <c r="AX546" s="211"/>
      <c r="AY546" s="211"/>
      <c r="AZ546" s="211"/>
      <c r="BA546" s="211"/>
      <c r="BB546" s="211"/>
      <c r="BC546" s="211"/>
      <c r="BD546" s="211"/>
      <c r="BE546" s="211"/>
      <c r="BF546" s="211"/>
      <c r="BG546" s="211"/>
      <c r="BH546" s="211"/>
      <c r="BI546" s="211"/>
      <c r="BJ546" s="211"/>
      <c r="BK546" s="211"/>
      <c r="BL546" s="211"/>
      <c r="BM546" s="211"/>
      <c r="BN546" s="211"/>
      <c r="BO546" s="211"/>
      <c r="BP546" s="211"/>
      <c r="BQ546" s="211"/>
      <c r="BR546" s="211"/>
      <c r="BS546" s="211"/>
      <c r="BT546" s="211"/>
      <c r="BU546" s="211"/>
      <c r="BV546" s="211"/>
      <c r="BW546" s="211"/>
      <c r="BX546" s="211"/>
      <c r="BY546" s="211"/>
      <c r="BZ546" s="211"/>
      <c r="CA546" s="211"/>
      <c r="CB546" s="211"/>
      <c r="CC546" s="211"/>
      <c r="CD546" s="211"/>
      <c r="CE546" s="211"/>
      <c r="CF546" s="211"/>
      <c r="CG546" s="211"/>
      <c r="CH546" s="211"/>
      <c r="CI546" s="211"/>
      <c r="CJ546" s="211"/>
      <c r="CK546" s="211"/>
      <c r="CL546" s="211"/>
      <c r="CM546" s="211"/>
      <c r="CN546" s="211"/>
      <c r="CO546" s="211"/>
      <c r="CP546" s="211"/>
      <c r="CQ546" s="151" t="str">
        <f t="shared" si="30"/>
        <v/>
      </c>
      <c r="CR546" s="147"/>
    </row>
    <row r="547" spans="1:96" x14ac:dyDescent="0.2">
      <c r="A547" s="72"/>
      <c r="B547" s="201">
        <f t="shared" si="31"/>
        <v>538</v>
      </c>
      <c r="C547" s="212"/>
      <c r="D547" s="212"/>
      <c r="F547" s="212"/>
      <c r="G547" s="214"/>
      <c r="H547" s="73"/>
      <c r="I547" s="215"/>
      <c r="J547" s="215"/>
      <c r="K547" s="215"/>
      <c r="L547" s="215"/>
      <c r="M547" s="215"/>
      <c r="N547" s="215"/>
      <c r="O547" s="215"/>
      <c r="P547" s="73"/>
      <c r="Q547" s="215"/>
      <c r="R547" s="215"/>
      <c r="S547" s="215"/>
      <c r="T547" s="215"/>
      <c r="U547" s="215"/>
      <c r="V547" s="215"/>
      <c r="W547" s="215"/>
      <c r="X547" s="74"/>
      <c r="Y547" s="216"/>
      <c r="Z547" s="216"/>
      <c r="AA547" s="216"/>
      <c r="AB547" s="150" t="str">
        <f t="shared" si="29"/>
        <v/>
      </c>
      <c r="AC547" s="217"/>
      <c r="AD547" s="218"/>
      <c r="AE547" s="74"/>
      <c r="AF547" s="219"/>
      <c r="AG547" s="219"/>
      <c r="AH547" s="74"/>
      <c r="AI547" s="211"/>
      <c r="AJ547" s="211"/>
      <c r="AK547" s="211"/>
      <c r="AL547" s="211"/>
      <c r="AM547" s="211"/>
      <c r="AN547" s="211"/>
      <c r="AO547" s="211"/>
      <c r="AP547" s="211"/>
      <c r="AQ547" s="211"/>
      <c r="AR547" s="47"/>
      <c r="AS547" s="211"/>
      <c r="AT547" s="211"/>
      <c r="AU547" s="211"/>
      <c r="AV547" s="211"/>
      <c r="AW547" s="211"/>
      <c r="AX547" s="211"/>
      <c r="AY547" s="211"/>
      <c r="AZ547" s="211"/>
      <c r="BA547" s="211"/>
      <c r="BB547" s="211"/>
      <c r="BC547" s="211"/>
      <c r="BD547" s="211"/>
      <c r="BE547" s="211"/>
      <c r="BF547" s="211"/>
      <c r="BG547" s="211"/>
      <c r="BH547" s="211"/>
      <c r="BI547" s="211"/>
      <c r="BJ547" s="211"/>
      <c r="BK547" s="211"/>
      <c r="BL547" s="211"/>
      <c r="BM547" s="211"/>
      <c r="BN547" s="211"/>
      <c r="BO547" s="211"/>
      <c r="BP547" s="211"/>
      <c r="BQ547" s="211"/>
      <c r="BR547" s="211"/>
      <c r="BS547" s="211"/>
      <c r="BT547" s="211"/>
      <c r="BU547" s="211"/>
      <c r="BV547" s="211"/>
      <c r="BW547" s="211"/>
      <c r="BX547" s="211"/>
      <c r="BY547" s="211"/>
      <c r="BZ547" s="211"/>
      <c r="CA547" s="211"/>
      <c r="CB547" s="211"/>
      <c r="CC547" s="211"/>
      <c r="CD547" s="211"/>
      <c r="CE547" s="211"/>
      <c r="CF547" s="211"/>
      <c r="CG547" s="211"/>
      <c r="CH547" s="211"/>
      <c r="CI547" s="211"/>
      <c r="CJ547" s="211"/>
      <c r="CK547" s="211"/>
      <c r="CL547" s="211"/>
      <c r="CM547" s="211"/>
      <c r="CN547" s="211"/>
      <c r="CO547" s="211"/>
      <c r="CP547" s="211"/>
      <c r="CQ547" s="151" t="str">
        <f t="shared" si="30"/>
        <v/>
      </c>
      <c r="CR547" s="147"/>
    </row>
    <row r="548" spans="1:96" x14ac:dyDescent="0.2">
      <c r="A548" s="72"/>
      <c r="B548" s="201">
        <f t="shared" si="31"/>
        <v>539</v>
      </c>
      <c r="C548" s="212"/>
      <c r="D548" s="212"/>
      <c r="F548" s="212"/>
      <c r="G548" s="214"/>
      <c r="H548" s="73"/>
      <c r="I548" s="215"/>
      <c r="J548" s="215"/>
      <c r="K548" s="215"/>
      <c r="L548" s="215"/>
      <c r="M548" s="215"/>
      <c r="N548" s="215"/>
      <c r="O548" s="215"/>
      <c r="P548" s="73"/>
      <c r="Q548" s="215"/>
      <c r="R548" s="215"/>
      <c r="S548" s="215"/>
      <c r="T548" s="215"/>
      <c r="U548" s="215"/>
      <c r="V548" s="215"/>
      <c r="W548" s="215"/>
      <c r="X548" s="74"/>
      <c r="Y548" s="216"/>
      <c r="Z548" s="216"/>
      <c r="AA548" s="216"/>
      <c r="AB548" s="150" t="str">
        <f t="shared" si="29"/>
        <v/>
      </c>
      <c r="AC548" s="217"/>
      <c r="AD548" s="218"/>
      <c r="AE548" s="74"/>
      <c r="AF548" s="219"/>
      <c r="AG548" s="219"/>
      <c r="AH548" s="74"/>
      <c r="AI548" s="211"/>
      <c r="AJ548" s="211"/>
      <c r="AK548" s="211"/>
      <c r="AL548" s="211"/>
      <c r="AM548" s="211"/>
      <c r="AN548" s="211"/>
      <c r="AO548" s="211"/>
      <c r="AP548" s="211"/>
      <c r="AQ548" s="211"/>
      <c r="AR548" s="47"/>
      <c r="AS548" s="211"/>
      <c r="AT548" s="211"/>
      <c r="AU548" s="211"/>
      <c r="AV548" s="211"/>
      <c r="AW548" s="211"/>
      <c r="AX548" s="211"/>
      <c r="AY548" s="211"/>
      <c r="AZ548" s="211"/>
      <c r="BA548" s="211"/>
      <c r="BB548" s="211"/>
      <c r="BC548" s="211"/>
      <c r="BD548" s="211"/>
      <c r="BE548" s="211"/>
      <c r="BF548" s="211"/>
      <c r="BG548" s="211"/>
      <c r="BH548" s="211"/>
      <c r="BI548" s="211"/>
      <c r="BJ548" s="211"/>
      <c r="BK548" s="211"/>
      <c r="BL548" s="211"/>
      <c r="BM548" s="211"/>
      <c r="BN548" s="211"/>
      <c r="BO548" s="211"/>
      <c r="BP548" s="211"/>
      <c r="BQ548" s="211"/>
      <c r="BR548" s="211"/>
      <c r="BS548" s="211"/>
      <c r="BT548" s="211"/>
      <c r="BU548" s="211"/>
      <c r="BV548" s="211"/>
      <c r="BW548" s="211"/>
      <c r="BX548" s="211"/>
      <c r="BY548" s="211"/>
      <c r="BZ548" s="211"/>
      <c r="CA548" s="211"/>
      <c r="CB548" s="211"/>
      <c r="CC548" s="211"/>
      <c r="CD548" s="211"/>
      <c r="CE548" s="211"/>
      <c r="CF548" s="211"/>
      <c r="CG548" s="211"/>
      <c r="CH548" s="211"/>
      <c r="CI548" s="211"/>
      <c r="CJ548" s="211"/>
      <c r="CK548" s="211"/>
      <c r="CL548" s="211"/>
      <c r="CM548" s="211"/>
      <c r="CN548" s="211"/>
      <c r="CO548" s="211"/>
      <c r="CP548" s="211"/>
      <c r="CQ548" s="151" t="str">
        <f t="shared" si="30"/>
        <v/>
      </c>
      <c r="CR548" s="147"/>
    </row>
    <row r="549" spans="1:96" x14ac:dyDescent="0.2">
      <c r="A549" s="72"/>
      <c r="B549" s="201">
        <f t="shared" si="31"/>
        <v>540</v>
      </c>
      <c r="C549" s="212"/>
      <c r="D549" s="212"/>
      <c r="F549" s="212"/>
      <c r="G549" s="214"/>
      <c r="H549" s="73"/>
      <c r="I549" s="215"/>
      <c r="J549" s="215"/>
      <c r="K549" s="215"/>
      <c r="L549" s="215"/>
      <c r="M549" s="215"/>
      <c r="N549" s="215"/>
      <c r="O549" s="215"/>
      <c r="P549" s="73"/>
      <c r="Q549" s="215"/>
      <c r="R549" s="215"/>
      <c r="S549" s="215"/>
      <c r="T549" s="215"/>
      <c r="U549" s="215"/>
      <c r="V549" s="215"/>
      <c r="W549" s="215"/>
      <c r="X549" s="74"/>
      <c r="Y549" s="216"/>
      <c r="Z549" s="216"/>
      <c r="AA549" s="216"/>
      <c r="AB549" s="150" t="str">
        <f t="shared" si="29"/>
        <v/>
      </c>
      <c r="AC549" s="217"/>
      <c r="AD549" s="218"/>
      <c r="AE549" s="74"/>
      <c r="AF549" s="219"/>
      <c r="AG549" s="219"/>
      <c r="AH549" s="74"/>
      <c r="AI549" s="211"/>
      <c r="AJ549" s="211"/>
      <c r="AK549" s="211"/>
      <c r="AL549" s="211"/>
      <c r="AM549" s="211"/>
      <c r="AN549" s="211"/>
      <c r="AO549" s="211"/>
      <c r="AP549" s="211"/>
      <c r="AQ549" s="211"/>
      <c r="AR549" s="47"/>
      <c r="AS549" s="211"/>
      <c r="AT549" s="211"/>
      <c r="AU549" s="211"/>
      <c r="AV549" s="211"/>
      <c r="AW549" s="211"/>
      <c r="AX549" s="211"/>
      <c r="AY549" s="211"/>
      <c r="AZ549" s="211"/>
      <c r="BA549" s="211"/>
      <c r="BB549" s="211"/>
      <c r="BC549" s="211"/>
      <c r="BD549" s="211"/>
      <c r="BE549" s="211"/>
      <c r="BF549" s="211"/>
      <c r="BG549" s="211"/>
      <c r="BH549" s="211"/>
      <c r="BI549" s="211"/>
      <c r="BJ549" s="211"/>
      <c r="BK549" s="211"/>
      <c r="BL549" s="211"/>
      <c r="BM549" s="211"/>
      <c r="BN549" s="211"/>
      <c r="BO549" s="211"/>
      <c r="BP549" s="211"/>
      <c r="BQ549" s="211"/>
      <c r="BR549" s="211"/>
      <c r="BS549" s="211"/>
      <c r="BT549" s="211"/>
      <c r="BU549" s="211"/>
      <c r="BV549" s="211"/>
      <c r="BW549" s="211"/>
      <c r="BX549" s="211"/>
      <c r="BY549" s="211"/>
      <c r="BZ549" s="211"/>
      <c r="CA549" s="211"/>
      <c r="CB549" s="211"/>
      <c r="CC549" s="211"/>
      <c r="CD549" s="211"/>
      <c r="CE549" s="211"/>
      <c r="CF549" s="211"/>
      <c r="CG549" s="211"/>
      <c r="CH549" s="211"/>
      <c r="CI549" s="211"/>
      <c r="CJ549" s="211"/>
      <c r="CK549" s="211"/>
      <c r="CL549" s="211"/>
      <c r="CM549" s="211"/>
      <c r="CN549" s="211"/>
      <c r="CO549" s="211"/>
      <c r="CP549" s="211"/>
      <c r="CQ549" s="151" t="str">
        <f t="shared" si="30"/>
        <v/>
      </c>
      <c r="CR549" s="147"/>
    </row>
    <row r="550" spans="1:96" x14ac:dyDescent="0.2">
      <c r="A550" s="72"/>
      <c r="B550" s="201">
        <f t="shared" si="31"/>
        <v>541</v>
      </c>
      <c r="C550" s="212"/>
      <c r="D550" s="212"/>
      <c r="F550" s="212"/>
      <c r="G550" s="214"/>
      <c r="H550" s="73"/>
      <c r="I550" s="215"/>
      <c r="J550" s="215"/>
      <c r="K550" s="215"/>
      <c r="L550" s="215"/>
      <c r="M550" s="215"/>
      <c r="N550" s="215"/>
      <c r="O550" s="215"/>
      <c r="P550" s="73"/>
      <c r="Q550" s="215"/>
      <c r="R550" s="215"/>
      <c r="S550" s="215"/>
      <c r="T550" s="215"/>
      <c r="U550" s="215"/>
      <c r="V550" s="215"/>
      <c r="W550" s="215"/>
      <c r="X550" s="74"/>
      <c r="Y550" s="216"/>
      <c r="Z550" s="216"/>
      <c r="AA550" s="216"/>
      <c r="AB550" s="150" t="str">
        <f t="shared" si="29"/>
        <v/>
      </c>
      <c r="AC550" s="217"/>
      <c r="AD550" s="218"/>
      <c r="AE550" s="74"/>
      <c r="AF550" s="219"/>
      <c r="AG550" s="219"/>
      <c r="AH550" s="74"/>
      <c r="AI550" s="211"/>
      <c r="AJ550" s="211"/>
      <c r="AK550" s="211"/>
      <c r="AL550" s="211"/>
      <c r="AM550" s="211"/>
      <c r="AN550" s="211"/>
      <c r="AO550" s="211"/>
      <c r="AP550" s="211"/>
      <c r="AQ550" s="211"/>
      <c r="AR550" s="47"/>
      <c r="AS550" s="211"/>
      <c r="AT550" s="211"/>
      <c r="AU550" s="211"/>
      <c r="AV550" s="211"/>
      <c r="AW550" s="211"/>
      <c r="AX550" s="211"/>
      <c r="AY550" s="211"/>
      <c r="AZ550" s="211"/>
      <c r="BA550" s="211"/>
      <c r="BB550" s="211"/>
      <c r="BC550" s="211"/>
      <c r="BD550" s="211"/>
      <c r="BE550" s="211"/>
      <c r="BF550" s="211"/>
      <c r="BG550" s="211"/>
      <c r="BH550" s="211"/>
      <c r="BI550" s="211"/>
      <c r="BJ550" s="211"/>
      <c r="BK550" s="211"/>
      <c r="BL550" s="211"/>
      <c r="BM550" s="211"/>
      <c r="BN550" s="211"/>
      <c r="BO550" s="211"/>
      <c r="BP550" s="211"/>
      <c r="BQ550" s="211"/>
      <c r="BR550" s="211"/>
      <c r="BS550" s="211"/>
      <c r="BT550" s="211"/>
      <c r="BU550" s="211"/>
      <c r="BV550" s="211"/>
      <c r="BW550" s="211"/>
      <c r="BX550" s="211"/>
      <c r="BY550" s="211"/>
      <c r="BZ550" s="211"/>
      <c r="CA550" s="211"/>
      <c r="CB550" s="211"/>
      <c r="CC550" s="211"/>
      <c r="CD550" s="211"/>
      <c r="CE550" s="211"/>
      <c r="CF550" s="211"/>
      <c r="CG550" s="211"/>
      <c r="CH550" s="211"/>
      <c r="CI550" s="211"/>
      <c r="CJ550" s="211"/>
      <c r="CK550" s="211"/>
      <c r="CL550" s="211"/>
      <c r="CM550" s="211"/>
      <c r="CN550" s="211"/>
      <c r="CO550" s="211"/>
      <c r="CP550" s="211"/>
      <c r="CQ550" s="151" t="str">
        <f t="shared" si="30"/>
        <v/>
      </c>
      <c r="CR550" s="147"/>
    </row>
    <row r="551" spans="1:96" x14ac:dyDescent="0.2">
      <c r="A551" s="72"/>
      <c r="B551" s="201">
        <f t="shared" si="31"/>
        <v>542</v>
      </c>
      <c r="C551" s="212"/>
      <c r="D551" s="212"/>
      <c r="F551" s="212"/>
      <c r="G551" s="214"/>
      <c r="H551" s="73"/>
      <c r="I551" s="215"/>
      <c r="J551" s="215"/>
      <c r="K551" s="215"/>
      <c r="L551" s="215"/>
      <c r="M551" s="215"/>
      <c r="N551" s="215"/>
      <c r="O551" s="215"/>
      <c r="P551" s="73"/>
      <c r="Q551" s="215"/>
      <c r="R551" s="215"/>
      <c r="S551" s="215"/>
      <c r="T551" s="215"/>
      <c r="U551" s="215"/>
      <c r="V551" s="215"/>
      <c r="W551" s="215"/>
      <c r="X551" s="74"/>
      <c r="Y551" s="216"/>
      <c r="Z551" s="216"/>
      <c r="AA551" s="216"/>
      <c r="AB551" s="150" t="str">
        <f t="shared" si="29"/>
        <v/>
      </c>
      <c r="AC551" s="217"/>
      <c r="AD551" s="218"/>
      <c r="AE551" s="74"/>
      <c r="AF551" s="219"/>
      <c r="AG551" s="219"/>
      <c r="AH551" s="74"/>
      <c r="AI551" s="211"/>
      <c r="AJ551" s="211"/>
      <c r="AK551" s="211"/>
      <c r="AL551" s="211"/>
      <c r="AM551" s="211"/>
      <c r="AN551" s="211"/>
      <c r="AO551" s="211"/>
      <c r="AP551" s="211"/>
      <c r="AQ551" s="211"/>
      <c r="AR551" s="47"/>
      <c r="AS551" s="211"/>
      <c r="AT551" s="211"/>
      <c r="AU551" s="211"/>
      <c r="AV551" s="211"/>
      <c r="AW551" s="211"/>
      <c r="AX551" s="211"/>
      <c r="AY551" s="211"/>
      <c r="AZ551" s="211"/>
      <c r="BA551" s="211"/>
      <c r="BB551" s="211"/>
      <c r="BC551" s="211"/>
      <c r="BD551" s="211"/>
      <c r="BE551" s="211"/>
      <c r="BF551" s="211"/>
      <c r="BG551" s="211"/>
      <c r="BH551" s="211"/>
      <c r="BI551" s="211"/>
      <c r="BJ551" s="211"/>
      <c r="BK551" s="211"/>
      <c r="BL551" s="211"/>
      <c r="BM551" s="211"/>
      <c r="BN551" s="211"/>
      <c r="BO551" s="211"/>
      <c r="BP551" s="211"/>
      <c r="BQ551" s="211"/>
      <c r="BR551" s="211"/>
      <c r="BS551" s="211"/>
      <c r="BT551" s="211"/>
      <c r="BU551" s="211"/>
      <c r="BV551" s="211"/>
      <c r="BW551" s="211"/>
      <c r="BX551" s="211"/>
      <c r="BY551" s="211"/>
      <c r="BZ551" s="211"/>
      <c r="CA551" s="211"/>
      <c r="CB551" s="211"/>
      <c r="CC551" s="211"/>
      <c r="CD551" s="211"/>
      <c r="CE551" s="211"/>
      <c r="CF551" s="211"/>
      <c r="CG551" s="211"/>
      <c r="CH551" s="211"/>
      <c r="CI551" s="211"/>
      <c r="CJ551" s="211"/>
      <c r="CK551" s="211"/>
      <c r="CL551" s="211"/>
      <c r="CM551" s="211"/>
      <c r="CN551" s="211"/>
      <c r="CO551" s="211"/>
      <c r="CP551" s="211"/>
      <c r="CQ551" s="151" t="str">
        <f t="shared" si="30"/>
        <v/>
      </c>
      <c r="CR551" s="147"/>
    </row>
    <row r="552" spans="1:96" x14ac:dyDescent="0.2">
      <c r="A552" s="72"/>
      <c r="B552" s="201">
        <f t="shared" si="31"/>
        <v>543</v>
      </c>
      <c r="C552" s="212"/>
      <c r="D552" s="212"/>
      <c r="F552" s="212"/>
      <c r="G552" s="214"/>
      <c r="H552" s="73"/>
      <c r="I552" s="215"/>
      <c r="J552" s="215"/>
      <c r="K552" s="215"/>
      <c r="L552" s="215"/>
      <c r="M552" s="215"/>
      <c r="N552" s="215"/>
      <c r="O552" s="215"/>
      <c r="P552" s="73"/>
      <c r="Q552" s="215"/>
      <c r="R552" s="215"/>
      <c r="S552" s="215"/>
      <c r="T552" s="215"/>
      <c r="U552" s="215"/>
      <c r="V552" s="215"/>
      <c r="W552" s="215"/>
      <c r="X552" s="74"/>
      <c r="Y552" s="216"/>
      <c r="Z552" s="216"/>
      <c r="AA552" s="216"/>
      <c r="AB552" s="150" t="str">
        <f t="shared" si="29"/>
        <v/>
      </c>
      <c r="AC552" s="217"/>
      <c r="AD552" s="218"/>
      <c r="AE552" s="74"/>
      <c r="AF552" s="219"/>
      <c r="AG552" s="219"/>
      <c r="AH552" s="74"/>
      <c r="AI552" s="211"/>
      <c r="AJ552" s="211"/>
      <c r="AK552" s="211"/>
      <c r="AL552" s="211"/>
      <c r="AM552" s="211"/>
      <c r="AN552" s="211"/>
      <c r="AO552" s="211"/>
      <c r="AP552" s="211"/>
      <c r="AQ552" s="211"/>
      <c r="AR552" s="47"/>
      <c r="AS552" s="211"/>
      <c r="AT552" s="211"/>
      <c r="AU552" s="211"/>
      <c r="AV552" s="211"/>
      <c r="AW552" s="211"/>
      <c r="AX552" s="211"/>
      <c r="AY552" s="211"/>
      <c r="AZ552" s="211"/>
      <c r="BA552" s="211"/>
      <c r="BB552" s="211"/>
      <c r="BC552" s="211"/>
      <c r="BD552" s="211"/>
      <c r="BE552" s="211"/>
      <c r="BF552" s="211"/>
      <c r="BG552" s="211"/>
      <c r="BH552" s="211"/>
      <c r="BI552" s="211"/>
      <c r="BJ552" s="211"/>
      <c r="BK552" s="211"/>
      <c r="BL552" s="211"/>
      <c r="BM552" s="211"/>
      <c r="BN552" s="211"/>
      <c r="BO552" s="211"/>
      <c r="BP552" s="211"/>
      <c r="BQ552" s="211"/>
      <c r="BR552" s="211"/>
      <c r="BS552" s="211"/>
      <c r="BT552" s="211"/>
      <c r="BU552" s="211"/>
      <c r="BV552" s="211"/>
      <c r="BW552" s="211"/>
      <c r="BX552" s="211"/>
      <c r="BY552" s="211"/>
      <c r="BZ552" s="211"/>
      <c r="CA552" s="211"/>
      <c r="CB552" s="211"/>
      <c r="CC552" s="211"/>
      <c r="CD552" s="211"/>
      <c r="CE552" s="211"/>
      <c r="CF552" s="211"/>
      <c r="CG552" s="211"/>
      <c r="CH552" s="211"/>
      <c r="CI552" s="211"/>
      <c r="CJ552" s="211"/>
      <c r="CK552" s="211"/>
      <c r="CL552" s="211"/>
      <c r="CM552" s="211"/>
      <c r="CN552" s="211"/>
      <c r="CO552" s="211"/>
      <c r="CP552" s="211"/>
      <c r="CQ552" s="151" t="str">
        <f t="shared" si="30"/>
        <v/>
      </c>
      <c r="CR552" s="147"/>
    </row>
    <row r="553" spans="1:96" x14ac:dyDescent="0.2">
      <c r="A553" s="72"/>
      <c r="B553" s="201">
        <f t="shared" si="31"/>
        <v>544</v>
      </c>
      <c r="C553" s="212"/>
      <c r="D553" s="212"/>
      <c r="F553" s="212"/>
      <c r="G553" s="214"/>
      <c r="H553" s="73"/>
      <c r="I553" s="215"/>
      <c r="J553" s="215"/>
      <c r="K553" s="215"/>
      <c r="L553" s="215"/>
      <c r="M553" s="215"/>
      <c r="N553" s="215"/>
      <c r="O553" s="215"/>
      <c r="P553" s="73"/>
      <c r="Q553" s="215"/>
      <c r="R553" s="215"/>
      <c r="S553" s="215"/>
      <c r="T553" s="215"/>
      <c r="U553" s="215"/>
      <c r="V553" s="215"/>
      <c r="W553" s="215"/>
      <c r="X553" s="74"/>
      <c r="Y553" s="216"/>
      <c r="Z553" s="216"/>
      <c r="AA553" s="216"/>
      <c r="AB553" s="150" t="str">
        <f t="shared" si="29"/>
        <v/>
      </c>
      <c r="AC553" s="217"/>
      <c r="AD553" s="218"/>
      <c r="AE553" s="74"/>
      <c r="AF553" s="219"/>
      <c r="AG553" s="219"/>
      <c r="AH553" s="74"/>
      <c r="AI553" s="211"/>
      <c r="AJ553" s="211"/>
      <c r="AK553" s="211"/>
      <c r="AL553" s="211"/>
      <c r="AM553" s="211"/>
      <c r="AN553" s="211"/>
      <c r="AO553" s="211"/>
      <c r="AP553" s="211"/>
      <c r="AQ553" s="211"/>
      <c r="AR553" s="47"/>
      <c r="AS553" s="211"/>
      <c r="AT553" s="211"/>
      <c r="AU553" s="211"/>
      <c r="AV553" s="211"/>
      <c r="AW553" s="211"/>
      <c r="AX553" s="211"/>
      <c r="AY553" s="211"/>
      <c r="AZ553" s="211"/>
      <c r="BA553" s="211"/>
      <c r="BB553" s="211"/>
      <c r="BC553" s="211"/>
      <c r="BD553" s="211"/>
      <c r="BE553" s="211"/>
      <c r="BF553" s="211"/>
      <c r="BG553" s="211"/>
      <c r="BH553" s="211"/>
      <c r="BI553" s="211"/>
      <c r="BJ553" s="211"/>
      <c r="BK553" s="211"/>
      <c r="BL553" s="211"/>
      <c r="BM553" s="211"/>
      <c r="BN553" s="211"/>
      <c r="BO553" s="211"/>
      <c r="BP553" s="211"/>
      <c r="BQ553" s="211"/>
      <c r="BR553" s="211"/>
      <c r="BS553" s="211"/>
      <c r="BT553" s="211"/>
      <c r="BU553" s="211"/>
      <c r="BV553" s="211"/>
      <c r="BW553" s="211"/>
      <c r="BX553" s="211"/>
      <c r="BY553" s="211"/>
      <c r="BZ553" s="211"/>
      <c r="CA553" s="211"/>
      <c r="CB553" s="211"/>
      <c r="CC553" s="211"/>
      <c r="CD553" s="211"/>
      <c r="CE553" s="211"/>
      <c r="CF553" s="211"/>
      <c r="CG553" s="211"/>
      <c r="CH553" s="211"/>
      <c r="CI553" s="211"/>
      <c r="CJ553" s="211"/>
      <c r="CK553" s="211"/>
      <c r="CL553" s="211"/>
      <c r="CM553" s="211"/>
      <c r="CN553" s="211"/>
      <c r="CO553" s="211"/>
      <c r="CP553" s="211"/>
      <c r="CQ553" s="151" t="str">
        <f t="shared" si="30"/>
        <v/>
      </c>
      <c r="CR553" s="147"/>
    </row>
    <row r="554" spans="1:96" x14ac:dyDescent="0.2">
      <c r="A554" s="72"/>
      <c r="B554" s="201">
        <f t="shared" si="31"/>
        <v>545</v>
      </c>
      <c r="C554" s="212"/>
      <c r="D554" s="212"/>
      <c r="F554" s="212"/>
      <c r="G554" s="214"/>
      <c r="H554" s="73"/>
      <c r="I554" s="215"/>
      <c r="J554" s="215"/>
      <c r="K554" s="215"/>
      <c r="L554" s="215"/>
      <c r="M554" s="215"/>
      <c r="N554" s="215"/>
      <c r="O554" s="215"/>
      <c r="P554" s="73"/>
      <c r="Q554" s="215"/>
      <c r="R554" s="215"/>
      <c r="S554" s="215"/>
      <c r="T554" s="215"/>
      <c r="U554" s="215"/>
      <c r="V554" s="215"/>
      <c r="W554" s="215"/>
      <c r="X554" s="74"/>
      <c r="Y554" s="216"/>
      <c r="Z554" s="216"/>
      <c r="AA554" s="216"/>
      <c r="AB554" s="150" t="str">
        <f t="shared" si="29"/>
        <v/>
      </c>
      <c r="AC554" s="217"/>
      <c r="AD554" s="218"/>
      <c r="AE554" s="74"/>
      <c r="AF554" s="219"/>
      <c r="AG554" s="219"/>
      <c r="AH554" s="74"/>
      <c r="AI554" s="211"/>
      <c r="AJ554" s="211"/>
      <c r="AK554" s="211"/>
      <c r="AL554" s="211"/>
      <c r="AM554" s="211"/>
      <c r="AN554" s="211"/>
      <c r="AO554" s="211"/>
      <c r="AP554" s="211"/>
      <c r="AQ554" s="211"/>
      <c r="AR554" s="47"/>
      <c r="AS554" s="211"/>
      <c r="AT554" s="211"/>
      <c r="AU554" s="211"/>
      <c r="AV554" s="211"/>
      <c r="AW554" s="211"/>
      <c r="AX554" s="211"/>
      <c r="AY554" s="211"/>
      <c r="AZ554" s="211"/>
      <c r="BA554" s="211"/>
      <c r="BB554" s="211"/>
      <c r="BC554" s="211"/>
      <c r="BD554" s="211"/>
      <c r="BE554" s="211"/>
      <c r="BF554" s="211"/>
      <c r="BG554" s="211"/>
      <c r="BH554" s="211"/>
      <c r="BI554" s="211"/>
      <c r="BJ554" s="211"/>
      <c r="BK554" s="211"/>
      <c r="BL554" s="211"/>
      <c r="BM554" s="211"/>
      <c r="BN554" s="211"/>
      <c r="BO554" s="211"/>
      <c r="BP554" s="211"/>
      <c r="BQ554" s="211"/>
      <c r="BR554" s="211"/>
      <c r="BS554" s="211"/>
      <c r="BT554" s="211"/>
      <c r="BU554" s="211"/>
      <c r="BV554" s="211"/>
      <c r="BW554" s="211"/>
      <c r="BX554" s="211"/>
      <c r="BY554" s="211"/>
      <c r="BZ554" s="211"/>
      <c r="CA554" s="211"/>
      <c r="CB554" s="211"/>
      <c r="CC554" s="211"/>
      <c r="CD554" s="211"/>
      <c r="CE554" s="211"/>
      <c r="CF554" s="211"/>
      <c r="CG554" s="211"/>
      <c r="CH554" s="211"/>
      <c r="CI554" s="211"/>
      <c r="CJ554" s="211"/>
      <c r="CK554" s="211"/>
      <c r="CL554" s="211"/>
      <c r="CM554" s="211"/>
      <c r="CN554" s="211"/>
      <c r="CO554" s="211"/>
      <c r="CP554" s="211"/>
      <c r="CQ554" s="151" t="str">
        <f t="shared" si="30"/>
        <v/>
      </c>
      <c r="CR554" s="147"/>
    </row>
    <row r="555" spans="1:96" x14ac:dyDescent="0.2">
      <c r="A555" s="72"/>
      <c r="B555" s="201">
        <f t="shared" si="31"/>
        <v>546</v>
      </c>
      <c r="C555" s="212"/>
      <c r="D555" s="212"/>
      <c r="F555" s="212"/>
      <c r="G555" s="214"/>
      <c r="H555" s="73"/>
      <c r="I555" s="215"/>
      <c r="J555" s="215"/>
      <c r="K555" s="215"/>
      <c r="L555" s="215"/>
      <c r="M555" s="215"/>
      <c r="N555" s="215"/>
      <c r="O555" s="215"/>
      <c r="P555" s="73"/>
      <c r="Q555" s="215"/>
      <c r="R555" s="215"/>
      <c r="S555" s="215"/>
      <c r="T555" s="215"/>
      <c r="U555" s="215"/>
      <c r="V555" s="215"/>
      <c r="W555" s="215"/>
      <c r="X555" s="74"/>
      <c r="Y555" s="216"/>
      <c r="Z555" s="216"/>
      <c r="AA555" s="216"/>
      <c r="AB555" s="150" t="str">
        <f t="shared" si="29"/>
        <v/>
      </c>
      <c r="AC555" s="217"/>
      <c r="AD555" s="218"/>
      <c r="AE555" s="74"/>
      <c r="AF555" s="219"/>
      <c r="AG555" s="219"/>
      <c r="AH555" s="74"/>
      <c r="AI555" s="211"/>
      <c r="AJ555" s="211"/>
      <c r="AK555" s="211"/>
      <c r="AL555" s="211"/>
      <c r="AM555" s="211"/>
      <c r="AN555" s="211"/>
      <c r="AO555" s="211"/>
      <c r="AP555" s="211"/>
      <c r="AQ555" s="211"/>
      <c r="AR555" s="47"/>
      <c r="AS555" s="211"/>
      <c r="AT555" s="211"/>
      <c r="AU555" s="211"/>
      <c r="AV555" s="211"/>
      <c r="AW555" s="211"/>
      <c r="AX555" s="211"/>
      <c r="AY555" s="211"/>
      <c r="AZ555" s="211"/>
      <c r="BA555" s="211"/>
      <c r="BB555" s="211"/>
      <c r="BC555" s="211"/>
      <c r="BD555" s="211"/>
      <c r="BE555" s="211"/>
      <c r="BF555" s="211"/>
      <c r="BG555" s="211"/>
      <c r="BH555" s="211"/>
      <c r="BI555" s="211"/>
      <c r="BJ555" s="211"/>
      <c r="BK555" s="211"/>
      <c r="BL555" s="211"/>
      <c r="BM555" s="211"/>
      <c r="BN555" s="211"/>
      <c r="BO555" s="211"/>
      <c r="BP555" s="211"/>
      <c r="BQ555" s="211"/>
      <c r="BR555" s="211"/>
      <c r="BS555" s="211"/>
      <c r="BT555" s="211"/>
      <c r="BU555" s="211"/>
      <c r="BV555" s="211"/>
      <c r="BW555" s="211"/>
      <c r="BX555" s="211"/>
      <c r="BY555" s="211"/>
      <c r="BZ555" s="211"/>
      <c r="CA555" s="211"/>
      <c r="CB555" s="211"/>
      <c r="CC555" s="211"/>
      <c r="CD555" s="211"/>
      <c r="CE555" s="211"/>
      <c r="CF555" s="211"/>
      <c r="CG555" s="211"/>
      <c r="CH555" s="211"/>
      <c r="CI555" s="211"/>
      <c r="CJ555" s="211"/>
      <c r="CK555" s="211"/>
      <c r="CL555" s="211"/>
      <c r="CM555" s="211"/>
      <c r="CN555" s="211"/>
      <c r="CO555" s="211"/>
      <c r="CP555" s="211"/>
      <c r="CQ555" s="151" t="str">
        <f t="shared" si="30"/>
        <v/>
      </c>
      <c r="CR555" s="147"/>
    </row>
    <row r="556" spans="1:96" x14ac:dyDescent="0.2">
      <c r="A556" s="72"/>
      <c r="B556" s="201">
        <f t="shared" si="31"/>
        <v>547</v>
      </c>
      <c r="C556" s="212"/>
      <c r="D556" s="212"/>
      <c r="F556" s="212"/>
      <c r="G556" s="214"/>
      <c r="H556" s="73"/>
      <c r="I556" s="215"/>
      <c r="J556" s="215"/>
      <c r="K556" s="215"/>
      <c r="L556" s="215"/>
      <c r="M556" s="215"/>
      <c r="N556" s="215"/>
      <c r="O556" s="215"/>
      <c r="P556" s="73"/>
      <c r="Q556" s="215"/>
      <c r="R556" s="215"/>
      <c r="S556" s="215"/>
      <c r="T556" s="215"/>
      <c r="U556" s="215"/>
      <c r="V556" s="215"/>
      <c r="W556" s="215"/>
      <c r="X556" s="74"/>
      <c r="Y556" s="216"/>
      <c r="Z556" s="216"/>
      <c r="AA556" s="216"/>
      <c r="AB556" s="150" t="str">
        <f t="shared" si="29"/>
        <v/>
      </c>
      <c r="AC556" s="217"/>
      <c r="AD556" s="218"/>
      <c r="AE556" s="74"/>
      <c r="AF556" s="219"/>
      <c r="AG556" s="219"/>
      <c r="AH556" s="74"/>
      <c r="AI556" s="211"/>
      <c r="AJ556" s="211"/>
      <c r="AK556" s="211"/>
      <c r="AL556" s="211"/>
      <c r="AM556" s="211"/>
      <c r="AN556" s="211"/>
      <c r="AO556" s="211"/>
      <c r="AP556" s="211"/>
      <c r="AQ556" s="211"/>
      <c r="AR556" s="47"/>
      <c r="AS556" s="211"/>
      <c r="AT556" s="211"/>
      <c r="AU556" s="211"/>
      <c r="AV556" s="211"/>
      <c r="AW556" s="211"/>
      <c r="AX556" s="211"/>
      <c r="AY556" s="211"/>
      <c r="AZ556" s="211"/>
      <c r="BA556" s="211"/>
      <c r="BB556" s="211"/>
      <c r="BC556" s="211"/>
      <c r="BD556" s="211"/>
      <c r="BE556" s="211"/>
      <c r="BF556" s="211"/>
      <c r="BG556" s="211"/>
      <c r="BH556" s="211"/>
      <c r="BI556" s="211"/>
      <c r="BJ556" s="211"/>
      <c r="BK556" s="211"/>
      <c r="BL556" s="211"/>
      <c r="BM556" s="211"/>
      <c r="BN556" s="211"/>
      <c r="BO556" s="211"/>
      <c r="BP556" s="211"/>
      <c r="BQ556" s="211"/>
      <c r="BR556" s="211"/>
      <c r="BS556" s="211"/>
      <c r="BT556" s="211"/>
      <c r="BU556" s="211"/>
      <c r="BV556" s="211"/>
      <c r="BW556" s="211"/>
      <c r="BX556" s="211"/>
      <c r="BY556" s="211"/>
      <c r="BZ556" s="211"/>
      <c r="CA556" s="211"/>
      <c r="CB556" s="211"/>
      <c r="CC556" s="211"/>
      <c r="CD556" s="211"/>
      <c r="CE556" s="211"/>
      <c r="CF556" s="211"/>
      <c r="CG556" s="211"/>
      <c r="CH556" s="211"/>
      <c r="CI556" s="211"/>
      <c r="CJ556" s="211"/>
      <c r="CK556" s="211"/>
      <c r="CL556" s="211"/>
      <c r="CM556" s="211"/>
      <c r="CN556" s="211"/>
      <c r="CO556" s="211"/>
      <c r="CP556" s="211"/>
      <c r="CQ556" s="151" t="str">
        <f t="shared" si="30"/>
        <v/>
      </c>
      <c r="CR556" s="147"/>
    </row>
    <row r="557" spans="1:96" x14ac:dyDescent="0.2">
      <c r="A557" s="72"/>
      <c r="B557" s="201">
        <f t="shared" si="31"/>
        <v>548</v>
      </c>
      <c r="C557" s="212"/>
      <c r="D557" s="212"/>
      <c r="F557" s="212"/>
      <c r="G557" s="214"/>
      <c r="H557" s="73"/>
      <c r="I557" s="215"/>
      <c r="J557" s="215"/>
      <c r="K557" s="215"/>
      <c r="L557" s="215"/>
      <c r="M557" s="215"/>
      <c r="N557" s="215"/>
      <c r="O557" s="215"/>
      <c r="P557" s="73"/>
      <c r="Q557" s="215"/>
      <c r="R557" s="215"/>
      <c r="S557" s="215"/>
      <c r="T557" s="215"/>
      <c r="U557" s="215"/>
      <c r="V557" s="215"/>
      <c r="W557" s="215"/>
      <c r="X557" s="74"/>
      <c r="Y557" s="216"/>
      <c r="Z557" s="216"/>
      <c r="AA557" s="216"/>
      <c r="AB557" s="150" t="str">
        <f t="shared" si="29"/>
        <v/>
      </c>
      <c r="AC557" s="217"/>
      <c r="AD557" s="218"/>
      <c r="AE557" s="74"/>
      <c r="AF557" s="219"/>
      <c r="AG557" s="219"/>
      <c r="AH557" s="74"/>
      <c r="AI557" s="211"/>
      <c r="AJ557" s="211"/>
      <c r="AK557" s="211"/>
      <c r="AL557" s="211"/>
      <c r="AM557" s="211"/>
      <c r="AN557" s="211"/>
      <c r="AO557" s="211"/>
      <c r="AP557" s="211"/>
      <c r="AQ557" s="211"/>
      <c r="AR557" s="47"/>
      <c r="AS557" s="211"/>
      <c r="AT557" s="211"/>
      <c r="AU557" s="211"/>
      <c r="AV557" s="211"/>
      <c r="AW557" s="211"/>
      <c r="AX557" s="211"/>
      <c r="AY557" s="211"/>
      <c r="AZ557" s="211"/>
      <c r="BA557" s="211"/>
      <c r="BB557" s="211"/>
      <c r="BC557" s="211"/>
      <c r="BD557" s="211"/>
      <c r="BE557" s="211"/>
      <c r="BF557" s="211"/>
      <c r="BG557" s="211"/>
      <c r="BH557" s="211"/>
      <c r="BI557" s="211"/>
      <c r="BJ557" s="211"/>
      <c r="BK557" s="211"/>
      <c r="BL557" s="211"/>
      <c r="BM557" s="211"/>
      <c r="BN557" s="211"/>
      <c r="BO557" s="211"/>
      <c r="BP557" s="211"/>
      <c r="BQ557" s="211"/>
      <c r="BR557" s="211"/>
      <c r="BS557" s="211"/>
      <c r="BT557" s="211"/>
      <c r="BU557" s="211"/>
      <c r="BV557" s="211"/>
      <c r="BW557" s="211"/>
      <c r="BX557" s="211"/>
      <c r="BY557" s="211"/>
      <c r="BZ557" s="211"/>
      <c r="CA557" s="211"/>
      <c r="CB557" s="211"/>
      <c r="CC557" s="211"/>
      <c r="CD557" s="211"/>
      <c r="CE557" s="211"/>
      <c r="CF557" s="211"/>
      <c r="CG557" s="211"/>
      <c r="CH557" s="211"/>
      <c r="CI557" s="211"/>
      <c r="CJ557" s="211"/>
      <c r="CK557" s="211"/>
      <c r="CL557" s="211"/>
      <c r="CM557" s="211"/>
      <c r="CN557" s="211"/>
      <c r="CO557" s="211"/>
      <c r="CP557" s="211"/>
      <c r="CQ557" s="151" t="str">
        <f t="shared" si="30"/>
        <v/>
      </c>
      <c r="CR557" s="147"/>
    </row>
    <row r="558" spans="1:96" x14ac:dyDescent="0.2">
      <c r="A558" s="72"/>
      <c r="B558" s="201">
        <f t="shared" si="31"/>
        <v>549</v>
      </c>
      <c r="C558" s="212"/>
      <c r="D558" s="212"/>
      <c r="F558" s="212"/>
      <c r="G558" s="214"/>
      <c r="H558" s="73"/>
      <c r="I558" s="215"/>
      <c r="J558" s="215"/>
      <c r="K558" s="215"/>
      <c r="L558" s="215"/>
      <c r="M558" s="215"/>
      <c r="N558" s="215"/>
      <c r="O558" s="215"/>
      <c r="P558" s="73"/>
      <c r="Q558" s="215"/>
      <c r="R558" s="215"/>
      <c r="S558" s="215"/>
      <c r="T558" s="215"/>
      <c r="U558" s="215"/>
      <c r="V558" s="215"/>
      <c r="W558" s="215"/>
      <c r="X558" s="74"/>
      <c r="Y558" s="216"/>
      <c r="Z558" s="216"/>
      <c r="AA558" s="216"/>
      <c r="AB558" s="150" t="str">
        <f t="shared" si="29"/>
        <v/>
      </c>
      <c r="AC558" s="217"/>
      <c r="AD558" s="218"/>
      <c r="AE558" s="74"/>
      <c r="AF558" s="219"/>
      <c r="AG558" s="219"/>
      <c r="AH558" s="74"/>
      <c r="AI558" s="211"/>
      <c r="AJ558" s="211"/>
      <c r="AK558" s="211"/>
      <c r="AL558" s="211"/>
      <c r="AM558" s="211"/>
      <c r="AN558" s="211"/>
      <c r="AO558" s="211"/>
      <c r="AP558" s="211"/>
      <c r="AQ558" s="211"/>
      <c r="AR558" s="47"/>
      <c r="AS558" s="211"/>
      <c r="AT558" s="211"/>
      <c r="AU558" s="211"/>
      <c r="AV558" s="211"/>
      <c r="AW558" s="211"/>
      <c r="AX558" s="211"/>
      <c r="AY558" s="211"/>
      <c r="AZ558" s="211"/>
      <c r="BA558" s="211"/>
      <c r="BB558" s="211"/>
      <c r="BC558" s="211"/>
      <c r="BD558" s="211"/>
      <c r="BE558" s="211"/>
      <c r="BF558" s="211"/>
      <c r="BG558" s="211"/>
      <c r="BH558" s="211"/>
      <c r="BI558" s="211"/>
      <c r="BJ558" s="211"/>
      <c r="BK558" s="211"/>
      <c r="BL558" s="211"/>
      <c r="BM558" s="211"/>
      <c r="BN558" s="211"/>
      <c r="BO558" s="211"/>
      <c r="BP558" s="211"/>
      <c r="BQ558" s="211"/>
      <c r="BR558" s="211"/>
      <c r="BS558" s="211"/>
      <c r="BT558" s="211"/>
      <c r="BU558" s="211"/>
      <c r="BV558" s="211"/>
      <c r="BW558" s="211"/>
      <c r="BX558" s="211"/>
      <c r="BY558" s="211"/>
      <c r="BZ558" s="211"/>
      <c r="CA558" s="211"/>
      <c r="CB558" s="211"/>
      <c r="CC558" s="211"/>
      <c r="CD558" s="211"/>
      <c r="CE558" s="211"/>
      <c r="CF558" s="211"/>
      <c r="CG558" s="211"/>
      <c r="CH558" s="211"/>
      <c r="CI558" s="211"/>
      <c r="CJ558" s="211"/>
      <c r="CK558" s="211"/>
      <c r="CL558" s="211"/>
      <c r="CM558" s="211"/>
      <c r="CN558" s="211"/>
      <c r="CO558" s="211"/>
      <c r="CP558" s="211"/>
      <c r="CQ558" s="151" t="str">
        <f t="shared" si="30"/>
        <v/>
      </c>
      <c r="CR558" s="147"/>
    </row>
    <row r="559" spans="1:96" x14ac:dyDescent="0.2">
      <c r="A559" s="72"/>
      <c r="B559" s="201">
        <f t="shared" si="31"/>
        <v>550</v>
      </c>
      <c r="C559" s="212"/>
      <c r="D559" s="212"/>
      <c r="F559" s="212"/>
      <c r="G559" s="214"/>
      <c r="H559" s="73"/>
      <c r="I559" s="215"/>
      <c r="J559" s="215"/>
      <c r="K559" s="215"/>
      <c r="L559" s="215"/>
      <c r="M559" s="215"/>
      <c r="N559" s="215"/>
      <c r="O559" s="215"/>
      <c r="P559" s="73"/>
      <c r="Q559" s="215"/>
      <c r="R559" s="215"/>
      <c r="S559" s="215"/>
      <c r="T559" s="215"/>
      <c r="U559" s="215"/>
      <c r="V559" s="215"/>
      <c r="W559" s="215"/>
      <c r="X559" s="74"/>
      <c r="Y559" s="216"/>
      <c r="Z559" s="216"/>
      <c r="AA559" s="216"/>
      <c r="AB559" s="150" t="str">
        <f t="shared" si="29"/>
        <v/>
      </c>
      <c r="AC559" s="217"/>
      <c r="AD559" s="218"/>
      <c r="AE559" s="74"/>
      <c r="AF559" s="219"/>
      <c r="AG559" s="219"/>
      <c r="AH559" s="74"/>
      <c r="AI559" s="211"/>
      <c r="AJ559" s="211"/>
      <c r="AK559" s="211"/>
      <c r="AL559" s="211"/>
      <c r="AM559" s="211"/>
      <c r="AN559" s="211"/>
      <c r="AO559" s="211"/>
      <c r="AP559" s="211"/>
      <c r="AQ559" s="211"/>
      <c r="AR559" s="47"/>
      <c r="AS559" s="211"/>
      <c r="AT559" s="211"/>
      <c r="AU559" s="211"/>
      <c r="AV559" s="211"/>
      <c r="AW559" s="211"/>
      <c r="AX559" s="211"/>
      <c r="AY559" s="211"/>
      <c r="AZ559" s="211"/>
      <c r="BA559" s="211"/>
      <c r="BB559" s="211"/>
      <c r="BC559" s="211"/>
      <c r="BD559" s="211"/>
      <c r="BE559" s="211"/>
      <c r="BF559" s="211"/>
      <c r="BG559" s="211"/>
      <c r="BH559" s="211"/>
      <c r="BI559" s="211"/>
      <c r="BJ559" s="211"/>
      <c r="BK559" s="211"/>
      <c r="BL559" s="211"/>
      <c r="BM559" s="211"/>
      <c r="BN559" s="211"/>
      <c r="BO559" s="211"/>
      <c r="BP559" s="211"/>
      <c r="BQ559" s="211"/>
      <c r="BR559" s="211"/>
      <c r="BS559" s="211"/>
      <c r="BT559" s="211"/>
      <c r="BU559" s="211"/>
      <c r="BV559" s="211"/>
      <c r="BW559" s="211"/>
      <c r="BX559" s="211"/>
      <c r="BY559" s="211"/>
      <c r="BZ559" s="211"/>
      <c r="CA559" s="211"/>
      <c r="CB559" s="211"/>
      <c r="CC559" s="211"/>
      <c r="CD559" s="211"/>
      <c r="CE559" s="211"/>
      <c r="CF559" s="211"/>
      <c r="CG559" s="211"/>
      <c r="CH559" s="211"/>
      <c r="CI559" s="211"/>
      <c r="CJ559" s="211"/>
      <c r="CK559" s="211"/>
      <c r="CL559" s="211"/>
      <c r="CM559" s="211"/>
      <c r="CN559" s="211"/>
      <c r="CO559" s="211"/>
      <c r="CP559" s="211"/>
      <c r="CQ559" s="151" t="str">
        <f t="shared" si="30"/>
        <v/>
      </c>
      <c r="CR559" s="147"/>
    </row>
    <row r="560" spans="1:96" x14ac:dyDescent="0.2">
      <c r="A560" s="72"/>
      <c r="B560" s="201">
        <f t="shared" si="31"/>
        <v>551</v>
      </c>
      <c r="C560" s="212"/>
      <c r="D560" s="212"/>
      <c r="F560" s="212"/>
      <c r="G560" s="214"/>
      <c r="H560" s="73"/>
      <c r="I560" s="215"/>
      <c r="J560" s="215"/>
      <c r="K560" s="215"/>
      <c r="L560" s="215"/>
      <c r="M560" s="215"/>
      <c r="N560" s="215"/>
      <c r="O560" s="215"/>
      <c r="P560" s="73"/>
      <c r="Q560" s="215"/>
      <c r="R560" s="215"/>
      <c r="S560" s="215"/>
      <c r="T560" s="215"/>
      <c r="U560" s="215"/>
      <c r="V560" s="215"/>
      <c r="W560" s="215"/>
      <c r="X560" s="74"/>
      <c r="Y560" s="216"/>
      <c r="Z560" s="216"/>
      <c r="AA560" s="216"/>
      <c r="AB560" s="150" t="str">
        <f t="shared" si="29"/>
        <v/>
      </c>
      <c r="AC560" s="217"/>
      <c r="AD560" s="218"/>
      <c r="AE560" s="74"/>
      <c r="AF560" s="219"/>
      <c r="AG560" s="219"/>
      <c r="AH560" s="74"/>
      <c r="AI560" s="211"/>
      <c r="AJ560" s="211"/>
      <c r="AK560" s="211"/>
      <c r="AL560" s="211"/>
      <c r="AM560" s="211"/>
      <c r="AN560" s="211"/>
      <c r="AO560" s="211"/>
      <c r="AP560" s="211"/>
      <c r="AQ560" s="211"/>
      <c r="AR560" s="47"/>
      <c r="AS560" s="211"/>
      <c r="AT560" s="211"/>
      <c r="AU560" s="211"/>
      <c r="AV560" s="211"/>
      <c r="AW560" s="211"/>
      <c r="AX560" s="211"/>
      <c r="AY560" s="211"/>
      <c r="AZ560" s="211"/>
      <c r="BA560" s="211"/>
      <c r="BB560" s="211"/>
      <c r="BC560" s="211"/>
      <c r="BD560" s="211"/>
      <c r="BE560" s="211"/>
      <c r="BF560" s="211"/>
      <c r="BG560" s="211"/>
      <c r="BH560" s="211"/>
      <c r="BI560" s="211"/>
      <c r="BJ560" s="211"/>
      <c r="BK560" s="211"/>
      <c r="BL560" s="211"/>
      <c r="BM560" s="211"/>
      <c r="BN560" s="211"/>
      <c r="BO560" s="211"/>
      <c r="BP560" s="211"/>
      <c r="BQ560" s="211"/>
      <c r="BR560" s="211"/>
      <c r="BS560" s="211"/>
      <c r="BT560" s="211"/>
      <c r="BU560" s="211"/>
      <c r="BV560" s="211"/>
      <c r="BW560" s="211"/>
      <c r="BX560" s="211"/>
      <c r="BY560" s="211"/>
      <c r="BZ560" s="211"/>
      <c r="CA560" s="211"/>
      <c r="CB560" s="211"/>
      <c r="CC560" s="211"/>
      <c r="CD560" s="211"/>
      <c r="CE560" s="211"/>
      <c r="CF560" s="211"/>
      <c r="CG560" s="211"/>
      <c r="CH560" s="211"/>
      <c r="CI560" s="211"/>
      <c r="CJ560" s="211"/>
      <c r="CK560" s="211"/>
      <c r="CL560" s="211"/>
      <c r="CM560" s="211"/>
      <c r="CN560" s="211"/>
      <c r="CO560" s="211"/>
      <c r="CP560" s="211"/>
      <c r="CQ560" s="151" t="str">
        <f t="shared" si="30"/>
        <v/>
      </c>
      <c r="CR560" s="147"/>
    </row>
    <row r="561" spans="1:96" x14ac:dyDescent="0.2">
      <c r="A561" s="72"/>
      <c r="B561" s="201">
        <f t="shared" si="31"/>
        <v>552</v>
      </c>
      <c r="C561" s="212"/>
      <c r="D561" s="212"/>
      <c r="F561" s="212"/>
      <c r="G561" s="214"/>
      <c r="H561" s="73"/>
      <c r="I561" s="215"/>
      <c r="J561" s="215"/>
      <c r="K561" s="215"/>
      <c r="L561" s="215"/>
      <c r="M561" s="215"/>
      <c r="N561" s="215"/>
      <c r="O561" s="215"/>
      <c r="P561" s="73"/>
      <c r="Q561" s="215"/>
      <c r="R561" s="215"/>
      <c r="S561" s="215"/>
      <c r="T561" s="215"/>
      <c r="U561" s="215"/>
      <c r="V561" s="215"/>
      <c r="W561" s="215"/>
      <c r="X561" s="74"/>
      <c r="Y561" s="216"/>
      <c r="Z561" s="216"/>
      <c r="AA561" s="216"/>
      <c r="AB561" s="150" t="str">
        <f t="shared" si="29"/>
        <v/>
      </c>
      <c r="AC561" s="217"/>
      <c r="AD561" s="218"/>
      <c r="AE561" s="74"/>
      <c r="AF561" s="219"/>
      <c r="AG561" s="219"/>
      <c r="AH561" s="74"/>
      <c r="AI561" s="211"/>
      <c r="AJ561" s="211"/>
      <c r="AK561" s="211"/>
      <c r="AL561" s="211"/>
      <c r="AM561" s="211"/>
      <c r="AN561" s="211"/>
      <c r="AO561" s="211"/>
      <c r="AP561" s="211"/>
      <c r="AQ561" s="211"/>
      <c r="AR561" s="47"/>
      <c r="AS561" s="211"/>
      <c r="AT561" s="211"/>
      <c r="AU561" s="211"/>
      <c r="AV561" s="211"/>
      <c r="AW561" s="211"/>
      <c r="AX561" s="211"/>
      <c r="AY561" s="211"/>
      <c r="AZ561" s="211"/>
      <c r="BA561" s="211"/>
      <c r="BB561" s="211"/>
      <c r="BC561" s="211"/>
      <c r="BD561" s="211"/>
      <c r="BE561" s="211"/>
      <c r="BF561" s="211"/>
      <c r="BG561" s="211"/>
      <c r="BH561" s="211"/>
      <c r="BI561" s="211"/>
      <c r="BJ561" s="211"/>
      <c r="BK561" s="211"/>
      <c r="BL561" s="211"/>
      <c r="BM561" s="211"/>
      <c r="BN561" s="211"/>
      <c r="BO561" s="211"/>
      <c r="BP561" s="211"/>
      <c r="BQ561" s="211"/>
      <c r="BR561" s="211"/>
      <c r="BS561" s="211"/>
      <c r="BT561" s="211"/>
      <c r="BU561" s="211"/>
      <c r="BV561" s="211"/>
      <c r="BW561" s="211"/>
      <c r="BX561" s="211"/>
      <c r="BY561" s="211"/>
      <c r="BZ561" s="211"/>
      <c r="CA561" s="211"/>
      <c r="CB561" s="211"/>
      <c r="CC561" s="211"/>
      <c r="CD561" s="211"/>
      <c r="CE561" s="211"/>
      <c r="CF561" s="211"/>
      <c r="CG561" s="211"/>
      <c r="CH561" s="211"/>
      <c r="CI561" s="211"/>
      <c r="CJ561" s="211"/>
      <c r="CK561" s="211"/>
      <c r="CL561" s="211"/>
      <c r="CM561" s="211"/>
      <c r="CN561" s="211"/>
      <c r="CO561" s="211"/>
      <c r="CP561" s="211"/>
      <c r="CQ561" s="151" t="str">
        <f t="shared" si="30"/>
        <v/>
      </c>
      <c r="CR561" s="147"/>
    </row>
    <row r="562" spans="1:96" x14ac:dyDescent="0.2">
      <c r="A562" s="72"/>
      <c r="B562" s="201">
        <f t="shared" si="31"/>
        <v>553</v>
      </c>
      <c r="C562" s="212"/>
      <c r="D562" s="212"/>
      <c r="F562" s="212"/>
      <c r="G562" s="214"/>
      <c r="H562" s="73"/>
      <c r="I562" s="215"/>
      <c r="J562" s="215"/>
      <c r="K562" s="215"/>
      <c r="L562" s="215"/>
      <c r="M562" s="215"/>
      <c r="N562" s="215"/>
      <c r="O562" s="215"/>
      <c r="P562" s="73"/>
      <c r="Q562" s="215"/>
      <c r="R562" s="215"/>
      <c r="S562" s="215"/>
      <c r="T562" s="215"/>
      <c r="U562" s="215"/>
      <c r="V562" s="215"/>
      <c r="W562" s="215"/>
      <c r="X562" s="74"/>
      <c r="Y562" s="216"/>
      <c r="Z562" s="216"/>
      <c r="AA562" s="216"/>
      <c r="AB562" s="150" t="str">
        <f t="shared" si="29"/>
        <v/>
      </c>
      <c r="AC562" s="217"/>
      <c r="AD562" s="218"/>
      <c r="AE562" s="74"/>
      <c r="AF562" s="219"/>
      <c r="AG562" s="219"/>
      <c r="AH562" s="74"/>
      <c r="AI562" s="211"/>
      <c r="AJ562" s="211"/>
      <c r="AK562" s="211"/>
      <c r="AL562" s="211"/>
      <c r="AM562" s="211"/>
      <c r="AN562" s="211"/>
      <c r="AO562" s="211"/>
      <c r="AP562" s="211"/>
      <c r="AQ562" s="211"/>
      <c r="AR562" s="47"/>
      <c r="AS562" s="211"/>
      <c r="AT562" s="211"/>
      <c r="AU562" s="211"/>
      <c r="AV562" s="211"/>
      <c r="AW562" s="211"/>
      <c r="AX562" s="211"/>
      <c r="AY562" s="211"/>
      <c r="AZ562" s="211"/>
      <c r="BA562" s="211"/>
      <c r="BB562" s="211"/>
      <c r="BC562" s="211"/>
      <c r="BD562" s="211"/>
      <c r="BE562" s="211"/>
      <c r="BF562" s="211"/>
      <c r="BG562" s="211"/>
      <c r="BH562" s="211"/>
      <c r="BI562" s="211"/>
      <c r="BJ562" s="211"/>
      <c r="BK562" s="211"/>
      <c r="BL562" s="211"/>
      <c r="BM562" s="211"/>
      <c r="BN562" s="211"/>
      <c r="BO562" s="211"/>
      <c r="BP562" s="211"/>
      <c r="BQ562" s="211"/>
      <c r="BR562" s="211"/>
      <c r="BS562" s="211"/>
      <c r="BT562" s="211"/>
      <c r="BU562" s="211"/>
      <c r="BV562" s="211"/>
      <c r="BW562" s="211"/>
      <c r="BX562" s="211"/>
      <c r="BY562" s="211"/>
      <c r="BZ562" s="211"/>
      <c r="CA562" s="211"/>
      <c r="CB562" s="211"/>
      <c r="CC562" s="211"/>
      <c r="CD562" s="211"/>
      <c r="CE562" s="211"/>
      <c r="CF562" s="211"/>
      <c r="CG562" s="211"/>
      <c r="CH562" s="211"/>
      <c r="CI562" s="211"/>
      <c r="CJ562" s="211"/>
      <c r="CK562" s="211"/>
      <c r="CL562" s="211"/>
      <c r="CM562" s="211"/>
      <c r="CN562" s="211"/>
      <c r="CO562" s="211"/>
      <c r="CP562" s="211"/>
      <c r="CQ562" s="151" t="str">
        <f t="shared" si="30"/>
        <v/>
      </c>
      <c r="CR562" s="147"/>
    </row>
    <row r="563" spans="1:96" x14ac:dyDescent="0.2">
      <c r="A563" s="72"/>
      <c r="B563" s="201">
        <f t="shared" si="31"/>
        <v>554</v>
      </c>
      <c r="C563" s="212"/>
      <c r="D563" s="212"/>
      <c r="F563" s="212"/>
      <c r="G563" s="214"/>
      <c r="H563" s="73"/>
      <c r="I563" s="215"/>
      <c r="J563" s="215"/>
      <c r="K563" s="215"/>
      <c r="L563" s="215"/>
      <c r="M563" s="215"/>
      <c r="N563" s="215"/>
      <c r="O563" s="215"/>
      <c r="P563" s="73"/>
      <c r="Q563" s="215"/>
      <c r="R563" s="215"/>
      <c r="S563" s="215"/>
      <c r="T563" s="215"/>
      <c r="U563" s="215"/>
      <c r="V563" s="215"/>
      <c r="W563" s="215"/>
      <c r="X563" s="74"/>
      <c r="Y563" s="216"/>
      <c r="Z563" s="216"/>
      <c r="AA563" s="216"/>
      <c r="AB563" s="150" t="str">
        <f t="shared" si="29"/>
        <v/>
      </c>
      <c r="AC563" s="217"/>
      <c r="AD563" s="218"/>
      <c r="AE563" s="74"/>
      <c r="AF563" s="219"/>
      <c r="AG563" s="219"/>
      <c r="AH563" s="74"/>
      <c r="AI563" s="211"/>
      <c r="AJ563" s="211"/>
      <c r="AK563" s="211"/>
      <c r="AL563" s="211"/>
      <c r="AM563" s="211"/>
      <c r="AN563" s="211"/>
      <c r="AO563" s="211"/>
      <c r="AP563" s="211"/>
      <c r="AQ563" s="211"/>
      <c r="AR563" s="47"/>
      <c r="AS563" s="211"/>
      <c r="AT563" s="211"/>
      <c r="AU563" s="211"/>
      <c r="AV563" s="211"/>
      <c r="AW563" s="211"/>
      <c r="AX563" s="211"/>
      <c r="AY563" s="211"/>
      <c r="AZ563" s="211"/>
      <c r="BA563" s="211"/>
      <c r="BB563" s="211"/>
      <c r="BC563" s="211"/>
      <c r="BD563" s="211"/>
      <c r="BE563" s="211"/>
      <c r="BF563" s="211"/>
      <c r="BG563" s="211"/>
      <c r="BH563" s="211"/>
      <c r="BI563" s="211"/>
      <c r="BJ563" s="211"/>
      <c r="BK563" s="211"/>
      <c r="BL563" s="211"/>
      <c r="BM563" s="211"/>
      <c r="BN563" s="211"/>
      <c r="BO563" s="211"/>
      <c r="BP563" s="211"/>
      <c r="BQ563" s="211"/>
      <c r="BR563" s="211"/>
      <c r="BS563" s="211"/>
      <c r="BT563" s="211"/>
      <c r="BU563" s="211"/>
      <c r="BV563" s="211"/>
      <c r="BW563" s="211"/>
      <c r="BX563" s="211"/>
      <c r="BY563" s="211"/>
      <c r="BZ563" s="211"/>
      <c r="CA563" s="211"/>
      <c r="CB563" s="211"/>
      <c r="CC563" s="211"/>
      <c r="CD563" s="211"/>
      <c r="CE563" s="211"/>
      <c r="CF563" s="211"/>
      <c r="CG563" s="211"/>
      <c r="CH563" s="211"/>
      <c r="CI563" s="211"/>
      <c r="CJ563" s="211"/>
      <c r="CK563" s="211"/>
      <c r="CL563" s="211"/>
      <c r="CM563" s="211"/>
      <c r="CN563" s="211"/>
      <c r="CO563" s="211"/>
      <c r="CP563" s="211"/>
      <c r="CQ563" s="151" t="str">
        <f t="shared" si="30"/>
        <v/>
      </c>
      <c r="CR563" s="147"/>
    </row>
    <row r="564" spans="1:96" x14ac:dyDescent="0.2">
      <c r="A564" s="72"/>
      <c r="B564" s="201">
        <f t="shared" si="31"/>
        <v>555</v>
      </c>
      <c r="C564" s="212"/>
      <c r="D564" s="212"/>
      <c r="F564" s="212"/>
      <c r="G564" s="214"/>
      <c r="H564" s="73"/>
      <c r="I564" s="215"/>
      <c r="J564" s="215"/>
      <c r="K564" s="215"/>
      <c r="L564" s="215"/>
      <c r="M564" s="215"/>
      <c r="N564" s="215"/>
      <c r="O564" s="215"/>
      <c r="P564" s="73"/>
      <c r="Q564" s="215"/>
      <c r="R564" s="215"/>
      <c r="S564" s="215"/>
      <c r="T564" s="215"/>
      <c r="U564" s="215"/>
      <c r="V564" s="215"/>
      <c r="W564" s="215"/>
      <c r="X564" s="74"/>
      <c r="Y564" s="216"/>
      <c r="Z564" s="216"/>
      <c r="AA564" s="216"/>
      <c r="AB564" s="150" t="str">
        <f t="shared" si="29"/>
        <v/>
      </c>
      <c r="AC564" s="217"/>
      <c r="AD564" s="218"/>
      <c r="AE564" s="74"/>
      <c r="AF564" s="219"/>
      <c r="AG564" s="219"/>
      <c r="AH564" s="74"/>
      <c r="AI564" s="211"/>
      <c r="AJ564" s="211"/>
      <c r="AK564" s="211"/>
      <c r="AL564" s="211"/>
      <c r="AM564" s="211"/>
      <c r="AN564" s="211"/>
      <c r="AO564" s="211"/>
      <c r="AP564" s="211"/>
      <c r="AQ564" s="211"/>
      <c r="AR564" s="47"/>
      <c r="AS564" s="211"/>
      <c r="AT564" s="211"/>
      <c r="AU564" s="211"/>
      <c r="AV564" s="211"/>
      <c r="AW564" s="211"/>
      <c r="AX564" s="211"/>
      <c r="AY564" s="211"/>
      <c r="AZ564" s="211"/>
      <c r="BA564" s="211"/>
      <c r="BB564" s="211"/>
      <c r="BC564" s="211"/>
      <c r="BD564" s="211"/>
      <c r="BE564" s="211"/>
      <c r="BF564" s="211"/>
      <c r="BG564" s="211"/>
      <c r="BH564" s="211"/>
      <c r="BI564" s="211"/>
      <c r="BJ564" s="211"/>
      <c r="BK564" s="211"/>
      <c r="BL564" s="211"/>
      <c r="BM564" s="211"/>
      <c r="BN564" s="211"/>
      <c r="BO564" s="211"/>
      <c r="BP564" s="211"/>
      <c r="BQ564" s="211"/>
      <c r="BR564" s="211"/>
      <c r="BS564" s="211"/>
      <c r="BT564" s="211"/>
      <c r="BU564" s="211"/>
      <c r="BV564" s="211"/>
      <c r="BW564" s="211"/>
      <c r="BX564" s="211"/>
      <c r="BY564" s="211"/>
      <c r="BZ564" s="211"/>
      <c r="CA564" s="211"/>
      <c r="CB564" s="211"/>
      <c r="CC564" s="211"/>
      <c r="CD564" s="211"/>
      <c r="CE564" s="211"/>
      <c r="CF564" s="211"/>
      <c r="CG564" s="211"/>
      <c r="CH564" s="211"/>
      <c r="CI564" s="211"/>
      <c r="CJ564" s="211"/>
      <c r="CK564" s="211"/>
      <c r="CL564" s="211"/>
      <c r="CM564" s="211"/>
      <c r="CN564" s="211"/>
      <c r="CO564" s="211"/>
      <c r="CP564" s="211"/>
      <c r="CQ564" s="151" t="str">
        <f t="shared" si="30"/>
        <v/>
      </c>
      <c r="CR564" s="147"/>
    </row>
    <row r="565" spans="1:96" x14ac:dyDescent="0.2">
      <c r="A565" s="72"/>
      <c r="B565" s="201">
        <f t="shared" si="31"/>
        <v>556</v>
      </c>
      <c r="C565" s="212"/>
      <c r="D565" s="212"/>
      <c r="F565" s="212"/>
      <c r="G565" s="214"/>
      <c r="H565" s="73"/>
      <c r="I565" s="215"/>
      <c r="J565" s="215"/>
      <c r="K565" s="215"/>
      <c r="L565" s="215"/>
      <c r="M565" s="215"/>
      <c r="N565" s="215"/>
      <c r="O565" s="215"/>
      <c r="P565" s="73"/>
      <c r="Q565" s="215"/>
      <c r="R565" s="215"/>
      <c r="S565" s="215"/>
      <c r="T565" s="215"/>
      <c r="U565" s="215"/>
      <c r="V565" s="215"/>
      <c r="W565" s="215"/>
      <c r="X565" s="74"/>
      <c r="Y565" s="216"/>
      <c r="Z565" s="216"/>
      <c r="AA565" s="216"/>
      <c r="AB565" s="150" t="str">
        <f t="shared" si="29"/>
        <v/>
      </c>
      <c r="AC565" s="217"/>
      <c r="AD565" s="218"/>
      <c r="AE565" s="74"/>
      <c r="AF565" s="219"/>
      <c r="AG565" s="219"/>
      <c r="AH565" s="74"/>
      <c r="AI565" s="211"/>
      <c r="AJ565" s="211"/>
      <c r="AK565" s="211"/>
      <c r="AL565" s="211"/>
      <c r="AM565" s="211"/>
      <c r="AN565" s="211"/>
      <c r="AO565" s="211"/>
      <c r="AP565" s="211"/>
      <c r="AQ565" s="211"/>
      <c r="AR565" s="47"/>
      <c r="AS565" s="211"/>
      <c r="AT565" s="211"/>
      <c r="AU565" s="211"/>
      <c r="AV565" s="211"/>
      <c r="AW565" s="211"/>
      <c r="AX565" s="211"/>
      <c r="AY565" s="211"/>
      <c r="AZ565" s="211"/>
      <c r="BA565" s="211"/>
      <c r="BB565" s="211"/>
      <c r="BC565" s="211"/>
      <c r="BD565" s="211"/>
      <c r="BE565" s="211"/>
      <c r="BF565" s="211"/>
      <c r="BG565" s="211"/>
      <c r="BH565" s="211"/>
      <c r="BI565" s="211"/>
      <c r="BJ565" s="211"/>
      <c r="BK565" s="211"/>
      <c r="BL565" s="211"/>
      <c r="BM565" s="211"/>
      <c r="BN565" s="211"/>
      <c r="BO565" s="211"/>
      <c r="BP565" s="211"/>
      <c r="BQ565" s="211"/>
      <c r="BR565" s="211"/>
      <c r="BS565" s="211"/>
      <c r="BT565" s="211"/>
      <c r="BU565" s="211"/>
      <c r="BV565" s="211"/>
      <c r="BW565" s="211"/>
      <c r="BX565" s="211"/>
      <c r="BY565" s="211"/>
      <c r="BZ565" s="211"/>
      <c r="CA565" s="211"/>
      <c r="CB565" s="211"/>
      <c r="CC565" s="211"/>
      <c r="CD565" s="211"/>
      <c r="CE565" s="211"/>
      <c r="CF565" s="211"/>
      <c r="CG565" s="211"/>
      <c r="CH565" s="211"/>
      <c r="CI565" s="211"/>
      <c r="CJ565" s="211"/>
      <c r="CK565" s="211"/>
      <c r="CL565" s="211"/>
      <c r="CM565" s="211"/>
      <c r="CN565" s="211"/>
      <c r="CO565" s="211"/>
      <c r="CP565" s="211"/>
      <c r="CQ565" s="151" t="str">
        <f t="shared" si="30"/>
        <v/>
      </c>
      <c r="CR565" s="147"/>
    </row>
    <row r="566" spans="1:96" x14ac:dyDescent="0.2">
      <c r="A566" s="72"/>
      <c r="B566" s="201">
        <f t="shared" si="31"/>
        <v>557</v>
      </c>
      <c r="C566" s="212"/>
      <c r="D566" s="212"/>
      <c r="F566" s="212"/>
      <c r="G566" s="214"/>
      <c r="H566" s="73"/>
      <c r="I566" s="215"/>
      <c r="J566" s="215"/>
      <c r="K566" s="215"/>
      <c r="L566" s="215"/>
      <c r="M566" s="215"/>
      <c r="N566" s="215"/>
      <c r="O566" s="215"/>
      <c r="P566" s="73"/>
      <c r="Q566" s="215"/>
      <c r="R566" s="215"/>
      <c r="S566" s="215"/>
      <c r="T566" s="215"/>
      <c r="U566" s="215"/>
      <c r="V566" s="215"/>
      <c r="W566" s="215"/>
      <c r="X566" s="74"/>
      <c r="Y566" s="216"/>
      <c r="Z566" s="216"/>
      <c r="AA566" s="216"/>
      <c r="AB566" s="150" t="str">
        <f t="shared" si="29"/>
        <v/>
      </c>
      <c r="AC566" s="217"/>
      <c r="AD566" s="218"/>
      <c r="AE566" s="74"/>
      <c r="AF566" s="219"/>
      <c r="AG566" s="219"/>
      <c r="AH566" s="74"/>
      <c r="AI566" s="211"/>
      <c r="AJ566" s="211"/>
      <c r="AK566" s="211"/>
      <c r="AL566" s="211"/>
      <c r="AM566" s="211"/>
      <c r="AN566" s="211"/>
      <c r="AO566" s="211"/>
      <c r="AP566" s="211"/>
      <c r="AQ566" s="211"/>
      <c r="AR566" s="47"/>
      <c r="AS566" s="211"/>
      <c r="AT566" s="211"/>
      <c r="AU566" s="211"/>
      <c r="AV566" s="211"/>
      <c r="AW566" s="211"/>
      <c r="AX566" s="211"/>
      <c r="AY566" s="211"/>
      <c r="AZ566" s="211"/>
      <c r="BA566" s="211"/>
      <c r="BB566" s="211"/>
      <c r="BC566" s="211"/>
      <c r="BD566" s="211"/>
      <c r="BE566" s="211"/>
      <c r="BF566" s="211"/>
      <c r="BG566" s="211"/>
      <c r="BH566" s="211"/>
      <c r="BI566" s="211"/>
      <c r="BJ566" s="211"/>
      <c r="BK566" s="211"/>
      <c r="BL566" s="211"/>
      <c r="BM566" s="211"/>
      <c r="BN566" s="211"/>
      <c r="BO566" s="211"/>
      <c r="BP566" s="211"/>
      <c r="BQ566" s="211"/>
      <c r="BR566" s="211"/>
      <c r="BS566" s="211"/>
      <c r="BT566" s="211"/>
      <c r="BU566" s="211"/>
      <c r="BV566" s="211"/>
      <c r="BW566" s="211"/>
      <c r="BX566" s="211"/>
      <c r="BY566" s="211"/>
      <c r="BZ566" s="211"/>
      <c r="CA566" s="211"/>
      <c r="CB566" s="211"/>
      <c r="CC566" s="211"/>
      <c r="CD566" s="211"/>
      <c r="CE566" s="211"/>
      <c r="CF566" s="211"/>
      <c r="CG566" s="211"/>
      <c r="CH566" s="211"/>
      <c r="CI566" s="211"/>
      <c r="CJ566" s="211"/>
      <c r="CK566" s="211"/>
      <c r="CL566" s="211"/>
      <c r="CM566" s="211"/>
      <c r="CN566" s="211"/>
      <c r="CO566" s="211"/>
      <c r="CP566" s="211"/>
      <c r="CQ566" s="151" t="str">
        <f t="shared" si="30"/>
        <v/>
      </c>
      <c r="CR566" s="147"/>
    </row>
    <row r="567" spans="1:96" x14ac:dyDescent="0.2">
      <c r="A567" s="72"/>
      <c r="B567" s="201">
        <f t="shared" si="31"/>
        <v>558</v>
      </c>
      <c r="C567" s="212"/>
      <c r="D567" s="212"/>
      <c r="F567" s="212"/>
      <c r="G567" s="214"/>
      <c r="H567" s="73"/>
      <c r="I567" s="215"/>
      <c r="J567" s="215"/>
      <c r="K567" s="215"/>
      <c r="L567" s="215"/>
      <c r="M567" s="215"/>
      <c r="N567" s="215"/>
      <c r="O567" s="215"/>
      <c r="P567" s="73"/>
      <c r="Q567" s="215"/>
      <c r="R567" s="215"/>
      <c r="S567" s="215"/>
      <c r="T567" s="215"/>
      <c r="U567" s="215"/>
      <c r="V567" s="215"/>
      <c r="W567" s="215"/>
      <c r="X567" s="74"/>
      <c r="Y567" s="216"/>
      <c r="Z567" s="216"/>
      <c r="AA567" s="216"/>
      <c r="AB567" s="150" t="str">
        <f t="shared" si="29"/>
        <v/>
      </c>
      <c r="AC567" s="217"/>
      <c r="AD567" s="218"/>
      <c r="AE567" s="74"/>
      <c r="AF567" s="219"/>
      <c r="AG567" s="219"/>
      <c r="AH567" s="74"/>
      <c r="AI567" s="211"/>
      <c r="AJ567" s="211"/>
      <c r="AK567" s="211"/>
      <c r="AL567" s="211"/>
      <c r="AM567" s="211"/>
      <c r="AN567" s="211"/>
      <c r="AO567" s="211"/>
      <c r="AP567" s="211"/>
      <c r="AQ567" s="211"/>
      <c r="AR567" s="47"/>
      <c r="AS567" s="211"/>
      <c r="AT567" s="211"/>
      <c r="AU567" s="211"/>
      <c r="AV567" s="211"/>
      <c r="AW567" s="211"/>
      <c r="AX567" s="211"/>
      <c r="AY567" s="211"/>
      <c r="AZ567" s="211"/>
      <c r="BA567" s="211"/>
      <c r="BB567" s="211"/>
      <c r="BC567" s="211"/>
      <c r="BD567" s="211"/>
      <c r="BE567" s="211"/>
      <c r="BF567" s="211"/>
      <c r="BG567" s="211"/>
      <c r="BH567" s="211"/>
      <c r="BI567" s="211"/>
      <c r="BJ567" s="211"/>
      <c r="BK567" s="211"/>
      <c r="BL567" s="211"/>
      <c r="BM567" s="211"/>
      <c r="BN567" s="211"/>
      <c r="BO567" s="211"/>
      <c r="BP567" s="211"/>
      <c r="BQ567" s="211"/>
      <c r="BR567" s="211"/>
      <c r="BS567" s="211"/>
      <c r="BT567" s="211"/>
      <c r="BU567" s="211"/>
      <c r="BV567" s="211"/>
      <c r="BW567" s="211"/>
      <c r="BX567" s="211"/>
      <c r="BY567" s="211"/>
      <c r="BZ567" s="211"/>
      <c r="CA567" s="211"/>
      <c r="CB567" s="211"/>
      <c r="CC567" s="211"/>
      <c r="CD567" s="211"/>
      <c r="CE567" s="211"/>
      <c r="CF567" s="211"/>
      <c r="CG567" s="211"/>
      <c r="CH567" s="211"/>
      <c r="CI567" s="211"/>
      <c r="CJ567" s="211"/>
      <c r="CK567" s="211"/>
      <c r="CL567" s="211"/>
      <c r="CM567" s="211"/>
      <c r="CN567" s="211"/>
      <c r="CO567" s="211"/>
      <c r="CP567" s="211"/>
      <c r="CQ567" s="151" t="str">
        <f t="shared" si="30"/>
        <v/>
      </c>
      <c r="CR567" s="147"/>
    </row>
    <row r="568" spans="1:96" x14ac:dyDescent="0.2">
      <c r="A568" s="72"/>
      <c r="B568" s="201">
        <f t="shared" si="31"/>
        <v>559</v>
      </c>
      <c r="C568" s="212"/>
      <c r="D568" s="212"/>
      <c r="F568" s="212"/>
      <c r="G568" s="214"/>
      <c r="H568" s="73"/>
      <c r="I568" s="215"/>
      <c r="J568" s="215"/>
      <c r="K568" s="215"/>
      <c r="L568" s="215"/>
      <c r="M568" s="215"/>
      <c r="N568" s="215"/>
      <c r="O568" s="215"/>
      <c r="P568" s="73"/>
      <c r="Q568" s="215"/>
      <c r="R568" s="215"/>
      <c r="S568" s="215"/>
      <c r="T568" s="215"/>
      <c r="U568" s="215"/>
      <c r="V568" s="215"/>
      <c r="W568" s="215"/>
      <c r="X568" s="74"/>
      <c r="Y568" s="216"/>
      <c r="Z568" s="216"/>
      <c r="AA568" s="216"/>
      <c r="AB568" s="150" t="str">
        <f t="shared" si="29"/>
        <v/>
      </c>
      <c r="AC568" s="217"/>
      <c r="AD568" s="218"/>
      <c r="AE568" s="74"/>
      <c r="AF568" s="219"/>
      <c r="AG568" s="219"/>
      <c r="AH568" s="74"/>
      <c r="AI568" s="211"/>
      <c r="AJ568" s="211"/>
      <c r="AK568" s="211"/>
      <c r="AL568" s="211"/>
      <c r="AM568" s="211"/>
      <c r="AN568" s="211"/>
      <c r="AO568" s="211"/>
      <c r="AP568" s="211"/>
      <c r="AQ568" s="211"/>
      <c r="AR568" s="47"/>
      <c r="AS568" s="211"/>
      <c r="AT568" s="211"/>
      <c r="AU568" s="211"/>
      <c r="AV568" s="211"/>
      <c r="AW568" s="211"/>
      <c r="AX568" s="211"/>
      <c r="AY568" s="211"/>
      <c r="AZ568" s="211"/>
      <c r="BA568" s="211"/>
      <c r="BB568" s="211"/>
      <c r="BC568" s="211"/>
      <c r="BD568" s="211"/>
      <c r="BE568" s="211"/>
      <c r="BF568" s="211"/>
      <c r="BG568" s="211"/>
      <c r="BH568" s="211"/>
      <c r="BI568" s="211"/>
      <c r="BJ568" s="211"/>
      <c r="BK568" s="211"/>
      <c r="BL568" s="211"/>
      <c r="BM568" s="211"/>
      <c r="BN568" s="211"/>
      <c r="BO568" s="211"/>
      <c r="BP568" s="211"/>
      <c r="BQ568" s="211"/>
      <c r="BR568" s="211"/>
      <c r="BS568" s="211"/>
      <c r="BT568" s="211"/>
      <c r="BU568" s="211"/>
      <c r="BV568" s="211"/>
      <c r="BW568" s="211"/>
      <c r="BX568" s="211"/>
      <c r="BY568" s="211"/>
      <c r="BZ568" s="211"/>
      <c r="CA568" s="211"/>
      <c r="CB568" s="211"/>
      <c r="CC568" s="211"/>
      <c r="CD568" s="211"/>
      <c r="CE568" s="211"/>
      <c r="CF568" s="211"/>
      <c r="CG568" s="211"/>
      <c r="CH568" s="211"/>
      <c r="CI568" s="211"/>
      <c r="CJ568" s="211"/>
      <c r="CK568" s="211"/>
      <c r="CL568" s="211"/>
      <c r="CM568" s="211"/>
      <c r="CN568" s="211"/>
      <c r="CO568" s="211"/>
      <c r="CP568" s="211"/>
      <c r="CQ568" s="151" t="str">
        <f t="shared" si="30"/>
        <v/>
      </c>
      <c r="CR568" s="147"/>
    </row>
    <row r="569" spans="1:96" x14ac:dyDescent="0.2">
      <c r="A569" s="72"/>
      <c r="B569" s="201">
        <f t="shared" si="31"/>
        <v>560</v>
      </c>
      <c r="C569" s="212"/>
      <c r="D569" s="212"/>
      <c r="F569" s="212"/>
      <c r="G569" s="214"/>
      <c r="H569" s="73"/>
      <c r="I569" s="215"/>
      <c r="J569" s="215"/>
      <c r="K569" s="215"/>
      <c r="L569" s="215"/>
      <c r="M569" s="215"/>
      <c r="N569" s="215"/>
      <c r="O569" s="215"/>
      <c r="P569" s="73"/>
      <c r="Q569" s="215"/>
      <c r="R569" s="215"/>
      <c r="S569" s="215"/>
      <c r="T569" s="215"/>
      <c r="U569" s="215"/>
      <c r="V569" s="215"/>
      <c r="W569" s="215"/>
      <c r="X569" s="74"/>
      <c r="Y569" s="216"/>
      <c r="Z569" s="216"/>
      <c r="AA569" s="216"/>
      <c r="AB569" s="150" t="str">
        <f t="shared" si="29"/>
        <v/>
      </c>
      <c r="AC569" s="217"/>
      <c r="AD569" s="218"/>
      <c r="AE569" s="74"/>
      <c r="AF569" s="219"/>
      <c r="AG569" s="219"/>
      <c r="AH569" s="74"/>
      <c r="AI569" s="211"/>
      <c r="AJ569" s="211"/>
      <c r="AK569" s="211"/>
      <c r="AL569" s="211"/>
      <c r="AM569" s="211"/>
      <c r="AN569" s="211"/>
      <c r="AO569" s="211"/>
      <c r="AP569" s="211"/>
      <c r="AQ569" s="211"/>
      <c r="AR569" s="47"/>
      <c r="AS569" s="211"/>
      <c r="AT569" s="211"/>
      <c r="AU569" s="211"/>
      <c r="AV569" s="211"/>
      <c r="AW569" s="211"/>
      <c r="AX569" s="211"/>
      <c r="AY569" s="211"/>
      <c r="AZ569" s="211"/>
      <c r="BA569" s="211"/>
      <c r="BB569" s="211"/>
      <c r="BC569" s="211"/>
      <c r="BD569" s="211"/>
      <c r="BE569" s="211"/>
      <c r="BF569" s="211"/>
      <c r="BG569" s="211"/>
      <c r="BH569" s="211"/>
      <c r="BI569" s="211"/>
      <c r="BJ569" s="211"/>
      <c r="BK569" s="211"/>
      <c r="BL569" s="211"/>
      <c r="BM569" s="211"/>
      <c r="BN569" s="211"/>
      <c r="BO569" s="211"/>
      <c r="BP569" s="211"/>
      <c r="BQ569" s="211"/>
      <c r="BR569" s="211"/>
      <c r="BS569" s="211"/>
      <c r="BT569" s="211"/>
      <c r="BU569" s="211"/>
      <c r="BV569" s="211"/>
      <c r="BW569" s="211"/>
      <c r="BX569" s="211"/>
      <c r="BY569" s="211"/>
      <c r="BZ569" s="211"/>
      <c r="CA569" s="211"/>
      <c r="CB569" s="211"/>
      <c r="CC569" s="211"/>
      <c r="CD569" s="211"/>
      <c r="CE569" s="211"/>
      <c r="CF569" s="211"/>
      <c r="CG569" s="211"/>
      <c r="CH569" s="211"/>
      <c r="CI569" s="211"/>
      <c r="CJ569" s="211"/>
      <c r="CK569" s="211"/>
      <c r="CL569" s="211"/>
      <c r="CM569" s="211"/>
      <c r="CN569" s="211"/>
      <c r="CO569" s="211"/>
      <c r="CP569" s="211"/>
      <c r="CQ569" s="151" t="str">
        <f t="shared" si="30"/>
        <v/>
      </c>
      <c r="CR569" s="147"/>
    </row>
    <row r="570" spans="1:96" x14ac:dyDescent="0.2">
      <c r="A570" s="72"/>
      <c r="B570" s="201">
        <f t="shared" si="31"/>
        <v>561</v>
      </c>
      <c r="C570" s="212"/>
      <c r="D570" s="212"/>
      <c r="F570" s="212"/>
      <c r="G570" s="214"/>
      <c r="H570" s="73"/>
      <c r="I570" s="215"/>
      <c r="J570" s="215"/>
      <c r="K570" s="215"/>
      <c r="L570" s="215"/>
      <c r="M570" s="215"/>
      <c r="N570" s="215"/>
      <c r="O570" s="215"/>
      <c r="P570" s="73"/>
      <c r="Q570" s="215"/>
      <c r="R570" s="215"/>
      <c r="S570" s="215"/>
      <c r="T570" s="215"/>
      <c r="U570" s="215"/>
      <c r="V570" s="215"/>
      <c r="W570" s="215"/>
      <c r="X570" s="74"/>
      <c r="Y570" s="216"/>
      <c r="Z570" s="216"/>
      <c r="AA570" s="216"/>
      <c r="AB570" s="150" t="str">
        <f t="shared" si="29"/>
        <v/>
      </c>
      <c r="AC570" s="217"/>
      <c r="AD570" s="218"/>
      <c r="AE570" s="74"/>
      <c r="AF570" s="219"/>
      <c r="AG570" s="219"/>
      <c r="AH570" s="74"/>
      <c r="AI570" s="211"/>
      <c r="AJ570" s="211"/>
      <c r="AK570" s="211"/>
      <c r="AL570" s="211"/>
      <c r="AM570" s="211"/>
      <c r="AN570" s="211"/>
      <c r="AO570" s="211"/>
      <c r="AP570" s="211"/>
      <c r="AQ570" s="211"/>
      <c r="AR570" s="47"/>
      <c r="AS570" s="211"/>
      <c r="AT570" s="211"/>
      <c r="AU570" s="211"/>
      <c r="AV570" s="211"/>
      <c r="AW570" s="211"/>
      <c r="AX570" s="211"/>
      <c r="AY570" s="211"/>
      <c r="AZ570" s="211"/>
      <c r="BA570" s="211"/>
      <c r="BB570" s="211"/>
      <c r="BC570" s="211"/>
      <c r="BD570" s="211"/>
      <c r="BE570" s="211"/>
      <c r="BF570" s="211"/>
      <c r="BG570" s="211"/>
      <c r="BH570" s="211"/>
      <c r="BI570" s="211"/>
      <c r="BJ570" s="211"/>
      <c r="BK570" s="211"/>
      <c r="BL570" s="211"/>
      <c r="BM570" s="211"/>
      <c r="BN570" s="211"/>
      <c r="BO570" s="211"/>
      <c r="BP570" s="211"/>
      <c r="BQ570" s="211"/>
      <c r="BR570" s="211"/>
      <c r="BS570" s="211"/>
      <c r="BT570" s="211"/>
      <c r="BU570" s="211"/>
      <c r="BV570" s="211"/>
      <c r="BW570" s="211"/>
      <c r="BX570" s="211"/>
      <c r="BY570" s="211"/>
      <c r="BZ570" s="211"/>
      <c r="CA570" s="211"/>
      <c r="CB570" s="211"/>
      <c r="CC570" s="211"/>
      <c r="CD570" s="211"/>
      <c r="CE570" s="211"/>
      <c r="CF570" s="211"/>
      <c r="CG570" s="211"/>
      <c r="CH570" s="211"/>
      <c r="CI570" s="211"/>
      <c r="CJ570" s="211"/>
      <c r="CK570" s="211"/>
      <c r="CL570" s="211"/>
      <c r="CM570" s="211"/>
      <c r="CN570" s="211"/>
      <c r="CO570" s="211"/>
      <c r="CP570" s="211"/>
      <c r="CQ570" s="151" t="str">
        <f t="shared" si="30"/>
        <v/>
      </c>
      <c r="CR570" s="147"/>
    </row>
    <row r="571" spans="1:96" x14ac:dyDescent="0.2">
      <c r="A571" s="72"/>
      <c r="B571" s="201">
        <f t="shared" si="31"/>
        <v>562</v>
      </c>
      <c r="C571" s="212"/>
      <c r="D571" s="212"/>
      <c r="F571" s="212"/>
      <c r="G571" s="214"/>
      <c r="H571" s="73"/>
      <c r="I571" s="215"/>
      <c r="J571" s="215"/>
      <c r="K571" s="215"/>
      <c r="L571" s="215"/>
      <c r="M571" s="215"/>
      <c r="N571" s="215"/>
      <c r="O571" s="215"/>
      <c r="P571" s="73"/>
      <c r="Q571" s="215"/>
      <c r="R571" s="215"/>
      <c r="S571" s="215"/>
      <c r="T571" s="215"/>
      <c r="U571" s="215"/>
      <c r="V571" s="215"/>
      <c r="W571" s="215"/>
      <c r="X571" s="74"/>
      <c r="Y571" s="216"/>
      <c r="Z571" s="216"/>
      <c r="AA571" s="216"/>
      <c r="AB571" s="150" t="str">
        <f t="shared" si="29"/>
        <v/>
      </c>
      <c r="AC571" s="217"/>
      <c r="AD571" s="218"/>
      <c r="AE571" s="74"/>
      <c r="AF571" s="219"/>
      <c r="AG571" s="219"/>
      <c r="AH571" s="74"/>
      <c r="AI571" s="211"/>
      <c r="AJ571" s="211"/>
      <c r="AK571" s="211"/>
      <c r="AL571" s="211"/>
      <c r="AM571" s="211"/>
      <c r="AN571" s="211"/>
      <c r="AO571" s="211"/>
      <c r="AP571" s="211"/>
      <c r="AQ571" s="211"/>
      <c r="AR571" s="47"/>
      <c r="AS571" s="211"/>
      <c r="AT571" s="211"/>
      <c r="AU571" s="211"/>
      <c r="AV571" s="211"/>
      <c r="AW571" s="211"/>
      <c r="AX571" s="211"/>
      <c r="AY571" s="211"/>
      <c r="AZ571" s="211"/>
      <c r="BA571" s="211"/>
      <c r="BB571" s="211"/>
      <c r="BC571" s="211"/>
      <c r="BD571" s="211"/>
      <c r="BE571" s="211"/>
      <c r="BF571" s="211"/>
      <c r="BG571" s="211"/>
      <c r="BH571" s="211"/>
      <c r="BI571" s="211"/>
      <c r="BJ571" s="211"/>
      <c r="BK571" s="211"/>
      <c r="BL571" s="211"/>
      <c r="BM571" s="211"/>
      <c r="BN571" s="211"/>
      <c r="BO571" s="211"/>
      <c r="BP571" s="211"/>
      <c r="BQ571" s="211"/>
      <c r="BR571" s="211"/>
      <c r="BS571" s="211"/>
      <c r="BT571" s="211"/>
      <c r="BU571" s="211"/>
      <c r="BV571" s="211"/>
      <c r="BW571" s="211"/>
      <c r="BX571" s="211"/>
      <c r="BY571" s="211"/>
      <c r="BZ571" s="211"/>
      <c r="CA571" s="211"/>
      <c r="CB571" s="211"/>
      <c r="CC571" s="211"/>
      <c r="CD571" s="211"/>
      <c r="CE571" s="211"/>
      <c r="CF571" s="211"/>
      <c r="CG571" s="211"/>
      <c r="CH571" s="211"/>
      <c r="CI571" s="211"/>
      <c r="CJ571" s="211"/>
      <c r="CK571" s="211"/>
      <c r="CL571" s="211"/>
      <c r="CM571" s="211"/>
      <c r="CN571" s="211"/>
      <c r="CO571" s="211"/>
      <c r="CP571" s="211"/>
      <c r="CQ571" s="151" t="str">
        <f t="shared" si="30"/>
        <v/>
      </c>
      <c r="CR571" s="147"/>
    </row>
    <row r="572" spans="1:96" x14ac:dyDescent="0.2">
      <c r="A572" s="72"/>
      <c r="B572" s="201">
        <f t="shared" si="31"/>
        <v>563</v>
      </c>
      <c r="C572" s="212"/>
      <c r="D572" s="212"/>
      <c r="F572" s="212"/>
      <c r="G572" s="214"/>
      <c r="H572" s="73"/>
      <c r="I572" s="215"/>
      <c r="J572" s="215"/>
      <c r="K572" s="215"/>
      <c r="L572" s="215"/>
      <c r="M572" s="215"/>
      <c r="N572" s="215"/>
      <c r="O572" s="215"/>
      <c r="P572" s="73"/>
      <c r="Q572" s="215"/>
      <c r="R572" s="215"/>
      <c r="S572" s="215"/>
      <c r="T572" s="215"/>
      <c r="U572" s="215"/>
      <c r="V572" s="215"/>
      <c r="W572" s="215"/>
      <c r="X572" s="74"/>
      <c r="Y572" s="216"/>
      <c r="Z572" s="216"/>
      <c r="AA572" s="216"/>
      <c r="AB572" s="150" t="str">
        <f t="shared" si="29"/>
        <v/>
      </c>
      <c r="AC572" s="217"/>
      <c r="AD572" s="218"/>
      <c r="AE572" s="74"/>
      <c r="AF572" s="219"/>
      <c r="AG572" s="219"/>
      <c r="AH572" s="74"/>
      <c r="AI572" s="211"/>
      <c r="AJ572" s="211"/>
      <c r="AK572" s="211"/>
      <c r="AL572" s="211"/>
      <c r="AM572" s="211"/>
      <c r="AN572" s="211"/>
      <c r="AO572" s="211"/>
      <c r="AP572" s="211"/>
      <c r="AQ572" s="211"/>
      <c r="AR572" s="47"/>
      <c r="AS572" s="211"/>
      <c r="AT572" s="211"/>
      <c r="AU572" s="211"/>
      <c r="AV572" s="211"/>
      <c r="AW572" s="211"/>
      <c r="AX572" s="211"/>
      <c r="AY572" s="211"/>
      <c r="AZ572" s="211"/>
      <c r="BA572" s="211"/>
      <c r="BB572" s="211"/>
      <c r="BC572" s="211"/>
      <c r="BD572" s="211"/>
      <c r="BE572" s="211"/>
      <c r="BF572" s="211"/>
      <c r="BG572" s="211"/>
      <c r="BH572" s="211"/>
      <c r="BI572" s="211"/>
      <c r="BJ572" s="211"/>
      <c r="BK572" s="211"/>
      <c r="BL572" s="211"/>
      <c r="BM572" s="211"/>
      <c r="BN572" s="211"/>
      <c r="BO572" s="211"/>
      <c r="BP572" s="211"/>
      <c r="BQ572" s="211"/>
      <c r="BR572" s="211"/>
      <c r="BS572" s="211"/>
      <c r="BT572" s="211"/>
      <c r="BU572" s="211"/>
      <c r="BV572" s="211"/>
      <c r="BW572" s="211"/>
      <c r="BX572" s="211"/>
      <c r="BY572" s="211"/>
      <c r="BZ572" s="211"/>
      <c r="CA572" s="211"/>
      <c r="CB572" s="211"/>
      <c r="CC572" s="211"/>
      <c r="CD572" s="211"/>
      <c r="CE572" s="211"/>
      <c r="CF572" s="211"/>
      <c r="CG572" s="211"/>
      <c r="CH572" s="211"/>
      <c r="CI572" s="211"/>
      <c r="CJ572" s="211"/>
      <c r="CK572" s="211"/>
      <c r="CL572" s="211"/>
      <c r="CM572" s="211"/>
      <c r="CN572" s="211"/>
      <c r="CO572" s="211"/>
      <c r="CP572" s="211"/>
      <c r="CQ572" s="151" t="str">
        <f t="shared" si="30"/>
        <v/>
      </c>
      <c r="CR572" s="147"/>
    </row>
    <row r="573" spans="1:96" x14ac:dyDescent="0.2">
      <c r="A573" s="72"/>
      <c r="B573" s="201">
        <f t="shared" si="31"/>
        <v>564</v>
      </c>
      <c r="C573" s="212"/>
      <c r="D573" s="212"/>
      <c r="F573" s="212"/>
      <c r="G573" s="214"/>
      <c r="H573" s="73"/>
      <c r="I573" s="215"/>
      <c r="J573" s="215"/>
      <c r="K573" s="215"/>
      <c r="L573" s="215"/>
      <c r="M573" s="215"/>
      <c r="N573" s="215"/>
      <c r="O573" s="215"/>
      <c r="P573" s="73"/>
      <c r="Q573" s="215"/>
      <c r="R573" s="215"/>
      <c r="S573" s="215"/>
      <c r="T573" s="215"/>
      <c r="U573" s="215"/>
      <c r="V573" s="215"/>
      <c r="W573" s="215"/>
      <c r="X573" s="74"/>
      <c r="Y573" s="216"/>
      <c r="Z573" s="216"/>
      <c r="AA573" s="216"/>
      <c r="AB573" s="150" t="str">
        <f t="shared" si="29"/>
        <v/>
      </c>
      <c r="AC573" s="217"/>
      <c r="AD573" s="218"/>
      <c r="AE573" s="74"/>
      <c r="AF573" s="219"/>
      <c r="AG573" s="219"/>
      <c r="AH573" s="74"/>
      <c r="AI573" s="211"/>
      <c r="AJ573" s="211"/>
      <c r="AK573" s="211"/>
      <c r="AL573" s="211"/>
      <c r="AM573" s="211"/>
      <c r="AN573" s="211"/>
      <c r="AO573" s="211"/>
      <c r="AP573" s="211"/>
      <c r="AQ573" s="211"/>
      <c r="AR573" s="47"/>
      <c r="AS573" s="211"/>
      <c r="AT573" s="211"/>
      <c r="AU573" s="211"/>
      <c r="AV573" s="211"/>
      <c r="AW573" s="211"/>
      <c r="AX573" s="211"/>
      <c r="AY573" s="211"/>
      <c r="AZ573" s="211"/>
      <c r="BA573" s="211"/>
      <c r="BB573" s="211"/>
      <c r="BC573" s="211"/>
      <c r="BD573" s="211"/>
      <c r="BE573" s="211"/>
      <c r="BF573" s="211"/>
      <c r="BG573" s="211"/>
      <c r="BH573" s="211"/>
      <c r="BI573" s="211"/>
      <c r="BJ573" s="211"/>
      <c r="BK573" s="211"/>
      <c r="BL573" s="211"/>
      <c r="BM573" s="211"/>
      <c r="BN573" s="211"/>
      <c r="BO573" s="211"/>
      <c r="BP573" s="211"/>
      <c r="BQ573" s="211"/>
      <c r="BR573" s="211"/>
      <c r="BS573" s="211"/>
      <c r="BT573" s="211"/>
      <c r="BU573" s="211"/>
      <c r="BV573" s="211"/>
      <c r="BW573" s="211"/>
      <c r="BX573" s="211"/>
      <c r="BY573" s="211"/>
      <c r="BZ573" s="211"/>
      <c r="CA573" s="211"/>
      <c r="CB573" s="211"/>
      <c r="CC573" s="211"/>
      <c r="CD573" s="211"/>
      <c r="CE573" s="211"/>
      <c r="CF573" s="211"/>
      <c r="CG573" s="211"/>
      <c r="CH573" s="211"/>
      <c r="CI573" s="211"/>
      <c r="CJ573" s="211"/>
      <c r="CK573" s="211"/>
      <c r="CL573" s="211"/>
      <c r="CM573" s="211"/>
      <c r="CN573" s="211"/>
      <c r="CO573" s="211"/>
      <c r="CP573" s="211"/>
      <c r="CQ573" s="151" t="str">
        <f t="shared" si="30"/>
        <v/>
      </c>
      <c r="CR573" s="147"/>
    </row>
    <row r="574" spans="1:96" x14ac:dyDescent="0.2">
      <c r="A574" s="72"/>
      <c r="B574" s="201">
        <f t="shared" si="31"/>
        <v>565</v>
      </c>
      <c r="C574" s="212"/>
      <c r="D574" s="212"/>
      <c r="F574" s="212"/>
      <c r="G574" s="214"/>
      <c r="H574" s="73"/>
      <c r="I574" s="215"/>
      <c r="J574" s="215"/>
      <c r="K574" s="215"/>
      <c r="L574" s="215"/>
      <c r="M574" s="215"/>
      <c r="N574" s="215"/>
      <c r="O574" s="215"/>
      <c r="P574" s="73"/>
      <c r="Q574" s="215"/>
      <c r="R574" s="215"/>
      <c r="S574" s="215"/>
      <c r="T574" s="215"/>
      <c r="U574" s="215"/>
      <c r="V574" s="215"/>
      <c r="W574" s="215"/>
      <c r="X574" s="74"/>
      <c r="Y574" s="216"/>
      <c r="Z574" s="216"/>
      <c r="AA574" s="216"/>
      <c r="AB574" s="150" t="str">
        <f t="shared" si="29"/>
        <v/>
      </c>
      <c r="AC574" s="217"/>
      <c r="AD574" s="218"/>
      <c r="AE574" s="74"/>
      <c r="AF574" s="219"/>
      <c r="AG574" s="219"/>
      <c r="AH574" s="74"/>
      <c r="AI574" s="211"/>
      <c r="AJ574" s="211"/>
      <c r="AK574" s="211"/>
      <c r="AL574" s="211"/>
      <c r="AM574" s="211"/>
      <c r="AN574" s="211"/>
      <c r="AO574" s="211"/>
      <c r="AP574" s="211"/>
      <c r="AQ574" s="211"/>
      <c r="AR574" s="47"/>
      <c r="AS574" s="211"/>
      <c r="AT574" s="211"/>
      <c r="AU574" s="211"/>
      <c r="AV574" s="211"/>
      <c r="AW574" s="211"/>
      <c r="AX574" s="211"/>
      <c r="AY574" s="211"/>
      <c r="AZ574" s="211"/>
      <c r="BA574" s="211"/>
      <c r="BB574" s="211"/>
      <c r="BC574" s="211"/>
      <c r="BD574" s="211"/>
      <c r="BE574" s="211"/>
      <c r="BF574" s="211"/>
      <c r="BG574" s="211"/>
      <c r="BH574" s="211"/>
      <c r="BI574" s="211"/>
      <c r="BJ574" s="211"/>
      <c r="BK574" s="211"/>
      <c r="BL574" s="211"/>
      <c r="BM574" s="211"/>
      <c r="BN574" s="211"/>
      <c r="BO574" s="211"/>
      <c r="BP574" s="211"/>
      <c r="BQ574" s="211"/>
      <c r="BR574" s="211"/>
      <c r="BS574" s="211"/>
      <c r="BT574" s="211"/>
      <c r="BU574" s="211"/>
      <c r="BV574" s="211"/>
      <c r="BW574" s="211"/>
      <c r="BX574" s="211"/>
      <c r="BY574" s="211"/>
      <c r="BZ574" s="211"/>
      <c r="CA574" s="211"/>
      <c r="CB574" s="211"/>
      <c r="CC574" s="211"/>
      <c r="CD574" s="211"/>
      <c r="CE574" s="211"/>
      <c r="CF574" s="211"/>
      <c r="CG574" s="211"/>
      <c r="CH574" s="211"/>
      <c r="CI574" s="211"/>
      <c r="CJ574" s="211"/>
      <c r="CK574" s="211"/>
      <c r="CL574" s="211"/>
      <c r="CM574" s="211"/>
      <c r="CN574" s="211"/>
      <c r="CO574" s="211"/>
      <c r="CP574" s="211"/>
      <c r="CQ574" s="151" t="str">
        <f t="shared" si="30"/>
        <v/>
      </c>
      <c r="CR574" s="147"/>
    </row>
    <row r="575" spans="1:96" x14ac:dyDescent="0.2">
      <c r="A575" s="72"/>
      <c r="B575" s="201">
        <f t="shared" si="31"/>
        <v>566</v>
      </c>
      <c r="C575" s="212"/>
      <c r="D575" s="212"/>
      <c r="F575" s="212"/>
      <c r="G575" s="214"/>
      <c r="H575" s="73"/>
      <c r="I575" s="215"/>
      <c r="J575" s="215"/>
      <c r="K575" s="215"/>
      <c r="L575" s="215"/>
      <c r="M575" s="215"/>
      <c r="N575" s="215"/>
      <c r="O575" s="215"/>
      <c r="P575" s="73"/>
      <c r="Q575" s="215"/>
      <c r="R575" s="215"/>
      <c r="S575" s="215"/>
      <c r="T575" s="215"/>
      <c r="U575" s="215"/>
      <c r="V575" s="215"/>
      <c r="W575" s="215"/>
      <c r="X575" s="74"/>
      <c r="Y575" s="216"/>
      <c r="Z575" s="216"/>
      <c r="AA575" s="216"/>
      <c r="AB575" s="150" t="str">
        <f t="shared" si="29"/>
        <v/>
      </c>
      <c r="AC575" s="217"/>
      <c r="AD575" s="218"/>
      <c r="AE575" s="74"/>
      <c r="AF575" s="219"/>
      <c r="AG575" s="219"/>
      <c r="AH575" s="74"/>
      <c r="AI575" s="211"/>
      <c r="AJ575" s="211"/>
      <c r="AK575" s="211"/>
      <c r="AL575" s="211"/>
      <c r="AM575" s="211"/>
      <c r="AN575" s="211"/>
      <c r="AO575" s="211"/>
      <c r="AP575" s="211"/>
      <c r="AQ575" s="211"/>
      <c r="AR575" s="47"/>
      <c r="AS575" s="211"/>
      <c r="AT575" s="211"/>
      <c r="AU575" s="211"/>
      <c r="AV575" s="211"/>
      <c r="AW575" s="211"/>
      <c r="AX575" s="211"/>
      <c r="AY575" s="211"/>
      <c r="AZ575" s="211"/>
      <c r="BA575" s="211"/>
      <c r="BB575" s="211"/>
      <c r="BC575" s="211"/>
      <c r="BD575" s="211"/>
      <c r="BE575" s="211"/>
      <c r="BF575" s="211"/>
      <c r="BG575" s="211"/>
      <c r="BH575" s="211"/>
      <c r="BI575" s="211"/>
      <c r="BJ575" s="211"/>
      <c r="BK575" s="211"/>
      <c r="BL575" s="211"/>
      <c r="BM575" s="211"/>
      <c r="BN575" s="211"/>
      <c r="BO575" s="211"/>
      <c r="BP575" s="211"/>
      <c r="BQ575" s="211"/>
      <c r="BR575" s="211"/>
      <c r="BS575" s="211"/>
      <c r="BT575" s="211"/>
      <c r="BU575" s="211"/>
      <c r="BV575" s="211"/>
      <c r="BW575" s="211"/>
      <c r="BX575" s="211"/>
      <c r="BY575" s="211"/>
      <c r="BZ575" s="211"/>
      <c r="CA575" s="211"/>
      <c r="CB575" s="211"/>
      <c r="CC575" s="211"/>
      <c r="CD575" s="211"/>
      <c r="CE575" s="211"/>
      <c r="CF575" s="211"/>
      <c r="CG575" s="211"/>
      <c r="CH575" s="211"/>
      <c r="CI575" s="211"/>
      <c r="CJ575" s="211"/>
      <c r="CK575" s="211"/>
      <c r="CL575" s="211"/>
      <c r="CM575" s="211"/>
      <c r="CN575" s="211"/>
      <c r="CO575" s="211"/>
      <c r="CP575" s="211"/>
      <c r="CQ575" s="151" t="str">
        <f t="shared" si="30"/>
        <v/>
      </c>
      <c r="CR575" s="147"/>
    </row>
    <row r="576" spans="1:96" x14ac:dyDescent="0.2">
      <c r="A576" s="72"/>
      <c r="B576" s="201">
        <f t="shared" si="31"/>
        <v>567</v>
      </c>
      <c r="C576" s="212"/>
      <c r="D576" s="212"/>
      <c r="F576" s="212"/>
      <c r="G576" s="214"/>
      <c r="H576" s="73"/>
      <c r="I576" s="215"/>
      <c r="J576" s="215"/>
      <c r="K576" s="215"/>
      <c r="L576" s="215"/>
      <c r="M576" s="215"/>
      <c r="N576" s="215"/>
      <c r="O576" s="215"/>
      <c r="P576" s="73"/>
      <c r="Q576" s="215"/>
      <c r="R576" s="215"/>
      <c r="S576" s="215"/>
      <c r="T576" s="215"/>
      <c r="U576" s="215"/>
      <c r="V576" s="215"/>
      <c r="W576" s="215"/>
      <c r="X576" s="74"/>
      <c r="Y576" s="216"/>
      <c r="Z576" s="216"/>
      <c r="AA576" s="216"/>
      <c r="AB576" s="150" t="str">
        <f t="shared" si="29"/>
        <v/>
      </c>
      <c r="AC576" s="217"/>
      <c r="AD576" s="218"/>
      <c r="AE576" s="74"/>
      <c r="AF576" s="219"/>
      <c r="AG576" s="219"/>
      <c r="AH576" s="74"/>
      <c r="AI576" s="211"/>
      <c r="AJ576" s="211"/>
      <c r="AK576" s="211"/>
      <c r="AL576" s="211"/>
      <c r="AM576" s="211"/>
      <c r="AN576" s="211"/>
      <c r="AO576" s="211"/>
      <c r="AP576" s="211"/>
      <c r="AQ576" s="211"/>
      <c r="AR576" s="47"/>
      <c r="AS576" s="211"/>
      <c r="AT576" s="211"/>
      <c r="AU576" s="211"/>
      <c r="AV576" s="211"/>
      <c r="AW576" s="211"/>
      <c r="AX576" s="211"/>
      <c r="AY576" s="211"/>
      <c r="AZ576" s="211"/>
      <c r="BA576" s="211"/>
      <c r="BB576" s="211"/>
      <c r="BC576" s="211"/>
      <c r="BD576" s="211"/>
      <c r="BE576" s="211"/>
      <c r="BF576" s="211"/>
      <c r="BG576" s="211"/>
      <c r="BH576" s="211"/>
      <c r="BI576" s="211"/>
      <c r="BJ576" s="211"/>
      <c r="BK576" s="211"/>
      <c r="BL576" s="211"/>
      <c r="BM576" s="211"/>
      <c r="BN576" s="211"/>
      <c r="BO576" s="211"/>
      <c r="BP576" s="211"/>
      <c r="BQ576" s="211"/>
      <c r="BR576" s="211"/>
      <c r="BS576" s="211"/>
      <c r="BT576" s="211"/>
      <c r="BU576" s="211"/>
      <c r="BV576" s="211"/>
      <c r="BW576" s="211"/>
      <c r="BX576" s="211"/>
      <c r="BY576" s="211"/>
      <c r="BZ576" s="211"/>
      <c r="CA576" s="211"/>
      <c r="CB576" s="211"/>
      <c r="CC576" s="211"/>
      <c r="CD576" s="211"/>
      <c r="CE576" s="211"/>
      <c r="CF576" s="211"/>
      <c r="CG576" s="211"/>
      <c r="CH576" s="211"/>
      <c r="CI576" s="211"/>
      <c r="CJ576" s="211"/>
      <c r="CK576" s="211"/>
      <c r="CL576" s="211"/>
      <c r="CM576" s="211"/>
      <c r="CN576" s="211"/>
      <c r="CO576" s="211"/>
      <c r="CP576" s="211"/>
      <c r="CQ576" s="151" t="str">
        <f t="shared" si="30"/>
        <v/>
      </c>
      <c r="CR576" s="147"/>
    </row>
    <row r="577" spans="1:96" x14ac:dyDescent="0.2">
      <c r="A577" s="72"/>
      <c r="B577" s="201">
        <f t="shared" si="31"/>
        <v>568</v>
      </c>
      <c r="C577" s="212"/>
      <c r="D577" s="212"/>
      <c r="F577" s="212"/>
      <c r="G577" s="214"/>
      <c r="H577" s="73"/>
      <c r="I577" s="215"/>
      <c r="J577" s="215"/>
      <c r="K577" s="215"/>
      <c r="L577" s="215"/>
      <c r="M577" s="215"/>
      <c r="N577" s="215"/>
      <c r="O577" s="215"/>
      <c r="P577" s="73"/>
      <c r="Q577" s="215"/>
      <c r="R577" s="215"/>
      <c r="S577" s="215"/>
      <c r="T577" s="215"/>
      <c r="U577" s="215"/>
      <c r="V577" s="215"/>
      <c r="W577" s="215"/>
      <c r="X577" s="74"/>
      <c r="Y577" s="216"/>
      <c r="Z577" s="216"/>
      <c r="AA577" s="216"/>
      <c r="AB577" s="150" t="str">
        <f t="shared" si="29"/>
        <v/>
      </c>
      <c r="AC577" s="217"/>
      <c r="AD577" s="218"/>
      <c r="AE577" s="74"/>
      <c r="AF577" s="219"/>
      <c r="AG577" s="219"/>
      <c r="AH577" s="74"/>
      <c r="AI577" s="211"/>
      <c r="AJ577" s="211"/>
      <c r="AK577" s="211"/>
      <c r="AL577" s="211"/>
      <c r="AM577" s="211"/>
      <c r="AN577" s="211"/>
      <c r="AO577" s="211"/>
      <c r="AP577" s="211"/>
      <c r="AQ577" s="211"/>
      <c r="AR577" s="47"/>
      <c r="AS577" s="211"/>
      <c r="AT577" s="211"/>
      <c r="AU577" s="211"/>
      <c r="AV577" s="211"/>
      <c r="AW577" s="211"/>
      <c r="AX577" s="211"/>
      <c r="AY577" s="211"/>
      <c r="AZ577" s="211"/>
      <c r="BA577" s="211"/>
      <c r="BB577" s="211"/>
      <c r="BC577" s="211"/>
      <c r="BD577" s="211"/>
      <c r="BE577" s="211"/>
      <c r="BF577" s="211"/>
      <c r="BG577" s="211"/>
      <c r="BH577" s="211"/>
      <c r="BI577" s="211"/>
      <c r="BJ577" s="211"/>
      <c r="BK577" s="211"/>
      <c r="BL577" s="211"/>
      <c r="BM577" s="211"/>
      <c r="BN577" s="211"/>
      <c r="BO577" s="211"/>
      <c r="BP577" s="211"/>
      <c r="BQ577" s="211"/>
      <c r="BR577" s="211"/>
      <c r="BS577" s="211"/>
      <c r="BT577" s="211"/>
      <c r="BU577" s="211"/>
      <c r="BV577" s="211"/>
      <c r="BW577" s="211"/>
      <c r="BX577" s="211"/>
      <c r="BY577" s="211"/>
      <c r="BZ577" s="211"/>
      <c r="CA577" s="211"/>
      <c r="CB577" s="211"/>
      <c r="CC577" s="211"/>
      <c r="CD577" s="211"/>
      <c r="CE577" s="211"/>
      <c r="CF577" s="211"/>
      <c r="CG577" s="211"/>
      <c r="CH577" s="211"/>
      <c r="CI577" s="211"/>
      <c r="CJ577" s="211"/>
      <c r="CK577" s="211"/>
      <c r="CL577" s="211"/>
      <c r="CM577" s="211"/>
      <c r="CN577" s="211"/>
      <c r="CO577" s="211"/>
      <c r="CP577" s="211"/>
      <c r="CQ577" s="151" t="str">
        <f t="shared" si="30"/>
        <v/>
      </c>
      <c r="CR577" s="147"/>
    </row>
    <row r="578" spans="1:96" x14ac:dyDescent="0.2">
      <c r="A578" s="72"/>
      <c r="B578" s="201">
        <f t="shared" si="31"/>
        <v>569</v>
      </c>
      <c r="C578" s="212"/>
      <c r="D578" s="212"/>
      <c r="F578" s="212"/>
      <c r="G578" s="214"/>
      <c r="H578" s="73"/>
      <c r="I578" s="215"/>
      <c r="J578" s="215"/>
      <c r="K578" s="215"/>
      <c r="L578" s="215"/>
      <c r="M578" s="215"/>
      <c r="N578" s="215"/>
      <c r="O578" s="215"/>
      <c r="P578" s="73"/>
      <c r="Q578" s="215"/>
      <c r="R578" s="215"/>
      <c r="S578" s="215"/>
      <c r="T578" s="215"/>
      <c r="U578" s="215"/>
      <c r="V578" s="215"/>
      <c r="W578" s="215"/>
      <c r="X578" s="74"/>
      <c r="Y578" s="216"/>
      <c r="Z578" s="216"/>
      <c r="AA578" s="216"/>
      <c r="AB578" s="150" t="str">
        <f t="shared" si="29"/>
        <v/>
      </c>
      <c r="AC578" s="217"/>
      <c r="AD578" s="218"/>
      <c r="AE578" s="74"/>
      <c r="AF578" s="219"/>
      <c r="AG578" s="219"/>
      <c r="AH578" s="74"/>
      <c r="AI578" s="211"/>
      <c r="AJ578" s="211"/>
      <c r="AK578" s="211"/>
      <c r="AL578" s="211"/>
      <c r="AM578" s="211"/>
      <c r="AN578" s="211"/>
      <c r="AO578" s="211"/>
      <c r="AP578" s="211"/>
      <c r="AQ578" s="211"/>
      <c r="AR578" s="47"/>
      <c r="AS578" s="211"/>
      <c r="AT578" s="211"/>
      <c r="AU578" s="211"/>
      <c r="AV578" s="211"/>
      <c r="AW578" s="211"/>
      <c r="AX578" s="211"/>
      <c r="AY578" s="211"/>
      <c r="AZ578" s="211"/>
      <c r="BA578" s="211"/>
      <c r="BB578" s="211"/>
      <c r="BC578" s="211"/>
      <c r="BD578" s="211"/>
      <c r="BE578" s="211"/>
      <c r="BF578" s="211"/>
      <c r="BG578" s="211"/>
      <c r="BH578" s="211"/>
      <c r="BI578" s="211"/>
      <c r="BJ578" s="211"/>
      <c r="BK578" s="211"/>
      <c r="BL578" s="211"/>
      <c r="BM578" s="211"/>
      <c r="BN578" s="211"/>
      <c r="BO578" s="211"/>
      <c r="BP578" s="211"/>
      <c r="BQ578" s="211"/>
      <c r="BR578" s="211"/>
      <c r="BS578" s="211"/>
      <c r="BT578" s="211"/>
      <c r="BU578" s="211"/>
      <c r="BV578" s="211"/>
      <c r="BW578" s="211"/>
      <c r="BX578" s="211"/>
      <c r="BY578" s="211"/>
      <c r="BZ578" s="211"/>
      <c r="CA578" s="211"/>
      <c r="CB578" s="211"/>
      <c r="CC578" s="211"/>
      <c r="CD578" s="211"/>
      <c r="CE578" s="211"/>
      <c r="CF578" s="211"/>
      <c r="CG578" s="211"/>
      <c r="CH578" s="211"/>
      <c r="CI578" s="211"/>
      <c r="CJ578" s="211"/>
      <c r="CK578" s="211"/>
      <c r="CL578" s="211"/>
      <c r="CM578" s="211"/>
      <c r="CN578" s="211"/>
      <c r="CO578" s="211"/>
      <c r="CP578" s="211"/>
      <c r="CQ578" s="151" t="str">
        <f t="shared" si="30"/>
        <v/>
      </c>
      <c r="CR578" s="147"/>
    </row>
    <row r="579" spans="1:96" x14ac:dyDescent="0.2">
      <c r="A579" s="72"/>
      <c r="B579" s="201">
        <f t="shared" si="31"/>
        <v>570</v>
      </c>
      <c r="C579" s="212"/>
      <c r="D579" s="212"/>
      <c r="F579" s="212"/>
      <c r="G579" s="214"/>
      <c r="H579" s="73"/>
      <c r="I579" s="215"/>
      <c r="J579" s="215"/>
      <c r="K579" s="215"/>
      <c r="L579" s="215"/>
      <c r="M579" s="215"/>
      <c r="N579" s="215"/>
      <c r="O579" s="215"/>
      <c r="P579" s="73"/>
      <c r="Q579" s="215"/>
      <c r="R579" s="215"/>
      <c r="S579" s="215"/>
      <c r="T579" s="215"/>
      <c r="U579" s="215"/>
      <c r="V579" s="215"/>
      <c r="W579" s="215"/>
      <c r="X579" s="74"/>
      <c r="Y579" s="216"/>
      <c r="Z579" s="216"/>
      <c r="AA579" s="216"/>
      <c r="AB579" s="150" t="str">
        <f t="shared" si="29"/>
        <v/>
      </c>
      <c r="AC579" s="217"/>
      <c r="AD579" s="218"/>
      <c r="AE579" s="74"/>
      <c r="AF579" s="219"/>
      <c r="AG579" s="219"/>
      <c r="AH579" s="74"/>
      <c r="AI579" s="211"/>
      <c r="AJ579" s="211"/>
      <c r="AK579" s="211"/>
      <c r="AL579" s="211"/>
      <c r="AM579" s="211"/>
      <c r="AN579" s="211"/>
      <c r="AO579" s="211"/>
      <c r="AP579" s="211"/>
      <c r="AQ579" s="211"/>
      <c r="AR579" s="47"/>
      <c r="AS579" s="211"/>
      <c r="AT579" s="211"/>
      <c r="AU579" s="211"/>
      <c r="AV579" s="211"/>
      <c r="AW579" s="211"/>
      <c r="AX579" s="211"/>
      <c r="AY579" s="211"/>
      <c r="AZ579" s="211"/>
      <c r="BA579" s="211"/>
      <c r="BB579" s="211"/>
      <c r="BC579" s="211"/>
      <c r="BD579" s="211"/>
      <c r="BE579" s="211"/>
      <c r="BF579" s="211"/>
      <c r="BG579" s="211"/>
      <c r="BH579" s="211"/>
      <c r="BI579" s="211"/>
      <c r="BJ579" s="211"/>
      <c r="BK579" s="211"/>
      <c r="BL579" s="211"/>
      <c r="BM579" s="211"/>
      <c r="BN579" s="211"/>
      <c r="BO579" s="211"/>
      <c r="BP579" s="211"/>
      <c r="BQ579" s="211"/>
      <c r="BR579" s="211"/>
      <c r="BS579" s="211"/>
      <c r="BT579" s="211"/>
      <c r="BU579" s="211"/>
      <c r="BV579" s="211"/>
      <c r="BW579" s="211"/>
      <c r="BX579" s="211"/>
      <c r="BY579" s="211"/>
      <c r="BZ579" s="211"/>
      <c r="CA579" s="211"/>
      <c r="CB579" s="211"/>
      <c r="CC579" s="211"/>
      <c r="CD579" s="211"/>
      <c r="CE579" s="211"/>
      <c r="CF579" s="211"/>
      <c r="CG579" s="211"/>
      <c r="CH579" s="211"/>
      <c r="CI579" s="211"/>
      <c r="CJ579" s="211"/>
      <c r="CK579" s="211"/>
      <c r="CL579" s="211"/>
      <c r="CM579" s="211"/>
      <c r="CN579" s="211"/>
      <c r="CO579" s="211"/>
      <c r="CP579" s="211"/>
      <c r="CQ579" s="151" t="str">
        <f t="shared" si="30"/>
        <v/>
      </c>
      <c r="CR579" s="147"/>
    </row>
    <row r="580" spans="1:96" x14ac:dyDescent="0.2">
      <c r="A580" s="72"/>
      <c r="B580" s="201">
        <f t="shared" si="31"/>
        <v>571</v>
      </c>
      <c r="C580" s="212"/>
      <c r="D580" s="212"/>
      <c r="F580" s="212"/>
      <c r="G580" s="214"/>
      <c r="H580" s="73"/>
      <c r="I580" s="215"/>
      <c r="J580" s="215"/>
      <c r="K580" s="215"/>
      <c r="L580" s="215"/>
      <c r="M580" s="215"/>
      <c r="N580" s="215"/>
      <c r="O580" s="215"/>
      <c r="P580" s="73"/>
      <c r="Q580" s="215"/>
      <c r="R580" s="215"/>
      <c r="S580" s="215"/>
      <c r="T580" s="215"/>
      <c r="U580" s="215"/>
      <c r="V580" s="215"/>
      <c r="W580" s="215"/>
      <c r="X580" s="74"/>
      <c r="Y580" s="216"/>
      <c r="Z580" s="216"/>
      <c r="AA580" s="216"/>
      <c r="AB580" s="150" t="str">
        <f t="shared" si="29"/>
        <v/>
      </c>
      <c r="AC580" s="217"/>
      <c r="AD580" s="218"/>
      <c r="AE580" s="74"/>
      <c r="AF580" s="219"/>
      <c r="AG580" s="219"/>
      <c r="AH580" s="74"/>
      <c r="AI580" s="211"/>
      <c r="AJ580" s="211"/>
      <c r="AK580" s="211"/>
      <c r="AL580" s="211"/>
      <c r="AM580" s="211"/>
      <c r="AN580" s="211"/>
      <c r="AO580" s="211"/>
      <c r="AP580" s="211"/>
      <c r="AQ580" s="211"/>
      <c r="AR580" s="47"/>
      <c r="AS580" s="211"/>
      <c r="AT580" s="211"/>
      <c r="AU580" s="211"/>
      <c r="AV580" s="211"/>
      <c r="AW580" s="211"/>
      <c r="AX580" s="211"/>
      <c r="AY580" s="211"/>
      <c r="AZ580" s="211"/>
      <c r="BA580" s="211"/>
      <c r="BB580" s="211"/>
      <c r="BC580" s="211"/>
      <c r="BD580" s="211"/>
      <c r="BE580" s="211"/>
      <c r="BF580" s="211"/>
      <c r="BG580" s="211"/>
      <c r="BH580" s="211"/>
      <c r="BI580" s="211"/>
      <c r="BJ580" s="211"/>
      <c r="BK580" s="211"/>
      <c r="BL580" s="211"/>
      <c r="BM580" s="211"/>
      <c r="BN580" s="211"/>
      <c r="BO580" s="211"/>
      <c r="BP580" s="211"/>
      <c r="BQ580" s="211"/>
      <c r="BR580" s="211"/>
      <c r="BS580" s="211"/>
      <c r="BT580" s="211"/>
      <c r="BU580" s="211"/>
      <c r="BV580" s="211"/>
      <c r="BW580" s="211"/>
      <c r="BX580" s="211"/>
      <c r="BY580" s="211"/>
      <c r="BZ580" s="211"/>
      <c r="CA580" s="211"/>
      <c r="CB580" s="211"/>
      <c r="CC580" s="211"/>
      <c r="CD580" s="211"/>
      <c r="CE580" s="211"/>
      <c r="CF580" s="211"/>
      <c r="CG580" s="211"/>
      <c r="CH580" s="211"/>
      <c r="CI580" s="211"/>
      <c r="CJ580" s="211"/>
      <c r="CK580" s="211"/>
      <c r="CL580" s="211"/>
      <c r="CM580" s="211"/>
      <c r="CN580" s="211"/>
      <c r="CO580" s="211"/>
      <c r="CP580" s="211"/>
      <c r="CQ580" s="151" t="str">
        <f t="shared" si="30"/>
        <v/>
      </c>
      <c r="CR580" s="147"/>
    </row>
    <row r="581" spans="1:96" x14ac:dyDescent="0.2">
      <c r="A581" s="72"/>
      <c r="B581" s="201">
        <f t="shared" si="31"/>
        <v>572</v>
      </c>
      <c r="C581" s="212"/>
      <c r="D581" s="212"/>
      <c r="F581" s="212"/>
      <c r="G581" s="214"/>
      <c r="H581" s="73"/>
      <c r="I581" s="215"/>
      <c r="J581" s="215"/>
      <c r="K581" s="215"/>
      <c r="L581" s="215"/>
      <c r="M581" s="215"/>
      <c r="N581" s="215"/>
      <c r="O581" s="215"/>
      <c r="P581" s="73"/>
      <c r="Q581" s="215"/>
      <c r="R581" s="215"/>
      <c r="S581" s="215"/>
      <c r="T581" s="215"/>
      <c r="U581" s="215"/>
      <c r="V581" s="215"/>
      <c r="W581" s="215"/>
      <c r="X581" s="74"/>
      <c r="Y581" s="216"/>
      <c r="Z581" s="216"/>
      <c r="AA581" s="216"/>
      <c r="AB581" s="150" t="str">
        <f t="shared" si="29"/>
        <v/>
      </c>
      <c r="AC581" s="217"/>
      <c r="AD581" s="218"/>
      <c r="AE581" s="74"/>
      <c r="AF581" s="219"/>
      <c r="AG581" s="219"/>
      <c r="AH581" s="74"/>
      <c r="AI581" s="211"/>
      <c r="AJ581" s="211"/>
      <c r="AK581" s="211"/>
      <c r="AL581" s="211"/>
      <c r="AM581" s="211"/>
      <c r="AN581" s="211"/>
      <c r="AO581" s="211"/>
      <c r="AP581" s="211"/>
      <c r="AQ581" s="211"/>
      <c r="AR581" s="47"/>
      <c r="AS581" s="211"/>
      <c r="AT581" s="211"/>
      <c r="AU581" s="211"/>
      <c r="AV581" s="211"/>
      <c r="AW581" s="211"/>
      <c r="AX581" s="211"/>
      <c r="AY581" s="211"/>
      <c r="AZ581" s="211"/>
      <c r="BA581" s="211"/>
      <c r="BB581" s="211"/>
      <c r="BC581" s="211"/>
      <c r="BD581" s="211"/>
      <c r="BE581" s="211"/>
      <c r="BF581" s="211"/>
      <c r="BG581" s="211"/>
      <c r="BH581" s="211"/>
      <c r="BI581" s="211"/>
      <c r="BJ581" s="211"/>
      <c r="BK581" s="211"/>
      <c r="BL581" s="211"/>
      <c r="BM581" s="211"/>
      <c r="BN581" s="211"/>
      <c r="BO581" s="211"/>
      <c r="BP581" s="211"/>
      <c r="BQ581" s="211"/>
      <c r="BR581" s="211"/>
      <c r="BS581" s="211"/>
      <c r="BT581" s="211"/>
      <c r="BU581" s="211"/>
      <c r="BV581" s="211"/>
      <c r="BW581" s="211"/>
      <c r="BX581" s="211"/>
      <c r="BY581" s="211"/>
      <c r="BZ581" s="211"/>
      <c r="CA581" s="211"/>
      <c r="CB581" s="211"/>
      <c r="CC581" s="211"/>
      <c r="CD581" s="211"/>
      <c r="CE581" s="211"/>
      <c r="CF581" s="211"/>
      <c r="CG581" s="211"/>
      <c r="CH581" s="211"/>
      <c r="CI581" s="211"/>
      <c r="CJ581" s="211"/>
      <c r="CK581" s="211"/>
      <c r="CL581" s="211"/>
      <c r="CM581" s="211"/>
      <c r="CN581" s="211"/>
      <c r="CO581" s="211"/>
      <c r="CP581" s="211"/>
      <c r="CQ581" s="151" t="str">
        <f t="shared" si="30"/>
        <v/>
      </c>
      <c r="CR581" s="147"/>
    </row>
    <row r="582" spans="1:96" x14ac:dyDescent="0.2">
      <c r="A582" s="72"/>
      <c r="B582" s="201">
        <f t="shared" si="31"/>
        <v>573</v>
      </c>
      <c r="C582" s="212"/>
      <c r="D582" s="212"/>
      <c r="F582" s="212"/>
      <c r="G582" s="214"/>
      <c r="H582" s="73"/>
      <c r="I582" s="215"/>
      <c r="J582" s="215"/>
      <c r="K582" s="215"/>
      <c r="L582" s="215"/>
      <c r="M582" s="215"/>
      <c r="N582" s="215"/>
      <c r="O582" s="215"/>
      <c r="P582" s="73"/>
      <c r="Q582" s="215"/>
      <c r="R582" s="215"/>
      <c r="S582" s="215"/>
      <c r="T582" s="215"/>
      <c r="U582" s="215"/>
      <c r="V582" s="215"/>
      <c r="W582" s="215"/>
      <c r="X582" s="74"/>
      <c r="Y582" s="216"/>
      <c r="Z582" s="216"/>
      <c r="AA582" s="216"/>
      <c r="AB582" s="150" t="str">
        <f t="shared" si="29"/>
        <v/>
      </c>
      <c r="AC582" s="217"/>
      <c r="AD582" s="218"/>
      <c r="AE582" s="74"/>
      <c r="AF582" s="219"/>
      <c r="AG582" s="219"/>
      <c r="AH582" s="74"/>
      <c r="AI582" s="211"/>
      <c r="AJ582" s="211"/>
      <c r="AK582" s="211"/>
      <c r="AL582" s="211"/>
      <c r="AM582" s="211"/>
      <c r="AN582" s="211"/>
      <c r="AO582" s="211"/>
      <c r="AP582" s="211"/>
      <c r="AQ582" s="211"/>
      <c r="AR582" s="47"/>
      <c r="AS582" s="211"/>
      <c r="AT582" s="211"/>
      <c r="AU582" s="211"/>
      <c r="AV582" s="211"/>
      <c r="AW582" s="211"/>
      <c r="AX582" s="211"/>
      <c r="AY582" s="211"/>
      <c r="AZ582" s="211"/>
      <c r="BA582" s="211"/>
      <c r="BB582" s="211"/>
      <c r="BC582" s="211"/>
      <c r="BD582" s="211"/>
      <c r="BE582" s="211"/>
      <c r="BF582" s="211"/>
      <c r="BG582" s="211"/>
      <c r="BH582" s="211"/>
      <c r="BI582" s="211"/>
      <c r="BJ582" s="211"/>
      <c r="BK582" s="211"/>
      <c r="BL582" s="211"/>
      <c r="BM582" s="211"/>
      <c r="BN582" s="211"/>
      <c r="BO582" s="211"/>
      <c r="BP582" s="211"/>
      <c r="BQ582" s="211"/>
      <c r="BR582" s="211"/>
      <c r="BS582" s="211"/>
      <c r="BT582" s="211"/>
      <c r="BU582" s="211"/>
      <c r="BV582" s="211"/>
      <c r="BW582" s="211"/>
      <c r="BX582" s="211"/>
      <c r="BY582" s="211"/>
      <c r="BZ582" s="211"/>
      <c r="CA582" s="211"/>
      <c r="CB582" s="211"/>
      <c r="CC582" s="211"/>
      <c r="CD582" s="211"/>
      <c r="CE582" s="211"/>
      <c r="CF582" s="211"/>
      <c r="CG582" s="211"/>
      <c r="CH582" s="211"/>
      <c r="CI582" s="211"/>
      <c r="CJ582" s="211"/>
      <c r="CK582" s="211"/>
      <c r="CL582" s="211"/>
      <c r="CM582" s="211"/>
      <c r="CN582" s="211"/>
      <c r="CO582" s="211"/>
      <c r="CP582" s="211"/>
      <c r="CQ582" s="151" t="str">
        <f t="shared" si="30"/>
        <v/>
      </c>
      <c r="CR582" s="147"/>
    </row>
    <row r="583" spans="1:96" x14ac:dyDescent="0.2">
      <c r="A583" s="72"/>
      <c r="B583" s="201">
        <f t="shared" si="31"/>
        <v>574</v>
      </c>
      <c r="C583" s="212"/>
      <c r="D583" s="212"/>
      <c r="F583" s="212"/>
      <c r="G583" s="214"/>
      <c r="H583" s="73"/>
      <c r="I583" s="215"/>
      <c r="J583" s="215"/>
      <c r="K583" s="215"/>
      <c r="L583" s="215"/>
      <c r="M583" s="215"/>
      <c r="N583" s="215"/>
      <c r="O583" s="215"/>
      <c r="P583" s="73"/>
      <c r="Q583" s="215"/>
      <c r="R583" s="215"/>
      <c r="S583" s="215"/>
      <c r="T583" s="215"/>
      <c r="U583" s="215"/>
      <c r="V583" s="215"/>
      <c r="W583" s="215"/>
      <c r="X583" s="74"/>
      <c r="Y583" s="216"/>
      <c r="Z583" s="216"/>
      <c r="AA583" s="216"/>
      <c r="AB583" s="150" t="str">
        <f t="shared" ref="AB583:AB646" si="32">IF(SUM(Y583:AA583,I583:O583)=0,"",IF(SUM(Y583:AA583)=1,"",1))</f>
        <v/>
      </c>
      <c r="AC583" s="217"/>
      <c r="AD583" s="218"/>
      <c r="AE583" s="74"/>
      <c r="AF583" s="219"/>
      <c r="AG583" s="219"/>
      <c r="AH583" s="74"/>
      <c r="AI583" s="211"/>
      <c r="AJ583" s="211"/>
      <c r="AK583" s="211"/>
      <c r="AL583" s="211"/>
      <c r="AM583" s="211"/>
      <c r="AN583" s="211"/>
      <c r="AO583" s="211"/>
      <c r="AP583" s="211"/>
      <c r="AQ583" s="211"/>
      <c r="AR583" s="47"/>
      <c r="AS583" s="211"/>
      <c r="AT583" s="211"/>
      <c r="AU583" s="211"/>
      <c r="AV583" s="211"/>
      <c r="AW583" s="211"/>
      <c r="AX583" s="211"/>
      <c r="AY583" s="211"/>
      <c r="AZ583" s="211"/>
      <c r="BA583" s="211"/>
      <c r="BB583" s="211"/>
      <c r="BC583" s="211"/>
      <c r="BD583" s="211"/>
      <c r="BE583" s="211"/>
      <c r="BF583" s="211"/>
      <c r="BG583" s="211"/>
      <c r="BH583" s="211"/>
      <c r="BI583" s="211"/>
      <c r="BJ583" s="211"/>
      <c r="BK583" s="211"/>
      <c r="BL583" s="211"/>
      <c r="BM583" s="211"/>
      <c r="BN583" s="211"/>
      <c r="BO583" s="211"/>
      <c r="BP583" s="211"/>
      <c r="BQ583" s="211"/>
      <c r="BR583" s="211"/>
      <c r="BS583" s="211"/>
      <c r="BT583" s="211"/>
      <c r="BU583" s="211"/>
      <c r="BV583" s="211"/>
      <c r="BW583" s="211"/>
      <c r="BX583" s="211"/>
      <c r="BY583" s="211"/>
      <c r="BZ583" s="211"/>
      <c r="CA583" s="211"/>
      <c r="CB583" s="211"/>
      <c r="CC583" s="211"/>
      <c r="CD583" s="211"/>
      <c r="CE583" s="211"/>
      <c r="CF583" s="211"/>
      <c r="CG583" s="211"/>
      <c r="CH583" s="211"/>
      <c r="CI583" s="211"/>
      <c r="CJ583" s="211"/>
      <c r="CK583" s="211"/>
      <c r="CL583" s="211"/>
      <c r="CM583" s="211"/>
      <c r="CN583" s="211"/>
      <c r="CO583" s="211"/>
      <c r="CP583" s="211"/>
      <c r="CQ583" s="151" t="str">
        <f t="shared" ref="CQ583:CQ646" si="33">IF(COUNT(AS583:CP583)=0,"",IF(SUM(AS583:CP583)=1,"",1))</f>
        <v/>
      </c>
      <c r="CR583" s="147"/>
    </row>
    <row r="584" spans="1:96" x14ac:dyDescent="0.2">
      <c r="A584" s="72"/>
      <c r="B584" s="201">
        <f t="shared" ref="B584:B647" si="34">IFERROR(B583+1,"")</f>
        <v>575</v>
      </c>
      <c r="C584" s="212"/>
      <c r="D584" s="212"/>
      <c r="F584" s="212"/>
      <c r="G584" s="214"/>
      <c r="H584" s="73"/>
      <c r="I584" s="215"/>
      <c r="J584" s="215"/>
      <c r="K584" s="215"/>
      <c r="L584" s="215"/>
      <c r="M584" s="215"/>
      <c r="N584" s="215"/>
      <c r="O584" s="215"/>
      <c r="P584" s="73"/>
      <c r="Q584" s="215"/>
      <c r="R584" s="215"/>
      <c r="S584" s="215"/>
      <c r="T584" s="215"/>
      <c r="U584" s="215"/>
      <c r="V584" s="215"/>
      <c r="W584" s="215"/>
      <c r="X584" s="74"/>
      <c r="Y584" s="216"/>
      <c r="Z584" s="216"/>
      <c r="AA584" s="216"/>
      <c r="AB584" s="150" t="str">
        <f t="shared" si="32"/>
        <v/>
      </c>
      <c r="AC584" s="217"/>
      <c r="AD584" s="218"/>
      <c r="AE584" s="74"/>
      <c r="AF584" s="219"/>
      <c r="AG584" s="219"/>
      <c r="AH584" s="74"/>
      <c r="AI584" s="211"/>
      <c r="AJ584" s="211"/>
      <c r="AK584" s="211"/>
      <c r="AL584" s="211"/>
      <c r="AM584" s="211"/>
      <c r="AN584" s="211"/>
      <c r="AO584" s="211"/>
      <c r="AP584" s="211"/>
      <c r="AQ584" s="211"/>
      <c r="AR584" s="47"/>
      <c r="AS584" s="211"/>
      <c r="AT584" s="211"/>
      <c r="AU584" s="211"/>
      <c r="AV584" s="211"/>
      <c r="AW584" s="211"/>
      <c r="AX584" s="211"/>
      <c r="AY584" s="211"/>
      <c r="AZ584" s="211"/>
      <c r="BA584" s="211"/>
      <c r="BB584" s="211"/>
      <c r="BC584" s="211"/>
      <c r="BD584" s="211"/>
      <c r="BE584" s="211"/>
      <c r="BF584" s="211"/>
      <c r="BG584" s="211"/>
      <c r="BH584" s="211"/>
      <c r="BI584" s="211"/>
      <c r="BJ584" s="211"/>
      <c r="BK584" s="211"/>
      <c r="BL584" s="211"/>
      <c r="BM584" s="211"/>
      <c r="BN584" s="211"/>
      <c r="BO584" s="211"/>
      <c r="BP584" s="211"/>
      <c r="BQ584" s="211"/>
      <c r="BR584" s="211"/>
      <c r="BS584" s="211"/>
      <c r="BT584" s="211"/>
      <c r="BU584" s="211"/>
      <c r="BV584" s="211"/>
      <c r="BW584" s="211"/>
      <c r="BX584" s="211"/>
      <c r="BY584" s="211"/>
      <c r="BZ584" s="211"/>
      <c r="CA584" s="211"/>
      <c r="CB584" s="211"/>
      <c r="CC584" s="211"/>
      <c r="CD584" s="211"/>
      <c r="CE584" s="211"/>
      <c r="CF584" s="211"/>
      <c r="CG584" s="211"/>
      <c r="CH584" s="211"/>
      <c r="CI584" s="211"/>
      <c r="CJ584" s="211"/>
      <c r="CK584" s="211"/>
      <c r="CL584" s="211"/>
      <c r="CM584" s="211"/>
      <c r="CN584" s="211"/>
      <c r="CO584" s="211"/>
      <c r="CP584" s="211"/>
      <c r="CQ584" s="151" t="str">
        <f t="shared" si="33"/>
        <v/>
      </c>
      <c r="CR584" s="147"/>
    </row>
    <row r="585" spans="1:96" x14ac:dyDescent="0.2">
      <c r="A585" s="72"/>
      <c r="B585" s="201">
        <f t="shared" si="34"/>
        <v>576</v>
      </c>
      <c r="C585" s="212"/>
      <c r="D585" s="212"/>
      <c r="F585" s="212"/>
      <c r="G585" s="214"/>
      <c r="H585" s="73"/>
      <c r="I585" s="215"/>
      <c r="J585" s="215"/>
      <c r="K585" s="215"/>
      <c r="L585" s="215"/>
      <c r="M585" s="215"/>
      <c r="N585" s="215"/>
      <c r="O585" s="215"/>
      <c r="P585" s="73"/>
      <c r="Q585" s="215"/>
      <c r="R585" s="215"/>
      <c r="S585" s="215"/>
      <c r="T585" s="215"/>
      <c r="U585" s="215"/>
      <c r="V585" s="215"/>
      <c r="W585" s="215"/>
      <c r="X585" s="74"/>
      <c r="Y585" s="216"/>
      <c r="Z585" s="216"/>
      <c r="AA585" s="216"/>
      <c r="AB585" s="150" t="str">
        <f t="shared" si="32"/>
        <v/>
      </c>
      <c r="AC585" s="217"/>
      <c r="AD585" s="218"/>
      <c r="AE585" s="74"/>
      <c r="AF585" s="219"/>
      <c r="AG585" s="219"/>
      <c r="AH585" s="74"/>
      <c r="AI585" s="211"/>
      <c r="AJ585" s="211"/>
      <c r="AK585" s="211"/>
      <c r="AL585" s="211"/>
      <c r="AM585" s="211"/>
      <c r="AN585" s="211"/>
      <c r="AO585" s="211"/>
      <c r="AP585" s="211"/>
      <c r="AQ585" s="211"/>
      <c r="AR585" s="47"/>
      <c r="AS585" s="211"/>
      <c r="AT585" s="211"/>
      <c r="AU585" s="211"/>
      <c r="AV585" s="211"/>
      <c r="AW585" s="211"/>
      <c r="AX585" s="211"/>
      <c r="AY585" s="211"/>
      <c r="AZ585" s="211"/>
      <c r="BA585" s="211"/>
      <c r="BB585" s="211"/>
      <c r="BC585" s="211"/>
      <c r="BD585" s="211"/>
      <c r="BE585" s="211"/>
      <c r="BF585" s="211"/>
      <c r="BG585" s="211"/>
      <c r="BH585" s="211"/>
      <c r="BI585" s="211"/>
      <c r="BJ585" s="211"/>
      <c r="BK585" s="211"/>
      <c r="BL585" s="211"/>
      <c r="BM585" s="211"/>
      <c r="BN585" s="211"/>
      <c r="BO585" s="211"/>
      <c r="BP585" s="211"/>
      <c r="BQ585" s="211"/>
      <c r="BR585" s="211"/>
      <c r="BS585" s="211"/>
      <c r="BT585" s="211"/>
      <c r="BU585" s="211"/>
      <c r="BV585" s="211"/>
      <c r="BW585" s="211"/>
      <c r="BX585" s="211"/>
      <c r="BY585" s="211"/>
      <c r="BZ585" s="211"/>
      <c r="CA585" s="211"/>
      <c r="CB585" s="211"/>
      <c r="CC585" s="211"/>
      <c r="CD585" s="211"/>
      <c r="CE585" s="211"/>
      <c r="CF585" s="211"/>
      <c r="CG585" s="211"/>
      <c r="CH585" s="211"/>
      <c r="CI585" s="211"/>
      <c r="CJ585" s="211"/>
      <c r="CK585" s="211"/>
      <c r="CL585" s="211"/>
      <c r="CM585" s="211"/>
      <c r="CN585" s="211"/>
      <c r="CO585" s="211"/>
      <c r="CP585" s="211"/>
      <c r="CQ585" s="151" t="str">
        <f t="shared" si="33"/>
        <v/>
      </c>
      <c r="CR585" s="147"/>
    </row>
    <row r="586" spans="1:96" x14ac:dyDescent="0.2">
      <c r="A586" s="72"/>
      <c r="B586" s="201">
        <f t="shared" si="34"/>
        <v>577</v>
      </c>
      <c r="C586" s="212"/>
      <c r="D586" s="212"/>
      <c r="F586" s="212"/>
      <c r="G586" s="214"/>
      <c r="H586" s="73"/>
      <c r="I586" s="215"/>
      <c r="J586" s="215"/>
      <c r="K586" s="215"/>
      <c r="L586" s="215"/>
      <c r="M586" s="215"/>
      <c r="N586" s="215"/>
      <c r="O586" s="215"/>
      <c r="P586" s="73"/>
      <c r="Q586" s="215"/>
      <c r="R586" s="215"/>
      <c r="S586" s="215"/>
      <c r="T586" s="215"/>
      <c r="U586" s="215"/>
      <c r="V586" s="215"/>
      <c r="W586" s="215"/>
      <c r="X586" s="74"/>
      <c r="Y586" s="216"/>
      <c r="Z586" s="216"/>
      <c r="AA586" s="216"/>
      <c r="AB586" s="150" t="str">
        <f t="shared" si="32"/>
        <v/>
      </c>
      <c r="AC586" s="217"/>
      <c r="AD586" s="218"/>
      <c r="AE586" s="74"/>
      <c r="AF586" s="219"/>
      <c r="AG586" s="219"/>
      <c r="AH586" s="74"/>
      <c r="AI586" s="211"/>
      <c r="AJ586" s="211"/>
      <c r="AK586" s="211"/>
      <c r="AL586" s="211"/>
      <c r="AM586" s="211"/>
      <c r="AN586" s="211"/>
      <c r="AO586" s="211"/>
      <c r="AP586" s="211"/>
      <c r="AQ586" s="211"/>
      <c r="AR586" s="47"/>
      <c r="AS586" s="211"/>
      <c r="AT586" s="211"/>
      <c r="AU586" s="211"/>
      <c r="AV586" s="211"/>
      <c r="AW586" s="211"/>
      <c r="AX586" s="211"/>
      <c r="AY586" s="211"/>
      <c r="AZ586" s="211"/>
      <c r="BA586" s="211"/>
      <c r="BB586" s="211"/>
      <c r="BC586" s="211"/>
      <c r="BD586" s="211"/>
      <c r="BE586" s="211"/>
      <c r="BF586" s="211"/>
      <c r="BG586" s="211"/>
      <c r="BH586" s="211"/>
      <c r="BI586" s="211"/>
      <c r="BJ586" s="211"/>
      <c r="BK586" s="211"/>
      <c r="BL586" s="211"/>
      <c r="BM586" s="211"/>
      <c r="BN586" s="211"/>
      <c r="BO586" s="211"/>
      <c r="BP586" s="211"/>
      <c r="BQ586" s="211"/>
      <c r="BR586" s="211"/>
      <c r="BS586" s="211"/>
      <c r="BT586" s="211"/>
      <c r="BU586" s="211"/>
      <c r="BV586" s="211"/>
      <c r="BW586" s="211"/>
      <c r="BX586" s="211"/>
      <c r="BY586" s="211"/>
      <c r="BZ586" s="211"/>
      <c r="CA586" s="211"/>
      <c r="CB586" s="211"/>
      <c r="CC586" s="211"/>
      <c r="CD586" s="211"/>
      <c r="CE586" s="211"/>
      <c r="CF586" s="211"/>
      <c r="CG586" s="211"/>
      <c r="CH586" s="211"/>
      <c r="CI586" s="211"/>
      <c r="CJ586" s="211"/>
      <c r="CK586" s="211"/>
      <c r="CL586" s="211"/>
      <c r="CM586" s="211"/>
      <c r="CN586" s="211"/>
      <c r="CO586" s="211"/>
      <c r="CP586" s="211"/>
      <c r="CQ586" s="151" t="str">
        <f t="shared" si="33"/>
        <v/>
      </c>
      <c r="CR586" s="147"/>
    </row>
    <row r="587" spans="1:96" x14ac:dyDescent="0.2">
      <c r="A587" s="72"/>
      <c r="B587" s="201">
        <f t="shared" si="34"/>
        <v>578</v>
      </c>
      <c r="C587" s="212"/>
      <c r="D587" s="212"/>
      <c r="F587" s="212"/>
      <c r="G587" s="214"/>
      <c r="H587" s="73"/>
      <c r="I587" s="215"/>
      <c r="J587" s="215"/>
      <c r="K587" s="215"/>
      <c r="L587" s="215"/>
      <c r="M587" s="215"/>
      <c r="N587" s="215"/>
      <c r="O587" s="215"/>
      <c r="P587" s="73"/>
      <c r="Q587" s="215"/>
      <c r="R587" s="215"/>
      <c r="S587" s="215"/>
      <c r="T587" s="215"/>
      <c r="U587" s="215"/>
      <c r="V587" s="215"/>
      <c r="W587" s="215"/>
      <c r="X587" s="74"/>
      <c r="Y587" s="216"/>
      <c r="Z587" s="216"/>
      <c r="AA587" s="216"/>
      <c r="AB587" s="150" t="str">
        <f t="shared" si="32"/>
        <v/>
      </c>
      <c r="AC587" s="217"/>
      <c r="AD587" s="218"/>
      <c r="AE587" s="74"/>
      <c r="AF587" s="219"/>
      <c r="AG587" s="219"/>
      <c r="AH587" s="74"/>
      <c r="AI587" s="211"/>
      <c r="AJ587" s="211"/>
      <c r="AK587" s="211"/>
      <c r="AL587" s="211"/>
      <c r="AM587" s="211"/>
      <c r="AN587" s="211"/>
      <c r="AO587" s="211"/>
      <c r="AP587" s="211"/>
      <c r="AQ587" s="211"/>
      <c r="AR587" s="47"/>
      <c r="AS587" s="211"/>
      <c r="AT587" s="211"/>
      <c r="AU587" s="211"/>
      <c r="AV587" s="211"/>
      <c r="AW587" s="211"/>
      <c r="AX587" s="211"/>
      <c r="AY587" s="211"/>
      <c r="AZ587" s="211"/>
      <c r="BA587" s="211"/>
      <c r="BB587" s="211"/>
      <c r="BC587" s="211"/>
      <c r="BD587" s="211"/>
      <c r="BE587" s="211"/>
      <c r="BF587" s="211"/>
      <c r="BG587" s="211"/>
      <c r="BH587" s="211"/>
      <c r="BI587" s="211"/>
      <c r="BJ587" s="211"/>
      <c r="BK587" s="211"/>
      <c r="BL587" s="211"/>
      <c r="BM587" s="211"/>
      <c r="BN587" s="211"/>
      <c r="BO587" s="211"/>
      <c r="BP587" s="211"/>
      <c r="BQ587" s="211"/>
      <c r="BR587" s="211"/>
      <c r="BS587" s="211"/>
      <c r="BT587" s="211"/>
      <c r="BU587" s="211"/>
      <c r="BV587" s="211"/>
      <c r="BW587" s="211"/>
      <c r="BX587" s="211"/>
      <c r="BY587" s="211"/>
      <c r="BZ587" s="211"/>
      <c r="CA587" s="211"/>
      <c r="CB587" s="211"/>
      <c r="CC587" s="211"/>
      <c r="CD587" s="211"/>
      <c r="CE587" s="211"/>
      <c r="CF587" s="211"/>
      <c r="CG587" s="211"/>
      <c r="CH587" s="211"/>
      <c r="CI587" s="211"/>
      <c r="CJ587" s="211"/>
      <c r="CK587" s="211"/>
      <c r="CL587" s="211"/>
      <c r="CM587" s="211"/>
      <c r="CN587" s="211"/>
      <c r="CO587" s="211"/>
      <c r="CP587" s="211"/>
      <c r="CQ587" s="151" t="str">
        <f t="shared" si="33"/>
        <v/>
      </c>
      <c r="CR587" s="147"/>
    </row>
    <row r="588" spans="1:96" x14ac:dyDescent="0.2">
      <c r="A588" s="72"/>
      <c r="B588" s="201">
        <f t="shared" si="34"/>
        <v>579</v>
      </c>
      <c r="C588" s="212"/>
      <c r="D588" s="212"/>
      <c r="F588" s="212"/>
      <c r="G588" s="214"/>
      <c r="H588" s="73"/>
      <c r="I588" s="215"/>
      <c r="J588" s="215"/>
      <c r="K588" s="215"/>
      <c r="L588" s="215"/>
      <c r="M588" s="215"/>
      <c r="N588" s="215"/>
      <c r="O588" s="215"/>
      <c r="P588" s="73"/>
      <c r="Q588" s="215"/>
      <c r="R588" s="215"/>
      <c r="S588" s="215"/>
      <c r="T588" s="215"/>
      <c r="U588" s="215"/>
      <c r="V588" s="215"/>
      <c r="W588" s="215"/>
      <c r="X588" s="74"/>
      <c r="Y588" s="216"/>
      <c r="Z588" s="216"/>
      <c r="AA588" s="216"/>
      <c r="AB588" s="150" t="str">
        <f t="shared" si="32"/>
        <v/>
      </c>
      <c r="AC588" s="217"/>
      <c r="AD588" s="218"/>
      <c r="AE588" s="74"/>
      <c r="AF588" s="219"/>
      <c r="AG588" s="219"/>
      <c r="AH588" s="74"/>
      <c r="AI588" s="211"/>
      <c r="AJ588" s="211"/>
      <c r="AK588" s="211"/>
      <c r="AL588" s="211"/>
      <c r="AM588" s="211"/>
      <c r="AN588" s="211"/>
      <c r="AO588" s="211"/>
      <c r="AP588" s="211"/>
      <c r="AQ588" s="211"/>
      <c r="AR588" s="47"/>
      <c r="AS588" s="211"/>
      <c r="AT588" s="211"/>
      <c r="AU588" s="211"/>
      <c r="AV588" s="211"/>
      <c r="AW588" s="211"/>
      <c r="AX588" s="211"/>
      <c r="AY588" s="211"/>
      <c r="AZ588" s="211"/>
      <c r="BA588" s="211"/>
      <c r="BB588" s="211"/>
      <c r="BC588" s="211"/>
      <c r="BD588" s="211"/>
      <c r="BE588" s="211"/>
      <c r="BF588" s="211"/>
      <c r="BG588" s="211"/>
      <c r="BH588" s="211"/>
      <c r="BI588" s="211"/>
      <c r="BJ588" s="211"/>
      <c r="BK588" s="211"/>
      <c r="BL588" s="211"/>
      <c r="BM588" s="211"/>
      <c r="BN588" s="211"/>
      <c r="BO588" s="211"/>
      <c r="BP588" s="211"/>
      <c r="BQ588" s="211"/>
      <c r="BR588" s="211"/>
      <c r="BS588" s="211"/>
      <c r="BT588" s="211"/>
      <c r="BU588" s="211"/>
      <c r="BV588" s="211"/>
      <c r="BW588" s="211"/>
      <c r="BX588" s="211"/>
      <c r="BY588" s="211"/>
      <c r="BZ588" s="211"/>
      <c r="CA588" s="211"/>
      <c r="CB588" s="211"/>
      <c r="CC588" s="211"/>
      <c r="CD588" s="211"/>
      <c r="CE588" s="211"/>
      <c r="CF588" s="211"/>
      <c r="CG588" s="211"/>
      <c r="CH588" s="211"/>
      <c r="CI588" s="211"/>
      <c r="CJ588" s="211"/>
      <c r="CK588" s="211"/>
      <c r="CL588" s="211"/>
      <c r="CM588" s="211"/>
      <c r="CN588" s="211"/>
      <c r="CO588" s="211"/>
      <c r="CP588" s="211"/>
      <c r="CQ588" s="151" t="str">
        <f t="shared" si="33"/>
        <v/>
      </c>
      <c r="CR588" s="147"/>
    </row>
    <row r="589" spans="1:96" x14ac:dyDescent="0.2">
      <c r="A589" s="72"/>
      <c r="B589" s="201">
        <f t="shared" si="34"/>
        <v>580</v>
      </c>
      <c r="C589" s="212"/>
      <c r="D589" s="212"/>
      <c r="F589" s="212"/>
      <c r="G589" s="214"/>
      <c r="H589" s="73"/>
      <c r="I589" s="215"/>
      <c r="J589" s="215"/>
      <c r="K589" s="215"/>
      <c r="L589" s="215"/>
      <c r="M589" s="215"/>
      <c r="N589" s="215"/>
      <c r="O589" s="215"/>
      <c r="P589" s="73"/>
      <c r="Q589" s="215"/>
      <c r="R589" s="215"/>
      <c r="S589" s="215"/>
      <c r="T589" s="215"/>
      <c r="U589" s="215"/>
      <c r="V589" s="215"/>
      <c r="W589" s="215"/>
      <c r="X589" s="74"/>
      <c r="Y589" s="216"/>
      <c r="Z589" s="216"/>
      <c r="AA589" s="216"/>
      <c r="AB589" s="150" t="str">
        <f t="shared" si="32"/>
        <v/>
      </c>
      <c r="AC589" s="217"/>
      <c r="AD589" s="218"/>
      <c r="AE589" s="74"/>
      <c r="AF589" s="219"/>
      <c r="AG589" s="219"/>
      <c r="AH589" s="74"/>
      <c r="AI589" s="211"/>
      <c r="AJ589" s="211"/>
      <c r="AK589" s="211"/>
      <c r="AL589" s="211"/>
      <c r="AM589" s="211"/>
      <c r="AN589" s="211"/>
      <c r="AO589" s="211"/>
      <c r="AP589" s="211"/>
      <c r="AQ589" s="211"/>
      <c r="AR589" s="47"/>
      <c r="AS589" s="211"/>
      <c r="AT589" s="211"/>
      <c r="AU589" s="211"/>
      <c r="AV589" s="211"/>
      <c r="AW589" s="211"/>
      <c r="AX589" s="211"/>
      <c r="AY589" s="211"/>
      <c r="AZ589" s="211"/>
      <c r="BA589" s="211"/>
      <c r="BB589" s="211"/>
      <c r="BC589" s="211"/>
      <c r="BD589" s="211"/>
      <c r="BE589" s="211"/>
      <c r="BF589" s="211"/>
      <c r="BG589" s="211"/>
      <c r="BH589" s="211"/>
      <c r="BI589" s="211"/>
      <c r="BJ589" s="211"/>
      <c r="BK589" s="211"/>
      <c r="BL589" s="211"/>
      <c r="BM589" s="211"/>
      <c r="BN589" s="211"/>
      <c r="BO589" s="211"/>
      <c r="BP589" s="211"/>
      <c r="BQ589" s="211"/>
      <c r="BR589" s="211"/>
      <c r="BS589" s="211"/>
      <c r="BT589" s="211"/>
      <c r="BU589" s="211"/>
      <c r="BV589" s="211"/>
      <c r="BW589" s="211"/>
      <c r="BX589" s="211"/>
      <c r="BY589" s="211"/>
      <c r="BZ589" s="211"/>
      <c r="CA589" s="211"/>
      <c r="CB589" s="211"/>
      <c r="CC589" s="211"/>
      <c r="CD589" s="211"/>
      <c r="CE589" s="211"/>
      <c r="CF589" s="211"/>
      <c r="CG589" s="211"/>
      <c r="CH589" s="211"/>
      <c r="CI589" s="211"/>
      <c r="CJ589" s="211"/>
      <c r="CK589" s="211"/>
      <c r="CL589" s="211"/>
      <c r="CM589" s="211"/>
      <c r="CN589" s="211"/>
      <c r="CO589" s="211"/>
      <c r="CP589" s="211"/>
      <c r="CQ589" s="151" t="str">
        <f t="shared" si="33"/>
        <v/>
      </c>
      <c r="CR589" s="147"/>
    </row>
    <row r="590" spans="1:96" x14ac:dyDescent="0.2">
      <c r="A590" s="72"/>
      <c r="B590" s="201">
        <f t="shared" si="34"/>
        <v>581</v>
      </c>
      <c r="C590" s="212"/>
      <c r="D590" s="212"/>
      <c r="F590" s="212"/>
      <c r="G590" s="214"/>
      <c r="H590" s="73"/>
      <c r="I590" s="215"/>
      <c r="J590" s="215"/>
      <c r="K590" s="215"/>
      <c r="L590" s="215"/>
      <c r="M590" s="215"/>
      <c r="N590" s="215"/>
      <c r="O590" s="215"/>
      <c r="P590" s="73"/>
      <c r="Q590" s="215"/>
      <c r="R590" s="215"/>
      <c r="S590" s="215"/>
      <c r="T590" s="215"/>
      <c r="U590" s="215"/>
      <c r="V590" s="215"/>
      <c r="W590" s="215"/>
      <c r="X590" s="74"/>
      <c r="Y590" s="216"/>
      <c r="Z590" s="216"/>
      <c r="AA590" s="216"/>
      <c r="AB590" s="150" t="str">
        <f t="shared" si="32"/>
        <v/>
      </c>
      <c r="AC590" s="217"/>
      <c r="AD590" s="218"/>
      <c r="AE590" s="74"/>
      <c r="AF590" s="219"/>
      <c r="AG590" s="219"/>
      <c r="AH590" s="74"/>
      <c r="AI590" s="211"/>
      <c r="AJ590" s="211"/>
      <c r="AK590" s="211"/>
      <c r="AL590" s="211"/>
      <c r="AM590" s="211"/>
      <c r="AN590" s="211"/>
      <c r="AO590" s="211"/>
      <c r="AP590" s="211"/>
      <c r="AQ590" s="211"/>
      <c r="AR590" s="47"/>
      <c r="AS590" s="211"/>
      <c r="AT590" s="211"/>
      <c r="AU590" s="211"/>
      <c r="AV590" s="211"/>
      <c r="AW590" s="211"/>
      <c r="AX590" s="211"/>
      <c r="AY590" s="211"/>
      <c r="AZ590" s="211"/>
      <c r="BA590" s="211"/>
      <c r="BB590" s="211"/>
      <c r="BC590" s="211"/>
      <c r="BD590" s="211"/>
      <c r="BE590" s="211"/>
      <c r="BF590" s="211"/>
      <c r="BG590" s="211"/>
      <c r="BH590" s="211"/>
      <c r="BI590" s="211"/>
      <c r="BJ590" s="211"/>
      <c r="BK590" s="211"/>
      <c r="BL590" s="211"/>
      <c r="BM590" s="211"/>
      <c r="BN590" s="211"/>
      <c r="BO590" s="211"/>
      <c r="BP590" s="211"/>
      <c r="BQ590" s="211"/>
      <c r="BR590" s="211"/>
      <c r="BS590" s="211"/>
      <c r="BT590" s="211"/>
      <c r="BU590" s="211"/>
      <c r="BV590" s="211"/>
      <c r="BW590" s="211"/>
      <c r="BX590" s="211"/>
      <c r="BY590" s="211"/>
      <c r="BZ590" s="211"/>
      <c r="CA590" s="211"/>
      <c r="CB590" s="211"/>
      <c r="CC590" s="211"/>
      <c r="CD590" s="211"/>
      <c r="CE590" s="211"/>
      <c r="CF590" s="211"/>
      <c r="CG590" s="211"/>
      <c r="CH590" s="211"/>
      <c r="CI590" s="211"/>
      <c r="CJ590" s="211"/>
      <c r="CK590" s="211"/>
      <c r="CL590" s="211"/>
      <c r="CM590" s="211"/>
      <c r="CN590" s="211"/>
      <c r="CO590" s="211"/>
      <c r="CP590" s="211"/>
      <c r="CQ590" s="151" t="str">
        <f t="shared" si="33"/>
        <v/>
      </c>
      <c r="CR590" s="147"/>
    </row>
    <row r="591" spans="1:96" x14ac:dyDescent="0.2">
      <c r="A591" s="72"/>
      <c r="B591" s="201">
        <f t="shared" si="34"/>
        <v>582</v>
      </c>
      <c r="C591" s="212"/>
      <c r="D591" s="212"/>
      <c r="F591" s="212"/>
      <c r="G591" s="214"/>
      <c r="H591" s="73"/>
      <c r="I591" s="215"/>
      <c r="J591" s="215"/>
      <c r="K591" s="215"/>
      <c r="L591" s="215"/>
      <c r="M591" s="215"/>
      <c r="N591" s="215"/>
      <c r="O591" s="215"/>
      <c r="P591" s="73"/>
      <c r="Q591" s="215"/>
      <c r="R591" s="215"/>
      <c r="S591" s="215"/>
      <c r="T591" s="215"/>
      <c r="U591" s="215"/>
      <c r="V591" s="215"/>
      <c r="W591" s="215"/>
      <c r="X591" s="74"/>
      <c r="Y591" s="216"/>
      <c r="Z591" s="216"/>
      <c r="AA591" s="216"/>
      <c r="AB591" s="150" t="str">
        <f t="shared" si="32"/>
        <v/>
      </c>
      <c r="AC591" s="217"/>
      <c r="AD591" s="218"/>
      <c r="AE591" s="74"/>
      <c r="AF591" s="219"/>
      <c r="AG591" s="219"/>
      <c r="AH591" s="74"/>
      <c r="AI591" s="211"/>
      <c r="AJ591" s="211"/>
      <c r="AK591" s="211"/>
      <c r="AL591" s="211"/>
      <c r="AM591" s="211"/>
      <c r="AN591" s="211"/>
      <c r="AO591" s="211"/>
      <c r="AP591" s="211"/>
      <c r="AQ591" s="211"/>
      <c r="AR591" s="47"/>
      <c r="AS591" s="211"/>
      <c r="AT591" s="211"/>
      <c r="AU591" s="211"/>
      <c r="AV591" s="211"/>
      <c r="AW591" s="211"/>
      <c r="AX591" s="211"/>
      <c r="AY591" s="211"/>
      <c r="AZ591" s="211"/>
      <c r="BA591" s="211"/>
      <c r="BB591" s="211"/>
      <c r="BC591" s="211"/>
      <c r="BD591" s="211"/>
      <c r="BE591" s="211"/>
      <c r="BF591" s="211"/>
      <c r="BG591" s="211"/>
      <c r="BH591" s="211"/>
      <c r="BI591" s="211"/>
      <c r="BJ591" s="211"/>
      <c r="BK591" s="211"/>
      <c r="BL591" s="211"/>
      <c r="BM591" s="211"/>
      <c r="BN591" s="211"/>
      <c r="BO591" s="211"/>
      <c r="BP591" s="211"/>
      <c r="BQ591" s="211"/>
      <c r="BR591" s="211"/>
      <c r="BS591" s="211"/>
      <c r="BT591" s="211"/>
      <c r="BU591" s="211"/>
      <c r="BV591" s="211"/>
      <c r="BW591" s="211"/>
      <c r="BX591" s="211"/>
      <c r="BY591" s="211"/>
      <c r="BZ591" s="211"/>
      <c r="CA591" s="211"/>
      <c r="CB591" s="211"/>
      <c r="CC591" s="211"/>
      <c r="CD591" s="211"/>
      <c r="CE591" s="211"/>
      <c r="CF591" s="211"/>
      <c r="CG591" s="211"/>
      <c r="CH591" s="211"/>
      <c r="CI591" s="211"/>
      <c r="CJ591" s="211"/>
      <c r="CK591" s="211"/>
      <c r="CL591" s="211"/>
      <c r="CM591" s="211"/>
      <c r="CN591" s="211"/>
      <c r="CO591" s="211"/>
      <c r="CP591" s="211"/>
      <c r="CQ591" s="151" t="str">
        <f t="shared" si="33"/>
        <v/>
      </c>
      <c r="CR591" s="147"/>
    </row>
    <row r="592" spans="1:96" x14ac:dyDescent="0.2">
      <c r="A592" s="72"/>
      <c r="B592" s="201">
        <f t="shared" si="34"/>
        <v>583</v>
      </c>
      <c r="C592" s="212"/>
      <c r="D592" s="212"/>
      <c r="F592" s="212"/>
      <c r="G592" s="214"/>
      <c r="H592" s="73"/>
      <c r="I592" s="215"/>
      <c r="J592" s="215"/>
      <c r="K592" s="215"/>
      <c r="L592" s="215"/>
      <c r="M592" s="215"/>
      <c r="N592" s="215"/>
      <c r="O592" s="215"/>
      <c r="P592" s="73"/>
      <c r="Q592" s="215"/>
      <c r="R592" s="215"/>
      <c r="S592" s="215"/>
      <c r="T592" s="215"/>
      <c r="U592" s="215"/>
      <c r="V592" s="215"/>
      <c r="W592" s="215"/>
      <c r="X592" s="74"/>
      <c r="Y592" s="216"/>
      <c r="Z592" s="216"/>
      <c r="AA592" s="216"/>
      <c r="AB592" s="150" t="str">
        <f t="shared" si="32"/>
        <v/>
      </c>
      <c r="AC592" s="217"/>
      <c r="AD592" s="218"/>
      <c r="AE592" s="74"/>
      <c r="AF592" s="219"/>
      <c r="AG592" s="219"/>
      <c r="AH592" s="74"/>
      <c r="AI592" s="211"/>
      <c r="AJ592" s="211"/>
      <c r="AK592" s="211"/>
      <c r="AL592" s="211"/>
      <c r="AM592" s="211"/>
      <c r="AN592" s="211"/>
      <c r="AO592" s="211"/>
      <c r="AP592" s="211"/>
      <c r="AQ592" s="211"/>
      <c r="AR592" s="47"/>
      <c r="AS592" s="211"/>
      <c r="AT592" s="211"/>
      <c r="AU592" s="211"/>
      <c r="AV592" s="211"/>
      <c r="AW592" s="211"/>
      <c r="AX592" s="211"/>
      <c r="AY592" s="211"/>
      <c r="AZ592" s="211"/>
      <c r="BA592" s="211"/>
      <c r="BB592" s="211"/>
      <c r="BC592" s="211"/>
      <c r="BD592" s="211"/>
      <c r="BE592" s="211"/>
      <c r="BF592" s="211"/>
      <c r="BG592" s="211"/>
      <c r="BH592" s="211"/>
      <c r="BI592" s="211"/>
      <c r="BJ592" s="211"/>
      <c r="BK592" s="211"/>
      <c r="BL592" s="211"/>
      <c r="BM592" s="211"/>
      <c r="BN592" s="211"/>
      <c r="BO592" s="211"/>
      <c r="BP592" s="211"/>
      <c r="BQ592" s="211"/>
      <c r="BR592" s="211"/>
      <c r="BS592" s="211"/>
      <c r="BT592" s="211"/>
      <c r="BU592" s="211"/>
      <c r="BV592" s="211"/>
      <c r="BW592" s="211"/>
      <c r="BX592" s="211"/>
      <c r="BY592" s="211"/>
      <c r="BZ592" s="211"/>
      <c r="CA592" s="211"/>
      <c r="CB592" s="211"/>
      <c r="CC592" s="211"/>
      <c r="CD592" s="211"/>
      <c r="CE592" s="211"/>
      <c r="CF592" s="211"/>
      <c r="CG592" s="211"/>
      <c r="CH592" s="211"/>
      <c r="CI592" s="211"/>
      <c r="CJ592" s="211"/>
      <c r="CK592" s="211"/>
      <c r="CL592" s="211"/>
      <c r="CM592" s="211"/>
      <c r="CN592" s="211"/>
      <c r="CO592" s="211"/>
      <c r="CP592" s="211"/>
      <c r="CQ592" s="151" t="str">
        <f t="shared" si="33"/>
        <v/>
      </c>
      <c r="CR592" s="147"/>
    </row>
    <row r="593" spans="1:96" x14ac:dyDescent="0.2">
      <c r="A593" s="72"/>
      <c r="B593" s="201">
        <f t="shared" si="34"/>
        <v>584</v>
      </c>
      <c r="C593" s="212"/>
      <c r="D593" s="212"/>
      <c r="F593" s="212"/>
      <c r="G593" s="214"/>
      <c r="H593" s="73"/>
      <c r="I593" s="215"/>
      <c r="J593" s="215"/>
      <c r="K593" s="215"/>
      <c r="L593" s="215"/>
      <c r="M593" s="215"/>
      <c r="N593" s="215"/>
      <c r="O593" s="215"/>
      <c r="P593" s="73"/>
      <c r="Q593" s="215"/>
      <c r="R593" s="215"/>
      <c r="S593" s="215"/>
      <c r="T593" s="215"/>
      <c r="U593" s="215"/>
      <c r="V593" s="215"/>
      <c r="W593" s="215"/>
      <c r="X593" s="74"/>
      <c r="Y593" s="216"/>
      <c r="Z593" s="216"/>
      <c r="AA593" s="216"/>
      <c r="AB593" s="150" t="str">
        <f t="shared" si="32"/>
        <v/>
      </c>
      <c r="AC593" s="217"/>
      <c r="AD593" s="218"/>
      <c r="AE593" s="74"/>
      <c r="AF593" s="219"/>
      <c r="AG593" s="219"/>
      <c r="AH593" s="74"/>
      <c r="AI593" s="211"/>
      <c r="AJ593" s="211"/>
      <c r="AK593" s="211"/>
      <c r="AL593" s="211"/>
      <c r="AM593" s="211"/>
      <c r="AN593" s="211"/>
      <c r="AO593" s="211"/>
      <c r="AP593" s="211"/>
      <c r="AQ593" s="211"/>
      <c r="AR593" s="47"/>
      <c r="AS593" s="211"/>
      <c r="AT593" s="211"/>
      <c r="AU593" s="211"/>
      <c r="AV593" s="211"/>
      <c r="AW593" s="211"/>
      <c r="AX593" s="211"/>
      <c r="AY593" s="211"/>
      <c r="AZ593" s="211"/>
      <c r="BA593" s="211"/>
      <c r="BB593" s="211"/>
      <c r="BC593" s="211"/>
      <c r="BD593" s="211"/>
      <c r="BE593" s="211"/>
      <c r="BF593" s="211"/>
      <c r="BG593" s="211"/>
      <c r="BH593" s="211"/>
      <c r="BI593" s="211"/>
      <c r="BJ593" s="211"/>
      <c r="BK593" s="211"/>
      <c r="BL593" s="211"/>
      <c r="BM593" s="211"/>
      <c r="BN593" s="211"/>
      <c r="BO593" s="211"/>
      <c r="BP593" s="211"/>
      <c r="BQ593" s="211"/>
      <c r="BR593" s="211"/>
      <c r="BS593" s="211"/>
      <c r="BT593" s="211"/>
      <c r="BU593" s="211"/>
      <c r="BV593" s="211"/>
      <c r="BW593" s="211"/>
      <c r="BX593" s="211"/>
      <c r="BY593" s="211"/>
      <c r="BZ593" s="211"/>
      <c r="CA593" s="211"/>
      <c r="CB593" s="211"/>
      <c r="CC593" s="211"/>
      <c r="CD593" s="211"/>
      <c r="CE593" s="211"/>
      <c r="CF593" s="211"/>
      <c r="CG593" s="211"/>
      <c r="CH593" s="211"/>
      <c r="CI593" s="211"/>
      <c r="CJ593" s="211"/>
      <c r="CK593" s="211"/>
      <c r="CL593" s="211"/>
      <c r="CM593" s="211"/>
      <c r="CN593" s="211"/>
      <c r="CO593" s="211"/>
      <c r="CP593" s="211"/>
      <c r="CQ593" s="151" t="str">
        <f t="shared" si="33"/>
        <v/>
      </c>
      <c r="CR593" s="147"/>
    </row>
    <row r="594" spans="1:96" x14ac:dyDescent="0.2">
      <c r="A594" s="72"/>
      <c r="B594" s="201">
        <f t="shared" si="34"/>
        <v>585</v>
      </c>
      <c r="C594" s="212"/>
      <c r="D594" s="212"/>
      <c r="F594" s="212"/>
      <c r="G594" s="214"/>
      <c r="H594" s="73"/>
      <c r="I594" s="215"/>
      <c r="J594" s="215"/>
      <c r="K594" s="215"/>
      <c r="L594" s="215"/>
      <c r="M594" s="215"/>
      <c r="N594" s="215"/>
      <c r="O594" s="215"/>
      <c r="P594" s="73"/>
      <c r="Q594" s="215"/>
      <c r="R594" s="215"/>
      <c r="S594" s="215"/>
      <c r="T594" s="215"/>
      <c r="U594" s="215"/>
      <c r="V594" s="215"/>
      <c r="W594" s="215"/>
      <c r="X594" s="74"/>
      <c r="Y594" s="216"/>
      <c r="Z594" s="216"/>
      <c r="AA594" s="216"/>
      <c r="AB594" s="150" t="str">
        <f t="shared" si="32"/>
        <v/>
      </c>
      <c r="AC594" s="217"/>
      <c r="AD594" s="218"/>
      <c r="AE594" s="74"/>
      <c r="AF594" s="219"/>
      <c r="AG594" s="219"/>
      <c r="AH594" s="74"/>
      <c r="AI594" s="211"/>
      <c r="AJ594" s="211"/>
      <c r="AK594" s="211"/>
      <c r="AL594" s="211"/>
      <c r="AM594" s="211"/>
      <c r="AN594" s="211"/>
      <c r="AO594" s="211"/>
      <c r="AP594" s="211"/>
      <c r="AQ594" s="211"/>
      <c r="AR594" s="47"/>
      <c r="AS594" s="211"/>
      <c r="AT594" s="211"/>
      <c r="AU594" s="211"/>
      <c r="AV594" s="211"/>
      <c r="AW594" s="211"/>
      <c r="AX594" s="211"/>
      <c r="AY594" s="211"/>
      <c r="AZ594" s="211"/>
      <c r="BA594" s="211"/>
      <c r="BB594" s="211"/>
      <c r="BC594" s="211"/>
      <c r="BD594" s="211"/>
      <c r="BE594" s="211"/>
      <c r="BF594" s="211"/>
      <c r="BG594" s="211"/>
      <c r="BH594" s="211"/>
      <c r="BI594" s="211"/>
      <c r="BJ594" s="211"/>
      <c r="BK594" s="211"/>
      <c r="BL594" s="211"/>
      <c r="BM594" s="211"/>
      <c r="BN594" s="211"/>
      <c r="BO594" s="211"/>
      <c r="BP594" s="211"/>
      <c r="BQ594" s="211"/>
      <c r="BR594" s="211"/>
      <c r="BS594" s="211"/>
      <c r="BT594" s="211"/>
      <c r="BU594" s="211"/>
      <c r="BV594" s="211"/>
      <c r="BW594" s="211"/>
      <c r="BX594" s="211"/>
      <c r="BY594" s="211"/>
      <c r="BZ594" s="211"/>
      <c r="CA594" s="211"/>
      <c r="CB594" s="211"/>
      <c r="CC594" s="211"/>
      <c r="CD594" s="211"/>
      <c r="CE594" s="211"/>
      <c r="CF594" s="211"/>
      <c r="CG594" s="211"/>
      <c r="CH594" s="211"/>
      <c r="CI594" s="211"/>
      <c r="CJ594" s="211"/>
      <c r="CK594" s="211"/>
      <c r="CL594" s="211"/>
      <c r="CM594" s="211"/>
      <c r="CN594" s="211"/>
      <c r="CO594" s="211"/>
      <c r="CP594" s="211"/>
      <c r="CQ594" s="151" t="str">
        <f t="shared" si="33"/>
        <v/>
      </c>
      <c r="CR594" s="147"/>
    </row>
    <row r="595" spans="1:96" x14ac:dyDescent="0.2">
      <c r="A595" s="72"/>
      <c r="B595" s="201">
        <f t="shared" si="34"/>
        <v>586</v>
      </c>
      <c r="C595" s="212"/>
      <c r="D595" s="212"/>
      <c r="F595" s="212"/>
      <c r="G595" s="214"/>
      <c r="H595" s="73"/>
      <c r="I595" s="215"/>
      <c r="J595" s="215"/>
      <c r="K595" s="215"/>
      <c r="L595" s="215"/>
      <c r="M595" s="215"/>
      <c r="N595" s="215"/>
      <c r="O595" s="215"/>
      <c r="P595" s="73"/>
      <c r="Q595" s="215"/>
      <c r="R595" s="215"/>
      <c r="S595" s="215"/>
      <c r="T595" s="215"/>
      <c r="U595" s="215"/>
      <c r="V595" s="215"/>
      <c r="W595" s="215"/>
      <c r="X595" s="74"/>
      <c r="Y595" s="216"/>
      <c r="Z595" s="216"/>
      <c r="AA595" s="216"/>
      <c r="AB595" s="150" t="str">
        <f t="shared" si="32"/>
        <v/>
      </c>
      <c r="AC595" s="217"/>
      <c r="AD595" s="218"/>
      <c r="AE595" s="74"/>
      <c r="AF595" s="219"/>
      <c r="AG595" s="219"/>
      <c r="AH595" s="74"/>
      <c r="AI595" s="211"/>
      <c r="AJ595" s="211"/>
      <c r="AK595" s="211"/>
      <c r="AL595" s="211"/>
      <c r="AM595" s="211"/>
      <c r="AN595" s="211"/>
      <c r="AO595" s="211"/>
      <c r="AP595" s="211"/>
      <c r="AQ595" s="211"/>
      <c r="AR595" s="47"/>
      <c r="AS595" s="211"/>
      <c r="AT595" s="211"/>
      <c r="AU595" s="211"/>
      <c r="AV595" s="211"/>
      <c r="AW595" s="211"/>
      <c r="AX595" s="211"/>
      <c r="AY595" s="211"/>
      <c r="AZ595" s="211"/>
      <c r="BA595" s="211"/>
      <c r="BB595" s="211"/>
      <c r="BC595" s="211"/>
      <c r="BD595" s="211"/>
      <c r="BE595" s="211"/>
      <c r="BF595" s="211"/>
      <c r="BG595" s="211"/>
      <c r="BH595" s="211"/>
      <c r="BI595" s="211"/>
      <c r="BJ595" s="211"/>
      <c r="BK595" s="211"/>
      <c r="BL595" s="211"/>
      <c r="BM595" s="211"/>
      <c r="BN595" s="211"/>
      <c r="BO595" s="211"/>
      <c r="BP595" s="211"/>
      <c r="BQ595" s="211"/>
      <c r="BR595" s="211"/>
      <c r="BS595" s="211"/>
      <c r="BT595" s="211"/>
      <c r="BU595" s="211"/>
      <c r="BV595" s="211"/>
      <c r="BW595" s="211"/>
      <c r="BX595" s="211"/>
      <c r="BY595" s="211"/>
      <c r="BZ595" s="211"/>
      <c r="CA595" s="211"/>
      <c r="CB595" s="211"/>
      <c r="CC595" s="211"/>
      <c r="CD595" s="211"/>
      <c r="CE595" s="211"/>
      <c r="CF595" s="211"/>
      <c r="CG595" s="211"/>
      <c r="CH595" s="211"/>
      <c r="CI595" s="211"/>
      <c r="CJ595" s="211"/>
      <c r="CK595" s="211"/>
      <c r="CL595" s="211"/>
      <c r="CM595" s="211"/>
      <c r="CN595" s="211"/>
      <c r="CO595" s="211"/>
      <c r="CP595" s="211"/>
      <c r="CQ595" s="151" t="str">
        <f t="shared" si="33"/>
        <v/>
      </c>
      <c r="CR595" s="147"/>
    </row>
    <row r="596" spans="1:96" x14ac:dyDescent="0.2">
      <c r="A596" s="72"/>
      <c r="B596" s="201">
        <f t="shared" si="34"/>
        <v>587</v>
      </c>
      <c r="C596" s="212"/>
      <c r="D596" s="212"/>
      <c r="F596" s="212"/>
      <c r="G596" s="214"/>
      <c r="H596" s="73"/>
      <c r="I596" s="215"/>
      <c r="J596" s="215"/>
      <c r="K596" s="215"/>
      <c r="L596" s="215"/>
      <c r="M596" s="215"/>
      <c r="N596" s="215"/>
      <c r="O596" s="215"/>
      <c r="P596" s="73"/>
      <c r="Q596" s="215"/>
      <c r="R596" s="215"/>
      <c r="S596" s="215"/>
      <c r="T596" s="215"/>
      <c r="U596" s="215"/>
      <c r="V596" s="215"/>
      <c r="W596" s="215"/>
      <c r="X596" s="74"/>
      <c r="Y596" s="216"/>
      <c r="Z596" s="216"/>
      <c r="AA596" s="216"/>
      <c r="AB596" s="150" t="str">
        <f t="shared" si="32"/>
        <v/>
      </c>
      <c r="AC596" s="217"/>
      <c r="AD596" s="218"/>
      <c r="AE596" s="74"/>
      <c r="AF596" s="219"/>
      <c r="AG596" s="219"/>
      <c r="AH596" s="74"/>
      <c r="AI596" s="211"/>
      <c r="AJ596" s="211"/>
      <c r="AK596" s="211"/>
      <c r="AL596" s="211"/>
      <c r="AM596" s="211"/>
      <c r="AN596" s="211"/>
      <c r="AO596" s="211"/>
      <c r="AP596" s="211"/>
      <c r="AQ596" s="211"/>
      <c r="AR596" s="47"/>
      <c r="AS596" s="211"/>
      <c r="AT596" s="211"/>
      <c r="AU596" s="211"/>
      <c r="AV596" s="211"/>
      <c r="AW596" s="211"/>
      <c r="AX596" s="211"/>
      <c r="AY596" s="211"/>
      <c r="AZ596" s="211"/>
      <c r="BA596" s="211"/>
      <c r="BB596" s="211"/>
      <c r="BC596" s="211"/>
      <c r="BD596" s="211"/>
      <c r="BE596" s="211"/>
      <c r="BF596" s="211"/>
      <c r="BG596" s="211"/>
      <c r="BH596" s="211"/>
      <c r="BI596" s="211"/>
      <c r="BJ596" s="211"/>
      <c r="BK596" s="211"/>
      <c r="BL596" s="211"/>
      <c r="BM596" s="211"/>
      <c r="BN596" s="211"/>
      <c r="BO596" s="211"/>
      <c r="BP596" s="211"/>
      <c r="BQ596" s="211"/>
      <c r="BR596" s="211"/>
      <c r="BS596" s="211"/>
      <c r="BT596" s="211"/>
      <c r="BU596" s="211"/>
      <c r="BV596" s="211"/>
      <c r="BW596" s="211"/>
      <c r="BX596" s="211"/>
      <c r="BY596" s="211"/>
      <c r="BZ596" s="211"/>
      <c r="CA596" s="211"/>
      <c r="CB596" s="211"/>
      <c r="CC596" s="211"/>
      <c r="CD596" s="211"/>
      <c r="CE596" s="211"/>
      <c r="CF596" s="211"/>
      <c r="CG596" s="211"/>
      <c r="CH596" s="211"/>
      <c r="CI596" s="211"/>
      <c r="CJ596" s="211"/>
      <c r="CK596" s="211"/>
      <c r="CL596" s="211"/>
      <c r="CM596" s="211"/>
      <c r="CN596" s="211"/>
      <c r="CO596" s="211"/>
      <c r="CP596" s="211"/>
      <c r="CQ596" s="151" t="str">
        <f t="shared" si="33"/>
        <v/>
      </c>
      <c r="CR596" s="147"/>
    </row>
    <row r="597" spans="1:96" x14ac:dyDescent="0.2">
      <c r="A597" s="72"/>
      <c r="B597" s="201">
        <f t="shared" si="34"/>
        <v>588</v>
      </c>
      <c r="C597" s="212"/>
      <c r="D597" s="212"/>
      <c r="F597" s="212"/>
      <c r="G597" s="214"/>
      <c r="H597" s="73"/>
      <c r="I597" s="215"/>
      <c r="J597" s="215"/>
      <c r="K597" s="215"/>
      <c r="L597" s="215"/>
      <c r="M597" s="215"/>
      <c r="N597" s="215"/>
      <c r="O597" s="215"/>
      <c r="P597" s="73"/>
      <c r="Q597" s="215"/>
      <c r="R597" s="215"/>
      <c r="S597" s="215"/>
      <c r="T597" s="215"/>
      <c r="U597" s="215"/>
      <c r="V597" s="215"/>
      <c r="W597" s="215"/>
      <c r="X597" s="74"/>
      <c r="Y597" s="216"/>
      <c r="Z597" s="216"/>
      <c r="AA597" s="216"/>
      <c r="AB597" s="150" t="str">
        <f t="shared" si="32"/>
        <v/>
      </c>
      <c r="AC597" s="217"/>
      <c r="AD597" s="218"/>
      <c r="AE597" s="74"/>
      <c r="AF597" s="219"/>
      <c r="AG597" s="219"/>
      <c r="AH597" s="74"/>
      <c r="AI597" s="211"/>
      <c r="AJ597" s="211"/>
      <c r="AK597" s="211"/>
      <c r="AL597" s="211"/>
      <c r="AM597" s="211"/>
      <c r="AN597" s="211"/>
      <c r="AO597" s="211"/>
      <c r="AP597" s="211"/>
      <c r="AQ597" s="211"/>
      <c r="AR597" s="47"/>
      <c r="AS597" s="211"/>
      <c r="AT597" s="211"/>
      <c r="AU597" s="211"/>
      <c r="AV597" s="211"/>
      <c r="AW597" s="211"/>
      <c r="AX597" s="211"/>
      <c r="AY597" s="211"/>
      <c r="AZ597" s="211"/>
      <c r="BA597" s="211"/>
      <c r="BB597" s="211"/>
      <c r="BC597" s="211"/>
      <c r="BD597" s="211"/>
      <c r="BE597" s="211"/>
      <c r="BF597" s="211"/>
      <c r="BG597" s="211"/>
      <c r="BH597" s="211"/>
      <c r="BI597" s="211"/>
      <c r="BJ597" s="211"/>
      <c r="BK597" s="211"/>
      <c r="BL597" s="211"/>
      <c r="BM597" s="211"/>
      <c r="BN597" s="211"/>
      <c r="BO597" s="211"/>
      <c r="BP597" s="211"/>
      <c r="BQ597" s="211"/>
      <c r="BR597" s="211"/>
      <c r="BS597" s="211"/>
      <c r="BT597" s="211"/>
      <c r="BU597" s="211"/>
      <c r="BV597" s="211"/>
      <c r="BW597" s="211"/>
      <c r="BX597" s="211"/>
      <c r="BY597" s="211"/>
      <c r="BZ597" s="211"/>
      <c r="CA597" s="211"/>
      <c r="CB597" s="211"/>
      <c r="CC597" s="211"/>
      <c r="CD597" s="211"/>
      <c r="CE597" s="211"/>
      <c r="CF597" s="211"/>
      <c r="CG597" s="211"/>
      <c r="CH597" s="211"/>
      <c r="CI597" s="211"/>
      <c r="CJ597" s="211"/>
      <c r="CK597" s="211"/>
      <c r="CL597" s="211"/>
      <c r="CM597" s="211"/>
      <c r="CN597" s="211"/>
      <c r="CO597" s="211"/>
      <c r="CP597" s="211"/>
      <c r="CQ597" s="151" t="str">
        <f t="shared" si="33"/>
        <v/>
      </c>
      <c r="CR597" s="147"/>
    </row>
    <row r="598" spans="1:96" x14ac:dyDescent="0.2">
      <c r="A598" s="72"/>
      <c r="B598" s="201">
        <f t="shared" si="34"/>
        <v>589</v>
      </c>
      <c r="C598" s="212"/>
      <c r="D598" s="212"/>
      <c r="F598" s="212"/>
      <c r="G598" s="214"/>
      <c r="H598" s="73"/>
      <c r="I598" s="215"/>
      <c r="J598" s="215"/>
      <c r="K598" s="215"/>
      <c r="L598" s="215"/>
      <c r="M598" s="215"/>
      <c r="N598" s="215"/>
      <c r="O598" s="215"/>
      <c r="P598" s="73"/>
      <c r="Q598" s="215"/>
      <c r="R598" s="215"/>
      <c r="S598" s="215"/>
      <c r="T598" s="215"/>
      <c r="U598" s="215"/>
      <c r="V598" s="215"/>
      <c r="W598" s="215"/>
      <c r="X598" s="74"/>
      <c r="Y598" s="216"/>
      <c r="Z598" s="216"/>
      <c r="AA598" s="216"/>
      <c r="AB598" s="150" t="str">
        <f t="shared" si="32"/>
        <v/>
      </c>
      <c r="AC598" s="217"/>
      <c r="AD598" s="218"/>
      <c r="AE598" s="74"/>
      <c r="AF598" s="219"/>
      <c r="AG598" s="219"/>
      <c r="AH598" s="74"/>
      <c r="AI598" s="211"/>
      <c r="AJ598" s="211"/>
      <c r="AK598" s="211"/>
      <c r="AL598" s="211"/>
      <c r="AM598" s="211"/>
      <c r="AN598" s="211"/>
      <c r="AO598" s="211"/>
      <c r="AP598" s="211"/>
      <c r="AQ598" s="211"/>
      <c r="AR598" s="47"/>
      <c r="AS598" s="211"/>
      <c r="AT598" s="211"/>
      <c r="AU598" s="211"/>
      <c r="AV598" s="211"/>
      <c r="AW598" s="211"/>
      <c r="AX598" s="211"/>
      <c r="AY598" s="211"/>
      <c r="AZ598" s="211"/>
      <c r="BA598" s="211"/>
      <c r="BB598" s="211"/>
      <c r="BC598" s="211"/>
      <c r="BD598" s="211"/>
      <c r="BE598" s="211"/>
      <c r="BF598" s="211"/>
      <c r="BG598" s="211"/>
      <c r="BH598" s="211"/>
      <c r="BI598" s="211"/>
      <c r="BJ598" s="211"/>
      <c r="BK598" s="211"/>
      <c r="BL598" s="211"/>
      <c r="BM598" s="211"/>
      <c r="BN598" s="211"/>
      <c r="BO598" s="211"/>
      <c r="BP598" s="211"/>
      <c r="BQ598" s="211"/>
      <c r="BR598" s="211"/>
      <c r="BS598" s="211"/>
      <c r="BT598" s="211"/>
      <c r="BU598" s="211"/>
      <c r="BV598" s="211"/>
      <c r="BW598" s="211"/>
      <c r="BX598" s="211"/>
      <c r="BY598" s="211"/>
      <c r="BZ598" s="211"/>
      <c r="CA598" s="211"/>
      <c r="CB598" s="211"/>
      <c r="CC598" s="211"/>
      <c r="CD598" s="211"/>
      <c r="CE598" s="211"/>
      <c r="CF598" s="211"/>
      <c r="CG598" s="211"/>
      <c r="CH598" s="211"/>
      <c r="CI598" s="211"/>
      <c r="CJ598" s="211"/>
      <c r="CK598" s="211"/>
      <c r="CL598" s="211"/>
      <c r="CM598" s="211"/>
      <c r="CN598" s="211"/>
      <c r="CO598" s="211"/>
      <c r="CP598" s="211"/>
      <c r="CQ598" s="151" t="str">
        <f t="shared" si="33"/>
        <v/>
      </c>
      <c r="CR598" s="147"/>
    </row>
    <row r="599" spans="1:96" x14ac:dyDescent="0.2">
      <c r="A599" s="72"/>
      <c r="B599" s="201">
        <f t="shared" si="34"/>
        <v>590</v>
      </c>
      <c r="C599" s="212"/>
      <c r="D599" s="212"/>
      <c r="F599" s="212"/>
      <c r="G599" s="214"/>
      <c r="H599" s="73"/>
      <c r="I599" s="215"/>
      <c r="J599" s="215"/>
      <c r="K599" s="215"/>
      <c r="L599" s="215"/>
      <c r="M599" s="215"/>
      <c r="N599" s="215"/>
      <c r="O599" s="215"/>
      <c r="P599" s="73"/>
      <c r="Q599" s="215"/>
      <c r="R599" s="215"/>
      <c r="S599" s="215"/>
      <c r="T599" s="215"/>
      <c r="U599" s="215"/>
      <c r="V599" s="215"/>
      <c r="W599" s="215"/>
      <c r="X599" s="74"/>
      <c r="Y599" s="216"/>
      <c r="Z599" s="216"/>
      <c r="AA599" s="216"/>
      <c r="AB599" s="150" t="str">
        <f t="shared" si="32"/>
        <v/>
      </c>
      <c r="AC599" s="217"/>
      <c r="AD599" s="218"/>
      <c r="AE599" s="74"/>
      <c r="AF599" s="219"/>
      <c r="AG599" s="219"/>
      <c r="AH599" s="74"/>
      <c r="AI599" s="211"/>
      <c r="AJ599" s="211"/>
      <c r="AK599" s="211"/>
      <c r="AL599" s="211"/>
      <c r="AM599" s="211"/>
      <c r="AN599" s="211"/>
      <c r="AO599" s="211"/>
      <c r="AP599" s="211"/>
      <c r="AQ599" s="211"/>
      <c r="AR599" s="47"/>
      <c r="AS599" s="211"/>
      <c r="AT599" s="211"/>
      <c r="AU599" s="211"/>
      <c r="AV599" s="211"/>
      <c r="AW599" s="211"/>
      <c r="AX599" s="211"/>
      <c r="AY599" s="211"/>
      <c r="AZ599" s="211"/>
      <c r="BA599" s="211"/>
      <c r="BB599" s="211"/>
      <c r="BC599" s="211"/>
      <c r="BD599" s="211"/>
      <c r="BE599" s="211"/>
      <c r="BF599" s="211"/>
      <c r="BG599" s="211"/>
      <c r="BH599" s="211"/>
      <c r="BI599" s="211"/>
      <c r="BJ599" s="211"/>
      <c r="BK599" s="211"/>
      <c r="BL599" s="211"/>
      <c r="BM599" s="211"/>
      <c r="BN599" s="211"/>
      <c r="BO599" s="211"/>
      <c r="BP599" s="211"/>
      <c r="BQ599" s="211"/>
      <c r="BR599" s="211"/>
      <c r="BS599" s="211"/>
      <c r="BT599" s="211"/>
      <c r="BU599" s="211"/>
      <c r="BV599" s="211"/>
      <c r="BW599" s="211"/>
      <c r="BX599" s="211"/>
      <c r="BY599" s="211"/>
      <c r="BZ599" s="211"/>
      <c r="CA599" s="211"/>
      <c r="CB599" s="211"/>
      <c r="CC599" s="211"/>
      <c r="CD599" s="211"/>
      <c r="CE599" s="211"/>
      <c r="CF599" s="211"/>
      <c r="CG599" s="211"/>
      <c r="CH599" s="211"/>
      <c r="CI599" s="211"/>
      <c r="CJ599" s="211"/>
      <c r="CK599" s="211"/>
      <c r="CL599" s="211"/>
      <c r="CM599" s="211"/>
      <c r="CN599" s="211"/>
      <c r="CO599" s="211"/>
      <c r="CP599" s="211"/>
      <c r="CQ599" s="151" t="str">
        <f t="shared" si="33"/>
        <v/>
      </c>
      <c r="CR599" s="147"/>
    </row>
    <row r="600" spans="1:96" x14ac:dyDescent="0.2">
      <c r="A600" s="72"/>
      <c r="B600" s="201">
        <f t="shared" si="34"/>
        <v>591</v>
      </c>
      <c r="C600" s="212"/>
      <c r="D600" s="212"/>
      <c r="F600" s="212"/>
      <c r="G600" s="214"/>
      <c r="H600" s="73"/>
      <c r="I600" s="215"/>
      <c r="J600" s="215"/>
      <c r="K600" s="215"/>
      <c r="L600" s="215"/>
      <c r="M600" s="215"/>
      <c r="N600" s="215"/>
      <c r="O600" s="215"/>
      <c r="P600" s="73"/>
      <c r="Q600" s="215"/>
      <c r="R600" s="215"/>
      <c r="S600" s="215"/>
      <c r="T600" s="215"/>
      <c r="U600" s="215"/>
      <c r="V600" s="215"/>
      <c r="W600" s="215"/>
      <c r="X600" s="74"/>
      <c r="Y600" s="216"/>
      <c r="Z600" s="216"/>
      <c r="AA600" s="216"/>
      <c r="AB600" s="150" t="str">
        <f t="shared" si="32"/>
        <v/>
      </c>
      <c r="AC600" s="217"/>
      <c r="AD600" s="218"/>
      <c r="AE600" s="74"/>
      <c r="AF600" s="219"/>
      <c r="AG600" s="219"/>
      <c r="AH600" s="74"/>
      <c r="AI600" s="211"/>
      <c r="AJ600" s="211"/>
      <c r="AK600" s="211"/>
      <c r="AL600" s="211"/>
      <c r="AM600" s="211"/>
      <c r="AN600" s="211"/>
      <c r="AO600" s="211"/>
      <c r="AP600" s="211"/>
      <c r="AQ600" s="211"/>
      <c r="AR600" s="47"/>
      <c r="AS600" s="211"/>
      <c r="AT600" s="211"/>
      <c r="AU600" s="211"/>
      <c r="AV600" s="211"/>
      <c r="AW600" s="211"/>
      <c r="AX600" s="211"/>
      <c r="AY600" s="211"/>
      <c r="AZ600" s="211"/>
      <c r="BA600" s="211"/>
      <c r="BB600" s="211"/>
      <c r="BC600" s="211"/>
      <c r="BD600" s="211"/>
      <c r="BE600" s="211"/>
      <c r="BF600" s="211"/>
      <c r="BG600" s="211"/>
      <c r="BH600" s="211"/>
      <c r="BI600" s="211"/>
      <c r="BJ600" s="211"/>
      <c r="BK600" s="211"/>
      <c r="BL600" s="211"/>
      <c r="BM600" s="211"/>
      <c r="BN600" s="211"/>
      <c r="BO600" s="211"/>
      <c r="BP600" s="211"/>
      <c r="BQ600" s="211"/>
      <c r="BR600" s="211"/>
      <c r="BS600" s="211"/>
      <c r="BT600" s="211"/>
      <c r="BU600" s="211"/>
      <c r="BV600" s="211"/>
      <c r="BW600" s="211"/>
      <c r="BX600" s="211"/>
      <c r="BY600" s="211"/>
      <c r="BZ600" s="211"/>
      <c r="CA600" s="211"/>
      <c r="CB600" s="211"/>
      <c r="CC600" s="211"/>
      <c r="CD600" s="211"/>
      <c r="CE600" s="211"/>
      <c r="CF600" s="211"/>
      <c r="CG600" s="211"/>
      <c r="CH600" s="211"/>
      <c r="CI600" s="211"/>
      <c r="CJ600" s="211"/>
      <c r="CK600" s="211"/>
      <c r="CL600" s="211"/>
      <c r="CM600" s="211"/>
      <c r="CN600" s="211"/>
      <c r="CO600" s="211"/>
      <c r="CP600" s="211"/>
      <c r="CQ600" s="151" t="str">
        <f t="shared" si="33"/>
        <v/>
      </c>
      <c r="CR600" s="147"/>
    </row>
    <row r="601" spans="1:96" x14ac:dyDescent="0.2">
      <c r="A601" s="72"/>
      <c r="B601" s="201">
        <f t="shared" si="34"/>
        <v>592</v>
      </c>
      <c r="C601" s="212"/>
      <c r="D601" s="212"/>
      <c r="F601" s="212"/>
      <c r="G601" s="214"/>
      <c r="H601" s="73"/>
      <c r="I601" s="215"/>
      <c r="J601" s="215"/>
      <c r="K601" s="215"/>
      <c r="L601" s="215"/>
      <c r="M601" s="215"/>
      <c r="N601" s="215"/>
      <c r="O601" s="215"/>
      <c r="P601" s="73"/>
      <c r="Q601" s="215"/>
      <c r="R601" s="215"/>
      <c r="S601" s="215"/>
      <c r="T601" s="215"/>
      <c r="U601" s="215"/>
      <c r="V601" s="215"/>
      <c r="W601" s="215"/>
      <c r="X601" s="74"/>
      <c r="Y601" s="216"/>
      <c r="Z601" s="216"/>
      <c r="AA601" s="216"/>
      <c r="AB601" s="150" t="str">
        <f t="shared" si="32"/>
        <v/>
      </c>
      <c r="AC601" s="217"/>
      <c r="AD601" s="218"/>
      <c r="AE601" s="74"/>
      <c r="AF601" s="219"/>
      <c r="AG601" s="219"/>
      <c r="AH601" s="74"/>
      <c r="AI601" s="211"/>
      <c r="AJ601" s="211"/>
      <c r="AK601" s="211"/>
      <c r="AL601" s="211"/>
      <c r="AM601" s="211"/>
      <c r="AN601" s="211"/>
      <c r="AO601" s="211"/>
      <c r="AP601" s="211"/>
      <c r="AQ601" s="211"/>
      <c r="AR601" s="47"/>
      <c r="AS601" s="211"/>
      <c r="AT601" s="211"/>
      <c r="AU601" s="211"/>
      <c r="AV601" s="211"/>
      <c r="AW601" s="211"/>
      <c r="AX601" s="211"/>
      <c r="AY601" s="211"/>
      <c r="AZ601" s="211"/>
      <c r="BA601" s="211"/>
      <c r="BB601" s="211"/>
      <c r="BC601" s="211"/>
      <c r="BD601" s="211"/>
      <c r="BE601" s="211"/>
      <c r="BF601" s="211"/>
      <c r="BG601" s="211"/>
      <c r="BH601" s="211"/>
      <c r="BI601" s="211"/>
      <c r="BJ601" s="211"/>
      <c r="BK601" s="211"/>
      <c r="BL601" s="211"/>
      <c r="BM601" s="211"/>
      <c r="BN601" s="211"/>
      <c r="BO601" s="211"/>
      <c r="BP601" s="211"/>
      <c r="BQ601" s="211"/>
      <c r="BR601" s="211"/>
      <c r="BS601" s="211"/>
      <c r="BT601" s="211"/>
      <c r="BU601" s="211"/>
      <c r="BV601" s="211"/>
      <c r="BW601" s="211"/>
      <c r="BX601" s="211"/>
      <c r="BY601" s="211"/>
      <c r="BZ601" s="211"/>
      <c r="CA601" s="211"/>
      <c r="CB601" s="211"/>
      <c r="CC601" s="211"/>
      <c r="CD601" s="211"/>
      <c r="CE601" s="211"/>
      <c r="CF601" s="211"/>
      <c r="CG601" s="211"/>
      <c r="CH601" s="211"/>
      <c r="CI601" s="211"/>
      <c r="CJ601" s="211"/>
      <c r="CK601" s="211"/>
      <c r="CL601" s="211"/>
      <c r="CM601" s="211"/>
      <c r="CN601" s="211"/>
      <c r="CO601" s="211"/>
      <c r="CP601" s="211"/>
      <c r="CQ601" s="151" t="str">
        <f t="shared" si="33"/>
        <v/>
      </c>
      <c r="CR601" s="147"/>
    </row>
    <row r="602" spans="1:96" x14ac:dyDescent="0.2">
      <c r="A602" s="72"/>
      <c r="B602" s="201">
        <f t="shared" si="34"/>
        <v>593</v>
      </c>
      <c r="C602" s="212"/>
      <c r="D602" s="212"/>
      <c r="F602" s="212"/>
      <c r="G602" s="214"/>
      <c r="H602" s="73"/>
      <c r="I602" s="215"/>
      <c r="J602" s="215"/>
      <c r="K602" s="215"/>
      <c r="L602" s="215"/>
      <c r="M602" s="215"/>
      <c r="N602" s="215"/>
      <c r="O602" s="215"/>
      <c r="P602" s="73"/>
      <c r="Q602" s="215"/>
      <c r="R602" s="215"/>
      <c r="S602" s="215"/>
      <c r="T602" s="215"/>
      <c r="U602" s="215"/>
      <c r="V602" s="215"/>
      <c r="W602" s="215"/>
      <c r="X602" s="74"/>
      <c r="Y602" s="216"/>
      <c r="Z602" s="216"/>
      <c r="AA602" s="216"/>
      <c r="AB602" s="150" t="str">
        <f t="shared" si="32"/>
        <v/>
      </c>
      <c r="AC602" s="217"/>
      <c r="AD602" s="218"/>
      <c r="AE602" s="74"/>
      <c r="AF602" s="219"/>
      <c r="AG602" s="219"/>
      <c r="AH602" s="74"/>
      <c r="AI602" s="211"/>
      <c r="AJ602" s="211"/>
      <c r="AK602" s="211"/>
      <c r="AL602" s="211"/>
      <c r="AM602" s="211"/>
      <c r="AN602" s="211"/>
      <c r="AO602" s="211"/>
      <c r="AP602" s="211"/>
      <c r="AQ602" s="211"/>
      <c r="AR602" s="47"/>
      <c r="AS602" s="211"/>
      <c r="AT602" s="211"/>
      <c r="AU602" s="211"/>
      <c r="AV602" s="211"/>
      <c r="AW602" s="211"/>
      <c r="AX602" s="211"/>
      <c r="AY602" s="211"/>
      <c r="AZ602" s="211"/>
      <c r="BA602" s="211"/>
      <c r="BB602" s="211"/>
      <c r="BC602" s="211"/>
      <c r="BD602" s="211"/>
      <c r="BE602" s="211"/>
      <c r="BF602" s="211"/>
      <c r="BG602" s="211"/>
      <c r="BH602" s="211"/>
      <c r="BI602" s="211"/>
      <c r="BJ602" s="211"/>
      <c r="BK602" s="211"/>
      <c r="BL602" s="211"/>
      <c r="BM602" s="211"/>
      <c r="BN602" s="211"/>
      <c r="BO602" s="211"/>
      <c r="BP602" s="211"/>
      <c r="BQ602" s="211"/>
      <c r="BR602" s="211"/>
      <c r="BS602" s="211"/>
      <c r="BT602" s="211"/>
      <c r="BU602" s="211"/>
      <c r="BV602" s="211"/>
      <c r="BW602" s="211"/>
      <c r="BX602" s="211"/>
      <c r="BY602" s="211"/>
      <c r="BZ602" s="211"/>
      <c r="CA602" s="211"/>
      <c r="CB602" s="211"/>
      <c r="CC602" s="211"/>
      <c r="CD602" s="211"/>
      <c r="CE602" s="211"/>
      <c r="CF602" s="211"/>
      <c r="CG602" s="211"/>
      <c r="CH602" s="211"/>
      <c r="CI602" s="211"/>
      <c r="CJ602" s="211"/>
      <c r="CK602" s="211"/>
      <c r="CL602" s="211"/>
      <c r="CM602" s="211"/>
      <c r="CN602" s="211"/>
      <c r="CO602" s="211"/>
      <c r="CP602" s="211"/>
      <c r="CQ602" s="151" t="str">
        <f t="shared" si="33"/>
        <v/>
      </c>
      <c r="CR602" s="147"/>
    </row>
    <row r="603" spans="1:96" x14ac:dyDescent="0.2">
      <c r="A603" s="72"/>
      <c r="B603" s="201">
        <f t="shared" si="34"/>
        <v>594</v>
      </c>
      <c r="C603" s="212"/>
      <c r="D603" s="212"/>
      <c r="F603" s="212"/>
      <c r="G603" s="214"/>
      <c r="H603" s="73"/>
      <c r="I603" s="215"/>
      <c r="J603" s="215"/>
      <c r="K603" s="215"/>
      <c r="L603" s="215"/>
      <c r="M603" s="215"/>
      <c r="N603" s="215"/>
      <c r="O603" s="215"/>
      <c r="P603" s="73"/>
      <c r="Q603" s="215"/>
      <c r="R603" s="215"/>
      <c r="S603" s="215"/>
      <c r="T603" s="215"/>
      <c r="U603" s="215"/>
      <c r="V603" s="215"/>
      <c r="W603" s="215"/>
      <c r="X603" s="74"/>
      <c r="Y603" s="216"/>
      <c r="Z603" s="216"/>
      <c r="AA603" s="216"/>
      <c r="AB603" s="150" t="str">
        <f t="shared" si="32"/>
        <v/>
      </c>
      <c r="AC603" s="217"/>
      <c r="AD603" s="218"/>
      <c r="AE603" s="74"/>
      <c r="AF603" s="219"/>
      <c r="AG603" s="219"/>
      <c r="AH603" s="74"/>
      <c r="AI603" s="211"/>
      <c r="AJ603" s="211"/>
      <c r="AK603" s="211"/>
      <c r="AL603" s="211"/>
      <c r="AM603" s="211"/>
      <c r="AN603" s="211"/>
      <c r="AO603" s="211"/>
      <c r="AP603" s="211"/>
      <c r="AQ603" s="211"/>
      <c r="AR603" s="47"/>
      <c r="AS603" s="211"/>
      <c r="AT603" s="211"/>
      <c r="AU603" s="211"/>
      <c r="AV603" s="211"/>
      <c r="AW603" s="211"/>
      <c r="AX603" s="211"/>
      <c r="AY603" s="211"/>
      <c r="AZ603" s="211"/>
      <c r="BA603" s="211"/>
      <c r="BB603" s="211"/>
      <c r="BC603" s="211"/>
      <c r="BD603" s="211"/>
      <c r="BE603" s="211"/>
      <c r="BF603" s="211"/>
      <c r="BG603" s="211"/>
      <c r="BH603" s="211"/>
      <c r="BI603" s="211"/>
      <c r="BJ603" s="211"/>
      <c r="BK603" s="211"/>
      <c r="BL603" s="211"/>
      <c r="BM603" s="211"/>
      <c r="BN603" s="211"/>
      <c r="BO603" s="211"/>
      <c r="BP603" s="211"/>
      <c r="BQ603" s="211"/>
      <c r="BR603" s="211"/>
      <c r="BS603" s="211"/>
      <c r="BT603" s="211"/>
      <c r="BU603" s="211"/>
      <c r="BV603" s="211"/>
      <c r="BW603" s="211"/>
      <c r="BX603" s="211"/>
      <c r="BY603" s="211"/>
      <c r="BZ603" s="211"/>
      <c r="CA603" s="211"/>
      <c r="CB603" s="211"/>
      <c r="CC603" s="211"/>
      <c r="CD603" s="211"/>
      <c r="CE603" s="211"/>
      <c r="CF603" s="211"/>
      <c r="CG603" s="211"/>
      <c r="CH603" s="211"/>
      <c r="CI603" s="211"/>
      <c r="CJ603" s="211"/>
      <c r="CK603" s="211"/>
      <c r="CL603" s="211"/>
      <c r="CM603" s="211"/>
      <c r="CN603" s="211"/>
      <c r="CO603" s="211"/>
      <c r="CP603" s="211"/>
      <c r="CQ603" s="151" t="str">
        <f t="shared" si="33"/>
        <v/>
      </c>
      <c r="CR603" s="147"/>
    </row>
    <row r="604" spans="1:96" x14ac:dyDescent="0.2">
      <c r="A604" s="72"/>
      <c r="B604" s="201">
        <f t="shared" si="34"/>
        <v>595</v>
      </c>
      <c r="C604" s="212"/>
      <c r="D604" s="212"/>
      <c r="F604" s="212"/>
      <c r="G604" s="214"/>
      <c r="H604" s="73"/>
      <c r="I604" s="215"/>
      <c r="J604" s="215"/>
      <c r="K604" s="215"/>
      <c r="L604" s="215"/>
      <c r="M604" s="215"/>
      <c r="N604" s="215"/>
      <c r="O604" s="215"/>
      <c r="P604" s="73"/>
      <c r="Q604" s="215"/>
      <c r="R604" s="215"/>
      <c r="S604" s="215"/>
      <c r="T604" s="215"/>
      <c r="U604" s="215"/>
      <c r="V604" s="215"/>
      <c r="W604" s="215"/>
      <c r="X604" s="74"/>
      <c r="Y604" s="216"/>
      <c r="Z604" s="216"/>
      <c r="AA604" s="216"/>
      <c r="AB604" s="150" t="str">
        <f t="shared" si="32"/>
        <v/>
      </c>
      <c r="AC604" s="217"/>
      <c r="AD604" s="218"/>
      <c r="AE604" s="74"/>
      <c r="AF604" s="219"/>
      <c r="AG604" s="219"/>
      <c r="AH604" s="74"/>
      <c r="AI604" s="211"/>
      <c r="AJ604" s="211"/>
      <c r="AK604" s="211"/>
      <c r="AL604" s="211"/>
      <c r="AM604" s="211"/>
      <c r="AN604" s="211"/>
      <c r="AO604" s="211"/>
      <c r="AP604" s="211"/>
      <c r="AQ604" s="211"/>
      <c r="AR604" s="47"/>
      <c r="AS604" s="211"/>
      <c r="AT604" s="211"/>
      <c r="AU604" s="211"/>
      <c r="AV604" s="211"/>
      <c r="AW604" s="211"/>
      <c r="AX604" s="211"/>
      <c r="AY604" s="211"/>
      <c r="AZ604" s="211"/>
      <c r="BA604" s="211"/>
      <c r="BB604" s="211"/>
      <c r="BC604" s="211"/>
      <c r="BD604" s="211"/>
      <c r="BE604" s="211"/>
      <c r="BF604" s="211"/>
      <c r="BG604" s="211"/>
      <c r="BH604" s="211"/>
      <c r="BI604" s="211"/>
      <c r="BJ604" s="211"/>
      <c r="BK604" s="211"/>
      <c r="BL604" s="211"/>
      <c r="BM604" s="211"/>
      <c r="BN604" s="211"/>
      <c r="BO604" s="211"/>
      <c r="BP604" s="211"/>
      <c r="BQ604" s="211"/>
      <c r="BR604" s="211"/>
      <c r="BS604" s="211"/>
      <c r="BT604" s="211"/>
      <c r="BU604" s="211"/>
      <c r="BV604" s="211"/>
      <c r="BW604" s="211"/>
      <c r="BX604" s="211"/>
      <c r="BY604" s="211"/>
      <c r="BZ604" s="211"/>
      <c r="CA604" s="211"/>
      <c r="CB604" s="211"/>
      <c r="CC604" s="211"/>
      <c r="CD604" s="211"/>
      <c r="CE604" s="211"/>
      <c r="CF604" s="211"/>
      <c r="CG604" s="211"/>
      <c r="CH604" s="211"/>
      <c r="CI604" s="211"/>
      <c r="CJ604" s="211"/>
      <c r="CK604" s="211"/>
      <c r="CL604" s="211"/>
      <c r="CM604" s="211"/>
      <c r="CN604" s="211"/>
      <c r="CO604" s="211"/>
      <c r="CP604" s="211"/>
      <c r="CQ604" s="151" t="str">
        <f t="shared" si="33"/>
        <v/>
      </c>
      <c r="CR604" s="147"/>
    </row>
    <row r="605" spans="1:96" x14ac:dyDescent="0.2">
      <c r="A605" s="72"/>
      <c r="B605" s="201">
        <f t="shared" si="34"/>
        <v>596</v>
      </c>
      <c r="C605" s="212"/>
      <c r="D605" s="212"/>
      <c r="F605" s="212"/>
      <c r="G605" s="214"/>
      <c r="H605" s="73"/>
      <c r="I605" s="215"/>
      <c r="J605" s="215"/>
      <c r="K605" s="215"/>
      <c r="L605" s="215"/>
      <c r="M605" s="215"/>
      <c r="N605" s="215"/>
      <c r="O605" s="215"/>
      <c r="P605" s="73"/>
      <c r="Q605" s="215"/>
      <c r="R605" s="215"/>
      <c r="S605" s="215"/>
      <c r="T605" s="215"/>
      <c r="U605" s="215"/>
      <c r="V605" s="215"/>
      <c r="W605" s="215"/>
      <c r="X605" s="74"/>
      <c r="Y605" s="216"/>
      <c r="Z605" s="216"/>
      <c r="AA605" s="216"/>
      <c r="AB605" s="150" t="str">
        <f t="shared" si="32"/>
        <v/>
      </c>
      <c r="AC605" s="217"/>
      <c r="AD605" s="218"/>
      <c r="AE605" s="74"/>
      <c r="AF605" s="219"/>
      <c r="AG605" s="219"/>
      <c r="AH605" s="74"/>
      <c r="AI605" s="211"/>
      <c r="AJ605" s="211"/>
      <c r="AK605" s="211"/>
      <c r="AL605" s="211"/>
      <c r="AM605" s="211"/>
      <c r="AN605" s="211"/>
      <c r="AO605" s="211"/>
      <c r="AP605" s="211"/>
      <c r="AQ605" s="211"/>
      <c r="AR605" s="47"/>
      <c r="AS605" s="211"/>
      <c r="AT605" s="211"/>
      <c r="AU605" s="211"/>
      <c r="AV605" s="211"/>
      <c r="AW605" s="211"/>
      <c r="AX605" s="211"/>
      <c r="AY605" s="211"/>
      <c r="AZ605" s="211"/>
      <c r="BA605" s="211"/>
      <c r="BB605" s="211"/>
      <c r="BC605" s="211"/>
      <c r="BD605" s="211"/>
      <c r="BE605" s="211"/>
      <c r="BF605" s="211"/>
      <c r="BG605" s="211"/>
      <c r="BH605" s="211"/>
      <c r="BI605" s="211"/>
      <c r="BJ605" s="211"/>
      <c r="BK605" s="211"/>
      <c r="BL605" s="211"/>
      <c r="BM605" s="211"/>
      <c r="BN605" s="211"/>
      <c r="BO605" s="211"/>
      <c r="BP605" s="211"/>
      <c r="BQ605" s="211"/>
      <c r="BR605" s="211"/>
      <c r="BS605" s="211"/>
      <c r="BT605" s="211"/>
      <c r="BU605" s="211"/>
      <c r="BV605" s="211"/>
      <c r="BW605" s="211"/>
      <c r="BX605" s="211"/>
      <c r="BY605" s="211"/>
      <c r="BZ605" s="211"/>
      <c r="CA605" s="211"/>
      <c r="CB605" s="211"/>
      <c r="CC605" s="211"/>
      <c r="CD605" s="211"/>
      <c r="CE605" s="211"/>
      <c r="CF605" s="211"/>
      <c r="CG605" s="211"/>
      <c r="CH605" s="211"/>
      <c r="CI605" s="211"/>
      <c r="CJ605" s="211"/>
      <c r="CK605" s="211"/>
      <c r="CL605" s="211"/>
      <c r="CM605" s="211"/>
      <c r="CN605" s="211"/>
      <c r="CO605" s="211"/>
      <c r="CP605" s="211"/>
      <c r="CQ605" s="151" t="str">
        <f t="shared" si="33"/>
        <v/>
      </c>
      <c r="CR605" s="147"/>
    </row>
    <row r="606" spans="1:96" x14ac:dyDescent="0.2">
      <c r="A606" s="72"/>
      <c r="B606" s="201">
        <f t="shared" si="34"/>
        <v>597</v>
      </c>
      <c r="C606" s="212"/>
      <c r="D606" s="212"/>
      <c r="F606" s="212"/>
      <c r="G606" s="214"/>
      <c r="H606" s="73"/>
      <c r="I606" s="215"/>
      <c r="J606" s="215"/>
      <c r="K606" s="215"/>
      <c r="L606" s="215"/>
      <c r="M606" s="215"/>
      <c r="N606" s="215"/>
      <c r="O606" s="215"/>
      <c r="P606" s="73"/>
      <c r="Q606" s="215"/>
      <c r="R606" s="215"/>
      <c r="S606" s="215"/>
      <c r="T606" s="215"/>
      <c r="U606" s="215"/>
      <c r="V606" s="215"/>
      <c r="W606" s="215"/>
      <c r="X606" s="74"/>
      <c r="Y606" s="216"/>
      <c r="Z606" s="216"/>
      <c r="AA606" s="216"/>
      <c r="AB606" s="150" t="str">
        <f t="shared" si="32"/>
        <v/>
      </c>
      <c r="AC606" s="217"/>
      <c r="AD606" s="218"/>
      <c r="AE606" s="74"/>
      <c r="AF606" s="219"/>
      <c r="AG606" s="219"/>
      <c r="AH606" s="74"/>
      <c r="AI606" s="211"/>
      <c r="AJ606" s="211"/>
      <c r="AK606" s="211"/>
      <c r="AL606" s="211"/>
      <c r="AM606" s="211"/>
      <c r="AN606" s="211"/>
      <c r="AO606" s="211"/>
      <c r="AP606" s="211"/>
      <c r="AQ606" s="211"/>
      <c r="AR606" s="47"/>
      <c r="AS606" s="211"/>
      <c r="AT606" s="211"/>
      <c r="AU606" s="211"/>
      <c r="AV606" s="211"/>
      <c r="AW606" s="211"/>
      <c r="AX606" s="211"/>
      <c r="AY606" s="211"/>
      <c r="AZ606" s="211"/>
      <c r="BA606" s="211"/>
      <c r="BB606" s="211"/>
      <c r="BC606" s="211"/>
      <c r="BD606" s="211"/>
      <c r="BE606" s="211"/>
      <c r="BF606" s="211"/>
      <c r="BG606" s="211"/>
      <c r="BH606" s="211"/>
      <c r="BI606" s="211"/>
      <c r="BJ606" s="211"/>
      <c r="BK606" s="211"/>
      <c r="BL606" s="211"/>
      <c r="BM606" s="211"/>
      <c r="BN606" s="211"/>
      <c r="BO606" s="211"/>
      <c r="BP606" s="211"/>
      <c r="BQ606" s="211"/>
      <c r="BR606" s="211"/>
      <c r="BS606" s="211"/>
      <c r="BT606" s="211"/>
      <c r="BU606" s="211"/>
      <c r="BV606" s="211"/>
      <c r="BW606" s="211"/>
      <c r="BX606" s="211"/>
      <c r="BY606" s="211"/>
      <c r="BZ606" s="211"/>
      <c r="CA606" s="211"/>
      <c r="CB606" s="211"/>
      <c r="CC606" s="211"/>
      <c r="CD606" s="211"/>
      <c r="CE606" s="211"/>
      <c r="CF606" s="211"/>
      <c r="CG606" s="211"/>
      <c r="CH606" s="211"/>
      <c r="CI606" s="211"/>
      <c r="CJ606" s="211"/>
      <c r="CK606" s="211"/>
      <c r="CL606" s="211"/>
      <c r="CM606" s="211"/>
      <c r="CN606" s="211"/>
      <c r="CO606" s="211"/>
      <c r="CP606" s="211"/>
      <c r="CQ606" s="151" t="str">
        <f t="shared" si="33"/>
        <v/>
      </c>
      <c r="CR606" s="147"/>
    </row>
    <row r="607" spans="1:96" x14ac:dyDescent="0.2">
      <c r="A607" s="72"/>
      <c r="B607" s="201">
        <f t="shared" si="34"/>
        <v>598</v>
      </c>
      <c r="C607" s="212"/>
      <c r="D607" s="212"/>
      <c r="F607" s="212"/>
      <c r="G607" s="214"/>
      <c r="H607" s="73"/>
      <c r="I607" s="215"/>
      <c r="J607" s="215"/>
      <c r="K607" s="215"/>
      <c r="L607" s="215"/>
      <c r="M607" s="215"/>
      <c r="N607" s="215"/>
      <c r="O607" s="215"/>
      <c r="P607" s="73"/>
      <c r="Q607" s="215"/>
      <c r="R607" s="215"/>
      <c r="S607" s="215"/>
      <c r="T607" s="215"/>
      <c r="U607" s="215"/>
      <c r="V607" s="215"/>
      <c r="W607" s="215"/>
      <c r="X607" s="74"/>
      <c r="Y607" s="216"/>
      <c r="Z607" s="216"/>
      <c r="AA607" s="216"/>
      <c r="AB607" s="150" t="str">
        <f t="shared" si="32"/>
        <v/>
      </c>
      <c r="AC607" s="217"/>
      <c r="AD607" s="218"/>
      <c r="AE607" s="74"/>
      <c r="AF607" s="219"/>
      <c r="AG607" s="219"/>
      <c r="AH607" s="74"/>
      <c r="AI607" s="211"/>
      <c r="AJ607" s="211"/>
      <c r="AK607" s="211"/>
      <c r="AL607" s="211"/>
      <c r="AM607" s="211"/>
      <c r="AN607" s="211"/>
      <c r="AO607" s="211"/>
      <c r="AP607" s="211"/>
      <c r="AQ607" s="211"/>
      <c r="AR607" s="47"/>
      <c r="AS607" s="211"/>
      <c r="AT607" s="211"/>
      <c r="AU607" s="211"/>
      <c r="AV607" s="211"/>
      <c r="AW607" s="211"/>
      <c r="AX607" s="211"/>
      <c r="AY607" s="211"/>
      <c r="AZ607" s="211"/>
      <c r="BA607" s="211"/>
      <c r="BB607" s="211"/>
      <c r="BC607" s="211"/>
      <c r="BD607" s="211"/>
      <c r="BE607" s="211"/>
      <c r="BF607" s="211"/>
      <c r="BG607" s="211"/>
      <c r="BH607" s="211"/>
      <c r="BI607" s="211"/>
      <c r="BJ607" s="211"/>
      <c r="BK607" s="211"/>
      <c r="BL607" s="211"/>
      <c r="BM607" s="211"/>
      <c r="BN607" s="211"/>
      <c r="BO607" s="211"/>
      <c r="BP607" s="211"/>
      <c r="BQ607" s="211"/>
      <c r="BR607" s="211"/>
      <c r="BS607" s="211"/>
      <c r="BT607" s="211"/>
      <c r="BU607" s="211"/>
      <c r="BV607" s="211"/>
      <c r="BW607" s="211"/>
      <c r="BX607" s="211"/>
      <c r="BY607" s="211"/>
      <c r="BZ607" s="211"/>
      <c r="CA607" s="211"/>
      <c r="CB607" s="211"/>
      <c r="CC607" s="211"/>
      <c r="CD607" s="211"/>
      <c r="CE607" s="211"/>
      <c r="CF607" s="211"/>
      <c r="CG607" s="211"/>
      <c r="CH607" s="211"/>
      <c r="CI607" s="211"/>
      <c r="CJ607" s="211"/>
      <c r="CK607" s="211"/>
      <c r="CL607" s="211"/>
      <c r="CM607" s="211"/>
      <c r="CN607" s="211"/>
      <c r="CO607" s="211"/>
      <c r="CP607" s="211"/>
      <c r="CQ607" s="151" t="str">
        <f t="shared" si="33"/>
        <v/>
      </c>
      <c r="CR607" s="147"/>
    </row>
    <row r="608" spans="1:96" x14ac:dyDescent="0.2">
      <c r="A608" s="72"/>
      <c r="B608" s="201">
        <f t="shared" si="34"/>
        <v>599</v>
      </c>
      <c r="C608" s="212"/>
      <c r="D608" s="212"/>
      <c r="F608" s="212"/>
      <c r="G608" s="214"/>
      <c r="H608" s="73"/>
      <c r="I608" s="215"/>
      <c r="J608" s="215"/>
      <c r="K608" s="215"/>
      <c r="L608" s="215"/>
      <c r="M608" s="215"/>
      <c r="N608" s="215"/>
      <c r="O608" s="215"/>
      <c r="P608" s="73"/>
      <c r="Q608" s="215"/>
      <c r="R608" s="215"/>
      <c r="S608" s="215"/>
      <c r="T608" s="215"/>
      <c r="U608" s="215"/>
      <c r="V608" s="215"/>
      <c r="W608" s="215"/>
      <c r="X608" s="74"/>
      <c r="Y608" s="216"/>
      <c r="Z608" s="216"/>
      <c r="AA608" s="216"/>
      <c r="AB608" s="150" t="str">
        <f t="shared" si="32"/>
        <v/>
      </c>
      <c r="AC608" s="217"/>
      <c r="AD608" s="218"/>
      <c r="AE608" s="74"/>
      <c r="AF608" s="219"/>
      <c r="AG608" s="219"/>
      <c r="AH608" s="74"/>
      <c r="AI608" s="211"/>
      <c r="AJ608" s="211"/>
      <c r="AK608" s="211"/>
      <c r="AL608" s="211"/>
      <c r="AM608" s="211"/>
      <c r="AN608" s="211"/>
      <c r="AO608" s="211"/>
      <c r="AP608" s="211"/>
      <c r="AQ608" s="211"/>
      <c r="AR608" s="47"/>
      <c r="AS608" s="211"/>
      <c r="AT608" s="211"/>
      <c r="AU608" s="211"/>
      <c r="AV608" s="211"/>
      <c r="AW608" s="211"/>
      <c r="AX608" s="211"/>
      <c r="AY608" s="211"/>
      <c r="AZ608" s="211"/>
      <c r="BA608" s="211"/>
      <c r="BB608" s="211"/>
      <c r="BC608" s="211"/>
      <c r="BD608" s="211"/>
      <c r="BE608" s="211"/>
      <c r="BF608" s="211"/>
      <c r="BG608" s="211"/>
      <c r="BH608" s="211"/>
      <c r="BI608" s="211"/>
      <c r="BJ608" s="211"/>
      <c r="BK608" s="211"/>
      <c r="BL608" s="211"/>
      <c r="BM608" s="211"/>
      <c r="BN608" s="211"/>
      <c r="BO608" s="211"/>
      <c r="BP608" s="211"/>
      <c r="BQ608" s="211"/>
      <c r="BR608" s="211"/>
      <c r="BS608" s="211"/>
      <c r="BT608" s="211"/>
      <c r="BU608" s="211"/>
      <c r="BV608" s="211"/>
      <c r="BW608" s="211"/>
      <c r="BX608" s="211"/>
      <c r="BY608" s="211"/>
      <c r="BZ608" s="211"/>
      <c r="CA608" s="211"/>
      <c r="CB608" s="211"/>
      <c r="CC608" s="211"/>
      <c r="CD608" s="211"/>
      <c r="CE608" s="211"/>
      <c r="CF608" s="211"/>
      <c r="CG608" s="211"/>
      <c r="CH608" s="211"/>
      <c r="CI608" s="211"/>
      <c r="CJ608" s="211"/>
      <c r="CK608" s="211"/>
      <c r="CL608" s="211"/>
      <c r="CM608" s="211"/>
      <c r="CN608" s="211"/>
      <c r="CO608" s="211"/>
      <c r="CP608" s="211"/>
      <c r="CQ608" s="151" t="str">
        <f t="shared" si="33"/>
        <v/>
      </c>
      <c r="CR608" s="147"/>
    </row>
    <row r="609" spans="1:96" x14ac:dyDescent="0.2">
      <c r="A609" s="72"/>
      <c r="B609" s="201">
        <f t="shared" si="34"/>
        <v>600</v>
      </c>
      <c r="C609" s="212"/>
      <c r="D609" s="212"/>
      <c r="F609" s="212"/>
      <c r="G609" s="214"/>
      <c r="H609" s="73"/>
      <c r="I609" s="215"/>
      <c r="J609" s="215"/>
      <c r="K609" s="215"/>
      <c r="L609" s="215"/>
      <c r="M609" s="215"/>
      <c r="N609" s="215"/>
      <c r="O609" s="215"/>
      <c r="P609" s="73"/>
      <c r="Q609" s="215"/>
      <c r="R609" s="215"/>
      <c r="S609" s="215"/>
      <c r="T609" s="215"/>
      <c r="U609" s="215"/>
      <c r="V609" s="215"/>
      <c r="W609" s="215"/>
      <c r="X609" s="74"/>
      <c r="Y609" s="216"/>
      <c r="Z609" s="216"/>
      <c r="AA609" s="216"/>
      <c r="AB609" s="150" t="str">
        <f t="shared" si="32"/>
        <v/>
      </c>
      <c r="AC609" s="217"/>
      <c r="AD609" s="218"/>
      <c r="AE609" s="74"/>
      <c r="AF609" s="219"/>
      <c r="AG609" s="219"/>
      <c r="AH609" s="74"/>
      <c r="AI609" s="211"/>
      <c r="AJ609" s="211"/>
      <c r="AK609" s="211"/>
      <c r="AL609" s="211"/>
      <c r="AM609" s="211"/>
      <c r="AN609" s="211"/>
      <c r="AO609" s="211"/>
      <c r="AP609" s="211"/>
      <c r="AQ609" s="211"/>
      <c r="AR609" s="47"/>
      <c r="AS609" s="211"/>
      <c r="AT609" s="211"/>
      <c r="AU609" s="211"/>
      <c r="AV609" s="211"/>
      <c r="AW609" s="211"/>
      <c r="AX609" s="211"/>
      <c r="AY609" s="211"/>
      <c r="AZ609" s="211"/>
      <c r="BA609" s="211"/>
      <c r="BB609" s="211"/>
      <c r="BC609" s="211"/>
      <c r="BD609" s="211"/>
      <c r="BE609" s="211"/>
      <c r="BF609" s="211"/>
      <c r="BG609" s="211"/>
      <c r="BH609" s="211"/>
      <c r="BI609" s="211"/>
      <c r="BJ609" s="211"/>
      <c r="BK609" s="211"/>
      <c r="BL609" s="211"/>
      <c r="BM609" s="211"/>
      <c r="BN609" s="211"/>
      <c r="BO609" s="211"/>
      <c r="BP609" s="211"/>
      <c r="BQ609" s="211"/>
      <c r="BR609" s="211"/>
      <c r="BS609" s="211"/>
      <c r="BT609" s="211"/>
      <c r="BU609" s="211"/>
      <c r="BV609" s="211"/>
      <c r="BW609" s="211"/>
      <c r="BX609" s="211"/>
      <c r="BY609" s="211"/>
      <c r="BZ609" s="211"/>
      <c r="CA609" s="211"/>
      <c r="CB609" s="211"/>
      <c r="CC609" s="211"/>
      <c r="CD609" s="211"/>
      <c r="CE609" s="211"/>
      <c r="CF609" s="211"/>
      <c r="CG609" s="211"/>
      <c r="CH609" s="211"/>
      <c r="CI609" s="211"/>
      <c r="CJ609" s="211"/>
      <c r="CK609" s="211"/>
      <c r="CL609" s="211"/>
      <c r="CM609" s="211"/>
      <c r="CN609" s="211"/>
      <c r="CO609" s="211"/>
      <c r="CP609" s="211"/>
      <c r="CQ609" s="151" t="str">
        <f t="shared" si="33"/>
        <v/>
      </c>
      <c r="CR609" s="147"/>
    </row>
    <row r="610" spans="1:96" x14ac:dyDescent="0.2">
      <c r="A610" s="72"/>
      <c r="B610" s="201">
        <f t="shared" si="34"/>
        <v>601</v>
      </c>
      <c r="C610" s="212"/>
      <c r="D610" s="212"/>
      <c r="F610" s="212"/>
      <c r="G610" s="214"/>
      <c r="H610" s="73"/>
      <c r="I610" s="215"/>
      <c r="J610" s="215"/>
      <c r="K610" s="215"/>
      <c r="L610" s="215"/>
      <c r="M610" s="215"/>
      <c r="N610" s="215"/>
      <c r="O610" s="215"/>
      <c r="P610" s="73"/>
      <c r="Q610" s="215"/>
      <c r="R610" s="215"/>
      <c r="S610" s="215"/>
      <c r="T610" s="215"/>
      <c r="U610" s="215"/>
      <c r="V610" s="215"/>
      <c r="W610" s="215"/>
      <c r="X610" s="74"/>
      <c r="Y610" s="216"/>
      <c r="Z610" s="216"/>
      <c r="AA610" s="216"/>
      <c r="AB610" s="150" t="str">
        <f t="shared" si="32"/>
        <v/>
      </c>
      <c r="AC610" s="217"/>
      <c r="AD610" s="218"/>
      <c r="AE610" s="74"/>
      <c r="AF610" s="219"/>
      <c r="AG610" s="219"/>
      <c r="AH610" s="74"/>
      <c r="AI610" s="211"/>
      <c r="AJ610" s="211"/>
      <c r="AK610" s="211"/>
      <c r="AL610" s="211"/>
      <c r="AM610" s="211"/>
      <c r="AN610" s="211"/>
      <c r="AO610" s="211"/>
      <c r="AP610" s="211"/>
      <c r="AQ610" s="211"/>
      <c r="AR610" s="47"/>
      <c r="AS610" s="211"/>
      <c r="AT610" s="211"/>
      <c r="AU610" s="211"/>
      <c r="AV610" s="211"/>
      <c r="AW610" s="211"/>
      <c r="AX610" s="211"/>
      <c r="AY610" s="211"/>
      <c r="AZ610" s="211"/>
      <c r="BA610" s="211"/>
      <c r="BB610" s="211"/>
      <c r="BC610" s="211"/>
      <c r="BD610" s="211"/>
      <c r="BE610" s="211"/>
      <c r="BF610" s="211"/>
      <c r="BG610" s="211"/>
      <c r="BH610" s="211"/>
      <c r="BI610" s="211"/>
      <c r="BJ610" s="211"/>
      <c r="BK610" s="211"/>
      <c r="BL610" s="211"/>
      <c r="BM610" s="211"/>
      <c r="BN610" s="211"/>
      <c r="BO610" s="211"/>
      <c r="BP610" s="211"/>
      <c r="BQ610" s="211"/>
      <c r="BR610" s="211"/>
      <c r="BS610" s="211"/>
      <c r="BT610" s="211"/>
      <c r="BU610" s="211"/>
      <c r="BV610" s="211"/>
      <c r="BW610" s="211"/>
      <c r="BX610" s="211"/>
      <c r="BY610" s="211"/>
      <c r="BZ610" s="211"/>
      <c r="CA610" s="211"/>
      <c r="CB610" s="211"/>
      <c r="CC610" s="211"/>
      <c r="CD610" s="211"/>
      <c r="CE610" s="211"/>
      <c r="CF610" s="211"/>
      <c r="CG610" s="211"/>
      <c r="CH610" s="211"/>
      <c r="CI610" s="211"/>
      <c r="CJ610" s="211"/>
      <c r="CK610" s="211"/>
      <c r="CL610" s="211"/>
      <c r="CM610" s="211"/>
      <c r="CN610" s="211"/>
      <c r="CO610" s="211"/>
      <c r="CP610" s="211"/>
      <c r="CQ610" s="151" t="str">
        <f t="shared" si="33"/>
        <v/>
      </c>
      <c r="CR610" s="147"/>
    </row>
    <row r="611" spans="1:96" x14ac:dyDescent="0.2">
      <c r="A611" s="72"/>
      <c r="B611" s="201">
        <f t="shared" si="34"/>
        <v>602</v>
      </c>
      <c r="C611" s="212"/>
      <c r="D611" s="212"/>
      <c r="F611" s="212"/>
      <c r="G611" s="214"/>
      <c r="H611" s="73"/>
      <c r="I611" s="215"/>
      <c r="J611" s="215"/>
      <c r="K611" s="215"/>
      <c r="L611" s="215"/>
      <c r="M611" s="215"/>
      <c r="N611" s="215"/>
      <c r="O611" s="215"/>
      <c r="P611" s="73"/>
      <c r="Q611" s="215"/>
      <c r="R611" s="215"/>
      <c r="S611" s="215"/>
      <c r="T611" s="215"/>
      <c r="U611" s="215"/>
      <c r="V611" s="215"/>
      <c r="W611" s="215"/>
      <c r="X611" s="74"/>
      <c r="Y611" s="216"/>
      <c r="Z611" s="216"/>
      <c r="AA611" s="216"/>
      <c r="AB611" s="150" t="str">
        <f t="shared" si="32"/>
        <v/>
      </c>
      <c r="AC611" s="217"/>
      <c r="AD611" s="218"/>
      <c r="AE611" s="74"/>
      <c r="AF611" s="219"/>
      <c r="AG611" s="219"/>
      <c r="AH611" s="74"/>
      <c r="AI611" s="211"/>
      <c r="AJ611" s="211"/>
      <c r="AK611" s="211"/>
      <c r="AL611" s="211"/>
      <c r="AM611" s="211"/>
      <c r="AN611" s="211"/>
      <c r="AO611" s="211"/>
      <c r="AP611" s="211"/>
      <c r="AQ611" s="211"/>
      <c r="AR611" s="47"/>
      <c r="AS611" s="211"/>
      <c r="AT611" s="211"/>
      <c r="AU611" s="211"/>
      <c r="AV611" s="211"/>
      <c r="AW611" s="211"/>
      <c r="AX611" s="211"/>
      <c r="AY611" s="211"/>
      <c r="AZ611" s="211"/>
      <c r="BA611" s="211"/>
      <c r="BB611" s="211"/>
      <c r="BC611" s="211"/>
      <c r="BD611" s="211"/>
      <c r="BE611" s="211"/>
      <c r="BF611" s="211"/>
      <c r="BG611" s="211"/>
      <c r="BH611" s="211"/>
      <c r="BI611" s="211"/>
      <c r="BJ611" s="211"/>
      <c r="BK611" s="211"/>
      <c r="BL611" s="211"/>
      <c r="BM611" s="211"/>
      <c r="BN611" s="211"/>
      <c r="BO611" s="211"/>
      <c r="BP611" s="211"/>
      <c r="BQ611" s="211"/>
      <c r="BR611" s="211"/>
      <c r="BS611" s="211"/>
      <c r="BT611" s="211"/>
      <c r="BU611" s="211"/>
      <c r="BV611" s="211"/>
      <c r="BW611" s="211"/>
      <c r="BX611" s="211"/>
      <c r="BY611" s="211"/>
      <c r="BZ611" s="211"/>
      <c r="CA611" s="211"/>
      <c r="CB611" s="211"/>
      <c r="CC611" s="211"/>
      <c r="CD611" s="211"/>
      <c r="CE611" s="211"/>
      <c r="CF611" s="211"/>
      <c r="CG611" s="211"/>
      <c r="CH611" s="211"/>
      <c r="CI611" s="211"/>
      <c r="CJ611" s="211"/>
      <c r="CK611" s="211"/>
      <c r="CL611" s="211"/>
      <c r="CM611" s="211"/>
      <c r="CN611" s="211"/>
      <c r="CO611" s="211"/>
      <c r="CP611" s="211"/>
      <c r="CQ611" s="151" t="str">
        <f t="shared" si="33"/>
        <v/>
      </c>
      <c r="CR611" s="147"/>
    </row>
    <row r="612" spans="1:96" x14ac:dyDescent="0.2">
      <c r="A612" s="72"/>
      <c r="B612" s="201">
        <f t="shared" si="34"/>
        <v>603</v>
      </c>
      <c r="C612" s="212"/>
      <c r="D612" s="212"/>
      <c r="F612" s="212"/>
      <c r="G612" s="214"/>
      <c r="H612" s="73"/>
      <c r="I612" s="215"/>
      <c r="J612" s="215"/>
      <c r="K612" s="215"/>
      <c r="L612" s="215"/>
      <c r="M612" s="215"/>
      <c r="N612" s="215"/>
      <c r="O612" s="215"/>
      <c r="P612" s="73"/>
      <c r="Q612" s="215"/>
      <c r="R612" s="215"/>
      <c r="S612" s="215"/>
      <c r="T612" s="215"/>
      <c r="U612" s="215"/>
      <c r="V612" s="215"/>
      <c r="W612" s="215"/>
      <c r="X612" s="74"/>
      <c r="Y612" s="216"/>
      <c r="Z612" s="216"/>
      <c r="AA612" s="216"/>
      <c r="AB612" s="150" t="str">
        <f t="shared" si="32"/>
        <v/>
      </c>
      <c r="AC612" s="217"/>
      <c r="AD612" s="218"/>
      <c r="AE612" s="74"/>
      <c r="AF612" s="219"/>
      <c r="AG612" s="219"/>
      <c r="AH612" s="74"/>
      <c r="AI612" s="211"/>
      <c r="AJ612" s="211"/>
      <c r="AK612" s="211"/>
      <c r="AL612" s="211"/>
      <c r="AM612" s="211"/>
      <c r="AN612" s="211"/>
      <c r="AO612" s="211"/>
      <c r="AP612" s="211"/>
      <c r="AQ612" s="211"/>
      <c r="AR612" s="47"/>
      <c r="AS612" s="211"/>
      <c r="AT612" s="211"/>
      <c r="AU612" s="211"/>
      <c r="AV612" s="211"/>
      <c r="AW612" s="211"/>
      <c r="AX612" s="211"/>
      <c r="AY612" s="211"/>
      <c r="AZ612" s="211"/>
      <c r="BA612" s="211"/>
      <c r="BB612" s="211"/>
      <c r="BC612" s="211"/>
      <c r="BD612" s="211"/>
      <c r="BE612" s="211"/>
      <c r="BF612" s="211"/>
      <c r="BG612" s="211"/>
      <c r="BH612" s="211"/>
      <c r="BI612" s="211"/>
      <c r="BJ612" s="211"/>
      <c r="BK612" s="211"/>
      <c r="BL612" s="211"/>
      <c r="BM612" s="211"/>
      <c r="BN612" s="211"/>
      <c r="BO612" s="211"/>
      <c r="BP612" s="211"/>
      <c r="BQ612" s="211"/>
      <c r="BR612" s="211"/>
      <c r="BS612" s="211"/>
      <c r="BT612" s="211"/>
      <c r="BU612" s="211"/>
      <c r="BV612" s="211"/>
      <c r="BW612" s="211"/>
      <c r="BX612" s="211"/>
      <c r="BY612" s="211"/>
      <c r="BZ612" s="211"/>
      <c r="CA612" s="211"/>
      <c r="CB612" s="211"/>
      <c r="CC612" s="211"/>
      <c r="CD612" s="211"/>
      <c r="CE612" s="211"/>
      <c r="CF612" s="211"/>
      <c r="CG612" s="211"/>
      <c r="CH612" s="211"/>
      <c r="CI612" s="211"/>
      <c r="CJ612" s="211"/>
      <c r="CK612" s="211"/>
      <c r="CL612" s="211"/>
      <c r="CM612" s="211"/>
      <c r="CN612" s="211"/>
      <c r="CO612" s="211"/>
      <c r="CP612" s="211"/>
      <c r="CQ612" s="151" t="str">
        <f t="shared" si="33"/>
        <v/>
      </c>
      <c r="CR612" s="147"/>
    </row>
    <row r="613" spans="1:96" x14ac:dyDescent="0.2">
      <c r="A613" s="72"/>
      <c r="B613" s="201">
        <f t="shared" si="34"/>
        <v>604</v>
      </c>
      <c r="C613" s="212"/>
      <c r="D613" s="212"/>
      <c r="F613" s="212"/>
      <c r="G613" s="214"/>
      <c r="H613" s="73"/>
      <c r="I613" s="215"/>
      <c r="J613" s="215"/>
      <c r="K613" s="215"/>
      <c r="L613" s="215"/>
      <c r="M613" s="215"/>
      <c r="N613" s="215"/>
      <c r="O613" s="215"/>
      <c r="P613" s="73"/>
      <c r="Q613" s="215"/>
      <c r="R613" s="215"/>
      <c r="S613" s="215"/>
      <c r="T613" s="215"/>
      <c r="U613" s="215"/>
      <c r="V613" s="215"/>
      <c r="W613" s="215"/>
      <c r="X613" s="74"/>
      <c r="Y613" s="216"/>
      <c r="Z613" s="216"/>
      <c r="AA613" s="216"/>
      <c r="AB613" s="150" t="str">
        <f t="shared" si="32"/>
        <v/>
      </c>
      <c r="AC613" s="217"/>
      <c r="AD613" s="218"/>
      <c r="AE613" s="74"/>
      <c r="AF613" s="219"/>
      <c r="AG613" s="219"/>
      <c r="AH613" s="74"/>
      <c r="AI613" s="211"/>
      <c r="AJ613" s="211"/>
      <c r="AK613" s="211"/>
      <c r="AL613" s="211"/>
      <c r="AM613" s="211"/>
      <c r="AN613" s="211"/>
      <c r="AO613" s="211"/>
      <c r="AP613" s="211"/>
      <c r="AQ613" s="211"/>
      <c r="AR613" s="47"/>
      <c r="AS613" s="211"/>
      <c r="AT613" s="211"/>
      <c r="AU613" s="211"/>
      <c r="AV613" s="211"/>
      <c r="AW613" s="211"/>
      <c r="AX613" s="211"/>
      <c r="AY613" s="211"/>
      <c r="AZ613" s="211"/>
      <c r="BA613" s="211"/>
      <c r="BB613" s="211"/>
      <c r="BC613" s="211"/>
      <c r="BD613" s="211"/>
      <c r="BE613" s="211"/>
      <c r="BF613" s="211"/>
      <c r="BG613" s="211"/>
      <c r="BH613" s="211"/>
      <c r="BI613" s="211"/>
      <c r="BJ613" s="211"/>
      <c r="BK613" s="211"/>
      <c r="BL613" s="211"/>
      <c r="BM613" s="211"/>
      <c r="BN613" s="211"/>
      <c r="BO613" s="211"/>
      <c r="BP613" s="211"/>
      <c r="BQ613" s="211"/>
      <c r="BR613" s="211"/>
      <c r="BS613" s="211"/>
      <c r="BT613" s="211"/>
      <c r="BU613" s="211"/>
      <c r="BV613" s="211"/>
      <c r="BW613" s="211"/>
      <c r="BX613" s="211"/>
      <c r="BY613" s="211"/>
      <c r="BZ613" s="211"/>
      <c r="CA613" s="211"/>
      <c r="CB613" s="211"/>
      <c r="CC613" s="211"/>
      <c r="CD613" s="211"/>
      <c r="CE613" s="211"/>
      <c r="CF613" s="211"/>
      <c r="CG613" s="211"/>
      <c r="CH613" s="211"/>
      <c r="CI613" s="211"/>
      <c r="CJ613" s="211"/>
      <c r="CK613" s="211"/>
      <c r="CL613" s="211"/>
      <c r="CM613" s="211"/>
      <c r="CN613" s="211"/>
      <c r="CO613" s="211"/>
      <c r="CP613" s="211"/>
      <c r="CQ613" s="151" t="str">
        <f t="shared" si="33"/>
        <v/>
      </c>
      <c r="CR613" s="147"/>
    </row>
    <row r="614" spans="1:96" x14ac:dyDescent="0.2">
      <c r="A614" s="72"/>
      <c r="B614" s="201">
        <f t="shared" si="34"/>
        <v>605</v>
      </c>
      <c r="C614" s="212"/>
      <c r="D614" s="212"/>
      <c r="F614" s="212"/>
      <c r="G614" s="214"/>
      <c r="H614" s="73"/>
      <c r="I614" s="215"/>
      <c r="J614" s="215"/>
      <c r="K614" s="215"/>
      <c r="L614" s="215"/>
      <c r="M614" s="215"/>
      <c r="N614" s="215"/>
      <c r="O614" s="215"/>
      <c r="P614" s="73"/>
      <c r="Q614" s="215"/>
      <c r="R614" s="215"/>
      <c r="S614" s="215"/>
      <c r="T614" s="215"/>
      <c r="U614" s="215"/>
      <c r="V614" s="215"/>
      <c r="W614" s="215"/>
      <c r="X614" s="74"/>
      <c r="Y614" s="216"/>
      <c r="Z614" s="216"/>
      <c r="AA614" s="216"/>
      <c r="AB614" s="150" t="str">
        <f t="shared" si="32"/>
        <v/>
      </c>
      <c r="AC614" s="217"/>
      <c r="AD614" s="218"/>
      <c r="AE614" s="74"/>
      <c r="AF614" s="219"/>
      <c r="AG614" s="219"/>
      <c r="AH614" s="74"/>
      <c r="AI614" s="211"/>
      <c r="AJ614" s="211"/>
      <c r="AK614" s="211"/>
      <c r="AL614" s="211"/>
      <c r="AM614" s="211"/>
      <c r="AN614" s="211"/>
      <c r="AO614" s="211"/>
      <c r="AP614" s="211"/>
      <c r="AQ614" s="211"/>
      <c r="AR614" s="47"/>
      <c r="AS614" s="211"/>
      <c r="AT614" s="211"/>
      <c r="AU614" s="211"/>
      <c r="AV614" s="211"/>
      <c r="AW614" s="211"/>
      <c r="AX614" s="211"/>
      <c r="AY614" s="211"/>
      <c r="AZ614" s="211"/>
      <c r="BA614" s="211"/>
      <c r="BB614" s="211"/>
      <c r="BC614" s="211"/>
      <c r="BD614" s="211"/>
      <c r="BE614" s="211"/>
      <c r="BF614" s="211"/>
      <c r="BG614" s="211"/>
      <c r="BH614" s="211"/>
      <c r="BI614" s="211"/>
      <c r="BJ614" s="211"/>
      <c r="BK614" s="211"/>
      <c r="BL614" s="211"/>
      <c r="BM614" s="211"/>
      <c r="BN614" s="211"/>
      <c r="BO614" s="211"/>
      <c r="BP614" s="211"/>
      <c r="BQ614" s="211"/>
      <c r="BR614" s="211"/>
      <c r="BS614" s="211"/>
      <c r="BT614" s="211"/>
      <c r="BU614" s="211"/>
      <c r="BV614" s="211"/>
      <c r="BW614" s="211"/>
      <c r="BX614" s="211"/>
      <c r="BY614" s="211"/>
      <c r="BZ614" s="211"/>
      <c r="CA614" s="211"/>
      <c r="CB614" s="211"/>
      <c r="CC614" s="211"/>
      <c r="CD614" s="211"/>
      <c r="CE614" s="211"/>
      <c r="CF614" s="211"/>
      <c r="CG614" s="211"/>
      <c r="CH614" s="211"/>
      <c r="CI614" s="211"/>
      <c r="CJ614" s="211"/>
      <c r="CK614" s="211"/>
      <c r="CL614" s="211"/>
      <c r="CM614" s="211"/>
      <c r="CN614" s="211"/>
      <c r="CO614" s="211"/>
      <c r="CP614" s="211"/>
      <c r="CQ614" s="151" t="str">
        <f t="shared" si="33"/>
        <v/>
      </c>
      <c r="CR614" s="147"/>
    </row>
    <row r="615" spans="1:96" x14ac:dyDescent="0.2">
      <c r="A615" s="72"/>
      <c r="B615" s="201">
        <f t="shared" si="34"/>
        <v>606</v>
      </c>
      <c r="C615" s="212"/>
      <c r="D615" s="212"/>
      <c r="F615" s="212"/>
      <c r="G615" s="214"/>
      <c r="H615" s="73"/>
      <c r="I615" s="215"/>
      <c r="J615" s="215"/>
      <c r="K615" s="215"/>
      <c r="L615" s="215"/>
      <c r="M615" s="215"/>
      <c r="N615" s="215"/>
      <c r="O615" s="215"/>
      <c r="P615" s="73"/>
      <c r="Q615" s="215"/>
      <c r="R615" s="215"/>
      <c r="S615" s="215"/>
      <c r="T615" s="215"/>
      <c r="U615" s="215"/>
      <c r="V615" s="215"/>
      <c r="W615" s="215"/>
      <c r="X615" s="74"/>
      <c r="Y615" s="216"/>
      <c r="Z615" s="216"/>
      <c r="AA615" s="216"/>
      <c r="AB615" s="150" t="str">
        <f t="shared" si="32"/>
        <v/>
      </c>
      <c r="AC615" s="217"/>
      <c r="AD615" s="218"/>
      <c r="AE615" s="74"/>
      <c r="AF615" s="219"/>
      <c r="AG615" s="219"/>
      <c r="AH615" s="74"/>
      <c r="AI615" s="211"/>
      <c r="AJ615" s="211"/>
      <c r="AK615" s="211"/>
      <c r="AL615" s="211"/>
      <c r="AM615" s="211"/>
      <c r="AN615" s="211"/>
      <c r="AO615" s="211"/>
      <c r="AP615" s="211"/>
      <c r="AQ615" s="211"/>
      <c r="AR615" s="47"/>
      <c r="AS615" s="211"/>
      <c r="AT615" s="211"/>
      <c r="AU615" s="211"/>
      <c r="AV615" s="211"/>
      <c r="AW615" s="211"/>
      <c r="AX615" s="211"/>
      <c r="AY615" s="211"/>
      <c r="AZ615" s="211"/>
      <c r="BA615" s="211"/>
      <c r="BB615" s="211"/>
      <c r="BC615" s="211"/>
      <c r="BD615" s="211"/>
      <c r="BE615" s="211"/>
      <c r="BF615" s="211"/>
      <c r="BG615" s="211"/>
      <c r="BH615" s="211"/>
      <c r="BI615" s="211"/>
      <c r="BJ615" s="211"/>
      <c r="BK615" s="211"/>
      <c r="BL615" s="211"/>
      <c r="BM615" s="211"/>
      <c r="BN615" s="211"/>
      <c r="BO615" s="211"/>
      <c r="BP615" s="211"/>
      <c r="BQ615" s="211"/>
      <c r="BR615" s="211"/>
      <c r="BS615" s="211"/>
      <c r="BT615" s="211"/>
      <c r="BU615" s="211"/>
      <c r="BV615" s="211"/>
      <c r="BW615" s="211"/>
      <c r="BX615" s="211"/>
      <c r="BY615" s="211"/>
      <c r="BZ615" s="211"/>
      <c r="CA615" s="211"/>
      <c r="CB615" s="211"/>
      <c r="CC615" s="211"/>
      <c r="CD615" s="211"/>
      <c r="CE615" s="211"/>
      <c r="CF615" s="211"/>
      <c r="CG615" s="211"/>
      <c r="CH615" s="211"/>
      <c r="CI615" s="211"/>
      <c r="CJ615" s="211"/>
      <c r="CK615" s="211"/>
      <c r="CL615" s="211"/>
      <c r="CM615" s="211"/>
      <c r="CN615" s="211"/>
      <c r="CO615" s="211"/>
      <c r="CP615" s="211"/>
      <c r="CQ615" s="151" t="str">
        <f t="shared" si="33"/>
        <v/>
      </c>
      <c r="CR615" s="147"/>
    </row>
    <row r="616" spans="1:96" x14ac:dyDescent="0.2">
      <c r="A616" s="72"/>
      <c r="B616" s="201">
        <f t="shared" si="34"/>
        <v>607</v>
      </c>
      <c r="C616" s="212"/>
      <c r="D616" s="212"/>
      <c r="F616" s="212"/>
      <c r="G616" s="214"/>
      <c r="H616" s="73"/>
      <c r="I616" s="215"/>
      <c r="J616" s="215"/>
      <c r="K616" s="215"/>
      <c r="L616" s="215"/>
      <c r="M616" s="215"/>
      <c r="N616" s="215"/>
      <c r="O616" s="215"/>
      <c r="P616" s="73"/>
      <c r="Q616" s="215"/>
      <c r="R616" s="215"/>
      <c r="S616" s="215"/>
      <c r="T616" s="215"/>
      <c r="U616" s="215"/>
      <c r="V616" s="215"/>
      <c r="W616" s="215"/>
      <c r="X616" s="74"/>
      <c r="Y616" s="216"/>
      <c r="Z616" s="216"/>
      <c r="AA616" s="216"/>
      <c r="AB616" s="150" t="str">
        <f t="shared" si="32"/>
        <v/>
      </c>
      <c r="AC616" s="217"/>
      <c r="AD616" s="218"/>
      <c r="AE616" s="74"/>
      <c r="AF616" s="219"/>
      <c r="AG616" s="219"/>
      <c r="AH616" s="74"/>
      <c r="AI616" s="211"/>
      <c r="AJ616" s="211"/>
      <c r="AK616" s="211"/>
      <c r="AL616" s="211"/>
      <c r="AM616" s="211"/>
      <c r="AN616" s="211"/>
      <c r="AO616" s="211"/>
      <c r="AP616" s="211"/>
      <c r="AQ616" s="211"/>
      <c r="AR616" s="47"/>
      <c r="AS616" s="211"/>
      <c r="AT616" s="211"/>
      <c r="AU616" s="211"/>
      <c r="AV616" s="211"/>
      <c r="AW616" s="211"/>
      <c r="AX616" s="211"/>
      <c r="AY616" s="211"/>
      <c r="AZ616" s="211"/>
      <c r="BA616" s="211"/>
      <c r="BB616" s="211"/>
      <c r="BC616" s="211"/>
      <c r="BD616" s="211"/>
      <c r="BE616" s="211"/>
      <c r="BF616" s="211"/>
      <c r="BG616" s="211"/>
      <c r="BH616" s="211"/>
      <c r="BI616" s="211"/>
      <c r="BJ616" s="211"/>
      <c r="BK616" s="211"/>
      <c r="BL616" s="211"/>
      <c r="BM616" s="211"/>
      <c r="BN616" s="211"/>
      <c r="BO616" s="211"/>
      <c r="BP616" s="211"/>
      <c r="BQ616" s="211"/>
      <c r="BR616" s="211"/>
      <c r="BS616" s="211"/>
      <c r="BT616" s="211"/>
      <c r="BU616" s="211"/>
      <c r="BV616" s="211"/>
      <c r="BW616" s="211"/>
      <c r="BX616" s="211"/>
      <c r="BY616" s="211"/>
      <c r="BZ616" s="211"/>
      <c r="CA616" s="211"/>
      <c r="CB616" s="211"/>
      <c r="CC616" s="211"/>
      <c r="CD616" s="211"/>
      <c r="CE616" s="211"/>
      <c r="CF616" s="211"/>
      <c r="CG616" s="211"/>
      <c r="CH616" s="211"/>
      <c r="CI616" s="211"/>
      <c r="CJ616" s="211"/>
      <c r="CK616" s="211"/>
      <c r="CL616" s="211"/>
      <c r="CM616" s="211"/>
      <c r="CN616" s="211"/>
      <c r="CO616" s="211"/>
      <c r="CP616" s="211"/>
      <c r="CQ616" s="151" t="str">
        <f t="shared" si="33"/>
        <v/>
      </c>
      <c r="CR616" s="147"/>
    </row>
    <row r="617" spans="1:96" x14ac:dyDescent="0.2">
      <c r="A617" s="72"/>
      <c r="B617" s="201">
        <f t="shared" si="34"/>
        <v>608</v>
      </c>
      <c r="C617" s="212"/>
      <c r="D617" s="212"/>
      <c r="F617" s="212"/>
      <c r="G617" s="214"/>
      <c r="H617" s="73"/>
      <c r="I617" s="215"/>
      <c r="J617" s="215"/>
      <c r="K617" s="215"/>
      <c r="L617" s="215"/>
      <c r="M617" s="215"/>
      <c r="N617" s="215"/>
      <c r="O617" s="215"/>
      <c r="P617" s="73"/>
      <c r="Q617" s="215"/>
      <c r="R617" s="215"/>
      <c r="S617" s="215"/>
      <c r="T617" s="215"/>
      <c r="U617" s="215"/>
      <c r="V617" s="215"/>
      <c r="W617" s="215"/>
      <c r="X617" s="74"/>
      <c r="Y617" s="216"/>
      <c r="Z617" s="216"/>
      <c r="AA617" s="216"/>
      <c r="AB617" s="150" t="str">
        <f t="shared" si="32"/>
        <v/>
      </c>
      <c r="AC617" s="217"/>
      <c r="AD617" s="218"/>
      <c r="AE617" s="74"/>
      <c r="AF617" s="219"/>
      <c r="AG617" s="219"/>
      <c r="AH617" s="74"/>
      <c r="AI617" s="211"/>
      <c r="AJ617" s="211"/>
      <c r="AK617" s="211"/>
      <c r="AL617" s="211"/>
      <c r="AM617" s="211"/>
      <c r="AN617" s="211"/>
      <c r="AO617" s="211"/>
      <c r="AP617" s="211"/>
      <c r="AQ617" s="211"/>
      <c r="AR617" s="47"/>
      <c r="AS617" s="211"/>
      <c r="AT617" s="211"/>
      <c r="AU617" s="211"/>
      <c r="AV617" s="211"/>
      <c r="AW617" s="211"/>
      <c r="AX617" s="211"/>
      <c r="AY617" s="211"/>
      <c r="AZ617" s="211"/>
      <c r="BA617" s="211"/>
      <c r="BB617" s="211"/>
      <c r="BC617" s="211"/>
      <c r="BD617" s="211"/>
      <c r="BE617" s="211"/>
      <c r="BF617" s="211"/>
      <c r="BG617" s="211"/>
      <c r="BH617" s="211"/>
      <c r="BI617" s="211"/>
      <c r="BJ617" s="211"/>
      <c r="BK617" s="211"/>
      <c r="BL617" s="211"/>
      <c r="BM617" s="211"/>
      <c r="BN617" s="211"/>
      <c r="BO617" s="211"/>
      <c r="BP617" s="211"/>
      <c r="BQ617" s="211"/>
      <c r="BR617" s="211"/>
      <c r="BS617" s="211"/>
      <c r="BT617" s="211"/>
      <c r="BU617" s="211"/>
      <c r="BV617" s="211"/>
      <c r="BW617" s="211"/>
      <c r="BX617" s="211"/>
      <c r="BY617" s="211"/>
      <c r="BZ617" s="211"/>
      <c r="CA617" s="211"/>
      <c r="CB617" s="211"/>
      <c r="CC617" s="211"/>
      <c r="CD617" s="211"/>
      <c r="CE617" s="211"/>
      <c r="CF617" s="211"/>
      <c r="CG617" s="211"/>
      <c r="CH617" s="211"/>
      <c r="CI617" s="211"/>
      <c r="CJ617" s="211"/>
      <c r="CK617" s="211"/>
      <c r="CL617" s="211"/>
      <c r="CM617" s="211"/>
      <c r="CN617" s="211"/>
      <c r="CO617" s="211"/>
      <c r="CP617" s="211"/>
      <c r="CQ617" s="151" t="str">
        <f t="shared" si="33"/>
        <v/>
      </c>
      <c r="CR617" s="147"/>
    </row>
    <row r="618" spans="1:96" x14ac:dyDescent="0.2">
      <c r="A618" s="72"/>
      <c r="B618" s="201">
        <f t="shared" si="34"/>
        <v>609</v>
      </c>
      <c r="C618" s="212"/>
      <c r="D618" s="212"/>
      <c r="F618" s="212"/>
      <c r="G618" s="214"/>
      <c r="H618" s="73"/>
      <c r="I618" s="215"/>
      <c r="J618" s="215"/>
      <c r="K618" s="215"/>
      <c r="L618" s="215"/>
      <c r="M618" s="215"/>
      <c r="N618" s="215"/>
      <c r="O618" s="215"/>
      <c r="P618" s="73"/>
      <c r="Q618" s="215"/>
      <c r="R618" s="215"/>
      <c r="S618" s="215"/>
      <c r="T618" s="215"/>
      <c r="U618" s="215"/>
      <c r="V618" s="215"/>
      <c r="W618" s="215"/>
      <c r="X618" s="74"/>
      <c r="Y618" s="216"/>
      <c r="Z618" s="216"/>
      <c r="AA618" s="216"/>
      <c r="AB618" s="150" t="str">
        <f t="shared" si="32"/>
        <v/>
      </c>
      <c r="AC618" s="217"/>
      <c r="AD618" s="218"/>
      <c r="AE618" s="74"/>
      <c r="AF618" s="219"/>
      <c r="AG618" s="219"/>
      <c r="AH618" s="74"/>
      <c r="AI618" s="211"/>
      <c r="AJ618" s="211"/>
      <c r="AK618" s="211"/>
      <c r="AL618" s="211"/>
      <c r="AM618" s="211"/>
      <c r="AN618" s="211"/>
      <c r="AO618" s="211"/>
      <c r="AP618" s="211"/>
      <c r="AQ618" s="211"/>
      <c r="AR618" s="47"/>
      <c r="AS618" s="211"/>
      <c r="AT618" s="211"/>
      <c r="AU618" s="211"/>
      <c r="AV618" s="211"/>
      <c r="AW618" s="211"/>
      <c r="AX618" s="211"/>
      <c r="AY618" s="211"/>
      <c r="AZ618" s="211"/>
      <c r="BA618" s="211"/>
      <c r="BB618" s="211"/>
      <c r="BC618" s="211"/>
      <c r="BD618" s="211"/>
      <c r="BE618" s="211"/>
      <c r="BF618" s="211"/>
      <c r="BG618" s="211"/>
      <c r="BH618" s="211"/>
      <c r="BI618" s="211"/>
      <c r="BJ618" s="211"/>
      <c r="BK618" s="211"/>
      <c r="BL618" s="211"/>
      <c r="BM618" s="211"/>
      <c r="BN618" s="211"/>
      <c r="BO618" s="211"/>
      <c r="BP618" s="211"/>
      <c r="BQ618" s="211"/>
      <c r="BR618" s="211"/>
      <c r="BS618" s="211"/>
      <c r="BT618" s="211"/>
      <c r="BU618" s="211"/>
      <c r="BV618" s="211"/>
      <c r="BW618" s="211"/>
      <c r="BX618" s="211"/>
      <c r="BY618" s="211"/>
      <c r="BZ618" s="211"/>
      <c r="CA618" s="211"/>
      <c r="CB618" s="211"/>
      <c r="CC618" s="211"/>
      <c r="CD618" s="211"/>
      <c r="CE618" s="211"/>
      <c r="CF618" s="211"/>
      <c r="CG618" s="211"/>
      <c r="CH618" s="211"/>
      <c r="CI618" s="211"/>
      <c r="CJ618" s="211"/>
      <c r="CK618" s="211"/>
      <c r="CL618" s="211"/>
      <c r="CM618" s="211"/>
      <c r="CN618" s="211"/>
      <c r="CO618" s="211"/>
      <c r="CP618" s="211"/>
      <c r="CQ618" s="151" t="str">
        <f t="shared" si="33"/>
        <v/>
      </c>
      <c r="CR618" s="147"/>
    </row>
    <row r="619" spans="1:96" x14ac:dyDescent="0.2">
      <c r="A619" s="72"/>
      <c r="B619" s="201">
        <f t="shared" si="34"/>
        <v>610</v>
      </c>
      <c r="C619" s="212"/>
      <c r="D619" s="212"/>
      <c r="F619" s="212"/>
      <c r="G619" s="214"/>
      <c r="H619" s="73"/>
      <c r="I619" s="215"/>
      <c r="J619" s="215"/>
      <c r="K619" s="215"/>
      <c r="L619" s="215"/>
      <c r="M619" s="215"/>
      <c r="N619" s="215"/>
      <c r="O619" s="215"/>
      <c r="P619" s="73"/>
      <c r="Q619" s="215"/>
      <c r="R619" s="215"/>
      <c r="S619" s="215"/>
      <c r="T619" s="215"/>
      <c r="U619" s="215"/>
      <c r="V619" s="215"/>
      <c r="W619" s="215"/>
      <c r="X619" s="74"/>
      <c r="Y619" s="216"/>
      <c r="Z619" s="216"/>
      <c r="AA619" s="216"/>
      <c r="AB619" s="150" t="str">
        <f t="shared" si="32"/>
        <v/>
      </c>
      <c r="AC619" s="217"/>
      <c r="AD619" s="218"/>
      <c r="AE619" s="74"/>
      <c r="AF619" s="219"/>
      <c r="AG619" s="219"/>
      <c r="AH619" s="74"/>
      <c r="AI619" s="211"/>
      <c r="AJ619" s="211"/>
      <c r="AK619" s="211"/>
      <c r="AL619" s="211"/>
      <c r="AM619" s="211"/>
      <c r="AN619" s="211"/>
      <c r="AO619" s="211"/>
      <c r="AP619" s="211"/>
      <c r="AQ619" s="211"/>
      <c r="AR619" s="47"/>
      <c r="AS619" s="211"/>
      <c r="AT619" s="211"/>
      <c r="AU619" s="211"/>
      <c r="AV619" s="211"/>
      <c r="AW619" s="211"/>
      <c r="AX619" s="211"/>
      <c r="AY619" s="211"/>
      <c r="AZ619" s="211"/>
      <c r="BA619" s="211"/>
      <c r="BB619" s="211"/>
      <c r="BC619" s="211"/>
      <c r="BD619" s="211"/>
      <c r="BE619" s="211"/>
      <c r="BF619" s="211"/>
      <c r="BG619" s="211"/>
      <c r="BH619" s="211"/>
      <c r="BI619" s="211"/>
      <c r="BJ619" s="211"/>
      <c r="BK619" s="211"/>
      <c r="BL619" s="211"/>
      <c r="BM619" s="211"/>
      <c r="BN619" s="211"/>
      <c r="BO619" s="211"/>
      <c r="BP619" s="211"/>
      <c r="BQ619" s="211"/>
      <c r="BR619" s="211"/>
      <c r="BS619" s="211"/>
      <c r="BT619" s="211"/>
      <c r="BU619" s="211"/>
      <c r="BV619" s="211"/>
      <c r="BW619" s="211"/>
      <c r="BX619" s="211"/>
      <c r="BY619" s="211"/>
      <c r="BZ619" s="211"/>
      <c r="CA619" s="211"/>
      <c r="CB619" s="211"/>
      <c r="CC619" s="211"/>
      <c r="CD619" s="211"/>
      <c r="CE619" s="211"/>
      <c r="CF619" s="211"/>
      <c r="CG619" s="211"/>
      <c r="CH619" s="211"/>
      <c r="CI619" s="211"/>
      <c r="CJ619" s="211"/>
      <c r="CK619" s="211"/>
      <c r="CL619" s="211"/>
      <c r="CM619" s="211"/>
      <c r="CN619" s="211"/>
      <c r="CO619" s="211"/>
      <c r="CP619" s="211"/>
      <c r="CQ619" s="151" t="str">
        <f t="shared" si="33"/>
        <v/>
      </c>
      <c r="CR619" s="147"/>
    </row>
    <row r="620" spans="1:96" x14ac:dyDescent="0.2">
      <c r="A620" s="72"/>
      <c r="B620" s="201">
        <f t="shared" si="34"/>
        <v>611</v>
      </c>
      <c r="C620" s="212"/>
      <c r="D620" s="212"/>
      <c r="F620" s="212"/>
      <c r="G620" s="214"/>
      <c r="H620" s="73"/>
      <c r="I620" s="215"/>
      <c r="J620" s="215"/>
      <c r="K620" s="215"/>
      <c r="L620" s="215"/>
      <c r="M620" s="215"/>
      <c r="N620" s="215"/>
      <c r="O620" s="215"/>
      <c r="P620" s="73"/>
      <c r="Q620" s="215"/>
      <c r="R620" s="215"/>
      <c r="S620" s="215"/>
      <c r="T620" s="215"/>
      <c r="U620" s="215"/>
      <c r="V620" s="215"/>
      <c r="W620" s="215"/>
      <c r="X620" s="74"/>
      <c r="Y620" s="216"/>
      <c r="Z620" s="216"/>
      <c r="AA620" s="216"/>
      <c r="AB620" s="150" t="str">
        <f t="shared" si="32"/>
        <v/>
      </c>
      <c r="AC620" s="217"/>
      <c r="AD620" s="218"/>
      <c r="AE620" s="74"/>
      <c r="AF620" s="219"/>
      <c r="AG620" s="219"/>
      <c r="AH620" s="74"/>
      <c r="AI620" s="211"/>
      <c r="AJ620" s="211"/>
      <c r="AK620" s="211"/>
      <c r="AL620" s="211"/>
      <c r="AM620" s="211"/>
      <c r="AN620" s="211"/>
      <c r="AO620" s="211"/>
      <c r="AP620" s="211"/>
      <c r="AQ620" s="211"/>
      <c r="AR620" s="47"/>
      <c r="AS620" s="211"/>
      <c r="AT620" s="211"/>
      <c r="AU620" s="211"/>
      <c r="AV620" s="211"/>
      <c r="AW620" s="211"/>
      <c r="AX620" s="211"/>
      <c r="AY620" s="211"/>
      <c r="AZ620" s="211"/>
      <c r="BA620" s="211"/>
      <c r="BB620" s="211"/>
      <c r="BC620" s="211"/>
      <c r="BD620" s="211"/>
      <c r="BE620" s="211"/>
      <c r="BF620" s="211"/>
      <c r="BG620" s="211"/>
      <c r="BH620" s="211"/>
      <c r="BI620" s="211"/>
      <c r="BJ620" s="211"/>
      <c r="BK620" s="211"/>
      <c r="BL620" s="211"/>
      <c r="BM620" s="211"/>
      <c r="BN620" s="211"/>
      <c r="BO620" s="211"/>
      <c r="BP620" s="211"/>
      <c r="BQ620" s="211"/>
      <c r="BR620" s="211"/>
      <c r="BS620" s="211"/>
      <c r="BT620" s="211"/>
      <c r="BU620" s="211"/>
      <c r="BV620" s="211"/>
      <c r="BW620" s="211"/>
      <c r="BX620" s="211"/>
      <c r="BY620" s="211"/>
      <c r="BZ620" s="211"/>
      <c r="CA620" s="211"/>
      <c r="CB620" s="211"/>
      <c r="CC620" s="211"/>
      <c r="CD620" s="211"/>
      <c r="CE620" s="211"/>
      <c r="CF620" s="211"/>
      <c r="CG620" s="211"/>
      <c r="CH620" s="211"/>
      <c r="CI620" s="211"/>
      <c r="CJ620" s="211"/>
      <c r="CK620" s="211"/>
      <c r="CL620" s="211"/>
      <c r="CM620" s="211"/>
      <c r="CN620" s="211"/>
      <c r="CO620" s="211"/>
      <c r="CP620" s="211"/>
      <c r="CQ620" s="151" t="str">
        <f t="shared" si="33"/>
        <v/>
      </c>
      <c r="CR620" s="147"/>
    </row>
    <row r="621" spans="1:96" x14ac:dyDescent="0.2">
      <c r="A621" s="72"/>
      <c r="B621" s="201">
        <f t="shared" si="34"/>
        <v>612</v>
      </c>
      <c r="C621" s="212"/>
      <c r="D621" s="212"/>
      <c r="F621" s="212"/>
      <c r="G621" s="214"/>
      <c r="H621" s="73"/>
      <c r="I621" s="215"/>
      <c r="J621" s="215"/>
      <c r="K621" s="215"/>
      <c r="L621" s="215"/>
      <c r="M621" s="215"/>
      <c r="N621" s="215"/>
      <c r="O621" s="215"/>
      <c r="P621" s="73"/>
      <c r="Q621" s="215"/>
      <c r="R621" s="215"/>
      <c r="S621" s="215"/>
      <c r="T621" s="215"/>
      <c r="U621" s="215"/>
      <c r="V621" s="215"/>
      <c r="W621" s="215"/>
      <c r="X621" s="74"/>
      <c r="Y621" s="216"/>
      <c r="Z621" s="216"/>
      <c r="AA621" s="216"/>
      <c r="AB621" s="150" t="str">
        <f t="shared" si="32"/>
        <v/>
      </c>
      <c r="AC621" s="217"/>
      <c r="AD621" s="218"/>
      <c r="AE621" s="74"/>
      <c r="AF621" s="219"/>
      <c r="AG621" s="219"/>
      <c r="AH621" s="74"/>
      <c r="AI621" s="211"/>
      <c r="AJ621" s="211"/>
      <c r="AK621" s="211"/>
      <c r="AL621" s="211"/>
      <c r="AM621" s="211"/>
      <c r="AN621" s="211"/>
      <c r="AO621" s="211"/>
      <c r="AP621" s="211"/>
      <c r="AQ621" s="211"/>
      <c r="AR621" s="47"/>
      <c r="AS621" s="211"/>
      <c r="AT621" s="211"/>
      <c r="AU621" s="211"/>
      <c r="AV621" s="211"/>
      <c r="AW621" s="211"/>
      <c r="AX621" s="211"/>
      <c r="AY621" s="211"/>
      <c r="AZ621" s="211"/>
      <c r="BA621" s="211"/>
      <c r="BB621" s="211"/>
      <c r="BC621" s="211"/>
      <c r="BD621" s="211"/>
      <c r="BE621" s="211"/>
      <c r="BF621" s="211"/>
      <c r="BG621" s="211"/>
      <c r="BH621" s="211"/>
      <c r="BI621" s="211"/>
      <c r="BJ621" s="211"/>
      <c r="BK621" s="211"/>
      <c r="BL621" s="211"/>
      <c r="BM621" s="211"/>
      <c r="BN621" s="211"/>
      <c r="BO621" s="211"/>
      <c r="BP621" s="211"/>
      <c r="BQ621" s="211"/>
      <c r="BR621" s="211"/>
      <c r="BS621" s="211"/>
      <c r="BT621" s="211"/>
      <c r="BU621" s="211"/>
      <c r="BV621" s="211"/>
      <c r="BW621" s="211"/>
      <c r="BX621" s="211"/>
      <c r="BY621" s="211"/>
      <c r="BZ621" s="211"/>
      <c r="CA621" s="211"/>
      <c r="CB621" s="211"/>
      <c r="CC621" s="211"/>
      <c r="CD621" s="211"/>
      <c r="CE621" s="211"/>
      <c r="CF621" s="211"/>
      <c r="CG621" s="211"/>
      <c r="CH621" s="211"/>
      <c r="CI621" s="211"/>
      <c r="CJ621" s="211"/>
      <c r="CK621" s="211"/>
      <c r="CL621" s="211"/>
      <c r="CM621" s="211"/>
      <c r="CN621" s="211"/>
      <c r="CO621" s="211"/>
      <c r="CP621" s="211"/>
      <c r="CQ621" s="151" t="str">
        <f t="shared" si="33"/>
        <v/>
      </c>
      <c r="CR621" s="147"/>
    </row>
    <row r="622" spans="1:96" x14ac:dyDescent="0.2">
      <c r="A622" s="72"/>
      <c r="B622" s="201">
        <f t="shared" si="34"/>
        <v>613</v>
      </c>
      <c r="C622" s="212"/>
      <c r="D622" s="212"/>
      <c r="F622" s="212"/>
      <c r="G622" s="214"/>
      <c r="H622" s="73"/>
      <c r="I622" s="215"/>
      <c r="J622" s="215"/>
      <c r="K622" s="215"/>
      <c r="L622" s="215"/>
      <c r="M622" s="215"/>
      <c r="N622" s="215"/>
      <c r="O622" s="215"/>
      <c r="P622" s="73"/>
      <c r="Q622" s="215"/>
      <c r="R622" s="215"/>
      <c r="S622" s="215"/>
      <c r="T622" s="215"/>
      <c r="U622" s="215"/>
      <c r="V622" s="215"/>
      <c r="W622" s="215"/>
      <c r="X622" s="74"/>
      <c r="Y622" s="216"/>
      <c r="Z622" s="216"/>
      <c r="AA622" s="216"/>
      <c r="AB622" s="150" t="str">
        <f t="shared" si="32"/>
        <v/>
      </c>
      <c r="AC622" s="217"/>
      <c r="AD622" s="218"/>
      <c r="AE622" s="74"/>
      <c r="AF622" s="219"/>
      <c r="AG622" s="219"/>
      <c r="AH622" s="74"/>
      <c r="AI622" s="211"/>
      <c r="AJ622" s="211"/>
      <c r="AK622" s="211"/>
      <c r="AL622" s="211"/>
      <c r="AM622" s="211"/>
      <c r="AN622" s="211"/>
      <c r="AO622" s="211"/>
      <c r="AP622" s="211"/>
      <c r="AQ622" s="211"/>
      <c r="AR622" s="47"/>
      <c r="AS622" s="211"/>
      <c r="AT622" s="211"/>
      <c r="AU622" s="211"/>
      <c r="AV622" s="211"/>
      <c r="AW622" s="211"/>
      <c r="AX622" s="211"/>
      <c r="AY622" s="211"/>
      <c r="AZ622" s="211"/>
      <c r="BA622" s="211"/>
      <c r="BB622" s="211"/>
      <c r="BC622" s="211"/>
      <c r="BD622" s="211"/>
      <c r="BE622" s="211"/>
      <c r="BF622" s="211"/>
      <c r="BG622" s="211"/>
      <c r="BH622" s="211"/>
      <c r="BI622" s="211"/>
      <c r="BJ622" s="211"/>
      <c r="BK622" s="211"/>
      <c r="BL622" s="211"/>
      <c r="BM622" s="211"/>
      <c r="BN622" s="211"/>
      <c r="BO622" s="211"/>
      <c r="BP622" s="211"/>
      <c r="BQ622" s="211"/>
      <c r="BR622" s="211"/>
      <c r="BS622" s="211"/>
      <c r="BT622" s="211"/>
      <c r="BU622" s="211"/>
      <c r="BV622" s="211"/>
      <c r="BW622" s="211"/>
      <c r="BX622" s="211"/>
      <c r="BY622" s="211"/>
      <c r="BZ622" s="211"/>
      <c r="CA622" s="211"/>
      <c r="CB622" s="211"/>
      <c r="CC622" s="211"/>
      <c r="CD622" s="211"/>
      <c r="CE622" s="211"/>
      <c r="CF622" s="211"/>
      <c r="CG622" s="211"/>
      <c r="CH622" s="211"/>
      <c r="CI622" s="211"/>
      <c r="CJ622" s="211"/>
      <c r="CK622" s="211"/>
      <c r="CL622" s="211"/>
      <c r="CM622" s="211"/>
      <c r="CN622" s="211"/>
      <c r="CO622" s="211"/>
      <c r="CP622" s="211"/>
      <c r="CQ622" s="151" t="str">
        <f t="shared" si="33"/>
        <v/>
      </c>
      <c r="CR622" s="147"/>
    </row>
    <row r="623" spans="1:96" x14ac:dyDescent="0.2">
      <c r="A623" s="72"/>
      <c r="B623" s="201">
        <f t="shared" si="34"/>
        <v>614</v>
      </c>
      <c r="C623" s="212"/>
      <c r="D623" s="212"/>
      <c r="F623" s="212"/>
      <c r="G623" s="214"/>
      <c r="H623" s="73"/>
      <c r="I623" s="215"/>
      <c r="J623" s="215"/>
      <c r="K623" s="215"/>
      <c r="L623" s="215"/>
      <c r="M623" s="215"/>
      <c r="N623" s="215"/>
      <c r="O623" s="215"/>
      <c r="P623" s="73"/>
      <c r="Q623" s="215"/>
      <c r="R623" s="215"/>
      <c r="S623" s="215"/>
      <c r="T623" s="215"/>
      <c r="U623" s="215"/>
      <c r="V623" s="215"/>
      <c r="W623" s="215"/>
      <c r="X623" s="74"/>
      <c r="Y623" s="216"/>
      <c r="Z623" s="216"/>
      <c r="AA623" s="216"/>
      <c r="AB623" s="150" t="str">
        <f t="shared" si="32"/>
        <v/>
      </c>
      <c r="AC623" s="217"/>
      <c r="AD623" s="218"/>
      <c r="AE623" s="74"/>
      <c r="AF623" s="219"/>
      <c r="AG623" s="219"/>
      <c r="AH623" s="74"/>
      <c r="AI623" s="211"/>
      <c r="AJ623" s="211"/>
      <c r="AK623" s="211"/>
      <c r="AL623" s="211"/>
      <c r="AM623" s="211"/>
      <c r="AN623" s="211"/>
      <c r="AO623" s="211"/>
      <c r="AP623" s="211"/>
      <c r="AQ623" s="211"/>
      <c r="AR623" s="47"/>
      <c r="AS623" s="211"/>
      <c r="AT623" s="211"/>
      <c r="AU623" s="211"/>
      <c r="AV623" s="211"/>
      <c r="AW623" s="211"/>
      <c r="AX623" s="211"/>
      <c r="AY623" s="211"/>
      <c r="AZ623" s="211"/>
      <c r="BA623" s="211"/>
      <c r="BB623" s="211"/>
      <c r="BC623" s="211"/>
      <c r="BD623" s="211"/>
      <c r="BE623" s="211"/>
      <c r="BF623" s="211"/>
      <c r="BG623" s="211"/>
      <c r="BH623" s="211"/>
      <c r="BI623" s="211"/>
      <c r="BJ623" s="211"/>
      <c r="BK623" s="211"/>
      <c r="BL623" s="211"/>
      <c r="BM623" s="211"/>
      <c r="BN623" s="211"/>
      <c r="BO623" s="211"/>
      <c r="BP623" s="211"/>
      <c r="BQ623" s="211"/>
      <c r="BR623" s="211"/>
      <c r="BS623" s="211"/>
      <c r="BT623" s="211"/>
      <c r="BU623" s="211"/>
      <c r="BV623" s="211"/>
      <c r="BW623" s="211"/>
      <c r="BX623" s="211"/>
      <c r="BY623" s="211"/>
      <c r="BZ623" s="211"/>
      <c r="CA623" s="211"/>
      <c r="CB623" s="211"/>
      <c r="CC623" s="211"/>
      <c r="CD623" s="211"/>
      <c r="CE623" s="211"/>
      <c r="CF623" s="211"/>
      <c r="CG623" s="211"/>
      <c r="CH623" s="211"/>
      <c r="CI623" s="211"/>
      <c r="CJ623" s="211"/>
      <c r="CK623" s="211"/>
      <c r="CL623" s="211"/>
      <c r="CM623" s="211"/>
      <c r="CN623" s="211"/>
      <c r="CO623" s="211"/>
      <c r="CP623" s="211"/>
      <c r="CQ623" s="151" t="str">
        <f t="shared" si="33"/>
        <v/>
      </c>
      <c r="CR623" s="147"/>
    </row>
    <row r="624" spans="1:96" x14ac:dyDescent="0.2">
      <c r="A624" s="72"/>
      <c r="B624" s="201">
        <f t="shared" si="34"/>
        <v>615</v>
      </c>
      <c r="C624" s="212"/>
      <c r="D624" s="212"/>
      <c r="F624" s="212"/>
      <c r="G624" s="214"/>
      <c r="H624" s="73"/>
      <c r="I624" s="215"/>
      <c r="J624" s="215"/>
      <c r="K624" s="215"/>
      <c r="L624" s="215"/>
      <c r="M624" s="215"/>
      <c r="N624" s="215"/>
      <c r="O624" s="215"/>
      <c r="P624" s="73"/>
      <c r="Q624" s="215"/>
      <c r="R624" s="215"/>
      <c r="S624" s="215"/>
      <c r="T624" s="215"/>
      <c r="U624" s="215"/>
      <c r="V624" s="215"/>
      <c r="W624" s="215"/>
      <c r="X624" s="74"/>
      <c r="Y624" s="216"/>
      <c r="Z624" s="216"/>
      <c r="AA624" s="216"/>
      <c r="AB624" s="150" t="str">
        <f t="shared" si="32"/>
        <v/>
      </c>
      <c r="AC624" s="217"/>
      <c r="AD624" s="218"/>
      <c r="AE624" s="74"/>
      <c r="AF624" s="219"/>
      <c r="AG624" s="219"/>
      <c r="AH624" s="74"/>
      <c r="AI624" s="211"/>
      <c r="AJ624" s="211"/>
      <c r="AK624" s="211"/>
      <c r="AL624" s="211"/>
      <c r="AM624" s="211"/>
      <c r="AN624" s="211"/>
      <c r="AO624" s="211"/>
      <c r="AP624" s="211"/>
      <c r="AQ624" s="211"/>
      <c r="AR624" s="47"/>
      <c r="AS624" s="211"/>
      <c r="AT624" s="211"/>
      <c r="AU624" s="211"/>
      <c r="AV624" s="211"/>
      <c r="AW624" s="211"/>
      <c r="AX624" s="211"/>
      <c r="AY624" s="211"/>
      <c r="AZ624" s="211"/>
      <c r="BA624" s="211"/>
      <c r="BB624" s="211"/>
      <c r="BC624" s="211"/>
      <c r="BD624" s="211"/>
      <c r="BE624" s="211"/>
      <c r="BF624" s="211"/>
      <c r="BG624" s="211"/>
      <c r="BH624" s="211"/>
      <c r="BI624" s="211"/>
      <c r="BJ624" s="211"/>
      <c r="BK624" s="211"/>
      <c r="BL624" s="211"/>
      <c r="BM624" s="211"/>
      <c r="BN624" s="211"/>
      <c r="BO624" s="211"/>
      <c r="BP624" s="211"/>
      <c r="BQ624" s="211"/>
      <c r="BR624" s="211"/>
      <c r="BS624" s="211"/>
      <c r="BT624" s="211"/>
      <c r="BU624" s="211"/>
      <c r="BV624" s="211"/>
      <c r="BW624" s="211"/>
      <c r="BX624" s="211"/>
      <c r="BY624" s="211"/>
      <c r="BZ624" s="211"/>
      <c r="CA624" s="211"/>
      <c r="CB624" s="211"/>
      <c r="CC624" s="211"/>
      <c r="CD624" s="211"/>
      <c r="CE624" s="211"/>
      <c r="CF624" s="211"/>
      <c r="CG624" s="211"/>
      <c r="CH624" s="211"/>
      <c r="CI624" s="211"/>
      <c r="CJ624" s="211"/>
      <c r="CK624" s="211"/>
      <c r="CL624" s="211"/>
      <c r="CM624" s="211"/>
      <c r="CN624" s="211"/>
      <c r="CO624" s="211"/>
      <c r="CP624" s="211"/>
      <c r="CQ624" s="151" t="str">
        <f t="shared" si="33"/>
        <v/>
      </c>
      <c r="CR624" s="147"/>
    </row>
    <row r="625" spans="1:96" x14ac:dyDescent="0.2">
      <c r="A625" s="72"/>
      <c r="B625" s="201">
        <f t="shared" si="34"/>
        <v>616</v>
      </c>
      <c r="C625" s="212"/>
      <c r="D625" s="212"/>
      <c r="F625" s="212"/>
      <c r="G625" s="214"/>
      <c r="H625" s="73"/>
      <c r="I625" s="215"/>
      <c r="J625" s="215"/>
      <c r="K625" s="215"/>
      <c r="L625" s="215"/>
      <c r="M625" s="215"/>
      <c r="N625" s="215"/>
      <c r="O625" s="215"/>
      <c r="P625" s="73"/>
      <c r="Q625" s="215"/>
      <c r="R625" s="215"/>
      <c r="S625" s="215"/>
      <c r="T625" s="215"/>
      <c r="U625" s="215"/>
      <c r="V625" s="215"/>
      <c r="W625" s="215"/>
      <c r="X625" s="74"/>
      <c r="Y625" s="216"/>
      <c r="Z625" s="216"/>
      <c r="AA625" s="216"/>
      <c r="AB625" s="150" t="str">
        <f t="shared" si="32"/>
        <v/>
      </c>
      <c r="AC625" s="217"/>
      <c r="AD625" s="218"/>
      <c r="AE625" s="74"/>
      <c r="AF625" s="219"/>
      <c r="AG625" s="219"/>
      <c r="AH625" s="74"/>
      <c r="AI625" s="211"/>
      <c r="AJ625" s="211"/>
      <c r="AK625" s="211"/>
      <c r="AL625" s="211"/>
      <c r="AM625" s="211"/>
      <c r="AN625" s="211"/>
      <c r="AO625" s="211"/>
      <c r="AP625" s="211"/>
      <c r="AQ625" s="211"/>
      <c r="AR625" s="47"/>
      <c r="AS625" s="211"/>
      <c r="AT625" s="211"/>
      <c r="AU625" s="211"/>
      <c r="AV625" s="211"/>
      <c r="AW625" s="211"/>
      <c r="AX625" s="211"/>
      <c r="AY625" s="211"/>
      <c r="AZ625" s="211"/>
      <c r="BA625" s="211"/>
      <c r="BB625" s="211"/>
      <c r="BC625" s="211"/>
      <c r="BD625" s="211"/>
      <c r="BE625" s="211"/>
      <c r="BF625" s="211"/>
      <c r="BG625" s="211"/>
      <c r="BH625" s="211"/>
      <c r="BI625" s="211"/>
      <c r="BJ625" s="211"/>
      <c r="BK625" s="211"/>
      <c r="BL625" s="211"/>
      <c r="BM625" s="211"/>
      <c r="BN625" s="211"/>
      <c r="BO625" s="211"/>
      <c r="BP625" s="211"/>
      <c r="BQ625" s="211"/>
      <c r="BR625" s="211"/>
      <c r="BS625" s="211"/>
      <c r="BT625" s="211"/>
      <c r="BU625" s="211"/>
      <c r="BV625" s="211"/>
      <c r="BW625" s="211"/>
      <c r="BX625" s="211"/>
      <c r="BY625" s="211"/>
      <c r="BZ625" s="211"/>
      <c r="CA625" s="211"/>
      <c r="CB625" s="211"/>
      <c r="CC625" s="211"/>
      <c r="CD625" s="211"/>
      <c r="CE625" s="211"/>
      <c r="CF625" s="211"/>
      <c r="CG625" s="211"/>
      <c r="CH625" s="211"/>
      <c r="CI625" s="211"/>
      <c r="CJ625" s="211"/>
      <c r="CK625" s="211"/>
      <c r="CL625" s="211"/>
      <c r="CM625" s="211"/>
      <c r="CN625" s="211"/>
      <c r="CO625" s="211"/>
      <c r="CP625" s="211"/>
      <c r="CQ625" s="151" t="str">
        <f t="shared" si="33"/>
        <v/>
      </c>
      <c r="CR625" s="147"/>
    </row>
    <row r="626" spans="1:96" x14ac:dyDescent="0.2">
      <c r="A626" s="72"/>
      <c r="B626" s="201">
        <f t="shared" si="34"/>
        <v>617</v>
      </c>
      <c r="C626" s="212"/>
      <c r="D626" s="212"/>
      <c r="F626" s="212"/>
      <c r="G626" s="214"/>
      <c r="H626" s="73"/>
      <c r="I626" s="215"/>
      <c r="J626" s="215"/>
      <c r="K626" s="215"/>
      <c r="L626" s="215"/>
      <c r="M626" s="215"/>
      <c r="N626" s="215"/>
      <c r="O626" s="215"/>
      <c r="P626" s="73"/>
      <c r="Q626" s="215"/>
      <c r="R626" s="215"/>
      <c r="S626" s="215"/>
      <c r="T626" s="215"/>
      <c r="U626" s="215"/>
      <c r="V626" s="215"/>
      <c r="W626" s="215"/>
      <c r="X626" s="74"/>
      <c r="Y626" s="216"/>
      <c r="Z626" s="216"/>
      <c r="AA626" s="216"/>
      <c r="AB626" s="150" t="str">
        <f t="shared" si="32"/>
        <v/>
      </c>
      <c r="AC626" s="217"/>
      <c r="AD626" s="218"/>
      <c r="AE626" s="74"/>
      <c r="AF626" s="219"/>
      <c r="AG626" s="219"/>
      <c r="AH626" s="74"/>
      <c r="AI626" s="211"/>
      <c r="AJ626" s="211"/>
      <c r="AK626" s="211"/>
      <c r="AL626" s="211"/>
      <c r="AM626" s="211"/>
      <c r="AN626" s="211"/>
      <c r="AO626" s="211"/>
      <c r="AP626" s="211"/>
      <c r="AQ626" s="211"/>
      <c r="AR626" s="47"/>
      <c r="AS626" s="211"/>
      <c r="AT626" s="211"/>
      <c r="AU626" s="211"/>
      <c r="AV626" s="211"/>
      <c r="AW626" s="211"/>
      <c r="AX626" s="211"/>
      <c r="AY626" s="211"/>
      <c r="AZ626" s="211"/>
      <c r="BA626" s="211"/>
      <c r="BB626" s="211"/>
      <c r="BC626" s="211"/>
      <c r="BD626" s="211"/>
      <c r="BE626" s="211"/>
      <c r="BF626" s="211"/>
      <c r="BG626" s="211"/>
      <c r="BH626" s="211"/>
      <c r="BI626" s="211"/>
      <c r="BJ626" s="211"/>
      <c r="BK626" s="211"/>
      <c r="BL626" s="211"/>
      <c r="BM626" s="211"/>
      <c r="BN626" s="211"/>
      <c r="BO626" s="211"/>
      <c r="BP626" s="211"/>
      <c r="BQ626" s="211"/>
      <c r="BR626" s="211"/>
      <c r="BS626" s="211"/>
      <c r="BT626" s="211"/>
      <c r="BU626" s="211"/>
      <c r="BV626" s="211"/>
      <c r="BW626" s="211"/>
      <c r="BX626" s="211"/>
      <c r="BY626" s="211"/>
      <c r="BZ626" s="211"/>
      <c r="CA626" s="211"/>
      <c r="CB626" s="211"/>
      <c r="CC626" s="211"/>
      <c r="CD626" s="211"/>
      <c r="CE626" s="211"/>
      <c r="CF626" s="211"/>
      <c r="CG626" s="211"/>
      <c r="CH626" s="211"/>
      <c r="CI626" s="211"/>
      <c r="CJ626" s="211"/>
      <c r="CK626" s="211"/>
      <c r="CL626" s="211"/>
      <c r="CM626" s="211"/>
      <c r="CN626" s="211"/>
      <c r="CO626" s="211"/>
      <c r="CP626" s="211"/>
      <c r="CQ626" s="151" t="str">
        <f t="shared" si="33"/>
        <v/>
      </c>
      <c r="CR626" s="147"/>
    </row>
    <row r="627" spans="1:96" x14ac:dyDescent="0.2">
      <c r="A627" s="72"/>
      <c r="B627" s="201">
        <f t="shared" si="34"/>
        <v>618</v>
      </c>
      <c r="C627" s="212"/>
      <c r="D627" s="212"/>
      <c r="F627" s="212"/>
      <c r="G627" s="214"/>
      <c r="H627" s="73"/>
      <c r="I627" s="215"/>
      <c r="J627" s="215"/>
      <c r="K627" s="215"/>
      <c r="L627" s="215"/>
      <c r="M627" s="215"/>
      <c r="N627" s="215"/>
      <c r="O627" s="215"/>
      <c r="P627" s="73"/>
      <c r="Q627" s="215"/>
      <c r="R627" s="215"/>
      <c r="S627" s="215"/>
      <c r="T627" s="215"/>
      <c r="U627" s="215"/>
      <c r="V627" s="215"/>
      <c r="W627" s="215"/>
      <c r="X627" s="74"/>
      <c r="Y627" s="216"/>
      <c r="Z627" s="216"/>
      <c r="AA627" s="216"/>
      <c r="AB627" s="150" t="str">
        <f t="shared" si="32"/>
        <v/>
      </c>
      <c r="AC627" s="217"/>
      <c r="AD627" s="218"/>
      <c r="AE627" s="74"/>
      <c r="AF627" s="219"/>
      <c r="AG627" s="219"/>
      <c r="AH627" s="74"/>
      <c r="AI627" s="211"/>
      <c r="AJ627" s="211"/>
      <c r="AK627" s="211"/>
      <c r="AL627" s="211"/>
      <c r="AM627" s="211"/>
      <c r="AN627" s="211"/>
      <c r="AO627" s="211"/>
      <c r="AP627" s="211"/>
      <c r="AQ627" s="211"/>
      <c r="AR627" s="47"/>
      <c r="AS627" s="211"/>
      <c r="AT627" s="211"/>
      <c r="AU627" s="211"/>
      <c r="AV627" s="211"/>
      <c r="AW627" s="211"/>
      <c r="AX627" s="211"/>
      <c r="AY627" s="211"/>
      <c r="AZ627" s="211"/>
      <c r="BA627" s="211"/>
      <c r="BB627" s="211"/>
      <c r="BC627" s="211"/>
      <c r="BD627" s="211"/>
      <c r="BE627" s="211"/>
      <c r="BF627" s="211"/>
      <c r="BG627" s="211"/>
      <c r="BH627" s="211"/>
      <c r="BI627" s="211"/>
      <c r="BJ627" s="211"/>
      <c r="BK627" s="211"/>
      <c r="BL627" s="211"/>
      <c r="BM627" s="211"/>
      <c r="BN627" s="211"/>
      <c r="BO627" s="211"/>
      <c r="BP627" s="211"/>
      <c r="BQ627" s="211"/>
      <c r="BR627" s="211"/>
      <c r="BS627" s="211"/>
      <c r="BT627" s="211"/>
      <c r="BU627" s="211"/>
      <c r="BV627" s="211"/>
      <c r="BW627" s="211"/>
      <c r="BX627" s="211"/>
      <c r="BY627" s="211"/>
      <c r="BZ627" s="211"/>
      <c r="CA627" s="211"/>
      <c r="CB627" s="211"/>
      <c r="CC627" s="211"/>
      <c r="CD627" s="211"/>
      <c r="CE627" s="211"/>
      <c r="CF627" s="211"/>
      <c r="CG627" s="211"/>
      <c r="CH627" s="211"/>
      <c r="CI627" s="211"/>
      <c r="CJ627" s="211"/>
      <c r="CK627" s="211"/>
      <c r="CL627" s="211"/>
      <c r="CM627" s="211"/>
      <c r="CN627" s="211"/>
      <c r="CO627" s="211"/>
      <c r="CP627" s="211"/>
      <c r="CQ627" s="151" t="str">
        <f t="shared" si="33"/>
        <v/>
      </c>
      <c r="CR627" s="147"/>
    </row>
    <row r="628" spans="1:96" x14ac:dyDescent="0.2">
      <c r="A628" s="72"/>
      <c r="B628" s="201">
        <f t="shared" si="34"/>
        <v>619</v>
      </c>
      <c r="C628" s="212"/>
      <c r="D628" s="212"/>
      <c r="F628" s="212"/>
      <c r="G628" s="214"/>
      <c r="H628" s="73"/>
      <c r="I628" s="215"/>
      <c r="J628" s="215"/>
      <c r="K628" s="215"/>
      <c r="L628" s="215"/>
      <c r="M628" s="215"/>
      <c r="N628" s="215"/>
      <c r="O628" s="215"/>
      <c r="P628" s="73"/>
      <c r="Q628" s="215"/>
      <c r="R628" s="215"/>
      <c r="S628" s="215"/>
      <c r="T628" s="215"/>
      <c r="U628" s="215"/>
      <c r="V628" s="215"/>
      <c r="W628" s="215"/>
      <c r="X628" s="74"/>
      <c r="Y628" s="216"/>
      <c r="Z628" s="216"/>
      <c r="AA628" s="216"/>
      <c r="AB628" s="150" t="str">
        <f t="shared" si="32"/>
        <v/>
      </c>
      <c r="AC628" s="217"/>
      <c r="AD628" s="218"/>
      <c r="AE628" s="74"/>
      <c r="AF628" s="219"/>
      <c r="AG628" s="219"/>
      <c r="AH628" s="74"/>
      <c r="AI628" s="211"/>
      <c r="AJ628" s="211"/>
      <c r="AK628" s="211"/>
      <c r="AL628" s="211"/>
      <c r="AM628" s="211"/>
      <c r="AN628" s="211"/>
      <c r="AO628" s="211"/>
      <c r="AP628" s="211"/>
      <c r="AQ628" s="211"/>
      <c r="AR628" s="47"/>
      <c r="AS628" s="211"/>
      <c r="AT628" s="211"/>
      <c r="AU628" s="211"/>
      <c r="AV628" s="211"/>
      <c r="AW628" s="211"/>
      <c r="AX628" s="211"/>
      <c r="AY628" s="211"/>
      <c r="AZ628" s="211"/>
      <c r="BA628" s="211"/>
      <c r="BB628" s="211"/>
      <c r="BC628" s="211"/>
      <c r="BD628" s="211"/>
      <c r="BE628" s="211"/>
      <c r="BF628" s="211"/>
      <c r="BG628" s="211"/>
      <c r="BH628" s="211"/>
      <c r="BI628" s="211"/>
      <c r="BJ628" s="211"/>
      <c r="BK628" s="211"/>
      <c r="BL628" s="211"/>
      <c r="BM628" s="211"/>
      <c r="BN628" s="211"/>
      <c r="BO628" s="211"/>
      <c r="BP628" s="211"/>
      <c r="BQ628" s="211"/>
      <c r="BR628" s="211"/>
      <c r="BS628" s="211"/>
      <c r="BT628" s="211"/>
      <c r="BU628" s="211"/>
      <c r="BV628" s="211"/>
      <c r="BW628" s="211"/>
      <c r="BX628" s="211"/>
      <c r="BY628" s="211"/>
      <c r="BZ628" s="211"/>
      <c r="CA628" s="211"/>
      <c r="CB628" s="211"/>
      <c r="CC628" s="211"/>
      <c r="CD628" s="211"/>
      <c r="CE628" s="211"/>
      <c r="CF628" s="211"/>
      <c r="CG628" s="211"/>
      <c r="CH628" s="211"/>
      <c r="CI628" s="211"/>
      <c r="CJ628" s="211"/>
      <c r="CK628" s="211"/>
      <c r="CL628" s="211"/>
      <c r="CM628" s="211"/>
      <c r="CN628" s="211"/>
      <c r="CO628" s="211"/>
      <c r="CP628" s="211"/>
      <c r="CQ628" s="151" t="str">
        <f t="shared" si="33"/>
        <v/>
      </c>
      <c r="CR628" s="147"/>
    </row>
    <row r="629" spans="1:96" x14ac:dyDescent="0.2">
      <c r="A629" s="72"/>
      <c r="B629" s="201">
        <f t="shared" si="34"/>
        <v>620</v>
      </c>
      <c r="C629" s="212"/>
      <c r="D629" s="212"/>
      <c r="F629" s="212"/>
      <c r="G629" s="214"/>
      <c r="H629" s="73"/>
      <c r="I629" s="215"/>
      <c r="J629" s="215"/>
      <c r="K629" s="215"/>
      <c r="L629" s="215"/>
      <c r="M629" s="215"/>
      <c r="N629" s="215"/>
      <c r="O629" s="215"/>
      <c r="P629" s="73"/>
      <c r="Q629" s="215"/>
      <c r="R629" s="215"/>
      <c r="S629" s="215"/>
      <c r="T629" s="215"/>
      <c r="U629" s="215"/>
      <c r="V629" s="215"/>
      <c r="W629" s="215"/>
      <c r="X629" s="74"/>
      <c r="Y629" s="216"/>
      <c r="Z629" s="216"/>
      <c r="AA629" s="216"/>
      <c r="AB629" s="150" t="str">
        <f t="shared" si="32"/>
        <v/>
      </c>
      <c r="AC629" s="217"/>
      <c r="AD629" s="218"/>
      <c r="AE629" s="74"/>
      <c r="AF629" s="219"/>
      <c r="AG629" s="219"/>
      <c r="AH629" s="74"/>
      <c r="AI629" s="211"/>
      <c r="AJ629" s="211"/>
      <c r="AK629" s="211"/>
      <c r="AL629" s="211"/>
      <c r="AM629" s="211"/>
      <c r="AN629" s="211"/>
      <c r="AO629" s="211"/>
      <c r="AP629" s="211"/>
      <c r="AQ629" s="211"/>
      <c r="AR629" s="47"/>
      <c r="AS629" s="211"/>
      <c r="AT629" s="211"/>
      <c r="AU629" s="211"/>
      <c r="AV629" s="211"/>
      <c r="AW629" s="211"/>
      <c r="AX629" s="211"/>
      <c r="AY629" s="211"/>
      <c r="AZ629" s="211"/>
      <c r="BA629" s="211"/>
      <c r="BB629" s="211"/>
      <c r="BC629" s="211"/>
      <c r="BD629" s="211"/>
      <c r="BE629" s="211"/>
      <c r="BF629" s="211"/>
      <c r="BG629" s="211"/>
      <c r="BH629" s="211"/>
      <c r="BI629" s="211"/>
      <c r="BJ629" s="211"/>
      <c r="BK629" s="211"/>
      <c r="BL629" s="211"/>
      <c r="BM629" s="211"/>
      <c r="BN629" s="211"/>
      <c r="BO629" s="211"/>
      <c r="BP629" s="211"/>
      <c r="BQ629" s="211"/>
      <c r="BR629" s="211"/>
      <c r="BS629" s="211"/>
      <c r="BT629" s="211"/>
      <c r="BU629" s="211"/>
      <c r="BV629" s="211"/>
      <c r="BW629" s="211"/>
      <c r="BX629" s="211"/>
      <c r="BY629" s="211"/>
      <c r="BZ629" s="211"/>
      <c r="CA629" s="211"/>
      <c r="CB629" s="211"/>
      <c r="CC629" s="211"/>
      <c r="CD629" s="211"/>
      <c r="CE629" s="211"/>
      <c r="CF629" s="211"/>
      <c r="CG629" s="211"/>
      <c r="CH629" s="211"/>
      <c r="CI629" s="211"/>
      <c r="CJ629" s="211"/>
      <c r="CK629" s="211"/>
      <c r="CL629" s="211"/>
      <c r="CM629" s="211"/>
      <c r="CN629" s="211"/>
      <c r="CO629" s="211"/>
      <c r="CP629" s="211"/>
      <c r="CQ629" s="151" t="str">
        <f t="shared" si="33"/>
        <v/>
      </c>
      <c r="CR629" s="147"/>
    </row>
    <row r="630" spans="1:96" x14ac:dyDescent="0.2">
      <c r="A630" s="72"/>
      <c r="B630" s="201">
        <f t="shared" si="34"/>
        <v>621</v>
      </c>
      <c r="C630" s="212"/>
      <c r="D630" s="212"/>
      <c r="F630" s="212"/>
      <c r="G630" s="214"/>
      <c r="H630" s="73"/>
      <c r="I630" s="215"/>
      <c r="J630" s="215"/>
      <c r="K630" s="215"/>
      <c r="L630" s="215"/>
      <c r="M630" s="215"/>
      <c r="N630" s="215"/>
      <c r="O630" s="215"/>
      <c r="P630" s="73"/>
      <c r="Q630" s="215"/>
      <c r="R630" s="215"/>
      <c r="S630" s="215"/>
      <c r="T630" s="215"/>
      <c r="U630" s="215"/>
      <c r="V630" s="215"/>
      <c r="W630" s="215"/>
      <c r="X630" s="74"/>
      <c r="Y630" s="216"/>
      <c r="Z630" s="216"/>
      <c r="AA630" s="216"/>
      <c r="AB630" s="150" t="str">
        <f t="shared" si="32"/>
        <v/>
      </c>
      <c r="AC630" s="217"/>
      <c r="AD630" s="218"/>
      <c r="AE630" s="74"/>
      <c r="AF630" s="219"/>
      <c r="AG630" s="219"/>
      <c r="AH630" s="74"/>
      <c r="AI630" s="211"/>
      <c r="AJ630" s="211"/>
      <c r="AK630" s="211"/>
      <c r="AL630" s="211"/>
      <c r="AM630" s="211"/>
      <c r="AN630" s="211"/>
      <c r="AO630" s="211"/>
      <c r="AP630" s="211"/>
      <c r="AQ630" s="211"/>
      <c r="AR630" s="47"/>
      <c r="AS630" s="211"/>
      <c r="AT630" s="211"/>
      <c r="AU630" s="211"/>
      <c r="AV630" s="211"/>
      <c r="AW630" s="211"/>
      <c r="AX630" s="211"/>
      <c r="AY630" s="211"/>
      <c r="AZ630" s="211"/>
      <c r="BA630" s="211"/>
      <c r="BB630" s="211"/>
      <c r="BC630" s="211"/>
      <c r="BD630" s="211"/>
      <c r="BE630" s="211"/>
      <c r="BF630" s="211"/>
      <c r="BG630" s="211"/>
      <c r="BH630" s="211"/>
      <c r="BI630" s="211"/>
      <c r="BJ630" s="211"/>
      <c r="BK630" s="211"/>
      <c r="BL630" s="211"/>
      <c r="BM630" s="211"/>
      <c r="BN630" s="211"/>
      <c r="BO630" s="211"/>
      <c r="BP630" s="211"/>
      <c r="BQ630" s="211"/>
      <c r="BR630" s="211"/>
      <c r="BS630" s="211"/>
      <c r="BT630" s="211"/>
      <c r="BU630" s="211"/>
      <c r="BV630" s="211"/>
      <c r="BW630" s="211"/>
      <c r="BX630" s="211"/>
      <c r="BY630" s="211"/>
      <c r="BZ630" s="211"/>
      <c r="CA630" s="211"/>
      <c r="CB630" s="211"/>
      <c r="CC630" s="211"/>
      <c r="CD630" s="211"/>
      <c r="CE630" s="211"/>
      <c r="CF630" s="211"/>
      <c r="CG630" s="211"/>
      <c r="CH630" s="211"/>
      <c r="CI630" s="211"/>
      <c r="CJ630" s="211"/>
      <c r="CK630" s="211"/>
      <c r="CL630" s="211"/>
      <c r="CM630" s="211"/>
      <c r="CN630" s="211"/>
      <c r="CO630" s="211"/>
      <c r="CP630" s="211"/>
      <c r="CQ630" s="151" t="str">
        <f t="shared" si="33"/>
        <v/>
      </c>
      <c r="CR630" s="147"/>
    </row>
    <row r="631" spans="1:96" x14ac:dyDescent="0.2">
      <c r="A631" s="72"/>
      <c r="B631" s="201">
        <f t="shared" si="34"/>
        <v>622</v>
      </c>
      <c r="C631" s="212"/>
      <c r="D631" s="212"/>
      <c r="F631" s="212"/>
      <c r="G631" s="214"/>
      <c r="H631" s="73"/>
      <c r="I631" s="215"/>
      <c r="J631" s="215"/>
      <c r="K631" s="215"/>
      <c r="L631" s="215"/>
      <c r="M631" s="215"/>
      <c r="N631" s="215"/>
      <c r="O631" s="215"/>
      <c r="P631" s="73"/>
      <c r="Q631" s="215"/>
      <c r="R631" s="215"/>
      <c r="S631" s="215"/>
      <c r="T631" s="215"/>
      <c r="U631" s="215"/>
      <c r="V631" s="215"/>
      <c r="W631" s="215"/>
      <c r="X631" s="74"/>
      <c r="Y631" s="216"/>
      <c r="Z631" s="216"/>
      <c r="AA631" s="216"/>
      <c r="AB631" s="150" t="str">
        <f t="shared" si="32"/>
        <v/>
      </c>
      <c r="AC631" s="217"/>
      <c r="AD631" s="218"/>
      <c r="AE631" s="74"/>
      <c r="AF631" s="219"/>
      <c r="AG631" s="219"/>
      <c r="AH631" s="74"/>
      <c r="AI631" s="211"/>
      <c r="AJ631" s="211"/>
      <c r="AK631" s="211"/>
      <c r="AL631" s="211"/>
      <c r="AM631" s="211"/>
      <c r="AN631" s="211"/>
      <c r="AO631" s="211"/>
      <c r="AP631" s="211"/>
      <c r="AQ631" s="211"/>
      <c r="AR631" s="47"/>
      <c r="AS631" s="211"/>
      <c r="AT631" s="211"/>
      <c r="AU631" s="211"/>
      <c r="AV631" s="211"/>
      <c r="AW631" s="211"/>
      <c r="AX631" s="211"/>
      <c r="AY631" s="211"/>
      <c r="AZ631" s="211"/>
      <c r="BA631" s="211"/>
      <c r="BB631" s="211"/>
      <c r="BC631" s="211"/>
      <c r="BD631" s="211"/>
      <c r="BE631" s="211"/>
      <c r="BF631" s="211"/>
      <c r="BG631" s="211"/>
      <c r="BH631" s="211"/>
      <c r="BI631" s="211"/>
      <c r="BJ631" s="211"/>
      <c r="BK631" s="211"/>
      <c r="BL631" s="211"/>
      <c r="BM631" s="211"/>
      <c r="BN631" s="211"/>
      <c r="BO631" s="211"/>
      <c r="BP631" s="211"/>
      <c r="BQ631" s="211"/>
      <c r="BR631" s="211"/>
      <c r="BS631" s="211"/>
      <c r="BT631" s="211"/>
      <c r="BU631" s="211"/>
      <c r="BV631" s="211"/>
      <c r="BW631" s="211"/>
      <c r="BX631" s="211"/>
      <c r="BY631" s="211"/>
      <c r="BZ631" s="211"/>
      <c r="CA631" s="211"/>
      <c r="CB631" s="211"/>
      <c r="CC631" s="211"/>
      <c r="CD631" s="211"/>
      <c r="CE631" s="211"/>
      <c r="CF631" s="211"/>
      <c r="CG631" s="211"/>
      <c r="CH631" s="211"/>
      <c r="CI631" s="211"/>
      <c r="CJ631" s="211"/>
      <c r="CK631" s="211"/>
      <c r="CL631" s="211"/>
      <c r="CM631" s="211"/>
      <c r="CN631" s="211"/>
      <c r="CO631" s="211"/>
      <c r="CP631" s="211"/>
      <c r="CQ631" s="151" t="str">
        <f t="shared" si="33"/>
        <v/>
      </c>
      <c r="CR631" s="147"/>
    </row>
    <row r="632" spans="1:96" x14ac:dyDescent="0.2">
      <c r="A632" s="72"/>
      <c r="B632" s="201">
        <f t="shared" si="34"/>
        <v>623</v>
      </c>
      <c r="C632" s="212"/>
      <c r="D632" s="212"/>
      <c r="F632" s="212"/>
      <c r="G632" s="214"/>
      <c r="H632" s="73"/>
      <c r="I632" s="215"/>
      <c r="J632" s="215"/>
      <c r="K632" s="215"/>
      <c r="L632" s="215"/>
      <c r="M632" s="215"/>
      <c r="N632" s="215"/>
      <c r="O632" s="215"/>
      <c r="P632" s="73"/>
      <c r="Q632" s="215"/>
      <c r="R632" s="215"/>
      <c r="S632" s="215"/>
      <c r="T632" s="215"/>
      <c r="U632" s="215"/>
      <c r="V632" s="215"/>
      <c r="W632" s="215"/>
      <c r="X632" s="74"/>
      <c r="Y632" s="216"/>
      <c r="Z632" s="216"/>
      <c r="AA632" s="216"/>
      <c r="AB632" s="150" t="str">
        <f t="shared" si="32"/>
        <v/>
      </c>
      <c r="AC632" s="217"/>
      <c r="AD632" s="218"/>
      <c r="AE632" s="74"/>
      <c r="AF632" s="219"/>
      <c r="AG632" s="219"/>
      <c r="AH632" s="74"/>
      <c r="AI632" s="211"/>
      <c r="AJ632" s="211"/>
      <c r="AK632" s="211"/>
      <c r="AL632" s="211"/>
      <c r="AM632" s="211"/>
      <c r="AN632" s="211"/>
      <c r="AO632" s="211"/>
      <c r="AP632" s="211"/>
      <c r="AQ632" s="211"/>
      <c r="AR632" s="47"/>
      <c r="AS632" s="211"/>
      <c r="AT632" s="211"/>
      <c r="AU632" s="211"/>
      <c r="AV632" s="211"/>
      <c r="AW632" s="211"/>
      <c r="AX632" s="211"/>
      <c r="AY632" s="211"/>
      <c r="AZ632" s="211"/>
      <c r="BA632" s="211"/>
      <c r="BB632" s="211"/>
      <c r="BC632" s="211"/>
      <c r="BD632" s="211"/>
      <c r="BE632" s="211"/>
      <c r="BF632" s="211"/>
      <c r="BG632" s="211"/>
      <c r="BH632" s="211"/>
      <c r="BI632" s="211"/>
      <c r="BJ632" s="211"/>
      <c r="BK632" s="211"/>
      <c r="BL632" s="211"/>
      <c r="BM632" s="211"/>
      <c r="BN632" s="211"/>
      <c r="BO632" s="211"/>
      <c r="BP632" s="211"/>
      <c r="BQ632" s="211"/>
      <c r="BR632" s="211"/>
      <c r="BS632" s="211"/>
      <c r="BT632" s="211"/>
      <c r="BU632" s="211"/>
      <c r="BV632" s="211"/>
      <c r="BW632" s="211"/>
      <c r="BX632" s="211"/>
      <c r="BY632" s="211"/>
      <c r="BZ632" s="211"/>
      <c r="CA632" s="211"/>
      <c r="CB632" s="211"/>
      <c r="CC632" s="211"/>
      <c r="CD632" s="211"/>
      <c r="CE632" s="211"/>
      <c r="CF632" s="211"/>
      <c r="CG632" s="211"/>
      <c r="CH632" s="211"/>
      <c r="CI632" s="211"/>
      <c r="CJ632" s="211"/>
      <c r="CK632" s="211"/>
      <c r="CL632" s="211"/>
      <c r="CM632" s="211"/>
      <c r="CN632" s="211"/>
      <c r="CO632" s="211"/>
      <c r="CP632" s="211"/>
      <c r="CQ632" s="151" t="str">
        <f t="shared" si="33"/>
        <v/>
      </c>
      <c r="CR632" s="147"/>
    </row>
    <row r="633" spans="1:96" x14ac:dyDescent="0.2">
      <c r="A633" s="72"/>
      <c r="B633" s="201">
        <f t="shared" si="34"/>
        <v>624</v>
      </c>
      <c r="C633" s="212"/>
      <c r="D633" s="212"/>
      <c r="F633" s="212"/>
      <c r="G633" s="214"/>
      <c r="H633" s="73"/>
      <c r="I633" s="215"/>
      <c r="J633" s="215"/>
      <c r="K633" s="215"/>
      <c r="L633" s="215"/>
      <c r="M633" s="215"/>
      <c r="N633" s="215"/>
      <c r="O633" s="215"/>
      <c r="P633" s="73"/>
      <c r="Q633" s="215"/>
      <c r="R633" s="215"/>
      <c r="S633" s="215"/>
      <c r="T633" s="215"/>
      <c r="U633" s="215"/>
      <c r="V633" s="215"/>
      <c r="W633" s="215"/>
      <c r="X633" s="74"/>
      <c r="Y633" s="216"/>
      <c r="Z633" s="216"/>
      <c r="AA633" s="216"/>
      <c r="AB633" s="150" t="str">
        <f t="shared" si="32"/>
        <v/>
      </c>
      <c r="AC633" s="217"/>
      <c r="AD633" s="218"/>
      <c r="AE633" s="74"/>
      <c r="AF633" s="219"/>
      <c r="AG633" s="219"/>
      <c r="AH633" s="74"/>
      <c r="AI633" s="211"/>
      <c r="AJ633" s="211"/>
      <c r="AK633" s="211"/>
      <c r="AL633" s="211"/>
      <c r="AM633" s="211"/>
      <c r="AN633" s="211"/>
      <c r="AO633" s="211"/>
      <c r="AP633" s="211"/>
      <c r="AQ633" s="211"/>
      <c r="AR633" s="47"/>
      <c r="AS633" s="211"/>
      <c r="AT633" s="211"/>
      <c r="AU633" s="211"/>
      <c r="AV633" s="211"/>
      <c r="AW633" s="211"/>
      <c r="AX633" s="211"/>
      <c r="AY633" s="211"/>
      <c r="AZ633" s="211"/>
      <c r="BA633" s="211"/>
      <c r="BB633" s="211"/>
      <c r="BC633" s="211"/>
      <c r="BD633" s="211"/>
      <c r="BE633" s="211"/>
      <c r="BF633" s="211"/>
      <c r="BG633" s="211"/>
      <c r="BH633" s="211"/>
      <c r="BI633" s="211"/>
      <c r="BJ633" s="211"/>
      <c r="BK633" s="211"/>
      <c r="BL633" s="211"/>
      <c r="BM633" s="211"/>
      <c r="BN633" s="211"/>
      <c r="BO633" s="211"/>
      <c r="BP633" s="211"/>
      <c r="BQ633" s="211"/>
      <c r="BR633" s="211"/>
      <c r="BS633" s="211"/>
      <c r="BT633" s="211"/>
      <c r="BU633" s="211"/>
      <c r="BV633" s="211"/>
      <c r="BW633" s="211"/>
      <c r="BX633" s="211"/>
      <c r="BY633" s="211"/>
      <c r="BZ633" s="211"/>
      <c r="CA633" s="211"/>
      <c r="CB633" s="211"/>
      <c r="CC633" s="211"/>
      <c r="CD633" s="211"/>
      <c r="CE633" s="211"/>
      <c r="CF633" s="211"/>
      <c r="CG633" s="211"/>
      <c r="CH633" s="211"/>
      <c r="CI633" s="211"/>
      <c r="CJ633" s="211"/>
      <c r="CK633" s="211"/>
      <c r="CL633" s="211"/>
      <c r="CM633" s="211"/>
      <c r="CN633" s="211"/>
      <c r="CO633" s="211"/>
      <c r="CP633" s="211"/>
      <c r="CQ633" s="151" t="str">
        <f t="shared" si="33"/>
        <v/>
      </c>
      <c r="CR633" s="147"/>
    </row>
    <row r="634" spans="1:96" x14ac:dyDescent="0.2">
      <c r="A634" s="72"/>
      <c r="B634" s="201">
        <f t="shared" si="34"/>
        <v>625</v>
      </c>
      <c r="C634" s="212"/>
      <c r="D634" s="212"/>
      <c r="F634" s="212"/>
      <c r="G634" s="214"/>
      <c r="H634" s="73"/>
      <c r="I634" s="215"/>
      <c r="J634" s="215"/>
      <c r="K634" s="215"/>
      <c r="L634" s="215"/>
      <c r="M634" s="215"/>
      <c r="N634" s="215"/>
      <c r="O634" s="215"/>
      <c r="P634" s="73"/>
      <c r="Q634" s="215"/>
      <c r="R634" s="215"/>
      <c r="S634" s="215"/>
      <c r="T634" s="215"/>
      <c r="U634" s="215"/>
      <c r="V634" s="215"/>
      <c r="W634" s="215"/>
      <c r="X634" s="74"/>
      <c r="Y634" s="216"/>
      <c r="Z634" s="216"/>
      <c r="AA634" s="216"/>
      <c r="AB634" s="150" t="str">
        <f t="shared" si="32"/>
        <v/>
      </c>
      <c r="AC634" s="217"/>
      <c r="AD634" s="218"/>
      <c r="AE634" s="74"/>
      <c r="AF634" s="219"/>
      <c r="AG634" s="219"/>
      <c r="AH634" s="74"/>
      <c r="AI634" s="211"/>
      <c r="AJ634" s="211"/>
      <c r="AK634" s="211"/>
      <c r="AL634" s="211"/>
      <c r="AM634" s="211"/>
      <c r="AN634" s="211"/>
      <c r="AO634" s="211"/>
      <c r="AP634" s="211"/>
      <c r="AQ634" s="211"/>
      <c r="AR634" s="47"/>
      <c r="AS634" s="211"/>
      <c r="AT634" s="211"/>
      <c r="AU634" s="211"/>
      <c r="AV634" s="211"/>
      <c r="AW634" s="211"/>
      <c r="AX634" s="211"/>
      <c r="AY634" s="211"/>
      <c r="AZ634" s="211"/>
      <c r="BA634" s="211"/>
      <c r="BB634" s="211"/>
      <c r="BC634" s="211"/>
      <c r="BD634" s="211"/>
      <c r="BE634" s="211"/>
      <c r="BF634" s="211"/>
      <c r="BG634" s="211"/>
      <c r="BH634" s="211"/>
      <c r="BI634" s="211"/>
      <c r="BJ634" s="211"/>
      <c r="BK634" s="211"/>
      <c r="BL634" s="211"/>
      <c r="BM634" s="211"/>
      <c r="BN634" s="211"/>
      <c r="BO634" s="211"/>
      <c r="BP634" s="211"/>
      <c r="BQ634" s="211"/>
      <c r="BR634" s="211"/>
      <c r="BS634" s="211"/>
      <c r="BT634" s="211"/>
      <c r="BU634" s="211"/>
      <c r="BV634" s="211"/>
      <c r="BW634" s="211"/>
      <c r="BX634" s="211"/>
      <c r="BY634" s="211"/>
      <c r="BZ634" s="211"/>
      <c r="CA634" s="211"/>
      <c r="CB634" s="211"/>
      <c r="CC634" s="211"/>
      <c r="CD634" s="211"/>
      <c r="CE634" s="211"/>
      <c r="CF634" s="211"/>
      <c r="CG634" s="211"/>
      <c r="CH634" s="211"/>
      <c r="CI634" s="211"/>
      <c r="CJ634" s="211"/>
      <c r="CK634" s="211"/>
      <c r="CL634" s="211"/>
      <c r="CM634" s="211"/>
      <c r="CN634" s="211"/>
      <c r="CO634" s="211"/>
      <c r="CP634" s="211"/>
      <c r="CQ634" s="151" t="str">
        <f t="shared" si="33"/>
        <v/>
      </c>
      <c r="CR634" s="147"/>
    </row>
    <row r="635" spans="1:96" x14ac:dyDescent="0.2">
      <c r="A635" s="72"/>
      <c r="B635" s="201">
        <f t="shared" si="34"/>
        <v>626</v>
      </c>
      <c r="C635" s="212"/>
      <c r="D635" s="212"/>
      <c r="F635" s="212"/>
      <c r="G635" s="214"/>
      <c r="H635" s="73"/>
      <c r="I635" s="215"/>
      <c r="J635" s="215"/>
      <c r="K635" s="215"/>
      <c r="L635" s="215"/>
      <c r="M635" s="215"/>
      <c r="N635" s="215"/>
      <c r="O635" s="215"/>
      <c r="P635" s="73"/>
      <c r="Q635" s="215"/>
      <c r="R635" s="215"/>
      <c r="S635" s="215"/>
      <c r="T635" s="215"/>
      <c r="U635" s="215"/>
      <c r="V635" s="215"/>
      <c r="W635" s="215"/>
      <c r="X635" s="74"/>
      <c r="Y635" s="216"/>
      <c r="Z635" s="216"/>
      <c r="AA635" s="216"/>
      <c r="AB635" s="150" t="str">
        <f t="shared" si="32"/>
        <v/>
      </c>
      <c r="AC635" s="217"/>
      <c r="AD635" s="218"/>
      <c r="AE635" s="74"/>
      <c r="AF635" s="219"/>
      <c r="AG635" s="219"/>
      <c r="AH635" s="74"/>
      <c r="AI635" s="211"/>
      <c r="AJ635" s="211"/>
      <c r="AK635" s="211"/>
      <c r="AL635" s="211"/>
      <c r="AM635" s="211"/>
      <c r="AN635" s="211"/>
      <c r="AO635" s="211"/>
      <c r="AP635" s="211"/>
      <c r="AQ635" s="211"/>
      <c r="AR635" s="47"/>
      <c r="AS635" s="211"/>
      <c r="AT635" s="211"/>
      <c r="AU635" s="211"/>
      <c r="AV635" s="211"/>
      <c r="AW635" s="211"/>
      <c r="AX635" s="211"/>
      <c r="AY635" s="211"/>
      <c r="AZ635" s="211"/>
      <c r="BA635" s="211"/>
      <c r="BB635" s="211"/>
      <c r="BC635" s="211"/>
      <c r="BD635" s="211"/>
      <c r="BE635" s="211"/>
      <c r="BF635" s="211"/>
      <c r="BG635" s="211"/>
      <c r="BH635" s="211"/>
      <c r="BI635" s="211"/>
      <c r="BJ635" s="211"/>
      <c r="BK635" s="211"/>
      <c r="BL635" s="211"/>
      <c r="BM635" s="211"/>
      <c r="BN635" s="211"/>
      <c r="BO635" s="211"/>
      <c r="BP635" s="211"/>
      <c r="BQ635" s="211"/>
      <c r="BR635" s="211"/>
      <c r="BS635" s="211"/>
      <c r="BT635" s="211"/>
      <c r="BU635" s="211"/>
      <c r="BV635" s="211"/>
      <c r="BW635" s="211"/>
      <c r="BX635" s="211"/>
      <c r="BY635" s="211"/>
      <c r="BZ635" s="211"/>
      <c r="CA635" s="211"/>
      <c r="CB635" s="211"/>
      <c r="CC635" s="211"/>
      <c r="CD635" s="211"/>
      <c r="CE635" s="211"/>
      <c r="CF635" s="211"/>
      <c r="CG635" s="211"/>
      <c r="CH635" s="211"/>
      <c r="CI635" s="211"/>
      <c r="CJ635" s="211"/>
      <c r="CK635" s="211"/>
      <c r="CL635" s="211"/>
      <c r="CM635" s="211"/>
      <c r="CN635" s="211"/>
      <c r="CO635" s="211"/>
      <c r="CP635" s="211"/>
      <c r="CQ635" s="151" t="str">
        <f t="shared" si="33"/>
        <v/>
      </c>
      <c r="CR635" s="147"/>
    </row>
    <row r="636" spans="1:96" x14ac:dyDescent="0.2">
      <c r="A636" s="72"/>
      <c r="B636" s="201">
        <f t="shared" si="34"/>
        <v>627</v>
      </c>
      <c r="C636" s="212"/>
      <c r="D636" s="212"/>
      <c r="F636" s="212"/>
      <c r="G636" s="214"/>
      <c r="H636" s="73"/>
      <c r="I636" s="215"/>
      <c r="J636" s="215"/>
      <c r="K636" s="215"/>
      <c r="L636" s="215"/>
      <c r="M636" s="215"/>
      <c r="N636" s="215"/>
      <c r="O636" s="215"/>
      <c r="P636" s="73"/>
      <c r="Q636" s="215"/>
      <c r="R636" s="215"/>
      <c r="S636" s="215"/>
      <c r="T636" s="215"/>
      <c r="U636" s="215"/>
      <c r="V636" s="215"/>
      <c r="W636" s="215"/>
      <c r="X636" s="74"/>
      <c r="Y636" s="216"/>
      <c r="Z636" s="216"/>
      <c r="AA636" s="216"/>
      <c r="AB636" s="150" t="str">
        <f t="shared" si="32"/>
        <v/>
      </c>
      <c r="AC636" s="217"/>
      <c r="AD636" s="218"/>
      <c r="AE636" s="74"/>
      <c r="AF636" s="219"/>
      <c r="AG636" s="219"/>
      <c r="AH636" s="74"/>
      <c r="AI636" s="211"/>
      <c r="AJ636" s="211"/>
      <c r="AK636" s="211"/>
      <c r="AL636" s="211"/>
      <c r="AM636" s="211"/>
      <c r="AN636" s="211"/>
      <c r="AO636" s="211"/>
      <c r="AP636" s="211"/>
      <c r="AQ636" s="211"/>
      <c r="AR636" s="47"/>
      <c r="AS636" s="211"/>
      <c r="AT636" s="211"/>
      <c r="AU636" s="211"/>
      <c r="AV636" s="211"/>
      <c r="AW636" s="211"/>
      <c r="AX636" s="211"/>
      <c r="AY636" s="211"/>
      <c r="AZ636" s="211"/>
      <c r="BA636" s="211"/>
      <c r="BB636" s="211"/>
      <c r="BC636" s="211"/>
      <c r="BD636" s="211"/>
      <c r="BE636" s="211"/>
      <c r="BF636" s="211"/>
      <c r="BG636" s="211"/>
      <c r="BH636" s="211"/>
      <c r="BI636" s="211"/>
      <c r="BJ636" s="211"/>
      <c r="BK636" s="211"/>
      <c r="BL636" s="211"/>
      <c r="BM636" s="211"/>
      <c r="BN636" s="211"/>
      <c r="BO636" s="211"/>
      <c r="BP636" s="211"/>
      <c r="BQ636" s="211"/>
      <c r="BR636" s="211"/>
      <c r="BS636" s="211"/>
      <c r="BT636" s="211"/>
      <c r="BU636" s="211"/>
      <c r="BV636" s="211"/>
      <c r="BW636" s="211"/>
      <c r="BX636" s="211"/>
      <c r="BY636" s="211"/>
      <c r="BZ636" s="211"/>
      <c r="CA636" s="211"/>
      <c r="CB636" s="211"/>
      <c r="CC636" s="211"/>
      <c r="CD636" s="211"/>
      <c r="CE636" s="211"/>
      <c r="CF636" s="211"/>
      <c r="CG636" s="211"/>
      <c r="CH636" s="211"/>
      <c r="CI636" s="211"/>
      <c r="CJ636" s="211"/>
      <c r="CK636" s="211"/>
      <c r="CL636" s="211"/>
      <c r="CM636" s="211"/>
      <c r="CN636" s="211"/>
      <c r="CO636" s="211"/>
      <c r="CP636" s="211"/>
      <c r="CQ636" s="151" t="str">
        <f t="shared" si="33"/>
        <v/>
      </c>
      <c r="CR636" s="147"/>
    </row>
    <row r="637" spans="1:96" x14ac:dyDescent="0.2">
      <c r="A637" s="72"/>
      <c r="B637" s="201">
        <f t="shared" si="34"/>
        <v>628</v>
      </c>
      <c r="C637" s="212"/>
      <c r="D637" s="212"/>
      <c r="F637" s="212"/>
      <c r="G637" s="214"/>
      <c r="H637" s="73"/>
      <c r="I637" s="215"/>
      <c r="J637" s="215"/>
      <c r="K637" s="215"/>
      <c r="L637" s="215"/>
      <c r="M637" s="215"/>
      <c r="N637" s="215"/>
      <c r="O637" s="215"/>
      <c r="P637" s="73"/>
      <c r="Q637" s="215"/>
      <c r="R637" s="215"/>
      <c r="S637" s="215"/>
      <c r="T637" s="215"/>
      <c r="U637" s="215"/>
      <c r="V637" s="215"/>
      <c r="W637" s="215"/>
      <c r="X637" s="74"/>
      <c r="Y637" s="216"/>
      <c r="Z637" s="216"/>
      <c r="AA637" s="216"/>
      <c r="AB637" s="150" t="str">
        <f t="shared" si="32"/>
        <v/>
      </c>
      <c r="AC637" s="217"/>
      <c r="AD637" s="218"/>
      <c r="AE637" s="74"/>
      <c r="AF637" s="219"/>
      <c r="AG637" s="219"/>
      <c r="AH637" s="74"/>
      <c r="AI637" s="211"/>
      <c r="AJ637" s="211"/>
      <c r="AK637" s="211"/>
      <c r="AL637" s="211"/>
      <c r="AM637" s="211"/>
      <c r="AN637" s="211"/>
      <c r="AO637" s="211"/>
      <c r="AP637" s="211"/>
      <c r="AQ637" s="211"/>
      <c r="AR637" s="47"/>
      <c r="AS637" s="211"/>
      <c r="AT637" s="211"/>
      <c r="AU637" s="211"/>
      <c r="AV637" s="211"/>
      <c r="AW637" s="211"/>
      <c r="AX637" s="211"/>
      <c r="AY637" s="211"/>
      <c r="AZ637" s="211"/>
      <c r="BA637" s="211"/>
      <c r="BB637" s="211"/>
      <c r="BC637" s="211"/>
      <c r="BD637" s="211"/>
      <c r="BE637" s="211"/>
      <c r="BF637" s="211"/>
      <c r="BG637" s="211"/>
      <c r="BH637" s="211"/>
      <c r="BI637" s="211"/>
      <c r="BJ637" s="211"/>
      <c r="BK637" s="211"/>
      <c r="BL637" s="211"/>
      <c r="BM637" s="211"/>
      <c r="BN637" s="211"/>
      <c r="BO637" s="211"/>
      <c r="BP637" s="211"/>
      <c r="BQ637" s="211"/>
      <c r="BR637" s="211"/>
      <c r="BS637" s="211"/>
      <c r="BT637" s="211"/>
      <c r="BU637" s="211"/>
      <c r="BV637" s="211"/>
      <c r="BW637" s="211"/>
      <c r="BX637" s="211"/>
      <c r="BY637" s="211"/>
      <c r="BZ637" s="211"/>
      <c r="CA637" s="211"/>
      <c r="CB637" s="211"/>
      <c r="CC637" s="211"/>
      <c r="CD637" s="211"/>
      <c r="CE637" s="211"/>
      <c r="CF637" s="211"/>
      <c r="CG637" s="211"/>
      <c r="CH637" s="211"/>
      <c r="CI637" s="211"/>
      <c r="CJ637" s="211"/>
      <c r="CK637" s="211"/>
      <c r="CL637" s="211"/>
      <c r="CM637" s="211"/>
      <c r="CN637" s="211"/>
      <c r="CO637" s="211"/>
      <c r="CP637" s="211"/>
      <c r="CQ637" s="151" t="str">
        <f t="shared" si="33"/>
        <v/>
      </c>
      <c r="CR637" s="147"/>
    </row>
    <row r="638" spans="1:96" x14ac:dyDescent="0.2">
      <c r="A638" s="72"/>
      <c r="B638" s="201">
        <f t="shared" si="34"/>
        <v>629</v>
      </c>
      <c r="C638" s="212"/>
      <c r="D638" s="212"/>
      <c r="F638" s="212"/>
      <c r="G638" s="214"/>
      <c r="H638" s="73"/>
      <c r="I638" s="215"/>
      <c r="J638" s="215"/>
      <c r="K638" s="215"/>
      <c r="L638" s="215"/>
      <c r="M638" s="215"/>
      <c r="N638" s="215"/>
      <c r="O638" s="215"/>
      <c r="P638" s="73"/>
      <c r="Q638" s="215"/>
      <c r="R638" s="215"/>
      <c r="S638" s="215"/>
      <c r="T638" s="215"/>
      <c r="U638" s="215"/>
      <c r="V638" s="215"/>
      <c r="W638" s="215"/>
      <c r="X638" s="74"/>
      <c r="Y638" s="216"/>
      <c r="Z638" s="216"/>
      <c r="AA638" s="216"/>
      <c r="AB638" s="150" t="str">
        <f t="shared" si="32"/>
        <v/>
      </c>
      <c r="AC638" s="217"/>
      <c r="AD638" s="218"/>
      <c r="AE638" s="74"/>
      <c r="AF638" s="219"/>
      <c r="AG638" s="219"/>
      <c r="AH638" s="74"/>
      <c r="AI638" s="211"/>
      <c r="AJ638" s="211"/>
      <c r="AK638" s="211"/>
      <c r="AL638" s="211"/>
      <c r="AM638" s="211"/>
      <c r="AN638" s="211"/>
      <c r="AO638" s="211"/>
      <c r="AP638" s="211"/>
      <c r="AQ638" s="211"/>
      <c r="AR638" s="47"/>
      <c r="AS638" s="211"/>
      <c r="AT638" s="211"/>
      <c r="AU638" s="211"/>
      <c r="AV638" s="211"/>
      <c r="AW638" s="211"/>
      <c r="AX638" s="211"/>
      <c r="AY638" s="211"/>
      <c r="AZ638" s="211"/>
      <c r="BA638" s="211"/>
      <c r="BB638" s="211"/>
      <c r="BC638" s="211"/>
      <c r="BD638" s="211"/>
      <c r="BE638" s="211"/>
      <c r="BF638" s="211"/>
      <c r="BG638" s="211"/>
      <c r="BH638" s="211"/>
      <c r="BI638" s="211"/>
      <c r="BJ638" s="211"/>
      <c r="BK638" s="211"/>
      <c r="BL638" s="211"/>
      <c r="BM638" s="211"/>
      <c r="BN638" s="211"/>
      <c r="BO638" s="211"/>
      <c r="BP638" s="211"/>
      <c r="BQ638" s="211"/>
      <c r="BR638" s="211"/>
      <c r="BS638" s="211"/>
      <c r="BT638" s="211"/>
      <c r="BU638" s="211"/>
      <c r="BV638" s="211"/>
      <c r="BW638" s="211"/>
      <c r="BX638" s="211"/>
      <c r="BY638" s="211"/>
      <c r="BZ638" s="211"/>
      <c r="CA638" s="211"/>
      <c r="CB638" s="211"/>
      <c r="CC638" s="211"/>
      <c r="CD638" s="211"/>
      <c r="CE638" s="211"/>
      <c r="CF638" s="211"/>
      <c r="CG638" s="211"/>
      <c r="CH638" s="211"/>
      <c r="CI638" s="211"/>
      <c r="CJ638" s="211"/>
      <c r="CK638" s="211"/>
      <c r="CL638" s="211"/>
      <c r="CM638" s="211"/>
      <c r="CN638" s="211"/>
      <c r="CO638" s="211"/>
      <c r="CP638" s="211"/>
      <c r="CQ638" s="151" t="str">
        <f t="shared" si="33"/>
        <v/>
      </c>
      <c r="CR638" s="147"/>
    </row>
    <row r="639" spans="1:96" x14ac:dyDescent="0.2">
      <c r="A639" s="72"/>
      <c r="B639" s="201">
        <f t="shared" si="34"/>
        <v>630</v>
      </c>
      <c r="C639" s="212"/>
      <c r="D639" s="212"/>
      <c r="F639" s="212"/>
      <c r="G639" s="214"/>
      <c r="H639" s="73"/>
      <c r="I639" s="215"/>
      <c r="J639" s="215"/>
      <c r="K639" s="215"/>
      <c r="L639" s="215"/>
      <c r="M639" s="215"/>
      <c r="N639" s="215"/>
      <c r="O639" s="215"/>
      <c r="P639" s="73"/>
      <c r="Q639" s="215"/>
      <c r="R639" s="215"/>
      <c r="S639" s="215"/>
      <c r="T639" s="215"/>
      <c r="U639" s="215"/>
      <c r="V639" s="215"/>
      <c r="W639" s="215"/>
      <c r="X639" s="74"/>
      <c r="Y639" s="216"/>
      <c r="Z639" s="216"/>
      <c r="AA639" s="216"/>
      <c r="AB639" s="150" t="str">
        <f t="shared" si="32"/>
        <v/>
      </c>
      <c r="AC639" s="217"/>
      <c r="AD639" s="218"/>
      <c r="AE639" s="74"/>
      <c r="AF639" s="219"/>
      <c r="AG639" s="219"/>
      <c r="AH639" s="74"/>
      <c r="AI639" s="211"/>
      <c r="AJ639" s="211"/>
      <c r="AK639" s="211"/>
      <c r="AL639" s="211"/>
      <c r="AM639" s="211"/>
      <c r="AN639" s="211"/>
      <c r="AO639" s="211"/>
      <c r="AP639" s="211"/>
      <c r="AQ639" s="211"/>
      <c r="AR639" s="47"/>
      <c r="AS639" s="211"/>
      <c r="AT639" s="211"/>
      <c r="AU639" s="211"/>
      <c r="AV639" s="211"/>
      <c r="AW639" s="211"/>
      <c r="AX639" s="211"/>
      <c r="AY639" s="211"/>
      <c r="AZ639" s="211"/>
      <c r="BA639" s="211"/>
      <c r="BB639" s="211"/>
      <c r="BC639" s="211"/>
      <c r="BD639" s="211"/>
      <c r="BE639" s="211"/>
      <c r="BF639" s="211"/>
      <c r="BG639" s="211"/>
      <c r="BH639" s="211"/>
      <c r="BI639" s="211"/>
      <c r="BJ639" s="211"/>
      <c r="BK639" s="211"/>
      <c r="BL639" s="211"/>
      <c r="BM639" s="211"/>
      <c r="BN639" s="211"/>
      <c r="BO639" s="211"/>
      <c r="BP639" s="211"/>
      <c r="BQ639" s="211"/>
      <c r="BR639" s="211"/>
      <c r="BS639" s="211"/>
      <c r="BT639" s="211"/>
      <c r="BU639" s="211"/>
      <c r="BV639" s="211"/>
      <c r="BW639" s="211"/>
      <c r="BX639" s="211"/>
      <c r="BY639" s="211"/>
      <c r="BZ639" s="211"/>
      <c r="CA639" s="211"/>
      <c r="CB639" s="211"/>
      <c r="CC639" s="211"/>
      <c r="CD639" s="211"/>
      <c r="CE639" s="211"/>
      <c r="CF639" s="211"/>
      <c r="CG639" s="211"/>
      <c r="CH639" s="211"/>
      <c r="CI639" s="211"/>
      <c r="CJ639" s="211"/>
      <c r="CK639" s="211"/>
      <c r="CL639" s="211"/>
      <c r="CM639" s="211"/>
      <c r="CN639" s="211"/>
      <c r="CO639" s="211"/>
      <c r="CP639" s="211"/>
      <c r="CQ639" s="151" t="str">
        <f t="shared" si="33"/>
        <v/>
      </c>
      <c r="CR639" s="147"/>
    </row>
    <row r="640" spans="1:96" x14ac:dyDescent="0.2">
      <c r="A640" s="72"/>
      <c r="B640" s="201">
        <f t="shared" si="34"/>
        <v>631</v>
      </c>
      <c r="C640" s="212"/>
      <c r="D640" s="212"/>
      <c r="F640" s="212"/>
      <c r="G640" s="214"/>
      <c r="H640" s="73"/>
      <c r="I640" s="215"/>
      <c r="J640" s="215"/>
      <c r="K640" s="215"/>
      <c r="L640" s="215"/>
      <c r="M640" s="215"/>
      <c r="N640" s="215"/>
      <c r="O640" s="215"/>
      <c r="P640" s="73"/>
      <c r="Q640" s="215"/>
      <c r="R640" s="215"/>
      <c r="S640" s="215"/>
      <c r="T640" s="215"/>
      <c r="U640" s="215"/>
      <c r="V640" s="215"/>
      <c r="W640" s="215"/>
      <c r="X640" s="74"/>
      <c r="Y640" s="216"/>
      <c r="Z640" s="216"/>
      <c r="AA640" s="216"/>
      <c r="AB640" s="150" t="str">
        <f t="shared" si="32"/>
        <v/>
      </c>
      <c r="AC640" s="217"/>
      <c r="AD640" s="218"/>
      <c r="AE640" s="74"/>
      <c r="AF640" s="219"/>
      <c r="AG640" s="219"/>
      <c r="AH640" s="74"/>
      <c r="AI640" s="211"/>
      <c r="AJ640" s="211"/>
      <c r="AK640" s="211"/>
      <c r="AL640" s="211"/>
      <c r="AM640" s="211"/>
      <c r="AN640" s="211"/>
      <c r="AO640" s="211"/>
      <c r="AP640" s="211"/>
      <c r="AQ640" s="211"/>
      <c r="AR640" s="47"/>
      <c r="AS640" s="211"/>
      <c r="AT640" s="211"/>
      <c r="AU640" s="211"/>
      <c r="AV640" s="211"/>
      <c r="AW640" s="211"/>
      <c r="AX640" s="211"/>
      <c r="AY640" s="211"/>
      <c r="AZ640" s="211"/>
      <c r="BA640" s="211"/>
      <c r="BB640" s="211"/>
      <c r="BC640" s="211"/>
      <c r="BD640" s="211"/>
      <c r="BE640" s="211"/>
      <c r="BF640" s="211"/>
      <c r="BG640" s="211"/>
      <c r="BH640" s="211"/>
      <c r="BI640" s="211"/>
      <c r="BJ640" s="211"/>
      <c r="BK640" s="211"/>
      <c r="BL640" s="211"/>
      <c r="BM640" s="211"/>
      <c r="BN640" s="211"/>
      <c r="BO640" s="211"/>
      <c r="BP640" s="211"/>
      <c r="BQ640" s="211"/>
      <c r="BR640" s="211"/>
      <c r="BS640" s="211"/>
      <c r="BT640" s="211"/>
      <c r="BU640" s="211"/>
      <c r="BV640" s="211"/>
      <c r="BW640" s="211"/>
      <c r="BX640" s="211"/>
      <c r="BY640" s="211"/>
      <c r="BZ640" s="211"/>
      <c r="CA640" s="211"/>
      <c r="CB640" s="211"/>
      <c r="CC640" s="211"/>
      <c r="CD640" s="211"/>
      <c r="CE640" s="211"/>
      <c r="CF640" s="211"/>
      <c r="CG640" s="211"/>
      <c r="CH640" s="211"/>
      <c r="CI640" s="211"/>
      <c r="CJ640" s="211"/>
      <c r="CK640" s="211"/>
      <c r="CL640" s="211"/>
      <c r="CM640" s="211"/>
      <c r="CN640" s="211"/>
      <c r="CO640" s="211"/>
      <c r="CP640" s="211"/>
      <c r="CQ640" s="151" t="str">
        <f t="shared" si="33"/>
        <v/>
      </c>
      <c r="CR640" s="147"/>
    </row>
    <row r="641" spans="1:96" x14ac:dyDescent="0.2">
      <c r="A641" s="72"/>
      <c r="B641" s="201">
        <f t="shared" si="34"/>
        <v>632</v>
      </c>
      <c r="C641" s="212"/>
      <c r="D641" s="212"/>
      <c r="F641" s="212"/>
      <c r="G641" s="214"/>
      <c r="H641" s="73"/>
      <c r="I641" s="215"/>
      <c r="J641" s="215"/>
      <c r="K641" s="215"/>
      <c r="L641" s="215"/>
      <c r="M641" s="215"/>
      <c r="N641" s="215"/>
      <c r="O641" s="215"/>
      <c r="P641" s="73"/>
      <c r="Q641" s="215"/>
      <c r="R641" s="215"/>
      <c r="S641" s="215"/>
      <c r="T641" s="215"/>
      <c r="U641" s="215"/>
      <c r="V641" s="215"/>
      <c r="W641" s="215"/>
      <c r="X641" s="74"/>
      <c r="Y641" s="216"/>
      <c r="Z641" s="216"/>
      <c r="AA641" s="216"/>
      <c r="AB641" s="150" t="str">
        <f t="shared" si="32"/>
        <v/>
      </c>
      <c r="AC641" s="217"/>
      <c r="AD641" s="218"/>
      <c r="AE641" s="74"/>
      <c r="AF641" s="219"/>
      <c r="AG641" s="219"/>
      <c r="AH641" s="74"/>
      <c r="AI641" s="211"/>
      <c r="AJ641" s="211"/>
      <c r="AK641" s="211"/>
      <c r="AL641" s="211"/>
      <c r="AM641" s="211"/>
      <c r="AN641" s="211"/>
      <c r="AO641" s="211"/>
      <c r="AP641" s="211"/>
      <c r="AQ641" s="211"/>
      <c r="AR641" s="47"/>
      <c r="AS641" s="211"/>
      <c r="AT641" s="211"/>
      <c r="AU641" s="211"/>
      <c r="AV641" s="211"/>
      <c r="AW641" s="211"/>
      <c r="AX641" s="211"/>
      <c r="AY641" s="211"/>
      <c r="AZ641" s="211"/>
      <c r="BA641" s="211"/>
      <c r="BB641" s="211"/>
      <c r="BC641" s="211"/>
      <c r="BD641" s="211"/>
      <c r="BE641" s="211"/>
      <c r="BF641" s="211"/>
      <c r="BG641" s="211"/>
      <c r="BH641" s="211"/>
      <c r="BI641" s="211"/>
      <c r="BJ641" s="211"/>
      <c r="BK641" s="211"/>
      <c r="BL641" s="211"/>
      <c r="BM641" s="211"/>
      <c r="BN641" s="211"/>
      <c r="BO641" s="211"/>
      <c r="BP641" s="211"/>
      <c r="BQ641" s="211"/>
      <c r="BR641" s="211"/>
      <c r="BS641" s="211"/>
      <c r="BT641" s="211"/>
      <c r="BU641" s="211"/>
      <c r="BV641" s="211"/>
      <c r="BW641" s="211"/>
      <c r="BX641" s="211"/>
      <c r="BY641" s="211"/>
      <c r="BZ641" s="211"/>
      <c r="CA641" s="211"/>
      <c r="CB641" s="211"/>
      <c r="CC641" s="211"/>
      <c r="CD641" s="211"/>
      <c r="CE641" s="211"/>
      <c r="CF641" s="211"/>
      <c r="CG641" s="211"/>
      <c r="CH641" s="211"/>
      <c r="CI641" s="211"/>
      <c r="CJ641" s="211"/>
      <c r="CK641" s="211"/>
      <c r="CL641" s="211"/>
      <c r="CM641" s="211"/>
      <c r="CN641" s="211"/>
      <c r="CO641" s="211"/>
      <c r="CP641" s="211"/>
      <c r="CQ641" s="151" t="str">
        <f t="shared" si="33"/>
        <v/>
      </c>
      <c r="CR641" s="147"/>
    </row>
    <row r="642" spans="1:96" x14ac:dyDescent="0.2">
      <c r="A642" s="72"/>
      <c r="B642" s="201">
        <f t="shared" si="34"/>
        <v>633</v>
      </c>
      <c r="C642" s="212"/>
      <c r="D642" s="212"/>
      <c r="F642" s="212"/>
      <c r="G642" s="214"/>
      <c r="H642" s="73"/>
      <c r="I642" s="215"/>
      <c r="J642" s="215"/>
      <c r="K642" s="215"/>
      <c r="L642" s="215"/>
      <c r="M642" s="215"/>
      <c r="N642" s="215"/>
      <c r="O642" s="215"/>
      <c r="P642" s="73"/>
      <c r="Q642" s="215"/>
      <c r="R642" s="215"/>
      <c r="S642" s="215"/>
      <c r="T642" s="215"/>
      <c r="U642" s="215"/>
      <c r="V642" s="215"/>
      <c r="W642" s="215"/>
      <c r="X642" s="74"/>
      <c r="Y642" s="216"/>
      <c r="Z642" s="216"/>
      <c r="AA642" s="216"/>
      <c r="AB642" s="150" t="str">
        <f t="shared" si="32"/>
        <v/>
      </c>
      <c r="AC642" s="217"/>
      <c r="AD642" s="218"/>
      <c r="AE642" s="74"/>
      <c r="AF642" s="219"/>
      <c r="AG642" s="219"/>
      <c r="AH642" s="74"/>
      <c r="AI642" s="211"/>
      <c r="AJ642" s="211"/>
      <c r="AK642" s="211"/>
      <c r="AL642" s="211"/>
      <c r="AM642" s="211"/>
      <c r="AN642" s="211"/>
      <c r="AO642" s="211"/>
      <c r="AP642" s="211"/>
      <c r="AQ642" s="211"/>
      <c r="AR642" s="47"/>
      <c r="AS642" s="211"/>
      <c r="AT642" s="211"/>
      <c r="AU642" s="211"/>
      <c r="AV642" s="211"/>
      <c r="AW642" s="211"/>
      <c r="AX642" s="211"/>
      <c r="AY642" s="211"/>
      <c r="AZ642" s="211"/>
      <c r="BA642" s="211"/>
      <c r="BB642" s="211"/>
      <c r="BC642" s="211"/>
      <c r="BD642" s="211"/>
      <c r="BE642" s="211"/>
      <c r="BF642" s="211"/>
      <c r="BG642" s="211"/>
      <c r="BH642" s="211"/>
      <c r="BI642" s="211"/>
      <c r="BJ642" s="211"/>
      <c r="BK642" s="211"/>
      <c r="BL642" s="211"/>
      <c r="BM642" s="211"/>
      <c r="BN642" s="211"/>
      <c r="BO642" s="211"/>
      <c r="BP642" s="211"/>
      <c r="BQ642" s="211"/>
      <c r="BR642" s="211"/>
      <c r="BS642" s="211"/>
      <c r="BT642" s="211"/>
      <c r="BU642" s="211"/>
      <c r="BV642" s="211"/>
      <c r="BW642" s="211"/>
      <c r="BX642" s="211"/>
      <c r="BY642" s="211"/>
      <c r="BZ642" s="211"/>
      <c r="CA642" s="211"/>
      <c r="CB642" s="211"/>
      <c r="CC642" s="211"/>
      <c r="CD642" s="211"/>
      <c r="CE642" s="211"/>
      <c r="CF642" s="211"/>
      <c r="CG642" s="211"/>
      <c r="CH642" s="211"/>
      <c r="CI642" s="211"/>
      <c r="CJ642" s="211"/>
      <c r="CK642" s="211"/>
      <c r="CL642" s="211"/>
      <c r="CM642" s="211"/>
      <c r="CN642" s="211"/>
      <c r="CO642" s="211"/>
      <c r="CP642" s="211"/>
      <c r="CQ642" s="151" t="str">
        <f t="shared" si="33"/>
        <v/>
      </c>
      <c r="CR642" s="147"/>
    </row>
    <row r="643" spans="1:96" x14ac:dyDescent="0.2">
      <c r="A643" s="72"/>
      <c r="B643" s="201">
        <f t="shared" si="34"/>
        <v>634</v>
      </c>
      <c r="C643" s="212"/>
      <c r="D643" s="212"/>
      <c r="F643" s="212"/>
      <c r="G643" s="214"/>
      <c r="H643" s="73"/>
      <c r="I643" s="215"/>
      <c r="J643" s="215"/>
      <c r="K643" s="215"/>
      <c r="L643" s="215"/>
      <c r="M643" s="215"/>
      <c r="N643" s="215"/>
      <c r="O643" s="215"/>
      <c r="P643" s="73"/>
      <c r="Q643" s="215"/>
      <c r="R643" s="215"/>
      <c r="S643" s="215"/>
      <c r="T643" s="215"/>
      <c r="U643" s="215"/>
      <c r="V643" s="215"/>
      <c r="W643" s="215"/>
      <c r="X643" s="74"/>
      <c r="Y643" s="216"/>
      <c r="Z643" s="216"/>
      <c r="AA643" s="216"/>
      <c r="AB643" s="150" t="str">
        <f t="shared" si="32"/>
        <v/>
      </c>
      <c r="AC643" s="217"/>
      <c r="AD643" s="218"/>
      <c r="AE643" s="74"/>
      <c r="AF643" s="219"/>
      <c r="AG643" s="219"/>
      <c r="AH643" s="74"/>
      <c r="AI643" s="211"/>
      <c r="AJ643" s="211"/>
      <c r="AK643" s="211"/>
      <c r="AL643" s="211"/>
      <c r="AM643" s="211"/>
      <c r="AN643" s="211"/>
      <c r="AO643" s="211"/>
      <c r="AP643" s="211"/>
      <c r="AQ643" s="211"/>
      <c r="AR643" s="47"/>
      <c r="AS643" s="211"/>
      <c r="AT643" s="211"/>
      <c r="AU643" s="211"/>
      <c r="AV643" s="211"/>
      <c r="AW643" s="211"/>
      <c r="AX643" s="211"/>
      <c r="AY643" s="211"/>
      <c r="AZ643" s="211"/>
      <c r="BA643" s="211"/>
      <c r="BB643" s="211"/>
      <c r="BC643" s="211"/>
      <c r="BD643" s="211"/>
      <c r="BE643" s="211"/>
      <c r="BF643" s="211"/>
      <c r="BG643" s="211"/>
      <c r="BH643" s="211"/>
      <c r="BI643" s="211"/>
      <c r="BJ643" s="211"/>
      <c r="BK643" s="211"/>
      <c r="BL643" s="211"/>
      <c r="BM643" s="211"/>
      <c r="BN643" s="211"/>
      <c r="BO643" s="211"/>
      <c r="BP643" s="211"/>
      <c r="BQ643" s="211"/>
      <c r="BR643" s="211"/>
      <c r="BS643" s="211"/>
      <c r="BT643" s="211"/>
      <c r="BU643" s="211"/>
      <c r="BV643" s="211"/>
      <c r="BW643" s="211"/>
      <c r="BX643" s="211"/>
      <c r="BY643" s="211"/>
      <c r="BZ643" s="211"/>
      <c r="CA643" s="211"/>
      <c r="CB643" s="211"/>
      <c r="CC643" s="211"/>
      <c r="CD643" s="211"/>
      <c r="CE643" s="211"/>
      <c r="CF643" s="211"/>
      <c r="CG643" s="211"/>
      <c r="CH643" s="211"/>
      <c r="CI643" s="211"/>
      <c r="CJ643" s="211"/>
      <c r="CK643" s="211"/>
      <c r="CL643" s="211"/>
      <c r="CM643" s="211"/>
      <c r="CN643" s="211"/>
      <c r="CO643" s="211"/>
      <c r="CP643" s="211"/>
      <c r="CQ643" s="151" t="str">
        <f t="shared" si="33"/>
        <v/>
      </c>
      <c r="CR643" s="147"/>
    </row>
    <row r="644" spans="1:96" x14ac:dyDescent="0.2">
      <c r="A644" s="72"/>
      <c r="B644" s="201">
        <f t="shared" si="34"/>
        <v>635</v>
      </c>
      <c r="C644" s="212"/>
      <c r="D644" s="212"/>
      <c r="F644" s="212"/>
      <c r="G644" s="214"/>
      <c r="H644" s="73"/>
      <c r="I644" s="215"/>
      <c r="J644" s="215"/>
      <c r="K644" s="215"/>
      <c r="L644" s="215"/>
      <c r="M644" s="215"/>
      <c r="N644" s="215"/>
      <c r="O644" s="215"/>
      <c r="P644" s="73"/>
      <c r="Q644" s="215"/>
      <c r="R644" s="215"/>
      <c r="S644" s="215"/>
      <c r="T644" s="215"/>
      <c r="U644" s="215"/>
      <c r="V644" s="215"/>
      <c r="W644" s="215"/>
      <c r="X644" s="74"/>
      <c r="Y644" s="216"/>
      <c r="Z644" s="216"/>
      <c r="AA644" s="216"/>
      <c r="AB644" s="150" t="str">
        <f t="shared" si="32"/>
        <v/>
      </c>
      <c r="AC644" s="217"/>
      <c r="AD644" s="218"/>
      <c r="AE644" s="74"/>
      <c r="AF644" s="219"/>
      <c r="AG644" s="219"/>
      <c r="AH644" s="74"/>
      <c r="AI644" s="211"/>
      <c r="AJ644" s="211"/>
      <c r="AK644" s="211"/>
      <c r="AL644" s="211"/>
      <c r="AM644" s="211"/>
      <c r="AN644" s="211"/>
      <c r="AO644" s="211"/>
      <c r="AP644" s="211"/>
      <c r="AQ644" s="211"/>
      <c r="AR644" s="47"/>
      <c r="AS644" s="211"/>
      <c r="AT644" s="211"/>
      <c r="AU644" s="211"/>
      <c r="AV644" s="211"/>
      <c r="AW644" s="211"/>
      <c r="AX644" s="211"/>
      <c r="AY644" s="211"/>
      <c r="AZ644" s="211"/>
      <c r="BA644" s="211"/>
      <c r="BB644" s="211"/>
      <c r="BC644" s="211"/>
      <c r="BD644" s="211"/>
      <c r="BE644" s="211"/>
      <c r="BF644" s="211"/>
      <c r="BG644" s="211"/>
      <c r="BH644" s="211"/>
      <c r="BI644" s="211"/>
      <c r="BJ644" s="211"/>
      <c r="BK644" s="211"/>
      <c r="BL644" s="211"/>
      <c r="BM644" s="211"/>
      <c r="BN644" s="211"/>
      <c r="BO644" s="211"/>
      <c r="BP644" s="211"/>
      <c r="BQ644" s="211"/>
      <c r="BR644" s="211"/>
      <c r="BS644" s="211"/>
      <c r="BT644" s="211"/>
      <c r="BU644" s="211"/>
      <c r="BV644" s="211"/>
      <c r="BW644" s="211"/>
      <c r="BX644" s="211"/>
      <c r="BY644" s="211"/>
      <c r="BZ644" s="211"/>
      <c r="CA644" s="211"/>
      <c r="CB644" s="211"/>
      <c r="CC644" s="211"/>
      <c r="CD644" s="211"/>
      <c r="CE644" s="211"/>
      <c r="CF644" s="211"/>
      <c r="CG644" s="211"/>
      <c r="CH644" s="211"/>
      <c r="CI644" s="211"/>
      <c r="CJ644" s="211"/>
      <c r="CK644" s="211"/>
      <c r="CL644" s="211"/>
      <c r="CM644" s="211"/>
      <c r="CN644" s="211"/>
      <c r="CO644" s="211"/>
      <c r="CP644" s="211"/>
      <c r="CQ644" s="151" t="str">
        <f t="shared" si="33"/>
        <v/>
      </c>
      <c r="CR644" s="147"/>
    </row>
    <row r="645" spans="1:96" x14ac:dyDescent="0.2">
      <c r="A645" s="72"/>
      <c r="B645" s="201">
        <f t="shared" si="34"/>
        <v>636</v>
      </c>
      <c r="C645" s="212"/>
      <c r="D645" s="212"/>
      <c r="F645" s="212"/>
      <c r="G645" s="214"/>
      <c r="H645" s="73"/>
      <c r="I645" s="215"/>
      <c r="J645" s="215"/>
      <c r="K645" s="215"/>
      <c r="L645" s="215"/>
      <c r="M645" s="215"/>
      <c r="N645" s="215"/>
      <c r="O645" s="215"/>
      <c r="P645" s="73"/>
      <c r="Q645" s="215"/>
      <c r="R645" s="215"/>
      <c r="S645" s="215"/>
      <c r="T645" s="215"/>
      <c r="U645" s="215"/>
      <c r="V645" s="215"/>
      <c r="W645" s="215"/>
      <c r="X645" s="74"/>
      <c r="Y645" s="216"/>
      <c r="Z645" s="216"/>
      <c r="AA645" s="216"/>
      <c r="AB645" s="150" t="str">
        <f t="shared" si="32"/>
        <v/>
      </c>
      <c r="AC645" s="217"/>
      <c r="AD645" s="218"/>
      <c r="AE645" s="74"/>
      <c r="AF645" s="219"/>
      <c r="AG645" s="219"/>
      <c r="AH645" s="74"/>
      <c r="AI645" s="211"/>
      <c r="AJ645" s="211"/>
      <c r="AK645" s="211"/>
      <c r="AL645" s="211"/>
      <c r="AM645" s="211"/>
      <c r="AN645" s="211"/>
      <c r="AO645" s="211"/>
      <c r="AP645" s="211"/>
      <c r="AQ645" s="211"/>
      <c r="AR645" s="47"/>
      <c r="AS645" s="211"/>
      <c r="AT645" s="211"/>
      <c r="AU645" s="211"/>
      <c r="AV645" s="211"/>
      <c r="AW645" s="211"/>
      <c r="AX645" s="211"/>
      <c r="AY645" s="211"/>
      <c r="AZ645" s="211"/>
      <c r="BA645" s="211"/>
      <c r="BB645" s="211"/>
      <c r="BC645" s="211"/>
      <c r="BD645" s="211"/>
      <c r="BE645" s="211"/>
      <c r="BF645" s="211"/>
      <c r="BG645" s="211"/>
      <c r="BH645" s="211"/>
      <c r="BI645" s="211"/>
      <c r="BJ645" s="211"/>
      <c r="BK645" s="211"/>
      <c r="BL645" s="211"/>
      <c r="BM645" s="211"/>
      <c r="BN645" s="211"/>
      <c r="BO645" s="211"/>
      <c r="BP645" s="211"/>
      <c r="BQ645" s="211"/>
      <c r="BR645" s="211"/>
      <c r="BS645" s="211"/>
      <c r="BT645" s="211"/>
      <c r="BU645" s="211"/>
      <c r="BV645" s="211"/>
      <c r="BW645" s="211"/>
      <c r="BX645" s="211"/>
      <c r="BY645" s="211"/>
      <c r="BZ645" s="211"/>
      <c r="CA645" s="211"/>
      <c r="CB645" s="211"/>
      <c r="CC645" s="211"/>
      <c r="CD645" s="211"/>
      <c r="CE645" s="211"/>
      <c r="CF645" s="211"/>
      <c r="CG645" s="211"/>
      <c r="CH645" s="211"/>
      <c r="CI645" s="211"/>
      <c r="CJ645" s="211"/>
      <c r="CK645" s="211"/>
      <c r="CL645" s="211"/>
      <c r="CM645" s="211"/>
      <c r="CN645" s="211"/>
      <c r="CO645" s="211"/>
      <c r="CP645" s="211"/>
      <c r="CQ645" s="151" t="str">
        <f t="shared" si="33"/>
        <v/>
      </c>
      <c r="CR645" s="147"/>
    </row>
    <row r="646" spans="1:96" x14ac:dyDescent="0.2">
      <c r="A646" s="72"/>
      <c r="B646" s="201">
        <f t="shared" si="34"/>
        <v>637</v>
      </c>
      <c r="C646" s="212"/>
      <c r="D646" s="212"/>
      <c r="F646" s="212"/>
      <c r="G646" s="214"/>
      <c r="H646" s="73"/>
      <c r="I646" s="215"/>
      <c r="J646" s="215"/>
      <c r="K646" s="215"/>
      <c r="L646" s="215"/>
      <c r="M646" s="215"/>
      <c r="N646" s="215"/>
      <c r="O646" s="215"/>
      <c r="P646" s="73"/>
      <c r="Q646" s="215"/>
      <c r="R646" s="215"/>
      <c r="S646" s="215"/>
      <c r="T646" s="215"/>
      <c r="U646" s="215"/>
      <c r="V646" s="215"/>
      <c r="W646" s="215"/>
      <c r="X646" s="74"/>
      <c r="Y646" s="216"/>
      <c r="Z646" s="216"/>
      <c r="AA646" s="216"/>
      <c r="AB646" s="150" t="str">
        <f t="shared" si="32"/>
        <v/>
      </c>
      <c r="AC646" s="217"/>
      <c r="AD646" s="218"/>
      <c r="AE646" s="74"/>
      <c r="AF646" s="219"/>
      <c r="AG646" s="219"/>
      <c r="AH646" s="74"/>
      <c r="AI646" s="211"/>
      <c r="AJ646" s="211"/>
      <c r="AK646" s="211"/>
      <c r="AL646" s="211"/>
      <c r="AM646" s="211"/>
      <c r="AN646" s="211"/>
      <c r="AO646" s="211"/>
      <c r="AP646" s="211"/>
      <c r="AQ646" s="211"/>
      <c r="AR646" s="47"/>
      <c r="AS646" s="211"/>
      <c r="AT646" s="211"/>
      <c r="AU646" s="211"/>
      <c r="AV646" s="211"/>
      <c r="AW646" s="211"/>
      <c r="AX646" s="211"/>
      <c r="AY646" s="211"/>
      <c r="AZ646" s="211"/>
      <c r="BA646" s="211"/>
      <c r="BB646" s="211"/>
      <c r="BC646" s="211"/>
      <c r="BD646" s="211"/>
      <c r="BE646" s="211"/>
      <c r="BF646" s="211"/>
      <c r="BG646" s="211"/>
      <c r="BH646" s="211"/>
      <c r="BI646" s="211"/>
      <c r="BJ646" s="211"/>
      <c r="BK646" s="211"/>
      <c r="BL646" s="211"/>
      <c r="BM646" s="211"/>
      <c r="BN646" s="211"/>
      <c r="BO646" s="211"/>
      <c r="BP646" s="211"/>
      <c r="BQ646" s="211"/>
      <c r="BR646" s="211"/>
      <c r="BS646" s="211"/>
      <c r="BT646" s="211"/>
      <c r="BU646" s="211"/>
      <c r="BV646" s="211"/>
      <c r="BW646" s="211"/>
      <c r="BX646" s="211"/>
      <c r="BY646" s="211"/>
      <c r="BZ646" s="211"/>
      <c r="CA646" s="211"/>
      <c r="CB646" s="211"/>
      <c r="CC646" s="211"/>
      <c r="CD646" s="211"/>
      <c r="CE646" s="211"/>
      <c r="CF646" s="211"/>
      <c r="CG646" s="211"/>
      <c r="CH646" s="211"/>
      <c r="CI646" s="211"/>
      <c r="CJ646" s="211"/>
      <c r="CK646" s="211"/>
      <c r="CL646" s="211"/>
      <c r="CM646" s="211"/>
      <c r="CN646" s="211"/>
      <c r="CO646" s="211"/>
      <c r="CP646" s="211"/>
      <c r="CQ646" s="151" t="str">
        <f t="shared" si="33"/>
        <v/>
      </c>
      <c r="CR646" s="147"/>
    </row>
    <row r="647" spans="1:96" x14ac:dyDescent="0.2">
      <c r="A647" s="72"/>
      <c r="B647" s="201">
        <f t="shared" si="34"/>
        <v>638</v>
      </c>
      <c r="C647" s="212"/>
      <c r="D647" s="212"/>
      <c r="F647" s="212"/>
      <c r="G647" s="214"/>
      <c r="H647" s="73"/>
      <c r="I647" s="215"/>
      <c r="J647" s="215"/>
      <c r="K647" s="215"/>
      <c r="L647" s="215"/>
      <c r="M647" s="215"/>
      <c r="N647" s="215"/>
      <c r="O647" s="215"/>
      <c r="P647" s="73"/>
      <c r="Q647" s="215"/>
      <c r="R647" s="215"/>
      <c r="S647" s="215"/>
      <c r="T647" s="215"/>
      <c r="U647" s="215"/>
      <c r="V647" s="215"/>
      <c r="W647" s="215"/>
      <c r="X647" s="74"/>
      <c r="Y647" s="216"/>
      <c r="Z647" s="216"/>
      <c r="AA647" s="216"/>
      <c r="AB647" s="150" t="str">
        <f t="shared" ref="AB647:AB710" si="35">IF(SUM(Y647:AA647,I647:O647)=0,"",IF(SUM(Y647:AA647)=1,"",1))</f>
        <v/>
      </c>
      <c r="AC647" s="217"/>
      <c r="AD647" s="218"/>
      <c r="AE647" s="74"/>
      <c r="AF647" s="219"/>
      <c r="AG647" s="219"/>
      <c r="AH647" s="74"/>
      <c r="AI647" s="211"/>
      <c r="AJ647" s="211"/>
      <c r="AK647" s="211"/>
      <c r="AL647" s="211"/>
      <c r="AM647" s="211"/>
      <c r="AN647" s="211"/>
      <c r="AO647" s="211"/>
      <c r="AP647" s="211"/>
      <c r="AQ647" s="211"/>
      <c r="AR647" s="47"/>
      <c r="AS647" s="211"/>
      <c r="AT647" s="211"/>
      <c r="AU647" s="211"/>
      <c r="AV647" s="211"/>
      <c r="AW647" s="211"/>
      <c r="AX647" s="211"/>
      <c r="AY647" s="211"/>
      <c r="AZ647" s="211"/>
      <c r="BA647" s="211"/>
      <c r="BB647" s="211"/>
      <c r="BC647" s="211"/>
      <c r="BD647" s="211"/>
      <c r="BE647" s="211"/>
      <c r="BF647" s="211"/>
      <c r="BG647" s="211"/>
      <c r="BH647" s="211"/>
      <c r="BI647" s="211"/>
      <c r="BJ647" s="211"/>
      <c r="BK647" s="211"/>
      <c r="BL647" s="211"/>
      <c r="BM647" s="211"/>
      <c r="BN647" s="211"/>
      <c r="BO647" s="211"/>
      <c r="BP647" s="211"/>
      <c r="BQ647" s="211"/>
      <c r="BR647" s="211"/>
      <c r="BS647" s="211"/>
      <c r="BT647" s="211"/>
      <c r="BU647" s="211"/>
      <c r="BV647" s="211"/>
      <c r="BW647" s="211"/>
      <c r="BX647" s="211"/>
      <c r="BY647" s="211"/>
      <c r="BZ647" s="211"/>
      <c r="CA647" s="211"/>
      <c r="CB647" s="211"/>
      <c r="CC647" s="211"/>
      <c r="CD647" s="211"/>
      <c r="CE647" s="211"/>
      <c r="CF647" s="211"/>
      <c r="CG647" s="211"/>
      <c r="CH647" s="211"/>
      <c r="CI647" s="211"/>
      <c r="CJ647" s="211"/>
      <c r="CK647" s="211"/>
      <c r="CL647" s="211"/>
      <c r="CM647" s="211"/>
      <c r="CN647" s="211"/>
      <c r="CO647" s="211"/>
      <c r="CP647" s="211"/>
      <c r="CQ647" s="151" t="str">
        <f t="shared" ref="CQ647:CQ710" si="36">IF(COUNT(AS647:CP647)=0,"",IF(SUM(AS647:CP647)=1,"",1))</f>
        <v/>
      </c>
      <c r="CR647" s="147"/>
    </row>
    <row r="648" spans="1:96" x14ac:dyDescent="0.2">
      <c r="A648" s="72"/>
      <c r="B648" s="201">
        <f t="shared" ref="B648:B711" si="37">IFERROR(B647+1,"")</f>
        <v>639</v>
      </c>
      <c r="C648" s="212"/>
      <c r="D648" s="212"/>
      <c r="F648" s="212"/>
      <c r="G648" s="214"/>
      <c r="H648" s="73"/>
      <c r="I648" s="215"/>
      <c r="J648" s="215"/>
      <c r="K648" s="215"/>
      <c r="L648" s="215"/>
      <c r="M648" s="215"/>
      <c r="N648" s="215"/>
      <c r="O648" s="215"/>
      <c r="P648" s="73"/>
      <c r="Q648" s="215"/>
      <c r="R648" s="215"/>
      <c r="S648" s="215"/>
      <c r="T648" s="215"/>
      <c r="U648" s="215"/>
      <c r="V648" s="215"/>
      <c r="W648" s="215"/>
      <c r="X648" s="74"/>
      <c r="Y648" s="216"/>
      <c r="Z648" s="216"/>
      <c r="AA648" s="216"/>
      <c r="AB648" s="150" t="str">
        <f t="shared" si="35"/>
        <v/>
      </c>
      <c r="AC648" s="217"/>
      <c r="AD648" s="218"/>
      <c r="AE648" s="74"/>
      <c r="AF648" s="219"/>
      <c r="AG648" s="219"/>
      <c r="AH648" s="74"/>
      <c r="AI648" s="211"/>
      <c r="AJ648" s="211"/>
      <c r="AK648" s="211"/>
      <c r="AL648" s="211"/>
      <c r="AM648" s="211"/>
      <c r="AN648" s="211"/>
      <c r="AO648" s="211"/>
      <c r="AP648" s="211"/>
      <c r="AQ648" s="211"/>
      <c r="AR648" s="47"/>
      <c r="AS648" s="211"/>
      <c r="AT648" s="211"/>
      <c r="AU648" s="211"/>
      <c r="AV648" s="211"/>
      <c r="AW648" s="211"/>
      <c r="AX648" s="211"/>
      <c r="AY648" s="211"/>
      <c r="AZ648" s="211"/>
      <c r="BA648" s="211"/>
      <c r="BB648" s="211"/>
      <c r="BC648" s="211"/>
      <c r="BD648" s="211"/>
      <c r="BE648" s="211"/>
      <c r="BF648" s="211"/>
      <c r="BG648" s="211"/>
      <c r="BH648" s="211"/>
      <c r="BI648" s="211"/>
      <c r="BJ648" s="211"/>
      <c r="BK648" s="211"/>
      <c r="BL648" s="211"/>
      <c r="BM648" s="211"/>
      <c r="BN648" s="211"/>
      <c r="BO648" s="211"/>
      <c r="BP648" s="211"/>
      <c r="BQ648" s="211"/>
      <c r="BR648" s="211"/>
      <c r="BS648" s="211"/>
      <c r="BT648" s="211"/>
      <c r="BU648" s="211"/>
      <c r="BV648" s="211"/>
      <c r="BW648" s="211"/>
      <c r="BX648" s="211"/>
      <c r="BY648" s="211"/>
      <c r="BZ648" s="211"/>
      <c r="CA648" s="211"/>
      <c r="CB648" s="211"/>
      <c r="CC648" s="211"/>
      <c r="CD648" s="211"/>
      <c r="CE648" s="211"/>
      <c r="CF648" s="211"/>
      <c r="CG648" s="211"/>
      <c r="CH648" s="211"/>
      <c r="CI648" s="211"/>
      <c r="CJ648" s="211"/>
      <c r="CK648" s="211"/>
      <c r="CL648" s="211"/>
      <c r="CM648" s="211"/>
      <c r="CN648" s="211"/>
      <c r="CO648" s="211"/>
      <c r="CP648" s="211"/>
      <c r="CQ648" s="151" t="str">
        <f t="shared" si="36"/>
        <v/>
      </c>
      <c r="CR648" s="147"/>
    </row>
    <row r="649" spans="1:96" x14ac:dyDescent="0.2">
      <c r="A649" s="72"/>
      <c r="B649" s="201">
        <f t="shared" si="37"/>
        <v>640</v>
      </c>
      <c r="C649" s="212"/>
      <c r="D649" s="212"/>
      <c r="F649" s="212"/>
      <c r="G649" s="214"/>
      <c r="H649" s="73"/>
      <c r="I649" s="215"/>
      <c r="J649" s="215"/>
      <c r="K649" s="215"/>
      <c r="L649" s="215"/>
      <c r="M649" s="215"/>
      <c r="N649" s="215"/>
      <c r="O649" s="215"/>
      <c r="P649" s="73"/>
      <c r="Q649" s="215"/>
      <c r="R649" s="215"/>
      <c r="S649" s="215"/>
      <c r="T649" s="215"/>
      <c r="U649" s="215"/>
      <c r="V649" s="215"/>
      <c r="W649" s="215"/>
      <c r="X649" s="74"/>
      <c r="Y649" s="216"/>
      <c r="Z649" s="216"/>
      <c r="AA649" s="216"/>
      <c r="AB649" s="150" t="str">
        <f t="shared" si="35"/>
        <v/>
      </c>
      <c r="AC649" s="217"/>
      <c r="AD649" s="218"/>
      <c r="AE649" s="74"/>
      <c r="AF649" s="219"/>
      <c r="AG649" s="219"/>
      <c r="AH649" s="74"/>
      <c r="AI649" s="211"/>
      <c r="AJ649" s="211"/>
      <c r="AK649" s="211"/>
      <c r="AL649" s="211"/>
      <c r="AM649" s="211"/>
      <c r="AN649" s="211"/>
      <c r="AO649" s="211"/>
      <c r="AP649" s="211"/>
      <c r="AQ649" s="211"/>
      <c r="AR649" s="47"/>
      <c r="AS649" s="211"/>
      <c r="AT649" s="211"/>
      <c r="AU649" s="211"/>
      <c r="AV649" s="211"/>
      <c r="AW649" s="211"/>
      <c r="AX649" s="211"/>
      <c r="AY649" s="211"/>
      <c r="AZ649" s="211"/>
      <c r="BA649" s="211"/>
      <c r="BB649" s="211"/>
      <c r="BC649" s="211"/>
      <c r="BD649" s="211"/>
      <c r="BE649" s="211"/>
      <c r="BF649" s="211"/>
      <c r="BG649" s="211"/>
      <c r="BH649" s="211"/>
      <c r="BI649" s="211"/>
      <c r="BJ649" s="211"/>
      <c r="BK649" s="211"/>
      <c r="BL649" s="211"/>
      <c r="BM649" s="211"/>
      <c r="BN649" s="211"/>
      <c r="BO649" s="211"/>
      <c r="BP649" s="211"/>
      <c r="BQ649" s="211"/>
      <c r="BR649" s="211"/>
      <c r="BS649" s="211"/>
      <c r="BT649" s="211"/>
      <c r="BU649" s="211"/>
      <c r="BV649" s="211"/>
      <c r="BW649" s="211"/>
      <c r="BX649" s="211"/>
      <c r="BY649" s="211"/>
      <c r="BZ649" s="211"/>
      <c r="CA649" s="211"/>
      <c r="CB649" s="211"/>
      <c r="CC649" s="211"/>
      <c r="CD649" s="211"/>
      <c r="CE649" s="211"/>
      <c r="CF649" s="211"/>
      <c r="CG649" s="211"/>
      <c r="CH649" s="211"/>
      <c r="CI649" s="211"/>
      <c r="CJ649" s="211"/>
      <c r="CK649" s="211"/>
      <c r="CL649" s="211"/>
      <c r="CM649" s="211"/>
      <c r="CN649" s="211"/>
      <c r="CO649" s="211"/>
      <c r="CP649" s="211"/>
      <c r="CQ649" s="151" t="str">
        <f t="shared" si="36"/>
        <v/>
      </c>
      <c r="CR649" s="147"/>
    </row>
    <row r="650" spans="1:96" x14ac:dyDescent="0.2">
      <c r="A650" s="72"/>
      <c r="B650" s="201">
        <f t="shared" si="37"/>
        <v>641</v>
      </c>
      <c r="C650" s="212"/>
      <c r="D650" s="212"/>
      <c r="F650" s="212"/>
      <c r="G650" s="214"/>
      <c r="H650" s="73"/>
      <c r="I650" s="215"/>
      <c r="J650" s="215"/>
      <c r="K650" s="215"/>
      <c r="L650" s="215"/>
      <c r="M650" s="215"/>
      <c r="N650" s="215"/>
      <c r="O650" s="215"/>
      <c r="P650" s="73"/>
      <c r="Q650" s="215"/>
      <c r="R650" s="215"/>
      <c r="S650" s="215"/>
      <c r="T650" s="215"/>
      <c r="U650" s="215"/>
      <c r="V650" s="215"/>
      <c r="W650" s="215"/>
      <c r="X650" s="74"/>
      <c r="Y650" s="216"/>
      <c r="Z650" s="216"/>
      <c r="AA650" s="216"/>
      <c r="AB650" s="150" t="str">
        <f t="shared" si="35"/>
        <v/>
      </c>
      <c r="AC650" s="217"/>
      <c r="AD650" s="218"/>
      <c r="AE650" s="74"/>
      <c r="AF650" s="219"/>
      <c r="AG650" s="219"/>
      <c r="AH650" s="74"/>
      <c r="AI650" s="211"/>
      <c r="AJ650" s="211"/>
      <c r="AK650" s="211"/>
      <c r="AL650" s="211"/>
      <c r="AM650" s="211"/>
      <c r="AN650" s="211"/>
      <c r="AO650" s="211"/>
      <c r="AP650" s="211"/>
      <c r="AQ650" s="211"/>
      <c r="AR650" s="47"/>
      <c r="AS650" s="211"/>
      <c r="AT650" s="211"/>
      <c r="AU650" s="211"/>
      <c r="AV650" s="211"/>
      <c r="AW650" s="211"/>
      <c r="AX650" s="211"/>
      <c r="AY650" s="211"/>
      <c r="AZ650" s="211"/>
      <c r="BA650" s="211"/>
      <c r="BB650" s="211"/>
      <c r="BC650" s="211"/>
      <c r="BD650" s="211"/>
      <c r="BE650" s="211"/>
      <c r="BF650" s="211"/>
      <c r="BG650" s="211"/>
      <c r="BH650" s="211"/>
      <c r="BI650" s="211"/>
      <c r="BJ650" s="211"/>
      <c r="BK650" s="211"/>
      <c r="BL650" s="211"/>
      <c r="BM650" s="211"/>
      <c r="BN650" s="211"/>
      <c r="BO650" s="211"/>
      <c r="BP650" s="211"/>
      <c r="BQ650" s="211"/>
      <c r="BR650" s="211"/>
      <c r="BS650" s="211"/>
      <c r="BT650" s="211"/>
      <c r="BU650" s="211"/>
      <c r="BV650" s="211"/>
      <c r="BW650" s="211"/>
      <c r="BX650" s="211"/>
      <c r="BY650" s="211"/>
      <c r="BZ650" s="211"/>
      <c r="CA650" s="211"/>
      <c r="CB650" s="211"/>
      <c r="CC650" s="211"/>
      <c r="CD650" s="211"/>
      <c r="CE650" s="211"/>
      <c r="CF650" s="211"/>
      <c r="CG650" s="211"/>
      <c r="CH650" s="211"/>
      <c r="CI650" s="211"/>
      <c r="CJ650" s="211"/>
      <c r="CK650" s="211"/>
      <c r="CL650" s="211"/>
      <c r="CM650" s="211"/>
      <c r="CN650" s="211"/>
      <c r="CO650" s="211"/>
      <c r="CP650" s="211"/>
      <c r="CQ650" s="151" t="str">
        <f t="shared" si="36"/>
        <v/>
      </c>
      <c r="CR650" s="147"/>
    </row>
    <row r="651" spans="1:96" x14ac:dyDescent="0.2">
      <c r="A651" s="72"/>
      <c r="B651" s="201">
        <f t="shared" si="37"/>
        <v>642</v>
      </c>
      <c r="C651" s="212"/>
      <c r="D651" s="212"/>
      <c r="F651" s="212"/>
      <c r="G651" s="214"/>
      <c r="H651" s="73"/>
      <c r="I651" s="215"/>
      <c r="J651" s="215"/>
      <c r="K651" s="215"/>
      <c r="L651" s="215"/>
      <c r="M651" s="215"/>
      <c r="N651" s="215"/>
      <c r="O651" s="215"/>
      <c r="P651" s="73"/>
      <c r="Q651" s="215"/>
      <c r="R651" s="215"/>
      <c r="S651" s="215"/>
      <c r="T651" s="215"/>
      <c r="U651" s="215"/>
      <c r="V651" s="215"/>
      <c r="W651" s="215"/>
      <c r="X651" s="74"/>
      <c r="Y651" s="216"/>
      <c r="Z651" s="216"/>
      <c r="AA651" s="216"/>
      <c r="AB651" s="150" t="str">
        <f t="shared" si="35"/>
        <v/>
      </c>
      <c r="AC651" s="217"/>
      <c r="AD651" s="218"/>
      <c r="AE651" s="74"/>
      <c r="AF651" s="219"/>
      <c r="AG651" s="219"/>
      <c r="AH651" s="74"/>
      <c r="AI651" s="211"/>
      <c r="AJ651" s="211"/>
      <c r="AK651" s="211"/>
      <c r="AL651" s="211"/>
      <c r="AM651" s="211"/>
      <c r="AN651" s="211"/>
      <c r="AO651" s="211"/>
      <c r="AP651" s="211"/>
      <c r="AQ651" s="211"/>
      <c r="AR651" s="47"/>
      <c r="AS651" s="211"/>
      <c r="AT651" s="211"/>
      <c r="AU651" s="211"/>
      <c r="AV651" s="211"/>
      <c r="AW651" s="211"/>
      <c r="AX651" s="211"/>
      <c r="AY651" s="211"/>
      <c r="AZ651" s="211"/>
      <c r="BA651" s="211"/>
      <c r="BB651" s="211"/>
      <c r="BC651" s="211"/>
      <c r="BD651" s="211"/>
      <c r="BE651" s="211"/>
      <c r="BF651" s="211"/>
      <c r="BG651" s="211"/>
      <c r="BH651" s="211"/>
      <c r="BI651" s="211"/>
      <c r="BJ651" s="211"/>
      <c r="BK651" s="211"/>
      <c r="BL651" s="211"/>
      <c r="BM651" s="211"/>
      <c r="BN651" s="211"/>
      <c r="BO651" s="211"/>
      <c r="BP651" s="211"/>
      <c r="BQ651" s="211"/>
      <c r="BR651" s="211"/>
      <c r="BS651" s="211"/>
      <c r="BT651" s="211"/>
      <c r="BU651" s="211"/>
      <c r="BV651" s="211"/>
      <c r="BW651" s="211"/>
      <c r="BX651" s="211"/>
      <c r="BY651" s="211"/>
      <c r="BZ651" s="211"/>
      <c r="CA651" s="211"/>
      <c r="CB651" s="211"/>
      <c r="CC651" s="211"/>
      <c r="CD651" s="211"/>
      <c r="CE651" s="211"/>
      <c r="CF651" s="211"/>
      <c r="CG651" s="211"/>
      <c r="CH651" s="211"/>
      <c r="CI651" s="211"/>
      <c r="CJ651" s="211"/>
      <c r="CK651" s="211"/>
      <c r="CL651" s="211"/>
      <c r="CM651" s="211"/>
      <c r="CN651" s="211"/>
      <c r="CO651" s="211"/>
      <c r="CP651" s="211"/>
      <c r="CQ651" s="151" t="str">
        <f t="shared" si="36"/>
        <v/>
      </c>
      <c r="CR651" s="147"/>
    </row>
    <row r="652" spans="1:96" x14ac:dyDescent="0.2">
      <c r="A652" s="72"/>
      <c r="B652" s="201">
        <f t="shared" si="37"/>
        <v>643</v>
      </c>
      <c r="C652" s="212"/>
      <c r="D652" s="212"/>
      <c r="F652" s="212"/>
      <c r="G652" s="214"/>
      <c r="H652" s="73"/>
      <c r="I652" s="215"/>
      <c r="J652" s="215"/>
      <c r="K652" s="215"/>
      <c r="L652" s="215"/>
      <c r="M652" s="215"/>
      <c r="N652" s="215"/>
      <c r="O652" s="215"/>
      <c r="P652" s="73"/>
      <c r="Q652" s="215"/>
      <c r="R652" s="215"/>
      <c r="S652" s="215"/>
      <c r="T652" s="215"/>
      <c r="U652" s="215"/>
      <c r="V652" s="215"/>
      <c r="W652" s="215"/>
      <c r="X652" s="74"/>
      <c r="Y652" s="216"/>
      <c r="Z652" s="216"/>
      <c r="AA652" s="216"/>
      <c r="AB652" s="150" t="str">
        <f t="shared" si="35"/>
        <v/>
      </c>
      <c r="AC652" s="217"/>
      <c r="AD652" s="218"/>
      <c r="AE652" s="74"/>
      <c r="AF652" s="219"/>
      <c r="AG652" s="219"/>
      <c r="AH652" s="74"/>
      <c r="AI652" s="211"/>
      <c r="AJ652" s="211"/>
      <c r="AK652" s="211"/>
      <c r="AL652" s="211"/>
      <c r="AM652" s="211"/>
      <c r="AN652" s="211"/>
      <c r="AO652" s="211"/>
      <c r="AP652" s="211"/>
      <c r="AQ652" s="211"/>
      <c r="AR652" s="47"/>
      <c r="AS652" s="211"/>
      <c r="AT652" s="211"/>
      <c r="AU652" s="211"/>
      <c r="AV652" s="211"/>
      <c r="AW652" s="211"/>
      <c r="AX652" s="211"/>
      <c r="AY652" s="211"/>
      <c r="AZ652" s="211"/>
      <c r="BA652" s="211"/>
      <c r="BB652" s="211"/>
      <c r="BC652" s="211"/>
      <c r="BD652" s="211"/>
      <c r="BE652" s="211"/>
      <c r="BF652" s="211"/>
      <c r="BG652" s="211"/>
      <c r="BH652" s="211"/>
      <c r="BI652" s="211"/>
      <c r="BJ652" s="211"/>
      <c r="BK652" s="211"/>
      <c r="BL652" s="211"/>
      <c r="BM652" s="211"/>
      <c r="BN652" s="211"/>
      <c r="BO652" s="211"/>
      <c r="BP652" s="211"/>
      <c r="BQ652" s="211"/>
      <c r="BR652" s="211"/>
      <c r="BS652" s="211"/>
      <c r="BT652" s="211"/>
      <c r="BU652" s="211"/>
      <c r="BV652" s="211"/>
      <c r="BW652" s="211"/>
      <c r="BX652" s="211"/>
      <c r="BY652" s="211"/>
      <c r="BZ652" s="211"/>
      <c r="CA652" s="211"/>
      <c r="CB652" s="211"/>
      <c r="CC652" s="211"/>
      <c r="CD652" s="211"/>
      <c r="CE652" s="211"/>
      <c r="CF652" s="211"/>
      <c r="CG652" s="211"/>
      <c r="CH652" s="211"/>
      <c r="CI652" s="211"/>
      <c r="CJ652" s="211"/>
      <c r="CK652" s="211"/>
      <c r="CL652" s="211"/>
      <c r="CM652" s="211"/>
      <c r="CN652" s="211"/>
      <c r="CO652" s="211"/>
      <c r="CP652" s="211"/>
      <c r="CQ652" s="151" t="str">
        <f t="shared" si="36"/>
        <v/>
      </c>
      <c r="CR652" s="147"/>
    </row>
    <row r="653" spans="1:96" x14ac:dyDescent="0.2">
      <c r="A653" s="72"/>
      <c r="B653" s="201">
        <f t="shared" si="37"/>
        <v>644</v>
      </c>
      <c r="C653" s="212"/>
      <c r="D653" s="212"/>
      <c r="F653" s="212"/>
      <c r="G653" s="214"/>
      <c r="H653" s="73"/>
      <c r="I653" s="215"/>
      <c r="J653" s="215"/>
      <c r="K653" s="215"/>
      <c r="L653" s="215"/>
      <c r="M653" s="215"/>
      <c r="N653" s="215"/>
      <c r="O653" s="215"/>
      <c r="P653" s="73"/>
      <c r="Q653" s="215"/>
      <c r="R653" s="215"/>
      <c r="S653" s="215"/>
      <c r="T653" s="215"/>
      <c r="U653" s="215"/>
      <c r="V653" s="215"/>
      <c r="W653" s="215"/>
      <c r="X653" s="74"/>
      <c r="Y653" s="216"/>
      <c r="Z653" s="216"/>
      <c r="AA653" s="216"/>
      <c r="AB653" s="150" t="str">
        <f t="shared" si="35"/>
        <v/>
      </c>
      <c r="AC653" s="217"/>
      <c r="AD653" s="218"/>
      <c r="AE653" s="74"/>
      <c r="AF653" s="219"/>
      <c r="AG653" s="219"/>
      <c r="AH653" s="74"/>
      <c r="AI653" s="211"/>
      <c r="AJ653" s="211"/>
      <c r="AK653" s="211"/>
      <c r="AL653" s="211"/>
      <c r="AM653" s="211"/>
      <c r="AN653" s="211"/>
      <c r="AO653" s="211"/>
      <c r="AP653" s="211"/>
      <c r="AQ653" s="211"/>
      <c r="AR653" s="47"/>
      <c r="AS653" s="211"/>
      <c r="AT653" s="211"/>
      <c r="AU653" s="211"/>
      <c r="AV653" s="211"/>
      <c r="AW653" s="211"/>
      <c r="AX653" s="211"/>
      <c r="AY653" s="211"/>
      <c r="AZ653" s="211"/>
      <c r="BA653" s="211"/>
      <c r="BB653" s="211"/>
      <c r="BC653" s="211"/>
      <c r="BD653" s="211"/>
      <c r="BE653" s="211"/>
      <c r="BF653" s="211"/>
      <c r="BG653" s="211"/>
      <c r="BH653" s="211"/>
      <c r="BI653" s="211"/>
      <c r="BJ653" s="211"/>
      <c r="BK653" s="211"/>
      <c r="BL653" s="211"/>
      <c r="BM653" s="211"/>
      <c r="BN653" s="211"/>
      <c r="BO653" s="211"/>
      <c r="BP653" s="211"/>
      <c r="BQ653" s="211"/>
      <c r="BR653" s="211"/>
      <c r="BS653" s="211"/>
      <c r="BT653" s="211"/>
      <c r="BU653" s="211"/>
      <c r="BV653" s="211"/>
      <c r="BW653" s="211"/>
      <c r="BX653" s="211"/>
      <c r="BY653" s="211"/>
      <c r="BZ653" s="211"/>
      <c r="CA653" s="211"/>
      <c r="CB653" s="211"/>
      <c r="CC653" s="211"/>
      <c r="CD653" s="211"/>
      <c r="CE653" s="211"/>
      <c r="CF653" s="211"/>
      <c r="CG653" s="211"/>
      <c r="CH653" s="211"/>
      <c r="CI653" s="211"/>
      <c r="CJ653" s="211"/>
      <c r="CK653" s="211"/>
      <c r="CL653" s="211"/>
      <c r="CM653" s="211"/>
      <c r="CN653" s="211"/>
      <c r="CO653" s="211"/>
      <c r="CP653" s="211"/>
      <c r="CQ653" s="151" t="str">
        <f t="shared" si="36"/>
        <v/>
      </c>
      <c r="CR653" s="147"/>
    </row>
    <row r="654" spans="1:96" x14ac:dyDescent="0.2">
      <c r="A654" s="72"/>
      <c r="B654" s="201">
        <f t="shared" si="37"/>
        <v>645</v>
      </c>
      <c r="C654" s="212"/>
      <c r="D654" s="212"/>
      <c r="F654" s="212"/>
      <c r="G654" s="214"/>
      <c r="H654" s="73"/>
      <c r="I654" s="215"/>
      <c r="J654" s="215"/>
      <c r="K654" s="215"/>
      <c r="L654" s="215"/>
      <c r="M654" s="215"/>
      <c r="N654" s="215"/>
      <c r="O654" s="215"/>
      <c r="P654" s="73"/>
      <c r="Q654" s="215"/>
      <c r="R654" s="215"/>
      <c r="S654" s="215"/>
      <c r="T654" s="215"/>
      <c r="U654" s="215"/>
      <c r="V654" s="215"/>
      <c r="W654" s="215"/>
      <c r="X654" s="74"/>
      <c r="Y654" s="216"/>
      <c r="Z654" s="216"/>
      <c r="AA654" s="216"/>
      <c r="AB654" s="150" t="str">
        <f t="shared" si="35"/>
        <v/>
      </c>
      <c r="AC654" s="217"/>
      <c r="AD654" s="218"/>
      <c r="AE654" s="74"/>
      <c r="AF654" s="219"/>
      <c r="AG654" s="219"/>
      <c r="AH654" s="74"/>
      <c r="AI654" s="211"/>
      <c r="AJ654" s="211"/>
      <c r="AK654" s="211"/>
      <c r="AL654" s="211"/>
      <c r="AM654" s="211"/>
      <c r="AN654" s="211"/>
      <c r="AO654" s="211"/>
      <c r="AP654" s="211"/>
      <c r="AQ654" s="211"/>
      <c r="AR654" s="47"/>
      <c r="AS654" s="211"/>
      <c r="AT654" s="211"/>
      <c r="AU654" s="211"/>
      <c r="AV654" s="211"/>
      <c r="AW654" s="211"/>
      <c r="AX654" s="211"/>
      <c r="AY654" s="211"/>
      <c r="AZ654" s="211"/>
      <c r="BA654" s="211"/>
      <c r="BB654" s="211"/>
      <c r="BC654" s="211"/>
      <c r="BD654" s="211"/>
      <c r="BE654" s="211"/>
      <c r="BF654" s="211"/>
      <c r="BG654" s="211"/>
      <c r="BH654" s="211"/>
      <c r="BI654" s="211"/>
      <c r="BJ654" s="211"/>
      <c r="BK654" s="211"/>
      <c r="BL654" s="211"/>
      <c r="BM654" s="211"/>
      <c r="BN654" s="211"/>
      <c r="BO654" s="211"/>
      <c r="BP654" s="211"/>
      <c r="BQ654" s="211"/>
      <c r="BR654" s="211"/>
      <c r="BS654" s="211"/>
      <c r="BT654" s="211"/>
      <c r="BU654" s="211"/>
      <c r="BV654" s="211"/>
      <c r="BW654" s="211"/>
      <c r="BX654" s="211"/>
      <c r="BY654" s="211"/>
      <c r="BZ654" s="211"/>
      <c r="CA654" s="211"/>
      <c r="CB654" s="211"/>
      <c r="CC654" s="211"/>
      <c r="CD654" s="211"/>
      <c r="CE654" s="211"/>
      <c r="CF654" s="211"/>
      <c r="CG654" s="211"/>
      <c r="CH654" s="211"/>
      <c r="CI654" s="211"/>
      <c r="CJ654" s="211"/>
      <c r="CK654" s="211"/>
      <c r="CL654" s="211"/>
      <c r="CM654" s="211"/>
      <c r="CN654" s="211"/>
      <c r="CO654" s="211"/>
      <c r="CP654" s="211"/>
      <c r="CQ654" s="151" t="str">
        <f t="shared" si="36"/>
        <v/>
      </c>
      <c r="CR654" s="147"/>
    </row>
    <row r="655" spans="1:96" x14ac:dyDescent="0.2">
      <c r="A655" s="72"/>
      <c r="B655" s="201">
        <f t="shared" si="37"/>
        <v>646</v>
      </c>
      <c r="C655" s="212"/>
      <c r="D655" s="212"/>
      <c r="F655" s="212"/>
      <c r="G655" s="214"/>
      <c r="H655" s="73"/>
      <c r="I655" s="215"/>
      <c r="J655" s="215"/>
      <c r="K655" s="215"/>
      <c r="L655" s="215"/>
      <c r="M655" s="215"/>
      <c r="N655" s="215"/>
      <c r="O655" s="215"/>
      <c r="P655" s="73"/>
      <c r="Q655" s="215"/>
      <c r="R655" s="215"/>
      <c r="S655" s="215"/>
      <c r="T655" s="215"/>
      <c r="U655" s="215"/>
      <c r="V655" s="215"/>
      <c r="W655" s="215"/>
      <c r="X655" s="74"/>
      <c r="Y655" s="216"/>
      <c r="Z655" s="216"/>
      <c r="AA655" s="216"/>
      <c r="AB655" s="150" t="str">
        <f t="shared" si="35"/>
        <v/>
      </c>
      <c r="AC655" s="217"/>
      <c r="AD655" s="218"/>
      <c r="AE655" s="74"/>
      <c r="AF655" s="219"/>
      <c r="AG655" s="219"/>
      <c r="AH655" s="74"/>
      <c r="AI655" s="211"/>
      <c r="AJ655" s="211"/>
      <c r="AK655" s="211"/>
      <c r="AL655" s="211"/>
      <c r="AM655" s="211"/>
      <c r="AN655" s="211"/>
      <c r="AO655" s="211"/>
      <c r="AP655" s="211"/>
      <c r="AQ655" s="211"/>
      <c r="AR655" s="47"/>
      <c r="AS655" s="211"/>
      <c r="AT655" s="211"/>
      <c r="AU655" s="211"/>
      <c r="AV655" s="211"/>
      <c r="AW655" s="211"/>
      <c r="AX655" s="211"/>
      <c r="AY655" s="211"/>
      <c r="AZ655" s="211"/>
      <c r="BA655" s="211"/>
      <c r="BB655" s="211"/>
      <c r="BC655" s="211"/>
      <c r="BD655" s="211"/>
      <c r="BE655" s="211"/>
      <c r="BF655" s="211"/>
      <c r="BG655" s="211"/>
      <c r="BH655" s="211"/>
      <c r="BI655" s="211"/>
      <c r="BJ655" s="211"/>
      <c r="BK655" s="211"/>
      <c r="BL655" s="211"/>
      <c r="BM655" s="211"/>
      <c r="BN655" s="211"/>
      <c r="BO655" s="211"/>
      <c r="BP655" s="211"/>
      <c r="BQ655" s="211"/>
      <c r="BR655" s="211"/>
      <c r="BS655" s="211"/>
      <c r="BT655" s="211"/>
      <c r="BU655" s="211"/>
      <c r="BV655" s="211"/>
      <c r="BW655" s="211"/>
      <c r="BX655" s="211"/>
      <c r="BY655" s="211"/>
      <c r="BZ655" s="211"/>
      <c r="CA655" s="211"/>
      <c r="CB655" s="211"/>
      <c r="CC655" s="211"/>
      <c r="CD655" s="211"/>
      <c r="CE655" s="211"/>
      <c r="CF655" s="211"/>
      <c r="CG655" s="211"/>
      <c r="CH655" s="211"/>
      <c r="CI655" s="211"/>
      <c r="CJ655" s="211"/>
      <c r="CK655" s="211"/>
      <c r="CL655" s="211"/>
      <c r="CM655" s="211"/>
      <c r="CN655" s="211"/>
      <c r="CO655" s="211"/>
      <c r="CP655" s="211"/>
      <c r="CQ655" s="151" t="str">
        <f t="shared" si="36"/>
        <v/>
      </c>
      <c r="CR655" s="147"/>
    </row>
    <row r="656" spans="1:96" x14ac:dyDescent="0.2">
      <c r="A656" s="72"/>
      <c r="B656" s="201">
        <f t="shared" si="37"/>
        <v>647</v>
      </c>
      <c r="C656" s="212"/>
      <c r="D656" s="212"/>
      <c r="F656" s="212"/>
      <c r="G656" s="214"/>
      <c r="H656" s="73"/>
      <c r="I656" s="215"/>
      <c r="J656" s="215"/>
      <c r="K656" s="215"/>
      <c r="L656" s="215"/>
      <c r="M656" s="215"/>
      <c r="N656" s="215"/>
      <c r="O656" s="215"/>
      <c r="P656" s="73"/>
      <c r="Q656" s="215"/>
      <c r="R656" s="215"/>
      <c r="S656" s="215"/>
      <c r="T656" s="215"/>
      <c r="U656" s="215"/>
      <c r="V656" s="215"/>
      <c r="W656" s="215"/>
      <c r="X656" s="74"/>
      <c r="Y656" s="216"/>
      <c r="Z656" s="216"/>
      <c r="AA656" s="216"/>
      <c r="AB656" s="150" t="str">
        <f t="shared" si="35"/>
        <v/>
      </c>
      <c r="AC656" s="217"/>
      <c r="AD656" s="218"/>
      <c r="AE656" s="74"/>
      <c r="AF656" s="219"/>
      <c r="AG656" s="219"/>
      <c r="AH656" s="74"/>
      <c r="AI656" s="211"/>
      <c r="AJ656" s="211"/>
      <c r="AK656" s="211"/>
      <c r="AL656" s="211"/>
      <c r="AM656" s="211"/>
      <c r="AN656" s="211"/>
      <c r="AO656" s="211"/>
      <c r="AP656" s="211"/>
      <c r="AQ656" s="211"/>
      <c r="AR656" s="47"/>
      <c r="AS656" s="211"/>
      <c r="AT656" s="211"/>
      <c r="AU656" s="211"/>
      <c r="AV656" s="211"/>
      <c r="AW656" s="211"/>
      <c r="AX656" s="211"/>
      <c r="AY656" s="211"/>
      <c r="AZ656" s="211"/>
      <c r="BA656" s="211"/>
      <c r="BB656" s="211"/>
      <c r="BC656" s="211"/>
      <c r="BD656" s="211"/>
      <c r="BE656" s="211"/>
      <c r="BF656" s="211"/>
      <c r="BG656" s="211"/>
      <c r="BH656" s="211"/>
      <c r="BI656" s="211"/>
      <c r="BJ656" s="211"/>
      <c r="BK656" s="211"/>
      <c r="BL656" s="211"/>
      <c r="BM656" s="211"/>
      <c r="BN656" s="211"/>
      <c r="BO656" s="211"/>
      <c r="BP656" s="211"/>
      <c r="BQ656" s="211"/>
      <c r="BR656" s="211"/>
      <c r="BS656" s="211"/>
      <c r="BT656" s="211"/>
      <c r="BU656" s="211"/>
      <c r="BV656" s="211"/>
      <c r="BW656" s="211"/>
      <c r="BX656" s="211"/>
      <c r="BY656" s="211"/>
      <c r="BZ656" s="211"/>
      <c r="CA656" s="211"/>
      <c r="CB656" s="211"/>
      <c r="CC656" s="211"/>
      <c r="CD656" s="211"/>
      <c r="CE656" s="211"/>
      <c r="CF656" s="211"/>
      <c r="CG656" s="211"/>
      <c r="CH656" s="211"/>
      <c r="CI656" s="211"/>
      <c r="CJ656" s="211"/>
      <c r="CK656" s="211"/>
      <c r="CL656" s="211"/>
      <c r="CM656" s="211"/>
      <c r="CN656" s="211"/>
      <c r="CO656" s="211"/>
      <c r="CP656" s="211"/>
      <c r="CQ656" s="151" t="str">
        <f t="shared" si="36"/>
        <v/>
      </c>
      <c r="CR656" s="147"/>
    </row>
    <row r="657" spans="1:96" x14ac:dyDescent="0.2">
      <c r="A657" s="72"/>
      <c r="B657" s="201">
        <f t="shared" si="37"/>
        <v>648</v>
      </c>
      <c r="C657" s="212"/>
      <c r="D657" s="212"/>
      <c r="F657" s="212"/>
      <c r="G657" s="214"/>
      <c r="H657" s="73"/>
      <c r="I657" s="215"/>
      <c r="J657" s="215"/>
      <c r="K657" s="215"/>
      <c r="L657" s="215"/>
      <c r="M657" s="215"/>
      <c r="N657" s="215"/>
      <c r="O657" s="215"/>
      <c r="P657" s="73"/>
      <c r="Q657" s="215"/>
      <c r="R657" s="215"/>
      <c r="S657" s="215"/>
      <c r="T657" s="215"/>
      <c r="U657" s="215"/>
      <c r="V657" s="215"/>
      <c r="W657" s="215"/>
      <c r="X657" s="74"/>
      <c r="Y657" s="216"/>
      <c r="Z657" s="216"/>
      <c r="AA657" s="216"/>
      <c r="AB657" s="150" t="str">
        <f t="shared" si="35"/>
        <v/>
      </c>
      <c r="AC657" s="217"/>
      <c r="AD657" s="218"/>
      <c r="AE657" s="74"/>
      <c r="AF657" s="219"/>
      <c r="AG657" s="219"/>
      <c r="AH657" s="74"/>
      <c r="AI657" s="211"/>
      <c r="AJ657" s="211"/>
      <c r="AK657" s="211"/>
      <c r="AL657" s="211"/>
      <c r="AM657" s="211"/>
      <c r="AN657" s="211"/>
      <c r="AO657" s="211"/>
      <c r="AP657" s="211"/>
      <c r="AQ657" s="211"/>
      <c r="AR657" s="47"/>
      <c r="AS657" s="211"/>
      <c r="AT657" s="211"/>
      <c r="AU657" s="211"/>
      <c r="AV657" s="211"/>
      <c r="AW657" s="211"/>
      <c r="AX657" s="211"/>
      <c r="AY657" s="211"/>
      <c r="AZ657" s="211"/>
      <c r="BA657" s="211"/>
      <c r="BB657" s="211"/>
      <c r="BC657" s="211"/>
      <c r="BD657" s="211"/>
      <c r="BE657" s="211"/>
      <c r="BF657" s="211"/>
      <c r="BG657" s="211"/>
      <c r="BH657" s="211"/>
      <c r="BI657" s="211"/>
      <c r="BJ657" s="211"/>
      <c r="BK657" s="211"/>
      <c r="BL657" s="211"/>
      <c r="BM657" s="211"/>
      <c r="BN657" s="211"/>
      <c r="BO657" s="211"/>
      <c r="BP657" s="211"/>
      <c r="BQ657" s="211"/>
      <c r="BR657" s="211"/>
      <c r="BS657" s="211"/>
      <c r="BT657" s="211"/>
      <c r="BU657" s="211"/>
      <c r="BV657" s="211"/>
      <c r="BW657" s="211"/>
      <c r="BX657" s="211"/>
      <c r="BY657" s="211"/>
      <c r="BZ657" s="211"/>
      <c r="CA657" s="211"/>
      <c r="CB657" s="211"/>
      <c r="CC657" s="211"/>
      <c r="CD657" s="211"/>
      <c r="CE657" s="211"/>
      <c r="CF657" s="211"/>
      <c r="CG657" s="211"/>
      <c r="CH657" s="211"/>
      <c r="CI657" s="211"/>
      <c r="CJ657" s="211"/>
      <c r="CK657" s="211"/>
      <c r="CL657" s="211"/>
      <c r="CM657" s="211"/>
      <c r="CN657" s="211"/>
      <c r="CO657" s="211"/>
      <c r="CP657" s="211"/>
      <c r="CQ657" s="151" t="str">
        <f t="shared" si="36"/>
        <v/>
      </c>
      <c r="CR657" s="147"/>
    </row>
    <row r="658" spans="1:96" x14ac:dyDescent="0.2">
      <c r="A658" s="72"/>
      <c r="B658" s="201">
        <f t="shared" si="37"/>
        <v>649</v>
      </c>
      <c r="C658" s="212"/>
      <c r="D658" s="212"/>
      <c r="F658" s="212"/>
      <c r="G658" s="214"/>
      <c r="H658" s="73"/>
      <c r="I658" s="215"/>
      <c r="J658" s="215"/>
      <c r="K658" s="215"/>
      <c r="L658" s="215"/>
      <c r="M658" s="215"/>
      <c r="N658" s="215"/>
      <c r="O658" s="215"/>
      <c r="P658" s="73"/>
      <c r="Q658" s="215"/>
      <c r="R658" s="215"/>
      <c r="S658" s="215"/>
      <c r="T658" s="215"/>
      <c r="U658" s="215"/>
      <c r="V658" s="215"/>
      <c r="W658" s="215"/>
      <c r="X658" s="74"/>
      <c r="Y658" s="216"/>
      <c r="Z658" s="216"/>
      <c r="AA658" s="216"/>
      <c r="AB658" s="150" t="str">
        <f t="shared" si="35"/>
        <v/>
      </c>
      <c r="AC658" s="217"/>
      <c r="AD658" s="218"/>
      <c r="AE658" s="74"/>
      <c r="AF658" s="219"/>
      <c r="AG658" s="219"/>
      <c r="AH658" s="74"/>
      <c r="AI658" s="211"/>
      <c r="AJ658" s="211"/>
      <c r="AK658" s="211"/>
      <c r="AL658" s="211"/>
      <c r="AM658" s="211"/>
      <c r="AN658" s="211"/>
      <c r="AO658" s="211"/>
      <c r="AP658" s="211"/>
      <c r="AQ658" s="211"/>
      <c r="AR658" s="47"/>
      <c r="AS658" s="211"/>
      <c r="AT658" s="211"/>
      <c r="AU658" s="211"/>
      <c r="AV658" s="211"/>
      <c r="AW658" s="211"/>
      <c r="AX658" s="211"/>
      <c r="AY658" s="211"/>
      <c r="AZ658" s="211"/>
      <c r="BA658" s="211"/>
      <c r="BB658" s="211"/>
      <c r="BC658" s="211"/>
      <c r="BD658" s="211"/>
      <c r="BE658" s="211"/>
      <c r="BF658" s="211"/>
      <c r="BG658" s="211"/>
      <c r="BH658" s="211"/>
      <c r="BI658" s="211"/>
      <c r="BJ658" s="211"/>
      <c r="BK658" s="211"/>
      <c r="BL658" s="211"/>
      <c r="BM658" s="211"/>
      <c r="BN658" s="211"/>
      <c r="BO658" s="211"/>
      <c r="BP658" s="211"/>
      <c r="BQ658" s="211"/>
      <c r="BR658" s="211"/>
      <c r="BS658" s="211"/>
      <c r="BT658" s="211"/>
      <c r="BU658" s="211"/>
      <c r="BV658" s="211"/>
      <c r="BW658" s="211"/>
      <c r="BX658" s="211"/>
      <c r="BY658" s="211"/>
      <c r="BZ658" s="211"/>
      <c r="CA658" s="211"/>
      <c r="CB658" s="211"/>
      <c r="CC658" s="211"/>
      <c r="CD658" s="211"/>
      <c r="CE658" s="211"/>
      <c r="CF658" s="211"/>
      <c r="CG658" s="211"/>
      <c r="CH658" s="211"/>
      <c r="CI658" s="211"/>
      <c r="CJ658" s="211"/>
      <c r="CK658" s="211"/>
      <c r="CL658" s="211"/>
      <c r="CM658" s="211"/>
      <c r="CN658" s="211"/>
      <c r="CO658" s="211"/>
      <c r="CP658" s="211"/>
      <c r="CQ658" s="151" t="str">
        <f t="shared" si="36"/>
        <v/>
      </c>
      <c r="CR658" s="147"/>
    </row>
    <row r="659" spans="1:96" x14ac:dyDescent="0.2">
      <c r="A659" s="72"/>
      <c r="B659" s="201">
        <f t="shared" si="37"/>
        <v>650</v>
      </c>
      <c r="C659" s="212"/>
      <c r="D659" s="212"/>
      <c r="F659" s="212"/>
      <c r="G659" s="214"/>
      <c r="H659" s="73"/>
      <c r="I659" s="215"/>
      <c r="J659" s="215"/>
      <c r="K659" s="215"/>
      <c r="L659" s="215"/>
      <c r="M659" s="215"/>
      <c r="N659" s="215"/>
      <c r="O659" s="215"/>
      <c r="P659" s="73"/>
      <c r="Q659" s="215"/>
      <c r="R659" s="215"/>
      <c r="S659" s="215"/>
      <c r="T659" s="215"/>
      <c r="U659" s="215"/>
      <c r="V659" s="215"/>
      <c r="W659" s="215"/>
      <c r="X659" s="74"/>
      <c r="Y659" s="216"/>
      <c r="Z659" s="216"/>
      <c r="AA659" s="216"/>
      <c r="AB659" s="150" t="str">
        <f t="shared" si="35"/>
        <v/>
      </c>
      <c r="AC659" s="217"/>
      <c r="AD659" s="218"/>
      <c r="AE659" s="74"/>
      <c r="AF659" s="219"/>
      <c r="AG659" s="219"/>
      <c r="AH659" s="74"/>
      <c r="AI659" s="211"/>
      <c r="AJ659" s="211"/>
      <c r="AK659" s="211"/>
      <c r="AL659" s="211"/>
      <c r="AM659" s="211"/>
      <c r="AN659" s="211"/>
      <c r="AO659" s="211"/>
      <c r="AP659" s="211"/>
      <c r="AQ659" s="211"/>
      <c r="AR659" s="47"/>
      <c r="AS659" s="211"/>
      <c r="AT659" s="211"/>
      <c r="AU659" s="211"/>
      <c r="AV659" s="211"/>
      <c r="AW659" s="211"/>
      <c r="AX659" s="211"/>
      <c r="AY659" s="211"/>
      <c r="AZ659" s="211"/>
      <c r="BA659" s="211"/>
      <c r="BB659" s="211"/>
      <c r="BC659" s="211"/>
      <c r="BD659" s="211"/>
      <c r="BE659" s="211"/>
      <c r="BF659" s="211"/>
      <c r="BG659" s="211"/>
      <c r="BH659" s="211"/>
      <c r="BI659" s="211"/>
      <c r="BJ659" s="211"/>
      <c r="BK659" s="211"/>
      <c r="BL659" s="211"/>
      <c r="BM659" s="211"/>
      <c r="BN659" s="211"/>
      <c r="BO659" s="211"/>
      <c r="BP659" s="211"/>
      <c r="BQ659" s="211"/>
      <c r="BR659" s="211"/>
      <c r="BS659" s="211"/>
      <c r="BT659" s="211"/>
      <c r="BU659" s="211"/>
      <c r="BV659" s="211"/>
      <c r="BW659" s="211"/>
      <c r="BX659" s="211"/>
      <c r="BY659" s="211"/>
      <c r="BZ659" s="211"/>
      <c r="CA659" s="211"/>
      <c r="CB659" s="211"/>
      <c r="CC659" s="211"/>
      <c r="CD659" s="211"/>
      <c r="CE659" s="211"/>
      <c r="CF659" s="211"/>
      <c r="CG659" s="211"/>
      <c r="CH659" s="211"/>
      <c r="CI659" s="211"/>
      <c r="CJ659" s="211"/>
      <c r="CK659" s="211"/>
      <c r="CL659" s="211"/>
      <c r="CM659" s="211"/>
      <c r="CN659" s="211"/>
      <c r="CO659" s="211"/>
      <c r="CP659" s="211"/>
      <c r="CQ659" s="151" t="str">
        <f t="shared" si="36"/>
        <v/>
      </c>
      <c r="CR659" s="147"/>
    </row>
    <row r="660" spans="1:96" x14ac:dyDescent="0.2">
      <c r="A660" s="72"/>
      <c r="B660" s="201">
        <f t="shared" si="37"/>
        <v>651</v>
      </c>
      <c r="C660" s="212"/>
      <c r="D660" s="212"/>
      <c r="F660" s="212"/>
      <c r="G660" s="214"/>
      <c r="H660" s="73"/>
      <c r="I660" s="215"/>
      <c r="J660" s="215"/>
      <c r="K660" s="215"/>
      <c r="L660" s="215"/>
      <c r="M660" s="215"/>
      <c r="N660" s="215"/>
      <c r="O660" s="215"/>
      <c r="P660" s="73"/>
      <c r="Q660" s="215"/>
      <c r="R660" s="215"/>
      <c r="S660" s="215"/>
      <c r="T660" s="215"/>
      <c r="U660" s="215"/>
      <c r="V660" s="215"/>
      <c r="W660" s="215"/>
      <c r="X660" s="74"/>
      <c r="Y660" s="216"/>
      <c r="Z660" s="216"/>
      <c r="AA660" s="216"/>
      <c r="AB660" s="150" t="str">
        <f t="shared" si="35"/>
        <v/>
      </c>
      <c r="AC660" s="217"/>
      <c r="AD660" s="218"/>
      <c r="AE660" s="74"/>
      <c r="AF660" s="219"/>
      <c r="AG660" s="219"/>
      <c r="AH660" s="74"/>
      <c r="AI660" s="211"/>
      <c r="AJ660" s="211"/>
      <c r="AK660" s="211"/>
      <c r="AL660" s="211"/>
      <c r="AM660" s="211"/>
      <c r="AN660" s="211"/>
      <c r="AO660" s="211"/>
      <c r="AP660" s="211"/>
      <c r="AQ660" s="211"/>
      <c r="AR660" s="47"/>
      <c r="AS660" s="211"/>
      <c r="AT660" s="211"/>
      <c r="AU660" s="211"/>
      <c r="AV660" s="211"/>
      <c r="AW660" s="211"/>
      <c r="AX660" s="211"/>
      <c r="AY660" s="211"/>
      <c r="AZ660" s="211"/>
      <c r="BA660" s="211"/>
      <c r="BB660" s="211"/>
      <c r="BC660" s="211"/>
      <c r="BD660" s="211"/>
      <c r="BE660" s="211"/>
      <c r="BF660" s="211"/>
      <c r="BG660" s="211"/>
      <c r="BH660" s="211"/>
      <c r="BI660" s="211"/>
      <c r="BJ660" s="211"/>
      <c r="BK660" s="211"/>
      <c r="BL660" s="211"/>
      <c r="BM660" s="211"/>
      <c r="BN660" s="211"/>
      <c r="BO660" s="211"/>
      <c r="BP660" s="211"/>
      <c r="BQ660" s="211"/>
      <c r="BR660" s="211"/>
      <c r="BS660" s="211"/>
      <c r="BT660" s="211"/>
      <c r="BU660" s="211"/>
      <c r="BV660" s="211"/>
      <c r="BW660" s="211"/>
      <c r="BX660" s="211"/>
      <c r="BY660" s="211"/>
      <c r="BZ660" s="211"/>
      <c r="CA660" s="211"/>
      <c r="CB660" s="211"/>
      <c r="CC660" s="211"/>
      <c r="CD660" s="211"/>
      <c r="CE660" s="211"/>
      <c r="CF660" s="211"/>
      <c r="CG660" s="211"/>
      <c r="CH660" s="211"/>
      <c r="CI660" s="211"/>
      <c r="CJ660" s="211"/>
      <c r="CK660" s="211"/>
      <c r="CL660" s="211"/>
      <c r="CM660" s="211"/>
      <c r="CN660" s="211"/>
      <c r="CO660" s="211"/>
      <c r="CP660" s="211"/>
      <c r="CQ660" s="151" t="str">
        <f t="shared" si="36"/>
        <v/>
      </c>
      <c r="CR660" s="147"/>
    </row>
    <row r="661" spans="1:96" x14ac:dyDescent="0.2">
      <c r="A661" s="72"/>
      <c r="B661" s="201">
        <f t="shared" si="37"/>
        <v>652</v>
      </c>
      <c r="C661" s="212"/>
      <c r="D661" s="212"/>
      <c r="F661" s="212"/>
      <c r="G661" s="214"/>
      <c r="H661" s="73"/>
      <c r="I661" s="215"/>
      <c r="J661" s="215"/>
      <c r="K661" s="215"/>
      <c r="L661" s="215"/>
      <c r="M661" s="215"/>
      <c r="N661" s="215"/>
      <c r="O661" s="215"/>
      <c r="P661" s="73"/>
      <c r="Q661" s="215"/>
      <c r="R661" s="215"/>
      <c r="S661" s="215"/>
      <c r="T661" s="215"/>
      <c r="U661" s="215"/>
      <c r="V661" s="215"/>
      <c r="W661" s="215"/>
      <c r="X661" s="74"/>
      <c r="Y661" s="216"/>
      <c r="Z661" s="216"/>
      <c r="AA661" s="216"/>
      <c r="AB661" s="150" t="str">
        <f t="shared" si="35"/>
        <v/>
      </c>
      <c r="AC661" s="217"/>
      <c r="AD661" s="218"/>
      <c r="AE661" s="74"/>
      <c r="AF661" s="219"/>
      <c r="AG661" s="219"/>
      <c r="AH661" s="74"/>
      <c r="AI661" s="211"/>
      <c r="AJ661" s="211"/>
      <c r="AK661" s="211"/>
      <c r="AL661" s="211"/>
      <c r="AM661" s="211"/>
      <c r="AN661" s="211"/>
      <c r="AO661" s="211"/>
      <c r="AP661" s="211"/>
      <c r="AQ661" s="211"/>
      <c r="AR661" s="47"/>
      <c r="AS661" s="211"/>
      <c r="AT661" s="211"/>
      <c r="AU661" s="211"/>
      <c r="AV661" s="211"/>
      <c r="AW661" s="211"/>
      <c r="AX661" s="211"/>
      <c r="AY661" s="211"/>
      <c r="AZ661" s="211"/>
      <c r="BA661" s="211"/>
      <c r="BB661" s="211"/>
      <c r="BC661" s="211"/>
      <c r="BD661" s="211"/>
      <c r="BE661" s="211"/>
      <c r="BF661" s="211"/>
      <c r="BG661" s="211"/>
      <c r="BH661" s="211"/>
      <c r="BI661" s="211"/>
      <c r="BJ661" s="211"/>
      <c r="BK661" s="211"/>
      <c r="BL661" s="211"/>
      <c r="BM661" s="211"/>
      <c r="BN661" s="211"/>
      <c r="BO661" s="211"/>
      <c r="BP661" s="211"/>
      <c r="BQ661" s="211"/>
      <c r="BR661" s="211"/>
      <c r="BS661" s="211"/>
      <c r="BT661" s="211"/>
      <c r="BU661" s="211"/>
      <c r="BV661" s="211"/>
      <c r="BW661" s="211"/>
      <c r="BX661" s="211"/>
      <c r="BY661" s="211"/>
      <c r="BZ661" s="211"/>
      <c r="CA661" s="211"/>
      <c r="CB661" s="211"/>
      <c r="CC661" s="211"/>
      <c r="CD661" s="211"/>
      <c r="CE661" s="211"/>
      <c r="CF661" s="211"/>
      <c r="CG661" s="211"/>
      <c r="CH661" s="211"/>
      <c r="CI661" s="211"/>
      <c r="CJ661" s="211"/>
      <c r="CK661" s="211"/>
      <c r="CL661" s="211"/>
      <c r="CM661" s="211"/>
      <c r="CN661" s="211"/>
      <c r="CO661" s="211"/>
      <c r="CP661" s="211"/>
      <c r="CQ661" s="151" t="str">
        <f t="shared" si="36"/>
        <v/>
      </c>
      <c r="CR661" s="147"/>
    </row>
    <row r="662" spans="1:96" x14ac:dyDescent="0.2">
      <c r="A662" s="72"/>
      <c r="B662" s="201">
        <f t="shared" si="37"/>
        <v>653</v>
      </c>
      <c r="C662" s="212"/>
      <c r="D662" s="212"/>
      <c r="F662" s="212"/>
      <c r="G662" s="214"/>
      <c r="H662" s="73"/>
      <c r="I662" s="215"/>
      <c r="J662" s="215"/>
      <c r="K662" s="215"/>
      <c r="L662" s="215"/>
      <c r="M662" s="215"/>
      <c r="N662" s="215"/>
      <c r="O662" s="215"/>
      <c r="P662" s="73"/>
      <c r="Q662" s="215"/>
      <c r="R662" s="215"/>
      <c r="S662" s="215"/>
      <c r="T662" s="215"/>
      <c r="U662" s="215"/>
      <c r="V662" s="215"/>
      <c r="W662" s="215"/>
      <c r="X662" s="74"/>
      <c r="Y662" s="216"/>
      <c r="Z662" s="216"/>
      <c r="AA662" s="216"/>
      <c r="AB662" s="150" t="str">
        <f t="shared" si="35"/>
        <v/>
      </c>
      <c r="AC662" s="217"/>
      <c r="AD662" s="218"/>
      <c r="AE662" s="74"/>
      <c r="AF662" s="219"/>
      <c r="AG662" s="219"/>
      <c r="AH662" s="74"/>
      <c r="AI662" s="211"/>
      <c r="AJ662" s="211"/>
      <c r="AK662" s="211"/>
      <c r="AL662" s="211"/>
      <c r="AM662" s="211"/>
      <c r="AN662" s="211"/>
      <c r="AO662" s="211"/>
      <c r="AP662" s="211"/>
      <c r="AQ662" s="211"/>
      <c r="AR662" s="47"/>
      <c r="AS662" s="211"/>
      <c r="AT662" s="211"/>
      <c r="AU662" s="211"/>
      <c r="AV662" s="211"/>
      <c r="AW662" s="211"/>
      <c r="AX662" s="211"/>
      <c r="AY662" s="211"/>
      <c r="AZ662" s="211"/>
      <c r="BA662" s="211"/>
      <c r="BB662" s="211"/>
      <c r="BC662" s="211"/>
      <c r="BD662" s="211"/>
      <c r="BE662" s="211"/>
      <c r="BF662" s="211"/>
      <c r="BG662" s="211"/>
      <c r="BH662" s="211"/>
      <c r="BI662" s="211"/>
      <c r="BJ662" s="211"/>
      <c r="BK662" s="211"/>
      <c r="BL662" s="211"/>
      <c r="BM662" s="211"/>
      <c r="BN662" s="211"/>
      <c r="BO662" s="211"/>
      <c r="BP662" s="211"/>
      <c r="BQ662" s="211"/>
      <c r="BR662" s="211"/>
      <c r="BS662" s="211"/>
      <c r="BT662" s="211"/>
      <c r="BU662" s="211"/>
      <c r="BV662" s="211"/>
      <c r="BW662" s="211"/>
      <c r="BX662" s="211"/>
      <c r="BY662" s="211"/>
      <c r="BZ662" s="211"/>
      <c r="CA662" s="211"/>
      <c r="CB662" s="211"/>
      <c r="CC662" s="211"/>
      <c r="CD662" s="211"/>
      <c r="CE662" s="211"/>
      <c r="CF662" s="211"/>
      <c r="CG662" s="211"/>
      <c r="CH662" s="211"/>
      <c r="CI662" s="211"/>
      <c r="CJ662" s="211"/>
      <c r="CK662" s="211"/>
      <c r="CL662" s="211"/>
      <c r="CM662" s="211"/>
      <c r="CN662" s="211"/>
      <c r="CO662" s="211"/>
      <c r="CP662" s="211"/>
      <c r="CQ662" s="151" t="str">
        <f t="shared" si="36"/>
        <v/>
      </c>
      <c r="CR662" s="147"/>
    </row>
    <row r="663" spans="1:96" x14ac:dyDescent="0.2">
      <c r="A663" s="72"/>
      <c r="B663" s="201">
        <f t="shared" si="37"/>
        <v>654</v>
      </c>
      <c r="C663" s="212"/>
      <c r="D663" s="212"/>
      <c r="F663" s="212"/>
      <c r="G663" s="214"/>
      <c r="H663" s="73"/>
      <c r="I663" s="215"/>
      <c r="J663" s="215"/>
      <c r="K663" s="215"/>
      <c r="L663" s="215"/>
      <c r="M663" s="215"/>
      <c r="N663" s="215"/>
      <c r="O663" s="215"/>
      <c r="P663" s="73"/>
      <c r="Q663" s="215"/>
      <c r="R663" s="215"/>
      <c r="S663" s="215"/>
      <c r="T663" s="215"/>
      <c r="U663" s="215"/>
      <c r="V663" s="215"/>
      <c r="W663" s="215"/>
      <c r="X663" s="74"/>
      <c r="Y663" s="216"/>
      <c r="Z663" s="216"/>
      <c r="AA663" s="216"/>
      <c r="AB663" s="150" t="str">
        <f t="shared" si="35"/>
        <v/>
      </c>
      <c r="AC663" s="217"/>
      <c r="AD663" s="218"/>
      <c r="AE663" s="74"/>
      <c r="AF663" s="219"/>
      <c r="AG663" s="219"/>
      <c r="AH663" s="74"/>
      <c r="AI663" s="211"/>
      <c r="AJ663" s="211"/>
      <c r="AK663" s="211"/>
      <c r="AL663" s="211"/>
      <c r="AM663" s="211"/>
      <c r="AN663" s="211"/>
      <c r="AO663" s="211"/>
      <c r="AP663" s="211"/>
      <c r="AQ663" s="211"/>
      <c r="AR663" s="47"/>
      <c r="AS663" s="211"/>
      <c r="AT663" s="211"/>
      <c r="AU663" s="211"/>
      <c r="AV663" s="211"/>
      <c r="AW663" s="211"/>
      <c r="AX663" s="211"/>
      <c r="AY663" s="211"/>
      <c r="AZ663" s="211"/>
      <c r="BA663" s="211"/>
      <c r="BB663" s="211"/>
      <c r="BC663" s="211"/>
      <c r="BD663" s="211"/>
      <c r="BE663" s="211"/>
      <c r="BF663" s="211"/>
      <c r="BG663" s="211"/>
      <c r="BH663" s="211"/>
      <c r="BI663" s="211"/>
      <c r="BJ663" s="211"/>
      <c r="BK663" s="211"/>
      <c r="BL663" s="211"/>
      <c r="BM663" s="211"/>
      <c r="BN663" s="211"/>
      <c r="BO663" s="211"/>
      <c r="BP663" s="211"/>
      <c r="BQ663" s="211"/>
      <c r="BR663" s="211"/>
      <c r="BS663" s="211"/>
      <c r="BT663" s="211"/>
      <c r="BU663" s="211"/>
      <c r="BV663" s="211"/>
      <c r="BW663" s="211"/>
      <c r="BX663" s="211"/>
      <c r="BY663" s="211"/>
      <c r="BZ663" s="211"/>
      <c r="CA663" s="211"/>
      <c r="CB663" s="211"/>
      <c r="CC663" s="211"/>
      <c r="CD663" s="211"/>
      <c r="CE663" s="211"/>
      <c r="CF663" s="211"/>
      <c r="CG663" s="211"/>
      <c r="CH663" s="211"/>
      <c r="CI663" s="211"/>
      <c r="CJ663" s="211"/>
      <c r="CK663" s="211"/>
      <c r="CL663" s="211"/>
      <c r="CM663" s="211"/>
      <c r="CN663" s="211"/>
      <c r="CO663" s="211"/>
      <c r="CP663" s="211"/>
      <c r="CQ663" s="151" t="str">
        <f t="shared" si="36"/>
        <v/>
      </c>
      <c r="CR663" s="147"/>
    </row>
    <row r="664" spans="1:96" x14ac:dyDescent="0.2">
      <c r="A664" s="72"/>
      <c r="B664" s="201">
        <f t="shared" si="37"/>
        <v>655</v>
      </c>
      <c r="C664" s="212"/>
      <c r="D664" s="212"/>
      <c r="F664" s="212"/>
      <c r="G664" s="214"/>
      <c r="H664" s="73"/>
      <c r="I664" s="215"/>
      <c r="J664" s="215"/>
      <c r="K664" s="215"/>
      <c r="L664" s="215"/>
      <c r="M664" s="215"/>
      <c r="N664" s="215"/>
      <c r="O664" s="215"/>
      <c r="P664" s="73"/>
      <c r="Q664" s="215"/>
      <c r="R664" s="215"/>
      <c r="S664" s="215"/>
      <c r="T664" s="215"/>
      <c r="U664" s="215"/>
      <c r="V664" s="215"/>
      <c r="W664" s="215"/>
      <c r="X664" s="74"/>
      <c r="Y664" s="216"/>
      <c r="Z664" s="216"/>
      <c r="AA664" s="216"/>
      <c r="AB664" s="150" t="str">
        <f t="shared" si="35"/>
        <v/>
      </c>
      <c r="AC664" s="217"/>
      <c r="AD664" s="218"/>
      <c r="AE664" s="74"/>
      <c r="AF664" s="219"/>
      <c r="AG664" s="219"/>
      <c r="AH664" s="74"/>
      <c r="AI664" s="211"/>
      <c r="AJ664" s="211"/>
      <c r="AK664" s="211"/>
      <c r="AL664" s="211"/>
      <c r="AM664" s="211"/>
      <c r="AN664" s="211"/>
      <c r="AO664" s="211"/>
      <c r="AP664" s="211"/>
      <c r="AQ664" s="211"/>
      <c r="AR664" s="47"/>
      <c r="AS664" s="211"/>
      <c r="AT664" s="211"/>
      <c r="AU664" s="211"/>
      <c r="AV664" s="211"/>
      <c r="AW664" s="211"/>
      <c r="AX664" s="211"/>
      <c r="AY664" s="211"/>
      <c r="AZ664" s="211"/>
      <c r="BA664" s="211"/>
      <c r="BB664" s="211"/>
      <c r="BC664" s="211"/>
      <c r="BD664" s="211"/>
      <c r="BE664" s="211"/>
      <c r="BF664" s="211"/>
      <c r="BG664" s="211"/>
      <c r="BH664" s="211"/>
      <c r="BI664" s="211"/>
      <c r="BJ664" s="211"/>
      <c r="BK664" s="211"/>
      <c r="BL664" s="211"/>
      <c r="BM664" s="211"/>
      <c r="BN664" s="211"/>
      <c r="BO664" s="211"/>
      <c r="BP664" s="211"/>
      <c r="BQ664" s="211"/>
      <c r="BR664" s="211"/>
      <c r="BS664" s="211"/>
      <c r="BT664" s="211"/>
      <c r="BU664" s="211"/>
      <c r="BV664" s="211"/>
      <c r="BW664" s="211"/>
      <c r="BX664" s="211"/>
      <c r="BY664" s="211"/>
      <c r="BZ664" s="211"/>
      <c r="CA664" s="211"/>
      <c r="CB664" s="211"/>
      <c r="CC664" s="211"/>
      <c r="CD664" s="211"/>
      <c r="CE664" s="211"/>
      <c r="CF664" s="211"/>
      <c r="CG664" s="211"/>
      <c r="CH664" s="211"/>
      <c r="CI664" s="211"/>
      <c r="CJ664" s="211"/>
      <c r="CK664" s="211"/>
      <c r="CL664" s="211"/>
      <c r="CM664" s="211"/>
      <c r="CN664" s="211"/>
      <c r="CO664" s="211"/>
      <c r="CP664" s="211"/>
      <c r="CQ664" s="151" t="str">
        <f t="shared" si="36"/>
        <v/>
      </c>
      <c r="CR664" s="147"/>
    </row>
    <row r="665" spans="1:96" x14ac:dyDescent="0.2">
      <c r="A665" s="72"/>
      <c r="B665" s="201">
        <f t="shared" si="37"/>
        <v>656</v>
      </c>
      <c r="C665" s="212"/>
      <c r="D665" s="212"/>
      <c r="F665" s="212"/>
      <c r="G665" s="214"/>
      <c r="H665" s="73"/>
      <c r="I665" s="215"/>
      <c r="J665" s="215"/>
      <c r="K665" s="215"/>
      <c r="L665" s="215"/>
      <c r="M665" s="215"/>
      <c r="N665" s="215"/>
      <c r="O665" s="215"/>
      <c r="P665" s="73"/>
      <c r="Q665" s="215"/>
      <c r="R665" s="215"/>
      <c r="S665" s="215"/>
      <c r="T665" s="215"/>
      <c r="U665" s="215"/>
      <c r="V665" s="215"/>
      <c r="W665" s="215"/>
      <c r="X665" s="74"/>
      <c r="Y665" s="216"/>
      <c r="Z665" s="216"/>
      <c r="AA665" s="216"/>
      <c r="AB665" s="150" t="str">
        <f t="shared" si="35"/>
        <v/>
      </c>
      <c r="AC665" s="217"/>
      <c r="AD665" s="218"/>
      <c r="AE665" s="74"/>
      <c r="AF665" s="219"/>
      <c r="AG665" s="219"/>
      <c r="AH665" s="74"/>
      <c r="AI665" s="211"/>
      <c r="AJ665" s="211"/>
      <c r="AK665" s="211"/>
      <c r="AL665" s="211"/>
      <c r="AM665" s="211"/>
      <c r="AN665" s="211"/>
      <c r="AO665" s="211"/>
      <c r="AP665" s="211"/>
      <c r="AQ665" s="211"/>
      <c r="AR665" s="47"/>
      <c r="AS665" s="211"/>
      <c r="AT665" s="211"/>
      <c r="AU665" s="211"/>
      <c r="AV665" s="211"/>
      <c r="AW665" s="211"/>
      <c r="AX665" s="211"/>
      <c r="AY665" s="211"/>
      <c r="AZ665" s="211"/>
      <c r="BA665" s="211"/>
      <c r="BB665" s="211"/>
      <c r="BC665" s="211"/>
      <c r="BD665" s="211"/>
      <c r="BE665" s="211"/>
      <c r="BF665" s="211"/>
      <c r="BG665" s="211"/>
      <c r="BH665" s="211"/>
      <c r="BI665" s="211"/>
      <c r="BJ665" s="211"/>
      <c r="BK665" s="211"/>
      <c r="BL665" s="211"/>
      <c r="BM665" s="211"/>
      <c r="BN665" s="211"/>
      <c r="BO665" s="211"/>
      <c r="BP665" s="211"/>
      <c r="BQ665" s="211"/>
      <c r="BR665" s="211"/>
      <c r="BS665" s="211"/>
      <c r="BT665" s="211"/>
      <c r="BU665" s="211"/>
      <c r="BV665" s="211"/>
      <c r="BW665" s="211"/>
      <c r="BX665" s="211"/>
      <c r="BY665" s="211"/>
      <c r="BZ665" s="211"/>
      <c r="CA665" s="211"/>
      <c r="CB665" s="211"/>
      <c r="CC665" s="211"/>
      <c r="CD665" s="211"/>
      <c r="CE665" s="211"/>
      <c r="CF665" s="211"/>
      <c r="CG665" s="211"/>
      <c r="CH665" s="211"/>
      <c r="CI665" s="211"/>
      <c r="CJ665" s="211"/>
      <c r="CK665" s="211"/>
      <c r="CL665" s="211"/>
      <c r="CM665" s="211"/>
      <c r="CN665" s="211"/>
      <c r="CO665" s="211"/>
      <c r="CP665" s="211"/>
      <c r="CQ665" s="151" t="str">
        <f t="shared" si="36"/>
        <v/>
      </c>
      <c r="CR665" s="147"/>
    </row>
    <row r="666" spans="1:96" x14ac:dyDescent="0.2">
      <c r="A666" s="72"/>
      <c r="B666" s="201">
        <f t="shared" si="37"/>
        <v>657</v>
      </c>
      <c r="C666" s="212"/>
      <c r="D666" s="212"/>
      <c r="F666" s="212"/>
      <c r="G666" s="214"/>
      <c r="H666" s="73"/>
      <c r="I666" s="215"/>
      <c r="J666" s="215"/>
      <c r="K666" s="215"/>
      <c r="L666" s="215"/>
      <c r="M666" s="215"/>
      <c r="N666" s="215"/>
      <c r="O666" s="215"/>
      <c r="P666" s="73"/>
      <c r="Q666" s="215"/>
      <c r="R666" s="215"/>
      <c r="S666" s="215"/>
      <c r="T666" s="215"/>
      <c r="U666" s="215"/>
      <c r="V666" s="215"/>
      <c r="W666" s="215"/>
      <c r="X666" s="74"/>
      <c r="Y666" s="216"/>
      <c r="Z666" s="216"/>
      <c r="AA666" s="216"/>
      <c r="AB666" s="150" t="str">
        <f t="shared" si="35"/>
        <v/>
      </c>
      <c r="AC666" s="217"/>
      <c r="AD666" s="218"/>
      <c r="AE666" s="74"/>
      <c r="AF666" s="219"/>
      <c r="AG666" s="219"/>
      <c r="AH666" s="74"/>
      <c r="AI666" s="211"/>
      <c r="AJ666" s="211"/>
      <c r="AK666" s="211"/>
      <c r="AL666" s="211"/>
      <c r="AM666" s="211"/>
      <c r="AN666" s="211"/>
      <c r="AO666" s="211"/>
      <c r="AP666" s="211"/>
      <c r="AQ666" s="211"/>
      <c r="AR666" s="47"/>
      <c r="AS666" s="211"/>
      <c r="AT666" s="211"/>
      <c r="AU666" s="211"/>
      <c r="AV666" s="211"/>
      <c r="AW666" s="211"/>
      <c r="AX666" s="211"/>
      <c r="AY666" s="211"/>
      <c r="AZ666" s="211"/>
      <c r="BA666" s="211"/>
      <c r="BB666" s="211"/>
      <c r="BC666" s="211"/>
      <c r="BD666" s="211"/>
      <c r="BE666" s="211"/>
      <c r="BF666" s="211"/>
      <c r="BG666" s="211"/>
      <c r="BH666" s="211"/>
      <c r="BI666" s="211"/>
      <c r="BJ666" s="211"/>
      <c r="BK666" s="211"/>
      <c r="BL666" s="211"/>
      <c r="BM666" s="211"/>
      <c r="BN666" s="211"/>
      <c r="BO666" s="211"/>
      <c r="BP666" s="211"/>
      <c r="BQ666" s="211"/>
      <c r="BR666" s="211"/>
      <c r="BS666" s="211"/>
      <c r="BT666" s="211"/>
      <c r="BU666" s="211"/>
      <c r="BV666" s="211"/>
      <c r="BW666" s="211"/>
      <c r="BX666" s="211"/>
      <c r="BY666" s="211"/>
      <c r="BZ666" s="211"/>
      <c r="CA666" s="211"/>
      <c r="CB666" s="211"/>
      <c r="CC666" s="211"/>
      <c r="CD666" s="211"/>
      <c r="CE666" s="211"/>
      <c r="CF666" s="211"/>
      <c r="CG666" s="211"/>
      <c r="CH666" s="211"/>
      <c r="CI666" s="211"/>
      <c r="CJ666" s="211"/>
      <c r="CK666" s="211"/>
      <c r="CL666" s="211"/>
      <c r="CM666" s="211"/>
      <c r="CN666" s="211"/>
      <c r="CO666" s="211"/>
      <c r="CP666" s="211"/>
      <c r="CQ666" s="151" t="str">
        <f t="shared" si="36"/>
        <v/>
      </c>
      <c r="CR666" s="147"/>
    </row>
    <row r="667" spans="1:96" x14ac:dyDescent="0.2">
      <c r="A667" s="72"/>
      <c r="B667" s="201">
        <f t="shared" si="37"/>
        <v>658</v>
      </c>
      <c r="C667" s="212"/>
      <c r="D667" s="212"/>
      <c r="F667" s="212"/>
      <c r="G667" s="214"/>
      <c r="H667" s="73"/>
      <c r="I667" s="215"/>
      <c r="J667" s="215"/>
      <c r="K667" s="215"/>
      <c r="L667" s="215"/>
      <c r="M667" s="215"/>
      <c r="N667" s="215"/>
      <c r="O667" s="215"/>
      <c r="P667" s="73"/>
      <c r="Q667" s="215"/>
      <c r="R667" s="215"/>
      <c r="S667" s="215"/>
      <c r="T667" s="215"/>
      <c r="U667" s="215"/>
      <c r="V667" s="215"/>
      <c r="W667" s="215"/>
      <c r="X667" s="74"/>
      <c r="Y667" s="216"/>
      <c r="Z667" s="216"/>
      <c r="AA667" s="216"/>
      <c r="AB667" s="150" t="str">
        <f t="shared" si="35"/>
        <v/>
      </c>
      <c r="AC667" s="217"/>
      <c r="AD667" s="218"/>
      <c r="AE667" s="74"/>
      <c r="AF667" s="219"/>
      <c r="AG667" s="219"/>
      <c r="AH667" s="74"/>
      <c r="AI667" s="211"/>
      <c r="AJ667" s="211"/>
      <c r="AK667" s="211"/>
      <c r="AL667" s="211"/>
      <c r="AM667" s="211"/>
      <c r="AN667" s="211"/>
      <c r="AO667" s="211"/>
      <c r="AP667" s="211"/>
      <c r="AQ667" s="211"/>
      <c r="AR667" s="47"/>
      <c r="AS667" s="211"/>
      <c r="AT667" s="211"/>
      <c r="AU667" s="211"/>
      <c r="AV667" s="211"/>
      <c r="AW667" s="211"/>
      <c r="AX667" s="211"/>
      <c r="AY667" s="211"/>
      <c r="AZ667" s="211"/>
      <c r="BA667" s="211"/>
      <c r="BB667" s="211"/>
      <c r="BC667" s="211"/>
      <c r="BD667" s="211"/>
      <c r="BE667" s="211"/>
      <c r="BF667" s="211"/>
      <c r="BG667" s="211"/>
      <c r="BH667" s="211"/>
      <c r="BI667" s="211"/>
      <c r="BJ667" s="211"/>
      <c r="BK667" s="211"/>
      <c r="BL667" s="211"/>
      <c r="BM667" s="211"/>
      <c r="BN667" s="211"/>
      <c r="BO667" s="211"/>
      <c r="BP667" s="211"/>
      <c r="BQ667" s="211"/>
      <c r="BR667" s="211"/>
      <c r="BS667" s="211"/>
      <c r="BT667" s="211"/>
      <c r="BU667" s="211"/>
      <c r="BV667" s="211"/>
      <c r="BW667" s="211"/>
      <c r="BX667" s="211"/>
      <c r="BY667" s="211"/>
      <c r="BZ667" s="211"/>
      <c r="CA667" s="211"/>
      <c r="CB667" s="211"/>
      <c r="CC667" s="211"/>
      <c r="CD667" s="211"/>
      <c r="CE667" s="211"/>
      <c r="CF667" s="211"/>
      <c r="CG667" s="211"/>
      <c r="CH667" s="211"/>
      <c r="CI667" s="211"/>
      <c r="CJ667" s="211"/>
      <c r="CK667" s="211"/>
      <c r="CL667" s="211"/>
      <c r="CM667" s="211"/>
      <c r="CN667" s="211"/>
      <c r="CO667" s="211"/>
      <c r="CP667" s="211"/>
      <c r="CQ667" s="151" t="str">
        <f t="shared" si="36"/>
        <v/>
      </c>
      <c r="CR667" s="147"/>
    </row>
    <row r="668" spans="1:96" x14ac:dyDescent="0.2">
      <c r="A668" s="72"/>
      <c r="B668" s="201">
        <f t="shared" si="37"/>
        <v>659</v>
      </c>
      <c r="C668" s="212"/>
      <c r="D668" s="212"/>
      <c r="F668" s="212"/>
      <c r="G668" s="214"/>
      <c r="H668" s="73"/>
      <c r="I668" s="215"/>
      <c r="J668" s="215"/>
      <c r="K668" s="215"/>
      <c r="L668" s="215"/>
      <c r="M668" s="215"/>
      <c r="N668" s="215"/>
      <c r="O668" s="215"/>
      <c r="P668" s="73"/>
      <c r="Q668" s="215"/>
      <c r="R668" s="215"/>
      <c r="S668" s="215"/>
      <c r="T668" s="215"/>
      <c r="U668" s="215"/>
      <c r="V668" s="215"/>
      <c r="W668" s="215"/>
      <c r="X668" s="74"/>
      <c r="Y668" s="216"/>
      <c r="Z668" s="216"/>
      <c r="AA668" s="216"/>
      <c r="AB668" s="150" t="str">
        <f t="shared" si="35"/>
        <v/>
      </c>
      <c r="AC668" s="217"/>
      <c r="AD668" s="218"/>
      <c r="AE668" s="74"/>
      <c r="AF668" s="219"/>
      <c r="AG668" s="219"/>
      <c r="AH668" s="74"/>
      <c r="AI668" s="211"/>
      <c r="AJ668" s="211"/>
      <c r="AK668" s="211"/>
      <c r="AL668" s="211"/>
      <c r="AM668" s="211"/>
      <c r="AN668" s="211"/>
      <c r="AO668" s="211"/>
      <c r="AP668" s="211"/>
      <c r="AQ668" s="211"/>
      <c r="AR668" s="47"/>
      <c r="AS668" s="211"/>
      <c r="AT668" s="211"/>
      <c r="AU668" s="211"/>
      <c r="AV668" s="211"/>
      <c r="AW668" s="211"/>
      <c r="AX668" s="211"/>
      <c r="AY668" s="211"/>
      <c r="AZ668" s="211"/>
      <c r="BA668" s="211"/>
      <c r="BB668" s="211"/>
      <c r="BC668" s="211"/>
      <c r="BD668" s="211"/>
      <c r="BE668" s="211"/>
      <c r="BF668" s="211"/>
      <c r="BG668" s="211"/>
      <c r="BH668" s="211"/>
      <c r="BI668" s="211"/>
      <c r="BJ668" s="211"/>
      <c r="BK668" s="211"/>
      <c r="BL668" s="211"/>
      <c r="BM668" s="211"/>
      <c r="BN668" s="211"/>
      <c r="BO668" s="211"/>
      <c r="BP668" s="211"/>
      <c r="BQ668" s="211"/>
      <c r="BR668" s="211"/>
      <c r="BS668" s="211"/>
      <c r="BT668" s="211"/>
      <c r="BU668" s="211"/>
      <c r="BV668" s="211"/>
      <c r="BW668" s="211"/>
      <c r="BX668" s="211"/>
      <c r="BY668" s="211"/>
      <c r="BZ668" s="211"/>
      <c r="CA668" s="211"/>
      <c r="CB668" s="211"/>
      <c r="CC668" s="211"/>
      <c r="CD668" s="211"/>
      <c r="CE668" s="211"/>
      <c r="CF668" s="211"/>
      <c r="CG668" s="211"/>
      <c r="CH668" s="211"/>
      <c r="CI668" s="211"/>
      <c r="CJ668" s="211"/>
      <c r="CK668" s="211"/>
      <c r="CL668" s="211"/>
      <c r="CM668" s="211"/>
      <c r="CN668" s="211"/>
      <c r="CO668" s="211"/>
      <c r="CP668" s="211"/>
      <c r="CQ668" s="151" t="str">
        <f t="shared" si="36"/>
        <v/>
      </c>
      <c r="CR668" s="147"/>
    </row>
    <row r="669" spans="1:96" x14ac:dyDescent="0.2">
      <c r="A669" s="72"/>
      <c r="B669" s="201">
        <f t="shared" si="37"/>
        <v>660</v>
      </c>
      <c r="C669" s="212"/>
      <c r="D669" s="212"/>
      <c r="F669" s="212"/>
      <c r="G669" s="214"/>
      <c r="H669" s="73"/>
      <c r="I669" s="215"/>
      <c r="J669" s="215"/>
      <c r="K669" s="215"/>
      <c r="L669" s="215"/>
      <c r="M669" s="215"/>
      <c r="N669" s="215"/>
      <c r="O669" s="215"/>
      <c r="P669" s="73"/>
      <c r="Q669" s="215"/>
      <c r="R669" s="215"/>
      <c r="S669" s="215"/>
      <c r="T669" s="215"/>
      <c r="U669" s="215"/>
      <c r="V669" s="215"/>
      <c r="W669" s="215"/>
      <c r="X669" s="74"/>
      <c r="Y669" s="216"/>
      <c r="Z669" s="216"/>
      <c r="AA669" s="216"/>
      <c r="AB669" s="150" t="str">
        <f t="shared" si="35"/>
        <v/>
      </c>
      <c r="AC669" s="217"/>
      <c r="AD669" s="218"/>
      <c r="AE669" s="74"/>
      <c r="AF669" s="219"/>
      <c r="AG669" s="219"/>
      <c r="AH669" s="74"/>
      <c r="AI669" s="211"/>
      <c r="AJ669" s="211"/>
      <c r="AK669" s="211"/>
      <c r="AL669" s="211"/>
      <c r="AM669" s="211"/>
      <c r="AN669" s="211"/>
      <c r="AO669" s="211"/>
      <c r="AP669" s="211"/>
      <c r="AQ669" s="211"/>
      <c r="AR669" s="47"/>
      <c r="AS669" s="211"/>
      <c r="AT669" s="211"/>
      <c r="AU669" s="211"/>
      <c r="AV669" s="211"/>
      <c r="AW669" s="211"/>
      <c r="AX669" s="211"/>
      <c r="AY669" s="211"/>
      <c r="AZ669" s="211"/>
      <c r="BA669" s="211"/>
      <c r="BB669" s="211"/>
      <c r="BC669" s="211"/>
      <c r="BD669" s="211"/>
      <c r="BE669" s="211"/>
      <c r="BF669" s="211"/>
      <c r="BG669" s="211"/>
      <c r="BH669" s="211"/>
      <c r="BI669" s="211"/>
      <c r="BJ669" s="211"/>
      <c r="BK669" s="211"/>
      <c r="BL669" s="211"/>
      <c r="BM669" s="211"/>
      <c r="BN669" s="211"/>
      <c r="BO669" s="211"/>
      <c r="BP669" s="211"/>
      <c r="BQ669" s="211"/>
      <c r="BR669" s="211"/>
      <c r="BS669" s="211"/>
      <c r="BT669" s="211"/>
      <c r="BU669" s="211"/>
      <c r="BV669" s="211"/>
      <c r="BW669" s="211"/>
      <c r="BX669" s="211"/>
      <c r="BY669" s="211"/>
      <c r="BZ669" s="211"/>
      <c r="CA669" s="211"/>
      <c r="CB669" s="211"/>
      <c r="CC669" s="211"/>
      <c r="CD669" s="211"/>
      <c r="CE669" s="211"/>
      <c r="CF669" s="211"/>
      <c r="CG669" s="211"/>
      <c r="CH669" s="211"/>
      <c r="CI669" s="211"/>
      <c r="CJ669" s="211"/>
      <c r="CK669" s="211"/>
      <c r="CL669" s="211"/>
      <c r="CM669" s="211"/>
      <c r="CN669" s="211"/>
      <c r="CO669" s="211"/>
      <c r="CP669" s="211"/>
      <c r="CQ669" s="151" t="str">
        <f t="shared" si="36"/>
        <v/>
      </c>
      <c r="CR669" s="147"/>
    </row>
    <row r="670" spans="1:96" x14ac:dyDescent="0.2">
      <c r="A670" s="72"/>
      <c r="B670" s="201">
        <f t="shared" si="37"/>
        <v>661</v>
      </c>
      <c r="C670" s="212"/>
      <c r="D670" s="212"/>
      <c r="F670" s="212"/>
      <c r="G670" s="214"/>
      <c r="H670" s="73"/>
      <c r="I670" s="215"/>
      <c r="J670" s="215"/>
      <c r="K670" s="215"/>
      <c r="L670" s="215"/>
      <c r="M670" s="215"/>
      <c r="N670" s="215"/>
      <c r="O670" s="215"/>
      <c r="P670" s="73"/>
      <c r="Q670" s="215"/>
      <c r="R670" s="215"/>
      <c r="S670" s="215"/>
      <c r="T670" s="215"/>
      <c r="U670" s="215"/>
      <c r="V670" s="215"/>
      <c r="W670" s="215"/>
      <c r="X670" s="74"/>
      <c r="Y670" s="216"/>
      <c r="Z670" s="216"/>
      <c r="AA670" s="216"/>
      <c r="AB670" s="150" t="str">
        <f t="shared" si="35"/>
        <v/>
      </c>
      <c r="AC670" s="217"/>
      <c r="AD670" s="218"/>
      <c r="AE670" s="74"/>
      <c r="AF670" s="219"/>
      <c r="AG670" s="219"/>
      <c r="AH670" s="74"/>
      <c r="AI670" s="211"/>
      <c r="AJ670" s="211"/>
      <c r="AK670" s="211"/>
      <c r="AL670" s="211"/>
      <c r="AM670" s="211"/>
      <c r="AN670" s="211"/>
      <c r="AO670" s="211"/>
      <c r="AP670" s="211"/>
      <c r="AQ670" s="211"/>
      <c r="AR670" s="47"/>
      <c r="AS670" s="211"/>
      <c r="AT670" s="211"/>
      <c r="AU670" s="211"/>
      <c r="AV670" s="211"/>
      <c r="AW670" s="211"/>
      <c r="AX670" s="211"/>
      <c r="AY670" s="211"/>
      <c r="AZ670" s="211"/>
      <c r="BA670" s="211"/>
      <c r="BB670" s="211"/>
      <c r="BC670" s="211"/>
      <c r="BD670" s="211"/>
      <c r="BE670" s="211"/>
      <c r="BF670" s="211"/>
      <c r="BG670" s="211"/>
      <c r="BH670" s="211"/>
      <c r="BI670" s="211"/>
      <c r="BJ670" s="211"/>
      <c r="BK670" s="211"/>
      <c r="BL670" s="211"/>
      <c r="BM670" s="211"/>
      <c r="BN670" s="211"/>
      <c r="BO670" s="211"/>
      <c r="BP670" s="211"/>
      <c r="BQ670" s="211"/>
      <c r="BR670" s="211"/>
      <c r="BS670" s="211"/>
      <c r="BT670" s="211"/>
      <c r="BU670" s="211"/>
      <c r="BV670" s="211"/>
      <c r="BW670" s="211"/>
      <c r="BX670" s="211"/>
      <c r="BY670" s="211"/>
      <c r="BZ670" s="211"/>
      <c r="CA670" s="211"/>
      <c r="CB670" s="211"/>
      <c r="CC670" s="211"/>
      <c r="CD670" s="211"/>
      <c r="CE670" s="211"/>
      <c r="CF670" s="211"/>
      <c r="CG670" s="211"/>
      <c r="CH670" s="211"/>
      <c r="CI670" s="211"/>
      <c r="CJ670" s="211"/>
      <c r="CK670" s="211"/>
      <c r="CL670" s="211"/>
      <c r="CM670" s="211"/>
      <c r="CN670" s="211"/>
      <c r="CO670" s="211"/>
      <c r="CP670" s="211"/>
      <c r="CQ670" s="151" t="str">
        <f t="shared" si="36"/>
        <v/>
      </c>
      <c r="CR670" s="147"/>
    </row>
    <row r="671" spans="1:96" x14ac:dyDescent="0.2">
      <c r="A671" s="72"/>
      <c r="B671" s="201">
        <f t="shared" si="37"/>
        <v>662</v>
      </c>
      <c r="C671" s="212"/>
      <c r="D671" s="212"/>
      <c r="F671" s="212"/>
      <c r="G671" s="214"/>
      <c r="H671" s="73"/>
      <c r="I671" s="215"/>
      <c r="J671" s="215"/>
      <c r="K671" s="215"/>
      <c r="L671" s="215"/>
      <c r="M671" s="215"/>
      <c r="N671" s="215"/>
      <c r="O671" s="215"/>
      <c r="P671" s="73"/>
      <c r="Q671" s="215"/>
      <c r="R671" s="215"/>
      <c r="S671" s="215"/>
      <c r="T671" s="215"/>
      <c r="U671" s="215"/>
      <c r="V671" s="215"/>
      <c r="W671" s="215"/>
      <c r="X671" s="74"/>
      <c r="Y671" s="216"/>
      <c r="Z671" s="216"/>
      <c r="AA671" s="216"/>
      <c r="AB671" s="150" t="str">
        <f t="shared" si="35"/>
        <v/>
      </c>
      <c r="AC671" s="217"/>
      <c r="AD671" s="218"/>
      <c r="AE671" s="74"/>
      <c r="AF671" s="219"/>
      <c r="AG671" s="219"/>
      <c r="AH671" s="74"/>
      <c r="AI671" s="211"/>
      <c r="AJ671" s="211"/>
      <c r="AK671" s="211"/>
      <c r="AL671" s="211"/>
      <c r="AM671" s="211"/>
      <c r="AN671" s="211"/>
      <c r="AO671" s="211"/>
      <c r="AP671" s="211"/>
      <c r="AQ671" s="211"/>
      <c r="AR671" s="47"/>
      <c r="AS671" s="211"/>
      <c r="AT671" s="211"/>
      <c r="AU671" s="211"/>
      <c r="AV671" s="211"/>
      <c r="AW671" s="211"/>
      <c r="AX671" s="211"/>
      <c r="AY671" s="211"/>
      <c r="AZ671" s="211"/>
      <c r="BA671" s="211"/>
      <c r="BB671" s="211"/>
      <c r="BC671" s="211"/>
      <c r="BD671" s="211"/>
      <c r="BE671" s="211"/>
      <c r="BF671" s="211"/>
      <c r="BG671" s="211"/>
      <c r="BH671" s="211"/>
      <c r="BI671" s="211"/>
      <c r="BJ671" s="211"/>
      <c r="BK671" s="211"/>
      <c r="BL671" s="211"/>
      <c r="BM671" s="211"/>
      <c r="BN671" s="211"/>
      <c r="BO671" s="211"/>
      <c r="BP671" s="211"/>
      <c r="BQ671" s="211"/>
      <c r="BR671" s="211"/>
      <c r="BS671" s="211"/>
      <c r="BT671" s="211"/>
      <c r="BU671" s="211"/>
      <c r="BV671" s="211"/>
      <c r="BW671" s="211"/>
      <c r="BX671" s="211"/>
      <c r="BY671" s="211"/>
      <c r="BZ671" s="211"/>
      <c r="CA671" s="211"/>
      <c r="CB671" s="211"/>
      <c r="CC671" s="211"/>
      <c r="CD671" s="211"/>
      <c r="CE671" s="211"/>
      <c r="CF671" s="211"/>
      <c r="CG671" s="211"/>
      <c r="CH671" s="211"/>
      <c r="CI671" s="211"/>
      <c r="CJ671" s="211"/>
      <c r="CK671" s="211"/>
      <c r="CL671" s="211"/>
      <c r="CM671" s="211"/>
      <c r="CN671" s="211"/>
      <c r="CO671" s="211"/>
      <c r="CP671" s="211"/>
      <c r="CQ671" s="151" t="str">
        <f t="shared" si="36"/>
        <v/>
      </c>
      <c r="CR671" s="147"/>
    </row>
    <row r="672" spans="1:96" x14ac:dyDescent="0.2">
      <c r="A672" s="72"/>
      <c r="B672" s="201">
        <f t="shared" si="37"/>
        <v>663</v>
      </c>
      <c r="C672" s="212"/>
      <c r="D672" s="212"/>
      <c r="F672" s="212"/>
      <c r="G672" s="214"/>
      <c r="H672" s="73"/>
      <c r="I672" s="215"/>
      <c r="J672" s="215"/>
      <c r="K672" s="215"/>
      <c r="L672" s="215"/>
      <c r="M672" s="215"/>
      <c r="N672" s="215"/>
      <c r="O672" s="215"/>
      <c r="P672" s="73"/>
      <c r="Q672" s="215"/>
      <c r="R672" s="215"/>
      <c r="S672" s="215"/>
      <c r="T672" s="215"/>
      <c r="U672" s="215"/>
      <c r="V672" s="215"/>
      <c r="W672" s="215"/>
      <c r="X672" s="74"/>
      <c r="Y672" s="216"/>
      <c r="Z672" s="216"/>
      <c r="AA672" s="216"/>
      <c r="AB672" s="150" t="str">
        <f t="shared" si="35"/>
        <v/>
      </c>
      <c r="AC672" s="217"/>
      <c r="AD672" s="218"/>
      <c r="AE672" s="74"/>
      <c r="AF672" s="219"/>
      <c r="AG672" s="219"/>
      <c r="AH672" s="74"/>
      <c r="AI672" s="211"/>
      <c r="AJ672" s="211"/>
      <c r="AK672" s="211"/>
      <c r="AL672" s="211"/>
      <c r="AM672" s="211"/>
      <c r="AN672" s="211"/>
      <c r="AO672" s="211"/>
      <c r="AP672" s="211"/>
      <c r="AQ672" s="211"/>
      <c r="AR672" s="47"/>
      <c r="AS672" s="211"/>
      <c r="AT672" s="211"/>
      <c r="AU672" s="211"/>
      <c r="AV672" s="211"/>
      <c r="AW672" s="211"/>
      <c r="AX672" s="211"/>
      <c r="AY672" s="211"/>
      <c r="AZ672" s="211"/>
      <c r="BA672" s="211"/>
      <c r="BB672" s="211"/>
      <c r="BC672" s="211"/>
      <c r="BD672" s="211"/>
      <c r="BE672" s="211"/>
      <c r="BF672" s="211"/>
      <c r="BG672" s="211"/>
      <c r="BH672" s="211"/>
      <c r="BI672" s="211"/>
      <c r="BJ672" s="211"/>
      <c r="BK672" s="211"/>
      <c r="BL672" s="211"/>
      <c r="BM672" s="211"/>
      <c r="BN672" s="211"/>
      <c r="BO672" s="211"/>
      <c r="BP672" s="211"/>
      <c r="BQ672" s="211"/>
      <c r="BR672" s="211"/>
      <c r="BS672" s="211"/>
      <c r="BT672" s="211"/>
      <c r="BU672" s="211"/>
      <c r="BV672" s="211"/>
      <c r="BW672" s="211"/>
      <c r="BX672" s="211"/>
      <c r="BY672" s="211"/>
      <c r="BZ672" s="211"/>
      <c r="CA672" s="211"/>
      <c r="CB672" s="211"/>
      <c r="CC672" s="211"/>
      <c r="CD672" s="211"/>
      <c r="CE672" s="211"/>
      <c r="CF672" s="211"/>
      <c r="CG672" s="211"/>
      <c r="CH672" s="211"/>
      <c r="CI672" s="211"/>
      <c r="CJ672" s="211"/>
      <c r="CK672" s="211"/>
      <c r="CL672" s="211"/>
      <c r="CM672" s="211"/>
      <c r="CN672" s="211"/>
      <c r="CO672" s="211"/>
      <c r="CP672" s="211"/>
      <c r="CQ672" s="151" t="str">
        <f t="shared" si="36"/>
        <v/>
      </c>
      <c r="CR672" s="147"/>
    </row>
    <row r="673" spans="1:96" x14ac:dyDescent="0.2">
      <c r="A673" s="72"/>
      <c r="B673" s="201">
        <f t="shared" si="37"/>
        <v>664</v>
      </c>
      <c r="C673" s="212"/>
      <c r="D673" s="212"/>
      <c r="F673" s="212"/>
      <c r="G673" s="214"/>
      <c r="H673" s="73"/>
      <c r="I673" s="215"/>
      <c r="J673" s="215"/>
      <c r="K673" s="215"/>
      <c r="L673" s="215"/>
      <c r="M673" s="215"/>
      <c r="N673" s="215"/>
      <c r="O673" s="215"/>
      <c r="P673" s="73"/>
      <c r="Q673" s="215"/>
      <c r="R673" s="215"/>
      <c r="S673" s="215"/>
      <c r="T673" s="215"/>
      <c r="U673" s="215"/>
      <c r="V673" s="215"/>
      <c r="W673" s="215"/>
      <c r="X673" s="74"/>
      <c r="Y673" s="216"/>
      <c r="Z673" s="216"/>
      <c r="AA673" s="216"/>
      <c r="AB673" s="150" t="str">
        <f t="shared" si="35"/>
        <v/>
      </c>
      <c r="AC673" s="217"/>
      <c r="AD673" s="218"/>
      <c r="AE673" s="74"/>
      <c r="AF673" s="219"/>
      <c r="AG673" s="219"/>
      <c r="AH673" s="74"/>
      <c r="AI673" s="211"/>
      <c r="AJ673" s="211"/>
      <c r="AK673" s="211"/>
      <c r="AL673" s="211"/>
      <c r="AM673" s="211"/>
      <c r="AN673" s="211"/>
      <c r="AO673" s="211"/>
      <c r="AP673" s="211"/>
      <c r="AQ673" s="211"/>
      <c r="AR673" s="47"/>
      <c r="AS673" s="211"/>
      <c r="AT673" s="211"/>
      <c r="AU673" s="211"/>
      <c r="AV673" s="211"/>
      <c r="AW673" s="211"/>
      <c r="AX673" s="211"/>
      <c r="AY673" s="211"/>
      <c r="AZ673" s="211"/>
      <c r="BA673" s="211"/>
      <c r="BB673" s="211"/>
      <c r="BC673" s="211"/>
      <c r="BD673" s="211"/>
      <c r="BE673" s="211"/>
      <c r="BF673" s="211"/>
      <c r="BG673" s="211"/>
      <c r="BH673" s="211"/>
      <c r="BI673" s="211"/>
      <c r="BJ673" s="211"/>
      <c r="BK673" s="211"/>
      <c r="BL673" s="211"/>
      <c r="BM673" s="211"/>
      <c r="BN673" s="211"/>
      <c r="BO673" s="211"/>
      <c r="BP673" s="211"/>
      <c r="BQ673" s="211"/>
      <c r="BR673" s="211"/>
      <c r="BS673" s="211"/>
      <c r="BT673" s="211"/>
      <c r="BU673" s="211"/>
      <c r="BV673" s="211"/>
      <c r="BW673" s="211"/>
      <c r="BX673" s="211"/>
      <c r="BY673" s="211"/>
      <c r="BZ673" s="211"/>
      <c r="CA673" s="211"/>
      <c r="CB673" s="211"/>
      <c r="CC673" s="211"/>
      <c r="CD673" s="211"/>
      <c r="CE673" s="211"/>
      <c r="CF673" s="211"/>
      <c r="CG673" s="211"/>
      <c r="CH673" s="211"/>
      <c r="CI673" s="211"/>
      <c r="CJ673" s="211"/>
      <c r="CK673" s="211"/>
      <c r="CL673" s="211"/>
      <c r="CM673" s="211"/>
      <c r="CN673" s="211"/>
      <c r="CO673" s="211"/>
      <c r="CP673" s="211"/>
      <c r="CQ673" s="151" t="str">
        <f t="shared" si="36"/>
        <v/>
      </c>
      <c r="CR673" s="147"/>
    </row>
    <row r="674" spans="1:96" x14ac:dyDescent="0.2">
      <c r="A674" s="72"/>
      <c r="B674" s="201">
        <f t="shared" si="37"/>
        <v>665</v>
      </c>
      <c r="C674" s="212"/>
      <c r="D674" s="212"/>
      <c r="F674" s="212"/>
      <c r="G674" s="214"/>
      <c r="H674" s="73"/>
      <c r="I674" s="215"/>
      <c r="J674" s="215"/>
      <c r="K674" s="215"/>
      <c r="L674" s="215"/>
      <c r="M674" s="215"/>
      <c r="N674" s="215"/>
      <c r="O674" s="215"/>
      <c r="P674" s="73"/>
      <c r="Q674" s="215"/>
      <c r="R674" s="215"/>
      <c r="S674" s="215"/>
      <c r="T674" s="215"/>
      <c r="U674" s="215"/>
      <c r="V674" s="215"/>
      <c r="W674" s="215"/>
      <c r="X674" s="74"/>
      <c r="Y674" s="216"/>
      <c r="Z674" s="216"/>
      <c r="AA674" s="216"/>
      <c r="AB674" s="150" t="str">
        <f t="shared" si="35"/>
        <v/>
      </c>
      <c r="AC674" s="217"/>
      <c r="AD674" s="218"/>
      <c r="AE674" s="74"/>
      <c r="AF674" s="219"/>
      <c r="AG674" s="219"/>
      <c r="AH674" s="74"/>
      <c r="AI674" s="211"/>
      <c r="AJ674" s="211"/>
      <c r="AK674" s="211"/>
      <c r="AL674" s="211"/>
      <c r="AM674" s="211"/>
      <c r="AN674" s="211"/>
      <c r="AO674" s="211"/>
      <c r="AP674" s="211"/>
      <c r="AQ674" s="211"/>
      <c r="AR674" s="47"/>
      <c r="AS674" s="211"/>
      <c r="AT674" s="211"/>
      <c r="AU674" s="211"/>
      <c r="AV674" s="211"/>
      <c r="AW674" s="211"/>
      <c r="AX674" s="211"/>
      <c r="AY674" s="211"/>
      <c r="AZ674" s="211"/>
      <c r="BA674" s="211"/>
      <c r="BB674" s="211"/>
      <c r="BC674" s="211"/>
      <c r="BD674" s="211"/>
      <c r="BE674" s="211"/>
      <c r="BF674" s="211"/>
      <c r="BG674" s="211"/>
      <c r="BH674" s="211"/>
      <c r="BI674" s="211"/>
      <c r="BJ674" s="211"/>
      <c r="BK674" s="211"/>
      <c r="BL674" s="211"/>
      <c r="BM674" s="211"/>
      <c r="BN674" s="211"/>
      <c r="BO674" s="211"/>
      <c r="BP674" s="211"/>
      <c r="BQ674" s="211"/>
      <c r="BR674" s="211"/>
      <c r="BS674" s="211"/>
      <c r="BT674" s="211"/>
      <c r="BU674" s="211"/>
      <c r="BV674" s="211"/>
      <c r="BW674" s="211"/>
      <c r="BX674" s="211"/>
      <c r="BY674" s="211"/>
      <c r="BZ674" s="211"/>
      <c r="CA674" s="211"/>
      <c r="CB674" s="211"/>
      <c r="CC674" s="211"/>
      <c r="CD674" s="211"/>
      <c r="CE674" s="211"/>
      <c r="CF674" s="211"/>
      <c r="CG674" s="211"/>
      <c r="CH674" s="211"/>
      <c r="CI674" s="211"/>
      <c r="CJ674" s="211"/>
      <c r="CK674" s="211"/>
      <c r="CL674" s="211"/>
      <c r="CM674" s="211"/>
      <c r="CN674" s="211"/>
      <c r="CO674" s="211"/>
      <c r="CP674" s="211"/>
      <c r="CQ674" s="151" t="str">
        <f t="shared" si="36"/>
        <v/>
      </c>
      <c r="CR674" s="147"/>
    </row>
    <row r="675" spans="1:96" x14ac:dyDescent="0.2">
      <c r="A675" s="72"/>
      <c r="B675" s="201">
        <f t="shared" si="37"/>
        <v>666</v>
      </c>
      <c r="C675" s="212"/>
      <c r="D675" s="212"/>
      <c r="F675" s="212"/>
      <c r="G675" s="214"/>
      <c r="H675" s="73"/>
      <c r="I675" s="215"/>
      <c r="J675" s="215"/>
      <c r="K675" s="215"/>
      <c r="L675" s="215"/>
      <c r="M675" s="215"/>
      <c r="N675" s="215"/>
      <c r="O675" s="215"/>
      <c r="P675" s="73"/>
      <c r="Q675" s="215"/>
      <c r="R675" s="215"/>
      <c r="S675" s="215"/>
      <c r="T675" s="215"/>
      <c r="U675" s="215"/>
      <c r="V675" s="215"/>
      <c r="W675" s="215"/>
      <c r="X675" s="74"/>
      <c r="Y675" s="216"/>
      <c r="Z675" s="216"/>
      <c r="AA675" s="216"/>
      <c r="AB675" s="150" t="str">
        <f t="shared" si="35"/>
        <v/>
      </c>
      <c r="AC675" s="217"/>
      <c r="AD675" s="218"/>
      <c r="AE675" s="74"/>
      <c r="AF675" s="219"/>
      <c r="AG675" s="219"/>
      <c r="AH675" s="74"/>
      <c r="AI675" s="211"/>
      <c r="AJ675" s="211"/>
      <c r="AK675" s="211"/>
      <c r="AL675" s="211"/>
      <c r="AM675" s="211"/>
      <c r="AN675" s="211"/>
      <c r="AO675" s="211"/>
      <c r="AP675" s="211"/>
      <c r="AQ675" s="211"/>
      <c r="AR675" s="47"/>
      <c r="AS675" s="211"/>
      <c r="AT675" s="211"/>
      <c r="AU675" s="211"/>
      <c r="AV675" s="211"/>
      <c r="AW675" s="211"/>
      <c r="AX675" s="211"/>
      <c r="AY675" s="211"/>
      <c r="AZ675" s="211"/>
      <c r="BA675" s="211"/>
      <c r="BB675" s="211"/>
      <c r="BC675" s="211"/>
      <c r="BD675" s="211"/>
      <c r="BE675" s="211"/>
      <c r="BF675" s="211"/>
      <c r="BG675" s="211"/>
      <c r="BH675" s="211"/>
      <c r="BI675" s="211"/>
      <c r="BJ675" s="211"/>
      <c r="BK675" s="211"/>
      <c r="BL675" s="211"/>
      <c r="BM675" s="211"/>
      <c r="BN675" s="211"/>
      <c r="BO675" s="211"/>
      <c r="BP675" s="211"/>
      <c r="BQ675" s="211"/>
      <c r="BR675" s="211"/>
      <c r="BS675" s="211"/>
      <c r="BT675" s="211"/>
      <c r="BU675" s="211"/>
      <c r="BV675" s="211"/>
      <c r="BW675" s="211"/>
      <c r="BX675" s="211"/>
      <c r="BY675" s="211"/>
      <c r="BZ675" s="211"/>
      <c r="CA675" s="211"/>
      <c r="CB675" s="211"/>
      <c r="CC675" s="211"/>
      <c r="CD675" s="211"/>
      <c r="CE675" s="211"/>
      <c r="CF675" s="211"/>
      <c r="CG675" s="211"/>
      <c r="CH675" s="211"/>
      <c r="CI675" s="211"/>
      <c r="CJ675" s="211"/>
      <c r="CK675" s="211"/>
      <c r="CL675" s="211"/>
      <c r="CM675" s="211"/>
      <c r="CN675" s="211"/>
      <c r="CO675" s="211"/>
      <c r="CP675" s="211"/>
      <c r="CQ675" s="151" t="str">
        <f t="shared" si="36"/>
        <v/>
      </c>
      <c r="CR675" s="147"/>
    </row>
    <row r="676" spans="1:96" x14ac:dyDescent="0.2">
      <c r="A676" s="72"/>
      <c r="B676" s="201">
        <f t="shared" si="37"/>
        <v>667</v>
      </c>
      <c r="C676" s="212"/>
      <c r="D676" s="212"/>
      <c r="F676" s="212"/>
      <c r="G676" s="214"/>
      <c r="H676" s="73"/>
      <c r="I676" s="215"/>
      <c r="J676" s="215"/>
      <c r="K676" s="215"/>
      <c r="L676" s="215"/>
      <c r="M676" s="215"/>
      <c r="N676" s="215"/>
      <c r="O676" s="215"/>
      <c r="P676" s="73"/>
      <c r="Q676" s="215"/>
      <c r="R676" s="215"/>
      <c r="S676" s="215"/>
      <c r="T676" s="215"/>
      <c r="U676" s="215"/>
      <c r="V676" s="215"/>
      <c r="W676" s="215"/>
      <c r="X676" s="74"/>
      <c r="Y676" s="216"/>
      <c r="Z676" s="216"/>
      <c r="AA676" s="216"/>
      <c r="AB676" s="150" t="str">
        <f t="shared" si="35"/>
        <v/>
      </c>
      <c r="AC676" s="217"/>
      <c r="AD676" s="218"/>
      <c r="AE676" s="74"/>
      <c r="AF676" s="219"/>
      <c r="AG676" s="219"/>
      <c r="AH676" s="74"/>
      <c r="AI676" s="211"/>
      <c r="AJ676" s="211"/>
      <c r="AK676" s="211"/>
      <c r="AL676" s="211"/>
      <c r="AM676" s="211"/>
      <c r="AN676" s="211"/>
      <c r="AO676" s="211"/>
      <c r="AP676" s="211"/>
      <c r="AQ676" s="211"/>
      <c r="AR676" s="47"/>
      <c r="AS676" s="211"/>
      <c r="AT676" s="211"/>
      <c r="AU676" s="211"/>
      <c r="AV676" s="211"/>
      <c r="AW676" s="211"/>
      <c r="AX676" s="211"/>
      <c r="AY676" s="211"/>
      <c r="AZ676" s="211"/>
      <c r="BA676" s="211"/>
      <c r="BB676" s="211"/>
      <c r="BC676" s="211"/>
      <c r="BD676" s="211"/>
      <c r="BE676" s="211"/>
      <c r="BF676" s="211"/>
      <c r="BG676" s="211"/>
      <c r="BH676" s="211"/>
      <c r="BI676" s="211"/>
      <c r="BJ676" s="211"/>
      <c r="BK676" s="211"/>
      <c r="BL676" s="211"/>
      <c r="BM676" s="211"/>
      <c r="BN676" s="211"/>
      <c r="BO676" s="211"/>
      <c r="BP676" s="211"/>
      <c r="BQ676" s="211"/>
      <c r="BR676" s="211"/>
      <c r="BS676" s="211"/>
      <c r="BT676" s="211"/>
      <c r="BU676" s="211"/>
      <c r="BV676" s="211"/>
      <c r="BW676" s="211"/>
      <c r="BX676" s="211"/>
      <c r="BY676" s="211"/>
      <c r="BZ676" s="211"/>
      <c r="CA676" s="211"/>
      <c r="CB676" s="211"/>
      <c r="CC676" s="211"/>
      <c r="CD676" s="211"/>
      <c r="CE676" s="211"/>
      <c r="CF676" s="211"/>
      <c r="CG676" s="211"/>
      <c r="CH676" s="211"/>
      <c r="CI676" s="211"/>
      <c r="CJ676" s="211"/>
      <c r="CK676" s="211"/>
      <c r="CL676" s="211"/>
      <c r="CM676" s="211"/>
      <c r="CN676" s="211"/>
      <c r="CO676" s="211"/>
      <c r="CP676" s="211"/>
      <c r="CQ676" s="151" t="str">
        <f t="shared" si="36"/>
        <v/>
      </c>
      <c r="CR676" s="147"/>
    </row>
    <row r="677" spans="1:96" x14ac:dyDescent="0.2">
      <c r="A677" s="72"/>
      <c r="B677" s="201">
        <f t="shared" si="37"/>
        <v>668</v>
      </c>
      <c r="C677" s="212"/>
      <c r="D677" s="212"/>
      <c r="F677" s="212"/>
      <c r="G677" s="214"/>
      <c r="H677" s="73"/>
      <c r="I677" s="215"/>
      <c r="J677" s="215"/>
      <c r="K677" s="215"/>
      <c r="L677" s="215"/>
      <c r="M677" s="215"/>
      <c r="N677" s="215"/>
      <c r="O677" s="215"/>
      <c r="P677" s="73"/>
      <c r="Q677" s="215"/>
      <c r="R677" s="215"/>
      <c r="S677" s="215"/>
      <c r="T677" s="215"/>
      <c r="U677" s="215"/>
      <c r="V677" s="215"/>
      <c r="W677" s="215"/>
      <c r="X677" s="74"/>
      <c r="Y677" s="216"/>
      <c r="Z677" s="216"/>
      <c r="AA677" s="216"/>
      <c r="AB677" s="150" t="str">
        <f t="shared" si="35"/>
        <v/>
      </c>
      <c r="AC677" s="217"/>
      <c r="AD677" s="218"/>
      <c r="AE677" s="74"/>
      <c r="AF677" s="219"/>
      <c r="AG677" s="219"/>
      <c r="AH677" s="74"/>
      <c r="AI677" s="211"/>
      <c r="AJ677" s="211"/>
      <c r="AK677" s="211"/>
      <c r="AL677" s="211"/>
      <c r="AM677" s="211"/>
      <c r="AN677" s="211"/>
      <c r="AO677" s="211"/>
      <c r="AP677" s="211"/>
      <c r="AQ677" s="211"/>
      <c r="AR677" s="47"/>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c r="BT677" s="211"/>
      <c r="BU677" s="211"/>
      <c r="BV677" s="211"/>
      <c r="BW677" s="211"/>
      <c r="BX677" s="211"/>
      <c r="BY677" s="211"/>
      <c r="BZ677" s="211"/>
      <c r="CA677" s="211"/>
      <c r="CB677" s="211"/>
      <c r="CC677" s="211"/>
      <c r="CD677" s="211"/>
      <c r="CE677" s="211"/>
      <c r="CF677" s="211"/>
      <c r="CG677" s="211"/>
      <c r="CH677" s="211"/>
      <c r="CI677" s="211"/>
      <c r="CJ677" s="211"/>
      <c r="CK677" s="211"/>
      <c r="CL677" s="211"/>
      <c r="CM677" s="211"/>
      <c r="CN677" s="211"/>
      <c r="CO677" s="211"/>
      <c r="CP677" s="211"/>
      <c r="CQ677" s="151" t="str">
        <f t="shared" si="36"/>
        <v/>
      </c>
      <c r="CR677" s="147"/>
    </row>
    <row r="678" spans="1:96" x14ac:dyDescent="0.2">
      <c r="A678" s="72"/>
      <c r="B678" s="201">
        <f t="shared" si="37"/>
        <v>669</v>
      </c>
      <c r="C678" s="212"/>
      <c r="D678" s="212"/>
      <c r="F678" s="212"/>
      <c r="G678" s="214"/>
      <c r="H678" s="73"/>
      <c r="I678" s="215"/>
      <c r="J678" s="215"/>
      <c r="K678" s="215"/>
      <c r="L678" s="215"/>
      <c r="M678" s="215"/>
      <c r="N678" s="215"/>
      <c r="O678" s="215"/>
      <c r="P678" s="73"/>
      <c r="Q678" s="215"/>
      <c r="R678" s="215"/>
      <c r="S678" s="215"/>
      <c r="T678" s="215"/>
      <c r="U678" s="215"/>
      <c r="V678" s="215"/>
      <c r="W678" s="215"/>
      <c r="X678" s="74"/>
      <c r="Y678" s="216"/>
      <c r="Z678" s="216"/>
      <c r="AA678" s="216"/>
      <c r="AB678" s="150" t="str">
        <f t="shared" si="35"/>
        <v/>
      </c>
      <c r="AC678" s="217"/>
      <c r="AD678" s="218"/>
      <c r="AE678" s="74"/>
      <c r="AF678" s="219"/>
      <c r="AG678" s="219"/>
      <c r="AH678" s="74"/>
      <c r="AI678" s="211"/>
      <c r="AJ678" s="211"/>
      <c r="AK678" s="211"/>
      <c r="AL678" s="211"/>
      <c r="AM678" s="211"/>
      <c r="AN678" s="211"/>
      <c r="AO678" s="211"/>
      <c r="AP678" s="211"/>
      <c r="AQ678" s="211"/>
      <c r="AR678" s="47"/>
      <c r="AS678" s="211"/>
      <c r="AT678" s="211"/>
      <c r="AU678" s="211"/>
      <c r="AV678" s="211"/>
      <c r="AW678" s="211"/>
      <c r="AX678" s="211"/>
      <c r="AY678" s="211"/>
      <c r="AZ678" s="211"/>
      <c r="BA678" s="211"/>
      <c r="BB678" s="211"/>
      <c r="BC678" s="211"/>
      <c r="BD678" s="211"/>
      <c r="BE678" s="211"/>
      <c r="BF678" s="211"/>
      <c r="BG678" s="211"/>
      <c r="BH678" s="211"/>
      <c r="BI678" s="211"/>
      <c r="BJ678" s="211"/>
      <c r="BK678" s="211"/>
      <c r="BL678" s="211"/>
      <c r="BM678" s="211"/>
      <c r="BN678" s="211"/>
      <c r="BO678" s="211"/>
      <c r="BP678" s="211"/>
      <c r="BQ678" s="211"/>
      <c r="BR678" s="211"/>
      <c r="BS678" s="211"/>
      <c r="BT678" s="211"/>
      <c r="BU678" s="211"/>
      <c r="BV678" s="211"/>
      <c r="BW678" s="211"/>
      <c r="BX678" s="211"/>
      <c r="BY678" s="211"/>
      <c r="BZ678" s="211"/>
      <c r="CA678" s="211"/>
      <c r="CB678" s="211"/>
      <c r="CC678" s="211"/>
      <c r="CD678" s="211"/>
      <c r="CE678" s="211"/>
      <c r="CF678" s="211"/>
      <c r="CG678" s="211"/>
      <c r="CH678" s="211"/>
      <c r="CI678" s="211"/>
      <c r="CJ678" s="211"/>
      <c r="CK678" s="211"/>
      <c r="CL678" s="211"/>
      <c r="CM678" s="211"/>
      <c r="CN678" s="211"/>
      <c r="CO678" s="211"/>
      <c r="CP678" s="211"/>
      <c r="CQ678" s="151" t="str">
        <f t="shared" si="36"/>
        <v/>
      </c>
      <c r="CR678" s="147"/>
    </row>
    <row r="679" spans="1:96" x14ac:dyDescent="0.2">
      <c r="A679" s="72"/>
      <c r="B679" s="201">
        <f t="shared" si="37"/>
        <v>670</v>
      </c>
      <c r="C679" s="212"/>
      <c r="D679" s="212"/>
      <c r="F679" s="212"/>
      <c r="G679" s="214"/>
      <c r="H679" s="73"/>
      <c r="I679" s="215"/>
      <c r="J679" s="215"/>
      <c r="K679" s="215"/>
      <c r="L679" s="215"/>
      <c r="M679" s="215"/>
      <c r="N679" s="215"/>
      <c r="O679" s="215"/>
      <c r="P679" s="73"/>
      <c r="Q679" s="215"/>
      <c r="R679" s="215"/>
      <c r="S679" s="215"/>
      <c r="T679" s="215"/>
      <c r="U679" s="215"/>
      <c r="V679" s="215"/>
      <c r="W679" s="215"/>
      <c r="X679" s="74"/>
      <c r="Y679" s="216"/>
      <c r="Z679" s="216"/>
      <c r="AA679" s="216"/>
      <c r="AB679" s="150" t="str">
        <f t="shared" si="35"/>
        <v/>
      </c>
      <c r="AC679" s="217"/>
      <c r="AD679" s="218"/>
      <c r="AE679" s="74"/>
      <c r="AF679" s="219"/>
      <c r="AG679" s="219"/>
      <c r="AH679" s="74"/>
      <c r="AI679" s="211"/>
      <c r="AJ679" s="211"/>
      <c r="AK679" s="211"/>
      <c r="AL679" s="211"/>
      <c r="AM679" s="211"/>
      <c r="AN679" s="211"/>
      <c r="AO679" s="211"/>
      <c r="AP679" s="211"/>
      <c r="AQ679" s="211"/>
      <c r="AR679" s="47"/>
      <c r="AS679" s="211"/>
      <c r="AT679" s="211"/>
      <c r="AU679" s="211"/>
      <c r="AV679" s="211"/>
      <c r="AW679" s="211"/>
      <c r="AX679" s="211"/>
      <c r="AY679" s="211"/>
      <c r="AZ679" s="211"/>
      <c r="BA679" s="211"/>
      <c r="BB679" s="211"/>
      <c r="BC679" s="211"/>
      <c r="BD679" s="211"/>
      <c r="BE679" s="211"/>
      <c r="BF679" s="211"/>
      <c r="BG679" s="211"/>
      <c r="BH679" s="211"/>
      <c r="BI679" s="211"/>
      <c r="BJ679" s="211"/>
      <c r="BK679" s="211"/>
      <c r="BL679" s="211"/>
      <c r="BM679" s="211"/>
      <c r="BN679" s="211"/>
      <c r="BO679" s="211"/>
      <c r="BP679" s="211"/>
      <c r="BQ679" s="211"/>
      <c r="BR679" s="211"/>
      <c r="BS679" s="211"/>
      <c r="BT679" s="211"/>
      <c r="BU679" s="211"/>
      <c r="BV679" s="211"/>
      <c r="BW679" s="211"/>
      <c r="BX679" s="211"/>
      <c r="BY679" s="211"/>
      <c r="BZ679" s="211"/>
      <c r="CA679" s="211"/>
      <c r="CB679" s="211"/>
      <c r="CC679" s="211"/>
      <c r="CD679" s="211"/>
      <c r="CE679" s="211"/>
      <c r="CF679" s="211"/>
      <c r="CG679" s="211"/>
      <c r="CH679" s="211"/>
      <c r="CI679" s="211"/>
      <c r="CJ679" s="211"/>
      <c r="CK679" s="211"/>
      <c r="CL679" s="211"/>
      <c r="CM679" s="211"/>
      <c r="CN679" s="211"/>
      <c r="CO679" s="211"/>
      <c r="CP679" s="211"/>
      <c r="CQ679" s="151" t="str">
        <f t="shared" si="36"/>
        <v/>
      </c>
      <c r="CR679" s="147"/>
    </row>
    <row r="680" spans="1:96" x14ac:dyDescent="0.2">
      <c r="A680" s="72"/>
      <c r="B680" s="201">
        <f t="shared" si="37"/>
        <v>671</v>
      </c>
      <c r="C680" s="212"/>
      <c r="D680" s="212"/>
      <c r="F680" s="212"/>
      <c r="G680" s="214"/>
      <c r="H680" s="73"/>
      <c r="I680" s="215"/>
      <c r="J680" s="215"/>
      <c r="K680" s="215"/>
      <c r="L680" s="215"/>
      <c r="M680" s="215"/>
      <c r="N680" s="215"/>
      <c r="O680" s="215"/>
      <c r="P680" s="73"/>
      <c r="Q680" s="215"/>
      <c r="R680" s="215"/>
      <c r="S680" s="215"/>
      <c r="T680" s="215"/>
      <c r="U680" s="215"/>
      <c r="V680" s="215"/>
      <c r="W680" s="215"/>
      <c r="X680" s="74"/>
      <c r="Y680" s="216"/>
      <c r="Z680" s="216"/>
      <c r="AA680" s="216"/>
      <c r="AB680" s="150" t="str">
        <f t="shared" si="35"/>
        <v/>
      </c>
      <c r="AC680" s="217"/>
      <c r="AD680" s="218"/>
      <c r="AE680" s="74"/>
      <c r="AF680" s="219"/>
      <c r="AG680" s="219"/>
      <c r="AH680" s="74"/>
      <c r="AI680" s="211"/>
      <c r="AJ680" s="211"/>
      <c r="AK680" s="211"/>
      <c r="AL680" s="211"/>
      <c r="AM680" s="211"/>
      <c r="AN680" s="211"/>
      <c r="AO680" s="211"/>
      <c r="AP680" s="211"/>
      <c r="AQ680" s="211"/>
      <c r="AR680" s="47"/>
      <c r="AS680" s="211"/>
      <c r="AT680" s="211"/>
      <c r="AU680" s="211"/>
      <c r="AV680" s="211"/>
      <c r="AW680" s="211"/>
      <c r="AX680" s="211"/>
      <c r="AY680" s="211"/>
      <c r="AZ680" s="211"/>
      <c r="BA680" s="211"/>
      <c r="BB680" s="211"/>
      <c r="BC680" s="211"/>
      <c r="BD680" s="211"/>
      <c r="BE680" s="211"/>
      <c r="BF680" s="211"/>
      <c r="BG680" s="211"/>
      <c r="BH680" s="211"/>
      <c r="BI680" s="211"/>
      <c r="BJ680" s="211"/>
      <c r="BK680" s="211"/>
      <c r="BL680" s="211"/>
      <c r="BM680" s="211"/>
      <c r="BN680" s="211"/>
      <c r="BO680" s="211"/>
      <c r="BP680" s="211"/>
      <c r="BQ680" s="211"/>
      <c r="BR680" s="211"/>
      <c r="BS680" s="211"/>
      <c r="BT680" s="211"/>
      <c r="BU680" s="211"/>
      <c r="BV680" s="211"/>
      <c r="BW680" s="211"/>
      <c r="BX680" s="211"/>
      <c r="BY680" s="211"/>
      <c r="BZ680" s="211"/>
      <c r="CA680" s="211"/>
      <c r="CB680" s="211"/>
      <c r="CC680" s="211"/>
      <c r="CD680" s="211"/>
      <c r="CE680" s="211"/>
      <c r="CF680" s="211"/>
      <c r="CG680" s="211"/>
      <c r="CH680" s="211"/>
      <c r="CI680" s="211"/>
      <c r="CJ680" s="211"/>
      <c r="CK680" s="211"/>
      <c r="CL680" s="211"/>
      <c r="CM680" s="211"/>
      <c r="CN680" s="211"/>
      <c r="CO680" s="211"/>
      <c r="CP680" s="211"/>
      <c r="CQ680" s="151" t="str">
        <f t="shared" si="36"/>
        <v/>
      </c>
      <c r="CR680" s="147"/>
    </row>
    <row r="681" spans="1:96" x14ac:dyDescent="0.2">
      <c r="A681" s="72"/>
      <c r="B681" s="201">
        <f t="shared" si="37"/>
        <v>672</v>
      </c>
      <c r="C681" s="212"/>
      <c r="D681" s="212"/>
      <c r="F681" s="212"/>
      <c r="G681" s="214"/>
      <c r="H681" s="73"/>
      <c r="I681" s="215"/>
      <c r="J681" s="215"/>
      <c r="K681" s="215"/>
      <c r="L681" s="215"/>
      <c r="M681" s="215"/>
      <c r="N681" s="215"/>
      <c r="O681" s="215"/>
      <c r="P681" s="73"/>
      <c r="Q681" s="215"/>
      <c r="R681" s="215"/>
      <c r="S681" s="215"/>
      <c r="T681" s="215"/>
      <c r="U681" s="215"/>
      <c r="V681" s="215"/>
      <c r="W681" s="215"/>
      <c r="X681" s="74"/>
      <c r="Y681" s="216"/>
      <c r="Z681" s="216"/>
      <c r="AA681" s="216"/>
      <c r="AB681" s="150" t="str">
        <f t="shared" si="35"/>
        <v/>
      </c>
      <c r="AC681" s="217"/>
      <c r="AD681" s="218"/>
      <c r="AE681" s="74"/>
      <c r="AF681" s="219"/>
      <c r="AG681" s="219"/>
      <c r="AH681" s="74"/>
      <c r="AI681" s="211"/>
      <c r="AJ681" s="211"/>
      <c r="AK681" s="211"/>
      <c r="AL681" s="211"/>
      <c r="AM681" s="211"/>
      <c r="AN681" s="211"/>
      <c r="AO681" s="211"/>
      <c r="AP681" s="211"/>
      <c r="AQ681" s="211"/>
      <c r="AR681" s="47"/>
      <c r="AS681" s="211"/>
      <c r="AT681" s="211"/>
      <c r="AU681" s="211"/>
      <c r="AV681" s="211"/>
      <c r="AW681" s="211"/>
      <c r="AX681" s="211"/>
      <c r="AY681" s="211"/>
      <c r="AZ681" s="211"/>
      <c r="BA681" s="211"/>
      <c r="BB681" s="211"/>
      <c r="BC681" s="211"/>
      <c r="BD681" s="211"/>
      <c r="BE681" s="211"/>
      <c r="BF681" s="211"/>
      <c r="BG681" s="211"/>
      <c r="BH681" s="211"/>
      <c r="BI681" s="211"/>
      <c r="BJ681" s="211"/>
      <c r="BK681" s="211"/>
      <c r="BL681" s="211"/>
      <c r="BM681" s="211"/>
      <c r="BN681" s="211"/>
      <c r="BO681" s="211"/>
      <c r="BP681" s="211"/>
      <c r="BQ681" s="211"/>
      <c r="BR681" s="211"/>
      <c r="BS681" s="211"/>
      <c r="BT681" s="211"/>
      <c r="BU681" s="211"/>
      <c r="BV681" s="211"/>
      <c r="BW681" s="211"/>
      <c r="BX681" s="211"/>
      <c r="BY681" s="211"/>
      <c r="BZ681" s="211"/>
      <c r="CA681" s="211"/>
      <c r="CB681" s="211"/>
      <c r="CC681" s="211"/>
      <c r="CD681" s="211"/>
      <c r="CE681" s="211"/>
      <c r="CF681" s="211"/>
      <c r="CG681" s="211"/>
      <c r="CH681" s="211"/>
      <c r="CI681" s="211"/>
      <c r="CJ681" s="211"/>
      <c r="CK681" s="211"/>
      <c r="CL681" s="211"/>
      <c r="CM681" s="211"/>
      <c r="CN681" s="211"/>
      <c r="CO681" s="211"/>
      <c r="CP681" s="211"/>
      <c r="CQ681" s="151" t="str">
        <f t="shared" si="36"/>
        <v/>
      </c>
      <c r="CR681" s="147"/>
    </row>
    <row r="682" spans="1:96" x14ac:dyDescent="0.2">
      <c r="A682" s="72"/>
      <c r="B682" s="201">
        <f t="shared" si="37"/>
        <v>673</v>
      </c>
      <c r="C682" s="212"/>
      <c r="D682" s="212"/>
      <c r="F682" s="212"/>
      <c r="G682" s="214"/>
      <c r="H682" s="73"/>
      <c r="I682" s="215"/>
      <c r="J682" s="215"/>
      <c r="K682" s="215"/>
      <c r="L682" s="215"/>
      <c r="M682" s="215"/>
      <c r="N682" s="215"/>
      <c r="O682" s="215"/>
      <c r="P682" s="73"/>
      <c r="Q682" s="215"/>
      <c r="R682" s="215"/>
      <c r="S682" s="215"/>
      <c r="T682" s="215"/>
      <c r="U682" s="215"/>
      <c r="V682" s="215"/>
      <c r="W682" s="215"/>
      <c r="X682" s="74"/>
      <c r="Y682" s="216"/>
      <c r="Z682" s="216"/>
      <c r="AA682" s="216"/>
      <c r="AB682" s="150" t="str">
        <f t="shared" si="35"/>
        <v/>
      </c>
      <c r="AC682" s="217"/>
      <c r="AD682" s="218"/>
      <c r="AE682" s="74"/>
      <c r="AF682" s="219"/>
      <c r="AG682" s="219"/>
      <c r="AH682" s="74"/>
      <c r="AI682" s="211"/>
      <c r="AJ682" s="211"/>
      <c r="AK682" s="211"/>
      <c r="AL682" s="211"/>
      <c r="AM682" s="211"/>
      <c r="AN682" s="211"/>
      <c r="AO682" s="211"/>
      <c r="AP682" s="211"/>
      <c r="AQ682" s="211"/>
      <c r="AR682" s="47"/>
      <c r="AS682" s="211"/>
      <c r="AT682" s="211"/>
      <c r="AU682" s="211"/>
      <c r="AV682" s="211"/>
      <c r="AW682" s="211"/>
      <c r="AX682" s="211"/>
      <c r="AY682" s="211"/>
      <c r="AZ682" s="211"/>
      <c r="BA682" s="211"/>
      <c r="BB682" s="211"/>
      <c r="BC682" s="211"/>
      <c r="BD682" s="211"/>
      <c r="BE682" s="211"/>
      <c r="BF682" s="211"/>
      <c r="BG682" s="211"/>
      <c r="BH682" s="211"/>
      <c r="BI682" s="211"/>
      <c r="BJ682" s="211"/>
      <c r="BK682" s="211"/>
      <c r="BL682" s="211"/>
      <c r="BM682" s="211"/>
      <c r="BN682" s="211"/>
      <c r="BO682" s="211"/>
      <c r="BP682" s="211"/>
      <c r="BQ682" s="211"/>
      <c r="BR682" s="211"/>
      <c r="BS682" s="211"/>
      <c r="BT682" s="211"/>
      <c r="BU682" s="211"/>
      <c r="BV682" s="211"/>
      <c r="BW682" s="211"/>
      <c r="BX682" s="211"/>
      <c r="BY682" s="211"/>
      <c r="BZ682" s="211"/>
      <c r="CA682" s="211"/>
      <c r="CB682" s="211"/>
      <c r="CC682" s="211"/>
      <c r="CD682" s="211"/>
      <c r="CE682" s="211"/>
      <c r="CF682" s="211"/>
      <c r="CG682" s="211"/>
      <c r="CH682" s="211"/>
      <c r="CI682" s="211"/>
      <c r="CJ682" s="211"/>
      <c r="CK682" s="211"/>
      <c r="CL682" s="211"/>
      <c r="CM682" s="211"/>
      <c r="CN682" s="211"/>
      <c r="CO682" s="211"/>
      <c r="CP682" s="211"/>
      <c r="CQ682" s="151" t="str">
        <f t="shared" si="36"/>
        <v/>
      </c>
      <c r="CR682" s="147"/>
    </row>
    <row r="683" spans="1:96" x14ac:dyDescent="0.2">
      <c r="A683" s="72"/>
      <c r="B683" s="201">
        <f t="shared" si="37"/>
        <v>674</v>
      </c>
      <c r="C683" s="212"/>
      <c r="D683" s="212"/>
      <c r="F683" s="212"/>
      <c r="G683" s="214"/>
      <c r="H683" s="73"/>
      <c r="I683" s="215"/>
      <c r="J683" s="215"/>
      <c r="K683" s="215"/>
      <c r="L683" s="215"/>
      <c r="M683" s="215"/>
      <c r="N683" s="215"/>
      <c r="O683" s="215"/>
      <c r="P683" s="73"/>
      <c r="Q683" s="215"/>
      <c r="R683" s="215"/>
      <c r="S683" s="215"/>
      <c r="T683" s="215"/>
      <c r="U683" s="215"/>
      <c r="V683" s="215"/>
      <c r="W683" s="215"/>
      <c r="X683" s="74"/>
      <c r="Y683" s="216"/>
      <c r="Z683" s="216"/>
      <c r="AA683" s="216"/>
      <c r="AB683" s="150" t="str">
        <f t="shared" si="35"/>
        <v/>
      </c>
      <c r="AC683" s="217"/>
      <c r="AD683" s="218"/>
      <c r="AE683" s="74"/>
      <c r="AF683" s="219"/>
      <c r="AG683" s="219"/>
      <c r="AH683" s="74"/>
      <c r="AI683" s="211"/>
      <c r="AJ683" s="211"/>
      <c r="AK683" s="211"/>
      <c r="AL683" s="211"/>
      <c r="AM683" s="211"/>
      <c r="AN683" s="211"/>
      <c r="AO683" s="211"/>
      <c r="AP683" s="211"/>
      <c r="AQ683" s="211"/>
      <c r="AR683" s="47"/>
      <c r="AS683" s="211"/>
      <c r="AT683" s="211"/>
      <c r="AU683" s="211"/>
      <c r="AV683" s="211"/>
      <c r="AW683" s="211"/>
      <c r="AX683" s="211"/>
      <c r="AY683" s="211"/>
      <c r="AZ683" s="211"/>
      <c r="BA683" s="211"/>
      <c r="BB683" s="211"/>
      <c r="BC683" s="211"/>
      <c r="BD683" s="211"/>
      <c r="BE683" s="211"/>
      <c r="BF683" s="211"/>
      <c r="BG683" s="211"/>
      <c r="BH683" s="211"/>
      <c r="BI683" s="211"/>
      <c r="BJ683" s="211"/>
      <c r="BK683" s="211"/>
      <c r="BL683" s="211"/>
      <c r="BM683" s="211"/>
      <c r="BN683" s="211"/>
      <c r="BO683" s="211"/>
      <c r="BP683" s="211"/>
      <c r="BQ683" s="211"/>
      <c r="BR683" s="211"/>
      <c r="BS683" s="211"/>
      <c r="BT683" s="211"/>
      <c r="BU683" s="211"/>
      <c r="BV683" s="211"/>
      <c r="BW683" s="211"/>
      <c r="BX683" s="211"/>
      <c r="BY683" s="211"/>
      <c r="BZ683" s="211"/>
      <c r="CA683" s="211"/>
      <c r="CB683" s="211"/>
      <c r="CC683" s="211"/>
      <c r="CD683" s="211"/>
      <c r="CE683" s="211"/>
      <c r="CF683" s="211"/>
      <c r="CG683" s="211"/>
      <c r="CH683" s="211"/>
      <c r="CI683" s="211"/>
      <c r="CJ683" s="211"/>
      <c r="CK683" s="211"/>
      <c r="CL683" s="211"/>
      <c r="CM683" s="211"/>
      <c r="CN683" s="211"/>
      <c r="CO683" s="211"/>
      <c r="CP683" s="211"/>
      <c r="CQ683" s="151" t="str">
        <f t="shared" si="36"/>
        <v/>
      </c>
      <c r="CR683" s="147"/>
    </row>
    <row r="684" spans="1:96" x14ac:dyDescent="0.2">
      <c r="A684" s="72"/>
      <c r="B684" s="201">
        <f t="shared" si="37"/>
        <v>675</v>
      </c>
      <c r="C684" s="212"/>
      <c r="D684" s="212"/>
      <c r="F684" s="212"/>
      <c r="G684" s="214"/>
      <c r="H684" s="73"/>
      <c r="I684" s="215"/>
      <c r="J684" s="215"/>
      <c r="K684" s="215"/>
      <c r="L684" s="215"/>
      <c r="M684" s="215"/>
      <c r="N684" s="215"/>
      <c r="O684" s="215"/>
      <c r="P684" s="73"/>
      <c r="Q684" s="215"/>
      <c r="R684" s="215"/>
      <c r="S684" s="215"/>
      <c r="T684" s="215"/>
      <c r="U684" s="215"/>
      <c r="V684" s="215"/>
      <c r="W684" s="215"/>
      <c r="X684" s="74"/>
      <c r="Y684" s="216"/>
      <c r="Z684" s="216"/>
      <c r="AA684" s="216"/>
      <c r="AB684" s="150" t="str">
        <f t="shared" si="35"/>
        <v/>
      </c>
      <c r="AC684" s="217"/>
      <c r="AD684" s="218"/>
      <c r="AE684" s="74"/>
      <c r="AF684" s="219"/>
      <c r="AG684" s="219"/>
      <c r="AH684" s="74"/>
      <c r="AI684" s="211"/>
      <c r="AJ684" s="211"/>
      <c r="AK684" s="211"/>
      <c r="AL684" s="211"/>
      <c r="AM684" s="211"/>
      <c r="AN684" s="211"/>
      <c r="AO684" s="211"/>
      <c r="AP684" s="211"/>
      <c r="AQ684" s="211"/>
      <c r="AR684" s="47"/>
      <c r="AS684" s="211"/>
      <c r="AT684" s="211"/>
      <c r="AU684" s="211"/>
      <c r="AV684" s="211"/>
      <c r="AW684" s="211"/>
      <c r="AX684" s="211"/>
      <c r="AY684" s="211"/>
      <c r="AZ684" s="211"/>
      <c r="BA684" s="211"/>
      <c r="BB684" s="211"/>
      <c r="BC684" s="211"/>
      <c r="BD684" s="211"/>
      <c r="BE684" s="211"/>
      <c r="BF684" s="211"/>
      <c r="BG684" s="211"/>
      <c r="BH684" s="211"/>
      <c r="BI684" s="211"/>
      <c r="BJ684" s="211"/>
      <c r="BK684" s="211"/>
      <c r="BL684" s="211"/>
      <c r="BM684" s="211"/>
      <c r="BN684" s="211"/>
      <c r="BO684" s="211"/>
      <c r="BP684" s="211"/>
      <c r="BQ684" s="211"/>
      <c r="BR684" s="211"/>
      <c r="BS684" s="211"/>
      <c r="BT684" s="211"/>
      <c r="BU684" s="211"/>
      <c r="BV684" s="211"/>
      <c r="BW684" s="211"/>
      <c r="BX684" s="211"/>
      <c r="BY684" s="211"/>
      <c r="BZ684" s="211"/>
      <c r="CA684" s="211"/>
      <c r="CB684" s="211"/>
      <c r="CC684" s="211"/>
      <c r="CD684" s="211"/>
      <c r="CE684" s="211"/>
      <c r="CF684" s="211"/>
      <c r="CG684" s="211"/>
      <c r="CH684" s="211"/>
      <c r="CI684" s="211"/>
      <c r="CJ684" s="211"/>
      <c r="CK684" s="211"/>
      <c r="CL684" s="211"/>
      <c r="CM684" s="211"/>
      <c r="CN684" s="211"/>
      <c r="CO684" s="211"/>
      <c r="CP684" s="211"/>
      <c r="CQ684" s="151" t="str">
        <f t="shared" si="36"/>
        <v/>
      </c>
      <c r="CR684" s="147"/>
    </row>
    <row r="685" spans="1:96" x14ac:dyDescent="0.2">
      <c r="A685" s="72"/>
      <c r="B685" s="201">
        <f t="shared" si="37"/>
        <v>676</v>
      </c>
      <c r="C685" s="212"/>
      <c r="D685" s="212"/>
      <c r="F685" s="212"/>
      <c r="G685" s="214"/>
      <c r="H685" s="73"/>
      <c r="I685" s="215"/>
      <c r="J685" s="215"/>
      <c r="K685" s="215"/>
      <c r="L685" s="215"/>
      <c r="M685" s="215"/>
      <c r="N685" s="215"/>
      <c r="O685" s="215"/>
      <c r="P685" s="73"/>
      <c r="Q685" s="215"/>
      <c r="R685" s="215"/>
      <c r="S685" s="215"/>
      <c r="T685" s="215"/>
      <c r="U685" s="215"/>
      <c r="V685" s="215"/>
      <c r="W685" s="215"/>
      <c r="X685" s="74"/>
      <c r="Y685" s="216"/>
      <c r="Z685" s="216"/>
      <c r="AA685" s="216"/>
      <c r="AB685" s="150" t="str">
        <f t="shared" si="35"/>
        <v/>
      </c>
      <c r="AC685" s="217"/>
      <c r="AD685" s="218"/>
      <c r="AE685" s="74"/>
      <c r="AF685" s="219"/>
      <c r="AG685" s="219"/>
      <c r="AH685" s="74"/>
      <c r="AI685" s="211"/>
      <c r="AJ685" s="211"/>
      <c r="AK685" s="211"/>
      <c r="AL685" s="211"/>
      <c r="AM685" s="211"/>
      <c r="AN685" s="211"/>
      <c r="AO685" s="211"/>
      <c r="AP685" s="211"/>
      <c r="AQ685" s="211"/>
      <c r="AR685" s="47"/>
      <c r="AS685" s="211"/>
      <c r="AT685" s="211"/>
      <c r="AU685" s="211"/>
      <c r="AV685" s="211"/>
      <c r="AW685" s="211"/>
      <c r="AX685" s="211"/>
      <c r="AY685" s="211"/>
      <c r="AZ685" s="211"/>
      <c r="BA685" s="211"/>
      <c r="BB685" s="211"/>
      <c r="BC685" s="211"/>
      <c r="BD685" s="211"/>
      <c r="BE685" s="211"/>
      <c r="BF685" s="211"/>
      <c r="BG685" s="211"/>
      <c r="BH685" s="211"/>
      <c r="BI685" s="211"/>
      <c r="BJ685" s="211"/>
      <c r="BK685" s="211"/>
      <c r="BL685" s="211"/>
      <c r="BM685" s="211"/>
      <c r="BN685" s="211"/>
      <c r="BO685" s="211"/>
      <c r="BP685" s="211"/>
      <c r="BQ685" s="211"/>
      <c r="BR685" s="211"/>
      <c r="BS685" s="211"/>
      <c r="BT685" s="211"/>
      <c r="BU685" s="211"/>
      <c r="BV685" s="211"/>
      <c r="BW685" s="211"/>
      <c r="BX685" s="211"/>
      <c r="BY685" s="211"/>
      <c r="BZ685" s="211"/>
      <c r="CA685" s="211"/>
      <c r="CB685" s="211"/>
      <c r="CC685" s="211"/>
      <c r="CD685" s="211"/>
      <c r="CE685" s="211"/>
      <c r="CF685" s="211"/>
      <c r="CG685" s="211"/>
      <c r="CH685" s="211"/>
      <c r="CI685" s="211"/>
      <c r="CJ685" s="211"/>
      <c r="CK685" s="211"/>
      <c r="CL685" s="211"/>
      <c r="CM685" s="211"/>
      <c r="CN685" s="211"/>
      <c r="CO685" s="211"/>
      <c r="CP685" s="211"/>
      <c r="CQ685" s="151" t="str">
        <f t="shared" si="36"/>
        <v/>
      </c>
      <c r="CR685" s="147"/>
    </row>
    <row r="686" spans="1:96" x14ac:dyDescent="0.2">
      <c r="A686" s="72"/>
      <c r="B686" s="201">
        <f t="shared" si="37"/>
        <v>677</v>
      </c>
      <c r="C686" s="212"/>
      <c r="D686" s="212"/>
      <c r="F686" s="212"/>
      <c r="G686" s="214"/>
      <c r="H686" s="73"/>
      <c r="I686" s="215"/>
      <c r="J686" s="215"/>
      <c r="K686" s="215"/>
      <c r="L686" s="215"/>
      <c r="M686" s="215"/>
      <c r="N686" s="215"/>
      <c r="O686" s="215"/>
      <c r="P686" s="73"/>
      <c r="Q686" s="215"/>
      <c r="R686" s="215"/>
      <c r="S686" s="215"/>
      <c r="T686" s="215"/>
      <c r="U686" s="215"/>
      <c r="V686" s="215"/>
      <c r="W686" s="215"/>
      <c r="X686" s="74"/>
      <c r="Y686" s="216"/>
      <c r="Z686" s="216"/>
      <c r="AA686" s="216"/>
      <c r="AB686" s="150" t="str">
        <f t="shared" si="35"/>
        <v/>
      </c>
      <c r="AC686" s="217"/>
      <c r="AD686" s="218"/>
      <c r="AE686" s="74"/>
      <c r="AF686" s="219"/>
      <c r="AG686" s="219"/>
      <c r="AH686" s="74"/>
      <c r="AI686" s="211"/>
      <c r="AJ686" s="211"/>
      <c r="AK686" s="211"/>
      <c r="AL686" s="211"/>
      <c r="AM686" s="211"/>
      <c r="AN686" s="211"/>
      <c r="AO686" s="211"/>
      <c r="AP686" s="211"/>
      <c r="AQ686" s="211"/>
      <c r="AR686" s="47"/>
      <c r="AS686" s="211"/>
      <c r="AT686" s="211"/>
      <c r="AU686" s="211"/>
      <c r="AV686" s="211"/>
      <c r="AW686" s="211"/>
      <c r="AX686" s="211"/>
      <c r="AY686" s="211"/>
      <c r="AZ686" s="211"/>
      <c r="BA686" s="211"/>
      <c r="BB686" s="211"/>
      <c r="BC686" s="211"/>
      <c r="BD686" s="211"/>
      <c r="BE686" s="211"/>
      <c r="BF686" s="211"/>
      <c r="BG686" s="211"/>
      <c r="BH686" s="211"/>
      <c r="BI686" s="211"/>
      <c r="BJ686" s="211"/>
      <c r="BK686" s="211"/>
      <c r="BL686" s="211"/>
      <c r="BM686" s="211"/>
      <c r="BN686" s="211"/>
      <c r="BO686" s="211"/>
      <c r="BP686" s="211"/>
      <c r="BQ686" s="211"/>
      <c r="BR686" s="211"/>
      <c r="BS686" s="211"/>
      <c r="BT686" s="211"/>
      <c r="BU686" s="211"/>
      <c r="BV686" s="211"/>
      <c r="BW686" s="211"/>
      <c r="BX686" s="211"/>
      <c r="BY686" s="211"/>
      <c r="BZ686" s="211"/>
      <c r="CA686" s="211"/>
      <c r="CB686" s="211"/>
      <c r="CC686" s="211"/>
      <c r="CD686" s="211"/>
      <c r="CE686" s="211"/>
      <c r="CF686" s="211"/>
      <c r="CG686" s="211"/>
      <c r="CH686" s="211"/>
      <c r="CI686" s="211"/>
      <c r="CJ686" s="211"/>
      <c r="CK686" s="211"/>
      <c r="CL686" s="211"/>
      <c r="CM686" s="211"/>
      <c r="CN686" s="211"/>
      <c r="CO686" s="211"/>
      <c r="CP686" s="211"/>
      <c r="CQ686" s="151" t="str">
        <f t="shared" si="36"/>
        <v/>
      </c>
      <c r="CR686" s="147"/>
    </row>
    <row r="687" spans="1:96" x14ac:dyDescent="0.2">
      <c r="A687" s="72"/>
      <c r="B687" s="201">
        <f t="shared" si="37"/>
        <v>678</v>
      </c>
      <c r="C687" s="212"/>
      <c r="D687" s="212"/>
      <c r="F687" s="212"/>
      <c r="G687" s="214"/>
      <c r="H687" s="73"/>
      <c r="I687" s="215"/>
      <c r="J687" s="215"/>
      <c r="K687" s="215"/>
      <c r="L687" s="215"/>
      <c r="M687" s="215"/>
      <c r="N687" s="215"/>
      <c r="O687" s="215"/>
      <c r="P687" s="73"/>
      <c r="Q687" s="215"/>
      <c r="R687" s="215"/>
      <c r="S687" s="215"/>
      <c r="T687" s="215"/>
      <c r="U687" s="215"/>
      <c r="V687" s="215"/>
      <c r="W687" s="215"/>
      <c r="X687" s="74"/>
      <c r="Y687" s="216"/>
      <c r="Z687" s="216"/>
      <c r="AA687" s="216"/>
      <c r="AB687" s="150" t="str">
        <f t="shared" si="35"/>
        <v/>
      </c>
      <c r="AC687" s="217"/>
      <c r="AD687" s="218"/>
      <c r="AE687" s="74"/>
      <c r="AF687" s="219"/>
      <c r="AG687" s="219"/>
      <c r="AH687" s="74"/>
      <c r="AI687" s="211"/>
      <c r="AJ687" s="211"/>
      <c r="AK687" s="211"/>
      <c r="AL687" s="211"/>
      <c r="AM687" s="211"/>
      <c r="AN687" s="211"/>
      <c r="AO687" s="211"/>
      <c r="AP687" s="211"/>
      <c r="AQ687" s="211"/>
      <c r="AR687" s="47"/>
      <c r="AS687" s="211"/>
      <c r="AT687" s="211"/>
      <c r="AU687" s="211"/>
      <c r="AV687" s="211"/>
      <c r="AW687" s="211"/>
      <c r="AX687" s="211"/>
      <c r="AY687" s="211"/>
      <c r="AZ687" s="211"/>
      <c r="BA687" s="211"/>
      <c r="BB687" s="211"/>
      <c r="BC687" s="211"/>
      <c r="BD687" s="211"/>
      <c r="BE687" s="211"/>
      <c r="BF687" s="211"/>
      <c r="BG687" s="211"/>
      <c r="BH687" s="211"/>
      <c r="BI687" s="211"/>
      <c r="BJ687" s="211"/>
      <c r="BK687" s="211"/>
      <c r="BL687" s="211"/>
      <c r="BM687" s="211"/>
      <c r="BN687" s="211"/>
      <c r="BO687" s="211"/>
      <c r="BP687" s="211"/>
      <c r="BQ687" s="211"/>
      <c r="BR687" s="211"/>
      <c r="BS687" s="211"/>
      <c r="BT687" s="211"/>
      <c r="BU687" s="211"/>
      <c r="BV687" s="211"/>
      <c r="BW687" s="211"/>
      <c r="BX687" s="211"/>
      <c r="BY687" s="211"/>
      <c r="BZ687" s="211"/>
      <c r="CA687" s="211"/>
      <c r="CB687" s="211"/>
      <c r="CC687" s="211"/>
      <c r="CD687" s="211"/>
      <c r="CE687" s="211"/>
      <c r="CF687" s="211"/>
      <c r="CG687" s="211"/>
      <c r="CH687" s="211"/>
      <c r="CI687" s="211"/>
      <c r="CJ687" s="211"/>
      <c r="CK687" s="211"/>
      <c r="CL687" s="211"/>
      <c r="CM687" s="211"/>
      <c r="CN687" s="211"/>
      <c r="CO687" s="211"/>
      <c r="CP687" s="211"/>
      <c r="CQ687" s="151" t="str">
        <f t="shared" si="36"/>
        <v/>
      </c>
      <c r="CR687" s="147"/>
    </row>
    <row r="688" spans="1:96" x14ac:dyDescent="0.2">
      <c r="A688" s="72"/>
      <c r="B688" s="201">
        <f t="shared" si="37"/>
        <v>679</v>
      </c>
      <c r="C688" s="212"/>
      <c r="D688" s="212"/>
      <c r="F688" s="212"/>
      <c r="G688" s="214"/>
      <c r="H688" s="73"/>
      <c r="I688" s="215"/>
      <c r="J688" s="215"/>
      <c r="K688" s="215"/>
      <c r="L688" s="215"/>
      <c r="M688" s="215"/>
      <c r="N688" s="215"/>
      <c r="O688" s="215"/>
      <c r="P688" s="73"/>
      <c r="Q688" s="215"/>
      <c r="R688" s="215"/>
      <c r="S688" s="215"/>
      <c r="T688" s="215"/>
      <c r="U688" s="215"/>
      <c r="V688" s="215"/>
      <c r="W688" s="215"/>
      <c r="X688" s="74"/>
      <c r="Y688" s="216"/>
      <c r="Z688" s="216"/>
      <c r="AA688" s="216"/>
      <c r="AB688" s="150" t="str">
        <f t="shared" si="35"/>
        <v/>
      </c>
      <c r="AC688" s="217"/>
      <c r="AD688" s="218"/>
      <c r="AE688" s="74"/>
      <c r="AF688" s="219"/>
      <c r="AG688" s="219"/>
      <c r="AH688" s="74"/>
      <c r="AI688" s="211"/>
      <c r="AJ688" s="211"/>
      <c r="AK688" s="211"/>
      <c r="AL688" s="211"/>
      <c r="AM688" s="211"/>
      <c r="AN688" s="211"/>
      <c r="AO688" s="211"/>
      <c r="AP688" s="211"/>
      <c r="AQ688" s="211"/>
      <c r="AR688" s="47"/>
      <c r="AS688" s="211"/>
      <c r="AT688" s="211"/>
      <c r="AU688" s="211"/>
      <c r="AV688" s="211"/>
      <c r="AW688" s="211"/>
      <c r="AX688" s="211"/>
      <c r="AY688" s="211"/>
      <c r="AZ688" s="211"/>
      <c r="BA688" s="211"/>
      <c r="BB688" s="211"/>
      <c r="BC688" s="211"/>
      <c r="BD688" s="211"/>
      <c r="BE688" s="211"/>
      <c r="BF688" s="211"/>
      <c r="BG688" s="211"/>
      <c r="BH688" s="211"/>
      <c r="BI688" s="211"/>
      <c r="BJ688" s="211"/>
      <c r="BK688" s="211"/>
      <c r="BL688" s="211"/>
      <c r="BM688" s="211"/>
      <c r="BN688" s="211"/>
      <c r="BO688" s="211"/>
      <c r="BP688" s="211"/>
      <c r="BQ688" s="211"/>
      <c r="BR688" s="211"/>
      <c r="BS688" s="211"/>
      <c r="BT688" s="211"/>
      <c r="BU688" s="211"/>
      <c r="BV688" s="211"/>
      <c r="BW688" s="211"/>
      <c r="BX688" s="211"/>
      <c r="BY688" s="211"/>
      <c r="BZ688" s="211"/>
      <c r="CA688" s="211"/>
      <c r="CB688" s="211"/>
      <c r="CC688" s="211"/>
      <c r="CD688" s="211"/>
      <c r="CE688" s="211"/>
      <c r="CF688" s="211"/>
      <c r="CG688" s="211"/>
      <c r="CH688" s="211"/>
      <c r="CI688" s="211"/>
      <c r="CJ688" s="211"/>
      <c r="CK688" s="211"/>
      <c r="CL688" s="211"/>
      <c r="CM688" s="211"/>
      <c r="CN688" s="211"/>
      <c r="CO688" s="211"/>
      <c r="CP688" s="211"/>
      <c r="CQ688" s="151" t="str">
        <f t="shared" si="36"/>
        <v/>
      </c>
      <c r="CR688" s="147"/>
    </row>
    <row r="689" spans="1:96" x14ac:dyDescent="0.2">
      <c r="A689" s="72"/>
      <c r="B689" s="201">
        <f t="shared" si="37"/>
        <v>680</v>
      </c>
      <c r="C689" s="212"/>
      <c r="D689" s="212"/>
      <c r="F689" s="212"/>
      <c r="G689" s="214"/>
      <c r="H689" s="73"/>
      <c r="I689" s="215"/>
      <c r="J689" s="215"/>
      <c r="K689" s="215"/>
      <c r="L689" s="215"/>
      <c r="M689" s="215"/>
      <c r="N689" s="215"/>
      <c r="O689" s="215"/>
      <c r="P689" s="73"/>
      <c r="Q689" s="215"/>
      <c r="R689" s="215"/>
      <c r="S689" s="215"/>
      <c r="T689" s="215"/>
      <c r="U689" s="215"/>
      <c r="V689" s="215"/>
      <c r="W689" s="215"/>
      <c r="X689" s="74"/>
      <c r="Y689" s="216"/>
      <c r="Z689" s="216"/>
      <c r="AA689" s="216"/>
      <c r="AB689" s="150" t="str">
        <f t="shared" si="35"/>
        <v/>
      </c>
      <c r="AC689" s="217"/>
      <c r="AD689" s="218"/>
      <c r="AE689" s="74"/>
      <c r="AF689" s="219"/>
      <c r="AG689" s="219"/>
      <c r="AH689" s="74"/>
      <c r="AI689" s="211"/>
      <c r="AJ689" s="211"/>
      <c r="AK689" s="211"/>
      <c r="AL689" s="211"/>
      <c r="AM689" s="211"/>
      <c r="AN689" s="211"/>
      <c r="AO689" s="211"/>
      <c r="AP689" s="211"/>
      <c r="AQ689" s="211"/>
      <c r="AR689" s="47"/>
      <c r="AS689" s="211"/>
      <c r="AT689" s="211"/>
      <c r="AU689" s="211"/>
      <c r="AV689" s="211"/>
      <c r="AW689" s="211"/>
      <c r="AX689" s="211"/>
      <c r="AY689" s="211"/>
      <c r="AZ689" s="211"/>
      <c r="BA689" s="211"/>
      <c r="BB689" s="211"/>
      <c r="BC689" s="211"/>
      <c r="BD689" s="211"/>
      <c r="BE689" s="211"/>
      <c r="BF689" s="211"/>
      <c r="BG689" s="211"/>
      <c r="BH689" s="211"/>
      <c r="BI689" s="211"/>
      <c r="BJ689" s="211"/>
      <c r="BK689" s="211"/>
      <c r="BL689" s="211"/>
      <c r="BM689" s="211"/>
      <c r="BN689" s="211"/>
      <c r="BO689" s="211"/>
      <c r="BP689" s="211"/>
      <c r="BQ689" s="211"/>
      <c r="BR689" s="211"/>
      <c r="BS689" s="211"/>
      <c r="BT689" s="211"/>
      <c r="BU689" s="211"/>
      <c r="BV689" s="211"/>
      <c r="BW689" s="211"/>
      <c r="BX689" s="211"/>
      <c r="BY689" s="211"/>
      <c r="BZ689" s="211"/>
      <c r="CA689" s="211"/>
      <c r="CB689" s="211"/>
      <c r="CC689" s="211"/>
      <c r="CD689" s="211"/>
      <c r="CE689" s="211"/>
      <c r="CF689" s="211"/>
      <c r="CG689" s="211"/>
      <c r="CH689" s="211"/>
      <c r="CI689" s="211"/>
      <c r="CJ689" s="211"/>
      <c r="CK689" s="211"/>
      <c r="CL689" s="211"/>
      <c r="CM689" s="211"/>
      <c r="CN689" s="211"/>
      <c r="CO689" s="211"/>
      <c r="CP689" s="211"/>
      <c r="CQ689" s="151" t="str">
        <f t="shared" si="36"/>
        <v/>
      </c>
      <c r="CR689" s="147"/>
    </row>
    <row r="690" spans="1:96" x14ac:dyDescent="0.2">
      <c r="A690" s="72"/>
      <c r="B690" s="201">
        <f t="shared" si="37"/>
        <v>681</v>
      </c>
      <c r="C690" s="212"/>
      <c r="D690" s="212"/>
      <c r="F690" s="212"/>
      <c r="G690" s="214"/>
      <c r="H690" s="73"/>
      <c r="I690" s="215"/>
      <c r="J690" s="215"/>
      <c r="K690" s="215"/>
      <c r="L690" s="215"/>
      <c r="M690" s="215"/>
      <c r="N690" s="215"/>
      <c r="O690" s="215"/>
      <c r="P690" s="73"/>
      <c r="Q690" s="215"/>
      <c r="R690" s="215"/>
      <c r="S690" s="215"/>
      <c r="T690" s="215"/>
      <c r="U690" s="215"/>
      <c r="V690" s="215"/>
      <c r="W690" s="215"/>
      <c r="X690" s="74"/>
      <c r="Y690" s="216"/>
      <c r="Z690" s="216"/>
      <c r="AA690" s="216"/>
      <c r="AB690" s="150" t="str">
        <f t="shared" si="35"/>
        <v/>
      </c>
      <c r="AC690" s="217"/>
      <c r="AD690" s="218"/>
      <c r="AE690" s="74"/>
      <c r="AF690" s="219"/>
      <c r="AG690" s="219"/>
      <c r="AH690" s="74"/>
      <c r="AI690" s="211"/>
      <c r="AJ690" s="211"/>
      <c r="AK690" s="211"/>
      <c r="AL690" s="211"/>
      <c r="AM690" s="211"/>
      <c r="AN690" s="211"/>
      <c r="AO690" s="211"/>
      <c r="AP690" s="211"/>
      <c r="AQ690" s="211"/>
      <c r="AR690" s="47"/>
      <c r="AS690" s="211"/>
      <c r="AT690" s="211"/>
      <c r="AU690" s="211"/>
      <c r="AV690" s="211"/>
      <c r="AW690" s="211"/>
      <c r="AX690" s="211"/>
      <c r="AY690" s="211"/>
      <c r="AZ690" s="211"/>
      <c r="BA690" s="211"/>
      <c r="BB690" s="211"/>
      <c r="BC690" s="211"/>
      <c r="BD690" s="211"/>
      <c r="BE690" s="211"/>
      <c r="BF690" s="211"/>
      <c r="BG690" s="211"/>
      <c r="BH690" s="211"/>
      <c r="BI690" s="211"/>
      <c r="BJ690" s="211"/>
      <c r="BK690" s="211"/>
      <c r="BL690" s="211"/>
      <c r="BM690" s="211"/>
      <c r="BN690" s="211"/>
      <c r="BO690" s="211"/>
      <c r="BP690" s="211"/>
      <c r="BQ690" s="211"/>
      <c r="BR690" s="211"/>
      <c r="BS690" s="211"/>
      <c r="BT690" s="211"/>
      <c r="BU690" s="211"/>
      <c r="BV690" s="211"/>
      <c r="BW690" s="211"/>
      <c r="BX690" s="211"/>
      <c r="BY690" s="211"/>
      <c r="BZ690" s="211"/>
      <c r="CA690" s="211"/>
      <c r="CB690" s="211"/>
      <c r="CC690" s="211"/>
      <c r="CD690" s="211"/>
      <c r="CE690" s="211"/>
      <c r="CF690" s="211"/>
      <c r="CG690" s="211"/>
      <c r="CH690" s="211"/>
      <c r="CI690" s="211"/>
      <c r="CJ690" s="211"/>
      <c r="CK690" s="211"/>
      <c r="CL690" s="211"/>
      <c r="CM690" s="211"/>
      <c r="CN690" s="211"/>
      <c r="CO690" s="211"/>
      <c r="CP690" s="211"/>
      <c r="CQ690" s="151" t="str">
        <f t="shared" si="36"/>
        <v/>
      </c>
      <c r="CR690" s="147"/>
    </row>
    <row r="691" spans="1:96" x14ac:dyDescent="0.2">
      <c r="A691" s="72"/>
      <c r="B691" s="201">
        <f t="shared" si="37"/>
        <v>682</v>
      </c>
      <c r="C691" s="212"/>
      <c r="D691" s="212"/>
      <c r="F691" s="212"/>
      <c r="G691" s="214"/>
      <c r="H691" s="73"/>
      <c r="I691" s="215"/>
      <c r="J691" s="215"/>
      <c r="K691" s="215"/>
      <c r="L691" s="215"/>
      <c r="M691" s="215"/>
      <c r="N691" s="215"/>
      <c r="O691" s="215"/>
      <c r="P691" s="73"/>
      <c r="Q691" s="215"/>
      <c r="R691" s="215"/>
      <c r="S691" s="215"/>
      <c r="T691" s="215"/>
      <c r="U691" s="215"/>
      <c r="V691" s="215"/>
      <c r="W691" s="215"/>
      <c r="X691" s="74"/>
      <c r="Y691" s="216"/>
      <c r="Z691" s="216"/>
      <c r="AA691" s="216"/>
      <c r="AB691" s="150" t="str">
        <f t="shared" si="35"/>
        <v/>
      </c>
      <c r="AC691" s="217"/>
      <c r="AD691" s="218"/>
      <c r="AE691" s="74"/>
      <c r="AF691" s="219"/>
      <c r="AG691" s="219"/>
      <c r="AH691" s="74"/>
      <c r="AI691" s="211"/>
      <c r="AJ691" s="211"/>
      <c r="AK691" s="211"/>
      <c r="AL691" s="211"/>
      <c r="AM691" s="211"/>
      <c r="AN691" s="211"/>
      <c r="AO691" s="211"/>
      <c r="AP691" s="211"/>
      <c r="AQ691" s="211"/>
      <c r="AR691" s="47"/>
      <c r="AS691" s="211"/>
      <c r="AT691" s="211"/>
      <c r="AU691" s="211"/>
      <c r="AV691" s="211"/>
      <c r="AW691" s="211"/>
      <c r="AX691" s="211"/>
      <c r="AY691" s="211"/>
      <c r="AZ691" s="211"/>
      <c r="BA691" s="211"/>
      <c r="BB691" s="211"/>
      <c r="BC691" s="211"/>
      <c r="BD691" s="211"/>
      <c r="BE691" s="211"/>
      <c r="BF691" s="211"/>
      <c r="BG691" s="211"/>
      <c r="BH691" s="211"/>
      <c r="BI691" s="211"/>
      <c r="BJ691" s="211"/>
      <c r="BK691" s="211"/>
      <c r="BL691" s="211"/>
      <c r="BM691" s="211"/>
      <c r="BN691" s="211"/>
      <c r="BO691" s="211"/>
      <c r="BP691" s="211"/>
      <c r="BQ691" s="211"/>
      <c r="BR691" s="211"/>
      <c r="BS691" s="211"/>
      <c r="BT691" s="211"/>
      <c r="BU691" s="211"/>
      <c r="BV691" s="211"/>
      <c r="BW691" s="211"/>
      <c r="BX691" s="211"/>
      <c r="BY691" s="211"/>
      <c r="BZ691" s="211"/>
      <c r="CA691" s="211"/>
      <c r="CB691" s="211"/>
      <c r="CC691" s="211"/>
      <c r="CD691" s="211"/>
      <c r="CE691" s="211"/>
      <c r="CF691" s="211"/>
      <c r="CG691" s="211"/>
      <c r="CH691" s="211"/>
      <c r="CI691" s="211"/>
      <c r="CJ691" s="211"/>
      <c r="CK691" s="211"/>
      <c r="CL691" s="211"/>
      <c r="CM691" s="211"/>
      <c r="CN691" s="211"/>
      <c r="CO691" s="211"/>
      <c r="CP691" s="211"/>
      <c r="CQ691" s="151" t="str">
        <f t="shared" si="36"/>
        <v/>
      </c>
      <c r="CR691" s="147"/>
    </row>
    <row r="692" spans="1:96" x14ac:dyDescent="0.2">
      <c r="A692" s="72"/>
      <c r="B692" s="201">
        <f t="shared" si="37"/>
        <v>683</v>
      </c>
      <c r="C692" s="212"/>
      <c r="D692" s="212"/>
      <c r="F692" s="212"/>
      <c r="G692" s="214"/>
      <c r="H692" s="73"/>
      <c r="I692" s="215"/>
      <c r="J692" s="215"/>
      <c r="K692" s="215"/>
      <c r="L692" s="215"/>
      <c r="M692" s="215"/>
      <c r="N692" s="215"/>
      <c r="O692" s="215"/>
      <c r="P692" s="73"/>
      <c r="Q692" s="215"/>
      <c r="R692" s="215"/>
      <c r="S692" s="215"/>
      <c r="T692" s="215"/>
      <c r="U692" s="215"/>
      <c r="V692" s="215"/>
      <c r="W692" s="215"/>
      <c r="X692" s="74"/>
      <c r="Y692" s="216"/>
      <c r="Z692" s="216"/>
      <c r="AA692" s="216"/>
      <c r="AB692" s="150" t="str">
        <f t="shared" si="35"/>
        <v/>
      </c>
      <c r="AC692" s="217"/>
      <c r="AD692" s="218"/>
      <c r="AE692" s="74"/>
      <c r="AF692" s="219"/>
      <c r="AG692" s="219"/>
      <c r="AH692" s="74"/>
      <c r="AI692" s="211"/>
      <c r="AJ692" s="211"/>
      <c r="AK692" s="211"/>
      <c r="AL692" s="211"/>
      <c r="AM692" s="211"/>
      <c r="AN692" s="211"/>
      <c r="AO692" s="211"/>
      <c r="AP692" s="211"/>
      <c r="AQ692" s="211"/>
      <c r="AR692" s="47"/>
      <c r="AS692" s="211"/>
      <c r="AT692" s="211"/>
      <c r="AU692" s="211"/>
      <c r="AV692" s="211"/>
      <c r="AW692" s="211"/>
      <c r="AX692" s="211"/>
      <c r="AY692" s="211"/>
      <c r="AZ692" s="211"/>
      <c r="BA692" s="211"/>
      <c r="BB692" s="211"/>
      <c r="BC692" s="211"/>
      <c r="BD692" s="211"/>
      <c r="BE692" s="211"/>
      <c r="BF692" s="211"/>
      <c r="BG692" s="211"/>
      <c r="BH692" s="211"/>
      <c r="BI692" s="211"/>
      <c r="BJ692" s="211"/>
      <c r="BK692" s="211"/>
      <c r="BL692" s="211"/>
      <c r="BM692" s="211"/>
      <c r="BN692" s="211"/>
      <c r="BO692" s="211"/>
      <c r="BP692" s="211"/>
      <c r="BQ692" s="211"/>
      <c r="BR692" s="211"/>
      <c r="BS692" s="211"/>
      <c r="BT692" s="211"/>
      <c r="BU692" s="211"/>
      <c r="BV692" s="211"/>
      <c r="BW692" s="211"/>
      <c r="BX692" s="211"/>
      <c r="BY692" s="211"/>
      <c r="BZ692" s="211"/>
      <c r="CA692" s="211"/>
      <c r="CB692" s="211"/>
      <c r="CC692" s="211"/>
      <c r="CD692" s="211"/>
      <c r="CE692" s="211"/>
      <c r="CF692" s="211"/>
      <c r="CG692" s="211"/>
      <c r="CH692" s="211"/>
      <c r="CI692" s="211"/>
      <c r="CJ692" s="211"/>
      <c r="CK692" s="211"/>
      <c r="CL692" s="211"/>
      <c r="CM692" s="211"/>
      <c r="CN692" s="211"/>
      <c r="CO692" s="211"/>
      <c r="CP692" s="211"/>
      <c r="CQ692" s="151" t="str">
        <f t="shared" si="36"/>
        <v/>
      </c>
      <c r="CR692" s="147"/>
    </row>
    <row r="693" spans="1:96" x14ac:dyDescent="0.2">
      <c r="A693" s="72"/>
      <c r="B693" s="201">
        <f t="shared" si="37"/>
        <v>684</v>
      </c>
      <c r="C693" s="212"/>
      <c r="D693" s="212"/>
      <c r="F693" s="212"/>
      <c r="G693" s="214"/>
      <c r="H693" s="73"/>
      <c r="I693" s="215"/>
      <c r="J693" s="215"/>
      <c r="K693" s="215"/>
      <c r="L693" s="215"/>
      <c r="M693" s="215"/>
      <c r="N693" s="215"/>
      <c r="O693" s="215"/>
      <c r="P693" s="73"/>
      <c r="Q693" s="215"/>
      <c r="R693" s="215"/>
      <c r="S693" s="215"/>
      <c r="T693" s="215"/>
      <c r="U693" s="215"/>
      <c r="V693" s="215"/>
      <c r="W693" s="215"/>
      <c r="X693" s="74"/>
      <c r="Y693" s="216"/>
      <c r="Z693" s="216"/>
      <c r="AA693" s="216"/>
      <c r="AB693" s="150" t="str">
        <f t="shared" si="35"/>
        <v/>
      </c>
      <c r="AC693" s="217"/>
      <c r="AD693" s="218"/>
      <c r="AE693" s="74"/>
      <c r="AF693" s="219"/>
      <c r="AG693" s="219"/>
      <c r="AH693" s="74"/>
      <c r="AI693" s="211"/>
      <c r="AJ693" s="211"/>
      <c r="AK693" s="211"/>
      <c r="AL693" s="211"/>
      <c r="AM693" s="211"/>
      <c r="AN693" s="211"/>
      <c r="AO693" s="211"/>
      <c r="AP693" s="211"/>
      <c r="AQ693" s="211"/>
      <c r="AR693" s="47"/>
      <c r="AS693" s="211"/>
      <c r="AT693" s="211"/>
      <c r="AU693" s="211"/>
      <c r="AV693" s="211"/>
      <c r="AW693" s="211"/>
      <c r="AX693" s="211"/>
      <c r="AY693" s="211"/>
      <c r="AZ693" s="211"/>
      <c r="BA693" s="211"/>
      <c r="BB693" s="211"/>
      <c r="BC693" s="211"/>
      <c r="BD693" s="211"/>
      <c r="BE693" s="211"/>
      <c r="BF693" s="211"/>
      <c r="BG693" s="211"/>
      <c r="BH693" s="211"/>
      <c r="BI693" s="211"/>
      <c r="BJ693" s="211"/>
      <c r="BK693" s="211"/>
      <c r="BL693" s="211"/>
      <c r="BM693" s="211"/>
      <c r="BN693" s="211"/>
      <c r="BO693" s="211"/>
      <c r="BP693" s="211"/>
      <c r="BQ693" s="211"/>
      <c r="BR693" s="211"/>
      <c r="BS693" s="211"/>
      <c r="BT693" s="211"/>
      <c r="BU693" s="211"/>
      <c r="BV693" s="211"/>
      <c r="BW693" s="211"/>
      <c r="BX693" s="211"/>
      <c r="BY693" s="211"/>
      <c r="BZ693" s="211"/>
      <c r="CA693" s="211"/>
      <c r="CB693" s="211"/>
      <c r="CC693" s="211"/>
      <c r="CD693" s="211"/>
      <c r="CE693" s="211"/>
      <c r="CF693" s="211"/>
      <c r="CG693" s="211"/>
      <c r="CH693" s="211"/>
      <c r="CI693" s="211"/>
      <c r="CJ693" s="211"/>
      <c r="CK693" s="211"/>
      <c r="CL693" s="211"/>
      <c r="CM693" s="211"/>
      <c r="CN693" s="211"/>
      <c r="CO693" s="211"/>
      <c r="CP693" s="211"/>
      <c r="CQ693" s="151" t="str">
        <f t="shared" si="36"/>
        <v/>
      </c>
      <c r="CR693" s="147"/>
    </row>
    <row r="694" spans="1:96" x14ac:dyDescent="0.2">
      <c r="A694" s="72"/>
      <c r="B694" s="201">
        <f t="shared" si="37"/>
        <v>685</v>
      </c>
      <c r="C694" s="212"/>
      <c r="D694" s="212"/>
      <c r="F694" s="212"/>
      <c r="G694" s="214"/>
      <c r="H694" s="73"/>
      <c r="I694" s="215"/>
      <c r="J694" s="215"/>
      <c r="K694" s="215"/>
      <c r="L694" s="215"/>
      <c r="M694" s="215"/>
      <c r="N694" s="215"/>
      <c r="O694" s="215"/>
      <c r="P694" s="73"/>
      <c r="Q694" s="215"/>
      <c r="R694" s="215"/>
      <c r="S694" s="215"/>
      <c r="T694" s="215"/>
      <c r="U694" s="215"/>
      <c r="V694" s="215"/>
      <c r="W694" s="215"/>
      <c r="X694" s="74"/>
      <c r="Y694" s="216"/>
      <c r="Z694" s="216"/>
      <c r="AA694" s="216"/>
      <c r="AB694" s="150" t="str">
        <f t="shared" si="35"/>
        <v/>
      </c>
      <c r="AC694" s="217"/>
      <c r="AD694" s="218"/>
      <c r="AE694" s="74"/>
      <c r="AF694" s="219"/>
      <c r="AG694" s="219"/>
      <c r="AH694" s="74"/>
      <c r="AI694" s="211"/>
      <c r="AJ694" s="211"/>
      <c r="AK694" s="211"/>
      <c r="AL694" s="211"/>
      <c r="AM694" s="211"/>
      <c r="AN694" s="211"/>
      <c r="AO694" s="211"/>
      <c r="AP694" s="211"/>
      <c r="AQ694" s="211"/>
      <c r="AR694" s="47"/>
      <c r="AS694" s="211"/>
      <c r="AT694" s="211"/>
      <c r="AU694" s="211"/>
      <c r="AV694" s="211"/>
      <c r="AW694" s="211"/>
      <c r="AX694" s="211"/>
      <c r="AY694" s="211"/>
      <c r="AZ694" s="211"/>
      <c r="BA694" s="211"/>
      <c r="BB694" s="211"/>
      <c r="BC694" s="211"/>
      <c r="BD694" s="211"/>
      <c r="BE694" s="211"/>
      <c r="BF694" s="211"/>
      <c r="BG694" s="211"/>
      <c r="BH694" s="211"/>
      <c r="BI694" s="211"/>
      <c r="BJ694" s="211"/>
      <c r="BK694" s="211"/>
      <c r="BL694" s="211"/>
      <c r="BM694" s="211"/>
      <c r="BN694" s="211"/>
      <c r="BO694" s="211"/>
      <c r="BP694" s="211"/>
      <c r="BQ694" s="211"/>
      <c r="BR694" s="211"/>
      <c r="BS694" s="211"/>
      <c r="BT694" s="211"/>
      <c r="BU694" s="211"/>
      <c r="BV694" s="211"/>
      <c r="BW694" s="211"/>
      <c r="BX694" s="211"/>
      <c r="BY694" s="211"/>
      <c r="BZ694" s="211"/>
      <c r="CA694" s="211"/>
      <c r="CB694" s="211"/>
      <c r="CC694" s="211"/>
      <c r="CD694" s="211"/>
      <c r="CE694" s="211"/>
      <c r="CF694" s="211"/>
      <c r="CG694" s="211"/>
      <c r="CH694" s="211"/>
      <c r="CI694" s="211"/>
      <c r="CJ694" s="211"/>
      <c r="CK694" s="211"/>
      <c r="CL694" s="211"/>
      <c r="CM694" s="211"/>
      <c r="CN694" s="211"/>
      <c r="CO694" s="211"/>
      <c r="CP694" s="211"/>
      <c r="CQ694" s="151" t="str">
        <f t="shared" si="36"/>
        <v/>
      </c>
      <c r="CR694" s="147"/>
    </row>
    <row r="695" spans="1:96" x14ac:dyDescent="0.2">
      <c r="A695" s="72"/>
      <c r="B695" s="201">
        <f t="shared" si="37"/>
        <v>686</v>
      </c>
      <c r="C695" s="212"/>
      <c r="D695" s="212"/>
      <c r="F695" s="212"/>
      <c r="G695" s="214"/>
      <c r="H695" s="73"/>
      <c r="I695" s="215"/>
      <c r="J695" s="215"/>
      <c r="K695" s="215"/>
      <c r="L695" s="215"/>
      <c r="M695" s="215"/>
      <c r="N695" s="215"/>
      <c r="O695" s="215"/>
      <c r="P695" s="73"/>
      <c r="Q695" s="215"/>
      <c r="R695" s="215"/>
      <c r="S695" s="215"/>
      <c r="T695" s="215"/>
      <c r="U695" s="215"/>
      <c r="V695" s="215"/>
      <c r="W695" s="215"/>
      <c r="X695" s="74"/>
      <c r="Y695" s="216"/>
      <c r="Z695" s="216"/>
      <c r="AA695" s="216"/>
      <c r="AB695" s="150" t="str">
        <f t="shared" si="35"/>
        <v/>
      </c>
      <c r="AC695" s="217"/>
      <c r="AD695" s="218"/>
      <c r="AE695" s="74"/>
      <c r="AF695" s="219"/>
      <c r="AG695" s="219"/>
      <c r="AH695" s="74"/>
      <c r="AI695" s="211"/>
      <c r="AJ695" s="211"/>
      <c r="AK695" s="211"/>
      <c r="AL695" s="211"/>
      <c r="AM695" s="211"/>
      <c r="AN695" s="211"/>
      <c r="AO695" s="211"/>
      <c r="AP695" s="211"/>
      <c r="AQ695" s="211"/>
      <c r="AR695" s="47"/>
      <c r="AS695" s="211"/>
      <c r="AT695" s="211"/>
      <c r="AU695" s="211"/>
      <c r="AV695" s="211"/>
      <c r="AW695" s="211"/>
      <c r="AX695" s="211"/>
      <c r="AY695" s="211"/>
      <c r="AZ695" s="211"/>
      <c r="BA695" s="211"/>
      <c r="BB695" s="211"/>
      <c r="BC695" s="211"/>
      <c r="BD695" s="211"/>
      <c r="BE695" s="211"/>
      <c r="BF695" s="211"/>
      <c r="BG695" s="211"/>
      <c r="BH695" s="211"/>
      <c r="BI695" s="211"/>
      <c r="BJ695" s="211"/>
      <c r="BK695" s="211"/>
      <c r="BL695" s="211"/>
      <c r="BM695" s="211"/>
      <c r="BN695" s="211"/>
      <c r="BO695" s="211"/>
      <c r="BP695" s="211"/>
      <c r="BQ695" s="211"/>
      <c r="BR695" s="211"/>
      <c r="BS695" s="211"/>
      <c r="BT695" s="211"/>
      <c r="BU695" s="211"/>
      <c r="BV695" s="211"/>
      <c r="BW695" s="211"/>
      <c r="BX695" s="211"/>
      <c r="BY695" s="211"/>
      <c r="BZ695" s="211"/>
      <c r="CA695" s="211"/>
      <c r="CB695" s="211"/>
      <c r="CC695" s="211"/>
      <c r="CD695" s="211"/>
      <c r="CE695" s="211"/>
      <c r="CF695" s="211"/>
      <c r="CG695" s="211"/>
      <c r="CH695" s="211"/>
      <c r="CI695" s="211"/>
      <c r="CJ695" s="211"/>
      <c r="CK695" s="211"/>
      <c r="CL695" s="211"/>
      <c r="CM695" s="211"/>
      <c r="CN695" s="211"/>
      <c r="CO695" s="211"/>
      <c r="CP695" s="211"/>
      <c r="CQ695" s="151" t="str">
        <f t="shared" si="36"/>
        <v/>
      </c>
      <c r="CR695" s="147"/>
    </row>
    <row r="696" spans="1:96" x14ac:dyDescent="0.2">
      <c r="A696" s="72"/>
      <c r="B696" s="201">
        <f t="shared" si="37"/>
        <v>687</v>
      </c>
      <c r="C696" s="212"/>
      <c r="D696" s="212"/>
      <c r="F696" s="212"/>
      <c r="G696" s="214"/>
      <c r="H696" s="73"/>
      <c r="I696" s="215"/>
      <c r="J696" s="215"/>
      <c r="K696" s="215"/>
      <c r="L696" s="215"/>
      <c r="M696" s="215"/>
      <c r="N696" s="215"/>
      <c r="O696" s="215"/>
      <c r="P696" s="73"/>
      <c r="Q696" s="215"/>
      <c r="R696" s="215"/>
      <c r="S696" s="215"/>
      <c r="T696" s="215"/>
      <c r="U696" s="215"/>
      <c r="V696" s="215"/>
      <c r="W696" s="215"/>
      <c r="X696" s="74"/>
      <c r="Y696" s="216"/>
      <c r="Z696" s="216"/>
      <c r="AA696" s="216"/>
      <c r="AB696" s="150" t="str">
        <f t="shared" si="35"/>
        <v/>
      </c>
      <c r="AC696" s="217"/>
      <c r="AD696" s="218"/>
      <c r="AE696" s="74"/>
      <c r="AF696" s="219"/>
      <c r="AG696" s="219"/>
      <c r="AH696" s="74"/>
      <c r="AI696" s="211"/>
      <c r="AJ696" s="211"/>
      <c r="AK696" s="211"/>
      <c r="AL696" s="211"/>
      <c r="AM696" s="211"/>
      <c r="AN696" s="211"/>
      <c r="AO696" s="211"/>
      <c r="AP696" s="211"/>
      <c r="AQ696" s="211"/>
      <c r="AR696" s="47"/>
      <c r="AS696" s="211"/>
      <c r="AT696" s="211"/>
      <c r="AU696" s="211"/>
      <c r="AV696" s="211"/>
      <c r="AW696" s="211"/>
      <c r="AX696" s="211"/>
      <c r="AY696" s="211"/>
      <c r="AZ696" s="211"/>
      <c r="BA696" s="211"/>
      <c r="BB696" s="211"/>
      <c r="BC696" s="211"/>
      <c r="BD696" s="211"/>
      <c r="BE696" s="211"/>
      <c r="BF696" s="211"/>
      <c r="BG696" s="211"/>
      <c r="BH696" s="211"/>
      <c r="BI696" s="211"/>
      <c r="BJ696" s="211"/>
      <c r="BK696" s="211"/>
      <c r="BL696" s="211"/>
      <c r="BM696" s="211"/>
      <c r="BN696" s="211"/>
      <c r="BO696" s="211"/>
      <c r="BP696" s="211"/>
      <c r="BQ696" s="211"/>
      <c r="BR696" s="211"/>
      <c r="BS696" s="211"/>
      <c r="BT696" s="211"/>
      <c r="BU696" s="211"/>
      <c r="BV696" s="211"/>
      <c r="BW696" s="211"/>
      <c r="BX696" s="211"/>
      <c r="BY696" s="211"/>
      <c r="BZ696" s="211"/>
      <c r="CA696" s="211"/>
      <c r="CB696" s="211"/>
      <c r="CC696" s="211"/>
      <c r="CD696" s="211"/>
      <c r="CE696" s="211"/>
      <c r="CF696" s="211"/>
      <c r="CG696" s="211"/>
      <c r="CH696" s="211"/>
      <c r="CI696" s="211"/>
      <c r="CJ696" s="211"/>
      <c r="CK696" s="211"/>
      <c r="CL696" s="211"/>
      <c r="CM696" s="211"/>
      <c r="CN696" s="211"/>
      <c r="CO696" s="211"/>
      <c r="CP696" s="211"/>
      <c r="CQ696" s="151" t="str">
        <f t="shared" si="36"/>
        <v/>
      </c>
      <c r="CR696" s="147"/>
    </row>
    <row r="697" spans="1:96" x14ac:dyDescent="0.2">
      <c r="A697" s="72"/>
      <c r="B697" s="201">
        <f t="shared" si="37"/>
        <v>688</v>
      </c>
      <c r="C697" s="212"/>
      <c r="D697" s="212"/>
      <c r="F697" s="212"/>
      <c r="G697" s="214"/>
      <c r="H697" s="73"/>
      <c r="I697" s="215"/>
      <c r="J697" s="215"/>
      <c r="K697" s="215"/>
      <c r="L697" s="215"/>
      <c r="M697" s="215"/>
      <c r="N697" s="215"/>
      <c r="O697" s="215"/>
      <c r="P697" s="73"/>
      <c r="Q697" s="215"/>
      <c r="R697" s="215"/>
      <c r="S697" s="215"/>
      <c r="T697" s="215"/>
      <c r="U697" s="215"/>
      <c r="V697" s="215"/>
      <c r="W697" s="215"/>
      <c r="X697" s="74"/>
      <c r="Y697" s="216"/>
      <c r="Z697" s="216"/>
      <c r="AA697" s="216"/>
      <c r="AB697" s="150" t="str">
        <f t="shared" si="35"/>
        <v/>
      </c>
      <c r="AC697" s="217"/>
      <c r="AD697" s="218"/>
      <c r="AE697" s="74"/>
      <c r="AF697" s="219"/>
      <c r="AG697" s="219"/>
      <c r="AH697" s="74"/>
      <c r="AI697" s="211"/>
      <c r="AJ697" s="211"/>
      <c r="AK697" s="211"/>
      <c r="AL697" s="211"/>
      <c r="AM697" s="211"/>
      <c r="AN697" s="211"/>
      <c r="AO697" s="211"/>
      <c r="AP697" s="211"/>
      <c r="AQ697" s="211"/>
      <c r="AR697" s="47"/>
      <c r="AS697" s="211"/>
      <c r="AT697" s="211"/>
      <c r="AU697" s="211"/>
      <c r="AV697" s="211"/>
      <c r="AW697" s="211"/>
      <c r="AX697" s="211"/>
      <c r="AY697" s="211"/>
      <c r="AZ697" s="211"/>
      <c r="BA697" s="211"/>
      <c r="BB697" s="211"/>
      <c r="BC697" s="211"/>
      <c r="BD697" s="211"/>
      <c r="BE697" s="211"/>
      <c r="BF697" s="211"/>
      <c r="BG697" s="211"/>
      <c r="BH697" s="211"/>
      <c r="BI697" s="211"/>
      <c r="BJ697" s="211"/>
      <c r="BK697" s="211"/>
      <c r="BL697" s="211"/>
      <c r="BM697" s="211"/>
      <c r="BN697" s="211"/>
      <c r="BO697" s="211"/>
      <c r="BP697" s="211"/>
      <c r="BQ697" s="211"/>
      <c r="BR697" s="211"/>
      <c r="BS697" s="211"/>
      <c r="BT697" s="211"/>
      <c r="BU697" s="211"/>
      <c r="BV697" s="211"/>
      <c r="BW697" s="211"/>
      <c r="BX697" s="211"/>
      <c r="BY697" s="211"/>
      <c r="BZ697" s="211"/>
      <c r="CA697" s="211"/>
      <c r="CB697" s="211"/>
      <c r="CC697" s="211"/>
      <c r="CD697" s="211"/>
      <c r="CE697" s="211"/>
      <c r="CF697" s="211"/>
      <c r="CG697" s="211"/>
      <c r="CH697" s="211"/>
      <c r="CI697" s="211"/>
      <c r="CJ697" s="211"/>
      <c r="CK697" s="211"/>
      <c r="CL697" s="211"/>
      <c r="CM697" s="211"/>
      <c r="CN697" s="211"/>
      <c r="CO697" s="211"/>
      <c r="CP697" s="211"/>
      <c r="CQ697" s="151" t="str">
        <f t="shared" si="36"/>
        <v/>
      </c>
      <c r="CR697" s="147"/>
    </row>
    <row r="698" spans="1:96" x14ac:dyDescent="0.2">
      <c r="A698" s="72"/>
      <c r="B698" s="201">
        <f t="shared" si="37"/>
        <v>689</v>
      </c>
      <c r="C698" s="212"/>
      <c r="D698" s="212"/>
      <c r="F698" s="212"/>
      <c r="G698" s="214"/>
      <c r="H698" s="73"/>
      <c r="I698" s="215"/>
      <c r="J698" s="215"/>
      <c r="K698" s="215"/>
      <c r="L698" s="215"/>
      <c r="M698" s="215"/>
      <c r="N698" s="215"/>
      <c r="O698" s="215"/>
      <c r="P698" s="73"/>
      <c r="Q698" s="215"/>
      <c r="R698" s="215"/>
      <c r="S698" s="215"/>
      <c r="T698" s="215"/>
      <c r="U698" s="215"/>
      <c r="V698" s="215"/>
      <c r="W698" s="215"/>
      <c r="X698" s="74"/>
      <c r="Y698" s="216"/>
      <c r="Z698" s="216"/>
      <c r="AA698" s="216"/>
      <c r="AB698" s="150" t="str">
        <f t="shared" si="35"/>
        <v/>
      </c>
      <c r="AC698" s="217"/>
      <c r="AD698" s="218"/>
      <c r="AE698" s="74"/>
      <c r="AF698" s="219"/>
      <c r="AG698" s="219"/>
      <c r="AH698" s="74"/>
      <c r="AI698" s="211"/>
      <c r="AJ698" s="211"/>
      <c r="AK698" s="211"/>
      <c r="AL698" s="211"/>
      <c r="AM698" s="211"/>
      <c r="AN698" s="211"/>
      <c r="AO698" s="211"/>
      <c r="AP698" s="211"/>
      <c r="AQ698" s="211"/>
      <c r="AR698" s="47"/>
      <c r="AS698" s="211"/>
      <c r="AT698" s="211"/>
      <c r="AU698" s="211"/>
      <c r="AV698" s="211"/>
      <c r="AW698" s="211"/>
      <c r="AX698" s="211"/>
      <c r="AY698" s="211"/>
      <c r="AZ698" s="211"/>
      <c r="BA698" s="211"/>
      <c r="BB698" s="211"/>
      <c r="BC698" s="211"/>
      <c r="BD698" s="211"/>
      <c r="BE698" s="211"/>
      <c r="BF698" s="211"/>
      <c r="BG698" s="211"/>
      <c r="BH698" s="211"/>
      <c r="BI698" s="211"/>
      <c r="BJ698" s="211"/>
      <c r="BK698" s="211"/>
      <c r="BL698" s="211"/>
      <c r="BM698" s="211"/>
      <c r="BN698" s="211"/>
      <c r="BO698" s="211"/>
      <c r="BP698" s="211"/>
      <c r="BQ698" s="211"/>
      <c r="BR698" s="211"/>
      <c r="BS698" s="211"/>
      <c r="BT698" s="211"/>
      <c r="BU698" s="211"/>
      <c r="BV698" s="211"/>
      <c r="BW698" s="211"/>
      <c r="BX698" s="211"/>
      <c r="BY698" s="211"/>
      <c r="BZ698" s="211"/>
      <c r="CA698" s="211"/>
      <c r="CB698" s="211"/>
      <c r="CC698" s="211"/>
      <c r="CD698" s="211"/>
      <c r="CE698" s="211"/>
      <c r="CF698" s="211"/>
      <c r="CG698" s="211"/>
      <c r="CH698" s="211"/>
      <c r="CI698" s="211"/>
      <c r="CJ698" s="211"/>
      <c r="CK698" s="211"/>
      <c r="CL698" s="211"/>
      <c r="CM698" s="211"/>
      <c r="CN698" s="211"/>
      <c r="CO698" s="211"/>
      <c r="CP698" s="211"/>
      <c r="CQ698" s="151" t="str">
        <f t="shared" si="36"/>
        <v/>
      </c>
      <c r="CR698" s="147"/>
    </row>
    <row r="699" spans="1:96" x14ac:dyDescent="0.2">
      <c r="A699" s="72"/>
      <c r="B699" s="201">
        <f t="shared" si="37"/>
        <v>690</v>
      </c>
      <c r="C699" s="212"/>
      <c r="D699" s="212"/>
      <c r="F699" s="212"/>
      <c r="G699" s="214"/>
      <c r="H699" s="73"/>
      <c r="I699" s="215"/>
      <c r="J699" s="215"/>
      <c r="K699" s="215"/>
      <c r="L699" s="215"/>
      <c r="M699" s="215"/>
      <c r="N699" s="215"/>
      <c r="O699" s="215"/>
      <c r="P699" s="73"/>
      <c r="Q699" s="215"/>
      <c r="R699" s="215"/>
      <c r="S699" s="215"/>
      <c r="T699" s="215"/>
      <c r="U699" s="215"/>
      <c r="V699" s="215"/>
      <c r="W699" s="215"/>
      <c r="X699" s="74"/>
      <c r="Y699" s="216"/>
      <c r="Z699" s="216"/>
      <c r="AA699" s="216"/>
      <c r="AB699" s="150" t="str">
        <f t="shared" si="35"/>
        <v/>
      </c>
      <c r="AC699" s="217"/>
      <c r="AD699" s="218"/>
      <c r="AE699" s="74"/>
      <c r="AF699" s="219"/>
      <c r="AG699" s="219"/>
      <c r="AH699" s="74"/>
      <c r="AI699" s="211"/>
      <c r="AJ699" s="211"/>
      <c r="AK699" s="211"/>
      <c r="AL699" s="211"/>
      <c r="AM699" s="211"/>
      <c r="AN699" s="211"/>
      <c r="AO699" s="211"/>
      <c r="AP699" s="211"/>
      <c r="AQ699" s="211"/>
      <c r="AR699" s="47"/>
      <c r="AS699" s="211"/>
      <c r="AT699" s="211"/>
      <c r="AU699" s="211"/>
      <c r="AV699" s="211"/>
      <c r="AW699" s="211"/>
      <c r="AX699" s="211"/>
      <c r="AY699" s="211"/>
      <c r="AZ699" s="211"/>
      <c r="BA699" s="211"/>
      <c r="BB699" s="211"/>
      <c r="BC699" s="211"/>
      <c r="BD699" s="211"/>
      <c r="BE699" s="211"/>
      <c r="BF699" s="211"/>
      <c r="BG699" s="211"/>
      <c r="BH699" s="211"/>
      <c r="BI699" s="211"/>
      <c r="BJ699" s="211"/>
      <c r="BK699" s="211"/>
      <c r="BL699" s="211"/>
      <c r="BM699" s="211"/>
      <c r="BN699" s="211"/>
      <c r="BO699" s="211"/>
      <c r="BP699" s="211"/>
      <c r="BQ699" s="211"/>
      <c r="BR699" s="211"/>
      <c r="BS699" s="211"/>
      <c r="BT699" s="211"/>
      <c r="BU699" s="211"/>
      <c r="BV699" s="211"/>
      <c r="BW699" s="211"/>
      <c r="BX699" s="211"/>
      <c r="BY699" s="211"/>
      <c r="BZ699" s="211"/>
      <c r="CA699" s="211"/>
      <c r="CB699" s="211"/>
      <c r="CC699" s="211"/>
      <c r="CD699" s="211"/>
      <c r="CE699" s="211"/>
      <c r="CF699" s="211"/>
      <c r="CG699" s="211"/>
      <c r="CH699" s="211"/>
      <c r="CI699" s="211"/>
      <c r="CJ699" s="211"/>
      <c r="CK699" s="211"/>
      <c r="CL699" s="211"/>
      <c r="CM699" s="211"/>
      <c r="CN699" s="211"/>
      <c r="CO699" s="211"/>
      <c r="CP699" s="211"/>
      <c r="CQ699" s="151" t="str">
        <f t="shared" si="36"/>
        <v/>
      </c>
      <c r="CR699" s="147"/>
    </row>
    <row r="700" spans="1:96" x14ac:dyDescent="0.2">
      <c r="A700" s="72"/>
      <c r="B700" s="201">
        <f t="shared" si="37"/>
        <v>691</v>
      </c>
      <c r="C700" s="212"/>
      <c r="D700" s="212"/>
      <c r="F700" s="212"/>
      <c r="G700" s="214"/>
      <c r="H700" s="73"/>
      <c r="I700" s="215"/>
      <c r="J700" s="215"/>
      <c r="K700" s="215"/>
      <c r="L700" s="215"/>
      <c r="M700" s="215"/>
      <c r="N700" s="215"/>
      <c r="O700" s="215"/>
      <c r="P700" s="73"/>
      <c r="Q700" s="215"/>
      <c r="R700" s="215"/>
      <c r="S700" s="215"/>
      <c r="T700" s="215"/>
      <c r="U700" s="215"/>
      <c r="V700" s="215"/>
      <c r="W700" s="215"/>
      <c r="X700" s="74"/>
      <c r="Y700" s="216"/>
      <c r="Z700" s="216"/>
      <c r="AA700" s="216"/>
      <c r="AB700" s="150" t="str">
        <f t="shared" si="35"/>
        <v/>
      </c>
      <c r="AC700" s="217"/>
      <c r="AD700" s="218"/>
      <c r="AE700" s="74"/>
      <c r="AF700" s="219"/>
      <c r="AG700" s="219"/>
      <c r="AH700" s="74"/>
      <c r="AI700" s="211"/>
      <c r="AJ700" s="211"/>
      <c r="AK700" s="211"/>
      <c r="AL700" s="211"/>
      <c r="AM700" s="211"/>
      <c r="AN700" s="211"/>
      <c r="AO700" s="211"/>
      <c r="AP700" s="211"/>
      <c r="AQ700" s="211"/>
      <c r="AR700" s="47"/>
      <c r="AS700" s="211"/>
      <c r="AT700" s="211"/>
      <c r="AU700" s="211"/>
      <c r="AV700" s="211"/>
      <c r="AW700" s="211"/>
      <c r="AX700" s="211"/>
      <c r="AY700" s="211"/>
      <c r="AZ700" s="211"/>
      <c r="BA700" s="211"/>
      <c r="BB700" s="211"/>
      <c r="BC700" s="211"/>
      <c r="BD700" s="211"/>
      <c r="BE700" s="211"/>
      <c r="BF700" s="211"/>
      <c r="BG700" s="211"/>
      <c r="BH700" s="211"/>
      <c r="BI700" s="211"/>
      <c r="BJ700" s="211"/>
      <c r="BK700" s="211"/>
      <c r="BL700" s="211"/>
      <c r="BM700" s="211"/>
      <c r="BN700" s="211"/>
      <c r="BO700" s="211"/>
      <c r="BP700" s="211"/>
      <c r="BQ700" s="211"/>
      <c r="BR700" s="211"/>
      <c r="BS700" s="211"/>
      <c r="BT700" s="211"/>
      <c r="BU700" s="211"/>
      <c r="BV700" s="211"/>
      <c r="BW700" s="211"/>
      <c r="BX700" s="211"/>
      <c r="BY700" s="211"/>
      <c r="BZ700" s="211"/>
      <c r="CA700" s="211"/>
      <c r="CB700" s="211"/>
      <c r="CC700" s="211"/>
      <c r="CD700" s="211"/>
      <c r="CE700" s="211"/>
      <c r="CF700" s="211"/>
      <c r="CG700" s="211"/>
      <c r="CH700" s="211"/>
      <c r="CI700" s="211"/>
      <c r="CJ700" s="211"/>
      <c r="CK700" s="211"/>
      <c r="CL700" s="211"/>
      <c r="CM700" s="211"/>
      <c r="CN700" s="211"/>
      <c r="CO700" s="211"/>
      <c r="CP700" s="211"/>
      <c r="CQ700" s="151" t="str">
        <f t="shared" si="36"/>
        <v/>
      </c>
      <c r="CR700" s="147"/>
    </row>
    <row r="701" spans="1:96" x14ac:dyDescent="0.2">
      <c r="A701" s="72"/>
      <c r="B701" s="201">
        <f t="shared" si="37"/>
        <v>692</v>
      </c>
      <c r="C701" s="212"/>
      <c r="D701" s="212"/>
      <c r="F701" s="212"/>
      <c r="G701" s="214"/>
      <c r="H701" s="73"/>
      <c r="I701" s="215"/>
      <c r="J701" s="215"/>
      <c r="K701" s="215"/>
      <c r="L701" s="215"/>
      <c r="M701" s="215"/>
      <c r="N701" s="215"/>
      <c r="O701" s="215"/>
      <c r="P701" s="73"/>
      <c r="Q701" s="215"/>
      <c r="R701" s="215"/>
      <c r="S701" s="215"/>
      <c r="T701" s="215"/>
      <c r="U701" s="215"/>
      <c r="V701" s="215"/>
      <c r="W701" s="215"/>
      <c r="X701" s="74"/>
      <c r="Y701" s="216"/>
      <c r="Z701" s="216"/>
      <c r="AA701" s="216"/>
      <c r="AB701" s="150" t="str">
        <f t="shared" si="35"/>
        <v/>
      </c>
      <c r="AC701" s="217"/>
      <c r="AD701" s="218"/>
      <c r="AE701" s="74"/>
      <c r="AF701" s="219"/>
      <c r="AG701" s="219"/>
      <c r="AH701" s="74"/>
      <c r="AI701" s="211"/>
      <c r="AJ701" s="211"/>
      <c r="AK701" s="211"/>
      <c r="AL701" s="211"/>
      <c r="AM701" s="211"/>
      <c r="AN701" s="211"/>
      <c r="AO701" s="211"/>
      <c r="AP701" s="211"/>
      <c r="AQ701" s="211"/>
      <c r="AR701" s="47"/>
      <c r="AS701" s="211"/>
      <c r="AT701" s="211"/>
      <c r="AU701" s="211"/>
      <c r="AV701" s="211"/>
      <c r="AW701" s="211"/>
      <c r="AX701" s="211"/>
      <c r="AY701" s="211"/>
      <c r="AZ701" s="211"/>
      <c r="BA701" s="211"/>
      <c r="BB701" s="211"/>
      <c r="BC701" s="211"/>
      <c r="BD701" s="211"/>
      <c r="BE701" s="211"/>
      <c r="BF701" s="211"/>
      <c r="BG701" s="211"/>
      <c r="BH701" s="211"/>
      <c r="BI701" s="211"/>
      <c r="BJ701" s="211"/>
      <c r="BK701" s="211"/>
      <c r="BL701" s="211"/>
      <c r="BM701" s="211"/>
      <c r="BN701" s="211"/>
      <c r="BO701" s="211"/>
      <c r="BP701" s="211"/>
      <c r="BQ701" s="211"/>
      <c r="BR701" s="211"/>
      <c r="BS701" s="211"/>
      <c r="BT701" s="211"/>
      <c r="BU701" s="211"/>
      <c r="BV701" s="211"/>
      <c r="BW701" s="211"/>
      <c r="BX701" s="211"/>
      <c r="BY701" s="211"/>
      <c r="BZ701" s="211"/>
      <c r="CA701" s="211"/>
      <c r="CB701" s="211"/>
      <c r="CC701" s="211"/>
      <c r="CD701" s="211"/>
      <c r="CE701" s="211"/>
      <c r="CF701" s="211"/>
      <c r="CG701" s="211"/>
      <c r="CH701" s="211"/>
      <c r="CI701" s="211"/>
      <c r="CJ701" s="211"/>
      <c r="CK701" s="211"/>
      <c r="CL701" s="211"/>
      <c r="CM701" s="211"/>
      <c r="CN701" s="211"/>
      <c r="CO701" s="211"/>
      <c r="CP701" s="211"/>
      <c r="CQ701" s="151" t="str">
        <f t="shared" si="36"/>
        <v/>
      </c>
      <c r="CR701" s="147"/>
    </row>
    <row r="702" spans="1:96" x14ac:dyDescent="0.2">
      <c r="A702" s="72"/>
      <c r="B702" s="201">
        <f t="shared" si="37"/>
        <v>693</v>
      </c>
      <c r="C702" s="212"/>
      <c r="D702" s="212"/>
      <c r="F702" s="212"/>
      <c r="G702" s="214"/>
      <c r="H702" s="73"/>
      <c r="I702" s="215"/>
      <c r="J702" s="215"/>
      <c r="K702" s="215"/>
      <c r="L702" s="215"/>
      <c r="M702" s="215"/>
      <c r="N702" s="215"/>
      <c r="O702" s="215"/>
      <c r="P702" s="73"/>
      <c r="Q702" s="215"/>
      <c r="R702" s="215"/>
      <c r="S702" s="215"/>
      <c r="T702" s="215"/>
      <c r="U702" s="215"/>
      <c r="V702" s="215"/>
      <c r="W702" s="215"/>
      <c r="X702" s="74"/>
      <c r="Y702" s="216"/>
      <c r="Z702" s="216"/>
      <c r="AA702" s="216"/>
      <c r="AB702" s="150" t="str">
        <f t="shared" si="35"/>
        <v/>
      </c>
      <c r="AC702" s="217"/>
      <c r="AD702" s="218"/>
      <c r="AE702" s="74"/>
      <c r="AF702" s="219"/>
      <c r="AG702" s="219"/>
      <c r="AH702" s="74"/>
      <c r="AI702" s="211"/>
      <c r="AJ702" s="211"/>
      <c r="AK702" s="211"/>
      <c r="AL702" s="211"/>
      <c r="AM702" s="211"/>
      <c r="AN702" s="211"/>
      <c r="AO702" s="211"/>
      <c r="AP702" s="211"/>
      <c r="AQ702" s="211"/>
      <c r="AR702" s="47"/>
      <c r="AS702" s="211"/>
      <c r="AT702" s="211"/>
      <c r="AU702" s="211"/>
      <c r="AV702" s="211"/>
      <c r="AW702" s="211"/>
      <c r="AX702" s="211"/>
      <c r="AY702" s="211"/>
      <c r="AZ702" s="211"/>
      <c r="BA702" s="211"/>
      <c r="BB702" s="211"/>
      <c r="BC702" s="211"/>
      <c r="BD702" s="211"/>
      <c r="BE702" s="211"/>
      <c r="BF702" s="211"/>
      <c r="BG702" s="211"/>
      <c r="BH702" s="211"/>
      <c r="BI702" s="211"/>
      <c r="BJ702" s="211"/>
      <c r="BK702" s="211"/>
      <c r="BL702" s="211"/>
      <c r="BM702" s="211"/>
      <c r="BN702" s="211"/>
      <c r="BO702" s="211"/>
      <c r="BP702" s="211"/>
      <c r="BQ702" s="211"/>
      <c r="BR702" s="211"/>
      <c r="BS702" s="211"/>
      <c r="BT702" s="211"/>
      <c r="BU702" s="211"/>
      <c r="BV702" s="211"/>
      <c r="BW702" s="211"/>
      <c r="BX702" s="211"/>
      <c r="BY702" s="211"/>
      <c r="BZ702" s="211"/>
      <c r="CA702" s="211"/>
      <c r="CB702" s="211"/>
      <c r="CC702" s="211"/>
      <c r="CD702" s="211"/>
      <c r="CE702" s="211"/>
      <c r="CF702" s="211"/>
      <c r="CG702" s="211"/>
      <c r="CH702" s="211"/>
      <c r="CI702" s="211"/>
      <c r="CJ702" s="211"/>
      <c r="CK702" s="211"/>
      <c r="CL702" s="211"/>
      <c r="CM702" s="211"/>
      <c r="CN702" s="211"/>
      <c r="CO702" s="211"/>
      <c r="CP702" s="211"/>
      <c r="CQ702" s="151" t="str">
        <f t="shared" si="36"/>
        <v/>
      </c>
      <c r="CR702" s="147"/>
    </row>
    <row r="703" spans="1:96" x14ac:dyDescent="0.2">
      <c r="A703" s="72"/>
      <c r="B703" s="201">
        <f t="shared" si="37"/>
        <v>694</v>
      </c>
      <c r="C703" s="212"/>
      <c r="D703" s="212"/>
      <c r="F703" s="212"/>
      <c r="G703" s="214"/>
      <c r="H703" s="73"/>
      <c r="I703" s="215"/>
      <c r="J703" s="215"/>
      <c r="K703" s="215"/>
      <c r="L703" s="215"/>
      <c r="M703" s="215"/>
      <c r="N703" s="215"/>
      <c r="O703" s="215"/>
      <c r="P703" s="73"/>
      <c r="Q703" s="215"/>
      <c r="R703" s="215"/>
      <c r="S703" s="215"/>
      <c r="T703" s="215"/>
      <c r="U703" s="215"/>
      <c r="V703" s="215"/>
      <c r="W703" s="215"/>
      <c r="X703" s="74"/>
      <c r="Y703" s="216"/>
      <c r="Z703" s="216"/>
      <c r="AA703" s="216"/>
      <c r="AB703" s="150" t="str">
        <f t="shared" si="35"/>
        <v/>
      </c>
      <c r="AC703" s="217"/>
      <c r="AD703" s="218"/>
      <c r="AE703" s="74"/>
      <c r="AF703" s="219"/>
      <c r="AG703" s="219"/>
      <c r="AH703" s="74"/>
      <c r="AI703" s="211"/>
      <c r="AJ703" s="211"/>
      <c r="AK703" s="211"/>
      <c r="AL703" s="211"/>
      <c r="AM703" s="211"/>
      <c r="AN703" s="211"/>
      <c r="AO703" s="211"/>
      <c r="AP703" s="211"/>
      <c r="AQ703" s="211"/>
      <c r="AR703" s="47"/>
      <c r="AS703" s="211"/>
      <c r="AT703" s="211"/>
      <c r="AU703" s="211"/>
      <c r="AV703" s="211"/>
      <c r="AW703" s="211"/>
      <c r="AX703" s="211"/>
      <c r="AY703" s="211"/>
      <c r="AZ703" s="211"/>
      <c r="BA703" s="211"/>
      <c r="BB703" s="211"/>
      <c r="BC703" s="211"/>
      <c r="BD703" s="211"/>
      <c r="BE703" s="211"/>
      <c r="BF703" s="211"/>
      <c r="BG703" s="211"/>
      <c r="BH703" s="211"/>
      <c r="BI703" s="211"/>
      <c r="BJ703" s="211"/>
      <c r="BK703" s="211"/>
      <c r="BL703" s="211"/>
      <c r="BM703" s="211"/>
      <c r="BN703" s="211"/>
      <c r="BO703" s="211"/>
      <c r="BP703" s="211"/>
      <c r="BQ703" s="211"/>
      <c r="BR703" s="211"/>
      <c r="BS703" s="211"/>
      <c r="BT703" s="211"/>
      <c r="BU703" s="211"/>
      <c r="BV703" s="211"/>
      <c r="BW703" s="211"/>
      <c r="BX703" s="211"/>
      <c r="BY703" s="211"/>
      <c r="BZ703" s="211"/>
      <c r="CA703" s="211"/>
      <c r="CB703" s="211"/>
      <c r="CC703" s="211"/>
      <c r="CD703" s="211"/>
      <c r="CE703" s="211"/>
      <c r="CF703" s="211"/>
      <c r="CG703" s="211"/>
      <c r="CH703" s="211"/>
      <c r="CI703" s="211"/>
      <c r="CJ703" s="211"/>
      <c r="CK703" s="211"/>
      <c r="CL703" s="211"/>
      <c r="CM703" s="211"/>
      <c r="CN703" s="211"/>
      <c r="CO703" s="211"/>
      <c r="CP703" s="211"/>
      <c r="CQ703" s="151" t="str">
        <f t="shared" si="36"/>
        <v/>
      </c>
      <c r="CR703" s="147"/>
    </row>
    <row r="704" spans="1:96" x14ac:dyDescent="0.2">
      <c r="A704" s="72"/>
      <c r="B704" s="201">
        <f t="shared" si="37"/>
        <v>695</v>
      </c>
      <c r="C704" s="212"/>
      <c r="D704" s="212"/>
      <c r="F704" s="212"/>
      <c r="G704" s="214"/>
      <c r="H704" s="73"/>
      <c r="I704" s="215"/>
      <c r="J704" s="215"/>
      <c r="K704" s="215"/>
      <c r="L704" s="215"/>
      <c r="M704" s="215"/>
      <c r="N704" s="215"/>
      <c r="O704" s="215"/>
      <c r="P704" s="73"/>
      <c r="Q704" s="215"/>
      <c r="R704" s="215"/>
      <c r="S704" s="215"/>
      <c r="T704" s="215"/>
      <c r="U704" s="215"/>
      <c r="V704" s="215"/>
      <c r="W704" s="215"/>
      <c r="X704" s="74"/>
      <c r="Y704" s="216"/>
      <c r="Z704" s="216"/>
      <c r="AA704" s="216"/>
      <c r="AB704" s="150" t="str">
        <f t="shared" si="35"/>
        <v/>
      </c>
      <c r="AC704" s="217"/>
      <c r="AD704" s="218"/>
      <c r="AE704" s="74"/>
      <c r="AF704" s="219"/>
      <c r="AG704" s="219"/>
      <c r="AH704" s="74"/>
      <c r="AI704" s="211"/>
      <c r="AJ704" s="211"/>
      <c r="AK704" s="211"/>
      <c r="AL704" s="211"/>
      <c r="AM704" s="211"/>
      <c r="AN704" s="211"/>
      <c r="AO704" s="211"/>
      <c r="AP704" s="211"/>
      <c r="AQ704" s="211"/>
      <c r="AR704" s="47"/>
      <c r="AS704" s="211"/>
      <c r="AT704" s="211"/>
      <c r="AU704" s="211"/>
      <c r="AV704" s="211"/>
      <c r="AW704" s="211"/>
      <c r="AX704" s="211"/>
      <c r="AY704" s="211"/>
      <c r="AZ704" s="211"/>
      <c r="BA704" s="211"/>
      <c r="BB704" s="211"/>
      <c r="BC704" s="211"/>
      <c r="BD704" s="211"/>
      <c r="BE704" s="211"/>
      <c r="BF704" s="211"/>
      <c r="BG704" s="211"/>
      <c r="BH704" s="211"/>
      <c r="BI704" s="211"/>
      <c r="BJ704" s="211"/>
      <c r="BK704" s="211"/>
      <c r="BL704" s="211"/>
      <c r="BM704" s="211"/>
      <c r="BN704" s="211"/>
      <c r="BO704" s="211"/>
      <c r="BP704" s="211"/>
      <c r="BQ704" s="211"/>
      <c r="BR704" s="211"/>
      <c r="BS704" s="211"/>
      <c r="BT704" s="211"/>
      <c r="BU704" s="211"/>
      <c r="BV704" s="211"/>
      <c r="BW704" s="211"/>
      <c r="BX704" s="211"/>
      <c r="BY704" s="211"/>
      <c r="BZ704" s="211"/>
      <c r="CA704" s="211"/>
      <c r="CB704" s="211"/>
      <c r="CC704" s="211"/>
      <c r="CD704" s="211"/>
      <c r="CE704" s="211"/>
      <c r="CF704" s="211"/>
      <c r="CG704" s="211"/>
      <c r="CH704" s="211"/>
      <c r="CI704" s="211"/>
      <c r="CJ704" s="211"/>
      <c r="CK704" s="211"/>
      <c r="CL704" s="211"/>
      <c r="CM704" s="211"/>
      <c r="CN704" s="211"/>
      <c r="CO704" s="211"/>
      <c r="CP704" s="211"/>
      <c r="CQ704" s="151" t="str">
        <f t="shared" si="36"/>
        <v/>
      </c>
      <c r="CR704" s="147"/>
    </row>
    <row r="705" spans="1:96" x14ac:dyDescent="0.2">
      <c r="A705" s="72"/>
      <c r="B705" s="201">
        <f t="shared" si="37"/>
        <v>696</v>
      </c>
      <c r="C705" s="212"/>
      <c r="D705" s="212"/>
      <c r="F705" s="212"/>
      <c r="G705" s="214"/>
      <c r="H705" s="73"/>
      <c r="I705" s="215"/>
      <c r="J705" s="215"/>
      <c r="K705" s="215"/>
      <c r="L705" s="215"/>
      <c r="M705" s="215"/>
      <c r="N705" s="215"/>
      <c r="O705" s="215"/>
      <c r="P705" s="73"/>
      <c r="Q705" s="215"/>
      <c r="R705" s="215"/>
      <c r="S705" s="215"/>
      <c r="T705" s="215"/>
      <c r="U705" s="215"/>
      <c r="V705" s="215"/>
      <c r="W705" s="215"/>
      <c r="X705" s="74"/>
      <c r="Y705" s="216"/>
      <c r="Z705" s="216"/>
      <c r="AA705" s="216"/>
      <c r="AB705" s="150" t="str">
        <f t="shared" si="35"/>
        <v/>
      </c>
      <c r="AC705" s="217"/>
      <c r="AD705" s="218"/>
      <c r="AE705" s="74"/>
      <c r="AF705" s="219"/>
      <c r="AG705" s="219"/>
      <c r="AH705" s="74"/>
      <c r="AI705" s="211"/>
      <c r="AJ705" s="211"/>
      <c r="AK705" s="211"/>
      <c r="AL705" s="211"/>
      <c r="AM705" s="211"/>
      <c r="AN705" s="211"/>
      <c r="AO705" s="211"/>
      <c r="AP705" s="211"/>
      <c r="AQ705" s="211"/>
      <c r="AR705" s="47"/>
      <c r="AS705" s="211"/>
      <c r="AT705" s="211"/>
      <c r="AU705" s="211"/>
      <c r="AV705" s="211"/>
      <c r="AW705" s="211"/>
      <c r="AX705" s="211"/>
      <c r="AY705" s="211"/>
      <c r="AZ705" s="211"/>
      <c r="BA705" s="211"/>
      <c r="BB705" s="211"/>
      <c r="BC705" s="211"/>
      <c r="BD705" s="211"/>
      <c r="BE705" s="211"/>
      <c r="BF705" s="211"/>
      <c r="BG705" s="211"/>
      <c r="BH705" s="211"/>
      <c r="BI705" s="211"/>
      <c r="BJ705" s="211"/>
      <c r="BK705" s="211"/>
      <c r="BL705" s="211"/>
      <c r="BM705" s="211"/>
      <c r="BN705" s="211"/>
      <c r="BO705" s="211"/>
      <c r="BP705" s="211"/>
      <c r="BQ705" s="211"/>
      <c r="BR705" s="211"/>
      <c r="BS705" s="211"/>
      <c r="BT705" s="211"/>
      <c r="BU705" s="211"/>
      <c r="BV705" s="211"/>
      <c r="BW705" s="211"/>
      <c r="BX705" s="211"/>
      <c r="BY705" s="211"/>
      <c r="BZ705" s="211"/>
      <c r="CA705" s="211"/>
      <c r="CB705" s="211"/>
      <c r="CC705" s="211"/>
      <c r="CD705" s="211"/>
      <c r="CE705" s="211"/>
      <c r="CF705" s="211"/>
      <c r="CG705" s="211"/>
      <c r="CH705" s="211"/>
      <c r="CI705" s="211"/>
      <c r="CJ705" s="211"/>
      <c r="CK705" s="211"/>
      <c r="CL705" s="211"/>
      <c r="CM705" s="211"/>
      <c r="CN705" s="211"/>
      <c r="CO705" s="211"/>
      <c r="CP705" s="211"/>
      <c r="CQ705" s="151" t="str">
        <f t="shared" si="36"/>
        <v/>
      </c>
      <c r="CR705" s="147"/>
    </row>
    <row r="706" spans="1:96" x14ac:dyDescent="0.2">
      <c r="A706" s="72"/>
      <c r="B706" s="201">
        <f t="shared" si="37"/>
        <v>697</v>
      </c>
      <c r="C706" s="212"/>
      <c r="D706" s="212"/>
      <c r="F706" s="212"/>
      <c r="G706" s="214"/>
      <c r="H706" s="73"/>
      <c r="I706" s="215"/>
      <c r="J706" s="215"/>
      <c r="K706" s="215"/>
      <c r="L706" s="215"/>
      <c r="M706" s="215"/>
      <c r="N706" s="215"/>
      <c r="O706" s="215"/>
      <c r="P706" s="73"/>
      <c r="Q706" s="215"/>
      <c r="R706" s="215"/>
      <c r="S706" s="215"/>
      <c r="T706" s="215"/>
      <c r="U706" s="215"/>
      <c r="V706" s="215"/>
      <c r="W706" s="215"/>
      <c r="X706" s="74"/>
      <c r="Y706" s="216"/>
      <c r="Z706" s="216"/>
      <c r="AA706" s="216"/>
      <c r="AB706" s="150" t="str">
        <f t="shared" si="35"/>
        <v/>
      </c>
      <c r="AC706" s="217"/>
      <c r="AD706" s="218"/>
      <c r="AE706" s="74"/>
      <c r="AF706" s="219"/>
      <c r="AG706" s="219"/>
      <c r="AH706" s="74"/>
      <c r="AI706" s="211"/>
      <c r="AJ706" s="211"/>
      <c r="AK706" s="211"/>
      <c r="AL706" s="211"/>
      <c r="AM706" s="211"/>
      <c r="AN706" s="211"/>
      <c r="AO706" s="211"/>
      <c r="AP706" s="211"/>
      <c r="AQ706" s="211"/>
      <c r="AR706" s="47"/>
      <c r="AS706" s="211"/>
      <c r="AT706" s="211"/>
      <c r="AU706" s="211"/>
      <c r="AV706" s="211"/>
      <c r="AW706" s="211"/>
      <c r="AX706" s="211"/>
      <c r="AY706" s="211"/>
      <c r="AZ706" s="211"/>
      <c r="BA706" s="211"/>
      <c r="BB706" s="211"/>
      <c r="BC706" s="211"/>
      <c r="BD706" s="211"/>
      <c r="BE706" s="211"/>
      <c r="BF706" s="211"/>
      <c r="BG706" s="211"/>
      <c r="BH706" s="211"/>
      <c r="BI706" s="211"/>
      <c r="BJ706" s="211"/>
      <c r="BK706" s="211"/>
      <c r="BL706" s="211"/>
      <c r="BM706" s="211"/>
      <c r="BN706" s="211"/>
      <c r="BO706" s="211"/>
      <c r="BP706" s="211"/>
      <c r="BQ706" s="211"/>
      <c r="BR706" s="211"/>
      <c r="BS706" s="211"/>
      <c r="BT706" s="211"/>
      <c r="BU706" s="211"/>
      <c r="BV706" s="211"/>
      <c r="BW706" s="211"/>
      <c r="BX706" s="211"/>
      <c r="BY706" s="211"/>
      <c r="BZ706" s="211"/>
      <c r="CA706" s="211"/>
      <c r="CB706" s="211"/>
      <c r="CC706" s="211"/>
      <c r="CD706" s="211"/>
      <c r="CE706" s="211"/>
      <c r="CF706" s="211"/>
      <c r="CG706" s="211"/>
      <c r="CH706" s="211"/>
      <c r="CI706" s="211"/>
      <c r="CJ706" s="211"/>
      <c r="CK706" s="211"/>
      <c r="CL706" s="211"/>
      <c r="CM706" s="211"/>
      <c r="CN706" s="211"/>
      <c r="CO706" s="211"/>
      <c r="CP706" s="211"/>
      <c r="CQ706" s="151" t="str">
        <f t="shared" si="36"/>
        <v/>
      </c>
      <c r="CR706" s="147"/>
    </row>
    <row r="707" spans="1:96" x14ac:dyDescent="0.2">
      <c r="A707" s="72"/>
      <c r="B707" s="201">
        <f t="shared" si="37"/>
        <v>698</v>
      </c>
      <c r="C707" s="212"/>
      <c r="D707" s="212"/>
      <c r="F707" s="212"/>
      <c r="G707" s="214"/>
      <c r="H707" s="73"/>
      <c r="I707" s="215"/>
      <c r="J707" s="215"/>
      <c r="K707" s="215"/>
      <c r="L707" s="215"/>
      <c r="M707" s="215"/>
      <c r="N707" s="215"/>
      <c r="O707" s="215"/>
      <c r="P707" s="73"/>
      <c r="Q707" s="215"/>
      <c r="R707" s="215"/>
      <c r="S707" s="215"/>
      <c r="T707" s="215"/>
      <c r="U707" s="215"/>
      <c r="V707" s="215"/>
      <c r="W707" s="215"/>
      <c r="X707" s="74"/>
      <c r="Y707" s="216"/>
      <c r="Z707" s="216"/>
      <c r="AA707" s="216"/>
      <c r="AB707" s="150" t="str">
        <f t="shared" si="35"/>
        <v/>
      </c>
      <c r="AC707" s="217"/>
      <c r="AD707" s="218"/>
      <c r="AE707" s="74"/>
      <c r="AF707" s="219"/>
      <c r="AG707" s="219"/>
      <c r="AH707" s="74"/>
      <c r="AI707" s="211"/>
      <c r="AJ707" s="211"/>
      <c r="AK707" s="211"/>
      <c r="AL707" s="211"/>
      <c r="AM707" s="211"/>
      <c r="AN707" s="211"/>
      <c r="AO707" s="211"/>
      <c r="AP707" s="211"/>
      <c r="AQ707" s="211"/>
      <c r="AR707" s="47"/>
      <c r="AS707" s="211"/>
      <c r="AT707" s="211"/>
      <c r="AU707" s="211"/>
      <c r="AV707" s="211"/>
      <c r="AW707" s="211"/>
      <c r="AX707" s="211"/>
      <c r="AY707" s="211"/>
      <c r="AZ707" s="211"/>
      <c r="BA707" s="211"/>
      <c r="BB707" s="211"/>
      <c r="BC707" s="211"/>
      <c r="BD707" s="211"/>
      <c r="BE707" s="211"/>
      <c r="BF707" s="211"/>
      <c r="BG707" s="211"/>
      <c r="BH707" s="211"/>
      <c r="BI707" s="211"/>
      <c r="BJ707" s="211"/>
      <c r="BK707" s="211"/>
      <c r="BL707" s="211"/>
      <c r="BM707" s="211"/>
      <c r="BN707" s="211"/>
      <c r="BO707" s="211"/>
      <c r="BP707" s="211"/>
      <c r="BQ707" s="211"/>
      <c r="BR707" s="211"/>
      <c r="BS707" s="211"/>
      <c r="BT707" s="211"/>
      <c r="BU707" s="211"/>
      <c r="BV707" s="211"/>
      <c r="BW707" s="211"/>
      <c r="BX707" s="211"/>
      <c r="BY707" s="211"/>
      <c r="BZ707" s="211"/>
      <c r="CA707" s="211"/>
      <c r="CB707" s="211"/>
      <c r="CC707" s="211"/>
      <c r="CD707" s="211"/>
      <c r="CE707" s="211"/>
      <c r="CF707" s="211"/>
      <c r="CG707" s="211"/>
      <c r="CH707" s="211"/>
      <c r="CI707" s="211"/>
      <c r="CJ707" s="211"/>
      <c r="CK707" s="211"/>
      <c r="CL707" s="211"/>
      <c r="CM707" s="211"/>
      <c r="CN707" s="211"/>
      <c r="CO707" s="211"/>
      <c r="CP707" s="211"/>
      <c r="CQ707" s="151" t="str">
        <f t="shared" si="36"/>
        <v/>
      </c>
      <c r="CR707" s="147"/>
    </row>
    <row r="708" spans="1:96" x14ac:dyDescent="0.2">
      <c r="A708" s="72"/>
      <c r="B708" s="201">
        <f t="shared" si="37"/>
        <v>699</v>
      </c>
      <c r="C708" s="212"/>
      <c r="D708" s="212"/>
      <c r="F708" s="212"/>
      <c r="G708" s="214"/>
      <c r="H708" s="73"/>
      <c r="I708" s="215"/>
      <c r="J708" s="215"/>
      <c r="K708" s="215"/>
      <c r="L708" s="215"/>
      <c r="M708" s="215"/>
      <c r="N708" s="215"/>
      <c r="O708" s="215"/>
      <c r="P708" s="73"/>
      <c r="Q708" s="215"/>
      <c r="R708" s="215"/>
      <c r="S708" s="215"/>
      <c r="T708" s="215"/>
      <c r="U708" s="215"/>
      <c r="V708" s="215"/>
      <c r="W708" s="215"/>
      <c r="X708" s="74"/>
      <c r="Y708" s="216"/>
      <c r="Z708" s="216"/>
      <c r="AA708" s="216"/>
      <c r="AB708" s="150" t="str">
        <f t="shared" si="35"/>
        <v/>
      </c>
      <c r="AC708" s="217"/>
      <c r="AD708" s="218"/>
      <c r="AE708" s="74"/>
      <c r="AF708" s="219"/>
      <c r="AG708" s="219"/>
      <c r="AH708" s="74"/>
      <c r="AI708" s="211"/>
      <c r="AJ708" s="211"/>
      <c r="AK708" s="211"/>
      <c r="AL708" s="211"/>
      <c r="AM708" s="211"/>
      <c r="AN708" s="211"/>
      <c r="AO708" s="211"/>
      <c r="AP708" s="211"/>
      <c r="AQ708" s="211"/>
      <c r="AR708" s="47"/>
      <c r="AS708" s="211"/>
      <c r="AT708" s="211"/>
      <c r="AU708" s="211"/>
      <c r="AV708" s="211"/>
      <c r="AW708" s="211"/>
      <c r="AX708" s="211"/>
      <c r="AY708" s="211"/>
      <c r="AZ708" s="211"/>
      <c r="BA708" s="211"/>
      <c r="BB708" s="211"/>
      <c r="BC708" s="211"/>
      <c r="BD708" s="211"/>
      <c r="BE708" s="211"/>
      <c r="BF708" s="211"/>
      <c r="BG708" s="211"/>
      <c r="BH708" s="211"/>
      <c r="BI708" s="211"/>
      <c r="BJ708" s="211"/>
      <c r="BK708" s="211"/>
      <c r="BL708" s="211"/>
      <c r="BM708" s="211"/>
      <c r="BN708" s="211"/>
      <c r="BO708" s="211"/>
      <c r="BP708" s="211"/>
      <c r="BQ708" s="211"/>
      <c r="BR708" s="211"/>
      <c r="BS708" s="211"/>
      <c r="BT708" s="211"/>
      <c r="BU708" s="211"/>
      <c r="BV708" s="211"/>
      <c r="BW708" s="211"/>
      <c r="BX708" s="211"/>
      <c r="BY708" s="211"/>
      <c r="BZ708" s="211"/>
      <c r="CA708" s="211"/>
      <c r="CB708" s="211"/>
      <c r="CC708" s="211"/>
      <c r="CD708" s="211"/>
      <c r="CE708" s="211"/>
      <c r="CF708" s="211"/>
      <c r="CG708" s="211"/>
      <c r="CH708" s="211"/>
      <c r="CI708" s="211"/>
      <c r="CJ708" s="211"/>
      <c r="CK708" s="211"/>
      <c r="CL708" s="211"/>
      <c r="CM708" s="211"/>
      <c r="CN708" s="211"/>
      <c r="CO708" s="211"/>
      <c r="CP708" s="211"/>
      <c r="CQ708" s="151" t="str">
        <f t="shared" si="36"/>
        <v/>
      </c>
      <c r="CR708" s="147"/>
    </row>
    <row r="709" spans="1:96" x14ac:dyDescent="0.2">
      <c r="A709" s="72"/>
      <c r="B709" s="201">
        <f t="shared" si="37"/>
        <v>700</v>
      </c>
      <c r="C709" s="212"/>
      <c r="D709" s="212"/>
      <c r="F709" s="212"/>
      <c r="G709" s="214"/>
      <c r="H709" s="73"/>
      <c r="I709" s="215"/>
      <c r="J709" s="215"/>
      <c r="K709" s="215"/>
      <c r="L709" s="215"/>
      <c r="M709" s="215"/>
      <c r="N709" s="215"/>
      <c r="O709" s="215"/>
      <c r="P709" s="73"/>
      <c r="Q709" s="215"/>
      <c r="R709" s="215"/>
      <c r="S709" s="215"/>
      <c r="T709" s="215"/>
      <c r="U709" s="215"/>
      <c r="V709" s="215"/>
      <c r="W709" s="215"/>
      <c r="X709" s="74"/>
      <c r="Y709" s="216"/>
      <c r="Z709" s="216"/>
      <c r="AA709" s="216"/>
      <c r="AB709" s="150" t="str">
        <f t="shared" si="35"/>
        <v/>
      </c>
      <c r="AC709" s="217"/>
      <c r="AD709" s="218"/>
      <c r="AE709" s="74"/>
      <c r="AF709" s="219"/>
      <c r="AG709" s="219"/>
      <c r="AH709" s="74"/>
      <c r="AI709" s="211"/>
      <c r="AJ709" s="211"/>
      <c r="AK709" s="211"/>
      <c r="AL709" s="211"/>
      <c r="AM709" s="211"/>
      <c r="AN709" s="211"/>
      <c r="AO709" s="211"/>
      <c r="AP709" s="211"/>
      <c r="AQ709" s="211"/>
      <c r="AR709" s="47"/>
      <c r="AS709" s="211"/>
      <c r="AT709" s="211"/>
      <c r="AU709" s="211"/>
      <c r="AV709" s="211"/>
      <c r="AW709" s="211"/>
      <c r="AX709" s="211"/>
      <c r="AY709" s="211"/>
      <c r="AZ709" s="211"/>
      <c r="BA709" s="211"/>
      <c r="BB709" s="211"/>
      <c r="BC709" s="211"/>
      <c r="BD709" s="211"/>
      <c r="BE709" s="211"/>
      <c r="BF709" s="211"/>
      <c r="BG709" s="211"/>
      <c r="BH709" s="211"/>
      <c r="BI709" s="211"/>
      <c r="BJ709" s="211"/>
      <c r="BK709" s="211"/>
      <c r="BL709" s="211"/>
      <c r="BM709" s="211"/>
      <c r="BN709" s="211"/>
      <c r="BO709" s="211"/>
      <c r="BP709" s="211"/>
      <c r="BQ709" s="211"/>
      <c r="BR709" s="211"/>
      <c r="BS709" s="211"/>
      <c r="BT709" s="211"/>
      <c r="BU709" s="211"/>
      <c r="BV709" s="211"/>
      <c r="BW709" s="211"/>
      <c r="BX709" s="211"/>
      <c r="BY709" s="211"/>
      <c r="BZ709" s="211"/>
      <c r="CA709" s="211"/>
      <c r="CB709" s="211"/>
      <c r="CC709" s="211"/>
      <c r="CD709" s="211"/>
      <c r="CE709" s="211"/>
      <c r="CF709" s="211"/>
      <c r="CG709" s="211"/>
      <c r="CH709" s="211"/>
      <c r="CI709" s="211"/>
      <c r="CJ709" s="211"/>
      <c r="CK709" s="211"/>
      <c r="CL709" s="211"/>
      <c r="CM709" s="211"/>
      <c r="CN709" s="211"/>
      <c r="CO709" s="211"/>
      <c r="CP709" s="211"/>
      <c r="CQ709" s="151" t="str">
        <f t="shared" si="36"/>
        <v/>
      </c>
      <c r="CR709" s="147"/>
    </row>
    <row r="710" spans="1:96" x14ac:dyDescent="0.2">
      <c r="A710" s="72"/>
      <c r="B710" s="201">
        <f t="shared" si="37"/>
        <v>701</v>
      </c>
      <c r="C710" s="212"/>
      <c r="D710" s="212"/>
      <c r="F710" s="212"/>
      <c r="G710" s="214"/>
      <c r="H710" s="73"/>
      <c r="I710" s="215"/>
      <c r="J710" s="215"/>
      <c r="K710" s="215"/>
      <c r="L710" s="215"/>
      <c r="M710" s="215"/>
      <c r="N710" s="215"/>
      <c r="O710" s="215"/>
      <c r="P710" s="73"/>
      <c r="Q710" s="215"/>
      <c r="R710" s="215"/>
      <c r="S710" s="215"/>
      <c r="T710" s="215"/>
      <c r="U710" s="215"/>
      <c r="V710" s="215"/>
      <c r="W710" s="215"/>
      <c r="X710" s="74"/>
      <c r="Y710" s="216"/>
      <c r="Z710" s="216"/>
      <c r="AA710" s="216"/>
      <c r="AB710" s="150" t="str">
        <f t="shared" si="35"/>
        <v/>
      </c>
      <c r="AC710" s="217"/>
      <c r="AD710" s="218"/>
      <c r="AE710" s="74"/>
      <c r="AF710" s="219"/>
      <c r="AG710" s="219"/>
      <c r="AH710" s="74"/>
      <c r="AI710" s="211"/>
      <c r="AJ710" s="211"/>
      <c r="AK710" s="211"/>
      <c r="AL710" s="211"/>
      <c r="AM710" s="211"/>
      <c r="AN710" s="211"/>
      <c r="AO710" s="211"/>
      <c r="AP710" s="211"/>
      <c r="AQ710" s="211"/>
      <c r="AR710" s="47"/>
      <c r="AS710" s="211"/>
      <c r="AT710" s="211"/>
      <c r="AU710" s="211"/>
      <c r="AV710" s="211"/>
      <c r="AW710" s="211"/>
      <c r="AX710" s="211"/>
      <c r="AY710" s="211"/>
      <c r="AZ710" s="211"/>
      <c r="BA710" s="211"/>
      <c r="BB710" s="211"/>
      <c r="BC710" s="211"/>
      <c r="BD710" s="211"/>
      <c r="BE710" s="211"/>
      <c r="BF710" s="211"/>
      <c r="BG710" s="211"/>
      <c r="BH710" s="211"/>
      <c r="BI710" s="211"/>
      <c r="BJ710" s="211"/>
      <c r="BK710" s="211"/>
      <c r="BL710" s="211"/>
      <c r="BM710" s="211"/>
      <c r="BN710" s="211"/>
      <c r="BO710" s="211"/>
      <c r="BP710" s="211"/>
      <c r="BQ710" s="211"/>
      <c r="BR710" s="211"/>
      <c r="BS710" s="211"/>
      <c r="BT710" s="211"/>
      <c r="BU710" s="211"/>
      <c r="BV710" s="211"/>
      <c r="BW710" s="211"/>
      <c r="BX710" s="211"/>
      <c r="BY710" s="211"/>
      <c r="BZ710" s="211"/>
      <c r="CA710" s="211"/>
      <c r="CB710" s="211"/>
      <c r="CC710" s="211"/>
      <c r="CD710" s="211"/>
      <c r="CE710" s="211"/>
      <c r="CF710" s="211"/>
      <c r="CG710" s="211"/>
      <c r="CH710" s="211"/>
      <c r="CI710" s="211"/>
      <c r="CJ710" s="211"/>
      <c r="CK710" s="211"/>
      <c r="CL710" s="211"/>
      <c r="CM710" s="211"/>
      <c r="CN710" s="211"/>
      <c r="CO710" s="211"/>
      <c r="CP710" s="211"/>
      <c r="CQ710" s="151" t="str">
        <f t="shared" si="36"/>
        <v/>
      </c>
      <c r="CR710" s="147"/>
    </row>
    <row r="711" spans="1:96" x14ac:dyDescent="0.2">
      <c r="A711" s="72"/>
      <c r="B711" s="201">
        <f t="shared" si="37"/>
        <v>702</v>
      </c>
      <c r="C711" s="212"/>
      <c r="D711" s="212"/>
      <c r="F711" s="212"/>
      <c r="G711" s="214"/>
      <c r="H711" s="73"/>
      <c r="I711" s="215"/>
      <c r="J711" s="215"/>
      <c r="K711" s="215"/>
      <c r="L711" s="215"/>
      <c r="M711" s="215"/>
      <c r="N711" s="215"/>
      <c r="O711" s="215"/>
      <c r="P711" s="73"/>
      <c r="Q711" s="215"/>
      <c r="R711" s="215"/>
      <c r="S711" s="215"/>
      <c r="T711" s="215"/>
      <c r="U711" s="215"/>
      <c r="V711" s="215"/>
      <c r="W711" s="215"/>
      <c r="X711" s="74"/>
      <c r="Y711" s="216"/>
      <c r="Z711" s="216"/>
      <c r="AA711" s="216"/>
      <c r="AB711" s="150" t="str">
        <f t="shared" ref="AB711:AB774" si="38">IF(SUM(Y711:AA711,I711:O711)=0,"",IF(SUM(Y711:AA711)=1,"",1))</f>
        <v/>
      </c>
      <c r="AC711" s="217"/>
      <c r="AD711" s="218"/>
      <c r="AE711" s="74"/>
      <c r="AF711" s="219"/>
      <c r="AG711" s="219"/>
      <c r="AH711" s="74"/>
      <c r="AI711" s="211"/>
      <c r="AJ711" s="211"/>
      <c r="AK711" s="211"/>
      <c r="AL711" s="211"/>
      <c r="AM711" s="211"/>
      <c r="AN711" s="211"/>
      <c r="AO711" s="211"/>
      <c r="AP711" s="211"/>
      <c r="AQ711" s="211"/>
      <c r="AR711" s="47"/>
      <c r="AS711" s="211"/>
      <c r="AT711" s="211"/>
      <c r="AU711" s="211"/>
      <c r="AV711" s="211"/>
      <c r="AW711" s="211"/>
      <c r="AX711" s="211"/>
      <c r="AY711" s="211"/>
      <c r="AZ711" s="211"/>
      <c r="BA711" s="211"/>
      <c r="BB711" s="211"/>
      <c r="BC711" s="211"/>
      <c r="BD711" s="211"/>
      <c r="BE711" s="211"/>
      <c r="BF711" s="211"/>
      <c r="BG711" s="211"/>
      <c r="BH711" s="211"/>
      <c r="BI711" s="211"/>
      <c r="BJ711" s="211"/>
      <c r="BK711" s="211"/>
      <c r="BL711" s="211"/>
      <c r="BM711" s="211"/>
      <c r="BN711" s="211"/>
      <c r="BO711" s="211"/>
      <c r="BP711" s="211"/>
      <c r="BQ711" s="211"/>
      <c r="BR711" s="211"/>
      <c r="BS711" s="211"/>
      <c r="BT711" s="211"/>
      <c r="BU711" s="211"/>
      <c r="BV711" s="211"/>
      <c r="BW711" s="211"/>
      <c r="BX711" s="211"/>
      <c r="BY711" s="211"/>
      <c r="BZ711" s="211"/>
      <c r="CA711" s="211"/>
      <c r="CB711" s="211"/>
      <c r="CC711" s="211"/>
      <c r="CD711" s="211"/>
      <c r="CE711" s="211"/>
      <c r="CF711" s="211"/>
      <c r="CG711" s="211"/>
      <c r="CH711" s="211"/>
      <c r="CI711" s="211"/>
      <c r="CJ711" s="211"/>
      <c r="CK711" s="211"/>
      <c r="CL711" s="211"/>
      <c r="CM711" s="211"/>
      <c r="CN711" s="211"/>
      <c r="CO711" s="211"/>
      <c r="CP711" s="211"/>
      <c r="CQ711" s="151" t="str">
        <f t="shared" ref="CQ711:CQ774" si="39">IF(COUNT(AS711:CP711)=0,"",IF(SUM(AS711:CP711)=1,"",1))</f>
        <v/>
      </c>
      <c r="CR711" s="147"/>
    </row>
    <row r="712" spans="1:96" x14ac:dyDescent="0.2">
      <c r="A712" s="72"/>
      <c r="B712" s="201">
        <f t="shared" ref="B712:B775" si="40">IFERROR(B711+1,"")</f>
        <v>703</v>
      </c>
      <c r="C712" s="212"/>
      <c r="D712" s="212"/>
      <c r="F712" s="212"/>
      <c r="G712" s="214"/>
      <c r="H712" s="73"/>
      <c r="I712" s="215"/>
      <c r="J712" s="215"/>
      <c r="K712" s="215"/>
      <c r="L712" s="215"/>
      <c r="M712" s="215"/>
      <c r="N712" s="215"/>
      <c r="O712" s="215"/>
      <c r="P712" s="73"/>
      <c r="Q712" s="215"/>
      <c r="R712" s="215"/>
      <c r="S712" s="215"/>
      <c r="T712" s="215"/>
      <c r="U712" s="215"/>
      <c r="V712" s="215"/>
      <c r="W712" s="215"/>
      <c r="X712" s="74"/>
      <c r="Y712" s="216"/>
      <c r="Z712" s="216"/>
      <c r="AA712" s="216"/>
      <c r="AB712" s="150" t="str">
        <f t="shared" si="38"/>
        <v/>
      </c>
      <c r="AC712" s="217"/>
      <c r="AD712" s="218"/>
      <c r="AE712" s="74"/>
      <c r="AF712" s="219"/>
      <c r="AG712" s="219"/>
      <c r="AH712" s="74"/>
      <c r="AI712" s="211"/>
      <c r="AJ712" s="211"/>
      <c r="AK712" s="211"/>
      <c r="AL712" s="211"/>
      <c r="AM712" s="211"/>
      <c r="AN712" s="211"/>
      <c r="AO712" s="211"/>
      <c r="AP712" s="211"/>
      <c r="AQ712" s="211"/>
      <c r="AR712" s="47"/>
      <c r="AS712" s="211"/>
      <c r="AT712" s="211"/>
      <c r="AU712" s="211"/>
      <c r="AV712" s="211"/>
      <c r="AW712" s="211"/>
      <c r="AX712" s="211"/>
      <c r="AY712" s="211"/>
      <c r="AZ712" s="211"/>
      <c r="BA712" s="211"/>
      <c r="BB712" s="211"/>
      <c r="BC712" s="211"/>
      <c r="BD712" s="211"/>
      <c r="BE712" s="211"/>
      <c r="BF712" s="211"/>
      <c r="BG712" s="211"/>
      <c r="BH712" s="211"/>
      <c r="BI712" s="211"/>
      <c r="BJ712" s="211"/>
      <c r="BK712" s="211"/>
      <c r="BL712" s="211"/>
      <c r="BM712" s="211"/>
      <c r="BN712" s="211"/>
      <c r="BO712" s="211"/>
      <c r="BP712" s="211"/>
      <c r="BQ712" s="211"/>
      <c r="BR712" s="211"/>
      <c r="BS712" s="211"/>
      <c r="BT712" s="211"/>
      <c r="BU712" s="211"/>
      <c r="BV712" s="211"/>
      <c r="BW712" s="211"/>
      <c r="BX712" s="211"/>
      <c r="BY712" s="211"/>
      <c r="BZ712" s="211"/>
      <c r="CA712" s="211"/>
      <c r="CB712" s="211"/>
      <c r="CC712" s="211"/>
      <c r="CD712" s="211"/>
      <c r="CE712" s="211"/>
      <c r="CF712" s="211"/>
      <c r="CG712" s="211"/>
      <c r="CH712" s="211"/>
      <c r="CI712" s="211"/>
      <c r="CJ712" s="211"/>
      <c r="CK712" s="211"/>
      <c r="CL712" s="211"/>
      <c r="CM712" s="211"/>
      <c r="CN712" s="211"/>
      <c r="CO712" s="211"/>
      <c r="CP712" s="211"/>
      <c r="CQ712" s="151" t="str">
        <f t="shared" si="39"/>
        <v/>
      </c>
      <c r="CR712" s="147"/>
    </row>
    <row r="713" spans="1:96" x14ac:dyDescent="0.2">
      <c r="A713" s="72"/>
      <c r="B713" s="201">
        <f t="shared" si="40"/>
        <v>704</v>
      </c>
      <c r="C713" s="212"/>
      <c r="D713" s="212"/>
      <c r="F713" s="212"/>
      <c r="G713" s="214"/>
      <c r="H713" s="73"/>
      <c r="I713" s="215"/>
      <c r="J713" s="215"/>
      <c r="K713" s="215"/>
      <c r="L713" s="215"/>
      <c r="M713" s="215"/>
      <c r="N713" s="215"/>
      <c r="O713" s="215"/>
      <c r="P713" s="73"/>
      <c r="Q713" s="215"/>
      <c r="R713" s="215"/>
      <c r="S713" s="215"/>
      <c r="T713" s="215"/>
      <c r="U713" s="215"/>
      <c r="V713" s="215"/>
      <c r="W713" s="215"/>
      <c r="X713" s="74"/>
      <c r="Y713" s="216"/>
      <c r="Z713" s="216"/>
      <c r="AA713" s="216"/>
      <c r="AB713" s="150" t="str">
        <f t="shared" si="38"/>
        <v/>
      </c>
      <c r="AC713" s="217"/>
      <c r="AD713" s="218"/>
      <c r="AE713" s="74"/>
      <c r="AF713" s="219"/>
      <c r="AG713" s="219"/>
      <c r="AH713" s="74"/>
      <c r="AI713" s="211"/>
      <c r="AJ713" s="211"/>
      <c r="AK713" s="211"/>
      <c r="AL713" s="211"/>
      <c r="AM713" s="211"/>
      <c r="AN713" s="211"/>
      <c r="AO713" s="211"/>
      <c r="AP713" s="211"/>
      <c r="AQ713" s="211"/>
      <c r="AR713" s="47"/>
      <c r="AS713" s="211"/>
      <c r="AT713" s="211"/>
      <c r="AU713" s="211"/>
      <c r="AV713" s="211"/>
      <c r="AW713" s="211"/>
      <c r="AX713" s="211"/>
      <c r="AY713" s="211"/>
      <c r="AZ713" s="211"/>
      <c r="BA713" s="211"/>
      <c r="BB713" s="211"/>
      <c r="BC713" s="211"/>
      <c r="BD713" s="211"/>
      <c r="BE713" s="211"/>
      <c r="BF713" s="211"/>
      <c r="BG713" s="211"/>
      <c r="BH713" s="211"/>
      <c r="BI713" s="211"/>
      <c r="BJ713" s="211"/>
      <c r="BK713" s="211"/>
      <c r="BL713" s="211"/>
      <c r="BM713" s="211"/>
      <c r="BN713" s="211"/>
      <c r="BO713" s="211"/>
      <c r="BP713" s="211"/>
      <c r="BQ713" s="211"/>
      <c r="BR713" s="211"/>
      <c r="BS713" s="211"/>
      <c r="BT713" s="211"/>
      <c r="BU713" s="211"/>
      <c r="BV713" s="211"/>
      <c r="BW713" s="211"/>
      <c r="BX713" s="211"/>
      <c r="BY713" s="211"/>
      <c r="BZ713" s="211"/>
      <c r="CA713" s="211"/>
      <c r="CB713" s="211"/>
      <c r="CC713" s="211"/>
      <c r="CD713" s="211"/>
      <c r="CE713" s="211"/>
      <c r="CF713" s="211"/>
      <c r="CG713" s="211"/>
      <c r="CH713" s="211"/>
      <c r="CI713" s="211"/>
      <c r="CJ713" s="211"/>
      <c r="CK713" s="211"/>
      <c r="CL713" s="211"/>
      <c r="CM713" s="211"/>
      <c r="CN713" s="211"/>
      <c r="CO713" s="211"/>
      <c r="CP713" s="211"/>
      <c r="CQ713" s="151" t="str">
        <f t="shared" si="39"/>
        <v/>
      </c>
      <c r="CR713" s="147"/>
    </row>
    <row r="714" spans="1:96" x14ac:dyDescent="0.2">
      <c r="A714" s="72"/>
      <c r="B714" s="201">
        <f t="shared" si="40"/>
        <v>705</v>
      </c>
      <c r="C714" s="212"/>
      <c r="D714" s="212"/>
      <c r="F714" s="212"/>
      <c r="G714" s="214"/>
      <c r="H714" s="73"/>
      <c r="I714" s="215"/>
      <c r="J714" s="215"/>
      <c r="K714" s="215"/>
      <c r="L714" s="215"/>
      <c r="M714" s="215"/>
      <c r="N714" s="215"/>
      <c r="O714" s="215"/>
      <c r="P714" s="73"/>
      <c r="Q714" s="215"/>
      <c r="R714" s="215"/>
      <c r="S714" s="215"/>
      <c r="T714" s="215"/>
      <c r="U714" s="215"/>
      <c r="V714" s="215"/>
      <c r="W714" s="215"/>
      <c r="X714" s="74"/>
      <c r="Y714" s="216"/>
      <c r="Z714" s="216"/>
      <c r="AA714" s="216"/>
      <c r="AB714" s="150" t="str">
        <f t="shared" si="38"/>
        <v/>
      </c>
      <c r="AC714" s="217"/>
      <c r="AD714" s="218"/>
      <c r="AE714" s="74"/>
      <c r="AF714" s="219"/>
      <c r="AG714" s="219"/>
      <c r="AH714" s="74"/>
      <c r="AI714" s="211"/>
      <c r="AJ714" s="211"/>
      <c r="AK714" s="211"/>
      <c r="AL714" s="211"/>
      <c r="AM714" s="211"/>
      <c r="AN714" s="211"/>
      <c r="AO714" s="211"/>
      <c r="AP714" s="211"/>
      <c r="AQ714" s="211"/>
      <c r="AR714" s="47"/>
      <c r="AS714" s="211"/>
      <c r="AT714" s="211"/>
      <c r="AU714" s="211"/>
      <c r="AV714" s="211"/>
      <c r="AW714" s="211"/>
      <c r="AX714" s="211"/>
      <c r="AY714" s="211"/>
      <c r="AZ714" s="211"/>
      <c r="BA714" s="211"/>
      <c r="BB714" s="211"/>
      <c r="BC714" s="211"/>
      <c r="BD714" s="211"/>
      <c r="BE714" s="211"/>
      <c r="BF714" s="211"/>
      <c r="BG714" s="211"/>
      <c r="BH714" s="211"/>
      <c r="BI714" s="211"/>
      <c r="BJ714" s="211"/>
      <c r="BK714" s="211"/>
      <c r="BL714" s="211"/>
      <c r="BM714" s="211"/>
      <c r="BN714" s="211"/>
      <c r="BO714" s="211"/>
      <c r="BP714" s="211"/>
      <c r="BQ714" s="211"/>
      <c r="BR714" s="211"/>
      <c r="BS714" s="211"/>
      <c r="BT714" s="211"/>
      <c r="BU714" s="211"/>
      <c r="BV714" s="211"/>
      <c r="BW714" s="211"/>
      <c r="BX714" s="211"/>
      <c r="BY714" s="211"/>
      <c r="BZ714" s="211"/>
      <c r="CA714" s="211"/>
      <c r="CB714" s="211"/>
      <c r="CC714" s="211"/>
      <c r="CD714" s="211"/>
      <c r="CE714" s="211"/>
      <c r="CF714" s="211"/>
      <c r="CG714" s="211"/>
      <c r="CH714" s="211"/>
      <c r="CI714" s="211"/>
      <c r="CJ714" s="211"/>
      <c r="CK714" s="211"/>
      <c r="CL714" s="211"/>
      <c r="CM714" s="211"/>
      <c r="CN714" s="211"/>
      <c r="CO714" s="211"/>
      <c r="CP714" s="211"/>
      <c r="CQ714" s="151" t="str">
        <f t="shared" si="39"/>
        <v/>
      </c>
      <c r="CR714" s="147"/>
    </row>
    <row r="715" spans="1:96" x14ac:dyDescent="0.2">
      <c r="A715" s="72"/>
      <c r="B715" s="201">
        <f t="shared" si="40"/>
        <v>706</v>
      </c>
      <c r="C715" s="212"/>
      <c r="D715" s="212"/>
      <c r="F715" s="212"/>
      <c r="G715" s="214"/>
      <c r="H715" s="73"/>
      <c r="I715" s="215"/>
      <c r="J715" s="215"/>
      <c r="K715" s="215"/>
      <c r="L715" s="215"/>
      <c r="M715" s="215"/>
      <c r="N715" s="215"/>
      <c r="O715" s="215"/>
      <c r="P715" s="73"/>
      <c r="Q715" s="215"/>
      <c r="R715" s="215"/>
      <c r="S715" s="215"/>
      <c r="T715" s="215"/>
      <c r="U715" s="215"/>
      <c r="V715" s="215"/>
      <c r="W715" s="215"/>
      <c r="X715" s="74"/>
      <c r="Y715" s="216"/>
      <c r="Z715" s="216"/>
      <c r="AA715" s="216"/>
      <c r="AB715" s="150" t="str">
        <f t="shared" si="38"/>
        <v/>
      </c>
      <c r="AC715" s="217"/>
      <c r="AD715" s="218"/>
      <c r="AE715" s="74"/>
      <c r="AF715" s="219"/>
      <c r="AG715" s="219"/>
      <c r="AH715" s="74"/>
      <c r="AI715" s="211"/>
      <c r="AJ715" s="211"/>
      <c r="AK715" s="211"/>
      <c r="AL715" s="211"/>
      <c r="AM715" s="211"/>
      <c r="AN715" s="211"/>
      <c r="AO715" s="211"/>
      <c r="AP715" s="211"/>
      <c r="AQ715" s="211"/>
      <c r="AR715" s="47"/>
      <c r="AS715" s="211"/>
      <c r="AT715" s="211"/>
      <c r="AU715" s="211"/>
      <c r="AV715" s="211"/>
      <c r="AW715" s="211"/>
      <c r="AX715" s="211"/>
      <c r="AY715" s="211"/>
      <c r="AZ715" s="211"/>
      <c r="BA715" s="211"/>
      <c r="BB715" s="211"/>
      <c r="BC715" s="211"/>
      <c r="BD715" s="211"/>
      <c r="BE715" s="211"/>
      <c r="BF715" s="211"/>
      <c r="BG715" s="211"/>
      <c r="BH715" s="211"/>
      <c r="BI715" s="211"/>
      <c r="BJ715" s="211"/>
      <c r="BK715" s="211"/>
      <c r="BL715" s="211"/>
      <c r="BM715" s="211"/>
      <c r="BN715" s="211"/>
      <c r="BO715" s="211"/>
      <c r="BP715" s="211"/>
      <c r="BQ715" s="211"/>
      <c r="BR715" s="211"/>
      <c r="BS715" s="211"/>
      <c r="BT715" s="211"/>
      <c r="BU715" s="211"/>
      <c r="BV715" s="211"/>
      <c r="BW715" s="211"/>
      <c r="BX715" s="211"/>
      <c r="BY715" s="211"/>
      <c r="BZ715" s="211"/>
      <c r="CA715" s="211"/>
      <c r="CB715" s="211"/>
      <c r="CC715" s="211"/>
      <c r="CD715" s="211"/>
      <c r="CE715" s="211"/>
      <c r="CF715" s="211"/>
      <c r="CG715" s="211"/>
      <c r="CH715" s="211"/>
      <c r="CI715" s="211"/>
      <c r="CJ715" s="211"/>
      <c r="CK715" s="211"/>
      <c r="CL715" s="211"/>
      <c r="CM715" s="211"/>
      <c r="CN715" s="211"/>
      <c r="CO715" s="211"/>
      <c r="CP715" s="211"/>
      <c r="CQ715" s="151" t="str">
        <f t="shared" si="39"/>
        <v/>
      </c>
      <c r="CR715" s="147"/>
    </row>
    <row r="716" spans="1:96" x14ac:dyDescent="0.2">
      <c r="A716" s="72"/>
      <c r="B716" s="201">
        <f t="shared" si="40"/>
        <v>707</v>
      </c>
      <c r="C716" s="212"/>
      <c r="D716" s="212"/>
      <c r="F716" s="212"/>
      <c r="G716" s="214"/>
      <c r="H716" s="73"/>
      <c r="I716" s="215"/>
      <c r="J716" s="215"/>
      <c r="K716" s="215"/>
      <c r="L716" s="215"/>
      <c r="M716" s="215"/>
      <c r="N716" s="215"/>
      <c r="O716" s="215"/>
      <c r="P716" s="73"/>
      <c r="Q716" s="215"/>
      <c r="R716" s="215"/>
      <c r="S716" s="215"/>
      <c r="T716" s="215"/>
      <c r="U716" s="215"/>
      <c r="V716" s="215"/>
      <c r="W716" s="215"/>
      <c r="X716" s="74"/>
      <c r="Y716" s="216"/>
      <c r="Z716" s="216"/>
      <c r="AA716" s="216"/>
      <c r="AB716" s="150" t="str">
        <f t="shared" si="38"/>
        <v/>
      </c>
      <c r="AC716" s="217"/>
      <c r="AD716" s="218"/>
      <c r="AE716" s="74"/>
      <c r="AF716" s="219"/>
      <c r="AG716" s="219"/>
      <c r="AH716" s="74"/>
      <c r="AI716" s="211"/>
      <c r="AJ716" s="211"/>
      <c r="AK716" s="211"/>
      <c r="AL716" s="211"/>
      <c r="AM716" s="211"/>
      <c r="AN716" s="211"/>
      <c r="AO716" s="211"/>
      <c r="AP716" s="211"/>
      <c r="AQ716" s="211"/>
      <c r="AR716" s="47"/>
      <c r="AS716" s="211"/>
      <c r="AT716" s="211"/>
      <c r="AU716" s="211"/>
      <c r="AV716" s="211"/>
      <c r="AW716" s="211"/>
      <c r="AX716" s="211"/>
      <c r="AY716" s="211"/>
      <c r="AZ716" s="211"/>
      <c r="BA716" s="211"/>
      <c r="BB716" s="211"/>
      <c r="BC716" s="211"/>
      <c r="BD716" s="211"/>
      <c r="BE716" s="211"/>
      <c r="BF716" s="211"/>
      <c r="BG716" s="211"/>
      <c r="BH716" s="211"/>
      <c r="BI716" s="211"/>
      <c r="BJ716" s="211"/>
      <c r="BK716" s="211"/>
      <c r="BL716" s="211"/>
      <c r="BM716" s="211"/>
      <c r="BN716" s="211"/>
      <c r="BO716" s="211"/>
      <c r="BP716" s="211"/>
      <c r="BQ716" s="211"/>
      <c r="BR716" s="211"/>
      <c r="BS716" s="211"/>
      <c r="BT716" s="211"/>
      <c r="BU716" s="211"/>
      <c r="BV716" s="211"/>
      <c r="BW716" s="211"/>
      <c r="BX716" s="211"/>
      <c r="BY716" s="211"/>
      <c r="BZ716" s="211"/>
      <c r="CA716" s="211"/>
      <c r="CB716" s="211"/>
      <c r="CC716" s="211"/>
      <c r="CD716" s="211"/>
      <c r="CE716" s="211"/>
      <c r="CF716" s="211"/>
      <c r="CG716" s="211"/>
      <c r="CH716" s="211"/>
      <c r="CI716" s="211"/>
      <c r="CJ716" s="211"/>
      <c r="CK716" s="211"/>
      <c r="CL716" s="211"/>
      <c r="CM716" s="211"/>
      <c r="CN716" s="211"/>
      <c r="CO716" s="211"/>
      <c r="CP716" s="211"/>
      <c r="CQ716" s="151" t="str">
        <f t="shared" si="39"/>
        <v/>
      </c>
      <c r="CR716" s="147"/>
    </row>
    <row r="717" spans="1:96" x14ac:dyDescent="0.2">
      <c r="A717" s="72"/>
      <c r="B717" s="201">
        <f t="shared" si="40"/>
        <v>708</v>
      </c>
      <c r="C717" s="212"/>
      <c r="D717" s="212"/>
      <c r="F717" s="212"/>
      <c r="G717" s="214"/>
      <c r="H717" s="73"/>
      <c r="I717" s="215"/>
      <c r="J717" s="215"/>
      <c r="K717" s="215"/>
      <c r="L717" s="215"/>
      <c r="M717" s="215"/>
      <c r="N717" s="215"/>
      <c r="O717" s="215"/>
      <c r="P717" s="73"/>
      <c r="Q717" s="215"/>
      <c r="R717" s="215"/>
      <c r="S717" s="215"/>
      <c r="T717" s="215"/>
      <c r="U717" s="215"/>
      <c r="V717" s="215"/>
      <c r="W717" s="215"/>
      <c r="X717" s="74"/>
      <c r="Y717" s="216"/>
      <c r="Z717" s="216"/>
      <c r="AA717" s="216"/>
      <c r="AB717" s="150" t="str">
        <f t="shared" si="38"/>
        <v/>
      </c>
      <c r="AC717" s="217"/>
      <c r="AD717" s="218"/>
      <c r="AE717" s="74"/>
      <c r="AF717" s="219"/>
      <c r="AG717" s="219"/>
      <c r="AH717" s="74"/>
      <c r="AI717" s="211"/>
      <c r="AJ717" s="211"/>
      <c r="AK717" s="211"/>
      <c r="AL717" s="211"/>
      <c r="AM717" s="211"/>
      <c r="AN717" s="211"/>
      <c r="AO717" s="211"/>
      <c r="AP717" s="211"/>
      <c r="AQ717" s="211"/>
      <c r="AR717" s="47"/>
      <c r="AS717" s="211"/>
      <c r="AT717" s="211"/>
      <c r="AU717" s="211"/>
      <c r="AV717" s="211"/>
      <c r="AW717" s="211"/>
      <c r="AX717" s="211"/>
      <c r="AY717" s="211"/>
      <c r="AZ717" s="211"/>
      <c r="BA717" s="211"/>
      <c r="BB717" s="211"/>
      <c r="BC717" s="211"/>
      <c r="BD717" s="211"/>
      <c r="BE717" s="211"/>
      <c r="BF717" s="211"/>
      <c r="BG717" s="211"/>
      <c r="BH717" s="211"/>
      <c r="BI717" s="211"/>
      <c r="BJ717" s="211"/>
      <c r="BK717" s="211"/>
      <c r="BL717" s="211"/>
      <c r="BM717" s="211"/>
      <c r="BN717" s="211"/>
      <c r="BO717" s="211"/>
      <c r="BP717" s="211"/>
      <c r="BQ717" s="211"/>
      <c r="BR717" s="211"/>
      <c r="BS717" s="211"/>
      <c r="BT717" s="211"/>
      <c r="BU717" s="211"/>
      <c r="BV717" s="211"/>
      <c r="BW717" s="211"/>
      <c r="BX717" s="211"/>
      <c r="BY717" s="211"/>
      <c r="BZ717" s="211"/>
      <c r="CA717" s="211"/>
      <c r="CB717" s="211"/>
      <c r="CC717" s="211"/>
      <c r="CD717" s="211"/>
      <c r="CE717" s="211"/>
      <c r="CF717" s="211"/>
      <c r="CG717" s="211"/>
      <c r="CH717" s="211"/>
      <c r="CI717" s="211"/>
      <c r="CJ717" s="211"/>
      <c r="CK717" s="211"/>
      <c r="CL717" s="211"/>
      <c r="CM717" s="211"/>
      <c r="CN717" s="211"/>
      <c r="CO717" s="211"/>
      <c r="CP717" s="211"/>
      <c r="CQ717" s="151" t="str">
        <f t="shared" si="39"/>
        <v/>
      </c>
      <c r="CR717" s="147"/>
    </row>
    <row r="718" spans="1:96" x14ac:dyDescent="0.2">
      <c r="A718" s="72"/>
      <c r="B718" s="201">
        <f t="shared" si="40"/>
        <v>709</v>
      </c>
      <c r="C718" s="212"/>
      <c r="D718" s="212"/>
      <c r="F718" s="212"/>
      <c r="G718" s="214"/>
      <c r="H718" s="73"/>
      <c r="I718" s="215"/>
      <c r="J718" s="215"/>
      <c r="K718" s="215"/>
      <c r="L718" s="215"/>
      <c r="M718" s="215"/>
      <c r="N718" s="215"/>
      <c r="O718" s="215"/>
      <c r="P718" s="73"/>
      <c r="Q718" s="215"/>
      <c r="R718" s="215"/>
      <c r="S718" s="215"/>
      <c r="T718" s="215"/>
      <c r="U718" s="215"/>
      <c r="V718" s="215"/>
      <c r="W718" s="215"/>
      <c r="X718" s="74"/>
      <c r="Y718" s="216"/>
      <c r="Z718" s="216"/>
      <c r="AA718" s="216"/>
      <c r="AB718" s="150" t="str">
        <f t="shared" si="38"/>
        <v/>
      </c>
      <c r="AC718" s="217"/>
      <c r="AD718" s="218"/>
      <c r="AE718" s="74"/>
      <c r="AF718" s="219"/>
      <c r="AG718" s="219"/>
      <c r="AH718" s="74"/>
      <c r="AI718" s="211"/>
      <c r="AJ718" s="211"/>
      <c r="AK718" s="211"/>
      <c r="AL718" s="211"/>
      <c r="AM718" s="211"/>
      <c r="AN718" s="211"/>
      <c r="AO718" s="211"/>
      <c r="AP718" s="211"/>
      <c r="AQ718" s="211"/>
      <c r="AR718" s="47"/>
      <c r="AS718" s="211"/>
      <c r="AT718" s="211"/>
      <c r="AU718" s="211"/>
      <c r="AV718" s="211"/>
      <c r="AW718" s="211"/>
      <c r="AX718" s="211"/>
      <c r="AY718" s="211"/>
      <c r="AZ718" s="211"/>
      <c r="BA718" s="211"/>
      <c r="BB718" s="211"/>
      <c r="BC718" s="211"/>
      <c r="BD718" s="211"/>
      <c r="BE718" s="211"/>
      <c r="BF718" s="211"/>
      <c r="BG718" s="211"/>
      <c r="BH718" s="211"/>
      <c r="BI718" s="211"/>
      <c r="BJ718" s="211"/>
      <c r="BK718" s="211"/>
      <c r="BL718" s="211"/>
      <c r="BM718" s="211"/>
      <c r="BN718" s="211"/>
      <c r="BO718" s="211"/>
      <c r="BP718" s="211"/>
      <c r="BQ718" s="211"/>
      <c r="BR718" s="211"/>
      <c r="BS718" s="211"/>
      <c r="BT718" s="211"/>
      <c r="BU718" s="211"/>
      <c r="BV718" s="211"/>
      <c r="BW718" s="211"/>
      <c r="BX718" s="211"/>
      <c r="BY718" s="211"/>
      <c r="BZ718" s="211"/>
      <c r="CA718" s="211"/>
      <c r="CB718" s="211"/>
      <c r="CC718" s="211"/>
      <c r="CD718" s="211"/>
      <c r="CE718" s="211"/>
      <c r="CF718" s="211"/>
      <c r="CG718" s="211"/>
      <c r="CH718" s="211"/>
      <c r="CI718" s="211"/>
      <c r="CJ718" s="211"/>
      <c r="CK718" s="211"/>
      <c r="CL718" s="211"/>
      <c r="CM718" s="211"/>
      <c r="CN718" s="211"/>
      <c r="CO718" s="211"/>
      <c r="CP718" s="211"/>
      <c r="CQ718" s="151" t="str">
        <f t="shared" si="39"/>
        <v/>
      </c>
      <c r="CR718" s="147"/>
    </row>
    <row r="719" spans="1:96" x14ac:dyDescent="0.2">
      <c r="A719" s="72"/>
      <c r="B719" s="201">
        <f t="shared" si="40"/>
        <v>710</v>
      </c>
      <c r="C719" s="212"/>
      <c r="D719" s="212"/>
      <c r="F719" s="212"/>
      <c r="G719" s="214"/>
      <c r="H719" s="73"/>
      <c r="I719" s="215"/>
      <c r="J719" s="215"/>
      <c r="K719" s="215"/>
      <c r="L719" s="215"/>
      <c r="M719" s="215"/>
      <c r="N719" s="215"/>
      <c r="O719" s="215"/>
      <c r="P719" s="73"/>
      <c r="Q719" s="215"/>
      <c r="R719" s="215"/>
      <c r="S719" s="215"/>
      <c r="T719" s="215"/>
      <c r="U719" s="215"/>
      <c r="V719" s="215"/>
      <c r="W719" s="215"/>
      <c r="X719" s="74"/>
      <c r="Y719" s="216"/>
      <c r="Z719" s="216"/>
      <c r="AA719" s="216"/>
      <c r="AB719" s="150" t="str">
        <f t="shared" si="38"/>
        <v/>
      </c>
      <c r="AC719" s="217"/>
      <c r="AD719" s="218"/>
      <c r="AE719" s="74"/>
      <c r="AF719" s="219"/>
      <c r="AG719" s="219"/>
      <c r="AH719" s="74"/>
      <c r="AI719" s="211"/>
      <c r="AJ719" s="211"/>
      <c r="AK719" s="211"/>
      <c r="AL719" s="211"/>
      <c r="AM719" s="211"/>
      <c r="AN719" s="211"/>
      <c r="AO719" s="211"/>
      <c r="AP719" s="211"/>
      <c r="AQ719" s="211"/>
      <c r="AR719" s="47"/>
      <c r="AS719" s="211"/>
      <c r="AT719" s="211"/>
      <c r="AU719" s="211"/>
      <c r="AV719" s="211"/>
      <c r="AW719" s="211"/>
      <c r="AX719" s="211"/>
      <c r="AY719" s="211"/>
      <c r="AZ719" s="211"/>
      <c r="BA719" s="211"/>
      <c r="BB719" s="211"/>
      <c r="BC719" s="211"/>
      <c r="BD719" s="211"/>
      <c r="BE719" s="211"/>
      <c r="BF719" s="211"/>
      <c r="BG719" s="211"/>
      <c r="BH719" s="211"/>
      <c r="BI719" s="211"/>
      <c r="BJ719" s="211"/>
      <c r="BK719" s="211"/>
      <c r="BL719" s="211"/>
      <c r="BM719" s="211"/>
      <c r="BN719" s="211"/>
      <c r="BO719" s="211"/>
      <c r="BP719" s="211"/>
      <c r="BQ719" s="211"/>
      <c r="BR719" s="211"/>
      <c r="BS719" s="211"/>
      <c r="BT719" s="211"/>
      <c r="BU719" s="211"/>
      <c r="BV719" s="211"/>
      <c r="BW719" s="211"/>
      <c r="BX719" s="211"/>
      <c r="BY719" s="211"/>
      <c r="BZ719" s="211"/>
      <c r="CA719" s="211"/>
      <c r="CB719" s="211"/>
      <c r="CC719" s="211"/>
      <c r="CD719" s="211"/>
      <c r="CE719" s="211"/>
      <c r="CF719" s="211"/>
      <c r="CG719" s="211"/>
      <c r="CH719" s="211"/>
      <c r="CI719" s="211"/>
      <c r="CJ719" s="211"/>
      <c r="CK719" s="211"/>
      <c r="CL719" s="211"/>
      <c r="CM719" s="211"/>
      <c r="CN719" s="211"/>
      <c r="CO719" s="211"/>
      <c r="CP719" s="211"/>
      <c r="CQ719" s="151" t="str">
        <f t="shared" si="39"/>
        <v/>
      </c>
      <c r="CR719" s="147"/>
    </row>
    <row r="720" spans="1:96" x14ac:dyDescent="0.2">
      <c r="A720" s="72"/>
      <c r="B720" s="201">
        <f t="shared" si="40"/>
        <v>711</v>
      </c>
      <c r="C720" s="212"/>
      <c r="D720" s="212"/>
      <c r="F720" s="212"/>
      <c r="G720" s="214"/>
      <c r="H720" s="73"/>
      <c r="I720" s="215"/>
      <c r="J720" s="215"/>
      <c r="K720" s="215"/>
      <c r="L720" s="215"/>
      <c r="M720" s="215"/>
      <c r="N720" s="215"/>
      <c r="O720" s="215"/>
      <c r="P720" s="73"/>
      <c r="Q720" s="215"/>
      <c r="R720" s="215"/>
      <c r="S720" s="215"/>
      <c r="T720" s="215"/>
      <c r="U720" s="215"/>
      <c r="V720" s="215"/>
      <c r="W720" s="215"/>
      <c r="X720" s="74"/>
      <c r="Y720" s="216"/>
      <c r="Z720" s="216"/>
      <c r="AA720" s="216"/>
      <c r="AB720" s="150" t="str">
        <f t="shared" si="38"/>
        <v/>
      </c>
      <c r="AC720" s="217"/>
      <c r="AD720" s="218"/>
      <c r="AE720" s="74"/>
      <c r="AF720" s="219"/>
      <c r="AG720" s="219"/>
      <c r="AH720" s="74"/>
      <c r="AI720" s="211"/>
      <c r="AJ720" s="211"/>
      <c r="AK720" s="211"/>
      <c r="AL720" s="211"/>
      <c r="AM720" s="211"/>
      <c r="AN720" s="211"/>
      <c r="AO720" s="211"/>
      <c r="AP720" s="211"/>
      <c r="AQ720" s="211"/>
      <c r="AR720" s="47"/>
      <c r="AS720" s="211"/>
      <c r="AT720" s="211"/>
      <c r="AU720" s="211"/>
      <c r="AV720" s="211"/>
      <c r="AW720" s="211"/>
      <c r="AX720" s="211"/>
      <c r="AY720" s="211"/>
      <c r="AZ720" s="211"/>
      <c r="BA720" s="211"/>
      <c r="BB720" s="211"/>
      <c r="BC720" s="211"/>
      <c r="BD720" s="211"/>
      <c r="BE720" s="211"/>
      <c r="BF720" s="211"/>
      <c r="BG720" s="211"/>
      <c r="BH720" s="211"/>
      <c r="BI720" s="211"/>
      <c r="BJ720" s="211"/>
      <c r="BK720" s="211"/>
      <c r="BL720" s="211"/>
      <c r="BM720" s="211"/>
      <c r="BN720" s="211"/>
      <c r="BO720" s="211"/>
      <c r="BP720" s="211"/>
      <c r="BQ720" s="211"/>
      <c r="BR720" s="211"/>
      <c r="BS720" s="211"/>
      <c r="BT720" s="211"/>
      <c r="BU720" s="211"/>
      <c r="BV720" s="211"/>
      <c r="BW720" s="211"/>
      <c r="BX720" s="211"/>
      <c r="BY720" s="211"/>
      <c r="BZ720" s="211"/>
      <c r="CA720" s="211"/>
      <c r="CB720" s="211"/>
      <c r="CC720" s="211"/>
      <c r="CD720" s="211"/>
      <c r="CE720" s="211"/>
      <c r="CF720" s="211"/>
      <c r="CG720" s="211"/>
      <c r="CH720" s="211"/>
      <c r="CI720" s="211"/>
      <c r="CJ720" s="211"/>
      <c r="CK720" s="211"/>
      <c r="CL720" s="211"/>
      <c r="CM720" s="211"/>
      <c r="CN720" s="211"/>
      <c r="CO720" s="211"/>
      <c r="CP720" s="211"/>
      <c r="CQ720" s="151" t="str">
        <f t="shared" si="39"/>
        <v/>
      </c>
      <c r="CR720" s="147"/>
    </row>
    <row r="721" spans="1:96" x14ac:dyDescent="0.2">
      <c r="A721" s="72"/>
      <c r="B721" s="201">
        <f t="shared" si="40"/>
        <v>712</v>
      </c>
      <c r="C721" s="212"/>
      <c r="D721" s="212"/>
      <c r="F721" s="212"/>
      <c r="G721" s="214"/>
      <c r="H721" s="73"/>
      <c r="I721" s="215"/>
      <c r="J721" s="215"/>
      <c r="K721" s="215"/>
      <c r="L721" s="215"/>
      <c r="M721" s="215"/>
      <c r="N721" s="215"/>
      <c r="O721" s="215"/>
      <c r="P721" s="73"/>
      <c r="Q721" s="215"/>
      <c r="R721" s="215"/>
      <c r="S721" s="215"/>
      <c r="T721" s="215"/>
      <c r="U721" s="215"/>
      <c r="V721" s="215"/>
      <c r="W721" s="215"/>
      <c r="X721" s="74"/>
      <c r="Y721" s="216"/>
      <c r="Z721" s="216"/>
      <c r="AA721" s="216"/>
      <c r="AB721" s="150" t="str">
        <f t="shared" si="38"/>
        <v/>
      </c>
      <c r="AC721" s="217"/>
      <c r="AD721" s="218"/>
      <c r="AE721" s="74"/>
      <c r="AF721" s="219"/>
      <c r="AG721" s="219"/>
      <c r="AH721" s="74"/>
      <c r="AI721" s="211"/>
      <c r="AJ721" s="211"/>
      <c r="AK721" s="211"/>
      <c r="AL721" s="211"/>
      <c r="AM721" s="211"/>
      <c r="AN721" s="211"/>
      <c r="AO721" s="211"/>
      <c r="AP721" s="211"/>
      <c r="AQ721" s="211"/>
      <c r="AR721" s="47"/>
      <c r="AS721" s="211"/>
      <c r="AT721" s="211"/>
      <c r="AU721" s="211"/>
      <c r="AV721" s="211"/>
      <c r="AW721" s="211"/>
      <c r="AX721" s="211"/>
      <c r="AY721" s="211"/>
      <c r="AZ721" s="211"/>
      <c r="BA721" s="211"/>
      <c r="BB721" s="211"/>
      <c r="BC721" s="211"/>
      <c r="BD721" s="211"/>
      <c r="BE721" s="211"/>
      <c r="BF721" s="211"/>
      <c r="BG721" s="211"/>
      <c r="BH721" s="211"/>
      <c r="BI721" s="211"/>
      <c r="BJ721" s="211"/>
      <c r="BK721" s="211"/>
      <c r="BL721" s="211"/>
      <c r="BM721" s="211"/>
      <c r="BN721" s="211"/>
      <c r="BO721" s="211"/>
      <c r="BP721" s="211"/>
      <c r="BQ721" s="211"/>
      <c r="BR721" s="211"/>
      <c r="BS721" s="211"/>
      <c r="BT721" s="211"/>
      <c r="BU721" s="211"/>
      <c r="BV721" s="211"/>
      <c r="BW721" s="211"/>
      <c r="BX721" s="211"/>
      <c r="BY721" s="211"/>
      <c r="BZ721" s="211"/>
      <c r="CA721" s="211"/>
      <c r="CB721" s="211"/>
      <c r="CC721" s="211"/>
      <c r="CD721" s="211"/>
      <c r="CE721" s="211"/>
      <c r="CF721" s="211"/>
      <c r="CG721" s="211"/>
      <c r="CH721" s="211"/>
      <c r="CI721" s="211"/>
      <c r="CJ721" s="211"/>
      <c r="CK721" s="211"/>
      <c r="CL721" s="211"/>
      <c r="CM721" s="211"/>
      <c r="CN721" s="211"/>
      <c r="CO721" s="211"/>
      <c r="CP721" s="211"/>
      <c r="CQ721" s="151" t="str">
        <f t="shared" si="39"/>
        <v/>
      </c>
      <c r="CR721" s="147"/>
    </row>
    <row r="722" spans="1:96" x14ac:dyDescent="0.2">
      <c r="A722" s="72"/>
      <c r="B722" s="201">
        <f t="shared" si="40"/>
        <v>713</v>
      </c>
      <c r="C722" s="212"/>
      <c r="D722" s="212"/>
      <c r="F722" s="212"/>
      <c r="G722" s="214"/>
      <c r="H722" s="73"/>
      <c r="I722" s="215"/>
      <c r="J722" s="215"/>
      <c r="K722" s="215"/>
      <c r="L722" s="215"/>
      <c r="M722" s="215"/>
      <c r="N722" s="215"/>
      <c r="O722" s="215"/>
      <c r="P722" s="73"/>
      <c r="Q722" s="215"/>
      <c r="R722" s="215"/>
      <c r="S722" s="215"/>
      <c r="T722" s="215"/>
      <c r="U722" s="215"/>
      <c r="V722" s="215"/>
      <c r="W722" s="215"/>
      <c r="X722" s="74"/>
      <c r="Y722" s="216"/>
      <c r="Z722" s="216"/>
      <c r="AA722" s="216"/>
      <c r="AB722" s="150" t="str">
        <f t="shared" si="38"/>
        <v/>
      </c>
      <c r="AC722" s="217"/>
      <c r="AD722" s="218"/>
      <c r="AE722" s="74"/>
      <c r="AF722" s="219"/>
      <c r="AG722" s="219"/>
      <c r="AH722" s="74"/>
      <c r="AI722" s="211"/>
      <c r="AJ722" s="211"/>
      <c r="AK722" s="211"/>
      <c r="AL722" s="211"/>
      <c r="AM722" s="211"/>
      <c r="AN722" s="211"/>
      <c r="AO722" s="211"/>
      <c r="AP722" s="211"/>
      <c r="AQ722" s="211"/>
      <c r="AR722" s="47"/>
      <c r="AS722" s="211"/>
      <c r="AT722" s="211"/>
      <c r="AU722" s="211"/>
      <c r="AV722" s="211"/>
      <c r="AW722" s="211"/>
      <c r="AX722" s="211"/>
      <c r="AY722" s="211"/>
      <c r="AZ722" s="211"/>
      <c r="BA722" s="211"/>
      <c r="BB722" s="211"/>
      <c r="BC722" s="211"/>
      <c r="BD722" s="211"/>
      <c r="BE722" s="211"/>
      <c r="BF722" s="211"/>
      <c r="BG722" s="211"/>
      <c r="BH722" s="211"/>
      <c r="BI722" s="211"/>
      <c r="BJ722" s="211"/>
      <c r="BK722" s="211"/>
      <c r="BL722" s="211"/>
      <c r="BM722" s="211"/>
      <c r="BN722" s="211"/>
      <c r="BO722" s="211"/>
      <c r="BP722" s="211"/>
      <c r="BQ722" s="211"/>
      <c r="BR722" s="211"/>
      <c r="BS722" s="211"/>
      <c r="BT722" s="211"/>
      <c r="BU722" s="211"/>
      <c r="BV722" s="211"/>
      <c r="BW722" s="211"/>
      <c r="BX722" s="211"/>
      <c r="BY722" s="211"/>
      <c r="BZ722" s="211"/>
      <c r="CA722" s="211"/>
      <c r="CB722" s="211"/>
      <c r="CC722" s="211"/>
      <c r="CD722" s="211"/>
      <c r="CE722" s="211"/>
      <c r="CF722" s="211"/>
      <c r="CG722" s="211"/>
      <c r="CH722" s="211"/>
      <c r="CI722" s="211"/>
      <c r="CJ722" s="211"/>
      <c r="CK722" s="211"/>
      <c r="CL722" s="211"/>
      <c r="CM722" s="211"/>
      <c r="CN722" s="211"/>
      <c r="CO722" s="211"/>
      <c r="CP722" s="211"/>
      <c r="CQ722" s="151" t="str">
        <f t="shared" si="39"/>
        <v/>
      </c>
      <c r="CR722" s="147"/>
    </row>
    <row r="723" spans="1:96" x14ac:dyDescent="0.2">
      <c r="A723" s="72"/>
      <c r="B723" s="201">
        <f t="shared" si="40"/>
        <v>714</v>
      </c>
      <c r="C723" s="212"/>
      <c r="D723" s="212"/>
      <c r="F723" s="212"/>
      <c r="G723" s="214"/>
      <c r="H723" s="73"/>
      <c r="I723" s="215"/>
      <c r="J723" s="215"/>
      <c r="K723" s="215"/>
      <c r="L723" s="215"/>
      <c r="M723" s="215"/>
      <c r="N723" s="215"/>
      <c r="O723" s="215"/>
      <c r="P723" s="73"/>
      <c r="Q723" s="215"/>
      <c r="R723" s="215"/>
      <c r="S723" s="215"/>
      <c r="T723" s="215"/>
      <c r="U723" s="215"/>
      <c r="V723" s="215"/>
      <c r="W723" s="215"/>
      <c r="X723" s="74"/>
      <c r="Y723" s="216"/>
      <c r="Z723" s="216"/>
      <c r="AA723" s="216"/>
      <c r="AB723" s="150" t="str">
        <f t="shared" si="38"/>
        <v/>
      </c>
      <c r="AC723" s="217"/>
      <c r="AD723" s="218"/>
      <c r="AE723" s="74"/>
      <c r="AF723" s="219"/>
      <c r="AG723" s="219"/>
      <c r="AH723" s="74"/>
      <c r="AI723" s="211"/>
      <c r="AJ723" s="211"/>
      <c r="AK723" s="211"/>
      <c r="AL723" s="211"/>
      <c r="AM723" s="211"/>
      <c r="AN723" s="211"/>
      <c r="AO723" s="211"/>
      <c r="AP723" s="211"/>
      <c r="AQ723" s="211"/>
      <c r="AR723" s="47"/>
      <c r="AS723" s="211"/>
      <c r="AT723" s="211"/>
      <c r="AU723" s="211"/>
      <c r="AV723" s="211"/>
      <c r="AW723" s="211"/>
      <c r="AX723" s="211"/>
      <c r="AY723" s="211"/>
      <c r="AZ723" s="211"/>
      <c r="BA723" s="211"/>
      <c r="BB723" s="211"/>
      <c r="BC723" s="211"/>
      <c r="BD723" s="211"/>
      <c r="BE723" s="211"/>
      <c r="BF723" s="211"/>
      <c r="BG723" s="211"/>
      <c r="BH723" s="211"/>
      <c r="BI723" s="211"/>
      <c r="BJ723" s="211"/>
      <c r="BK723" s="211"/>
      <c r="BL723" s="211"/>
      <c r="BM723" s="211"/>
      <c r="BN723" s="211"/>
      <c r="BO723" s="211"/>
      <c r="BP723" s="211"/>
      <c r="BQ723" s="211"/>
      <c r="BR723" s="211"/>
      <c r="BS723" s="211"/>
      <c r="BT723" s="211"/>
      <c r="BU723" s="211"/>
      <c r="BV723" s="211"/>
      <c r="BW723" s="211"/>
      <c r="BX723" s="211"/>
      <c r="BY723" s="211"/>
      <c r="BZ723" s="211"/>
      <c r="CA723" s="211"/>
      <c r="CB723" s="211"/>
      <c r="CC723" s="211"/>
      <c r="CD723" s="211"/>
      <c r="CE723" s="211"/>
      <c r="CF723" s="211"/>
      <c r="CG723" s="211"/>
      <c r="CH723" s="211"/>
      <c r="CI723" s="211"/>
      <c r="CJ723" s="211"/>
      <c r="CK723" s="211"/>
      <c r="CL723" s="211"/>
      <c r="CM723" s="211"/>
      <c r="CN723" s="211"/>
      <c r="CO723" s="211"/>
      <c r="CP723" s="211"/>
      <c r="CQ723" s="151" t="str">
        <f t="shared" si="39"/>
        <v/>
      </c>
      <c r="CR723" s="147"/>
    </row>
    <row r="724" spans="1:96" x14ac:dyDescent="0.2">
      <c r="A724" s="72"/>
      <c r="B724" s="201">
        <f t="shared" si="40"/>
        <v>715</v>
      </c>
      <c r="C724" s="212"/>
      <c r="D724" s="212"/>
      <c r="F724" s="212"/>
      <c r="G724" s="214"/>
      <c r="H724" s="73"/>
      <c r="I724" s="215"/>
      <c r="J724" s="215"/>
      <c r="K724" s="215"/>
      <c r="L724" s="215"/>
      <c r="M724" s="215"/>
      <c r="N724" s="215"/>
      <c r="O724" s="215"/>
      <c r="P724" s="73"/>
      <c r="Q724" s="215"/>
      <c r="R724" s="215"/>
      <c r="S724" s="215"/>
      <c r="T724" s="215"/>
      <c r="U724" s="215"/>
      <c r="V724" s="215"/>
      <c r="W724" s="215"/>
      <c r="X724" s="74"/>
      <c r="Y724" s="216"/>
      <c r="Z724" s="216"/>
      <c r="AA724" s="216"/>
      <c r="AB724" s="150" t="str">
        <f t="shared" si="38"/>
        <v/>
      </c>
      <c r="AC724" s="217"/>
      <c r="AD724" s="218"/>
      <c r="AE724" s="74"/>
      <c r="AF724" s="219"/>
      <c r="AG724" s="219"/>
      <c r="AH724" s="74"/>
      <c r="AI724" s="211"/>
      <c r="AJ724" s="211"/>
      <c r="AK724" s="211"/>
      <c r="AL724" s="211"/>
      <c r="AM724" s="211"/>
      <c r="AN724" s="211"/>
      <c r="AO724" s="211"/>
      <c r="AP724" s="211"/>
      <c r="AQ724" s="211"/>
      <c r="AR724" s="47"/>
      <c r="AS724" s="211"/>
      <c r="AT724" s="211"/>
      <c r="AU724" s="211"/>
      <c r="AV724" s="211"/>
      <c r="AW724" s="211"/>
      <c r="AX724" s="211"/>
      <c r="AY724" s="211"/>
      <c r="AZ724" s="211"/>
      <c r="BA724" s="211"/>
      <c r="BB724" s="211"/>
      <c r="BC724" s="211"/>
      <c r="BD724" s="211"/>
      <c r="BE724" s="211"/>
      <c r="BF724" s="211"/>
      <c r="BG724" s="211"/>
      <c r="BH724" s="211"/>
      <c r="BI724" s="211"/>
      <c r="BJ724" s="211"/>
      <c r="BK724" s="211"/>
      <c r="BL724" s="211"/>
      <c r="BM724" s="211"/>
      <c r="BN724" s="211"/>
      <c r="BO724" s="211"/>
      <c r="BP724" s="211"/>
      <c r="BQ724" s="211"/>
      <c r="BR724" s="211"/>
      <c r="BS724" s="211"/>
      <c r="BT724" s="211"/>
      <c r="BU724" s="211"/>
      <c r="BV724" s="211"/>
      <c r="BW724" s="211"/>
      <c r="BX724" s="211"/>
      <c r="BY724" s="211"/>
      <c r="BZ724" s="211"/>
      <c r="CA724" s="211"/>
      <c r="CB724" s="211"/>
      <c r="CC724" s="211"/>
      <c r="CD724" s="211"/>
      <c r="CE724" s="211"/>
      <c r="CF724" s="211"/>
      <c r="CG724" s="211"/>
      <c r="CH724" s="211"/>
      <c r="CI724" s="211"/>
      <c r="CJ724" s="211"/>
      <c r="CK724" s="211"/>
      <c r="CL724" s="211"/>
      <c r="CM724" s="211"/>
      <c r="CN724" s="211"/>
      <c r="CO724" s="211"/>
      <c r="CP724" s="211"/>
      <c r="CQ724" s="151" t="str">
        <f t="shared" si="39"/>
        <v/>
      </c>
      <c r="CR724" s="147"/>
    </row>
    <row r="725" spans="1:96" x14ac:dyDescent="0.2">
      <c r="A725" s="72"/>
      <c r="B725" s="201">
        <f t="shared" si="40"/>
        <v>716</v>
      </c>
      <c r="C725" s="212"/>
      <c r="D725" s="212"/>
      <c r="F725" s="212"/>
      <c r="G725" s="214"/>
      <c r="H725" s="73"/>
      <c r="I725" s="215"/>
      <c r="J725" s="215"/>
      <c r="K725" s="215"/>
      <c r="L725" s="215"/>
      <c r="M725" s="215"/>
      <c r="N725" s="215"/>
      <c r="O725" s="215"/>
      <c r="P725" s="73"/>
      <c r="Q725" s="215"/>
      <c r="R725" s="215"/>
      <c r="S725" s="215"/>
      <c r="T725" s="215"/>
      <c r="U725" s="215"/>
      <c r="V725" s="215"/>
      <c r="W725" s="215"/>
      <c r="X725" s="74"/>
      <c r="Y725" s="216"/>
      <c r="Z725" s="216"/>
      <c r="AA725" s="216"/>
      <c r="AB725" s="150" t="str">
        <f t="shared" si="38"/>
        <v/>
      </c>
      <c r="AC725" s="217"/>
      <c r="AD725" s="218"/>
      <c r="AE725" s="74"/>
      <c r="AF725" s="219"/>
      <c r="AG725" s="219"/>
      <c r="AH725" s="74"/>
      <c r="AI725" s="211"/>
      <c r="AJ725" s="211"/>
      <c r="AK725" s="211"/>
      <c r="AL725" s="211"/>
      <c r="AM725" s="211"/>
      <c r="AN725" s="211"/>
      <c r="AO725" s="211"/>
      <c r="AP725" s="211"/>
      <c r="AQ725" s="211"/>
      <c r="AR725" s="47"/>
      <c r="AS725" s="211"/>
      <c r="AT725" s="211"/>
      <c r="AU725" s="211"/>
      <c r="AV725" s="211"/>
      <c r="AW725" s="211"/>
      <c r="AX725" s="211"/>
      <c r="AY725" s="211"/>
      <c r="AZ725" s="211"/>
      <c r="BA725" s="211"/>
      <c r="BB725" s="211"/>
      <c r="BC725" s="211"/>
      <c r="BD725" s="211"/>
      <c r="BE725" s="211"/>
      <c r="BF725" s="211"/>
      <c r="BG725" s="211"/>
      <c r="BH725" s="211"/>
      <c r="BI725" s="211"/>
      <c r="BJ725" s="211"/>
      <c r="BK725" s="211"/>
      <c r="BL725" s="211"/>
      <c r="BM725" s="211"/>
      <c r="BN725" s="211"/>
      <c r="BO725" s="211"/>
      <c r="BP725" s="211"/>
      <c r="BQ725" s="211"/>
      <c r="BR725" s="211"/>
      <c r="BS725" s="211"/>
      <c r="BT725" s="211"/>
      <c r="BU725" s="211"/>
      <c r="BV725" s="211"/>
      <c r="BW725" s="211"/>
      <c r="BX725" s="211"/>
      <c r="BY725" s="211"/>
      <c r="BZ725" s="211"/>
      <c r="CA725" s="211"/>
      <c r="CB725" s="211"/>
      <c r="CC725" s="211"/>
      <c r="CD725" s="211"/>
      <c r="CE725" s="211"/>
      <c r="CF725" s="211"/>
      <c r="CG725" s="211"/>
      <c r="CH725" s="211"/>
      <c r="CI725" s="211"/>
      <c r="CJ725" s="211"/>
      <c r="CK725" s="211"/>
      <c r="CL725" s="211"/>
      <c r="CM725" s="211"/>
      <c r="CN725" s="211"/>
      <c r="CO725" s="211"/>
      <c r="CP725" s="211"/>
      <c r="CQ725" s="151" t="str">
        <f t="shared" si="39"/>
        <v/>
      </c>
      <c r="CR725" s="147"/>
    </row>
    <row r="726" spans="1:96" x14ac:dyDescent="0.2">
      <c r="A726" s="72"/>
      <c r="B726" s="201">
        <f t="shared" si="40"/>
        <v>717</v>
      </c>
      <c r="C726" s="212"/>
      <c r="D726" s="212"/>
      <c r="F726" s="212"/>
      <c r="G726" s="214"/>
      <c r="H726" s="73"/>
      <c r="I726" s="215"/>
      <c r="J726" s="215"/>
      <c r="K726" s="215"/>
      <c r="L726" s="215"/>
      <c r="M726" s="215"/>
      <c r="N726" s="215"/>
      <c r="O726" s="215"/>
      <c r="P726" s="73"/>
      <c r="Q726" s="215"/>
      <c r="R726" s="215"/>
      <c r="S726" s="215"/>
      <c r="T726" s="215"/>
      <c r="U726" s="215"/>
      <c r="V726" s="215"/>
      <c r="W726" s="215"/>
      <c r="X726" s="74"/>
      <c r="Y726" s="216"/>
      <c r="Z726" s="216"/>
      <c r="AA726" s="216"/>
      <c r="AB726" s="150" t="str">
        <f t="shared" si="38"/>
        <v/>
      </c>
      <c r="AC726" s="217"/>
      <c r="AD726" s="218"/>
      <c r="AE726" s="74"/>
      <c r="AF726" s="219"/>
      <c r="AG726" s="219"/>
      <c r="AH726" s="74"/>
      <c r="AI726" s="211"/>
      <c r="AJ726" s="211"/>
      <c r="AK726" s="211"/>
      <c r="AL726" s="211"/>
      <c r="AM726" s="211"/>
      <c r="AN726" s="211"/>
      <c r="AO726" s="211"/>
      <c r="AP726" s="211"/>
      <c r="AQ726" s="211"/>
      <c r="AR726" s="47"/>
      <c r="AS726" s="211"/>
      <c r="AT726" s="211"/>
      <c r="AU726" s="211"/>
      <c r="AV726" s="211"/>
      <c r="AW726" s="211"/>
      <c r="AX726" s="211"/>
      <c r="AY726" s="211"/>
      <c r="AZ726" s="211"/>
      <c r="BA726" s="211"/>
      <c r="BB726" s="211"/>
      <c r="BC726" s="211"/>
      <c r="BD726" s="211"/>
      <c r="BE726" s="211"/>
      <c r="BF726" s="211"/>
      <c r="BG726" s="211"/>
      <c r="BH726" s="211"/>
      <c r="BI726" s="211"/>
      <c r="BJ726" s="211"/>
      <c r="BK726" s="211"/>
      <c r="BL726" s="211"/>
      <c r="BM726" s="211"/>
      <c r="BN726" s="211"/>
      <c r="BO726" s="211"/>
      <c r="BP726" s="211"/>
      <c r="BQ726" s="211"/>
      <c r="BR726" s="211"/>
      <c r="BS726" s="211"/>
      <c r="BT726" s="211"/>
      <c r="BU726" s="211"/>
      <c r="BV726" s="211"/>
      <c r="BW726" s="211"/>
      <c r="BX726" s="211"/>
      <c r="BY726" s="211"/>
      <c r="BZ726" s="211"/>
      <c r="CA726" s="211"/>
      <c r="CB726" s="211"/>
      <c r="CC726" s="211"/>
      <c r="CD726" s="211"/>
      <c r="CE726" s="211"/>
      <c r="CF726" s="211"/>
      <c r="CG726" s="211"/>
      <c r="CH726" s="211"/>
      <c r="CI726" s="211"/>
      <c r="CJ726" s="211"/>
      <c r="CK726" s="211"/>
      <c r="CL726" s="211"/>
      <c r="CM726" s="211"/>
      <c r="CN726" s="211"/>
      <c r="CO726" s="211"/>
      <c r="CP726" s="211"/>
      <c r="CQ726" s="151" t="str">
        <f t="shared" si="39"/>
        <v/>
      </c>
      <c r="CR726" s="147"/>
    </row>
    <row r="727" spans="1:96" x14ac:dyDescent="0.2">
      <c r="A727" s="72"/>
      <c r="B727" s="201">
        <f t="shared" si="40"/>
        <v>718</v>
      </c>
      <c r="C727" s="212"/>
      <c r="D727" s="212"/>
      <c r="F727" s="212"/>
      <c r="G727" s="214"/>
      <c r="H727" s="73"/>
      <c r="I727" s="215"/>
      <c r="J727" s="215"/>
      <c r="K727" s="215"/>
      <c r="L727" s="215"/>
      <c r="M727" s="215"/>
      <c r="N727" s="215"/>
      <c r="O727" s="215"/>
      <c r="P727" s="73"/>
      <c r="Q727" s="215"/>
      <c r="R727" s="215"/>
      <c r="S727" s="215"/>
      <c r="T727" s="215"/>
      <c r="U727" s="215"/>
      <c r="V727" s="215"/>
      <c r="W727" s="215"/>
      <c r="X727" s="74"/>
      <c r="Y727" s="216"/>
      <c r="Z727" s="216"/>
      <c r="AA727" s="216"/>
      <c r="AB727" s="150" t="str">
        <f t="shared" si="38"/>
        <v/>
      </c>
      <c r="AC727" s="217"/>
      <c r="AD727" s="218"/>
      <c r="AE727" s="74"/>
      <c r="AF727" s="219"/>
      <c r="AG727" s="219"/>
      <c r="AH727" s="74"/>
      <c r="AI727" s="211"/>
      <c r="AJ727" s="211"/>
      <c r="AK727" s="211"/>
      <c r="AL727" s="211"/>
      <c r="AM727" s="211"/>
      <c r="AN727" s="211"/>
      <c r="AO727" s="211"/>
      <c r="AP727" s="211"/>
      <c r="AQ727" s="211"/>
      <c r="AR727" s="47"/>
      <c r="AS727" s="211"/>
      <c r="AT727" s="211"/>
      <c r="AU727" s="211"/>
      <c r="AV727" s="211"/>
      <c r="AW727" s="211"/>
      <c r="AX727" s="211"/>
      <c r="AY727" s="211"/>
      <c r="AZ727" s="211"/>
      <c r="BA727" s="211"/>
      <c r="BB727" s="211"/>
      <c r="BC727" s="211"/>
      <c r="BD727" s="211"/>
      <c r="BE727" s="211"/>
      <c r="BF727" s="211"/>
      <c r="BG727" s="211"/>
      <c r="BH727" s="211"/>
      <c r="BI727" s="211"/>
      <c r="BJ727" s="211"/>
      <c r="BK727" s="211"/>
      <c r="BL727" s="211"/>
      <c r="BM727" s="211"/>
      <c r="BN727" s="211"/>
      <c r="BO727" s="211"/>
      <c r="BP727" s="211"/>
      <c r="BQ727" s="211"/>
      <c r="BR727" s="211"/>
      <c r="BS727" s="211"/>
      <c r="BT727" s="211"/>
      <c r="BU727" s="211"/>
      <c r="BV727" s="211"/>
      <c r="BW727" s="211"/>
      <c r="BX727" s="211"/>
      <c r="BY727" s="211"/>
      <c r="BZ727" s="211"/>
      <c r="CA727" s="211"/>
      <c r="CB727" s="211"/>
      <c r="CC727" s="211"/>
      <c r="CD727" s="211"/>
      <c r="CE727" s="211"/>
      <c r="CF727" s="211"/>
      <c r="CG727" s="211"/>
      <c r="CH727" s="211"/>
      <c r="CI727" s="211"/>
      <c r="CJ727" s="211"/>
      <c r="CK727" s="211"/>
      <c r="CL727" s="211"/>
      <c r="CM727" s="211"/>
      <c r="CN727" s="211"/>
      <c r="CO727" s="211"/>
      <c r="CP727" s="211"/>
      <c r="CQ727" s="151" t="str">
        <f t="shared" si="39"/>
        <v/>
      </c>
      <c r="CR727" s="147"/>
    </row>
    <row r="728" spans="1:96" x14ac:dyDescent="0.2">
      <c r="A728" s="72"/>
      <c r="B728" s="201">
        <f t="shared" si="40"/>
        <v>719</v>
      </c>
      <c r="C728" s="212"/>
      <c r="D728" s="212"/>
      <c r="F728" s="212"/>
      <c r="G728" s="214"/>
      <c r="H728" s="73"/>
      <c r="I728" s="215"/>
      <c r="J728" s="215"/>
      <c r="K728" s="215"/>
      <c r="L728" s="215"/>
      <c r="M728" s="215"/>
      <c r="N728" s="215"/>
      <c r="O728" s="215"/>
      <c r="P728" s="73"/>
      <c r="Q728" s="215"/>
      <c r="R728" s="215"/>
      <c r="S728" s="215"/>
      <c r="T728" s="215"/>
      <c r="U728" s="215"/>
      <c r="V728" s="215"/>
      <c r="W728" s="215"/>
      <c r="X728" s="74"/>
      <c r="Y728" s="216"/>
      <c r="Z728" s="216"/>
      <c r="AA728" s="216"/>
      <c r="AB728" s="150" t="str">
        <f t="shared" si="38"/>
        <v/>
      </c>
      <c r="AC728" s="217"/>
      <c r="AD728" s="218"/>
      <c r="AE728" s="74"/>
      <c r="AF728" s="219"/>
      <c r="AG728" s="219"/>
      <c r="AH728" s="74"/>
      <c r="AI728" s="211"/>
      <c r="AJ728" s="211"/>
      <c r="AK728" s="211"/>
      <c r="AL728" s="211"/>
      <c r="AM728" s="211"/>
      <c r="AN728" s="211"/>
      <c r="AO728" s="211"/>
      <c r="AP728" s="211"/>
      <c r="AQ728" s="211"/>
      <c r="AR728" s="47"/>
      <c r="AS728" s="211"/>
      <c r="AT728" s="211"/>
      <c r="AU728" s="211"/>
      <c r="AV728" s="211"/>
      <c r="AW728" s="211"/>
      <c r="AX728" s="211"/>
      <c r="AY728" s="211"/>
      <c r="AZ728" s="211"/>
      <c r="BA728" s="211"/>
      <c r="BB728" s="211"/>
      <c r="BC728" s="211"/>
      <c r="BD728" s="211"/>
      <c r="BE728" s="211"/>
      <c r="BF728" s="211"/>
      <c r="BG728" s="211"/>
      <c r="BH728" s="211"/>
      <c r="BI728" s="211"/>
      <c r="BJ728" s="211"/>
      <c r="BK728" s="211"/>
      <c r="BL728" s="211"/>
      <c r="BM728" s="211"/>
      <c r="BN728" s="211"/>
      <c r="BO728" s="211"/>
      <c r="BP728" s="211"/>
      <c r="BQ728" s="211"/>
      <c r="BR728" s="211"/>
      <c r="BS728" s="211"/>
      <c r="BT728" s="211"/>
      <c r="BU728" s="211"/>
      <c r="BV728" s="211"/>
      <c r="BW728" s="211"/>
      <c r="BX728" s="211"/>
      <c r="BY728" s="211"/>
      <c r="BZ728" s="211"/>
      <c r="CA728" s="211"/>
      <c r="CB728" s="211"/>
      <c r="CC728" s="211"/>
      <c r="CD728" s="211"/>
      <c r="CE728" s="211"/>
      <c r="CF728" s="211"/>
      <c r="CG728" s="211"/>
      <c r="CH728" s="211"/>
      <c r="CI728" s="211"/>
      <c r="CJ728" s="211"/>
      <c r="CK728" s="211"/>
      <c r="CL728" s="211"/>
      <c r="CM728" s="211"/>
      <c r="CN728" s="211"/>
      <c r="CO728" s="211"/>
      <c r="CP728" s="211"/>
      <c r="CQ728" s="151" t="str">
        <f t="shared" si="39"/>
        <v/>
      </c>
      <c r="CR728" s="147"/>
    </row>
    <row r="729" spans="1:96" x14ac:dyDescent="0.2">
      <c r="A729" s="72"/>
      <c r="B729" s="201">
        <f t="shared" si="40"/>
        <v>720</v>
      </c>
      <c r="C729" s="212"/>
      <c r="D729" s="212"/>
      <c r="F729" s="212"/>
      <c r="G729" s="214"/>
      <c r="H729" s="73"/>
      <c r="I729" s="215"/>
      <c r="J729" s="215"/>
      <c r="K729" s="215"/>
      <c r="L729" s="215"/>
      <c r="M729" s="215"/>
      <c r="N729" s="215"/>
      <c r="O729" s="215"/>
      <c r="P729" s="73"/>
      <c r="Q729" s="215"/>
      <c r="R729" s="215"/>
      <c r="S729" s="215"/>
      <c r="T729" s="215"/>
      <c r="U729" s="215"/>
      <c r="V729" s="215"/>
      <c r="W729" s="215"/>
      <c r="X729" s="74"/>
      <c r="Y729" s="216"/>
      <c r="Z729" s="216"/>
      <c r="AA729" s="216"/>
      <c r="AB729" s="150" t="str">
        <f t="shared" si="38"/>
        <v/>
      </c>
      <c r="AC729" s="217"/>
      <c r="AD729" s="218"/>
      <c r="AE729" s="74"/>
      <c r="AF729" s="219"/>
      <c r="AG729" s="219"/>
      <c r="AH729" s="74"/>
      <c r="AI729" s="211"/>
      <c r="AJ729" s="211"/>
      <c r="AK729" s="211"/>
      <c r="AL729" s="211"/>
      <c r="AM729" s="211"/>
      <c r="AN729" s="211"/>
      <c r="AO729" s="211"/>
      <c r="AP729" s="211"/>
      <c r="AQ729" s="211"/>
      <c r="AR729" s="47"/>
      <c r="AS729" s="211"/>
      <c r="AT729" s="211"/>
      <c r="AU729" s="211"/>
      <c r="AV729" s="211"/>
      <c r="AW729" s="211"/>
      <c r="AX729" s="211"/>
      <c r="AY729" s="211"/>
      <c r="AZ729" s="211"/>
      <c r="BA729" s="211"/>
      <c r="BB729" s="211"/>
      <c r="BC729" s="211"/>
      <c r="BD729" s="211"/>
      <c r="BE729" s="211"/>
      <c r="BF729" s="211"/>
      <c r="BG729" s="211"/>
      <c r="BH729" s="211"/>
      <c r="BI729" s="211"/>
      <c r="BJ729" s="211"/>
      <c r="BK729" s="211"/>
      <c r="BL729" s="211"/>
      <c r="BM729" s="211"/>
      <c r="BN729" s="211"/>
      <c r="BO729" s="211"/>
      <c r="BP729" s="211"/>
      <c r="BQ729" s="211"/>
      <c r="BR729" s="211"/>
      <c r="BS729" s="211"/>
      <c r="BT729" s="211"/>
      <c r="BU729" s="211"/>
      <c r="BV729" s="211"/>
      <c r="BW729" s="211"/>
      <c r="BX729" s="211"/>
      <c r="BY729" s="211"/>
      <c r="BZ729" s="211"/>
      <c r="CA729" s="211"/>
      <c r="CB729" s="211"/>
      <c r="CC729" s="211"/>
      <c r="CD729" s="211"/>
      <c r="CE729" s="211"/>
      <c r="CF729" s="211"/>
      <c r="CG729" s="211"/>
      <c r="CH729" s="211"/>
      <c r="CI729" s="211"/>
      <c r="CJ729" s="211"/>
      <c r="CK729" s="211"/>
      <c r="CL729" s="211"/>
      <c r="CM729" s="211"/>
      <c r="CN729" s="211"/>
      <c r="CO729" s="211"/>
      <c r="CP729" s="211"/>
      <c r="CQ729" s="151" t="str">
        <f t="shared" si="39"/>
        <v/>
      </c>
      <c r="CR729" s="147"/>
    </row>
    <row r="730" spans="1:96" x14ac:dyDescent="0.2">
      <c r="A730" s="72"/>
      <c r="B730" s="201">
        <f t="shared" si="40"/>
        <v>721</v>
      </c>
      <c r="C730" s="212"/>
      <c r="D730" s="212"/>
      <c r="F730" s="212"/>
      <c r="G730" s="214"/>
      <c r="H730" s="73"/>
      <c r="I730" s="215"/>
      <c r="J730" s="215"/>
      <c r="K730" s="215"/>
      <c r="L730" s="215"/>
      <c r="M730" s="215"/>
      <c r="N730" s="215"/>
      <c r="O730" s="215"/>
      <c r="P730" s="73"/>
      <c r="Q730" s="215"/>
      <c r="R730" s="215"/>
      <c r="S730" s="215"/>
      <c r="T730" s="215"/>
      <c r="U730" s="215"/>
      <c r="V730" s="215"/>
      <c r="W730" s="215"/>
      <c r="X730" s="74"/>
      <c r="Y730" s="216"/>
      <c r="Z730" s="216"/>
      <c r="AA730" s="216"/>
      <c r="AB730" s="150" t="str">
        <f t="shared" si="38"/>
        <v/>
      </c>
      <c r="AC730" s="217"/>
      <c r="AD730" s="218"/>
      <c r="AE730" s="74"/>
      <c r="AF730" s="219"/>
      <c r="AG730" s="219"/>
      <c r="AH730" s="74"/>
      <c r="AI730" s="211"/>
      <c r="AJ730" s="211"/>
      <c r="AK730" s="211"/>
      <c r="AL730" s="211"/>
      <c r="AM730" s="211"/>
      <c r="AN730" s="211"/>
      <c r="AO730" s="211"/>
      <c r="AP730" s="211"/>
      <c r="AQ730" s="211"/>
      <c r="AR730" s="47"/>
      <c r="AS730" s="211"/>
      <c r="AT730" s="211"/>
      <c r="AU730" s="211"/>
      <c r="AV730" s="211"/>
      <c r="AW730" s="211"/>
      <c r="AX730" s="211"/>
      <c r="AY730" s="211"/>
      <c r="AZ730" s="211"/>
      <c r="BA730" s="211"/>
      <c r="BB730" s="211"/>
      <c r="BC730" s="211"/>
      <c r="BD730" s="211"/>
      <c r="BE730" s="211"/>
      <c r="BF730" s="211"/>
      <c r="BG730" s="211"/>
      <c r="BH730" s="211"/>
      <c r="BI730" s="211"/>
      <c r="BJ730" s="211"/>
      <c r="BK730" s="211"/>
      <c r="BL730" s="211"/>
      <c r="BM730" s="211"/>
      <c r="BN730" s="211"/>
      <c r="BO730" s="211"/>
      <c r="BP730" s="211"/>
      <c r="BQ730" s="211"/>
      <c r="BR730" s="211"/>
      <c r="BS730" s="211"/>
      <c r="BT730" s="211"/>
      <c r="BU730" s="211"/>
      <c r="BV730" s="211"/>
      <c r="BW730" s="211"/>
      <c r="BX730" s="211"/>
      <c r="BY730" s="211"/>
      <c r="BZ730" s="211"/>
      <c r="CA730" s="211"/>
      <c r="CB730" s="211"/>
      <c r="CC730" s="211"/>
      <c r="CD730" s="211"/>
      <c r="CE730" s="211"/>
      <c r="CF730" s="211"/>
      <c r="CG730" s="211"/>
      <c r="CH730" s="211"/>
      <c r="CI730" s="211"/>
      <c r="CJ730" s="211"/>
      <c r="CK730" s="211"/>
      <c r="CL730" s="211"/>
      <c r="CM730" s="211"/>
      <c r="CN730" s="211"/>
      <c r="CO730" s="211"/>
      <c r="CP730" s="211"/>
      <c r="CQ730" s="151" t="str">
        <f t="shared" si="39"/>
        <v/>
      </c>
      <c r="CR730" s="147"/>
    </row>
    <row r="731" spans="1:96" x14ac:dyDescent="0.2">
      <c r="A731" s="72"/>
      <c r="B731" s="201">
        <f t="shared" si="40"/>
        <v>722</v>
      </c>
      <c r="C731" s="212"/>
      <c r="D731" s="212"/>
      <c r="F731" s="212"/>
      <c r="G731" s="214"/>
      <c r="H731" s="73"/>
      <c r="I731" s="215"/>
      <c r="J731" s="215"/>
      <c r="K731" s="215"/>
      <c r="L731" s="215"/>
      <c r="M731" s="215"/>
      <c r="N731" s="215"/>
      <c r="O731" s="215"/>
      <c r="P731" s="73"/>
      <c r="Q731" s="215"/>
      <c r="R731" s="215"/>
      <c r="S731" s="215"/>
      <c r="T731" s="215"/>
      <c r="U731" s="215"/>
      <c r="V731" s="215"/>
      <c r="W731" s="215"/>
      <c r="X731" s="74"/>
      <c r="Y731" s="216"/>
      <c r="Z731" s="216"/>
      <c r="AA731" s="216"/>
      <c r="AB731" s="150" t="str">
        <f t="shared" si="38"/>
        <v/>
      </c>
      <c r="AC731" s="217"/>
      <c r="AD731" s="218"/>
      <c r="AE731" s="74"/>
      <c r="AF731" s="219"/>
      <c r="AG731" s="219"/>
      <c r="AH731" s="74"/>
      <c r="AI731" s="211"/>
      <c r="AJ731" s="211"/>
      <c r="AK731" s="211"/>
      <c r="AL731" s="211"/>
      <c r="AM731" s="211"/>
      <c r="AN731" s="211"/>
      <c r="AO731" s="211"/>
      <c r="AP731" s="211"/>
      <c r="AQ731" s="211"/>
      <c r="AR731" s="47"/>
      <c r="AS731" s="211"/>
      <c r="AT731" s="211"/>
      <c r="AU731" s="211"/>
      <c r="AV731" s="211"/>
      <c r="AW731" s="211"/>
      <c r="AX731" s="211"/>
      <c r="AY731" s="211"/>
      <c r="AZ731" s="211"/>
      <c r="BA731" s="211"/>
      <c r="BB731" s="211"/>
      <c r="BC731" s="211"/>
      <c r="BD731" s="211"/>
      <c r="BE731" s="211"/>
      <c r="BF731" s="211"/>
      <c r="BG731" s="211"/>
      <c r="BH731" s="211"/>
      <c r="BI731" s="211"/>
      <c r="BJ731" s="211"/>
      <c r="BK731" s="211"/>
      <c r="BL731" s="211"/>
      <c r="BM731" s="211"/>
      <c r="BN731" s="211"/>
      <c r="BO731" s="211"/>
      <c r="BP731" s="211"/>
      <c r="BQ731" s="211"/>
      <c r="BR731" s="211"/>
      <c r="BS731" s="211"/>
      <c r="BT731" s="211"/>
      <c r="BU731" s="211"/>
      <c r="BV731" s="211"/>
      <c r="BW731" s="211"/>
      <c r="BX731" s="211"/>
      <c r="BY731" s="211"/>
      <c r="BZ731" s="211"/>
      <c r="CA731" s="211"/>
      <c r="CB731" s="211"/>
      <c r="CC731" s="211"/>
      <c r="CD731" s="211"/>
      <c r="CE731" s="211"/>
      <c r="CF731" s="211"/>
      <c r="CG731" s="211"/>
      <c r="CH731" s="211"/>
      <c r="CI731" s="211"/>
      <c r="CJ731" s="211"/>
      <c r="CK731" s="211"/>
      <c r="CL731" s="211"/>
      <c r="CM731" s="211"/>
      <c r="CN731" s="211"/>
      <c r="CO731" s="211"/>
      <c r="CP731" s="211"/>
      <c r="CQ731" s="151" t="str">
        <f t="shared" si="39"/>
        <v/>
      </c>
      <c r="CR731" s="147"/>
    </row>
    <row r="732" spans="1:96" x14ac:dyDescent="0.2">
      <c r="A732" s="72"/>
      <c r="B732" s="201">
        <f t="shared" si="40"/>
        <v>723</v>
      </c>
      <c r="C732" s="212"/>
      <c r="D732" s="212"/>
      <c r="F732" s="212"/>
      <c r="G732" s="214"/>
      <c r="H732" s="73"/>
      <c r="I732" s="215"/>
      <c r="J732" s="215"/>
      <c r="K732" s="215"/>
      <c r="L732" s="215"/>
      <c r="M732" s="215"/>
      <c r="N732" s="215"/>
      <c r="O732" s="215"/>
      <c r="P732" s="73"/>
      <c r="Q732" s="215"/>
      <c r="R732" s="215"/>
      <c r="S732" s="215"/>
      <c r="T732" s="215"/>
      <c r="U732" s="215"/>
      <c r="V732" s="215"/>
      <c r="W732" s="215"/>
      <c r="X732" s="74"/>
      <c r="Y732" s="216"/>
      <c r="Z732" s="216"/>
      <c r="AA732" s="216"/>
      <c r="AB732" s="150" t="str">
        <f t="shared" si="38"/>
        <v/>
      </c>
      <c r="AC732" s="217"/>
      <c r="AD732" s="218"/>
      <c r="AE732" s="74"/>
      <c r="AF732" s="219"/>
      <c r="AG732" s="219"/>
      <c r="AH732" s="74"/>
      <c r="AI732" s="211"/>
      <c r="AJ732" s="211"/>
      <c r="AK732" s="211"/>
      <c r="AL732" s="211"/>
      <c r="AM732" s="211"/>
      <c r="AN732" s="211"/>
      <c r="AO732" s="211"/>
      <c r="AP732" s="211"/>
      <c r="AQ732" s="211"/>
      <c r="AR732" s="47"/>
      <c r="AS732" s="211"/>
      <c r="AT732" s="211"/>
      <c r="AU732" s="211"/>
      <c r="AV732" s="211"/>
      <c r="AW732" s="211"/>
      <c r="AX732" s="211"/>
      <c r="AY732" s="211"/>
      <c r="AZ732" s="211"/>
      <c r="BA732" s="211"/>
      <c r="BB732" s="211"/>
      <c r="BC732" s="211"/>
      <c r="BD732" s="211"/>
      <c r="BE732" s="211"/>
      <c r="BF732" s="211"/>
      <c r="BG732" s="211"/>
      <c r="BH732" s="211"/>
      <c r="BI732" s="211"/>
      <c r="BJ732" s="211"/>
      <c r="BK732" s="211"/>
      <c r="BL732" s="211"/>
      <c r="BM732" s="211"/>
      <c r="BN732" s="211"/>
      <c r="BO732" s="211"/>
      <c r="BP732" s="211"/>
      <c r="BQ732" s="211"/>
      <c r="BR732" s="211"/>
      <c r="BS732" s="211"/>
      <c r="BT732" s="211"/>
      <c r="BU732" s="211"/>
      <c r="BV732" s="211"/>
      <c r="BW732" s="211"/>
      <c r="BX732" s="211"/>
      <c r="BY732" s="211"/>
      <c r="BZ732" s="211"/>
      <c r="CA732" s="211"/>
      <c r="CB732" s="211"/>
      <c r="CC732" s="211"/>
      <c r="CD732" s="211"/>
      <c r="CE732" s="211"/>
      <c r="CF732" s="211"/>
      <c r="CG732" s="211"/>
      <c r="CH732" s="211"/>
      <c r="CI732" s="211"/>
      <c r="CJ732" s="211"/>
      <c r="CK732" s="211"/>
      <c r="CL732" s="211"/>
      <c r="CM732" s="211"/>
      <c r="CN732" s="211"/>
      <c r="CO732" s="211"/>
      <c r="CP732" s="211"/>
      <c r="CQ732" s="151" t="str">
        <f t="shared" si="39"/>
        <v/>
      </c>
      <c r="CR732" s="147"/>
    </row>
    <row r="733" spans="1:96" x14ac:dyDescent="0.2">
      <c r="A733" s="72"/>
      <c r="B733" s="201">
        <f t="shared" si="40"/>
        <v>724</v>
      </c>
      <c r="C733" s="212"/>
      <c r="D733" s="212"/>
      <c r="F733" s="212"/>
      <c r="G733" s="214"/>
      <c r="H733" s="73"/>
      <c r="I733" s="215"/>
      <c r="J733" s="215"/>
      <c r="K733" s="215"/>
      <c r="L733" s="215"/>
      <c r="M733" s="215"/>
      <c r="N733" s="215"/>
      <c r="O733" s="215"/>
      <c r="P733" s="73"/>
      <c r="Q733" s="215"/>
      <c r="R733" s="215"/>
      <c r="S733" s="215"/>
      <c r="T733" s="215"/>
      <c r="U733" s="215"/>
      <c r="V733" s="215"/>
      <c r="W733" s="215"/>
      <c r="X733" s="74"/>
      <c r="Y733" s="216"/>
      <c r="Z733" s="216"/>
      <c r="AA733" s="216"/>
      <c r="AB733" s="150" t="str">
        <f t="shared" si="38"/>
        <v/>
      </c>
      <c r="AC733" s="217"/>
      <c r="AD733" s="218"/>
      <c r="AE733" s="74"/>
      <c r="AF733" s="219"/>
      <c r="AG733" s="219"/>
      <c r="AH733" s="74"/>
      <c r="AI733" s="211"/>
      <c r="AJ733" s="211"/>
      <c r="AK733" s="211"/>
      <c r="AL733" s="211"/>
      <c r="AM733" s="211"/>
      <c r="AN733" s="211"/>
      <c r="AO733" s="211"/>
      <c r="AP733" s="211"/>
      <c r="AQ733" s="211"/>
      <c r="AR733" s="47"/>
      <c r="AS733" s="211"/>
      <c r="AT733" s="211"/>
      <c r="AU733" s="211"/>
      <c r="AV733" s="211"/>
      <c r="AW733" s="211"/>
      <c r="AX733" s="211"/>
      <c r="AY733" s="211"/>
      <c r="AZ733" s="211"/>
      <c r="BA733" s="211"/>
      <c r="BB733" s="211"/>
      <c r="BC733" s="211"/>
      <c r="BD733" s="211"/>
      <c r="BE733" s="211"/>
      <c r="BF733" s="211"/>
      <c r="BG733" s="211"/>
      <c r="BH733" s="211"/>
      <c r="BI733" s="211"/>
      <c r="BJ733" s="211"/>
      <c r="BK733" s="211"/>
      <c r="BL733" s="211"/>
      <c r="BM733" s="211"/>
      <c r="BN733" s="211"/>
      <c r="BO733" s="211"/>
      <c r="BP733" s="211"/>
      <c r="BQ733" s="211"/>
      <c r="BR733" s="211"/>
      <c r="BS733" s="211"/>
      <c r="BT733" s="211"/>
      <c r="BU733" s="211"/>
      <c r="BV733" s="211"/>
      <c r="BW733" s="211"/>
      <c r="BX733" s="211"/>
      <c r="BY733" s="211"/>
      <c r="BZ733" s="211"/>
      <c r="CA733" s="211"/>
      <c r="CB733" s="211"/>
      <c r="CC733" s="211"/>
      <c r="CD733" s="211"/>
      <c r="CE733" s="211"/>
      <c r="CF733" s="211"/>
      <c r="CG733" s="211"/>
      <c r="CH733" s="211"/>
      <c r="CI733" s="211"/>
      <c r="CJ733" s="211"/>
      <c r="CK733" s="211"/>
      <c r="CL733" s="211"/>
      <c r="CM733" s="211"/>
      <c r="CN733" s="211"/>
      <c r="CO733" s="211"/>
      <c r="CP733" s="211"/>
      <c r="CQ733" s="151" t="str">
        <f t="shared" si="39"/>
        <v/>
      </c>
      <c r="CR733" s="147"/>
    </row>
    <row r="734" spans="1:96" x14ac:dyDescent="0.2">
      <c r="A734" s="72"/>
      <c r="B734" s="201">
        <f t="shared" si="40"/>
        <v>725</v>
      </c>
      <c r="C734" s="212"/>
      <c r="D734" s="212"/>
      <c r="F734" s="212"/>
      <c r="G734" s="214"/>
      <c r="H734" s="73"/>
      <c r="I734" s="215"/>
      <c r="J734" s="215"/>
      <c r="K734" s="215"/>
      <c r="L734" s="215"/>
      <c r="M734" s="215"/>
      <c r="N734" s="215"/>
      <c r="O734" s="215"/>
      <c r="P734" s="73"/>
      <c r="Q734" s="215"/>
      <c r="R734" s="215"/>
      <c r="S734" s="215"/>
      <c r="T734" s="215"/>
      <c r="U734" s="215"/>
      <c r="V734" s="215"/>
      <c r="W734" s="215"/>
      <c r="X734" s="74"/>
      <c r="Y734" s="216"/>
      <c r="Z734" s="216"/>
      <c r="AA734" s="216"/>
      <c r="AB734" s="150" t="str">
        <f t="shared" si="38"/>
        <v/>
      </c>
      <c r="AC734" s="217"/>
      <c r="AD734" s="218"/>
      <c r="AE734" s="74"/>
      <c r="AF734" s="219"/>
      <c r="AG734" s="219"/>
      <c r="AH734" s="74"/>
      <c r="AI734" s="211"/>
      <c r="AJ734" s="211"/>
      <c r="AK734" s="211"/>
      <c r="AL734" s="211"/>
      <c r="AM734" s="211"/>
      <c r="AN734" s="211"/>
      <c r="AO734" s="211"/>
      <c r="AP734" s="211"/>
      <c r="AQ734" s="211"/>
      <c r="AR734" s="47"/>
      <c r="AS734" s="211"/>
      <c r="AT734" s="211"/>
      <c r="AU734" s="211"/>
      <c r="AV734" s="211"/>
      <c r="AW734" s="211"/>
      <c r="AX734" s="211"/>
      <c r="AY734" s="211"/>
      <c r="AZ734" s="211"/>
      <c r="BA734" s="211"/>
      <c r="BB734" s="211"/>
      <c r="BC734" s="211"/>
      <c r="BD734" s="211"/>
      <c r="BE734" s="211"/>
      <c r="BF734" s="211"/>
      <c r="BG734" s="211"/>
      <c r="BH734" s="211"/>
      <c r="BI734" s="211"/>
      <c r="BJ734" s="211"/>
      <c r="BK734" s="211"/>
      <c r="BL734" s="211"/>
      <c r="BM734" s="211"/>
      <c r="BN734" s="211"/>
      <c r="BO734" s="211"/>
      <c r="BP734" s="211"/>
      <c r="BQ734" s="211"/>
      <c r="BR734" s="211"/>
      <c r="BS734" s="211"/>
      <c r="BT734" s="211"/>
      <c r="BU734" s="211"/>
      <c r="BV734" s="211"/>
      <c r="BW734" s="211"/>
      <c r="BX734" s="211"/>
      <c r="BY734" s="211"/>
      <c r="BZ734" s="211"/>
      <c r="CA734" s="211"/>
      <c r="CB734" s="211"/>
      <c r="CC734" s="211"/>
      <c r="CD734" s="211"/>
      <c r="CE734" s="211"/>
      <c r="CF734" s="211"/>
      <c r="CG734" s="211"/>
      <c r="CH734" s="211"/>
      <c r="CI734" s="211"/>
      <c r="CJ734" s="211"/>
      <c r="CK734" s="211"/>
      <c r="CL734" s="211"/>
      <c r="CM734" s="211"/>
      <c r="CN734" s="211"/>
      <c r="CO734" s="211"/>
      <c r="CP734" s="211"/>
      <c r="CQ734" s="151" t="str">
        <f t="shared" si="39"/>
        <v/>
      </c>
      <c r="CR734" s="147"/>
    </row>
    <row r="735" spans="1:96" x14ac:dyDescent="0.2">
      <c r="A735" s="72"/>
      <c r="B735" s="201">
        <f t="shared" si="40"/>
        <v>726</v>
      </c>
      <c r="C735" s="212"/>
      <c r="D735" s="212"/>
      <c r="F735" s="212"/>
      <c r="G735" s="214"/>
      <c r="H735" s="73"/>
      <c r="I735" s="215"/>
      <c r="J735" s="215"/>
      <c r="K735" s="215"/>
      <c r="L735" s="215"/>
      <c r="M735" s="215"/>
      <c r="N735" s="215"/>
      <c r="O735" s="215"/>
      <c r="P735" s="73"/>
      <c r="Q735" s="215"/>
      <c r="R735" s="215"/>
      <c r="S735" s="215"/>
      <c r="T735" s="215"/>
      <c r="U735" s="215"/>
      <c r="V735" s="215"/>
      <c r="W735" s="215"/>
      <c r="X735" s="74"/>
      <c r="Y735" s="216"/>
      <c r="Z735" s="216"/>
      <c r="AA735" s="216"/>
      <c r="AB735" s="150" t="str">
        <f t="shared" si="38"/>
        <v/>
      </c>
      <c r="AC735" s="217"/>
      <c r="AD735" s="218"/>
      <c r="AE735" s="74"/>
      <c r="AF735" s="219"/>
      <c r="AG735" s="219"/>
      <c r="AH735" s="74"/>
      <c r="AI735" s="211"/>
      <c r="AJ735" s="211"/>
      <c r="AK735" s="211"/>
      <c r="AL735" s="211"/>
      <c r="AM735" s="211"/>
      <c r="AN735" s="211"/>
      <c r="AO735" s="211"/>
      <c r="AP735" s="211"/>
      <c r="AQ735" s="211"/>
      <c r="AR735" s="47"/>
      <c r="AS735" s="211"/>
      <c r="AT735" s="211"/>
      <c r="AU735" s="211"/>
      <c r="AV735" s="211"/>
      <c r="AW735" s="211"/>
      <c r="AX735" s="211"/>
      <c r="AY735" s="211"/>
      <c r="AZ735" s="211"/>
      <c r="BA735" s="211"/>
      <c r="BB735" s="211"/>
      <c r="BC735" s="211"/>
      <c r="BD735" s="211"/>
      <c r="BE735" s="211"/>
      <c r="BF735" s="211"/>
      <c r="BG735" s="211"/>
      <c r="BH735" s="211"/>
      <c r="BI735" s="211"/>
      <c r="BJ735" s="211"/>
      <c r="BK735" s="211"/>
      <c r="BL735" s="211"/>
      <c r="BM735" s="211"/>
      <c r="BN735" s="211"/>
      <c r="BO735" s="211"/>
      <c r="BP735" s="211"/>
      <c r="BQ735" s="211"/>
      <c r="BR735" s="211"/>
      <c r="BS735" s="211"/>
      <c r="BT735" s="211"/>
      <c r="BU735" s="211"/>
      <c r="BV735" s="211"/>
      <c r="BW735" s="211"/>
      <c r="BX735" s="211"/>
      <c r="BY735" s="211"/>
      <c r="BZ735" s="211"/>
      <c r="CA735" s="211"/>
      <c r="CB735" s="211"/>
      <c r="CC735" s="211"/>
      <c r="CD735" s="211"/>
      <c r="CE735" s="211"/>
      <c r="CF735" s="211"/>
      <c r="CG735" s="211"/>
      <c r="CH735" s="211"/>
      <c r="CI735" s="211"/>
      <c r="CJ735" s="211"/>
      <c r="CK735" s="211"/>
      <c r="CL735" s="211"/>
      <c r="CM735" s="211"/>
      <c r="CN735" s="211"/>
      <c r="CO735" s="211"/>
      <c r="CP735" s="211"/>
      <c r="CQ735" s="151" t="str">
        <f t="shared" si="39"/>
        <v/>
      </c>
      <c r="CR735" s="147"/>
    </row>
    <row r="736" spans="1:96" x14ac:dyDescent="0.2">
      <c r="A736" s="72"/>
      <c r="B736" s="201">
        <f t="shared" si="40"/>
        <v>727</v>
      </c>
      <c r="C736" s="212"/>
      <c r="D736" s="212"/>
      <c r="F736" s="212"/>
      <c r="G736" s="214"/>
      <c r="H736" s="73"/>
      <c r="I736" s="215"/>
      <c r="J736" s="215"/>
      <c r="K736" s="215"/>
      <c r="L736" s="215"/>
      <c r="M736" s="215"/>
      <c r="N736" s="215"/>
      <c r="O736" s="215"/>
      <c r="P736" s="73"/>
      <c r="Q736" s="215"/>
      <c r="R736" s="215"/>
      <c r="S736" s="215"/>
      <c r="T736" s="215"/>
      <c r="U736" s="215"/>
      <c r="V736" s="215"/>
      <c r="W736" s="215"/>
      <c r="X736" s="74"/>
      <c r="Y736" s="216"/>
      <c r="Z736" s="216"/>
      <c r="AA736" s="216"/>
      <c r="AB736" s="150" t="str">
        <f t="shared" si="38"/>
        <v/>
      </c>
      <c r="AC736" s="217"/>
      <c r="AD736" s="218"/>
      <c r="AE736" s="74"/>
      <c r="AF736" s="219"/>
      <c r="AG736" s="219"/>
      <c r="AH736" s="74"/>
      <c r="AI736" s="211"/>
      <c r="AJ736" s="211"/>
      <c r="AK736" s="211"/>
      <c r="AL736" s="211"/>
      <c r="AM736" s="211"/>
      <c r="AN736" s="211"/>
      <c r="AO736" s="211"/>
      <c r="AP736" s="211"/>
      <c r="AQ736" s="211"/>
      <c r="AR736" s="47"/>
      <c r="AS736" s="211"/>
      <c r="AT736" s="211"/>
      <c r="AU736" s="211"/>
      <c r="AV736" s="211"/>
      <c r="AW736" s="211"/>
      <c r="AX736" s="211"/>
      <c r="AY736" s="211"/>
      <c r="AZ736" s="211"/>
      <c r="BA736" s="211"/>
      <c r="BB736" s="211"/>
      <c r="BC736" s="211"/>
      <c r="BD736" s="211"/>
      <c r="BE736" s="211"/>
      <c r="BF736" s="211"/>
      <c r="BG736" s="211"/>
      <c r="BH736" s="211"/>
      <c r="BI736" s="211"/>
      <c r="BJ736" s="211"/>
      <c r="BK736" s="211"/>
      <c r="BL736" s="211"/>
      <c r="BM736" s="211"/>
      <c r="BN736" s="211"/>
      <c r="BO736" s="211"/>
      <c r="BP736" s="211"/>
      <c r="BQ736" s="211"/>
      <c r="BR736" s="211"/>
      <c r="BS736" s="211"/>
      <c r="BT736" s="211"/>
      <c r="BU736" s="211"/>
      <c r="BV736" s="211"/>
      <c r="BW736" s="211"/>
      <c r="BX736" s="211"/>
      <c r="BY736" s="211"/>
      <c r="BZ736" s="211"/>
      <c r="CA736" s="211"/>
      <c r="CB736" s="211"/>
      <c r="CC736" s="211"/>
      <c r="CD736" s="211"/>
      <c r="CE736" s="211"/>
      <c r="CF736" s="211"/>
      <c r="CG736" s="211"/>
      <c r="CH736" s="211"/>
      <c r="CI736" s="211"/>
      <c r="CJ736" s="211"/>
      <c r="CK736" s="211"/>
      <c r="CL736" s="211"/>
      <c r="CM736" s="211"/>
      <c r="CN736" s="211"/>
      <c r="CO736" s="211"/>
      <c r="CP736" s="211"/>
      <c r="CQ736" s="151" t="str">
        <f t="shared" si="39"/>
        <v/>
      </c>
      <c r="CR736" s="147"/>
    </row>
    <row r="737" spans="1:96" x14ac:dyDescent="0.2">
      <c r="A737" s="72"/>
      <c r="B737" s="201">
        <f t="shared" si="40"/>
        <v>728</v>
      </c>
      <c r="C737" s="212"/>
      <c r="D737" s="212"/>
      <c r="F737" s="212"/>
      <c r="G737" s="214"/>
      <c r="H737" s="73"/>
      <c r="I737" s="215"/>
      <c r="J737" s="215"/>
      <c r="K737" s="215"/>
      <c r="L737" s="215"/>
      <c r="M737" s="215"/>
      <c r="N737" s="215"/>
      <c r="O737" s="215"/>
      <c r="P737" s="73"/>
      <c r="Q737" s="215"/>
      <c r="R737" s="215"/>
      <c r="S737" s="215"/>
      <c r="T737" s="215"/>
      <c r="U737" s="215"/>
      <c r="V737" s="215"/>
      <c r="W737" s="215"/>
      <c r="X737" s="74"/>
      <c r="Y737" s="216"/>
      <c r="Z737" s="216"/>
      <c r="AA737" s="216"/>
      <c r="AB737" s="150" t="str">
        <f t="shared" si="38"/>
        <v/>
      </c>
      <c r="AC737" s="217"/>
      <c r="AD737" s="218"/>
      <c r="AE737" s="74"/>
      <c r="AF737" s="219"/>
      <c r="AG737" s="219"/>
      <c r="AH737" s="74"/>
      <c r="AI737" s="211"/>
      <c r="AJ737" s="211"/>
      <c r="AK737" s="211"/>
      <c r="AL737" s="211"/>
      <c r="AM737" s="211"/>
      <c r="AN737" s="211"/>
      <c r="AO737" s="211"/>
      <c r="AP737" s="211"/>
      <c r="AQ737" s="211"/>
      <c r="AR737" s="47"/>
      <c r="AS737" s="211"/>
      <c r="AT737" s="211"/>
      <c r="AU737" s="211"/>
      <c r="AV737" s="211"/>
      <c r="AW737" s="211"/>
      <c r="AX737" s="211"/>
      <c r="AY737" s="211"/>
      <c r="AZ737" s="211"/>
      <c r="BA737" s="211"/>
      <c r="BB737" s="211"/>
      <c r="BC737" s="211"/>
      <c r="BD737" s="211"/>
      <c r="BE737" s="211"/>
      <c r="BF737" s="211"/>
      <c r="BG737" s="211"/>
      <c r="BH737" s="211"/>
      <c r="BI737" s="211"/>
      <c r="BJ737" s="211"/>
      <c r="BK737" s="211"/>
      <c r="BL737" s="211"/>
      <c r="BM737" s="211"/>
      <c r="BN737" s="211"/>
      <c r="BO737" s="211"/>
      <c r="BP737" s="211"/>
      <c r="BQ737" s="211"/>
      <c r="BR737" s="211"/>
      <c r="BS737" s="211"/>
      <c r="BT737" s="211"/>
      <c r="BU737" s="211"/>
      <c r="BV737" s="211"/>
      <c r="BW737" s="211"/>
      <c r="BX737" s="211"/>
      <c r="BY737" s="211"/>
      <c r="BZ737" s="211"/>
      <c r="CA737" s="211"/>
      <c r="CB737" s="211"/>
      <c r="CC737" s="211"/>
      <c r="CD737" s="211"/>
      <c r="CE737" s="211"/>
      <c r="CF737" s="211"/>
      <c r="CG737" s="211"/>
      <c r="CH737" s="211"/>
      <c r="CI737" s="211"/>
      <c r="CJ737" s="211"/>
      <c r="CK737" s="211"/>
      <c r="CL737" s="211"/>
      <c r="CM737" s="211"/>
      <c r="CN737" s="211"/>
      <c r="CO737" s="211"/>
      <c r="CP737" s="211"/>
      <c r="CQ737" s="151" t="str">
        <f t="shared" si="39"/>
        <v/>
      </c>
      <c r="CR737" s="147"/>
    </row>
    <row r="738" spans="1:96" x14ac:dyDescent="0.2">
      <c r="A738" s="72"/>
      <c r="B738" s="201">
        <f t="shared" si="40"/>
        <v>729</v>
      </c>
      <c r="C738" s="212"/>
      <c r="D738" s="212"/>
      <c r="F738" s="212"/>
      <c r="G738" s="214"/>
      <c r="H738" s="73"/>
      <c r="I738" s="215"/>
      <c r="J738" s="215"/>
      <c r="K738" s="215"/>
      <c r="L738" s="215"/>
      <c r="M738" s="215"/>
      <c r="N738" s="215"/>
      <c r="O738" s="215"/>
      <c r="P738" s="73"/>
      <c r="Q738" s="215"/>
      <c r="R738" s="215"/>
      <c r="S738" s="215"/>
      <c r="T738" s="215"/>
      <c r="U738" s="215"/>
      <c r="V738" s="215"/>
      <c r="W738" s="215"/>
      <c r="X738" s="74"/>
      <c r="Y738" s="216"/>
      <c r="Z738" s="216"/>
      <c r="AA738" s="216"/>
      <c r="AB738" s="150" t="str">
        <f t="shared" si="38"/>
        <v/>
      </c>
      <c r="AC738" s="217"/>
      <c r="AD738" s="218"/>
      <c r="AE738" s="74"/>
      <c r="AF738" s="219"/>
      <c r="AG738" s="219"/>
      <c r="AH738" s="74"/>
      <c r="AI738" s="211"/>
      <c r="AJ738" s="211"/>
      <c r="AK738" s="211"/>
      <c r="AL738" s="211"/>
      <c r="AM738" s="211"/>
      <c r="AN738" s="211"/>
      <c r="AO738" s="211"/>
      <c r="AP738" s="211"/>
      <c r="AQ738" s="211"/>
      <c r="AR738" s="47"/>
      <c r="AS738" s="211"/>
      <c r="AT738" s="211"/>
      <c r="AU738" s="211"/>
      <c r="AV738" s="211"/>
      <c r="AW738" s="211"/>
      <c r="AX738" s="211"/>
      <c r="AY738" s="211"/>
      <c r="AZ738" s="211"/>
      <c r="BA738" s="211"/>
      <c r="BB738" s="211"/>
      <c r="BC738" s="211"/>
      <c r="BD738" s="211"/>
      <c r="BE738" s="211"/>
      <c r="BF738" s="211"/>
      <c r="BG738" s="211"/>
      <c r="BH738" s="211"/>
      <c r="BI738" s="211"/>
      <c r="BJ738" s="211"/>
      <c r="BK738" s="211"/>
      <c r="BL738" s="211"/>
      <c r="BM738" s="211"/>
      <c r="BN738" s="211"/>
      <c r="BO738" s="211"/>
      <c r="BP738" s="211"/>
      <c r="BQ738" s="211"/>
      <c r="BR738" s="211"/>
      <c r="BS738" s="211"/>
      <c r="BT738" s="211"/>
      <c r="BU738" s="211"/>
      <c r="BV738" s="211"/>
      <c r="BW738" s="211"/>
      <c r="BX738" s="211"/>
      <c r="BY738" s="211"/>
      <c r="BZ738" s="211"/>
      <c r="CA738" s="211"/>
      <c r="CB738" s="211"/>
      <c r="CC738" s="211"/>
      <c r="CD738" s="211"/>
      <c r="CE738" s="211"/>
      <c r="CF738" s="211"/>
      <c r="CG738" s="211"/>
      <c r="CH738" s="211"/>
      <c r="CI738" s="211"/>
      <c r="CJ738" s="211"/>
      <c r="CK738" s="211"/>
      <c r="CL738" s="211"/>
      <c r="CM738" s="211"/>
      <c r="CN738" s="211"/>
      <c r="CO738" s="211"/>
      <c r="CP738" s="211"/>
      <c r="CQ738" s="151" t="str">
        <f t="shared" si="39"/>
        <v/>
      </c>
      <c r="CR738" s="147"/>
    </row>
    <row r="739" spans="1:96" x14ac:dyDescent="0.2">
      <c r="A739" s="72"/>
      <c r="B739" s="201">
        <f t="shared" si="40"/>
        <v>730</v>
      </c>
      <c r="C739" s="212"/>
      <c r="D739" s="212"/>
      <c r="F739" s="212"/>
      <c r="G739" s="214"/>
      <c r="H739" s="73"/>
      <c r="I739" s="215"/>
      <c r="J739" s="215"/>
      <c r="K739" s="215"/>
      <c r="L739" s="215"/>
      <c r="M739" s="215"/>
      <c r="N739" s="215"/>
      <c r="O739" s="215"/>
      <c r="P739" s="73"/>
      <c r="Q739" s="215"/>
      <c r="R739" s="215"/>
      <c r="S739" s="215"/>
      <c r="T739" s="215"/>
      <c r="U739" s="215"/>
      <c r="V739" s="215"/>
      <c r="W739" s="215"/>
      <c r="X739" s="74"/>
      <c r="Y739" s="216"/>
      <c r="Z739" s="216"/>
      <c r="AA739" s="216"/>
      <c r="AB739" s="150" t="str">
        <f t="shared" si="38"/>
        <v/>
      </c>
      <c r="AC739" s="217"/>
      <c r="AD739" s="218"/>
      <c r="AE739" s="74"/>
      <c r="AF739" s="219"/>
      <c r="AG739" s="219"/>
      <c r="AH739" s="74"/>
      <c r="AI739" s="211"/>
      <c r="AJ739" s="211"/>
      <c r="AK739" s="211"/>
      <c r="AL739" s="211"/>
      <c r="AM739" s="211"/>
      <c r="AN739" s="211"/>
      <c r="AO739" s="211"/>
      <c r="AP739" s="211"/>
      <c r="AQ739" s="211"/>
      <c r="AR739" s="47"/>
      <c r="AS739" s="211"/>
      <c r="AT739" s="211"/>
      <c r="AU739" s="211"/>
      <c r="AV739" s="211"/>
      <c r="AW739" s="211"/>
      <c r="AX739" s="211"/>
      <c r="AY739" s="211"/>
      <c r="AZ739" s="211"/>
      <c r="BA739" s="211"/>
      <c r="BB739" s="211"/>
      <c r="BC739" s="211"/>
      <c r="BD739" s="211"/>
      <c r="BE739" s="211"/>
      <c r="BF739" s="211"/>
      <c r="BG739" s="211"/>
      <c r="BH739" s="211"/>
      <c r="BI739" s="211"/>
      <c r="BJ739" s="211"/>
      <c r="BK739" s="211"/>
      <c r="BL739" s="211"/>
      <c r="BM739" s="211"/>
      <c r="BN739" s="211"/>
      <c r="BO739" s="211"/>
      <c r="BP739" s="211"/>
      <c r="BQ739" s="211"/>
      <c r="BR739" s="211"/>
      <c r="BS739" s="211"/>
      <c r="BT739" s="211"/>
      <c r="BU739" s="211"/>
      <c r="BV739" s="211"/>
      <c r="BW739" s="211"/>
      <c r="BX739" s="211"/>
      <c r="BY739" s="211"/>
      <c r="BZ739" s="211"/>
      <c r="CA739" s="211"/>
      <c r="CB739" s="211"/>
      <c r="CC739" s="211"/>
      <c r="CD739" s="211"/>
      <c r="CE739" s="211"/>
      <c r="CF739" s="211"/>
      <c r="CG739" s="211"/>
      <c r="CH739" s="211"/>
      <c r="CI739" s="211"/>
      <c r="CJ739" s="211"/>
      <c r="CK739" s="211"/>
      <c r="CL739" s="211"/>
      <c r="CM739" s="211"/>
      <c r="CN739" s="211"/>
      <c r="CO739" s="211"/>
      <c r="CP739" s="211"/>
      <c r="CQ739" s="151" t="str">
        <f t="shared" si="39"/>
        <v/>
      </c>
      <c r="CR739" s="147"/>
    </row>
    <row r="740" spans="1:96" x14ac:dyDescent="0.2">
      <c r="A740" s="72"/>
      <c r="B740" s="201">
        <f t="shared" si="40"/>
        <v>731</v>
      </c>
      <c r="C740" s="212"/>
      <c r="D740" s="212"/>
      <c r="F740" s="212"/>
      <c r="G740" s="214"/>
      <c r="H740" s="73"/>
      <c r="I740" s="215"/>
      <c r="J740" s="215"/>
      <c r="K740" s="215"/>
      <c r="L740" s="215"/>
      <c r="M740" s="215"/>
      <c r="N740" s="215"/>
      <c r="O740" s="215"/>
      <c r="P740" s="73"/>
      <c r="Q740" s="215"/>
      <c r="R740" s="215"/>
      <c r="S740" s="215"/>
      <c r="T740" s="215"/>
      <c r="U740" s="215"/>
      <c r="V740" s="215"/>
      <c r="W740" s="215"/>
      <c r="X740" s="74"/>
      <c r="Y740" s="216"/>
      <c r="Z740" s="216"/>
      <c r="AA740" s="216"/>
      <c r="AB740" s="150" t="str">
        <f t="shared" si="38"/>
        <v/>
      </c>
      <c r="AC740" s="217"/>
      <c r="AD740" s="218"/>
      <c r="AE740" s="74"/>
      <c r="AF740" s="219"/>
      <c r="AG740" s="219"/>
      <c r="AH740" s="74"/>
      <c r="AI740" s="211"/>
      <c r="AJ740" s="211"/>
      <c r="AK740" s="211"/>
      <c r="AL740" s="211"/>
      <c r="AM740" s="211"/>
      <c r="AN740" s="211"/>
      <c r="AO740" s="211"/>
      <c r="AP740" s="211"/>
      <c r="AQ740" s="211"/>
      <c r="AR740" s="47"/>
      <c r="AS740" s="211"/>
      <c r="AT740" s="211"/>
      <c r="AU740" s="211"/>
      <c r="AV740" s="211"/>
      <c r="AW740" s="211"/>
      <c r="AX740" s="211"/>
      <c r="AY740" s="211"/>
      <c r="AZ740" s="211"/>
      <c r="BA740" s="211"/>
      <c r="BB740" s="211"/>
      <c r="BC740" s="211"/>
      <c r="BD740" s="211"/>
      <c r="BE740" s="211"/>
      <c r="BF740" s="211"/>
      <c r="BG740" s="211"/>
      <c r="BH740" s="211"/>
      <c r="BI740" s="211"/>
      <c r="BJ740" s="211"/>
      <c r="BK740" s="211"/>
      <c r="BL740" s="211"/>
      <c r="BM740" s="211"/>
      <c r="BN740" s="211"/>
      <c r="BO740" s="211"/>
      <c r="BP740" s="211"/>
      <c r="BQ740" s="211"/>
      <c r="BR740" s="211"/>
      <c r="BS740" s="211"/>
      <c r="BT740" s="211"/>
      <c r="BU740" s="211"/>
      <c r="BV740" s="211"/>
      <c r="BW740" s="211"/>
      <c r="BX740" s="211"/>
      <c r="BY740" s="211"/>
      <c r="BZ740" s="211"/>
      <c r="CA740" s="211"/>
      <c r="CB740" s="211"/>
      <c r="CC740" s="211"/>
      <c r="CD740" s="211"/>
      <c r="CE740" s="211"/>
      <c r="CF740" s="211"/>
      <c r="CG740" s="211"/>
      <c r="CH740" s="211"/>
      <c r="CI740" s="211"/>
      <c r="CJ740" s="211"/>
      <c r="CK740" s="211"/>
      <c r="CL740" s="211"/>
      <c r="CM740" s="211"/>
      <c r="CN740" s="211"/>
      <c r="CO740" s="211"/>
      <c r="CP740" s="211"/>
      <c r="CQ740" s="151" t="str">
        <f t="shared" si="39"/>
        <v/>
      </c>
      <c r="CR740" s="147"/>
    </row>
    <row r="741" spans="1:96" x14ac:dyDescent="0.2">
      <c r="A741" s="72"/>
      <c r="B741" s="201">
        <f t="shared" si="40"/>
        <v>732</v>
      </c>
      <c r="C741" s="212"/>
      <c r="D741" s="212"/>
      <c r="F741" s="212"/>
      <c r="G741" s="214"/>
      <c r="H741" s="73"/>
      <c r="I741" s="215"/>
      <c r="J741" s="215"/>
      <c r="K741" s="215"/>
      <c r="L741" s="215"/>
      <c r="M741" s="215"/>
      <c r="N741" s="215"/>
      <c r="O741" s="215"/>
      <c r="P741" s="73"/>
      <c r="Q741" s="215"/>
      <c r="R741" s="215"/>
      <c r="S741" s="215"/>
      <c r="T741" s="215"/>
      <c r="U741" s="215"/>
      <c r="V741" s="215"/>
      <c r="W741" s="215"/>
      <c r="X741" s="74"/>
      <c r="Y741" s="216"/>
      <c r="Z741" s="216"/>
      <c r="AA741" s="216"/>
      <c r="AB741" s="150" t="str">
        <f t="shared" si="38"/>
        <v/>
      </c>
      <c r="AC741" s="217"/>
      <c r="AD741" s="218"/>
      <c r="AE741" s="74"/>
      <c r="AF741" s="219"/>
      <c r="AG741" s="219"/>
      <c r="AH741" s="74"/>
      <c r="AI741" s="211"/>
      <c r="AJ741" s="211"/>
      <c r="AK741" s="211"/>
      <c r="AL741" s="211"/>
      <c r="AM741" s="211"/>
      <c r="AN741" s="211"/>
      <c r="AO741" s="211"/>
      <c r="AP741" s="211"/>
      <c r="AQ741" s="211"/>
      <c r="AR741" s="47"/>
      <c r="AS741" s="211"/>
      <c r="AT741" s="211"/>
      <c r="AU741" s="211"/>
      <c r="AV741" s="211"/>
      <c r="AW741" s="211"/>
      <c r="AX741" s="211"/>
      <c r="AY741" s="211"/>
      <c r="AZ741" s="211"/>
      <c r="BA741" s="211"/>
      <c r="BB741" s="211"/>
      <c r="BC741" s="211"/>
      <c r="BD741" s="211"/>
      <c r="BE741" s="211"/>
      <c r="BF741" s="211"/>
      <c r="BG741" s="211"/>
      <c r="BH741" s="211"/>
      <c r="BI741" s="211"/>
      <c r="BJ741" s="211"/>
      <c r="BK741" s="211"/>
      <c r="BL741" s="211"/>
      <c r="BM741" s="211"/>
      <c r="BN741" s="211"/>
      <c r="BO741" s="211"/>
      <c r="BP741" s="211"/>
      <c r="BQ741" s="211"/>
      <c r="BR741" s="211"/>
      <c r="BS741" s="211"/>
      <c r="BT741" s="211"/>
      <c r="BU741" s="211"/>
      <c r="BV741" s="211"/>
      <c r="BW741" s="211"/>
      <c r="BX741" s="211"/>
      <c r="BY741" s="211"/>
      <c r="BZ741" s="211"/>
      <c r="CA741" s="211"/>
      <c r="CB741" s="211"/>
      <c r="CC741" s="211"/>
      <c r="CD741" s="211"/>
      <c r="CE741" s="211"/>
      <c r="CF741" s="211"/>
      <c r="CG741" s="211"/>
      <c r="CH741" s="211"/>
      <c r="CI741" s="211"/>
      <c r="CJ741" s="211"/>
      <c r="CK741" s="211"/>
      <c r="CL741" s="211"/>
      <c r="CM741" s="211"/>
      <c r="CN741" s="211"/>
      <c r="CO741" s="211"/>
      <c r="CP741" s="211"/>
      <c r="CQ741" s="151" t="str">
        <f t="shared" si="39"/>
        <v/>
      </c>
      <c r="CR741" s="147"/>
    </row>
    <row r="742" spans="1:96" x14ac:dyDescent="0.2">
      <c r="A742" s="72"/>
      <c r="B742" s="201">
        <f t="shared" si="40"/>
        <v>733</v>
      </c>
      <c r="C742" s="212"/>
      <c r="D742" s="212"/>
      <c r="F742" s="212"/>
      <c r="G742" s="214"/>
      <c r="H742" s="73"/>
      <c r="I742" s="215"/>
      <c r="J742" s="215"/>
      <c r="K742" s="215"/>
      <c r="L742" s="215"/>
      <c r="M742" s="215"/>
      <c r="N742" s="215"/>
      <c r="O742" s="215"/>
      <c r="P742" s="73"/>
      <c r="Q742" s="215"/>
      <c r="R742" s="215"/>
      <c r="S742" s="215"/>
      <c r="T742" s="215"/>
      <c r="U742" s="215"/>
      <c r="V742" s="215"/>
      <c r="W742" s="215"/>
      <c r="X742" s="74"/>
      <c r="Y742" s="216"/>
      <c r="Z742" s="216"/>
      <c r="AA742" s="216"/>
      <c r="AB742" s="150" t="str">
        <f t="shared" si="38"/>
        <v/>
      </c>
      <c r="AC742" s="217"/>
      <c r="AD742" s="218"/>
      <c r="AE742" s="74"/>
      <c r="AF742" s="219"/>
      <c r="AG742" s="219"/>
      <c r="AH742" s="74"/>
      <c r="AI742" s="211"/>
      <c r="AJ742" s="211"/>
      <c r="AK742" s="211"/>
      <c r="AL742" s="211"/>
      <c r="AM742" s="211"/>
      <c r="AN742" s="211"/>
      <c r="AO742" s="211"/>
      <c r="AP742" s="211"/>
      <c r="AQ742" s="211"/>
      <c r="AR742" s="47"/>
      <c r="AS742" s="211"/>
      <c r="AT742" s="211"/>
      <c r="AU742" s="211"/>
      <c r="AV742" s="211"/>
      <c r="AW742" s="211"/>
      <c r="AX742" s="211"/>
      <c r="AY742" s="211"/>
      <c r="AZ742" s="211"/>
      <c r="BA742" s="211"/>
      <c r="BB742" s="211"/>
      <c r="BC742" s="211"/>
      <c r="BD742" s="211"/>
      <c r="BE742" s="211"/>
      <c r="BF742" s="211"/>
      <c r="BG742" s="211"/>
      <c r="BH742" s="211"/>
      <c r="BI742" s="211"/>
      <c r="BJ742" s="211"/>
      <c r="BK742" s="211"/>
      <c r="BL742" s="211"/>
      <c r="BM742" s="211"/>
      <c r="BN742" s="211"/>
      <c r="BO742" s="211"/>
      <c r="BP742" s="211"/>
      <c r="BQ742" s="211"/>
      <c r="BR742" s="211"/>
      <c r="BS742" s="211"/>
      <c r="BT742" s="211"/>
      <c r="BU742" s="211"/>
      <c r="BV742" s="211"/>
      <c r="BW742" s="211"/>
      <c r="BX742" s="211"/>
      <c r="BY742" s="211"/>
      <c r="BZ742" s="211"/>
      <c r="CA742" s="211"/>
      <c r="CB742" s="211"/>
      <c r="CC742" s="211"/>
      <c r="CD742" s="211"/>
      <c r="CE742" s="211"/>
      <c r="CF742" s="211"/>
      <c r="CG742" s="211"/>
      <c r="CH742" s="211"/>
      <c r="CI742" s="211"/>
      <c r="CJ742" s="211"/>
      <c r="CK742" s="211"/>
      <c r="CL742" s="211"/>
      <c r="CM742" s="211"/>
      <c r="CN742" s="211"/>
      <c r="CO742" s="211"/>
      <c r="CP742" s="211"/>
      <c r="CQ742" s="151" t="str">
        <f t="shared" si="39"/>
        <v/>
      </c>
      <c r="CR742" s="147"/>
    </row>
    <row r="743" spans="1:96" x14ac:dyDescent="0.2">
      <c r="A743" s="72"/>
      <c r="B743" s="201">
        <f t="shared" si="40"/>
        <v>734</v>
      </c>
      <c r="C743" s="212"/>
      <c r="D743" s="212"/>
      <c r="F743" s="212"/>
      <c r="G743" s="214"/>
      <c r="H743" s="73"/>
      <c r="I743" s="215"/>
      <c r="J743" s="215"/>
      <c r="K743" s="215"/>
      <c r="L743" s="215"/>
      <c r="M743" s="215"/>
      <c r="N743" s="215"/>
      <c r="O743" s="215"/>
      <c r="P743" s="73"/>
      <c r="Q743" s="215"/>
      <c r="R743" s="215"/>
      <c r="S743" s="215"/>
      <c r="T743" s="215"/>
      <c r="U743" s="215"/>
      <c r="V743" s="215"/>
      <c r="W743" s="215"/>
      <c r="X743" s="74"/>
      <c r="Y743" s="216"/>
      <c r="Z743" s="216"/>
      <c r="AA743" s="216"/>
      <c r="AB743" s="150" t="str">
        <f t="shared" si="38"/>
        <v/>
      </c>
      <c r="AC743" s="217"/>
      <c r="AD743" s="218"/>
      <c r="AE743" s="74"/>
      <c r="AF743" s="219"/>
      <c r="AG743" s="219"/>
      <c r="AH743" s="74"/>
      <c r="AI743" s="211"/>
      <c r="AJ743" s="211"/>
      <c r="AK743" s="211"/>
      <c r="AL743" s="211"/>
      <c r="AM743" s="211"/>
      <c r="AN743" s="211"/>
      <c r="AO743" s="211"/>
      <c r="AP743" s="211"/>
      <c r="AQ743" s="211"/>
      <c r="AR743" s="47"/>
      <c r="AS743" s="211"/>
      <c r="AT743" s="211"/>
      <c r="AU743" s="211"/>
      <c r="AV743" s="211"/>
      <c r="AW743" s="211"/>
      <c r="AX743" s="211"/>
      <c r="AY743" s="211"/>
      <c r="AZ743" s="211"/>
      <c r="BA743" s="211"/>
      <c r="BB743" s="211"/>
      <c r="BC743" s="211"/>
      <c r="BD743" s="211"/>
      <c r="BE743" s="211"/>
      <c r="BF743" s="211"/>
      <c r="BG743" s="211"/>
      <c r="BH743" s="211"/>
      <c r="BI743" s="211"/>
      <c r="BJ743" s="211"/>
      <c r="BK743" s="211"/>
      <c r="BL743" s="211"/>
      <c r="BM743" s="211"/>
      <c r="BN743" s="211"/>
      <c r="BO743" s="211"/>
      <c r="BP743" s="211"/>
      <c r="BQ743" s="211"/>
      <c r="BR743" s="211"/>
      <c r="BS743" s="211"/>
      <c r="BT743" s="211"/>
      <c r="BU743" s="211"/>
      <c r="BV743" s="211"/>
      <c r="BW743" s="211"/>
      <c r="BX743" s="211"/>
      <c r="BY743" s="211"/>
      <c r="BZ743" s="211"/>
      <c r="CA743" s="211"/>
      <c r="CB743" s="211"/>
      <c r="CC743" s="211"/>
      <c r="CD743" s="211"/>
      <c r="CE743" s="211"/>
      <c r="CF743" s="211"/>
      <c r="CG743" s="211"/>
      <c r="CH743" s="211"/>
      <c r="CI743" s="211"/>
      <c r="CJ743" s="211"/>
      <c r="CK743" s="211"/>
      <c r="CL743" s="211"/>
      <c r="CM743" s="211"/>
      <c r="CN743" s="211"/>
      <c r="CO743" s="211"/>
      <c r="CP743" s="211"/>
      <c r="CQ743" s="151" t="str">
        <f t="shared" si="39"/>
        <v/>
      </c>
      <c r="CR743" s="147"/>
    </row>
    <row r="744" spans="1:96" x14ac:dyDescent="0.2">
      <c r="A744" s="72"/>
      <c r="B744" s="201">
        <f t="shared" si="40"/>
        <v>735</v>
      </c>
      <c r="C744" s="212"/>
      <c r="D744" s="212"/>
      <c r="F744" s="212"/>
      <c r="G744" s="214"/>
      <c r="H744" s="73"/>
      <c r="I744" s="215"/>
      <c r="J744" s="215"/>
      <c r="K744" s="215"/>
      <c r="L744" s="215"/>
      <c r="M744" s="215"/>
      <c r="N744" s="215"/>
      <c r="O744" s="215"/>
      <c r="P744" s="73"/>
      <c r="Q744" s="215"/>
      <c r="R744" s="215"/>
      <c r="S744" s="215"/>
      <c r="T744" s="215"/>
      <c r="U744" s="215"/>
      <c r="V744" s="215"/>
      <c r="W744" s="215"/>
      <c r="X744" s="74"/>
      <c r="Y744" s="216"/>
      <c r="Z744" s="216"/>
      <c r="AA744" s="216"/>
      <c r="AB744" s="150" t="str">
        <f t="shared" si="38"/>
        <v/>
      </c>
      <c r="AC744" s="217"/>
      <c r="AD744" s="218"/>
      <c r="AE744" s="74"/>
      <c r="AF744" s="219"/>
      <c r="AG744" s="219"/>
      <c r="AH744" s="74"/>
      <c r="AI744" s="211"/>
      <c r="AJ744" s="211"/>
      <c r="AK744" s="211"/>
      <c r="AL744" s="211"/>
      <c r="AM744" s="211"/>
      <c r="AN744" s="211"/>
      <c r="AO744" s="211"/>
      <c r="AP744" s="211"/>
      <c r="AQ744" s="211"/>
      <c r="AR744" s="47"/>
      <c r="AS744" s="211"/>
      <c r="AT744" s="211"/>
      <c r="AU744" s="211"/>
      <c r="AV744" s="211"/>
      <c r="AW744" s="211"/>
      <c r="AX744" s="211"/>
      <c r="AY744" s="211"/>
      <c r="AZ744" s="211"/>
      <c r="BA744" s="211"/>
      <c r="BB744" s="211"/>
      <c r="BC744" s="211"/>
      <c r="BD744" s="211"/>
      <c r="BE744" s="211"/>
      <c r="BF744" s="211"/>
      <c r="BG744" s="211"/>
      <c r="BH744" s="211"/>
      <c r="BI744" s="211"/>
      <c r="BJ744" s="211"/>
      <c r="BK744" s="211"/>
      <c r="BL744" s="211"/>
      <c r="BM744" s="211"/>
      <c r="BN744" s="211"/>
      <c r="BO744" s="211"/>
      <c r="BP744" s="211"/>
      <c r="BQ744" s="211"/>
      <c r="BR744" s="211"/>
      <c r="BS744" s="211"/>
      <c r="BT744" s="211"/>
      <c r="BU744" s="211"/>
      <c r="BV744" s="211"/>
      <c r="BW744" s="211"/>
      <c r="BX744" s="211"/>
      <c r="BY744" s="211"/>
      <c r="BZ744" s="211"/>
      <c r="CA744" s="211"/>
      <c r="CB744" s="211"/>
      <c r="CC744" s="211"/>
      <c r="CD744" s="211"/>
      <c r="CE744" s="211"/>
      <c r="CF744" s="211"/>
      <c r="CG744" s="211"/>
      <c r="CH744" s="211"/>
      <c r="CI744" s="211"/>
      <c r="CJ744" s="211"/>
      <c r="CK744" s="211"/>
      <c r="CL744" s="211"/>
      <c r="CM744" s="211"/>
      <c r="CN744" s="211"/>
      <c r="CO744" s="211"/>
      <c r="CP744" s="211"/>
      <c r="CQ744" s="151" t="str">
        <f t="shared" si="39"/>
        <v/>
      </c>
      <c r="CR744" s="147"/>
    </row>
    <row r="745" spans="1:96" x14ac:dyDescent="0.2">
      <c r="A745" s="72"/>
      <c r="B745" s="201">
        <f t="shared" si="40"/>
        <v>736</v>
      </c>
      <c r="C745" s="212"/>
      <c r="D745" s="212"/>
      <c r="F745" s="212"/>
      <c r="G745" s="214"/>
      <c r="H745" s="73"/>
      <c r="I745" s="215"/>
      <c r="J745" s="215"/>
      <c r="K745" s="215"/>
      <c r="L745" s="215"/>
      <c r="M745" s="215"/>
      <c r="N745" s="215"/>
      <c r="O745" s="215"/>
      <c r="P745" s="73"/>
      <c r="Q745" s="215"/>
      <c r="R745" s="215"/>
      <c r="S745" s="215"/>
      <c r="T745" s="215"/>
      <c r="U745" s="215"/>
      <c r="V745" s="215"/>
      <c r="W745" s="215"/>
      <c r="X745" s="74"/>
      <c r="Y745" s="216"/>
      <c r="Z745" s="216"/>
      <c r="AA745" s="216"/>
      <c r="AB745" s="150" t="str">
        <f t="shared" si="38"/>
        <v/>
      </c>
      <c r="AC745" s="217"/>
      <c r="AD745" s="218"/>
      <c r="AE745" s="74"/>
      <c r="AF745" s="219"/>
      <c r="AG745" s="219"/>
      <c r="AH745" s="74"/>
      <c r="AI745" s="211"/>
      <c r="AJ745" s="211"/>
      <c r="AK745" s="211"/>
      <c r="AL745" s="211"/>
      <c r="AM745" s="211"/>
      <c r="AN745" s="211"/>
      <c r="AO745" s="211"/>
      <c r="AP745" s="211"/>
      <c r="AQ745" s="211"/>
      <c r="AR745" s="47"/>
      <c r="AS745" s="211"/>
      <c r="AT745" s="211"/>
      <c r="AU745" s="211"/>
      <c r="AV745" s="211"/>
      <c r="AW745" s="211"/>
      <c r="AX745" s="211"/>
      <c r="AY745" s="211"/>
      <c r="AZ745" s="211"/>
      <c r="BA745" s="211"/>
      <c r="BB745" s="211"/>
      <c r="BC745" s="211"/>
      <c r="BD745" s="211"/>
      <c r="BE745" s="211"/>
      <c r="BF745" s="211"/>
      <c r="BG745" s="211"/>
      <c r="BH745" s="211"/>
      <c r="BI745" s="211"/>
      <c r="BJ745" s="211"/>
      <c r="BK745" s="211"/>
      <c r="BL745" s="211"/>
      <c r="BM745" s="211"/>
      <c r="BN745" s="211"/>
      <c r="BO745" s="211"/>
      <c r="BP745" s="211"/>
      <c r="BQ745" s="211"/>
      <c r="BR745" s="211"/>
      <c r="BS745" s="211"/>
      <c r="BT745" s="211"/>
      <c r="BU745" s="211"/>
      <c r="BV745" s="211"/>
      <c r="BW745" s="211"/>
      <c r="BX745" s="211"/>
      <c r="BY745" s="211"/>
      <c r="BZ745" s="211"/>
      <c r="CA745" s="211"/>
      <c r="CB745" s="211"/>
      <c r="CC745" s="211"/>
      <c r="CD745" s="211"/>
      <c r="CE745" s="211"/>
      <c r="CF745" s="211"/>
      <c r="CG745" s="211"/>
      <c r="CH745" s="211"/>
      <c r="CI745" s="211"/>
      <c r="CJ745" s="211"/>
      <c r="CK745" s="211"/>
      <c r="CL745" s="211"/>
      <c r="CM745" s="211"/>
      <c r="CN745" s="211"/>
      <c r="CO745" s="211"/>
      <c r="CP745" s="211"/>
      <c r="CQ745" s="151" t="str">
        <f t="shared" si="39"/>
        <v/>
      </c>
      <c r="CR745" s="147"/>
    </row>
    <row r="746" spans="1:96" x14ac:dyDescent="0.2">
      <c r="A746" s="72"/>
      <c r="B746" s="201">
        <f t="shared" si="40"/>
        <v>737</v>
      </c>
      <c r="C746" s="212"/>
      <c r="D746" s="212"/>
      <c r="F746" s="212"/>
      <c r="G746" s="214"/>
      <c r="H746" s="73"/>
      <c r="I746" s="215"/>
      <c r="J746" s="215"/>
      <c r="K746" s="215"/>
      <c r="L746" s="215"/>
      <c r="M746" s="215"/>
      <c r="N746" s="215"/>
      <c r="O746" s="215"/>
      <c r="P746" s="73"/>
      <c r="Q746" s="215"/>
      <c r="R746" s="215"/>
      <c r="S746" s="215"/>
      <c r="T746" s="215"/>
      <c r="U746" s="215"/>
      <c r="V746" s="215"/>
      <c r="W746" s="215"/>
      <c r="X746" s="74"/>
      <c r="Y746" s="216"/>
      <c r="Z746" s="216"/>
      <c r="AA746" s="216"/>
      <c r="AB746" s="150" t="str">
        <f t="shared" si="38"/>
        <v/>
      </c>
      <c r="AC746" s="217"/>
      <c r="AD746" s="218"/>
      <c r="AE746" s="74"/>
      <c r="AF746" s="219"/>
      <c r="AG746" s="219"/>
      <c r="AH746" s="74"/>
      <c r="AI746" s="211"/>
      <c r="AJ746" s="211"/>
      <c r="AK746" s="211"/>
      <c r="AL746" s="211"/>
      <c r="AM746" s="211"/>
      <c r="AN746" s="211"/>
      <c r="AO746" s="211"/>
      <c r="AP746" s="211"/>
      <c r="AQ746" s="211"/>
      <c r="AR746" s="47"/>
      <c r="AS746" s="211"/>
      <c r="AT746" s="211"/>
      <c r="AU746" s="211"/>
      <c r="AV746" s="211"/>
      <c r="AW746" s="211"/>
      <c r="AX746" s="211"/>
      <c r="AY746" s="211"/>
      <c r="AZ746" s="211"/>
      <c r="BA746" s="211"/>
      <c r="BB746" s="211"/>
      <c r="BC746" s="211"/>
      <c r="BD746" s="211"/>
      <c r="BE746" s="211"/>
      <c r="BF746" s="211"/>
      <c r="BG746" s="211"/>
      <c r="BH746" s="211"/>
      <c r="BI746" s="211"/>
      <c r="BJ746" s="211"/>
      <c r="BK746" s="211"/>
      <c r="BL746" s="211"/>
      <c r="BM746" s="211"/>
      <c r="BN746" s="211"/>
      <c r="BO746" s="211"/>
      <c r="BP746" s="211"/>
      <c r="BQ746" s="211"/>
      <c r="BR746" s="211"/>
      <c r="BS746" s="211"/>
      <c r="BT746" s="211"/>
      <c r="BU746" s="211"/>
      <c r="BV746" s="211"/>
      <c r="BW746" s="211"/>
      <c r="BX746" s="211"/>
      <c r="BY746" s="211"/>
      <c r="BZ746" s="211"/>
      <c r="CA746" s="211"/>
      <c r="CB746" s="211"/>
      <c r="CC746" s="211"/>
      <c r="CD746" s="211"/>
      <c r="CE746" s="211"/>
      <c r="CF746" s="211"/>
      <c r="CG746" s="211"/>
      <c r="CH746" s="211"/>
      <c r="CI746" s="211"/>
      <c r="CJ746" s="211"/>
      <c r="CK746" s="211"/>
      <c r="CL746" s="211"/>
      <c r="CM746" s="211"/>
      <c r="CN746" s="211"/>
      <c r="CO746" s="211"/>
      <c r="CP746" s="211"/>
      <c r="CQ746" s="151" t="str">
        <f t="shared" si="39"/>
        <v/>
      </c>
      <c r="CR746" s="147"/>
    </row>
    <row r="747" spans="1:96" x14ac:dyDescent="0.2">
      <c r="A747" s="72"/>
      <c r="B747" s="201">
        <f t="shared" si="40"/>
        <v>738</v>
      </c>
      <c r="C747" s="212"/>
      <c r="D747" s="212"/>
      <c r="F747" s="212"/>
      <c r="G747" s="214"/>
      <c r="H747" s="73"/>
      <c r="I747" s="215"/>
      <c r="J747" s="215"/>
      <c r="K747" s="215"/>
      <c r="L747" s="215"/>
      <c r="M747" s="215"/>
      <c r="N747" s="215"/>
      <c r="O747" s="215"/>
      <c r="P747" s="73"/>
      <c r="Q747" s="215"/>
      <c r="R747" s="215"/>
      <c r="S747" s="215"/>
      <c r="T747" s="215"/>
      <c r="U747" s="215"/>
      <c r="V747" s="215"/>
      <c r="W747" s="215"/>
      <c r="X747" s="74"/>
      <c r="Y747" s="216"/>
      <c r="Z747" s="216"/>
      <c r="AA747" s="216"/>
      <c r="AB747" s="150" t="str">
        <f t="shared" si="38"/>
        <v/>
      </c>
      <c r="AC747" s="217"/>
      <c r="AD747" s="218"/>
      <c r="AE747" s="74"/>
      <c r="AF747" s="219"/>
      <c r="AG747" s="219"/>
      <c r="AH747" s="74"/>
      <c r="AI747" s="211"/>
      <c r="AJ747" s="211"/>
      <c r="AK747" s="211"/>
      <c r="AL747" s="211"/>
      <c r="AM747" s="211"/>
      <c r="AN747" s="211"/>
      <c r="AO747" s="211"/>
      <c r="AP747" s="211"/>
      <c r="AQ747" s="211"/>
      <c r="AR747" s="47"/>
      <c r="AS747" s="211"/>
      <c r="AT747" s="211"/>
      <c r="AU747" s="211"/>
      <c r="AV747" s="211"/>
      <c r="AW747" s="211"/>
      <c r="AX747" s="211"/>
      <c r="AY747" s="211"/>
      <c r="AZ747" s="211"/>
      <c r="BA747" s="211"/>
      <c r="BB747" s="211"/>
      <c r="BC747" s="211"/>
      <c r="BD747" s="211"/>
      <c r="BE747" s="211"/>
      <c r="BF747" s="211"/>
      <c r="BG747" s="211"/>
      <c r="BH747" s="211"/>
      <c r="BI747" s="211"/>
      <c r="BJ747" s="211"/>
      <c r="BK747" s="211"/>
      <c r="BL747" s="211"/>
      <c r="BM747" s="211"/>
      <c r="BN747" s="211"/>
      <c r="BO747" s="211"/>
      <c r="BP747" s="211"/>
      <c r="BQ747" s="211"/>
      <c r="BR747" s="211"/>
      <c r="BS747" s="211"/>
      <c r="BT747" s="211"/>
      <c r="BU747" s="211"/>
      <c r="BV747" s="211"/>
      <c r="BW747" s="211"/>
      <c r="BX747" s="211"/>
      <c r="BY747" s="211"/>
      <c r="BZ747" s="211"/>
      <c r="CA747" s="211"/>
      <c r="CB747" s="211"/>
      <c r="CC747" s="211"/>
      <c r="CD747" s="211"/>
      <c r="CE747" s="211"/>
      <c r="CF747" s="211"/>
      <c r="CG747" s="211"/>
      <c r="CH747" s="211"/>
      <c r="CI747" s="211"/>
      <c r="CJ747" s="211"/>
      <c r="CK747" s="211"/>
      <c r="CL747" s="211"/>
      <c r="CM747" s="211"/>
      <c r="CN747" s="211"/>
      <c r="CO747" s="211"/>
      <c r="CP747" s="211"/>
      <c r="CQ747" s="151" t="str">
        <f t="shared" si="39"/>
        <v/>
      </c>
      <c r="CR747" s="147"/>
    </row>
    <row r="748" spans="1:96" x14ac:dyDescent="0.2">
      <c r="A748" s="72"/>
      <c r="B748" s="201">
        <f t="shared" si="40"/>
        <v>739</v>
      </c>
      <c r="C748" s="212"/>
      <c r="D748" s="212"/>
      <c r="F748" s="212"/>
      <c r="G748" s="214"/>
      <c r="H748" s="73"/>
      <c r="I748" s="215"/>
      <c r="J748" s="215"/>
      <c r="K748" s="215"/>
      <c r="L748" s="215"/>
      <c r="M748" s="215"/>
      <c r="N748" s="215"/>
      <c r="O748" s="215"/>
      <c r="P748" s="73"/>
      <c r="Q748" s="215"/>
      <c r="R748" s="215"/>
      <c r="S748" s="215"/>
      <c r="T748" s="215"/>
      <c r="U748" s="215"/>
      <c r="V748" s="215"/>
      <c r="W748" s="215"/>
      <c r="X748" s="74"/>
      <c r="Y748" s="216"/>
      <c r="Z748" s="216"/>
      <c r="AA748" s="216"/>
      <c r="AB748" s="150" t="str">
        <f t="shared" si="38"/>
        <v/>
      </c>
      <c r="AC748" s="217"/>
      <c r="AD748" s="218"/>
      <c r="AE748" s="74"/>
      <c r="AF748" s="219"/>
      <c r="AG748" s="219"/>
      <c r="AH748" s="74"/>
      <c r="AI748" s="211"/>
      <c r="AJ748" s="211"/>
      <c r="AK748" s="211"/>
      <c r="AL748" s="211"/>
      <c r="AM748" s="211"/>
      <c r="AN748" s="211"/>
      <c r="AO748" s="211"/>
      <c r="AP748" s="211"/>
      <c r="AQ748" s="211"/>
      <c r="AR748" s="47"/>
      <c r="AS748" s="211"/>
      <c r="AT748" s="211"/>
      <c r="AU748" s="211"/>
      <c r="AV748" s="211"/>
      <c r="AW748" s="211"/>
      <c r="AX748" s="211"/>
      <c r="AY748" s="211"/>
      <c r="AZ748" s="211"/>
      <c r="BA748" s="211"/>
      <c r="BB748" s="211"/>
      <c r="BC748" s="211"/>
      <c r="BD748" s="211"/>
      <c r="BE748" s="211"/>
      <c r="BF748" s="211"/>
      <c r="BG748" s="211"/>
      <c r="BH748" s="211"/>
      <c r="BI748" s="211"/>
      <c r="BJ748" s="211"/>
      <c r="BK748" s="211"/>
      <c r="BL748" s="211"/>
      <c r="BM748" s="211"/>
      <c r="BN748" s="211"/>
      <c r="BO748" s="211"/>
      <c r="BP748" s="211"/>
      <c r="BQ748" s="211"/>
      <c r="BR748" s="211"/>
      <c r="BS748" s="211"/>
      <c r="BT748" s="211"/>
      <c r="BU748" s="211"/>
      <c r="BV748" s="211"/>
      <c r="BW748" s="211"/>
      <c r="BX748" s="211"/>
      <c r="BY748" s="211"/>
      <c r="BZ748" s="211"/>
      <c r="CA748" s="211"/>
      <c r="CB748" s="211"/>
      <c r="CC748" s="211"/>
      <c r="CD748" s="211"/>
      <c r="CE748" s="211"/>
      <c r="CF748" s="211"/>
      <c r="CG748" s="211"/>
      <c r="CH748" s="211"/>
      <c r="CI748" s="211"/>
      <c r="CJ748" s="211"/>
      <c r="CK748" s="211"/>
      <c r="CL748" s="211"/>
      <c r="CM748" s="211"/>
      <c r="CN748" s="211"/>
      <c r="CO748" s="211"/>
      <c r="CP748" s="211"/>
      <c r="CQ748" s="151" t="str">
        <f t="shared" si="39"/>
        <v/>
      </c>
      <c r="CR748" s="147"/>
    </row>
    <row r="749" spans="1:96" x14ac:dyDescent="0.2">
      <c r="A749" s="72"/>
      <c r="B749" s="201">
        <f t="shared" si="40"/>
        <v>740</v>
      </c>
      <c r="C749" s="212"/>
      <c r="D749" s="212"/>
      <c r="F749" s="212"/>
      <c r="G749" s="214"/>
      <c r="H749" s="73"/>
      <c r="I749" s="215"/>
      <c r="J749" s="215"/>
      <c r="K749" s="215"/>
      <c r="L749" s="215"/>
      <c r="M749" s="215"/>
      <c r="N749" s="215"/>
      <c r="O749" s="215"/>
      <c r="P749" s="73"/>
      <c r="Q749" s="215"/>
      <c r="R749" s="215"/>
      <c r="S749" s="215"/>
      <c r="T749" s="215"/>
      <c r="U749" s="215"/>
      <c r="V749" s="215"/>
      <c r="W749" s="215"/>
      <c r="X749" s="74"/>
      <c r="Y749" s="216"/>
      <c r="Z749" s="216"/>
      <c r="AA749" s="216"/>
      <c r="AB749" s="150" t="str">
        <f t="shared" si="38"/>
        <v/>
      </c>
      <c r="AC749" s="217"/>
      <c r="AD749" s="218"/>
      <c r="AE749" s="74"/>
      <c r="AF749" s="219"/>
      <c r="AG749" s="219"/>
      <c r="AH749" s="74"/>
      <c r="AI749" s="211"/>
      <c r="AJ749" s="211"/>
      <c r="AK749" s="211"/>
      <c r="AL749" s="211"/>
      <c r="AM749" s="211"/>
      <c r="AN749" s="211"/>
      <c r="AO749" s="211"/>
      <c r="AP749" s="211"/>
      <c r="AQ749" s="211"/>
      <c r="AR749" s="47"/>
      <c r="AS749" s="211"/>
      <c r="AT749" s="211"/>
      <c r="AU749" s="211"/>
      <c r="AV749" s="211"/>
      <c r="AW749" s="211"/>
      <c r="AX749" s="211"/>
      <c r="AY749" s="211"/>
      <c r="AZ749" s="211"/>
      <c r="BA749" s="211"/>
      <c r="BB749" s="211"/>
      <c r="BC749" s="211"/>
      <c r="BD749" s="211"/>
      <c r="BE749" s="211"/>
      <c r="BF749" s="211"/>
      <c r="BG749" s="211"/>
      <c r="BH749" s="211"/>
      <c r="BI749" s="211"/>
      <c r="BJ749" s="211"/>
      <c r="BK749" s="211"/>
      <c r="BL749" s="211"/>
      <c r="BM749" s="211"/>
      <c r="BN749" s="211"/>
      <c r="BO749" s="211"/>
      <c r="BP749" s="211"/>
      <c r="BQ749" s="211"/>
      <c r="BR749" s="211"/>
      <c r="BS749" s="211"/>
      <c r="BT749" s="211"/>
      <c r="BU749" s="211"/>
      <c r="BV749" s="211"/>
      <c r="BW749" s="211"/>
      <c r="BX749" s="211"/>
      <c r="BY749" s="211"/>
      <c r="BZ749" s="211"/>
      <c r="CA749" s="211"/>
      <c r="CB749" s="211"/>
      <c r="CC749" s="211"/>
      <c r="CD749" s="211"/>
      <c r="CE749" s="211"/>
      <c r="CF749" s="211"/>
      <c r="CG749" s="211"/>
      <c r="CH749" s="211"/>
      <c r="CI749" s="211"/>
      <c r="CJ749" s="211"/>
      <c r="CK749" s="211"/>
      <c r="CL749" s="211"/>
      <c r="CM749" s="211"/>
      <c r="CN749" s="211"/>
      <c r="CO749" s="211"/>
      <c r="CP749" s="211"/>
      <c r="CQ749" s="151" t="str">
        <f t="shared" si="39"/>
        <v/>
      </c>
      <c r="CR749" s="147"/>
    </row>
    <row r="750" spans="1:96" x14ac:dyDescent="0.2">
      <c r="A750" s="72"/>
      <c r="B750" s="201">
        <f t="shared" si="40"/>
        <v>741</v>
      </c>
      <c r="C750" s="212"/>
      <c r="D750" s="212"/>
      <c r="F750" s="212"/>
      <c r="G750" s="214"/>
      <c r="H750" s="73"/>
      <c r="I750" s="215"/>
      <c r="J750" s="215"/>
      <c r="K750" s="215"/>
      <c r="L750" s="215"/>
      <c r="M750" s="215"/>
      <c r="N750" s="215"/>
      <c r="O750" s="215"/>
      <c r="P750" s="73"/>
      <c r="Q750" s="215"/>
      <c r="R750" s="215"/>
      <c r="S750" s="215"/>
      <c r="T750" s="215"/>
      <c r="U750" s="215"/>
      <c r="V750" s="215"/>
      <c r="W750" s="215"/>
      <c r="X750" s="74"/>
      <c r="Y750" s="216"/>
      <c r="Z750" s="216"/>
      <c r="AA750" s="216"/>
      <c r="AB750" s="150" t="str">
        <f t="shared" si="38"/>
        <v/>
      </c>
      <c r="AC750" s="217"/>
      <c r="AD750" s="218"/>
      <c r="AE750" s="74"/>
      <c r="AF750" s="219"/>
      <c r="AG750" s="219"/>
      <c r="AH750" s="74"/>
      <c r="AI750" s="211"/>
      <c r="AJ750" s="211"/>
      <c r="AK750" s="211"/>
      <c r="AL750" s="211"/>
      <c r="AM750" s="211"/>
      <c r="AN750" s="211"/>
      <c r="AO750" s="211"/>
      <c r="AP750" s="211"/>
      <c r="AQ750" s="211"/>
      <c r="AR750" s="47"/>
      <c r="AS750" s="211"/>
      <c r="AT750" s="211"/>
      <c r="AU750" s="211"/>
      <c r="AV750" s="211"/>
      <c r="AW750" s="211"/>
      <c r="AX750" s="211"/>
      <c r="AY750" s="211"/>
      <c r="AZ750" s="211"/>
      <c r="BA750" s="211"/>
      <c r="BB750" s="211"/>
      <c r="BC750" s="211"/>
      <c r="BD750" s="211"/>
      <c r="BE750" s="211"/>
      <c r="BF750" s="211"/>
      <c r="BG750" s="211"/>
      <c r="BH750" s="211"/>
      <c r="BI750" s="211"/>
      <c r="BJ750" s="211"/>
      <c r="BK750" s="211"/>
      <c r="BL750" s="211"/>
      <c r="BM750" s="211"/>
      <c r="BN750" s="211"/>
      <c r="BO750" s="211"/>
      <c r="BP750" s="211"/>
      <c r="BQ750" s="211"/>
      <c r="BR750" s="211"/>
      <c r="BS750" s="211"/>
      <c r="BT750" s="211"/>
      <c r="BU750" s="211"/>
      <c r="BV750" s="211"/>
      <c r="BW750" s="211"/>
      <c r="BX750" s="211"/>
      <c r="BY750" s="211"/>
      <c r="BZ750" s="211"/>
      <c r="CA750" s="211"/>
      <c r="CB750" s="211"/>
      <c r="CC750" s="211"/>
      <c r="CD750" s="211"/>
      <c r="CE750" s="211"/>
      <c r="CF750" s="211"/>
      <c r="CG750" s="211"/>
      <c r="CH750" s="211"/>
      <c r="CI750" s="211"/>
      <c r="CJ750" s="211"/>
      <c r="CK750" s="211"/>
      <c r="CL750" s="211"/>
      <c r="CM750" s="211"/>
      <c r="CN750" s="211"/>
      <c r="CO750" s="211"/>
      <c r="CP750" s="211"/>
      <c r="CQ750" s="151" t="str">
        <f t="shared" si="39"/>
        <v/>
      </c>
      <c r="CR750" s="147"/>
    </row>
    <row r="751" spans="1:96" x14ac:dyDescent="0.2">
      <c r="A751" s="72"/>
      <c r="B751" s="201">
        <f t="shared" si="40"/>
        <v>742</v>
      </c>
      <c r="C751" s="212"/>
      <c r="D751" s="212"/>
      <c r="F751" s="212"/>
      <c r="G751" s="214"/>
      <c r="H751" s="73"/>
      <c r="I751" s="215"/>
      <c r="J751" s="215"/>
      <c r="K751" s="215"/>
      <c r="L751" s="215"/>
      <c r="M751" s="215"/>
      <c r="N751" s="215"/>
      <c r="O751" s="215"/>
      <c r="P751" s="73"/>
      <c r="Q751" s="215"/>
      <c r="R751" s="215"/>
      <c r="S751" s="215"/>
      <c r="T751" s="215"/>
      <c r="U751" s="215"/>
      <c r="V751" s="215"/>
      <c r="W751" s="215"/>
      <c r="X751" s="74"/>
      <c r="Y751" s="216"/>
      <c r="Z751" s="216"/>
      <c r="AA751" s="216"/>
      <c r="AB751" s="150" t="str">
        <f t="shared" si="38"/>
        <v/>
      </c>
      <c r="AC751" s="217"/>
      <c r="AD751" s="218"/>
      <c r="AE751" s="74"/>
      <c r="AF751" s="219"/>
      <c r="AG751" s="219"/>
      <c r="AH751" s="74"/>
      <c r="AI751" s="211"/>
      <c r="AJ751" s="211"/>
      <c r="AK751" s="211"/>
      <c r="AL751" s="211"/>
      <c r="AM751" s="211"/>
      <c r="AN751" s="211"/>
      <c r="AO751" s="211"/>
      <c r="AP751" s="211"/>
      <c r="AQ751" s="211"/>
      <c r="AR751" s="47"/>
      <c r="AS751" s="211"/>
      <c r="AT751" s="211"/>
      <c r="AU751" s="211"/>
      <c r="AV751" s="211"/>
      <c r="AW751" s="211"/>
      <c r="AX751" s="211"/>
      <c r="AY751" s="211"/>
      <c r="AZ751" s="211"/>
      <c r="BA751" s="211"/>
      <c r="BB751" s="211"/>
      <c r="BC751" s="211"/>
      <c r="BD751" s="211"/>
      <c r="BE751" s="211"/>
      <c r="BF751" s="211"/>
      <c r="BG751" s="211"/>
      <c r="BH751" s="211"/>
      <c r="BI751" s="211"/>
      <c r="BJ751" s="211"/>
      <c r="BK751" s="211"/>
      <c r="BL751" s="211"/>
      <c r="BM751" s="211"/>
      <c r="BN751" s="211"/>
      <c r="BO751" s="211"/>
      <c r="BP751" s="211"/>
      <c r="BQ751" s="211"/>
      <c r="BR751" s="211"/>
      <c r="BS751" s="211"/>
      <c r="BT751" s="211"/>
      <c r="BU751" s="211"/>
      <c r="BV751" s="211"/>
      <c r="BW751" s="211"/>
      <c r="BX751" s="211"/>
      <c r="BY751" s="211"/>
      <c r="BZ751" s="211"/>
      <c r="CA751" s="211"/>
      <c r="CB751" s="211"/>
      <c r="CC751" s="211"/>
      <c r="CD751" s="211"/>
      <c r="CE751" s="211"/>
      <c r="CF751" s="211"/>
      <c r="CG751" s="211"/>
      <c r="CH751" s="211"/>
      <c r="CI751" s="211"/>
      <c r="CJ751" s="211"/>
      <c r="CK751" s="211"/>
      <c r="CL751" s="211"/>
      <c r="CM751" s="211"/>
      <c r="CN751" s="211"/>
      <c r="CO751" s="211"/>
      <c r="CP751" s="211"/>
      <c r="CQ751" s="151" t="str">
        <f t="shared" si="39"/>
        <v/>
      </c>
      <c r="CR751" s="147"/>
    </row>
    <row r="752" spans="1:96" x14ac:dyDescent="0.2">
      <c r="A752" s="72"/>
      <c r="B752" s="201">
        <f t="shared" si="40"/>
        <v>743</v>
      </c>
      <c r="C752" s="212"/>
      <c r="D752" s="212"/>
      <c r="F752" s="212"/>
      <c r="G752" s="214"/>
      <c r="H752" s="73"/>
      <c r="I752" s="215"/>
      <c r="J752" s="215"/>
      <c r="K752" s="215"/>
      <c r="L752" s="215"/>
      <c r="M752" s="215"/>
      <c r="N752" s="215"/>
      <c r="O752" s="215"/>
      <c r="P752" s="73"/>
      <c r="Q752" s="215"/>
      <c r="R752" s="215"/>
      <c r="S752" s="215"/>
      <c r="T752" s="215"/>
      <c r="U752" s="215"/>
      <c r="V752" s="215"/>
      <c r="W752" s="215"/>
      <c r="X752" s="74"/>
      <c r="Y752" s="216"/>
      <c r="Z752" s="216"/>
      <c r="AA752" s="216"/>
      <c r="AB752" s="150" t="str">
        <f t="shared" si="38"/>
        <v/>
      </c>
      <c r="AC752" s="217"/>
      <c r="AD752" s="218"/>
      <c r="AE752" s="74"/>
      <c r="AF752" s="219"/>
      <c r="AG752" s="219"/>
      <c r="AH752" s="74"/>
      <c r="AI752" s="211"/>
      <c r="AJ752" s="211"/>
      <c r="AK752" s="211"/>
      <c r="AL752" s="211"/>
      <c r="AM752" s="211"/>
      <c r="AN752" s="211"/>
      <c r="AO752" s="211"/>
      <c r="AP752" s="211"/>
      <c r="AQ752" s="211"/>
      <c r="AR752" s="47"/>
      <c r="AS752" s="211"/>
      <c r="AT752" s="211"/>
      <c r="AU752" s="211"/>
      <c r="AV752" s="211"/>
      <c r="AW752" s="211"/>
      <c r="AX752" s="211"/>
      <c r="AY752" s="211"/>
      <c r="AZ752" s="211"/>
      <c r="BA752" s="211"/>
      <c r="BB752" s="211"/>
      <c r="BC752" s="211"/>
      <c r="BD752" s="211"/>
      <c r="BE752" s="211"/>
      <c r="BF752" s="211"/>
      <c r="BG752" s="211"/>
      <c r="BH752" s="211"/>
      <c r="BI752" s="211"/>
      <c r="BJ752" s="211"/>
      <c r="BK752" s="211"/>
      <c r="BL752" s="211"/>
      <c r="BM752" s="211"/>
      <c r="BN752" s="211"/>
      <c r="BO752" s="211"/>
      <c r="BP752" s="211"/>
      <c r="BQ752" s="211"/>
      <c r="BR752" s="211"/>
      <c r="BS752" s="211"/>
      <c r="BT752" s="211"/>
      <c r="BU752" s="211"/>
      <c r="BV752" s="211"/>
      <c r="BW752" s="211"/>
      <c r="BX752" s="211"/>
      <c r="BY752" s="211"/>
      <c r="BZ752" s="211"/>
      <c r="CA752" s="211"/>
      <c r="CB752" s="211"/>
      <c r="CC752" s="211"/>
      <c r="CD752" s="211"/>
      <c r="CE752" s="211"/>
      <c r="CF752" s="211"/>
      <c r="CG752" s="211"/>
      <c r="CH752" s="211"/>
      <c r="CI752" s="211"/>
      <c r="CJ752" s="211"/>
      <c r="CK752" s="211"/>
      <c r="CL752" s="211"/>
      <c r="CM752" s="211"/>
      <c r="CN752" s="211"/>
      <c r="CO752" s="211"/>
      <c r="CP752" s="211"/>
      <c r="CQ752" s="151" t="str">
        <f t="shared" si="39"/>
        <v/>
      </c>
      <c r="CR752" s="147"/>
    </row>
    <row r="753" spans="1:96" x14ac:dyDescent="0.2">
      <c r="A753" s="72"/>
      <c r="B753" s="201">
        <f t="shared" si="40"/>
        <v>744</v>
      </c>
      <c r="C753" s="212"/>
      <c r="D753" s="212"/>
      <c r="F753" s="212"/>
      <c r="G753" s="214"/>
      <c r="H753" s="73"/>
      <c r="I753" s="215"/>
      <c r="J753" s="215"/>
      <c r="K753" s="215"/>
      <c r="L753" s="215"/>
      <c r="M753" s="215"/>
      <c r="N753" s="215"/>
      <c r="O753" s="215"/>
      <c r="P753" s="73"/>
      <c r="Q753" s="215"/>
      <c r="R753" s="215"/>
      <c r="S753" s="215"/>
      <c r="T753" s="215"/>
      <c r="U753" s="215"/>
      <c r="V753" s="215"/>
      <c r="W753" s="215"/>
      <c r="X753" s="74"/>
      <c r="Y753" s="216"/>
      <c r="Z753" s="216"/>
      <c r="AA753" s="216"/>
      <c r="AB753" s="150" t="str">
        <f t="shared" si="38"/>
        <v/>
      </c>
      <c r="AC753" s="217"/>
      <c r="AD753" s="218"/>
      <c r="AE753" s="74"/>
      <c r="AF753" s="219"/>
      <c r="AG753" s="219"/>
      <c r="AH753" s="74"/>
      <c r="AI753" s="211"/>
      <c r="AJ753" s="211"/>
      <c r="AK753" s="211"/>
      <c r="AL753" s="211"/>
      <c r="AM753" s="211"/>
      <c r="AN753" s="211"/>
      <c r="AO753" s="211"/>
      <c r="AP753" s="211"/>
      <c r="AQ753" s="211"/>
      <c r="AR753" s="47"/>
      <c r="AS753" s="211"/>
      <c r="AT753" s="211"/>
      <c r="AU753" s="211"/>
      <c r="AV753" s="211"/>
      <c r="AW753" s="211"/>
      <c r="AX753" s="211"/>
      <c r="AY753" s="211"/>
      <c r="AZ753" s="211"/>
      <c r="BA753" s="211"/>
      <c r="BB753" s="211"/>
      <c r="BC753" s="211"/>
      <c r="BD753" s="211"/>
      <c r="BE753" s="211"/>
      <c r="BF753" s="211"/>
      <c r="BG753" s="211"/>
      <c r="BH753" s="211"/>
      <c r="BI753" s="211"/>
      <c r="BJ753" s="211"/>
      <c r="BK753" s="211"/>
      <c r="BL753" s="211"/>
      <c r="BM753" s="211"/>
      <c r="BN753" s="211"/>
      <c r="BO753" s="211"/>
      <c r="BP753" s="211"/>
      <c r="BQ753" s="211"/>
      <c r="BR753" s="211"/>
      <c r="BS753" s="211"/>
      <c r="BT753" s="211"/>
      <c r="BU753" s="211"/>
      <c r="BV753" s="211"/>
      <c r="BW753" s="211"/>
      <c r="BX753" s="211"/>
      <c r="BY753" s="211"/>
      <c r="BZ753" s="211"/>
      <c r="CA753" s="211"/>
      <c r="CB753" s="211"/>
      <c r="CC753" s="211"/>
      <c r="CD753" s="211"/>
      <c r="CE753" s="211"/>
      <c r="CF753" s="211"/>
      <c r="CG753" s="211"/>
      <c r="CH753" s="211"/>
      <c r="CI753" s="211"/>
      <c r="CJ753" s="211"/>
      <c r="CK753" s="211"/>
      <c r="CL753" s="211"/>
      <c r="CM753" s="211"/>
      <c r="CN753" s="211"/>
      <c r="CO753" s="211"/>
      <c r="CP753" s="211"/>
      <c r="CQ753" s="151" t="str">
        <f t="shared" si="39"/>
        <v/>
      </c>
      <c r="CR753" s="147"/>
    </row>
    <row r="754" spans="1:96" x14ac:dyDescent="0.2">
      <c r="A754" s="72"/>
      <c r="B754" s="201">
        <f t="shared" si="40"/>
        <v>745</v>
      </c>
      <c r="C754" s="212"/>
      <c r="D754" s="212"/>
      <c r="F754" s="212"/>
      <c r="G754" s="214"/>
      <c r="H754" s="73"/>
      <c r="I754" s="215"/>
      <c r="J754" s="215"/>
      <c r="K754" s="215"/>
      <c r="L754" s="215"/>
      <c r="M754" s="215"/>
      <c r="N754" s="215"/>
      <c r="O754" s="215"/>
      <c r="P754" s="73"/>
      <c r="Q754" s="215"/>
      <c r="R754" s="215"/>
      <c r="S754" s="215"/>
      <c r="T754" s="215"/>
      <c r="U754" s="215"/>
      <c r="V754" s="215"/>
      <c r="W754" s="215"/>
      <c r="X754" s="74"/>
      <c r="Y754" s="216"/>
      <c r="Z754" s="216"/>
      <c r="AA754" s="216"/>
      <c r="AB754" s="150" t="str">
        <f t="shared" si="38"/>
        <v/>
      </c>
      <c r="AC754" s="217"/>
      <c r="AD754" s="218"/>
      <c r="AE754" s="74"/>
      <c r="AF754" s="219"/>
      <c r="AG754" s="219"/>
      <c r="AH754" s="74"/>
      <c r="AI754" s="211"/>
      <c r="AJ754" s="211"/>
      <c r="AK754" s="211"/>
      <c r="AL754" s="211"/>
      <c r="AM754" s="211"/>
      <c r="AN754" s="211"/>
      <c r="AO754" s="211"/>
      <c r="AP754" s="211"/>
      <c r="AQ754" s="211"/>
      <c r="AR754" s="47"/>
      <c r="AS754" s="211"/>
      <c r="AT754" s="211"/>
      <c r="AU754" s="211"/>
      <c r="AV754" s="211"/>
      <c r="AW754" s="211"/>
      <c r="AX754" s="211"/>
      <c r="AY754" s="211"/>
      <c r="AZ754" s="211"/>
      <c r="BA754" s="211"/>
      <c r="BB754" s="211"/>
      <c r="BC754" s="211"/>
      <c r="BD754" s="211"/>
      <c r="BE754" s="211"/>
      <c r="BF754" s="211"/>
      <c r="BG754" s="211"/>
      <c r="BH754" s="211"/>
      <c r="BI754" s="211"/>
      <c r="BJ754" s="211"/>
      <c r="BK754" s="211"/>
      <c r="BL754" s="211"/>
      <c r="BM754" s="211"/>
      <c r="BN754" s="211"/>
      <c r="BO754" s="211"/>
      <c r="BP754" s="211"/>
      <c r="BQ754" s="211"/>
      <c r="BR754" s="211"/>
      <c r="BS754" s="211"/>
      <c r="BT754" s="211"/>
      <c r="BU754" s="211"/>
      <c r="BV754" s="211"/>
      <c r="BW754" s="211"/>
      <c r="BX754" s="211"/>
      <c r="BY754" s="211"/>
      <c r="BZ754" s="211"/>
      <c r="CA754" s="211"/>
      <c r="CB754" s="211"/>
      <c r="CC754" s="211"/>
      <c r="CD754" s="211"/>
      <c r="CE754" s="211"/>
      <c r="CF754" s="211"/>
      <c r="CG754" s="211"/>
      <c r="CH754" s="211"/>
      <c r="CI754" s="211"/>
      <c r="CJ754" s="211"/>
      <c r="CK754" s="211"/>
      <c r="CL754" s="211"/>
      <c r="CM754" s="211"/>
      <c r="CN754" s="211"/>
      <c r="CO754" s="211"/>
      <c r="CP754" s="211"/>
      <c r="CQ754" s="151" t="str">
        <f t="shared" si="39"/>
        <v/>
      </c>
      <c r="CR754" s="147"/>
    </row>
    <row r="755" spans="1:96" x14ac:dyDescent="0.2">
      <c r="A755" s="72"/>
      <c r="B755" s="201">
        <f t="shared" si="40"/>
        <v>746</v>
      </c>
      <c r="C755" s="212"/>
      <c r="D755" s="212"/>
      <c r="F755" s="212"/>
      <c r="G755" s="214"/>
      <c r="H755" s="73"/>
      <c r="I755" s="215"/>
      <c r="J755" s="215"/>
      <c r="K755" s="215"/>
      <c r="L755" s="215"/>
      <c r="M755" s="215"/>
      <c r="N755" s="215"/>
      <c r="O755" s="215"/>
      <c r="P755" s="73"/>
      <c r="Q755" s="215"/>
      <c r="R755" s="215"/>
      <c r="S755" s="215"/>
      <c r="T755" s="215"/>
      <c r="U755" s="215"/>
      <c r="V755" s="215"/>
      <c r="W755" s="215"/>
      <c r="X755" s="74"/>
      <c r="Y755" s="216"/>
      <c r="Z755" s="216"/>
      <c r="AA755" s="216"/>
      <c r="AB755" s="150" t="str">
        <f t="shared" si="38"/>
        <v/>
      </c>
      <c r="AC755" s="217"/>
      <c r="AD755" s="218"/>
      <c r="AE755" s="74"/>
      <c r="AF755" s="219"/>
      <c r="AG755" s="219"/>
      <c r="AH755" s="74"/>
      <c r="AI755" s="211"/>
      <c r="AJ755" s="211"/>
      <c r="AK755" s="211"/>
      <c r="AL755" s="211"/>
      <c r="AM755" s="211"/>
      <c r="AN755" s="211"/>
      <c r="AO755" s="211"/>
      <c r="AP755" s="211"/>
      <c r="AQ755" s="211"/>
      <c r="AR755" s="47"/>
      <c r="AS755" s="211"/>
      <c r="AT755" s="211"/>
      <c r="AU755" s="211"/>
      <c r="AV755" s="211"/>
      <c r="AW755" s="211"/>
      <c r="AX755" s="211"/>
      <c r="AY755" s="211"/>
      <c r="AZ755" s="211"/>
      <c r="BA755" s="211"/>
      <c r="BB755" s="211"/>
      <c r="BC755" s="211"/>
      <c r="BD755" s="211"/>
      <c r="BE755" s="211"/>
      <c r="BF755" s="211"/>
      <c r="BG755" s="211"/>
      <c r="BH755" s="211"/>
      <c r="BI755" s="211"/>
      <c r="BJ755" s="211"/>
      <c r="BK755" s="211"/>
      <c r="BL755" s="211"/>
      <c r="BM755" s="211"/>
      <c r="BN755" s="211"/>
      <c r="BO755" s="211"/>
      <c r="BP755" s="211"/>
      <c r="BQ755" s="211"/>
      <c r="BR755" s="211"/>
      <c r="BS755" s="211"/>
      <c r="BT755" s="211"/>
      <c r="BU755" s="211"/>
      <c r="BV755" s="211"/>
      <c r="BW755" s="211"/>
      <c r="BX755" s="211"/>
      <c r="BY755" s="211"/>
      <c r="BZ755" s="211"/>
      <c r="CA755" s="211"/>
      <c r="CB755" s="211"/>
      <c r="CC755" s="211"/>
      <c r="CD755" s="211"/>
      <c r="CE755" s="211"/>
      <c r="CF755" s="211"/>
      <c r="CG755" s="211"/>
      <c r="CH755" s="211"/>
      <c r="CI755" s="211"/>
      <c r="CJ755" s="211"/>
      <c r="CK755" s="211"/>
      <c r="CL755" s="211"/>
      <c r="CM755" s="211"/>
      <c r="CN755" s="211"/>
      <c r="CO755" s="211"/>
      <c r="CP755" s="211"/>
      <c r="CQ755" s="151" t="str">
        <f t="shared" si="39"/>
        <v/>
      </c>
      <c r="CR755" s="147"/>
    </row>
    <row r="756" spans="1:96" x14ac:dyDescent="0.2">
      <c r="A756" s="72"/>
      <c r="B756" s="201">
        <f t="shared" si="40"/>
        <v>747</v>
      </c>
      <c r="C756" s="212"/>
      <c r="D756" s="212"/>
      <c r="F756" s="212"/>
      <c r="G756" s="214"/>
      <c r="H756" s="73"/>
      <c r="I756" s="215"/>
      <c r="J756" s="215"/>
      <c r="K756" s="215"/>
      <c r="L756" s="215"/>
      <c r="M756" s="215"/>
      <c r="N756" s="215"/>
      <c r="O756" s="215"/>
      <c r="P756" s="73"/>
      <c r="Q756" s="215"/>
      <c r="R756" s="215"/>
      <c r="S756" s="215"/>
      <c r="T756" s="215"/>
      <c r="U756" s="215"/>
      <c r="V756" s="215"/>
      <c r="W756" s="215"/>
      <c r="X756" s="74"/>
      <c r="Y756" s="216"/>
      <c r="Z756" s="216"/>
      <c r="AA756" s="216"/>
      <c r="AB756" s="150" t="str">
        <f t="shared" si="38"/>
        <v/>
      </c>
      <c r="AC756" s="217"/>
      <c r="AD756" s="218"/>
      <c r="AE756" s="74"/>
      <c r="AF756" s="219"/>
      <c r="AG756" s="219"/>
      <c r="AH756" s="74"/>
      <c r="AI756" s="211"/>
      <c r="AJ756" s="211"/>
      <c r="AK756" s="211"/>
      <c r="AL756" s="211"/>
      <c r="AM756" s="211"/>
      <c r="AN756" s="211"/>
      <c r="AO756" s="211"/>
      <c r="AP756" s="211"/>
      <c r="AQ756" s="211"/>
      <c r="AR756" s="47"/>
      <c r="AS756" s="211"/>
      <c r="AT756" s="211"/>
      <c r="AU756" s="211"/>
      <c r="AV756" s="211"/>
      <c r="AW756" s="211"/>
      <c r="AX756" s="211"/>
      <c r="AY756" s="211"/>
      <c r="AZ756" s="211"/>
      <c r="BA756" s="211"/>
      <c r="BB756" s="211"/>
      <c r="BC756" s="211"/>
      <c r="BD756" s="211"/>
      <c r="BE756" s="211"/>
      <c r="BF756" s="211"/>
      <c r="BG756" s="211"/>
      <c r="BH756" s="211"/>
      <c r="BI756" s="211"/>
      <c r="BJ756" s="211"/>
      <c r="BK756" s="211"/>
      <c r="BL756" s="211"/>
      <c r="BM756" s="211"/>
      <c r="BN756" s="211"/>
      <c r="BO756" s="211"/>
      <c r="BP756" s="211"/>
      <c r="BQ756" s="211"/>
      <c r="BR756" s="211"/>
      <c r="BS756" s="211"/>
      <c r="BT756" s="211"/>
      <c r="BU756" s="211"/>
      <c r="BV756" s="211"/>
      <c r="BW756" s="211"/>
      <c r="BX756" s="211"/>
      <c r="BY756" s="211"/>
      <c r="BZ756" s="211"/>
      <c r="CA756" s="211"/>
      <c r="CB756" s="211"/>
      <c r="CC756" s="211"/>
      <c r="CD756" s="211"/>
      <c r="CE756" s="211"/>
      <c r="CF756" s="211"/>
      <c r="CG756" s="211"/>
      <c r="CH756" s="211"/>
      <c r="CI756" s="211"/>
      <c r="CJ756" s="211"/>
      <c r="CK756" s="211"/>
      <c r="CL756" s="211"/>
      <c r="CM756" s="211"/>
      <c r="CN756" s="211"/>
      <c r="CO756" s="211"/>
      <c r="CP756" s="211"/>
      <c r="CQ756" s="151" t="str">
        <f t="shared" si="39"/>
        <v/>
      </c>
      <c r="CR756" s="147"/>
    </row>
    <row r="757" spans="1:96" x14ac:dyDescent="0.2">
      <c r="A757" s="72"/>
      <c r="B757" s="201">
        <f t="shared" si="40"/>
        <v>748</v>
      </c>
      <c r="C757" s="212"/>
      <c r="D757" s="212"/>
      <c r="F757" s="212"/>
      <c r="G757" s="214"/>
      <c r="H757" s="73"/>
      <c r="I757" s="215"/>
      <c r="J757" s="215"/>
      <c r="K757" s="215"/>
      <c r="L757" s="215"/>
      <c r="M757" s="215"/>
      <c r="N757" s="215"/>
      <c r="O757" s="215"/>
      <c r="P757" s="73"/>
      <c r="Q757" s="215"/>
      <c r="R757" s="215"/>
      <c r="S757" s="215"/>
      <c r="T757" s="215"/>
      <c r="U757" s="215"/>
      <c r="V757" s="215"/>
      <c r="W757" s="215"/>
      <c r="X757" s="74"/>
      <c r="Y757" s="216"/>
      <c r="Z757" s="216"/>
      <c r="AA757" s="216"/>
      <c r="AB757" s="150" t="str">
        <f t="shared" si="38"/>
        <v/>
      </c>
      <c r="AC757" s="217"/>
      <c r="AD757" s="218"/>
      <c r="AE757" s="74"/>
      <c r="AF757" s="219"/>
      <c r="AG757" s="219"/>
      <c r="AH757" s="74"/>
      <c r="AI757" s="211"/>
      <c r="AJ757" s="211"/>
      <c r="AK757" s="211"/>
      <c r="AL757" s="211"/>
      <c r="AM757" s="211"/>
      <c r="AN757" s="211"/>
      <c r="AO757" s="211"/>
      <c r="AP757" s="211"/>
      <c r="AQ757" s="211"/>
      <c r="AR757" s="47"/>
      <c r="AS757" s="211"/>
      <c r="AT757" s="211"/>
      <c r="AU757" s="211"/>
      <c r="AV757" s="211"/>
      <c r="AW757" s="211"/>
      <c r="AX757" s="211"/>
      <c r="AY757" s="211"/>
      <c r="AZ757" s="211"/>
      <c r="BA757" s="211"/>
      <c r="BB757" s="211"/>
      <c r="BC757" s="211"/>
      <c r="BD757" s="211"/>
      <c r="BE757" s="211"/>
      <c r="BF757" s="211"/>
      <c r="BG757" s="211"/>
      <c r="BH757" s="211"/>
      <c r="BI757" s="211"/>
      <c r="BJ757" s="211"/>
      <c r="BK757" s="211"/>
      <c r="BL757" s="211"/>
      <c r="BM757" s="211"/>
      <c r="BN757" s="211"/>
      <c r="BO757" s="211"/>
      <c r="BP757" s="211"/>
      <c r="BQ757" s="211"/>
      <c r="BR757" s="211"/>
      <c r="BS757" s="211"/>
      <c r="BT757" s="211"/>
      <c r="BU757" s="211"/>
      <c r="BV757" s="211"/>
      <c r="BW757" s="211"/>
      <c r="BX757" s="211"/>
      <c r="BY757" s="211"/>
      <c r="BZ757" s="211"/>
      <c r="CA757" s="211"/>
      <c r="CB757" s="211"/>
      <c r="CC757" s="211"/>
      <c r="CD757" s="211"/>
      <c r="CE757" s="211"/>
      <c r="CF757" s="211"/>
      <c r="CG757" s="211"/>
      <c r="CH757" s="211"/>
      <c r="CI757" s="211"/>
      <c r="CJ757" s="211"/>
      <c r="CK757" s="211"/>
      <c r="CL757" s="211"/>
      <c r="CM757" s="211"/>
      <c r="CN757" s="211"/>
      <c r="CO757" s="211"/>
      <c r="CP757" s="211"/>
      <c r="CQ757" s="151" t="str">
        <f t="shared" si="39"/>
        <v/>
      </c>
      <c r="CR757" s="147"/>
    </row>
    <row r="758" spans="1:96" x14ac:dyDescent="0.2">
      <c r="A758" s="72"/>
      <c r="B758" s="201">
        <f t="shared" si="40"/>
        <v>749</v>
      </c>
      <c r="C758" s="212"/>
      <c r="D758" s="212"/>
      <c r="F758" s="212"/>
      <c r="G758" s="214"/>
      <c r="H758" s="73"/>
      <c r="I758" s="215"/>
      <c r="J758" s="215"/>
      <c r="K758" s="215"/>
      <c r="L758" s="215"/>
      <c r="M758" s="215"/>
      <c r="N758" s="215"/>
      <c r="O758" s="215"/>
      <c r="P758" s="73"/>
      <c r="Q758" s="215"/>
      <c r="R758" s="215"/>
      <c r="S758" s="215"/>
      <c r="T758" s="215"/>
      <c r="U758" s="215"/>
      <c r="V758" s="215"/>
      <c r="W758" s="215"/>
      <c r="X758" s="74"/>
      <c r="Y758" s="216"/>
      <c r="Z758" s="216"/>
      <c r="AA758" s="216"/>
      <c r="AB758" s="150" t="str">
        <f t="shared" si="38"/>
        <v/>
      </c>
      <c r="AC758" s="217"/>
      <c r="AD758" s="218"/>
      <c r="AE758" s="74"/>
      <c r="AF758" s="219"/>
      <c r="AG758" s="219"/>
      <c r="AH758" s="74"/>
      <c r="AI758" s="211"/>
      <c r="AJ758" s="211"/>
      <c r="AK758" s="211"/>
      <c r="AL758" s="211"/>
      <c r="AM758" s="211"/>
      <c r="AN758" s="211"/>
      <c r="AO758" s="211"/>
      <c r="AP758" s="211"/>
      <c r="AQ758" s="211"/>
      <c r="AR758" s="47"/>
      <c r="AS758" s="211"/>
      <c r="AT758" s="211"/>
      <c r="AU758" s="211"/>
      <c r="AV758" s="211"/>
      <c r="AW758" s="211"/>
      <c r="AX758" s="211"/>
      <c r="AY758" s="211"/>
      <c r="AZ758" s="211"/>
      <c r="BA758" s="211"/>
      <c r="BB758" s="211"/>
      <c r="BC758" s="211"/>
      <c r="BD758" s="211"/>
      <c r="BE758" s="211"/>
      <c r="BF758" s="211"/>
      <c r="BG758" s="211"/>
      <c r="BH758" s="211"/>
      <c r="BI758" s="211"/>
      <c r="BJ758" s="211"/>
      <c r="BK758" s="211"/>
      <c r="BL758" s="211"/>
      <c r="BM758" s="211"/>
      <c r="BN758" s="211"/>
      <c r="BO758" s="211"/>
      <c r="BP758" s="211"/>
      <c r="BQ758" s="211"/>
      <c r="BR758" s="211"/>
      <c r="BS758" s="211"/>
      <c r="BT758" s="211"/>
      <c r="BU758" s="211"/>
      <c r="BV758" s="211"/>
      <c r="BW758" s="211"/>
      <c r="BX758" s="211"/>
      <c r="BY758" s="211"/>
      <c r="BZ758" s="211"/>
      <c r="CA758" s="211"/>
      <c r="CB758" s="211"/>
      <c r="CC758" s="211"/>
      <c r="CD758" s="211"/>
      <c r="CE758" s="211"/>
      <c r="CF758" s="211"/>
      <c r="CG758" s="211"/>
      <c r="CH758" s="211"/>
      <c r="CI758" s="211"/>
      <c r="CJ758" s="211"/>
      <c r="CK758" s="211"/>
      <c r="CL758" s="211"/>
      <c r="CM758" s="211"/>
      <c r="CN758" s="211"/>
      <c r="CO758" s="211"/>
      <c r="CP758" s="211"/>
      <c r="CQ758" s="151" t="str">
        <f t="shared" si="39"/>
        <v/>
      </c>
      <c r="CR758" s="147"/>
    </row>
    <row r="759" spans="1:96" x14ac:dyDescent="0.2">
      <c r="A759" s="72"/>
      <c r="B759" s="201">
        <f t="shared" si="40"/>
        <v>750</v>
      </c>
      <c r="C759" s="212"/>
      <c r="D759" s="212"/>
      <c r="F759" s="212"/>
      <c r="G759" s="214"/>
      <c r="H759" s="73"/>
      <c r="I759" s="215"/>
      <c r="J759" s="215"/>
      <c r="K759" s="215"/>
      <c r="L759" s="215"/>
      <c r="M759" s="215"/>
      <c r="N759" s="215"/>
      <c r="O759" s="215"/>
      <c r="P759" s="73"/>
      <c r="Q759" s="215"/>
      <c r="R759" s="215"/>
      <c r="S759" s="215"/>
      <c r="T759" s="215"/>
      <c r="U759" s="215"/>
      <c r="V759" s="215"/>
      <c r="W759" s="215"/>
      <c r="X759" s="74"/>
      <c r="Y759" s="216"/>
      <c r="Z759" s="216"/>
      <c r="AA759" s="216"/>
      <c r="AB759" s="150" t="str">
        <f t="shared" si="38"/>
        <v/>
      </c>
      <c r="AC759" s="217"/>
      <c r="AD759" s="218"/>
      <c r="AE759" s="74"/>
      <c r="AF759" s="219"/>
      <c r="AG759" s="219"/>
      <c r="AH759" s="74"/>
      <c r="AI759" s="211"/>
      <c r="AJ759" s="211"/>
      <c r="AK759" s="211"/>
      <c r="AL759" s="211"/>
      <c r="AM759" s="211"/>
      <c r="AN759" s="211"/>
      <c r="AO759" s="211"/>
      <c r="AP759" s="211"/>
      <c r="AQ759" s="211"/>
      <c r="AR759" s="47"/>
      <c r="AS759" s="211"/>
      <c r="AT759" s="211"/>
      <c r="AU759" s="211"/>
      <c r="AV759" s="211"/>
      <c r="AW759" s="211"/>
      <c r="AX759" s="211"/>
      <c r="AY759" s="211"/>
      <c r="AZ759" s="211"/>
      <c r="BA759" s="211"/>
      <c r="BB759" s="211"/>
      <c r="BC759" s="211"/>
      <c r="BD759" s="211"/>
      <c r="BE759" s="211"/>
      <c r="BF759" s="211"/>
      <c r="BG759" s="211"/>
      <c r="BH759" s="211"/>
      <c r="BI759" s="211"/>
      <c r="BJ759" s="211"/>
      <c r="BK759" s="211"/>
      <c r="BL759" s="211"/>
      <c r="BM759" s="211"/>
      <c r="BN759" s="211"/>
      <c r="BO759" s="211"/>
      <c r="BP759" s="211"/>
      <c r="BQ759" s="211"/>
      <c r="BR759" s="211"/>
      <c r="BS759" s="211"/>
      <c r="BT759" s="211"/>
      <c r="BU759" s="211"/>
      <c r="BV759" s="211"/>
      <c r="BW759" s="211"/>
      <c r="BX759" s="211"/>
      <c r="BY759" s="211"/>
      <c r="BZ759" s="211"/>
      <c r="CA759" s="211"/>
      <c r="CB759" s="211"/>
      <c r="CC759" s="211"/>
      <c r="CD759" s="211"/>
      <c r="CE759" s="211"/>
      <c r="CF759" s="211"/>
      <c r="CG759" s="211"/>
      <c r="CH759" s="211"/>
      <c r="CI759" s="211"/>
      <c r="CJ759" s="211"/>
      <c r="CK759" s="211"/>
      <c r="CL759" s="211"/>
      <c r="CM759" s="211"/>
      <c r="CN759" s="211"/>
      <c r="CO759" s="211"/>
      <c r="CP759" s="211"/>
      <c r="CQ759" s="151" t="str">
        <f t="shared" si="39"/>
        <v/>
      </c>
      <c r="CR759" s="147"/>
    </row>
    <row r="760" spans="1:96" x14ac:dyDescent="0.2">
      <c r="A760" s="72"/>
      <c r="B760" s="201">
        <f t="shared" si="40"/>
        <v>751</v>
      </c>
      <c r="C760" s="212"/>
      <c r="D760" s="212"/>
      <c r="F760" s="212"/>
      <c r="G760" s="214"/>
      <c r="H760" s="73"/>
      <c r="I760" s="215"/>
      <c r="J760" s="215"/>
      <c r="K760" s="215"/>
      <c r="L760" s="215"/>
      <c r="M760" s="215"/>
      <c r="N760" s="215"/>
      <c r="O760" s="215"/>
      <c r="P760" s="73"/>
      <c r="Q760" s="215"/>
      <c r="R760" s="215"/>
      <c r="S760" s="215"/>
      <c r="T760" s="215"/>
      <c r="U760" s="215"/>
      <c r="V760" s="215"/>
      <c r="W760" s="215"/>
      <c r="X760" s="74"/>
      <c r="Y760" s="216"/>
      <c r="Z760" s="216"/>
      <c r="AA760" s="216"/>
      <c r="AB760" s="150" t="str">
        <f t="shared" si="38"/>
        <v/>
      </c>
      <c r="AC760" s="217"/>
      <c r="AD760" s="218"/>
      <c r="AE760" s="74"/>
      <c r="AF760" s="219"/>
      <c r="AG760" s="219"/>
      <c r="AH760" s="74"/>
      <c r="AI760" s="211"/>
      <c r="AJ760" s="211"/>
      <c r="AK760" s="211"/>
      <c r="AL760" s="211"/>
      <c r="AM760" s="211"/>
      <c r="AN760" s="211"/>
      <c r="AO760" s="211"/>
      <c r="AP760" s="211"/>
      <c r="AQ760" s="211"/>
      <c r="AR760" s="47"/>
      <c r="AS760" s="211"/>
      <c r="AT760" s="211"/>
      <c r="AU760" s="211"/>
      <c r="AV760" s="211"/>
      <c r="AW760" s="211"/>
      <c r="AX760" s="211"/>
      <c r="AY760" s="211"/>
      <c r="AZ760" s="211"/>
      <c r="BA760" s="211"/>
      <c r="BB760" s="211"/>
      <c r="BC760" s="211"/>
      <c r="BD760" s="211"/>
      <c r="BE760" s="211"/>
      <c r="BF760" s="211"/>
      <c r="BG760" s="211"/>
      <c r="BH760" s="211"/>
      <c r="BI760" s="211"/>
      <c r="BJ760" s="211"/>
      <c r="BK760" s="211"/>
      <c r="BL760" s="211"/>
      <c r="BM760" s="211"/>
      <c r="BN760" s="211"/>
      <c r="BO760" s="211"/>
      <c r="BP760" s="211"/>
      <c r="BQ760" s="211"/>
      <c r="BR760" s="211"/>
      <c r="BS760" s="211"/>
      <c r="BT760" s="211"/>
      <c r="BU760" s="211"/>
      <c r="BV760" s="211"/>
      <c r="BW760" s="211"/>
      <c r="BX760" s="211"/>
      <c r="BY760" s="211"/>
      <c r="BZ760" s="211"/>
      <c r="CA760" s="211"/>
      <c r="CB760" s="211"/>
      <c r="CC760" s="211"/>
      <c r="CD760" s="211"/>
      <c r="CE760" s="211"/>
      <c r="CF760" s="211"/>
      <c r="CG760" s="211"/>
      <c r="CH760" s="211"/>
      <c r="CI760" s="211"/>
      <c r="CJ760" s="211"/>
      <c r="CK760" s="211"/>
      <c r="CL760" s="211"/>
      <c r="CM760" s="211"/>
      <c r="CN760" s="211"/>
      <c r="CO760" s="211"/>
      <c r="CP760" s="211"/>
      <c r="CQ760" s="151" t="str">
        <f t="shared" si="39"/>
        <v/>
      </c>
      <c r="CR760" s="147"/>
    </row>
    <row r="761" spans="1:96" x14ac:dyDescent="0.2">
      <c r="A761" s="72"/>
      <c r="B761" s="201">
        <f t="shared" si="40"/>
        <v>752</v>
      </c>
      <c r="C761" s="212"/>
      <c r="D761" s="212"/>
      <c r="F761" s="212"/>
      <c r="G761" s="214"/>
      <c r="H761" s="73"/>
      <c r="I761" s="215"/>
      <c r="J761" s="215"/>
      <c r="K761" s="215"/>
      <c r="L761" s="215"/>
      <c r="M761" s="215"/>
      <c r="N761" s="215"/>
      <c r="O761" s="215"/>
      <c r="P761" s="73"/>
      <c r="Q761" s="215"/>
      <c r="R761" s="215"/>
      <c r="S761" s="215"/>
      <c r="T761" s="215"/>
      <c r="U761" s="215"/>
      <c r="V761" s="215"/>
      <c r="W761" s="215"/>
      <c r="X761" s="74"/>
      <c r="Y761" s="216"/>
      <c r="Z761" s="216"/>
      <c r="AA761" s="216"/>
      <c r="AB761" s="150" t="str">
        <f t="shared" si="38"/>
        <v/>
      </c>
      <c r="AC761" s="217"/>
      <c r="AD761" s="218"/>
      <c r="AE761" s="74"/>
      <c r="AF761" s="219"/>
      <c r="AG761" s="219"/>
      <c r="AH761" s="74"/>
      <c r="AI761" s="211"/>
      <c r="AJ761" s="211"/>
      <c r="AK761" s="211"/>
      <c r="AL761" s="211"/>
      <c r="AM761" s="211"/>
      <c r="AN761" s="211"/>
      <c r="AO761" s="211"/>
      <c r="AP761" s="211"/>
      <c r="AQ761" s="211"/>
      <c r="AR761" s="47"/>
      <c r="AS761" s="211"/>
      <c r="AT761" s="211"/>
      <c r="AU761" s="211"/>
      <c r="AV761" s="211"/>
      <c r="AW761" s="211"/>
      <c r="AX761" s="211"/>
      <c r="AY761" s="211"/>
      <c r="AZ761" s="211"/>
      <c r="BA761" s="211"/>
      <c r="BB761" s="211"/>
      <c r="BC761" s="211"/>
      <c r="BD761" s="211"/>
      <c r="BE761" s="211"/>
      <c r="BF761" s="211"/>
      <c r="BG761" s="211"/>
      <c r="BH761" s="211"/>
      <c r="BI761" s="211"/>
      <c r="BJ761" s="211"/>
      <c r="BK761" s="211"/>
      <c r="BL761" s="211"/>
      <c r="BM761" s="211"/>
      <c r="BN761" s="211"/>
      <c r="BO761" s="211"/>
      <c r="BP761" s="211"/>
      <c r="BQ761" s="211"/>
      <c r="BR761" s="211"/>
      <c r="BS761" s="211"/>
      <c r="BT761" s="211"/>
      <c r="BU761" s="211"/>
      <c r="BV761" s="211"/>
      <c r="BW761" s="211"/>
      <c r="BX761" s="211"/>
      <c r="BY761" s="211"/>
      <c r="BZ761" s="211"/>
      <c r="CA761" s="211"/>
      <c r="CB761" s="211"/>
      <c r="CC761" s="211"/>
      <c r="CD761" s="211"/>
      <c r="CE761" s="211"/>
      <c r="CF761" s="211"/>
      <c r="CG761" s="211"/>
      <c r="CH761" s="211"/>
      <c r="CI761" s="211"/>
      <c r="CJ761" s="211"/>
      <c r="CK761" s="211"/>
      <c r="CL761" s="211"/>
      <c r="CM761" s="211"/>
      <c r="CN761" s="211"/>
      <c r="CO761" s="211"/>
      <c r="CP761" s="211"/>
      <c r="CQ761" s="151" t="str">
        <f t="shared" si="39"/>
        <v/>
      </c>
      <c r="CR761" s="147"/>
    </row>
    <row r="762" spans="1:96" x14ac:dyDescent="0.2">
      <c r="A762" s="72"/>
      <c r="B762" s="201">
        <f t="shared" si="40"/>
        <v>753</v>
      </c>
      <c r="C762" s="212"/>
      <c r="D762" s="212"/>
      <c r="F762" s="212"/>
      <c r="G762" s="214"/>
      <c r="H762" s="73"/>
      <c r="I762" s="215"/>
      <c r="J762" s="215"/>
      <c r="K762" s="215"/>
      <c r="L762" s="215"/>
      <c r="M762" s="215"/>
      <c r="N762" s="215"/>
      <c r="O762" s="215"/>
      <c r="P762" s="73"/>
      <c r="Q762" s="215"/>
      <c r="R762" s="215"/>
      <c r="S762" s="215"/>
      <c r="T762" s="215"/>
      <c r="U762" s="215"/>
      <c r="V762" s="215"/>
      <c r="W762" s="215"/>
      <c r="X762" s="74"/>
      <c r="Y762" s="216"/>
      <c r="Z762" s="216"/>
      <c r="AA762" s="216"/>
      <c r="AB762" s="150" t="str">
        <f t="shared" si="38"/>
        <v/>
      </c>
      <c r="AC762" s="217"/>
      <c r="AD762" s="218"/>
      <c r="AE762" s="74"/>
      <c r="AF762" s="219"/>
      <c r="AG762" s="219"/>
      <c r="AH762" s="74"/>
      <c r="AI762" s="211"/>
      <c r="AJ762" s="211"/>
      <c r="AK762" s="211"/>
      <c r="AL762" s="211"/>
      <c r="AM762" s="211"/>
      <c r="AN762" s="211"/>
      <c r="AO762" s="211"/>
      <c r="AP762" s="211"/>
      <c r="AQ762" s="211"/>
      <c r="AR762" s="47"/>
      <c r="AS762" s="211"/>
      <c r="AT762" s="211"/>
      <c r="AU762" s="211"/>
      <c r="AV762" s="211"/>
      <c r="AW762" s="211"/>
      <c r="AX762" s="211"/>
      <c r="AY762" s="211"/>
      <c r="AZ762" s="211"/>
      <c r="BA762" s="211"/>
      <c r="BB762" s="211"/>
      <c r="BC762" s="211"/>
      <c r="BD762" s="211"/>
      <c r="BE762" s="211"/>
      <c r="BF762" s="211"/>
      <c r="BG762" s="211"/>
      <c r="BH762" s="211"/>
      <c r="BI762" s="211"/>
      <c r="BJ762" s="211"/>
      <c r="BK762" s="211"/>
      <c r="BL762" s="211"/>
      <c r="BM762" s="211"/>
      <c r="BN762" s="211"/>
      <c r="BO762" s="211"/>
      <c r="BP762" s="211"/>
      <c r="BQ762" s="211"/>
      <c r="BR762" s="211"/>
      <c r="BS762" s="211"/>
      <c r="BT762" s="211"/>
      <c r="BU762" s="211"/>
      <c r="BV762" s="211"/>
      <c r="BW762" s="211"/>
      <c r="BX762" s="211"/>
      <c r="BY762" s="211"/>
      <c r="BZ762" s="211"/>
      <c r="CA762" s="211"/>
      <c r="CB762" s="211"/>
      <c r="CC762" s="211"/>
      <c r="CD762" s="211"/>
      <c r="CE762" s="211"/>
      <c r="CF762" s="211"/>
      <c r="CG762" s="211"/>
      <c r="CH762" s="211"/>
      <c r="CI762" s="211"/>
      <c r="CJ762" s="211"/>
      <c r="CK762" s="211"/>
      <c r="CL762" s="211"/>
      <c r="CM762" s="211"/>
      <c r="CN762" s="211"/>
      <c r="CO762" s="211"/>
      <c r="CP762" s="211"/>
      <c r="CQ762" s="151" t="str">
        <f t="shared" si="39"/>
        <v/>
      </c>
      <c r="CR762" s="147"/>
    </row>
    <row r="763" spans="1:96" x14ac:dyDescent="0.2">
      <c r="A763" s="72"/>
      <c r="B763" s="201">
        <f t="shared" si="40"/>
        <v>754</v>
      </c>
      <c r="C763" s="212"/>
      <c r="D763" s="212"/>
      <c r="F763" s="212"/>
      <c r="G763" s="214"/>
      <c r="H763" s="73"/>
      <c r="I763" s="215"/>
      <c r="J763" s="215"/>
      <c r="K763" s="215"/>
      <c r="L763" s="215"/>
      <c r="M763" s="215"/>
      <c r="N763" s="215"/>
      <c r="O763" s="215"/>
      <c r="P763" s="73"/>
      <c r="Q763" s="215"/>
      <c r="R763" s="215"/>
      <c r="S763" s="215"/>
      <c r="T763" s="215"/>
      <c r="U763" s="215"/>
      <c r="V763" s="215"/>
      <c r="W763" s="215"/>
      <c r="X763" s="74"/>
      <c r="Y763" s="216"/>
      <c r="Z763" s="216"/>
      <c r="AA763" s="216"/>
      <c r="AB763" s="150" t="str">
        <f t="shared" si="38"/>
        <v/>
      </c>
      <c r="AC763" s="217"/>
      <c r="AD763" s="218"/>
      <c r="AE763" s="74"/>
      <c r="AF763" s="219"/>
      <c r="AG763" s="219"/>
      <c r="AH763" s="74"/>
      <c r="AI763" s="211"/>
      <c r="AJ763" s="211"/>
      <c r="AK763" s="211"/>
      <c r="AL763" s="211"/>
      <c r="AM763" s="211"/>
      <c r="AN763" s="211"/>
      <c r="AO763" s="211"/>
      <c r="AP763" s="211"/>
      <c r="AQ763" s="211"/>
      <c r="AR763" s="47"/>
      <c r="AS763" s="211"/>
      <c r="AT763" s="211"/>
      <c r="AU763" s="211"/>
      <c r="AV763" s="211"/>
      <c r="AW763" s="211"/>
      <c r="AX763" s="211"/>
      <c r="AY763" s="211"/>
      <c r="AZ763" s="211"/>
      <c r="BA763" s="211"/>
      <c r="BB763" s="211"/>
      <c r="BC763" s="211"/>
      <c r="BD763" s="211"/>
      <c r="BE763" s="211"/>
      <c r="BF763" s="211"/>
      <c r="BG763" s="211"/>
      <c r="BH763" s="211"/>
      <c r="BI763" s="211"/>
      <c r="BJ763" s="211"/>
      <c r="BK763" s="211"/>
      <c r="BL763" s="211"/>
      <c r="BM763" s="211"/>
      <c r="BN763" s="211"/>
      <c r="BO763" s="211"/>
      <c r="BP763" s="211"/>
      <c r="BQ763" s="211"/>
      <c r="BR763" s="211"/>
      <c r="BS763" s="211"/>
      <c r="BT763" s="211"/>
      <c r="BU763" s="211"/>
      <c r="BV763" s="211"/>
      <c r="BW763" s="211"/>
      <c r="BX763" s="211"/>
      <c r="BY763" s="211"/>
      <c r="BZ763" s="211"/>
      <c r="CA763" s="211"/>
      <c r="CB763" s="211"/>
      <c r="CC763" s="211"/>
      <c r="CD763" s="211"/>
      <c r="CE763" s="211"/>
      <c r="CF763" s="211"/>
      <c r="CG763" s="211"/>
      <c r="CH763" s="211"/>
      <c r="CI763" s="211"/>
      <c r="CJ763" s="211"/>
      <c r="CK763" s="211"/>
      <c r="CL763" s="211"/>
      <c r="CM763" s="211"/>
      <c r="CN763" s="211"/>
      <c r="CO763" s="211"/>
      <c r="CP763" s="211"/>
      <c r="CQ763" s="151" t="str">
        <f t="shared" si="39"/>
        <v/>
      </c>
      <c r="CR763" s="147"/>
    </row>
    <row r="764" spans="1:96" x14ac:dyDescent="0.2">
      <c r="A764" s="72"/>
      <c r="B764" s="201">
        <f t="shared" si="40"/>
        <v>755</v>
      </c>
      <c r="C764" s="212"/>
      <c r="D764" s="212"/>
      <c r="F764" s="212"/>
      <c r="G764" s="214"/>
      <c r="H764" s="73"/>
      <c r="I764" s="215"/>
      <c r="J764" s="215"/>
      <c r="K764" s="215"/>
      <c r="L764" s="215"/>
      <c r="M764" s="215"/>
      <c r="N764" s="215"/>
      <c r="O764" s="215"/>
      <c r="P764" s="73"/>
      <c r="Q764" s="215"/>
      <c r="R764" s="215"/>
      <c r="S764" s="215"/>
      <c r="T764" s="215"/>
      <c r="U764" s="215"/>
      <c r="V764" s="215"/>
      <c r="W764" s="215"/>
      <c r="X764" s="74"/>
      <c r="Y764" s="216"/>
      <c r="Z764" s="216"/>
      <c r="AA764" s="216"/>
      <c r="AB764" s="150" t="str">
        <f t="shared" si="38"/>
        <v/>
      </c>
      <c r="AC764" s="217"/>
      <c r="AD764" s="218"/>
      <c r="AE764" s="74"/>
      <c r="AF764" s="219"/>
      <c r="AG764" s="219"/>
      <c r="AH764" s="74"/>
      <c r="AI764" s="211"/>
      <c r="AJ764" s="211"/>
      <c r="AK764" s="211"/>
      <c r="AL764" s="211"/>
      <c r="AM764" s="211"/>
      <c r="AN764" s="211"/>
      <c r="AO764" s="211"/>
      <c r="AP764" s="211"/>
      <c r="AQ764" s="211"/>
      <c r="AR764" s="47"/>
      <c r="AS764" s="211"/>
      <c r="AT764" s="211"/>
      <c r="AU764" s="211"/>
      <c r="AV764" s="211"/>
      <c r="AW764" s="211"/>
      <c r="AX764" s="211"/>
      <c r="AY764" s="211"/>
      <c r="AZ764" s="211"/>
      <c r="BA764" s="211"/>
      <c r="BB764" s="211"/>
      <c r="BC764" s="211"/>
      <c r="BD764" s="211"/>
      <c r="BE764" s="211"/>
      <c r="BF764" s="211"/>
      <c r="BG764" s="211"/>
      <c r="BH764" s="211"/>
      <c r="BI764" s="211"/>
      <c r="BJ764" s="211"/>
      <c r="BK764" s="211"/>
      <c r="BL764" s="211"/>
      <c r="BM764" s="211"/>
      <c r="BN764" s="211"/>
      <c r="BO764" s="211"/>
      <c r="BP764" s="211"/>
      <c r="BQ764" s="211"/>
      <c r="BR764" s="211"/>
      <c r="BS764" s="211"/>
      <c r="BT764" s="211"/>
      <c r="BU764" s="211"/>
      <c r="BV764" s="211"/>
      <c r="BW764" s="211"/>
      <c r="BX764" s="211"/>
      <c r="BY764" s="211"/>
      <c r="BZ764" s="211"/>
      <c r="CA764" s="211"/>
      <c r="CB764" s="211"/>
      <c r="CC764" s="211"/>
      <c r="CD764" s="211"/>
      <c r="CE764" s="211"/>
      <c r="CF764" s="211"/>
      <c r="CG764" s="211"/>
      <c r="CH764" s="211"/>
      <c r="CI764" s="211"/>
      <c r="CJ764" s="211"/>
      <c r="CK764" s="211"/>
      <c r="CL764" s="211"/>
      <c r="CM764" s="211"/>
      <c r="CN764" s="211"/>
      <c r="CO764" s="211"/>
      <c r="CP764" s="211"/>
      <c r="CQ764" s="151" t="str">
        <f t="shared" si="39"/>
        <v/>
      </c>
      <c r="CR764" s="147"/>
    </row>
    <row r="765" spans="1:96" x14ac:dyDescent="0.2">
      <c r="A765" s="72"/>
      <c r="B765" s="201">
        <f t="shared" si="40"/>
        <v>756</v>
      </c>
      <c r="C765" s="212"/>
      <c r="D765" s="212"/>
      <c r="F765" s="212"/>
      <c r="G765" s="214"/>
      <c r="H765" s="73"/>
      <c r="I765" s="215"/>
      <c r="J765" s="215"/>
      <c r="K765" s="215"/>
      <c r="L765" s="215"/>
      <c r="M765" s="215"/>
      <c r="N765" s="215"/>
      <c r="O765" s="215"/>
      <c r="P765" s="73"/>
      <c r="Q765" s="215"/>
      <c r="R765" s="215"/>
      <c r="S765" s="215"/>
      <c r="T765" s="215"/>
      <c r="U765" s="215"/>
      <c r="V765" s="215"/>
      <c r="W765" s="215"/>
      <c r="X765" s="74"/>
      <c r="Y765" s="216"/>
      <c r="Z765" s="216"/>
      <c r="AA765" s="216"/>
      <c r="AB765" s="150" t="str">
        <f t="shared" si="38"/>
        <v/>
      </c>
      <c r="AC765" s="217"/>
      <c r="AD765" s="218"/>
      <c r="AE765" s="74"/>
      <c r="AF765" s="219"/>
      <c r="AG765" s="219"/>
      <c r="AH765" s="74"/>
      <c r="AI765" s="211"/>
      <c r="AJ765" s="211"/>
      <c r="AK765" s="211"/>
      <c r="AL765" s="211"/>
      <c r="AM765" s="211"/>
      <c r="AN765" s="211"/>
      <c r="AO765" s="211"/>
      <c r="AP765" s="211"/>
      <c r="AQ765" s="211"/>
      <c r="AR765" s="47"/>
      <c r="AS765" s="211"/>
      <c r="AT765" s="211"/>
      <c r="AU765" s="211"/>
      <c r="AV765" s="211"/>
      <c r="AW765" s="211"/>
      <c r="AX765" s="211"/>
      <c r="AY765" s="211"/>
      <c r="AZ765" s="211"/>
      <c r="BA765" s="211"/>
      <c r="BB765" s="211"/>
      <c r="BC765" s="211"/>
      <c r="BD765" s="211"/>
      <c r="BE765" s="211"/>
      <c r="BF765" s="211"/>
      <c r="BG765" s="211"/>
      <c r="BH765" s="211"/>
      <c r="BI765" s="211"/>
      <c r="BJ765" s="211"/>
      <c r="BK765" s="211"/>
      <c r="BL765" s="211"/>
      <c r="BM765" s="211"/>
      <c r="BN765" s="211"/>
      <c r="BO765" s="211"/>
      <c r="BP765" s="211"/>
      <c r="BQ765" s="211"/>
      <c r="BR765" s="211"/>
      <c r="BS765" s="211"/>
      <c r="BT765" s="211"/>
      <c r="BU765" s="211"/>
      <c r="BV765" s="211"/>
      <c r="BW765" s="211"/>
      <c r="BX765" s="211"/>
      <c r="BY765" s="211"/>
      <c r="BZ765" s="211"/>
      <c r="CA765" s="211"/>
      <c r="CB765" s="211"/>
      <c r="CC765" s="211"/>
      <c r="CD765" s="211"/>
      <c r="CE765" s="211"/>
      <c r="CF765" s="211"/>
      <c r="CG765" s="211"/>
      <c r="CH765" s="211"/>
      <c r="CI765" s="211"/>
      <c r="CJ765" s="211"/>
      <c r="CK765" s="211"/>
      <c r="CL765" s="211"/>
      <c r="CM765" s="211"/>
      <c r="CN765" s="211"/>
      <c r="CO765" s="211"/>
      <c r="CP765" s="211"/>
      <c r="CQ765" s="151" t="str">
        <f t="shared" si="39"/>
        <v/>
      </c>
      <c r="CR765" s="147"/>
    </row>
    <row r="766" spans="1:96" x14ac:dyDescent="0.2">
      <c r="A766" s="72"/>
      <c r="B766" s="201">
        <f t="shared" si="40"/>
        <v>757</v>
      </c>
      <c r="C766" s="212"/>
      <c r="D766" s="212"/>
      <c r="F766" s="212"/>
      <c r="G766" s="214"/>
      <c r="H766" s="73"/>
      <c r="I766" s="215"/>
      <c r="J766" s="215"/>
      <c r="K766" s="215"/>
      <c r="L766" s="215"/>
      <c r="M766" s="215"/>
      <c r="N766" s="215"/>
      <c r="O766" s="215"/>
      <c r="P766" s="73"/>
      <c r="Q766" s="215"/>
      <c r="R766" s="215"/>
      <c r="S766" s="215"/>
      <c r="T766" s="215"/>
      <c r="U766" s="215"/>
      <c r="V766" s="215"/>
      <c r="W766" s="215"/>
      <c r="X766" s="74"/>
      <c r="Y766" s="216"/>
      <c r="Z766" s="216"/>
      <c r="AA766" s="216"/>
      <c r="AB766" s="150" t="str">
        <f t="shared" si="38"/>
        <v/>
      </c>
      <c r="AC766" s="217"/>
      <c r="AD766" s="218"/>
      <c r="AE766" s="74"/>
      <c r="AF766" s="219"/>
      <c r="AG766" s="219"/>
      <c r="AH766" s="74"/>
      <c r="AI766" s="211"/>
      <c r="AJ766" s="211"/>
      <c r="AK766" s="211"/>
      <c r="AL766" s="211"/>
      <c r="AM766" s="211"/>
      <c r="AN766" s="211"/>
      <c r="AO766" s="211"/>
      <c r="AP766" s="211"/>
      <c r="AQ766" s="211"/>
      <c r="AR766" s="47"/>
      <c r="AS766" s="211"/>
      <c r="AT766" s="211"/>
      <c r="AU766" s="211"/>
      <c r="AV766" s="211"/>
      <c r="AW766" s="211"/>
      <c r="AX766" s="211"/>
      <c r="AY766" s="211"/>
      <c r="AZ766" s="211"/>
      <c r="BA766" s="211"/>
      <c r="BB766" s="211"/>
      <c r="BC766" s="211"/>
      <c r="BD766" s="211"/>
      <c r="BE766" s="211"/>
      <c r="BF766" s="211"/>
      <c r="BG766" s="211"/>
      <c r="BH766" s="211"/>
      <c r="BI766" s="211"/>
      <c r="BJ766" s="211"/>
      <c r="BK766" s="211"/>
      <c r="BL766" s="211"/>
      <c r="BM766" s="211"/>
      <c r="BN766" s="211"/>
      <c r="BO766" s="211"/>
      <c r="BP766" s="211"/>
      <c r="BQ766" s="211"/>
      <c r="BR766" s="211"/>
      <c r="BS766" s="211"/>
      <c r="BT766" s="211"/>
      <c r="BU766" s="211"/>
      <c r="BV766" s="211"/>
      <c r="BW766" s="211"/>
      <c r="BX766" s="211"/>
      <c r="BY766" s="211"/>
      <c r="BZ766" s="211"/>
      <c r="CA766" s="211"/>
      <c r="CB766" s="211"/>
      <c r="CC766" s="211"/>
      <c r="CD766" s="211"/>
      <c r="CE766" s="211"/>
      <c r="CF766" s="211"/>
      <c r="CG766" s="211"/>
      <c r="CH766" s="211"/>
      <c r="CI766" s="211"/>
      <c r="CJ766" s="211"/>
      <c r="CK766" s="211"/>
      <c r="CL766" s="211"/>
      <c r="CM766" s="211"/>
      <c r="CN766" s="211"/>
      <c r="CO766" s="211"/>
      <c r="CP766" s="211"/>
      <c r="CQ766" s="151" t="str">
        <f t="shared" si="39"/>
        <v/>
      </c>
      <c r="CR766" s="147"/>
    </row>
    <row r="767" spans="1:96" x14ac:dyDescent="0.2">
      <c r="A767" s="72"/>
      <c r="B767" s="201">
        <f t="shared" si="40"/>
        <v>758</v>
      </c>
      <c r="C767" s="212"/>
      <c r="D767" s="212"/>
      <c r="F767" s="212"/>
      <c r="G767" s="214"/>
      <c r="H767" s="73"/>
      <c r="I767" s="215"/>
      <c r="J767" s="215"/>
      <c r="K767" s="215"/>
      <c r="L767" s="215"/>
      <c r="M767" s="215"/>
      <c r="N767" s="215"/>
      <c r="O767" s="215"/>
      <c r="P767" s="73"/>
      <c r="Q767" s="215"/>
      <c r="R767" s="215"/>
      <c r="S767" s="215"/>
      <c r="T767" s="215"/>
      <c r="U767" s="215"/>
      <c r="V767" s="215"/>
      <c r="W767" s="215"/>
      <c r="X767" s="74"/>
      <c r="Y767" s="216"/>
      <c r="Z767" s="216"/>
      <c r="AA767" s="216"/>
      <c r="AB767" s="150" t="str">
        <f t="shared" si="38"/>
        <v/>
      </c>
      <c r="AC767" s="217"/>
      <c r="AD767" s="218"/>
      <c r="AE767" s="74"/>
      <c r="AF767" s="219"/>
      <c r="AG767" s="219"/>
      <c r="AH767" s="74"/>
      <c r="AI767" s="211"/>
      <c r="AJ767" s="211"/>
      <c r="AK767" s="211"/>
      <c r="AL767" s="211"/>
      <c r="AM767" s="211"/>
      <c r="AN767" s="211"/>
      <c r="AO767" s="211"/>
      <c r="AP767" s="211"/>
      <c r="AQ767" s="211"/>
      <c r="AR767" s="47"/>
      <c r="AS767" s="211"/>
      <c r="AT767" s="211"/>
      <c r="AU767" s="211"/>
      <c r="AV767" s="211"/>
      <c r="AW767" s="211"/>
      <c r="AX767" s="211"/>
      <c r="AY767" s="211"/>
      <c r="AZ767" s="211"/>
      <c r="BA767" s="211"/>
      <c r="BB767" s="211"/>
      <c r="BC767" s="211"/>
      <c r="BD767" s="211"/>
      <c r="BE767" s="211"/>
      <c r="BF767" s="211"/>
      <c r="BG767" s="211"/>
      <c r="BH767" s="211"/>
      <c r="BI767" s="211"/>
      <c r="BJ767" s="211"/>
      <c r="BK767" s="211"/>
      <c r="BL767" s="211"/>
      <c r="BM767" s="211"/>
      <c r="BN767" s="211"/>
      <c r="BO767" s="211"/>
      <c r="BP767" s="211"/>
      <c r="BQ767" s="211"/>
      <c r="BR767" s="211"/>
      <c r="BS767" s="211"/>
      <c r="BT767" s="211"/>
      <c r="BU767" s="211"/>
      <c r="BV767" s="211"/>
      <c r="BW767" s="211"/>
      <c r="BX767" s="211"/>
      <c r="BY767" s="211"/>
      <c r="BZ767" s="211"/>
      <c r="CA767" s="211"/>
      <c r="CB767" s="211"/>
      <c r="CC767" s="211"/>
      <c r="CD767" s="211"/>
      <c r="CE767" s="211"/>
      <c r="CF767" s="211"/>
      <c r="CG767" s="211"/>
      <c r="CH767" s="211"/>
      <c r="CI767" s="211"/>
      <c r="CJ767" s="211"/>
      <c r="CK767" s="211"/>
      <c r="CL767" s="211"/>
      <c r="CM767" s="211"/>
      <c r="CN767" s="211"/>
      <c r="CO767" s="211"/>
      <c r="CP767" s="211"/>
      <c r="CQ767" s="151" t="str">
        <f t="shared" si="39"/>
        <v/>
      </c>
      <c r="CR767" s="147"/>
    </row>
    <row r="768" spans="1:96" x14ac:dyDescent="0.2">
      <c r="A768" s="72"/>
      <c r="B768" s="201">
        <f t="shared" si="40"/>
        <v>759</v>
      </c>
      <c r="C768" s="212"/>
      <c r="D768" s="212"/>
      <c r="F768" s="212"/>
      <c r="G768" s="214"/>
      <c r="H768" s="73"/>
      <c r="I768" s="215"/>
      <c r="J768" s="215"/>
      <c r="K768" s="215"/>
      <c r="L768" s="215"/>
      <c r="M768" s="215"/>
      <c r="N768" s="215"/>
      <c r="O768" s="215"/>
      <c r="P768" s="73"/>
      <c r="Q768" s="215"/>
      <c r="R768" s="215"/>
      <c r="S768" s="215"/>
      <c r="T768" s="215"/>
      <c r="U768" s="215"/>
      <c r="V768" s="215"/>
      <c r="W768" s="215"/>
      <c r="X768" s="74"/>
      <c r="Y768" s="216"/>
      <c r="Z768" s="216"/>
      <c r="AA768" s="216"/>
      <c r="AB768" s="150" t="str">
        <f t="shared" si="38"/>
        <v/>
      </c>
      <c r="AC768" s="217"/>
      <c r="AD768" s="218"/>
      <c r="AE768" s="74"/>
      <c r="AF768" s="219"/>
      <c r="AG768" s="219"/>
      <c r="AH768" s="74"/>
      <c r="AI768" s="211"/>
      <c r="AJ768" s="211"/>
      <c r="AK768" s="211"/>
      <c r="AL768" s="211"/>
      <c r="AM768" s="211"/>
      <c r="AN768" s="211"/>
      <c r="AO768" s="211"/>
      <c r="AP768" s="211"/>
      <c r="AQ768" s="211"/>
      <c r="AR768" s="47"/>
      <c r="AS768" s="211"/>
      <c r="AT768" s="211"/>
      <c r="AU768" s="211"/>
      <c r="AV768" s="211"/>
      <c r="AW768" s="211"/>
      <c r="AX768" s="211"/>
      <c r="AY768" s="211"/>
      <c r="AZ768" s="211"/>
      <c r="BA768" s="211"/>
      <c r="BB768" s="211"/>
      <c r="BC768" s="211"/>
      <c r="BD768" s="211"/>
      <c r="BE768" s="211"/>
      <c r="BF768" s="211"/>
      <c r="BG768" s="211"/>
      <c r="BH768" s="211"/>
      <c r="BI768" s="211"/>
      <c r="BJ768" s="211"/>
      <c r="BK768" s="211"/>
      <c r="BL768" s="211"/>
      <c r="BM768" s="211"/>
      <c r="BN768" s="211"/>
      <c r="BO768" s="211"/>
      <c r="BP768" s="211"/>
      <c r="BQ768" s="211"/>
      <c r="BR768" s="211"/>
      <c r="BS768" s="211"/>
      <c r="BT768" s="211"/>
      <c r="BU768" s="211"/>
      <c r="BV768" s="211"/>
      <c r="BW768" s="211"/>
      <c r="BX768" s="211"/>
      <c r="BY768" s="211"/>
      <c r="BZ768" s="211"/>
      <c r="CA768" s="211"/>
      <c r="CB768" s="211"/>
      <c r="CC768" s="211"/>
      <c r="CD768" s="211"/>
      <c r="CE768" s="211"/>
      <c r="CF768" s="211"/>
      <c r="CG768" s="211"/>
      <c r="CH768" s="211"/>
      <c r="CI768" s="211"/>
      <c r="CJ768" s="211"/>
      <c r="CK768" s="211"/>
      <c r="CL768" s="211"/>
      <c r="CM768" s="211"/>
      <c r="CN768" s="211"/>
      <c r="CO768" s="211"/>
      <c r="CP768" s="211"/>
      <c r="CQ768" s="151" t="str">
        <f t="shared" si="39"/>
        <v/>
      </c>
      <c r="CR768" s="147"/>
    </row>
    <row r="769" spans="1:96" x14ac:dyDescent="0.2">
      <c r="A769" s="72"/>
      <c r="B769" s="201">
        <f t="shared" si="40"/>
        <v>760</v>
      </c>
      <c r="C769" s="212"/>
      <c r="D769" s="212"/>
      <c r="F769" s="212"/>
      <c r="G769" s="214"/>
      <c r="H769" s="73"/>
      <c r="I769" s="215"/>
      <c r="J769" s="215"/>
      <c r="K769" s="215"/>
      <c r="L769" s="215"/>
      <c r="M769" s="215"/>
      <c r="N769" s="215"/>
      <c r="O769" s="215"/>
      <c r="P769" s="73"/>
      <c r="Q769" s="215"/>
      <c r="R769" s="215"/>
      <c r="S769" s="215"/>
      <c r="T769" s="215"/>
      <c r="U769" s="215"/>
      <c r="V769" s="215"/>
      <c r="W769" s="215"/>
      <c r="X769" s="74"/>
      <c r="Y769" s="216"/>
      <c r="Z769" s="216"/>
      <c r="AA769" s="216"/>
      <c r="AB769" s="150" t="str">
        <f t="shared" si="38"/>
        <v/>
      </c>
      <c r="AC769" s="217"/>
      <c r="AD769" s="218"/>
      <c r="AE769" s="74"/>
      <c r="AF769" s="219"/>
      <c r="AG769" s="219"/>
      <c r="AH769" s="74"/>
      <c r="AI769" s="211"/>
      <c r="AJ769" s="211"/>
      <c r="AK769" s="211"/>
      <c r="AL769" s="211"/>
      <c r="AM769" s="211"/>
      <c r="AN769" s="211"/>
      <c r="AO769" s="211"/>
      <c r="AP769" s="211"/>
      <c r="AQ769" s="211"/>
      <c r="AR769" s="47"/>
      <c r="AS769" s="211"/>
      <c r="AT769" s="211"/>
      <c r="AU769" s="211"/>
      <c r="AV769" s="211"/>
      <c r="AW769" s="211"/>
      <c r="AX769" s="211"/>
      <c r="AY769" s="211"/>
      <c r="AZ769" s="211"/>
      <c r="BA769" s="211"/>
      <c r="BB769" s="211"/>
      <c r="BC769" s="211"/>
      <c r="BD769" s="211"/>
      <c r="BE769" s="211"/>
      <c r="BF769" s="211"/>
      <c r="BG769" s="211"/>
      <c r="BH769" s="211"/>
      <c r="BI769" s="211"/>
      <c r="BJ769" s="211"/>
      <c r="BK769" s="211"/>
      <c r="BL769" s="211"/>
      <c r="BM769" s="211"/>
      <c r="BN769" s="211"/>
      <c r="BO769" s="211"/>
      <c r="BP769" s="211"/>
      <c r="BQ769" s="211"/>
      <c r="BR769" s="211"/>
      <c r="BS769" s="211"/>
      <c r="BT769" s="211"/>
      <c r="BU769" s="211"/>
      <c r="BV769" s="211"/>
      <c r="BW769" s="211"/>
      <c r="BX769" s="211"/>
      <c r="BY769" s="211"/>
      <c r="BZ769" s="211"/>
      <c r="CA769" s="211"/>
      <c r="CB769" s="211"/>
      <c r="CC769" s="211"/>
      <c r="CD769" s="211"/>
      <c r="CE769" s="211"/>
      <c r="CF769" s="211"/>
      <c r="CG769" s="211"/>
      <c r="CH769" s="211"/>
      <c r="CI769" s="211"/>
      <c r="CJ769" s="211"/>
      <c r="CK769" s="211"/>
      <c r="CL769" s="211"/>
      <c r="CM769" s="211"/>
      <c r="CN769" s="211"/>
      <c r="CO769" s="211"/>
      <c r="CP769" s="211"/>
      <c r="CQ769" s="151" t="str">
        <f t="shared" si="39"/>
        <v/>
      </c>
      <c r="CR769" s="147"/>
    </row>
    <row r="770" spans="1:96" x14ac:dyDescent="0.2">
      <c r="A770" s="72"/>
      <c r="B770" s="201">
        <f t="shared" si="40"/>
        <v>761</v>
      </c>
      <c r="C770" s="212"/>
      <c r="D770" s="212"/>
      <c r="F770" s="212"/>
      <c r="G770" s="214"/>
      <c r="H770" s="73"/>
      <c r="I770" s="215"/>
      <c r="J770" s="215"/>
      <c r="K770" s="215"/>
      <c r="L770" s="215"/>
      <c r="M770" s="215"/>
      <c r="N770" s="215"/>
      <c r="O770" s="215"/>
      <c r="P770" s="73"/>
      <c r="Q770" s="215"/>
      <c r="R770" s="215"/>
      <c r="S770" s="215"/>
      <c r="T770" s="215"/>
      <c r="U770" s="215"/>
      <c r="V770" s="215"/>
      <c r="W770" s="215"/>
      <c r="X770" s="74"/>
      <c r="Y770" s="216"/>
      <c r="Z770" s="216"/>
      <c r="AA770" s="216"/>
      <c r="AB770" s="150" t="str">
        <f t="shared" si="38"/>
        <v/>
      </c>
      <c r="AC770" s="217"/>
      <c r="AD770" s="218"/>
      <c r="AE770" s="74"/>
      <c r="AF770" s="219"/>
      <c r="AG770" s="219"/>
      <c r="AH770" s="74"/>
      <c r="AI770" s="211"/>
      <c r="AJ770" s="211"/>
      <c r="AK770" s="211"/>
      <c r="AL770" s="211"/>
      <c r="AM770" s="211"/>
      <c r="AN770" s="211"/>
      <c r="AO770" s="211"/>
      <c r="AP770" s="211"/>
      <c r="AQ770" s="211"/>
      <c r="AR770" s="47"/>
      <c r="AS770" s="211"/>
      <c r="AT770" s="211"/>
      <c r="AU770" s="211"/>
      <c r="AV770" s="211"/>
      <c r="AW770" s="211"/>
      <c r="AX770" s="211"/>
      <c r="AY770" s="211"/>
      <c r="AZ770" s="211"/>
      <c r="BA770" s="211"/>
      <c r="BB770" s="211"/>
      <c r="BC770" s="211"/>
      <c r="BD770" s="211"/>
      <c r="BE770" s="211"/>
      <c r="BF770" s="211"/>
      <c r="BG770" s="211"/>
      <c r="BH770" s="211"/>
      <c r="BI770" s="211"/>
      <c r="BJ770" s="211"/>
      <c r="BK770" s="211"/>
      <c r="BL770" s="211"/>
      <c r="BM770" s="211"/>
      <c r="BN770" s="211"/>
      <c r="BO770" s="211"/>
      <c r="BP770" s="211"/>
      <c r="BQ770" s="211"/>
      <c r="BR770" s="211"/>
      <c r="BS770" s="211"/>
      <c r="BT770" s="211"/>
      <c r="BU770" s="211"/>
      <c r="BV770" s="211"/>
      <c r="BW770" s="211"/>
      <c r="BX770" s="211"/>
      <c r="BY770" s="211"/>
      <c r="BZ770" s="211"/>
      <c r="CA770" s="211"/>
      <c r="CB770" s="211"/>
      <c r="CC770" s="211"/>
      <c r="CD770" s="211"/>
      <c r="CE770" s="211"/>
      <c r="CF770" s="211"/>
      <c r="CG770" s="211"/>
      <c r="CH770" s="211"/>
      <c r="CI770" s="211"/>
      <c r="CJ770" s="211"/>
      <c r="CK770" s="211"/>
      <c r="CL770" s="211"/>
      <c r="CM770" s="211"/>
      <c r="CN770" s="211"/>
      <c r="CO770" s="211"/>
      <c r="CP770" s="211"/>
      <c r="CQ770" s="151" t="str">
        <f t="shared" si="39"/>
        <v/>
      </c>
      <c r="CR770" s="147"/>
    </row>
    <row r="771" spans="1:96" x14ac:dyDescent="0.2">
      <c r="A771" s="72"/>
      <c r="B771" s="201">
        <f t="shared" si="40"/>
        <v>762</v>
      </c>
      <c r="C771" s="212"/>
      <c r="D771" s="212"/>
      <c r="F771" s="212"/>
      <c r="G771" s="214"/>
      <c r="H771" s="73"/>
      <c r="I771" s="215"/>
      <c r="J771" s="215"/>
      <c r="K771" s="215"/>
      <c r="L771" s="215"/>
      <c r="M771" s="215"/>
      <c r="N771" s="215"/>
      <c r="O771" s="215"/>
      <c r="P771" s="73"/>
      <c r="Q771" s="215"/>
      <c r="R771" s="215"/>
      <c r="S771" s="215"/>
      <c r="T771" s="215"/>
      <c r="U771" s="215"/>
      <c r="V771" s="215"/>
      <c r="W771" s="215"/>
      <c r="X771" s="74"/>
      <c r="Y771" s="216"/>
      <c r="Z771" s="216"/>
      <c r="AA771" s="216"/>
      <c r="AB771" s="150" t="str">
        <f t="shared" si="38"/>
        <v/>
      </c>
      <c r="AC771" s="217"/>
      <c r="AD771" s="218"/>
      <c r="AE771" s="74"/>
      <c r="AF771" s="219"/>
      <c r="AG771" s="219"/>
      <c r="AH771" s="74"/>
      <c r="AI771" s="211"/>
      <c r="AJ771" s="211"/>
      <c r="AK771" s="211"/>
      <c r="AL771" s="211"/>
      <c r="AM771" s="211"/>
      <c r="AN771" s="211"/>
      <c r="AO771" s="211"/>
      <c r="AP771" s="211"/>
      <c r="AQ771" s="211"/>
      <c r="AR771" s="47"/>
      <c r="AS771" s="211"/>
      <c r="AT771" s="211"/>
      <c r="AU771" s="211"/>
      <c r="AV771" s="211"/>
      <c r="AW771" s="211"/>
      <c r="AX771" s="211"/>
      <c r="AY771" s="211"/>
      <c r="AZ771" s="211"/>
      <c r="BA771" s="211"/>
      <c r="BB771" s="211"/>
      <c r="BC771" s="211"/>
      <c r="BD771" s="211"/>
      <c r="BE771" s="211"/>
      <c r="BF771" s="211"/>
      <c r="BG771" s="211"/>
      <c r="BH771" s="211"/>
      <c r="BI771" s="211"/>
      <c r="BJ771" s="211"/>
      <c r="BK771" s="211"/>
      <c r="BL771" s="211"/>
      <c r="BM771" s="211"/>
      <c r="BN771" s="211"/>
      <c r="BO771" s="211"/>
      <c r="BP771" s="211"/>
      <c r="BQ771" s="211"/>
      <c r="BR771" s="211"/>
      <c r="BS771" s="211"/>
      <c r="BT771" s="211"/>
      <c r="BU771" s="211"/>
      <c r="BV771" s="211"/>
      <c r="BW771" s="211"/>
      <c r="BX771" s="211"/>
      <c r="BY771" s="211"/>
      <c r="BZ771" s="211"/>
      <c r="CA771" s="211"/>
      <c r="CB771" s="211"/>
      <c r="CC771" s="211"/>
      <c r="CD771" s="211"/>
      <c r="CE771" s="211"/>
      <c r="CF771" s="211"/>
      <c r="CG771" s="211"/>
      <c r="CH771" s="211"/>
      <c r="CI771" s="211"/>
      <c r="CJ771" s="211"/>
      <c r="CK771" s="211"/>
      <c r="CL771" s="211"/>
      <c r="CM771" s="211"/>
      <c r="CN771" s="211"/>
      <c r="CO771" s="211"/>
      <c r="CP771" s="211"/>
      <c r="CQ771" s="151" t="str">
        <f t="shared" si="39"/>
        <v/>
      </c>
      <c r="CR771" s="147"/>
    </row>
    <row r="772" spans="1:96" x14ac:dyDescent="0.2">
      <c r="A772" s="72"/>
      <c r="B772" s="201">
        <f t="shared" si="40"/>
        <v>763</v>
      </c>
      <c r="C772" s="212"/>
      <c r="D772" s="212"/>
      <c r="F772" s="212"/>
      <c r="G772" s="214"/>
      <c r="H772" s="73"/>
      <c r="I772" s="215"/>
      <c r="J772" s="215"/>
      <c r="K772" s="215"/>
      <c r="L772" s="215"/>
      <c r="M772" s="215"/>
      <c r="N772" s="215"/>
      <c r="O772" s="215"/>
      <c r="P772" s="73"/>
      <c r="Q772" s="215"/>
      <c r="R772" s="215"/>
      <c r="S772" s="215"/>
      <c r="T772" s="215"/>
      <c r="U772" s="215"/>
      <c r="V772" s="215"/>
      <c r="W772" s="215"/>
      <c r="X772" s="74"/>
      <c r="Y772" s="216"/>
      <c r="Z772" s="216"/>
      <c r="AA772" s="216"/>
      <c r="AB772" s="150" t="str">
        <f t="shared" si="38"/>
        <v/>
      </c>
      <c r="AC772" s="217"/>
      <c r="AD772" s="218"/>
      <c r="AE772" s="74"/>
      <c r="AF772" s="219"/>
      <c r="AG772" s="219"/>
      <c r="AH772" s="74"/>
      <c r="AI772" s="211"/>
      <c r="AJ772" s="211"/>
      <c r="AK772" s="211"/>
      <c r="AL772" s="211"/>
      <c r="AM772" s="211"/>
      <c r="AN772" s="211"/>
      <c r="AO772" s="211"/>
      <c r="AP772" s="211"/>
      <c r="AQ772" s="211"/>
      <c r="AR772" s="47"/>
      <c r="AS772" s="211"/>
      <c r="AT772" s="211"/>
      <c r="AU772" s="211"/>
      <c r="AV772" s="211"/>
      <c r="AW772" s="211"/>
      <c r="AX772" s="211"/>
      <c r="AY772" s="211"/>
      <c r="AZ772" s="211"/>
      <c r="BA772" s="211"/>
      <c r="BB772" s="211"/>
      <c r="BC772" s="211"/>
      <c r="BD772" s="211"/>
      <c r="BE772" s="211"/>
      <c r="BF772" s="211"/>
      <c r="BG772" s="211"/>
      <c r="BH772" s="211"/>
      <c r="BI772" s="211"/>
      <c r="BJ772" s="211"/>
      <c r="BK772" s="211"/>
      <c r="BL772" s="211"/>
      <c r="BM772" s="211"/>
      <c r="BN772" s="211"/>
      <c r="BO772" s="211"/>
      <c r="BP772" s="211"/>
      <c r="BQ772" s="211"/>
      <c r="BR772" s="211"/>
      <c r="BS772" s="211"/>
      <c r="BT772" s="211"/>
      <c r="BU772" s="211"/>
      <c r="BV772" s="211"/>
      <c r="BW772" s="211"/>
      <c r="BX772" s="211"/>
      <c r="BY772" s="211"/>
      <c r="BZ772" s="211"/>
      <c r="CA772" s="211"/>
      <c r="CB772" s="211"/>
      <c r="CC772" s="211"/>
      <c r="CD772" s="211"/>
      <c r="CE772" s="211"/>
      <c r="CF772" s="211"/>
      <c r="CG772" s="211"/>
      <c r="CH772" s="211"/>
      <c r="CI772" s="211"/>
      <c r="CJ772" s="211"/>
      <c r="CK772" s="211"/>
      <c r="CL772" s="211"/>
      <c r="CM772" s="211"/>
      <c r="CN772" s="211"/>
      <c r="CO772" s="211"/>
      <c r="CP772" s="211"/>
      <c r="CQ772" s="151" t="str">
        <f t="shared" si="39"/>
        <v/>
      </c>
      <c r="CR772" s="147"/>
    </row>
    <row r="773" spans="1:96" x14ac:dyDescent="0.2">
      <c r="A773" s="72"/>
      <c r="B773" s="201">
        <f t="shared" si="40"/>
        <v>764</v>
      </c>
      <c r="C773" s="212"/>
      <c r="D773" s="212"/>
      <c r="F773" s="212"/>
      <c r="G773" s="214"/>
      <c r="H773" s="73"/>
      <c r="I773" s="215"/>
      <c r="J773" s="215"/>
      <c r="K773" s="215"/>
      <c r="L773" s="215"/>
      <c r="M773" s="215"/>
      <c r="N773" s="215"/>
      <c r="O773" s="215"/>
      <c r="P773" s="73"/>
      <c r="Q773" s="215"/>
      <c r="R773" s="215"/>
      <c r="S773" s="215"/>
      <c r="T773" s="215"/>
      <c r="U773" s="215"/>
      <c r="V773" s="215"/>
      <c r="W773" s="215"/>
      <c r="X773" s="74"/>
      <c r="Y773" s="216"/>
      <c r="Z773" s="216"/>
      <c r="AA773" s="216"/>
      <c r="AB773" s="150" t="str">
        <f t="shared" si="38"/>
        <v/>
      </c>
      <c r="AC773" s="217"/>
      <c r="AD773" s="218"/>
      <c r="AE773" s="74"/>
      <c r="AF773" s="219"/>
      <c r="AG773" s="219"/>
      <c r="AH773" s="74"/>
      <c r="AI773" s="211"/>
      <c r="AJ773" s="211"/>
      <c r="AK773" s="211"/>
      <c r="AL773" s="211"/>
      <c r="AM773" s="211"/>
      <c r="AN773" s="211"/>
      <c r="AO773" s="211"/>
      <c r="AP773" s="211"/>
      <c r="AQ773" s="211"/>
      <c r="AR773" s="47"/>
      <c r="AS773" s="211"/>
      <c r="AT773" s="211"/>
      <c r="AU773" s="211"/>
      <c r="AV773" s="211"/>
      <c r="AW773" s="211"/>
      <c r="AX773" s="211"/>
      <c r="AY773" s="211"/>
      <c r="AZ773" s="211"/>
      <c r="BA773" s="211"/>
      <c r="BB773" s="211"/>
      <c r="BC773" s="211"/>
      <c r="BD773" s="211"/>
      <c r="BE773" s="211"/>
      <c r="BF773" s="211"/>
      <c r="BG773" s="211"/>
      <c r="BH773" s="211"/>
      <c r="BI773" s="211"/>
      <c r="BJ773" s="211"/>
      <c r="BK773" s="211"/>
      <c r="BL773" s="211"/>
      <c r="BM773" s="211"/>
      <c r="BN773" s="211"/>
      <c r="BO773" s="211"/>
      <c r="BP773" s="211"/>
      <c r="BQ773" s="211"/>
      <c r="BR773" s="211"/>
      <c r="BS773" s="211"/>
      <c r="BT773" s="211"/>
      <c r="BU773" s="211"/>
      <c r="BV773" s="211"/>
      <c r="BW773" s="211"/>
      <c r="BX773" s="211"/>
      <c r="BY773" s="211"/>
      <c r="BZ773" s="211"/>
      <c r="CA773" s="211"/>
      <c r="CB773" s="211"/>
      <c r="CC773" s="211"/>
      <c r="CD773" s="211"/>
      <c r="CE773" s="211"/>
      <c r="CF773" s="211"/>
      <c r="CG773" s="211"/>
      <c r="CH773" s="211"/>
      <c r="CI773" s="211"/>
      <c r="CJ773" s="211"/>
      <c r="CK773" s="211"/>
      <c r="CL773" s="211"/>
      <c r="CM773" s="211"/>
      <c r="CN773" s="211"/>
      <c r="CO773" s="211"/>
      <c r="CP773" s="211"/>
      <c r="CQ773" s="151" t="str">
        <f t="shared" si="39"/>
        <v/>
      </c>
      <c r="CR773" s="147"/>
    </row>
    <row r="774" spans="1:96" x14ac:dyDescent="0.2">
      <c r="A774" s="72"/>
      <c r="B774" s="201">
        <f t="shared" si="40"/>
        <v>765</v>
      </c>
      <c r="C774" s="212"/>
      <c r="D774" s="212"/>
      <c r="F774" s="212"/>
      <c r="G774" s="214"/>
      <c r="H774" s="73"/>
      <c r="I774" s="215"/>
      <c r="J774" s="215"/>
      <c r="K774" s="215"/>
      <c r="L774" s="215"/>
      <c r="M774" s="215"/>
      <c r="N774" s="215"/>
      <c r="O774" s="215"/>
      <c r="P774" s="73"/>
      <c r="Q774" s="215"/>
      <c r="R774" s="215"/>
      <c r="S774" s="215"/>
      <c r="T774" s="215"/>
      <c r="U774" s="215"/>
      <c r="V774" s="215"/>
      <c r="W774" s="215"/>
      <c r="X774" s="74"/>
      <c r="Y774" s="216"/>
      <c r="Z774" s="216"/>
      <c r="AA774" s="216"/>
      <c r="AB774" s="150" t="str">
        <f t="shared" si="38"/>
        <v/>
      </c>
      <c r="AC774" s="217"/>
      <c r="AD774" s="218"/>
      <c r="AE774" s="74"/>
      <c r="AF774" s="219"/>
      <c r="AG774" s="219"/>
      <c r="AH774" s="74"/>
      <c r="AI774" s="211"/>
      <c r="AJ774" s="211"/>
      <c r="AK774" s="211"/>
      <c r="AL774" s="211"/>
      <c r="AM774" s="211"/>
      <c r="AN774" s="211"/>
      <c r="AO774" s="211"/>
      <c r="AP774" s="211"/>
      <c r="AQ774" s="211"/>
      <c r="AR774" s="47"/>
      <c r="AS774" s="211"/>
      <c r="AT774" s="211"/>
      <c r="AU774" s="211"/>
      <c r="AV774" s="211"/>
      <c r="AW774" s="211"/>
      <c r="AX774" s="211"/>
      <c r="AY774" s="211"/>
      <c r="AZ774" s="211"/>
      <c r="BA774" s="211"/>
      <c r="BB774" s="211"/>
      <c r="BC774" s="211"/>
      <c r="BD774" s="211"/>
      <c r="BE774" s="211"/>
      <c r="BF774" s="211"/>
      <c r="BG774" s="211"/>
      <c r="BH774" s="211"/>
      <c r="BI774" s="211"/>
      <c r="BJ774" s="211"/>
      <c r="BK774" s="211"/>
      <c r="BL774" s="211"/>
      <c r="BM774" s="211"/>
      <c r="BN774" s="211"/>
      <c r="BO774" s="211"/>
      <c r="BP774" s="211"/>
      <c r="BQ774" s="211"/>
      <c r="BR774" s="211"/>
      <c r="BS774" s="211"/>
      <c r="BT774" s="211"/>
      <c r="BU774" s="211"/>
      <c r="BV774" s="211"/>
      <c r="BW774" s="211"/>
      <c r="BX774" s="211"/>
      <c r="BY774" s="211"/>
      <c r="BZ774" s="211"/>
      <c r="CA774" s="211"/>
      <c r="CB774" s="211"/>
      <c r="CC774" s="211"/>
      <c r="CD774" s="211"/>
      <c r="CE774" s="211"/>
      <c r="CF774" s="211"/>
      <c r="CG774" s="211"/>
      <c r="CH774" s="211"/>
      <c r="CI774" s="211"/>
      <c r="CJ774" s="211"/>
      <c r="CK774" s="211"/>
      <c r="CL774" s="211"/>
      <c r="CM774" s="211"/>
      <c r="CN774" s="211"/>
      <c r="CO774" s="211"/>
      <c r="CP774" s="211"/>
      <c r="CQ774" s="151" t="str">
        <f t="shared" si="39"/>
        <v/>
      </c>
      <c r="CR774" s="147"/>
    </row>
    <row r="775" spans="1:96" x14ac:dyDescent="0.2">
      <c r="A775" s="72"/>
      <c r="B775" s="201">
        <f t="shared" si="40"/>
        <v>766</v>
      </c>
      <c r="C775" s="212"/>
      <c r="D775" s="212"/>
      <c r="F775" s="212"/>
      <c r="G775" s="214"/>
      <c r="H775" s="73"/>
      <c r="I775" s="215"/>
      <c r="J775" s="215"/>
      <c r="K775" s="215"/>
      <c r="L775" s="215"/>
      <c r="M775" s="215"/>
      <c r="N775" s="215"/>
      <c r="O775" s="215"/>
      <c r="P775" s="73"/>
      <c r="Q775" s="215"/>
      <c r="R775" s="215"/>
      <c r="S775" s="215"/>
      <c r="T775" s="215"/>
      <c r="U775" s="215"/>
      <c r="V775" s="215"/>
      <c r="W775" s="215"/>
      <c r="X775" s="74"/>
      <c r="Y775" s="216"/>
      <c r="Z775" s="216"/>
      <c r="AA775" s="216"/>
      <c r="AB775" s="150" t="str">
        <f t="shared" ref="AB775:AB838" si="41">IF(SUM(Y775:AA775,I775:O775)=0,"",IF(SUM(Y775:AA775)=1,"",1))</f>
        <v/>
      </c>
      <c r="AC775" s="217"/>
      <c r="AD775" s="218"/>
      <c r="AE775" s="74"/>
      <c r="AF775" s="219"/>
      <c r="AG775" s="219"/>
      <c r="AH775" s="74"/>
      <c r="AI775" s="211"/>
      <c r="AJ775" s="211"/>
      <c r="AK775" s="211"/>
      <c r="AL775" s="211"/>
      <c r="AM775" s="211"/>
      <c r="AN775" s="211"/>
      <c r="AO775" s="211"/>
      <c r="AP775" s="211"/>
      <c r="AQ775" s="211"/>
      <c r="AR775" s="47"/>
      <c r="AS775" s="211"/>
      <c r="AT775" s="211"/>
      <c r="AU775" s="211"/>
      <c r="AV775" s="211"/>
      <c r="AW775" s="211"/>
      <c r="AX775" s="211"/>
      <c r="AY775" s="211"/>
      <c r="AZ775" s="211"/>
      <c r="BA775" s="211"/>
      <c r="BB775" s="211"/>
      <c r="BC775" s="211"/>
      <c r="BD775" s="211"/>
      <c r="BE775" s="211"/>
      <c r="BF775" s="211"/>
      <c r="BG775" s="211"/>
      <c r="BH775" s="211"/>
      <c r="BI775" s="211"/>
      <c r="BJ775" s="211"/>
      <c r="BK775" s="211"/>
      <c r="BL775" s="211"/>
      <c r="BM775" s="211"/>
      <c r="BN775" s="211"/>
      <c r="BO775" s="211"/>
      <c r="BP775" s="211"/>
      <c r="BQ775" s="211"/>
      <c r="BR775" s="211"/>
      <c r="BS775" s="211"/>
      <c r="BT775" s="211"/>
      <c r="BU775" s="211"/>
      <c r="BV775" s="211"/>
      <c r="BW775" s="211"/>
      <c r="BX775" s="211"/>
      <c r="BY775" s="211"/>
      <c r="BZ775" s="211"/>
      <c r="CA775" s="211"/>
      <c r="CB775" s="211"/>
      <c r="CC775" s="211"/>
      <c r="CD775" s="211"/>
      <c r="CE775" s="211"/>
      <c r="CF775" s="211"/>
      <c r="CG775" s="211"/>
      <c r="CH775" s="211"/>
      <c r="CI775" s="211"/>
      <c r="CJ775" s="211"/>
      <c r="CK775" s="211"/>
      <c r="CL775" s="211"/>
      <c r="CM775" s="211"/>
      <c r="CN775" s="211"/>
      <c r="CO775" s="211"/>
      <c r="CP775" s="211"/>
      <c r="CQ775" s="151" t="str">
        <f t="shared" ref="CQ775:CQ838" si="42">IF(COUNT(AS775:CP775)=0,"",IF(SUM(AS775:CP775)=1,"",1))</f>
        <v/>
      </c>
      <c r="CR775" s="147"/>
    </row>
    <row r="776" spans="1:96" x14ac:dyDescent="0.2">
      <c r="A776" s="72"/>
      <c r="B776" s="201">
        <f t="shared" ref="B776:B839" si="43">IFERROR(B775+1,"")</f>
        <v>767</v>
      </c>
      <c r="C776" s="212"/>
      <c r="D776" s="212"/>
      <c r="F776" s="212"/>
      <c r="G776" s="214"/>
      <c r="H776" s="73"/>
      <c r="I776" s="215"/>
      <c r="J776" s="215"/>
      <c r="K776" s="215"/>
      <c r="L776" s="215"/>
      <c r="M776" s="215"/>
      <c r="N776" s="215"/>
      <c r="O776" s="215"/>
      <c r="P776" s="73"/>
      <c r="Q776" s="215"/>
      <c r="R776" s="215"/>
      <c r="S776" s="215"/>
      <c r="T776" s="215"/>
      <c r="U776" s="215"/>
      <c r="V776" s="215"/>
      <c r="W776" s="215"/>
      <c r="X776" s="74"/>
      <c r="Y776" s="216"/>
      <c r="Z776" s="216"/>
      <c r="AA776" s="216"/>
      <c r="AB776" s="150" t="str">
        <f t="shared" si="41"/>
        <v/>
      </c>
      <c r="AC776" s="217"/>
      <c r="AD776" s="218"/>
      <c r="AE776" s="74"/>
      <c r="AF776" s="219"/>
      <c r="AG776" s="219"/>
      <c r="AH776" s="74"/>
      <c r="AI776" s="211"/>
      <c r="AJ776" s="211"/>
      <c r="AK776" s="211"/>
      <c r="AL776" s="211"/>
      <c r="AM776" s="211"/>
      <c r="AN776" s="211"/>
      <c r="AO776" s="211"/>
      <c r="AP776" s="211"/>
      <c r="AQ776" s="211"/>
      <c r="AR776" s="47"/>
      <c r="AS776" s="211"/>
      <c r="AT776" s="211"/>
      <c r="AU776" s="211"/>
      <c r="AV776" s="211"/>
      <c r="AW776" s="211"/>
      <c r="AX776" s="211"/>
      <c r="AY776" s="211"/>
      <c r="AZ776" s="211"/>
      <c r="BA776" s="211"/>
      <c r="BB776" s="211"/>
      <c r="BC776" s="211"/>
      <c r="BD776" s="211"/>
      <c r="BE776" s="211"/>
      <c r="BF776" s="211"/>
      <c r="BG776" s="211"/>
      <c r="BH776" s="211"/>
      <c r="BI776" s="211"/>
      <c r="BJ776" s="211"/>
      <c r="BK776" s="211"/>
      <c r="BL776" s="211"/>
      <c r="BM776" s="211"/>
      <c r="BN776" s="211"/>
      <c r="BO776" s="211"/>
      <c r="BP776" s="211"/>
      <c r="BQ776" s="211"/>
      <c r="BR776" s="211"/>
      <c r="BS776" s="211"/>
      <c r="BT776" s="211"/>
      <c r="BU776" s="211"/>
      <c r="BV776" s="211"/>
      <c r="BW776" s="211"/>
      <c r="BX776" s="211"/>
      <c r="BY776" s="211"/>
      <c r="BZ776" s="211"/>
      <c r="CA776" s="211"/>
      <c r="CB776" s="211"/>
      <c r="CC776" s="211"/>
      <c r="CD776" s="211"/>
      <c r="CE776" s="211"/>
      <c r="CF776" s="211"/>
      <c r="CG776" s="211"/>
      <c r="CH776" s="211"/>
      <c r="CI776" s="211"/>
      <c r="CJ776" s="211"/>
      <c r="CK776" s="211"/>
      <c r="CL776" s="211"/>
      <c r="CM776" s="211"/>
      <c r="CN776" s="211"/>
      <c r="CO776" s="211"/>
      <c r="CP776" s="211"/>
      <c r="CQ776" s="151" t="str">
        <f t="shared" si="42"/>
        <v/>
      </c>
      <c r="CR776" s="147"/>
    </row>
    <row r="777" spans="1:96" x14ac:dyDescent="0.2">
      <c r="A777" s="72"/>
      <c r="B777" s="201">
        <f t="shared" si="43"/>
        <v>768</v>
      </c>
      <c r="C777" s="212"/>
      <c r="D777" s="212"/>
      <c r="F777" s="212"/>
      <c r="G777" s="214"/>
      <c r="H777" s="73"/>
      <c r="I777" s="215"/>
      <c r="J777" s="215"/>
      <c r="K777" s="215"/>
      <c r="L777" s="215"/>
      <c r="M777" s="215"/>
      <c r="N777" s="215"/>
      <c r="O777" s="215"/>
      <c r="P777" s="73"/>
      <c r="Q777" s="215"/>
      <c r="R777" s="215"/>
      <c r="S777" s="215"/>
      <c r="T777" s="215"/>
      <c r="U777" s="215"/>
      <c r="V777" s="215"/>
      <c r="W777" s="215"/>
      <c r="X777" s="74"/>
      <c r="Y777" s="216"/>
      <c r="Z777" s="216"/>
      <c r="AA777" s="216"/>
      <c r="AB777" s="150" t="str">
        <f t="shared" si="41"/>
        <v/>
      </c>
      <c r="AC777" s="217"/>
      <c r="AD777" s="218"/>
      <c r="AE777" s="74"/>
      <c r="AF777" s="219"/>
      <c r="AG777" s="219"/>
      <c r="AH777" s="74"/>
      <c r="AI777" s="211"/>
      <c r="AJ777" s="211"/>
      <c r="AK777" s="211"/>
      <c r="AL777" s="211"/>
      <c r="AM777" s="211"/>
      <c r="AN777" s="211"/>
      <c r="AO777" s="211"/>
      <c r="AP777" s="211"/>
      <c r="AQ777" s="211"/>
      <c r="AR777" s="47"/>
      <c r="AS777" s="211"/>
      <c r="AT777" s="211"/>
      <c r="AU777" s="211"/>
      <c r="AV777" s="211"/>
      <c r="AW777" s="211"/>
      <c r="AX777" s="211"/>
      <c r="AY777" s="211"/>
      <c r="AZ777" s="211"/>
      <c r="BA777" s="211"/>
      <c r="BB777" s="211"/>
      <c r="BC777" s="211"/>
      <c r="BD777" s="211"/>
      <c r="BE777" s="211"/>
      <c r="BF777" s="211"/>
      <c r="BG777" s="211"/>
      <c r="BH777" s="211"/>
      <c r="BI777" s="211"/>
      <c r="BJ777" s="211"/>
      <c r="BK777" s="211"/>
      <c r="BL777" s="211"/>
      <c r="BM777" s="211"/>
      <c r="BN777" s="211"/>
      <c r="BO777" s="211"/>
      <c r="BP777" s="211"/>
      <c r="BQ777" s="211"/>
      <c r="BR777" s="211"/>
      <c r="BS777" s="211"/>
      <c r="BT777" s="211"/>
      <c r="BU777" s="211"/>
      <c r="BV777" s="211"/>
      <c r="BW777" s="211"/>
      <c r="BX777" s="211"/>
      <c r="BY777" s="211"/>
      <c r="BZ777" s="211"/>
      <c r="CA777" s="211"/>
      <c r="CB777" s="211"/>
      <c r="CC777" s="211"/>
      <c r="CD777" s="211"/>
      <c r="CE777" s="211"/>
      <c r="CF777" s="211"/>
      <c r="CG777" s="211"/>
      <c r="CH777" s="211"/>
      <c r="CI777" s="211"/>
      <c r="CJ777" s="211"/>
      <c r="CK777" s="211"/>
      <c r="CL777" s="211"/>
      <c r="CM777" s="211"/>
      <c r="CN777" s="211"/>
      <c r="CO777" s="211"/>
      <c r="CP777" s="211"/>
      <c r="CQ777" s="151" t="str">
        <f t="shared" si="42"/>
        <v/>
      </c>
      <c r="CR777" s="147"/>
    </row>
    <row r="778" spans="1:96" x14ac:dyDescent="0.2">
      <c r="A778" s="72"/>
      <c r="B778" s="201">
        <f t="shared" si="43"/>
        <v>769</v>
      </c>
      <c r="C778" s="212"/>
      <c r="D778" s="212"/>
      <c r="F778" s="212"/>
      <c r="G778" s="214"/>
      <c r="H778" s="73"/>
      <c r="I778" s="215"/>
      <c r="J778" s="215"/>
      <c r="K778" s="215"/>
      <c r="L778" s="215"/>
      <c r="M778" s="215"/>
      <c r="N778" s="215"/>
      <c r="O778" s="215"/>
      <c r="P778" s="73"/>
      <c r="Q778" s="215"/>
      <c r="R778" s="215"/>
      <c r="S778" s="215"/>
      <c r="T778" s="215"/>
      <c r="U778" s="215"/>
      <c r="V778" s="215"/>
      <c r="W778" s="215"/>
      <c r="X778" s="74"/>
      <c r="Y778" s="216"/>
      <c r="Z778" s="216"/>
      <c r="AA778" s="216"/>
      <c r="AB778" s="150" t="str">
        <f t="shared" si="41"/>
        <v/>
      </c>
      <c r="AC778" s="217"/>
      <c r="AD778" s="218"/>
      <c r="AE778" s="74"/>
      <c r="AF778" s="219"/>
      <c r="AG778" s="219"/>
      <c r="AH778" s="74"/>
      <c r="AI778" s="211"/>
      <c r="AJ778" s="211"/>
      <c r="AK778" s="211"/>
      <c r="AL778" s="211"/>
      <c r="AM778" s="211"/>
      <c r="AN778" s="211"/>
      <c r="AO778" s="211"/>
      <c r="AP778" s="211"/>
      <c r="AQ778" s="211"/>
      <c r="AR778" s="47"/>
      <c r="AS778" s="211"/>
      <c r="AT778" s="211"/>
      <c r="AU778" s="211"/>
      <c r="AV778" s="211"/>
      <c r="AW778" s="211"/>
      <c r="AX778" s="211"/>
      <c r="AY778" s="211"/>
      <c r="AZ778" s="211"/>
      <c r="BA778" s="211"/>
      <c r="BB778" s="211"/>
      <c r="BC778" s="211"/>
      <c r="BD778" s="211"/>
      <c r="BE778" s="211"/>
      <c r="BF778" s="211"/>
      <c r="BG778" s="211"/>
      <c r="BH778" s="211"/>
      <c r="BI778" s="211"/>
      <c r="BJ778" s="211"/>
      <c r="BK778" s="211"/>
      <c r="BL778" s="211"/>
      <c r="BM778" s="211"/>
      <c r="BN778" s="211"/>
      <c r="BO778" s="211"/>
      <c r="BP778" s="211"/>
      <c r="BQ778" s="211"/>
      <c r="BR778" s="211"/>
      <c r="BS778" s="211"/>
      <c r="BT778" s="211"/>
      <c r="BU778" s="211"/>
      <c r="BV778" s="211"/>
      <c r="BW778" s="211"/>
      <c r="BX778" s="211"/>
      <c r="BY778" s="211"/>
      <c r="BZ778" s="211"/>
      <c r="CA778" s="211"/>
      <c r="CB778" s="211"/>
      <c r="CC778" s="211"/>
      <c r="CD778" s="211"/>
      <c r="CE778" s="211"/>
      <c r="CF778" s="211"/>
      <c r="CG778" s="211"/>
      <c r="CH778" s="211"/>
      <c r="CI778" s="211"/>
      <c r="CJ778" s="211"/>
      <c r="CK778" s="211"/>
      <c r="CL778" s="211"/>
      <c r="CM778" s="211"/>
      <c r="CN778" s="211"/>
      <c r="CO778" s="211"/>
      <c r="CP778" s="211"/>
      <c r="CQ778" s="151" t="str">
        <f t="shared" si="42"/>
        <v/>
      </c>
      <c r="CR778" s="147"/>
    </row>
    <row r="779" spans="1:96" x14ac:dyDescent="0.2">
      <c r="A779" s="72"/>
      <c r="B779" s="201">
        <f t="shared" si="43"/>
        <v>770</v>
      </c>
      <c r="C779" s="212"/>
      <c r="D779" s="212"/>
      <c r="F779" s="212"/>
      <c r="G779" s="214"/>
      <c r="H779" s="73"/>
      <c r="I779" s="215"/>
      <c r="J779" s="215"/>
      <c r="K779" s="215"/>
      <c r="L779" s="215"/>
      <c r="M779" s="215"/>
      <c r="N779" s="215"/>
      <c r="O779" s="215"/>
      <c r="P779" s="73"/>
      <c r="Q779" s="215"/>
      <c r="R779" s="215"/>
      <c r="S779" s="215"/>
      <c r="T779" s="215"/>
      <c r="U779" s="215"/>
      <c r="V779" s="215"/>
      <c r="W779" s="215"/>
      <c r="X779" s="74"/>
      <c r="Y779" s="216"/>
      <c r="Z779" s="216"/>
      <c r="AA779" s="216"/>
      <c r="AB779" s="150" t="str">
        <f t="shared" si="41"/>
        <v/>
      </c>
      <c r="AC779" s="217"/>
      <c r="AD779" s="218"/>
      <c r="AE779" s="74"/>
      <c r="AF779" s="219"/>
      <c r="AG779" s="219"/>
      <c r="AH779" s="74"/>
      <c r="AI779" s="211"/>
      <c r="AJ779" s="211"/>
      <c r="AK779" s="211"/>
      <c r="AL779" s="211"/>
      <c r="AM779" s="211"/>
      <c r="AN779" s="211"/>
      <c r="AO779" s="211"/>
      <c r="AP779" s="211"/>
      <c r="AQ779" s="211"/>
      <c r="AR779" s="47"/>
      <c r="AS779" s="211"/>
      <c r="AT779" s="211"/>
      <c r="AU779" s="211"/>
      <c r="AV779" s="211"/>
      <c r="AW779" s="211"/>
      <c r="AX779" s="211"/>
      <c r="AY779" s="211"/>
      <c r="AZ779" s="211"/>
      <c r="BA779" s="211"/>
      <c r="BB779" s="211"/>
      <c r="BC779" s="211"/>
      <c r="BD779" s="211"/>
      <c r="BE779" s="211"/>
      <c r="BF779" s="211"/>
      <c r="BG779" s="211"/>
      <c r="BH779" s="211"/>
      <c r="BI779" s="211"/>
      <c r="BJ779" s="211"/>
      <c r="BK779" s="211"/>
      <c r="BL779" s="211"/>
      <c r="BM779" s="211"/>
      <c r="BN779" s="211"/>
      <c r="BO779" s="211"/>
      <c r="BP779" s="211"/>
      <c r="BQ779" s="211"/>
      <c r="BR779" s="211"/>
      <c r="BS779" s="211"/>
      <c r="BT779" s="211"/>
      <c r="BU779" s="211"/>
      <c r="BV779" s="211"/>
      <c r="BW779" s="211"/>
      <c r="BX779" s="211"/>
      <c r="BY779" s="211"/>
      <c r="BZ779" s="211"/>
      <c r="CA779" s="211"/>
      <c r="CB779" s="211"/>
      <c r="CC779" s="211"/>
      <c r="CD779" s="211"/>
      <c r="CE779" s="211"/>
      <c r="CF779" s="211"/>
      <c r="CG779" s="211"/>
      <c r="CH779" s="211"/>
      <c r="CI779" s="211"/>
      <c r="CJ779" s="211"/>
      <c r="CK779" s="211"/>
      <c r="CL779" s="211"/>
      <c r="CM779" s="211"/>
      <c r="CN779" s="211"/>
      <c r="CO779" s="211"/>
      <c r="CP779" s="211"/>
      <c r="CQ779" s="151" t="str">
        <f t="shared" si="42"/>
        <v/>
      </c>
      <c r="CR779" s="147"/>
    </row>
    <row r="780" spans="1:96" x14ac:dyDescent="0.2">
      <c r="A780" s="72"/>
      <c r="B780" s="201">
        <f t="shared" si="43"/>
        <v>771</v>
      </c>
      <c r="C780" s="212"/>
      <c r="D780" s="212"/>
      <c r="F780" s="212"/>
      <c r="G780" s="214"/>
      <c r="H780" s="73"/>
      <c r="I780" s="215"/>
      <c r="J780" s="215"/>
      <c r="K780" s="215"/>
      <c r="L780" s="215"/>
      <c r="M780" s="215"/>
      <c r="N780" s="215"/>
      <c r="O780" s="215"/>
      <c r="P780" s="73"/>
      <c r="Q780" s="215"/>
      <c r="R780" s="215"/>
      <c r="S780" s="215"/>
      <c r="T780" s="215"/>
      <c r="U780" s="215"/>
      <c r="V780" s="215"/>
      <c r="W780" s="215"/>
      <c r="X780" s="74"/>
      <c r="Y780" s="216"/>
      <c r="Z780" s="216"/>
      <c r="AA780" s="216"/>
      <c r="AB780" s="150" t="str">
        <f t="shared" si="41"/>
        <v/>
      </c>
      <c r="AC780" s="217"/>
      <c r="AD780" s="218"/>
      <c r="AE780" s="74"/>
      <c r="AF780" s="219"/>
      <c r="AG780" s="219"/>
      <c r="AH780" s="74"/>
      <c r="AI780" s="211"/>
      <c r="AJ780" s="211"/>
      <c r="AK780" s="211"/>
      <c r="AL780" s="211"/>
      <c r="AM780" s="211"/>
      <c r="AN780" s="211"/>
      <c r="AO780" s="211"/>
      <c r="AP780" s="211"/>
      <c r="AQ780" s="211"/>
      <c r="AR780" s="47"/>
      <c r="AS780" s="211"/>
      <c r="AT780" s="211"/>
      <c r="AU780" s="211"/>
      <c r="AV780" s="211"/>
      <c r="AW780" s="211"/>
      <c r="AX780" s="211"/>
      <c r="AY780" s="211"/>
      <c r="AZ780" s="211"/>
      <c r="BA780" s="211"/>
      <c r="BB780" s="211"/>
      <c r="BC780" s="211"/>
      <c r="BD780" s="211"/>
      <c r="BE780" s="211"/>
      <c r="BF780" s="211"/>
      <c r="BG780" s="211"/>
      <c r="BH780" s="211"/>
      <c r="BI780" s="211"/>
      <c r="BJ780" s="211"/>
      <c r="BK780" s="211"/>
      <c r="BL780" s="211"/>
      <c r="BM780" s="211"/>
      <c r="BN780" s="211"/>
      <c r="BO780" s="211"/>
      <c r="BP780" s="211"/>
      <c r="BQ780" s="211"/>
      <c r="BR780" s="211"/>
      <c r="BS780" s="211"/>
      <c r="BT780" s="211"/>
      <c r="BU780" s="211"/>
      <c r="BV780" s="211"/>
      <c r="BW780" s="211"/>
      <c r="BX780" s="211"/>
      <c r="BY780" s="211"/>
      <c r="BZ780" s="211"/>
      <c r="CA780" s="211"/>
      <c r="CB780" s="211"/>
      <c r="CC780" s="211"/>
      <c r="CD780" s="211"/>
      <c r="CE780" s="211"/>
      <c r="CF780" s="211"/>
      <c r="CG780" s="211"/>
      <c r="CH780" s="211"/>
      <c r="CI780" s="211"/>
      <c r="CJ780" s="211"/>
      <c r="CK780" s="211"/>
      <c r="CL780" s="211"/>
      <c r="CM780" s="211"/>
      <c r="CN780" s="211"/>
      <c r="CO780" s="211"/>
      <c r="CP780" s="211"/>
      <c r="CQ780" s="151" t="str">
        <f t="shared" si="42"/>
        <v/>
      </c>
      <c r="CR780" s="147"/>
    </row>
    <row r="781" spans="1:96" x14ac:dyDescent="0.2">
      <c r="A781" s="72"/>
      <c r="B781" s="201">
        <f t="shared" si="43"/>
        <v>772</v>
      </c>
      <c r="C781" s="212"/>
      <c r="D781" s="212"/>
      <c r="F781" s="212"/>
      <c r="G781" s="214"/>
      <c r="H781" s="73"/>
      <c r="I781" s="215"/>
      <c r="J781" s="215"/>
      <c r="K781" s="215"/>
      <c r="L781" s="215"/>
      <c r="M781" s="215"/>
      <c r="N781" s="215"/>
      <c r="O781" s="215"/>
      <c r="P781" s="73"/>
      <c r="Q781" s="215"/>
      <c r="R781" s="215"/>
      <c r="S781" s="215"/>
      <c r="T781" s="215"/>
      <c r="U781" s="215"/>
      <c r="V781" s="215"/>
      <c r="W781" s="215"/>
      <c r="X781" s="74"/>
      <c r="Y781" s="216"/>
      <c r="Z781" s="216"/>
      <c r="AA781" s="216"/>
      <c r="AB781" s="150" t="str">
        <f t="shared" si="41"/>
        <v/>
      </c>
      <c r="AC781" s="217"/>
      <c r="AD781" s="218"/>
      <c r="AE781" s="74"/>
      <c r="AF781" s="219"/>
      <c r="AG781" s="219"/>
      <c r="AH781" s="74"/>
      <c r="AI781" s="211"/>
      <c r="AJ781" s="211"/>
      <c r="AK781" s="211"/>
      <c r="AL781" s="211"/>
      <c r="AM781" s="211"/>
      <c r="AN781" s="211"/>
      <c r="AO781" s="211"/>
      <c r="AP781" s="211"/>
      <c r="AQ781" s="211"/>
      <c r="AR781" s="47"/>
      <c r="AS781" s="211"/>
      <c r="AT781" s="211"/>
      <c r="AU781" s="211"/>
      <c r="AV781" s="211"/>
      <c r="AW781" s="211"/>
      <c r="AX781" s="211"/>
      <c r="AY781" s="211"/>
      <c r="AZ781" s="211"/>
      <c r="BA781" s="211"/>
      <c r="BB781" s="211"/>
      <c r="BC781" s="211"/>
      <c r="BD781" s="211"/>
      <c r="BE781" s="211"/>
      <c r="BF781" s="211"/>
      <c r="BG781" s="211"/>
      <c r="BH781" s="211"/>
      <c r="BI781" s="211"/>
      <c r="BJ781" s="211"/>
      <c r="BK781" s="211"/>
      <c r="BL781" s="211"/>
      <c r="BM781" s="211"/>
      <c r="BN781" s="211"/>
      <c r="BO781" s="211"/>
      <c r="BP781" s="211"/>
      <c r="BQ781" s="211"/>
      <c r="BR781" s="211"/>
      <c r="BS781" s="211"/>
      <c r="BT781" s="211"/>
      <c r="BU781" s="211"/>
      <c r="BV781" s="211"/>
      <c r="BW781" s="211"/>
      <c r="BX781" s="211"/>
      <c r="BY781" s="211"/>
      <c r="BZ781" s="211"/>
      <c r="CA781" s="211"/>
      <c r="CB781" s="211"/>
      <c r="CC781" s="211"/>
      <c r="CD781" s="211"/>
      <c r="CE781" s="211"/>
      <c r="CF781" s="211"/>
      <c r="CG781" s="211"/>
      <c r="CH781" s="211"/>
      <c r="CI781" s="211"/>
      <c r="CJ781" s="211"/>
      <c r="CK781" s="211"/>
      <c r="CL781" s="211"/>
      <c r="CM781" s="211"/>
      <c r="CN781" s="211"/>
      <c r="CO781" s="211"/>
      <c r="CP781" s="211"/>
      <c r="CQ781" s="151" t="str">
        <f t="shared" si="42"/>
        <v/>
      </c>
      <c r="CR781" s="147"/>
    </row>
    <row r="782" spans="1:96" x14ac:dyDescent="0.2">
      <c r="A782" s="72"/>
      <c r="B782" s="201">
        <f t="shared" si="43"/>
        <v>773</v>
      </c>
      <c r="C782" s="212"/>
      <c r="D782" s="212"/>
      <c r="F782" s="212"/>
      <c r="G782" s="214"/>
      <c r="H782" s="73"/>
      <c r="I782" s="215"/>
      <c r="J782" s="215"/>
      <c r="K782" s="215"/>
      <c r="L782" s="215"/>
      <c r="M782" s="215"/>
      <c r="N782" s="215"/>
      <c r="O782" s="215"/>
      <c r="P782" s="73"/>
      <c r="Q782" s="215"/>
      <c r="R782" s="215"/>
      <c r="S782" s="215"/>
      <c r="T782" s="215"/>
      <c r="U782" s="215"/>
      <c r="V782" s="215"/>
      <c r="W782" s="215"/>
      <c r="X782" s="74"/>
      <c r="Y782" s="216"/>
      <c r="Z782" s="216"/>
      <c r="AA782" s="216"/>
      <c r="AB782" s="150" t="str">
        <f t="shared" si="41"/>
        <v/>
      </c>
      <c r="AC782" s="217"/>
      <c r="AD782" s="218"/>
      <c r="AE782" s="74"/>
      <c r="AF782" s="219"/>
      <c r="AG782" s="219"/>
      <c r="AH782" s="74"/>
      <c r="AI782" s="211"/>
      <c r="AJ782" s="211"/>
      <c r="AK782" s="211"/>
      <c r="AL782" s="211"/>
      <c r="AM782" s="211"/>
      <c r="AN782" s="211"/>
      <c r="AO782" s="211"/>
      <c r="AP782" s="211"/>
      <c r="AQ782" s="211"/>
      <c r="AR782" s="47"/>
      <c r="AS782" s="211"/>
      <c r="AT782" s="211"/>
      <c r="AU782" s="211"/>
      <c r="AV782" s="211"/>
      <c r="AW782" s="211"/>
      <c r="AX782" s="211"/>
      <c r="AY782" s="211"/>
      <c r="AZ782" s="211"/>
      <c r="BA782" s="211"/>
      <c r="BB782" s="211"/>
      <c r="BC782" s="211"/>
      <c r="BD782" s="211"/>
      <c r="BE782" s="211"/>
      <c r="BF782" s="211"/>
      <c r="BG782" s="211"/>
      <c r="BH782" s="211"/>
      <c r="BI782" s="211"/>
      <c r="BJ782" s="211"/>
      <c r="BK782" s="211"/>
      <c r="BL782" s="211"/>
      <c r="BM782" s="211"/>
      <c r="BN782" s="211"/>
      <c r="BO782" s="211"/>
      <c r="BP782" s="211"/>
      <c r="BQ782" s="211"/>
      <c r="BR782" s="211"/>
      <c r="BS782" s="211"/>
      <c r="BT782" s="211"/>
      <c r="BU782" s="211"/>
      <c r="BV782" s="211"/>
      <c r="BW782" s="211"/>
      <c r="BX782" s="211"/>
      <c r="BY782" s="211"/>
      <c r="BZ782" s="211"/>
      <c r="CA782" s="211"/>
      <c r="CB782" s="211"/>
      <c r="CC782" s="211"/>
      <c r="CD782" s="211"/>
      <c r="CE782" s="211"/>
      <c r="CF782" s="211"/>
      <c r="CG782" s="211"/>
      <c r="CH782" s="211"/>
      <c r="CI782" s="211"/>
      <c r="CJ782" s="211"/>
      <c r="CK782" s="211"/>
      <c r="CL782" s="211"/>
      <c r="CM782" s="211"/>
      <c r="CN782" s="211"/>
      <c r="CO782" s="211"/>
      <c r="CP782" s="211"/>
      <c r="CQ782" s="151" t="str">
        <f t="shared" si="42"/>
        <v/>
      </c>
      <c r="CR782" s="147"/>
    </row>
    <row r="783" spans="1:96" x14ac:dyDescent="0.2">
      <c r="A783" s="72"/>
      <c r="B783" s="201">
        <f t="shared" si="43"/>
        <v>774</v>
      </c>
      <c r="C783" s="212"/>
      <c r="D783" s="212"/>
      <c r="F783" s="212"/>
      <c r="G783" s="214"/>
      <c r="H783" s="73"/>
      <c r="I783" s="215"/>
      <c r="J783" s="215"/>
      <c r="K783" s="215"/>
      <c r="L783" s="215"/>
      <c r="M783" s="215"/>
      <c r="N783" s="215"/>
      <c r="O783" s="215"/>
      <c r="P783" s="73"/>
      <c r="Q783" s="215"/>
      <c r="R783" s="215"/>
      <c r="S783" s="215"/>
      <c r="T783" s="215"/>
      <c r="U783" s="215"/>
      <c r="V783" s="215"/>
      <c r="W783" s="215"/>
      <c r="X783" s="74"/>
      <c r="Y783" s="216"/>
      <c r="Z783" s="216"/>
      <c r="AA783" s="216"/>
      <c r="AB783" s="150" t="str">
        <f t="shared" si="41"/>
        <v/>
      </c>
      <c r="AC783" s="217"/>
      <c r="AD783" s="218"/>
      <c r="AE783" s="74"/>
      <c r="AF783" s="219"/>
      <c r="AG783" s="219"/>
      <c r="AH783" s="74"/>
      <c r="AI783" s="211"/>
      <c r="AJ783" s="211"/>
      <c r="AK783" s="211"/>
      <c r="AL783" s="211"/>
      <c r="AM783" s="211"/>
      <c r="AN783" s="211"/>
      <c r="AO783" s="211"/>
      <c r="AP783" s="211"/>
      <c r="AQ783" s="211"/>
      <c r="AR783" s="47"/>
      <c r="AS783" s="211"/>
      <c r="AT783" s="211"/>
      <c r="AU783" s="211"/>
      <c r="AV783" s="211"/>
      <c r="AW783" s="211"/>
      <c r="AX783" s="211"/>
      <c r="AY783" s="211"/>
      <c r="AZ783" s="211"/>
      <c r="BA783" s="211"/>
      <c r="BB783" s="211"/>
      <c r="BC783" s="211"/>
      <c r="BD783" s="211"/>
      <c r="BE783" s="211"/>
      <c r="BF783" s="211"/>
      <c r="BG783" s="211"/>
      <c r="BH783" s="211"/>
      <c r="BI783" s="211"/>
      <c r="BJ783" s="211"/>
      <c r="BK783" s="211"/>
      <c r="BL783" s="211"/>
      <c r="BM783" s="211"/>
      <c r="BN783" s="211"/>
      <c r="BO783" s="211"/>
      <c r="BP783" s="211"/>
      <c r="BQ783" s="211"/>
      <c r="BR783" s="211"/>
      <c r="BS783" s="211"/>
      <c r="BT783" s="211"/>
      <c r="BU783" s="211"/>
      <c r="BV783" s="211"/>
      <c r="BW783" s="211"/>
      <c r="BX783" s="211"/>
      <c r="BY783" s="211"/>
      <c r="BZ783" s="211"/>
      <c r="CA783" s="211"/>
      <c r="CB783" s="211"/>
      <c r="CC783" s="211"/>
      <c r="CD783" s="211"/>
      <c r="CE783" s="211"/>
      <c r="CF783" s="211"/>
      <c r="CG783" s="211"/>
      <c r="CH783" s="211"/>
      <c r="CI783" s="211"/>
      <c r="CJ783" s="211"/>
      <c r="CK783" s="211"/>
      <c r="CL783" s="211"/>
      <c r="CM783" s="211"/>
      <c r="CN783" s="211"/>
      <c r="CO783" s="211"/>
      <c r="CP783" s="211"/>
      <c r="CQ783" s="151" t="str">
        <f t="shared" si="42"/>
        <v/>
      </c>
      <c r="CR783" s="147"/>
    </row>
    <row r="784" spans="1:96" x14ac:dyDescent="0.2">
      <c r="A784" s="72"/>
      <c r="B784" s="201">
        <f t="shared" si="43"/>
        <v>775</v>
      </c>
      <c r="C784" s="212"/>
      <c r="D784" s="212"/>
      <c r="F784" s="212"/>
      <c r="G784" s="214"/>
      <c r="H784" s="73"/>
      <c r="I784" s="215"/>
      <c r="J784" s="215"/>
      <c r="K784" s="215"/>
      <c r="L784" s="215"/>
      <c r="M784" s="215"/>
      <c r="N784" s="215"/>
      <c r="O784" s="215"/>
      <c r="P784" s="73"/>
      <c r="Q784" s="215"/>
      <c r="R784" s="215"/>
      <c r="S784" s="215"/>
      <c r="T784" s="215"/>
      <c r="U784" s="215"/>
      <c r="V784" s="215"/>
      <c r="W784" s="215"/>
      <c r="X784" s="74"/>
      <c r="Y784" s="216"/>
      <c r="Z784" s="216"/>
      <c r="AA784" s="216"/>
      <c r="AB784" s="150" t="str">
        <f t="shared" si="41"/>
        <v/>
      </c>
      <c r="AC784" s="217"/>
      <c r="AD784" s="218"/>
      <c r="AE784" s="74"/>
      <c r="AF784" s="219"/>
      <c r="AG784" s="219"/>
      <c r="AH784" s="74"/>
      <c r="AI784" s="211"/>
      <c r="AJ784" s="211"/>
      <c r="AK784" s="211"/>
      <c r="AL784" s="211"/>
      <c r="AM784" s="211"/>
      <c r="AN784" s="211"/>
      <c r="AO784" s="211"/>
      <c r="AP784" s="211"/>
      <c r="AQ784" s="211"/>
      <c r="AR784" s="47"/>
      <c r="AS784" s="211"/>
      <c r="AT784" s="211"/>
      <c r="AU784" s="211"/>
      <c r="AV784" s="211"/>
      <c r="AW784" s="211"/>
      <c r="AX784" s="211"/>
      <c r="AY784" s="211"/>
      <c r="AZ784" s="211"/>
      <c r="BA784" s="211"/>
      <c r="BB784" s="211"/>
      <c r="BC784" s="211"/>
      <c r="BD784" s="211"/>
      <c r="BE784" s="211"/>
      <c r="BF784" s="211"/>
      <c r="BG784" s="211"/>
      <c r="BH784" s="211"/>
      <c r="BI784" s="211"/>
      <c r="BJ784" s="211"/>
      <c r="BK784" s="211"/>
      <c r="BL784" s="211"/>
      <c r="BM784" s="211"/>
      <c r="BN784" s="211"/>
      <c r="BO784" s="211"/>
      <c r="BP784" s="211"/>
      <c r="BQ784" s="211"/>
      <c r="BR784" s="211"/>
      <c r="BS784" s="211"/>
      <c r="BT784" s="211"/>
      <c r="BU784" s="211"/>
      <c r="BV784" s="211"/>
      <c r="BW784" s="211"/>
      <c r="BX784" s="211"/>
      <c r="BY784" s="211"/>
      <c r="BZ784" s="211"/>
      <c r="CA784" s="211"/>
      <c r="CB784" s="211"/>
      <c r="CC784" s="211"/>
      <c r="CD784" s="211"/>
      <c r="CE784" s="211"/>
      <c r="CF784" s="211"/>
      <c r="CG784" s="211"/>
      <c r="CH784" s="211"/>
      <c r="CI784" s="211"/>
      <c r="CJ784" s="211"/>
      <c r="CK784" s="211"/>
      <c r="CL784" s="211"/>
      <c r="CM784" s="211"/>
      <c r="CN784" s="211"/>
      <c r="CO784" s="211"/>
      <c r="CP784" s="211"/>
      <c r="CQ784" s="151" t="str">
        <f t="shared" si="42"/>
        <v/>
      </c>
      <c r="CR784" s="147"/>
    </row>
    <row r="785" spans="1:96" x14ac:dyDescent="0.2">
      <c r="A785" s="72"/>
      <c r="B785" s="201">
        <f t="shared" si="43"/>
        <v>776</v>
      </c>
      <c r="C785" s="212"/>
      <c r="D785" s="212"/>
      <c r="F785" s="212"/>
      <c r="G785" s="214"/>
      <c r="H785" s="73"/>
      <c r="I785" s="215"/>
      <c r="J785" s="215"/>
      <c r="K785" s="215"/>
      <c r="L785" s="215"/>
      <c r="M785" s="215"/>
      <c r="N785" s="215"/>
      <c r="O785" s="215"/>
      <c r="P785" s="73"/>
      <c r="Q785" s="215"/>
      <c r="R785" s="215"/>
      <c r="S785" s="215"/>
      <c r="T785" s="215"/>
      <c r="U785" s="215"/>
      <c r="V785" s="215"/>
      <c r="W785" s="215"/>
      <c r="X785" s="74"/>
      <c r="Y785" s="216"/>
      <c r="Z785" s="216"/>
      <c r="AA785" s="216"/>
      <c r="AB785" s="150" t="str">
        <f t="shared" si="41"/>
        <v/>
      </c>
      <c r="AC785" s="217"/>
      <c r="AD785" s="218"/>
      <c r="AE785" s="74"/>
      <c r="AF785" s="219"/>
      <c r="AG785" s="219"/>
      <c r="AH785" s="74"/>
      <c r="AI785" s="211"/>
      <c r="AJ785" s="211"/>
      <c r="AK785" s="211"/>
      <c r="AL785" s="211"/>
      <c r="AM785" s="211"/>
      <c r="AN785" s="211"/>
      <c r="AO785" s="211"/>
      <c r="AP785" s="211"/>
      <c r="AQ785" s="211"/>
      <c r="AR785" s="47"/>
      <c r="AS785" s="211"/>
      <c r="AT785" s="211"/>
      <c r="AU785" s="211"/>
      <c r="AV785" s="211"/>
      <c r="AW785" s="211"/>
      <c r="AX785" s="211"/>
      <c r="AY785" s="211"/>
      <c r="AZ785" s="211"/>
      <c r="BA785" s="211"/>
      <c r="BB785" s="211"/>
      <c r="BC785" s="211"/>
      <c r="BD785" s="211"/>
      <c r="BE785" s="211"/>
      <c r="BF785" s="211"/>
      <c r="BG785" s="211"/>
      <c r="BH785" s="211"/>
      <c r="BI785" s="211"/>
      <c r="BJ785" s="211"/>
      <c r="BK785" s="211"/>
      <c r="BL785" s="211"/>
      <c r="BM785" s="211"/>
      <c r="BN785" s="211"/>
      <c r="BO785" s="211"/>
      <c r="BP785" s="211"/>
      <c r="BQ785" s="211"/>
      <c r="BR785" s="211"/>
      <c r="BS785" s="211"/>
      <c r="BT785" s="211"/>
      <c r="BU785" s="211"/>
      <c r="BV785" s="211"/>
      <c r="BW785" s="211"/>
      <c r="BX785" s="211"/>
      <c r="BY785" s="211"/>
      <c r="BZ785" s="211"/>
      <c r="CA785" s="211"/>
      <c r="CB785" s="211"/>
      <c r="CC785" s="211"/>
      <c r="CD785" s="211"/>
      <c r="CE785" s="211"/>
      <c r="CF785" s="211"/>
      <c r="CG785" s="211"/>
      <c r="CH785" s="211"/>
      <c r="CI785" s="211"/>
      <c r="CJ785" s="211"/>
      <c r="CK785" s="211"/>
      <c r="CL785" s="211"/>
      <c r="CM785" s="211"/>
      <c r="CN785" s="211"/>
      <c r="CO785" s="211"/>
      <c r="CP785" s="211"/>
      <c r="CQ785" s="151" t="str">
        <f t="shared" si="42"/>
        <v/>
      </c>
      <c r="CR785" s="147"/>
    </row>
    <row r="786" spans="1:96" x14ac:dyDescent="0.2">
      <c r="A786" s="72"/>
      <c r="B786" s="201">
        <f t="shared" si="43"/>
        <v>777</v>
      </c>
      <c r="C786" s="212"/>
      <c r="D786" s="212"/>
      <c r="F786" s="212"/>
      <c r="G786" s="214"/>
      <c r="H786" s="73"/>
      <c r="I786" s="215"/>
      <c r="J786" s="215"/>
      <c r="K786" s="215"/>
      <c r="L786" s="215"/>
      <c r="M786" s="215"/>
      <c r="N786" s="215"/>
      <c r="O786" s="215"/>
      <c r="P786" s="73"/>
      <c r="Q786" s="215"/>
      <c r="R786" s="215"/>
      <c r="S786" s="215"/>
      <c r="T786" s="215"/>
      <c r="U786" s="215"/>
      <c r="V786" s="215"/>
      <c r="W786" s="215"/>
      <c r="X786" s="74"/>
      <c r="Y786" s="216"/>
      <c r="Z786" s="216"/>
      <c r="AA786" s="216"/>
      <c r="AB786" s="150" t="str">
        <f t="shared" si="41"/>
        <v/>
      </c>
      <c r="AC786" s="217"/>
      <c r="AD786" s="218"/>
      <c r="AE786" s="74"/>
      <c r="AF786" s="219"/>
      <c r="AG786" s="219"/>
      <c r="AH786" s="74"/>
      <c r="AI786" s="211"/>
      <c r="AJ786" s="211"/>
      <c r="AK786" s="211"/>
      <c r="AL786" s="211"/>
      <c r="AM786" s="211"/>
      <c r="AN786" s="211"/>
      <c r="AO786" s="211"/>
      <c r="AP786" s="211"/>
      <c r="AQ786" s="211"/>
      <c r="AR786" s="47"/>
      <c r="AS786" s="211"/>
      <c r="AT786" s="211"/>
      <c r="AU786" s="211"/>
      <c r="AV786" s="211"/>
      <c r="AW786" s="211"/>
      <c r="AX786" s="211"/>
      <c r="AY786" s="211"/>
      <c r="AZ786" s="211"/>
      <c r="BA786" s="211"/>
      <c r="BB786" s="211"/>
      <c r="BC786" s="211"/>
      <c r="BD786" s="211"/>
      <c r="BE786" s="211"/>
      <c r="BF786" s="211"/>
      <c r="BG786" s="211"/>
      <c r="BH786" s="211"/>
      <c r="BI786" s="211"/>
      <c r="BJ786" s="211"/>
      <c r="BK786" s="211"/>
      <c r="BL786" s="211"/>
      <c r="BM786" s="211"/>
      <c r="BN786" s="211"/>
      <c r="BO786" s="211"/>
      <c r="BP786" s="211"/>
      <c r="BQ786" s="211"/>
      <c r="BR786" s="211"/>
      <c r="BS786" s="211"/>
      <c r="BT786" s="211"/>
      <c r="BU786" s="211"/>
      <c r="BV786" s="211"/>
      <c r="BW786" s="211"/>
      <c r="BX786" s="211"/>
      <c r="BY786" s="211"/>
      <c r="BZ786" s="211"/>
      <c r="CA786" s="211"/>
      <c r="CB786" s="211"/>
      <c r="CC786" s="211"/>
      <c r="CD786" s="211"/>
      <c r="CE786" s="211"/>
      <c r="CF786" s="211"/>
      <c r="CG786" s="211"/>
      <c r="CH786" s="211"/>
      <c r="CI786" s="211"/>
      <c r="CJ786" s="211"/>
      <c r="CK786" s="211"/>
      <c r="CL786" s="211"/>
      <c r="CM786" s="211"/>
      <c r="CN786" s="211"/>
      <c r="CO786" s="211"/>
      <c r="CP786" s="211"/>
      <c r="CQ786" s="151" t="str">
        <f t="shared" si="42"/>
        <v/>
      </c>
      <c r="CR786" s="147"/>
    </row>
    <row r="787" spans="1:96" x14ac:dyDescent="0.2">
      <c r="A787" s="72"/>
      <c r="B787" s="201">
        <f t="shared" si="43"/>
        <v>778</v>
      </c>
      <c r="C787" s="212"/>
      <c r="D787" s="212"/>
      <c r="F787" s="212"/>
      <c r="G787" s="214"/>
      <c r="H787" s="73"/>
      <c r="I787" s="215"/>
      <c r="J787" s="215"/>
      <c r="K787" s="215"/>
      <c r="L787" s="215"/>
      <c r="M787" s="215"/>
      <c r="N787" s="215"/>
      <c r="O787" s="215"/>
      <c r="P787" s="73"/>
      <c r="Q787" s="215"/>
      <c r="R787" s="215"/>
      <c r="S787" s="215"/>
      <c r="T787" s="215"/>
      <c r="U787" s="215"/>
      <c r="V787" s="215"/>
      <c r="W787" s="215"/>
      <c r="X787" s="74"/>
      <c r="Y787" s="216"/>
      <c r="Z787" s="216"/>
      <c r="AA787" s="216"/>
      <c r="AB787" s="150" t="str">
        <f t="shared" si="41"/>
        <v/>
      </c>
      <c r="AC787" s="217"/>
      <c r="AD787" s="218"/>
      <c r="AE787" s="74"/>
      <c r="AF787" s="219"/>
      <c r="AG787" s="219"/>
      <c r="AH787" s="74"/>
      <c r="AI787" s="211"/>
      <c r="AJ787" s="211"/>
      <c r="AK787" s="211"/>
      <c r="AL787" s="211"/>
      <c r="AM787" s="211"/>
      <c r="AN787" s="211"/>
      <c r="AO787" s="211"/>
      <c r="AP787" s="211"/>
      <c r="AQ787" s="211"/>
      <c r="AR787" s="47"/>
      <c r="AS787" s="211"/>
      <c r="AT787" s="211"/>
      <c r="AU787" s="211"/>
      <c r="AV787" s="211"/>
      <c r="AW787" s="211"/>
      <c r="AX787" s="211"/>
      <c r="AY787" s="211"/>
      <c r="AZ787" s="211"/>
      <c r="BA787" s="211"/>
      <c r="BB787" s="211"/>
      <c r="BC787" s="211"/>
      <c r="BD787" s="211"/>
      <c r="BE787" s="211"/>
      <c r="BF787" s="211"/>
      <c r="BG787" s="211"/>
      <c r="BH787" s="211"/>
      <c r="BI787" s="211"/>
      <c r="BJ787" s="211"/>
      <c r="BK787" s="211"/>
      <c r="BL787" s="211"/>
      <c r="BM787" s="211"/>
      <c r="BN787" s="211"/>
      <c r="BO787" s="211"/>
      <c r="BP787" s="211"/>
      <c r="BQ787" s="211"/>
      <c r="BR787" s="211"/>
      <c r="BS787" s="211"/>
      <c r="BT787" s="211"/>
      <c r="BU787" s="211"/>
      <c r="BV787" s="211"/>
      <c r="BW787" s="211"/>
      <c r="BX787" s="211"/>
      <c r="BY787" s="211"/>
      <c r="BZ787" s="211"/>
      <c r="CA787" s="211"/>
      <c r="CB787" s="211"/>
      <c r="CC787" s="211"/>
      <c r="CD787" s="211"/>
      <c r="CE787" s="211"/>
      <c r="CF787" s="211"/>
      <c r="CG787" s="211"/>
      <c r="CH787" s="211"/>
      <c r="CI787" s="211"/>
      <c r="CJ787" s="211"/>
      <c r="CK787" s="211"/>
      <c r="CL787" s="211"/>
      <c r="CM787" s="211"/>
      <c r="CN787" s="211"/>
      <c r="CO787" s="211"/>
      <c r="CP787" s="211"/>
      <c r="CQ787" s="151" t="str">
        <f t="shared" si="42"/>
        <v/>
      </c>
      <c r="CR787" s="147"/>
    </row>
    <row r="788" spans="1:96" x14ac:dyDescent="0.2">
      <c r="A788" s="72"/>
      <c r="B788" s="201">
        <f t="shared" si="43"/>
        <v>779</v>
      </c>
      <c r="C788" s="212"/>
      <c r="D788" s="212"/>
      <c r="F788" s="212"/>
      <c r="G788" s="214"/>
      <c r="H788" s="73"/>
      <c r="I788" s="215"/>
      <c r="J788" s="215"/>
      <c r="K788" s="215"/>
      <c r="L788" s="215"/>
      <c r="M788" s="215"/>
      <c r="N788" s="215"/>
      <c r="O788" s="215"/>
      <c r="P788" s="73"/>
      <c r="Q788" s="215"/>
      <c r="R788" s="215"/>
      <c r="S788" s="215"/>
      <c r="T788" s="215"/>
      <c r="U788" s="215"/>
      <c r="V788" s="215"/>
      <c r="W788" s="215"/>
      <c r="X788" s="74"/>
      <c r="Y788" s="216"/>
      <c r="Z788" s="216"/>
      <c r="AA788" s="216"/>
      <c r="AB788" s="150" t="str">
        <f t="shared" si="41"/>
        <v/>
      </c>
      <c r="AC788" s="217"/>
      <c r="AD788" s="218"/>
      <c r="AE788" s="74"/>
      <c r="AF788" s="219"/>
      <c r="AG788" s="219"/>
      <c r="AH788" s="74"/>
      <c r="AI788" s="211"/>
      <c r="AJ788" s="211"/>
      <c r="AK788" s="211"/>
      <c r="AL788" s="211"/>
      <c r="AM788" s="211"/>
      <c r="AN788" s="211"/>
      <c r="AO788" s="211"/>
      <c r="AP788" s="211"/>
      <c r="AQ788" s="211"/>
      <c r="AR788" s="47"/>
      <c r="AS788" s="211"/>
      <c r="AT788" s="211"/>
      <c r="AU788" s="211"/>
      <c r="AV788" s="211"/>
      <c r="AW788" s="211"/>
      <c r="AX788" s="211"/>
      <c r="AY788" s="211"/>
      <c r="AZ788" s="211"/>
      <c r="BA788" s="211"/>
      <c r="BB788" s="211"/>
      <c r="BC788" s="211"/>
      <c r="BD788" s="211"/>
      <c r="BE788" s="211"/>
      <c r="BF788" s="211"/>
      <c r="BG788" s="211"/>
      <c r="BH788" s="211"/>
      <c r="BI788" s="211"/>
      <c r="BJ788" s="211"/>
      <c r="BK788" s="211"/>
      <c r="BL788" s="211"/>
      <c r="BM788" s="211"/>
      <c r="BN788" s="211"/>
      <c r="BO788" s="211"/>
      <c r="BP788" s="211"/>
      <c r="BQ788" s="211"/>
      <c r="BR788" s="211"/>
      <c r="BS788" s="211"/>
      <c r="BT788" s="211"/>
      <c r="BU788" s="211"/>
      <c r="BV788" s="211"/>
      <c r="BW788" s="211"/>
      <c r="BX788" s="211"/>
      <c r="BY788" s="211"/>
      <c r="BZ788" s="211"/>
      <c r="CA788" s="211"/>
      <c r="CB788" s="211"/>
      <c r="CC788" s="211"/>
      <c r="CD788" s="211"/>
      <c r="CE788" s="211"/>
      <c r="CF788" s="211"/>
      <c r="CG788" s="211"/>
      <c r="CH788" s="211"/>
      <c r="CI788" s="211"/>
      <c r="CJ788" s="211"/>
      <c r="CK788" s="211"/>
      <c r="CL788" s="211"/>
      <c r="CM788" s="211"/>
      <c r="CN788" s="211"/>
      <c r="CO788" s="211"/>
      <c r="CP788" s="211"/>
      <c r="CQ788" s="151" t="str">
        <f t="shared" si="42"/>
        <v/>
      </c>
      <c r="CR788" s="147"/>
    </row>
    <row r="789" spans="1:96" x14ac:dyDescent="0.2">
      <c r="A789" s="72"/>
      <c r="B789" s="201">
        <f t="shared" si="43"/>
        <v>780</v>
      </c>
      <c r="C789" s="212"/>
      <c r="D789" s="212"/>
      <c r="F789" s="212"/>
      <c r="G789" s="214"/>
      <c r="H789" s="73"/>
      <c r="I789" s="215"/>
      <c r="J789" s="215"/>
      <c r="K789" s="215"/>
      <c r="L789" s="215"/>
      <c r="M789" s="215"/>
      <c r="N789" s="215"/>
      <c r="O789" s="215"/>
      <c r="P789" s="73"/>
      <c r="Q789" s="215"/>
      <c r="R789" s="215"/>
      <c r="S789" s="215"/>
      <c r="T789" s="215"/>
      <c r="U789" s="215"/>
      <c r="V789" s="215"/>
      <c r="W789" s="215"/>
      <c r="X789" s="74"/>
      <c r="Y789" s="216"/>
      <c r="Z789" s="216"/>
      <c r="AA789" s="216"/>
      <c r="AB789" s="150" t="str">
        <f t="shared" si="41"/>
        <v/>
      </c>
      <c r="AC789" s="217"/>
      <c r="AD789" s="218"/>
      <c r="AE789" s="74"/>
      <c r="AF789" s="219"/>
      <c r="AG789" s="219"/>
      <c r="AH789" s="74"/>
      <c r="AI789" s="211"/>
      <c r="AJ789" s="211"/>
      <c r="AK789" s="211"/>
      <c r="AL789" s="211"/>
      <c r="AM789" s="211"/>
      <c r="AN789" s="211"/>
      <c r="AO789" s="211"/>
      <c r="AP789" s="211"/>
      <c r="AQ789" s="211"/>
      <c r="AR789" s="47"/>
      <c r="AS789" s="211"/>
      <c r="AT789" s="211"/>
      <c r="AU789" s="211"/>
      <c r="AV789" s="211"/>
      <c r="AW789" s="211"/>
      <c r="AX789" s="211"/>
      <c r="AY789" s="211"/>
      <c r="AZ789" s="211"/>
      <c r="BA789" s="211"/>
      <c r="BB789" s="211"/>
      <c r="BC789" s="211"/>
      <c r="BD789" s="211"/>
      <c r="BE789" s="211"/>
      <c r="BF789" s="211"/>
      <c r="BG789" s="211"/>
      <c r="BH789" s="211"/>
      <c r="BI789" s="211"/>
      <c r="BJ789" s="211"/>
      <c r="BK789" s="211"/>
      <c r="BL789" s="211"/>
      <c r="BM789" s="211"/>
      <c r="BN789" s="211"/>
      <c r="BO789" s="211"/>
      <c r="BP789" s="211"/>
      <c r="BQ789" s="211"/>
      <c r="BR789" s="211"/>
      <c r="BS789" s="211"/>
      <c r="BT789" s="211"/>
      <c r="BU789" s="211"/>
      <c r="BV789" s="211"/>
      <c r="BW789" s="211"/>
      <c r="BX789" s="211"/>
      <c r="BY789" s="211"/>
      <c r="BZ789" s="211"/>
      <c r="CA789" s="211"/>
      <c r="CB789" s="211"/>
      <c r="CC789" s="211"/>
      <c r="CD789" s="211"/>
      <c r="CE789" s="211"/>
      <c r="CF789" s="211"/>
      <c r="CG789" s="211"/>
      <c r="CH789" s="211"/>
      <c r="CI789" s="211"/>
      <c r="CJ789" s="211"/>
      <c r="CK789" s="211"/>
      <c r="CL789" s="211"/>
      <c r="CM789" s="211"/>
      <c r="CN789" s="211"/>
      <c r="CO789" s="211"/>
      <c r="CP789" s="211"/>
      <c r="CQ789" s="151" t="str">
        <f t="shared" si="42"/>
        <v/>
      </c>
      <c r="CR789" s="147"/>
    </row>
    <row r="790" spans="1:96" x14ac:dyDescent="0.2">
      <c r="A790" s="72"/>
      <c r="B790" s="201">
        <f t="shared" si="43"/>
        <v>781</v>
      </c>
      <c r="C790" s="212"/>
      <c r="D790" s="212"/>
      <c r="F790" s="212"/>
      <c r="G790" s="214"/>
      <c r="H790" s="73"/>
      <c r="I790" s="215"/>
      <c r="J790" s="215"/>
      <c r="K790" s="215"/>
      <c r="L790" s="215"/>
      <c r="M790" s="215"/>
      <c r="N790" s="215"/>
      <c r="O790" s="215"/>
      <c r="P790" s="73"/>
      <c r="Q790" s="215"/>
      <c r="R790" s="215"/>
      <c r="S790" s="215"/>
      <c r="T790" s="215"/>
      <c r="U790" s="215"/>
      <c r="V790" s="215"/>
      <c r="W790" s="215"/>
      <c r="X790" s="74"/>
      <c r="Y790" s="216"/>
      <c r="Z790" s="216"/>
      <c r="AA790" s="216"/>
      <c r="AB790" s="150" t="str">
        <f t="shared" si="41"/>
        <v/>
      </c>
      <c r="AC790" s="217"/>
      <c r="AD790" s="218"/>
      <c r="AE790" s="74"/>
      <c r="AF790" s="219"/>
      <c r="AG790" s="219"/>
      <c r="AH790" s="74"/>
      <c r="AI790" s="211"/>
      <c r="AJ790" s="211"/>
      <c r="AK790" s="211"/>
      <c r="AL790" s="211"/>
      <c r="AM790" s="211"/>
      <c r="AN790" s="211"/>
      <c r="AO790" s="211"/>
      <c r="AP790" s="211"/>
      <c r="AQ790" s="211"/>
      <c r="AR790" s="47"/>
      <c r="AS790" s="211"/>
      <c r="AT790" s="211"/>
      <c r="AU790" s="211"/>
      <c r="AV790" s="211"/>
      <c r="AW790" s="211"/>
      <c r="AX790" s="211"/>
      <c r="AY790" s="211"/>
      <c r="AZ790" s="211"/>
      <c r="BA790" s="211"/>
      <c r="BB790" s="211"/>
      <c r="BC790" s="211"/>
      <c r="BD790" s="211"/>
      <c r="BE790" s="211"/>
      <c r="BF790" s="211"/>
      <c r="BG790" s="211"/>
      <c r="BH790" s="211"/>
      <c r="BI790" s="211"/>
      <c r="BJ790" s="211"/>
      <c r="BK790" s="211"/>
      <c r="BL790" s="211"/>
      <c r="BM790" s="211"/>
      <c r="BN790" s="211"/>
      <c r="BO790" s="211"/>
      <c r="BP790" s="211"/>
      <c r="BQ790" s="211"/>
      <c r="BR790" s="211"/>
      <c r="BS790" s="211"/>
      <c r="BT790" s="211"/>
      <c r="BU790" s="211"/>
      <c r="BV790" s="211"/>
      <c r="BW790" s="211"/>
      <c r="BX790" s="211"/>
      <c r="BY790" s="211"/>
      <c r="BZ790" s="211"/>
      <c r="CA790" s="211"/>
      <c r="CB790" s="211"/>
      <c r="CC790" s="211"/>
      <c r="CD790" s="211"/>
      <c r="CE790" s="211"/>
      <c r="CF790" s="211"/>
      <c r="CG790" s="211"/>
      <c r="CH790" s="211"/>
      <c r="CI790" s="211"/>
      <c r="CJ790" s="211"/>
      <c r="CK790" s="211"/>
      <c r="CL790" s="211"/>
      <c r="CM790" s="211"/>
      <c r="CN790" s="211"/>
      <c r="CO790" s="211"/>
      <c r="CP790" s="211"/>
      <c r="CQ790" s="151" t="str">
        <f t="shared" si="42"/>
        <v/>
      </c>
      <c r="CR790" s="147"/>
    </row>
    <row r="791" spans="1:96" x14ac:dyDescent="0.2">
      <c r="A791" s="72"/>
      <c r="B791" s="201">
        <f t="shared" si="43"/>
        <v>782</v>
      </c>
      <c r="C791" s="212"/>
      <c r="D791" s="212"/>
      <c r="F791" s="212"/>
      <c r="G791" s="214"/>
      <c r="H791" s="73"/>
      <c r="I791" s="215"/>
      <c r="J791" s="215"/>
      <c r="K791" s="215"/>
      <c r="L791" s="215"/>
      <c r="M791" s="215"/>
      <c r="N791" s="215"/>
      <c r="O791" s="215"/>
      <c r="P791" s="73"/>
      <c r="Q791" s="215"/>
      <c r="R791" s="215"/>
      <c r="S791" s="215"/>
      <c r="T791" s="215"/>
      <c r="U791" s="215"/>
      <c r="V791" s="215"/>
      <c r="W791" s="215"/>
      <c r="X791" s="74"/>
      <c r="Y791" s="216"/>
      <c r="Z791" s="216"/>
      <c r="AA791" s="216"/>
      <c r="AB791" s="150" t="str">
        <f t="shared" si="41"/>
        <v/>
      </c>
      <c r="AC791" s="217"/>
      <c r="AD791" s="218"/>
      <c r="AE791" s="74"/>
      <c r="AF791" s="219"/>
      <c r="AG791" s="219"/>
      <c r="AH791" s="74"/>
      <c r="AI791" s="211"/>
      <c r="AJ791" s="211"/>
      <c r="AK791" s="211"/>
      <c r="AL791" s="211"/>
      <c r="AM791" s="211"/>
      <c r="AN791" s="211"/>
      <c r="AO791" s="211"/>
      <c r="AP791" s="211"/>
      <c r="AQ791" s="211"/>
      <c r="AR791" s="47"/>
      <c r="AS791" s="211"/>
      <c r="AT791" s="211"/>
      <c r="AU791" s="211"/>
      <c r="AV791" s="211"/>
      <c r="AW791" s="211"/>
      <c r="AX791" s="211"/>
      <c r="AY791" s="211"/>
      <c r="AZ791" s="211"/>
      <c r="BA791" s="211"/>
      <c r="BB791" s="211"/>
      <c r="BC791" s="211"/>
      <c r="BD791" s="211"/>
      <c r="BE791" s="211"/>
      <c r="BF791" s="211"/>
      <c r="BG791" s="211"/>
      <c r="BH791" s="211"/>
      <c r="BI791" s="211"/>
      <c r="BJ791" s="211"/>
      <c r="BK791" s="211"/>
      <c r="BL791" s="211"/>
      <c r="BM791" s="211"/>
      <c r="BN791" s="211"/>
      <c r="BO791" s="211"/>
      <c r="BP791" s="211"/>
      <c r="BQ791" s="211"/>
      <c r="BR791" s="211"/>
      <c r="BS791" s="211"/>
      <c r="BT791" s="211"/>
      <c r="BU791" s="211"/>
      <c r="BV791" s="211"/>
      <c r="BW791" s="211"/>
      <c r="BX791" s="211"/>
      <c r="BY791" s="211"/>
      <c r="BZ791" s="211"/>
      <c r="CA791" s="211"/>
      <c r="CB791" s="211"/>
      <c r="CC791" s="211"/>
      <c r="CD791" s="211"/>
      <c r="CE791" s="211"/>
      <c r="CF791" s="211"/>
      <c r="CG791" s="211"/>
      <c r="CH791" s="211"/>
      <c r="CI791" s="211"/>
      <c r="CJ791" s="211"/>
      <c r="CK791" s="211"/>
      <c r="CL791" s="211"/>
      <c r="CM791" s="211"/>
      <c r="CN791" s="211"/>
      <c r="CO791" s="211"/>
      <c r="CP791" s="211"/>
      <c r="CQ791" s="151" t="str">
        <f t="shared" si="42"/>
        <v/>
      </c>
      <c r="CR791" s="147"/>
    </row>
    <row r="792" spans="1:96" x14ac:dyDescent="0.2">
      <c r="A792" s="72"/>
      <c r="B792" s="201">
        <f t="shared" si="43"/>
        <v>783</v>
      </c>
      <c r="C792" s="212"/>
      <c r="D792" s="212"/>
      <c r="F792" s="212"/>
      <c r="G792" s="214"/>
      <c r="H792" s="73"/>
      <c r="I792" s="215"/>
      <c r="J792" s="215"/>
      <c r="K792" s="215"/>
      <c r="L792" s="215"/>
      <c r="M792" s="215"/>
      <c r="N792" s="215"/>
      <c r="O792" s="215"/>
      <c r="P792" s="73"/>
      <c r="Q792" s="215"/>
      <c r="R792" s="215"/>
      <c r="S792" s="215"/>
      <c r="T792" s="215"/>
      <c r="U792" s="215"/>
      <c r="V792" s="215"/>
      <c r="W792" s="215"/>
      <c r="X792" s="74"/>
      <c r="Y792" s="216"/>
      <c r="Z792" s="216"/>
      <c r="AA792" s="216"/>
      <c r="AB792" s="150" t="str">
        <f t="shared" si="41"/>
        <v/>
      </c>
      <c r="AC792" s="217"/>
      <c r="AD792" s="218"/>
      <c r="AE792" s="74"/>
      <c r="AF792" s="219"/>
      <c r="AG792" s="219"/>
      <c r="AH792" s="74"/>
      <c r="AI792" s="211"/>
      <c r="AJ792" s="211"/>
      <c r="AK792" s="211"/>
      <c r="AL792" s="211"/>
      <c r="AM792" s="211"/>
      <c r="AN792" s="211"/>
      <c r="AO792" s="211"/>
      <c r="AP792" s="211"/>
      <c r="AQ792" s="211"/>
      <c r="AR792" s="47"/>
      <c r="AS792" s="211"/>
      <c r="AT792" s="211"/>
      <c r="AU792" s="211"/>
      <c r="AV792" s="211"/>
      <c r="AW792" s="211"/>
      <c r="AX792" s="211"/>
      <c r="AY792" s="211"/>
      <c r="AZ792" s="211"/>
      <c r="BA792" s="211"/>
      <c r="BB792" s="211"/>
      <c r="BC792" s="211"/>
      <c r="BD792" s="211"/>
      <c r="BE792" s="211"/>
      <c r="BF792" s="211"/>
      <c r="BG792" s="211"/>
      <c r="BH792" s="211"/>
      <c r="BI792" s="211"/>
      <c r="BJ792" s="211"/>
      <c r="BK792" s="211"/>
      <c r="BL792" s="211"/>
      <c r="BM792" s="211"/>
      <c r="BN792" s="211"/>
      <c r="BO792" s="211"/>
      <c r="BP792" s="211"/>
      <c r="BQ792" s="211"/>
      <c r="BR792" s="211"/>
      <c r="BS792" s="211"/>
      <c r="BT792" s="211"/>
      <c r="BU792" s="211"/>
      <c r="BV792" s="211"/>
      <c r="BW792" s="211"/>
      <c r="BX792" s="211"/>
      <c r="BY792" s="211"/>
      <c r="BZ792" s="211"/>
      <c r="CA792" s="211"/>
      <c r="CB792" s="211"/>
      <c r="CC792" s="211"/>
      <c r="CD792" s="211"/>
      <c r="CE792" s="211"/>
      <c r="CF792" s="211"/>
      <c r="CG792" s="211"/>
      <c r="CH792" s="211"/>
      <c r="CI792" s="211"/>
      <c r="CJ792" s="211"/>
      <c r="CK792" s="211"/>
      <c r="CL792" s="211"/>
      <c r="CM792" s="211"/>
      <c r="CN792" s="211"/>
      <c r="CO792" s="211"/>
      <c r="CP792" s="211"/>
      <c r="CQ792" s="151" t="str">
        <f t="shared" si="42"/>
        <v/>
      </c>
      <c r="CR792" s="147"/>
    </row>
    <row r="793" spans="1:96" x14ac:dyDescent="0.2">
      <c r="A793" s="72"/>
      <c r="B793" s="201">
        <f t="shared" si="43"/>
        <v>784</v>
      </c>
      <c r="C793" s="212"/>
      <c r="D793" s="212"/>
      <c r="F793" s="212"/>
      <c r="G793" s="214"/>
      <c r="H793" s="73"/>
      <c r="I793" s="215"/>
      <c r="J793" s="215"/>
      <c r="K793" s="215"/>
      <c r="L793" s="215"/>
      <c r="M793" s="215"/>
      <c r="N793" s="215"/>
      <c r="O793" s="215"/>
      <c r="P793" s="73"/>
      <c r="Q793" s="215"/>
      <c r="R793" s="215"/>
      <c r="S793" s="215"/>
      <c r="T793" s="215"/>
      <c r="U793" s="215"/>
      <c r="V793" s="215"/>
      <c r="W793" s="215"/>
      <c r="X793" s="74"/>
      <c r="Y793" s="216"/>
      <c r="Z793" s="216"/>
      <c r="AA793" s="216"/>
      <c r="AB793" s="150" t="str">
        <f t="shared" si="41"/>
        <v/>
      </c>
      <c r="AC793" s="217"/>
      <c r="AD793" s="218"/>
      <c r="AE793" s="74"/>
      <c r="AF793" s="219"/>
      <c r="AG793" s="219"/>
      <c r="AH793" s="74"/>
      <c r="AI793" s="211"/>
      <c r="AJ793" s="211"/>
      <c r="AK793" s="211"/>
      <c r="AL793" s="211"/>
      <c r="AM793" s="211"/>
      <c r="AN793" s="211"/>
      <c r="AO793" s="211"/>
      <c r="AP793" s="211"/>
      <c r="AQ793" s="211"/>
      <c r="AR793" s="47"/>
      <c r="AS793" s="211"/>
      <c r="AT793" s="211"/>
      <c r="AU793" s="211"/>
      <c r="AV793" s="211"/>
      <c r="AW793" s="211"/>
      <c r="AX793" s="211"/>
      <c r="AY793" s="211"/>
      <c r="AZ793" s="211"/>
      <c r="BA793" s="211"/>
      <c r="BB793" s="211"/>
      <c r="BC793" s="211"/>
      <c r="BD793" s="211"/>
      <c r="BE793" s="211"/>
      <c r="BF793" s="211"/>
      <c r="BG793" s="211"/>
      <c r="BH793" s="211"/>
      <c r="BI793" s="211"/>
      <c r="BJ793" s="211"/>
      <c r="BK793" s="211"/>
      <c r="BL793" s="211"/>
      <c r="BM793" s="211"/>
      <c r="BN793" s="211"/>
      <c r="BO793" s="211"/>
      <c r="BP793" s="211"/>
      <c r="BQ793" s="211"/>
      <c r="BR793" s="211"/>
      <c r="BS793" s="211"/>
      <c r="BT793" s="211"/>
      <c r="BU793" s="211"/>
      <c r="BV793" s="211"/>
      <c r="BW793" s="211"/>
      <c r="BX793" s="211"/>
      <c r="BY793" s="211"/>
      <c r="BZ793" s="211"/>
      <c r="CA793" s="211"/>
      <c r="CB793" s="211"/>
      <c r="CC793" s="211"/>
      <c r="CD793" s="211"/>
      <c r="CE793" s="211"/>
      <c r="CF793" s="211"/>
      <c r="CG793" s="211"/>
      <c r="CH793" s="211"/>
      <c r="CI793" s="211"/>
      <c r="CJ793" s="211"/>
      <c r="CK793" s="211"/>
      <c r="CL793" s="211"/>
      <c r="CM793" s="211"/>
      <c r="CN793" s="211"/>
      <c r="CO793" s="211"/>
      <c r="CP793" s="211"/>
      <c r="CQ793" s="151" t="str">
        <f t="shared" si="42"/>
        <v/>
      </c>
      <c r="CR793" s="147"/>
    </row>
    <row r="794" spans="1:96" x14ac:dyDescent="0.2">
      <c r="A794" s="72"/>
      <c r="B794" s="201">
        <f t="shared" si="43"/>
        <v>785</v>
      </c>
      <c r="C794" s="212"/>
      <c r="D794" s="212"/>
      <c r="F794" s="212"/>
      <c r="G794" s="214"/>
      <c r="H794" s="73"/>
      <c r="I794" s="215"/>
      <c r="J794" s="215"/>
      <c r="K794" s="215"/>
      <c r="L794" s="215"/>
      <c r="M794" s="215"/>
      <c r="N794" s="215"/>
      <c r="O794" s="215"/>
      <c r="P794" s="73"/>
      <c r="Q794" s="215"/>
      <c r="R794" s="215"/>
      <c r="S794" s="215"/>
      <c r="T794" s="215"/>
      <c r="U794" s="215"/>
      <c r="V794" s="215"/>
      <c r="W794" s="215"/>
      <c r="X794" s="74"/>
      <c r="Y794" s="216"/>
      <c r="Z794" s="216"/>
      <c r="AA794" s="216"/>
      <c r="AB794" s="150" t="str">
        <f t="shared" si="41"/>
        <v/>
      </c>
      <c r="AC794" s="217"/>
      <c r="AD794" s="218"/>
      <c r="AE794" s="74"/>
      <c r="AF794" s="219"/>
      <c r="AG794" s="219"/>
      <c r="AH794" s="74"/>
      <c r="AI794" s="211"/>
      <c r="AJ794" s="211"/>
      <c r="AK794" s="211"/>
      <c r="AL794" s="211"/>
      <c r="AM794" s="211"/>
      <c r="AN794" s="211"/>
      <c r="AO794" s="211"/>
      <c r="AP794" s="211"/>
      <c r="AQ794" s="211"/>
      <c r="AR794" s="47"/>
      <c r="AS794" s="211"/>
      <c r="AT794" s="211"/>
      <c r="AU794" s="211"/>
      <c r="AV794" s="211"/>
      <c r="AW794" s="211"/>
      <c r="AX794" s="211"/>
      <c r="AY794" s="211"/>
      <c r="AZ794" s="211"/>
      <c r="BA794" s="211"/>
      <c r="BB794" s="211"/>
      <c r="BC794" s="211"/>
      <c r="BD794" s="211"/>
      <c r="BE794" s="211"/>
      <c r="BF794" s="211"/>
      <c r="BG794" s="211"/>
      <c r="BH794" s="211"/>
      <c r="BI794" s="211"/>
      <c r="BJ794" s="211"/>
      <c r="BK794" s="211"/>
      <c r="BL794" s="211"/>
      <c r="BM794" s="211"/>
      <c r="BN794" s="211"/>
      <c r="BO794" s="211"/>
      <c r="BP794" s="211"/>
      <c r="BQ794" s="211"/>
      <c r="BR794" s="211"/>
      <c r="BS794" s="211"/>
      <c r="BT794" s="211"/>
      <c r="BU794" s="211"/>
      <c r="BV794" s="211"/>
      <c r="BW794" s="211"/>
      <c r="BX794" s="211"/>
      <c r="BY794" s="211"/>
      <c r="BZ794" s="211"/>
      <c r="CA794" s="211"/>
      <c r="CB794" s="211"/>
      <c r="CC794" s="211"/>
      <c r="CD794" s="211"/>
      <c r="CE794" s="211"/>
      <c r="CF794" s="211"/>
      <c r="CG794" s="211"/>
      <c r="CH794" s="211"/>
      <c r="CI794" s="211"/>
      <c r="CJ794" s="211"/>
      <c r="CK794" s="211"/>
      <c r="CL794" s="211"/>
      <c r="CM794" s="211"/>
      <c r="CN794" s="211"/>
      <c r="CO794" s="211"/>
      <c r="CP794" s="211"/>
      <c r="CQ794" s="151" t="str">
        <f t="shared" si="42"/>
        <v/>
      </c>
      <c r="CR794" s="147"/>
    </row>
    <row r="795" spans="1:96" x14ac:dyDescent="0.2">
      <c r="A795" s="72"/>
      <c r="B795" s="201">
        <f t="shared" si="43"/>
        <v>786</v>
      </c>
      <c r="C795" s="212"/>
      <c r="D795" s="212"/>
      <c r="F795" s="212"/>
      <c r="G795" s="214"/>
      <c r="H795" s="73"/>
      <c r="I795" s="215"/>
      <c r="J795" s="215"/>
      <c r="K795" s="215"/>
      <c r="L795" s="215"/>
      <c r="M795" s="215"/>
      <c r="N795" s="215"/>
      <c r="O795" s="215"/>
      <c r="P795" s="73"/>
      <c r="Q795" s="215"/>
      <c r="R795" s="215"/>
      <c r="S795" s="215"/>
      <c r="T795" s="215"/>
      <c r="U795" s="215"/>
      <c r="V795" s="215"/>
      <c r="W795" s="215"/>
      <c r="X795" s="74"/>
      <c r="Y795" s="216"/>
      <c r="Z795" s="216"/>
      <c r="AA795" s="216"/>
      <c r="AB795" s="150" t="str">
        <f t="shared" si="41"/>
        <v/>
      </c>
      <c r="AC795" s="217"/>
      <c r="AD795" s="218"/>
      <c r="AE795" s="74"/>
      <c r="AF795" s="219"/>
      <c r="AG795" s="219"/>
      <c r="AH795" s="74"/>
      <c r="AI795" s="211"/>
      <c r="AJ795" s="211"/>
      <c r="AK795" s="211"/>
      <c r="AL795" s="211"/>
      <c r="AM795" s="211"/>
      <c r="AN795" s="211"/>
      <c r="AO795" s="211"/>
      <c r="AP795" s="211"/>
      <c r="AQ795" s="211"/>
      <c r="AR795" s="47"/>
      <c r="AS795" s="211"/>
      <c r="AT795" s="211"/>
      <c r="AU795" s="211"/>
      <c r="AV795" s="211"/>
      <c r="AW795" s="211"/>
      <c r="AX795" s="211"/>
      <c r="AY795" s="211"/>
      <c r="AZ795" s="211"/>
      <c r="BA795" s="211"/>
      <c r="BB795" s="211"/>
      <c r="BC795" s="211"/>
      <c r="BD795" s="211"/>
      <c r="BE795" s="211"/>
      <c r="BF795" s="211"/>
      <c r="BG795" s="211"/>
      <c r="BH795" s="211"/>
      <c r="BI795" s="211"/>
      <c r="BJ795" s="211"/>
      <c r="BK795" s="211"/>
      <c r="BL795" s="211"/>
      <c r="BM795" s="211"/>
      <c r="BN795" s="211"/>
      <c r="BO795" s="211"/>
      <c r="BP795" s="211"/>
      <c r="BQ795" s="211"/>
      <c r="BR795" s="211"/>
      <c r="BS795" s="211"/>
      <c r="BT795" s="211"/>
      <c r="BU795" s="211"/>
      <c r="BV795" s="211"/>
      <c r="BW795" s="211"/>
      <c r="BX795" s="211"/>
      <c r="BY795" s="211"/>
      <c r="BZ795" s="211"/>
      <c r="CA795" s="211"/>
      <c r="CB795" s="211"/>
      <c r="CC795" s="211"/>
      <c r="CD795" s="211"/>
      <c r="CE795" s="211"/>
      <c r="CF795" s="211"/>
      <c r="CG795" s="211"/>
      <c r="CH795" s="211"/>
      <c r="CI795" s="211"/>
      <c r="CJ795" s="211"/>
      <c r="CK795" s="211"/>
      <c r="CL795" s="211"/>
      <c r="CM795" s="211"/>
      <c r="CN795" s="211"/>
      <c r="CO795" s="211"/>
      <c r="CP795" s="211"/>
      <c r="CQ795" s="151" t="str">
        <f t="shared" si="42"/>
        <v/>
      </c>
      <c r="CR795" s="147"/>
    </row>
    <row r="796" spans="1:96" x14ac:dyDescent="0.2">
      <c r="A796" s="72"/>
      <c r="B796" s="201">
        <f t="shared" si="43"/>
        <v>787</v>
      </c>
      <c r="C796" s="212"/>
      <c r="D796" s="212"/>
      <c r="F796" s="212"/>
      <c r="G796" s="214"/>
      <c r="H796" s="73"/>
      <c r="I796" s="215"/>
      <c r="J796" s="215"/>
      <c r="K796" s="215"/>
      <c r="L796" s="215"/>
      <c r="M796" s="215"/>
      <c r="N796" s="215"/>
      <c r="O796" s="215"/>
      <c r="P796" s="73"/>
      <c r="Q796" s="215"/>
      <c r="R796" s="215"/>
      <c r="S796" s="215"/>
      <c r="T796" s="215"/>
      <c r="U796" s="215"/>
      <c r="V796" s="215"/>
      <c r="W796" s="215"/>
      <c r="X796" s="74"/>
      <c r="Y796" s="216"/>
      <c r="Z796" s="216"/>
      <c r="AA796" s="216"/>
      <c r="AB796" s="150" t="str">
        <f t="shared" si="41"/>
        <v/>
      </c>
      <c r="AC796" s="217"/>
      <c r="AD796" s="218"/>
      <c r="AE796" s="74"/>
      <c r="AF796" s="219"/>
      <c r="AG796" s="219"/>
      <c r="AH796" s="74"/>
      <c r="AI796" s="211"/>
      <c r="AJ796" s="211"/>
      <c r="AK796" s="211"/>
      <c r="AL796" s="211"/>
      <c r="AM796" s="211"/>
      <c r="AN796" s="211"/>
      <c r="AO796" s="211"/>
      <c r="AP796" s="211"/>
      <c r="AQ796" s="211"/>
      <c r="AR796" s="47"/>
      <c r="AS796" s="211"/>
      <c r="AT796" s="211"/>
      <c r="AU796" s="211"/>
      <c r="AV796" s="211"/>
      <c r="AW796" s="211"/>
      <c r="AX796" s="211"/>
      <c r="AY796" s="211"/>
      <c r="AZ796" s="211"/>
      <c r="BA796" s="211"/>
      <c r="BB796" s="211"/>
      <c r="BC796" s="211"/>
      <c r="BD796" s="211"/>
      <c r="BE796" s="211"/>
      <c r="BF796" s="211"/>
      <c r="BG796" s="211"/>
      <c r="BH796" s="211"/>
      <c r="BI796" s="211"/>
      <c r="BJ796" s="211"/>
      <c r="BK796" s="211"/>
      <c r="BL796" s="211"/>
      <c r="BM796" s="211"/>
      <c r="BN796" s="211"/>
      <c r="BO796" s="211"/>
      <c r="BP796" s="211"/>
      <c r="BQ796" s="211"/>
      <c r="BR796" s="211"/>
      <c r="BS796" s="211"/>
      <c r="BT796" s="211"/>
      <c r="BU796" s="211"/>
      <c r="BV796" s="211"/>
      <c r="BW796" s="211"/>
      <c r="BX796" s="211"/>
      <c r="BY796" s="211"/>
      <c r="BZ796" s="211"/>
      <c r="CA796" s="211"/>
      <c r="CB796" s="211"/>
      <c r="CC796" s="211"/>
      <c r="CD796" s="211"/>
      <c r="CE796" s="211"/>
      <c r="CF796" s="211"/>
      <c r="CG796" s="211"/>
      <c r="CH796" s="211"/>
      <c r="CI796" s="211"/>
      <c r="CJ796" s="211"/>
      <c r="CK796" s="211"/>
      <c r="CL796" s="211"/>
      <c r="CM796" s="211"/>
      <c r="CN796" s="211"/>
      <c r="CO796" s="211"/>
      <c r="CP796" s="211"/>
      <c r="CQ796" s="151" t="str">
        <f t="shared" si="42"/>
        <v/>
      </c>
      <c r="CR796" s="147"/>
    </row>
    <row r="797" spans="1:96" x14ac:dyDescent="0.2">
      <c r="A797" s="72"/>
      <c r="B797" s="201">
        <f t="shared" si="43"/>
        <v>788</v>
      </c>
      <c r="C797" s="212"/>
      <c r="D797" s="212"/>
      <c r="F797" s="212"/>
      <c r="G797" s="214"/>
      <c r="H797" s="73"/>
      <c r="I797" s="215"/>
      <c r="J797" s="215"/>
      <c r="K797" s="215"/>
      <c r="L797" s="215"/>
      <c r="M797" s="215"/>
      <c r="N797" s="215"/>
      <c r="O797" s="215"/>
      <c r="P797" s="73"/>
      <c r="Q797" s="215"/>
      <c r="R797" s="215"/>
      <c r="S797" s="215"/>
      <c r="T797" s="215"/>
      <c r="U797" s="215"/>
      <c r="V797" s="215"/>
      <c r="W797" s="215"/>
      <c r="X797" s="74"/>
      <c r="Y797" s="216"/>
      <c r="Z797" s="216"/>
      <c r="AA797" s="216"/>
      <c r="AB797" s="150" t="str">
        <f t="shared" si="41"/>
        <v/>
      </c>
      <c r="AC797" s="217"/>
      <c r="AD797" s="218"/>
      <c r="AE797" s="74"/>
      <c r="AF797" s="219"/>
      <c r="AG797" s="219"/>
      <c r="AH797" s="74"/>
      <c r="AI797" s="211"/>
      <c r="AJ797" s="211"/>
      <c r="AK797" s="211"/>
      <c r="AL797" s="211"/>
      <c r="AM797" s="211"/>
      <c r="AN797" s="211"/>
      <c r="AO797" s="211"/>
      <c r="AP797" s="211"/>
      <c r="AQ797" s="211"/>
      <c r="AR797" s="47"/>
      <c r="AS797" s="211"/>
      <c r="AT797" s="211"/>
      <c r="AU797" s="211"/>
      <c r="AV797" s="211"/>
      <c r="AW797" s="211"/>
      <c r="AX797" s="211"/>
      <c r="AY797" s="211"/>
      <c r="AZ797" s="211"/>
      <c r="BA797" s="211"/>
      <c r="BB797" s="211"/>
      <c r="BC797" s="211"/>
      <c r="BD797" s="211"/>
      <c r="BE797" s="211"/>
      <c r="BF797" s="211"/>
      <c r="BG797" s="211"/>
      <c r="BH797" s="211"/>
      <c r="BI797" s="211"/>
      <c r="BJ797" s="211"/>
      <c r="BK797" s="211"/>
      <c r="BL797" s="211"/>
      <c r="BM797" s="211"/>
      <c r="BN797" s="211"/>
      <c r="BO797" s="211"/>
      <c r="BP797" s="211"/>
      <c r="BQ797" s="211"/>
      <c r="BR797" s="211"/>
      <c r="BS797" s="211"/>
      <c r="BT797" s="211"/>
      <c r="BU797" s="211"/>
      <c r="BV797" s="211"/>
      <c r="BW797" s="211"/>
      <c r="BX797" s="211"/>
      <c r="BY797" s="211"/>
      <c r="BZ797" s="211"/>
      <c r="CA797" s="211"/>
      <c r="CB797" s="211"/>
      <c r="CC797" s="211"/>
      <c r="CD797" s="211"/>
      <c r="CE797" s="211"/>
      <c r="CF797" s="211"/>
      <c r="CG797" s="211"/>
      <c r="CH797" s="211"/>
      <c r="CI797" s="211"/>
      <c r="CJ797" s="211"/>
      <c r="CK797" s="211"/>
      <c r="CL797" s="211"/>
      <c r="CM797" s="211"/>
      <c r="CN797" s="211"/>
      <c r="CO797" s="211"/>
      <c r="CP797" s="211"/>
      <c r="CQ797" s="151" t="str">
        <f t="shared" si="42"/>
        <v/>
      </c>
      <c r="CR797" s="147"/>
    </row>
    <row r="798" spans="1:96" x14ac:dyDescent="0.2">
      <c r="A798" s="72"/>
      <c r="B798" s="201">
        <f t="shared" si="43"/>
        <v>789</v>
      </c>
      <c r="C798" s="212"/>
      <c r="D798" s="212"/>
      <c r="F798" s="212"/>
      <c r="G798" s="214"/>
      <c r="H798" s="73"/>
      <c r="I798" s="215"/>
      <c r="J798" s="215"/>
      <c r="K798" s="215"/>
      <c r="L798" s="215"/>
      <c r="M798" s="215"/>
      <c r="N798" s="215"/>
      <c r="O798" s="215"/>
      <c r="P798" s="73"/>
      <c r="Q798" s="215"/>
      <c r="R798" s="215"/>
      <c r="S798" s="215"/>
      <c r="T798" s="215"/>
      <c r="U798" s="215"/>
      <c r="V798" s="215"/>
      <c r="W798" s="215"/>
      <c r="X798" s="74"/>
      <c r="Y798" s="216"/>
      <c r="Z798" s="216"/>
      <c r="AA798" s="216"/>
      <c r="AB798" s="150" t="str">
        <f t="shared" si="41"/>
        <v/>
      </c>
      <c r="AC798" s="217"/>
      <c r="AD798" s="218"/>
      <c r="AE798" s="74"/>
      <c r="AF798" s="219"/>
      <c r="AG798" s="219"/>
      <c r="AH798" s="74"/>
      <c r="AI798" s="211"/>
      <c r="AJ798" s="211"/>
      <c r="AK798" s="211"/>
      <c r="AL798" s="211"/>
      <c r="AM798" s="211"/>
      <c r="AN798" s="211"/>
      <c r="AO798" s="211"/>
      <c r="AP798" s="211"/>
      <c r="AQ798" s="211"/>
      <c r="AR798" s="47"/>
      <c r="AS798" s="211"/>
      <c r="AT798" s="211"/>
      <c r="AU798" s="211"/>
      <c r="AV798" s="211"/>
      <c r="AW798" s="211"/>
      <c r="AX798" s="211"/>
      <c r="AY798" s="211"/>
      <c r="AZ798" s="211"/>
      <c r="BA798" s="211"/>
      <c r="BB798" s="211"/>
      <c r="BC798" s="211"/>
      <c r="BD798" s="211"/>
      <c r="BE798" s="211"/>
      <c r="BF798" s="211"/>
      <c r="BG798" s="211"/>
      <c r="BH798" s="211"/>
      <c r="BI798" s="211"/>
      <c r="BJ798" s="211"/>
      <c r="BK798" s="211"/>
      <c r="BL798" s="211"/>
      <c r="BM798" s="211"/>
      <c r="BN798" s="211"/>
      <c r="BO798" s="211"/>
      <c r="BP798" s="211"/>
      <c r="BQ798" s="211"/>
      <c r="BR798" s="211"/>
      <c r="BS798" s="211"/>
      <c r="BT798" s="211"/>
      <c r="BU798" s="211"/>
      <c r="BV798" s="211"/>
      <c r="BW798" s="211"/>
      <c r="BX798" s="211"/>
      <c r="BY798" s="211"/>
      <c r="BZ798" s="211"/>
      <c r="CA798" s="211"/>
      <c r="CB798" s="211"/>
      <c r="CC798" s="211"/>
      <c r="CD798" s="211"/>
      <c r="CE798" s="211"/>
      <c r="CF798" s="211"/>
      <c r="CG798" s="211"/>
      <c r="CH798" s="211"/>
      <c r="CI798" s="211"/>
      <c r="CJ798" s="211"/>
      <c r="CK798" s="211"/>
      <c r="CL798" s="211"/>
      <c r="CM798" s="211"/>
      <c r="CN798" s="211"/>
      <c r="CO798" s="211"/>
      <c r="CP798" s="211"/>
      <c r="CQ798" s="151" t="str">
        <f t="shared" si="42"/>
        <v/>
      </c>
      <c r="CR798" s="147"/>
    </row>
    <row r="799" spans="1:96" x14ac:dyDescent="0.2">
      <c r="A799" s="72"/>
      <c r="B799" s="201">
        <f t="shared" si="43"/>
        <v>790</v>
      </c>
      <c r="C799" s="212"/>
      <c r="D799" s="212"/>
      <c r="F799" s="212"/>
      <c r="G799" s="214"/>
      <c r="H799" s="73"/>
      <c r="I799" s="215"/>
      <c r="J799" s="215"/>
      <c r="K799" s="215"/>
      <c r="L799" s="215"/>
      <c r="M799" s="215"/>
      <c r="N799" s="215"/>
      <c r="O799" s="215"/>
      <c r="P799" s="73"/>
      <c r="Q799" s="215"/>
      <c r="R799" s="215"/>
      <c r="S799" s="215"/>
      <c r="T799" s="215"/>
      <c r="U799" s="215"/>
      <c r="V799" s="215"/>
      <c r="W799" s="215"/>
      <c r="X799" s="74"/>
      <c r="Y799" s="216"/>
      <c r="Z799" s="216"/>
      <c r="AA799" s="216"/>
      <c r="AB799" s="150" t="str">
        <f t="shared" si="41"/>
        <v/>
      </c>
      <c r="AC799" s="217"/>
      <c r="AD799" s="218"/>
      <c r="AE799" s="74"/>
      <c r="AF799" s="219"/>
      <c r="AG799" s="219"/>
      <c r="AH799" s="74"/>
      <c r="AI799" s="211"/>
      <c r="AJ799" s="211"/>
      <c r="AK799" s="211"/>
      <c r="AL799" s="211"/>
      <c r="AM799" s="211"/>
      <c r="AN799" s="211"/>
      <c r="AO799" s="211"/>
      <c r="AP799" s="211"/>
      <c r="AQ799" s="211"/>
      <c r="AR799" s="47"/>
      <c r="AS799" s="211"/>
      <c r="AT799" s="211"/>
      <c r="AU799" s="211"/>
      <c r="AV799" s="211"/>
      <c r="AW799" s="211"/>
      <c r="AX799" s="211"/>
      <c r="AY799" s="211"/>
      <c r="AZ799" s="211"/>
      <c r="BA799" s="211"/>
      <c r="BB799" s="211"/>
      <c r="BC799" s="211"/>
      <c r="BD799" s="211"/>
      <c r="BE799" s="211"/>
      <c r="BF799" s="211"/>
      <c r="BG799" s="211"/>
      <c r="BH799" s="211"/>
      <c r="BI799" s="211"/>
      <c r="BJ799" s="211"/>
      <c r="BK799" s="211"/>
      <c r="BL799" s="211"/>
      <c r="BM799" s="211"/>
      <c r="BN799" s="211"/>
      <c r="BO799" s="211"/>
      <c r="BP799" s="211"/>
      <c r="BQ799" s="211"/>
      <c r="BR799" s="211"/>
      <c r="BS799" s="211"/>
      <c r="BT799" s="211"/>
      <c r="BU799" s="211"/>
      <c r="BV799" s="211"/>
      <c r="BW799" s="211"/>
      <c r="BX799" s="211"/>
      <c r="BY799" s="211"/>
      <c r="BZ799" s="211"/>
      <c r="CA799" s="211"/>
      <c r="CB799" s="211"/>
      <c r="CC799" s="211"/>
      <c r="CD799" s="211"/>
      <c r="CE799" s="211"/>
      <c r="CF799" s="211"/>
      <c r="CG799" s="211"/>
      <c r="CH799" s="211"/>
      <c r="CI799" s="211"/>
      <c r="CJ799" s="211"/>
      <c r="CK799" s="211"/>
      <c r="CL799" s="211"/>
      <c r="CM799" s="211"/>
      <c r="CN799" s="211"/>
      <c r="CO799" s="211"/>
      <c r="CP799" s="211"/>
      <c r="CQ799" s="151" t="str">
        <f t="shared" si="42"/>
        <v/>
      </c>
      <c r="CR799" s="147"/>
    </row>
    <row r="800" spans="1:96" x14ac:dyDescent="0.2">
      <c r="A800" s="72"/>
      <c r="B800" s="201">
        <f t="shared" si="43"/>
        <v>791</v>
      </c>
      <c r="C800" s="212"/>
      <c r="D800" s="212"/>
      <c r="F800" s="212"/>
      <c r="G800" s="214"/>
      <c r="H800" s="73"/>
      <c r="I800" s="215"/>
      <c r="J800" s="215"/>
      <c r="K800" s="215"/>
      <c r="L800" s="215"/>
      <c r="M800" s="215"/>
      <c r="N800" s="215"/>
      <c r="O800" s="215"/>
      <c r="P800" s="73"/>
      <c r="Q800" s="215"/>
      <c r="R800" s="215"/>
      <c r="S800" s="215"/>
      <c r="T800" s="215"/>
      <c r="U800" s="215"/>
      <c r="V800" s="215"/>
      <c r="W800" s="215"/>
      <c r="X800" s="74"/>
      <c r="Y800" s="216"/>
      <c r="Z800" s="216"/>
      <c r="AA800" s="216"/>
      <c r="AB800" s="150" t="str">
        <f t="shared" si="41"/>
        <v/>
      </c>
      <c r="AC800" s="217"/>
      <c r="AD800" s="218"/>
      <c r="AE800" s="74"/>
      <c r="AF800" s="219"/>
      <c r="AG800" s="219"/>
      <c r="AH800" s="74"/>
      <c r="AI800" s="211"/>
      <c r="AJ800" s="211"/>
      <c r="AK800" s="211"/>
      <c r="AL800" s="211"/>
      <c r="AM800" s="211"/>
      <c r="AN800" s="211"/>
      <c r="AO800" s="211"/>
      <c r="AP800" s="211"/>
      <c r="AQ800" s="211"/>
      <c r="AR800" s="47"/>
      <c r="AS800" s="211"/>
      <c r="AT800" s="211"/>
      <c r="AU800" s="211"/>
      <c r="AV800" s="211"/>
      <c r="AW800" s="211"/>
      <c r="AX800" s="211"/>
      <c r="AY800" s="211"/>
      <c r="AZ800" s="211"/>
      <c r="BA800" s="211"/>
      <c r="BB800" s="211"/>
      <c r="BC800" s="211"/>
      <c r="BD800" s="211"/>
      <c r="BE800" s="211"/>
      <c r="BF800" s="211"/>
      <c r="BG800" s="211"/>
      <c r="BH800" s="211"/>
      <c r="BI800" s="211"/>
      <c r="BJ800" s="211"/>
      <c r="BK800" s="211"/>
      <c r="BL800" s="211"/>
      <c r="BM800" s="211"/>
      <c r="BN800" s="211"/>
      <c r="BO800" s="211"/>
      <c r="BP800" s="211"/>
      <c r="BQ800" s="211"/>
      <c r="BR800" s="211"/>
      <c r="BS800" s="211"/>
      <c r="BT800" s="211"/>
      <c r="BU800" s="211"/>
      <c r="BV800" s="211"/>
      <c r="BW800" s="211"/>
      <c r="BX800" s="211"/>
      <c r="BY800" s="211"/>
      <c r="BZ800" s="211"/>
      <c r="CA800" s="211"/>
      <c r="CB800" s="211"/>
      <c r="CC800" s="211"/>
      <c r="CD800" s="211"/>
      <c r="CE800" s="211"/>
      <c r="CF800" s="211"/>
      <c r="CG800" s="211"/>
      <c r="CH800" s="211"/>
      <c r="CI800" s="211"/>
      <c r="CJ800" s="211"/>
      <c r="CK800" s="211"/>
      <c r="CL800" s="211"/>
      <c r="CM800" s="211"/>
      <c r="CN800" s="211"/>
      <c r="CO800" s="211"/>
      <c r="CP800" s="211"/>
      <c r="CQ800" s="151" t="str">
        <f t="shared" si="42"/>
        <v/>
      </c>
      <c r="CR800" s="147"/>
    </row>
    <row r="801" spans="1:96" x14ac:dyDescent="0.2">
      <c r="A801" s="72"/>
      <c r="B801" s="201">
        <f t="shared" si="43"/>
        <v>792</v>
      </c>
      <c r="C801" s="212"/>
      <c r="D801" s="212"/>
      <c r="F801" s="212"/>
      <c r="G801" s="214"/>
      <c r="H801" s="73"/>
      <c r="I801" s="215"/>
      <c r="J801" s="215"/>
      <c r="K801" s="215"/>
      <c r="L801" s="215"/>
      <c r="M801" s="215"/>
      <c r="N801" s="215"/>
      <c r="O801" s="215"/>
      <c r="P801" s="73"/>
      <c r="Q801" s="215"/>
      <c r="R801" s="215"/>
      <c r="S801" s="215"/>
      <c r="T801" s="215"/>
      <c r="U801" s="215"/>
      <c r="V801" s="215"/>
      <c r="W801" s="215"/>
      <c r="X801" s="74"/>
      <c r="Y801" s="216"/>
      <c r="Z801" s="216"/>
      <c r="AA801" s="216"/>
      <c r="AB801" s="150" t="str">
        <f t="shared" si="41"/>
        <v/>
      </c>
      <c r="AC801" s="217"/>
      <c r="AD801" s="218"/>
      <c r="AE801" s="74"/>
      <c r="AF801" s="219"/>
      <c r="AG801" s="219"/>
      <c r="AH801" s="74"/>
      <c r="AI801" s="211"/>
      <c r="AJ801" s="211"/>
      <c r="AK801" s="211"/>
      <c r="AL801" s="211"/>
      <c r="AM801" s="211"/>
      <c r="AN801" s="211"/>
      <c r="AO801" s="211"/>
      <c r="AP801" s="211"/>
      <c r="AQ801" s="211"/>
      <c r="AR801" s="47"/>
      <c r="AS801" s="211"/>
      <c r="AT801" s="211"/>
      <c r="AU801" s="211"/>
      <c r="AV801" s="211"/>
      <c r="AW801" s="211"/>
      <c r="AX801" s="211"/>
      <c r="AY801" s="211"/>
      <c r="AZ801" s="211"/>
      <c r="BA801" s="211"/>
      <c r="BB801" s="211"/>
      <c r="BC801" s="211"/>
      <c r="BD801" s="211"/>
      <c r="BE801" s="211"/>
      <c r="BF801" s="211"/>
      <c r="BG801" s="211"/>
      <c r="BH801" s="211"/>
      <c r="BI801" s="211"/>
      <c r="BJ801" s="211"/>
      <c r="BK801" s="211"/>
      <c r="BL801" s="211"/>
      <c r="BM801" s="211"/>
      <c r="BN801" s="211"/>
      <c r="BO801" s="211"/>
      <c r="BP801" s="211"/>
      <c r="BQ801" s="211"/>
      <c r="BR801" s="211"/>
      <c r="BS801" s="211"/>
      <c r="BT801" s="211"/>
      <c r="BU801" s="211"/>
      <c r="BV801" s="211"/>
      <c r="BW801" s="211"/>
      <c r="BX801" s="211"/>
      <c r="BY801" s="211"/>
      <c r="BZ801" s="211"/>
      <c r="CA801" s="211"/>
      <c r="CB801" s="211"/>
      <c r="CC801" s="211"/>
      <c r="CD801" s="211"/>
      <c r="CE801" s="211"/>
      <c r="CF801" s="211"/>
      <c r="CG801" s="211"/>
      <c r="CH801" s="211"/>
      <c r="CI801" s="211"/>
      <c r="CJ801" s="211"/>
      <c r="CK801" s="211"/>
      <c r="CL801" s="211"/>
      <c r="CM801" s="211"/>
      <c r="CN801" s="211"/>
      <c r="CO801" s="211"/>
      <c r="CP801" s="211"/>
      <c r="CQ801" s="151" t="str">
        <f t="shared" si="42"/>
        <v/>
      </c>
      <c r="CR801" s="147"/>
    </row>
    <row r="802" spans="1:96" x14ac:dyDescent="0.2">
      <c r="A802" s="72"/>
      <c r="B802" s="201">
        <f t="shared" si="43"/>
        <v>793</v>
      </c>
      <c r="C802" s="212"/>
      <c r="D802" s="212"/>
      <c r="F802" s="212"/>
      <c r="G802" s="214"/>
      <c r="H802" s="73"/>
      <c r="I802" s="215"/>
      <c r="J802" s="215"/>
      <c r="K802" s="215"/>
      <c r="L802" s="215"/>
      <c r="M802" s="215"/>
      <c r="N802" s="215"/>
      <c r="O802" s="215"/>
      <c r="P802" s="73"/>
      <c r="Q802" s="215"/>
      <c r="R802" s="215"/>
      <c r="S802" s="215"/>
      <c r="T802" s="215"/>
      <c r="U802" s="215"/>
      <c r="V802" s="215"/>
      <c r="W802" s="215"/>
      <c r="X802" s="74"/>
      <c r="Y802" s="216"/>
      <c r="Z802" s="216"/>
      <c r="AA802" s="216"/>
      <c r="AB802" s="150" t="str">
        <f t="shared" si="41"/>
        <v/>
      </c>
      <c r="AC802" s="217"/>
      <c r="AD802" s="218"/>
      <c r="AE802" s="74"/>
      <c r="AF802" s="219"/>
      <c r="AG802" s="219"/>
      <c r="AH802" s="74"/>
      <c r="AI802" s="211"/>
      <c r="AJ802" s="211"/>
      <c r="AK802" s="211"/>
      <c r="AL802" s="211"/>
      <c r="AM802" s="211"/>
      <c r="AN802" s="211"/>
      <c r="AO802" s="211"/>
      <c r="AP802" s="211"/>
      <c r="AQ802" s="211"/>
      <c r="AR802" s="47"/>
      <c r="AS802" s="211"/>
      <c r="AT802" s="211"/>
      <c r="AU802" s="211"/>
      <c r="AV802" s="211"/>
      <c r="AW802" s="211"/>
      <c r="AX802" s="211"/>
      <c r="AY802" s="211"/>
      <c r="AZ802" s="211"/>
      <c r="BA802" s="211"/>
      <c r="BB802" s="211"/>
      <c r="BC802" s="211"/>
      <c r="BD802" s="211"/>
      <c r="BE802" s="211"/>
      <c r="BF802" s="211"/>
      <c r="BG802" s="211"/>
      <c r="BH802" s="211"/>
      <c r="BI802" s="211"/>
      <c r="BJ802" s="211"/>
      <c r="BK802" s="211"/>
      <c r="BL802" s="211"/>
      <c r="BM802" s="211"/>
      <c r="BN802" s="211"/>
      <c r="BO802" s="211"/>
      <c r="BP802" s="211"/>
      <c r="BQ802" s="211"/>
      <c r="BR802" s="211"/>
      <c r="BS802" s="211"/>
      <c r="BT802" s="211"/>
      <c r="BU802" s="211"/>
      <c r="BV802" s="211"/>
      <c r="BW802" s="211"/>
      <c r="BX802" s="211"/>
      <c r="BY802" s="211"/>
      <c r="BZ802" s="211"/>
      <c r="CA802" s="211"/>
      <c r="CB802" s="211"/>
      <c r="CC802" s="211"/>
      <c r="CD802" s="211"/>
      <c r="CE802" s="211"/>
      <c r="CF802" s="211"/>
      <c r="CG802" s="211"/>
      <c r="CH802" s="211"/>
      <c r="CI802" s="211"/>
      <c r="CJ802" s="211"/>
      <c r="CK802" s="211"/>
      <c r="CL802" s="211"/>
      <c r="CM802" s="211"/>
      <c r="CN802" s="211"/>
      <c r="CO802" s="211"/>
      <c r="CP802" s="211"/>
      <c r="CQ802" s="151" t="str">
        <f t="shared" si="42"/>
        <v/>
      </c>
      <c r="CR802" s="147"/>
    </row>
    <row r="803" spans="1:96" x14ac:dyDescent="0.2">
      <c r="A803" s="72"/>
      <c r="B803" s="201">
        <f t="shared" si="43"/>
        <v>794</v>
      </c>
      <c r="C803" s="212"/>
      <c r="D803" s="212"/>
      <c r="F803" s="212"/>
      <c r="G803" s="214"/>
      <c r="H803" s="73"/>
      <c r="I803" s="215"/>
      <c r="J803" s="215"/>
      <c r="K803" s="215"/>
      <c r="L803" s="215"/>
      <c r="M803" s="215"/>
      <c r="N803" s="215"/>
      <c r="O803" s="215"/>
      <c r="P803" s="73"/>
      <c r="Q803" s="215"/>
      <c r="R803" s="215"/>
      <c r="S803" s="215"/>
      <c r="T803" s="215"/>
      <c r="U803" s="215"/>
      <c r="V803" s="215"/>
      <c r="W803" s="215"/>
      <c r="X803" s="74"/>
      <c r="Y803" s="216"/>
      <c r="Z803" s="216"/>
      <c r="AA803" s="216"/>
      <c r="AB803" s="150" t="str">
        <f t="shared" si="41"/>
        <v/>
      </c>
      <c r="AC803" s="217"/>
      <c r="AD803" s="218"/>
      <c r="AE803" s="74"/>
      <c r="AF803" s="219"/>
      <c r="AG803" s="219"/>
      <c r="AH803" s="74"/>
      <c r="AI803" s="211"/>
      <c r="AJ803" s="211"/>
      <c r="AK803" s="211"/>
      <c r="AL803" s="211"/>
      <c r="AM803" s="211"/>
      <c r="AN803" s="211"/>
      <c r="AO803" s="211"/>
      <c r="AP803" s="211"/>
      <c r="AQ803" s="211"/>
      <c r="AR803" s="47"/>
      <c r="AS803" s="211"/>
      <c r="AT803" s="211"/>
      <c r="AU803" s="211"/>
      <c r="AV803" s="211"/>
      <c r="AW803" s="211"/>
      <c r="AX803" s="211"/>
      <c r="AY803" s="211"/>
      <c r="AZ803" s="211"/>
      <c r="BA803" s="211"/>
      <c r="BB803" s="211"/>
      <c r="BC803" s="211"/>
      <c r="BD803" s="211"/>
      <c r="BE803" s="211"/>
      <c r="BF803" s="211"/>
      <c r="BG803" s="211"/>
      <c r="BH803" s="211"/>
      <c r="BI803" s="211"/>
      <c r="BJ803" s="211"/>
      <c r="BK803" s="211"/>
      <c r="BL803" s="211"/>
      <c r="BM803" s="211"/>
      <c r="BN803" s="211"/>
      <c r="BO803" s="211"/>
      <c r="BP803" s="211"/>
      <c r="BQ803" s="211"/>
      <c r="BR803" s="211"/>
      <c r="BS803" s="211"/>
      <c r="BT803" s="211"/>
      <c r="BU803" s="211"/>
      <c r="BV803" s="211"/>
      <c r="BW803" s="211"/>
      <c r="BX803" s="211"/>
      <c r="BY803" s="211"/>
      <c r="BZ803" s="211"/>
      <c r="CA803" s="211"/>
      <c r="CB803" s="211"/>
      <c r="CC803" s="211"/>
      <c r="CD803" s="211"/>
      <c r="CE803" s="211"/>
      <c r="CF803" s="211"/>
      <c r="CG803" s="211"/>
      <c r="CH803" s="211"/>
      <c r="CI803" s="211"/>
      <c r="CJ803" s="211"/>
      <c r="CK803" s="211"/>
      <c r="CL803" s="211"/>
      <c r="CM803" s="211"/>
      <c r="CN803" s="211"/>
      <c r="CO803" s="211"/>
      <c r="CP803" s="211"/>
      <c r="CQ803" s="151" t="str">
        <f t="shared" si="42"/>
        <v/>
      </c>
      <c r="CR803" s="147"/>
    </row>
    <row r="804" spans="1:96" x14ac:dyDescent="0.2">
      <c r="A804" s="72"/>
      <c r="B804" s="201">
        <f t="shared" si="43"/>
        <v>795</v>
      </c>
      <c r="C804" s="212"/>
      <c r="D804" s="212"/>
      <c r="F804" s="212"/>
      <c r="G804" s="214"/>
      <c r="H804" s="73"/>
      <c r="I804" s="215"/>
      <c r="J804" s="215"/>
      <c r="K804" s="215"/>
      <c r="L804" s="215"/>
      <c r="M804" s="215"/>
      <c r="N804" s="215"/>
      <c r="O804" s="215"/>
      <c r="P804" s="73"/>
      <c r="Q804" s="215"/>
      <c r="R804" s="215"/>
      <c r="S804" s="215"/>
      <c r="T804" s="215"/>
      <c r="U804" s="215"/>
      <c r="V804" s="215"/>
      <c r="W804" s="215"/>
      <c r="X804" s="74"/>
      <c r="Y804" s="216"/>
      <c r="Z804" s="216"/>
      <c r="AA804" s="216"/>
      <c r="AB804" s="150" t="str">
        <f t="shared" si="41"/>
        <v/>
      </c>
      <c r="AC804" s="217"/>
      <c r="AD804" s="218"/>
      <c r="AE804" s="74"/>
      <c r="AF804" s="219"/>
      <c r="AG804" s="219"/>
      <c r="AH804" s="74"/>
      <c r="AI804" s="211"/>
      <c r="AJ804" s="211"/>
      <c r="AK804" s="211"/>
      <c r="AL804" s="211"/>
      <c r="AM804" s="211"/>
      <c r="AN804" s="211"/>
      <c r="AO804" s="211"/>
      <c r="AP804" s="211"/>
      <c r="AQ804" s="211"/>
      <c r="AR804" s="47"/>
      <c r="AS804" s="211"/>
      <c r="AT804" s="211"/>
      <c r="AU804" s="211"/>
      <c r="AV804" s="211"/>
      <c r="AW804" s="211"/>
      <c r="AX804" s="211"/>
      <c r="AY804" s="211"/>
      <c r="AZ804" s="211"/>
      <c r="BA804" s="211"/>
      <c r="BB804" s="211"/>
      <c r="BC804" s="211"/>
      <c r="BD804" s="211"/>
      <c r="BE804" s="211"/>
      <c r="BF804" s="211"/>
      <c r="BG804" s="211"/>
      <c r="BH804" s="211"/>
      <c r="BI804" s="211"/>
      <c r="BJ804" s="211"/>
      <c r="BK804" s="211"/>
      <c r="BL804" s="211"/>
      <c r="BM804" s="211"/>
      <c r="BN804" s="211"/>
      <c r="BO804" s="211"/>
      <c r="BP804" s="211"/>
      <c r="BQ804" s="211"/>
      <c r="BR804" s="211"/>
      <c r="BS804" s="211"/>
      <c r="BT804" s="211"/>
      <c r="BU804" s="211"/>
      <c r="BV804" s="211"/>
      <c r="BW804" s="211"/>
      <c r="BX804" s="211"/>
      <c r="BY804" s="211"/>
      <c r="BZ804" s="211"/>
      <c r="CA804" s="211"/>
      <c r="CB804" s="211"/>
      <c r="CC804" s="211"/>
      <c r="CD804" s="211"/>
      <c r="CE804" s="211"/>
      <c r="CF804" s="211"/>
      <c r="CG804" s="211"/>
      <c r="CH804" s="211"/>
      <c r="CI804" s="211"/>
      <c r="CJ804" s="211"/>
      <c r="CK804" s="211"/>
      <c r="CL804" s="211"/>
      <c r="CM804" s="211"/>
      <c r="CN804" s="211"/>
      <c r="CO804" s="211"/>
      <c r="CP804" s="211"/>
      <c r="CQ804" s="151" t="str">
        <f t="shared" si="42"/>
        <v/>
      </c>
      <c r="CR804" s="147"/>
    </row>
    <row r="805" spans="1:96" x14ac:dyDescent="0.2">
      <c r="A805" s="72"/>
      <c r="B805" s="201">
        <f t="shared" si="43"/>
        <v>796</v>
      </c>
      <c r="C805" s="212"/>
      <c r="D805" s="212"/>
      <c r="F805" s="212"/>
      <c r="G805" s="214"/>
      <c r="H805" s="73"/>
      <c r="I805" s="215"/>
      <c r="J805" s="215"/>
      <c r="K805" s="215"/>
      <c r="L805" s="215"/>
      <c r="M805" s="215"/>
      <c r="N805" s="215"/>
      <c r="O805" s="215"/>
      <c r="P805" s="73"/>
      <c r="Q805" s="215"/>
      <c r="R805" s="215"/>
      <c r="S805" s="215"/>
      <c r="T805" s="215"/>
      <c r="U805" s="215"/>
      <c r="V805" s="215"/>
      <c r="W805" s="215"/>
      <c r="X805" s="74"/>
      <c r="Y805" s="216"/>
      <c r="Z805" s="216"/>
      <c r="AA805" s="216"/>
      <c r="AB805" s="150" t="str">
        <f t="shared" si="41"/>
        <v/>
      </c>
      <c r="AC805" s="217"/>
      <c r="AD805" s="218"/>
      <c r="AE805" s="74"/>
      <c r="AF805" s="219"/>
      <c r="AG805" s="219"/>
      <c r="AH805" s="74"/>
      <c r="AI805" s="211"/>
      <c r="AJ805" s="211"/>
      <c r="AK805" s="211"/>
      <c r="AL805" s="211"/>
      <c r="AM805" s="211"/>
      <c r="AN805" s="211"/>
      <c r="AO805" s="211"/>
      <c r="AP805" s="211"/>
      <c r="AQ805" s="211"/>
      <c r="AR805" s="47"/>
      <c r="AS805" s="211"/>
      <c r="AT805" s="211"/>
      <c r="AU805" s="211"/>
      <c r="AV805" s="211"/>
      <c r="AW805" s="211"/>
      <c r="AX805" s="211"/>
      <c r="AY805" s="211"/>
      <c r="AZ805" s="211"/>
      <c r="BA805" s="211"/>
      <c r="BB805" s="211"/>
      <c r="BC805" s="211"/>
      <c r="BD805" s="211"/>
      <c r="BE805" s="211"/>
      <c r="BF805" s="211"/>
      <c r="BG805" s="211"/>
      <c r="BH805" s="211"/>
      <c r="BI805" s="211"/>
      <c r="BJ805" s="211"/>
      <c r="BK805" s="211"/>
      <c r="BL805" s="211"/>
      <c r="BM805" s="211"/>
      <c r="BN805" s="211"/>
      <c r="BO805" s="211"/>
      <c r="BP805" s="211"/>
      <c r="BQ805" s="211"/>
      <c r="BR805" s="211"/>
      <c r="BS805" s="211"/>
      <c r="BT805" s="211"/>
      <c r="BU805" s="211"/>
      <c r="BV805" s="211"/>
      <c r="BW805" s="211"/>
      <c r="BX805" s="211"/>
      <c r="BY805" s="211"/>
      <c r="BZ805" s="211"/>
      <c r="CA805" s="211"/>
      <c r="CB805" s="211"/>
      <c r="CC805" s="211"/>
      <c r="CD805" s="211"/>
      <c r="CE805" s="211"/>
      <c r="CF805" s="211"/>
      <c r="CG805" s="211"/>
      <c r="CH805" s="211"/>
      <c r="CI805" s="211"/>
      <c r="CJ805" s="211"/>
      <c r="CK805" s="211"/>
      <c r="CL805" s="211"/>
      <c r="CM805" s="211"/>
      <c r="CN805" s="211"/>
      <c r="CO805" s="211"/>
      <c r="CP805" s="211"/>
      <c r="CQ805" s="151" t="str">
        <f t="shared" si="42"/>
        <v/>
      </c>
      <c r="CR805" s="147"/>
    </row>
    <row r="806" spans="1:96" x14ac:dyDescent="0.2">
      <c r="A806" s="72"/>
      <c r="B806" s="201">
        <f t="shared" si="43"/>
        <v>797</v>
      </c>
      <c r="C806" s="212"/>
      <c r="D806" s="212"/>
      <c r="F806" s="212"/>
      <c r="G806" s="214"/>
      <c r="H806" s="73"/>
      <c r="I806" s="215"/>
      <c r="J806" s="215"/>
      <c r="K806" s="215"/>
      <c r="L806" s="215"/>
      <c r="M806" s="215"/>
      <c r="N806" s="215"/>
      <c r="O806" s="215"/>
      <c r="P806" s="73"/>
      <c r="Q806" s="215"/>
      <c r="R806" s="215"/>
      <c r="S806" s="215"/>
      <c r="T806" s="215"/>
      <c r="U806" s="215"/>
      <c r="V806" s="215"/>
      <c r="W806" s="215"/>
      <c r="X806" s="74"/>
      <c r="Y806" s="216"/>
      <c r="Z806" s="216"/>
      <c r="AA806" s="216"/>
      <c r="AB806" s="150" t="str">
        <f t="shared" si="41"/>
        <v/>
      </c>
      <c r="AC806" s="217"/>
      <c r="AD806" s="218"/>
      <c r="AE806" s="74"/>
      <c r="AF806" s="219"/>
      <c r="AG806" s="219"/>
      <c r="AH806" s="74"/>
      <c r="AI806" s="211"/>
      <c r="AJ806" s="211"/>
      <c r="AK806" s="211"/>
      <c r="AL806" s="211"/>
      <c r="AM806" s="211"/>
      <c r="AN806" s="211"/>
      <c r="AO806" s="211"/>
      <c r="AP806" s="211"/>
      <c r="AQ806" s="211"/>
      <c r="AR806" s="47"/>
      <c r="AS806" s="211"/>
      <c r="AT806" s="211"/>
      <c r="AU806" s="211"/>
      <c r="AV806" s="211"/>
      <c r="AW806" s="211"/>
      <c r="AX806" s="211"/>
      <c r="AY806" s="211"/>
      <c r="AZ806" s="211"/>
      <c r="BA806" s="211"/>
      <c r="BB806" s="211"/>
      <c r="BC806" s="211"/>
      <c r="BD806" s="211"/>
      <c r="BE806" s="211"/>
      <c r="BF806" s="211"/>
      <c r="BG806" s="211"/>
      <c r="BH806" s="211"/>
      <c r="BI806" s="211"/>
      <c r="BJ806" s="211"/>
      <c r="BK806" s="211"/>
      <c r="BL806" s="211"/>
      <c r="BM806" s="211"/>
      <c r="BN806" s="211"/>
      <c r="BO806" s="211"/>
      <c r="BP806" s="211"/>
      <c r="BQ806" s="211"/>
      <c r="BR806" s="211"/>
      <c r="BS806" s="211"/>
      <c r="BT806" s="211"/>
      <c r="BU806" s="211"/>
      <c r="BV806" s="211"/>
      <c r="BW806" s="211"/>
      <c r="BX806" s="211"/>
      <c r="BY806" s="211"/>
      <c r="BZ806" s="211"/>
      <c r="CA806" s="211"/>
      <c r="CB806" s="211"/>
      <c r="CC806" s="211"/>
      <c r="CD806" s="211"/>
      <c r="CE806" s="211"/>
      <c r="CF806" s="211"/>
      <c r="CG806" s="211"/>
      <c r="CH806" s="211"/>
      <c r="CI806" s="211"/>
      <c r="CJ806" s="211"/>
      <c r="CK806" s="211"/>
      <c r="CL806" s="211"/>
      <c r="CM806" s="211"/>
      <c r="CN806" s="211"/>
      <c r="CO806" s="211"/>
      <c r="CP806" s="211"/>
      <c r="CQ806" s="151" t="str">
        <f t="shared" si="42"/>
        <v/>
      </c>
      <c r="CR806" s="147"/>
    </row>
    <row r="807" spans="1:96" x14ac:dyDescent="0.2">
      <c r="A807" s="72"/>
      <c r="B807" s="201">
        <f t="shared" si="43"/>
        <v>798</v>
      </c>
      <c r="C807" s="212"/>
      <c r="D807" s="212"/>
      <c r="F807" s="212"/>
      <c r="G807" s="214"/>
      <c r="H807" s="73"/>
      <c r="I807" s="215"/>
      <c r="J807" s="215"/>
      <c r="K807" s="215"/>
      <c r="L807" s="215"/>
      <c r="M807" s="215"/>
      <c r="N807" s="215"/>
      <c r="O807" s="215"/>
      <c r="P807" s="73"/>
      <c r="Q807" s="215"/>
      <c r="R807" s="215"/>
      <c r="S807" s="215"/>
      <c r="T807" s="215"/>
      <c r="U807" s="215"/>
      <c r="V807" s="215"/>
      <c r="W807" s="215"/>
      <c r="X807" s="74"/>
      <c r="Y807" s="216"/>
      <c r="Z807" s="216"/>
      <c r="AA807" s="216"/>
      <c r="AB807" s="150" t="str">
        <f t="shared" si="41"/>
        <v/>
      </c>
      <c r="AC807" s="217"/>
      <c r="AD807" s="218"/>
      <c r="AE807" s="74"/>
      <c r="AF807" s="219"/>
      <c r="AG807" s="219"/>
      <c r="AH807" s="74"/>
      <c r="AI807" s="211"/>
      <c r="AJ807" s="211"/>
      <c r="AK807" s="211"/>
      <c r="AL807" s="211"/>
      <c r="AM807" s="211"/>
      <c r="AN807" s="211"/>
      <c r="AO807" s="211"/>
      <c r="AP807" s="211"/>
      <c r="AQ807" s="211"/>
      <c r="AR807" s="47"/>
      <c r="AS807" s="211"/>
      <c r="AT807" s="211"/>
      <c r="AU807" s="211"/>
      <c r="AV807" s="211"/>
      <c r="AW807" s="211"/>
      <c r="AX807" s="211"/>
      <c r="AY807" s="211"/>
      <c r="AZ807" s="211"/>
      <c r="BA807" s="211"/>
      <c r="BB807" s="211"/>
      <c r="BC807" s="211"/>
      <c r="BD807" s="211"/>
      <c r="BE807" s="211"/>
      <c r="BF807" s="211"/>
      <c r="BG807" s="211"/>
      <c r="BH807" s="211"/>
      <c r="BI807" s="211"/>
      <c r="BJ807" s="211"/>
      <c r="BK807" s="211"/>
      <c r="BL807" s="211"/>
      <c r="BM807" s="211"/>
      <c r="BN807" s="211"/>
      <c r="BO807" s="211"/>
      <c r="BP807" s="211"/>
      <c r="BQ807" s="211"/>
      <c r="BR807" s="211"/>
      <c r="BS807" s="211"/>
      <c r="BT807" s="211"/>
      <c r="BU807" s="211"/>
      <c r="BV807" s="211"/>
      <c r="BW807" s="211"/>
      <c r="BX807" s="211"/>
      <c r="BY807" s="211"/>
      <c r="BZ807" s="211"/>
      <c r="CA807" s="211"/>
      <c r="CB807" s="211"/>
      <c r="CC807" s="211"/>
      <c r="CD807" s="211"/>
      <c r="CE807" s="211"/>
      <c r="CF807" s="211"/>
      <c r="CG807" s="211"/>
      <c r="CH807" s="211"/>
      <c r="CI807" s="211"/>
      <c r="CJ807" s="211"/>
      <c r="CK807" s="211"/>
      <c r="CL807" s="211"/>
      <c r="CM807" s="211"/>
      <c r="CN807" s="211"/>
      <c r="CO807" s="211"/>
      <c r="CP807" s="211"/>
      <c r="CQ807" s="151" t="str">
        <f t="shared" si="42"/>
        <v/>
      </c>
      <c r="CR807" s="147"/>
    </row>
    <row r="808" spans="1:96" x14ac:dyDescent="0.2">
      <c r="A808" s="72"/>
      <c r="B808" s="201">
        <f t="shared" si="43"/>
        <v>799</v>
      </c>
      <c r="C808" s="212"/>
      <c r="D808" s="212"/>
      <c r="F808" s="212"/>
      <c r="G808" s="214"/>
      <c r="H808" s="73"/>
      <c r="I808" s="215"/>
      <c r="J808" s="215"/>
      <c r="K808" s="215"/>
      <c r="L808" s="215"/>
      <c r="M808" s="215"/>
      <c r="N808" s="215"/>
      <c r="O808" s="215"/>
      <c r="P808" s="73"/>
      <c r="Q808" s="215"/>
      <c r="R808" s="215"/>
      <c r="S808" s="215"/>
      <c r="T808" s="215"/>
      <c r="U808" s="215"/>
      <c r="V808" s="215"/>
      <c r="W808" s="215"/>
      <c r="X808" s="74"/>
      <c r="Y808" s="216"/>
      <c r="Z808" s="216"/>
      <c r="AA808" s="216"/>
      <c r="AB808" s="150" t="str">
        <f t="shared" si="41"/>
        <v/>
      </c>
      <c r="AC808" s="217"/>
      <c r="AD808" s="218"/>
      <c r="AE808" s="74"/>
      <c r="AF808" s="219"/>
      <c r="AG808" s="219"/>
      <c r="AH808" s="74"/>
      <c r="AI808" s="211"/>
      <c r="AJ808" s="211"/>
      <c r="AK808" s="211"/>
      <c r="AL808" s="211"/>
      <c r="AM808" s="211"/>
      <c r="AN808" s="211"/>
      <c r="AO808" s="211"/>
      <c r="AP808" s="211"/>
      <c r="AQ808" s="211"/>
      <c r="AR808" s="47"/>
      <c r="AS808" s="211"/>
      <c r="AT808" s="211"/>
      <c r="AU808" s="211"/>
      <c r="AV808" s="211"/>
      <c r="AW808" s="211"/>
      <c r="AX808" s="211"/>
      <c r="AY808" s="211"/>
      <c r="AZ808" s="211"/>
      <c r="BA808" s="211"/>
      <c r="BB808" s="211"/>
      <c r="BC808" s="211"/>
      <c r="BD808" s="211"/>
      <c r="BE808" s="211"/>
      <c r="BF808" s="211"/>
      <c r="BG808" s="211"/>
      <c r="BH808" s="211"/>
      <c r="BI808" s="211"/>
      <c r="BJ808" s="211"/>
      <c r="BK808" s="211"/>
      <c r="BL808" s="211"/>
      <c r="BM808" s="211"/>
      <c r="BN808" s="211"/>
      <c r="BO808" s="211"/>
      <c r="BP808" s="211"/>
      <c r="BQ808" s="211"/>
      <c r="BR808" s="211"/>
      <c r="BS808" s="211"/>
      <c r="BT808" s="211"/>
      <c r="BU808" s="211"/>
      <c r="BV808" s="211"/>
      <c r="BW808" s="211"/>
      <c r="BX808" s="211"/>
      <c r="BY808" s="211"/>
      <c r="BZ808" s="211"/>
      <c r="CA808" s="211"/>
      <c r="CB808" s="211"/>
      <c r="CC808" s="211"/>
      <c r="CD808" s="211"/>
      <c r="CE808" s="211"/>
      <c r="CF808" s="211"/>
      <c r="CG808" s="211"/>
      <c r="CH808" s="211"/>
      <c r="CI808" s="211"/>
      <c r="CJ808" s="211"/>
      <c r="CK808" s="211"/>
      <c r="CL808" s="211"/>
      <c r="CM808" s="211"/>
      <c r="CN808" s="211"/>
      <c r="CO808" s="211"/>
      <c r="CP808" s="211"/>
      <c r="CQ808" s="151" t="str">
        <f t="shared" si="42"/>
        <v/>
      </c>
      <c r="CR808" s="147"/>
    </row>
    <row r="809" spans="1:96" x14ac:dyDescent="0.2">
      <c r="A809" s="72"/>
      <c r="B809" s="201">
        <f t="shared" si="43"/>
        <v>800</v>
      </c>
      <c r="C809" s="212"/>
      <c r="D809" s="212"/>
      <c r="F809" s="212"/>
      <c r="G809" s="214"/>
      <c r="H809" s="73"/>
      <c r="I809" s="215"/>
      <c r="J809" s="215"/>
      <c r="K809" s="215"/>
      <c r="L809" s="215"/>
      <c r="M809" s="215"/>
      <c r="N809" s="215"/>
      <c r="O809" s="215"/>
      <c r="P809" s="73"/>
      <c r="Q809" s="215"/>
      <c r="R809" s="215"/>
      <c r="S809" s="215"/>
      <c r="T809" s="215"/>
      <c r="U809" s="215"/>
      <c r="V809" s="215"/>
      <c r="W809" s="215"/>
      <c r="X809" s="74"/>
      <c r="Y809" s="216"/>
      <c r="Z809" s="216"/>
      <c r="AA809" s="216"/>
      <c r="AB809" s="150" t="str">
        <f t="shared" si="41"/>
        <v/>
      </c>
      <c r="AC809" s="217"/>
      <c r="AD809" s="218"/>
      <c r="AE809" s="74"/>
      <c r="AF809" s="219"/>
      <c r="AG809" s="219"/>
      <c r="AH809" s="74"/>
      <c r="AI809" s="211"/>
      <c r="AJ809" s="211"/>
      <c r="AK809" s="211"/>
      <c r="AL809" s="211"/>
      <c r="AM809" s="211"/>
      <c r="AN809" s="211"/>
      <c r="AO809" s="211"/>
      <c r="AP809" s="211"/>
      <c r="AQ809" s="211"/>
      <c r="AR809" s="47"/>
      <c r="AS809" s="211"/>
      <c r="AT809" s="211"/>
      <c r="AU809" s="211"/>
      <c r="AV809" s="211"/>
      <c r="AW809" s="211"/>
      <c r="AX809" s="211"/>
      <c r="AY809" s="211"/>
      <c r="AZ809" s="211"/>
      <c r="BA809" s="211"/>
      <c r="BB809" s="211"/>
      <c r="BC809" s="211"/>
      <c r="BD809" s="211"/>
      <c r="BE809" s="211"/>
      <c r="BF809" s="211"/>
      <c r="BG809" s="211"/>
      <c r="BH809" s="211"/>
      <c r="BI809" s="211"/>
      <c r="BJ809" s="211"/>
      <c r="BK809" s="211"/>
      <c r="BL809" s="211"/>
      <c r="BM809" s="211"/>
      <c r="BN809" s="211"/>
      <c r="BO809" s="211"/>
      <c r="BP809" s="211"/>
      <c r="BQ809" s="211"/>
      <c r="BR809" s="211"/>
      <c r="BS809" s="211"/>
      <c r="BT809" s="211"/>
      <c r="BU809" s="211"/>
      <c r="BV809" s="211"/>
      <c r="BW809" s="211"/>
      <c r="BX809" s="211"/>
      <c r="BY809" s="211"/>
      <c r="BZ809" s="211"/>
      <c r="CA809" s="211"/>
      <c r="CB809" s="211"/>
      <c r="CC809" s="211"/>
      <c r="CD809" s="211"/>
      <c r="CE809" s="211"/>
      <c r="CF809" s="211"/>
      <c r="CG809" s="211"/>
      <c r="CH809" s="211"/>
      <c r="CI809" s="211"/>
      <c r="CJ809" s="211"/>
      <c r="CK809" s="211"/>
      <c r="CL809" s="211"/>
      <c r="CM809" s="211"/>
      <c r="CN809" s="211"/>
      <c r="CO809" s="211"/>
      <c r="CP809" s="211"/>
      <c r="CQ809" s="151" t="str">
        <f t="shared" si="42"/>
        <v/>
      </c>
      <c r="CR809" s="147"/>
    </row>
    <row r="810" spans="1:96" x14ac:dyDescent="0.2">
      <c r="A810" s="72"/>
      <c r="B810" s="201">
        <f t="shared" si="43"/>
        <v>801</v>
      </c>
      <c r="C810" s="212"/>
      <c r="D810" s="212"/>
      <c r="F810" s="212"/>
      <c r="G810" s="214"/>
      <c r="H810" s="73"/>
      <c r="I810" s="215"/>
      <c r="J810" s="215"/>
      <c r="K810" s="215"/>
      <c r="L810" s="215"/>
      <c r="M810" s="215"/>
      <c r="N810" s="215"/>
      <c r="O810" s="215"/>
      <c r="P810" s="73"/>
      <c r="Q810" s="215"/>
      <c r="R810" s="215"/>
      <c r="S810" s="215"/>
      <c r="T810" s="215"/>
      <c r="U810" s="215"/>
      <c r="V810" s="215"/>
      <c r="W810" s="215"/>
      <c r="X810" s="74"/>
      <c r="Y810" s="216"/>
      <c r="Z810" s="216"/>
      <c r="AA810" s="216"/>
      <c r="AB810" s="150" t="str">
        <f t="shared" si="41"/>
        <v/>
      </c>
      <c r="AC810" s="217"/>
      <c r="AD810" s="218"/>
      <c r="AE810" s="74"/>
      <c r="AF810" s="219"/>
      <c r="AG810" s="219"/>
      <c r="AH810" s="74"/>
      <c r="AI810" s="211"/>
      <c r="AJ810" s="211"/>
      <c r="AK810" s="211"/>
      <c r="AL810" s="211"/>
      <c r="AM810" s="211"/>
      <c r="AN810" s="211"/>
      <c r="AO810" s="211"/>
      <c r="AP810" s="211"/>
      <c r="AQ810" s="211"/>
      <c r="AR810" s="47"/>
      <c r="AS810" s="211"/>
      <c r="AT810" s="211"/>
      <c r="AU810" s="211"/>
      <c r="AV810" s="211"/>
      <c r="AW810" s="211"/>
      <c r="AX810" s="211"/>
      <c r="AY810" s="211"/>
      <c r="AZ810" s="211"/>
      <c r="BA810" s="211"/>
      <c r="BB810" s="211"/>
      <c r="BC810" s="211"/>
      <c r="BD810" s="211"/>
      <c r="BE810" s="211"/>
      <c r="BF810" s="211"/>
      <c r="BG810" s="211"/>
      <c r="BH810" s="211"/>
      <c r="BI810" s="211"/>
      <c r="BJ810" s="211"/>
      <c r="BK810" s="211"/>
      <c r="BL810" s="211"/>
      <c r="BM810" s="211"/>
      <c r="BN810" s="211"/>
      <c r="BO810" s="211"/>
      <c r="BP810" s="211"/>
      <c r="BQ810" s="211"/>
      <c r="BR810" s="211"/>
      <c r="BS810" s="211"/>
      <c r="BT810" s="211"/>
      <c r="BU810" s="211"/>
      <c r="BV810" s="211"/>
      <c r="BW810" s="211"/>
      <c r="BX810" s="211"/>
      <c r="BY810" s="211"/>
      <c r="BZ810" s="211"/>
      <c r="CA810" s="211"/>
      <c r="CB810" s="211"/>
      <c r="CC810" s="211"/>
      <c r="CD810" s="211"/>
      <c r="CE810" s="211"/>
      <c r="CF810" s="211"/>
      <c r="CG810" s="211"/>
      <c r="CH810" s="211"/>
      <c r="CI810" s="211"/>
      <c r="CJ810" s="211"/>
      <c r="CK810" s="211"/>
      <c r="CL810" s="211"/>
      <c r="CM810" s="211"/>
      <c r="CN810" s="211"/>
      <c r="CO810" s="211"/>
      <c r="CP810" s="211"/>
      <c r="CQ810" s="151" t="str">
        <f t="shared" si="42"/>
        <v/>
      </c>
      <c r="CR810" s="147"/>
    </row>
    <row r="811" spans="1:96" x14ac:dyDescent="0.2">
      <c r="A811" s="72"/>
      <c r="B811" s="201">
        <f t="shared" si="43"/>
        <v>802</v>
      </c>
      <c r="C811" s="212"/>
      <c r="D811" s="212"/>
      <c r="F811" s="212"/>
      <c r="G811" s="214"/>
      <c r="H811" s="73"/>
      <c r="I811" s="215"/>
      <c r="J811" s="215"/>
      <c r="K811" s="215"/>
      <c r="L811" s="215"/>
      <c r="M811" s="215"/>
      <c r="N811" s="215"/>
      <c r="O811" s="215"/>
      <c r="P811" s="73"/>
      <c r="Q811" s="215"/>
      <c r="R811" s="215"/>
      <c r="S811" s="215"/>
      <c r="T811" s="215"/>
      <c r="U811" s="215"/>
      <c r="V811" s="215"/>
      <c r="W811" s="215"/>
      <c r="X811" s="74"/>
      <c r="Y811" s="216"/>
      <c r="Z811" s="216"/>
      <c r="AA811" s="216"/>
      <c r="AB811" s="150" t="str">
        <f t="shared" si="41"/>
        <v/>
      </c>
      <c r="AC811" s="217"/>
      <c r="AD811" s="218"/>
      <c r="AE811" s="74"/>
      <c r="AF811" s="219"/>
      <c r="AG811" s="219"/>
      <c r="AH811" s="74"/>
      <c r="AI811" s="211"/>
      <c r="AJ811" s="211"/>
      <c r="AK811" s="211"/>
      <c r="AL811" s="211"/>
      <c r="AM811" s="211"/>
      <c r="AN811" s="211"/>
      <c r="AO811" s="211"/>
      <c r="AP811" s="211"/>
      <c r="AQ811" s="211"/>
      <c r="AR811" s="47"/>
      <c r="AS811" s="211"/>
      <c r="AT811" s="211"/>
      <c r="AU811" s="211"/>
      <c r="AV811" s="211"/>
      <c r="AW811" s="211"/>
      <c r="AX811" s="211"/>
      <c r="AY811" s="211"/>
      <c r="AZ811" s="211"/>
      <c r="BA811" s="211"/>
      <c r="BB811" s="211"/>
      <c r="BC811" s="211"/>
      <c r="BD811" s="211"/>
      <c r="BE811" s="211"/>
      <c r="BF811" s="211"/>
      <c r="BG811" s="211"/>
      <c r="BH811" s="211"/>
      <c r="BI811" s="211"/>
      <c r="BJ811" s="211"/>
      <c r="BK811" s="211"/>
      <c r="BL811" s="211"/>
      <c r="BM811" s="211"/>
      <c r="BN811" s="211"/>
      <c r="BO811" s="211"/>
      <c r="BP811" s="211"/>
      <c r="BQ811" s="211"/>
      <c r="BR811" s="211"/>
      <c r="BS811" s="211"/>
      <c r="BT811" s="211"/>
      <c r="BU811" s="211"/>
      <c r="BV811" s="211"/>
      <c r="BW811" s="211"/>
      <c r="BX811" s="211"/>
      <c r="BY811" s="211"/>
      <c r="BZ811" s="211"/>
      <c r="CA811" s="211"/>
      <c r="CB811" s="211"/>
      <c r="CC811" s="211"/>
      <c r="CD811" s="211"/>
      <c r="CE811" s="211"/>
      <c r="CF811" s="211"/>
      <c r="CG811" s="211"/>
      <c r="CH811" s="211"/>
      <c r="CI811" s="211"/>
      <c r="CJ811" s="211"/>
      <c r="CK811" s="211"/>
      <c r="CL811" s="211"/>
      <c r="CM811" s="211"/>
      <c r="CN811" s="211"/>
      <c r="CO811" s="211"/>
      <c r="CP811" s="211"/>
      <c r="CQ811" s="151" t="str">
        <f t="shared" si="42"/>
        <v/>
      </c>
      <c r="CR811" s="147"/>
    </row>
    <row r="812" spans="1:96" x14ac:dyDescent="0.2">
      <c r="A812" s="72"/>
      <c r="B812" s="201">
        <f t="shared" si="43"/>
        <v>803</v>
      </c>
      <c r="C812" s="212"/>
      <c r="D812" s="212"/>
      <c r="F812" s="212"/>
      <c r="G812" s="214"/>
      <c r="H812" s="73"/>
      <c r="I812" s="215"/>
      <c r="J812" s="215"/>
      <c r="K812" s="215"/>
      <c r="L812" s="215"/>
      <c r="M812" s="215"/>
      <c r="N812" s="215"/>
      <c r="O812" s="215"/>
      <c r="P812" s="73"/>
      <c r="Q812" s="215"/>
      <c r="R812" s="215"/>
      <c r="S812" s="215"/>
      <c r="T812" s="215"/>
      <c r="U812" s="215"/>
      <c r="V812" s="215"/>
      <c r="W812" s="215"/>
      <c r="X812" s="74"/>
      <c r="Y812" s="216"/>
      <c r="Z812" s="216"/>
      <c r="AA812" s="216"/>
      <c r="AB812" s="150" t="str">
        <f t="shared" si="41"/>
        <v/>
      </c>
      <c r="AC812" s="217"/>
      <c r="AD812" s="218"/>
      <c r="AE812" s="74"/>
      <c r="AF812" s="219"/>
      <c r="AG812" s="219"/>
      <c r="AH812" s="74"/>
      <c r="AI812" s="211"/>
      <c r="AJ812" s="211"/>
      <c r="AK812" s="211"/>
      <c r="AL812" s="211"/>
      <c r="AM812" s="211"/>
      <c r="AN812" s="211"/>
      <c r="AO812" s="211"/>
      <c r="AP812" s="211"/>
      <c r="AQ812" s="211"/>
      <c r="AR812" s="47"/>
      <c r="AS812" s="211"/>
      <c r="AT812" s="211"/>
      <c r="AU812" s="211"/>
      <c r="AV812" s="211"/>
      <c r="AW812" s="211"/>
      <c r="AX812" s="211"/>
      <c r="AY812" s="211"/>
      <c r="AZ812" s="211"/>
      <c r="BA812" s="211"/>
      <c r="BB812" s="211"/>
      <c r="BC812" s="211"/>
      <c r="BD812" s="211"/>
      <c r="BE812" s="211"/>
      <c r="BF812" s="211"/>
      <c r="BG812" s="211"/>
      <c r="BH812" s="211"/>
      <c r="BI812" s="211"/>
      <c r="BJ812" s="211"/>
      <c r="BK812" s="211"/>
      <c r="BL812" s="211"/>
      <c r="BM812" s="211"/>
      <c r="BN812" s="211"/>
      <c r="BO812" s="211"/>
      <c r="BP812" s="211"/>
      <c r="BQ812" s="211"/>
      <c r="BR812" s="211"/>
      <c r="BS812" s="211"/>
      <c r="BT812" s="211"/>
      <c r="BU812" s="211"/>
      <c r="BV812" s="211"/>
      <c r="BW812" s="211"/>
      <c r="BX812" s="211"/>
      <c r="BY812" s="211"/>
      <c r="BZ812" s="211"/>
      <c r="CA812" s="211"/>
      <c r="CB812" s="211"/>
      <c r="CC812" s="211"/>
      <c r="CD812" s="211"/>
      <c r="CE812" s="211"/>
      <c r="CF812" s="211"/>
      <c r="CG812" s="211"/>
      <c r="CH812" s="211"/>
      <c r="CI812" s="211"/>
      <c r="CJ812" s="211"/>
      <c r="CK812" s="211"/>
      <c r="CL812" s="211"/>
      <c r="CM812" s="211"/>
      <c r="CN812" s="211"/>
      <c r="CO812" s="211"/>
      <c r="CP812" s="211"/>
      <c r="CQ812" s="151" t="str">
        <f t="shared" si="42"/>
        <v/>
      </c>
      <c r="CR812" s="147"/>
    </row>
    <row r="813" spans="1:96" x14ac:dyDescent="0.2">
      <c r="A813" s="72"/>
      <c r="B813" s="201">
        <f t="shared" si="43"/>
        <v>804</v>
      </c>
      <c r="C813" s="212"/>
      <c r="D813" s="212"/>
      <c r="F813" s="212"/>
      <c r="G813" s="214"/>
      <c r="H813" s="73"/>
      <c r="I813" s="215"/>
      <c r="J813" s="215"/>
      <c r="K813" s="215"/>
      <c r="L813" s="215"/>
      <c r="M813" s="215"/>
      <c r="N813" s="215"/>
      <c r="O813" s="215"/>
      <c r="P813" s="73"/>
      <c r="Q813" s="215"/>
      <c r="R813" s="215"/>
      <c r="S813" s="215"/>
      <c r="T813" s="215"/>
      <c r="U813" s="215"/>
      <c r="V813" s="215"/>
      <c r="W813" s="215"/>
      <c r="X813" s="74"/>
      <c r="Y813" s="216"/>
      <c r="Z813" s="216"/>
      <c r="AA813" s="216"/>
      <c r="AB813" s="150" t="str">
        <f t="shared" si="41"/>
        <v/>
      </c>
      <c r="AC813" s="217"/>
      <c r="AD813" s="218"/>
      <c r="AE813" s="74"/>
      <c r="AF813" s="219"/>
      <c r="AG813" s="219"/>
      <c r="AH813" s="74"/>
      <c r="AI813" s="211"/>
      <c r="AJ813" s="211"/>
      <c r="AK813" s="211"/>
      <c r="AL813" s="211"/>
      <c r="AM813" s="211"/>
      <c r="AN813" s="211"/>
      <c r="AO813" s="211"/>
      <c r="AP813" s="211"/>
      <c r="AQ813" s="211"/>
      <c r="AR813" s="47"/>
      <c r="AS813" s="211"/>
      <c r="AT813" s="211"/>
      <c r="AU813" s="211"/>
      <c r="AV813" s="211"/>
      <c r="AW813" s="211"/>
      <c r="AX813" s="211"/>
      <c r="AY813" s="211"/>
      <c r="AZ813" s="211"/>
      <c r="BA813" s="211"/>
      <c r="BB813" s="211"/>
      <c r="BC813" s="211"/>
      <c r="BD813" s="211"/>
      <c r="BE813" s="211"/>
      <c r="BF813" s="211"/>
      <c r="BG813" s="211"/>
      <c r="BH813" s="211"/>
      <c r="BI813" s="211"/>
      <c r="BJ813" s="211"/>
      <c r="BK813" s="211"/>
      <c r="BL813" s="211"/>
      <c r="BM813" s="211"/>
      <c r="BN813" s="211"/>
      <c r="BO813" s="211"/>
      <c r="BP813" s="211"/>
      <c r="BQ813" s="211"/>
      <c r="BR813" s="211"/>
      <c r="BS813" s="211"/>
      <c r="BT813" s="211"/>
      <c r="BU813" s="211"/>
      <c r="BV813" s="211"/>
      <c r="BW813" s="211"/>
      <c r="BX813" s="211"/>
      <c r="BY813" s="211"/>
      <c r="BZ813" s="211"/>
      <c r="CA813" s="211"/>
      <c r="CB813" s="211"/>
      <c r="CC813" s="211"/>
      <c r="CD813" s="211"/>
      <c r="CE813" s="211"/>
      <c r="CF813" s="211"/>
      <c r="CG813" s="211"/>
      <c r="CH813" s="211"/>
      <c r="CI813" s="211"/>
      <c r="CJ813" s="211"/>
      <c r="CK813" s="211"/>
      <c r="CL813" s="211"/>
      <c r="CM813" s="211"/>
      <c r="CN813" s="211"/>
      <c r="CO813" s="211"/>
      <c r="CP813" s="211"/>
      <c r="CQ813" s="151" t="str">
        <f t="shared" si="42"/>
        <v/>
      </c>
      <c r="CR813" s="147"/>
    </row>
    <row r="814" spans="1:96" x14ac:dyDescent="0.2">
      <c r="A814" s="72"/>
      <c r="B814" s="201">
        <f t="shared" si="43"/>
        <v>805</v>
      </c>
      <c r="C814" s="212"/>
      <c r="D814" s="212"/>
      <c r="F814" s="212"/>
      <c r="G814" s="214"/>
      <c r="H814" s="73"/>
      <c r="I814" s="215"/>
      <c r="J814" s="215"/>
      <c r="K814" s="215"/>
      <c r="L814" s="215"/>
      <c r="M814" s="215"/>
      <c r="N814" s="215"/>
      <c r="O814" s="215"/>
      <c r="P814" s="73"/>
      <c r="Q814" s="215"/>
      <c r="R814" s="215"/>
      <c r="S814" s="215"/>
      <c r="T814" s="215"/>
      <c r="U814" s="215"/>
      <c r="V814" s="215"/>
      <c r="W814" s="215"/>
      <c r="X814" s="74"/>
      <c r="Y814" s="216"/>
      <c r="Z814" s="216"/>
      <c r="AA814" s="216"/>
      <c r="AB814" s="150" t="str">
        <f t="shared" si="41"/>
        <v/>
      </c>
      <c r="AC814" s="217"/>
      <c r="AD814" s="218"/>
      <c r="AE814" s="74"/>
      <c r="AF814" s="219"/>
      <c r="AG814" s="219"/>
      <c r="AH814" s="74"/>
      <c r="AI814" s="211"/>
      <c r="AJ814" s="211"/>
      <c r="AK814" s="211"/>
      <c r="AL814" s="211"/>
      <c r="AM814" s="211"/>
      <c r="AN814" s="211"/>
      <c r="AO814" s="211"/>
      <c r="AP814" s="211"/>
      <c r="AQ814" s="211"/>
      <c r="AR814" s="47"/>
      <c r="AS814" s="211"/>
      <c r="AT814" s="211"/>
      <c r="AU814" s="211"/>
      <c r="AV814" s="211"/>
      <c r="AW814" s="211"/>
      <c r="AX814" s="211"/>
      <c r="AY814" s="211"/>
      <c r="AZ814" s="211"/>
      <c r="BA814" s="211"/>
      <c r="BB814" s="211"/>
      <c r="BC814" s="211"/>
      <c r="BD814" s="211"/>
      <c r="BE814" s="211"/>
      <c r="BF814" s="211"/>
      <c r="BG814" s="211"/>
      <c r="BH814" s="211"/>
      <c r="BI814" s="211"/>
      <c r="BJ814" s="211"/>
      <c r="BK814" s="211"/>
      <c r="BL814" s="211"/>
      <c r="BM814" s="211"/>
      <c r="BN814" s="211"/>
      <c r="BO814" s="211"/>
      <c r="BP814" s="211"/>
      <c r="BQ814" s="211"/>
      <c r="BR814" s="211"/>
      <c r="BS814" s="211"/>
      <c r="BT814" s="211"/>
      <c r="BU814" s="211"/>
      <c r="BV814" s="211"/>
      <c r="BW814" s="211"/>
      <c r="BX814" s="211"/>
      <c r="BY814" s="211"/>
      <c r="BZ814" s="211"/>
      <c r="CA814" s="211"/>
      <c r="CB814" s="211"/>
      <c r="CC814" s="211"/>
      <c r="CD814" s="211"/>
      <c r="CE814" s="211"/>
      <c r="CF814" s="211"/>
      <c r="CG814" s="211"/>
      <c r="CH814" s="211"/>
      <c r="CI814" s="211"/>
      <c r="CJ814" s="211"/>
      <c r="CK814" s="211"/>
      <c r="CL814" s="211"/>
      <c r="CM814" s="211"/>
      <c r="CN814" s="211"/>
      <c r="CO814" s="211"/>
      <c r="CP814" s="211"/>
      <c r="CQ814" s="151" t="str">
        <f t="shared" si="42"/>
        <v/>
      </c>
      <c r="CR814" s="147"/>
    </row>
    <row r="815" spans="1:96" x14ac:dyDescent="0.2">
      <c r="A815" s="72"/>
      <c r="B815" s="201">
        <f t="shared" si="43"/>
        <v>806</v>
      </c>
      <c r="C815" s="212"/>
      <c r="D815" s="212"/>
      <c r="F815" s="212"/>
      <c r="G815" s="214"/>
      <c r="H815" s="73"/>
      <c r="I815" s="215"/>
      <c r="J815" s="215"/>
      <c r="K815" s="215"/>
      <c r="L815" s="215"/>
      <c r="M815" s="215"/>
      <c r="N815" s="215"/>
      <c r="O815" s="215"/>
      <c r="P815" s="73"/>
      <c r="Q815" s="215"/>
      <c r="R815" s="215"/>
      <c r="S815" s="215"/>
      <c r="T815" s="215"/>
      <c r="U815" s="215"/>
      <c r="V815" s="215"/>
      <c r="W815" s="215"/>
      <c r="X815" s="74"/>
      <c r="Y815" s="216"/>
      <c r="Z815" s="216"/>
      <c r="AA815" s="216"/>
      <c r="AB815" s="150" t="str">
        <f t="shared" si="41"/>
        <v/>
      </c>
      <c r="AC815" s="217"/>
      <c r="AD815" s="218"/>
      <c r="AE815" s="74"/>
      <c r="AF815" s="219"/>
      <c r="AG815" s="219"/>
      <c r="AH815" s="74"/>
      <c r="AI815" s="211"/>
      <c r="AJ815" s="211"/>
      <c r="AK815" s="211"/>
      <c r="AL815" s="211"/>
      <c r="AM815" s="211"/>
      <c r="AN815" s="211"/>
      <c r="AO815" s="211"/>
      <c r="AP815" s="211"/>
      <c r="AQ815" s="211"/>
      <c r="AR815" s="47"/>
      <c r="AS815" s="211"/>
      <c r="AT815" s="211"/>
      <c r="AU815" s="211"/>
      <c r="AV815" s="211"/>
      <c r="AW815" s="211"/>
      <c r="AX815" s="211"/>
      <c r="AY815" s="211"/>
      <c r="AZ815" s="211"/>
      <c r="BA815" s="211"/>
      <c r="BB815" s="211"/>
      <c r="BC815" s="211"/>
      <c r="BD815" s="211"/>
      <c r="BE815" s="211"/>
      <c r="BF815" s="211"/>
      <c r="BG815" s="211"/>
      <c r="BH815" s="211"/>
      <c r="BI815" s="211"/>
      <c r="BJ815" s="211"/>
      <c r="BK815" s="211"/>
      <c r="BL815" s="211"/>
      <c r="BM815" s="211"/>
      <c r="BN815" s="211"/>
      <c r="BO815" s="211"/>
      <c r="BP815" s="211"/>
      <c r="BQ815" s="211"/>
      <c r="BR815" s="211"/>
      <c r="BS815" s="211"/>
      <c r="BT815" s="211"/>
      <c r="BU815" s="211"/>
      <c r="BV815" s="211"/>
      <c r="BW815" s="211"/>
      <c r="BX815" s="211"/>
      <c r="BY815" s="211"/>
      <c r="BZ815" s="211"/>
      <c r="CA815" s="211"/>
      <c r="CB815" s="211"/>
      <c r="CC815" s="211"/>
      <c r="CD815" s="211"/>
      <c r="CE815" s="211"/>
      <c r="CF815" s="211"/>
      <c r="CG815" s="211"/>
      <c r="CH815" s="211"/>
      <c r="CI815" s="211"/>
      <c r="CJ815" s="211"/>
      <c r="CK815" s="211"/>
      <c r="CL815" s="211"/>
      <c r="CM815" s="211"/>
      <c r="CN815" s="211"/>
      <c r="CO815" s="211"/>
      <c r="CP815" s="211"/>
      <c r="CQ815" s="151" t="str">
        <f t="shared" si="42"/>
        <v/>
      </c>
      <c r="CR815" s="147"/>
    </row>
    <row r="816" spans="1:96" x14ac:dyDescent="0.2">
      <c r="A816" s="72"/>
      <c r="B816" s="201">
        <f t="shared" si="43"/>
        <v>807</v>
      </c>
      <c r="C816" s="212"/>
      <c r="D816" s="212"/>
      <c r="F816" s="212"/>
      <c r="G816" s="214"/>
      <c r="H816" s="73"/>
      <c r="I816" s="215"/>
      <c r="J816" s="215"/>
      <c r="K816" s="215"/>
      <c r="L816" s="215"/>
      <c r="M816" s="215"/>
      <c r="N816" s="215"/>
      <c r="O816" s="215"/>
      <c r="P816" s="73"/>
      <c r="Q816" s="215"/>
      <c r="R816" s="215"/>
      <c r="S816" s="215"/>
      <c r="T816" s="215"/>
      <c r="U816" s="215"/>
      <c r="V816" s="215"/>
      <c r="W816" s="215"/>
      <c r="X816" s="74"/>
      <c r="Y816" s="216"/>
      <c r="Z816" s="216"/>
      <c r="AA816" s="216"/>
      <c r="AB816" s="150" t="str">
        <f t="shared" si="41"/>
        <v/>
      </c>
      <c r="AC816" s="217"/>
      <c r="AD816" s="218"/>
      <c r="AE816" s="74"/>
      <c r="AF816" s="219"/>
      <c r="AG816" s="219"/>
      <c r="AH816" s="74"/>
      <c r="AI816" s="211"/>
      <c r="AJ816" s="211"/>
      <c r="AK816" s="211"/>
      <c r="AL816" s="211"/>
      <c r="AM816" s="211"/>
      <c r="AN816" s="211"/>
      <c r="AO816" s="211"/>
      <c r="AP816" s="211"/>
      <c r="AQ816" s="211"/>
      <c r="AR816" s="47"/>
      <c r="AS816" s="211"/>
      <c r="AT816" s="211"/>
      <c r="AU816" s="211"/>
      <c r="AV816" s="211"/>
      <c r="AW816" s="211"/>
      <c r="AX816" s="211"/>
      <c r="AY816" s="211"/>
      <c r="AZ816" s="211"/>
      <c r="BA816" s="211"/>
      <c r="BB816" s="211"/>
      <c r="BC816" s="211"/>
      <c r="BD816" s="211"/>
      <c r="BE816" s="211"/>
      <c r="BF816" s="211"/>
      <c r="BG816" s="211"/>
      <c r="BH816" s="211"/>
      <c r="BI816" s="211"/>
      <c r="BJ816" s="211"/>
      <c r="BK816" s="211"/>
      <c r="BL816" s="211"/>
      <c r="BM816" s="211"/>
      <c r="BN816" s="211"/>
      <c r="BO816" s="211"/>
      <c r="BP816" s="211"/>
      <c r="BQ816" s="211"/>
      <c r="BR816" s="211"/>
      <c r="BS816" s="211"/>
      <c r="BT816" s="211"/>
      <c r="BU816" s="211"/>
      <c r="BV816" s="211"/>
      <c r="BW816" s="211"/>
      <c r="BX816" s="211"/>
      <c r="BY816" s="211"/>
      <c r="BZ816" s="211"/>
      <c r="CA816" s="211"/>
      <c r="CB816" s="211"/>
      <c r="CC816" s="211"/>
      <c r="CD816" s="211"/>
      <c r="CE816" s="211"/>
      <c r="CF816" s="211"/>
      <c r="CG816" s="211"/>
      <c r="CH816" s="211"/>
      <c r="CI816" s="211"/>
      <c r="CJ816" s="211"/>
      <c r="CK816" s="211"/>
      <c r="CL816" s="211"/>
      <c r="CM816" s="211"/>
      <c r="CN816" s="211"/>
      <c r="CO816" s="211"/>
      <c r="CP816" s="211"/>
      <c r="CQ816" s="151" t="str">
        <f t="shared" si="42"/>
        <v/>
      </c>
      <c r="CR816" s="147"/>
    </row>
    <row r="817" spans="1:96" x14ac:dyDescent="0.2">
      <c r="A817" s="72"/>
      <c r="B817" s="201">
        <f t="shared" si="43"/>
        <v>808</v>
      </c>
      <c r="C817" s="212"/>
      <c r="D817" s="212"/>
      <c r="F817" s="212"/>
      <c r="G817" s="214"/>
      <c r="H817" s="73"/>
      <c r="I817" s="215"/>
      <c r="J817" s="215"/>
      <c r="K817" s="215"/>
      <c r="L817" s="215"/>
      <c r="M817" s="215"/>
      <c r="N817" s="215"/>
      <c r="O817" s="215"/>
      <c r="P817" s="73"/>
      <c r="Q817" s="215"/>
      <c r="R817" s="215"/>
      <c r="S817" s="215"/>
      <c r="T817" s="215"/>
      <c r="U817" s="215"/>
      <c r="V817" s="215"/>
      <c r="W817" s="215"/>
      <c r="X817" s="74"/>
      <c r="Y817" s="216"/>
      <c r="Z817" s="216"/>
      <c r="AA817" s="216"/>
      <c r="AB817" s="150" t="str">
        <f t="shared" si="41"/>
        <v/>
      </c>
      <c r="AC817" s="217"/>
      <c r="AD817" s="218"/>
      <c r="AE817" s="74"/>
      <c r="AF817" s="219"/>
      <c r="AG817" s="219"/>
      <c r="AH817" s="74"/>
      <c r="AI817" s="211"/>
      <c r="AJ817" s="211"/>
      <c r="AK817" s="211"/>
      <c r="AL817" s="211"/>
      <c r="AM817" s="211"/>
      <c r="AN817" s="211"/>
      <c r="AO817" s="211"/>
      <c r="AP817" s="211"/>
      <c r="AQ817" s="211"/>
      <c r="AR817" s="47"/>
      <c r="AS817" s="211"/>
      <c r="AT817" s="211"/>
      <c r="AU817" s="211"/>
      <c r="AV817" s="211"/>
      <c r="AW817" s="211"/>
      <c r="AX817" s="211"/>
      <c r="AY817" s="211"/>
      <c r="AZ817" s="211"/>
      <c r="BA817" s="211"/>
      <c r="BB817" s="211"/>
      <c r="BC817" s="211"/>
      <c r="BD817" s="211"/>
      <c r="BE817" s="211"/>
      <c r="BF817" s="211"/>
      <c r="BG817" s="211"/>
      <c r="BH817" s="211"/>
      <c r="BI817" s="211"/>
      <c r="BJ817" s="211"/>
      <c r="BK817" s="211"/>
      <c r="BL817" s="211"/>
      <c r="BM817" s="211"/>
      <c r="BN817" s="211"/>
      <c r="BO817" s="211"/>
      <c r="BP817" s="211"/>
      <c r="BQ817" s="211"/>
      <c r="BR817" s="211"/>
      <c r="BS817" s="211"/>
      <c r="BT817" s="211"/>
      <c r="BU817" s="211"/>
      <c r="BV817" s="211"/>
      <c r="BW817" s="211"/>
      <c r="BX817" s="211"/>
      <c r="BY817" s="211"/>
      <c r="BZ817" s="211"/>
      <c r="CA817" s="211"/>
      <c r="CB817" s="211"/>
      <c r="CC817" s="211"/>
      <c r="CD817" s="211"/>
      <c r="CE817" s="211"/>
      <c r="CF817" s="211"/>
      <c r="CG817" s="211"/>
      <c r="CH817" s="211"/>
      <c r="CI817" s="211"/>
      <c r="CJ817" s="211"/>
      <c r="CK817" s="211"/>
      <c r="CL817" s="211"/>
      <c r="CM817" s="211"/>
      <c r="CN817" s="211"/>
      <c r="CO817" s="211"/>
      <c r="CP817" s="211"/>
      <c r="CQ817" s="151" t="str">
        <f t="shared" si="42"/>
        <v/>
      </c>
      <c r="CR817" s="147"/>
    </row>
    <row r="818" spans="1:96" x14ac:dyDescent="0.2">
      <c r="A818" s="72"/>
      <c r="B818" s="201">
        <f t="shared" si="43"/>
        <v>809</v>
      </c>
      <c r="C818" s="212"/>
      <c r="D818" s="212"/>
      <c r="F818" s="212"/>
      <c r="G818" s="214"/>
      <c r="H818" s="73"/>
      <c r="I818" s="215"/>
      <c r="J818" s="215"/>
      <c r="K818" s="215"/>
      <c r="L818" s="215"/>
      <c r="M818" s="215"/>
      <c r="N818" s="215"/>
      <c r="O818" s="215"/>
      <c r="P818" s="73"/>
      <c r="Q818" s="215"/>
      <c r="R818" s="215"/>
      <c r="S818" s="215"/>
      <c r="T818" s="215"/>
      <c r="U818" s="215"/>
      <c r="V818" s="215"/>
      <c r="W818" s="215"/>
      <c r="X818" s="74"/>
      <c r="Y818" s="216"/>
      <c r="Z818" s="216"/>
      <c r="AA818" s="216"/>
      <c r="AB818" s="150" t="str">
        <f t="shared" si="41"/>
        <v/>
      </c>
      <c r="AC818" s="217"/>
      <c r="AD818" s="218"/>
      <c r="AE818" s="74"/>
      <c r="AF818" s="219"/>
      <c r="AG818" s="219"/>
      <c r="AH818" s="74"/>
      <c r="AI818" s="211"/>
      <c r="AJ818" s="211"/>
      <c r="AK818" s="211"/>
      <c r="AL818" s="211"/>
      <c r="AM818" s="211"/>
      <c r="AN818" s="211"/>
      <c r="AO818" s="211"/>
      <c r="AP818" s="211"/>
      <c r="AQ818" s="211"/>
      <c r="AR818" s="47"/>
      <c r="AS818" s="211"/>
      <c r="AT818" s="211"/>
      <c r="AU818" s="211"/>
      <c r="AV818" s="211"/>
      <c r="AW818" s="211"/>
      <c r="AX818" s="211"/>
      <c r="AY818" s="211"/>
      <c r="AZ818" s="211"/>
      <c r="BA818" s="211"/>
      <c r="BB818" s="211"/>
      <c r="BC818" s="211"/>
      <c r="BD818" s="211"/>
      <c r="BE818" s="211"/>
      <c r="BF818" s="211"/>
      <c r="BG818" s="211"/>
      <c r="BH818" s="211"/>
      <c r="BI818" s="211"/>
      <c r="BJ818" s="211"/>
      <c r="BK818" s="211"/>
      <c r="BL818" s="211"/>
      <c r="BM818" s="211"/>
      <c r="BN818" s="211"/>
      <c r="BO818" s="211"/>
      <c r="BP818" s="211"/>
      <c r="BQ818" s="211"/>
      <c r="BR818" s="211"/>
      <c r="BS818" s="211"/>
      <c r="BT818" s="211"/>
      <c r="BU818" s="211"/>
      <c r="BV818" s="211"/>
      <c r="BW818" s="211"/>
      <c r="BX818" s="211"/>
      <c r="BY818" s="211"/>
      <c r="BZ818" s="211"/>
      <c r="CA818" s="211"/>
      <c r="CB818" s="211"/>
      <c r="CC818" s="211"/>
      <c r="CD818" s="211"/>
      <c r="CE818" s="211"/>
      <c r="CF818" s="211"/>
      <c r="CG818" s="211"/>
      <c r="CH818" s="211"/>
      <c r="CI818" s="211"/>
      <c r="CJ818" s="211"/>
      <c r="CK818" s="211"/>
      <c r="CL818" s="211"/>
      <c r="CM818" s="211"/>
      <c r="CN818" s="211"/>
      <c r="CO818" s="211"/>
      <c r="CP818" s="211"/>
      <c r="CQ818" s="151" t="str">
        <f t="shared" si="42"/>
        <v/>
      </c>
      <c r="CR818" s="147"/>
    </row>
    <row r="819" spans="1:96" x14ac:dyDescent="0.2">
      <c r="A819" s="72"/>
      <c r="B819" s="201">
        <f t="shared" si="43"/>
        <v>810</v>
      </c>
      <c r="C819" s="212"/>
      <c r="D819" s="212"/>
      <c r="F819" s="212"/>
      <c r="G819" s="214"/>
      <c r="H819" s="73"/>
      <c r="I819" s="215"/>
      <c r="J819" s="215"/>
      <c r="K819" s="215"/>
      <c r="L819" s="215"/>
      <c r="M819" s="215"/>
      <c r="N819" s="215"/>
      <c r="O819" s="215"/>
      <c r="P819" s="73"/>
      <c r="Q819" s="215"/>
      <c r="R819" s="215"/>
      <c r="S819" s="215"/>
      <c r="T819" s="215"/>
      <c r="U819" s="215"/>
      <c r="V819" s="215"/>
      <c r="W819" s="215"/>
      <c r="X819" s="74"/>
      <c r="Y819" s="216"/>
      <c r="Z819" s="216"/>
      <c r="AA819" s="216"/>
      <c r="AB819" s="150" t="str">
        <f t="shared" si="41"/>
        <v/>
      </c>
      <c r="AC819" s="217"/>
      <c r="AD819" s="218"/>
      <c r="AE819" s="74"/>
      <c r="AF819" s="219"/>
      <c r="AG819" s="219"/>
      <c r="AH819" s="74"/>
      <c r="AI819" s="211"/>
      <c r="AJ819" s="211"/>
      <c r="AK819" s="211"/>
      <c r="AL819" s="211"/>
      <c r="AM819" s="211"/>
      <c r="AN819" s="211"/>
      <c r="AO819" s="211"/>
      <c r="AP819" s="211"/>
      <c r="AQ819" s="211"/>
      <c r="AR819" s="47"/>
      <c r="AS819" s="211"/>
      <c r="AT819" s="211"/>
      <c r="AU819" s="211"/>
      <c r="AV819" s="211"/>
      <c r="AW819" s="211"/>
      <c r="AX819" s="211"/>
      <c r="AY819" s="211"/>
      <c r="AZ819" s="211"/>
      <c r="BA819" s="211"/>
      <c r="BB819" s="211"/>
      <c r="BC819" s="211"/>
      <c r="BD819" s="211"/>
      <c r="BE819" s="211"/>
      <c r="BF819" s="211"/>
      <c r="BG819" s="211"/>
      <c r="BH819" s="211"/>
      <c r="BI819" s="211"/>
      <c r="BJ819" s="211"/>
      <c r="BK819" s="211"/>
      <c r="BL819" s="211"/>
      <c r="BM819" s="211"/>
      <c r="BN819" s="211"/>
      <c r="BO819" s="211"/>
      <c r="BP819" s="211"/>
      <c r="BQ819" s="211"/>
      <c r="BR819" s="211"/>
      <c r="BS819" s="211"/>
      <c r="BT819" s="211"/>
      <c r="BU819" s="211"/>
      <c r="BV819" s="211"/>
      <c r="BW819" s="211"/>
      <c r="BX819" s="211"/>
      <c r="BY819" s="211"/>
      <c r="BZ819" s="211"/>
      <c r="CA819" s="211"/>
      <c r="CB819" s="211"/>
      <c r="CC819" s="211"/>
      <c r="CD819" s="211"/>
      <c r="CE819" s="211"/>
      <c r="CF819" s="211"/>
      <c r="CG819" s="211"/>
      <c r="CH819" s="211"/>
      <c r="CI819" s="211"/>
      <c r="CJ819" s="211"/>
      <c r="CK819" s="211"/>
      <c r="CL819" s="211"/>
      <c r="CM819" s="211"/>
      <c r="CN819" s="211"/>
      <c r="CO819" s="211"/>
      <c r="CP819" s="211"/>
      <c r="CQ819" s="151" t="str">
        <f t="shared" si="42"/>
        <v/>
      </c>
      <c r="CR819" s="147"/>
    </row>
    <row r="820" spans="1:96" x14ac:dyDescent="0.2">
      <c r="A820" s="72"/>
      <c r="B820" s="201">
        <f t="shared" si="43"/>
        <v>811</v>
      </c>
      <c r="C820" s="212"/>
      <c r="D820" s="212"/>
      <c r="F820" s="212"/>
      <c r="G820" s="214"/>
      <c r="H820" s="73"/>
      <c r="I820" s="215"/>
      <c r="J820" s="215"/>
      <c r="K820" s="215"/>
      <c r="L820" s="215"/>
      <c r="M820" s="215"/>
      <c r="N820" s="215"/>
      <c r="O820" s="215"/>
      <c r="P820" s="73"/>
      <c r="Q820" s="215"/>
      <c r="R820" s="215"/>
      <c r="S820" s="215"/>
      <c r="T820" s="215"/>
      <c r="U820" s="215"/>
      <c r="V820" s="215"/>
      <c r="W820" s="215"/>
      <c r="X820" s="74"/>
      <c r="Y820" s="216"/>
      <c r="Z820" s="216"/>
      <c r="AA820" s="216"/>
      <c r="AB820" s="150" t="str">
        <f t="shared" si="41"/>
        <v/>
      </c>
      <c r="AC820" s="217"/>
      <c r="AD820" s="218"/>
      <c r="AE820" s="74"/>
      <c r="AF820" s="219"/>
      <c r="AG820" s="219"/>
      <c r="AH820" s="74"/>
      <c r="AI820" s="211"/>
      <c r="AJ820" s="211"/>
      <c r="AK820" s="211"/>
      <c r="AL820" s="211"/>
      <c r="AM820" s="211"/>
      <c r="AN820" s="211"/>
      <c r="AO820" s="211"/>
      <c r="AP820" s="211"/>
      <c r="AQ820" s="211"/>
      <c r="AR820" s="47"/>
      <c r="AS820" s="211"/>
      <c r="AT820" s="211"/>
      <c r="AU820" s="211"/>
      <c r="AV820" s="211"/>
      <c r="AW820" s="211"/>
      <c r="AX820" s="211"/>
      <c r="AY820" s="211"/>
      <c r="AZ820" s="211"/>
      <c r="BA820" s="211"/>
      <c r="BB820" s="211"/>
      <c r="BC820" s="211"/>
      <c r="BD820" s="211"/>
      <c r="BE820" s="211"/>
      <c r="BF820" s="211"/>
      <c r="BG820" s="211"/>
      <c r="BH820" s="211"/>
      <c r="BI820" s="211"/>
      <c r="BJ820" s="211"/>
      <c r="BK820" s="211"/>
      <c r="BL820" s="211"/>
      <c r="BM820" s="211"/>
      <c r="BN820" s="211"/>
      <c r="BO820" s="211"/>
      <c r="BP820" s="211"/>
      <c r="BQ820" s="211"/>
      <c r="BR820" s="211"/>
      <c r="BS820" s="211"/>
      <c r="BT820" s="211"/>
      <c r="BU820" s="211"/>
      <c r="BV820" s="211"/>
      <c r="BW820" s="211"/>
      <c r="BX820" s="211"/>
      <c r="BY820" s="211"/>
      <c r="BZ820" s="211"/>
      <c r="CA820" s="211"/>
      <c r="CB820" s="211"/>
      <c r="CC820" s="211"/>
      <c r="CD820" s="211"/>
      <c r="CE820" s="211"/>
      <c r="CF820" s="211"/>
      <c r="CG820" s="211"/>
      <c r="CH820" s="211"/>
      <c r="CI820" s="211"/>
      <c r="CJ820" s="211"/>
      <c r="CK820" s="211"/>
      <c r="CL820" s="211"/>
      <c r="CM820" s="211"/>
      <c r="CN820" s="211"/>
      <c r="CO820" s="211"/>
      <c r="CP820" s="211"/>
      <c r="CQ820" s="151" t="str">
        <f t="shared" si="42"/>
        <v/>
      </c>
      <c r="CR820" s="147"/>
    </row>
    <row r="821" spans="1:96" x14ac:dyDescent="0.2">
      <c r="A821" s="72"/>
      <c r="B821" s="201">
        <f t="shared" si="43"/>
        <v>812</v>
      </c>
      <c r="C821" s="212"/>
      <c r="D821" s="212"/>
      <c r="F821" s="212"/>
      <c r="G821" s="214"/>
      <c r="H821" s="73"/>
      <c r="I821" s="215"/>
      <c r="J821" s="215"/>
      <c r="K821" s="215"/>
      <c r="L821" s="215"/>
      <c r="M821" s="215"/>
      <c r="N821" s="215"/>
      <c r="O821" s="215"/>
      <c r="P821" s="73"/>
      <c r="Q821" s="215"/>
      <c r="R821" s="215"/>
      <c r="S821" s="215"/>
      <c r="T821" s="215"/>
      <c r="U821" s="215"/>
      <c r="V821" s="215"/>
      <c r="W821" s="215"/>
      <c r="X821" s="74"/>
      <c r="Y821" s="216"/>
      <c r="Z821" s="216"/>
      <c r="AA821" s="216"/>
      <c r="AB821" s="150" t="str">
        <f t="shared" si="41"/>
        <v/>
      </c>
      <c r="AC821" s="217"/>
      <c r="AD821" s="218"/>
      <c r="AE821" s="74"/>
      <c r="AF821" s="219"/>
      <c r="AG821" s="219"/>
      <c r="AH821" s="74"/>
      <c r="AI821" s="211"/>
      <c r="AJ821" s="211"/>
      <c r="AK821" s="211"/>
      <c r="AL821" s="211"/>
      <c r="AM821" s="211"/>
      <c r="AN821" s="211"/>
      <c r="AO821" s="211"/>
      <c r="AP821" s="211"/>
      <c r="AQ821" s="211"/>
      <c r="AR821" s="47"/>
      <c r="AS821" s="211"/>
      <c r="AT821" s="211"/>
      <c r="AU821" s="211"/>
      <c r="AV821" s="211"/>
      <c r="AW821" s="211"/>
      <c r="AX821" s="211"/>
      <c r="AY821" s="211"/>
      <c r="AZ821" s="211"/>
      <c r="BA821" s="211"/>
      <c r="BB821" s="211"/>
      <c r="BC821" s="211"/>
      <c r="BD821" s="211"/>
      <c r="BE821" s="211"/>
      <c r="BF821" s="211"/>
      <c r="BG821" s="211"/>
      <c r="BH821" s="211"/>
      <c r="BI821" s="211"/>
      <c r="BJ821" s="211"/>
      <c r="BK821" s="211"/>
      <c r="BL821" s="211"/>
      <c r="BM821" s="211"/>
      <c r="BN821" s="211"/>
      <c r="BO821" s="211"/>
      <c r="BP821" s="211"/>
      <c r="BQ821" s="211"/>
      <c r="BR821" s="211"/>
      <c r="BS821" s="211"/>
      <c r="BT821" s="211"/>
      <c r="BU821" s="211"/>
      <c r="BV821" s="211"/>
      <c r="BW821" s="211"/>
      <c r="BX821" s="211"/>
      <c r="BY821" s="211"/>
      <c r="BZ821" s="211"/>
      <c r="CA821" s="211"/>
      <c r="CB821" s="211"/>
      <c r="CC821" s="211"/>
      <c r="CD821" s="211"/>
      <c r="CE821" s="211"/>
      <c r="CF821" s="211"/>
      <c r="CG821" s="211"/>
      <c r="CH821" s="211"/>
      <c r="CI821" s="211"/>
      <c r="CJ821" s="211"/>
      <c r="CK821" s="211"/>
      <c r="CL821" s="211"/>
      <c r="CM821" s="211"/>
      <c r="CN821" s="211"/>
      <c r="CO821" s="211"/>
      <c r="CP821" s="211"/>
      <c r="CQ821" s="151" t="str">
        <f t="shared" si="42"/>
        <v/>
      </c>
      <c r="CR821" s="147"/>
    </row>
    <row r="822" spans="1:96" x14ac:dyDescent="0.2">
      <c r="A822" s="72"/>
      <c r="B822" s="201">
        <f t="shared" si="43"/>
        <v>813</v>
      </c>
      <c r="C822" s="212"/>
      <c r="D822" s="212"/>
      <c r="F822" s="212"/>
      <c r="G822" s="214"/>
      <c r="H822" s="73"/>
      <c r="I822" s="215"/>
      <c r="J822" s="215"/>
      <c r="K822" s="215"/>
      <c r="L822" s="215"/>
      <c r="M822" s="215"/>
      <c r="N822" s="215"/>
      <c r="O822" s="215"/>
      <c r="P822" s="73"/>
      <c r="Q822" s="215"/>
      <c r="R822" s="215"/>
      <c r="S822" s="215"/>
      <c r="T822" s="215"/>
      <c r="U822" s="215"/>
      <c r="V822" s="215"/>
      <c r="W822" s="215"/>
      <c r="X822" s="74"/>
      <c r="Y822" s="216"/>
      <c r="Z822" s="216"/>
      <c r="AA822" s="216"/>
      <c r="AB822" s="150" t="str">
        <f t="shared" si="41"/>
        <v/>
      </c>
      <c r="AC822" s="217"/>
      <c r="AD822" s="218"/>
      <c r="AE822" s="74"/>
      <c r="AF822" s="219"/>
      <c r="AG822" s="219"/>
      <c r="AH822" s="74"/>
      <c r="AI822" s="211"/>
      <c r="AJ822" s="211"/>
      <c r="AK822" s="211"/>
      <c r="AL822" s="211"/>
      <c r="AM822" s="211"/>
      <c r="AN822" s="211"/>
      <c r="AO822" s="211"/>
      <c r="AP822" s="211"/>
      <c r="AQ822" s="211"/>
      <c r="AR822" s="47"/>
      <c r="AS822" s="211"/>
      <c r="AT822" s="211"/>
      <c r="AU822" s="211"/>
      <c r="AV822" s="211"/>
      <c r="AW822" s="211"/>
      <c r="AX822" s="211"/>
      <c r="AY822" s="211"/>
      <c r="AZ822" s="211"/>
      <c r="BA822" s="211"/>
      <c r="BB822" s="211"/>
      <c r="BC822" s="211"/>
      <c r="BD822" s="211"/>
      <c r="BE822" s="211"/>
      <c r="BF822" s="211"/>
      <c r="BG822" s="211"/>
      <c r="BH822" s="211"/>
      <c r="BI822" s="211"/>
      <c r="BJ822" s="211"/>
      <c r="BK822" s="211"/>
      <c r="BL822" s="211"/>
      <c r="BM822" s="211"/>
      <c r="BN822" s="211"/>
      <c r="BO822" s="211"/>
      <c r="BP822" s="211"/>
      <c r="BQ822" s="211"/>
      <c r="BR822" s="211"/>
      <c r="BS822" s="211"/>
      <c r="BT822" s="211"/>
      <c r="BU822" s="211"/>
      <c r="BV822" s="211"/>
      <c r="BW822" s="211"/>
      <c r="BX822" s="211"/>
      <c r="BY822" s="211"/>
      <c r="BZ822" s="211"/>
      <c r="CA822" s="211"/>
      <c r="CB822" s="211"/>
      <c r="CC822" s="211"/>
      <c r="CD822" s="211"/>
      <c r="CE822" s="211"/>
      <c r="CF822" s="211"/>
      <c r="CG822" s="211"/>
      <c r="CH822" s="211"/>
      <c r="CI822" s="211"/>
      <c r="CJ822" s="211"/>
      <c r="CK822" s="211"/>
      <c r="CL822" s="211"/>
      <c r="CM822" s="211"/>
      <c r="CN822" s="211"/>
      <c r="CO822" s="211"/>
      <c r="CP822" s="211"/>
      <c r="CQ822" s="151" t="str">
        <f t="shared" si="42"/>
        <v/>
      </c>
      <c r="CR822" s="147"/>
    </row>
    <row r="823" spans="1:96" x14ac:dyDescent="0.2">
      <c r="A823" s="72"/>
      <c r="B823" s="201">
        <f t="shared" si="43"/>
        <v>814</v>
      </c>
      <c r="C823" s="212"/>
      <c r="D823" s="212"/>
      <c r="F823" s="212"/>
      <c r="G823" s="214"/>
      <c r="H823" s="73"/>
      <c r="I823" s="215"/>
      <c r="J823" s="215"/>
      <c r="K823" s="215"/>
      <c r="L823" s="215"/>
      <c r="M823" s="215"/>
      <c r="N823" s="215"/>
      <c r="O823" s="215"/>
      <c r="P823" s="73"/>
      <c r="Q823" s="215"/>
      <c r="R823" s="215"/>
      <c r="S823" s="215"/>
      <c r="T823" s="215"/>
      <c r="U823" s="215"/>
      <c r="V823" s="215"/>
      <c r="W823" s="215"/>
      <c r="X823" s="74"/>
      <c r="Y823" s="216"/>
      <c r="Z823" s="216"/>
      <c r="AA823" s="216"/>
      <c r="AB823" s="150" t="str">
        <f t="shared" si="41"/>
        <v/>
      </c>
      <c r="AC823" s="217"/>
      <c r="AD823" s="218"/>
      <c r="AE823" s="74"/>
      <c r="AF823" s="219"/>
      <c r="AG823" s="219"/>
      <c r="AH823" s="74"/>
      <c r="AI823" s="211"/>
      <c r="AJ823" s="211"/>
      <c r="AK823" s="211"/>
      <c r="AL823" s="211"/>
      <c r="AM823" s="211"/>
      <c r="AN823" s="211"/>
      <c r="AO823" s="211"/>
      <c r="AP823" s="211"/>
      <c r="AQ823" s="211"/>
      <c r="AR823" s="47"/>
      <c r="AS823" s="211"/>
      <c r="AT823" s="211"/>
      <c r="AU823" s="211"/>
      <c r="AV823" s="211"/>
      <c r="AW823" s="211"/>
      <c r="AX823" s="211"/>
      <c r="AY823" s="211"/>
      <c r="AZ823" s="211"/>
      <c r="BA823" s="211"/>
      <c r="BB823" s="211"/>
      <c r="BC823" s="211"/>
      <c r="BD823" s="211"/>
      <c r="BE823" s="211"/>
      <c r="BF823" s="211"/>
      <c r="BG823" s="211"/>
      <c r="BH823" s="211"/>
      <c r="BI823" s="211"/>
      <c r="BJ823" s="211"/>
      <c r="BK823" s="211"/>
      <c r="BL823" s="211"/>
      <c r="BM823" s="211"/>
      <c r="BN823" s="211"/>
      <c r="BO823" s="211"/>
      <c r="BP823" s="211"/>
      <c r="BQ823" s="211"/>
      <c r="BR823" s="211"/>
      <c r="BS823" s="211"/>
      <c r="BT823" s="211"/>
      <c r="BU823" s="211"/>
      <c r="BV823" s="211"/>
      <c r="BW823" s="211"/>
      <c r="BX823" s="211"/>
      <c r="BY823" s="211"/>
      <c r="BZ823" s="211"/>
      <c r="CA823" s="211"/>
      <c r="CB823" s="211"/>
      <c r="CC823" s="211"/>
      <c r="CD823" s="211"/>
      <c r="CE823" s="211"/>
      <c r="CF823" s="211"/>
      <c r="CG823" s="211"/>
      <c r="CH823" s="211"/>
      <c r="CI823" s="211"/>
      <c r="CJ823" s="211"/>
      <c r="CK823" s="211"/>
      <c r="CL823" s="211"/>
      <c r="CM823" s="211"/>
      <c r="CN823" s="211"/>
      <c r="CO823" s="211"/>
      <c r="CP823" s="211"/>
      <c r="CQ823" s="151" t="str">
        <f t="shared" si="42"/>
        <v/>
      </c>
      <c r="CR823" s="147"/>
    </row>
    <row r="824" spans="1:96" x14ac:dyDescent="0.2">
      <c r="A824" s="72"/>
      <c r="B824" s="201">
        <f t="shared" si="43"/>
        <v>815</v>
      </c>
      <c r="C824" s="212"/>
      <c r="D824" s="212"/>
      <c r="F824" s="212"/>
      <c r="G824" s="214"/>
      <c r="H824" s="73"/>
      <c r="I824" s="215"/>
      <c r="J824" s="215"/>
      <c r="K824" s="215"/>
      <c r="L824" s="215"/>
      <c r="M824" s="215"/>
      <c r="N824" s="215"/>
      <c r="O824" s="215"/>
      <c r="P824" s="73"/>
      <c r="Q824" s="215"/>
      <c r="R824" s="215"/>
      <c r="S824" s="215"/>
      <c r="T824" s="215"/>
      <c r="U824" s="215"/>
      <c r="V824" s="215"/>
      <c r="W824" s="215"/>
      <c r="X824" s="74"/>
      <c r="Y824" s="216"/>
      <c r="Z824" s="216"/>
      <c r="AA824" s="216"/>
      <c r="AB824" s="150" t="str">
        <f t="shared" si="41"/>
        <v/>
      </c>
      <c r="AC824" s="217"/>
      <c r="AD824" s="218"/>
      <c r="AE824" s="74"/>
      <c r="AF824" s="219"/>
      <c r="AG824" s="219"/>
      <c r="AH824" s="74"/>
      <c r="AI824" s="211"/>
      <c r="AJ824" s="211"/>
      <c r="AK824" s="211"/>
      <c r="AL824" s="211"/>
      <c r="AM824" s="211"/>
      <c r="AN824" s="211"/>
      <c r="AO824" s="211"/>
      <c r="AP824" s="211"/>
      <c r="AQ824" s="211"/>
      <c r="AR824" s="47"/>
      <c r="AS824" s="211"/>
      <c r="AT824" s="211"/>
      <c r="AU824" s="211"/>
      <c r="AV824" s="211"/>
      <c r="AW824" s="211"/>
      <c r="AX824" s="211"/>
      <c r="AY824" s="211"/>
      <c r="AZ824" s="211"/>
      <c r="BA824" s="211"/>
      <c r="BB824" s="211"/>
      <c r="BC824" s="211"/>
      <c r="BD824" s="211"/>
      <c r="BE824" s="211"/>
      <c r="BF824" s="211"/>
      <c r="BG824" s="211"/>
      <c r="BH824" s="211"/>
      <c r="BI824" s="211"/>
      <c r="BJ824" s="211"/>
      <c r="BK824" s="211"/>
      <c r="BL824" s="211"/>
      <c r="BM824" s="211"/>
      <c r="BN824" s="211"/>
      <c r="BO824" s="211"/>
      <c r="BP824" s="211"/>
      <c r="BQ824" s="211"/>
      <c r="BR824" s="211"/>
      <c r="BS824" s="211"/>
      <c r="BT824" s="211"/>
      <c r="BU824" s="211"/>
      <c r="BV824" s="211"/>
      <c r="BW824" s="211"/>
      <c r="BX824" s="211"/>
      <c r="BY824" s="211"/>
      <c r="BZ824" s="211"/>
      <c r="CA824" s="211"/>
      <c r="CB824" s="211"/>
      <c r="CC824" s="211"/>
      <c r="CD824" s="211"/>
      <c r="CE824" s="211"/>
      <c r="CF824" s="211"/>
      <c r="CG824" s="211"/>
      <c r="CH824" s="211"/>
      <c r="CI824" s="211"/>
      <c r="CJ824" s="211"/>
      <c r="CK824" s="211"/>
      <c r="CL824" s="211"/>
      <c r="CM824" s="211"/>
      <c r="CN824" s="211"/>
      <c r="CO824" s="211"/>
      <c r="CP824" s="211"/>
      <c r="CQ824" s="151" t="str">
        <f t="shared" si="42"/>
        <v/>
      </c>
      <c r="CR824" s="147"/>
    </row>
    <row r="825" spans="1:96" x14ac:dyDescent="0.2">
      <c r="A825" s="72"/>
      <c r="B825" s="201">
        <f t="shared" si="43"/>
        <v>816</v>
      </c>
      <c r="C825" s="212"/>
      <c r="D825" s="212"/>
      <c r="F825" s="212"/>
      <c r="G825" s="214"/>
      <c r="H825" s="73"/>
      <c r="I825" s="215"/>
      <c r="J825" s="215"/>
      <c r="K825" s="215"/>
      <c r="L825" s="215"/>
      <c r="M825" s="215"/>
      <c r="N825" s="215"/>
      <c r="O825" s="215"/>
      <c r="P825" s="73"/>
      <c r="Q825" s="215"/>
      <c r="R825" s="215"/>
      <c r="S825" s="215"/>
      <c r="T825" s="215"/>
      <c r="U825" s="215"/>
      <c r="V825" s="215"/>
      <c r="W825" s="215"/>
      <c r="X825" s="74"/>
      <c r="Y825" s="216"/>
      <c r="Z825" s="216"/>
      <c r="AA825" s="216"/>
      <c r="AB825" s="150" t="str">
        <f t="shared" si="41"/>
        <v/>
      </c>
      <c r="AC825" s="217"/>
      <c r="AD825" s="218"/>
      <c r="AE825" s="74"/>
      <c r="AF825" s="219"/>
      <c r="AG825" s="219"/>
      <c r="AH825" s="74"/>
      <c r="AI825" s="211"/>
      <c r="AJ825" s="211"/>
      <c r="AK825" s="211"/>
      <c r="AL825" s="211"/>
      <c r="AM825" s="211"/>
      <c r="AN825" s="211"/>
      <c r="AO825" s="211"/>
      <c r="AP825" s="211"/>
      <c r="AQ825" s="211"/>
      <c r="AR825" s="47"/>
      <c r="AS825" s="211"/>
      <c r="AT825" s="211"/>
      <c r="AU825" s="211"/>
      <c r="AV825" s="211"/>
      <c r="AW825" s="211"/>
      <c r="AX825" s="211"/>
      <c r="AY825" s="211"/>
      <c r="AZ825" s="211"/>
      <c r="BA825" s="211"/>
      <c r="BB825" s="211"/>
      <c r="BC825" s="211"/>
      <c r="BD825" s="211"/>
      <c r="BE825" s="211"/>
      <c r="BF825" s="211"/>
      <c r="BG825" s="211"/>
      <c r="BH825" s="211"/>
      <c r="BI825" s="211"/>
      <c r="BJ825" s="211"/>
      <c r="BK825" s="211"/>
      <c r="BL825" s="211"/>
      <c r="BM825" s="211"/>
      <c r="BN825" s="211"/>
      <c r="BO825" s="211"/>
      <c r="BP825" s="211"/>
      <c r="BQ825" s="211"/>
      <c r="BR825" s="211"/>
      <c r="BS825" s="211"/>
      <c r="BT825" s="211"/>
      <c r="BU825" s="211"/>
      <c r="BV825" s="211"/>
      <c r="BW825" s="211"/>
      <c r="BX825" s="211"/>
      <c r="BY825" s="211"/>
      <c r="BZ825" s="211"/>
      <c r="CA825" s="211"/>
      <c r="CB825" s="211"/>
      <c r="CC825" s="211"/>
      <c r="CD825" s="211"/>
      <c r="CE825" s="211"/>
      <c r="CF825" s="211"/>
      <c r="CG825" s="211"/>
      <c r="CH825" s="211"/>
      <c r="CI825" s="211"/>
      <c r="CJ825" s="211"/>
      <c r="CK825" s="211"/>
      <c r="CL825" s="211"/>
      <c r="CM825" s="211"/>
      <c r="CN825" s="211"/>
      <c r="CO825" s="211"/>
      <c r="CP825" s="211"/>
      <c r="CQ825" s="151" t="str">
        <f t="shared" si="42"/>
        <v/>
      </c>
      <c r="CR825" s="147"/>
    </row>
    <row r="826" spans="1:96" x14ac:dyDescent="0.2">
      <c r="A826" s="72"/>
      <c r="B826" s="201">
        <f t="shared" si="43"/>
        <v>817</v>
      </c>
      <c r="C826" s="212"/>
      <c r="D826" s="212"/>
      <c r="F826" s="212"/>
      <c r="G826" s="214"/>
      <c r="H826" s="73"/>
      <c r="I826" s="215"/>
      <c r="J826" s="215"/>
      <c r="K826" s="215"/>
      <c r="L826" s="215"/>
      <c r="M826" s="215"/>
      <c r="N826" s="215"/>
      <c r="O826" s="215"/>
      <c r="P826" s="73"/>
      <c r="Q826" s="215"/>
      <c r="R826" s="215"/>
      <c r="S826" s="215"/>
      <c r="T826" s="215"/>
      <c r="U826" s="215"/>
      <c r="V826" s="215"/>
      <c r="W826" s="215"/>
      <c r="X826" s="74"/>
      <c r="Y826" s="216"/>
      <c r="Z826" s="216"/>
      <c r="AA826" s="216"/>
      <c r="AB826" s="150" t="str">
        <f t="shared" si="41"/>
        <v/>
      </c>
      <c r="AC826" s="217"/>
      <c r="AD826" s="218"/>
      <c r="AE826" s="74"/>
      <c r="AF826" s="219"/>
      <c r="AG826" s="219"/>
      <c r="AH826" s="74"/>
      <c r="AI826" s="211"/>
      <c r="AJ826" s="211"/>
      <c r="AK826" s="211"/>
      <c r="AL826" s="211"/>
      <c r="AM826" s="211"/>
      <c r="AN826" s="211"/>
      <c r="AO826" s="211"/>
      <c r="AP826" s="211"/>
      <c r="AQ826" s="211"/>
      <c r="AR826" s="47"/>
      <c r="AS826" s="211"/>
      <c r="AT826" s="211"/>
      <c r="AU826" s="211"/>
      <c r="AV826" s="211"/>
      <c r="AW826" s="211"/>
      <c r="AX826" s="211"/>
      <c r="AY826" s="211"/>
      <c r="AZ826" s="211"/>
      <c r="BA826" s="211"/>
      <c r="BB826" s="211"/>
      <c r="BC826" s="211"/>
      <c r="BD826" s="211"/>
      <c r="BE826" s="211"/>
      <c r="BF826" s="211"/>
      <c r="BG826" s="211"/>
      <c r="BH826" s="211"/>
      <c r="BI826" s="211"/>
      <c r="BJ826" s="211"/>
      <c r="BK826" s="211"/>
      <c r="BL826" s="211"/>
      <c r="BM826" s="211"/>
      <c r="BN826" s="211"/>
      <c r="BO826" s="211"/>
      <c r="BP826" s="211"/>
      <c r="BQ826" s="211"/>
      <c r="BR826" s="211"/>
      <c r="BS826" s="211"/>
      <c r="BT826" s="211"/>
      <c r="BU826" s="211"/>
      <c r="BV826" s="211"/>
      <c r="BW826" s="211"/>
      <c r="BX826" s="211"/>
      <c r="BY826" s="211"/>
      <c r="BZ826" s="211"/>
      <c r="CA826" s="211"/>
      <c r="CB826" s="211"/>
      <c r="CC826" s="211"/>
      <c r="CD826" s="211"/>
      <c r="CE826" s="211"/>
      <c r="CF826" s="211"/>
      <c r="CG826" s="211"/>
      <c r="CH826" s="211"/>
      <c r="CI826" s="211"/>
      <c r="CJ826" s="211"/>
      <c r="CK826" s="211"/>
      <c r="CL826" s="211"/>
      <c r="CM826" s="211"/>
      <c r="CN826" s="211"/>
      <c r="CO826" s="211"/>
      <c r="CP826" s="211"/>
      <c r="CQ826" s="151" t="str">
        <f t="shared" si="42"/>
        <v/>
      </c>
      <c r="CR826" s="147"/>
    </row>
    <row r="827" spans="1:96" x14ac:dyDescent="0.2">
      <c r="A827" s="72"/>
      <c r="B827" s="201">
        <f t="shared" si="43"/>
        <v>818</v>
      </c>
      <c r="C827" s="212"/>
      <c r="D827" s="212"/>
      <c r="F827" s="212"/>
      <c r="G827" s="214"/>
      <c r="H827" s="73"/>
      <c r="I827" s="215"/>
      <c r="J827" s="215"/>
      <c r="K827" s="215"/>
      <c r="L827" s="215"/>
      <c r="M827" s="215"/>
      <c r="N827" s="215"/>
      <c r="O827" s="215"/>
      <c r="P827" s="73"/>
      <c r="Q827" s="215"/>
      <c r="R827" s="215"/>
      <c r="S827" s="215"/>
      <c r="T827" s="215"/>
      <c r="U827" s="215"/>
      <c r="V827" s="215"/>
      <c r="W827" s="215"/>
      <c r="X827" s="74"/>
      <c r="Y827" s="216"/>
      <c r="Z827" s="216"/>
      <c r="AA827" s="216"/>
      <c r="AB827" s="150" t="str">
        <f t="shared" si="41"/>
        <v/>
      </c>
      <c r="AC827" s="217"/>
      <c r="AD827" s="218"/>
      <c r="AE827" s="74"/>
      <c r="AF827" s="219"/>
      <c r="AG827" s="219"/>
      <c r="AH827" s="74"/>
      <c r="AI827" s="211"/>
      <c r="AJ827" s="211"/>
      <c r="AK827" s="211"/>
      <c r="AL827" s="211"/>
      <c r="AM827" s="211"/>
      <c r="AN827" s="211"/>
      <c r="AO827" s="211"/>
      <c r="AP827" s="211"/>
      <c r="AQ827" s="211"/>
      <c r="AR827" s="47"/>
      <c r="AS827" s="211"/>
      <c r="AT827" s="211"/>
      <c r="AU827" s="211"/>
      <c r="AV827" s="211"/>
      <c r="AW827" s="211"/>
      <c r="AX827" s="211"/>
      <c r="AY827" s="211"/>
      <c r="AZ827" s="211"/>
      <c r="BA827" s="211"/>
      <c r="BB827" s="211"/>
      <c r="BC827" s="211"/>
      <c r="BD827" s="211"/>
      <c r="BE827" s="211"/>
      <c r="BF827" s="211"/>
      <c r="BG827" s="211"/>
      <c r="BH827" s="211"/>
      <c r="BI827" s="211"/>
      <c r="BJ827" s="211"/>
      <c r="BK827" s="211"/>
      <c r="BL827" s="211"/>
      <c r="BM827" s="211"/>
      <c r="BN827" s="211"/>
      <c r="BO827" s="211"/>
      <c r="BP827" s="211"/>
      <c r="BQ827" s="211"/>
      <c r="BR827" s="211"/>
      <c r="BS827" s="211"/>
      <c r="BT827" s="211"/>
      <c r="BU827" s="211"/>
      <c r="BV827" s="211"/>
      <c r="BW827" s="211"/>
      <c r="BX827" s="211"/>
      <c r="BY827" s="211"/>
      <c r="BZ827" s="211"/>
      <c r="CA827" s="211"/>
      <c r="CB827" s="211"/>
      <c r="CC827" s="211"/>
      <c r="CD827" s="211"/>
      <c r="CE827" s="211"/>
      <c r="CF827" s="211"/>
      <c r="CG827" s="211"/>
      <c r="CH827" s="211"/>
      <c r="CI827" s="211"/>
      <c r="CJ827" s="211"/>
      <c r="CK827" s="211"/>
      <c r="CL827" s="211"/>
      <c r="CM827" s="211"/>
      <c r="CN827" s="211"/>
      <c r="CO827" s="211"/>
      <c r="CP827" s="211"/>
      <c r="CQ827" s="151" t="str">
        <f t="shared" si="42"/>
        <v/>
      </c>
      <c r="CR827" s="147"/>
    </row>
    <row r="828" spans="1:96" x14ac:dyDescent="0.2">
      <c r="A828" s="72"/>
      <c r="B828" s="201">
        <f t="shared" si="43"/>
        <v>819</v>
      </c>
      <c r="C828" s="212"/>
      <c r="D828" s="212"/>
      <c r="F828" s="212"/>
      <c r="G828" s="214"/>
      <c r="H828" s="73"/>
      <c r="I828" s="215"/>
      <c r="J828" s="215"/>
      <c r="K828" s="215"/>
      <c r="L828" s="215"/>
      <c r="M828" s="215"/>
      <c r="N828" s="215"/>
      <c r="O828" s="215"/>
      <c r="P828" s="73"/>
      <c r="Q828" s="215"/>
      <c r="R828" s="215"/>
      <c r="S828" s="215"/>
      <c r="T828" s="215"/>
      <c r="U828" s="215"/>
      <c r="V828" s="215"/>
      <c r="W828" s="215"/>
      <c r="X828" s="74"/>
      <c r="Y828" s="216"/>
      <c r="Z828" s="216"/>
      <c r="AA828" s="216"/>
      <c r="AB828" s="150" t="str">
        <f t="shared" si="41"/>
        <v/>
      </c>
      <c r="AC828" s="217"/>
      <c r="AD828" s="218"/>
      <c r="AE828" s="74"/>
      <c r="AF828" s="219"/>
      <c r="AG828" s="219"/>
      <c r="AH828" s="74"/>
      <c r="AI828" s="211"/>
      <c r="AJ828" s="211"/>
      <c r="AK828" s="211"/>
      <c r="AL828" s="211"/>
      <c r="AM828" s="211"/>
      <c r="AN828" s="211"/>
      <c r="AO828" s="211"/>
      <c r="AP828" s="211"/>
      <c r="AQ828" s="211"/>
      <c r="AR828" s="47"/>
      <c r="AS828" s="211"/>
      <c r="AT828" s="211"/>
      <c r="AU828" s="211"/>
      <c r="AV828" s="211"/>
      <c r="AW828" s="211"/>
      <c r="AX828" s="211"/>
      <c r="AY828" s="211"/>
      <c r="AZ828" s="211"/>
      <c r="BA828" s="211"/>
      <c r="BB828" s="211"/>
      <c r="BC828" s="211"/>
      <c r="BD828" s="211"/>
      <c r="BE828" s="211"/>
      <c r="BF828" s="211"/>
      <c r="BG828" s="211"/>
      <c r="BH828" s="211"/>
      <c r="BI828" s="211"/>
      <c r="BJ828" s="211"/>
      <c r="BK828" s="211"/>
      <c r="BL828" s="211"/>
      <c r="BM828" s="211"/>
      <c r="BN828" s="211"/>
      <c r="BO828" s="211"/>
      <c r="BP828" s="211"/>
      <c r="BQ828" s="211"/>
      <c r="BR828" s="211"/>
      <c r="BS828" s="211"/>
      <c r="BT828" s="211"/>
      <c r="BU828" s="211"/>
      <c r="BV828" s="211"/>
      <c r="BW828" s="211"/>
      <c r="BX828" s="211"/>
      <c r="BY828" s="211"/>
      <c r="BZ828" s="211"/>
      <c r="CA828" s="211"/>
      <c r="CB828" s="211"/>
      <c r="CC828" s="211"/>
      <c r="CD828" s="211"/>
      <c r="CE828" s="211"/>
      <c r="CF828" s="211"/>
      <c r="CG828" s="211"/>
      <c r="CH828" s="211"/>
      <c r="CI828" s="211"/>
      <c r="CJ828" s="211"/>
      <c r="CK828" s="211"/>
      <c r="CL828" s="211"/>
      <c r="CM828" s="211"/>
      <c r="CN828" s="211"/>
      <c r="CO828" s="211"/>
      <c r="CP828" s="211"/>
      <c r="CQ828" s="151" t="str">
        <f t="shared" si="42"/>
        <v/>
      </c>
      <c r="CR828" s="147"/>
    </row>
    <row r="829" spans="1:96" x14ac:dyDescent="0.2">
      <c r="A829" s="72"/>
      <c r="B829" s="201">
        <f t="shared" si="43"/>
        <v>820</v>
      </c>
      <c r="C829" s="212"/>
      <c r="D829" s="212"/>
      <c r="F829" s="212"/>
      <c r="G829" s="214"/>
      <c r="H829" s="73"/>
      <c r="I829" s="215"/>
      <c r="J829" s="215"/>
      <c r="K829" s="215"/>
      <c r="L829" s="215"/>
      <c r="M829" s="215"/>
      <c r="N829" s="215"/>
      <c r="O829" s="215"/>
      <c r="P829" s="73"/>
      <c r="Q829" s="215"/>
      <c r="R829" s="215"/>
      <c r="S829" s="215"/>
      <c r="T829" s="215"/>
      <c r="U829" s="215"/>
      <c r="V829" s="215"/>
      <c r="W829" s="215"/>
      <c r="X829" s="74"/>
      <c r="Y829" s="216"/>
      <c r="Z829" s="216"/>
      <c r="AA829" s="216"/>
      <c r="AB829" s="150" t="str">
        <f t="shared" si="41"/>
        <v/>
      </c>
      <c r="AC829" s="217"/>
      <c r="AD829" s="218"/>
      <c r="AE829" s="74"/>
      <c r="AF829" s="219"/>
      <c r="AG829" s="219"/>
      <c r="AH829" s="74"/>
      <c r="AI829" s="211"/>
      <c r="AJ829" s="211"/>
      <c r="AK829" s="211"/>
      <c r="AL829" s="211"/>
      <c r="AM829" s="211"/>
      <c r="AN829" s="211"/>
      <c r="AO829" s="211"/>
      <c r="AP829" s="211"/>
      <c r="AQ829" s="211"/>
      <c r="AR829" s="47"/>
      <c r="AS829" s="211"/>
      <c r="AT829" s="211"/>
      <c r="AU829" s="211"/>
      <c r="AV829" s="211"/>
      <c r="AW829" s="211"/>
      <c r="AX829" s="211"/>
      <c r="AY829" s="211"/>
      <c r="AZ829" s="211"/>
      <c r="BA829" s="211"/>
      <c r="BB829" s="211"/>
      <c r="BC829" s="211"/>
      <c r="BD829" s="211"/>
      <c r="BE829" s="211"/>
      <c r="BF829" s="211"/>
      <c r="BG829" s="211"/>
      <c r="BH829" s="211"/>
      <c r="BI829" s="211"/>
      <c r="BJ829" s="211"/>
      <c r="BK829" s="211"/>
      <c r="BL829" s="211"/>
      <c r="BM829" s="211"/>
      <c r="BN829" s="211"/>
      <c r="BO829" s="211"/>
      <c r="BP829" s="211"/>
      <c r="BQ829" s="211"/>
      <c r="BR829" s="211"/>
      <c r="BS829" s="211"/>
      <c r="BT829" s="211"/>
      <c r="BU829" s="211"/>
      <c r="BV829" s="211"/>
      <c r="BW829" s="211"/>
      <c r="BX829" s="211"/>
      <c r="BY829" s="211"/>
      <c r="BZ829" s="211"/>
      <c r="CA829" s="211"/>
      <c r="CB829" s="211"/>
      <c r="CC829" s="211"/>
      <c r="CD829" s="211"/>
      <c r="CE829" s="211"/>
      <c r="CF829" s="211"/>
      <c r="CG829" s="211"/>
      <c r="CH829" s="211"/>
      <c r="CI829" s="211"/>
      <c r="CJ829" s="211"/>
      <c r="CK829" s="211"/>
      <c r="CL829" s="211"/>
      <c r="CM829" s="211"/>
      <c r="CN829" s="211"/>
      <c r="CO829" s="211"/>
      <c r="CP829" s="211"/>
      <c r="CQ829" s="151" t="str">
        <f t="shared" si="42"/>
        <v/>
      </c>
      <c r="CR829" s="147"/>
    </row>
    <row r="830" spans="1:96" x14ac:dyDescent="0.2">
      <c r="A830" s="72"/>
      <c r="B830" s="201">
        <f t="shared" si="43"/>
        <v>821</v>
      </c>
      <c r="C830" s="212"/>
      <c r="D830" s="212"/>
      <c r="F830" s="212"/>
      <c r="G830" s="214"/>
      <c r="H830" s="73"/>
      <c r="I830" s="215"/>
      <c r="J830" s="215"/>
      <c r="K830" s="215"/>
      <c r="L830" s="215"/>
      <c r="M830" s="215"/>
      <c r="N830" s="215"/>
      <c r="O830" s="215"/>
      <c r="P830" s="73"/>
      <c r="Q830" s="215"/>
      <c r="R830" s="215"/>
      <c r="S830" s="215"/>
      <c r="T830" s="215"/>
      <c r="U830" s="215"/>
      <c r="V830" s="215"/>
      <c r="W830" s="215"/>
      <c r="X830" s="74"/>
      <c r="Y830" s="216"/>
      <c r="Z830" s="216"/>
      <c r="AA830" s="216"/>
      <c r="AB830" s="150" t="str">
        <f t="shared" si="41"/>
        <v/>
      </c>
      <c r="AC830" s="217"/>
      <c r="AD830" s="218"/>
      <c r="AE830" s="74"/>
      <c r="AF830" s="219"/>
      <c r="AG830" s="219"/>
      <c r="AH830" s="74"/>
      <c r="AI830" s="211"/>
      <c r="AJ830" s="211"/>
      <c r="AK830" s="211"/>
      <c r="AL830" s="211"/>
      <c r="AM830" s="211"/>
      <c r="AN830" s="211"/>
      <c r="AO830" s="211"/>
      <c r="AP830" s="211"/>
      <c r="AQ830" s="211"/>
      <c r="AR830" s="47"/>
      <c r="AS830" s="211"/>
      <c r="AT830" s="211"/>
      <c r="AU830" s="211"/>
      <c r="AV830" s="211"/>
      <c r="AW830" s="211"/>
      <c r="AX830" s="211"/>
      <c r="AY830" s="211"/>
      <c r="AZ830" s="211"/>
      <c r="BA830" s="211"/>
      <c r="BB830" s="211"/>
      <c r="BC830" s="211"/>
      <c r="BD830" s="211"/>
      <c r="BE830" s="211"/>
      <c r="BF830" s="211"/>
      <c r="BG830" s="211"/>
      <c r="BH830" s="211"/>
      <c r="BI830" s="211"/>
      <c r="BJ830" s="211"/>
      <c r="BK830" s="211"/>
      <c r="BL830" s="211"/>
      <c r="BM830" s="211"/>
      <c r="BN830" s="211"/>
      <c r="BO830" s="211"/>
      <c r="BP830" s="211"/>
      <c r="BQ830" s="211"/>
      <c r="BR830" s="211"/>
      <c r="BS830" s="211"/>
      <c r="BT830" s="211"/>
      <c r="BU830" s="211"/>
      <c r="BV830" s="211"/>
      <c r="BW830" s="211"/>
      <c r="BX830" s="211"/>
      <c r="BY830" s="211"/>
      <c r="BZ830" s="211"/>
      <c r="CA830" s="211"/>
      <c r="CB830" s="211"/>
      <c r="CC830" s="211"/>
      <c r="CD830" s="211"/>
      <c r="CE830" s="211"/>
      <c r="CF830" s="211"/>
      <c r="CG830" s="211"/>
      <c r="CH830" s="211"/>
      <c r="CI830" s="211"/>
      <c r="CJ830" s="211"/>
      <c r="CK830" s="211"/>
      <c r="CL830" s="211"/>
      <c r="CM830" s="211"/>
      <c r="CN830" s="211"/>
      <c r="CO830" s="211"/>
      <c r="CP830" s="211"/>
      <c r="CQ830" s="151" t="str">
        <f t="shared" si="42"/>
        <v/>
      </c>
      <c r="CR830" s="147"/>
    </row>
    <row r="831" spans="1:96" x14ac:dyDescent="0.2">
      <c r="A831" s="72"/>
      <c r="B831" s="201">
        <f t="shared" si="43"/>
        <v>822</v>
      </c>
      <c r="C831" s="212"/>
      <c r="D831" s="212"/>
      <c r="F831" s="212"/>
      <c r="G831" s="214"/>
      <c r="H831" s="73"/>
      <c r="I831" s="215"/>
      <c r="J831" s="215"/>
      <c r="K831" s="215"/>
      <c r="L831" s="215"/>
      <c r="M831" s="215"/>
      <c r="N831" s="215"/>
      <c r="O831" s="215"/>
      <c r="P831" s="73"/>
      <c r="Q831" s="215"/>
      <c r="R831" s="215"/>
      <c r="S831" s="215"/>
      <c r="T831" s="215"/>
      <c r="U831" s="215"/>
      <c r="V831" s="215"/>
      <c r="W831" s="215"/>
      <c r="X831" s="74"/>
      <c r="Y831" s="216"/>
      <c r="Z831" s="216"/>
      <c r="AA831" s="216"/>
      <c r="AB831" s="150" t="str">
        <f t="shared" si="41"/>
        <v/>
      </c>
      <c r="AC831" s="217"/>
      <c r="AD831" s="218"/>
      <c r="AE831" s="74"/>
      <c r="AF831" s="219"/>
      <c r="AG831" s="219"/>
      <c r="AH831" s="74"/>
      <c r="AI831" s="211"/>
      <c r="AJ831" s="211"/>
      <c r="AK831" s="211"/>
      <c r="AL831" s="211"/>
      <c r="AM831" s="211"/>
      <c r="AN831" s="211"/>
      <c r="AO831" s="211"/>
      <c r="AP831" s="211"/>
      <c r="AQ831" s="211"/>
      <c r="AR831" s="47"/>
      <c r="AS831" s="211"/>
      <c r="AT831" s="211"/>
      <c r="AU831" s="211"/>
      <c r="AV831" s="211"/>
      <c r="AW831" s="211"/>
      <c r="AX831" s="211"/>
      <c r="AY831" s="211"/>
      <c r="AZ831" s="211"/>
      <c r="BA831" s="211"/>
      <c r="BB831" s="211"/>
      <c r="BC831" s="211"/>
      <c r="BD831" s="211"/>
      <c r="BE831" s="211"/>
      <c r="BF831" s="211"/>
      <c r="BG831" s="211"/>
      <c r="BH831" s="211"/>
      <c r="BI831" s="211"/>
      <c r="BJ831" s="211"/>
      <c r="BK831" s="211"/>
      <c r="BL831" s="211"/>
      <c r="BM831" s="211"/>
      <c r="BN831" s="211"/>
      <c r="BO831" s="211"/>
      <c r="BP831" s="211"/>
      <c r="BQ831" s="211"/>
      <c r="BR831" s="211"/>
      <c r="BS831" s="211"/>
      <c r="BT831" s="211"/>
      <c r="BU831" s="211"/>
      <c r="BV831" s="211"/>
      <c r="BW831" s="211"/>
      <c r="BX831" s="211"/>
      <c r="BY831" s="211"/>
      <c r="BZ831" s="211"/>
      <c r="CA831" s="211"/>
      <c r="CB831" s="211"/>
      <c r="CC831" s="211"/>
      <c r="CD831" s="211"/>
      <c r="CE831" s="211"/>
      <c r="CF831" s="211"/>
      <c r="CG831" s="211"/>
      <c r="CH831" s="211"/>
      <c r="CI831" s="211"/>
      <c r="CJ831" s="211"/>
      <c r="CK831" s="211"/>
      <c r="CL831" s="211"/>
      <c r="CM831" s="211"/>
      <c r="CN831" s="211"/>
      <c r="CO831" s="211"/>
      <c r="CP831" s="211"/>
      <c r="CQ831" s="151" t="str">
        <f t="shared" si="42"/>
        <v/>
      </c>
      <c r="CR831" s="147"/>
    </row>
    <row r="832" spans="1:96" x14ac:dyDescent="0.2">
      <c r="A832" s="72"/>
      <c r="B832" s="201">
        <f t="shared" si="43"/>
        <v>823</v>
      </c>
      <c r="C832" s="212"/>
      <c r="D832" s="212"/>
      <c r="F832" s="212"/>
      <c r="G832" s="214"/>
      <c r="H832" s="73"/>
      <c r="I832" s="215"/>
      <c r="J832" s="215"/>
      <c r="K832" s="215"/>
      <c r="L832" s="215"/>
      <c r="M832" s="215"/>
      <c r="N832" s="215"/>
      <c r="O832" s="215"/>
      <c r="P832" s="73"/>
      <c r="Q832" s="215"/>
      <c r="R832" s="215"/>
      <c r="S832" s="215"/>
      <c r="T832" s="215"/>
      <c r="U832" s="215"/>
      <c r="V832" s="215"/>
      <c r="W832" s="215"/>
      <c r="X832" s="74"/>
      <c r="Y832" s="216"/>
      <c r="Z832" s="216"/>
      <c r="AA832" s="216"/>
      <c r="AB832" s="150" t="str">
        <f t="shared" si="41"/>
        <v/>
      </c>
      <c r="AC832" s="217"/>
      <c r="AD832" s="218"/>
      <c r="AE832" s="74"/>
      <c r="AF832" s="219"/>
      <c r="AG832" s="219"/>
      <c r="AH832" s="74"/>
      <c r="AI832" s="211"/>
      <c r="AJ832" s="211"/>
      <c r="AK832" s="211"/>
      <c r="AL832" s="211"/>
      <c r="AM832" s="211"/>
      <c r="AN832" s="211"/>
      <c r="AO832" s="211"/>
      <c r="AP832" s="211"/>
      <c r="AQ832" s="211"/>
      <c r="AR832" s="47"/>
      <c r="AS832" s="211"/>
      <c r="AT832" s="211"/>
      <c r="AU832" s="211"/>
      <c r="AV832" s="211"/>
      <c r="AW832" s="211"/>
      <c r="AX832" s="211"/>
      <c r="AY832" s="211"/>
      <c r="AZ832" s="211"/>
      <c r="BA832" s="211"/>
      <c r="BB832" s="211"/>
      <c r="BC832" s="211"/>
      <c r="BD832" s="211"/>
      <c r="BE832" s="211"/>
      <c r="BF832" s="211"/>
      <c r="BG832" s="211"/>
      <c r="BH832" s="211"/>
      <c r="BI832" s="211"/>
      <c r="BJ832" s="211"/>
      <c r="BK832" s="211"/>
      <c r="BL832" s="211"/>
      <c r="BM832" s="211"/>
      <c r="BN832" s="211"/>
      <c r="BO832" s="211"/>
      <c r="BP832" s="211"/>
      <c r="BQ832" s="211"/>
      <c r="BR832" s="211"/>
      <c r="BS832" s="211"/>
      <c r="BT832" s="211"/>
      <c r="BU832" s="211"/>
      <c r="BV832" s="211"/>
      <c r="BW832" s="211"/>
      <c r="BX832" s="211"/>
      <c r="BY832" s="211"/>
      <c r="BZ832" s="211"/>
      <c r="CA832" s="211"/>
      <c r="CB832" s="211"/>
      <c r="CC832" s="211"/>
      <c r="CD832" s="211"/>
      <c r="CE832" s="211"/>
      <c r="CF832" s="211"/>
      <c r="CG832" s="211"/>
      <c r="CH832" s="211"/>
      <c r="CI832" s="211"/>
      <c r="CJ832" s="211"/>
      <c r="CK832" s="211"/>
      <c r="CL832" s="211"/>
      <c r="CM832" s="211"/>
      <c r="CN832" s="211"/>
      <c r="CO832" s="211"/>
      <c r="CP832" s="211"/>
      <c r="CQ832" s="151" t="str">
        <f t="shared" si="42"/>
        <v/>
      </c>
      <c r="CR832" s="147"/>
    </row>
    <row r="833" spans="1:96" x14ac:dyDescent="0.2">
      <c r="A833" s="72"/>
      <c r="B833" s="201">
        <f t="shared" si="43"/>
        <v>824</v>
      </c>
      <c r="C833" s="212"/>
      <c r="D833" s="212"/>
      <c r="F833" s="212"/>
      <c r="G833" s="214"/>
      <c r="H833" s="73"/>
      <c r="I833" s="215"/>
      <c r="J833" s="215"/>
      <c r="K833" s="215"/>
      <c r="L833" s="215"/>
      <c r="M833" s="215"/>
      <c r="N833" s="215"/>
      <c r="O833" s="215"/>
      <c r="P833" s="73"/>
      <c r="Q833" s="215"/>
      <c r="R833" s="215"/>
      <c r="S833" s="215"/>
      <c r="T833" s="215"/>
      <c r="U833" s="215"/>
      <c r="V833" s="215"/>
      <c r="W833" s="215"/>
      <c r="X833" s="74"/>
      <c r="Y833" s="216"/>
      <c r="Z833" s="216"/>
      <c r="AA833" s="216"/>
      <c r="AB833" s="150" t="str">
        <f t="shared" si="41"/>
        <v/>
      </c>
      <c r="AC833" s="217"/>
      <c r="AD833" s="218"/>
      <c r="AE833" s="74"/>
      <c r="AF833" s="219"/>
      <c r="AG833" s="219"/>
      <c r="AH833" s="74"/>
      <c r="AI833" s="211"/>
      <c r="AJ833" s="211"/>
      <c r="AK833" s="211"/>
      <c r="AL833" s="211"/>
      <c r="AM833" s="211"/>
      <c r="AN833" s="211"/>
      <c r="AO833" s="211"/>
      <c r="AP833" s="211"/>
      <c r="AQ833" s="211"/>
      <c r="AR833" s="47"/>
      <c r="AS833" s="211"/>
      <c r="AT833" s="211"/>
      <c r="AU833" s="211"/>
      <c r="AV833" s="211"/>
      <c r="AW833" s="211"/>
      <c r="AX833" s="211"/>
      <c r="AY833" s="211"/>
      <c r="AZ833" s="211"/>
      <c r="BA833" s="211"/>
      <c r="BB833" s="211"/>
      <c r="BC833" s="211"/>
      <c r="BD833" s="211"/>
      <c r="BE833" s="211"/>
      <c r="BF833" s="211"/>
      <c r="BG833" s="211"/>
      <c r="BH833" s="211"/>
      <c r="BI833" s="211"/>
      <c r="BJ833" s="211"/>
      <c r="BK833" s="211"/>
      <c r="BL833" s="211"/>
      <c r="BM833" s="211"/>
      <c r="BN833" s="211"/>
      <c r="BO833" s="211"/>
      <c r="BP833" s="211"/>
      <c r="BQ833" s="211"/>
      <c r="BR833" s="211"/>
      <c r="BS833" s="211"/>
      <c r="BT833" s="211"/>
      <c r="BU833" s="211"/>
      <c r="BV833" s="211"/>
      <c r="BW833" s="211"/>
      <c r="BX833" s="211"/>
      <c r="BY833" s="211"/>
      <c r="BZ833" s="211"/>
      <c r="CA833" s="211"/>
      <c r="CB833" s="211"/>
      <c r="CC833" s="211"/>
      <c r="CD833" s="211"/>
      <c r="CE833" s="211"/>
      <c r="CF833" s="211"/>
      <c r="CG833" s="211"/>
      <c r="CH833" s="211"/>
      <c r="CI833" s="211"/>
      <c r="CJ833" s="211"/>
      <c r="CK833" s="211"/>
      <c r="CL833" s="211"/>
      <c r="CM833" s="211"/>
      <c r="CN833" s="211"/>
      <c r="CO833" s="211"/>
      <c r="CP833" s="211"/>
      <c r="CQ833" s="151" t="str">
        <f t="shared" si="42"/>
        <v/>
      </c>
      <c r="CR833" s="147"/>
    </row>
    <row r="834" spans="1:96" x14ac:dyDescent="0.2">
      <c r="A834" s="72"/>
      <c r="B834" s="201">
        <f t="shared" si="43"/>
        <v>825</v>
      </c>
      <c r="C834" s="212"/>
      <c r="D834" s="212"/>
      <c r="F834" s="212"/>
      <c r="G834" s="214"/>
      <c r="H834" s="73"/>
      <c r="I834" s="215"/>
      <c r="J834" s="215"/>
      <c r="K834" s="215"/>
      <c r="L834" s="215"/>
      <c r="M834" s="215"/>
      <c r="N834" s="215"/>
      <c r="O834" s="215"/>
      <c r="P834" s="73"/>
      <c r="Q834" s="215"/>
      <c r="R834" s="215"/>
      <c r="S834" s="215"/>
      <c r="T834" s="215"/>
      <c r="U834" s="215"/>
      <c r="V834" s="215"/>
      <c r="W834" s="215"/>
      <c r="X834" s="74"/>
      <c r="Y834" s="216"/>
      <c r="Z834" s="216"/>
      <c r="AA834" s="216"/>
      <c r="AB834" s="150" t="str">
        <f t="shared" si="41"/>
        <v/>
      </c>
      <c r="AC834" s="217"/>
      <c r="AD834" s="218"/>
      <c r="AE834" s="74"/>
      <c r="AF834" s="219"/>
      <c r="AG834" s="219"/>
      <c r="AH834" s="74"/>
      <c r="AI834" s="211"/>
      <c r="AJ834" s="211"/>
      <c r="AK834" s="211"/>
      <c r="AL834" s="211"/>
      <c r="AM834" s="211"/>
      <c r="AN834" s="211"/>
      <c r="AO834" s="211"/>
      <c r="AP834" s="211"/>
      <c r="AQ834" s="211"/>
      <c r="AR834" s="47"/>
      <c r="AS834" s="211"/>
      <c r="AT834" s="211"/>
      <c r="AU834" s="211"/>
      <c r="AV834" s="211"/>
      <c r="AW834" s="211"/>
      <c r="AX834" s="211"/>
      <c r="AY834" s="211"/>
      <c r="AZ834" s="211"/>
      <c r="BA834" s="211"/>
      <c r="BB834" s="211"/>
      <c r="BC834" s="211"/>
      <c r="BD834" s="211"/>
      <c r="BE834" s="211"/>
      <c r="BF834" s="211"/>
      <c r="BG834" s="211"/>
      <c r="BH834" s="211"/>
      <c r="BI834" s="211"/>
      <c r="BJ834" s="211"/>
      <c r="BK834" s="211"/>
      <c r="BL834" s="211"/>
      <c r="BM834" s="211"/>
      <c r="BN834" s="211"/>
      <c r="BO834" s="211"/>
      <c r="BP834" s="211"/>
      <c r="BQ834" s="211"/>
      <c r="BR834" s="211"/>
      <c r="BS834" s="211"/>
      <c r="BT834" s="211"/>
      <c r="BU834" s="211"/>
      <c r="BV834" s="211"/>
      <c r="BW834" s="211"/>
      <c r="BX834" s="211"/>
      <c r="BY834" s="211"/>
      <c r="BZ834" s="211"/>
      <c r="CA834" s="211"/>
      <c r="CB834" s="211"/>
      <c r="CC834" s="211"/>
      <c r="CD834" s="211"/>
      <c r="CE834" s="211"/>
      <c r="CF834" s="211"/>
      <c r="CG834" s="211"/>
      <c r="CH834" s="211"/>
      <c r="CI834" s="211"/>
      <c r="CJ834" s="211"/>
      <c r="CK834" s="211"/>
      <c r="CL834" s="211"/>
      <c r="CM834" s="211"/>
      <c r="CN834" s="211"/>
      <c r="CO834" s="211"/>
      <c r="CP834" s="211"/>
      <c r="CQ834" s="151" t="str">
        <f t="shared" si="42"/>
        <v/>
      </c>
      <c r="CR834" s="147"/>
    </row>
    <row r="835" spans="1:96" x14ac:dyDescent="0.2">
      <c r="A835" s="72"/>
      <c r="B835" s="201">
        <f t="shared" si="43"/>
        <v>826</v>
      </c>
      <c r="C835" s="212"/>
      <c r="D835" s="212"/>
      <c r="F835" s="212"/>
      <c r="G835" s="214"/>
      <c r="H835" s="73"/>
      <c r="I835" s="215"/>
      <c r="J835" s="215"/>
      <c r="K835" s="215"/>
      <c r="L835" s="215"/>
      <c r="M835" s="215"/>
      <c r="N835" s="215"/>
      <c r="O835" s="215"/>
      <c r="P835" s="73"/>
      <c r="Q835" s="215"/>
      <c r="R835" s="215"/>
      <c r="S835" s="215"/>
      <c r="T835" s="215"/>
      <c r="U835" s="215"/>
      <c r="V835" s="215"/>
      <c r="W835" s="215"/>
      <c r="X835" s="74"/>
      <c r="Y835" s="216"/>
      <c r="Z835" s="216"/>
      <c r="AA835" s="216"/>
      <c r="AB835" s="150" t="str">
        <f t="shared" si="41"/>
        <v/>
      </c>
      <c r="AC835" s="217"/>
      <c r="AD835" s="218"/>
      <c r="AE835" s="74"/>
      <c r="AF835" s="219"/>
      <c r="AG835" s="219"/>
      <c r="AH835" s="74"/>
      <c r="AI835" s="211"/>
      <c r="AJ835" s="211"/>
      <c r="AK835" s="211"/>
      <c r="AL835" s="211"/>
      <c r="AM835" s="211"/>
      <c r="AN835" s="211"/>
      <c r="AO835" s="211"/>
      <c r="AP835" s="211"/>
      <c r="AQ835" s="211"/>
      <c r="AR835" s="47"/>
      <c r="AS835" s="211"/>
      <c r="AT835" s="211"/>
      <c r="AU835" s="211"/>
      <c r="AV835" s="211"/>
      <c r="AW835" s="211"/>
      <c r="AX835" s="211"/>
      <c r="AY835" s="211"/>
      <c r="AZ835" s="211"/>
      <c r="BA835" s="211"/>
      <c r="BB835" s="211"/>
      <c r="BC835" s="211"/>
      <c r="BD835" s="211"/>
      <c r="BE835" s="211"/>
      <c r="BF835" s="211"/>
      <c r="BG835" s="211"/>
      <c r="BH835" s="211"/>
      <c r="BI835" s="211"/>
      <c r="BJ835" s="211"/>
      <c r="BK835" s="211"/>
      <c r="BL835" s="211"/>
      <c r="BM835" s="211"/>
      <c r="BN835" s="211"/>
      <c r="BO835" s="211"/>
      <c r="BP835" s="211"/>
      <c r="BQ835" s="211"/>
      <c r="BR835" s="211"/>
      <c r="BS835" s="211"/>
      <c r="BT835" s="211"/>
      <c r="BU835" s="211"/>
      <c r="BV835" s="211"/>
      <c r="BW835" s="211"/>
      <c r="BX835" s="211"/>
      <c r="BY835" s="211"/>
      <c r="BZ835" s="211"/>
      <c r="CA835" s="211"/>
      <c r="CB835" s="211"/>
      <c r="CC835" s="211"/>
      <c r="CD835" s="211"/>
      <c r="CE835" s="211"/>
      <c r="CF835" s="211"/>
      <c r="CG835" s="211"/>
      <c r="CH835" s="211"/>
      <c r="CI835" s="211"/>
      <c r="CJ835" s="211"/>
      <c r="CK835" s="211"/>
      <c r="CL835" s="211"/>
      <c r="CM835" s="211"/>
      <c r="CN835" s="211"/>
      <c r="CO835" s="211"/>
      <c r="CP835" s="211"/>
      <c r="CQ835" s="151" t="str">
        <f t="shared" si="42"/>
        <v/>
      </c>
      <c r="CR835" s="147"/>
    </row>
    <row r="836" spans="1:96" x14ac:dyDescent="0.2">
      <c r="A836" s="72"/>
      <c r="B836" s="201">
        <f t="shared" si="43"/>
        <v>827</v>
      </c>
      <c r="C836" s="212"/>
      <c r="D836" s="212"/>
      <c r="F836" s="212"/>
      <c r="G836" s="214"/>
      <c r="H836" s="73"/>
      <c r="I836" s="215"/>
      <c r="J836" s="215"/>
      <c r="K836" s="215"/>
      <c r="L836" s="215"/>
      <c r="M836" s="215"/>
      <c r="N836" s="215"/>
      <c r="O836" s="215"/>
      <c r="P836" s="73"/>
      <c r="Q836" s="215"/>
      <c r="R836" s="215"/>
      <c r="S836" s="215"/>
      <c r="T836" s="215"/>
      <c r="U836" s="215"/>
      <c r="V836" s="215"/>
      <c r="W836" s="215"/>
      <c r="X836" s="74"/>
      <c r="Y836" s="216"/>
      <c r="Z836" s="216"/>
      <c r="AA836" s="216"/>
      <c r="AB836" s="150" t="str">
        <f t="shared" si="41"/>
        <v/>
      </c>
      <c r="AC836" s="217"/>
      <c r="AD836" s="218"/>
      <c r="AE836" s="74"/>
      <c r="AF836" s="219"/>
      <c r="AG836" s="219"/>
      <c r="AH836" s="74"/>
      <c r="AI836" s="211"/>
      <c r="AJ836" s="211"/>
      <c r="AK836" s="211"/>
      <c r="AL836" s="211"/>
      <c r="AM836" s="211"/>
      <c r="AN836" s="211"/>
      <c r="AO836" s="211"/>
      <c r="AP836" s="211"/>
      <c r="AQ836" s="211"/>
      <c r="AR836" s="47"/>
      <c r="AS836" s="211"/>
      <c r="AT836" s="211"/>
      <c r="AU836" s="211"/>
      <c r="AV836" s="211"/>
      <c r="AW836" s="211"/>
      <c r="AX836" s="211"/>
      <c r="AY836" s="211"/>
      <c r="AZ836" s="211"/>
      <c r="BA836" s="211"/>
      <c r="BB836" s="211"/>
      <c r="BC836" s="211"/>
      <c r="BD836" s="211"/>
      <c r="BE836" s="211"/>
      <c r="BF836" s="211"/>
      <c r="BG836" s="211"/>
      <c r="BH836" s="211"/>
      <c r="BI836" s="211"/>
      <c r="BJ836" s="211"/>
      <c r="BK836" s="211"/>
      <c r="BL836" s="211"/>
      <c r="BM836" s="211"/>
      <c r="BN836" s="211"/>
      <c r="BO836" s="211"/>
      <c r="BP836" s="211"/>
      <c r="BQ836" s="211"/>
      <c r="BR836" s="211"/>
      <c r="BS836" s="211"/>
      <c r="BT836" s="211"/>
      <c r="BU836" s="211"/>
      <c r="BV836" s="211"/>
      <c r="BW836" s="211"/>
      <c r="BX836" s="211"/>
      <c r="BY836" s="211"/>
      <c r="BZ836" s="211"/>
      <c r="CA836" s="211"/>
      <c r="CB836" s="211"/>
      <c r="CC836" s="211"/>
      <c r="CD836" s="211"/>
      <c r="CE836" s="211"/>
      <c r="CF836" s="211"/>
      <c r="CG836" s="211"/>
      <c r="CH836" s="211"/>
      <c r="CI836" s="211"/>
      <c r="CJ836" s="211"/>
      <c r="CK836" s="211"/>
      <c r="CL836" s="211"/>
      <c r="CM836" s="211"/>
      <c r="CN836" s="211"/>
      <c r="CO836" s="211"/>
      <c r="CP836" s="211"/>
      <c r="CQ836" s="151" t="str">
        <f t="shared" si="42"/>
        <v/>
      </c>
      <c r="CR836" s="147"/>
    </row>
    <row r="837" spans="1:96" x14ac:dyDescent="0.2">
      <c r="A837" s="72"/>
      <c r="B837" s="201">
        <f t="shared" si="43"/>
        <v>828</v>
      </c>
      <c r="C837" s="212"/>
      <c r="D837" s="212"/>
      <c r="F837" s="212"/>
      <c r="G837" s="214"/>
      <c r="H837" s="73"/>
      <c r="I837" s="215"/>
      <c r="J837" s="215"/>
      <c r="K837" s="215"/>
      <c r="L837" s="215"/>
      <c r="M837" s="215"/>
      <c r="N837" s="215"/>
      <c r="O837" s="215"/>
      <c r="P837" s="73"/>
      <c r="Q837" s="215"/>
      <c r="R837" s="215"/>
      <c r="S837" s="215"/>
      <c r="T837" s="215"/>
      <c r="U837" s="215"/>
      <c r="V837" s="215"/>
      <c r="W837" s="215"/>
      <c r="X837" s="74"/>
      <c r="Y837" s="216"/>
      <c r="Z837" s="216"/>
      <c r="AA837" s="216"/>
      <c r="AB837" s="150" t="str">
        <f t="shared" si="41"/>
        <v/>
      </c>
      <c r="AC837" s="217"/>
      <c r="AD837" s="218"/>
      <c r="AE837" s="74"/>
      <c r="AF837" s="219"/>
      <c r="AG837" s="219"/>
      <c r="AH837" s="74"/>
      <c r="AI837" s="211"/>
      <c r="AJ837" s="211"/>
      <c r="AK837" s="211"/>
      <c r="AL837" s="211"/>
      <c r="AM837" s="211"/>
      <c r="AN837" s="211"/>
      <c r="AO837" s="211"/>
      <c r="AP837" s="211"/>
      <c r="AQ837" s="211"/>
      <c r="AR837" s="47"/>
      <c r="AS837" s="211"/>
      <c r="AT837" s="211"/>
      <c r="AU837" s="211"/>
      <c r="AV837" s="211"/>
      <c r="AW837" s="211"/>
      <c r="AX837" s="211"/>
      <c r="AY837" s="211"/>
      <c r="AZ837" s="211"/>
      <c r="BA837" s="211"/>
      <c r="BB837" s="211"/>
      <c r="BC837" s="211"/>
      <c r="BD837" s="211"/>
      <c r="BE837" s="211"/>
      <c r="BF837" s="211"/>
      <c r="BG837" s="211"/>
      <c r="BH837" s="211"/>
      <c r="BI837" s="211"/>
      <c r="BJ837" s="211"/>
      <c r="BK837" s="211"/>
      <c r="BL837" s="211"/>
      <c r="BM837" s="211"/>
      <c r="BN837" s="211"/>
      <c r="BO837" s="211"/>
      <c r="BP837" s="211"/>
      <c r="BQ837" s="211"/>
      <c r="BR837" s="211"/>
      <c r="BS837" s="211"/>
      <c r="BT837" s="211"/>
      <c r="BU837" s="211"/>
      <c r="BV837" s="211"/>
      <c r="BW837" s="211"/>
      <c r="BX837" s="211"/>
      <c r="BY837" s="211"/>
      <c r="BZ837" s="211"/>
      <c r="CA837" s="211"/>
      <c r="CB837" s="211"/>
      <c r="CC837" s="211"/>
      <c r="CD837" s="211"/>
      <c r="CE837" s="211"/>
      <c r="CF837" s="211"/>
      <c r="CG837" s="211"/>
      <c r="CH837" s="211"/>
      <c r="CI837" s="211"/>
      <c r="CJ837" s="211"/>
      <c r="CK837" s="211"/>
      <c r="CL837" s="211"/>
      <c r="CM837" s="211"/>
      <c r="CN837" s="211"/>
      <c r="CO837" s="211"/>
      <c r="CP837" s="211"/>
      <c r="CQ837" s="151" t="str">
        <f t="shared" si="42"/>
        <v/>
      </c>
      <c r="CR837" s="147"/>
    </row>
    <row r="838" spans="1:96" x14ac:dyDescent="0.2">
      <c r="A838" s="72"/>
      <c r="B838" s="201">
        <f t="shared" si="43"/>
        <v>829</v>
      </c>
      <c r="C838" s="212"/>
      <c r="D838" s="212"/>
      <c r="F838" s="212"/>
      <c r="G838" s="214"/>
      <c r="H838" s="73"/>
      <c r="I838" s="215"/>
      <c r="J838" s="215"/>
      <c r="K838" s="215"/>
      <c r="L838" s="215"/>
      <c r="M838" s="215"/>
      <c r="N838" s="215"/>
      <c r="O838" s="215"/>
      <c r="P838" s="73"/>
      <c r="Q838" s="215"/>
      <c r="R838" s="215"/>
      <c r="S838" s="215"/>
      <c r="T838" s="215"/>
      <c r="U838" s="215"/>
      <c r="V838" s="215"/>
      <c r="W838" s="215"/>
      <c r="X838" s="74"/>
      <c r="Y838" s="216"/>
      <c r="Z838" s="216"/>
      <c r="AA838" s="216"/>
      <c r="AB838" s="150" t="str">
        <f t="shared" si="41"/>
        <v/>
      </c>
      <c r="AC838" s="217"/>
      <c r="AD838" s="218"/>
      <c r="AE838" s="74"/>
      <c r="AF838" s="219"/>
      <c r="AG838" s="219"/>
      <c r="AH838" s="74"/>
      <c r="AI838" s="211"/>
      <c r="AJ838" s="211"/>
      <c r="AK838" s="211"/>
      <c r="AL838" s="211"/>
      <c r="AM838" s="211"/>
      <c r="AN838" s="211"/>
      <c r="AO838" s="211"/>
      <c r="AP838" s="211"/>
      <c r="AQ838" s="211"/>
      <c r="AR838" s="47"/>
      <c r="AS838" s="211"/>
      <c r="AT838" s="211"/>
      <c r="AU838" s="211"/>
      <c r="AV838" s="211"/>
      <c r="AW838" s="211"/>
      <c r="AX838" s="211"/>
      <c r="AY838" s="211"/>
      <c r="AZ838" s="211"/>
      <c r="BA838" s="211"/>
      <c r="BB838" s="211"/>
      <c r="BC838" s="211"/>
      <c r="BD838" s="211"/>
      <c r="BE838" s="211"/>
      <c r="BF838" s="211"/>
      <c r="BG838" s="211"/>
      <c r="BH838" s="211"/>
      <c r="BI838" s="211"/>
      <c r="BJ838" s="211"/>
      <c r="BK838" s="211"/>
      <c r="BL838" s="211"/>
      <c r="BM838" s="211"/>
      <c r="BN838" s="211"/>
      <c r="BO838" s="211"/>
      <c r="BP838" s="211"/>
      <c r="BQ838" s="211"/>
      <c r="BR838" s="211"/>
      <c r="BS838" s="211"/>
      <c r="BT838" s="211"/>
      <c r="BU838" s="211"/>
      <c r="BV838" s="211"/>
      <c r="BW838" s="211"/>
      <c r="BX838" s="211"/>
      <c r="BY838" s="211"/>
      <c r="BZ838" s="211"/>
      <c r="CA838" s="211"/>
      <c r="CB838" s="211"/>
      <c r="CC838" s="211"/>
      <c r="CD838" s="211"/>
      <c r="CE838" s="211"/>
      <c r="CF838" s="211"/>
      <c r="CG838" s="211"/>
      <c r="CH838" s="211"/>
      <c r="CI838" s="211"/>
      <c r="CJ838" s="211"/>
      <c r="CK838" s="211"/>
      <c r="CL838" s="211"/>
      <c r="CM838" s="211"/>
      <c r="CN838" s="211"/>
      <c r="CO838" s="211"/>
      <c r="CP838" s="211"/>
      <c r="CQ838" s="151" t="str">
        <f t="shared" si="42"/>
        <v/>
      </c>
      <c r="CR838" s="147"/>
    </row>
    <row r="839" spans="1:96" x14ac:dyDescent="0.2">
      <c r="A839" s="72"/>
      <c r="B839" s="201">
        <f t="shared" si="43"/>
        <v>830</v>
      </c>
      <c r="C839" s="212"/>
      <c r="D839" s="212"/>
      <c r="F839" s="212"/>
      <c r="G839" s="214"/>
      <c r="H839" s="73"/>
      <c r="I839" s="215"/>
      <c r="J839" s="215"/>
      <c r="K839" s="215"/>
      <c r="L839" s="215"/>
      <c r="M839" s="215"/>
      <c r="N839" s="215"/>
      <c r="O839" s="215"/>
      <c r="P839" s="73"/>
      <c r="Q839" s="215"/>
      <c r="R839" s="215"/>
      <c r="S839" s="215"/>
      <c r="T839" s="215"/>
      <c r="U839" s="215"/>
      <c r="V839" s="215"/>
      <c r="W839" s="215"/>
      <c r="X839" s="74"/>
      <c r="Y839" s="216"/>
      <c r="Z839" s="216"/>
      <c r="AA839" s="216"/>
      <c r="AB839" s="150" t="str">
        <f t="shared" ref="AB839:AB902" si="44">IF(SUM(Y839:AA839,I839:O839)=0,"",IF(SUM(Y839:AA839)=1,"",1))</f>
        <v/>
      </c>
      <c r="AC839" s="217"/>
      <c r="AD839" s="218"/>
      <c r="AE839" s="74"/>
      <c r="AF839" s="219"/>
      <c r="AG839" s="219"/>
      <c r="AH839" s="74"/>
      <c r="AI839" s="211"/>
      <c r="AJ839" s="211"/>
      <c r="AK839" s="211"/>
      <c r="AL839" s="211"/>
      <c r="AM839" s="211"/>
      <c r="AN839" s="211"/>
      <c r="AO839" s="211"/>
      <c r="AP839" s="211"/>
      <c r="AQ839" s="211"/>
      <c r="AR839" s="47"/>
      <c r="AS839" s="211"/>
      <c r="AT839" s="211"/>
      <c r="AU839" s="211"/>
      <c r="AV839" s="211"/>
      <c r="AW839" s="211"/>
      <c r="AX839" s="211"/>
      <c r="AY839" s="211"/>
      <c r="AZ839" s="211"/>
      <c r="BA839" s="211"/>
      <c r="BB839" s="211"/>
      <c r="BC839" s="211"/>
      <c r="BD839" s="211"/>
      <c r="BE839" s="211"/>
      <c r="BF839" s="211"/>
      <c r="BG839" s="211"/>
      <c r="BH839" s="211"/>
      <c r="BI839" s="211"/>
      <c r="BJ839" s="211"/>
      <c r="BK839" s="211"/>
      <c r="BL839" s="211"/>
      <c r="BM839" s="211"/>
      <c r="BN839" s="211"/>
      <c r="BO839" s="211"/>
      <c r="BP839" s="211"/>
      <c r="BQ839" s="211"/>
      <c r="BR839" s="211"/>
      <c r="BS839" s="211"/>
      <c r="BT839" s="211"/>
      <c r="BU839" s="211"/>
      <c r="BV839" s="211"/>
      <c r="BW839" s="211"/>
      <c r="BX839" s="211"/>
      <c r="BY839" s="211"/>
      <c r="BZ839" s="211"/>
      <c r="CA839" s="211"/>
      <c r="CB839" s="211"/>
      <c r="CC839" s="211"/>
      <c r="CD839" s="211"/>
      <c r="CE839" s="211"/>
      <c r="CF839" s="211"/>
      <c r="CG839" s="211"/>
      <c r="CH839" s="211"/>
      <c r="CI839" s="211"/>
      <c r="CJ839" s="211"/>
      <c r="CK839" s="211"/>
      <c r="CL839" s="211"/>
      <c r="CM839" s="211"/>
      <c r="CN839" s="211"/>
      <c r="CO839" s="211"/>
      <c r="CP839" s="211"/>
      <c r="CQ839" s="151" t="str">
        <f t="shared" ref="CQ839:CQ902" si="45">IF(COUNT(AS839:CP839)=0,"",IF(SUM(AS839:CP839)=1,"",1))</f>
        <v/>
      </c>
      <c r="CR839" s="147"/>
    </row>
    <row r="840" spans="1:96" x14ac:dyDescent="0.2">
      <c r="A840" s="72"/>
      <c r="B840" s="201">
        <f t="shared" ref="B840:B903" si="46">IFERROR(B839+1,"")</f>
        <v>831</v>
      </c>
      <c r="C840" s="212"/>
      <c r="D840" s="212"/>
      <c r="F840" s="212"/>
      <c r="G840" s="214"/>
      <c r="H840" s="73"/>
      <c r="I840" s="215"/>
      <c r="J840" s="215"/>
      <c r="K840" s="215"/>
      <c r="L840" s="215"/>
      <c r="M840" s="215"/>
      <c r="N840" s="215"/>
      <c r="O840" s="215"/>
      <c r="P840" s="73"/>
      <c r="Q840" s="215"/>
      <c r="R840" s="215"/>
      <c r="S840" s="215"/>
      <c r="T840" s="215"/>
      <c r="U840" s="215"/>
      <c r="V840" s="215"/>
      <c r="W840" s="215"/>
      <c r="X840" s="74"/>
      <c r="Y840" s="216"/>
      <c r="Z840" s="216"/>
      <c r="AA840" s="216"/>
      <c r="AB840" s="150" t="str">
        <f t="shared" si="44"/>
        <v/>
      </c>
      <c r="AC840" s="217"/>
      <c r="AD840" s="218"/>
      <c r="AE840" s="74"/>
      <c r="AF840" s="219"/>
      <c r="AG840" s="219"/>
      <c r="AH840" s="74"/>
      <c r="AI840" s="211"/>
      <c r="AJ840" s="211"/>
      <c r="AK840" s="211"/>
      <c r="AL840" s="211"/>
      <c r="AM840" s="211"/>
      <c r="AN840" s="211"/>
      <c r="AO840" s="211"/>
      <c r="AP840" s="211"/>
      <c r="AQ840" s="211"/>
      <c r="AR840" s="47"/>
      <c r="AS840" s="211"/>
      <c r="AT840" s="211"/>
      <c r="AU840" s="211"/>
      <c r="AV840" s="211"/>
      <c r="AW840" s="211"/>
      <c r="AX840" s="211"/>
      <c r="AY840" s="211"/>
      <c r="AZ840" s="211"/>
      <c r="BA840" s="211"/>
      <c r="BB840" s="211"/>
      <c r="BC840" s="211"/>
      <c r="BD840" s="211"/>
      <c r="BE840" s="211"/>
      <c r="BF840" s="211"/>
      <c r="BG840" s="211"/>
      <c r="BH840" s="211"/>
      <c r="BI840" s="211"/>
      <c r="BJ840" s="211"/>
      <c r="BK840" s="211"/>
      <c r="BL840" s="211"/>
      <c r="BM840" s="211"/>
      <c r="BN840" s="211"/>
      <c r="BO840" s="211"/>
      <c r="BP840" s="211"/>
      <c r="BQ840" s="211"/>
      <c r="BR840" s="211"/>
      <c r="BS840" s="211"/>
      <c r="BT840" s="211"/>
      <c r="BU840" s="211"/>
      <c r="BV840" s="211"/>
      <c r="BW840" s="211"/>
      <c r="BX840" s="211"/>
      <c r="BY840" s="211"/>
      <c r="BZ840" s="211"/>
      <c r="CA840" s="211"/>
      <c r="CB840" s="211"/>
      <c r="CC840" s="211"/>
      <c r="CD840" s="211"/>
      <c r="CE840" s="211"/>
      <c r="CF840" s="211"/>
      <c r="CG840" s="211"/>
      <c r="CH840" s="211"/>
      <c r="CI840" s="211"/>
      <c r="CJ840" s="211"/>
      <c r="CK840" s="211"/>
      <c r="CL840" s="211"/>
      <c r="CM840" s="211"/>
      <c r="CN840" s="211"/>
      <c r="CO840" s="211"/>
      <c r="CP840" s="211"/>
      <c r="CQ840" s="151" t="str">
        <f t="shared" si="45"/>
        <v/>
      </c>
      <c r="CR840" s="147"/>
    </row>
    <row r="841" spans="1:96" x14ac:dyDescent="0.2">
      <c r="A841" s="72"/>
      <c r="B841" s="201">
        <f t="shared" si="46"/>
        <v>832</v>
      </c>
      <c r="C841" s="212"/>
      <c r="D841" s="212"/>
      <c r="F841" s="212"/>
      <c r="G841" s="214"/>
      <c r="H841" s="73"/>
      <c r="I841" s="215"/>
      <c r="J841" s="215"/>
      <c r="K841" s="215"/>
      <c r="L841" s="215"/>
      <c r="M841" s="215"/>
      <c r="N841" s="215"/>
      <c r="O841" s="215"/>
      <c r="P841" s="73"/>
      <c r="Q841" s="215"/>
      <c r="R841" s="215"/>
      <c r="S841" s="215"/>
      <c r="T841" s="215"/>
      <c r="U841" s="215"/>
      <c r="V841" s="215"/>
      <c r="W841" s="215"/>
      <c r="X841" s="74"/>
      <c r="Y841" s="216"/>
      <c r="Z841" s="216"/>
      <c r="AA841" s="216"/>
      <c r="AB841" s="150" t="str">
        <f t="shared" si="44"/>
        <v/>
      </c>
      <c r="AC841" s="217"/>
      <c r="AD841" s="218"/>
      <c r="AE841" s="74"/>
      <c r="AF841" s="219"/>
      <c r="AG841" s="219"/>
      <c r="AH841" s="74"/>
      <c r="AI841" s="211"/>
      <c r="AJ841" s="211"/>
      <c r="AK841" s="211"/>
      <c r="AL841" s="211"/>
      <c r="AM841" s="211"/>
      <c r="AN841" s="211"/>
      <c r="AO841" s="211"/>
      <c r="AP841" s="211"/>
      <c r="AQ841" s="211"/>
      <c r="AR841" s="47"/>
      <c r="AS841" s="211"/>
      <c r="AT841" s="211"/>
      <c r="AU841" s="211"/>
      <c r="AV841" s="211"/>
      <c r="AW841" s="211"/>
      <c r="AX841" s="211"/>
      <c r="AY841" s="211"/>
      <c r="AZ841" s="211"/>
      <c r="BA841" s="211"/>
      <c r="BB841" s="211"/>
      <c r="BC841" s="211"/>
      <c r="BD841" s="211"/>
      <c r="BE841" s="211"/>
      <c r="BF841" s="211"/>
      <c r="BG841" s="211"/>
      <c r="BH841" s="211"/>
      <c r="BI841" s="211"/>
      <c r="BJ841" s="211"/>
      <c r="BK841" s="211"/>
      <c r="BL841" s="211"/>
      <c r="BM841" s="211"/>
      <c r="BN841" s="211"/>
      <c r="BO841" s="211"/>
      <c r="BP841" s="211"/>
      <c r="BQ841" s="211"/>
      <c r="BR841" s="211"/>
      <c r="BS841" s="211"/>
      <c r="BT841" s="211"/>
      <c r="BU841" s="211"/>
      <c r="BV841" s="211"/>
      <c r="BW841" s="211"/>
      <c r="BX841" s="211"/>
      <c r="BY841" s="211"/>
      <c r="BZ841" s="211"/>
      <c r="CA841" s="211"/>
      <c r="CB841" s="211"/>
      <c r="CC841" s="211"/>
      <c r="CD841" s="211"/>
      <c r="CE841" s="211"/>
      <c r="CF841" s="211"/>
      <c r="CG841" s="211"/>
      <c r="CH841" s="211"/>
      <c r="CI841" s="211"/>
      <c r="CJ841" s="211"/>
      <c r="CK841" s="211"/>
      <c r="CL841" s="211"/>
      <c r="CM841" s="211"/>
      <c r="CN841" s="211"/>
      <c r="CO841" s="211"/>
      <c r="CP841" s="211"/>
      <c r="CQ841" s="151" t="str">
        <f t="shared" si="45"/>
        <v/>
      </c>
      <c r="CR841" s="147"/>
    </row>
    <row r="842" spans="1:96" x14ac:dyDescent="0.2">
      <c r="A842" s="72"/>
      <c r="B842" s="201">
        <f t="shared" si="46"/>
        <v>833</v>
      </c>
      <c r="C842" s="212"/>
      <c r="D842" s="212"/>
      <c r="F842" s="212"/>
      <c r="G842" s="214"/>
      <c r="H842" s="73"/>
      <c r="I842" s="215"/>
      <c r="J842" s="215"/>
      <c r="K842" s="215"/>
      <c r="L842" s="215"/>
      <c r="M842" s="215"/>
      <c r="N842" s="215"/>
      <c r="O842" s="215"/>
      <c r="P842" s="73"/>
      <c r="Q842" s="215"/>
      <c r="R842" s="215"/>
      <c r="S842" s="215"/>
      <c r="T842" s="215"/>
      <c r="U842" s="215"/>
      <c r="V842" s="215"/>
      <c r="W842" s="215"/>
      <c r="X842" s="74"/>
      <c r="Y842" s="216"/>
      <c r="Z842" s="216"/>
      <c r="AA842" s="216"/>
      <c r="AB842" s="150" t="str">
        <f t="shared" si="44"/>
        <v/>
      </c>
      <c r="AC842" s="217"/>
      <c r="AD842" s="218"/>
      <c r="AE842" s="74"/>
      <c r="AF842" s="219"/>
      <c r="AG842" s="219"/>
      <c r="AH842" s="74"/>
      <c r="AI842" s="211"/>
      <c r="AJ842" s="211"/>
      <c r="AK842" s="211"/>
      <c r="AL842" s="211"/>
      <c r="AM842" s="211"/>
      <c r="AN842" s="211"/>
      <c r="AO842" s="211"/>
      <c r="AP842" s="211"/>
      <c r="AQ842" s="211"/>
      <c r="AR842" s="47"/>
      <c r="AS842" s="211"/>
      <c r="AT842" s="211"/>
      <c r="AU842" s="211"/>
      <c r="AV842" s="211"/>
      <c r="AW842" s="211"/>
      <c r="AX842" s="211"/>
      <c r="AY842" s="211"/>
      <c r="AZ842" s="211"/>
      <c r="BA842" s="211"/>
      <c r="BB842" s="211"/>
      <c r="BC842" s="211"/>
      <c r="BD842" s="211"/>
      <c r="BE842" s="211"/>
      <c r="BF842" s="211"/>
      <c r="BG842" s="211"/>
      <c r="BH842" s="211"/>
      <c r="BI842" s="211"/>
      <c r="BJ842" s="211"/>
      <c r="BK842" s="211"/>
      <c r="BL842" s="211"/>
      <c r="BM842" s="211"/>
      <c r="BN842" s="211"/>
      <c r="BO842" s="211"/>
      <c r="BP842" s="211"/>
      <c r="BQ842" s="211"/>
      <c r="BR842" s="211"/>
      <c r="BS842" s="211"/>
      <c r="BT842" s="211"/>
      <c r="BU842" s="211"/>
      <c r="BV842" s="211"/>
      <c r="BW842" s="211"/>
      <c r="BX842" s="211"/>
      <c r="BY842" s="211"/>
      <c r="BZ842" s="211"/>
      <c r="CA842" s="211"/>
      <c r="CB842" s="211"/>
      <c r="CC842" s="211"/>
      <c r="CD842" s="211"/>
      <c r="CE842" s="211"/>
      <c r="CF842" s="211"/>
      <c r="CG842" s="211"/>
      <c r="CH842" s="211"/>
      <c r="CI842" s="211"/>
      <c r="CJ842" s="211"/>
      <c r="CK842" s="211"/>
      <c r="CL842" s="211"/>
      <c r="CM842" s="211"/>
      <c r="CN842" s="211"/>
      <c r="CO842" s="211"/>
      <c r="CP842" s="211"/>
      <c r="CQ842" s="151" t="str">
        <f t="shared" si="45"/>
        <v/>
      </c>
      <c r="CR842" s="147"/>
    </row>
    <row r="843" spans="1:96" x14ac:dyDescent="0.2">
      <c r="A843" s="72"/>
      <c r="B843" s="201">
        <f t="shared" si="46"/>
        <v>834</v>
      </c>
      <c r="C843" s="212"/>
      <c r="D843" s="212"/>
      <c r="F843" s="212"/>
      <c r="G843" s="214"/>
      <c r="H843" s="73"/>
      <c r="I843" s="215"/>
      <c r="J843" s="215"/>
      <c r="K843" s="215"/>
      <c r="L843" s="215"/>
      <c r="M843" s="215"/>
      <c r="N843" s="215"/>
      <c r="O843" s="215"/>
      <c r="P843" s="73"/>
      <c r="Q843" s="215"/>
      <c r="R843" s="215"/>
      <c r="S843" s="215"/>
      <c r="T843" s="215"/>
      <c r="U843" s="215"/>
      <c r="V843" s="215"/>
      <c r="W843" s="215"/>
      <c r="X843" s="74"/>
      <c r="Y843" s="216"/>
      <c r="Z843" s="216"/>
      <c r="AA843" s="216"/>
      <c r="AB843" s="150" t="str">
        <f t="shared" si="44"/>
        <v/>
      </c>
      <c r="AC843" s="217"/>
      <c r="AD843" s="218"/>
      <c r="AE843" s="74"/>
      <c r="AF843" s="219"/>
      <c r="AG843" s="219"/>
      <c r="AH843" s="74"/>
      <c r="AI843" s="211"/>
      <c r="AJ843" s="211"/>
      <c r="AK843" s="211"/>
      <c r="AL843" s="211"/>
      <c r="AM843" s="211"/>
      <c r="AN843" s="211"/>
      <c r="AO843" s="211"/>
      <c r="AP843" s="211"/>
      <c r="AQ843" s="211"/>
      <c r="AR843" s="47"/>
      <c r="AS843" s="211"/>
      <c r="AT843" s="211"/>
      <c r="AU843" s="211"/>
      <c r="AV843" s="211"/>
      <c r="AW843" s="211"/>
      <c r="AX843" s="211"/>
      <c r="AY843" s="211"/>
      <c r="AZ843" s="211"/>
      <c r="BA843" s="211"/>
      <c r="BB843" s="211"/>
      <c r="BC843" s="211"/>
      <c r="BD843" s="211"/>
      <c r="BE843" s="211"/>
      <c r="BF843" s="211"/>
      <c r="BG843" s="211"/>
      <c r="BH843" s="211"/>
      <c r="BI843" s="211"/>
      <c r="BJ843" s="211"/>
      <c r="BK843" s="211"/>
      <c r="BL843" s="211"/>
      <c r="BM843" s="211"/>
      <c r="BN843" s="211"/>
      <c r="BO843" s="211"/>
      <c r="BP843" s="211"/>
      <c r="BQ843" s="211"/>
      <c r="BR843" s="211"/>
      <c r="BS843" s="211"/>
      <c r="BT843" s="211"/>
      <c r="BU843" s="211"/>
      <c r="BV843" s="211"/>
      <c r="BW843" s="211"/>
      <c r="BX843" s="211"/>
      <c r="BY843" s="211"/>
      <c r="BZ843" s="211"/>
      <c r="CA843" s="211"/>
      <c r="CB843" s="211"/>
      <c r="CC843" s="211"/>
      <c r="CD843" s="211"/>
      <c r="CE843" s="211"/>
      <c r="CF843" s="211"/>
      <c r="CG843" s="211"/>
      <c r="CH843" s="211"/>
      <c r="CI843" s="211"/>
      <c r="CJ843" s="211"/>
      <c r="CK843" s="211"/>
      <c r="CL843" s="211"/>
      <c r="CM843" s="211"/>
      <c r="CN843" s="211"/>
      <c r="CO843" s="211"/>
      <c r="CP843" s="211"/>
      <c r="CQ843" s="151" t="str">
        <f t="shared" si="45"/>
        <v/>
      </c>
      <c r="CR843" s="147"/>
    </row>
    <row r="844" spans="1:96" x14ac:dyDescent="0.2">
      <c r="A844" s="72"/>
      <c r="B844" s="201">
        <f t="shared" si="46"/>
        <v>835</v>
      </c>
      <c r="C844" s="212"/>
      <c r="D844" s="212"/>
      <c r="F844" s="212"/>
      <c r="G844" s="214"/>
      <c r="H844" s="73"/>
      <c r="I844" s="215"/>
      <c r="J844" s="215"/>
      <c r="K844" s="215"/>
      <c r="L844" s="215"/>
      <c r="M844" s="215"/>
      <c r="N844" s="215"/>
      <c r="O844" s="215"/>
      <c r="P844" s="73"/>
      <c r="Q844" s="215"/>
      <c r="R844" s="215"/>
      <c r="S844" s="215"/>
      <c r="T844" s="215"/>
      <c r="U844" s="215"/>
      <c r="V844" s="215"/>
      <c r="W844" s="215"/>
      <c r="X844" s="74"/>
      <c r="Y844" s="216"/>
      <c r="Z844" s="216"/>
      <c r="AA844" s="216"/>
      <c r="AB844" s="150" t="str">
        <f t="shared" si="44"/>
        <v/>
      </c>
      <c r="AC844" s="217"/>
      <c r="AD844" s="218"/>
      <c r="AE844" s="74"/>
      <c r="AF844" s="219"/>
      <c r="AG844" s="219"/>
      <c r="AH844" s="74"/>
      <c r="AI844" s="211"/>
      <c r="AJ844" s="211"/>
      <c r="AK844" s="211"/>
      <c r="AL844" s="211"/>
      <c r="AM844" s="211"/>
      <c r="AN844" s="211"/>
      <c r="AO844" s="211"/>
      <c r="AP844" s="211"/>
      <c r="AQ844" s="211"/>
      <c r="AR844" s="47"/>
      <c r="AS844" s="211"/>
      <c r="AT844" s="211"/>
      <c r="AU844" s="211"/>
      <c r="AV844" s="211"/>
      <c r="AW844" s="211"/>
      <c r="AX844" s="211"/>
      <c r="AY844" s="211"/>
      <c r="AZ844" s="211"/>
      <c r="BA844" s="211"/>
      <c r="BB844" s="211"/>
      <c r="BC844" s="211"/>
      <c r="BD844" s="211"/>
      <c r="BE844" s="211"/>
      <c r="BF844" s="211"/>
      <c r="BG844" s="211"/>
      <c r="BH844" s="211"/>
      <c r="BI844" s="211"/>
      <c r="BJ844" s="211"/>
      <c r="BK844" s="211"/>
      <c r="BL844" s="211"/>
      <c r="BM844" s="211"/>
      <c r="BN844" s="211"/>
      <c r="BO844" s="211"/>
      <c r="BP844" s="211"/>
      <c r="BQ844" s="211"/>
      <c r="BR844" s="211"/>
      <c r="BS844" s="211"/>
      <c r="BT844" s="211"/>
      <c r="BU844" s="211"/>
      <c r="BV844" s="211"/>
      <c r="BW844" s="211"/>
      <c r="BX844" s="211"/>
      <c r="BY844" s="211"/>
      <c r="BZ844" s="211"/>
      <c r="CA844" s="211"/>
      <c r="CB844" s="211"/>
      <c r="CC844" s="211"/>
      <c r="CD844" s="211"/>
      <c r="CE844" s="211"/>
      <c r="CF844" s="211"/>
      <c r="CG844" s="211"/>
      <c r="CH844" s="211"/>
      <c r="CI844" s="211"/>
      <c r="CJ844" s="211"/>
      <c r="CK844" s="211"/>
      <c r="CL844" s="211"/>
      <c r="CM844" s="211"/>
      <c r="CN844" s="211"/>
      <c r="CO844" s="211"/>
      <c r="CP844" s="211"/>
      <c r="CQ844" s="151" t="str">
        <f t="shared" si="45"/>
        <v/>
      </c>
      <c r="CR844" s="147"/>
    </row>
    <row r="845" spans="1:96" x14ac:dyDescent="0.2">
      <c r="A845" s="72"/>
      <c r="B845" s="201">
        <f t="shared" si="46"/>
        <v>836</v>
      </c>
      <c r="C845" s="212"/>
      <c r="D845" s="212"/>
      <c r="F845" s="212"/>
      <c r="G845" s="214"/>
      <c r="H845" s="73"/>
      <c r="I845" s="215"/>
      <c r="J845" s="215"/>
      <c r="K845" s="215"/>
      <c r="L845" s="215"/>
      <c r="M845" s="215"/>
      <c r="N845" s="215"/>
      <c r="O845" s="215"/>
      <c r="P845" s="73"/>
      <c r="Q845" s="215"/>
      <c r="R845" s="215"/>
      <c r="S845" s="215"/>
      <c r="T845" s="215"/>
      <c r="U845" s="215"/>
      <c r="V845" s="215"/>
      <c r="W845" s="215"/>
      <c r="X845" s="74"/>
      <c r="Y845" s="216"/>
      <c r="Z845" s="216"/>
      <c r="AA845" s="216"/>
      <c r="AB845" s="150" t="str">
        <f t="shared" si="44"/>
        <v/>
      </c>
      <c r="AC845" s="217"/>
      <c r="AD845" s="218"/>
      <c r="AE845" s="74"/>
      <c r="AF845" s="219"/>
      <c r="AG845" s="219"/>
      <c r="AH845" s="74"/>
      <c r="AI845" s="211"/>
      <c r="AJ845" s="211"/>
      <c r="AK845" s="211"/>
      <c r="AL845" s="211"/>
      <c r="AM845" s="211"/>
      <c r="AN845" s="211"/>
      <c r="AO845" s="211"/>
      <c r="AP845" s="211"/>
      <c r="AQ845" s="211"/>
      <c r="AR845" s="47"/>
      <c r="AS845" s="211"/>
      <c r="AT845" s="211"/>
      <c r="AU845" s="211"/>
      <c r="AV845" s="211"/>
      <c r="AW845" s="211"/>
      <c r="AX845" s="211"/>
      <c r="AY845" s="211"/>
      <c r="AZ845" s="211"/>
      <c r="BA845" s="211"/>
      <c r="BB845" s="211"/>
      <c r="BC845" s="211"/>
      <c r="BD845" s="211"/>
      <c r="BE845" s="211"/>
      <c r="BF845" s="211"/>
      <c r="BG845" s="211"/>
      <c r="BH845" s="211"/>
      <c r="BI845" s="211"/>
      <c r="BJ845" s="211"/>
      <c r="BK845" s="211"/>
      <c r="BL845" s="211"/>
      <c r="BM845" s="211"/>
      <c r="BN845" s="211"/>
      <c r="BO845" s="211"/>
      <c r="BP845" s="211"/>
      <c r="BQ845" s="211"/>
      <c r="BR845" s="211"/>
      <c r="BS845" s="211"/>
      <c r="BT845" s="211"/>
      <c r="BU845" s="211"/>
      <c r="BV845" s="211"/>
      <c r="BW845" s="211"/>
      <c r="BX845" s="211"/>
      <c r="BY845" s="211"/>
      <c r="BZ845" s="211"/>
      <c r="CA845" s="211"/>
      <c r="CB845" s="211"/>
      <c r="CC845" s="211"/>
      <c r="CD845" s="211"/>
      <c r="CE845" s="211"/>
      <c r="CF845" s="211"/>
      <c r="CG845" s="211"/>
      <c r="CH845" s="211"/>
      <c r="CI845" s="211"/>
      <c r="CJ845" s="211"/>
      <c r="CK845" s="211"/>
      <c r="CL845" s="211"/>
      <c r="CM845" s="211"/>
      <c r="CN845" s="211"/>
      <c r="CO845" s="211"/>
      <c r="CP845" s="211"/>
      <c r="CQ845" s="151" t="str">
        <f t="shared" si="45"/>
        <v/>
      </c>
      <c r="CR845" s="147"/>
    </row>
    <row r="846" spans="1:96" x14ac:dyDescent="0.2">
      <c r="A846" s="72"/>
      <c r="B846" s="201">
        <f t="shared" si="46"/>
        <v>837</v>
      </c>
      <c r="C846" s="212"/>
      <c r="D846" s="212"/>
      <c r="F846" s="212"/>
      <c r="G846" s="214"/>
      <c r="H846" s="73"/>
      <c r="I846" s="215"/>
      <c r="J846" s="215"/>
      <c r="K846" s="215"/>
      <c r="L846" s="215"/>
      <c r="M846" s="215"/>
      <c r="N846" s="215"/>
      <c r="O846" s="215"/>
      <c r="P846" s="73"/>
      <c r="Q846" s="215"/>
      <c r="R846" s="215"/>
      <c r="S846" s="215"/>
      <c r="T846" s="215"/>
      <c r="U846" s="215"/>
      <c r="V846" s="215"/>
      <c r="W846" s="215"/>
      <c r="X846" s="74"/>
      <c r="Y846" s="216"/>
      <c r="Z846" s="216"/>
      <c r="AA846" s="216"/>
      <c r="AB846" s="150" t="str">
        <f t="shared" si="44"/>
        <v/>
      </c>
      <c r="AC846" s="217"/>
      <c r="AD846" s="218"/>
      <c r="AE846" s="74"/>
      <c r="AF846" s="219"/>
      <c r="AG846" s="219"/>
      <c r="AH846" s="74"/>
      <c r="AI846" s="211"/>
      <c r="AJ846" s="211"/>
      <c r="AK846" s="211"/>
      <c r="AL846" s="211"/>
      <c r="AM846" s="211"/>
      <c r="AN846" s="211"/>
      <c r="AO846" s="211"/>
      <c r="AP846" s="211"/>
      <c r="AQ846" s="211"/>
      <c r="AR846" s="47"/>
      <c r="AS846" s="211"/>
      <c r="AT846" s="211"/>
      <c r="AU846" s="211"/>
      <c r="AV846" s="211"/>
      <c r="AW846" s="211"/>
      <c r="AX846" s="211"/>
      <c r="AY846" s="211"/>
      <c r="AZ846" s="211"/>
      <c r="BA846" s="211"/>
      <c r="BB846" s="211"/>
      <c r="BC846" s="211"/>
      <c r="BD846" s="211"/>
      <c r="BE846" s="211"/>
      <c r="BF846" s="211"/>
      <c r="BG846" s="211"/>
      <c r="BH846" s="211"/>
      <c r="BI846" s="211"/>
      <c r="BJ846" s="211"/>
      <c r="BK846" s="211"/>
      <c r="BL846" s="211"/>
      <c r="BM846" s="211"/>
      <c r="BN846" s="211"/>
      <c r="BO846" s="211"/>
      <c r="BP846" s="211"/>
      <c r="BQ846" s="211"/>
      <c r="BR846" s="211"/>
      <c r="BS846" s="211"/>
      <c r="BT846" s="211"/>
      <c r="BU846" s="211"/>
      <c r="BV846" s="211"/>
      <c r="BW846" s="211"/>
      <c r="BX846" s="211"/>
      <c r="BY846" s="211"/>
      <c r="BZ846" s="211"/>
      <c r="CA846" s="211"/>
      <c r="CB846" s="211"/>
      <c r="CC846" s="211"/>
      <c r="CD846" s="211"/>
      <c r="CE846" s="211"/>
      <c r="CF846" s="211"/>
      <c r="CG846" s="211"/>
      <c r="CH846" s="211"/>
      <c r="CI846" s="211"/>
      <c r="CJ846" s="211"/>
      <c r="CK846" s="211"/>
      <c r="CL846" s="211"/>
      <c r="CM846" s="211"/>
      <c r="CN846" s="211"/>
      <c r="CO846" s="211"/>
      <c r="CP846" s="211"/>
      <c r="CQ846" s="151" t="str">
        <f t="shared" si="45"/>
        <v/>
      </c>
      <c r="CR846" s="147"/>
    </row>
    <row r="847" spans="1:96" x14ac:dyDescent="0.2">
      <c r="A847" s="72"/>
      <c r="B847" s="201">
        <f t="shared" si="46"/>
        <v>838</v>
      </c>
      <c r="C847" s="212"/>
      <c r="D847" s="212"/>
      <c r="F847" s="212"/>
      <c r="G847" s="214"/>
      <c r="H847" s="73"/>
      <c r="I847" s="215"/>
      <c r="J847" s="215"/>
      <c r="K847" s="215"/>
      <c r="L847" s="215"/>
      <c r="M847" s="215"/>
      <c r="N847" s="215"/>
      <c r="O847" s="215"/>
      <c r="P847" s="73"/>
      <c r="Q847" s="215"/>
      <c r="R847" s="215"/>
      <c r="S847" s="215"/>
      <c r="T847" s="215"/>
      <c r="U847" s="215"/>
      <c r="V847" s="215"/>
      <c r="W847" s="215"/>
      <c r="X847" s="74"/>
      <c r="Y847" s="216"/>
      <c r="Z847" s="216"/>
      <c r="AA847" s="216"/>
      <c r="AB847" s="150" t="str">
        <f t="shared" si="44"/>
        <v/>
      </c>
      <c r="AC847" s="217"/>
      <c r="AD847" s="218"/>
      <c r="AE847" s="74"/>
      <c r="AF847" s="219"/>
      <c r="AG847" s="219"/>
      <c r="AH847" s="74"/>
      <c r="AI847" s="211"/>
      <c r="AJ847" s="211"/>
      <c r="AK847" s="211"/>
      <c r="AL847" s="211"/>
      <c r="AM847" s="211"/>
      <c r="AN847" s="211"/>
      <c r="AO847" s="211"/>
      <c r="AP847" s="211"/>
      <c r="AQ847" s="211"/>
      <c r="AR847" s="47"/>
      <c r="AS847" s="211"/>
      <c r="AT847" s="211"/>
      <c r="AU847" s="211"/>
      <c r="AV847" s="211"/>
      <c r="AW847" s="211"/>
      <c r="AX847" s="211"/>
      <c r="AY847" s="211"/>
      <c r="AZ847" s="211"/>
      <c r="BA847" s="211"/>
      <c r="BB847" s="211"/>
      <c r="BC847" s="211"/>
      <c r="BD847" s="211"/>
      <c r="BE847" s="211"/>
      <c r="BF847" s="211"/>
      <c r="BG847" s="211"/>
      <c r="BH847" s="211"/>
      <c r="BI847" s="211"/>
      <c r="BJ847" s="211"/>
      <c r="BK847" s="211"/>
      <c r="BL847" s="211"/>
      <c r="BM847" s="211"/>
      <c r="BN847" s="211"/>
      <c r="BO847" s="211"/>
      <c r="BP847" s="211"/>
      <c r="BQ847" s="211"/>
      <c r="BR847" s="211"/>
      <c r="BS847" s="211"/>
      <c r="BT847" s="211"/>
      <c r="BU847" s="211"/>
      <c r="BV847" s="211"/>
      <c r="BW847" s="211"/>
      <c r="BX847" s="211"/>
      <c r="BY847" s="211"/>
      <c r="BZ847" s="211"/>
      <c r="CA847" s="211"/>
      <c r="CB847" s="211"/>
      <c r="CC847" s="211"/>
      <c r="CD847" s="211"/>
      <c r="CE847" s="211"/>
      <c r="CF847" s="211"/>
      <c r="CG847" s="211"/>
      <c r="CH847" s="211"/>
      <c r="CI847" s="211"/>
      <c r="CJ847" s="211"/>
      <c r="CK847" s="211"/>
      <c r="CL847" s="211"/>
      <c r="CM847" s="211"/>
      <c r="CN847" s="211"/>
      <c r="CO847" s="211"/>
      <c r="CP847" s="211"/>
      <c r="CQ847" s="151" t="str">
        <f t="shared" si="45"/>
        <v/>
      </c>
      <c r="CR847" s="147"/>
    </row>
    <row r="848" spans="1:96" x14ac:dyDescent="0.2">
      <c r="A848" s="72"/>
      <c r="B848" s="201">
        <f t="shared" si="46"/>
        <v>839</v>
      </c>
      <c r="C848" s="212"/>
      <c r="D848" s="212"/>
      <c r="F848" s="212"/>
      <c r="G848" s="214"/>
      <c r="H848" s="73"/>
      <c r="I848" s="215"/>
      <c r="J848" s="215"/>
      <c r="K848" s="215"/>
      <c r="L848" s="215"/>
      <c r="M848" s="215"/>
      <c r="N848" s="215"/>
      <c r="O848" s="215"/>
      <c r="P848" s="73"/>
      <c r="Q848" s="215"/>
      <c r="R848" s="215"/>
      <c r="S848" s="215"/>
      <c r="T848" s="215"/>
      <c r="U848" s="215"/>
      <c r="V848" s="215"/>
      <c r="W848" s="215"/>
      <c r="X848" s="74"/>
      <c r="Y848" s="216"/>
      <c r="Z848" s="216"/>
      <c r="AA848" s="216"/>
      <c r="AB848" s="150" t="str">
        <f t="shared" si="44"/>
        <v/>
      </c>
      <c r="AC848" s="217"/>
      <c r="AD848" s="218"/>
      <c r="AE848" s="74"/>
      <c r="AF848" s="219"/>
      <c r="AG848" s="219"/>
      <c r="AH848" s="74"/>
      <c r="AI848" s="211"/>
      <c r="AJ848" s="211"/>
      <c r="AK848" s="211"/>
      <c r="AL848" s="211"/>
      <c r="AM848" s="211"/>
      <c r="AN848" s="211"/>
      <c r="AO848" s="211"/>
      <c r="AP848" s="211"/>
      <c r="AQ848" s="211"/>
      <c r="AR848" s="47"/>
      <c r="AS848" s="211"/>
      <c r="AT848" s="211"/>
      <c r="AU848" s="211"/>
      <c r="AV848" s="211"/>
      <c r="AW848" s="211"/>
      <c r="AX848" s="211"/>
      <c r="AY848" s="211"/>
      <c r="AZ848" s="211"/>
      <c r="BA848" s="211"/>
      <c r="BB848" s="211"/>
      <c r="BC848" s="211"/>
      <c r="BD848" s="211"/>
      <c r="BE848" s="211"/>
      <c r="BF848" s="211"/>
      <c r="BG848" s="211"/>
      <c r="BH848" s="211"/>
      <c r="BI848" s="211"/>
      <c r="BJ848" s="211"/>
      <c r="BK848" s="211"/>
      <c r="BL848" s="211"/>
      <c r="BM848" s="211"/>
      <c r="BN848" s="211"/>
      <c r="BO848" s="211"/>
      <c r="BP848" s="211"/>
      <c r="BQ848" s="211"/>
      <c r="BR848" s="211"/>
      <c r="BS848" s="211"/>
      <c r="BT848" s="211"/>
      <c r="BU848" s="211"/>
      <c r="BV848" s="211"/>
      <c r="BW848" s="211"/>
      <c r="BX848" s="211"/>
      <c r="BY848" s="211"/>
      <c r="BZ848" s="211"/>
      <c r="CA848" s="211"/>
      <c r="CB848" s="211"/>
      <c r="CC848" s="211"/>
      <c r="CD848" s="211"/>
      <c r="CE848" s="211"/>
      <c r="CF848" s="211"/>
      <c r="CG848" s="211"/>
      <c r="CH848" s="211"/>
      <c r="CI848" s="211"/>
      <c r="CJ848" s="211"/>
      <c r="CK848" s="211"/>
      <c r="CL848" s="211"/>
      <c r="CM848" s="211"/>
      <c r="CN848" s="211"/>
      <c r="CO848" s="211"/>
      <c r="CP848" s="211"/>
      <c r="CQ848" s="151" t="str">
        <f t="shared" si="45"/>
        <v/>
      </c>
      <c r="CR848" s="147"/>
    </row>
    <row r="849" spans="1:96" x14ac:dyDescent="0.2">
      <c r="A849" s="72"/>
      <c r="B849" s="201">
        <f t="shared" si="46"/>
        <v>840</v>
      </c>
      <c r="C849" s="212"/>
      <c r="D849" s="212"/>
      <c r="F849" s="212"/>
      <c r="G849" s="214"/>
      <c r="H849" s="73"/>
      <c r="I849" s="215"/>
      <c r="J849" s="215"/>
      <c r="K849" s="215"/>
      <c r="L849" s="215"/>
      <c r="M849" s="215"/>
      <c r="N849" s="215"/>
      <c r="O849" s="215"/>
      <c r="P849" s="73"/>
      <c r="Q849" s="215"/>
      <c r="R849" s="215"/>
      <c r="S849" s="215"/>
      <c r="T849" s="215"/>
      <c r="U849" s="215"/>
      <c r="V849" s="215"/>
      <c r="W849" s="215"/>
      <c r="X849" s="74"/>
      <c r="Y849" s="216"/>
      <c r="Z849" s="216"/>
      <c r="AA849" s="216"/>
      <c r="AB849" s="150" t="str">
        <f t="shared" si="44"/>
        <v/>
      </c>
      <c r="AC849" s="217"/>
      <c r="AD849" s="218"/>
      <c r="AE849" s="74"/>
      <c r="AF849" s="219"/>
      <c r="AG849" s="219"/>
      <c r="AH849" s="74"/>
      <c r="AI849" s="211"/>
      <c r="AJ849" s="211"/>
      <c r="AK849" s="211"/>
      <c r="AL849" s="211"/>
      <c r="AM849" s="211"/>
      <c r="AN849" s="211"/>
      <c r="AO849" s="211"/>
      <c r="AP849" s="211"/>
      <c r="AQ849" s="211"/>
      <c r="AR849" s="47"/>
      <c r="AS849" s="211"/>
      <c r="AT849" s="211"/>
      <c r="AU849" s="211"/>
      <c r="AV849" s="211"/>
      <c r="AW849" s="211"/>
      <c r="AX849" s="211"/>
      <c r="AY849" s="211"/>
      <c r="AZ849" s="211"/>
      <c r="BA849" s="211"/>
      <c r="BB849" s="211"/>
      <c r="BC849" s="211"/>
      <c r="BD849" s="211"/>
      <c r="BE849" s="211"/>
      <c r="BF849" s="211"/>
      <c r="BG849" s="211"/>
      <c r="BH849" s="211"/>
      <c r="BI849" s="211"/>
      <c r="BJ849" s="211"/>
      <c r="BK849" s="211"/>
      <c r="BL849" s="211"/>
      <c r="BM849" s="211"/>
      <c r="BN849" s="211"/>
      <c r="BO849" s="211"/>
      <c r="BP849" s="211"/>
      <c r="BQ849" s="211"/>
      <c r="BR849" s="211"/>
      <c r="BS849" s="211"/>
      <c r="BT849" s="211"/>
      <c r="BU849" s="211"/>
      <c r="BV849" s="211"/>
      <c r="BW849" s="211"/>
      <c r="BX849" s="211"/>
      <c r="BY849" s="211"/>
      <c r="BZ849" s="211"/>
      <c r="CA849" s="211"/>
      <c r="CB849" s="211"/>
      <c r="CC849" s="211"/>
      <c r="CD849" s="211"/>
      <c r="CE849" s="211"/>
      <c r="CF849" s="211"/>
      <c r="CG849" s="211"/>
      <c r="CH849" s="211"/>
      <c r="CI849" s="211"/>
      <c r="CJ849" s="211"/>
      <c r="CK849" s="211"/>
      <c r="CL849" s="211"/>
      <c r="CM849" s="211"/>
      <c r="CN849" s="211"/>
      <c r="CO849" s="211"/>
      <c r="CP849" s="211"/>
      <c r="CQ849" s="151" t="str">
        <f t="shared" si="45"/>
        <v/>
      </c>
      <c r="CR849" s="147"/>
    </row>
    <row r="850" spans="1:96" x14ac:dyDescent="0.2">
      <c r="A850" s="72"/>
      <c r="B850" s="201">
        <f t="shared" si="46"/>
        <v>841</v>
      </c>
      <c r="C850" s="212"/>
      <c r="D850" s="212"/>
      <c r="F850" s="212"/>
      <c r="G850" s="214"/>
      <c r="H850" s="73"/>
      <c r="I850" s="215"/>
      <c r="J850" s="215"/>
      <c r="K850" s="215"/>
      <c r="L850" s="215"/>
      <c r="M850" s="215"/>
      <c r="N850" s="215"/>
      <c r="O850" s="215"/>
      <c r="P850" s="73"/>
      <c r="Q850" s="215"/>
      <c r="R850" s="215"/>
      <c r="S850" s="215"/>
      <c r="T850" s="215"/>
      <c r="U850" s="215"/>
      <c r="V850" s="215"/>
      <c r="W850" s="215"/>
      <c r="X850" s="74"/>
      <c r="Y850" s="216"/>
      <c r="Z850" s="216"/>
      <c r="AA850" s="216"/>
      <c r="AB850" s="150" t="str">
        <f t="shared" si="44"/>
        <v/>
      </c>
      <c r="AC850" s="217"/>
      <c r="AD850" s="218"/>
      <c r="AE850" s="74"/>
      <c r="AF850" s="219"/>
      <c r="AG850" s="219"/>
      <c r="AH850" s="74"/>
      <c r="AI850" s="211"/>
      <c r="AJ850" s="211"/>
      <c r="AK850" s="211"/>
      <c r="AL850" s="211"/>
      <c r="AM850" s="211"/>
      <c r="AN850" s="211"/>
      <c r="AO850" s="211"/>
      <c r="AP850" s="211"/>
      <c r="AQ850" s="211"/>
      <c r="AR850" s="47"/>
      <c r="AS850" s="211"/>
      <c r="AT850" s="211"/>
      <c r="AU850" s="211"/>
      <c r="AV850" s="211"/>
      <c r="AW850" s="211"/>
      <c r="AX850" s="211"/>
      <c r="AY850" s="211"/>
      <c r="AZ850" s="211"/>
      <c r="BA850" s="211"/>
      <c r="BB850" s="211"/>
      <c r="BC850" s="211"/>
      <c r="BD850" s="211"/>
      <c r="BE850" s="211"/>
      <c r="BF850" s="211"/>
      <c r="BG850" s="211"/>
      <c r="BH850" s="211"/>
      <c r="BI850" s="211"/>
      <c r="BJ850" s="211"/>
      <c r="BK850" s="211"/>
      <c r="BL850" s="211"/>
      <c r="BM850" s="211"/>
      <c r="BN850" s="211"/>
      <c r="BO850" s="211"/>
      <c r="BP850" s="211"/>
      <c r="BQ850" s="211"/>
      <c r="BR850" s="211"/>
      <c r="BS850" s="211"/>
      <c r="BT850" s="211"/>
      <c r="BU850" s="211"/>
      <c r="BV850" s="211"/>
      <c r="BW850" s="211"/>
      <c r="BX850" s="211"/>
      <c r="BY850" s="211"/>
      <c r="BZ850" s="211"/>
      <c r="CA850" s="211"/>
      <c r="CB850" s="211"/>
      <c r="CC850" s="211"/>
      <c r="CD850" s="211"/>
      <c r="CE850" s="211"/>
      <c r="CF850" s="211"/>
      <c r="CG850" s="211"/>
      <c r="CH850" s="211"/>
      <c r="CI850" s="211"/>
      <c r="CJ850" s="211"/>
      <c r="CK850" s="211"/>
      <c r="CL850" s="211"/>
      <c r="CM850" s="211"/>
      <c r="CN850" s="211"/>
      <c r="CO850" s="211"/>
      <c r="CP850" s="211"/>
      <c r="CQ850" s="151" t="str">
        <f t="shared" si="45"/>
        <v/>
      </c>
      <c r="CR850" s="147"/>
    </row>
    <row r="851" spans="1:96" x14ac:dyDescent="0.2">
      <c r="A851" s="72"/>
      <c r="B851" s="201">
        <f t="shared" si="46"/>
        <v>842</v>
      </c>
      <c r="C851" s="212"/>
      <c r="D851" s="212"/>
      <c r="F851" s="212"/>
      <c r="G851" s="214"/>
      <c r="H851" s="73"/>
      <c r="I851" s="215"/>
      <c r="J851" s="215"/>
      <c r="K851" s="215"/>
      <c r="L851" s="215"/>
      <c r="M851" s="215"/>
      <c r="N851" s="215"/>
      <c r="O851" s="215"/>
      <c r="P851" s="73"/>
      <c r="Q851" s="215"/>
      <c r="R851" s="215"/>
      <c r="S851" s="215"/>
      <c r="T851" s="215"/>
      <c r="U851" s="215"/>
      <c r="V851" s="215"/>
      <c r="W851" s="215"/>
      <c r="X851" s="74"/>
      <c r="Y851" s="216"/>
      <c r="Z851" s="216"/>
      <c r="AA851" s="216"/>
      <c r="AB851" s="150" t="str">
        <f t="shared" si="44"/>
        <v/>
      </c>
      <c r="AC851" s="217"/>
      <c r="AD851" s="218"/>
      <c r="AE851" s="74"/>
      <c r="AF851" s="219"/>
      <c r="AG851" s="219"/>
      <c r="AH851" s="74"/>
      <c r="AI851" s="211"/>
      <c r="AJ851" s="211"/>
      <c r="AK851" s="211"/>
      <c r="AL851" s="211"/>
      <c r="AM851" s="211"/>
      <c r="AN851" s="211"/>
      <c r="AO851" s="211"/>
      <c r="AP851" s="211"/>
      <c r="AQ851" s="211"/>
      <c r="AR851" s="47"/>
      <c r="AS851" s="211"/>
      <c r="AT851" s="211"/>
      <c r="AU851" s="211"/>
      <c r="AV851" s="211"/>
      <c r="AW851" s="211"/>
      <c r="AX851" s="211"/>
      <c r="AY851" s="211"/>
      <c r="AZ851" s="211"/>
      <c r="BA851" s="211"/>
      <c r="BB851" s="211"/>
      <c r="BC851" s="211"/>
      <c r="BD851" s="211"/>
      <c r="BE851" s="211"/>
      <c r="BF851" s="211"/>
      <c r="BG851" s="211"/>
      <c r="BH851" s="211"/>
      <c r="BI851" s="211"/>
      <c r="BJ851" s="211"/>
      <c r="BK851" s="211"/>
      <c r="BL851" s="211"/>
      <c r="BM851" s="211"/>
      <c r="BN851" s="211"/>
      <c r="BO851" s="211"/>
      <c r="BP851" s="211"/>
      <c r="BQ851" s="211"/>
      <c r="BR851" s="211"/>
      <c r="BS851" s="211"/>
      <c r="BT851" s="211"/>
      <c r="BU851" s="211"/>
      <c r="BV851" s="211"/>
      <c r="BW851" s="211"/>
      <c r="BX851" s="211"/>
      <c r="BY851" s="211"/>
      <c r="BZ851" s="211"/>
      <c r="CA851" s="211"/>
      <c r="CB851" s="211"/>
      <c r="CC851" s="211"/>
      <c r="CD851" s="211"/>
      <c r="CE851" s="211"/>
      <c r="CF851" s="211"/>
      <c r="CG851" s="211"/>
      <c r="CH851" s="211"/>
      <c r="CI851" s="211"/>
      <c r="CJ851" s="211"/>
      <c r="CK851" s="211"/>
      <c r="CL851" s="211"/>
      <c r="CM851" s="211"/>
      <c r="CN851" s="211"/>
      <c r="CO851" s="211"/>
      <c r="CP851" s="211"/>
      <c r="CQ851" s="151" t="str">
        <f t="shared" si="45"/>
        <v/>
      </c>
      <c r="CR851" s="147"/>
    </row>
    <row r="852" spans="1:96" x14ac:dyDescent="0.2">
      <c r="A852" s="72"/>
      <c r="B852" s="201">
        <f t="shared" si="46"/>
        <v>843</v>
      </c>
      <c r="C852" s="212"/>
      <c r="D852" s="212"/>
      <c r="F852" s="212"/>
      <c r="G852" s="214"/>
      <c r="H852" s="73"/>
      <c r="I852" s="215"/>
      <c r="J852" s="215"/>
      <c r="K852" s="215"/>
      <c r="L852" s="215"/>
      <c r="M852" s="215"/>
      <c r="N852" s="215"/>
      <c r="O852" s="215"/>
      <c r="P852" s="73"/>
      <c r="Q852" s="215"/>
      <c r="R852" s="215"/>
      <c r="S852" s="215"/>
      <c r="T852" s="215"/>
      <c r="U852" s="215"/>
      <c r="V852" s="215"/>
      <c r="W852" s="215"/>
      <c r="X852" s="74"/>
      <c r="Y852" s="216"/>
      <c r="Z852" s="216"/>
      <c r="AA852" s="216"/>
      <c r="AB852" s="150" t="str">
        <f t="shared" si="44"/>
        <v/>
      </c>
      <c r="AC852" s="217"/>
      <c r="AD852" s="218"/>
      <c r="AE852" s="74"/>
      <c r="AF852" s="219"/>
      <c r="AG852" s="219"/>
      <c r="AH852" s="74"/>
      <c r="AI852" s="211"/>
      <c r="AJ852" s="211"/>
      <c r="AK852" s="211"/>
      <c r="AL852" s="211"/>
      <c r="AM852" s="211"/>
      <c r="AN852" s="211"/>
      <c r="AO852" s="211"/>
      <c r="AP852" s="211"/>
      <c r="AQ852" s="211"/>
      <c r="AR852" s="47"/>
      <c r="AS852" s="211"/>
      <c r="AT852" s="211"/>
      <c r="AU852" s="211"/>
      <c r="AV852" s="211"/>
      <c r="AW852" s="211"/>
      <c r="AX852" s="211"/>
      <c r="AY852" s="211"/>
      <c r="AZ852" s="211"/>
      <c r="BA852" s="211"/>
      <c r="BB852" s="211"/>
      <c r="BC852" s="211"/>
      <c r="BD852" s="211"/>
      <c r="BE852" s="211"/>
      <c r="BF852" s="211"/>
      <c r="BG852" s="211"/>
      <c r="BH852" s="211"/>
      <c r="BI852" s="211"/>
      <c r="BJ852" s="211"/>
      <c r="BK852" s="211"/>
      <c r="BL852" s="211"/>
      <c r="BM852" s="211"/>
      <c r="BN852" s="211"/>
      <c r="BO852" s="211"/>
      <c r="BP852" s="211"/>
      <c r="BQ852" s="211"/>
      <c r="BR852" s="211"/>
      <c r="BS852" s="211"/>
      <c r="BT852" s="211"/>
      <c r="BU852" s="211"/>
      <c r="BV852" s="211"/>
      <c r="BW852" s="211"/>
      <c r="BX852" s="211"/>
      <c r="BY852" s="211"/>
      <c r="BZ852" s="211"/>
      <c r="CA852" s="211"/>
      <c r="CB852" s="211"/>
      <c r="CC852" s="211"/>
      <c r="CD852" s="211"/>
      <c r="CE852" s="211"/>
      <c r="CF852" s="211"/>
      <c r="CG852" s="211"/>
      <c r="CH852" s="211"/>
      <c r="CI852" s="211"/>
      <c r="CJ852" s="211"/>
      <c r="CK852" s="211"/>
      <c r="CL852" s="211"/>
      <c r="CM852" s="211"/>
      <c r="CN852" s="211"/>
      <c r="CO852" s="211"/>
      <c r="CP852" s="211"/>
      <c r="CQ852" s="151" t="str">
        <f t="shared" si="45"/>
        <v/>
      </c>
      <c r="CR852" s="147"/>
    </row>
    <row r="853" spans="1:96" x14ac:dyDescent="0.2">
      <c r="A853" s="72"/>
      <c r="B853" s="201">
        <f t="shared" si="46"/>
        <v>844</v>
      </c>
      <c r="C853" s="212"/>
      <c r="D853" s="212"/>
      <c r="F853" s="212"/>
      <c r="G853" s="214"/>
      <c r="H853" s="73"/>
      <c r="I853" s="215"/>
      <c r="J853" s="215"/>
      <c r="K853" s="215"/>
      <c r="L853" s="215"/>
      <c r="M853" s="215"/>
      <c r="N853" s="215"/>
      <c r="O853" s="215"/>
      <c r="P853" s="73"/>
      <c r="Q853" s="215"/>
      <c r="R853" s="215"/>
      <c r="S853" s="215"/>
      <c r="T853" s="215"/>
      <c r="U853" s="215"/>
      <c r="V853" s="215"/>
      <c r="W853" s="215"/>
      <c r="X853" s="74"/>
      <c r="Y853" s="216"/>
      <c r="Z853" s="216"/>
      <c r="AA853" s="216"/>
      <c r="AB853" s="150" t="str">
        <f t="shared" si="44"/>
        <v/>
      </c>
      <c r="AC853" s="217"/>
      <c r="AD853" s="218"/>
      <c r="AE853" s="74"/>
      <c r="AF853" s="219"/>
      <c r="AG853" s="219"/>
      <c r="AH853" s="74"/>
      <c r="AI853" s="211"/>
      <c r="AJ853" s="211"/>
      <c r="AK853" s="211"/>
      <c r="AL853" s="211"/>
      <c r="AM853" s="211"/>
      <c r="AN853" s="211"/>
      <c r="AO853" s="211"/>
      <c r="AP853" s="211"/>
      <c r="AQ853" s="211"/>
      <c r="AR853" s="47"/>
      <c r="AS853" s="211"/>
      <c r="AT853" s="211"/>
      <c r="AU853" s="211"/>
      <c r="AV853" s="211"/>
      <c r="AW853" s="211"/>
      <c r="AX853" s="211"/>
      <c r="AY853" s="211"/>
      <c r="AZ853" s="211"/>
      <c r="BA853" s="211"/>
      <c r="BB853" s="211"/>
      <c r="BC853" s="211"/>
      <c r="BD853" s="211"/>
      <c r="BE853" s="211"/>
      <c r="BF853" s="211"/>
      <c r="BG853" s="211"/>
      <c r="BH853" s="211"/>
      <c r="BI853" s="211"/>
      <c r="BJ853" s="211"/>
      <c r="BK853" s="211"/>
      <c r="BL853" s="211"/>
      <c r="BM853" s="211"/>
      <c r="BN853" s="211"/>
      <c r="BO853" s="211"/>
      <c r="BP853" s="211"/>
      <c r="BQ853" s="211"/>
      <c r="BR853" s="211"/>
      <c r="BS853" s="211"/>
      <c r="BT853" s="211"/>
      <c r="BU853" s="211"/>
      <c r="BV853" s="211"/>
      <c r="BW853" s="211"/>
      <c r="BX853" s="211"/>
      <c r="BY853" s="211"/>
      <c r="BZ853" s="211"/>
      <c r="CA853" s="211"/>
      <c r="CB853" s="211"/>
      <c r="CC853" s="211"/>
      <c r="CD853" s="211"/>
      <c r="CE853" s="211"/>
      <c r="CF853" s="211"/>
      <c r="CG853" s="211"/>
      <c r="CH853" s="211"/>
      <c r="CI853" s="211"/>
      <c r="CJ853" s="211"/>
      <c r="CK853" s="211"/>
      <c r="CL853" s="211"/>
      <c r="CM853" s="211"/>
      <c r="CN853" s="211"/>
      <c r="CO853" s="211"/>
      <c r="CP853" s="211"/>
      <c r="CQ853" s="151" t="str">
        <f t="shared" si="45"/>
        <v/>
      </c>
      <c r="CR853" s="147"/>
    </row>
    <row r="854" spans="1:96" x14ac:dyDescent="0.2">
      <c r="A854" s="72"/>
      <c r="B854" s="201">
        <f t="shared" si="46"/>
        <v>845</v>
      </c>
      <c r="C854" s="212"/>
      <c r="D854" s="212"/>
      <c r="F854" s="212"/>
      <c r="G854" s="214"/>
      <c r="H854" s="73"/>
      <c r="I854" s="215"/>
      <c r="J854" s="215"/>
      <c r="K854" s="215"/>
      <c r="L854" s="215"/>
      <c r="M854" s="215"/>
      <c r="N854" s="215"/>
      <c r="O854" s="215"/>
      <c r="P854" s="73"/>
      <c r="Q854" s="215"/>
      <c r="R854" s="215"/>
      <c r="S854" s="215"/>
      <c r="T854" s="215"/>
      <c r="U854" s="215"/>
      <c r="V854" s="215"/>
      <c r="W854" s="215"/>
      <c r="X854" s="74"/>
      <c r="Y854" s="216"/>
      <c r="Z854" s="216"/>
      <c r="AA854" s="216"/>
      <c r="AB854" s="150" t="str">
        <f t="shared" si="44"/>
        <v/>
      </c>
      <c r="AC854" s="217"/>
      <c r="AD854" s="218"/>
      <c r="AE854" s="74"/>
      <c r="AF854" s="219"/>
      <c r="AG854" s="219"/>
      <c r="AH854" s="74"/>
      <c r="AI854" s="211"/>
      <c r="AJ854" s="211"/>
      <c r="AK854" s="211"/>
      <c r="AL854" s="211"/>
      <c r="AM854" s="211"/>
      <c r="AN854" s="211"/>
      <c r="AO854" s="211"/>
      <c r="AP854" s="211"/>
      <c r="AQ854" s="211"/>
      <c r="AR854" s="47"/>
      <c r="AS854" s="211"/>
      <c r="AT854" s="211"/>
      <c r="AU854" s="211"/>
      <c r="AV854" s="211"/>
      <c r="AW854" s="211"/>
      <c r="AX854" s="211"/>
      <c r="AY854" s="211"/>
      <c r="AZ854" s="211"/>
      <c r="BA854" s="211"/>
      <c r="BB854" s="211"/>
      <c r="BC854" s="211"/>
      <c r="BD854" s="211"/>
      <c r="BE854" s="211"/>
      <c r="BF854" s="211"/>
      <c r="BG854" s="211"/>
      <c r="BH854" s="211"/>
      <c r="BI854" s="211"/>
      <c r="BJ854" s="211"/>
      <c r="BK854" s="211"/>
      <c r="BL854" s="211"/>
      <c r="BM854" s="211"/>
      <c r="BN854" s="211"/>
      <c r="BO854" s="211"/>
      <c r="BP854" s="211"/>
      <c r="BQ854" s="211"/>
      <c r="BR854" s="211"/>
      <c r="BS854" s="211"/>
      <c r="BT854" s="211"/>
      <c r="BU854" s="211"/>
      <c r="BV854" s="211"/>
      <c r="BW854" s="211"/>
      <c r="BX854" s="211"/>
      <c r="BY854" s="211"/>
      <c r="BZ854" s="211"/>
      <c r="CA854" s="211"/>
      <c r="CB854" s="211"/>
      <c r="CC854" s="211"/>
      <c r="CD854" s="211"/>
      <c r="CE854" s="211"/>
      <c r="CF854" s="211"/>
      <c r="CG854" s="211"/>
      <c r="CH854" s="211"/>
      <c r="CI854" s="211"/>
      <c r="CJ854" s="211"/>
      <c r="CK854" s="211"/>
      <c r="CL854" s="211"/>
      <c r="CM854" s="211"/>
      <c r="CN854" s="211"/>
      <c r="CO854" s="211"/>
      <c r="CP854" s="211"/>
      <c r="CQ854" s="151" t="str">
        <f t="shared" si="45"/>
        <v/>
      </c>
      <c r="CR854" s="147"/>
    </row>
    <row r="855" spans="1:96" x14ac:dyDescent="0.2">
      <c r="A855" s="72"/>
      <c r="B855" s="201">
        <f t="shared" si="46"/>
        <v>846</v>
      </c>
      <c r="C855" s="212"/>
      <c r="D855" s="212"/>
      <c r="F855" s="212"/>
      <c r="G855" s="214"/>
      <c r="H855" s="73"/>
      <c r="I855" s="215"/>
      <c r="J855" s="215"/>
      <c r="K855" s="215"/>
      <c r="L855" s="215"/>
      <c r="M855" s="215"/>
      <c r="N855" s="215"/>
      <c r="O855" s="215"/>
      <c r="P855" s="73"/>
      <c r="Q855" s="215"/>
      <c r="R855" s="215"/>
      <c r="S855" s="215"/>
      <c r="T855" s="215"/>
      <c r="U855" s="215"/>
      <c r="V855" s="215"/>
      <c r="W855" s="215"/>
      <c r="X855" s="74"/>
      <c r="Y855" s="216"/>
      <c r="Z855" s="216"/>
      <c r="AA855" s="216"/>
      <c r="AB855" s="150" t="str">
        <f t="shared" si="44"/>
        <v/>
      </c>
      <c r="AC855" s="217"/>
      <c r="AD855" s="218"/>
      <c r="AE855" s="74"/>
      <c r="AF855" s="219"/>
      <c r="AG855" s="219"/>
      <c r="AH855" s="74"/>
      <c r="AI855" s="211"/>
      <c r="AJ855" s="211"/>
      <c r="AK855" s="211"/>
      <c r="AL855" s="211"/>
      <c r="AM855" s="211"/>
      <c r="AN855" s="211"/>
      <c r="AO855" s="211"/>
      <c r="AP855" s="211"/>
      <c r="AQ855" s="211"/>
      <c r="AR855" s="47"/>
      <c r="AS855" s="211"/>
      <c r="AT855" s="211"/>
      <c r="AU855" s="211"/>
      <c r="AV855" s="211"/>
      <c r="AW855" s="211"/>
      <c r="AX855" s="211"/>
      <c r="AY855" s="211"/>
      <c r="AZ855" s="211"/>
      <c r="BA855" s="211"/>
      <c r="BB855" s="211"/>
      <c r="BC855" s="211"/>
      <c r="BD855" s="211"/>
      <c r="BE855" s="211"/>
      <c r="BF855" s="211"/>
      <c r="BG855" s="211"/>
      <c r="BH855" s="211"/>
      <c r="BI855" s="211"/>
      <c r="BJ855" s="211"/>
      <c r="BK855" s="211"/>
      <c r="BL855" s="211"/>
      <c r="BM855" s="211"/>
      <c r="BN855" s="211"/>
      <c r="BO855" s="211"/>
      <c r="BP855" s="211"/>
      <c r="BQ855" s="211"/>
      <c r="BR855" s="211"/>
      <c r="BS855" s="211"/>
      <c r="BT855" s="211"/>
      <c r="BU855" s="211"/>
      <c r="BV855" s="211"/>
      <c r="BW855" s="211"/>
      <c r="BX855" s="211"/>
      <c r="BY855" s="211"/>
      <c r="BZ855" s="211"/>
      <c r="CA855" s="211"/>
      <c r="CB855" s="211"/>
      <c r="CC855" s="211"/>
      <c r="CD855" s="211"/>
      <c r="CE855" s="211"/>
      <c r="CF855" s="211"/>
      <c r="CG855" s="211"/>
      <c r="CH855" s="211"/>
      <c r="CI855" s="211"/>
      <c r="CJ855" s="211"/>
      <c r="CK855" s="211"/>
      <c r="CL855" s="211"/>
      <c r="CM855" s="211"/>
      <c r="CN855" s="211"/>
      <c r="CO855" s="211"/>
      <c r="CP855" s="211"/>
      <c r="CQ855" s="151" t="str">
        <f t="shared" si="45"/>
        <v/>
      </c>
      <c r="CR855" s="147"/>
    </row>
    <row r="856" spans="1:96" x14ac:dyDescent="0.2">
      <c r="A856" s="72"/>
      <c r="B856" s="201">
        <f t="shared" si="46"/>
        <v>847</v>
      </c>
      <c r="C856" s="212"/>
      <c r="D856" s="212"/>
      <c r="F856" s="212"/>
      <c r="G856" s="214"/>
      <c r="H856" s="73"/>
      <c r="I856" s="215"/>
      <c r="J856" s="215"/>
      <c r="K856" s="215"/>
      <c r="L856" s="215"/>
      <c r="M856" s="215"/>
      <c r="N856" s="215"/>
      <c r="O856" s="215"/>
      <c r="P856" s="73"/>
      <c r="Q856" s="215"/>
      <c r="R856" s="215"/>
      <c r="S856" s="215"/>
      <c r="T856" s="215"/>
      <c r="U856" s="215"/>
      <c r="V856" s="215"/>
      <c r="W856" s="215"/>
      <c r="X856" s="74"/>
      <c r="Y856" s="216"/>
      <c r="Z856" s="216"/>
      <c r="AA856" s="216"/>
      <c r="AB856" s="150" t="str">
        <f t="shared" si="44"/>
        <v/>
      </c>
      <c r="AC856" s="217"/>
      <c r="AD856" s="218"/>
      <c r="AE856" s="74"/>
      <c r="AF856" s="219"/>
      <c r="AG856" s="219"/>
      <c r="AH856" s="74"/>
      <c r="AI856" s="211"/>
      <c r="AJ856" s="211"/>
      <c r="AK856" s="211"/>
      <c r="AL856" s="211"/>
      <c r="AM856" s="211"/>
      <c r="AN856" s="211"/>
      <c r="AO856" s="211"/>
      <c r="AP856" s="211"/>
      <c r="AQ856" s="211"/>
      <c r="AR856" s="47"/>
      <c r="AS856" s="211"/>
      <c r="AT856" s="211"/>
      <c r="AU856" s="211"/>
      <c r="AV856" s="211"/>
      <c r="AW856" s="211"/>
      <c r="AX856" s="211"/>
      <c r="AY856" s="211"/>
      <c r="AZ856" s="211"/>
      <c r="BA856" s="211"/>
      <c r="BB856" s="211"/>
      <c r="BC856" s="211"/>
      <c r="BD856" s="211"/>
      <c r="BE856" s="211"/>
      <c r="BF856" s="211"/>
      <c r="BG856" s="211"/>
      <c r="BH856" s="211"/>
      <c r="BI856" s="211"/>
      <c r="BJ856" s="211"/>
      <c r="BK856" s="211"/>
      <c r="BL856" s="211"/>
      <c r="BM856" s="211"/>
      <c r="BN856" s="211"/>
      <c r="BO856" s="211"/>
      <c r="BP856" s="211"/>
      <c r="BQ856" s="211"/>
      <c r="BR856" s="211"/>
      <c r="BS856" s="211"/>
      <c r="BT856" s="211"/>
      <c r="BU856" s="211"/>
      <c r="BV856" s="211"/>
      <c r="BW856" s="211"/>
      <c r="BX856" s="211"/>
      <c r="BY856" s="211"/>
      <c r="BZ856" s="211"/>
      <c r="CA856" s="211"/>
      <c r="CB856" s="211"/>
      <c r="CC856" s="211"/>
      <c r="CD856" s="211"/>
      <c r="CE856" s="211"/>
      <c r="CF856" s="211"/>
      <c r="CG856" s="211"/>
      <c r="CH856" s="211"/>
      <c r="CI856" s="211"/>
      <c r="CJ856" s="211"/>
      <c r="CK856" s="211"/>
      <c r="CL856" s="211"/>
      <c r="CM856" s="211"/>
      <c r="CN856" s="211"/>
      <c r="CO856" s="211"/>
      <c r="CP856" s="211"/>
      <c r="CQ856" s="151" t="str">
        <f t="shared" si="45"/>
        <v/>
      </c>
      <c r="CR856" s="147"/>
    </row>
    <row r="857" spans="1:96" x14ac:dyDescent="0.2">
      <c r="A857" s="72"/>
      <c r="B857" s="201">
        <f t="shared" si="46"/>
        <v>848</v>
      </c>
      <c r="C857" s="212"/>
      <c r="D857" s="212"/>
      <c r="F857" s="212"/>
      <c r="G857" s="214"/>
      <c r="H857" s="73"/>
      <c r="I857" s="215"/>
      <c r="J857" s="215"/>
      <c r="K857" s="215"/>
      <c r="L857" s="215"/>
      <c r="M857" s="215"/>
      <c r="N857" s="215"/>
      <c r="O857" s="215"/>
      <c r="P857" s="73"/>
      <c r="Q857" s="215"/>
      <c r="R857" s="215"/>
      <c r="S857" s="215"/>
      <c r="T857" s="215"/>
      <c r="U857" s="215"/>
      <c r="V857" s="215"/>
      <c r="W857" s="215"/>
      <c r="X857" s="74"/>
      <c r="Y857" s="216"/>
      <c r="Z857" s="216"/>
      <c r="AA857" s="216"/>
      <c r="AB857" s="150" t="str">
        <f t="shared" si="44"/>
        <v/>
      </c>
      <c r="AC857" s="217"/>
      <c r="AD857" s="218"/>
      <c r="AE857" s="74"/>
      <c r="AF857" s="219"/>
      <c r="AG857" s="219"/>
      <c r="AH857" s="74"/>
      <c r="AI857" s="211"/>
      <c r="AJ857" s="211"/>
      <c r="AK857" s="211"/>
      <c r="AL857" s="211"/>
      <c r="AM857" s="211"/>
      <c r="AN857" s="211"/>
      <c r="AO857" s="211"/>
      <c r="AP857" s="211"/>
      <c r="AQ857" s="211"/>
      <c r="AR857" s="47"/>
      <c r="AS857" s="211"/>
      <c r="AT857" s="211"/>
      <c r="AU857" s="211"/>
      <c r="AV857" s="211"/>
      <c r="AW857" s="211"/>
      <c r="AX857" s="211"/>
      <c r="AY857" s="211"/>
      <c r="AZ857" s="211"/>
      <c r="BA857" s="211"/>
      <c r="BB857" s="211"/>
      <c r="BC857" s="211"/>
      <c r="BD857" s="211"/>
      <c r="BE857" s="211"/>
      <c r="BF857" s="211"/>
      <c r="BG857" s="211"/>
      <c r="BH857" s="211"/>
      <c r="BI857" s="211"/>
      <c r="BJ857" s="211"/>
      <c r="BK857" s="211"/>
      <c r="BL857" s="211"/>
      <c r="BM857" s="211"/>
      <c r="BN857" s="211"/>
      <c r="BO857" s="211"/>
      <c r="BP857" s="211"/>
      <c r="BQ857" s="211"/>
      <c r="BR857" s="211"/>
      <c r="BS857" s="211"/>
      <c r="BT857" s="211"/>
      <c r="BU857" s="211"/>
      <c r="BV857" s="211"/>
      <c r="BW857" s="211"/>
      <c r="BX857" s="211"/>
      <c r="BY857" s="211"/>
      <c r="BZ857" s="211"/>
      <c r="CA857" s="211"/>
      <c r="CB857" s="211"/>
      <c r="CC857" s="211"/>
      <c r="CD857" s="211"/>
      <c r="CE857" s="211"/>
      <c r="CF857" s="211"/>
      <c r="CG857" s="211"/>
      <c r="CH857" s="211"/>
      <c r="CI857" s="211"/>
      <c r="CJ857" s="211"/>
      <c r="CK857" s="211"/>
      <c r="CL857" s="211"/>
      <c r="CM857" s="211"/>
      <c r="CN857" s="211"/>
      <c r="CO857" s="211"/>
      <c r="CP857" s="211"/>
      <c r="CQ857" s="151" t="str">
        <f t="shared" si="45"/>
        <v/>
      </c>
      <c r="CR857" s="147"/>
    </row>
    <row r="858" spans="1:96" x14ac:dyDescent="0.2">
      <c r="A858" s="72"/>
      <c r="B858" s="201">
        <f t="shared" si="46"/>
        <v>849</v>
      </c>
      <c r="C858" s="212"/>
      <c r="D858" s="212"/>
      <c r="F858" s="212"/>
      <c r="G858" s="214"/>
      <c r="H858" s="73"/>
      <c r="I858" s="215"/>
      <c r="J858" s="215"/>
      <c r="K858" s="215"/>
      <c r="L858" s="215"/>
      <c r="M858" s="215"/>
      <c r="N858" s="215"/>
      <c r="O858" s="215"/>
      <c r="P858" s="73"/>
      <c r="Q858" s="215"/>
      <c r="R858" s="215"/>
      <c r="S858" s="215"/>
      <c r="T858" s="215"/>
      <c r="U858" s="215"/>
      <c r="V858" s="215"/>
      <c r="W858" s="215"/>
      <c r="X858" s="74"/>
      <c r="Y858" s="216"/>
      <c r="Z858" s="216"/>
      <c r="AA858" s="216"/>
      <c r="AB858" s="150" t="str">
        <f t="shared" si="44"/>
        <v/>
      </c>
      <c r="AC858" s="217"/>
      <c r="AD858" s="218"/>
      <c r="AE858" s="74"/>
      <c r="AF858" s="219"/>
      <c r="AG858" s="219"/>
      <c r="AH858" s="74"/>
      <c r="AI858" s="211"/>
      <c r="AJ858" s="211"/>
      <c r="AK858" s="211"/>
      <c r="AL858" s="211"/>
      <c r="AM858" s="211"/>
      <c r="AN858" s="211"/>
      <c r="AO858" s="211"/>
      <c r="AP858" s="211"/>
      <c r="AQ858" s="211"/>
      <c r="AR858" s="47"/>
      <c r="AS858" s="211"/>
      <c r="AT858" s="211"/>
      <c r="AU858" s="211"/>
      <c r="AV858" s="211"/>
      <c r="AW858" s="211"/>
      <c r="AX858" s="211"/>
      <c r="AY858" s="211"/>
      <c r="AZ858" s="211"/>
      <c r="BA858" s="211"/>
      <c r="BB858" s="211"/>
      <c r="BC858" s="211"/>
      <c r="BD858" s="211"/>
      <c r="BE858" s="211"/>
      <c r="BF858" s="211"/>
      <c r="BG858" s="211"/>
      <c r="BH858" s="211"/>
      <c r="BI858" s="211"/>
      <c r="BJ858" s="211"/>
      <c r="BK858" s="211"/>
      <c r="BL858" s="211"/>
      <c r="BM858" s="211"/>
      <c r="BN858" s="211"/>
      <c r="BO858" s="211"/>
      <c r="BP858" s="211"/>
      <c r="BQ858" s="211"/>
      <c r="BR858" s="211"/>
      <c r="BS858" s="211"/>
      <c r="BT858" s="211"/>
      <c r="BU858" s="211"/>
      <c r="BV858" s="211"/>
      <c r="BW858" s="211"/>
      <c r="BX858" s="211"/>
      <c r="BY858" s="211"/>
      <c r="BZ858" s="211"/>
      <c r="CA858" s="211"/>
      <c r="CB858" s="211"/>
      <c r="CC858" s="211"/>
      <c r="CD858" s="211"/>
      <c r="CE858" s="211"/>
      <c r="CF858" s="211"/>
      <c r="CG858" s="211"/>
      <c r="CH858" s="211"/>
      <c r="CI858" s="211"/>
      <c r="CJ858" s="211"/>
      <c r="CK858" s="211"/>
      <c r="CL858" s="211"/>
      <c r="CM858" s="211"/>
      <c r="CN858" s="211"/>
      <c r="CO858" s="211"/>
      <c r="CP858" s="211"/>
      <c r="CQ858" s="151" t="str">
        <f t="shared" si="45"/>
        <v/>
      </c>
      <c r="CR858" s="147"/>
    </row>
    <row r="859" spans="1:96" x14ac:dyDescent="0.2">
      <c r="A859" s="72"/>
      <c r="B859" s="201">
        <f t="shared" si="46"/>
        <v>850</v>
      </c>
      <c r="C859" s="212"/>
      <c r="D859" s="212"/>
      <c r="F859" s="212"/>
      <c r="G859" s="214"/>
      <c r="H859" s="73"/>
      <c r="I859" s="215"/>
      <c r="J859" s="215"/>
      <c r="K859" s="215"/>
      <c r="L859" s="215"/>
      <c r="M859" s="215"/>
      <c r="N859" s="215"/>
      <c r="O859" s="215"/>
      <c r="P859" s="73"/>
      <c r="Q859" s="215"/>
      <c r="R859" s="215"/>
      <c r="S859" s="215"/>
      <c r="T859" s="215"/>
      <c r="U859" s="215"/>
      <c r="V859" s="215"/>
      <c r="W859" s="215"/>
      <c r="X859" s="74"/>
      <c r="Y859" s="216"/>
      <c r="Z859" s="216"/>
      <c r="AA859" s="216"/>
      <c r="AB859" s="150" t="str">
        <f t="shared" si="44"/>
        <v/>
      </c>
      <c r="AC859" s="217"/>
      <c r="AD859" s="218"/>
      <c r="AE859" s="74"/>
      <c r="AF859" s="219"/>
      <c r="AG859" s="219"/>
      <c r="AH859" s="74"/>
      <c r="AI859" s="211"/>
      <c r="AJ859" s="211"/>
      <c r="AK859" s="211"/>
      <c r="AL859" s="211"/>
      <c r="AM859" s="211"/>
      <c r="AN859" s="211"/>
      <c r="AO859" s="211"/>
      <c r="AP859" s="211"/>
      <c r="AQ859" s="211"/>
      <c r="AR859" s="47"/>
      <c r="AS859" s="211"/>
      <c r="AT859" s="211"/>
      <c r="AU859" s="211"/>
      <c r="AV859" s="211"/>
      <c r="AW859" s="211"/>
      <c r="AX859" s="211"/>
      <c r="AY859" s="211"/>
      <c r="AZ859" s="211"/>
      <c r="BA859" s="211"/>
      <c r="BB859" s="211"/>
      <c r="BC859" s="211"/>
      <c r="BD859" s="211"/>
      <c r="BE859" s="211"/>
      <c r="BF859" s="211"/>
      <c r="BG859" s="211"/>
      <c r="BH859" s="211"/>
      <c r="BI859" s="211"/>
      <c r="BJ859" s="211"/>
      <c r="BK859" s="211"/>
      <c r="BL859" s="211"/>
      <c r="BM859" s="211"/>
      <c r="BN859" s="211"/>
      <c r="BO859" s="211"/>
      <c r="BP859" s="211"/>
      <c r="BQ859" s="211"/>
      <c r="BR859" s="211"/>
      <c r="BS859" s="211"/>
      <c r="BT859" s="211"/>
      <c r="BU859" s="211"/>
      <c r="BV859" s="211"/>
      <c r="BW859" s="211"/>
      <c r="BX859" s="211"/>
      <c r="BY859" s="211"/>
      <c r="BZ859" s="211"/>
      <c r="CA859" s="211"/>
      <c r="CB859" s="211"/>
      <c r="CC859" s="211"/>
      <c r="CD859" s="211"/>
      <c r="CE859" s="211"/>
      <c r="CF859" s="211"/>
      <c r="CG859" s="211"/>
      <c r="CH859" s="211"/>
      <c r="CI859" s="211"/>
      <c r="CJ859" s="211"/>
      <c r="CK859" s="211"/>
      <c r="CL859" s="211"/>
      <c r="CM859" s="211"/>
      <c r="CN859" s="211"/>
      <c r="CO859" s="211"/>
      <c r="CP859" s="211"/>
      <c r="CQ859" s="151" t="str">
        <f t="shared" si="45"/>
        <v/>
      </c>
      <c r="CR859" s="147"/>
    </row>
    <row r="860" spans="1:96" x14ac:dyDescent="0.2">
      <c r="A860" s="72"/>
      <c r="B860" s="201">
        <f t="shared" si="46"/>
        <v>851</v>
      </c>
      <c r="C860" s="212"/>
      <c r="D860" s="212"/>
      <c r="F860" s="212"/>
      <c r="G860" s="214"/>
      <c r="H860" s="73"/>
      <c r="I860" s="215"/>
      <c r="J860" s="215"/>
      <c r="K860" s="215"/>
      <c r="L860" s="215"/>
      <c r="M860" s="215"/>
      <c r="N860" s="215"/>
      <c r="O860" s="215"/>
      <c r="P860" s="73"/>
      <c r="Q860" s="215"/>
      <c r="R860" s="215"/>
      <c r="S860" s="215"/>
      <c r="T860" s="215"/>
      <c r="U860" s="215"/>
      <c r="V860" s="215"/>
      <c r="W860" s="215"/>
      <c r="X860" s="74"/>
      <c r="Y860" s="216"/>
      <c r="Z860" s="216"/>
      <c r="AA860" s="216"/>
      <c r="AB860" s="150" t="str">
        <f t="shared" si="44"/>
        <v/>
      </c>
      <c r="AC860" s="217"/>
      <c r="AD860" s="218"/>
      <c r="AE860" s="74"/>
      <c r="AF860" s="219"/>
      <c r="AG860" s="219"/>
      <c r="AH860" s="74"/>
      <c r="AI860" s="211"/>
      <c r="AJ860" s="211"/>
      <c r="AK860" s="211"/>
      <c r="AL860" s="211"/>
      <c r="AM860" s="211"/>
      <c r="AN860" s="211"/>
      <c r="AO860" s="211"/>
      <c r="AP860" s="211"/>
      <c r="AQ860" s="211"/>
      <c r="AR860" s="47"/>
      <c r="AS860" s="211"/>
      <c r="AT860" s="211"/>
      <c r="AU860" s="211"/>
      <c r="AV860" s="211"/>
      <c r="AW860" s="211"/>
      <c r="AX860" s="211"/>
      <c r="AY860" s="211"/>
      <c r="AZ860" s="211"/>
      <c r="BA860" s="211"/>
      <c r="BB860" s="211"/>
      <c r="BC860" s="211"/>
      <c r="BD860" s="211"/>
      <c r="BE860" s="211"/>
      <c r="BF860" s="211"/>
      <c r="BG860" s="211"/>
      <c r="BH860" s="211"/>
      <c r="BI860" s="211"/>
      <c r="BJ860" s="211"/>
      <c r="BK860" s="211"/>
      <c r="BL860" s="211"/>
      <c r="BM860" s="211"/>
      <c r="BN860" s="211"/>
      <c r="BO860" s="211"/>
      <c r="BP860" s="211"/>
      <c r="BQ860" s="211"/>
      <c r="BR860" s="211"/>
      <c r="BS860" s="211"/>
      <c r="BT860" s="211"/>
      <c r="BU860" s="211"/>
      <c r="BV860" s="211"/>
      <c r="BW860" s="211"/>
      <c r="BX860" s="211"/>
      <c r="BY860" s="211"/>
      <c r="BZ860" s="211"/>
      <c r="CA860" s="211"/>
      <c r="CB860" s="211"/>
      <c r="CC860" s="211"/>
      <c r="CD860" s="211"/>
      <c r="CE860" s="211"/>
      <c r="CF860" s="211"/>
      <c r="CG860" s="211"/>
      <c r="CH860" s="211"/>
      <c r="CI860" s="211"/>
      <c r="CJ860" s="211"/>
      <c r="CK860" s="211"/>
      <c r="CL860" s="211"/>
      <c r="CM860" s="211"/>
      <c r="CN860" s="211"/>
      <c r="CO860" s="211"/>
      <c r="CP860" s="211"/>
      <c r="CQ860" s="151" t="str">
        <f t="shared" si="45"/>
        <v/>
      </c>
      <c r="CR860" s="147"/>
    </row>
    <row r="861" spans="1:96" x14ac:dyDescent="0.2">
      <c r="A861" s="72"/>
      <c r="B861" s="201">
        <f t="shared" si="46"/>
        <v>852</v>
      </c>
      <c r="C861" s="212"/>
      <c r="D861" s="212"/>
      <c r="F861" s="212"/>
      <c r="G861" s="214"/>
      <c r="H861" s="73"/>
      <c r="I861" s="215"/>
      <c r="J861" s="215"/>
      <c r="K861" s="215"/>
      <c r="L861" s="215"/>
      <c r="M861" s="215"/>
      <c r="N861" s="215"/>
      <c r="O861" s="215"/>
      <c r="P861" s="73"/>
      <c r="Q861" s="215"/>
      <c r="R861" s="215"/>
      <c r="S861" s="215"/>
      <c r="T861" s="215"/>
      <c r="U861" s="215"/>
      <c r="V861" s="215"/>
      <c r="W861" s="215"/>
      <c r="X861" s="74"/>
      <c r="Y861" s="216"/>
      <c r="Z861" s="216"/>
      <c r="AA861" s="216"/>
      <c r="AB861" s="150" t="str">
        <f t="shared" si="44"/>
        <v/>
      </c>
      <c r="AC861" s="217"/>
      <c r="AD861" s="218"/>
      <c r="AE861" s="74"/>
      <c r="AF861" s="219"/>
      <c r="AG861" s="219"/>
      <c r="AH861" s="74"/>
      <c r="AI861" s="211"/>
      <c r="AJ861" s="211"/>
      <c r="AK861" s="211"/>
      <c r="AL861" s="211"/>
      <c r="AM861" s="211"/>
      <c r="AN861" s="211"/>
      <c r="AO861" s="211"/>
      <c r="AP861" s="211"/>
      <c r="AQ861" s="211"/>
      <c r="AR861" s="47"/>
      <c r="AS861" s="211"/>
      <c r="AT861" s="211"/>
      <c r="AU861" s="211"/>
      <c r="AV861" s="211"/>
      <c r="AW861" s="211"/>
      <c r="AX861" s="211"/>
      <c r="AY861" s="211"/>
      <c r="AZ861" s="211"/>
      <c r="BA861" s="211"/>
      <c r="BB861" s="211"/>
      <c r="BC861" s="211"/>
      <c r="BD861" s="211"/>
      <c r="BE861" s="211"/>
      <c r="BF861" s="211"/>
      <c r="BG861" s="211"/>
      <c r="BH861" s="211"/>
      <c r="BI861" s="211"/>
      <c r="BJ861" s="211"/>
      <c r="BK861" s="211"/>
      <c r="BL861" s="211"/>
      <c r="BM861" s="211"/>
      <c r="BN861" s="211"/>
      <c r="BO861" s="211"/>
      <c r="BP861" s="211"/>
      <c r="BQ861" s="211"/>
      <c r="BR861" s="211"/>
      <c r="BS861" s="211"/>
      <c r="BT861" s="211"/>
      <c r="BU861" s="211"/>
      <c r="BV861" s="211"/>
      <c r="BW861" s="211"/>
      <c r="BX861" s="211"/>
      <c r="BY861" s="211"/>
      <c r="BZ861" s="211"/>
      <c r="CA861" s="211"/>
      <c r="CB861" s="211"/>
      <c r="CC861" s="211"/>
      <c r="CD861" s="211"/>
      <c r="CE861" s="211"/>
      <c r="CF861" s="211"/>
      <c r="CG861" s="211"/>
      <c r="CH861" s="211"/>
      <c r="CI861" s="211"/>
      <c r="CJ861" s="211"/>
      <c r="CK861" s="211"/>
      <c r="CL861" s="211"/>
      <c r="CM861" s="211"/>
      <c r="CN861" s="211"/>
      <c r="CO861" s="211"/>
      <c r="CP861" s="211"/>
      <c r="CQ861" s="151" t="str">
        <f t="shared" si="45"/>
        <v/>
      </c>
      <c r="CR861" s="147"/>
    </row>
    <row r="862" spans="1:96" x14ac:dyDescent="0.2">
      <c r="A862" s="72"/>
      <c r="B862" s="201">
        <f t="shared" si="46"/>
        <v>853</v>
      </c>
      <c r="C862" s="212"/>
      <c r="D862" s="212"/>
      <c r="F862" s="212"/>
      <c r="G862" s="214"/>
      <c r="H862" s="73"/>
      <c r="I862" s="215"/>
      <c r="J862" s="215"/>
      <c r="K862" s="215"/>
      <c r="L862" s="215"/>
      <c r="M862" s="215"/>
      <c r="N862" s="215"/>
      <c r="O862" s="215"/>
      <c r="P862" s="73"/>
      <c r="Q862" s="215"/>
      <c r="R862" s="215"/>
      <c r="S862" s="215"/>
      <c r="T862" s="215"/>
      <c r="U862" s="215"/>
      <c r="V862" s="215"/>
      <c r="W862" s="215"/>
      <c r="X862" s="74"/>
      <c r="Y862" s="216"/>
      <c r="Z862" s="216"/>
      <c r="AA862" s="216"/>
      <c r="AB862" s="150" t="str">
        <f t="shared" si="44"/>
        <v/>
      </c>
      <c r="AC862" s="217"/>
      <c r="AD862" s="218"/>
      <c r="AE862" s="74"/>
      <c r="AF862" s="219"/>
      <c r="AG862" s="219"/>
      <c r="AH862" s="74"/>
      <c r="AI862" s="211"/>
      <c r="AJ862" s="211"/>
      <c r="AK862" s="211"/>
      <c r="AL862" s="211"/>
      <c r="AM862" s="211"/>
      <c r="AN862" s="211"/>
      <c r="AO862" s="211"/>
      <c r="AP862" s="211"/>
      <c r="AQ862" s="211"/>
      <c r="AR862" s="47"/>
      <c r="AS862" s="211"/>
      <c r="AT862" s="211"/>
      <c r="AU862" s="211"/>
      <c r="AV862" s="211"/>
      <c r="AW862" s="211"/>
      <c r="AX862" s="211"/>
      <c r="AY862" s="211"/>
      <c r="AZ862" s="211"/>
      <c r="BA862" s="211"/>
      <c r="BB862" s="211"/>
      <c r="BC862" s="211"/>
      <c r="BD862" s="211"/>
      <c r="BE862" s="211"/>
      <c r="BF862" s="211"/>
      <c r="BG862" s="211"/>
      <c r="BH862" s="211"/>
      <c r="BI862" s="211"/>
      <c r="BJ862" s="211"/>
      <c r="BK862" s="211"/>
      <c r="BL862" s="211"/>
      <c r="BM862" s="211"/>
      <c r="BN862" s="211"/>
      <c r="BO862" s="211"/>
      <c r="BP862" s="211"/>
      <c r="BQ862" s="211"/>
      <c r="BR862" s="211"/>
      <c r="BS862" s="211"/>
      <c r="BT862" s="211"/>
      <c r="BU862" s="211"/>
      <c r="BV862" s="211"/>
      <c r="BW862" s="211"/>
      <c r="BX862" s="211"/>
      <c r="BY862" s="211"/>
      <c r="BZ862" s="211"/>
      <c r="CA862" s="211"/>
      <c r="CB862" s="211"/>
      <c r="CC862" s="211"/>
      <c r="CD862" s="211"/>
      <c r="CE862" s="211"/>
      <c r="CF862" s="211"/>
      <c r="CG862" s="211"/>
      <c r="CH862" s="211"/>
      <c r="CI862" s="211"/>
      <c r="CJ862" s="211"/>
      <c r="CK862" s="211"/>
      <c r="CL862" s="211"/>
      <c r="CM862" s="211"/>
      <c r="CN862" s="211"/>
      <c r="CO862" s="211"/>
      <c r="CP862" s="211"/>
      <c r="CQ862" s="151" t="str">
        <f t="shared" si="45"/>
        <v/>
      </c>
      <c r="CR862" s="147"/>
    </row>
    <row r="863" spans="1:96" x14ac:dyDescent="0.2">
      <c r="A863" s="72"/>
      <c r="B863" s="201">
        <f t="shared" si="46"/>
        <v>854</v>
      </c>
      <c r="C863" s="212"/>
      <c r="D863" s="212"/>
      <c r="F863" s="212"/>
      <c r="G863" s="214"/>
      <c r="H863" s="73"/>
      <c r="I863" s="215"/>
      <c r="J863" s="215"/>
      <c r="K863" s="215"/>
      <c r="L863" s="215"/>
      <c r="M863" s="215"/>
      <c r="N863" s="215"/>
      <c r="O863" s="215"/>
      <c r="P863" s="73"/>
      <c r="Q863" s="215"/>
      <c r="R863" s="215"/>
      <c r="S863" s="215"/>
      <c r="T863" s="215"/>
      <c r="U863" s="215"/>
      <c r="V863" s="215"/>
      <c r="W863" s="215"/>
      <c r="X863" s="74"/>
      <c r="Y863" s="216"/>
      <c r="Z863" s="216"/>
      <c r="AA863" s="216"/>
      <c r="AB863" s="150" t="str">
        <f t="shared" si="44"/>
        <v/>
      </c>
      <c r="AC863" s="217"/>
      <c r="AD863" s="218"/>
      <c r="AE863" s="74"/>
      <c r="AF863" s="219"/>
      <c r="AG863" s="219"/>
      <c r="AH863" s="74"/>
      <c r="AI863" s="211"/>
      <c r="AJ863" s="211"/>
      <c r="AK863" s="211"/>
      <c r="AL863" s="211"/>
      <c r="AM863" s="211"/>
      <c r="AN863" s="211"/>
      <c r="AO863" s="211"/>
      <c r="AP863" s="211"/>
      <c r="AQ863" s="211"/>
      <c r="AR863" s="47"/>
      <c r="AS863" s="211"/>
      <c r="AT863" s="211"/>
      <c r="AU863" s="211"/>
      <c r="AV863" s="211"/>
      <c r="AW863" s="211"/>
      <c r="AX863" s="211"/>
      <c r="AY863" s="211"/>
      <c r="AZ863" s="211"/>
      <c r="BA863" s="211"/>
      <c r="BB863" s="211"/>
      <c r="BC863" s="211"/>
      <c r="BD863" s="211"/>
      <c r="BE863" s="211"/>
      <c r="BF863" s="211"/>
      <c r="BG863" s="211"/>
      <c r="BH863" s="211"/>
      <c r="BI863" s="211"/>
      <c r="BJ863" s="211"/>
      <c r="BK863" s="211"/>
      <c r="BL863" s="211"/>
      <c r="BM863" s="211"/>
      <c r="BN863" s="211"/>
      <c r="BO863" s="211"/>
      <c r="BP863" s="211"/>
      <c r="BQ863" s="211"/>
      <c r="BR863" s="211"/>
      <c r="BS863" s="211"/>
      <c r="BT863" s="211"/>
      <c r="BU863" s="211"/>
      <c r="BV863" s="211"/>
      <c r="BW863" s="211"/>
      <c r="BX863" s="211"/>
      <c r="BY863" s="211"/>
      <c r="BZ863" s="211"/>
      <c r="CA863" s="211"/>
      <c r="CB863" s="211"/>
      <c r="CC863" s="211"/>
      <c r="CD863" s="211"/>
      <c r="CE863" s="211"/>
      <c r="CF863" s="211"/>
      <c r="CG863" s="211"/>
      <c r="CH863" s="211"/>
      <c r="CI863" s="211"/>
      <c r="CJ863" s="211"/>
      <c r="CK863" s="211"/>
      <c r="CL863" s="211"/>
      <c r="CM863" s="211"/>
      <c r="CN863" s="211"/>
      <c r="CO863" s="211"/>
      <c r="CP863" s="211"/>
      <c r="CQ863" s="151" t="str">
        <f t="shared" si="45"/>
        <v/>
      </c>
      <c r="CR863" s="147"/>
    </row>
    <row r="864" spans="1:96" x14ac:dyDescent="0.2">
      <c r="A864" s="72"/>
      <c r="B864" s="201">
        <f t="shared" si="46"/>
        <v>855</v>
      </c>
      <c r="C864" s="212"/>
      <c r="D864" s="212"/>
      <c r="F864" s="212"/>
      <c r="G864" s="214"/>
      <c r="H864" s="73"/>
      <c r="I864" s="215"/>
      <c r="J864" s="215"/>
      <c r="K864" s="215"/>
      <c r="L864" s="215"/>
      <c r="M864" s="215"/>
      <c r="N864" s="215"/>
      <c r="O864" s="215"/>
      <c r="P864" s="73"/>
      <c r="Q864" s="215"/>
      <c r="R864" s="215"/>
      <c r="S864" s="215"/>
      <c r="T864" s="215"/>
      <c r="U864" s="215"/>
      <c r="V864" s="215"/>
      <c r="W864" s="215"/>
      <c r="X864" s="74"/>
      <c r="Y864" s="216"/>
      <c r="Z864" s="216"/>
      <c r="AA864" s="216"/>
      <c r="AB864" s="150" t="str">
        <f t="shared" si="44"/>
        <v/>
      </c>
      <c r="AC864" s="217"/>
      <c r="AD864" s="218"/>
      <c r="AE864" s="74"/>
      <c r="AF864" s="219"/>
      <c r="AG864" s="219"/>
      <c r="AH864" s="74"/>
      <c r="AI864" s="211"/>
      <c r="AJ864" s="211"/>
      <c r="AK864" s="211"/>
      <c r="AL864" s="211"/>
      <c r="AM864" s="211"/>
      <c r="AN864" s="211"/>
      <c r="AO864" s="211"/>
      <c r="AP864" s="211"/>
      <c r="AQ864" s="211"/>
      <c r="AR864" s="47"/>
      <c r="AS864" s="211"/>
      <c r="AT864" s="211"/>
      <c r="AU864" s="211"/>
      <c r="AV864" s="211"/>
      <c r="AW864" s="211"/>
      <c r="AX864" s="211"/>
      <c r="AY864" s="211"/>
      <c r="AZ864" s="211"/>
      <c r="BA864" s="211"/>
      <c r="BB864" s="211"/>
      <c r="BC864" s="211"/>
      <c r="BD864" s="211"/>
      <c r="BE864" s="211"/>
      <c r="BF864" s="211"/>
      <c r="BG864" s="211"/>
      <c r="BH864" s="211"/>
      <c r="BI864" s="211"/>
      <c r="BJ864" s="211"/>
      <c r="BK864" s="211"/>
      <c r="BL864" s="211"/>
      <c r="BM864" s="211"/>
      <c r="BN864" s="211"/>
      <c r="BO864" s="211"/>
      <c r="BP864" s="211"/>
      <c r="BQ864" s="211"/>
      <c r="BR864" s="211"/>
      <c r="BS864" s="211"/>
      <c r="BT864" s="211"/>
      <c r="BU864" s="211"/>
      <c r="BV864" s="211"/>
      <c r="BW864" s="211"/>
      <c r="BX864" s="211"/>
      <c r="BY864" s="211"/>
      <c r="BZ864" s="211"/>
      <c r="CA864" s="211"/>
      <c r="CB864" s="211"/>
      <c r="CC864" s="211"/>
      <c r="CD864" s="211"/>
      <c r="CE864" s="211"/>
      <c r="CF864" s="211"/>
      <c r="CG864" s="211"/>
      <c r="CH864" s="211"/>
      <c r="CI864" s="211"/>
      <c r="CJ864" s="211"/>
      <c r="CK864" s="211"/>
      <c r="CL864" s="211"/>
      <c r="CM864" s="211"/>
      <c r="CN864" s="211"/>
      <c r="CO864" s="211"/>
      <c r="CP864" s="211"/>
      <c r="CQ864" s="151" t="str">
        <f t="shared" si="45"/>
        <v/>
      </c>
      <c r="CR864" s="147"/>
    </row>
    <row r="865" spans="1:96" x14ac:dyDescent="0.2">
      <c r="A865" s="72"/>
      <c r="B865" s="201">
        <f t="shared" si="46"/>
        <v>856</v>
      </c>
      <c r="C865" s="212"/>
      <c r="D865" s="212"/>
      <c r="F865" s="212"/>
      <c r="G865" s="214"/>
      <c r="H865" s="73"/>
      <c r="I865" s="215"/>
      <c r="J865" s="215"/>
      <c r="K865" s="215"/>
      <c r="L865" s="215"/>
      <c r="M865" s="215"/>
      <c r="N865" s="215"/>
      <c r="O865" s="215"/>
      <c r="P865" s="73"/>
      <c r="Q865" s="215"/>
      <c r="R865" s="215"/>
      <c r="S865" s="215"/>
      <c r="T865" s="215"/>
      <c r="U865" s="215"/>
      <c r="V865" s="215"/>
      <c r="W865" s="215"/>
      <c r="X865" s="74"/>
      <c r="Y865" s="216"/>
      <c r="Z865" s="216"/>
      <c r="AA865" s="216"/>
      <c r="AB865" s="150" t="str">
        <f t="shared" si="44"/>
        <v/>
      </c>
      <c r="AC865" s="217"/>
      <c r="AD865" s="218"/>
      <c r="AE865" s="74"/>
      <c r="AF865" s="219"/>
      <c r="AG865" s="219"/>
      <c r="AH865" s="74"/>
      <c r="AI865" s="211"/>
      <c r="AJ865" s="211"/>
      <c r="AK865" s="211"/>
      <c r="AL865" s="211"/>
      <c r="AM865" s="211"/>
      <c r="AN865" s="211"/>
      <c r="AO865" s="211"/>
      <c r="AP865" s="211"/>
      <c r="AQ865" s="211"/>
      <c r="AR865" s="47"/>
      <c r="AS865" s="211"/>
      <c r="AT865" s="211"/>
      <c r="AU865" s="211"/>
      <c r="AV865" s="211"/>
      <c r="AW865" s="211"/>
      <c r="AX865" s="211"/>
      <c r="AY865" s="211"/>
      <c r="AZ865" s="211"/>
      <c r="BA865" s="211"/>
      <c r="BB865" s="211"/>
      <c r="BC865" s="211"/>
      <c r="BD865" s="211"/>
      <c r="BE865" s="211"/>
      <c r="BF865" s="211"/>
      <c r="BG865" s="211"/>
      <c r="BH865" s="211"/>
      <c r="BI865" s="211"/>
      <c r="BJ865" s="211"/>
      <c r="BK865" s="211"/>
      <c r="BL865" s="211"/>
      <c r="BM865" s="211"/>
      <c r="BN865" s="211"/>
      <c r="BO865" s="211"/>
      <c r="BP865" s="211"/>
      <c r="BQ865" s="211"/>
      <c r="BR865" s="211"/>
      <c r="BS865" s="211"/>
      <c r="BT865" s="211"/>
      <c r="BU865" s="211"/>
      <c r="BV865" s="211"/>
      <c r="BW865" s="211"/>
      <c r="BX865" s="211"/>
      <c r="BY865" s="211"/>
      <c r="BZ865" s="211"/>
      <c r="CA865" s="211"/>
      <c r="CB865" s="211"/>
      <c r="CC865" s="211"/>
      <c r="CD865" s="211"/>
      <c r="CE865" s="211"/>
      <c r="CF865" s="211"/>
      <c r="CG865" s="211"/>
      <c r="CH865" s="211"/>
      <c r="CI865" s="211"/>
      <c r="CJ865" s="211"/>
      <c r="CK865" s="211"/>
      <c r="CL865" s="211"/>
      <c r="CM865" s="211"/>
      <c r="CN865" s="211"/>
      <c r="CO865" s="211"/>
      <c r="CP865" s="211"/>
      <c r="CQ865" s="151" t="str">
        <f t="shared" si="45"/>
        <v/>
      </c>
      <c r="CR865" s="147"/>
    </row>
    <row r="866" spans="1:96" x14ac:dyDescent="0.2">
      <c r="A866" s="72"/>
      <c r="B866" s="201">
        <f t="shared" si="46"/>
        <v>857</v>
      </c>
      <c r="C866" s="212"/>
      <c r="D866" s="212"/>
      <c r="F866" s="212"/>
      <c r="G866" s="214"/>
      <c r="H866" s="73"/>
      <c r="I866" s="215"/>
      <c r="J866" s="215"/>
      <c r="K866" s="215"/>
      <c r="L866" s="215"/>
      <c r="M866" s="215"/>
      <c r="N866" s="215"/>
      <c r="O866" s="215"/>
      <c r="P866" s="73"/>
      <c r="Q866" s="215"/>
      <c r="R866" s="215"/>
      <c r="S866" s="215"/>
      <c r="T866" s="215"/>
      <c r="U866" s="215"/>
      <c r="V866" s="215"/>
      <c r="W866" s="215"/>
      <c r="X866" s="74"/>
      <c r="Y866" s="216"/>
      <c r="Z866" s="216"/>
      <c r="AA866" s="216"/>
      <c r="AB866" s="150" t="str">
        <f t="shared" si="44"/>
        <v/>
      </c>
      <c r="AC866" s="217"/>
      <c r="AD866" s="218"/>
      <c r="AE866" s="74"/>
      <c r="AF866" s="219"/>
      <c r="AG866" s="219"/>
      <c r="AH866" s="74"/>
      <c r="AI866" s="211"/>
      <c r="AJ866" s="211"/>
      <c r="AK866" s="211"/>
      <c r="AL866" s="211"/>
      <c r="AM866" s="211"/>
      <c r="AN866" s="211"/>
      <c r="AO866" s="211"/>
      <c r="AP866" s="211"/>
      <c r="AQ866" s="211"/>
      <c r="AR866" s="47"/>
      <c r="AS866" s="211"/>
      <c r="AT866" s="211"/>
      <c r="AU866" s="211"/>
      <c r="AV866" s="211"/>
      <c r="AW866" s="211"/>
      <c r="AX866" s="211"/>
      <c r="AY866" s="211"/>
      <c r="AZ866" s="211"/>
      <c r="BA866" s="211"/>
      <c r="BB866" s="211"/>
      <c r="BC866" s="211"/>
      <c r="BD866" s="211"/>
      <c r="BE866" s="211"/>
      <c r="BF866" s="211"/>
      <c r="BG866" s="211"/>
      <c r="BH866" s="211"/>
      <c r="BI866" s="211"/>
      <c r="BJ866" s="211"/>
      <c r="BK866" s="211"/>
      <c r="BL866" s="211"/>
      <c r="BM866" s="211"/>
      <c r="BN866" s="211"/>
      <c r="BO866" s="211"/>
      <c r="BP866" s="211"/>
      <c r="BQ866" s="211"/>
      <c r="BR866" s="211"/>
      <c r="BS866" s="211"/>
      <c r="BT866" s="211"/>
      <c r="BU866" s="211"/>
      <c r="BV866" s="211"/>
      <c r="BW866" s="211"/>
      <c r="BX866" s="211"/>
      <c r="BY866" s="211"/>
      <c r="BZ866" s="211"/>
      <c r="CA866" s="211"/>
      <c r="CB866" s="211"/>
      <c r="CC866" s="211"/>
      <c r="CD866" s="211"/>
      <c r="CE866" s="211"/>
      <c r="CF866" s="211"/>
      <c r="CG866" s="211"/>
      <c r="CH866" s="211"/>
      <c r="CI866" s="211"/>
      <c r="CJ866" s="211"/>
      <c r="CK866" s="211"/>
      <c r="CL866" s="211"/>
      <c r="CM866" s="211"/>
      <c r="CN866" s="211"/>
      <c r="CO866" s="211"/>
      <c r="CP866" s="211"/>
      <c r="CQ866" s="151" t="str">
        <f t="shared" si="45"/>
        <v/>
      </c>
      <c r="CR866" s="147"/>
    </row>
    <row r="867" spans="1:96" x14ac:dyDescent="0.2">
      <c r="A867" s="72"/>
      <c r="B867" s="201">
        <f t="shared" si="46"/>
        <v>858</v>
      </c>
      <c r="C867" s="212"/>
      <c r="D867" s="212"/>
      <c r="F867" s="212"/>
      <c r="G867" s="214"/>
      <c r="H867" s="73"/>
      <c r="I867" s="215"/>
      <c r="J867" s="215"/>
      <c r="K867" s="215"/>
      <c r="L867" s="215"/>
      <c r="M867" s="215"/>
      <c r="N867" s="215"/>
      <c r="O867" s="215"/>
      <c r="P867" s="73"/>
      <c r="Q867" s="215"/>
      <c r="R867" s="215"/>
      <c r="S867" s="215"/>
      <c r="T867" s="215"/>
      <c r="U867" s="215"/>
      <c r="V867" s="215"/>
      <c r="W867" s="215"/>
      <c r="X867" s="74"/>
      <c r="Y867" s="216"/>
      <c r="Z867" s="216"/>
      <c r="AA867" s="216"/>
      <c r="AB867" s="150" t="str">
        <f t="shared" si="44"/>
        <v/>
      </c>
      <c r="AC867" s="217"/>
      <c r="AD867" s="218"/>
      <c r="AE867" s="74"/>
      <c r="AF867" s="219"/>
      <c r="AG867" s="219"/>
      <c r="AH867" s="74"/>
      <c r="AI867" s="211"/>
      <c r="AJ867" s="211"/>
      <c r="AK867" s="211"/>
      <c r="AL867" s="211"/>
      <c r="AM867" s="211"/>
      <c r="AN867" s="211"/>
      <c r="AO867" s="211"/>
      <c r="AP867" s="211"/>
      <c r="AQ867" s="211"/>
      <c r="AR867" s="47"/>
      <c r="AS867" s="211"/>
      <c r="AT867" s="211"/>
      <c r="AU867" s="211"/>
      <c r="AV867" s="211"/>
      <c r="AW867" s="211"/>
      <c r="AX867" s="211"/>
      <c r="AY867" s="211"/>
      <c r="AZ867" s="211"/>
      <c r="BA867" s="211"/>
      <c r="BB867" s="211"/>
      <c r="BC867" s="211"/>
      <c r="BD867" s="211"/>
      <c r="BE867" s="211"/>
      <c r="BF867" s="211"/>
      <c r="BG867" s="211"/>
      <c r="BH867" s="211"/>
      <c r="BI867" s="211"/>
      <c r="BJ867" s="211"/>
      <c r="BK867" s="211"/>
      <c r="BL867" s="211"/>
      <c r="BM867" s="211"/>
      <c r="BN867" s="211"/>
      <c r="BO867" s="211"/>
      <c r="BP867" s="211"/>
      <c r="BQ867" s="211"/>
      <c r="BR867" s="211"/>
      <c r="BS867" s="211"/>
      <c r="BT867" s="211"/>
      <c r="BU867" s="211"/>
      <c r="BV867" s="211"/>
      <c r="BW867" s="211"/>
      <c r="BX867" s="211"/>
      <c r="BY867" s="211"/>
      <c r="BZ867" s="211"/>
      <c r="CA867" s="211"/>
      <c r="CB867" s="211"/>
      <c r="CC867" s="211"/>
      <c r="CD867" s="211"/>
      <c r="CE867" s="211"/>
      <c r="CF867" s="211"/>
      <c r="CG867" s="211"/>
      <c r="CH867" s="211"/>
      <c r="CI867" s="211"/>
      <c r="CJ867" s="211"/>
      <c r="CK867" s="211"/>
      <c r="CL867" s="211"/>
      <c r="CM867" s="211"/>
      <c r="CN867" s="211"/>
      <c r="CO867" s="211"/>
      <c r="CP867" s="211"/>
      <c r="CQ867" s="151" t="str">
        <f t="shared" si="45"/>
        <v/>
      </c>
      <c r="CR867" s="147"/>
    </row>
    <row r="868" spans="1:96" x14ac:dyDescent="0.2">
      <c r="A868" s="72"/>
      <c r="B868" s="201">
        <f t="shared" si="46"/>
        <v>859</v>
      </c>
      <c r="C868" s="212"/>
      <c r="D868" s="212"/>
      <c r="F868" s="212"/>
      <c r="G868" s="214"/>
      <c r="H868" s="73"/>
      <c r="I868" s="215"/>
      <c r="J868" s="215"/>
      <c r="K868" s="215"/>
      <c r="L868" s="215"/>
      <c r="M868" s="215"/>
      <c r="N868" s="215"/>
      <c r="O868" s="215"/>
      <c r="P868" s="73"/>
      <c r="Q868" s="215"/>
      <c r="R868" s="215"/>
      <c r="S868" s="215"/>
      <c r="T868" s="215"/>
      <c r="U868" s="215"/>
      <c r="V868" s="215"/>
      <c r="W868" s="215"/>
      <c r="X868" s="74"/>
      <c r="Y868" s="216"/>
      <c r="Z868" s="216"/>
      <c r="AA868" s="216"/>
      <c r="AB868" s="150" t="str">
        <f t="shared" si="44"/>
        <v/>
      </c>
      <c r="AC868" s="217"/>
      <c r="AD868" s="218"/>
      <c r="AE868" s="74"/>
      <c r="AF868" s="219"/>
      <c r="AG868" s="219"/>
      <c r="AH868" s="74"/>
      <c r="AI868" s="211"/>
      <c r="AJ868" s="211"/>
      <c r="AK868" s="211"/>
      <c r="AL868" s="211"/>
      <c r="AM868" s="211"/>
      <c r="AN868" s="211"/>
      <c r="AO868" s="211"/>
      <c r="AP868" s="211"/>
      <c r="AQ868" s="211"/>
      <c r="AR868" s="47"/>
      <c r="AS868" s="211"/>
      <c r="AT868" s="211"/>
      <c r="AU868" s="211"/>
      <c r="AV868" s="211"/>
      <c r="AW868" s="211"/>
      <c r="AX868" s="211"/>
      <c r="AY868" s="211"/>
      <c r="AZ868" s="211"/>
      <c r="BA868" s="211"/>
      <c r="BB868" s="211"/>
      <c r="BC868" s="211"/>
      <c r="BD868" s="211"/>
      <c r="BE868" s="211"/>
      <c r="BF868" s="211"/>
      <c r="BG868" s="211"/>
      <c r="BH868" s="211"/>
      <c r="BI868" s="211"/>
      <c r="BJ868" s="211"/>
      <c r="BK868" s="211"/>
      <c r="BL868" s="211"/>
      <c r="BM868" s="211"/>
      <c r="BN868" s="211"/>
      <c r="BO868" s="211"/>
      <c r="BP868" s="211"/>
      <c r="BQ868" s="211"/>
      <c r="BR868" s="211"/>
      <c r="BS868" s="211"/>
      <c r="BT868" s="211"/>
      <c r="BU868" s="211"/>
      <c r="BV868" s="211"/>
      <c r="BW868" s="211"/>
      <c r="BX868" s="211"/>
      <c r="BY868" s="211"/>
      <c r="BZ868" s="211"/>
      <c r="CA868" s="211"/>
      <c r="CB868" s="211"/>
      <c r="CC868" s="211"/>
      <c r="CD868" s="211"/>
      <c r="CE868" s="211"/>
      <c r="CF868" s="211"/>
      <c r="CG868" s="211"/>
      <c r="CH868" s="211"/>
      <c r="CI868" s="211"/>
      <c r="CJ868" s="211"/>
      <c r="CK868" s="211"/>
      <c r="CL868" s="211"/>
      <c r="CM868" s="211"/>
      <c r="CN868" s="211"/>
      <c r="CO868" s="211"/>
      <c r="CP868" s="211"/>
      <c r="CQ868" s="151" t="str">
        <f t="shared" si="45"/>
        <v/>
      </c>
      <c r="CR868" s="147"/>
    </row>
    <row r="869" spans="1:96" x14ac:dyDescent="0.2">
      <c r="A869" s="72"/>
      <c r="B869" s="201">
        <f t="shared" si="46"/>
        <v>860</v>
      </c>
      <c r="C869" s="212"/>
      <c r="D869" s="212"/>
      <c r="F869" s="212"/>
      <c r="G869" s="214"/>
      <c r="H869" s="73"/>
      <c r="I869" s="215"/>
      <c r="J869" s="215"/>
      <c r="K869" s="215"/>
      <c r="L869" s="215"/>
      <c r="M869" s="215"/>
      <c r="N869" s="215"/>
      <c r="O869" s="215"/>
      <c r="P869" s="73"/>
      <c r="Q869" s="215"/>
      <c r="R869" s="215"/>
      <c r="S869" s="215"/>
      <c r="T869" s="215"/>
      <c r="U869" s="215"/>
      <c r="V869" s="215"/>
      <c r="W869" s="215"/>
      <c r="X869" s="74"/>
      <c r="Y869" s="216"/>
      <c r="Z869" s="216"/>
      <c r="AA869" s="216"/>
      <c r="AB869" s="150" t="str">
        <f t="shared" si="44"/>
        <v/>
      </c>
      <c r="AC869" s="217"/>
      <c r="AD869" s="218"/>
      <c r="AE869" s="74"/>
      <c r="AF869" s="219"/>
      <c r="AG869" s="219"/>
      <c r="AH869" s="74"/>
      <c r="AI869" s="211"/>
      <c r="AJ869" s="211"/>
      <c r="AK869" s="211"/>
      <c r="AL869" s="211"/>
      <c r="AM869" s="211"/>
      <c r="AN869" s="211"/>
      <c r="AO869" s="211"/>
      <c r="AP869" s="211"/>
      <c r="AQ869" s="211"/>
      <c r="AR869" s="47"/>
      <c r="AS869" s="211"/>
      <c r="AT869" s="211"/>
      <c r="AU869" s="211"/>
      <c r="AV869" s="211"/>
      <c r="AW869" s="211"/>
      <c r="AX869" s="211"/>
      <c r="AY869" s="211"/>
      <c r="AZ869" s="211"/>
      <c r="BA869" s="211"/>
      <c r="BB869" s="211"/>
      <c r="BC869" s="211"/>
      <c r="BD869" s="211"/>
      <c r="BE869" s="211"/>
      <c r="BF869" s="211"/>
      <c r="BG869" s="211"/>
      <c r="BH869" s="211"/>
      <c r="BI869" s="211"/>
      <c r="BJ869" s="211"/>
      <c r="BK869" s="211"/>
      <c r="BL869" s="211"/>
      <c r="BM869" s="211"/>
      <c r="BN869" s="211"/>
      <c r="BO869" s="211"/>
      <c r="BP869" s="211"/>
      <c r="BQ869" s="211"/>
      <c r="BR869" s="211"/>
      <c r="BS869" s="211"/>
      <c r="BT869" s="211"/>
      <c r="BU869" s="211"/>
      <c r="BV869" s="211"/>
      <c r="BW869" s="211"/>
      <c r="BX869" s="211"/>
      <c r="BY869" s="211"/>
      <c r="BZ869" s="211"/>
      <c r="CA869" s="211"/>
      <c r="CB869" s="211"/>
      <c r="CC869" s="211"/>
      <c r="CD869" s="211"/>
      <c r="CE869" s="211"/>
      <c r="CF869" s="211"/>
      <c r="CG869" s="211"/>
      <c r="CH869" s="211"/>
      <c r="CI869" s="211"/>
      <c r="CJ869" s="211"/>
      <c r="CK869" s="211"/>
      <c r="CL869" s="211"/>
      <c r="CM869" s="211"/>
      <c r="CN869" s="211"/>
      <c r="CO869" s="211"/>
      <c r="CP869" s="211"/>
      <c r="CQ869" s="151" t="str">
        <f t="shared" si="45"/>
        <v/>
      </c>
      <c r="CR869" s="147"/>
    </row>
    <row r="870" spans="1:96" x14ac:dyDescent="0.2">
      <c r="A870" s="72"/>
      <c r="B870" s="201">
        <f t="shared" si="46"/>
        <v>861</v>
      </c>
      <c r="C870" s="212"/>
      <c r="D870" s="212"/>
      <c r="F870" s="212"/>
      <c r="G870" s="214"/>
      <c r="H870" s="73"/>
      <c r="I870" s="215"/>
      <c r="J870" s="215"/>
      <c r="K870" s="215"/>
      <c r="L870" s="215"/>
      <c r="M870" s="215"/>
      <c r="N870" s="215"/>
      <c r="O870" s="215"/>
      <c r="P870" s="73"/>
      <c r="Q870" s="215"/>
      <c r="R870" s="215"/>
      <c r="S870" s="215"/>
      <c r="T870" s="215"/>
      <c r="U870" s="215"/>
      <c r="V870" s="215"/>
      <c r="W870" s="215"/>
      <c r="X870" s="74"/>
      <c r="Y870" s="216"/>
      <c r="Z870" s="216"/>
      <c r="AA870" s="216"/>
      <c r="AB870" s="150" t="str">
        <f t="shared" si="44"/>
        <v/>
      </c>
      <c r="AC870" s="217"/>
      <c r="AD870" s="218"/>
      <c r="AE870" s="74"/>
      <c r="AF870" s="219"/>
      <c r="AG870" s="219"/>
      <c r="AH870" s="74"/>
      <c r="AI870" s="211"/>
      <c r="AJ870" s="211"/>
      <c r="AK870" s="211"/>
      <c r="AL870" s="211"/>
      <c r="AM870" s="211"/>
      <c r="AN870" s="211"/>
      <c r="AO870" s="211"/>
      <c r="AP870" s="211"/>
      <c r="AQ870" s="211"/>
      <c r="AR870" s="47"/>
      <c r="AS870" s="211"/>
      <c r="AT870" s="211"/>
      <c r="AU870" s="211"/>
      <c r="AV870" s="211"/>
      <c r="AW870" s="211"/>
      <c r="AX870" s="211"/>
      <c r="AY870" s="211"/>
      <c r="AZ870" s="211"/>
      <c r="BA870" s="211"/>
      <c r="BB870" s="211"/>
      <c r="BC870" s="211"/>
      <c r="BD870" s="211"/>
      <c r="BE870" s="211"/>
      <c r="BF870" s="211"/>
      <c r="BG870" s="211"/>
      <c r="BH870" s="211"/>
      <c r="BI870" s="211"/>
      <c r="BJ870" s="211"/>
      <c r="BK870" s="211"/>
      <c r="BL870" s="211"/>
      <c r="BM870" s="211"/>
      <c r="BN870" s="211"/>
      <c r="BO870" s="211"/>
      <c r="BP870" s="211"/>
      <c r="BQ870" s="211"/>
      <c r="BR870" s="211"/>
      <c r="BS870" s="211"/>
      <c r="BT870" s="211"/>
      <c r="BU870" s="211"/>
      <c r="BV870" s="211"/>
      <c r="BW870" s="211"/>
      <c r="BX870" s="211"/>
      <c r="BY870" s="211"/>
      <c r="BZ870" s="211"/>
      <c r="CA870" s="211"/>
      <c r="CB870" s="211"/>
      <c r="CC870" s="211"/>
      <c r="CD870" s="211"/>
      <c r="CE870" s="211"/>
      <c r="CF870" s="211"/>
      <c r="CG870" s="211"/>
      <c r="CH870" s="211"/>
      <c r="CI870" s="211"/>
      <c r="CJ870" s="211"/>
      <c r="CK870" s="211"/>
      <c r="CL870" s="211"/>
      <c r="CM870" s="211"/>
      <c r="CN870" s="211"/>
      <c r="CO870" s="211"/>
      <c r="CP870" s="211"/>
      <c r="CQ870" s="151" t="str">
        <f t="shared" si="45"/>
        <v/>
      </c>
      <c r="CR870" s="147"/>
    </row>
    <row r="871" spans="1:96" x14ac:dyDescent="0.2">
      <c r="A871" s="72"/>
      <c r="B871" s="201">
        <f t="shared" si="46"/>
        <v>862</v>
      </c>
      <c r="C871" s="212"/>
      <c r="D871" s="212"/>
      <c r="F871" s="212"/>
      <c r="G871" s="214"/>
      <c r="H871" s="73"/>
      <c r="I871" s="215"/>
      <c r="J871" s="215"/>
      <c r="K871" s="215"/>
      <c r="L871" s="215"/>
      <c r="M871" s="215"/>
      <c r="N871" s="215"/>
      <c r="O871" s="215"/>
      <c r="P871" s="73"/>
      <c r="Q871" s="215"/>
      <c r="R871" s="215"/>
      <c r="S871" s="215"/>
      <c r="T871" s="215"/>
      <c r="U871" s="215"/>
      <c r="V871" s="215"/>
      <c r="W871" s="215"/>
      <c r="X871" s="74"/>
      <c r="Y871" s="216"/>
      <c r="Z871" s="216"/>
      <c r="AA871" s="216"/>
      <c r="AB871" s="150" t="str">
        <f t="shared" si="44"/>
        <v/>
      </c>
      <c r="AC871" s="217"/>
      <c r="AD871" s="218"/>
      <c r="AE871" s="74"/>
      <c r="AF871" s="219"/>
      <c r="AG871" s="219"/>
      <c r="AH871" s="74"/>
      <c r="AI871" s="211"/>
      <c r="AJ871" s="211"/>
      <c r="AK871" s="211"/>
      <c r="AL871" s="211"/>
      <c r="AM871" s="211"/>
      <c r="AN871" s="211"/>
      <c r="AO871" s="211"/>
      <c r="AP871" s="211"/>
      <c r="AQ871" s="211"/>
      <c r="AR871" s="47"/>
      <c r="AS871" s="211"/>
      <c r="AT871" s="211"/>
      <c r="AU871" s="211"/>
      <c r="AV871" s="211"/>
      <c r="AW871" s="211"/>
      <c r="AX871" s="211"/>
      <c r="AY871" s="211"/>
      <c r="AZ871" s="211"/>
      <c r="BA871" s="211"/>
      <c r="BB871" s="211"/>
      <c r="BC871" s="211"/>
      <c r="BD871" s="211"/>
      <c r="BE871" s="211"/>
      <c r="BF871" s="211"/>
      <c r="BG871" s="211"/>
      <c r="BH871" s="211"/>
      <c r="BI871" s="211"/>
      <c r="BJ871" s="211"/>
      <c r="BK871" s="211"/>
      <c r="BL871" s="211"/>
      <c r="BM871" s="211"/>
      <c r="BN871" s="211"/>
      <c r="BO871" s="211"/>
      <c r="BP871" s="211"/>
      <c r="BQ871" s="211"/>
      <c r="BR871" s="211"/>
      <c r="BS871" s="211"/>
      <c r="BT871" s="211"/>
      <c r="BU871" s="211"/>
      <c r="BV871" s="211"/>
      <c r="BW871" s="211"/>
      <c r="BX871" s="211"/>
      <c r="BY871" s="211"/>
      <c r="BZ871" s="211"/>
      <c r="CA871" s="211"/>
      <c r="CB871" s="211"/>
      <c r="CC871" s="211"/>
      <c r="CD871" s="211"/>
      <c r="CE871" s="211"/>
      <c r="CF871" s="211"/>
      <c r="CG871" s="211"/>
      <c r="CH871" s="211"/>
      <c r="CI871" s="211"/>
      <c r="CJ871" s="211"/>
      <c r="CK871" s="211"/>
      <c r="CL871" s="211"/>
      <c r="CM871" s="211"/>
      <c r="CN871" s="211"/>
      <c r="CO871" s="211"/>
      <c r="CP871" s="211"/>
      <c r="CQ871" s="151" t="str">
        <f t="shared" si="45"/>
        <v/>
      </c>
      <c r="CR871" s="147"/>
    </row>
    <row r="872" spans="1:96" x14ac:dyDescent="0.2">
      <c r="A872" s="72"/>
      <c r="B872" s="201">
        <f t="shared" si="46"/>
        <v>863</v>
      </c>
      <c r="C872" s="212"/>
      <c r="D872" s="212"/>
      <c r="F872" s="212"/>
      <c r="G872" s="214"/>
      <c r="H872" s="73"/>
      <c r="I872" s="215"/>
      <c r="J872" s="215"/>
      <c r="K872" s="215"/>
      <c r="L872" s="215"/>
      <c r="M872" s="215"/>
      <c r="N872" s="215"/>
      <c r="O872" s="215"/>
      <c r="P872" s="73"/>
      <c r="Q872" s="215"/>
      <c r="R872" s="215"/>
      <c r="S872" s="215"/>
      <c r="T872" s="215"/>
      <c r="U872" s="215"/>
      <c r="V872" s="215"/>
      <c r="W872" s="215"/>
      <c r="X872" s="74"/>
      <c r="Y872" s="216"/>
      <c r="Z872" s="216"/>
      <c r="AA872" s="216"/>
      <c r="AB872" s="150" t="str">
        <f t="shared" si="44"/>
        <v/>
      </c>
      <c r="AC872" s="217"/>
      <c r="AD872" s="218"/>
      <c r="AE872" s="74"/>
      <c r="AF872" s="219"/>
      <c r="AG872" s="219"/>
      <c r="AH872" s="74"/>
      <c r="AI872" s="211"/>
      <c r="AJ872" s="211"/>
      <c r="AK872" s="211"/>
      <c r="AL872" s="211"/>
      <c r="AM872" s="211"/>
      <c r="AN872" s="211"/>
      <c r="AO872" s="211"/>
      <c r="AP872" s="211"/>
      <c r="AQ872" s="211"/>
      <c r="AR872" s="47"/>
      <c r="AS872" s="211"/>
      <c r="AT872" s="211"/>
      <c r="AU872" s="211"/>
      <c r="AV872" s="211"/>
      <c r="AW872" s="211"/>
      <c r="AX872" s="211"/>
      <c r="AY872" s="211"/>
      <c r="AZ872" s="211"/>
      <c r="BA872" s="211"/>
      <c r="BB872" s="211"/>
      <c r="BC872" s="211"/>
      <c r="BD872" s="211"/>
      <c r="BE872" s="211"/>
      <c r="BF872" s="211"/>
      <c r="BG872" s="211"/>
      <c r="BH872" s="211"/>
      <c r="BI872" s="211"/>
      <c r="BJ872" s="211"/>
      <c r="BK872" s="211"/>
      <c r="BL872" s="211"/>
      <c r="BM872" s="211"/>
      <c r="BN872" s="211"/>
      <c r="BO872" s="211"/>
      <c r="BP872" s="211"/>
      <c r="BQ872" s="211"/>
      <c r="BR872" s="211"/>
      <c r="BS872" s="211"/>
      <c r="BT872" s="211"/>
      <c r="BU872" s="211"/>
      <c r="BV872" s="211"/>
      <c r="BW872" s="211"/>
      <c r="BX872" s="211"/>
      <c r="BY872" s="211"/>
      <c r="BZ872" s="211"/>
      <c r="CA872" s="211"/>
      <c r="CB872" s="211"/>
      <c r="CC872" s="211"/>
      <c r="CD872" s="211"/>
      <c r="CE872" s="211"/>
      <c r="CF872" s="211"/>
      <c r="CG872" s="211"/>
      <c r="CH872" s="211"/>
      <c r="CI872" s="211"/>
      <c r="CJ872" s="211"/>
      <c r="CK872" s="211"/>
      <c r="CL872" s="211"/>
      <c r="CM872" s="211"/>
      <c r="CN872" s="211"/>
      <c r="CO872" s="211"/>
      <c r="CP872" s="211"/>
      <c r="CQ872" s="151" t="str">
        <f t="shared" si="45"/>
        <v/>
      </c>
      <c r="CR872" s="147"/>
    </row>
    <row r="873" spans="1:96" x14ac:dyDescent="0.2">
      <c r="A873" s="72"/>
      <c r="B873" s="201">
        <f t="shared" si="46"/>
        <v>864</v>
      </c>
      <c r="C873" s="212"/>
      <c r="D873" s="212"/>
      <c r="F873" s="212"/>
      <c r="G873" s="214"/>
      <c r="H873" s="73"/>
      <c r="I873" s="215"/>
      <c r="J873" s="215"/>
      <c r="K873" s="215"/>
      <c r="L873" s="215"/>
      <c r="M873" s="215"/>
      <c r="N873" s="215"/>
      <c r="O873" s="215"/>
      <c r="P873" s="73"/>
      <c r="Q873" s="215"/>
      <c r="R873" s="215"/>
      <c r="S873" s="215"/>
      <c r="T873" s="215"/>
      <c r="U873" s="215"/>
      <c r="V873" s="215"/>
      <c r="W873" s="215"/>
      <c r="X873" s="74"/>
      <c r="Y873" s="216"/>
      <c r="Z873" s="216"/>
      <c r="AA873" s="216"/>
      <c r="AB873" s="150" t="str">
        <f t="shared" si="44"/>
        <v/>
      </c>
      <c r="AC873" s="217"/>
      <c r="AD873" s="218"/>
      <c r="AE873" s="74"/>
      <c r="AF873" s="219"/>
      <c r="AG873" s="219"/>
      <c r="AH873" s="74"/>
      <c r="AI873" s="211"/>
      <c r="AJ873" s="211"/>
      <c r="AK873" s="211"/>
      <c r="AL873" s="211"/>
      <c r="AM873" s="211"/>
      <c r="AN873" s="211"/>
      <c r="AO873" s="211"/>
      <c r="AP873" s="211"/>
      <c r="AQ873" s="211"/>
      <c r="AR873" s="47"/>
      <c r="AS873" s="211"/>
      <c r="AT873" s="211"/>
      <c r="AU873" s="211"/>
      <c r="AV873" s="211"/>
      <c r="AW873" s="211"/>
      <c r="AX873" s="211"/>
      <c r="AY873" s="211"/>
      <c r="AZ873" s="211"/>
      <c r="BA873" s="211"/>
      <c r="BB873" s="211"/>
      <c r="BC873" s="211"/>
      <c r="BD873" s="211"/>
      <c r="BE873" s="211"/>
      <c r="BF873" s="211"/>
      <c r="BG873" s="211"/>
      <c r="BH873" s="211"/>
      <c r="BI873" s="211"/>
      <c r="BJ873" s="211"/>
      <c r="BK873" s="211"/>
      <c r="BL873" s="211"/>
      <c r="BM873" s="211"/>
      <c r="BN873" s="211"/>
      <c r="BO873" s="211"/>
      <c r="BP873" s="211"/>
      <c r="BQ873" s="211"/>
      <c r="BR873" s="211"/>
      <c r="BS873" s="211"/>
      <c r="BT873" s="211"/>
      <c r="BU873" s="211"/>
      <c r="BV873" s="211"/>
      <c r="BW873" s="211"/>
      <c r="BX873" s="211"/>
      <c r="BY873" s="211"/>
      <c r="BZ873" s="211"/>
      <c r="CA873" s="211"/>
      <c r="CB873" s="211"/>
      <c r="CC873" s="211"/>
      <c r="CD873" s="211"/>
      <c r="CE873" s="211"/>
      <c r="CF873" s="211"/>
      <c r="CG873" s="211"/>
      <c r="CH873" s="211"/>
      <c r="CI873" s="211"/>
      <c r="CJ873" s="211"/>
      <c r="CK873" s="211"/>
      <c r="CL873" s="211"/>
      <c r="CM873" s="211"/>
      <c r="CN873" s="211"/>
      <c r="CO873" s="211"/>
      <c r="CP873" s="211"/>
      <c r="CQ873" s="151" t="str">
        <f t="shared" si="45"/>
        <v/>
      </c>
      <c r="CR873" s="147"/>
    </row>
    <row r="874" spans="1:96" x14ac:dyDescent="0.2">
      <c r="A874" s="72"/>
      <c r="B874" s="201">
        <f t="shared" si="46"/>
        <v>865</v>
      </c>
      <c r="C874" s="212"/>
      <c r="D874" s="212"/>
      <c r="F874" s="212"/>
      <c r="G874" s="214"/>
      <c r="H874" s="73"/>
      <c r="I874" s="215"/>
      <c r="J874" s="215"/>
      <c r="K874" s="215"/>
      <c r="L874" s="215"/>
      <c r="M874" s="215"/>
      <c r="N874" s="215"/>
      <c r="O874" s="215"/>
      <c r="P874" s="73"/>
      <c r="Q874" s="215"/>
      <c r="R874" s="215"/>
      <c r="S874" s="215"/>
      <c r="T874" s="215"/>
      <c r="U874" s="215"/>
      <c r="V874" s="215"/>
      <c r="W874" s="215"/>
      <c r="X874" s="74"/>
      <c r="Y874" s="216"/>
      <c r="Z874" s="216"/>
      <c r="AA874" s="216"/>
      <c r="AB874" s="150" t="str">
        <f t="shared" si="44"/>
        <v/>
      </c>
      <c r="AC874" s="217"/>
      <c r="AD874" s="218"/>
      <c r="AE874" s="74"/>
      <c r="AF874" s="219"/>
      <c r="AG874" s="219"/>
      <c r="AH874" s="74"/>
      <c r="AI874" s="211"/>
      <c r="AJ874" s="211"/>
      <c r="AK874" s="211"/>
      <c r="AL874" s="211"/>
      <c r="AM874" s="211"/>
      <c r="AN874" s="211"/>
      <c r="AO874" s="211"/>
      <c r="AP874" s="211"/>
      <c r="AQ874" s="211"/>
      <c r="AR874" s="47"/>
      <c r="AS874" s="211"/>
      <c r="AT874" s="211"/>
      <c r="AU874" s="211"/>
      <c r="AV874" s="211"/>
      <c r="AW874" s="211"/>
      <c r="AX874" s="211"/>
      <c r="AY874" s="211"/>
      <c r="AZ874" s="211"/>
      <c r="BA874" s="211"/>
      <c r="BB874" s="211"/>
      <c r="BC874" s="211"/>
      <c r="BD874" s="211"/>
      <c r="BE874" s="211"/>
      <c r="BF874" s="211"/>
      <c r="BG874" s="211"/>
      <c r="BH874" s="211"/>
      <c r="BI874" s="211"/>
      <c r="BJ874" s="211"/>
      <c r="BK874" s="211"/>
      <c r="BL874" s="211"/>
      <c r="BM874" s="211"/>
      <c r="BN874" s="211"/>
      <c r="BO874" s="211"/>
      <c r="BP874" s="211"/>
      <c r="BQ874" s="211"/>
      <c r="BR874" s="211"/>
      <c r="BS874" s="211"/>
      <c r="BT874" s="211"/>
      <c r="BU874" s="211"/>
      <c r="BV874" s="211"/>
      <c r="BW874" s="211"/>
      <c r="BX874" s="211"/>
      <c r="BY874" s="211"/>
      <c r="BZ874" s="211"/>
      <c r="CA874" s="211"/>
      <c r="CB874" s="211"/>
      <c r="CC874" s="211"/>
      <c r="CD874" s="211"/>
      <c r="CE874" s="211"/>
      <c r="CF874" s="211"/>
      <c r="CG874" s="211"/>
      <c r="CH874" s="211"/>
      <c r="CI874" s="211"/>
      <c r="CJ874" s="211"/>
      <c r="CK874" s="211"/>
      <c r="CL874" s="211"/>
      <c r="CM874" s="211"/>
      <c r="CN874" s="211"/>
      <c r="CO874" s="211"/>
      <c r="CP874" s="211"/>
      <c r="CQ874" s="151" t="str">
        <f t="shared" si="45"/>
        <v/>
      </c>
      <c r="CR874" s="147"/>
    </row>
    <row r="875" spans="1:96" x14ac:dyDescent="0.2">
      <c r="A875" s="72"/>
      <c r="B875" s="201">
        <f t="shared" si="46"/>
        <v>866</v>
      </c>
      <c r="C875" s="212"/>
      <c r="D875" s="212"/>
      <c r="F875" s="212"/>
      <c r="G875" s="214"/>
      <c r="H875" s="73"/>
      <c r="I875" s="215"/>
      <c r="J875" s="215"/>
      <c r="K875" s="215"/>
      <c r="L875" s="215"/>
      <c r="M875" s="215"/>
      <c r="N875" s="215"/>
      <c r="O875" s="215"/>
      <c r="P875" s="73"/>
      <c r="Q875" s="215"/>
      <c r="R875" s="215"/>
      <c r="S875" s="215"/>
      <c r="T875" s="215"/>
      <c r="U875" s="215"/>
      <c r="V875" s="215"/>
      <c r="W875" s="215"/>
      <c r="X875" s="74"/>
      <c r="Y875" s="216"/>
      <c r="Z875" s="216"/>
      <c r="AA875" s="216"/>
      <c r="AB875" s="150" t="str">
        <f t="shared" si="44"/>
        <v/>
      </c>
      <c r="AC875" s="217"/>
      <c r="AD875" s="218"/>
      <c r="AE875" s="74"/>
      <c r="AF875" s="219"/>
      <c r="AG875" s="219"/>
      <c r="AH875" s="74"/>
      <c r="AI875" s="211"/>
      <c r="AJ875" s="211"/>
      <c r="AK875" s="211"/>
      <c r="AL875" s="211"/>
      <c r="AM875" s="211"/>
      <c r="AN875" s="211"/>
      <c r="AO875" s="211"/>
      <c r="AP875" s="211"/>
      <c r="AQ875" s="211"/>
      <c r="AR875" s="47"/>
      <c r="AS875" s="211"/>
      <c r="AT875" s="211"/>
      <c r="AU875" s="211"/>
      <c r="AV875" s="211"/>
      <c r="AW875" s="211"/>
      <c r="AX875" s="211"/>
      <c r="AY875" s="211"/>
      <c r="AZ875" s="211"/>
      <c r="BA875" s="211"/>
      <c r="BB875" s="211"/>
      <c r="BC875" s="211"/>
      <c r="BD875" s="211"/>
      <c r="BE875" s="211"/>
      <c r="BF875" s="211"/>
      <c r="BG875" s="211"/>
      <c r="BH875" s="211"/>
      <c r="BI875" s="211"/>
      <c r="BJ875" s="211"/>
      <c r="BK875" s="211"/>
      <c r="BL875" s="211"/>
      <c r="BM875" s="211"/>
      <c r="BN875" s="211"/>
      <c r="BO875" s="211"/>
      <c r="BP875" s="211"/>
      <c r="BQ875" s="211"/>
      <c r="BR875" s="211"/>
      <c r="BS875" s="211"/>
      <c r="BT875" s="211"/>
      <c r="BU875" s="211"/>
      <c r="BV875" s="211"/>
      <c r="BW875" s="211"/>
      <c r="BX875" s="211"/>
      <c r="BY875" s="211"/>
      <c r="BZ875" s="211"/>
      <c r="CA875" s="211"/>
      <c r="CB875" s="211"/>
      <c r="CC875" s="211"/>
      <c r="CD875" s="211"/>
      <c r="CE875" s="211"/>
      <c r="CF875" s="211"/>
      <c r="CG875" s="211"/>
      <c r="CH875" s="211"/>
      <c r="CI875" s="211"/>
      <c r="CJ875" s="211"/>
      <c r="CK875" s="211"/>
      <c r="CL875" s="211"/>
      <c r="CM875" s="211"/>
      <c r="CN875" s="211"/>
      <c r="CO875" s="211"/>
      <c r="CP875" s="211"/>
      <c r="CQ875" s="151" t="str">
        <f t="shared" si="45"/>
        <v/>
      </c>
      <c r="CR875" s="147"/>
    </row>
    <row r="876" spans="1:96" x14ac:dyDescent="0.2">
      <c r="A876" s="72"/>
      <c r="B876" s="201">
        <f t="shared" si="46"/>
        <v>867</v>
      </c>
      <c r="C876" s="212"/>
      <c r="D876" s="212"/>
      <c r="F876" s="212"/>
      <c r="G876" s="214"/>
      <c r="H876" s="73"/>
      <c r="I876" s="215"/>
      <c r="J876" s="215"/>
      <c r="K876" s="215"/>
      <c r="L876" s="215"/>
      <c r="M876" s="215"/>
      <c r="N876" s="215"/>
      <c r="O876" s="215"/>
      <c r="P876" s="73"/>
      <c r="Q876" s="215"/>
      <c r="R876" s="215"/>
      <c r="S876" s="215"/>
      <c r="T876" s="215"/>
      <c r="U876" s="215"/>
      <c r="V876" s="215"/>
      <c r="W876" s="215"/>
      <c r="X876" s="74"/>
      <c r="Y876" s="216"/>
      <c r="Z876" s="216"/>
      <c r="AA876" s="216"/>
      <c r="AB876" s="150" t="str">
        <f t="shared" si="44"/>
        <v/>
      </c>
      <c r="AC876" s="217"/>
      <c r="AD876" s="218"/>
      <c r="AE876" s="74"/>
      <c r="AF876" s="219"/>
      <c r="AG876" s="219"/>
      <c r="AH876" s="74"/>
      <c r="AI876" s="211"/>
      <c r="AJ876" s="211"/>
      <c r="AK876" s="211"/>
      <c r="AL876" s="211"/>
      <c r="AM876" s="211"/>
      <c r="AN876" s="211"/>
      <c r="AO876" s="211"/>
      <c r="AP876" s="211"/>
      <c r="AQ876" s="211"/>
      <c r="AR876" s="47"/>
      <c r="AS876" s="211"/>
      <c r="AT876" s="211"/>
      <c r="AU876" s="211"/>
      <c r="AV876" s="211"/>
      <c r="AW876" s="211"/>
      <c r="AX876" s="211"/>
      <c r="AY876" s="211"/>
      <c r="AZ876" s="211"/>
      <c r="BA876" s="211"/>
      <c r="BB876" s="211"/>
      <c r="BC876" s="211"/>
      <c r="BD876" s="211"/>
      <c r="BE876" s="211"/>
      <c r="BF876" s="211"/>
      <c r="BG876" s="211"/>
      <c r="BH876" s="211"/>
      <c r="BI876" s="211"/>
      <c r="BJ876" s="211"/>
      <c r="BK876" s="211"/>
      <c r="BL876" s="211"/>
      <c r="BM876" s="211"/>
      <c r="BN876" s="211"/>
      <c r="BO876" s="211"/>
      <c r="BP876" s="211"/>
      <c r="BQ876" s="211"/>
      <c r="BR876" s="211"/>
      <c r="BS876" s="211"/>
      <c r="BT876" s="211"/>
      <c r="BU876" s="211"/>
      <c r="BV876" s="211"/>
      <c r="BW876" s="211"/>
      <c r="BX876" s="211"/>
      <c r="BY876" s="211"/>
      <c r="BZ876" s="211"/>
      <c r="CA876" s="211"/>
      <c r="CB876" s="211"/>
      <c r="CC876" s="211"/>
      <c r="CD876" s="211"/>
      <c r="CE876" s="211"/>
      <c r="CF876" s="211"/>
      <c r="CG876" s="211"/>
      <c r="CH876" s="211"/>
      <c r="CI876" s="211"/>
      <c r="CJ876" s="211"/>
      <c r="CK876" s="211"/>
      <c r="CL876" s="211"/>
      <c r="CM876" s="211"/>
      <c r="CN876" s="211"/>
      <c r="CO876" s="211"/>
      <c r="CP876" s="211"/>
      <c r="CQ876" s="151" t="str">
        <f t="shared" si="45"/>
        <v/>
      </c>
      <c r="CR876" s="147"/>
    </row>
    <row r="877" spans="1:96" x14ac:dyDescent="0.2">
      <c r="A877" s="72"/>
      <c r="B877" s="201">
        <f t="shared" si="46"/>
        <v>868</v>
      </c>
      <c r="C877" s="212"/>
      <c r="D877" s="212"/>
      <c r="F877" s="212"/>
      <c r="G877" s="214"/>
      <c r="H877" s="73"/>
      <c r="I877" s="215"/>
      <c r="J877" s="215"/>
      <c r="K877" s="215"/>
      <c r="L877" s="215"/>
      <c r="M877" s="215"/>
      <c r="N877" s="215"/>
      <c r="O877" s="215"/>
      <c r="P877" s="73"/>
      <c r="Q877" s="215"/>
      <c r="R877" s="215"/>
      <c r="S877" s="215"/>
      <c r="T877" s="215"/>
      <c r="U877" s="215"/>
      <c r="V877" s="215"/>
      <c r="W877" s="215"/>
      <c r="X877" s="74"/>
      <c r="Y877" s="216"/>
      <c r="Z877" s="216"/>
      <c r="AA877" s="216"/>
      <c r="AB877" s="150" t="str">
        <f t="shared" si="44"/>
        <v/>
      </c>
      <c r="AC877" s="217"/>
      <c r="AD877" s="218"/>
      <c r="AE877" s="74"/>
      <c r="AF877" s="219"/>
      <c r="AG877" s="219"/>
      <c r="AH877" s="74"/>
      <c r="AI877" s="211"/>
      <c r="AJ877" s="211"/>
      <c r="AK877" s="211"/>
      <c r="AL877" s="211"/>
      <c r="AM877" s="211"/>
      <c r="AN877" s="211"/>
      <c r="AO877" s="211"/>
      <c r="AP877" s="211"/>
      <c r="AQ877" s="211"/>
      <c r="AR877" s="47"/>
      <c r="AS877" s="211"/>
      <c r="AT877" s="211"/>
      <c r="AU877" s="211"/>
      <c r="AV877" s="211"/>
      <c r="AW877" s="211"/>
      <c r="AX877" s="211"/>
      <c r="AY877" s="211"/>
      <c r="AZ877" s="211"/>
      <c r="BA877" s="211"/>
      <c r="BB877" s="211"/>
      <c r="BC877" s="211"/>
      <c r="BD877" s="211"/>
      <c r="BE877" s="211"/>
      <c r="BF877" s="211"/>
      <c r="BG877" s="211"/>
      <c r="BH877" s="211"/>
      <c r="BI877" s="211"/>
      <c r="BJ877" s="211"/>
      <c r="BK877" s="211"/>
      <c r="BL877" s="211"/>
      <c r="BM877" s="211"/>
      <c r="BN877" s="211"/>
      <c r="BO877" s="211"/>
      <c r="BP877" s="211"/>
      <c r="BQ877" s="211"/>
      <c r="BR877" s="211"/>
      <c r="BS877" s="211"/>
      <c r="BT877" s="211"/>
      <c r="BU877" s="211"/>
      <c r="BV877" s="211"/>
      <c r="BW877" s="211"/>
      <c r="BX877" s="211"/>
      <c r="BY877" s="211"/>
      <c r="BZ877" s="211"/>
      <c r="CA877" s="211"/>
      <c r="CB877" s="211"/>
      <c r="CC877" s="211"/>
      <c r="CD877" s="211"/>
      <c r="CE877" s="211"/>
      <c r="CF877" s="211"/>
      <c r="CG877" s="211"/>
      <c r="CH877" s="211"/>
      <c r="CI877" s="211"/>
      <c r="CJ877" s="211"/>
      <c r="CK877" s="211"/>
      <c r="CL877" s="211"/>
      <c r="CM877" s="211"/>
      <c r="CN877" s="211"/>
      <c r="CO877" s="211"/>
      <c r="CP877" s="211"/>
      <c r="CQ877" s="151" t="str">
        <f t="shared" si="45"/>
        <v/>
      </c>
      <c r="CR877" s="147"/>
    </row>
    <row r="878" spans="1:96" x14ac:dyDescent="0.2">
      <c r="A878" s="72"/>
      <c r="B878" s="201">
        <f t="shared" si="46"/>
        <v>869</v>
      </c>
      <c r="C878" s="212"/>
      <c r="D878" s="212"/>
      <c r="F878" s="212"/>
      <c r="G878" s="214"/>
      <c r="H878" s="73"/>
      <c r="I878" s="215"/>
      <c r="J878" s="215"/>
      <c r="K878" s="215"/>
      <c r="L878" s="215"/>
      <c r="M878" s="215"/>
      <c r="N878" s="215"/>
      <c r="O878" s="215"/>
      <c r="P878" s="73"/>
      <c r="Q878" s="215"/>
      <c r="R878" s="215"/>
      <c r="S878" s="215"/>
      <c r="T878" s="215"/>
      <c r="U878" s="215"/>
      <c r="V878" s="215"/>
      <c r="W878" s="215"/>
      <c r="X878" s="74"/>
      <c r="Y878" s="216"/>
      <c r="Z878" s="216"/>
      <c r="AA878" s="216"/>
      <c r="AB878" s="150" t="str">
        <f t="shared" si="44"/>
        <v/>
      </c>
      <c r="AC878" s="217"/>
      <c r="AD878" s="218"/>
      <c r="AE878" s="74"/>
      <c r="AF878" s="219"/>
      <c r="AG878" s="219"/>
      <c r="AH878" s="74"/>
      <c r="AI878" s="211"/>
      <c r="AJ878" s="211"/>
      <c r="AK878" s="211"/>
      <c r="AL878" s="211"/>
      <c r="AM878" s="211"/>
      <c r="AN878" s="211"/>
      <c r="AO878" s="211"/>
      <c r="AP878" s="211"/>
      <c r="AQ878" s="211"/>
      <c r="AR878" s="47"/>
      <c r="AS878" s="211"/>
      <c r="AT878" s="211"/>
      <c r="AU878" s="211"/>
      <c r="AV878" s="211"/>
      <c r="AW878" s="211"/>
      <c r="AX878" s="211"/>
      <c r="AY878" s="211"/>
      <c r="AZ878" s="211"/>
      <c r="BA878" s="211"/>
      <c r="BB878" s="211"/>
      <c r="BC878" s="211"/>
      <c r="BD878" s="211"/>
      <c r="BE878" s="211"/>
      <c r="BF878" s="211"/>
      <c r="BG878" s="211"/>
      <c r="BH878" s="211"/>
      <c r="BI878" s="211"/>
      <c r="BJ878" s="211"/>
      <c r="BK878" s="211"/>
      <c r="BL878" s="211"/>
      <c r="BM878" s="211"/>
      <c r="BN878" s="211"/>
      <c r="BO878" s="211"/>
      <c r="BP878" s="211"/>
      <c r="BQ878" s="211"/>
      <c r="BR878" s="211"/>
      <c r="BS878" s="211"/>
      <c r="BT878" s="211"/>
      <c r="BU878" s="211"/>
      <c r="BV878" s="211"/>
      <c r="BW878" s="211"/>
      <c r="BX878" s="211"/>
      <c r="BY878" s="211"/>
      <c r="BZ878" s="211"/>
      <c r="CA878" s="211"/>
      <c r="CB878" s="211"/>
      <c r="CC878" s="211"/>
      <c r="CD878" s="211"/>
      <c r="CE878" s="211"/>
      <c r="CF878" s="211"/>
      <c r="CG878" s="211"/>
      <c r="CH878" s="211"/>
      <c r="CI878" s="211"/>
      <c r="CJ878" s="211"/>
      <c r="CK878" s="211"/>
      <c r="CL878" s="211"/>
      <c r="CM878" s="211"/>
      <c r="CN878" s="211"/>
      <c r="CO878" s="211"/>
      <c r="CP878" s="211"/>
      <c r="CQ878" s="151" t="str">
        <f t="shared" si="45"/>
        <v/>
      </c>
      <c r="CR878" s="147"/>
    </row>
    <row r="879" spans="1:96" x14ac:dyDescent="0.2">
      <c r="A879" s="72"/>
      <c r="B879" s="201">
        <f t="shared" si="46"/>
        <v>870</v>
      </c>
      <c r="C879" s="212"/>
      <c r="D879" s="212"/>
      <c r="F879" s="212"/>
      <c r="G879" s="214"/>
      <c r="H879" s="73"/>
      <c r="I879" s="215"/>
      <c r="J879" s="215"/>
      <c r="K879" s="215"/>
      <c r="L879" s="215"/>
      <c r="M879" s="215"/>
      <c r="N879" s="215"/>
      <c r="O879" s="215"/>
      <c r="P879" s="73"/>
      <c r="Q879" s="215"/>
      <c r="R879" s="215"/>
      <c r="S879" s="215"/>
      <c r="T879" s="215"/>
      <c r="U879" s="215"/>
      <c r="V879" s="215"/>
      <c r="W879" s="215"/>
      <c r="X879" s="74"/>
      <c r="Y879" s="216"/>
      <c r="Z879" s="216"/>
      <c r="AA879" s="216"/>
      <c r="AB879" s="150" t="str">
        <f t="shared" si="44"/>
        <v/>
      </c>
      <c r="AC879" s="217"/>
      <c r="AD879" s="218"/>
      <c r="AE879" s="74"/>
      <c r="AF879" s="219"/>
      <c r="AG879" s="219"/>
      <c r="AH879" s="74"/>
      <c r="AI879" s="211"/>
      <c r="AJ879" s="211"/>
      <c r="AK879" s="211"/>
      <c r="AL879" s="211"/>
      <c r="AM879" s="211"/>
      <c r="AN879" s="211"/>
      <c r="AO879" s="211"/>
      <c r="AP879" s="211"/>
      <c r="AQ879" s="211"/>
      <c r="AR879" s="47"/>
      <c r="AS879" s="211"/>
      <c r="AT879" s="211"/>
      <c r="AU879" s="211"/>
      <c r="AV879" s="211"/>
      <c r="AW879" s="211"/>
      <c r="AX879" s="211"/>
      <c r="AY879" s="211"/>
      <c r="AZ879" s="211"/>
      <c r="BA879" s="211"/>
      <c r="BB879" s="211"/>
      <c r="BC879" s="211"/>
      <c r="BD879" s="211"/>
      <c r="BE879" s="211"/>
      <c r="BF879" s="211"/>
      <c r="BG879" s="211"/>
      <c r="BH879" s="211"/>
      <c r="BI879" s="211"/>
      <c r="BJ879" s="211"/>
      <c r="BK879" s="211"/>
      <c r="BL879" s="211"/>
      <c r="BM879" s="211"/>
      <c r="BN879" s="211"/>
      <c r="BO879" s="211"/>
      <c r="BP879" s="211"/>
      <c r="BQ879" s="211"/>
      <c r="BR879" s="211"/>
      <c r="BS879" s="211"/>
      <c r="BT879" s="211"/>
      <c r="BU879" s="211"/>
      <c r="BV879" s="211"/>
      <c r="BW879" s="211"/>
      <c r="BX879" s="211"/>
      <c r="BY879" s="211"/>
      <c r="BZ879" s="211"/>
      <c r="CA879" s="211"/>
      <c r="CB879" s="211"/>
      <c r="CC879" s="211"/>
      <c r="CD879" s="211"/>
      <c r="CE879" s="211"/>
      <c r="CF879" s="211"/>
      <c r="CG879" s="211"/>
      <c r="CH879" s="211"/>
      <c r="CI879" s="211"/>
      <c r="CJ879" s="211"/>
      <c r="CK879" s="211"/>
      <c r="CL879" s="211"/>
      <c r="CM879" s="211"/>
      <c r="CN879" s="211"/>
      <c r="CO879" s="211"/>
      <c r="CP879" s="211"/>
      <c r="CQ879" s="151" t="str">
        <f t="shared" si="45"/>
        <v/>
      </c>
      <c r="CR879" s="147"/>
    </row>
    <row r="880" spans="1:96" x14ac:dyDescent="0.2">
      <c r="A880" s="72"/>
      <c r="B880" s="201">
        <f t="shared" si="46"/>
        <v>871</v>
      </c>
      <c r="C880" s="212"/>
      <c r="D880" s="212"/>
      <c r="F880" s="212"/>
      <c r="G880" s="214"/>
      <c r="H880" s="73"/>
      <c r="I880" s="215"/>
      <c r="J880" s="215"/>
      <c r="K880" s="215"/>
      <c r="L880" s="215"/>
      <c r="M880" s="215"/>
      <c r="N880" s="215"/>
      <c r="O880" s="215"/>
      <c r="P880" s="73"/>
      <c r="Q880" s="215"/>
      <c r="R880" s="215"/>
      <c r="S880" s="215"/>
      <c r="T880" s="215"/>
      <c r="U880" s="215"/>
      <c r="V880" s="215"/>
      <c r="W880" s="215"/>
      <c r="X880" s="74"/>
      <c r="Y880" s="216"/>
      <c r="Z880" s="216"/>
      <c r="AA880" s="216"/>
      <c r="AB880" s="150" t="str">
        <f t="shared" si="44"/>
        <v/>
      </c>
      <c r="AC880" s="217"/>
      <c r="AD880" s="218"/>
      <c r="AE880" s="74"/>
      <c r="AF880" s="219"/>
      <c r="AG880" s="219"/>
      <c r="AH880" s="74"/>
      <c r="AI880" s="211"/>
      <c r="AJ880" s="211"/>
      <c r="AK880" s="211"/>
      <c r="AL880" s="211"/>
      <c r="AM880" s="211"/>
      <c r="AN880" s="211"/>
      <c r="AO880" s="211"/>
      <c r="AP880" s="211"/>
      <c r="AQ880" s="211"/>
      <c r="AR880" s="47"/>
      <c r="AS880" s="211"/>
      <c r="AT880" s="211"/>
      <c r="AU880" s="211"/>
      <c r="AV880" s="211"/>
      <c r="AW880" s="211"/>
      <c r="AX880" s="211"/>
      <c r="AY880" s="211"/>
      <c r="AZ880" s="211"/>
      <c r="BA880" s="211"/>
      <c r="BB880" s="211"/>
      <c r="BC880" s="211"/>
      <c r="BD880" s="211"/>
      <c r="BE880" s="211"/>
      <c r="BF880" s="211"/>
      <c r="BG880" s="211"/>
      <c r="BH880" s="211"/>
      <c r="BI880" s="211"/>
      <c r="BJ880" s="211"/>
      <c r="BK880" s="211"/>
      <c r="BL880" s="211"/>
      <c r="BM880" s="211"/>
      <c r="BN880" s="211"/>
      <c r="BO880" s="211"/>
      <c r="BP880" s="211"/>
      <c r="BQ880" s="211"/>
      <c r="BR880" s="211"/>
      <c r="BS880" s="211"/>
      <c r="BT880" s="211"/>
      <c r="BU880" s="211"/>
      <c r="BV880" s="211"/>
      <c r="BW880" s="211"/>
      <c r="BX880" s="211"/>
      <c r="BY880" s="211"/>
      <c r="BZ880" s="211"/>
      <c r="CA880" s="211"/>
      <c r="CB880" s="211"/>
      <c r="CC880" s="211"/>
      <c r="CD880" s="211"/>
      <c r="CE880" s="211"/>
      <c r="CF880" s="211"/>
      <c r="CG880" s="211"/>
      <c r="CH880" s="211"/>
      <c r="CI880" s="211"/>
      <c r="CJ880" s="211"/>
      <c r="CK880" s="211"/>
      <c r="CL880" s="211"/>
      <c r="CM880" s="211"/>
      <c r="CN880" s="211"/>
      <c r="CO880" s="211"/>
      <c r="CP880" s="211"/>
      <c r="CQ880" s="151" t="str">
        <f t="shared" si="45"/>
        <v/>
      </c>
      <c r="CR880" s="147"/>
    </row>
    <row r="881" spans="1:96" x14ac:dyDescent="0.2">
      <c r="A881" s="72"/>
      <c r="B881" s="201">
        <f t="shared" si="46"/>
        <v>872</v>
      </c>
      <c r="C881" s="212"/>
      <c r="D881" s="212"/>
      <c r="F881" s="212"/>
      <c r="G881" s="214"/>
      <c r="H881" s="73"/>
      <c r="I881" s="215"/>
      <c r="J881" s="215"/>
      <c r="K881" s="215"/>
      <c r="L881" s="215"/>
      <c r="M881" s="215"/>
      <c r="N881" s="215"/>
      <c r="O881" s="215"/>
      <c r="P881" s="73"/>
      <c r="Q881" s="215"/>
      <c r="R881" s="215"/>
      <c r="S881" s="215"/>
      <c r="T881" s="215"/>
      <c r="U881" s="215"/>
      <c r="V881" s="215"/>
      <c r="W881" s="215"/>
      <c r="X881" s="74"/>
      <c r="Y881" s="216"/>
      <c r="Z881" s="216"/>
      <c r="AA881" s="216"/>
      <c r="AB881" s="150" t="str">
        <f t="shared" si="44"/>
        <v/>
      </c>
      <c r="AC881" s="217"/>
      <c r="AD881" s="218"/>
      <c r="AE881" s="74"/>
      <c r="AF881" s="219"/>
      <c r="AG881" s="219"/>
      <c r="AH881" s="74"/>
      <c r="AI881" s="211"/>
      <c r="AJ881" s="211"/>
      <c r="AK881" s="211"/>
      <c r="AL881" s="211"/>
      <c r="AM881" s="211"/>
      <c r="AN881" s="211"/>
      <c r="AO881" s="211"/>
      <c r="AP881" s="211"/>
      <c r="AQ881" s="211"/>
      <c r="AR881" s="47"/>
      <c r="AS881" s="211"/>
      <c r="AT881" s="211"/>
      <c r="AU881" s="211"/>
      <c r="AV881" s="211"/>
      <c r="AW881" s="211"/>
      <c r="AX881" s="211"/>
      <c r="AY881" s="211"/>
      <c r="AZ881" s="211"/>
      <c r="BA881" s="211"/>
      <c r="BB881" s="211"/>
      <c r="BC881" s="211"/>
      <c r="BD881" s="211"/>
      <c r="BE881" s="211"/>
      <c r="BF881" s="211"/>
      <c r="BG881" s="211"/>
      <c r="BH881" s="211"/>
      <c r="BI881" s="211"/>
      <c r="BJ881" s="211"/>
      <c r="BK881" s="211"/>
      <c r="BL881" s="211"/>
      <c r="BM881" s="211"/>
      <c r="BN881" s="211"/>
      <c r="BO881" s="211"/>
      <c r="BP881" s="211"/>
      <c r="BQ881" s="211"/>
      <c r="BR881" s="211"/>
      <c r="BS881" s="211"/>
      <c r="BT881" s="211"/>
      <c r="BU881" s="211"/>
      <c r="BV881" s="211"/>
      <c r="BW881" s="211"/>
      <c r="BX881" s="211"/>
      <c r="BY881" s="211"/>
      <c r="BZ881" s="211"/>
      <c r="CA881" s="211"/>
      <c r="CB881" s="211"/>
      <c r="CC881" s="211"/>
      <c r="CD881" s="211"/>
      <c r="CE881" s="211"/>
      <c r="CF881" s="211"/>
      <c r="CG881" s="211"/>
      <c r="CH881" s="211"/>
      <c r="CI881" s="211"/>
      <c r="CJ881" s="211"/>
      <c r="CK881" s="211"/>
      <c r="CL881" s="211"/>
      <c r="CM881" s="211"/>
      <c r="CN881" s="211"/>
      <c r="CO881" s="211"/>
      <c r="CP881" s="211"/>
      <c r="CQ881" s="151" t="str">
        <f t="shared" si="45"/>
        <v/>
      </c>
      <c r="CR881" s="147"/>
    </row>
    <row r="882" spans="1:96" x14ac:dyDescent="0.2">
      <c r="A882" s="72"/>
      <c r="B882" s="201">
        <f t="shared" si="46"/>
        <v>873</v>
      </c>
      <c r="C882" s="212"/>
      <c r="D882" s="212"/>
      <c r="F882" s="212"/>
      <c r="G882" s="214"/>
      <c r="H882" s="73"/>
      <c r="I882" s="215"/>
      <c r="J882" s="215"/>
      <c r="K882" s="215"/>
      <c r="L882" s="215"/>
      <c r="M882" s="215"/>
      <c r="N882" s="215"/>
      <c r="O882" s="215"/>
      <c r="P882" s="73"/>
      <c r="Q882" s="215"/>
      <c r="R882" s="215"/>
      <c r="S882" s="215"/>
      <c r="T882" s="215"/>
      <c r="U882" s="215"/>
      <c r="V882" s="215"/>
      <c r="W882" s="215"/>
      <c r="X882" s="74"/>
      <c r="Y882" s="216"/>
      <c r="Z882" s="216"/>
      <c r="AA882" s="216"/>
      <c r="AB882" s="150" t="str">
        <f t="shared" si="44"/>
        <v/>
      </c>
      <c r="AC882" s="217"/>
      <c r="AD882" s="218"/>
      <c r="AE882" s="74"/>
      <c r="AF882" s="219"/>
      <c r="AG882" s="219"/>
      <c r="AH882" s="74"/>
      <c r="AI882" s="211"/>
      <c r="AJ882" s="211"/>
      <c r="AK882" s="211"/>
      <c r="AL882" s="211"/>
      <c r="AM882" s="211"/>
      <c r="AN882" s="211"/>
      <c r="AO882" s="211"/>
      <c r="AP882" s="211"/>
      <c r="AQ882" s="211"/>
      <c r="AR882" s="47"/>
      <c r="AS882" s="211"/>
      <c r="AT882" s="211"/>
      <c r="AU882" s="211"/>
      <c r="AV882" s="211"/>
      <c r="AW882" s="211"/>
      <c r="AX882" s="211"/>
      <c r="AY882" s="211"/>
      <c r="AZ882" s="211"/>
      <c r="BA882" s="211"/>
      <c r="BB882" s="211"/>
      <c r="BC882" s="211"/>
      <c r="BD882" s="211"/>
      <c r="BE882" s="211"/>
      <c r="BF882" s="211"/>
      <c r="BG882" s="211"/>
      <c r="BH882" s="211"/>
      <c r="BI882" s="211"/>
      <c r="BJ882" s="211"/>
      <c r="BK882" s="211"/>
      <c r="BL882" s="211"/>
      <c r="BM882" s="211"/>
      <c r="BN882" s="211"/>
      <c r="BO882" s="211"/>
      <c r="BP882" s="211"/>
      <c r="BQ882" s="211"/>
      <c r="BR882" s="211"/>
      <c r="BS882" s="211"/>
      <c r="BT882" s="211"/>
      <c r="BU882" s="211"/>
      <c r="BV882" s="211"/>
      <c r="BW882" s="211"/>
      <c r="BX882" s="211"/>
      <c r="BY882" s="211"/>
      <c r="BZ882" s="211"/>
      <c r="CA882" s="211"/>
      <c r="CB882" s="211"/>
      <c r="CC882" s="211"/>
      <c r="CD882" s="211"/>
      <c r="CE882" s="211"/>
      <c r="CF882" s="211"/>
      <c r="CG882" s="211"/>
      <c r="CH882" s="211"/>
      <c r="CI882" s="211"/>
      <c r="CJ882" s="211"/>
      <c r="CK882" s="211"/>
      <c r="CL882" s="211"/>
      <c r="CM882" s="211"/>
      <c r="CN882" s="211"/>
      <c r="CO882" s="211"/>
      <c r="CP882" s="211"/>
      <c r="CQ882" s="151" t="str">
        <f t="shared" si="45"/>
        <v/>
      </c>
      <c r="CR882" s="147"/>
    </row>
    <row r="883" spans="1:96" x14ac:dyDescent="0.2">
      <c r="A883" s="72"/>
      <c r="B883" s="201">
        <f t="shared" si="46"/>
        <v>874</v>
      </c>
      <c r="C883" s="212"/>
      <c r="D883" s="212"/>
      <c r="F883" s="212"/>
      <c r="G883" s="214"/>
      <c r="H883" s="73"/>
      <c r="I883" s="215"/>
      <c r="J883" s="215"/>
      <c r="K883" s="215"/>
      <c r="L883" s="215"/>
      <c r="M883" s="215"/>
      <c r="N883" s="215"/>
      <c r="O883" s="215"/>
      <c r="P883" s="73"/>
      <c r="Q883" s="215"/>
      <c r="R883" s="215"/>
      <c r="S883" s="215"/>
      <c r="T883" s="215"/>
      <c r="U883" s="215"/>
      <c r="V883" s="215"/>
      <c r="W883" s="215"/>
      <c r="X883" s="74"/>
      <c r="Y883" s="216"/>
      <c r="Z883" s="216"/>
      <c r="AA883" s="216"/>
      <c r="AB883" s="150" t="str">
        <f t="shared" si="44"/>
        <v/>
      </c>
      <c r="AC883" s="217"/>
      <c r="AD883" s="218"/>
      <c r="AE883" s="74"/>
      <c r="AF883" s="219"/>
      <c r="AG883" s="219"/>
      <c r="AH883" s="74"/>
      <c r="AI883" s="211"/>
      <c r="AJ883" s="211"/>
      <c r="AK883" s="211"/>
      <c r="AL883" s="211"/>
      <c r="AM883" s="211"/>
      <c r="AN883" s="211"/>
      <c r="AO883" s="211"/>
      <c r="AP883" s="211"/>
      <c r="AQ883" s="211"/>
      <c r="AR883" s="47"/>
      <c r="AS883" s="211"/>
      <c r="AT883" s="211"/>
      <c r="AU883" s="211"/>
      <c r="AV883" s="211"/>
      <c r="AW883" s="211"/>
      <c r="AX883" s="211"/>
      <c r="AY883" s="211"/>
      <c r="AZ883" s="211"/>
      <c r="BA883" s="211"/>
      <c r="BB883" s="211"/>
      <c r="BC883" s="211"/>
      <c r="BD883" s="211"/>
      <c r="BE883" s="211"/>
      <c r="BF883" s="211"/>
      <c r="BG883" s="211"/>
      <c r="BH883" s="211"/>
      <c r="BI883" s="211"/>
      <c r="BJ883" s="211"/>
      <c r="BK883" s="211"/>
      <c r="BL883" s="211"/>
      <c r="BM883" s="211"/>
      <c r="BN883" s="211"/>
      <c r="BO883" s="211"/>
      <c r="BP883" s="211"/>
      <c r="BQ883" s="211"/>
      <c r="BR883" s="211"/>
      <c r="BS883" s="211"/>
      <c r="BT883" s="211"/>
      <c r="BU883" s="211"/>
      <c r="BV883" s="211"/>
      <c r="BW883" s="211"/>
      <c r="BX883" s="211"/>
      <c r="BY883" s="211"/>
      <c r="BZ883" s="211"/>
      <c r="CA883" s="211"/>
      <c r="CB883" s="211"/>
      <c r="CC883" s="211"/>
      <c r="CD883" s="211"/>
      <c r="CE883" s="211"/>
      <c r="CF883" s="211"/>
      <c r="CG883" s="211"/>
      <c r="CH883" s="211"/>
      <c r="CI883" s="211"/>
      <c r="CJ883" s="211"/>
      <c r="CK883" s="211"/>
      <c r="CL883" s="211"/>
      <c r="CM883" s="211"/>
      <c r="CN883" s="211"/>
      <c r="CO883" s="211"/>
      <c r="CP883" s="211"/>
      <c r="CQ883" s="151" t="str">
        <f t="shared" si="45"/>
        <v/>
      </c>
      <c r="CR883" s="147"/>
    </row>
    <row r="884" spans="1:96" x14ac:dyDescent="0.2">
      <c r="A884" s="72"/>
      <c r="B884" s="201">
        <f t="shared" si="46"/>
        <v>875</v>
      </c>
      <c r="C884" s="212"/>
      <c r="D884" s="212"/>
      <c r="F884" s="212"/>
      <c r="G884" s="214"/>
      <c r="H884" s="73"/>
      <c r="I884" s="215"/>
      <c r="J884" s="215"/>
      <c r="K884" s="215"/>
      <c r="L884" s="215"/>
      <c r="M884" s="215"/>
      <c r="N884" s="215"/>
      <c r="O884" s="215"/>
      <c r="P884" s="73"/>
      <c r="Q884" s="215"/>
      <c r="R884" s="215"/>
      <c r="S884" s="215"/>
      <c r="T884" s="215"/>
      <c r="U884" s="215"/>
      <c r="V884" s="215"/>
      <c r="W884" s="215"/>
      <c r="X884" s="74"/>
      <c r="Y884" s="216"/>
      <c r="Z884" s="216"/>
      <c r="AA884" s="216"/>
      <c r="AB884" s="150" t="str">
        <f t="shared" si="44"/>
        <v/>
      </c>
      <c r="AC884" s="217"/>
      <c r="AD884" s="218"/>
      <c r="AE884" s="74"/>
      <c r="AF884" s="219"/>
      <c r="AG884" s="219"/>
      <c r="AH884" s="74"/>
      <c r="AI884" s="211"/>
      <c r="AJ884" s="211"/>
      <c r="AK884" s="211"/>
      <c r="AL884" s="211"/>
      <c r="AM884" s="211"/>
      <c r="AN884" s="211"/>
      <c r="AO884" s="211"/>
      <c r="AP884" s="211"/>
      <c r="AQ884" s="211"/>
      <c r="AR884" s="47"/>
      <c r="AS884" s="211"/>
      <c r="AT884" s="211"/>
      <c r="AU884" s="211"/>
      <c r="AV884" s="211"/>
      <c r="AW884" s="211"/>
      <c r="AX884" s="211"/>
      <c r="AY884" s="211"/>
      <c r="AZ884" s="211"/>
      <c r="BA884" s="211"/>
      <c r="BB884" s="211"/>
      <c r="BC884" s="211"/>
      <c r="BD884" s="211"/>
      <c r="BE884" s="211"/>
      <c r="BF884" s="211"/>
      <c r="BG884" s="211"/>
      <c r="BH884" s="211"/>
      <c r="BI884" s="211"/>
      <c r="BJ884" s="211"/>
      <c r="BK884" s="211"/>
      <c r="BL884" s="211"/>
      <c r="BM884" s="211"/>
      <c r="BN884" s="211"/>
      <c r="BO884" s="211"/>
      <c r="BP884" s="211"/>
      <c r="BQ884" s="211"/>
      <c r="BR884" s="211"/>
      <c r="BS884" s="211"/>
      <c r="BT884" s="211"/>
      <c r="BU884" s="211"/>
      <c r="BV884" s="211"/>
      <c r="BW884" s="211"/>
      <c r="BX884" s="211"/>
      <c r="BY884" s="211"/>
      <c r="BZ884" s="211"/>
      <c r="CA884" s="211"/>
      <c r="CB884" s="211"/>
      <c r="CC884" s="211"/>
      <c r="CD884" s="211"/>
      <c r="CE884" s="211"/>
      <c r="CF884" s="211"/>
      <c r="CG884" s="211"/>
      <c r="CH884" s="211"/>
      <c r="CI884" s="211"/>
      <c r="CJ884" s="211"/>
      <c r="CK884" s="211"/>
      <c r="CL884" s="211"/>
      <c r="CM884" s="211"/>
      <c r="CN884" s="211"/>
      <c r="CO884" s="211"/>
      <c r="CP884" s="211"/>
      <c r="CQ884" s="151" t="str">
        <f t="shared" si="45"/>
        <v/>
      </c>
      <c r="CR884" s="147"/>
    </row>
    <row r="885" spans="1:96" x14ac:dyDescent="0.2">
      <c r="A885" s="72"/>
      <c r="B885" s="201">
        <f t="shared" si="46"/>
        <v>876</v>
      </c>
      <c r="C885" s="212"/>
      <c r="D885" s="212"/>
      <c r="F885" s="212"/>
      <c r="G885" s="214"/>
      <c r="H885" s="73"/>
      <c r="I885" s="215"/>
      <c r="J885" s="215"/>
      <c r="K885" s="215"/>
      <c r="L885" s="215"/>
      <c r="M885" s="215"/>
      <c r="N885" s="215"/>
      <c r="O885" s="215"/>
      <c r="P885" s="73"/>
      <c r="Q885" s="215"/>
      <c r="R885" s="215"/>
      <c r="S885" s="215"/>
      <c r="T885" s="215"/>
      <c r="U885" s="215"/>
      <c r="V885" s="215"/>
      <c r="W885" s="215"/>
      <c r="X885" s="74"/>
      <c r="Y885" s="216"/>
      <c r="Z885" s="216"/>
      <c r="AA885" s="216"/>
      <c r="AB885" s="150" t="str">
        <f t="shared" si="44"/>
        <v/>
      </c>
      <c r="AC885" s="217"/>
      <c r="AD885" s="218"/>
      <c r="AE885" s="74"/>
      <c r="AF885" s="219"/>
      <c r="AG885" s="219"/>
      <c r="AH885" s="74"/>
      <c r="AI885" s="211"/>
      <c r="AJ885" s="211"/>
      <c r="AK885" s="211"/>
      <c r="AL885" s="211"/>
      <c r="AM885" s="211"/>
      <c r="AN885" s="211"/>
      <c r="AO885" s="211"/>
      <c r="AP885" s="211"/>
      <c r="AQ885" s="211"/>
      <c r="AR885" s="47"/>
      <c r="AS885" s="211"/>
      <c r="AT885" s="211"/>
      <c r="AU885" s="211"/>
      <c r="AV885" s="211"/>
      <c r="AW885" s="211"/>
      <c r="AX885" s="211"/>
      <c r="AY885" s="211"/>
      <c r="AZ885" s="211"/>
      <c r="BA885" s="211"/>
      <c r="BB885" s="211"/>
      <c r="BC885" s="211"/>
      <c r="BD885" s="211"/>
      <c r="BE885" s="211"/>
      <c r="BF885" s="211"/>
      <c r="BG885" s="211"/>
      <c r="BH885" s="211"/>
      <c r="BI885" s="211"/>
      <c r="BJ885" s="211"/>
      <c r="BK885" s="211"/>
      <c r="BL885" s="211"/>
      <c r="BM885" s="211"/>
      <c r="BN885" s="211"/>
      <c r="BO885" s="211"/>
      <c r="BP885" s="211"/>
      <c r="BQ885" s="211"/>
      <c r="BR885" s="211"/>
      <c r="BS885" s="211"/>
      <c r="BT885" s="211"/>
      <c r="BU885" s="211"/>
      <c r="BV885" s="211"/>
      <c r="BW885" s="211"/>
      <c r="BX885" s="211"/>
      <c r="BY885" s="211"/>
      <c r="BZ885" s="211"/>
      <c r="CA885" s="211"/>
      <c r="CB885" s="211"/>
      <c r="CC885" s="211"/>
      <c r="CD885" s="211"/>
      <c r="CE885" s="211"/>
      <c r="CF885" s="211"/>
      <c r="CG885" s="211"/>
      <c r="CH885" s="211"/>
      <c r="CI885" s="211"/>
      <c r="CJ885" s="211"/>
      <c r="CK885" s="211"/>
      <c r="CL885" s="211"/>
      <c r="CM885" s="211"/>
      <c r="CN885" s="211"/>
      <c r="CO885" s="211"/>
      <c r="CP885" s="211"/>
      <c r="CQ885" s="151" t="str">
        <f t="shared" si="45"/>
        <v/>
      </c>
      <c r="CR885" s="147"/>
    </row>
    <row r="886" spans="1:96" x14ac:dyDescent="0.2">
      <c r="A886" s="72"/>
      <c r="B886" s="201">
        <f t="shared" si="46"/>
        <v>877</v>
      </c>
      <c r="C886" s="212"/>
      <c r="D886" s="212"/>
      <c r="F886" s="212"/>
      <c r="G886" s="214"/>
      <c r="H886" s="73"/>
      <c r="I886" s="215"/>
      <c r="J886" s="215"/>
      <c r="K886" s="215"/>
      <c r="L886" s="215"/>
      <c r="M886" s="215"/>
      <c r="N886" s="215"/>
      <c r="O886" s="215"/>
      <c r="P886" s="73"/>
      <c r="Q886" s="215"/>
      <c r="R886" s="215"/>
      <c r="S886" s="215"/>
      <c r="T886" s="215"/>
      <c r="U886" s="215"/>
      <c r="V886" s="215"/>
      <c r="W886" s="215"/>
      <c r="X886" s="74"/>
      <c r="Y886" s="216"/>
      <c r="Z886" s="216"/>
      <c r="AA886" s="216"/>
      <c r="AB886" s="150" t="str">
        <f t="shared" si="44"/>
        <v/>
      </c>
      <c r="AC886" s="217"/>
      <c r="AD886" s="218"/>
      <c r="AE886" s="74"/>
      <c r="AF886" s="219"/>
      <c r="AG886" s="219"/>
      <c r="AH886" s="74"/>
      <c r="AI886" s="211"/>
      <c r="AJ886" s="211"/>
      <c r="AK886" s="211"/>
      <c r="AL886" s="211"/>
      <c r="AM886" s="211"/>
      <c r="AN886" s="211"/>
      <c r="AO886" s="211"/>
      <c r="AP886" s="211"/>
      <c r="AQ886" s="211"/>
      <c r="AR886" s="47"/>
      <c r="AS886" s="211"/>
      <c r="AT886" s="211"/>
      <c r="AU886" s="211"/>
      <c r="AV886" s="211"/>
      <c r="AW886" s="211"/>
      <c r="AX886" s="211"/>
      <c r="AY886" s="211"/>
      <c r="AZ886" s="211"/>
      <c r="BA886" s="211"/>
      <c r="BB886" s="211"/>
      <c r="BC886" s="211"/>
      <c r="BD886" s="211"/>
      <c r="BE886" s="211"/>
      <c r="BF886" s="211"/>
      <c r="BG886" s="211"/>
      <c r="BH886" s="211"/>
      <c r="BI886" s="211"/>
      <c r="BJ886" s="211"/>
      <c r="BK886" s="211"/>
      <c r="BL886" s="211"/>
      <c r="BM886" s="211"/>
      <c r="BN886" s="211"/>
      <c r="BO886" s="211"/>
      <c r="BP886" s="211"/>
      <c r="BQ886" s="211"/>
      <c r="BR886" s="211"/>
      <c r="BS886" s="211"/>
      <c r="BT886" s="211"/>
      <c r="BU886" s="211"/>
      <c r="BV886" s="211"/>
      <c r="BW886" s="211"/>
      <c r="BX886" s="211"/>
      <c r="BY886" s="211"/>
      <c r="BZ886" s="211"/>
      <c r="CA886" s="211"/>
      <c r="CB886" s="211"/>
      <c r="CC886" s="211"/>
      <c r="CD886" s="211"/>
      <c r="CE886" s="211"/>
      <c r="CF886" s="211"/>
      <c r="CG886" s="211"/>
      <c r="CH886" s="211"/>
      <c r="CI886" s="211"/>
      <c r="CJ886" s="211"/>
      <c r="CK886" s="211"/>
      <c r="CL886" s="211"/>
      <c r="CM886" s="211"/>
      <c r="CN886" s="211"/>
      <c r="CO886" s="211"/>
      <c r="CP886" s="211"/>
      <c r="CQ886" s="151" t="str">
        <f t="shared" si="45"/>
        <v/>
      </c>
      <c r="CR886" s="147"/>
    </row>
    <row r="887" spans="1:96" x14ac:dyDescent="0.2">
      <c r="A887" s="72"/>
      <c r="B887" s="201">
        <f t="shared" si="46"/>
        <v>878</v>
      </c>
      <c r="C887" s="212"/>
      <c r="D887" s="212"/>
      <c r="F887" s="212"/>
      <c r="G887" s="214"/>
      <c r="H887" s="73"/>
      <c r="I887" s="215"/>
      <c r="J887" s="215"/>
      <c r="K887" s="215"/>
      <c r="L887" s="215"/>
      <c r="M887" s="215"/>
      <c r="N887" s="215"/>
      <c r="O887" s="215"/>
      <c r="P887" s="73"/>
      <c r="Q887" s="215"/>
      <c r="R887" s="215"/>
      <c r="S887" s="215"/>
      <c r="T887" s="215"/>
      <c r="U887" s="215"/>
      <c r="V887" s="215"/>
      <c r="W887" s="215"/>
      <c r="X887" s="74"/>
      <c r="Y887" s="216"/>
      <c r="Z887" s="216"/>
      <c r="AA887" s="216"/>
      <c r="AB887" s="150" t="str">
        <f t="shared" si="44"/>
        <v/>
      </c>
      <c r="AC887" s="217"/>
      <c r="AD887" s="218"/>
      <c r="AE887" s="74"/>
      <c r="AF887" s="219"/>
      <c r="AG887" s="219"/>
      <c r="AH887" s="74"/>
      <c r="AI887" s="211"/>
      <c r="AJ887" s="211"/>
      <c r="AK887" s="211"/>
      <c r="AL887" s="211"/>
      <c r="AM887" s="211"/>
      <c r="AN887" s="211"/>
      <c r="AO887" s="211"/>
      <c r="AP887" s="211"/>
      <c r="AQ887" s="211"/>
      <c r="AR887" s="47"/>
      <c r="AS887" s="211"/>
      <c r="AT887" s="211"/>
      <c r="AU887" s="211"/>
      <c r="AV887" s="211"/>
      <c r="AW887" s="211"/>
      <c r="AX887" s="211"/>
      <c r="AY887" s="211"/>
      <c r="AZ887" s="211"/>
      <c r="BA887" s="211"/>
      <c r="BB887" s="211"/>
      <c r="BC887" s="211"/>
      <c r="BD887" s="211"/>
      <c r="BE887" s="211"/>
      <c r="BF887" s="211"/>
      <c r="BG887" s="211"/>
      <c r="BH887" s="211"/>
      <c r="BI887" s="211"/>
      <c r="BJ887" s="211"/>
      <c r="BK887" s="211"/>
      <c r="BL887" s="211"/>
      <c r="BM887" s="211"/>
      <c r="BN887" s="211"/>
      <c r="BO887" s="211"/>
      <c r="BP887" s="211"/>
      <c r="BQ887" s="211"/>
      <c r="BR887" s="211"/>
      <c r="BS887" s="211"/>
      <c r="BT887" s="211"/>
      <c r="BU887" s="211"/>
      <c r="BV887" s="211"/>
      <c r="BW887" s="211"/>
      <c r="BX887" s="211"/>
      <c r="BY887" s="211"/>
      <c r="BZ887" s="211"/>
      <c r="CA887" s="211"/>
      <c r="CB887" s="211"/>
      <c r="CC887" s="211"/>
      <c r="CD887" s="211"/>
      <c r="CE887" s="211"/>
      <c r="CF887" s="211"/>
      <c r="CG887" s="211"/>
      <c r="CH887" s="211"/>
      <c r="CI887" s="211"/>
      <c r="CJ887" s="211"/>
      <c r="CK887" s="211"/>
      <c r="CL887" s="211"/>
      <c r="CM887" s="211"/>
      <c r="CN887" s="211"/>
      <c r="CO887" s="211"/>
      <c r="CP887" s="211"/>
      <c r="CQ887" s="151" t="str">
        <f t="shared" si="45"/>
        <v/>
      </c>
      <c r="CR887" s="147"/>
    </row>
    <row r="888" spans="1:96" x14ac:dyDescent="0.2">
      <c r="A888" s="72"/>
      <c r="B888" s="201">
        <f t="shared" si="46"/>
        <v>879</v>
      </c>
      <c r="C888" s="212"/>
      <c r="D888" s="212"/>
      <c r="F888" s="212"/>
      <c r="G888" s="214"/>
      <c r="H888" s="73"/>
      <c r="I888" s="215"/>
      <c r="J888" s="215"/>
      <c r="K888" s="215"/>
      <c r="L888" s="215"/>
      <c r="M888" s="215"/>
      <c r="N888" s="215"/>
      <c r="O888" s="215"/>
      <c r="P888" s="73"/>
      <c r="Q888" s="215"/>
      <c r="R888" s="215"/>
      <c r="S888" s="215"/>
      <c r="T888" s="215"/>
      <c r="U888" s="215"/>
      <c r="V888" s="215"/>
      <c r="W888" s="215"/>
      <c r="X888" s="74"/>
      <c r="Y888" s="216"/>
      <c r="Z888" s="216"/>
      <c r="AA888" s="216"/>
      <c r="AB888" s="150" t="str">
        <f t="shared" si="44"/>
        <v/>
      </c>
      <c r="AC888" s="217"/>
      <c r="AD888" s="218"/>
      <c r="AE888" s="74"/>
      <c r="AF888" s="219"/>
      <c r="AG888" s="219"/>
      <c r="AH888" s="74"/>
      <c r="AI888" s="211"/>
      <c r="AJ888" s="211"/>
      <c r="AK888" s="211"/>
      <c r="AL888" s="211"/>
      <c r="AM888" s="211"/>
      <c r="AN888" s="211"/>
      <c r="AO888" s="211"/>
      <c r="AP888" s="211"/>
      <c r="AQ888" s="211"/>
      <c r="AR888" s="47"/>
      <c r="AS888" s="211"/>
      <c r="AT888" s="211"/>
      <c r="AU888" s="211"/>
      <c r="AV888" s="211"/>
      <c r="AW888" s="211"/>
      <c r="AX888" s="211"/>
      <c r="AY888" s="211"/>
      <c r="AZ888" s="211"/>
      <c r="BA888" s="211"/>
      <c r="BB888" s="211"/>
      <c r="BC888" s="211"/>
      <c r="BD888" s="211"/>
      <c r="BE888" s="211"/>
      <c r="BF888" s="211"/>
      <c r="BG888" s="211"/>
      <c r="BH888" s="211"/>
      <c r="BI888" s="211"/>
      <c r="BJ888" s="211"/>
      <c r="BK888" s="211"/>
      <c r="BL888" s="211"/>
      <c r="BM888" s="211"/>
      <c r="BN888" s="211"/>
      <c r="BO888" s="211"/>
      <c r="BP888" s="211"/>
      <c r="BQ888" s="211"/>
      <c r="BR888" s="211"/>
      <c r="BS888" s="211"/>
      <c r="BT888" s="211"/>
      <c r="BU888" s="211"/>
      <c r="BV888" s="211"/>
      <c r="BW888" s="211"/>
      <c r="BX888" s="211"/>
      <c r="BY888" s="211"/>
      <c r="BZ888" s="211"/>
      <c r="CA888" s="211"/>
      <c r="CB888" s="211"/>
      <c r="CC888" s="211"/>
      <c r="CD888" s="211"/>
      <c r="CE888" s="211"/>
      <c r="CF888" s="211"/>
      <c r="CG888" s="211"/>
      <c r="CH888" s="211"/>
      <c r="CI888" s="211"/>
      <c r="CJ888" s="211"/>
      <c r="CK888" s="211"/>
      <c r="CL888" s="211"/>
      <c r="CM888" s="211"/>
      <c r="CN888" s="211"/>
      <c r="CO888" s="211"/>
      <c r="CP888" s="211"/>
      <c r="CQ888" s="151" t="str">
        <f t="shared" si="45"/>
        <v/>
      </c>
      <c r="CR888" s="147"/>
    </row>
    <row r="889" spans="1:96" x14ac:dyDescent="0.2">
      <c r="A889" s="72"/>
      <c r="B889" s="201">
        <f t="shared" si="46"/>
        <v>880</v>
      </c>
      <c r="C889" s="212"/>
      <c r="D889" s="212"/>
      <c r="F889" s="212"/>
      <c r="G889" s="214"/>
      <c r="H889" s="73"/>
      <c r="I889" s="215"/>
      <c r="J889" s="215"/>
      <c r="K889" s="215"/>
      <c r="L889" s="215"/>
      <c r="M889" s="215"/>
      <c r="N889" s="215"/>
      <c r="O889" s="215"/>
      <c r="P889" s="73"/>
      <c r="Q889" s="215"/>
      <c r="R889" s="215"/>
      <c r="S889" s="215"/>
      <c r="T889" s="215"/>
      <c r="U889" s="215"/>
      <c r="V889" s="215"/>
      <c r="W889" s="215"/>
      <c r="X889" s="74"/>
      <c r="Y889" s="216"/>
      <c r="Z889" s="216"/>
      <c r="AA889" s="216"/>
      <c r="AB889" s="150" t="str">
        <f t="shared" si="44"/>
        <v/>
      </c>
      <c r="AC889" s="217"/>
      <c r="AD889" s="218"/>
      <c r="AE889" s="74"/>
      <c r="AF889" s="219"/>
      <c r="AG889" s="219"/>
      <c r="AH889" s="74"/>
      <c r="AI889" s="211"/>
      <c r="AJ889" s="211"/>
      <c r="AK889" s="211"/>
      <c r="AL889" s="211"/>
      <c r="AM889" s="211"/>
      <c r="AN889" s="211"/>
      <c r="AO889" s="211"/>
      <c r="AP889" s="211"/>
      <c r="AQ889" s="211"/>
      <c r="AR889" s="47"/>
      <c r="AS889" s="211"/>
      <c r="AT889" s="211"/>
      <c r="AU889" s="211"/>
      <c r="AV889" s="211"/>
      <c r="AW889" s="211"/>
      <c r="AX889" s="211"/>
      <c r="AY889" s="211"/>
      <c r="AZ889" s="211"/>
      <c r="BA889" s="211"/>
      <c r="BB889" s="211"/>
      <c r="BC889" s="211"/>
      <c r="BD889" s="211"/>
      <c r="BE889" s="211"/>
      <c r="BF889" s="211"/>
      <c r="BG889" s="211"/>
      <c r="BH889" s="211"/>
      <c r="BI889" s="211"/>
      <c r="BJ889" s="211"/>
      <c r="BK889" s="211"/>
      <c r="BL889" s="211"/>
      <c r="BM889" s="211"/>
      <c r="BN889" s="211"/>
      <c r="BO889" s="211"/>
      <c r="BP889" s="211"/>
      <c r="BQ889" s="211"/>
      <c r="BR889" s="211"/>
      <c r="BS889" s="211"/>
      <c r="BT889" s="211"/>
      <c r="BU889" s="211"/>
      <c r="BV889" s="211"/>
      <c r="BW889" s="211"/>
      <c r="BX889" s="211"/>
      <c r="BY889" s="211"/>
      <c r="BZ889" s="211"/>
      <c r="CA889" s="211"/>
      <c r="CB889" s="211"/>
      <c r="CC889" s="211"/>
      <c r="CD889" s="211"/>
      <c r="CE889" s="211"/>
      <c r="CF889" s="211"/>
      <c r="CG889" s="211"/>
      <c r="CH889" s="211"/>
      <c r="CI889" s="211"/>
      <c r="CJ889" s="211"/>
      <c r="CK889" s="211"/>
      <c r="CL889" s="211"/>
      <c r="CM889" s="211"/>
      <c r="CN889" s="211"/>
      <c r="CO889" s="211"/>
      <c r="CP889" s="211"/>
      <c r="CQ889" s="151" t="str">
        <f t="shared" si="45"/>
        <v/>
      </c>
      <c r="CR889" s="147"/>
    </row>
    <row r="890" spans="1:96" x14ac:dyDescent="0.2">
      <c r="A890" s="72"/>
      <c r="B890" s="201">
        <f t="shared" si="46"/>
        <v>881</v>
      </c>
      <c r="C890" s="212"/>
      <c r="D890" s="212"/>
      <c r="F890" s="212"/>
      <c r="G890" s="214"/>
      <c r="H890" s="73"/>
      <c r="I890" s="215"/>
      <c r="J890" s="215"/>
      <c r="K890" s="215"/>
      <c r="L890" s="215"/>
      <c r="M890" s="215"/>
      <c r="N890" s="215"/>
      <c r="O890" s="215"/>
      <c r="P890" s="73"/>
      <c r="Q890" s="215"/>
      <c r="R890" s="215"/>
      <c r="S890" s="215"/>
      <c r="T890" s="215"/>
      <c r="U890" s="215"/>
      <c r="V890" s="215"/>
      <c r="W890" s="215"/>
      <c r="X890" s="74"/>
      <c r="Y890" s="216"/>
      <c r="Z890" s="216"/>
      <c r="AA890" s="216"/>
      <c r="AB890" s="150" t="str">
        <f t="shared" si="44"/>
        <v/>
      </c>
      <c r="AC890" s="217"/>
      <c r="AD890" s="218"/>
      <c r="AE890" s="74"/>
      <c r="AF890" s="219"/>
      <c r="AG890" s="219"/>
      <c r="AH890" s="74"/>
      <c r="AI890" s="211"/>
      <c r="AJ890" s="211"/>
      <c r="AK890" s="211"/>
      <c r="AL890" s="211"/>
      <c r="AM890" s="211"/>
      <c r="AN890" s="211"/>
      <c r="AO890" s="211"/>
      <c r="AP890" s="211"/>
      <c r="AQ890" s="211"/>
      <c r="AR890" s="47"/>
      <c r="AS890" s="211"/>
      <c r="AT890" s="211"/>
      <c r="AU890" s="211"/>
      <c r="AV890" s="211"/>
      <c r="AW890" s="211"/>
      <c r="AX890" s="211"/>
      <c r="AY890" s="211"/>
      <c r="AZ890" s="211"/>
      <c r="BA890" s="211"/>
      <c r="BB890" s="211"/>
      <c r="BC890" s="211"/>
      <c r="BD890" s="211"/>
      <c r="BE890" s="211"/>
      <c r="BF890" s="211"/>
      <c r="BG890" s="211"/>
      <c r="BH890" s="211"/>
      <c r="BI890" s="211"/>
      <c r="BJ890" s="211"/>
      <c r="BK890" s="211"/>
      <c r="BL890" s="211"/>
      <c r="BM890" s="211"/>
      <c r="BN890" s="211"/>
      <c r="BO890" s="211"/>
      <c r="BP890" s="211"/>
      <c r="BQ890" s="211"/>
      <c r="BR890" s="211"/>
      <c r="BS890" s="211"/>
      <c r="BT890" s="211"/>
      <c r="BU890" s="211"/>
      <c r="BV890" s="211"/>
      <c r="BW890" s="211"/>
      <c r="BX890" s="211"/>
      <c r="BY890" s="211"/>
      <c r="BZ890" s="211"/>
      <c r="CA890" s="211"/>
      <c r="CB890" s="211"/>
      <c r="CC890" s="211"/>
      <c r="CD890" s="211"/>
      <c r="CE890" s="211"/>
      <c r="CF890" s="211"/>
      <c r="CG890" s="211"/>
      <c r="CH890" s="211"/>
      <c r="CI890" s="211"/>
      <c r="CJ890" s="211"/>
      <c r="CK890" s="211"/>
      <c r="CL890" s="211"/>
      <c r="CM890" s="211"/>
      <c r="CN890" s="211"/>
      <c r="CO890" s="211"/>
      <c r="CP890" s="211"/>
      <c r="CQ890" s="151" t="str">
        <f t="shared" si="45"/>
        <v/>
      </c>
      <c r="CR890" s="147"/>
    </row>
    <row r="891" spans="1:96" x14ac:dyDescent="0.2">
      <c r="A891" s="72"/>
      <c r="B891" s="201">
        <f t="shared" si="46"/>
        <v>882</v>
      </c>
      <c r="C891" s="212"/>
      <c r="D891" s="212"/>
      <c r="F891" s="212"/>
      <c r="G891" s="214"/>
      <c r="H891" s="73"/>
      <c r="I891" s="215"/>
      <c r="J891" s="215"/>
      <c r="K891" s="215"/>
      <c r="L891" s="215"/>
      <c r="M891" s="215"/>
      <c r="N891" s="215"/>
      <c r="O891" s="215"/>
      <c r="P891" s="73"/>
      <c r="Q891" s="215"/>
      <c r="R891" s="215"/>
      <c r="S891" s="215"/>
      <c r="T891" s="215"/>
      <c r="U891" s="215"/>
      <c r="V891" s="215"/>
      <c r="W891" s="215"/>
      <c r="X891" s="74"/>
      <c r="Y891" s="216"/>
      <c r="Z891" s="216"/>
      <c r="AA891" s="216"/>
      <c r="AB891" s="150" t="str">
        <f t="shared" si="44"/>
        <v/>
      </c>
      <c r="AC891" s="217"/>
      <c r="AD891" s="218"/>
      <c r="AE891" s="74"/>
      <c r="AF891" s="219"/>
      <c r="AG891" s="219"/>
      <c r="AH891" s="74"/>
      <c r="AI891" s="211"/>
      <c r="AJ891" s="211"/>
      <c r="AK891" s="211"/>
      <c r="AL891" s="211"/>
      <c r="AM891" s="211"/>
      <c r="AN891" s="211"/>
      <c r="AO891" s="211"/>
      <c r="AP891" s="211"/>
      <c r="AQ891" s="211"/>
      <c r="AR891" s="47"/>
      <c r="AS891" s="211"/>
      <c r="AT891" s="211"/>
      <c r="AU891" s="211"/>
      <c r="AV891" s="211"/>
      <c r="AW891" s="211"/>
      <c r="AX891" s="211"/>
      <c r="AY891" s="211"/>
      <c r="AZ891" s="211"/>
      <c r="BA891" s="211"/>
      <c r="BB891" s="211"/>
      <c r="BC891" s="211"/>
      <c r="BD891" s="211"/>
      <c r="BE891" s="211"/>
      <c r="BF891" s="211"/>
      <c r="BG891" s="211"/>
      <c r="BH891" s="211"/>
      <c r="BI891" s="211"/>
      <c r="BJ891" s="211"/>
      <c r="BK891" s="211"/>
      <c r="BL891" s="211"/>
      <c r="BM891" s="211"/>
      <c r="BN891" s="211"/>
      <c r="BO891" s="211"/>
      <c r="BP891" s="211"/>
      <c r="BQ891" s="211"/>
      <c r="BR891" s="211"/>
      <c r="BS891" s="211"/>
      <c r="BT891" s="211"/>
      <c r="BU891" s="211"/>
      <c r="BV891" s="211"/>
      <c r="BW891" s="211"/>
      <c r="BX891" s="211"/>
      <c r="BY891" s="211"/>
      <c r="BZ891" s="211"/>
      <c r="CA891" s="211"/>
      <c r="CB891" s="211"/>
      <c r="CC891" s="211"/>
      <c r="CD891" s="211"/>
      <c r="CE891" s="211"/>
      <c r="CF891" s="211"/>
      <c r="CG891" s="211"/>
      <c r="CH891" s="211"/>
      <c r="CI891" s="211"/>
      <c r="CJ891" s="211"/>
      <c r="CK891" s="211"/>
      <c r="CL891" s="211"/>
      <c r="CM891" s="211"/>
      <c r="CN891" s="211"/>
      <c r="CO891" s="211"/>
      <c r="CP891" s="211"/>
      <c r="CQ891" s="151" t="str">
        <f t="shared" si="45"/>
        <v/>
      </c>
      <c r="CR891" s="147"/>
    </row>
    <row r="892" spans="1:96" x14ac:dyDescent="0.2">
      <c r="A892" s="72"/>
      <c r="B892" s="201">
        <f t="shared" si="46"/>
        <v>883</v>
      </c>
      <c r="C892" s="212"/>
      <c r="D892" s="212"/>
      <c r="F892" s="212"/>
      <c r="G892" s="214"/>
      <c r="H892" s="73"/>
      <c r="I892" s="215"/>
      <c r="J892" s="215"/>
      <c r="K892" s="215"/>
      <c r="L892" s="215"/>
      <c r="M892" s="215"/>
      <c r="N892" s="215"/>
      <c r="O892" s="215"/>
      <c r="P892" s="73"/>
      <c r="Q892" s="215"/>
      <c r="R892" s="215"/>
      <c r="S892" s="215"/>
      <c r="T892" s="215"/>
      <c r="U892" s="215"/>
      <c r="V892" s="215"/>
      <c r="W892" s="215"/>
      <c r="X892" s="74"/>
      <c r="Y892" s="216"/>
      <c r="Z892" s="216"/>
      <c r="AA892" s="216"/>
      <c r="AB892" s="150" t="str">
        <f t="shared" si="44"/>
        <v/>
      </c>
      <c r="AC892" s="217"/>
      <c r="AD892" s="218"/>
      <c r="AE892" s="74"/>
      <c r="AF892" s="219"/>
      <c r="AG892" s="219"/>
      <c r="AH892" s="74"/>
      <c r="AI892" s="211"/>
      <c r="AJ892" s="211"/>
      <c r="AK892" s="211"/>
      <c r="AL892" s="211"/>
      <c r="AM892" s="211"/>
      <c r="AN892" s="211"/>
      <c r="AO892" s="211"/>
      <c r="AP892" s="211"/>
      <c r="AQ892" s="211"/>
      <c r="AR892" s="47"/>
      <c r="AS892" s="211"/>
      <c r="AT892" s="211"/>
      <c r="AU892" s="211"/>
      <c r="AV892" s="211"/>
      <c r="AW892" s="211"/>
      <c r="AX892" s="211"/>
      <c r="AY892" s="211"/>
      <c r="AZ892" s="211"/>
      <c r="BA892" s="211"/>
      <c r="BB892" s="211"/>
      <c r="BC892" s="211"/>
      <c r="BD892" s="211"/>
      <c r="BE892" s="211"/>
      <c r="BF892" s="211"/>
      <c r="BG892" s="211"/>
      <c r="BH892" s="211"/>
      <c r="BI892" s="211"/>
      <c r="BJ892" s="211"/>
      <c r="BK892" s="211"/>
      <c r="BL892" s="211"/>
      <c r="BM892" s="211"/>
      <c r="BN892" s="211"/>
      <c r="BO892" s="211"/>
      <c r="BP892" s="211"/>
      <c r="BQ892" s="211"/>
      <c r="BR892" s="211"/>
      <c r="BS892" s="211"/>
      <c r="BT892" s="211"/>
      <c r="BU892" s="211"/>
      <c r="BV892" s="211"/>
      <c r="BW892" s="211"/>
      <c r="BX892" s="211"/>
      <c r="BY892" s="211"/>
      <c r="BZ892" s="211"/>
      <c r="CA892" s="211"/>
      <c r="CB892" s="211"/>
      <c r="CC892" s="211"/>
      <c r="CD892" s="211"/>
      <c r="CE892" s="211"/>
      <c r="CF892" s="211"/>
      <c r="CG892" s="211"/>
      <c r="CH892" s="211"/>
      <c r="CI892" s="211"/>
      <c r="CJ892" s="211"/>
      <c r="CK892" s="211"/>
      <c r="CL892" s="211"/>
      <c r="CM892" s="211"/>
      <c r="CN892" s="211"/>
      <c r="CO892" s="211"/>
      <c r="CP892" s="211"/>
      <c r="CQ892" s="151" t="str">
        <f t="shared" si="45"/>
        <v/>
      </c>
      <c r="CR892" s="147"/>
    </row>
    <row r="893" spans="1:96" x14ac:dyDescent="0.2">
      <c r="A893" s="72"/>
      <c r="B893" s="201">
        <f t="shared" si="46"/>
        <v>884</v>
      </c>
      <c r="C893" s="212"/>
      <c r="D893" s="212"/>
      <c r="F893" s="212"/>
      <c r="G893" s="214"/>
      <c r="H893" s="73"/>
      <c r="I893" s="215"/>
      <c r="J893" s="215"/>
      <c r="K893" s="215"/>
      <c r="L893" s="215"/>
      <c r="M893" s="215"/>
      <c r="N893" s="215"/>
      <c r="O893" s="215"/>
      <c r="P893" s="73"/>
      <c r="Q893" s="215"/>
      <c r="R893" s="215"/>
      <c r="S893" s="215"/>
      <c r="T893" s="215"/>
      <c r="U893" s="215"/>
      <c r="V893" s="215"/>
      <c r="W893" s="215"/>
      <c r="X893" s="74"/>
      <c r="Y893" s="216"/>
      <c r="Z893" s="216"/>
      <c r="AA893" s="216"/>
      <c r="AB893" s="150" t="str">
        <f t="shared" si="44"/>
        <v/>
      </c>
      <c r="AC893" s="217"/>
      <c r="AD893" s="218"/>
      <c r="AE893" s="74"/>
      <c r="AF893" s="219"/>
      <c r="AG893" s="219"/>
      <c r="AH893" s="74"/>
      <c r="AI893" s="211"/>
      <c r="AJ893" s="211"/>
      <c r="AK893" s="211"/>
      <c r="AL893" s="211"/>
      <c r="AM893" s="211"/>
      <c r="AN893" s="211"/>
      <c r="AO893" s="211"/>
      <c r="AP893" s="211"/>
      <c r="AQ893" s="211"/>
      <c r="AR893" s="47"/>
      <c r="AS893" s="211"/>
      <c r="AT893" s="211"/>
      <c r="AU893" s="211"/>
      <c r="AV893" s="211"/>
      <c r="AW893" s="211"/>
      <c r="AX893" s="211"/>
      <c r="AY893" s="211"/>
      <c r="AZ893" s="211"/>
      <c r="BA893" s="211"/>
      <c r="BB893" s="211"/>
      <c r="BC893" s="211"/>
      <c r="BD893" s="211"/>
      <c r="BE893" s="211"/>
      <c r="BF893" s="211"/>
      <c r="BG893" s="211"/>
      <c r="BH893" s="211"/>
      <c r="BI893" s="211"/>
      <c r="BJ893" s="211"/>
      <c r="BK893" s="211"/>
      <c r="BL893" s="211"/>
      <c r="BM893" s="211"/>
      <c r="BN893" s="211"/>
      <c r="BO893" s="211"/>
      <c r="BP893" s="211"/>
      <c r="BQ893" s="211"/>
      <c r="BR893" s="211"/>
      <c r="BS893" s="211"/>
      <c r="BT893" s="211"/>
      <c r="BU893" s="211"/>
      <c r="BV893" s="211"/>
      <c r="BW893" s="211"/>
      <c r="BX893" s="211"/>
      <c r="BY893" s="211"/>
      <c r="BZ893" s="211"/>
      <c r="CA893" s="211"/>
      <c r="CB893" s="211"/>
      <c r="CC893" s="211"/>
      <c r="CD893" s="211"/>
      <c r="CE893" s="211"/>
      <c r="CF893" s="211"/>
      <c r="CG893" s="211"/>
      <c r="CH893" s="211"/>
      <c r="CI893" s="211"/>
      <c r="CJ893" s="211"/>
      <c r="CK893" s="211"/>
      <c r="CL893" s="211"/>
      <c r="CM893" s="211"/>
      <c r="CN893" s="211"/>
      <c r="CO893" s="211"/>
      <c r="CP893" s="211"/>
      <c r="CQ893" s="151" t="str">
        <f t="shared" si="45"/>
        <v/>
      </c>
      <c r="CR893" s="147"/>
    </row>
    <row r="894" spans="1:96" x14ac:dyDescent="0.2">
      <c r="A894" s="72"/>
      <c r="B894" s="201">
        <f t="shared" si="46"/>
        <v>885</v>
      </c>
      <c r="C894" s="212"/>
      <c r="D894" s="212"/>
      <c r="F894" s="212"/>
      <c r="G894" s="214"/>
      <c r="H894" s="73"/>
      <c r="I894" s="215"/>
      <c r="J894" s="215"/>
      <c r="K894" s="215"/>
      <c r="L894" s="215"/>
      <c r="M894" s="215"/>
      <c r="N894" s="215"/>
      <c r="O894" s="215"/>
      <c r="P894" s="73"/>
      <c r="Q894" s="215"/>
      <c r="R894" s="215"/>
      <c r="S894" s="215"/>
      <c r="T894" s="215"/>
      <c r="U894" s="215"/>
      <c r="V894" s="215"/>
      <c r="W894" s="215"/>
      <c r="X894" s="74"/>
      <c r="Y894" s="216"/>
      <c r="Z894" s="216"/>
      <c r="AA894" s="216"/>
      <c r="AB894" s="150" t="str">
        <f t="shared" si="44"/>
        <v/>
      </c>
      <c r="AC894" s="217"/>
      <c r="AD894" s="218"/>
      <c r="AE894" s="74"/>
      <c r="AF894" s="219"/>
      <c r="AG894" s="219"/>
      <c r="AH894" s="74"/>
      <c r="AI894" s="211"/>
      <c r="AJ894" s="211"/>
      <c r="AK894" s="211"/>
      <c r="AL894" s="211"/>
      <c r="AM894" s="211"/>
      <c r="AN894" s="211"/>
      <c r="AO894" s="211"/>
      <c r="AP894" s="211"/>
      <c r="AQ894" s="211"/>
      <c r="AR894" s="47"/>
      <c r="AS894" s="211"/>
      <c r="AT894" s="211"/>
      <c r="AU894" s="211"/>
      <c r="AV894" s="211"/>
      <c r="AW894" s="211"/>
      <c r="AX894" s="211"/>
      <c r="AY894" s="211"/>
      <c r="AZ894" s="211"/>
      <c r="BA894" s="211"/>
      <c r="BB894" s="211"/>
      <c r="BC894" s="211"/>
      <c r="BD894" s="211"/>
      <c r="BE894" s="211"/>
      <c r="BF894" s="211"/>
      <c r="BG894" s="211"/>
      <c r="BH894" s="211"/>
      <c r="BI894" s="211"/>
      <c r="BJ894" s="211"/>
      <c r="BK894" s="211"/>
      <c r="BL894" s="211"/>
      <c r="BM894" s="211"/>
      <c r="BN894" s="211"/>
      <c r="BO894" s="211"/>
      <c r="BP894" s="211"/>
      <c r="BQ894" s="211"/>
      <c r="BR894" s="211"/>
      <c r="BS894" s="211"/>
      <c r="BT894" s="211"/>
      <c r="BU894" s="211"/>
      <c r="BV894" s="211"/>
      <c r="BW894" s="211"/>
      <c r="BX894" s="211"/>
      <c r="BY894" s="211"/>
      <c r="BZ894" s="211"/>
      <c r="CA894" s="211"/>
      <c r="CB894" s="211"/>
      <c r="CC894" s="211"/>
      <c r="CD894" s="211"/>
      <c r="CE894" s="211"/>
      <c r="CF894" s="211"/>
      <c r="CG894" s="211"/>
      <c r="CH894" s="211"/>
      <c r="CI894" s="211"/>
      <c r="CJ894" s="211"/>
      <c r="CK894" s="211"/>
      <c r="CL894" s="211"/>
      <c r="CM894" s="211"/>
      <c r="CN894" s="211"/>
      <c r="CO894" s="211"/>
      <c r="CP894" s="211"/>
      <c r="CQ894" s="151" t="str">
        <f t="shared" si="45"/>
        <v/>
      </c>
      <c r="CR894" s="147"/>
    </row>
    <row r="895" spans="1:96" x14ac:dyDescent="0.2">
      <c r="A895" s="72"/>
      <c r="B895" s="201">
        <f t="shared" si="46"/>
        <v>886</v>
      </c>
      <c r="C895" s="212"/>
      <c r="D895" s="212"/>
      <c r="F895" s="212"/>
      <c r="G895" s="214"/>
      <c r="H895" s="73"/>
      <c r="I895" s="215"/>
      <c r="J895" s="215"/>
      <c r="K895" s="215"/>
      <c r="L895" s="215"/>
      <c r="M895" s="215"/>
      <c r="N895" s="215"/>
      <c r="O895" s="215"/>
      <c r="P895" s="73"/>
      <c r="Q895" s="215"/>
      <c r="R895" s="215"/>
      <c r="S895" s="215"/>
      <c r="T895" s="215"/>
      <c r="U895" s="215"/>
      <c r="V895" s="215"/>
      <c r="W895" s="215"/>
      <c r="X895" s="74"/>
      <c r="Y895" s="216"/>
      <c r="Z895" s="216"/>
      <c r="AA895" s="216"/>
      <c r="AB895" s="150" t="str">
        <f t="shared" si="44"/>
        <v/>
      </c>
      <c r="AC895" s="217"/>
      <c r="AD895" s="218"/>
      <c r="AE895" s="74"/>
      <c r="AF895" s="219"/>
      <c r="AG895" s="219"/>
      <c r="AH895" s="74"/>
      <c r="AI895" s="211"/>
      <c r="AJ895" s="211"/>
      <c r="AK895" s="211"/>
      <c r="AL895" s="211"/>
      <c r="AM895" s="211"/>
      <c r="AN895" s="211"/>
      <c r="AO895" s="211"/>
      <c r="AP895" s="211"/>
      <c r="AQ895" s="211"/>
      <c r="AR895" s="47"/>
      <c r="AS895" s="211"/>
      <c r="AT895" s="211"/>
      <c r="AU895" s="211"/>
      <c r="AV895" s="211"/>
      <c r="AW895" s="211"/>
      <c r="AX895" s="211"/>
      <c r="AY895" s="211"/>
      <c r="AZ895" s="211"/>
      <c r="BA895" s="211"/>
      <c r="BB895" s="211"/>
      <c r="BC895" s="211"/>
      <c r="BD895" s="211"/>
      <c r="BE895" s="211"/>
      <c r="BF895" s="211"/>
      <c r="BG895" s="211"/>
      <c r="BH895" s="211"/>
      <c r="BI895" s="211"/>
      <c r="BJ895" s="211"/>
      <c r="BK895" s="211"/>
      <c r="BL895" s="211"/>
      <c r="BM895" s="211"/>
      <c r="BN895" s="211"/>
      <c r="BO895" s="211"/>
      <c r="BP895" s="211"/>
      <c r="BQ895" s="211"/>
      <c r="BR895" s="211"/>
      <c r="BS895" s="211"/>
      <c r="BT895" s="211"/>
      <c r="BU895" s="211"/>
      <c r="BV895" s="211"/>
      <c r="BW895" s="211"/>
      <c r="BX895" s="211"/>
      <c r="BY895" s="211"/>
      <c r="BZ895" s="211"/>
      <c r="CA895" s="211"/>
      <c r="CB895" s="211"/>
      <c r="CC895" s="211"/>
      <c r="CD895" s="211"/>
      <c r="CE895" s="211"/>
      <c r="CF895" s="211"/>
      <c r="CG895" s="211"/>
      <c r="CH895" s="211"/>
      <c r="CI895" s="211"/>
      <c r="CJ895" s="211"/>
      <c r="CK895" s="211"/>
      <c r="CL895" s="211"/>
      <c r="CM895" s="211"/>
      <c r="CN895" s="211"/>
      <c r="CO895" s="211"/>
      <c r="CP895" s="211"/>
      <c r="CQ895" s="151" t="str">
        <f t="shared" si="45"/>
        <v/>
      </c>
      <c r="CR895" s="147"/>
    </row>
    <row r="896" spans="1:96" x14ac:dyDescent="0.2">
      <c r="A896" s="72"/>
      <c r="B896" s="201">
        <f t="shared" si="46"/>
        <v>887</v>
      </c>
      <c r="C896" s="212"/>
      <c r="D896" s="212"/>
      <c r="F896" s="212"/>
      <c r="G896" s="214"/>
      <c r="H896" s="73"/>
      <c r="I896" s="215"/>
      <c r="J896" s="215"/>
      <c r="K896" s="215"/>
      <c r="L896" s="215"/>
      <c r="M896" s="215"/>
      <c r="N896" s="215"/>
      <c r="O896" s="215"/>
      <c r="P896" s="73"/>
      <c r="Q896" s="215"/>
      <c r="R896" s="215"/>
      <c r="S896" s="215"/>
      <c r="T896" s="215"/>
      <c r="U896" s="215"/>
      <c r="V896" s="215"/>
      <c r="W896" s="215"/>
      <c r="X896" s="74"/>
      <c r="Y896" s="216"/>
      <c r="Z896" s="216"/>
      <c r="AA896" s="216"/>
      <c r="AB896" s="150" t="str">
        <f t="shared" si="44"/>
        <v/>
      </c>
      <c r="AC896" s="217"/>
      <c r="AD896" s="218"/>
      <c r="AE896" s="74"/>
      <c r="AF896" s="219"/>
      <c r="AG896" s="219"/>
      <c r="AH896" s="74"/>
      <c r="AI896" s="211"/>
      <c r="AJ896" s="211"/>
      <c r="AK896" s="211"/>
      <c r="AL896" s="211"/>
      <c r="AM896" s="211"/>
      <c r="AN896" s="211"/>
      <c r="AO896" s="211"/>
      <c r="AP896" s="211"/>
      <c r="AQ896" s="211"/>
      <c r="AR896" s="47"/>
      <c r="AS896" s="211"/>
      <c r="AT896" s="211"/>
      <c r="AU896" s="211"/>
      <c r="AV896" s="211"/>
      <c r="AW896" s="211"/>
      <c r="AX896" s="211"/>
      <c r="AY896" s="211"/>
      <c r="AZ896" s="211"/>
      <c r="BA896" s="211"/>
      <c r="BB896" s="211"/>
      <c r="BC896" s="211"/>
      <c r="BD896" s="211"/>
      <c r="BE896" s="211"/>
      <c r="BF896" s="211"/>
      <c r="BG896" s="211"/>
      <c r="BH896" s="211"/>
      <c r="BI896" s="211"/>
      <c r="BJ896" s="211"/>
      <c r="BK896" s="211"/>
      <c r="BL896" s="211"/>
      <c r="BM896" s="211"/>
      <c r="BN896" s="211"/>
      <c r="BO896" s="211"/>
      <c r="BP896" s="211"/>
      <c r="BQ896" s="211"/>
      <c r="BR896" s="211"/>
      <c r="BS896" s="211"/>
      <c r="BT896" s="211"/>
      <c r="BU896" s="211"/>
      <c r="BV896" s="211"/>
      <c r="BW896" s="211"/>
      <c r="BX896" s="211"/>
      <c r="BY896" s="211"/>
      <c r="BZ896" s="211"/>
      <c r="CA896" s="211"/>
      <c r="CB896" s="211"/>
      <c r="CC896" s="211"/>
      <c r="CD896" s="211"/>
      <c r="CE896" s="211"/>
      <c r="CF896" s="211"/>
      <c r="CG896" s="211"/>
      <c r="CH896" s="211"/>
      <c r="CI896" s="211"/>
      <c r="CJ896" s="211"/>
      <c r="CK896" s="211"/>
      <c r="CL896" s="211"/>
      <c r="CM896" s="211"/>
      <c r="CN896" s="211"/>
      <c r="CO896" s="211"/>
      <c r="CP896" s="211"/>
      <c r="CQ896" s="151" t="str">
        <f t="shared" si="45"/>
        <v/>
      </c>
      <c r="CR896" s="147"/>
    </row>
    <row r="897" spans="1:96" x14ac:dyDescent="0.2">
      <c r="A897" s="72"/>
      <c r="B897" s="201">
        <f t="shared" si="46"/>
        <v>888</v>
      </c>
      <c r="C897" s="212"/>
      <c r="D897" s="212"/>
      <c r="F897" s="212"/>
      <c r="G897" s="214"/>
      <c r="H897" s="73"/>
      <c r="I897" s="215"/>
      <c r="J897" s="215"/>
      <c r="K897" s="215"/>
      <c r="L897" s="215"/>
      <c r="M897" s="215"/>
      <c r="N897" s="215"/>
      <c r="O897" s="215"/>
      <c r="P897" s="73"/>
      <c r="Q897" s="215"/>
      <c r="R897" s="215"/>
      <c r="S897" s="215"/>
      <c r="T897" s="215"/>
      <c r="U897" s="215"/>
      <c r="V897" s="215"/>
      <c r="W897" s="215"/>
      <c r="X897" s="74"/>
      <c r="Y897" s="216"/>
      <c r="Z897" s="216"/>
      <c r="AA897" s="216"/>
      <c r="AB897" s="150" t="str">
        <f t="shared" si="44"/>
        <v/>
      </c>
      <c r="AC897" s="217"/>
      <c r="AD897" s="218"/>
      <c r="AE897" s="74"/>
      <c r="AF897" s="219"/>
      <c r="AG897" s="219"/>
      <c r="AH897" s="74"/>
      <c r="AI897" s="211"/>
      <c r="AJ897" s="211"/>
      <c r="AK897" s="211"/>
      <c r="AL897" s="211"/>
      <c r="AM897" s="211"/>
      <c r="AN897" s="211"/>
      <c r="AO897" s="211"/>
      <c r="AP897" s="211"/>
      <c r="AQ897" s="211"/>
      <c r="AR897" s="47"/>
      <c r="AS897" s="211"/>
      <c r="AT897" s="211"/>
      <c r="AU897" s="211"/>
      <c r="AV897" s="211"/>
      <c r="AW897" s="211"/>
      <c r="AX897" s="211"/>
      <c r="AY897" s="211"/>
      <c r="AZ897" s="211"/>
      <c r="BA897" s="211"/>
      <c r="BB897" s="211"/>
      <c r="BC897" s="211"/>
      <c r="BD897" s="211"/>
      <c r="BE897" s="211"/>
      <c r="BF897" s="211"/>
      <c r="BG897" s="211"/>
      <c r="BH897" s="211"/>
      <c r="BI897" s="211"/>
      <c r="BJ897" s="211"/>
      <c r="BK897" s="211"/>
      <c r="BL897" s="211"/>
      <c r="BM897" s="211"/>
      <c r="BN897" s="211"/>
      <c r="BO897" s="211"/>
      <c r="BP897" s="211"/>
      <c r="BQ897" s="211"/>
      <c r="BR897" s="211"/>
      <c r="BS897" s="211"/>
      <c r="BT897" s="211"/>
      <c r="BU897" s="211"/>
      <c r="BV897" s="211"/>
      <c r="BW897" s="211"/>
      <c r="BX897" s="211"/>
      <c r="BY897" s="211"/>
      <c r="BZ897" s="211"/>
      <c r="CA897" s="211"/>
      <c r="CB897" s="211"/>
      <c r="CC897" s="211"/>
      <c r="CD897" s="211"/>
      <c r="CE897" s="211"/>
      <c r="CF897" s="211"/>
      <c r="CG897" s="211"/>
      <c r="CH897" s="211"/>
      <c r="CI897" s="211"/>
      <c r="CJ897" s="211"/>
      <c r="CK897" s="211"/>
      <c r="CL897" s="211"/>
      <c r="CM897" s="211"/>
      <c r="CN897" s="211"/>
      <c r="CO897" s="211"/>
      <c r="CP897" s="211"/>
      <c r="CQ897" s="151" t="str">
        <f t="shared" si="45"/>
        <v/>
      </c>
      <c r="CR897" s="147"/>
    </row>
    <row r="898" spans="1:96" x14ac:dyDescent="0.2">
      <c r="A898" s="72"/>
      <c r="B898" s="201">
        <f t="shared" si="46"/>
        <v>889</v>
      </c>
      <c r="C898" s="212"/>
      <c r="D898" s="212"/>
      <c r="F898" s="212"/>
      <c r="G898" s="214"/>
      <c r="H898" s="73"/>
      <c r="I898" s="215"/>
      <c r="J898" s="215"/>
      <c r="K898" s="215"/>
      <c r="L898" s="215"/>
      <c r="M898" s="215"/>
      <c r="N898" s="215"/>
      <c r="O898" s="215"/>
      <c r="P898" s="73"/>
      <c r="Q898" s="215"/>
      <c r="R898" s="215"/>
      <c r="S898" s="215"/>
      <c r="T898" s="215"/>
      <c r="U898" s="215"/>
      <c r="V898" s="215"/>
      <c r="W898" s="215"/>
      <c r="X898" s="74"/>
      <c r="Y898" s="216"/>
      <c r="Z898" s="216"/>
      <c r="AA898" s="216"/>
      <c r="AB898" s="150" t="str">
        <f t="shared" si="44"/>
        <v/>
      </c>
      <c r="AC898" s="217"/>
      <c r="AD898" s="218"/>
      <c r="AE898" s="74"/>
      <c r="AF898" s="219"/>
      <c r="AG898" s="219"/>
      <c r="AH898" s="74"/>
      <c r="AI898" s="211"/>
      <c r="AJ898" s="211"/>
      <c r="AK898" s="211"/>
      <c r="AL898" s="211"/>
      <c r="AM898" s="211"/>
      <c r="AN898" s="211"/>
      <c r="AO898" s="211"/>
      <c r="AP898" s="211"/>
      <c r="AQ898" s="211"/>
      <c r="AR898" s="47"/>
      <c r="AS898" s="211"/>
      <c r="AT898" s="211"/>
      <c r="AU898" s="211"/>
      <c r="AV898" s="211"/>
      <c r="AW898" s="211"/>
      <c r="AX898" s="211"/>
      <c r="AY898" s="211"/>
      <c r="AZ898" s="211"/>
      <c r="BA898" s="211"/>
      <c r="BB898" s="211"/>
      <c r="BC898" s="211"/>
      <c r="BD898" s="211"/>
      <c r="BE898" s="211"/>
      <c r="BF898" s="211"/>
      <c r="BG898" s="211"/>
      <c r="BH898" s="211"/>
      <c r="BI898" s="211"/>
      <c r="BJ898" s="211"/>
      <c r="BK898" s="211"/>
      <c r="BL898" s="211"/>
      <c r="BM898" s="211"/>
      <c r="BN898" s="211"/>
      <c r="BO898" s="211"/>
      <c r="BP898" s="211"/>
      <c r="BQ898" s="211"/>
      <c r="BR898" s="211"/>
      <c r="BS898" s="211"/>
      <c r="BT898" s="211"/>
      <c r="BU898" s="211"/>
      <c r="BV898" s="211"/>
      <c r="BW898" s="211"/>
      <c r="BX898" s="211"/>
      <c r="BY898" s="211"/>
      <c r="BZ898" s="211"/>
      <c r="CA898" s="211"/>
      <c r="CB898" s="211"/>
      <c r="CC898" s="211"/>
      <c r="CD898" s="211"/>
      <c r="CE898" s="211"/>
      <c r="CF898" s="211"/>
      <c r="CG898" s="211"/>
      <c r="CH898" s="211"/>
      <c r="CI898" s="211"/>
      <c r="CJ898" s="211"/>
      <c r="CK898" s="211"/>
      <c r="CL898" s="211"/>
      <c r="CM898" s="211"/>
      <c r="CN898" s="211"/>
      <c r="CO898" s="211"/>
      <c r="CP898" s="211"/>
      <c r="CQ898" s="151" t="str">
        <f t="shared" si="45"/>
        <v/>
      </c>
      <c r="CR898" s="147"/>
    </row>
    <row r="899" spans="1:96" x14ac:dyDescent="0.2">
      <c r="A899" s="72"/>
      <c r="B899" s="201">
        <f t="shared" si="46"/>
        <v>890</v>
      </c>
      <c r="C899" s="212"/>
      <c r="D899" s="212"/>
      <c r="F899" s="212"/>
      <c r="G899" s="214"/>
      <c r="H899" s="73"/>
      <c r="I899" s="215"/>
      <c r="J899" s="215"/>
      <c r="K899" s="215"/>
      <c r="L899" s="215"/>
      <c r="M899" s="215"/>
      <c r="N899" s="215"/>
      <c r="O899" s="215"/>
      <c r="P899" s="73"/>
      <c r="Q899" s="215"/>
      <c r="R899" s="215"/>
      <c r="S899" s="215"/>
      <c r="T899" s="215"/>
      <c r="U899" s="215"/>
      <c r="V899" s="215"/>
      <c r="W899" s="215"/>
      <c r="X899" s="74"/>
      <c r="Y899" s="216"/>
      <c r="Z899" s="216"/>
      <c r="AA899" s="216"/>
      <c r="AB899" s="150" t="str">
        <f t="shared" si="44"/>
        <v/>
      </c>
      <c r="AC899" s="217"/>
      <c r="AD899" s="218"/>
      <c r="AE899" s="74"/>
      <c r="AF899" s="219"/>
      <c r="AG899" s="219"/>
      <c r="AH899" s="74"/>
      <c r="AI899" s="211"/>
      <c r="AJ899" s="211"/>
      <c r="AK899" s="211"/>
      <c r="AL899" s="211"/>
      <c r="AM899" s="211"/>
      <c r="AN899" s="211"/>
      <c r="AO899" s="211"/>
      <c r="AP899" s="211"/>
      <c r="AQ899" s="211"/>
      <c r="AR899" s="47"/>
      <c r="AS899" s="211"/>
      <c r="AT899" s="211"/>
      <c r="AU899" s="211"/>
      <c r="AV899" s="211"/>
      <c r="AW899" s="211"/>
      <c r="AX899" s="211"/>
      <c r="AY899" s="211"/>
      <c r="AZ899" s="211"/>
      <c r="BA899" s="211"/>
      <c r="BB899" s="211"/>
      <c r="BC899" s="211"/>
      <c r="BD899" s="211"/>
      <c r="BE899" s="211"/>
      <c r="BF899" s="211"/>
      <c r="BG899" s="211"/>
      <c r="BH899" s="211"/>
      <c r="BI899" s="211"/>
      <c r="BJ899" s="211"/>
      <c r="BK899" s="211"/>
      <c r="BL899" s="211"/>
      <c r="BM899" s="211"/>
      <c r="BN899" s="211"/>
      <c r="BO899" s="211"/>
      <c r="BP899" s="211"/>
      <c r="BQ899" s="211"/>
      <c r="BR899" s="211"/>
      <c r="BS899" s="211"/>
      <c r="BT899" s="211"/>
      <c r="BU899" s="211"/>
      <c r="BV899" s="211"/>
      <c r="BW899" s="211"/>
      <c r="BX899" s="211"/>
      <c r="BY899" s="211"/>
      <c r="BZ899" s="211"/>
      <c r="CA899" s="211"/>
      <c r="CB899" s="211"/>
      <c r="CC899" s="211"/>
      <c r="CD899" s="211"/>
      <c r="CE899" s="211"/>
      <c r="CF899" s="211"/>
      <c r="CG899" s="211"/>
      <c r="CH899" s="211"/>
      <c r="CI899" s="211"/>
      <c r="CJ899" s="211"/>
      <c r="CK899" s="211"/>
      <c r="CL899" s="211"/>
      <c r="CM899" s="211"/>
      <c r="CN899" s="211"/>
      <c r="CO899" s="211"/>
      <c r="CP899" s="211"/>
      <c r="CQ899" s="151" t="str">
        <f t="shared" si="45"/>
        <v/>
      </c>
      <c r="CR899" s="147"/>
    </row>
    <row r="900" spans="1:96" x14ac:dyDescent="0.2">
      <c r="A900" s="72"/>
      <c r="B900" s="201">
        <f t="shared" si="46"/>
        <v>891</v>
      </c>
      <c r="C900" s="212"/>
      <c r="D900" s="212"/>
      <c r="F900" s="212"/>
      <c r="G900" s="214"/>
      <c r="H900" s="73"/>
      <c r="I900" s="215"/>
      <c r="J900" s="215"/>
      <c r="K900" s="215"/>
      <c r="L900" s="215"/>
      <c r="M900" s="215"/>
      <c r="N900" s="215"/>
      <c r="O900" s="215"/>
      <c r="P900" s="73"/>
      <c r="Q900" s="215"/>
      <c r="R900" s="215"/>
      <c r="S900" s="215"/>
      <c r="T900" s="215"/>
      <c r="U900" s="215"/>
      <c r="V900" s="215"/>
      <c r="W900" s="215"/>
      <c r="X900" s="74"/>
      <c r="Y900" s="216"/>
      <c r="Z900" s="216"/>
      <c r="AA900" s="216"/>
      <c r="AB900" s="150" t="str">
        <f t="shared" si="44"/>
        <v/>
      </c>
      <c r="AC900" s="217"/>
      <c r="AD900" s="218"/>
      <c r="AE900" s="74"/>
      <c r="AF900" s="219"/>
      <c r="AG900" s="219"/>
      <c r="AH900" s="74"/>
      <c r="AI900" s="211"/>
      <c r="AJ900" s="211"/>
      <c r="AK900" s="211"/>
      <c r="AL900" s="211"/>
      <c r="AM900" s="211"/>
      <c r="AN900" s="211"/>
      <c r="AO900" s="211"/>
      <c r="AP900" s="211"/>
      <c r="AQ900" s="211"/>
      <c r="AR900" s="47"/>
      <c r="AS900" s="211"/>
      <c r="AT900" s="211"/>
      <c r="AU900" s="211"/>
      <c r="AV900" s="211"/>
      <c r="AW900" s="211"/>
      <c r="AX900" s="211"/>
      <c r="AY900" s="211"/>
      <c r="AZ900" s="211"/>
      <c r="BA900" s="211"/>
      <c r="BB900" s="211"/>
      <c r="BC900" s="211"/>
      <c r="BD900" s="211"/>
      <c r="BE900" s="211"/>
      <c r="BF900" s="211"/>
      <c r="BG900" s="211"/>
      <c r="BH900" s="211"/>
      <c r="BI900" s="211"/>
      <c r="BJ900" s="211"/>
      <c r="BK900" s="211"/>
      <c r="BL900" s="211"/>
      <c r="BM900" s="211"/>
      <c r="BN900" s="211"/>
      <c r="BO900" s="211"/>
      <c r="BP900" s="211"/>
      <c r="BQ900" s="211"/>
      <c r="BR900" s="211"/>
      <c r="BS900" s="211"/>
      <c r="BT900" s="211"/>
      <c r="BU900" s="211"/>
      <c r="BV900" s="211"/>
      <c r="BW900" s="211"/>
      <c r="BX900" s="211"/>
      <c r="BY900" s="211"/>
      <c r="BZ900" s="211"/>
      <c r="CA900" s="211"/>
      <c r="CB900" s="211"/>
      <c r="CC900" s="211"/>
      <c r="CD900" s="211"/>
      <c r="CE900" s="211"/>
      <c r="CF900" s="211"/>
      <c r="CG900" s="211"/>
      <c r="CH900" s="211"/>
      <c r="CI900" s="211"/>
      <c r="CJ900" s="211"/>
      <c r="CK900" s="211"/>
      <c r="CL900" s="211"/>
      <c r="CM900" s="211"/>
      <c r="CN900" s="211"/>
      <c r="CO900" s="211"/>
      <c r="CP900" s="211"/>
      <c r="CQ900" s="151" t="str">
        <f t="shared" si="45"/>
        <v/>
      </c>
      <c r="CR900" s="147"/>
    </row>
    <row r="901" spans="1:96" x14ac:dyDescent="0.2">
      <c r="A901" s="72"/>
      <c r="B901" s="201">
        <f t="shared" si="46"/>
        <v>892</v>
      </c>
      <c r="C901" s="212"/>
      <c r="D901" s="212"/>
      <c r="F901" s="212"/>
      <c r="G901" s="214"/>
      <c r="H901" s="73"/>
      <c r="I901" s="215"/>
      <c r="J901" s="215"/>
      <c r="K901" s="215"/>
      <c r="L901" s="215"/>
      <c r="M901" s="215"/>
      <c r="N901" s="215"/>
      <c r="O901" s="215"/>
      <c r="P901" s="73"/>
      <c r="Q901" s="215"/>
      <c r="R901" s="215"/>
      <c r="S901" s="215"/>
      <c r="T901" s="215"/>
      <c r="U901" s="215"/>
      <c r="V901" s="215"/>
      <c r="W901" s="215"/>
      <c r="X901" s="74"/>
      <c r="Y901" s="216"/>
      <c r="Z901" s="216"/>
      <c r="AA901" s="216"/>
      <c r="AB901" s="150" t="str">
        <f t="shared" si="44"/>
        <v/>
      </c>
      <c r="AC901" s="217"/>
      <c r="AD901" s="218"/>
      <c r="AE901" s="74"/>
      <c r="AF901" s="219"/>
      <c r="AG901" s="219"/>
      <c r="AH901" s="74"/>
      <c r="AI901" s="211"/>
      <c r="AJ901" s="211"/>
      <c r="AK901" s="211"/>
      <c r="AL901" s="211"/>
      <c r="AM901" s="211"/>
      <c r="AN901" s="211"/>
      <c r="AO901" s="211"/>
      <c r="AP901" s="211"/>
      <c r="AQ901" s="211"/>
      <c r="AR901" s="47"/>
      <c r="AS901" s="211"/>
      <c r="AT901" s="211"/>
      <c r="AU901" s="211"/>
      <c r="AV901" s="211"/>
      <c r="AW901" s="211"/>
      <c r="AX901" s="211"/>
      <c r="AY901" s="211"/>
      <c r="AZ901" s="211"/>
      <c r="BA901" s="211"/>
      <c r="BB901" s="211"/>
      <c r="BC901" s="211"/>
      <c r="BD901" s="211"/>
      <c r="BE901" s="211"/>
      <c r="BF901" s="211"/>
      <c r="BG901" s="211"/>
      <c r="BH901" s="211"/>
      <c r="BI901" s="211"/>
      <c r="BJ901" s="211"/>
      <c r="BK901" s="211"/>
      <c r="BL901" s="211"/>
      <c r="BM901" s="211"/>
      <c r="BN901" s="211"/>
      <c r="BO901" s="211"/>
      <c r="BP901" s="211"/>
      <c r="BQ901" s="211"/>
      <c r="BR901" s="211"/>
      <c r="BS901" s="211"/>
      <c r="BT901" s="211"/>
      <c r="BU901" s="211"/>
      <c r="BV901" s="211"/>
      <c r="BW901" s="211"/>
      <c r="BX901" s="211"/>
      <c r="BY901" s="211"/>
      <c r="BZ901" s="211"/>
      <c r="CA901" s="211"/>
      <c r="CB901" s="211"/>
      <c r="CC901" s="211"/>
      <c r="CD901" s="211"/>
      <c r="CE901" s="211"/>
      <c r="CF901" s="211"/>
      <c r="CG901" s="211"/>
      <c r="CH901" s="211"/>
      <c r="CI901" s="211"/>
      <c r="CJ901" s="211"/>
      <c r="CK901" s="211"/>
      <c r="CL901" s="211"/>
      <c r="CM901" s="211"/>
      <c r="CN901" s="211"/>
      <c r="CO901" s="211"/>
      <c r="CP901" s="211"/>
      <c r="CQ901" s="151" t="str">
        <f t="shared" si="45"/>
        <v/>
      </c>
      <c r="CR901" s="147"/>
    </row>
    <row r="902" spans="1:96" x14ac:dyDescent="0.2">
      <c r="A902" s="72"/>
      <c r="B902" s="201">
        <f t="shared" si="46"/>
        <v>893</v>
      </c>
      <c r="C902" s="212"/>
      <c r="D902" s="212"/>
      <c r="F902" s="212"/>
      <c r="G902" s="214"/>
      <c r="H902" s="73"/>
      <c r="I902" s="215"/>
      <c r="J902" s="215"/>
      <c r="K902" s="215"/>
      <c r="L902" s="215"/>
      <c r="M902" s="215"/>
      <c r="N902" s="215"/>
      <c r="O902" s="215"/>
      <c r="P902" s="73"/>
      <c r="Q902" s="215"/>
      <c r="R902" s="215"/>
      <c r="S902" s="215"/>
      <c r="T902" s="215"/>
      <c r="U902" s="215"/>
      <c r="V902" s="215"/>
      <c r="W902" s="215"/>
      <c r="X902" s="74"/>
      <c r="Y902" s="216"/>
      <c r="Z902" s="216"/>
      <c r="AA902" s="216"/>
      <c r="AB902" s="150" t="str">
        <f t="shared" si="44"/>
        <v/>
      </c>
      <c r="AC902" s="217"/>
      <c r="AD902" s="218"/>
      <c r="AE902" s="74"/>
      <c r="AF902" s="219"/>
      <c r="AG902" s="219"/>
      <c r="AH902" s="74"/>
      <c r="AI902" s="211"/>
      <c r="AJ902" s="211"/>
      <c r="AK902" s="211"/>
      <c r="AL902" s="211"/>
      <c r="AM902" s="211"/>
      <c r="AN902" s="211"/>
      <c r="AO902" s="211"/>
      <c r="AP902" s="211"/>
      <c r="AQ902" s="211"/>
      <c r="AR902" s="47"/>
      <c r="AS902" s="211"/>
      <c r="AT902" s="211"/>
      <c r="AU902" s="211"/>
      <c r="AV902" s="211"/>
      <c r="AW902" s="211"/>
      <c r="AX902" s="211"/>
      <c r="AY902" s="211"/>
      <c r="AZ902" s="211"/>
      <c r="BA902" s="211"/>
      <c r="BB902" s="211"/>
      <c r="BC902" s="211"/>
      <c r="BD902" s="211"/>
      <c r="BE902" s="211"/>
      <c r="BF902" s="211"/>
      <c r="BG902" s="211"/>
      <c r="BH902" s="211"/>
      <c r="BI902" s="211"/>
      <c r="BJ902" s="211"/>
      <c r="BK902" s="211"/>
      <c r="BL902" s="211"/>
      <c r="BM902" s="211"/>
      <c r="BN902" s="211"/>
      <c r="BO902" s="211"/>
      <c r="BP902" s="211"/>
      <c r="BQ902" s="211"/>
      <c r="BR902" s="211"/>
      <c r="BS902" s="211"/>
      <c r="BT902" s="211"/>
      <c r="BU902" s="211"/>
      <c r="BV902" s="211"/>
      <c r="BW902" s="211"/>
      <c r="BX902" s="211"/>
      <c r="BY902" s="211"/>
      <c r="BZ902" s="211"/>
      <c r="CA902" s="211"/>
      <c r="CB902" s="211"/>
      <c r="CC902" s="211"/>
      <c r="CD902" s="211"/>
      <c r="CE902" s="211"/>
      <c r="CF902" s="211"/>
      <c r="CG902" s="211"/>
      <c r="CH902" s="211"/>
      <c r="CI902" s="211"/>
      <c r="CJ902" s="211"/>
      <c r="CK902" s="211"/>
      <c r="CL902" s="211"/>
      <c r="CM902" s="211"/>
      <c r="CN902" s="211"/>
      <c r="CO902" s="211"/>
      <c r="CP902" s="211"/>
      <c r="CQ902" s="151" t="str">
        <f t="shared" si="45"/>
        <v/>
      </c>
      <c r="CR902" s="147"/>
    </row>
    <row r="903" spans="1:96" x14ac:dyDescent="0.2">
      <c r="A903" s="72"/>
      <c r="B903" s="201">
        <f t="shared" si="46"/>
        <v>894</v>
      </c>
      <c r="C903" s="212"/>
      <c r="D903" s="212"/>
      <c r="F903" s="212"/>
      <c r="G903" s="214"/>
      <c r="H903" s="73"/>
      <c r="I903" s="215"/>
      <c r="J903" s="215"/>
      <c r="K903" s="215"/>
      <c r="L903" s="215"/>
      <c r="M903" s="215"/>
      <c r="N903" s="215"/>
      <c r="O903" s="215"/>
      <c r="P903" s="73"/>
      <c r="Q903" s="215"/>
      <c r="R903" s="215"/>
      <c r="S903" s="215"/>
      <c r="T903" s="215"/>
      <c r="U903" s="215"/>
      <c r="V903" s="215"/>
      <c r="W903" s="215"/>
      <c r="X903" s="74"/>
      <c r="Y903" s="216"/>
      <c r="Z903" s="216"/>
      <c r="AA903" s="216"/>
      <c r="AB903" s="150" t="str">
        <f t="shared" ref="AB903:AB966" si="47">IF(SUM(Y903:AA903,I903:O903)=0,"",IF(SUM(Y903:AA903)=1,"",1))</f>
        <v/>
      </c>
      <c r="AC903" s="217"/>
      <c r="AD903" s="218"/>
      <c r="AE903" s="74"/>
      <c r="AF903" s="219"/>
      <c r="AG903" s="219"/>
      <c r="AH903" s="74"/>
      <c r="AI903" s="211"/>
      <c r="AJ903" s="211"/>
      <c r="AK903" s="211"/>
      <c r="AL903" s="211"/>
      <c r="AM903" s="211"/>
      <c r="AN903" s="211"/>
      <c r="AO903" s="211"/>
      <c r="AP903" s="211"/>
      <c r="AQ903" s="211"/>
      <c r="AR903" s="47"/>
      <c r="AS903" s="211"/>
      <c r="AT903" s="211"/>
      <c r="AU903" s="211"/>
      <c r="AV903" s="211"/>
      <c r="AW903" s="211"/>
      <c r="AX903" s="211"/>
      <c r="AY903" s="211"/>
      <c r="AZ903" s="211"/>
      <c r="BA903" s="211"/>
      <c r="BB903" s="211"/>
      <c r="BC903" s="211"/>
      <c r="BD903" s="211"/>
      <c r="BE903" s="211"/>
      <c r="BF903" s="211"/>
      <c r="BG903" s="211"/>
      <c r="BH903" s="211"/>
      <c r="BI903" s="211"/>
      <c r="BJ903" s="211"/>
      <c r="BK903" s="211"/>
      <c r="BL903" s="211"/>
      <c r="BM903" s="211"/>
      <c r="BN903" s="211"/>
      <c r="BO903" s="211"/>
      <c r="BP903" s="211"/>
      <c r="BQ903" s="211"/>
      <c r="BR903" s="211"/>
      <c r="BS903" s="211"/>
      <c r="BT903" s="211"/>
      <c r="BU903" s="211"/>
      <c r="BV903" s="211"/>
      <c r="BW903" s="211"/>
      <c r="BX903" s="211"/>
      <c r="BY903" s="211"/>
      <c r="BZ903" s="211"/>
      <c r="CA903" s="211"/>
      <c r="CB903" s="211"/>
      <c r="CC903" s="211"/>
      <c r="CD903" s="211"/>
      <c r="CE903" s="211"/>
      <c r="CF903" s="211"/>
      <c r="CG903" s="211"/>
      <c r="CH903" s="211"/>
      <c r="CI903" s="211"/>
      <c r="CJ903" s="211"/>
      <c r="CK903" s="211"/>
      <c r="CL903" s="211"/>
      <c r="CM903" s="211"/>
      <c r="CN903" s="211"/>
      <c r="CO903" s="211"/>
      <c r="CP903" s="211"/>
      <c r="CQ903" s="151" t="str">
        <f t="shared" ref="CQ903:CQ966" si="48">IF(COUNT(AS903:CP903)=0,"",IF(SUM(AS903:CP903)=1,"",1))</f>
        <v/>
      </c>
      <c r="CR903" s="147"/>
    </row>
    <row r="904" spans="1:96" x14ac:dyDescent="0.2">
      <c r="A904" s="72"/>
      <c r="B904" s="201">
        <f t="shared" ref="B904:B967" si="49">IFERROR(B903+1,"")</f>
        <v>895</v>
      </c>
      <c r="C904" s="212"/>
      <c r="D904" s="212"/>
      <c r="F904" s="212"/>
      <c r="G904" s="214"/>
      <c r="H904" s="73"/>
      <c r="I904" s="215"/>
      <c r="J904" s="215"/>
      <c r="K904" s="215"/>
      <c r="L904" s="215"/>
      <c r="M904" s="215"/>
      <c r="N904" s="215"/>
      <c r="O904" s="215"/>
      <c r="P904" s="73"/>
      <c r="Q904" s="215"/>
      <c r="R904" s="215"/>
      <c r="S904" s="215"/>
      <c r="T904" s="215"/>
      <c r="U904" s="215"/>
      <c r="V904" s="215"/>
      <c r="W904" s="215"/>
      <c r="X904" s="74"/>
      <c r="Y904" s="216"/>
      <c r="Z904" s="216"/>
      <c r="AA904" s="216"/>
      <c r="AB904" s="150" t="str">
        <f t="shared" si="47"/>
        <v/>
      </c>
      <c r="AC904" s="217"/>
      <c r="AD904" s="218"/>
      <c r="AE904" s="74"/>
      <c r="AF904" s="219"/>
      <c r="AG904" s="219"/>
      <c r="AH904" s="74"/>
      <c r="AI904" s="211"/>
      <c r="AJ904" s="211"/>
      <c r="AK904" s="211"/>
      <c r="AL904" s="211"/>
      <c r="AM904" s="211"/>
      <c r="AN904" s="211"/>
      <c r="AO904" s="211"/>
      <c r="AP904" s="211"/>
      <c r="AQ904" s="211"/>
      <c r="AR904" s="47"/>
      <c r="AS904" s="211"/>
      <c r="AT904" s="211"/>
      <c r="AU904" s="211"/>
      <c r="AV904" s="211"/>
      <c r="AW904" s="211"/>
      <c r="AX904" s="211"/>
      <c r="AY904" s="211"/>
      <c r="AZ904" s="211"/>
      <c r="BA904" s="211"/>
      <c r="BB904" s="211"/>
      <c r="BC904" s="211"/>
      <c r="BD904" s="211"/>
      <c r="BE904" s="211"/>
      <c r="BF904" s="211"/>
      <c r="BG904" s="211"/>
      <c r="BH904" s="211"/>
      <c r="BI904" s="211"/>
      <c r="BJ904" s="211"/>
      <c r="BK904" s="211"/>
      <c r="BL904" s="211"/>
      <c r="BM904" s="211"/>
      <c r="BN904" s="211"/>
      <c r="BO904" s="211"/>
      <c r="BP904" s="211"/>
      <c r="BQ904" s="211"/>
      <c r="BR904" s="211"/>
      <c r="BS904" s="211"/>
      <c r="BT904" s="211"/>
      <c r="BU904" s="211"/>
      <c r="BV904" s="211"/>
      <c r="BW904" s="211"/>
      <c r="BX904" s="211"/>
      <c r="BY904" s="211"/>
      <c r="BZ904" s="211"/>
      <c r="CA904" s="211"/>
      <c r="CB904" s="211"/>
      <c r="CC904" s="211"/>
      <c r="CD904" s="211"/>
      <c r="CE904" s="211"/>
      <c r="CF904" s="211"/>
      <c r="CG904" s="211"/>
      <c r="CH904" s="211"/>
      <c r="CI904" s="211"/>
      <c r="CJ904" s="211"/>
      <c r="CK904" s="211"/>
      <c r="CL904" s="211"/>
      <c r="CM904" s="211"/>
      <c r="CN904" s="211"/>
      <c r="CO904" s="211"/>
      <c r="CP904" s="211"/>
      <c r="CQ904" s="151" t="str">
        <f t="shared" si="48"/>
        <v/>
      </c>
      <c r="CR904" s="147"/>
    </row>
    <row r="905" spans="1:96" x14ac:dyDescent="0.2">
      <c r="A905" s="72"/>
      <c r="B905" s="201">
        <f t="shared" si="49"/>
        <v>896</v>
      </c>
      <c r="C905" s="212"/>
      <c r="D905" s="212"/>
      <c r="F905" s="212"/>
      <c r="G905" s="214"/>
      <c r="H905" s="73"/>
      <c r="I905" s="215"/>
      <c r="J905" s="215"/>
      <c r="K905" s="215"/>
      <c r="L905" s="215"/>
      <c r="M905" s="215"/>
      <c r="N905" s="215"/>
      <c r="O905" s="215"/>
      <c r="P905" s="73"/>
      <c r="Q905" s="215"/>
      <c r="R905" s="215"/>
      <c r="S905" s="215"/>
      <c r="T905" s="215"/>
      <c r="U905" s="215"/>
      <c r="V905" s="215"/>
      <c r="W905" s="215"/>
      <c r="X905" s="74"/>
      <c r="Y905" s="216"/>
      <c r="Z905" s="216"/>
      <c r="AA905" s="216"/>
      <c r="AB905" s="150" t="str">
        <f t="shared" si="47"/>
        <v/>
      </c>
      <c r="AC905" s="217"/>
      <c r="AD905" s="218"/>
      <c r="AE905" s="74"/>
      <c r="AF905" s="219"/>
      <c r="AG905" s="219"/>
      <c r="AH905" s="74"/>
      <c r="AI905" s="211"/>
      <c r="AJ905" s="211"/>
      <c r="AK905" s="211"/>
      <c r="AL905" s="211"/>
      <c r="AM905" s="211"/>
      <c r="AN905" s="211"/>
      <c r="AO905" s="211"/>
      <c r="AP905" s="211"/>
      <c r="AQ905" s="211"/>
      <c r="AR905" s="47"/>
      <c r="AS905" s="211"/>
      <c r="AT905" s="211"/>
      <c r="AU905" s="211"/>
      <c r="AV905" s="211"/>
      <c r="AW905" s="211"/>
      <c r="AX905" s="211"/>
      <c r="AY905" s="211"/>
      <c r="AZ905" s="211"/>
      <c r="BA905" s="211"/>
      <c r="BB905" s="211"/>
      <c r="BC905" s="211"/>
      <c r="BD905" s="211"/>
      <c r="BE905" s="211"/>
      <c r="BF905" s="211"/>
      <c r="BG905" s="211"/>
      <c r="BH905" s="211"/>
      <c r="BI905" s="211"/>
      <c r="BJ905" s="211"/>
      <c r="BK905" s="211"/>
      <c r="BL905" s="211"/>
      <c r="BM905" s="211"/>
      <c r="BN905" s="211"/>
      <c r="BO905" s="211"/>
      <c r="BP905" s="211"/>
      <c r="BQ905" s="211"/>
      <c r="BR905" s="211"/>
      <c r="BS905" s="211"/>
      <c r="BT905" s="211"/>
      <c r="BU905" s="211"/>
      <c r="BV905" s="211"/>
      <c r="BW905" s="211"/>
      <c r="BX905" s="211"/>
      <c r="BY905" s="211"/>
      <c r="BZ905" s="211"/>
      <c r="CA905" s="211"/>
      <c r="CB905" s="211"/>
      <c r="CC905" s="211"/>
      <c r="CD905" s="211"/>
      <c r="CE905" s="211"/>
      <c r="CF905" s="211"/>
      <c r="CG905" s="211"/>
      <c r="CH905" s="211"/>
      <c r="CI905" s="211"/>
      <c r="CJ905" s="211"/>
      <c r="CK905" s="211"/>
      <c r="CL905" s="211"/>
      <c r="CM905" s="211"/>
      <c r="CN905" s="211"/>
      <c r="CO905" s="211"/>
      <c r="CP905" s="211"/>
      <c r="CQ905" s="151" t="str">
        <f t="shared" si="48"/>
        <v/>
      </c>
      <c r="CR905" s="147"/>
    </row>
    <row r="906" spans="1:96" x14ac:dyDescent="0.2">
      <c r="A906" s="72"/>
      <c r="B906" s="201">
        <f t="shared" si="49"/>
        <v>897</v>
      </c>
      <c r="C906" s="212"/>
      <c r="D906" s="212"/>
      <c r="F906" s="212"/>
      <c r="G906" s="214"/>
      <c r="H906" s="73"/>
      <c r="I906" s="215"/>
      <c r="J906" s="215"/>
      <c r="K906" s="215"/>
      <c r="L906" s="215"/>
      <c r="M906" s="215"/>
      <c r="N906" s="215"/>
      <c r="O906" s="215"/>
      <c r="P906" s="73"/>
      <c r="Q906" s="215"/>
      <c r="R906" s="215"/>
      <c r="S906" s="215"/>
      <c r="T906" s="215"/>
      <c r="U906" s="215"/>
      <c r="V906" s="215"/>
      <c r="W906" s="215"/>
      <c r="X906" s="74"/>
      <c r="Y906" s="216"/>
      <c r="Z906" s="216"/>
      <c r="AA906" s="216"/>
      <c r="AB906" s="150" t="str">
        <f t="shared" si="47"/>
        <v/>
      </c>
      <c r="AC906" s="217"/>
      <c r="AD906" s="218"/>
      <c r="AE906" s="74"/>
      <c r="AF906" s="219"/>
      <c r="AG906" s="219"/>
      <c r="AH906" s="74"/>
      <c r="AI906" s="211"/>
      <c r="AJ906" s="211"/>
      <c r="AK906" s="211"/>
      <c r="AL906" s="211"/>
      <c r="AM906" s="211"/>
      <c r="AN906" s="211"/>
      <c r="AO906" s="211"/>
      <c r="AP906" s="211"/>
      <c r="AQ906" s="211"/>
      <c r="AR906" s="47"/>
      <c r="AS906" s="211"/>
      <c r="AT906" s="211"/>
      <c r="AU906" s="211"/>
      <c r="AV906" s="211"/>
      <c r="AW906" s="211"/>
      <c r="AX906" s="211"/>
      <c r="AY906" s="211"/>
      <c r="AZ906" s="211"/>
      <c r="BA906" s="211"/>
      <c r="BB906" s="211"/>
      <c r="BC906" s="211"/>
      <c r="BD906" s="211"/>
      <c r="BE906" s="211"/>
      <c r="BF906" s="211"/>
      <c r="BG906" s="211"/>
      <c r="BH906" s="211"/>
      <c r="BI906" s="211"/>
      <c r="BJ906" s="211"/>
      <c r="BK906" s="211"/>
      <c r="BL906" s="211"/>
      <c r="BM906" s="211"/>
      <c r="BN906" s="211"/>
      <c r="BO906" s="211"/>
      <c r="BP906" s="211"/>
      <c r="BQ906" s="211"/>
      <c r="BR906" s="211"/>
      <c r="BS906" s="211"/>
      <c r="BT906" s="211"/>
      <c r="BU906" s="211"/>
      <c r="BV906" s="211"/>
      <c r="BW906" s="211"/>
      <c r="BX906" s="211"/>
      <c r="BY906" s="211"/>
      <c r="BZ906" s="211"/>
      <c r="CA906" s="211"/>
      <c r="CB906" s="211"/>
      <c r="CC906" s="211"/>
      <c r="CD906" s="211"/>
      <c r="CE906" s="211"/>
      <c r="CF906" s="211"/>
      <c r="CG906" s="211"/>
      <c r="CH906" s="211"/>
      <c r="CI906" s="211"/>
      <c r="CJ906" s="211"/>
      <c r="CK906" s="211"/>
      <c r="CL906" s="211"/>
      <c r="CM906" s="211"/>
      <c r="CN906" s="211"/>
      <c r="CO906" s="211"/>
      <c r="CP906" s="211"/>
      <c r="CQ906" s="151" t="str">
        <f t="shared" si="48"/>
        <v/>
      </c>
      <c r="CR906" s="147"/>
    </row>
    <row r="907" spans="1:96" x14ac:dyDescent="0.2">
      <c r="A907" s="72"/>
      <c r="B907" s="201">
        <f t="shared" si="49"/>
        <v>898</v>
      </c>
      <c r="C907" s="212"/>
      <c r="D907" s="212"/>
      <c r="F907" s="212"/>
      <c r="G907" s="214"/>
      <c r="H907" s="73"/>
      <c r="I907" s="215"/>
      <c r="J907" s="215"/>
      <c r="K907" s="215"/>
      <c r="L907" s="215"/>
      <c r="M907" s="215"/>
      <c r="N907" s="215"/>
      <c r="O907" s="215"/>
      <c r="P907" s="73"/>
      <c r="Q907" s="215"/>
      <c r="R907" s="215"/>
      <c r="S907" s="215"/>
      <c r="T907" s="215"/>
      <c r="U907" s="215"/>
      <c r="V907" s="215"/>
      <c r="W907" s="215"/>
      <c r="X907" s="74"/>
      <c r="Y907" s="216"/>
      <c r="Z907" s="216"/>
      <c r="AA907" s="216"/>
      <c r="AB907" s="150" t="str">
        <f t="shared" si="47"/>
        <v/>
      </c>
      <c r="AC907" s="217"/>
      <c r="AD907" s="218"/>
      <c r="AE907" s="74"/>
      <c r="AF907" s="219"/>
      <c r="AG907" s="219"/>
      <c r="AH907" s="74"/>
      <c r="AI907" s="211"/>
      <c r="AJ907" s="211"/>
      <c r="AK907" s="211"/>
      <c r="AL907" s="211"/>
      <c r="AM907" s="211"/>
      <c r="AN907" s="211"/>
      <c r="AO907" s="211"/>
      <c r="AP907" s="211"/>
      <c r="AQ907" s="211"/>
      <c r="AR907" s="47"/>
      <c r="AS907" s="211"/>
      <c r="AT907" s="211"/>
      <c r="AU907" s="211"/>
      <c r="AV907" s="211"/>
      <c r="AW907" s="211"/>
      <c r="AX907" s="211"/>
      <c r="AY907" s="211"/>
      <c r="AZ907" s="211"/>
      <c r="BA907" s="211"/>
      <c r="BB907" s="211"/>
      <c r="BC907" s="211"/>
      <c r="BD907" s="211"/>
      <c r="BE907" s="211"/>
      <c r="BF907" s="211"/>
      <c r="BG907" s="211"/>
      <c r="BH907" s="211"/>
      <c r="BI907" s="211"/>
      <c r="BJ907" s="211"/>
      <c r="BK907" s="211"/>
      <c r="BL907" s="211"/>
      <c r="BM907" s="211"/>
      <c r="BN907" s="211"/>
      <c r="BO907" s="211"/>
      <c r="BP907" s="211"/>
      <c r="BQ907" s="211"/>
      <c r="BR907" s="211"/>
      <c r="BS907" s="211"/>
      <c r="BT907" s="211"/>
      <c r="BU907" s="211"/>
      <c r="BV907" s="211"/>
      <c r="BW907" s="211"/>
      <c r="BX907" s="211"/>
      <c r="BY907" s="211"/>
      <c r="BZ907" s="211"/>
      <c r="CA907" s="211"/>
      <c r="CB907" s="211"/>
      <c r="CC907" s="211"/>
      <c r="CD907" s="211"/>
      <c r="CE907" s="211"/>
      <c r="CF907" s="211"/>
      <c r="CG907" s="211"/>
      <c r="CH907" s="211"/>
      <c r="CI907" s="211"/>
      <c r="CJ907" s="211"/>
      <c r="CK907" s="211"/>
      <c r="CL907" s="211"/>
      <c r="CM907" s="211"/>
      <c r="CN907" s="211"/>
      <c r="CO907" s="211"/>
      <c r="CP907" s="211"/>
      <c r="CQ907" s="151" t="str">
        <f t="shared" si="48"/>
        <v/>
      </c>
      <c r="CR907" s="147"/>
    </row>
    <row r="908" spans="1:96" x14ac:dyDescent="0.2">
      <c r="A908" s="72"/>
      <c r="B908" s="201">
        <f t="shared" si="49"/>
        <v>899</v>
      </c>
      <c r="C908" s="212"/>
      <c r="D908" s="212"/>
      <c r="F908" s="212"/>
      <c r="G908" s="214"/>
      <c r="H908" s="73"/>
      <c r="I908" s="215"/>
      <c r="J908" s="215"/>
      <c r="K908" s="215"/>
      <c r="L908" s="215"/>
      <c r="M908" s="215"/>
      <c r="N908" s="215"/>
      <c r="O908" s="215"/>
      <c r="P908" s="73"/>
      <c r="Q908" s="215"/>
      <c r="R908" s="215"/>
      <c r="S908" s="215"/>
      <c r="T908" s="215"/>
      <c r="U908" s="215"/>
      <c r="V908" s="215"/>
      <c r="W908" s="215"/>
      <c r="X908" s="74"/>
      <c r="Y908" s="216"/>
      <c r="Z908" s="216"/>
      <c r="AA908" s="216"/>
      <c r="AB908" s="150" t="str">
        <f t="shared" si="47"/>
        <v/>
      </c>
      <c r="AC908" s="217"/>
      <c r="AD908" s="218"/>
      <c r="AE908" s="74"/>
      <c r="AF908" s="219"/>
      <c r="AG908" s="219"/>
      <c r="AH908" s="74"/>
      <c r="AI908" s="211"/>
      <c r="AJ908" s="211"/>
      <c r="AK908" s="211"/>
      <c r="AL908" s="211"/>
      <c r="AM908" s="211"/>
      <c r="AN908" s="211"/>
      <c r="AO908" s="211"/>
      <c r="AP908" s="211"/>
      <c r="AQ908" s="211"/>
      <c r="AR908" s="47"/>
      <c r="AS908" s="211"/>
      <c r="AT908" s="211"/>
      <c r="AU908" s="211"/>
      <c r="AV908" s="211"/>
      <c r="AW908" s="211"/>
      <c r="AX908" s="211"/>
      <c r="AY908" s="211"/>
      <c r="AZ908" s="211"/>
      <c r="BA908" s="211"/>
      <c r="BB908" s="211"/>
      <c r="BC908" s="211"/>
      <c r="BD908" s="211"/>
      <c r="BE908" s="211"/>
      <c r="BF908" s="211"/>
      <c r="BG908" s="211"/>
      <c r="BH908" s="211"/>
      <c r="BI908" s="211"/>
      <c r="BJ908" s="211"/>
      <c r="BK908" s="211"/>
      <c r="BL908" s="211"/>
      <c r="BM908" s="211"/>
      <c r="BN908" s="211"/>
      <c r="BO908" s="211"/>
      <c r="BP908" s="211"/>
      <c r="BQ908" s="211"/>
      <c r="BR908" s="211"/>
      <c r="BS908" s="211"/>
      <c r="BT908" s="211"/>
      <c r="BU908" s="211"/>
      <c r="BV908" s="211"/>
      <c r="BW908" s="211"/>
      <c r="BX908" s="211"/>
      <c r="BY908" s="211"/>
      <c r="BZ908" s="211"/>
      <c r="CA908" s="211"/>
      <c r="CB908" s="211"/>
      <c r="CC908" s="211"/>
      <c r="CD908" s="211"/>
      <c r="CE908" s="211"/>
      <c r="CF908" s="211"/>
      <c r="CG908" s="211"/>
      <c r="CH908" s="211"/>
      <c r="CI908" s="211"/>
      <c r="CJ908" s="211"/>
      <c r="CK908" s="211"/>
      <c r="CL908" s="211"/>
      <c r="CM908" s="211"/>
      <c r="CN908" s="211"/>
      <c r="CO908" s="211"/>
      <c r="CP908" s="211"/>
      <c r="CQ908" s="151" t="str">
        <f t="shared" si="48"/>
        <v/>
      </c>
      <c r="CR908" s="147"/>
    </row>
    <row r="909" spans="1:96" x14ac:dyDescent="0.2">
      <c r="A909" s="72"/>
      <c r="B909" s="201">
        <f t="shared" si="49"/>
        <v>900</v>
      </c>
      <c r="C909" s="212"/>
      <c r="D909" s="212"/>
      <c r="F909" s="212"/>
      <c r="G909" s="214"/>
      <c r="H909" s="73"/>
      <c r="I909" s="215"/>
      <c r="J909" s="215"/>
      <c r="K909" s="215"/>
      <c r="L909" s="215"/>
      <c r="M909" s="215"/>
      <c r="N909" s="215"/>
      <c r="O909" s="215"/>
      <c r="P909" s="73"/>
      <c r="Q909" s="215"/>
      <c r="R909" s="215"/>
      <c r="S909" s="215"/>
      <c r="T909" s="215"/>
      <c r="U909" s="215"/>
      <c r="V909" s="215"/>
      <c r="W909" s="215"/>
      <c r="X909" s="74"/>
      <c r="Y909" s="216"/>
      <c r="Z909" s="216"/>
      <c r="AA909" s="216"/>
      <c r="AB909" s="150" t="str">
        <f t="shared" si="47"/>
        <v/>
      </c>
      <c r="AC909" s="217"/>
      <c r="AD909" s="218"/>
      <c r="AE909" s="74"/>
      <c r="AF909" s="219"/>
      <c r="AG909" s="219"/>
      <c r="AH909" s="74"/>
      <c r="AI909" s="211"/>
      <c r="AJ909" s="211"/>
      <c r="AK909" s="211"/>
      <c r="AL909" s="211"/>
      <c r="AM909" s="211"/>
      <c r="AN909" s="211"/>
      <c r="AO909" s="211"/>
      <c r="AP909" s="211"/>
      <c r="AQ909" s="211"/>
      <c r="AR909" s="47"/>
      <c r="AS909" s="211"/>
      <c r="AT909" s="211"/>
      <c r="AU909" s="211"/>
      <c r="AV909" s="211"/>
      <c r="AW909" s="211"/>
      <c r="AX909" s="211"/>
      <c r="AY909" s="211"/>
      <c r="AZ909" s="211"/>
      <c r="BA909" s="211"/>
      <c r="BB909" s="211"/>
      <c r="BC909" s="211"/>
      <c r="BD909" s="211"/>
      <c r="BE909" s="211"/>
      <c r="BF909" s="211"/>
      <c r="BG909" s="211"/>
      <c r="BH909" s="211"/>
      <c r="BI909" s="211"/>
      <c r="BJ909" s="211"/>
      <c r="BK909" s="211"/>
      <c r="BL909" s="211"/>
      <c r="BM909" s="211"/>
      <c r="BN909" s="211"/>
      <c r="BO909" s="211"/>
      <c r="BP909" s="211"/>
      <c r="BQ909" s="211"/>
      <c r="BR909" s="211"/>
      <c r="BS909" s="211"/>
      <c r="BT909" s="211"/>
      <c r="BU909" s="211"/>
      <c r="BV909" s="211"/>
      <c r="BW909" s="211"/>
      <c r="BX909" s="211"/>
      <c r="BY909" s="211"/>
      <c r="BZ909" s="211"/>
      <c r="CA909" s="211"/>
      <c r="CB909" s="211"/>
      <c r="CC909" s="211"/>
      <c r="CD909" s="211"/>
      <c r="CE909" s="211"/>
      <c r="CF909" s="211"/>
      <c r="CG909" s="211"/>
      <c r="CH909" s="211"/>
      <c r="CI909" s="211"/>
      <c r="CJ909" s="211"/>
      <c r="CK909" s="211"/>
      <c r="CL909" s="211"/>
      <c r="CM909" s="211"/>
      <c r="CN909" s="211"/>
      <c r="CO909" s="211"/>
      <c r="CP909" s="211"/>
      <c r="CQ909" s="151" t="str">
        <f t="shared" si="48"/>
        <v/>
      </c>
      <c r="CR909" s="147"/>
    </row>
    <row r="910" spans="1:96" x14ac:dyDescent="0.2">
      <c r="A910" s="72"/>
      <c r="B910" s="201">
        <f t="shared" si="49"/>
        <v>901</v>
      </c>
      <c r="C910" s="212"/>
      <c r="D910" s="212"/>
      <c r="F910" s="212"/>
      <c r="G910" s="214"/>
      <c r="H910" s="73"/>
      <c r="I910" s="215"/>
      <c r="J910" s="215"/>
      <c r="K910" s="215"/>
      <c r="L910" s="215"/>
      <c r="M910" s="215"/>
      <c r="N910" s="215"/>
      <c r="O910" s="215"/>
      <c r="P910" s="73"/>
      <c r="Q910" s="215"/>
      <c r="R910" s="215"/>
      <c r="S910" s="215"/>
      <c r="T910" s="215"/>
      <c r="U910" s="215"/>
      <c r="V910" s="215"/>
      <c r="W910" s="215"/>
      <c r="X910" s="74"/>
      <c r="Y910" s="216"/>
      <c r="Z910" s="216"/>
      <c r="AA910" s="216"/>
      <c r="AB910" s="150" t="str">
        <f t="shared" si="47"/>
        <v/>
      </c>
      <c r="AC910" s="217"/>
      <c r="AD910" s="218"/>
      <c r="AE910" s="74"/>
      <c r="AF910" s="219"/>
      <c r="AG910" s="219"/>
      <c r="AH910" s="74"/>
      <c r="AI910" s="211"/>
      <c r="AJ910" s="211"/>
      <c r="AK910" s="211"/>
      <c r="AL910" s="211"/>
      <c r="AM910" s="211"/>
      <c r="AN910" s="211"/>
      <c r="AO910" s="211"/>
      <c r="AP910" s="211"/>
      <c r="AQ910" s="211"/>
      <c r="AR910" s="47"/>
      <c r="AS910" s="211"/>
      <c r="AT910" s="211"/>
      <c r="AU910" s="211"/>
      <c r="AV910" s="211"/>
      <c r="AW910" s="211"/>
      <c r="AX910" s="211"/>
      <c r="AY910" s="211"/>
      <c r="AZ910" s="211"/>
      <c r="BA910" s="211"/>
      <c r="BB910" s="211"/>
      <c r="BC910" s="211"/>
      <c r="BD910" s="211"/>
      <c r="BE910" s="211"/>
      <c r="BF910" s="211"/>
      <c r="BG910" s="211"/>
      <c r="BH910" s="211"/>
      <c r="BI910" s="211"/>
      <c r="BJ910" s="211"/>
      <c r="BK910" s="211"/>
      <c r="BL910" s="211"/>
      <c r="BM910" s="211"/>
      <c r="BN910" s="211"/>
      <c r="BO910" s="211"/>
      <c r="BP910" s="211"/>
      <c r="BQ910" s="211"/>
      <c r="BR910" s="211"/>
      <c r="BS910" s="211"/>
      <c r="BT910" s="211"/>
      <c r="BU910" s="211"/>
      <c r="BV910" s="211"/>
      <c r="BW910" s="211"/>
      <c r="BX910" s="211"/>
      <c r="BY910" s="211"/>
      <c r="BZ910" s="211"/>
      <c r="CA910" s="211"/>
      <c r="CB910" s="211"/>
      <c r="CC910" s="211"/>
      <c r="CD910" s="211"/>
      <c r="CE910" s="211"/>
      <c r="CF910" s="211"/>
      <c r="CG910" s="211"/>
      <c r="CH910" s="211"/>
      <c r="CI910" s="211"/>
      <c r="CJ910" s="211"/>
      <c r="CK910" s="211"/>
      <c r="CL910" s="211"/>
      <c r="CM910" s="211"/>
      <c r="CN910" s="211"/>
      <c r="CO910" s="211"/>
      <c r="CP910" s="211"/>
      <c r="CQ910" s="151" t="str">
        <f t="shared" si="48"/>
        <v/>
      </c>
      <c r="CR910" s="147"/>
    </row>
    <row r="911" spans="1:96" x14ac:dyDescent="0.2">
      <c r="A911" s="72"/>
      <c r="B911" s="201">
        <f t="shared" si="49"/>
        <v>902</v>
      </c>
      <c r="C911" s="212"/>
      <c r="D911" s="212"/>
      <c r="F911" s="212"/>
      <c r="G911" s="214"/>
      <c r="H911" s="73"/>
      <c r="I911" s="215"/>
      <c r="J911" s="215"/>
      <c r="K911" s="215"/>
      <c r="L911" s="215"/>
      <c r="M911" s="215"/>
      <c r="N911" s="215"/>
      <c r="O911" s="215"/>
      <c r="P911" s="73"/>
      <c r="Q911" s="215"/>
      <c r="R911" s="215"/>
      <c r="S911" s="215"/>
      <c r="T911" s="215"/>
      <c r="U911" s="215"/>
      <c r="V911" s="215"/>
      <c r="W911" s="215"/>
      <c r="X911" s="74"/>
      <c r="Y911" s="216"/>
      <c r="Z911" s="216"/>
      <c r="AA911" s="216"/>
      <c r="AB911" s="150" t="str">
        <f t="shared" si="47"/>
        <v/>
      </c>
      <c r="AC911" s="217"/>
      <c r="AD911" s="218"/>
      <c r="AE911" s="74"/>
      <c r="AF911" s="219"/>
      <c r="AG911" s="219"/>
      <c r="AH911" s="74"/>
      <c r="AI911" s="211"/>
      <c r="AJ911" s="211"/>
      <c r="AK911" s="211"/>
      <c r="AL911" s="211"/>
      <c r="AM911" s="211"/>
      <c r="AN911" s="211"/>
      <c r="AO911" s="211"/>
      <c r="AP911" s="211"/>
      <c r="AQ911" s="211"/>
      <c r="AR911" s="47"/>
      <c r="AS911" s="211"/>
      <c r="AT911" s="211"/>
      <c r="AU911" s="211"/>
      <c r="AV911" s="211"/>
      <c r="AW911" s="211"/>
      <c r="AX911" s="211"/>
      <c r="AY911" s="211"/>
      <c r="AZ911" s="211"/>
      <c r="BA911" s="211"/>
      <c r="BB911" s="211"/>
      <c r="BC911" s="211"/>
      <c r="BD911" s="211"/>
      <c r="BE911" s="211"/>
      <c r="BF911" s="211"/>
      <c r="BG911" s="211"/>
      <c r="BH911" s="211"/>
      <c r="BI911" s="211"/>
      <c r="BJ911" s="211"/>
      <c r="BK911" s="211"/>
      <c r="BL911" s="211"/>
      <c r="BM911" s="211"/>
      <c r="BN911" s="211"/>
      <c r="BO911" s="211"/>
      <c r="BP911" s="211"/>
      <c r="BQ911" s="211"/>
      <c r="BR911" s="211"/>
      <c r="BS911" s="211"/>
      <c r="BT911" s="211"/>
      <c r="BU911" s="211"/>
      <c r="BV911" s="211"/>
      <c r="BW911" s="211"/>
      <c r="BX911" s="211"/>
      <c r="BY911" s="211"/>
      <c r="BZ911" s="211"/>
      <c r="CA911" s="211"/>
      <c r="CB911" s="211"/>
      <c r="CC911" s="211"/>
      <c r="CD911" s="211"/>
      <c r="CE911" s="211"/>
      <c r="CF911" s="211"/>
      <c r="CG911" s="211"/>
      <c r="CH911" s="211"/>
      <c r="CI911" s="211"/>
      <c r="CJ911" s="211"/>
      <c r="CK911" s="211"/>
      <c r="CL911" s="211"/>
      <c r="CM911" s="211"/>
      <c r="CN911" s="211"/>
      <c r="CO911" s="211"/>
      <c r="CP911" s="211"/>
      <c r="CQ911" s="151" t="str">
        <f t="shared" si="48"/>
        <v/>
      </c>
      <c r="CR911" s="147"/>
    </row>
    <row r="912" spans="1:96" x14ac:dyDescent="0.2">
      <c r="A912" s="72"/>
      <c r="B912" s="201">
        <f t="shared" si="49"/>
        <v>903</v>
      </c>
      <c r="C912" s="212"/>
      <c r="D912" s="212"/>
      <c r="F912" s="212"/>
      <c r="G912" s="214"/>
      <c r="H912" s="73"/>
      <c r="I912" s="215"/>
      <c r="J912" s="215"/>
      <c r="K912" s="215"/>
      <c r="L912" s="215"/>
      <c r="M912" s="215"/>
      <c r="N912" s="215"/>
      <c r="O912" s="215"/>
      <c r="P912" s="73"/>
      <c r="Q912" s="215"/>
      <c r="R912" s="215"/>
      <c r="S912" s="215"/>
      <c r="T912" s="215"/>
      <c r="U912" s="215"/>
      <c r="V912" s="215"/>
      <c r="W912" s="215"/>
      <c r="X912" s="74"/>
      <c r="Y912" s="216"/>
      <c r="Z912" s="216"/>
      <c r="AA912" s="216"/>
      <c r="AB912" s="150" t="str">
        <f t="shared" si="47"/>
        <v/>
      </c>
      <c r="AC912" s="217"/>
      <c r="AD912" s="218"/>
      <c r="AE912" s="74"/>
      <c r="AF912" s="219"/>
      <c r="AG912" s="219"/>
      <c r="AH912" s="74"/>
      <c r="AI912" s="211"/>
      <c r="AJ912" s="211"/>
      <c r="AK912" s="211"/>
      <c r="AL912" s="211"/>
      <c r="AM912" s="211"/>
      <c r="AN912" s="211"/>
      <c r="AO912" s="211"/>
      <c r="AP912" s="211"/>
      <c r="AQ912" s="211"/>
      <c r="AR912" s="47"/>
      <c r="AS912" s="211"/>
      <c r="AT912" s="211"/>
      <c r="AU912" s="211"/>
      <c r="AV912" s="211"/>
      <c r="AW912" s="211"/>
      <c r="AX912" s="211"/>
      <c r="AY912" s="211"/>
      <c r="AZ912" s="211"/>
      <c r="BA912" s="211"/>
      <c r="BB912" s="211"/>
      <c r="BC912" s="211"/>
      <c r="BD912" s="211"/>
      <c r="BE912" s="211"/>
      <c r="BF912" s="211"/>
      <c r="BG912" s="211"/>
      <c r="BH912" s="211"/>
      <c r="BI912" s="211"/>
      <c r="BJ912" s="211"/>
      <c r="BK912" s="211"/>
      <c r="BL912" s="211"/>
      <c r="BM912" s="211"/>
      <c r="BN912" s="211"/>
      <c r="BO912" s="211"/>
      <c r="BP912" s="211"/>
      <c r="BQ912" s="211"/>
      <c r="BR912" s="211"/>
      <c r="BS912" s="211"/>
      <c r="BT912" s="211"/>
      <c r="BU912" s="211"/>
      <c r="BV912" s="211"/>
      <c r="BW912" s="211"/>
      <c r="BX912" s="211"/>
      <c r="BY912" s="211"/>
      <c r="BZ912" s="211"/>
      <c r="CA912" s="211"/>
      <c r="CB912" s="211"/>
      <c r="CC912" s="211"/>
      <c r="CD912" s="211"/>
      <c r="CE912" s="211"/>
      <c r="CF912" s="211"/>
      <c r="CG912" s="211"/>
      <c r="CH912" s="211"/>
      <c r="CI912" s="211"/>
      <c r="CJ912" s="211"/>
      <c r="CK912" s="211"/>
      <c r="CL912" s="211"/>
      <c r="CM912" s="211"/>
      <c r="CN912" s="211"/>
      <c r="CO912" s="211"/>
      <c r="CP912" s="211"/>
      <c r="CQ912" s="151" t="str">
        <f t="shared" si="48"/>
        <v/>
      </c>
      <c r="CR912" s="147"/>
    </row>
    <row r="913" spans="1:96" x14ac:dyDescent="0.2">
      <c r="A913" s="72"/>
      <c r="B913" s="201">
        <f t="shared" si="49"/>
        <v>904</v>
      </c>
      <c r="C913" s="212"/>
      <c r="D913" s="212"/>
      <c r="F913" s="212"/>
      <c r="G913" s="214"/>
      <c r="H913" s="73"/>
      <c r="I913" s="215"/>
      <c r="J913" s="215"/>
      <c r="K913" s="215"/>
      <c r="L913" s="215"/>
      <c r="M913" s="215"/>
      <c r="N913" s="215"/>
      <c r="O913" s="215"/>
      <c r="P913" s="73"/>
      <c r="Q913" s="215"/>
      <c r="R913" s="215"/>
      <c r="S913" s="215"/>
      <c r="T913" s="215"/>
      <c r="U913" s="215"/>
      <c r="V913" s="215"/>
      <c r="W913" s="215"/>
      <c r="X913" s="74"/>
      <c r="Y913" s="216"/>
      <c r="Z913" s="216"/>
      <c r="AA913" s="216"/>
      <c r="AB913" s="150" t="str">
        <f t="shared" si="47"/>
        <v/>
      </c>
      <c r="AC913" s="217"/>
      <c r="AD913" s="218"/>
      <c r="AE913" s="74"/>
      <c r="AF913" s="219"/>
      <c r="AG913" s="219"/>
      <c r="AH913" s="74"/>
      <c r="AI913" s="211"/>
      <c r="AJ913" s="211"/>
      <c r="AK913" s="211"/>
      <c r="AL913" s="211"/>
      <c r="AM913" s="211"/>
      <c r="AN913" s="211"/>
      <c r="AO913" s="211"/>
      <c r="AP913" s="211"/>
      <c r="AQ913" s="211"/>
      <c r="AR913" s="47"/>
      <c r="AS913" s="211"/>
      <c r="AT913" s="211"/>
      <c r="AU913" s="211"/>
      <c r="AV913" s="211"/>
      <c r="AW913" s="211"/>
      <c r="AX913" s="211"/>
      <c r="AY913" s="211"/>
      <c r="AZ913" s="211"/>
      <c r="BA913" s="211"/>
      <c r="BB913" s="211"/>
      <c r="BC913" s="211"/>
      <c r="BD913" s="211"/>
      <c r="BE913" s="211"/>
      <c r="BF913" s="211"/>
      <c r="BG913" s="211"/>
      <c r="BH913" s="211"/>
      <c r="BI913" s="211"/>
      <c r="BJ913" s="211"/>
      <c r="BK913" s="211"/>
      <c r="BL913" s="211"/>
      <c r="BM913" s="211"/>
      <c r="BN913" s="211"/>
      <c r="BO913" s="211"/>
      <c r="BP913" s="211"/>
      <c r="BQ913" s="211"/>
      <c r="BR913" s="211"/>
      <c r="BS913" s="211"/>
      <c r="BT913" s="211"/>
      <c r="BU913" s="211"/>
      <c r="BV913" s="211"/>
      <c r="BW913" s="211"/>
      <c r="BX913" s="211"/>
      <c r="BY913" s="211"/>
      <c r="BZ913" s="211"/>
      <c r="CA913" s="211"/>
      <c r="CB913" s="211"/>
      <c r="CC913" s="211"/>
      <c r="CD913" s="211"/>
      <c r="CE913" s="211"/>
      <c r="CF913" s="211"/>
      <c r="CG913" s="211"/>
      <c r="CH913" s="211"/>
      <c r="CI913" s="211"/>
      <c r="CJ913" s="211"/>
      <c r="CK913" s="211"/>
      <c r="CL913" s="211"/>
      <c r="CM913" s="211"/>
      <c r="CN913" s="211"/>
      <c r="CO913" s="211"/>
      <c r="CP913" s="211"/>
      <c r="CQ913" s="151" t="str">
        <f t="shared" si="48"/>
        <v/>
      </c>
      <c r="CR913" s="147"/>
    </row>
    <row r="914" spans="1:96" x14ac:dyDescent="0.2">
      <c r="A914" s="72"/>
      <c r="B914" s="201">
        <f t="shared" si="49"/>
        <v>905</v>
      </c>
      <c r="C914" s="212"/>
      <c r="D914" s="212"/>
      <c r="F914" s="212"/>
      <c r="G914" s="214"/>
      <c r="H914" s="73"/>
      <c r="I914" s="215"/>
      <c r="J914" s="215"/>
      <c r="K914" s="215"/>
      <c r="L914" s="215"/>
      <c r="M914" s="215"/>
      <c r="N914" s="215"/>
      <c r="O914" s="215"/>
      <c r="P914" s="73"/>
      <c r="Q914" s="215"/>
      <c r="R914" s="215"/>
      <c r="S914" s="215"/>
      <c r="T914" s="215"/>
      <c r="U914" s="215"/>
      <c r="V914" s="215"/>
      <c r="W914" s="215"/>
      <c r="X914" s="74"/>
      <c r="Y914" s="216"/>
      <c r="Z914" s="216"/>
      <c r="AA914" s="216"/>
      <c r="AB914" s="150" t="str">
        <f t="shared" si="47"/>
        <v/>
      </c>
      <c r="AC914" s="217"/>
      <c r="AD914" s="218"/>
      <c r="AE914" s="74"/>
      <c r="AF914" s="219"/>
      <c r="AG914" s="219"/>
      <c r="AH914" s="74"/>
      <c r="AI914" s="211"/>
      <c r="AJ914" s="211"/>
      <c r="AK914" s="211"/>
      <c r="AL914" s="211"/>
      <c r="AM914" s="211"/>
      <c r="AN914" s="211"/>
      <c r="AO914" s="211"/>
      <c r="AP914" s="211"/>
      <c r="AQ914" s="211"/>
      <c r="AR914" s="47"/>
      <c r="AS914" s="211"/>
      <c r="AT914" s="211"/>
      <c r="AU914" s="211"/>
      <c r="AV914" s="211"/>
      <c r="AW914" s="211"/>
      <c r="AX914" s="211"/>
      <c r="AY914" s="211"/>
      <c r="AZ914" s="211"/>
      <c r="BA914" s="211"/>
      <c r="BB914" s="211"/>
      <c r="BC914" s="211"/>
      <c r="BD914" s="211"/>
      <c r="BE914" s="211"/>
      <c r="BF914" s="211"/>
      <c r="BG914" s="211"/>
      <c r="BH914" s="211"/>
      <c r="BI914" s="211"/>
      <c r="BJ914" s="211"/>
      <c r="BK914" s="211"/>
      <c r="BL914" s="211"/>
      <c r="BM914" s="211"/>
      <c r="BN914" s="211"/>
      <c r="BO914" s="211"/>
      <c r="BP914" s="211"/>
      <c r="BQ914" s="211"/>
      <c r="BR914" s="211"/>
      <c r="BS914" s="211"/>
      <c r="BT914" s="211"/>
      <c r="BU914" s="211"/>
      <c r="BV914" s="211"/>
      <c r="BW914" s="211"/>
      <c r="BX914" s="211"/>
      <c r="BY914" s="211"/>
      <c r="BZ914" s="211"/>
      <c r="CA914" s="211"/>
      <c r="CB914" s="211"/>
      <c r="CC914" s="211"/>
      <c r="CD914" s="211"/>
      <c r="CE914" s="211"/>
      <c r="CF914" s="211"/>
      <c r="CG914" s="211"/>
      <c r="CH914" s="211"/>
      <c r="CI914" s="211"/>
      <c r="CJ914" s="211"/>
      <c r="CK914" s="211"/>
      <c r="CL914" s="211"/>
      <c r="CM914" s="211"/>
      <c r="CN914" s="211"/>
      <c r="CO914" s="211"/>
      <c r="CP914" s="211"/>
      <c r="CQ914" s="151" t="str">
        <f t="shared" si="48"/>
        <v/>
      </c>
      <c r="CR914" s="147"/>
    </row>
    <row r="915" spans="1:96" x14ac:dyDescent="0.2">
      <c r="A915" s="72"/>
      <c r="B915" s="201">
        <f t="shared" si="49"/>
        <v>906</v>
      </c>
      <c r="C915" s="212"/>
      <c r="D915" s="212"/>
      <c r="F915" s="212"/>
      <c r="G915" s="214"/>
      <c r="H915" s="73"/>
      <c r="I915" s="215"/>
      <c r="J915" s="215"/>
      <c r="K915" s="215"/>
      <c r="L915" s="215"/>
      <c r="M915" s="215"/>
      <c r="N915" s="215"/>
      <c r="O915" s="215"/>
      <c r="P915" s="73"/>
      <c r="Q915" s="215"/>
      <c r="R915" s="215"/>
      <c r="S915" s="215"/>
      <c r="T915" s="215"/>
      <c r="U915" s="215"/>
      <c r="V915" s="215"/>
      <c r="W915" s="215"/>
      <c r="X915" s="74"/>
      <c r="Y915" s="216"/>
      <c r="Z915" s="216"/>
      <c r="AA915" s="216"/>
      <c r="AB915" s="150" t="str">
        <f t="shared" si="47"/>
        <v/>
      </c>
      <c r="AC915" s="217"/>
      <c r="AD915" s="218"/>
      <c r="AE915" s="74"/>
      <c r="AF915" s="219"/>
      <c r="AG915" s="219"/>
      <c r="AH915" s="74"/>
      <c r="AI915" s="211"/>
      <c r="AJ915" s="211"/>
      <c r="AK915" s="211"/>
      <c r="AL915" s="211"/>
      <c r="AM915" s="211"/>
      <c r="AN915" s="211"/>
      <c r="AO915" s="211"/>
      <c r="AP915" s="211"/>
      <c r="AQ915" s="211"/>
      <c r="AR915" s="47"/>
      <c r="AS915" s="211"/>
      <c r="AT915" s="211"/>
      <c r="AU915" s="211"/>
      <c r="AV915" s="211"/>
      <c r="AW915" s="211"/>
      <c r="AX915" s="211"/>
      <c r="AY915" s="211"/>
      <c r="AZ915" s="211"/>
      <c r="BA915" s="211"/>
      <c r="BB915" s="211"/>
      <c r="BC915" s="211"/>
      <c r="BD915" s="211"/>
      <c r="BE915" s="211"/>
      <c r="BF915" s="211"/>
      <c r="BG915" s="211"/>
      <c r="BH915" s="211"/>
      <c r="BI915" s="211"/>
      <c r="BJ915" s="211"/>
      <c r="BK915" s="211"/>
      <c r="BL915" s="211"/>
      <c r="BM915" s="211"/>
      <c r="BN915" s="211"/>
      <c r="BO915" s="211"/>
      <c r="BP915" s="211"/>
      <c r="BQ915" s="211"/>
      <c r="BR915" s="211"/>
      <c r="BS915" s="211"/>
      <c r="BT915" s="211"/>
      <c r="BU915" s="211"/>
      <c r="BV915" s="211"/>
      <c r="BW915" s="211"/>
      <c r="BX915" s="211"/>
      <c r="BY915" s="211"/>
      <c r="BZ915" s="211"/>
      <c r="CA915" s="211"/>
      <c r="CB915" s="211"/>
      <c r="CC915" s="211"/>
      <c r="CD915" s="211"/>
      <c r="CE915" s="211"/>
      <c r="CF915" s="211"/>
      <c r="CG915" s="211"/>
      <c r="CH915" s="211"/>
      <c r="CI915" s="211"/>
      <c r="CJ915" s="211"/>
      <c r="CK915" s="211"/>
      <c r="CL915" s="211"/>
      <c r="CM915" s="211"/>
      <c r="CN915" s="211"/>
      <c r="CO915" s="211"/>
      <c r="CP915" s="211"/>
      <c r="CQ915" s="151" t="str">
        <f t="shared" si="48"/>
        <v/>
      </c>
      <c r="CR915" s="147"/>
    </row>
    <row r="916" spans="1:96" x14ac:dyDescent="0.2">
      <c r="A916" s="72"/>
      <c r="B916" s="201">
        <f t="shared" si="49"/>
        <v>907</v>
      </c>
      <c r="C916" s="212"/>
      <c r="D916" s="212"/>
      <c r="F916" s="212"/>
      <c r="G916" s="214"/>
      <c r="H916" s="73"/>
      <c r="I916" s="215"/>
      <c r="J916" s="215"/>
      <c r="K916" s="215"/>
      <c r="L916" s="215"/>
      <c r="M916" s="215"/>
      <c r="N916" s="215"/>
      <c r="O916" s="215"/>
      <c r="P916" s="73"/>
      <c r="Q916" s="215"/>
      <c r="R916" s="215"/>
      <c r="S916" s="215"/>
      <c r="T916" s="215"/>
      <c r="U916" s="215"/>
      <c r="V916" s="215"/>
      <c r="W916" s="215"/>
      <c r="X916" s="74"/>
      <c r="Y916" s="216"/>
      <c r="Z916" s="216"/>
      <c r="AA916" s="216"/>
      <c r="AB916" s="150" t="str">
        <f t="shared" si="47"/>
        <v/>
      </c>
      <c r="AC916" s="217"/>
      <c r="AD916" s="218"/>
      <c r="AE916" s="74"/>
      <c r="AF916" s="219"/>
      <c r="AG916" s="219"/>
      <c r="AH916" s="74"/>
      <c r="AI916" s="211"/>
      <c r="AJ916" s="211"/>
      <c r="AK916" s="211"/>
      <c r="AL916" s="211"/>
      <c r="AM916" s="211"/>
      <c r="AN916" s="211"/>
      <c r="AO916" s="211"/>
      <c r="AP916" s="211"/>
      <c r="AQ916" s="211"/>
      <c r="AR916" s="47"/>
      <c r="AS916" s="211"/>
      <c r="AT916" s="211"/>
      <c r="AU916" s="211"/>
      <c r="AV916" s="211"/>
      <c r="AW916" s="211"/>
      <c r="AX916" s="211"/>
      <c r="AY916" s="211"/>
      <c r="AZ916" s="211"/>
      <c r="BA916" s="211"/>
      <c r="BB916" s="211"/>
      <c r="BC916" s="211"/>
      <c r="BD916" s="211"/>
      <c r="BE916" s="211"/>
      <c r="BF916" s="211"/>
      <c r="BG916" s="211"/>
      <c r="BH916" s="211"/>
      <c r="BI916" s="211"/>
      <c r="BJ916" s="211"/>
      <c r="BK916" s="211"/>
      <c r="BL916" s="211"/>
      <c r="BM916" s="211"/>
      <c r="BN916" s="211"/>
      <c r="BO916" s="211"/>
      <c r="BP916" s="211"/>
      <c r="BQ916" s="211"/>
      <c r="BR916" s="211"/>
      <c r="BS916" s="211"/>
      <c r="BT916" s="211"/>
      <c r="BU916" s="211"/>
      <c r="BV916" s="211"/>
      <c r="BW916" s="211"/>
      <c r="BX916" s="211"/>
      <c r="BY916" s="211"/>
      <c r="BZ916" s="211"/>
      <c r="CA916" s="211"/>
      <c r="CB916" s="211"/>
      <c r="CC916" s="211"/>
      <c r="CD916" s="211"/>
      <c r="CE916" s="211"/>
      <c r="CF916" s="211"/>
      <c r="CG916" s="211"/>
      <c r="CH916" s="211"/>
      <c r="CI916" s="211"/>
      <c r="CJ916" s="211"/>
      <c r="CK916" s="211"/>
      <c r="CL916" s="211"/>
      <c r="CM916" s="211"/>
      <c r="CN916" s="211"/>
      <c r="CO916" s="211"/>
      <c r="CP916" s="211"/>
      <c r="CQ916" s="151" t="str">
        <f t="shared" si="48"/>
        <v/>
      </c>
      <c r="CR916" s="147"/>
    </row>
    <row r="917" spans="1:96" x14ac:dyDescent="0.2">
      <c r="A917" s="72"/>
      <c r="B917" s="201">
        <f t="shared" si="49"/>
        <v>908</v>
      </c>
      <c r="C917" s="212"/>
      <c r="D917" s="212"/>
      <c r="F917" s="212"/>
      <c r="G917" s="214"/>
      <c r="H917" s="73"/>
      <c r="I917" s="215"/>
      <c r="J917" s="215"/>
      <c r="K917" s="215"/>
      <c r="L917" s="215"/>
      <c r="M917" s="215"/>
      <c r="N917" s="215"/>
      <c r="O917" s="215"/>
      <c r="P917" s="73"/>
      <c r="Q917" s="215"/>
      <c r="R917" s="215"/>
      <c r="S917" s="215"/>
      <c r="T917" s="215"/>
      <c r="U917" s="215"/>
      <c r="V917" s="215"/>
      <c r="W917" s="215"/>
      <c r="X917" s="74"/>
      <c r="Y917" s="216"/>
      <c r="Z917" s="216"/>
      <c r="AA917" s="216"/>
      <c r="AB917" s="150" t="str">
        <f t="shared" si="47"/>
        <v/>
      </c>
      <c r="AC917" s="217"/>
      <c r="AD917" s="218"/>
      <c r="AE917" s="74"/>
      <c r="AF917" s="219"/>
      <c r="AG917" s="219"/>
      <c r="AH917" s="74"/>
      <c r="AI917" s="211"/>
      <c r="AJ917" s="211"/>
      <c r="AK917" s="211"/>
      <c r="AL917" s="211"/>
      <c r="AM917" s="211"/>
      <c r="AN917" s="211"/>
      <c r="AO917" s="211"/>
      <c r="AP917" s="211"/>
      <c r="AQ917" s="211"/>
      <c r="AR917" s="47"/>
      <c r="AS917" s="211"/>
      <c r="AT917" s="211"/>
      <c r="AU917" s="211"/>
      <c r="AV917" s="211"/>
      <c r="AW917" s="211"/>
      <c r="AX917" s="211"/>
      <c r="AY917" s="211"/>
      <c r="AZ917" s="211"/>
      <c r="BA917" s="211"/>
      <c r="BB917" s="211"/>
      <c r="BC917" s="211"/>
      <c r="BD917" s="211"/>
      <c r="BE917" s="211"/>
      <c r="BF917" s="211"/>
      <c r="BG917" s="211"/>
      <c r="BH917" s="211"/>
      <c r="BI917" s="211"/>
      <c r="BJ917" s="211"/>
      <c r="BK917" s="211"/>
      <c r="BL917" s="211"/>
      <c r="BM917" s="211"/>
      <c r="BN917" s="211"/>
      <c r="BO917" s="211"/>
      <c r="BP917" s="211"/>
      <c r="BQ917" s="211"/>
      <c r="BR917" s="211"/>
      <c r="BS917" s="211"/>
      <c r="BT917" s="211"/>
      <c r="BU917" s="211"/>
      <c r="BV917" s="211"/>
      <c r="BW917" s="211"/>
      <c r="BX917" s="211"/>
      <c r="BY917" s="211"/>
      <c r="BZ917" s="211"/>
      <c r="CA917" s="211"/>
      <c r="CB917" s="211"/>
      <c r="CC917" s="211"/>
      <c r="CD917" s="211"/>
      <c r="CE917" s="211"/>
      <c r="CF917" s="211"/>
      <c r="CG917" s="211"/>
      <c r="CH917" s="211"/>
      <c r="CI917" s="211"/>
      <c r="CJ917" s="211"/>
      <c r="CK917" s="211"/>
      <c r="CL917" s="211"/>
      <c r="CM917" s="211"/>
      <c r="CN917" s="211"/>
      <c r="CO917" s="211"/>
      <c r="CP917" s="211"/>
      <c r="CQ917" s="151" t="str">
        <f t="shared" si="48"/>
        <v/>
      </c>
      <c r="CR917" s="147"/>
    </row>
    <row r="918" spans="1:96" x14ac:dyDescent="0.2">
      <c r="A918" s="72"/>
      <c r="B918" s="201">
        <f t="shared" si="49"/>
        <v>909</v>
      </c>
      <c r="C918" s="212"/>
      <c r="D918" s="212"/>
      <c r="F918" s="212"/>
      <c r="G918" s="214"/>
      <c r="H918" s="73"/>
      <c r="I918" s="215"/>
      <c r="J918" s="215"/>
      <c r="K918" s="215"/>
      <c r="L918" s="215"/>
      <c r="M918" s="215"/>
      <c r="N918" s="215"/>
      <c r="O918" s="215"/>
      <c r="P918" s="73"/>
      <c r="Q918" s="215"/>
      <c r="R918" s="215"/>
      <c r="S918" s="215"/>
      <c r="T918" s="215"/>
      <c r="U918" s="215"/>
      <c r="V918" s="215"/>
      <c r="W918" s="215"/>
      <c r="X918" s="74"/>
      <c r="Y918" s="216"/>
      <c r="Z918" s="216"/>
      <c r="AA918" s="216"/>
      <c r="AB918" s="150" t="str">
        <f t="shared" si="47"/>
        <v/>
      </c>
      <c r="AC918" s="217"/>
      <c r="AD918" s="218"/>
      <c r="AE918" s="74"/>
      <c r="AF918" s="219"/>
      <c r="AG918" s="219"/>
      <c r="AH918" s="74"/>
      <c r="AI918" s="211"/>
      <c r="AJ918" s="211"/>
      <c r="AK918" s="211"/>
      <c r="AL918" s="211"/>
      <c r="AM918" s="211"/>
      <c r="AN918" s="211"/>
      <c r="AO918" s="211"/>
      <c r="AP918" s="211"/>
      <c r="AQ918" s="211"/>
      <c r="AR918" s="47"/>
      <c r="AS918" s="211"/>
      <c r="AT918" s="211"/>
      <c r="AU918" s="211"/>
      <c r="AV918" s="211"/>
      <c r="AW918" s="211"/>
      <c r="AX918" s="211"/>
      <c r="AY918" s="211"/>
      <c r="AZ918" s="211"/>
      <c r="BA918" s="211"/>
      <c r="BB918" s="211"/>
      <c r="BC918" s="211"/>
      <c r="BD918" s="211"/>
      <c r="BE918" s="211"/>
      <c r="BF918" s="211"/>
      <c r="BG918" s="211"/>
      <c r="BH918" s="211"/>
      <c r="BI918" s="211"/>
      <c r="BJ918" s="211"/>
      <c r="BK918" s="211"/>
      <c r="BL918" s="211"/>
      <c r="BM918" s="211"/>
      <c r="BN918" s="211"/>
      <c r="BO918" s="211"/>
      <c r="BP918" s="211"/>
      <c r="BQ918" s="211"/>
      <c r="BR918" s="211"/>
      <c r="BS918" s="211"/>
      <c r="BT918" s="211"/>
      <c r="BU918" s="211"/>
      <c r="BV918" s="211"/>
      <c r="BW918" s="211"/>
      <c r="BX918" s="211"/>
      <c r="BY918" s="211"/>
      <c r="BZ918" s="211"/>
      <c r="CA918" s="211"/>
      <c r="CB918" s="211"/>
      <c r="CC918" s="211"/>
      <c r="CD918" s="211"/>
      <c r="CE918" s="211"/>
      <c r="CF918" s="211"/>
      <c r="CG918" s="211"/>
      <c r="CH918" s="211"/>
      <c r="CI918" s="211"/>
      <c r="CJ918" s="211"/>
      <c r="CK918" s="211"/>
      <c r="CL918" s="211"/>
      <c r="CM918" s="211"/>
      <c r="CN918" s="211"/>
      <c r="CO918" s="211"/>
      <c r="CP918" s="211"/>
      <c r="CQ918" s="151" t="str">
        <f t="shared" si="48"/>
        <v/>
      </c>
      <c r="CR918" s="147"/>
    </row>
    <row r="919" spans="1:96" x14ac:dyDescent="0.2">
      <c r="A919" s="72"/>
      <c r="B919" s="201">
        <f t="shared" si="49"/>
        <v>910</v>
      </c>
      <c r="C919" s="212"/>
      <c r="D919" s="212"/>
      <c r="F919" s="212"/>
      <c r="G919" s="214"/>
      <c r="H919" s="73"/>
      <c r="I919" s="215"/>
      <c r="J919" s="215"/>
      <c r="K919" s="215"/>
      <c r="L919" s="215"/>
      <c r="M919" s="215"/>
      <c r="N919" s="215"/>
      <c r="O919" s="215"/>
      <c r="P919" s="73"/>
      <c r="Q919" s="215"/>
      <c r="R919" s="215"/>
      <c r="S919" s="215"/>
      <c r="T919" s="215"/>
      <c r="U919" s="215"/>
      <c r="V919" s="215"/>
      <c r="W919" s="215"/>
      <c r="X919" s="74"/>
      <c r="Y919" s="216"/>
      <c r="Z919" s="216"/>
      <c r="AA919" s="216"/>
      <c r="AB919" s="150" t="str">
        <f t="shared" si="47"/>
        <v/>
      </c>
      <c r="AC919" s="217"/>
      <c r="AD919" s="218"/>
      <c r="AE919" s="74"/>
      <c r="AF919" s="219"/>
      <c r="AG919" s="219"/>
      <c r="AH919" s="74"/>
      <c r="AI919" s="211"/>
      <c r="AJ919" s="211"/>
      <c r="AK919" s="211"/>
      <c r="AL919" s="211"/>
      <c r="AM919" s="211"/>
      <c r="AN919" s="211"/>
      <c r="AO919" s="211"/>
      <c r="AP919" s="211"/>
      <c r="AQ919" s="211"/>
      <c r="AR919" s="47"/>
      <c r="AS919" s="211"/>
      <c r="AT919" s="211"/>
      <c r="AU919" s="211"/>
      <c r="AV919" s="211"/>
      <c r="AW919" s="211"/>
      <c r="AX919" s="211"/>
      <c r="AY919" s="211"/>
      <c r="AZ919" s="211"/>
      <c r="BA919" s="211"/>
      <c r="BB919" s="211"/>
      <c r="BC919" s="211"/>
      <c r="BD919" s="211"/>
      <c r="BE919" s="211"/>
      <c r="BF919" s="211"/>
      <c r="BG919" s="211"/>
      <c r="BH919" s="211"/>
      <c r="BI919" s="211"/>
      <c r="BJ919" s="211"/>
      <c r="BK919" s="211"/>
      <c r="BL919" s="211"/>
      <c r="BM919" s="211"/>
      <c r="BN919" s="211"/>
      <c r="BO919" s="211"/>
      <c r="BP919" s="211"/>
      <c r="BQ919" s="211"/>
      <c r="BR919" s="211"/>
      <c r="BS919" s="211"/>
      <c r="BT919" s="211"/>
      <c r="BU919" s="211"/>
      <c r="BV919" s="211"/>
      <c r="BW919" s="211"/>
      <c r="BX919" s="211"/>
      <c r="BY919" s="211"/>
      <c r="BZ919" s="211"/>
      <c r="CA919" s="211"/>
      <c r="CB919" s="211"/>
      <c r="CC919" s="211"/>
      <c r="CD919" s="211"/>
      <c r="CE919" s="211"/>
      <c r="CF919" s="211"/>
      <c r="CG919" s="211"/>
      <c r="CH919" s="211"/>
      <c r="CI919" s="211"/>
      <c r="CJ919" s="211"/>
      <c r="CK919" s="211"/>
      <c r="CL919" s="211"/>
      <c r="CM919" s="211"/>
      <c r="CN919" s="211"/>
      <c r="CO919" s="211"/>
      <c r="CP919" s="211"/>
      <c r="CQ919" s="151" t="str">
        <f t="shared" si="48"/>
        <v/>
      </c>
      <c r="CR919" s="147"/>
    </row>
    <row r="920" spans="1:96" x14ac:dyDescent="0.2">
      <c r="A920" s="72"/>
      <c r="B920" s="201">
        <f t="shared" si="49"/>
        <v>911</v>
      </c>
      <c r="C920" s="212"/>
      <c r="D920" s="212"/>
      <c r="F920" s="212"/>
      <c r="G920" s="214"/>
      <c r="H920" s="73"/>
      <c r="I920" s="215"/>
      <c r="J920" s="215"/>
      <c r="K920" s="215"/>
      <c r="L920" s="215"/>
      <c r="M920" s="215"/>
      <c r="N920" s="215"/>
      <c r="O920" s="215"/>
      <c r="P920" s="73"/>
      <c r="Q920" s="215"/>
      <c r="R920" s="215"/>
      <c r="S920" s="215"/>
      <c r="T920" s="215"/>
      <c r="U920" s="215"/>
      <c r="V920" s="215"/>
      <c r="W920" s="215"/>
      <c r="X920" s="74"/>
      <c r="Y920" s="216"/>
      <c r="Z920" s="216"/>
      <c r="AA920" s="216"/>
      <c r="AB920" s="150" t="str">
        <f t="shared" si="47"/>
        <v/>
      </c>
      <c r="AC920" s="217"/>
      <c r="AD920" s="218"/>
      <c r="AE920" s="74"/>
      <c r="AF920" s="219"/>
      <c r="AG920" s="219"/>
      <c r="AH920" s="74"/>
      <c r="AI920" s="211"/>
      <c r="AJ920" s="211"/>
      <c r="AK920" s="211"/>
      <c r="AL920" s="211"/>
      <c r="AM920" s="211"/>
      <c r="AN920" s="211"/>
      <c r="AO920" s="211"/>
      <c r="AP920" s="211"/>
      <c r="AQ920" s="211"/>
      <c r="AR920" s="47"/>
      <c r="AS920" s="211"/>
      <c r="AT920" s="211"/>
      <c r="AU920" s="211"/>
      <c r="AV920" s="211"/>
      <c r="AW920" s="211"/>
      <c r="AX920" s="211"/>
      <c r="AY920" s="211"/>
      <c r="AZ920" s="211"/>
      <c r="BA920" s="211"/>
      <c r="BB920" s="211"/>
      <c r="BC920" s="211"/>
      <c r="BD920" s="211"/>
      <c r="BE920" s="211"/>
      <c r="BF920" s="211"/>
      <c r="BG920" s="211"/>
      <c r="BH920" s="211"/>
      <c r="BI920" s="211"/>
      <c r="BJ920" s="211"/>
      <c r="BK920" s="211"/>
      <c r="BL920" s="211"/>
      <c r="BM920" s="211"/>
      <c r="BN920" s="211"/>
      <c r="BO920" s="211"/>
      <c r="BP920" s="211"/>
      <c r="BQ920" s="211"/>
      <c r="BR920" s="211"/>
      <c r="BS920" s="211"/>
      <c r="BT920" s="211"/>
      <c r="BU920" s="211"/>
      <c r="BV920" s="211"/>
      <c r="BW920" s="211"/>
      <c r="BX920" s="211"/>
      <c r="BY920" s="211"/>
      <c r="BZ920" s="211"/>
      <c r="CA920" s="211"/>
      <c r="CB920" s="211"/>
      <c r="CC920" s="211"/>
      <c r="CD920" s="211"/>
      <c r="CE920" s="211"/>
      <c r="CF920" s="211"/>
      <c r="CG920" s="211"/>
      <c r="CH920" s="211"/>
      <c r="CI920" s="211"/>
      <c r="CJ920" s="211"/>
      <c r="CK920" s="211"/>
      <c r="CL920" s="211"/>
      <c r="CM920" s="211"/>
      <c r="CN920" s="211"/>
      <c r="CO920" s="211"/>
      <c r="CP920" s="211"/>
      <c r="CQ920" s="151" t="str">
        <f t="shared" si="48"/>
        <v/>
      </c>
      <c r="CR920" s="147"/>
    </row>
    <row r="921" spans="1:96" x14ac:dyDescent="0.2">
      <c r="A921" s="72"/>
      <c r="B921" s="201">
        <f t="shared" si="49"/>
        <v>912</v>
      </c>
      <c r="C921" s="212"/>
      <c r="D921" s="212"/>
      <c r="F921" s="212"/>
      <c r="G921" s="214"/>
      <c r="H921" s="73"/>
      <c r="I921" s="215"/>
      <c r="J921" s="215"/>
      <c r="K921" s="215"/>
      <c r="L921" s="215"/>
      <c r="M921" s="215"/>
      <c r="N921" s="215"/>
      <c r="O921" s="215"/>
      <c r="P921" s="73"/>
      <c r="Q921" s="215"/>
      <c r="R921" s="215"/>
      <c r="S921" s="215"/>
      <c r="T921" s="215"/>
      <c r="U921" s="215"/>
      <c r="V921" s="215"/>
      <c r="W921" s="215"/>
      <c r="X921" s="74"/>
      <c r="Y921" s="216"/>
      <c r="Z921" s="216"/>
      <c r="AA921" s="216"/>
      <c r="AB921" s="150" t="str">
        <f t="shared" si="47"/>
        <v/>
      </c>
      <c r="AC921" s="217"/>
      <c r="AD921" s="218"/>
      <c r="AE921" s="74"/>
      <c r="AF921" s="219"/>
      <c r="AG921" s="219"/>
      <c r="AH921" s="74"/>
      <c r="AI921" s="211"/>
      <c r="AJ921" s="211"/>
      <c r="AK921" s="211"/>
      <c r="AL921" s="211"/>
      <c r="AM921" s="211"/>
      <c r="AN921" s="211"/>
      <c r="AO921" s="211"/>
      <c r="AP921" s="211"/>
      <c r="AQ921" s="211"/>
      <c r="AR921" s="47"/>
      <c r="AS921" s="211"/>
      <c r="AT921" s="211"/>
      <c r="AU921" s="211"/>
      <c r="AV921" s="211"/>
      <c r="AW921" s="211"/>
      <c r="AX921" s="211"/>
      <c r="AY921" s="211"/>
      <c r="AZ921" s="211"/>
      <c r="BA921" s="211"/>
      <c r="BB921" s="211"/>
      <c r="BC921" s="211"/>
      <c r="BD921" s="211"/>
      <c r="BE921" s="211"/>
      <c r="BF921" s="211"/>
      <c r="BG921" s="211"/>
      <c r="BH921" s="211"/>
      <c r="BI921" s="211"/>
      <c r="BJ921" s="211"/>
      <c r="BK921" s="211"/>
      <c r="BL921" s="211"/>
      <c r="BM921" s="211"/>
      <c r="BN921" s="211"/>
      <c r="BO921" s="211"/>
      <c r="BP921" s="211"/>
      <c r="BQ921" s="211"/>
      <c r="BR921" s="211"/>
      <c r="BS921" s="211"/>
      <c r="BT921" s="211"/>
      <c r="BU921" s="211"/>
      <c r="BV921" s="211"/>
      <c r="BW921" s="211"/>
      <c r="BX921" s="211"/>
      <c r="BY921" s="211"/>
      <c r="BZ921" s="211"/>
      <c r="CA921" s="211"/>
      <c r="CB921" s="211"/>
      <c r="CC921" s="211"/>
      <c r="CD921" s="211"/>
      <c r="CE921" s="211"/>
      <c r="CF921" s="211"/>
      <c r="CG921" s="211"/>
      <c r="CH921" s="211"/>
      <c r="CI921" s="211"/>
      <c r="CJ921" s="211"/>
      <c r="CK921" s="211"/>
      <c r="CL921" s="211"/>
      <c r="CM921" s="211"/>
      <c r="CN921" s="211"/>
      <c r="CO921" s="211"/>
      <c r="CP921" s="211"/>
      <c r="CQ921" s="151" t="str">
        <f t="shared" si="48"/>
        <v/>
      </c>
      <c r="CR921" s="147"/>
    </row>
    <row r="922" spans="1:96" x14ac:dyDescent="0.2">
      <c r="A922" s="72"/>
      <c r="B922" s="201">
        <f t="shared" si="49"/>
        <v>913</v>
      </c>
      <c r="C922" s="212"/>
      <c r="D922" s="212"/>
      <c r="F922" s="212"/>
      <c r="G922" s="214"/>
      <c r="H922" s="73"/>
      <c r="I922" s="215"/>
      <c r="J922" s="215"/>
      <c r="K922" s="215"/>
      <c r="L922" s="215"/>
      <c r="M922" s="215"/>
      <c r="N922" s="215"/>
      <c r="O922" s="215"/>
      <c r="P922" s="73"/>
      <c r="Q922" s="215"/>
      <c r="R922" s="215"/>
      <c r="S922" s="215"/>
      <c r="T922" s="215"/>
      <c r="U922" s="215"/>
      <c r="V922" s="215"/>
      <c r="W922" s="215"/>
      <c r="X922" s="74"/>
      <c r="Y922" s="216"/>
      <c r="Z922" s="216"/>
      <c r="AA922" s="216"/>
      <c r="AB922" s="150" t="str">
        <f t="shared" si="47"/>
        <v/>
      </c>
      <c r="AC922" s="217"/>
      <c r="AD922" s="218"/>
      <c r="AE922" s="74"/>
      <c r="AF922" s="219"/>
      <c r="AG922" s="219"/>
      <c r="AH922" s="74"/>
      <c r="AI922" s="211"/>
      <c r="AJ922" s="211"/>
      <c r="AK922" s="211"/>
      <c r="AL922" s="211"/>
      <c r="AM922" s="211"/>
      <c r="AN922" s="211"/>
      <c r="AO922" s="211"/>
      <c r="AP922" s="211"/>
      <c r="AQ922" s="211"/>
      <c r="AR922" s="47"/>
      <c r="AS922" s="211"/>
      <c r="AT922" s="211"/>
      <c r="AU922" s="211"/>
      <c r="AV922" s="211"/>
      <c r="AW922" s="211"/>
      <c r="AX922" s="211"/>
      <c r="AY922" s="211"/>
      <c r="AZ922" s="211"/>
      <c r="BA922" s="211"/>
      <c r="BB922" s="211"/>
      <c r="BC922" s="211"/>
      <c r="BD922" s="211"/>
      <c r="BE922" s="211"/>
      <c r="BF922" s="211"/>
      <c r="BG922" s="211"/>
      <c r="BH922" s="211"/>
      <c r="BI922" s="211"/>
      <c r="BJ922" s="211"/>
      <c r="BK922" s="211"/>
      <c r="BL922" s="211"/>
      <c r="BM922" s="211"/>
      <c r="BN922" s="211"/>
      <c r="BO922" s="211"/>
      <c r="BP922" s="211"/>
      <c r="BQ922" s="211"/>
      <c r="BR922" s="211"/>
      <c r="BS922" s="211"/>
      <c r="BT922" s="211"/>
      <c r="BU922" s="211"/>
      <c r="BV922" s="211"/>
      <c r="BW922" s="211"/>
      <c r="BX922" s="211"/>
      <c r="BY922" s="211"/>
      <c r="BZ922" s="211"/>
      <c r="CA922" s="211"/>
      <c r="CB922" s="211"/>
      <c r="CC922" s="211"/>
      <c r="CD922" s="211"/>
      <c r="CE922" s="211"/>
      <c r="CF922" s="211"/>
      <c r="CG922" s="211"/>
      <c r="CH922" s="211"/>
      <c r="CI922" s="211"/>
      <c r="CJ922" s="211"/>
      <c r="CK922" s="211"/>
      <c r="CL922" s="211"/>
      <c r="CM922" s="211"/>
      <c r="CN922" s="211"/>
      <c r="CO922" s="211"/>
      <c r="CP922" s="211"/>
      <c r="CQ922" s="151" t="str">
        <f t="shared" si="48"/>
        <v/>
      </c>
      <c r="CR922" s="147"/>
    </row>
    <row r="923" spans="1:96" x14ac:dyDescent="0.2">
      <c r="A923" s="72"/>
      <c r="B923" s="201">
        <f t="shared" si="49"/>
        <v>914</v>
      </c>
      <c r="C923" s="212"/>
      <c r="D923" s="212"/>
      <c r="F923" s="212"/>
      <c r="G923" s="214"/>
      <c r="H923" s="73"/>
      <c r="I923" s="215"/>
      <c r="J923" s="215"/>
      <c r="K923" s="215"/>
      <c r="L923" s="215"/>
      <c r="M923" s="215"/>
      <c r="N923" s="215"/>
      <c r="O923" s="215"/>
      <c r="P923" s="73"/>
      <c r="Q923" s="215"/>
      <c r="R923" s="215"/>
      <c r="S923" s="215"/>
      <c r="T923" s="215"/>
      <c r="U923" s="215"/>
      <c r="V923" s="215"/>
      <c r="W923" s="215"/>
      <c r="X923" s="74"/>
      <c r="Y923" s="216"/>
      <c r="Z923" s="216"/>
      <c r="AA923" s="216"/>
      <c r="AB923" s="150" t="str">
        <f t="shared" si="47"/>
        <v/>
      </c>
      <c r="AC923" s="217"/>
      <c r="AD923" s="218"/>
      <c r="AE923" s="74"/>
      <c r="AF923" s="219"/>
      <c r="AG923" s="219"/>
      <c r="AH923" s="74"/>
      <c r="AI923" s="211"/>
      <c r="AJ923" s="211"/>
      <c r="AK923" s="211"/>
      <c r="AL923" s="211"/>
      <c r="AM923" s="211"/>
      <c r="AN923" s="211"/>
      <c r="AO923" s="211"/>
      <c r="AP923" s="211"/>
      <c r="AQ923" s="211"/>
      <c r="AR923" s="47"/>
      <c r="AS923" s="211"/>
      <c r="AT923" s="211"/>
      <c r="AU923" s="211"/>
      <c r="AV923" s="211"/>
      <c r="AW923" s="211"/>
      <c r="AX923" s="211"/>
      <c r="AY923" s="211"/>
      <c r="AZ923" s="211"/>
      <c r="BA923" s="211"/>
      <c r="BB923" s="211"/>
      <c r="BC923" s="211"/>
      <c r="BD923" s="211"/>
      <c r="BE923" s="211"/>
      <c r="BF923" s="211"/>
      <c r="BG923" s="211"/>
      <c r="BH923" s="211"/>
      <c r="BI923" s="211"/>
      <c r="BJ923" s="211"/>
      <c r="BK923" s="211"/>
      <c r="BL923" s="211"/>
      <c r="BM923" s="211"/>
      <c r="BN923" s="211"/>
      <c r="BO923" s="211"/>
      <c r="BP923" s="211"/>
      <c r="BQ923" s="211"/>
      <c r="BR923" s="211"/>
      <c r="BS923" s="211"/>
      <c r="BT923" s="211"/>
      <c r="BU923" s="211"/>
      <c r="BV923" s="211"/>
      <c r="BW923" s="211"/>
      <c r="BX923" s="211"/>
      <c r="BY923" s="211"/>
      <c r="BZ923" s="211"/>
      <c r="CA923" s="211"/>
      <c r="CB923" s="211"/>
      <c r="CC923" s="211"/>
      <c r="CD923" s="211"/>
      <c r="CE923" s="211"/>
      <c r="CF923" s="211"/>
      <c r="CG923" s="211"/>
      <c r="CH923" s="211"/>
      <c r="CI923" s="211"/>
      <c r="CJ923" s="211"/>
      <c r="CK923" s="211"/>
      <c r="CL923" s="211"/>
      <c r="CM923" s="211"/>
      <c r="CN923" s="211"/>
      <c r="CO923" s="211"/>
      <c r="CP923" s="211"/>
      <c r="CQ923" s="151" t="str">
        <f t="shared" si="48"/>
        <v/>
      </c>
      <c r="CR923" s="147"/>
    </row>
    <row r="924" spans="1:96" x14ac:dyDescent="0.2">
      <c r="A924" s="72"/>
      <c r="B924" s="201">
        <f t="shared" si="49"/>
        <v>915</v>
      </c>
      <c r="C924" s="212"/>
      <c r="D924" s="212"/>
      <c r="F924" s="212"/>
      <c r="G924" s="214"/>
      <c r="H924" s="73"/>
      <c r="I924" s="215"/>
      <c r="J924" s="215"/>
      <c r="K924" s="215"/>
      <c r="L924" s="215"/>
      <c r="M924" s="215"/>
      <c r="N924" s="215"/>
      <c r="O924" s="215"/>
      <c r="P924" s="73"/>
      <c r="Q924" s="215"/>
      <c r="R924" s="215"/>
      <c r="S924" s="215"/>
      <c r="T924" s="215"/>
      <c r="U924" s="215"/>
      <c r="V924" s="215"/>
      <c r="W924" s="215"/>
      <c r="X924" s="74"/>
      <c r="Y924" s="216"/>
      <c r="Z924" s="216"/>
      <c r="AA924" s="216"/>
      <c r="AB924" s="150" t="str">
        <f t="shared" si="47"/>
        <v/>
      </c>
      <c r="AC924" s="217"/>
      <c r="AD924" s="218"/>
      <c r="AE924" s="74"/>
      <c r="AF924" s="219"/>
      <c r="AG924" s="219"/>
      <c r="AH924" s="74"/>
      <c r="AI924" s="211"/>
      <c r="AJ924" s="211"/>
      <c r="AK924" s="211"/>
      <c r="AL924" s="211"/>
      <c r="AM924" s="211"/>
      <c r="AN924" s="211"/>
      <c r="AO924" s="211"/>
      <c r="AP924" s="211"/>
      <c r="AQ924" s="211"/>
      <c r="AR924" s="47"/>
      <c r="AS924" s="211"/>
      <c r="AT924" s="211"/>
      <c r="AU924" s="211"/>
      <c r="AV924" s="211"/>
      <c r="AW924" s="211"/>
      <c r="AX924" s="211"/>
      <c r="AY924" s="211"/>
      <c r="AZ924" s="211"/>
      <c r="BA924" s="211"/>
      <c r="BB924" s="211"/>
      <c r="BC924" s="211"/>
      <c r="BD924" s="211"/>
      <c r="BE924" s="211"/>
      <c r="BF924" s="211"/>
      <c r="BG924" s="211"/>
      <c r="BH924" s="211"/>
      <c r="BI924" s="211"/>
      <c r="BJ924" s="211"/>
      <c r="BK924" s="211"/>
      <c r="BL924" s="211"/>
      <c r="BM924" s="211"/>
      <c r="BN924" s="211"/>
      <c r="BO924" s="211"/>
      <c r="BP924" s="211"/>
      <c r="BQ924" s="211"/>
      <c r="BR924" s="211"/>
      <c r="BS924" s="211"/>
      <c r="BT924" s="211"/>
      <c r="BU924" s="211"/>
      <c r="BV924" s="211"/>
      <c r="BW924" s="211"/>
      <c r="BX924" s="211"/>
      <c r="BY924" s="211"/>
      <c r="BZ924" s="211"/>
      <c r="CA924" s="211"/>
      <c r="CB924" s="211"/>
      <c r="CC924" s="211"/>
      <c r="CD924" s="211"/>
      <c r="CE924" s="211"/>
      <c r="CF924" s="211"/>
      <c r="CG924" s="211"/>
      <c r="CH924" s="211"/>
      <c r="CI924" s="211"/>
      <c r="CJ924" s="211"/>
      <c r="CK924" s="211"/>
      <c r="CL924" s="211"/>
      <c r="CM924" s="211"/>
      <c r="CN924" s="211"/>
      <c r="CO924" s="211"/>
      <c r="CP924" s="211"/>
      <c r="CQ924" s="151" t="str">
        <f t="shared" si="48"/>
        <v/>
      </c>
      <c r="CR924" s="147"/>
    </row>
    <row r="925" spans="1:96" x14ac:dyDescent="0.2">
      <c r="A925" s="72"/>
      <c r="B925" s="201">
        <f t="shared" si="49"/>
        <v>916</v>
      </c>
      <c r="C925" s="212"/>
      <c r="D925" s="212"/>
      <c r="F925" s="212"/>
      <c r="G925" s="214"/>
      <c r="H925" s="73"/>
      <c r="I925" s="215"/>
      <c r="J925" s="215"/>
      <c r="K925" s="215"/>
      <c r="L925" s="215"/>
      <c r="M925" s="215"/>
      <c r="N925" s="215"/>
      <c r="O925" s="215"/>
      <c r="P925" s="73"/>
      <c r="Q925" s="215"/>
      <c r="R925" s="215"/>
      <c r="S925" s="215"/>
      <c r="T925" s="215"/>
      <c r="U925" s="215"/>
      <c r="V925" s="215"/>
      <c r="W925" s="215"/>
      <c r="X925" s="74"/>
      <c r="Y925" s="216"/>
      <c r="Z925" s="216"/>
      <c r="AA925" s="216"/>
      <c r="AB925" s="150" t="str">
        <f t="shared" si="47"/>
        <v/>
      </c>
      <c r="AC925" s="217"/>
      <c r="AD925" s="218"/>
      <c r="AE925" s="74"/>
      <c r="AF925" s="219"/>
      <c r="AG925" s="219"/>
      <c r="AH925" s="74"/>
      <c r="AI925" s="211"/>
      <c r="AJ925" s="211"/>
      <c r="AK925" s="211"/>
      <c r="AL925" s="211"/>
      <c r="AM925" s="211"/>
      <c r="AN925" s="211"/>
      <c r="AO925" s="211"/>
      <c r="AP925" s="211"/>
      <c r="AQ925" s="211"/>
      <c r="AR925" s="47"/>
      <c r="AS925" s="211"/>
      <c r="AT925" s="211"/>
      <c r="AU925" s="211"/>
      <c r="AV925" s="211"/>
      <c r="AW925" s="211"/>
      <c r="AX925" s="211"/>
      <c r="AY925" s="211"/>
      <c r="AZ925" s="211"/>
      <c r="BA925" s="211"/>
      <c r="BB925" s="211"/>
      <c r="BC925" s="211"/>
      <c r="BD925" s="211"/>
      <c r="BE925" s="211"/>
      <c r="BF925" s="211"/>
      <c r="BG925" s="211"/>
      <c r="BH925" s="211"/>
      <c r="BI925" s="211"/>
      <c r="BJ925" s="211"/>
      <c r="BK925" s="211"/>
      <c r="BL925" s="211"/>
      <c r="BM925" s="211"/>
      <c r="BN925" s="211"/>
      <c r="BO925" s="211"/>
      <c r="BP925" s="211"/>
      <c r="BQ925" s="211"/>
      <c r="BR925" s="211"/>
      <c r="BS925" s="211"/>
      <c r="BT925" s="211"/>
      <c r="BU925" s="211"/>
      <c r="BV925" s="211"/>
      <c r="BW925" s="211"/>
      <c r="BX925" s="211"/>
      <c r="BY925" s="211"/>
      <c r="BZ925" s="211"/>
      <c r="CA925" s="211"/>
      <c r="CB925" s="211"/>
      <c r="CC925" s="211"/>
      <c r="CD925" s="211"/>
      <c r="CE925" s="211"/>
      <c r="CF925" s="211"/>
      <c r="CG925" s="211"/>
      <c r="CH925" s="211"/>
      <c r="CI925" s="211"/>
      <c r="CJ925" s="211"/>
      <c r="CK925" s="211"/>
      <c r="CL925" s="211"/>
      <c r="CM925" s="211"/>
      <c r="CN925" s="211"/>
      <c r="CO925" s="211"/>
      <c r="CP925" s="211"/>
      <c r="CQ925" s="151" t="str">
        <f t="shared" si="48"/>
        <v/>
      </c>
      <c r="CR925" s="147"/>
    </row>
    <row r="926" spans="1:96" x14ac:dyDescent="0.2">
      <c r="A926" s="72"/>
      <c r="B926" s="201">
        <f t="shared" si="49"/>
        <v>917</v>
      </c>
      <c r="C926" s="212"/>
      <c r="D926" s="212"/>
      <c r="F926" s="212"/>
      <c r="G926" s="214"/>
      <c r="H926" s="73"/>
      <c r="I926" s="215"/>
      <c r="J926" s="215"/>
      <c r="K926" s="215"/>
      <c r="L926" s="215"/>
      <c r="M926" s="215"/>
      <c r="N926" s="215"/>
      <c r="O926" s="215"/>
      <c r="P926" s="73"/>
      <c r="Q926" s="215"/>
      <c r="R926" s="215"/>
      <c r="S926" s="215"/>
      <c r="T926" s="215"/>
      <c r="U926" s="215"/>
      <c r="V926" s="215"/>
      <c r="W926" s="215"/>
      <c r="X926" s="74"/>
      <c r="Y926" s="216"/>
      <c r="Z926" s="216"/>
      <c r="AA926" s="216"/>
      <c r="AB926" s="150" t="str">
        <f t="shared" si="47"/>
        <v/>
      </c>
      <c r="AC926" s="217"/>
      <c r="AD926" s="218"/>
      <c r="AE926" s="74"/>
      <c r="AF926" s="219"/>
      <c r="AG926" s="219"/>
      <c r="AH926" s="74"/>
      <c r="AI926" s="211"/>
      <c r="AJ926" s="211"/>
      <c r="AK926" s="211"/>
      <c r="AL926" s="211"/>
      <c r="AM926" s="211"/>
      <c r="AN926" s="211"/>
      <c r="AO926" s="211"/>
      <c r="AP926" s="211"/>
      <c r="AQ926" s="211"/>
      <c r="AR926" s="47"/>
      <c r="AS926" s="211"/>
      <c r="AT926" s="211"/>
      <c r="AU926" s="211"/>
      <c r="AV926" s="211"/>
      <c r="AW926" s="211"/>
      <c r="AX926" s="211"/>
      <c r="AY926" s="211"/>
      <c r="AZ926" s="211"/>
      <c r="BA926" s="211"/>
      <c r="BB926" s="211"/>
      <c r="BC926" s="211"/>
      <c r="BD926" s="211"/>
      <c r="BE926" s="211"/>
      <c r="BF926" s="211"/>
      <c r="BG926" s="211"/>
      <c r="BH926" s="211"/>
      <c r="BI926" s="211"/>
      <c r="BJ926" s="211"/>
      <c r="BK926" s="211"/>
      <c r="BL926" s="211"/>
      <c r="BM926" s="211"/>
      <c r="BN926" s="211"/>
      <c r="BO926" s="211"/>
      <c r="BP926" s="211"/>
      <c r="BQ926" s="211"/>
      <c r="BR926" s="211"/>
      <c r="BS926" s="211"/>
      <c r="BT926" s="211"/>
      <c r="BU926" s="211"/>
      <c r="BV926" s="211"/>
      <c r="BW926" s="211"/>
      <c r="BX926" s="211"/>
      <c r="BY926" s="211"/>
      <c r="BZ926" s="211"/>
      <c r="CA926" s="211"/>
      <c r="CB926" s="211"/>
      <c r="CC926" s="211"/>
      <c r="CD926" s="211"/>
      <c r="CE926" s="211"/>
      <c r="CF926" s="211"/>
      <c r="CG926" s="211"/>
      <c r="CH926" s="211"/>
      <c r="CI926" s="211"/>
      <c r="CJ926" s="211"/>
      <c r="CK926" s="211"/>
      <c r="CL926" s="211"/>
      <c r="CM926" s="211"/>
      <c r="CN926" s="211"/>
      <c r="CO926" s="211"/>
      <c r="CP926" s="211"/>
      <c r="CQ926" s="151" t="str">
        <f t="shared" si="48"/>
        <v/>
      </c>
      <c r="CR926" s="147"/>
    </row>
    <row r="927" spans="1:96" x14ac:dyDescent="0.2">
      <c r="A927" s="72"/>
      <c r="B927" s="201">
        <f t="shared" si="49"/>
        <v>918</v>
      </c>
      <c r="C927" s="212"/>
      <c r="D927" s="212"/>
      <c r="F927" s="212"/>
      <c r="G927" s="214"/>
      <c r="H927" s="73"/>
      <c r="I927" s="215"/>
      <c r="J927" s="215"/>
      <c r="K927" s="215"/>
      <c r="L927" s="215"/>
      <c r="M927" s="215"/>
      <c r="N927" s="215"/>
      <c r="O927" s="215"/>
      <c r="P927" s="73"/>
      <c r="Q927" s="215"/>
      <c r="R927" s="215"/>
      <c r="S927" s="215"/>
      <c r="T927" s="215"/>
      <c r="U927" s="215"/>
      <c r="V927" s="215"/>
      <c r="W927" s="215"/>
      <c r="X927" s="74"/>
      <c r="Y927" s="216"/>
      <c r="Z927" s="216"/>
      <c r="AA927" s="216"/>
      <c r="AB927" s="150" t="str">
        <f t="shared" si="47"/>
        <v/>
      </c>
      <c r="AC927" s="217"/>
      <c r="AD927" s="218"/>
      <c r="AE927" s="74"/>
      <c r="AF927" s="219"/>
      <c r="AG927" s="219"/>
      <c r="AH927" s="74"/>
      <c r="AI927" s="211"/>
      <c r="AJ927" s="211"/>
      <c r="AK927" s="211"/>
      <c r="AL927" s="211"/>
      <c r="AM927" s="211"/>
      <c r="AN927" s="211"/>
      <c r="AO927" s="211"/>
      <c r="AP927" s="211"/>
      <c r="AQ927" s="211"/>
      <c r="AR927" s="47"/>
      <c r="AS927" s="211"/>
      <c r="AT927" s="211"/>
      <c r="AU927" s="211"/>
      <c r="AV927" s="211"/>
      <c r="AW927" s="211"/>
      <c r="AX927" s="211"/>
      <c r="AY927" s="211"/>
      <c r="AZ927" s="211"/>
      <c r="BA927" s="211"/>
      <c r="BB927" s="211"/>
      <c r="BC927" s="211"/>
      <c r="BD927" s="211"/>
      <c r="BE927" s="211"/>
      <c r="BF927" s="211"/>
      <c r="BG927" s="211"/>
      <c r="BH927" s="211"/>
      <c r="BI927" s="211"/>
      <c r="BJ927" s="211"/>
      <c r="BK927" s="211"/>
      <c r="BL927" s="211"/>
      <c r="BM927" s="211"/>
      <c r="BN927" s="211"/>
      <c r="BO927" s="211"/>
      <c r="BP927" s="211"/>
      <c r="BQ927" s="211"/>
      <c r="BR927" s="211"/>
      <c r="BS927" s="211"/>
      <c r="BT927" s="211"/>
      <c r="BU927" s="211"/>
      <c r="BV927" s="211"/>
      <c r="BW927" s="211"/>
      <c r="BX927" s="211"/>
      <c r="BY927" s="211"/>
      <c r="BZ927" s="211"/>
      <c r="CA927" s="211"/>
      <c r="CB927" s="211"/>
      <c r="CC927" s="211"/>
      <c r="CD927" s="211"/>
      <c r="CE927" s="211"/>
      <c r="CF927" s="211"/>
      <c r="CG927" s="211"/>
      <c r="CH927" s="211"/>
      <c r="CI927" s="211"/>
      <c r="CJ927" s="211"/>
      <c r="CK927" s="211"/>
      <c r="CL927" s="211"/>
      <c r="CM927" s="211"/>
      <c r="CN927" s="211"/>
      <c r="CO927" s="211"/>
      <c r="CP927" s="211"/>
      <c r="CQ927" s="151" t="str">
        <f t="shared" si="48"/>
        <v/>
      </c>
      <c r="CR927" s="147"/>
    </row>
    <row r="928" spans="1:96" x14ac:dyDescent="0.2">
      <c r="A928" s="72"/>
      <c r="B928" s="201">
        <f t="shared" si="49"/>
        <v>919</v>
      </c>
      <c r="C928" s="212"/>
      <c r="D928" s="212"/>
      <c r="F928" s="212"/>
      <c r="G928" s="214"/>
      <c r="H928" s="73"/>
      <c r="I928" s="215"/>
      <c r="J928" s="215"/>
      <c r="K928" s="215"/>
      <c r="L928" s="215"/>
      <c r="M928" s="215"/>
      <c r="N928" s="215"/>
      <c r="O928" s="215"/>
      <c r="P928" s="73"/>
      <c r="Q928" s="215"/>
      <c r="R928" s="215"/>
      <c r="S928" s="215"/>
      <c r="T928" s="215"/>
      <c r="U928" s="215"/>
      <c r="V928" s="215"/>
      <c r="W928" s="215"/>
      <c r="X928" s="74"/>
      <c r="Y928" s="216"/>
      <c r="Z928" s="216"/>
      <c r="AA928" s="216"/>
      <c r="AB928" s="150" t="str">
        <f t="shared" si="47"/>
        <v/>
      </c>
      <c r="AC928" s="217"/>
      <c r="AD928" s="218"/>
      <c r="AE928" s="74"/>
      <c r="AF928" s="219"/>
      <c r="AG928" s="219"/>
      <c r="AH928" s="74"/>
      <c r="AI928" s="211"/>
      <c r="AJ928" s="211"/>
      <c r="AK928" s="211"/>
      <c r="AL928" s="211"/>
      <c r="AM928" s="211"/>
      <c r="AN928" s="211"/>
      <c r="AO928" s="211"/>
      <c r="AP928" s="211"/>
      <c r="AQ928" s="211"/>
      <c r="AR928" s="47"/>
      <c r="AS928" s="211"/>
      <c r="AT928" s="211"/>
      <c r="AU928" s="211"/>
      <c r="AV928" s="211"/>
      <c r="AW928" s="211"/>
      <c r="AX928" s="211"/>
      <c r="AY928" s="211"/>
      <c r="AZ928" s="211"/>
      <c r="BA928" s="211"/>
      <c r="BB928" s="211"/>
      <c r="BC928" s="211"/>
      <c r="BD928" s="211"/>
      <c r="BE928" s="211"/>
      <c r="BF928" s="211"/>
      <c r="BG928" s="211"/>
      <c r="BH928" s="211"/>
      <c r="BI928" s="211"/>
      <c r="BJ928" s="211"/>
      <c r="BK928" s="211"/>
      <c r="BL928" s="211"/>
      <c r="BM928" s="211"/>
      <c r="BN928" s="211"/>
      <c r="BO928" s="211"/>
      <c r="BP928" s="211"/>
      <c r="BQ928" s="211"/>
      <c r="BR928" s="211"/>
      <c r="BS928" s="211"/>
      <c r="BT928" s="211"/>
      <c r="BU928" s="211"/>
      <c r="BV928" s="211"/>
      <c r="BW928" s="211"/>
      <c r="BX928" s="211"/>
      <c r="BY928" s="211"/>
      <c r="BZ928" s="211"/>
      <c r="CA928" s="211"/>
      <c r="CB928" s="211"/>
      <c r="CC928" s="211"/>
      <c r="CD928" s="211"/>
      <c r="CE928" s="211"/>
      <c r="CF928" s="211"/>
      <c r="CG928" s="211"/>
      <c r="CH928" s="211"/>
      <c r="CI928" s="211"/>
      <c r="CJ928" s="211"/>
      <c r="CK928" s="211"/>
      <c r="CL928" s="211"/>
      <c r="CM928" s="211"/>
      <c r="CN928" s="211"/>
      <c r="CO928" s="211"/>
      <c r="CP928" s="211"/>
      <c r="CQ928" s="151" t="str">
        <f t="shared" si="48"/>
        <v/>
      </c>
      <c r="CR928" s="147"/>
    </row>
    <row r="929" spans="1:96" x14ac:dyDescent="0.2">
      <c r="A929" s="72"/>
      <c r="B929" s="201">
        <f t="shared" si="49"/>
        <v>920</v>
      </c>
      <c r="C929" s="212"/>
      <c r="D929" s="212"/>
      <c r="F929" s="212"/>
      <c r="G929" s="214"/>
      <c r="H929" s="73"/>
      <c r="I929" s="215"/>
      <c r="J929" s="215"/>
      <c r="K929" s="215"/>
      <c r="L929" s="215"/>
      <c r="M929" s="215"/>
      <c r="N929" s="215"/>
      <c r="O929" s="215"/>
      <c r="P929" s="73"/>
      <c r="Q929" s="215"/>
      <c r="R929" s="215"/>
      <c r="S929" s="215"/>
      <c r="T929" s="215"/>
      <c r="U929" s="215"/>
      <c r="V929" s="215"/>
      <c r="W929" s="215"/>
      <c r="X929" s="74"/>
      <c r="Y929" s="216"/>
      <c r="Z929" s="216"/>
      <c r="AA929" s="216"/>
      <c r="AB929" s="150" t="str">
        <f t="shared" si="47"/>
        <v/>
      </c>
      <c r="AC929" s="217"/>
      <c r="AD929" s="218"/>
      <c r="AE929" s="74"/>
      <c r="AF929" s="219"/>
      <c r="AG929" s="219"/>
      <c r="AH929" s="74"/>
      <c r="AI929" s="211"/>
      <c r="AJ929" s="211"/>
      <c r="AK929" s="211"/>
      <c r="AL929" s="211"/>
      <c r="AM929" s="211"/>
      <c r="AN929" s="211"/>
      <c r="AO929" s="211"/>
      <c r="AP929" s="211"/>
      <c r="AQ929" s="211"/>
      <c r="AR929" s="47"/>
      <c r="AS929" s="211"/>
      <c r="AT929" s="211"/>
      <c r="AU929" s="211"/>
      <c r="AV929" s="211"/>
      <c r="AW929" s="211"/>
      <c r="AX929" s="211"/>
      <c r="AY929" s="211"/>
      <c r="AZ929" s="211"/>
      <c r="BA929" s="211"/>
      <c r="BB929" s="211"/>
      <c r="BC929" s="211"/>
      <c r="BD929" s="211"/>
      <c r="BE929" s="211"/>
      <c r="BF929" s="211"/>
      <c r="BG929" s="211"/>
      <c r="BH929" s="211"/>
      <c r="BI929" s="211"/>
      <c r="BJ929" s="211"/>
      <c r="BK929" s="211"/>
      <c r="BL929" s="211"/>
      <c r="BM929" s="211"/>
      <c r="BN929" s="211"/>
      <c r="BO929" s="211"/>
      <c r="BP929" s="211"/>
      <c r="BQ929" s="211"/>
      <c r="BR929" s="211"/>
      <c r="BS929" s="211"/>
      <c r="BT929" s="211"/>
      <c r="BU929" s="211"/>
      <c r="BV929" s="211"/>
      <c r="BW929" s="211"/>
      <c r="BX929" s="211"/>
      <c r="BY929" s="211"/>
      <c r="BZ929" s="211"/>
      <c r="CA929" s="211"/>
      <c r="CB929" s="211"/>
      <c r="CC929" s="211"/>
      <c r="CD929" s="211"/>
      <c r="CE929" s="211"/>
      <c r="CF929" s="211"/>
      <c r="CG929" s="211"/>
      <c r="CH929" s="211"/>
      <c r="CI929" s="211"/>
      <c r="CJ929" s="211"/>
      <c r="CK929" s="211"/>
      <c r="CL929" s="211"/>
      <c r="CM929" s="211"/>
      <c r="CN929" s="211"/>
      <c r="CO929" s="211"/>
      <c r="CP929" s="211"/>
      <c r="CQ929" s="151" t="str">
        <f t="shared" si="48"/>
        <v/>
      </c>
      <c r="CR929" s="147"/>
    </row>
    <row r="930" spans="1:96" x14ac:dyDescent="0.2">
      <c r="A930" s="72"/>
      <c r="B930" s="201">
        <f t="shared" si="49"/>
        <v>921</v>
      </c>
      <c r="C930" s="212"/>
      <c r="D930" s="212"/>
      <c r="F930" s="212"/>
      <c r="G930" s="214"/>
      <c r="H930" s="73"/>
      <c r="I930" s="215"/>
      <c r="J930" s="215"/>
      <c r="K930" s="215"/>
      <c r="L930" s="215"/>
      <c r="M930" s="215"/>
      <c r="N930" s="215"/>
      <c r="O930" s="215"/>
      <c r="P930" s="73"/>
      <c r="Q930" s="215"/>
      <c r="R930" s="215"/>
      <c r="S930" s="215"/>
      <c r="T930" s="215"/>
      <c r="U930" s="215"/>
      <c r="V930" s="215"/>
      <c r="W930" s="215"/>
      <c r="X930" s="74"/>
      <c r="Y930" s="216"/>
      <c r="Z930" s="216"/>
      <c r="AA930" s="216"/>
      <c r="AB930" s="150" t="str">
        <f t="shared" si="47"/>
        <v/>
      </c>
      <c r="AC930" s="217"/>
      <c r="AD930" s="218"/>
      <c r="AE930" s="74"/>
      <c r="AF930" s="219"/>
      <c r="AG930" s="219"/>
      <c r="AH930" s="74"/>
      <c r="AI930" s="211"/>
      <c r="AJ930" s="211"/>
      <c r="AK930" s="211"/>
      <c r="AL930" s="211"/>
      <c r="AM930" s="211"/>
      <c r="AN930" s="211"/>
      <c r="AO930" s="211"/>
      <c r="AP930" s="211"/>
      <c r="AQ930" s="211"/>
      <c r="AR930" s="47"/>
      <c r="AS930" s="211"/>
      <c r="AT930" s="211"/>
      <c r="AU930" s="211"/>
      <c r="AV930" s="211"/>
      <c r="AW930" s="211"/>
      <c r="AX930" s="211"/>
      <c r="AY930" s="211"/>
      <c r="AZ930" s="211"/>
      <c r="BA930" s="211"/>
      <c r="BB930" s="211"/>
      <c r="BC930" s="211"/>
      <c r="BD930" s="211"/>
      <c r="BE930" s="211"/>
      <c r="BF930" s="211"/>
      <c r="BG930" s="211"/>
      <c r="BH930" s="211"/>
      <c r="BI930" s="211"/>
      <c r="BJ930" s="211"/>
      <c r="BK930" s="211"/>
      <c r="BL930" s="211"/>
      <c r="BM930" s="211"/>
      <c r="BN930" s="211"/>
      <c r="BO930" s="211"/>
      <c r="BP930" s="211"/>
      <c r="BQ930" s="211"/>
      <c r="BR930" s="211"/>
      <c r="BS930" s="211"/>
      <c r="BT930" s="211"/>
      <c r="BU930" s="211"/>
      <c r="BV930" s="211"/>
      <c r="BW930" s="211"/>
      <c r="BX930" s="211"/>
      <c r="BY930" s="211"/>
      <c r="BZ930" s="211"/>
      <c r="CA930" s="211"/>
      <c r="CB930" s="211"/>
      <c r="CC930" s="211"/>
      <c r="CD930" s="211"/>
      <c r="CE930" s="211"/>
      <c r="CF930" s="211"/>
      <c r="CG930" s="211"/>
      <c r="CH930" s="211"/>
      <c r="CI930" s="211"/>
      <c r="CJ930" s="211"/>
      <c r="CK930" s="211"/>
      <c r="CL930" s="211"/>
      <c r="CM930" s="211"/>
      <c r="CN930" s="211"/>
      <c r="CO930" s="211"/>
      <c r="CP930" s="211"/>
      <c r="CQ930" s="151" t="str">
        <f t="shared" si="48"/>
        <v/>
      </c>
      <c r="CR930" s="147"/>
    </row>
    <row r="931" spans="1:96" x14ac:dyDescent="0.2">
      <c r="A931" s="72"/>
      <c r="B931" s="201">
        <f t="shared" si="49"/>
        <v>922</v>
      </c>
      <c r="C931" s="212"/>
      <c r="D931" s="212"/>
      <c r="F931" s="212"/>
      <c r="G931" s="214"/>
      <c r="H931" s="73"/>
      <c r="I931" s="215"/>
      <c r="J931" s="215"/>
      <c r="K931" s="215"/>
      <c r="L931" s="215"/>
      <c r="M931" s="215"/>
      <c r="N931" s="215"/>
      <c r="O931" s="215"/>
      <c r="P931" s="73"/>
      <c r="Q931" s="215"/>
      <c r="R931" s="215"/>
      <c r="S931" s="215"/>
      <c r="T931" s="215"/>
      <c r="U931" s="215"/>
      <c r="V931" s="215"/>
      <c r="W931" s="215"/>
      <c r="X931" s="74"/>
      <c r="Y931" s="216"/>
      <c r="Z931" s="216"/>
      <c r="AA931" s="216"/>
      <c r="AB931" s="150" t="str">
        <f t="shared" si="47"/>
        <v/>
      </c>
      <c r="AC931" s="217"/>
      <c r="AD931" s="218"/>
      <c r="AE931" s="74"/>
      <c r="AF931" s="219"/>
      <c r="AG931" s="219"/>
      <c r="AH931" s="74"/>
      <c r="AI931" s="211"/>
      <c r="AJ931" s="211"/>
      <c r="AK931" s="211"/>
      <c r="AL931" s="211"/>
      <c r="AM931" s="211"/>
      <c r="AN931" s="211"/>
      <c r="AO931" s="211"/>
      <c r="AP931" s="211"/>
      <c r="AQ931" s="211"/>
      <c r="AR931" s="47"/>
      <c r="AS931" s="211"/>
      <c r="AT931" s="211"/>
      <c r="AU931" s="211"/>
      <c r="AV931" s="211"/>
      <c r="AW931" s="211"/>
      <c r="AX931" s="211"/>
      <c r="AY931" s="211"/>
      <c r="AZ931" s="211"/>
      <c r="BA931" s="211"/>
      <c r="BB931" s="211"/>
      <c r="BC931" s="211"/>
      <c r="BD931" s="211"/>
      <c r="BE931" s="211"/>
      <c r="BF931" s="211"/>
      <c r="BG931" s="211"/>
      <c r="BH931" s="211"/>
      <c r="BI931" s="211"/>
      <c r="BJ931" s="211"/>
      <c r="BK931" s="211"/>
      <c r="BL931" s="211"/>
      <c r="BM931" s="211"/>
      <c r="BN931" s="211"/>
      <c r="BO931" s="211"/>
      <c r="BP931" s="211"/>
      <c r="BQ931" s="211"/>
      <c r="BR931" s="211"/>
      <c r="BS931" s="211"/>
      <c r="BT931" s="211"/>
      <c r="BU931" s="211"/>
      <c r="BV931" s="211"/>
      <c r="BW931" s="211"/>
      <c r="BX931" s="211"/>
      <c r="BY931" s="211"/>
      <c r="BZ931" s="211"/>
      <c r="CA931" s="211"/>
      <c r="CB931" s="211"/>
      <c r="CC931" s="211"/>
      <c r="CD931" s="211"/>
      <c r="CE931" s="211"/>
      <c r="CF931" s="211"/>
      <c r="CG931" s="211"/>
      <c r="CH931" s="211"/>
      <c r="CI931" s="211"/>
      <c r="CJ931" s="211"/>
      <c r="CK931" s="211"/>
      <c r="CL931" s="211"/>
      <c r="CM931" s="211"/>
      <c r="CN931" s="211"/>
      <c r="CO931" s="211"/>
      <c r="CP931" s="211"/>
      <c r="CQ931" s="151" t="str">
        <f t="shared" si="48"/>
        <v/>
      </c>
      <c r="CR931" s="147"/>
    </row>
    <row r="932" spans="1:96" x14ac:dyDescent="0.2">
      <c r="A932" s="72"/>
      <c r="B932" s="201">
        <f t="shared" si="49"/>
        <v>923</v>
      </c>
      <c r="C932" s="212"/>
      <c r="D932" s="212"/>
      <c r="F932" s="212"/>
      <c r="G932" s="214"/>
      <c r="H932" s="73"/>
      <c r="I932" s="215"/>
      <c r="J932" s="215"/>
      <c r="K932" s="215"/>
      <c r="L932" s="215"/>
      <c r="M932" s="215"/>
      <c r="N932" s="215"/>
      <c r="O932" s="215"/>
      <c r="P932" s="73"/>
      <c r="Q932" s="215"/>
      <c r="R932" s="215"/>
      <c r="S932" s="215"/>
      <c r="T932" s="215"/>
      <c r="U932" s="215"/>
      <c r="V932" s="215"/>
      <c r="W932" s="215"/>
      <c r="X932" s="74"/>
      <c r="Y932" s="216"/>
      <c r="Z932" s="216"/>
      <c r="AA932" s="216"/>
      <c r="AB932" s="150" t="str">
        <f t="shared" si="47"/>
        <v/>
      </c>
      <c r="AC932" s="217"/>
      <c r="AD932" s="218"/>
      <c r="AE932" s="74"/>
      <c r="AF932" s="219"/>
      <c r="AG932" s="219"/>
      <c r="AH932" s="74"/>
      <c r="AI932" s="211"/>
      <c r="AJ932" s="211"/>
      <c r="AK932" s="211"/>
      <c r="AL932" s="211"/>
      <c r="AM932" s="211"/>
      <c r="AN932" s="211"/>
      <c r="AO932" s="211"/>
      <c r="AP932" s="211"/>
      <c r="AQ932" s="211"/>
      <c r="AR932" s="47"/>
      <c r="AS932" s="211"/>
      <c r="AT932" s="211"/>
      <c r="AU932" s="211"/>
      <c r="AV932" s="211"/>
      <c r="AW932" s="211"/>
      <c r="AX932" s="211"/>
      <c r="AY932" s="211"/>
      <c r="AZ932" s="211"/>
      <c r="BA932" s="211"/>
      <c r="BB932" s="211"/>
      <c r="BC932" s="211"/>
      <c r="BD932" s="211"/>
      <c r="BE932" s="211"/>
      <c r="BF932" s="211"/>
      <c r="BG932" s="211"/>
      <c r="BH932" s="211"/>
      <c r="BI932" s="211"/>
      <c r="BJ932" s="211"/>
      <c r="BK932" s="211"/>
      <c r="BL932" s="211"/>
      <c r="BM932" s="211"/>
      <c r="BN932" s="211"/>
      <c r="BO932" s="211"/>
      <c r="BP932" s="211"/>
      <c r="BQ932" s="211"/>
      <c r="BR932" s="211"/>
      <c r="BS932" s="211"/>
      <c r="BT932" s="211"/>
      <c r="BU932" s="211"/>
      <c r="BV932" s="211"/>
      <c r="BW932" s="211"/>
      <c r="BX932" s="211"/>
      <c r="BY932" s="211"/>
      <c r="BZ932" s="211"/>
      <c r="CA932" s="211"/>
      <c r="CB932" s="211"/>
      <c r="CC932" s="211"/>
      <c r="CD932" s="211"/>
      <c r="CE932" s="211"/>
      <c r="CF932" s="211"/>
      <c r="CG932" s="211"/>
      <c r="CH932" s="211"/>
      <c r="CI932" s="211"/>
      <c r="CJ932" s="211"/>
      <c r="CK932" s="211"/>
      <c r="CL932" s="211"/>
      <c r="CM932" s="211"/>
      <c r="CN932" s="211"/>
      <c r="CO932" s="211"/>
      <c r="CP932" s="211"/>
      <c r="CQ932" s="151" t="str">
        <f t="shared" si="48"/>
        <v/>
      </c>
      <c r="CR932" s="147"/>
    </row>
    <row r="933" spans="1:96" x14ac:dyDescent="0.2">
      <c r="A933" s="72"/>
      <c r="B933" s="201">
        <f t="shared" si="49"/>
        <v>924</v>
      </c>
      <c r="C933" s="212"/>
      <c r="D933" s="212"/>
      <c r="F933" s="212"/>
      <c r="G933" s="214"/>
      <c r="H933" s="73"/>
      <c r="I933" s="215"/>
      <c r="J933" s="215"/>
      <c r="K933" s="215"/>
      <c r="L933" s="215"/>
      <c r="M933" s="215"/>
      <c r="N933" s="215"/>
      <c r="O933" s="215"/>
      <c r="P933" s="73"/>
      <c r="Q933" s="215"/>
      <c r="R933" s="215"/>
      <c r="S933" s="215"/>
      <c r="T933" s="215"/>
      <c r="U933" s="215"/>
      <c r="V933" s="215"/>
      <c r="W933" s="215"/>
      <c r="X933" s="74"/>
      <c r="Y933" s="216"/>
      <c r="Z933" s="216"/>
      <c r="AA933" s="216"/>
      <c r="AB933" s="150" t="str">
        <f t="shared" si="47"/>
        <v/>
      </c>
      <c r="AC933" s="217"/>
      <c r="AD933" s="218"/>
      <c r="AE933" s="74"/>
      <c r="AF933" s="219"/>
      <c r="AG933" s="219"/>
      <c r="AH933" s="74"/>
      <c r="AI933" s="211"/>
      <c r="AJ933" s="211"/>
      <c r="AK933" s="211"/>
      <c r="AL933" s="211"/>
      <c r="AM933" s="211"/>
      <c r="AN933" s="211"/>
      <c r="AO933" s="211"/>
      <c r="AP933" s="211"/>
      <c r="AQ933" s="211"/>
      <c r="AR933" s="47"/>
      <c r="AS933" s="211"/>
      <c r="AT933" s="211"/>
      <c r="AU933" s="211"/>
      <c r="AV933" s="211"/>
      <c r="AW933" s="211"/>
      <c r="AX933" s="211"/>
      <c r="AY933" s="211"/>
      <c r="AZ933" s="211"/>
      <c r="BA933" s="211"/>
      <c r="BB933" s="211"/>
      <c r="BC933" s="211"/>
      <c r="BD933" s="211"/>
      <c r="BE933" s="211"/>
      <c r="BF933" s="211"/>
      <c r="BG933" s="211"/>
      <c r="BH933" s="211"/>
      <c r="BI933" s="211"/>
      <c r="BJ933" s="211"/>
      <c r="BK933" s="211"/>
      <c r="BL933" s="211"/>
      <c r="BM933" s="211"/>
      <c r="BN933" s="211"/>
      <c r="BO933" s="211"/>
      <c r="BP933" s="211"/>
      <c r="BQ933" s="211"/>
      <c r="BR933" s="211"/>
      <c r="BS933" s="211"/>
      <c r="BT933" s="211"/>
      <c r="BU933" s="211"/>
      <c r="BV933" s="211"/>
      <c r="BW933" s="211"/>
      <c r="BX933" s="211"/>
      <c r="BY933" s="211"/>
      <c r="BZ933" s="211"/>
      <c r="CA933" s="211"/>
      <c r="CB933" s="211"/>
      <c r="CC933" s="211"/>
      <c r="CD933" s="211"/>
      <c r="CE933" s="211"/>
      <c r="CF933" s="211"/>
      <c r="CG933" s="211"/>
      <c r="CH933" s="211"/>
      <c r="CI933" s="211"/>
      <c r="CJ933" s="211"/>
      <c r="CK933" s="211"/>
      <c r="CL933" s="211"/>
      <c r="CM933" s="211"/>
      <c r="CN933" s="211"/>
      <c r="CO933" s="211"/>
      <c r="CP933" s="211"/>
      <c r="CQ933" s="151" t="str">
        <f t="shared" si="48"/>
        <v/>
      </c>
      <c r="CR933" s="147"/>
    </row>
    <row r="934" spans="1:96" x14ac:dyDescent="0.2">
      <c r="A934" s="72"/>
      <c r="B934" s="201">
        <f t="shared" si="49"/>
        <v>925</v>
      </c>
      <c r="C934" s="212"/>
      <c r="D934" s="212"/>
      <c r="F934" s="212"/>
      <c r="G934" s="214"/>
      <c r="H934" s="73"/>
      <c r="I934" s="215"/>
      <c r="J934" s="215"/>
      <c r="K934" s="215"/>
      <c r="L934" s="215"/>
      <c r="M934" s="215"/>
      <c r="N934" s="215"/>
      <c r="O934" s="215"/>
      <c r="P934" s="73"/>
      <c r="Q934" s="215"/>
      <c r="R934" s="215"/>
      <c r="S934" s="215"/>
      <c r="T934" s="215"/>
      <c r="U934" s="215"/>
      <c r="V934" s="215"/>
      <c r="W934" s="215"/>
      <c r="X934" s="74"/>
      <c r="Y934" s="216"/>
      <c r="Z934" s="216"/>
      <c r="AA934" s="216"/>
      <c r="AB934" s="150" t="str">
        <f t="shared" si="47"/>
        <v/>
      </c>
      <c r="AC934" s="217"/>
      <c r="AD934" s="218"/>
      <c r="AE934" s="74"/>
      <c r="AF934" s="219"/>
      <c r="AG934" s="219"/>
      <c r="AH934" s="74"/>
      <c r="AI934" s="211"/>
      <c r="AJ934" s="211"/>
      <c r="AK934" s="211"/>
      <c r="AL934" s="211"/>
      <c r="AM934" s="211"/>
      <c r="AN934" s="211"/>
      <c r="AO934" s="211"/>
      <c r="AP934" s="211"/>
      <c r="AQ934" s="211"/>
      <c r="AR934" s="47"/>
      <c r="AS934" s="211"/>
      <c r="AT934" s="211"/>
      <c r="AU934" s="211"/>
      <c r="AV934" s="211"/>
      <c r="AW934" s="211"/>
      <c r="AX934" s="211"/>
      <c r="AY934" s="211"/>
      <c r="AZ934" s="211"/>
      <c r="BA934" s="211"/>
      <c r="BB934" s="211"/>
      <c r="BC934" s="211"/>
      <c r="BD934" s="211"/>
      <c r="BE934" s="211"/>
      <c r="BF934" s="211"/>
      <c r="BG934" s="211"/>
      <c r="BH934" s="211"/>
      <c r="BI934" s="211"/>
      <c r="BJ934" s="211"/>
      <c r="BK934" s="211"/>
      <c r="BL934" s="211"/>
      <c r="BM934" s="211"/>
      <c r="BN934" s="211"/>
      <c r="BO934" s="211"/>
      <c r="BP934" s="211"/>
      <c r="BQ934" s="211"/>
      <c r="BR934" s="211"/>
      <c r="BS934" s="211"/>
      <c r="BT934" s="211"/>
      <c r="BU934" s="211"/>
      <c r="BV934" s="211"/>
      <c r="BW934" s="211"/>
      <c r="BX934" s="211"/>
      <c r="BY934" s="211"/>
      <c r="BZ934" s="211"/>
      <c r="CA934" s="211"/>
      <c r="CB934" s="211"/>
      <c r="CC934" s="211"/>
      <c r="CD934" s="211"/>
      <c r="CE934" s="211"/>
      <c r="CF934" s="211"/>
      <c r="CG934" s="211"/>
      <c r="CH934" s="211"/>
      <c r="CI934" s="211"/>
      <c r="CJ934" s="211"/>
      <c r="CK934" s="211"/>
      <c r="CL934" s="211"/>
      <c r="CM934" s="211"/>
      <c r="CN934" s="211"/>
      <c r="CO934" s="211"/>
      <c r="CP934" s="211"/>
      <c r="CQ934" s="151" t="str">
        <f t="shared" si="48"/>
        <v/>
      </c>
      <c r="CR934" s="147"/>
    </row>
    <row r="935" spans="1:96" x14ac:dyDescent="0.2">
      <c r="A935" s="72"/>
      <c r="B935" s="201">
        <f t="shared" si="49"/>
        <v>926</v>
      </c>
      <c r="C935" s="212"/>
      <c r="D935" s="212"/>
      <c r="F935" s="212"/>
      <c r="G935" s="214"/>
      <c r="H935" s="73"/>
      <c r="I935" s="215"/>
      <c r="J935" s="215"/>
      <c r="K935" s="215"/>
      <c r="L935" s="215"/>
      <c r="M935" s="215"/>
      <c r="N935" s="215"/>
      <c r="O935" s="215"/>
      <c r="P935" s="73"/>
      <c r="Q935" s="215"/>
      <c r="R935" s="215"/>
      <c r="S935" s="215"/>
      <c r="T935" s="215"/>
      <c r="U935" s="215"/>
      <c r="V935" s="215"/>
      <c r="W935" s="215"/>
      <c r="X935" s="74"/>
      <c r="Y935" s="216"/>
      <c r="Z935" s="216"/>
      <c r="AA935" s="216"/>
      <c r="AB935" s="150" t="str">
        <f t="shared" si="47"/>
        <v/>
      </c>
      <c r="AC935" s="217"/>
      <c r="AD935" s="218"/>
      <c r="AE935" s="74"/>
      <c r="AF935" s="219"/>
      <c r="AG935" s="219"/>
      <c r="AH935" s="74"/>
      <c r="AI935" s="211"/>
      <c r="AJ935" s="211"/>
      <c r="AK935" s="211"/>
      <c r="AL935" s="211"/>
      <c r="AM935" s="211"/>
      <c r="AN935" s="211"/>
      <c r="AO935" s="211"/>
      <c r="AP935" s="211"/>
      <c r="AQ935" s="211"/>
      <c r="AR935" s="47"/>
      <c r="AS935" s="211"/>
      <c r="AT935" s="211"/>
      <c r="AU935" s="211"/>
      <c r="AV935" s="211"/>
      <c r="AW935" s="211"/>
      <c r="AX935" s="211"/>
      <c r="AY935" s="211"/>
      <c r="AZ935" s="211"/>
      <c r="BA935" s="211"/>
      <c r="BB935" s="211"/>
      <c r="BC935" s="211"/>
      <c r="BD935" s="211"/>
      <c r="BE935" s="211"/>
      <c r="BF935" s="211"/>
      <c r="BG935" s="211"/>
      <c r="BH935" s="211"/>
      <c r="BI935" s="211"/>
      <c r="BJ935" s="211"/>
      <c r="BK935" s="211"/>
      <c r="BL935" s="211"/>
      <c r="BM935" s="211"/>
      <c r="BN935" s="211"/>
      <c r="BO935" s="211"/>
      <c r="BP935" s="211"/>
      <c r="BQ935" s="211"/>
      <c r="BR935" s="211"/>
      <c r="BS935" s="211"/>
      <c r="BT935" s="211"/>
      <c r="BU935" s="211"/>
      <c r="BV935" s="211"/>
      <c r="BW935" s="211"/>
      <c r="BX935" s="211"/>
      <c r="BY935" s="211"/>
      <c r="BZ935" s="211"/>
      <c r="CA935" s="211"/>
      <c r="CB935" s="211"/>
      <c r="CC935" s="211"/>
      <c r="CD935" s="211"/>
      <c r="CE935" s="211"/>
      <c r="CF935" s="211"/>
      <c r="CG935" s="211"/>
      <c r="CH935" s="211"/>
      <c r="CI935" s="211"/>
      <c r="CJ935" s="211"/>
      <c r="CK935" s="211"/>
      <c r="CL935" s="211"/>
      <c r="CM935" s="211"/>
      <c r="CN935" s="211"/>
      <c r="CO935" s="211"/>
      <c r="CP935" s="211"/>
      <c r="CQ935" s="151" t="str">
        <f t="shared" si="48"/>
        <v/>
      </c>
      <c r="CR935" s="147"/>
    </row>
    <row r="936" spans="1:96" x14ac:dyDescent="0.2">
      <c r="A936" s="72"/>
      <c r="B936" s="201">
        <f t="shared" si="49"/>
        <v>927</v>
      </c>
      <c r="C936" s="212"/>
      <c r="D936" s="212"/>
      <c r="F936" s="212"/>
      <c r="G936" s="214"/>
      <c r="H936" s="73"/>
      <c r="I936" s="215"/>
      <c r="J936" s="215"/>
      <c r="K936" s="215"/>
      <c r="L936" s="215"/>
      <c r="M936" s="215"/>
      <c r="N936" s="215"/>
      <c r="O936" s="215"/>
      <c r="P936" s="73"/>
      <c r="Q936" s="215"/>
      <c r="R936" s="215"/>
      <c r="S936" s="215"/>
      <c r="T936" s="215"/>
      <c r="U936" s="215"/>
      <c r="V936" s="215"/>
      <c r="W936" s="215"/>
      <c r="X936" s="74"/>
      <c r="Y936" s="216"/>
      <c r="Z936" s="216"/>
      <c r="AA936" s="216"/>
      <c r="AB936" s="150" t="str">
        <f t="shared" si="47"/>
        <v/>
      </c>
      <c r="AC936" s="217"/>
      <c r="AD936" s="218"/>
      <c r="AE936" s="74"/>
      <c r="AF936" s="219"/>
      <c r="AG936" s="219"/>
      <c r="AH936" s="74"/>
      <c r="AI936" s="211"/>
      <c r="AJ936" s="211"/>
      <c r="AK936" s="211"/>
      <c r="AL936" s="211"/>
      <c r="AM936" s="211"/>
      <c r="AN936" s="211"/>
      <c r="AO936" s="211"/>
      <c r="AP936" s="211"/>
      <c r="AQ936" s="211"/>
      <c r="AR936" s="47"/>
      <c r="AS936" s="211"/>
      <c r="AT936" s="211"/>
      <c r="AU936" s="211"/>
      <c r="AV936" s="211"/>
      <c r="AW936" s="211"/>
      <c r="AX936" s="211"/>
      <c r="AY936" s="211"/>
      <c r="AZ936" s="211"/>
      <c r="BA936" s="211"/>
      <c r="BB936" s="211"/>
      <c r="BC936" s="211"/>
      <c r="BD936" s="211"/>
      <c r="BE936" s="211"/>
      <c r="BF936" s="211"/>
      <c r="BG936" s="211"/>
      <c r="BH936" s="211"/>
      <c r="BI936" s="211"/>
      <c r="BJ936" s="211"/>
      <c r="BK936" s="211"/>
      <c r="BL936" s="211"/>
      <c r="BM936" s="211"/>
      <c r="BN936" s="211"/>
      <c r="BO936" s="211"/>
      <c r="BP936" s="211"/>
      <c r="BQ936" s="211"/>
      <c r="BR936" s="211"/>
      <c r="BS936" s="211"/>
      <c r="BT936" s="211"/>
      <c r="BU936" s="211"/>
      <c r="BV936" s="211"/>
      <c r="BW936" s="211"/>
      <c r="BX936" s="211"/>
      <c r="BY936" s="211"/>
      <c r="BZ936" s="211"/>
      <c r="CA936" s="211"/>
      <c r="CB936" s="211"/>
      <c r="CC936" s="211"/>
      <c r="CD936" s="211"/>
      <c r="CE936" s="211"/>
      <c r="CF936" s="211"/>
      <c r="CG936" s="211"/>
      <c r="CH936" s="211"/>
      <c r="CI936" s="211"/>
      <c r="CJ936" s="211"/>
      <c r="CK936" s="211"/>
      <c r="CL936" s="211"/>
      <c r="CM936" s="211"/>
      <c r="CN936" s="211"/>
      <c r="CO936" s="211"/>
      <c r="CP936" s="211"/>
      <c r="CQ936" s="151" t="str">
        <f t="shared" si="48"/>
        <v/>
      </c>
      <c r="CR936" s="147"/>
    </row>
    <row r="937" spans="1:96" x14ac:dyDescent="0.2">
      <c r="A937" s="72"/>
      <c r="B937" s="201">
        <f t="shared" si="49"/>
        <v>928</v>
      </c>
      <c r="C937" s="212"/>
      <c r="D937" s="212"/>
      <c r="F937" s="212"/>
      <c r="G937" s="214"/>
      <c r="H937" s="73"/>
      <c r="I937" s="215"/>
      <c r="J937" s="215"/>
      <c r="K937" s="215"/>
      <c r="L937" s="215"/>
      <c r="M937" s="215"/>
      <c r="N937" s="215"/>
      <c r="O937" s="215"/>
      <c r="P937" s="73"/>
      <c r="Q937" s="215"/>
      <c r="R937" s="215"/>
      <c r="S937" s="215"/>
      <c r="T937" s="215"/>
      <c r="U937" s="215"/>
      <c r="V937" s="215"/>
      <c r="W937" s="215"/>
      <c r="X937" s="74"/>
      <c r="Y937" s="216"/>
      <c r="Z937" s="216"/>
      <c r="AA937" s="216"/>
      <c r="AB937" s="150" t="str">
        <f t="shared" si="47"/>
        <v/>
      </c>
      <c r="AC937" s="217"/>
      <c r="AD937" s="218"/>
      <c r="AE937" s="74"/>
      <c r="AF937" s="219"/>
      <c r="AG937" s="219"/>
      <c r="AH937" s="74"/>
      <c r="AI937" s="211"/>
      <c r="AJ937" s="211"/>
      <c r="AK937" s="211"/>
      <c r="AL937" s="211"/>
      <c r="AM937" s="211"/>
      <c r="AN937" s="211"/>
      <c r="AO937" s="211"/>
      <c r="AP937" s="211"/>
      <c r="AQ937" s="211"/>
      <c r="AR937" s="47"/>
      <c r="AS937" s="211"/>
      <c r="AT937" s="211"/>
      <c r="AU937" s="211"/>
      <c r="AV937" s="211"/>
      <c r="AW937" s="211"/>
      <c r="AX937" s="211"/>
      <c r="AY937" s="211"/>
      <c r="AZ937" s="211"/>
      <c r="BA937" s="211"/>
      <c r="BB937" s="211"/>
      <c r="BC937" s="211"/>
      <c r="BD937" s="211"/>
      <c r="BE937" s="211"/>
      <c r="BF937" s="211"/>
      <c r="BG937" s="211"/>
      <c r="BH937" s="211"/>
      <c r="BI937" s="211"/>
      <c r="BJ937" s="211"/>
      <c r="BK937" s="211"/>
      <c r="BL937" s="211"/>
      <c r="BM937" s="211"/>
      <c r="BN937" s="211"/>
      <c r="BO937" s="211"/>
      <c r="BP937" s="211"/>
      <c r="BQ937" s="211"/>
      <c r="BR937" s="211"/>
      <c r="BS937" s="211"/>
      <c r="BT937" s="211"/>
      <c r="BU937" s="211"/>
      <c r="BV937" s="211"/>
      <c r="BW937" s="211"/>
      <c r="BX937" s="211"/>
      <c r="BY937" s="211"/>
      <c r="BZ937" s="211"/>
      <c r="CA937" s="211"/>
      <c r="CB937" s="211"/>
      <c r="CC937" s="211"/>
      <c r="CD937" s="211"/>
      <c r="CE937" s="211"/>
      <c r="CF937" s="211"/>
      <c r="CG937" s="211"/>
      <c r="CH937" s="211"/>
      <c r="CI937" s="211"/>
      <c r="CJ937" s="211"/>
      <c r="CK937" s="211"/>
      <c r="CL937" s="211"/>
      <c r="CM937" s="211"/>
      <c r="CN937" s="211"/>
      <c r="CO937" s="211"/>
      <c r="CP937" s="211"/>
      <c r="CQ937" s="151" t="str">
        <f t="shared" si="48"/>
        <v/>
      </c>
      <c r="CR937" s="147"/>
    </row>
    <row r="938" spans="1:96" x14ac:dyDescent="0.2">
      <c r="A938" s="72"/>
      <c r="B938" s="201">
        <f t="shared" si="49"/>
        <v>929</v>
      </c>
      <c r="C938" s="212"/>
      <c r="D938" s="212"/>
      <c r="F938" s="212"/>
      <c r="G938" s="214"/>
      <c r="H938" s="73"/>
      <c r="I938" s="215"/>
      <c r="J938" s="215"/>
      <c r="K938" s="215"/>
      <c r="L938" s="215"/>
      <c r="M938" s="215"/>
      <c r="N938" s="215"/>
      <c r="O938" s="215"/>
      <c r="P938" s="73"/>
      <c r="Q938" s="215"/>
      <c r="R938" s="215"/>
      <c r="S938" s="215"/>
      <c r="T938" s="215"/>
      <c r="U938" s="215"/>
      <c r="V938" s="215"/>
      <c r="W938" s="215"/>
      <c r="X938" s="74"/>
      <c r="Y938" s="216"/>
      <c r="Z938" s="216"/>
      <c r="AA938" s="216"/>
      <c r="AB938" s="150" t="str">
        <f t="shared" si="47"/>
        <v/>
      </c>
      <c r="AC938" s="217"/>
      <c r="AD938" s="218"/>
      <c r="AE938" s="74"/>
      <c r="AF938" s="219"/>
      <c r="AG938" s="219"/>
      <c r="AH938" s="74"/>
      <c r="AI938" s="211"/>
      <c r="AJ938" s="211"/>
      <c r="AK938" s="211"/>
      <c r="AL938" s="211"/>
      <c r="AM938" s="211"/>
      <c r="AN938" s="211"/>
      <c r="AO938" s="211"/>
      <c r="AP938" s="211"/>
      <c r="AQ938" s="211"/>
      <c r="AR938" s="47"/>
      <c r="AS938" s="211"/>
      <c r="AT938" s="211"/>
      <c r="AU938" s="211"/>
      <c r="AV938" s="211"/>
      <c r="AW938" s="211"/>
      <c r="AX938" s="211"/>
      <c r="AY938" s="211"/>
      <c r="AZ938" s="211"/>
      <c r="BA938" s="211"/>
      <c r="BB938" s="211"/>
      <c r="BC938" s="211"/>
      <c r="BD938" s="211"/>
      <c r="BE938" s="211"/>
      <c r="BF938" s="211"/>
      <c r="BG938" s="211"/>
      <c r="BH938" s="211"/>
      <c r="BI938" s="211"/>
      <c r="BJ938" s="211"/>
      <c r="BK938" s="211"/>
      <c r="BL938" s="211"/>
      <c r="BM938" s="211"/>
      <c r="BN938" s="211"/>
      <c r="BO938" s="211"/>
      <c r="BP938" s="211"/>
      <c r="BQ938" s="211"/>
      <c r="BR938" s="211"/>
      <c r="BS938" s="211"/>
      <c r="BT938" s="211"/>
      <c r="BU938" s="211"/>
      <c r="BV938" s="211"/>
      <c r="BW938" s="211"/>
      <c r="BX938" s="211"/>
      <c r="BY938" s="211"/>
      <c r="BZ938" s="211"/>
      <c r="CA938" s="211"/>
      <c r="CB938" s="211"/>
      <c r="CC938" s="211"/>
      <c r="CD938" s="211"/>
      <c r="CE938" s="211"/>
      <c r="CF938" s="211"/>
      <c r="CG938" s="211"/>
      <c r="CH938" s="211"/>
      <c r="CI938" s="211"/>
      <c r="CJ938" s="211"/>
      <c r="CK938" s="211"/>
      <c r="CL938" s="211"/>
      <c r="CM938" s="211"/>
      <c r="CN938" s="211"/>
      <c r="CO938" s="211"/>
      <c r="CP938" s="211"/>
      <c r="CQ938" s="151" t="str">
        <f t="shared" si="48"/>
        <v/>
      </c>
      <c r="CR938" s="147"/>
    </row>
    <row r="939" spans="1:96" x14ac:dyDescent="0.2">
      <c r="A939" s="72"/>
      <c r="B939" s="201">
        <f t="shared" si="49"/>
        <v>930</v>
      </c>
      <c r="C939" s="212"/>
      <c r="D939" s="212"/>
      <c r="F939" s="212"/>
      <c r="G939" s="214"/>
      <c r="H939" s="73"/>
      <c r="I939" s="215"/>
      <c r="J939" s="215"/>
      <c r="K939" s="215"/>
      <c r="L939" s="215"/>
      <c r="M939" s="215"/>
      <c r="N939" s="215"/>
      <c r="O939" s="215"/>
      <c r="P939" s="73"/>
      <c r="Q939" s="215"/>
      <c r="R939" s="215"/>
      <c r="S939" s="215"/>
      <c r="T939" s="215"/>
      <c r="U939" s="215"/>
      <c r="V939" s="215"/>
      <c r="W939" s="215"/>
      <c r="X939" s="74"/>
      <c r="Y939" s="216"/>
      <c r="Z939" s="216"/>
      <c r="AA939" s="216"/>
      <c r="AB939" s="150" t="str">
        <f t="shared" si="47"/>
        <v/>
      </c>
      <c r="AC939" s="217"/>
      <c r="AD939" s="218"/>
      <c r="AE939" s="74"/>
      <c r="AF939" s="219"/>
      <c r="AG939" s="219"/>
      <c r="AH939" s="74"/>
      <c r="AI939" s="211"/>
      <c r="AJ939" s="211"/>
      <c r="AK939" s="211"/>
      <c r="AL939" s="211"/>
      <c r="AM939" s="211"/>
      <c r="AN939" s="211"/>
      <c r="AO939" s="211"/>
      <c r="AP939" s="211"/>
      <c r="AQ939" s="211"/>
      <c r="AR939" s="47"/>
      <c r="AS939" s="211"/>
      <c r="AT939" s="211"/>
      <c r="AU939" s="211"/>
      <c r="AV939" s="211"/>
      <c r="AW939" s="211"/>
      <c r="AX939" s="211"/>
      <c r="AY939" s="211"/>
      <c r="AZ939" s="211"/>
      <c r="BA939" s="211"/>
      <c r="BB939" s="211"/>
      <c r="BC939" s="211"/>
      <c r="BD939" s="211"/>
      <c r="BE939" s="211"/>
      <c r="BF939" s="211"/>
      <c r="BG939" s="211"/>
      <c r="BH939" s="211"/>
      <c r="BI939" s="211"/>
      <c r="BJ939" s="211"/>
      <c r="BK939" s="211"/>
      <c r="BL939" s="211"/>
      <c r="BM939" s="211"/>
      <c r="BN939" s="211"/>
      <c r="BO939" s="211"/>
      <c r="BP939" s="211"/>
      <c r="BQ939" s="211"/>
      <c r="BR939" s="211"/>
      <c r="BS939" s="211"/>
      <c r="BT939" s="211"/>
      <c r="BU939" s="211"/>
      <c r="BV939" s="211"/>
      <c r="BW939" s="211"/>
      <c r="BX939" s="211"/>
      <c r="BY939" s="211"/>
      <c r="BZ939" s="211"/>
      <c r="CA939" s="211"/>
      <c r="CB939" s="211"/>
      <c r="CC939" s="211"/>
      <c r="CD939" s="211"/>
      <c r="CE939" s="211"/>
      <c r="CF939" s="211"/>
      <c r="CG939" s="211"/>
      <c r="CH939" s="211"/>
      <c r="CI939" s="211"/>
      <c r="CJ939" s="211"/>
      <c r="CK939" s="211"/>
      <c r="CL939" s="211"/>
      <c r="CM939" s="211"/>
      <c r="CN939" s="211"/>
      <c r="CO939" s="211"/>
      <c r="CP939" s="211"/>
      <c r="CQ939" s="151" t="str">
        <f t="shared" si="48"/>
        <v/>
      </c>
      <c r="CR939" s="147"/>
    </row>
    <row r="940" spans="1:96" x14ac:dyDescent="0.2">
      <c r="A940" s="72"/>
      <c r="B940" s="201">
        <f t="shared" si="49"/>
        <v>931</v>
      </c>
      <c r="C940" s="212"/>
      <c r="D940" s="212"/>
      <c r="F940" s="212"/>
      <c r="G940" s="214"/>
      <c r="H940" s="73"/>
      <c r="I940" s="215"/>
      <c r="J940" s="215"/>
      <c r="K940" s="215"/>
      <c r="L940" s="215"/>
      <c r="M940" s="215"/>
      <c r="N940" s="215"/>
      <c r="O940" s="215"/>
      <c r="P940" s="73"/>
      <c r="Q940" s="215"/>
      <c r="R940" s="215"/>
      <c r="S940" s="215"/>
      <c r="T940" s="215"/>
      <c r="U940" s="215"/>
      <c r="V940" s="215"/>
      <c r="W940" s="215"/>
      <c r="X940" s="74"/>
      <c r="Y940" s="216"/>
      <c r="Z940" s="216"/>
      <c r="AA940" s="216"/>
      <c r="AB940" s="150" t="str">
        <f t="shared" si="47"/>
        <v/>
      </c>
      <c r="AC940" s="217"/>
      <c r="AD940" s="218"/>
      <c r="AE940" s="74"/>
      <c r="AF940" s="219"/>
      <c r="AG940" s="219"/>
      <c r="AH940" s="74"/>
      <c r="AI940" s="211"/>
      <c r="AJ940" s="211"/>
      <c r="AK940" s="211"/>
      <c r="AL940" s="211"/>
      <c r="AM940" s="211"/>
      <c r="AN940" s="211"/>
      <c r="AO940" s="211"/>
      <c r="AP940" s="211"/>
      <c r="AQ940" s="211"/>
      <c r="AR940" s="47"/>
      <c r="AS940" s="211"/>
      <c r="AT940" s="211"/>
      <c r="AU940" s="211"/>
      <c r="AV940" s="211"/>
      <c r="AW940" s="211"/>
      <c r="AX940" s="211"/>
      <c r="AY940" s="211"/>
      <c r="AZ940" s="211"/>
      <c r="BA940" s="211"/>
      <c r="BB940" s="211"/>
      <c r="BC940" s="211"/>
      <c r="BD940" s="211"/>
      <c r="BE940" s="211"/>
      <c r="BF940" s="211"/>
      <c r="BG940" s="211"/>
      <c r="BH940" s="211"/>
      <c r="BI940" s="211"/>
      <c r="BJ940" s="211"/>
      <c r="BK940" s="211"/>
      <c r="BL940" s="211"/>
      <c r="BM940" s="211"/>
      <c r="BN940" s="211"/>
      <c r="BO940" s="211"/>
      <c r="BP940" s="211"/>
      <c r="BQ940" s="211"/>
      <c r="BR940" s="211"/>
      <c r="BS940" s="211"/>
      <c r="BT940" s="211"/>
      <c r="BU940" s="211"/>
      <c r="BV940" s="211"/>
      <c r="BW940" s="211"/>
      <c r="BX940" s="211"/>
      <c r="BY940" s="211"/>
      <c r="BZ940" s="211"/>
      <c r="CA940" s="211"/>
      <c r="CB940" s="211"/>
      <c r="CC940" s="211"/>
      <c r="CD940" s="211"/>
      <c r="CE940" s="211"/>
      <c r="CF940" s="211"/>
      <c r="CG940" s="211"/>
      <c r="CH940" s="211"/>
      <c r="CI940" s="211"/>
      <c r="CJ940" s="211"/>
      <c r="CK940" s="211"/>
      <c r="CL940" s="211"/>
      <c r="CM940" s="211"/>
      <c r="CN940" s="211"/>
      <c r="CO940" s="211"/>
      <c r="CP940" s="211"/>
      <c r="CQ940" s="151" t="str">
        <f t="shared" si="48"/>
        <v/>
      </c>
      <c r="CR940" s="147"/>
    </row>
    <row r="941" spans="1:96" x14ac:dyDescent="0.2">
      <c r="A941" s="72"/>
      <c r="B941" s="201">
        <f t="shared" si="49"/>
        <v>932</v>
      </c>
      <c r="C941" s="212"/>
      <c r="D941" s="212"/>
      <c r="F941" s="212"/>
      <c r="G941" s="214"/>
      <c r="H941" s="73"/>
      <c r="I941" s="215"/>
      <c r="J941" s="215"/>
      <c r="K941" s="215"/>
      <c r="L941" s="215"/>
      <c r="M941" s="215"/>
      <c r="N941" s="215"/>
      <c r="O941" s="215"/>
      <c r="P941" s="73"/>
      <c r="Q941" s="215"/>
      <c r="R941" s="215"/>
      <c r="S941" s="215"/>
      <c r="T941" s="215"/>
      <c r="U941" s="215"/>
      <c r="V941" s="215"/>
      <c r="W941" s="215"/>
      <c r="X941" s="74"/>
      <c r="Y941" s="216"/>
      <c r="Z941" s="216"/>
      <c r="AA941" s="216"/>
      <c r="AB941" s="150" t="str">
        <f t="shared" si="47"/>
        <v/>
      </c>
      <c r="AC941" s="217"/>
      <c r="AD941" s="218"/>
      <c r="AE941" s="74"/>
      <c r="AF941" s="219"/>
      <c r="AG941" s="219"/>
      <c r="AH941" s="74"/>
      <c r="AI941" s="211"/>
      <c r="AJ941" s="211"/>
      <c r="AK941" s="211"/>
      <c r="AL941" s="211"/>
      <c r="AM941" s="211"/>
      <c r="AN941" s="211"/>
      <c r="AO941" s="211"/>
      <c r="AP941" s="211"/>
      <c r="AQ941" s="211"/>
      <c r="AR941" s="47"/>
      <c r="AS941" s="211"/>
      <c r="AT941" s="211"/>
      <c r="AU941" s="211"/>
      <c r="AV941" s="211"/>
      <c r="AW941" s="211"/>
      <c r="AX941" s="211"/>
      <c r="AY941" s="211"/>
      <c r="AZ941" s="211"/>
      <c r="BA941" s="211"/>
      <c r="BB941" s="211"/>
      <c r="BC941" s="211"/>
      <c r="BD941" s="211"/>
      <c r="BE941" s="211"/>
      <c r="BF941" s="211"/>
      <c r="BG941" s="211"/>
      <c r="BH941" s="211"/>
      <c r="BI941" s="211"/>
      <c r="BJ941" s="211"/>
      <c r="BK941" s="211"/>
      <c r="BL941" s="211"/>
      <c r="BM941" s="211"/>
      <c r="BN941" s="211"/>
      <c r="BO941" s="211"/>
      <c r="BP941" s="211"/>
      <c r="BQ941" s="211"/>
      <c r="BR941" s="211"/>
      <c r="BS941" s="211"/>
      <c r="BT941" s="211"/>
      <c r="BU941" s="211"/>
      <c r="BV941" s="211"/>
      <c r="BW941" s="211"/>
      <c r="BX941" s="211"/>
      <c r="BY941" s="211"/>
      <c r="BZ941" s="211"/>
      <c r="CA941" s="211"/>
      <c r="CB941" s="211"/>
      <c r="CC941" s="211"/>
      <c r="CD941" s="211"/>
      <c r="CE941" s="211"/>
      <c r="CF941" s="211"/>
      <c r="CG941" s="211"/>
      <c r="CH941" s="211"/>
      <c r="CI941" s="211"/>
      <c r="CJ941" s="211"/>
      <c r="CK941" s="211"/>
      <c r="CL941" s="211"/>
      <c r="CM941" s="211"/>
      <c r="CN941" s="211"/>
      <c r="CO941" s="211"/>
      <c r="CP941" s="211"/>
      <c r="CQ941" s="151" t="str">
        <f t="shared" si="48"/>
        <v/>
      </c>
      <c r="CR941" s="147"/>
    </row>
    <row r="942" spans="1:96" x14ac:dyDescent="0.2">
      <c r="A942" s="72"/>
      <c r="B942" s="201">
        <f t="shared" si="49"/>
        <v>933</v>
      </c>
      <c r="C942" s="212"/>
      <c r="D942" s="212"/>
      <c r="F942" s="212"/>
      <c r="G942" s="214"/>
      <c r="H942" s="73"/>
      <c r="I942" s="215"/>
      <c r="J942" s="215"/>
      <c r="K942" s="215"/>
      <c r="L942" s="215"/>
      <c r="M942" s="215"/>
      <c r="N942" s="215"/>
      <c r="O942" s="215"/>
      <c r="P942" s="73"/>
      <c r="Q942" s="215"/>
      <c r="R942" s="215"/>
      <c r="S942" s="215"/>
      <c r="T942" s="215"/>
      <c r="U942" s="215"/>
      <c r="V942" s="215"/>
      <c r="W942" s="215"/>
      <c r="X942" s="74"/>
      <c r="Y942" s="216"/>
      <c r="Z942" s="216"/>
      <c r="AA942" s="216"/>
      <c r="AB942" s="150" t="str">
        <f t="shared" si="47"/>
        <v/>
      </c>
      <c r="AC942" s="217"/>
      <c r="AD942" s="218"/>
      <c r="AE942" s="74"/>
      <c r="AF942" s="219"/>
      <c r="AG942" s="219"/>
      <c r="AH942" s="74"/>
      <c r="AI942" s="211"/>
      <c r="AJ942" s="211"/>
      <c r="AK942" s="211"/>
      <c r="AL942" s="211"/>
      <c r="AM942" s="211"/>
      <c r="AN942" s="211"/>
      <c r="AO942" s="211"/>
      <c r="AP942" s="211"/>
      <c r="AQ942" s="211"/>
      <c r="AR942" s="47"/>
      <c r="AS942" s="211"/>
      <c r="AT942" s="211"/>
      <c r="AU942" s="211"/>
      <c r="AV942" s="211"/>
      <c r="AW942" s="211"/>
      <c r="AX942" s="211"/>
      <c r="AY942" s="211"/>
      <c r="AZ942" s="211"/>
      <c r="BA942" s="211"/>
      <c r="BB942" s="211"/>
      <c r="BC942" s="211"/>
      <c r="BD942" s="211"/>
      <c r="BE942" s="211"/>
      <c r="BF942" s="211"/>
      <c r="BG942" s="211"/>
      <c r="BH942" s="211"/>
      <c r="BI942" s="211"/>
      <c r="BJ942" s="211"/>
      <c r="BK942" s="211"/>
      <c r="BL942" s="211"/>
      <c r="BM942" s="211"/>
      <c r="BN942" s="211"/>
      <c r="BO942" s="211"/>
      <c r="BP942" s="211"/>
      <c r="BQ942" s="211"/>
      <c r="BR942" s="211"/>
      <c r="BS942" s="211"/>
      <c r="BT942" s="211"/>
      <c r="BU942" s="211"/>
      <c r="BV942" s="211"/>
      <c r="BW942" s="211"/>
      <c r="BX942" s="211"/>
      <c r="BY942" s="211"/>
      <c r="BZ942" s="211"/>
      <c r="CA942" s="211"/>
      <c r="CB942" s="211"/>
      <c r="CC942" s="211"/>
      <c r="CD942" s="211"/>
      <c r="CE942" s="211"/>
      <c r="CF942" s="211"/>
      <c r="CG942" s="211"/>
      <c r="CH942" s="211"/>
      <c r="CI942" s="211"/>
      <c r="CJ942" s="211"/>
      <c r="CK942" s="211"/>
      <c r="CL942" s="211"/>
      <c r="CM942" s="211"/>
      <c r="CN942" s="211"/>
      <c r="CO942" s="211"/>
      <c r="CP942" s="211"/>
      <c r="CQ942" s="151" t="str">
        <f t="shared" si="48"/>
        <v/>
      </c>
      <c r="CR942" s="147"/>
    </row>
    <row r="943" spans="1:96" x14ac:dyDescent="0.2">
      <c r="A943" s="72"/>
      <c r="B943" s="201">
        <f t="shared" si="49"/>
        <v>934</v>
      </c>
      <c r="C943" s="212"/>
      <c r="D943" s="212"/>
      <c r="F943" s="212"/>
      <c r="G943" s="214"/>
      <c r="H943" s="73"/>
      <c r="I943" s="215"/>
      <c r="J943" s="215"/>
      <c r="K943" s="215"/>
      <c r="L943" s="215"/>
      <c r="M943" s="215"/>
      <c r="N943" s="215"/>
      <c r="O943" s="215"/>
      <c r="P943" s="73"/>
      <c r="Q943" s="215"/>
      <c r="R943" s="215"/>
      <c r="S943" s="215"/>
      <c r="T943" s="215"/>
      <c r="U943" s="215"/>
      <c r="V943" s="215"/>
      <c r="W943" s="215"/>
      <c r="X943" s="74"/>
      <c r="Y943" s="216"/>
      <c r="Z943" s="216"/>
      <c r="AA943" s="216"/>
      <c r="AB943" s="150" t="str">
        <f t="shared" si="47"/>
        <v/>
      </c>
      <c r="AC943" s="217"/>
      <c r="AD943" s="218"/>
      <c r="AE943" s="74"/>
      <c r="AF943" s="219"/>
      <c r="AG943" s="219"/>
      <c r="AH943" s="74"/>
      <c r="AI943" s="211"/>
      <c r="AJ943" s="211"/>
      <c r="AK943" s="211"/>
      <c r="AL943" s="211"/>
      <c r="AM943" s="211"/>
      <c r="AN943" s="211"/>
      <c r="AO943" s="211"/>
      <c r="AP943" s="211"/>
      <c r="AQ943" s="211"/>
      <c r="AR943" s="47"/>
      <c r="AS943" s="211"/>
      <c r="AT943" s="211"/>
      <c r="AU943" s="211"/>
      <c r="AV943" s="211"/>
      <c r="AW943" s="211"/>
      <c r="AX943" s="211"/>
      <c r="AY943" s="211"/>
      <c r="AZ943" s="211"/>
      <c r="BA943" s="211"/>
      <c r="BB943" s="211"/>
      <c r="BC943" s="211"/>
      <c r="BD943" s="211"/>
      <c r="BE943" s="211"/>
      <c r="BF943" s="211"/>
      <c r="BG943" s="211"/>
      <c r="BH943" s="211"/>
      <c r="BI943" s="211"/>
      <c r="BJ943" s="211"/>
      <c r="BK943" s="211"/>
      <c r="BL943" s="211"/>
      <c r="BM943" s="211"/>
      <c r="BN943" s="211"/>
      <c r="BO943" s="211"/>
      <c r="BP943" s="211"/>
      <c r="BQ943" s="211"/>
      <c r="BR943" s="211"/>
      <c r="BS943" s="211"/>
      <c r="BT943" s="211"/>
      <c r="BU943" s="211"/>
      <c r="BV943" s="211"/>
      <c r="BW943" s="211"/>
      <c r="BX943" s="211"/>
      <c r="BY943" s="211"/>
      <c r="BZ943" s="211"/>
      <c r="CA943" s="211"/>
      <c r="CB943" s="211"/>
      <c r="CC943" s="211"/>
      <c r="CD943" s="211"/>
      <c r="CE943" s="211"/>
      <c r="CF943" s="211"/>
      <c r="CG943" s="211"/>
      <c r="CH943" s="211"/>
      <c r="CI943" s="211"/>
      <c r="CJ943" s="211"/>
      <c r="CK943" s="211"/>
      <c r="CL943" s="211"/>
      <c r="CM943" s="211"/>
      <c r="CN943" s="211"/>
      <c r="CO943" s="211"/>
      <c r="CP943" s="211"/>
      <c r="CQ943" s="151" t="str">
        <f t="shared" si="48"/>
        <v/>
      </c>
      <c r="CR943" s="147"/>
    </row>
    <row r="944" spans="1:96" x14ac:dyDescent="0.2">
      <c r="A944" s="72"/>
      <c r="B944" s="201">
        <f t="shared" si="49"/>
        <v>935</v>
      </c>
      <c r="C944" s="212"/>
      <c r="D944" s="212"/>
      <c r="F944" s="212"/>
      <c r="G944" s="214"/>
      <c r="H944" s="73"/>
      <c r="I944" s="215"/>
      <c r="J944" s="215"/>
      <c r="K944" s="215"/>
      <c r="L944" s="215"/>
      <c r="M944" s="215"/>
      <c r="N944" s="215"/>
      <c r="O944" s="215"/>
      <c r="P944" s="73"/>
      <c r="Q944" s="215"/>
      <c r="R944" s="215"/>
      <c r="S944" s="215"/>
      <c r="T944" s="215"/>
      <c r="U944" s="215"/>
      <c r="V944" s="215"/>
      <c r="W944" s="215"/>
      <c r="X944" s="74"/>
      <c r="Y944" s="216"/>
      <c r="Z944" s="216"/>
      <c r="AA944" s="216"/>
      <c r="AB944" s="150" t="str">
        <f t="shared" si="47"/>
        <v/>
      </c>
      <c r="AC944" s="217"/>
      <c r="AD944" s="218"/>
      <c r="AE944" s="74"/>
      <c r="AF944" s="219"/>
      <c r="AG944" s="219"/>
      <c r="AH944" s="74"/>
      <c r="AI944" s="211"/>
      <c r="AJ944" s="211"/>
      <c r="AK944" s="211"/>
      <c r="AL944" s="211"/>
      <c r="AM944" s="211"/>
      <c r="AN944" s="211"/>
      <c r="AO944" s="211"/>
      <c r="AP944" s="211"/>
      <c r="AQ944" s="211"/>
      <c r="AR944" s="47"/>
      <c r="AS944" s="211"/>
      <c r="AT944" s="211"/>
      <c r="AU944" s="211"/>
      <c r="AV944" s="211"/>
      <c r="AW944" s="211"/>
      <c r="AX944" s="211"/>
      <c r="AY944" s="211"/>
      <c r="AZ944" s="211"/>
      <c r="BA944" s="211"/>
      <c r="BB944" s="211"/>
      <c r="BC944" s="211"/>
      <c r="BD944" s="211"/>
      <c r="BE944" s="211"/>
      <c r="BF944" s="211"/>
      <c r="BG944" s="211"/>
      <c r="BH944" s="211"/>
      <c r="BI944" s="211"/>
      <c r="BJ944" s="211"/>
      <c r="BK944" s="211"/>
      <c r="BL944" s="211"/>
      <c r="BM944" s="211"/>
      <c r="BN944" s="211"/>
      <c r="BO944" s="211"/>
      <c r="BP944" s="211"/>
      <c r="BQ944" s="211"/>
      <c r="BR944" s="211"/>
      <c r="BS944" s="211"/>
      <c r="BT944" s="211"/>
      <c r="BU944" s="211"/>
      <c r="BV944" s="211"/>
      <c r="BW944" s="211"/>
      <c r="BX944" s="211"/>
      <c r="BY944" s="211"/>
      <c r="BZ944" s="211"/>
      <c r="CA944" s="211"/>
      <c r="CB944" s="211"/>
      <c r="CC944" s="211"/>
      <c r="CD944" s="211"/>
      <c r="CE944" s="211"/>
      <c r="CF944" s="211"/>
      <c r="CG944" s="211"/>
      <c r="CH944" s="211"/>
      <c r="CI944" s="211"/>
      <c r="CJ944" s="211"/>
      <c r="CK944" s="211"/>
      <c r="CL944" s="211"/>
      <c r="CM944" s="211"/>
      <c r="CN944" s="211"/>
      <c r="CO944" s="211"/>
      <c r="CP944" s="211"/>
      <c r="CQ944" s="151" t="str">
        <f t="shared" si="48"/>
        <v/>
      </c>
      <c r="CR944" s="147"/>
    </row>
    <row r="945" spans="1:96" x14ac:dyDescent="0.2">
      <c r="A945" s="72"/>
      <c r="B945" s="201">
        <f t="shared" si="49"/>
        <v>936</v>
      </c>
      <c r="C945" s="212"/>
      <c r="D945" s="212"/>
      <c r="F945" s="212"/>
      <c r="G945" s="214"/>
      <c r="H945" s="73"/>
      <c r="I945" s="215"/>
      <c r="J945" s="215"/>
      <c r="K945" s="215"/>
      <c r="L945" s="215"/>
      <c r="M945" s="215"/>
      <c r="N945" s="215"/>
      <c r="O945" s="215"/>
      <c r="P945" s="73"/>
      <c r="Q945" s="215"/>
      <c r="R945" s="215"/>
      <c r="S945" s="215"/>
      <c r="T945" s="215"/>
      <c r="U945" s="215"/>
      <c r="V945" s="215"/>
      <c r="W945" s="215"/>
      <c r="X945" s="74"/>
      <c r="Y945" s="216"/>
      <c r="Z945" s="216"/>
      <c r="AA945" s="216"/>
      <c r="AB945" s="150" t="str">
        <f t="shared" si="47"/>
        <v/>
      </c>
      <c r="AC945" s="217"/>
      <c r="AD945" s="218"/>
      <c r="AE945" s="74"/>
      <c r="AF945" s="219"/>
      <c r="AG945" s="219"/>
      <c r="AH945" s="74"/>
      <c r="AI945" s="211"/>
      <c r="AJ945" s="211"/>
      <c r="AK945" s="211"/>
      <c r="AL945" s="211"/>
      <c r="AM945" s="211"/>
      <c r="AN945" s="211"/>
      <c r="AO945" s="211"/>
      <c r="AP945" s="211"/>
      <c r="AQ945" s="211"/>
      <c r="AR945" s="47"/>
      <c r="AS945" s="211"/>
      <c r="AT945" s="211"/>
      <c r="AU945" s="211"/>
      <c r="AV945" s="211"/>
      <c r="AW945" s="211"/>
      <c r="AX945" s="211"/>
      <c r="AY945" s="211"/>
      <c r="AZ945" s="211"/>
      <c r="BA945" s="211"/>
      <c r="BB945" s="211"/>
      <c r="BC945" s="211"/>
      <c r="BD945" s="211"/>
      <c r="BE945" s="211"/>
      <c r="BF945" s="211"/>
      <c r="BG945" s="211"/>
      <c r="BH945" s="211"/>
      <c r="BI945" s="211"/>
      <c r="BJ945" s="211"/>
      <c r="BK945" s="211"/>
      <c r="BL945" s="211"/>
      <c r="BM945" s="211"/>
      <c r="BN945" s="211"/>
      <c r="BO945" s="211"/>
      <c r="BP945" s="211"/>
      <c r="BQ945" s="211"/>
      <c r="BR945" s="211"/>
      <c r="BS945" s="211"/>
      <c r="BT945" s="211"/>
      <c r="BU945" s="211"/>
      <c r="BV945" s="211"/>
      <c r="BW945" s="211"/>
      <c r="BX945" s="211"/>
      <c r="BY945" s="211"/>
      <c r="BZ945" s="211"/>
      <c r="CA945" s="211"/>
      <c r="CB945" s="211"/>
      <c r="CC945" s="211"/>
      <c r="CD945" s="211"/>
      <c r="CE945" s="211"/>
      <c r="CF945" s="211"/>
      <c r="CG945" s="211"/>
      <c r="CH945" s="211"/>
      <c r="CI945" s="211"/>
      <c r="CJ945" s="211"/>
      <c r="CK945" s="211"/>
      <c r="CL945" s="211"/>
      <c r="CM945" s="211"/>
      <c r="CN945" s="211"/>
      <c r="CO945" s="211"/>
      <c r="CP945" s="211"/>
      <c r="CQ945" s="151" t="str">
        <f t="shared" si="48"/>
        <v/>
      </c>
      <c r="CR945" s="147"/>
    </row>
    <row r="946" spans="1:96" x14ac:dyDescent="0.2">
      <c r="A946" s="72"/>
      <c r="B946" s="201">
        <f t="shared" si="49"/>
        <v>937</v>
      </c>
      <c r="C946" s="212"/>
      <c r="D946" s="212"/>
      <c r="F946" s="212"/>
      <c r="G946" s="214"/>
      <c r="H946" s="73"/>
      <c r="I946" s="215"/>
      <c r="J946" s="215"/>
      <c r="K946" s="215"/>
      <c r="L946" s="215"/>
      <c r="M946" s="215"/>
      <c r="N946" s="215"/>
      <c r="O946" s="215"/>
      <c r="P946" s="73"/>
      <c r="Q946" s="215"/>
      <c r="R946" s="215"/>
      <c r="S946" s="215"/>
      <c r="T946" s="215"/>
      <c r="U946" s="215"/>
      <c r="V946" s="215"/>
      <c r="W946" s="215"/>
      <c r="X946" s="74"/>
      <c r="Y946" s="216"/>
      <c r="Z946" s="216"/>
      <c r="AA946" s="216"/>
      <c r="AB946" s="150" t="str">
        <f t="shared" si="47"/>
        <v/>
      </c>
      <c r="AC946" s="217"/>
      <c r="AD946" s="218"/>
      <c r="AE946" s="74"/>
      <c r="AF946" s="219"/>
      <c r="AG946" s="219"/>
      <c r="AH946" s="74"/>
      <c r="AI946" s="211"/>
      <c r="AJ946" s="211"/>
      <c r="AK946" s="211"/>
      <c r="AL946" s="211"/>
      <c r="AM946" s="211"/>
      <c r="AN946" s="211"/>
      <c r="AO946" s="211"/>
      <c r="AP946" s="211"/>
      <c r="AQ946" s="211"/>
      <c r="AR946" s="47"/>
      <c r="AS946" s="211"/>
      <c r="AT946" s="211"/>
      <c r="AU946" s="211"/>
      <c r="AV946" s="211"/>
      <c r="AW946" s="211"/>
      <c r="AX946" s="211"/>
      <c r="AY946" s="211"/>
      <c r="AZ946" s="211"/>
      <c r="BA946" s="211"/>
      <c r="BB946" s="211"/>
      <c r="BC946" s="211"/>
      <c r="BD946" s="211"/>
      <c r="BE946" s="211"/>
      <c r="BF946" s="211"/>
      <c r="BG946" s="211"/>
      <c r="BH946" s="211"/>
      <c r="BI946" s="211"/>
      <c r="BJ946" s="211"/>
      <c r="BK946" s="211"/>
      <c r="BL946" s="211"/>
      <c r="BM946" s="211"/>
      <c r="BN946" s="211"/>
      <c r="BO946" s="211"/>
      <c r="BP946" s="211"/>
      <c r="BQ946" s="211"/>
      <c r="BR946" s="211"/>
      <c r="BS946" s="211"/>
      <c r="BT946" s="211"/>
      <c r="BU946" s="211"/>
      <c r="BV946" s="211"/>
      <c r="BW946" s="211"/>
      <c r="BX946" s="211"/>
      <c r="BY946" s="211"/>
      <c r="BZ946" s="211"/>
      <c r="CA946" s="211"/>
      <c r="CB946" s="211"/>
      <c r="CC946" s="211"/>
      <c r="CD946" s="211"/>
      <c r="CE946" s="211"/>
      <c r="CF946" s="211"/>
      <c r="CG946" s="211"/>
      <c r="CH946" s="211"/>
      <c r="CI946" s="211"/>
      <c r="CJ946" s="211"/>
      <c r="CK946" s="211"/>
      <c r="CL946" s="211"/>
      <c r="CM946" s="211"/>
      <c r="CN946" s="211"/>
      <c r="CO946" s="211"/>
      <c r="CP946" s="211"/>
      <c r="CQ946" s="151" t="str">
        <f t="shared" si="48"/>
        <v/>
      </c>
      <c r="CR946" s="147"/>
    </row>
    <row r="947" spans="1:96" x14ac:dyDescent="0.2">
      <c r="A947" s="72"/>
      <c r="B947" s="201">
        <f t="shared" si="49"/>
        <v>938</v>
      </c>
      <c r="C947" s="212"/>
      <c r="D947" s="212"/>
      <c r="F947" s="212"/>
      <c r="G947" s="214"/>
      <c r="H947" s="73"/>
      <c r="I947" s="215"/>
      <c r="J947" s="215"/>
      <c r="K947" s="215"/>
      <c r="L947" s="215"/>
      <c r="M947" s="215"/>
      <c r="N947" s="215"/>
      <c r="O947" s="215"/>
      <c r="P947" s="73"/>
      <c r="Q947" s="215"/>
      <c r="R947" s="215"/>
      <c r="S947" s="215"/>
      <c r="T947" s="215"/>
      <c r="U947" s="215"/>
      <c r="V947" s="215"/>
      <c r="W947" s="215"/>
      <c r="X947" s="74"/>
      <c r="Y947" s="216"/>
      <c r="Z947" s="216"/>
      <c r="AA947" s="216"/>
      <c r="AB947" s="150" t="str">
        <f t="shared" si="47"/>
        <v/>
      </c>
      <c r="AC947" s="217"/>
      <c r="AD947" s="218"/>
      <c r="AE947" s="74"/>
      <c r="AF947" s="219"/>
      <c r="AG947" s="219"/>
      <c r="AH947" s="74"/>
      <c r="AI947" s="211"/>
      <c r="AJ947" s="211"/>
      <c r="AK947" s="211"/>
      <c r="AL947" s="211"/>
      <c r="AM947" s="211"/>
      <c r="AN947" s="211"/>
      <c r="AO947" s="211"/>
      <c r="AP947" s="211"/>
      <c r="AQ947" s="211"/>
      <c r="AR947" s="47"/>
      <c r="AS947" s="211"/>
      <c r="AT947" s="211"/>
      <c r="AU947" s="211"/>
      <c r="AV947" s="211"/>
      <c r="AW947" s="211"/>
      <c r="AX947" s="211"/>
      <c r="AY947" s="211"/>
      <c r="AZ947" s="211"/>
      <c r="BA947" s="211"/>
      <c r="BB947" s="211"/>
      <c r="BC947" s="211"/>
      <c r="BD947" s="211"/>
      <c r="BE947" s="211"/>
      <c r="BF947" s="211"/>
      <c r="BG947" s="211"/>
      <c r="BH947" s="211"/>
      <c r="BI947" s="211"/>
      <c r="BJ947" s="211"/>
      <c r="BK947" s="211"/>
      <c r="BL947" s="211"/>
      <c r="BM947" s="211"/>
      <c r="BN947" s="211"/>
      <c r="BO947" s="211"/>
      <c r="BP947" s="211"/>
      <c r="BQ947" s="211"/>
      <c r="BR947" s="211"/>
      <c r="BS947" s="211"/>
      <c r="BT947" s="211"/>
      <c r="BU947" s="211"/>
      <c r="BV947" s="211"/>
      <c r="BW947" s="211"/>
      <c r="BX947" s="211"/>
      <c r="BY947" s="211"/>
      <c r="BZ947" s="211"/>
      <c r="CA947" s="211"/>
      <c r="CB947" s="211"/>
      <c r="CC947" s="211"/>
      <c r="CD947" s="211"/>
      <c r="CE947" s="211"/>
      <c r="CF947" s="211"/>
      <c r="CG947" s="211"/>
      <c r="CH947" s="211"/>
      <c r="CI947" s="211"/>
      <c r="CJ947" s="211"/>
      <c r="CK947" s="211"/>
      <c r="CL947" s="211"/>
      <c r="CM947" s="211"/>
      <c r="CN947" s="211"/>
      <c r="CO947" s="211"/>
      <c r="CP947" s="211"/>
      <c r="CQ947" s="151" t="str">
        <f t="shared" si="48"/>
        <v/>
      </c>
      <c r="CR947" s="147"/>
    </row>
    <row r="948" spans="1:96" x14ac:dyDescent="0.2">
      <c r="A948" s="72"/>
      <c r="B948" s="201">
        <f t="shared" si="49"/>
        <v>939</v>
      </c>
      <c r="C948" s="212"/>
      <c r="D948" s="212"/>
      <c r="F948" s="212"/>
      <c r="G948" s="214"/>
      <c r="H948" s="73"/>
      <c r="I948" s="215"/>
      <c r="J948" s="215"/>
      <c r="K948" s="215"/>
      <c r="L948" s="215"/>
      <c r="M948" s="215"/>
      <c r="N948" s="215"/>
      <c r="O948" s="215"/>
      <c r="P948" s="73"/>
      <c r="Q948" s="215"/>
      <c r="R948" s="215"/>
      <c r="S948" s="215"/>
      <c r="T948" s="215"/>
      <c r="U948" s="215"/>
      <c r="V948" s="215"/>
      <c r="W948" s="215"/>
      <c r="X948" s="74"/>
      <c r="Y948" s="216"/>
      <c r="Z948" s="216"/>
      <c r="AA948" s="216"/>
      <c r="AB948" s="150" t="str">
        <f t="shared" si="47"/>
        <v/>
      </c>
      <c r="AC948" s="217"/>
      <c r="AD948" s="218"/>
      <c r="AE948" s="74"/>
      <c r="AF948" s="219"/>
      <c r="AG948" s="219"/>
      <c r="AH948" s="74"/>
      <c r="AI948" s="211"/>
      <c r="AJ948" s="211"/>
      <c r="AK948" s="211"/>
      <c r="AL948" s="211"/>
      <c r="AM948" s="211"/>
      <c r="AN948" s="211"/>
      <c r="AO948" s="211"/>
      <c r="AP948" s="211"/>
      <c r="AQ948" s="211"/>
      <c r="AR948" s="47"/>
      <c r="AS948" s="211"/>
      <c r="AT948" s="211"/>
      <c r="AU948" s="211"/>
      <c r="AV948" s="211"/>
      <c r="AW948" s="211"/>
      <c r="AX948" s="211"/>
      <c r="AY948" s="211"/>
      <c r="AZ948" s="211"/>
      <c r="BA948" s="211"/>
      <c r="BB948" s="211"/>
      <c r="BC948" s="211"/>
      <c r="BD948" s="211"/>
      <c r="BE948" s="211"/>
      <c r="BF948" s="211"/>
      <c r="BG948" s="211"/>
      <c r="BH948" s="211"/>
      <c r="BI948" s="211"/>
      <c r="BJ948" s="211"/>
      <c r="BK948" s="211"/>
      <c r="BL948" s="211"/>
      <c r="BM948" s="211"/>
      <c r="BN948" s="211"/>
      <c r="BO948" s="211"/>
      <c r="BP948" s="211"/>
      <c r="BQ948" s="211"/>
      <c r="BR948" s="211"/>
      <c r="BS948" s="211"/>
      <c r="BT948" s="211"/>
      <c r="BU948" s="211"/>
      <c r="BV948" s="211"/>
      <c r="BW948" s="211"/>
      <c r="BX948" s="211"/>
      <c r="BY948" s="211"/>
      <c r="BZ948" s="211"/>
      <c r="CA948" s="211"/>
      <c r="CB948" s="211"/>
      <c r="CC948" s="211"/>
      <c r="CD948" s="211"/>
      <c r="CE948" s="211"/>
      <c r="CF948" s="211"/>
      <c r="CG948" s="211"/>
      <c r="CH948" s="211"/>
      <c r="CI948" s="211"/>
      <c r="CJ948" s="211"/>
      <c r="CK948" s="211"/>
      <c r="CL948" s="211"/>
      <c r="CM948" s="211"/>
      <c r="CN948" s="211"/>
      <c r="CO948" s="211"/>
      <c r="CP948" s="211"/>
      <c r="CQ948" s="151" t="str">
        <f t="shared" si="48"/>
        <v/>
      </c>
      <c r="CR948" s="147"/>
    </row>
    <row r="949" spans="1:96" x14ac:dyDescent="0.2">
      <c r="A949" s="72"/>
      <c r="B949" s="201">
        <f t="shared" si="49"/>
        <v>940</v>
      </c>
      <c r="C949" s="212"/>
      <c r="D949" s="212"/>
      <c r="F949" s="212"/>
      <c r="G949" s="214"/>
      <c r="H949" s="73"/>
      <c r="I949" s="215"/>
      <c r="J949" s="215"/>
      <c r="K949" s="215"/>
      <c r="L949" s="215"/>
      <c r="M949" s="215"/>
      <c r="N949" s="215"/>
      <c r="O949" s="215"/>
      <c r="P949" s="73"/>
      <c r="Q949" s="215"/>
      <c r="R949" s="215"/>
      <c r="S949" s="215"/>
      <c r="T949" s="215"/>
      <c r="U949" s="215"/>
      <c r="V949" s="215"/>
      <c r="W949" s="215"/>
      <c r="X949" s="74"/>
      <c r="Y949" s="216"/>
      <c r="Z949" s="216"/>
      <c r="AA949" s="216"/>
      <c r="AB949" s="150" t="str">
        <f t="shared" si="47"/>
        <v/>
      </c>
      <c r="AC949" s="217"/>
      <c r="AD949" s="218"/>
      <c r="AE949" s="74"/>
      <c r="AF949" s="219"/>
      <c r="AG949" s="219"/>
      <c r="AH949" s="74"/>
      <c r="AI949" s="211"/>
      <c r="AJ949" s="211"/>
      <c r="AK949" s="211"/>
      <c r="AL949" s="211"/>
      <c r="AM949" s="211"/>
      <c r="AN949" s="211"/>
      <c r="AO949" s="211"/>
      <c r="AP949" s="211"/>
      <c r="AQ949" s="211"/>
      <c r="AR949" s="47"/>
      <c r="AS949" s="211"/>
      <c r="AT949" s="211"/>
      <c r="AU949" s="211"/>
      <c r="AV949" s="211"/>
      <c r="AW949" s="211"/>
      <c r="AX949" s="211"/>
      <c r="AY949" s="211"/>
      <c r="AZ949" s="211"/>
      <c r="BA949" s="211"/>
      <c r="BB949" s="211"/>
      <c r="BC949" s="211"/>
      <c r="BD949" s="211"/>
      <c r="BE949" s="211"/>
      <c r="BF949" s="211"/>
      <c r="BG949" s="211"/>
      <c r="BH949" s="211"/>
      <c r="BI949" s="211"/>
      <c r="BJ949" s="211"/>
      <c r="BK949" s="211"/>
      <c r="BL949" s="211"/>
      <c r="BM949" s="211"/>
      <c r="BN949" s="211"/>
      <c r="BO949" s="211"/>
      <c r="BP949" s="211"/>
      <c r="BQ949" s="211"/>
      <c r="BR949" s="211"/>
      <c r="BS949" s="211"/>
      <c r="BT949" s="211"/>
      <c r="BU949" s="211"/>
      <c r="BV949" s="211"/>
      <c r="BW949" s="211"/>
      <c r="BX949" s="211"/>
      <c r="BY949" s="211"/>
      <c r="BZ949" s="211"/>
      <c r="CA949" s="211"/>
      <c r="CB949" s="211"/>
      <c r="CC949" s="211"/>
      <c r="CD949" s="211"/>
      <c r="CE949" s="211"/>
      <c r="CF949" s="211"/>
      <c r="CG949" s="211"/>
      <c r="CH949" s="211"/>
      <c r="CI949" s="211"/>
      <c r="CJ949" s="211"/>
      <c r="CK949" s="211"/>
      <c r="CL949" s="211"/>
      <c r="CM949" s="211"/>
      <c r="CN949" s="211"/>
      <c r="CO949" s="211"/>
      <c r="CP949" s="211"/>
      <c r="CQ949" s="151" t="str">
        <f t="shared" si="48"/>
        <v/>
      </c>
      <c r="CR949" s="147"/>
    </row>
    <row r="950" spans="1:96" x14ac:dyDescent="0.2">
      <c r="A950" s="72"/>
      <c r="B950" s="201">
        <f t="shared" si="49"/>
        <v>941</v>
      </c>
      <c r="C950" s="212"/>
      <c r="D950" s="212"/>
      <c r="F950" s="212"/>
      <c r="G950" s="214"/>
      <c r="H950" s="73"/>
      <c r="I950" s="215"/>
      <c r="J950" s="215"/>
      <c r="K950" s="215"/>
      <c r="L950" s="215"/>
      <c r="M950" s="215"/>
      <c r="N950" s="215"/>
      <c r="O950" s="215"/>
      <c r="P950" s="73"/>
      <c r="Q950" s="215"/>
      <c r="R950" s="215"/>
      <c r="S950" s="215"/>
      <c r="T950" s="215"/>
      <c r="U950" s="215"/>
      <c r="V950" s="215"/>
      <c r="W950" s="215"/>
      <c r="X950" s="74"/>
      <c r="Y950" s="216"/>
      <c r="Z950" s="216"/>
      <c r="AA950" s="216"/>
      <c r="AB950" s="150" t="str">
        <f t="shared" si="47"/>
        <v/>
      </c>
      <c r="AC950" s="217"/>
      <c r="AD950" s="218"/>
      <c r="AE950" s="74"/>
      <c r="AF950" s="219"/>
      <c r="AG950" s="219"/>
      <c r="AH950" s="74"/>
      <c r="AI950" s="211"/>
      <c r="AJ950" s="211"/>
      <c r="AK950" s="211"/>
      <c r="AL950" s="211"/>
      <c r="AM950" s="211"/>
      <c r="AN950" s="211"/>
      <c r="AO950" s="211"/>
      <c r="AP950" s="211"/>
      <c r="AQ950" s="211"/>
      <c r="AR950" s="47"/>
      <c r="AS950" s="211"/>
      <c r="AT950" s="211"/>
      <c r="AU950" s="211"/>
      <c r="AV950" s="211"/>
      <c r="AW950" s="211"/>
      <c r="AX950" s="211"/>
      <c r="AY950" s="211"/>
      <c r="AZ950" s="211"/>
      <c r="BA950" s="211"/>
      <c r="BB950" s="211"/>
      <c r="BC950" s="211"/>
      <c r="BD950" s="211"/>
      <c r="BE950" s="211"/>
      <c r="BF950" s="211"/>
      <c r="BG950" s="211"/>
      <c r="BH950" s="211"/>
      <c r="BI950" s="211"/>
      <c r="BJ950" s="211"/>
      <c r="BK950" s="211"/>
      <c r="BL950" s="211"/>
      <c r="BM950" s="211"/>
      <c r="BN950" s="211"/>
      <c r="BO950" s="211"/>
      <c r="BP950" s="211"/>
      <c r="BQ950" s="211"/>
      <c r="BR950" s="211"/>
      <c r="BS950" s="211"/>
      <c r="BT950" s="211"/>
      <c r="BU950" s="211"/>
      <c r="BV950" s="211"/>
      <c r="BW950" s="211"/>
      <c r="BX950" s="211"/>
      <c r="BY950" s="211"/>
      <c r="BZ950" s="211"/>
      <c r="CA950" s="211"/>
      <c r="CB950" s="211"/>
      <c r="CC950" s="211"/>
      <c r="CD950" s="211"/>
      <c r="CE950" s="211"/>
      <c r="CF950" s="211"/>
      <c r="CG950" s="211"/>
      <c r="CH950" s="211"/>
      <c r="CI950" s="211"/>
      <c r="CJ950" s="211"/>
      <c r="CK950" s="211"/>
      <c r="CL950" s="211"/>
      <c r="CM950" s="211"/>
      <c r="CN950" s="211"/>
      <c r="CO950" s="211"/>
      <c r="CP950" s="211"/>
      <c r="CQ950" s="151" t="str">
        <f t="shared" si="48"/>
        <v/>
      </c>
      <c r="CR950" s="147"/>
    </row>
    <row r="951" spans="1:96" x14ac:dyDescent="0.2">
      <c r="A951" s="72"/>
      <c r="B951" s="201">
        <f t="shared" si="49"/>
        <v>942</v>
      </c>
      <c r="C951" s="212"/>
      <c r="D951" s="212"/>
      <c r="F951" s="212"/>
      <c r="G951" s="214"/>
      <c r="H951" s="73"/>
      <c r="I951" s="215"/>
      <c r="J951" s="215"/>
      <c r="K951" s="215"/>
      <c r="L951" s="215"/>
      <c r="M951" s="215"/>
      <c r="N951" s="215"/>
      <c r="O951" s="215"/>
      <c r="P951" s="73"/>
      <c r="Q951" s="215"/>
      <c r="R951" s="215"/>
      <c r="S951" s="215"/>
      <c r="T951" s="215"/>
      <c r="U951" s="215"/>
      <c r="V951" s="215"/>
      <c r="W951" s="215"/>
      <c r="X951" s="74"/>
      <c r="Y951" s="216"/>
      <c r="Z951" s="216"/>
      <c r="AA951" s="216"/>
      <c r="AB951" s="150" t="str">
        <f t="shared" si="47"/>
        <v/>
      </c>
      <c r="AC951" s="217"/>
      <c r="AD951" s="218"/>
      <c r="AE951" s="74"/>
      <c r="AF951" s="219"/>
      <c r="AG951" s="219"/>
      <c r="AH951" s="74"/>
      <c r="AI951" s="211"/>
      <c r="AJ951" s="211"/>
      <c r="AK951" s="211"/>
      <c r="AL951" s="211"/>
      <c r="AM951" s="211"/>
      <c r="AN951" s="211"/>
      <c r="AO951" s="211"/>
      <c r="AP951" s="211"/>
      <c r="AQ951" s="211"/>
      <c r="AR951" s="47"/>
      <c r="AS951" s="211"/>
      <c r="AT951" s="211"/>
      <c r="AU951" s="211"/>
      <c r="AV951" s="211"/>
      <c r="AW951" s="211"/>
      <c r="AX951" s="211"/>
      <c r="AY951" s="211"/>
      <c r="AZ951" s="211"/>
      <c r="BA951" s="211"/>
      <c r="BB951" s="211"/>
      <c r="BC951" s="211"/>
      <c r="BD951" s="211"/>
      <c r="BE951" s="211"/>
      <c r="BF951" s="211"/>
      <c r="BG951" s="211"/>
      <c r="BH951" s="211"/>
      <c r="BI951" s="211"/>
      <c r="BJ951" s="211"/>
      <c r="BK951" s="211"/>
      <c r="BL951" s="211"/>
      <c r="BM951" s="211"/>
      <c r="BN951" s="211"/>
      <c r="BO951" s="211"/>
      <c r="BP951" s="211"/>
      <c r="BQ951" s="211"/>
      <c r="BR951" s="211"/>
      <c r="BS951" s="211"/>
      <c r="BT951" s="211"/>
      <c r="BU951" s="211"/>
      <c r="BV951" s="211"/>
      <c r="BW951" s="211"/>
      <c r="BX951" s="211"/>
      <c r="BY951" s="211"/>
      <c r="BZ951" s="211"/>
      <c r="CA951" s="211"/>
      <c r="CB951" s="211"/>
      <c r="CC951" s="211"/>
      <c r="CD951" s="211"/>
      <c r="CE951" s="211"/>
      <c r="CF951" s="211"/>
      <c r="CG951" s="211"/>
      <c r="CH951" s="211"/>
      <c r="CI951" s="211"/>
      <c r="CJ951" s="211"/>
      <c r="CK951" s="211"/>
      <c r="CL951" s="211"/>
      <c r="CM951" s="211"/>
      <c r="CN951" s="211"/>
      <c r="CO951" s="211"/>
      <c r="CP951" s="211"/>
      <c r="CQ951" s="151" t="str">
        <f t="shared" si="48"/>
        <v/>
      </c>
      <c r="CR951" s="147"/>
    </row>
    <row r="952" spans="1:96" x14ac:dyDescent="0.2">
      <c r="A952" s="72"/>
      <c r="B952" s="201">
        <f t="shared" si="49"/>
        <v>943</v>
      </c>
      <c r="C952" s="212"/>
      <c r="D952" s="212"/>
      <c r="F952" s="212"/>
      <c r="G952" s="214"/>
      <c r="H952" s="73"/>
      <c r="I952" s="215"/>
      <c r="J952" s="215"/>
      <c r="K952" s="215"/>
      <c r="L952" s="215"/>
      <c r="M952" s="215"/>
      <c r="N952" s="215"/>
      <c r="O952" s="215"/>
      <c r="P952" s="73"/>
      <c r="Q952" s="215"/>
      <c r="R952" s="215"/>
      <c r="S952" s="215"/>
      <c r="T952" s="215"/>
      <c r="U952" s="215"/>
      <c r="V952" s="215"/>
      <c r="W952" s="215"/>
      <c r="X952" s="74"/>
      <c r="Y952" s="216"/>
      <c r="Z952" s="216"/>
      <c r="AA952" s="216"/>
      <c r="AB952" s="150" t="str">
        <f t="shared" si="47"/>
        <v/>
      </c>
      <c r="AC952" s="217"/>
      <c r="AD952" s="218"/>
      <c r="AE952" s="74"/>
      <c r="AF952" s="219"/>
      <c r="AG952" s="219"/>
      <c r="AH952" s="74"/>
      <c r="AI952" s="211"/>
      <c r="AJ952" s="211"/>
      <c r="AK952" s="211"/>
      <c r="AL952" s="211"/>
      <c r="AM952" s="211"/>
      <c r="AN952" s="211"/>
      <c r="AO952" s="211"/>
      <c r="AP952" s="211"/>
      <c r="AQ952" s="211"/>
      <c r="AR952" s="47"/>
      <c r="AS952" s="211"/>
      <c r="AT952" s="211"/>
      <c r="AU952" s="211"/>
      <c r="AV952" s="211"/>
      <c r="AW952" s="211"/>
      <c r="AX952" s="211"/>
      <c r="AY952" s="211"/>
      <c r="AZ952" s="211"/>
      <c r="BA952" s="211"/>
      <c r="BB952" s="211"/>
      <c r="BC952" s="211"/>
      <c r="BD952" s="211"/>
      <c r="BE952" s="211"/>
      <c r="BF952" s="211"/>
      <c r="BG952" s="211"/>
      <c r="BH952" s="211"/>
      <c r="BI952" s="211"/>
      <c r="BJ952" s="211"/>
      <c r="BK952" s="211"/>
      <c r="BL952" s="211"/>
      <c r="BM952" s="211"/>
      <c r="BN952" s="211"/>
      <c r="BO952" s="211"/>
      <c r="BP952" s="211"/>
      <c r="BQ952" s="211"/>
      <c r="BR952" s="211"/>
      <c r="BS952" s="211"/>
      <c r="BT952" s="211"/>
      <c r="BU952" s="211"/>
      <c r="BV952" s="211"/>
      <c r="BW952" s="211"/>
      <c r="BX952" s="211"/>
      <c r="BY952" s="211"/>
      <c r="BZ952" s="211"/>
      <c r="CA952" s="211"/>
      <c r="CB952" s="211"/>
      <c r="CC952" s="211"/>
      <c r="CD952" s="211"/>
      <c r="CE952" s="211"/>
      <c r="CF952" s="211"/>
      <c r="CG952" s="211"/>
      <c r="CH952" s="211"/>
      <c r="CI952" s="211"/>
      <c r="CJ952" s="211"/>
      <c r="CK952" s="211"/>
      <c r="CL952" s="211"/>
      <c r="CM952" s="211"/>
      <c r="CN952" s="211"/>
      <c r="CO952" s="211"/>
      <c r="CP952" s="211"/>
      <c r="CQ952" s="151" t="str">
        <f t="shared" si="48"/>
        <v/>
      </c>
      <c r="CR952" s="147"/>
    </row>
    <row r="953" spans="1:96" x14ac:dyDescent="0.2">
      <c r="A953" s="72"/>
      <c r="B953" s="201">
        <f t="shared" si="49"/>
        <v>944</v>
      </c>
      <c r="C953" s="212"/>
      <c r="D953" s="212"/>
      <c r="F953" s="212"/>
      <c r="G953" s="214"/>
      <c r="H953" s="73"/>
      <c r="I953" s="215"/>
      <c r="J953" s="215"/>
      <c r="K953" s="215"/>
      <c r="L953" s="215"/>
      <c r="M953" s="215"/>
      <c r="N953" s="215"/>
      <c r="O953" s="215"/>
      <c r="P953" s="73"/>
      <c r="Q953" s="215"/>
      <c r="R953" s="215"/>
      <c r="S953" s="215"/>
      <c r="T953" s="215"/>
      <c r="U953" s="215"/>
      <c r="V953" s="215"/>
      <c r="W953" s="215"/>
      <c r="X953" s="74"/>
      <c r="Y953" s="216"/>
      <c r="Z953" s="216"/>
      <c r="AA953" s="216"/>
      <c r="AB953" s="150" t="str">
        <f t="shared" si="47"/>
        <v/>
      </c>
      <c r="AC953" s="217"/>
      <c r="AD953" s="218"/>
      <c r="AE953" s="74"/>
      <c r="AF953" s="219"/>
      <c r="AG953" s="219"/>
      <c r="AH953" s="74"/>
      <c r="AI953" s="211"/>
      <c r="AJ953" s="211"/>
      <c r="AK953" s="211"/>
      <c r="AL953" s="211"/>
      <c r="AM953" s="211"/>
      <c r="AN953" s="211"/>
      <c r="AO953" s="211"/>
      <c r="AP953" s="211"/>
      <c r="AQ953" s="211"/>
      <c r="AR953" s="47"/>
      <c r="AS953" s="211"/>
      <c r="AT953" s="211"/>
      <c r="AU953" s="211"/>
      <c r="AV953" s="211"/>
      <c r="AW953" s="211"/>
      <c r="AX953" s="211"/>
      <c r="AY953" s="211"/>
      <c r="AZ953" s="211"/>
      <c r="BA953" s="211"/>
      <c r="BB953" s="211"/>
      <c r="BC953" s="211"/>
      <c r="BD953" s="211"/>
      <c r="BE953" s="211"/>
      <c r="BF953" s="211"/>
      <c r="BG953" s="211"/>
      <c r="BH953" s="211"/>
      <c r="BI953" s="211"/>
      <c r="BJ953" s="211"/>
      <c r="BK953" s="211"/>
      <c r="BL953" s="211"/>
      <c r="BM953" s="211"/>
      <c r="BN953" s="211"/>
      <c r="BO953" s="211"/>
      <c r="BP953" s="211"/>
      <c r="BQ953" s="211"/>
      <c r="BR953" s="211"/>
      <c r="BS953" s="211"/>
      <c r="BT953" s="211"/>
      <c r="BU953" s="211"/>
      <c r="BV953" s="211"/>
      <c r="BW953" s="211"/>
      <c r="BX953" s="211"/>
      <c r="BY953" s="211"/>
      <c r="BZ953" s="211"/>
      <c r="CA953" s="211"/>
      <c r="CB953" s="211"/>
      <c r="CC953" s="211"/>
      <c r="CD953" s="211"/>
      <c r="CE953" s="211"/>
      <c r="CF953" s="211"/>
      <c r="CG953" s="211"/>
      <c r="CH953" s="211"/>
      <c r="CI953" s="211"/>
      <c r="CJ953" s="211"/>
      <c r="CK953" s="211"/>
      <c r="CL953" s="211"/>
      <c r="CM953" s="211"/>
      <c r="CN953" s="211"/>
      <c r="CO953" s="211"/>
      <c r="CP953" s="211"/>
      <c r="CQ953" s="151" t="str">
        <f t="shared" si="48"/>
        <v/>
      </c>
      <c r="CR953" s="147"/>
    </row>
    <row r="954" spans="1:96" x14ac:dyDescent="0.2">
      <c r="A954" s="72"/>
      <c r="B954" s="201">
        <f t="shared" si="49"/>
        <v>945</v>
      </c>
      <c r="C954" s="212"/>
      <c r="D954" s="212"/>
      <c r="F954" s="212"/>
      <c r="G954" s="214"/>
      <c r="H954" s="73"/>
      <c r="I954" s="215"/>
      <c r="J954" s="215"/>
      <c r="K954" s="215"/>
      <c r="L954" s="215"/>
      <c r="M954" s="215"/>
      <c r="N954" s="215"/>
      <c r="O954" s="215"/>
      <c r="P954" s="73"/>
      <c r="Q954" s="215"/>
      <c r="R954" s="215"/>
      <c r="S954" s="215"/>
      <c r="T954" s="215"/>
      <c r="U954" s="215"/>
      <c r="V954" s="215"/>
      <c r="W954" s="215"/>
      <c r="X954" s="74"/>
      <c r="Y954" s="216"/>
      <c r="Z954" s="216"/>
      <c r="AA954" s="216"/>
      <c r="AB954" s="150" t="str">
        <f t="shared" si="47"/>
        <v/>
      </c>
      <c r="AC954" s="217"/>
      <c r="AD954" s="218"/>
      <c r="AE954" s="74"/>
      <c r="AF954" s="219"/>
      <c r="AG954" s="219"/>
      <c r="AH954" s="74"/>
      <c r="AI954" s="211"/>
      <c r="AJ954" s="211"/>
      <c r="AK954" s="211"/>
      <c r="AL954" s="211"/>
      <c r="AM954" s="211"/>
      <c r="AN954" s="211"/>
      <c r="AO954" s="211"/>
      <c r="AP954" s="211"/>
      <c r="AQ954" s="211"/>
      <c r="AR954" s="47"/>
      <c r="AS954" s="211"/>
      <c r="AT954" s="211"/>
      <c r="AU954" s="211"/>
      <c r="AV954" s="211"/>
      <c r="AW954" s="211"/>
      <c r="AX954" s="211"/>
      <c r="AY954" s="211"/>
      <c r="AZ954" s="211"/>
      <c r="BA954" s="211"/>
      <c r="BB954" s="211"/>
      <c r="BC954" s="211"/>
      <c r="BD954" s="211"/>
      <c r="BE954" s="211"/>
      <c r="BF954" s="211"/>
      <c r="BG954" s="211"/>
      <c r="BH954" s="211"/>
      <c r="BI954" s="211"/>
      <c r="BJ954" s="211"/>
      <c r="BK954" s="211"/>
      <c r="BL954" s="211"/>
      <c r="BM954" s="211"/>
      <c r="BN954" s="211"/>
      <c r="BO954" s="211"/>
      <c r="BP954" s="211"/>
      <c r="BQ954" s="211"/>
      <c r="BR954" s="211"/>
      <c r="BS954" s="211"/>
      <c r="BT954" s="211"/>
      <c r="BU954" s="211"/>
      <c r="BV954" s="211"/>
      <c r="BW954" s="211"/>
      <c r="BX954" s="211"/>
      <c r="BY954" s="211"/>
      <c r="BZ954" s="211"/>
      <c r="CA954" s="211"/>
      <c r="CB954" s="211"/>
      <c r="CC954" s="211"/>
      <c r="CD954" s="211"/>
      <c r="CE954" s="211"/>
      <c r="CF954" s="211"/>
      <c r="CG954" s="211"/>
      <c r="CH954" s="211"/>
      <c r="CI954" s="211"/>
      <c r="CJ954" s="211"/>
      <c r="CK954" s="211"/>
      <c r="CL954" s="211"/>
      <c r="CM954" s="211"/>
      <c r="CN954" s="211"/>
      <c r="CO954" s="211"/>
      <c r="CP954" s="211"/>
      <c r="CQ954" s="151" t="str">
        <f t="shared" si="48"/>
        <v/>
      </c>
      <c r="CR954" s="147"/>
    </row>
    <row r="955" spans="1:96" x14ac:dyDescent="0.2">
      <c r="A955" s="72"/>
      <c r="B955" s="201">
        <f t="shared" si="49"/>
        <v>946</v>
      </c>
      <c r="C955" s="212"/>
      <c r="D955" s="212"/>
      <c r="F955" s="212"/>
      <c r="G955" s="214"/>
      <c r="H955" s="73"/>
      <c r="I955" s="215"/>
      <c r="J955" s="215"/>
      <c r="K955" s="215"/>
      <c r="L955" s="215"/>
      <c r="M955" s="215"/>
      <c r="N955" s="215"/>
      <c r="O955" s="215"/>
      <c r="P955" s="73"/>
      <c r="Q955" s="215"/>
      <c r="R955" s="215"/>
      <c r="S955" s="215"/>
      <c r="T955" s="215"/>
      <c r="U955" s="215"/>
      <c r="V955" s="215"/>
      <c r="W955" s="215"/>
      <c r="X955" s="74"/>
      <c r="Y955" s="216"/>
      <c r="Z955" s="216"/>
      <c r="AA955" s="216"/>
      <c r="AB955" s="150" t="str">
        <f t="shared" si="47"/>
        <v/>
      </c>
      <c r="AC955" s="217"/>
      <c r="AD955" s="218"/>
      <c r="AE955" s="74"/>
      <c r="AF955" s="219"/>
      <c r="AG955" s="219"/>
      <c r="AH955" s="74"/>
      <c r="AI955" s="211"/>
      <c r="AJ955" s="211"/>
      <c r="AK955" s="211"/>
      <c r="AL955" s="211"/>
      <c r="AM955" s="211"/>
      <c r="AN955" s="211"/>
      <c r="AO955" s="211"/>
      <c r="AP955" s="211"/>
      <c r="AQ955" s="211"/>
      <c r="AR955" s="47"/>
      <c r="AS955" s="211"/>
      <c r="AT955" s="211"/>
      <c r="AU955" s="211"/>
      <c r="AV955" s="211"/>
      <c r="AW955" s="211"/>
      <c r="AX955" s="211"/>
      <c r="AY955" s="211"/>
      <c r="AZ955" s="211"/>
      <c r="BA955" s="211"/>
      <c r="BB955" s="211"/>
      <c r="BC955" s="211"/>
      <c r="BD955" s="211"/>
      <c r="BE955" s="211"/>
      <c r="BF955" s="211"/>
      <c r="BG955" s="211"/>
      <c r="BH955" s="211"/>
      <c r="BI955" s="211"/>
      <c r="BJ955" s="211"/>
      <c r="BK955" s="211"/>
      <c r="BL955" s="211"/>
      <c r="BM955" s="211"/>
      <c r="BN955" s="211"/>
      <c r="BO955" s="211"/>
      <c r="BP955" s="211"/>
      <c r="BQ955" s="211"/>
      <c r="BR955" s="211"/>
      <c r="BS955" s="211"/>
      <c r="BT955" s="211"/>
      <c r="BU955" s="211"/>
      <c r="BV955" s="211"/>
      <c r="BW955" s="211"/>
      <c r="BX955" s="211"/>
      <c r="BY955" s="211"/>
      <c r="BZ955" s="211"/>
      <c r="CA955" s="211"/>
      <c r="CB955" s="211"/>
      <c r="CC955" s="211"/>
      <c r="CD955" s="211"/>
      <c r="CE955" s="211"/>
      <c r="CF955" s="211"/>
      <c r="CG955" s="211"/>
      <c r="CH955" s="211"/>
      <c r="CI955" s="211"/>
      <c r="CJ955" s="211"/>
      <c r="CK955" s="211"/>
      <c r="CL955" s="211"/>
      <c r="CM955" s="211"/>
      <c r="CN955" s="211"/>
      <c r="CO955" s="211"/>
      <c r="CP955" s="211"/>
      <c r="CQ955" s="151" t="str">
        <f t="shared" si="48"/>
        <v/>
      </c>
      <c r="CR955" s="147"/>
    </row>
    <row r="956" spans="1:96" x14ac:dyDescent="0.2">
      <c r="A956" s="72"/>
      <c r="B956" s="201">
        <f t="shared" si="49"/>
        <v>947</v>
      </c>
      <c r="C956" s="212"/>
      <c r="D956" s="212"/>
      <c r="F956" s="212"/>
      <c r="G956" s="214"/>
      <c r="H956" s="73"/>
      <c r="I956" s="215"/>
      <c r="J956" s="215"/>
      <c r="K956" s="215"/>
      <c r="L956" s="215"/>
      <c r="M956" s="215"/>
      <c r="N956" s="215"/>
      <c r="O956" s="215"/>
      <c r="P956" s="73"/>
      <c r="Q956" s="215"/>
      <c r="R956" s="215"/>
      <c r="S956" s="215"/>
      <c r="T956" s="215"/>
      <c r="U956" s="215"/>
      <c r="V956" s="215"/>
      <c r="W956" s="215"/>
      <c r="X956" s="74"/>
      <c r="Y956" s="216"/>
      <c r="Z956" s="216"/>
      <c r="AA956" s="216"/>
      <c r="AB956" s="150" t="str">
        <f t="shared" si="47"/>
        <v/>
      </c>
      <c r="AC956" s="217"/>
      <c r="AD956" s="218"/>
      <c r="AE956" s="74"/>
      <c r="AF956" s="219"/>
      <c r="AG956" s="219"/>
      <c r="AH956" s="74"/>
      <c r="AI956" s="211"/>
      <c r="AJ956" s="211"/>
      <c r="AK956" s="211"/>
      <c r="AL956" s="211"/>
      <c r="AM956" s="211"/>
      <c r="AN956" s="211"/>
      <c r="AO956" s="211"/>
      <c r="AP956" s="211"/>
      <c r="AQ956" s="211"/>
      <c r="AR956" s="47"/>
      <c r="AS956" s="211"/>
      <c r="AT956" s="211"/>
      <c r="AU956" s="211"/>
      <c r="AV956" s="211"/>
      <c r="AW956" s="211"/>
      <c r="AX956" s="211"/>
      <c r="AY956" s="211"/>
      <c r="AZ956" s="211"/>
      <c r="BA956" s="211"/>
      <c r="BB956" s="211"/>
      <c r="BC956" s="211"/>
      <c r="BD956" s="211"/>
      <c r="BE956" s="211"/>
      <c r="BF956" s="211"/>
      <c r="BG956" s="211"/>
      <c r="BH956" s="211"/>
      <c r="BI956" s="211"/>
      <c r="BJ956" s="211"/>
      <c r="BK956" s="211"/>
      <c r="BL956" s="211"/>
      <c r="BM956" s="211"/>
      <c r="BN956" s="211"/>
      <c r="BO956" s="211"/>
      <c r="BP956" s="211"/>
      <c r="BQ956" s="211"/>
      <c r="BR956" s="211"/>
      <c r="BS956" s="211"/>
      <c r="BT956" s="211"/>
      <c r="BU956" s="211"/>
      <c r="BV956" s="211"/>
      <c r="BW956" s="211"/>
      <c r="BX956" s="211"/>
      <c r="BY956" s="211"/>
      <c r="BZ956" s="211"/>
      <c r="CA956" s="211"/>
      <c r="CB956" s="211"/>
      <c r="CC956" s="211"/>
      <c r="CD956" s="211"/>
      <c r="CE956" s="211"/>
      <c r="CF956" s="211"/>
      <c r="CG956" s="211"/>
      <c r="CH956" s="211"/>
      <c r="CI956" s="211"/>
      <c r="CJ956" s="211"/>
      <c r="CK956" s="211"/>
      <c r="CL956" s="211"/>
      <c r="CM956" s="211"/>
      <c r="CN956" s="211"/>
      <c r="CO956" s="211"/>
      <c r="CP956" s="211"/>
      <c r="CQ956" s="151" t="str">
        <f t="shared" si="48"/>
        <v/>
      </c>
      <c r="CR956" s="147"/>
    </row>
    <row r="957" spans="1:96" x14ac:dyDescent="0.2">
      <c r="A957" s="72"/>
      <c r="B957" s="201">
        <f t="shared" si="49"/>
        <v>948</v>
      </c>
      <c r="C957" s="212"/>
      <c r="D957" s="212"/>
      <c r="F957" s="212"/>
      <c r="G957" s="214"/>
      <c r="H957" s="73"/>
      <c r="I957" s="215"/>
      <c r="J957" s="215"/>
      <c r="K957" s="215"/>
      <c r="L957" s="215"/>
      <c r="M957" s="215"/>
      <c r="N957" s="215"/>
      <c r="O957" s="215"/>
      <c r="P957" s="73"/>
      <c r="Q957" s="215"/>
      <c r="R957" s="215"/>
      <c r="S957" s="215"/>
      <c r="T957" s="215"/>
      <c r="U957" s="215"/>
      <c r="V957" s="215"/>
      <c r="W957" s="215"/>
      <c r="X957" s="74"/>
      <c r="Y957" s="216"/>
      <c r="Z957" s="216"/>
      <c r="AA957" s="216"/>
      <c r="AB957" s="150" t="str">
        <f t="shared" si="47"/>
        <v/>
      </c>
      <c r="AC957" s="217"/>
      <c r="AD957" s="218"/>
      <c r="AE957" s="74"/>
      <c r="AF957" s="219"/>
      <c r="AG957" s="219"/>
      <c r="AH957" s="74"/>
      <c r="AI957" s="211"/>
      <c r="AJ957" s="211"/>
      <c r="AK957" s="211"/>
      <c r="AL957" s="211"/>
      <c r="AM957" s="211"/>
      <c r="AN957" s="211"/>
      <c r="AO957" s="211"/>
      <c r="AP957" s="211"/>
      <c r="AQ957" s="211"/>
      <c r="AR957" s="47"/>
      <c r="AS957" s="211"/>
      <c r="AT957" s="211"/>
      <c r="AU957" s="211"/>
      <c r="AV957" s="211"/>
      <c r="AW957" s="211"/>
      <c r="AX957" s="211"/>
      <c r="AY957" s="211"/>
      <c r="AZ957" s="211"/>
      <c r="BA957" s="211"/>
      <c r="BB957" s="211"/>
      <c r="BC957" s="211"/>
      <c r="BD957" s="211"/>
      <c r="BE957" s="211"/>
      <c r="BF957" s="211"/>
      <c r="BG957" s="211"/>
      <c r="BH957" s="211"/>
      <c r="BI957" s="211"/>
      <c r="BJ957" s="211"/>
      <c r="BK957" s="211"/>
      <c r="BL957" s="211"/>
      <c r="BM957" s="211"/>
      <c r="BN957" s="211"/>
      <c r="BO957" s="211"/>
      <c r="BP957" s="211"/>
      <c r="BQ957" s="211"/>
      <c r="BR957" s="211"/>
      <c r="BS957" s="211"/>
      <c r="BT957" s="211"/>
      <c r="BU957" s="211"/>
      <c r="BV957" s="211"/>
      <c r="BW957" s="211"/>
      <c r="BX957" s="211"/>
      <c r="BY957" s="211"/>
      <c r="BZ957" s="211"/>
      <c r="CA957" s="211"/>
      <c r="CB957" s="211"/>
      <c r="CC957" s="211"/>
      <c r="CD957" s="211"/>
      <c r="CE957" s="211"/>
      <c r="CF957" s="211"/>
      <c r="CG957" s="211"/>
      <c r="CH957" s="211"/>
      <c r="CI957" s="211"/>
      <c r="CJ957" s="211"/>
      <c r="CK957" s="211"/>
      <c r="CL957" s="211"/>
      <c r="CM957" s="211"/>
      <c r="CN957" s="211"/>
      <c r="CO957" s="211"/>
      <c r="CP957" s="211"/>
      <c r="CQ957" s="151" t="str">
        <f t="shared" si="48"/>
        <v/>
      </c>
      <c r="CR957" s="147"/>
    </row>
    <row r="958" spans="1:96" x14ac:dyDescent="0.2">
      <c r="A958" s="72"/>
      <c r="B958" s="201">
        <f t="shared" si="49"/>
        <v>949</v>
      </c>
      <c r="C958" s="212"/>
      <c r="D958" s="212"/>
      <c r="F958" s="212"/>
      <c r="G958" s="214"/>
      <c r="H958" s="73"/>
      <c r="I958" s="215"/>
      <c r="J958" s="215"/>
      <c r="K958" s="215"/>
      <c r="L958" s="215"/>
      <c r="M958" s="215"/>
      <c r="N958" s="215"/>
      <c r="O958" s="215"/>
      <c r="P958" s="73"/>
      <c r="Q958" s="215"/>
      <c r="R958" s="215"/>
      <c r="S958" s="215"/>
      <c r="T958" s="215"/>
      <c r="U958" s="215"/>
      <c r="V958" s="215"/>
      <c r="W958" s="215"/>
      <c r="X958" s="74"/>
      <c r="Y958" s="216"/>
      <c r="Z958" s="216"/>
      <c r="AA958" s="216"/>
      <c r="AB958" s="150" t="str">
        <f t="shared" si="47"/>
        <v/>
      </c>
      <c r="AC958" s="217"/>
      <c r="AD958" s="218"/>
      <c r="AE958" s="74"/>
      <c r="AF958" s="219"/>
      <c r="AG958" s="219"/>
      <c r="AH958" s="74"/>
      <c r="AI958" s="211"/>
      <c r="AJ958" s="211"/>
      <c r="AK958" s="211"/>
      <c r="AL958" s="211"/>
      <c r="AM958" s="211"/>
      <c r="AN958" s="211"/>
      <c r="AO958" s="211"/>
      <c r="AP958" s="211"/>
      <c r="AQ958" s="211"/>
      <c r="AR958" s="47"/>
      <c r="AS958" s="211"/>
      <c r="AT958" s="211"/>
      <c r="AU958" s="211"/>
      <c r="AV958" s="211"/>
      <c r="AW958" s="211"/>
      <c r="AX958" s="211"/>
      <c r="AY958" s="211"/>
      <c r="AZ958" s="211"/>
      <c r="BA958" s="211"/>
      <c r="BB958" s="211"/>
      <c r="BC958" s="211"/>
      <c r="BD958" s="211"/>
      <c r="BE958" s="211"/>
      <c r="BF958" s="211"/>
      <c r="BG958" s="211"/>
      <c r="BH958" s="211"/>
      <c r="BI958" s="211"/>
      <c r="BJ958" s="211"/>
      <c r="BK958" s="211"/>
      <c r="BL958" s="211"/>
      <c r="BM958" s="211"/>
      <c r="BN958" s="211"/>
      <c r="BO958" s="211"/>
      <c r="BP958" s="211"/>
      <c r="BQ958" s="211"/>
      <c r="BR958" s="211"/>
      <c r="BS958" s="211"/>
      <c r="BT958" s="211"/>
      <c r="BU958" s="211"/>
      <c r="BV958" s="211"/>
      <c r="BW958" s="211"/>
      <c r="BX958" s="211"/>
      <c r="BY958" s="211"/>
      <c r="BZ958" s="211"/>
      <c r="CA958" s="211"/>
      <c r="CB958" s="211"/>
      <c r="CC958" s="211"/>
      <c r="CD958" s="211"/>
      <c r="CE958" s="211"/>
      <c r="CF958" s="211"/>
      <c r="CG958" s="211"/>
      <c r="CH958" s="211"/>
      <c r="CI958" s="211"/>
      <c r="CJ958" s="211"/>
      <c r="CK958" s="211"/>
      <c r="CL958" s="211"/>
      <c r="CM958" s="211"/>
      <c r="CN958" s="211"/>
      <c r="CO958" s="211"/>
      <c r="CP958" s="211"/>
      <c r="CQ958" s="151" t="str">
        <f t="shared" si="48"/>
        <v/>
      </c>
      <c r="CR958" s="147"/>
    </row>
    <row r="959" spans="1:96" x14ac:dyDescent="0.2">
      <c r="A959" s="72"/>
      <c r="B959" s="201">
        <f t="shared" si="49"/>
        <v>950</v>
      </c>
      <c r="C959" s="212"/>
      <c r="D959" s="212"/>
      <c r="F959" s="212"/>
      <c r="G959" s="214"/>
      <c r="H959" s="73"/>
      <c r="I959" s="215"/>
      <c r="J959" s="215"/>
      <c r="K959" s="215"/>
      <c r="L959" s="215"/>
      <c r="M959" s="215"/>
      <c r="N959" s="215"/>
      <c r="O959" s="215"/>
      <c r="P959" s="73"/>
      <c r="Q959" s="215"/>
      <c r="R959" s="215"/>
      <c r="S959" s="215"/>
      <c r="T959" s="215"/>
      <c r="U959" s="215"/>
      <c r="V959" s="215"/>
      <c r="W959" s="215"/>
      <c r="X959" s="74"/>
      <c r="Y959" s="216"/>
      <c r="Z959" s="216"/>
      <c r="AA959" s="216"/>
      <c r="AB959" s="150" t="str">
        <f t="shared" si="47"/>
        <v/>
      </c>
      <c r="AC959" s="217"/>
      <c r="AD959" s="218"/>
      <c r="AE959" s="74"/>
      <c r="AF959" s="219"/>
      <c r="AG959" s="219"/>
      <c r="AH959" s="74"/>
      <c r="AI959" s="211"/>
      <c r="AJ959" s="211"/>
      <c r="AK959" s="211"/>
      <c r="AL959" s="211"/>
      <c r="AM959" s="211"/>
      <c r="AN959" s="211"/>
      <c r="AO959" s="211"/>
      <c r="AP959" s="211"/>
      <c r="AQ959" s="211"/>
      <c r="AR959" s="47"/>
      <c r="AS959" s="211"/>
      <c r="AT959" s="211"/>
      <c r="AU959" s="211"/>
      <c r="AV959" s="211"/>
      <c r="AW959" s="211"/>
      <c r="AX959" s="211"/>
      <c r="AY959" s="211"/>
      <c r="AZ959" s="211"/>
      <c r="BA959" s="211"/>
      <c r="BB959" s="211"/>
      <c r="BC959" s="211"/>
      <c r="BD959" s="211"/>
      <c r="BE959" s="211"/>
      <c r="BF959" s="211"/>
      <c r="BG959" s="211"/>
      <c r="BH959" s="211"/>
      <c r="BI959" s="211"/>
      <c r="BJ959" s="211"/>
      <c r="BK959" s="211"/>
      <c r="BL959" s="211"/>
      <c r="BM959" s="211"/>
      <c r="BN959" s="211"/>
      <c r="BO959" s="211"/>
      <c r="BP959" s="211"/>
      <c r="BQ959" s="211"/>
      <c r="BR959" s="211"/>
      <c r="BS959" s="211"/>
      <c r="BT959" s="211"/>
      <c r="BU959" s="211"/>
      <c r="BV959" s="211"/>
      <c r="BW959" s="211"/>
      <c r="BX959" s="211"/>
      <c r="BY959" s="211"/>
      <c r="BZ959" s="211"/>
      <c r="CA959" s="211"/>
      <c r="CB959" s="211"/>
      <c r="CC959" s="211"/>
      <c r="CD959" s="211"/>
      <c r="CE959" s="211"/>
      <c r="CF959" s="211"/>
      <c r="CG959" s="211"/>
      <c r="CH959" s="211"/>
      <c r="CI959" s="211"/>
      <c r="CJ959" s="211"/>
      <c r="CK959" s="211"/>
      <c r="CL959" s="211"/>
      <c r="CM959" s="211"/>
      <c r="CN959" s="211"/>
      <c r="CO959" s="211"/>
      <c r="CP959" s="211"/>
      <c r="CQ959" s="151" t="str">
        <f t="shared" si="48"/>
        <v/>
      </c>
      <c r="CR959" s="147"/>
    </row>
    <row r="960" spans="1:96" x14ac:dyDescent="0.2">
      <c r="A960" s="72"/>
      <c r="B960" s="201">
        <f t="shared" si="49"/>
        <v>951</v>
      </c>
      <c r="C960" s="212"/>
      <c r="D960" s="212"/>
      <c r="F960" s="212"/>
      <c r="G960" s="214"/>
      <c r="H960" s="73"/>
      <c r="I960" s="215"/>
      <c r="J960" s="215"/>
      <c r="K960" s="215"/>
      <c r="L960" s="215"/>
      <c r="M960" s="215"/>
      <c r="N960" s="215"/>
      <c r="O960" s="215"/>
      <c r="P960" s="73"/>
      <c r="Q960" s="215"/>
      <c r="R960" s="215"/>
      <c r="S960" s="215"/>
      <c r="T960" s="215"/>
      <c r="U960" s="215"/>
      <c r="V960" s="215"/>
      <c r="W960" s="215"/>
      <c r="X960" s="74"/>
      <c r="Y960" s="216"/>
      <c r="Z960" s="216"/>
      <c r="AA960" s="216"/>
      <c r="AB960" s="150" t="str">
        <f t="shared" si="47"/>
        <v/>
      </c>
      <c r="AC960" s="217"/>
      <c r="AD960" s="218"/>
      <c r="AE960" s="74"/>
      <c r="AF960" s="219"/>
      <c r="AG960" s="219"/>
      <c r="AH960" s="74"/>
      <c r="AI960" s="211"/>
      <c r="AJ960" s="211"/>
      <c r="AK960" s="211"/>
      <c r="AL960" s="211"/>
      <c r="AM960" s="211"/>
      <c r="AN960" s="211"/>
      <c r="AO960" s="211"/>
      <c r="AP960" s="211"/>
      <c r="AQ960" s="211"/>
      <c r="AR960" s="47"/>
      <c r="AS960" s="211"/>
      <c r="AT960" s="211"/>
      <c r="AU960" s="211"/>
      <c r="AV960" s="211"/>
      <c r="AW960" s="211"/>
      <c r="AX960" s="211"/>
      <c r="AY960" s="211"/>
      <c r="AZ960" s="211"/>
      <c r="BA960" s="211"/>
      <c r="BB960" s="211"/>
      <c r="BC960" s="211"/>
      <c r="BD960" s="211"/>
      <c r="BE960" s="211"/>
      <c r="BF960" s="211"/>
      <c r="BG960" s="211"/>
      <c r="BH960" s="211"/>
      <c r="BI960" s="211"/>
      <c r="BJ960" s="211"/>
      <c r="BK960" s="211"/>
      <c r="BL960" s="211"/>
      <c r="BM960" s="211"/>
      <c r="BN960" s="211"/>
      <c r="BO960" s="211"/>
      <c r="BP960" s="211"/>
      <c r="BQ960" s="211"/>
      <c r="BR960" s="211"/>
      <c r="BS960" s="211"/>
      <c r="BT960" s="211"/>
      <c r="BU960" s="211"/>
      <c r="BV960" s="211"/>
      <c r="BW960" s="211"/>
      <c r="BX960" s="211"/>
      <c r="BY960" s="211"/>
      <c r="BZ960" s="211"/>
      <c r="CA960" s="211"/>
      <c r="CB960" s="211"/>
      <c r="CC960" s="211"/>
      <c r="CD960" s="211"/>
      <c r="CE960" s="211"/>
      <c r="CF960" s="211"/>
      <c r="CG960" s="211"/>
      <c r="CH960" s="211"/>
      <c r="CI960" s="211"/>
      <c r="CJ960" s="211"/>
      <c r="CK960" s="211"/>
      <c r="CL960" s="211"/>
      <c r="CM960" s="211"/>
      <c r="CN960" s="211"/>
      <c r="CO960" s="211"/>
      <c r="CP960" s="211"/>
      <c r="CQ960" s="151" t="str">
        <f t="shared" si="48"/>
        <v/>
      </c>
      <c r="CR960" s="147"/>
    </row>
    <row r="961" spans="1:96" x14ac:dyDescent="0.2">
      <c r="A961" s="72"/>
      <c r="B961" s="201">
        <f t="shared" si="49"/>
        <v>952</v>
      </c>
      <c r="C961" s="212"/>
      <c r="D961" s="212"/>
      <c r="F961" s="212"/>
      <c r="G961" s="214"/>
      <c r="H961" s="73"/>
      <c r="I961" s="215"/>
      <c r="J961" s="215"/>
      <c r="K961" s="215"/>
      <c r="L961" s="215"/>
      <c r="M961" s="215"/>
      <c r="N961" s="215"/>
      <c r="O961" s="215"/>
      <c r="P961" s="73"/>
      <c r="Q961" s="215"/>
      <c r="R961" s="215"/>
      <c r="S961" s="215"/>
      <c r="T961" s="215"/>
      <c r="U961" s="215"/>
      <c r="V961" s="215"/>
      <c r="W961" s="215"/>
      <c r="X961" s="74"/>
      <c r="Y961" s="216"/>
      <c r="Z961" s="216"/>
      <c r="AA961" s="216"/>
      <c r="AB961" s="150" t="str">
        <f t="shared" si="47"/>
        <v/>
      </c>
      <c r="AC961" s="217"/>
      <c r="AD961" s="218"/>
      <c r="AE961" s="74"/>
      <c r="AF961" s="219"/>
      <c r="AG961" s="219"/>
      <c r="AH961" s="74"/>
      <c r="AI961" s="211"/>
      <c r="AJ961" s="211"/>
      <c r="AK961" s="211"/>
      <c r="AL961" s="211"/>
      <c r="AM961" s="211"/>
      <c r="AN961" s="211"/>
      <c r="AO961" s="211"/>
      <c r="AP961" s="211"/>
      <c r="AQ961" s="211"/>
      <c r="AR961" s="47"/>
      <c r="AS961" s="211"/>
      <c r="AT961" s="211"/>
      <c r="AU961" s="211"/>
      <c r="AV961" s="211"/>
      <c r="AW961" s="211"/>
      <c r="AX961" s="211"/>
      <c r="AY961" s="211"/>
      <c r="AZ961" s="211"/>
      <c r="BA961" s="211"/>
      <c r="BB961" s="211"/>
      <c r="BC961" s="211"/>
      <c r="BD961" s="211"/>
      <c r="BE961" s="211"/>
      <c r="BF961" s="211"/>
      <c r="BG961" s="211"/>
      <c r="BH961" s="211"/>
      <c r="BI961" s="211"/>
      <c r="BJ961" s="211"/>
      <c r="BK961" s="211"/>
      <c r="BL961" s="211"/>
      <c r="BM961" s="211"/>
      <c r="BN961" s="211"/>
      <c r="BO961" s="211"/>
      <c r="BP961" s="211"/>
      <c r="BQ961" s="211"/>
      <c r="BR961" s="211"/>
      <c r="BS961" s="211"/>
      <c r="BT961" s="211"/>
      <c r="BU961" s="211"/>
      <c r="BV961" s="211"/>
      <c r="BW961" s="211"/>
      <c r="BX961" s="211"/>
      <c r="BY961" s="211"/>
      <c r="BZ961" s="211"/>
      <c r="CA961" s="211"/>
      <c r="CB961" s="211"/>
      <c r="CC961" s="211"/>
      <c r="CD961" s="211"/>
      <c r="CE961" s="211"/>
      <c r="CF961" s="211"/>
      <c r="CG961" s="211"/>
      <c r="CH961" s="211"/>
      <c r="CI961" s="211"/>
      <c r="CJ961" s="211"/>
      <c r="CK961" s="211"/>
      <c r="CL961" s="211"/>
      <c r="CM961" s="211"/>
      <c r="CN961" s="211"/>
      <c r="CO961" s="211"/>
      <c r="CP961" s="211"/>
      <c r="CQ961" s="151" t="str">
        <f t="shared" si="48"/>
        <v/>
      </c>
      <c r="CR961" s="147"/>
    </row>
    <row r="962" spans="1:96" x14ac:dyDescent="0.2">
      <c r="A962" s="72"/>
      <c r="B962" s="201">
        <f t="shared" si="49"/>
        <v>953</v>
      </c>
      <c r="C962" s="212"/>
      <c r="D962" s="212"/>
      <c r="F962" s="212"/>
      <c r="G962" s="214"/>
      <c r="H962" s="73"/>
      <c r="I962" s="215"/>
      <c r="J962" s="215"/>
      <c r="K962" s="215"/>
      <c r="L962" s="215"/>
      <c r="M962" s="215"/>
      <c r="N962" s="215"/>
      <c r="O962" s="215"/>
      <c r="P962" s="73"/>
      <c r="Q962" s="215"/>
      <c r="R962" s="215"/>
      <c r="S962" s="215"/>
      <c r="T962" s="215"/>
      <c r="U962" s="215"/>
      <c r="V962" s="215"/>
      <c r="W962" s="215"/>
      <c r="X962" s="74"/>
      <c r="Y962" s="216"/>
      <c r="Z962" s="216"/>
      <c r="AA962" s="216"/>
      <c r="AB962" s="150" t="str">
        <f t="shared" si="47"/>
        <v/>
      </c>
      <c r="AC962" s="217"/>
      <c r="AD962" s="218"/>
      <c r="AE962" s="74"/>
      <c r="AF962" s="219"/>
      <c r="AG962" s="219"/>
      <c r="AH962" s="74"/>
      <c r="AI962" s="211"/>
      <c r="AJ962" s="211"/>
      <c r="AK962" s="211"/>
      <c r="AL962" s="211"/>
      <c r="AM962" s="211"/>
      <c r="AN962" s="211"/>
      <c r="AO962" s="211"/>
      <c r="AP962" s="211"/>
      <c r="AQ962" s="211"/>
      <c r="AR962" s="47"/>
      <c r="AS962" s="211"/>
      <c r="AT962" s="211"/>
      <c r="AU962" s="211"/>
      <c r="AV962" s="211"/>
      <c r="AW962" s="211"/>
      <c r="AX962" s="211"/>
      <c r="AY962" s="211"/>
      <c r="AZ962" s="211"/>
      <c r="BA962" s="211"/>
      <c r="BB962" s="211"/>
      <c r="BC962" s="211"/>
      <c r="BD962" s="211"/>
      <c r="BE962" s="211"/>
      <c r="BF962" s="211"/>
      <c r="BG962" s="211"/>
      <c r="BH962" s="211"/>
      <c r="BI962" s="211"/>
      <c r="BJ962" s="211"/>
      <c r="BK962" s="211"/>
      <c r="BL962" s="211"/>
      <c r="BM962" s="211"/>
      <c r="BN962" s="211"/>
      <c r="BO962" s="211"/>
      <c r="BP962" s="211"/>
      <c r="BQ962" s="211"/>
      <c r="BR962" s="211"/>
      <c r="BS962" s="211"/>
      <c r="BT962" s="211"/>
      <c r="BU962" s="211"/>
      <c r="BV962" s="211"/>
      <c r="BW962" s="211"/>
      <c r="BX962" s="211"/>
      <c r="BY962" s="211"/>
      <c r="BZ962" s="211"/>
      <c r="CA962" s="211"/>
      <c r="CB962" s="211"/>
      <c r="CC962" s="211"/>
      <c r="CD962" s="211"/>
      <c r="CE962" s="211"/>
      <c r="CF962" s="211"/>
      <c r="CG962" s="211"/>
      <c r="CH962" s="211"/>
      <c r="CI962" s="211"/>
      <c r="CJ962" s="211"/>
      <c r="CK962" s="211"/>
      <c r="CL962" s="211"/>
      <c r="CM962" s="211"/>
      <c r="CN962" s="211"/>
      <c r="CO962" s="211"/>
      <c r="CP962" s="211"/>
      <c r="CQ962" s="151" t="str">
        <f t="shared" si="48"/>
        <v/>
      </c>
      <c r="CR962" s="147"/>
    </row>
    <row r="963" spans="1:96" x14ac:dyDescent="0.2">
      <c r="A963" s="72"/>
      <c r="B963" s="201">
        <f t="shared" si="49"/>
        <v>954</v>
      </c>
      <c r="C963" s="212"/>
      <c r="D963" s="212"/>
      <c r="F963" s="212"/>
      <c r="G963" s="214"/>
      <c r="H963" s="73"/>
      <c r="I963" s="215"/>
      <c r="J963" s="215"/>
      <c r="K963" s="215"/>
      <c r="L963" s="215"/>
      <c r="M963" s="215"/>
      <c r="N963" s="215"/>
      <c r="O963" s="215"/>
      <c r="P963" s="73"/>
      <c r="Q963" s="215"/>
      <c r="R963" s="215"/>
      <c r="S963" s="215"/>
      <c r="T963" s="215"/>
      <c r="U963" s="215"/>
      <c r="V963" s="215"/>
      <c r="W963" s="215"/>
      <c r="X963" s="74"/>
      <c r="Y963" s="216"/>
      <c r="Z963" s="216"/>
      <c r="AA963" s="216"/>
      <c r="AB963" s="150" t="str">
        <f t="shared" si="47"/>
        <v/>
      </c>
      <c r="AC963" s="217"/>
      <c r="AD963" s="218"/>
      <c r="AE963" s="74"/>
      <c r="AF963" s="219"/>
      <c r="AG963" s="219"/>
      <c r="AH963" s="74"/>
      <c r="AI963" s="211"/>
      <c r="AJ963" s="211"/>
      <c r="AK963" s="211"/>
      <c r="AL963" s="211"/>
      <c r="AM963" s="211"/>
      <c r="AN963" s="211"/>
      <c r="AO963" s="211"/>
      <c r="AP963" s="211"/>
      <c r="AQ963" s="211"/>
      <c r="AR963" s="47"/>
      <c r="AS963" s="211"/>
      <c r="AT963" s="211"/>
      <c r="AU963" s="211"/>
      <c r="AV963" s="211"/>
      <c r="AW963" s="211"/>
      <c r="AX963" s="211"/>
      <c r="AY963" s="211"/>
      <c r="AZ963" s="211"/>
      <c r="BA963" s="211"/>
      <c r="BB963" s="211"/>
      <c r="BC963" s="211"/>
      <c r="BD963" s="211"/>
      <c r="BE963" s="211"/>
      <c r="BF963" s="211"/>
      <c r="BG963" s="211"/>
      <c r="BH963" s="211"/>
      <c r="BI963" s="211"/>
      <c r="BJ963" s="211"/>
      <c r="BK963" s="211"/>
      <c r="BL963" s="211"/>
      <c r="BM963" s="211"/>
      <c r="BN963" s="211"/>
      <c r="BO963" s="211"/>
      <c r="BP963" s="211"/>
      <c r="BQ963" s="211"/>
      <c r="BR963" s="211"/>
      <c r="BS963" s="211"/>
      <c r="BT963" s="211"/>
      <c r="BU963" s="211"/>
      <c r="BV963" s="211"/>
      <c r="BW963" s="211"/>
      <c r="BX963" s="211"/>
      <c r="BY963" s="211"/>
      <c r="BZ963" s="211"/>
      <c r="CA963" s="211"/>
      <c r="CB963" s="211"/>
      <c r="CC963" s="211"/>
      <c r="CD963" s="211"/>
      <c r="CE963" s="211"/>
      <c r="CF963" s="211"/>
      <c r="CG963" s="211"/>
      <c r="CH963" s="211"/>
      <c r="CI963" s="211"/>
      <c r="CJ963" s="211"/>
      <c r="CK963" s="211"/>
      <c r="CL963" s="211"/>
      <c r="CM963" s="211"/>
      <c r="CN963" s="211"/>
      <c r="CO963" s="211"/>
      <c r="CP963" s="211"/>
      <c r="CQ963" s="151" t="str">
        <f t="shared" si="48"/>
        <v/>
      </c>
      <c r="CR963" s="147"/>
    </row>
    <row r="964" spans="1:96" x14ac:dyDescent="0.2">
      <c r="A964" s="72"/>
      <c r="B964" s="201">
        <f t="shared" si="49"/>
        <v>955</v>
      </c>
      <c r="C964" s="212"/>
      <c r="D964" s="212"/>
      <c r="F964" s="212"/>
      <c r="G964" s="214"/>
      <c r="H964" s="73"/>
      <c r="I964" s="215"/>
      <c r="J964" s="215"/>
      <c r="K964" s="215"/>
      <c r="L964" s="215"/>
      <c r="M964" s="215"/>
      <c r="N964" s="215"/>
      <c r="O964" s="215"/>
      <c r="P964" s="73"/>
      <c r="Q964" s="215"/>
      <c r="R964" s="215"/>
      <c r="S964" s="215"/>
      <c r="T964" s="215"/>
      <c r="U964" s="215"/>
      <c r="V964" s="215"/>
      <c r="W964" s="215"/>
      <c r="X964" s="74"/>
      <c r="Y964" s="216"/>
      <c r="Z964" s="216"/>
      <c r="AA964" s="216"/>
      <c r="AB964" s="150" t="str">
        <f t="shared" si="47"/>
        <v/>
      </c>
      <c r="AC964" s="217"/>
      <c r="AD964" s="218"/>
      <c r="AE964" s="74"/>
      <c r="AF964" s="219"/>
      <c r="AG964" s="219"/>
      <c r="AH964" s="74"/>
      <c r="AI964" s="211"/>
      <c r="AJ964" s="211"/>
      <c r="AK964" s="211"/>
      <c r="AL964" s="211"/>
      <c r="AM964" s="211"/>
      <c r="AN964" s="211"/>
      <c r="AO964" s="211"/>
      <c r="AP964" s="211"/>
      <c r="AQ964" s="211"/>
      <c r="AR964" s="47"/>
      <c r="AS964" s="211"/>
      <c r="AT964" s="211"/>
      <c r="AU964" s="211"/>
      <c r="AV964" s="211"/>
      <c r="AW964" s="211"/>
      <c r="AX964" s="211"/>
      <c r="AY964" s="211"/>
      <c r="AZ964" s="211"/>
      <c r="BA964" s="211"/>
      <c r="BB964" s="211"/>
      <c r="BC964" s="211"/>
      <c r="BD964" s="211"/>
      <c r="BE964" s="211"/>
      <c r="BF964" s="211"/>
      <c r="BG964" s="211"/>
      <c r="BH964" s="211"/>
      <c r="BI964" s="211"/>
      <c r="BJ964" s="211"/>
      <c r="BK964" s="211"/>
      <c r="BL964" s="211"/>
      <c r="BM964" s="211"/>
      <c r="BN964" s="211"/>
      <c r="BO964" s="211"/>
      <c r="BP964" s="211"/>
      <c r="BQ964" s="211"/>
      <c r="BR964" s="211"/>
      <c r="BS964" s="211"/>
      <c r="BT964" s="211"/>
      <c r="BU964" s="211"/>
      <c r="BV964" s="211"/>
      <c r="BW964" s="211"/>
      <c r="BX964" s="211"/>
      <c r="BY964" s="211"/>
      <c r="BZ964" s="211"/>
      <c r="CA964" s="211"/>
      <c r="CB964" s="211"/>
      <c r="CC964" s="211"/>
      <c r="CD964" s="211"/>
      <c r="CE964" s="211"/>
      <c r="CF964" s="211"/>
      <c r="CG964" s="211"/>
      <c r="CH964" s="211"/>
      <c r="CI964" s="211"/>
      <c r="CJ964" s="211"/>
      <c r="CK964" s="211"/>
      <c r="CL964" s="211"/>
      <c r="CM964" s="211"/>
      <c r="CN964" s="211"/>
      <c r="CO964" s="211"/>
      <c r="CP964" s="211"/>
      <c r="CQ964" s="151" t="str">
        <f t="shared" si="48"/>
        <v/>
      </c>
      <c r="CR964" s="147"/>
    </row>
    <row r="965" spans="1:96" x14ac:dyDescent="0.2">
      <c r="A965" s="72"/>
      <c r="B965" s="201">
        <f t="shared" si="49"/>
        <v>956</v>
      </c>
      <c r="C965" s="212"/>
      <c r="D965" s="212"/>
      <c r="F965" s="212"/>
      <c r="G965" s="214"/>
      <c r="H965" s="73"/>
      <c r="I965" s="215"/>
      <c r="J965" s="215"/>
      <c r="K965" s="215"/>
      <c r="L965" s="215"/>
      <c r="M965" s="215"/>
      <c r="N965" s="215"/>
      <c r="O965" s="215"/>
      <c r="P965" s="73"/>
      <c r="Q965" s="215"/>
      <c r="R965" s="215"/>
      <c r="S965" s="215"/>
      <c r="T965" s="215"/>
      <c r="U965" s="215"/>
      <c r="V965" s="215"/>
      <c r="W965" s="215"/>
      <c r="X965" s="74"/>
      <c r="Y965" s="216"/>
      <c r="Z965" s="216"/>
      <c r="AA965" s="216"/>
      <c r="AB965" s="150" t="str">
        <f t="shared" si="47"/>
        <v/>
      </c>
      <c r="AC965" s="217"/>
      <c r="AD965" s="218"/>
      <c r="AE965" s="74"/>
      <c r="AF965" s="219"/>
      <c r="AG965" s="219"/>
      <c r="AH965" s="74"/>
      <c r="AI965" s="211"/>
      <c r="AJ965" s="211"/>
      <c r="AK965" s="211"/>
      <c r="AL965" s="211"/>
      <c r="AM965" s="211"/>
      <c r="AN965" s="211"/>
      <c r="AO965" s="211"/>
      <c r="AP965" s="211"/>
      <c r="AQ965" s="211"/>
      <c r="AR965" s="47"/>
      <c r="AS965" s="211"/>
      <c r="AT965" s="211"/>
      <c r="AU965" s="211"/>
      <c r="AV965" s="211"/>
      <c r="AW965" s="211"/>
      <c r="AX965" s="211"/>
      <c r="AY965" s="211"/>
      <c r="AZ965" s="211"/>
      <c r="BA965" s="211"/>
      <c r="BB965" s="211"/>
      <c r="BC965" s="211"/>
      <c r="BD965" s="211"/>
      <c r="BE965" s="211"/>
      <c r="BF965" s="211"/>
      <c r="BG965" s="211"/>
      <c r="BH965" s="211"/>
      <c r="BI965" s="211"/>
      <c r="BJ965" s="211"/>
      <c r="BK965" s="211"/>
      <c r="BL965" s="211"/>
      <c r="BM965" s="211"/>
      <c r="BN965" s="211"/>
      <c r="BO965" s="211"/>
      <c r="BP965" s="211"/>
      <c r="BQ965" s="211"/>
      <c r="BR965" s="211"/>
      <c r="BS965" s="211"/>
      <c r="BT965" s="211"/>
      <c r="BU965" s="211"/>
      <c r="BV965" s="211"/>
      <c r="BW965" s="211"/>
      <c r="BX965" s="211"/>
      <c r="BY965" s="211"/>
      <c r="BZ965" s="211"/>
      <c r="CA965" s="211"/>
      <c r="CB965" s="211"/>
      <c r="CC965" s="211"/>
      <c r="CD965" s="211"/>
      <c r="CE965" s="211"/>
      <c r="CF965" s="211"/>
      <c r="CG965" s="211"/>
      <c r="CH965" s="211"/>
      <c r="CI965" s="211"/>
      <c r="CJ965" s="211"/>
      <c r="CK965" s="211"/>
      <c r="CL965" s="211"/>
      <c r="CM965" s="211"/>
      <c r="CN965" s="211"/>
      <c r="CO965" s="211"/>
      <c r="CP965" s="211"/>
      <c r="CQ965" s="151" t="str">
        <f t="shared" si="48"/>
        <v/>
      </c>
      <c r="CR965" s="147"/>
    </row>
    <row r="966" spans="1:96" x14ac:dyDescent="0.2">
      <c r="A966" s="72"/>
      <c r="B966" s="201">
        <f t="shared" si="49"/>
        <v>957</v>
      </c>
      <c r="C966" s="212"/>
      <c r="D966" s="212"/>
      <c r="F966" s="212"/>
      <c r="G966" s="214"/>
      <c r="H966" s="73"/>
      <c r="I966" s="215"/>
      <c r="J966" s="215"/>
      <c r="K966" s="215"/>
      <c r="L966" s="215"/>
      <c r="M966" s="215"/>
      <c r="N966" s="215"/>
      <c r="O966" s="215"/>
      <c r="P966" s="73"/>
      <c r="Q966" s="215"/>
      <c r="R966" s="215"/>
      <c r="S966" s="215"/>
      <c r="T966" s="215"/>
      <c r="U966" s="215"/>
      <c r="V966" s="215"/>
      <c r="W966" s="215"/>
      <c r="X966" s="74"/>
      <c r="Y966" s="216"/>
      <c r="Z966" s="216"/>
      <c r="AA966" s="216"/>
      <c r="AB966" s="150" t="str">
        <f t="shared" si="47"/>
        <v/>
      </c>
      <c r="AC966" s="217"/>
      <c r="AD966" s="218"/>
      <c r="AE966" s="74"/>
      <c r="AF966" s="219"/>
      <c r="AG966" s="219"/>
      <c r="AH966" s="74"/>
      <c r="AI966" s="211"/>
      <c r="AJ966" s="211"/>
      <c r="AK966" s="211"/>
      <c r="AL966" s="211"/>
      <c r="AM966" s="211"/>
      <c r="AN966" s="211"/>
      <c r="AO966" s="211"/>
      <c r="AP966" s="211"/>
      <c r="AQ966" s="211"/>
      <c r="AR966" s="47"/>
      <c r="AS966" s="211"/>
      <c r="AT966" s="211"/>
      <c r="AU966" s="211"/>
      <c r="AV966" s="211"/>
      <c r="AW966" s="211"/>
      <c r="AX966" s="211"/>
      <c r="AY966" s="211"/>
      <c r="AZ966" s="211"/>
      <c r="BA966" s="211"/>
      <c r="BB966" s="211"/>
      <c r="BC966" s="211"/>
      <c r="BD966" s="211"/>
      <c r="BE966" s="211"/>
      <c r="BF966" s="211"/>
      <c r="BG966" s="211"/>
      <c r="BH966" s="211"/>
      <c r="BI966" s="211"/>
      <c r="BJ966" s="211"/>
      <c r="BK966" s="211"/>
      <c r="BL966" s="211"/>
      <c r="BM966" s="211"/>
      <c r="BN966" s="211"/>
      <c r="BO966" s="211"/>
      <c r="BP966" s="211"/>
      <c r="BQ966" s="211"/>
      <c r="BR966" s="211"/>
      <c r="BS966" s="211"/>
      <c r="BT966" s="211"/>
      <c r="BU966" s="211"/>
      <c r="BV966" s="211"/>
      <c r="BW966" s="211"/>
      <c r="BX966" s="211"/>
      <c r="BY966" s="211"/>
      <c r="BZ966" s="211"/>
      <c r="CA966" s="211"/>
      <c r="CB966" s="211"/>
      <c r="CC966" s="211"/>
      <c r="CD966" s="211"/>
      <c r="CE966" s="211"/>
      <c r="CF966" s="211"/>
      <c r="CG966" s="211"/>
      <c r="CH966" s="211"/>
      <c r="CI966" s="211"/>
      <c r="CJ966" s="211"/>
      <c r="CK966" s="211"/>
      <c r="CL966" s="211"/>
      <c r="CM966" s="211"/>
      <c r="CN966" s="211"/>
      <c r="CO966" s="211"/>
      <c r="CP966" s="211"/>
      <c r="CQ966" s="151" t="str">
        <f t="shared" si="48"/>
        <v/>
      </c>
      <c r="CR966" s="147"/>
    </row>
    <row r="967" spans="1:96" x14ac:dyDescent="0.2">
      <c r="A967" s="72"/>
      <c r="B967" s="201">
        <f t="shared" si="49"/>
        <v>958</v>
      </c>
      <c r="C967" s="212"/>
      <c r="D967" s="212"/>
      <c r="F967" s="212"/>
      <c r="G967" s="214"/>
      <c r="H967" s="73"/>
      <c r="I967" s="215"/>
      <c r="J967" s="215"/>
      <c r="K967" s="215"/>
      <c r="L967" s="215"/>
      <c r="M967" s="215"/>
      <c r="N967" s="215"/>
      <c r="O967" s="215"/>
      <c r="P967" s="73"/>
      <c r="Q967" s="215"/>
      <c r="R967" s="215"/>
      <c r="S967" s="215"/>
      <c r="T967" s="215"/>
      <c r="U967" s="215"/>
      <c r="V967" s="215"/>
      <c r="W967" s="215"/>
      <c r="X967" s="74"/>
      <c r="Y967" s="216"/>
      <c r="Z967" s="216"/>
      <c r="AA967" s="216"/>
      <c r="AB967" s="150" t="str">
        <f t="shared" ref="AB967:AB1005" si="50">IF(SUM(Y967:AA967,I967:O967)=0,"",IF(SUM(Y967:AA967)=1,"",1))</f>
        <v/>
      </c>
      <c r="AC967" s="217"/>
      <c r="AD967" s="218"/>
      <c r="AE967" s="74"/>
      <c r="AF967" s="219"/>
      <c r="AG967" s="219"/>
      <c r="AH967" s="74"/>
      <c r="AI967" s="211"/>
      <c r="AJ967" s="211"/>
      <c r="AK967" s="211"/>
      <c r="AL967" s="211"/>
      <c r="AM967" s="211"/>
      <c r="AN967" s="211"/>
      <c r="AO967" s="211"/>
      <c r="AP967" s="211"/>
      <c r="AQ967" s="211"/>
      <c r="AR967" s="47"/>
      <c r="AS967" s="211"/>
      <c r="AT967" s="211"/>
      <c r="AU967" s="211"/>
      <c r="AV967" s="211"/>
      <c r="AW967" s="211"/>
      <c r="AX967" s="211"/>
      <c r="AY967" s="211"/>
      <c r="AZ967" s="211"/>
      <c r="BA967" s="211"/>
      <c r="BB967" s="211"/>
      <c r="BC967" s="211"/>
      <c r="BD967" s="211"/>
      <c r="BE967" s="211"/>
      <c r="BF967" s="211"/>
      <c r="BG967" s="211"/>
      <c r="BH967" s="211"/>
      <c r="BI967" s="211"/>
      <c r="BJ967" s="211"/>
      <c r="BK967" s="211"/>
      <c r="BL967" s="211"/>
      <c r="BM967" s="211"/>
      <c r="BN967" s="211"/>
      <c r="BO967" s="211"/>
      <c r="BP967" s="211"/>
      <c r="BQ967" s="211"/>
      <c r="BR967" s="211"/>
      <c r="BS967" s="211"/>
      <c r="BT967" s="211"/>
      <c r="BU967" s="211"/>
      <c r="BV967" s="211"/>
      <c r="BW967" s="211"/>
      <c r="BX967" s="211"/>
      <c r="BY967" s="211"/>
      <c r="BZ967" s="211"/>
      <c r="CA967" s="211"/>
      <c r="CB967" s="211"/>
      <c r="CC967" s="211"/>
      <c r="CD967" s="211"/>
      <c r="CE967" s="211"/>
      <c r="CF967" s="211"/>
      <c r="CG967" s="211"/>
      <c r="CH967" s="211"/>
      <c r="CI967" s="211"/>
      <c r="CJ967" s="211"/>
      <c r="CK967" s="211"/>
      <c r="CL967" s="211"/>
      <c r="CM967" s="211"/>
      <c r="CN967" s="211"/>
      <c r="CO967" s="211"/>
      <c r="CP967" s="211"/>
      <c r="CQ967" s="151" t="str">
        <f t="shared" ref="CQ967:CQ1005" si="51">IF(COUNT(AS967:CP967)=0,"",IF(SUM(AS967:CP967)=1,"",1))</f>
        <v/>
      </c>
      <c r="CR967" s="147"/>
    </row>
    <row r="968" spans="1:96" x14ac:dyDescent="0.2">
      <c r="A968" s="72"/>
      <c r="B968" s="201">
        <f t="shared" ref="B968:B1005" si="52">IFERROR(B967+1,"")</f>
        <v>959</v>
      </c>
      <c r="C968" s="212"/>
      <c r="D968" s="212"/>
      <c r="F968" s="212"/>
      <c r="G968" s="214"/>
      <c r="H968" s="73"/>
      <c r="I968" s="215"/>
      <c r="J968" s="215"/>
      <c r="K968" s="215"/>
      <c r="L968" s="215"/>
      <c r="M968" s="215"/>
      <c r="N968" s="215"/>
      <c r="O968" s="215"/>
      <c r="P968" s="73"/>
      <c r="Q968" s="215"/>
      <c r="R968" s="215"/>
      <c r="S968" s="215"/>
      <c r="T968" s="215"/>
      <c r="U968" s="215"/>
      <c r="V968" s="215"/>
      <c r="W968" s="215"/>
      <c r="X968" s="74"/>
      <c r="Y968" s="216"/>
      <c r="Z968" s="216"/>
      <c r="AA968" s="216"/>
      <c r="AB968" s="150" t="str">
        <f t="shared" si="50"/>
        <v/>
      </c>
      <c r="AC968" s="217"/>
      <c r="AD968" s="218"/>
      <c r="AE968" s="74"/>
      <c r="AF968" s="219"/>
      <c r="AG968" s="219"/>
      <c r="AH968" s="74"/>
      <c r="AI968" s="211"/>
      <c r="AJ968" s="211"/>
      <c r="AK968" s="211"/>
      <c r="AL968" s="211"/>
      <c r="AM968" s="211"/>
      <c r="AN968" s="211"/>
      <c r="AO968" s="211"/>
      <c r="AP968" s="211"/>
      <c r="AQ968" s="211"/>
      <c r="AR968" s="47"/>
      <c r="AS968" s="211"/>
      <c r="AT968" s="211"/>
      <c r="AU968" s="211"/>
      <c r="AV968" s="211"/>
      <c r="AW968" s="211"/>
      <c r="AX968" s="211"/>
      <c r="AY968" s="211"/>
      <c r="AZ968" s="211"/>
      <c r="BA968" s="211"/>
      <c r="BB968" s="211"/>
      <c r="BC968" s="211"/>
      <c r="BD968" s="211"/>
      <c r="BE968" s="211"/>
      <c r="BF968" s="211"/>
      <c r="BG968" s="211"/>
      <c r="BH968" s="211"/>
      <c r="BI968" s="211"/>
      <c r="BJ968" s="211"/>
      <c r="BK968" s="211"/>
      <c r="BL968" s="211"/>
      <c r="BM968" s="211"/>
      <c r="BN968" s="211"/>
      <c r="BO968" s="211"/>
      <c r="BP968" s="211"/>
      <c r="BQ968" s="211"/>
      <c r="BR968" s="211"/>
      <c r="BS968" s="211"/>
      <c r="BT968" s="211"/>
      <c r="BU968" s="211"/>
      <c r="BV968" s="211"/>
      <c r="BW968" s="211"/>
      <c r="BX968" s="211"/>
      <c r="BY968" s="211"/>
      <c r="BZ968" s="211"/>
      <c r="CA968" s="211"/>
      <c r="CB968" s="211"/>
      <c r="CC968" s="211"/>
      <c r="CD968" s="211"/>
      <c r="CE968" s="211"/>
      <c r="CF968" s="211"/>
      <c r="CG968" s="211"/>
      <c r="CH968" s="211"/>
      <c r="CI968" s="211"/>
      <c r="CJ968" s="211"/>
      <c r="CK968" s="211"/>
      <c r="CL968" s="211"/>
      <c r="CM968" s="211"/>
      <c r="CN968" s="211"/>
      <c r="CO968" s="211"/>
      <c r="CP968" s="211"/>
      <c r="CQ968" s="151" t="str">
        <f t="shared" si="51"/>
        <v/>
      </c>
      <c r="CR968" s="147"/>
    </row>
    <row r="969" spans="1:96" x14ac:dyDescent="0.2">
      <c r="A969" s="72"/>
      <c r="B969" s="201">
        <f t="shared" si="52"/>
        <v>960</v>
      </c>
      <c r="C969" s="212"/>
      <c r="D969" s="212"/>
      <c r="F969" s="212"/>
      <c r="G969" s="214"/>
      <c r="H969" s="73"/>
      <c r="I969" s="215"/>
      <c r="J969" s="215"/>
      <c r="K969" s="215"/>
      <c r="L969" s="215"/>
      <c r="M969" s="215"/>
      <c r="N969" s="215"/>
      <c r="O969" s="215"/>
      <c r="P969" s="73"/>
      <c r="Q969" s="215"/>
      <c r="R969" s="215"/>
      <c r="S969" s="215"/>
      <c r="T969" s="215"/>
      <c r="U969" s="215"/>
      <c r="V969" s="215"/>
      <c r="W969" s="215"/>
      <c r="X969" s="74"/>
      <c r="Y969" s="216"/>
      <c r="Z969" s="216"/>
      <c r="AA969" s="216"/>
      <c r="AB969" s="150" t="str">
        <f t="shared" si="50"/>
        <v/>
      </c>
      <c r="AC969" s="217"/>
      <c r="AD969" s="218"/>
      <c r="AE969" s="74"/>
      <c r="AF969" s="219"/>
      <c r="AG969" s="219"/>
      <c r="AH969" s="74"/>
      <c r="AI969" s="211"/>
      <c r="AJ969" s="211"/>
      <c r="AK969" s="211"/>
      <c r="AL969" s="211"/>
      <c r="AM969" s="211"/>
      <c r="AN969" s="211"/>
      <c r="AO969" s="211"/>
      <c r="AP969" s="211"/>
      <c r="AQ969" s="211"/>
      <c r="AR969" s="47"/>
      <c r="AS969" s="211"/>
      <c r="AT969" s="211"/>
      <c r="AU969" s="211"/>
      <c r="AV969" s="211"/>
      <c r="AW969" s="211"/>
      <c r="AX969" s="211"/>
      <c r="AY969" s="211"/>
      <c r="AZ969" s="211"/>
      <c r="BA969" s="211"/>
      <c r="BB969" s="211"/>
      <c r="BC969" s="211"/>
      <c r="BD969" s="211"/>
      <c r="BE969" s="211"/>
      <c r="BF969" s="211"/>
      <c r="BG969" s="211"/>
      <c r="BH969" s="211"/>
      <c r="BI969" s="211"/>
      <c r="BJ969" s="211"/>
      <c r="BK969" s="211"/>
      <c r="BL969" s="211"/>
      <c r="BM969" s="211"/>
      <c r="BN969" s="211"/>
      <c r="BO969" s="211"/>
      <c r="BP969" s="211"/>
      <c r="BQ969" s="211"/>
      <c r="BR969" s="211"/>
      <c r="BS969" s="211"/>
      <c r="BT969" s="211"/>
      <c r="BU969" s="211"/>
      <c r="BV969" s="211"/>
      <c r="BW969" s="211"/>
      <c r="BX969" s="211"/>
      <c r="BY969" s="211"/>
      <c r="BZ969" s="211"/>
      <c r="CA969" s="211"/>
      <c r="CB969" s="211"/>
      <c r="CC969" s="211"/>
      <c r="CD969" s="211"/>
      <c r="CE969" s="211"/>
      <c r="CF969" s="211"/>
      <c r="CG969" s="211"/>
      <c r="CH969" s="211"/>
      <c r="CI969" s="211"/>
      <c r="CJ969" s="211"/>
      <c r="CK969" s="211"/>
      <c r="CL969" s="211"/>
      <c r="CM969" s="211"/>
      <c r="CN969" s="211"/>
      <c r="CO969" s="211"/>
      <c r="CP969" s="211"/>
      <c r="CQ969" s="151" t="str">
        <f t="shared" si="51"/>
        <v/>
      </c>
      <c r="CR969" s="147"/>
    </row>
    <row r="970" spans="1:96" x14ac:dyDescent="0.2">
      <c r="A970" s="72"/>
      <c r="B970" s="201">
        <f t="shared" si="52"/>
        <v>961</v>
      </c>
      <c r="C970" s="212"/>
      <c r="D970" s="212"/>
      <c r="F970" s="212"/>
      <c r="G970" s="214"/>
      <c r="H970" s="73"/>
      <c r="I970" s="215"/>
      <c r="J970" s="215"/>
      <c r="K970" s="215"/>
      <c r="L970" s="215"/>
      <c r="M970" s="215"/>
      <c r="N970" s="215"/>
      <c r="O970" s="215"/>
      <c r="P970" s="73"/>
      <c r="Q970" s="215"/>
      <c r="R970" s="215"/>
      <c r="S970" s="215"/>
      <c r="T970" s="215"/>
      <c r="U970" s="215"/>
      <c r="V970" s="215"/>
      <c r="W970" s="215"/>
      <c r="X970" s="74"/>
      <c r="Y970" s="216"/>
      <c r="Z970" s="216"/>
      <c r="AA970" s="216"/>
      <c r="AB970" s="150" t="str">
        <f t="shared" si="50"/>
        <v/>
      </c>
      <c r="AC970" s="217"/>
      <c r="AD970" s="218"/>
      <c r="AE970" s="74"/>
      <c r="AF970" s="219"/>
      <c r="AG970" s="219"/>
      <c r="AH970" s="74"/>
      <c r="AI970" s="211"/>
      <c r="AJ970" s="211"/>
      <c r="AK970" s="211"/>
      <c r="AL970" s="211"/>
      <c r="AM970" s="211"/>
      <c r="AN970" s="211"/>
      <c r="AO970" s="211"/>
      <c r="AP970" s="211"/>
      <c r="AQ970" s="211"/>
      <c r="AR970" s="47"/>
      <c r="AS970" s="211"/>
      <c r="AT970" s="211"/>
      <c r="AU970" s="211"/>
      <c r="AV970" s="211"/>
      <c r="AW970" s="211"/>
      <c r="AX970" s="211"/>
      <c r="AY970" s="211"/>
      <c r="AZ970" s="211"/>
      <c r="BA970" s="211"/>
      <c r="BB970" s="211"/>
      <c r="BC970" s="211"/>
      <c r="BD970" s="211"/>
      <c r="BE970" s="211"/>
      <c r="BF970" s="211"/>
      <c r="BG970" s="211"/>
      <c r="BH970" s="211"/>
      <c r="BI970" s="211"/>
      <c r="BJ970" s="211"/>
      <c r="BK970" s="211"/>
      <c r="BL970" s="211"/>
      <c r="BM970" s="211"/>
      <c r="BN970" s="211"/>
      <c r="BO970" s="211"/>
      <c r="BP970" s="211"/>
      <c r="BQ970" s="211"/>
      <c r="BR970" s="211"/>
      <c r="BS970" s="211"/>
      <c r="BT970" s="211"/>
      <c r="BU970" s="211"/>
      <c r="BV970" s="211"/>
      <c r="BW970" s="211"/>
      <c r="BX970" s="211"/>
      <c r="BY970" s="211"/>
      <c r="BZ970" s="211"/>
      <c r="CA970" s="211"/>
      <c r="CB970" s="211"/>
      <c r="CC970" s="211"/>
      <c r="CD970" s="211"/>
      <c r="CE970" s="211"/>
      <c r="CF970" s="211"/>
      <c r="CG970" s="211"/>
      <c r="CH970" s="211"/>
      <c r="CI970" s="211"/>
      <c r="CJ970" s="211"/>
      <c r="CK970" s="211"/>
      <c r="CL970" s="211"/>
      <c r="CM970" s="211"/>
      <c r="CN970" s="211"/>
      <c r="CO970" s="211"/>
      <c r="CP970" s="211"/>
      <c r="CQ970" s="151" t="str">
        <f t="shared" si="51"/>
        <v/>
      </c>
      <c r="CR970" s="147"/>
    </row>
    <row r="971" spans="1:96" x14ac:dyDescent="0.2">
      <c r="A971" s="72"/>
      <c r="B971" s="201">
        <f t="shared" si="52"/>
        <v>962</v>
      </c>
      <c r="C971" s="212"/>
      <c r="D971" s="212"/>
      <c r="F971" s="212"/>
      <c r="G971" s="214"/>
      <c r="H971" s="73"/>
      <c r="I971" s="215"/>
      <c r="J971" s="215"/>
      <c r="K971" s="215"/>
      <c r="L971" s="215"/>
      <c r="M971" s="215"/>
      <c r="N971" s="215"/>
      <c r="O971" s="215"/>
      <c r="P971" s="73"/>
      <c r="Q971" s="215"/>
      <c r="R971" s="215"/>
      <c r="S971" s="215"/>
      <c r="T971" s="215"/>
      <c r="U971" s="215"/>
      <c r="V971" s="215"/>
      <c r="W971" s="215"/>
      <c r="X971" s="74"/>
      <c r="Y971" s="216"/>
      <c r="Z971" s="216"/>
      <c r="AA971" s="216"/>
      <c r="AB971" s="150" t="str">
        <f t="shared" si="50"/>
        <v/>
      </c>
      <c r="AC971" s="217"/>
      <c r="AD971" s="218"/>
      <c r="AE971" s="74"/>
      <c r="AF971" s="219"/>
      <c r="AG971" s="219"/>
      <c r="AH971" s="74"/>
      <c r="AI971" s="211"/>
      <c r="AJ971" s="211"/>
      <c r="AK971" s="211"/>
      <c r="AL971" s="211"/>
      <c r="AM971" s="211"/>
      <c r="AN971" s="211"/>
      <c r="AO971" s="211"/>
      <c r="AP971" s="211"/>
      <c r="AQ971" s="211"/>
      <c r="AR971" s="47"/>
      <c r="AS971" s="211"/>
      <c r="AT971" s="211"/>
      <c r="AU971" s="211"/>
      <c r="AV971" s="211"/>
      <c r="AW971" s="211"/>
      <c r="AX971" s="211"/>
      <c r="AY971" s="211"/>
      <c r="AZ971" s="211"/>
      <c r="BA971" s="211"/>
      <c r="BB971" s="211"/>
      <c r="BC971" s="211"/>
      <c r="BD971" s="211"/>
      <c r="BE971" s="211"/>
      <c r="BF971" s="211"/>
      <c r="BG971" s="211"/>
      <c r="BH971" s="211"/>
      <c r="BI971" s="211"/>
      <c r="BJ971" s="211"/>
      <c r="BK971" s="211"/>
      <c r="BL971" s="211"/>
      <c r="BM971" s="211"/>
      <c r="BN971" s="211"/>
      <c r="BO971" s="211"/>
      <c r="BP971" s="211"/>
      <c r="BQ971" s="211"/>
      <c r="BR971" s="211"/>
      <c r="BS971" s="211"/>
      <c r="BT971" s="211"/>
      <c r="BU971" s="211"/>
      <c r="BV971" s="211"/>
      <c r="BW971" s="211"/>
      <c r="BX971" s="211"/>
      <c r="BY971" s="211"/>
      <c r="BZ971" s="211"/>
      <c r="CA971" s="211"/>
      <c r="CB971" s="211"/>
      <c r="CC971" s="211"/>
      <c r="CD971" s="211"/>
      <c r="CE971" s="211"/>
      <c r="CF971" s="211"/>
      <c r="CG971" s="211"/>
      <c r="CH971" s="211"/>
      <c r="CI971" s="211"/>
      <c r="CJ971" s="211"/>
      <c r="CK971" s="211"/>
      <c r="CL971" s="211"/>
      <c r="CM971" s="211"/>
      <c r="CN971" s="211"/>
      <c r="CO971" s="211"/>
      <c r="CP971" s="211"/>
      <c r="CQ971" s="151" t="str">
        <f t="shared" si="51"/>
        <v/>
      </c>
      <c r="CR971" s="147"/>
    </row>
    <row r="972" spans="1:96" x14ac:dyDescent="0.2">
      <c r="A972" s="72"/>
      <c r="B972" s="201">
        <f t="shared" si="52"/>
        <v>963</v>
      </c>
      <c r="C972" s="212"/>
      <c r="D972" s="212"/>
      <c r="F972" s="212"/>
      <c r="G972" s="214"/>
      <c r="H972" s="73"/>
      <c r="I972" s="215"/>
      <c r="J972" s="215"/>
      <c r="K972" s="215"/>
      <c r="L972" s="215"/>
      <c r="M972" s="215"/>
      <c r="N972" s="215"/>
      <c r="O972" s="215"/>
      <c r="P972" s="73"/>
      <c r="Q972" s="215"/>
      <c r="R972" s="215"/>
      <c r="S972" s="215"/>
      <c r="T972" s="215"/>
      <c r="U972" s="215"/>
      <c r="V972" s="215"/>
      <c r="W972" s="215"/>
      <c r="X972" s="74"/>
      <c r="Y972" s="216"/>
      <c r="Z972" s="216"/>
      <c r="AA972" s="216"/>
      <c r="AB972" s="150" t="str">
        <f t="shared" si="50"/>
        <v/>
      </c>
      <c r="AC972" s="217"/>
      <c r="AD972" s="218"/>
      <c r="AE972" s="74"/>
      <c r="AF972" s="219"/>
      <c r="AG972" s="219"/>
      <c r="AH972" s="74"/>
      <c r="AI972" s="211"/>
      <c r="AJ972" s="211"/>
      <c r="AK972" s="211"/>
      <c r="AL972" s="211"/>
      <c r="AM972" s="211"/>
      <c r="AN972" s="211"/>
      <c r="AO972" s="211"/>
      <c r="AP972" s="211"/>
      <c r="AQ972" s="211"/>
      <c r="AR972" s="47"/>
      <c r="AS972" s="211"/>
      <c r="AT972" s="211"/>
      <c r="AU972" s="211"/>
      <c r="AV972" s="211"/>
      <c r="AW972" s="211"/>
      <c r="AX972" s="211"/>
      <c r="AY972" s="211"/>
      <c r="AZ972" s="211"/>
      <c r="BA972" s="211"/>
      <c r="BB972" s="211"/>
      <c r="BC972" s="211"/>
      <c r="BD972" s="211"/>
      <c r="BE972" s="211"/>
      <c r="BF972" s="211"/>
      <c r="BG972" s="211"/>
      <c r="BH972" s="211"/>
      <c r="BI972" s="211"/>
      <c r="BJ972" s="211"/>
      <c r="BK972" s="211"/>
      <c r="BL972" s="211"/>
      <c r="BM972" s="211"/>
      <c r="BN972" s="211"/>
      <c r="BO972" s="211"/>
      <c r="BP972" s="211"/>
      <c r="BQ972" s="211"/>
      <c r="BR972" s="211"/>
      <c r="BS972" s="211"/>
      <c r="BT972" s="211"/>
      <c r="BU972" s="211"/>
      <c r="BV972" s="211"/>
      <c r="BW972" s="211"/>
      <c r="BX972" s="211"/>
      <c r="BY972" s="211"/>
      <c r="BZ972" s="211"/>
      <c r="CA972" s="211"/>
      <c r="CB972" s="211"/>
      <c r="CC972" s="211"/>
      <c r="CD972" s="211"/>
      <c r="CE972" s="211"/>
      <c r="CF972" s="211"/>
      <c r="CG972" s="211"/>
      <c r="CH972" s="211"/>
      <c r="CI972" s="211"/>
      <c r="CJ972" s="211"/>
      <c r="CK972" s="211"/>
      <c r="CL972" s="211"/>
      <c r="CM972" s="211"/>
      <c r="CN972" s="211"/>
      <c r="CO972" s="211"/>
      <c r="CP972" s="211"/>
      <c r="CQ972" s="151" t="str">
        <f t="shared" si="51"/>
        <v/>
      </c>
      <c r="CR972" s="147"/>
    </row>
    <row r="973" spans="1:96" x14ac:dyDescent="0.2">
      <c r="A973" s="72"/>
      <c r="B973" s="201">
        <f t="shared" si="52"/>
        <v>964</v>
      </c>
      <c r="C973" s="212"/>
      <c r="D973" s="212"/>
      <c r="F973" s="212"/>
      <c r="G973" s="214"/>
      <c r="H973" s="73"/>
      <c r="I973" s="215"/>
      <c r="J973" s="215"/>
      <c r="K973" s="215"/>
      <c r="L973" s="215"/>
      <c r="M973" s="215"/>
      <c r="N973" s="215"/>
      <c r="O973" s="215"/>
      <c r="P973" s="73"/>
      <c r="Q973" s="215"/>
      <c r="R973" s="215"/>
      <c r="S973" s="215"/>
      <c r="T973" s="215"/>
      <c r="U973" s="215"/>
      <c r="V973" s="215"/>
      <c r="W973" s="215"/>
      <c r="X973" s="74"/>
      <c r="Y973" s="216"/>
      <c r="Z973" s="216"/>
      <c r="AA973" s="216"/>
      <c r="AB973" s="150" t="str">
        <f t="shared" si="50"/>
        <v/>
      </c>
      <c r="AC973" s="217"/>
      <c r="AD973" s="218"/>
      <c r="AE973" s="74"/>
      <c r="AF973" s="219"/>
      <c r="AG973" s="219"/>
      <c r="AH973" s="74"/>
      <c r="AI973" s="211"/>
      <c r="AJ973" s="211"/>
      <c r="AK973" s="211"/>
      <c r="AL973" s="211"/>
      <c r="AM973" s="211"/>
      <c r="AN973" s="211"/>
      <c r="AO973" s="211"/>
      <c r="AP973" s="211"/>
      <c r="AQ973" s="211"/>
      <c r="AR973" s="47"/>
      <c r="AS973" s="211"/>
      <c r="AT973" s="211"/>
      <c r="AU973" s="211"/>
      <c r="AV973" s="211"/>
      <c r="AW973" s="211"/>
      <c r="AX973" s="211"/>
      <c r="AY973" s="211"/>
      <c r="AZ973" s="211"/>
      <c r="BA973" s="211"/>
      <c r="BB973" s="211"/>
      <c r="BC973" s="211"/>
      <c r="BD973" s="211"/>
      <c r="BE973" s="211"/>
      <c r="BF973" s="211"/>
      <c r="BG973" s="211"/>
      <c r="BH973" s="211"/>
      <c r="BI973" s="211"/>
      <c r="BJ973" s="211"/>
      <c r="BK973" s="211"/>
      <c r="BL973" s="211"/>
      <c r="BM973" s="211"/>
      <c r="BN973" s="211"/>
      <c r="BO973" s="211"/>
      <c r="BP973" s="211"/>
      <c r="BQ973" s="211"/>
      <c r="BR973" s="211"/>
      <c r="BS973" s="211"/>
      <c r="BT973" s="211"/>
      <c r="BU973" s="211"/>
      <c r="BV973" s="211"/>
      <c r="BW973" s="211"/>
      <c r="BX973" s="211"/>
      <c r="BY973" s="211"/>
      <c r="BZ973" s="211"/>
      <c r="CA973" s="211"/>
      <c r="CB973" s="211"/>
      <c r="CC973" s="211"/>
      <c r="CD973" s="211"/>
      <c r="CE973" s="211"/>
      <c r="CF973" s="211"/>
      <c r="CG973" s="211"/>
      <c r="CH973" s="211"/>
      <c r="CI973" s="211"/>
      <c r="CJ973" s="211"/>
      <c r="CK973" s="211"/>
      <c r="CL973" s="211"/>
      <c r="CM973" s="211"/>
      <c r="CN973" s="211"/>
      <c r="CO973" s="211"/>
      <c r="CP973" s="211"/>
      <c r="CQ973" s="151" t="str">
        <f t="shared" si="51"/>
        <v/>
      </c>
      <c r="CR973" s="147"/>
    </row>
    <row r="974" spans="1:96" x14ac:dyDescent="0.2">
      <c r="A974" s="72"/>
      <c r="B974" s="201">
        <f t="shared" si="52"/>
        <v>965</v>
      </c>
      <c r="C974" s="212"/>
      <c r="D974" s="212"/>
      <c r="F974" s="212"/>
      <c r="G974" s="214"/>
      <c r="H974" s="73"/>
      <c r="I974" s="215"/>
      <c r="J974" s="215"/>
      <c r="K974" s="215"/>
      <c r="L974" s="215"/>
      <c r="M974" s="215"/>
      <c r="N974" s="215"/>
      <c r="O974" s="215"/>
      <c r="P974" s="73"/>
      <c r="Q974" s="215"/>
      <c r="R974" s="215"/>
      <c r="S974" s="215"/>
      <c r="T974" s="215"/>
      <c r="U974" s="215"/>
      <c r="V974" s="215"/>
      <c r="W974" s="215"/>
      <c r="X974" s="74"/>
      <c r="Y974" s="216"/>
      <c r="Z974" s="216"/>
      <c r="AA974" s="216"/>
      <c r="AB974" s="150" t="str">
        <f t="shared" si="50"/>
        <v/>
      </c>
      <c r="AC974" s="217"/>
      <c r="AD974" s="218"/>
      <c r="AE974" s="74"/>
      <c r="AF974" s="219"/>
      <c r="AG974" s="219"/>
      <c r="AH974" s="74"/>
      <c r="AI974" s="211"/>
      <c r="AJ974" s="211"/>
      <c r="AK974" s="211"/>
      <c r="AL974" s="211"/>
      <c r="AM974" s="211"/>
      <c r="AN974" s="211"/>
      <c r="AO974" s="211"/>
      <c r="AP974" s="211"/>
      <c r="AQ974" s="211"/>
      <c r="AR974" s="47"/>
      <c r="AS974" s="211"/>
      <c r="AT974" s="211"/>
      <c r="AU974" s="211"/>
      <c r="AV974" s="211"/>
      <c r="AW974" s="211"/>
      <c r="AX974" s="211"/>
      <c r="AY974" s="211"/>
      <c r="AZ974" s="211"/>
      <c r="BA974" s="211"/>
      <c r="BB974" s="211"/>
      <c r="BC974" s="211"/>
      <c r="BD974" s="211"/>
      <c r="BE974" s="211"/>
      <c r="BF974" s="211"/>
      <c r="BG974" s="211"/>
      <c r="BH974" s="211"/>
      <c r="BI974" s="211"/>
      <c r="BJ974" s="211"/>
      <c r="BK974" s="211"/>
      <c r="BL974" s="211"/>
      <c r="BM974" s="211"/>
      <c r="BN974" s="211"/>
      <c r="BO974" s="211"/>
      <c r="BP974" s="211"/>
      <c r="BQ974" s="211"/>
      <c r="BR974" s="211"/>
      <c r="BS974" s="211"/>
      <c r="BT974" s="211"/>
      <c r="BU974" s="211"/>
      <c r="BV974" s="211"/>
      <c r="BW974" s="211"/>
      <c r="BX974" s="211"/>
      <c r="BY974" s="211"/>
      <c r="BZ974" s="211"/>
      <c r="CA974" s="211"/>
      <c r="CB974" s="211"/>
      <c r="CC974" s="211"/>
      <c r="CD974" s="211"/>
      <c r="CE974" s="211"/>
      <c r="CF974" s="211"/>
      <c r="CG974" s="211"/>
      <c r="CH974" s="211"/>
      <c r="CI974" s="211"/>
      <c r="CJ974" s="211"/>
      <c r="CK974" s="211"/>
      <c r="CL974" s="211"/>
      <c r="CM974" s="211"/>
      <c r="CN974" s="211"/>
      <c r="CO974" s="211"/>
      <c r="CP974" s="211"/>
      <c r="CQ974" s="151" t="str">
        <f t="shared" si="51"/>
        <v/>
      </c>
      <c r="CR974" s="147"/>
    </row>
    <row r="975" spans="1:96" x14ac:dyDescent="0.2">
      <c r="A975" s="72"/>
      <c r="B975" s="201">
        <f t="shared" si="52"/>
        <v>966</v>
      </c>
      <c r="C975" s="212"/>
      <c r="D975" s="212"/>
      <c r="F975" s="212"/>
      <c r="G975" s="214"/>
      <c r="H975" s="73"/>
      <c r="I975" s="215"/>
      <c r="J975" s="215"/>
      <c r="K975" s="215"/>
      <c r="L975" s="215"/>
      <c r="M975" s="215"/>
      <c r="N975" s="215"/>
      <c r="O975" s="215"/>
      <c r="P975" s="73"/>
      <c r="Q975" s="215"/>
      <c r="R975" s="215"/>
      <c r="S975" s="215"/>
      <c r="T975" s="215"/>
      <c r="U975" s="215"/>
      <c r="V975" s="215"/>
      <c r="W975" s="215"/>
      <c r="X975" s="74"/>
      <c r="Y975" s="216"/>
      <c r="Z975" s="216"/>
      <c r="AA975" s="216"/>
      <c r="AB975" s="150" t="str">
        <f t="shared" si="50"/>
        <v/>
      </c>
      <c r="AC975" s="217"/>
      <c r="AD975" s="218"/>
      <c r="AE975" s="74"/>
      <c r="AF975" s="219"/>
      <c r="AG975" s="219"/>
      <c r="AH975" s="74"/>
      <c r="AI975" s="211"/>
      <c r="AJ975" s="211"/>
      <c r="AK975" s="211"/>
      <c r="AL975" s="211"/>
      <c r="AM975" s="211"/>
      <c r="AN975" s="211"/>
      <c r="AO975" s="211"/>
      <c r="AP975" s="211"/>
      <c r="AQ975" s="211"/>
      <c r="AR975" s="47"/>
      <c r="AS975" s="211"/>
      <c r="AT975" s="211"/>
      <c r="AU975" s="211"/>
      <c r="AV975" s="211"/>
      <c r="AW975" s="211"/>
      <c r="AX975" s="211"/>
      <c r="AY975" s="211"/>
      <c r="AZ975" s="211"/>
      <c r="BA975" s="211"/>
      <c r="BB975" s="211"/>
      <c r="BC975" s="211"/>
      <c r="BD975" s="211"/>
      <c r="BE975" s="211"/>
      <c r="BF975" s="211"/>
      <c r="BG975" s="211"/>
      <c r="BH975" s="211"/>
      <c r="BI975" s="211"/>
      <c r="BJ975" s="211"/>
      <c r="BK975" s="211"/>
      <c r="BL975" s="211"/>
      <c r="BM975" s="211"/>
      <c r="BN975" s="211"/>
      <c r="BO975" s="211"/>
      <c r="BP975" s="211"/>
      <c r="BQ975" s="211"/>
      <c r="BR975" s="211"/>
      <c r="BS975" s="211"/>
      <c r="BT975" s="211"/>
      <c r="BU975" s="211"/>
      <c r="BV975" s="211"/>
      <c r="BW975" s="211"/>
      <c r="BX975" s="211"/>
      <c r="BY975" s="211"/>
      <c r="BZ975" s="211"/>
      <c r="CA975" s="211"/>
      <c r="CB975" s="211"/>
      <c r="CC975" s="211"/>
      <c r="CD975" s="211"/>
      <c r="CE975" s="211"/>
      <c r="CF975" s="211"/>
      <c r="CG975" s="211"/>
      <c r="CH975" s="211"/>
      <c r="CI975" s="211"/>
      <c r="CJ975" s="211"/>
      <c r="CK975" s="211"/>
      <c r="CL975" s="211"/>
      <c r="CM975" s="211"/>
      <c r="CN975" s="211"/>
      <c r="CO975" s="211"/>
      <c r="CP975" s="211"/>
      <c r="CQ975" s="151" t="str">
        <f t="shared" si="51"/>
        <v/>
      </c>
      <c r="CR975" s="147"/>
    </row>
    <row r="976" spans="1:96" x14ac:dyDescent="0.2">
      <c r="A976" s="72"/>
      <c r="B976" s="201">
        <f t="shared" si="52"/>
        <v>967</v>
      </c>
      <c r="C976" s="212"/>
      <c r="D976" s="212"/>
      <c r="F976" s="212"/>
      <c r="G976" s="214"/>
      <c r="H976" s="73"/>
      <c r="I976" s="215"/>
      <c r="J976" s="215"/>
      <c r="K976" s="215"/>
      <c r="L976" s="215"/>
      <c r="M976" s="215"/>
      <c r="N976" s="215"/>
      <c r="O976" s="215"/>
      <c r="P976" s="73"/>
      <c r="Q976" s="215"/>
      <c r="R976" s="215"/>
      <c r="S976" s="215"/>
      <c r="T976" s="215"/>
      <c r="U976" s="215"/>
      <c r="V976" s="215"/>
      <c r="W976" s="215"/>
      <c r="X976" s="74"/>
      <c r="Y976" s="216"/>
      <c r="Z976" s="216"/>
      <c r="AA976" s="216"/>
      <c r="AB976" s="150" t="str">
        <f t="shared" si="50"/>
        <v/>
      </c>
      <c r="AC976" s="217"/>
      <c r="AD976" s="218"/>
      <c r="AE976" s="74"/>
      <c r="AF976" s="219"/>
      <c r="AG976" s="219"/>
      <c r="AH976" s="74"/>
      <c r="AI976" s="211"/>
      <c r="AJ976" s="211"/>
      <c r="AK976" s="211"/>
      <c r="AL976" s="211"/>
      <c r="AM976" s="211"/>
      <c r="AN976" s="211"/>
      <c r="AO976" s="211"/>
      <c r="AP976" s="211"/>
      <c r="AQ976" s="211"/>
      <c r="AR976" s="47"/>
      <c r="AS976" s="211"/>
      <c r="AT976" s="211"/>
      <c r="AU976" s="211"/>
      <c r="AV976" s="211"/>
      <c r="AW976" s="211"/>
      <c r="AX976" s="211"/>
      <c r="AY976" s="211"/>
      <c r="AZ976" s="211"/>
      <c r="BA976" s="211"/>
      <c r="BB976" s="211"/>
      <c r="BC976" s="211"/>
      <c r="BD976" s="211"/>
      <c r="BE976" s="211"/>
      <c r="BF976" s="211"/>
      <c r="BG976" s="211"/>
      <c r="BH976" s="211"/>
      <c r="BI976" s="211"/>
      <c r="BJ976" s="211"/>
      <c r="BK976" s="211"/>
      <c r="BL976" s="211"/>
      <c r="BM976" s="211"/>
      <c r="BN976" s="211"/>
      <c r="BO976" s="211"/>
      <c r="BP976" s="211"/>
      <c r="BQ976" s="211"/>
      <c r="BR976" s="211"/>
      <c r="BS976" s="211"/>
      <c r="BT976" s="211"/>
      <c r="BU976" s="211"/>
      <c r="BV976" s="211"/>
      <c r="BW976" s="211"/>
      <c r="BX976" s="211"/>
      <c r="BY976" s="211"/>
      <c r="BZ976" s="211"/>
      <c r="CA976" s="211"/>
      <c r="CB976" s="211"/>
      <c r="CC976" s="211"/>
      <c r="CD976" s="211"/>
      <c r="CE976" s="211"/>
      <c r="CF976" s="211"/>
      <c r="CG976" s="211"/>
      <c r="CH976" s="211"/>
      <c r="CI976" s="211"/>
      <c r="CJ976" s="211"/>
      <c r="CK976" s="211"/>
      <c r="CL976" s="211"/>
      <c r="CM976" s="211"/>
      <c r="CN976" s="211"/>
      <c r="CO976" s="211"/>
      <c r="CP976" s="211"/>
      <c r="CQ976" s="151" t="str">
        <f t="shared" si="51"/>
        <v/>
      </c>
      <c r="CR976" s="147"/>
    </row>
    <row r="977" spans="1:96" x14ac:dyDescent="0.2">
      <c r="A977" s="72"/>
      <c r="B977" s="201">
        <f t="shared" si="52"/>
        <v>968</v>
      </c>
      <c r="C977" s="212"/>
      <c r="D977" s="212"/>
      <c r="F977" s="212"/>
      <c r="G977" s="214"/>
      <c r="H977" s="73"/>
      <c r="I977" s="215"/>
      <c r="J977" s="215"/>
      <c r="K977" s="215"/>
      <c r="L977" s="215"/>
      <c r="M977" s="215"/>
      <c r="N977" s="215"/>
      <c r="O977" s="215"/>
      <c r="P977" s="73"/>
      <c r="Q977" s="215"/>
      <c r="R977" s="215"/>
      <c r="S977" s="215"/>
      <c r="T977" s="215"/>
      <c r="U977" s="215"/>
      <c r="V977" s="215"/>
      <c r="W977" s="215"/>
      <c r="X977" s="74"/>
      <c r="Y977" s="216"/>
      <c r="Z977" s="216"/>
      <c r="AA977" s="216"/>
      <c r="AB977" s="150" t="str">
        <f t="shared" si="50"/>
        <v/>
      </c>
      <c r="AC977" s="217"/>
      <c r="AD977" s="218"/>
      <c r="AE977" s="74"/>
      <c r="AF977" s="219"/>
      <c r="AG977" s="219"/>
      <c r="AH977" s="74"/>
      <c r="AI977" s="211"/>
      <c r="AJ977" s="211"/>
      <c r="AK977" s="211"/>
      <c r="AL977" s="211"/>
      <c r="AM977" s="211"/>
      <c r="AN977" s="211"/>
      <c r="AO977" s="211"/>
      <c r="AP977" s="211"/>
      <c r="AQ977" s="211"/>
      <c r="AR977" s="47"/>
      <c r="AS977" s="211"/>
      <c r="AT977" s="211"/>
      <c r="AU977" s="211"/>
      <c r="AV977" s="211"/>
      <c r="AW977" s="211"/>
      <c r="AX977" s="211"/>
      <c r="AY977" s="211"/>
      <c r="AZ977" s="211"/>
      <c r="BA977" s="211"/>
      <c r="BB977" s="211"/>
      <c r="BC977" s="211"/>
      <c r="BD977" s="211"/>
      <c r="BE977" s="211"/>
      <c r="BF977" s="211"/>
      <c r="BG977" s="211"/>
      <c r="BH977" s="211"/>
      <c r="BI977" s="211"/>
      <c r="BJ977" s="211"/>
      <c r="BK977" s="211"/>
      <c r="BL977" s="211"/>
      <c r="BM977" s="211"/>
      <c r="BN977" s="211"/>
      <c r="BO977" s="211"/>
      <c r="BP977" s="211"/>
      <c r="BQ977" s="211"/>
      <c r="BR977" s="211"/>
      <c r="BS977" s="211"/>
      <c r="BT977" s="211"/>
      <c r="BU977" s="211"/>
      <c r="BV977" s="211"/>
      <c r="BW977" s="211"/>
      <c r="BX977" s="211"/>
      <c r="BY977" s="211"/>
      <c r="BZ977" s="211"/>
      <c r="CA977" s="211"/>
      <c r="CB977" s="211"/>
      <c r="CC977" s="211"/>
      <c r="CD977" s="211"/>
      <c r="CE977" s="211"/>
      <c r="CF977" s="211"/>
      <c r="CG977" s="211"/>
      <c r="CH977" s="211"/>
      <c r="CI977" s="211"/>
      <c r="CJ977" s="211"/>
      <c r="CK977" s="211"/>
      <c r="CL977" s="211"/>
      <c r="CM977" s="211"/>
      <c r="CN977" s="211"/>
      <c r="CO977" s="211"/>
      <c r="CP977" s="211"/>
      <c r="CQ977" s="151" t="str">
        <f t="shared" si="51"/>
        <v/>
      </c>
      <c r="CR977" s="147"/>
    </row>
    <row r="978" spans="1:96" x14ac:dyDescent="0.2">
      <c r="A978" s="72"/>
      <c r="B978" s="201">
        <f t="shared" si="52"/>
        <v>969</v>
      </c>
      <c r="C978" s="212"/>
      <c r="D978" s="212"/>
      <c r="F978" s="212"/>
      <c r="G978" s="214"/>
      <c r="H978" s="73"/>
      <c r="I978" s="215"/>
      <c r="J978" s="215"/>
      <c r="K978" s="215"/>
      <c r="L978" s="215"/>
      <c r="M978" s="215"/>
      <c r="N978" s="215"/>
      <c r="O978" s="215"/>
      <c r="P978" s="73"/>
      <c r="Q978" s="215"/>
      <c r="R978" s="215"/>
      <c r="S978" s="215"/>
      <c r="T978" s="215"/>
      <c r="U978" s="215"/>
      <c r="V978" s="215"/>
      <c r="W978" s="215"/>
      <c r="X978" s="74"/>
      <c r="Y978" s="216"/>
      <c r="Z978" s="216"/>
      <c r="AA978" s="216"/>
      <c r="AB978" s="150" t="str">
        <f t="shared" si="50"/>
        <v/>
      </c>
      <c r="AC978" s="217"/>
      <c r="AD978" s="218"/>
      <c r="AE978" s="74"/>
      <c r="AF978" s="219"/>
      <c r="AG978" s="219"/>
      <c r="AH978" s="74"/>
      <c r="AI978" s="211"/>
      <c r="AJ978" s="211"/>
      <c r="AK978" s="211"/>
      <c r="AL978" s="211"/>
      <c r="AM978" s="211"/>
      <c r="AN978" s="211"/>
      <c r="AO978" s="211"/>
      <c r="AP978" s="211"/>
      <c r="AQ978" s="211"/>
      <c r="AR978" s="47"/>
      <c r="AS978" s="211"/>
      <c r="AT978" s="211"/>
      <c r="AU978" s="211"/>
      <c r="AV978" s="211"/>
      <c r="AW978" s="211"/>
      <c r="AX978" s="211"/>
      <c r="AY978" s="211"/>
      <c r="AZ978" s="211"/>
      <c r="BA978" s="211"/>
      <c r="BB978" s="211"/>
      <c r="BC978" s="211"/>
      <c r="BD978" s="211"/>
      <c r="BE978" s="211"/>
      <c r="BF978" s="211"/>
      <c r="BG978" s="211"/>
      <c r="BH978" s="211"/>
      <c r="BI978" s="211"/>
      <c r="BJ978" s="211"/>
      <c r="BK978" s="211"/>
      <c r="BL978" s="211"/>
      <c r="BM978" s="211"/>
      <c r="BN978" s="211"/>
      <c r="BO978" s="211"/>
      <c r="BP978" s="211"/>
      <c r="BQ978" s="211"/>
      <c r="BR978" s="211"/>
      <c r="BS978" s="211"/>
      <c r="BT978" s="211"/>
      <c r="BU978" s="211"/>
      <c r="BV978" s="211"/>
      <c r="BW978" s="211"/>
      <c r="BX978" s="211"/>
      <c r="BY978" s="211"/>
      <c r="BZ978" s="211"/>
      <c r="CA978" s="211"/>
      <c r="CB978" s="211"/>
      <c r="CC978" s="211"/>
      <c r="CD978" s="211"/>
      <c r="CE978" s="211"/>
      <c r="CF978" s="211"/>
      <c r="CG978" s="211"/>
      <c r="CH978" s="211"/>
      <c r="CI978" s="211"/>
      <c r="CJ978" s="211"/>
      <c r="CK978" s="211"/>
      <c r="CL978" s="211"/>
      <c r="CM978" s="211"/>
      <c r="CN978" s="211"/>
      <c r="CO978" s="211"/>
      <c r="CP978" s="211"/>
      <c r="CQ978" s="151" t="str">
        <f t="shared" si="51"/>
        <v/>
      </c>
      <c r="CR978" s="147"/>
    </row>
    <row r="979" spans="1:96" x14ac:dyDescent="0.2">
      <c r="A979" s="72"/>
      <c r="B979" s="201">
        <f t="shared" si="52"/>
        <v>970</v>
      </c>
      <c r="C979" s="212"/>
      <c r="D979" s="212"/>
      <c r="F979" s="212"/>
      <c r="G979" s="214"/>
      <c r="H979" s="73"/>
      <c r="I979" s="215"/>
      <c r="J979" s="215"/>
      <c r="K979" s="215"/>
      <c r="L979" s="215"/>
      <c r="M979" s="215"/>
      <c r="N979" s="215"/>
      <c r="O979" s="215"/>
      <c r="P979" s="73"/>
      <c r="Q979" s="215"/>
      <c r="R979" s="215"/>
      <c r="S979" s="215"/>
      <c r="T979" s="215"/>
      <c r="U979" s="215"/>
      <c r="V979" s="215"/>
      <c r="W979" s="215"/>
      <c r="X979" s="74"/>
      <c r="Y979" s="216"/>
      <c r="Z979" s="216"/>
      <c r="AA979" s="216"/>
      <c r="AB979" s="150" t="str">
        <f t="shared" si="50"/>
        <v/>
      </c>
      <c r="AC979" s="217"/>
      <c r="AD979" s="218"/>
      <c r="AE979" s="74"/>
      <c r="AF979" s="219"/>
      <c r="AG979" s="219"/>
      <c r="AH979" s="74"/>
      <c r="AI979" s="211"/>
      <c r="AJ979" s="211"/>
      <c r="AK979" s="211"/>
      <c r="AL979" s="211"/>
      <c r="AM979" s="211"/>
      <c r="AN979" s="211"/>
      <c r="AO979" s="211"/>
      <c r="AP979" s="211"/>
      <c r="AQ979" s="211"/>
      <c r="AR979" s="47"/>
      <c r="AS979" s="211"/>
      <c r="AT979" s="211"/>
      <c r="AU979" s="211"/>
      <c r="AV979" s="211"/>
      <c r="AW979" s="211"/>
      <c r="AX979" s="211"/>
      <c r="AY979" s="211"/>
      <c r="AZ979" s="211"/>
      <c r="BA979" s="211"/>
      <c r="BB979" s="211"/>
      <c r="BC979" s="211"/>
      <c r="BD979" s="211"/>
      <c r="BE979" s="211"/>
      <c r="BF979" s="211"/>
      <c r="BG979" s="211"/>
      <c r="BH979" s="211"/>
      <c r="BI979" s="211"/>
      <c r="BJ979" s="211"/>
      <c r="BK979" s="211"/>
      <c r="BL979" s="211"/>
      <c r="BM979" s="211"/>
      <c r="BN979" s="211"/>
      <c r="BO979" s="211"/>
      <c r="BP979" s="211"/>
      <c r="BQ979" s="211"/>
      <c r="BR979" s="211"/>
      <c r="BS979" s="211"/>
      <c r="BT979" s="211"/>
      <c r="BU979" s="211"/>
      <c r="BV979" s="211"/>
      <c r="BW979" s="211"/>
      <c r="BX979" s="211"/>
      <c r="BY979" s="211"/>
      <c r="BZ979" s="211"/>
      <c r="CA979" s="211"/>
      <c r="CB979" s="211"/>
      <c r="CC979" s="211"/>
      <c r="CD979" s="211"/>
      <c r="CE979" s="211"/>
      <c r="CF979" s="211"/>
      <c r="CG979" s="211"/>
      <c r="CH979" s="211"/>
      <c r="CI979" s="211"/>
      <c r="CJ979" s="211"/>
      <c r="CK979" s="211"/>
      <c r="CL979" s="211"/>
      <c r="CM979" s="211"/>
      <c r="CN979" s="211"/>
      <c r="CO979" s="211"/>
      <c r="CP979" s="211"/>
      <c r="CQ979" s="151" t="str">
        <f t="shared" si="51"/>
        <v/>
      </c>
      <c r="CR979" s="147"/>
    </row>
    <row r="980" spans="1:96" x14ac:dyDescent="0.2">
      <c r="A980" s="72"/>
      <c r="B980" s="201">
        <f t="shared" si="52"/>
        <v>971</v>
      </c>
      <c r="C980" s="212"/>
      <c r="D980" s="212"/>
      <c r="F980" s="212"/>
      <c r="G980" s="214"/>
      <c r="H980" s="73"/>
      <c r="I980" s="215"/>
      <c r="J980" s="215"/>
      <c r="K980" s="215"/>
      <c r="L980" s="215"/>
      <c r="M980" s="215"/>
      <c r="N980" s="215"/>
      <c r="O980" s="215"/>
      <c r="P980" s="73"/>
      <c r="Q980" s="215"/>
      <c r="R980" s="215"/>
      <c r="S980" s="215"/>
      <c r="T980" s="215"/>
      <c r="U980" s="215"/>
      <c r="V980" s="215"/>
      <c r="W980" s="215"/>
      <c r="X980" s="74"/>
      <c r="Y980" s="216"/>
      <c r="Z980" s="216"/>
      <c r="AA980" s="216"/>
      <c r="AB980" s="150" t="str">
        <f t="shared" si="50"/>
        <v/>
      </c>
      <c r="AC980" s="217"/>
      <c r="AD980" s="218"/>
      <c r="AE980" s="74"/>
      <c r="AF980" s="219"/>
      <c r="AG980" s="219"/>
      <c r="AH980" s="74"/>
      <c r="AI980" s="211"/>
      <c r="AJ980" s="211"/>
      <c r="AK980" s="211"/>
      <c r="AL980" s="211"/>
      <c r="AM980" s="211"/>
      <c r="AN980" s="211"/>
      <c r="AO980" s="211"/>
      <c r="AP980" s="211"/>
      <c r="AQ980" s="211"/>
      <c r="AR980" s="47"/>
      <c r="AS980" s="211"/>
      <c r="AT980" s="211"/>
      <c r="AU980" s="211"/>
      <c r="AV980" s="211"/>
      <c r="AW980" s="211"/>
      <c r="AX980" s="211"/>
      <c r="AY980" s="211"/>
      <c r="AZ980" s="211"/>
      <c r="BA980" s="211"/>
      <c r="BB980" s="211"/>
      <c r="BC980" s="211"/>
      <c r="BD980" s="211"/>
      <c r="BE980" s="211"/>
      <c r="BF980" s="211"/>
      <c r="BG980" s="211"/>
      <c r="BH980" s="211"/>
      <c r="BI980" s="211"/>
      <c r="BJ980" s="211"/>
      <c r="BK980" s="211"/>
      <c r="BL980" s="211"/>
      <c r="BM980" s="211"/>
      <c r="BN980" s="211"/>
      <c r="BO980" s="211"/>
      <c r="BP980" s="211"/>
      <c r="BQ980" s="211"/>
      <c r="BR980" s="211"/>
      <c r="BS980" s="211"/>
      <c r="BT980" s="211"/>
      <c r="BU980" s="211"/>
      <c r="BV980" s="211"/>
      <c r="BW980" s="211"/>
      <c r="BX980" s="211"/>
      <c r="BY980" s="211"/>
      <c r="BZ980" s="211"/>
      <c r="CA980" s="211"/>
      <c r="CB980" s="211"/>
      <c r="CC980" s="211"/>
      <c r="CD980" s="211"/>
      <c r="CE980" s="211"/>
      <c r="CF980" s="211"/>
      <c r="CG980" s="211"/>
      <c r="CH980" s="211"/>
      <c r="CI980" s="211"/>
      <c r="CJ980" s="211"/>
      <c r="CK980" s="211"/>
      <c r="CL980" s="211"/>
      <c r="CM980" s="211"/>
      <c r="CN980" s="211"/>
      <c r="CO980" s="211"/>
      <c r="CP980" s="211"/>
      <c r="CQ980" s="151" t="str">
        <f t="shared" si="51"/>
        <v/>
      </c>
      <c r="CR980" s="147"/>
    </row>
    <row r="981" spans="1:96" x14ac:dyDescent="0.2">
      <c r="A981" s="72"/>
      <c r="B981" s="201">
        <f t="shared" si="52"/>
        <v>972</v>
      </c>
      <c r="C981" s="212"/>
      <c r="D981" s="212"/>
      <c r="F981" s="212"/>
      <c r="G981" s="214"/>
      <c r="H981" s="73"/>
      <c r="I981" s="215"/>
      <c r="J981" s="215"/>
      <c r="K981" s="215"/>
      <c r="L981" s="215"/>
      <c r="M981" s="215"/>
      <c r="N981" s="215"/>
      <c r="O981" s="215"/>
      <c r="P981" s="73"/>
      <c r="Q981" s="215"/>
      <c r="R981" s="215"/>
      <c r="S981" s="215"/>
      <c r="T981" s="215"/>
      <c r="U981" s="215"/>
      <c r="V981" s="215"/>
      <c r="W981" s="215"/>
      <c r="X981" s="74"/>
      <c r="Y981" s="216"/>
      <c r="Z981" s="216"/>
      <c r="AA981" s="216"/>
      <c r="AB981" s="150" t="str">
        <f t="shared" si="50"/>
        <v/>
      </c>
      <c r="AC981" s="217"/>
      <c r="AD981" s="218"/>
      <c r="AE981" s="74"/>
      <c r="AF981" s="219"/>
      <c r="AG981" s="219"/>
      <c r="AH981" s="74"/>
      <c r="AI981" s="211"/>
      <c r="AJ981" s="211"/>
      <c r="AK981" s="211"/>
      <c r="AL981" s="211"/>
      <c r="AM981" s="211"/>
      <c r="AN981" s="211"/>
      <c r="AO981" s="211"/>
      <c r="AP981" s="211"/>
      <c r="AQ981" s="211"/>
      <c r="AR981" s="47"/>
      <c r="AS981" s="211"/>
      <c r="AT981" s="211"/>
      <c r="AU981" s="211"/>
      <c r="AV981" s="211"/>
      <c r="AW981" s="211"/>
      <c r="AX981" s="211"/>
      <c r="AY981" s="211"/>
      <c r="AZ981" s="211"/>
      <c r="BA981" s="211"/>
      <c r="BB981" s="211"/>
      <c r="BC981" s="211"/>
      <c r="BD981" s="211"/>
      <c r="BE981" s="211"/>
      <c r="BF981" s="211"/>
      <c r="BG981" s="211"/>
      <c r="BH981" s="211"/>
      <c r="BI981" s="211"/>
      <c r="BJ981" s="211"/>
      <c r="BK981" s="211"/>
      <c r="BL981" s="211"/>
      <c r="BM981" s="211"/>
      <c r="BN981" s="211"/>
      <c r="BO981" s="211"/>
      <c r="BP981" s="211"/>
      <c r="BQ981" s="211"/>
      <c r="BR981" s="211"/>
      <c r="BS981" s="211"/>
      <c r="BT981" s="211"/>
      <c r="BU981" s="211"/>
      <c r="BV981" s="211"/>
      <c r="BW981" s="211"/>
      <c r="BX981" s="211"/>
      <c r="BY981" s="211"/>
      <c r="BZ981" s="211"/>
      <c r="CA981" s="211"/>
      <c r="CB981" s="211"/>
      <c r="CC981" s="211"/>
      <c r="CD981" s="211"/>
      <c r="CE981" s="211"/>
      <c r="CF981" s="211"/>
      <c r="CG981" s="211"/>
      <c r="CH981" s="211"/>
      <c r="CI981" s="211"/>
      <c r="CJ981" s="211"/>
      <c r="CK981" s="211"/>
      <c r="CL981" s="211"/>
      <c r="CM981" s="211"/>
      <c r="CN981" s="211"/>
      <c r="CO981" s="211"/>
      <c r="CP981" s="211"/>
      <c r="CQ981" s="151" t="str">
        <f t="shared" si="51"/>
        <v/>
      </c>
      <c r="CR981" s="147"/>
    </row>
    <row r="982" spans="1:96" x14ac:dyDescent="0.2">
      <c r="A982" s="72"/>
      <c r="B982" s="201">
        <f t="shared" si="52"/>
        <v>973</v>
      </c>
      <c r="C982" s="212"/>
      <c r="D982" s="212"/>
      <c r="F982" s="212"/>
      <c r="G982" s="214"/>
      <c r="H982" s="73"/>
      <c r="I982" s="215"/>
      <c r="J982" s="215"/>
      <c r="K982" s="215"/>
      <c r="L982" s="215"/>
      <c r="M982" s="215"/>
      <c r="N982" s="215"/>
      <c r="O982" s="215"/>
      <c r="P982" s="73"/>
      <c r="Q982" s="215"/>
      <c r="R982" s="215"/>
      <c r="S982" s="215"/>
      <c r="T982" s="215"/>
      <c r="U982" s="215"/>
      <c r="V982" s="215"/>
      <c r="W982" s="215"/>
      <c r="X982" s="74"/>
      <c r="Y982" s="216"/>
      <c r="Z982" s="216"/>
      <c r="AA982" s="216"/>
      <c r="AB982" s="150" t="str">
        <f t="shared" si="50"/>
        <v/>
      </c>
      <c r="AC982" s="217"/>
      <c r="AD982" s="218"/>
      <c r="AE982" s="74"/>
      <c r="AF982" s="219"/>
      <c r="AG982" s="219"/>
      <c r="AH982" s="74"/>
      <c r="AI982" s="211"/>
      <c r="AJ982" s="211"/>
      <c r="AK982" s="211"/>
      <c r="AL982" s="211"/>
      <c r="AM982" s="211"/>
      <c r="AN982" s="211"/>
      <c r="AO982" s="211"/>
      <c r="AP982" s="211"/>
      <c r="AQ982" s="211"/>
      <c r="AR982" s="47"/>
      <c r="AS982" s="211"/>
      <c r="AT982" s="211"/>
      <c r="AU982" s="211"/>
      <c r="AV982" s="211"/>
      <c r="AW982" s="211"/>
      <c r="AX982" s="211"/>
      <c r="AY982" s="211"/>
      <c r="AZ982" s="211"/>
      <c r="BA982" s="211"/>
      <c r="BB982" s="211"/>
      <c r="BC982" s="211"/>
      <c r="BD982" s="211"/>
      <c r="BE982" s="211"/>
      <c r="BF982" s="211"/>
      <c r="BG982" s="211"/>
      <c r="BH982" s="211"/>
      <c r="BI982" s="211"/>
      <c r="BJ982" s="211"/>
      <c r="BK982" s="211"/>
      <c r="BL982" s="211"/>
      <c r="BM982" s="211"/>
      <c r="BN982" s="211"/>
      <c r="BO982" s="211"/>
      <c r="BP982" s="211"/>
      <c r="BQ982" s="211"/>
      <c r="BR982" s="211"/>
      <c r="BS982" s="211"/>
      <c r="BT982" s="211"/>
      <c r="BU982" s="211"/>
      <c r="BV982" s="211"/>
      <c r="BW982" s="211"/>
      <c r="BX982" s="211"/>
      <c r="BY982" s="211"/>
      <c r="BZ982" s="211"/>
      <c r="CA982" s="211"/>
      <c r="CB982" s="211"/>
      <c r="CC982" s="211"/>
      <c r="CD982" s="211"/>
      <c r="CE982" s="211"/>
      <c r="CF982" s="211"/>
      <c r="CG982" s="211"/>
      <c r="CH982" s="211"/>
      <c r="CI982" s="211"/>
      <c r="CJ982" s="211"/>
      <c r="CK982" s="211"/>
      <c r="CL982" s="211"/>
      <c r="CM982" s="211"/>
      <c r="CN982" s="211"/>
      <c r="CO982" s="211"/>
      <c r="CP982" s="211"/>
      <c r="CQ982" s="151" t="str">
        <f t="shared" si="51"/>
        <v/>
      </c>
      <c r="CR982" s="147"/>
    </row>
    <row r="983" spans="1:96" x14ac:dyDescent="0.2">
      <c r="A983" s="72"/>
      <c r="B983" s="201">
        <f t="shared" si="52"/>
        <v>974</v>
      </c>
      <c r="C983" s="212"/>
      <c r="D983" s="212"/>
      <c r="F983" s="212"/>
      <c r="G983" s="214"/>
      <c r="H983" s="73"/>
      <c r="I983" s="215"/>
      <c r="J983" s="215"/>
      <c r="K983" s="215"/>
      <c r="L983" s="215"/>
      <c r="M983" s="215"/>
      <c r="N983" s="215"/>
      <c r="O983" s="215"/>
      <c r="P983" s="73"/>
      <c r="Q983" s="215"/>
      <c r="R983" s="215"/>
      <c r="S983" s="215"/>
      <c r="T983" s="215"/>
      <c r="U983" s="215"/>
      <c r="V983" s="215"/>
      <c r="W983" s="215"/>
      <c r="X983" s="74"/>
      <c r="Y983" s="216"/>
      <c r="Z983" s="216"/>
      <c r="AA983" s="216"/>
      <c r="AB983" s="150" t="str">
        <f t="shared" si="50"/>
        <v/>
      </c>
      <c r="AC983" s="217"/>
      <c r="AD983" s="218"/>
      <c r="AE983" s="74"/>
      <c r="AF983" s="219"/>
      <c r="AG983" s="219"/>
      <c r="AH983" s="74"/>
      <c r="AI983" s="211"/>
      <c r="AJ983" s="211"/>
      <c r="AK983" s="211"/>
      <c r="AL983" s="211"/>
      <c r="AM983" s="211"/>
      <c r="AN983" s="211"/>
      <c r="AO983" s="211"/>
      <c r="AP983" s="211"/>
      <c r="AQ983" s="211"/>
      <c r="AR983" s="47"/>
      <c r="AS983" s="211"/>
      <c r="AT983" s="211"/>
      <c r="AU983" s="211"/>
      <c r="AV983" s="211"/>
      <c r="AW983" s="211"/>
      <c r="AX983" s="211"/>
      <c r="AY983" s="211"/>
      <c r="AZ983" s="211"/>
      <c r="BA983" s="211"/>
      <c r="BB983" s="211"/>
      <c r="BC983" s="211"/>
      <c r="BD983" s="211"/>
      <c r="BE983" s="211"/>
      <c r="BF983" s="211"/>
      <c r="BG983" s="211"/>
      <c r="BH983" s="211"/>
      <c r="BI983" s="211"/>
      <c r="BJ983" s="211"/>
      <c r="BK983" s="211"/>
      <c r="BL983" s="211"/>
      <c r="BM983" s="211"/>
      <c r="BN983" s="211"/>
      <c r="BO983" s="211"/>
      <c r="BP983" s="211"/>
      <c r="BQ983" s="211"/>
      <c r="BR983" s="211"/>
      <c r="BS983" s="211"/>
      <c r="BT983" s="211"/>
      <c r="BU983" s="211"/>
      <c r="BV983" s="211"/>
      <c r="BW983" s="211"/>
      <c r="BX983" s="211"/>
      <c r="BY983" s="211"/>
      <c r="BZ983" s="211"/>
      <c r="CA983" s="211"/>
      <c r="CB983" s="211"/>
      <c r="CC983" s="211"/>
      <c r="CD983" s="211"/>
      <c r="CE983" s="211"/>
      <c r="CF983" s="211"/>
      <c r="CG983" s="211"/>
      <c r="CH983" s="211"/>
      <c r="CI983" s="211"/>
      <c r="CJ983" s="211"/>
      <c r="CK983" s="211"/>
      <c r="CL983" s="211"/>
      <c r="CM983" s="211"/>
      <c r="CN983" s="211"/>
      <c r="CO983" s="211"/>
      <c r="CP983" s="211"/>
      <c r="CQ983" s="151" t="str">
        <f t="shared" si="51"/>
        <v/>
      </c>
      <c r="CR983" s="147"/>
    </row>
    <row r="984" spans="1:96" x14ac:dyDescent="0.2">
      <c r="A984" s="72"/>
      <c r="B984" s="201">
        <f t="shared" si="52"/>
        <v>975</v>
      </c>
      <c r="C984" s="212"/>
      <c r="D984" s="212"/>
      <c r="F984" s="212"/>
      <c r="G984" s="214"/>
      <c r="H984" s="73"/>
      <c r="I984" s="215"/>
      <c r="J984" s="215"/>
      <c r="K984" s="215"/>
      <c r="L984" s="215"/>
      <c r="M984" s="215"/>
      <c r="N984" s="215"/>
      <c r="O984" s="215"/>
      <c r="P984" s="73"/>
      <c r="Q984" s="215"/>
      <c r="R984" s="215"/>
      <c r="S984" s="215"/>
      <c r="T984" s="215"/>
      <c r="U984" s="215"/>
      <c r="V984" s="215"/>
      <c r="W984" s="215"/>
      <c r="X984" s="74"/>
      <c r="Y984" s="216"/>
      <c r="Z984" s="216"/>
      <c r="AA984" s="216"/>
      <c r="AB984" s="150" t="str">
        <f t="shared" si="50"/>
        <v/>
      </c>
      <c r="AC984" s="217"/>
      <c r="AD984" s="218"/>
      <c r="AE984" s="74"/>
      <c r="AF984" s="219"/>
      <c r="AG984" s="219"/>
      <c r="AH984" s="74"/>
      <c r="AI984" s="211"/>
      <c r="AJ984" s="211"/>
      <c r="AK984" s="211"/>
      <c r="AL984" s="211"/>
      <c r="AM984" s="211"/>
      <c r="AN984" s="211"/>
      <c r="AO984" s="211"/>
      <c r="AP984" s="211"/>
      <c r="AQ984" s="211"/>
      <c r="AR984" s="47"/>
      <c r="AS984" s="211"/>
      <c r="AT984" s="211"/>
      <c r="AU984" s="211"/>
      <c r="AV984" s="211"/>
      <c r="AW984" s="211"/>
      <c r="AX984" s="211"/>
      <c r="AY984" s="211"/>
      <c r="AZ984" s="211"/>
      <c r="BA984" s="211"/>
      <c r="BB984" s="211"/>
      <c r="BC984" s="211"/>
      <c r="BD984" s="211"/>
      <c r="BE984" s="211"/>
      <c r="BF984" s="211"/>
      <c r="BG984" s="211"/>
      <c r="BH984" s="211"/>
      <c r="BI984" s="211"/>
      <c r="BJ984" s="211"/>
      <c r="BK984" s="211"/>
      <c r="BL984" s="211"/>
      <c r="BM984" s="211"/>
      <c r="BN984" s="211"/>
      <c r="BO984" s="211"/>
      <c r="BP984" s="211"/>
      <c r="BQ984" s="211"/>
      <c r="BR984" s="211"/>
      <c r="BS984" s="211"/>
      <c r="BT984" s="211"/>
      <c r="BU984" s="211"/>
      <c r="BV984" s="211"/>
      <c r="BW984" s="211"/>
      <c r="BX984" s="211"/>
      <c r="BY984" s="211"/>
      <c r="BZ984" s="211"/>
      <c r="CA984" s="211"/>
      <c r="CB984" s="211"/>
      <c r="CC984" s="211"/>
      <c r="CD984" s="211"/>
      <c r="CE984" s="211"/>
      <c r="CF984" s="211"/>
      <c r="CG984" s="211"/>
      <c r="CH984" s="211"/>
      <c r="CI984" s="211"/>
      <c r="CJ984" s="211"/>
      <c r="CK984" s="211"/>
      <c r="CL984" s="211"/>
      <c r="CM984" s="211"/>
      <c r="CN984" s="211"/>
      <c r="CO984" s="211"/>
      <c r="CP984" s="211"/>
      <c r="CQ984" s="151" t="str">
        <f t="shared" si="51"/>
        <v/>
      </c>
      <c r="CR984" s="147"/>
    </row>
    <row r="985" spans="1:96" x14ac:dyDescent="0.2">
      <c r="A985" s="72"/>
      <c r="B985" s="201">
        <f t="shared" si="52"/>
        <v>976</v>
      </c>
      <c r="C985" s="212"/>
      <c r="D985" s="212"/>
      <c r="F985" s="212"/>
      <c r="G985" s="214"/>
      <c r="H985" s="73"/>
      <c r="I985" s="215"/>
      <c r="J985" s="215"/>
      <c r="K985" s="215"/>
      <c r="L985" s="215"/>
      <c r="M985" s="215"/>
      <c r="N985" s="215"/>
      <c r="O985" s="215"/>
      <c r="P985" s="73"/>
      <c r="Q985" s="215"/>
      <c r="R985" s="215"/>
      <c r="S985" s="215"/>
      <c r="T985" s="215"/>
      <c r="U985" s="215"/>
      <c r="V985" s="215"/>
      <c r="W985" s="215"/>
      <c r="X985" s="74"/>
      <c r="Y985" s="216"/>
      <c r="Z985" s="216"/>
      <c r="AA985" s="216"/>
      <c r="AB985" s="150" t="str">
        <f t="shared" si="50"/>
        <v/>
      </c>
      <c r="AC985" s="217"/>
      <c r="AD985" s="218"/>
      <c r="AE985" s="74"/>
      <c r="AF985" s="219"/>
      <c r="AG985" s="219"/>
      <c r="AH985" s="74"/>
      <c r="AI985" s="211"/>
      <c r="AJ985" s="211"/>
      <c r="AK985" s="211"/>
      <c r="AL985" s="211"/>
      <c r="AM985" s="211"/>
      <c r="AN985" s="211"/>
      <c r="AO985" s="211"/>
      <c r="AP985" s="211"/>
      <c r="AQ985" s="211"/>
      <c r="AR985" s="47"/>
      <c r="AS985" s="211"/>
      <c r="AT985" s="211"/>
      <c r="AU985" s="211"/>
      <c r="AV985" s="211"/>
      <c r="AW985" s="211"/>
      <c r="AX985" s="211"/>
      <c r="AY985" s="211"/>
      <c r="AZ985" s="211"/>
      <c r="BA985" s="211"/>
      <c r="BB985" s="211"/>
      <c r="BC985" s="211"/>
      <c r="BD985" s="211"/>
      <c r="BE985" s="211"/>
      <c r="BF985" s="211"/>
      <c r="BG985" s="211"/>
      <c r="BH985" s="211"/>
      <c r="BI985" s="211"/>
      <c r="BJ985" s="211"/>
      <c r="BK985" s="211"/>
      <c r="BL985" s="211"/>
      <c r="BM985" s="211"/>
      <c r="BN985" s="211"/>
      <c r="BO985" s="211"/>
      <c r="BP985" s="211"/>
      <c r="BQ985" s="211"/>
      <c r="BR985" s="211"/>
      <c r="BS985" s="211"/>
      <c r="BT985" s="211"/>
      <c r="BU985" s="211"/>
      <c r="BV985" s="211"/>
      <c r="BW985" s="211"/>
      <c r="BX985" s="211"/>
      <c r="BY985" s="211"/>
      <c r="BZ985" s="211"/>
      <c r="CA985" s="211"/>
      <c r="CB985" s="211"/>
      <c r="CC985" s="211"/>
      <c r="CD985" s="211"/>
      <c r="CE985" s="211"/>
      <c r="CF985" s="211"/>
      <c r="CG985" s="211"/>
      <c r="CH985" s="211"/>
      <c r="CI985" s="211"/>
      <c r="CJ985" s="211"/>
      <c r="CK985" s="211"/>
      <c r="CL985" s="211"/>
      <c r="CM985" s="211"/>
      <c r="CN985" s="211"/>
      <c r="CO985" s="211"/>
      <c r="CP985" s="211"/>
      <c r="CQ985" s="151" t="str">
        <f t="shared" si="51"/>
        <v/>
      </c>
      <c r="CR985" s="147"/>
    </row>
    <row r="986" spans="1:96" x14ac:dyDescent="0.2">
      <c r="A986" s="72"/>
      <c r="B986" s="201">
        <f t="shared" si="52"/>
        <v>977</v>
      </c>
      <c r="C986" s="212"/>
      <c r="D986" s="212"/>
      <c r="F986" s="212"/>
      <c r="G986" s="214"/>
      <c r="H986" s="73"/>
      <c r="I986" s="215"/>
      <c r="J986" s="215"/>
      <c r="K986" s="215"/>
      <c r="L986" s="215"/>
      <c r="M986" s="215"/>
      <c r="N986" s="215"/>
      <c r="O986" s="215"/>
      <c r="P986" s="73"/>
      <c r="Q986" s="215"/>
      <c r="R986" s="215"/>
      <c r="S986" s="215"/>
      <c r="T986" s="215"/>
      <c r="U986" s="215"/>
      <c r="V986" s="215"/>
      <c r="W986" s="215"/>
      <c r="X986" s="74"/>
      <c r="Y986" s="216"/>
      <c r="Z986" s="216"/>
      <c r="AA986" s="216"/>
      <c r="AB986" s="150" t="str">
        <f t="shared" si="50"/>
        <v/>
      </c>
      <c r="AC986" s="217"/>
      <c r="AD986" s="218"/>
      <c r="AE986" s="74"/>
      <c r="AF986" s="219"/>
      <c r="AG986" s="219"/>
      <c r="AH986" s="74"/>
      <c r="AI986" s="211"/>
      <c r="AJ986" s="211"/>
      <c r="AK986" s="211"/>
      <c r="AL986" s="211"/>
      <c r="AM986" s="211"/>
      <c r="AN986" s="211"/>
      <c r="AO986" s="211"/>
      <c r="AP986" s="211"/>
      <c r="AQ986" s="211"/>
      <c r="AR986" s="47"/>
      <c r="AS986" s="211"/>
      <c r="AT986" s="211"/>
      <c r="AU986" s="211"/>
      <c r="AV986" s="211"/>
      <c r="AW986" s="211"/>
      <c r="AX986" s="211"/>
      <c r="AY986" s="211"/>
      <c r="AZ986" s="211"/>
      <c r="BA986" s="211"/>
      <c r="BB986" s="211"/>
      <c r="BC986" s="211"/>
      <c r="BD986" s="211"/>
      <c r="BE986" s="211"/>
      <c r="BF986" s="211"/>
      <c r="BG986" s="211"/>
      <c r="BH986" s="211"/>
      <c r="BI986" s="211"/>
      <c r="BJ986" s="211"/>
      <c r="BK986" s="211"/>
      <c r="BL986" s="211"/>
      <c r="BM986" s="211"/>
      <c r="BN986" s="211"/>
      <c r="BO986" s="211"/>
      <c r="BP986" s="211"/>
      <c r="BQ986" s="211"/>
      <c r="BR986" s="211"/>
      <c r="BS986" s="211"/>
      <c r="BT986" s="211"/>
      <c r="BU986" s="211"/>
      <c r="BV986" s="211"/>
      <c r="BW986" s="211"/>
      <c r="BX986" s="211"/>
      <c r="BY986" s="211"/>
      <c r="BZ986" s="211"/>
      <c r="CA986" s="211"/>
      <c r="CB986" s="211"/>
      <c r="CC986" s="211"/>
      <c r="CD986" s="211"/>
      <c r="CE986" s="211"/>
      <c r="CF986" s="211"/>
      <c r="CG986" s="211"/>
      <c r="CH986" s="211"/>
      <c r="CI986" s="211"/>
      <c r="CJ986" s="211"/>
      <c r="CK986" s="211"/>
      <c r="CL986" s="211"/>
      <c r="CM986" s="211"/>
      <c r="CN986" s="211"/>
      <c r="CO986" s="211"/>
      <c r="CP986" s="211"/>
      <c r="CQ986" s="151" t="str">
        <f t="shared" si="51"/>
        <v/>
      </c>
      <c r="CR986" s="147"/>
    </row>
    <row r="987" spans="1:96" x14ac:dyDescent="0.2">
      <c r="A987" s="72"/>
      <c r="B987" s="201">
        <f t="shared" si="52"/>
        <v>978</v>
      </c>
      <c r="C987" s="212"/>
      <c r="D987" s="212"/>
      <c r="F987" s="212"/>
      <c r="G987" s="214"/>
      <c r="H987" s="73"/>
      <c r="I987" s="215"/>
      <c r="J987" s="215"/>
      <c r="K987" s="215"/>
      <c r="L987" s="215"/>
      <c r="M987" s="215"/>
      <c r="N987" s="215"/>
      <c r="O987" s="215"/>
      <c r="P987" s="73"/>
      <c r="Q987" s="215"/>
      <c r="R987" s="215"/>
      <c r="S987" s="215"/>
      <c r="T987" s="215"/>
      <c r="U987" s="215"/>
      <c r="V987" s="215"/>
      <c r="W987" s="215"/>
      <c r="X987" s="74"/>
      <c r="Y987" s="216"/>
      <c r="Z987" s="216"/>
      <c r="AA987" s="216"/>
      <c r="AB987" s="150" t="str">
        <f t="shared" si="50"/>
        <v/>
      </c>
      <c r="AC987" s="217"/>
      <c r="AD987" s="218"/>
      <c r="AE987" s="74"/>
      <c r="AF987" s="219"/>
      <c r="AG987" s="219"/>
      <c r="AH987" s="74"/>
      <c r="AI987" s="211"/>
      <c r="AJ987" s="211"/>
      <c r="AK987" s="211"/>
      <c r="AL987" s="211"/>
      <c r="AM987" s="211"/>
      <c r="AN987" s="211"/>
      <c r="AO987" s="211"/>
      <c r="AP987" s="211"/>
      <c r="AQ987" s="211"/>
      <c r="AR987" s="47"/>
      <c r="AS987" s="211"/>
      <c r="AT987" s="211"/>
      <c r="AU987" s="211"/>
      <c r="AV987" s="211"/>
      <c r="AW987" s="211"/>
      <c r="AX987" s="211"/>
      <c r="AY987" s="211"/>
      <c r="AZ987" s="211"/>
      <c r="BA987" s="211"/>
      <c r="BB987" s="211"/>
      <c r="BC987" s="211"/>
      <c r="BD987" s="211"/>
      <c r="BE987" s="211"/>
      <c r="BF987" s="211"/>
      <c r="BG987" s="211"/>
      <c r="BH987" s="211"/>
      <c r="BI987" s="211"/>
      <c r="BJ987" s="211"/>
      <c r="BK987" s="211"/>
      <c r="BL987" s="211"/>
      <c r="BM987" s="211"/>
      <c r="BN987" s="211"/>
      <c r="BO987" s="211"/>
      <c r="BP987" s="211"/>
      <c r="BQ987" s="211"/>
      <c r="BR987" s="211"/>
      <c r="BS987" s="211"/>
      <c r="BT987" s="211"/>
      <c r="BU987" s="211"/>
      <c r="BV987" s="211"/>
      <c r="BW987" s="211"/>
      <c r="BX987" s="211"/>
      <c r="BY987" s="211"/>
      <c r="BZ987" s="211"/>
      <c r="CA987" s="211"/>
      <c r="CB987" s="211"/>
      <c r="CC987" s="211"/>
      <c r="CD987" s="211"/>
      <c r="CE987" s="211"/>
      <c r="CF987" s="211"/>
      <c r="CG987" s="211"/>
      <c r="CH987" s="211"/>
      <c r="CI987" s="211"/>
      <c r="CJ987" s="211"/>
      <c r="CK987" s="211"/>
      <c r="CL987" s="211"/>
      <c r="CM987" s="211"/>
      <c r="CN987" s="211"/>
      <c r="CO987" s="211"/>
      <c r="CP987" s="211"/>
      <c r="CQ987" s="151" t="str">
        <f t="shared" si="51"/>
        <v/>
      </c>
      <c r="CR987" s="147"/>
    </row>
    <row r="988" spans="1:96" x14ac:dyDescent="0.2">
      <c r="A988" s="72"/>
      <c r="B988" s="201">
        <f t="shared" si="52"/>
        <v>979</v>
      </c>
      <c r="C988" s="212"/>
      <c r="D988" s="212"/>
      <c r="F988" s="212"/>
      <c r="G988" s="214"/>
      <c r="H988" s="73"/>
      <c r="I988" s="215"/>
      <c r="J988" s="215"/>
      <c r="K988" s="215"/>
      <c r="L988" s="215"/>
      <c r="M988" s="215"/>
      <c r="N988" s="215"/>
      <c r="O988" s="215"/>
      <c r="P988" s="73"/>
      <c r="Q988" s="215"/>
      <c r="R988" s="215"/>
      <c r="S988" s="215"/>
      <c r="T988" s="215"/>
      <c r="U988" s="215"/>
      <c r="V988" s="215"/>
      <c r="W988" s="215"/>
      <c r="X988" s="74"/>
      <c r="Y988" s="216"/>
      <c r="Z988" s="216"/>
      <c r="AA988" s="216"/>
      <c r="AB988" s="150" t="str">
        <f t="shared" si="50"/>
        <v/>
      </c>
      <c r="AC988" s="217"/>
      <c r="AD988" s="218"/>
      <c r="AE988" s="74"/>
      <c r="AF988" s="219"/>
      <c r="AG988" s="219"/>
      <c r="AH988" s="74"/>
      <c r="AI988" s="211"/>
      <c r="AJ988" s="211"/>
      <c r="AK988" s="211"/>
      <c r="AL988" s="211"/>
      <c r="AM988" s="211"/>
      <c r="AN988" s="211"/>
      <c r="AO988" s="211"/>
      <c r="AP988" s="211"/>
      <c r="AQ988" s="211"/>
      <c r="AR988" s="47"/>
      <c r="AS988" s="211"/>
      <c r="AT988" s="211"/>
      <c r="AU988" s="211"/>
      <c r="AV988" s="211"/>
      <c r="AW988" s="211"/>
      <c r="AX988" s="211"/>
      <c r="AY988" s="211"/>
      <c r="AZ988" s="211"/>
      <c r="BA988" s="211"/>
      <c r="BB988" s="211"/>
      <c r="BC988" s="211"/>
      <c r="BD988" s="211"/>
      <c r="BE988" s="211"/>
      <c r="BF988" s="211"/>
      <c r="BG988" s="211"/>
      <c r="BH988" s="211"/>
      <c r="BI988" s="211"/>
      <c r="BJ988" s="211"/>
      <c r="BK988" s="211"/>
      <c r="BL988" s="211"/>
      <c r="BM988" s="211"/>
      <c r="BN988" s="211"/>
      <c r="BO988" s="211"/>
      <c r="BP988" s="211"/>
      <c r="BQ988" s="211"/>
      <c r="BR988" s="211"/>
      <c r="BS988" s="211"/>
      <c r="BT988" s="211"/>
      <c r="BU988" s="211"/>
      <c r="BV988" s="211"/>
      <c r="BW988" s="211"/>
      <c r="BX988" s="211"/>
      <c r="BY988" s="211"/>
      <c r="BZ988" s="211"/>
      <c r="CA988" s="211"/>
      <c r="CB988" s="211"/>
      <c r="CC988" s="211"/>
      <c r="CD988" s="211"/>
      <c r="CE988" s="211"/>
      <c r="CF988" s="211"/>
      <c r="CG988" s="211"/>
      <c r="CH988" s="211"/>
      <c r="CI988" s="211"/>
      <c r="CJ988" s="211"/>
      <c r="CK988" s="211"/>
      <c r="CL988" s="211"/>
      <c r="CM988" s="211"/>
      <c r="CN988" s="211"/>
      <c r="CO988" s="211"/>
      <c r="CP988" s="211"/>
      <c r="CQ988" s="151" t="str">
        <f t="shared" si="51"/>
        <v/>
      </c>
      <c r="CR988" s="147"/>
    </row>
    <row r="989" spans="1:96" x14ac:dyDescent="0.2">
      <c r="A989" s="72"/>
      <c r="B989" s="201">
        <f t="shared" si="52"/>
        <v>980</v>
      </c>
      <c r="C989" s="212"/>
      <c r="D989" s="212"/>
      <c r="F989" s="212"/>
      <c r="G989" s="214"/>
      <c r="H989" s="73"/>
      <c r="I989" s="215"/>
      <c r="J989" s="215"/>
      <c r="K989" s="215"/>
      <c r="L989" s="215"/>
      <c r="M989" s="215"/>
      <c r="N989" s="215"/>
      <c r="O989" s="215"/>
      <c r="P989" s="73"/>
      <c r="Q989" s="215"/>
      <c r="R989" s="215"/>
      <c r="S989" s="215"/>
      <c r="T989" s="215"/>
      <c r="U989" s="215"/>
      <c r="V989" s="215"/>
      <c r="W989" s="215"/>
      <c r="X989" s="74"/>
      <c r="Y989" s="216"/>
      <c r="Z989" s="216"/>
      <c r="AA989" s="216"/>
      <c r="AB989" s="150" t="str">
        <f t="shared" si="50"/>
        <v/>
      </c>
      <c r="AC989" s="217"/>
      <c r="AD989" s="218"/>
      <c r="AE989" s="74"/>
      <c r="AF989" s="219"/>
      <c r="AG989" s="219"/>
      <c r="AH989" s="74"/>
      <c r="AI989" s="211"/>
      <c r="AJ989" s="211"/>
      <c r="AK989" s="211"/>
      <c r="AL989" s="211"/>
      <c r="AM989" s="211"/>
      <c r="AN989" s="211"/>
      <c r="AO989" s="211"/>
      <c r="AP989" s="211"/>
      <c r="AQ989" s="211"/>
      <c r="AR989" s="47"/>
      <c r="AS989" s="211"/>
      <c r="AT989" s="211"/>
      <c r="AU989" s="211"/>
      <c r="AV989" s="211"/>
      <c r="AW989" s="211"/>
      <c r="AX989" s="211"/>
      <c r="AY989" s="211"/>
      <c r="AZ989" s="211"/>
      <c r="BA989" s="211"/>
      <c r="BB989" s="211"/>
      <c r="BC989" s="211"/>
      <c r="BD989" s="211"/>
      <c r="BE989" s="211"/>
      <c r="BF989" s="211"/>
      <c r="BG989" s="211"/>
      <c r="BH989" s="211"/>
      <c r="BI989" s="211"/>
      <c r="BJ989" s="211"/>
      <c r="BK989" s="211"/>
      <c r="BL989" s="211"/>
      <c r="BM989" s="211"/>
      <c r="BN989" s="211"/>
      <c r="BO989" s="211"/>
      <c r="BP989" s="211"/>
      <c r="BQ989" s="211"/>
      <c r="BR989" s="211"/>
      <c r="BS989" s="211"/>
      <c r="BT989" s="211"/>
      <c r="BU989" s="211"/>
      <c r="BV989" s="211"/>
      <c r="BW989" s="211"/>
      <c r="BX989" s="211"/>
      <c r="BY989" s="211"/>
      <c r="BZ989" s="211"/>
      <c r="CA989" s="211"/>
      <c r="CB989" s="211"/>
      <c r="CC989" s="211"/>
      <c r="CD989" s="211"/>
      <c r="CE989" s="211"/>
      <c r="CF989" s="211"/>
      <c r="CG989" s="211"/>
      <c r="CH989" s="211"/>
      <c r="CI989" s="211"/>
      <c r="CJ989" s="211"/>
      <c r="CK989" s="211"/>
      <c r="CL989" s="211"/>
      <c r="CM989" s="211"/>
      <c r="CN989" s="211"/>
      <c r="CO989" s="211"/>
      <c r="CP989" s="211"/>
      <c r="CQ989" s="151" t="str">
        <f t="shared" si="51"/>
        <v/>
      </c>
      <c r="CR989" s="147"/>
    </row>
    <row r="990" spans="1:96" x14ac:dyDescent="0.2">
      <c r="A990" s="72"/>
      <c r="B990" s="201">
        <f t="shared" si="52"/>
        <v>981</v>
      </c>
      <c r="C990" s="212"/>
      <c r="D990" s="212"/>
      <c r="F990" s="212"/>
      <c r="G990" s="214"/>
      <c r="H990" s="73"/>
      <c r="I990" s="215"/>
      <c r="J990" s="215"/>
      <c r="K990" s="215"/>
      <c r="L990" s="215"/>
      <c r="M990" s="215"/>
      <c r="N990" s="215"/>
      <c r="O990" s="215"/>
      <c r="P990" s="73"/>
      <c r="Q990" s="215"/>
      <c r="R990" s="215"/>
      <c r="S990" s="215"/>
      <c r="T990" s="215"/>
      <c r="U990" s="215"/>
      <c r="V990" s="215"/>
      <c r="W990" s="215"/>
      <c r="X990" s="74"/>
      <c r="Y990" s="216"/>
      <c r="Z990" s="216"/>
      <c r="AA990" s="216"/>
      <c r="AB990" s="150" t="str">
        <f t="shared" si="50"/>
        <v/>
      </c>
      <c r="AC990" s="217"/>
      <c r="AD990" s="218"/>
      <c r="AE990" s="74"/>
      <c r="AF990" s="219"/>
      <c r="AG990" s="219"/>
      <c r="AH990" s="74"/>
      <c r="AI990" s="211"/>
      <c r="AJ990" s="211"/>
      <c r="AK990" s="211"/>
      <c r="AL990" s="211"/>
      <c r="AM990" s="211"/>
      <c r="AN990" s="211"/>
      <c r="AO990" s="211"/>
      <c r="AP990" s="211"/>
      <c r="AQ990" s="211"/>
      <c r="AR990" s="47"/>
      <c r="AS990" s="211"/>
      <c r="AT990" s="211"/>
      <c r="AU990" s="211"/>
      <c r="AV990" s="211"/>
      <c r="AW990" s="211"/>
      <c r="AX990" s="211"/>
      <c r="AY990" s="211"/>
      <c r="AZ990" s="211"/>
      <c r="BA990" s="211"/>
      <c r="BB990" s="211"/>
      <c r="BC990" s="211"/>
      <c r="BD990" s="211"/>
      <c r="BE990" s="211"/>
      <c r="BF990" s="211"/>
      <c r="BG990" s="211"/>
      <c r="BH990" s="211"/>
      <c r="BI990" s="211"/>
      <c r="BJ990" s="211"/>
      <c r="BK990" s="211"/>
      <c r="BL990" s="211"/>
      <c r="BM990" s="211"/>
      <c r="BN990" s="211"/>
      <c r="BO990" s="211"/>
      <c r="BP990" s="211"/>
      <c r="BQ990" s="211"/>
      <c r="BR990" s="211"/>
      <c r="BS990" s="211"/>
      <c r="BT990" s="211"/>
      <c r="BU990" s="211"/>
      <c r="BV990" s="211"/>
      <c r="BW990" s="211"/>
      <c r="BX990" s="211"/>
      <c r="BY990" s="211"/>
      <c r="BZ990" s="211"/>
      <c r="CA990" s="211"/>
      <c r="CB990" s="211"/>
      <c r="CC990" s="211"/>
      <c r="CD990" s="211"/>
      <c r="CE990" s="211"/>
      <c r="CF990" s="211"/>
      <c r="CG990" s="211"/>
      <c r="CH990" s="211"/>
      <c r="CI990" s="211"/>
      <c r="CJ990" s="211"/>
      <c r="CK990" s="211"/>
      <c r="CL990" s="211"/>
      <c r="CM990" s="211"/>
      <c r="CN990" s="211"/>
      <c r="CO990" s="211"/>
      <c r="CP990" s="211"/>
      <c r="CQ990" s="151" t="str">
        <f t="shared" si="51"/>
        <v/>
      </c>
      <c r="CR990" s="147"/>
    </row>
    <row r="991" spans="1:96" x14ac:dyDescent="0.2">
      <c r="A991" s="72"/>
      <c r="B991" s="201">
        <f t="shared" si="52"/>
        <v>982</v>
      </c>
      <c r="C991" s="212"/>
      <c r="D991" s="212"/>
      <c r="F991" s="212"/>
      <c r="G991" s="214"/>
      <c r="H991" s="73"/>
      <c r="I991" s="215"/>
      <c r="J991" s="215"/>
      <c r="K991" s="215"/>
      <c r="L991" s="215"/>
      <c r="M991" s="215"/>
      <c r="N991" s="215"/>
      <c r="O991" s="215"/>
      <c r="P991" s="73"/>
      <c r="Q991" s="215"/>
      <c r="R991" s="215"/>
      <c r="S991" s="215"/>
      <c r="T991" s="215"/>
      <c r="U991" s="215"/>
      <c r="V991" s="215"/>
      <c r="W991" s="215"/>
      <c r="X991" s="74"/>
      <c r="Y991" s="216"/>
      <c r="Z991" s="216"/>
      <c r="AA991" s="216"/>
      <c r="AB991" s="150" t="str">
        <f t="shared" si="50"/>
        <v/>
      </c>
      <c r="AC991" s="217"/>
      <c r="AD991" s="218"/>
      <c r="AE991" s="74"/>
      <c r="AF991" s="219"/>
      <c r="AG991" s="219"/>
      <c r="AH991" s="74"/>
      <c r="AI991" s="211"/>
      <c r="AJ991" s="211"/>
      <c r="AK991" s="211"/>
      <c r="AL991" s="211"/>
      <c r="AM991" s="211"/>
      <c r="AN991" s="211"/>
      <c r="AO991" s="211"/>
      <c r="AP991" s="211"/>
      <c r="AQ991" s="211"/>
      <c r="AR991" s="47"/>
      <c r="AS991" s="211"/>
      <c r="AT991" s="211"/>
      <c r="AU991" s="211"/>
      <c r="AV991" s="211"/>
      <c r="AW991" s="211"/>
      <c r="AX991" s="211"/>
      <c r="AY991" s="211"/>
      <c r="AZ991" s="211"/>
      <c r="BA991" s="211"/>
      <c r="BB991" s="211"/>
      <c r="BC991" s="211"/>
      <c r="BD991" s="211"/>
      <c r="BE991" s="211"/>
      <c r="BF991" s="211"/>
      <c r="BG991" s="211"/>
      <c r="BH991" s="211"/>
      <c r="BI991" s="211"/>
      <c r="BJ991" s="211"/>
      <c r="BK991" s="211"/>
      <c r="BL991" s="211"/>
      <c r="BM991" s="211"/>
      <c r="BN991" s="211"/>
      <c r="BO991" s="211"/>
      <c r="BP991" s="211"/>
      <c r="BQ991" s="211"/>
      <c r="BR991" s="211"/>
      <c r="BS991" s="211"/>
      <c r="BT991" s="211"/>
      <c r="BU991" s="211"/>
      <c r="BV991" s="211"/>
      <c r="BW991" s="211"/>
      <c r="BX991" s="211"/>
      <c r="BY991" s="211"/>
      <c r="BZ991" s="211"/>
      <c r="CA991" s="211"/>
      <c r="CB991" s="211"/>
      <c r="CC991" s="211"/>
      <c r="CD991" s="211"/>
      <c r="CE991" s="211"/>
      <c r="CF991" s="211"/>
      <c r="CG991" s="211"/>
      <c r="CH991" s="211"/>
      <c r="CI991" s="211"/>
      <c r="CJ991" s="211"/>
      <c r="CK991" s="211"/>
      <c r="CL991" s="211"/>
      <c r="CM991" s="211"/>
      <c r="CN991" s="211"/>
      <c r="CO991" s="211"/>
      <c r="CP991" s="211"/>
      <c r="CQ991" s="151" t="str">
        <f t="shared" si="51"/>
        <v/>
      </c>
      <c r="CR991" s="147"/>
    </row>
    <row r="992" spans="1:96" x14ac:dyDescent="0.2">
      <c r="A992" s="72"/>
      <c r="B992" s="201">
        <f t="shared" si="52"/>
        <v>983</v>
      </c>
      <c r="C992" s="212"/>
      <c r="D992" s="212"/>
      <c r="F992" s="212"/>
      <c r="G992" s="214"/>
      <c r="H992" s="73"/>
      <c r="I992" s="215"/>
      <c r="J992" s="215"/>
      <c r="K992" s="215"/>
      <c r="L992" s="215"/>
      <c r="M992" s="215"/>
      <c r="N992" s="215"/>
      <c r="O992" s="215"/>
      <c r="P992" s="73"/>
      <c r="Q992" s="215"/>
      <c r="R992" s="215"/>
      <c r="S992" s="215"/>
      <c r="T992" s="215"/>
      <c r="U992" s="215"/>
      <c r="V992" s="215"/>
      <c r="W992" s="215"/>
      <c r="X992" s="74"/>
      <c r="Y992" s="216"/>
      <c r="Z992" s="216"/>
      <c r="AA992" s="216"/>
      <c r="AB992" s="150" t="str">
        <f t="shared" si="50"/>
        <v/>
      </c>
      <c r="AC992" s="217"/>
      <c r="AD992" s="218"/>
      <c r="AE992" s="74"/>
      <c r="AF992" s="219"/>
      <c r="AG992" s="219"/>
      <c r="AH992" s="74"/>
      <c r="AI992" s="211"/>
      <c r="AJ992" s="211"/>
      <c r="AK992" s="211"/>
      <c r="AL992" s="211"/>
      <c r="AM992" s="211"/>
      <c r="AN992" s="211"/>
      <c r="AO992" s="211"/>
      <c r="AP992" s="211"/>
      <c r="AQ992" s="211"/>
      <c r="AR992" s="47"/>
      <c r="AS992" s="211"/>
      <c r="AT992" s="211"/>
      <c r="AU992" s="211"/>
      <c r="AV992" s="211"/>
      <c r="AW992" s="211"/>
      <c r="AX992" s="211"/>
      <c r="AY992" s="211"/>
      <c r="AZ992" s="211"/>
      <c r="BA992" s="211"/>
      <c r="BB992" s="211"/>
      <c r="BC992" s="211"/>
      <c r="BD992" s="211"/>
      <c r="BE992" s="211"/>
      <c r="BF992" s="211"/>
      <c r="BG992" s="211"/>
      <c r="BH992" s="211"/>
      <c r="BI992" s="211"/>
      <c r="BJ992" s="211"/>
      <c r="BK992" s="211"/>
      <c r="BL992" s="211"/>
      <c r="BM992" s="211"/>
      <c r="BN992" s="211"/>
      <c r="BO992" s="211"/>
      <c r="BP992" s="211"/>
      <c r="BQ992" s="211"/>
      <c r="BR992" s="211"/>
      <c r="BS992" s="211"/>
      <c r="BT992" s="211"/>
      <c r="BU992" s="211"/>
      <c r="BV992" s="211"/>
      <c r="BW992" s="211"/>
      <c r="BX992" s="211"/>
      <c r="BY992" s="211"/>
      <c r="BZ992" s="211"/>
      <c r="CA992" s="211"/>
      <c r="CB992" s="211"/>
      <c r="CC992" s="211"/>
      <c r="CD992" s="211"/>
      <c r="CE992" s="211"/>
      <c r="CF992" s="211"/>
      <c r="CG992" s="211"/>
      <c r="CH992" s="211"/>
      <c r="CI992" s="211"/>
      <c r="CJ992" s="211"/>
      <c r="CK992" s="211"/>
      <c r="CL992" s="211"/>
      <c r="CM992" s="211"/>
      <c r="CN992" s="211"/>
      <c r="CO992" s="211"/>
      <c r="CP992" s="211"/>
      <c r="CQ992" s="151" t="str">
        <f t="shared" si="51"/>
        <v/>
      </c>
      <c r="CR992" s="147"/>
    </row>
    <row r="993" spans="1:96" x14ac:dyDescent="0.2">
      <c r="A993" s="72"/>
      <c r="B993" s="201">
        <f t="shared" si="52"/>
        <v>984</v>
      </c>
      <c r="C993" s="212"/>
      <c r="D993" s="212"/>
      <c r="F993" s="212"/>
      <c r="G993" s="214"/>
      <c r="H993" s="73"/>
      <c r="I993" s="215"/>
      <c r="J993" s="215"/>
      <c r="K993" s="215"/>
      <c r="L993" s="215"/>
      <c r="M993" s="215"/>
      <c r="N993" s="215"/>
      <c r="O993" s="215"/>
      <c r="P993" s="73"/>
      <c r="Q993" s="215"/>
      <c r="R993" s="215"/>
      <c r="S993" s="215"/>
      <c r="T993" s="215"/>
      <c r="U993" s="215"/>
      <c r="V993" s="215"/>
      <c r="W993" s="215"/>
      <c r="X993" s="74"/>
      <c r="Y993" s="216"/>
      <c r="Z993" s="216"/>
      <c r="AA993" s="216"/>
      <c r="AB993" s="150" t="str">
        <f t="shared" si="50"/>
        <v/>
      </c>
      <c r="AC993" s="217"/>
      <c r="AD993" s="218"/>
      <c r="AE993" s="74"/>
      <c r="AF993" s="219"/>
      <c r="AG993" s="219"/>
      <c r="AH993" s="74"/>
      <c r="AI993" s="211"/>
      <c r="AJ993" s="211"/>
      <c r="AK993" s="211"/>
      <c r="AL993" s="211"/>
      <c r="AM993" s="211"/>
      <c r="AN993" s="211"/>
      <c r="AO993" s="211"/>
      <c r="AP993" s="211"/>
      <c r="AQ993" s="211"/>
      <c r="AR993" s="47"/>
      <c r="AS993" s="211"/>
      <c r="AT993" s="211"/>
      <c r="AU993" s="211"/>
      <c r="AV993" s="211"/>
      <c r="AW993" s="211"/>
      <c r="AX993" s="211"/>
      <c r="AY993" s="211"/>
      <c r="AZ993" s="211"/>
      <c r="BA993" s="211"/>
      <c r="BB993" s="211"/>
      <c r="BC993" s="211"/>
      <c r="BD993" s="211"/>
      <c r="BE993" s="211"/>
      <c r="BF993" s="211"/>
      <c r="BG993" s="211"/>
      <c r="BH993" s="211"/>
      <c r="BI993" s="211"/>
      <c r="BJ993" s="211"/>
      <c r="BK993" s="211"/>
      <c r="BL993" s="211"/>
      <c r="BM993" s="211"/>
      <c r="BN993" s="211"/>
      <c r="BO993" s="211"/>
      <c r="BP993" s="211"/>
      <c r="BQ993" s="211"/>
      <c r="BR993" s="211"/>
      <c r="BS993" s="211"/>
      <c r="BT993" s="211"/>
      <c r="BU993" s="211"/>
      <c r="BV993" s="211"/>
      <c r="BW993" s="211"/>
      <c r="BX993" s="211"/>
      <c r="BY993" s="211"/>
      <c r="BZ993" s="211"/>
      <c r="CA993" s="211"/>
      <c r="CB993" s="211"/>
      <c r="CC993" s="211"/>
      <c r="CD993" s="211"/>
      <c r="CE993" s="211"/>
      <c r="CF993" s="211"/>
      <c r="CG993" s="211"/>
      <c r="CH993" s="211"/>
      <c r="CI993" s="211"/>
      <c r="CJ993" s="211"/>
      <c r="CK993" s="211"/>
      <c r="CL993" s="211"/>
      <c r="CM993" s="211"/>
      <c r="CN993" s="211"/>
      <c r="CO993" s="211"/>
      <c r="CP993" s="211"/>
      <c r="CQ993" s="151" t="str">
        <f t="shared" si="51"/>
        <v/>
      </c>
      <c r="CR993" s="147"/>
    </row>
    <row r="994" spans="1:96" x14ac:dyDescent="0.2">
      <c r="A994" s="72"/>
      <c r="B994" s="201">
        <f t="shared" si="52"/>
        <v>985</v>
      </c>
      <c r="C994" s="212"/>
      <c r="D994" s="212"/>
      <c r="F994" s="212"/>
      <c r="G994" s="214"/>
      <c r="H994" s="73"/>
      <c r="I994" s="215"/>
      <c r="J994" s="215"/>
      <c r="K994" s="215"/>
      <c r="L994" s="215"/>
      <c r="M994" s="215"/>
      <c r="N994" s="215"/>
      <c r="O994" s="215"/>
      <c r="P994" s="73"/>
      <c r="Q994" s="215"/>
      <c r="R994" s="215"/>
      <c r="S994" s="215"/>
      <c r="T994" s="215"/>
      <c r="U994" s="215"/>
      <c r="V994" s="215"/>
      <c r="W994" s="215"/>
      <c r="X994" s="74"/>
      <c r="Y994" s="216"/>
      <c r="Z994" s="216"/>
      <c r="AA994" s="216"/>
      <c r="AB994" s="150" t="str">
        <f t="shared" si="50"/>
        <v/>
      </c>
      <c r="AC994" s="217"/>
      <c r="AD994" s="218"/>
      <c r="AE994" s="74"/>
      <c r="AF994" s="219"/>
      <c r="AG994" s="219"/>
      <c r="AH994" s="74"/>
      <c r="AI994" s="211"/>
      <c r="AJ994" s="211"/>
      <c r="AK994" s="211"/>
      <c r="AL994" s="211"/>
      <c r="AM994" s="211"/>
      <c r="AN994" s="211"/>
      <c r="AO994" s="211"/>
      <c r="AP994" s="211"/>
      <c r="AQ994" s="211"/>
      <c r="AR994" s="47"/>
      <c r="AS994" s="211"/>
      <c r="AT994" s="211"/>
      <c r="AU994" s="211"/>
      <c r="AV994" s="211"/>
      <c r="AW994" s="211"/>
      <c r="AX994" s="211"/>
      <c r="AY994" s="211"/>
      <c r="AZ994" s="211"/>
      <c r="BA994" s="211"/>
      <c r="BB994" s="211"/>
      <c r="BC994" s="211"/>
      <c r="BD994" s="211"/>
      <c r="BE994" s="211"/>
      <c r="BF994" s="211"/>
      <c r="BG994" s="211"/>
      <c r="BH994" s="211"/>
      <c r="BI994" s="211"/>
      <c r="BJ994" s="211"/>
      <c r="BK994" s="211"/>
      <c r="BL994" s="211"/>
      <c r="BM994" s="211"/>
      <c r="BN994" s="211"/>
      <c r="BO994" s="211"/>
      <c r="BP994" s="211"/>
      <c r="BQ994" s="211"/>
      <c r="BR994" s="211"/>
      <c r="BS994" s="211"/>
      <c r="BT994" s="211"/>
      <c r="BU994" s="211"/>
      <c r="BV994" s="211"/>
      <c r="BW994" s="211"/>
      <c r="BX994" s="211"/>
      <c r="BY994" s="211"/>
      <c r="BZ994" s="211"/>
      <c r="CA994" s="211"/>
      <c r="CB994" s="211"/>
      <c r="CC994" s="211"/>
      <c r="CD994" s="211"/>
      <c r="CE994" s="211"/>
      <c r="CF994" s="211"/>
      <c r="CG994" s="211"/>
      <c r="CH994" s="211"/>
      <c r="CI994" s="211"/>
      <c r="CJ994" s="211"/>
      <c r="CK994" s="211"/>
      <c r="CL994" s="211"/>
      <c r="CM994" s="211"/>
      <c r="CN994" s="211"/>
      <c r="CO994" s="211"/>
      <c r="CP994" s="211"/>
      <c r="CQ994" s="151" t="str">
        <f t="shared" si="51"/>
        <v/>
      </c>
      <c r="CR994" s="147"/>
    </row>
    <row r="995" spans="1:96" x14ac:dyDescent="0.2">
      <c r="A995" s="72"/>
      <c r="B995" s="201">
        <f t="shared" si="52"/>
        <v>986</v>
      </c>
      <c r="C995" s="212"/>
      <c r="D995" s="212"/>
      <c r="F995" s="212"/>
      <c r="G995" s="214"/>
      <c r="H995" s="73"/>
      <c r="I995" s="215"/>
      <c r="J995" s="215"/>
      <c r="K995" s="215"/>
      <c r="L995" s="215"/>
      <c r="M995" s="215"/>
      <c r="N995" s="215"/>
      <c r="O995" s="215"/>
      <c r="P995" s="73"/>
      <c r="Q995" s="215"/>
      <c r="R995" s="215"/>
      <c r="S995" s="215"/>
      <c r="T995" s="215"/>
      <c r="U995" s="215"/>
      <c r="V995" s="215"/>
      <c r="W995" s="215"/>
      <c r="X995" s="74"/>
      <c r="Y995" s="216"/>
      <c r="Z995" s="216"/>
      <c r="AA995" s="216"/>
      <c r="AB995" s="150" t="str">
        <f t="shared" si="50"/>
        <v/>
      </c>
      <c r="AC995" s="217"/>
      <c r="AD995" s="218"/>
      <c r="AE995" s="74"/>
      <c r="AF995" s="219"/>
      <c r="AG995" s="219"/>
      <c r="AH995" s="74"/>
      <c r="AI995" s="211"/>
      <c r="AJ995" s="211"/>
      <c r="AK995" s="211"/>
      <c r="AL995" s="211"/>
      <c r="AM995" s="211"/>
      <c r="AN995" s="211"/>
      <c r="AO995" s="211"/>
      <c r="AP995" s="211"/>
      <c r="AQ995" s="211"/>
      <c r="AR995" s="47"/>
      <c r="AS995" s="211"/>
      <c r="AT995" s="211"/>
      <c r="AU995" s="211"/>
      <c r="AV995" s="211"/>
      <c r="AW995" s="211"/>
      <c r="AX995" s="211"/>
      <c r="AY995" s="211"/>
      <c r="AZ995" s="211"/>
      <c r="BA995" s="211"/>
      <c r="BB995" s="211"/>
      <c r="BC995" s="211"/>
      <c r="BD995" s="211"/>
      <c r="BE995" s="211"/>
      <c r="BF995" s="211"/>
      <c r="BG995" s="211"/>
      <c r="BH995" s="211"/>
      <c r="BI995" s="211"/>
      <c r="BJ995" s="211"/>
      <c r="BK995" s="211"/>
      <c r="BL995" s="211"/>
      <c r="BM995" s="211"/>
      <c r="BN995" s="211"/>
      <c r="BO995" s="211"/>
      <c r="BP995" s="211"/>
      <c r="BQ995" s="211"/>
      <c r="BR995" s="211"/>
      <c r="BS995" s="211"/>
      <c r="BT995" s="211"/>
      <c r="BU995" s="211"/>
      <c r="BV995" s="211"/>
      <c r="BW995" s="211"/>
      <c r="BX995" s="211"/>
      <c r="BY995" s="211"/>
      <c r="BZ995" s="211"/>
      <c r="CA995" s="211"/>
      <c r="CB995" s="211"/>
      <c r="CC995" s="211"/>
      <c r="CD995" s="211"/>
      <c r="CE995" s="211"/>
      <c r="CF995" s="211"/>
      <c r="CG995" s="211"/>
      <c r="CH995" s="211"/>
      <c r="CI995" s="211"/>
      <c r="CJ995" s="211"/>
      <c r="CK995" s="211"/>
      <c r="CL995" s="211"/>
      <c r="CM995" s="211"/>
      <c r="CN995" s="211"/>
      <c r="CO995" s="211"/>
      <c r="CP995" s="211"/>
      <c r="CQ995" s="151" t="str">
        <f t="shared" si="51"/>
        <v/>
      </c>
      <c r="CR995" s="147"/>
    </row>
    <row r="996" spans="1:96" x14ac:dyDescent="0.2">
      <c r="A996" s="72"/>
      <c r="B996" s="201">
        <f t="shared" si="52"/>
        <v>987</v>
      </c>
      <c r="C996" s="212"/>
      <c r="D996" s="212"/>
      <c r="F996" s="212"/>
      <c r="G996" s="214"/>
      <c r="H996" s="73"/>
      <c r="I996" s="215"/>
      <c r="J996" s="215"/>
      <c r="K996" s="215"/>
      <c r="L996" s="215"/>
      <c r="M996" s="215"/>
      <c r="N996" s="215"/>
      <c r="O996" s="215"/>
      <c r="P996" s="73"/>
      <c r="Q996" s="215"/>
      <c r="R996" s="215"/>
      <c r="S996" s="215"/>
      <c r="T996" s="215"/>
      <c r="U996" s="215"/>
      <c r="V996" s="215"/>
      <c r="W996" s="215"/>
      <c r="X996" s="74"/>
      <c r="Y996" s="216"/>
      <c r="Z996" s="216"/>
      <c r="AA996" s="216"/>
      <c r="AB996" s="150" t="str">
        <f t="shared" si="50"/>
        <v/>
      </c>
      <c r="AC996" s="217"/>
      <c r="AD996" s="218"/>
      <c r="AE996" s="74"/>
      <c r="AF996" s="219"/>
      <c r="AG996" s="219"/>
      <c r="AH996" s="74"/>
      <c r="AI996" s="211"/>
      <c r="AJ996" s="211"/>
      <c r="AK996" s="211"/>
      <c r="AL996" s="211"/>
      <c r="AM996" s="211"/>
      <c r="AN996" s="211"/>
      <c r="AO996" s="211"/>
      <c r="AP996" s="211"/>
      <c r="AQ996" s="211"/>
      <c r="AR996" s="47"/>
      <c r="AS996" s="211"/>
      <c r="AT996" s="211"/>
      <c r="AU996" s="211"/>
      <c r="AV996" s="211"/>
      <c r="AW996" s="211"/>
      <c r="AX996" s="211"/>
      <c r="AY996" s="211"/>
      <c r="AZ996" s="211"/>
      <c r="BA996" s="211"/>
      <c r="BB996" s="211"/>
      <c r="BC996" s="211"/>
      <c r="BD996" s="211"/>
      <c r="BE996" s="211"/>
      <c r="BF996" s="211"/>
      <c r="BG996" s="211"/>
      <c r="BH996" s="211"/>
      <c r="BI996" s="211"/>
      <c r="BJ996" s="211"/>
      <c r="BK996" s="211"/>
      <c r="BL996" s="211"/>
      <c r="BM996" s="211"/>
      <c r="BN996" s="211"/>
      <c r="BO996" s="211"/>
      <c r="BP996" s="211"/>
      <c r="BQ996" s="211"/>
      <c r="BR996" s="211"/>
      <c r="BS996" s="211"/>
      <c r="BT996" s="211"/>
      <c r="BU996" s="211"/>
      <c r="BV996" s="211"/>
      <c r="BW996" s="211"/>
      <c r="BX996" s="211"/>
      <c r="BY996" s="211"/>
      <c r="BZ996" s="211"/>
      <c r="CA996" s="211"/>
      <c r="CB996" s="211"/>
      <c r="CC996" s="211"/>
      <c r="CD996" s="211"/>
      <c r="CE996" s="211"/>
      <c r="CF996" s="211"/>
      <c r="CG996" s="211"/>
      <c r="CH996" s="211"/>
      <c r="CI996" s="211"/>
      <c r="CJ996" s="211"/>
      <c r="CK996" s="211"/>
      <c r="CL996" s="211"/>
      <c r="CM996" s="211"/>
      <c r="CN996" s="211"/>
      <c r="CO996" s="211"/>
      <c r="CP996" s="211"/>
      <c r="CQ996" s="151" t="str">
        <f t="shared" si="51"/>
        <v/>
      </c>
      <c r="CR996" s="147"/>
    </row>
    <row r="997" spans="1:96" x14ac:dyDescent="0.2">
      <c r="A997" s="72"/>
      <c r="B997" s="201">
        <f t="shared" si="52"/>
        <v>988</v>
      </c>
      <c r="C997" s="212"/>
      <c r="D997" s="212"/>
      <c r="F997" s="212"/>
      <c r="G997" s="214"/>
      <c r="H997" s="73"/>
      <c r="I997" s="215"/>
      <c r="J997" s="215"/>
      <c r="K997" s="215"/>
      <c r="L997" s="215"/>
      <c r="M997" s="215"/>
      <c r="N997" s="215"/>
      <c r="O997" s="215"/>
      <c r="P997" s="73"/>
      <c r="Q997" s="215"/>
      <c r="R997" s="215"/>
      <c r="S997" s="215"/>
      <c r="T997" s="215"/>
      <c r="U997" s="215"/>
      <c r="V997" s="215"/>
      <c r="W997" s="215"/>
      <c r="X997" s="74"/>
      <c r="Y997" s="216"/>
      <c r="Z997" s="216"/>
      <c r="AA997" s="216"/>
      <c r="AB997" s="150" t="str">
        <f t="shared" si="50"/>
        <v/>
      </c>
      <c r="AC997" s="217"/>
      <c r="AD997" s="218"/>
      <c r="AE997" s="74"/>
      <c r="AF997" s="219"/>
      <c r="AG997" s="219"/>
      <c r="AH997" s="74"/>
      <c r="AI997" s="211"/>
      <c r="AJ997" s="211"/>
      <c r="AK997" s="211"/>
      <c r="AL997" s="211"/>
      <c r="AM997" s="211"/>
      <c r="AN997" s="211"/>
      <c r="AO997" s="211"/>
      <c r="AP997" s="211"/>
      <c r="AQ997" s="211"/>
      <c r="AR997" s="47"/>
      <c r="AS997" s="211"/>
      <c r="AT997" s="211"/>
      <c r="AU997" s="211"/>
      <c r="AV997" s="211"/>
      <c r="AW997" s="211"/>
      <c r="AX997" s="211"/>
      <c r="AY997" s="211"/>
      <c r="AZ997" s="211"/>
      <c r="BA997" s="211"/>
      <c r="BB997" s="211"/>
      <c r="BC997" s="211"/>
      <c r="BD997" s="211"/>
      <c r="BE997" s="211"/>
      <c r="BF997" s="211"/>
      <c r="BG997" s="211"/>
      <c r="BH997" s="211"/>
      <c r="BI997" s="211"/>
      <c r="BJ997" s="211"/>
      <c r="BK997" s="211"/>
      <c r="BL997" s="211"/>
      <c r="BM997" s="211"/>
      <c r="BN997" s="211"/>
      <c r="BO997" s="211"/>
      <c r="BP997" s="211"/>
      <c r="BQ997" s="211"/>
      <c r="BR997" s="211"/>
      <c r="BS997" s="211"/>
      <c r="BT997" s="211"/>
      <c r="BU997" s="211"/>
      <c r="BV997" s="211"/>
      <c r="BW997" s="211"/>
      <c r="BX997" s="211"/>
      <c r="BY997" s="211"/>
      <c r="BZ997" s="211"/>
      <c r="CA997" s="211"/>
      <c r="CB997" s="211"/>
      <c r="CC997" s="211"/>
      <c r="CD997" s="211"/>
      <c r="CE997" s="211"/>
      <c r="CF997" s="211"/>
      <c r="CG997" s="211"/>
      <c r="CH997" s="211"/>
      <c r="CI997" s="211"/>
      <c r="CJ997" s="211"/>
      <c r="CK997" s="211"/>
      <c r="CL997" s="211"/>
      <c r="CM997" s="211"/>
      <c r="CN997" s="211"/>
      <c r="CO997" s="211"/>
      <c r="CP997" s="211"/>
      <c r="CQ997" s="151" t="str">
        <f t="shared" si="51"/>
        <v/>
      </c>
      <c r="CR997" s="147"/>
    </row>
    <row r="998" spans="1:96" x14ac:dyDescent="0.2">
      <c r="A998" s="72"/>
      <c r="B998" s="201">
        <f t="shared" si="52"/>
        <v>989</v>
      </c>
      <c r="C998" s="212"/>
      <c r="D998" s="212"/>
      <c r="F998" s="212"/>
      <c r="G998" s="214"/>
      <c r="H998" s="73"/>
      <c r="I998" s="215"/>
      <c r="J998" s="215"/>
      <c r="K998" s="215"/>
      <c r="L998" s="215"/>
      <c r="M998" s="215"/>
      <c r="N998" s="215"/>
      <c r="O998" s="215"/>
      <c r="P998" s="73"/>
      <c r="Q998" s="215"/>
      <c r="R998" s="215"/>
      <c r="S998" s="215"/>
      <c r="T998" s="215"/>
      <c r="U998" s="215"/>
      <c r="V998" s="215"/>
      <c r="W998" s="215"/>
      <c r="X998" s="74"/>
      <c r="Y998" s="216"/>
      <c r="Z998" s="216"/>
      <c r="AA998" s="216"/>
      <c r="AB998" s="150" t="str">
        <f t="shared" si="50"/>
        <v/>
      </c>
      <c r="AC998" s="217"/>
      <c r="AD998" s="218"/>
      <c r="AE998" s="74"/>
      <c r="AF998" s="219"/>
      <c r="AG998" s="219"/>
      <c r="AH998" s="74"/>
      <c r="AI998" s="211"/>
      <c r="AJ998" s="211"/>
      <c r="AK998" s="211"/>
      <c r="AL998" s="211"/>
      <c r="AM998" s="211"/>
      <c r="AN998" s="211"/>
      <c r="AO998" s="211"/>
      <c r="AP998" s="211"/>
      <c r="AQ998" s="211"/>
      <c r="AR998" s="47"/>
      <c r="AS998" s="211"/>
      <c r="AT998" s="211"/>
      <c r="AU998" s="211"/>
      <c r="AV998" s="211"/>
      <c r="AW998" s="211"/>
      <c r="AX998" s="211"/>
      <c r="AY998" s="211"/>
      <c r="AZ998" s="211"/>
      <c r="BA998" s="211"/>
      <c r="BB998" s="211"/>
      <c r="BC998" s="211"/>
      <c r="BD998" s="211"/>
      <c r="BE998" s="211"/>
      <c r="BF998" s="211"/>
      <c r="BG998" s="211"/>
      <c r="BH998" s="211"/>
      <c r="BI998" s="211"/>
      <c r="BJ998" s="211"/>
      <c r="BK998" s="211"/>
      <c r="BL998" s="211"/>
      <c r="BM998" s="211"/>
      <c r="BN998" s="211"/>
      <c r="BO998" s="211"/>
      <c r="BP998" s="211"/>
      <c r="BQ998" s="211"/>
      <c r="BR998" s="211"/>
      <c r="BS998" s="211"/>
      <c r="BT998" s="211"/>
      <c r="BU998" s="211"/>
      <c r="BV998" s="211"/>
      <c r="BW998" s="211"/>
      <c r="BX998" s="211"/>
      <c r="BY998" s="211"/>
      <c r="BZ998" s="211"/>
      <c r="CA998" s="211"/>
      <c r="CB998" s="211"/>
      <c r="CC998" s="211"/>
      <c r="CD998" s="211"/>
      <c r="CE998" s="211"/>
      <c r="CF998" s="211"/>
      <c r="CG998" s="211"/>
      <c r="CH998" s="211"/>
      <c r="CI998" s="211"/>
      <c r="CJ998" s="211"/>
      <c r="CK998" s="211"/>
      <c r="CL998" s="211"/>
      <c r="CM998" s="211"/>
      <c r="CN998" s="211"/>
      <c r="CO998" s="211"/>
      <c r="CP998" s="211"/>
      <c r="CQ998" s="151" t="str">
        <f t="shared" si="51"/>
        <v/>
      </c>
      <c r="CR998" s="147"/>
    </row>
    <row r="999" spans="1:96" x14ac:dyDescent="0.2">
      <c r="A999" s="72"/>
      <c r="B999" s="201">
        <f t="shared" si="52"/>
        <v>990</v>
      </c>
      <c r="C999" s="212"/>
      <c r="D999" s="212"/>
      <c r="F999" s="212"/>
      <c r="G999" s="214"/>
      <c r="H999" s="73"/>
      <c r="I999" s="215"/>
      <c r="J999" s="215"/>
      <c r="K999" s="215"/>
      <c r="L999" s="215"/>
      <c r="M999" s="215"/>
      <c r="N999" s="215"/>
      <c r="O999" s="215"/>
      <c r="P999" s="73"/>
      <c r="Q999" s="215"/>
      <c r="R999" s="215"/>
      <c r="S999" s="215"/>
      <c r="T999" s="215"/>
      <c r="U999" s="215"/>
      <c r="V999" s="215"/>
      <c r="W999" s="215"/>
      <c r="X999" s="74"/>
      <c r="Y999" s="216"/>
      <c r="Z999" s="216"/>
      <c r="AA999" s="216"/>
      <c r="AB999" s="150" t="str">
        <f t="shared" si="50"/>
        <v/>
      </c>
      <c r="AC999" s="217"/>
      <c r="AD999" s="218"/>
      <c r="AE999" s="74"/>
      <c r="AF999" s="219"/>
      <c r="AG999" s="219"/>
      <c r="AH999" s="74"/>
      <c r="AI999" s="211"/>
      <c r="AJ999" s="211"/>
      <c r="AK999" s="211"/>
      <c r="AL999" s="211"/>
      <c r="AM999" s="211"/>
      <c r="AN999" s="211"/>
      <c r="AO999" s="211"/>
      <c r="AP999" s="211"/>
      <c r="AQ999" s="211"/>
      <c r="AR999" s="47"/>
      <c r="AS999" s="211"/>
      <c r="AT999" s="211"/>
      <c r="AU999" s="211"/>
      <c r="AV999" s="211"/>
      <c r="AW999" s="211"/>
      <c r="AX999" s="211"/>
      <c r="AY999" s="211"/>
      <c r="AZ999" s="211"/>
      <c r="BA999" s="211"/>
      <c r="BB999" s="211"/>
      <c r="BC999" s="211"/>
      <c r="BD999" s="211"/>
      <c r="BE999" s="211"/>
      <c r="BF999" s="211"/>
      <c r="BG999" s="211"/>
      <c r="BH999" s="211"/>
      <c r="BI999" s="211"/>
      <c r="BJ999" s="211"/>
      <c r="BK999" s="211"/>
      <c r="BL999" s="211"/>
      <c r="BM999" s="211"/>
      <c r="BN999" s="211"/>
      <c r="BO999" s="211"/>
      <c r="BP999" s="211"/>
      <c r="BQ999" s="211"/>
      <c r="BR999" s="211"/>
      <c r="BS999" s="211"/>
      <c r="BT999" s="211"/>
      <c r="BU999" s="211"/>
      <c r="BV999" s="211"/>
      <c r="BW999" s="211"/>
      <c r="BX999" s="211"/>
      <c r="BY999" s="211"/>
      <c r="BZ999" s="211"/>
      <c r="CA999" s="211"/>
      <c r="CB999" s="211"/>
      <c r="CC999" s="211"/>
      <c r="CD999" s="211"/>
      <c r="CE999" s="211"/>
      <c r="CF999" s="211"/>
      <c r="CG999" s="211"/>
      <c r="CH999" s="211"/>
      <c r="CI999" s="211"/>
      <c r="CJ999" s="211"/>
      <c r="CK999" s="211"/>
      <c r="CL999" s="211"/>
      <c r="CM999" s="211"/>
      <c r="CN999" s="211"/>
      <c r="CO999" s="211"/>
      <c r="CP999" s="211"/>
      <c r="CQ999" s="151" t="str">
        <f t="shared" si="51"/>
        <v/>
      </c>
      <c r="CR999" s="147"/>
    </row>
    <row r="1000" spans="1:96" x14ac:dyDescent="0.2">
      <c r="A1000" s="72"/>
      <c r="B1000" s="201">
        <f t="shared" si="52"/>
        <v>991</v>
      </c>
      <c r="C1000" s="212"/>
      <c r="D1000" s="212"/>
      <c r="F1000" s="212"/>
      <c r="G1000" s="214"/>
      <c r="H1000" s="73"/>
      <c r="I1000" s="215"/>
      <c r="J1000" s="215"/>
      <c r="K1000" s="215"/>
      <c r="L1000" s="215"/>
      <c r="M1000" s="215"/>
      <c r="N1000" s="215"/>
      <c r="O1000" s="215"/>
      <c r="P1000" s="73"/>
      <c r="Q1000" s="215"/>
      <c r="R1000" s="215"/>
      <c r="S1000" s="215"/>
      <c r="T1000" s="215"/>
      <c r="U1000" s="215"/>
      <c r="V1000" s="215"/>
      <c r="W1000" s="215"/>
      <c r="X1000" s="74"/>
      <c r="Y1000" s="216"/>
      <c r="Z1000" s="216"/>
      <c r="AA1000" s="216"/>
      <c r="AB1000" s="150" t="str">
        <f t="shared" si="50"/>
        <v/>
      </c>
      <c r="AC1000" s="217"/>
      <c r="AD1000" s="218"/>
      <c r="AE1000" s="74"/>
      <c r="AF1000" s="219"/>
      <c r="AG1000" s="219"/>
      <c r="AH1000" s="74"/>
      <c r="AI1000" s="211"/>
      <c r="AJ1000" s="211"/>
      <c r="AK1000" s="211"/>
      <c r="AL1000" s="211"/>
      <c r="AM1000" s="211"/>
      <c r="AN1000" s="211"/>
      <c r="AO1000" s="211"/>
      <c r="AP1000" s="211"/>
      <c r="AQ1000" s="211"/>
      <c r="AR1000" s="47"/>
      <c r="AS1000" s="211"/>
      <c r="AT1000" s="211"/>
      <c r="AU1000" s="211"/>
      <c r="AV1000" s="211"/>
      <c r="AW1000" s="211"/>
      <c r="AX1000" s="211"/>
      <c r="AY1000" s="211"/>
      <c r="AZ1000" s="211"/>
      <c r="BA1000" s="211"/>
      <c r="BB1000" s="211"/>
      <c r="BC1000" s="211"/>
      <c r="BD1000" s="211"/>
      <c r="BE1000" s="211"/>
      <c r="BF1000" s="211"/>
      <c r="BG1000" s="211"/>
      <c r="BH1000" s="211"/>
      <c r="BI1000" s="211"/>
      <c r="BJ1000" s="211"/>
      <c r="BK1000" s="211"/>
      <c r="BL1000" s="211"/>
      <c r="BM1000" s="211"/>
      <c r="BN1000" s="211"/>
      <c r="BO1000" s="211"/>
      <c r="BP1000" s="211"/>
      <c r="BQ1000" s="211"/>
      <c r="BR1000" s="211"/>
      <c r="BS1000" s="211"/>
      <c r="BT1000" s="211"/>
      <c r="BU1000" s="211"/>
      <c r="BV1000" s="211"/>
      <c r="BW1000" s="211"/>
      <c r="BX1000" s="211"/>
      <c r="BY1000" s="211"/>
      <c r="BZ1000" s="211"/>
      <c r="CA1000" s="211"/>
      <c r="CB1000" s="211"/>
      <c r="CC1000" s="211"/>
      <c r="CD1000" s="211"/>
      <c r="CE1000" s="211"/>
      <c r="CF1000" s="211"/>
      <c r="CG1000" s="211"/>
      <c r="CH1000" s="211"/>
      <c r="CI1000" s="211"/>
      <c r="CJ1000" s="211"/>
      <c r="CK1000" s="211"/>
      <c r="CL1000" s="211"/>
      <c r="CM1000" s="211"/>
      <c r="CN1000" s="211"/>
      <c r="CO1000" s="211"/>
      <c r="CP1000" s="211"/>
      <c r="CQ1000" s="151" t="str">
        <f t="shared" si="51"/>
        <v/>
      </c>
      <c r="CR1000" s="147"/>
    </row>
    <row r="1001" spans="1:96" x14ac:dyDescent="0.2">
      <c r="A1001" s="72"/>
      <c r="B1001" s="201">
        <f t="shared" si="52"/>
        <v>992</v>
      </c>
      <c r="C1001" s="212"/>
      <c r="D1001" s="212"/>
      <c r="F1001" s="212"/>
      <c r="G1001" s="214"/>
      <c r="H1001" s="73"/>
      <c r="I1001" s="215"/>
      <c r="J1001" s="215"/>
      <c r="K1001" s="215"/>
      <c r="L1001" s="215"/>
      <c r="M1001" s="215"/>
      <c r="N1001" s="215"/>
      <c r="O1001" s="215"/>
      <c r="P1001" s="73"/>
      <c r="Q1001" s="215"/>
      <c r="R1001" s="215"/>
      <c r="S1001" s="215"/>
      <c r="T1001" s="215"/>
      <c r="U1001" s="215"/>
      <c r="V1001" s="215"/>
      <c r="W1001" s="215"/>
      <c r="X1001" s="74"/>
      <c r="Y1001" s="216"/>
      <c r="Z1001" s="216"/>
      <c r="AA1001" s="216"/>
      <c r="AB1001" s="150" t="str">
        <f t="shared" si="50"/>
        <v/>
      </c>
      <c r="AC1001" s="217"/>
      <c r="AD1001" s="218"/>
      <c r="AE1001" s="74"/>
      <c r="AF1001" s="219"/>
      <c r="AG1001" s="219"/>
      <c r="AH1001" s="74"/>
      <c r="AI1001" s="211"/>
      <c r="AJ1001" s="211"/>
      <c r="AK1001" s="211"/>
      <c r="AL1001" s="211"/>
      <c r="AM1001" s="211"/>
      <c r="AN1001" s="211"/>
      <c r="AO1001" s="211"/>
      <c r="AP1001" s="211"/>
      <c r="AQ1001" s="211"/>
      <c r="AR1001" s="47"/>
      <c r="AS1001" s="211"/>
      <c r="AT1001" s="211"/>
      <c r="AU1001" s="211"/>
      <c r="AV1001" s="211"/>
      <c r="AW1001" s="211"/>
      <c r="AX1001" s="211"/>
      <c r="AY1001" s="211"/>
      <c r="AZ1001" s="211"/>
      <c r="BA1001" s="211"/>
      <c r="BB1001" s="211"/>
      <c r="BC1001" s="211"/>
      <c r="BD1001" s="211"/>
      <c r="BE1001" s="211"/>
      <c r="BF1001" s="211"/>
      <c r="BG1001" s="211"/>
      <c r="BH1001" s="211"/>
      <c r="BI1001" s="211"/>
      <c r="BJ1001" s="211"/>
      <c r="BK1001" s="211"/>
      <c r="BL1001" s="211"/>
      <c r="BM1001" s="211"/>
      <c r="BN1001" s="211"/>
      <c r="BO1001" s="211"/>
      <c r="BP1001" s="211"/>
      <c r="BQ1001" s="211"/>
      <c r="BR1001" s="211"/>
      <c r="BS1001" s="211"/>
      <c r="BT1001" s="211"/>
      <c r="BU1001" s="211"/>
      <c r="BV1001" s="211"/>
      <c r="BW1001" s="211"/>
      <c r="BX1001" s="211"/>
      <c r="BY1001" s="211"/>
      <c r="BZ1001" s="211"/>
      <c r="CA1001" s="211"/>
      <c r="CB1001" s="211"/>
      <c r="CC1001" s="211"/>
      <c r="CD1001" s="211"/>
      <c r="CE1001" s="211"/>
      <c r="CF1001" s="211"/>
      <c r="CG1001" s="211"/>
      <c r="CH1001" s="211"/>
      <c r="CI1001" s="211"/>
      <c r="CJ1001" s="211"/>
      <c r="CK1001" s="211"/>
      <c r="CL1001" s="211"/>
      <c r="CM1001" s="211"/>
      <c r="CN1001" s="211"/>
      <c r="CO1001" s="211"/>
      <c r="CP1001" s="211"/>
      <c r="CQ1001" s="151" t="str">
        <f t="shared" si="51"/>
        <v/>
      </c>
      <c r="CR1001" s="147"/>
    </row>
    <row r="1002" spans="1:96" x14ac:dyDescent="0.2">
      <c r="A1002" s="72"/>
      <c r="B1002" s="201">
        <f t="shared" si="52"/>
        <v>993</v>
      </c>
      <c r="C1002" s="212"/>
      <c r="D1002" s="212"/>
      <c r="F1002" s="212"/>
      <c r="G1002" s="214"/>
      <c r="H1002" s="73"/>
      <c r="I1002" s="215"/>
      <c r="J1002" s="215"/>
      <c r="K1002" s="215"/>
      <c r="L1002" s="215"/>
      <c r="M1002" s="215"/>
      <c r="N1002" s="215"/>
      <c r="O1002" s="215"/>
      <c r="P1002" s="73"/>
      <c r="Q1002" s="215"/>
      <c r="R1002" s="215"/>
      <c r="S1002" s="215"/>
      <c r="T1002" s="215"/>
      <c r="U1002" s="215"/>
      <c r="V1002" s="215"/>
      <c r="W1002" s="215"/>
      <c r="X1002" s="74"/>
      <c r="Y1002" s="216"/>
      <c r="Z1002" s="216"/>
      <c r="AA1002" s="216"/>
      <c r="AB1002" s="150" t="str">
        <f t="shared" si="50"/>
        <v/>
      </c>
      <c r="AC1002" s="217"/>
      <c r="AD1002" s="218"/>
      <c r="AE1002" s="74"/>
      <c r="AF1002" s="219"/>
      <c r="AG1002" s="219"/>
      <c r="AH1002" s="74"/>
      <c r="AI1002" s="211"/>
      <c r="AJ1002" s="211"/>
      <c r="AK1002" s="211"/>
      <c r="AL1002" s="211"/>
      <c r="AM1002" s="211"/>
      <c r="AN1002" s="211"/>
      <c r="AO1002" s="211"/>
      <c r="AP1002" s="211"/>
      <c r="AQ1002" s="211"/>
      <c r="AR1002" s="47"/>
      <c r="AS1002" s="211"/>
      <c r="AT1002" s="211"/>
      <c r="AU1002" s="211"/>
      <c r="AV1002" s="211"/>
      <c r="AW1002" s="211"/>
      <c r="AX1002" s="211"/>
      <c r="AY1002" s="211"/>
      <c r="AZ1002" s="211"/>
      <c r="BA1002" s="211"/>
      <c r="BB1002" s="211"/>
      <c r="BC1002" s="211"/>
      <c r="BD1002" s="211"/>
      <c r="BE1002" s="211"/>
      <c r="BF1002" s="211"/>
      <c r="BG1002" s="211"/>
      <c r="BH1002" s="211"/>
      <c r="BI1002" s="211"/>
      <c r="BJ1002" s="211"/>
      <c r="BK1002" s="211"/>
      <c r="BL1002" s="211"/>
      <c r="BM1002" s="211"/>
      <c r="BN1002" s="211"/>
      <c r="BO1002" s="211"/>
      <c r="BP1002" s="211"/>
      <c r="BQ1002" s="211"/>
      <c r="BR1002" s="211"/>
      <c r="BS1002" s="211"/>
      <c r="BT1002" s="211"/>
      <c r="BU1002" s="211"/>
      <c r="BV1002" s="211"/>
      <c r="BW1002" s="211"/>
      <c r="BX1002" s="211"/>
      <c r="BY1002" s="211"/>
      <c r="BZ1002" s="211"/>
      <c r="CA1002" s="211"/>
      <c r="CB1002" s="211"/>
      <c r="CC1002" s="211"/>
      <c r="CD1002" s="211"/>
      <c r="CE1002" s="211"/>
      <c r="CF1002" s="211"/>
      <c r="CG1002" s="211"/>
      <c r="CH1002" s="211"/>
      <c r="CI1002" s="211"/>
      <c r="CJ1002" s="211"/>
      <c r="CK1002" s="211"/>
      <c r="CL1002" s="211"/>
      <c r="CM1002" s="211"/>
      <c r="CN1002" s="211"/>
      <c r="CO1002" s="211"/>
      <c r="CP1002" s="211"/>
      <c r="CQ1002" s="151" t="str">
        <f t="shared" si="51"/>
        <v/>
      </c>
      <c r="CR1002" s="147"/>
    </row>
    <row r="1003" spans="1:96" x14ac:dyDescent="0.2">
      <c r="A1003" s="72"/>
      <c r="B1003" s="201">
        <f t="shared" si="52"/>
        <v>994</v>
      </c>
      <c r="C1003" s="212"/>
      <c r="D1003" s="212"/>
      <c r="F1003" s="212"/>
      <c r="G1003" s="214"/>
      <c r="H1003" s="73"/>
      <c r="I1003" s="215"/>
      <c r="J1003" s="215"/>
      <c r="K1003" s="215"/>
      <c r="L1003" s="215"/>
      <c r="M1003" s="215"/>
      <c r="N1003" s="215"/>
      <c r="O1003" s="215"/>
      <c r="P1003" s="73"/>
      <c r="Q1003" s="215"/>
      <c r="R1003" s="215"/>
      <c r="S1003" s="215"/>
      <c r="T1003" s="215"/>
      <c r="U1003" s="215"/>
      <c r="V1003" s="215"/>
      <c r="W1003" s="215"/>
      <c r="X1003" s="74"/>
      <c r="Y1003" s="216"/>
      <c r="Z1003" s="216"/>
      <c r="AA1003" s="216"/>
      <c r="AB1003" s="150" t="str">
        <f t="shared" si="50"/>
        <v/>
      </c>
      <c r="AC1003" s="217"/>
      <c r="AD1003" s="218"/>
      <c r="AE1003" s="74"/>
      <c r="AF1003" s="219"/>
      <c r="AG1003" s="219"/>
      <c r="AH1003" s="74"/>
      <c r="AI1003" s="211"/>
      <c r="AJ1003" s="211"/>
      <c r="AK1003" s="211"/>
      <c r="AL1003" s="211"/>
      <c r="AM1003" s="211"/>
      <c r="AN1003" s="211"/>
      <c r="AO1003" s="211"/>
      <c r="AP1003" s="211"/>
      <c r="AQ1003" s="211"/>
      <c r="AR1003" s="47"/>
      <c r="AS1003" s="211"/>
      <c r="AT1003" s="211"/>
      <c r="AU1003" s="211"/>
      <c r="AV1003" s="211"/>
      <c r="AW1003" s="211"/>
      <c r="AX1003" s="211"/>
      <c r="AY1003" s="211"/>
      <c r="AZ1003" s="211"/>
      <c r="BA1003" s="211"/>
      <c r="BB1003" s="211"/>
      <c r="BC1003" s="211"/>
      <c r="BD1003" s="211"/>
      <c r="BE1003" s="211"/>
      <c r="BF1003" s="211"/>
      <c r="BG1003" s="211"/>
      <c r="BH1003" s="211"/>
      <c r="BI1003" s="211"/>
      <c r="BJ1003" s="211"/>
      <c r="BK1003" s="211"/>
      <c r="BL1003" s="211"/>
      <c r="BM1003" s="211"/>
      <c r="BN1003" s="211"/>
      <c r="BO1003" s="211"/>
      <c r="BP1003" s="211"/>
      <c r="BQ1003" s="211"/>
      <c r="BR1003" s="211"/>
      <c r="BS1003" s="211"/>
      <c r="BT1003" s="211"/>
      <c r="BU1003" s="211"/>
      <c r="BV1003" s="211"/>
      <c r="BW1003" s="211"/>
      <c r="BX1003" s="211"/>
      <c r="BY1003" s="211"/>
      <c r="BZ1003" s="211"/>
      <c r="CA1003" s="211"/>
      <c r="CB1003" s="211"/>
      <c r="CC1003" s="211"/>
      <c r="CD1003" s="211"/>
      <c r="CE1003" s="211"/>
      <c r="CF1003" s="211"/>
      <c r="CG1003" s="211"/>
      <c r="CH1003" s="211"/>
      <c r="CI1003" s="211"/>
      <c r="CJ1003" s="211"/>
      <c r="CK1003" s="211"/>
      <c r="CL1003" s="211"/>
      <c r="CM1003" s="211"/>
      <c r="CN1003" s="211"/>
      <c r="CO1003" s="211"/>
      <c r="CP1003" s="211"/>
      <c r="CQ1003" s="151" t="str">
        <f t="shared" si="51"/>
        <v/>
      </c>
      <c r="CR1003" s="147"/>
    </row>
    <row r="1004" spans="1:96" x14ac:dyDescent="0.2">
      <c r="A1004" s="72"/>
      <c r="B1004" s="201">
        <f>IFERROR(B1003+1,"")</f>
        <v>995</v>
      </c>
      <c r="C1004" s="212"/>
      <c r="D1004" s="212"/>
      <c r="F1004" s="212"/>
      <c r="G1004" s="214"/>
      <c r="H1004" s="73"/>
      <c r="I1004" s="215"/>
      <c r="J1004" s="215"/>
      <c r="K1004" s="215"/>
      <c r="L1004" s="215"/>
      <c r="M1004" s="215"/>
      <c r="N1004" s="215"/>
      <c r="O1004" s="215"/>
      <c r="P1004" s="73"/>
      <c r="Q1004" s="215"/>
      <c r="R1004" s="215"/>
      <c r="S1004" s="215"/>
      <c r="T1004" s="215"/>
      <c r="U1004" s="215"/>
      <c r="V1004" s="215"/>
      <c r="W1004" s="215"/>
      <c r="X1004" s="74"/>
      <c r="Y1004" s="216"/>
      <c r="Z1004" s="216"/>
      <c r="AA1004" s="216"/>
      <c r="AB1004" s="150" t="str">
        <f t="shared" si="50"/>
        <v/>
      </c>
      <c r="AC1004" s="217"/>
      <c r="AD1004" s="218"/>
      <c r="AE1004" s="74"/>
      <c r="AF1004" s="219"/>
      <c r="AG1004" s="219"/>
      <c r="AH1004" s="74"/>
      <c r="AI1004" s="211"/>
      <c r="AJ1004" s="211"/>
      <c r="AK1004" s="211"/>
      <c r="AL1004" s="211"/>
      <c r="AM1004" s="211"/>
      <c r="AN1004" s="211"/>
      <c r="AO1004" s="211"/>
      <c r="AP1004" s="211"/>
      <c r="AQ1004" s="211"/>
      <c r="AR1004" s="47"/>
      <c r="AS1004" s="211"/>
      <c r="AT1004" s="211"/>
      <c r="AU1004" s="211"/>
      <c r="AV1004" s="211"/>
      <c r="AW1004" s="211"/>
      <c r="AX1004" s="211"/>
      <c r="AY1004" s="211"/>
      <c r="AZ1004" s="211"/>
      <c r="BA1004" s="211"/>
      <c r="BB1004" s="211"/>
      <c r="BC1004" s="211"/>
      <c r="BD1004" s="211"/>
      <c r="BE1004" s="211"/>
      <c r="BF1004" s="211"/>
      <c r="BG1004" s="211"/>
      <c r="BH1004" s="211"/>
      <c r="BI1004" s="211"/>
      <c r="BJ1004" s="211"/>
      <c r="BK1004" s="211"/>
      <c r="BL1004" s="211"/>
      <c r="BM1004" s="211"/>
      <c r="BN1004" s="211"/>
      <c r="BO1004" s="211"/>
      <c r="BP1004" s="211"/>
      <c r="BQ1004" s="211"/>
      <c r="BR1004" s="211"/>
      <c r="BS1004" s="211"/>
      <c r="BT1004" s="211"/>
      <c r="BU1004" s="211"/>
      <c r="BV1004" s="211"/>
      <c r="BW1004" s="211"/>
      <c r="BX1004" s="211"/>
      <c r="BY1004" s="211"/>
      <c r="BZ1004" s="211"/>
      <c r="CA1004" s="211"/>
      <c r="CB1004" s="211"/>
      <c r="CC1004" s="211"/>
      <c r="CD1004" s="211"/>
      <c r="CE1004" s="211"/>
      <c r="CF1004" s="211"/>
      <c r="CG1004" s="211"/>
      <c r="CH1004" s="211"/>
      <c r="CI1004" s="211"/>
      <c r="CJ1004" s="211"/>
      <c r="CK1004" s="211"/>
      <c r="CL1004" s="211"/>
      <c r="CM1004" s="211"/>
      <c r="CN1004" s="211"/>
      <c r="CO1004" s="211"/>
      <c r="CP1004" s="211"/>
      <c r="CQ1004" s="151" t="str">
        <f t="shared" si="51"/>
        <v/>
      </c>
      <c r="CR1004" s="147"/>
    </row>
    <row r="1005" spans="1:96" x14ac:dyDescent="0.2">
      <c r="A1005" s="72"/>
      <c r="B1005" s="201">
        <f t="shared" si="52"/>
        <v>996</v>
      </c>
      <c r="C1005" s="212"/>
      <c r="D1005" s="212"/>
      <c r="F1005" s="212"/>
      <c r="G1005" s="214"/>
      <c r="H1005" s="73"/>
      <c r="I1005" s="215"/>
      <c r="J1005" s="215"/>
      <c r="K1005" s="215"/>
      <c r="L1005" s="215"/>
      <c r="M1005" s="215"/>
      <c r="N1005" s="215"/>
      <c r="O1005" s="215"/>
      <c r="P1005" s="73"/>
      <c r="Q1005" s="215"/>
      <c r="R1005" s="215"/>
      <c r="S1005" s="215"/>
      <c r="T1005" s="215"/>
      <c r="U1005" s="215"/>
      <c r="V1005" s="215"/>
      <c r="W1005" s="215"/>
      <c r="X1005" s="74"/>
      <c r="Y1005" s="216"/>
      <c r="Z1005" s="216"/>
      <c r="AA1005" s="216"/>
      <c r="AB1005" s="150" t="str">
        <f t="shared" si="50"/>
        <v/>
      </c>
      <c r="AC1005" s="217"/>
      <c r="AD1005" s="218"/>
      <c r="AE1005" s="74"/>
      <c r="AF1005" s="219"/>
      <c r="AG1005" s="219"/>
      <c r="AH1005" s="74"/>
      <c r="AI1005" s="211"/>
      <c r="AJ1005" s="211"/>
      <c r="AK1005" s="211"/>
      <c r="AL1005" s="211"/>
      <c r="AM1005" s="211"/>
      <c r="AN1005" s="211"/>
      <c r="AO1005" s="211"/>
      <c r="AP1005" s="211"/>
      <c r="AQ1005" s="211"/>
      <c r="AR1005" s="47"/>
      <c r="AS1005" s="211"/>
      <c r="AT1005" s="211"/>
      <c r="AU1005" s="211"/>
      <c r="AV1005" s="211"/>
      <c r="AW1005" s="211"/>
      <c r="AX1005" s="211"/>
      <c r="AY1005" s="211"/>
      <c r="AZ1005" s="211"/>
      <c r="BA1005" s="211"/>
      <c r="BB1005" s="211"/>
      <c r="BC1005" s="211"/>
      <c r="BD1005" s="211"/>
      <c r="BE1005" s="211"/>
      <c r="BF1005" s="211"/>
      <c r="BG1005" s="211"/>
      <c r="BH1005" s="211"/>
      <c r="BI1005" s="211"/>
      <c r="BJ1005" s="211"/>
      <c r="BK1005" s="211"/>
      <c r="BL1005" s="211"/>
      <c r="BM1005" s="211"/>
      <c r="BN1005" s="211"/>
      <c r="BO1005" s="211"/>
      <c r="BP1005" s="211"/>
      <c r="BQ1005" s="211"/>
      <c r="BR1005" s="211"/>
      <c r="BS1005" s="211"/>
      <c r="BT1005" s="211"/>
      <c r="BU1005" s="211"/>
      <c r="BV1005" s="211"/>
      <c r="BW1005" s="211"/>
      <c r="BX1005" s="211"/>
      <c r="BY1005" s="211"/>
      <c r="BZ1005" s="211"/>
      <c r="CA1005" s="211"/>
      <c r="CB1005" s="211"/>
      <c r="CC1005" s="211"/>
      <c r="CD1005" s="211"/>
      <c r="CE1005" s="211"/>
      <c r="CF1005" s="211"/>
      <c r="CG1005" s="211"/>
      <c r="CH1005" s="211"/>
      <c r="CI1005" s="211"/>
      <c r="CJ1005" s="211"/>
      <c r="CK1005" s="211"/>
      <c r="CL1005" s="211"/>
      <c r="CM1005" s="211"/>
      <c r="CN1005" s="211"/>
      <c r="CO1005" s="211"/>
      <c r="CP1005" s="211"/>
      <c r="CQ1005" s="151" t="str">
        <f t="shared" si="51"/>
        <v/>
      </c>
      <c r="CR1005" s="147"/>
    </row>
    <row r="1006" spans="1:96" x14ac:dyDescent="0.2"/>
    <row r="1007" spans="1:96" x14ac:dyDescent="0.2"/>
    <row r="1008" spans="1:96" x14ac:dyDescent="0.2"/>
    <row r="1009" x14ac:dyDescent="0.2"/>
    <row r="1010" x14ac:dyDescent="0.2"/>
  </sheetData>
  <autoFilter ref="A9:CS1005" xr:uid="{00000000-0001-0000-0300-000000000000}"/>
  <mergeCells count="13">
    <mergeCell ref="AF8:AG8"/>
    <mergeCell ref="I5:O5"/>
    <mergeCell ref="Q5:W5"/>
    <mergeCell ref="C7:D7"/>
    <mergeCell ref="AS7:BB7"/>
    <mergeCell ref="Y7:AA7"/>
    <mergeCell ref="AC7:AD7"/>
    <mergeCell ref="I7:O7"/>
    <mergeCell ref="Q7:W7"/>
    <mergeCell ref="F7:G7"/>
    <mergeCell ref="AI7:AQ7"/>
    <mergeCell ref="AF7:AG7"/>
    <mergeCell ref="AF6:AG6"/>
  </mergeCells>
  <conditionalFormatting sqref="E2">
    <cfRule type="cellIs" dxfId="21" priority="1" operator="equal">
      <formula>"Check"</formula>
    </cfRule>
    <cfRule type="cellIs" dxfId="20" priority="2" operator="equal">
      <formula>"Ok"</formula>
    </cfRule>
  </conditionalFormatting>
  <pageMargins left="0.7" right="0.7" top="0.75" bottom="0.75" header="0.3" footer="0.3"/>
  <pageSetup paperSize="9" orientation="portrait" r:id="rId1"/>
  <headerFooter>
    <oddFooter>&amp;L&amp;1#&amp;"Calibri"&amp;8&amp;K000000For Official use only</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'Input| Setup'!$B$44:$B$45</xm:f>
          </x14:formula1>
          <xm:sqref>AH530:AH1005 AC10:AE330 AC332:AE1005</xm:sqref>
        </x14:dataValidation>
        <x14:dataValidation type="list" allowBlank="1" showInputMessage="1" showErrorMessage="1" xr:uid="{00000000-0002-0000-0300-000000000000}">
          <x14:formula1>
            <xm:f>'Input| Setup'!$B$19:$B$24</xm:f>
          </x14:formula1>
          <xm:sqref>F10:F330 F332:F1005</xm:sqref>
        </x14:dataValidation>
        <x14:dataValidation type="list" allowBlank="1" showInputMessage="1" showErrorMessage="1" xr:uid="{00000000-0002-0000-0300-000001000000}">
          <x14:formula1>
            <xm:f>'Input| Setup'!$B$28:$B$35</xm:f>
          </x14:formula1>
          <xm:sqref>AH10:AH529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79998168889431442"/>
  </sheetPr>
  <dimension ref="A1:X60"/>
  <sheetViews>
    <sheetView zoomScale="90" zoomScaleNormal="90" workbookViewId="0"/>
  </sheetViews>
  <sheetFormatPr defaultColWidth="0" defaultRowHeight="12.75" zeroHeight="1" outlineLevelRow="1" x14ac:dyDescent="0.2"/>
  <cols>
    <col min="1" max="1" width="4.28515625" customWidth="1"/>
    <col min="2" max="2" width="6" customWidth="1"/>
    <col min="3" max="3" width="35.7109375" customWidth="1"/>
    <col min="4" max="10" width="12.85546875" customWidth="1"/>
    <col min="11" max="11" width="13.7109375" customWidth="1"/>
    <col min="12" max="12" width="5.7109375" customWidth="1"/>
    <col min="13" max="13" width="35.7109375" customWidth="1"/>
    <col min="14" max="14" width="6.140625" bestFit="1" customWidth="1"/>
    <col min="15" max="21" width="12.85546875" customWidth="1"/>
    <col min="22" max="22" width="13.7109375" customWidth="1"/>
    <col min="23" max="23" width="4.28515625" customWidth="1"/>
    <col min="24" max="24" width="8.7109375" hidden="1" customWidth="1"/>
    <col min="25" max="16384" width="8.7109375" hidden="1"/>
  </cols>
  <sheetData>
    <row r="1" spans="1:24" x14ac:dyDescent="0.2">
      <c r="A1" s="62" t="str">
        <f>'Input| Setup'!E5&amp;"     "&amp;'Input| Escalations'!D8</f>
        <v>Ausgrid     2024-25</v>
      </c>
    </row>
    <row r="2" spans="1:24" s="122" customFormat="1" x14ac:dyDescent="0.2">
      <c r="A2" s="24"/>
      <c r="B2" s="24"/>
      <c r="C2" s="14" t="str">
        <f>IFERROR(Index!B2,"")</f>
        <v>AER Capex Forecast Model</v>
      </c>
      <c r="D2" s="14"/>
      <c r="E2" s="14" t="s">
        <v>75</v>
      </c>
      <c r="F2" s="24"/>
      <c r="G2" s="46">
        <f>'Model Validation'!$C$10</f>
        <v>0</v>
      </c>
      <c r="H2" s="24"/>
      <c r="I2" s="26" t="s">
        <v>25</v>
      </c>
      <c r="J2" s="18" t="s">
        <v>33</v>
      </c>
      <c r="K2" s="268" t="s">
        <v>124</v>
      </c>
      <c r="L2" s="269"/>
      <c r="M2" s="11"/>
      <c r="N2" s="11"/>
      <c r="O2" s="24"/>
      <c r="P2" s="24"/>
      <c r="Q2" s="24"/>
      <c r="R2" s="11"/>
      <c r="S2" s="11"/>
      <c r="T2" s="11"/>
      <c r="U2" s="11"/>
      <c r="V2" s="24"/>
      <c r="W2" s="24"/>
      <c r="X2"/>
    </row>
    <row r="3" spans="1:24" s="122" customFormat="1" x14ac:dyDescent="0.2">
      <c r="A3" s="24"/>
      <c r="B3" s="24"/>
      <c r="C3" s="14" t="str">
        <f ca="1">IFERROR(MID(CELL("filename",B2),FIND("]",CELL("filename",B2))+1,255),"")</f>
        <v>Input| Disposals</v>
      </c>
      <c r="D3" s="24"/>
      <c r="E3" s="24"/>
      <c r="F3" s="24"/>
      <c r="G3" s="24"/>
      <c r="H3" s="24"/>
      <c r="I3" s="11"/>
      <c r="J3" s="11"/>
      <c r="K3" s="11"/>
      <c r="L3" s="11"/>
      <c r="M3" s="11"/>
      <c r="N3" s="11"/>
      <c r="O3" s="11"/>
      <c r="P3" s="11"/>
      <c r="Q3" s="11"/>
      <c r="R3" s="11"/>
      <c r="S3" s="11"/>
      <c r="T3" s="11"/>
      <c r="U3" s="11"/>
      <c r="V3" s="24"/>
      <c r="W3" s="24"/>
      <c r="X3"/>
    </row>
    <row r="4" spans="1:24" x14ac:dyDescent="0.2"/>
    <row r="5" spans="1:24" ht="15" x14ac:dyDescent="0.25">
      <c r="A5" s="4"/>
      <c r="B5" s="4"/>
      <c r="C5" s="4"/>
      <c r="D5" s="263" t="str">
        <f>IFERROR(LEFT('Input| Projects'!AS7,2)+1&amp;". Forecast asset disposals ($'000s "&amp;'Input| Escalations'!$D$9&amp;" "&amp;'Input| Escalations'!$E$9&amp;")","")</f>
        <v>22. Forecast asset disposals ($'000s 2022-23 December)</v>
      </c>
      <c r="E5" s="263"/>
      <c r="F5" s="263"/>
      <c r="G5" s="263"/>
      <c r="H5" s="263"/>
      <c r="I5" s="263"/>
      <c r="J5" s="263"/>
      <c r="K5" s="263"/>
      <c r="M5" s="4"/>
      <c r="N5" s="4"/>
      <c r="O5" s="263" t="str">
        <f>IFERROR(LEFT(D5,2)+1&amp;". Forecast asset disposals ($'000s "&amp;'Input| Escalations'!$K$14&amp;")","")</f>
        <v>23. Forecast asset disposals ($'000s December 2023)</v>
      </c>
      <c r="P5" s="263"/>
      <c r="Q5" s="263"/>
      <c r="R5" s="263"/>
      <c r="S5" s="263"/>
      <c r="T5" s="263"/>
      <c r="U5" s="263"/>
      <c r="V5" s="263"/>
    </row>
    <row r="6" spans="1:24" x14ac:dyDescent="0.2">
      <c r="A6" s="76"/>
      <c r="O6" s="9">
        <f>IF(ABS(D58*'Input| Escalations'!$K$19-O58)&lt;0.000001,0,1)</f>
        <v>0</v>
      </c>
      <c r="P6" s="9">
        <f>IF(ABS(E58*'Input| Escalations'!$K$19-P58)&lt;0.000001,0,1)</f>
        <v>0</v>
      </c>
      <c r="Q6" s="9">
        <f>IF(ABS(F58*'Input| Escalations'!$K$19-Q58)&lt;0.000001,0,1)</f>
        <v>0</v>
      </c>
      <c r="R6" s="9">
        <f>IF(ABS(G58*'Input| Escalations'!$K$19-R58)&lt;0.000001,0,1)</f>
        <v>0</v>
      </c>
      <c r="S6" s="9">
        <f>IF(ABS(H58*'Input| Escalations'!$K$19-S58)&lt;0.000001,0,1)</f>
        <v>0</v>
      </c>
      <c r="T6" s="9">
        <f>IF(ABS(I58*'Input| Escalations'!$K$19-T58)&lt;0.000001,0,1)</f>
        <v>0</v>
      </c>
      <c r="U6" s="9">
        <f>IF(ABS(J58*'Input| Escalations'!$K$19-U58)&lt;0.000001,0,1)</f>
        <v>0</v>
      </c>
    </row>
    <row r="7" spans="1:24" x14ac:dyDescent="0.2">
      <c r="C7" s="179" t="s">
        <v>153</v>
      </c>
      <c r="D7" s="179" t="str">
        <f>IFERROR('Input| Escalations'!H23,"")</f>
        <v>2022-23</v>
      </c>
      <c r="E7" s="179" t="str">
        <f>IFERROR('Input| Escalations'!I23,"")</f>
        <v>2023-24</v>
      </c>
      <c r="F7" s="179" t="str">
        <f>IFERROR('Input| Escalations'!J23,"")</f>
        <v>2024-25</v>
      </c>
      <c r="G7" s="179" t="str">
        <f>IFERROR('Input| Escalations'!K23,"")</f>
        <v>2025-26</v>
      </c>
      <c r="H7" s="179" t="str">
        <f>IFERROR('Input| Escalations'!L23,"")</f>
        <v>2026-27</v>
      </c>
      <c r="I7" s="179" t="str">
        <f>IFERROR('Input| Escalations'!M23,"")</f>
        <v>2027-28</v>
      </c>
      <c r="J7" s="179" t="str">
        <f>IFERROR('Input| Escalations'!N23,"")</f>
        <v>2028-29</v>
      </c>
      <c r="K7" s="179" t="s">
        <v>39</v>
      </c>
      <c r="M7" s="179" t="s">
        <v>153</v>
      </c>
      <c r="N7" s="179" t="s">
        <v>129</v>
      </c>
      <c r="O7" s="179" t="str">
        <f t="shared" ref="O7:U7" si="0">D7</f>
        <v>2022-23</v>
      </c>
      <c r="P7" s="179" t="str">
        <f t="shared" si="0"/>
        <v>2023-24</v>
      </c>
      <c r="Q7" s="179" t="str">
        <f t="shared" si="0"/>
        <v>2024-25</v>
      </c>
      <c r="R7" s="179" t="str">
        <f t="shared" si="0"/>
        <v>2025-26</v>
      </c>
      <c r="S7" s="179" t="str">
        <f t="shared" si="0"/>
        <v>2026-27</v>
      </c>
      <c r="T7" s="179" t="str">
        <f t="shared" si="0"/>
        <v>2027-28</v>
      </c>
      <c r="U7" s="179" t="str">
        <f t="shared" si="0"/>
        <v>2028-29</v>
      </c>
      <c r="V7" s="179" t="s">
        <v>39</v>
      </c>
    </row>
    <row r="8" spans="1:24" x14ac:dyDescent="0.2">
      <c r="A8" s="56"/>
      <c r="B8" s="201">
        <v>1</v>
      </c>
      <c r="C8" s="42" t="str">
        <f>IFERROR(IF('Input| Setup'!E8="","",'Input| Setup'!E8),"")</f>
        <v>Ancillary substation equipment (dx)</v>
      </c>
      <c r="D8" s="230"/>
      <c r="E8" s="230"/>
      <c r="F8" s="230"/>
      <c r="G8" s="230"/>
      <c r="H8" s="230"/>
      <c r="I8" s="230"/>
      <c r="J8" s="230"/>
      <c r="K8" s="226" t="str">
        <f>IFERROR(IF(SUM(F8:J8)=0,"",SUM(F8:J8)),"")</f>
        <v/>
      </c>
      <c r="L8" s="48"/>
      <c r="M8" s="42" t="str">
        <f>C8</f>
        <v>Ancillary substation equipment (dx)</v>
      </c>
      <c r="N8" s="42" t="str">
        <f>IFERROR(VLOOKUP(M8,'Input| Setup'!$E$8:$F$57,2,FALSE),"")</f>
        <v>Dx</v>
      </c>
      <c r="O8" s="186">
        <f>IFERROR(D8*'Input| Escalations'!$K$19,"")</f>
        <v>0</v>
      </c>
      <c r="P8" s="186">
        <f>IFERROR(E8*'Input| Escalations'!$K$19,"")</f>
        <v>0</v>
      </c>
      <c r="Q8" s="186">
        <f>IFERROR(F8*'Input| Escalations'!$K$19,"")</f>
        <v>0</v>
      </c>
      <c r="R8" s="186">
        <f>IFERROR(G8*'Input| Escalations'!$K$19,"")</f>
        <v>0</v>
      </c>
      <c r="S8" s="186">
        <f>IFERROR(H8*'Input| Escalations'!$K$19,"")</f>
        <v>0</v>
      </c>
      <c r="T8" s="186">
        <f>IFERROR(I8*'Input| Escalations'!$K$19,"")</f>
        <v>0</v>
      </c>
      <c r="U8" s="186">
        <f>IFERROR(J8*'Input| Escalations'!$K$19,"")</f>
        <v>0</v>
      </c>
      <c r="V8" s="195" t="str">
        <f>IFERROR(IF(SUM(Q8:U8)=0,"",SUM(Q8:U8)),"")</f>
        <v/>
      </c>
    </row>
    <row r="9" spans="1:24" x14ac:dyDescent="0.2">
      <c r="A9" s="56"/>
      <c r="B9" s="201">
        <f>IFERROR(B8+1,"")</f>
        <v>2</v>
      </c>
      <c r="C9" s="42" t="str">
        <f>IFERROR(IF('Input| Setup'!E9="","",'Input| Setup'!E9),"")</f>
        <v>Buildings (non-system) (dx)</v>
      </c>
      <c r="D9" s="230">
        <v>6219.2579999999998</v>
      </c>
      <c r="E9" s="230"/>
      <c r="F9" s="230"/>
      <c r="G9" s="230"/>
      <c r="H9" s="230"/>
      <c r="I9" s="230"/>
      <c r="J9" s="230"/>
      <c r="K9" s="226" t="str">
        <f t="shared" ref="K9:K58" si="1">IFERROR(IF(SUM(F9:J9)=0,"",SUM(F9:J9)),"")</f>
        <v/>
      </c>
      <c r="L9" s="48"/>
      <c r="M9" s="42" t="str">
        <f t="shared" ref="M9:M57" si="2">C9</f>
        <v>Buildings (non-system) (dx)</v>
      </c>
      <c r="N9" s="42" t="str">
        <f>IFERROR(VLOOKUP(M9,'Input| Setup'!$E$8:$F$57,2,FALSE),"")</f>
        <v>Dx</v>
      </c>
      <c r="O9" s="186">
        <f>IFERROR(D9*'Input| Escalations'!$K$19,"")</f>
        <v>6219.2579999999998</v>
      </c>
      <c r="P9" s="186">
        <f>IFERROR(E9*'Input| Escalations'!$K$19,"")</f>
        <v>0</v>
      </c>
      <c r="Q9" s="186">
        <f>IFERROR(F9*'Input| Escalations'!$K$19,"")</f>
        <v>0</v>
      </c>
      <c r="R9" s="186">
        <f>IFERROR(G9*'Input| Escalations'!$K$19,"")</f>
        <v>0</v>
      </c>
      <c r="S9" s="186">
        <f>IFERROR(H9*'Input| Escalations'!$K$19,"")</f>
        <v>0</v>
      </c>
      <c r="T9" s="186">
        <f>IFERROR(I9*'Input| Escalations'!$K$19,"")</f>
        <v>0</v>
      </c>
      <c r="U9" s="186">
        <f>IFERROR(J9*'Input| Escalations'!$K$19,"")</f>
        <v>0</v>
      </c>
      <c r="V9" s="195" t="str">
        <f t="shared" ref="V9:V57" si="3">IFERROR(IF(SUM(Q9:U9)=0,"",SUM(Q9:U9)),"")</f>
        <v/>
      </c>
    </row>
    <row r="10" spans="1:24" x14ac:dyDescent="0.2">
      <c r="A10" s="56"/>
      <c r="B10" s="201">
        <f t="shared" ref="B10:B57" si="4">IFERROR(B9+1,"")</f>
        <v>3</v>
      </c>
      <c r="C10" s="42" t="str">
        <f>IFERROR(IF('Input| Setup'!E10="","",'Input| Setup'!E10),"")</f>
        <v>Buildings (system) (dx)</v>
      </c>
      <c r="D10" s="230">
        <v>2917.6469999999999</v>
      </c>
      <c r="E10" s="230"/>
      <c r="F10" s="230"/>
      <c r="G10" s="230"/>
      <c r="H10" s="230"/>
      <c r="I10" s="230"/>
      <c r="J10" s="230"/>
      <c r="K10" s="226" t="str">
        <f t="shared" si="1"/>
        <v/>
      </c>
      <c r="L10" s="48"/>
      <c r="M10" s="42" t="str">
        <f t="shared" si="2"/>
        <v>Buildings (system) (dx)</v>
      </c>
      <c r="N10" s="42" t="str">
        <f>IFERROR(VLOOKUP(M10,'Input| Setup'!$E$8:$F$57,2,FALSE),"")</f>
        <v>Dx</v>
      </c>
      <c r="O10" s="186">
        <f>IFERROR(D10*'Input| Escalations'!$K$19,"")</f>
        <v>2917.6469999999999</v>
      </c>
      <c r="P10" s="186">
        <f>IFERROR(E10*'Input| Escalations'!$K$19,"")</f>
        <v>0</v>
      </c>
      <c r="Q10" s="186">
        <f>IFERROR(F10*'Input| Escalations'!$K$19,"")</f>
        <v>0</v>
      </c>
      <c r="R10" s="186">
        <f>IFERROR(G10*'Input| Escalations'!$K$19,"")</f>
        <v>0</v>
      </c>
      <c r="S10" s="186">
        <f>IFERROR(H10*'Input| Escalations'!$K$19,"")</f>
        <v>0</v>
      </c>
      <c r="T10" s="186">
        <f>IFERROR(I10*'Input| Escalations'!$K$19,"")</f>
        <v>0</v>
      </c>
      <c r="U10" s="186">
        <f>IFERROR(J10*'Input| Escalations'!$K$19,"")</f>
        <v>0</v>
      </c>
      <c r="V10" s="195" t="str">
        <f t="shared" si="3"/>
        <v/>
      </c>
    </row>
    <row r="11" spans="1:24" x14ac:dyDescent="0.2">
      <c r="A11" s="56"/>
      <c r="B11" s="201">
        <f t="shared" si="4"/>
        <v>4</v>
      </c>
      <c r="C11" s="42" t="str">
        <f>IFERROR(IF('Input| Setup'!E11="","",'Input| Setup'!E11),"")</f>
        <v>Cable tunnel (dx)</v>
      </c>
      <c r="D11" s="230"/>
      <c r="E11" s="230"/>
      <c r="F11" s="230"/>
      <c r="G11" s="230"/>
      <c r="H11" s="230"/>
      <c r="I11" s="230"/>
      <c r="J11" s="230"/>
      <c r="K11" s="226" t="str">
        <f t="shared" si="1"/>
        <v/>
      </c>
      <c r="L11" s="48"/>
      <c r="M11" s="42" t="str">
        <f t="shared" si="2"/>
        <v>Cable tunnel (dx)</v>
      </c>
      <c r="N11" s="42" t="str">
        <f>IFERROR(VLOOKUP(M11,'Input| Setup'!$E$8:$F$57,2,FALSE),"")</f>
        <v>Dx</v>
      </c>
      <c r="O11" s="186">
        <f>IFERROR(D11*'Input| Escalations'!$K$19,"")</f>
        <v>0</v>
      </c>
      <c r="P11" s="186">
        <f>IFERROR(E11*'Input| Escalations'!$K$19,"")</f>
        <v>0</v>
      </c>
      <c r="Q11" s="186">
        <f>IFERROR(F11*'Input| Escalations'!$K$19,"")</f>
        <v>0</v>
      </c>
      <c r="R11" s="186">
        <f>IFERROR(G11*'Input| Escalations'!$K$19,"")</f>
        <v>0</v>
      </c>
      <c r="S11" s="186">
        <f>IFERROR(H11*'Input| Escalations'!$K$19,"")</f>
        <v>0</v>
      </c>
      <c r="T11" s="186">
        <f>IFERROR(I11*'Input| Escalations'!$K$19,"")</f>
        <v>0</v>
      </c>
      <c r="U11" s="186">
        <f>IFERROR(J11*'Input| Escalations'!$K$19,"")</f>
        <v>0</v>
      </c>
      <c r="V11" s="195" t="str">
        <f t="shared" si="3"/>
        <v/>
      </c>
    </row>
    <row r="12" spans="1:24" x14ac:dyDescent="0.2">
      <c r="A12" s="56"/>
      <c r="B12" s="201">
        <f t="shared" si="4"/>
        <v>5</v>
      </c>
      <c r="C12" s="42" t="str">
        <f>IFERROR(IF('Input| Setup'!E12="","",'Input| Setup'!E12),"")</f>
        <v>Distribution lines and cables (dx)</v>
      </c>
      <c r="D12" s="230">
        <v>3981.86</v>
      </c>
      <c r="E12" s="230"/>
      <c r="F12" s="230"/>
      <c r="G12" s="230"/>
      <c r="H12" s="230"/>
      <c r="I12" s="230"/>
      <c r="J12" s="230"/>
      <c r="K12" s="226" t="str">
        <f t="shared" si="1"/>
        <v/>
      </c>
      <c r="L12" s="48"/>
      <c r="M12" s="42" t="str">
        <f t="shared" si="2"/>
        <v>Distribution lines and cables (dx)</v>
      </c>
      <c r="N12" s="42" t="str">
        <f>IFERROR(VLOOKUP(M12,'Input| Setup'!$E$8:$F$57,2,FALSE),"")</f>
        <v>Dx</v>
      </c>
      <c r="O12" s="186">
        <f>IFERROR(D12*'Input| Escalations'!$K$19,"")</f>
        <v>3981.86</v>
      </c>
      <c r="P12" s="186">
        <f>IFERROR(E12*'Input| Escalations'!$K$19,"")</f>
        <v>0</v>
      </c>
      <c r="Q12" s="186">
        <f>IFERROR(F12*'Input| Escalations'!$K$19,"")</f>
        <v>0</v>
      </c>
      <c r="R12" s="186">
        <f>IFERROR(G12*'Input| Escalations'!$K$19,"")</f>
        <v>0</v>
      </c>
      <c r="S12" s="186">
        <f>IFERROR(H12*'Input| Escalations'!$K$19,"")</f>
        <v>0</v>
      </c>
      <c r="T12" s="186">
        <f>IFERROR(I12*'Input| Escalations'!$K$19,"")</f>
        <v>0</v>
      </c>
      <c r="U12" s="186">
        <f>IFERROR(J12*'Input| Escalations'!$K$19,"")</f>
        <v>0</v>
      </c>
      <c r="V12" s="195" t="str">
        <f t="shared" si="3"/>
        <v/>
      </c>
    </row>
    <row r="13" spans="1:24" x14ac:dyDescent="0.2">
      <c r="A13" s="56"/>
      <c r="B13" s="201">
        <f t="shared" si="4"/>
        <v>6</v>
      </c>
      <c r="C13" s="42" t="str">
        <f>IFERROR(IF('Input| Setup'!E13="","",'Input| Setup'!E13),"")</f>
        <v>Furniture, fittings, plant and equipment (dx)</v>
      </c>
      <c r="D13" s="230"/>
      <c r="E13" s="230"/>
      <c r="F13" s="230"/>
      <c r="G13" s="230"/>
      <c r="H13" s="230"/>
      <c r="I13" s="230"/>
      <c r="J13" s="230"/>
      <c r="K13" s="226" t="str">
        <f t="shared" si="1"/>
        <v/>
      </c>
      <c r="L13" s="48"/>
      <c r="M13" s="42" t="str">
        <f t="shared" si="2"/>
        <v>Furniture, fittings, plant and equipment (dx)</v>
      </c>
      <c r="N13" s="42" t="str">
        <f>IFERROR(VLOOKUP(M13,'Input| Setup'!$E$8:$F$57,2,FALSE),"")</f>
        <v>Dx</v>
      </c>
      <c r="O13" s="186">
        <f>IFERROR(D13*'Input| Escalations'!$K$19,"")</f>
        <v>0</v>
      </c>
      <c r="P13" s="186">
        <f>IFERROR(E13*'Input| Escalations'!$K$19,"")</f>
        <v>0</v>
      </c>
      <c r="Q13" s="186">
        <f>IFERROR(F13*'Input| Escalations'!$K$19,"")</f>
        <v>0</v>
      </c>
      <c r="R13" s="186">
        <f>IFERROR(G13*'Input| Escalations'!$K$19,"")</f>
        <v>0</v>
      </c>
      <c r="S13" s="186">
        <f>IFERROR(H13*'Input| Escalations'!$K$19,"")</f>
        <v>0</v>
      </c>
      <c r="T13" s="186">
        <f>IFERROR(I13*'Input| Escalations'!$K$19,"")</f>
        <v>0</v>
      </c>
      <c r="U13" s="186">
        <f>IFERROR(J13*'Input| Escalations'!$K$19,"")</f>
        <v>0</v>
      </c>
      <c r="V13" s="195" t="str">
        <f t="shared" si="3"/>
        <v/>
      </c>
    </row>
    <row r="14" spans="1:24" x14ac:dyDescent="0.2">
      <c r="A14" s="56"/>
      <c r="B14" s="201">
        <f t="shared" si="4"/>
        <v>7</v>
      </c>
      <c r="C14" s="42" t="str">
        <f>IFERROR(IF('Input| Setup'!E14="","",'Input| Setup'!E14),"")</f>
        <v>IT systems (dx)</v>
      </c>
      <c r="D14" s="230">
        <v>25.209</v>
      </c>
      <c r="E14" s="230"/>
      <c r="F14" s="230"/>
      <c r="G14" s="230"/>
      <c r="H14" s="230"/>
      <c r="I14" s="230"/>
      <c r="J14" s="230"/>
      <c r="K14" s="226" t="str">
        <f t="shared" si="1"/>
        <v/>
      </c>
      <c r="L14" s="48"/>
      <c r="M14" s="42" t="str">
        <f t="shared" si="2"/>
        <v>IT systems (dx)</v>
      </c>
      <c r="N14" s="42" t="str">
        <f>IFERROR(VLOOKUP(M14,'Input| Setup'!$E$8:$F$57,2,FALSE),"")</f>
        <v>Dx</v>
      </c>
      <c r="O14" s="186">
        <f>IFERROR(D14*'Input| Escalations'!$K$19,"")</f>
        <v>25.209</v>
      </c>
      <c r="P14" s="186">
        <f>IFERROR(E14*'Input| Escalations'!$K$19,"")</f>
        <v>0</v>
      </c>
      <c r="Q14" s="186">
        <f>IFERROR(F14*'Input| Escalations'!$K$19,"")</f>
        <v>0</v>
      </c>
      <c r="R14" s="186">
        <f>IFERROR(G14*'Input| Escalations'!$K$19,"")</f>
        <v>0</v>
      </c>
      <c r="S14" s="186">
        <f>IFERROR(H14*'Input| Escalations'!$K$19,"")</f>
        <v>0</v>
      </c>
      <c r="T14" s="186">
        <f>IFERROR(I14*'Input| Escalations'!$K$19,"")</f>
        <v>0</v>
      </c>
      <c r="U14" s="186">
        <f>IFERROR(J14*'Input| Escalations'!$K$19,"")</f>
        <v>0</v>
      </c>
      <c r="V14" s="195" t="str">
        <f t="shared" si="3"/>
        <v/>
      </c>
    </row>
    <row r="15" spans="1:24" x14ac:dyDescent="0.2">
      <c r="A15" s="56"/>
      <c r="B15" s="201">
        <f t="shared" si="4"/>
        <v>8</v>
      </c>
      <c r="C15" s="42" t="str">
        <f>IFERROR(IF('Input| Setup'!E15="","",'Input| Setup'!E15),"")</f>
        <v>In-house software (dx)</v>
      </c>
      <c r="D15" s="230"/>
      <c r="E15" s="230"/>
      <c r="F15" s="230"/>
      <c r="G15" s="230"/>
      <c r="H15" s="230"/>
      <c r="I15" s="230"/>
      <c r="J15" s="230"/>
      <c r="K15" s="226" t="str">
        <f t="shared" si="1"/>
        <v/>
      </c>
      <c r="L15" s="48"/>
      <c r="M15" s="42" t="str">
        <f t="shared" si="2"/>
        <v>In-house software (dx)</v>
      </c>
      <c r="N15" s="42" t="str">
        <f>IFERROR(VLOOKUP(M15,'Input| Setup'!$E$8:$F$57,2,FALSE),"")</f>
        <v>Dx</v>
      </c>
      <c r="O15" s="186">
        <f>IFERROR(D15*'Input| Escalations'!$K$19,"")</f>
        <v>0</v>
      </c>
      <c r="P15" s="186">
        <f>IFERROR(E15*'Input| Escalations'!$K$19,"")</f>
        <v>0</v>
      </c>
      <c r="Q15" s="186">
        <f>IFERROR(F15*'Input| Escalations'!$K$19,"")</f>
        <v>0</v>
      </c>
      <c r="R15" s="186">
        <f>IFERROR(G15*'Input| Escalations'!$K$19,"")</f>
        <v>0</v>
      </c>
      <c r="S15" s="186">
        <f>IFERROR(H15*'Input| Escalations'!$K$19,"")</f>
        <v>0</v>
      </c>
      <c r="T15" s="186">
        <f>IFERROR(I15*'Input| Escalations'!$K$19,"")</f>
        <v>0</v>
      </c>
      <c r="U15" s="186">
        <f>IFERROR(J15*'Input| Escalations'!$K$19,"")</f>
        <v>0</v>
      </c>
      <c r="V15" s="195" t="str">
        <f t="shared" si="3"/>
        <v/>
      </c>
    </row>
    <row r="16" spans="1:24" x14ac:dyDescent="0.2">
      <c r="A16" s="56"/>
      <c r="B16" s="201">
        <f t="shared" si="4"/>
        <v>9</v>
      </c>
      <c r="C16" s="42" t="str">
        <f>IFERROR(IF('Input| Setup'!E16="","",'Input| Setup'!E16),"")</f>
        <v>Land and Easements (dx)</v>
      </c>
      <c r="D16" s="230">
        <v>38735.061000000002</v>
      </c>
      <c r="E16" s="230"/>
      <c r="F16" s="230"/>
      <c r="G16" s="230"/>
      <c r="H16" s="230"/>
      <c r="I16" s="230"/>
      <c r="J16" s="230"/>
      <c r="K16" s="226" t="str">
        <f t="shared" si="1"/>
        <v/>
      </c>
      <c r="L16" s="48"/>
      <c r="M16" s="42" t="str">
        <f t="shared" si="2"/>
        <v>Land and Easements (dx)</v>
      </c>
      <c r="N16" s="42" t="str">
        <f>IFERROR(VLOOKUP(M16,'Input| Setup'!$E$8:$F$57,2,FALSE),"")</f>
        <v>Dx</v>
      </c>
      <c r="O16" s="186">
        <f>IFERROR(D16*'Input| Escalations'!$K$19,"")</f>
        <v>38735.061000000002</v>
      </c>
      <c r="P16" s="186">
        <f>IFERROR(E16*'Input| Escalations'!$K$19,"")</f>
        <v>0</v>
      </c>
      <c r="Q16" s="186">
        <f>IFERROR(F16*'Input| Escalations'!$K$19,"")</f>
        <v>0</v>
      </c>
      <c r="R16" s="186">
        <f>IFERROR(G16*'Input| Escalations'!$K$19,"")</f>
        <v>0</v>
      </c>
      <c r="S16" s="186">
        <f>IFERROR(H16*'Input| Escalations'!$K$19,"")</f>
        <v>0</v>
      </c>
      <c r="T16" s="186">
        <f>IFERROR(I16*'Input| Escalations'!$K$19,"")</f>
        <v>0</v>
      </c>
      <c r="U16" s="186">
        <f>IFERROR(J16*'Input| Escalations'!$K$19,"")</f>
        <v>0</v>
      </c>
      <c r="V16" s="195" t="str">
        <f t="shared" si="3"/>
        <v/>
      </c>
    </row>
    <row r="17" spans="1:22" x14ac:dyDescent="0.2">
      <c r="A17" s="56"/>
      <c r="B17" s="201">
        <f t="shared" si="4"/>
        <v>10</v>
      </c>
      <c r="C17" s="42" t="str">
        <f>IFERROR(IF('Input| Setup'!E17="","",'Input| Setup'!E17),"")</f>
        <v>Low Voltage Lines and Cables (dx)</v>
      </c>
      <c r="D17" s="230"/>
      <c r="E17" s="230"/>
      <c r="F17" s="230"/>
      <c r="G17" s="230"/>
      <c r="H17" s="230"/>
      <c r="I17" s="230"/>
      <c r="J17" s="230"/>
      <c r="K17" s="226" t="str">
        <f t="shared" si="1"/>
        <v/>
      </c>
      <c r="L17" s="48"/>
      <c r="M17" s="42" t="str">
        <f t="shared" si="2"/>
        <v>Low Voltage Lines and Cables (dx)</v>
      </c>
      <c r="N17" s="42" t="str">
        <f>IFERROR(VLOOKUP(M17,'Input| Setup'!$E$8:$F$57,2,FALSE),"")</f>
        <v>Dx</v>
      </c>
      <c r="O17" s="186">
        <f>IFERROR(D17*'Input| Escalations'!$K$19,"")</f>
        <v>0</v>
      </c>
      <c r="P17" s="186">
        <f>IFERROR(E17*'Input| Escalations'!$K$19,"")</f>
        <v>0</v>
      </c>
      <c r="Q17" s="186">
        <f>IFERROR(F17*'Input| Escalations'!$K$19,"")</f>
        <v>0</v>
      </c>
      <c r="R17" s="186">
        <f>IFERROR(G17*'Input| Escalations'!$K$19,"")</f>
        <v>0</v>
      </c>
      <c r="S17" s="186">
        <f>IFERROR(H17*'Input| Escalations'!$K$19,"")</f>
        <v>0</v>
      </c>
      <c r="T17" s="186">
        <f>IFERROR(I17*'Input| Escalations'!$K$19,"")</f>
        <v>0</v>
      </c>
      <c r="U17" s="186">
        <f>IFERROR(J17*'Input| Escalations'!$K$19,"")</f>
        <v>0</v>
      </c>
      <c r="V17" s="195" t="str">
        <f t="shared" si="3"/>
        <v/>
      </c>
    </row>
    <row r="18" spans="1:22" x14ac:dyDescent="0.2">
      <c r="A18" s="56"/>
      <c r="B18" s="201">
        <f t="shared" si="4"/>
        <v>11</v>
      </c>
      <c r="C18" s="42" t="str">
        <f>IFERROR(IF('Input| Setup'!E18="","",'Input| Setup'!E18),"")</f>
        <v>Motor vehicles (dx)</v>
      </c>
      <c r="D18" s="230">
        <v>2521.6909999999998</v>
      </c>
      <c r="E18" s="230"/>
      <c r="F18" s="230"/>
      <c r="G18" s="230"/>
      <c r="H18" s="230"/>
      <c r="I18" s="230"/>
      <c r="J18" s="230"/>
      <c r="K18" s="226" t="str">
        <f t="shared" si="1"/>
        <v/>
      </c>
      <c r="L18" s="48"/>
      <c r="M18" s="42" t="str">
        <f t="shared" si="2"/>
        <v>Motor vehicles (dx)</v>
      </c>
      <c r="N18" s="42" t="str">
        <f>IFERROR(VLOOKUP(M18,'Input| Setup'!$E$8:$F$57,2,FALSE),"")</f>
        <v>Dx</v>
      </c>
      <c r="O18" s="186">
        <f>IFERROR(D18*'Input| Escalations'!$K$19,"")</f>
        <v>2521.6909999999998</v>
      </c>
      <c r="P18" s="186">
        <f>IFERROR(E18*'Input| Escalations'!$K$19,"")</f>
        <v>0</v>
      </c>
      <c r="Q18" s="186">
        <f>IFERROR(F18*'Input| Escalations'!$K$19,"")</f>
        <v>0</v>
      </c>
      <c r="R18" s="186">
        <f>IFERROR(G18*'Input| Escalations'!$K$19,"")</f>
        <v>0</v>
      </c>
      <c r="S18" s="186">
        <f>IFERROR(H18*'Input| Escalations'!$K$19,"")</f>
        <v>0</v>
      </c>
      <c r="T18" s="186">
        <f>IFERROR(I18*'Input| Escalations'!$K$19,"")</f>
        <v>0</v>
      </c>
      <c r="U18" s="186">
        <f>IFERROR(J18*'Input| Escalations'!$K$19,"")</f>
        <v>0</v>
      </c>
      <c r="V18" s="195" t="str">
        <f t="shared" si="3"/>
        <v/>
      </c>
    </row>
    <row r="19" spans="1:22" x14ac:dyDescent="0.2">
      <c r="A19" s="56"/>
      <c r="B19" s="201">
        <f t="shared" si="4"/>
        <v>12</v>
      </c>
      <c r="C19" s="42" t="str">
        <f>IFERROR(IF('Input| Setup'!E19="","",'Input| Setup'!E19),"")</f>
        <v>Sub-transmission lines and cables (dx)</v>
      </c>
      <c r="D19" s="230"/>
      <c r="E19" s="230"/>
      <c r="F19" s="230"/>
      <c r="G19" s="230"/>
      <c r="H19" s="230"/>
      <c r="I19" s="230"/>
      <c r="J19" s="230"/>
      <c r="K19" s="226" t="str">
        <f t="shared" si="1"/>
        <v/>
      </c>
      <c r="L19" s="48"/>
      <c r="M19" s="42" t="str">
        <f t="shared" si="2"/>
        <v>Sub-transmission lines and cables (dx)</v>
      </c>
      <c r="N19" s="42" t="str">
        <f>IFERROR(VLOOKUP(M19,'Input| Setup'!$E$8:$F$57,2,FALSE),"")</f>
        <v>Dx</v>
      </c>
      <c r="O19" s="186">
        <f>IFERROR(D19*'Input| Escalations'!$K$19,"")</f>
        <v>0</v>
      </c>
      <c r="P19" s="186">
        <f>IFERROR(E19*'Input| Escalations'!$K$19,"")</f>
        <v>0</v>
      </c>
      <c r="Q19" s="186">
        <f>IFERROR(F19*'Input| Escalations'!$K$19,"")</f>
        <v>0</v>
      </c>
      <c r="R19" s="186">
        <f>IFERROR(G19*'Input| Escalations'!$K$19,"")</f>
        <v>0</v>
      </c>
      <c r="S19" s="186">
        <f>IFERROR(H19*'Input| Escalations'!$K$19,"")</f>
        <v>0</v>
      </c>
      <c r="T19" s="186">
        <f>IFERROR(I19*'Input| Escalations'!$K$19,"")</f>
        <v>0</v>
      </c>
      <c r="U19" s="186">
        <f>IFERROR(J19*'Input| Escalations'!$K$19,"")</f>
        <v>0</v>
      </c>
      <c r="V19" s="195" t="str">
        <f t="shared" si="3"/>
        <v/>
      </c>
    </row>
    <row r="20" spans="1:22" x14ac:dyDescent="0.2">
      <c r="A20" s="56"/>
      <c r="B20" s="201">
        <f t="shared" si="4"/>
        <v>13</v>
      </c>
      <c r="C20" s="42" t="str">
        <f>IFERROR(IF('Input| Setup'!E20="","",'Input| Setup'!E20),"")</f>
        <v>Substations (dx)</v>
      </c>
      <c r="D20" s="230"/>
      <c r="E20" s="230"/>
      <c r="F20" s="230"/>
      <c r="G20" s="230"/>
      <c r="H20" s="230"/>
      <c r="I20" s="230"/>
      <c r="J20" s="230"/>
      <c r="K20" s="226" t="str">
        <f t="shared" si="1"/>
        <v/>
      </c>
      <c r="L20" s="48"/>
      <c r="M20" s="42" t="str">
        <f t="shared" si="2"/>
        <v>Substations (dx)</v>
      </c>
      <c r="N20" s="42" t="str">
        <f>IFERROR(VLOOKUP(M20,'Input| Setup'!$E$8:$F$57,2,FALSE),"")</f>
        <v>Dx</v>
      </c>
      <c r="O20" s="186">
        <f>IFERROR(D20*'Input| Escalations'!$K$19,"")</f>
        <v>0</v>
      </c>
      <c r="P20" s="186">
        <f>IFERROR(E20*'Input| Escalations'!$K$19,"")</f>
        <v>0</v>
      </c>
      <c r="Q20" s="186">
        <f>IFERROR(F20*'Input| Escalations'!$K$19,"")</f>
        <v>0</v>
      </c>
      <c r="R20" s="186">
        <f>IFERROR(G20*'Input| Escalations'!$K$19,"")</f>
        <v>0</v>
      </c>
      <c r="S20" s="186">
        <f>IFERROR(H20*'Input| Escalations'!$K$19,"")</f>
        <v>0</v>
      </c>
      <c r="T20" s="186">
        <f>IFERROR(I20*'Input| Escalations'!$K$19,"")</f>
        <v>0</v>
      </c>
      <c r="U20" s="186">
        <f>IFERROR(J20*'Input| Escalations'!$K$19,"")</f>
        <v>0</v>
      </c>
      <c r="V20" s="195" t="str">
        <f t="shared" si="3"/>
        <v/>
      </c>
    </row>
    <row r="21" spans="1:22" x14ac:dyDescent="0.2">
      <c r="A21" s="56"/>
      <c r="B21" s="201">
        <f t="shared" si="4"/>
        <v>14</v>
      </c>
      <c r="C21" s="42" t="str">
        <f>IFERROR(IF('Input| Setup'!E21="","",'Input| Setup'!E21),"")</f>
        <v>System IT (dx)</v>
      </c>
      <c r="D21" s="230"/>
      <c r="E21" s="230"/>
      <c r="F21" s="230"/>
      <c r="G21" s="230"/>
      <c r="H21" s="230"/>
      <c r="I21" s="230"/>
      <c r="J21" s="230"/>
      <c r="K21" s="226" t="str">
        <f t="shared" si="1"/>
        <v/>
      </c>
      <c r="L21" s="48"/>
      <c r="M21" s="42" t="str">
        <f t="shared" si="2"/>
        <v>System IT (dx)</v>
      </c>
      <c r="N21" s="42" t="str">
        <f>IFERROR(VLOOKUP(M21,'Input| Setup'!$E$8:$F$57,2,FALSE),"")</f>
        <v>Dx</v>
      </c>
      <c r="O21" s="186">
        <f>IFERROR(D21*'Input| Escalations'!$K$19,"")</f>
        <v>0</v>
      </c>
      <c r="P21" s="186">
        <f>IFERROR(E21*'Input| Escalations'!$K$19,"")</f>
        <v>0</v>
      </c>
      <c r="Q21" s="186">
        <f>IFERROR(F21*'Input| Escalations'!$K$19,"")</f>
        <v>0</v>
      </c>
      <c r="R21" s="186">
        <f>IFERROR(G21*'Input| Escalations'!$K$19,"")</f>
        <v>0</v>
      </c>
      <c r="S21" s="186">
        <f>IFERROR(H21*'Input| Escalations'!$K$19,"")</f>
        <v>0</v>
      </c>
      <c r="T21" s="186">
        <f>IFERROR(I21*'Input| Escalations'!$K$19,"")</f>
        <v>0</v>
      </c>
      <c r="U21" s="186">
        <f>IFERROR(J21*'Input| Escalations'!$K$19,"")</f>
        <v>0</v>
      </c>
      <c r="V21" s="195" t="str">
        <f t="shared" si="3"/>
        <v/>
      </c>
    </row>
    <row r="22" spans="1:22" x14ac:dyDescent="0.2">
      <c r="A22" s="56"/>
      <c r="B22" s="201">
        <f t="shared" si="4"/>
        <v>15</v>
      </c>
      <c r="C22" s="42" t="str">
        <f>IFERROR(IF('Input| Setup'!E22="","",'Input| Setup'!E22),"")</f>
        <v>Transformers (dx)</v>
      </c>
      <c r="D22" s="230"/>
      <c r="E22" s="230"/>
      <c r="F22" s="230"/>
      <c r="G22" s="230"/>
      <c r="H22" s="230"/>
      <c r="I22" s="230"/>
      <c r="J22" s="230"/>
      <c r="K22" s="226" t="str">
        <f t="shared" si="1"/>
        <v/>
      </c>
      <c r="L22" s="48"/>
      <c r="M22" s="42" t="str">
        <f t="shared" si="2"/>
        <v>Transformers (dx)</v>
      </c>
      <c r="N22" s="42" t="str">
        <f>IFERROR(VLOOKUP(M22,'Input| Setup'!$E$8:$F$57,2,FALSE),"")</f>
        <v>Dx</v>
      </c>
      <c r="O22" s="186">
        <f>IFERROR(D22*'Input| Escalations'!$K$19,"")</f>
        <v>0</v>
      </c>
      <c r="P22" s="186">
        <f>IFERROR(E22*'Input| Escalations'!$K$19,"")</f>
        <v>0</v>
      </c>
      <c r="Q22" s="186">
        <f>IFERROR(F22*'Input| Escalations'!$K$19,"")</f>
        <v>0</v>
      </c>
      <c r="R22" s="186">
        <f>IFERROR(G22*'Input| Escalations'!$K$19,"")</f>
        <v>0</v>
      </c>
      <c r="S22" s="186">
        <f>IFERROR(H22*'Input| Escalations'!$K$19,"")</f>
        <v>0</v>
      </c>
      <c r="T22" s="186">
        <f>IFERROR(I22*'Input| Escalations'!$K$19,"")</f>
        <v>0</v>
      </c>
      <c r="U22" s="186">
        <f>IFERROR(J22*'Input| Escalations'!$K$19,"")</f>
        <v>0</v>
      </c>
      <c r="V22" s="195" t="str">
        <f t="shared" si="3"/>
        <v/>
      </c>
    </row>
    <row r="23" spans="1:22" x14ac:dyDescent="0.2">
      <c r="A23" s="56"/>
      <c r="B23" s="201">
        <f t="shared" si="4"/>
        <v>16</v>
      </c>
      <c r="C23" s="42" t="str">
        <f>IFERROR(IF('Input| Setup'!E23="","",'Input| Setup'!E23),"")</f>
        <v>Land (non-system) (dx)</v>
      </c>
      <c r="D23" s="230">
        <v>74824.998000000007</v>
      </c>
      <c r="E23" s="230"/>
      <c r="F23" s="230"/>
      <c r="G23" s="230"/>
      <c r="H23" s="230"/>
      <c r="I23" s="230"/>
      <c r="J23" s="230"/>
      <c r="K23" s="226" t="str">
        <f t="shared" si="1"/>
        <v/>
      </c>
      <c r="L23" s="48"/>
      <c r="M23" s="42" t="str">
        <f t="shared" si="2"/>
        <v>Land (non-system) (dx)</v>
      </c>
      <c r="N23" s="42" t="str">
        <f>IFERROR(VLOOKUP(M23,'Input| Setup'!$E$8:$F$57,2,FALSE),"")</f>
        <v>Dx</v>
      </c>
      <c r="O23" s="186">
        <f>IFERROR(D23*'Input| Escalations'!$K$19,"")</f>
        <v>74824.998000000007</v>
      </c>
      <c r="P23" s="186">
        <f>IFERROR(E23*'Input| Escalations'!$K$19,"")</f>
        <v>0</v>
      </c>
      <c r="Q23" s="186">
        <f>IFERROR(F23*'Input| Escalations'!$K$19,"")</f>
        <v>0</v>
      </c>
      <c r="R23" s="186">
        <f>IFERROR(G23*'Input| Escalations'!$K$19,"")</f>
        <v>0</v>
      </c>
      <c r="S23" s="186">
        <f>IFERROR(H23*'Input| Escalations'!$K$19,"")</f>
        <v>0</v>
      </c>
      <c r="T23" s="186">
        <f>IFERROR(I23*'Input| Escalations'!$K$19,"")</f>
        <v>0</v>
      </c>
      <c r="U23" s="186">
        <f>IFERROR(J23*'Input| Escalations'!$K$19,"")</f>
        <v>0</v>
      </c>
      <c r="V23" s="195" t="str">
        <f t="shared" si="3"/>
        <v/>
      </c>
    </row>
    <row r="24" spans="1:22" x14ac:dyDescent="0.2">
      <c r="A24" s="56"/>
      <c r="B24" s="201">
        <f t="shared" si="4"/>
        <v>17</v>
      </c>
      <c r="C24" s="42" t="str">
        <f>IFERROR(IF('Input| Setup'!E24="","",'Input| Setup'!E24),"")</f>
        <v>Communications (digital) (dx)</v>
      </c>
      <c r="D24" s="230"/>
      <c r="E24" s="230"/>
      <c r="F24" s="230"/>
      <c r="G24" s="230"/>
      <c r="H24" s="230"/>
      <c r="I24" s="230"/>
      <c r="J24" s="230"/>
      <c r="K24" s="226" t="str">
        <f t="shared" si="1"/>
        <v/>
      </c>
      <c r="L24" s="48"/>
      <c r="M24" s="42" t="str">
        <f t="shared" si="2"/>
        <v>Communications (digital) (dx)</v>
      </c>
      <c r="N24" s="42" t="str">
        <f>IFERROR(VLOOKUP(M24,'Input| Setup'!$E$8:$F$57,2,FALSE),"")</f>
        <v>Dx</v>
      </c>
      <c r="O24" s="186">
        <f>IFERROR(D24*'Input| Escalations'!$K$19,"")</f>
        <v>0</v>
      </c>
      <c r="P24" s="186">
        <f>IFERROR(E24*'Input| Escalations'!$K$19,"")</f>
        <v>0</v>
      </c>
      <c r="Q24" s="186">
        <f>IFERROR(F24*'Input| Escalations'!$K$19,"")</f>
        <v>0</v>
      </c>
      <c r="R24" s="186">
        <f>IFERROR(G24*'Input| Escalations'!$K$19,"")</f>
        <v>0</v>
      </c>
      <c r="S24" s="186">
        <f>IFERROR(H24*'Input| Escalations'!$K$19,"")</f>
        <v>0</v>
      </c>
      <c r="T24" s="186">
        <f>IFERROR(I24*'Input| Escalations'!$K$19,"")</f>
        <v>0</v>
      </c>
      <c r="U24" s="186">
        <f>IFERROR(J24*'Input| Escalations'!$K$19,"")</f>
        <v>0</v>
      </c>
      <c r="V24" s="195" t="str">
        <f t="shared" si="3"/>
        <v/>
      </c>
    </row>
    <row r="25" spans="1:22" x14ac:dyDescent="0.2">
      <c r="A25" s="56"/>
      <c r="B25" s="201">
        <f t="shared" si="4"/>
        <v>18</v>
      </c>
      <c r="C25" s="42" t="str">
        <f>IFERROR(IF('Input| Setup'!E25="","",'Input| Setup'!E25),"")</f>
        <v>Distribution Leases (dx)</v>
      </c>
      <c r="D25" s="230"/>
      <c r="E25" s="230"/>
      <c r="F25" s="230"/>
      <c r="G25" s="230"/>
      <c r="H25" s="230"/>
      <c r="I25" s="230"/>
      <c r="J25" s="230"/>
      <c r="K25" s="226" t="str">
        <f t="shared" si="1"/>
        <v/>
      </c>
      <c r="L25" s="48"/>
      <c r="M25" s="42" t="str">
        <f t="shared" si="2"/>
        <v>Distribution Leases (dx)</v>
      </c>
      <c r="N25" s="42" t="str">
        <f>IFERROR(VLOOKUP(M25,'Input| Setup'!$E$8:$F$57,2,FALSE),"")</f>
        <v>Dx</v>
      </c>
      <c r="O25" s="186">
        <f>IFERROR(D25*'Input| Escalations'!$K$19,"")</f>
        <v>0</v>
      </c>
      <c r="P25" s="186">
        <f>IFERROR(E25*'Input| Escalations'!$K$19,"")</f>
        <v>0</v>
      </c>
      <c r="Q25" s="186">
        <f>IFERROR(F25*'Input| Escalations'!$K$19,"")</f>
        <v>0</v>
      </c>
      <c r="R25" s="186">
        <f>IFERROR(G25*'Input| Escalations'!$K$19,"")</f>
        <v>0</v>
      </c>
      <c r="S25" s="186">
        <f>IFERROR(H25*'Input| Escalations'!$K$19,"")</f>
        <v>0</v>
      </c>
      <c r="T25" s="186">
        <f>IFERROR(I25*'Input| Escalations'!$K$19,"")</f>
        <v>0</v>
      </c>
      <c r="U25" s="186">
        <f>IFERROR(J25*'Input| Escalations'!$K$19,"")</f>
        <v>0</v>
      </c>
      <c r="V25" s="195" t="str">
        <f t="shared" si="3"/>
        <v/>
      </c>
    </row>
    <row r="26" spans="1:22" x14ac:dyDescent="0.2">
      <c r="A26" s="56"/>
      <c r="B26" s="201">
        <f t="shared" si="4"/>
        <v>19</v>
      </c>
      <c r="C26" s="42" t="str">
        <f>IFERROR(IF('Input| Setup'!E26="","",'Input| Setup'!E26),"")</f>
        <v>Other non system assets (dx)</v>
      </c>
      <c r="D26" s="230"/>
      <c r="E26" s="230"/>
      <c r="F26" s="230"/>
      <c r="G26" s="230"/>
      <c r="H26" s="230"/>
      <c r="I26" s="230"/>
      <c r="J26" s="230"/>
      <c r="K26" s="226" t="str">
        <f t="shared" si="1"/>
        <v/>
      </c>
      <c r="L26" s="48"/>
      <c r="M26" s="42" t="str">
        <f t="shared" si="2"/>
        <v>Other non system assets (dx)</v>
      </c>
      <c r="N26" s="42" t="str">
        <f>IFERROR(VLOOKUP(M26,'Input| Setup'!$E$8:$F$57,2,FALSE),"")</f>
        <v>Dx</v>
      </c>
      <c r="O26" s="186">
        <f>IFERROR(D26*'Input| Escalations'!$K$19,"")</f>
        <v>0</v>
      </c>
      <c r="P26" s="186">
        <f>IFERROR(E26*'Input| Escalations'!$K$19,"")</f>
        <v>0</v>
      </c>
      <c r="Q26" s="186">
        <f>IFERROR(F26*'Input| Escalations'!$K$19,"")</f>
        <v>0</v>
      </c>
      <c r="R26" s="186">
        <f>IFERROR(G26*'Input| Escalations'!$K$19,"")</f>
        <v>0</v>
      </c>
      <c r="S26" s="186">
        <f>IFERROR(H26*'Input| Escalations'!$K$19,"")</f>
        <v>0</v>
      </c>
      <c r="T26" s="186">
        <f>IFERROR(I26*'Input| Escalations'!$K$19,"")</f>
        <v>0</v>
      </c>
      <c r="U26" s="186">
        <f>IFERROR(J26*'Input| Escalations'!$K$19,"")</f>
        <v>0</v>
      </c>
      <c r="V26" s="195" t="str">
        <f t="shared" si="3"/>
        <v/>
      </c>
    </row>
    <row r="27" spans="1:22" x14ac:dyDescent="0.2">
      <c r="A27" s="56"/>
      <c r="B27" s="201">
        <f t="shared" si="4"/>
        <v>20</v>
      </c>
      <c r="C27" s="42" t="str">
        <f>IFERROR(IF('Input| Setup'!E27="","",'Input| Setup'!E27),"")</f>
        <v>132kV concrete &amp; steel pole lines (tx)</v>
      </c>
      <c r="D27" s="230"/>
      <c r="E27" s="230"/>
      <c r="F27" s="230"/>
      <c r="G27" s="230"/>
      <c r="H27" s="230"/>
      <c r="I27" s="230"/>
      <c r="J27" s="230"/>
      <c r="K27" s="226" t="str">
        <f t="shared" si="1"/>
        <v/>
      </c>
      <c r="L27" s="48"/>
      <c r="M27" s="42" t="str">
        <f t="shared" si="2"/>
        <v>132kV concrete &amp; steel pole lines (tx)</v>
      </c>
      <c r="N27" s="42" t="str">
        <f>IFERROR(VLOOKUP(M27,'Input| Setup'!$E$8:$F$57,2,FALSE),"")</f>
        <v>Tx</v>
      </c>
      <c r="O27" s="186">
        <f>IFERROR(D27*'Input| Escalations'!$K$19,"")</f>
        <v>0</v>
      </c>
      <c r="P27" s="186">
        <f>IFERROR(E27*'Input| Escalations'!$K$19,"")</f>
        <v>0</v>
      </c>
      <c r="Q27" s="186">
        <f>IFERROR(F27*'Input| Escalations'!$K$19,"")</f>
        <v>0</v>
      </c>
      <c r="R27" s="186">
        <f>IFERROR(G27*'Input| Escalations'!$K$19,"")</f>
        <v>0</v>
      </c>
      <c r="S27" s="186">
        <f>IFERROR(H27*'Input| Escalations'!$K$19,"")</f>
        <v>0</v>
      </c>
      <c r="T27" s="186">
        <f>IFERROR(I27*'Input| Escalations'!$K$19,"")</f>
        <v>0</v>
      </c>
      <c r="U27" s="186">
        <f>IFERROR(J27*'Input| Escalations'!$K$19,"")</f>
        <v>0</v>
      </c>
      <c r="V27" s="195" t="str">
        <f t="shared" si="3"/>
        <v/>
      </c>
    </row>
    <row r="28" spans="1:22" outlineLevel="1" x14ac:dyDescent="0.2">
      <c r="A28" s="56"/>
      <c r="B28" s="201">
        <f t="shared" si="4"/>
        <v>21</v>
      </c>
      <c r="C28" s="42" t="str">
        <f>IFERROR(IF('Input| Setup'!E28="","",'Input| Setup'!E28),"")</f>
        <v>132kV feeders underground (tx)</v>
      </c>
      <c r="D28" s="230"/>
      <c r="E28" s="230"/>
      <c r="F28" s="230"/>
      <c r="G28" s="230"/>
      <c r="H28" s="230"/>
      <c r="I28" s="230"/>
      <c r="J28" s="230"/>
      <c r="K28" s="226" t="str">
        <f t="shared" si="1"/>
        <v/>
      </c>
      <c r="L28" s="48"/>
      <c r="M28" s="42" t="str">
        <f t="shared" si="2"/>
        <v>132kV feeders underground (tx)</v>
      </c>
      <c r="N28" s="42" t="str">
        <f>IFERROR(VLOOKUP(M28,'Input| Setup'!$E$8:$F$57,2,FALSE),"")</f>
        <v>Tx</v>
      </c>
      <c r="O28" s="186">
        <f>IFERROR(D28*'Input| Escalations'!$K$19,"")</f>
        <v>0</v>
      </c>
      <c r="P28" s="186">
        <f>IFERROR(E28*'Input| Escalations'!$K$19,"")</f>
        <v>0</v>
      </c>
      <c r="Q28" s="186">
        <f>IFERROR(F28*'Input| Escalations'!$K$19,"")</f>
        <v>0</v>
      </c>
      <c r="R28" s="186">
        <f>IFERROR(G28*'Input| Escalations'!$K$19,"")</f>
        <v>0</v>
      </c>
      <c r="S28" s="186">
        <f>IFERROR(H28*'Input| Escalations'!$K$19,"")</f>
        <v>0</v>
      </c>
      <c r="T28" s="186">
        <f>IFERROR(I28*'Input| Escalations'!$K$19,"")</f>
        <v>0</v>
      </c>
      <c r="U28" s="186">
        <f>IFERROR(J28*'Input| Escalations'!$K$19,"")</f>
        <v>0</v>
      </c>
      <c r="V28" s="195" t="str">
        <f t="shared" si="3"/>
        <v/>
      </c>
    </row>
    <row r="29" spans="1:22" outlineLevel="1" x14ac:dyDescent="0.2">
      <c r="A29" s="56"/>
      <c r="B29" s="201">
        <f t="shared" si="4"/>
        <v>22</v>
      </c>
      <c r="C29" s="42" t="str">
        <f>IFERROR(IF('Input| Setup'!E29="","",'Input| Setup'!E29),"")</f>
        <v>132kV tower lines (tx)</v>
      </c>
      <c r="D29" s="230">
        <v>560.01300000000003</v>
      </c>
      <c r="E29" s="230"/>
      <c r="F29" s="230"/>
      <c r="G29" s="230"/>
      <c r="H29" s="230"/>
      <c r="I29" s="230"/>
      <c r="J29" s="230"/>
      <c r="K29" s="226" t="str">
        <f t="shared" si="1"/>
        <v/>
      </c>
      <c r="L29" s="48"/>
      <c r="M29" s="42" t="str">
        <f t="shared" si="2"/>
        <v>132kV tower lines (tx)</v>
      </c>
      <c r="N29" s="42" t="str">
        <f>IFERROR(VLOOKUP(M29,'Input| Setup'!$E$8:$F$57,2,FALSE),"")</f>
        <v>Tx</v>
      </c>
      <c r="O29" s="186">
        <f>IFERROR(D29*'Input| Escalations'!$K$19,"")</f>
        <v>560.01300000000003</v>
      </c>
      <c r="P29" s="186">
        <f>IFERROR(E29*'Input| Escalations'!$K$19,"")</f>
        <v>0</v>
      </c>
      <c r="Q29" s="186">
        <f>IFERROR(F29*'Input| Escalations'!$K$19,"")</f>
        <v>0</v>
      </c>
      <c r="R29" s="186">
        <f>IFERROR(G29*'Input| Escalations'!$K$19,"")</f>
        <v>0</v>
      </c>
      <c r="S29" s="186">
        <f>IFERROR(H29*'Input| Escalations'!$K$19,"")</f>
        <v>0</v>
      </c>
      <c r="T29" s="186">
        <f>IFERROR(I29*'Input| Escalations'!$K$19,"")</f>
        <v>0</v>
      </c>
      <c r="U29" s="186">
        <f>IFERROR(J29*'Input| Escalations'!$K$19,"")</f>
        <v>0</v>
      </c>
      <c r="V29" s="195" t="str">
        <f t="shared" si="3"/>
        <v/>
      </c>
    </row>
    <row r="30" spans="1:22" outlineLevel="1" x14ac:dyDescent="0.2">
      <c r="A30" s="56"/>
      <c r="B30" s="201">
        <f t="shared" si="4"/>
        <v>23</v>
      </c>
      <c r="C30" s="42" t="str">
        <f>IFERROR(IF('Input| Setup'!E30="","",'Input| Setup'!E30),"")</f>
        <v>132kV wood pole lines (tx)</v>
      </c>
      <c r="D30" s="230"/>
      <c r="E30" s="230"/>
      <c r="F30" s="230"/>
      <c r="G30" s="230"/>
      <c r="H30" s="230"/>
      <c r="I30" s="230"/>
      <c r="J30" s="230"/>
      <c r="K30" s="226" t="str">
        <f t="shared" si="1"/>
        <v/>
      </c>
      <c r="L30" s="48"/>
      <c r="M30" s="42" t="str">
        <f t="shared" si="2"/>
        <v>132kV wood pole lines (tx)</v>
      </c>
      <c r="N30" s="42" t="str">
        <f>IFERROR(VLOOKUP(M30,'Input| Setup'!$E$8:$F$57,2,FALSE),"")</f>
        <v>Tx</v>
      </c>
      <c r="O30" s="186">
        <f>IFERROR(D30*'Input| Escalations'!$K$19,"")</f>
        <v>0</v>
      </c>
      <c r="P30" s="186">
        <f>IFERROR(E30*'Input| Escalations'!$K$19,"")</f>
        <v>0</v>
      </c>
      <c r="Q30" s="186">
        <f>IFERROR(F30*'Input| Escalations'!$K$19,"")</f>
        <v>0</v>
      </c>
      <c r="R30" s="186">
        <f>IFERROR(G30*'Input| Escalations'!$K$19,"")</f>
        <v>0</v>
      </c>
      <c r="S30" s="186">
        <f>IFERROR(H30*'Input| Escalations'!$K$19,"")</f>
        <v>0</v>
      </c>
      <c r="T30" s="186">
        <f>IFERROR(I30*'Input| Escalations'!$K$19,"")</f>
        <v>0</v>
      </c>
      <c r="U30" s="186">
        <f>IFERROR(J30*'Input| Escalations'!$K$19,"")</f>
        <v>0</v>
      </c>
      <c r="V30" s="195" t="str">
        <f t="shared" si="3"/>
        <v/>
      </c>
    </row>
    <row r="31" spans="1:22" outlineLevel="1" x14ac:dyDescent="0.2">
      <c r="A31" s="56"/>
      <c r="B31" s="201">
        <f t="shared" si="4"/>
        <v>24</v>
      </c>
      <c r="C31" s="42" t="str">
        <f>IFERROR(IF('Input| Setup'!E31="","",'Input| Setup'!E31),"")</f>
        <v>Ancillary substation equipment (tx)</v>
      </c>
      <c r="D31" s="230"/>
      <c r="E31" s="230"/>
      <c r="F31" s="230"/>
      <c r="G31" s="230"/>
      <c r="H31" s="230"/>
      <c r="I31" s="230"/>
      <c r="J31" s="230"/>
      <c r="K31" s="226" t="str">
        <f t="shared" si="1"/>
        <v/>
      </c>
      <c r="L31" s="48"/>
      <c r="M31" s="42" t="str">
        <f t="shared" si="2"/>
        <v>Ancillary substation equipment (tx)</v>
      </c>
      <c r="N31" s="42" t="str">
        <f>IFERROR(VLOOKUP(M31,'Input| Setup'!$E$8:$F$57,2,FALSE),"")</f>
        <v>Tx</v>
      </c>
      <c r="O31" s="186">
        <f>IFERROR(D31*'Input| Escalations'!$K$19,"")</f>
        <v>0</v>
      </c>
      <c r="P31" s="186">
        <f>IFERROR(E31*'Input| Escalations'!$K$19,"")</f>
        <v>0</v>
      </c>
      <c r="Q31" s="186">
        <f>IFERROR(F31*'Input| Escalations'!$K$19,"")</f>
        <v>0</v>
      </c>
      <c r="R31" s="186">
        <f>IFERROR(G31*'Input| Escalations'!$K$19,"")</f>
        <v>0</v>
      </c>
      <c r="S31" s="186">
        <f>IFERROR(H31*'Input| Escalations'!$K$19,"")</f>
        <v>0</v>
      </c>
      <c r="T31" s="186">
        <f>IFERROR(I31*'Input| Escalations'!$K$19,"")</f>
        <v>0</v>
      </c>
      <c r="U31" s="186">
        <f>IFERROR(J31*'Input| Escalations'!$K$19,"")</f>
        <v>0</v>
      </c>
      <c r="V31" s="195" t="str">
        <f t="shared" si="3"/>
        <v/>
      </c>
    </row>
    <row r="32" spans="1:22" outlineLevel="1" x14ac:dyDescent="0.2">
      <c r="A32" s="56"/>
      <c r="B32" s="201">
        <f t="shared" si="4"/>
        <v>25</v>
      </c>
      <c r="C32" s="42" t="str">
        <f>IFERROR(IF('Input| Setup'!E32="","",'Input| Setup'!E32),"")</f>
        <v>Buildings (non-system) (tx)</v>
      </c>
      <c r="D32" s="230">
        <v>874.68299999999999</v>
      </c>
      <c r="E32" s="230"/>
      <c r="F32" s="230"/>
      <c r="G32" s="230"/>
      <c r="H32" s="230"/>
      <c r="I32" s="230"/>
      <c r="J32" s="230"/>
      <c r="K32" s="226" t="str">
        <f t="shared" si="1"/>
        <v/>
      </c>
      <c r="L32" s="48"/>
      <c r="M32" s="42" t="str">
        <f t="shared" si="2"/>
        <v>Buildings (non-system) (tx)</v>
      </c>
      <c r="N32" s="42" t="str">
        <f>IFERROR(VLOOKUP(M32,'Input| Setup'!$E$8:$F$57,2,FALSE),"")</f>
        <v>Tx</v>
      </c>
      <c r="O32" s="186">
        <f>IFERROR(D32*'Input| Escalations'!$K$19,"")</f>
        <v>874.68299999999999</v>
      </c>
      <c r="P32" s="186">
        <f>IFERROR(E32*'Input| Escalations'!$K$19,"")</f>
        <v>0</v>
      </c>
      <c r="Q32" s="186">
        <f>IFERROR(F32*'Input| Escalations'!$K$19,"")</f>
        <v>0</v>
      </c>
      <c r="R32" s="186">
        <f>IFERROR(G32*'Input| Escalations'!$K$19,"")</f>
        <v>0</v>
      </c>
      <c r="S32" s="186">
        <f>IFERROR(H32*'Input| Escalations'!$K$19,"")</f>
        <v>0</v>
      </c>
      <c r="T32" s="186">
        <f>IFERROR(I32*'Input| Escalations'!$K$19,"")</f>
        <v>0</v>
      </c>
      <c r="U32" s="186">
        <f>IFERROR(J32*'Input| Escalations'!$K$19,"")</f>
        <v>0</v>
      </c>
      <c r="V32" s="195" t="str">
        <f t="shared" si="3"/>
        <v/>
      </c>
    </row>
    <row r="33" spans="1:22" outlineLevel="1" x14ac:dyDescent="0.2">
      <c r="A33" s="56"/>
      <c r="B33" s="201">
        <f t="shared" si="4"/>
        <v>26</v>
      </c>
      <c r="C33" s="42" t="str">
        <f>IFERROR(IF('Input| Setup'!E33="","",'Input| Setup'!E33),"")</f>
        <v>Buildings (system) (tx)</v>
      </c>
      <c r="D33" s="230"/>
      <c r="E33" s="230"/>
      <c r="F33" s="230"/>
      <c r="G33" s="230"/>
      <c r="H33" s="230"/>
      <c r="I33" s="230"/>
      <c r="J33" s="230"/>
      <c r="K33" s="226" t="str">
        <f t="shared" si="1"/>
        <v/>
      </c>
      <c r="L33" s="48"/>
      <c r="M33" s="42" t="str">
        <f t="shared" si="2"/>
        <v>Buildings (system) (tx)</v>
      </c>
      <c r="N33" s="42" t="str">
        <f>IFERROR(VLOOKUP(M33,'Input| Setup'!$E$8:$F$57,2,FALSE),"")</f>
        <v>Tx</v>
      </c>
      <c r="O33" s="186">
        <f>IFERROR(D33*'Input| Escalations'!$K$19,"")</f>
        <v>0</v>
      </c>
      <c r="P33" s="186">
        <f>IFERROR(E33*'Input| Escalations'!$K$19,"")</f>
        <v>0</v>
      </c>
      <c r="Q33" s="186">
        <f>IFERROR(F33*'Input| Escalations'!$K$19,"")</f>
        <v>0</v>
      </c>
      <c r="R33" s="186">
        <f>IFERROR(G33*'Input| Escalations'!$K$19,"")</f>
        <v>0</v>
      </c>
      <c r="S33" s="186">
        <f>IFERROR(H33*'Input| Escalations'!$K$19,"")</f>
        <v>0</v>
      </c>
      <c r="T33" s="186">
        <f>IFERROR(I33*'Input| Escalations'!$K$19,"")</f>
        <v>0</v>
      </c>
      <c r="U33" s="186">
        <f>IFERROR(J33*'Input| Escalations'!$K$19,"")</f>
        <v>0</v>
      </c>
      <c r="V33" s="195" t="str">
        <f t="shared" si="3"/>
        <v/>
      </c>
    </row>
    <row r="34" spans="1:22" outlineLevel="1" x14ac:dyDescent="0.2">
      <c r="A34" s="56"/>
      <c r="B34" s="201">
        <f t="shared" si="4"/>
        <v>27</v>
      </c>
      <c r="C34" s="42" t="str">
        <f>IFERROR(IF('Input| Setup'!E34="","",'Input| Setup'!E34),"")</f>
        <v>Furniture, fittings, plant and equipment (tx)</v>
      </c>
      <c r="D34" s="230"/>
      <c r="E34" s="230"/>
      <c r="F34" s="230"/>
      <c r="G34" s="230"/>
      <c r="H34" s="230"/>
      <c r="I34" s="230"/>
      <c r="J34" s="230"/>
      <c r="K34" s="226" t="str">
        <f t="shared" si="1"/>
        <v/>
      </c>
      <c r="L34" s="48"/>
      <c r="M34" s="42" t="str">
        <f t="shared" si="2"/>
        <v>Furniture, fittings, plant and equipment (tx)</v>
      </c>
      <c r="N34" s="42" t="str">
        <f>IFERROR(VLOOKUP(M34,'Input| Setup'!$E$8:$F$57,2,FALSE),"")</f>
        <v>Tx</v>
      </c>
      <c r="O34" s="186">
        <f>IFERROR(D34*'Input| Escalations'!$K$19,"")</f>
        <v>0</v>
      </c>
      <c r="P34" s="186">
        <f>IFERROR(E34*'Input| Escalations'!$K$19,"")</f>
        <v>0</v>
      </c>
      <c r="Q34" s="186">
        <f>IFERROR(F34*'Input| Escalations'!$K$19,"")</f>
        <v>0</v>
      </c>
      <c r="R34" s="186">
        <f>IFERROR(G34*'Input| Escalations'!$K$19,"")</f>
        <v>0</v>
      </c>
      <c r="S34" s="186">
        <f>IFERROR(H34*'Input| Escalations'!$K$19,"")</f>
        <v>0</v>
      </c>
      <c r="T34" s="186">
        <f>IFERROR(I34*'Input| Escalations'!$K$19,"")</f>
        <v>0</v>
      </c>
      <c r="U34" s="186">
        <f>IFERROR(J34*'Input| Escalations'!$K$19,"")</f>
        <v>0</v>
      </c>
      <c r="V34" s="195" t="str">
        <f t="shared" si="3"/>
        <v/>
      </c>
    </row>
    <row r="35" spans="1:22" outlineLevel="1" x14ac:dyDescent="0.2">
      <c r="A35" s="56"/>
      <c r="B35" s="201">
        <f t="shared" si="4"/>
        <v>28</v>
      </c>
      <c r="C35" s="42" t="str">
        <f>IFERROR(IF('Input| Setup'!E35="","",'Input| Setup'!E35),"")</f>
        <v>IT systems (tx)</v>
      </c>
      <c r="D35" s="230">
        <v>3.5449999999999999</v>
      </c>
      <c r="E35" s="230"/>
      <c r="F35" s="230"/>
      <c r="G35" s="230"/>
      <c r="H35" s="230"/>
      <c r="I35" s="230"/>
      <c r="J35" s="230"/>
      <c r="K35" s="226" t="str">
        <f t="shared" si="1"/>
        <v/>
      </c>
      <c r="L35" s="48"/>
      <c r="M35" s="42" t="str">
        <f t="shared" si="2"/>
        <v>IT systems (tx)</v>
      </c>
      <c r="N35" s="42" t="str">
        <f>IFERROR(VLOOKUP(M35,'Input| Setup'!$E$8:$F$57,2,FALSE),"")</f>
        <v>Tx</v>
      </c>
      <c r="O35" s="186">
        <f>IFERROR(D35*'Input| Escalations'!$K$19,"")</f>
        <v>3.5449999999999999</v>
      </c>
      <c r="P35" s="186">
        <f>IFERROR(E35*'Input| Escalations'!$K$19,"")</f>
        <v>0</v>
      </c>
      <c r="Q35" s="186">
        <f>IFERROR(F35*'Input| Escalations'!$K$19,"")</f>
        <v>0</v>
      </c>
      <c r="R35" s="186">
        <f>IFERROR(G35*'Input| Escalations'!$K$19,"")</f>
        <v>0</v>
      </c>
      <c r="S35" s="186">
        <f>IFERROR(H35*'Input| Escalations'!$K$19,"")</f>
        <v>0</v>
      </c>
      <c r="T35" s="186">
        <f>IFERROR(I35*'Input| Escalations'!$K$19,"")</f>
        <v>0</v>
      </c>
      <c r="U35" s="186">
        <f>IFERROR(J35*'Input| Escalations'!$K$19,"")</f>
        <v>0</v>
      </c>
      <c r="V35" s="195" t="str">
        <f t="shared" si="3"/>
        <v/>
      </c>
    </row>
    <row r="36" spans="1:22" outlineLevel="1" x14ac:dyDescent="0.2">
      <c r="A36" s="56"/>
      <c r="B36" s="201">
        <f t="shared" si="4"/>
        <v>29</v>
      </c>
      <c r="C36" s="42" t="str">
        <f>IFERROR(IF('Input| Setup'!E36="","",'Input| Setup'!E36),"")</f>
        <v>In-house software (tx)</v>
      </c>
      <c r="D36" s="230"/>
      <c r="E36" s="230"/>
      <c r="F36" s="230"/>
      <c r="G36" s="230"/>
      <c r="H36" s="230"/>
      <c r="I36" s="230"/>
      <c r="J36" s="230"/>
      <c r="K36" s="226" t="str">
        <f t="shared" si="1"/>
        <v/>
      </c>
      <c r="L36" s="48"/>
      <c r="M36" s="42" t="str">
        <f t="shared" si="2"/>
        <v>In-house software (tx)</v>
      </c>
      <c r="N36" s="42" t="str">
        <f>IFERROR(VLOOKUP(M36,'Input| Setup'!$E$8:$F$57,2,FALSE),"")</f>
        <v>Tx</v>
      </c>
      <c r="O36" s="186">
        <f>IFERROR(D36*'Input| Escalations'!$K$19,"")</f>
        <v>0</v>
      </c>
      <c r="P36" s="186">
        <f>IFERROR(E36*'Input| Escalations'!$K$19,"")</f>
        <v>0</v>
      </c>
      <c r="Q36" s="186">
        <f>IFERROR(F36*'Input| Escalations'!$K$19,"")</f>
        <v>0</v>
      </c>
      <c r="R36" s="186">
        <f>IFERROR(G36*'Input| Escalations'!$K$19,"")</f>
        <v>0</v>
      </c>
      <c r="S36" s="186">
        <f>IFERROR(H36*'Input| Escalations'!$K$19,"")</f>
        <v>0</v>
      </c>
      <c r="T36" s="186">
        <f>IFERROR(I36*'Input| Escalations'!$K$19,"")</f>
        <v>0</v>
      </c>
      <c r="U36" s="186">
        <f>IFERROR(J36*'Input| Escalations'!$K$19,"")</f>
        <v>0</v>
      </c>
      <c r="V36" s="195" t="str">
        <f t="shared" si="3"/>
        <v/>
      </c>
    </row>
    <row r="37" spans="1:22" outlineLevel="1" x14ac:dyDescent="0.2">
      <c r="A37" s="56"/>
      <c r="B37" s="201">
        <f t="shared" si="4"/>
        <v>30</v>
      </c>
      <c r="C37" s="42" t="str">
        <f>IFERROR(IF('Input| Setup'!E37="","",'Input| Setup'!E37),"")</f>
        <v>Motor vehicles (tx)</v>
      </c>
      <c r="D37" s="230">
        <v>354.65300000000002</v>
      </c>
      <c r="E37" s="230"/>
      <c r="F37" s="230"/>
      <c r="G37" s="230"/>
      <c r="H37" s="230"/>
      <c r="I37" s="230"/>
      <c r="J37" s="230"/>
      <c r="K37" s="226" t="str">
        <f t="shared" si="1"/>
        <v/>
      </c>
      <c r="L37" s="48"/>
      <c r="M37" s="42" t="str">
        <f t="shared" si="2"/>
        <v>Motor vehicles (tx)</v>
      </c>
      <c r="N37" s="42" t="str">
        <f>IFERROR(VLOOKUP(M37,'Input| Setup'!$E$8:$F$57,2,FALSE),"")</f>
        <v>Tx</v>
      </c>
      <c r="O37" s="186">
        <f>IFERROR(D37*'Input| Escalations'!$K$19,"")</f>
        <v>354.65300000000002</v>
      </c>
      <c r="P37" s="186">
        <f>IFERROR(E37*'Input| Escalations'!$K$19,"")</f>
        <v>0</v>
      </c>
      <c r="Q37" s="186">
        <f>IFERROR(F37*'Input| Escalations'!$K$19,"")</f>
        <v>0</v>
      </c>
      <c r="R37" s="186">
        <f>IFERROR(G37*'Input| Escalations'!$K$19,"")</f>
        <v>0</v>
      </c>
      <c r="S37" s="186">
        <f>IFERROR(H37*'Input| Escalations'!$K$19,"")</f>
        <v>0</v>
      </c>
      <c r="T37" s="186">
        <f>IFERROR(I37*'Input| Escalations'!$K$19,"")</f>
        <v>0</v>
      </c>
      <c r="U37" s="186">
        <f>IFERROR(J37*'Input| Escalations'!$K$19,"")</f>
        <v>0</v>
      </c>
      <c r="V37" s="195" t="str">
        <f t="shared" si="3"/>
        <v/>
      </c>
    </row>
    <row r="38" spans="1:22" outlineLevel="1" x14ac:dyDescent="0.2">
      <c r="A38" s="56"/>
      <c r="B38" s="201">
        <f t="shared" si="4"/>
        <v>31</v>
      </c>
      <c r="C38" s="42" t="str">
        <f>IFERROR(IF('Input| Setup'!E38="","",'Input| Setup'!E38),"")</f>
        <v>System IT (tx)</v>
      </c>
      <c r="D38" s="230"/>
      <c r="E38" s="230"/>
      <c r="F38" s="230"/>
      <c r="G38" s="230"/>
      <c r="H38" s="230"/>
      <c r="I38" s="230"/>
      <c r="J38" s="230"/>
      <c r="K38" s="226" t="str">
        <f t="shared" si="1"/>
        <v/>
      </c>
      <c r="L38" s="48"/>
      <c r="M38" s="42" t="str">
        <f t="shared" si="2"/>
        <v>System IT (tx)</v>
      </c>
      <c r="N38" s="42" t="str">
        <f>IFERROR(VLOOKUP(M38,'Input| Setup'!$E$8:$F$57,2,FALSE),"")</f>
        <v>Tx</v>
      </c>
      <c r="O38" s="186">
        <f>IFERROR(D38*'Input| Escalations'!$K$19,"")</f>
        <v>0</v>
      </c>
      <c r="P38" s="186">
        <f>IFERROR(E38*'Input| Escalations'!$K$19,"")</f>
        <v>0</v>
      </c>
      <c r="Q38" s="186">
        <f>IFERROR(F38*'Input| Escalations'!$K$19,"")</f>
        <v>0</v>
      </c>
      <c r="R38" s="186">
        <f>IFERROR(G38*'Input| Escalations'!$K$19,"")</f>
        <v>0</v>
      </c>
      <c r="S38" s="186">
        <f>IFERROR(H38*'Input| Escalations'!$K$19,"")</f>
        <v>0</v>
      </c>
      <c r="T38" s="186">
        <f>IFERROR(I38*'Input| Escalations'!$K$19,"")</f>
        <v>0</v>
      </c>
      <c r="U38" s="186">
        <f>IFERROR(J38*'Input| Escalations'!$K$19,"")</f>
        <v>0</v>
      </c>
      <c r="V38" s="195" t="str">
        <f t="shared" si="3"/>
        <v/>
      </c>
    </row>
    <row r="39" spans="1:22" outlineLevel="1" x14ac:dyDescent="0.2">
      <c r="A39" s="56"/>
      <c r="B39" s="201">
        <f t="shared" si="4"/>
        <v>32</v>
      </c>
      <c r="C39" s="42" t="str">
        <f>IFERROR(IF('Input| Setup'!E39="","",'Input| Setup'!E39),"")</f>
        <v>Transmission &amp; Zone land &amp; easements (tx)</v>
      </c>
      <c r="D39" s="230">
        <v>1.849</v>
      </c>
      <c r="E39" s="230"/>
      <c r="F39" s="230"/>
      <c r="G39" s="230"/>
      <c r="H39" s="230"/>
      <c r="I39" s="230"/>
      <c r="J39" s="230"/>
      <c r="K39" s="226" t="str">
        <f t="shared" si="1"/>
        <v/>
      </c>
      <c r="L39" s="48"/>
      <c r="M39" s="42" t="str">
        <f t="shared" si="2"/>
        <v>Transmission &amp; Zone land &amp; easements (tx)</v>
      </c>
      <c r="N39" s="42" t="str">
        <f>IFERROR(VLOOKUP(M39,'Input| Setup'!$E$8:$F$57,2,FALSE),"")</f>
        <v>Tx</v>
      </c>
      <c r="O39" s="186">
        <f>IFERROR(D39*'Input| Escalations'!$K$19,"")</f>
        <v>1.849</v>
      </c>
      <c r="P39" s="186">
        <f>IFERROR(E39*'Input| Escalations'!$K$19,"")</f>
        <v>0</v>
      </c>
      <c r="Q39" s="186">
        <f>IFERROR(F39*'Input| Escalations'!$K$19,"")</f>
        <v>0</v>
      </c>
      <c r="R39" s="186">
        <f>IFERROR(G39*'Input| Escalations'!$K$19,"")</f>
        <v>0</v>
      </c>
      <c r="S39" s="186">
        <f>IFERROR(H39*'Input| Escalations'!$K$19,"")</f>
        <v>0</v>
      </c>
      <c r="T39" s="186">
        <f>IFERROR(I39*'Input| Escalations'!$K$19,"")</f>
        <v>0</v>
      </c>
      <c r="U39" s="186">
        <f>IFERROR(J39*'Input| Escalations'!$K$19,"")</f>
        <v>0</v>
      </c>
      <c r="V39" s="195" t="str">
        <f t="shared" si="3"/>
        <v/>
      </c>
    </row>
    <row r="40" spans="1:22" outlineLevel="1" x14ac:dyDescent="0.2">
      <c r="A40" s="56"/>
      <c r="B40" s="201">
        <f t="shared" si="4"/>
        <v>33</v>
      </c>
      <c r="C40" s="42" t="str">
        <f>IFERROR(IF('Input| Setup'!E40="","",'Input| Setup'!E40),"")</f>
        <v>Transmission substation equip 132/66kV (tx)</v>
      </c>
      <c r="D40" s="230"/>
      <c r="E40" s="230"/>
      <c r="F40" s="230"/>
      <c r="G40" s="230"/>
      <c r="H40" s="230"/>
      <c r="I40" s="230"/>
      <c r="J40" s="230"/>
      <c r="K40" s="226" t="str">
        <f t="shared" si="1"/>
        <v/>
      </c>
      <c r="L40" s="48"/>
      <c r="M40" s="42" t="str">
        <f t="shared" si="2"/>
        <v>Transmission substation equip 132/66kV (tx)</v>
      </c>
      <c r="N40" s="42" t="str">
        <f>IFERROR(VLOOKUP(M40,'Input| Setup'!$E$8:$F$57,2,FALSE),"")</f>
        <v>Tx</v>
      </c>
      <c r="O40" s="186">
        <f>IFERROR(D40*'Input| Escalations'!$K$19,"")</f>
        <v>0</v>
      </c>
      <c r="P40" s="186">
        <f>IFERROR(E40*'Input| Escalations'!$K$19,"")</f>
        <v>0</v>
      </c>
      <c r="Q40" s="186">
        <f>IFERROR(F40*'Input| Escalations'!$K$19,"")</f>
        <v>0</v>
      </c>
      <c r="R40" s="186">
        <f>IFERROR(G40*'Input| Escalations'!$K$19,"")</f>
        <v>0</v>
      </c>
      <c r="S40" s="186">
        <f>IFERROR(H40*'Input| Escalations'!$K$19,"")</f>
        <v>0</v>
      </c>
      <c r="T40" s="186">
        <f>IFERROR(I40*'Input| Escalations'!$K$19,"")</f>
        <v>0</v>
      </c>
      <c r="U40" s="186">
        <f>IFERROR(J40*'Input| Escalations'!$K$19,"")</f>
        <v>0</v>
      </c>
      <c r="V40" s="195" t="str">
        <f t="shared" si="3"/>
        <v/>
      </c>
    </row>
    <row r="41" spans="1:22" outlineLevel="1" x14ac:dyDescent="0.2">
      <c r="A41" s="56"/>
      <c r="B41" s="201">
        <f t="shared" si="4"/>
        <v>34</v>
      </c>
      <c r="C41" s="42" t="str">
        <f>IFERROR(IF('Input| Setup'!E41="","",'Input| Setup'!E41),"")</f>
        <v>Transmission transformers 132/66kV (tx)</v>
      </c>
      <c r="D41" s="230"/>
      <c r="E41" s="230"/>
      <c r="F41" s="230"/>
      <c r="G41" s="230"/>
      <c r="H41" s="230"/>
      <c r="I41" s="230"/>
      <c r="J41" s="230"/>
      <c r="K41" s="226" t="str">
        <f t="shared" si="1"/>
        <v/>
      </c>
      <c r="L41" s="48"/>
      <c r="M41" s="42" t="str">
        <f t="shared" si="2"/>
        <v>Transmission transformers 132/66kV (tx)</v>
      </c>
      <c r="N41" s="42" t="str">
        <f>IFERROR(VLOOKUP(M41,'Input| Setup'!$E$8:$F$57,2,FALSE),"")</f>
        <v>Tx</v>
      </c>
      <c r="O41" s="186">
        <f>IFERROR(D41*'Input| Escalations'!$K$19,"")</f>
        <v>0</v>
      </c>
      <c r="P41" s="186">
        <f>IFERROR(E41*'Input| Escalations'!$K$19,"")</f>
        <v>0</v>
      </c>
      <c r="Q41" s="186">
        <f>IFERROR(F41*'Input| Escalations'!$K$19,"")</f>
        <v>0</v>
      </c>
      <c r="R41" s="186">
        <f>IFERROR(G41*'Input| Escalations'!$K$19,"")</f>
        <v>0</v>
      </c>
      <c r="S41" s="186">
        <f>IFERROR(H41*'Input| Escalations'!$K$19,"")</f>
        <v>0</v>
      </c>
      <c r="T41" s="186">
        <f>IFERROR(I41*'Input| Escalations'!$K$19,"")</f>
        <v>0</v>
      </c>
      <c r="U41" s="186">
        <f>IFERROR(J41*'Input| Escalations'!$K$19,"")</f>
        <v>0</v>
      </c>
      <c r="V41" s="195" t="str">
        <f t="shared" si="3"/>
        <v/>
      </c>
    </row>
    <row r="42" spans="1:22" outlineLevel="1" x14ac:dyDescent="0.2">
      <c r="A42" s="56"/>
      <c r="B42" s="201">
        <f t="shared" si="4"/>
        <v>35</v>
      </c>
      <c r="C42" s="42" t="str">
        <f>IFERROR(IF('Input| Setup'!E42="","",'Input| Setup'!E42),"")</f>
        <v>Zone substation equip 132/66kV (tx)</v>
      </c>
      <c r="D42" s="230"/>
      <c r="E42" s="230"/>
      <c r="F42" s="230"/>
      <c r="G42" s="230"/>
      <c r="H42" s="230"/>
      <c r="I42" s="230"/>
      <c r="J42" s="230"/>
      <c r="K42" s="226" t="str">
        <f t="shared" si="1"/>
        <v/>
      </c>
      <c r="L42" s="48"/>
      <c r="M42" s="42" t="str">
        <f t="shared" si="2"/>
        <v>Zone substation equip 132/66kV (tx)</v>
      </c>
      <c r="N42" s="42" t="str">
        <f>IFERROR(VLOOKUP(M42,'Input| Setup'!$E$8:$F$57,2,FALSE),"")</f>
        <v>Tx</v>
      </c>
      <c r="O42" s="186">
        <f>IFERROR(D42*'Input| Escalations'!$K$19,"")</f>
        <v>0</v>
      </c>
      <c r="P42" s="186">
        <f>IFERROR(E42*'Input| Escalations'!$K$19,"")</f>
        <v>0</v>
      </c>
      <c r="Q42" s="186">
        <f>IFERROR(F42*'Input| Escalations'!$K$19,"")</f>
        <v>0</v>
      </c>
      <c r="R42" s="186">
        <f>IFERROR(G42*'Input| Escalations'!$K$19,"")</f>
        <v>0</v>
      </c>
      <c r="S42" s="186">
        <f>IFERROR(H42*'Input| Escalations'!$K$19,"")</f>
        <v>0</v>
      </c>
      <c r="T42" s="186">
        <f>IFERROR(I42*'Input| Escalations'!$K$19,"")</f>
        <v>0</v>
      </c>
      <c r="U42" s="186">
        <f>IFERROR(J42*'Input| Escalations'!$K$19,"")</f>
        <v>0</v>
      </c>
      <c r="V42" s="195" t="str">
        <f t="shared" si="3"/>
        <v/>
      </c>
    </row>
    <row r="43" spans="1:22" outlineLevel="1" x14ac:dyDescent="0.2">
      <c r="A43" s="56"/>
      <c r="B43" s="201">
        <f t="shared" si="4"/>
        <v>36</v>
      </c>
      <c r="C43" s="42" t="str">
        <f>IFERROR(IF('Input| Setup'!E43="","",'Input| Setup'!E43),"")</f>
        <v>Zone transformers 132/66kV (tx)</v>
      </c>
      <c r="D43" s="230"/>
      <c r="E43" s="230"/>
      <c r="F43" s="230"/>
      <c r="G43" s="230"/>
      <c r="H43" s="230"/>
      <c r="I43" s="230"/>
      <c r="J43" s="230"/>
      <c r="K43" s="226" t="str">
        <f t="shared" si="1"/>
        <v/>
      </c>
      <c r="L43" s="48"/>
      <c r="M43" s="42" t="str">
        <f t="shared" si="2"/>
        <v>Zone transformers 132/66kV (tx)</v>
      </c>
      <c r="N43" s="42" t="str">
        <f>IFERROR(VLOOKUP(M43,'Input| Setup'!$E$8:$F$57,2,FALSE),"")</f>
        <v>Tx</v>
      </c>
      <c r="O43" s="186">
        <f>IFERROR(D43*'Input| Escalations'!$K$19,"")</f>
        <v>0</v>
      </c>
      <c r="P43" s="186">
        <f>IFERROR(E43*'Input| Escalations'!$K$19,"")</f>
        <v>0</v>
      </c>
      <c r="Q43" s="186">
        <f>IFERROR(F43*'Input| Escalations'!$K$19,"")</f>
        <v>0</v>
      </c>
      <c r="R43" s="186">
        <f>IFERROR(G43*'Input| Escalations'!$K$19,"")</f>
        <v>0</v>
      </c>
      <c r="S43" s="186">
        <f>IFERROR(H43*'Input| Escalations'!$K$19,"")</f>
        <v>0</v>
      </c>
      <c r="T43" s="186">
        <f>IFERROR(I43*'Input| Escalations'!$K$19,"")</f>
        <v>0</v>
      </c>
      <c r="U43" s="186">
        <f>IFERROR(J43*'Input| Escalations'!$K$19,"")</f>
        <v>0</v>
      </c>
      <c r="V43" s="195" t="str">
        <f t="shared" si="3"/>
        <v/>
      </c>
    </row>
    <row r="44" spans="1:22" outlineLevel="1" x14ac:dyDescent="0.2">
      <c r="A44" s="56"/>
      <c r="B44" s="201">
        <f t="shared" si="4"/>
        <v>37</v>
      </c>
      <c r="C44" s="42" t="str">
        <f>IFERROR(IF('Input| Setup'!E44="","",'Input| Setup'!E44),"")</f>
        <v>Land (non-system) (tx)</v>
      </c>
      <c r="D44" s="230">
        <v>10523.466</v>
      </c>
      <c r="E44" s="230"/>
      <c r="F44" s="230"/>
      <c r="G44" s="230"/>
      <c r="H44" s="230"/>
      <c r="I44" s="230"/>
      <c r="J44" s="230"/>
      <c r="K44" s="226" t="str">
        <f t="shared" si="1"/>
        <v/>
      </c>
      <c r="L44" s="48"/>
      <c r="M44" s="42" t="str">
        <f t="shared" si="2"/>
        <v>Land (non-system) (tx)</v>
      </c>
      <c r="N44" s="42" t="str">
        <f>IFERROR(VLOOKUP(M44,'Input| Setup'!$E$8:$F$57,2,FALSE),"")</f>
        <v>Tx</v>
      </c>
      <c r="O44" s="186">
        <f>IFERROR(D44*'Input| Escalations'!$K$19,"")</f>
        <v>10523.466</v>
      </c>
      <c r="P44" s="186">
        <f>IFERROR(E44*'Input| Escalations'!$K$19,"")</f>
        <v>0</v>
      </c>
      <c r="Q44" s="186">
        <f>IFERROR(F44*'Input| Escalations'!$K$19,"")</f>
        <v>0</v>
      </c>
      <c r="R44" s="186">
        <f>IFERROR(G44*'Input| Escalations'!$K$19,"")</f>
        <v>0</v>
      </c>
      <c r="S44" s="186">
        <f>IFERROR(H44*'Input| Escalations'!$K$19,"")</f>
        <v>0</v>
      </c>
      <c r="T44" s="186">
        <f>IFERROR(I44*'Input| Escalations'!$K$19,"")</f>
        <v>0</v>
      </c>
      <c r="U44" s="186">
        <f>IFERROR(J44*'Input| Escalations'!$K$19,"")</f>
        <v>0</v>
      </c>
      <c r="V44" s="195" t="str">
        <f t="shared" si="3"/>
        <v/>
      </c>
    </row>
    <row r="45" spans="1:22" outlineLevel="1" x14ac:dyDescent="0.2">
      <c r="A45" s="56"/>
      <c r="B45" s="201">
        <f t="shared" si="4"/>
        <v>38</v>
      </c>
      <c r="C45" s="42" t="str">
        <f>IFERROR(IF('Input| Setup'!E45="","",'Input| Setup'!E45),"")</f>
        <v>Communications (digital) (tx)</v>
      </c>
      <c r="D45" s="230"/>
      <c r="E45" s="230"/>
      <c r="F45" s="230"/>
      <c r="G45" s="230"/>
      <c r="H45" s="230"/>
      <c r="I45" s="230"/>
      <c r="J45" s="230"/>
      <c r="K45" s="226" t="str">
        <f t="shared" si="1"/>
        <v/>
      </c>
      <c r="L45" s="48"/>
      <c r="M45" s="42" t="str">
        <f t="shared" si="2"/>
        <v>Communications (digital) (tx)</v>
      </c>
      <c r="N45" s="42" t="str">
        <f>IFERROR(VLOOKUP(M45,'Input| Setup'!$E$8:$F$57,2,FALSE),"")</f>
        <v>Tx</v>
      </c>
      <c r="O45" s="186">
        <f>IFERROR(D45*'Input| Escalations'!$K$19,"")</f>
        <v>0</v>
      </c>
      <c r="P45" s="186">
        <f>IFERROR(E45*'Input| Escalations'!$K$19,"")</f>
        <v>0</v>
      </c>
      <c r="Q45" s="186">
        <f>IFERROR(F45*'Input| Escalations'!$K$19,"")</f>
        <v>0</v>
      </c>
      <c r="R45" s="186">
        <f>IFERROR(G45*'Input| Escalations'!$K$19,"")</f>
        <v>0</v>
      </c>
      <c r="S45" s="186">
        <f>IFERROR(H45*'Input| Escalations'!$K$19,"")</f>
        <v>0</v>
      </c>
      <c r="T45" s="186">
        <f>IFERROR(I45*'Input| Escalations'!$K$19,"")</f>
        <v>0</v>
      </c>
      <c r="U45" s="186">
        <f>IFERROR(J45*'Input| Escalations'!$K$19,"")</f>
        <v>0</v>
      </c>
      <c r="V45" s="195" t="str">
        <f t="shared" si="3"/>
        <v/>
      </c>
    </row>
    <row r="46" spans="1:22" outlineLevel="1" x14ac:dyDescent="0.2">
      <c r="A46" s="56"/>
      <c r="B46" s="201">
        <f t="shared" si="4"/>
        <v>39</v>
      </c>
      <c r="C46" s="42" t="str">
        <f>IFERROR(IF('Input| Setup'!E46="","",'Input| Setup'!E46),"")</f>
        <v>Transmission Leases (tx)</v>
      </c>
      <c r="D46" s="230"/>
      <c r="E46" s="230"/>
      <c r="F46" s="215"/>
      <c r="G46" s="215"/>
      <c r="H46" s="215"/>
      <c r="I46" s="215"/>
      <c r="J46" s="215"/>
      <c r="K46" s="195" t="str">
        <f t="shared" si="1"/>
        <v/>
      </c>
      <c r="L46" s="48"/>
      <c r="M46" s="42" t="str">
        <f t="shared" si="2"/>
        <v>Transmission Leases (tx)</v>
      </c>
      <c r="N46" s="42" t="str">
        <f>IFERROR(VLOOKUP(M46,'Input| Setup'!$E$8:$F$57,2,FALSE),"")</f>
        <v>Tx</v>
      </c>
      <c r="O46" s="186">
        <f>IFERROR(D46*'Input| Escalations'!$K$19,"")</f>
        <v>0</v>
      </c>
      <c r="P46" s="186">
        <f>IFERROR(E46*'Input| Escalations'!$K$19,"")</f>
        <v>0</v>
      </c>
      <c r="Q46" s="186">
        <f>IFERROR(F46*'Input| Escalations'!$K$19,"")</f>
        <v>0</v>
      </c>
      <c r="R46" s="186">
        <f>IFERROR(G46*'Input| Escalations'!$K$19,"")</f>
        <v>0</v>
      </c>
      <c r="S46" s="186">
        <f>IFERROR(H46*'Input| Escalations'!$K$19,"")</f>
        <v>0</v>
      </c>
      <c r="T46" s="186">
        <f>IFERROR(I46*'Input| Escalations'!$K$19,"")</f>
        <v>0</v>
      </c>
      <c r="U46" s="186">
        <f>IFERROR(J46*'Input| Escalations'!$K$19,"")</f>
        <v>0</v>
      </c>
      <c r="V46" s="195" t="str">
        <f t="shared" si="3"/>
        <v/>
      </c>
    </row>
    <row r="47" spans="1:22" outlineLevel="1" x14ac:dyDescent="0.2">
      <c r="A47" s="56"/>
      <c r="B47" s="201">
        <f t="shared" si="4"/>
        <v>40</v>
      </c>
      <c r="C47" s="42" t="str">
        <f>IFERROR(IF('Input| Setup'!E47="","",'Input| Setup'!E47),"")</f>
        <v>Other non system assets (tx)</v>
      </c>
      <c r="D47" s="230"/>
      <c r="E47" s="230"/>
      <c r="F47" s="215"/>
      <c r="G47" s="215"/>
      <c r="H47" s="215"/>
      <c r="I47" s="215"/>
      <c r="J47" s="215"/>
      <c r="K47" s="195" t="str">
        <f t="shared" si="1"/>
        <v/>
      </c>
      <c r="L47" s="48"/>
      <c r="M47" s="42" t="str">
        <f t="shared" si="2"/>
        <v>Other non system assets (tx)</v>
      </c>
      <c r="N47" s="42" t="str">
        <f>IFERROR(VLOOKUP(M47,'Input| Setup'!$E$8:$F$57,2,FALSE),"")</f>
        <v>Tx</v>
      </c>
      <c r="O47" s="186">
        <f>IFERROR(D47*'Input| Escalations'!$K$19,"")</f>
        <v>0</v>
      </c>
      <c r="P47" s="186">
        <f>IFERROR(E47*'Input| Escalations'!$K$19,"")</f>
        <v>0</v>
      </c>
      <c r="Q47" s="186">
        <f>IFERROR(F47*'Input| Escalations'!$K$19,"")</f>
        <v>0</v>
      </c>
      <c r="R47" s="186">
        <f>IFERROR(G47*'Input| Escalations'!$K$19,"")</f>
        <v>0</v>
      </c>
      <c r="S47" s="186">
        <f>IFERROR(H47*'Input| Escalations'!$K$19,"")</f>
        <v>0</v>
      </c>
      <c r="T47" s="186">
        <f>IFERROR(I47*'Input| Escalations'!$K$19,"")</f>
        <v>0</v>
      </c>
      <c r="U47" s="186">
        <f>IFERROR(J47*'Input| Escalations'!$K$19,"")</f>
        <v>0</v>
      </c>
      <c r="V47" s="195" t="str">
        <f t="shared" si="3"/>
        <v/>
      </c>
    </row>
    <row r="48" spans="1:22" outlineLevel="1" x14ac:dyDescent="0.2">
      <c r="A48" s="56"/>
      <c r="B48" s="201">
        <f t="shared" si="4"/>
        <v>41</v>
      </c>
      <c r="C48" s="42" t="str">
        <f>IFERROR(IF('Input| Setup'!E48="","",'Input| Setup'!E48),"")</f>
        <v/>
      </c>
      <c r="D48" s="215"/>
      <c r="E48" s="215"/>
      <c r="F48" s="215"/>
      <c r="G48" s="215"/>
      <c r="H48" s="215"/>
      <c r="I48" s="215"/>
      <c r="J48" s="215"/>
      <c r="K48" s="195" t="str">
        <f t="shared" si="1"/>
        <v/>
      </c>
      <c r="L48" s="48"/>
      <c r="M48" s="42" t="str">
        <f t="shared" si="2"/>
        <v/>
      </c>
      <c r="N48" s="42" t="str">
        <f>IFERROR(VLOOKUP(M48,'Input| Setup'!$E$8:$F$57,2,FALSE),"")</f>
        <v/>
      </c>
      <c r="O48" s="186">
        <f>IFERROR(D48*'Input| Escalations'!$K$19,"")</f>
        <v>0</v>
      </c>
      <c r="P48" s="186">
        <f>IFERROR(E48*'Input| Escalations'!$K$19,"")</f>
        <v>0</v>
      </c>
      <c r="Q48" s="186">
        <f>IFERROR(F48*'Input| Escalations'!$K$19,"")</f>
        <v>0</v>
      </c>
      <c r="R48" s="186">
        <f>IFERROR(G48*'Input| Escalations'!$K$19,"")</f>
        <v>0</v>
      </c>
      <c r="S48" s="186">
        <f>IFERROR(H48*'Input| Escalations'!$K$19,"")</f>
        <v>0</v>
      </c>
      <c r="T48" s="186">
        <f>IFERROR(I48*'Input| Escalations'!$K$19,"")</f>
        <v>0</v>
      </c>
      <c r="U48" s="186">
        <f>IFERROR(J48*'Input| Escalations'!$K$19,"")</f>
        <v>0</v>
      </c>
      <c r="V48" s="195" t="str">
        <f t="shared" si="3"/>
        <v/>
      </c>
    </row>
    <row r="49" spans="1:22" outlineLevel="1" x14ac:dyDescent="0.2">
      <c r="A49" s="56"/>
      <c r="B49" s="201">
        <f t="shared" si="4"/>
        <v>42</v>
      </c>
      <c r="C49" s="42" t="str">
        <f>IFERROR(IF('Input| Setup'!E49="","",'Input| Setup'!E49),"")</f>
        <v/>
      </c>
      <c r="D49" s="215"/>
      <c r="E49" s="215"/>
      <c r="F49" s="215"/>
      <c r="G49" s="215"/>
      <c r="H49" s="215"/>
      <c r="I49" s="215"/>
      <c r="J49" s="215"/>
      <c r="K49" s="195" t="str">
        <f t="shared" si="1"/>
        <v/>
      </c>
      <c r="L49" s="48"/>
      <c r="M49" s="42" t="str">
        <f t="shared" si="2"/>
        <v/>
      </c>
      <c r="N49" s="42" t="str">
        <f>IFERROR(VLOOKUP(M49,'Input| Setup'!$E$8:$F$57,2,FALSE),"")</f>
        <v/>
      </c>
      <c r="O49" s="186">
        <f>IFERROR(D49*'Input| Escalations'!$K$19,"")</f>
        <v>0</v>
      </c>
      <c r="P49" s="186">
        <f>IFERROR(E49*'Input| Escalations'!$K$19,"")</f>
        <v>0</v>
      </c>
      <c r="Q49" s="186">
        <f>IFERROR(F49*'Input| Escalations'!$K$19,"")</f>
        <v>0</v>
      </c>
      <c r="R49" s="186">
        <f>IFERROR(G49*'Input| Escalations'!$K$19,"")</f>
        <v>0</v>
      </c>
      <c r="S49" s="186">
        <f>IFERROR(H49*'Input| Escalations'!$K$19,"")</f>
        <v>0</v>
      </c>
      <c r="T49" s="186">
        <f>IFERROR(I49*'Input| Escalations'!$K$19,"")</f>
        <v>0</v>
      </c>
      <c r="U49" s="186">
        <f>IFERROR(J49*'Input| Escalations'!$K$19,"")</f>
        <v>0</v>
      </c>
      <c r="V49" s="195" t="str">
        <f t="shared" si="3"/>
        <v/>
      </c>
    </row>
    <row r="50" spans="1:22" outlineLevel="1" x14ac:dyDescent="0.2">
      <c r="A50" s="56"/>
      <c r="B50" s="201">
        <f t="shared" si="4"/>
        <v>43</v>
      </c>
      <c r="C50" s="42" t="str">
        <f>IFERROR(IF('Input| Setup'!E50="","",'Input| Setup'!E50),"")</f>
        <v/>
      </c>
      <c r="D50" s="215"/>
      <c r="E50" s="215"/>
      <c r="F50" s="215"/>
      <c r="G50" s="215"/>
      <c r="H50" s="215"/>
      <c r="I50" s="215"/>
      <c r="J50" s="215"/>
      <c r="K50" s="195" t="str">
        <f t="shared" si="1"/>
        <v/>
      </c>
      <c r="L50" s="48"/>
      <c r="M50" s="42" t="str">
        <f t="shared" si="2"/>
        <v/>
      </c>
      <c r="N50" s="42" t="str">
        <f>IFERROR(VLOOKUP(M50,'Input| Setup'!$E$8:$F$57,2,FALSE),"")</f>
        <v/>
      </c>
      <c r="O50" s="186">
        <f>IFERROR(D50*'Input| Escalations'!$K$19,"")</f>
        <v>0</v>
      </c>
      <c r="P50" s="186">
        <f>IFERROR(E50*'Input| Escalations'!$K$19,"")</f>
        <v>0</v>
      </c>
      <c r="Q50" s="186">
        <f>IFERROR(F50*'Input| Escalations'!$K$19,"")</f>
        <v>0</v>
      </c>
      <c r="R50" s="186">
        <f>IFERROR(G50*'Input| Escalations'!$K$19,"")</f>
        <v>0</v>
      </c>
      <c r="S50" s="186">
        <f>IFERROR(H50*'Input| Escalations'!$K$19,"")</f>
        <v>0</v>
      </c>
      <c r="T50" s="186">
        <f>IFERROR(I50*'Input| Escalations'!$K$19,"")</f>
        <v>0</v>
      </c>
      <c r="U50" s="186">
        <f>IFERROR(J50*'Input| Escalations'!$K$19,"")</f>
        <v>0</v>
      </c>
      <c r="V50" s="195" t="str">
        <f t="shared" si="3"/>
        <v/>
      </c>
    </row>
    <row r="51" spans="1:22" outlineLevel="1" x14ac:dyDescent="0.2">
      <c r="A51" s="56"/>
      <c r="B51" s="201">
        <f t="shared" si="4"/>
        <v>44</v>
      </c>
      <c r="C51" s="42" t="str">
        <f>IFERROR(IF('Input| Setup'!E51="","",'Input| Setup'!E51),"")</f>
        <v/>
      </c>
      <c r="D51" s="215"/>
      <c r="E51" s="215"/>
      <c r="F51" s="215"/>
      <c r="G51" s="215"/>
      <c r="H51" s="215"/>
      <c r="I51" s="215"/>
      <c r="J51" s="215"/>
      <c r="K51" s="195" t="str">
        <f t="shared" si="1"/>
        <v/>
      </c>
      <c r="L51" s="48"/>
      <c r="M51" s="42" t="str">
        <f t="shared" si="2"/>
        <v/>
      </c>
      <c r="N51" s="42" t="str">
        <f>IFERROR(VLOOKUP(M51,'Input| Setup'!$E$8:$F$57,2,FALSE),"")</f>
        <v/>
      </c>
      <c r="O51" s="186">
        <f>IFERROR(D51*'Input| Escalations'!$K$19,"")</f>
        <v>0</v>
      </c>
      <c r="P51" s="186">
        <f>IFERROR(E51*'Input| Escalations'!$K$19,"")</f>
        <v>0</v>
      </c>
      <c r="Q51" s="186">
        <f>IFERROR(F51*'Input| Escalations'!$K$19,"")</f>
        <v>0</v>
      </c>
      <c r="R51" s="186">
        <f>IFERROR(G51*'Input| Escalations'!$K$19,"")</f>
        <v>0</v>
      </c>
      <c r="S51" s="186">
        <f>IFERROR(H51*'Input| Escalations'!$K$19,"")</f>
        <v>0</v>
      </c>
      <c r="T51" s="186">
        <f>IFERROR(I51*'Input| Escalations'!$K$19,"")</f>
        <v>0</v>
      </c>
      <c r="U51" s="186">
        <f>IFERROR(J51*'Input| Escalations'!$K$19,"")</f>
        <v>0</v>
      </c>
      <c r="V51" s="195" t="str">
        <f t="shared" si="3"/>
        <v/>
      </c>
    </row>
    <row r="52" spans="1:22" outlineLevel="1" x14ac:dyDescent="0.2">
      <c r="A52" s="56"/>
      <c r="B52" s="201">
        <f t="shared" si="4"/>
        <v>45</v>
      </c>
      <c r="C52" s="42" t="str">
        <f>IFERROR(IF('Input| Setup'!E52="","",'Input| Setup'!E52),"")</f>
        <v/>
      </c>
      <c r="D52" s="215"/>
      <c r="E52" s="215"/>
      <c r="F52" s="215"/>
      <c r="G52" s="215"/>
      <c r="H52" s="215"/>
      <c r="I52" s="215"/>
      <c r="J52" s="215"/>
      <c r="K52" s="195" t="str">
        <f t="shared" si="1"/>
        <v/>
      </c>
      <c r="L52" s="48"/>
      <c r="M52" s="42" t="str">
        <f t="shared" si="2"/>
        <v/>
      </c>
      <c r="N52" s="42" t="str">
        <f>IFERROR(VLOOKUP(M52,'Input| Setup'!$E$8:$F$57,2,FALSE),"")</f>
        <v/>
      </c>
      <c r="O52" s="186">
        <f>IFERROR(D52*'Input| Escalations'!$K$19,"")</f>
        <v>0</v>
      </c>
      <c r="P52" s="186">
        <f>IFERROR(E52*'Input| Escalations'!$K$19,"")</f>
        <v>0</v>
      </c>
      <c r="Q52" s="186">
        <f>IFERROR(F52*'Input| Escalations'!$K$19,"")</f>
        <v>0</v>
      </c>
      <c r="R52" s="186">
        <f>IFERROR(G52*'Input| Escalations'!$K$19,"")</f>
        <v>0</v>
      </c>
      <c r="S52" s="186">
        <f>IFERROR(H52*'Input| Escalations'!$K$19,"")</f>
        <v>0</v>
      </c>
      <c r="T52" s="186">
        <f>IFERROR(I52*'Input| Escalations'!$K$19,"")</f>
        <v>0</v>
      </c>
      <c r="U52" s="186">
        <f>IFERROR(J52*'Input| Escalations'!$K$19,"")</f>
        <v>0</v>
      </c>
      <c r="V52" s="195" t="str">
        <f t="shared" si="3"/>
        <v/>
      </c>
    </row>
    <row r="53" spans="1:22" outlineLevel="1" x14ac:dyDescent="0.2">
      <c r="A53" s="56"/>
      <c r="B53" s="201">
        <f t="shared" si="4"/>
        <v>46</v>
      </c>
      <c r="C53" s="42" t="str">
        <f>IFERROR(IF('Input| Setup'!E53="","",'Input| Setup'!E53),"")</f>
        <v/>
      </c>
      <c r="D53" s="215"/>
      <c r="E53" s="215"/>
      <c r="F53" s="215"/>
      <c r="G53" s="215"/>
      <c r="H53" s="215"/>
      <c r="I53" s="215"/>
      <c r="J53" s="215"/>
      <c r="K53" s="195" t="str">
        <f t="shared" si="1"/>
        <v/>
      </c>
      <c r="L53" s="48"/>
      <c r="M53" s="42" t="str">
        <f t="shared" si="2"/>
        <v/>
      </c>
      <c r="N53" s="42" t="str">
        <f>IFERROR(VLOOKUP(M53,'Input| Setup'!$E$8:$F$57,2,FALSE),"")</f>
        <v/>
      </c>
      <c r="O53" s="186">
        <f>IFERROR(D53*'Input| Escalations'!$K$19,"")</f>
        <v>0</v>
      </c>
      <c r="P53" s="186">
        <f>IFERROR(E53*'Input| Escalations'!$K$19,"")</f>
        <v>0</v>
      </c>
      <c r="Q53" s="186">
        <f>IFERROR(F53*'Input| Escalations'!$K$19,"")</f>
        <v>0</v>
      </c>
      <c r="R53" s="186">
        <f>IFERROR(G53*'Input| Escalations'!$K$19,"")</f>
        <v>0</v>
      </c>
      <c r="S53" s="186">
        <f>IFERROR(H53*'Input| Escalations'!$K$19,"")</f>
        <v>0</v>
      </c>
      <c r="T53" s="186">
        <f>IFERROR(I53*'Input| Escalations'!$K$19,"")</f>
        <v>0</v>
      </c>
      <c r="U53" s="186">
        <f>IFERROR(J53*'Input| Escalations'!$K$19,"")</f>
        <v>0</v>
      </c>
      <c r="V53" s="195" t="str">
        <f t="shared" si="3"/>
        <v/>
      </c>
    </row>
    <row r="54" spans="1:22" outlineLevel="1" x14ac:dyDescent="0.2">
      <c r="A54" s="56"/>
      <c r="B54" s="201">
        <f t="shared" si="4"/>
        <v>47</v>
      </c>
      <c r="C54" s="42" t="str">
        <f>IFERROR(IF('Input| Setup'!E54="","",'Input| Setup'!E54),"")</f>
        <v/>
      </c>
      <c r="D54" s="215"/>
      <c r="E54" s="215"/>
      <c r="F54" s="215"/>
      <c r="G54" s="215"/>
      <c r="H54" s="215"/>
      <c r="I54" s="215"/>
      <c r="J54" s="215"/>
      <c r="K54" s="195" t="str">
        <f t="shared" si="1"/>
        <v/>
      </c>
      <c r="L54" s="48"/>
      <c r="M54" s="42" t="str">
        <f t="shared" si="2"/>
        <v/>
      </c>
      <c r="N54" s="42" t="str">
        <f>IFERROR(VLOOKUP(M54,'Input| Setup'!$E$8:$F$57,2,FALSE),"")</f>
        <v/>
      </c>
      <c r="O54" s="186">
        <f>IFERROR(D54*'Input| Escalations'!$K$19,"")</f>
        <v>0</v>
      </c>
      <c r="P54" s="186">
        <f>IFERROR(E54*'Input| Escalations'!$K$19,"")</f>
        <v>0</v>
      </c>
      <c r="Q54" s="186">
        <f>IFERROR(F54*'Input| Escalations'!$K$19,"")</f>
        <v>0</v>
      </c>
      <c r="R54" s="186">
        <f>IFERROR(G54*'Input| Escalations'!$K$19,"")</f>
        <v>0</v>
      </c>
      <c r="S54" s="186">
        <f>IFERROR(H54*'Input| Escalations'!$K$19,"")</f>
        <v>0</v>
      </c>
      <c r="T54" s="186">
        <f>IFERROR(I54*'Input| Escalations'!$K$19,"")</f>
        <v>0</v>
      </c>
      <c r="U54" s="186">
        <f>IFERROR(J54*'Input| Escalations'!$K$19,"")</f>
        <v>0</v>
      </c>
      <c r="V54" s="195" t="str">
        <f t="shared" si="3"/>
        <v/>
      </c>
    </row>
    <row r="55" spans="1:22" outlineLevel="1" x14ac:dyDescent="0.2">
      <c r="A55" s="56"/>
      <c r="B55" s="201">
        <f t="shared" si="4"/>
        <v>48</v>
      </c>
      <c r="C55" s="42" t="str">
        <f>IFERROR(IF('Input| Setup'!E55="","",'Input| Setup'!E55),"")</f>
        <v/>
      </c>
      <c r="D55" s="215"/>
      <c r="E55" s="215"/>
      <c r="F55" s="215"/>
      <c r="G55" s="215"/>
      <c r="H55" s="215"/>
      <c r="I55" s="215"/>
      <c r="J55" s="215"/>
      <c r="K55" s="195" t="str">
        <f t="shared" si="1"/>
        <v/>
      </c>
      <c r="L55" s="48"/>
      <c r="M55" s="42" t="str">
        <f t="shared" si="2"/>
        <v/>
      </c>
      <c r="N55" s="42" t="str">
        <f>IFERROR(VLOOKUP(M55,'Input| Setup'!$E$8:$F$57,2,FALSE),"")</f>
        <v/>
      </c>
      <c r="O55" s="186">
        <f>IFERROR(D55*'Input| Escalations'!$K$19,"")</f>
        <v>0</v>
      </c>
      <c r="P55" s="186">
        <f>IFERROR(E55*'Input| Escalations'!$K$19,"")</f>
        <v>0</v>
      </c>
      <c r="Q55" s="186">
        <f>IFERROR(F55*'Input| Escalations'!$K$19,"")</f>
        <v>0</v>
      </c>
      <c r="R55" s="186">
        <f>IFERROR(G55*'Input| Escalations'!$K$19,"")</f>
        <v>0</v>
      </c>
      <c r="S55" s="186">
        <f>IFERROR(H55*'Input| Escalations'!$K$19,"")</f>
        <v>0</v>
      </c>
      <c r="T55" s="186">
        <f>IFERROR(I55*'Input| Escalations'!$K$19,"")</f>
        <v>0</v>
      </c>
      <c r="U55" s="186">
        <f>IFERROR(J55*'Input| Escalations'!$K$19,"")</f>
        <v>0</v>
      </c>
      <c r="V55" s="195" t="str">
        <f t="shared" si="3"/>
        <v/>
      </c>
    </row>
    <row r="56" spans="1:22" outlineLevel="1" x14ac:dyDescent="0.2">
      <c r="A56" s="56"/>
      <c r="B56" s="201">
        <f t="shared" si="4"/>
        <v>49</v>
      </c>
      <c r="C56" s="42" t="str">
        <f>IFERROR(IF('Input| Setup'!E56="","",'Input| Setup'!E56),"")</f>
        <v/>
      </c>
      <c r="D56" s="215"/>
      <c r="E56" s="215"/>
      <c r="F56" s="215"/>
      <c r="G56" s="215"/>
      <c r="H56" s="215"/>
      <c r="I56" s="215"/>
      <c r="J56" s="215"/>
      <c r="K56" s="195" t="str">
        <f t="shared" si="1"/>
        <v/>
      </c>
      <c r="L56" s="48"/>
      <c r="M56" s="42" t="str">
        <f t="shared" si="2"/>
        <v/>
      </c>
      <c r="N56" s="42" t="str">
        <f>IFERROR(VLOOKUP(M56,'Input| Setup'!$E$8:$F$57,2,FALSE),"")</f>
        <v/>
      </c>
      <c r="O56" s="186">
        <f>IFERROR(D56*'Input| Escalations'!$K$19,"")</f>
        <v>0</v>
      </c>
      <c r="P56" s="186">
        <f>IFERROR(E56*'Input| Escalations'!$K$19,"")</f>
        <v>0</v>
      </c>
      <c r="Q56" s="186">
        <f>IFERROR(F56*'Input| Escalations'!$K$19,"")</f>
        <v>0</v>
      </c>
      <c r="R56" s="186">
        <f>IFERROR(G56*'Input| Escalations'!$K$19,"")</f>
        <v>0</v>
      </c>
      <c r="S56" s="186">
        <f>IFERROR(H56*'Input| Escalations'!$K$19,"")</f>
        <v>0</v>
      </c>
      <c r="T56" s="186">
        <f>IFERROR(I56*'Input| Escalations'!$K$19,"")</f>
        <v>0</v>
      </c>
      <c r="U56" s="186">
        <f>IFERROR(J56*'Input| Escalations'!$K$19,"")</f>
        <v>0</v>
      </c>
      <c r="V56" s="195" t="str">
        <f t="shared" si="3"/>
        <v/>
      </c>
    </row>
    <row r="57" spans="1:22" outlineLevel="1" x14ac:dyDescent="0.2">
      <c r="A57" s="56"/>
      <c r="B57" s="201">
        <f t="shared" si="4"/>
        <v>50</v>
      </c>
      <c r="C57" s="42" t="str">
        <f>IFERROR(IF('Input| Setup'!E57="","",'Input| Setup'!E57),"")</f>
        <v/>
      </c>
      <c r="D57" s="215"/>
      <c r="E57" s="215"/>
      <c r="F57" s="215"/>
      <c r="G57" s="215"/>
      <c r="H57" s="215"/>
      <c r="I57" s="215"/>
      <c r="J57" s="215"/>
      <c r="K57" s="195" t="str">
        <f t="shared" si="1"/>
        <v/>
      </c>
      <c r="L57" s="48"/>
      <c r="M57" s="42" t="str">
        <f t="shared" si="2"/>
        <v/>
      </c>
      <c r="N57" s="42" t="str">
        <f>IFERROR(VLOOKUP(M57,'Input| Setup'!$E$8:$F$57,2,FALSE),"")</f>
        <v/>
      </c>
      <c r="O57" s="186">
        <f>IFERROR(D57*'Input| Escalations'!$K$19,"")</f>
        <v>0</v>
      </c>
      <c r="P57" s="186">
        <f>IFERROR(E57*'Input| Escalations'!$K$19,"")</f>
        <v>0</v>
      </c>
      <c r="Q57" s="186">
        <f>IFERROR(F57*'Input| Escalations'!$K$19,"")</f>
        <v>0</v>
      </c>
      <c r="R57" s="186">
        <f>IFERROR(G57*'Input| Escalations'!$K$19,"")</f>
        <v>0</v>
      </c>
      <c r="S57" s="186">
        <f>IFERROR(H57*'Input| Escalations'!$K$19,"")</f>
        <v>0</v>
      </c>
      <c r="T57" s="186">
        <f>IFERROR(I57*'Input| Escalations'!$K$19,"")</f>
        <v>0</v>
      </c>
      <c r="U57" s="186">
        <f>IFERROR(J57*'Input| Escalations'!$K$19,"")</f>
        <v>0</v>
      </c>
      <c r="V57" s="195" t="str">
        <f t="shared" si="3"/>
        <v/>
      </c>
    </row>
    <row r="58" spans="1:22" x14ac:dyDescent="0.2">
      <c r="C58" t="str">
        <f>IFERROR(IF('Input| Setup'!E58="","",'Input| Setup'!E58),"")</f>
        <v/>
      </c>
      <c r="D58" s="195">
        <f t="shared" ref="D58:J58" si="5">IFERROR(SUM(D8:D57),"")</f>
        <v>141543.93300000002</v>
      </c>
      <c r="E58" s="195">
        <f t="shared" si="5"/>
        <v>0</v>
      </c>
      <c r="F58" s="226">
        <f t="shared" si="5"/>
        <v>0</v>
      </c>
      <c r="G58" s="226">
        <f t="shared" si="5"/>
        <v>0</v>
      </c>
      <c r="H58" s="226">
        <f t="shared" si="5"/>
        <v>0</v>
      </c>
      <c r="I58" s="226">
        <f t="shared" si="5"/>
        <v>0</v>
      </c>
      <c r="J58" s="226">
        <f t="shared" si="5"/>
        <v>0</v>
      </c>
      <c r="K58" s="226" t="str">
        <f t="shared" si="1"/>
        <v/>
      </c>
      <c r="L58" s="48"/>
      <c r="M58" s="48"/>
      <c r="N58" s="48"/>
      <c r="O58" s="195">
        <f>IFERROR(SUM(O8:O57),"")</f>
        <v>141543.93300000002</v>
      </c>
      <c r="P58" s="195">
        <f>IFERROR(SUM(P8:P57),"")</f>
        <v>0</v>
      </c>
      <c r="Q58" s="195">
        <f t="shared" ref="Q58:V58" si="6">IFERROR(SUM(Q8:Q57),"")</f>
        <v>0</v>
      </c>
      <c r="R58" s="195">
        <f t="shared" si="6"/>
        <v>0</v>
      </c>
      <c r="S58" s="195">
        <f t="shared" si="6"/>
        <v>0</v>
      </c>
      <c r="T58" s="195">
        <f t="shared" si="6"/>
        <v>0</v>
      </c>
      <c r="U58" s="195">
        <f t="shared" si="6"/>
        <v>0</v>
      </c>
      <c r="V58" s="195">
        <f t="shared" si="6"/>
        <v>0</v>
      </c>
    </row>
    <row r="59" spans="1:22" x14ac:dyDescent="0.2">
      <c r="C59" t="str">
        <f>IFERROR(IF('Input| Setup'!#REF!="","",'Input| Setup'!#REF!),"")</f>
        <v/>
      </c>
      <c r="D59" s="77"/>
      <c r="E59" s="77"/>
      <c r="F59" s="77"/>
      <c r="G59" s="77"/>
      <c r="H59" s="77"/>
      <c r="I59" s="77"/>
      <c r="J59" s="77"/>
      <c r="K59" s="78"/>
      <c r="L59" s="48"/>
      <c r="M59" s="48"/>
      <c r="N59" s="48"/>
    </row>
    <row r="60" spans="1:22" x14ac:dyDescent="0.2"/>
  </sheetData>
  <mergeCells count="3">
    <mergeCell ref="D5:K5"/>
    <mergeCell ref="O5:V5"/>
    <mergeCell ref="K2:L2"/>
  </mergeCells>
  <conditionalFormatting sqref="G2">
    <cfRule type="cellIs" dxfId="19" priority="1" operator="equal">
      <formula>"Check"</formula>
    </cfRule>
    <cfRule type="cellIs" dxfId="18" priority="2" operator="equal">
      <formula>"Ok"</formula>
    </cfRule>
  </conditionalFormatting>
  <pageMargins left="0.7" right="0.7" top="0.75" bottom="0.75" header="0.3" footer="0.3"/>
  <pageSetup paperSize="9" orientation="portrait" r:id="rId1"/>
  <headerFooter>
    <oddFooter>&amp;L&amp;1#&amp;"Calibri"&amp;8&amp;K000000For Official use only</oddFooter>
  </headerFooter>
  <ignoredErrors>
    <ignoredError sqref="K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08511-8D5A-431A-9B96-E04A55EA6F40}">
  <sheetPr>
    <tabColor theme="8" tint="0.79998168889431442"/>
  </sheetPr>
  <dimension ref="A1:U62"/>
  <sheetViews>
    <sheetView workbookViewId="0"/>
  </sheetViews>
  <sheetFormatPr defaultColWidth="0" defaultRowHeight="12.75" customHeight="1" zeroHeight="1" outlineLevelCol="1" x14ac:dyDescent="0.2"/>
  <cols>
    <col min="1" max="1" width="2.5703125" customWidth="1"/>
    <col min="2" max="2" width="39.42578125" customWidth="1"/>
    <col min="3" max="4" width="12.85546875" customWidth="1"/>
    <col min="5" max="9" width="12.85546875" style="48" customWidth="1"/>
    <col min="10" max="10" width="13.7109375" style="48" customWidth="1"/>
    <col min="11" max="11" width="5.7109375" style="48" hidden="1" customWidth="1" outlineLevel="1"/>
    <col min="12" max="18" width="12.85546875" hidden="1" customWidth="1" outlineLevel="1"/>
    <col min="19" max="19" width="13.7109375" hidden="1" customWidth="1" outlineLevel="1"/>
    <col min="20" max="20" width="4.7109375" customWidth="1" collapsed="1"/>
    <col min="21" max="21" width="12.140625" hidden="1" customWidth="1"/>
    <col min="22" max="16384" width="8.7109375" hidden="1"/>
  </cols>
  <sheetData>
    <row r="1" spans="1:20" x14ac:dyDescent="0.2">
      <c r="A1" s="62" t="str">
        <f>'Input| Setup'!E5&amp;"     "&amp;'Input| Escalations'!D8</f>
        <v>Ausgrid     2024-25</v>
      </c>
    </row>
    <row r="2" spans="1:20" ht="13.5" customHeight="1" x14ac:dyDescent="0.2">
      <c r="A2" s="13"/>
      <c r="B2" s="14" t="str">
        <f>IFERROR(Index!B2,"")</f>
        <v>AER Capex Forecast Model</v>
      </c>
      <c r="C2" s="156" t="s">
        <v>75</v>
      </c>
      <c r="D2" s="14"/>
      <c r="E2" s="46">
        <f>'Model Validation'!$C$18</f>
        <v>0</v>
      </c>
      <c r="F2" s="13"/>
      <c r="G2" s="26" t="s">
        <v>25</v>
      </c>
      <c r="H2" s="34" t="s">
        <v>33</v>
      </c>
      <c r="I2" s="268" t="s">
        <v>124</v>
      </c>
      <c r="J2" s="269"/>
      <c r="K2" s="13"/>
      <c r="L2" s="13"/>
      <c r="M2" s="13"/>
      <c r="N2" s="13"/>
      <c r="O2" s="13"/>
      <c r="P2" s="13"/>
      <c r="Q2" s="13"/>
      <c r="R2" s="13"/>
      <c r="S2" s="13"/>
      <c r="T2" s="13"/>
    </row>
    <row r="3" spans="1:20" ht="13.5" customHeight="1" x14ac:dyDescent="0.2">
      <c r="A3" s="13"/>
      <c r="B3" s="14" t="str">
        <f ca="1">IFERROR(MID(CELL("filename",A2),FIND("]",CELL("filename",A2))+1,255),"")</f>
        <v>Input| Type 2 capcons</v>
      </c>
      <c r="C3" s="14"/>
      <c r="D3" s="14"/>
      <c r="E3" s="13"/>
      <c r="F3" s="13"/>
      <c r="G3" s="21"/>
      <c r="H3" s="21"/>
      <c r="I3" s="21"/>
      <c r="J3" s="13"/>
      <c r="K3" s="13"/>
      <c r="L3" s="13"/>
      <c r="M3" s="13"/>
      <c r="N3" s="13"/>
      <c r="O3" s="13"/>
      <c r="P3" s="13"/>
      <c r="Q3" s="13"/>
      <c r="R3" s="13"/>
      <c r="S3" s="13"/>
      <c r="T3" s="13"/>
    </row>
    <row r="4" spans="1:20" x14ac:dyDescent="0.2"/>
    <row r="5" spans="1:20" ht="15" x14ac:dyDescent="0.25">
      <c r="A5" s="118"/>
      <c r="B5" s="119" t="str">
        <f>IFERROR(LEFT('Input| Disposals'!O5,2)+1&amp;". Forecast type 2 capital contributions ($'000s "&amp;'Input| Escalations'!$D$9&amp;" "&amp;'Input| Escalations'!$E$9&amp;")","")</f>
        <v>24. Forecast type 2 capital contributions ($'000s 2022-23 December)</v>
      </c>
      <c r="C5" s="119"/>
      <c r="D5" s="119"/>
      <c r="E5" s="118"/>
      <c r="F5" s="118"/>
      <c r="G5" s="118"/>
      <c r="H5" s="118"/>
      <c r="I5" s="118"/>
      <c r="J5" s="118"/>
      <c r="K5" s="118"/>
      <c r="L5" s="4"/>
      <c r="M5" s="4"/>
      <c r="N5" s="4"/>
      <c r="O5" s="4"/>
      <c r="P5" s="4"/>
      <c r="Q5" s="4"/>
      <c r="R5" s="4"/>
      <c r="S5" s="4"/>
      <c r="T5" s="4"/>
    </row>
    <row r="6" spans="1:20" x14ac:dyDescent="0.2">
      <c r="A6" s="48"/>
      <c r="B6" s="48"/>
      <c r="C6" s="48"/>
      <c r="D6" s="48"/>
    </row>
    <row r="7" spans="1:20" ht="14.1" customHeight="1" x14ac:dyDescent="0.2">
      <c r="A7" s="48"/>
      <c r="B7" s="271" t="s">
        <v>125</v>
      </c>
      <c r="C7" s="270" t="s">
        <v>189</v>
      </c>
      <c r="D7" s="270"/>
      <c r="E7" s="270"/>
      <c r="F7" s="270"/>
      <c r="G7" s="270"/>
      <c r="H7" s="270"/>
      <c r="I7" s="270"/>
      <c r="J7" s="270"/>
      <c r="L7" s="48"/>
      <c r="M7" s="48"/>
      <c r="N7" s="48"/>
      <c r="O7" s="48"/>
      <c r="P7" s="48"/>
      <c r="Q7" s="48"/>
      <c r="R7" s="48"/>
      <c r="S7" s="48"/>
    </row>
    <row r="8" spans="1:20" x14ac:dyDescent="0.2">
      <c r="A8" s="48"/>
      <c r="B8" s="271"/>
      <c r="C8" s="270"/>
      <c r="D8" s="270"/>
      <c r="E8" s="270"/>
      <c r="F8" s="270"/>
      <c r="G8" s="270"/>
      <c r="H8" s="270"/>
      <c r="I8" s="270"/>
      <c r="J8" s="270"/>
      <c r="L8" s="48"/>
      <c r="M8" s="48"/>
      <c r="N8" s="48"/>
      <c r="O8" s="48"/>
      <c r="P8" s="48"/>
      <c r="Q8" s="48"/>
      <c r="R8" s="48"/>
      <c r="S8" s="48"/>
    </row>
    <row r="9" spans="1:20" x14ac:dyDescent="0.2">
      <c r="A9" s="48"/>
      <c r="B9" s="271"/>
      <c r="C9" s="270"/>
      <c r="D9" s="270"/>
      <c r="E9" s="270"/>
      <c r="F9" s="270"/>
      <c r="G9" s="270"/>
      <c r="H9" s="270"/>
      <c r="I9" s="270"/>
      <c r="J9" s="270"/>
      <c r="L9" s="48"/>
      <c r="M9" s="48"/>
      <c r="N9" s="48"/>
      <c r="O9" s="48"/>
      <c r="P9" s="48"/>
      <c r="Q9" s="48"/>
      <c r="R9" s="48"/>
      <c r="S9" s="48"/>
    </row>
    <row r="10" spans="1:20" x14ac:dyDescent="0.2">
      <c r="A10" s="48"/>
      <c r="B10" s="271"/>
      <c r="C10" s="270"/>
      <c r="D10" s="270"/>
      <c r="E10" s="270"/>
      <c r="F10" s="270"/>
      <c r="G10" s="270"/>
      <c r="H10" s="270"/>
      <c r="I10" s="270"/>
      <c r="J10" s="270"/>
      <c r="L10" s="48"/>
      <c r="M10" s="48"/>
      <c r="N10" s="48"/>
      <c r="O10" s="48"/>
      <c r="P10" s="48"/>
      <c r="Q10" s="48"/>
      <c r="R10" s="48"/>
      <c r="S10" s="48"/>
    </row>
    <row r="11" spans="1:20" ht="12.95" customHeight="1" x14ac:dyDescent="0.2">
      <c r="A11" s="48"/>
      <c r="B11" s="271" t="s">
        <v>126</v>
      </c>
      <c r="C11" s="270" t="s">
        <v>121</v>
      </c>
      <c r="D11" s="270"/>
      <c r="E11" s="270"/>
      <c r="F11" s="270"/>
      <c r="G11" s="270"/>
      <c r="H11" s="270"/>
      <c r="I11" s="270"/>
      <c r="J11" s="270"/>
      <c r="L11" s="48"/>
      <c r="M11" s="48"/>
      <c r="N11" s="48"/>
      <c r="O11" s="48"/>
      <c r="P11" s="48"/>
      <c r="Q11" s="48"/>
      <c r="R11" s="48"/>
      <c r="S11" s="48"/>
    </row>
    <row r="12" spans="1:20" x14ac:dyDescent="0.2">
      <c r="A12" s="48"/>
      <c r="B12" s="271"/>
      <c r="C12" s="270"/>
      <c r="D12" s="270"/>
      <c r="E12" s="270"/>
      <c r="F12" s="270"/>
      <c r="G12" s="270"/>
      <c r="H12" s="270"/>
      <c r="I12" s="270"/>
      <c r="J12" s="270"/>
    </row>
    <row r="13" spans="1:20" x14ac:dyDescent="0.2">
      <c r="A13" s="48"/>
      <c r="C13" s="272" t="s">
        <v>113</v>
      </c>
      <c r="D13" s="272"/>
      <c r="E13" s="272"/>
      <c r="F13" s="272"/>
      <c r="G13" s="272"/>
      <c r="H13" s="272"/>
      <c r="I13" s="272"/>
      <c r="J13" s="272"/>
      <c r="L13" s="272" t="s">
        <v>114</v>
      </c>
      <c r="M13" s="272"/>
      <c r="N13" s="272"/>
      <c r="O13" s="272"/>
      <c r="P13" s="272"/>
      <c r="Q13" s="272"/>
      <c r="R13" s="272"/>
      <c r="S13" s="272"/>
    </row>
    <row r="14" spans="1:20" x14ac:dyDescent="0.2">
      <c r="A14" s="48"/>
      <c r="B14" s="179" t="s">
        <v>105</v>
      </c>
      <c r="C14" s="179" t="str">
        <f>IFERROR('Input| Escalations'!H23,"")</f>
        <v>2022-23</v>
      </c>
      <c r="D14" s="179" t="str">
        <f>IFERROR('Input| Escalations'!I23,"")</f>
        <v>2023-24</v>
      </c>
      <c r="E14" s="179" t="str">
        <f>IFERROR('Input| Escalations'!J23,"")</f>
        <v>2024-25</v>
      </c>
      <c r="F14" s="179" t="str">
        <f>IFERROR('Input| Escalations'!K23,"")</f>
        <v>2025-26</v>
      </c>
      <c r="G14" s="179" t="str">
        <f>IFERROR('Input| Escalations'!L23,"")</f>
        <v>2026-27</v>
      </c>
      <c r="H14" s="179" t="str">
        <f>IFERROR('Input| Escalations'!M23,"")</f>
        <v>2027-28</v>
      </c>
      <c r="I14" s="179" t="str">
        <f>IFERROR('Input| Escalations'!N23,"")</f>
        <v>2028-29</v>
      </c>
      <c r="J14" s="179" t="s">
        <v>39</v>
      </c>
      <c r="L14" s="179" t="str">
        <f>IFERROR('Input| Escalations'!H23,"")</f>
        <v>2022-23</v>
      </c>
      <c r="M14" s="179" t="str">
        <f>IFERROR('Input| Escalations'!I23,"")</f>
        <v>2023-24</v>
      </c>
      <c r="N14" s="179" t="str">
        <f>IFERROR('Input| Escalations'!J23,"")</f>
        <v>2024-25</v>
      </c>
      <c r="O14" s="179" t="str">
        <f>IFERROR('Input| Escalations'!K23,"")</f>
        <v>2025-26</v>
      </c>
      <c r="P14" s="179" t="str">
        <f>IFERROR('Input| Escalations'!L23,"")</f>
        <v>2026-27</v>
      </c>
      <c r="Q14" s="179" t="str">
        <f>IFERROR('Input| Escalations'!M23,"")</f>
        <v>2027-28</v>
      </c>
      <c r="R14" s="179" t="str">
        <f>IFERROR('Input| Escalations'!N23,"")</f>
        <v>2028-29</v>
      </c>
      <c r="S14" s="179" t="s">
        <v>39</v>
      </c>
    </row>
    <row r="15" spans="1:20" x14ac:dyDescent="0.2">
      <c r="B15" t="str">
        <f>IFERROR(IF('Input| Setup'!B19="","",'Input| Setup'!B19),"")</f>
        <v>Replacement</v>
      </c>
      <c r="C15" s="215">
        <v>0</v>
      </c>
      <c r="D15" s="215">
        <v>0</v>
      </c>
      <c r="E15" s="215">
        <v>0</v>
      </c>
      <c r="F15" s="215">
        <v>0</v>
      </c>
      <c r="G15" s="215">
        <v>0</v>
      </c>
      <c r="H15" s="215">
        <v>0</v>
      </c>
      <c r="I15" s="215">
        <v>0</v>
      </c>
      <c r="J15" s="195">
        <f>IFERROR(SUM(E15:I15),"")</f>
        <v>0</v>
      </c>
      <c r="L15" s="215"/>
      <c r="M15" s="215">
        <v>0</v>
      </c>
      <c r="N15" s="215">
        <v>0</v>
      </c>
      <c r="O15" s="215">
        <v>0</v>
      </c>
      <c r="P15" s="215">
        <v>0</v>
      </c>
      <c r="Q15" s="215">
        <v>0</v>
      </c>
      <c r="R15" s="215"/>
      <c r="S15" s="195">
        <f>IFERROR(SUM(N15:R15),"")</f>
        <v>0</v>
      </c>
    </row>
    <row r="16" spans="1:20" x14ac:dyDescent="0.2">
      <c r="B16" t="str">
        <f>IFERROR(IF('Input| Setup'!B20="","",'Input| Setup'!B20),"")</f>
        <v>Augmentation</v>
      </c>
      <c r="C16" s="215"/>
      <c r="D16" s="215"/>
      <c r="E16" s="215"/>
      <c r="F16" s="215"/>
      <c r="G16" s="215"/>
      <c r="H16" s="215"/>
      <c r="I16" s="215"/>
      <c r="J16" s="195">
        <f>IFERROR(SUM(E16:I16),"")</f>
        <v>0</v>
      </c>
      <c r="L16" s="215"/>
      <c r="M16" s="215"/>
      <c r="N16" s="215"/>
      <c r="O16" s="215"/>
      <c r="P16" s="215"/>
      <c r="Q16" s="215"/>
      <c r="R16" s="215"/>
      <c r="S16" s="195">
        <f>IFERROR(SUM(N16:R16),"")</f>
        <v>0</v>
      </c>
    </row>
    <row r="17" spans="1:20" x14ac:dyDescent="0.2">
      <c r="B17" t="str">
        <f>IFERROR(IF('Input| Setup'!B21="","",'Input| Setup'!B21),"")</f>
        <v>Connections</v>
      </c>
      <c r="C17" s="230"/>
      <c r="D17" s="230"/>
      <c r="E17" s="230"/>
      <c r="F17" s="230"/>
      <c r="G17" s="230"/>
      <c r="H17" s="230"/>
      <c r="I17" s="230"/>
      <c r="J17" s="226">
        <f>IFERROR(SUM(E17:I17),"")</f>
        <v>0</v>
      </c>
      <c r="L17" s="215"/>
      <c r="M17" s="215"/>
      <c r="N17" s="215"/>
      <c r="O17" s="215"/>
      <c r="P17" s="215"/>
      <c r="Q17" s="215"/>
      <c r="R17" s="215"/>
      <c r="S17" s="195">
        <f>IFERROR(SUM(N17:R17),"")</f>
        <v>0</v>
      </c>
    </row>
    <row r="18" spans="1:20" x14ac:dyDescent="0.2">
      <c r="B18" t="str">
        <f>IFERROR(IF('Input| Setup'!B22="","",'Input| Setup'!B22),"")</f>
        <v>Non-Network</v>
      </c>
      <c r="C18" s="215"/>
      <c r="D18" s="215"/>
      <c r="E18" s="230"/>
      <c r="F18" s="230"/>
      <c r="G18" s="230"/>
      <c r="H18" s="230"/>
      <c r="I18" s="230"/>
      <c r="J18" s="226">
        <f>IFERROR(SUM(E18:I18),"")</f>
        <v>0</v>
      </c>
      <c r="L18" s="215"/>
      <c r="M18" s="215"/>
      <c r="N18" s="215"/>
      <c r="O18" s="215"/>
      <c r="P18" s="215"/>
      <c r="Q18" s="215"/>
      <c r="R18" s="215"/>
      <c r="S18" s="195">
        <f>IFERROR(SUM(N18:R18),"")</f>
        <v>0</v>
      </c>
    </row>
    <row r="19" spans="1:20" x14ac:dyDescent="0.2">
      <c r="B19" s="53" t="s">
        <v>106</v>
      </c>
      <c r="C19" s="226">
        <f>SUM(C15:C18)</f>
        <v>0</v>
      </c>
      <c r="D19" s="195">
        <f>SUM(D15:D18)</f>
        <v>0</v>
      </c>
      <c r="E19" s="226">
        <f t="shared" ref="E19:J19" si="0">SUM(E15:E18)</f>
        <v>0</v>
      </c>
      <c r="F19" s="226">
        <f t="shared" si="0"/>
        <v>0</v>
      </c>
      <c r="G19" s="226">
        <f t="shared" si="0"/>
        <v>0</v>
      </c>
      <c r="H19" s="226">
        <f t="shared" si="0"/>
        <v>0</v>
      </c>
      <c r="I19" s="226">
        <f t="shared" si="0"/>
        <v>0</v>
      </c>
      <c r="J19" s="226">
        <f t="shared" si="0"/>
        <v>0</v>
      </c>
      <c r="L19" s="195">
        <f>SUM(L15:L18)</f>
        <v>0</v>
      </c>
      <c r="M19" s="195">
        <f>SUM(M15:M18)</f>
        <v>0</v>
      </c>
      <c r="N19" s="195">
        <f t="shared" ref="N19:S19" si="1">SUM(N15:N18)</f>
        <v>0</v>
      </c>
      <c r="O19" s="195">
        <f t="shared" si="1"/>
        <v>0</v>
      </c>
      <c r="P19" s="195">
        <f t="shared" si="1"/>
        <v>0</v>
      </c>
      <c r="Q19" s="195">
        <f t="shared" si="1"/>
        <v>0</v>
      </c>
      <c r="R19" s="195">
        <f t="shared" si="1"/>
        <v>0</v>
      </c>
      <c r="S19" s="195">
        <f t="shared" si="1"/>
        <v>0</v>
      </c>
    </row>
    <row r="20" spans="1:20" x14ac:dyDescent="0.2">
      <c r="A20" s="76"/>
      <c r="B20" s="115"/>
      <c r="C20" s="115"/>
      <c r="D20" s="115"/>
      <c r="E20" s="115"/>
      <c r="F20" s="115"/>
      <c r="G20" s="115"/>
      <c r="H20" s="115"/>
      <c r="I20" s="115"/>
      <c r="J20" s="115"/>
    </row>
    <row r="21" spans="1:20" ht="12.75" customHeight="1" x14ac:dyDescent="0.2">
      <c r="A21" s="76"/>
      <c r="B21" s="115"/>
      <c r="C21" s="115"/>
      <c r="D21" s="115"/>
      <c r="E21" s="115"/>
      <c r="F21" s="115"/>
      <c r="G21" s="115"/>
      <c r="H21" s="115"/>
      <c r="I21" s="115"/>
      <c r="J21" s="115"/>
    </row>
    <row r="22" spans="1:20" ht="12.75" customHeight="1" x14ac:dyDescent="0.25">
      <c r="A22" s="4"/>
      <c r="B22" s="119" t="str">
        <f>IFERROR(LEFT(B5,2)+1&amp;". Cost components of type 2 capital contributions","")</f>
        <v>25. Cost components of type 2 capital contributions</v>
      </c>
      <c r="C22" s="119"/>
      <c r="D22" s="119"/>
      <c r="E22" s="4"/>
      <c r="F22" s="4"/>
      <c r="G22" s="4"/>
      <c r="H22" s="4"/>
      <c r="I22" s="4"/>
      <c r="J22" s="4"/>
      <c r="K22" s="4"/>
      <c r="L22" s="4"/>
      <c r="M22" s="4"/>
      <c r="N22" s="4"/>
      <c r="O22" s="4"/>
      <c r="P22" s="4"/>
      <c r="Q22" s="4"/>
      <c r="R22" s="4"/>
      <c r="S22" s="4"/>
      <c r="T22" s="4"/>
    </row>
    <row r="23" spans="1:20" ht="12.75" customHeight="1" x14ac:dyDescent="0.2">
      <c r="A23" s="82"/>
      <c r="B23" s="83"/>
      <c r="C23" s="83"/>
      <c r="D23" s="83"/>
      <c r="E23" s="82"/>
      <c r="F23" s="82"/>
      <c r="G23" s="82"/>
      <c r="H23"/>
    </row>
    <row r="24" spans="1:20" x14ac:dyDescent="0.2">
      <c r="A24" s="86"/>
      <c r="B24" s="179"/>
      <c r="C24" s="179" t="str">
        <f>IFERROR('Input| Escalations'!B25,"")</f>
        <v>Internal labour</v>
      </c>
      <c r="D24" s="179" t="str">
        <f>IFERROR('Input| Escalations'!B26,"")</f>
        <v>Contract labour</v>
      </c>
      <c r="E24" s="179" t="str">
        <f>IFERROR('Input| Escalations'!B27,"")</f>
        <v>Non-labour</v>
      </c>
      <c r="F24"/>
      <c r="G24" s="150">
        <f>IF(G25=0,0,1)</f>
        <v>0</v>
      </c>
      <c r="H24"/>
    </row>
    <row r="25" spans="1:20" ht="12.75" customHeight="1" x14ac:dyDescent="0.2">
      <c r="A25" s="82"/>
      <c r="B25" s="40" t="s">
        <v>127</v>
      </c>
      <c r="C25" s="234">
        <v>0</v>
      </c>
      <c r="D25" s="233">
        <v>0</v>
      </c>
      <c r="E25" s="232">
        <v>1</v>
      </c>
      <c r="F25"/>
      <c r="G25" s="169">
        <f>IF(OR(C25&lt;0,C25&gt;1,D25&lt;0,D25&gt;1,E25&lt;0,E25&gt;1,SUM(C25:E25)&lt;0,SUM(C25:E25)&gt;1),1,0)</f>
        <v>0</v>
      </c>
      <c r="H25"/>
    </row>
    <row r="26" spans="1:20" ht="12.75" customHeight="1" x14ac:dyDescent="0.2"/>
    <row r="27" spans="1:20" ht="12.75" customHeight="1" x14ac:dyDescent="0.2"/>
    <row r="28" spans="1:20" ht="15" x14ac:dyDescent="0.25">
      <c r="A28" s="118"/>
      <c r="B28" s="119" t="str">
        <f>IFERROR(LEFT(B22,2)+1&amp;". Real price escalators for type 2 capital contributions","")</f>
        <v>26. Real price escalators for type 2 capital contributions</v>
      </c>
      <c r="C28" s="119"/>
      <c r="D28" s="119"/>
      <c r="E28" s="118"/>
      <c r="F28" s="118"/>
      <c r="G28" s="118"/>
      <c r="H28" s="118"/>
      <c r="I28" s="118"/>
      <c r="J28" s="118"/>
      <c r="K28" s="118"/>
      <c r="L28" s="4"/>
      <c r="M28" s="4"/>
      <c r="N28" s="4"/>
      <c r="O28" s="4"/>
      <c r="P28" s="4"/>
      <c r="Q28" s="4"/>
      <c r="R28" s="4"/>
      <c r="S28" s="4"/>
      <c r="T28" s="4"/>
    </row>
    <row r="29" spans="1:20" ht="12.75" customHeight="1" x14ac:dyDescent="0.2"/>
    <row r="30" spans="1:20" ht="12.75" customHeight="1" x14ac:dyDescent="0.2">
      <c r="B30" s="179" t="s">
        <v>107</v>
      </c>
      <c r="C30" s="179" t="str">
        <f>IFERROR('Input| Escalations'!H23,"")</f>
        <v>2022-23</v>
      </c>
      <c r="D30" s="179" t="str">
        <f>IFERROR('Input| Escalations'!I23,"")</f>
        <v>2023-24</v>
      </c>
      <c r="E30" s="179" t="str">
        <f>IFERROR('Input| Escalations'!J23,"")</f>
        <v>2024-25</v>
      </c>
      <c r="F30" s="179" t="str">
        <f>IFERROR('Input| Escalations'!K23,"")</f>
        <v>2025-26</v>
      </c>
      <c r="G30" s="179" t="str">
        <f>IFERROR('Input| Escalations'!L23,"")</f>
        <v>2026-27</v>
      </c>
      <c r="H30" s="179" t="str">
        <f>IFERROR('Input| Escalations'!M23,"")</f>
        <v>2027-28</v>
      </c>
      <c r="I30" s="179" t="str">
        <f>IFERROR('Input| Escalations'!N23,"")</f>
        <v>2028-29</v>
      </c>
    </row>
    <row r="31" spans="1:20" ht="12.75" customHeight="1" x14ac:dyDescent="0.2">
      <c r="B31" s="40" t="s">
        <v>97</v>
      </c>
      <c r="C31" s="191">
        <f>$C$25*INDEX('Input| Escalations'!$H$33:$N$33,MATCH(C$30,'Input| Escalations'!$H$23:$N$23,0))+$D$25*INDEX('Input| Escalations'!$H$34:$N$34,MATCH(C$30,'Input| Escalations'!$H$23:$N$23,0))+$E$25*INDEX('Input| Escalations'!$H$35:$N$35,MATCH(C$30,'Input| Escalations'!$H$23:$N$23,0))+1</f>
        <v>1</v>
      </c>
      <c r="D31" s="191">
        <f>$C$25*INDEX('Input| Escalations'!$H$33:$N$33,MATCH(D$30,'Input| Escalations'!$H$23:$N$23,0))+$D$25*INDEX('Input| Escalations'!$H$34:$N$34,MATCH(D$30,'Input| Escalations'!$H$23:$N$23,0))+$E$25*INDEX('Input| Escalations'!$H$35:$N$35,MATCH(D$30,'Input| Escalations'!$H$23:$N$23,0))+1</f>
        <v>1</v>
      </c>
      <c r="E31" s="191">
        <f>$C$25*INDEX('Input| Escalations'!$H$33:$N$33,MATCH(E$30,'Input| Escalations'!$H$23:$N$23,0))+$D$25*INDEX('Input| Escalations'!$H$34:$N$34,MATCH(E$30,'Input| Escalations'!$H$23:$N$23,0))+$E$25*INDEX('Input| Escalations'!$H$35:$N$35,MATCH(E$30,'Input| Escalations'!$H$23:$N$23,0))+1</f>
        <v>1</v>
      </c>
      <c r="F31" s="191">
        <f>$C$25*INDEX('Input| Escalations'!$H$33:$N$33,MATCH(F$30,'Input| Escalations'!$H$23:$N$23,0))+$D$25*INDEX('Input| Escalations'!$H$34:$N$34,MATCH(F$30,'Input| Escalations'!$H$23:$N$23,0))+$E$25*INDEX('Input| Escalations'!$H$35:$N$35,MATCH(F$30,'Input| Escalations'!$H$23:$N$23,0))+1</f>
        <v>1</v>
      </c>
      <c r="G31" s="191">
        <f>$C$25*INDEX('Input| Escalations'!$H$33:$N$33,MATCH(G$30,'Input| Escalations'!$H$23:$N$23,0))+$D$25*INDEX('Input| Escalations'!$H$34:$N$34,MATCH(G$30,'Input| Escalations'!$H$23:$N$23,0))+$E$25*INDEX('Input| Escalations'!$H$35:$N$35,MATCH(G$30,'Input| Escalations'!$H$23:$N$23,0))+1</f>
        <v>1</v>
      </c>
      <c r="H31" s="191">
        <f>$C$25*INDEX('Input| Escalations'!$H$33:$N$33,MATCH(H$30,'Input| Escalations'!$H$23:$N$23,0))+$D$25*INDEX('Input| Escalations'!$H$34:$N$34,MATCH(H$30,'Input| Escalations'!$H$23:$N$23,0))+$E$25*INDEX('Input| Escalations'!$H$35:$N$35,MATCH(H$30,'Input| Escalations'!$H$23:$N$23,0))+1</f>
        <v>1</v>
      </c>
      <c r="I31" s="191">
        <f>$C$25*INDEX('Input| Escalations'!$H$33:$N$33,MATCH(I$30,'Input| Escalations'!$H$23:$N$23,0))+$D$25*INDEX('Input| Escalations'!$H$34:$N$34,MATCH(I$30,'Input| Escalations'!$H$23:$N$23,0))+$E$25*INDEX('Input| Escalations'!$H$35:$N$35,MATCH(I$30,'Input| Escalations'!$H$23:$N$23,0))+1</f>
        <v>1</v>
      </c>
    </row>
    <row r="32" spans="1:20" ht="12.75" customHeight="1" x14ac:dyDescent="0.2"/>
    <row r="33" spans="1:21" ht="12.75" customHeight="1" x14ac:dyDescent="0.2"/>
    <row r="34" spans="1:21" ht="12.75" customHeight="1" x14ac:dyDescent="0.25">
      <c r="A34" s="4"/>
      <c r="B34" s="119" t="str">
        <f>IFERROR(LEFT(B28,2)+1&amp;". Forecast type 2 capital contributions, escalated ($'000s "&amp;'Input| Escalations'!$K$14&amp;")","")</f>
        <v>27. Forecast type 2 capital contributions, escalated ($'000s December 2023)</v>
      </c>
      <c r="C34" s="119"/>
      <c r="D34" s="119"/>
      <c r="E34" s="4"/>
      <c r="F34" s="4"/>
      <c r="G34" s="4"/>
      <c r="H34" s="4"/>
      <c r="I34" s="4"/>
      <c r="J34" s="4"/>
      <c r="K34" s="4"/>
      <c r="L34" s="4"/>
      <c r="M34" s="4"/>
      <c r="N34" s="4"/>
      <c r="O34" s="4"/>
      <c r="P34" s="4"/>
      <c r="Q34" s="4"/>
      <c r="R34" s="4"/>
      <c r="S34" s="4"/>
      <c r="T34" s="4"/>
    </row>
    <row r="35" spans="1:21" ht="12.75" customHeight="1" x14ac:dyDescent="0.2"/>
    <row r="36" spans="1:21" ht="12.75" customHeight="1" x14ac:dyDescent="0.2">
      <c r="B36" s="143"/>
      <c r="C36" s="272" t="s">
        <v>113</v>
      </c>
      <c r="D36" s="272"/>
      <c r="E36" s="272"/>
      <c r="F36" s="272"/>
      <c r="G36" s="272"/>
      <c r="H36" s="272"/>
      <c r="I36" s="272"/>
      <c r="J36" s="272"/>
      <c r="L36" s="272" t="s">
        <v>114</v>
      </c>
      <c r="M36" s="272"/>
      <c r="N36" s="272"/>
      <c r="O36" s="272"/>
      <c r="P36" s="272"/>
      <c r="Q36" s="272"/>
      <c r="R36" s="272"/>
      <c r="S36" s="272"/>
    </row>
    <row r="37" spans="1:21" ht="12.75" customHeight="1" x14ac:dyDescent="0.2">
      <c r="B37" s="179" t="s">
        <v>105</v>
      </c>
      <c r="C37" s="179" t="str">
        <f>IFERROR('Input| Escalations'!H23,"")</f>
        <v>2022-23</v>
      </c>
      <c r="D37" s="179" t="str">
        <f>IFERROR('Input| Escalations'!I23,"")</f>
        <v>2023-24</v>
      </c>
      <c r="E37" s="179" t="str">
        <f>IFERROR('Input| Escalations'!J23,"")</f>
        <v>2024-25</v>
      </c>
      <c r="F37" s="179" t="str">
        <f>IFERROR('Input| Escalations'!K23,"")</f>
        <v>2025-26</v>
      </c>
      <c r="G37" s="179" t="str">
        <f>IFERROR('Input| Escalations'!L23,"")</f>
        <v>2026-27</v>
      </c>
      <c r="H37" s="179" t="str">
        <f>IFERROR('Input| Escalations'!M23,"")</f>
        <v>2027-28</v>
      </c>
      <c r="I37" s="179" t="str">
        <f>IFERROR('Input| Escalations'!N23,"")</f>
        <v>2028-29</v>
      </c>
      <c r="J37" s="179" t="s">
        <v>39</v>
      </c>
      <c r="L37" s="179" t="str">
        <f>IFERROR('Input| Escalations'!H23,"")</f>
        <v>2022-23</v>
      </c>
      <c r="M37" s="179" t="str">
        <f>IFERROR('Input| Escalations'!I23,"")</f>
        <v>2023-24</v>
      </c>
      <c r="N37" s="179" t="str">
        <f>IFERROR('Input| Escalations'!J23,"")</f>
        <v>2024-25</v>
      </c>
      <c r="O37" s="179" t="str">
        <f>IFERROR('Input| Escalations'!K23,"")</f>
        <v>2025-26</v>
      </c>
      <c r="P37" s="179" t="str">
        <f>IFERROR('Input| Escalations'!L23,"")</f>
        <v>2026-27</v>
      </c>
      <c r="Q37" s="179" t="str">
        <f>IFERROR('Input| Escalations'!M23,"")</f>
        <v>2027-28</v>
      </c>
      <c r="R37" s="179" t="str">
        <f>IFERROR('Input| Escalations'!N23,"")</f>
        <v>2028-29</v>
      </c>
      <c r="S37" s="179" t="s">
        <v>39</v>
      </c>
    </row>
    <row r="38" spans="1:21" ht="12.75" customHeight="1" x14ac:dyDescent="0.2">
      <c r="B38" t="str">
        <f>IFERROR(B15,"")</f>
        <v>Replacement</v>
      </c>
      <c r="C38" s="186">
        <f>C15*C$31*'Input| Escalations'!$K$19</f>
        <v>0</v>
      </c>
      <c r="D38" s="186">
        <f>D15*D$31*'Input| Escalations'!$K$19</f>
        <v>0</v>
      </c>
      <c r="E38" s="186">
        <f>E15*E$31*'Input| Escalations'!$K$19</f>
        <v>0</v>
      </c>
      <c r="F38" s="186">
        <f>F15*F$31*'Input| Escalations'!$K$19</f>
        <v>0</v>
      </c>
      <c r="G38" s="186">
        <f>G15*G$31*'Input| Escalations'!$K$19</f>
        <v>0</v>
      </c>
      <c r="H38" s="186">
        <f>H15*H$31*'Input| Escalations'!$K$19</f>
        <v>0</v>
      </c>
      <c r="I38" s="186">
        <f>I15*I$31*'Input| Escalations'!$K$19</f>
        <v>0</v>
      </c>
      <c r="J38" s="195">
        <f>IFERROR(SUM(E38:I38),"")</f>
        <v>0</v>
      </c>
      <c r="L38" s="186">
        <f>L15*C$31*'Input| Escalations'!$K$19</f>
        <v>0</v>
      </c>
      <c r="M38" s="186">
        <f>M15*D$31*'Input| Escalations'!$K$19</f>
        <v>0</v>
      </c>
      <c r="N38" s="186">
        <f>N15*E$31*'Input| Escalations'!$K$19</f>
        <v>0</v>
      </c>
      <c r="O38" s="186">
        <f>O15*F$31*'Input| Escalations'!$K$19</f>
        <v>0</v>
      </c>
      <c r="P38" s="186">
        <f>P15*G$31*'Input| Escalations'!$K$19</f>
        <v>0</v>
      </c>
      <c r="Q38" s="186">
        <f>Q15*H$31*'Input| Escalations'!$K$19</f>
        <v>0</v>
      </c>
      <c r="R38" s="186">
        <f>R15*I$31*'Input| Escalations'!$K$19</f>
        <v>0</v>
      </c>
      <c r="S38" s="195">
        <f>IFERROR(SUM(N38:R38),"")</f>
        <v>0</v>
      </c>
    </row>
    <row r="39" spans="1:21" x14ac:dyDescent="0.2">
      <c r="B39" t="str">
        <f>IFERROR(B16,"")</f>
        <v>Augmentation</v>
      </c>
      <c r="C39" s="186">
        <f>C16*C$31*'Input| Escalations'!$K$19</f>
        <v>0</v>
      </c>
      <c r="D39" s="186">
        <f>D16*D$31*'Input| Escalations'!$K$19</f>
        <v>0</v>
      </c>
      <c r="E39" s="186">
        <f>E16*E$31*'Input| Escalations'!$K$19</f>
        <v>0</v>
      </c>
      <c r="F39" s="186">
        <f>F16*F$31*'Input| Escalations'!$K$19</f>
        <v>0</v>
      </c>
      <c r="G39" s="186">
        <f>G16*G$31*'Input| Escalations'!$K$19</f>
        <v>0</v>
      </c>
      <c r="H39" s="186">
        <f>H16*H$31*'Input| Escalations'!$K$19</f>
        <v>0</v>
      </c>
      <c r="I39" s="186">
        <f>I16*I$31*'Input| Escalations'!$K$19</f>
        <v>0</v>
      </c>
      <c r="J39" s="195">
        <f>IFERROR(SUM(E39:I39),"")</f>
        <v>0</v>
      </c>
      <c r="L39" s="186">
        <f>L16*C$31*'Input| Escalations'!$K$19</f>
        <v>0</v>
      </c>
      <c r="M39" s="186">
        <f>M16*D$31*'Input| Escalations'!$K$19</f>
        <v>0</v>
      </c>
      <c r="N39" s="186">
        <f>N16*E$31*'Input| Escalations'!$K$19</f>
        <v>0</v>
      </c>
      <c r="O39" s="186">
        <f>O16*F$31*'Input| Escalations'!$K$19</f>
        <v>0</v>
      </c>
      <c r="P39" s="186">
        <f>P16*G$31*'Input| Escalations'!$K$19</f>
        <v>0</v>
      </c>
      <c r="Q39" s="186">
        <f>Q16*H$31*'Input| Escalations'!$K$19</f>
        <v>0</v>
      </c>
      <c r="R39" s="186">
        <f>R16*I$31*'Input| Escalations'!$K$19</f>
        <v>0</v>
      </c>
      <c r="S39" s="195">
        <f>IFERROR(SUM(N39:R39),"")</f>
        <v>0</v>
      </c>
      <c r="U39" s="144">
        <f>SUM(S38:S41)</f>
        <v>0</v>
      </c>
    </row>
    <row r="40" spans="1:21" x14ac:dyDescent="0.2">
      <c r="B40" t="str">
        <f>IFERROR(B17,"")</f>
        <v>Connections</v>
      </c>
      <c r="C40" s="222">
        <f>C17*C$31*'Input| Escalations'!$K$19</f>
        <v>0</v>
      </c>
      <c r="D40" s="186">
        <f>D17*D$31*'Input| Escalations'!$K$19</f>
        <v>0</v>
      </c>
      <c r="E40" s="222">
        <f>E17*E$31*'Input| Escalations'!$K$19</f>
        <v>0</v>
      </c>
      <c r="F40" s="222">
        <f>F17*F$31*'Input| Escalations'!$K$19</f>
        <v>0</v>
      </c>
      <c r="G40" s="222">
        <f>G17*G$31*'Input| Escalations'!$K$19</f>
        <v>0</v>
      </c>
      <c r="H40" s="222">
        <f>H17*H$31*'Input| Escalations'!$K$19</f>
        <v>0</v>
      </c>
      <c r="I40" s="222">
        <f>I17*I$31*'Input| Escalations'!$K$19</f>
        <v>0</v>
      </c>
      <c r="J40" s="226">
        <f>IFERROR(SUM(E40:I40),"")</f>
        <v>0</v>
      </c>
      <c r="L40" s="186">
        <f>L17*C$31*'Input| Escalations'!$K$19</f>
        <v>0</v>
      </c>
      <c r="M40" s="186">
        <f>M17*D$31*'Input| Escalations'!$K$19</f>
        <v>0</v>
      </c>
      <c r="N40" s="186">
        <f>N17*E$31*'Input| Escalations'!$K$19</f>
        <v>0</v>
      </c>
      <c r="O40" s="186">
        <f>O17*F$31*'Input| Escalations'!$K$19</f>
        <v>0</v>
      </c>
      <c r="P40" s="186">
        <f>P17*G$31*'Input| Escalations'!$K$19</f>
        <v>0</v>
      </c>
      <c r="Q40" s="186">
        <f>Q17*H$31*'Input| Escalations'!$K$19</f>
        <v>0</v>
      </c>
      <c r="R40" s="186">
        <f>R17*I$31*'Input| Escalations'!$K$19</f>
        <v>0</v>
      </c>
      <c r="S40" s="195">
        <f>IFERROR(SUM(N40:R40),"")</f>
        <v>0</v>
      </c>
    </row>
    <row r="41" spans="1:21" x14ac:dyDescent="0.2">
      <c r="B41" t="str">
        <f>IFERROR(B18,"")</f>
        <v>Non-Network</v>
      </c>
      <c r="C41" s="222">
        <f>C18*C$31*'Input| Escalations'!$K$19</f>
        <v>0</v>
      </c>
      <c r="D41" s="186">
        <f>D18*D$31*'Input| Escalations'!$K$19</f>
        <v>0</v>
      </c>
      <c r="E41" s="222">
        <f>E18*E$31*'Input| Escalations'!$K$19</f>
        <v>0</v>
      </c>
      <c r="F41" s="222">
        <f>F18*F$31*'Input| Escalations'!$K$19</f>
        <v>0</v>
      </c>
      <c r="G41" s="222">
        <f>G18*G$31*'Input| Escalations'!$K$19</f>
        <v>0</v>
      </c>
      <c r="H41" s="222">
        <f>H18*H$31*'Input| Escalations'!$K$19</f>
        <v>0</v>
      </c>
      <c r="I41" s="222">
        <f>I18*I$31*'Input| Escalations'!$K$19</f>
        <v>0</v>
      </c>
      <c r="J41" s="226">
        <f>IFERROR(SUM(E41:I41),"")</f>
        <v>0</v>
      </c>
      <c r="L41" s="186">
        <f>L18*C$31*'Input| Escalations'!$K$19</f>
        <v>0</v>
      </c>
      <c r="M41" s="186">
        <f>M18*D$31*'Input| Escalations'!$K$19</f>
        <v>0</v>
      </c>
      <c r="N41" s="186">
        <f>N18*E$31*'Input| Escalations'!$K$19</f>
        <v>0</v>
      </c>
      <c r="O41" s="186">
        <f>O18*F$31*'Input| Escalations'!$K$19</f>
        <v>0</v>
      </c>
      <c r="P41" s="186">
        <f>P18*G$31*'Input| Escalations'!$K$19</f>
        <v>0</v>
      </c>
      <c r="Q41" s="186">
        <f>Q18*H$31*'Input| Escalations'!$K$19</f>
        <v>0</v>
      </c>
      <c r="R41" s="186">
        <f>R18*I$31*'Input| Escalations'!$K$19</f>
        <v>0</v>
      </c>
      <c r="S41" s="195">
        <f>IFERROR(SUM(N41:R41),"")</f>
        <v>0</v>
      </c>
    </row>
    <row r="42" spans="1:21" x14ac:dyDescent="0.2">
      <c r="B42" s="53" t="str">
        <f>IFERROR(B19,"")</f>
        <v>Total type 2 capital contributions</v>
      </c>
      <c r="C42" s="226">
        <f>C19*C$31*'Input| Escalations'!$K$19</f>
        <v>0</v>
      </c>
      <c r="D42" s="195">
        <f>D19*D$31*'Input| Escalations'!$K$19</f>
        <v>0</v>
      </c>
      <c r="E42" s="226">
        <f>E19*E$31*'Input| Escalations'!$K$19</f>
        <v>0</v>
      </c>
      <c r="F42" s="226">
        <f>F19*F$31*'Input| Escalations'!$K$19</f>
        <v>0</v>
      </c>
      <c r="G42" s="226">
        <f>G19*G$31*'Input| Escalations'!$K$19</f>
        <v>0</v>
      </c>
      <c r="H42" s="226">
        <f>H19*H$31*'Input| Escalations'!$K$19</f>
        <v>0</v>
      </c>
      <c r="I42" s="226">
        <f>I19*I$31*'Input| Escalations'!$K$19</f>
        <v>0</v>
      </c>
      <c r="J42" s="226">
        <f>SUM(J38:J41)</f>
        <v>0</v>
      </c>
      <c r="L42" s="195">
        <f>L19*C$31*'Input| Escalations'!$K$19</f>
        <v>0</v>
      </c>
      <c r="M42" s="195">
        <f>M19*D$31*'Input| Escalations'!$K$19</f>
        <v>0</v>
      </c>
      <c r="N42" s="195">
        <f>N19*E$31*'Input| Escalations'!$K$19</f>
        <v>0</v>
      </c>
      <c r="O42" s="195">
        <f>O19*F$31*'Input| Escalations'!$K$19</f>
        <v>0</v>
      </c>
      <c r="P42" s="195">
        <f>P19*G$31*'Input| Escalations'!$K$19</f>
        <v>0</v>
      </c>
      <c r="Q42" s="195">
        <f>Q19*H$31*'Input| Escalations'!$K$19</f>
        <v>0</v>
      </c>
      <c r="R42" s="195">
        <f>R19*I$31*'Input| Escalations'!$K$19</f>
        <v>0</v>
      </c>
      <c r="S42" s="195">
        <f>SUM(S38:S41)</f>
        <v>0</v>
      </c>
    </row>
    <row r="43" spans="1:21" x14ac:dyDescent="0.2">
      <c r="C43" s="150">
        <f>IF(ABS(C19*'Input| Escalations'!$K$19*C31-C42)&lt;0.000001,0,1)</f>
        <v>0</v>
      </c>
      <c r="D43" s="150">
        <f>IF(ABS(D19*'Input| Escalations'!$K$19*D31-D42)&lt;0.000001,0,1)</f>
        <v>0</v>
      </c>
      <c r="E43" s="150">
        <f>IF(ABS(E19*'Input| Escalations'!$K$19*E31-E42)&lt;0.000001,0,1)</f>
        <v>0</v>
      </c>
      <c r="F43" s="150">
        <f>IF(ABS(F19*'Input| Escalations'!$K$19*F31-F42)&lt;0.000001,0,1)</f>
        <v>0</v>
      </c>
      <c r="G43" s="150">
        <f>IF(ABS(G19*'Input| Escalations'!$K$19*G31-G42)&lt;0.000001,0,1)</f>
        <v>0</v>
      </c>
      <c r="H43" s="150">
        <f>IF(ABS(H19*'Input| Escalations'!$K$19*H31-H42)&lt;0.000001,0,1)</f>
        <v>0</v>
      </c>
      <c r="I43" s="150">
        <f>IF(ABS(I19*'Input| Escalations'!$K$19*I31-I42)&lt;0.000001,0,1)</f>
        <v>0</v>
      </c>
      <c r="L43" s="150">
        <f>IF(ABS(L19*'Input| Escalations'!$K$19*C31-L42)&lt;0.000001,0,1)</f>
        <v>0</v>
      </c>
      <c r="M43" s="150">
        <f>IF(ABS(M19*'Input| Escalations'!$K$19*D31-M42)&lt;0.000001,0,1)</f>
        <v>0</v>
      </c>
      <c r="N43" s="150">
        <f>IF(ABS(N19*'Input| Escalations'!$K$19*E31-N42)&lt;0.000001,0,1)</f>
        <v>0</v>
      </c>
      <c r="O43" s="150">
        <f>IF(ABS(O19*'Input| Escalations'!$K$19*F31-O42)&lt;0.000001,0,1)</f>
        <v>0</v>
      </c>
      <c r="P43" s="150">
        <f>IF(ABS(P19*'Input| Escalations'!$K$19*G31-P42)&lt;0.000001,0,1)</f>
        <v>0</v>
      </c>
      <c r="Q43" s="150">
        <f>IF(ABS(Q19*'Input| Escalations'!$K$19*H31-Q42)&lt;0.000001,0,1)</f>
        <v>0</v>
      </c>
      <c r="R43" s="150">
        <f>IF(ABS(R19*'Input| Escalations'!$K$19*I31-R42)&lt;0.000001,0,1)</f>
        <v>0</v>
      </c>
    </row>
    <row r="44" spans="1:21" hidden="1" x14ac:dyDescent="0.2"/>
    <row r="45" spans="1:21" hidden="1" x14ac:dyDescent="0.2"/>
    <row r="46" spans="1:21" hidden="1" x14ac:dyDescent="0.2"/>
    <row r="47" spans="1:21" hidden="1" x14ac:dyDescent="0.2"/>
    <row r="48" spans="1:21" ht="12.75" customHeight="1" x14ac:dyDescent="0.2"/>
    <row r="49" hidden="1" x14ac:dyDescent="0.2"/>
    <row r="50" hidden="1" x14ac:dyDescent="0.2"/>
    <row r="52" hidden="1" x14ac:dyDescent="0.2"/>
    <row r="53" hidden="1" x14ac:dyDescent="0.2"/>
    <row r="55" hidden="1" x14ac:dyDescent="0.2"/>
    <row r="56" hidden="1" x14ac:dyDescent="0.2"/>
    <row r="57" hidden="1" x14ac:dyDescent="0.2"/>
    <row r="58" hidden="1" x14ac:dyDescent="0.2"/>
    <row r="59" hidden="1" x14ac:dyDescent="0.2"/>
    <row r="60" hidden="1" x14ac:dyDescent="0.2"/>
    <row r="61" hidden="1" x14ac:dyDescent="0.2"/>
    <row r="62" ht="12.75" customHeight="1" x14ac:dyDescent="0.2"/>
  </sheetData>
  <sheetProtection formatColumns="0" formatRows="0"/>
  <mergeCells count="9">
    <mergeCell ref="C13:J13"/>
    <mergeCell ref="L36:S36"/>
    <mergeCell ref="L13:S13"/>
    <mergeCell ref="C36:J36"/>
    <mergeCell ref="I2:J2"/>
    <mergeCell ref="C7:J10"/>
    <mergeCell ref="C11:J12"/>
    <mergeCell ref="B7:B10"/>
    <mergeCell ref="B11:B12"/>
  </mergeCells>
  <conditionalFormatting sqref="E2">
    <cfRule type="cellIs" dxfId="17" priority="1" operator="equal">
      <formula>"Check"</formula>
    </cfRule>
    <cfRule type="cellIs" dxfId="16" priority="2" operator="equal">
      <formula>"Ok"</formula>
    </cfRule>
  </conditionalFormatting>
  <pageMargins left="0.7" right="0.7" top="0.75" bottom="0.75" header="0.3" footer="0.3"/>
  <pageSetup paperSize="9" orientation="portrait" r:id="rId1"/>
  <headerFooter>
    <oddFooter>&amp;L&amp;1#&amp;"Calibri"&amp;8&amp;K000000For Official use only</oddFooter>
  </headerFooter>
  <ignoredErrors>
    <ignoredError sqref="J15 J18 S15:S18"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79998168889431442"/>
  </sheetPr>
  <dimension ref="A1:AE60"/>
  <sheetViews>
    <sheetView workbookViewId="0"/>
  </sheetViews>
  <sheetFormatPr defaultColWidth="0" defaultRowHeight="12.75" zeroHeight="1" outlineLevelRow="1" outlineLevelCol="1" x14ac:dyDescent="0.2"/>
  <cols>
    <col min="1" max="1" width="2.5703125" customWidth="1"/>
    <col min="2" max="2" width="5.5703125" customWidth="1"/>
    <col min="3" max="3" width="35.7109375" customWidth="1"/>
    <col min="4" max="4" width="16.42578125" customWidth="1"/>
    <col min="5" max="10" width="12.85546875" customWidth="1"/>
    <col min="11" max="11" width="4.28515625" customWidth="1"/>
    <col min="12" max="12" width="1.42578125" customWidth="1"/>
    <col min="13" max="13" width="35.7109375" customWidth="1"/>
    <col min="14" max="20" width="12.85546875" customWidth="1"/>
    <col min="21" max="21" width="5.7109375" customWidth="1"/>
    <col min="22" max="22" width="5.7109375" customWidth="1" outlineLevel="1"/>
    <col min="23" max="23" width="35.7109375" customWidth="1" outlineLevel="1"/>
    <col min="24" max="30" width="12.85546875" customWidth="1" outlineLevel="1"/>
    <col min="31" max="31" width="4.28515625" customWidth="1" outlineLevel="1"/>
    <col min="32" max="32" width="4.5703125" customWidth="1"/>
  </cols>
  <sheetData>
    <row r="1" spans="1:31" x14ac:dyDescent="0.2">
      <c r="A1" s="62" t="str">
        <f>'Input| Setup'!E5&amp;"     "&amp;'Input| Escalations'!D8</f>
        <v>Ausgrid     2024-25</v>
      </c>
    </row>
    <row r="2" spans="1:31" x14ac:dyDescent="0.2">
      <c r="A2" s="13"/>
      <c r="B2" s="14" t="str">
        <f>IFERROR(Index!B2,"")</f>
        <v>AER Capex Forecast Model</v>
      </c>
      <c r="C2" s="13"/>
      <c r="D2" s="14" t="s">
        <v>75</v>
      </c>
      <c r="E2" s="14"/>
      <c r="F2" s="46">
        <f>'Model Validation'!$C$12</f>
        <v>0</v>
      </c>
      <c r="G2" s="13"/>
      <c r="H2" s="14" t="s">
        <v>25</v>
      </c>
      <c r="I2" s="20" t="s">
        <v>33</v>
      </c>
      <c r="J2" s="258" t="s">
        <v>124</v>
      </c>
      <c r="K2" s="259"/>
      <c r="L2" s="260"/>
      <c r="M2" s="21"/>
      <c r="N2" s="21"/>
      <c r="O2" s="21"/>
      <c r="P2" s="21"/>
      <c r="Q2" s="21"/>
      <c r="R2" s="21"/>
      <c r="S2" s="21"/>
      <c r="T2" s="21"/>
      <c r="U2" s="21"/>
      <c r="V2" s="21"/>
      <c r="W2" s="21"/>
      <c r="X2" s="21"/>
      <c r="Y2" s="21"/>
      <c r="Z2" s="21"/>
      <c r="AA2" s="21"/>
      <c r="AB2" s="21"/>
      <c r="AC2" s="21"/>
      <c r="AD2" s="21"/>
      <c r="AE2" s="21"/>
    </row>
    <row r="3" spans="1:31" x14ac:dyDescent="0.2">
      <c r="A3" s="13"/>
      <c r="B3" s="14" t="str">
        <f ca="1">IFERROR(MID(CELL("filename",A2),FIND("]",CELL("filename",A2))+1,255),"")</f>
        <v>Input| Expensing</v>
      </c>
      <c r="C3" s="13"/>
      <c r="D3" s="13"/>
      <c r="E3" s="13"/>
      <c r="F3" s="13"/>
      <c r="G3" s="13"/>
      <c r="H3" s="21"/>
      <c r="I3" s="21"/>
      <c r="J3" s="21"/>
      <c r="K3" s="21"/>
      <c r="L3" s="21"/>
      <c r="M3" s="21"/>
      <c r="N3" s="21"/>
      <c r="O3" s="21"/>
      <c r="P3" s="21"/>
      <c r="Q3" s="21"/>
      <c r="R3" s="21"/>
      <c r="S3" s="21"/>
      <c r="T3" s="21"/>
      <c r="U3" s="21"/>
      <c r="V3" s="21"/>
      <c r="W3" s="21"/>
      <c r="X3" s="21"/>
      <c r="Y3" s="21"/>
      <c r="Z3" s="21"/>
      <c r="AA3" s="21"/>
      <c r="AB3" s="21"/>
      <c r="AC3" s="21"/>
      <c r="AD3" s="21"/>
      <c r="AE3" s="21"/>
    </row>
    <row r="4" spans="1:31" x14ac:dyDescent="0.2">
      <c r="K4" t="str">
        <f>IF(OR(J9&gt;1,J9&lt;0),1,IF(OR(I9&gt;1,I9&lt;0),1,IF(OR(H9&gt;1,H9&lt;0),1,IF(OR(G9&gt;1,G9&lt;0),1,IF(OR(F9&gt;1,F9&lt;0),1,IF(OR(E9&gt;1,E9&lt;0),1,IF(OR(D9&gt;1,D9&lt;0),1,"")))))))</f>
        <v/>
      </c>
    </row>
    <row r="5" spans="1:31" ht="15" x14ac:dyDescent="0.25">
      <c r="A5" s="4"/>
      <c r="B5" s="4"/>
      <c r="C5" s="5" t="str">
        <f>LEFT('Input| Type 2 capcons'!B34,2)+1&amp;". Immediate expensing (% to be immediately expensed)"</f>
        <v>28. Immediate expensing (% to be immediately expensed)</v>
      </c>
      <c r="D5" s="51"/>
      <c r="E5" s="51"/>
      <c r="F5" s="51"/>
      <c r="G5" s="4"/>
      <c r="H5" s="4"/>
      <c r="I5" s="4"/>
      <c r="J5" s="4"/>
      <c r="M5" s="5" t="str">
        <f>LEFT(C5,2)+1&amp;". Immediate expensing (% to be immediately expensed) - Distribution"</f>
        <v>29. Immediate expensing (% to be immediately expensed) - Distribution</v>
      </c>
      <c r="N5" s="51"/>
      <c r="O5" s="51"/>
      <c r="P5" s="51"/>
      <c r="Q5" s="51"/>
      <c r="R5" s="4"/>
      <c r="S5" s="4"/>
      <c r="T5" s="4"/>
      <c r="W5" s="5" t="str">
        <f>LEFT(M5,2)+1&amp;". Immediate expensing (% to be immediately expensed) - Transmission"</f>
        <v>30. Immediate expensing (% to be immediately expensed) - Transmission</v>
      </c>
      <c r="X5" s="51"/>
      <c r="Y5" s="51"/>
      <c r="Z5" s="51"/>
      <c r="AA5" s="51"/>
      <c r="AB5" s="4"/>
      <c r="AC5" s="4"/>
      <c r="AD5" s="4"/>
    </row>
    <row r="6" spans="1:31" x14ac:dyDescent="0.2">
      <c r="A6" s="9"/>
      <c r="C6" s="80"/>
      <c r="D6" s="80" t="s">
        <v>13</v>
      </c>
      <c r="E6" s="80" t="s">
        <v>13</v>
      </c>
      <c r="F6" s="80" t="s">
        <v>13</v>
      </c>
      <c r="G6" s="80" t="s">
        <v>13</v>
      </c>
      <c r="H6" s="80" t="s">
        <v>13</v>
      </c>
      <c r="I6" s="80" t="s">
        <v>13</v>
      </c>
      <c r="J6" s="80" t="s">
        <v>13</v>
      </c>
      <c r="K6" s="150">
        <f>IF(SUM(K8:K57)=0,0,1)</f>
        <v>0</v>
      </c>
      <c r="N6" s="80" t="s">
        <v>13</v>
      </c>
      <c r="O6" s="80" t="s">
        <v>13</v>
      </c>
      <c r="P6" s="80" t="s">
        <v>13</v>
      </c>
      <c r="Q6" s="80" t="s">
        <v>13</v>
      </c>
      <c r="R6" s="80" t="s">
        <v>13</v>
      </c>
      <c r="S6" s="80" t="s">
        <v>13</v>
      </c>
      <c r="T6" s="80" t="s">
        <v>13</v>
      </c>
      <c r="U6" s="150">
        <f>IF(SUM(U8:U57)=0,0,1)</f>
        <v>0</v>
      </c>
      <c r="AE6" s="150">
        <f>IF(SUM(AE8:AE57)=0,0,1)</f>
        <v>0</v>
      </c>
    </row>
    <row r="7" spans="1:31" x14ac:dyDescent="0.2">
      <c r="A7" s="56"/>
      <c r="B7" s="56"/>
      <c r="C7" s="179" t="s">
        <v>153</v>
      </c>
      <c r="D7" s="179" t="str">
        <f>IFERROR('Input| Escalations'!H23,"")</f>
        <v>2022-23</v>
      </c>
      <c r="E7" s="179" t="str">
        <f>IFERROR('Input| Escalations'!I23,"")</f>
        <v>2023-24</v>
      </c>
      <c r="F7" s="179" t="str">
        <f>IFERROR('Input| Escalations'!J23,"")</f>
        <v>2024-25</v>
      </c>
      <c r="G7" s="179" t="str">
        <f>IFERROR('Input| Escalations'!K23,"")</f>
        <v>2025-26</v>
      </c>
      <c r="H7" s="179" t="str">
        <f>IFERROR('Input| Escalations'!L23,"")</f>
        <v>2026-27</v>
      </c>
      <c r="I7" s="179" t="str">
        <f>IFERROR('Input| Escalations'!M23,"")</f>
        <v>2027-28</v>
      </c>
      <c r="J7" s="179" t="str">
        <f>IFERROR('Input| Escalations'!N23,"")</f>
        <v>2028-29</v>
      </c>
      <c r="M7" s="179" t="s">
        <v>153</v>
      </c>
      <c r="N7" s="179" t="str">
        <f t="shared" ref="N7:T7" si="0">D7</f>
        <v>2022-23</v>
      </c>
      <c r="O7" s="179" t="str">
        <f t="shared" si="0"/>
        <v>2023-24</v>
      </c>
      <c r="P7" s="179" t="str">
        <f t="shared" si="0"/>
        <v>2024-25</v>
      </c>
      <c r="Q7" s="179" t="str">
        <f t="shared" si="0"/>
        <v>2025-26</v>
      </c>
      <c r="R7" s="179" t="str">
        <f t="shared" si="0"/>
        <v>2026-27</v>
      </c>
      <c r="S7" s="179" t="str">
        <f t="shared" si="0"/>
        <v>2027-28</v>
      </c>
      <c r="T7" s="179" t="str">
        <f t="shared" si="0"/>
        <v>2028-29</v>
      </c>
      <c r="W7" s="179" t="s">
        <v>153</v>
      </c>
      <c r="X7" s="179" t="str">
        <f t="shared" ref="X7:AD7" si="1">N7</f>
        <v>2022-23</v>
      </c>
      <c r="Y7" s="179" t="str">
        <f t="shared" si="1"/>
        <v>2023-24</v>
      </c>
      <c r="Z7" s="179" t="str">
        <f t="shared" si="1"/>
        <v>2024-25</v>
      </c>
      <c r="AA7" s="179" t="str">
        <f t="shared" si="1"/>
        <v>2025-26</v>
      </c>
      <c r="AB7" s="179" t="str">
        <f t="shared" si="1"/>
        <v>2026-27</v>
      </c>
      <c r="AC7" s="179" t="str">
        <f t="shared" si="1"/>
        <v>2027-28</v>
      </c>
      <c r="AD7" s="179" t="str">
        <f t="shared" si="1"/>
        <v>2028-29</v>
      </c>
    </row>
    <row r="8" spans="1:31" x14ac:dyDescent="0.2">
      <c r="A8" s="56"/>
      <c r="B8" s="201">
        <v>1</v>
      </c>
      <c r="C8" t="str">
        <f>IFERROR(IF('Input| Setup'!E8="","",'Input| Setup'!E8),"")</f>
        <v>Ancillary substation equipment (dx)</v>
      </c>
      <c r="D8" s="211"/>
      <c r="E8" s="211"/>
      <c r="F8" s="211"/>
      <c r="G8" s="211"/>
      <c r="H8" s="211"/>
      <c r="I8" s="211"/>
      <c r="J8" s="211"/>
      <c r="K8" s="150" t="str">
        <f>IF(OR(J8&gt;1,J8&lt;0),1,IF(OR(I8&gt;1,I8&lt;0),1,IF(OR(H8&gt;1,H8&lt;0),1,IF(OR(G8&gt;1,G8&lt;0),1,IF(OR(F8&gt;1,F8&lt;0),1,IF(OR(E8&gt;1,E8&lt;0),1,IF(OR(D8&gt;1,D8&lt;0),1,"")))))))</f>
        <v/>
      </c>
      <c r="M8" s="155" t="str" cm="1">
        <f t="array" ref="M8">IFERROR(INDEX('Input| Setup'!$E$8:$E$37,SMALL(IF('Input| Setup'!$F$8:$F$37="Dx",ROW('Input| Setup'!$F$8:$F$37)-ROW('Input| Setup'!$F$8)+1),ROWS('Input| Setup'!$F$8:$F8))),"")</f>
        <v>Ancillary substation equipment (dx)</v>
      </c>
      <c r="N8" s="199">
        <f t="shared" ref="N8:T17" si="2">INDEX($D$8:$J$57,MATCH($M8,$C$8:$C$57,0),MATCH(N$7,$D$7:$J$7,0))</f>
        <v>0</v>
      </c>
      <c r="O8" s="199">
        <f t="shared" si="2"/>
        <v>0</v>
      </c>
      <c r="P8" s="199">
        <f t="shared" si="2"/>
        <v>0</v>
      </c>
      <c r="Q8" s="199">
        <f t="shared" si="2"/>
        <v>0</v>
      </c>
      <c r="R8" s="199">
        <f t="shared" si="2"/>
        <v>0</v>
      </c>
      <c r="S8" s="199">
        <f t="shared" si="2"/>
        <v>0</v>
      </c>
      <c r="T8" s="199">
        <f t="shared" si="2"/>
        <v>0</v>
      </c>
      <c r="U8" s="150" t="str">
        <f>IF(OR(T8&gt;1,S8&gt;1,R8&gt;1,Q8&gt;1,P8&gt;1,O8&gt;1,N8&gt;1),1,"")</f>
        <v/>
      </c>
      <c r="W8" s="155" t="str" cm="1">
        <f t="array" ref="W8">IFERROR(INDEX('Input| Setup'!$E$8:$E$37,SMALL(IF('Input| Setup'!$F$8:$F$37="Tx",ROW('Input| Setup'!$F$8:$F$37)-ROW('Input| Setup'!$F$8)+1),ROWS('Input| Setup'!$F$8:$F8))),"")</f>
        <v>132kV concrete &amp; steel pole lines (tx)</v>
      </c>
      <c r="X8" s="199">
        <f t="shared" ref="X8:AD17" si="3">INDEX($D$8:$J$57,MATCH($W8,$C$8:$C$57,0),MATCH(X$7,$D$7:$J$7,0))</f>
        <v>0</v>
      </c>
      <c r="Y8" s="199">
        <f t="shared" si="3"/>
        <v>0</v>
      </c>
      <c r="Z8" s="199">
        <f t="shared" si="3"/>
        <v>0</v>
      </c>
      <c r="AA8" s="199">
        <f t="shared" si="3"/>
        <v>0</v>
      </c>
      <c r="AB8" s="199">
        <f t="shared" si="3"/>
        <v>0</v>
      </c>
      <c r="AC8" s="199">
        <f t="shared" si="3"/>
        <v>0</v>
      </c>
      <c r="AD8" s="199">
        <f t="shared" si="3"/>
        <v>0</v>
      </c>
      <c r="AE8" s="150" t="str">
        <f>IF(OR(AD8&gt;1,AC8&gt;1,AB8&gt;1,AA8&gt;1,Z8&gt;1,Y8&gt;1,X8&gt;1),1,"")</f>
        <v/>
      </c>
    </row>
    <row r="9" spans="1:31" x14ac:dyDescent="0.2">
      <c r="A9" s="56"/>
      <c r="B9" s="201">
        <f>IFERROR(B8+1,"")</f>
        <v>2</v>
      </c>
      <c r="C9" t="str">
        <f>IFERROR(IF('Input| Setup'!E9="","",'Input| Setup'!E9),"")</f>
        <v>Buildings (non-system) (dx)</v>
      </c>
      <c r="D9" s="211"/>
      <c r="E9" s="211"/>
      <c r="F9" s="211"/>
      <c r="G9" s="211"/>
      <c r="H9" s="211"/>
      <c r="I9" s="211"/>
      <c r="J9" s="211"/>
      <c r="K9" s="150" t="str">
        <f t="shared" ref="K9:K57" si="4">IF(OR(J9&gt;1,J9&lt;0),1,IF(OR(I9&gt;1,I9&lt;0),1,IF(OR(H9&gt;1,H9&lt;0),1,IF(OR(G9&gt;1,G9&lt;0),1,IF(OR(F9&gt;1,F9&lt;0),1,IF(OR(E9&gt;1,E9&lt;0),1,IF(OR(D9&gt;1,D9&lt;0),1,"")))))))</f>
        <v/>
      </c>
      <c r="M9" s="155" t="str" cm="1">
        <f t="array" ref="M9">IFERROR(INDEX('Input| Setup'!$E$8:$E$37,SMALL(IF('Input| Setup'!$F$8:$F$37="Dx",ROW('Input| Setup'!$F$8:$F$37)-ROW('Input| Setup'!$F$8)+1),ROWS('Input| Setup'!$F$8:$F9))),"")</f>
        <v>Buildings (non-system) (dx)</v>
      </c>
      <c r="N9" s="199">
        <f t="shared" si="2"/>
        <v>0</v>
      </c>
      <c r="O9" s="199">
        <f t="shared" si="2"/>
        <v>0</v>
      </c>
      <c r="P9" s="199">
        <f t="shared" si="2"/>
        <v>0</v>
      </c>
      <c r="Q9" s="199">
        <f t="shared" si="2"/>
        <v>0</v>
      </c>
      <c r="R9" s="199">
        <f t="shared" si="2"/>
        <v>0</v>
      </c>
      <c r="S9" s="199">
        <f t="shared" si="2"/>
        <v>0</v>
      </c>
      <c r="T9" s="199">
        <f t="shared" si="2"/>
        <v>0</v>
      </c>
      <c r="U9" s="150" t="str">
        <f t="shared" ref="U9:U57" si="5">IF(OR(T9&gt;1,S9&gt;1,R9&gt;1,Q9&gt;1,P9&gt;1,O9&gt;1,N9&gt;1),1,"")</f>
        <v/>
      </c>
      <c r="W9" s="155" t="str" cm="1">
        <f t="array" ref="W9">IFERROR(INDEX('Input| Setup'!$E$8:$E$37,SMALL(IF('Input| Setup'!$F$8:$F$37="Tx",ROW('Input| Setup'!$F$8:$F$37)-ROW('Input| Setup'!$F$8)+1),ROWS('Input| Setup'!$F$8:$F9))),"")</f>
        <v>132kV feeders underground (tx)</v>
      </c>
      <c r="X9" s="199">
        <f t="shared" si="3"/>
        <v>0.10465691730727848</v>
      </c>
      <c r="Y9" s="199">
        <f t="shared" si="3"/>
        <v>0</v>
      </c>
      <c r="Z9" s="199">
        <f t="shared" si="3"/>
        <v>0</v>
      </c>
      <c r="AA9" s="199">
        <f t="shared" si="3"/>
        <v>0</v>
      </c>
      <c r="AB9" s="199">
        <f t="shared" si="3"/>
        <v>0</v>
      </c>
      <c r="AC9" s="199">
        <f t="shared" si="3"/>
        <v>0</v>
      </c>
      <c r="AD9" s="199">
        <f t="shared" si="3"/>
        <v>0</v>
      </c>
      <c r="AE9" s="150" t="str">
        <f t="shared" ref="AE9:AE57" si="6">IF(OR(AD9&gt;1,AC9&gt;1,AB9&gt;1,AA9&gt;1,Z9&gt;1,Y9&gt;1,X9&gt;1),1,"")</f>
        <v/>
      </c>
    </row>
    <row r="10" spans="1:31" x14ac:dyDescent="0.2">
      <c r="A10" s="56"/>
      <c r="B10" s="201">
        <f t="shared" ref="B10:B57" si="7">IFERROR(B9+1,"")</f>
        <v>3</v>
      </c>
      <c r="C10" t="str">
        <f>IFERROR(IF('Input| Setup'!E10="","",'Input| Setup'!E10),"")</f>
        <v>Buildings (system) (dx)</v>
      </c>
      <c r="D10" s="211"/>
      <c r="E10" s="211"/>
      <c r="F10" s="211"/>
      <c r="G10" s="211"/>
      <c r="H10" s="211"/>
      <c r="I10" s="211"/>
      <c r="J10" s="211"/>
      <c r="K10" s="150" t="str">
        <f t="shared" si="4"/>
        <v/>
      </c>
      <c r="M10" s="155" t="str" cm="1">
        <f t="array" ref="M10">IFERROR(INDEX('Input| Setup'!$E$8:$E$37,SMALL(IF('Input| Setup'!$F$8:$F$37="Dx",ROW('Input| Setup'!$F$8:$F$37)-ROW('Input| Setup'!$F$8)+1),ROWS('Input| Setup'!$F$8:$F10))),"")</f>
        <v>Buildings (system) (dx)</v>
      </c>
      <c r="N10" s="199">
        <f t="shared" si="2"/>
        <v>0</v>
      </c>
      <c r="O10" s="199">
        <f t="shared" si="2"/>
        <v>0</v>
      </c>
      <c r="P10" s="199">
        <f t="shared" si="2"/>
        <v>0</v>
      </c>
      <c r="Q10" s="199">
        <f t="shared" si="2"/>
        <v>0</v>
      </c>
      <c r="R10" s="199">
        <f t="shared" si="2"/>
        <v>0</v>
      </c>
      <c r="S10" s="199">
        <f t="shared" si="2"/>
        <v>0</v>
      </c>
      <c r="T10" s="199">
        <f t="shared" si="2"/>
        <v>0</v>
      </c>
      <c r="U10" s="150" t="str">
        <f t="shared" si="5"/>
        <v/>
      </c>
      <c r="W10" s="155" t="str" cm="1">
        <f t="array" ref="W10">IFERROR(INDEX('Input| Setup'!$E$8:$E$37,SMALL(IF('Input| Setup'!$F$8:$F$37="Tx",ROW('Input| Setup'!$F$8:$F$37)-ROW('Input| Setup'!$F$8)+1),ROWS('Input| Setup'!$F$8:$F10))),"")</f>
        <v>132kV tower lines (tx)</v>
      </c>
      <c r="X10" s="199">
        <f t="shared" si="3"/>
        <v>0</v>
      </c>
      <c r="Y10" s="199">
        <f t="shared" si="3"/>
        <v>0</v>
      </c>
      <c r="Z10" s="199">
        <f t="shared" si="3"/>
        <v>0</v>
      </c>
      <c r="AA10" s="199">
        <f t="shared" si="3"/>
        <v>0</v>
      </c>
      <c r="AB10" s="199">
        <f t="shared" si="3"/>
        <v>0</v>
      </c>
      <c r="AC10" s="199">
        <f t="shared" si="3"/>
        <v>0</v>
      </c>
      <c r="AD10" s="199">
        <f t="shared" si="3"/>
        <v>0</v>
      </c>
      <c r="AE10" s="150" t="str">
        <f t="shared" si="6"/>
        <v/>
      </c>
    </row>
    <row r="11" spans="1:31" x14ac:dyDescent="0.2">
      <c r="A11" s="56"/>
      <c r="B11" s="201">
        <f t="shared" si="7"/>
        <v>4</v>
      </c>
      <c r="C11" t="str">
        <f>IFERROR(IF('Input| Setup'!E11="","",'Input| Setup'!E11),"")</f>
        <v>Cable tunnel (dx)</v>
      </c>
      <c r="D11" s="211"/>
      <c r="E11" s="211"/>
      <c r="F11" s="211"/>
      <c r="G11" s="211"/>
      <c r="H11" s="211"/>
      <c r="I11" s="211"/>
      <c r="J11" s="211"/>
      <c r="K11" s="150" t="str">
        <f t="shared" si="4"/>
        <v/>
      </c>
      <c r="M11" s="155" t="str" cm="1">
        <f t="array" ref="M11">IFERROR(INDEX('Input| Setup'!$E$8:$E$37,SMALL(IF('Input| Setup'!$F$8:$F$37="Dx",ROW('Input| Setup'!$F$8:$F$37)-ROW('Input| Setup'!$F$8)+1),ROWS('Input| Setup'!$F$8:$F11))),"")</f>
        <v>Cable tunnel (dx)</v>
      </c>
      <c r="N11" s="199">
        <f t="shared" si="2"/>
        <v>0</v>
      </c>
      <c r="O11" s="199">
        <f t="shared" si="2"/>
        <v>0</v>
      </c>
      <c r="P11" s="199">
        <f t="shared" si="2"/>
        <v>0</v>
      </c>
      <c r="Q11" s="199">
        <f t="shared" si="2"/>
        <v>0</v>
      </c>
      <c r="R11" s="199">
        <f t="shared" si="2"/>
        <v>0</v>
      </c>
      <c r="S11" s="199">
        <f t="shared" si="2"/>
        <v>0</v>
      </c>
      <c r="T11" s="199">
        <f t="shared" si="2"/>
        <v>0</v>
      </c>
      <c r="U11" s="150" t="str">
        <f t="shared" si="5"/>
        <v/>
      </c>
      <c r="W11" s="155" t="str" cm="1">
        <f t="array" ref="W11">IFERROR(INDEX('Input| Setup'!$E$8:$E$37,SMALL(IF('Input| Setup'!$F$8:$F$37="Tx",ROW('Input| Setup'!$F$8:$F$37)-ROW('Input| Setup'!$F$8)+1),ROWS('Input| Setup'!$F$8:$F11))),"")</f>
        <v>132kV wood pole lines (tx)</v>
      </c>
      <c r="X11" s="199">
        <f t="shared" si="3"/>
        <v>0</v>
      </c>
      <c r="Y11" s="199">
        <f t="shared" si="3"/>
        <v>0</v>
      </c>
      <c r="Z11" s="199">
        <f t="shared" si="3"/>
        <v>0</v>
      </c>
      <c r="AA11" s="199">
        <f t="shared" si="3"/>
        <v>0</v>
      </c>
      <c r="AB11" s="199">
        <f t="shared" si="3"/>
        <v>0</v>
      </c>
      <c r="AC11" s="199">
        <f t="shared" si="3"/>
        <v>0</v>
      </c>
      <c r="AD11" s="199">
        <f t="shared" si="3"/>
        <v>0</v>
      </c>
      <c r="AE11" s="150" t="str">
        <f t="shared" si="6"/>
        <v/>
      </c>
    </row>
    <row r="12" spans="1:31" x14ac:dyDescent="0.2">
      <c r="A12" s="56"/>
      <c r="B12" s="201">
        <f t="shared" si="7"/>
        <v>5</v>
      </c>
      <c r="C12" t="str">
        <f>IFERROR(IF('Input| Setup'!E12="","",'Input| Setup'!E12),"")</f>
        <v>Distribution lines and cables (dx)</v>
      </c>
      <c r="D12" s="211"/>
      <c r="E12" s="211"/>
      <c r="F12" s="211"/>
      <c r="G12" s="211"/>
      <c r="H12" s="211"/>
      <c r="I12" s="211"/>
      <c r="J12" s="211"/>
      <c r="K12" s="150" t="str">
        <f t="shared" si="4"/>
        <v/>
      </c>
      <c r="M12" s="155" t="str" cm="1">
        <f t="array" ref="M12">IFERROR(INDEX('Input| Setup'!$E$8:$E$37,SMALL(IF('Input| Setup'!$F$8:$F$37="Dx",ROW('Input| Setup'!$F$8:$F$37)-ROW('Input| Setup'!$F$8)+1),ROWS('Input| Setup'!$F$8:$F12))),"")</f>
        <v>Distribution lines and cables (dx)</v>
      </c>
      <c r="N12" s="199">
        <f t="shared" si="2"/>
        <v>0</v>
      </c>
      <c r="O12" s="199">
        <f t="shared" si="2"/>
        <v>0</v>
      </c>
      <c r="P12" s="199">
        <f t="shared" si="2"/>
        <v>0</v>
      </c>
      <c r="Q12" s="199">
        <f t="shared" si="2"/>
        <v>0</v>
      </c>
      <c r="R12" s="199">
        <f t="shared" si="2"/>
        <v>0</v>
      </c>
      <c r="S12" s="199">
        <f t="shared" si="2"/>
        <v>0</v>
      </c>
      <c r="T12" s="199">
        <f t="shared" si="2"/>
        <v>0</v>
      </c>
      <c r="U12" s="150" t="str">
        <f t="shared" si="5"/>
        <v/>
      </c>
      <c r="W12" s="155" t="str" cm="1">
        <f t="array" ref="W12">IFERROR(INDEX('Input| Setup'!$E$8:$E$37,SMALL(IF('Input| Setup'!$F$8:$F$37="Tx",ROW('Input| Setup'!$F$8:$F$37)-ROW('Input| Setup'!$F$8)+1),ROWS('Input| Setup'!$F$8:$F12))),"")</f>
        <v>Ancillary substation equipment (tx)</v>
      </c>
      <c r="X12" s="199">
        <f t="shared" si="3"/>
        <v>0</v>
      </c>
      <c r="Y12" s="199">
        <f t="shared" si="3"/>
        <v>0</v>
      </c>
      <c r="Z12" s="199">
        <f t="shared" si="3"/>
        <v>0</v>
      </c>
      <c r="AA12" s="199">
        <f t="shared" si="3"/>
        <v>0</v>
      </c>
      <c r="AB12" s="199">
        <f t="shared" si="3"/>
        <v>0</v>
      </c>
      <c r="AC12" s="199">
        <f t="shared" si="3"/>
        <v>0</v>
      </c>
      <c r="AD12" s="199">
        <f t="shared" si="3"/>
        <v>0</v>
      </c>
      <c r="AE12" s="150" t="str">
        <f t="shared" si="6"/>
        <v/>
      </c>
    </row>
    <row r="13" spans="1:31" x14ac:dyDescent="0.2">
      <c r="A13" s="56"/>
      <c r="B13" s="201">
        <f t="shared" si="7"/>
        <v>6</v>
      </c>
      <c r="C13" t="str">
        <f>IFERROR(IF('Input| Setup'!E13="","",'Input| Setup'!E13),"")</f>
        <v>Furniture, fittings, plant and equipment (dx)</v>
      </c>
      <c r="D13" s="211"/>
      <c r="E13" s="211"/>
      <c r="F13" s="211"/>
      <c r="G13" s="211"/>
      <c r="H13" s="211"/>
      <c r="I13" s="211"/>
      <c r="J13" s="211"/>
      <c r="K13" s="150" t="str">
        <f t="shared" si="4"/>
        <v/>
      </c>
      <c r="M13" s="155" t="str" cm="1">
        <f t="array" ref="M13">IFERROR(INDEX('Input| Setup'!$E$8:$E$37,SMALL(IF('Input| Setup'!$F$8:$F$37="Dx",ROW('Input| Setup'!$F$8:$F$37)-ROW('Input| Setup'!$F$8)+1),ROWS('Input| Setup'!$F$8:$F13))),"")</f>
        <v>Furniture, fittings, plant and equipment (dx)</v>
      </c>
      <c r="N13" s="199">
        <f t="shared" si="2"/>
        <v>0</v>
      </c>
      <c r="O13" s="199">
        <f t="shared" si="2"/>
        <v>0</v>
      </c>
      <c r="P13" s="199">
        <f t="shared" si="2"/>
        <v>0</v>
      </c>
      <c r="Q13" s="199">
        <f t="shared" si="2"/>
        <v>0</v>
      </c>
      <c r="R13" s="199">
        <f t="shared" si="2"/>
        <v>0</v>
      </c>
      <c r="S13" s="199">
        <f t="shared" si="2"/>
        <v>0</v>
      </c>
      <c r="T13" s="199">
        <f t="shared" si="2"/>
        <v>0</v>
      </c>
      <c r="U13" s="150" t="str">
        <f t="shared" si="5"/>
        <v/>
      </c>
      <c r="W13" s="155" t="str" cm="1">
        <f t="array" ref="W13">IFERROR(INDEX('Input| Setup'!$E$8:$E$37,SMALL(IF('Input| Setup'!$F$8:$F$37="Tx",ROW('Input| Setup'!$F$8:$F$37)-ROW('Input| Setup'!$F$8)+1),ROWS('Input| Setup'!$F$8:$F13))),"")</f>
        <v>Buildings (non-system) (tx)</v>
      </c>
      <c r="X13" s="199">
        <f t="shared" si="3"/>
        <v>0</v>
      </c>
      <c r="Y13" s="199">
        <f t="shared" si="3"/>
        <v>0</v>
      </c>
      <c r="Z13" s="199">
        <f t="shared" si="3"/>
        <v>0</v>
      </c>
      <c r="AA13" s="199">
        <f t="shared" si="3"/>
        <v>0</v>
      </c>
      <c r="AB13" s="199">
        <f t="shared" si="3"/>
        <v>0</v>
      </c>
      <c r="AC13" s="199">
        <f t="shared" si="3"/>
        <v>0</v>
      </c>
      <c r="AD13" s="199">
        <f t="shared" si="3"/>
        <v>0</v>
      </c>
      <c r="AE13" s="150" t="str">
        <f t="shared" si="6"/>
        <v/>
      </c>
    </row>
    <row r="14" spans="1:31" x14ac:dyDescent="0.2">
      <c r="A14" s="56"/>
      <c r="B14" s="201">
        <f t="shared" si="7"/>
        <v>7</v>
      </c>
      <c r="C14" t="str">
        <f>IFERROR(IF('Input| Setup'!E14="","",'Input| Setup'!E14),"")</f>
        <v>IT systems (dx)</v>
      </c>
      <c r="D14" s="211"/>
      <c r="E14" s="211"/>
      <c r="F14" s="211"/>
      <c r="G14" s="211"/>
      <c r="H14" s="211"/>
      <c r="I14" s="211"/>
      <c r="J14" s="211"/>
      <c r="K14" s="150" t="str">
        <f t="shared" si="4"/>
        <v/>
      </c>
      <c r="M14" s="155" t="str" cm="1">
        <f t="array" ref="M14">IFERROR(INDEX('Input| Setup'!$E$8:$E$37,SMALL(IF('Input| Setup'!$F$8:$F$37="Dx",ROW('Input| Setup'!$F$8:$F$37)-ROW('Input| Setup'!$F$8)+1),ROWS('Input| Setup'!$F$8:$F14))),"")</f>
        <v>IT systems (dx)</v>
      </c>
      <c r="N14" s="199">
        <f t="shared" si="2"/>
        <v>0</v>
      </c>
      <c r="O14" s="199">
        <f t="shared" si="2"/>
        <v>0</v>
      </c>
      <c r="P14" s="199">
        <f t="shared" si="2"/>
        <v>0</v>
      </c>
      <c r="Q14" s="199">
        <f t="shared" si="2"/>
        <v>0</v>
      </c>
      <c r="R14" s="199">
        <f t="shared" si="2"/>
        <v>0</v>
      </c>
      <c r="S14" s="199">
        <f t="shared" si="2"/>
        <v>0</v>
      </c>
      <c r="T14" s="199">
        <f t="shared" si="2"/>
        <v>0</v>
      </c>
      <c r="U14" s="150" t="str">
        <f t="shared" si="5"/>
        <v/>
      </c>
      <c r="W14" s="155" t="str" cm="1">
        <f t="array" ref="W14">IFERROR(INDEX('Input| Setup'!$E$8:$E$37,SMALL(IF('Input| Setup'!$F$8:$F$37="Tx",ROW('Input| Setup'!$F$8:$F$37)-ROW('Input| Setup'!$F$8)+1),ROWS('Input| Setup'!$F$8:$F14))),"")</f>
        <v>Buildings (system) (tx)</v>
      </c>
      <c r="X14" s="199">
        <f t="shared" si="3"/>
        <v>0</v>
      </c>
      <c r="Y14" s="199">
        <f t="shared" si="3"/>
        <v>0</v>
      </c>
      <c r="Z14" s="199">
        <f t="shared" si="3"/>
        <v>0</v>
      </c>
      <c r="AA14" s="199">
        <f t="shared" si="3"/>
        <v>0</v>
      </c>
      <c r="AB14" s="199">
        <f t="shared" si="3"/>
        <v>0</v>
      </c>
      <c r="AC14" s="199">
        <f t="shared" si="3"/>
        <v>0</v>
      </c>
      <c r="AD14" s="199">
        <f t="shared" si="3"/>
        <v>0</v>
      </c>
      <c r="AE14" s="150" t="str">
        <f t="shared" si="6"/>
        <v/>
      </c>
    </row>
    <row r="15" spans="1:31" x14ac:dyDescent="0.2">
      <c r="A15" s="56"/>
      <c r="B15" s="201">
        <f t="shared" si="7"/>
        <v>8</v>
      </c>
      <c r="C15" t="str">
        <f>IFERROR(IF('Input| Setup'!E15="","",'Input| Setup'!E15),"")</f>
        <v>In-house software (dx)</v>
      </c>
      <c r="D15" s="211"/>
      <c r="E15" s="211"/>
      <c r="F15" s="211"/>
      <c r="G15" s="211"/>
      <c r="H15" s="211"/>
      <c r="I15" s="211"/>
      <c r="J15" s="211"/>
      <c r="K15" s="150" t="str">
        <f t="shared" si="4"/>
        <v/>
      </c>
      <c r="M15" s="155" t="str" cm="1">
        <f t="array" ref="M15">IFERROR(INDEX('Input| Setup'!$E$8:$E$37,SMALL(IF('Input| Setup'!$F$8:$F$37="Dx",ROW('Input| Setup'!$F$8:$F$37)-ROW('Input| Setup'!$F$8)+1),ROWS('Input| Setup'!$F$8:$F15))),"")</f>
        <v>In-house software (dx)</v>
      </c>
      <c r="N15" s="199">
        <f t="shared" si="2"/>
        <v>0</v>
      </c>
      <c r="O15" s="199">
        <f t="shared" si="2"/>
        <v>0</v>
      </c>
      <c r="P15" s="199">
        <f t="shared" si="2"/>
        <v>0</v>
      </c>
      <c r="Q15" s="199">
        <f t="shared" si="2"/>
        <v>0</v>
      </c>
      <c r="R15" s="199">
        <f t="shared" si="2"/>
        <v>0</v>
      </c>
      <c r="S15" s="199">
        <f t="shared" si="2"/>
        <v>0</v>
      </c>
      <c r="T15" s="199">
        <f t="shared" si="2"/>
        <v>0</v>
      </c>
      <c r="U15" s="150" t="str">
        <f t="shared" si="5"/>
        <v/>
      </c>
      <c r="W15" s="155" t="str" cm="1">
        <f t="array" ref="W15">IFERROR(INDEX('Input| Setup'!$E$8:$E$37,SMALL(IF('Input| Setup'!$F$8:$F$37="Tx",ROW('Input| Setup'!$F$8:$F$37)-ROW('Input| Setup'!$F$8)+1),ROWS('Input| Setup'!$F$8:$F15))),"")</f>
        <v>Furniture, fittings, plant and equipment (tx)</v>
      </c>
      <c r="X15" s="199">
        <f t="shared" si="3"/>
        <v>0</v>
      </c>
      <c r="Y15" s="199">
        <f t="shared" si="3"/>
        <v>0</v>
      </c>
      <c r="Z15" s="199">
        <f t="shared" si="3"/>
        <v>0</v>
      </c>
      <c r="AA15" s="199">
        <f t="shared" si="3"/>
        <v>0</v>
      </c>
      <c r="AB15" s="199">
        <f t="shared" si="3"/>
        <v>0</v>
      </c>
      <c r="AC15" s="199">
        <f t="shared" si="3"/>
        <v>0</v>
      </c>
      <c r="AD15" s="199">
        <f t="shared" si="3"/>
        <v>0</v>
      </c>
      <c r="AE15" s="150" t="str">
        <f t="shared" si="6"/>
        <v/>
      </c>
    </row>
    <row r="16" spans="1:31" x14ac:dyDescent="0.2">
      <c r="A16" s="56"/>
      <c r="B16" s="201">
        <f t="shared" si="7"/>
        <v>9</v>
      </c>
      <c r="C16" t="str">
        <f>IFERROR(IF('Input| Setup'!E16="","",'Input| Setup'!E16),"")</f>
        <v>Land and Easements (dx)</v>
      </c>
      <c r="D16" s="211"/>
      <c r="E16" s="211"/>
      <c r="F16" s="211"/>
      <c r="G16" s="211"/>
      <c r="H16" s="211"/>
      <c r="I16" s="211"/>
      <c r="J16" s="211"/>
      <c r="K16" s="150" t="str">
        <f t="shared" si="4"/>
        <v/>
      </c>
      <c r="M16" s="155" t="str" cm="1">
        <f t="array" ref="M16">IFERROR(INDEX('Input| Setup'!$E$8:$E$37,SMALL(IF('Input| Setup'!$F$8:$F$37="Dx",ROW('Input| Setup'!$F$8:$F$37)-ROW('Input| Setup'!$F$8)+1),ROWS('Input| Setup'!$F$8:$F16))),"")</f>
        <v>Land and Easements (dx)</v>
      </c>
      <c r="N16" s="199">
        <f t="shared" si="2"/>
        <v>0</v>
      </c>
      <c r="O16" s="199">
        <f t="shared" si="2"/>
        <v>0</v>
      </c>
      <c r="P16" s="199">
        <f t="shared" si="2"/>
        <v>0</v>
      </c>
      <c r="Q16" s="199">
        <f t="shared" si="2"/>
        <v>0</v>
      </c>
      <c r="R16" s="199">
        <f t="shared" si="2"/>
        <v>0</v>
      </c>
      <c r="S16" s="199">
        <f t="shared" si="2"/>
        <v>0</v>
      </c>
      <c r="T16" s="199">
        <f t="shared" si="2"/>
        <v>0</v>
      </c>
      <c r="U16" s="150" t="str">
        <f t="shared" si="5"/>
        <v/>
      </c>
      <c r="W16" s="155" t="str" cm="1">
        <f t="array" ref="W16">IFERROR(INDEX('Input| Setup'!$E$8:$E$37,SMALL(IF('Input| Setup'!$F$8:$F$37="Tx",ROW('Input| Setup'!$F$8:$F$37)-ROW('Input| Setup'!$F$8)+1),ROWS('Input| Setup'!$F$8:$F16))),"")</f>
        <v>IT systems (tx)</v>
      </c>
      <c r="X16" s="199">
        <f t="shared" si="3"/>
        <v>0</v>
      </c>
      <c r="Y16" s="199">
        <f t="shared" si="3"/>
        <v>0</v>
      </c>
      <c r="Z16" s="199">
        <f t="shared" si="3"/>
        <v>0</v>
      </c>
      <c r="AA16" s="199">
        <f t="shared" si="3"/>
        <v>0</v>
      </c>
      <c r="AB16" s="199">
        <f t="shared" si="3"/>
        <v>0</v>
      </c>
      <c r="AC16" s="199">
        <f t="shared" si="3"/>
        <v>0</v>
      </c>
      <c r="AD16" s="199">
        <f t="shared" si="3"/>
        <v>0</v>
      </c>
      <c r="AE16" s="150" t="str">
        <f t="shared" si="6"/>
        <v/>
      </c>
    </row>
    <row r="17" spans="1:31" x14ac:dyDescent="0.2">
      <c r="A17" s="56"/>
      <c r="B17" s="201">
        <f t="shared" si="7"/>
        <v>10</v>
      </c>
      <c r="C17" t="str">
        <f>IFERROR(IF('Input| Setup'!E17="","",'Input| Setup'!E17),"")</f>
        <v>Low Voltage Lines and Cables (dx)</v>
      </c>
      <c r="D17" s="211"/>
      <c r="E17" s="211"/>
      <c r="F17" s="211"/>
      <c r="G17" s="211"/>
      <c r="H17" s="211"/>
      <c r="I17" s="211"/>
      <c r="J17" s="211"/>
      <c r="K17" s="150" t="str">
        <f t="shared" si="4"/>
        <v/>
      </c>
      <c r="M17" s="155" t="str" cm="1">
        <f t="array" ref="M17">IFERROR(INDEX('Input| Setup'!$E$8:$E$37,SMALL(IF('Input| Setup'!$F$8:$F$37="Dx",ROW('Input| Setup'!$F$8:$F$37)-ROW('Input| Setup'!$F$8)+1),ROWS('Input| Setup'!$F$8:$F17))),"")</f>
        <v>Low Voltage Lines and Cables (dx)</v>
      </c>
      <c r="N17" s="199">
        <f t="shared" si="2"/>
        <v>0</v>
      </c>
      <c r="O17" s="199">
        <f t="shared" si="2"/>
        <v>0</v>
      </c>
      <c r="P17" s="199">
        <f t="shared" si="2"/>
        <v>0</v>
      </c>
      <c r="Q17" s="199">
        <f t="shared" si="2"/>
        <v>0</v>
      </c>
      <c r="R17" s="199">
        <f t="shared" si="2"/>
        <v>0</v>
      </c>
      <c r="S17" s="199">
        <f t="shared" si="2"/>
        <v>0</v>
      </c>
      <c r="T17" s="199">
        <f t="shared" si="2"/>
        <v>0</v>
      </c>
      <c r="U17" s="150" t="str">
        <f t="shared" si="5"/>
        <v/>
      </c>
      <c r="W17" s="155" t="str" cm="1">
        <f t="array" ref="W17">IFERROR(INDEX('Input| Setup'!$E$8:$E$37,SMALL(IF('Input| Setup'!$F$8:$F$37="Tx",ROW('Input| Setup'!$F$8:$F$37)-ROW('Input| Setup'!$F$8)+1),ROWS('Input| Setup'!$F$8:$F17))),"")</f>
        <v>In-house software (tx)</v>
      </c>
      <c r="X17" s="199">
        <f t="shared" si="3"/>
        <v>0</v>
      </c>
      <c r="Y17" s="199">
        <f t="shared" si="3"/>
        <v>0</v>
      </c>
      <c r="Z17" s="199">
        <f t="shared" si="3"/>
        <v>0</v>
      </c>
      <c r="AA17" s="199">
        <f t="shared" si="3"/>
        <v>0</v>
      </c>
      <c r="AB17" s="199">
        <f t="shared" si="3"/>
        <v>0</v>
      </c>
      <c r="AC17" s="199">
        <f t="shared" si="3"/>
        <v>0</v>
      </c>
      <c r="AD17" s="199">
        <f t="shared" si="3"/>
        <v>0</v>
      </c>
      <c r="AE17" s="150" t="str">
        <f t="shared" si="6"/>
        <v/>
      </c>
    </row>
    <row r="18" spans="1:31" x14ac:dyDescent="0.2">
      <c r="A18" s="56"/>
      <c r="B18" s="201">
        <f t="shared" si="7"/>
        <v>11</v>
      </c>
      <c r="C18" t="str">
        <f>IFERROR(IF('Input| Setup'!E18="","",'Input| Setup'!E18),"")</f>
        <v>Motor vehicles (dx)</v>
      </c>
      <c r="D18" s="211"/>
      <c r="E18" s="211"/>
      <c r="F18" s="211"/>
      <c r="G18" s="211"/>
      <c r="H18" s="211"/>
      <c r="I18" s="211"/>
      <c r="J18" s="211"/>
      <c r="K18" s="150" t="str">
        <f t="shared" si="4"/>
        <v/>
      </c>
      <c r="M18" s="155" t="str" cm="1">
        <f t="array" ref="M18">IFERROR(INDEX('Input| Setup'!$E$8:$E$37,SMALL(IF('Input| Setup'!$F$8:$F$37="Dx",ROW('Input| Setup'!$F$8:$F$37)-ROW('Input| Setup'!$F$8)+1),ROWS('Input| Setup'!$F$8:$F18))),"")</f>
        <v>Motor vehicles (dx)</v>
      </c>
      <c r="N18" s="199">
        <f t="shared" ref="N18:T23" si="8">INDEX($D$8:$J$57,MATCH($M18,$C$8:$C$57,0),MATCH(N$7,$D$7:$J$7,0))</f>
        <v>0</v>
      </c>
      <c r="O18" s="199">
        <f t="shared" si="8"/>
        <v>0</v>
      </c>
      <c r="P18" s="199">
        <f t="shared" si="8"/>
        <v>0</v>
      </c>
      <c r="Q18" s="199">
        <f t="shared" si="8"/>
        <v>0</v>
      </c>
      <c r="R18" s="199">
        <f t="shared" si="8"/>
        <v>0</v>
      </c>
      <c r="S18" s="199">
        <f t="shared" si="8"/>
        <v>0</v>
      </c>
      <c r="T18" s="199">
        <f t="shared" si="8"/>
        <v>0</v>
      </c>
      <c r="U18" s="150" t="str">
        <f t="shared" si="5"/>
        <v/>
      </c>
      <c r="W18" s="155" t="str" cm="1">
        <f t="array" ref="W18">IFERROR(INDEX('Input| Setup'!$E$8:$E$37,SMALL(IF('Input| Setup'!$F$8:$F$37="Tx",ROW('Input| Setup'!$F$8:$F$37)-ROW('Input| Setup'!$F$8)+1),ROWS('Input| Setup'!$F$8:$F18))),"")</f>
        <v>Motor vehicles (tx)</v>
      </c>
      <c r="X18" s="199">
        <f t="shared" ref="X18:AD23" si="9">INDEX($D$8:$J$57,MATCH($W18,$C$8:$C$57,0),MATCH(X$7,$D$7:$J$7,0))</f>
        <v>0</v>
      </c>
      <c r="Y18" s="199">
        <f t="shared" si="9"/>
        <v>0</v>
      </c>
      <c r="Z18" s="199">
        <f t="shared" si="9"/>
        <v>0</v>
      </c>
      <c r="AA18" s="199">
        <f t="shared" si="9"/>
        <v>0</v>
      </c>
      <c r="AB18" s="199">
        <f t="shared" si="9"/>
        <v>0</v>
      </c>
      <c r="AC18" s="199">
        <f t="shared" si="9"/>
        <v>0</v>
      </c>
      <c r="AD18" s="199">
        <f t="shared" si="9"/>
        <v>0</v>
      </c>
      <c r="AE18" s="150" t="str">
        <f t="shared" si="6"/>
        <v/>
      </c>
    </row>
    <row r="19" spans="1:31" x14ac:dyDescent="0.2">
      <c r="A19" s="56"/>
      <c r="B19" s="201">
        <f t="shared" si="7"/>
        <v>12</v>
      </c>
      <c r="C19" t="str">
        <f>IFERROR(IF('Input| Setup'!E19="","",'Input| Setup'!E19),"")</f>
        <v>Sub-transmission lines and cables (dx)</v>
      </c>
      <c r="D19" s="211">
        <v>3.197698284744438E-2</v>
      </c>
      <c r="E19" s="211"/>
      <c r="F19" s="211"/>
      <c r="G19" s="211"/>
      <c r="H19" s="211"/>
      <c r="I19" s="211"/>
      <c r="J19" s="211"/>
      <c r="K19" s="150" t="str">
        <f t="shared" si="4"/>
        <v/>
      </c>
      <c r="M19" s="155" t="str" cm="1">
        <f t="array" ref="M19">IFERROR(INDEX('Input| Setup'!$E$8:$E$37,SMALL(IF('Input| Setup'!$F$8:$F$37="Dx",ROW('Input| Setup'!$F$8:$F$37)-ROW('Input| Setup'!$F$8)+1),ROWS('Input| Setup'!$F$8:$F19))),"")</f>
        <v>Sub-transmission lines and cables (dx)</v>
      </c>
      <c r="N19" s="199">
        <f t="shared" si="8"/>
        <v>3.197698284744438E-2</v>
      </c>
      <c r="O19" s="199">
        <f t="shared" si="8"/>
        <v>0</v>
      </c>
      <c r="P19" s="199">
        <f t="shared" si="8"/>
        <v>0</v>
      </c>
      <c r="Q19" s="199">
        <f t="shared" si="8"/>
        <v>0</v>
      </c>
      <c r="R19" s="199">
        <f t="shared" si="8"/>
        <v>0</v>
      </c>
      <c r="S19" s="199">
        <f t="shared" si="8"/>
        <v>0</v>
      </c>
      <c r="T19" s="199">
        <f t="shared" si="8"/>
        <v>0</v>
      </c>
      <c r="U19" s="150" t="str">
        <f t="shared" si="5"/>
        <v/>
      </c>
      <c r="W19" s="155" t="str" cm="1">
        <f t="array" ref="W19">IFERROR(INDEX('Input| Setup'!$E$8:$E$37,SMALL(IF('Input| Setup'!$F$8:$F$37="Tx",ROW('Input| Setup'!$F$8:$F$37)-ROW('Input| Setup'!$F$8)+1),ROWS('Input| Setup'!$F$8:$F19))),"")</f>
        <v/>
      </c>
      <c r="X19" s="199">
        <f t="shared" si="9"/>
        <v>0</v>
      </c>
      <c r="Y19" s="199">
        <f t="shared" si="9"/>
        <v>0</v>
      </c>
      <c r="Z19" s="199">
        <f t="shared" si="9"/>
        <v>0</v>
      </c>
      <c r="AA19" s="199">
        <f t="shared" si="9"/>
        <v>0</v>
      </c>
      <c r="AB19" s="199">
        <f t="shared" si="9"/>
        <v>0</v>
      </c>
      <c r="AC19" s="199">
        <f t="shared" si="9"/>
        <v>0</v>
      </c>
      <c r="AD19" s="199">
        <f t="shared" si="9"/>
        <v>0</v>
      </c>
      <c r="AE19" s="150" t="str">
        <f t="shared" si="6"/>
        <v/>
      </c>
    </row>
    <row r="20" spans="1:31" x14ac:dyDescent="0.2">
      <c r="A20" s="56"/>
      <c r="B20" s="201">
        <f t="shared" si="7"/>
        <v>13</v>
      </c>
      <c r="C20" t="str">
        <f>IFERROR(IF('Input| Setup'!E20="","",'Input| Setup'!E20),"")</f>
        <v>Substations (dx)</v>
      </c>
      <c r="D20" s="211">
        <v>1.2717171958615894E-2</v>
      </c>
      <c r="E20" s="211"/>
      <c r="F20" s="211"/>
      <c r="G20" s="211"/>
      <c r="H20" s="211"/>
      <c r="I20" s="211"/>
      <c r="J20" s="211"/>
      <c r="K20" s="150" t="str">
        <f t="shared" si="4"/>
        <v/>
      </c>
      <c r="M20" s="155" t="str" cm="1">
        <f t="array" ref="M20">IFERROR(INDEX('Input| Setup'!$E$8:$E$37,SMALL(IF('Input| Setup'!$F$8:$F$37="Dx",ROW('Input| Setup'!$F$8:$F$37)-ROW('Input| Setup'!$F$8)+1),ROWS('Input| Setup'!$F$8:$F20))),"")</f>
        <v>Substations (dx)</v>
      </c>
      <c r="N20" s="199">
        <f t="shared" si="8"/>
        <v>1.2717171958615894E-2</v>
      </c>
      <c r="O20" s="199">
        <f t="shared" si="8"/>
        <v>0</v>
      </c>
      <c r="P20" s="199">
        <f t="shared" si="8"/>
        <v>0</v>
      </c>
      <c r="Q20" s="199">
        <f t="shared" si="8"/>
        <v>0</v>
      </c>
      <c r="R20" s="199">
        <f t="shared" si="8"/>
        <v>0</v>
      </c>
      <c r="S20" s="199">
        <f t="shared" si="8"/>
        <v>0</v>
      </c>
      <c r="T20" s="199">
        <f t="shared" si="8"/>
        <v>0</v>
      </c>
      <c r="U20" s="150" t="str">
        <f t="shared" si="5"/>
        <v/>
      </c>
      <c r="W20" s="155" t="str" cm="1">
        <f t="array" ref="W20">IFERROR(INDEX('Input| Setup'!$E$8:$E$37,SMALL(IF('Input| Setup'!$F$8:$F$37="Tx",ROW('Input| Setup'!$F$8:$F$37)-ROW('Input| Setup'!$F$8)+1),ROWS('Input| Setup'!$F$8:$F20))),"")</f>
        <v/>
      </c>
      <c r="X20" s="199">
        <f t="shared" si="9"/>
        <v>0</v>
      </c>
      <c r="Y20" s="199">
        <f t="shared" si="9"/>
        <v>0</v>
      </c>
      <c r="Z20" s="199">
        <f t="shared" si="9"/>
        <v>0</v>
      </c>
      <c r="AA20" s="199">
        <f t="shared" si="9"/>
        <v>0</v>
      </c>
      <c r="AB20" s="199">
        <f t="shared" si="9"/>
        <v>0</v>
      </c>
      <c r="AC20" s="199">
        <f t="shared" si="9"/>
        <v>0</v>
      </c>
      <c r="AD20" s="199">
        <f t="shared" si="9"/>
        <v>0</v>
      </c>
      <c r="AE20" s="150" t="str">
        <f t="shared" si="6"/>
        <v/>
      </c>
    </row>
    <row r="21" spans="1:31" x14ac:dyDescent="0.2">
      <c r="A21" s="56"/>
      <c r="B21" s="201">
        <f t="shared" si="7"/>
        <v>14</v>
      </c>
      <c r="C21" t="str">
        <f>IFERROR(IF('Input| Setup'!E21="","",'Input| Setup'!E21),"")</f>
        <v>System IT (dx)</v>
      </c>
      <c r="D21" s="211"/>
      <c r="E21" s="211"/>
      <c r="F21" s="211"/>
      <c r="G21" s="211"/>
      <c r="H21" s="211"/>
      <c r="I21" s="211"/>
      <c r="J21" s="211"/>
      <c r="K21" s="150" t="str">
        <f t="shared" si="4"/>
        <v/>
      </c>
      <c r="M21" s="155" t="str" cm="1">
        <f t="array" ref="M21">IFERROR(INDEX('Input| Setup'!$E$8:$E$37,SMALL(IF('Input| Setup'!$F$8:$F$37="Dx",ROW('Input| Setup'!$F$8:$F$37)-ROW('Input| Setup'!$F$8)+1),ROWS('Input| Setup'!$F$8:$F21))),"")</f>
        <v>System IT (dx)</v>
      </c>
      <c r="N21" s="199">
        <f t="shared" si="8"/>
        <v>0</v>
      </c>
      <c r="O21" s="199">
        <f t="shared" si="8"/>
        <v>0</v>
      </c>
      <c r="P21" s="199">
        <f t="shared" si="8"/>
        <v>0</v>
      </c>
      <c r="Q21" s="199">
        <f t="shared" si="8"/>
        <v>0</v>
      </c>
      <c r="R21" s="199">
        <f t="shared" si="8"/>
        <v>0</v>
      </c>
      <c r="S21" s="199">
        <f t="shared" si="8"/>
        <v>0</v>
      </c>
      <c r="T21" s="199">
        <f t="shared" si="8"/>
        <v>0</v>
      </c>
      <c r="U21" s="150" t="str">
        <f t="shared" si="5"/>
        <v/>
      </c>
      <c r="W21" s="155" t="str" cm="1">
        <f t="array" ref="W21">IFERROR(INDEX('Input| Setup'!$E$8:$E$37,SMALL(IF('Input| Setup'!$F$8:$F$37="Tx",ROW('Input| Setup'!$F$8:$F$37)-ROW('Input| Setup'!$F$8)+1),ROWS('Input| Setup'!$F$8:$F21))),"")</f>
        <v/>
      </c>
      <c r="X21" s="199">
        <f t="shared" si="9"/>
        <v>0</v>
      </c>
      <c r="Y21" s="199">
        <f t="shared" si="9"/>
        <v>0</v>
      </c>
      <c r="Z21" s="199">
        <f t="shared" si="9"/>
        <v>0</v>
      </c>
      <c r="AA21" s="199">
        <f t="shared" si="9"/>
        <v>0</v>
      </c>
      <c r="AB21" s="199">
        <f t="shared" si="9"/>
        <v>0</v>
      </c>
      <c r="AC21" s="199">
        <f t="shared" si="9"/>
        <v>0</v>
      </c>
      <c r="AD21" s="199">
        <f t="shared" si="9"/>
        <v>0</v>
      </c>
      <c r="AE21" s="150" t="str">
        <f t="shared" si="6"/>
        <v/>
      </c>
    </row>
    <row r="22" spans="1:31" x14ac:dyDescent="0.2">
      <c r="A22" s="56"/>
      <c r="B22" s="201">
        <f t="shared" si="7"/>
        <v>15</v>
      </c>
      <c r="C22" t="str">
        <f>IFERROR(IF('Input| Setup'!E22="","",'Input| Setup'!E22),"")</f>
        <v>Transformers (dx)</v>
      </c>
      <c r="D22" s="211"/>
      <c r="E22" s="211"/>
      <c r="F22" s="211"/>
      <c r="G22" s="211"/>
      <c r="H22" s="211"/>
      <c r="I22" s="211"/>
      <c r="J22" s="211"/>
      <c r="K22" s="150" t="str">
        <f t="shared" si="4"/>
        <v/>
      </c>
      <c r="M22" s="155" t="str" cm="1">
        <f t="array" ref="M22">IFERROR(INDEX('Input| Setup'!$E$8:$E$37,SMALL(IF('Input| Setup'!$F$8:$F$37="Dx",ROW('Input| Setup'!$F$8:$F$37)-ROW('Input| Setup'!$F$8)+1),ROWS('Input| Setup'!$F$8:$F22))),"")</f>
        <v>Transformers (dx)</v>
      </c>
      <c r="N22" s="199">
        <f t="shared" si="8"/>
        <v>0</v>
      </c>
      <c r="O22" s="199">
        <f t="shared" si="8"/>
        <v>0</v>
      </c>
      <c r="P22" s="199">
        <f t="shared" si="8"/>
        <v>0</v>
      </c>
      <c r="Q22" s="199">
        <f t="shared" si="8"/>
        <v>0</v>
      </c>
      <c r="R22" s="199">
        <f t="shared" si="8"/>
        <v>0</v>
      </c>
      <c r="S22" s="199">
        <f t="shared" si="8"/>
        <v>0</v>
      </c>
      <c r="T22" s="199">
        <f t="shared" si="8"/>
        <v>0</v>
      </c>
      <c r="U22" s="150" t="str">
        <f t="shared" si="5"/>
        <v/>
      </c>
      <c r="W22" s="155" t="str" cm="1">
        <f t="array" ref="W22">IFERROR(INDEX('Input| Setup'!$E$8:$E$37,SMALL(IF('Input| Setup'!$F$8:$F$37="Tx",ROW('Input| Setup'!$F$8:$F$37)-ROW('Input| Setup'!$F$8)+1),ROWS('Input| Setup'!$F$8:$F22))),"")</f>
        <v/>
      </c>
      <c r="X22" s="199">
        <f t="shared" si="9"/>
        <v>0</v>
      </c>
      <c r="Y22" s="199">
        <f t="shared" si="9"/>
        <v>0</v>
      </c>
      <c r="Z22" s="199">
        <f t="shared" si="9"/>
        <v>0</v>
      </c>
      <c r="AA22" s="199">
        <f t="shared" si="9"/>
        <v>0</v>
      </c>
      <c r="AB22" s="199">
        <f t="shared" si="9"/>
        <v>0</v>
      </c>
      <c r="AC22" s="199">
        <f t="shared" si="9"/>
        <v>0</v>
      </c>
      <c r="AD22" s="199">
        <f t="shared" si="9"/>
        <v>0</v>
      </c>
      <c r="AE22" s="150" t="str">
        <f t="shared" si="6"/>
        <v/>
      </c>
    </row>
    <row r="23" spans="1:31" x14ac:dyDescent="0.2">
      <c r="A23" s="56"/>
      <c r="B23" s="201">
        <f t="shared" si="7"/>
        <v>16</v>
      </c>
      <c r="C23" t="str">
        <f>IFERROR(IF('Input| Setup'!E23="","",'Input| Setup'!E23),"")</f>
        <v>Land (non-system) (dx)</v>
      </c>
      <c r="D23" s="211"/>
      <c r="E23" s="211"/>
      <c r="F23" s="211"/>
      <c r="G23" s="211"/>
      <c r="H23" s="211"/>
      <c r="I23" s="211"/>
      <c r="J23" s="211"/>
      <c r="K23" s="150" t="str">
        <f t="shared" si="4"/>
        <v/>
      </c>
      <c r="M23" s="155" t="str" cm="1">
        <f t="array" ref="M23">IFERROR(INDEX('Input| Setup'!$E$8:$E$37,SMALL(IF('Input| Setup'!$F$8:$F$37="Dx",ROW('Input| Setup'!$F$8:$F$37)-ROW('Input| Setup'!$F$8)+1),ROWS('Input| Setup'!$F$8:$F23))),"")</f>
        <v>Land (non-system) (dx)</v>
      </c>
      <c r="N23" s="199">
        <f t="shared" si="8"/>
        <v>0</v>
      </c>
      <c r="O23" s="199">
        <f t="shared" si="8"/>
        <v>0</v>
      </c>
      <c r="P23" s="199">
        <f t="shared" si="8"/>
        <v>0</v>
      </c>
      <c r="Q23" s="199">
        <f t="shared" si="8"/>
        <v>0</v>
      </c>
      <c r="R23" s="199">
        <f t="shared" si="8"/>
        <v>0</v>
      </c>
      <c r="S23" s="199">
        <f t="shared" si="8"/>
        <v>0</v>
      </c>
      <c r="T23" s="199">
        <f t="shared" si="8"/>
        <v>0</v>
      </c>
      <c r="U23" s="150" t="str">
        <f t="shared" si="5"/>
        <v/>
      </c>
      <c r="W23" s="155" t="str" cm="1">
        <f t="array" ref="W23">IFERROR(INDEX('Input| Setup'!$E$8:$E$37,SMALL(IF('Input| Setup'!$F$8:$F$37="Tx",ROW('Input| Setup'!$F$8:$F$37)-ROW('Input| Setup'!$F$8)+1),ROWS('Input| Setup'!$F$8:$F23))),"")</f>
        <v/>
      </c>
      <c r="X23" s="199">
        <f t="shared" si="9"/>
        <v>0</v>
      </c>
      <c r="Y23" s="199">
        <f t="shared" si="9"/>
        <v>0</v>
      </c>
      <c r="Z23" s="199">
        <f t="shared" si="9"/>
        <v>0</v>
      </c>
      <c r="AA23" s="199">
        <f t="shared" si="9"/>
        <v>0</v>
      </c>
      <c r="AB23" s="199">
        <f t="shared" si="9"/>
        <v>0</v>
      </c>
      <c r="AC23" s="199">
        <f t="shared" si="9"/>
        <v>0</v>
      </c>
      <c r="AD23" s="199">
        <f t="shared" si="9"/>
        <v>0</v>
      </c>
      <c r="AE23" s="150" t="str">
        <f t="shared" si="6"/>
        <v/>
      </c>
    </row>
    <row r="24" spans="1:31" x14ac:dyDescent="0.2">
      <c r="A24" s="56"/>
      <c r="B24" s="201">
        <f t="shared" si="7"/>
        <v>17</v>
      </c>
      <c r="C24" t="str">
        <f>IFERROR(IF('Input| Setup'!E24="","",'Input| Setup'!E24),"")</f>
        <v>Communications (digital) (dx)</v>
      </c>
      <c r="D24" s="211"/>
      <c r="E24" s="211"/>
      <c r="F24" s="211"/>
      <c r="G24" s="211"/>
      <c r="H24" s="211"/>
      <c r="I24" s="211"/>
      <c r="J24" s="211"/>
      <c r="K24" s="150" t="str">
        <f t="shared" si="4"/>
        <v/>
      </c>
      <c r="M24" s="155" t="str" cm="1">
        <f t="array" ref="M24">IFERROR(INDEX('Input| Setup'!$E$8:$E$37,SMALL(IF('Input| Setup'!$F$8:$F$37="Dx",ROW('Input| Setup'!$F$8:$F$37)-ROW('Input| Setup'!$F$8)+1),ROWS('Input| Setup'!$F$8:$F24))),"")</f>
        <v>Communications (digital) (dx)</v>
      </c>
      <c r="N24" s="199">
        <f t="shared" ref="N24:T57" si="10">INDEX($D$8:$J$57,MATCH($M24,$C$8:$C$57,0),MATCH(N$7,$D$7:$J$7,0))</f>
        <v>0</v>
      </c>
      <c r="O24" s="199">
        <f t="shared" si="10"/>
        <v>0</v>
      </c>
      <c r="P24" s="199">
        <f t="shared" si="10"/>
        <v>0</v>
      </c>
      <c r="Q24" s="199">
        <f t="shared" si="10"/>
        <v>0</v>
      </c>
      <c r="R24" s="199">
        <f t="shared" si="10"/>
        <v>0</v>
      </c>
      <c r="S24" s="199">
        <f t="shared" si="10"/>
        <v>0</v>
      </c>
      <c r="T24" s="199">
        <f t="shared" si="10"/>
        <v>0</v>
      </c>
      <c r="U24" s="150" t="str">
        <f t="shared" si="5"/>
        <v/>
      </c>
      <c r="W24" s="155" t="str" cm="1">
        <f t="array" ref="W24">IFERROR(INDEX('Input| Setup'!$E$8:$E$37,SMALL(IF('Input| Setup'!$F$8:$F$37="Tx",ROW('Input| Setup'!$F$8:$F$37)-ROW('Input| Setup'!$F$8)+1),ROWS('Input| Setup'!$F$8:$F24))),"")</f>
        <v/>
      </c>
      <c r="X24" s="199">
        <f t="shared" ref="X24:AD57" si="11">INDEX($D$8:$J$57,MATCH($W24,$C$8:$C$57,0),MATCH(X$7,$D$7:$J$7,0))</f>
        <v>0</v>
      </c>
      <c r="Y24" s="199">
        <f t="shared" si="11"/>
        <v>0</v>
      </c>
      <c r="Z24" s="199">
        <f t="shared" si="11"/>
        <v>0</v>
      </c>
      <c r="AA24" s="199">
        <f t="shared" si="11"/>
        <v>0</v>
      </c>
      <c r="AB24" s="199">
        <f t="shared" si="11"/>
        <v>0</v>
      </c>
      <c r="AC24" s="199">
        <f t="shared" si="11"/>
        <v>0</v>
      </c>
      <c r="AD24" s="199">
        <f t="shared" si="11"/>
        <v>0</v>
      </c>
      <c r="AE24" s="150" t="str">
        <f t="shared" si="6"/>
        <v/>
      </c>
    </row>
    <row r="25" spans="1:31" x14ac:dyDescent="0.2">
      <c r="A25" s="56"/>
      <c r="B25" s="201">
        <f t="shared" si="7"/>
        <v>18</v>
      </c>
      <c r="C25" t="str">
        <f>IFERROR(IF('Input| Setup'!E25="","",'Input| Setup'!E25),"")</f>
        <v>Distribution Leases (dx)</v>
      </c>
      <c r="D25" s="211"/>
      <c r="E25" s="211"/>
      <c r="F25" s="211"/>
      <c r="G25" s="211"/>
      <c r="H25" s="211"/>
      <c r="I25" s="211"/>
      <c r="J25" s="211"/>
      <c r="K25" s="150" t="str">
        <f t="shared" si="4"/>
        <v/>
      </c>
      <c r="M25" s="155" t="str" cm="1">
        <f t="array" ref="M25">IFERROR(INDEX('Input| Setup'!$E$8:$E$37,SMALL(IF('Input| Setup'!$F$8:$F$37="Dx",ROW('Input| Setup'!$F$8:$F$37)-ROW('Input| Setup'!$F$8)+1),ROWS('Input| Setup'!$F$8:$F25))),"")</f>
        <v>Distribution Leases (dx)</v>
      </c>
      <c r="N25" s="199">
        <f t="shared" si="10"/>
        <v>0</v>
      </c>
      <c r="O25" s="199">
        <f t="shared" si="10"/>
        <v>0</v>
      </c>
      <c r="P25" s="199">
        <f t="shared" si="10"/>
        <v>0</v>
      </c>
      <c r="Q25" s="199">
        <f t="shared" si="10"/>
        <v>0</v>
      </c>
      <c r="R25" s="199">
        <f t="shared" si="10"/>
        <v>0</v>
      </c>
      <c r="S25" s="199">
        <f t="shared" si="10"/>
        <v>0</v>
      </c>
      <c r="T25" s="199">
        <f t="shared" si="10"/>
        <v>0</v>
      </c>
      <c r="U25" s="150" t="str">
        <f t="shared" si="5"/>
        <v/>
      </c>
      <c r="W25" s="155" t="str" cm="1">
        <f t="array" ref="W25">IFERROR(INDEX('Input| Setup'!$E$8:$E$37,SMALL(IF('Input| Setup'!$F$8:$F$37="Tx",ROW('Input| Setup'!$F$8:$F$37)-ROW('Input| Setup'!$F$8)+1),ROWS('Input| Setup'!$F$8:$F25))),"")</f>
        <v/>
      </c>
      <c r="X25" s="199">
        <f t="shared" si="11"/>
        <v>0</v>
      </c>
      <c r="Y25" s="199">
        <f t="shared" si="11"/>
        <v>0</v>
      </c>
      <c r="Z25" s="199">
        <f t="shared" si="11"/>
        <v>0</v>
      </c>
      <c r="AA25" s="199">
        <f t="shared" si="11"/>
        <v>0</v>
      </c>
      <c r="AB25" s="199">
        <f t="shared" si="11"/>
        <v>0</v>
      </c>
      <c r="AC25" s="199">
        <f t="shared" si="11"/>
        <v>0</v>
      </c>
      <c r="AD25" s="199">
        <f t="shared" si="11"/>
        <v>0</v>
      </c>
      <c r="AE25" s="150" t="str">
        <f t="shared" si="6"/>
        <v/>
      </c>
    </row>
    <row r="26" spans="1:31" x14ac:dyDescent="0.2">
      <c r="A26" s="56"/>
      <c r="B26" s="201">
        <f t="shared" si="7"/>
        <v>19</v>
      </c>
      <c r="C26" t="str">
        <f>IFERROR(IF('Input| Setup'!E26="","",'Input| Setup'!E26),"")</f>
        <v>Other non system assets (dx)</v>
      </c>
      <c r="D26" s="211"/>
      <c r="E26" s="211"/>
      <c r="F26" s="211"/>
      <c r="G26" s="211"/>
      <c r="H26" s="211"/>
      <c r="I26" s="211"/>
      <c r="J26" s="211"/>
      <c r="K26" s="150" t="str">
        <f t="shared" si="4"/>
        <v/>
      </c>
      <c r="M26" s="155" t="str" cm="1">
        <f t="array" ref="M26">IFERROR(INDEX('Input| Setup'!$E$8:$E$37,SMALL(IF('Input| Setup'!$F$8:$F$37="Dx",ROW('Input| Setup'!$F$8:$F$37)-ROW('Input| Setup'!$F$8)+1),ROWS('Input| Setup'!$F$8:$F26))),"")</f>
        <v>Other non system assets (dx)</v>
      </c>
      <c r="N26" s="199">
        <f t="shared" si="10"/>
        <v>0</v>
      </c>
      <c r="O26" s="199">
        <f t="shared" si="10"/>
        <v>0</v>
      </c>
      <c r="P26" s="199">
        <f t="shared" si="10"/>
        <v>0</v>
      </c>
      <c r="Q26" s="199">
        <f t="shared" si="10"/>
        <v>0</v>
      </c>
      <c r="R26" s="199">
        <f t="shared" si="10"/>
        <v>0</v>
      </c>
      <c r="S26" s="199">
        <f t="shared" si="10"/>
        <v>0</v>
      </c>
      <c r="T26" s="199">
        <f t="shared" si="10"/>
        <v>0</v>
      </c>
      <c r="U26" s="150" t="str">
        <f t="shared" si="5"/>
        <v/>
      </c>
      <c r="W26" s="155" t="str" cm="1">
        <f t="array" ref="W26">IFERROR(INDEX('Input| Setup'!$E$8:$E$37,SMALL(IF('Input| Setup'!$F$8:$F$37="Tx",ROW('Input| Setup'!$F$8:$F$37)-ROW('Input| Setup'!$F$8)+1),ROWS('Input| Setup'!$F$8:$F26))),"")</f>
        <v/>
      </c>
      <c r="X26" s="199">
        <f t="shared" si="11"/>
        <v>0</v>
      </c>
      <c r="Y26" s="199">
        <f t="shared" si="11"/>
        <v>0</v>
      </c>
      <c r="Z26" s="199">
        <f t="shared" si="11"/>
        <v>0</v>
      </c>
      <c r="AA26" s="199">
        <f t="shared" si="11"/>
        <v>0</v>
      </c>
      <c r="AB26" s="199">
        <f t="shared" si="11"/>
        <v>0</v>
      </c>
      <c r="AC26" s="199">
        <f t="shared" si="11"/>
        <v>0</v>
      </c>
      <c r="AD26" s="199">
        <f t="shared" si="11"/>
        <v>0</v>
      </c>
      <c r="AE26" s="150" t="str">
        <f t="shared" si="6"/>
        <v/>
      </c>
    </row>
    <row r="27" spans="1:31" x14ac:dyDescent="0.2">
      <c r="A27" s="56"/>
      <c r="B27" s="201">
        <f t="shared" si="7"/>
        <v>20</v>
      </c>
      <c r="C27" t="str">
        <f>IFERROR(IF('Input| Setup'!E27="","",'Input| Setup'!E27),"")</f>
        <v>132kV concrete &amp; steel pole lines (tx)</v>
      </c>
      <c r="D27" s="211"/>
      <c r="E27" s="211"/>
      <c r="F27" s="211"/>
      <c r="G27" s="211"/>
      <c r="H27" s="211"/>
      <c r="I27" s="211"/>
      <c r="J27" s="211"/>
      <c r="K27" s="150" t="str">
        <f t="shared" si="4"/>
        <v/>
      </c>
      <c r="M27" s="155" t="str" cm="1">
        <f t="array" ref="M27">IFERROR(INDEX('Input| Setup'!$E$8:$E$37,SMALL(IF('Input| Setup'!$F$8:$F$37="Dx",ROW('Input| Setup'!$F$8:$F$37)-ROW('Input| Setup'!$F$8)+1),ROWS('Input| Setup'!$F$8:$F27))),"")</f>
        <v/>
      </c>
      <c r="N27" s="199">
        <f t="shared" si="10"/>
        <v>0</v>
      </c>
      <c r="O27" s="199">
        <f t="shared" si="10"/>
        <v>0</v>
      </c>
      <c r="P27" s="199">
        <f t="shared" si="10"/>
        <v>0</v>
      </c>
      <c r="Q27" s="199">
        <f t="shared" si="10"/>
        <v>0</v>
      </c>
      <c r="R27" s="199">
        <f t="shared" si="10"/>
        <v>0</v>
      </c>
      <c r="S27" s="199">
        <f t="shared" si="10"/>
        <v>0</v>
      </c>
      <c r="T27" s="199">
        <f t="shared" si="10"/>
        <v>0</v>
      </c>
      <c r="U27" s="150" t="str">
        <f t="shared" si="5"/>
        <v/>
      </c>
      <c r="W27" s="155" t="str" cm="1">
        <f t="array" ref="W27">IFERROR(INDEX('Input| Setup'!$E$8:$E$37,SMALL(IF('Input| Setup'!$F$8:$F$37="Tx",ROW('Input| Setup'!$F$8:$F$37)-ROW('Input| Setup'!$F$8)+1),ROWS('Input| Setup'!$F$8:$F27))),"")</f>
        <v/>
      </c>
      <c r="X27" s="199">
        <f t="shared" si="11"/>
        <v>0</v>
      </c>
      <c r="Y27" s="199">
        <f t="shared" si="11"/>
        <v>0</v>
      </c>
      <c r="Z27" s="199">
        <f t="shared" si="11"/>
        <v>0</v>
      </c>
      <c r="AA27" s="199">
        <f t="shared" si="11"/>
        <v>0</v>
      </c>
      <c r="AB27" s="199">
        <f t="shared" si="11"/>
        <v>0</v>
      </c>
      <c r="AC27" s="199">
        <f t="shared" si="11"/>
        <v>0</v>
      </c>
      <c r="AD27" s="199">
        <f t="shared" si="11"/>
        <v>0</v>
      </c>
      <c r="AE27" s="150" t="str">
        <f t="shared" si="6"/>
        <v/>
      </c>
    </row>
    <row r="28" spans="1:31" outlineLevel="1" x14ac:dyDescent="0.2">
      <c r="A28" s="56"/>
      <c r="B28" s="201">
        <f t="shared" si="7"/>
        <v>21</v>
      </c>
      <c r="C28" t="str">
        <f>IFERROR(IF('Input| Setup'!E28="","",'Input| Setup'!E28),"")</f>
        <v>132kV feeders underground (tx)</v>
      </c>
      <c r="D28" s="211">
        <v>0.10465691730727848</v>
      </c>
      <c r="E28" s="211"/>
      <c r="F28" s="211"/>
      <c r="G28" s="211"/>
      <c r="H28" s="211"/>
      <c r="I28" s="211"/>
      <c r="J28" s="211"/>
      <c r="K28" s="150" t="str">
        <f t="shared" si="4"/>
        <v/>
      </c>
      <c r="M28" s="155" t="str" cm="1">
        <f t="array" ref="M28">IFERROR(INDEX('Input| Setup'!$E$8:$E$37,SMALL(IF('Input| Setup'!$F$8:$F$37="Dx",ROW('Input| Setup'!$F$8:$F$37)-ROW('Input| Setup'!$F$8)+1),ROWS('Input| Setup'!$F$8:$F28))),"")</f>
        <v/>
      </c>
      <c r="N28" s="199">
        <f t="shared" si="10"/>
        <v>0</v>
      </c>
      <c r="O28" s="199">
        <f t="shared" si="10"/>
        <v>0</v>
      </c>
      <c r="P28" s="199">
        <f t="shared" si="10"/>
        <v>0</v>
      </c>
      <c r="Q28" s="199">
        <f t="shared" si="10"/>
        <v>0</v>
      </c>
      <c r="R28" s="199">
        <f t="shared" si="10"/>
        <v>0</v>
      </c>
      <c r="S28" s="199">
        <f t="shared" si="10"/>
        <v>0</v>
      </c>
      <c r="T28" s="199">
        <f t="shared" si="10"/>
        <v>0</v>
      </c>
      <c r="U28" s="150" t="str">
        <f t="shared" si="5"/>
        <v/>
      </c>
      <c r="W28" s="155" t="str" cm="1">
        <f t="array" ref="W28">IFERROR(INDEX('Input| Setup'!$E$8:$E$37,SMALL(IF('Input| Setup'!$F$8:$F$37="Tx",ROW('Input| Setup'!$F$8:$F$37)-ROW('Input| Setup'!$F$8)+1),ROWS('Input| Setup'!$F$8:$F28))),"")</f>
        <v/>
      </c>
      <c r="X28" s="199">
        <f t="shared" si="11"/>
        <v>0</v>
      </c>
      <c r="Y28" s="199">
        <f t="shared" si="11"/>
        <v>0</v>
      </c>
      <c r="Z28" s="199">
        <f t="shared" si="11"/>
        <v>0</v>
      </c>
      <c r="AA28" s="199">
        <f t="shared" si="11"/>
        <v>0</v>
      </c>
      <c r="AB28" s="199">
        <f t="shared" si="11"/>
        <v>0</v>
      </c>
      <c r="AC28" s="199">
        <f t="shared" si="11"/>
        <v>0</v>
      </c>
      <c r="AD28" s="199">
        <f t="shared" si="11"/>
        <v>0</v>
      </c>
      <c r="AE28" s="150" t="str">
        <f t="shared" si="6"/>
        <v/>
      </c>
    </row>
    <row r="29" spans="1:31" outlineLevel="1" x14ac:dyDescent="0.2">
      <c r="A29" s="56"/>
      <c r="B29" s="201">
        <f t="shared" si="7"/>
        <v>22</v>
      </c>
      <c r="C29" t="str">
        <f>IFERROR(IF('Input| Setup'!E29="","",'Input| Setup'!E29),"")</f>
        <v>132kV tower lines (tx)</v>
      </c>
      <c r="D29" s="211"/>
      <c r="E29" s="211"/>
      <c r="F29" s="211"/>
      <c r="G29" s="211"/>
      <c r="H29" s="211"/>
      <c r="I29" s="211"/>
      <c r="J29" s="211"/>
      <c r="K29" s="150" t="str">
        <f t="shared" si="4"/>
        <v/>
      </c>
      <c r="M29" s="155" t="str" cm="1">
        <f t="array" ref="M29">IFERROR(INDEX('Input| Setup'!$E$8:$E$37,SMALL(IF('Input| Setup'!$F$8:$F$37="Dx",ROW('Input| Setup'!$F$8:$F$37)-ROW('Input| Setup'!$F$8)+1),ROWS('Input| Setup'!$F$8:$F29))),"")</f>
        <v/>
      </c>
      <c r="N29" s="199">
        <f t="shared" si="10"/>
        <v>0</v>
      </c>
      <c r="O29" s="199">
        <f t="shared" si="10"/>
        <v>0</v>
      </c>
      <c r="P29" s="199">
        <f t="shared" si="10"/>
        <v>0</v>
      </c>
      <c r="Q29" s="199">
        <f t="shared" si="10"/>
        <v>0</v>
      </c>
      <c r="R29" s="199">
        <f t="shared" si="10"/>
        <v>0</v>
      </c>
      <c r="S29" s="199">
        <f t="shared" si="10"/>
        <v>0</v>
      </c>
      <c r="T29" s="199">
        <f t="shared" si="10"/>
        <v>0</v>
      </c>
      <c r="U29" s="150" t="str">
        <f t="shared" si="5"/>
        <v/>
      </c>
      <c r="W29" s="155" t="str" cm="1">
        <f t="array" ref="W29">IFERROR(INDEX('Input| Setup'!$E$8:$E$37,SMALL(IF('Input| Setup'!$F$8:$F$37="Tx",ROW('Input| Setup'!$F$8:$F$37)-ROW('Input| Setup'!$F$8)+1),ROWS('Input| Setup'!$F$8:$F29))),"")</f>
        <v/>
      </c>
      <c r="X29" s="199">
        <f t="shared" si="11"/>
        <v>0</v>
      </c>
      <c r="Y29" s="199">
        <f t="shared" si="11"/>
        <v>0</v>
      </c>
      <c r="Z29" s="199">
        <f t="shared" si="11"/>
        <v>0</v>
      </c>
      <c r="AA29" s="199">
        <f t="shared" si="11"/>
        <v>0</v>
      </c>
      <c r="AB29" s="199">
        <f t="shared" si="11"/>
        <v>0</v>
      </c>
      <c r="AC29" s="199">
        <f t="shared" si="11"/>
        <v>0</v>
      </c>
      <c r="AD29" s="199">
        <f t="shared" si="11"/>
        <v>0</v>
      </c>
      <c r="AE29" s="150" t="str">
        <f t="shared" si="6"/>
        <v/>
      </c>
    </row>
    <row r="30" spans="1:31" outlineLevel="1" x14ac:dyDescent="0.2">
      <c r="A30" s="56"/>
      <c r="B30" s="201">
        <f t="shared" si="7"/>
        <v>23</v>
      </c>
      <c r="C30" t="str">
        <f>IFERROR(IF('Input| Setup'!E30="","",'Input| Setup'!E30),"")</f>
        <v>132kV wood pole lines (tx)</v>
      </c>
      <c r="D30" s="211"/>
      <c r="E30" s="211"/>
      <c r="F30" s="211"/>
      <c r="G30" s="211"/>
      <c r="H30" s="211"/>
      <c r="I30" s="211"/>
      <c r="J30" s="211"/>
      <c r="K30" s="150" t="str">
        <f t="shared" si="4"/>
        <v/>
      </c>
      <c r="M30" s="155" t="str" cm="1">
        <f t="array" ref="M30">IFERROR(INDEX('Input| Setup'!$E$8:$E$37,SMALL(IF('Input| Setup'!$F$8:$F$37="Dx",ROW('Input| Setup'!$F$8:$F$37)-ROW('Input| Setup'!$F$8)+1),ROWS('Input| Setup'!$F$8:$F30))),"")</f>
        <v/>
      </c>
      <c r="N30" s="199">
        <f t="shared" si="10"/>
        <v>0</v>
      </c>
      <c r="O30" s="199">
        <f t="shared" si="10"/>
        <v>0</v>
      </c>
      <c r="P30" s="199">
        <f t="shared" si="10"/>
        <v>0</v>
      </c>
      <c r="Q30" s="199">
        <f t="shared" si="10"/>
        <v>0</v>
      </c>
      <c r="R30" s="199">
        <f t="shared" si="10"/>
        <v>0</v>
      </c>
      <c r="S30" s="199">
        <f t="shared" si="10"/>
        <v>0</v>
      </c>
      <c r="T30" s="199">
        <f t="shared" si="10"/>
        <v>0</v>
      </c>
      <c r="U30" s="150" t="str">
        <f t="shared" si="5"/>
        <v/>
      </c>
      <c r="W30" s="155" t="str" cm="1">
        <f t="array" ref="W30">IFERROR(INDEX('Input| Setup'!$E$8:$E$37,SMALL(IF('Input| Setup'!$F$8:$F$37="Tx",ROW('Input| Setup'!$F$8:$F$37)-ROW('Input| Setup'!$F$8)+1),ROWS('Input| Setup'!$F$8:$F30))),"")</f>
        <v/>
      </c>
      <c r="X30" s="199">
        <f t="shared" si="11"/>
        <v>0</v>
      </c>
      <c r="Y30" s="199">
        <f t="shared" si="11"/>
        <v>0</v>
      </c>
      <c r="Z30" s="199">
        <f t="shared" si="11"/>
        <v>0</v>
      </c>
      <c r="AA30" s="199">
        <f t="shared" si="11"/>
        <v>0</v>
      </c>
      <c r="AB30" s="199">
        <f t="shared" si="11"/>
        <v>0</v>
      </c>
      <c r="AC30" s="199">
        <f t="shared" si="11"/>
        <v>0</v>
      </c>
      <c r="AD30" s="199">
        <f t="shared" si="11"/>
        <v>0</v>
      </c>
      <c r="AE30" s="150" t="str">
        <f t="shared" si="6"/>
        <v/>
      </c>
    </row>
    <row r="31" spans="1:31" outlineLevel="1" x14ac:dyDescent="0.2">
      <c r="A31" s="56"/>
      <c r="B31" s="201">
        <f t="shared" si="7"/>
        <v>24</v>
      </c>
      <c r="C31" t="str">
        <f>IFERROR(IF('Input| Setup'!E31="","",'Input| Setup'!E31),"")</f>
        <v>Ancillary substation equipment (tx)</v>
      </c>
      <c r="D31" s="211"/>
      <c r="E31" s="211"/>
      <c r="F31" s="211"/>
      <c r="G31" s="211"/>
      <c r="H31" s="211"/>
      <c r="I31" s="211"/>
      <c r="J31" s="211"/>
      <c r="K31" s="150" t="str">
        <f t="shared" si="4"/>
        <v/>
      </c>
      <c r="M31" s="155" t="str" cm="1">
        <f t="array" ref="M31">IFERROR(INDEX('Input| Setup'!$E$8:$E$37,SMALL(IF('Input| Setup'!$F$8:$F$37="Dx",ROW('Input| Setup'!$F$8:$F$37)-ROW('Input| Setup'!$F$8)+1),ROWS('Input| Setup'!$F$8:$F31))),"")</f>
        <v/>
      </c>
      <c r="N31" s="199">
        <f t="shared" si="10"/>
        <v>0</v>
      </c>
      <c r="O31" s="199">
        <f t="shared" si="10"/>
        <v>0</v>
      </c>
      <c r="P31" s="199">
        <f t="shared" si="10"/>
        <v>0</v>
      </c>
      <c r="Q31" s="199">
        <f t="shared" si="10"/>
        <v>0</v>
      </c>
      <c r="R31" s="199">
        <f t="shared" si="10"/>
        <v>0</v>
      </c>
      <c r="S31" s="199">
        <f t="shared" si="10"/>
        <v>0</v>
      </c>
      <c r="T31" s="199">
        <f t="shared" si="10"/>
        <v>0</v>
      </c>
      <c r="U31" s="150" t="str">
        <f t="shared" si="5"/>
        <v/>
      </c>
      <c r="W31" s="155" t="str" cm="1">
        <f t="array" ref="W31">IFERROR(INDEX('Input| Setup'!$E$8:$E$37,SMALL(IF('Input| Setup'!$F$8:$F$37="Tx",ROW('Input| Setup'!$F$8:$F$37)-ROW('Input| Setup'!$F$8)+1),ROWS('Input| Setup'!$F$8:$F31))),"")</f>
        <v/>
      </c>
      <c r="X31" s="199">
        <f t="shared" si="11"/>
        <v>0</v>
      </c>
      <c r="Y31" s="199">
        <f t="shared" si="11"/>
        <v>0</v>
      </c>
      <c r="Z31" s="199">
        <f t="shared" si="11"/>
        <v>0</v>
      </c>
      <c r="AA31" s="199">
        <f t="shared" si="11"/>
        <v>0</v>
      </c>
      <c r="AB31" s="199">
        <f t="shared" si="11"/>
        <v>0</v>
      </c>
      <c r="AC31" s="199">
        <f t="shared" si="11"/>
        <v>0</v>
      </c>
      <c r="AD31" s="199">
        <f t="shared" si="11"/>
        <v>0</v>
      </c>
      <c r="AE31" s="150" t="str">
        <f t="shared" si="6"/>
        <v/>
      </c>
    </row>
    <row r="32" spans="1:31" outlineLevel="1" x14ac:dyDescent="0.2">
      <c r="A32" s="56"/>
      <c r="B32" s="201">
        <f t="shared" si="7"/>
        <v>25</v>
      </c>
      <c r="C32" t="str">
        <f>IFERROR(IF('Input| Setup'!E32="","",'Input| Setup'!E32),"")</f>
        <v>Buildings (non-system) (tx)</v>
      </c>
      <c r="D32" s="211"/>
      <c r="E32" s="211"/>
      <c r="F32" s="211"/>
      <c r="G32" s="211"/>
      <c r="H32" s="211"/>
      <c r="I32" s="211"/>
      <c r="J32" s="211"/>
      <c r="K32" s="150" t="str">
        <f t="shared" si="4"/>
        <v/>
      </c>
      <c r="M32" s="155" t="str" cm="1">
        <f t="array" ref="M32">IFERROR(INDEX('Input| Setup'!$E$8:$E$37,SMALL(IF('Input| Setup'!$F$8:$F$37="Dx",ROW('Input| Setup'!$F$8:$F$37)-ROW('Input| Setup'!$F$8)+1),ROWS('Input| Setup'!$F$8:$F32))),"")</f>
        <v/>
      </c>
      <c r="N32" s="199">
        <f t="shared" si="10"/>
        <v>0</v>
      </c>
      <c r="O32" s="199">
        <f t="shared" si="10"/>
        <v>0</v>
      </c>
      <c r="P32" s="199">
        <f t="shared" si="10"/>
        <v>0</v>
      </c>
      <c r="Q32" s="199">
        <f t="shared" si="10"/>
        <v>0</v>
      </c>
      <c r="R32" s="199">
        <f t="shared" si="10"/>
        <v>0</v>
      </c>
      <c r="S32" s="199">
        <f t="shared" si="10"/>
        <v>0</v>
      </c>
      <c r="T32" s="199">
        <f t="shared" si="10"/>
        <v>0</v>
      </c>
      <c r="U32" s="150" t="str">
        <f t="shared" si="5"/>
        <v/>
      </c>
      <c r="W32" s="155" t="str" cm="1">
        <f t="array" ref="W32">IFERROR(INDEX('Input| Setup'!$E$8:$E$37,SMALL(IF('Input| Setup'!$F$8:$F$37="Tx",ROW('Input| Setup'!$F$8:$F$37)-ROW('Input| Setup'!$F$8)+1),ROWS('Input| Setup'!$F$8:$F32))),"")</f>
        <v/>
      </c>
      <c r="X32" s="199">
        <f t="shared" si="11"/>
        <v>0</v>
      </c>
      <c r="Y32" s="199">
        <f t="shared" si="11"/>
        <v>0</v>
      </c>
      <c r="Z32" s="199">
        <f t="shared" si="11"/>
        <v>0</v>
      </c>
      <c r="AA32" s="199">
        <f t="shared" si="11"/>
        <v>0</v>
      </c>
      <c r="AB32" s="199">
        <f t="shared" si="11"/>
        <v>0</v>
      </c>
      <c r="AC32" s="199">
        <f t="shared" si="11"/>
        <v>0</v>
      </c>
      <c r="AD32" s="199">
        <f t="shared" si="11"/>
        <v>0</v>
      </c>
      <c r="AE32" s="150" t="str">
        <f t="shared" si="6"/>
        <v/>
      </c>
    </row>
    <row r="33" spans="1:31" outlineLevel="1" x14ac:dyDescent="0.2">
      <c r="A33" s="56"/>
      <c r="B33" s="201">
        <f t="shared" si="7"/>
        <v>26</v>
      </c>
      <c r="C33" t="str">
        <f>IFERROR(IF('Input| Setup'!E33="","",'Input| Setup'!E33),"")</f>
        <v>Buildings (system) (tx)</v>
      </c>
      <c r="D33" s="211"/>
      <c r="E33" s="211"/>
      <c r="F33" s="211"/>
      <c r="G33" s="211"/>
      <c r="H33" s="211"/>
      <c r="I33" s="211"/>
      <c r="J33" s="211"/>
      <c r="K33" s="150" t="str">
        <f t="shared" si="4"/>
        <v/>
      </c>
      <c r="M33" s="155" t="str" cm="1">
        <f t="array" ref="M33">IFERROR(INDEX('Input| Setup'!$E$8:$E$37,SMALL(IF('Input| Setup'!$F$8:$F$37="Dx",ROW('Input| Setup'!$F$8:$F$37)-ROW('Input| Setup'!$F$8)+1),ROWS('Input| Setup'!$F$8:$F33))),"")</f>
        <v/>
      </c>
      <c r="N33" s="199">
        <f t="shared" si="10"/>
        <v>0</v>
      </c>
      <c r="O33" s="199">
        <f t="shared" si="10"/>
        <v>0</v>
      </c>
      <c r="P33" s="199">
        <f t="shared" si="10"/>
        <v>0</v>
      </c>
      <c r="Q33" s="199">
        <f t="shared" si="10"/>
        <v>0</v>
      </c>
      <c r="R33" s="199">
        <f t="shared" si="10"/>
        <v>0</v>
      </c>
      <c r="S33" s="199">
        <f t="shared" si="10"/>
        <v>0</v>
      </c>
      <c r="T33" s="199">
        <f t="shared" si="10"/>
        <v>0</v>
      </c>
      <c r="U33" s="150" t="str">
        <f t="shared" si="5"/>
        <v/>
      </c>
      <c r="W33" s="155" t="str" cm="1">
        <f t="array" ref="W33">IFERROR(INDEX('Input| Setup'!$E$8:$E$37,SMALL(IF('Input| Setup'!$F$8:$F$37="Tx",ROW('Input| Setup'!$F$8:$F$37)-ROW('Input| Setup'!$F$8)+1),ROWS('Input| Setup'!$F$8:$F33))),"")</f>
        <v/>
      </c>
      <c r="X33" s="199">
        <f t="shared" si="11"/>
        <v>0</v>
      </c>
      <c r="Y33" s="199">
        <f t="shared" si="11"/>
        <v>0</v>
      </c>
      <c r="Z33" s="199">
        <f t="shared" si="11"/>
        <v>0</v>
      </c>
      <c r="AA33" s="199">
        <f t="shared" si="11"/>
        <v>0</v>
      </c>
      <c r="AB33" s="199">
        <f t="shared" si="11"/>
        <v>0</v>
      </c>
      <c r="AC33" s="199">
        <f t="shared" si="11"/>
        <v>0</v>
      </c>
      <c r="AD33" s="199">
        <f t="shared" si="11"/>
        <v>0</v>
      </c>
      <c r="AE33" s="150" t="str">
        <f t="shared" si="6"/>
        <v/>
      </c>
    </row>
    <row r="34" spans="1:31" outlineLevel="1" x14ac:dyDescent="0.2">
      <c r="A34" s="56"/>
      <c r="B34" s="201">
        <f t="shared" si="7"/>
        <v>27</v>
      </c>
      <c r="C34" t="str">
        <f>IFERROR(IF('Input| Setup'!E34="","",'Input| Setup'!E34),"")</f>
        <v>Furniture, fittings, plant and equipment (tx)</v>
      </c>
      <c r="D34" s="211"/>
      <c r="E34" s="211"/>
      <c r="F34" s="211"/>
      <c r="G34" s="211"/>
      <c r="H34" s="211"/>
      <c r="I34" s="211"/>
      <c r="J34" s="211"/>
      <c r="K34" s="150" t="str">
        <f t="shared" si="4"/>
        <v/>
      </c>
      <c r="M34" s="155" t="str" cm="1">
        <f t="array" ref="M34">IFERROR(INDEX('Input| Setup'!$E$8:$E$37,SMALL(IF('Input| Setup'!$F$8:$F$37="Dx",ROW('Input| Setup'!$F$8:$F$37)-ROW('Input| Setup'!$F$8)+1),ROWS('Input| Setup'!$F$8:$F34))),"")</f>
        <v/>
      </c>
      <c r="N34" s="199">
        <f t="shared" si="10"/>
        <v>0</v>
      </c>
      <c r="O34" s="199">
        <f t="shared" si="10"/>
        <v>0</v>
      </c>
      <c r="P34" s="199">
        <f t="shared" si="10"/>
        <v>0</v>
      </c>
      <c r="Q34" s="199">
        <f t="shared" si="10"/>
        <v>0</v>
      </c>
      <c r="R34" s="199">
        <f t="shared" si="10"/>
        <v>0</v>
      </c>
      <c r="S34" s="199">
        <f t="shared" si="10"/>
        <v>0</v>
      </c>
      <c r="T34" s="199">
        <f t="shared" si="10"/>
        <v>0</v>
      </c>
      <c r="U34" s="150" t="str">
        <f t="shared" si="5"/>
        <v/>
      </c>
      <c r="W34" s="155" t="str" cm="1">
        <f t="array" ref="W34">IFERROR(INDEX('Input| Setup'!$E$8:$E$37,SMALL(IF('Input| Setup'!$F$8:$F$37="Tx",ROW('Input| Setup'!$F$8:$F$37)-ROW('Input| Setup'!$F$8)+1),ROWS('Input| Setup'!$F$8:$F34))),"")</f>
        <v/>
      </c>
      <c r="X34" s="199">
        <f t="shared" si="11"/>
        <v>0</v>
      </c>
      <c r="Y34" s="199">
        <f t="shared" si="11"/>
        <v>0</v>
      </c>
      <c r="Z34" s="199">
        <f t="shared" si="11"/>
        <v>0</v>
      </c>
      <c r="AA34" s="199">
        <f t="shared" si="11"/>
        <v>0</v>
      </c>
      <c r="AB34" s="199">
        <f t="shared" si="11"/>
        <v>0</v>
      </c>
      <c r="AC34" s="199">
        <f t="shared" si="11"/>
        <v>0</v>
      </c>
      <c r="AD34" s="199">
        <f t="shared" si="11"/>
        <v>0</v>
      </c>
      <c r="AE34" s="150" t="str">
        <f t="shared" si="6"/>
        <v/>
      </c>
    </row>
    <row r="35" spans="1:31" outlineLevel="1" x14ac:dyDescent="0.2">
      <c r="A35" s="56"/>
      <c r="B35" s="201">
        <f t="shared" si="7"/>
        <v>28</v>
      </c>
      <c r="C35" t="str">
        <f>IFERROR(IF('Input| Setup'!E35="","",'Input| Setup'!E35),"")</f>
        <v>IT systems (tx)</v>
      </c>
      <c r="D35" s="211"/>
      <c r="E35" s="211"/>
      <c r="F35" s="211"/>
      <c r="G35" s="211"/>
      <c r="H35" s="211"/>
      <c r="I35" s="211"/>
      <c r="J35" s="211"/>
      <c r="K35" s="150" t="str">
        <f t="shared" si="4"/>
        <v/>
      </c>
      <c r="M35" s="155" t="str" cm="1">
        <f t="array" ref="M35">IFERROR(INDEX('Input| Setup'!$E$8:$E$37,SMALL(IF('Input| Setup'!$F$8:$F$37="Dx",ROW('Input| Setup'!$F$8:$F$37)-ROW('Input| Setup'!$F$8)+1),ROWS('Input| Setup'!$F$8:$F35))),"")</f>
        <v/>
      </c>
      <c r="N35" s="199">
        <f t="shared" si="10"/>
        <v>0</v>
      </c>
      <c r="O35" s="199">
        <f t="shared" si="10"/>
        <v>0</v>
      </c>
      <c r="P35" s="199">
        <f t="shared" si="10"/>
        <v>0</v>
      </c>
      <c r="Q35" s="199">
        <f t="shared" si="10"/>
        <v>0</v>
      </c>
      <c r="R35" s="199">
        <f t="shared" si="10"/>
        <v>0</v>
      </c>
      <c r="S35" s="199">
        <f t="shared" si="10"/>
        <v>0</v>
      </c>
      <c r="T35" s="199">
        <f t="shared" si="10"/>
        <v>0</v>
      </c>
      <c r="U35" s="150" t="str">
        <f t="shared" si="5"/>
        <v/>
      </c>
      <c r="W35" s="155" t="str" cm="1">
        <f t="array" ref="W35">IFERROR(INDEX('Input| Setup'!$E$8:$E$37,SMALL(IF('Input| Setup'!$F$8:$F$37="Tx",ROW('Input| Setup'!$F$8:$F$37)-ROW('Input| Setup'!$F$8)+1),ROWS('Input| Setup'!$F$8:$F35))),"")</f>
        <v/>
      </c>
      <c r="X35" s="199">
        <f t="shared" si="11"/>
        <v>0</v>
      </c>
      <c r="Y35" s="199">
        <f t="shared" si="11"/>
        <v>0</v>
      </c>
      <c r="Z35" s="199">
        <f t="shared" si="11"/>
        <v>0</v>
      </c>
      <c r="AA35" s="199">
        <f t="shared" si="11"/>
        <v>0</v>
      </c>
      <c r="AB35" s="199">
        <f t="shared" si="11"/>
        <v>0</v>
      </c>
      <c r="AC35" s="199">
        <f t="shared" si="11"/>
        <v>0</v>
      </c>
      <c r="AD35" s="199">
        <f t="shared" si="11"/>
        <v>0</v>
      </c>
      <c r="AE35" s="150" t="str">
        <f t="shared" si="6"/>
        <v/>
      </c>
    </row>
    <row r="36" spans="1:31" outlineLevel="1" x14ac:dyDescent="0.2">
      <c r="A36" s="56"/>
      <c r="B36" s="201">
        <f t="shared" si="7"/>
        <v>29</v>
      </c>
      <c r="C36" t="str">
        <f>IFERROR(IF('Input| Setup'!E36="","",'Input| Setup'!E36),"")</f>
        <v>In-house software (tx)</v>
      </c>
      <c r="D36" s="211"/>
      <c r="E36" s="211"/>
      <c r="F36" s="211"/>
      <c r="G36" s="211"/>
      <c r="H36" s="211"/>
      <c r="I36" s="211"/>
      <c r="J36" s="211"/>
      <c r="K36" s="150" t="str">
        <f t="shared" si="4"/>
        <v/>
      </c>
      <c r="M36" s="155" t="str" cm="1">
        <f t="array" ref="M36">IFERROR(INDEX('Input| Setup'!$E$8:$E$37,SMALL(IF('Input| Setup'!$F$8:$F$37="Dx",ROW('Input| Setup'!$F$8:$F$37)-ROW('Input| Setup'!$F$8)+1),ROWS('Input| Setup'!$F$8:$F36))),"")</f>
        <v/>
      </c>
      <c r="N36" s="199">
        <f t="shared" si="10"/>
        <v>0</v>
      </c>
      <c r="O36" s="199">
        <f t="shared" si="10"/>
        <v>0</v>
      </c>
      <c r="P36" s="199">
        <f t="shared" si="10"/>
        <v>0</v>
      </c>
      <c r="Q36" s="199">
        <f t="shared" si="10"/>
        <v>0</v>
      </c>
      <c r="R36" s="199">
        <f t="shared" si="10"/>
        <v>0</v>
      </c>
      <c r="S36" s="199">
        <f t="shared" si="10"/>
        <v>0</v>
      </c>
      <c r="T36" s="199">
        <f t="shared" si="10"/>
        <v>0</v>
      </c>
      <c r="U36" s="150" t="str">
        <f t="shared" si="5"/>
        <v/>
      </c>
      <c r="W36" s="155" t="str" cm="1">
        <f t="array" ref="W36">IFERROR(INDEX('Input| Setup'!$E$8:$E$37,SMALL(IF('Input| Setup'!$F$8:$F$37="Tx",ROW('Input| Setup'!$F$8:$F$37)-ROW('Input| Setup'!$F$8)+1),ROWS('Input| Setup'!$F$8:$F36))),"")</f>
        <v/>
      </c>
      <c r="X36" s="199">
        <f t="shared" si="11"/>
        <v>0</v>
      </c>
      <c r="Y36" s="199">
        <f t="shared" si="11"/>
        <v>0</v>
      </c>
      <c r="Z36" s="199">
        <f t="shared" si="11"/>
        <v>0</v>
      </c>
      <c r="AA36" s="199">
        <f t="shared" si="11"/>
        <v>0</v>
      </c>
      <c r="AB36" s="199">
        <f t="shared" si="11"/>
        <v>0</v>
      </c>
      <c r="AC36" s="199">
        <f t="shared" si="11"/>
        <v>0</v>
      </c>
      <c r="AD36" s="199">
        <f t="shared" si="11"/>
        <v>0</v>
      </c>
      <c r="AE36" s="150" t="str">
        <f t="shared" si="6"/>
        <v/>
      </c>
    </row>
    <row r="37" spans="1:31" outlineLevel="1" x14ac:dyDescent="0.2">
      <c r="A37" s="56"/>
      <c r="B37" s="201">
        <f t="shared" si="7"/>
        <v>30</v>
      </c>
      <c r="C37" t="str">
        <f>IFERROR(IF('Input| Setup'!E37="","",'Input| Setup'!E37),"")</f>
        <v>Motor vehicles (tx)</v>
      </c>
      <c r="D37" s="211"/>
      <c r="E37" s="211"/>
      <c r="F37" s="211"/>
      <c r="G37" s="211"/>
      <c r="H37" s="211"/>
      <c r="I37" s="211"/>
      <c r="J37" s="211"/>
      <c r="K37" s="150" t="str">
        <f t="shared" si="4"/>
        <v/>
      </c>
      <c r="M37" s="155" t="str" cm="1">
        <f t="array" ref="M37">IFERROR(INDEX('Input| Setup'!$E$8:$E$37,SMALL(IF('Input| Setup'!$F$8:$F$37="Dx",ROW('Input| Setup'!$F$8:$F$37)-ROW('Input| Setup'!$F$8)+1),ROWS('Input| Setup'!$F$8:$F37))),"")</f>
        <v/>
      </c>
      <c r="N37" s="199">
        <f t="shared" si="10"/>
        <v>0</v>
      </c>
      <c r="O37" s="199">
        <f t="shared" si="10"/>
        <v>0</v>
      </c>
      <c r="P37" s="199">
        <f t="shared" si="10"/>
        <v>0</v>
      </c>
      <c r="Q37" s="199">
        <f t="shared" si="10"/>
        <v>0</v>
      </c>
      <c r="R37" s="199">
        <f t="shared" si="10"/>
        <v>0</v>
      </c>
      <c r="S37" s="199">
        <f t="shared" si="10"/>
        <v>0</v>
      </c>
      <c r="T37" s="199">
        <f t="shared" si="10"/>
        <v>0</v>
      </c>
      <c r="U37" s="150" t="str">
        <f t="shared" si="5"/>
        <v/>
      </c>
      <c r="W37" s="155" t="str" cm="1">
        <f t="array" ref="W37">IFERROR(INDEX('Input| Setup'!$E$8:$E$37,SMALL(IF('Input| Setup'!$F$8:$F$37="Tx",ROW('Input| Setup'!$F$8:$F$37)-ROW('Input| Setup'!$F$8)+1),ROWS('Input| Setup'!$F$8:$F37))),"")</f>
        <v/>
      </c>
      <c r="X37" s="199">
        <f t="shared" si="11"/>
        <v>0</v>
      </c>
      <c r="Y37" s="199">
        <f t="shared" si="11"/>
        <v>0</v>
      </c>
      <c r="Z37" s="199">
        <f t="shared" si="11"/>
        <v>0</v>
      </c>
      <c r="AA37" s="199">
        <f t="shared" si="11"/>
        <v>0</v>
      </c>
      <c r="AB37" s="199">
        <f t="shared" si="11"/>
        <v>0</v>
      </c>
      <c r="AC37" s="199">
        <f t="shared" si="11"/>
        <v>0</v>
      </c>
      <c r="AD37" s="199">
        <f t="shared" si="11"/>
        <v>0</v>
      </c>
      <c r="AE37" s="150" t="str">
        <f t="shared" si="6"/>
        <v/>
      </c>
    </row>
    <row r="38" spans="1:31" outlineLevel="1" x14ac:dyDescent="0.2">
      <c r="A38" s="56"/>
      <c r="B38" s="201">
        <f t="shared" si="7"/>
        <v>31</v>
      </c>
      <c r="C38" t="str">
        <f>IFERROR(IF('Input| Setup'!E38="","",'Input| Setup'!E38),"")</f>
        <v>System IT (tx)</v>
      </c>
      <c r="D38" s="211"/>
      <c r="E38" s="211"/>
      <c r="F38" s="211"/>
      <c r="G38" s="211"/>
      <c r="H38" s="211"/>
      <c r="I38" s="211"/>
      <c r="J38" s="211"/>
      <c r="K38" s="150" t="str">
        <f t="shared" si="4"/>
        <v/>
      </c>
      <c r="M38" s="155" t="str" cm="1">
        <f t="array" ref="M38">IFERROR(INDEX('Input| Setup'!$E$8:$E$37,SMALL(IF('Input| Setup'!$F$8:$F$37="Dx",ROW('Input| Setup'!$F$8:$F$37)-ROW('Input| Setup'!$F$8)+1),ROWS('Input| Setup'!$F$8:$F38))),"")</f>
        <v/>
      </c>
      <c r="N38" s="199">
        <f t="shared" si="10"/>
        <v>0</v>
      </c>
      <c r="O38" s="199">
        <f t="shared" si="10"/>
        <v>0</v>
      </c>
      <c r="P38" s="199">
        <f t="shared" si="10"/>
        <v>0</v>
      </c>
      <c r="Q38" s="199">
        <f t="shared" si="10"/>
        <v>0</v>
      </c>
      <c r="R38" s="199">
        <f t="shared" si="10"/>
        <v>0</v>
      </c>
      <c r="S38" s="199">
        <f t="shared" si="10"/>
        <v>0</v>
      </c>
      <c r="T38" s="199">
        <f t="shared" si="10"/>
        <v>0</v>
      </c>
      <c r="U38" s="150" t="str">
        <f t="shared" si="5"/>
        <v/>
      </c>
      <c r="W38" s="155" t="str" cm="1">
        <f t="array" ref="W38">IFERROR(INDEX('Input| Setup'!$E$8:$E$37,SMALL(IF('Input| Setup'!$F$8:$F$37="Tx",ROW('Input| Setup'!$F$8:$F$37)-ROW('Input| Setup'!$F$8)+1),ROWS('Input| Setup'!$F$8:$F38))),"")</f>
        <v/>
      </c>
      <c r="X38" s="199">
        <f t="shared" si="11"/>
        <v>0</v>
      </c>
      <c r="Y38" s="199">
        <f t="shared" si="11"/>
        <v>0</v>
      </c>
      <c r="Z38" s="199">
        <f t="shared" si="11"/>
        <v>0</v>
      </c>
      <c r="AA38" s="199">
        <f t="shared" si="11"/>
        <v>0</v>
      </c>
      <c r="AB38" s="199">
        <f t="shared" si="11"/>
        <v>0</v>
      </c>
      <c r="AC38" s="199">
        <f t="shared" si="11"/>
        <v>0</v>
      </c>
      <c r="AD38" s="199">
        <f t="shared" si="11"/>
        <v>0</v>
      </c>
      <c r="AE38" s="150" t="str">
        <f t="shared" si="6"/>
        <v/>
      </c>
    </row>
    <row r="39" spans="1:31" outlineLevel="1" x14ac:dyDescent="0.2">
      <c r="A39" s="56"/>
      <c r="B39" s="201">
        <f t="shared" si="7"/>
        <v>32</v>
      </c>
      <c r="C39" t="str">
        <f>IFERROR(IF('Input| Setup'!E39="","",'Input| Setup'!E39),"")</f>
        <v>Transmission &amp; Zone land &amp; easements (tx)</v>
      </c>
      <c r="D39" s="211"/>
      <c r="E39" s="211"/>
      <c r="F39" s="211"/>
      <c r="G39" s="211"/>
      <c r="H39" s="211"/>
      <c r="I39" s="211"/>
      <c r="J39" s="211"/>
      <c r="K39" s="150" t="str">
        <f t="shared" si="4"/>
        <v/>
      </c>
      <c r="M39" s="155" t="str" cm="1">
        <f t="array" ref="M39">IFERROR(INDEX('Input| Setup'!$E$8:$E$37,SMALL(IF('Input| Setup'!$F$8:$F$37="Dx",ROW('Input| Setup'!$F$8:$F$37)-ROW('Input| Setup'!$F$8)+1),ROWS('Input| Setup'!$F$8:$F39))),"")</f>
        <v/>
      </c>
      <c r="N39" s="199">
        <f t="shared" si="10"/>
        <v>0</v>
      </c>
      <c r="O39" s="199">
        <f t="shared" si="10"/>
        <v>0</v>
      </c>
      <c r="P39" s="199">
        <f t="shared" si="10"/>
        <v>0</v>
      </c>
      <c r="Q39" s="199">
        <f t="shared" si="10"/>
        <v>0</v>
      </c>
      <c r="R39" s="199">
        <f t="shared" si="10"/>
        <v>0</v>
      </c>
      <c r="S39" s="199">
        <f t="shared" si="10"/>
        <v>0</v>
      </c>
      <c r="T39" s="199">
        <f t="shared" si="10"/>
        <v>0</v>
      </c>
      <c r="U39" s="150" t="str">
        <f t="shared" si="5"/>
        <v/>
      </c>
      <c r="W39" s="155" t="str" cm="1">
        <f t="array" ref="W39">IFERROR(INDEX('Input| Setup'!$E$8:$E$37,SMALL(IF('Input| Setup'!$F$8:$F$37="Tx",ROW('Input| Setup'!$F$8:$F$37)-ROW('Input| Setup'!$F$8)+1),ROWS('Input| Setup'!$F$8:$F39))),"")</f>
        <v/>
      </c>
      <c r="X39" s="199">
        <f t="shared" si="11"/>
        <v>0</v>
      </c>
      <c r="Y39" s="199">
        <f t="shared" si="11"/>
        <v>0</v>
      </c>
      <c r="Z39" s="199">
        <f t="shared" si="11"/>
        <v>0</v>
      </c>
      <c r="AA39" s="199">
        <f t="shared" si="11"/>
        <v>0</v>
      </c>
      <c r="AB39" s="199">
        <f t="shared" si="11"/>
        <v>0</v>
      </c>
      <c r="AC39" s="199">
        <f t="shared" si="11"/>
        <v>0</v>
      </c>
      <c r="AD39" s="199">
        <f t="shared" si="11"/>
        <v>0</v>
      </c>
      <c r="AE39" s="150" t="str">
        <f t="shared" si="6"/>
        <v/>
      </c>
    </row>
    <row r="40" spans="1:31" outlineLevel="1" x14ac:dyDescent="0.2">
      <c r="A40" s="56"/>
      <c r="B40" s="201">
        <f t="shared" si="7"/>
        <v>33</v>
      </c>
      <c r="C40" t="str">
        <f>IFERROR(IF('Input| Setup'!E40="","",'Input| Setup'!E40),"")</f>
        <v>Transmission substation equip 132/66kV (tx)</v>
      </c>
      <c r="D40" s="211"/>
      <c r="E40" s="211"/>
      <c r="F40" s="211"/>
      <c r="G40" s="211"/>
      <c r="H40" s="211"/>
      <c r="I40" s="211"/>
      <c r="J40" s="211"/>
      <c r="K40" s="150" t="str">
        <f t="shared" si="4"/>
        <v/>
      </c>
      <c r="M40" s="155" t="str" cm="1">
        <f t="array" ref="M40">IFERROR(INDEX('Input| Setup'!$E$8:$E$37,SMALL(IF('Input| Setup'!$F$8:$F$37="Dx",ROW('Input| Setup'!$F$8:$F$37)-ROW('Input| Setup'!$F$8)+1),ROWS('Input| Setup'!$F$8:$F40))),"")</f>
        <v/>
      </c>
      <c r="N40" s="199">
        <f t="shared" si="10"/>
        <v>0</v>
      </c>
      <c r="O40" s="199">
        <f t="shared" si="10"/>
        <v>0</v>
      </c>
      <c r="P40" s="199">
        <f t="shared" si="10"/>
        <v>0</v>
      </c>
      <c r="Q40" s="199">
        <f t="shared" si="10"/>
        <v>0</v>
      </c>
      <c r="R40" s="199">
        <f t="shared" si="10"/>
        <v>0</v>
      </c>
      <c r="S40" s="199">
        <f t="shared" si="10"/>
        <v>0</v>
      </c>
      <c r="T40" s="199">
        <f t="shared" si="10"/>
        <v>0</v>
      </c>
      <c r="U40" s="150" t="str">
        <f t="shared" si="5"/>
        <v/>
      </c>
      <c r="W40" s="155" t="str" cm="1">
        <f t="array" ref="W40">IFERROR(INDEX('Input| Setup'!$E$8:$E$37,SMALL(IF('Input| Setup'!$F$8:$F$37="Tx",ROW('Input| Setup'!$F$8:$F$37)-ROW('Input| Setup'!$F$8)+1),ROWS('Input| Setup'!$F$8:$F40))),"")</f>
        <v/>
      </c>
      <c r="X40" s="199">
        <f t="shared" si="11"/>
        <v>0</v>
      </c>
      <c r="Y40" s="199">
        <f t="shared" si="11"/>
        <v>0</v>
      </c>
      <c r="Z40" s="199">
        <f t="shared" si="11"/>
        <v>0</v>
      </c>
      <c r="AA40" s="199">
        <f t="shared" si="11"/>
        <v>0</v>
      </c>
      <c r="AB40" s="199">
        <f t="shared" si="11"/>
        <v>0</v>
      </c>
      <c r="AC40" s="199">
        <f t="shared" si="11"/>
        <v>0</v>
      </c>
      <c r="AD40" s="199">
        <f t="shared" si="11"/>
        <v>0</v>
      </c>
      <c r="AE40" s="150" t="str">
        <f t="shared" si="6"/>
        <v/>
      </c>
    </row>
    <row r="41" spans="1:31" outlineLevel="1" x14ac:dyDescent="0.2">
      <c r="A41" s="56"/>
      <c r="B41" s="201">
        <f t="shared" si="7"/>
        <v>34</v>
      </c>
      <c r="C41" t="str">
        <f>IFERROR(IF('Input| Setup'!E41="","",'Input| Setup'!E41),"")</f>
        <v>Transmission transformers 132/66kV (tx)</v>
      </c>
      <c r="D41" s="211"/>
      <c r="E41" s="211"/>
      <c r="F41" s="211"/>
      <c r="G41" s="211"/>
      <c r="H41" s="211"/>
      <c r="I41" s="211"/>
      <c r="J41" s="211"/>
      <c r="K41" s="150" t="str">
        <f t="shared" si="4"/>
        <v/>
      </c>
      <c r="M41" s="155" t="str" cm="1">
        <f t="array" ref="M41">IFERROR(INDEX('Input| Setup'!$E$8:$E$37,SMALL(IF('Input| Setup'!$F$8:$F$37="Dx",ROW('Input| Setup'!$F$8:$F$37)-ROW('Input| Setup'!$F$8)+1),ROWS('Input| Setup'!$F$8:$F41))),"")</f>
        <v/>
      </c>
      <c r="N41" s="199">
        <f t="shared" si="10"/>
        <v>0</v>
      </c>
      <c r="O41" s="199">
        <f t="shared" si="10"/>
        <v>0</v>
      </c>
      <c r="P41" s="199">
        <f t="shared" si="10"/>
        <v>0</v>
      </c>
      <c r="Q41" s="199">
        <f t="shared" si="10"/>
        <v>0</v>
      </c>
      <c r="R41" s="199">
        <f t="shared" si="10"/>
        <v>0</v>
      </c>
      <c r="S41" s="199">
        <f t="shared" si="10"/>
        <v>0</v>
      </c>
      <c r="T41" s="199">
        <f t="shared" si="10"/>
        <v>0</v>
      </c>
      <c r="U41" s="150" t="str">
        <f t="shared" si="5"/>
        <v/>
      </c>
      <c r="W41" s="155" t="str" cm="1">
        <f t="array" ref="W41">IFERROR(INDEX('Input| Setup'!$E$8:$E$37,SMALL(IF('Input| Setup'!$F$8:$F$37="Tx",ROW('Input| Setup'!$F$8:$F$37)-ROW('Input| Setup'!$F$8)+1),ROWS('Input| Setup'!$F$8:$F41))),"")</f>
        <v/>
      </c>
      <c r="X41" s="199">
        <f t="shared" si="11"/>
        <v>0</v>
      </c>
      <c r="Y41" s="199">
        <f t="shared" si="11"/>
        <v>0</v>
      </c>
      <c r="Z41" s="199">
        <f t="shared" si="11"/>
        <v>0</v>
      </c>
      <c r="AA41" s="199">
        <f t="shared" si="11"/>
        <v>0</v>
      </c>
      <c r="AB41" s="199">
        <f t="shared" si="11"/>
        <v>0</v>
      </c>
      <c r="AC41" s="199">
        <f t="shared" si="11"/>
        <v>0</v>
      </c>
      <c r="AD41" s="199">
        <f t="shared" si="11"/>
        <v>0</v>
      </c>
      <c r="AE41" s="150" t="str">
        <f t="shared" si="6"/>
        <v/>
      </c>
    </row>
    <row r="42" spans="1:31" outlineLevel="1" x14ac:dyDescent="0.2">
      <c r="A42" s="56"/>
      <c r="B42" s="201">
        <f t="shared" si="7"/>
        <v>35</v>
      </c>
      <c r="C42" t="str">
        <f>IFERROR(IF('Input| Setup'!E42="","",'Input| Setup'!E42),"")</f>
        <v>Zone substation equip 132/66kV (tx)</v>
      </c>
      <c r="D42" s="211"/>
      <c r="E42" s="211"/>
      <c r="F42" s="211"/>
      <c r="G42" s="211"/>
      <c r="H42" s="211"/>
      <c r="I42" s="211"/>
      <c r="J42" s="211"/>
      <c r="K42" s="150" t="str">
        <f t="shared" si="4"/>
        <v/>
      </c>
      <c r="M42" s="155" t="str" cm="1">
        <f t="array" ref="M42">IFERROR(INDEX('Input| Setup'!$E$8:$E$37,SMALL(IF('Input| Setup'!$F$8:$F$37="Dx",ROW('Input| Setup'!$F$8:$F$37)-ROW('Input| Setup'!$F$8)+1),ROWS('Input| Setup'!$F$8:$F42))),"")</f>
        <v/>
      </c>
      <c r="N42" s="199">
        <f t="shared" si="10"/>
        <v>0</v>
      </c>
      <c r="O42" s="199">
        <f t="shared" si="10"/>
        <v>0</v>
      </c>
      <c r="P42" s="199">
        <f t="shared" si="10"/>
        <v>0</v>
      </c>
      <c r="Q42" s="199">
        <f t="shared" si="10"/>
        <v>0</v>
      </c>
      <c r="R42" s="199">
        <f t="shared" si="10"/>
        <v>0</v>
      </c>
      <c r="S42" s="199">
        <f t="shared" si="10"/>
        <v>0</v>
      </c>
      <c r="T42" s="199">
        <f t="shared" si="10"/>
        <v>0</v>
      </c>
      <c r="U42" s="150" t="str">
        <f t="shared" si="5"/>
        <v/>
      </c>
      <c r="W42" s="155" t="str" cm="1">
        <f t="array" ref="W42">IFERROR(INDEX('Input| Setup'!$E$8:$E$37,SMALL(IF('Input| Setup'!$F$8:$F$37="Tx",ROW('Input| Setup'!$F$8:$F$37)-ROW('Input| Setup'!$F$8)+1),ROWS('Input| Setup'!$F$8:$F42))),"")</f>
        <v/>
      </c>
      <c r="X42" s="199">
        <f t="shared" si="11"/>
        <v>0</v>
      </c>
      <c r="Y42" s="199">
        <f t="shared" si="11"/>
        <v>0</v>
      </c>
      <c r="Z42" s="199">
        <f t="shared" si="11"/>
        <v>0</v>
      </c>
      <c r="AA42" s="199">
        <f t="shared" si="11"/>
        <v>0</v>
      </c>
      <c r="AB42" s="199">
        <f t="shared" si="11"/>
        <v>0</v>
      </c>
      <c r="AC42" s="199">
        <f t="shared" si="11"/>
        <v>0</v>
      </c>
      <c r="AD42" s="199">
        <f t="shared" si="11"/>
        <v>0</v>
      </c>
      <c r="AE42" s="150" t="str">
        <f t="shared" si="6"/>
        <v/>
      </c>
    </row>
    <row r="43" spans="1:31" outlineLevel="1" x14ac:dyDescent="0.2">
      <c r="A43" s="56"/>
      <c r="B43" s="201">
        <f t="shared" si="7"/>
        <v>36</v>
      </c>
      <c r="C43" t="str">
        <f>IFERROR(IF('Input| Setup'!E43="","",'Input| Setup'!E43),"")</f>
        <v>Zone transformers 132/66kV (tx)</v>
      </c>
      <c r="D43" s="211"/>
      <c r="E43" s="211"/>
      <c r="F43" s="211"/>
      <c r="G43" s="211"/>
      <c r="H43" s="211"/>
      <c r="I43" s="211"/>
      <c r="J43" s="211"/>
      <c r="K43" s="150" t="str">
        <f t="shared" si="4"/>
        <v/>
      </c>
      <c r="M43" s="155" t="str" cm="1">
        <f t="array" ref="M43">IFERROR(INDEX('Input| Setup'!$E$8:$E$37,SMALL(IF('Input| Setup'!$F$8:$F$37="Dx",ROW('Input| Setup'!$F$8:$F$37)-ROW('Input| Setup'!$F$8)+1),ROWS('Input| Setup'!$F$8:$F43))),"")</f>
        <v/>
      </c>
      <c r="N43" s="199">
        <f t="shared" si="10"/>
        <v>0</v>
      </c>
      <c r="O43" s="199">
        <f t="shared" si="10"/>
        <v>0</v>
      </c>
      <c r="P43" s="199">
        <f t="shared" si="10"/>
        <v>0</v>
      </c>
      <c r="Q43" s="199">
        <f t="shared" si="10"/>
        <v>0</v>
      </c>
      <c r="R43" s="199">
        <f t="shared" si="10"/>
        <v>0</v>
      </c>
      <c r="S43" s="199">
        <f t="shared" si="10"/>
        <v>0</v>
      </c>
      <c r="T43" s="199">
        <f t="shared" si="10"/>
        <v>0</v>
      </c>
      <c r="U43" s="150" t="str">
        <f t="shared" si="5"/>
        <v/>
      </c>
      <c r="W43" s="155" t="str" cm="1">
        <f t="array" ref="W43">IFERROR(INDEX('Input| Setup'!$E$8:$E$37,SMALL(IF('Input| Setup'!$F$8:$F$37="Tx",ROW('Input| Setup'!$F$8:$F$37)-ROW('Input| Setup'!$F$8)+1),ROWS('Input| Setup'!$F$8:$F43))),"")</f>
        <v/>
      </c>
      <c r="X43" s="199">
        <f t="shared" si="11"/>
        <v>0</v>
      </c>
      <c r="Y43" s="199">
        <f t="shared" si="11"/>
        <v>0</v>
      </c>
      <c r="Z43" s="199">
        <f t="shared" si="11"/>
        <v>0</v>
      </c>
      <c r="AA43" s="199">
        <f t="shared" si="11"/>
        <v>0</v>
      </c>
      <c r="AB43" s="199">
        <f t="shared" si="11"/>
        <v>0</v>
      </c>
      <c r="AC43" s="199">
        <f t="shared" si="11"/>
        <v>0</v>
      </c>
      <c r="AD43" s="199">
        <f t="shared" si="11"/>
        <v>0</v>
      </c>
      <c r="AE43" s="150" t="str">
        <f t="shared" si="6"/>
        <v/>
      </c>
    </row>
    <row r="44" spans="1:31" outlineLevel="1" x14ac:dyDescent="0.2">
      <c r="A44" s="56"/>
      <c r="B44" s="201">
        <f t="shared" si="7"/>
        <v>37</v>
      </c>
      <c r="C44" t="str">
        <f>IFERROR(IF('Input| Setup'!E44="","",'Input| Setup'!E44),"")</f>
        <v>Land (non-system) (tx)</v>
      </c>
      <c r="D44" s="211"/>
      <c r="E44" s="211"/>
      <c r="F44" s="211"/>
      <c r="G44" s="211"/>
      <c r="H44" s="211"/>
      <c r="I44" s="211"/>
      <c r="J44" s="211"/>
      <c r="K44" s="150" t="str">
        <f t="shared" si="4"/>
        <v/>
      </c>
      <c r="M44" s="155" t="str" cm="1">
        <f t="array" ref="M44">IFERROR(INDEX('Input| Setup'!$E$8:$E$37,SMALL(IF('Input| Setup'!$F$8:$F$37="Dx",ROW('Input| Setup'!$F$8:$F$37)-ROW('Input| Setup'!$F$8)+1),ROWS('Input| Setup'!$F$8:$F44))),"")</f>
        <v/>
      </c>
      <c r="N44" s="199">
        <f t="shared" si="10"/>
        <v>0</v>
      </c>
      <c r="O44" s="199">
        <f t="shared" si="10"/>
        <v>0</v>
      </c>
      <c r="P44" s="199">
        <f t="shared" si="10"/>
        <v>0</v>
      </c>
      <c r="Q44" s="199">
        <f t="shared" si="10"/>
        <v>0</v>
      </c>
      <c r="R44" s="199">
        <f t="shared" si="10"/>
        <v>0</v>
      </c>
      <c r="S44" s="199">
        <f t="shared" si="10"/>
        <v>0</v>
      </c>
      <c r="T44" s="199">
        <f t="shared" si="10"/>
        <v>0</v>
      </c>
      <c r="U44" s="150" t="str">
        <f t="shared" si="5"/>
        <v/>
      </c>
      <c r="W44" s="155" t="str" cm="1">
        <f t="array" ref="W44">IFERROR(INDEX('Input| Setup'!$E$8:$E$37,SMALL(IF('Input| Setup'!$F$8:$F$37="Tx",ROW('Input| Setup'!$F$8:$F$37)-ROW('Input| Setup'!$F$8)+1),ROWS('Input| Setup'!$F$8:$F44))),"")</f>
        <v/>
      </c>
      <c r="X44" s="199">
        <f t="shared" si="11"/>
        <v>0</v>
      </c>
      <c r="Y44" s="199">
        <f t="shared" si="11"/>
        <v>0</v>
      </c>
      <c r="Z44" s="199">
        <f t="shared" si="11"/>
        <v>0</v>
      </c>
      <c r="AA44" s="199">
        <f t="shared" si="11"/>
        <v>0</v>
      </c>
      <c r="AB44" s="199">
        <f t="shared" si="11"/>
        <v>0</v>
      </c>
      <c r="AC44" s="199">
        <f t="shared" si="11"/>
        <v>0</v>
      </c>
      <c r="AD44" s="199">
        <f t="shared" si="11"/>
        <v>0</v>
      </c>
      <c r="AE44" s="150" t="str">
        <f t="shared" si="6"/>
        <v/>
      </c>
    </row>
    <row r="45" spans="1:31" outlineLevel="1" x14ac:dyDescent="0.2">
      <c r="A45" s="56"/>
      <c r="B45" s="201">
        <f t="shared" si="7"/>
        <v>38</v>
      </c>
      <c r="C45" t="str">
        <f>IFERROR(IF('Input| Setup'!E45="","",'Input| Setup'!E45),"")</f>
        <v>Communications (digital) (tx)</v>
      </c>
      <c r="D45" s="211"/>
      <c r="E45" s="211"/>
      <c r="F45" s="211"/>
      <c r="G45" s="211"/>
      <c r="H45" s="211"/>
      <c r="I45" s="211"/>
      <c r="J45" s="211"/>
      <c r="K45" s="150" t="str">
        <f t="shared" si="4"/>
        <v/>
      </c>
      <c r="M45" s="155" t="str" cm="1">
        <f t="array" ref="M45">IFERROR(INDEX('Input| Setup'!$E$8:$E$37,SMALL(IF('Input| Setup'!$F$8:$F$37="Dx",ROW('Input| Setup'!$F$8:$F$37)-ROW('Input| Setup'!$F$8)+1),ROWS('Input| Setup'!$F$8:$F45))),"")</f>
        <v/>
      </c>
      <c r="N45" s="199">
        <f t="shared" si="10"/>
        <v>0</v>
      </c>
      <c r="O45" s="199">
        <f t="shared" si="10"/>
        <v>0</v>
      </c>
      <c r="P45" s="199">
        <f t="shared" si="10"/>
        <v>0</v>
      </c>
      <c r="Q45" s="199">
        <f t="shared" si="10"/>
        <v>0</v>
      </c>
      <c r="R45" s="199">
        <f t="shared" si="10"/>
        <v>0</v>
      </c>
      <c r="S45" s="199">
        <f t="shared" si="10"/>
        <v>0</v>
      </c>
      <c r="T45" s="199">
        <f t="shared" si="10"/>
        <v>0</v>
      </c>
      <c r="U45" s="150" t="str">
        <f t="shared" si="5"/>
        <v/>
      </c>
      <c r="W45" s="155" t="str" cm="1">
        <f t="array" ref="W45">IFERROR(INDEX('Input| Setup'!$E$8:$E$37,SMALL(IF('Input| Setup'!$F$8:$F$37="Tx",ROW('Input| Setup'!$F$8:$F$37)-ROW('Input| Setup'!$F$8)+1),ROWS('Input| Setup'!$F$8:$F45))),"")</f>
        <v/>
      </c>
      <c r="X45" s="199">
        <f t="shared" si="11"/>
        <v>0</v>
      </c>
      <c r="Y45" s="199">
        <f t="shared" si="11"/>
        <v>0</v>
      </c>
      <c r="Z45" s="199">
        <f t="shared" si="11"/>
        <v>0</v>
      </c>
      <c r="AA45" s="199">
        <f t="shared" si="11"/>
        <v>0</v>
      </c>
      <c r="AB45" s="199">
        <f t="shared" si="11"/>
        <v>0</v>
      </c>
      <c r="AC45" s="199">
        <f t="shared" si="11"/>
        <v>0</v>
      </c>
      <c r="AD45" s="199">
        <f t="shared" si="11"/>
        <v>0</v>
      </c>
      <c r="AE45" s="150" t="str">
        <f t="shared" si="6"/>
        <v/>
      </c>
    </row>
    <row r="46" spans="1:31" outlineLevel="1" x14ac:dyDescent="0.2">
      <c r="A46" s="56"/>
      <c r="B46" s="201">
        <f t="shared" si="7"/>
        <v>39</v>
      </c>
      <c r="C46" t="str">
        <f>IFERROR(IF('Input| Setup'!E46="","",'Input| Setup'!E46),"")</f>
        <v>Transmission Leases (tx)</v>
      </c>
      <c r="D46" s="211"/>
      <c r="E46" s="211"/>
      <c r="F46" s="211"/>
      <c r="G46" s="211"/>
      <c r="H46" s="211"/>
      <c r="I46" s="211"/>
      <c r="J46" s="211"/>
      <c r="K46" s="150" t="str">
        <f t="shared" si="4"/>
        <v/>
      </c>
      <c r="M46" s="155" t="str" cm="1">
        <f t="array" ref="M46">IFERROR(INDEX('Input| Setup'!$E$8:$E$37,SMALL(IF('Input| Setup'!$F$8:$F$37="Dx",ROW('Input| Setup'!$F$8:$F$37)-ROW('Input| Setup'!$F$8)+1),ROWS('Input| Setup'!$F$8:$F46))),"")</f>
        <v/>
      </c>
      <c r="N46" s="199">
        <f t="shared" si="10"/>
        <v>0</v>
      </c>
      <c r="O46" s="199">
        <f t="shared" si="10"/>
        <v>0</v>
      </c>
      <c r="P46" s="199">
        <f t="shared" si="10"/>
        <v>0</v>
      </c>
      <c r="Q46" s="199">
        <f t="shared" si="10"/>
        <v>0</v>
      </c>
      <c r="R46" s="199">
        <f t="shared" si="10"/>
        <v>0</v>
      </c>
      <c r="S46" s="199">
        <f t="shared" si="10"/>
        <v>0</v>
      </c>
      <c r="T46" s="199">
        <f t="shared" si="10"/>
        <v>0</v>
      </c>
      <c r="U46" s="150" t="str">
        <f t="shared" si="5"/>
        <v/>
      </c>
      <c r="W46" s="155" t="str" cm="1">
        <f t="array" ref="W46">IFERROR(INDEX('Input| Setup'!$E$8:$E$37,SMALL(IF('Input| Setup'!$F$8:$F$37="Tx",ROW('Input| Setup'!$F$8:$F$37)-ROW('Input| Setup'!$F$8)+1),ROWS('Input| Setup'!$F$8:$F46))),"")</f>
        <v/>
      </c>
      <c r="X46" s="199">
        <f t="shared" si="11"/>
        <v>0</v>
      </c>
      <c r="Y46" s="199">
        <f t="shared" si="11"/>
        <v>0</v>
      </c>
      <c r="Z46" s="199">
        <f t="shared" si="11"/>
        <v>0</v>
      </c>
      <c r="AA46" s="199">
        <f t="shared" si="11"/>
        <v>0</v>
      </c>
      <c r="AB46" s="199">
        <f t="shared" si="11"/>
        <v>0</v>
      </c>
      <c r="AC46" s="199">
        <f t="shared" si="11"/>
        <v>0</v>
      </c>
      <c r="AD46" s="199">
        <f t="shared" si="11"/>
        <v>0</v>
      </c>
      <c r="AE46" s="150" t="str">
        <f t="shared" si="6"/>
        <v/>
      </c>
    </row>
    <row r="47" spans="1:31" outlineLevel="1" x14ac:dyDescent="0.2">
      <c r="A47" s="56"/>
      <c r="B47" s="201">
        <f t="shared" si="7"/>
        <v>40</v>
      </c>
      <c r="C47" t="str">
        <f>IFERROR(IF('Input| Setup'!E47="","",'Input| Setup'!E47),"")</f>
        <v>Other non system assets (tx)</v>
      </c>
      <c r="D47" s="211"/>
      <c r="E47" s="211"/>
      <c r="F47" s="211"/>
      <c r="G47" s="211"/>
      <c r="H47" s="211"/>
      <c r="I47" s="211"/>
      <c r="J47" s="211"/>
      <c r="K47" s="150" t="str">
        <f t="shared" si="4"/>
        <v/>
      </c>
      <c r="M47" s="155" t="str" cm="1">
        <f t="array" ref="M47">IFERROR(INDEX('Input| Setup'!$E$8:$E$37,SMALL(IF('Input| Setup'!$F$8:$F$37="Dx",ROW('Input| Setup'!$F$8:$F$37)-ROW('Input| Setup'!$F$8)+1),ROWS('Input| Setup'!$F$8:$F47))),"")</f>
        <v/>
      </c>
      <c r="N47" s="199">
        <f t="shared" si="10"/>
        <v>0</v>
      </c>
      <c r="O47" s="199">
        <f t="shared" si="10"/>
        <v>0</v>
      </c>
      <c r="P47" s="199">
        <f t="shared" si="10"/>
        <v>0</v>
      </c>
      <c r="Q47" s="199">
        <f t="shared" si="10"/>
        <v>0</v>
      </c>
      <c r="R47" s="199">
        <f t="shared" si="10"/>
        <v>0</v>
      </c>
      <c r="S47" s="199">
        <f t="shared" si="10"/>
        <v>0</v>
      </c>
      <c r="T47" s="199">
        <f t="shared" si="10"/>
        <v>0</v>
      </c>
      <c r="U47" s="150" t="str">
        <f t="shared" si="5"/>
        <v/>
      </c>
      <c r="W47" s="155" t="str" cm="1">
        <f t="array" ref="W47">IFERROR(INDEX('Input| Setup'!$E$8:$E$37,SMALL(IF('Input| Setup'!$F$8:$F$37="Tx",ROW('Input| Setup'!$F$8:$F$37)-ROW('Input| Setup'!$F$8)+1),ROWS('Input| Setup'!$F$8:$F47))),"")</f>
        <v/>
      </c>
      <c r="X47" s="199">
        <f t="shared" si="11"/>
        <v>0</v>
      </c>
      <c r="Y47" s="199">
        <f t="shared" si="11"/>
        <v>0</v>
      </c>
      <c r="Z47" s="199">
        <f t="shared" si="11"/>
        <v>0</v>
      </c>
      <c r="AA47" s="199">
        <f t="shared" si="11"/>
        <v>0</v>
      </c>
      <c r="AB47" s="199">
        <f t="shared" si="11"/>
        <v>0</v>
      </c>
      <c r="AC47" s="199">
        <f t="shared" si="11"/>
        <v>0</v>
      </c>
      <c r="AD47" s="199">
        <f t="shared" si="11"/>
        <v>0</v>
      </c>
      <c r="AE47" s="150" t="str">
        <f t="shared" si="6"/>
        <v/>
      </c>
    </row>
    <row r="48" spans="1:31" outlineLevel="1" x14ac:dyDescent="0.2">
      <c r="A48" s="56"/>
      <c r="B48" s="201">
        <f t="shared" si="7"/>
        <v>41</v>
      </c>
      <c r="C48" t="str">
        <f>IFERROR(IF('Input| Setup'!E48="","",'Input| Setup'!E48),"")</f>
        <v/>
      </c>
      <c r="D48" s="211"/>
      <c r="E48" s="211"/>
      <c r="F48" s="211"/>
      <c r="G48" s="211"/>
      <c r="H48" s="211"/>
      <c r="I48" s="211"/>
      <c r="J48" s="211"/>
      <c r="K48" s="150" t="str">
        <f t="shared" si="4"/>
        <v/>
      </c>
      <c r="M48" s="155" t="str" cm="1">
        <f t="array" ref="M48">IFERROR(INDEX('Input| Setup'!$E$8:$E$37,SMALL(IF('Input| Setup'!$F$8:$F$37="Dx",ROW('Input| Setup'!$F$8:$F$37)-ROW('Input| Setup'!$F$8)+1),ROWS('Input| Setup'!$F$8:$F48))),"")</f>
        <v/>
      </c>
      <c r="N48" s="199">
        <f t="shared" si="10"/>
        <v>0</v>
      </c>
      <c r="O48" s="199">
        <f t="shared" si="10"/>
        <v>0</v>
      </c>
      <c r="P48" s="199">
        <f t="shared" si="10"/>
        <v>0</v>
      </c>
      <c r="Q48" s="199">
        <f t="shared" si="10"/>
        <v>0</v>
      </c>
      <c r="R48" s="199">
        <f t="shared" si="10"/>
        <v>0</v>
      </c>
      <c r="S48" s="199">
        <f t="shared" si="10"/>
        <v>0</v>
      </c>
      <c r="T48" s="199">
        <f t="shared" si="10"/>
        <v>0</v>
      </c>
      <c r="U48" s="150" t="str">
        <f t="shared" si="5"/>
        <v/>
      </c>
      <c r="W48" s="155" t="str" cm="1">
        <f t="array" ref="W48">IFERROR(INDEX('Input| Setup'!$E$8:$E$37,SMALL(IF('Input| Setup'!$F$8:$F$37="Tx",ROW('Input| Setup'!$F$8:$F$37)-ROW('Input| Setup'!$F$8)+1),ROWS('Input| Setup'!$F$8:$F48))),"")</f>
        <v/>
      </c>
      <c r="X48" s="199">
        <f t="shared" si="11"/>
        <v>0</v>
      </c>
      <c r="Y48" s="199">
        <f t="shared" si="11"/>
        <v>0</v>
      </c>
      <c r="Z48" s="199">
        <f t="shared" si="11"/>
        <v>0</v>
      </c>
      <c r="AA48" s="199">
        <f t="shared" si="11"/>
        <v>0</v>
      </c>
      <c r="AB48" s="199">
        <f t="shared" si="11"/>
        <v>0</v>
      </c>
      <c r="AC48" s="199">
        <f t="shared" si="11"/>
        <v>0</v>
      </c>
      <c r="AD48" s="199">
        <f t="shared" si="11"/>
        <v>0</v>
      </c>
      <c r="AE48" s="150" t="str">
        <f t="shared" si="6"/>
        <v/>
      </c>
    </row>
    <row r="49" spans="1:31" outlineLevel="1" x14ac:dyDescent="0.2">
      <c r="A49" s="56"/>
      <c r="B49" s="201">
        <f t="shared" si="7"/>
        <v>42</v>
      </c>
      <c r="C49" t="str">
        <f>IFERROR(IF('Input| Setup'!E49="","",'Input| Setup'!E49),"")</f>
        <v/>
      </c>
      <c r="D49" s="211"/>
      <c r="E49" s="211"/>
      <c r="F49" s="211"/>
      <c r="G49" s="211"/>
      <c r="H49" s="211"/>
      <c r="I49" s="211"/>
      <c r="J49" s="211"/>
      <c r="K49" s="150" t="str">
        <f t="shared" si="4"/>
        <v/>
      </c>
      <c r="M49" s="155" t="str" cm="1">
        <f t="array" ref="M49">IFERROR(INDEX('Input| Setup'!$E$8:$E$37,SMALL(IF('Input| Setup'!$F$8:$F$37="Dx",ROW('Input| Setup'!$F$8:$F$37)-ROW('Input| Setup'!$F$8)+1),ROWS('Input| Setup'!$F$8:$F49))),"")</f>
        <v/>
      </c>
      <c r="N49" s="199">
        <f t="shared" si="10"/>
        <v>0</v>
      </c>
      <c r="O49" s="199">
        <f t="shared" si="10"/>
        <v>0</v>
      </c>
      <c r="P49" s="199">
        <f t="shared" si="10"/>
        <v>0</v>
      </c>
      <c r="Q49" s="199">
        <f t="shared" si="10"/>
        <v>0</v>
      </c>
      <c r="R49" s="199">
        <f t="shared" si="10"/>
        <v>0</v>
      </c>
      <c r="S49" s="199">
        <f t="shared" si="10"/>
        <v>0</v>
      </c>
      <c r="T49" s="199">
        <f t="shared" si="10"/>
        <v>0</v>
      </c>
      <c r="U49" s="150" t="str">
        <f t="shared" si="5"/>
        <v/>
      </c>
      <c r="W49" s="155" t="str" cm="1">
        <f t="array" ref="W49">IFERROR(INDEX('Input| Setup'!$E$8:$E$37,SMALL(IF('Input| Setup'!$F$8:$F$37="Tx",ROW('Input| Setup'!$F$8:$F$37)-ROW('Input| Setup'!$F$8)+1),ROWS('Input| Setup'!$F$8:$F49))),"")</f>
        <v/>
      </c>
      <c r="X49" s="199">
        <f t="shared" si="11"/>
        <v>0</v>
      </c>
      <c r="Y49" s="199">
        <f t="shared" si="11"/>
        <v>0</v>
      </c>
      <c r="Z49" s="199">
        <f t="shared" si="11"/>
        <v>0</v>
      </c>
      <c r="AA49" s="199">
        <f t="shared" si="11"/>
        <v>0</v>
      </c>
      <c r="AB49" s="199">
        <f t="shared" si="11"/>
        <v>0</v>
      </c>
      <c r="AC49" s="199">
        <f t="shared" si="11"/>
        <v>0</v>
      </c>
      <c r="AD49" s="199">
        <f t="shared" si="11"/>
        <v>0</v>
      </c>
      <c r="AE49" s="150" t="str">
        <f t="shared" si="6"/>
        <v/>
      </c>
    </row>
    <row r="50" spans="1:31" outlineLevel="1" x14ac:dyDescent="0.2">
      <c r="A50" s="56"/>
      <c r="B50" s="201">
        <f t="shared" si="7"/>
        <v>43</v>
      </c>
      <c r="C50" t="str">
        <f>IFERROR(IF('Input| Setup'!E50="","",'Input| Setup'!E50),"")</f>
        <v/>
      </c>
      <c r="D50" s="211"/>
      <c r="E50" s="211"/>
      <c r="F50" s="211"/>
      <c r="G50" s="211"/>
      <c r="H50" s="211"/>
      <c r="I50" s="211"/>
      <c r="J50" s="211"/>
      <c r="K50" s="150" t="str">
        <f t="shared" si="4"/>
        <v/>
      </c>
      <c r="M50" s="155" t="str" cm="1">
        <f t="array" ref="M50">IFERROR(INDEX('Input| Setup'!$E$8:$E$37,SMALL(IF('Input| Setup'!$F$8:$F$37="Dx",ROW('Input| Setup'!$F$8:$F$37)-ROW('Input| Setup'!$F$8)+1),ROWS('Input| Setup'!$F$8:$F50))),"")</f>
        <v/>
      </c>
      <c r="N50" s="199">
        <f t="shared" si="10"/>
        <v>0</v>
      </c>
      <c r="O50" s="199">
        <f t="shared" si="10"/>
        <v>0</v>
      </c>
      <c r="P50" s="199">
        <f t="shared" si="10"/>
        <v>0</v>
      </c>
      <c r="Q50" s="199">
        <f t="shared" si="10"/>
        <v>0</v>
      </c>
      <c r="R50" s="199">
        <f t="shared" si="10"/>
        <v>0</v>
      </c>
      <c r="S50" s="199">
        <f t="shared" si="10"/>
        <v>0</v>
      </c>
      <c r="T50" s="199">
        <f t="shared" si="10"/>
        <v>0</v>
      </c>
      <c r="U50" s="150" t="str">
        <f t="shared" si="5"/>
        <v/>
      </c>
      <c r="W50" s="155" t="str" cm="1">
        <f t="array" ref="W50">IFERROR(INDEX('Input| Setup'!$E$8:$E$37,SMALL(IF('Input| Setup'!$F$8:$F$37="Tx",ROW('Input| Setup'!$F$8:$F$37)-ROW('Input| Setup'!$F$8)+1),ROWS('Input| Setup'!$F$8:$F50))),"")</f>
        <v/>
      </c>
      <c r="X50" s="199">
        <f t="shared" si="11"/>
        <v>0</v>
      </c>
      <c r="Y50" s="199">
        <f t="shared" si="11"/>
        <v>0</v>
      </c>
      <c r="Z50" s="199">
        <f t="shared" si="11"/>
        <v>0</v>
      </c>
      <c r="AA50" s="199">
        <f t="shared" si="11"/>
        <v>0</v>
      </c>
      <c r="AB50" s="199">
        <f t="shared" si="11"/>
        <v>0</v>
      </c>
      <c r="AC50" s="199">
        <f t="shared" si="11"/>
        <v>0</v>
      </c>
      <c r="AD50" s="199">
        <f t="shared" si="11"/>
        <v>0</v>
      </c>
      <c r="AE50" s="150" t="str">
        <f t="shared" si="6"/>
        <v/>
      </c>
    </row>
    <row r="51" spans="1:31" outlineLevel="1" x14ac:dyDescent="0.2">
      <c r="A51" s="56"/>
      <c r="B51" s="201">
        <f t="shared" si="7"/>
        <v>44</v>
      </c>
      <c r="C51" t="str">
        <f>IFERROR(IF('Input| Setup'!E51="","",'Input| Setup'!E51),"")</f>
        <v/>
      </c>
      <c r="D51" s="211"/>
      <c r="E51" s="211"/>
      <c r="F51" s="211"/>
      <c r="G51" s="211"/>
      <c r="H51" s="211"/>
      <c r="I51" s="211"/>
      <c r="J51" s="211"/>
      <c r="K51" s="150" t="str">
        <f t="shared" si="4"/>
        <v/>
      </c>
      <c r="M51" s="155" t="str" cm="1">
        <f t="array" ref="M51">IFERROR(INDEX('Input| Setup'!$E$8:$E$37,SMALL(IF('Input| Setup'!$F$8:$F$37="Dx",ROW('Input| Setup'!$F$8:$F$37)-ROW('Input| Setup'!$F$8)+1),ROWS('Input| Setup'!$F$8:$F51))),"")</f>
        <v/>
      </c>
      <c r="N51" s="199">
        <f t="shared" si="10"/>
        <v>0</v>
      </c>
      <c r="O51" s="199">
        <f t="shared" si="10"/>
        <v>0</v>
      </c>
      <c r="P51" s="199">
        <f t="shared" si="10"/>
        <v>0</v>
      </c>
      <c r="Q51" s="199">
        <f t="shared" si="10"/>
        <v>0</v>
      </c>
      <c r="R51" s="199">
        <f t="shared" si="10"/>
        <v>0</v>
      </c>
      <c r="S51" s="199">
        <f t="shared" si="10"/>
        <v>0</v>
      </c>
      <c r="T51" s="199">
        <f t="shared" si="10"/>
        <v>0</v>
      </c>
      <c r="U51" s="150" t="str">
        <f t="shared" si="5"/>
        <v/>
      </c>
      <c r="W51" s="155" t="str" cm="1">
        <f t="array" ref="W51">IFERROR(INDEX('Input| Setup'!$E$8:$E$37,SMALL(IF('Input| Setup'!$F$8:$F$37="Tx",ROW('Input| Setup'!$F$8:$F$37)-ROW('Input| Setup'!$F$8)+1),ROWS('Input| Setup'!$F$8:$F51))),"")</f>
        <v/>
      </c>
      <c r="X51" s="199">
        <f t="shared" si="11"/>
        <v>0</v>
      </c>
      <c r="Y51" s="199">
        <f t="shared" si="11"/>
        <v>0</v>
      </c>
      <c r="Z51" s="199">
        <f t="shared" si="11"/>
        <v>0</v>
      </c>
      <c r="AA51" s="199">
        <f t="shared" si="11"/>
        <v>0</v>
      </c>
      <c r="AB51" s="199">
        <f t="shared" si="11"/>
        <v>0</v>
      </c>
      <c r="AC51" s="199">
        <f t="shared" si="11"/>
        <v>0</v>
      </c>
      <c r="AD51" s="199">
        <f t="shared" si="11"/>
        <v>0</v>
      </c>
      <c r="AE51" s="150" t="str">
        <f t="shared" si="6"/>
        <v/>
      </c>
    </row>
    <row r="52" spans="1:31" outlineLevel="1" x14ac:dyDescent="0.2">
      <c r="A52" s="56"/>
      <c r="B52" s="201">
        <f t="shared" si="7"/>
        <v>45</v>
      </c>
      <c r="C52" t="str">
        <f>IFERROR(IF('Input| Setup'!E52="","",'Input| Setup'!E52),"")</f>
        <v/>
      </c>
      <c r="D52" s="211"/>
      <c r="E52" s="211"/>
      <c r="F52" s="211"/>
      <c r="G52" s="211"/>
      <c r="H52" s="211"/>
      <c r="I52" s="211"/>
      <c r="J52" s="211"/>
      <c r="K52" s="150" t="str">
        <f t="shared" si="4"/>
        <v/>
      </c>
      <c r="M52" s="155" t="str" cm="1">
        <f t="array" ref="M52">IFERROR(INDEX('Input| Setup'!$E$8:$E$37,SMALL(IF('Input| Setup'!$F$8:$F$37="Dx",ROW('Input| Setup'!$F$8:$F$37)-ROW('Input| Setup'!$F$8)+1),ROWS('Input| Setup'!$F$8:$F52))),"")</f>
        <v/>
      </c>
      <c r="N52" s="199">
        <f t="shared" si="10"/>
        <v>0</v>
      </c>
      <c r="O52" s="199">
        <f t="shared" si="10"/>
        <v>0</v>
      </c>
      <c r="P52" s="199">
        <f t="shared" si="10"/>
        <v>0</v>
      </c>
      <c r="Q52" s="199">
        <f t="shared" si="10"/>
        <v>0</v>
      </c>
      <c r="R52" s="199">
        <f t="shared" si="10"/>
        <v>0</v>
      </c>
      <c r="S52" s="199">
        <f t="shared" si="10"/>
        <v>0</v>
      </c>
      <c r="T52" s="199">
        <f t="shared" si="10"/>
        <v>0</v>
      </c>
      <c r="U52" s="150" t="str">
        <f t="shared" si="5"/>
        <v/>
      </c>
      <c r="W52" s="155" t="str" cm="1">
        <f t="array" ref="W52">IFERROR(INDEX('Input| Setup'!$E$8:$E$37,SMALL(IF('Input| Setup'!$F$8:$F$37="Tx",ROW('Input| Setup'!$F$8:$F$37)-ROW('Input| Setup'!$F$8)+1),ROWS('Input| Setup'!$F$8:$F52))),"")</f>
        <v/>
      </c>
      <c r="X52" s="199">
        <f t="shared" si="11"/>
        <v>0</v>
      </c>
      <c r="Y52" s="199">
        <f t="shared" si="11"/>
        <v>0</v>
      </c>
      <c r="Z52" s="199">
        <f t="shared" si="11"/>
        <v>0</v>
      </c>
      <c r="AA52" s="199">
        <f t="shared" si="11"/>
        <v>0</v>
      </c>
      <c r="AB52" s="199">
        <f t="shared" si="11"/>
        <v>0</v>
      </c>
      <c r="AC52" s="199">
        <f t="shared" si="11"/>
        <v>0</v>
      </c>
      <c r="AD52" s="199">
        <f t="shared" si="11"/>
        <v>0</v>
      </c>
      <c r="AE52" s="150" t="str">
        <f t="shared" si="6"/>
        <v/>
      </c>
    </row>
    <row r="53" spans="1:31" outlineLevel="1" x14ac:dyDescent="0.2">
      <c r="A53" s="56"/>
      <c r="B53" s="201">
        <f t="shared" si="7"/>
        <v>46</v>
      </c>
      <c r="C53" t="str">
        <f>IFERROR(IF('Input| Setup'!E53="","",'Input| Setup'!E53),"")</f>
        <v/>
      </c>
      <c r="D53" s="211"/>
      <c r="E53" s="211"/>
      <c r="F53" s="211"/>
      <c r="G53" s="211"/>
      <c r="H53" s="211"/>
      <c r="I53" s="211"/>
      <c r="J53" s="211"/>
      <c r="K53" s="150" t="str">
        <f t="shared" si="4"/>
        <v/>
      </c>
      <c r="M53" s="155" t="str" cm="1">
        <f t="array" ref="M53">IFERROR(INDEX('Input| Setup'!$E$8:$E$37,SMALL(IF('Input| Setup'!$F$8:$F$37="Dx",ROW('Input| Setup'!$F$8:$F$37)-ROW('Input| Setup'!$F$8)+1),ROWS('Input| Setup'!$F$8:$F53))),"")</f>
        <v/>
      </c>
      <c r="N53" s="199">
        <f t="shared" si="10"/>
        <v>0</v>
      </c>
      <c r="O53" s="199">
        <f t="shared" si="10"/>
        <v>0</v>
      </c>
      <c r="P53" s="199">
        <f t="shared" si="10"/>
        <v>0</v>
      </c>
      <c r="Q53" s="199">
        <f t="shared" si="10"/>
        <v>0</v>
      </c>
      <c r="R53" s="199">
        <f t="shared" si="10"/>
        <v>0</v>
      </c>
      <c r="S53" s="199">
        <f t="shared" si="10"/>
        <v>0</v>
      </c>
      <c r="T53" s="199">
        <f t="shared" si="10"/>
        <v>0</v>
      </c>
      <c r="U53" s="150" t="str">
        <f t="shared" si="5"/>
        <v/>
      </c>
      <c r="W53" s="155" t="str" cm="1">
        <f t="array" ref="W53">IFERROR(INDEX('Input| Setup'!$E$8:$E$37,SMALL(IF('Input| Setup'!$F$8:$F$37="Tx",ROW('Input| Setup'!$F$8:$F$37)-ROW('Input| Setup'!$F$8)+1),ROWS('Input| Setup'!$F$8:$F53))),"")</f>
        <v/>
      </c>
      <c r="X53" s="199">
        <f t="shared" si="11"/>
        <v>0</v>
      </c>
      <c r="Y53" s="199">
        <f t="shared" si="11"/>
        <v>0</v>
      </c>
      <c r="Z53" s="199">
        <f t="shared" si="11"/>
        <v>0</v>
      </c>
      <c r="AA53" s="199">
        <f t="shared" si="11"/>
        <v>0</v>
      </c>
      <c r="AB53" s="199">
        <f t="shared" si="11"/>
        <v>0</v>
      </c>
      <c r="AC53" s="199">
        <f t="shared" si="11"/>
        <v>0</v>
      </c>
      <c r="AD53" s="199">
        <f t="shared" si="11"/>
        <v>0</v>
      </c>
      <c r="AE53" s="150" t="str">
        <f t="shared" si="6"/>
        <v/>
      </c>
    </row>
    <row r="54" spans="1:31" outlineLevel="1" x14ac:dyDescent="0.2">
      <c r="A54" s="56"/>
      <c r="B54" s="201">
        <f t="shared" si="7"/>
        <v>47</v>
      </c>
      <c r="C54" t="str">
        <f>IFERROR(IF('Input| Setup'!E54="","",'Input| Setup'!E54),"")</f>
        <v/>
      </c>
      <c r="D54" s="211"/>
      <c r="E54" s="211"/>
      <c r="F54" s="211"/>
      <c r="G54" s="211"/>
      <c r="H54" s="211"/>
      <c r="I54" s="211"/>
      <c r="J54" s="211"/>
      <c r="K54" s="150" t="str">
        <f t="shared" si="4"/>
        <v/>
      </c>
      <c r="M54" s="155" t="str" cm="1">
        <f t="array" ref="M54">IFERROR(INDEX('Input| Setup'!$E$8:$E$37,SMALL(IF('Input| Setup'!$F$8:$F$37="Dx",ROW('Input| Setup'!$F$8:$F$37)-ROW('Input| Setup'!$F$8)+1),ROWS('Input| Setup'!$F$8:$F54))),"")</f>
        <v/>
      </c>
      <c r="N54" s="199">
        <f t="shared" si="10"/>
        <v>0</v>
      </c>
      <c r="O54" s="199">
        <f t="shared" si="10"/>
        <v>0</v>
      </c>
      <c r="P54" s="199">
        <f t="shared" si="10"/>
        <v>0</v>
      </c>
      <c r="Q54" s="199">
        <f t="shared" si="10"/>
        <v>0</v>
      </c>
      <c r="R54" s="199">
        <f t="shared" si="10"/>
        <v>0</v>
      </c>
      <c r="S54" s="199">
        <f t="shared" si="10"/>
        <v>0</v>
      </c>
      <c r="T54" s="199">
        <f t="shared" si="10"/>
        <v>0</v>
      </c>
      <c r="U54" s="150" t="str">
        <f t="shared" si="5"/>
        <v/>
      </c>
      <c r="W54" s="155" t="str" cm="1">
        <f t="array" ref="W54">IFERROR(INDEX('Input| Setup'!$E$8:$E$37,SMALL(IF('Input| Setup'!$F$8:$F$37="Tx",ROW('Input| Setup'!$F$8:$F$37)-ROW('Input| Setup'!$F$8)+1),ROWS('Input| Setup'!$F$8:$F54))),"")</f>
        <v/>
      </c>
      <c r="X54" s="199">
        <f t="shared" si="11"/>
        <v>0</v>
      </c>
      <c r="Y54" s="199">
        <f t="shared" si="11"/>
        <v>0</v>
      </c>
      <c r="Z54" s="199">
        <f t="shared" si="11"/>
        <v>0</v>
      </c>
      <c r="AA54" s="199">
        <f t="shared" si="11"/>
        <v>0</v>
      </c>
      <c r="AB54" s="199">
        <f t="shared" si="11"/>
        <v>0</v>
      </c>
      <c r="AC54" s="199">
        <f t="shared" si="11"/>
        <v>0</v>
      </c>
      <c r="AD54" s="199">
        <f t="shared" si="11"/>
        <v>0</v>
      </c>
      <c r="AE54" s="150" t="str">
        <f t="shared" si="6"/>
        <v/>
      </c>
    </row>
    <row r="55" spans="1:31" outlineLevel="1" x14ac:dyDescent="0.2">
      <c r="A55" s="56"/>
      <c r="B55" s="201">
        <f t="shared" si="7"/>
        <v>48</v>
      </c>
      <c r="C55" t="str">
        <f>IFERROR(IF('Input| Setup'!E55="","",'Input| Setup'!E55),"")</f>
        <v/>
      </c>
      <c r="D55" s="211"/>
      <c r="E55" s="211"/>
      <c r="F55" s="211"/>
      <c r="G55" s="211"/>
      <c r="H55" s="211"/>
      <c r="I55" s="211"/>
      <c r="J55" s="211"/>
      <c r="K55" s="150" t="str">
        <f t="shared" si="4"/>
        <v/>
      </c>
      <c r="M55" s="155" t="str" cm="1">
        <f t="array" ref="M55">IFERROR(INDEX('Input| Setup'!$E$8:$E$37,SMALL(IF('Input| Setup'!$F$8:$F$37="Dx",ROW('Input| Setup'!$F$8:$F$37)-ROW('Input| Setup'!$F$8)+1),ROWS('Input| Setup'!$F$8:$F55))),"")</f>
        <v/>
      </c>
      <c r="N55" s="199">
        <f t="shared" si="10"/>
        <v>0</v>
      </c>
      <c r="O55" s="199">
        <f t="shared" si="10"/>
        <v>0</v>
      </c>
      <c r="P55" s="199">
        <f t="shared" si="10"/>
        <v>0</v>
      </c>
      <c r="Q55" s="199">
        <f t="shared" si="10"/>
        <v>0</v>
      </c>
      <c r="R55" s="199">
        <f t="shared" si="10"/>
        <v>0</v>
      </c>
      <c r="S55" s="199">
        <f t="shared" si="10"/>
        <v>0</v>
      </c>
      <c r="T55" s="199">
        <f t="shared" si="10"/>
        <v>0</v>
      </c>
      <c r="U55" s="150" t="str">
        <f t="shared" si="5"/>
        <v/>
      </c>
      <c r="W55" s="155" t="str" cm="1">
        <f t="array" ref="W55">IFERROR(INDEX('Input| Setup'!$E$8:$E$37,SMALL(IF('Input| Setup'!$F$8:$F$37="Tx",ROW('Input| Setup'!$F$8:$F$37)-ROW('Input| Setup'!$F$8)+1),ROWS('Input| Setup'!$F$8:$F55))),"")</f>
        <v/>
      </c>
      <c r="X55" s="199">
        <f t="shared" si="11"/>
        <v>0</v>
      </c>
      <c r="Y55" s="199">
        <f t="shared" si="11"/>
        <v>0</v>
      </c>
      <c r="Z55" s="199">
        <f t="shared" si="11"/>
        <v>0</v>
      </c>
      <c r="AA55" s="199">
        <f t="shared" si="11"/>
        <v>0</v>
      </c>
      <c r="AB55" s="199">
        <f t="shared" si="11"/>
        <v>0</v>
      </c>
      <c r="AC55" s="199">
        <f t="shared" si="11"/>
        <v>0</v>
      </c>
      <c r="AD55" s="199">
        <f t="shared" si="11"/>
        <v>0</v>
      </c>
      <c r="AE55" s="150" t="str">
        <f t="shared" si="6"/>
        <v/>
      </c>
    </row>
    <row r="56" spans="1:31" outlineLevel="1" x14ac:dyDescent="0.2">
      <c r="A56" s="56"/>
      <c r="B56" s="201">
        <f t="shared" si="7"/>
        <v>49</v>
      </c>
      <c r="C56" t="str">
        <f>IFERROR(IF('Input| Setup'!E56="","",'Input| Setup'!E56),"")</f>
        <v/>
      </c>
      <c r="D56" s="211"/>
      <c r="E56" s="211"/>
      <c r="F56" s="211"/>
      <c r="G56" s="211"/>
      <c r="H56" s="211"/>
      <c r="I56" s="211"/>
      <c r="J56" s="211"/>
      <c r="K56" s="150" t="str">
        <f t="shared" si="4"/>
        <v/>
      </c>
      <c r="M56" s="155" t="str" cm="1">
        <f t="array" ref="M56">IFERROR(INDEX('Input| Setup'!$E$8:$E$37,SMALL(IF('Input| Setup'!$F$8:$F$37="Dx",ROW('Input| Setup'!$F$8:$F$37)-ROW('Input| Setup'!$F$8)+1),ROWS('Input| Setup'!$F$8:$F56))),"")</f>
        <v/>
      </c>
      <c r="N56" s="199">
        <f t="shared" si="10"/>
        <v>0</v>
      </c>
      <c r="O56" s="199">
        <f t="shared" si="10"/>
        <v>0</v>
      </c>
      <c r="P56" s="199">
        <f t="shared" si="10"/>
        <v>0</v>
      </c>
      <c r="Q56" s="199">
        <f t="shared" si="10"/>
        <v>0</v>
      </c>
      <c r="R56" s="199">
        <f t="shared" si="10"/>
        <v>0</v>
      </c>
      <c r="S56" s="199">
        <f t="shared" si="10"/>
        <v>0</v>
      </c>
      <c r="T56" s="199">
        <f t="shared" si="10"/>
        <v>0</v>
      </c>
      <c r="U56" s="150" t="str">
        <f t="shared" si="5"/>
        <v/>
      </c>
      <c r="W56" s="155" t="str" cm="1">
        <f t="array" ref="W56">IFERROR(INDEX('Input| Setup'!$E$8:$E$37,SMALL(IF('Input| Setup'!$F$8:$F$37="Tx",ROW('Input| Setup'!$F$8:$F$37)-ROW('Input| Setup'!$F$8)+1),ROWS('Input| Setup'!$F$8:$F56))),"")</f>
        <v/>
      </c>
      <c r="X56" s="199">
        <f t="shared" si="11"/>
        <v>0</v>
      </c>
      <c r="Y56" s="199">
        <f t="shared" si="11"/>
        <v>0</v>
      </c>
      <c r="Z56" s="199">
        <f t="shared" si="11"/>
        <v>0</v>
      </c>
      <c r="AA56" s="199">
        <f t="shared" si="11"/>
        <v>0</v>
      </c>
      <c r="AB56" s="199">
        <f t="shared" si="11"/>
        <v>0</v>
      </c>
      <c r="AC56" s="199">
        <f t="shared" si="11"/>
        <v>0</v>
      </c>
      <c r="AD56" s="199">
        <f t="shared" si="11"/>
        <v>0</v>
      </c>
      <c r="AE56" s="150" t="str">
        <f t="shared" si="6"/>
        <v/>
      </c>
    </row>
    <row r="57" spans="1:31" outlineLevel="1" x14ac:dyDescent="0.2">
      <c r="A57" s="56"/>
      <c r="B57" s="201">
        <f t="shared" si="7"/>
        <v>50</v>
      </c>
      <c r="C57" t="str">
        <f>IFERROR(IF('Input| Setup'!E57="","",'Input| Setup'!E57),"")</f>
        <v/>
      </c>
      <c r="D57" s="211"/>
      <c r="E57" s="211"/>
      <c r="F57" s="211"/>
      <c r="G57" s="211"/>
      <c r="H57" s="211"/>
      <c r="I57" s="211"/>
      <c r="J57" s="211"/>
      <c r="K57" s="150" t="str">
        <f t="shared" si="4"/>
        <v/>
      </c>
      <c r="M57" s="155" t="str" cm="1">
        <f t="array" ref="M57">IFERROR(INDEX('Input| Setup'!$E$8:$E$37,SMALL(IF('Input| Setup'!$F$8:$F$37="Dx",ROW('Input| Setup'!$F$8:$F$37)-ROW('Input| Setup'!$F$8)+1),ROWS('Input| Setup'!$F$8:$F57))),"")</f>
        <v/>
      </c>
      <c r="N57" s="199">
        <f t="shared" si="10"/>
        <v>0</v>
      </c>
      <c r="O57" s="199">
        <f t="shared" si="10"/>
        <v>0</v>
      </c>
      <c r="P57" s="199">
        <f t="shared" si="10"/>
        <v>0</v>
      </c>
      <c r="Q57" s="199">
        <f t="shared" si="10"/>
        <v>0</v>
      </c>
      <c r="R57" s="199">
        <f t="shared" si="10"/>
        <v>0</v>
      </c>
      <c r="S57" s="199">
        <f t="shared" si="10"/>
        <v>0</v>
      </c>
      <c r="T57" s="199">
        <f t="shared" si="10"/>
        <v>0</v>
      </c>
      <c r="U57" s="150" t="str">
        <f t="shared" si="5"/>
        <v/>
      </c>
      <c r="W57" s="155" t="str" cm="1">
        <f t="array" ref="W57">IFERROR(INDEX('Input| Setup'!$E$8:$E$37,SMALL(IF('Input| Setup'!$F$8:$F$37="Tx",ROW('Input| Setup'!$F$8:$F$37)-ROW('Input| Setup'!$F$8)+1),ROWS('Input| Setup'!$F$8:$F57))),"")</f>
        <v/>
      </c>
      <c r="X57" s="199">
        <f t="shared" si="11"/>
        <v>0</v>
      </c>
      <c r="Y57" s="199">
        <f t="shared" si="11"/>
        <v>0</v>
      </c>
      <c r="Z57" s="199">
        <f t="shared" si="11"/>
        <v>0</v>
      </c>
      <c r="AA57" s="199">
        <f t="shared" si="11"/>
        <v>0</v>
      </c>
      <c r="AB57" s="199">
        <f t="shared" si="11"/>
        <v>0</v>
      </c>
      <c r="AC57" s="199">
        <f t="shared" si="11"/>
        <v>0</v>
      </c>
      <c r="AD57" s="199">
        <f t="shared" si="11"/>
        <v>0</v>
      </c>
      <c r="AE57" s="150" t="str">
        <f t="shared" si="6"/>
        <v/>
      </c>
    </row>
    <row r="58" spans="1:31" x14ac:dyDescent="0.2">
      <c r="C58" s="81"/>
      <c r="D58" s="81"/>
      <c r="E58" s="81"/>
      <c r="F58" s="81"/>
      <c r="G58" s="81"/>
      <c r="H58" s="81"/>
      <c r="I58" s="81"/>
      <c r="J58" s="81"/>
      <c r="K58" s="81"/>
    </row>
    <row r="59" spans="1:31" x14ac:dyDescent="0.2"/>
    <row r="60" spans="1:31" x14ac:dyDescent="0.2"/>
  </sheetData>
  <sheetProtection formatColumns="0" formatRows="0"/>
  <mergeCells count="1">
    <mergeCell ref="J2:L2"/>
  </mergeCells>
  <conditionalFormatting sqref="F2">
    <cfRule type="cellIs" dxfId="15" priority="1" operator="equal">
      <formula>"Check"</formula>
    </cfRule>
    <cfRule type="cellIs" dxfId="14" priority="2" operator="equal">
      <formula>"Ok"</formula>
    </cfRule>
  </conditionalFormatting>
  <pageMargins left="0.7" right="0.7" top="0.75" bottom="0.75" header="0.3" footer="0.3"/>
  <pageSetup paperSize="9" orientation="portrait" r:id="rId1"/>
  <headerFooter>
    <oddFooter>&amp;L&amp;1#&amp;"Calibri"&amp;8&amp;K000000For Official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79998168889431442"/>
  </sheetPr>
  <dimension ref="A1:AE71"/>
  <sheetViews>
    <sheetView zoomScaleNormal="100" workbookViewId="0"/>
  </sheetViews>
  <sheetFormatPr defaultColWidth="0" defaultRowHeight="11.25" zeroHeight="1" x14ac:dyDescent="0.2"/>
  <cols>
    <col min="1" max="1" width="2.28515625" style="82" customWidth="1"/>
    <col min="2" max="2" width="80.28515625" style="82" bestFit="1" customWidth="1"/>
    <col min="3" max="10" width="15.140625" style="82" customWidth="1"/>
    <col min="11" max="11" width="4.28515625" style="82" customWidth="1"/>
    <col min="12" max="14" width="11.5703125" style="82" hidden="1" customWidth="1"/>
    <col min="15" max="15" width="13.85546875" style="82" hidden="1" customWidth="1"/>
    <col min="16" max="18" width="11.5703125" style="82" hidden="1" customWidth="1"/>
    <col min="19" max="31" width="9.140625" style="82" hidden="1" customWidth="1"/>
    <col min="32" max="16384" width="8.7109375" style="82" hidden="1"/>
  </cols>
  <sheetData>
    <row r="1" spans="1:11" ht="12.75" x14ac:dyDescent="0.2">
      <c r="A1" s="62" t="str">
        <f>'Input| Setup'!E5&amp;"     "&amp;'Input| Escalations'!D8</f>
        <v>Ausgrid     2024-25</v>
      </c>
    </row>
    <row r="2" spans="1:11" customFormat="1" ht="12.75" x14ac:dyDescent="0.2">
      <c r="A2" s="13"/>
      <c r="B2" s="14" t="str">
        <f>IFERROR(Index!B2,"")</f>
        <v>AER Capex Forecast Model</v>
      </c>
      <c r="C2" s="25" t="s">
        <v>75</v>
      </c>
      <c r="D2" s="46">
        <f>'Model Validation'!$C$13</f>
        <v>0</v>
      </c>
      <c r="E2" s="21"/>
      <c r="F2" s="14" t="s">
        <v>25</v>
      </c>
      <c r="G2" s="20" t="s">
        <v>33</v>
      </c>
      <c r="H2" s="203" t="s">
        <v>55</v>
      </c>
      <c r="I2" s="268" t="s">
        <v>124</v>
      </c>
      <c r="J2" s="269"/>
      <c r="K2" s="13"/>
    </row>
    <row r="3" spans="1:11" customFormat="1" ht="12.75" x14ac:dyDescent="0.2">
      <c r="A3" s="13"/>
      <c r="B3" s="14" t="str">
        <f ca="1">IFERROR(MID(CELL("filename",A2),FIND("]",CELL("filename",A2))+1,255),"")</f>
        <v>Input| Overheads</v>
      </c>
      <c r="C3" s="13"/>
      <c r="D3" s="13"/>
      <c r="E3" s="21"/>
      <c r="F3" s="13"/>
      <c r="G3" s="13"/>
      <c r="H3" s="13"/>
      <c r="I3" s="13"/>
      <c r="J3" s="13"/>
      <c r="K3" s="13"/>
    </row>
    <row r="4" spans="1:11" x14ac:dyDescent="0.2"/>
    <row r="5" spans="1:11" customFormat="1" ht="15" x14ac:dyDescent="0.25">
      <c r="A5" s="4"/>
      <c r="B5" s="5" t="str">
        <f>LEFT('Input| Expensing'!W5,2)+1&amp;". Forecast capitalised overheads for current period"</f>
        <v>31. Forecast capitalised overheads for current period</v>
      </c>
      <c r="C5" s="7" t="str">
        <f>"Note: enter only forecast costs. If "&amp;C7&amp;" overheads are historical actual expenditure, enter them in table "&amp;LEFT(B21,2)&amp;" and leave cells in this table blank."</f>
        <v>Note: enter only forecast costs. If 2022-23 overheads are historical actual expenditure, enter them in table 33 and leave cells in this table blank.</v>
      </c>
      <c r="D5" s="4"/>
      <c r="E5" s="4"/>
      <c r="F5" s="4"/>
      <c r="G5" s="4"/>
      <c r="H5" s="4"/>
      <c r="I5" s="4"/>
      <c r="J5" s="4"/>
    </row>
    <row r="6" spans="1:11" x14ac:dyDescent="0.2"/>
    <row r="7" spans="1:11" x14ac:dyDescent="0.2">
      <c r="B7" s="17" t="str">
        <f>"Unescalated capitalised overheads ($'000 "&amp;'Input| Escalations'!E9&amp;" "&amp;'Input| Escalations'!D9&amp;")"</f>
        <v>Unescalated capitalised overheads ($'000 December 2022-23)</v>
      </c>
      <c r="C7" s="179" t="str">
        <f>IFERROR('Input| Escalations'!H23,"")</f>
        <v>2022-23</v>
      </c>
      <c r="D7" s="179" t="str">
        <f>IFERROR('Input| Escalations'!I23,"")</f>
        <v>2023-24</v>
      </c>
    </row>
    <row r="8" spans="1:11" ht="12.75" x14ac:dyDescent="0.2">
      <c r="B8" s="83" t="s">
        <v>35</v>
      </c>
      <c r="C8" s="221">
        <v>112193.47606999996</v>
      </c>
      <c r="D8" s="230">
        <v>0</v>
      </c>
    </row>
    <row r="9" spans="1:11" ht="12.75" x14ac:dyDescent="0.2">
      <c r="B9" s="83" t="s">
        <v>36</v>
      </c>
      <c r="C9" s="221">
        <v>8403.6465456401602</v>
      </c>
      <c r="D9" s="230">
        <v>0</v>
      </c>
    </row>
    <row r="10" spans="1:11" ht="12.75" x14ac:dyDescent="0.2">
      <c r="B10" s="84" t="s">
        <v>37</v>
      </c>
      <c r="C10" s="222">
        <f>IF(AND(C8="",C9=""),"",C8+C9)</f>
        <v>120597.12261564012</v>
      </c>
      <c r="D10" s="186">
        <f>IF(AND(D8="",D9=""),"",D8+D9)</f>
        <v>0</v>
      </c>
    </row>
    <row r="11" spans="1:11" x14ac:dyDescent="0.2"/>
    <row r="12" spans="1:11" x14ac:dyDescent="0.2"/>
    <row r="13" spans="1:11" customFormat="1" ht="15" x14ac:dyDescent="0.25">
      <c r="A13" s="4"/>
      <c r="B13" s="5" t="str">
        <f>LEFT(B5,2)+1&amp;". Forecast capitalised overheads for forecast period - alternative method"</f>
        <v>32. Forecast capitalised overheads for forecast period - alternative method</v>
      </c>
      <c r="C13" s="7" t="s">
        <v>74</v>
      </c>
      <c r="D13" s="4"/>
      <c r="E13" s="4"/>
      <c r="F13" s="4"/>
      <c r="G13" s="4"/>
      <c r="H13" s="4"/>
      <c r="I13" s="4"/>
      <c r="J13" s="4"/>
    </row>
    <row r="14" spans="1:11" ht="12.75" customHeight="1" x14ac:dyDescent="0.2"/>
    <row r="15" spans="1:11" ht="12.75" customHeight="1" x14ac:dyDescent="0.2">
      <c r="B15" s="17" t="str">
        <f>"Unescalated capitalised overheads ($'000 "&amp;'Input| Escalations'!E9&amp;" "&amp;'Input| Escalations'!D9&amp;")"</f>
        <v>Unescalated capitalised overheads ($'000 December 2022-23)</v>
      </c>
      <c r="C15" s="17"/>
      <c r="D15" s="17"/>
      <c r="E15" s="179" t="str">
        <f>IFERROR('Input| Escalations'!J23,"")</f>
        <v>2024-25</v>
      </c>
      <c r="F15" s="179" t="str">
        <f>IFERROR('Input| Escalations'!K23,"")</f>
        <v>2025-26</v>
      </c>
      <c r="G15" s="179" t="str">
        <f>IFERROR('Input| Escalations'!L23,"")</f>
        <v>2026-27</v>
      </c>
      <c r="H15" s="179" t="str">
        <f>IFERROR('Input| Escalations'!M23,"")</f>
        <v>2027-28</v>
      </c>
      <c r="I15" s="179" t="str">
        <f>IFERROR('Input| Escalations'!N23,"")</f>
        <v>2028-29</v>
      </c>
      <c r="J15" s="179" t="s">
        <v>1</v>
      </c>
    </row>
    <row r="16" spans="1:11" ht="12.75" customHeight="1" x14ac:dyDescent="0.2">
      <c r="B16" s="83" t="s">
        <v>35</v>
      </c>
      <c r="E16" s="221"/>
      <c r="F16" s="221"/>
      <c r="G16" s="221"/>
      <c r="H16" s="221"/>
      <c r="I16" s="221"/>
      <c r="J16" s="222" t="str">
        <f>IF(SUM(E16:I16)&gt;0,SUM(E16:I16),"")</f>
        <v/>
      </c>
    </row>
    <row r="17" spans="1:10" ht="12.75" customHeight="1" x14ac:dyDescent="0.2">
      <c r="B17" s="83" t="s">
        <v>36</v>
      </c>
      <c r="E17" s="221"/>
      <c r="F17" s="221"/>
      <c r="G17" s="221"/>
      <c r="H17" s="221"/>
      <c r="I17" s="221"/>
      <c r="J17" s="222" t="str">
        <f>IF(SUM(E17:I17)&gt;0,SUM(E17:I17),"")</f>
        <v/>
      </c>
    </row>
    <row r="18" spans="1:10" ht="12.75" customHeight="1" x14ac:dyDescent="0.2">
      <c r="B18" s="84" t="s">
        <v>37</v>
      </c>
      <c r="E18" s="222" t="str">
        <f>IF((E16+E17)&gt;0,E16+E17,"")</f>
        <v/>
      </c>
      <c r="F18" s="222" t="str">
        <f>IF((F16+F17)&gt;0,F16+F17,"")</f>
        <v/>
      </c>
      <c r="G18" s="222" t="str">
        <f>IF((G16+G17)&gt;0,G16+G17,"")</f>
        <v/>
      </c>
      <c r="H18" s="222" t="str">
        <f>IF((H16+H17)&gt;0,H16+H17,"")</f>
        <v/>
      </c>
      <c r="I18" s="222" t="str">
        <f>IF((I16+I17)&gt;0,I16+I17,"")</f>
        <v/>
      </c>
      <c r="J18" s="222" t="str">
        <f>IF(SUM(E18:I18)&gt;0,SUM(E18:I18),"")</f>
        <v/>
      </c>
    </row>
    <row r="19" spans="1:10" ht="12.75" customHeight="1" x14ac:dyDescent="0.2"/>
    <row r="20" spans="1:10" ht="12.75" customHeight="1" x14ac:dyDescent="0.2"/>
    <row r="21" spans="1:10" customFormat="1" ht="15" customHeight="1" x14ac:dyDescent="0.25">
      <c r="A21" s="4"/>
      <c r="B21" s="5" t="str">
        <f>LEFT(B13,2)+1&amp;". Historical expenditure (nominal)"</f>
        <v>33. Historical expenditure (nominal)</v>
      </c>
      <c r="C21" s="7" t="s">
        <v>93</v>
      </c>
      <c r="D21" s="4"/>
      <c r="E21" s="4"/>
      <c r="F21" s="4"/>
      <c r="G21" s="4"/>
      <c r="H21" s="4"/>
      <c r="I21" s="4"/>
      <c r="J21" s="4"/>
    </row>
    <row r="22" spans="1:10" ht="12.75" customHeight="1" x14ac:dyDescent="0.2"/>
    <row r="23" spans="1:10" ht="12.75" customHeight="1" x14ac:dyDescent="0.2">
      <c r="B23" s="17" t="s">
        <v>56</v>
      </c>
      <c r="C23" s="179" t="str">
        <f>IFERROR('Input| Escalations'!E14,"")</f>
        <v>2019-20</v>
      </c>
      <c r="D23" s="179" t="str">
        <f>IFERROR('Input| Escalations'!F14,"")</f>
        <v>2020-21</v>
      </c>
      <c r="E23" s="179" t="str">
        <f>IFERROR('Input| Escalations'!G14,"")</f>
        <v>2021-22</v>
      </c>
      <c r="F23" s="179" t="str">
        <f>IFERROR('Input| Escalations'!H14,"")</f>
        <v>2022-23</v>
      </c>
    </row>
    <row r="24" spans="1:10" ht="12.75" customHeight="1" x14ac:dyDescent="0.2">
      <c r="B24" s="83" t="s">
        <v>35</v>
      </c>
      <c r="C24" s="215"/>
      <c r="D24" s="215"/>
      <c r="E24" s="215"/>
      <c r="F24" s="220"/>
    </row>
    <row r="25" spans="1:10" ht="12.75" customHeight="1" x14ac:dyDescent="0.2">
      <c r="B25" s="83" t="s">
        <v>36</v>
      </c>
      <c r="C25" s="215"/>
      <c r="D25" s="215"/>
      <c r="E25" s="215"/>
      <c r="F25" s="220"/>
    </row>
    <row r="26" spans="1:10" ht="12.75" customHeight="1" x14ac:dyDescent="0.2"/>
    <row r="27" spans="1:10" ht="12.75" customHeight="1" x14ac:dyDescent="0.2"/>
    <row r="28" spans="1:10" ht="12.75" customHeight="1" x14ac:dyDescent="0.2">
      <c r="B28" s="17" t="s">
        <v>94</v>
      </c>
      <c r="C28" s="179" t="str">
        <f>IFERROR(C23,"")</f>
        <v>2019-20</v>
      </c>
      <c r="D28" s="179" t="str">
        <f>IFERROR(D23,"")</f>
        <v>2020-21</v>
      </c>
      <c r="E28" s="179" t="str">
        <f>IFERROR(E23,"")</f>
        <v>2021-22</v>
      </c>
      <c r="F28" s="179" t="str">
        <f>IFERROR(F23,"")</f>
        <v>2022-23</v>
      </c>
    </row>
    <row r="29" spans="1:10" ht="12.75" customHeight="1" x14ac:dyDescent="0.2">
      <c r="B29" s="83" t="str">
        <f>"Total Capex - all costs that attract network OHs"</f>
        <v>Total Capex - all costs that attract network OHs</v>
      </c>
      <c r="C29" s="215"/>
      <c r="D29" s="215"/>
      <c r="E29" s="215"/>
      <c r="F29" s="220"/>
    </row>
    <row r="30" spans="1:10" ht="12.75" customHeight="1" x14ac:dyDescent="0.2">
      <c r="B30" s="83" t="str">
        <f>"Total Capex - all costs that attract corporate OHs"</f>
        <v>Total Capex - all costs that attract corporate OHs</v>
      </c>
      <c r="C30" s="215"/>
      <c r="D30" s="215"/>
      <c r="E30" s="215"/>
      <c r="F30" s="220"/>
    </row>
    <row r="31" spans="1:10" ht="12.75" customHeight="1" x14ac:dyDescent="0.2">
      <c r="G31" s="1"/>
      <c r="H31" s="1"/>
      <c r="I31" s="1"/>
      <c r="J31" s="1"/>
    </row>
    <row r="32" spans="1:10" ht="12.75" customHeight="1" x14ac:dyDescent="0.2">
      <c r="B32" s="83"/>
      <c r="G32" s="1"/>
      <c r="H32" s="1"/>
      <c r="I32" s="1"/>
      <c r="J32" s="1"/>
    </row>
    <row r="33" spans="1:10" customFormat="1" ht="15" customHeight="1" x14ac:dyDescent="0.25">
      <c r="A33" s="4"/>
      <c r="B33" s="5" t="str">
        <f>LEFT(B21,2)+1&amp;". Forecast cost components of capitalised overheads"</f>
        <v>34. Forecast cost components of capitalised overheads</v>
      </c>
      <c r="C33" s="4"/>
      <c r="D33" s="4"/>
      <c r="E33" s="4"/>
      <c r="F33" s="4"/>
      <c r="G33" s="4"/>
      <c r="H33" s="4"/>
      <c r="I33" s="4"/>
      <c r="J33" s="4"/>
    </row>
    <row r="34" spans="1:10" ht="12.75" customHeight="1" x14ac:dyDescent="0.2">
      <c r="B34" s="83"/>
      <c r="F34" s="89"/>
    </row>
    <row r="35" spans="1:10" ht="12.75" customHeight="1" x14ac:dyDescent="0.2">
      <c r="A35" s="86"/>
      <c r="B35" s="17"/>
      <c r="C35" s="179" t="str">
        <f>IFERROR('Input| Escalations'!B25,"")</f>
        <v>Internal labour</v>
      </c>
      <c r="D35" s="179" t="str">
        <f>IFERROR('Input| Escalations'!B26,"")</f>
        <v>Contract labour</v>
      </c>
      <c r="E35" s="179" t="str">
        <f>IFERROR('Input| Escalations'!B27,"")</f>
        <v>Non-labour</v>
      </c>
      <c r="F35" s="89"/>
      <c r="G35" s="150">
        <f>IF(SUM(G36:G37)=0,0,1)</f>
        <v>0</v>
      </c>
      <c r="H35" s="88"/>
      <c r="I35" s="85"/>
    </row>
    <row r="36" spans="1:10" ht="12.75" customHeight="1" x14ac:dyDescent="0.2">
      <c r="B36" s="83" t="s">
        <v>18</v>
      </c>
      <c r="C36" s="216">
        <v>1</v>
      </c>
      <c r="D36" s="216"/>
      <c r="E36" s="216"/>
      <c r="F36" s="89"/>
      <c r="G36" s="169">
        <f>IF(OR(C36&lt;0,C36&gt;1,D36&lt;0,D36&gt;1,E36&lt;0,E36&gt;1,SUM(C36:E36)&lt;0,SUM(C36:E36)&gt;1),1,0)</f>
        <v>0</v>
      </c>
      <c r="H36" s="88"/>
      <c r="I36" s="85"/>
    </row>
    <row r="37" spans="1:10" ht="12.75" customHeight="1" x14ac:dyDescent="0.2">
      <c r="B37" s="83" t="s">
        <v>19</v>
      </c>
      <c r="C37" s="216">
        <v>1</v>
      </c>
      <c r="D37" s="216"/>
      <c r="E37" s="216"/>
      <c r="F37" s="89"/>
      <c r="G37" s="169">
        <f>IF(OR(C37&lt;0,C37&gt;1,D37&lt;0,D37&gt;1,E37&lt;0,E37&gt;1,SUM(C37:E37)&lt;0,SUM(C37:E37)&gt;1),1,0)</f>
        <v>0</v>
      </c>
      <c r="H37" s="88"/>
      <c r="I37" s="85"/>
    </row>
    <row r="38" spans="1:10" ht="12.75" customHeight="1" x14ac:dyDescent="0.2">
      <c r="B38" s="70"/>
      <c r="C38" s="87"/>
      <c r="D38" s="88"/>
      <c r="E38" s="89"/>
      <c r="F38" s="89"/>
      <c r="G38" s="89"/>
      <c r="H38" s="88"/>
      <c r="I38" s="85"/>
    </row>
    <row r="39" spans="1:10" ht="12.75" customHeight="1" x14ac:dyDescent="0.2"/>
    <row r="40" spans="1:10" customFormat="1" ht="15" customHeight="1" x14ac:dyDescent="0.25">
      <c r="A40" s="4"/>
      <c r="B40" s="5" t="str">
        <f>LEFT(B33,2)+1&amp;". Select an overheads allocation method"</f>
        <v>35. Select an overheads allocation method</v>
      </c>
      <c r="C40" s="4"/>
      <c r="D40" s="4"/>
      <c r="E40" s="4"/>
      <c r="F40" s="4"/>
      <c r="G40" s="4"/>
      <c r="H40" s="4"/>
      <c r="I40" s="4"/>
      <c r="J40" s="4"/>
    </row>
    <row r="41" spans="1:10" ht="12.75" customHeight="1" x14ac:dyDescent="0.2">
      <c r="B41" s="70"/>
      <c r="C41" s="123"/>
      <c r="D41" s="123"/>
      <c r="E41" s="123"/>
      <c r="F41" s="123"/>
      <c r="G41" s="123"/>
    </row>
    <row r="42" spans="1:10" ht="12.75" customHeight="1" x14ac:dyDescent="0.2">
      <c r="B42" s="83" t="s">
        <v>128</v>
      </c>
      <c r="C42" s="273" t="s">
        <v>110</v>
      </c>
      <c r="D42" s="274"/>
      <c r="E42" s="274"/>
      <c r="F42" s="123"/>
      <c r="G42" s="150">
        <f>IF(SUM('Input| Projects'!AF5,'Input| Projects'!AG5)=0,0,1)</f>
        <v>0</v>
      </c>
    </row>
    <row r="43" spans="1:10" ht="12.75" customHeight="1" x14ac:dyDescent="0.2">
      <c r="B43" s="124"/>
      <c r="C43" s="125"/>
      <c r="D43" s="125"/>
      <c r="E43" s="125"/>
      <c r="F43" s="125"/>
      <c r="G43" s="125"/>
    </row>
    <row r="44" spans="1:10" ht="12.75" customHeight="1" x14ac:dyDescent="0.2">
      <c r="B44" s="124"/>
      <c r="C44" s="126" t="str">
        <f>IF(C42="DNSP defined","Instructions for 'DNSP defined' allocation method: For each program attracting capitalised overheads, please enter the amount of","")</f>
        <v>Instructions for 'DNSP defined' allocation method: For each program attracting capitalised overheads, please enter the amount of</v>
      </c>
      <c r="D44" s="127"/>
      <c r="E44" s="127"/>
      <c r="F44" s="127"/>
      <c r="G44" s="127"/>
      <c r="H44" s="127"/>
      <c r="I44" s="128"/>
    </row>
    <row r="45" spans="1:10" ht="12.75" customHeight="1" x14ac:dyDescent="0.2">
      <c r="B45" s="124"/>
      <c r="C45" s="129" t="str">
        <f>IF(C42="DNSP defined","capitalised overheads as a proportion of total capitalised overheads in columns AI and AP in the 'Input| Projects' tab, for each of network overheads and","")</f>
        <v>capitalised overheads as a proportion of total capitalised overheads in columns AI and AP in the 'Input| Projects' tab, for each of network overheads and</v>
      </c>
      <c r="I45" s="130"/>
    </row>
    <row r="46" spans="1:10" ht="12.75" customHeight="1" x14ac:dyDescent="0.2">
      <c r="B46" s="124"/>
      <c r="C46" s="131" t="str">
        <f>IF(C42="DNSP defined","corporate overheads. The sum total for all programs must equal 100%; if it does not, a red light will appear in cell G42 above.","")</f>
        <v>corporate overheads. The sum total for all programs must equal 100%; if it does not, a red light will appear in cell G42 above.</v>
      </c>
      <c r="D46" s="132"/>
      <c r="E46" s="132"/>
      <c r="F46" s="132"/>
      <c r="G46" s="132"/>
      <c r="H46" s="132"/>
      <c r="I46" s="133"/>
    </row>
    <row r="47" spans="1:10" ht="12.75" customHeight="1" x14ac:dyDescent="0.2">
      <c r="B47" s="124"/>
    </row>
    <row r="48" spans="1:10" ht="12.75" hidden="1" customHeight="1" x14ac:dyDescent="0.2">
      <c r="B48" s="124"/>
    </row>
    <row r="49" spans="2:2" ht="12.75" hidden="1" customHeight="1" x14ac:dyDescent="0.2">
      <c r="B49" s="124"/>
    </row>
    <row r="50" spans="2:2" ht="12.75" hidden="1" customHeight="1" x14ac:dyDescent="0.2">
      <c r="B50" s="124"/>
    </row>
    <row r="51" spans="2:2" ht="12.75" hidden="1" customHeight="1" x14ac:dyDescent="0.2"/>
    <row r="52" spans="2:2" ht="12.75" hidden="1" customHeight="1" x14ac:dyDescent="0.2"/>
    <row r="53" spans="2:2" ht="12.75" hidden="1" customHeight="1" x14ac:dyDescent="0.2"/>
    <row r="54" spans="2:2" ht="12.75" hidden="1" customHeight="1" x14ac:dyDescent="0.2"/>
    <row r="55" spans="2:2" ht="12.75" hidden="1" customHeight="1" x14ac:dyDescent="0.2"/>
    <row r="56" spans="2:2" ht="12.75" hidden="1" customHeight="1" x14ac:dyDescent="0.2"/>
    <row r="57" spans="2:2" ht="12.75" hidden="1" customHeight="1" x14ac:dyDescent="0.2"/>
    <row r="58" spans="2:2" ht="12.75" hidden="1" customHeight="1" x14ac:dyDescent="0.2"/>
    <row r="59" spans="2:2" ht="12.75" hidden="1" customHeight="1" x14ac:dyDescent="0.2"/>
    <row r="60" spans="2:2" ht="12.75" hidden="1" customHeight="1" x14ac:dyDescent="0.2"/>
    <row r="61" spans="2:2" ht="12.75" hidden="1" customHeight="1" x14ac:dyDescent="0.2"/>
    <row r="62" spans="2:2" ht="12.75" hidden="1" customHeight="1" x14ac:dyDescent="0.2"/>
    <row r="63" spans="2:2" ht="12.75" hidden="1" customHeight="1" x14ac:dyDescent="0.2"/>
    <row r="64" spans="2:2" ht="12.75" hidden="1" customHeight="1" x14ac:dyDescent="0.2"/>
    <row r="65" s="82" customFormat="1" ht="12.75" hidden="1" customHeight="1" x14ac:dyDescent="0.2"/>
    <row r="66" s="82" customFormat="1" hidden="1" x14ac:dyDescent="0.2"/>
    <row r="67" s="82" customFormat="1" hidden="1" x14ac:dyDescent="0.2"/>
    <row r="68" s="82" customFormat="1" hidden="1" x14ac:dyDescent="0.2"/>
    <row r="69" s="82" customFormat="1" hidden="1" x14ac:dyDescent="0.2"/>
    <row r="70" s="82" customFormat="1" hidden="1" x14ac:dyDescent="0.2"/>
    <row r="71" s="82" customFormat="1" hidden="1" x14ac:dyDescent="0.2"/>
  </sheetData>
  <mergeCells count="2">
    <mergeCell ref="C42:E42"/>
    <mergeCell ref="I2:J2"/>
  </mergeCells>
  <conditionalFormatting sqref="D2">
    <cfRule type="cellIs" dxfId="13" priority="1" operator="equal">
      <formula>"Check"</formula>
    </cfRule>
    <cfRule type="cellIs" dxfId="12" priority="2" operator="equal">
      <formula>"Ok"</formula>
    </cfRule>
  </conditionalFormatting>
  <pageMargins left="0.7" right="0.7" top="0.75" bottom="0.75" header="0.3" footer="0.3"/>
  <pageSetup paperSize="9" orientation="portrait" r:id="rId1"/>
  <headerFooter>
    <oddFooter>&amp;L&amp;1#&amp;"Calibri"&amp;8&amp;K000000For Official use only</oddFooter>
  </headerFooter>
  <ignoredErrors>
    <ignoredError sqref="A4:XFD4 A41:XFD41 A2:B2 R2:XFD2 A3:E3 I3:J3 E2 A43:XFD43 F42 A47:XFD1048576 A44:B44 D44:XFD44 A45:B45 D45:XFD45 H42:XFD42 A46:B46 D46:XFD46 L3:XFD3"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42D5EA4-AF71-41E9-8FA0-46E2C611F382}">
          <x14:formula1>
            <xm:f>'Input| Setup'!$B$52:$B$54</xm:f>
          </x14:formula1>
          <xm:sqref>C42:E42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59999389629810485"/>
  </sheetPr>
  <dimension ref="A1:L65"/>
  <sheetViews>
    <sheetView workbookViewId="0"/>
  </sheetViews>
  <sheetFormatPr defaultColWidth="0" defaultRowHeight="13.5" customHeight="1" zeroHeight="1" x14ac:dyDescent="0.2"/>
  <cols>
    <col min="1" max="1" width="2.5703125" customWidth="1"/>
    <col min="2" max="2" width="72.85546875" customWidth="1"/>
    <col min="3" max="9" width="17.7109375" customWidth="1"/>
    <col min="10" max="10" width="18.7109375" customWidth="1"/>
    <col min="11" max="11" width="4.28515625" customWidth="1"/>
    <col min="12" max="12" width="4.28515625" hidden="1" customWidth="1"/>
    <col min="13" max="16384" width="8.7109375" hidden="1"/>
  </cols>
  <sheetData>
    <row r="1" spans="1:11" ht="13.5" customHeight="1" x14ac:dyDescent="0.2">
      <c r="A1" s="62" t="str">
        <f>'Input| Setup'!E5&amp;"     "&amp;'Input| Escalations'!D8</f>
        <v>Ausgrid     2024-25</v>
      </c>
    </row>
    <row r="2" spans="1:11" ht="13.5" customHeight="1" x14ac:dyDescent="0.2">
      <c r="A2" s="13"/>
      <c r="B2" s="14" t="str">
        <f>Index!B2</f>
        <v>AER Capex Forecast Model</v>
      </c>
      <c r="C2" s="13"/>
      <c r="D2" s="25" t="s">
        <v>75</v>
      </c>
      <c r="E2" s="46">
        <f>'Model Validation'!$C$14</f>
        <v>0</v>
      </c>
      <c r="F2" s="21"/>
      <c r="G2" s="14" t="s">
        <v>25</v>
      </c>
      <c r="H2" s="149" t="s">
        <v>124</v>
      </c>
      <c r="I2" s="13"/>
      <c r="J2" s="13"/>
      <c r="K2" s="13"/>
    </row>
    <row r="3" spans="1:11" ht="13.5" customHeight="1" x14ac:dyDescent="0.2">
      <c r="A3" s="13"/>
      <c r="B3" s="14" t="str">
        <f ca="1">MID(CELL("filename",A2),FIND("]",CELL("filename",A2))+1,255)</f>
        <v>Calc| Overheads Allocation</v>
      </c>
      <c r="C3" s="13"/>
      <c r="D3" s="13"/>
      <c r="E3" s="21"/>
      <c r="F3" s="21"/>
      <c r="G3" s="21"/>
      <c r="H3" s="13"/>
      <c r="I3" s="13"/>
      <c r="J3" s="13"/>
      <c r="K3" s="13"/>
    </row>
    <row r="4" spans="1:11" ht="13.5" customHeight="1" x14ac:dyDescent="0.2"/>
    <row r="5" spans="1:11" ht="16.5" customHeight="1" x14ac:dyDescent="0.25">
      <c r="A5" s="4"/>
      <c r="B5" s="8" t="str">
        <f>LEFT('Input| Overheads'!B40,2)+1&amp;". Overheads rate to be applied to forecast escalated direct costs (%)"</f>
        <v>36. Overheads rate to be applied to forecast escalated direct costs (%)</v>
      </c>
      <c r="C5" s="7"/>
      <c r="D5" s="4"/>
      <c r="E5" s="4"/>
      <c r="F5" s="4"/>
      <c r="G5" s="4"/>
      <c r="H5" s="4"/>
      <c r="I5" s="4"/>
      <c r="J5" s="4"/>
      <c r="K5" s="4"/>
    </row>
    <row r="6" spans="1:11" ht="16.5" customHeight="1" x14ac:dyDescent="0.2"/>
    <row r="7" spans="1:11" ht="16.5" customHeight="1" x14ac:dyDescent="0.2">
      <c r="B7" s="17"/>
      <c r="C7" s="17" t="str">
        <f>IFERROR('Input| Escalations'!H23,"")</f>
        <v>2022-23</v>
      </c>
      <c r="D7" s="17" t="str">
        <f>IFERROR('Input| Escalations'!I23,"")</f>
        <v>2023-24</v>
      </c>
      <c r="E7" s="17" t="str">
        <f>IFERROR('Input| Escalations'!J23,"")</f>
        <v>2024-25</v>
      </c>
      <c r="F7" s="17" t="str">
        <f>IFERROR('Input| Escalations'!K23,"")</f>
        <v>2025-26</v>
      </c>
      <c r="G7" s="17" t="str">
        <f>IFERROR('Input| Escalations'!L23,"")</f>
        <v>2026-27</v>
      </c>
      <c r="H7" s="17" t="str">
        <f>IFERROR('Input| Escalations'!M23,"")</f>
        <v>2027-28</v>
      </c>
      <c r="I7" s="17" t="str">
        <f>IFERROR('Input| Escalations'!N23,"")</f>
        <v>2028-29</v>
      </c>
    </row>
    <row r="8" spans="1:11" ht="12.75" customHeight="1" x14ac:dyDescent="0.2">
      <c r="B8" s="83" t="s">
        <v>27</v>
      </c>
      <c r="C8" s="30" t="str">
        <f>IFERROR(IF('Input| Overheads'!$C$42="Direct costs",C$61/C$27,IF('Input| Overheads'!$C$42="DNSP defined","DNSP def.",C$61/C$32)),"")</f>
        <v>DNSP def.</v>
      </c>
      <c r="D8" s="30" t="str">
        <f>IFERROR(IF('Input| Overheads'!$C$42="Direct costs",D$61/D$27,IF('Input| Overheads'!$C$42="DNSP defined","DNSP def.",D$61/D$32)),"")</f>
        <v>DNSP def.</v>
      </c>
      <c r="E8" s="30" t="str">
        <f>IFERROR(IF('Input| Overheads'!$C$42="Direct costs",E$61/E$27,IF('Input| Overheads'!$C$42="DNSP defined","DNSP def.",E$61/E$32)),"")</f>
        <v>DNSP def.</v>
      </c>
      <c r="F8" s="30" t="str">
        <f>IFERROR(IF('Input| Overheads'!$C$42="Direct costs",F$61/F$27,IF('Input| Overheads'!$C$42="DNSP defined","DNSP def.",F$61/F$32)),"")</f>
        <v>DNSP def.</v>
      </c>
      <c r="G8" s="30" t="str">
        <f>IFERROR(IF('Input| Overheads'!$C$42="Direct costs",G$61/G$27,IF('Input| Overheads'!$C$42="DNSP defined","DNSP def.",G$61/G$32)),"")</f>
        <v>DNSP def.</v>
      </c>
      <c r="H8" s="30" t="str">
        <f>IFERROR(IF('Input| Overheads'!$C$42="Direct costs",H$61/H$27,IF('Input| Overheads'!$C$42="DNSP defined","DNSP def.",H$61/H$32)),"")</f>
        <v>DNSP def.</v>
      </c>
      <c r="I8" s="30" t="str">
        <f>IFERROR(IF('Input| Overheads'!$C$42="Direct costs",I$61/I$27,IF('Input| Overheads'!$C$42="DNSP defined","DNSP def.",I$61/I$32)),"")</f>
        <v>DNSP def.</v>
      </c>
    </row>
    <row r="9" spans="1:11" ht="12.75" customHeight="1" x14ac:dyDescent="0.2">
      <c r="B9" s="83" t="s">
        <v>28</v>
      </c>
      <c r="C9" s="30" t="str">
        <f>IFERROR(IF('Input| Overheads'!$C$42="Direct costs",C$62/C$28,IF('Input| Overheads'!$C$42="DNSP defined","DNSP def.",C$62/C$33)),"")</f>
        <v>DNSP def.</v>
      </c>
      <c r="D9" s="30" t="str">
        <f>IFERROR(IF('Input| Overheads'!$C$42="Direct costs",D$62/D$28,IF('Input| Overheads'!$C$42="DNSP defined","DNSP def.",D$62/D$33)),"")</f>
        <v>DNSP def.</v>
      </c>
      <c r="E9" s="30" t="str">
        <f>IFERROR(IF('Input| Overheads'!$C$42="Direct costs",E$62/E$28,IF('Input| Overheads'!$C$42="DNSP defined","DNSP def.",E$62/E$33)),"")</f>
        <v>DNSP def.</v>
      </c>
      <c r="F9" s="30" t="str">
        <f>IFERROR(IF('Input| Overheads'!$C$42="Direct costs",F$62/F$28,IF('Input| Overheads'!$C$42="DNSP defined","DNSP def.",F$62/F$33)),"")</f>
        <v>DNSP def.</v>
      </c>
      <c r="G9" s="30" t="str">
        <f>IFERROR(IF('Input| Overheads'!$C$42="Direct costs",G$62/G$28,IF('Input| Overheads'!$C$42="DNSP defined","DNSP def.",G$62/G$33)),"")</f>
        <v>DNSP def.</v>
      </c>
      <c r="H9" s="30" t="str">
        <f>IFERROR(IF('Input| Overheads'!$C$42="Direct costs",H$62/H$28,IF('Input| Overheads'!$C$42="DNSP defined","DNSP def.",H$62/H$33)),"")</f>
        <v>DNSP def.</v>
      </c>
      <c r="I9" s="30" t="str">
        <f>IFERROR(IF('Input| Overheads'!$C$42="Direct costs",I$62/I$28,IF('Input| Overheads'!$C$42="DNSP defined","DNSP def.",I$62/I$33)),"")</f>
        <v>DNSP def.</v>
      </c>
    </row>
    <row r="10" spans="1:11" ht="12.75" customHeight="1" x14ac:dyDescent="0.2"/>
    <row r="11" spans="1:11" ht="12.75" customHeight="1" x14ac:dyDescent="0.2"/>
    <row r="12" spans="1:11" ht="16.5" customHeight="1" x14ac:dyDescent="0.25">
      <c r="A12" s="4"/>
      <c r="B12" s="8" t="s">
        <v>57</v>
      </c>
      <c r="C12" s="4"/>
      <c r="D12" s="4"/>
      <c r="E12" s="4"/>
      <c r="F12" s="4"/>
      <c r="G12" s="4"/>
      <c r="H12" s="4"/>
      <c r="I12" s="4"/>
      <c r="J12" s="4"/>
      <c r="K12" s="4"/>
    </row>
    <row r="13" spans="1:11" ht="13.5" customHeight="1" x14ac:dyDescent="0.2"/>
    <row r="14" spans="1:11" ht="13.5" customHeight="1" x14ac:dyDescent="0.2">
      <c r="B14" s="154" t="str">
        <f>LEFT(B5,2)+1&amp;". Capitalised overheads ($'000s "&amp;'Input| Escalations'!E10&amp;" "&amp;'Input| Escalations'!D10&amp;")"</f>
        <v>37. Capitalised overheads ($'000s December 2023)</v>
      </c>
      <c r="C14" s="17" t="str">
        <f>'Input| Overheads'!C23</f>
        <v>2019-20</v>
      </c>
      <c r="D14" s="17" t="str">
        <f>'Input| Overheads'!D23</f>
        <v>2020-21</v>
      </c>
      <c r="E14" s="17" t="str">
        <f>'Input| Overheads'!E23</f>
        <v>2021-22</v>
      </c>
      <c r="F14" s="17" t="str">
        <f>'Input| Overheads'!F23</f>
        <v>2022-23</v>
      </c>
      <c r="G14" s="17" t="s">
        <v>12</v>
      </c>
    </row>
    <row r="15" spans="1:11" ht="13.5" customHeight="1" x14ac:dyDescent="0.2">
      <c r="B15" s="158" t="s">
        <v>3</v>
      </c>
      <c r="C15" s="186">
        <f>'Input| Overheads'!C24*INDEX('Input| Escalations'!$D$18:$J$18,MATCH(C14,'Input| Escalations'!$D$14:$J$14,0))</f>
        <v>0</v>
      </c>
      <c r="D15" s="186">
        <f>'Input| Overheads'!D24*INDEX('Input| Escalations'!$D$18:$J$18,MATCH(D14,'Input| Escalations'!$D$14:$J$14,0))</f>
        <v>0</v>
      </c>
      <c r="E15" s="186">
        <f>'Input| Overheads'!E24*INDEX('Input| Escalations'!$D$18:$J$18,MATCH(E14,'Input| Escalations'!$D$14:$J$14,0))</f>
        <v>0</v>
      </c>
      <c r="F15" s="186" t="str">
        <f>IF('Input| Overheads'!F24="","",'Input| Overheads'!F24*INDEX('Input| Escalations'!$D$18:$J$18,MATCH(F$14,'Input| Escalations'!$D$14:$J$14,0)))</f>
        <v/>
      </c>
      <c r="G15" s="195">
        <f>IF('Input| Overheads'!F24&gt;1,AVERAGE(C15:F15),AVERAGE(C15:E15))</f>
        <v>0</v>
      </c>
    </row>
    <row r="16" spans="1:11" ht="13.5" customHeight="1" x14ac:dyDescent="0.2">
      <c r="B16" s="158" t="s">
        <v>4</v>
      </c>
      <c r="C16" s="186">
        <f>'Input| Overheads'!C25*INDEX('Input| Escalations'!$D$18:$J$18,MATCH(C14,'Input| Escalations'!$D$14:$J$14,0))</f>
        <v>0</v>
      </c>
      <c r="D16" s="186">
        <f>'Input| Overheads'!D25*INDEX('Input| Escalations'!$D$18:$J$18,MATCH(D14,'Input| Escalations'!$D$14:$J$14,0))</f>
        <v>0</v>
      </c>
      <c r="E16" s="186">
        <f>'Input| Overheads'!E25*INDEX('Input| Escalations'!$D$18:$J$18,MATCH(E14,'Input| Escalations'!$D$14:$J$14,0))</f>
        <v>0</v>
      </c>
      <c r="F16" s="186" t="str">
        <f>IF('Input| Overheads'!F25="","",'Input| Overheads'!F25*INDEX('Input| Escalations'!$D$18:$J$18,MATCH(F$14,'Input| Escalations'!$D$14:$J$14,0)))</f>
        <v/>
      </c>
      <c r="G16" s="195">
        <f>IF('Input| Overheads'!F25&gt;1,AVERAGE(C16:F16),AVERAGE(C16:E16))</f>
        <v>0</v>
      </c>
    </row>
    <row r="17" spans="1:11" ht="13.5" customHeight="1" x14ac:dyDescent="0.2">
      <c r="B17" s="159"/>
      <c r="F17" s="90"/>
      <c r="G17" s="91"/>
      <c r="H17" s="91"/>
    </row>
    <row r="18" spans="1:11" ht="13.5" customHeight="1" x14ac:dyDescent="0.2">
      <c r="B18" s="159"/>
    </row>
    <row r="19" spans="1:11" ht="13.5" customHeight="1" x14ac:dyDescent="0.2">
      <c r="B19" s="154" t="str">
        <f>LEFT(B14,2)+1&amp;". Total costs that attract capitalised overheads ($'000s "&amp;'Input| Escalations'!E10&amp;" "&amp;'Input| Escalations'!D10&amp;")"</f>
        <v>38. Total costs that attract capitalised overheads ($'000s December 2023)</v>
      </c>
      <c r="C19" s="17" t="str">
        <f>'Input| Overheads'!C23</f>
        <v>2019-20</v>
      </c>
      <c r="D19" s="17" t="str">
        <f>'Input| Overheads'!D23</f>
        <v>2020-21</v>
      </c>
      <c r="E19" s="17" t="str">
        <f>'Input| Overheads'!E23</f>
        <v>2021-22</v>
      </c>
      <c r="F19" s="17" t="str">
        <f>'Input| Overheads'!F23</f>
        <v>2022-23</v>
      </c>
      <c r="G19" s="17" t="s">
        <v>12</v>
      </c>
    </row>
    <row r="20" spans="1:11" ht="13.5" customHeight="1" x14ac:dyDescent="0.2">
      <c r="B20" s="158" t="str">
        <f>"Total Capex - all costs that attract network OHs"</f>
        <v>Total Capex - all costs that attract network OHs</v>
      </c>
      <c r="C20" s="186">
        <f>'Input| Overheads'!C29*INDEX('Input| Escalations'!$D$18:$J$18,MATCH(C14,'Input| Escalations'!$D$14:$J$14,0))</f>
        <v>0</v>
      </c>
      <c r="D20" s="186">
        <f>'Input| Overheads'!D29*INDEX('Input| Escalations'!$D$18:$J$18,MATCH(D14,'Input| Escalations'!$D$14:$J$14,0))</f>
        <v>0</v>
      </c>
      <c r="E20" s="186">
        <f>'Input| Overheads'!E29*INDEX('Input| Escalations'!$D$18:$J$18,MATCH(E14,'Input| Escalations'!$D$14:$J$14,0))</f>
        <v>0</v>
      </c>
      <c r="F20" s="186" t="str">
        <f>IF('Input| Overheads'!F29="","",'Input| Overheads'!F29*INDEX('Input| Escalations'!$D$18:$J$18,MATCH(F$19,'Input| Escalations'!$D$14:$J$14,0)))</f>
        <v/>
      </c>
      <c r="G20" s="195">
        <f>IF('Input| Overheads'!F29&gt;1,AVERAGE(C20:F20),AVERAGE(C20:E20))</f>
        <v>0</v>
      </c>
    </row>
    <row r="21" spans="1:11" ht="13.5" customHeight="1" x14ac:dyDescent="0.2">
      <c r="B21" s="158" t="str">
        <f>"Total Capex - all costs that attract corporate OHs"</f>
        <v>Total Capex - all costs that attract corporate OHs</v>
      </c>
      <c r="C21" s="186">
        <f>'Input| Overheads'!C30*INDEX('Input| Escalations'!$D$18:$J$18,MATCH(C14,'Input| Escalations'!$D$14:$J$14,0))</f>
        <v>0</v>
      </c>
      <c r="D21" s="186">
        <f>'Input| Overheads'!D30*INDEX('Input| Escalations'!$D$18:$J$18,MATCH(D14,'Input| Escalations'!$D$14:$J$14,0))</f>
        <v>0</v>
      </c>
      <c r="E21" s="186">
        <f>'Input| Overheads'!E30*INDEX('Input| Escalations'!$D$18:$J$18,MATCH(E14,'Input| Escalations'!$D$14:$J$14,0))</f>
        <v>0</v>
      </c>
      <c r="F21" s="186" t="str">
        <f>IF('Input| Overheads'!F30="","",'Input| Overheads'!F30*INDEX('Input| Escalations'!$D$18:$J$18,MATCH(F$19,'Input| Escalations'!$D$14:$J$14,0)))</f>
        <v/>
      </c>
      <c r="G21" s="195">
        <f>IF('Input| Overheads'!F30&gt;1,AVERAGE(C21:F21),AVERAGE(C21:E21))</f>
        <v>0</v>
      </c>
    </row>
    <row r="22" spans="1:11" ht="13.5" customHeight="1" x14ac:dyDescent="0.2">
      <c r="B22" s="40"/>
    </row>
    <row r="23" spans="1:11" ht="13.5" customHeight="1" x14ac:dyDescent="0.2"/>
    <row r="24" spans="1:11" ht="16.5" customHeight="1" x14ac:dyDescent="0.25">
      <c r="A24" s="4"/>
      <c r="B24" s="8" t="s">
        <v>58</v>
      </c>
      <c r="C24" s="4"/>
      <c r="D24" s="4"/>
      <c r="E24" s="4"/>
      <c r="F24" s="4"/>
      <c r="G24" s="4"/>
      <c r="H24" s="4"/>
      <c r="I24" s="4"/>
      <c r="J24" s="4"/>
      <c r="K24" s="4"/>
    </row>
    <row r="25" spans="1:11" ht="13.5" customHeight="1" x14ac:dyDescent="0.2"/>
    <row r="26" spans="1:11" ht="13.5" customHeight="1" x14ac:dyDescent="0.2">
      <c r="B26" s="154" t="str">
        <f>LEFT(B19,2)+1&amp;". Escalated costs that attract overheads ($'000s "&amp;'Input| Escalations'!E10&amp;" "&amp;'Input| Escalations'!D10&amp;")"</f>
        <v>39. Escalated costs that attract overheads ($'000s December 2023)</v>
      </c>
      <c r="C26" s="17" t="str">
        <f t="shared" ref="C26:I26" si="0">C$7</f>
        <v>2022-23</v>
      </c>
      <c r="D26" s="17" t="str">
        <f t="shared" si="0"/>
        <v>2023-24</v>
      </c>
      <c r="E26" s="17" t="str">
        <f t="shared" si="0"/>
        <v>2024-25</v>
      </c>
      <c r="F26" s="17" t="str">
        <f t="shared" si="0"/>
        <v>2025-26</v>
      </c>
      <c r="G26" s="17" t="str">
        <f t="shared" si="0"/>
        <v>2026-27</v>
      </c>
      <c r="H26" s="17" t="str">
        <f t="shared" si="0"/>
        <v>2027-28</v>
      </c>
      <c r="I26" s="17" t="str">
        <f t="shared" si="0"/>
        <v>2028-29</v>
      </c>
      <c r="J26" s="17" t="s">
        <v>132</v>
      </c>
    </row>
    <row r="27" spans="1:11" ht="13.5" customHeight="1" x14ac:dyDescent="0.2">
      <c r="B27" s="158" t="s">
        <v>95</v>
      </c>
      <c r="C27" s="186">
        <f>SUMIF('Input| Projects'!$AC$10:$AC$1005,"Yes",'Calc| Project Costs'!V$10:V$1005)</f>
        <v>514155.07686999976</v>
      </c>
      <c r="D27" s="186">
        <f>SUMIF('Input| Projects'!$AC$10:$AC$1005,"Yes",'Calc| Project Costs'!W$10:W$1005)</f>
        <v>0</v>
      </c>
      <c r="E27" s="186">
        <f>SUMIF('Input| Projects'!$AC$10:$AC$1005,"Yes",'Calc| Project Costs'!X$10:X$1005)</f>
        <v>0</v>
      </c>
      <c r="F27" s="186">
        <f>SUMIF('Input| Projects'!$AC$10:$AC$1005,"Yes",'Calc| Project Costs'!Y$10:Y$1005)</f>
        <v>0</v>
      </c>
      <c r="G27" s="186">
        <f>SUMIF('Input| Projects'!$AC$10:$AC$1005,"Yes",'Calc| Project Costs'!Z$10:Z$1005)</f>
        <v>0</v>
      </c>
      <c r="H27" s="186">
        <f>SUMIF('Input| Projects'!$AC$10:$AC$1005,"Yes",'Calc| Project Costs'!AA$10:AA$1005)</f>
        <v>0</v>
      </c>
      <c r="I27" s="186">
        <f>SUMIF('Input| Projects'!$AC$10:$AC$1005,"Yes",'Calc| Project Costs'!AB$10:AB$1005)</f>
        <v>0</v>
      </c>
      <c r="J27" s="195">
        <f>AVERAGE(E27:I27)</f>
        <v>0</v>
      </c>
    </row>
    <row r="28" spans="1:11" ht="13.5" customHeight="1" x14ac:dyDescent="0.2">
      <c r="B28" s="158" t="s">
        <v>96</v>
      </c>
      <c r="C28" s="186">
        <f>SUMIF('Input| Projects'!$AD$10:$AD$1005,"Yes",'Calc| Project Costs'!V$10:V$1005)</f>
        <v>142431.9915431221</v>
      </c>
      <c r="D28" s="186">
        <f>SUMIF('Input| Projects'!$AD$10:$AD$1005,"Yes",'Calc| Project Costs'!W$10:W$1005)</f>
        <v>0</v>
      </c>
      <c r="E28" s="186">
        <f>SUMIF('Input| Projects'!$AD$10:$AD$1005,"Yes",'Calc| Project Costs'!X$10:X$1005)</f>
        <v>0</v>
      </c>
      <c r="F28" s="186">
        <f>SUMIF('Input| Projects'!$AD$10:$AD$1005,"Yes",'Calc| Project Costs'!Y$10:Y$1005)</f>
        <v>0</v>
      </c>
      <c r="G28" s="186">
        <f>SUMIF('Input| Projects'!$AD$10:$AD$1005,"Yes",'Calc| Project Costs'!Z$10:Z$1005)</f>
        <v>0</v>
      </c>
      <c r="H28" s="186">
        <f>SUMIF('Input| Projects'!$AD$10:$AD$1005,"Yes",'Calc| Project Costs'!AA$10:AA$1005)</f>
        <v>0</v>
      </c>
      <c r="I28" s="186">
        <f>SUMIF('Input| Projects'!$AD$10:$AD$1005,"Yes",'Calc| Project Costs'!AB$10:AB$1005)</f>
        <v>0</v>
      </c>
      <c r="J28" s="195">
        <f>AVERAGE(E28:I28)</f>
        <v>0</v>
      </c>
    </row>
    <row r="29" spans="1:11" ht="13.5" customHeight="1" x14ac:dyDescent="0.2">
      <c r="B29" s="159"/>
    </row>
    <row r="30" spans="1:11" ht="13.5" customHeight="1" x14ac:dyDescent="0.2">
      <c r="B30" s="159"/>
    </row>
    <row r="31" spans="1:11" ht="13.5" customHeight="1" x14ac:dyDescent="0.2">
      <c r="B31" s="154" t="str">
        <f>LEFT(B26,2)+1&amp;". Escalated capitalised internal labour costs that attract overheads ($'000s "&amp;'Input| Escalations'!E10&amp;" "&amp;'Input| Escalations'!D10&amp;")"</f>
        <v>40. Escalated capitalised internal labour costs that attract overheads ($'000s December 2023)</v>
      </c>
      <c r="C31" s="17" t="str">
        <f t="shared" ref="C31:I31" si="1">C$7</f>
        <v>2022-23</v>
      </c>
      <c r="D31" s="17" t="str">
        <f t="shared" si="1"/>
        <v>2023-24</v>
      </c>
      <c r="E31" s="17" t="str">
        <f t="shared" si="1"/>
        <v>2024-25</v>
      </c>
      <c r="F31" s="17" t="str">
        <f t="shared" si="1"/>
        <v>2025-26</v>
      </c>
      <c r="G31" s="17" t="str">
        <f t="shared" si="1"/>
        <v>2026-27</v>
      </c>
      <c r="H31" s="17" t="str">
        <f t="shared" si="1"/>
        <v>2027-28</v>
      </c>
      <c r="I31" s="17" t="str">
        <f t="shared" si="1"/>
        <v>2028-29</v>
      </c>
    </row>
    <row r="32" spans="1:11" ht="13.5" customHeight="1" x14ac:dyDescent="0.2">
      <c r="B32" s="158" t="s">
        <v>95</v>
      </c>
      <c r="C32" s="186" cm="1">
        <f t="array" ref="C32">SUMPRODUCT(--('Input| Projects'!$AC$10:$AC$1005="Yes"),'Calc| Project Costs'!V$10:V$1005,'Input| Projects'!$Y$10:$Y$1005)</f>
        <v>183106.35367000004</v>
      </c>
      <c r="D32" s="186" cm="1">
        <f t="array" ref="D32">SUMPRODUCT(--('Input| Projects'!$AC$10:$AC$1005="Yes"),'Calc| Project Costs'!W$10:W$1005,'Input| Projects'!$Y$10:$Y$1005)</f>
        <v>0</v>
      </c>
      <c r="E32" s="186" cm="1">
        <f t="array" ref="E32">SUMPRODUCT(--('Input| Projects'!$AC$10:$AC$1005="Yes"),'Calc| Project Costs'!X$10:X$1005,'Input| Projects'!$Y$10:$Y$1005)</f>
        <v>0</v>
      </c>
      <c r="F32" s="186" cm="1">
        <f t="array" ref="F32">SUMPRODUCT(--('Input| Projects'!$AC$10:$AC$1005="Yes"),'Calc| Project Costs'!Y$10:Y$1005,'Input| Projects'!$Y$10:$Y$1005)</f>
        <v>0</v>
      </c>
      <c r="G32" s="186" cm="1">
        <f t="array" ref="G32">SUMPRODUCT(--('Input| Projects'!$AC$10:$AC$1005="Yes"),'Calc| Project Costs'!Z$10:Z$1005,'Input| Projects'!$Y$10:$Y$1005)</f>
        <v>0</v>
      </c>
      <c r="H32" s="186" cm="1">
        <f t="array" ref="H32">SUMPRODUCT(--('Input| Projects'!$AC$10:$AC$1005="Yes"),'Calc| Project Costs'!AA$10:AA$1005,'Input| Projects'!$Y$10:$Y$1005)</f>
        <v>0</v>
      </c>
      <c r="I32" s="186" cm="1">
        <f t="array" ref="I32">SUMPRODUCT(--('Input| Projects'!$AC$10:$AC$1005="Yes"),'Calc| Project Costs'!AB$10:AB$1005,'Input| Projects'!$Y$10:$Y$1005)</f>
        <v>0</v>
      </c>
    </row>
    <row r="33" spans="1:11" ht="13.5" customHeight="1" x14ac:dyDescent="0.2">
      <c r="B33" s="158" t="s">
        <v>96</v>
      </c>
      <c r="C33" s="186" cm="1">
        <f t="array" ref="C33">SUMPRODUCT(--('Input| Projects'!$AD$10:$AD$1005="Yes"),'Calc| Project Costs'!V$10:V$1005,'Input| Projects'!$Y$10:$Y$1005)</f>
        <v>13144.941200664873</v>
      </c>
      <c r="D33" s="186" cm="1">
        <f t="array" ref="D33">SUMPRODUCT(--('Input| Projects'!$AD$10:$AD$1005="Yes"),'Calc| Project Costs'!W$10:W$1005,'Input| Projects'!$Y$10:$Y$1005)</f>
        <v>0</v>
      </c>
      <c r="E33" s="186" cm="1">
        <f t="array" ref="E33">SUMPRODUCT(--('Input| Projects'!$AD$10:$AD$1005="Yes"),'Calc| Project Costs'!X$10:X$1005,'Input| Projects'!$Y$10:$Y$1005)</f>
        <v>0</v>
      </c>
      <c r="F33" s="186" cm="1">
        <f t="array" ref="F33">SUMPRODUCT(--('Input| Projects'!$AD$10:$AD$1005="Yes"),'Calc| Project Costs'!Y$10:Y$1005,'Input| Projects'!$Y$10:$Y$1005)</f>
        <v>0</v>
      </c>
      <c r="G33" s="186" cm="1">
        <f t="array" ref="G33">SUMPRODUCT(--('Input| Projects'!$AD$10:$AD$1005="Yes"),'Calc| Project Costs'!Z$10:Z$1005,'Input| Projects'!$Y$10:$Y$1005)</f>
        <v>0</v>
      </c>
      <c r="H33" s="186" cm="1">
        <f t="array" ref="H33">SUMPRODUCT(--('Input| Projects'!$AD$10:$AD$1005="Yes"),'Calc| Project Costs'!AA$10:AA$1005,'Input| Projects'!$Y$10:$Y$1005)</f>
        <v>0</v>
      </c>
      <c r="I33" s="186" cm="1">
        <f t="array" ref="I33">SUMPRODUCT(--('Input| Projects'!$AD$10:$AD$1005="Yes"),'Calc| Project Costs'!AB$10:AB$1005,'Input| Projects'!$Y$10:$Y$1005)</f>
        <v>0</v>
      </c>
    </row>
    <row r="34" spans="1:11" ht="13.5" customHeight="1" x14ac:dyDescent="0.2">
      <c r="B34" s="159"/>
    </row>
    <row r="35" spans="1:11" ht="13.5" customHeight="1" x14ac:dyDescent="0.2">
      <c r="B35" s="154" t="str">
        <f>LEFT(B31,2)+1&amp;". Change in costs attracting capitalised overheads"</f>
        <v>41. Change in costs attracting capitalised overheads</v>
      </c>
      <c r="C35" s="17" t="s">
        <v>38</v>
      </c>
      <c r="D35" s="17" t="s">
        <v>39</v>
      </c>
      <c r="E35" s="17" t="s">
        <v>41</v>
      </c>
      <c r="F35" s="94"/>
    </row>
    <row r="36" spans="1:11" ht="13.5" customHeight="1" x14ac:dyDescent="0.2">
      <c r="B36" s="159"/>
      <c r="C36" s="56" t="str">
        <f>"($'000s "&amp;'Input| Escalations'!E10&amp;" "&amp;'Input| Escalations'!D10&amp;")"</f>
        <v>($'000s December 2023)</v>
      </c>
      <c r="D36" s="56" t="str">
        <f>C36</f>
        <v>($'000s December 2023)</v>
      </c>
      <c r="E36" s="56" t="s">
        <v>13</v>
      </c>
    </row>
    <row r="37" spans="1:11" ht="13.5" customHeight="1" x14ac:dyDescent="0.2">
      <c r="B37" s="158" t="str">
        <f>"Direct costs that attract network OHs (annual average)"</f>
        <v>Direct costs that attract network OHs (annual average)</v>
      </c>
      <c r="C37" s="186">
        <f>G20</f>
        <v>0</v>
      </c>
      <c r="D37" s="186">
        <f>J27</f>
        <v>0</v>
      </c>
      <c r="E37" s="197">
        <f>IF(C37=0,0,(D37-C37)/C37)</f>
        <v>0</v>
      </c>
    </row>
    <row r="38" spans="1:11" ht="13.5" customHeight="1" x14ac:dyDescent="0.2">
      <c r="B38" s="158" t="str">
        <f>"Direct costs that attract corporate OHs (annual average)"</f>
        <v>Direct costs that attract corporate OHs (annual average)</v>
      </c>
      <c r="C38" s="186">
        <f>G21</f>
        <v>0</v>
      </c>
      <c r="D38" s="186">
        <f>J28</f>
        <v>0</v>
      </c>
      <c r="E38" s="197">
        <f>IF(C38=0,0,(D38-C38)/C38)</f>
        <v>0</v>
      </c>
    </row>
    <row r="39" spans="1:11" ht="13.5" customHeight="1" x14ac:dyDescent="0.2">
      <c r="B39" s="159"/>
    </row>
    <row r="40" spans="1:11" ht="13.5" customHeight="1" x14ac:dyDescent="0.2">
      <c r="B40" s="159"/>
    </row>
    <row r="41" spans="1:11" ht="13.5" customHeight="1" x14ac:dyDescent="0.2">
      <c r="B41" s="179" t="str">
        <f>LEFT(B35,2)+1&amp;". Unescalated capitalised overheads "&amp;C36</f>
        <v>42. Unescalated capitalised overheads ($'000s December 2023)</v>
      </c>
      <c r="C41" s="179" t="s">
        <v>115</v>
      </c>
      <c r="D41" s="179" t="s">
        <v>40</v>
      </c>
      <c r="E41" s="179" t="s">
        <v>59</v>
      </c>
    </row>
    <row r="42" spans="1:11" ht="13.5" customHeight="1" x14ac:dyDescent="0.2">
      <c r="B42" s="159"/>
      <c r="C42" s="56" t="str">
        <f>C36</f>
        <v>($'000s December 2023)</v>
      </c>
      <c r="D42" s="56" t="str">
        <f>D36</f>
        <v>($'000s December 2023)</v>
      </c>
      <c r="E42" s="56" t="str">
        <f>E36</f>
        <v>%</v>
      </c>
      <c r="G42" s="184"/>
    </row>
    <row r="43" spans="1:11" ht="13.5" customHeight="1" x14ac:dyDescent="0.2">
      <c r="B43" s="158" t="s">
        <v>35</v>
      </c>
      <c r="C43" s="186">
        <f>G15*(1+(E37/4))</f>
        <v>0</v>
      </c>
      <c r="D43" s="186">
        <f>5*C43</f>
        <v>0</v>
      </c>
      <c r="E43" s="197">
        <f>IF(J27=0,0,C43/J27)</f>
        <v>0</v>
      </c>
      <c r="G43" s="184"/>
    </row>
    <row r="44" spans="1:11" ht="13.5" customHeight="1" x14ac:dyDescent="0.2">
      <c r="B44" s="158" t="s">
        <v>36</v>
      </c>
      <c r="C44" s="186">
        <f>G16*(1+(E38/4))</f>
        <v>0</v>
      </c>
      <c r="D44" s="186">
        <f>5*C44</f>
        <v>0</v>
      </c>
      <c r="E44" s="197">
        <f>IF(J28=0,0,C44/J28)</f>
        <v>0</v>
      </c>
      <c r="G44" s="184"/>
    </row>
    <row r="45" spans="1:11" ht="13.5" customHeight="1" x14ac:dyDescent="0.2">
      <c r="B45" s="159"/>
    </row>
    <row r="46" spans="1:11" ht="13.5" customHeight="1" x14ac:dyDescent="0.2">
      <c r="B46" s="159"/>
      <c r="I46" s="182"/>
      <c r="J46" s="183"/>
    </row>
    <row r="47" spans="1:11" ht="13.5" customHeight="1" x14ac:dyDescent="0.2">
      <c r="A47" s="76"/>
      <c r="B47" s="179" t="str">
        <f>LEFT(B41,2)+1&amp;". Annual unescalated capitalised overheads "&amp;C36</f>
        <v>43. Annual unescalated capitalised overheads ($'000s December 2023)</v>
      </c>
      <c r="C47" s="179" t="str">
        <f t="shared" ref="C47:I47" si="2">C$7</f>
        <v>2022-23</v>
      </c>
      <c r="D47" s="179" t="str">
        <f t="shared" si="2"/>
        <v>2023-24</v>
      </c>
      <c r="E47" s="179" t="str">
        <f t="shared" si="2"/>
        <v>2024-25</v>
      </c>
      <c r="F47" s="179" t="str">
        <f t="shared" si="2"/>
        <v>2025-26</v>
      </c>
      <c r="G47" s="179" t="str">
        <f t="shared" si="2"/>
        <v>2026-27</v>
      </c>
      <c r="H47" s="179" t="str">
        <f t="shared" si="2"/>
        <v>2027-28</v>
      </c>
      <c r="I47" s="179" t="str">
        <f t="shared" si="2"/>
        <v>2028-29</v>
      </c>
      <c r="J47" s="179" t="s">
        <v>39</v>
      </c>
      <c r="K47" s="157">
        <f>SUM(K48:K50)</f>
        <v>0</v>
      </c>
    </row>
    <row r="48" spans="1:11" ht="13.5" customHeight="1" x14ac:dyDescent="0.2">
      <c r="B48" s="181" t="s">
        <v>35</v>
      </c>
      <c r="C48" s="186">
        <f>IF('Input| Overheads'!C8="",'Input| Overheads'!F24*(1+(INDEX('Input| Escalations'!$D$33:$N$33,MATCH(C$47,'Input| Escalations'!$D$23:$N$23,0)))),'Input| Overheads'!C8*('Input| Escalations'!$K$19))</f>
        <v>112193.47606999996</v>
      </c>
      <c r="D48" s="186">
        <f>'Input| Overheads'!D8*'Input| Escalations'!$K$19</f>
        <v>0</v>
      </c>
      <c r="E48" s="186">
        <f>IF('Input| Overheads'!E16="",$E$43*E27,'Input| Overheads'!E16*'Input| Escalations'!$K$19)</f>
        <v>0</v>
      </c>
      <c r="F48" s="186">
        <f>IF('Input| Overheads'!F16="",$E$43*F27,'Input| Overheads'!F16*'Input| Escalations'!$K$19)</f>
        <v>0</v>
      </c>
      <c r="G48" s="186">
        <f>IF('Input| Overheads'!G16="",$E$43*G27,'Input| Overheads'!G16*'Input| Escalations'!$K$19)</f>
        <v>0</v>
      </c>
      <c r="H48" s="186">
        <f>IF('Input| Overheads'!H16="",$E$43*H27,'Input| Overheads'!H16*'Input| Escalations'!$K$19)</f>
        <v>0</v>
      </c>
      <c r="I48" s="186">
        <f>IF('Input| Overheads'!I16="",$E$43*I27,'Input| Overheads'!I16*'Input| Escalations'!$K$19)</f>
        <v>0</v>
      </c>
      <c r="J48" s="195">
        <f>SUM(E48:I48)</f>
        <v>0</v>
      </c>
      <c r="K48" s="150" t="str">
        <f>IF(J48/'Input| Escalations'!$K$19='Input| Overheads'!J16,"",IF('Input| Overheads'!J16="","",1))</f>
        <v/>
      </c>
    </row>
    <row r="49" spans="1:11" ht="13.5" customHeight="1" x14ac:dyDescent="0.2">
      <c r="B49" s="181" t="s">
        <v>36</v>
      </c>
      <c r="C49" s="186">
        <f>IF('Input| Overheads'!C9="",'Input| Overheads'!F25*(1+(INDEX('Input| Escalations'!$D$33:$N$33,MATCH(C$47,'Input| Escalations'!$D$23:$N$23,0)))),'Input| Overheads'!C9*(1+(INDEX('Input| Escalations'!$D$33:$N$33,MATCH(C$47,'Input| Escalations'!$D$23:$N$23,0)))))</f>
        <v>8403.6465456401602</v>
      </c>
      <c r="D49" s="186">
        <f>'Input| Overheads'!D9*'Input| Escalations'!$K$19</f>
        <v>0</v>
      </c>
      <c r="E49" s="186">
        <f>IF('Input| Overheads'!E17="",$E$44*E28,'Input| Overheads'!E17*'Input| Escalations'!$K$19)</f>
        <v>0</v>
      </c>
      <c r="F49" s="186">
        <f>IF('Input| Overheads'!F17="",$E$44*F28,'Input| Overheads'!F17*'Input| Escalations'!$K$19)</f>
        <v>0</v>
      </c>
      <c r="G49" s="186">
        <f>IF('Input| Overheads'!G17="",$E$44*G28,'Input| Overheads'!G17*'Input| Escalations'!$K$19)</f>
        <v>0</v>
      </c>
      <c r="H49" s="186">
        <f>IF('Input| Overheads'!H17="",$E$44*H28,'Input| Overheads'!H17*'Input| Escalations'!$K$19)</f>
        <v>0</v>
      </c>
      <c r="I49" s="186">
        <f>IF('Input| Overheads'!I17="",$E$44*I28,'Input| Overheads'!I17*'Input| Escalations'!$K$19)</f>
        <v>0</v>
      </c>
      <c r="J49" s="195">
        <f>SUM(E49:I49)</f>
        <v>0</v>
      </c>
      <c r="K49" s="150" t="str">
        <f>IF(J49/'Input| Escalations'!$K$19='Input| Overheads'!J17,"",IF('Input| Overheads'!J17="","",1))</f>
        <v/>
      </c>
    </row>
    <row r="50" spans="1:11" ht="13.5" customHeight="1" x14ac:dyDescent="0.2">
      <c r="B50" s="187" t="s">
        <v>37</v>
      </c>
      <c r="C50" s="186">
        <f t="shared" ref="C50:J50" si="3">C48+C49</f>
        <v>120597.12261564012</v>
      </c>
      <c r="D50" s="186">
        <f t="shared" si="3"/>
        <v>0</v>
      </c>
      <c r="E50" s="186">
        <f t="shared" si="3"/>
        <v>0</v>
      </c>
      <c r="F50" s="186">
        <f t="shared" si="3"/>
        <v>0</v>
      </c>
      <c r="G50" s="186">
        <f t="shared" si="3"/>
        <v>0</v>
      </c>
      <c r="H50" s="186">
        <f t="shared" si="3"/>
        <v>0</v>
      </c>
      <c r="I50" s="186">
        <f t="shared" si="3"/>
        <v>0</v>
      </c>
      <c r="J50" s="195">
        <f t="shared" si="3"/>
        <v>0</v>
      </c>
      <c r="K50" s="150" t="str">
        <f>IF(J50/'Input| Escalations'!$K$19='Input| Overheads'!J18,"",IF('Input| Overheads'!J18="","",1))</f>
        <v/>
      </c>
    </row>
    <row r="51" spans="1:11" ht="13.5" customHeight="1" x14ac:dyDescent="0.2">
      <c r="B51" s="188"/>
      <c r="C51" s="185"/>
      <c r="D51" s="180"/>
      <c r="E51" s="92"/>
      <c r="F51" s="92"/>
      <c r="G51" s="92"/>
      <c r="H51" s="92"/>
      <c r="I51" s="92"/>
      <c r="J51" s="92"/>
    </row>
    <row r="52" spans="1:11" ht="13.5" customHeight="1" x14ac:dyDescent="0.2">
      <c r="B52" s="189"/>
    </row>
    <row r="53" spans="1:11" ht="13.5" customHeight="1" x14ac:dyDescent="0.2">
      <c r="B53" s="179" t="str">
        <f>LEFT(B47,2)+1&amp;". Real cost escalation - cumulative"</f>
        <v>44. Real cost escalation - cumulative</v>
      </c>
      <c r="C53" s="179" t="str">
        <f t="shared" ref="C53:I53" si="4">C$7</f>
        <v>2022-23</v>
      </c>
      <c r="D53" s="179" t="str">
        <f t="shared" si="4"/>
        <v>2023-24</v>
      </c>
      <c r="E53" s="179" t="str">
        <f t="shared" si="4"/>
        <v>2024-25</v>
      </c>
      <c r="F53" s="179" t="str">
        <f t="shared" si="4"/>
        <v>2025-26</v>
      </c>
      <c r="G53" s="179" t="str">
        <f t="shared" si="4"/>
        <v>2026-27</v>
      </c>
      <c r="H53" s="179" t="str">
        <f t="shared" si="4"/>
        <v>2027-28</v>
      </c>
      <c r="I53" s="179" t="str">
        <f t="shared" si="4"/>
        <v>2028-29</v>
      </c>
      <c r="J53" s="35"/>
      <c r="K53" s="93"/>
    </row>
    <row r="54" spans="1:11" ht="13.5" customHeight="1" x14ac:dyDescent="0.2">
      <c r="B54" s="181" t="s">
        <v>97</v>
      </c>
      <c r="C54" s="186">
        <f>'Input| Overheads'!$C36*INDEX('Input| Escalations'!$H$33:$N$33,MATCH(C$53,'Input| Escalations'!$H$23:$N$23,0))+'Input| Overheads'!$D36*INDEX('Input| Escalations'!$H$34:$N$34,MATCH(C$53,'Input| Escalations'!$H$23:$N$23,0))+'Input| Overheads'!$E36*INDEX('Input| Escalations'!$H$35:$N$35,MATCH(C$53,'Input| Escalations'!$H$23:$N$23,0))+1</f>
        <v>1</v>
      </c>
      <c r="D54" s="186">
        <f>'Input| Overheads'!$C36*INDEX('Input| Escalations'!$H$33:$N$33,MATCH(D$53,'Input| Escalations'!$H$23:$N$23,0))+'Input| Overheads'!$D36*INDEX('Input| Escalations'!$H$34:$N$34,MATCH(D$53,'Input| Escalations'!$H$23:$N$23,0))+'Input| Overheads'!$E36*INDEX('Input| Escalations'!$H$35:$N$35,MATCH(D$53,'Input| Escalations'!$H$23:$N$23,0))+1</f>
        <v>1</v>
      </c>
      <c r="E54" s="186">
        <f>'Input| Overheads'!$C36*INDEX('Input| Escalations'!$H$33:$N$33,MATCH(E$53,'Input| Escalations'!$H$23:$N$23,0))+'Input| Overheads'!$D36*INDEX('Input| Escalations'!$H$34:$N$34,MATCH(E$53,'Input| Escalations'!$H$23:$N$23,0))+'Input| Overheads'!$E36*INDEX('Input| Escalations'!$H$35:$N$35,MATCH(E$53,'Input| Escalations'!$H$23:$N$23,0))+1</f>
        <v>1</v>
      </c>
      <c r="F54" s="186">
        <f>'Input| Overheads'!$C36*INDEX('Input| Escalations'!$H$33:$N$33,MATCH(F$53,'Input| Escalations'!$H$23:$N$23,0))+'Input| Overheads'!$D36*INDEX('Input| Escalations'!$H$34:$N$34,MATCH(F$53,'Input| Escalations'!$H$23:$N$23,0))+'Input| Overheads'!$E36*INDEX('Input| Escalations'!$H$35:$N$35,MATCH(F$53,'Input| Escalations'!$H$23:$N$23,0))+1</f>
        <v>1</v>
      </c>
      <c r="G54" s="186">
        <f>'Input| Overheads'!$C36*INDEX('Input| Escalations'!$H$33:$N$33,MATCH(G$53,'Input| Escalations'!$H$23:$N$23,0))+'Input| Overheads'!$D36*INDEX('Input| Escalations'!$H$34:$N$34,MATCH(G$53,'Input| Escalations'!$H$23:$N$23,0))+'Input| Overheads'!$E36*INDEX('Input| Escalations'!$H$35:$N$35,MATCH(G$53,'Input| Escalations'!$H$23:$N$23,0))+1</f>
        <v>1</v>
      </c>
      <c r="H54" s="186">
        <f>'Input| Overheads'!$C36*INDEX('Input| Escalations'!$H$33:$N$33,MATCH(H$53,'Input| Escalations'!$H$23:$N$23,0))+'Input| Overheads'!$D36*INDEX('Input| Escalations'!$H$34:$N$34,MATCH(H$53,'Input| Escalations'!$H$23:$N$23,0))+'Input| Overheads'!$E36*INDEX('Input| Escalations'!$H$35:$N$35,MATCH(H$53,'Input| Escalations'!$H$23:$N$23,0))+1</f>
        <v>1</v>
      </c>
      <c r="I54" s="186">
        <f>'Input| Overheads'!$C36*INDEX('Input| Escalations'!$H$33:$N$33,MATCH(I$53,'Input| Escalations'!$H$23:$N$23,0))+'Input| Overheads'!$D36*INDEX('Input| Escalations'!$H$34:$N$34,MATCH(I$53,'Input| Escalations'!$H$23:$N$23,0))+'Input| Overheads'!$E36*INDEX('Input| Escalations'!$H$35:$N$35,MATCH(I$53,'Input| Escalations'!$H$23:$N$23,0))+1</f>
        <v>1</v>
      </c>
      <c r="J54" s="35"/>
      <c r="K54" s="93"/>
    </row>
    <row r="55" spans="1:11" ht="13.5" customHeight="1" x14ac:dyDescent="0.2">
      <c r="B55" s="181" t="s">
        <v>98</v>
      </c>
      <c r="C55" s="186">
        <f>'Input| Overheads'!$C37*INDEX('Input| Escalations'!$H$33:$N$33,MATCH(C$53,'Input| Escalations'!$H$23:$N$23,0))+'Input| Overheads'!$D37*INDEX('Input| Escalations'!$H$34:$N$34,MATCH(C$53,'Input| Escalations'!$H$23:$N$23,0))+'Input| Overheads'!$E37*INDEX('Input| Escalations'!$H$35:$N$35,MATCH(C$53,'Input| Escalations'!$H$23:$N$23,0))+1</f>
        <v>1</v>
      </c>
      <c r="D55" s="186">
        <f>'Input| Overheads'!$C37*INDEX('Input| Escalations'!$H$33:$N$33,MATCH(D$53,'Input| Escalations'!$H$23:$N$23,0))+'Input| Overheads'!$D37*INDEX('Input| Escalations'!$H$34:$N$34,MATCH(D$53,'Input| Escalations'!$H$23:$N$23,0))+'Input| Overheads'!$E37*INDEX('Input| Escalations'!$H$35:$N$35,MATCH(D$53,'Input| Escalations'!$H$23:$N$23,0))+1</f>
        <v>1</v>
      </c>
      <c r="E55" s="186">
        <f>'Input| Overheads'!$C37*INDEX('Input| Escalations'!$H$33:$N$33,MATCH(E$53,'Input| Escalations'!$H$23:$N$23,0))+'Input| Overheads'!$D37*INDEX('Input| Escalations'!$H$34:$N$34,MATCH(E$53,'Input| Escalations'!$H$23:$N$23,0))+'Input| Overheads'!$E37*INDEX('Input| Escalations'!$H$35:$N$35,MATCH(E$53,'Input| Escalations'!$H$23:$N$23,0))+1</f>
        <v>1</v>
      </c>
      <c r="F55" s="186">
        <f>'Input| Overheads'!$C37*INDEX('Input| Escalations'!$H$33:$N$33,MATCH(F$53,'Input| Escalations'!$H$23:$N$23,0))+'Input| Overheads'!$D37*INDEX('Input| Escalations'!$H$34:$N$34,MATCH(F$53,'Input| Escalations'!$H$23:$N$23,0))+'Input| Overheads'!$E37*INDEX('Input| Escalations'!$H$35:$N$35,MATCH(F$53,'Input| Escalations'!$H$23:$N$23,0))+1</f>
        <v>1</v>
      </c>
      <c r="G55" s="186">
        <f>'Input| Overheads'!$C37*INDEX('Input| Escalations'!$H$33:$N$33,MATCH(G$53,'Input| Escalations'!$H$23:$N$23,0))+'Input| Overheads'!$D37*INDEX('Input| Escalations'!$H$34:$N$34,MATCH(G$53,'Input| Escalations'!$H$23:$N$23,0))+'Input| Overheads'!$E37*INDEX('Input| Escalations'!$H$35:$N$35,MATCH(G$53,'Input| Escalations'!$H$23:$N$23,0))+1</f>
        <v>1</v>
      </c>
      <c r="H55" s="186">
        <f>'Input| Overheads'!$C37*INDEX('Input| Escalations'!$H$33:$N$33,MATCH(H$53,'Input| Escalations'!$H$23:$N$23,0))+'Input| Overheads'!$D37*INDEX('Input| Escalations'!$H$34:$N$34,MATCH(H$53,'Input| Escalations'!$H$23:$N$23,0))+'Input| Overheads'!$E37*INDEX('Input| Escalations'!$H$35:$N$35,MATCH(H$53,'Input| Escalations'!$H$23:$N$23,0))+1</f>
        <v>1</v>
      </c>
      <c r="I55" s="186">
        <f>'Input| Overheads'!$C37*INDEX('Input| Escalations'!$H$33:$N$33,MATCH(I$53,'Input| Escalations'!$H$23:$N$23,0))+'Input| Overheads'!$D37*INDEX('Input| Escalations'!$H$34:$N$34,MATCH(I$53,'Input| Escalations'!$H$23:$N$23,0))+'Input| Overheads'!$E37*INDEX('Input| Escalations'!$H$35:$N$35,MATCH(I$53,'Input| Escalations'!$H$23:$N$23,0))+1</f>
        <v>1</v>
      </c>
      <c r="J55" s="95"/>
      <c r="K55" s="93"/>
    </row>
    <row r="56" spans="1:11" ht="13.5" customHeight="1" x14ac:dyDescent="0.2">
      <c r="F56" s="180"/>
    </row>
    <row r="57" spans="1:11" ht="13.5" customHeight="1" x14ac:dyDescent="0.2"/>
    <row r="58" spans="1:11" ht="13.5" customHeight="1" x14ac:dyDescent="0.25">
      <c r="A58" s="4"/>
      <c r="B58" s="8" t="str">
        <f>LEFT(B53,2)+1&amp;". Forecast capitalised overheads"</f>
        <v>45. Forecast capitalised overheads</v>
      </c>
      <c r="C58" s="4"/>
      <c r="D58" s="4"/>
      <c r="E58" s="4"/>
      <c r="F58" s="4"/>
      <c r="G58" s="4"/>
      <c r="H58" s="4"/>
      <c r="I58" s="4"/>
      <c r="J58" s="4"/>
      <c r="K58" s="4"/>
    </row>
    <row r="59" spans="1:11" ht="13.5" customHeight="1" x14ac:dyDescent="0.2"/>
    <row r="60" spans="1:11" ht="13.5" customHeight="1" x14ac:dyDescent="0.2">
      <c r="B60" s="179" t="str">
        <f>"Escalated capitalised overheads ($'000s "&amp;'Input| Escalations'!E10&amp;" "&amp;'Input| Escalations'!D10&amp;")"</f>
        <v>Escalated capitalised overheads ($'000s December 2023)</v>
      </c>
      <c r="C60" s="179" t="str">
        <f t="shared" ref="C60:I60" si="5">C$7</f>
        <v>2022-23</v>
      </c>
      <c r="D60" s="179" t="str">
        <f t="shared" si="5"/>
        <v>2023-24</v>
      </c>
      <c r="E60" s="179" t="str">
        <f t="shared" si="5"/>
        <v>2024-25</v>
      </c>
      <c r="F60" s="179" t="str">
        <f t="shared" si="5"/>
        <v>2025-26</v>
      </c>
      <c r="G60" s="179" t="str">
        <f t="shared" si="5"/>
        <v>2026-27</v>
      </c>
      <c r="H60" s="179" t="str">
        <f t="shared" si="5"/>
        <v>2027-28</v>
      </c>
      <c r="I60" s="179" t="str">
        <f t="shared" si="5"/>
        <v>2028-29</v>
      </c>
      <c r="J60" s="179" t="s">
        <v>39</v>
      </c>
    </row>
    <row r="61" spans="1:11" ht="13.5" customHeight="1" x14ac:dyDescent="0.2">
      <c r="B61" s="83" t="s">
        <v>35</v>
      </c>
      <c r="C61" s="186">
        <f>C48*C54</f>
        <v>112193.47606999996</v>
      </c>
      <c r="D61" s="186">
        <f t="shared" ref="C61:I62" si="6">D48*D54</f>
        <v>0</v>
      </c>
      <c r="E61" s="186">
        <f t="shared" si="6"/>
        <v>0</v>
      </c>
      <c r="F61" s="186">
        <f t="shared" si="6"/>
        <v>0</v>
      </c>
      <c r="G61" s="186">
        <f t="shared" si="6"/>
        <v>0</v>
      </c>
      <c r="H61" s="186">
        <f t="shared" si="6"/>
        <v>0</v>
      </c>
      <c r="I61" s="186">
        <f t="shared" si="6"/>
        <v>0</v>
      </c>
      <c r="J61" s="195">
        <f>SUM(E61:I61)</f>
        <v>0</v>
      </c>
    </row>
    <row r="62" spans="1:11" ht="13.5" customHeight="1" x14ac:dyDescent="0.2">
      <c r="B62" s="83" t="s">
        <v>36</v>
      </c>
      <c r="C62" s="186">
        <f t="shared" si="6"/>
        <v>8403.6465456401602</v>
      </c>
      <c r="D62" s="186">
        <f t="shared" si="6"/>
        <v>0</v>
      </c>
      <c r="E62" s="186">
        <f t="shared" si="6"/>
        <v>0</v>
      </c>
      <c r="F62" s="186">
        <f t="shared" si="6"/>
        <v>0</v>
      </c>
      <c r="G62" s="186">
        <f t="shared" si="6"/>
        <v>0</v>
      </c>
      <c r="H62" s="186">
        <f t="shared" si="6"/>
        <v>0</v>
      </c>
      <c r="I62" s="186">
        <f t="shared" si="6"/>
        <v>0</v>
      </c>
      <c r="J62" s="195">
        <f>SUM(E62:I62)</f>
        <v>0</v>
      </c>
    </row>
    <row r="63" spans="1:11" ht="13.5" customHeight="1" x14ac:dyDescent="0.2">
      <c r="B63" s="70" t="s">
        <v>37</v>
      </c>
      <c r="C63" s="195">
        <f t="shared" ref="C63:J63" si="7">C61+C62</f>
        <v>120597.12261564012</v>
      </c>
      <c r="D63" s="195">
        <f t="shared" si="7"/>
        <v>0</v>
      </c>
      <c r="E63" s="195">
        <f t="shared" si="7"/>
        <v>0</v>
      </c>
      <c r="F63" s="195">
        <f t="shared" si="7"/>
        <v>0</v>
      </c>
      <c r="G63" s="195">
        <f t="shared" si="7"/>
        <v>0</v>
      </c>
      <c r="H63" s="195">
        <f t="shared" si="7"/>
        <v>0</v>
      </c>
      <c r="I63" s="195">
        <f t="shared" si="7"/>
        <v>0</v>
      </c>
      <c r="J63" s="195">
        <f t="shared" si="7"/>
        <v>0</v>
      </c>
    </row>
    <row r="64" spans="1:11" ht="13.5" customHeight="1" x14ac:dyDescent="0.2"/>
    <row r="65" ht="13.5" customHeight="1" x14ac:dyDescent="0.2"/>
  </sheetData>
  <sheetProtection sheet="1" objects="1" scenarios="1"/>
  <conditionalFormatting sqref="E2">
    <cfRule type="cellIs" dxfId="11" priority="1" operator="equal">
      <formula>"Check"</formula>
    </cfRule>
    <cfRule type="cellIs" dxfId="10" priority="2" operator="equal">
      <formula>"Ok"</formula>
    </cfRule>
  </conditionalFormatting>
  <pageMargins left="0.7" right="0.7" top="0.75" bottom="0.75" header="0.3" footer="0.3"/>
  <pageSetup paperSize="9" orientation="portrait" r:id="rId1"/>
  <headerFooter>
    <oddFooter>&amp;L&amp;1#&amp;"Calibri"&amp;8&amp;K000000For Official use 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59999389629810485"/>
  </sheetPr>
  <dimension ref="A1:CB1011"/>
  <sheetViews>
    <sheetView workbookViewId="0"/>
  </sheetViews>
  <sheetFormatPr defaultColWidth="0" defaultRowHeight="12.75" zeroHeight="1" x14ac:dyDescent="0.2"/>
  <cols>
    <col min="1" max="1" width="2.5703125" customWidth="1"/>
    <col min="2" max="2" width="6.42578125" style="60" customWidth="1"/>
    <col min="3" max="3" width="45.5703125" customWidth="1"/>
    <col min="4" max="4" width="12" style="56" customWidth="1"/>
    <col min="5" max="5" width="4.28515625" customWidth="1"/>
    <col min="6" max="7" width="12.7109375" customWidth="1"/>
    <col min="8" max="12" width="12.7109375" style="48" customWidth="1"/>
    <col min="13" max="13" width="15.28515625" style="48" customWidth="1"/>
    <col min="14" max="20" width="12.7109375" style="48" customWidth="1"/>
    <col min="21" max="21" width="4.28515625" style="48" customWidth="1"/>
    <col min="22" max="28" width="12.7109375" style="48" customWidth="1"/>
    <col min="29" max="29" width="4.28515625" style="48" customWidth="1"/>
    <col min="30" max="36" width="12.7109375" style="48" customWidth="1"/>
    <col min="37" max="37" width="4.28515625" style="48" customWidth="1"/>
    <col min="38" max="44" width="12.7109375" style="48" customWidth="1"/>
    <col min="45" max="45" width="4.28515625" style="48" customWidth="1"/>
    <col min="46" max="52" width="12.7109375" style="48" customWidth="1"/>
    <col min="53" max="53" width="4.28515625" style="48" customWidth="1"/>
    <col min="54" max="60" width="12.7109375" style="48" customWidth="1"/>
    <col min="61" max="61" width="4.28515625" style="48" customWidth="1"/>
    <col min="62" max="68" width="12.7109375" style="48" customWidth="1"/>
    <col min="69" max="69" width="4.28515625" style="48" customWidth="1"/>
    <col min="70" max="76" width="12.7109375" style="48" customWidth="1"/>
    <col min="77" max="77" width="4.28515625" style="48" customWidth="1"/>
    <col min="78" max="79" width="23.140625" customWidth="1"/>
    <col min="80" max="80" width="4.28515625" customWidth="1"/>
    <col min="81" max="16384" width="8.7109375" hidden="1"/>
  </cols>
  <sheetData>
    <row r="1" spans="1:80" x14ac:dyDescent="0.2">
      <c r="A1" s="62" t="str">
        <f>'Input| Setup'!E5&amp;"     "&amp;'Input| Escalations'!D8</f>
        <v>Ausgrid     2024-25</v>
      </c>
    </row>
    <row r="2" spans="1:80" ht="13.5" customHeight="1" x14ac:dyDescent="0.2">
      <c r="A2" s="13"/>
      <c r="B2" s="13"/>
      <c r="C2" s="14" t="str">
        <f>IFERROR(Index!B2,"")</f>
        <v>AER Capex Forecast Model</v>
      </c>
      <c r="D2" s="148" t="s">
        <v>75</v>
      </c>
      <c r="E2" s="21"/>
      <c r="F2" s="46">
        <f>'Model Validation'!$C$15</f>
        <v>0</v>
      </c>
      <c r="G2" s="21"/>
      <c r="H2" s="21"/>
      <c r="I2" s="21"/>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row>
    <row r="3" spans="1:80" ht="13.5" customHeight="1" x14ac:dyDescent="0.2">
      <c r="A3" s="13"/>
      <c r="B3" s="13"/>
      <c r="C3" s="14" t="str">
        <f ca="1">IFERROR(MID(CELL("filename",B2),FIND("]",CELL("filename",B2))+1,255),"")</f>
        <v>Calc| Project Costs</v>
      </c>
      <c r="D3" s="13"/>
      <c r="E3" s="21"/>
      <c r="F3" s="21"/>
      <c r="G3" s="21"/>
      <c r="H3" s="21"/>
      <c r="I3" s="21"/>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row>
    <row r="4" spans="1:80" ht="3" customHeight="1" x14ac:dyDescent="0.2">
      <c r="H4" s="96"/>
      <c r="X4" s="97"/>
      <c r="Y4" s="97"/>
      <c r="Z4" s="97"/>
      <c r="AA4" s="97"/>
      <c r="AB4" s="97"/>
      <c r="AF4"/>
      <c r="AG4"/>
      <c r="AH4"/>
      <c r="AI4" s="121"/>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80" x14ac:dyDescent="0.2">
      <c r="B5" s="53"/>
      <c r="C5" s="47"/>
      <c r="D5" s="67"/>
      <c r="E5" s="47"/>
      <c r="F5" s="47"/>
      <c r="G5" s="47"/>
      <c r="H5" s="98"/>
      <c r="I5" s="98"/>
      <c r="J5" s="98"/>
      <c r="K5" s="98"/>
      <c r="L5" s="98"/>
      <c r="M5" s="79"/>
      <c r="Q5" s="99"/>
      <c r="U5" s="41"/>
      <c r="V5" s="275" t="s">
        <v>116</v>
      </c>
      <c r="W5" s="275"/>
      <c r="X5" s="275"/>
      <c r="Y5" s="275"/>
      <c r="Z5" s="275"/>
      <c r="AA5" s="275"/>
      <c r="AB5" s="275"/>
      <c r="AC5" s="41"/>
      <c r="AD5" s="41"/>
      <c r="AE5" s="41"/>
      <c r="AF5" s="120"/>
      <c r="AG5" s="120"/>
      <c r="AH5" s="120"/>
      <c r="AI5" s="120"/>
      <c r="AJ5" s="120"/>
      <c r="AK5" s="41"/>
      <c r="AL5" s="261" t="s">
        <v>32</v>
      </c>
      <c r="AM5" s="261"/>
      <c r="AN5" s="261"/>
      <c r="AO5" s="261"/>
      <c r="AP5" s="261"/>
      <c r="AQ5" s="261"/>
      <c r="AR5" s="261"/>
      <c r="AS5" s="261"/>
      <c r="AT5" s="261"/>
      <c r="AU5" s="261"/>
      <c r="AV5" s="261"/>
      <c r="AW5" s="261"/>
      <c r="AX5" s="261"/>
      <c r="AY5" s="261"/>
      <c r="AZ5" s="261"/>
      <c r="BA5" s="261"/>
      <c r="BB5" s="261"/>
      <c r="BC5" s="261"/>
      <c r="BD5" s="261"/>
      <c r="BE5" s="261"/>
      <c r="BF5" s="261"/>
      <c r="BG5" s="261"/>
      <c r="BH5" s="261"/>
      <c r="BI5" s="41"/>
      <c r="BJ5" s="275" t="s">
        <v>133</v>
      </c>
      <c r="BK5" s="275"/>
      <c r="BL5" s="275"/>
      <c r="BM5" s="275"/>
      <c r="BN5" s="275"/>
      <c r="BO5" s="275"/>
      <c r="BP5" s="275"/>
      <c r="BQ5" s="41"/>
      <c r="BR5" s="275" t="s">
        <v>111</v>
      </c>
      <c r="BS5" s="275"/>
      <c r="BT5" s="275"/>
      <c r="BU5" s="275"/>
      <c r="BV5" s="275"/>
      <c r="BW5" s="275"/>
      <c r="BX5" s="275"/>
      <c r="BY5" s="41"/>
      <c r="BZ5" s="47"/>
      <c r="CA5" s="47"/>
      <c r="CB5" s="47"/>
    </row>
    <row r="6" spans="1:80" x14ac:dyDescent="0.2">
      <c r="C6" s="56"/>
      <c r="F6" s="193">
        <f t="shared" ref="F6:L6" si="0">IFERROR(SUM(F10:F1005),"")</f>
        <v>772900.15363312257</v>
      </c>
      <c r="G6" s="193">
        <f t="shared" si="0"/>
        <v>0</v>
      </c>
      <c r="H6" s="193">
        <f t="shared" si="0"/>
        <v>0</v>
      </c>
      <c r="I6" s="193">
        <f t="shared" si="0"/>
        <v>0</v>
      </c>
      <c r="J6" s="193">
        <f t="shared" si="0"/>
        <v>0</v>
      </c>
      <c r="K6" s="193">
        <f t="shared" si="0"/>
        <v>0</v>
      </c>
      <c r="L6" s="193">
        <f t="shared" si="0"/>
        <v>0</v>
      </c>
      <c r="V6" s="193">
        <f t="shared" ref="V6:AB6" si="1">IFERROR(SUM(V10:V1005),"")</f>
        <v>772900.15363312257</v>
      </c>
      <c r="W6" s="193">
        <f t="shared" si="1"/>
        <v>0</v>
      </c>
      <c r="X6" s="193">
        <f t="shared" si="1"/>
        <v>0</v>
      </c>
      <c r="Y6" s="193">
        <f t="shared" si="1"/>
        <v>0</v>
      </c>
      <c r="Z6" s="193">
        <f t="shared" si="1"/>
        <v>0</v>
      </c>
      <c r="AA6" s="193">
        <f t="shared" si="1"/>
        <v>0</v>
      </c>
      <c r="AB6" s="193">
        <f t="shared" si="1"/>
        <v>0</v>
      </c>
      <c r="AD6" s="193">
        <f t="shared" ref="AD6:AJ6" si="2">IFERROR(SUM(AD10:AD1005),"")</f>
        <v>116313.08521999998</v>
      </c>
      <c r="AE6" s="193">
        <f t="shared" si="2"/>
        <v>0</v>
      </c>
      <c r="AF6" s="193">
        <f t="shared" si="2"/>
        <v>0</v>
      </c>
      <c r="AG6" s="193">
        <f t="shared" si="2"/>
        <v>0</v>
      </c>
      <c r="AH6" s="193">
        <f t="shared" si="2"/>
        <v>0</v>
      </c>
      <c r="AI6" s="193">
        <f t="shared" si="2"/>
        <v>0</v>
      </c>
      <c r="AJ6" s="193">
        <f t="shared" si="2"/>
        <v>0</v>
      </c>
      <c r="AL6" s="193">
        <f t="shared" ref="AL6:AR6" si="3">IFERROR(SUM(AL10:AL1005),"")</f>
        <v>112193.47606999998</v>
      </c>
      <c r="AM6" s="193">
        <f t="shared" si="3"/>
        <v>0</v>
      </c>
      <c r="AN6" s="193">
        <f t="shared" si="3"/>
        <v>0</v>
      </c>
      <c r="AO6" s="193">
        <f t="shared" si="3"/>
        <v>0</v>
      </c>
      <c r="AP6" s="193">
        <f t="shared" si="3"/>
        <v>0</v>
      </c>
      <c r="AQ6" s="193">
        <f t="shared" si="3"/>
        <v>0</v>
      </c>
      <c r="AR6" s="193">
        <f t="shared" si="3"/>
        <v>0</v>
      </c>
      <c r="AT6" s="193">
        <f t="shared" ref="AT6:AZ6" si="4">IFERROR(SUM(AT10:AT1005),"")</f>
        <v>8403.6465456401602</v>
      </c>
      <c r="AU6" s="193">
        <f t="shared" si="4"/>
        <v>0</v>
      </c>
      <c r="AV6" s="193">
        <f t="shared" si="4"/>
        <v>0</v>
      </c>
      <c r="AW6" s="193">
        <f t="shared" si="4"/>
        <v>0</v>
      </c>
      <c r="AX6" s="193">
        <f t="shared" si="4"/>
        <v>0</v>
      </c>
      <c r="AY6" s="193">
        <f t="shared" si="4"/>
        <v>0</v>
      </c>
      <c r="AZ6" s="193">
        <f t="shared" si="4"/>
        <v>0</v>
      </c>
      <c r="BB6" s="193">
        <f t="shared" ref="BB6:BH6" si="5">IFERROR(SUM(BB10:BB1005),"")</f>
        <v>120597.12261564012</v>
      </c>
      <c r="BC6" s="193">
        <f t="shared" si="5"/>
        <v>0</v>
      </c>
      <c r="BD6" s="193">
        <f t="shared" si="5"/>
        <v>0</v>
      </c>
      <c r="BE6" s="193">
        <f t="shared" si="5"/>
        <v>0</v>
      </c>
      <c r="BF6" s="193">
        <f t="shared" si="5"/>
        <v>0</v>
      </c>
      <c r="BG6" s="193">
        <f t="shared" si="5"/>
        <v>0</v>
      </c>
      <c r="BH6" s="193">
        <f t="shared" si="5"/>
        <v>0</v>
      </c>
      <c r="BJ6" s="193">
        <f t="shared" ref="BJ6:BP6" si="6">IFERROR(SUM(BJ10:BJ1005),"")</f>
        <v>0</v>
      </c>
      <c r="BK6" s="193">
        <f t="shared" si="6"/>
        <v>0</v>
      </c>
      <c r="BL6" s="193">
        <f t="shared" si="6"/>
        <v>0</v>
      </c>
      <c r="BM6" s="193">
        <f t="shared" si="6"/>
        <v>0</v>
      </c>
      <c r="BN6" s="193">
        <f t="shared" si="6"/>
        <v>0</v>
      </c>
      <c r="BO6" s="193">
        <f t="shared" si="6"/>
        <v>0</v>
      </c>
      <c r="BP6" s="193">
        <f t="shared" si="6"/>
        <v>0</v>
      </c>
      <c r="BQ6" s="108"/>
      <c r="BR6" s="193">
        <f>IFERROR(SUM(BR10:BR1005),"")</f>
        <v>893497.27624876192</v>
      </c>
      <c r="BS6" s="193">
        <f t="shared" ref="BS6:BX6" si="7">IFERROR(SUM(BS10:BS1005),"")</f>
        <v>0</v>
      </c>
      <c r="BT6" s="224">
        <f t="shared" si="7"/>
        <v>0</v>
      </c>
      <c r="BU6" s="224">
        <f t="shared" si="7"/>
        <v>0</v>
      </c>
      <c r="BV6" s="224">
        <f t="shared" si="7"/>
        <v>0</v>
      </c>
      <c r="BW6" s="224">
        <f t="shared" si="7"/>
        <v>0</v>
      </c>
      <c r="BX6" s="224">
        <f t="shared" si="7"/>
        <v>0</v>
      </c>
    </row>
    <row r="7" spans="1:80" x14ac:dyDescent="0.2">
      <c r="C7" s="31" t="str">
        <f>IFERROR('Input| Projects'!C9,"")</f>
        <v>Project/Program Inputs</v>
      </c>
      <c r="D7" s="32" t="str">
        <f>IFERROR('Input| Projects'!D9,"")</f>
        <v>Unique ID</v>
      </c>
      <c r="F7" s="265" t="str">
        <f>IFERROR(LEFT('Calc| Overheads Allocation'!B58,2)+1&amp;". Direct unescalated costs, $000s ($"&amp;'Input| Escalations'!$D$10&amp;" "&amp;'Input| Escalations'!$E$10&amp;")","")</f>
        <v>46. Direct unescalated costs, $000s ($2023 December)</v>
      </c>
      <c r="G7" s="265"/>
      <c r="H7" s="265"/>
      <c r="I7" s="265"/>
      <c r="J7" s="265"/>
      <c r="K7" s="265"/>
      <c r="L7" s="265"/>
      <c r="N7" s="265" t="str">
        <f>LEFT(F7,2)+1&amp;". Compound real cost escalation rates"</f>
        <v>47. Compound real cost escalation rates</v>
      </c>
      <c r="O7" s="265"/>
      <c r="P7" s="265"/>
      <c r="Q7" s="265"/>
      <c r="R7" s="265"/>
      <c r="S7" s="265"/>
      <c r="T7" s="265"/>
      <c r="U7" s="9"/>
      <c r="V7" s="265" t="str">
        <f>IFERROR(LEFT(N7,2)+1&amp;". Direct escalated costs ($'000s "&amp;'Input| Escalations'!E10&amp;" "&amp;'Input| Escalations'!D10&amp;")","")</f>
        <v>48. Direct escalated costs ($'000s December 2023)</v>
      </c>
      <c r="W7" s="265"/>
      <c r="X7" s="265"/>
      <c r="Y7" s="265"/>
      <c r="Z7" s="265"/>
      <c r="AA7" s="265"/>
      <c r="AB7" s="265"/>
      <c r="AD7" s="265" t="str">
        <f>IFERROR(LEFT(V7,2)+1&amp;". Direct escalated type 1 (cash) capcons ($'000s "&amp;'Input| Escalations'!E10&amp;" "&amp;'Input| Escalations'!D10&amp;")","")</f>
        <v>49. Direct escalated type 1 (cash) capcons ($'000s December 2023)</v>
      </c>
      <c r="AE7" s="265"/>
      <c r="AF7" s="265"/>
      <c r="AG7" s="265"/>
      <c r="AH7" s="265"/>
      <c r="AI7" s="265"/>
      <c r="AJ7" s="265"/>
      <c r="AL7" s="265" t="str">
        <f>IFERROR(LEFT(AD7,2)+1&amp;". Network overheads ($'000s "&amp;'Input| Escalations'!E10&amp;" "&amp;'Input| Escalations'!D10&amp;")","")</f>
        <v>50. Network overheads ($'000s December 2023)</v>
      </c>
      <c r="AM7" s="265"/>
      <c r="AN7" s="265"/>
      <c r="AO7" s="265"/>
      <c r="AP7" s="265"/>
      <c r="AQ7" s="265"/>
      <c r="AR7" s="265"/>
      <c r="AT7" s="265" t="str">
        <f>IFERROR(LEFT(AL7,2)+1&amp;". Corporate overheads ($'000s "&amp;'Input| Escalations'!E10&amp;" "&amp;'Input| Escalations'!D10&amp;")","")</f>
        <v>51. Corporate overheads ($'000s December 2023)</v>
      </c>
      <c r="AU7" s="265"/>
      <c r="AV7" s="265"/>
      <c r="AW7" s="265"/>
      <c r="AX7" s="265"/>
      <c r="AY7" s="265"/>
      <c r="AZ7" s="265"/>
      <c r="BB7" s="265" t="str">
        <f>IFERROR(LEFT(AT7,2)+1&amp;". Total capitalised overheads ($'000s "&amp;'Input| Escalations'!E10&amp;" "&amp;'Input| Escalations'!D10&amp;")","")</f>
        <v>52. Total capitalised overheads ($'000s December 2023)</v>
      </c>
      <c r="BC7" s="265"/>
      <c r="BD7" s="265"/>
      <c r="BE7" s="265"/>
      <c r="BF7" s="265"/>
      <c r="BG7" s="265"/>
      <c r="BH7" s="265"/>
      <c r="BJ7" s="265" t="str">
        <f>IFERROR(LEFT(BB7,2)+1&amp;". Total overheads allocated to type 1 contributions ($'000s "&amp;'Input| Escalations'!E10&amp;" "&amp;'Input| Escalations'!D10&amp;")","")</f>
        <v>53. Total overheads allocated to type 1 contributions ($'000s December 2023)</v>
      </c>
      <c r="BK7" s="265"/>
      <c r="BL7" s="265"/>
      <c r="BM7" s="265"/>
      <c r="BN7" s="265"/>
      <c r="BO7" s="265"/>
      <c r="BP7" s="265"/>
      <c r="BR7" s="265" t="str">
        <f>IFERROR(LEFT(BJ7,2)+1&amp;". Total escalated costs (excl. type 2 capcons) ($'000s "&amp;'Input| Escalations'!E10&amp;" "&amp;'Input| Escalations'!D10&amp;")","")</f>
        <v>54. Total escalated costs (excl. type 2 capcons) ($'000s December 2023)</v>
      </c>
      <c r="BS7" s="265"/>
      <c r="BT7" s="265"/>
      <c r="BU7" s="265"/>
      <c r="BV7" s="265"/>
      <c r="BW7" s="265"/>
      <c r="BX7" s="265"/>
      <c r="BZ7" s="265" t="str">
        <f>IFERROR(LEFT(BR7,2)+1&amp;". Allocation to distribution and transmission","")</f>
        <v>55. Allocation to distribution and transmission</v>
      </c>
      <c r="CA7" s="265"/>
    </row>
    <row r="8" spans="1:80" ht="9.75" customHeight="1" x14ac:dyDescent="0.2">
      <c r="A8" s="100"/>
      <c r="B8" s="48"/>
      <c r="C8" s="48"/>
      <c r="D8" s="48"/>
      <c r="E8" s="48"/>
      <c r="F8" s="48"/>
      <c r="G8" s="48"/>
      <c r="M8" s="174">
        <f>IF(SUM(F6:L6)=SUM('Input| Projects'!I6:O6)*'Input| Escalations'!$K$19,0,1)+SUM(M10:M1005)</f>
        <v>0</v>
      </c>
      <c r="N8" s="9"/>
      <c r="O8" s="9"/>
      <c r="V8" s="9">
        <f t="shared" ref="V8:AB8" si="8">IF(SUMPRODUCT(F10:F1005,N10:N1005)-SUM(V6)&lt;0.0000001,0,1)</f>
        <v>0</v>
      </c>
      <c r="W8" s="9">
        <f t="shared" si="8"/>
        <v>0</v>
      </c>
      <c r="X8" s="9">
        <f t="shared" si="8"/>
        <v>0</v>
      </c>
      <c r="Y8" s="9">
        <f t="shared" si="8"/>
        <v>0</v>
      </c>
      <c r="Z8" s="9">
        <f t="shared" si="8"/>
        <v>0</v>
      </c>
      <c r="AA8" s="9">
        <f t="shared" si="8"/>
        <v>0</v>
      </c>
      <c r="AB8" s="9">
        <f t="shared" si="8"/>
        <v>0</v>
      </c>
      <c r="AC8"/>
      <c r="AD8" s="9">
        <f>IF(ABS(AD6-(SUMPRODUCT('Input| Projects'!Q10:Q1005,'Calc| Project Costs'!N10:N1005)*'Input| Escalations'!$K$19))&lt;0.0000001,0,1)</f>
        <v>0</v>
      </c>
      <c r="AE8" s="9">
        <f>IF(ABS(AE6-(SUMPRODUCT('Input| Projects'!R10:R1005,'Calc| Project Costs'!O10:O1005)*'Input| Escalations'!$K$19))&lt;0.0000001,0,1)</f>
        <v>0</v>
      </c>
      <c r="AF8" s="9">
        <f>IF(ABS(AF6-(SUMPRODUCT('Input| Projects'!S10:S1005,'Calc| Project Costs'!P10:P1005)*'Input| Escalations'!$K$19))&lt;0.0000001,0,1)</f>
        <v>0</v>
      </c>
      <c r="AG8" s="9">
        <f>IF(ABS(AG6-(SUMPRODUCT('Input| Projects'!T10:T1005,'Calc| Project Costs'!Q10:Q1005)*'Input| Escalations'!$K$19))&lt;0.0000001,0,1)</f>
        <v>0</v>
      </c>
      <c r="AH8" s="9">
        <f>IF(ABS(AH6-(SUMPRODUCT('Input| Projects'!U10:U1005,'Calc| Project Costs'!R10:R1005)*'Input| Escalations'!$K$19))&lt;0.0000001,0,1)</f>
        <v>0</v>
      </c>
      <c r="AI8" s="9">
        <f>IF(ABS(AI6-(SUMPRODUCT('Input| Projects'!V10:V1005,'Calc| Project Costs'!S10:S1005)*'Input| Escalations'!$K$19))&lt;0.0000001,0,1)</f>
        <v>0</v>
      </c>
      <c r="AJ8" s="9">
        <f>IF(ABS(AJ6-(SUMPRODUCT('Input| Projects'!W10:W1005,'Calc| Project Costs'!T10:T1005)*'Input| Escalations'!$K$19))&lt;0.0000001,0,1)</f>
        <v>0</v>
      </c>
      <c r="AL8" s="9">
        <f>IF(ABS('Calc| Overheads Allocation'!C61-AL6)&lt;0.0000001,0,1)</f>
        <v>0</v>
      </c>
      <c r="AM8" s="9">
        <f>IF(ABS('Calc| Overheads Allocation'!D61-AM6)&lt;0.0000001,0,1)</f>
        <v>0</v>
      </c>
      <c r="AN8" s="9">
        <f>IF(ABS('Calc| Overheads Allocation'!E61-AN6)&lt;0.0000001,0,1)</f>
        <v>0</v>
      </c>
      <c r="AO8" s="9">
        <f>IF(ABS('Calc| Overheads Allocation'!F61-AO6)&lt;0.0000001,0,1)</f>
        <v>0</v>
      </c>
      <c r="AP8" s="9">
        <f>IF(ABS('Calc| Overheads Allocation'!G61-AP6)&lt;0.0000001,0,1)</f>
        <v>0</v>
      </c>
      <c r="AQ8" s="9">
        <f>IF(ABS('Calc| Overheads Allocation'!H61-AQ6)&lt;0.0000001,0,1)</f>
        <v>0</v>
      </c>
      <c r="AR8" s="9">
        <f>IF(ABS('Calc| Overheads Allocation'!I61-AR6)&lt;0.0000001,0,1)</f>
        <v>0</v>
      </c>
      <c r="AT8" s="9">
        <f>IF(ABS('Calc| Overheads Allocation'!C62-AT6)&lt;0.0000001,0,1)</f>
        <v>0</v>
      </c>
      <c r="AU8" s="9">
        <f>IF(ABS('Calc| Overheads Allocation'!D62-AU6)&lt;0.0000001,0,1)</f>
        <v>0</v>
      </c>
      <c r="AV8" s="9">
        <f>IF(ABS('Calc| Overheads Allocation'!E62-AV6)&lt;0.0000001,0,1)</f>
        <v>0</v>
      </c>
      <c r="AW8" s="9">
        <f>IF(ABS('Calc| Overheads Allocation'!F62-AW6)&lt;0.0000001,0,1)</f>
        <v>0</v>
      </c>
      <c r="AX8" s="9">
        <f>IF(ABS('Calc| Overheads Allocation'!G62-AX6)&lt;0.0000001,0,1)</f>
        <v>0</v>
      </c>
      <c r="AY8" s="9">
        <f>IF(ABS('Calc| Overheads Allocation'!H62-AY6)&lt;0.0000001,0,1)</f>
        <v>0</v>
      </c>
      <c r="AZ8" s="9">
        <f>IF(ABS('Calc| Overheads Allocation'!I62-AZ6)&lt;0.0000001,0,1)</f>
        <v>0</v>
      </c>
      <c r="BB8" s="9">
        <f>IF(ABS('Calc| Overheads Allocation'!C63-BB6)&lt;0.0000001,0,1)</f>
        <v>0</v>
      </c>
      <c r="BC8" s="9">
        <f>IF(ABS('Calc| Overheads Allocation'!D63-BC6)&lt;0.0000001,0,1)</f>
        <v>0</v>
      </c>
      <c r="BD8" s="9">
        <f>IF(ABS('Calc| Overheads Allocation'!E63-BD6)&lt;0.0000001,0,1)</f>
        <v>0</v>
      </c>
      <c r="BE8" s="9">
        <f>IF(ABS('Calc| Overheads Allocation'!F63-BE6)&lt;0.0000001,0,1)</f>
        <v>0</v>
      </c>
      <c r="BF8" s="9">
        <f>IF(ABS('Calc| Overheads Allocation'!G63-BF6)&lt;0.0000001,0,1)</f>
        <v>0</v>
      </c>
      <c r="BG8" s="9">
        <f>IF(ABS('Calc| Overheads Allocation'!H63-BG6)&lt;0.0000001,0,1)</f>
        <v>0</v>
      </c>
      <c r="BH8" s="9">
        <f>IF(ABS('Calc| Overheads Allocation'!I63-BH6)&lt;0.0000001,0,1)</f>
        <v>0</v>
      </c>
      <c r="BI8" s="102"/>
      <c r="BJ8" s="9" cm="1">
        <f t="array" ref="BJ8">IF(SUMPRODUCT(BB10:BB1005,AD10:AD1005,IFERROR(1/V10:V1005,0))=BJ6,0,1)</f>
        <v>0</v>
      </c>
      <c r="BK8" s="9" cm="1">
        <f t="array" ref="BK8">IF(SUMPRODUCT(BC10:BC1005,AE10:AE1005,IFERROR(1/W10:W1005,0))=BK6,0,1)</f>
        <v>0</v>
      </c>
      <c r="BL8" s="9" cm="1">
        <f t="array" ref="BL8">IF(SUMPRODUCT(BD10:BD1005,AF10:AF1005,IFERROR(1/X10:X1005,0))=BL6,0,1)</f>
        <v>0</v>
      </c>
      <c r="BM8" s="9" cm="1">
        <f t="array" ref="BM8">IF(SUMPRODUCT(BE10:BE1005,AG10:AG1005,IFERROR(1/Y10:Y1005,0))=BM6,0,1)</f>
        <v>0</v>
      </c>
      <c r="BN8" s="9" cm="1">
        <f t="array" ref="BN8">IF(SUMPRODUCT(BF10:BF1005,AH10:AH1005,IFERROR(1/Z10:Z1005,0))=BN6,0,1)</f>
        <v>0</v>
      </c>
      <c r="BO8" s="9" cm="1">
        <f t="array" ref="BO8">IF(SUMPRODUCT(BG10:BG1005,AI10:AI1005,IFERROR(1/AA10:AA1005,0))=BO6,0,1)</f>
        <v>0</v>
      </c>
      <c r="BP8" s="9" cm="1">
        <f t="array" ref="BP8">IF(SUMPRODUCT(BH10:BH1005,AJ10:AJ1005,IFERROR(1/AB10:AB1005,0))=BP6,0,1)</f>
        <v>0</v>
      </c>
      <c r="BQ8" s="136"/>
      <c r="BR8" s="9">
        <f t="shared" ref="BR8:BX8" si="9">IF(ROUND(BR6,2)-ROUND((SUM(BB10:BB1005)+SUM(V10:V1005)),2)&lt;0.0000001,0,1)</f>
        <v>0</v>
      </c>
      <c r="BS8" s="9">
        <f t="shared" si="9"/>
        <v>0</v>
      </c>
      <c r="BT8" s="9">
        <f t="shared" si="9"/>
        <v>0</v>
      </c>
      <c r="BU8" s="9">
        <f t="shared" si="9"/>
        <v>0</v>
      </c>
      <c r="BV8" s="9">
        <f t="shared" si="9"/>
        <v>0</v>
      </c>
      <c r="BW8" s="9">
        <f t="shared" si="9"/>
        <v>0</v>
      </c>
      <c r="BX8" s="9">
        <f t="shared" si="9"/>
        <v>0</v>
      </c>
      <c r="BZ8" s="48"/>
      <c r="CA8" s="48"/>
      <c r="CB8" s="150">
        <f>IF(SUM(CB10:CB1005)=0,0,1)</f>
        <v>0</v>
      </c>
    </row>
    <row r="9" spans="1:80" x14ac:dyDescent="0.2">
      <c r="A9" s="49"/>
      <c r="B9" s="101"/>
      <c r="C9" s="33"/>
      <c r="D9" s="33"/>
      <c r="E9" s="103"/>
      <c r="F9" s="179" t="str">
        <f>IFERROR('Input| Escalations'!H23,"")</f>
        <v>2022-23</v>
      </c>
      <c r="G9" s="179" t="str">
        <f>IFERROR('Input| Escalations'!I23,"")</f>
        <v>2023-24</v>
      </c>
      <c r="H9" s="179" t="str">
        <f>IFERROR('Input| Escalations'!J23,"")</f>
        <v>2024-25</v>
      </c>
      <c r="I9" s="179" t="str">
        <f>IFERROR('Input| Escalations'!K23,"")</f>
        <v>2025-26</v>
      </c>
      <c r="J9" s="179" t="str">
        <f>IFERROR('Input| Escalations'!L23,"")</f>
        <v>2026-27</v>
      </c>
      <c r="K9" s="179" t="str">
        <f>IFERROR('Input| Escalations'!M23,"")</f>
        <v>2027-28</v>
      </c>
      <c r="L9" s="179" t="str">
        <f>IFERROR('Input| Escalations'!N23,"")</f>
        <v>2028-29</v>
      </c>
      <c r="N9" s="179" t="str">
        <f t="shared" ref="N9:T9" si="10">F9</f>
        <v>2022-23</v>
      </c>
      <c r="O9" s="179" t="str">
        <f t="shared" si="10"/>
        <v>2023-24</v>
      </c>
      <c r="P9" s="179" t="str">
        <f t="shared" si="10"/>
        <v>2024-25</v>
      </c>
      <c r="Q9" s="179" t="str">
        <f t="shared" si="10"/>
        <v>2025-26</v>
      </c>
      <c r="R9" s="179" t="str">
        <f t="shared" si="10"/>
        <v>2026-27</v>
      </c>
      <c r="S9" s="179" t="str">
        <f t="shared" si="10"/>
        <v>2027-28</v>
      </c>
      <c r="T9" s="179" t="str">
        <f t="shared" si="10"/>
        <v>2028-29</v>
      </c>
      <c r="U9" s="105"/>
      <c r="V9" s="179" t="str">
        <f t="shared" ref="V9:AB9" si="11">N9</f>
        <v>2022-23</v>
      </c>
      <c r="W9" s="179" t="str">
        <f t="shared" si="11"/>
        <v>2023-24</v>
      </c>
      <c r="X9" s="179" t="str">
        <f t="shared" si="11"/>
        <v>2024-25</v>
      </c>
      <c r="Y9" s="179" t="str">
        <f t="shared" si="11"/>
        <v>2025-26</v>
      </c>
      <c r="Z9" s="179" t="str">
        <f t="shared" si="11"/>
        <v>2026-27</v>
      </c>
      <c r="AA9" s="179" t="str">
        <f t="shared" si="11"/>
        <v>2027-28</v>
      </c>
      <c r="AB9" s="179" t="str">
        <f t="shared" si="11"/>
        <v>2028-29</v>
      </c>
      <c r="AC9" s="105"/>
      <c r="AD9" s="179" t="str">
        <f t="shared" ref="AD9:AJ9" si="12">V9</f>
        <v>2022-23</v>
      </c>
      <c r="AE9" s="179" t="str">
        <f t="shared" si="12"/>
        <v>2023-24</v>
      </c>
      <c r="AF9" s="179" t="str">
        <f t="shared" si="12"/>
        <v>2024-25</v>
      </c>
      <c r="AG9" s="179" t="str">
        <f t="shared" si="12"/>
        <v>2025-26</v>
      </c>
      <c r="AH9" s="179" t="str">
        <f t="shared" si="12"/>
        <v>2026-27</v>
      </c>
      <c r="AI9" s="179" t="str">
        <f t="shared" si="12"/>
        <v>2027-28</v>
      </c>
      <c r="AJ9" s="179" t="str">
        <f t="shared" si="12"/>
        <v>2028-29</v>
      </c>
      <c r="AK9" s="105"/>
      <c r="AL9" s="179" t="str">
        <f t="shared" ref="AL9:AR9" si="13">AD9</f>
        <v>2022-23</v>
      </c>
      <c r="AM9" s="179" t="str">
        <f t="shared" si="13"/>
        <v>2023-24</v>
      </c>
      <c r="AN9" s="179" t="str">
        <f t="shared" si="13"/>
        <v>2024-25</v>
      </c>
      <c r="AO9" s="179" t="str">
        <f t="shared" si="13"/>
        <v>2025-26</v>
      </c>
      <c r="AP9" s="179" t="str">
        <f t="shared" si="13"/>
        <v>2026-27</v>
      </c>
      <c r="AQ9" s="179" t="str">
        <f t="shared" si="13"/>
        <v>2027-28</v>
      </c>
      <c r="AR9" s="179" t="str">
        <f t="shared" si="13"/>
        <v>2028-29</v>
      </c>
      <c r="AS9" s="105"/>
      <c r="AT9" s="179" t="str">
        <f t="shared" ref="AT9:AZ9" si="14">AL9</f>
        <v>2022-23</v>
      </c>
      <c r="AU9" s="179" t="str">
        <f t="shared" si="14"/>
        <v>2023-24</v>
      </c>
      <c r="AV9" s="179" t="str">
        <f t="shared" si="14"/>
        <v>2024-25</v>
      </c>
      <c r="AW9" s="179" t="str">
        <f t="shared" si="14"/>
        <v>2025-26</v>
      </c>
      <c r="AX9" s="179" t="str">
        <f t="shared" si="14"/>
        <v>2026-27</v>
      </c>
      <c r="AY9" s="179" t="str">
        <f t="shared" si="14"/>
        <v>2027-28</v>
      </c>
      <c r="AZ9" s="179" t="str">
        <f t="shared" si="14"/>
        <v>2028-29</v>
      </c>
      <c r="BA9" s="105"/>
      <c r="BB9" s="179" t="str">
        <f t="shared" ref="BB9:BH9" si="15">AT9</f>
        <v>2022-23</v>
      </c>
      <c r="BC9" s="179" t="str">
        <f t="shared" si="15"/>
        <v>2023-24</v>
      </c>
      <c r="BD9" s="179" t="str">
        <f t="shared" si="15"/>
        <v>2024-25</v>
      </c>
      <c r="BE9" s="179" t="str">
        <f t="shared" si="15"/>
        <v>2025-26</v>
      </c>
      <c r="BF9" s="179" t="str">
        <f t="shared" si="15"/>
        <v>2026-27</v>
      </c>
      <c r="BG9" s="179" t="str">
        <f t="shared" si="15"/>
        <v>2027-28</v>
      </c>
      <c r="BH9" s="179" t="str">
        <f t="shared" si="15"/>
        <v>2028-29</v>
      </c>
      <c r="BI9" s="107"/>
      <c r="BJ9" s="179" t="str">
        <f t="shared" ref="BJ9:BP9" si="16">BR9</f>
        <v>2022-23</v>
      </c>
      <c r="BK9" s="179" t="str">
        <f t="shared" si="16"/>
        <v>2023-24</v>
      </c>
      <c r="BL9" s="179" t="str">
        <f t="shared" si="16"/>
        <v>2024-25</v>
      </c>
      <c r="BM9" s="179" t="str">
        <f t="shared" si="16"/>
        <v>2025-26</v>
      </c>
      <c r="BN9" s="179" t="str">
        <f t="shared" si="16"/>
        <v>2026-27</v>
      </c>
      <c r="BO9" s="179" t="str">
        <f t="shared" si="16"/>
        <v>2027-28</v>
      </c>
      <c r="BP9" s="179" t="str">
        <f t="shared" si="16"/>
        <v>2028-29</v>
      </c>
      <c r="BQ9" s="107"/>
      <c r="BR9" s="179" t="str">
        <f t="shared" ref="BR9:BX9" si="17">BB9</f>
        <v>2022-23</v>
      </c>
      <c r="BS9" s="179" t="str">
        <f t="shared" si="17"/>
        <v>2023-24</v>
      </c>
      <c r="BT9" s="179" t="str">
        <f t="shared" si="17"/>
        <v>2024-25</v>
      </c>
      <c r="BU9" s="179" t="str">
        <f t="shared" si="17"/>
        <v>2025-26</v>
      </c>
      <c r="BV9" s="179" t="str">
        <f t="shared" si="17"/>
        <v>2026-27</v>
      </c>
      <c r="BW9" s="179" t="str">
        <f t="shared" si="17"/>
        <v>2027-28</v>
      </c>
      <c r="BX9" s="179" t="str">
        <f t="shared" si="17"/>
        <v>2028-29</v>
      </c>
      <c r="BY9" s="105"/>
      <c r="BZ9" s="179" t="s">
        <v>119</v>
      </c>
      <c r="CA9" s="179" t="s">
        <v>120</v>
      </c>
      <c r="CB9" s="49"/>
    </row>
    <row r="10" spans="1:80" x14ac:dyDescent="0.2">
      <c r="B10" s="201">
        <f>IFERROR('Input| Projects'!B10,"")</f>
        <v>1</v>
      </c>
      <c r="C10" s="42" t="str">
        <f>IFERROR(IF('Input| Projects'!C10="","",'Input| Projects'!C10),"")</f>
        <v>24-Meadowbank 92F and 92J</v>
      </c>
      <c r="D10" s="42" t="str">
        <f>IFERROR(IF('Input| Projects'!D10="","",'Input| Projects'!D10),"")</f>
        <v>ARA_01.1.0024</v>
      </c>
      <c r="E10" s="104"/>
      <c r="F10" s="190">
        <f>IFERROR('Input| Projects'!I10*'Input| Escalations'!$K$19,"")</f>
        <v>-73.072580000000002</v>
      </c>
      <c r="G10" s="190">
        <f>IFERROR('Input| Projects'!J10*'Input| Escalations'!$K$19,"")</f>
        <v>0</v>
      </c>
      <c r="H10" s="190">
        <f>IFERROR('Input| Projects'!K10*'Input| Escalations'!$K$19,"")</f>
        <v>0</v>
      </c>
      <c r="I10" s="190">
        <f>IFERROR('Input| Projects'!L10*'Input| Escalations'!$K$19,"")</f>
        <v>0</v>
      </c>
      <c r="J10" s="190">
        <f>IFERROR('Input| Projects'!M10*'Input| Escalations'!$K$19,"")</f>
        <v>0</v>
      </c>
      <c r="K10" s="190">
        <f>IFERROR('Input| Projects'!N10*'Input| Escalations'!$K$19,"")</f>
        <v>0</v>
      </c>
      <c r="L10" s="190">
        <f>IFERROR('Input| Projects'!O10*'Input| Escalations'!$K$19,"")</f>
        <v>0</v>
      </c>
      <c r="M10" s="150" t="str">
        <f>IF(ABS(SUM(F10:L10)-(SUM('Input| Projects'!I10:O10)*'Input| Escalations'!$K$19))&lt;0.0000001,"",1)</f>
        <v/>
      </c>
      <c r="N10" s="192">
        <f>'Input| Projects'!$Y10*INDEX('Input| Escalations'!$H$33:$N$33,MATCH('Calc| Project Costs'!N$9,'Input| Escalations'!$H$23:$N$23,0))+'Input| Projects'!$Z10*INDEX('Input| Escalations'!$H$34:$N$34,MATCH('Calc| Project Costs'!N$9,'Input| Escalations'!$H$23:$N$23,0))+'Input| Projects'!$AA10*INDEX('Input| Escalations'!$H$35:$N$35,MATCH('Calc| Project Costs'!N$9,'Input| Escalations'!$H$23:$N$23,0))+1</f>
        <v>1</v>
      </c>
      <c r="O10" s="192">
        <f>'Input| Projects'!$Y10*INDEX('Input| Escalations'!$H$33:$N$33,MATCH('Calc| Project Costs'!O$9,'Input| Escalations'!$H$23:$N$23,0))+'Input| Projects'!$Z10*INDEX('Input| Escalations'!$H$34:$N$34,MATCH('Calc| Project Costs'!O$9,'Input| Escalations'!$H$23:$N$23,0))+'Input| Projects'!$AA10*INDEX('Input| Escalations'!$H$35:$N$35,MATCH('Calc| Project Costs'!O$9,'Input| Escalations'!$H$23:$N$23,0))+1</f>
        <v>1</v>
      </c>
      <c r="P10" s="192">
        <f>'Input| Projects'!$Y10*INDEX('Input| Escalations'!$H$33:$N$33,MATCH('Calc| Project Costs'!P$9,'Input| Escalations'!$H$23:$N$23,0))+'Input| Projects'!$Z10*INDEX('Input| Escalations'!$H$34:$N$34,MATCH('Calc| Project Costs'!P$9,'Input| Escalations'!$H$23:$N$23,0))+'Input| Projects'!$AA10*INDEX('Input| Escalations'!$H$35:$N$35,MATCH('Calc| Project Costs'!P$9,'Input| Escalations'!$H$23:$N$23,0))+1</f>
        <v>1</v>
      </c>
      <c r="Q10" s="192">
        <f>'Input| Projects'!$Y10*INDEX('Input| Escalations'!$H$33:$N$33,MATCH('Calc| Project Costs'!Q$9,'Input| Escalations'!$H$23:$N$23,0))+'Input| Projects'!$Z10*INDEX('Input| Escalations'!$H$34:$N$34,MATCH('Calc| Project Costs'!Q$9,'Input| Escalations'!$H$23:$N$23,0))+'Input| Projects'!$AA10*INDEX('Input| Escalations'!$H$35:$N$35,MATCH('Calc| Project Costs'!Q$9,'Input| Escalations'!$H$23:$N$23,0))+1</f>
        <v>1</v>
      </c>
      <c r="R10" s="192">
        <f>'Input| Projects'!$Y10*INDEX('Input| Escalations'!$H$33:$N$33,MATCH('Calc| Project Costs'!R$9,'Input| Escalations'!$H$23:$N$23,0))+'Input| Projects'!$Z10*INDEX('Input| Escalations'!$H$34:$N$34,MATCH('Calc| Project Costs'!R$9,'Input| Escalations'!$H$23:$N$23,0))+'Input| Projects'!$AA10*INDEX('Input| Escalations'!$H$35:$N$35,MATCH('Calc| Project Costs'!R$9,'Input| Escalations'!$H$23:$N$23,0))+1</f>
        <v>1</v>
      </c>
      <c r="S10" s="192">
        <f>'Input| Projects'!$Y10*INDEX('Input| Escalations'!$H$33:$N$33,MATCH('Calc| Project Costs'!S$9,'Input| Escalations'!$H$23:$N$23,0))+'Input| Projects'!$Z10*INDEX('Input| Escalations'!$H$34:$N$34,MATCH('Calc| Project Costs'!S$9,'Input| Escalations'!$H$23:$N$23,0))+'Input| Projects'!$AA10*INDEX('Input| Escalations'!$H$35:$N$35,MATCH('Calc| Project Costs'!S$9,'Input| Escalations'!$H$23:$N$23,0))+1</f>
        <v>1</v>
      </c>
      <c r="T10" s="192">
        <f>'Input| Projects'!$Y10*INDEX('Input| Escalations'!$H$33:$N$33,MATCH('Calc| Project Costs'!T$9,'Input| Escalations'!$H$23:$N$23,0))+'Input| Projects'!$Z10*INDEX('Input| Escalations'!$H$34:$N$34,MATCH('Calc| Project Costs'!T$9,'Input| Escalations'!$H$23:$N$23,0))+'Input| Projects'!$AA10*INDEX('Input| Escalations'!$H$35:$N$35,MATCH('Calc| Project Costs'!T$9,'Input| Escalations'!$H$23:$N$23,0))+1</f>
        <v>1</v>
      </c>
      <c r="U10" s="162"/>
      <c r="V10" s="186">
        <f>IFERROR(F10*N10,"")</f>
        <v>-73.072580000000002</v>
      </c>
      <c r="W10" s="186">
        <f>IFERROR(G10*O10,"")</f>
        <v>0</v>
      </c>
      <c r="X10" s="186">
        <f>IFERROR(H10*P10,"")</f>
        <v>0</v>
      </c>
      <c r="Y10" s="186">
        <f t="shared" ref="Y10:Y73" si="18">IFERROR(I10*Q10,"")</f>
        <v>0</v>
      </c>
      <c r="Z10" s="186">
        <f t="shared" ref="Z10:Z73" si="19">IFERROR(J10*R10,"")</f>
        <v>0</v>
      </c>
      <c r="AA10" s="186">
        <f>IFERROR(K10*S10,"")</f>
        <v>0</v>
      </c>
      <c r="AB10" s="186">
        <f>IFERROR(L10*T10,"")</f>
        <v>0</v>
      </c>
      <c r="AC10" s="106"/>
      <c r="AD10" s="186">
        <f>'Input| Projects'!Q10*N10*'Input| Escalations'!$K$19</f>
        <v>0</v>
      </c>
      <c r="AE10" s="186">
        <f>'Input| Projects'!R10*O10*'Input| Escalations'!$K$19</f>
        <v>0</v>
      </c>
      <c r="AF10" s="186">
        <f>'Input| Projects'!S10*P10*'Input| Escalations'!$K$19</f>
        <v>0</v>
      </c>
      <c r="AG10" s="186">
        <f>'Input| Projects'!T10*Q10*'Input| Escalations'!$K$19</f>
        <v>0</v>
      </c>
      <c r="AH10" s="186">
        <f>'Input| Projects'!U10*R10*'Input| Escalations'!$K$19</f>
        <v>0</v>
      </c>
      <c r="AI10" s="186">
        <f>'Input| Projects'!V10*S10*'Input| Escalations'!$K$19</f>
        <v>0</v>
      </c>
      <c r="AJ10" s="186">
        <f>'Input| Projects'!W10*T10*'Input| Escalations'!$K$19</f>
        <v>0</v>
      </c>
      <c r="AK10" s="106"/>
      <c r="AL10" s="186">
        <f>IFERROR(IF('Input| Overheads'!$C$42="Direct costs",SUMPRODUCT(--('Input| Projects'!$AC10="Yes"),'Calc| Overheads Allocation'!C$8,'Calc| Project Costs'!V10),IF('Input| Overheads'!$C$42="Internal labour",SUMPRODUCT(--('Input| Projects'!$AC10="Yes"),'Calc| Overheads Allocation'!C$8,'Calc| Project Costs'!V10,'Input| Projects'!$Y10),IF('Input| Overheads'!$C$42="DNSP defined",SUMPRODUCT(--('Input| Projects'!$AC10="Yes"),'Calc| Overheads Allocation'!C$61,'Input| Projects'!$AF10),""))),"")</f>
        <v>0.12925999999999999</v>
      </c>
      <c r="AM10" s="186">
        <f>IFERROR(IF('Input| Overheads'!$C$42="Direct costs",SUMPRODUCT(--('Input| Projects'!$AC10="Yes"),'Calc| Overheads Allocation'!D$8,'Calc| Project Costs'!W10),IF('Input| Overheads'!$C$42="Internal labour",SUMPRODUCT(--('Input| Projects'!$AC10="Yes"),'Calc| Overheads Allocation'!D$8,'Calc| Project Costs'!W10,'Input| Projects'!$Y10),IF('Input| Overheads'!$C$42="DNSP defined",SUMPRODUCT(--('Input| Projects'!$AC10="Yes"),'Calc| Overheads Allocation'!D$61,'Input| Projects'!$AF10),""))),"")</f>
        <v>0</v>
      </c>
      <c r="AN10" s="186">
        <f>IFERROR(IF('Input| Overheads'!$C$42="Direct costs",SUMPRODUCT(--('Input| Projects'!$AC10="Yes"),'Calc| Overheads Allocation'!E$8,'Calc| Project Costs'!X10),IF('Input| Overheads'!$C$42="Internal labour",SUMPRODUCT(--('Input| Projects'!$AC10="Yes"),'Calc| Overheads Allocation'!E$8,'Calc| Project Costs'!X10,'Input| Projects'!$Y10),IF('Input| Overheads'!$C$42="DNSP defined",SUMPRODUCT(--('Input| Projects'!$AC10="Yes"),'Calc| Overheads Allocation'!E$61,'Input| Projects'!$AF10),""))),"")</f>
        <v>0</v>
      </c>
      <c r="AO10" s="186">
        <f>IFERROR(IF('Input| Overheads'!$C$42="Direct costs",SUMPRODUCT(--('Input| Projects'!$AC10="Yes"),'Calc| Overheads Allocation'!F$8,'Calc| Project Costs'!Y10),IF('Input| Overheads'!$C$42="Internal labour",SUMPRODUCT(--('Input| Projects'!$AC10="Yes"),'Calc| Overheads Allocation'!F$8,'Calc| Project Costs'!Y10,'Input| Projects'!$Y10),IF('Input| Overheads'!$C$42="DNSP defined",SUMPRODUCT(--('Input| Projects'!$AC10="Yes"),'Calc| Overheads Allocation'!F$61,'Input| Projects'!$AF10),""))),"")</f>
        <v>0</v>
      </c>
      <c r="AP10" s="186">
        <f>IFERROR(IF('Input| Overheads'!$C$42="Direct costs",SUMPRODUCT(--('Input| Projects'!$AC10="Yes"),'Calc| Overheads Allocation'!G$8,'Calc| Project Costs'!Z10),IF('Input| Overheads'!$C$42="Internal labour",SUMPRODUCT(--('Input| Projects'!$AC10="Yes"),'Calc| Overheads Allocation'!G$8,'Calc| Project Costs'!Z10,'Input| Projects'!$Y10),IF('Input| Overheads'!$C$42="DNSP defined",SUMPRODUCT(--('Input| Projects'!$AC10="Yes"),'Calc| Overheads Allocation'!G$61,'Input| Projects'!$AF10),""))),"")</f>
        <v>0</v>
      </c>
      <c r="AQ10" s="186">
        <f>IFERROR(IF('Input| Overheads'!$C$42="Direct costs",SUMPRODUCT(--('Input| Projects'!$AC10="Yes"),'Calc| Overheads Allocation'!H$8,'Calc| Project Costs'!AA10),IF('Input| Overheads'!$C$42="Internal labour",SUMPRODUCT(--('Input| Projects'!$AC10="Yes"),'Calc| Overheads Allocation'!H$8,'Calc| Project Costs'!AA10,'Input| Projects'!$Y10),IF('Input| Overheads'!$C$42="DNSP defined",SUMPRODUCT(--('Input| Projects'!$AC10="Yes"),'Calc| Overheads Allocation'!H$61,'Input| Projects'!$AF10),""))),"")</f>
        <v>0</v>
      </c>
      <c r="AR10" s="186">
        <f>IFERROR(IF('Input| Overheads'!$C$42="Direct costs",SUMPRODUCT(--('Input| Projects'!$AC10="Yes"),'Calc| Overheads Allocation'!I$8,'Calc| Project Costs'!AB10),IF('Input| Overheads'!$C$42="Internal labour",SUMPRODUCT(--('Input| Projects'!$AC10="Yes"),'Calc| Overheads Allocation'!I$8,'Calc| Project Costs'!AB10,'Input| Projects'!$Y10),IF('Input| Overheads'!$C$42="DNSP defined",SUMPRODUCT(--('Input| Projects'!$AC10="Yes"),'Calc| Overheads Allocation'!I$61,'Input| Projects'!$AF10),""))),"")</f>
        <v>0</v>
      </c>
      <c r="AS10" s="106"/>
      <c r="AT10" s="186">
        <f>IFERROR(IF('Input| Overheads'!$C$42="Direct costs",SUMPRODUCT(--('Input| Projects'!$AD10="Yes"),'Calc| Overheads Allocation'!C$9,'Calc| Project Costs'!V10),IF('Input| Overheads'!$C$42="Internal labour",SUMPRODUCT(--('Input| Projects'!$AD10="Yes"),'Calc| Overheads Allocation'!C$9,'Calc| Project Costs'!V10,'Input| Projects'!$Y10),IF('Input| Overheads'!$C$42="DNSP defined",SUMPRODUCT(--('Input| Projects'!$AD10="Yes"),'Calc| Overheads Allocation'!C$62,'Input| Projects'!$AG10),""))),"")</f>
        <v>0</v>
      </c>
      <c r="AU10" s="186">
        <f>IFERROR(IF('Input| Overheads'!$C$42="Direct costs",SUMPRODUCT(--('Input| Projects'!$AD10="Yes"),'Calc| Overheads Allocation'!D$9,'Calc| Project Costs'!W10),IF('Input| Overheads'!$C$42="Internal labour",SUMPRODUCT(--('Input| Projects'!$AD10="Yes"),'Calc| Overheads Allocation'!D$9,'Calc| Project Costs'!W10,'Input| Projects'!$Y10),IF('Input| Overheads'!$C$42="DNSP defined",SUMPRODUCT(--('Input| Projects'!$AD10="Yes"),'Calc| Overheads Allocation'!D$62,'Input| Projects'!$AG10),""))),"")</f>
        <v>0</v>
      </c>
      <c r="AV10" s="186">
        <f>IFERROR(IF('Input| Overheads'!$C$42="Direct costs",SUMPRODUCT(--('Input| Projects'!$AD10="Yes"),'Calc| Overheads Allocation'!E$9,'Calc| Project Costs'!X10),IF('Input| Overheads'!$C$42="Internal labour",SUMPRODUCT(--('Input| Projects'!$AD10="Yes"),'Calc| Overheads Allocation'!E$9,'Calc| Project Costs'!X10,'Input| Projects'!$Y10),IF('Input| Overheads'!$C$42="DNSP defined",SUMPRODUCT(--('Input| Projects'!$AD10="Yes"),'Calc| Overheads Allocation'!E$62,'Input| Projects'!$AG10),""))),"")</f>
        <v>0</v>
      </c>
      <c r="AW10" s="186">
        <f>IFERROR(IF('Input| Overheads'!$C$42="Direct costs",SUMPRODUCT(--('Input| Projects'!$AD10="Yes"),'Calc| Overheads Allocation'!F$9,'Calc| Project Costs'!Y10),IF('Input| Overheads'!$C$42="Internal labour",SUMPRODUCT(--('Input| Projects'!$AD10="Yes"),'Calc| Overheads Allocation'!F$9,'Calc| Project Costs'!Y10,'Input| Projects'!$Y10),IF('Input| Overheads'!$C$42="DNSP defined",SUMPRODUCT(--('Input| Projects'!$AD10="Yes"),'Calc| Overheads Allocation'!F$62,'Input| Projects'!$AG10),""))),"")</f>
        <v>0</v>
      </c>
      <c r="AX10" s="186">
        <f>IFERROR(IF('Input| Overheads'!$C$42="Direct costs",SUMPRODUCT(--('Input| Projects'!$AD10="Yes"),'Calc| Overheads Allocation'!G$9,'Calc| Project Costs'!Z10),IF('Input| Overheads'!$C$42="Internal labour",SUMPRODUCT(--('Input| Projects'!$AD10="Yes"),'Calc| Overheads Allocation'!G$9,'Calc| Project Costs'!Z10,'Input| Projects'!$Y10),IF('Input| Overheads'!$C$42="DNSP defined",SUMPRODUCT(--('Input| Projects'!$AD10="Yes"),'Calc| Overheads Allocation'!G$62,'Input| Projects'!$AG10),""))),"")</f>
        <v>0</v>
      </c>
      <c r="AY10" s="186">
        <f>IFERROR(IF('Input| Overheads'!$C$42="Direct costs",SUMPRODUCT(--('Input| Projects'!$AD10="Yes"),'Calc| Overheads Allocation'!H$9,'Calc| Project Costs'!AA10),IF('Input| Overheads'!$C$42="Internal labour",SUMPRODUCT(--('Input| Projects'!$AD10="Yes"),'Calc| Overheads Allocation'!H$9,'Calc| Project Costs'!AA10,'Input| Projects'!$Y10),IF('Input| Overheads'!$C$42="DNSP defined",SUMPRODUCT(--('Input| Projects'!$AD10="Yes"),'Calc| Overheads Allocation'!H$62,'Input| Projects'!$AG10),""))),"")</f>
        <v>0</v>
      </c>
      <c r="AZ10" s="186">
        <f>IFERROR(IF('Input| Overheads'!$C$42="Direct costs",SUMPRODUCT(--('Input| Projects'!$AD10="Yes"),'Calc| Overheads Allocation'!I$9,'Calc| Project Costs'!AB10),IF('Input| Overheads'!$C$42="Internal labour",SUMPRODUCT(--('Input| Projects'!$AD10="Yes"),'Calc| Overheads Allocation'!I$9,'Calc| Project Costs'!AB10,'Input| Projects'!$Y10),IF('Input| Overheads'!$C$42="DNSP defined",SUMPRODUCT(--('Input| Projects'!$AD10="Yes"),'Calc| Overheads Allocation'!I$62,'Input| Projects'!$AG10),""))),"")</f>
        <v>0</v>
      </c>
      <c r="BA10" s="106"/>
      <c r="BB10" s="186">
        <f>IFERROR(SUM(AL10,AT10),"")</f>
        <v>0.12925999999999999</v>
      </c>
      <c r="BC10" s="186">
        <f>IFERROR(SUM(AM10,AU10),"")</f>
        <v>0</v>
      </c>
      <c r="BD10" s="186">
        <f>IFERROR(SUM(AN10,AV10),"")</f>
        <v>0</v>
      </c>
      <c r="BE10" s="186">
        <f t="shared" ref="BE10:BE73" si="20">IFERROR(SUM(AO10,AW10),"")</f>
        <v>0</v>
      </c>
      <c r="BF10" s="186">
        <f t="shared" ref="BF10:BF73" si="21">IFERROR(SUM(AP10,AX10),"")</f>
        <v>0</v>
      </c>
      <c r="BG10" s="186">
        <f t="shared" ref="BG10:BG73" si="22">IFERROR(SUM(AQ10,AY10),"")</f>
        <v>0</v>
      </c>
      <c r="BH10" s="186">
        <f t="shared" ref="BH10:BH73" si="23">IFERROR(SUM(AR10,AZ10),"")</f>
        <v>0</v>
      </c>
      <c r="BI10" s="97"/>
      <c r="BJ10" s="186">
        <f t="shared" ref="BJ10:BJ73" si="24">IFERROR(BB10*(AD10/V10),"")</f>
        <v>0</v>
      </c>
      <c r="BK10" s="186" t="str">
        <f t="shared" ref="BK10:BK73" si="25">IFERROR(BC10*(AE10/W10),"")</f>
        <v/>
      </c>
      <c r="BL10" s="186" t="str">
        <f t="shared" ref="BL10:BL73" si="26">IFERROR(BD10*(AF10/X10),"")</f>
        <v/>
      </c>
      <c r="BM10" s="186" t="str">
        <f t="shared" ref="BM10:BM73" si="27">IFERROR(BE10*(AG10/Y10),"")</f>
        <v/>
      </c>
      <c r="BN10" s="186" t="str">
        <f t="shared" ref="BN10:BN73" si="28">IFERROR(BF10*(AH10/Z10),"")</f>
        <v/>
      </c>
      <c r="BO10" s="186" t="str">
        <f t="shared" ref="BO10:BO73" si="29">IFERROR(BG10*(AI10/AA10),"")</f>
        <v/>
      </c>
      <c r="BP10" s="186" t="str">
        <f t="shared" ref="BP10:BP73" si="30">IFERROR(BH10*(AJ10/AB10),"")</f>
        <v/>
      </c>
      <c r="BQ10" s="97"/>
      <c r="BR10" s="186">
        <f>IFERROR(V10+BB10,"")</f>
        <v>-72.94332</v>
      </c>
      <c r="BS10" s="186">
        <f t="shared" ref="BS10:BS73" si="31">IFERROR(W10+BC10,"")</f>
        <v>0</v>
      </c>
      <c r="BT10" s="222">
        <f t="shared" ref="BT10:BT73" si="32">IFERROR(X10+BD10,"")</f>
        <v>0</v>
      </c>
      <c r="BU10" s="222">
        <f t="shared" ref="BU10:BU73" si="33">IFERROR(Y10+BE10,"")</f>
        <v>0</v>
      </c>
      <c r="BV10" s="222">
        <f t="shared" ref="BV10:BV73" si="34">IFERROR(Z10+BF10,"")</f>
        <v>0</v>
      </c>
      <c r="BW10" s="222">
        <f t="shared" ref="BW10:BW73" si="35">IFERROR(AA10+BG10,"")</f>
        <v>0</v>
      </c>
      <c r="BX10" s="222">
        <f t="shared" ref="BX10:BX73" si="36">IFERROR(AB10+BH10,"")</f>
        <v>0</v>
      </c>
      <c r="BY10" s="106"/>
      <c r="BZ10" s="197" t="str">
        <f>IF(SUMIF('Input| Projects'!$AS$8:$CP$8,"Dx",'Input| Projects'!$AS10:$CP10)=0,"",SUMIF('Input| Projects'!$AS$8:$CP$8,"Dx",'Input| Projects'!$AS10:$CP10))</f>
        <v/>
      </c>
      <c r="CA10" s="197">
        <f>IF(SUMIF('Input| Projects'!$AS$8:$CP$8,"Tx",'Input| Projects'!$AS10:$CP10)=0,"",SUMIF('Input| Projects'!$AS$8:$CP$8,"Tx",'Input| Projects'!$AS10:$CP10))</f>
        <v>1</v>
      </c>
      <c r="CB10" s="150" t="str">
        <f>IF(SUM(BZ10:CA10,F10:L10)=0,"",IF(SUM(BZ10:CA10)=1,"",1))</f>
        <v/>
      </c>
    </row>
    <row r="11" spans="1:80" x14ac:dyDescent="0.2">
      <c r="B11" s="201">
        <f>IFERROR('Input| Projects'!B11,"")</f>
        <v>2</v>
      </c>
      <c r="C11" s="42" t="str">
        <f>IFERROR(IF('Input| Projects'!C11="","",'Input| Projects'!C11),"")</f>
        <v>26-132kV feeders 91A and 91B replacement</v>
      </c>
      <c r="D11" s="42" t="str">
        <f>IFERROR(IF('Input| Projects'!D11="","",'Input| Projects'!D11),"")</f>
        <v>ARA_01.1.0026</v>
      </c>
      <c r="E11" s="104"/>
      <c r="F11" s="190">
        <f>IFERROR('Input| Projects'!I11*'Input| Escalations'!$K$19,"")</f>
        <v>8.9773399999999999</v>
      </c>
      <c r="G11" s="190">
        <f>IFERROR('Input| Projects'!J11*'Input| Escalations'!$K$19,"")</f>
        <v>0</v>
      </c>
      <c r="H11" s="190">
        <f>IFERROR('Input| Projects'!K11*'Input| Escalations'!$K$19,"")</f>
        <v>0</v>
      </c>
      <c r="I11" s="190">
        <f>IFERROR('Input| Projects'!L11*'Input| Escalations'!$K$19,"")</f>
        <v>0</v>
      </c>
      <c r="J11" s="190">
        <f>IFERROR('Input| Projects'!M11*'Input| Escalations'!$K$19,"")</f>
        <v>0</v>
      </c>
      <c r="K11" s="190">
        <f>IFERROR('Input| Projects'!N11*'Input| Escalations'!$K$19,"")</f>
        <v>0</v>
      </c>
      <c r="L11" s="190">
        <f>IFERROR('Input| Projects'!O11*'Input| Escalations'!$K$19,"")</f>
        <v>0</v>
      </c>
      <c r="M11" s="150" t="str">
        <f>IF(ABS(SUM(F11:L11)-(SUM('Input| Projects'!I11:O11)*'Input| Escalations'!$K$19))&lt;0.0000001,"",1)</f>
        <v/>
      </c>
      <c r="N11" s="192">
        <f>'Input| Projects'!$Y11*INDEX('Input| Escalations'!$H$33:$N$33,MATCH('Calc| Project Costs'!N$9,'Input| Escalations'!$H$23:$N$23,0))+'Input| Projects'!$Z11*INDEX('Input| Escalations'!$H$34:$N$34,MATCH('Calc| Project Costs'!N$9,'Input| Escalations'!$H$23:$N$23,0))+'Input| Projects'!$AA11*INDEX('Input| Escalations'!$H$35:$N$35,MATCH('Calc| Project Costs'!N$9,'Input| Escalations'!$H$23:$N$23,0))+1</f>
        <v>1</v>
      </c>
      <c r="O11" s="192">
        <f>'Input| Projects'!$Y11*INDEX('Input| Escalations'!$H$33:$N$33,MATCH('Calc| Project Costs'!O$9,'Input| Escalations'!$H$23:$N$23,0))+'Input| Projects'!$Z11*INDEX('Input| Escalations'!$H$34:$N$34,MATCH('Calc| Project Costs'!O$9,'Input| Escalations'!$H$23:$N$23,0))+'Input| Projects'!$AA11*INDEX('Input| Escalations'!$H$35:$N$35,MATCH('Calc| Project Costs'!O$9,'Input| Escalations'!$H$23:$N$23,0))+1</f>
        <v>1</v>
      </c>
      <c r="P11" s="192">
        <f>'Input| Projects'!$Y11*INDEX('Input| Escalations'!$H$33:$N$33,MATCH('Calc| Project Costs'!P$9,'Input| Escalations'!$H$23:$N$23,0))+'Input| Projects'!$Z11*INDEX('Input| Escalations'!$H$34:$N$34,MATCH('Calc| Project Costs'!P$9,'Input| Escalations'!$H$23:$N$23,0))+'Input| Projects'!$AA11*INDEX('Input| Escalations'!$H$35:$N$35,MATCH('Calc| Project Costs'!P$9,'Input| Escalations'!$H$23:$N$23,0))+1</f>
        <v>1</v>
      </c>
      <c r="Q11" s="192">
        <f>'Input| Projects'!$Y11*INDEX('Input| Escalations'!$H$33:$N$33,MATCH('Calc| Project Costs'!Q$9,'Input| Escalations'!$H$23:$N$23,0))+'Input| Projects'!$Z11*INDEX('Input| Escalations'!$H$34:$N$34,MATCH('Calc| Project Costs'!Q$9,'Input| Escalations'!$H$23:$N$23,0))+'Input| Projects'!$AA11*INDEX('Input| Escalations'!$H$35:$N$35,MATCH('Calc| Project Costs'!Q$9,'Input| Escalations'!$H$23:$N$23,0))+1</f>
        <v>1</v>
      </c>
      <c r="R11" s="192">
        <f>'Input| Projects'!$Y11*INDEX('Input| Escalations'!$H$33:$N$33,MATCH('Calc| Project Costs'!R$9,'Input| Escalations'!$H$23:$N$23,0))+'Input| Projects'!$Z11*INDEX('Input| Escalations'!$H$34:$N$34,MATCH('Calc| Project Costs'!R$9,'Input| Escalations'!$H$23:$N$23,0))+'Input| Projects'!$AA11*INDEX('Input| Escalations'!$H$35:$N$35,MATCH('Calc| Project Costs'!R$9,'Input| Escalations'!$H$23:$N$23,0))+1</f>
        <v>1</v>
      </c>
      <c r="S11" s="192">
        <f>'Input| Projects'!$Y11*INDEX('Input| Escalations'!$H$33:$N$33,MATCH('Calc| Project Costs'!S$9,'Input| Escalations'!$H$23:$N$23,0))+'Input| Projects'!$Z11*INDEX('Input| Escalations'!$H$34:$N$34,MATCH('Calc| Project Costs'!S$9,'Input| Escalations'!$H$23:$N$23,0))+'Input| Projects'!$AA11*INDEX('Input| Escalations'!$H$35:$N$35,MATCH('Calc| Project Costs'!S$9,'Input| Escalations'!$H$23:$N$23,0))+1</f>
        <v>1</v>
      </c>
      <c r="T11" s="192">
        <f>'Input| Projects'!$Y11*INDEX('Input| Escalations'!$H$33:$N$33,MATCH('Calc| Project Costs'!T$9,'Input| Escalations'!$H$23:$N$23,0))+'Input| Projects'!$Z11*INDEX('Input| Escalations'!$H$34:$N$34,MATCH('Calc| Project Costs'!T$9,'Input| Escalations'!$H$23:$N$23,0))+'Input| Projects'!$AA11*INDEX('Input| Escalations'!$H$35:$N$35,MATCH('Calc| Project Costs'!T$9,'Input| Escalations'!$H$23:$N$23,0))+1</f>
        <v>1</v>
      </c>
      <c r="U11" s="162"/>
      <c r="V11" s="186">
        <f t="shared" ref="V11:V74" si="37">IFERROR(F11*N11,"")</f>
        <v>8.9773399999999999</v>
      </c>
      <c r="W11" s="186">
        <f t="shared" ref="W11:W74" si="38">IFERROR(G11*O11,"")</f>
        <v>0</v>
      </c>
      <c r="X11" s="186">
        <f t="shared" ref="X11:X74" si="39">IFERROR(H11*P11,"")</f>
        <v>0</v>
      </c>
      <c r="Y11" s="186">
        <f t="shared" si="18"/>
        <v>0</v>
      </c>
      <c r="Z11" s="186">
        <f t="shared" si="19"/>
        <v>0</v>
      </c>
      <c r="AA11" s="186">
        <f t="shared" ref="AA11:AB73" si="40">IFERROR(K11*S11,"")</f>
        <v>0</v>
      </c>
      <c r="AB11" s="186">
        <f t="shared" si="40"/>
        <v>0</v>
      </c>
      <c r="AC11" s="106"/>
      <c r="AD11" s="186">
        <f>'Input| Projects'!Q11*N11*'Input| Escalations'!$K$19</f>
        <v>0</v>
      </c>
      <c r="AE11" s="186">
        <f>'Input| Projects'!R11*O11*'Input| Escalations'!$K$19</f>
        <v>0</v>
      </c>
      <c r="AF11" s="186">
        <f>'Input| Projects'!S11*P11*'Input| Escalations'!$K$19</f>
        <v>0</v>
      </c>
      <c r="AG11" s="186">
        <f>'Input| Projects'!T11*Q11*'Input| Escalations'!$K$19</f>
        <v>0</v>
      </c>
      <c r="AH11" s="186">
        <f>'Input| Projects'!U11*R11*'Input| Escalations'!$K$19</f>
        <v>0</v>
      </c>
      <c r="AI11" s="186">
        <f>'Input| Projects'!V11*S11*'Input| Escalations'!$K$19</f>
        <v>0</v>
      </c>
      <c r="AJ11" s="186">
        <f>'Input| Projects'!W11*T11*'Input| Escalations'!$K$19</f>
        <v>0</v>
      </c>
      <c r="AK11" s="106"/>
      <c r="AL11" s="186">
        <f>IFERROR(IF('Input| Overheads'!$C$42="Direct costs",SUMPRODUCT(--('Input| Projects'!$AC11="Yes"),'Calc| Overheads Allocation'!C$8,'Calc| Project Costs'!V11),IF('Input| Overheads'!$C$42="Internal labour",SUMPRODUCT(--('Input| Projects'!$AC11="Yes"),'Calc| Overheads Allocation'!C$8,'Calc| Project Costs'!V11,'Input| Projects'!$Y11),IF('Input| Overheads'!$C$42="DNSP defined",SUMPRODUCT(--('Input| Projects'!$AC11="Yes"),'Calc| Overheads Allocation'!C$61,'Input| Projects'!$AF11),""))),"")</f>
        <v>4.81595</v>
      </c>
      <c r="AM11" s="186">
        <f>IFERROR(IF('Input| Overheads'!$C$42="Direct costs",SUMPRODUCT(--('Input| Projects'!$AC11="Yes"),'Calc| Overheads Allocation'!D$8,'Calc| Project Costs'!W11),IF('Input| Overheads'!$C$42="Internal labour",SUMPRODUCT(--('Input| Projects'!$AC11="Yes"),'Calc| Overheads Allocation'!D$8,'Calc| Project Costs'!W11,'Input| Projects'!$Y11),IF('Input| Overheads'!$C$42="DNSP defined",SUMPRODUCT(--('Input| Projects'!$AC11="Yes"),'Calc| Overheads Allocation'!D$61,'Input| Projects'!$AF11),""))),"")</f>
        <v>0</v>
      </c>
      <c r="AN11" s="186">
        <f>IFERROR(IF('Input| Overheads'!$C$42="Direct costs",SUMPRODUCT(--('Input| Projects'!$AC11="Yes"),'Calc| Overheads Allocation'!E$8,'Calc| Project Costs'!X11),IF('Input| Overheads'!$C$42="Internal labour",SUMPRODUCT(--('Input| Projects'!$AC11="Yes"),'Calc| Overheads Allocation'!E$8,'Calc| Project Costs'!X11,'Input| Projects'!$Y11),IF('Input| Overheads'!$C$42="DNSP defined",SUMPRODUCT(--('Input| Projects'!$AC11="Yes"),'Calc| Overheads Allocation'!E$61,'Input| Projects'!$AF11),""))),"")</f>
        <v>0</v>
      </c>
      <c r="AO11" s="186">
        <f>IFERROR(IF('Input| Overheads'!$C$42="Direct costs",SUMPRODUCT(--('Input| Projects'!$AC11="Yes"),'Calc| Overheads Allocation'!F$8,'Calc| Project Costs'!Y11),IF('Input| Overheads'!$C$42="Internal labour",SUMPRODUCT(--('Input| Projects'!$AC11="Yes"),'Calc| Overheads Allocation'!F$8,'Calc| Project Costs'!Y11,'Input| Projects'!$Y11),IF('Input| Overheads'!$C$42="DNSP defined",SUMPRODUCT(--('Input| Projects'!$AC11="Yes"),'Calc| Overheads Allocation'!F$61,'Input| Projects'!$AF11),""))),"")</f>
        <v>0</v>
      </c>
      <c r="AP11" s="186">
        <f>IFERROR(IF('Input| Overheads'!$C$42="Direct costs",SUMPRODUCT(--('Input| Projects'!$AC11="Yes"),'Calc| Overheads Allocation'!G$8,'Calc| Project Costs'!Z11),IF('Input| Overheads'!$C$42="Internal labour",SUMPRODUCT(--('Input| Projects'!$AC11="Yes"),'Calc| Overheads Allocation'!G$8,'Calc| Project Costs'!Z11,'Input| Projects'!$Y11),IF('Input| Overheads'!$C$42="DNSP defined",SUMPRODUCT(--('Input| Projects'!$AC11="Yes"),'Calc| Overheads Allocation'!G$61,'Input| Projects'!$AF11),""))),"")</f>
        <v>0</v>
      </c>
      <c r="AQ11" s="186">
        <f>IFERROR(IF('Input| Overheads'!$C$42="Direct costs",SUMPRODUCT(--('Input| Projects'!$AC11="Yes"),'Calc| Overheads Allocation'!H$8,'Calc| Project Costs'!AA11),IF('Input| Overheads'!$C$42="Internal labour",SUMPRODUCT(--('Input| Projects'!$AC11="Yes"),'Calc| Overheads Allocation'!H$8,'Calc| Project Costs'!AA11,'Input| Projects'!$Y11),IF('Input| Overheads'!$C$42="DNSP defined",SUMPRODUCT(--('Input| Projects'!$AC11="Yes"),'Calc| Overheads Allocation'!H$61,'Input| Projects'!$AF11),""))),"")</f>
        <v>0</v>
      </c>
      <c r="AR11" s="186">
        <f>IFERROR(IF('Input| Overheads'!$C$42="Direct costs",SUMPRODUCT(--('Input| Projects'!$AC11="Yes"),'Calc| Overheads Allocation'!I$8,'Calc| Project Costs'!AB11),IF('Input| Overheads'!$C$42="Internal labour",SUMPRODUCT(--('Input| Projects'!$AC11="Yes"),'Calc| Overheads Allocation'!I$8,'Calc| Project Costs'!AB11,'Input| Projects'!$Y11),IF('Input| Overheads'!$C$42="DNSP defined",SUMPRODUCT(--('Input| Projects'!$AC11="Yes"),'Calc| Overheads Allocation'!I$61,'Input| Projects'!$AF11),""))),"")</f>
        <v>0</v>
      </c>
      <c r="AS11" s="106"/>
      <c r="AT11" s="186">
        <f>IFERROR(IF('Input| Overheads'!$C$42="Direct costs",SUMPRODUCT(--('Input| Projects'!$AD11="Yes"),'Calc| Overheads Allocation'!C$9,'Calc| Project Costs'!V11),IF('Input| Overheads'!$C$42="Internal labour",SUMPRODUCT(--('Input| Projects'!$AD11="Yes"),'Calc| Overheads Allocation'!C$9,'Calc| Project Costs'!V11,'Input| Projects'!$Y11),IF('Input| Overheads'!$C$42="DNSP defined",SUMPRODUCT(--('Input| Projects'!$AD11="Yes"),'Calc| Overheads Allocation'!C$62,'Input| Projects'!$AG11),""))),"")</f>
        <v>0</v>
      </c>
      <c r="AU11" s="186">
        <f>IFERROR(IF('Input| Overheads'!$C$42="Direct costs",SUMPRODUCT(--('Input| Projects'!$AD11="Yes"),'Calc| Overheads Allocation'!D$9,'Calc| Project Costs'!W11),IF('Input| Overheads'!$C$42="Internal labour",SUMPRODUCT(--('Input| Projects'!$AD11="Yes"),'Calc| Overheads Allocation'!D$9,'Calc| Project Costs'!W11,'Input| Projects'!$Y11),IF('Input| Overheads'!$C$42="DNSP defined",SUMPRODUCT(--('Input| Projects'!$AD11="Yes"),'Calc| Overheads Allocation'!D$62,'Input| Projects'!$AG11),""))),"")</f>
        <v>0</v>
      </c>
      <c r="AV11" s="186">
        <f>IFERROR(IF('Input| Overheads'!$C$42="Direct costs",SUMPRODUCT(--('Input| Projects'!$AD11="Yes"),'Calc| Overheads Allocation'!E$9,'Calc| Project Costs'!X11),IF('Input| Overheads'!$C$42="Internal labour",SUMPRODUCT(--('Input| Projects'!$AD11="Yes"),'Calc| Overheads Allocation'!E$9,'Calc| Project Costs'!X11,'Input| Projects'!$Y11),IF('Input| Overheads'!$C$42="DNSP defined",SUMPRODUCT(--('Input| Projects'!$AD11="Yes"),'Calc| Overheads Allocation'!E$62,'Input| Projects'!$AG11),""))),"")</f>
        <v>0</v>
      </c>
      <c r="AW11" s="186">
        <f>IFERROR(IF('Input| Overheads'!$C$42="Direct costs",SUMPRODUCT(--('Input| Projects'!$AD11="Yes"),'Calc| Overheads Allocation'!F$9,'Calc| Project Costs'!Y11),IF('Input| Overheads'!$C$42="Internal labour",SUMPRODUCT(--('Input| Projects'!$AD11="Yes"),'Calc| Overheads Allocation'!F$9,'Calc| Project Costs'!Y11,'Input| Projects'!$Y11),IF('Input| Overheads'!$C$42="DNSP defined",SUMPRODUCT(--('Input| Projects'!$AD11="Yes"),'Calc| Overheads Allocation'!F$62,'Input| Projects'!$AG11),""))),"")</f>
        <v>0</v>
      </c>
      <c r="AX11" s="186">
        <f>IFERROR(IF('Input| Overheads'!$C$42="Direct costs",SUMPRODUCT(--('Input| Projects'!$AD11="Yes"),'Calc| Overheads Allocation'!G$9,'Calc| Project Costs'!Z11),IF('Input| Overheads'!$C$42="Internal labour",SUMPRODUCT(--('Input| Projects'!$AD11="Yes"),'Calc| Overheads Allocation'!G$9,'Calc| Project Costs'!Z11,'Input| Projects'!$Y11),IF('Input| Overheads'!$C$42="DNSP defined",SUMPRODUCT(--('Input| Projects'!$AD11="Yes"),'Calc| Overheads Allocation'!G$62,'Input| Projects'!$AG11),""))),"")</f>
        <v>0</v>
      </c>
      <c r="AY11" s="186">
        <f>IFERROR(IF('Input| Overheads'!$C$42="Direct costs",SUMPRODUCT(--('Input| Projects'!$AD11="Yes"),'Calc| Overheads Allocation'!H$9,'Calc| Project Costs'!AA11),IF('Input| Overheads'!$C$42="Internal labour",SUMPRODUCT(--('Input| Projects'!$AD11="Yes"),'Calc| Overheads Allocation'!H$9,'Calc| Project Costs'!AA11,'Input| Projects'!$Y11),IF('Input| Overheads'!$C$42="DNSP defined",SUMPRODUCT(--('Input| Projects'!$AD11="Yes"),'Calc| Overheads Allocation'!H$62,'Input| Projects'!$AG11),""))),"")</f>
        <v>0</v>
      </c>
      <c r="AZ11" s="186">
        <f>IFERROR(IF('Input| Overheads'!$C$42="Direct costs",SUMPRODUCT(--('Input| Projects'!$AD11="Yes"),'Calc| Overheads Allocation'!I$9,'Calc| Project Costs'!AB11),IF('Input| Overheads'!$C$42="Internal labour",SUMPRODUCT(--('Input| Projects'!$AD11="Yes"),'Calc| Overheads Allocation'!I$9,'Calc| Project Costs'!AB11,'Input| Projects'!$Y11),IF('Input| Overheads'!$C$42="DNSP defined",SUMPRODUCT(--('Input| Projects'!$AD11="Yes"),'Calc| Overheads Allocation'!I$62,'Input| Projects'!$AG11),""))),"")</f>
        <v>0</v>
      </c>
      <c r="BA11" s="106"/>
      <c r="BB11" s="186">
        <f t="shared" ref="BB11:BB74" si="41">IFERROR(SUM(AL11,AT11),"")</f>
        <v>4.81595</v>
      </c>
      <c r="BC11" s="186">
        <f t="shared" ref="BC11:BC74" si="42">IFERROR(SUM(AM11,AU11),"")</f>
        <v>0</v>
      </c>
      <c r="BD11" s="186">
        <f t="shared" ref="BD11:BD74" si="43">IFERROR(SUM(AN11,AV11),"")</f>
        <v>0</v>
      </c>
      <c r="BE11" s="186">
        <f t="shared" si="20"/>
        <v>0</v>
      </c>
      <c r="BF11" s="186">
        <f t="shared" si="21"/>
        <v>0</v>
      </c>
      <c r="BG11" s="186">
        <f t="shared" si="22"/>
        <v>0</v>
      </c>
      <c r="BH11" s="186">
        <f t="shared" si="23"/>
        <v>0</v>
      </c>
      <c r="BI11" s="97"/>
      <c r="BJ11" s="186">
        <f t="shared" si="24"/>
        <v>0</v>
      </c>
      <c r="BK11" s="186" t="str">
        <f t="shared" si="25"/>
        <v/>
      </c>
      <c r="BL11" s="186" t="str">
        <f t="shared" si="26"/>
        <v/>
      </c>
      <c r="BM11" s="186" t="str">
        <f t="shared" si="27"/>
        <v/>
      </c>
      <c r="BN11" s="186" t="str">
        <f t="shared" si="28"/>
        <v/>
      </c>
      <c r="BO11" s="186" t="str">
        <f t="shared" si="29"/>
        <v/>
      </c>
      <c r="BP11" s="186" t="str">
        <f t="shared" si="30"/>
        <v/>
      </c>
      <c r="BQ11" s="97"/>
      <c r="BR11" s="186">
        <f t="shared" ref="BR11:BR73" si="44">IFERROR(V11+BB11,"")</f>
        <v>13.793289999999999</v>
      </c>
      <c r="BS11" s="186">
        <f t="shared" si="31"/>
        <v>0</v>
      </c>
      <c r="BT11" s="222">
        <f t="shared" si="32"/>
        <v>0</v>
      </c>
      <c r="BU11" s="222">
        <f t="shared" si="33"/>
        <v>0</v>
      </c>
      <c r="BV11" s="222">
        <f t="shared" si="34"/>
        <v>0</v>
      </c>
      <c r="BW11" s="222">
        <f t="shared" si="35"/>
        <v>0</v>
      </c>
      <c r="BX11" s="222">
        <f t="shared" si="36"/>
        <v>0</v>
      </c>
      <c r="BY11" s="106"/>
      <c r="BZ11" s="197" t="str">
        <f>IF(SUMIF('Input| Projects'!$AS$8:$CP$8,"Dx",'Input| Projects'!$AS11:$CP11)=0,"",SUMIF('Input| Projects'!$AS$8:$CP$8,"Dx",'Input| Projects'!$AS11:$CP11))</f>
        <v/>
      </c>
      <c r="CA11" s="197">
        <f>IF(SUMIF('Input| Projects'!$AS$8:$CP$8,"Tx",'Input| Projects'!$AS11:$CP11)=0,"",SUMIF('Input| Projects'!$AS$8:$CP$8,"Tx",'Input| Projects'!$AS11:$CP11))</f>
        <v>1</v>
      </c>
      <c r="CB11" s="150" t="str">
        <f t="shared" ref="CB11:CB74" si="45">IF(SUM(BZ11:CA11,F11:L11)=0,"",IF(SUM(BZ11:CA11)=1,"",1))</f>
        <v/>
      </c>
    </row>
    <row r="12" spans="1:80" x14ac:dyDescent="0.2">
      <c r="B12" s="201">
        <f>IFERROR('Input| Projects'!B12,"")</f>
        <v>3</v>
      </c>
      <c r="C12" s="42" t="str">
        <f>IFERROR(IF('Input| Projects'!C12="","",'Input| Projects'!C12),"")</f>
        <v>27-Replace 90XA and 90XB</v>
      </c>
      <c r="D12" s="42" t="str">
        <f>IFERROR(IF('Input| Projects'!D12="","",'Input| Projects'!D12),"")</f>
        <v>ARA_01.1.0027</v>
      </c>
      <c r="E12" s="104"/>
      <c r="F12" s="190">
        <f>IFERROR('Input| Projects'!I12*'Input| Escalations'!$K$19,"")</f>
        <v>44.184899999999999</v>
      </c>
      <c r="G12" s="190">
        <f>IFERROR('Input| Projects'!J12*'Input| Escalations'!$K$19,"")</f>
        <v>0</v>
      </c>
      <c r="H12" s="190">
        <f>IFERROR('Input| Projects'!K12*'Input| Escalations'!$K$19,"")</f>
        <v>0</v>
      </c>
      <c r="I12" s="190">
        <f>IFERROR('Input| Projects'!L12*'Input| Escalations'!$K$19,"")</f>
        <v>0</v>
      </c>
      <c r="J12" s="190">
        <f>IFERROR('Input| Projects'!M12*'Input| Escalations'!$K$19,"")</f>
        <v>0</v>
      </c>
      <c r="K12" s="190">
        <f>IFERROR('Input| Projects'!N12*'Input| Escalations'!$K$19,"")</f>
        <v>0</v>
      </c>
      <c r="L12" s="190">
        <f>IFERROR('Input| Projects'!O12*'Input| Escalations'!$K$19,"")</f>
        <v>0</v>
      </c>
      <c r="M12" s="150" t="str">
        <f>IF(ABS(SUM(F12:L12)-(SUM('Input| Projects'!I12:O12)*'Input| Escalations'!$K$19))&lt;0.0000001,"",1)</f>
        <v/>
      </c>
      <c r="N12" s="192">
        <f>'Input| Projects'!$Y12*INDEX('Input| Escalations'!$H$33:$N$33,MATCH('Calc| Project Costs'!N$9,'Input| Escalations'!$H$23:$N$23,0))+'Input| Projects'!$Z12*INDEX('Input| Escalations'!$H$34:$N$34,MATCH('Calc| Project Costs'!N$9,'Input| Escalations'!$H$23:$N$23,0))+'Input| Projects'!$AA12*INDEX('Input| Escalations'!$H$35:$N$35,MATCH('Calc| Project Costs'!N$9,'Input| Escalations'!$H$23:$N$23,0))+1</f>
        <v>1</v>
      </c>
      <c r="O12" s="192">
        <f>'Input| Projects'!$Y12*INDEX('Input| Escalations'!$H$33:$N$33,MATCH('Calc| Project Costs'!O$9,'Input| Escalations'!$H$23:$N$23,0))+'Input| Projects'!$Z12*INDEX('Input| Escalations'!$H$34:$N$34,MATCH('Calc| Project Costs'!O$9,'Input| Escalations'!$H$23:$N$23,0))+'Input| Projects'!$AA12*INDEX('Input| Escalations'!$H$35:$N$35,MATCH('Calc| Project Costs'!O$9,'Input| Escalations'!$H$23:$N$23,0))+1</f>
        <v>1</v>
      </c>
      <c r="P12" s="192">
        <f>'Input| Projects'!$Y12*INDEX('Input| Escalations'!$H$33:$N$33,MATCH('Calc| Project Costs'!P$9,'Input| Escalations'!$H$23:$N$23,0))+'Input| Projects'!$Z12*INDEX('Input| Escalations'!$H$34:$N$34,MATCH('Calc| Project Costs'!P$9,'Input| Escalations'!$H$23:$N$23,0))+'Input| Projects'!$AA12*INDEX('Input| Escalations'!$H$35:$N$35,MATCH('Calc| Project Costs'!P$9,'Input| Escalations'!$H$23:$N$23,0))+1</f>
        <v>1</v>
      </c>
      <c r="Q12" s="192">
        <f>'Input| Projects'!$Y12*INDEX('Input| Escalations'!$H$33:$N$33,MATCH('Calc| Project Costs'!Q$9,'Input| Escalations'!$H$23:$N$23,0))+'Input| Projects'!$Z12*INDEX('Input| Escalations'!$H$34:$N$34,MATCH('Calc| Project Costs'!Q$9,'Input| Escalations'!$H$23:$N$23,0))+'Input| Projects'!$AA12*INDEX('Input| Escalations'!$H$35:$N$35,MATCH('Calc| Project Costs'!Q$9,'Input| Escalations'!$H$23:$N$23,0))+1</f>
        <v>1</v>
      </c>
      <c r="R12" s="192">
        <f>'Input| Projects'!$Y12*INDEX('Input| Escalations'!$H$33:$N$33,MATCH('Calc| Project Costs'!R$9,'Input| Escalations'!$H$23:$N$23,0))+'Input| Projects'!$Z12*INDEX('Input| Escalations'!$H$34:$N$34,MATCH('Calc| Project Costs'!R$9,'Input| Escalations'!$H$23:$N$23,0))+'Input| Projects'!$AA12*INDEX('Input| Escalations'!$H$35:$N$35,MATCH('Calc| Project Costs'!R$9,'Input| Escalations'!$H$23:$N$23,0))+1</f>
        <v>1</v>
      </c>
      <c r="S12" s="192">
        <f>'Input| Projects'!$Y12*INDEX('Input| Escalations'!$H$33:$N$33,MATCH('Calc| Project Costs'!S$9,'Input| Escalations'!$H$23:$N$23,0))+'Input| Projects'!$Z12*INDEX('Input| Escalations'!$H$34:$N$34,MATCH('Calc| Project Costs'!S$9,'Input| Escalations'!$H$23:$N$23,0))+'Input| Projects'!$AA12*INDEX('Input| Escalations'!$H$35:$N$35,MATCH('Calc| Project Costs'!S$9,'Input| Escalations'!$H$23:$N$23,0))+1</f>
        <v>1</v>
      </c>
      <c r="T12" s="192">
        <f>'Input| Projects'!$Y12*INDEX('Input| Escalations'!$H$33:$N$33,MATCH('Calc| Project Costs'!T$9,'Input| Escalations'!$H$23:$N$23,0))+'Input| Projects'!$Z12*INDEX('Input| Escalations'!$H$34:$N$34,MATCH('Calc| Project Costs'!T$9,'Input| Escalations'!$H$23:$N$23,0))+'Input| Projects'!$AA12*INDEX('Input| Escalations'!$H$35:$N$35,MATCH('Calc| Project Costs'!T$9,'Input| Escalations'!$H$23:$N$23,0))+1</f>
        <v>1</v>
      </c>
      <c r="U12" s="162"/>
      <c r="V12" s="186">
        <f t="shared" si="37"/>
        <v>44.184899999999999</v>
      </c>
      <c r="W12" s="186">
        <f t="shared" si="38"/>
        <v>0</v>
      </c>
      <c r="X12" s="186">
        <f t="shared" si="39"/>
        <v>0</v>
      </c>
      <c r="Y12" s="186">
        <f t="shared" si="18"/>
        <v>0</v>
      </c>
      <c r="Z12" s="186">
        <f t="shared" si="19"/>
        <v>0</v>
      </c>
      <c r="AA12" s="186">
        <f t="shared" si="40"/>
        <v>0</v>
      </c>
      <c r="AB12" s="186">
        <f t="shared" si="40"/>
        <v>0</v>
      </c>
      <c r="AC12" s="106"/>
      <c r="AD12" s="186">
        <f>'Input| Projects'!Q12*N12*'Input| Escalations'!$K$19</f>
        <v>0</v>
      </c>
      <c r="AE12" s="186">
        <f>'Input| Projects'!R12*O12*'Input| Escalations'!$K$19</f>
        <v>0</v>
      </c>
      <c r="AF12" s="186">
        <f>'Input| Projects'!S12*P12*'Input| Escalations'!$K$19</f>
        <v>0</v>
      </c>
      <c r="AG12" s="186">
        <f>'Input| Projects'!T12*Q12*'Input| Escalations'!$K$19</f>
        <v>0</v>
      </c>
      <c r="AH12" s="186">
        <f>'Input| Projects'!U12*R12*'Input| Escalations'!$K$19</f>
        <v>0</v>
      </c>
      <c r="AI12" s="186">
        <f>'Input| Projects'!V12*S12*'Input| Escalations'!$K$19</f>
        <v>0</v>
      </c>
      <c r="AJ12" s="186">
        <f>'Input| Projects'!W12*T12*'Input| Escalations'!$K$19</f>
        <v>0</v>
      </c>
      <c r="AK12" s="106"/>
      <c r="AL12" s="186">
        <f>IFERROR(IF('Input| Overheads'!$C$42="Direct costs",SUMPRODUCT(--('Input| Projects'!$AC12="Yes"),'Calc| Overheads Allocation'!C$8,'Calc| Project Costs'!V12),IF('Input| Overheads'!$C$42="Internal labour",SUMPRODUCT(--('Input| Projects'!$AC12="Yes"),'Calc| Overheads Allocation'!C$8,'Calc| Project Costs'!V12,'Input| Projects'!$Y12),IF('Input| Overheads'!$C$42="DNSP defined",SUMPRODUCT(--('Input| Projects'!$AC12="Yes"),'Calc| Overheads Allocation'!C$61,'Input| Projects'!$AF12),""))),"")</f>
        <v>0</v>
      </c>
      <c r="AM12" s="186">
        <f>IFERROR(IF('Input| Overheads'!$C$42="Direct costs",SUMPRODUCT(--('Input| Projects'!$AC12="Yes"),'Calc| Overheads Allocation'!D$8,'Calc| Project Costs'!W12),IF('Input| Overheads'!$C$42="Internal labour",SUMPRODUCT(--('Input| Projects'!$AC12="Yes"),'Calc| Overheads Allocation'!D$8,'Calc| Project Costs'!W12,'Input| Projects'!$Y12),IF('Input| Overheads'!$C$42="DNSP defined",SUMPRODUCT(--('Input| Projects'!$AC12="Yes"),'Calc| Overheads Allocation'!D$61,'Input| Projects'!$AF12),""))),"")</f>
        <v>0</v>
      </c>
      <c r="AN12" s="186">
        <f>IFERROR(IF('Input| Overheads'!$C$42="Direct costs",SUMPRODUCT(--('Input| Projects'!$AC12="Yes"),'Calc| Overheads Allocation'!E$8,'Calc| Project Costs'!X12),IF('Input| Overheads'!$C$42="Internal labour",SUMPRODUCT(--('Input| Projects'!$AC12="Yes"),'Calc| Overheads Allocation'!E$8,'Calc| Project Costs'!X12,'Input| Projects'!$Y12),IF('Input| Overheads'!$C$42="DNSP defined",SUMPRODUCT(--('Input| Projects'!$AC12="Yes"),'Calc| Overheads Allocation'!E$61,'Input| Projects'!$AF12),""))),"")</f>
        <v>0</v>
      </c>
      <c r="AO12" s="186">
        <f>IFERROR(IF('Input| Overheads'!$C$42="Direct costs",SUMPRODUCT(--('Input| Projects'!$AC12="Yes"),'Calc| Overheads Allocation'!F$8,'Calc| Project Costs'!Y12),IF('Input| Overheads'!$C$42="Internal labour",SUMPRODUCT(--('Input| Projects'!$AC12="Yes"),'Calc| Overheads Allocation'!F$8,'Calc| Project Costs'!Y12,'Input| Projects'!$Y12),IF('Input| Overheads'!$C$42="DNSP defined",SUMPRODUCT(--('Input| Projects'!$AC12="Yes"),'Calc| Overheads Allocation'!F$61,'Input| Projects'!$AF12),""))),"")</f>
        <v>0</v>
      </c>
      <c r="AP12" s="186">
        <f>IFERROR(IF('Input| Overheads'!$C$42="Direct costs",SUMPRODUCT(--('Input| Projects'!$AC12="Yes"),'Calc| Overheads Allocation'!G$8,'Calc| Project Costs'!Z12),IF('Input| Overheads'!$C$42="Internal labour",SUMPRODUCT(--('Input| Projects'!$AC12="Yes"),'Calc| Overheads Allocation'!G$8,'Calc| Project Costs'!Z12,'Input| Projects'!$Y12),IF('Input| Overheads'!$C$42="DNSP defined",SUMPRODUCT(--('Input| Projects'!$AC12="Yes"),'Calc| Overheads Allocation'!G$61,'Input| Projects'!$AF12),""))),"")</f>
        <v>0</v>
      </c>
      <c r="AQ12" s="186">
        <f>IFERROR(IF('Input| Overheads'!$C$42="Direct costs",SUMPRODUCT(--('Input| Projects'!$AC12="Yes"),'Calc| Overheads Allocation'!H$8,'Calc| Project Costs'!AA12),IF('Input| Overheads'!$C$42="Internal labour",SUMPRODUCT(--('Input| Projects'!$AC12="Yes"),'Calc| Overheads Allocation'!H$8,'Calc| Project Costs'!AA12,'Input| Projects'!$Y12),IF('Input| Overheads'!$C$42="DNSP defined",SUMPRODUCT(--('Input| Projects'!$AC12="Yes"),'Calc| Overheads Allocation'!H$61,'Input| Projects'!$AF12),""))),"")</f>
        <v>0</v>
      </c>
      <c r="AR12" s="186">
        <f>IFERROR(IF('Input| Overheads'!$C$42="Direct costs",SUMPRODUCT(--('Input| Projects'!$AC12="Yes"),'Calc| Overheads Allocation'!I$8,'Calc| Project Costs'!AB12),IF('Input| Overheads'!$C$42="Internal labour",SUMPRODUCT(--('Input| Projects'!$AC12="Yes"),'Calc| Overheads Allocation'!I$8,'Calc| Project Costs'!AB12,'Input| Projects'!$Y12),IF('Input| Overheads'!$C$42="DNSP defined",SUMPRODUCT(--('Input| Projects'!$AC12="Yes"),'Calc| Overheads Allocation'!I$61,'Input| Projects'!$AF12),""))),"")</f>
        <v>0</v>
      </c>
      <c r="AS12" s="106"/>
      <c r="AT12" s="186">
        <f>IFERROR(IF('Input| Overheads'!$C$42="Direct costs",SUMPRODUCT(--('Input| Projects'!$AD12="Yes"),'Calc| Overheads Allocation'!C$9,'Calc| Project Costs'!V12),IF('Input| Overheads'!$C$42="Internal labour",SUMPRODUCT(--('Input| Projects'!$AD12="Yes"),'Calc| Overheads Allocation'!C$9,'Calc| Project Costs'!V12,'Input| Projects'!$Y12),IF('Input| Overheads'!$C$42="DNSP defined",SUMPRODUCT(--('Input| Projects'!$AD12="Yes"),'Calc| Overheads Allocation'!C$62,'Input| Projects'!$AG12),""))),"")</f>
        <v>0</v>
      </c>
      <c r="AU12" s="186">
        <f>IFERROR(IF('Input| Overheads'!$C$42="Direct costs",SUMPRODUCT(--('Input| Projects'!$AD12="Yes"),'Calc| Overheads Allocation'!D$9,'Calc| Project Costs'!W12),IF('Input| Overheads'!$C$42="Internal labour",SUMPRODUCT(--('Input| Projects'!$AD12="Yes"),'Calc| Overheads Allocation'!D$9,'Calc| Project Costs'!W12,'Input| Projects'!$Y12),IF('Input| Overheads'!$C$42="DNSP defined",SUMPRODUCT(--('Input| Projects'!$AD12="Yes"),'Calc| Overheads Allocation'!D$62,'Input| Projects'!$AG12),""))),"")</f>
        <v>0</v>
      </c>
      <c r="AV12" s="186">
        <f>IFERROR(IF('Input| Overheads'!$C$42="Direct costs",SUMPRODUCT(--('Input| Projects'!$AD12="Yes"),'Calc| Overheads Allocation'!E$9,'Calc| Project Costs'!X12),IF('Input| Overheads'!$C$42="Internal labour",SUMPRODUCT(--('Input| Projects'!$AD12="Yes"),'Calc| Overheads Allocation'!E$9,'Calc| Project Costs'!X12,'Input| Projects'!$Y12),IF('Input| Overheads'!$C$42="DNSP defined",SUMPRODUCT(--('Input| Projects'!$AD12="Yes"),'Calc| Overheads Allocation'!E$62,'Input| Projects'!$AG12),""))),"")</f>
        <v>0</v>
      </c>
      <c r="AW12" s="186">
        <f>IFERROR(IF('Input| Overheads'!$C$42="Direct costs",SUMPRODUCT(--('Input| Projects'!$AD12="Yes"),'Calc| Overheads Allocation'!F$9,'Calc| Project Costs'!Y12),IF('Input| Overheads'!$C$42="Internal labour",SUMPRODUCT(--('Input| Projects'!$AD12="Yes"),'Calc| Overheads Allocation'!F$9,'Calc| Project Costs'!Y12,'Input| Projects'!$Y12),IF('Input| Overheads'!$C$42="DNSP defined",SUMPRODUCT(--('Input| Projects'!$AD12="Yes"),'Calc| Overheads Allocation'!F$62,'Input| Projects'!$AG12),""))),"")</f>
        <v>0</v>
      </c>
      <c r="AX12" s="186">
        <f>IFERROR(IF('Input| Overheads'!$C$42="Direct costs",SUMPRODUCT(--('Input| Projects'!$AD12="Yes"),'Calc| Overheads Allocation'!G$9,'Calc| Project Costs'!Z12),IF('Input| Overheads'!$C$42="Internal labour",SUMPRODUCT(--('Input| Projects'!$AD12="Yes"),'Calc| Overheads Allocation'!G$9,'Calc| Project Costs'!Z12,'Input| Projects'!$Y12),IF('Input| Overheads'!$C$42="DNSP defined",SUMPRODUCT(--('Input| Projects'!$AD12="Yes"),'Calc| Overheads Allocation'!G$62,'Input| Projects'!$AG12),""))),"")</f>
        <v>0</v>
      </c>
      <c r="AY12" s="186">
        <f>IFERROR(IF('Input| Overheads'!$C$42="Direct costs",SUMPRODUCT(--('Input| Projects'!$AD12="Yes"),'Calc| Overheads Allocation'!H$9,'Calc| Project Costs'!AA12),IF('Input| Overheads'!$C$42="Internal labour",SUMPRODUCT(--('Input| Projects'!$AD12="Yes"),'Calc| Overheads Allocation'!H$9,'Calc| Project Costs'!AA12,'Input| Projects'!$Y12),IF('Input| Overheads'!$C$42="DNSP defined",SUMPRODUCT(--('Input| Projects'!$AD12="Yes"),'Calc| Overheads Allocation'!H$62,'Input| Projects'!$AG12),""))),"")</f>
        <v>0</v>
      </c>
      <c r="AZ12" s="186">
        <f>IFERROR(IF('Input| Overheads'!$C$42="Direct costs",SUMPRODUCT(--('Input| Projects'!$AD12="Yes"),'Calc| Overheads Allocation'!I$9,'Calc| Project Costs'!AB12),IF('Input| Overheads'!$C$42="Internal labour",SUMPRODUCT(--('Input| Projects'!$AD12="Yes"),'Calc| Overheads Allocation'!I$9,'Calc| Project Costs'!AB12,'Input| Projects'!$Y12),IF('Input| Overheads'!$C$42="DNSP defined",SUMPRODUCT(--('Input| Projects'!$AD12="Yes"),'Calc| Overheads Allocation'!I$62,'Input| Projects'!$AG12),""))),"")</f>
        <v>0</v>
      </c>
      <c r="BA12" s="106"/>
      <c r="BB12" s="186">
        <f t="shared" si="41"/>
        <v>0</v>
      </c>
      <c r="BC12" s="186">
        <f t="shared" si="42"/>
        <v>0</v>
      </c>
      <c r="BD12" s="186">
        <f t="shared" si="43"/>
        <v>0</v>
      </c>
      <c r="BE12" s="186">
        <f t="shared" si="20"/>
        <v>0</v>
      </c>
      <c r="BF12" s="186">
        <f t="shared" si="21"/>
        <v>0</v>
      </c>
      <c r="BG12" s="186">
        <f t="shared" si="22"/>
        <v>0</v>
      </c>
      <c r="BH12" s="186">
        <f t="shared" si="23"/>
        <v>0</v>
      </c>
      <c r="BI12" s="97"/>
      <c r="BJ12" s="186">
        <f t="shared" si="24"/>
        <v>0</v>
      </c>
      <c r="BK12" s="186" t="str">
        <f t="shared" si="25"/>
        <v/>
      </c>
      <c r="BL12" s="186" t="str">
        <f t="shared" si="26"/>
        <v/>
      </c>
      <c r="BM12" s="186" t="str">
        <f t="shared" si="27"/>
        <v/>
      </c>
      <c r="BN12" s="186" t="str">
        <f t="shared" si="28"/>
        <v/>
      </c>
      <c r="BO12" s="186" t="str">
        <f t="shared" si="29"/>
        <v/>
      </c>
      <c r="BP12" s="186" t="str">
        <f t="shared" si="30"/>
        <v/>
      </c>
      <c r="BQ12" s="97"/>
      <c r="BR12" s="186">
        <f t="shared" si="44"/>
        <v>44.184899999999999</v>
      </c>
      <c r="BS12" s="186">
        <f t="shared" si="31"/>
        <v>0</v>
      </c>
      <c r="BT12" s="222">
        <f t="shared" si="32"/>
        <v>0</v>
      </c>
      <c r="BU12" s="222">
        <f t="shared" si="33"/>
        <v>0</v>
      </c>
      <c r="BV12" s="222">
        <f t="shared" si="34"/>
        <v>0</v>
      </c>
      <c r="BW12" s="222">
        <f t="shared" si="35"/>
        <v>0</v>
      </c>
      <c r="BX12" s="222">
        <f t="shared" si="36"/>
        <v>0</v>
      </c>
      <c r="BY12" s="106"/>
      <c r="BZ12" s="197" t="str">
        <f>IF(SUMIF('Input| Projects'!$AS$8:$CP$8,"Dx",'Input| Projects'!$AS12:$CP12)=0,"",SUMIF('Input| Projects'!$AS$8:$CP$8,"Dx",'Input| Projects'!$AS12:$CP12))</f>
        <v/>
      </c>
      <c r="CA12" s="197">
        <f>IF(SUMIF('Input| Projects'!$AS$8:$CP$8,"Tx",'Input| Projects'!$AS12:$CP12)=0,"",SUMIF('Input| Projects'!$AS$8:$CP$8,"Tx",'Input| Projects'!$AS12:$CP12))</f>
        <v>1</v>
      </c>
      <c r="CB12" s="150" t="str">
        <f t="shared" si="45"/>
        <v/>
      </c>
    </row>
    <row r="13" spans="1:80" x14ac:dyDescent="0.2">
      <c r="B13" s="201">
        <f>IFERROR('Input| Projects'!B13,"")</f>
        <v>4</v>
      </c>
      <c r="C13" s="42" t="str">
        <f>IFERROR(IF('Input| Projects'!C13="","",'Input| Projects'!C13),"")</f>
        <v>Replacement of 132kV Cables 9SA 9SB</v>
      </c>
      <c r="D13" s="42" t="str">
        <f>IFERROR(IF('Input| Projects'!D13="","",'Input| Projects'!D13),"")</f>
        <v>ARA_01.1.0028A</v>
      </c>
      <c r="E13" s="104"/>
      <c r="F13" s="190">
        <f>IFERROR('Input| Projects'!I13*'Input| Escalations'!$K$19,"")</f>
        <v>2730.60196</v>
      </c>
      <c r="G13" s="190">
        <f>IFERROR('Input| Projects'!J13*'Input| Escalations'!$K$19,"")</f>
        <v>0</v>
      </c>
      <c r="H13" s="190">
        <f>IFERROR('Input| Projects'!K13*'Input| Escalations'!$K$19,"")</f>
        <v>0</v>
      </c>
      <c r="I13" s="190">
        <f>IFERROR('Input| Projects'!L13*'Input| Escalations'!$K$19,"")</f>
        <v>0</v>
      </c>
      <c r="J13" s="190">
        <f>IFERROR('Input| Projects'!M13*'Input| Escalations'!$K$19,"")</f>
        <v>0</v>
      </c>
      <c r="K13" s="190">
        <f>IFERROR('Input| Projects'!N13*'Input| Escalations'!$K$19,"")</f>
        <v>0</v>
      </c>
      <c r="L13" s="190">
        <f>IFERROR('Input| Projects'!O13*'Input| Escalations'!$K$19,"")</f>
        <v>0</v>
      </c>
      <c r="M13" s="150" t="str">
        <f>IF(ABS(SUM(F13:L13)-(SUM('Input| Projects'!I13:O13)*'Input| Escalations'!$K$19))&lt;0.0000001,"",1)</f>
        <v/>
      </c>
      <c r="N13" s="192">
        <f>'Input| Projects'!$Y13*INDEX('Input| Escalations'!$H$33:$N$33,MATCH('Calc| Project Costs'!N$9,'Input| Escalations'!$H$23:$N$23,0))+'Input| Projects'!$Z13*INDEX('Input| Escalations'!$H$34:$N$34,MATCH('Calc| Project Costs'!N$9,'Input| Escalations'!$H$23:$N$23,0))+'Input| Projects'!$AA13*INDEX('Input| Escalations'!$H$35:$N$35,MATCH('Calc| Project Costs'!N$9,'Input| Escalations'!$H$23:$N$23,0))+1</f>
        <v>1</v>
      </c>
      <c r="O13" s="192">
        <f>'Input| Projects'!$Y13*INDEX('Input| Escalations'!$H$33:$N$33,MATCH('Calc| Project Costs'!O$9,'Input| Escalations'!$H$23:$N$23,0))+'Input| Projects'!$Z13*INDEX('Input| Escalations'!$H$34:$N$34,MATCH('Calc| Project Costs'!O$9,'Input| Escalations'!$H$23:$N$23,0))+'Input| Projects'!$AA13*INDEX('Input| Escalations'!$H$35:$N$35,MATCH('Calc| Project Costs'!O$9,'Input| Escalations'!$H$23:$N$23,0))+1</f>
        <v>1</v>
      </c>
      <c r="P13" s="192">
        <f>'Input| Projects'!$Y13*INDEX('Input| Escalations'!$H$33:$N$33,MATCH('Calc| Project Costs'!P$9,'Input| Escalations'!$H$23:$N$23,0))+'Input| Projects'!$Z13*INDEX('Input| Escalations'!$H$34:$N$34,MATCH('Calc| Project Costs'!P$9,'Input| Escalations'!$H$23:$N$23,0))+'Input| Projects'!$AA13*INDEX('Input| Escalations'!$H$35:$N$35,MATCH('Calc| Project Costs'!P$9,'Input| Escalations'!$H$23:$N$23,0))+1</f>
        <v>1</v>
      </c>
      <c r="Q13" s="192">
        <f>'Input| Projects'!$Y13*INDEX('Input| Escalations'!$H$33:$N$33,MATCH('Calc| Project Costs'!Q$9,'Input| Escalations'!$H$23:$N$23,0))+'Input| Projects'!$Z13*INDEX('Input| Escalations'!$H$34:$N$34,MATCH('Calc| Project Costs'!Q$9,'Input| Escalations'!$H$23:$N$23,0))+'Input| Projects'!$AA13*INDEX('Input| Escalations'!$H$35:$N$35,MATCH('Calc| Project Costs'!Q$9,'Input| Escalations'!$H$23:$N$23,0))+1</f>
        <v>1</v>
      </c>
      <c r="R13" s="192">
        <f>'Input| Projects'!$Y13*INDEX('Input| Escalations'!$H$33:$N$33,MATCH('Calc| Project Costs'!R$9,'Input| Escalations'!$H$23:$N$23,0))+'Input| Projects'!$Z13*INDEX('Input| Escalations'!$H$34:$N$34,MATCH('Calc| Project Costs'!R$9,'Input| Escalations'!$H$23:$N$23,0))+'Input| Projects'!$AA13*INDEX('Input| Escalations'!$H$35:$N$35,MATCH('Calc| Project Costs'!R$9,'Input| Escalations'!$H$23:$N$23,0))+1</f>
        <v>1</v>
      </c>
      <c r="S13" s="192">
        <f>'Input| Projects'!$Y13*INDEX('Input| Escalations'!$H$33:$N$33,MATCH('Calc| Project Costs'!S$9,'Input| Escalations'!$H$23:$N$23,0))+'Input| Projects'!$Z13*INDEX('Input| Escalations'!$H$34:$N$34,MATCH('Calc| Project Costs'!S$9,'Input| Escalations'!$H$23:$N$23,0))+'Input| Projects'!$AA13*INDEX('Input| Escalations'!$H$35:$N$35,MATCH('Calc| Project Costs'!S$9,'Input| Escalations'!$H$23:$N$23,0))+1</f>
        <v>1</v>
      </c>
      <c r="T13" s="192">
        <f>'Input| Projects'!$Y13*INDEX('Input| Escalations'!$H$33:$N$33,MATCH('Calc| Project Costs'!T$9,'Input| Escalations'!$H$23:$N$23,0))+'Input| Projects'!$Z13*INDEX('Input| Escalations'!$H$34:$N$34,MATCH('Calc| Project Costs'!T$9,'Input| Escalations'!$H$23:$N$23,0))+'Input| Projects'!$AA13*INDEX('Input| Escalations'!$H$35:$N$35,MATCH('Calc| Project Costs'!T$9,'Input| Escalations'!$H$23:$N$23,0))+1</f>
        <v>1</v>
      </c>
      <c r="U13" s="162"/>
      <c r="V13" s="186">
        <f t="shared" si="37"/>
        <v>2730.60196</v>
      </c>
      <c r="W13" s="186">
        <f t="shared" si="38"/>
        <v>0</v>
      </c>
      <c r="X13" s="186">
        <f t="shared" si="39"/>
        <v>0</v>
      </c>
      <c r="Y13" s="186">
        <f t="shared" si="18"/>
        <v>0</v>
      </c>
      <c r="Z13" s="186">
        <f t="shared" si="19"/>
        <v>0</v>
      </c>
      <c r="AA13" s="186">
        <f t="shared" si="40"/>
        <v>0</v>
      </c>
      <c r="AB13" s="186">
        <f t="shared" si="40"/>
        <v>0</v>
      </c>
      <c r="AC13" s="106"/>
      <c r="AD13" s="186">
        <f>'Input| Projects'!Q13*N13*'Input| Escalations'!$K$19</f>
        <v>0</v>
      </c>
      <c r="AE13" s="186">
        <f>'Input| Projects'!R13*O13*'Input| Escalations'!$K$19</f>
        <v>0</v>
      </c>
      <c r="AF13" s="186">
        <f>'Input| Projects'!S13*P13*'Input| Escalations'!$K$19</f>
        <v>0</v>
      </c>
      <c r="AG13" s="186">
        <f>'Input| Projects'!T13*Q13*'Input| Escalations'!$K$19</f>
        <v>0</v>
      </c>
      <c r="AH13" s="186">
        <f>'Input| Projects'!U13*R13*'Input| Escalations'!$K$19</f>
        <v>0</v>
      </c>
      <c r="AI13" s="186">
        <f>'Input| Projects'!V13*S13*'Input| Escalations'!$K$19</f>
        <v>0</v>
      </c>
      <c r="AJ13" s="186">
        <f>'Input| Projects'!W13*T13*'Input| Escalations'!$K$19</f>
        <v>0</v>
      </c>
      <c r="AK13" s="106"/>
      <c r="AL13" s="186">
        <f>IFERROR(IF('Input| Overheads'!$C$42="Direct costs",SUMPRODUCT(--('Input| Projects'!$AC13="Yes"),'Calc| Overheads Allocation'!C$8,'Calc| Project Costs'!V13),IF('Input| Overheads'!$C$42="Internal labour",SUMPRODUCT(--('Input| Projects'!$AC13="Yes"),'Calc| Overheads Allocation'!C$8,'Calc| Project Costs'!V13,'Input| Projects'!$Y13),IF('Input| Overheads'!$C$42="DNSP defined",SUMPRODUCT(--('Input| Projects'!$AC13="Yes"),'Calc| Overheads Allocation'!C$61,'Input| Projects'!$AF13),""))),"")</f>
        <v>174.96507999999997</v>
      </c>
      <c r="AM13" s="186">
        <f>IFERROR(IF('Input| Overheads'!$C$42="Direct costs",SUMPRODUCT(--('Input| Projects'!$AC13="Yes"),'Calc| Overheads Allocation'!D$8,'Calc| Project Costs'!W13),IF('Input| Overheads'!$C$42="Internal labour",SUMPRODUCT(--('Input| Projects'!$AC13="Yes"),'Calc| Overheads Allocation'!D$8,'Calc| Project Costs'!W13,'Input| Projects'!$Y13),IF('Input| Overheads'!$C$42="DNSP defined",SUMPRODUCT(--('Input| Projects'!$AC13="Yes"),'Calc| Overheads Allocation'!D$61,'Input| Projects'!$AF13),""))),"")</f>
        <v>0</v>
      </c>
      <c r="AN13" s="186">
        <f>IFERROR(IF('Input| Overheads'!$C$42="Direct costs",SUMPRODUCT(--('Input| Projects'!$AC13="Yes"),'Calc| Overheads Allocation'!E$8,'Calc| Project Costs'!X13),IF('Input| Overheads'!$C$42="Internal labour",SUMPRODUCT(--('Input| Projects'!$AC13="Yes"),'Calc| Overheads Allocation'!E$8,'Calc| Project Costs'!X13,'Input| Projects'!$Y13),IF('Input| Overheads'!$C$42="DNSP defined",SUMPRODUCT(--('Input| Projects'!$AC13="Yes"),'Calc| Overheads Allocation'!E$61,'Input| Projects'!$AF13),""))),"")</f>
        <v>0</v>
      </c>
      <c r="AO13" s="186">
        <f>IFERROR(IF('Input| Overheads'!$C$42="Direct costs",SUMPRODUCT(--('Input| Projects'!$AC13="Yes"),'Calc| Overheads Allocation'!F$8,'Calc| Project Costs'!Y13),IF('Input| Overheads'!$C$42="Internal labour",SUMPRODUCT(--('Input| Projects'!$AC13="Yes"),'Calc| Overheads Allocation'!F$8,'Calc| Project Costs'!Y13,'Input| Projects'!$Y13),IF('Input| Overheads'!$C$42="DNSP defined",SUMPRODUCT(--('Input| Projects'!$AC13="Yes"),'Calc| Overheads Allocation'!F$61,'Input| Projects'!$AF13),""))),"")</f>
        <v>0</v>
      </c>
      <c r="AP13" s="186">
        <f>IFERROR(IF('Input| Overheads'!$C$42="Direct costs",SUMPRODUCT(--('Input| Projects'!$AC13="Yes"),'Calc| Overheads Allocation'!G$8,'Calc| Project Costs'!Z13),IF('Input| Overheads'!$C$42="Internal labour",SUMPRODUCT(--('Input| Projects'!$AC13="Yes"),'Calc| Overheads Allocation'!G$8,'Calc| Project Costs'!Z13,'Input| Projects'!$Y13),IF('Input| Overheads'!$C$42="DNSP defined",SUMPRODUCT(--('Input| Projects'!$AC13="Yes"),'Calc| Overheads Allocation'!G$61,'Input| Projects'!$AF13),""))),"")</f>
        <v>0</v>
      </c>
      <c r="AQ13" s="186">
        <f>IFERROR(IF('Input| Overheads'!$C$42="Direct costs",SUMPRODUCT(--('Input| Projects'!$AC13="Yes"),'Calc| Overheads Allocation'!H$8,'Calc| Project Costs'!AA13),IF('Input| Overheads'!$C$42="Internal labour",SUMPRODUCT(--('Input| Projects'!$AC13="Yes"),'Calc| Overheads Allocation'!H$8,'Calc| Project Costs'!AA13,'Input| Projects'!$Y13),IF('Input| Overheads'!$C$42="DNSP defined",SUMPRODUCT(--('Input| Projects'!$AC13="Yes"),'Calc| Overheads Allocation'!H$61,'Input| Projects'!$AF13),""))),"")</f>
        <v>0</v>
      </c>
      <c r="AR13" s="186">
        <f>IFERROR(IF('Input| Overheads'!$C$42="Direct costs",SUMPRODUCT(--('Input| Projects'!$AC13="Yes"),'Calc| Overheads Allocation'!I$8,'Calc| Project Costs'!AB13),IF('Input| Overheads'!$C$42="Internal labour",SUMPRODUCT(--('Input| Projects'!$AC13="Yes"),'Calc| Overheads Allocation'!I$8,'Calc| Project Costs'!AB13,'Input| Projects'!$Y13),IF('Input| Overheads'!$C$42="DNSP defined",SUMPRODUCT(--('Input| Projects'!$AC13="Yes"),'Calc| Overheads Allocation'!I$61,'Input| Projects'!$AF13),""))),"")</f>
        <v>0</v>
      </c>
      <c r="AS13" s="106"/>
      <c r="AT13" s="186">
        <f>IFERROR(IF('Input| Overheads'!$C$42="Direct costs",SUMPRODUCT(--('Input| Projects'!$AD13="Yes"),'Calc| Overheads Allocation'!C$9,'Calc| Project Costs'!V13),IF('Input| Overheads'!$C$42="Internal labour",SUMPRODUCT(--('Input| Projects'!$AD13="Yes"),'Calc| Overheads Allocation'!C$9,'Calc| Project Costs'!V13,'Input| Projects'!$Y13),IF('Input| Overheads'!$C$42="DNSP defined",SUMPRODUCT(--('Input| Projects'!$AD13="Yes"),'Calc| Overheads Allocation'!C$62,'Input| Projects'!$AG13),""))),"")</f>
        <v>0</v>
      </c>
      <c r="AU13" s="186">
        <f>IFERROR(IF('Input| Overheads'!$C$42="Direct costs",SUMPRODUCT(--('Input| Projects'!$AD13="Yes"),'Calc| Overheads Allocation'!D$9,'Calc| Project Costs'!W13),IF('Input| Overheads'!$C$42="Internal labour",SUMPRODUCT(--('Input| Projects'!$AD13="Yes"),'Calc| Overheads Allocation'!D$9,'Calc| Project Costs'!W13,'Input| Projects'!$Y13),IF('Input| Overheads'!$C$42="DNSP defined",SUMPRODUCT(--('Input| Projects'!$AD13="Yes"),'Calc| Overheads Allocation'!D$62,'Input| Projects'!$AG13),""))),"")</f>
        <v>0</v>
      </c>
      <c r="AV13" s="186">
        <f>IFERROR(IF('Input| Overheads'!$C$42="Direct costs",SUMPRODUCT(--('Input| Projects'!$AD13="Yes"),'Calc| Overheads Allocation'!E$9,'Calc| Project Costs'!X13),IF('Input| Overheads'!$C$42="Internal labour",SUMPRODUCT(--('Input| Projects'!$AD13="Yes"),'Calc| Overheads Allocation'!E$9,'Calc| Project Costs'!X13,'Input| Projects'!$Y13),IF('Input| Overheads'!$C$42="DNSP defined",SUMPRODUCT(--('Input| Projects'!$AD13="Yes"),'Calc| Overheads Allocation'!E$62,'Input| Projects'!$AG13),""))),"")</f>
        <v>0</v>
      </c>
      <c r="AW13" s="186">
        <f>IFERROR(IF('Input| Overheads'!$C$42="Direct costs",SUMPRODUCT(--('Input| Projects'!$AD13="Yes"),'Calc| Overheads Allocation'!F$9,'Calc| Project Costs'!Y13),IF('Input| Overheads'!$C$42="Internal labour",SUMPRODUCT(--('Input| Projects'!$AD13="Yes"),'Calc| Overheads Allocation'!F$9,'Calc| Project Costs'!Y13,'Input| Projects'!$Y13),IF('Input| Overheads'!$C$42="DNSP defined",SUMPRODUCT(--('Input| Projects'!$AD13="Yes"),'Calc| Overheads Allocation'!F$62,'Input| Projects'!$AG13),""))),"")</f>
        <v>0</v>
      </c>
      <c r="AX13" s="186">
        <f>IFERROR(IF('Input| Overheads'!$C$42="Direct costs",SUMPRODUCT(--('Input| Projects'!$AD13="Yes"),'Calc| Overheads Allocation'!G$9,'Calc| Project Costs'!Z13),IF('Input| Overheads'!$C$42="Internal labour",SUMPRODUCT(--('Input| Projects'!$AD13="Yes"),'Calc| Overheads Allocation'!G$9,'Calc| Project Costs'!Z13,'Input| Projects'!$Y13),IF('Input| Overheads'!$C$42="DNSP defined",SUMPRODUCT(--('Input| Projects'!$AD13="Yes"),'Calc| Overheads Allocation'!G$62,'Input| Projects'!$AG13),""))),"")</f>
        <v>0</v>
      </c>
      <c r="AY13" s="186">
        <f>IFERROR(IF('Input| Overheads'!$C$42="Direct costs",SUMPRODUCT(--('Input| Projects'!$AD13="Yes"),'Calc| Overheads Allocation'!H$9,'Calc| Project Costs'!AA13),IF('Input| Overheads'!$C$42="Internal labour",SUMPRODUCT(--('Input| Projects'!$AD13="Yes"),'Calc| Overheads Allocation'!H$9,'Calc| Project Costs'!AA13,'Input| Projects'!$Y13),IF('Input| Overheads'!$C$42="DNSP defined",SUMPRODUCT(--('Input| Projects'!$AD13="Yes"),'Calc| Overheads Allocation'!H$62,'Input| Projects'!$AG13),""))),"")</f>
        <v>0</v>
      </c>
      <c r="AZ13" s="186">
        <f>IFERROR(IF('Input| Overheads'!$C$42="Direct costs",SUMPRODUCT(--('Input| Projects'!$AD13="Yes"),'Calc| Overheads Allocation'!I$9,'Calc| Project Costs'!AB13),IF('Input| Overheads'!$C$42="Internal labour",SUMPRODUCT(--('Input| Projects'!$AD13="Yes"),'Calc| Overheads Allocation'!I$9,'Calc| Project Costs'!AB13,'Input| Projects'!$Y13),IF('Input| Overheads'!$C$42="DNSP defined",SUMPRODUCT(--('Input| Projects'!$AD13="Yes"),'Calc| Overheads Allocation'!I$62,'Input| Projects'!$AG13),""))),"")</f>
        <v>0</v>
      </c>
      <c r="BA13" s="106"/>
      <c r="BB13" s="186">
        <f t="shared" si="41"/>
        <v>174.96507999999997</v>
      </c>
      <c r="BC13" s="186">
        <f t="shared" si="42"/>
        <v>0</v>
      </c>
      <c r="BD13" s="186">
        <f t="shared" si="43"/>
        <v>0</v>
      </c>
      <c r="BE13" s="186">
        <f>IFERROR(SUM(AO13,AW13),"")</f>
        <v>0</v>
      </c>
      <c r="BF13" s="186">
        <f t="shared" si="21"/>
        <v>0</v>
      </c>
      <c r="BG13" s="186">
        <f t="shared" si="22"/>
        <v>0</v>
      </c>
      <c r="BH13" s="186">
        <f t="shared" si="23"/>
        <v>0</v>
      </c>
      <c r="BI13" s="97"/>
      <c r="BJ13" s="186">
        <f t="shared" si="24"/>
        <v>0</v>
      </c>
      <c r="BK13" s="186" t="str">
        <f t="shared" si="25"/>
        <v/>
      </c>
      <c r="BL13" s="186" t="str">
        <f t="shared" si="26"/>
        <v/>
      </c>
      <c r="BM13" s="186" t="str">
        <f t="shared" si="27"/>
        <v/>
      </c>
      <c r="BN13" s="186" t="str">
        <f t="shared" si="28"/>
        <v/>
      </c>
      <c r="BO13" s="186" t="str">
        <f t="shared" si="29"/>
        <v/>
      </c>
      <c r="BP13" s="186" t="str">
        <f t="shared" si="30"/>
        <v/>
      </c>
      <c r="BQ13" s="97"/>
      <c r="BR13" s="186">
        <f t="shared" si="44"/>
        <v>2905.5670399999999</v>
      </c>
      <c r="BS13" s="186">
        <f t="shared" si="31"/>
        <v>0</v>
      </c>
      <c r="BT13" s="222">
        <f t="shared" si="32"/>
        <v>0</v>
      </c>
      <c r="BU13" s="222">
        <f t="shared" si="33"/>
        <v>0</v>
      </c>
      <c r="BV13" s="222">
        <f t="shared" si="34"/>
        <v>0</v>
      </c>
      <c r="BW13" s="222">
        <f t="shared" si="35"/>
        <v>0</v>
      </c>
      <c r="BX13" s="222">
        <f t="shared" si="36"/>
        <v>0</v>
      </c>
      <c r="BY13" s="106"/>
      <c r="BZ13" s="197" t="str">
        <f>IF(SUMIF('Input| Projects'!$AS$8:$CP$8,"Dx",'Input| Projects'!$AS13:$CP13)=0,"",SUMIF('Input| Projects'!$AS$8:$CP$8,"Dx",'Input| Projects'!$AS13:$CP13))</f>
        <v/>
      </c>
      <c r="CA13" s="197">
        <f>IF(SUMIF('Input| Projects'!$AS$8:$CP$8,"Tx",'Input| Projects'!$AS13:$CP13)=0,"",SUMIF('Input| Projects'!$AS$8:$CP$8,"Tx",'Input| Projects'!$AS13:$CP13))</f>
        <v>1</v>
      </c>
      <c r="CB13" s="150" t="str">
        <f t="shared" si="45"/>
        <v/>
      </c>
    </row>
    <row r="14" spans="1:80" x14ac:dyDescent="0.2">
      <c r="B14" s="201">
        <f>IFERROR('Input| Projects'!B14,"")</f>
        <v>5</v>
      </c>
      <c r="C14" s="42" t="str">
        <f>IFERROR(IF('Input| Projects'!C14="","",'Input| Projects'!C14),"")</f>
        <v>10-2x132kV from Canterbury to BFW 1200mm</v>
      </c>
      <c r="D14" s="42" t="str">
        <f>IFERROR(IF('Input| Projects'!D14="","",'Input| Projects'!D14),"")</f>
        <v>ARA_01.1.0110</v>
      </c>
      <c r="E14" s="104"/>
      <c r="F14" s="190">
        <f>IFERROR('Input| Projects'!I14*'Input| Escalations'!$K$19,"")</f>
        <v>1268.65094</v>
      </c>
      <c r="G14" s="190">
        <f>IFERROR('Input| Projects'!J14*'Input| Escalations'!$K$19,"")</f>
        <v>0</v>
      </c>
      <c r="H14" s="190">
        <f>IFERROR('Input| Projects'!K14*'Input| Escalations'!$K$19,"")</f>
        <v>0</v>
      </c>
      <c r="I14" s="190">
        <f>IFERROR('Input| Projects'!L14*'Input| Escalations'!$K$19,"")</f>
        <v>0</v>
      </c>
      <c r="J14" s="190">
        <f>IFERROR('Input| Projects'!M14*'Input| Escalations'!$K$19,"")</f>
        <v>0</v>
      </c>
      <c r="K14" s="190">
        <f>IFERROR('Input| Projects'!N14*'Input| Escalations'!$K$19,"")</f>
        <v>0</v>
      </c>
      <c r="L14" s="190">
        <f>IFERROR('Input| Projects'!O14*'Input| Escalations'!$K$19,"")</f>
        <v>0</v>
      </c>
      <c r="M14" s="150" t="str">
        <f>IF(ABS(SUM(F14:L14)-(SUM('Input| Projects'!I14:O14)*'Input| Escalations'!$K$19))&lt;0.0000001,"",1)</f>
        <v/>
      </c>
      <c r="N14" s="192">
        <f>'Input| Projects'!$Y14*INDEX('Input| Escalations'!$H$33:$N$33,MATCH('Calc| Project Costs'!N$9,'Input| Escalations'!$H$23:$N$23,0))+'Input| Projects'!$Z14*INDEX('Input| Escalations'!$H$34:$N$34,MATCH('Calc| Project Costs'!N$9,'Input| Escalations'!$H$23:$N$23,0))+'Input| Projects'!$AA14*INDEX('Input| Escalations'!$H$35:$N$35,MATCH('Calc| Project Costs'!N$9,'Input| Escalations'!$H$23:$N$23,0))+1</f>
        <v>1</v>
      </c>
      <c r="O14" s="192">
        <f>'Input| Projects'!$Y14*INDEX('Input| Escalations'!$H$33:$N$33,MATCH('Calc| Project Costs'!O$9,'Input| Escalations'!$H$23:$N$23,0))+'Input| Projects'!$Z14*INDEX('Input| Escalations'!$H$34:$N$34,MATCH('Calc| Project Costs'!O$9,'Input| Escalations'!$H$23:$N$23,0))+'Input| Projects'!$AA14*INDEX('Input| Escalations'!$H$35:$N$35,MATCH('Calc| Project Costs'!O$9,'Input| Escalations'!$H$23:$N$23,0))+1</f>
        <v>1</v>
      </c>
      <c r="P14" s="192">
        <f>'Input| Projects'!$Y14*INDEX('Input| Escalations'!$H$33:$N$33,MATCH('Calc| Project Costs'!P$9,'Input| Escalations'!$H$23:$N$23,0))+'Input| Projects'!$Z14*INDEX('Input| Escalations'!$H$34:$N$34,MATCH('Calc| Project Costs'!P$9,'Input| Escalations'!$H$23:$N$23,0))+'Input| Projects'!$AA14*INDEX('Input| Escalations'!$H$35:$N$35,MATCH('Calc| Project Costs'!P$9,'Input| Escalations'!$H$23:$N$23,0))+1</f>
        <v>1</v>
      </c>
      <c r="Q14" s="192">
        <f>'Input| Projects'!$Y14*INDEX('Input| Escalations'!$H$33:$N$33,MATCH('Calc| Project Costs'!Q$9,'Input| Escalations'!$H$23:$N$23,0))+'Input| Projects'!$Z14*INDEX('Input| Escalations'!$H$34:$N$34,MATCH('Calc| Project Costs'!Q$9,'Input| Escalations'!$H$23:$N$23,0))+'Input| Projects'!$AA14*INDEX('Input| Escalations'!$H$35:$N$35,MATCH('Calc| Project Costs'!Q$9,'Input| Escalations'!$H$23:$N$23,0))+1</f>
        <v>1</v>
      </c>
      <c r="R14" s="192">
        <f>'Input| Projects'!$Y14*INDEX('Input| Escalations'!$H$33:$N$33,MATCH('Calc| Project Costs'!R$9,'Input| Escalations'!$H$23:$N$23,0))+'Input| Projects'!$Z14*INDEX('Input| Escalations'!$H$34:$N$34,MATCH('Calc| Project Costs'!R$9,'Input| Escalations'!$H$23:$N$23,0))+'Input| Projects'!$AA14*INDEX('Input| Escalations'!$H$35:$N$35,MATCH('Calc| Project Costs'!R$9,'Input| Escalations'!$H$23:$N$23,0))+1</f>
        <v>1</v>
      </c>
      <c r="S14" s="192">
        <f>'Input| Projects'!$Y14*INDEX('Input| Escalations'!$H$33:$N$33,MATCH('Calc| Project Costs'!S$9,'Input| Escalations'!$H$23:$N$23,0))+'Input| Projects'!$Z14*INDEX('Input| Escalations'!$H$34:$N$34,MATCH('Calc| Project Costs'!S$9,'Input| Escalations'!$H$23:$N$23,0))+'Input| Projects'!$AA14*INDEX('Input| Escalations'!$H$35:$N$35,MATCH('Calc| Project Costs'!S$9,'Input| Escalations'!$H$23:$N$23,0))+1</f>
        <v>1</v>
      </c>
      <c r="T14" s="192">
        <f>'Input| Projects'!$Y14*INDEX('Input| Escalations'!$H$33:$N$33,MATCH('Calc| Project Costs'!T$9,'Input| Escalations'!$H$23:$N$23,0))+'Input| Projects'!$Z14*INDEX('Input| Escalations'!$H$34:$N$34,MATCH('Calc| Project Costs'!T$9,'Input| Escalations'!$H$23:$N$23,0))+'Input| Projects'!$AA14*INDEX('Input| Escalations'!$H$35:$N$35,MATCH('Calc| Project Costs'!T$9,'Input| Escalations'!$H$23:$N$23,0))+1</f>
        <v>1</v>
      </c>
      <c r="U14" s="162"/>
      <c r="V14" s="186">
        <f t="shared" si="37"/>
        <v>1268.65094</v>
      </c>
      <c r="W14" s="186">
        <f t="shared" si="38"/>
        <v>0</v>
      </c>
      <c r="X14" s="186">
        <f t="shared" si="39"/>
        <v>0</v>
      </c>
      <c r="Y14" s="186">
        <f t="shared" si="18"/>
        <v>0</v>
      </c>
      <c r="Z14" s="186">
        <f t="shared" si="19"/>
        <v>0</v>
      </c>
      <c r="AA14" s="186">
        <f t="shared" si="40"/>
        <v>0</v>
      </c>
      <c r="AB14" s="186">
        <f t="shared" si="40"/>
        <v>0</v>
      </c>
      <c r="AC14" s="106"/>
      <c r="AD14" s="186">
        <f>'Input| Projects'!Q14*N14*'Input| Escalations'!$K$19</f>
        <v>0</v>
      </c>
      <c r="AE14" s="186">
        <f>'Input| Projects'!R14*O14*'Input| Escalations'!$K$19</f>
        <v>0</v>
      </c>
      <c r="AF14" s="186">
        <f>'Input| Projects'!S14*P14*'Input| Escalations'!$K$19</f>
        <v>0</v>
      </c>
      <c r="AG14" s="186">
        <f>'Input| Projects'!T14*Q14*'Input| Escalations'!$K$19</f>
        <v>0</v>
      </c>
      <c r="AH14" s="186">
        <f>'Input| Projects'!U14*R14*'Input| Escalations'!$K$19</f>
        <v>0</v>
      </c>
      <c r="AI14" s="186">
        <f>'Input| Projects'!V14*S14*'Input| Escalations'!$K$19</f>
        <v>0</v>
      </c>
      <c r="AJ14" s="186">
        <f>'Input| Projects'!W14*T14*'Input| Escalations'!$K$19</f>
        <v>0</v>
      </c>
      <c r="AK14" s="106"/>
      <c r="AL14" s="186">
        <f>IFERROR(IF('Input| Overheads'!$C$42="Direct costs",SUMPRODUCT(--('Input| Projects'!$AC14="Yes"),'Calc| Overheads Allocation'!C$8,'Calc| Project Costs'!V14),IF('Input| Overheads'!$C$42="Internal labour",SUMPRODUCT(--('Input| Projects'!$AC14="Yes"),'Calc| Overheads Allocation'!C$8,'Calc| Project Costs'!V14,'Input| Projects'!$Y14),IF('Input| Overheads'!$C$42="DNSP defined",SUMPRODUCT(--('Input| Projects'!$AC14="Yes"),'Calc| Overheads Allocation'!C$61,'Input| Projects'!$AF14),""))),"")</f>
        <v>293.74609000000004</v>
      </c>
      <c r="AM14" s="186">
        <f>IFERROR(IF('Input| Overheads'!$C$42="Direct costs",SUMPRODUCT(--('Input| Projects'!$AC14="Yes"),'Calc| Overheads Allocation'!D$8,'Calc| Project Costs'!W14),IF('Input| Overheads'!$C$42="Internal labour",SUMPRODUCT(--('Input| Projects'!$AC14="Yes"),'Calc| Overheads Allocation'!D$8,'Calc| Project Costs'!W14,'Input| Projects'!$Y14),IF('Input| Overheads'!$C$42="DNSP defined",SUMPRODUCT(--('Input| Projects'!$AC14="Yes"),'Calc| Overheads Allocation'!D$61,'Input| Projects'!$AF14),""))),"")</f>
        <v>0</v>
      </c>
      <c r="AN14" s="186">
        <f>IFERROR(IF('Input| Overheads'!$C$42="Direct costs",SUMPRODUCT(--('Input| Projects'!$AC14="Yes"),'Calc| Overheads Allocation'!E$8,'Calc| Project Costs'!X14),IF('Input| Overheads'!$C$42="Internal labour",SUMPRODUCT(--('Input| Projects'!$AC14="Yes"),'Calc| Overheads Allocation'!E$8,'Calc| Project Costs'!X14,'Input| Projects'!$Y14),IF('Input| Overheads'!$C$42="DNSP defined",SUMPRODUCT(--('Input| Projects'!$AC14="Yes"),'Calc| Overheads Allocation'!E$61,'Input| Projects'!$AF14),""))),"")</f>
        <v>0</v>
      </c>
      <c r="AO14" s="186">
        <f>IFERROR(IF('Input| Overheads'!$C$42="Direct costs",SUMPRODUCT(--('Input| Projects'!$AC14="Yes"),'Calc| Overheads Allocation'!F$8,'Calc| Project Costs'!Y14),IF('Input| Overheads'!$C$42="Internal labour",SUMPRODUCT(--('Input| Projects'!$AC14="Yes"),'Calc| Overheads Allocation'!F$8,'Calc| Project Costs'!Y14,'Input| Projects'!$Y14),IF('Input| Overheads'!$C$42="DNSP defined",SUMPRODUCT(--('Input| Projects'!$AC14="Yes"),'Calc| Overheads Allocation'!F$61,'Input| Projects'!$AF14),""))),"")</f>
        <v>0</v>
      </c>
      <c r="AP14" s="186">
        <f>IFERROR(IF('Input| Overheads'!$C$42="Direct costs",SUMPRODUCT(--('Input| Projects'!$AC14="Yes"),'Calc| Overheads Allocation'!G$8,'Calc| Project Costs'!Z14),IF('Input| Overheads'!$C$42="Internal labour",SUMPRODUCT(--('Input| Projects'!$AC14="Yes"),'Calc| Overheads Allocation'!G$8,'Calc| Project Costs'!Z14,'Input| Projects'!$Y14),IF('Input| Overheads'!$C$42="DNSP defined",SUMPRODUCT(--('Input| Projects'!$AC14="Yes"),'Calc| Overheads Allocation'!G$61,'Input| Projects'!$AF14),""))),"")</f>
        <v>0</v>
      </c>
      <c r="AQ14" s="186">
        <f>IFERROR(IF('Input| Overheads'!$C$42="Direct costs",SUMPRODUCT(--('Input| Projects'!$AC14="Yes"),'Calc| Overheads Allocation'!H$8,'Calc| Project Costs'!AA14),IF('Input| Overheads'!$C$42="Internal labour",SUMPRODUCT(--('Input| Projects'!$AC14="Yes"),'Calc| Overheads Allocation'!H$8,'Calc| Project Costs'!AA14,'Input| Projects'!$Y14),IF('Input| Overheads'!$C$42="DNSP defined",SUMPRODUCT(--('Input| Projects'!$AC14="Yes"),'Calc| Overheads Allocation'!H$61,'Input| Projects'!$AF14),""))),"")</f>
        <v>0</v>
      </c>
      <c r="AR14" s="186">
        <f>IFERROR(IF('Input| Overheads'!$C$42="Direct costs",SUMPRODUCT(--('Input| Projects'!$AC14="Yes"),'Calc| Overheads Allocation'!I$8,'Calc| Project Costs'!AB14),IF('Input| Overheads'!$C$42="Internal labour",SUMPRODUCT(--('Input| Projects'!$AC14="Yes"),'Calc| Overheads Allocation'!I$8,'Calc| Project Costs'!AB14,'Input| Projects'!$Y14),IF('Input| Overheads'!$C$42="DNSP defined",SUMPRODUCT(--('Input| Projects'!$AC14="Yes"),'Calc| Overheads Allocation'!I$61,'Input| Projects'!$AF14),""))),"")</f>
        <v>0</v>
      </c>
      <c r="AS14" s="106"/>
      <c r="AT14" s="186">
        <f>IFERROR(IF('Input| Overheads'!$C$42="Direct costs",SUMPRODUCT(--('Input| Projects'!$AD14="Yes"),'Calc| Overheads Allocation'!C$9,'Calc| Project Costs'!V14),IF('Input| Overheads'!$C$42="Internal labour",SUMPRODUCT(--('Input| Projects'!$AD14="Yes"),'Calc| Overheads Allocation'!C$9,'Calc| Project Costs'!V14,'Input| Projects'!$Y14),IF('Input| Overheads'!$C$42="DNSP defined",SUMPRODUCT(--('Input| Projects'!$AD14="Yes"),'Calc| Overheads Allocation'!C$62,'Input| Projects'!$AG14),""))),"")</f>
        <v>0</v>
      </c>
      <c r="AU14" s="186">
        <f>IFERROR(IF('Input| Overheads'!$C$42="Direct costs",SUMPRODUCT(--('Input| Projects'!$AD14="Yes"),'Calc| Overheads Allocation'!D$9,'Calc| Project Costs'!W14),IF('Input| Overheads'!$C$42="Internal labour",SUMPRODUCT(--('Input| Projects'!$AD14="Yes"),'Calc| Overheads Allocation'!D$9,'Calc| Project Costs'!W14,'Input| Projects'!$Y14),IF('Input| Overheads'!$C$42="DNSP defined",SUMPRODUCT(--('Input| Projects'!$AD14="Yes"),'Calc| Overheads Allocation'!D$62,'Input| Projects'!$AG14),""))),"")</f>
        <v>0</v>
      </c>
      <c r="AV14" s="186">
        <f>IFERROR(IF('Input| Overheads'!$C$42="Direct costs",SUMPRODUCT(--('Input| Projects'!$AD14="Yes"),'Calc| Overheads Allocation'!E$9,'Calc| Project Costs'!X14),IF('Input| Overheads'!$C$42="Internal labour",SUMPRODUCT(--('Input| Projects'!$AD14="Yes"),'Calc| Overheads Allocation'!E$9,'Calc| Project Costs'!X14,'Input| Projects'!$Y14),IF('Input| Overheads'!$C$42="DNSP defined",SUMPRODUCT(--('Input| Projects'!$AD14="Yes"),'Calc| Overheads Allocation'!E$62,'Input| Projects'!$AG14),""))),"")</f>
        <v>0</v>
      </c>
      <c r="AW14" s="186">
        <f>IFERROR(IF('Input| Overheads'!$C$42="Direct costs",SUMPRODUCT(--('Input| Projects'!$AD14="Yes"),'Calc| Overheads Allocation'!F$9,'Calc| Project Costs'!Y14),IF('Input| Overheads'!$C$42="Internal labour",SUMPRODUCT(--('Input| Projects'!$AD14="Yes"),'Calc| Overheads Allocation'!F$9,'Calc| Project Costs'!Y14,'Input| Projects'!$Y14),IF('Input| Overheads'!$C$42="DNSP defined",SUMPRODUCT(--('Input| Projects'!$AD14="Yes"),'Calc| Overheads Allocation'!F$62,'Input| Projects'!$AG14),""))),"")</f>
        <v>0</v>
      </c>
      <c r="AX14" s="186">
        <f>IFERROR(IF('Input| Overheads'!$C$42="Direct costs",SUMPRODUCT(--('Input| Projects'!$AD14="Yes"),'Calc| Overheads Allocation'!G$9,'Calc| Project Costs'!Z14),IF('Input| Overheads'!$C$42="Internal labour",SUMPRODUCT(--('Input| Projects'!$AD14="Yes"),'Calc| Overheads Allocation'!G$9,'Calc| Project Costs'!Z14,'Input| Projects'!$Y14),IF('Input| Overheads'!$C$42="DNSP defined",SUMPRODUCT(--('Input| Projects'!$AD14="Yes"),'Calc| Overheads Allocation'!G$62,'Input| Projects'!$AG14),""))),"")</f>
        <v>0</v>
      </c>
      <c r="AY14" s="186">
        <f>IFERROR(IF('Input| Overheads'!$C$42="Direct costs",SUMPRODUCT(--('Input| Projects'!$AD14="Yes"),'Calc| Overheads Allocation'!H$9,'Calc| Project Costs'!AA14),IF('Input| Overheads'!$C$42="Internal labour",SUMPRODUCT(--('Input| Projects'!$AD14="Yes"),'Calc| Overheads Allocation'!H$9,'Calc| Project Costs'!AA14,'Input| Projects'!$Y14),IF('Input| Overheads'!$C$42="DNSP defined",SUMPRODUCT(--('Input| Projects'!$AD14="Yes"),'Calc| Overheads Allocation'!H$62,'Input| Projects'!$AG14),""))),"")</f>
        <v>0</v>
      </c>
      <c r="AZ14" s="186">
        <f>IFERROR(IF('Input| Overheads'!$C$42="Direct costs",SUMPRODUCT(--('Input| Projects'!$AD14="Yes"),'Calc| Overheads Allocation'!I$9,'Calc| Project Costs'!AB14),IF('Input| Overheads'!$C$42="Internal labour",SUMPRODUCT(--('Input| Projects'!$AD14="Yes"),'Calc| Overheads Allocation'!I$9,'Calc| Project Costs'!AB14,'Input| Projects'!$Y14),IF('Input| Overheads'!$C$42="DNSP defined",SUMPRODUCT(--('Input| Projects'!$AD14="Yes"),'Calc| Overheads Allocation'!I$62,'Input| Projects'!$AG14),""))),"")</f>
        <v>0</v>
      </c>
      <c r="BA14" s="106"/>
      <c r="BB14" s="186">
        <f t="shared" si="41"/>
        <v>293.74609000000004</v>
      </c>
      <c r="BC14" s="186">
        <f t="shared" si="42"/>
        <v>0</v>
      </c>
      <c r="BD14" s="186">
        <f t="shared" si="43"/>
        <v>0</v>
      </c>
      <c r="BE14" s="186">
        <f t="shared" si="20"/>
        <v>0</v>
      </c>
      <c r="BF14" s="186">
        <f t="shared" si="21"/>
        <v>0</v>
      </c>
      <c r="BG14" s="186">
        <f t="shared" si="22"/>
        <v>0</v>
      </c>
      <c r="BH14" s="186">
        <f t="shared" si="23"/>
        <v>0</v>
      </c>
      <c r="BI14" s="97"/>
      <c r="BJ14" s="186">
        <f t="shared" si="24"/>
        <v>0</v>
      </c>
      <c r="BK14" s="186" t="str">
        <f t="shared" si="25"/>
        <v/>
      </c>
      <c r="BL14" s="186" t="str">
        <f t="shared" si="26"/>
        <v/>
      </c>
      <c r="BM14" s="186" t="str">
        <f t="shared" si="27"/>
        <v/>
      </c>
      <c r="BN14" s="186" t="str">
        <f t="shared" si="28"/>
        <v/>
      </c>
      <c r="BO14" s="186" t="str">
        <f t="shared" si="29"/>
        <v/>
      </c>
      <c r="BP14" s="186" t="str">
        <f t="shared" si="30"/>
        <v/>
      </c>
      <c r="BQ14" s="97"/>
      <c r="BR14" s="186">
        <f t="shared" si="44"/>
        <v>1562.3970300000001</v>
      </c>
      <c r="BS14" s="186">
        <f t="shared" si="31"/>
        <v>0</v>
      </c>
      <c r="BT14" s="222">
        <f t="shared" si="32"/>
        <v>0</v>
      </c>
      <c r="BU14" s="222">
        <f t="shared" si="33"/>
        <v>0</v>
      </c>
      <c r="BV14" s="222">
        <f t="shared" si="34"/>
        <v>0</v>
      </c>
      <c r="BW14" s="222">
        <f t="shared" si="35"/>
        <v>0</v>
      </c>
      <c r="BX14" s="222">
        <f t="shared" si="36"/>
        <v>0</v>
      </c>
      <c r="BY14" s="106"/>
      <c r="BZ14" s="197" t="str">
        <f>IF(SUMIF('Input| Projects'!$AS$8:$CP$8,"Dx",'Input| Projects'!$AS14:$CP14)=0,"",SUMIF('Input| Projects'!$AS$8:$CP$8,"Dx",'Input| Projects'!$AS14:$CP14))</f>
        <v/>
      </c>
      <c r="CA14" s="197">
        <f>IF(SUMIF('Input| Projects'!$AS$8:$CP$8,"Tx",'Input| Projects'!$AS14:$CP14)=0,"",SUMIF('Input| Projects'!$AS$8:$CP$8,"Tx",'Input| Projects'!$AS14:$CP14))</f>
        <v>1</v>
      </c>
      <c r="CB14" s="150" t="str">
        <f t="shared" si="45"/>
        <v/>
      </c>
    </row>
    <row r="15" spans="1:80" x14ac:dyDescent="0.2">
      <c r="B15" s="201">
        <f>IFERROR('Input| Projects'!B15,"")</f>
        <v>6</v>
      </c>
      <c r="C15" s="42" t="str">
        <f>IFERROR(IF('Input| Projects'!C15="","",'Input| Projects'!C15),"")</f>
        <v>10-DS 11kV switchgear temp</v>
      </c>
      <c r="D15" s="42" t="str">
        <f>IFERROR(IF('Input| Projects'!D15="","",'Input| Projects'!D15),"")</f>
        <v>ARA_02.1.0010</v>
      </c>
      <c r="E15" s="104"/>
      <c r="F15" s="190">
        <f>IFERROR('Input| Projects'!I15*'Input| Escalations'!$K$19,"")</f>
        <v>0.15280000000000002</v>
      </c>
      <c r="G15" s="190">
        <f>IFERROR('Input| Projects'!J15*'Input| Escalations'!$K$19,"")</f>
        <v>0</v>
      </c>
      <c r="H15" s="190">
        <f>IFERROR('Input| Projects'!K15*'Input| Escalations'!$K$19,"")</f>
        <v>0</v>
      </c>
      <c r="I15" s="190">
        <f>IFERROR('Input| Projects'!L15*'Input| Escalations'!$K$19,"")</f>
        <v>0</v>
      </c>
      <c r="J15" s="190">
        <f>IFERROR('Input| Projects'!M15*'Input| Escalations'!$K$19,"")</f>
        <v>0</v>
      </c>
      <c r="K15" s="190">
        <f>IFERROR('Input| Projects'!N15*'Input| Escalations'!$K$19,"")</f>
        <v>0</v>
      </c>
      <c r="L15" s="190">
        <f>IFERROR('Input| Projects'!O15*'Input| Escalations'!$K$19,"")</f>
        <v>0</v>
      </c>
      <c r="M15" s="150" t="str">
        <f>IF(ABS(SUM(F15:L15)-(SUM('Input| Projects'!I15:O15)*'Input| Escalations'!$K$19))&lt;0.0000001,"",1)</f>
        <v/>
      </c>
      <c r="N15" s="192">
        <f>'Input| Projects'!$Y15*INDEX('Input| Escalations'!$H$33:$N$33,MATCH('Calc| Project Costs'!N$9,'Input| Escalations'!$H$23:$N$23,0))+'Input| Projects'!$Z15*INDEX('Input| Escalations'!$H$34:$N$34,MATCH('Calc| Project Costs'!N$9,'Input| Escalations'!$H$23:$N$23,0))+'Input| Projects'!$AA15*INDEX('Input| Escalations'!$H$35:$N$35,MATCH('Calc| Project Costs'!N$9,'Input| Escalations'!$H$23:$N$23,0))+1</f>
        <v>1</v>
      </c>
      <c r="O15" s="192">
        <f>'Input| Projects'!$Y15*INDEX('Input| Escalations'!$H$33:$N$33,MATCH('Calc| Project Costs'!O$9,'Input| Escalations'!$H$23:$N$23,0))+'Input| Projects'!$Z15*INDEX('Input| Escalations'!$H$34:$N$34,MATCH('Calc| Project Costs'!O$9,'Input| Escalations'!$H$23:$N$23,0))+'Input| Projects'!$AA15*INDEX('Input| Escalations'!$H$35:$N$35,MATCH('Calc| Project Costs'!O$9,'Input| Escalations'!$H$23:$N$23,0))+1</f>
        <v>1</v>
      </c>
      <c r="P15" s="192">
        <f>'Input| Projects'!$Y15*INDEX('Input| Escalations'!$H$33:$N$33,MATCH('Calc| Project Costs'!P$9,'Input| Escalations'!$H$23:$N$23,0))+'Input| Projects'!$Z15*INDEX('Input| Escalations'!$H$34:$N$34,MATCH('Calc| Project Costs'!P$9,'Input| Escalations'!$H$23:$N$23,0))+'Input| Projects'!$AA15*INDEX('Input| Escalations'!$H$35:$N$35,MATCH('Calc| Project Costs'!P$9,'Input| Escalations'!$H$23:$N$23,0))+1</f>
        <v>1</v>
      </c>
      <c r="Q15" s="192">
        <f>'Input| Projects'!$Y15*INDEX('Input| Escalations'!$H$33:$N$33,MATCH('Calc| Project Costs'!Q$9,'Input| Escalations'!$H$23:$N$23,0))+'Input| Projects'!$Z15*INDEX('Input| Escalations'!$H$34:$N$34,MATCH('Calc| Project Costs'!Q$9,'Input| Escalations'!$H$23:$N$23,0))+'Input| Projects'!$AA15*INDEX('Input| Escalations'!$H$35:$N$35,MATCH('Calc| Project Costs'!Q$9,'Input| Escalations'!$H$23:$N$23,0))+1</f>
        <v>1</v>
      </c>
      <c r="R15" s="192">
        <f>'Input| Projects'!$Y15*INDEX('Input| Escalations'!$H$33:$N$33,MATCH('Calc| Project Costs'!R$9,'Input| Escalations'!$H$23:$N$23,0))+'Input| Projects'!$Z15*INDEX('Input| Escalations'!$H$34:$N$34,MATCH('Calc| Project Costs'!R$9,'Input| Escalations'!$H$23:$N$23,0))+'Input| Projects'!$AA15*INDEX('Input| Escalations'!$H$35:$N$35,MATCH('Calc| Project Costs'!R$9,'Input| Escalations'!$H$23:$N$23,0))+1</f>
        <v>1</v>
      </c>
      <c r="S15" s="192">
        <f>'Input| Projects'!$Y15*INDEX('Input| Escalations'!$H$33:$N$33,MATCH('Calc| Project Costs'!S$9,'Input| Escalations'!$H$23:$N$23,0))+'Input| Projects'!$Z15*INDEX('Input| Escalations'!$H$34:$N$34,MATCH('Calc| Project Costs'!S$9,'Input| Escalations'!$H$23:$N$23,0))+'Input| Projects'!$AA15*INDEX('Input| Escalations'!$H$35:$N$35,MATCH('Calc| Project Costs'!S$9,'Input| Escalations'!$H$23:$N$23,0))+1</f>
        <v>1</v>
      </c>
      <c r="T15" s="192">
        <f>'Input| Projects'!$Y15*INDEX('Input| Escalations'!$H$33:$N$33,MATCH('Calc| Project Costs'!T$9,'Input| Escalations'!$H$23:$N$23,0))+'Input| Projects'!$Z15*INDEX('Input| Escalations'!$H$34:$N$34,MATCH('Calc| Project Costs'!T$9,'Input| Escalations'!$H$23:$N$23,0))+'Input| Projects'!$AA15*INDEX('Input| Escalations'!$H$35:$N$35,MATCH('Calc| Project Costs'!T$9,'Input| Escalations'!$H$23:$N$23,0))+1</f>
        <v>1</v>
      </c>
      <c r="U15" s="162"/>
      <c r="V15" s="186">
        <f t="shared" si="37"/>
        <v>0.15280000000000002</v>
      </c>
      <c r="W15" s="186">
        <f t="shared" si="38"/>
        <v>0</v>
      </c>
      <c r="X15" s="186">
        <f t="shared" si="39"/>
        <v>0</v>
      </c>
      <c r="Y15" s="186">
        <f t="shared" si="18"/>
        <v>0</v>
      </c>
      <c r="Z15" s="186">
        <f t="shared" si="19"/>
        <v>0</v>
      </c>
      <c r="AA15" s="186">
        <f t="shared" si="40"/>
        <v>0</v>
      </c>
      <c r="AB15" s="186">
        <f t="shared" si="40"/>
        <v>0</v>
      </c>
      <c r="AC15" s="106"/>
      <c r="AD15" s="186">
        <f>'Input| Projects'!Q15*N15*'Input| Escalations'!$K$19</f>
        <v>0</v>
      </c>
      <c r="AE15" s="186">
        <f>'Input| Projects'!R15*O15*'Input| Escalations'!$K$19</f>
        <v>0</v>
      </c>
      <c r="AF15" s="186">
        <f>'Input| Projects'!S15*P15*'Input| Escalations'!$K$19</f>
        <v>0</v>
      </c>
      <c r="AG15" s="186">
        <f>'Input| Projects'!T15*Q15*'Input| Escalations'!$K$19</f>
        <v>0</v>
      </c>
      <c r="AH15" s="186">
        <f>'Input| Projects'!U15*R15*'Input| Escalations'!$K$19</f>
        <v>0</v>
      </c>
      <c r="AI15" s="186">
        <f>'Input| Projects'!V15*S15*'Input| Escalations'!$K$19</f>
        <v>0</v>
      </c>
      <c r="AJ15" s="186">
        <f>'Input| Projects'!W15*T15*'Input| Escalations'!$K$19</f>
        <v>0</v>
      </c>
      <c r="AK15" s="106"/>
      <c r="AL15" s="186">
        <f>IFERROR(IF('Input| Overheads'!$C$42="Direct costs",SUMPRODUCT(--('Input| Projects'!$AC15="Yes"),'Calc| Overheads Allocation'!C$8,'Calc| Project Costs'!V15),IF('Input| Overheads'!$C$42="Internal labour",SUMPRODUCT(--('Input| Projects'!$AC15="Yes"),'Calc| Overheads Allocation'!C$8,'Calc| Project Costs'!V15,'Input| Projects'!$Y15),IF('Input| Overheads'!$C$42="DNSP defined",SUMPRODUCT(--('Input| Projects'!$AC15="Yes"),'Calc| Overheads Allocation'!C$61,'Input| Projects'!$AF15),""))),"")</f>
        <v>0</v>
      </c>
      <c r="AM15" s="186">
        <f>IFERROR(IF('Input| Overheads'!$C$42="Direct costs",SUMPRODUCT(--('Input| Projects'!$AC15="Yes"),'Calc| Overheads Allocation'!D$8,'Calc| Project Costs'!W15),IF('Input| Overheads'!$C$42="Internal labour",SUMPRODUCT(--('Input| Projects'!$AC15="Yes"),'Calc| Overheads Allocation'!D$8,'Calc| Project Costs'!W15,'Input| Projects'!$Y15),IF('Input| Overheads'!$C$42="DNSP defined",SUMPRODUCT(--('Input| Projects'!$AC15="Yes"),'Calc| Overheads Allocation'!D$61,'Input| Projects'!$AF15),""))),"")</f>
        <v>0</v>
      </c>
      <c r="AN15" s="186">
        <f>IFERROR(IF('Input| Overheads'!$C$42="Direct costs",SUMPRODUCT(--('Input| Projects'!$AC15="Yes"),'Calc| Overheads Allocation'!E$8,'Calc| Project Costs'!X15),IF('Input| Overheads'!$C$42="Internal labour",SUMPRODUCT(--('Input| Projects'!$AC15="Yes"),'Calc| Overheads Allocation'!E$8,'Calc| Project Costs'!X15,'Input| Projects'!$Y15),IF('Input| Overheads'!$C$42="DNSP defined",SUMPRODUCT(--('Input| Projects'!$AC15="Yes"),'Calc| Overheads Allocation'!E$61,'Input| Projects'!$AF15),""))),"")</f>
        <v>0</v>
      </c>
      <c r="AO15" s="186">
        <f>IFERROR(IF('Input| Overheads'!$C$42="Direct costs",SUMPRODUCT(--('Input| Projects'!$AC15="Yes"),'Calc| Overheads Allocation'!F$8,'Calc| Project Costs'!Y15),IF('Input| Overheads'!$C$42="Internal labour",SUMPRODUCT(--('Input| Projects'!$AC15="Yes"),'Calc| Overheads Allocation'!F$8,'Calc| Project Costs'!Y15,'Input| Projects'!$Y15),IF('Input| Overheads'!$C$42="DNSP defined",SUMPRODUCT(--('Input| Projects'!$AC15="Yes"),'Calc| Overheads Allocation'!F$61,'Input| Projects'!$AF15),""))),"")</f>
        <v>0</v>
      </c>
      <c r="AP15" s="186">
        <f>IFERROR(IF('Input| Overheads'!$C$42="Direct costs",SUMPRODUCT(--('Input| Projects'!$AC15="Yes"),'Calc| Overheads Allocation'!G$8,'Calc| Project Costs'!Z15),IF('Input| Overheads'!$C$42="Internal labour",SUMPRODUCT(--('Input| Projects'!$AC15="Yes"),'Calc| Overheads Allocation'!G$8,'Calc| Project Costs'!Z15,'Input| Projects'!$Y15),IF('Input| Overheads'!$C$42="DNSP defined",SUMPRODUCT(--('Input| Projects'!$AC15="Yes"),'Calc| Overheads Allocation'!G$61,'Input| Projects'!$AF15),""))),"")</f>
        <v>0</v>
      </c>
      <c r="AQ15" s="186">
        <f>IFERROR(IF('Input| Overheads'!$C$42="Direct costs",SUMPRODUCT(--('Input| Projects'!$AC15="Yes"),'Calc| Overheads Allocation'!H$8,'Calc| Project Costs'!AA15),IF('Input| Overheads'!$C$42="Internal labour",SUMPRODUCT(--('Input| Projects'!$AC15="Yes"),'Calc| Overheads Allocation'!H$8,'Calc| Project Costs'!AA15,'Input| Projects'!$Y15),IF('Input| Overheads'!$C$42="DNSP defined",SUMPRODUCT(--('Input| Projects'!$AC15="Yes"),'Calc| Overheads Allocation'!H$61,'Input| Projects'!$AF15),""))),"")</f>
        <v>0</v>
      </c>
      <c r="AR15" s="186">
        <f>IFERROR(IF('Input| Overheads'!$C$42="Direct costs",SUMPRODUCT(--('Input| Projects'!$AC15="Yes"),'Calc| Overheads Allocation'!I$8,'Calc| Project Costs'!AB15),IF('Input| Overheads'!$C$42="Internal labour",SUMPRODUCT(--('Input| Projects'!$AC15="Yes"),'Calc| Overheads Allocation'!I$8,'Calc| Project Costs'!AB15,'Input| Projects'!$Y15),IF('Input| Overheads'!$C$42="DNSP defined",SUMPRODUCT(--('Input| Projects'!$AC15="Yes"),'Calc| Overheads Allocation'!I$61,'Input| Projects'!$AF15),""))),"")</f>
        <v>0</v>
      </c>
      <c r="AS15" s="106"/>
      <c r="AT15" s="186">
        <f>IFERROR(IF('Input| Overheads'!$C$42="Direct costs",SUMPRODUCT(--('Input| Projects'!$AD15="Yes"),'Calc| Overheads Allocation'!C$9,'Calc| Project Costs'!V15),IF('Input| Overheads'!$C$42="Internal labour",SUMPRODUCT(--('Input| Projects'!$AD15="Yes"),'Calc| Overheads Allocation'!C$9,'Calc| Project Costs'!V15,'Input| Projects'!$Y15),IF('Input| Overheads'!$C$42="DNSP defined",SUMPRODUCT(--('Input| Projects'!$AD15="Yes"),'Calc| Overheads Allocation'!C$62,'Input| Projects'!$AG15),""))),"")</f>
        <v>0</v>
      </c>
      <c r="AU15" s="186">
        <f>IFERROR(IF('Input| Overheads'!$C$42="Direct costs",SUMPRODUCT(--('Input| Projects'!$AD15="Yes"),'Calc| Overheads Allocation'!D$9,'Calc| Project Costs'!W15),IF('Input| Overheads'!$C$42="Internal labour",SUMPRODUCT(--('Input| Projects'!$AD15="Yes"),'Calc| Overheads Allocation'!D$9,'Calc| Project Costs'!W15,'Input| Projects'!$Y15),IF('Input| Overheads'!$C$42="DNSP defined",SUMPRODUCT(--('Input| Projects'!$AD15="Yes"),'Calc| Overheads Allocation'!D$62,'Input| Projects'!$AG15),""))),"")</f>
        <v>0</v>
      </c>
      <c r="AV15" s="186">
        <f>IFERROR(IF('Input| Overheads'!$C$42="Direct costs",SUMPRODUCT(--('Input| Projects'!$AD15="Yes"),'Calc| Overheads Allocation'!E$9,'Calc| Project Costs'!X15),IF('Input| Overheads'!$C$42="Internal labour",SUMPRODUCT(--('Input| Projects'!$AD15="Yes"),'Calc| Overheads Allocation'!E$9,'Calc| Project Costs'!X15,'Input| Projects'!$Y15),IF('Input| Overheads'!$C$42="DNSP defined",SUMPRODUCT(--('Input| Projects'!$AD15="Yes"),'Calc| Overheads Allocation'!E$62,'Input| Projects'!$AG15),""))),"")</f>
        <v>0</v>
      </c>
      <c r="AW15" s="186">
        <f>IFERROR(IF('Input| Overheads'!$C$42="Direct costs",SUMPRODUCT(--('Input| Projects'!$AD15="Yes"),'Calc| Overheads Allocation'!F$9,'Calc| Project Costs'!Y15),IF('Input| Overheads'!$C$42="Internal labour",SUMPRODUCT(--('Input| Projects'!$AD15="Yes"),'Calc| Overheads Allocation'!F$9,'Calc| Project Costs'!Y15,'Input| Projects'!$Y15),IF('Input| Overheads'!$C$42="DNSP defined",SUMPRODUCT(--('Input| Projects'!$AD15="Yes"),'Calc| Overheads Allocation'!F$62,'Input| Projects'!$AG15),""))),"")</f>
        <v>0</v>
      </c>
      <c r="AX15" s="186">
        <f>IFERROR(IF('Input| Overheads'!$C$42="Direct costs",SUMPRODUCT(--('Input| Projects'!$AD15="Yes"),'Calc| Overheads Allocation'!G$9,'Calc| Project Costs'!Z15),IF('Input| Overheads'!$C$42="Internal labour",SUMPRODUCT(--('Input| Projects'!$AD15="Yes"),'Calc| Overheads Allocation'!G$9,'Calc| Project Costs'!Z15,'Input| Projects'!$Y15),IF('Input| Overheads'!$C$42="DNSP defined",SUMPRODUCT(--('Input| Projects'!$AD15="Yes"),'Calc| Overheads Allocation'!G$62,'Input| Projects'!$AG15),""))),"")</f>
        <v>0</v>
      </c>
      <c r="AY15" s="186">
        <f>IFERROR(IF('Input| Overheads'!$C$42="Direct costs",SUMPRODUCT(--('Input| Projects'!$AD15="Yes"),'Calc| Overheads Allocation'!H$9,'Calc| Project Costs'!AA15),IF('Input| Overheads'!$C$42="Internal labour",SUMPRODUCT(--('Input| Projects'!$AD15="Yes"),'Calc| Overheads Allocation'!H$9,'Calc| Project Costs'!AA15,'Input| Projects'!$Y15),IF('Input| Overheads'!$C$42="DNSP defined",SUMPRODUCT(--('Input| Projects'!$AD15="Yes"),'Calc| Overheads Allocation'!H$62,'Input| Projects'!$AG15),""))),"")</f>
        <v>0</v>
      </c>
      <c r="AZ15" s="186">
        <f>IFERROR(IF('Input| Overheads'!$C$42="Direct costs",SUMPRODUCT(--('Input| Projects'!$AD15="Yes"),'Calc| Overheads Allocation'!I$9,'Calc| Project Costs'!AB15),IF('Input| Overheads'!$C$42="Internal labour",SUMPRODUCT(--('Input| Projects'!$AD15="Yes"),'Calc| Overheads Allocation'!I$9,'Calc| Project Costs'!AB15,'Input| Projects'!$Y15),IF('Input| Overheads'!$C$42="DNSP defined",SUMPRODUCT(--('Input| Projects'!$AD15="Yes"),'Calc| Overheads Allocation'!I$62,'Input| Projects'!$AG15),""))),"")</f>
        <v>0</v>
      </c>
      <c r="BA15" s="106"/>
      <c r="BB15" s="186">
        <f t="shared" si="41"/>
        <v>0</v>
      </c>
      <c r="BC15" s="186">
        <f t="shared" si="42"/>
        <v>0</v>
      </c>
      <c r="BD15" s="186">
        <f t="shared" si="43"/>
        <v>0</v>
      </c>
      <c r="BE15" s="186">
        <f t="shared" si="20"/>
        <v>0</v>
      </c>
      <c r="BF15" s="186">
        <f t="shared" si="21"/>
        <v>0</v>
      </c>
      <c r="BG15" s="186">
        <f t="shared" si="22"/>
        <v>0</v>
      </c>
      <c r="BH15" s="186">
        <f t="shared" si="23"/>
        <v>0</v>
      </c>
      <c r="BI15" s="97"/>
      <c r="BJ15" s="186">
        <f t="shared" si="24"/>
        <v>0</v>
      </c>
      <c r="BK15" s="186" t="str">
        <f t="shared" si="25"/>
        <v/>
      </c>
      <c r="BL15" s="186" t="str">
        <f t="shared" si="26"/>
        <v/>
      </c>
      <c r="BM15" s="186" t="str">
        <f t="shared" si="27"/>
        <v/>
      </c>
      <c r="BN15" s="186" t="str">
        <f t="shared" si="28"/>
        <v/>
      </c>
      <c r="BO15" s="186" t="str">
        <f t="shared" si="29"/>
        <v/>
      </c>
      <c r="BP15" s="186" t="str">
        <f t="shared" si="30"/>
        <v/>
      </c>
      <c r="BQ15" s="97"/>
      <c r="BR15" s="186">
        <f t="shared" si="44"/>
        <v>0.15280000000000002</v>
      </c>
      <c r="BS15" s="186">
        <f t="shared" si="31"/>
        <v>0</v>
      </c>
      <c r="BT15" s="222">
        <f t="shared" si="32"/>
        <v>0</v>
      </c>
      <c r="BU15" s="222">
        <f t="shared" si="33"/>
        <v>0</v>
      </c>
      <c r="BV15" s="222">
        <f t="shared" si="34"/>
        <v>0</v>
      </c>
      <c r="BW15" s="222">
        <f t="shared" si="35"/>
        <v>0</v>
      </c>
      <c r="BX15" s="222">
        <f t="shared" si="36"/>
        <v>0</v>
      </c>
      <c r="BY15" s="106"/>
      <c r="BZ15" s="197">
        <f>IF(SUMIF('Input| Projects'!$AS$8:$CP$8,"Dx",'Input| Projects'!$AS15:$CP15)=0,"",SUMIF('Input| Projects'!$AS$8:$CP$8,"Dx",'Input| Projects'!$AS15:$CP15))</f>
        <v>1</v>
      </c>
      <c r="CA15" s="197" t="str">
        <f>IF(SUMIF('Input| Projects'!$AS$8:$CP$8,"Tx",'Input| Projects'!$AS15:$CP15)=0,"",SUMIF('Input| Projects'!$AS$8:$CP$8,"Tx",'Input| Projects'!$AS15:$CP15))</f>
        <v/>
      </c>
      <c r="CB15" s="150" t="str">
        <f t="shared" si="45"/>
        <v/>
      </c>
    </row>
    <row r="16" spans="1:80" x14ac:dyDescent="0.2">
      <c r="B16" s="201">
        <f>IFERROR('Input| Projects'!B16,"")</f>
        <v>7</v>
      </c>
      <c r="C16" s="42" t="str">
        <f>IFERROR(IF('Input| Projects'!C16="","",'Input| Projects'!C16),"")</f>
        <v>27-DECOM 33KV CITY EAST ZN SUB</v>
      </c>
      <c r="D16" s="42" t="str">
        <f>IFERROR(IF('Input| Projects'!D16="","",'Input| Projects'!D16),"")</f>
        <v>ARA_02.1.0127</v>
      </c>
      <c r="E16" s="104"/>
      <c r="F16" s="190">
        <f>IFERROR('Input| Projects'!I16*'Input| Escalations'!$K$19,"")</f>
        <v>634.52248999999995</v>
      </c>
      <c r="G16" s="190">
        <f>IFERROR('Input| Projects'!J16*'Input| Escalations'!$K$19,"")</f>
        <v>0</v>
      </c>
      <c r="H16" s="190">
        <f>IFERROR('Input| Projects'!K16*'Input| Escalations'!$K$19,"")</f>
        <v>0</v>
      </c>
      <c r="I16" s="190">
        <f>IFERROR('Input| Projects'!L16*'Input| Escalations'!$K$19,"")</f>
        <v>0</v>
      </c>
      <c r="J16" s="190">
        <f>IFERROR('Input| Projects'!M16*'Input| Escalations'!$K$19,"")</f>
        <v>0</v>
      </c>
      <c r="K16" s="190">
        <f>IFERROR('Input| Projects'!N16*'Input| Escalations'!$K$19,"")</f>
        <v>0</v>
      </c>
      <c r="L16" s="190">
        <f>IFERROR('Input| Projects'!O16*'Input| Escalations'!$K$19,"")</f>
        <v>0</v>
      </c>
      <c r="M16" s="150" t="str">
        <f>IF(ABS(SUM(F16:L16)-(SUM('Input| Projects'!I16:O16)*'Input| Escalations'!$K$19))&lt;0.0000001,"",1)</f>
        <v/>
      </c>
      <c r="N16" s="192">
        <f>'Input| Projects'!$Y16*INDEX('Input| Escalations'!$H$33:$N$33,MATCH('Calc| Project Costs'!N$9,'Input| Escalations'!$H$23:$N$23,0))+'Input| Projects'!$Z16*INDEX('Input| Escalations'!$H$34:$N$34,MATCH('Calc| Project Costs'!N$9,'Input| Escalations'!$H$23:$N$23,0))+'Input| Projects'!$AA16*INDEX('Input| Escalations'!$H$35:$N$35,MATCH('Calc| Project Costs'!N$9,'Input| Escalations'!$H$23:$N$23,0))+1</f>
        <v>1</v>
      </c>
      <c r="O16" s="192">
        <f>'Input| Projects'!$Y16*INDEX('Input| Escalations'!$H$33:$N$33,MATCH('Calc| Project Costs'!O$9,'Input| Escalations'!$H$23:$N$23,0))+'Input| Projects'!$Z16*INDEX('Input| Escalations'!$H$34:$N$34,MATCH('Calc| Project Costs'!O$9,'Input| Escalations'!$H$23:$N$23,0))+'Input| Projects'!$AA16*INDEX('Input| Escalations'!$H$35:$N$35,MATCH('Calc| Project Costs'!O$9,'Input| Escalations'!$H$23:$N$23,0))+1</f>
        <v>1</v>
      </c>
      <c r="P16" s="192">
        <f>'Input| Projects'!$Y16*INDEX('Input| Escalations'!$H$33:$N$33,MATCH('Calc| Project Costs'!P$9,'Input| Escalations'!$H$23:$N$23,0))+'Input| Projects'!$Z16*INDEX('Input| Escalations'!$H$34:$N$34,MATCH('Calc| Project Costs'!P$9,'Input| Escalations'!$H$23:$N$23,0))+'Input| Projects'!$AA16*INDEX('Input| Escalations'!$H$35:$N$35,MATCH('Calc| Project Costs'!P$9,'Input| Escalations'!$H$23:$N$23,0))+1</f>
        <v>1</v>
      </c>
      <c r="Q16" s="192">
        <f>'Input| Projects'!$Y16*INDEX('Input| Escalations'!$H$33:$N$33,MATCH('Calc| Project Costs'!Q$9,'Input| Escalations'!$H$23:$N$23,0))+'Input| Projects'!$Z16*INDEX('Input| Escalations'!$H$34:$N$34,MATCH('Calc| Project Costs'!Q$9,'Input| Escalations'!$H$23:$N$23,0))+'Input| Projects'!$AA16*INDEX('Input| Escalations'!$H$35:$N$35,MATCH('Calc| Project Costs'!Q$9,'Input| Escalations'!$H$23:$N$23,0))+1</f>
        <v>1</v>
      </c>
      <c r="R16" s="192">
        <f>'Input| Projects'!$Y16*INDEX('Input| Escalations'!$H$33:$N$33,MATCH('Calc| Project Costs'!R$9,'Input| Escalations'!$H$23:$N$23,0))+'Input| Projects'!$Z16*INDEX('Input| Escalations'!$H$34:$N$34,MATCH('Calc| Project Costs'!R$9,'Input| Escalations'!$H$23:$N$23,0))+'Input| Projects'!$AA16*INDEX('Input| Escalations'!$H$35:$N$35,MATCH('Calc| Project Costs'!R$9,'Input| Escalations'!$H$23:$N$23,0))+1</f>
        <v>1</v>
      </c>
      <c r="S16" s="192">
        <f>'Input| Projects'!$Y16*INDEX('Input| Escalations'!$H$33:$N$33,MATCH('Calc| Project Costs'!S$9,'Input| Escalations'!$H$23:$N$23,0))+'Input| Projects'!$Z16*INDEX('Input| Escalations'!$H$34:$N$34,MATCH('Calc| Project Costs'!S$9,'Input| Escalations'!$H$23:$N$23,0))+'Input| Projects'!$AA16*INDEX('Input| Escalations'!$H$35:$N$35,MATCH('Calc| Project Costs'!S$9,'Input| Escalations'!$H$23:$N$23,0))+1</f>
        <v>1</v>
      </c>
      <c r="T16" s="192">
        <f>'Input| Projects'!$Y16*INDEX('Input| Escalations'!$H$33:$N$33,MATCH('Calc| Project Costs'!T$9,'Input| Escalations'!$H$23:$N$23,0))+'Input| Projects'!$Z16*INDEX('Input| Escalations'!$H$34:$N$34,MATCH('Calc| Project Costs'!T$9,'Input| Escalations'!$H$23:$N$23,0))+'Input| Projects'!$AA16*INDEX('Input| Escalations'!$H$35:$N$35,MATCH('Calc| Project Costs'!T$9,'Input| Escalations'!$H$23:$N$23,0))+1</f>
        <v>1</v>
      </c>
      <c r="U16" s="162"/>
      <c r="V16" s="186">
        <f t="shared" si="37"/>
        <v>634.52248999999995</v>
      </c>
      <c r="W16" s="186">
        <f t="shared" si="38"/>
        <v>0</v>
      </c>
      <c r="X16" s="186">
        <f t="shared" si="39"/>
        <v>0</v>
      </c>
      <c r="Y16" s="186">
        <f t="shared" si="18"/>
        <v>0</v>
      </c>
      <c r="Z16" s="186">
        <f t="shared" si="19"/>
        <v>0</v>
      </c>
      <c r="AA16" s="186">
        <f t="shared" si="40"/>
        <v>0</v>
      </c>
      <c r="AB16" s="186">
        <f t="shared" si="40"/>
        <v>0</v>
      </c>
      <c r="AC16" s="106"/>
      <c r="AD16" s="186">
        <f>'Input| Projects'!Q16*N16*'Input| Escalations'!$K$19</f>
        <v>0</v>
      </c>
      <c r="AE16" s="186">
        <f>'Input| Projects'!R16*O16*'Input| Escalations'!$K$19</f>
        <v>0</v>
      </c>
      <c r="AF16" s="186">
        <f>'Input| Projects'!S16*P16*'Input| Escalations'!$K$19</f>
        <v>0</v>
      </c>
      <c r="AG16" s="186">
        <f>'Input| Projects'!T16*Q16*'Input| Escalations'!$K$19</f>
        <v>0</v>
      </c>
      <c r="AH16" s="186">
        <f>'Input| Projects'!U16*R16*'Input| Escalations'!$K$19</f>
        <v>0</v>
      </c>
      <c r="AI16" s="186">
        <f>'Input| Projects'!V16*S16*'Input| Escalations'!$K$19</f>
        <v>0</v>
      </c>
      <c r="AJ16" s="186">
        <f>'Input| Projects'!W16*T16*'Input| Escalations'!$K$19</f>
        <v>0</v>
      </c>
      <c r="AK16" s="106"/>
      <c r="AL16" s="186">
        <f>IFERROR(IF('Input| Overheads'!$C$42="Direct costs",SUMPRODUCT(--('Input| Projects'!$AC16="Yes"),'Calc| Overheads Allocation'!C$8,'Calc| Project Costs'!V16),IF('Input| Overheads'!$C$42="Internal labour",SUMPRODUCT(--('Input| Projects'!$AC16="Yes"),'Calc| Overheads Allocation'!C$8,'Calc| Project Costs'!V16,'Input| Projects'!$Y16),IF('Input| Overheads'!$C$42="DNSP defined",SUMPRODUCT(--('Input| Projects'!$AC16="Yes"),'Calc| Overheads Allocation'!C$61,'Input| Projects'!$AF16),""))),"")</f>
        <v>234.74440999999996</v>
      </c>
      <c r="AM16" s="186">
        <f>IFERROR(IF('Input| Overheads'!$C$42="Direct costs",SUMPRODUCT(--('Input| Projects'!$AC16="Yes"),'Calc| Overheads Allocation'!D$8,'Calc| Project Costs'!W16),IF('Input| Overheads'!$C$42="Internal labour",SUMPRODUCT(--('Input| Projects'!$AC16="Yes"),'Calc| Overheads Allocation'!D$8,'Calc| Project Costs'!W16,'Input| Projects'!$Y16),IF('Input| Overheads'!$C$42="DNSP defined",SUMPRODUCT(--('Input| Projects'!$AC16="Yes"),'Calc| Overheads Allocation'!D$61,'Input| Projects'!$AF16),""))),"")</f>
        <v>0</v>
      </c>
      <c r="AN16" s="186">
        <f>IFERROR(IF('Input| Overheads'!$C$42="Direct costs",SUMPRODUCT(--('Input| Projects'!$AC16="Yes"),'Calc| Overheads Allocation'!E$8,'Calc| Project Costs'!X16),IF('Input| Overheads'!$C$42="Internal labour",SUMPRODUCT(--('Input| Projects'!$AC16="Yes"),'Calc| Overheads Allocation'!E$8,'Calc| Project Costs'!X16,'Input| Projects'!$Y16),IF('Input| Overheads'!$C$42="DNSP defined",SUMPRODUCT(--('Input| Projects'!$AC16="Yes"),'Calc| Overheads Allocation'!E$61,'Input| Projects'!$AF16),""))),"")</f>
        <v>0</v>
      </c>
      <c r="AO16" s="186">
        <f>IFERROR(IF('Input| Overheads'!$C$42="Direct costs",SUMPRODUCT(--('Input| Projects'!$AC16="Yes"),'Calc| Overheads Allocation'!F$8,'Calc| Project Costs'!Y16),IF('Input| Overheads'!$C$42="Internal labour",SUMPRODUCT(--('Input| Projects'!$AC16="Yes"),'Calc| Overheads Allocation'!F$8,'Calc| Project Costs'!Y16,'Input| Projects'!$Y16),IF('Input| Overheads'!$C$42="DNSP defined",SUMPRODUCT(--('Input| Projects'!$AC16="Yes"),'Calc| Overheads Allocation'!F$61,'Input| Projects'!$AF16),""))),"")</f>
        <v>0</v>
      </c>
      <c r="AP16" s="186">
        <f>IFERROR(IF('Input| Overheads'!$C$42="Direct costs",SUMPRODUCT(--('Input| Projects'!$AC16="Yes"),'Calc| Overheads Allocation'!G$8,'Calc| Project Costs'!Z16),IF('Input| Overheads'!$C$42="Internal labour",SUMPRODUCT(--('Input| Projects'!$AC16="Yes"),'Calc| Overheads Allocation'!G$8,'Calc| Project Costs'!Z16,'Input| Projects'!$Y16),IF('Input| Overheads'!$C$42="DNSP defined",SUMPRODUCT(--('Input| Projects'!$AC16="Yes"),'Calc| Overheads Allocation'!G$61,'Input| Projects'!$AF16),""))),"")</f>
        <v>0</v>
      </c>
      <c r="AQ16" s="186">
        <f>IFERROR(IF('Input| Overheads'!$C$42="Direct costs",SUMPRODUCT(--('Input| Projects'!$AC16="Yes"),'Calc| Overheads Allocation'!H$8,'Calc| Project Costs'!AA16),IF('Input| Overheads'!$C$42="Internal labour",SUMPRODUCT(--('Input| Projects'!$AC16="Yes"),'Calc| Overheads Allocation'!H$8,'Calc| Project Costs'!AA16,'Input| Projects'!$Y16),IF('Input| Overheads'!$C$42="DNSP defined",SUMPRODUCT(--('Input| Projects'!$AC16="Yes"),'Calc| Overheads Allocation'!H$61,'Input| Projects'!$AF16),""))),"")</f>
        <v>0</v>
      </c>
      <c r="AR16" s="186">
        <f>IFERROR(IF('Input| Overheads'!$C$42="Direct costs",SUMPRODUCT(--('Input| Projects'!$AC16="Yes"),'Calc| Overheads Allocation'!I$8,'Calc| Project Costs'!AB16),IF('Input| Overheads'!$C$42="Internal labour",SUMPRODUCT(--('Input| Projects'!$AC16="Yes"),'Calc| Overheads Allocation'!I$8,'Calc| Project Costs'!AB16,'Input| Projects'!$Y16),IF('Input| Overheads'!$C$42="DNSP defined",SUMPRODUCT(--('Input| Projects'!$AC16="Yes"),'Calc| Overheads Allocation'!I$61,'Input| Projects'!$AF16),""))),"")</f>
        <v>0</v>
      </c>
      <c r="AS16" s="106"/>
      <c r="AT16" s="186">
        <f>IFERROR(IF('Input| Overheads'!$C$42="Direct costs",SUMPRODUCT(--('Input| Projects'!$AD16="Yes"),'Calc| Overheads Allocation'!C$9,'Calc| Project Costs'!V16),IF('Input| Overheads'!$C$42="Internal labour",SUMPRODUCT(--('Input| Projects'!$AD16="Yes"),'Calc| Overheads Allocation'!C$9,'Calc| Project Costs'!V16,'Input| Projects'!$Y16),IF('Input| Overheads'!$C$42="DNSP defined",SUMPRODUCT(--('Input| Projects'!$AD16="Yes"),'Calc| Overheads Allocation'!C$62,'Input| Projects'!$AG16),""))),"")</f>
        <v>0</v>
      </c>
      <c r="AU16" s="186">
        <f>IFERROR(IF('Input| Overheads'!$C$42="Direct costs",SUMPRODUCT(--('Input| Projects'!$AD16="Yes"),'Calc| Overheads Allocation'!D$9,'Calc| Project Costs'!W16),IF('Input| Overheads'!$C$42="Internal labour",SUMPRODUCT(--('Input| Projects'!$AD16="Yes"),'Calc| Overheads Allocation'!D$9,'Calc| Project Costs'!W16,'Input| Projects'!$Y16),IF('Input| Overheads'!$C$42="DNSP defined",SUMPRODUCT(--('Input| Projects'!$AD16="Yes"),'Calc| Overheads Allocation'!D$62,'Input| Projects'!$AG16),""))),"")</f>
        <v>0</v>
      </c>
      <c r="AV16" s="186">
        <f>IFERROR(IF('Input| Overheads'!$C$42="Direct costs",SUMPRODUCT(--('Input| Projects'!$AD16="Yes"),'Calc| Overheads Allocation'!E$9,'Calc| Project Costs'!X16),IF('Input| Overheads'!$C$42="Internal labour",SUMPRODUCT(--('Input| Projects'!$AD16="Yes"),'Calc| Overheads Allocation'!E$9,'Calc| Project Costs'!X16,'Input| Projects'!$Y16),IF('Input| Overheads'!$C$42="DNSP defined",SUMPRODUCT(--('Input| Projects'!$AD16="Yes"),'Calc| Overheads Allocation'!E$62,'Input| Projects'!$AG16),""))),"")</f>
        <v>0</v>
      </c>
      <c r="AW16" s="186">
        <f>IFERROR(IF('Input| Overheads'!$C$42="Direct costs",SUMPRODUCT(--('Input| Projects'!$AD16="Yes"),'Calc| Overheads Allocation'!F$9,'Calc| Project Costs'!Y16),IF('Input| Overheads'!$C$42="Internal labour",SUMPRODUCT(--('Input| Projects'!$AD16="Yes"),'Calc| Overheads Allocation'!F$9,'Calc| Project Costs'!Y16,'Input| Projects'!$Y16),IF('Input| Overheads'!$C$42="DNSP defined",SUMPRODUCT(--('Input| Projects'!$AD16="Yes"),'Calc| Overheads Allocation'!F$62,'Input| Projects'!$AG16),""))),"")</f>
        <v>0</v>
      </c>
      <c r="AX16" s="186">
        <f>IFERROR(IF('Input| Overheads'!$C$42="Direct costs",SUMPRODUCT(--('Input| Projects'!$AD16="Yes"),'Calc| Overheads Allocation'!G$9,'Calc| Project Costs'!Z16),IF('Input| Overheads'!$C$42="Internal labour",SUMPRODUCT(--('Input| Projects'!$AD16="Yes"),'Calc| Overheads Allocation'!G$9,'Calc| Project Costs'!Z16,'Input| Projects'!$Y16),IF('Input| Overheads'!$C$42="DNSP defined",SUMPRODUCT(--('Input| Projects'!$AD16="Yes"),'Calc| Overheads Allocation'!G$62,'Input| Projects'!$AG16),""))),"")</f>
        <v>0</v>
      </c>
      <c r="AY16" s="186">
        <f>IFERROR(IF('Input| Overheads'!$C$42="Direct costs",SUMPRODUCT(--('Input| Projects'!$AD16="Yes"),'Calc| Overheads Allocation'!H$9,'Calc| Project Costs'!AA16),IF('Input| Overheads'!$C$42="Internal labour",SUMPRODUCT(--('Input| Projects'!$AD16="Yes"),'Calc| Overheads Allocation'!H$9,'Calc| Project Costs'!AA16,'Input| Projects'!$Y16),IF('Input| Overheads'!$C$42="DNSP defined",SUMPRODUCT(--('Input| Projects'!$AD16="Yes"),'Calc| Overheads Allocation'!H$62,'Input| Projects'!$AG16),""))),"")</f>
        <v>0</v>
      </c>
      <c r="AZ16" s="186">
        <f>IFERROR(IF('Input| Overheads'!$C$42="Direct costs",SUMPRODUCT(--('Input| Projects'!$AD16="Yes"),'Calc| Overheads Allocation'!I$9,'Calc| Project Costs'!AB16),IF('Input| Overheads'!$C$42="Internal labour",SUMPRODUCT(--('Input| Projects'!$AD16="Yes"),'Calc| Overheads Allocation'!I$9,'Calc| Project Costs'!AB16,'Input| Projects'!$Y16),IF('Input| Overheads'!$C$42="DNSP defined",SUMPRODUCT(--('Input| Projects'!$AD16="Yes"),'Calc| Overheads Allocation'!I$62,'Input| Projects'!$AG16),""))),"")</f>
        <v>0</v>
      </c>
      <c r="BA16" s="106"/>
      <c r="BB16" s="186">
        <f t="shared" si="41"/>
        <v>234.74440999999996</v>
      </c>
      <c r="BC16" s="186">
        <f t="shared" si="42"/>
        <v>0</v>
      </c>
      <c r="BD16" s="186">
        <f t="shared" si="43"/>
        <v>0</v>
      </c>
      <c r="BE16" s="186">
        <f t="shared" si="20"/>
        <v>0</v>
      </c>
      <c r="BF16" s="186">
        <f t="shared" si="21"/>
        <v>0</v>
      </c>
      <c r="BG16" s="186">
        <f t="shared" si="22"/>
        <v>0</v>
      </c>
      <c r="BH16" s="186">
        <f t="shared" si="23"/>
        <v>0</v>
      </c>
      <c r="BI16" s="97"/>
      <c r="BJ16" s="186">
        <f t="shared" si="24"/>
        <v>0</v>
      </c>
      <c r="BK16" s="186" t="str">
        <f t="shared" si="25"/>
        <v/>
      </c>
      <c r="BL16" s="186" t="str">
        <f t="shared" si="26"/>
        <v/>
      </c>
      <c r="BM16" s="186" t="str">
        <f t="shared" si="27"/>
        <v/>
      </c>
      <c r="BN16" s="186" t="str">
        <f t="shared" si="28"/>
        <v/>
      </c>
      <c r="BO16" s="186" t="str">
        <f t="shared" si="29"/>
        <v/>
      </c>
      <c r="BP16" s="186" t="str">
        <f t="shared" si="30"/>
        <v/>
      </c>
      <c r="BQ16" s="97"/>
      <c r="BR16" s="186">
        <f t="shared" si="44"/>
        <v>869.26689999999985</v>
      </c>
      <c r="BS16" s="186">
        <f t="shared" si="31"/>
        <v>0</v>
      </c>
      <c r="BT16" s="222">
        <f t="shared" si="32"/>
        <v>0</v>
      </c>
      <c r="BU16" s="222">
        <f t="shared" si="33"/>
        <v>0</v>
      </c>
      <c r="BV16" s="222">
        <f t="shared" si="34"/>
        <v>0</v>
      </c>
      <c r="BW16" s="222">
        <f t="shared" si="35"/>
        <v>0</v>
      </c>
      <c r="BX16" s="222">
        <f t="shared" si="36"/>
        <v>0</v>
      </c>
      <c r="BY16" s="106"/>
      <c r="BZ16" s="197">
        <f>IF(SUMIF('Input| Projects'!$AS$8:$CP$8,"Dx",'Input| Projects'!$AS16:$CP16)=0,"",SUMIF('Input| Projects'!$AS$8:$CP$8,"Dx",'Input| Projects'!$AS16:$CP16))</f>
        <v>1</v>
      </c>
      <c r="CA16" s="197" t="str">
        <f>IF(SUMIF('Input| Projects'!$AS$8:$CP$8,"Tx",'Input| Projects'!$AS16:$CP16)=0,"",SUMIF('Input| Projects'!$AS$8:$CP$8,"Tx",'Input| Projects'!$AS16:$CP16))</f>
        <v/>
      </c>
      <c r="CB16" s="150" t="str">
        <f t="shared" si="45"/>
        <v/>
      </c>
    </row>
    <row r="17" spans="2:80" x14ac:dyDescent="0.2">
      <c r="B17" s="201">
        <f>IFERROR('Input| Projects'!B17,"")</f>
        <v>8</v>
      </c>
      <c r="C17" s="42" t="str">
        <f>IFERROR(IF('Input| Projects'!C17="","",'Input| Projects'!C17),"")</f>
        <v>Dalley St 132/11kV ZS Decommissioning</v>
      </c>
      <c r="D17" s="42" t="str">
        <f>IFERROR(IF('Input| Projects'!D17="","",'Input| Projects'!D17),"")</f>
        <v>ARA_02.1.0134A</v>
      </c>
      <c r="E17" s="104"/>
      <c r="F17" s="190">
        <f>IFERROR('Input| Projects'!I17*'Input| Escalations'!$K$19,"")</f>
        <v>3498.1287000000002</v>
      </c>
      <c r="G17" s="190">
        <f>IFERROR('Input| Projects'!J17*'Input| Escalations'!$K$19,"")</f>
        <v>0</v>
      </c>
      <c r="H17" s="190">
        <f>IFERROR('Input| Projects'!K17*'Input| Escalations'!$K$19,"")</f>
        <v>0</v>
      </c>
      <c r="I17" s="190">
        <f>IFERROR('Input| Projects'!L17*'Input| Escalations'!$K$19,"")</f>
        <v>0</v>
      </c>
      <c r="J17" s="190">
        <f>IFERROR('Input| Projects'!M17*'Input| Escalations'!$K$19,"")</f>
        <v>0</v>
      </c>
      <c r="K17" s="190">
        <f>IFERROR('Input| Projects'!N17*'Input| Escalations'!$K$19,"")</f>
        <v>0</v>
      </c>
      <c r="L17" s="190">
        <f>IFERROR('Input| Projects'!O17*'Input| Escalations'!$K$19,"")</f>
        <v>0</v>
      </c>
      <c r="M17" s="150" t="str">
        <f>IF(ABS(SUM(F17:L17)-(SUM('Input| Projects'!I17:O17)*'Input| Escalations'!$K$19))&lt;0.0000001,"",1)</f>
        <v/>
      </c>
      <c r="N17" s="192">
        <f>'Input| Projects'!$Y17*INDEX('Input| Escalations'!$H$33:$N$33,MATCH('Calc| Project Costs'!N$9,'Input| Escalations'!$H$23:$N$23,0))+'Input| Projects'!$Z17*INDEX('Input| Escalations'!$H$34:$N$34,MATCH('Calc| Project Costs'!N$9,'Input| Escalations'!$H$23:$N$23,0))+'Input| Projects'!$AA17*INDEX('Input| Escalations'!$H$35:$N$35,MATCH('Calc| Project Costs'!N$9,'Input| Escalations'!$H$23:$N$23,0))+1</f>
        <v>1</v>
      </c>
      <c r="O17" s="192">
        <f>'Input| Projects'!$Y17*INDEX('Input| Escalations'!$H$33:$N$33,MATCH('Calc| Project Costs'!O$9,'Input| Escalations'!$H$23:$N$23,0))+'Input| Projects'!$Z17*INDEX('Input| Escalations'!$H$34:$N$34,MATCH('Calc| Project Costs'!O$9,'Input| Escalations'!$H$23:$N$23,0))+'Input| Projects'!$AA17*INDEX('Input| Escalations'!$H$35:$N$35,MATCH('Calc| Project Costs'!O$9,'Input| Escalations'!$H$23:$N$23,0))+1</f>
        <v>1</v>
      </c>
      <c r="P17" s="192">
        <f>'Input| Projects'!$Y17*INDEX('Input| Escalations'!$H$33:$N$33,MATCH('Calc| Project Costs'!P$9,'Input| Escalations'!$H$23:$N$23,0))+'Input| Projects'!$Z17*INDEX('Input| Escalations'!$H$34:$N$34,MATCH('Calc| Project Costs'!P$9,'Input| Escalations'!$H$23:$N$23,0))+'Input| Projects'!$AA17*INDEX('Input| Escalations'!$H$35:$N$35,MATCH('Calc| Project Costs'!P$9,'Input| Escalations'!$H$23:$N$23,0))+1</f>
        <v>1</v>
      </c>
      <c r="Q17" s="192">
        <f>'Input| Projects'!$Y17*INDEX('Input| Escalations'!$H$33:$N$33,MATCH('Calc| Project Costs'!Q$9,'Input| Escalations'!$H$23:$N$23,0))+'Input| Projects'!$Z17*INDEX('Input| Escalations'!$H$34:$N$34,MATCH('Calc| Project Costs'!Q$9,'Input| Escalations'!$H$23:$N$23,0))+'Input| Projects'!$AA17*INDEX('Input| Escalations'!$H$35:$N$35,MATCH('Calc| Project Costs'!Q$9,'Input| Escalations'!$H$23:$N$23,0))+1</f>
        <v>1</v>
      </c>
      <c r="R17" s="192">
        <f>'Input| Projects'!$Y17*INDEX('Input| Escalations'!$H$33:$N$33,MATCH('Calc| Project Costs'!R$9,'Input| Escalations'!$H$23:$N$23,0))+'Input| Projects'!$Z17*INDEX('Input| Escalations'!$H$34:$N$34,MATCH('Calc| Project Costs'!R$9,'Input| Escalations'!$H$23:$N$23,0))+'Input| Projects'!$AA17*INDEX('Input| Escalations'!$H$35:$N$35,MATCH('Calc| Project Costs'!R$9,'Input| Escalations'!$H$23:$N$23,0))+1</f>
        <v>1</v>
      </c>
      <c r="S17" s="192">
        <f>'Input| Projects'!$Y17*INDEX('Input| Escalations'!$H$33:$N$33,MATCH('Calc| Project Costs'!S$9,'Input| Escalations'!$H$23:$N$23,0))+'Input| Projects'!$Z17*INDEX('Input| Escalations'!$H$34:$N$34,MATCH('Calc| Project Costs'!S$9,'Input| Escalations'!$H$23:$N$23,0))+'Input| Projects'!$AA17*INDEX('Input| Escalations'!$H$35:$N$35,MATCH('Calc| Project Costs'!S$9,'Input| Escalations'!$H$23:$N$23,0))+1</f>
        <v>1</v>
      </c>
      <c r="T17" s="192">
        <f>'Input| Projects'!$Y17*INDEX('Input| Escalations'!$H$33:$N$33,MATCH('Calc| Project Costs'!T$9,'Input| Escalations'!$H$23:$N$23,0))+'Input| Projects'!$Z17*INDEX('Input| Escalations'!$H$34:$N$34,MATCH('Calc| Project Costs'!T$9,'Input| Escalations'!$H$23:$N$23,0))+'Input| Projects'!$AA17*INDEX('Input| Escalations'!$H$35:$N$35,MATCH('Calc| Project Costs'!T$9,'Input| Escalations'!$H$23:$N$23,0))+1</f>
        <v>1</v>
      </c>
      <c r="U17" s="163"/>
      <c r="V17" s="186">
        <f t="shared" si="37"/>
        <v>3498.1287000000002</v>
      </c>
      <c r="W17" s="186">
        <f t="shared" si="38"/>
        <v>0</v>
      </c>
      <c r="X17" s="186">
        <f t="shared" si="39"/>
        <v>0</v>
      </c>
      <c r="Y17" s="186">
        <f t="shared" si="18"/>
        <v>0</v>
      </c>
      <c r="Z17" s="186">
        <f t="shared" si="19"/>
        <v>0</v>
      </c>
      <c r="AA17" s="186">
        <f t="shared" si="40"/>
        <v>0</v>
      </c>
      <c r="AB17" s="186">
        <f t="shared" si="40"/>
        <v>0</v>
      </c>
      <c r="AC17" s="106"/>
      <c r="AD17" s="186">
        <f>'Input| Projects'!Q17*N17*'Input| Escalations'!$K$19</f>
        <v>0</v>
      </c>
      <c r="AE17" s="186">
        <f>'Input| Projects'!R17*O17*'Input| Escalations'!$K$19</f>
        <v>0</v>
      </c>
      <c r="AF17" s="186">
        <f>'Input| Projects'!S17*P17*'Input| Escalations'!$K$19</f>
        <v>0</v>
      </c>
      <c r="AG17" s="186">
        <f>'Input| Projects'!T17*Q17*'Input| Escalations'!$K$19</f>
        <v>0</v>
      </c>
      <c r="AH17" s="186">
        <f>'Input| Projects'!U17*R17*'Input| Escalations'!$K$19</f>
        <v>0</v>
      </c>
      <c r="AI17" s="186">
        <f>'Input| Projects'!V17*S17*'Input| Escalations'!$K$19</f>
        <v>0</v>
      </c>
      <c r="AJ17" s="186">
        <f>'Input| Projects'!W17*T17*'Input| Escalations'!$K$19</f>
        <v>0</v>
      </c>
      <c r="AK17" s="106"/>
      <c r="AL17" s="186">
        <f>IFERROR(IF('Input| Overheads'!$C$42="Direct costs",SUMPRODUCT(--('Input| Projects'!$AC17="Yes"),'Calc| Overheads Allocation'!C$8,'Calc| Project Costs'!V17),IF('Input| Overheads'!$C$42="Internal labour",SUMPRODUCT(--('Input| Projects'!$AC17="Yes"),'Calc| Overheads Allocation'!C$8,'Calc| Project Costs'!V17,'Input| Projects'!$Y17),IF('Input| Overheads'!$C$42="DNSP defined",SUMPRODUCT(--('Input| Projects'!$AC17="Yes"),'Calc| Overheads Allocation'!C$61,'Input| Projects'!$AF17),""))),"")</f>
        <v>225.81442999999999</v>
      </c>
      <c r="AM17" s="186">
        <f>IFERROR(IF('Input| Overheads'!$C$42="Direct costs",SUMPRODUCT(--('Input| Projects'!$AC17="Yes"),'Calc| Overheads Allocation'!D$8,'Calc| Project Costs'!W17),IF('Input| Overheads'!$C$42="Internal labour",SUMPRODUCT(--('Input| Projects'!$AC17="Yes"),'Calc| Overheads Allocation'!D$8,'Calc| Project Costs'!W17,'Input| Projects'!$Y17),IF('Input| Overheads'!$C$42="DNSP defined",SUMPRODUCT(--('Input| Projects'!$AC17="Yes"),'Calc| Overheads Allocation'!D$61,'Input| Projects'!$AF17),""))),"")</f>
        <v>0</v>
      </c>
      <c r="AN17" s="186">
        <f>IFERROR(IF('Input| Overheads'!$C$42="Direct costs",SUMPRODUCT(--('Input| Projects'!$AC17="Yes"),'Calc| Overheads Allocation'!E$8,'Calc| Project Costs'!X17),IF('Input| Overheads'!$C$42="Internal labour",SUMPRODUCT(--('Input| Projects'!$AC17="Yes"),'Calc| Overheads Allocation'!E$8,'Calc| Project Costs'!X17,'Input| Projects'!$Y17),IF('Input| Overheads'!$C$42="DNSP defined",SUMPRODUCT(--('Input| Projects'!$AC17="Yes"),'Calc| Overheads Allocation'!E$61,'Input| Projects'!$AF17),""))),"")</f>
        <v>0</v>
      </c>
      <c r="AO17" s="186">
        <f>IFERROR(IF('Input| Overheads'!$C$42="Direct costs",SUMPRODUCT(--('Input| Projects'!$AC17="Yes"),'Calc| Overheads Allocation'!F$8,'Calc| Project Costs'!Y17),IF('Input| Overheads'!$C$42="Internal labour",SUMPRODUCT(--('Input| Projects'!$AC17="Yes"),'Calc| Overheads Allocation'!F$8,'Calc| Project Costs'!Y17,'Input| Projects'!$Y17),IF('Input| Overheads'!$C$42="DNSP defined",SUMPRODUCT(--('Input| Projects'!$AC17="Yes"),'Calc| Overheads Allocation'!F$61,'Input| Projects'!$AF17),""))),"")</f>
        <v>0</v>
      </c>
      <c r="AP17" s="186">
        <f>IFERROR(IF('Input| Overheads'!$C$42="Direct costs",SUMPRODUCT(--('Input| Projects'!$AC17="Yes"),'Calc| Overheads Allocation'!G$8,'Calc| Project Costs'!Z17),IF('Input| Overheads'!$C$42="Internal labour",SUMPRODUCT(--('Input| Projects'!$AC17="Yes"),'Calc| Overheads Allocation'!G$8,'Calc| Project Costs'!Z17,'Input| Projects'!$Y17),IF('Input| Overheads'!$C$42="DNSP defined",SUMPRODUCT(--('Input| Projects'!$AC17="Yes"),'Calc| Overheads Allocation'!G$61,'Input| Projects'!$AF17),""))),"")</f>
        <v>0</v>
      </c>
      <c r="AQ17" s="186">
        <f>IFERROR(IF('Input| Overheads'!$C$42="Direct costs",SUMPRODUCT(--('Input| Projects'!$AC17="Yes"),'Calc| Overheads Allocation'!H$8,'Calc| Project Costs'!AA17),IF('Input| Overheads'!$C$42="Internal labour",SUMPRODUCT(--('Input| Projects'!$AC17="Yes"),'Calc| Overheads Allocation'!H$8,'Calc| Project Costs'!AA17,'Input| Projects'!$Y17),IF('Input| Overheads'!$C$42="DNSP defined",SUMPRODUCT(--('Input| Projects'!$AC17="Yes"),'Calc| Overheads Allocation'!H$61,'Input| Projects'!$AF17),""))),"")</f>
        <v>0</v>
      </c>
      <c r="AR17" s="186">
        <f>IFERROR(IF('Input| Overheads'!$C$42="Direct costs",SUMPRODUCT(--('Input| Projects'!$AC17="Yes"),'Calc| Overheads Allocation'!I$8,'Calc| Project Costs'!AB17),IF('Input| Overheads'!$C$42="Internal labour",SUMPRODUCT(--('Input| Projects'!$AC17="Yes"),'Calc| Overheads Allocation'!I$8,'Calc| Project Costs'!AB17,'Input| Projects'!$Y17),IF('Input| Overheads'!$C$42="DNSP defined",SUMPRODUCT(--('Input| Projects'!$AC17="Yes"),'Calc| Overheads Allocation'!I$61,'Input| Projects'!$AF17),""))),"")</f>
        <v>0</v>
      </c>
      <c r="AS17" s="106"/>
      <c r="AT17" s="186">
        <f>IFERROR(IF('Input| Overheads'!$C$42="Direct costs",SUMPRODUCT(--('Input| Projects'!$AD17="Yes"),'Calc| Overheads Allocation'!C$9,'Calc| Project Costs'!V17),IF('Input| Overheads'!$C$42="Internal labour",SUMPRODUCT(--('Input| Projects'!$AD17="Yes"),'Calc| Overheads Allocation'!C$9,'Calc| Project Costs'!V17,'Input| Projects'!$Y17),IF('Input| Overheads'!$C$42="DNSP defined",SUMPRODUCT(--('Input| Projects'!$AD17="Yes"),'Calc| Overheads Allocation'!C$62,'Input| Projects'!$AG17),""))),"")</f>
        <v>0</v>
      </c>
      <c r="AU17" s="186">
        <f>IFERROR(IF('Input| Overheads'!$C$42="Direct costs",SUMPRODUCT(--('Input| Projects'!$AD17="Yes"),'Calc| Overheads Allocation'!D$9,'Calc| Project Costs'!W17),IF('Input| Overheads'!$C$42="Internal labour",SUMPRODUCT(--('Input| Projects'!$AD17="Yes"),'Calc| Overheads Allocation'!D$9,'Calc| Project Costs'!W17,'Input| Projects'!$Y17),IF('Input| Overheads'!$C$42="DNSP defined",SUMPRODUCT(--('Input| Projects'!$AD17="Yes"),'Calc| Overheads Allocation'!D$62,'Input| Projects'!$AG17),""))),"")</f>
        <v>0</v>
      </c>
      <c r="AV17" s="186">
        <f>IFERROR(IF('Input| Overheads'!$C$42="Direct costs",SUMPRODUCT(--('Input| Projects'!$AD17="Yes"),'Calc| Overheads Allocation'!E$9,'Calc| Project Costs'!X17),IF('Input| Overheads'!$C$42="Internal labour",SUMPRODUCT(--('Input| Projects'!$AD17="Yes"),'Calc| Overheads Allocation'!E$9,'Calc| Project Costs'!X17,'Input| Projects'!$Y17),IF('Input| Overheads'!$C$42="DNSP defined",SUMPRODUCT(--('Input| Projects'!$AD17="Yes"),'Calc| Overheads Allocation'!E$62,'Input| Projects'!$AG17),""))),"")</f>
        <v>0</v>
      </c>
      <c r="AW17" s="186">
        <f>IFERROR(IF('Input| Overheads'!$C$42="Direct costs",SUMPRODUCT(--('Input| Projects'!$AD17="Yes"),'Calc| Overheads Allocation'!F$9,'Calc| Project Costs'!Y17),IF('Input| Overheads'!$C$42="Internal labour",SUMPRODUCT(--('Input| Projects'!$AD17="Yes"),'Calc| Overheads Allocation'!F$9,'Calc| Project Costs'!Y17,'Input| Projects'!$Y17),IF('Input| Overheads'!$C$42="DNSP defined",SUMPRODUCT(--('Input| Projects'!$AD17="Yes"),'Calc| Overheads Allocation'!F$62,'Input| Projects'!$AG17),""))),"")</f>
        <v>0</v>
      </c>
      <c r="AX17" s="186">
        <f>IFERROR(IF('Input| Overheads'!$C$42="Direct costs",SUMPRODUCT(--('Input| Projects'!$AD17="Yes"),'Calc| Overheads Allocation'!G$9,'Calc| Project Costs'!Z17),IF('Input| Overheads'!$C$42="Internal labour",SUMPRODUCT(--('Input| Projects'!$AD17="Yes"),'Calc| Overheads Allocation'!G$9,'Calc| Project Costs'!Z17,'Input| Projects'!$Y17),IF('Input| Overheads'!$C$42="DNSP defined",SUMPRODUCT(--('Input| Projects'!$AD17="Yes"),'Calc| Overheads Allocation'!G$62,'Input| Projects'!$AG17),""))),"")</f>
        <v>0</v>
      </c>
      <c r="AY17" s="186">
        <f>IFERROR(IF('Input| Overheads'!$C$42="Direct costs",SUMPRODUCT(--('Input| Projects'!$AD17="Yes"),'Calc| Overheads Allocation'!H$9,'Calc| Project Costs'!AA17),IF('Input| Overheads'!$C$42="Internal labour",SUMPRODUCT(--('Input| Projects'!$AD17="Yes"),'Calc| Overheads Allocation'!H$9,'Calc| Project Costs'!AA17,'Input| Projects'!$Y17),IF('Input| Overheads'!$C$42="DNSP defined",SUMPRODUCT(--('Input| Projects'!$AD17="Yes"),'Calc| Overheads Allocation'!H$62,'Input| Projects'!$AG17),""))),"")</f>
        <v>0</v>
      </c>
      <c r="AZ17" s="186">
        <f>IFERROR(IF('Input| Overheads'!$C$42="Direct costs",SUMPRODUCT(--('Input| Projects'!$AD17="Yes"),'Calc| Overheads Allocation'!I$9,'Calc| Project Costs'!AB17),IF('Input| Overheads'!$C$42="Internal labour",SUMPRODUCT(--('Input| Projects'!$AD17="Yes"),'Calc| Overheads Allocation'!I$9,'Calc| Project Costs'!AB17,'Input| Projects'!$Y17),IF('Input| Overheads'!$C$42="DNSP defined",SUMPRODUCT(--('Input| Projects'!$AD17="Yes"),'Calc| Overheads Allocation'!I$62,'Input| Projects'!$AG17),""))),"")</f>
        <v>0</v>
      </c>
      <c r="BA17" s="106"/>
      <c r="BB17" s="186">
        <f t="shared" si="41"/>
        <v>225.81442999999999</v>
      </c>
      <c r="BC17" s="186">
        <f t="shared" si="42"/>
        <v>0</v>
      </c>
      <c r="BD17" s="186">
        <f t="shared" si="43"/>
        <v>0</v>
      </c>
      <c r="BE17" s="186">
        <f t="shared" si="20"/>
        <v>0</v>
      </c>
      <c r="BF17" s="186">
        <f t="shared" si="21"/>
        <v>0</v>
      </c>
      <c r="BG17" s="186">
        <f t="shared" si="22"/>
        <v>0</v>
      </c>
      <c r="BH17" s="186">
        <f t="shared" si="23"/>
        <v>0</v>
      </c>
      <c r="BI17" s="97"/>
      <c r="BJ17" s="186">
        <f t="shared" si="24"/>
        <v>0</v>
      </c>
      <c r="BK17" s="186" t="str">
        <f t="shared" si="25"/>
        <v/>
      </c>
      <c r="BL17" s="186" t="str">
        <f t="shared" si="26"/>
        <v/>
      </c>
      <c r="BM17" s="186" t="str">
        <f t="shared" si="27"/>
        <v/>
      </c>
      <c r="BN17" s="186" t="str">
        <f t="shared" si="28"/>
        <v/>
      </c>
      <c r="BO17" s="186" t="str">
        <f t="shared" si="29"/>
        <v/>
      </c>
      <c r="BP17" s="186" t="str">
        <f t="shared" si="30"/>
        <v/>
      </c>
      <c r="BQ17" s="97"/>
      <c r="BR17" s="186">
        <f t="shared" si="44"/>
        <v>3723.9431300000001</v>
      </c>
      <c r="BS17" s="186">
        <f t="shared" si="31"/>
        <v>0</v>
      </c>
      <c r="BT17" s="222">
        <f t="shared" si="32"/>
        <v>0</v>
      </c>
      <c r="BU17" s="222">
        <f t="shared" si="33"/>
        <v>0</v>
      </c>
      <c r="BV17" s="222">
        <f t="shared" si="34"/>
        <v>0</v>
      </c>
      <c r="BW17" s="222">
        <f t="shared" si="35"/>
        <v>0</v>
      </c>
      <c r="BX17" s="222">
        <f t="shared" si="36"/>
        <v>0</v>
      </c>
      <c r="BY17" s="106"/>
      <c r="BZ17" s="197">
        <f>IF(SUMIF('Input| Projects'!$AS$8:$CP$8,"Dx",'Input| Projects'!$AS17:$CP17)=0,"",SUMIF('Input| Projects'!$AS$8:$CP$8,"Dx",'Input| Projects'!$AS17:$CP17))</f>
        <v>1</v>
      </c>
      <c r="CA17" s="197" t="str">
        <f>IF(SUMIF('Input| Projects'!$AS$8:$CP$8,"Tx",'Input| Projects'!$AS17:$CP17)=0,"",SUMIF('Input| Projects'!$AS$8:$CP$8,"Tx",'Input| Projects'!$AS17:$CP17))</f>
        <v/>
      </c>
      <c r="CB17" s="150" t="str">
        <f t="shared" si="45"/>
        <v/>
      </c>
    </row>
    <row r="18" spans="2:80" x14ac:dyDescent="0.2">
      <c r="B18" s="201">
        <f>IFERROR('Input| Projects'!B18,"")</f>
        <v>9</v>
      </c>
      <c r="C18" s="42" t="str">
        <f>IFERROR(IF('Input| Projects'!C18="","",'Input| Projects'!C18),"")</f>
        <v>11kV LTs to Decommission Dalley Street</v>
      </c>
      <c r="D18" s="42" t="str">
        <f>IFERROR(IF('Input| Projects'!D18="","",'Input| Projects'!D18),"")</f>
        <v>ARA_02.1.0135A</v>
      </c>
      <c r="E18" s="104"/>
      <c r="F18" s="190">
        <f>IFERROR('Input| Projects'!I18*'Input| Escalations'!$K$19,"")</f>
        <v>790.04863999999998</v>
      </c>
      <c r="G18" s="190">
        <f>IFERROR('Input| Projects'!J18*'Input| Escalations'!$K$19,"")</f>
        <v>0</v>
      </c>
      <c r="H18" s="190">
        <f>IFERROR('Input| Projects'!K18*'Input| Escalations'!$K$19,"")</f>
        <v>0</v>
      </c>
      <c r="I18" s="190">
        <f>IFERROR('Input| Projects'!L18*'Input| Escalations'!$K$19,"")</f>
        <v>0</v>
      </c>
      <c r="J18" s="190">
        <f>IFERROR('Input| Projects'!M18*'Input| Escalations'!$K$19,"")</f>
        <v>0</v>
      </c>
      <c r="K18" s="190">
        <f>IFERROR('Input| Projects'!N18*'Input| Escalations'!$K$19,"")</f>
        <v>0</v>
      </c>
      <c r="L18" s="190">
        <f>IFERROR('Input| Projects'!O18*'Input| Escalations'!$K$19,"")</f>
        <v>0</v>
      </c>
      <c r="M18" s="150" t="str">
        <f>IF(ABS(SUM(F18:L18)-(SUM('Input| Projects'!I18:O18)*'Input| Escalations'!$K$19))&lt;0.0000001,"",1)</f>
        <v/>
      </c>
      <c r="N18" s="192">
        <f>'Input| Projects'!$Y18*INDEX('Input| Escalations'!$H$33:$N$33,MATCH('Calc| Project Costs'!N$9,'Input| Escalations'!$H$23:$N$23,0))+'Input| Projects'!$Z18*INDEX('Input| Escalations'!$H$34:$N$34,MATCH('Calc| Project Costs'!N$9,'Input| Escalations'!$H$23:$N$23,0))+'Input| Projects'!$AA18*INDEX('Input| Escalations'!$H$35:$N$35,MATCH('Calc| Project Costs'!N$9,'Input| Escalations'!$H$23:$N$23,0))+1</f>
        <v>1</v>
      </c>
      <c r="O18" s="192">
        <f>'Input| Projects'!$Y18*INDEX('Input| Escalations'!$H$33:$N$33,MATCH('Calc| Project Costs'!O$9,'Input| Escalations'!$H$23:$N$23,0))+'Input| Projects'!$Z18*INDEX('Input| Escalations'!$H$34:$N$34,MATCH('Calc| Project Costs'!O$9,'Input| Escalations'!$H$23:$N$23,0))+'Input| Projects'!$AA18*INDEX('Input| Escalations'!$H$35:$N$35,MATCH('Calc| Project Costs'!O$9,'Input| Escalations'!$H$23:$N$23,0))+1</f>
        <v>1</v>
      </c>
      <c r="P18" s="192">
        <f>'Input| Projects'!$Y18*INDEX('Input| Escalations'!$H$33:$N$33,MATCH('Calc| Project Costs'!P$9,'Input| Escalations'!$H$23:$N$23,0))+'Input| Projects'!$Z18*INDEX('Input| Escalations'!$H$34:$N$34,MATCH('Calc| Project Costs'!P$9,'Input| Escalations'!$H$23:$N$23,0))+'Input| Projects'!$AA18*INDEX('Input| Escalations'!$H$35:$N$35,MATCH('Calc| Project Costs'!P$9,'Input| Escalations'!$H$23:$N$23,0))+1</f>
        <v>1</v>
      </c>
      <c r="Q18" s="192">
        <f>'Input| Projects'!$Y18*INDEX('Input| Escalations'!$H$33:$N$33,MATCH('Calc| Project Costs'!Q$9,'Input| Escalations'!$H$23:$N$23,0))+'Input| Projects'!$Z18*INDEX('Input| Escalations'!$H$34:$N$34,MATCH('Calc| Project Costs'!Q$9,'Input| Escalations'!$H$23:$N$23,0))+'Input| Projects'!$AA18*INDEX('Input| Escalations'!$H$35:$N$35,MATCH('Calc| Project Costs'!Q$9,'Input| Escalations'!$H$23:$N$23,0))+1</f>
        <v>1</v>
      </c>
      <c r="R18" s="192">
        <f>'Input| Projects'!$Y18*INDEX('Input| Escalations'!$H$33:$N$33,MATCH('Calc| Project Costs'!R$9,'Input| Escalations'!$H$23:$N$23,0))+'Input| Projects'!$Z18*INDEX('Input| Escalations'!$H$34:$N$34,MATCH('Calc| Project Costs'!R$9,'Input| Escalations'!$H$23:$N$23,0))+'Input| Projects'!$AA18*INDEX('Input| Escalations'!$H$35:$N$35,MATCH('Calc| Project Costs'!R$9,'Input| Escalations'!$H$23:$N$23,0))+1</f>
        <v>1</v>
      </c>
      <c r="S18" s="192">
        <f>'Input| Projects'!$Y18*INDEX('Input| Escalations'!$H$33:$N$33,MATCH('Calc| Project Costs'!S$9,'Input| Escalations'!$H$23:$N$23,0))+'Input| Projects'!$Z18*INDEX('Input| Escalations'!$H$34:$N$34,MATCH('Calc| Project Costs'!S$9,'Input| Escalations'!$H$23:$N$23,0))+'Input| Projects'!$AA18*INDEX('Input| Escalations'!$H$35:$N$35,MATCH('Calc| Project Costs'!S$9,'Input| Escalations'!$H$23:$N$23,0))+1</f>
        <v>1</v>
      </c>
      <c r="T18" s="192">
        <f>'Input| Projects'!$Y18*INDEX('Input| Escalations'!$H$33:$N$33,MATCH('Calc| Project Costs'!T$9,'Input| Escalations'!$H$23:$N$23,0))+'Input| Projects'!$Z18*INDEX('Input| Escalations'!$H$34:$N$34,MATCH('Calc| Project Costs'!T$9,'Input| Escalations'!$H$23:$N$23,0))+'Input| Projects'!$AA18*INDEX('Input| Escalations'!$H$35:$N$35,MATCH('Calc| Project Costs'!T$9,'Input| Escalations'!$H$23:$N$23,0))+1</f>
        <v>1</v>
      </c>
      <c r="U18" s="106"/>
      <c r="V18" s="186">
        <f t="shared" si="37"/>
        <v>790.04863999999998</v>
      </c>
      <c r="W18" s="186">
        <f t="shared" si="38"/>
        <v>0</v>
      </c>
      <c r="X18" s="186">
        <f t="shared" si="39"/>
        <v>0</v>
      </c>
      <c r="Y18" s="186">
        <f t="shared" si="18"/>
        <v>0</v>
      </c>
      <c r="Z18" s="186">
        <f t="shared" si="19"/>
        <v>0</v>
      </c>
      <c r="AA18" s="186">
        <f t="shared" si="40"/>
        <v>0</v>
      </c>
      <c r="AB18" s="186">
        <f t="shared" si="40"/>
        <v>0</v>
      </c>
      <c r="AC18" s="106"/>
      <c r="AD18" s="186">
        <f>'Input| Projects'!Q18*N18*'Input| Escalations'!$K$19</f>
        <v>0</v>
      </c>
      <c r="AE18" s="186">
        <f>'Input| Projects'!R18*O18*'Input| Escalations'!$K$19</f>
        <v>0</v>
      </c>
      <c r="AF18" s="186">
        <f>'Input| Projects'!S18*P18*'Input| Escalations'!$K$19</f>
        <v>0</v>
      </c>
      <c r="AG18" s="186">
        <f>'Input| Projects'!T18*Q18*'Input| Escalations'!$K$19</f>
        <v>0</v>
      </c>
      <c r="AH18" s="186">
        <f>'Input| Projects'!U18*R18*'Input| Escalations'!$K$19</f>
        <v>0</v>
      </c>
      <c r="AI18" s="186">
        <f>'Input| Projects'!V18*S18*'Input| Escalations'!$K$19</f>
        <v>0</v>
      </c>
      <c r="AJ18" s="186">
        <f>'Input| Projects'!W18*T18*'Input| Escalations'!$K$19</f>
        <v>0</v>
      </c>
      <c r="AK18" s="106"/>
      <c r="AL18" s="186">
        <f>IFERROR(IF('Input| Overheads'!$C$42="Direct costs",SUMPRODUCT(--('Input| Projects'!$AC18="Yes"),'Calc| Overheads Allocation'!C$8,'Calc| Project Costs'!V18),IF('Input| Overheads'!$C$42="Internal labour",SUMPRODUCT(--('Input| Projects'!$AC18="Yes"),'Calc| Overheads Allocation'!C$8,'Calc| Project Costs'!V18,'Input| Projects'!$Y18),IF('Input| Overheads'!$C$42="DNSP defined",SUMPRODUCT(--('Input| Projects'!$AC18="Yes"),'Calc| Overheads Allocation'!C$61,'Input| Projects'!$AF18),""))),"")</f>
        <v>413.13977</v>
      </c>
      <c r="AM18" s="186">
        <f>IFERROR(IF('Input| Overheads'!$C$42="Direct costs",SUMPRODUCT(--('Input| Projects'!$AC18="Yes"),'Calc| Overheads Allocation'!D$8,'Calc| Project Costs'!W18),IF('Input| Overheads'!$C$42="Internal labour",SUMPRODUCT(--('Input| Projects'!$AC18="Yes"),'Calc| Overheads Allocation'!D$8,'Calc| Project Costs'!W18,'Input| Projects'!$Y18),IF('Input| Overheads'!$C$42="DNSP defined",SUMPRODUCT(--('Input| Projects'!$AC18="Yes"),'Calc| Overheads Allocation'!D$61,'Input| Projects'!$AF18),""))),"")</f>
        <v>0</v>
      </c>
      <c r="AN18" s="186">
        <f>IFERROR(IF('Input| Overheads'!$C$42="Direct costs",SUMPRODUCT(--('Input| Projects'!$AC18="Yes"),'Calc| Overheads Allocation'!E$8,'Calc| Project Costs'!X18),IF('Input| Overheads'!$C$42="Internal labour",SUMPRODUCT(--('Input| Projects'!$AC18="Yes"),'Calc| Overheads Allocation'!E$8,'Calc| Project Costs'!X18,'Input| Projects'!$Y18),IF('Input| Overheads'!$C$42="DNSP defined",SUMPRODUCT(--('Input| Projects'!$AC18="Yes"),'Calc| Overheads Allocation'!E$61,'Input| Projects'!$AF18),""))),"")</f>
        <v>0</v>
      </c>
      <c r="AO18" s="186">
        <f>IFERROR(IF('Input| Overheads'!$C$42="Direct costs",SUMPRODUCT(--('Input| Projects'!$AC18="Yes"),'Calc| Overheads Allocation'!F$8,'Calc| Project Costs'!Y18),IF('Input| Overheads'!$C$42="Internal labour",SUMPRODUCT(--('Input| Projects'!$AC18="Yes"),'Calc| Overheads Allocation'!F$8,'Calc| Project Costs'!Y18,'Input| Projects'!$Y18),IF('Input| Overheads'!$C$42="DNSP defined",SUMPRODUCT(--('Input| Projects'!$AC18="Yes"),'Calc| Overheads Allocation'!F$61,'Input| Projects'!$AF18),""))),"")</f>
        <v>0</v>
      </c>
      <c r="AP18" s="186">
        <f>IFERROR(IF('Input| Overheads'!$C$42="Direct costs",SUMPRODUCT(--('Input| Projects'!$AC18="Yes"),'Calc| Overheads Allocation'!G$8,'Calc| Project Costs'!Z18),IF('Input| Overheads'!$C$42="Internal labour",SUMPRODUCT(--('Input| Projects'!$AC18="Yes"),'Calc| Overheads Allocation'!G$8,'Calc| Project Costs'!Z18,'Input| Projects'!$Y18),IF('Input| Overheads'!$C$42="DNSP defined",SUMPRODUCT(--('Input| Projects'!$AC18="Yes"),'Calc| Overheads Allocation'!G$61,'Input| Projects'!$AF18),""))),"")</f>
        <v>0</v>
      </c>
      <c r="AQ18" s="186">
        <f>IFERROR(IF('Input| Overheads'!$C$42="Direct costs",SUMPRODUCT(--('Input| Projects'!$AC18="Yes"),'Calc| Overheads Allocation'!H$8,'Calc| Project Costs'!AA18),IF('Input| Overheads'!$C$42="Internal labour",SUMPRODUCT(--('Input| Projects'!$AC18="Yes"),'Calc| Overheads Allocation'!H$8,'Calc| Project Costs'!AA18,'Input| Projects'!$Y18),IF('Input| Overheads'!$C$42="DNSP defined",SUMPRODUCT(--('Input| Projects'!$AC18="Yes"),'Calc| Overheads Allocation'!H$61,'Input| Projects'!$AF18),""))),"")</f>
        <v>0</v>
      </c>
      <c r="AR18" s="186">
        <f>IFERROR(IF('Input| Overheads'!$C$42="Direct costs",SUMPRODUCT(--('Input| Projects'!$AC18="Yes"),'Calc| Overheads Allocation'!I$8,'Calc| Project Costs'!AB18),IF('Input| Overheads'!$C$42="Internal labour",SUMPRODUCT(--('Input| Projects'!$AC18="Yes"),'Calc| Overheads Allocation'!I$8,'Calc| Project Costs'!AB18,'Input| Projects'!$Y18),IF('Input| Overheads'!$C$42="DNSP defined",SUMPRODUCT(--('Input| Projects'!$AC18="Yes"),'Calc| Overheads Allocation'!I$61,'Input| Projects'!$AF18),""))),"")</f>
        <v>0</v>
      </c>
      <c r="AS18" s="106"/>
      <c r="AT18" s="186">
        <f>IFERROR(IF('Input| Overheads'!$C$42="Direct costs",SUMPRODUCT(--('Input| Projects'!$AD18="Yes"),'Calc| Overheads Allocation'!C$9,'Calc| Project Costs'!V18),IF('Input| Overheads'!$C$42="Internal labour",SUMPRODUCT(--('Input| Projects'!$AD18="Yes"),'Calc| Overheads Allocation'!C$9,'Calc| Project Costs'!V18,'Input| Projects'!$Y18),IF('Input| Overheads'!$C$42="DNSP defined",SUMPRODUCT(--('Input| Projects'!$AD18="Yes"),'Calc| Overheads Allocation'!C$62,'Input| Projects'!$AG18),""))),"")</f>
        <v>0</v>
      </c>
      <c r="AU18" s="186">
        <f>IFERROR(IF('Input| Overheads'!$C$42="Direct costs",SUMPRODUCT(--('Input| Projects'!$AD18="Yes"),'Calc| Overheads Allocation'!D$9,'Calc| Project Costs'!W18),IF('Input| Overheads'!$C$42="Internal labour",SUMPRODUCT(--('Input| Projects'!$AD18="Yes"),'Calc| Overheads Allocation'!D$9,'Calc| Project Costs'!W18,'Input| Projects'!$Y18),IF('Input| Overheads'!$C$42="DNSP defined",SUMPRODUCT(--('Input| Projects'!$AD18="Yes"),'Calc| Overheads Allocation'!D$62,'Input| Projects'!$AG18),""))),"")</f>
        <v>0</v>
      </c>
      <c r="AV18" s="186">
        <f>IFERROR(IF('Input| Overheads'!$C$42="Direct costs",SUMPRODUCT(--('Input| Projects'!$AD18="Yes"),'Calc| Overheads Allocation'!E$9,'Calc| Project Costs'!X18),IF('Input| Overheads'!$C$42="Internal labour",SUMPRODUCT(--('Input| Projects'!$AD18="Yes"),'Calc| Overheads Allocation'!E$9,'Calc| Project Costs'!X18,'Input| Projects'!$Y18),IF('Input| Overheads'!$C$42="DNSP defined",SUMPRODUCT(--('Input| Projects'!$AD18="Yes"),'Calc| Overheads Allocation'!E$62,'Input| Projects'!$AG18),""))),"")</f>
        <v>0</v>
      </c>
      <c r="AW18" s="186">
        <f>IFERROR(IF('Input| Overheads'!$C$42="Direct costs",SUMPRODUCT(--('Input| Projects'!$AD18="Yes"),'Calc| Overheads Allocation'!F$9,'Calc| Project Costs'!Y18),IF('Input| Overheads'!$C$42="Internal labour",SUMPRODUCT(--('Input| Projects'!$AD18="Yes"),'Calc| Overheads Allocation'!F$9,'Calc| Project Costs'!Y18,'Input| Projects'!$Y18),IF('Input| Overheads'!$C$42="DNSP defined",SUMPRODUCT(--('Input| Projects'!$AD18="Yes"),'Calc| Overheads Allocation'!F$62,'Input| Projects'!$AG18),""))),"")</f>
        <v>0</v>
      </c>
      <c r="AX18" s="186">
        <f>IFERROR(IF('Input| Overheads'!$C$42="Direct costs",SUMPRODUCT(--('Input| Projects'!$AD18="Yes"),'Calc| Overheads Allocation'!G$9,'Calc| Project Costs'!Z18),IF('Input| Overheads'!$C$42="Internal labour",SUMPRODUCT(--('Input| Projects'!$AD18="Yes"),'Calc| Overheads Allocation'!G$9,'Calc| Project Costs'!Z18,'Input| Projects'!$Y18),IF('Input| Overheads'!$C$42="DNSP defined",SUMPRODUCT(--('Input| Projects'!$AD18="Yes"),'Calc| Overheads Allocation'!G$62,'Input| Projects'!$AG18),""))),"")</f>
        <v>0</v>
      </c>
      <c r="AY18" s="186">
        <f>IFERROR(IF('Input| Overheads'!$C$42="Direct costs",SUMPRODUCT(--('Input| Projects'!$AD18="Yes"),'Calc| Overheads Allocation'!H$9,'Calc| Project Costs'!AA18),IF('Input| Overheads'!$C$42="Internal labour",SUMPRODUCT(--('Input| Projects'!$AD18="Yes"),'Calc| Overheads Allocation'!H$9,'Calc| Project Costs'!AA18,'Input| Projects'!$Y18),IF('Input| Overheads'!$C$42="DNSP defined",SUMPRODUCT(--('Input| Projects'!$AD18="Yes"),'Calc| Overheads Allocation'!H$62,'Input| Projects'!$AG18),""))),"")</f>
        <v>0</v>
      </c>
      <c r="AZ18" s="186">
        <f>IFERROR(IF('Input| Overheads'!$C$42="Direct costs",SUMPRODUCT(--('Input| Projects'!$AD18="Yes"),'Calc| Overheads Allocation'!I$9,'Calc| Project Costs'!AB18),IF('Input| Overheads'!$C$42="Internal labour",SUMPRODUCT(--('Input| Projects'!$AD18="Yes"),'Calc| Overheads Allocation'!I$9,'Calc| Project Costs'!AB18,'Input| Projects'!$Y18),IF('Input| Overheads'!$C$42="DNSP defined",SUMPRODUCT(--('Input| Projects'!$AD18="Yes"),'Calc| Overheads Allocation'!I$62,'Input| Projects'!$AG18),""))),"")</f>
        <v>0</v>
      </c>
      <c r="BA18" s="106"/>
      <c r="BB18" s="186">
        <f t="shared" si="41"/>
        <v>413.13977</v>
      </c>
      <c r="BC18" s="186">
        <f t="shared" si="42"/>
        <v>0</v>
      </c>
      <c r="BD18" s="186">
        <f t="shared" si="43"/>
        <v>0</v>
      </c>
      <c r="BE18" s="186">
        <f t="shared" si="20"/>
        <v>0</v>
      </c>
      <c r="BF18" s="186">
        <f t="shared" si="21"/>
        <v>0</v>
      </c>
      <c r="BG18" s="186">
        <f t="shared" si="22"/>
        <v>0</v>
      </c>
      <c r="BH18" s="186">
        <f t="shared" si="23"/>
        <v>0</v>
      </c>
      <c r="BI18" s="97"/>
      <c r="BJ18" s="186">
        <f t="shared" si="24"/>
        <v>0</v>
      </c>
      <c r="BK18" s="186" t="str">
        <f t="shared" si="25"/>
        <v/>
      </c>
      <c r="BL18" s="186" t="str">
        <f t="shared" si="26"/>
        <v/>
      </c>
      <c r="BM18" s="186" t="str">
        <f t="shared" si="27"/>
        <v/>
      </c>
      <c r="BN18" s="186" t="str">
        <f t="shared" si="28"/>
        <v/>
      </c>
      <c r="BO18" s="186" t="str">
        <f t="shared" si="29"/>
        <v/>
      </c>
      <c r="BP18" s="186" t="str">
        <f t="shared" si="30"/>
        <v/>
      </c>
      <c r="BQ18" s="97"/>
      <c r="BR18" s="186">
        <f t="shared" si="44"/>
        <v>1203.18841</v>
      </c>
      <c r="BS18" s="186">
        <f t="shared" si="31"/>
        <v>0</v>
      </c>
      <c r="BT18" s="222">
        <f t="shared" si="32"/>
        <v>0</v>
      </c>
      <c r="BU18" s="222">
        <f t="shared" si="33"/>
        <v>0</v>
      </c>
      <c r="BV18" s="222">
        <f t="shared" si="34"/>
        <v>0</v>
      </c>
      <c r="BW18" s="222">
        <f t="shared" si="35"/>
        <v>0</v>
      </c>
      <c r="BX18" s="222">
        <f t="shared" si="36"/>
        <v>0</v>
      </c>
      <c r="BY18" s="106"/>
      <c r="BZ18" s="197">
        <f>IF(SUMIF('Input| Projects'!$AS$8:$CP$8,"Dx",'Input| Projects'!$AS18:$CP18)=0,"",SUMIF('Input| Projects'!$AS$8:$CP$8,"Dx",'Input| Projects'!$AS18:$CP18))</f>
        <v>1</v>
      </c>
      <c r="CA18" s="197" t="str">
        <f>IF(SUMIF('Input| Projects'!$AS$8:$CP$8,"Tx",'Input| Projects'!$AS18:$CP18)=0,"",SUMIF('Input| Projects'!$AS$8:$CP$8,"Tx",'Input| Projects'!$AS18:$CP18))</f>
        <v/>
      </c>
      <c r="CB18" s="150" t="str">
        <f t="shared" si="45"/>
        <v/>
      </c>
    </row>
    <row r="19" spans="2:80" x14ac:dyDescent="0.2">
      <c r="B19" s="201">
        <f>IFERROR('Input| Projects'!B19,"")</f>
        <v>10</v>
      </c>
      <c r="C19" s="42" t="str">
        <f>IFERROR(IF('Input| Projects'!C19="","",'Input| Projects'!C19),"")</f>
        <v>5-Darlinghurst 33kV cable replacement</v>
      </c>
      <c r="D19" s="42" t="str">
        <f>IFERROR(IF('Input| Projects'!D19="","",'Input| Projects'!D19),"")</f>
        <v>ARA_03.1A.0005</v>
      </c>
      <c r="E19" s="104"/>
      <c r="F19" s="190">
        <f>IFERROR('Input| Projects'!I19*'Input| Escalations'!$K$19,"")</f>
        <v>68.479249999999993</v>
      </c>
      <c r="G19" s="190">
        <f>IFERROR('Input| Projects'!J19*'Input| Escalations'!$K$19,"")</f>
        <v>0</v>
      </c>
      <c r="H19" s="190">
        <f>IFERROR('Input| Projects'!K19*'Input| Escalations'!$K$19,"")</f>
        <v>0</v>
      </c>
      <c r="I19" s="190">
        <f>IFERROR('Input| Projects'!L19*'Input| Escalations'!$K$19,"")</f>
        <v>0</v>
      </c>
      <c r="J19" s="190">
        <f>IFERROR('Input| Projects'!M19*'Input| Escalations'!$K$19,"")</f>
        <v>0</v>
      </c>
      <c r="K19" s="190">
        <f>IFERROR('Input| Projects'!N19*'Input| Escalations'!$K$19,"")</f>
        <v>0</v>
      </c>
      <c r="L19" s="190">
        <f>IFERROR('Input| Projects'!O19*'Input| Escalations'!$K$19,"")</f>
        <v>0</v>
      </c>
      <c r="M19" s="150" t="str">
        <f>IF(ABS(SUM(F19:L19)-(SUM('Input| Projects'!I19:O19)*'Input| Escalations'!$K$19))&lt;0.0000001,"",1)</f>
        <v/>
      </c>
      <c r="N19" s="192">
        <f>'Input| Projects'!$Y19*INDEX('Input| Escalations'!$H$33:$N$33,MATCH('Calc| Project Costs'!N$9,'Input| Escalations'!$H$23:$N$23,0))+'Input| Projects'!$Z19*INDEX('Input| Escalations'!$H$34:$N$34,MATCH('Calc| Project Costs'!N$9,'Input| Escalations'!$H$23:$N$23,0))+'Input| Projects'!$AA19*INDEX('Input| Escalations'!$H$35:$N$35,MATCH('Calc| Project Costs'!N$9,'Input| Escalations'!$H$23:$N$23,0))+1</f>
        <v>1</v>
      </c>
      <c r="O19" s="192">
        <f>'Input| Projects'!$Y19*INDEX('Input| Escalations'!$H$33:$N$33,MATCH('Calc| Project Costs'!O$9,'Input| Escalations'!$H$23:$N$23,0))+'Input| Projects'!$Z19*INDEX('Input| Escalations'!$H$34:$N$34,MATCH('Calc| Project Costs'!O$9,'Input| Escalations'!$H$23:$N$23,0))+'Input| Projects'!$AA19*INDEX('Input| Escalations'!$H$35:$N$35,MATCH('Calc| Project Costs'!O$9,'Input| Escalations'!$H$23:$N$23,0))+1</f>
        <v>1</v>
      </c>
      <c r="P19" s="192">
        <f>'Input| Projects'!$Y19*INDEX('Input| Escalations'!$H$33:$N$33,MATCH('Calc| Project Costs'!P$9,'Input| Escalations'!$H$23:$N$23,0))+'Input| Projects'!$Z19*INDEX('Input| Escalations'!$H$34:$N$34,MATCH('Calc| Project Costs'!P$9,'Input| Escalations'!$H$23:$N$23,0))+'Input| Projects'!$AA19*INDEX('Input| Escalations'!$H$35:$N$35,MATCH('Calc| Project Costs'!P$9,'Input| Escalations'!$H$23:$N$23,0))+1</f>
        <v>1</v>
      </c>
      <c r="Q19" s="192">
        <f>'Input| Projects'!$Y19*INDEX('Input| Escalations'!$H$33:$N$33,MATCH('Calc| Project Costs'!Q$9,'Input| Escalations'!$H$23:$N$23,0))+'Input| Projects'!$Z19*INDEX('Input| Escalations'!$H$34:$N$34,MATCH('Calc| Project Costs'!Q$9,'Input| Escalations'!$H$23:$N$23,0))+'Input| Projects'!$AA19*INDEX('Input| Escalations'!$H$35:$N$35,MATCH('Calc| Project Costs'!Q$9,'Input| Escalations'!$H$23:$N$23,0))+1</f>
        <v>1</v>
      </c>
      <c r="R19" s="192">
        <f>'Input| Projects'!$Y19*INDEX('Input| Escalations'!$H$33:$N$33,MATCH('Calc| Project Costs'!R$9,'Input| Escalations'!$H$23:$N$23,0))+'Input| Projects'!$Z19*INDEX('Input| Escalations'!$H$34:$N$34,MATCH('Calc| Project Costs'!R$9,'Input| Escalations'!$H$23:$N$23,0))+'Input| Projects'!$AA19*INDEX('Input| Escalations'!$H$35:$N$35,MATCH('Calc| Project Costs'!R$9,'Input| Escalations'!$H$23:$N$23,0))+1</f>
        <v>1</v>
      </c>
      <c r="S19" s="192">
        <f>'Input| Projects'!$Y19*INDEX('Input| Escalations'!$H$33:$N$33,MATCH('Calc| Project Costs'!S$9,'Input| Escalations'!$H$23:$N$23,0))+'Input| Projects'!$Z19*INDEX('Input| Escalations'!$H$34:$N$34,MATCH('Calc| Project Costs'!S$9,'Input| Escalations'!$H$23:$N$23,0))+'Input| Projects'!$AA19*INDEX('Input| Escalations'!$H$35:$N$35,MATCH('Calc| Project Costs'!S$9,'Input| Escalations'!$H$23:$N$23,0))+1</f>
        <v>1</v>
      </c>
      <c r="T19" s="192">
        <f>'Input| Projects'!$Y19*INDEX('Input| Escalations'!$H$33:$N$33,MATCH('Calc| Project Costs'!T$9,'Input| Escalations'!$H$23:$N$23,0))+'Input| Projects'!$Z19*INDEX('Input| Escalations'!$H$34:$N$34,MATCH('Calc| Project Costs'!T$9,'Input| Escalations'!$H$23:$N$23,0))+'Input| Projects'!$AA19*INDEX('Input| Escalations'!$H$35:$N$35,MATCH('Calc| Project Costs'!T$9,'Input| Escalations'!$H$23:$N$23,0))+1</f>
        <v>1</v>
      </c>
      <c r="U19" s="106"/>
      <c r="V19" s="186">
        <f t="shared" si="37"/>
        <v>68.479249999999993</v>
      </c>
      <c r="W19" s="186">
        <f t="shared" si="38"/>
        <v>0</v>
      </c>
      <c r="X19" s="186">
        <f t="shared" si="39"/>
        <v>0</v>
      </c>
      <c r="Y19" s="186">
        <f t="shared" si="18"/>
        <v>0</v>
      </c>
      <c r="Z19" s="186">
        <f t="shared" si="19"/>
        <v>0</v>
      </c>
      <c r="AA19" s="186">
        <f t="shared" si="40"/>
        <v>0</v>
      </c>
      <c r="AB19" s="186">
        <f t="shared" si="40"/>
        <v>0</v>
      </c>
      <c r="AC19" s="106"/>
      <c r="AD19" s="186">
        <f>'Input| Projects'!Q19*N19*'Input| Escalations'!$K$19</f>
        <v>0</v>
      </c>
      <c r="AE19" s="186">
        <f>'Input| Projects'!R19*O19*'Input| Escalations'!$K$19</f>
        <v>0</v>
      </c>
      <c r="AF19" s="186">
        <f>'Input| Projects'!S19*P19*'Input| Escalations'!$K$19</f>
        <v>0</v>
      </c>
      <c r="AG19" s="186">
        <f>'Input| Projects'!T19*Q19*'Input| Escalations'!$K$19</f>
        <v>0</v>
      </c>
      <c r="AH19" s="186">
        <f>'Input| Projects'!U19*R19*'Input| Escalations'!$K$19</f>
        <v>0</v>
      </c>
      <c r="AI19" s="186">
        <f>'Input| Projects'!V19*S19*'Input| Escalations'!$K$19</f>
        <v>0</v>
      </c>
      <c r="AJ19" s="186">
        <f>'Input| Projects'!W19*T19*'Input| Escalations'!$K$19</f>
        <v>0</v>
      </c>
      <c r="AK19" s="106"/>
      <c r="AL19" s="186">
        <f>IFERROR(IF('Input| Overheads'!$C$42="Direct costs",SUMPRODUCT(--('Input| Projects'!$AC19="Yes"),'Calc| Overheads Allocation'!C$8,'Calc| Project Costs'!V19),IF('Input| Overheads'!$C$42="Internal labour",SUMPRODUCT(--('Input| Projects'!$AC19="Yes"),'Calc| Overheads Allocation'!C$8,'Calc| Project Costs'!V19,'Input| Projects'!$Y19),IF('Input| Overheads'!$C$42="DNSP defined",SUMPRODUCT(--('Input| Projects'!$AC19="Yes"),'Calc| Overheads Allocation'!C$61,'Input| Projects'!$AF19),""))),"")</f>
        <v>24.67587</v>
      </c>
      <c r="AM19" s="186">
        <f>IFERROR(IF('Input| Overheads'!$C$42="Direct costs",SUMPRODUCT(--('Input| Projects'!$AC19="Yes"),'Calc| Overheads Allocation'!D$8,'Calc| Project Costs'!W19),IF('Input| Overheads'!$C$42="Internal labour",SUMPRODUCT(--('Input| Projects'!$AC19="Yes"),'Calc| Overheads Allocation'!D$8,'Calc| Project Costs'!W19,'Input| Projects'!$Y19),IF('Input| Overheads'!$C$42="DNSP defined",SUMPRODUCT(--('Input| Projects'!$AC19="Yes"),'Calc| Overheads Allocation'!D$61,'Input| Projects'!$AF19),""))),"")</f>
        <v>0</v>
      </c>
      <c r="AN19" s="186">
        <f>IFERROR(IF('Input| Overheads'!$C$42="Direct costs",SUMPRODUCT(--('Input| Projects'!$AC19="Yes"),'Calc| Overheads Allocation'!E$8,'Calc| Project Costs'!X19),IF('Input| Overheads'!$C$42="Internal labour",SUMPRODUCT(--('Input| Projects'!$AC19="Yes"),'Calc| Overheads Allocation'!E$8,'Calc| Project Costs'!X19,'Input| Projects'!$Y19),IF('Input| Overheads'!$C$42="DNSP defined",SUMPRODUCT(--('Input| Projects'!$AC19="Yes"),'Calc| Overheads Allocation'!E$61,'Input| Projects'!$AF19),""))),"")</f>
        <v>0</v>
      </c>
      <c r="AO19" s="186">
        <f>IFERROR(IF('Input| Overheads'!$C$42="Direct costs",SUMPRODUCT(--('Input| Projects'!$AC19="Yes"),'Calc| Overheads Allocation'!F$8,'Calc| Project Costs'!Y19),IF('Input| Overheads'!$C$42="Internal labour",SUMPRODUCT(--('Input| Projects'!$AC19="Yes"),'Calc| Overheads Allocation'!F$8,'Calc| Project Costs'!Y19,'Input| Projects'!$Y19),IF('Input| Overheads'!$C$42="DNSP defined",SUMPRODUCT(--('Input| Projects'!$AC19="Yes"),'Calc| Overheads Allocation'!F$61,'Input| Projects'!$AF19),""))),"")</f>
        <v>0</v>
      </c>
      <c r="AP19" s="186">
        <f>IFERROR(IF('Input| Overheads'!$C$42="Direct costs",SUMPRODUCT(--('Input| Projects'!$AC19="Yes"),'Calc| Overheads Allocation'!G$8,'Calc| Project Costs'!Z19),IF('Input| Overheads'!$C$42="Internal labour",SUMPRODUCT(--('Input| Projects'!$AC19="Yes"),'Calc| Overheads Allocation'!G$8,'Calc| Project Costs'!Z19,'Input| Projects'!$Y19),IF('Input| Overheads'!$C$42="DNSP defined",SUMPRODUCT(--('Input| Projects'!$AC19="Yes"),'Calc| Overheads Allocation'!G$61,'Input| Projects'!$AF19),""))),"")</f>
        <v>0</v>
      </c>
      <c r="AQ19" s="186">
        <f>IFERROR(IF('Input| Overheads'!$C$42="Direct costs",SUMPRODUCT(--('Input| Projects'!$AC19="Yes"),'Calc| Overheads Allocation'!H$8,'Calc| Project Costs'!AA19),IF('Input| Overheads'!$C$42="Internal labour",SUMPRODUCT(--('Input| Projects'!$AC19="Yes"),'Calc| Overheads Allocation'!H$8,'Calc| Project Costs'!AA19,'Input| Projects'!$Y19),IF('Input| Overheads'!$C$42="DNSP defined",SUMPRODUCT(--('Input| Projects'!$AC19="Yes"),'Calc| Overheads Allocation'!H$61,'Input| Projects'!$AF19),""))),"")</f>
        <v>0</v>
      </c>
      <c r="AR19" s="186">
        <f>IFERROR(IF('Input| Overheads'!$C$42="Direct costs",SUMPRODUCT(--('Input| Projects'!$AC19="Yes"),'Calc| Overheads Allocation'!I$8,'Calc| Project Costs'!AB19),IF('Input| Overheads'!$C$42="Internal labour",SUMPRODUCT(--('Input| Projects'!$AC19="Yes"),'Calc| Overheads Allocation'!I$8,'Calc| Project Costs'!AB19,'Input| Projects'!$Y19),IF('Input| Overheads'!$C$42="DNSP defined",SUMPRODUCT(--('Input| Projects'!$AC19="Yes"),'Calc| Overheads Allocation'!I$61,'Input| Projects'!$AF19),""))),"")</f>
        <v>0</v>
      </c>
      <c r="AS19" s="106"/>
      <c r="AT19" s="186">
        <f>IFERROR(IF('Input| Overheads'!$C$42="Direct costs",SUMPRODUCT(--('Input| Projects'!$AD19="Yes"),'Calc| Overheads Allocation'!C$9,'Calc| Project Costs'!V19),IF('Input| Overheads'!$C$42="Internal labour",SUMPRODUCT(--('Input| Projects'!$AD19="Yes"),'Calc| Overheads Allocation'!C$9,'Calc| Project Costs'!V19,'Input| Projects'!$Y19),IF('Input| Overheads'!$C$42="DNSP defined",SUMPRODUCT(--('Input| Projects'!$AD19="Yes"),'Calc| Overheads Allocation'!C$62,'Input| Projects'!$AG19),""))),"")</f>
        <v>0</v>
      </c>
      <c r="AU19" s="186">
        <f>IFERROR(IF('Input| Overheads'!$C$42="Direct costs",SUMPRODUCT(--('Input| Projects'!$AD19="Yes"),'Calc| Overheads Allocation'!D$9,'Calc| Project Costs'!W19),IF('Input| Overheads'!$C$42="Internal labour",SUMPRODUCT(--('Input| Projects'!$AD19="Yes"),'Calc| Overheads Allocation'!D$9,'Calc| Project Costs'!W19,'Input| Projects'!$Y19),IF('Input| Overheads'!$C$42="DNSP defined",SUMPRODUCT(--('Input| Projects'!$AD19="Yes"),'Calc| Overheads Allocation'!D$62,'Input| Projects'!$AG19),""))),"")</f>
        <v>0</v>
      </c>
      <c r="AV19" s="186">
        <f>IFERROR(IF('Input| Overheads'!$C$42="Direct costs",SUMPRODUCT(--('Input| Projects'!$AD19="Yes"),'Calc| Overheads Allocation'!E$9,'Calc| Project Costs'!X19),IF('Input| Overheads'!$C$42="Internal labour",SUMPRODUCT(--('Input| Projects'!$AD19="Yes"),'Calc| Overheads Allocation'!E$9,'Calc| Project Costs'!X19,'Input| Projects'!$Y19),IF('Input| Overheads'!$C$42="DNSP defined",SUMPRODUCT(--('Input| Projects'!$AD19="Yes"),'Calc| Overheads Allocation'!E$62,'Input| Projects'!$AG19),""))),"")</f>
        <v>0</v>
      </c>
      <c r="AW19" s="186">
        <f>IFERROR(IF('Input| Overheads'!$C$42="Direct costs",SUMPRODUCT(--('Input| Projects'!$AD19="Yes"),'Calc| Overheads Allocation'!F$9,'Calc| Project Costs'!Y19),IF('Input| Overheads'!$C$42="Internal labour",SUMPRODUCT(--('Input| Projects'!$AD19="Yes"),'Calc| Overheads Allocation'!F$9,'Calc| Project Costs'!Y19,'Input| Projects'!$Y19),IF('Input| Overheads'!$C$42="DNSP defined",SUMPRODUCT(--('Input| Projects'!$AD19="Yes"),'Calc| Overheads Allocation'!F$62,'Input| Projects'!$AG19),""))),"")</f>
        <v>0</v>
      </c>
      <c r="AX19" s="186">
        <f>IFERROR(IF('Input| Overheads'!$C$42="Direct costs",SUMPRODUCT(--('Input| Projects'!$AD19="Yes"),'Calc| Overheads Allocation'!G$9,'Calc| Project Costs'!Z19),IF('Input| Overheads'!$C$42="Internal labour",SUMPRODUCT(--('Input| Projects'!$AD19="Yes"),'Calc| Overheads Allocation'!G$9,'Calc| Project Costs'!Z19,'Input| Projects'!$Y19),IF('Input| Overheads'!$C$42="DNSP defined",SUMPRODUCT(--('Input| Projects'!$AD19="Yes"),'Calc| Overheads Allocation'!G$62,'Input| Projects'!$AG19),""))),"")</f>
        <v>0</v>
      </c>
      <c r="AY19" s="186">
        <f>IFERROR(IF('Input| Overheads'!$C$42="Direct costs",SUMPRODUCT(--('Input| Projects'!$AD19="Yes"),'Calc| Overheads Allocation'!H$9,'Calc| Project Costs'!AA19),IF('Input| Overheads'!$C$42="Internal labour",SUMPRODUCT(--('Input| Projects'!$AD19="Yes"),'Calc| Overheads Allocation'!H$9,'Calc| Project Costs'!AA19,'Input| Projects'!$Y19),IF('Input| Overheads'!$C$42="DNSP defined",SUMPRODUCT(--('Input| Projects'!$AD19="Yes"),'Calc| Overheads Allocation'!H$62,'Input| Projects'!$AG19),""))),"")</f>
        <v>0</v>
      </c>
      <c r="AZ19" s="186">
        <f>IFERROR(IF('Input| Overheads'!$C$42="Direct costs",SUMPRODUCT(--('Input| Projects'!$AD19="Yes"),'Calc| Overheads Allocation'!I$9,'Calc| Project Costs'!AB19),IF('Input| Overheads'!$C$42="Internal labour",SUMPRODUCT(--('Input| Projects'!$AD19="Yes"),'Calc| Overheads Allocation'!I$9,'Calc| Project Costs'!AB19,'Input| Projects'!$Y19),IF('Input| Overheads'!$C$42="DNSP defined",SUMPRODUCT(--('Input| Projects'!$AD19="Yes"),'Calc| Overheads Allocation'!I$62,'Input| Projects'!$AG19),""))),"")</f>
        <v>0</v>
      </c>
      <c r="BA19" s="106"/>
      <c r="BB19" s="186">
        <f t="shared" si="41"/>
        <v>24.67587</v>
      </c>
      <c r="BC19" s="186">
        <f t="shared" si="42"/>
        <v>0</v>
      </c>
      <c r="BD19" s="186">
        <f t="shared" si="43"/>
        <v>0</v>
      </c>
      <c r="BE19" s="186">
        <f t="shared" si="20"/>
        <v>0</v>
      </c>
      <c r="BF19" s="186">
        <f t="shared" si="21"/>
        <v>0</v>
      </c>
      <c r="BG19" s="186">
        <f t="shared" si="22"/>
        <v>0</v>
      </c>
      <c r="BH19" s="186">
        <f t="shared" si="23"/>
        <v>0</v>
      </c>
      <c r="BI19" s="97"/>
      <c r="BJ19" s="186">
        <f t="shared" si="24"/>
        <v>0</v>
      </c>
      <c r="BK19" s="186" t="str">
        <f t="shared" si="25"/>
        <v/>
      </c>
      <c r="BL19" s="186" t="str">
        <f t="shared" si="26"/>
        <v/>
      </c>
      <c r="BM19" s="186" t="str">
        <f t="shared" si="27"/>
        <v/>
      </c>
      <c r="BN19" s="186" t="str">
        <f t="shared" si="28"/>
        <v/>
      </c>
      <c r="BO19" s="186" t="str">
        <f t="shared" si="29"/>
        <v/>
      </c>
      <c r="BP19" s="186" t="str">
        <f t="shared" si="30"/>
        <v/>
      </c>
      <c r="BQ19" s="97"/>
      <c r="BR19" s="186">
        <f t="shared" si="44"/>
        <v>93.155119999999997</v>
      </c>
      <c r="BS19" s="186">
        <f t="shared" si="31"/>
        <v>0</v>
      </c>
      <c r="BT19" s="222">
        <f t="shared" si="32"/>
        <v>0</v>
      </c>
      <c r="BU19" s="222">
        <f t="shared" si="33"/>
        <v>0</v>
      </c>
      <c r="BV19" s="222">
        <f t="shared" si="34"/>
        <v>0</v>
      </c>
      <c r="BW19" s="222">
        <f t="shared" si="35"/>
        <v>0</v>
      </c>
      <c r="BX19" s="222">
        <f t="shared" si="36"/>
        <v>0</v>
      </c>
      <c r="BY19" s="106"/>
      <c r="BZ19" s="197">
        <f>IF(SUMIF('Input| Projects'!$AS$8:$CP$8,"Dx",'Input| Projects'!$AS19:$CP19)=0,"",SUMIF('Input| Projects'!$AS$8:$CP$8,"Dx",'Input| Projects'!$AS19:$CP19))</f>
        <v>1</v>
      </c>
      <c r="CA19" s="197" t="str">
        <f>IF(SUMIF('Input| Projects'!$AS$8:$CP$8,"Tx",'Input| Projects'!$AS19:$CP19)=0,"",SUMIF('Input| Projects'!$AS$8:$CP$8,"Tx",'Input| Projects'!$AS19:$CP19))</f>
        <v/>
      </c>
      <c r="CB19" s="150" t="str">
        <f t="shared" si="45"/>
        <v/>
      </c>
    </row>
    <row r="20" spans="2:80" x14ac:dyDescent="0.2">
      <c r="B20" s="201">
        <f>IFERROR('Input| Projects'!B20,"")</f>
        <v>11</v>
      </c>
      <c r="C20" s="42" t="str">
        <f>IFERROR(IF('Input| Projects'!C20="","",'Input| Projects'!C20),"")</f>
        <v>20-Graving Dock feeders</v>
      </c>
      <c r="D20" s="42" t="str">
        <f>IFERROR(IF('Input| Projects'!D20="","",'Input| Projects'!D20),"")</f>
        <v>ARA_03.1A.0020</v>
      </c>
      <c r="E20" s="104"/>
      <c r="F20" s="190">
        <f>IFERROR('Input| Projects'!I20*'Input| Escalations'!$K$19,"")</f>
        <v>359.15470000000005</v>
      </c>
      <c r="G20" s="190">
        <f>IFERROR('Input| Projects'!J20*'Input| Escalations'!$K$19,"")</f>
        <v>0</v>
      </c>
      <c r="H20" s="190">
        <f>IFERROR('Input| Projects'!K20*'Input| Escalations'!$K$19,"")</f>
        <v>0</v>
      </c>
      <c r="I20" s="190">
        <f>IFERROR('Input| Projects'!L20*'Input| Escalations'!$K$19,"")</f>
        <v>0</v>
      </c>
      <c r="J20" s="190">
        <f>IFERROR('Input| Projects'!M20*'Input| Escalations'!$K$19,"")</f>
        <v>0</v>
      </c>
      <c r="K20" s="190">
        <f>IFERROR('Input| Projects'!N20*'Input| Escalations'!$K$19,"")</f>
        <v>0</v>
      </c>
      <c r="L20" s="190">
        <f>IFERROR('Input| Projects'!O20*'Input| Escalations'!$K$19,"")</f>
        <v>0</v>
      </c>
      <c r="M20" s="150" t="str">
        <f>IF(ABS(SUM(F20:L20)-(SUM('Input| Projects'!I20:O20)*'Input| Escalations'!$K$19))&lt;0.0000001,"",1)</f>
        <v/>
      </c>
      <c r="N20" s="192">
        <f>'Input| Projects'!$Y20*INDEX('Input| Escalations'!$H$33:$N$33,MATCH('Calc| Project Costs'!N$9,'Input| Escalations'!$H$23:$N$23,0))+'Input| Projects'!$Z20*INDEX('Input| Escalations'!$H$34:$N$34,MATCH('Calc| Project Costs'!N$9,'Input| Escalations'!$H$23:$N$23,0))+'Input| Projects'!$AA20*INDEX('Input| Escalations'!$H$35:$N$35,MATCH('Calc| Project Costs'!N$9,'Input| Escalations'!$H$23:$N$23,0))+1</f>
        <v>1</v>
      </c>
      <c r="O20" s="192">
        <f>'Input| Projects'!$Y20*INDEX('Input| Escalations'!$H$33:$N$33,MATCH('Calc| Project Costs'!O$9,'Input| Escalations'!$H$23:$N$23,0))+'Input| Projects'!$Z20*INDEX('Input| Escalations'!$H$34:$N$34,MATCH('Calc| Project Costs'!O$9,'Input| Escalations'!$H$23:$N$23,0))+'Input| Projects'!$AA20*INDEX('Input| Escalations'!$H$35:$N$35,MATCH('Calc| Project Costs'!O$9,'Input| Escalations'!$H$23:$N$23,0))+1</f>
        <v>1</v>
      </c>
      <c r="P20" s="192">
        <f>'Input| Projects'!$Y20*INDEX('Input| Escalations'!$H$33:$N$33,MATCH('Calc| Project Costs'!P$9,'Input| Escalations'!$H$23:$N$23,0))+'Input| Projects'!$Z20*INDEX('Input| Escalations'!$H$34:$N$34,MATCH('Calc| Project Costs'!P$9,'Input| Escalations'!$H$23:$N$23,0))+'Input| Projects'!$AA20*INDEX('Input| Escalations'!$H$35:$N$35,MATCH('Calc| Project Costs'!P$9,'Input| Escalations'!$H$23:$N$23,0))+1</f>
        <v>1</v>
      </c>
      <c r="Q20" s="192">
        <f>'Input| Projects'!$Y20*INDEX('Input| Escalations'!$H$33:$N$33,MATCH('Calc| Project Costs'!Q$9,'Input| Escalations'!$H$23:$N$23,0))+'Input| Projects'!$Z20*INDEX('Input| Escalations'!$H$34:$N$34,MATCH('Calc| Project Costs'!Q$9,'Input| Escalations'!$H$23:$N$23,0))+'Input| Projects'!$AA20*INDEX('Input| Escalations'!$H$35:$N$35,MATCH('Calc| Project Costs'!Q$9,'Input| Escalations'!$H$23:$N$23,0))+1</f>
        <v>1</v>
      </c>
      <c r="R20" s="192">
        <f>'Input| Projects'!$Y20*INDEX('Input| Escalations'!$H$33:$N$33,MATCH('Calc| Project Costs'!R$9,'Input| Escalations'!$H$23:$N$23,0))+'Input| Projects'!$Z20*INDEX('Input| Escalations'!$H$34:$N$34,MATCH('Calc| Project Costs'!R$9,'Input| Escalations'!$H$23:$N$23,0))+'Input| Projects'!$AA20*INDEX('Input| Escalations'!$H$35:$N$35,MATCH('Calc| Project Costs'!R$9,'Input| Escalations'!$H$23:$N$23,0))+1</f>
        <v>1</v>
      </c>
      <c r="S20" s="192">
        <f>'Input| Projects'!$Y20*INDEX('Input| Escalations'!$H$33:$N$33,MATCH('Calc| Project Costs'!S$9,'Input| Escalations'!$H$23:$N$23,0))+'Input| Projects'!$Z20*INDEX('Input| Escalations'!$H$34:$N$34,MATCH('Calc| Project Costs'!S$9,'Input| Escalations'!$H$23:$N$23,0))+'Input| Projects'!$AA20*INDEX('Input| Escalations'!$H$35:$N$35,MATCH('Calc| Project Costs'!S$9,'Input| Escalations'!$H$23:$N$23,0))+1</f>
        <v>1</v>
      </c>
      <c r="T20" s="192">
        <f>'Input| Projects'!$Y20*INDEX('Input| Escalations'!$H$33:$N$33,MATCH('Calc| Project Costs'!T$9,'Input| Escalations'!$H$23:$N$23,0))+'Input| Projects'!$Z20*INDEX('Input| Escalations'!$H$34:$N$34,MATCH('Calc| Project Costs'!T$9,'Input| Escalations'!$H$23:$N$23,0))+'Input| Projects'!$AA20*INDEX('Input| Escalations'!$H$35:$N$35,MATCH('Calc| Project Costs'!T$9,'Input| Escalations'!$H$23:$N$23,0))+1</f>
        <v>1</v>
      </c>
      <c r="U20" s="106"/>
      <c r="V20" s="186">
        <f t="shared" si="37"/>
        <v>359.15470000000005</v>
      </c>
      <c r="W20" s="186">
        <f t="shared" si="38"/>
        <v>0</v>
      </c>
      <c r="X20" s="186">
        <f t="shared" si="39"/>
        <v>0</v>
      </c>
      <c r="Y20" s="186">
        <f t="shared" si="18"/>
        <v>0</v>
      </c>
      <c r="Z20" s="186">
        <f t="shared" si="19"/>
        <v>0</v>
      </c>
      <c r="AA20" s="186">
        <f t="shared" si="40"/>
        <v>0</v>
      </c>
      <c r="AB20" s="186">
        <f t="shared" si="40"/>
        <v>0</v>
      </c>
      <c r="AC20" s="106"/>
      <c r="AD20" s="186">
        <f>'Input| Projects'!Q20*N20*'Input| Escalations'!$K$19</f>
        <v>0</v>
      </c>
      <c r="AE20" s="186">
        <f>'Input| Projects'!R20*O20*'Input| Escalations'!$K$19</f>
        <v>0</v>
      </c>
      <c r="AF20" s="186">
        <f>'Input| Projects'!S20*P20*'Input| Escalations'!$K$19</f>
        <v>0</v>
      </c>
      <c r="AG20" s="186">
        <f>'Input| Projects'!T20*Q20*'Input| Escalations'!$K$19</f>
        <v>0</v>
      </c>
      <c r="AH20" s="186">
        <f>'Input| Projects'!U20*R20*'Input| Escalations'!$K$19</f>
        <v>0</v>
      </c>
      <c r="AI20" s="186">
        <f>'Input| Projects'!V20*S20*'Input| Escalations'!$K$19</f>
        <v>0</v>
      </c>
      <c r="AJ20" s="186">
        <f>'Input| Projects'!W20*T20*'Input| Escalations'!$K$19</f>
        <v>0</v>
      </c>
      <c r="AK20" s="106"/>
      <c r="AL20" s="186">
        <f>IFERROR(IF('Input| Overheads'!$C$42="Direct costs",SUMPRODUCT(--('Input| Projects'!$AC20="Yes"),'Calc| Overheads Allocation'!C$8,'Calc| Project Costs'!V20),IF('Input| Overheads'!$C$42="Internal labour",SUMPRODUCT(--('Input| Projects'!$AC20="Yes"),'Calc| Overheads Allocation'!C$8,'Calc| Project Costs'!V20,'Input| Projects'!$Y20),IF('Input| Overheads'!$C$42="DNSP defined",SUMPRODUCT(--('Input| Projects'!$AC20="Yes"),'Calc| Overheads Allocation'!C$61,'Input| Projects'!$AF20),""))),"")</f>
        <v>74.943210000000008</v>
      </c>
      <c r="AM20" s="186">
        <f>IFERROR(IF('Input| Overheads'!$C$42="Direct costs",SUMPRODUCT(--('Input| Projects'!$AC20="Yes"),'Calc| Overheads Allocation'!D$8,'Calc| Project Costs'!W20),IF('Input| Overheads'!$C$42="Internal labour",SUMPRODUCT(--('Input| Projects'!$AC20="Yes"),'Calc| Overheads Allocation'!D$8,'Calc| Project Costs'!W20,'Input| Projects'!$Y20),IF('Input| Overheads'!$C$42="DNSP defined",SUMPRODUCT(--('Input| Projects'!$AC20="Yes"),'Calc| Overheads Allocation'!D$61,'Input| Projects'!$AF20),""))),"")</f>
        <v>0</v>
      </c>
      <c r="AN20" s="186">
        <f>IFERROR(IF('Input| Overheads'!$C$42="Direct costs",SUMPRODUCT(--('Input| Projects'!$AC20="Yes"),'Calc| Overheads Allocation'!E$8,'Calc| Project Costs'!X20),IF('Input| Overheads'!$C$42="Internal labour",SUMPRODUCT(--('Input| Projects'!$AC20="Yes"),'Calc| Overheads Allocation'!E$8,'Calc| Project Costs'!X20,'Input| Projects'!$Y20),IF('Input| Overheads'!$C$42="DNSP defined",SUMPRODUCT(--('Input| Projects'!$AC20="Yes"),'Calc| Overheads Allocation'!E$61,'Input| Projects'!$AF20),""))),"")</f>
        <v>0</v>
      </c>
      <c r="AO20" s="186">
        <f>IFERROR(IF('Input| Overheads'!$C$42="Direct costs",SUMPRODUCT(--('Input| Projects'!$AC20="Yes"),'Calc| Overheads Allocation'!F$8,'Calc| Project Costs'!Y20),IF('Input| Overheads'!$C$42="Internal labour",SUMPRODUCT(--('Input| Projects'!$AC20="Yes"),'Calc| Overheads Allocation'!F$8,'Calc| Project Costs'!Y20,'Input| Projects'!$Y20),IF('Input| Overheads'!$C$42="DNSP defined",SUMPRODUCT(--('Input| Projects'!$AC20="Yes"),'Calc| Overheads Allocation'!F$61,'Input| Projects'!$AF20),""))),"")</f>
        <v>0</v>
      </c>
      <c r="AP20" s="186">
        <f>IFERROR(IF('Input| Overheads'!$C$42="Direct costs",SUMPRODUCT(--('Input| Projects'!$AC20="Yes"),'Calc| Overheads Allocation'!G$8,'Calc| Project Costs'!Z20),IF('Input| Overheads'!$C$42="Internal labour",SUMPRODUCT(--('Input| Projects'!$AC20="Yes"),'Calc| Overheads Allocation'!G$8,'Calc| Project Costs'!Z20,'Input| Projects'!$Y20),IF('Input| Overheads'!$C$42="DNSP defined",SUMPRODUCT(--('Input| Projects'!$AC20="Yes"),'Calc| Overheads Allocation'!G$61,'Input| Projects'!$AF20),""))),"")</f>
        <v>0</v>
      </c>
      <c r="AQ20" s="186">
        <f>IFERROR(IF('Input| Overheads'!$C$42="Direct costs",SUMPRODUCT(--('Input| Projects'!$AC20="Yes"),'Calc| Overheads Allocation'!H$8,'Calc| Project Costs'!AA20),IF('Input| Overheads'!$C$42="Internal labour",SUMPRODUCT(--('Input| Projects'!$AC20="Yes"),'Calc| Overheads Allocation'!H$8,'Calc| Project Costs'!AA20,'Input| Projects'!$Y20),IF('Input| Overheads'!$C$42="DNSP defined",SUMPRODUCT(--('Input| Projects'!$AC20="Yes"),'Calc| Overheads Allocation'!H$61,'Input| Projects'!$AF20),""))),"")</f>
        <v>0</v>
      </c>
      <c r="AR20" s="186">
        <f>IFERROR(IF('Input| Overheads'!$C$42="Direct costs",SUMPRODUCT(--('Input| Projects'!$AC20="Yes"),'Calc| Overheads Allocation'!I$8,'Calc| Project Costs'!AB20),IF('Input| Overheads'!$C$42="Internal labour",SUMPRODUCT(--('Input| Projects'!$AC20="Yes"),'Calc| Overheads Allocation'!I$8,'Calc| Project Costs'!AB20,'Input| Projects'!$Y20),IF('Input| Overheads'!$C$42="DNSP defined",SUMPRODUCT(--('Input| Projects'!$AC20="Yes"),'Calc| Overheads Allocation'!I$61,'Input| Projects'!$AF20),""))),"")</f>
        <v>0</v>
      </c>
      <c r="AS20" s="106"/>
      <c r="AT20" s="186">
        <f>IFERROR(IF('Input| Overheads'!$C$42="Direct costs",SUMPRODUCT(--('Input| Projects'!$AD20="Yes"),'Calc| Overheads Allocation'!C$9,'Calc| Project Costs'!V20),IF('Input| Overheads'!$C$42="Internal labour",SUMPRODUCT(--('Input| Projects'!$AD20="Yes"),'Calc| Overheads Allocation'!C$9,'Calc| Project Costs'!V20,'Input| Projects'!$Y20),IF('Input| Overheads'!$C$42="DNSP defined",SUMPRODUCT(--('Input| Projects'!$AD20="Yes"),'Calc| Overheads Allocation'!C$62,'Input| Projects'!$AG20),""))),"")</f>
        <v>0</v>
      </c>
      <c r="AU20" s="186">
        <f>IFERROR(IF('Input| Overheads'!$C$42="Direct costs",SUMPRODUCT(--('Input| Projects'!$AD20="Yes"),'Calc| Overheads Allocation'!D$9,'Calc| Project Costs'!W20),IF('Input| Overheads'!$C$42="Internal labour",SUMPRODUCT(--('Input| Projects'!$AD20="Yes"),'Calc| Overheads Allocation'!D$9,'Calc| Project Costs'!W20,'Input| Projects'!$Y20),IF('Input| Overheads'!$C$42="DNSP defined",SUMPRODUCT(--('Input| Projects'!$AD20="Yes"),'Calc| Overheads Allocation'!D$62,'Input| Projects'!$AG20),""))),"")</f>
        <v>0</v>
      </c>
      <c r="AV20" s="186">
        <f>IFERROR(IF('Input| Overheads'!$C$42="Direct costs",SUMPRODUCT(--('Input| Projects'!$AD20="Yes"),'Calc| Overheads Allocation'!E$9,'Calc| Project Costs'!X20),IF('Input| Overheads'!$C$42="Internal labour",SUMPRODUCT(--('Input| Projects'!$AD20="Yes"),'Calc| Overheads Allocation'!E$9,'Calc| Project Costs'!X20,'Input| Projects'!$Y20),IF('Input| Overheads'!$C$42="DNSP defined",SUMPRODUCT(--('Input| Projects'!$AD20="Yes"),'Calc| Overheads Allocation'!E$62,'Input| Projects'!$AG20),""))),"")</f>
        <v>0</v>
      </c>
      <c r="AW20" s="186">
        <f>IFERROR(IF('Input| Overheads'!$C$42="Direct costs",SUMPRODUCT(--('Input| Projects'!$AD20="Yes"),'Calc| Overheads Allocation'!F$9,'Calc| Project Costs'!Y20),IF('Input| Overheads'!$C$42="Internal labour",SUMPRODUCT(--('Input| Projects'!$AD20="Yes"),'Calc| Overheads Allocation'!F$9,'Calc| Project Costs'!Y20,'Input| Projects'!$Y20),IF('Input| Overheads'!$C$42="DNSP defined",SUMPRODUCT(--('Input| Projects'!$AD20="Yes"),'Calc| Overheads Allocation'!F$62,'Input| Projects'!$AG20),""))),"")</f>
        <v>0</v>
      </c>
      <c r="AX20" s="186">
        <f>IFERROR(IF('Input| Overheads'!$C$42="Direct costs",SUMPRODUCT(--('Input| Projects'!$AD20="Yes"),'Calc| Overheads Allocation'!G$9,'Calc| Project Costs'!Z20),IF('Input| Overheads'!$C$42="Internal labour",SUMPRODUCT(--('Input| Projects'!$AD20="Yes"),'Calc| Overheads Allocation'!G$9,'Calc| Project Costs'!Z20,'Input| Projects'!$Y20),IF('Input| Overheads'!$C$42="DNSP defined",SUMPRODUCT(--('Input| Projects'!$AD20="Yes"),'Calc| Overheads Allocation'!G$62,'Input| Projects'!$AG20),""))),"")</f>
        <v>0</v>
      </c>
      <c r="AY20" s="186">
        <f>IFERROR(IF('Input| Overheads'!$C$42="Direct costs",SUMPRODUCT(--('Input| Projects'!$AD20="Yes"),'Calc| Overheads Allocation'!H$9,'Calc| Project Costs'!AA20),IF('Input| Overheads'!$C$42="Internal labour",SUMPRODUCT(--('Input| Projects'!$AD20="Yes"),'Calc| Overheads Allocation'!H$9,'Calc| Project Costs'!AA20,'Input| Projects'!$Y20),IF('Input| Overheads'!$C$42="DNSP defined",SUMPRODUCT(--('Input| Projects'!$AD20="Yes"),'Calc| Overheads Allocation'!H$62,'Input| Projects'!$AG20),""))),"")</f>
        <v>0</v>
      </c>
      <c r="AZ20" s="186">
        <f>IFERROR(IF('Input| Overheads'!$C$42="Direct costs",SUMPRODUCT(--('Input| Projects'!$AD20="Yes"),'Calc| Overheads Allocation'!I$9,'Calc| Project Costs'!AB20),IF('Input| Overheads'!$C$42="Internal labour",SUMPRODUCT(--('Input| Projects'!$AD20="Yes"),'Calc| Overheads Allocation'!I$9,'Calc| Project Costs'!AB20,'Input| Projects'!$Y20),IF('Input| Overheads'!$C$42="DNSP defined",SUMPRODUCT(--('Input| Projects'!$AD20="Yes"),'Calc| Overheads Allocation'!I$62,'Input| Projects'!$AG20),""))),"")</f>
        <v>0</v>
      </c>
      <c r="BA20" s="106"/>
      <c r="BB20" s="186">
        <f t="shared" si="41"/>
        <v>74.943210000000008</v>
      </c>
      <c r="BC20" s="186">
        <f t="shared" si="42"/>
        <v>0</v>
      </c>
      <c r="BD20" s="186">
        <f t="shared" si="43"/>
        <v>0</v>
      </c>
      <c r="BE20" s="186">
        <f t="shared" si="20"/>
        <v>0</v>
      </c>
      <c r="BF20" s="186">
        <f t="shared" si="21"/>
        <v>0</v>
      </c>
      <c r="BG20" s="186">
        <f t="shared" si="22"/>
        <v>0</v>
      </c>
      <c r="BH20" s="186">
        <f t="shared" si="23"/>
        <v>0</v>
      </c>
      <c r="BI20" s="97"/>
      <c r="BJ20" s="186">
        <f t="shared" si="24"/>
        <v>0</v>
      </c>
      <c r="BK20" s="186" t="str">
        <f t="shared" si="25"/>
        <v/>
      </c>
      <c r="BL20" s="186" t="str">
        <f t="shared" si="26"/>
        <v/>
      </c>
      <c r="BM20" s="186" t="str">
        <f t="shared" si="27"/>
        <v/>
      </c>
      <c r="BN20" s="186" t="str">
        <f t="shared" si="28"/>
        <v/>
      </c>
      <c r="BO20" s="186" t="str">
        <f t="shared" si="29"/>
        <v/>
      </c>
      <c r="BP20" s="186" t="str">
        <f t="shared" si="30"/>
        <v/>
      </c>
      <c r="BQ20" s="97"/>
      <c r="BR20" s="186">
        <f t="shared" si="44"/>
        <v>434.09791000000007</v>
      </c>
      <c r="BS20" s="186">
        <f t="shared" si="31"/>
        <v>0</v>
      </c>
      <c r="BT20" s="222">
        <f t="shared" si="32"/>
        <v>0</v>
      </c>
      <c r="BU20" s="222">
        <f t="shared" si="33"/>
        <v>0</v>
      </c>
      <c r="BV20" s="222">
        <f t="shared" si="34"/>
        <v>0</v>
      </c>
      <c r="BW20" s="222">
        <f t="shared" si="35"/>
        <v>0</v>
      </c>
      <c r="BX20" s="222">
        <f t="shared" si="36"/>
        <v>0</v>
      </c>
      <c r="BY20" s="106"/>
      <c r="BZ20" s="197">
        <f>IF(SUMIF('Input| Projects'!$AS$8:$CP$8,"Dx",'Input| Projects'!$AS20:$CP20)=0,"",SUMIF('Input| Projects'!$AS$8:$CP$8,"Dx",'Input| Projects'!$AS20:$CP20))</f>
        <v>1</v>
      </c>
      <c r="CA20" s="197" t="str">
        <f>IF(SUMIF('Input| Projects'!$AS$8:$CP$8,"Tx",'Input| Projects'!$AS20:$CP20)=0,"",SUMIF('Input| Projects'!$AS$8:$CP$8,"Tx",'Input| Projects'!$AS20:$CP20))</f>
        <v/>
      </c>
      <c r="CB20" s="150" t="str">
        <f t="shared" si="45"/>
        <v/>
      </c>
    </row>
    <row r="21" spans="2:80" x14ac:dyDescent="0.2">
      <c r="B21" s="201">
        <f>IFERROR('Input| Projects'!B21,"")</f>
        <v>12</v>
      </c>
      <c r="C21" s="42" t="str">
        <f>IFERROR(IF('Input| Projects'!C21="","",'Input| Projects'!C21),"")</f>
        <v>20-Graving Dock feeders</v>
      </c>
      <c r="D21" s="42" t="str">
        <f>IFERROR(IF('Input| Projects'!D21="","",'Input| Projects'!D21),"")</f>
        <v>ARA_03.1A.0020</v>
      </c>
      <c r="E21" s="104"/>
      <c r="F21" s="190">
        <f>IFERROR('Input| Projects'!I21*'Input| Escalations'!$K$19,"")</f>
        <v>48.975679999999997</v>
      </c>
      <c r="G21" s="190">
        <f>IFERROR('Input| Projects'!J21*'Input| Escalations'!$K$19,"")</f>
        <v>0</v>
      </c>
      <c r="H21" s="190">
        <f>IFERROR('Input| Projects'!K21*'Input| Escalations'!$K$19,"")</f>
        <v>0</v>
      </c>
      <c r="I21" s="190">
        <f>IFERROR('Input| Projects'!L21*'Input| Escalations'!$K$19,"")</f>
        <v>0</v>
      </c>
      <c r="J21" s="190">
        <f>IFERROR('Input| Projects'!M21*'Input| Escalations'!$K$19,"")</f>
        <v>0</v>
      </c>
      <c r="K21" s="190">
        <f>IFERROR('Input| Projects'!N21*'Input| Escalations'!$K$19,"")</f>
        <v>0</v>
      </c>
      <c r="L21" s="190">
        <f>IFERROR('Input| Projects'!O21*'Input| Escalations'!$K$19,"")</f>
        <v>0</v>
      </c>
      <c r="M21" s="150" t="str">
        <f>IF(ABS(SUM(F21:L21)-(SUM('Input| Projects'!I21:O21)*'Input| Escalations'!$K$19))&lt;0.0000001,"",1)</f>
        <v/>
      </c>
      <c r="N21" s="192">
        <f>'Input| Projects'!$Y21*INDEX('Input| Escalations'!$H$33:$N$33,MATCH('Calc| Project Costs'!N$9,'Input| Escalations'!$H$23:$N$23,0))+'Input| Projects'!$Z21*INDEX('Input| Escalations'!$H$34:$N$34,MATCH('Calc| Project Costs'!N$9,'Input| Escalations'!$H$23:$N$23,0))+'Input| Projects'!$AA21*INDEX('Input| Escalations'!$H$35:$N$35,MATCH('Calc| Project Costs'!N$9,'Input| Escalations'!$H$23:$N$23,0))+1</f>
        <v>1</v>
      </c>
      <c r="O21" s="192">
        <f>'Input| Projects'!$Y21*INDEX('Input| Escalations'!$H$33:$N$33,MATCH('Calc| Project Costs'!O$9,'Input| Escalations'!$H$23:$N$23,0))+'Input| Projects'!$Z21*INDEX('Input| Escalations'!$H$34:$N$34,MATCH('Calc| Project Costs'!O$9,'Input| Escalations'!$H$23:$N$23,0))+'Input| Projects'!$AA21*INDEX('Input| Escalations'!$H$35:$N$35,MATCH('Calc| Project Costs'!O$9,'Input| Escalations'!$H$23:$N$23,0))+1</f>
        <v>1</v>
      </c>
      <c r="P21" s="192">
        <f>'Input| Projects'!$Y21*INDEX('Input| Escalations'!$H$33:$N$33,MATCH('Calc| Project Costs'!P$9,'Input| Escalations'!$H$23:$N$23,0))+'Input| Projects'!$Z21*INDEX('Input| Escalations'!$H$34:$N$34,MATCH('Calc| Project Costs'!P$9,'Input| Escalations'!$H$23:$N$23,0))+'Input| Projects'!$AA21*INDEX('Input| Escalations'!$H$35:$N$35,MATCH('Calc| Project Costs'!P$9,'Input| Escalations'!$H$23:$N$23,0))+1</f>
        <v>1</v>
      </c>
      <c r="Q21" s="192">
        <f>'Input| Projects'!$Y21*INDEX('Input| Escalations'!$H$33:$N$33,MATCH('Calc| Project Costs'!Q$9,'Input| Escalations'!$H$23:$N$23,0))+'Input| Projects'!$Z21*INDEX('Input| Escalations'!$H$34:$N$34,MATCH('Calc| Project Costs'!Q$9,'Input| Escalations'!$H$23:$N$23,0))+'Input| Projects'!$AA21*INDEX('Input| Escalations'!$H$35:$N$35,MATCH('Calc| Project Costs'!Q$9,'Input| Escalations'!$H$23:$N$23,0))+1</f>
        <v>1</v>
      </c>
      <c r="R21" s="192">
        <f>'Input| Projects'!$Y21*INDEX('Input| Escalations'!$H$33:$N$33,MATCH('Calc| Project Costs'!R$9,'Input| Escalations'!$H$23:$N$23,0))+'Input| Projects'!$Z21*INDEX('Input| Escalations'!$H$34:$N$34,MATCH('Calc| Project Costs'!R$9,'Input| Escalations'!$H$23:$N$23,0))+'Input| Projects'!$AA21*INDEX('Input| Escalations'!$H$35:$N$35,MATCH('Calc| Project Costs'!R$9,'Input| Escalations'!$H$23:$N$23,0))+1</f>
        <v>1</v>
      </c>
      <c r="S21" s="192">
        <f>'Input| Projects'!$Y21*INDEX('Input| Escalations'!$H$33:$N$33,MATCH('Calc| Project Costs'!S$9,'Input| Escalations'!$H$23:$N$23,0))+'Input| Projects'!$Z21*INDEX('Input| Escalations'!$H$34:$N$34,MATCH('Calc| Project Costs'!S$9,'Input| Escalations'!$H$23:$N$23,0))+'Input| Projects'!$AA21*INDEX('Input| Escalations'!$H$35:$N$35,MATCH('Calc| Project Costs'!S$9,'Input| Escalations'!$H$23:$N$23,0))+1</f>
        <v>1</v>
      </c>
      <c r="T21" s="192">
        <f>'Input| Projects'!$Y21*INDEX('Input| Escalations'!$H$33:$N$33,MATCH('Calc| Project Costs'!T$9,'Input| Escalations'!$H$23:$N$23,0))+'Input| Projects'!$Z21*INDEX('Input| Escalations'!$H$34:$N$34,MATCH('Calc| Project Costs'!T$9,'Input| Escalations'!$H$23:$N$23,0))+'Input| Projects'!$AA21*INDEX('Input| Escalations'!$H$35:$N$35,MATCH('Calc| Project Costs'!T$9,'Input| Escalations'!$H$23:$N$23,0))+1</f>
        <v>1</v>
      </c>
      <c r="U21" s="106"/>
      <c r="V21" s="186">
        <f t="shared" si="37"/>
        <v>48.975679999999997</v>
      </c>
      <c r="W21" s="186">
        <f t="shared" si="38"/>
        <v>0</v>
      </c>
      <c r="X21" s="186">
        <f t="shared" si="39"/>
        <v>0</v>
      </c>
      <c r="Y21" s="186">
        <f t="shared" si="18"/>
        <v>0</v>
      </c>
      <c r="Z21" s="186">
        <f t="shared" si="19"/>
        <v>0</v>
      </c>
      <c r="AA21" s="186">
        <f t="shared" si="40"/>
        <v>0</v>
      </c>
      <c r="AB21" s="186">
        <f t="shared" si="40"/>
        <v>0</v>
      </c>
      <c r="AC21" s="106"/>
      <c r="AD21" s="186">
        <f>'Input| Projects'!Q21*N21*'Input| Escalations'!$K$19</f>
        <v>0</v>
      </c>
      <c r="AE21" s="186">
        <f>'Input| Projects'!R21*O21*'Input| Escalations'!$K$19</f>
        <v>0</v>
      </c>
      <c r="AF21" s="186">
        <f>'Input| Projects'!S21*P21*'Input| Escalations'!$K$19</f>
        <v>0</v>
      </c>
      <c r="AG21" s="186">
        <f>'Input| Projects'!T21*Q21*'Input| Escalations'!$K$19</f>
        <v>0</v>
      </c>
      <c r="AH21" s="186">
        <f>'Input| Projects'!U21*R21*'Input| Escalations'!$K$19</f>
        <v>0</v>
      </c>
      <c r="AI21" s="186">
        <f>'Input| Projects'!V21*S21*'Input| Escalations'!$K$19</f>
        <v>0</v>
      </c>
      <c r="AJ21" s="186">
        <f>'Input| Projects'!W21*T21*'Input| Escalations'!$K$19</f>
        <v>0</v>
      </c>
      <c r="AK21" s="106"/>
      <c r="AL21" s="186">
        <f>IFERROR(IF('Input| Overheads'!$C$42="Direct costs",SUMPRODUCT(--('Input| Projects'!$AC21="Yes"),'Calc| Overheads Allocation'!C$8,'Calc| Project Costs'!V21),IF('Input| Overheads'!$C$42="Internal labour",SUMPRODUCT(--('Input| Projects'!$AC21="Yes"),'Calc| Overheads Allocation'!C$8,'Calc| Project Costs'!V21,'Input| Projects'!$Y21),IF('Input| Overheads'!$C$42="DNSP defined",SUMPRODUCT(--('Input| Projects'!$AC21="Yes"),'Calc| Overheads Allocation'!C$61,'Input| Projects'!$AF21),""))),"")</f>
        <v>10.219530000000001</v>
      </c>
      <c r="AM21" s="186">
        <f>IFERROR(IF('Input| Overheads'!$C$42="Direct costs",SUMPRODUCT(--('Input| Projects'!$AC21="Yes"),'Calc| Overheads Allocation'!D$8,'Calc| Project Costs'!W21),IF('Input| Overheads'!$C$42="Internal labour",SUMPRODUCT(--('Input| Projects'!$AC21="Yes"),'Calc| Overheads Allocation'!D$8,'Calc| Project Costs'!W21,'Input| Projects'!$Y21),IF('Input| Overheads'!$C$42="DNSP defined",SUMPRODUCT(--('Input| Projects'!$AC21="Yes"),'Calc| Overheads Allocation'!D$61,'Input| Projects'!$AF21),""))),"")</f>
        <v>0</v>
      </c>
      <c r="AN21" s="186">
        <f>IFERROR(IF('Input| Overheads'!$C$42="Direct costs",SUMPRODUCT(--('Input| Projects'!$AC21="Yes"),'Calc| Overheads Allocation'!E$8,'Calc| Project Costs'!X21),IF('Input| Overheads'!$C$42="Internal labour",SUMPRODUCT(--('Input| Projects'!$AC21="Yes"),'Calc| Overheads Allocation'!E$8,'Calc| Project Costs'!X21,'Input| Projects'!$Y21),IF('Input| Overheads'!$C$42="DNSP defined",SUMPRODUCT(--('Input| Projects'!$AC21="Yes"),'Calc| Overheads Allocation'!E$61,'Input| Projects'!$AF21),""))),"")</f>
        <v>0</v>
      </c>
      <c r="AO21" s="186">
        <f>IFERROR(IF('Input| Overheads'!$C$42="Direct costs",SUMPRODUCT(--('Input| Projects'!$AC21="Yes"),'Calc| Overheads Allocation'!F$8,'Calc| Project Costs'!Y21),IF('Input| Overheads'!$C$42="Internal labour",SUMPRODUCT(--('Input| Projects'!$AC21="Yes"),'Calc| Overheads Allocation'!F$8,'Calc| Project Costs'!Y21,'Input| Projects'!$Y21),IF('Input| Overheads'!$C$42="DNSP defined",SUMPRODUCT(--('Input| Projects'!$AC21="Yes"),'Calc| Overheads Allocation'!F$61,'Input| Projects'!$AF21),""))),"")</f>
        <v>0</v>
      </c>
      <c r="AP21" s="186">
        <f>IFERROR(IF('Input| Overheads'!$C$42="Direct costs",SUMPRODUCT(--('Input| Projects'!$AC21="Yes"),'Calc| Overheads Allocation'!G$8,'Calc| Project Costs'!Z21),IF('Input| Overheads'!$C$42="Internal labour",SUMPRODUCT(--('Input| Projects'!$AC21="Yes"),'Calc| Overheads Allocation'!G$8,'Calc| Project Costs'!Z21,'Input| Projects'!$Y21),IF('Input| Overheads'!$C$42="DNSP defined",SUMPRODUCT(--('Input| Projects'!$AC21="Yes"),'Calc| Overheads Allocation'!G$61,'Input| Projects'!$AF21),""))),"")</f>
        <v>0</v>
      </c>
      <c r="AQ21" s="186">
        <f>IFERROR(IF('Input| Overheads'!$C$42="Direct costs",SUMPRODUCT(--('Input| Projects'!$AC21="Yes"),'Calc| Overheads Allocation'!H$8,'Calc| Project Costs'!AA21),IF('Input| Overheads'!$C$42="Internal labour",SUMPRODUCT(--('Input| Projects'!$AC21="Yes"),'Calc| Overheads Allocation'!H$8,'Calc| Project Costs'!AA21,'Input| Projects'!$Y21),IF('Input| Overheads'!$C$42="DNSP defined",SUMPRODUCT(--('Input| Projects'!$AC21="Yes"),'Calc| Overheads Allocation'!H$61,'Input| Projects'!$AF21),""))),"")</f>
        <v>0</v>
      </c>
      <c r="AR21" s="186">
        <f>IFERROR(IF('Input| Overheads'!$C$42="Direct costs",SUMPRODUCT(--('Input| Projects'!$AC21="Yes"),'Calc| Overheads Allocation'!I$8,'Calc| Project Costs'!AB21),IF('Input| Overheads'!$C$42="Internal labour",SUMPRODUCT(--('Input| Projects'!$AC21="Yes"),'Calc| Overheads Allocation'!I$8,'Calc| Project Costs'!AB21,'Input| Projects'!$Y21),IF('Input| Overheads'!$C$42="DNSP defined",SUMPRODUCT(--('Input| Projects'!$AC21="Yes"),'Calc| Overheads Allocation'!I$61,'Input| Projects'!$AF21),""))),"")</f>
        <v>0</v>
      </c>
      <c r="AS21" s="106"/>
      <c r="AT21" s="186">
        <f>IFERROR(IF('Input| Overheads'!$C$42="Direct costs",SUMPRODUCT(--('Input| Projects'!$AD21="Yes"),'Calc| Overheads Allocation'!C$9,'Calc| Project Costs'!V21),IF('Input| Overheads'!$C$42="Internal labour",SUMPRODUCT(--('Input| Projects'!$AD21="Yes"),'Calc| Overheads Allocation'!C$9,'Calc| Project Costs'!V21,'Input| Projects'!$Y21),IF('Input| Overheads'!$C$42="DNSP defined",SUMPRODUCT(--('Input| Projects'!$AD21="Yes"),'Calc| Overheads Allocation'!C$62,'Input| Projects'!$AG21),""))),"")</f>
        <v>0</v>
      </c>
      <c r="AU21" s="186">
        <f>IFERROR(IF('Input| Overheads'!$C$42="Direct costs",SUMPRODUCT(--('Input| Projects'!$AD21="Yes"),'Calc| Overheads Allocation'!D$9,'Calc| Project Costs'!W21),IF('Input| Overheads'!$C$42="Internal labour",SUMPRODUCT(--('Input| Projects'!$AD21="Yes"),'Calc| Overheads Allocation'!D$9,'Calc| Project Costs'!W21,'Input| Projects'!$Y21),IF('Input| Overheads'!$C$42="DNSP defined",SUMPRODUCT(--('Input| Projects'!$AD21="Yes"),'Calc| Overheads Allocation'!D$62,'Input| Projects'!$AG21),""))),"")</f>
        <v>0</v>
      </c>
      <c r="AV21" s="186">
        <f>IFERROR(IF('Input| Overheads'!$C$42="Direct costs",SUMPRODUCT(--('Input| Projects'!$AD21="Yes"),'Calc| Overheads Allocation'!E$9,'Calc| Project Costs'!X21),IF('Input| Overheads'!$C$42="Internal labour",SUMPRODUCT(--('Input| Projects'!$AD21="Yes"),'Calc| Overheads Allocation'!E$9,'Calc| Project Costs'!X21,'Input| Projects'!$Y21),IF('Input| Overheads'!$C$42="DNSP defined",SUMPRODUCT(--('Input| Projects'!$AD21="Yes"),'Calc| Overheads Allocation'!E$62,'Input| Projects'!$AG21),""))),"")</f>
        <v>0</v>
      </c>
      <c r="AW21" s="186">
        <f>IFERROR(IF('Input| Overheads'!$C$42="Direct costs",SUMPRODUCT(--('Input| Projects'!$AD21="Yes"),'Calc| Overheads Allocation'!F$9,'Calc| Project Costs'!Y21),IF('Input| Overheads'!$C$42="Internal labour",SUMPRODUCT(--('Input| Projects'!$AD21="Yes"),'Calc| Overheads Allocation'!F$9,'Calc| Project Costs'!Y21,'Input| Projects'!$Y21),IF('Input| Overheads'!$C$42="DNSP defined",SUMPRODUCT(--('Input| Projects'!$AD21="Yes"),'Calc| Overheads Allocation'!F$62,'Input| Projects'!$AG21),""))),"")</f>
        <v>0</v>
      </c>
      <c r="AX21" s="186">
        <f>IFERROR(IF('Input| Overheads'!$C$42="Direct costs",SUMPRODUCT(--('Input| Projects'!$AD21="Yes"),'Calc| Overheads Allocation'!G$9,'Calc| Project Costs'!Z21),IF('Input| Overheads'!$C$42="Internal labour",SUMPRODUCT(--('Input| Projects'!$AD21="Yes"),'Calc| Overheads Allocation'!G$9,'Calc| Project Costs'!Z21,'Input| Projects'!$Y21),IF('Input| Overheads'!$C$42="DNSP defined",SUMPRODUCT(--('Input| Projects'!$AD21="Yes"),'Calc| Overheads Allocation'!G$62,'Input| Projects'!$AG21),""))),"")</f>
        <v>0</v>
      </c>
      <c r="AY21" s="186">
        <f>IFERROR(IF('Input| Overheads'!$C$42="Direct costs",SUMPRODUCT(--('Input| Projects'!$AD21="Yes"),'Calc| Overheads Allocation'!H$9,'Calc| Project Costs'!AA21),IF('Input| Overheads'!$C$42="Internal labour",SUMPRODUCT(--('Input| Projects'!$AD21="Yes"),'Calc| Overheads Allocation'!H$9,'Calc| Project Costs'!AA21,'Input| Projects'!$Y21),IF('Input| Overheads'!$C$42="DNSP defined",SUMPRODUCT(--('Input| Projects'!$AD21="Yes"),'Calc| Overheads Allocation'!H$62,'Input| Projects'!$AG21),""))),"")</f>
        <v>0</v>
      </c>
      <c r="AZ21" s="186">
        <f>IFERROR(IF('Input| Overheads'!$C$42="Direct costs",SUMPRODUCT(--('Input| Projects'!$AD21="Yes"),'Calc| Overheads Allocation'!I$9,'Calc| Project Costs'!AB21),IF('Input| Overheads'!$C$42="Internal labour",SUMPRODUCT(--('Input| Projects'!$AD21="Yes"),'Calc| Overheads Allocation'!I$9,'Calc| Project Costs'!AB21,'Input| Projects'!$Y21),IF('Input| Overheads'!$C$42="DNSP defined",SUMPRODUCT(--('Input| Projects'!$AD21="Yes"),'Calc| Overheads Allocation'!I$62,'Input| Projects'!$AG21),""))),"")</f>
        <v>0</v>
      </c>
      <c r="BA21" s="106"/>
      <c r="BB21" s="186">
        <f t="shared" si="41"/>
        <v>10.219530000000001</v>
      </c>
      <c r="BC21" s="186">
        <f t="shared" si="42"/>
        <v>0</v>
      </c>
      <c r="BD21" s="186">
        <f t="shared" si="43"/>
        <v>0</v>
      </c>
      <c r="BE21" s="186">
        <f t="shared" si="20"/>
        <v>0</v>
      </c>
      <c r="BF21" s="186">
        <f t="shared" si="21"/>
        <v>0</v>
      </c>
      <c r="BG21" s="186">
        <f t="shared" si="22"/>
        <v>0</v>
      </c>
      <c r="BH21" s="186">
        <f t="shared" si="23"/>
        <v>0</v>
      </c>
      <c r="BI21" s="97"/>
      <c r="BJ21" s="186">
        <f t="shared" si="24"/>
        <v>0</v>
      </c>
      <c r="BK21" s="186" t="str">
        <f t="shared" si="25"/>
        <v/>
      </c>
      <c r="BL21" s="186" t="str">
        <f t="shared" si="26"/>
        <v/>
      </c>
      <c r="BM21" s="186" t="str">
        <f t="shared" si="27"/>
        <v/>
      </c>
      <c r="BN21" s="186" t="str">
        <f t="shared" si="28"/>
        <v/>
      </c>
      <c r="BO21" s="186" t="str">
        <f t="shared" si="29"/>
        <v/>
      </c>
      <c r="BP21" s="186" t="str">
        <f t="shared" si="30"/>
        <v/>
      </c>
      <c r="BQ21" s="97"/>
      <c r="BR21" s="186">
        <f t="shared" si="44"/>
        <v>59.195209999999996</v>
      </c>
      <c r="BS21" s="186">
        <f t="shared" si="31"/>
        <v>0</v>
      </c>
      <c r="BT21" s="222">
        <f t="shared" si="32"/>
        <v>0</v>
      </c>
      <c r="BU21" s="222">
        <f t="shared" si="33"/>
        <v>0</v>
      </c>
      <c r="BV21" s="222">
        <f t="shared" si="34"/>
        <v>0</v>
      </c>
      <c r="BW21" s="222">
        <f t="shared" si="35"/>
        <v>0</v>
      </c>
      <c r="BX21" s="222">
        <f t="shared" si="36"/>
        <v>0</v>
      </c>
      <c r="BY21" s="106"/>
      <c r="BZ21" s="197">
        <f>IF(SUMIF('Input| Projects'!$AS$8:$CP$8,"Dx",'Input| Projects'!$AS21:$CP21)=0,"",SUMIF('Input| Projects'!$AS$8:$CP$8,"Dx",'Input| Projects'!$AS21:$CP21))</f>
        <v>1</v>
      </c>
      <c r="CA21" s="197" t="str">
        <f>IF(SUMIF('Input| Projects'!$AS$8:$CP$8,"Tx",'Input| Projects'!$AS21:$CP21)=0,"",SUMIF('Input| Projects'!$AS$8:$CP$8,"Tx",'Input| Projects'!$AS21:$CP21))</f>
        <v/>
      </c>
      <c r="CB21" s="150" t="str">
        <f t="shared" si="45"/>
        <v/>
      </c>
    </row>
    <row r="22" spans="2:80" x14ac:dyDescent="0.2">
      <c r="B22" s="201">
        <f>IFERROR('Input| Projects'!B22,"")</f>
        <v>13</v>
      </c>
      <c r="C22" s="42" t="str">
        <f>IFERROR(IF('Input| Projects'!C22="","",'Input| Projects'!C22),"")</f>
        <v>NEW 33KV SUPPLY TO WESTCONNEX STG 3A</v>
      </c>
      <c r="D22" s="42" t="str">
        <f>IFERROR(IF('Input| Projects'!D22="","",'Input| Projects'!D22),"")</f>
        <v>ARA_03.1A.0032M</v>
      </c>
      <c r="E22" s="104"/>
      <c r="F22" s="190">
        <f>IFERROR('Input| Projects'!I22*'Input| Escalations'!$K$19,"")</f>
        <v>-40.499790000000004</v>
      </c>
      <c r="G22" s="190">
        <f>IFERROR('Input| Projects'!J22*'Input| Escalations'!$K$19,"")</f>
        <v>0</v>
      </c>
      <c r="H22" s="190">
        <f>IFERROR('Input| Projects'!K22*'Input| Escalations'!$K$19,"")</f>
        <v>0</v>
      </c>
      <c r="I22" s="190">
        <f>IFERROR('Input| Projects'!L22*'Input| Escalations'!$K$19,"")</f>
        <v>0</v>
      </c>
      <c r="J22" s="190">
        <f>IFERROR('Input| Projects'!M22*'Input| Escalations'!$K$19,"")</f>
        <v>0</v>
      </c>
      <c r="K22" s="190">
        <f>IFERROR('Input| Projects'!N22*'Input| Escalations'!$K$19,"")</f>
        <v>0</v>
      </c>
      <c r="L22" s="190">
        <f>IFERROR('Input| Projects'!O22*'Input| Escalations'!$K$19,"")</f>
        <v>0</v>
      </c>
      <c r="M22" s="150" t="str">
        <f>IF(ABS(SUM(F22:L22)-(SUM('Input| Projects'!I22:O22)*'Input| Escalations'!$K$19))&lt;0.0000001,"",1)</f>
        <v/>
      </c>
      <c r="N22" s="192">
        <f>'Input| Projects'!$Y22*INDEX('Input| Escalations'!$H$33:$N$33,MATCH('Calc| Project Costs'!N$9,'Input| Escalations'!$H$23:$N$23,0))+'Input| Projects'!$Z22*INDEX('Input| Escalations'!$H$34:$N$34,MATCH('Calc| Project Costs'!N$9,'Input| Escalations'!$H$23:$N$23,0))+'Input| Projects'!$AA22*INDEX('Input| Escalations'!$H$35:$N$35,MATCH('Calc| Project Costs'!N$9,'Input| Escalations'!$H$23:$N$23,0))+1</f>
        <v>1</v>
      </c>
      <c r="O22" s="192">
        <f>'Input| Projects'!$Y22*INDEX('Input| Escalations'!$H$33:$N$33,MATCH('Calc| Project Costs'!O$9,'Input| Escalations'!$H$23:$N$23,0))+'Input| Projects'!$Z22*INDEX('Input| Escalations'!$H$34:$N$34,MATCH('Calc| Project Costs'!O$9,'Input| Escalations'!$H$23:$N$23,0))+'Input| Projects'!$AA22*INDEX('Input| Escalations'!$H$35:$N$35,MATCH('Calc| Project Costs'!O$9,'Input| Escalations'!$H$23:$N$23,0))+1</f>
        <v>1</v>
      </c>
      <c r="P22" s="192">
        <f>'Input| Projects'!$Y22*INDEX('Input| Escalations'!$H$33:$N$33,MATCH('Calc| Project Costs'!P$9,'Input| Escalations'!$H$23:$N$23,0))+'Input| Projects'!$Z22*INDEX('Input| Escalations'!$H$34:$N$34,MATCH('Calc| Project Costs'!P$9,'Input| Escalations'!$H$23:$N$23,0))+'Input| Projects'!$AA22*INDEX('Input| Escalations'!$H$35:$N$35,MATCH('Calc| Project Costs'!P$9,'Input| Escalations'!$H$23:$N$23,0))+1</f>
        <v>1</v>
      </c>
      <c r="Q22" s="192">
        <f>'Input| Projects'!$Y22*INDEX('Input| Escalations'!$H$33:$N$33,MATCH('Calc| Project Costs'!Q$9,'Input| Escalations'!$H$23:$N$23,0))+'Input| Projects'!$Z22*INDEX('Input| Escalations'!$H$34:$N$34,MATCH('Calc| Project Costs'!Q$9,'Input| Escalations'!$H$23:$N$23,0))+'Input| Projects'!$AA22*INDEX('Input| Escalations'!$H$35:$N$35,MATCH('Calc| Project Costs'!Q$9,'Input| Escalations'!$H$23:$N$23,0))+1</f>
        <v>1</v>
      </c>
      <c r="R22" s="192">
        <f>'Input| Projects'!$Y22*INDEX('Input| Escalations'!$H$33:$N$33,MATCH('Calc| Project Costs'!R$9,'Input| Escalations'!$H$23:$N$23,0))+'Input| Projects'!$Z22*INDEX('Input| Escalations'!$H$34:$N$34,MATCH('Calc| Project Costs'!R$9,'Input| Escalations'!$H$23:$N$23,0))+'Input| Projects'!$AA22*INDEX('Input| Escalations'!$H$35:$N$35,MATCH('Calc| Project Costs'!R$9,'Input| Escalations'!$H$23:$N$23,0))+1</f>
        <v>1</v>
      </c>
      <c r="S22" s="192">
        <f>'Input| Projects'!$Y22*INDEX('Input| Escalations'!$H$33:$N$33,MATCH('Calc| Project Costs'!S$9,'Input| Escalations'!$H$23:$N$23,0))+'Input| Projects'!$Z22*INDEX('Input| Escalations'!$H$34:$N$34,MATCH('Calc| Project Costs'!S$9,'Input| Escalations'!$H$23:$N$23,0))+'Input| Projects'!$AA22*INDEX('Input| Escalations'!$H$35:$N$35,MATCH('Calc| Project Costs'!S$9,'Input| Escalations'!$H$23:$N$23,0))+1</f>
        <v>1</v>
      </c>
      <c r="T22" s="192">
        <f>'Input| Projects'!$Y22*INDEX('Input| Escalations'!$H$33:$N$33,MATCH('Calc| Project Costs'!T$9,'Input| Escalations'!$H$23:$N$23,0))+'Input| Projects'!$Z22*INDEX('Input| Escalations'!$H$34:$N$34,MATCH('Calc| Project Costs'!T$9,'Input| Escalations'!$H$23:$N$23,0))+'Input| Projects'!$AA22*INDEX('Input| Escalations'!$H$35:$N$35,MATCH('Calc| Project Costs'!T$9,'Input| Escalations'!$H$23:$N$23,0))+1</f>
        <v>1</v>
      </c>
      <c r="U22" s="106"/>
      <c r="V22" s="186">
        <f t="shared" si="37"/>
        <v>-40.499790000000004</v>
      </c>
      <c r="W22" s="186">
        <f t="shared" si="38"/>
        <v>0</v>
      </c>
      <c r="X22" s="186">
        <f t="shared" si="39"/>
        <v>0</v>
      </c>
      <c r="Y22" s="186">
        <f t="shared" si="18"/>
        <v>0</v>
      </c>
      <c r="Z22" s="186">
        <f t="shared" si="19"/>
        <v>0</v>
      </c>
      <c r="AA22" s="186">
        <f t="shared" si="40"/>
        <v>0</v>
      </c>
      <c r="AB22" s="186">
        <f t="shared" si="40"/>
        <v>0</v>
      </c>
      <c r="AC22" s="106"/>
      <c r="AD22" s="186">
        <f>'Input| Projects'!Q22*N22*'Input| Escalations'!$K$19</f>
        <v>0</v>
      </c>
      <c r="AE22" s="186">
        <f>'Input| Projects'!R22*O22*'Input| Escalations'!$K$19</f>
        <v>0</v>
      </c>
      <c r="AF22" s="186">
        <f>'Input| Projects'!S22*P22*'Input| Escalations'!$K$19</f>
        <v>0</v>
      </c>
      <c r="AG22" s="186">
        <f>'Input| Projects'!T22*Q22*'Input| Escalations'!$K$19</f>
        <v>0</v>
      </c>
      <c r="AH22" s="186">
        <f>'Input| Projects'!U22*R22*'Input| Escalations'!$K$19</f>
        <v>0</v>
      </c>
      <c r="AI22" s="186">
        <f>'Input| Projects'!V22*S22*'Input| Escalations'!$K$19</f>
        <v>0</v>
      </c>
      <c r="AJ22" s="186">
        <f>'Input| Projects'!W22*T22*'Input| Escalations'!$K$19</f>
        <v>0</v>
      </c>
      <c r="AK22" s="106"/>
      <c r="AL22" s="186">
        <f>IFERROR(IF('Input| Overheads'!$C$42="Direct costs",SUMPRODUCT(--('Input| Projects'!$AC22="Yes"),'Calc| Overheads Allocation'!C$8,'Calc| Project Costs'!V22),IF('Input| Overheads'!$C$42="Internal labour",SUMPRODUCT(--('Input| Projects'!$AC22="Yes"),'Calc| Overheads Allocation'!C$8,'Calc| Project Costs'!V22,'Input| Projects'!$Y22),IF('Input| Overheads'!$C$42="DNSP defined",SUMPRODUCT(--('Input| Projects'!$AC22="Yes"),'Calc| Overheads Allocation'!C$61,'Input| Projects'!$AF22),""))),"")</f>
        <v>-29.160999999999998</v>
      </c>
      <c r="AM22" s="186">
        <f>IFERROR(IF('Input| Overheads'!$C$42="Direct costs",SUMPRODUCT(--('Input| Projects'!$AC22="Yes"),'Calc| Overheads Allocation'!D$8,'Calc| Project Costs'!W22),IF('Input| Overheads'!$C$42="Internal labour",SUMPRODUCT(--('Input| Projects'!$AC22="Yes"),'Calc| Overheads Allocation'!D$8,'Calc| Project Costs'!W22,'Input| Projects'!$Y22),IF('Input| Overheads'!$C$42="DNSP defined",SUMPRODUCT(--('Input| Projects'!$AC22="Yes"),'Calc| Overheads Allocation'!D$61,'Input| Projects'!$AF22),""))),"")</f>
        <v>0</v>
      </c>
      <c r="AN22" s="186">
        <f>IFERROR(IF('Input| Overheads'!$C$42="Direct costs",SUMPRODUCT(--('Input| Projects'!$AC22="Yes"),'Calc| Overheads Allocation'!E$8,'Calc| Project Costs'!X22),IF('Input| Overheads'!$C$42="Internal labour",SUMPRODUCT(--('Input| Projects'!$AC22="Yes"),'Calc| Overheads Allocation'!E$8,'Calc| Project Costs'!X22,'Input| Projects'!$Y22),IF('Input| Overheads'!$C$42="DNSP defined",SUMPRODUCT(--('Input| Projects'!$AC22="Yes"),'Calc| Overheads Allocation'!E$61,'Input| Projects'!$AF22),""))),"")</f>
        <v>0</v>
      </c>
      <c r="AO22" s="186">
        <f>IFERROR(IF('Input| Overheads'!$C$42="Direct costs",SUMPRODUCT(--('Input| Projects'!$AC22="Yes"),'Calc| Overheads Allocation'!F$8,'Calc| Project Costs'!Y22),IF('Input| Overheads'!$C$42="Internal labour",SUMPRODUCT(--('Input| Projects'!$AC22="Yes"),'Calc| Overheads Allocation'!F$8,'Calc| Project Costs'!Y22,'Input| Projects'!$Y22),IF('Input| Overheads'!$C$42="DNSP defined",SUMPRODUCT(--('Input| Projects'!$AC22="Yes"),'Calc| Overheads Allocation'!F$61,'Input| Projects'!$AF22),""))),"")</f>
        <v>0</v>
      </c>
      <c r="AP22" s="186">
        <f>IFERROR(IF('Input| Overheads'!$C$42="Direct costs",SUMPRODUCT(--('Input| Projects'!$AC22="Yes"),'Calc| Overheads Allocation'!G$8,'Calc| Project Costs'!Z22),IF('Input| Overheads'!$C$42="Internal labour",SUMPRODUCT(--('Input| Projects'!$AC22="Yes"),'Calc| Overheads Allocation'!G$8,'Calc| Project Costs'!Z22,'Input| Projects'!$Y22),IF('Input| Overheads'!$C$42="DNSP defined",SUMPRODUCT(--('Input| Projects'!$AC22="Yes"),'Calc| Overheads Allocation'!G$61,'Input| Projects'!$AF22),""))),"")</f>
        <v>0</v>
      </c>
      <c r="AQ22" s="186">
        <f>IFERROR(IF('Input| Overheads'!$C$42="Direct costs",SUMPRODUCT(--('Input| Projects'!$AC22="Yes"),'Calc| Overheads Allocation'!H$8,'Calc| Project Costs'!AA22),IF('Input| Overheads'!$C$42="Internal labour",SUMPRODUCT(--('Input| Projects'!$AC22="Yes"),'Calc| Overheads Allocation'!H$8,'Calc| Project Costs'!AA22,'Input| Projects'!$Y22),IF('Input| Overheads'!$C$42="DNSP defined",SUMPRODUCT(--('Input| Projects'!$AC22="Yes"),'Calc| Overheads Allocation'!H$61,'Input| Projects'!$AF22),""))),"")</f>
        <v>0</v>
      </c>
      <c r="AR22" s="186">
        <f>IFERROR(IF('Input| Overheads'!$C$42="Direct costs",SUMPRODUCT(--('Input| Projects'!$AC22="Yes"),'Calc| Overheads Allocation'!I$8,'Calc| Project Costs'!AB22),IF('Input| Overheads'!$C$42="Internal labour",SUMPRODUCT(--('Input| Projects'!$AC22="Yes"),'Calc| Overheads Allocation'!I$8,'Calc| Project Costs'!AB22,'Input| Projects'!$Y22),IF('Input| Overheads'!$C$42="DNSP defined",SUMPRODUCT(--('Input| Projects'!$AC22="Yes"),'Calc| Overheads Allocation'!I$61,'Input| Projects'!$AF22),""))),"")</f>
        <v>0</v>
      </c>
      <c r="AS22" s="106"/>
      <c r="AT22" s="186">
        <f>IFERROR(IF('Input| Overheads'!$C$42="Direct costs",SUMPRODUCT(--('Input| Projects'!$AD22="Yes"),'Calc| Overheads Allocation'!C$9,'Calc| Project Costs'!V22),IF('Input| Overheads'!$C$42="Internal labour",SUMPRODUCT(--('Input| Projects'!$AD22="Yes"),'Calc| Overheads Allocation'!C$9,'Calc| Project Costs'!V22,'Input| Projects'!$Y22),IF('Input| Overheads'!$C$42="DNSP defined",SUMPRODUCT(--('Input| Projects'!$AD22="Yes"),'Calc| Overheads Allocation'!C$62,'Input| Projects'!$AG22),""))),"")</f>
        <v>0</v>
      </c>
      <c r="AU22" s="186">
        <f>IFERROR(IF('Input| Overheads'!$C$42="Direct costs",SUMPRODUCT(--('Input| Projects'!$AD22="Yes"),'Calc| Overheads Allocation'!D$9,'Calc| Project Costs'!W22),IF('Input| Overheads'!$C$42="Internal labour",SUMPRODUCT(--('Input| Projects'!$AD22="Yes"),'Calc| Overheads Allocation'!D$9,'Calc| Project Costs'!W22,'Input| Projects'!$Y22),IF('Input| Overheads'!$C$42="DNSP defined",SUMPRODUCT(--('Input| Projects'!$AD22="Yes"),'Calc| Overheads Allocation'!D$62,'Input| Projects'!$AG22),""))),"")</f>
        <v>0</v>
      </c>
      <c r="AV22" s="186">
        <f>IFERROR(IF('Input| Overheads'!$C$42="Direct costs",SUMPRODUCT(--('Input| Projects'!$AD22="Yes"),'Calc| Overheads Allocation'!E$9,'Calc| Project Costs'!X22),IF('Input| Overheads'!$C$42="Internal labour",SUMPRODUCT(--('Input| Projects'!$AD22="Yes"),'Calc| Overheads Allocation'!E$9,'Calc| Project Costs'!X22,'Input| Projects'!$Y22),IF('Input| Overheads'!$C$42="DNSP defined",SUMPRODUCT(--('Input| Projects'!$AD22="Yes"),'Calc| Overheads Allocation'!E$62,'Input| Projects'!$AG22),""))),"")</f>
        <v>0</v>
      </c>
      <c r="AW22" s="186">
        <f>IFERROR(IF('Input| Overheads'!$C$42="Direct costs",SUMPRODUCT(--('Input| Projects'!$AD22="Yes"),'Calc| Overheads Allocation'!F$9,'Calc| Project Costs'!Y22),IF('Input| Overheads'!$C$42="Internal labour",SUMPRODUCT(--('Input| Projects'!$AD22="Yes"),'Calc| Overheads Allocation'!F$9,'Calc| Project Costs'!Y22,'Input| Projects'!$Y22),IF('Input| Overheads'!$C$42="DNSP defined",SUMPRODUCT(--('Input| Projects'!$AD22="Yes"),'Calc| Overheads Allocation'!F$62,'Input| Projects'!$AG22),""))),"")</f>
        <v>0</v>
      </c>
      <c r="AX22" s="186">
        <f>IFERROR(IF('Input| Overheads'!$C$42="Direct costs",SUMPRODUCT(--('Input| Projects'!$AD22="Yes"),'Calc| Overheads Allocation'!G$9,'Calc| Project Costs'!Z22),IF('Input| Overheads'!$C$42="Internal labour",SUMPRODUCT(--('Input| Projects'!$AD22="Yes"),'Calc| Overheads Allocation'!G$9,'Calc| Project Costs'!Z22,'Input| Projects'!$Y22),IF('Input| Overheads'!$C$42="DNSP defined",SUMPRODUCT(--('Input| Projects'!$AD22="Yes"),'Calc| Overheads Allocation'!G$62,'Input| Projects'!$AG22),""))),"")</f>
        <v>0</v>
      </c>
      <c r="AY22" s="186">
        <f>IFERROR(IF('Input| Overheads'!$C$42="Direct costs",SUMPRODUCT(--('Input| Projects'!$AD22="Yes"),'Calc| Overheads Allocation'!H$9,'Calc| Project Costs'!AA22),IF('Input| Overheads'!$C$42="Internal labour",SUMPRODUCT(--('Input| Projects'!$AD22="Yes"),'Calc| Overheads Allocation'!H$9,'Calc| Project Costs'!AA22,'Input| Projects'!$Y22),IF('Input| Overheads'!$C$42="DNSP defined",SUMPRODUCT(--('Input| Projects'!$AD22="Yes"),'Calc| Overheads Allocation'!H$62,'Input| Projects'!$AG22),""))),"")</f>
        <v>0</v>
      </c>
      <c r="AZ22" s="186">
        <f>IFERROR(IF('Input| Overheads'!$C$42="Direct costs",SUMPRODUCT(--('Input| Projects'!$AD22="Yes"),'Calc| Overheads Allocation'!I$9,'Calc| Project Costs'!AB22),IF('Input| Overheads'!$C$42="Internal labour",SUMPRODUCT(--('Input| Projects'!$AD22="Yes"),'Calc| Overheads Allocation'!I$9,'Calc| Project Costs'!AB22,'Input| Projects'!$Y22),IF('Input| Overheads'!$C$42="DNSP defined",SUMPRODUCT(--('Input| Projects'!$AD22="Yes"),'Calc| Overheads Allocation'!I$62,'Input| Projects'!$AG22),""))),"")</f>
        <v>0</v>
      </c>
      <c r="BA22" s="106"/>
      <c r="BB22" s="186">
        <f t="shared" si="41"/>
        <v>-29.160999999999998</v>
      </c>
      <c r="BC22" s="186">
        <f t="shared" si="42"/>
        <v>0</v>
      </c>
      <c r="BD22" s="186">
        <f t="shared" si="43"/>
        <v>0</v>
      </c>
      <c r="BE22" s="186">
        <f t="shared" si="20"/>
        <v>0</v>
      </c>
      <c r="BF22" s="186">
        <f t="shared" si="21"/>
        <v>0</v>
      </c>
      <c r="BG22" s="186">
        <f t="shared" si="22"/>
        <v>0</v>
      </c>
      <c r="BH22" s="186">
        <f t="shared" si="23"/>
        <v>0</v>
      </c>
      <c r="BI22" s="97"/>
      <c r="BJ22" s="186">
        <f t="shared" si="24"/>
        <v>0</v>
      </c>
      <c r="BK22" s="186" t="str">
        <f t="shared" si="25"/>
        <v/>
      </c>
      <c r="BL22" s="186" t="str">
        <f t="shared" si="26"/>
        <v/>
      </c>
      <c r="BM22" s="186" t="str">
        <f t="shared" si="27"/>
        <v/>
      </c>
      <c r="BN22" s="186" t="str">
        <f t="shared" si="28"/>
        <v/>
      </c>
      <c r="BO22" s="186" t="str">
        <f t="shared" si="29"/>
        <v/>
      </c>
      <c r="BP22" s="186" t="str">
        <f t="shared" si="30"/>
        <v/>
      </c>
      <c r="BQ22" s="97"/>
      <c r="BR22" s="186">
        <f t="shared" si="44"/>
        <v>-69.660790000000006</v>
      </c>
      <c r="BS22" s="186">
        <f t="shared" si="31"/>
        <v>0</v>
      </c>
      <c r="BT22" s="222">
        <f t="shared" si="32"/>
        <v>0</v>
      </c>
      <c r="BU22" s="222">
        <f t="shared" si="33"/>
        <v>0</v>
      </c>
      <c r="BV22" s="222">
        <f t="shared" si="34"/>
        <v>0</v>
      </c>
      <c r="BW22" s="222">
        <f t="shared" si="35"/>
        <v>0</v>
      </c>
      <c r="BX22" s="222">
        <f t="shared" si="36"/>
        <v>0</v>
      </c>
      <c r="BY22" s="106"/>
      <c r="BZ22" s="197">
        <f>IF(SUMIF('Input| Projects'!$AS$8:$CP$8,"Dx",'Input| Projects'!$AS22:$CP22)=0,"",SUMIF('Input| Projects'!$AS$8:$CP$8,"Dx",'Input| Projects'!$AS22:$CP22))</f>
        <v>0.99999999999999978</v>
      </c>
      <c r="CA22" s="197" t="str">
        <f>IF(SUMIF('Input| Projects'!$AS$8:$CP$8,"Tx",'Input| Projects'!$AS22:$CP22)=0,"",SUMIF('Input| Projects'!$AS$8:$CP$8,"Tx",'Input| Projects'!$AS22:$CP22))</f>
        <v/>
      </c>
      <c r="CB22" s="150" t="str">
        <f t="shared" si="45"/>
        <v/>
      </c>
    </row>
    <row r="23" spans="2:80" x14ac:dyDescent="0.2">
      <c r="B23" s="201">
        <f>IFERROR('Input| Projects'!B23,"")</f>
        <v>14</v>
      </c>
      <c r="C23" s="42" t="str">
        <f>IFERROR(IF('Input| Projects'!C23="","",'Input| Projects'!C23),"")</f>
        <v>NEW 33kV SUPPLY SYD METRO CITY &amp; SW - SHILLS</v>
      </c>
      <c r="D23" s="42" t="str">
        <f>IFERROR(IF('Input| Projects'!D23="","",'Input| Projects'!D23),"")</f>
        <v>ARA_03.1A.0037M</v>
      </c>
      <c r="E23" s="104"/>
      <c r="F23" s="190">
        <f>IFERROR('Input| Projects'!I23*'Input| Escalations'!$K$19,"")</f>
        <v>416.07212000000004</v>
      </c>
      <c r="G23" s="190">
        <f>IFERROR('Input| Projects'!J23*'Input| Escalations'!$K$19,"")</f>
        <v>0</v>
      </c>
      <c r="H23" s="190">
        <f>IFERROR('Input| Projects'!K23*'Input| Escalations'!$K$19,"")</f>
        <v>0</v>
      </c>
      <c r="I23" s="190">
        <f>IFERROR('Input| Projects'!L23*'Input| Escalations'!$K$19,"")</f>
        <v>0</v>
      </c>
      <c r="J23" s="190">
        <f>IFERROR('Input| Projects'!M23*'Input| Escalations'!$K$19,"")</f>
        <v>0</v>
      </c>
      <c r="K23" s="190">
        <f>IFERROR('Input| Projects'!N23*'Input| Escalations'!$K$19,"")</f>
        <v>0</v>
      </c>
      <c r="L23" s="190">
        <f>IFERROR('Input| Projects'!O23*'Input| Escalations'!$K$19,"")</f>
        <v>0</v>
      </c>
      <c r="M23" s="150" t="str">
        <f>IF(ABS(SUM(F23:L23)-(SUM('Input| Projects'!I23:O23)*'Input| Escalations'!$K$19))&lt;0.0000001,"",1)</f>
        <v/>
      </c>
      <c r="N23" s="192">
        <f>'Input| Projects'!$Y23*INDEX('Input| Escalations'!$H$33:$N$33,MATCH('Calc| Project Costs'!N$9,'Input| Escalations'!$H$23:$N$23,0))+'Input| Projects'!$Z23*INDEX('Input| Escalations'!$H$34:$N$34,MATCH('Calc| Project Costs'!N$9,'Input| Escalations'!$H$23:$N$23,0))+'Input| Projects'!$AA23*INDEX('Input| Escalations'!$H$35:$N$35,MATCH('Calc| Project Costs'!N$9,'Input| Escalations'!$H$23:$N$23,0))+1</f>
        <v>1</v>
      </c>
      <c r="O23" s="192">
        <f>'Input| Projects'!$Y23*INDEX('Input| Escalations'!$H$33:$N$33,MATCH('Calc| Project Costs'!O$9,'Input| Escalations'!$H$23:$N$23,0))+'Input| Projects'!$Z23*INDEX('Input| Escalations'!$H$34:$N$34,MATCH('Calc| Project Costs'!O$9,'Input| Escalations'!$H$23:$N$23,0))+'Input| Projects'!$AA23*INDEX('Input| Escalations'!$H$35:$N$35,MATCH('Calc| Project Costs'!O$9,'Input| Escalations'!$H$23:$N$23,0))+1</f>
        <v>1</v>
      </c>
      <c r="P23" s="192">
        <f>'Input| Projects'!$Y23*INDEX('Input| Escalations'!$H$33:$N$33,MATCH('Calc| Project Costs'!P$9,'Input| Escalations'!$H$23:$N$23,0))+'Input| Projects'!$Z23*INDEX('Input| Escalations'!$H$34:$N$34,MATCH('Calc| Project Costs'!P$9,'Input| Escalations'!$H$23:$N$23,0))+'Input| Projects'!$AA23*INDEX('Input| Escalations'!$H$35:$N$35,MATCH('Calc| Project Costs'!P$9,'Input| Escalations'!$H$23:$N$23,0))+1</f>
        <v>1</v>
      </c>
      <c r="Q23" s="192">
        <f>'Input| Projects'!$Y23*INDEX('Input| Escalations'!$H$33:$N$33,MATCH('Calc| Project Costs'!Q$9,'Input| Escalations'!$H$23:$N$23,0))+'Input| Projects'!$Z23*INDEX('Input| Escalations'!$H$34:$N$34,MATCH('Calc| Project Costs'!Q$9,'Input| Escalations'!$H$23:$N$23,0))+'Input| Projects'!$AA23*INDEX('Input| Escalations'!$H$35:$N$35,MATCH('Calc| Project Costs'!Q$9,'Input| Escalations'!$H$23:$N$23,0))+1</f>
        <v>1</v>
      </c>
      <c r="R23" s="192">
        <f>'Input| Projects'!$Y23*INDEX('Input| Escalations'!$H$33:$N$33,MATCH('Calc| Project Costs'!R$9,'Input| Escalations'!$H$23:$N$23,0))+'Input| Projects'!$Z23*INDEX('Input| Escalations'!$H$34:$N$34,MATCH('Calc| Project Costs'!R$9,'Input| Escalations'!$H$23:$N$23,0))+'Input| Projects'!$AA23*INDEX('Input| Escalations'!$H$35:$N$35,MATCH('Calc| Project Costs'!R$9,'Input| Escalations'!$H$23:$N$23,0))+1</f>
        <v>1</v>
      </c>
      <c r="S23" s="192">
        <f>'Input| Projects'!$Y23*INDEX('Input| Escalations'!$H$33:$N$33,MATCH('Calc| Project Costs'!S$9,'Input| Escalations'!$H$23:$N$23,0))+'Input| Projects'!$Z23*INDEX('Input| Escalations'!$H$34:$N$34,MATCH('Calc| Project Costs'!S$9,'Input| Escalations'!$H$23:$N$23,0))+'Input| Projects'!$AA23*INDEX('Input| Escalations'!$H$35:$N$35,MATCH('Calc| Project Costs'!S$9,'Input| Escalations'!$H$23:$N$23,0))+1</f>
        <v>1</v>
      </c>
      <c r="T23" s="192">
        <f>'Input| Projects'!$Y23*INDEX('Input| Escalations'!$H$33:$N$33,MATCH('Calc| Project Costs'!T$9,'Input| Escalations'!$H$23:$N$23,0))+'Input| Projects'!$Z23*INDEX('Input| Escalations'!$H$34:$N$34,MATCH('Calc| Project Costs'!T$9,'Input| Escalations'!$H$23:$N$23,0))+'Input| Projects'!$AA23*INDEX('Input| Escalations'!$H$35:$N$35,MATCH('Calc| Project Costs'!T$9,'Input| Escalations'!$H$23:$N$23,0))+1</f>
        <v>1</v>
      </c>
      <c r="U23" s="106"/>
      <c r="V23" s="186">
        <f t="shared" si="37"/>
        <v>416.07212000000004</v>
      </c>
      <c r="W23" s="186">
        <f t="shared" si="38"/>
        <v>0</v>
      </c>
      <c r="X23" s="186">
        <f t="shared" si="39"/>
        <v>0</v>
      </c>
      <c r="Y23" s="186">
        <f t="shared" si="18"/>
        <v>0</v>
      </c>
      <c r="Z23" s="186">
        <f t="shared" si="19"/>
        <v>0</v>
      </c>
      <c r="AA23" s="186">
        <f t="shared" si="40"/>
        <v>0</v>
      </c>
      <c r="AB23" s="186">
        <f t="shared" si="40"/>
        <v>0</v>
      </c>
      <c r="AC23" s="106"/>
      <c r="AD23" s="186">
        <f>'Input| Projects'!Q23*N23*'Input| Escalations'!$K$19</f>
        <v>0</v>
      </c>
      <c r="AE23" s="186">
        <f>'Input| Projects'!R23*O23*'Input| Escalations'!$K$19</f>
        <v>0</v>
      </c>
      <c r="AF23" s="186">
        <f>'Input| Projects'!S23*P23*'Input| Escalations'!$K$19</f>
        <v>0</v>
      </c>
      <c r="AG23" s="186">
        <f>'Input| Projects'!T23*Q23*'Input| Escalations'!$K$19</f>
        <v>0</v>
      </c>
      <c r="AH23" s="186">
        <f>'Input| Projects'!U23*R23*'Input| Escalations'!$K$19</f>
        <v>0</v>
      </c>
      <c r="AI23" s="186">
        <f>'Input| Projects'!V23*S23*'Input| Escalations'!$K$19</f>
        <v>0</v>
      </c>
      <c r="AJ23" s="186">
        <f>'Input| Projects'!W23*T23*'Input| Escalations'!$K$19</f>
        <v>0</v>
      </c>
      <c r="AK23" s="106"/>
      <c r="AL23" s="186">
        <f>IFERROR(IF('Input| Overheads'!$C$42="Direct costs",SUMPRODUCT(--('Input| Projects'!$AC23="Yes"),'Calc| Overheads Allocation'!C$8,'Calc| Project Costs'!V23),IF('Input| Overheads'!$C$42="Internal labour",SUMPRODUCT(--('Input| Projects'!$AC23="Yes"),'Calc| Overheads Allocation'!C$8,'Calc| Project Costs'!V23,'Input| Projects'!$Y23),IF('Input| Overheads'!$C$42="DNSP defined",SUMPRODUCT(--('Input| Projects'!$AC23="Yes"),'Calc| Overheads Allocation'!C$61,'Input| Projects'!$AF23),""))),"")</f>
        <v>178.67486</v>
      </c>
      <c r="AM23" s="186">
        <f>IFERROR(IF('Input| Overheads'!$C$42="Direct costs",SUMPRODUCT(--('Input| Projects'!$AC23="Yes"),'Calc| Overheads Allocation'!D$8,'Calc| Project Costs'!W23),IF('Input| Overheads'!$C$42="Internal labour",SUMPRODUCT(--('Input| Projects'!$AC23="Yes"),'Calc| Overheads Allocation'!D$8,'Calc| Project Costs'!W23,'Input| Projects'!$Y23),IF('Input| Overheads'!$C$42="DNSP defined",SUMPRODUCT(--('Input| Projects'!$AC23="Yes"),'Calc| Overheads Allocation'!D$61,'Input| Projects'!$AF23),""))),"")</f>
        <v>0</v>
      </c>
      <c r="AN23" s="186">
        <f>IFERROR(IF('Input| Overheads'!$C$42="Direct costs",SUMPRODUCT(--('Input| Projects'!$AC23="Yes"),'Calc| Overheads Allocation'!E$8,'Calc| Project Costs'!X23),IF('Input| Overheads'!$C$42="Internal labour",SUMPRODUCT(--('Input| Projects'!$AC23="Yes"),'Calc| Overheads Allocation'!E$8,'Calc| Project Costs'!X23,'Input| Projects'!$Y23),IF('Input| Overheads'!$C$42="DNSP defined",SUMPRODUCT(--('Input| Projects'!$AC23="Yes"),'Calc| Overheads Allocation'!E$61,'Input| Projects'!$AF23),""))),"")</f>
        <v>0</v>
      </c>
      <c r="AO23" s="186">
        <f>IFERROR(IF('Input| Overheads'!$C$42="Direct costs",SUMPRODUCT(--('Input| Projects'!$AC23="Yes"),'Calc| Overheads Allocation'!F$8,'Calc| Project Costs'!Y23),IF('Input| Overheads'!$C$42="Internal labour",SUMPRODUCT(--('Input| Projects'!$AC23="Yes"),'Calc| Overheads Allocation'!F$8,'Calc| Project Costs'!Y23,'Input| Projects'!$Y23),IF('Input| Overheads'!$C$42="DNSP defined",SUMPRODUCT(--('Input| Projects'!$AC23="Yes"),'Calc| Overheads Allocation'!F$61,'Input| Projects'!$AF23),""))),"")</f>
        <v>0</v>
      </c>
      <c r="AP23" s="186">
        <f>IFERROR(IF('Input| Overheads'!$C$42="Direct costs",SUMPRODUCT(--('Input| Projects'!$AC23="Yes"),'Calc| Overheads Allocation'!G$8,'Calc| Project Costs'!Z23),IF('Input| Overheads'!$C$42="Internal labour",SUMPRODUCT(--('Input| Projects'!$AC23="Yes"),'Calc| Overheads Allocation'!G$8,'Calc| Project Costs'!Z23,'Input| Projects'!$Y23),IF('Input| Overheads'!$C$42="DNSP defined",SUMPRODUCT(--('Input| Projects'!$AC23="Yes"),'Calc| Overheads Allocation'!G$61,'Input| Projects'!$AF23),""))),"")</f>
        <v>0</v>
      </c>
      <c r="AQ23" s="186">
        <f>IFERROR(IF('Input| Overheads'!$C$42="Direct costs",SUMPRODUCT(--('Input| Projects'!$AC23="Yes"),'Calc| Overheads Allocation'!H$8,'Calc| Project Costs'!AA23),IF('Input| Overheads'!$C$42="Internal labour",SUMPRODUCT(--('Input| Projects'!$AC23="Yes"),'Calc| Overheads Allocation'!H$8,'Calc| Project Costs'!AA23,'Input| Projects'!$Y23),IF('Input| Overheads'!$C$42="DNSP defined",SUMPRODUCT(--('Input| Projects'!$AC23="Yes"),'Calc| Overheads Allocation'!H$61,'Input| Projects'!$AF23),""))),"")</f>
        <v>0</v>
      </c>
      <c r="AR23" s="186">
        <f>IFERROR(IF('Input| Overheads'!$C$42="Direct costs",SUMPRODUCT(--('Input| Projects'!$AC23="Yes"),'Calc| Overheads Allocation'!I$8,'Calc| Project Costs'!AB23),IF('Input| Overheads'!$C$42="Internal labour",SUMPRODUCT(--('Input| Projects'!$AC23="Yes"),'Calc| Overheads Allocation'!I$8,'Calc| Project Costs'!AB23,'Input| Projects'!$Y23),IF('Input| Overheads'!$C$42="DNSP defined",SUMPRODUCT(--('Input| Projects'!$AC23="Yes"),'Calc| Overheads Allocation'!I$61,'Input| Projects'!$AF23),""))),"")</f>
        <v>0</v>
      </c>
      <c r="AS23" s="106"/>
      <c r="AT23" s="186">
        <f>IFERROR(IF('Input| Overheads'!$C$42="Direct costs",SUMPRODUCT(--('Input| Projects'!$AD23="Yes"),'Calc| Overheads Allocation'!C$9,'Calc| Project Costs'!V23),IF('Input| Overheads'!$C$42="Internal labour",SUMPRODUCT(--('Input| Projects'!$AD23="Yes"),'Calc| Overheads Allocation'!C$9,'Calc| Project Costs'!V23,'Input| Projects'!$Y23),IF('Input| Overheads'!$C$42="DNSP defined",SUMPRODUCT(--('Input| Projects'!$AD23="Yes"),'Calc| Overheads Allocation'!C$62,'Input| Projects'!$AG23),""))),"")</f>
        <v>0</v>
      </c>
      <c r="AU23" s="186">
        <f>IFERROR(IF('Input| Overheads'!$C$42="Direct costs",SUMPRODUCT(--('Input| Projects'!$AD23="Yes"),'Calc| Overheads Allocation'!D$9,'Calc| Project Costs'!W23),IF('Input| Overheads'!$C$42="Internal labour",SUMPRODUCT(--('Input| Projects'!$AD23="Yes"),'Calc| Overheads Allocation'!D$9,'Calc| Project Costs'!W23,'Input| Projects'!$Y23),IF('Input| Overheads'!$C$42="DNSP defined",SUMPRODUCT(--('Input| Projects'!$AD23="Yes"),'Calc| Overheads Allocation'!D$62,'Input| Projects'!$AG23),""))),"")</f>
        <v>0</v>
      </c>
      <c r="AV23" s="186">
        <f>IFERROR(IF('Input| Overheads'!$C$42="Direct costs",SUMPRODUCT(--('Input| Projects'!$AD23="Yes"),'Calc| Overheads Allocation'!E$9,'Calc| Project Costs'!X23),IF('Input| Overheads'!$C$42="Internal labour",SUMPRODUCT(--('Input| Projects'!$AD23="Yes"),'Calc| Overheads Allocation'!E$9,'Calc| Project Costs'!X23,'Input| Projects'!$Y23),IF('Input| Overheads'!$C$42="DNSP defined",SUMPRODUCT(--('Input| Projects'!$AD23="Yes"),'Calc| Overheads Allocation'!E$62,'Input| Projects'!$AG23),""))),"")</f>
        <v>0</v>
      </c>
      <c r="AW23" s="186">
        <f>IFERROR(IF('Input| Overheads'!$C$42="Direct costs",SUMPRODUCT(--('Input| Projects'!$AD23="Yes"),'Calc| Overheads Allocation'!F$9,'Calc| Project Costs'!Y23),IF('Input| Overheads'!$C$42="Internal labour",SUMPRODUCT(--('Input| Projects'!$AD23="Yes"),'Calc| Overheads Allocation'!F$9,'Calc| Project Costs'!Y23,'Input| Projects'!$Y23),IF('Input| Overheads'!$C$42="DNSP defined",SUMPRODUCT(--('Input| Projects'!$AD23="Yes"),'Calc| Overheads Allocation'!F$62,'Input| Projects'!$AG23),""))),"")</f>
        <v>0</v>
      </c>
      <c r="AX23" s="186">
        <f>IFERROR(IF('Input| Overheads'!$C$42="Direct costs",SUMPRODUCT(--('Input| Projects'!$AD23="Yes"),'Calc| Overheads Allocation'!G$9,'Calc| Project Costs'!Z23),IF('Input| Overheads'!$C$42="Internal labour",SUMPRODUCT(--('Input| Projects'!$AD23="Yes"),'Calc| Overheads Allocation'!G$9,'Calc| Project Costs'!Z23,'Input| Projects'!$Y23),IF('Input| Overheads'!$C$42="DNSP defined",SUMPRODUCT(--('Input| Projects'!$AD23="Yes"),'Calc| Overheads Allocation'!G$62,'Input| Projects'!$AG23),""))),"")</f>
        <v>0</v>
      </c>
      <c r="AY23" s="186">
        <f>IFERROR(IF('Input| Overheads'!$C$42="Direct costs",SUMPRODUCT(--('Input| Projects'!$AD23="Yes"),'Calc| Overheads Allocation'!H$9,'Calc| Project Costs'!AA23),IF('Input| Overheads'!$C$42="Internal labour",SUMPRODUCT(--('Input| Projects'!$AD23="Yes"),'Calc| Overheads Allocation'!H$9,'Calc| Project Costs'!AA23,'Input| Projects'!$Y23),IF('Input| Overheads'!$C$42="DNSP defined",SUMPRODUCT(--('Input| Projects'!$AD23="Yes"),'Calc| Overheads Allocation'!H$62,'Input| Projects'!$AG23),""))),"")</f>
        <v>0</v>
      </c>
      <c r="AZ23" s="186">
        <f>IFERROR(IF('Input| Overheads'!$C$42="Direct costs",SUMPRODUCT(--('Input| Projects'!$AD23="Yes"),'Calc| Overheads Allocation'!I$9,'Calc| Project Costs'!AB23),IF('Input| Overheads'!$C$42="Internal labour",SUMPRODUCT(--('Input| Projects'!$AD23="Yes"),'Calc| Overheads Allocation'!I$9,'Calc| Project Costs'!AB23,'Input| Projects'!$Y23),IF('Input| Overheads'!$C$42="DNSP defined",SUMPRODUCT(--('Input| Projects'!$AD23="Yes"),'Calc| Overheads Allocation'!I$62,'Input| Projects'!$AG23),""))),"")</f>
        <v>0</v>
      </c>
      <c r="BA23" s="106"/>
      <c r="BB23" s="186">
        <f t="shared" si="41"/>
        <v>178.67486</v>
      </c>
      <c r="BC23" s="186">
        <f t="shared" si="42"/>
        <v>0</v>
      </c>
      <c r="BD23" s="186">
        <f t="shared" si="43"/>
        <v>0</v>
      </c>
      <c r="BE23" s="186">
        <f t="shared" si="20"/>
        <v>0</v>
      </c>
      <c r="BF23" s="186">
        <f t="shared" si="21"/>
        <v>0</v>
      </c>
      <c r="BG23" s="186">
        <f t="shared" si="22"/>
        <v>0</v>
      </c>
      <c r="BH23" s="186">
        <f t="shared" si="23"/>
        <v>0</v>
      </c>
      <c r="BI23" s="97"/>
      <c r="BJ23" s="186">
        <f t="shared" si="24"/>
        <v>0</v>
      </c>
      <c r="BK23" s="186" t="str">
        <f t="shared" si="25"/>
        <v/>
      </c>
      <c r="BL23" s="186" t="str">
        <f t="shared" si="26"/>
        <v/>
      </c>
      <c r="BM23" s="186" t="str">
        <f t="shared" si="27"/>
        <v/>
      </c>
      <c r="BN23" s="186" t="str">
        <f t="shared" si="28"/>
        <v/>
      </c>
      <c r="BO23" s="186" t="str">
        <f t="shared" si="29"/>
        <v/>
      </c>
      <c r="BP23" s="186" t="str">
        <f t="shared" si="30"/>
        <v/>
      </c>
      <c r="BQ23" s="97"/>
      <c r="BR23" s="186">
        <f t="shared" si="44"/>
        <v>594.74698000000001</v>
      </c>
      <c r="BS23" s="186">
        <f t="shared" si="31"/>
        <v>0</v>
      </c>
      <c r="BT23" s="222">
        <f t="shared" si="32"/>
        <v>0</v>
      </c>
      <c r="BU23" s="222">
        <f t="shared" si="33"/>
        <v>0</v>
      </c>
      <c r="BV23" s="222">
        <f t="shared" si="34"/>
        <v>0</v>
      </c>
      <c r="BW23" s="222">
        <f t="shared" si="35"/>
        <v>0</v>
      </c>
      <c r="BX23" s="222">
        <f t="shared" si="36"/>
        <v>0</v>
      </c>
      <c r="BY23" s="106"/>
      <c r="BZ23" s="197">
        <f>IF(SUMIF('Input| Projects'!$AS$8:$CP$8,"Dx",'Input| Projects'!$AS23:$CP23)=0,"",SUMIF('Input| Projects'!$AS$8:$CP$8,"Dx",'Input| Projects'!$AS23:$CP23))</f>
        <v>1</v>
      </c>
      <c r="CA23" s="197" t="str">
        <f>IF(SUMIF('Input| Projects'!$AS$8:$CP$8,"Tx",'Input| Projects'!$AS23:$CP23)=0,"",SUMIF('Input| Projects'!$AS$8:$CP$8,"Tx",'Input| Projects'!$AS23:$CP23))</f>
        <v/>
      </c>
      <c r="CB23" s="150" t="str">
        <f t="shared" si="45"/>
        <v/>
      </c>
    </row>
    <row r="24" spans="2:80" x14ac:dyDescent="0.2">
      <c r="B24" s="201">
        <f>IFERROR('Input| Projects'!B24,"")</f>
        <v>15</v>
      </c>
      <c r="C24" s="42" t="str">
        <f>IFERROR(IF('Input| Projects'!C24="","",'Input| Projects'!C24),"")</f>
        <v>16-Matraville like for like Sg replacement</v>
      </c>
      <c r="D24" s="42" t="str">
        <f>IFERROR(IF('Input| Projects'!D24="","",'Input| Projects'!D24),"")</f>
        <v>ARA_03.1B.0016</v>
      </c>
      <c r="E24" s="104"/>
      <c r="F24" s="190">
        <f>IFERROR('Input| Projects'!I24*'Input| Escalations'!$K$19,"")</f>
        <v>44.578029999999998</v>
      </c>
      <c r="G24" s="190">
        <f>IFERROR('Input| Projects'!J24*'Input| Escalations'!$K$19,"")</f>
        <v>0</v>
      </c>
      <c r="H24" s="190">
        <f>IFERROR('Input| Projects'!K24*'Input| Escalations'!$K$19,"")</f>
        <v>0</v>
      </c>
      <c r="I24" s="190">
        <f>IFERROR('Input| Projects'!L24*'Input| Escalations'!$K$19,"")</f>
        <v>0</v>
      </c>
      <c r="J24" s="190">
        <f>IFERROR('Input| Projects'!M24*'Input| Escalations'!$K$19,"")</f>
        <v>0</v>
      </c>
      <c r="K24" s="190">
        <f>IFERROR('Input| Projects'!N24*'Input| Escalations'!$K$19,"")</f>
        <v>0</v>
      </c>
      <c r="L24" s="190">
        <f>IFERROR('Input| Projects'!O24*'Input| Escalations'!$K$19,"")</f>
        <v>0</v>
      </c>
      <c r="M24" s="150" t="str">
        <f>IF(ABS(SUM(F24:L24)-(SUM('Input| Projects'!I24:O24)*'Input| Escalations'!$K$19))&lt;0.0000001,"",1)</f>
        <v/>
      </c>
      <c r="N24" s="192">
        <f>'Input| Projects'!$Y24*INDEX('Input| Escalations'!$H$33:$N$33,MATCH('Calc| Project Costs'!N$9,'Input| Escalations'!$H$23:$N$23,0))+'Input| Projects'!$Z24*INDEX('Input| Escalations'!$H$34:$N$34,MATCH('Calc| Project Costs'!N$9,'Input| Escalations'!$H$23:$N$23,0))+'Input| Projects'!$AA24*INDEX('Input| Escalations'!$H$35:$N$35,MATCH('Calc| Project Costs'!N$9,'Input| Escalations'!$H$23:$N$23,0))+1</f>
        <v>1</v>
      </c>
      <c r="O24" s="192">
        <f>'Input| Projects'!$Y24*INDEX('Input| Escalations'!$H$33:$N$33,MATCH('Calc| Project Costs'!O$9,'Input| Escalations'!$H$23:$N$23,0))+'Input| Projects'!$Z24*INDEX('Input| Escalations'!$H$34:$N$34,MATCH('Calc| Project Costs'!O$9,'Input| Escalations'!$H$23:$N$23,0))+'Input| Projects'!$AA24*INDEX('Input| Escalations'!$H$35:$N$35,MATCH('Calc| Project Costs'!O$9,'Input| Escalations'!$H$23:$N$23,0))+1</f>
        <v>1</v>
      </c>
      <c r="P24" s="192">
        <f>'Input| Projects'!$Y24*INDEX('Input| Escalations'!$H$33:$N$33,MATCH('Calc| Project Costs'!P$9,'Input| Escalations'!$H$23:$N$23,0))+'Input| Projects'!$Z24*INDEX('Input| Escalations'!$H$34:$N$34,MATCH('Calc| Project Costs'!P$9,'Input| Escalations'!$H$23:$N$23,0))+'Input| Projects'!$AA24*INDEX('Input| Escalations'!$H$35:$N$35,MATCH('Calc| Project Costs'!P$9,'Input| Escalations'!$H$23:$N$23,0))+1</f>
        <v>1</v>
      </c>
      <c r="Q24" s="192">
        <f>'Input| Projects'!$Y24*INDEX('Input| Escalations'!$H$33:$N$33,MATCH('Calc| Project Costs'!Q$9,'Input| Escalations'!$H$23:$N$23,0))+'Input| Projects'!$Z24*INDEX('Input| Escalations'!$H$34:$N$34,MATCH('Calc| Project Costs'!Q$9,'Input| Escalations'!$H$23:$N$23,0))+'Input| Projects'!$AA24*INDEX('Input| Escalations'!$H$35:$N$35,MATCH('Calc| Project Costs'!Q$9,'Input| Escalations'!$H$23:$N$23,0))+1</f>
        <v>1</v>
      </c>
      <c r="R24" s="192">
        <f>'Input| Projects'!$Y24*INDEX('Input| Escalations'!$H$33:$N$33,MATCH('Calc| Project Costs'!R$9,'Input| Escalations'!$H$23:$N$23,0))+'Input| Projects'!$Z24*INDEX('Input| Escalations'!$H$34:$N$34,MATCH('Calc| Project Costs'!R$9,'Input| Escalations'!$H$23:$N$23,0))+'Input| Projects'!$AA24*INDEX('Input| Escalations'!$H$35:$N$35,MATCH('Calc| Project Costs'!R$9,'Input| Escalations'!$H$23:$N$23,0))+1</f>
        <v>1</v>
      </c>
      <c r="S24" s="192">
        <f>'Input| Projects'!$Y24*INDEX('Input| Escalations'!$H$33:$N$33,MATCH('Calc| Project Costs'!S$9,'Input| Escalations'!$H$23:$N$23,0))+'Input| Projects'!$Z24*INDEX('Input| Escalations'!$H$34:$N$34,MATCH('Calc| Project Costs'!S$9,'Input| Escalations'!$H$23:$N$23,0))+'Input| Projects'!$AA24*INDEX('Input| Escalations'!$H$35:$N$35,MATCH('Calc| Project Costs'!S$9,'Input| Escalations'!$H$23:$N$23,0))+1</f>
        <v>1</v>
      </c>
      <c r="T24" s="192">
        <f>'Input| Projects'!$Y24*INDEX('Input| Escalations'!$H$33:$N$33,MATCH('Calc| Project Costs'!T$9,'Input| Escalations'!$H$23:$N$23,0))+'Input| Projects'!$Z24*INDEX('Input| Escalations'!$H$34:$N$34,MATCH('Calc| Project Costs'!T$9,'Input| Escalations'!$H$23:$N$23,0))+'Input| Projects'!$AA24*INDEX('Input| Escalations'!$H$35:$N$35,MATCH('Calc| Project Costs'!T$9,'Input| Escalations'!$H$23:$N$23,0))+1</f>
        <v>1</v>
      </c>
      <c r="U24" s="106"/>
      <c r="V24" s="186">
        <f t="shared" si="37"/>
        <v>44.578029999999998</v>
      </c>
      <c r="W24" s="186">
        <f t="shared" si="38"/>
        <v>0</v>
      </c>
      <c r="X24" s="186">
        <f t="shared" si="39"/>
        <v>0</v>
      </c>
      <c r="Y24" s="186">
        <f t="shared" si="18"/>
        <v>0</v>
      </c>
      <c r="Z24" s="186">
        <f t="shared" si="19"/>
        <v>0</v>
      </c>
      <c r="AA24" s="186">
        <f t="shared" si="40"/>
        <v>0</v>
      </c>
      <c r="AB24" s="186">
        <f t="shared" si="40"/>
        <v>0</v>
      </c>
      <c r="AC24" s="106"/>
      <c r="AD24" s="186">
        <f>'Input| Projects'!Q24*N24*'Input| Escalations'!$K$19</f>
        <v>0</v>
      </c>
      <c r="AE24" s="186">
        <f>'Input| Projects'!R24*O24*'Input| Escalations'!$K$19</f>
        <v>0</v>
      </c>
      <c r="AF24" s="186">
        <f>'Input| Projects'!S24*P24*'Input| Escalations'!$K$19</f>
        <v>0</v>
      </c>
      <c r="AG24" s="186">
        <f>'Input| Projects'!T24*Q24*'Input| Escalations'!$K$19</f>
        <v>0</v>
      </c>
      <c r="AH24" s="186">
        <f>'Input| Projects'!U24*R24*'Input| Escalations'!$K$19</f>
        <v>0</v>
      </c>
      <c r="AI24" s="186">
        <f>'Input| Projects'!V24*S24*'Input| Escalations'!$K$19</f>
        <v>0</v>
      </c>
      <c r="AJ24" s="186">
        <f>'Input| Projects'!W24*T24*'Input| Escalations'!$K$19</f>
        <v>0</v>
      </c>
      <c r="AK24" s="106"/>
      <c r="AL24" s="186">
        <f>IFERROR(IF('Input| Overheads'!$C$42="Direct costs",SUMPRODUCT(--('Input| Projects'!$AC24="Yes"),'Calc| Overheads Allocation'!C$8,'Calc| Project Costs'!V24),IF('Input| Overheads'!$C$42="Internal labour",SUMPRODUCT(--('Input| Projects'!$AC24="Yes"),'Calc| Overheads Allocation'!C$8,'Calc| Project Costs'!V24,'Input| Projects'!$Y24),IF('Input| Overheads'!$C$42="DNSP defined",SUMPRODUCT(--('Input| Projects'!$AC24="Yes"),'Calc| Overheads Allocation'!C$61,'Input| Projects'!$AF24),""))),"")</f>
        <v>22.094629999999995</v>
      </c>
      <c r="AM24" s="186">
        <f>IFERROR(IF('Input| Overheads'!$C$42="Direct costs",SUMPRODUCT(--('Input| Projects'!$AC24="Yes"),'Calc| Overheads Allocation'!D$8,'Calc| Project Costs'!W24),IF('Input| Overheads'!$C$42="Internal labour",SUMPRODUCT(--('Input| Projects'!$AC24="Yes"),'Calc| Overheads Allocation'!D$8,'Calc| Project Costs'!W24,'Input| Projects'!$Y24),IF('Input| Overheads'!$C$42="DNSP defined",SUMPRODUCT(--('Input| Projects'!$AC24="Yes"),'Calc| Overheads Allocation'!D$61,'Input| Projects'!$AF24),""))),"")</f>
        <v>0</v>
      </c>
      <c r="AN24" s="186">
        <f>IFERROR(IF('Input| Overheads'!$C$42="Direct costs",SUMPRODUCT(--('Input| Projects'!$AC24="Yes"),'Calc| Overheads Allocation'!E$8,'Calc| Project Costs'!X24),IF('Input| Overheads'!$C$42="Internal labour",SUMPRODUCT(--('Input| Projects'!$AC24="Yes"),'Calc| Overheads Allocation'!E$8,'Calc| Project Costs'!X24,'Input| Projects'!$Y24),IF('Input| Overheads'!$C$42="DNSP defined",SUMPRODUCT(--('Input| Projects'!$AC24="Yes"),'Calc| Overheads Allocation'!E$61,'Input| Projects'!$AF24),""))),"")</f>
        <v>0</v>
      </c>
      <c r="AO24" s="186">
        <f>IFERROR(IF('Input| Overheads'!$C$42="Direct costs",SUMPRODUCT(--('Input| Projects'!$AC24="Yes"),'Calc| Overheads Allocation'!F$8,'Calc| Project Costs'!Y24),IF('Input| Overheads'!$C$42="Internal labour",SUMPRODUCT(--('Input| Projects'!$AC24="Yes"),'Calc| Overheads Allocation'!F$8,'Calc| Project Costs'!Y24,'Input| Projects'!$Y24),IF('Input| Overheads'!$C$42="DNSP defined",SUMPRODUCT(--('Input| Projects'!$AC24="Yes"),'Calc| Overheads Allocation'!F$61,'Input| Projects'!$AF24),""))),"")</f>
        <v>0</v>
      </c>
      <c r="AP24" s="186">
        <f>IFERROR(IF('Input| Overheads'!$C$42="Direct costs",SUMPRODUCT(--('Input| Projects'!$AC24="Yes"),'Calc| Overheads Allocation'!G$8,'Calc| Project Costs'!Z24),IF('Input| Overheads'!$C$42="Internal labour",SUMPRODUCT(--('Input| Projects'!$AC24="Yes"),'Calc| Overheads Allocation'!G$8,'Calc| Project Costs'!Z24,'Input| Projects'!$Y24),IF('Input| Overheads'!$C$42="DNSP defined",SUMPRODUCT(--('Input| Projects'!$AC24="Yes"),'Calc| Overheads Allocation'!G$61,'Input| Projects'!$AF24),""))),"")</f>
        <v>0</v>
      </c>
      <c r="AQ24" s="186">
        <f>IFERROR(IF('Input| Overheads'!$C$42="Direct costs",SUMPRODUCT(--('Input| Projects'!$AC24="Yes"),'Calc| Overheads Allocation'!H$8,'Calc| Project Costs'!AA24),IF('Input| Overheads'!$C$42="Internal labour",SUMPRODUCT(--('Input| Projects'!$AC24="Yes"),'Calc| Overheads Allocation'!H$8,'Calc| Project Costs'!AA24,'Input| Projects'!$Y24),IF('Input| Overheads'!$C$42="DNSP defined",SUMPRODUCT(--('Input| Projects'!$AC24="Yes"),'Calc| Overheads Allocation'!H$61,'Input| Projects'!$AF24),""))),"")</f>
        <v>0</v>
      </c>
      <c r="AR24" s="186">
        <f>IFERROR(IF('Input| Overheads'!$C$42="Direct costs",SUMPRODUCT(--('Input| Projects'!$AC24="Yes"),'Calc| Overheads Allocation'!I$8,'Calc| Project Costs'!AB24),IF('Input| Overheads'!$C$42="Internal labour",SUMPRODUCT(--('Input| Projects'!$AC24="Yes"),'Calc| Overheads Allocation'!I$8,'Calc| Project Costs'!AB24,'Input| Projects'!$Y24),IF('Input| Overheads'!$C$42="DNSP defined",SUMPRODUCT(--('Input| Projects'!$AC24="Yes"),'Calc| Overheads Allocation'!I$61,'Input| Projects'!$AF24),""))),"")</f>
        <v>0</v>
      </c>
      <c r="AS24" s="106"/>
      <c r="AT24" s="186">
        <f>IFERROR(IF('Input| Overheads'!$C$42="Direct costs",SUMPRODUCT(--('Input| Projects'!$AD24="Yes"),'Calc| Overheads Allocation'!C$9,'Calc| Project Costs'!V24),IF('Input| Overheads'!$C$42="Internal labour",SUMPRODUCT(--('Input| Projects'!$AD24="Yes"),'Calc| Overheads Allocation'!C$9,'Calc| Project Costs'!V24,'Input| Projects'!$Y24),IF('Input| Overheads'!$C$42="DNSP defined",SUMPRODUCT(--('Input| Projects'!$AD24="Yes"),'Calc| Overheads Allocation'!C$62,'Input| Projects'!$AG24),""))),"")</f>
        <v>0</v>
      </c>
      <c r="AU24" s="186">
        <f>IFERROR(IF('Input| Overheads'!$C$42="Direct costs",SUMPRODUCT(--('Input| Projects'!$AD24="Yes"),'Calc| Overheads Allocation'!D$9,'Calc| Project Costs'!W24),IF('Input| Overheads'!$C$42="Internal labour",SUMPRODUCT(--('Input| Projects'!$AD24="Yes"),'Calc| Overheads Allocation'!D$9,'Calc| Project Costs'!W24,'Input| Projects'!$Y24),IF('Input| Overheads'!$C$42="DNSP defined",SUMPRODUCT(--('Input| Projects'!$AD24="Yes"),'Calc| Overheads Allocation'!D$62,'Input| Projects'!$AG24),""))),"")</f>
        <v>0</v>
      </c>
      <c r="AV24" s="186">
        <f>IFERROR(IF('Input| Overheads'!$C$42="Direct costs",SUMPRODUCT(--('Input| Projects'!$AD24="Yes"),'Calc| Overheads Allocation'!E$9,'Calc| Project Costs'!X24),IF('Input| Overheads'!$C$42="Internal labour",SUMPRODUCT(--('Input| Projects'!$AD24="Yes"),'Calc| Overheads Allocation'!E$9,'Calc| Project Costs'!X24,'Input| Projects'!$Y24),IF('Input| Overheads'!$C$42="DNSP defined",SUMPRODUCT(--('Input| Projects'!$AD24="Yes"),'Calc| Overheads Allocation'!E$62,'Input| Projects'!$AG24),""))),"")</f>
        <v>0</v>
      </c>
      <c r="AW24" s="186">
        <f>IFERROR(IF('Input| Overheads'!$C$42="Direct costs",SUMPRODUCT(--('Input| Projects'!$AD24="Yes"),'Calc| Overheads Allocation'!F$9,'Calc| Project Costs'!Y24),IF('Input| Overheads'!$C$42="Internal labour",SUMPRODUCT(--('Input| Projects'!$AD24="Yes"),'Calc| Overheads Allocation'!F$9,'Calc| Project Costs'!Y24,'Input| Projects'!$Y24),IF('Input| Overheads'!$C$42="DNSP defined",SUMPRODUCT(--('Input| Projects'!$AD24="Yes"),'Calc| Overheads Allocation'!F$62,'Input| Projects'!$AG24),""))),"")</f>
        <v>0</v>
      </c>
      <c r="AX24" s="186">
        <f>IFERROR(IF('Input| Overheads'!$C$42="Direct costs",SUMPRODUCT(--('Input| Projects'!$AD24="Yes"),'Calc| Overheads Allocation'!G$9,'Calc| Project Costs'!Z24),IF('Input| Overheads'!$C$42="Internal labour",SUMPRODUCT(--('Input| Projects'!$AD24="Yes"),'Calc| Overheads Allocation'!G$9,'Calc| Project Costs'!Z24,'Input| Projects'!$Y24),IF('Input| Overheads'!$C$42="DNSP defined",SUMPRODUCT(--('Input| Projects'!$AD24="Yes"),'Calc| Overheads Allocation'!G$62,'Input| Projects'!$AG24),""))),"")</f>
        <v>0</v>
      </c>
      <c r="AY24" s="186">
        <f>IFERROR(IF('Input| Overheads'!$C$42="Direct costs",SUMPRODUCT(--('Input| Projects'!$AD24="Yes"),'Calc| Overheads Allocation'!H$9,'Calc| Project Costs'!AA24),IF('Input| Overheads'!$C$42="Internal labour",SUMPRODUCT(--('Input| Projects'!$AD24="Yes"),'Calc| Overheads Allocation'!H$9,'Calc| Project Costs'!AA24,'Input| Projects'!$Y24),IF('Input| Overheads'!$C$42="DNSP defined",SUMPRODUCT(--('Input| Projects'!$AD24="Yes"),'Calc| Overheads Allocation'!H$62,'Input| Projects'!$AG24),""))),"")</f>
        <v>0</v>
      </c>
      <c r="AZ24" s="186">
        <f>IFERROR(IF('Input| Overheads'!$C$42="Direct costs",SUMPRODUCT(--('Input| Projects'!$AD24="Yes"),'Calc| Overheads Allocation'!I$9,'Calc| Project Costs'!AB24),IF('Input| Overheads'!$C$42="Internal labour",SUMPRODUCT(--('Input| Projects'!$AD24="Yes"),'Calc| Overheads Allocation'!I$9,'Calc| Project Costs'!AB24,'Input| Projects'!$Y24),IF('Input| Overheads'!$C$42="DNSP defined",SUMPRODUCT(--('Input| Projects'!$AD24="Yes"),'Calc| Overheads Allocation'!I$62,'Input| Projects'!$AG24),""))),"")</f>
        <v>0</v>
      </c>
      <c r="BA24" s="106"/>
      <c r="BB24" s="186">
        <f t="shared" si="41"/>
        <v>22.094629999999995</v>
      </c>
      <c r="BC24" s="186">
        <f t="shared" si="42"/>
        <v>0</v>
      </c>
      <c r="BD24" s="186">
        <f t="shared" si="43"/>
        <v>0</v>
      </c>
      <c r="BE24" s="186">
        <f t="shared" si="20"/>
        <v>0</v>
      </c>
      <c r="BF24" s="186">
        <f t="shared" si="21"/>
        <v>0</v>
      </c>
      <c r="BG24" s="186">
        <f t="shared" si="22"/>
        <v>0</v>
      </c>
      <c r="BH24" s="186">
        <f t="shared" si="23"/>
        <v>0</v>
      </c>
      <c r="BI24" s="97"/>
      <c r="BJ24" s="186">
        <f t="shared" si="24"/>
        <v>0</v>
      </c>
      <c r="BK24" s="186" t="str">
        <f t="shared" si="25"/>
        <v/>
      </c>
      <c r="BL24" s="186" t="str">
        <f t="shared" si="26"/>
        <v/>
      </c>
      <c r="BM24" s="186" t="str">
        <f t="shared" si="27"/>
        <v/>
      </c>
      <c r="BN24" s="186" t="str">
        <f t="shared" si="28"/>
        <v/>
      </c>
      <c r="BO24" s="186" t="str">
        <f t="shared" si="29"/>
        <v/>
      </c>
      <c r="BP24" s="186" t="str">
        <f t="shared" si="30"/>
        <v/>
      </c>
      <c r="BQ24" s="97"/>
      <c r="BR24" s="186">
        <f t="shared" si="44"/>
        <v>66.672659999999993</v>
      </c>
      <c r="BS24" s="186">
        <f t="shared" si="31"/>
        <v>0</v>
      </c>
      <c r="BT24" s="222">
        <f t="shared" si="32"/>
        <v>0</v>
      </c>
      <c r="BU24" s="222">
        <f t="shared" si="33"/>
        <v>0</v>
      </c>
      <c r="BV24" s="222">
        <f t="shared" si="34"/>
        <v>0</v>
      </c>
      <c r="BW24" s="222">
        <f t="shared" si="35"/>
        <v>0</v>
      </c>
      <c r="BX24" s="222">
        <f t="shared" si="36"/>
        <v>0</v>
      </c>
      <c r="BY24" s="106"/>
      <c r="BZ24" s="197">
        <f>IF(SUMIF('Input| Projects'!$AS$8:$CP$8,"Dx",'Input| Projects'!$AS24:$CP24)=0,"",SUMIF('Input| Projects'!$AS$8:$CP$8,"Dx",'Input| Projects'!$AS24:$CP24))</f>
        <v>1</v>
      </c>
      <c r="CA24" s="197" t="str">
        <f>IF(SUMIF('Input| Projects'!$AS$8:$CP$8,"Tx",'Input| Projects'!$AS24:$CP24)=0,"",SUMIF('Input| Projects'!$AS$8:$CP$8,"Tx",'Input| Projects'!$AS24:$CP24))</f>
        <v/>
      </c>
      <c r="CB24" s="150" t="str">
        <f t="shared" si="45"/>
        <v/>
      </c>
    </row>
    <row r="25" spans="2:80" x14ac:dyDescent="0.2">
      <c r="B25" s="201">
        <f>IFERROR('Input| Projects'!B25,"")</f>
        <v>16</v>
      </c>
      <c r="C25" s="42" t="str">
        <f>IFERROR(IF('Input| Projects'!C25="","",'Input| Projects'!C25),"")</f>
        <v>ARA REP 11KV SWG COMPOUND MASCOT ZN</v>
      </c>
      <c r="D25" s="42" t="str">
        <f>IFERROR(IF('Input| Projects'!D25="","",'Input| Projects'!D25),"")</f>
        <v>ARA_03.1B.0017</v>
      </c>
      <c r="E25" s="104"/>
      <c r="F25" s="190">
        <f>IFERROR('Input| Projects'!I25*'Input| Escalations'!$K$19,"")</f>
        <v>1250.1627699999999</v>
      </c>
      <c r="G25" s="190">
        <f>IFERROR('Input| Projects'!J25*'Input| Escalations'!$K$19,"")</f>
        <v>0</v>
      </c>
      <c r="H25" s="190">
        <f>IFERROR('Input| Projects'!K25*'Input| Escalations'!$K$19,"")</f>
        <v>0</v>
      </c>
      <c r="I25" s="190">
        <f>IFERROR('Input| Projects'!L25*'Input| Escalations'!$K$19,"")</f>
        <v>0</v>
      </c>
      <c r="J25" s="190">
        <f>IFERROR('Input| Projects'!M25*'Input| Escalations'!$K$19,"")</f>
        <v>0</v>
      </c>
      <c r="K25" s="190">
        <f>IFERROR('Input| Projects'!N25*'Input| Escalations'!$K$19,"")</f>
        <v>0</v>
      </c>
      <c r="L25" s="190">
        <f>IFERROR('Input| Projects'!O25*'Input| Escalations'!$K$19,"")</f>
        <v>0</v>
      </c>
      <c r="M25" s="150" t="str">
        <f>IF(ABS(SUM(F25:L25)-(SUM('Input| Projects'!I25:O25)*'Input| Escalations'!$K$19))&lt;0.0000001,"",1)</f>
        <v/>
      </c>
      <c r="N25" s="192">
        <f>'Input| Projects'!$Y25*INDEX('Input| Escalations'!$H$33:$N$33,MATCH('Calc| Project Costs'!N$9,'Input| Escalations'!$H$23:$N$23,0))+'Input| Projects'!$Z25*INDEX('Input| Escalations'!$H$34:$N$34,MATCH('Calc| Project Costs'!N$9,'Input| Escalations'!$H$23:$N$23,0))+'Input| Projects'!$AA25*INDEX('Input| Escalations'!$H$35:$N$35,MATCH('Calc| Project Costs'!N$9,'Input| Escalations'!$H$23:$N$23,0))+1</f>
        <v>1</v>
      </c>
      <c r="O25" s="192">
        <f>'Input| Projects'!$Y25*INDEX('Input| Escalations'!$H$33:$N$33,MATCH('Calc| Project Costs'!O$9,'Input| Escalations'!$H$23:$N$23,0))+'Input| Projects'!$Z25*INDEX('Input| Escalations'!$H$34:$N$34,MATCH('Calc| Project Costs'!O$9,'Input| Escalations'!$H$23:$N$23,0))+'Input| Projects'!$AA25*INDEX('Input| Escalations'!$H$35:$N$35,MATCH('Calc| Project Costs'!O$9,'Input| Escalations'!$H$23:$N$23,0))+1</f>
        <v>1</v>
      </c>
      <c r="P25" s="192">
        <f>'Input| Projects'!$Y25*INDEX('Input| Escalations'!$H$33:$N$33,MATCH('Calc| Project Costs'!P$9,'Input| Escalations'!$H$23:$N$23,0))+'Input| Projects'!$Z25*INDEX('Input| Escalations'!$H$34:$N$34,MATCH('Calc| Project Costs'!P$9,'Input| Escalations'!$H$23:$N$23,0))+'Input| Projects'!$AA25*INDEX('Input| Escalations'!$H$35:$N$35,MATCH('Calc| Project Costs'!P$9,'Input| Escalations'!$H$23:$N$23,0))+1</f>
        <v>1</v>
      </c>
      <c r="Q25" s="192">
        <f>'Input| Projects'!$Y25*INDEX('Input| Escalations'!$H$33:$N$33,MATCH('Calc| Project Costs'!Q$9,'Input| Escalations'!$H$23:$N$23,0))+'Input| Projects'!$Z25*INDEX('Input| Escalations'!$H$34:$N$34,MATCH('Calc| Project Costs'!Q$9,'Input| Escalations'!$H$23:$N$23,0))+'Input| Projects'!$AA25*INDEX('Input| Escalations'!$H$35:$N$35,MATCH('Calc| Project Costs'!Q$9,'Input| Escalations'!$H$23:$N$23,0))+1</f>
        <v>1</v>
      </c>
      <c r="R25" s="192">
        <f>'Input| Projects'!$Y25*INDEX('Input| Escalations'!$H$33:$N$33,MATCH('Calc| Project Costs'!R$9,'Input| Escalations'!$H$23:$N$23,0))+'Input| Projects'!$Z25*INDEX('Input| Escalations'!$H$34:$N$34,MATCH('Calc| Project Costs'!R$9,'Input| Escalations'!$H$23:$N$23,0))+'Input| Projects'!$AA25*INDEX('Input| Escalations'!$H$35:$N$35,MATCH('Calc| Project Costs'!R$9,'Input| Escalations'!$H$23:$N$23,0))+1</f>
        <v>1</v>
      </c>
      <c r="S25" s="192">
        <f>'Input| Projects'!$Y25*INDEX('Input| Escalations'!$H$33:$N$33,MATCH('Calc| Project Costs'!S$9,'Input| Escalations'!$H$23:$N$23,0))+'Input| Projects'!$Z25*INDEX('Input| Escalations'!$H$34:$N$34,MATCH('Calc| Project Costs'!S$9,'Input| Escalations'!$H$23:$N$23,0))+'Input| Projects'!$AA25*INDEX('Input| Escalations'!$H$35:$N$35,MATCH('Calc| Project Costs'!S$9,'Input| Escalations'!$H$23:$N$23,0))+1</f>
        <v>1</v>
      </c>
      <c r="T25" s="192">
        <f>'Input| Projects'!$Y25*INDEX('Input| Escalations'!$H$33:$N$33,MATCH('Calc| Project Costs'!T$9,'Input| Escalations'!$H$23:$N$23,0))+'Input| Projects'!$Z25*INDEX('Input| Escalations'!$H$34:$N$34,MATCH('Calc| Project Costs'!T$9,'Input| Escalations'!$H$23:$N$23,0))+'Input| Projects'!$AA25*INDEX('Input| Escalations'!$H$35:$N$35,MATCH('Calc| Project Costs'!T$9,'Input| Escalations'!$H$23:$N$23,0))+1</f>
        <v>1</v>
      </c>
      <c r="U25" s="106"/>
      <c r="V25" s="186">
        <f t="shared" si="37"/>
        <v>1250.1627699999999</v>
      </c>
      <c r="W25" s="186">
        <f t="shared" si="38"/>
        <v>0</v>
      </c>
      <c r="X25" s="186">
        <f t="shared" si="39"/>
        <v>0</v>
      </c>
      <c r="Y25" s="186">
        <f t="shared" si="18"/>
        <v>0</v>
      </c>
      <c r="Z25" s="186">
        <f t="shared" si="19"/>
        <v>0</v>
      </c>
      <c r="AA25" s="186">
        <f t="shared" si="40"/>
        <v>0</v>
      </c>
      <c r="AB25" s="186">
        <f t="shared" si="40"/>
        <v>0</v>
      </c>
      <c r="AC25" s="106"/>
      <c r="AD25" s="186">
        <f>'Input| Projects'!Q25*N25*'Input| Escalations'!$K$19</f>
        <v>0</v>
      </c>
      <c r="AE25" s="186">
        <f>'Input| Projects'!R25*O25*'Input| Escalations'!$K$19</f>
        <v>0</v>
      </c>
      <c r="AF25" s="186">
        <f>'Input| Projects'!S25*P25*'Input| Escalations'!$K$19</f>
        <v>0</v>
      </c>
      <c r="AG25" s="186">
        <f>'Input| Projects'!T25*Q25*'Input| Escalations'!$K$19</f>
        <v>0</v>
      </c>
      <c r="AH25" s="186">
        <f>'Input| Projects'!U25*R25*'Input| Escalations'!$K$19</f>
        <v>0</v>
      </c>
      <c r="AI25" s="186">
        <f>'Input| Projects'!V25*S25*'Input| Escalations'!$K$19</f>
        <v>0</v>
      </c>
      <c r="AJ25" s="186">
        <f>'Input| Projects'!W25*T25*'Input| Escalations'!$K$19</f>
        <v>0</v>
      </c>
      <c r="AK25" s="106"/>
      <c r="AL25" s="186">
        <f>IFERROR(IF('Input| Overheads'!$C$42="Direct costs",SUMPRODUCT(--('Input| Projects'!$AC25="Yes"),'Calc| Overheads Allocation'!C$8,'Calc| Project Costs'!V25),IF('Input| Overheads'!$C$42="Internal labour",SUMPRODUCT(--('Input| Projects'!$AC25="Yes"),'Calc| Overheads Allocation'!C$8,'Calc| Project Costs'!V25,'Input| Projects'!$Y25),IF('Input| Overheads'!$C$42="DNSP defined",SUMPRODUCT(--('Input| Projects'!$AC25="Yes"),'Calc| Overheads Allocation'!C$61,'Input| Projects'!$AF25),""))),"")</f>
        <v>258.42320999999998</v>
      </c>
      <c r="AM25" s="186">
        <f>IFERROR(IF('Input| Overheads'!$C$42="Direct costs",SUMPRODUCT(--('Input| Projects'!$AC25="Yes"),'Calc| Overheads Allocation'!D$8,'Calc| Project Costs'!W25),IF('Input| Overheads'!$C$42="Internal labour",SUMPRODUCT(--('Input| Projects'!$AC25="Yes"),'Calc| Overheads Allocation'!D$8,'Calc| Project Costs'!W25,'Input| Projects'!$Y25),IF('Input| Overheads'!$C$42="DNSP defined",SUMPRODUCT(--('Input| Projects'!$AC25="Yes"),'Calc| Overheads Allocation'!D$61,'Input| Projects'!$AF25),""))),"")</f>
        <v>0</v>
      </c>
      <c r="AN25" s="186">
        <f>IFERROR(IF('Input| Overheads'!$C$42="Direct costs",SUMPRODUCT(--('Input| Projects'!$AC25="Yes"),'Calc| Overheads Allocation'!E$8,'Calc| Project Costs'!X25),IF('Input| Overheads'!$C$42="Internal labour",SUMPRODUCT(--('Input| Projects'!$AC25="Yes"),'Calc| Overheads Allocation'!E$8,'Calc| Project Costs'!X25,'Input| Projects'!$Y25),IF('Input| Overheads'!$C$42="DNSP defined",SUMPRODUCT(--('Input| Projects'!$AC25="Yes"),'Calc| Overheads Allocation'!E$61,'Input| Projects'!$AF25),""))),"")</f>
        <v>0</v>
      </c>
      <c r="AO25" s="186">
        <f>IFERROR(IF('Input| Overheads'!$C$42="Direct costs",SUMPRODUCT(--('Input| Projects'!$AC25="Yes"),'Calc| Overheads Allocation'!F$8,'Calc| Project Costs'!Y25),IF('Input| Overheads'!$C$42="Internal labour",SUMPRODUCT(--('Input| Projects'!$AC25="Yes"),'Calc| Overheads Allocation'!F$8,'Calc| Project Costs'!Y25,'Input| Projects'!$Y25),IF('Input| Overheads'!$C$42="DNSP defined",SUMPRODUCT(--('Input| Projects'!$AC25="Yes"),'Calc| Overheads Allocation'!F$61,'Input| Projects'!$AF25),""))),"")</f>
        <v>0</v>
      </c>
      <c r="AP25" s="186">
        <f>IFERROR(IF('Input| Overheads'!$C$42="Direct costs",SUMPRODUCT(--('Input| Projects'!$AC25="Yes"),'Calc| Overheads Allocation'!G$8,'Calc| Project Costs'!Z25),IF('Input| Overheads'!$C$42="Internal labour",SUMPRODUCT(--('Input| Projects'!$AC25="Yes"),'Calc| Overheads Allocation'!G$8,'Calc| Project Costs'!Z25,'Input| Projects'!$Y25),IF('Input| Overheads'!$C$42="DNSP defined",SUMPRODUCT(--('Input| Projects'!$AC25="Yes"),'Calc| Overheads Allocation'!G$61,'Input| Projects'!$AF25),""))),"")</f>
        <v>0</v>
      </c>
      <c r="AQ25" s="186">
        <f>IFERROR(IF('Input| Overheads'!$C$42="Direct costs",SUMPRODUCT(--('Input| Projects'!$AC25="Yes"),'Calc| Overheads Allocation'!H$8,'Calc| Project Costs'!AA25),IF('Input| Overheads'!$C$42="Internal labour",SUMPRODUCT(--('Input| Projects'!$AC25="Yes"),'Calc| Overheads Allocation'!H$8,'Calc| Project Costs'!AA25,'Input| Projects'!$Y25),IF('Input| Overheads'!$C$42="DNSP defined",SUMPRODUCT(--('Input| Projects'!$AC25="Yes"),'Calc| Overheads Allocation'!H$61,'Input| Projects'!$AF25),""))),"")</f>
        <v>0</v>
      </c>
      <c r="AR25" s="186">
        <f>IFERROR(IF('Input| Overheads'!$C$42="Direct costs",SUMPRODUCT(--('Input| Projects'!$AC25="Yes"),'Calc| Overheads Allocation'!I$8,'Calc| Project Costs'!AB25),IF('Input| Overheads'!$C$42="Internal labour",SUMPRODUCT(--('Input| Projects'!$AC25="Yes"),'Calc| Overheads Allocation'!I$8,'Calc| Project Costs'!AB25,'Input| Projects'!$Y25),IF('Input| Overheads'!$C$42="DNSP defined",SUMPRODUCT(--('Input| Projects'!$AC25="Yes"),'Calc| Overheads Allocation'!I$61,'Input| Projects'!$AF25),""))),"")</f>
        <v>0</v>
      </c>
      <c r="AS25" s="106"/>
      <c r="AT25" s="186">
        <f>IFERROR(IF('Input| Overheads'!$C$42="Direct costs",SUMPRODUCT(--('Input| Projects'!$AD25="Yes"),'Calc| Overheads Allocation'!C$9,'Calc| Project Costs'!V25),IF('Input| Overheads'!$C$42="Internal labour",SUMPRODUCT(--('Input| Projects'!$AD25="Yes"),'Calc| Overheads Allocation'!C$9,'Calc| Project Costs'!V25,'Input| Projects'!$Y25),IF('Input| Overheads'!$C$42="DNSP defined",SUMPRODUCT(--('Input| Projects'!$AD25="Yes"),'Calc| Overheads Allocation'!C$62,'Input| Projects'!$AG25),""))),"")</f>
        <v>0</v>
      </c>
      <c r="AU25" s="186">
        <f>IFERROR(IF('Input| Overheads'!$C$42="Direct costs",SUMPRODUCT(--('Input| Projects'!$AD25="Yes"),'Calc| Overheads Allocation'!D$9,'Calc| Project Costs'!W25),IF('Input| Overheads'!$C$42="Internal labour",SUMPRODUCT(--('Input| Projects'!$AD25="Yes"),'Calc| Overheads Allocation'!D$9,'Calc| Project Costs'!W25,'Input| Projects'!$Y25),IF('Input| Overheads'!$C$42="DNSP defined",SUMPRODUCT(--('Input| Projects'!$AD25="Yes"),'Calc| Overheads Allocation'!D$62,'Input| Projects'!$AG25),""))),"")</f>
        <v>0</v>
      </c>
      <c r="AV25" s="186">
        <f>IFERROR(IF('Input| Overheads'!$C$42="Direct costs",SUMPRODUCT(--('Input| Projects'!$AD25="Yes"),'Calc| Overheads Allocation'!E$9,'Calc| Project Costs'!X25),IF('Input| Overheads'!$C$42="Internal labour",SUMPRODUCT(--('Input| Projects'!$AD25="Yes"),'Calc| Overheads Allocation'!E$9,'Calc| Project Costs'!X25,'Input| Projects'!$Y25),IF('Input| Overheads'!$C$42="DNSP defined",SUMPRODUCT(--('Input| Projects'!$AD25="Yes"),'Calc| Overheads Allocation'!E$62,'Input| Projects'!$AG25),""))),"")</f>
        <v>0</v>
      </c>
      <c r="AW25" s="186">
        <f>IFERROR(IF('Input| Overheads'!$C$42="Direct costs",SUMPRODUCT(--('Input| Projects'!$AD25="Yes"),'Calc| Overheads Allocation'!F$9,'Calc| Project Costs'!Y25),IF('Input| Overheads'!$C$42="Internal labour",SUMPRODUCT(--('Input| Projects'!$AD25="Yes"),'Calc| Overheads Allocation'!F$9,'Calc| Project Costs'!Y25,'Input| Projects'!$Y25),IF('Input| Overheads'!$C$42="DNSP defined",SUMPRODUCT(--('Input| Projects'!$AD25="Yes"),'Calc| Overheads Allocation'!F$62,'Input| Projects'!$AG25),""))),"")</f>
        <v>0</v>
      </c>
      <c r="AX25" s="186">
        <f>IFERROR(IF('Input| Overheads'!$C$42="Direct costs",SUMPRODUCT(--('Input| Projects'!$AD25="Yes"),'Calc| Overheads Allocation'!G$9,'Calc| Project Costs'!Z25),IF('Input| Overheads'!$C$42="Internal labour",SUMPRODUCT(--('Input| Projects'!$AD25="Yes"),'Calc| Overheads Allocation'!G$9,'Calc| Project Costs'!Z25,'Input| Projects'!$Y25),IF('Input| Overheads'!$C$42="DNSP defined",SUMPRODUCT(--('Input| Projects'!$AD25="Yes"),'Calc| Overheads Allocation'!G$62,'Input| Projects'!$AG25),""))),"")</f>
        <v>0</v>
      </c>
      <c r="AY25" s="186">
        <f>IFERROR(IF('Input| Overheads'!$C$42="Direct costs",SUMPRODUCT(--('Input| Projects'!$AD25="Yes"),'Calc| Overheads Allocation'!H$9,'Calc| Project Costs'!AA25),IF('Input| Overheads'!$C$42="Internal labour",SUMPRODUCT(--('Input| Projects'!$AD25="Yes"),'Calc| Overheads Allocation'!H$9,'Calc| Project Costs'!AA25,'Input| Projects'!$Y25),IF('Input| Overheads'!$C$42="DNSP defined",SUMPRODUCT(--('Input| Projects'!$AD25="Yes"),'Calc| Overheads Allocation'!H$62,'Input| Projects'!$AG25),""))),"")</f>
        <v>0</v>
      </c>
      <c r="AZ25" s="186">
        <f>IFERROR(IF('Input| Overheads'!$C$42="Direct costs",SUMPRODUCT(--('Input| Projects'!$AD25="Yes"),'Calc| Overheads Allocation'!I$9,'Calc| Project Costs'!AB25),IF('Input| Overheads'!$C$42="Internal labour",SUMPRODUCT(--('Input| Projects'!$AD25="Yes"),'Calc| Overheads Allocation'!I$9,'Calc| Project Costs'!AB25,'Input| Projects'!$Y25),IF('Input| Overheads'!$C$42="DNSP defined",SUMPRODUCT(--('Input| Projects'!$AD25="Yes"),'Calc| Overheads Allocation'!I$62,'Input| Projects'!$AG25),""))),"")</f>
        <v>0</v>
      </c>
      <c r="BA25" s="106"/>
      <c r="BB25" s="186">
        <f t="shared" si="41"/>
        <v>258.42320999999998</v>
      </c>
      <c r="BC25" s="186">
        <f t="shared" si="42"/>
        <v>0</v>
      </c>
      <c r="BD25" s="186">
        <f t="shared" si="43"/>
        <v>0</v>
      </c>
      <c r="BE25" s="186">
        <f t="shared" si="20"/>
        <v>0</v>
      </c>
      <c r="BF25" s="186">
        <f t="shared" si="21"/>
        <v>0</v>
      </c>
      <c r="BG25" s="186">
        <f t="shared" si="22"/>
        <v>0</v>
      </c>
      <c r="BH25" s="186">
        <f t="shared" si="23"/>
        <v>0</v>
      </c>
      <c r="BI25" s="97"/>
      <c r="BJ25" s="186">
        <f t="shared" si="24"/>
        <v>0</v>
      </c>
      <c r="BK25" s="186" t="str">
        <f t="shared" si="25"/>
        <v/>
      </c>
      <c r="BL25" s="186" t="str">
        <f t="shared" si="26"/>
        <v/>
      </c>
      <c r="BM25" s="186" t="str">
        <f t="shared" si="27"/>
        <v/>
      </c>
      <c r="BN25" s="186" t="str">
        <f t="shared" si="28"/>
        <v/>
      </c>
      <c r="BO25" s="186" t="str">
        <f t="shared" si="29"/>
        <v/>
      </c>
      <c r="BP25" s="186" t="str">
        <f t="shared" si="30"/>
        <v/>
      </c>
      <c r="BQ25" s="97"/>
      <c r="BR25" s="186">
        <f t="shared" si="44"/>
        <v>1508.5859799999998</v>
      </c>
      <c r="BS25" s="186">
        <f t="shared" si="31"/>
        <v>0</v>
      </c>
      <c r="BT25" s="222">
        <f t="shared" si="32"/>
        <v>0</v>
      </c>
      <c r="BU25" s="222">
        <f t="shared" si="33"/>
        <v>0</v>
      </c>
      <c r="BV25" s="222">
        <f t="shared" si="34"/>
        <v>0</v>
      </c>
      <c r="BW25" s="222">
        <f t="shared" si="35"/>
        <v>0</v>
      </c>
      <c r="BX25" s="222">
        <f t="shared" si="36"/>
        <v>0</v>
      </c>
      <c r="BY25" s="106"/>
      <c r="BZ25" s="197">
        <f>IF(SUMIF('Input| Projects'!$AS$8:$CP$8,"Dx",'Input| Projects'!$AS25:$CP25)=0,"",SUMIF('Input| Projects'!$AS$8:$CP$8,"Dx",'Input| Projects'!$AS25:$CP25))</f>
        <v>1</v>
      </c>
      <c r="CA25" s="197" t="str">
        <f>IF(SUMIF('Input| Projects'!$AS$8:$CP$8,"Tx",'Input| Projects'!$AS25:$CP25)=0,"",SUMIF('Input| Projects'!$AS$8:$CP$8,"Tx",'Input| Projects'!$AS25:$CP25))</f>
        <v/>
      </c>
      <c r="CB25" s="150" t="str">
        <f t="shared" si="45"/>
        <v/>
      </c>
    </row>
    <row r="26" spans="2:80" x14ac:dyDescent="0.2">
      <c r="B26" s="201">
        <f>IFERROR('Input| Projects'!B26,"")</f>
        <v>17</v>
      </c>
      <c r="C26" s="249"/>
      <c r="D26" s="42" t="str">
        <f>IFERROR(IF('Input| Projects'!D26="","",'Input| Projects'!D26),"")</f>
        <v>ARA_03.1B.0034A</v>
      </c>
      <c r="E26" s="104"/>
      <c r="F26" s="190">
        <f>IFERROR('Input| Projects'!I26*'Input| Escalations'!$K$19,"")</f>
        <v>1555.5579600000001</v>
      </c>
      <c r="G26" s="190">
        <f>IFERROR('Input| Projects'!J26*'Input| Escalations'!$K$19,"")</f>
        <v>0</v>
      </c>
      <c r="H26" s="190">
        <f>IFERROR('Input| Projects'!K26*'Input| Escalations'!$K$19,"")</f>
        <v>0</v>
      </c>
      <c r="I26" s="190">
        <f>IFERROR('Input| Projects'!L26*'Input| Escalations'!$K$19,"")</f>
        <v>0</v>
      </c>
      <c r="J26" s="190">
        <f>IFERROR('Input| Projects'!M26*'Input| Escalations'!$K$19,"")</f>
        <v>0</v>
      </c>
      <c r="K26" s="190">
        <f>IFERROR('Input| Projects'!N26*'Input| Escalations'!$K$19,"")</f>
        <v>0</v>
      </c>
      <c r="L26" s="190">
        <f>IFERROR('Input| Projects'!O26*'Input| Escalations'!$K$19,"")</f>
        <v>0</v>
      </c>
      <c r="M26" s="150" t="str">
        <f>IF(ABS(SUM(F26:L26)-(SUM('Input| Projects'!I26:O26)*'Input| Escalations'!$K$19))&lt;0.0000001,"",1)</f>
        <v/>
      </c>
      <c r="N26" s="192">
        <f>'Input| Projects'!$Y26*INDEX('Input| Escalations'!$H$33:$N$33,MATCH('Calc| Project Costs'!N$9,'Input| Escalations'!$H$23:$N$23,0))+'Input| Projects'!$Z26*INDEX('Input| Escalations'!$H$34:$N$34,MATCH('Calc| Project Costs'!N$9,'Input| Escalations'!$H$23:$N$23,0))+'Input| Projects'!$AA26*INDEX('Input| Escalations'!$H$35:$N$35,MATCH('Calc| Project Costs'!N$9,'Input| Escalations'!$H$23:$N$23,0))+1</f>
        <v>1</v>
      </c>
      <c r="O26" s="192">
        <f>'Input| Projects'!$Y26*INDEX('Input| Escalations'!$H$33:$N$33,MATCH('Calc| Project Costs'!O$9,'Input| Escalations'!$H$23:$N$23,0))+'Input| Projects'!$Z26*INDEX('Input| Escalations'!$H$34:$N$34,MATCH('Calc| Project Costs'!O$9,'Input| Escalations'!$H$23:$N$23,0))+'Input| Projects'!$AA26*INDEX('Input| Escalations'!$H$35:$N$35,MATCH('Calc| Project Costs'!O$9,'Input| Escalations'!$H$23:$N$23,0))+1</f>
        <v>1</v>
      </c>
      <c r="P26" s="192">
        <f>'Input| Projects'!$Y26*INDEX('Input| Escalations'!$H$33:$N$33,MATCH('Calc| Project Costs'!P$9,'Input| Escalations'!$H$23:$N$23,0))+'Input| Projects'!$Z26*INDEX('Input| Escalations'!$H$34:$N$34,MATCH('Calc| Project Costs'!P$9,'Input| Escalations'!$H$23:$N$23,0))+'Input| Projects'!$AA26*INDEX('Input| Escalations'!$H$35:$N$35,MATCH('Calc| Project Costs'!P$9,'Input| Escalations'!$H$23:$N$23,0))+1</f>
        <v>1</v>
      </c>
      <c r="Q26" s="192">
        <f>'Input| Projects'!$Y26*INDEX('Input| Escalations'!$H$33:$N$33,MATCH('Calc| Project Costs'!Q$9,'Input| Escalations'!$H$23:$N$23,0))+'Input| Projects'!$Z26*INDEX('Input| Escalations'!$H$34:$N$34,MATCH('Calc| Project Costs'!Q$9,'Input| Escalations'!$H$23:$N$23,0))+'Input| Projects'!$AA26*INDEX('Input| Escalations'!$H$35:$N$35,MATCH('Calc| Project Costs'!Q$9,'Input| Escalations'!$H$23:$N$23,0))+1</f>
        <v>1</v>
      </c>
      <c r="R26" s="192">
        <f>'Input| Projects'!$Y26*INDEX('Input| Escalations'!$H$33:$N$33,MATCH('Calc| Project Costs'!R$9,'Input| Escalations'!$H$23:$N$23,0))+'Input| Projects'!$Z26*INDEX('Input| Escalations'!$H$34:$N$34,MATCH('Calc| Project Costs'!R$9,'Input| Escalations'!$H$23:$N$23,0))+'Input| Projects'!$AA26*INDEX('Input| Escalations'!$H$35:$N$35,MATCH('Calc| Project Costs'!R$9,'Input| Escalations'!$H$23:$N$23,0))+1</f>
        <v>1</v>
      </c>
      <c r="S26" s="192">
        <f>'Input| Projects'!$Y26*INDEX('Input| Escalations'!$H$33:$N$33,MATCH('Calc| Project Costs'!S$9,'Input| Escalations'!$H$23:$N$23,0))+'Input| Projects'!$Z26*INDEX('Input| Escalations'!$H$34:$N$34,MATCH('Calc| Project Costs'!S$9,'Input| Escalations'!$H$23:$N$23,0))+'Input| Projects'!$AA26*INDEX('Input| Escalations'!$H$35:$N$35,MATCH('Calc| Project Costs'!S$9,'Input| Escalations'!$H$23:$N$23,0))+1</f>
        <v>1</v>
      </c>
      <c r="T26" s="192">
        <f>'Input| Projects'!$Y26*INDEX('Input| Escalations'!$H$33:$N$33,MATCH('Calc| Project Costs'!T$9,'Input| Escalations'!$H$23:$N$23,0))+'Input| Projects'!$Z26*INDEX('Input| Escalations'!$H$34:$N$34,MATCH('Calc| Project Costs'!T$9,'Input| Escalations'!$H$23:$N$23,0))+'Input| Projects'!$AA26*INDEX('Input| Escalations'!$H$35:$N$35,MATCH('Calc| Project Costs'!T$9,'Input| Escalations'!$H$23:$N$23,0))+1</f>
        <v>1</v>
      </c>
      <c r="U26" s="106"/>
      <c r="V26" s="186">
        <f t="shared" si="37"/>
        <v>1555.5579600000001</v>
      </c>
      <c r="W26" s="186">
        <f t="shared" si="38"/>
        <v>0</v>
      </c>
      <c r="X26" s="186">
        <f t="shared" si="39"/>
        <v>0</v>
      </c>
      <c r="Y26" s="186">
        <f t="shared" si="18"/>
        <v>0</v>
      </c>
      <c r="Z26" s="186">
        <f t="shared" si="19"/>
        <v>0</v>
      </c>
      <c r="AA26" s="186">
        <f t="shared" si="40"/>
        <v>0</v>
      </c>
      <c r="AB26" s="186">
        <f t="shared" si="40"/>
        <v>0</v>
      </c>
      <c r="AC26" s="106"/>
      <c r="AD26" s="186">
        <f>'Input| Projects'!Q26*N26*'Input| Escalations'!$K$19</f>
        <v>0</v>
      </c>
      <c r="AE26" s="186">
        <f>'Input| Projects'!R26*O26*'Input| Escalations'!$K$19</f>
        <v>0</v>
      </c>
      <c r="AF26" s="186">
        <f>'Input| Projects'!S26*P26*'Input| Escalations'!$K$19</f>
        <v>0</v>
      </c>
      <c r="AG26" s="186">
        <f>'Input| Projects'!T26*Q26*'Input| Escalations'!$K$19</f>
        <v>0</v>
      </c>
      <c r="AH26" s="186">
        <f>'Input| Projects'!U26*R26*'Input| Escalations'!$K$19</f>
        <v>0</v>
      </c>
      <c r="AI26" s="186">
        <f>'Input| Projects'!V26*S26*'Input| Escalations'!$K$19</f>
        <v>0</v>
      </c>
      <c r="AJ26" s="186">
        <f>'Input| Projects'!W26*T26*'Input| Escalations'!$K$19</f>
        <v>0</v>
      </c>
      <c r="AK26" s="106"/>
      <c r="AL26" s="186">
        <f>IFERROR(IF('Input| Overheads'!$C$42="Direct costs",SUMPRODUCT(--('Input| Projects'!$AC26="Yes"),'Calc| Overheads Allocation'!C$8,'Calc| Project Costs'!V26),IF('Input| Overheads'!$C$42="Internal labour",SUMPRODUCT(--('Input| Projects'!$AC26="Yes"),'Calc| Overheads Allocation'!C$8,'Calc| Project Costs'!V26,'Input| Projects'!$Y26),IF('Input| Overheads'!$C$42="DNSP defined",SUMPRODUCT(--('Input| Projects'!$AC26="Yes"),'Calc| Overheads Allocation'!C$61,'Input| Projects'!$AF26),""))),"")</f>
        <v>120.50641999999999</v>
      </c>
      <c r="AM26" s="186">
        <f>IFERROR(IF('Input| Overheads'!$C$42="Direct costs",SUMPRODUCT(--('Input| Projects'!$AC26="Yes"),'Calc| Overheads Allocation'!D$8,'Calc| Project Costs'!W26),IF('Input| Overheads'!$C$42="Internal labour",SUMPRODUCT(--('Input| Projects'!$AC26="Yes"),'Calc| Overheads Allocation'!D$8,'Calc| Project Costs'!W26,'Input| Projects'!$Y26),IF('Input| Overheads'!$C$42="DNSP defined",SUMPRODUCT(--('Input| Projects'!$AC26="Yes"),'Calc| Overheads Allocation'!D$61,'Input| Projects'!$AF26),""))),"")</f>
        <v>0</v>
      </c>
      <c r="AN26" s="186">
        <f>IFERROR(IF('Input| Overheads'!$C$42="Direct costs",SUMPRODUCT(--('Input| Projects'!$AC26="Yes"),'Calc| Overheads Allocation'!E$8,'Calc| Project Costs'!X26),IF('Input| Overheads'!$C$42="Internal labour",SUMPRODUCT(--('Input| Projects'!$AC26="Yes"),'Calc| Overheads Allocation'!E$8,'Calc| Project Costs'!X26,'Input| Projects'!$Y26),IF('Input| Overheads'!$C$42="DNSP defined",SUMPRODUCT(--('Input| Projects'!$AC26="Yes"),'Calc| Overheads Allocation'!E$61,'Input| Projects'!$AF26),""))),"")</f>
        <v>0</v>
      </c>
      <c r="AO26" s="186">
        <f>IFERROR(IF('Input| Overheads'!$C$42="Direct costs",SUMPRODUCT(--('Input| Projects'!$AC26="Yes"),'Calc| Overheads Allocation'!F$8,'Calc| Project Costs'!Y26),IF('Input| Overheads'!$C$42="Internal labour",SUMPRODUCT(--('Input| Projects'!$AC26="Yes"),'Calc| Overheads Allocation'!F$8,'Calc| Project Costs'!Y26,'Input| Projects'!$Y26),IF('Input| Overheads'!$C$42="DNSP defined",SUMPRODUCT(--('Input| Projects'!$AC26="Yes"),'Calc| Overheads Allocation'!F$61,'Input| Projects'!$AF26),""))),"")</f>
        <v>0</v>
      </c>
      <c r="AP26" s="186">
        <f>IFERROR(IF('Input| Overheads'!$C$42="Direct costs",SUMPRODUCT(--('Input| Projects'!$AC26="Yes"),'Calc| Overheads Allocation'!G$8,'Calc| Project Costs'!Z26),IF('Input| Overheads'!$C$42="Internal labour",SUMPRODUCT(--('Input| Projects'!$AC26="Yes"),'Calc| Overheads Allocation'!G$8,'Calc| Project Costs'!Z26,'Input| Projects'!$Y26),IF('Input| Overheads'!$C$42="DNSP defined",SUMPRODUCT(--('Input| Projects'!$AC26="Yes"),'Calc| Overheads Allocation'!G$61,'Input| Projects'!$AF26),""))),"")</f>
        <v>0</v>
      </c>
      <c r="AQ26" s="186">
        <f>IFERROR(IF('Input| Overheads'!$C$42="Direct costs",SUMPRODUCT(--('Input| Projects'!$AC26="Yes"),'Calc| Overheads Allocation'!H$8,'Calc| Project Costs'!AA26),IF('Input| Overheads'!$C$42="Internal labour",SUMPRODUCT(--('Input| Projects'!$AC26="Yes"),'Calc| Overheads Allocation'!H$8,'Calc| Project Costs'!AA26,'Input| Projects'!$Y26),IF('Input| Overheads'!$C$42="DNSP defined",SUMPRODUCT(--('Input| Projects'!$AC26="Yes"),'Calc| Overheads Allocation'!H$61,'Input| Projects'!$AF26),""))),"")</f>
        <v>0</v>
      </c>
      <c r="AR26" s="186">
        <f>IFERROR(IF('Input| Overheads'!$C$42="Direct costs",SUMPRODUCT(--('Input| Projects'!$AC26="Yes"),'Calc| Overheads Allocation'!I$8,'Calc| Project Costs'!AB26),IF('Input| Overheads'!$C$42="Internal labour",SUMPRODUCT(--('Input| Projects'!$AC26="Yes"),'Calc| Overheads Allocation'!I$8,'Calc| Project Costs'!AB26,'Input| Projects'!$Y26),IF('Input| Overheads'!$C$42="DNSP defined",SUMPRODUCT(--('Input| Projects'!$AC26="Yes"),'Calc| Overheads Allocation'!I$61,'Input| Projects'!$AF26),""))),"")</f>
        <v>0</v>
      </c>
      <c r="AS26" s="106"/>
      <c r="AT26" s="186">
        <f>IFERROR(IF('Input| Overheads'!$C$42="Direct costs",SUMPRODUCT(--('Input| Projects'!$AD26="Yes"),'Calc| Overheads Allocation'!C$9,'Calc| Project Costs'!V26),IF('Input| Overheads'!$C$42="Internal labour",SUMPRODUCT(--('Input| Projects'!$AD26="Yes"),'Calc| Overheads Allocation'!C$9,'Calc| Project Costs'!V26,'Input| Projects'!$Y26),IF('Input| Overheads'!$C$42="DNSP defined",SUMPRODUCT(--('Input| Projects'!$AD26="Yes"),'Calc| Overheads Allocation'!C$62,'Input| Projects'!$AG26),""))),"")</f>
        <v>0</v>
      </c>
      <c r="AU26" s="186">
        <f>IFERROR(IF('Input| Overheads'!$C$42="Direct costs",SUMPRODUCT(--('Input| Projects'!$AD26="Yes"),'Calc| Overheads Allocation'!D$9,'Calc| Project Costs'!W26),IF('Input| Overheads'!$C$42="Internal labour",SUMPRODUCT(--('Input| Projects'!$AD26="Yes"),'Calc| Overheads Allocation'!D$9,'Calc| Project Costs'!W26,'Input| Projects'!$Y26),IF('Input| Overheads'!$C$42="DNSP defined",SUMPRODUCT(--('Input| Projects'!$AD26="Yes"),'Calc| Overheads Allocation'!D$62,'Input| Projects'!$AG26),""))),"")</f>
        <v>0</v>
      </c>
      <c r="AV26" s="186">
        <f>IFERROR(IF('Input| Overheads'!$C$42="Direct costs",SUMPRODUCT(--('Input| Projects'!$AD26="Yes"),'Calc| Overheads Allocation'!E$9,'Calc| Project Costs'!X26),IF('Input| Overheads'!$C$42="Internal labour",SUMPRODUCT(--('Input| Projects'!$AD26="Yes"),'Calc| Overheads Allocation'!E$9,'Calc| Project Costs'!X26,'Input| Projects'!$Y26),IF('Input| Overheads'!$C$42="DNSP defined",SUMPRODUCT(--('Input| Projects'!$AD26="Yes"),'Calc| Overheads Allocation'!E$62,'Input| Projects'!$AG26),""))),"")</f>
        <v>0</v>
      </c>
      <c r="AW26" s="186">
        <f>IFERROR(IF('Input| Overheads'!$C$42="Direct costs",SUMPRODUCT(--('Input| Projects'!$AD26="Yes"),'Calc| Overheads Allocation'!F$9,'Calc| Project Costs'!Y26),IF('Input| Overheads'!$C$42="Internal labour",SUMPRODUCT(--('Input| Projects'!$AD26="Yes"),'Calc| Overheads Allocation'!F$9,'Calc| Project Costs'!Y26,'Input| Projects'!$Y26),IF('Input| Overheads'!$C$42="DNSP defined",SUMPRODUCT(--('Input| Projects'!$AD26="Yes"),'Calc| Overheads Allocation'!F$62,'Input| Projects'!$AG26),""))),"")</f>
        <v>0</v>
      </c>
      <c r="AX26" s="186">
        <f>IFERROR(IF('Input| Overheads'!$C$42="Direct costs",SUMPRODUCT(--('Input| Projects'!$AD26="Yes"),'Calc| Overheads Allocation'!G$9,'Calc| Project Costs'!Z26),IF('Input| Overheads'!$C$42="Internal labour",SUMPRODUCT(--('Input| Projects'!$AD26="Yes"),'Calc| Overheads Allocation'!G$9,'Calc| Project Costs'!Z26,'Input| Projects'!$Y26),IF('Input| Overheads'!$C$42="DNSP defined",SUMPRODUCT(--('Input| Projects'!$AD26="Yes"),'Calc| Overheads Allocation'!G$62,'Input| Projects'!$AG26),""))),"")</f>
        <v>0</v>
      </c>
      <c r="AY26" s="186">
        <f>IFERROR(IF('Input| Overheads'!$C$42="Direct costs",SUMPRODUCT(--('Input| Projects'!$AD26="Yes"),'Calc| Overheads Allocation'!H$9,'Calc| Project Costs'!AA26),IF('Input| Overheads'!$C$42="Internal labour",SUMPRODUCT(--('Input| Projects'!$AD26="Yes"),'Calc| Overheads Allocation'!H$9,'Calc| Project Costs'!AA26,'Input| Projects'!$Y26),IF('Input| Overheads'!$C$42="DNSP defined",SUMPRODUCT(--('Input| Projects'!$AD26="Yes"),'Calc| Overheads Allocation'!H$62,'Input| Projects'!$AG26),""))),"")</f>
        <v>0</v>
      </c>
      <c r="AZ26" s="186">
        <f>IFERROR(IF('Input| Overheads'!$C$42="Direct costs",SUMPRODUCT(--('Input| Projects'!$AD26="Yes"),'Calc| Overheads Allocation'!I$9,'Calc| Project Costs'!AB26),IF('Input| Overheads'!$C$42="Internal labour",SUMPRODUCT(--('Input| Projects'!$AD26="Yes"),'Calc| Overheads Allocation'!I$9,'Calc| Project Costs'!AB26,'Input| Projects'!$Y26),IF('Input| Overheads'!$C$42="DNSP defined",SUMPRODUCT(--('Input| Projects'!$AD26="Yes"),'Calc| Overheads Allocation'!I$62,'Input| Projects'!$AG26),""))),"")</f>
        <v>0</v>
      </c>
      <c r="BA26" s="106"/>
      <c r="BB26" s="186">
        <f t="shared" si="41"/>
        <v>120.50641999999999</v>
      </c>
      <c r="BC26" s="186">
        <f t="shared" si="42"/>
        <v>0</v>
      </c>
      <c r="BD26" s="186">
        <f t="shared" si="43"/>
        <v>0</v>
      </c>
      <c r="BE26" s="186">
        <f t="shared" si="20"/>
        <v>0</v>
      </c>
      <c r="BF26" s="186">
        <f t="shared" si="21"/>
        <v>0</v>
      </c>
      <c r="BG26" s="186">
        <f t="shared" si="22"/>
        <v>0</v>
      </c>
      <c r="BH26" s="186">
        <f t="shared" si="23"/>
        <v>0</v>
      </c>
      <c r="BI26" s="97"/>
      <c r="BJ26" s="186">
        <f t="shared" si="24"/>
        <v>0</v>
      </c>
      <c r="BK26" s="186" t="str">
        <f t="shared" si="25"/>
        <v/>
      </c>
      <c r="BL26" s="186" t="str">
        <f t="shared" si="26"/>
        <v/>
      </c>
      <c r="BM26" s="186" t="str">
        <f t="shared" si="27"/>
        <v/>
      </c>
      <c r="BN26" s="186" t="str">
        <f t="shared" si="28"/>
        <v/>
      </c>
      <c r="BO26" s="186" t="str">
        <f t="shared" si="29"/>
        <v/>
      </c>
      <c r="BP26" s="186" t="str">
        <f t="shared" si="30"/>
        <v/>
      </c>
      <c r="BQ26" s="97"/>
      <c r="BR26" s="186">
        <f t="shared" si="44"/>
        <v>1676.06438</v>
      </c>
      <c r="BS26" s="186">
        <f t="shared" si="31"/>
        <v>0</v>
      </c>
      <c r="BT26" s="222">
        <f t="shared" si="32"/>
        <v>0</v>
      </c>
      <c r="BU26" s="222">
        <f t="shared" si="33"/>
        <v>0</v>
      </c>
      <c r="BV26" s="222">
        <f t="shared" si="34"/>
        <v>0</v>
      </c>
      <c r="BW26" s="222">
        <f t="shared" si="35"/>
        <v>0</v>
      </c>
      <c r="BX26" s="222">
        <f t="shared" si="36"/>
        <v>0</v>
      </c>
      <c r="BY26" s="106"/>
      <c r="BZ26" s="197">
        <f>IF(SUMIF('Input| Projects'!$AS$8:$CP$8,"Dx",'Input| Projects'!$AS26:$CP26)=0,"",SUMIF('Input| Projects'!$AS$8:$CP$8,"Dx",'Input| Projects'!$AS26:$CP26))</f>
        <v>1</v>
      </c>
      <c r="CA26" s="197" t="str">
        <f>IF(SUMIF('Input| Projects'!$AS$8:$CP$8,"Tx",'Input| Projects'!$AS26:$CP26)=0,"",SUMIF('Input| Projects'!$AS$8:$CP$8,"Tx",'Input| Projects'!$AS26:$CP26))</f>
        <v/>
      </c>
      <c r="CB26" s="150" t="str">
        <f t="shared" si="45"/>
        <v/>
      </c>
    </row>
    <row r="27" spans="2:80" x14ac:dyDescent="0.2">
      <c r="B27" s="201">
        <f>IFERROR('Input| Projects'!B27,"")</f>
        <v>18</v>
      </c>
      <c r="C27" s="42" t="str">
        <f>IFERROR(IF('Input| Projects'!C27="","",'Input| Projects'!C27),"")</f>
        <v>REP 33kV FDR PROTECTN SYD DOMESTIC &amp; INT TERM ZN</v>
      </c>
      <c r="D27" s="42" t="str">
        <f>IFERROR(IF('Input| Projects'!D27="","",'Input| Projects'!D27),"")</f>
        <v>ARA_03.1B.0035</v>
      </c>
      <c r="E27" s="104"/>
      <c r="F27" s="190">
        <f>IFERROR('Input| Projects'!I27*'Input| Escalations'!$K$19,"")</f>
        <v>254.57104999999999</v>
      </c>
      <c r="G27" s="190">
        <f>IFERROR('Input| Projects'!J27*'Input| Escalations'!$K$19,"")</f>
        <v>0</v>
      </c>
      <c r="H27" s="190">
        <f>IFERROR('Input| Projects'!K27*'Input| Escalations'!$K$19,"")</f>
        <v>0</v>
      </c>
      <c r="I27" s="190">
        <f>IFERROR('Input| Projects'!L27*'Input| Escalations'!$K$19,"")</f>
        <v>0</v>
      </c>
      <c r="J27" s="190">
        <f>IFERROR('Input| Projects'!M27*'Input| Escalations'!$K$19,"")</f>
        <v>0</v>
      </c>
      <c r="K27" s="190">
        <f>IFERROR('Input| Projects'!N27*'Input| Escalations'!$K$19,"")</f>
        <v>0</v>
      </c>
      <c r="L27" s="190">
        <f>IFERROR('Input| Projects'!O27*'Input| Escalations'!$K$19,"")</f>
        <v>0</v>
      </c>
      <c r="M27" s="150" t="str">
        <f>IF(ABS(SUM(F27:L27)-(SUM('Input| Projects'!I27:O27)*'Input| Escalations'!$K$19))&lt;0.0000001,"",1)</f>
        <v/>
      </c>
      <c r="N27" s="192">
        <f>'Input| Projects'!$Y27*INDEX('Input| Escalations'!$H$33:$N$33,MATCH('Calc| Project Costs'!N$9,'Input| Escalations'!$H$23:$N$23,0))+'Input| Projects'!$Z27*INDEX('Input| Escalations'!$H$34:$N$34,MATCH('Calc| Project Costs'!N$9,'Input| Escalations'!$H$23:$N$23,0))+'Input| Projects'!$AA27*INDEX('Input| Escalations'!$H$35:$N$35,MATCH('Calc| Project Costs'!N$9,'Input| Escalations'!$H$23:$N$23,0))+1</f>
        <v>1</v>
      </c>
      <c r="O27" s="192">
        <f>'Input| Projects'!$Y27*INDEX('Input| Escalations'!$H$33:$N$33,MATCH('Calc| Project Costs'!O$9,'Input| Escalations'!$H$23:$N$23,0))+'Input| Projects'!$Z27*INDEX('Input| Escalations'!$H$34:$N$34,MATCH('Calc| Project Costs'!O$9,'Input| Escalations'!$H$23:$N$23,0))+'Input| Projects'!$AA27*INDEX('Input| Escalations'!$H$35:$N$35,MATCH('Calc| Project Costs'!O$9,'Input| Escalations'!$H$23:$N$23,0))+1</f>
        <v>1</v>
      </c>
      <c r="P27" s="192">
        <f>'Input| Projects'!$Y27*INDEX('Input| Escalations'!$H$33:$N$33,MATCH('Calc| Project Costs'!P$9,'Input| Escalations'!$H$23:$N$23,0))+'Input| Projects'!$Z27*INDEX('Input| Escalations'!$H$34:$N$34,MATCH('Calc| Project Costs'!P$9,'Input| Escalations'!$H$23:$N$23,0))+'Input| Projects'!$AA27*INDEX('Input| Escalations'!$H$35:$N$35,MATCH('Calc| Project Costs'!P$9,'Input| Escalations'!$H$23:$N$23,0))+1</f>
        <v>1</v>
      </c>
      <c r="Q27" s="192">
        <f>'Input| Projects'!$Y27*INDEX('Input| Escalations'!$H$33:$N$33,MATCH('Calc| Project Costs'!Q$9,'Input| Escalations'!$H$23:$N$23,0))+'Input| Projects'!$Z27*INDEX('Input| Escalations'!$H$34:$N$34,MATCH('Calc| Project Costs'!Q$9,'Input| Escalations'!$H$23:$N$23,0))+'Input| Projects'!$AA27*INDEX('Input| Escalations'!$H$35:$N$35,MATCH('Calc| Project Costs'!Q$9,'Input| Escalations'!$H$23:$N$23,0))+1</f>
        <v>1</v>
      </c>
      <c r="R27" s="192">
        <f>'Input| Projects'!$Y27*INDEX('Input| Escalations'!$H$33:$N$33,MATCH('Calc| Project Costs'!R$9,'Input| Escalations'!$H$23:$N$23,0))+'Input| Projects'!$Z27*INDEX('Input| Escalations'!$H$34:$N$34,MATCH('Calc| Project Costs'!R$9,'Input| Escalations'!$H$23:$N$23,0))+'Input| Projects'!$AA27*INDEX('Input| Escalations'!$H$35:$N$35,MATCH('Calc| Project Costs'!R$9,'Input| Escalations'!$H$23:$N$23,0))+1</f>
        <v>1</v>
      </c>
      <c r="S27" s="192">
        <f>'Input| Projects'!$Y27*INDEX('Input| Escalations'!$H$33:$N$33,MATCH('Calc| Project Costs'!S$9,'Input| Escalations'!$H$23:$N$23,0))+'Input| Projects'!$Z27*INDEX('Input| Escalations'!$H$34:$N$34,MATCH('Calc| Project Costs'!S$9,'Input| Escalations'!$H$23:$N$23,0))+'Input| Projects'!$AA27*INDEX('Input| Escalations'!$H$35:$N$35,MATCH('Calc| Project Costs'!S$9,'Input| Escalations'!$H$23:$N$23,0))+1</f>
        <v>1</v>
      </c>
      <c r="T27" s="192">
        <f>'Input| Projects'!$Y27*INDEX('Input| Escalations'!$H$33:$N$33,MATCH('Calc| Project Costs'!T$9,'Input| Escalations'!$H$23:$N$23,0))+'Input| Projects'!$Z27*INDEX('Input| Escalations'!$H$34:$N$34,MATCH('Calc| Project Costs'!T$9,'Input| Escalations'!$H$23:$N$23,0))+'Input| Projects'!$AA27*INDEX('Input| Escalations'!$H$35:$N$35,MATCH('Calc| Project Costs'!T$9,'Input| Escalations'!$H$23:$N$23,0))+1</f>
        <v>1</v>
      </c>
      <c r="U27" s="106"/>
      <c r="V27" s="186">
        <f t="shared" si="37"/>
        <v>254.57104999999999</v>
      </c>
      <c r="W27" s="186">
        <f t="shared" si="38"/>
        <v>0</v>
      </c>
      <c r="X27" s="186">
        <f t="shared" si="39"/>
        <v>0</v>
      </c>
      <c r="Y27" s="186">
        <f t="shared" si="18"/>
        <v>0</v>
      </c>
      <c r="Z27" s="186">
        <f t="shared" si="19"/>
        <v>0</v>
      </c>
      <c r="AA27" s="186">
        <f t="shared" si="40"/>
        <v>0</v>
      </c>
      <c r="AB27" s="186">
        <f t="shared" si="40"/>
        <v>0</v>
      </c>
      <c r="AC27" s="106"/>
      <c r="AD27" s="186">
        <f>'Input| Projects'!Q27*N27*'Input| Escalations'!$K$19</f>
        <v>0</v>
      </c>
      <c r="AE27" s="186">
        <f>'Input| Projects'!R27*O27*'Input| Escalations'!$K$19</f>
        <v>0</v>
      </c>
      <c r="AF27" s="186">
        <f>'Input| Projects'!S27*P27*'Input| Escalations'!$K$19</f>
        <v>0</v>
      </c>
      <c r="AG27" s="186">
        <f>'Input| Projects'!T27*Q27*'Input| Escalations'!$K$19</f>
        <v>0</v>
      </c>
      <c r="AH27" s="186">
        <f>'Input| Projects'!U27*R27*'Input| Escalations'!$K$19</f>
        <v>0</v>
      </c>
      <c r="AI27" s="186">
        <f>'Input| Projects'!V27*S27*'Input| Escalations'!$K$19</f>
        <v>0</v>
      </c>
      <c r="AJ27" s="186">
        <f>'Input| Projects'!W27*T27*'Input| Escalations'!$K$19</f>
        <v>0</v>
      </c>
      <c r="AK27" s="106"/>
      <c r="AL27" s="186">
        <f>IFERROR(IF('Input| Overheads'!$C$42="Direct costs",SUMPRODUCT(--('Input| Projects'!$AC27="Yes"),'Calc| Overheads Allocation'!C$8,'Calc| Project Costs'!V27),IF('Input| Overheads'!$C$42="Internal labour",SUMPRODUCT(--('Input| Projects'!$AC27="Yes"),'Calc| Overheads Allocation'!C$8,'Calc| Project Costs'!V27,'Input| Projects'!$Y27),IF('Input| Overheads'!$C$42="DNSP defined",SUMPRODUCT(--('Input| Projects'!$AC27="Yes"),'Calc| Overheads Allocation'!C$61,'Input| Projects'!$AF27),""))),"")</f>
        <v>120.87456999999999</v>
      </c>
      <c r="AM27" s="186">
        <f>IFERROR(IF('Input| Overheads'!$C$42="Direct costs",SUMPRODUCT(--('Input| Projects'!$AC27="Yes"),'Calc| Overheads Allocation'!D$8,'Calc| Project Costs'!W27),IF('Input| Overheads'!$C$42="Internal labour",SUMPRODUCT(--('Input| Projects'!$AC27="Yes"),'Calc| Overheads Allocation'!D$8,'Calc| Project Costs'!W27,'Input| Projects'!$Y27),IF('Input| Overheads'!$C$42="DNSP defined",SUMPRODUCT(--('Input| Projects'!$AC27="Yes"),'Calc| Overheads Allocation'!D$61,'Input| Projects'!$AF27),""))),"")</f>
        <v>0</v>
      </c>
      <c r="AN27" s="186">
        <f>IFERROR(IF('Input| Overheads'!$C$42="Direct costs",SUMPRODUCT(--('Input| Projects'!$AC27="Yes"),'Calc| Overheads Allocation'!E$8,'Calc| Project Costs'!X27),IF('Input| Overheads'!$C$42="Internal labour",SUMPRODUCT(--('Input| Projects'!$AC27="Yes"),'Calc| Overheads Allocation'!E$8,'Calc| Project Costs'!X27,'Input| Projects'!$Y27),IF('Input| Overheads'!$C$42="DNSP defined",SUMPRODUCT(--('Input| Projects'!$AC27="Yes"),'Calc| Overheads Allocation'!E$61,'Input| Projects'!$AF27),""))),"")</f>
        <v>0</v>
      </c>
      <c r="AO27" s="186">
        <f>IFERROR(IF('Input| Overheads'!$C$42="Direct costs",SUMPRODUCT(--('Input| Projects'!$AC27="Yes"),'Calc| Overheads Allocation'!F$8,'Calc| Project Costs'!Y27),IF('Input| Overheads'!$C$42="Internal labour",SUMPRODUCT(--('Input| Projects'!$AC27="Yes"),'Calc| Overheads Allocation'!F$8,'Calc| Project Costs'!Y27,'Input| Projects'!$Y27),IF('Input| Overheads'!$C$42="DNSP defined",SUMPRODUCT(--('Input| Projects'!$AC27="Yes"),'Calc| Overheads Allocation'!F$61,'Input| Projects'!$AF27),""))),"")</f>
        <v>0</v>
      </c>
      <c r="AP27" s="186">
        <f>IFERROR(IF('Input| Overheads'!$C$42="Direct costs",SUMPRODUCT(--('Input| Projects'!$AC27="Yes"),'Calc| Overheads Allocation'!G$8,'Calc| Project Costs'!Z27),IF('Input| Overheads'!$C$42="Internal labour",SUMPRODUCT(--('Input| Projects'!$AC27="Yes"),'Calc| Overheads Allocation'!G$8,'Calc| Project Costs'!Z27,'Input| Projects'!$Y27),IF('Input| Overheads'!$C$42="DNSP defined",SUMPRODUCT(--('Input| Projects'!$AC27="Yes"),'Calc| Overheads Allocation'!G$61,'Input| Projects'!$AF27),""))),"")</f>
        <v>0</v>
      </c>
      <c r="AQ27" s="186">
        <f>IFERROR(IF('Input| Overheads'!$C$42="Direct costs",SUMPRODUCT(--('Input| Projects'!$AC27="Yes"),'Calc| Overheads Allocation'!H$8,'Calc| Project Costs'!AA27),IF('Input| Overheads'!$C$42="Internal labour",SUMPRODUCT(--('Input| Projects'!$AC27="Yes"),'Calc| Overheads Allocation'!H$8,'Calc| Project Costs'!AA27,'Input| Projects'!$Y27),IF('Input| Overheads'!$C$42="DNSP defined",SUMPRODUCT(--('Input| Projects'!$AC27="Yes"),'Calc| Overheads Allocation'!H$61,'Input| Projects'!$AF27),""))),"")</f>
        <v>0</v>
      </c>
      <c r="AR27" s="186">
        <f>IFERROR(IF('Input| Overheads'!$C$42="Direct costs",SUMPRODUCT(--('Input| Projects'!$AC27="Yes"),'Calc| Overheads Allocation'!I$8,'Calc| Project Costs'!AB27),IF('Input| Overheads'!$C$42="Internal labour",SUMPRODUCT(--('Input| Projects'!$AC27="Yes"),'Calc| Overheads Allocation'!I$8,'Calc| Project Costs'!AB27,'Input| Projects'!$Y27),IF('Input| Overheads'!$C$42="DNSP defined",SUMPRODUCT(--('Input| Projects'!$AC27="Yes"),'Calc| Overheads Allocation'!I$61,'Input| Projects'!$AF27),""))),"")</f>
        <v>0</v>
      </c>
      <c r="AS27" s="106"/>
      <c r="AT27" s="186">
        <f>IFERROR(IF('Input| Overheads'!$C$42="Direct costs",SUMPRODUCT(--('Input| Projects'!$AD27="Yes"),'Calc| Overheads Allocation'!C$9,'Calc| Project Costs'!V27),IF('Input| Overheads'!$C$42="Internal labour",SUMPRODUCT(--('Input| Projects'!$AD27="Yes"),'Calc| Overheads Allocation'!C$9,'Calc| Project Costs'!V27,'Input| Projects'!$Y27),IF('Input| Overheads'!$C$42="DNSP defined",SUMPRODUCT(--('Input| Projects'!$AD27="Yes"),'Calc| Overheads Allocation'!C$62,'Input| Projects'!$AG27),""))),"")</f>
        <v>0</v>
      </c>
      <c r="AU27" s="186">
        <f>IFERROR(IF('Input| Overheads'!$C$42="Direct costs",SUMPRODUCT(--('Input| Projects'!$AD27="Yes"),'Calc| Overheads Allocation'!D$9,'Calc| Project Costs'!W27),IF('Input| Overheads'!$C$42="Internal labour",SUMPRODUCT(--('Input| Projects'!$AD27="Yes"),'Calc| Overheads Allocation'!D$9,'Calc| Project Costs'!W27,'Input| Projects'!$Y27),IF('Input| Overheads'!$C$42="DNSP defined",SUMPRODUCT(--('Input| Projects'!$AD27="Yes"),'Calc| Overheads Allocation'!D$62,'Input| Projects'!$AG27),""))),"")</f>
        <v>0</v>
      </c>
      <c r="AV27" s="186">
        <f>IFERROR(IF('Input| Overheads'!$C$42="Direct costs",SUMPRODUCT(--('Input| Projects'!$AD27="Yes"),'Calc| Overheads Allocation'!E$9,'Calc| Project Costs'!X27),IF('Input| Overheads'!$C$42="Internal labour",SUMPRODUCT(--('Input| Projects'!$AD27="Yes"),'Calc| Overheads Allocation'!E$9,'Calc| Project Costs'!X27,'Input| Projects'!$Y27),IF('Input| Overheads'!$C$42="DNSP defined",SUMPRODUCT(--('Input| Projects'!$AD27="Yes"),'Calc| Overheads Allocation'!E$62,'Input| Projects'!$AG27),""))),"")</f>
        <v>0</v>
      </c>
      <c r="AW27" s="186">
        <f>IFERROR(IF('Input| Overheads'!$C$42="Direct costs",SUMPRODUCT(--('Input| Projects'!$AD27="Yes"),'Calc| Overheads Allocation'!F$9,'Calc| Project Costs'!Y27),IF('Input| Overheads'!$C$42="Internal labour",SUMPRODUCT(--('Input| Projects'!$AD27="Yes"),'Calc| Overheads Allocation'!F$9,'Calc| Project Costs'!Y27,'Input| Projects'!$Y27),IF('Input| Overheads'!$C$42="DNSP defined",SUMPRODUCT(--('Input| Projects'!$AD27="Yes"),'Calc| Overheads Allocation'!F$62,'Input| Projects'!$AG27),""))),"")</f>
        <v>0</v>
      </c>
      <c r="AX27" s="186">
        <f>IFERROR(IF('Input| Overheads'!$C$42="Direct costs",SUMPRODUCT(--('Input| Projects'!$AD27="Yes"),'Calc| Overheads Allocation'!G$9,'Calc| Project Costs'!Z27),IF('Input| Overheads'!$C$42="Internal labour",SUMPRODUCT(--('Input| Projects'!$AD27="Yes"),'Calc| Overheads Allocation'!G$9,'Calc| Project Costs'!Z27,'Input| Projects'!$Y27),IF('Input| Overheads'!$C$42="DNSP defined",SUMPRODUCT(--('Input| Projects'!$AD27="Yes"),'Calc| Overheads Allocation'!G$62,'Input| Projects'!$AG27),""))),"")</f>
        <v>0</v>
      </c>
      <c r="AY27" s="186">
        <f>IFERROR(IF('Input| Overheads'!$C$42="Direct costs",SUMPRODUCT(--('Input| Projects'!$AD27="Yes"),'Calc| Overheads Allocation'!H$9,'Calc| Project Costs'!AA27),IF('Input| Overheads'!$C$42="Internal labour",SUMPRODUCT(--('Input| Projects'!$AD27="Yes"),'Calc| Overheads Allocation'!H$9,'Calc| Project Costs'!AA27,'Input| Projects'!$Y27),IF('Input| Overheads'!$C$42="DNSP defined",SUMPRODUCT(--('Input| Projects'!$AD27="Yes"),'Calc| Overheads Allocation'!H$62,'Input| Projects'!$AG27),""))),"")</f>
        <v>0</v>
      </c>
      <c r="AZ27" s="186">
        <f>IFERROR(IF('Input| Overheads'!$C$42="Direct costs",SUMPRODUCT(--('Input| Projects'!$AD27="Yes"),'Calc| Overheads Allocation'!I$9,'Calc| Project Costs'!AB27),IF('Input| Overheads'!$C$42="Internal labour",SUMPRODUCT(--('Input| Projects'!$AD27="Yes"),'Calc| Overheads Allocation'!I$9,'Calc| Project Costs'!AB27,'Input| Projects'!$Y27),IF('Input| Overheads'!$C$42="DNSP defined",SUMPRODUCT(--('Input| Projects'!$AD27="Yes"),'Calc| Overheads Allocation'!I$62,'Input| Projects'!$AG27),""))),"")</f>
        <v>0</v>
      </c>
      <c r="BA27" s="106"/>
      <c r="BB27" s="186">
        <f t="shared" si="41"/>
        <v>120.87456999999999</v>
      </c>
      <c r="BC27" s="186">
        <f t="shared" si="42"/>
        <v>0</v>
      </c>
      <c r="BD27" s="186">
        <f t="shared" si="43"/>
        <v>0</v>
      </c>
      <c r="BE27" s="186">
        <f t="shared" si="20"/>
        <v>0</v>
      </c>
      <c r="BF27" s="186">
        <f t="shared" si="21"/>
        <v>0</v>
      </c>
      <c r="BG27" s="186">
        <f t="shared" si="22"/>
        <v>0</v>
      </c>
      <c r="BH27" s="186">
        <f t="shared" si="23"/>
        <v>0</v>
      </c>
      <c r="BI27" s="97"/>
      <c r="BJ27" s="186">
        <f t="shared" si="24"/>
        <v>0</v>
      </c>
      <c r="BK27" s="186" t="str">
        <f t="shared" si="25"/>
        <v/>
      </c>
      <c r="BL27" s="186" t="str">
        <f t="shared" si="26"/>
        <v/>
      </c>
      <c r="BM27" s="186" t="str">
        <f t="shared" si="27"/>
        <v/>
      </c>
      <c r="BN27" s="186" t="str">
        <f t="shared" si="28"/>
        <v/>
      </c>
      <c r="BO27" s="186" t="str">
        <f t="shared" si="29"/>
        <v/>
      </c>
      <c r="BP27" s="186" t="str">
        <f t="shared" si="30"/>
        <v/>
      </c>
      <c r="BQ27" s="97"/>
      <c r="BR27" s="186">
        <f t="shared" si="44"/>
        <v>375.44561999999996</v>
      </c>
      <c r="BS27" s="186">
        <f t="shared" si="31"/>
        <v>0</v>
      </c>
      <c r="BT27" s="222">
        <f t="shared" si="32"/>
        <v>0</v>
      </c>
      <c r="BU27" s="222">
        <f t="shared" si="33"/>
        <v>0</v>
      </c>
      <c r="BV27" s="222">
        <f t="shared" si="34"/>
        <v>0</v>
      </c>
      <c r="BW27" s="222">
        <f t="shared" si="35"/>
        <v>0</v>
      </c>
      <c r="BX27" s="222">
        <f t="shared" si="36"/>
        <v>0</v>
      </c>
      <c r="BY27" s="106"/>
      <c r="BZ27" s="197">
        <f>IF(SUMIF('Input| Projects'!$AS$8:$CP$8,"Dx",'Input| Projects'!$AS27:$CP27)=0,"",SUMIF('Input| Projects'!$AS$8:$CP$8,"Dx",'Input| Projects'!$AS27:$CP27))</f>
        <v>1</v>
      </c>
      <c r="CA27" s="197" t="str">
        <f>IF(SUMIF('Input| Projects'!$AS$8:$CP$8,"Tx",'Input| Projects'!$AS27:$CP27)=0,"",SUMIF('Input| Projects'!$AS$8:$CP$8,"Tx",'Input| Projects'!$AS27:$CP27))</f>
        <v/>
      </c>
      <c r="CB27" s="150" t="str">
        <f t="shared" si="45"/>
        <v/>
      </c>
    </row>
    <row r="28" spans="2:80" x14ac:dyDescent="0.2">
      <c r="B28" s="201">
        <f>IFERROR('Input| Projects'!B28,"")</f>
        <v>19</v>
      </c>
      <c r="C28" s="42" t="str">
        <f>IFERROR(IF('Input| Projects'!C28="","",'Input| Projects'!C28),"")</f>
        <v>4-Surry Hills 11kV SG (1)</v>
      </c>
      <c r="D28" s="42" t="str">
        <f>IFERROR(IF('Input| Projects'!D28="","",'Input| Projects'!D28),"")</f>
        <v>ARA_03.1C.0004</v>
      </c>
      <c r="E28" s="104"/>
      <c r="F28" s="190">
        <f>IFERROR('Input| Projects'!I28*'Input| Escalations'!$K$19,"")</f>
        <v>1620.4534900000001</v>
      </c>
      <c r="G28" s="190">
        <f>IFERROR('Input| Projects'!J28*'Input| Escalations'!$K$19,"")</f>
        <v>0</v>
      </c>
      <c r="H28" s="190">
        <f>IFERROR('Input| Projects'!K28*'Input| Escalations'!$K$19,"")</f>
        <v>0</v>
      </c>
      <c r="I28" s="190">
        <f>IFERROR('Input| Projects'!L28*'Input| Escalations'!$K$19,"")</f>
        <v>0</v>
      </c>
      <c r="J28" s="190">
        <f>IFERROR('Input| Projects'!M28*'Input| Escalations'!$K$19,"")</f>
        <v>0</v>
      </c>
      <c r="K28" s="190">
        <f>IFERROR('Input| Projects'!N28*'Input| Escalations'!$K$19,"")</f>
        <v>0</v>
      </c>
      <c r="L28" s="190">
        <f>IFERROR('Input| Projects'!O28*'Input| Escalations'!$K$19,"")</f>
        <v>0</v>
      </c>
      <c r="M28" s="150" t="str">
        <f>IF(ABS(SUM(F28:L28)-(SUM('Input| Projects'!I28:O28)*'Input| Escalations'!$K$19))&lt;0.0000001,"",1)</f>
        <v/>
      </c>
      <c r="N28" s="192">
        <f>'Input| Projects'!$Y28*INDEX('Input| Escalations'!$H$33:$N$33,MATCH('Calc| Project Costs'!N$9,'Input| Escalations'!$H$23:$N$23,0))+'Input| Projects'!$Z28*INDEX('Input| Escalations'!$H$34:$N$34,MATCH('Calc| Project Costs'!N$9,'Input| Escalations'!$H$23:$N$23,0))+'Input| Projects'!$AA28*INDEX('Input| Escalations'!$H$35:$N$35,MATCH('Calc| Project Costs'!N$9,'Input| Escalations'!$H$23:$N$23,0))+1</f>
        <v>1</v>
      </c>
      <c r="O28" s="192">
        <f>'Input| Projects'!$Y28*INDEX('Input| Escalations'!$H$33:$N$33,MATCH('Calc| Project Costs'!O$9,'Input| Escalations'!$H$23:$N$23,0))+'Input| Projects'!$Z28*INDEX('Input| Escalations'!$H$34:$N$34,MATCH('Calc| Project Costs'!O$9,'Input| Escalations'!$H$23:$N$23,0))+'Input| Projects'!$AA28*INDEX('Input| Escalations'!$H$35:$N$35,MATCH('Calc| Project Costs'!O$9,'Input| Escalations'!$H$23:$N$23,0))+1</f>
        <v>1</v>
      </c>
      <c r="P28" s="192">
        <f>'Input| Projects'!$Y28*INDEX('Input| Escalations'!$H$33:$N$33,MATCH('Calc| Project Costs'!P$9,'Input| Escalations'!$H$23:$N$23,0))+'Input| Projects'!$Z28*INDEX('Input| Escalations'!$H$34:$N$34,MATCH('Calc| Project Costs'!P$9,'Input| Escalations'!$H$23:$N$23,0))+'Input| Projects'!$AA28*INDEX('Input| Escalations'!$H$35:$N$35,MATCH('Calc| Project Costs'!P$9,'Input| Escalations'!$H$23:$N$23,0))+1</f>
        <v>1</v>
      </c>
      <c r="Q28" s="192">
        <f>'Input| Projects'!$Y28*INDEX('Input| Escalations'!$H$33:$N$33,MATCH('Calc| Project Costs'!Q$9,'Input| Escalations'!$H$23:$N$23,0))+'Input| Projects'!$Z28*INDEX('Input| Escalations'!$H$34:$N$34,MATCH('Calc| Project Costs'!Q$9,'Input| Escalations'!$H$23:$N$23,0))+'Input| Projects'!$AA28*INDEX('Input| Escalations'!$H$35:$N$35,MATCH('Calc| Project Costs'!Q$9,'Input| Escalations'!$H$23:$N$23,0))+1</f>
        <v>1</v>
      </c>
      <c r="R28" s="192">
        <f>'Input| Projects'!$Y28*INDEX('Input| Escalations'!$H$33:$N$33,MATCH('Calc| Project Costs'!R$9,'Input| Escalations'!$H$23:$N$23,0))+'Input| Projects'!$Z28*INDEX('Input| Escalations'!$H$34:$N$34,MATCH('Calc| Project Costs'!R$9,'Input| Escalations'!$H$23:$N$23,0))+'Input| Projects'!$AA28*INDEX('Input| Escalations'!$H$35:$N$35,MATCH('Calc| Project Costs'!R$9,'Input| Escalations'!$H$23:$N$23,0))+1</f>
        <v>1</v>
      </c>
      <c r="S28" s="192">
        <f>'Input| Projects'!$Y28*INDEX('Input| Escalations'!$H$33:$N$33,MATCH('Calc| Project Costs'!S$9,'Input| Escalations'!$H$23:$N$23,0))+'Input| Projects'!$Z28*INDEX('Input| Escalations'!$H$34:$N$34,MATCH('Calc| Project Costs'!S$9,'Input| Escalations'!$H$23:$N$23,0))+'Input| Projects'!$AA28*INDEX('Input| Escalations'!$H$35:$N$35,MATCH('Calc| Project Costs'!S$9,'Input| Escalations'!$H$23:$N$23,0))+1</f>
        <v>1</v>
      </c>
      <c r="T28" s="192">
        <f>'Input| Projects'!$Y28*INDEX('Input| Escalations'!$H$33:$N$33,MATCH('Calc| Project Costs'!T$9,'Input| Escalations'!$H$23:$N$23,0))+'Input| Projects'!$Z28*INDEX('Input| Escalations'!$H$34:$N$34,MATCH('Calc| Project Costs'!T$9,'Input| Escalations'!$H$23:$N$23,0))+'Input| Projects'!$AA28*INDEX('Input| Escalations'!$H$35:$N$35,MATCH('Calc| Project Costs'!T$9,'Input| Escalations'!$H$23:$N$23,0))+1</f>
        <v>1</v>
      </c>
      <c r="U28" s="106"/>
      <c r="V28" s="186">
        <f t="shared" si="37"/>
        <v>1620.4534900000001</v>
      </c>
      <c r="W28" s="186">
        <f t="shared" si="38"/>
        <v>0</v>
      </c>
      <c r="X28" s="186">
        <f t="shared" si="39"/>
        <v>0</v>
      </c>
      <c r="Y28" s="186">
        <f t="shared" si="18"/>
        <v>0</v>
      </c>
      <c r="Z28" s="186">
        <f t="shared" si="19"/>
        <v>0</v>
      </c>
      <c r="AA28" s="186">
        <f t="shared" si="40"/>
        <v>0</v>
      </c>
      <c r="AB28" s="186">
        <f t="shared" si="40"/>
        <v>0</v>
      </c>
      <c r="AC28" s="106"/>
      <c r="AD28" s="186">
        <f>'Input| Projects'!Q28*N28*'Input| Escalations'!$K$19</f>
        <v>0</v>
      </c>
      <c r="AE28" s="186">
        <f>'Input| Projects'!R28*O28*'Input| Escalations'!$K$19</f>
        <v>0</v>
      </c>
      <c r="AF28" s="186">
        <f>'Input| Projects'!S28*P28*'Input| Escalations'!$K$19</f>
        <v>0</v>
      </c>
      <c r="AG28" s="186">
        <f>'Input| Projects'!T28*Q28*'Input| Escalations'!$K$19</f>
        <v>0</v>
      </c>
      <c r="AH28" s="186">
        <f>'Input| Projects'!U28*R28*'Input| Escalations'!$K$19</f>
        <v>0</v>
      </c>
      <c r="AI28" s="186">
        <f>'Input| Projects'!V28*S28*'Input| Escalations'!$K$19</f>
        <v>0</v>
      </c>
      <c r="AJ28" s="186">
        <f>'Input| Projects'!W28*T28*'Input| Escalations'!$K$19</f>
        <v>0</v>
      </c>
      <c r="AK28" s="106"/>
      <c r="AL28" s="186">
        <f>IFERROR(IF('Input| Overheads'!$C$42="Direct costs",SUMPRODUCT(--('Input| Projects'!$AC28="Yes"),'Calc| Overheads Allocation'!C$8,'Calc| Project Costs'!V28),IF('Input| Overheads'!$C$42="Internal labour",SUMPRODUCT(--('Input| Projects'!$AC28="Yes"),'Calc| Overheads Allocation'!C$8,'Calc| Project Costs'!V28,'Input| Projects'!$Y28),IF('Input| Overheads'!$C$42="DNSP defined",SUMPRODUCT(--('Input| Projects'!$AC28="Yes"),'Calc| Overheads Allocation'!C$61,'Input| Projects'!$AF28),""))),"")</f>
        <v>456.88111999999995</v>
      </c>
      <c r="AM28" s="186">
        <f>IFERROR(IF('Input| Overheads'!$C$42="Direct costs",SUMPRODUCT(--('Input| Projects'!$AC28="Yes"),'Calc| Overheads Allocation'!D$8,'Calc| Project Costs'!W28),IF('Input| Overheads'!$C$42="Internal labour",SUMPRODUCT(--('Input| Projects'!$AC28="Yes"),'Calc| Overheads Allocation'!D$8,'Calc| Project Costs'!W28,'Input| Projects'!$Y28),IF('Input| Overheads'!$C$42="DNSP defined",SUMPRODUCT(--('Input| Projects'!$AC28="Yes"),'Calc| Overheads Allocation'!D$61,'Input| Projects'!$AF28),""))),"")</f>
        <v>0</v>
      </c>
      <c r="AN28" s="186">
        <f>IFERROR(IF('Input| Overheads'!$C$42="Direct costs",SUMPRODUCT(--('Input| Projects'!$AC28="Yes"),'Calc| Overheads Allocation'!E$8,'Calc| Project Costs'!X28),IF('Input| Overheads'!$C$42="Internal labour",SUMPRODUCT(--('Input| Projects'!$AC28="Yes"),'Calc| Overheads Allocation'!E$8,'Calc| Project Costs'!X28,'Input| Projects'!$Y28),IF('Input| Overheads'!$C$42="DNSP defined",SUMPRODUCT(--('Input| Projects'!$AC28="Yes"),'Calc| Overheads Allocation'!E$61,'Input| Projects'!$AF28),""))),"")</f>
        <v>0</v>
      </c>
      <c r="AO28" s="186">
        <f>IFERROR(IF('Input| Overheads'!$C$42="Direct costs",SUMPRODUCT(--('Input| Projects'!$AC28="Yes"),'Calc| Overheads Allocation'!F$8,'Calc| Project Costs'!Y28),IF('Input| Overheads'!$C$42="Internal labour",SUMPRODUCT(--('Input| Projects'!$AC28="Yes"),'Calc| Overheads Allocation'!F$8,'Calc| Project Costs'!Y28,'Input| Projects'!$Y28),IF('Input| Overheads'!$C$42="DNSP defined",SUMPRODUCT(--('Input| Projects'!$AC28="Yes"),'Calc| Overheads Allocation'!F$61,'Input| Projects'!$AF28),""))),"")</f>
        <v>0</v>
      </c>
      <c r="AP28" s="186">
        <f>IFERROR(IF('Input| Overheads'!$C$42="Direct costs",SUMPRODUCT(--('Input| Projects'!$AC28="Yes"),'Calc| Overheads Allocation'!G$8,'Calc| Project Costs'!Z28),IF('Input| Overheads'!$C$42="Internal labour",SUMPRODUCT(--('Input| Projects'!$AC28="Yes"),'Calc| Overheads Allocation'!G$8,'Calc| Project Costs'!Z28,'Input| Projects'!$Y28),IF('Input| Overheads'!$C$42="DNSP defined",SUMPRODUCT(--('Input| Projects'!$AC28="Yes"),'Calc| Overheads Allocation'!G$61,'Input| Projects'!$AF28),""))),"")</f>
        <v>0</v>
      </c>
      <c r="AQ28" s="186">
        <f>IFERROR(IF('Input| Overheads'!$C$42="Direct costs",SUMPRODUCT(--('Input| Projects'!$AC28="Yes"),'Calc| Overheads Allocation'!H$8,'Calc| Project Costs'!AA28),IF('Input| Overheads'!$C$42="Internal labour",SUMPRODUCT(--('Input| Projects'!$AC28="Yes"),'Calc| Overheads Allocation'!H$8,'Calc| Project Costs'!AA28,'Input| Projects'!$Y28),IF('Input| Overheads'!$C$42="DNSP defined",SUMPRODUCT(--('Input| Projects'!$AC28="Yes"),'Calc| Overheads Allocation'!H$61,'Input| Projects'!$AF28),""))),"")</f>
        <v>0</v>
      </c>
      <c r="AR28" s="186">
        <f>IFERROR(IF('Input| Overheads'!$C$42="Direct costs",SUMPRODUCT(--('Input| Projects'!$AC28="Yes"),'Calc| Overheads Allocation'!I$8,'Calc| Project Costs'!AB28),IF('Input| Overheads'!$C$42="Internal labour",SUMPRODUCT(--('Input| Projects'!$AC28="Yes"),'Calc| Overheads Allocation'!I$8,'Calc| Project Costs'!AB28,'Input| Projects'!$Y28),IF('Input| Overheads'!$C$42="DNSP defined",SUMPRODUCT(--('Input| Projects'!$AC28="Yes"),'Calc| Overheads Allocation'!I$61,'Input| Projects'!$AF28),""))),"")</f>
        <v>0</v>
      </c>
      <c r="AS28" s="106"/>
      <c r="AT28" s="186">
        <f>IFERROR(IF('Input| Overheads'!$C$42="Direct costs",SUMPRODUCT(--('Input| Projects'!$AD28="Yes"),'Calc| Overheads Allocation'!C$9,'Calc| Project Costs'!V28),IF('Input| Overheads'!$C$42="Internal labour",SUMPRODUCT(--('Input| Projects'!$AD28="Yes"),'Calc| Overheads Allocation'!C$9,'Calc| Project Costs'!V28,'Input| Projects'!$Y28),IF('Input| Overheads'!$C$42="DNSP defined",SUMPRODUCT(--('Input| Projects'!$AD28="Yes"),'Calc| Overheads Allocation'!C$62,'Input| Projects'!$AG28),""))),"")</f>
        <v>0</v>
      </c>
      <c r="AU28" s="186">
        <f>IFERROR(IF('Input| Overheads'!$C$42="Direct costs",SUMPRODUCT(--('Input| Projects'!$AD28="Yes"),'Calc| Overheads Allocation'!D$9,'Calc| Project Costs'!W28),IF('Input| Overheads'!$C$42="Internal labour",SUMPRODUCT(--('Input| Projects'!$AD28="Yes"),'Calc| Overheads Allocation'!D$9,'Calc| Project Costs'!W28,'Input| Projects'!$Y28),IF('Input| Overheads'!$C$42="DNSP defined",SUMPRODUCT(--('Input| Projects'!$AD28="Yes"),'Calc| Overheads Allocation'!D$62,'Input| Projects'!$AG28),""))),"")</f>
        <v>0</v>
      </c>
      <c r="AV28" s="186">
        <f>IFERROR(IF('Input| Overheads'!$C$42="Direct costs",SUMPRODUCT(--('Input| Projects'!$AD28="Yes"),'Calc| Overheads Allocation'!E$9,'Calc| Project Costs'!X28),IF('Input| Overheads'!$C$42="Internal labour",SUMPRODUCT(--('Input| Projects'!$AD28="Yes"),'Calc| Overheads Allocation'!E$9,'Calc| Project Costs'!X28,'Input| Projects'!$Y28),IF('Input| Overheads'!$C$42="DNSP defined",SUMPRODUCT(--('Input| Projects'!$AD28="Yes"),'Calc| Overheads Allocation'!E$62,'Input| Projects'!$AG28),""))),"")</f>
        <v>0</v>
      </c>
      <c r="AW28" s="186">
        <f>IFERROR(IF('Input| Overheads'!$C$42="Direct costs",SUMPRODUCT(--('Input| Projects'!$AD28="Yes"),'Calc| Overheads Allocation'!F$9,'Calc| Project Costs'!Y28),IF('Input| Overheads'!$C$42="Internal labour",SUMPRODUCT(--('Input| Projects'!$AD28="Yes"),'Calc| Overheads Allocation'!F$9,'Calc| Project Costs'!Y28,'Input| Projects'!$Y28),IF('Input| Overheads'!$C$42="DNSP defined",SUMPRODUCT(--('Input| Projects'!$AD28="Yes"),'Calc| Overheads Allocation'!F$62,'Input| Projects'!$AG28),""))),"")</f>
        <v>0</v>
      </c>
      <c r="AX28" s="186">
        <f>IFERROR(IF('Input| Overheads'!$C$42="Direct costs",SUMPRODUCT(--('Input| Projects'!$AD28="Yes"),'Calc| Overheads Allocation'!G$9,'Calc| Project Costs'!Z28),IF('Input| Overheads'!$C$42="Internal labour",SUMPRODUCT(--('Input| Projects'!$AD28="Yes"),'Calc| Overheads Allocation'!G$9,'Calc| Project Costs'!Z28,'Input| Projects'!$Y28),IF('Input| Overheads'!$C$42="DNSP defined",SUMPRODUCT(--('Input| Projects'!$AD28="Yes"),'Calc| Overheads Allocation'!G$62,'Input| Projects'!$AG28),""))),"")</f>
        <v>0</v>
      </c>
      <c r="AY28" s="186">
        <f>IFERROR(IF('Input| Overheads'!$C$42="Direct costs",SUMPRODUCT(--('Input| Projects'!$AD28="Yes"),'Calc| Overheads Allocation'!H$9,'Calc| Project Costs'!AA28),IF('Input| Overheads'!$C$42="Internal labour",SUMPRODUCT(--('Input| Projects'!$AD28="Yes"),'Calc| Overheads Allocation'!H$9,'Calc| Project Costs'!AA28,'Input| Projects'!$Y28),IF('Input| Overheads'!$C$42="DNSP defined",SUMPRODUCT(--('Input| Projects'!$AD28="Yes"),'Calc| Overheads Allocation'!H$62,'Input| Projects'!$AG28),""))),"")</f>
        <v>0</v>
      </c>
      <c r="AZ28" s="186">
        <f>IFERROR(IF('Input| Overheads'!$C$42="Direct costs",SUMPRODUCT(--('Input| Projects'!$AD28="Yes"),'Calc| Overheads Allocation'!I$9,'Calc| Project Costs'!AB28),IF('Input| Overheads'!$C$42="Internal labour",SUMPRODUCT(--('Input| Projects'!$AD28="Yes"),'Calc| Overheads Allocation'!I$9,'Calc| Project Costs'!AB28,'Input| Projects'!$Y28),IF('Input| Overheads'!$C$42="DNSP defined",SUMPRODUCT(--('Input| Projects'!$AD28="Yes"),'Calc| Overheads Allocation'!I$62,'Input| Projects'!$AG28),""))),"")</f>
        <v>0</v>
      </c>
      <c r="BA28" s="106"/>
      <c r="BB28" s="186">
        <f t="shared" si="41"/>
        <v>456.88111999999995</v>
      </c>
      <c r="BC28" s="186">
        <f t="shared" si="42"/>
        <v>0</v>
      </c>
      <c r="BD28" s="186">
        <f t="shared" si="43"/>
        <v>0</v>
      </c>
      <c r="BE28" s="186">
        <f t="shared" si="20"/>
        <v>0</v>
      </c>
      <c r="BF28" s="186">
        <f t="shared" si="21"/>
        <v>0</v>
      </c>
      <c r="BG28" s="186">
        <f t="shared" si="22"/>
        <v>0</v>
      </c>
      <c r="BH28" s="186">
        <f t="shared" si="23"/>
        <v>0</v>
      </c>
      <c r="BI28" s="97"/>
      <c r="BJ28" s="186">
        <f t="shared" si="24"/>
        <v>0</v>
      </c>
      <c r="BK28" s="186" t="str">
        <f t="shared" si="25"/>
        <v/>
      </c>
      <c r="BL28" s="186" t="str">
        <f t="shared" si="26"/>
        <v/>
      </c>
      <c r="BM28" s="186" t="str">
        <f t="shared" si="27"/>
        <v/>
      </c>
      <c r="BN28" s="186" t="str">
        <f t="shared" si="28"/>
        <v/>
      </c>
      <c r="BO28" s="186" t="str">
        <f t="shared" si="29"/>
        <v/>
      </c>
      <c r="BP28" s="186" t="str">
        <f t="shared" si="30"/>
        <v/>
      </c>
      <c r="BQ28" s="97"/>
      <c r="BR28" s="186">
        <f t="shared" si="44"/>
        <v>2077.3346099999999</v>
      </c>
      <c r="BS28" s="186">
        <f t="shared" si="31"/>
        <v>0</v>
      </c>
      <c r="BT28" s="222">
        <f t="shared" si="32"/>
        <v>0</v>
      </c>
      <c r="BU28" s="222">
        <f t="shared" si="33"/>
        <v>0</v>
      </c>
      <c r="BV28" s="222">
        <f t="shared" si="34"/>
        <v>0</v>
      </c>
      <c r="BW28" s="222">
        <f t="shared" si="35"/>
        <v>0</v>
      </c>
      <c r="BX28" s="222">
        <f t="shared" si="36"/>
        <v>0</v>
      </c>
      <c r="BY28" s="106"/>
      <c r="BZ28" s="197">
        <f>IF(SUMIF('Input| Projects'!$AS$8:$CP$8,"Dx",'Input| Projects'!$AS28:$CP28)=0,"",SUMIF('Input| Projects'!$AS$8:$CP$8,"Dx",'Input| Projects'!$AS28:$CP28))</f>
        <v>1</v>
      </c>
      <c r="CA28" s="197" t="str">
        <f>IF(SUMIF('Input| Projects'!$AS$8:$CP$8,"Tx",'Input| Projects'!$AS28:$CP28)=0,"",SUMIF('Input| Projects'!$AS$8:$CP$8,"Tx",'Input| Projects'!$AS28:$CP28))</f>
        <v/>
      </c>
      <c r="CB28" s="150" t="str">
        <f t="shared" si="45"/>
        <v/>
      </c>
    </row>
    <row r="29" spans="2:80" x14ac:dyDescent="0.2">
      <c r="B29" s="201">
        <f>IFERROR('Input| Projects'!B29,"")</f>
        <v>20</v>
      </c>
      <c r="C29" s="42" t="str">
        <f>IFERROR(IF('Input| Projects'!C29="","",'Input| Projects'!C29),"")</f>
        <v>14-Replace 11kV SG Clovelly Zone, LT's (1B2</v>
      </c>
      <c r="D29" s="42" t="str">
        <f>IFERROR(IF('Input| Projects'!D29="","",'Input| Projects'!D29),"")</f>
        <v>ARA_03.1C.0014</v>
      </c>
      <c r="E29" s="104"/>
      <c r="F29" s="190">
        <f>IFERROR('Input| Projects'!I29*'Input| Escalations'!$K$19,"")</f>
        <v>260.05756000000002</v>
      </c>
      <c r="G29" s="190">
        <f>IFERROR('Input| Projects'!J29*'Input| Escalations'!$K$19,"")</f>
        <v>0</v>
      </c>
      <c r="H29" s="190">
        <f>IFERROR('Input| Projects'!K29*'Input| Escalations'!$K$19,"")</f>
        <v>0</v>
      </c>
      <c r="I29" s="190">
        <f>IFERROR('Input| Projects'!L29*'Input| Escalations'!$K$19,"")</f>
        <v>0</v>
      </c>
      <c r="J29" s="190">
        <f>IFERROR('Input| Projects'!M29*'Input| Escalations'!$K$19,"")</f>
        <v>0</v>
      </c>
      <c r="K29" s="190">
        <f>IFERROR('Input| Projects'!N29*'Input| Escalations'!$K$19,"")</f>
        <v>0</v>
      </c>
      <c r="L29" s="190">
        <f>IFERROR('Input| Projects'!O29*'Input| Escalations'!$K$19,"")</f>
        <v>0</v>
      </c>
      <c r="M29" s="150" t="str">
        <f>IF(ABS(SUM(F29:L29)-(SUM('Input| Projects'!I29:O29)*'Input| Escalations'!$K$19))&lt;0.0000001,"",1)</f>
        <v/>
      </c>
      <c r="N29" s="192">
        <f>'Input| Projects'!$Y29*INDEX('Input| Escalations'!$H$33:$N$33,MATCH('Calc| Project Costs'!N$9,'Input| Escalations'!$H$23:$N$23,0))+'Input| Projects'!$Z29*INDEX('Input| Escalations'!$H$34:$N$34,MATCH('Calc| Project Costs'!N$9,'Input| Escalations'!$H$23:$N$23,0))+'Input| Projects'!$AA29*INDEX('Input| Escalations'!$H$35:$N$35,MATCH('Calc| Project Costs'!N$9,'Input| Escalations'!$H$23:$N$23,0))+1</f>
        <v>1</v>
      </c>
      <c r="O29" s="192">
        <f>'Input| Projects'!$Y29*INDEX('Input| Escalations'!$H$33:$N$33,MATCH('Calc| Project Costs'!O$9,'Input| Escalations'!$H$23:$N$23,0))+'Input| Projects'!$Z29*INDEX('Input| Escalations'!$H$34:$N$34,MATCH('Calc| Project Costs'!O$9,'Input| Escalations'!$H$23:$N$23,0))+'Input| Projects'!$AA29*INDEX('Input| Escalations'!$H$35:$N$35,MATCH('Calc| Project Costs'!O$9,'Input| Escalations'!$H$23:$N$23,0))+1</f>
        <v>1</v>
      </c>
      <c r="P29" s="192">
        <f>'Input| Projects'!$Y29*INDEX('Input| Escalations'!$H$33:$N$33,MATCH('Calc| Project Costs'!P$9,'Input| Escalations'!$H$23:$N$23,0))+'Input| Projects'!$Z29*INDEX('Input| Escalations'!$H$34:$N$34,MATCH('Calc| Project Costs'!P$9,'Input| Escalations'!$H$23:$N$23,0))+'Input| Projects'!$AA29*INDEX('Input| Escalations'!$H$35:$N$35,MATCH('Calc| Project Costs'!P$9,'Input| Escalations'!$H$23:$N$23,0))+1</f>
        <v>1</v>
      </c>
      <c r="Q29" s="192">
        <f>'Input| Projects'!$Y29*INDEX('Input| Escalations'!$H$33:$N$33,MATCH('Calc| Project Costs'!Q$9,'Input| Escalations'!$H$23:$N$23,0))+'Input| Projects'!$Z29*INDEX('Input| Escalations'!$H$34:$N$34,MATCH('Calc| Project Costs'!Q$9,'Input| Escalations'!$H$23:$N$23,0))+'Input| Projects'!$AA29*INDEX('Input| Escalations'!$H$35:$N$35,MATCH('Calc| Project Costs'!Q$9,'Input| Escalations'!$H$23:$N$23,0))+1</f>
        <v>1</v>
      </c>
      <c r="R29" s="192">
        <f>'Input| Projects'!$Y29*INDEX('Input| Escalations'!$H$33:$N$33,MATCH('Calc| Project Costs'!R$9,'Input| Escalations'!$H$23:$N$23,0))+'Input| Projects'!$Z29*INDEX('Input| Escalations'!$H$34:$N$34,MATCH('Calc| Project Costs'!R$9,'Input| Escalations'!$H$23:$N$23,0))+'Input| Projects'!$AA29*INDEX('Input| Escalations'!$H$35:$N$35,MATCH('Calc| Project Costs'!R$9,'Input| Escalations'!$H$23:$N$23,0))+1</f>
        <v>1</v>
      </c>
      <c r="S29" s="192">
        <f>'Input| Projects'!$Y29*INDEX('Input| Escalations'!$H$33:$N$33,MATCH('Calc| Project Costs'!S$9,'Input| Escalations'!$H$23:$N$23,0))+'Input| Projects'!$Z29*INDEX('Input| Escalations'!$H$34:$N$34,MATCH('Calc| Project Costs'!S$9,'Input| Escalations'!$H$23:$N$23,0))+'Input| Projects'!$AA29*INDEX('Input| Escalations'!$H$35:$N$35,MATCH('Calc| Project Costs'!S$9,'Input| Escalations'!$H$23:$N$23,0))+1</f>
        <v>1</v>
      </c>
      <c r="T29" s="192">
        <f>'Input| Projects'!$Y29*INDEX('Input| Escalations'!$H$33:$N$33,MATCH('Calc| Project Costs'!T$9,'Input| Escalations'!$H$23:$N$23,0))+'Input| Projects'!$Z29*INDEX('Input| Escalations'!$H$34:$N$34,MATCH('Calc| Project Costs'!T$9,'Input| Escalations'!$H$23:$N$23,0))+'Input| Projects'!$AA29*INDEX('Input| Escalations'!$H$35:$N$35,MATCH('Calc| Project Costs'!T$9,'Input| Escalations'!$H$23:$N$23,0))+1</f>
        <v>1</v>
      </c>
      <c r="U29" s="106"/>
      <c r="V29" s="186">
        <f t="shared" si="37"/>
        <v>260.05756000000002</v>
      </c>
      <c r="W29" s="186">
        <f t="shared" si="38"/>
        <v>0</v>
      </c>
      <c r="X29" s="186">
        <f t="shared" si="39"/>
        <v>0</v>
      </c>
      <c r="Y29" s="186">
        <f t="shared" si="18"/>
        <v>0</v>
      </c>
      <c r="Z29" s="186">
        <f t="shared" si="19"/>
        <v>0</v>
      </c>
      <c r="AA29" s="186">
        <f t="shared" si="40"/>
        <v>0</v>
      </c>
      <c r="AB29" s="186">
        <f t="shared" si="40"/>
        <v>0</v>
      </c>
      <c r="AC29" s="106"/>
      <c r="AD29" s="186">
        <f>'Input| Projects'!Q29*N29*'Input| Escalations'!$K$19</f>
        <v>0</v>
      </c>
      <c r="AE29" s="186">
        <f>'Input| Projects'!R29*O29*'Input| Escalations'!$K$19</f>
        <v>0</v>
      </c>
      <c r="AF29" s="186">
        <f>'Input| Projects'!S29*P29*'Input| Escalations'!$K$19</f>
        <v>0</v>
      </c>
      <c r="AG29" s="186">
        <f>'Input| Projects'!T29*Q29*'Input| Escalations'!$K$19</f>
        <v>0</v>
      </c>
      <c r="AH29" s="186">
        <f>'Input| Projects'!U29*R29*'Input| Escalations'!$K$19</f>
        <v>0</v>
      </c>
      <c r="AI29" s="186">
        <f>'Input| Projects'!V29*S29*'Input| Escalations'!$K$19</f>
        <v>0</v>
      </c>
      <c r="AJ29" s="186">
        <f>'Input| Projects'!W29*T29*'Input| Escalations'!$K$19</f>
        <v>0</v>
      </c>
      <c r="AK29" s="106"/>
      <c r="AL29" s="186">
        <f>IFERROR(IF('Input| Overheads'!$C$42="Direct costs",SUMPRODUCT(--('Input| Projects'!$AC29="Yes"),'Calc| Overheads Allocation'!C$8,'Calc| Project Costs'!V29),IF('Input| Overheads'!$C$42="Internal labour",SUMPRODUCT(--('Input| Projects'!$AC29="Yes"),'Calc| Overheads Allocation'!C$8,'Calc| Project Costs'!V29,'Input| Projects'!$Y29),IF('Input| Overheads'!$C$42="DNSP defined",SUMPRODUCT(--('Input| Projects'!$AC29="Yes"),'Calc| Overheads Allocation'!C$61,'Input| Projects'!$AF29),""))),"")</f>
        <v>67.093829999999997</v>
      </c>
      <c r="AM29" s="186">
        <f>IFERROR(IF('Input| Overheads'!$C$42="Direct costs",SUMPRODUCT(--('Input| Projects'!$AC29="Yes"),'Calc| Overheads Allocation'!D$8,'Calc| Project Costs'!W29),IF('Input| Overheads'!$C$42="Internal labour",SUMPRODUCT(--('Input| Projects'!$AC29="Yes"),'Calc| Overheads Allocation'!D$8,'Calc| Project Costs'!W29,'Input| Projects'!$Y29),IF('Input| Overheads'!$C$42="DNSP defined",SUMPRODUCT(--('Input| Projects'!$AC29="Yes"),'Calc| Overheads Allocation'!D$61,'Input| Projects'!$AF29),""))),"")</f>
        <v>0</v>
      </c>
      <c r="AN29" s="186">
        <f>IFERROR(IF('Input| Overheads'!$C$42="Direct costs",SUMPRODUCT(--('Input| Projects'!$AC29="Yes"),'Calc| Overheads Allocation'!E$8,'Calc| Project Costs'!X29),IF('Input| Overheads'!$C$42="Internal labour",SUMPRODUCT(--('Input| Projects'!$AC29="Yes"),'Calc| Overheads Allocation'!E$8,'Calc| Project Costs'!X29,'Input| Projects'!$Y29),IF('Input| Overheads'!$C$42="DNSP defined",SUMPRODUCT(--('Input| Projects'!$AC29="Yes"),'Calc| Overheads Allocation'!E$61,'Input| Projects'!$AF29),""))),"")</f>
        <v>0</v>
      </c>
      <c r="AO29" s="186">
        <f>IFERROR(IF('Input| Overheads'!$C$42="Direct costs",SUMPRODUCT(--('Input| Projects'!$AC29="Yes"),'Calc| Overheads Allocation'!F$8,'Calc| Project Costs'!Y29),IF('Input| Overheads'!$C$42="Internal labour",SUMPRODUCT(--('Input| Projects'!$AC29="Yes"),'Calc| Overheads Allocation'!F$8,'Calc| Project Costs'!Y29,'Input| Projects'!$Y29),IF('Input| Overheads'!$C$42="DNSP defined",SUMPRODUCT(--('Input| Projects'!$AC29="Yes"),'Calc| Overheads Allocation'!F$61,'Input| Projects'!$AF29),""))),"")</f>
        <v>0</v>
      </c>
      <c r="AP29" s="186">
        <f>IFERROR(IF('Input| Overheads'!$C$42="Direct costs",SUMPRODUCT(--('Input| Projects'!$AC29="Yes"),'Calc| Overheads Allocation'!G$8,'Calc| Project Costs'!Z29),IF('Input| Overheads'!$C$42="Internal labour",SUMPRODUCT(--('Input| Projects'!$AC29="Yes"),'Calc| Overheads Allocation'!G$8,'Calc| Project Costs'!Z29,'Input| Projects'!$Y29),IF('Input| Overheads'!$C$42="DNSP defined",SUMPRODUCT(--('Input| Projects'!$AC29="Yes"),'Calc| Overheads Allocation'!G$61,'Input| Projects'!$AF29),""))),"")</f>
        <v>0</v>
      </c>
      <c r="AQ29" s="186">
        <f>IFERROR(IF('Input| Overheads'!$C$42="Direct costs",SUMPRODUCT(--('Input| Projects'!$AC29="Yes"),'Calc| Overheads Allocation'!H$8,'Calc| Project Costs'!AA29),IF('Input| Overheads'!$C$42="Internal labour",SUMPRODUCT(--('Input| Projects'!$AC29="Yes"),'Calc| Overheads Allocation'!H$8,'Calc| Project Costs'!AA29,'Input| Projects'!$Y29),IF('Input| Overheads'!$C$42="DNSP defined",SUMPRODUCT(--('Input| Projects'!$AC29="Yes"),'Calc| Overheads Allocation'!H$61,'Input| Projects'!$AF29),""))),"")</f>
        <v>0</v>
      </c>
      <c r="AR29" s="186">
        <f>IFERROR(IF('Input| Overheads'!$C$42="Direct costs",SUMPRODUCT(--('Input| Projects'!$AC29="Yes"),'Calc| Overheads Allocation'!I$8,'Calc| Project Costs'!AB29),IF('Input| Overheads'!$C$42="Internal labour",SUMPRODUCT(--('Input| Projects'!$AC29="Yes"),'Calc| Overheads Allocation'!I$8,'Calc| Project Costs'!AB29,'Input| Projects'!$Y29),IF('Input| Overheads'!$C$42="DNSP defined",SUMPRODUCT(--('Input| Projects'!$AC29="Yes"),'Calc| Overheads Allocation'!I$61,'Input| Projects'!$AF29),""))),"")</f>
        <v>0</v>
      </c>
      <c r="AS29" s="106"/>
      <c r="AT29" s="186">
        <f>IFERROR(IF('Input| Overheads'!$C$42="Direct costs",SUMPRODUCT(--('Input| Projects'!$AD29="Yes"),'Calc| Overheads Allocation'!C$9,'Calc| Project Costs'!V29),IF('Input| Overheads'!$C$42="Internal labour",SUMPRODUCT(--('Input| Projects'!$AD29="Yes"),'Calc| Overheads Allocation'!C$9,'Calc| Project Costs'!V29,'Input| Projects'!$Y29),IF('Input| Overheads'!$C$42="DNSP defined",SUMPRODUCT(--('Input| Projects'!$AD29="Yes"),'Calc| Overheads Allocation'!C$62,'Input| Projects'!$AG29),""))),"")</f>
        <v>0</v>
      </c>
      <c r="AU29" s="186">
        <f>IFERROR(IF('Input| Overheads'!$C$42="Direct costs",SUMPRODUCT(--('Input| Projects'!$AD29="Yes"),'Calc| Overheads Allocation'!D$9,'Calc| Project Costs'!W29),IF('Input| Overheads'!$C$42="Internal labour",SUMPRODUCT(--('Input| Projects'!$AD29="Yes"),'Calc| Overheads Allocation'!D$9,'Calc| Project Costs'!W29,'Input| Projects'!$Y29),IF('Input| Overheads'!$C$42="DNSP defined",SUMPRODUCT(--('Input| Projects'!$AD29="Yes"),'Calc| Overheads Allocation'!D$62,'Input| Projects'!$AG29),""))),"")</f>
        <v>0</v>
      </c>
      <c r="AV29" s="186">
        <f>IFERROR(IF('Input| Overheads'!$C$42="Direct costs",SUMPRODUCT(--('Input| Projects'!$AD29="Yes"),'Calc| Overheads Allocation'!E$9,'Calc| Project Costs'!X29),IF('Input| Overheads'!$C$42="Internal labour",SUMPRODUCT(--('Input| Projects'!$AD29="Yes"),'Calc| Overheads Allocation'!E$9,'Calc| Project Costs'!X29,'Input| Projects'!$Y29),IF('Input| Overheads'!$C$42="DNSP defined",SUMPRODUCT(--('Input| Projects'!$AD29="Yes"),'Calc| Overheads Allocation'!E$62,'Input| Projects'!$AG29),""))),"")</f>
        <v>0</v>
      </c>
      <c r="AW29" s="186">
        <f>IFERROR(IF('Input| Overheads'!$C$42="Direct costs",SUMPRODUCT(--('Input| Projects'!$AD29="Yes"),'Calc| Overheads Allocation'!F$9,'Calc| Project Costs'!Y29),IF('Input| Overheads'!$C$42="Internal labour",SUMPRODUCT(--('Input| Projects'!$AD29="Yes"),'Calc| Overheads Allocation'!F$9,'Calc| Project Costs'!Y29,'Input| Projects'!$Y29),IF('Input| Overheads'!$C$42="DNSP defined",SUMPRODUCT(--('Input| Projects'!$AD29="Yes"),'Calc| Overheads Allocation'!F$62,'Input| Projects'!$AG29),""))),"")</f>
        <v>0</v>
      </c>
      <c r="AX29" s="186">
        <f>IFERROR(IF('Input| Overheads'!$C$42="Direct costs",SUMPRODUCT(--('Input| Projects'!$AD29="Yes"),'Calc| Overheads Allocation'!G$9,'Calc| Project Costs'!Z29),IF('Input| Overheads'!$C$42="Internal labour",SUMPRODUCT(--('Input| Projects'!$AD29="Yes"),'Calc| Overheads Allocation'!G$9,'Calc| Project Costs'!Z29,'Input| Projects'!$Y29),IF('Input| Overheads'!$C$42="DNSP defined",SUMPRODUCT(--('Input| Projects'!$AD29="Yes"),'Calc| Overheads Allocation'!G$62,'Input| Projects'!$AG29),""))),"")</f>
        <v>0</v>
      </c>
      <c r="AY29" s="186">
        <f>IFERROR(IF('Input| Overheads'!$C$42="Direct costs",SUMPRODUCT(--('Input| Projects'!$AD29="Yes"),'Calc| Overheads Allocation'!H$9,'Calc| Project Costs'!AA29),IF('Input| Overheads'!$C$42="Internal labour",SUMPRODUCT(--('Input| Projects'!$AD29="Yes"),'Calc| Overheads Allocation'!H$9,'Calc| Project Costs'!AA29,'Input| Projects'!$Y29),IF('Input| Overheads'!$C$42="DNSP defined",SUMPRODUCT(--('Input| Projects'!$AD29="Yes"),'Calc| Overheads Allocation'!H$62,'Input| Projects'!$AG29),""))),"")</f>
        <v>0</v>
      </c>
      <c r="AZ29" s="186">
        <f>IFERROR(IF('Input| Overheads'!$C$42="Direct costs",SUMPRODUCT(--('Input| Projects'!$AD29="Yes"),'Calc| Overheads Allocation'!I$9,'Calc| Project Costs'!AB29),IF('Input| Overheads'!$C$42="Internal labour",SUMPRODUCT(--('Input| Projects'!$AD29="Yes"),'Calc| Overheads Allocation'!I$9,'Calc| Project Costs'!AB29,'Input| Projects'!$Y29),IF('Input| Overheads'!$C$42="DNSP defined",SUMPRODUCT(--('Input| Projects'!$AD29="Yes"),'Calc| Overheads Allocation'!I$62,'Input| Projects'!$AG29),""))),"")</f>
        <v>0</v>
      </c>
      <c r="BA29" s="106"/>
      <c r="BB29" s="186">
        <f t="shared" si="41"/>
        <v>67.093829999999997</v>
      </c>
      <c r="BC29" s="186">
        <f t="shared" si="42"/>
        <v>0</v>
      </c>
      <c r="BD29" s="186">
        <f t="shared" si="43"/>
        <v>0</v>
      </c>
      <c r="BE29" s="186">
        <f t="shared" si="20"/>
        <v>0</v>
      </c>
      <c r="BF29" s="186">
        <f t="shared" si="21"/>
        <v>0</v>
      </c>
      <c r="BG29" s="186">
        <f t="shared" si="22"/>
        <v>0</v>
      </c>
      <c r="BH29" s="186">
        <f t="shared" si="23"/>
        <v>0</v>
      </c>
      <c r="BI29" s="97"/>
      <c r="BJ29" s="186">
        <f t="shared" si="24"/>
        <v>0</v>
      </c>
      <c r="BK29" s="186" t="str">
        <f t="shared" si="25"/>
        <v/>
      </c>
      <c r="BL29" s="186" t="str">
        <f t="shared" si="26"/>
        <v/>
      </c>
      <c r="BM29" s="186" t="str">
        <f t="shared" si="27"/>
        <v/>
      </c>
      <c r="BN29" s="186" t="str">
        <f t="shared" si="28"/>
        <v/>
      </c>
      <c r="BO29" s="186" t="str">
        <f t="shared" si="29"/>
        <v/>
      </c>
      <c r="BP29" s="186" t="str">
        <f t="shared" si="30"/>
        <v/>
      </c>
      <c r="BQ29" s="97"/>
      <c r="BR29" s="186">
        <f t="shared" si="44"/>
        <v>327.15138999999999</v>
      </c>
      <c r="BS29" s="186">
        <f t="shared" si="31"/>
        <v>0</v>
      </c>
      <c r="BT29" s="222">
        <f t="shared" si="32"/>
        <v>0</v>
      </c>
      <c r="BU29" s="222">
        <f t="shared" si="33"/>
        <v>0</v>
      </c>
      <c r="BV29" s="222">
        <f t="shared" si="34"/>
        <v>0</v>
      </c>
      <c r="BW29" s="222">
        <f t="shared" si="35"/>
        <v>0</v>
      </c>
      <c r="BX29" s="222">
        <f t="shared" si="36"/>
        <v>0</v>
      </c>
      <c r="BY29" s="106"/>
      <c r="BZ29" s="197">
        <f>IF(SUMIF('Input| Projects'!$AS$8:$CP$8,"Dx",'Input| Projects'!$AS29:$CP29)=0,"",SUMIF('Input| Projects'!$AS$8:$CP$8,"Dx",'Input| Projects'!$AS29:$CP29))</f>
        <v>0.99999999999999989</v>
      </c>
      <c r="CA29" s="197" t="str">
        <f>IF(SUMIF('Input| Projects'!$AS$8:$CP$8,"Tx",'Input| Projects'!$AS29:$CP29)=0,"",SUMIF('Input| Projects'!$AS$8:$CP$8,"Tx",'Input| Projects'!$AS29:$CP29))</f>
        <v/>
      </c>
      <c r="CB29" s="150" t="str">
        <f t="shared" si="45"/>
        <v/>
      </c>
    </row>
    <row r="30" spans="2:80" x14ac:dyDescent="0.2">
      <c r="B30" s="201">
        <f>IFERROR('Input| Projects'!B30,"")</f>
        <v>21</v>
      </c>
      <c r="C30" s="42" t="str">
        <f>IFERROR(IF('Input| Projects'!C30="","",'Input| Projects'!C30),"")</f>
        <v>Replace fdr 264 frm Beaconsfield West to Kingsford</v>
      </c>
      <c r="D30" s="42" t="str">
        <f>IFERROR(IF('Input| Projects'!D30="","",'Input| Projects'!D30),"")</f>
        <v>ARA_03.1C.0038A</v>
      </c>
      <c r="E30" s="104"/>
      <c r="F30" s="190">
        <f>IFERROR('Input| Projects'!I30*'Input| Escalations'!$K$19,"")</f>
        <v>4459.9311299999999</v>
      </c>
      <c r="G30" s="190">
        <f>IFERROR('Input| Projects'!J30*'Input| Escalations'!$K$19,"")</f>
        <v>0</v>
      </c>
      <c r="H30" s="190">
        <f>IFERROR('Input| Projects'!K30*'Input| Escalations'!$K$19,"")</f>
        <v>0</v>
      </c>
      <c r="I30" s="190">
        <f>IFERROR('Input| Projects'!L30*'Input| Escalations'!$K$19,"")</f>
        <v>0</v>
      </c>
      <c r="J30" s="190">
        <f>IFERROR('Input| Projects'!M30*'Input| Escalations'!$K$19,"")</f>
        <v>0</v>
      </c>
      <c r="K30" s="190">
        <f>IFERROR('Input| Projects'!N30*'Input| Escalations'!$K$19,"")</f>
        <v>0</v>
      </c>
      <c r="L30" s="190">
        <f>IFERROR('Input| Projects'!O30*'Input| Escalations'!$K$19,"")</f>
        <v>0</v>
      </c>
      <c r="M30" s="150" t="str">
        <f>IF(ABS(SUM(F30:L30)-(SUM('Input| Projects'!I30:O30)*'Input| Escalations'!$K$19))&lt;0.0000001,"",1)</f>
        <v/>
      </c>
      <c r="N30" s="192">
        <f>'Input| Projects'!$Y30*INDEX('Input| Escalations'!$H$33:$N$33,MATCH('Calc| Project Costs'!N$9,'Input| Escalations'!$H$23:$N$23,0))+'Input| Projects'!$Z30*INDEX('Input| Escalations'!$H$34:$N$34,MATCH('Calc| Project Costs'!N$9,'Input| Escalations'!$H$23:$N$23,0))+'Input| Projects'!$AA30*INDEX('Input| Escalations'!$H$35:$N$35,MATCH('Calc| Project Costs'!N$9,'Input| Escalations'!$H$23:$N$23,0))+1</f>
        <v>1</v>
      </c>
      <c r="O30" s="192">
        <f>'Input| Projects'!$Y30*INDEX('Input| Escalations'!$H$33:$N$33,MATCH('Calc| Project Costs'!O$9,'Input| Escalations'!$H$23:$N$23,0))+'Input| Projects'!$Z30*INDEX('Input| Escalations'!$H$34:$N$34,MATCH('Calc| Project Costs'!O$9,'Input| Escalations'!$H$23:$N$23,0))+'Input| Projects'!$AA30*INDEX('Input| Escalations'!$H$35:$N$35,MATCH('Calc| Project Costs'!O$9,'Input| Escalations'!$H$23:$N$23,0))+1</f>
        <v>1</v>
      </c>
      <c r="P30" s="192">
        <f>'Input| Projects'!$Y30*INDEX('Input| Escalations'!$H$33:$N$33,MATCH('Calc| Project Costs'!P$9,'Input| Escalations'!$H$23:$N$23,0))+'Input| Projects'!$Z30*INDEX('Input| Escalations'!$H$34:$N$34,MATCH('Calc| Project Costs'!P$9,'Input| Escalations'!$H$23:$N$23,0))+'Input| Projects'!$AA30*INDEX('Input| Escalations'!$H$35:$N$35,MATCH('Calc| Project Costs'!P$9,'Input| Escalations'!$H$23:$N$23,0))+1</f>
        <v>1</v>
      </c>
      <c r="Q30" s="192">
        <f>'Input| Projects'!$Y30*INDEX('Input| Escalations'!$H$33:$N$33,MATCH('Calc| Project Costs'!Q$9,'Input| Escalations'!$H$23:$N$23,0))+'Input| Projects'!$Z30*INDEX('Input| Escalations'!$H$34:$N$34,MATCH('Calc| Project Costs'!Q$9,'Input| Escalations'!$H$23:$N$23,0))+'Input| Projects'!$AA30*INDEX('Input| Escalations'!$H$35:$N$35,MATCH('Calc| Project Costs'!Q$9,'Input| Escalations'!$H$23:$N$23,0))+1</f>
        <v>1</v>
      </c>
      <c r="R30" s="192">
        <f>'Input| Projects'!$Y30*INDEX('Input| Escalations'!$H$33:$N$33,MATCH('Calc| Project Costs'!R$9,'Input| Escalations'!$H$23:$N$23,0))+'Input| Projects'!$Z30*INDEX('Input| Escalations'!$H$34:$N$34,MATCH('Calc| Project Costs'!R$9,'Input| Escalations'!$H$23:$N$23,0))+'Input| Projects'!$AA30*INDEX('Input| Escalations'!$H$35:$N$35,MATCH('Calc| Project Costs'!R$9,'Input| Escalations'!$H$23:$N$23,0))+1</f>
        <v>1</v>
      </c>
      <c r="S30" s="192">
        <f>'Input| Projects'!$Y30*INDEX('Input| Escalations'!$H$33:$N$33,MATCH('Calc| Project Costs'!S$9,'Input| Escalations'!$H$23:$N$23,0))+'Input| Projects'!$Z30*INDEX('Input| Escalations'!$H$34:$N$34,MATCH('Calc| Project Costs'!S$9,'Input| Escalations'!$H$23:$N$23,0))+'Input| Projects'!$AA30*INDEX('Input| Escalations'!$H$35:$N$35,MATCH('Calc| Project Costs'!S$9,'Input| Escalations'!$H$23:$N$23,0))+1</f>
        <v>1</v>
      </c>
      <c r="T30" s="192">
        <f>'Input| Projects'!$Y30*INDEX('Input| Escalations'!$H$33:$N$33,MATCH('Calc| Project Costs'!T$9,'Input| Escalations'!$H$23:$N$23,0))+'Input| Projects'!$Z30*INDEX('Input| Escalations'!$H$34:$N$34,MATCH('Calc| Project Costs'!T$9,'Input| Escalations'!$H$23:$N$23,0))+'Input| Projects'!$AA30*INDEX('Input| Escalations'!$H$35:$N$35,MATCH('Calc| Project Costs'!T$9,'Input| Escalations'!$H$23:$N$23,0))+1</f>
        <v>1</v>
      </c>
      <c r="U30" s="106"/>
      <c r="V30" s="186">
        <f t="shared" si="37"/>
        <v>4459.9311299999999</v>
      </c>
      <c r="W30" s="186">
        <f t="shared" si="38"/>
        <v>0</v>
      </c>
      <c r="X30" s="186">
        <f t="shared" si="39"/>
        <v>0</v>
      </c>
      <c r="Y30" s="186">
        <f t="shared" si="18"/>
        <v>0</v>
      </c>
      <c r="Z30" s="186">
        <f t="shared" si="19"/>
        <v>0</v>
      </c>
      <c r="AA30" s="186">
        <f t="shared" si="40"/>
        <v>0</v>
      </c>
      <c r="AB30" s="186">
        <f t="shared" si="40"/>
        <v>0</v>
      </c>
      <c r="AC30" s="106"/>
      <c r="AD30" s="186">
        <f>'Input| Projects'!Q30*N30*'Input| Escalations'!$K$19</f>
        <v>0</v>
      </c>
      <c r="AE30" s="186">
        <f>'Input| Projects'!R30*O30*'Input| Escalations'!$K$19</f>
        <v>0</v>
      </c>
      <c r="AF30" s="186">
        <f>'Input| Projects'!S30*P30*'Input| Escalations'!$K$19</f>
        <v>0</v>
      </c>
      <c r="AG30" s="186">
        <f>'Input| Projects'!T30*Q30*'Input| Escalations'!$K$19</f>
        <v>0</v>
      </c>
      <c r="AH30" s="186">
        <f>'Input| Projects'!U30*R30*'Input| Escalations'!$K$19</f>
        <v>0</v>
      </c>
      <c r="AI30" s="186">
        <f>'Input| Projects'!V30*S30*'Input| Escalations'!$K$19</f>
        <v>0</v>
      </c>
      <c r="AJ30" s="186">
        <f>'Input| Projects'!W30*T30*'Input| Escalations'!$K$19</f>
        <v>0</v>
      </c>
      <c r="AK30" s="106"/>
      <c r="AL30" s="186">
        <f>IFERROR(IF('Input| Overheads'!$C$42="Direct costs",SUMPRODUCT(--('Input| Projects'!$AC30="Yes"),'Calc| Overheads Allocation'!C$8,'Calc| Project Costs'!V30),IF('Input| Overheads'!$C$42="Internal labour",SUMPRODUCT(--('Input| Projects'!$AC30="Yes"),'Calc| Overheads Allocation'!C$8,'Calc| Project Costs'!V30,'Input| Projects'!$Y30),IF('Input| Overheads'!$C$42="DNSP defined",SUMPRODUCT(--('Input| Projects'!$AC30="Yes"),'Calc| Overheads Allocation'!C$61,'Input| Projects'!$AF30),""))),"")</f>
        <v>155.39785000000001</v>
      </c>
      <c r="AM30" s="186">
        <f>IFERROR(IF('Input| Overheads'!$C$42="Direct costs",SUMPRODUCT(--('Input| Projects'!$AC30="Yes"),'Calc| Overheads Allocation'!D$8,'Calc| Project Costs'!W30),IF('Input| Overheads'!$C$42="Internal labour",SUMPRODUCT(--('Input| Projects'!$AC30="Yes"),'Calc| Overheads Allocation'!D$8,'Calc| Project Costs'!W30,'Input| Projects'!$Y30),IF('Input| Overheads'!$C$42="DNSP defined",SUMPRODUCT(--('Input| Projects'!$AC30="Yes"),'Calc| Overheads Allocation'!D$61,'Input| Projects'!$AF30),""))),"")</f>
        <v>0</v>
      </c>
      <c r="AN30" s="186">
        <f>IFERROR(IF('Input| Overheads'!$C$42="Direct costs",SUMPRODUCT(--('Input| Projects'!$AC30="Yes"),'Calc| Overheads Allocation'!E$8,'Calc| Project Costs'!X30),IF('Input| Overheads'!$C$42="Internal labour",SUMPRODUCT(--('Input| Projects'!$AC30="Yes"),'Calc| Overheads Allocation'!E$8,'Calc| Project Costs'!X30,'Input| Projects'!$Y30),IF('Input| Overheads'!$C$42="DNSP defined",SUMPRODUCT(--('Input| Projects'!$AC30="Yes"),'Calc| Overheads Allocation'!E$61,'Input| Projects'!$AF30),""))),"")</f>
        <v>0</v>
      </c>
      <c r="AO30" s="186">
        <f>IFERROR(IF('Input| Overheads'!$C$42="Direct costs",SUMPRODUCT(--('Input| Projects'!$AC30="Yes"),'Calc| Overheads Allocation'!F$8,'Calc| Project Costs'!Y30),IF('Input| Overheads'!$C$42="Internal labour",SUMPRODUCT(--('Input| Projects'!$AC30="Yes"),'Calc| Overheads Allocation'!F$8,'Calc| Project Costs'!Y30,'Input| Projects'!$Y30),IF('Input| Overheads'!$C$42="DNSP defined",SUMPRODUCT(--('Input| Projects'!$AC30="Yes"),'Calc| Overheads Allocation'!F$61,'Input| Projects'!$AF30),""))),"")</f>
        <v>0</v>
      </c>
      <c r="AP30" s="186">
        <f>IFERROR(IF('Input| Overheads'!$C$42="Direct costs",SUMPRODUCT(--('Input| Projects'!$AC30="Yes"),'Calc| Overheads Allocation'!G$8,'Calc| Project Costs'!Z30),IF('Input| Overheads'!$C$42="Internal labour",SUMPRODUCT(--('Input| Projects'!$AC30="Yes"),'Calc| Overheads Allocation'!G$8,'Calc| Project Costs'!Z30,'Input| Projects'!$Y30),IF('Input| Overheads'!$C$42="DNSP defined",SUMPRODUCT(--('Input| Projects'!$AC30="Yes"),'Calc| Overheads Allocation'!G$61,'Input| Projects'!$AF30),""))),"")</f>
        <v>0</v>
      </c>
      <c r="AQ30" s="186">
        <f>IFERROR(IF('Input| Overheads'!$C$42="Direct costs",SUMPRODUCT(--('Input| Projects'!$AC30="Yes"),'Calc| Overheads Allocation'!H$8,'Calc| Project Costs'!AA30),IF('Input| Overheads'!$C$42="Internal labour",SUMPRODUCT(--('Input| Projects'!$AC30="Yes"),'Calc| Overheads Allocation'!H$8,'Calc| Project Costs'!AA30,'Input| Projects'!$Y30),IF('Input| Overheads'!$C$42="DNSP defined",SUMPRODUCT(--('Input| Projects'!$AC30="Yes"),'Calc| Overheads Allocation'!H$61,'Input| Projects'!$AF30),""))),"")</f>
        <v>0</v>
      </c>
      <c r="AR30" s="186">
        <f>IFERROR(IF('Input| Overheads'!$C$42="Direct costs",SUMPRODUCT(--('Input| Projects'!$AC30="Yes"),'Calc| Overheads Allocation'!I$8,'Calc| Project Costs'!AB30),IF('Input| Overheads'!$C$42="Internal labour",SUMPRODUCT(--('Input| Projects'!$AC30="Yes"),'Calc| Overheads Allocation'!I$8,'Calc| Project Costs'!AB30,'Input| Projects'!$Y30),IF('Input| Overheads'!$C$42="DNSP defined",SUMPRODUCT(--('Input| Projects'!$AC30="Yes"),'Calc| Overheads Allocation'!I$61,'Input| Projects'!$AF30),""))),"")</f>
        <v>0</v>
      </c>
      <c r="AS30" s="106"/>
      <c r="AT30" s="186">
        <f>IFERROR(IF('Input| Overheads'!$C$42="Direct costs",SUMPRODUCT(--('Input| Projects'!$AD30="Yes"),'Calc| Overheads Allocation'!C$9,'Calc| Project Costs'!V30),IF('Input| Overheads'!$C$42="Internal labour",SUMPRODUCT(--('Input| Projects'!$AD30="Yes"),'Calc| Overheads Allocation'!C$9,'Calc| Project Costs'!V30,'Input| Projects'!$Y30),IF('Input| Overheads'!$C$42="DNSP defined",SUMPRODUCT(--('Input| Projects'!$AD30="Yes"),'Calc| Overheads Allocation'!C$62,'Input| Projects'!$AG30),""))),"")</f>
        <v>0</v>
      </c>
      <c r="AU30" s="186">
        <f>IFERROR(IF('Input| Overheads'!$C$42="Direct costs",SUMPRODUCT(--('Input| Projects'!$AD30="Yes"),'Calc| Overheads Allocation'!D$9,'Calc| Project Costs'!W30),IF('Input| Overheads'!$C$42="Internal labour",SUMPRODUCT(--('Input| Projects'!$AD30="Yes"),'Calc| Overheads Allocation'!D$9,'Calc| Project Costs'!W30,'Input| Projects'!$Y30),IF('Input| Overheads'!$C$42="DNSP defined",SUMPRODUCT(--('Input| Projects'!$AD30="Yes"),'Calc| Overheads Allocation'!D$62,'Input| Projects'!$AG30),""))),"")</f>
        <v>0</v>
      </c>
      <c r="AV30" s="186">
        <f>IFERROR(IF('Input| Overheads'!$C$42="Direct costs",SUMPRODUCT(--('Input| Projects'!$AD30="Yes"),'Calc| Overheads Allocation'!E$9,'Calc| Project Costs'!X30),IF('Input| Overheads'!$C$42="Internal labour",SUMPRODUCT(--('Input| Projects'!$AD30="Yes"),'Calc| Overheads Allocation'!E$9,'Calc| Project Costs'!X30,'Input| Projects'!$Y30),IF('Input| Overheads'!$C$42="DNSP defined",SUMPRODUCT(--('Input| Projects'!$AD30="Yes"),'Calc| Overheads Allocation'!E$62,'Input| Projects'!$AG30),""))),"")</f>
        <v>0</v>
      </c>
      <c r="AW30" s="186">
        <f>IFERROR(IF('Input| Overheads'!$C$42="Direct costs",SUMPRODUCT(--('Input| Projects'!$AD30="Yes"),'Calc| Overheads Allocation'!F$9,'Calc| Project Costs'!Y30),IF('Input| Overheads'!$C$42="Internal labour",SUMPRODUCT(--('Input| Projects'!$AD30="Yes"),'Calc| Overheads Allocation'!F$9,'Calc| Project Costs'!Y30,'Input| Projects'!$Y30),IF('Input| Overheads'!$C$42="DNSP defined",SUMPRODUCT(--('Input| Projects'!$AD30="Yes"),'Calc| Overheads Allocation'!F$62,'Input| Projects'!$AG30),""))),"")</f>
        <v>0</v>
      </c>
      <c r="AX30" s="186">
        <f>IFERROR(IF('Input| Overheads'!$C$42="Direct costs",SUMPRODUCT(--('Input| Projects'!$AD30="Yes"),'Calc| Overheads Allocation'!G$9,'Calc| Project Costs'!Z30),IF('Input| Overheads'!$C$42="Internal labour",SUMPRODUCT(--('Input| Projects'!$AD30="Yes"),'Calc| Overheads Allocation'!G$9,'Calc| Project Costs'!Z30,'Input| Projects'!$Y30),IF('Input| Overheads'!$C$42="DNSP defined",SUMPRODUCT(--('Input| Projects'!$AD30="Yes"),'Calc| Overheads Allocation'!G$62,'Input| Projects'!$AG30),""))),"")</f>
        <v>0</v>
      </c>
      <c r="AY30" s="186">
        <f>IFERROR(IF('Input| Overheads'!$C$42="Direct costs",SUMPRODUCT(--('Input| Projects'!$AD30="Yes"),'Calc| Overheads Allocation'!H$9,'Calc| Project Costs'!AA30),IF('Input| Overheads'!$C$42="Internal labour",SUMPRODUCT(--('Input| Projects'!$AD30="Yes"),'Calc| Overheads Allocation'!H$9,'Calc| Project Costs'!AA30,'Input| Projects'!$Y30),IF('Input| Overheads'!$C$42="DNSP defined",SUMPRODUCT(--('Input| Projects'!$AD30="Yes"),'Calc| Overheads Allocation'!H$62,'Input| Projects'!$AG30),""))),"")</f>
        <v>0</v>
      </c>
      <c r="AZ30" s="186">
        <f>IFERROR(IF('Input| Overheads'!$C$42="Direct costs",SUMPRODUCT(--('Input| Projects'!$AD30="Yes"),'Calc| Overheads Allocation'!I$9,'Calc| Project Costs'!AB30),IF('Input| Overheads'!$C$42="Internal labour",SUMPRODUCT(--('Input| Projects'!$AD30="Yes"),'Calc| Overheads Allocation'!I$9,'Calc| Project Costs'!AB30,'Input| Projects'!$Y30),IF('Input| Overheads'!$C$42="DNSP defined",SUMPRODUCT(--('Input| Projects'!$AD30="Yes"),'Calc| Overheads Allocation'!I$62,'Input| Projects'!$AG30),""))),"")</f>
        <v>0</v>
      </c>
      <c r="BA30" s="106"/>
      <c r="BB30" s="186">
        <f t="shared" si="41"/>
        <v>155.39785000000001</v>
      </c>
      <c r="BC30" s="186">
        <f t="shared" si="42"/>
        <v>0</v>
      </c>
      <c r="BD30" s="186">
        <f t="shared" si="43"/>
        <v>0</v>
      </c>
      <c r="BE30" s="186">
        <f t="shared" si="20"/>
        <v>0</v>
      </c>
      <c r="BF30" s="186">
        <f t="shared" si="21"/>
        <v>0</v>
      </c>
      <c r="BG30" s="186">
        <f t="shared" si="22"/>
        <v>0</v>
      </c>
      <c r="BH30" s="186">
        <f t="shared" si="23"/>
        <v>0</v>
      </c>
      <c r="BI30" s="97"/>
      <c r="BJ30" s="186">
        <f t="shared" si="24"/>
        <v>0</v>
      </c>
      <c r="BK30" s="186" t="str">
        <f t="shared" si="25"/>
        <v/>
      </c>
      <c r="BL30" s="186" t="str">
        <f t="shared" si="26"/>
        <v/>
      </c>
      <c r="BM30" s="186" t="str">
        <f t="shared" si="27"/>
        <v/>
      </c>
      <c r="BN30" s="186" t="str">
        <f t="shared" si="28"/>
        <v/>
      </c>
      <c r="BO30" s="186" t="str">
        <f t="shared" si="29"/>
        <v/>
      </c>
      <c r="BP30" s="186" t="str">
        <f t="shared" si="30"/>
        <v/>
      </c>
      <c r="BQ30" s="97"/>
      <c r="BR30" s="186">
        <f t="shared" si="44"/>
        <v>4615.3289800000002</v>
      </c>
      <c r="BS30" s="186">
        <f t="shared" si="31"/>
        <v>0</v>
      </c>
      <c r="BT30" s="222">
        <f t="shared" si="32"/>
        <v>0</v>
      </c>
      <c r="BU30" s="222">
        <f t="shared" si="33"/>
        <v>0</v>
      </c>
      <c r="BV30" s="222">
        <f t="shared" si="34"/>
        <v>0</v>
      </c>
      <c r="BW30" s="222">
        <f t="shared" si="35"/>
        <v>0</v>
      </c>
      <c r="BX30" s="222">
        <f t="shared" si="36"/>
        <v>0</v>
      </c>
      <c r="BY30" s="106"/>
      <c r="BZ30" s="197">
        <f>IF(SUMIF('Input| Projects'!$AS$8:$CP$8,"Dx",'Input| Projects'!$AS30:$CP30)=0,"",SUMIF('Input| Projects'!$AS$8:$CP$8,"Dx",'Input| Projects'!$AS30:$CP30))</f>
        <v>1.1700141037400114E-3</v>
      </c>
      <c r="CA30" s="197">
        <f>IF(SUMIF('Input| Projects'!$AS$8:$CP$8,"Tx",'Input| Projects'!$AS30:$CP30)=0,"",SUMIF('Input| Projects'!$AS$8:$CP$8,"Tx",'Input| Projects'!$AS30:$CP30))</f>
        <v>0.99882998589626004</v>
      </c>
      <c r="CB30" s="150" t="str">
        <f t="shared" si="45"/>
        <v/>
      </c>
    </row>
    <row r="31" spans="2:80" x14ac:dyDescent="0.2">
      <c r="B31" s="201">
        <f>IFERROR('Input| Projects'!B31,"")</f>
        <v>22</v>
      </c>
      <c r="C31" s="42" t="str">
        <f>IFERROR(IF('Input| Projects'!C31="","",'Input| Projects'!C31),"")</f>
        <v>Replace fdr 265 frm Maroubra to Bunnerong</v>
      </c>
      <c r="D31" s="42" t="str">
        <f>IFERROR(IF('Input| Projects'!D31="","",'Input| Projects'!D31),"")</f>
        <v>ARA_03.1C.0039A</v>
      </c>
      <c r="E31" s="104"/>
      <c r="F31" s="190">
        <f>IFERROR('Input| Projects'!I31*'Input| Escalations'!$K$19,"")</f>
        <v>1952.5313499999997</v>
      </c>
      <c r="G31" s="190">
        <f>IFERROR('Input| Projects'!J31*'Input| Escalations'!$K$19,"")</f>
        <v>0</v>
      </c>
      <c r="H31" s="190">
        <f>IFERROR('Input| Projects'!K31*'Input| Escalations'!$K$19,"")</f>
        <v>0</v>
      </c>
      <c r="I31" s="190">
        <f>IFERROR('Input| Projects'!L31*'Input| Escalations'!$K$19,"")</f>
        <v>0</v>
      </c>
      <c r="J31" s="190">
        <f>IFERROR('Input| Projects'!M31*'Input| Escalations'!$K$19,"")</f>
        <v>0</v>
      </c>
      <c r="K31" s="190">
        <f>IFERROR('Input| Projects'!N31*'Input| Escalations'!$K$19,"")</f>
        <v>0</v>
      </c>
      <c r="L31" s="190">
        <f>IFERROR('Input| Projects'!O31*'Input| Escalations'!$K$19,"")</f>
        <v>0</v>
      </c>
      <c r="M31" s="150" t="str">
        <f>IF(ABS(SUM(F31:L31)-(SUM('Input| Projects'!I31:O31)*'Input| Escalations'!$K$19))&lt;0.0000001,"",1)</f>
        <v/>
      </c>
      <c r="N31" s="192">
        <f>'Input| Projects'!$Y31*INDEX('Input| Escalations'!$H$33:$N$33,MATCH('Calc| Project Costs'!N$9,'Input| Escalations'!$H$23:$N$23,0))+'Input| Projects'!$Z31*INDEX('Input| Escalations'!$H$34:$N$34,MATCH('Calc| Project Costs'!N$9,'Input| Escalations'!$H$23:$N$23,0))+'Input| Projects'!$AA31*INDEX('Input| Escalations'!$H$35:$N$35,MATCH('Calc| Project Costs'!N$9,'Input| Escalations'!$H$23:$N$23,0))+1</f>
        <v>1</v>
      </c>
      <c r="O31" s="192">
        <f>'Input| Projects'!$Y31*INDEX('Input| Escalations'!$H$33:$N$33,MATCH('Calc| Project Costs'!O$9,'Input| Escalations'!$H$23:$N$23,0))+'Input| Projects'!$Z31*INDEX('Input| Escalations'!$H$34:$N$34,MATCH('Calc| Project Costs'!O$9,'Input| Escalations'!$H$23:$N$23,0))+'Input| Projects'!$AA31*INDEX('Input| Escalations'!$H$35:$N$35,MATCH('Calc| Project Costs'!O$9,'Input| Escalations'!$H$23:$N$23,0))+1</f>
        <v>1</v>
      </c>
      <c r="P31" s="192">
        <f>'Input| Projects'!$Y31*INDEX('Input| Escalations'!$H$33:$N$33,MATCH('Calc| Project Costs'!P$9,'Input| Escalations'!$H$23:$N$23,0))+'Input| Projects'!$Z31*INDEX('Input| Escalations'!$H$34:$N$34,MATCH('Calc| Project Costs'!P$9,'Input| Escalations'!$H$23:$N$23,0))+'Input| Projects'!$AA31*INDEX('Input| Escalations'!$H$35:$N$35,MATCH('Calc| Project Costs'!P$9,'Input| Escalations'!$H$23:$N$23,0))+1</f>
        <v>1</v>
      </c>
      <c r="Q31" s="192">
        <f>'Input| Projects'!$Y31*INDEX('Input| Escalations'!$H$33:$N$33,MATCH('Calc| Project Costs'!Q$9,'Input| Escalations'!$H$23:$N$23,0))+'Input| Projects'!$Z31*INDEX('Input| Escalations'!$H$34:$N$34,MATCH('Calc| Project Costs'!Q$9,'Input| Escalations'!$H$23:$N$23,0))+'Input| Projects'!$AA31*INDEX('Input| Escalations'!$H$35:$N$35,MATCH('Calc| Project Costs'!Q$9,'Input| Escalations'!$H$23:$N$23,0))+1</f>
        <v>1</v>
      </c>
      <c r="R31" s="192">
        <f>'Input| Projects'!$Y31*INDEX('Input| Escalations'!$H$33:$N$33,MATCH('Calc| Project Costs'!R$9,'Input| Escalations'!$H$23:$N$23,0))+'Input| Projects'!$Z31*INDEX('Input| Escalations'!$H$34:$N$34,MATCH('Calc| Project Costs'!R$9,'Input| Escalations'!$H$23:$N$23,0))+'Input| Projects'!$AA31*INDEX('Input| Escalations'!$H$35:$N$35,MATCH('Calc| Project Costs'!R$9,'Input| Escalations'!$H$23:$N$23,0))+1</f>
        <v>1</v>
      </c>
      <c r="S31" s="192">
        <f>'Input| Projects'!$Y31*INDEX('Input| Escalations'!$H$33:$N$33,MATCH('Calc| Project Costs'!S$9,'Input| Escalations'!$H$23:$N$23,0))+'Input| Projects'!$Z31*INDEX('Input| Escalations'!$H$34:$N$34,MATCH('Calc| Project Costs'!S$9,'Input| Escalations'!$H$23:$N$23,0))+'Input| Projects'!$AA31*INDEX('Input| Escalations'!$H$35:$N$35,MATCH('Calc| Project Costs'!S$9,'Input| Escalations'!$H$23:$N$23,0))+1</f>
        <v>1</v>
      </c>
      <c r="T31" s="192">
        <f>'Input| Projects'!$Y31*INDEX('Input| Escalations'!$H$33:$N$33,MATCH('Calc| Project Costs'!T$9,'Input| Escalations'!$H$23:$N$23,0))+'Input| Projects'!$Z31*INDEX('Input| Escalations'!$H$34:$N$34,MATCH('Calc| Project Costs'!T$9,'Input| Escalations'!$H$23:$N$23,0))+'Input| Projects'!$AA31*INDEX('Input| Escalations'!$H$35:$N$35,MATCH('Calc| Project Costs'!T$9,'Input| Escalations'!$H$23:$N$23,0))+1</f>
        <v>1</v>
      </c>
      <c r="U31" s="106"/>
      <c r="V31" s="186">
        <f t="shared" si="37"/>
        <v>1952.5313499999997</v>
      </c>
      <c r="W31" s="186">
        <f t="shared" si="38"/>
        <v>0</v>
      </c>
      <c r="X31" s="186">
        <f t="shared" si="39"/>
        <v>0</v>
      </c>
      <c r="Y31" s="186">
        <f t="shared" si="18"/>
        <v>0</v>
      </c>
      <c r="Z31" s="186">
        <f t="shared" si="19"/>
        <v>0</v>
      </c>
      <c r="AA31" s="186">
        <f t="shared" si="40"/>
        <v>0</v>
      </c>
      <c r="AB31" s="186">
        <f t="shared" si="40"/>
        <v>0</v>
      </c>
      <c r="AC31" s="106"/>
      <c r="AD31" s="186">
        <f>'Input| Projects'!Q31*N31*'Input| Escalations'!$K$19</f>
        <v>0</v>
      </c>
      <c r="AE31" s="186">
        <f>'Input| Projects'!R31*O31*'Input| Escalations'!$K$19</f>
        <v>0</v>
      </c>
      <c r="AF31" s="186">
        <f>'Input| Projects'!S31*P31*'Input| Escalations'!$K$19</f>
        <v>0</v>
      </c>
      <c r="AG31" s="186">
        <f>'Input| Projects'!T31*Q31*'Input| Escalations'!$K$19</f>
        <v>0</v>
      </c>
      <c r="AH31" s="186">
        <f>'Input| Projects'!U31*R31*'Input| Escalations'!$K$19</f>
        <v>0</v>
      </c>
      <c r="AI31" s="186">
        <f>'Input| Projects'!V31*S31*'Input| Escalations'!$K$19</f>
        <v>0</v>
      </c>
      <c r="AJ31" s="186">
        <f>'Input| Projects'!W31*T31*'Input| Escalations'!$K$19</f>
        <v>0</v>
      </c>
      <c r="AK31" s="106"/>
      <c r="AL31" s="186">
        <f>IFERROR(IF('Input| Overheads'!$C$42="Direct costs",SUMPRODUCT(--('Input| Projects'!$AC31="Yes"),'Calc| Overheads Allocation'!C$8,'Calc| Project Costs'!V31),IF('Input| Overheads'!$C$42="Internal labour",SUMPRODUCT(--('Input| Projects'!$AC31="Yes"),'Calc| Overheads Allocation'!C$8,'Calc| Project Costs'!V31,'Input| Projects'!$Y31),IF('Input| Overheads'!$C$42="DNSP defined",SUMPRODUCT(--('Input| Projects'!$AC31="Yes"),'Calc| Overheads Allocation'!C$61,'Input| Projects'!$AF31),""))),"")</f>
        <v>349.78292999999996</v>
      </c>
      <c r="AM31" s="186">
        <f>IFERROR(IF('Input| Overheads'!$C$42="Direct costs",SUMPRODUCT(--('Input| Projects'!$AC31="Yes"),'Calc| Overheads Allocation'!D$8,'Calc| Project Costs'!W31),IF('Input| Overheads'!$C$42="Internal labour",SUMPRODUCT(--('Input| Projects'!$AC31="Yes"),'Calc| Overheads Allocation'!D$8,'Calc| Project Costs'!W31,'Input| Projects'!$Y31),IF('Input| Overheads'!$C$42="DNSP defined",SUMPRODUCT(--('Input| Projects'!$AC31="Yes"),'Calc| Overheads Allocation'!D$61,'Input| Projects'!$AF31),""))),"")</f>
        <v>0</v>
      </c>
      <c r="AN31" s="186">
        <f>IFERROR(IF('Input| Overheads'!$C$42="Direct costs",SUMPRODUCT(--('Input| Projects'!$AC31="Yes"),'Calc| Overheads Allocation'!E$8,'Calc| Project Costs'!X31),IF('Input| Overheads'!$C$42="Internal labour",SUMPRODUCT(--('Input| Projects'!$AC31="Yes"),'Calc| Overheads Allocation'!E$8,'Calc| Project Costs'!X31,'Input| Projects'!$Y31),IF('Input| Overheads'!$C$42="DNSP defined",SUMPRODUCT(--('Input| Projects'!$AC31="Yes"),'Calc| Overheads Allocation'!E$61,'Input| Projects'!$AF31),""))),"")</f>
        <v>0</v>
      </c>
      <c r="AO31" s="186">
        <f>IFERROR(IF('Input| Overheads'!$C$42="Direct costs",SUMPRODUCT(--('Input| Projects'!$AC31="Yes"),'Calc| Overheads Allocation'!F$8,'Calc| Project Costs'!Y31),IF('Input| Overheads'!$C$42="Internal labour",SUMPRODUCT(--('Input| Projects'!$AC31="Yes"),'Calc| Overheads Allocation'!F$8,'Calc| Project Costs'!Y31,'Input| Projects'!$Y31),IF('Input| Overheads'!$C$42="DNSP defined",SUMPRODUCT(--('Input| Projects'!$AC31="Yes"),'Calc| Overheads Allocation'!F$61,'Input| Projects'!$AF31),""))),"")</f>
        <v>0</v>
      </c>
      <c r="AP31" s="186">
        <f>IFERROR(IF('Input| Overheads'!$C$42="Direct costs",SUMPRODUCT(--('Input| Projects'!$AC31="Yes"),'Calc| Overheads Allocation'!G$8,'Calc| Project Costs'!Z31),IF('Input| Overheads'!$C$42="Internal labour",SUMPRODUCT(--('Input| Projects'!$AC31="Yes"),'Calc| Overheads Allocation'!G$8,'Calc| Project Costs'!Z31,'Input| Projects'!$Y31),IF('Input| Overheads'!$C$42="DNSP defined",SUMPRODUCT(--('Input| Projects'!$AC31="Yes"),'Calc| Overheads Allocation'!G$61,'Input| Projects'!$AF31),""))),"")</f>
        <v>0</v>
      </c>
      <c r="AQ31" s="186">
        <f>IFERROR(IF('Input| Overheads'!$C$42="Direct costs",SUMPRODUCT(--('Input| Projects'!$AC31="Yes"),'Calc| Overheads Allocation'!H$8,'Calc| Project Costs'!AA31),IF('Input| Overheads'!$C$42="Internal labour",SUMPRODUCT(--('Input| Projects'!$AC31="Yes"),'Calc| Overheads Allocation'!H$8,'Calc| Project Costs'!AA31,'Input| Projects'!$Y31),IF('Input| Overheads'!$C$42="DNSP defined",SUMPRODUCT(--('Input| Projects'!$AC31="Yes"),'Calc| Overheads Allocation'!H$61,'Input| Projects'!$AF31),""))),"")</f>
        <v>0</v>
      </c>
      <c r="AR31" s="186">
        <f>IFERROR(IF('Input| Overheads'!$C$42="Direct costs",SUMPRODUCT(--('Input| Projects'!$AC31="Yes"),'Calc| Overheads Allocation'!I$8,'Calc| Project Costs'!AB31),IF('Input| Overheads'!$C$42="Internal labour",SUMPRODUCT(--('Input| Projects'!$AC31="Yes"),'Calc| Overheads Allocation'!I$8,'Calc| Project Costs'!AB31,'Input| Projects'!$Y31),IF('Input| Overheads'!$C$42="DNSP defined",SUMPRODUCT(--('Input| Projects'!$AC31="Yes"),'Calc| Overheads Allocation'!I$61,'Input| Projects'!$AF31),""))),"")</f>
        <v>0</v>
      </c>
      <c r="AS31" s="106"/>
      <c r="AT31" s="186">
        <f>IFERROR(IF('Input| Overheads'!$C$42="Direct costs",SUMPRODUCT(--('Input| Projects'!$AD31="Yes"),'Calc| Overheads Allocation'!C$9,'Calc| Project Costs'!V31),IF('Input| Overheads'!$C$42="Internal labour",SUMPRODUCT(--('Input| Projects'!$AD31="Yes"),'Calc| Overheads Allocation'!C$9,'Calc| Project Costs'!V31,'Input| Projects'!$Y31),IF('Input| Overheads'!$C$42="DNSP defined",SUMPRODUCT(--('Input| Projects'!$AD31="Yes"),'Calc| Overheads Allocation'!C$62,'Input| Projects'!$AG31),""))),"")</f>
        <v>0</v>
      </c>
      <c r="AU31" s="186">
        <f>IFERROR(IF('Input| Overheads'!$C$42="Direct costs",SUMPRODUCT(--('Input| Projects'!$AD31="Yes"),'Calc| Overheads Allocation'!D$9,'Calc| Project Costs'!W31),IF('Input| Overheads'!$C$42="Internal labour",SUMPRODUCT(--('Input| Projects'!$AD31="Yes"),'Calc| Overheads Allocation'!D$9,'Calc| Project Costs'!W31,'Input| Projects'!$Y31),IF('Input| Overheads'!$C$42="DNSP defined",SUMPRODUCT(--('Input| Projects'!$AD31="Yes"),'Calc| Overheads Allocation'!D$62,'Input| Projects'!$AG31),""))),"")</f>
        <v>0</v>
      </c>
      <c r="AV31" s="186">
        <f>IFERROR(IF('Input| Overheads'!$C$42="Direct costs",SUMPRODUCT(--('Input| Projects'!$AD31="Yes"),'Calc| Overheads Allocation'!E$9,'Calc| Project Costs'!X31),IF('Input| Overheads'!$C$42="Internal labour",SUMPRODUCT(--('Input| Projects'!$AD31="Yes"),'Calc| Overheads Allocation'!E$9,'Calc| Project Costs'!X31,'Input| Projects'!$Y31),IF('Input| Overheads'!$C$42="DNSP defined",SUMPRODUCT(--('Input| Projects'!$AD31="Yes"),'Calc| Overheads Allocation'!E$62,'Input| Projects'!$AG31),""))),"")</f>
        <v>0</v>
      </c>
      <c r="AW31" s="186">
        <f>IFERROR(IF('Input| Overheads'!$C$42="Direct costs",SUMPRODUCT(--('Input| Projects'!$AD31="Yes"),'Calc| Overheads Allocation'!F$9,'Calc| Project Costs'!Y31),IF('Input| Overheads'!$C$42="Internal labour",SUMPRODUCT(--('Input| Projects'!$AD31="Yes"),'Calc| Overheads Allocation'!F$9,'Calc| Project Costs'!Y31,'Input| Projects'!$Y31),IF('Input| Overheads'!$C$42="DNSP defined",SUMPRODUCT(--('Input| Projects'!$AD31="Yes"),'Calc| Overheads Allocation'!F$62,'Input| Projects'!$AG31),""))),"")</f>
        <v>0</v>
      </c>
      <c r="AX31" s="186">
        <f>IFERROR(IF('Input| Overheads'!$C$42="Direct costs",SUMPRODUCT(--('Input| Projects'!$AD31="Yes"),'Calc| Overheads Allocation'!G$9,'Calc| Project Costs'!Z31),IF('Input| Overheads'!$C$42="Internal labour",SUMPRODUCT(--('Input| Projects'!$AD31="Yes"),'Calc| Overheads Allocation'!G$9,'Calc| Project Costs'!Z31,'Input| Projects'!$Y31),IF('Input| Overheads'!$C$42="DNSP defined",SUMPRODUCT(--('Input| Projects'!$AD31="Yes"),'Calc| Overheads Allocation'!G$62,'Input| Projects'!$AG31),""))),"")</f>
        <v>0</v>
      </c>
      <c r="AY31" s="186">
        <f>IFERROR(IF('Input| Overheads'!$C$42="Direct costs",SUMPRODUCT(--('Input| Projects'!$AD31="Yes"),'Calc| Overheads Allocation'!H$9,'Calc| Project Costs'!AA31),IF('Input| Overheads'!$C$42="Internal labour",SUMPRODUCT(--('Input| Projects'!$AD31="Yes"),'Calc| Overheads Allocation'!H$9,'Calc| Project Costs'!AA31,'Input| Projects'!$Y31),IF('Input| Overheads'!$C$42="DNSP defined",SUMPRODUCT(--('Input| Projects'!$AD31="Yes"),'Calc| Overheads Allocation'!H$62,'Input| Projects'!$AG31),""))),"")</f>
        <v>0</v>
      </c>
      <c r="AZ31" s="186">
        <f>IFERROR(IF('Input| Overheads'!$C$42="Direct costs",SUMPRODUCT(--('Input| Projects'!$AD31="Yes"),'Calc| Overheads Allocation'!I$9,'Calc| Project Costs'!AB31),IF('Input| Overheads'!$C$42="Internal labour",SUMPRODUCT(--('Input| Projects'!$AD31="Yes"),'Calc| Overheads Allocation'!I$9,'Calc| Project Costs'!AB31,'Input| Projects'!$Y31),IF('Input| Overheads'!$C$42="DNSP defined",SUMPRODUCT(--('Input| Projects'!$AD31="Yes"),'Calc| Overheads Allocation'!I$62,'Input| Projects'!$AG31),""))),"")</f>
        <v>0</v>
      </c>
      <c r="BA31" s="106"/>
      <c r="BB31" s="186">
        <f t="shared" si="41"/>
        <v>349.78292999999996</v>
      </c>
      <c r="BC31" s="186">
        <f t="shared" si="42"/>
        <v>0</v>
      </c>
      <c r="BD31" s="186">
        <f t="shared" si="43"/>
        <v>0</v>
      </c>
      <c r="BE31" s="186">
        <f t="shared" si="20"/>
        <v>0</v>
      </c>
      <c r="BF31" s="186">
        <f t="shared" si="21"/>
        <v>0</v>
      </c>
      <c r="BG31" s="186">
        <f t="shared" si="22"/>
        <v>0</v>
      </c>
      <c r="BH31" s="186">
        <f t="shared" si="23"/>
        <v>0</v>
      </c>
      <c r="BI31" s="97"/>
      <c r="BJ31" s="186">
        <f t="shared" si="24"/>
        <v>0</v>
      </c>
      <c r="BK31" s="186" t="str">
        <f t="shared" si="25"/>
        <v/>
      </c>
      <c r="BL31" s="186" t="str">
        <f t="shared" si="26"/>
        <v/>
      </c>
      <c r="BM31" s="186" t="str">
        <f t="shared" si="27"/>
        <v/>
      </c>
      <c r="BN31" s="186" t="str">
        <f t="shared" si="28"/>
        <v/>
      </c>
      <c r="BO31" s="186" t="str">
        <f t="shared" si="29"/>
        <v/>
      </c>
      <c r="BP31" s="186" t="str">
        <f t="shared" si="30"/>
        <v/>
      </c>
      <c r="BQ31" s="97"/>
      <c r="BR31" s="186">
        <f t="shared" si="44"/>
        <v>2302.3142799999996</v>
      </c>
      <c r="BS31" s="186">
        <f t="shared" si="31"/>
        <v>0</v>
      </c>
      <c r="BT31" s="222">
        <f t="shared" si="32"/>
        <v>0</v>
      </c>
      <c r="BU31" s="222">
        <f t="shared" si="33"/>
        <v>0</v>
      </c>
      <c r="BV31" s="222">
        <f t="shared" si="34"/>
        <v>0</v>
      </c>
      <c r="BW31" s="222">
        <f t="shared" si="35"/>
        <v>0</v>
      </c>
      <c r="BX31" s="222">
        <f t="shared" si="36"/>
        <v>0</v>
      </c>
      <c r="BY31" s="106"/>
      <c r="BZ31" s="197" t="str">
        <f>IF(SUMIF('Input| Projects'!$AS$8:$CP$8,"Dx",'Input| Projects'!$AS31:$CP31)=0,"",SUMIF('Input| Projects'!$AS$8:$CP$8,"Dx",'Input| Projects'!$AS31:$CP31))</f>
        <v/>
      </c>
      <c r="CA31" s="197">
        <f>IF(SUMIF('Input| Projects'!$AS$8:$CP$8,"Tx",'Input| Projects'!$AS31:$CP31)=0,"",SUMIF('Input| Projects'!$AS$8:$CP$8,"Tx",'Input| Projects'!$AS31:$CP31))</f>
        <v>1</v>
      </c>
      <c r="CB31" s="150" t="str">
        <f t="shared" si="45"/>
        <v/>
      </c>
    </row>
    <row r="32" spans="2:80" x14ac:dyDescent="0.2">
      <c r="B32" s="201">
        <f>IFERROR('Input| Projects'!B32,"")</f>
        <v>23</v>
      </c>
      <c r="C32" s="42" t="str">
        <f>IFERROR(IF('Input| Projects'!C32="","",'Input| Projects'!C32),"")</f>
        <v>7-Retire Blakehurst, LT's, Connect 777 to 7</v>
      </c>
      <c r="D32" s="42" t="str">
        <f>IFERROR(IF('Input| Projects'!D32="","",'Input| Projects'!D32),"")</f>
        <v>ARA_04.1.0007</v>
      </c>
      <c r="E32" s="104"/>
      <c r="F32" s="190">
        <f>IFERROR('Input| Projects'!I32*'Input| Escalations'!$K$19,"")</f>
        <v>7.5219799999999992</v>
      </c>
      <c r="G32" s="190">
        <f>IFERROR('Input| Projects'!J32*'Input| Escalations'!$K$19,"")</f>
        <v>0</v>
      </c>
      <c r="H32" s="190">
        <f>IFERROR('Input| Projects'!K32*'Input| Escalations'!$K$19,"")</f>
        <v>0</v>
      </c>
      <c r="I32" s="190">
        <f>IFERROR('Input| Projects'!L32*'Input| Escalations'!$K$19,"")</f>
        <v>0</v>
      </c>
      <c r="J32" s="190">
        <f>IFERROR('Input| Projects'!M32*'Input| Escalations'!$K$19,"")</f>
        <v>0</v>
      </c>
      <c r="K32" s="190">
        <f>IFERROR('Input| Projects'!N32*'Input| Escalations'!$K$19,"")</f>
        <v>0</v>
      </c>
      <c r="L32" s="190">
        <f>IFERROR('Input| Projects'!O32*'Input| Escalations'!$K$19,"")</f>
        <v>0</v>
      </c>
      <c r="M32" s="150" t="str">
        <f>IF(ABS(SUM(F32:L32)-(SUM('Input| Projects'!I32:O32)*'Input| Escalations'!$K$19))&lt;0.0000001,"",1)</f>
        <v/>
      </c>
      <c r="N32" s="192">
        <f>'Input| Projects'!$Y32*INDEX('Input| Escalations'!$H$33:$N$33,MATCH('Calc| Project Costs'!N$9,'Input| Escalations'!$H$23:$N$23,0))+'Input| Projects'!$Z32*INDEX('Input| Escalations'!$H$34:$N$34,MATCH('Calc| Project Costs'!N$9,'Input| Escalations'!$H$23:$N$23,0))+'Input| Projects'!$AA32*INDEX('Input| Escalations'!$H$35:$N$35,MATCH('Calc| Project Costs'!N$9,'Input| Escalations'!$H$23:$N$23,0))+1</f>
        <v>1</v>
      </c>
      <c r="O32" s="192">
        <f>'Input| Projects'!$Y32*INDEX('Input| Escalations'!$H$33:$N$33,MATCH('Calc| Project Costs'!O$9,'Input| Escalations'!$H$23:$N$23,0))+'Input| Projects'!$Z32*INDEX('Input| Escalations'!$H$34:$N$34,MATCH('Calc| Project Costs'!O$9,'Input| Escalations'!$H$23:$N$23,0))+'Input| Projects'!$AA32*INDEX('Input| Escalations'!$H$35:$N$35,MATCH('Calc| Project Costs'!O$9,'Input| Escalations'!$H$23:$N$23,0))+1</f>
        <v>1</v>
      </c>
      <c r="P32" s="192">
        <f>'Input| Projects'!$Y32*INDEX('Input| Escalations'!$H$33:$N$33,MATCH('Calc| Project Costs'!P$9,'Input| Escalations'!$H$23:$N$23,0))+'Input| Projects'!$Z32*INDEX('Input| Escalations'!$H$34:$N$34,MATCH('Calc| Project Costs'!P$9,'Input| Escalations'!$H$23:$N$23,0))+'Input| Projects'!$AA32*INDEX('Input| Escalations'!$H$35:$N$35,MATCH('Calc| Project Costs'!P$9,'Input| Escalations'!$H$23:$N$23,0))+1</f>
        <v>1</v>
      </c>
      <c r="Q32" s="192">
        <f>'Input| Projects'!$Y32*INDEX('Input| Escalations'!$H$33:$N$33,MATCH('Calc| Project Costs'!Q$9,'Input| Escalations'!$H$23:$N$23,0))+'Input| Projects'!$Z32*INDEX('Input| Escalations'!$H$34:$N$34,MATCH('Calc| Project Costs'!Q$9,'Input| Escalations'!$H$23:$N$23,0))+'Input| Projects'!$AA32*INDEX('Input| Escalations'!$H$35:$N$35,MATCH('Calc| Project Costs'!Q$9,'Input| Escalations'!$H$23:$N$23,0))+1</f>
        <v>1</v>
      </c>
      <c r="R32" s="192">
        <f>'Input| Projects'!$Y32*INDEX('Input| Escalations'!$H$33:$N$33,MATCH('Calc| Project Costs'!R$9,'Input| Escalations'!$H$23:$N$23,0))+'Input| Projects'!$Z32*INDEX('Input| Escalations'!$H$34:$N$34,MATCH('Calc| Project Costs'!R$9,'Input| Escalations'!$H$23:$N$23,0))+'Input| Projects'!$AA32*INDEX('Input| Escalations'!$H$35:$N$35,MATCH('Calc| Project Costs'!R$9,'Input| Escalations'!$H$23:$N$23,0))+1</f>
        <v>1</v>
      </c>
      <c r="S32" s="192">
        <f>'Input| Projects'!$Y32*INDEX('Input| Escalations'!$H$33:$N$33,MATCH('Calc| Project Costs'!S$9,'Input| Escalations'!$H$23:$N$23,0))+'Input| Projects'!$Z32*INDEX('Input| Escalations'!$H$34:$N$34,MATCH('Calc| Project Costs'!S$9,'Input| Escalations'!$H$23:$N$23,0))+'Input| Projects'!$AA32*INDEX('Input| Escalations'!$H$35:$N$35,MATCH('Calc| Project Costs'!S$9,'Input| Escalations'!$H$23:$N$23,0))+1</f>
        <v>1</v>
      </c>
      <c r="T32" s="192">
        <f>'Input| Projects'!$Y32*INDEX('Input| Escalations'!$H$33:$N$33,MATCH('Calc| Project Costs'!T$9,'Input| Escalations'!$H$23:$N$23,0))+'Input| Projects'!$Z32*INDEX('Input| Escalations'!$H$34:$N$34,MATCH('Calc| Project Costs'!T$9,'Input| Escalations'!$H$23:$N$23,0))+'Input| Projects'!$AA32*INDEX('Input| Escalations'!$H$35:$N$35,MATCH('Calc| Project Costs'!T$9,'Input| Escalations'!$H$23:$N$23,0))+1</f>
        <v>1</v>
      </c>
      <c r="U32" s="106"/>
      <c r="V32" s="186">
        <f t="shared" si="37"/>
        <v>7.5219799999999992</v>
      </c>
      <c r="W32" s="186">
        <f t="shared" si="38"/>
        <v>0</v>
      </c>
      <c r="X32" s="186">
        <f t="shared" si="39"/>
        <v>0</v>
      </c>
      <c r="Y32" s="186">
        <f t="shared" si="18"/>
        <v>0</v>
      </c>
      <c r="Z32" s="186">
        <f t="shared" si="19"/>
        <v>0</v>
      </c>
      <c r="AA32" s="186">
        <f t="shared" si="40"/>
        <v>0</v>
      </c>
      <c r="AB32" s="186">
        <f t="shared" si="40"/>
        <v>0</v>
      </c>
      <c r="AC32" s="106"/>
      <c r="AD32" s="186">
        <f>'Input| Projects'!Q32*N32*'Input| Escalations'!$K$19</f>
        <v>0</v>
      </c>
      <c r="AE32" s="186">
        <f>'Input| Projects'!R32*O32*'Input| Escalations'!$K$19</f>
        <v>0</v>
      </c>
      <c r="AF32" s="186">
        <f>'Input| Projects'!S32*P32*'Input| Escalations'!$K$19</f>
        <v>0</v>
      </c>
      <c r="AG32" s="186">
        <f>'Input| Projects'!T32*Q32*'Input| Escalations'!$K$19</f>
        <v>0</v>
      </c>
      <c r="AH32" s="186">
        <f>'Input| Projects'!U32*R32*'Input| Escalations'!$K$19</f>
        <v>0</v>
      </c>
      <c r="AI32" s="186">
        <f>'Input| Projects'!V32*S32*'Input| Escalations'!$K$19</f>
        <v>0</v>
      </c>
      <c r="AJ32" s="186">
        <f>'Input| Projects'!W32*T32*'Input| Escalations'!$K$19</f>
        <v>0</v>
      </c>
      <c r="AK32" s="106"/>
      <c r="AL32" s="186">
        <f>IFERROR(IF('Input| Overheads'!$C$42="Direct costs",SUMPRODUCT(--('Input| Projects'!$AC32="Yes"),'Calc| Overheads Allocation'!C$8,'Calc| Project Costs'!V32),IF('Input| Overheads'!$C$42="Internal labour",SUMPRODUCT(--('Input| Projects'!$AC32="Yes"),'Calc| Overheads Allocation'!C$8,'Calc| Project Costs'!V32,'Input| Projects'!$Y32),IF('Input| Overheads'!$C$42="DNSP defined",SUMPRODUCT(--('Input| Projects'!$AC32="Yes"),'Calc| Overheads Allocation'!C$61,'Input| Projects'!$AF32),""))),"")</f>
        <v>1.3531900000000001</v>
      </c>
      <c r="AM32" s="186">
        <f>IFERROR(IF('Input| Overheads'!$C$42="Direct costs",SUMPRODUCT(--('Input| Projects'!$AC32="Yes"),'Calc| Overheads Allocation'!D$8,'Calc| Project Costs'!W32),IF('Input| Overheads'!$C$42="Internal labour",SUMPRODUCT(--('Input| Projects'!$AC32="Yes"),'Calc| Overheads Allocation'!D$8,'Calc| Project Costs'!W32,'Input| Projects'!$Y32),IF('Input| Overheads'!$C$42="DNSP defined",SUMPRODUCT(--('Input| Projects'!$AC32="Yes"),'Calc| Overheads Allocation'!D$61,'Input| Projects'!$AF32),""))),"")</f>
        <v>0</v>
      </c>
      <c r="AN32" s="186">
        <f>IFERROR(IF('Input| Overheads'!$C$42="Direct costs",SUMPRODUCT(--('Input| Projects'!$AC32="Yes"),'Calc| Overheads Allocation'!E$8,'Calc| Project Costs'!X32),IF('Input| Overheads'!$C$42="Internal labour",SUMPRODUCT(--('Input| Projects'!$AC32="Yes"),'Calc| Overheads Allocation'!E$8,'Calc| Project Costs'!X32,'Input| Projects'!$Y32),IF('Input| Overheads'!$C$42="DNSP defined",SUMPRODUCT(--('Input| Projects'!$AC32="Yes"),'Calc| Overheads Allocation'!E$61,'Input| Projects'!$AF32),""))),"")</f>
        <v>0</v>
      </c>
      <c r="AO32" s="186">
        <f>IFERROR(IF('Input| Overheads'!$C$42="Direct costs",SUMPRODUCT(--('Input| Projects'!$AC32="Yes"),'Calc| Overheads Allocation'!F$8,'Calc| Project Costs'!Y32),IF('Input| Overheads'!$C$42="Internal labour",SUMPRODUCT(--('Input| Projects'!$AC32="Yes"),'Calc| Overheads Allocation'!F$8,'Calc| Project Costs'!Y32,'Input| Projects'!$Y32),IF('Input| Overheads'!$C$42="DNSP defined",SUMPRODUCT(--('Input| Projects'!$AC32="Yes"),'Calc| Overheads Allocation'!F$61,'Input| Projects'!$AF32),""))),"")</f>
        <v>0</v>
      </c>
      <c r="AP32" s="186">
        <f>IFERROR(IF('Input| Overheads'!$C$42="Direct costs",SUMPRODUCT(--('Input| Projects'!$AC32="Yes"),'Calc| Overheads Allocation'!G$8,'Calc| Project Costs'!Z32),IF('Input| Overheads'!$C$42="Internal labour",SUMPRODUCT(--('Input| Projects'!$AC32="Yes"),'Calc| Overheads Allocation'!G$8,'Calc| Project Costs'!Z32,'Input| Projects'!$Y32),IF('Input| Overheads'!$C$42="DNSP defined",SUMPRODUCT(--('Input| Projects'!$AC32="Yes"),'Calc| Overheads Allocation'!G$61,'Input| Projects'!$AF32),""))),"")</f>
        <v>0</v>
      </c>
      <c r="AQ32" s="186">
        <f>IFERROR(IF('Input| Overheads'!$C$42="Direct costs",SUMPRODUCT(--('Input| Projects'!$AC32="Yes"),'Calc| Overheads Allocation'!H$8,'Calc| Project Costs'!AA32),IF('Input| Overheads'!$C$42="Internal labour",SUMPRODUCT(--('Input| Projects'!$AC32="Yes"),'Calc| Overheads Allocation'!H$8,'Calc| Project Costs'!AA32,'Input| Projects'!$Y32),IF('Input| Overheads'!$C$42="DNSP defined",SUMPRODUCT(--('Input| Projects'!$AC32="Yes"),'Calc| Overheads Allocation'!H$61,'Input| Projects'!$AF32),""))),"")</f>
        <v>0</v>
      </c>
      <c r="AR32" s="186">
        <f>IFERROR(IF('Input| Overheads'!$C$42="Direct costs",SUMPRODUCT(--('Input| Projects'!$AC32="Yes"),'Calc| Overheads Allocation'!I$8,'Calc| Project Costs'!AB32),IF('Input| Overheads'!$C$42="Internal labour",SUMPRODUCT(--('Input| Projects'!$AC32="Yes"),'Calc| Overheads Allocation'!I$8,'Calc| Project Costs'!AB32,'Input| Projects'!$Y32),IF('Input| Overheads'!$C$42="DNSP defined",SUMPRODUCT(--('Input| Projects'!$AC32="Yes"),'Calc| Overheads Allocation'!I$61,'Input| Projects'!$AF32),""))),"")</f>
        <v>0</v>
      </c>
      <c r="AS32" s="106"/>
      <c r="AT32" s="186">
        <f>IFERROR(IF('Input| Overheads'!$C$42="Direct costs",SUMPRODUCT(--('Input| Projects'!$AD32="Yes"),'Calc| Overheads Allocation'!C$9,'Calc| Project Costs'!V32),IF('Input| Overheads'!$C$42="Internal labour",SUMPRODUCT(--('Input| Projects'!$AD32="Yes"),'Calc| Overheads Allocation'!C$9,'Calc| Project Costs'!V32,'Input| Projects'!$Y32),IF('Input| Overheads'!$C$42="DNSP defined",SUMPRODUCT(--('Input| Projects'!$AD32="Yes"),'Calc| Overheads Allocation'!C$62,'Input| Projects'!$AG32),""))),"")</f>
        <v>0</v>
      </c>
      <c r="AU32" s="186">
        <f>IFERROR(IF('Input| Overheads'!$C$42="Direct costs",SUMPRODUCT(--('Input| Projects'!$AD32="Yes"),'Calc| Overheads Allocation'!D$9,'Calc| Project Costs'!W32),IF('Input| Overheads'!$C$42="Internal labour",SUMPRODUCT(--('Input| Projects'!$AD32="Yes"),'Calc| Overheads Allocation'!D$9,'Calc| Project Costs'!W32,'Input| Projects'!$Y32),IF('Input| Overheads'!$C$42="DNSP defined",SUMPRODUCT(--('Input| Projects'!$AD32="Yes"),'Calc| Overheads Allocation'!D$62,'Input| Projects'!$AG32),""))),"")</f>
        <v>0</v>
      </c>
      <c r="AV32" s="186">
        <f>IFERROR(IF('Input| Overheads'!$C$42="Direct costs",SUMPRODUCT(--('Input| Projects'!$AD32="Yes"),'Calc| Overheads Allocation'!E$9,'Calc| Project Costs'!X32),IF('Input| Overheads'!$C$42="Internal labour",SUMPRODUCT(--('Input| Projects'!$AD32="Yes"),'Calc| Overheads Allocation'!E$9,'Calc| Project Costs'!X32,'Input| Projects'!$Y32),IF('Input| Overheads'!$C$42="DNSP defined",SUMPRODUCT(--('Input| Projects'!$AD32="Yes"),'Calc| Overheads Allocation'!E$62,'Input| Projects'!$AG32),""))),"")</f>
        <v>0</v>
      </c>
      <c r="AW32" s="186">
        <f>IFERROR(IF('Input| Overheads'!$C$42="Direct costs",SUMPRODUCT(--('Input| Projects'!$AD32="Yes"),'Calc| Overheads Allocation'!F$9,'Calc| Project Costs'!Y32),IF('Input| Overheads'!$C$42="Internal labour",SUMPRODUCT(--('Input| Projects'!$AD32="Yes"),'Calc| Overheads Allocation'!F$9,'Calc| Project Costs'!Y32,'Input| Projects'!$Y32),IF('Input| Overheads'!$C$42="DNSP defined",SUMPRODUCT(--('Input| Projects'!$AD32="Yes"),'Calc| Overheads Allocation'!F$62,'Input| Projects'!$AG32),""))),"")</f>
        <v>0</v>
      </c>
      <c r="AX32" s="186">
        <f>IFERROR(IF('Input| Overheads'!$C$42="Direct costs",SUMPRODUCT(--('Input| Projects'!$AD32="Yes"),'Calc| Overheads Allocation'!G$9,'Calc| Project Costs'!Z32),IF('Input| Overheads'!$C$42="Internal labour",SUMPRODUCT(--('Input| Projects'!$AD32="Yes"),'Calc| Overheads Allocation'!G$9,'Calc| Project Costs'!Z32,'Input| Projects'!$Y32),IF('Input| Overheads'!$C$42="DNSP defined",SUMPRODUCT(--('Input| Projects'!$AD32="Yes"),'Calc| Overheads Allocation'!G$62,'Input| Projects'!$AG32),""))),"")</f>
        <v>0</v>
      </c>
      <c r="AY32" s="186">
        <f>IFERROR(IF('Input| Overheads'!$C$42="Direct costs",SUMPRODUCT(--('Input| Projects'!$AD32="Yes"),'Calc| Overheads Allocation'!H$9,'Calc| Project Costs'!AA32),IF('Input| Overheads'!$C$42="Internal labour",SUMPRODUCT(--('Input| Projects'!$AD32="Yes"),'Calc| Overheads Allocation'!H$9,'Calc| Project Costs'!AA32,'Input| Projects'!$Y32),IF('Input| Overheads'!$C$42="DNSP defined",SUMPRODUCT(--('Input| Projects'!$AD32="Yes"),'Calc| Overheads Allocation'!H$62,'Input| Projects'!$AG32),""))),"")</f>
        <v>0</v>
      </c>
      <c r="AZ32" s="186">
        <f>IFERROR(IF('Input| Overheads'!$C$42="Direct costs",SUMPRODUCT(--('Input| Projects'!$AD32="Yes"),'Calc| Overheads Allocation'!I$9,'Calc| Project Costs'!AB32),IF('Input| Overheads'!$C$42="Internal labour",SUMPRODUCT(--('Input| Projects'!$AD32="Yes"),'Calc| Overheads Allocation'!I$9,'Calc| Project Costs'!AB32,'Input| Projects'!$Y32),IF('Input| Overheads'!$C$42="DNSP defined",SUMPRODUCT(--('Input| Projects'!$AD32="Yes"),'Calc| Overheads Allocation'!I$62,'Input| Projects'!$AG32),""))),"")</f>
        <v>0</v>
      </c>
      <c r="BA32" s="106"/>
      <c r="BB32" s="186">
        <f t="shared" si="41"/>
        <v>1.3531900000000001</v>
      </c>
      <c r="BC32" s="186">
        <f t="shared" si="42"/>
        <v>0</v>
      </c>
      <c r="BD32" s="186">
        <f t="shared" si="43"/>
        <v>0</v>
      </c>
      <c r="BE32" s="186">
        <f t="shared" si="20"/>
        <v>0</v>
      </c>
      <c r="BF32" s="186">
        <f t="shared" si="21"/>
        <v>0</v>
      </c>
      <c r="BG32" s="186">
        <f t="shared" si="22"/>
        <v>0</v>
      </c>
      <c r="BH32" s="186">
        <f t="shared" si="23"/>
        <v>0</v>
      </c>
      <c r="BI32" s="97"/>
      <c r="BJ32" s="186">
        <f t="shared" si="24"/>
        <v>0</v>
      </c>
      <c r="BK32" s="186" t="str">
        <f t="shared" si="25"/>
        <v/>
      </c>
      <c r="BL32" s="186" t="str">
        <f t="shared" si="26"/>
        <v/>
      </c>
      <c r="BM32" s="186" t="str">
        <f t="shared" si="27"/>
        <v/>
      </c>
      <c r="BN32" s="186" t="str">
        <f t="shared" si="28"/>
        <v/>
      </c>
      <c r="BO32" s="186" t="str">
        <f t="shared" si="29"/>
        <v/>
      </c>
      <c r="BP32" s="186" t="str">
        <f t="shared" si="30"/>
        <v/>
      </c>
      <c r="BQ32" s="97"/>
      <c r="BR32" s="186">
        <f t="shared" si="44"/>
        <v>8.8751699999999989</v>
      </c>
      <c r="BS32" s="186">
        <f t="shared" si="31"/>
        <v>0</v>
      </c>
      <c r="BT32" s="222">
        <f t="shared" si="32"/>
        <v>0</v>
      </c>
      <c r="BU32" s="222">
        <f t="shared" si="33"/>
        <v>0</v>
      </c>
      <c r="BV32" s="222">
        <f t="shared" si="34"/>
        <v>0</v>
      </c>
      <c r="BW32" s="222">
        <f t="shared" si="35"/>
        <v>0</v>
      </c>
      <c r="BX32" s="222">
        <f t="shared" si="36"/>
        <v>0</v>
      </c>
      <c r="BY32" s="106"/>
      <c r="BZ32" s="197">
        <f>IF(SUMIF('Input| Projects'!$AS$8:$CP$8,"Dx",'Input| Projects'!$AS32:$CP32)=0,"",SUMIF('Input| Projects'!$AS$8:$CP$8,"Dx",'Input| Projects'!$AS32:$CP32))</f>
        <v>1</v>
      </c>
      <c r="CA32" s="197" t="str">
        <f>IF(SUMIF('Input| Projects'!$AS$8:$CP$8,"Tx",'Input| Projects'!$AS32:$CP32)=0,"",SUMIF('Input| Projects'!$AS$8:$CP$8,"Tx",'Input| Projects'!$AS32:$CP32))</f>
        <v/>
      </c>
      <c r="CB32" s="150" t="str">
        <f t="shared" si="45"/>
        <v/>
      </c>
    </row>
    <row r="33" spans="2:80" x14ac:dyDescent="0.2">
      <c r="B33" s="201">
        <f>IFERROR('Input| Projects'!B33,"")</f>
        <v>24</v>
      </c>
      <c r="C33" s="42" t="str">
        <f>IFERROR(IF('Input| Projects'!C33="","",'Input| Projects'!C33),"")</f>
        <v>2-9Replace Peakhurst 33kV SWG (1)</v>
      </c>
      <c r="D33" s="42" t="str">
        <f>IFERROR(IF('Input| Projects'!D33="","",'Input| Projects'!D33),"")</f>
        <v>ARA_04.1.0029</v>
      </c>
      <c r="E33" s="104"/>
      <c r="F33" s="190">
        <f>IFERROR('Input| Projects'!I33*'Input| Escalations'!$K$19,"")</f>
        <v>843.47636999999986</v>
      </c>
      <c r="G33" s="190">
        <f>IFERROR('Input| Projects'!J33*'Input| Escalations'!$K$19,"")</f>
        <v>0</v>
      </c>
      <c r="H33" s="190">
        <f>IFERROR('Input| Projects'!K33*'Input| Escalations'!$K$19,"")</f>
        <v>0</v>
      </c>
      <c r="I33" s="190">
        <f>IFERROR('Input| Projects'!L33*'Input| Escalations'!$K$19,"")</f>
        <v>0</v>
      </c>
      <c r="J33" s="190">
        <f>IFERROR('Input| Projects'!M33*'Input| Escalations'!$K$19,"")</f>
        <v>0</v>
      </c>
      <c r="K33" s="190">
        <f>IFERROR('Input| Projects'!N33*'Input| Escalations'!$K$19,"")</f>
        <v>0</v>
      </c>
      <c r="L33" s="190">
        <f>IFERROR('Input| Projects'!O33*'Input| Escalations'!$K$19,"")</f>
        <v>0</v>
      </c>
      <c r="M33" s="150" t="str">
        <f>IF(ABS(SUM(F33:L33)-(SUM('Input| Projects'!I33:O33)*'Input| Escalations'!$K$19))&lt;0.0000001,"",1)</f>
        <v/>
      </c>
      <c r="N33" s="192">
        <f>'Input| Projects'!$Y33*INDEX('Input| Escalations'!$H$33:$N$33,MATCH('Calc| Project Costs'!N$9,'Input| Escalations'!$H$23:$N$23,0))+'Input| Projects'!$Z33*INDEX('Input| Escalations'!$H$34:$N$34,MATCH('Calc| Project Costs'!N$9,'Input| Escalations'!$H$23:$N$23,0))+'Input| Projects'!$AA33*INDEX('Input| Escalations'!$H$35:$N$35,MATCH('Calc| Project Costs'!N$9,'Input| Escalations'!$H$23:$N$23,0))+1</f>
        <v>1</v>
      </c>
      <c r="O33" s="192">
        <f>'Input| Projects'!$Y33*INDEX('Input| Escalations'!$H$33:$N$33,MATCH('Calc| Project Costs'!O$9,'Input| Escalations'!$H$23:$N$23,0))+'Input| Projects'!$Z33*INDEX('Input| Escalations'!$H$34:$N$34,MATCH('Calc| Project Costs'!O$9,'Input| Escalations'!$H$23:$N$23,0))+'Input| Projects'!$AA33*INDEX('Input| Escalations'!$H$35:$N$35,MATCH('Calc| Project Costs'!O$9,'Input| Escalations'!$H$23:$N$23,0))+1</f>
        <v>1</v>
      </c>
      <c r="P33" s="192">
        <f>'Input| Projects'!$Y33*INDEX('Input| Escalations'!$H$33:$N$33,MATCH('Calc| Project Costs'!P$9,'Input| Escalations'!$H$23:$N$23,0))+'Input| Projects'!$Z33*INDEX('Input| Escalations'!$H$34:$N$34,MATCH('Calc| Project Costs'!P$9,'Input| Escalations'!$H$23:$N$23,0))+'Input| Projects'!$AA33*INDEX('Input| Escalations'!$H$35:$N$35,MATCH('Calc| Project Costs'!P$9,'Input| Escalations'!$H$23:$N$23,0))+1</f>
        <v>1</v>
      </c>
      <c r="Q33" s="192">
        <f>'Input| Projects'!$Y33*INDEX('Input| Escalations'!$H$33:$N$33,MATCH('Calc| Project Costs'!Q$9,'Input| Escalations'!$H$23:$N$23,0))+'Input| Projects'!$Z33*INDEX('Input| Escalations'!$H$34:$N$34,MATCH('Calc| Project Costs'!Q$9,'Input| Escalations'!$H$23:$N$23,0))+'Input| Projects'!$AA33*INDEX('Input| Escalations'!$H$35:$N$35,MATCH('Calc| Project Costs'!Q$9,'Input| Escalations'!$H$23:$N$23,0))+1</f>
        <v>1</v>
      </c>
      <c r="R33" s="192">
        <f>'Input| Projects'!$Y33*INDEX('Input| Escalations'!$H$33:$N$33,MATCH('Calc| Project Costs'!R$9,'Input| Escalations'!$H$23:$N$23,0))+'Input| Projects'!$Z33*INDEX('Input| Escalations'!$H$34:$N$34,MATCH('Calc| Project Costs'!R$9,'Input| Escalations'!$H$23:$N$23,0))+'Input| Projects'!$AA33*INDEX('Input| Escalations'!$H$35:$N$35,MATCH('Calc| Project Costs'!R$9,'Input| Escalations'!$H$23:$N$23,0))+1</f>
        <v>1</v>
      </c>
      <c r="S33" s="192">
        <f>'Input| Projects'!$Y33*INDEX('Input| Escalations'!$H$33:$N$33,MATCH('Calc| Project Costs'!S$9,'Input| Escalations'!$H$23:$N$23,0))+'Input| Projects'!$Z33*INDEX('Input| Escalations'!$H$34:$N$34,MATCH('Calc| Project Costs'!S$9,'Input| Escalations'!$H$23:$N$23,0))+'Input| Projects'!$AA33*INDEX('Input| Escalations'!$H$35:$N$35,MATCH('Calc| Project Costs'!S$9,'Input| Escalations'!$H$23:$N$23,0))+1</f>
        <v>1</v>
      </c>
      <c r="T33" s="192">
        <f>'Input| Projects'!$Y33*INDEX('Input| Escalations'!$H$33:$N$33,MATCH('Calc| Project Costs'!T$9,'Input| Escalations'!$H$23:$N$23,0))+'Input| Projects'!$Z33*INDEX('Input| Escalations'!$H$34:$N$34,MATCH('Calc| Project Costs'!T$9,'Input| Escalations'!$H$23:$N$23,0))+'Input| Projects'!$AA33*INDEX('Input| Escalations'!$H$35:$N$35,MATCH('Calc| Project Costs'!T$9,'Input| Escalations'!$H$23:$N$23,0))+1</f>
        <v>1</v>
      </c>
      <c r="U33" s="106"/>
      <c r="V33" s="186">
        <f t="shared" si="37"/>
        <v>843.47636999999986</v>
      </c>
      <c r="W33" s="186">
        <f t="shared" si="38"/>
        <v>0</v>
      </c>
      <c r="X33" s="186">
        <f t="shared" si="39"/>
        <v>0</v>
      </c>
      <c r="Y33" s="186">
        <f t="shared" si="18"/>
        <v>0</v>
      </c>
      <c r="Z33" s="186">
        <f t="shared" si="19"/>
        <v>0</v>
      </c>
      <c r="AA33" s="186">
        <f t="shared" si="40"/>
        <v>0</v>
      </c>
      <c r="AB33" s="186">
        <f t="shared" si="40"/>
        <v>0</v>
      </c>
      <c r="AC33" s="106"/>
      <c r="AD33" s="186">
        <f>'Input| Projects'!Q33*N33*'Input| Escalations'!$K$19</f>
        <v>0</v>
      </c>
      <c r="AE33" s="186">
        <f>'Input| Projects'!R33*O33*'Input| Escalations'!$K$19</f>
        <v>0</v>
      </c>
      <c r="AF33" s="186">
        <f>'Input| Projects'!S33*P33*'Input| Escalations'!$K$19</f>
        <v>0</v>
      </c>
      <c r="AG33" s="186">
        <f>'Input| Projects'!T33*Q33*'Input| Escalations'!$K$19</f>
        <v>0</v>
      </c>
      <c r="AH33" s="186">
        <f>'Input| Projects'!U33*R33*'Input| Escalations'!$K$19</f>
        <v>0</v>
      </c>
      <c r="AI33" s="186">
        <f>'Input| Projects'!V33*S33*'Input| Escalations'!$K$19</f>
        <v>0</v>
      </c>
      <c r="AJ33" s="186">
        <f>'Input| Projects'!W33*T33*'Input| Escalations'!$K$19</f>
        <v>0</v>
      </c>
      <c r="AK33" s="106"/>
      <c r="AL33" s="186">
        <f>IFERROR(IF('Input| Overheads'!$C$42="Direct costs",SUMPRODUCT(--('Input| Projects'!$AC33="Yes"),'Calc| Overheads Allocation'!C$8,'Calc| Project Costs'!V33),IF('Input| Overheads'!$C$42="Internal labour",SUMPRODUCT(--('Input| Projects'!$AC33="Yes"),'Calc| Overheads Allocation'!C$8,'Calc| Project Costs'!V33,'Input| Projects'!$Y33),IF('Input| Overheads'!$C$42="DNSP defined",SUMPRODUCT(--('Input| Projects'!$AC33="Yes"),'Calc| Overheads Allocation'!C$61,'Input| Projects'!$AF33),""))),"")</f>
        <v>443.97566</v>
      </c>
      <c r="AM33" s="186">
        <f>IFERROR(IF('Input| Overheads'!$C$42="Direct costs",SUMPRODUCT(--('Input| Projects'!$AC33="Yes"),'Calc| Overheads Allocation'!D$8,'Calc| Project Costs'!W33),IF('Input| Overheads'!$C$42="Internal labour",SUMPRODUCT(--('Input| Projects'!$AC33="Yes"),'Calc| Overheads Allocation'!D$8,'Calc| Project Costs'!W33,'Input| Projects'!$Y33),IF('Input| Overheads'!$C$42="DNSP defined",SUMPRODUCT(--('Input| Projects'!$AC33="Yes"),'Calc| Overheads Allocation'!D$61,'Input| Projects'!$AF33),""))),"")</f>
        <v>0</v>
      </c>
      <c r="AN33" s="186">
        <f>IFERROR(IF('Input| Overheads'!$C$42="Direct costs",SUMPRODUCT(--('Input| Projects'!$AC33="Yes"),'Calc| Overheads Allocation'!E$8,'Calc| Project Costs'!X33),IF('Input| Overheads'!$C$42="Internal labour",SUMPRODUCT(--('Input| Projects'!$AC33="Yes"),'Calc| Overheads Allocation'!E$8,'Calc| Project Costs'!X33,'Input| Projects'!$Y33),IF('Input| Overheads'!$C$42="DNSP defined",SUMPRODUCT(--('Input| Projects'!$AC33="Yes"),'Calc| Overheads Allocation'!E$61,'Input| Projects'!$AF33),""))),"")</f>
        <v>0</v>
      </c>
      <c r="AO33" s="186">
        <f>IFERROR(IF('Input| Overheads'!$C$42="Direct costs",SUMPRODUCT(--('Input| Projects'!$AC33="Yes"),'Calc| Overheads Allocation'!F$8,'Calc| Project Costs'!Y33),IF('Input| Overheads'!$C$42="Internal labour",SUMPRODUCT(--('Input| Projects'!$AC33="Yes"),'Calc| Overheads Allocation'!F$8,'Calc| Project Costs'!Y33,'Input| Projects'!$Y33),IF('Input| Overheads'!$C$42="DNSP defined",SUMPRODUCT(--('Input| Projects'!$AC33="Yes"),'Calc| Overheads Allocation'!F$61,'Input| Projects'!$AF33),""))),"")</f>
        <v>0</v>
      </c>
      <c r="AP33" s="186">
        <f>IFERROR(IF('Input| Overheads'!$C$42="Direct costs",SUMPRODUCT(--('Input| Projects'!$AC33="Yes"),'Calc| Overheads Allocation'!G$8,'Calc| Project Costs'!Z33),IF('Input| Overheads'!$C$42="Internal labour",SUMPRODUCT(--('Input| Projects'!$AC33="Yes"),'Calc| Overheads Allocation'!G$8,'Calc| Project Costs'!Z33,'Input| Projects'!$Y33),IF('Input| Overheads'!$C$42="DNSP defined",SUMPRODUCT(--('Input| Projects'!$AC33="Yes"),'Calc| Overheads Allocation'!G$61,'Input| Projects'!$AF33),""))),"")</f>
        <v>0</v>
      </c>
      <c r="AQ33" s="186">
        <f>IFERROR(IF('Input| Overheads'!$C$42="Direct costs",SUMPRODUCT(--('Input| Projects'!$AC33="Yes"),'Calc| Overheads Allocation'!H$8,'Calc| Project Costs'!AA33),IF('Input| Overheads'!$C$42="Internal labour",SUMPRODUCT(--('Input| Projects'!$AC33="Yes"),'Calc| Overheads Allocation'!H$8,'Calc| Project Costs'!AA33,'Input| Projects'!$Y33),IF('Input| Overheads'!$C$42="DNSP defined",SUMPRODUCT(--('Input| Projects'!$AC33="Yes"),'Calc| Overheads Allocation'!H$61,'Input| Projects'!$AF33),""))),"")</f>
        <v>0</v>
      </c>
      <c r="AR33" s="186">
        <f>IFERROR(IF('Input| Overheads'!$C$42="Direct costs",SUMPRODUCT(--('Input| Projects'!$AC33="Yes"),'Calc| Overheads Allocation'!I$8,'Calc| Project Costs'!AB33),IF('Input| Overheads'!$C$42="Internal labour",SUMPRODUCT(--('Input| Projects'!$AC33="Yes"),'Calc| Overheads Allocation'!I$8,'Calc| Project Costs'!AB33,'Input| Projects'!$Y33),IF('Input| Overheads'!$C$42="DNSP defined",SUMPRODUCT(--('Input| Projects'!$AC33="Yes"),'Calc| Overheads Allocation'!I$61,'Input| Projects'!$AF33),""))),"")</f>
        <v>0</v>
      </c>
      <c r="AS33" s="106"/>
      <c r="AT33" s="186">
        <f>IFERROR(IF('Input| Overheads'!$C$42="Direct costs",SUMPRODUCT(--('Input| Projects'!$AD33="Yes"),'Calc| Overheads Allocation'!C$9,'Calc| Project Costs'!V33),IF('Input| Overheads'!$C$42="Internal labour",SUMPRODUCT(--('Input| Projects'!$AD33="Yes"),'Calc| Overheads Allocation'!C$9,'Calc| Project Costs'!V33,'Input| Projects'!$Y33),IF('Input| Overheads'!$C$42="DNSP defined",SUMPRODUCT(--('Input| Projects'!$AD33="Yes"),'Calc| Overheads Allocation'!C$62,'Input| Projects'!$AG33),""))),"")</f>
        <v>0</v>
      </c>
      <c r="AU33" s="186">
        <f>IFERROR(IF('Input| Overheads'!$C$42="Direct costs",SUMPRODUCT(--('Input| Projects'!$AD33="Yes"),'Calc| Overheads Allocation'!D$9,'Calc| Project Costs'!W33),IF('Input| Overheads'!$C$42="Internal labour",SUMPRODUCT(--('Input| Projects'!$AD33="Yes"),'Calc| Overheads Allocation'!D$9,'Calc| Project Costs'!W33,'Input| Projects'!$Y33),IF('Input| Overheads'!$C$42="DNSP defined",SUMPRODUCT(--('Input| Projects'!$AD33="Yes"),'Calc| Overheads Allocation'!D$62,'Input| Projects'!$AG33),""))),"")</f>
        <v>0</v>
      </c>
      <c r="AV33" s="186">
        <f>IFERROR(IF('Input| Overheads'!$C$42="Direct costs",SUMPRODUCT(--('Input| Projects'!$AD33="Yes"),'Calc| Overheads Allocation'!E$9,'Calc| Project Costs'!X33),IF('Input| Overheads'!$C$42="Internal labour",SUMPRODUCT(--('Input| Projects'!$AD33="Yes"),'Calc| Overheads Allocation'!E$9,'Calc| Project Costs'!X33,'Input| Projects'!$Y33),IF('Input| Overheads'!$C$42="DNSP defined",SUMPRODUCT(--('Input| Projects'!$AD33="Yes"),'Calc| Overheads Allocation'!E$62,'Input| Projects'!$AG33),""))),"")</f>
        <v>0</v>
      </c>
      <c r="AW33" s="186">
        <f>IFERROR(IF('Input| Overheads'!$C$42="Direct costs",SUMPRODUCT(--('Input| Projects'!$AD33="Yes"),'Calc| Overheads Allocation'!F$9,'Calc| Project Costs'!Y33),IF('Input| Overheads'!$C$42="Internal labour",SUMPRODUCT(--('Input| Projects'!$AD33="Yes"),'Calc| Overheads Allocation'!F$9,'Calc| Project Costs'!Y33,'Input| Projects'!$Y33),IF('Input| Overheads'!$C$42="DNSP defined",SUMPRODUCT(--('Input| Projects'!$AD33="Yes"),'Calc| Overheads Allocation'!F$62,'Input| Projects'!$AG33),""))),"")</f>
        <v>0</v>
      </c>
      <c r="AX33" s="186">
        <f>IFERROR(IF('Input| Overheads'!$C$42="Direct costs",SUMPRODUCT(--('Input| Projects'!$AD33="Yes"),'Calc| Overheads Allocation'!G$9,'Calc| Project Costs'!Z33),IF('Input| Overheads'!$C$42="Internal labour",SUMPRODUCT(--('Input| Projects'!$AD33="Yes"),'Calc| Overheads Allocation'!G$9,'Calc| Project Costs'!Z33,'Input| Projects'!$Y33),IF('Input| Overheads'!$C$42="DNSP defined",SUMPRODUCT(--('Input| Projects'!$AD33="Yes"),'Calc| Overheads Allocation'!G$62,'Input| Projects'!$AG33),""))),"")</f>
        <v>0</v>
      </c>
      <c r="AY33" s="186">
        <f>IFERROR(IF('Input| Overheads'!$C$42="Direct costs",SUMPRODUCT(--('Input| Projects'!$AD33="Yes"),'Calc| Overheads Allocation'!H$9,'Calc| Project Costs'!AA33),IF('Input| Overheads'!$C$42="Internal labour",SUMPRODUCT(--('Input| Projects'!$AD33="Yes"),'Calc| Overheads Allocation'!H$9,'Calc| Project Costs'!AA33,'Input| Projects'!$Y33),IF('Input| Overheads'!$C$42="DNSP defined",SUMPRODUCT(--('Input| Projects'!$AD33="Yes"),'Calc| Overheads Allocation'!H$62,'Input| Projects'!$AG33),""))),"")</f>
        <v>0</v>
      </c>
      <c r="AZ33" s="186">
        <f>IFERROR(IF('Input| Overheads'!$C$42="Direct costs",SUMPRODUCT(--('Input| Projects'!$AD33="Yes"),'Calc| Overheads Allocation'!I$9,'Calc| Project Costs'!AB33),IF('Input| Overheads'!$C$42="Internal labour",SUMPRODUCT(--('Input| Projects'!$AD33="Yes"),'Calc| Overheads Allocation'!I$9,'Calc| Project Costs'!AB33,'Input| Projects'!$Y33),IF('Input| Overheads'!$C$42="DNSP defined",SUMPRODUCT(--('Input| Projects'!$AD33="Yes"),'Calc| Overheads Allocation'!I$62,'Input| Projects'!$AG33),""))),"")</f>
        <v>0</v>
      </c>
      <c r="BA33" s="106"/>
      <c r="BB33" s="186">
        <f t="shared" si="41"/>
        <v>443.97566</v>
      </c>
      <c r="BC33" s="186">
        <f t="shared" si="42"/>
        <v>0</v>
      </c>
      <c r="BD33" s="186">
        <f t="shared" si="43"/>
        <v>0</v>
      </c>
      <c r="BE33" s="186">
        <f t="shared" si="20"/>
        <v>0</v>
      </c>
      <c r="BF33" s="186">
        <f t="shared" si="21"/>
        <v>0</v>
      </c>
      <c r="BG33" s="186">
        <f t="shared" si="22"/>
        <v>0</v>
      </c>
      <c r="BH33" s="186">
        <f t="shared" si="23"/>
        <v>0</v>
      </c>
      <c r="BI33" s="97"/>
      <c r="BJ33" s="186">
        <f t="shared" si="24"/>
        <v>0</v>
      </c>
      <c r="BK33" s="186" t="str">
        <f t="shared" si="25"/>
        <v/>
      </c>
      <c r="BL33" s="186" t="str">
        <f t="shared" si="26"/>
        <v/>
      </c>
      <c r="BM33" s="186" t="str">
        <f t="shared" si="27"/>
        <v/>
      </c>
      <c r="BN33" s="186" t="str">
        <f t="shared" si="28"/>
        <v/>
      </c>
      <c r="BO33" s="186" t="str">
        <f t="shared" si="29"/>
        <v/>
      </c>
      <c r="BP33" s="186" t="str">
        <f t="shared" si="30"/>
        <v/>
      </c>
      <c r="BQ33" s="97"/>
      <c r="BR33" s="186">
        <f t="shared" si="44"/>
        <v>1287.4520299999999</v>
      </c>
      <c r="BS33" s="186">
        <f t="shared" si="31"/>
        <v>0</v>
      </c>
      <c r="BT33" s="222">
        <f t="shared" si="32"/>
        <v>0</v>
      </c>
      <c r="BU33" s="222">
        <f t="shared" si="33"/>
        <v>0</v>
      </c>
      <c r="BV33" s="222">
        <f t="shared" si="34"/>
        <v>0</v>
      </c>
      <c r="BW33" s="222">
        <f t="shared" si="35"/>
        <v>0</v>
      </c>
      <c r="BX33" s="222">
        <f t="shared" si="36"/>
        <v>0</v>
      </c>
      <c r="BY33" s="106"/>
      <c r="BZ33" s="197" t="str">
        <f>IF(SUMIF('Input| Projects'!$AS$8:$CP$8,"Dx",'Input| Projects'!$AS33:$CP33)=0,"",SUMIF('Input| Projects'!$AS$8:$CP$8,"Dx",'Input| Projects'!$AS33:$CP33))</f>
        <v/>
      </c>
      <c r="CA33" s="197">
        <f>IF(SUMIF('Input| Projects'!$AS$8:$CP$8,"Tx",'Input| Projects'!$AS33:$CP33)=0,"",SUMIF('Input| Projects'!$AS$8:$CP$8,"Tx",'Input| Projects'!$AS33:$CP33))</f>
        <v>1</v>
      </c>
      <c r="CB33" s="150" t="str">
        <f t="shared" si="45"/>
        <v/>
      </c>
    </row>
    <row r="34" spans="2:80" x14ac:dyDescent="0.2">
      <c r="B34" s="201">
        <f>IFERROR('Input| Projects'!B34,"")</f>
        <v>25</v>
      </c>
      <c r="C34" s="42" t="str">
        <f>IFERROR(IF('Input| Projects'!C34="","",'Input| Projects'!C34),"")</f>
        <v>24-Port Hacking 33kV bus refurb</v>
      </c>
      <c r="D34" s="42" t="str">
        <f>IFERROR(IF('Input| Projects'!D34="","",'Input| Projects'!D34),"")</f>
        <v>ARA_04.2.0024</v>
      </c>
      <c r="E34" s="104"/>
      <c r="F34" s="190">
        <f>IFERROR('Input| Projects'!I34*'Input| Escalations'!$K$19,"")</f>
        <v>6.43079</v>
      </c>
      <c r="G34" s="190">
        <f>IFERROR('Input| Projects'!J34*'Input| Escalations'!$K$19,"")</f>
        <v>0</v>
      </c>
      <c r="H34" s="190">
        <f>IFERROR('Input| Projects'!K34*'Input| Escalations'!$K$19,"")</f>
        <v>0</v>
      </c>
      <c r="I34" s="190">
        <f>IFERROR('Input| Projects'!L34*'Input| Escalations'!$K$19,"")</f>
        <v>0</v>
      </c>
      <c r="J34" s="190">
        <f>IFERROR('Input| Projects'!M34*'Input| Escalations'!$K$19,"")</f>
        <v>0</v>
      </c>
      <c r="K34" s="190">
        <f>IFERROR('Input| Projects'!N34*'Input| Escalations'!$K$19,"")</f>
        <v>0</v>
      </c>
      <c r="L34" s="190">
        <f>IFERROR('Input| Projects'!O34*'Input| Escalations'!$K$19,"")</f>
        <v>0</v>
      </c>
      <c r="M34" s="150" t="str">
        <f>IF(ABS(SUM(F34:L34)-(SUM('Input| Projects'!I34:O34)*'Input| Escalations'!$K$19))&lt;0.0000001,"",1)</f>
        <v/>
      </c>
      <c r="N34" s="192">
        <f>'Input| Projects'!$Y34*INDEX('Input| Escalations'!$H$33:$N$33,MATCH('Calc| Project Costs'!N$9,'Input| Escalations'!$H$23:$N$23,0))+'Input| Projects'!$Z34*INDEX('Input| Escalations'!$H$34:$N$34,MATCH('Calc| Project Costs'!N$9,'Input| Escalations'!$H$23:$N$23,0))+'Input| Projects'!$AA34*INDEX('Input| Escalations'!$H$35:$N$35,MATCH('Calc| Project Costs'!N$9,'Input| Escalations'!$H$23:$N$23,0))+1</f>
        <v>1</v>
      </c>
      <c r="O34" s="192">
        <f>'Input| Projects'!$Y34*INDEX('Input| Escalations'!$H$33:$N$33,MATCH('Calc| Project Costs'!O$9,'Input| Escalations'!$H$23:$N$23,0))+'Input| Projects'!$Z34*INDEX('Input| Escalations'!$H$34:$N$34,MATCH('Calc| Project Costs'!O$9,'Input| Escalations'!$H$23:$N$23,0))+'Input| Projects'!$AA34*INDEX('Input| Escalations'!$H$35:$N$35,MATCH('Calc| Project Costs'!O$9,'Input| Escalations'!$H$23:$N$23,0))+1</f>
        <v>1</v>
      </c>
      <c r="P34" s="192">
        <f>'Input| Projects'!$Y34*INDEX('Input| Escalations'!$H$33:$N$33,MATCH('Calc| Project Costs'!P$9,'Input| Escalations'!$H$23:$N$23,0))+'Input| Projects'!$Z34*INDEX('Input| Escalations'!$H$34:$N$34,MATCH('Calc| Project Costs'!P$9,'Input| Escalations'!$H$23:$N$23,0))+'Input| Projects'!$AA34*INDEX('Input| Escalations'!$H$35:$N$35,MATCH('Calc| Project Costs'!P$9,'Input| Escalations'!$H$23:$N$23,0))+1</f>
        <v>1</v>
      </c>
      <c r="Q34" s="192">
        <f>'Input| Projects'!$Y34*INDEX('Input| Escalations'!$H$33:$N$33,MATCH('Calc| Project Costs'!Q$9,'Input| Escalations'!$H$23:$N$23,0))+'Input| Projects'!$Z34*INDEX('Input| Escalations'!$H$34:$N$34,MATCH('Calc| Project Costs'!Q$9,'Input| Escalations'!$H$23:$N$23,0))+'Input| Projects'!$AA34*INDEX('Input| Escalations'!$H$35:$N$35,MATCH('Calc| Project Costs'!Q$9,'Input| Escalations'!$H$23:$N$23,0))+1</f>
        <v>1</v>
      </c>
      <c r="R34" s="192">
        <f>'Input| Projects'!$Y34*INDEX('Input| Escalations'!$H$33:$N$33,MATCH('Calc| Project Costs'!R$9,'Input| Escalations'!$H$23:$N$23,0))+'Input| Projects'!$Z34*INDEX('Input| Escalations'!$H$34:$N$34,MATCH('Calc| Project Costs'!R$9,'Input| Escalations'!$H$23:$N$23,0))+'Input| Projects'!$AA34*INDEX('Input| Escalations'!$H$35:$N$35,MATCH('Calc| Project Costs'!R$9,'Input| Escalations'!$H$23:$N$23,0))+1</f>
        <v>1</v>
      </c>
      <c r="S34" s="192">
        <f>'Input| Projects'!$Y34*INDEX('Input| Escalations'!$H$33:$N$33,MATCH('Calc| Project Costs'!S$9,'Input| Escalations'!$H$23:$N$23,0))+'Input| Projects'!$Z34*INDEX('Input| Escalations'!$H$34:$N$34,MATCH('Calc| Project Costs'!S$9,'Input| Escalations'!$H$23:$N$23,0))+'Input| Projects'!$AA34*INDEX('Input| Escalations'!$H$35:$N$35,MATCH('Calc| Project Costs'!S$9,'Input| Escalations'!$H$23:$N$23,0))+1</f>
        <v>1</v>
      </c>
      <c r="T34" s="192">
        <f>'Input| Projects'!$Y34*INDEX('Input| Escalations'!$H$33:$N$33,MATCH('Calc| Project Costs'!T$9,'Input| Escalations'!$H$23:$N$23,0))+'Input| Projects'!$Z34*INDEX('Input| Escalations'!$H$34:$N$34,MATCH('Calc| Project Costs'!T$9,'Input| Escalations'!$H$23:$N$23,0))+'Input| Projects'!$AA34*INDEX('Input| Escalations'!$H$35:$N$35,MATCH('Calc| Project Costs'!T$9,'Input| Escalations'!$H$23:$N$23,0))+1</f>
        <v>1</v>
      </c>
      <c r="U34" s="106"/>
      <c r="V34" s="186">
        <f t="shared" si="37"/>
        <v>6.43079</v>
      </c>
      <c r="W34" s="186">
        <f t="shared" si="38"/>
        <v>0</v>
      </c>
      <c r="X34" s="186">
        <f t="shared" si="39"/>
        <v>0</v>
      </c>
      <c r="Y34" s="186">
        <f t="shared" si="18"/>
        <v>0</v>
      </c>
      <c r="Z34" s="186">
        <f t="shared" si="19"/>
        <v>0</v>
      </c>
      <c r="AA34" s="186">
        <f t="shared" si="40"/>
        <v>0</v>
      </c>
      <c r="AB34" s="186">
        <f t="shared" si="40"/>
        <v>0</v>
      </c>
      <c r="AC34" s="106"/>
      <c r="AD34" s="186">
        <f>'Input| Projects'!Q34*N34*'Input| Escalations'!$K$19</f>
        <v>0</v>
      </c>
      <c r="AE34" s="186">
        <f>'Input| Projects'!R34*O34*'Input| Escalations'!$K$19</f>
        <v>0</v>
      </c>
      <c r="AF34" s="186">
        <f>'Input| Projects'!S34*P34*'Input| Escalations'!$K$19</f>
        <v>0</v>
      </c>
      <c r="AG34" s="186">
        <f>'Input| Projects'!T34*Q34*'Input| Escalations'!$K$19</f>
        <v>0</v>
      </c>
      <c r="AH34" s="186">
        <f>'Input| Projects'!U34*R34*'Input| Escalations'!$K$19</f>
        <v>0</v>
      </c>
      <c r="AI34" s="186">
        <f>'Input| Projects'!V34*S34*'Input| Escalations'!$K$19</f>
        <v>0</v>
      </c>
      <c r="AJ34" s="186">
        <f>'Input| Projects'!W34*T34*'Input| Escalations'!$K$19</f>
        <v>0</v>
      </c>
      <c r="AK34" s="106"/>
      <c r="AL34" s="186">
        <f>IFERROR(IF('Input| Overheads'!$C$42="Direct costs",SUMPRODUCT(--('Input| Projects'!$AC34="Yes"),'Calc| Overheads Allocation'!C$8,'Calc| Project Costs'!V34),IF('Input| Overheads'!$C$42="Internal labour",SUMPRODUCT(--('Input| Projects'!$AC34="Yes"),'Calc| Overheads Allocation'!C$8,'Calc| Project Costs'!V34,'Input| Projects'!$Y34),IF('Input| Overheads'!$C$42="DNSP defined",SUMPRODUCT(--('Input| Projects'!$AC34="Yes"),'Calc| Overheads Allocation'!C$61,'Input| Projects'!$AF34),""))),"")</f>
        <v>1.5170600000000001</v>
      </c>
      <c r="AM34" s="186">
        <f>IFERROR(IF('Input| Overheads'!$C$42="Direct costs",SUMPRODUCT(--('Input| Projects'!$AC34="Yes"),'Calc| Overheads Allocation'!D$8,'Calc| Project Costs'!W34),IF('Input| Overheads'!$C$42="Internal labour",SUMPRODUCT(--('Input| Projects'!$AC34="Yes"),'Calc| Overheads Allocation'!D$8,'Calc| Project Costs'!W34,'Input| Projects'!$Y34),IF('Input| Overheads'!$C$42="DNSP defined",SUMPRODUCT(--('Input| Projects'!$AC34="Yes"),'Calc| Overheads Allocation'!D$61,'Input| Projects'!$AF34),""))),"")</f>
        <v>0</v>
      </c>
      <c r="AN34" s="186">
        <f>IFERROR(IF('Input| Overheads'!$C$42="Direct costs",SUMPRODUCT(--('Input| Projects'!$AC34="Yes"),'Calc| Overheads Allocation'!E$8,'Calc| Project Costs'!X34),IF('Input| Overheads'!$C$42="Internal labour",SUMPRODUCT(--('Input| Projects'!$AC34="Yes"),'Calc| Overheads Allocation'!E$8,'Calc| Project Costs'!X34,'Input| Projects'!$Y34),IF('Input| Overheads'!$C$42="DNSP defined",SUMPRODUCT(--('Input| Projects'!$AC34="Yes"),'Calc| Overheads Allocation'!E$61,'Input| Projects'!$AF34),""))),"")</f>
        <v>0</v>
      </c>
      <c r="AO34" s="186">
        <f>IFERROR(IF('Input| Overheads'!$C$42="Direct costs",SUMPRODUCT(--('Input| Projects'!$AC34="Yes"),'Calc| Overheads Allocation'!F$8,'Calc| Project Costs'!Y34),IF('Input| Overheads'!$C$42="Internal labour",SUMPRODUCT(--('Input| Projects'!$AC34="Yes"),'Calc| Overheads Allocation'!F$8,'Calc| Project Costs'!Y34,'Input| Projects'!$Y34),IF('Input| Overheads'!$C$42="DNSP defined",SUMPRODUCT(--('Input| Projects'!$AC34="Yes"),'Calc| Overheads Allocation'!F$61,'Input| Projects'!$AF34),""))),"")</f>
        <v>0</v>
      </c>
      <c r="AP34" s="186">
        <f>IFERROR(IF('Input| Overheads'!$C$42="Direct costs",SUMPRODUCT(--('Input| Projects'!$AC34="Yes"),'Calc| Overheads Allocation'!G$8,'Calc| Project Costs'!Z34),IF('Input| Overheads'!$C$42="Internal labour",SUMPRODUCT(--('Input| Projects'!$AC34="Yes"),'Calc| Overheads Allocation'!G$8,'Calc| Project Costs'!Z34,'Input| Projects'!$Y34),IF('Input| Overheads'!$C$42="DNSP defined",SUMPRODUCT(--('Input| Projects'!$AC34="Yes"),'Calc| Overheads Allocation'!G$61,'Input| Projects'!$AF34),""))),"")</f>
        <v>0</v>
      </c>
      <c r="AQ34" s="186">
        <f>IFERROR(IF('Input| Overheads'!$C$42="Direct costs",SUMPRODUCT(--('Input| Projects'!$AC34="Yes"),'Calc| Overheads Allocation'!H$8,'Calc| Project Costs'!AA34),IF('Input| Overheads'!$C$42="Internal labour",SUMPRODUCT(--('Input| Projects'!$AC34="Yes"),'Calc| Overheads Allocation'!H$8,'Calc| Project Costs'!AA34,'Input| Projects'!$Y34),IF('Input| Overheads'!$C$42="DNSP defined",SUMPRODUCT(--('Input| Projects'!$AC34="Yes"),'Calc| Overheads Allocation'!H$61,'Input| Projects'!$AF34),""))),"")</f>
        <v>0</v>
      </c>
      <c r="AR34" s="186">
        <f>IFERROR(IF('Input| Overheads'!$C$42="Direct costs",SUMPRODUCT(--('Input| Projects'!$AC34="Yes"),'Calc| Overheads Allocation'!I$8,'Calc| Project Costs'!AB34),IF('Input| Overheads'!$C$42="Internal labour",SUMPRODUCT(--('Input| Projects'!$AC34="Yes"),'Calc| Overheads Allocation'!I$8,'Calc| Project Costs'!AB34,'Input| Projects'!$Y34),IF('Input| Overheads'!$C$42="DNSP defined",SUMPRODUCT(--('Input| Projects'!$AC34="Yes"),'Calc| Overheads Allocation'!I$61,'Input| Projects'!$AF34),""))),"")</f>
        <v>0</v>
      </c>
      <c r="AS34" s="106"/>
      <c r="AT34" s="186">
        <f>IFERROR(IF('Input| Overheads'!$C$42="Direct costs",SUMPRODUCT(--('Input| Projects'!$AD34="Yes"),'Calc| Overheads Allocation'!C$9,'Calc| Project Costs'!V34),IF('Input| Overheads'!$C$42="Internal labour",SUMPRODUCT(--('Input| Projects'!$AD34="Yes"),'Calc| Overheads Allocation'!C$9,'Calc| Project Costs'!V34,'Input| Projects'!$Y34),IF('Input| Overheads'!$C$42="DNSP defined",SUMPRODUCT(--('Input| Projects'!$AD34="Yes"),'Calc| Overheads Allocation'!C$62,'Input| Projects'!$AG34),""))),"")</f>
        <v>0</v>
      </c>
      <c r="AU34" s="186">
        <f>IFERROR(IF('Input| Overheads'!$C$42="Direct costs",SUMPRODUCT(--('Input| Projects'!$AD34="Yes"),'Calc| Overheads Allocation'!D$9,'Calc| Project Costs'!W34),IF('Input| Overheads'!$C$42="Internal labour",SUMPRODUCT(--('Input| Projects'!$AD34="Yes"),'Calc| Overheads Allocation'!D$9,'Calc| Project Costs'!W34,'Input| Projects'!$Y34),IF('Input| Overheads'!$C$42="DNSP defined",SUMPRODUCT(--('Input| Projects'!$AD34="Yes"),'Calc| Overheads Allocation'!D$62,'Input| Projects'!$AG34),""))),"")</f>
        <v>0</v>
      </c>
      <c r="AV34" s="186">
        <f>IFERROR(IF('Input| Overheads'!$C$42="Direct costs",SUMPRODUCT(--('Input| Projects'!$AD34="Yes"),'Calc| Overheads Allocation'!E$9,'Calc| Project Costs'!X34),IF('Input| Overheads'!$C$42="Internal labour",SUMPRODUCT(--('Input| Projects'!$AD34="Yes"),'Calc| Overheads Allocation'!E$9,'Calc| Project Costs'!X34,'Input| Projects'!$Y34),IF('Input| Overheads'!$C$42="DNSP defined",SUMPRODUCT(--('Input| Projects'!$AD34="Yes"),'Calc| Overheads Allocation'!E$62,'Input| Projects'!$AG34),""))),"")</f>
        <v>0</v>
      </c>
      <c r="AW34" s="186">
        <f>IFERROR(IF('Input| Overheads'!$C$42="Direct costs",SUMPRODUCT(--('Input| Projects'!$AD34="Yes"),'Calc| Overheads Allocation'!F$9,'Calc| Project Costs'!Y34),IF('Input| Overheads'!$C$42="Internal labour",SUMPRODUCT(--('Input| Projects'!$AD34="Yes"),'Calc| Overheads Allocation'!F$9,'Calc| Project Costs'!Y34,'Input| Projects'!$Y34),IF('Input| Overheads'!$C$42="DNSP defined",SUMPRODUCT(--('Input| Projects'!$AD34="Yes"),'Calc| Overheads Allocation'!F$62,'Input| Projects'!$AG34),""))),"")</f>
        <v>0</v>
      </c>
      <c r="AX34" s="186">
        <f>IFERROR(IF('Input| Overheads'!$C$42="Direct costs",SUMPRODUCT(--('Input| Projects'!$AD34="Yes"),'Calc| Overheads Allocation'!G$9,'Calc| Project Costs'!Z34),IF('Input| Overheads'!$C$42="Internal labour",SUMPRODUCT(--('Input| Projects'!$AD34="Yes"),'Calc| Overheads Allocation'!G$9,'Calc| Project Costs'!Z34,'Input| Projects'!$Y34),IF('Input| Overheads'!$C$42="DNSP defined",SUMPRODUCT(--('Input| Projects'!$AD34="Yes"),'Calc| Overheads Allocation'!G$62,'Input| Projects'!$AG34),""))),"")</f>
        <v>0</v>
      </c>
      <c r="AY34" s="186">
        <f>IFERROR(IF('Input| Overheads'!$C$42="Direct costs",SUMPRODUCT(--('Input| Projects'!$AD34="Yes"),'Calc| Overheads Allocation'!H$9,'Calc| Project Costs'!AA34),IF('Input| Overheads'!$C$42="Internal labour",SUMPRODUCT(--('Input| Projects'!$AD34="Yes"),'Calc| Overheads Allocation'!H$9,'Calc| Project Costs'!AA34,'Input| Projects'!$Y34),IF('Input| Overheads'!$C$42="DNSP defined",SUMPRODUCT(--('Input| Projects'!$AD34="Yes"),'Calc| Overheads Allocation'!H$62,'Input| Projects'!$AG34),""))),"")</f>
        <v>0</v>
      </c>
      <c r="AZ34" s="186">
        <f>IFERROR(IF('Input| Overheads'!$C$42="Direct costs",SUMPRODUCT(--('Input| Projects'!$AD34="Yes"),'Calc| Overheads Allocation'!I$9,'Calc| Project Costs'!AB34),IF('Input| Overheads'!$C$42="Internal labour",SUMPRODUCT(--('Input| Projects'!$AD34="Yes"),'Calc| Overheads Allocation'!I$9,'Calc| Project Costs'!AB34,'Input| Projects'!$Y34),IF('Input| Overheads'!$C$42="DNSP defined",SUMPRODUCT(--('Input| Projects'!$AD34="Yes"),'Calc| Overheads Allocation'!I$62,'Input| Projects'!$AG34),""))),"")</f>
        <v>0</v>
      </c>
      <c r="BA34" s="106"/>
      <c r="BB34" s="186">
        <f t="shared" si="41"/>
        <v>1.5170600000000001</v>
      </c>
      <c r="BC34" s="186">
        <f t="shared" si="42"/>
        <v>0</v>
      </c>
      <c r="BD34" s="186">
        <f t="shared" si="43"/>
        <v>0</v>
      </c>
      <c r="BE34" s="186">
        <f t="shared" si="20"/>
        <v>0</v>
      </c>
      <c r="BF34" s="186">
        <f t="shared" si="21"/>
        <v>0</v>
      </c>
      <c r="BG34" s="186">
        <f t="shared" si="22"/>
        <v>0</v>
      </c>
      <c r="BH34" s="186">
        <f t="shared" si="23"/>
        <v>0</v>
      </c>
      <c r="BI34" s="97"/>
      <c r="BJ34" s="186">
        <f t="shared" si="24"/>
        <v>0</v>
      </c>
      <c r="BK34" s="186" t="str">
        <f t="shared" si="25"/>
        <v/>
      </c>
      <c r="BL34" s="186" t="str">
        <f t="shared" si="26"/>
        <v/>
      </c>
      <c r="BM34" s="186" t="str">
        <f t="shared" si="27"/>
        <v/>
      </c>
      <c r="BN34" s="186" t="str">
        <f t="shared" si="28"/>
        <v/>
      </c>
      <c r="BO34" s="186" t="str">
        <f t="shared" si="29"/>
        <v/>
      </c>
      <c r="BP34" s="186" t="str">
        <f t="shared" si="30"/>
        <v/>
      </c>
      <c r="BQ34" s="97"/>
      <c r="BR34" s="186">
        <f t="shared" si="44"/>
        <v>7.9478499999999999</v>
      </c>
      <c r="BS34" s="186">
        <f t="shared" si="31"/>
        <v>0</v>
      </c>
      <c r="BT34" s="222">
        <f t="shared" si="32"/>
        <v>0</v>
      </c>
      <c r="BU34" s="222">
        <f t="shared" si="33"/>
        <v>0</v>
      </c>
      <c r="BV34" s="222">
        <f t="shared" si="34"/>
        <v>0</v>
      </c>
      <c r="BW34" s="222">
        <f t="shared" si="35"/>
        <v>0</v>
      </c>
      <c r="BX34" s="222">
        <f t="shared" si="36"/>
        <v>0</v>
      </c>
      <c r="BY34" s="106"/>
      <c r="BZ34" s="197">
        <f>IF(SUMIF('Input| Projects'!$AS$8:$CP$8,"Dx",'Input| Projects'!$AS34:$CP34)=0,"",SUMIF('Input| Projects'!$AS$8:$CP$8,"Dx",'Input| Projects'!$AS34:$CP34))</f>
        <v>1</v>
      </c>
      <c r="CA34" s="197" t="str">
        <f>IF(SUMIF('Input| Projects'!$AS$8:$CP$8,"Tx",'Input| Projects'!$AS34:$CP34)=0,"",SUMIF('Input| Projects'!$AS$8:$CP$8,"Tx",'Input| Projects'!$AS34:$CP34))</f>
        <v/>
      </c>
      <c r="CB34" s="150" t="str">
        <f t="shared" si="45"/>
        <v/>
      </c>
    </row>
    <row r="35" spans="2:80" x14ac:dyDescent="0.2">
      <c r="B35" s="201">
        <f>IFERROR('Input| Projects'!B35,"")</f>
        <v>26</v>
      </c>
      <c r="C35" s="42" t="str">
        <f>IFERROR(IF('Input| Projects'!C35="","",'Input| Projects'!C35),"")</f>
        <v>1-Chullora-Enfield 132kv Feeder</v>
      </c>
      <c r="D35" s="42" t="str">
        <f>IFERROR(IF('Input| Projects'!D35="","",'Input| Projects'!D35),"")</f>
        <v>ARA_04.3A.0001</v>
      </c>
      <c r="E35" s="104"/>
      <c r="F35" s="190">
        <f>IFERROR('Input| Projects'!I35*'Input| Escalations'!$K$19,"")</f>
        <v>17.687660000000001</v>
      </c>
      <c r="G35" s="190">
        <f>IFERROR('Input| Projects'!J35*'Input| Escalations'!$K$19,"")</f>
        <v>0</v>
      </c>
      <c r="H35" s="190">
        <f>IFERROR('Input| Projects'!K35*'Input| Escalations'!$K$19,"")</f>
        <v>0</v>
      </c>
      <c r="I35" s="190">
        <f>IFERROR('Input| Projects'!L35*'Input| Escalations'!$K$19,"")</f>
        <v>0</v>
      </c>
      <c r="J35" s="190">
        <f>IFERROR('Input| Projects'!M35*'Input| Escalations'!$K$19,"")</f>
        <v>0</v>
      </c>
      <c r="K35" s="190">
        <f>IFERROR('Input| Projects'!N35*'Input| Escalations'!$K$19,"")</f>
        <v>0</v>
      </c>
      <c r="L35" s="190">
        <f>IFERROR('Input| Projects'!O35*'Input| Escalations'!$K$19,"")</f>
        <v>0</v>
      </c>
      <c r="M35" s="150" t="str">
        <f>IF(ABS(SUM(F35:L35)-(SUM('Input| Projects'!I35:O35)*'Input| Escalations'!$K$19))&lt;0.0000001,"",1)</f>
        <v/>
      </c>
      <c r="N35" s="192">
        <f>'Input| Projects'!$Y35*INDEX('Input| Escalations'!$H$33:$N$33,MATCH('Calc| Project Costs'!N$9,'Input| Escalations'!$H$23:$N$23,0))+'Input| Projects'!$Z35*INDEX('Input| Escalations'!$H$34:$N$34,MATCH('Calc| Project Costs'!N$9,'Input| Escalations'!$H$23:$N$23,0))+'Input| Projects'!$AA35*INDEX('Input| Escalations'!$H$35:$N$35,MATCH('Calc| Project Costs'!N$9,'Input| Escalations'!$H$23:$N$23,0))+1</f>
        <v>1</v>
      </c>
      <c r="O35" s="192">
        <f>'Input| Projects'!$Y35*INDEX('Input| Escalations'!$H$33:$N$33,MATCH('Calc| Project Costs'!O$9,'Input| Escalations'!$H$23:$N$23,0))+'Input| Projects'!$Z35*INDEX('Input| Escalations'!$H$34:$N$34,MATCH('Calc| Project Costs'!O$9,'Input| Escalations'!$H$23:$N$23,0))+'Input| Projects'!$AA35*INDEX('Input| Escalations'!$H$35:$N$35,MATCH('Calc| Project Costs'!O$9,'Input| Escalations'!$H$23:$N$23,0))+1</f>
        <v>1</v>
      </c>
      <c r="P35" s="192">
        <f>'Input| Projects'!$Y35*INDEX('Input| Escalations'!$H$33:$N$33,MATCH('Calc| Project Costs'!P$9,'Input| Escalations'!$H$23:$N$23,0))+'Input| Projects'!$Z35*INDEX('Input| Escalations'!$H$34:$N$34,MATCH('Calc| Project Costs'!P$9,'Input| Escalations'!$H$23:$N$23,0))+'Input| Projects'!$AA35*INDEX('Input| Escalations'!$H$35:$N$35,MATCH('Calc| Project Costs'!P$9,'Input| Escalations'!$H$23:$N$23,0))+1</f>
        <v>1</v>
      </c>
      <c r="Q35" s="192">
        <f>'Input| Projects'!$Y35*INDEX('Input| Escalations'!$H$33:$N$33,MATCH('Calc| Project Costs'!Q$9,'Input| Escalations'!$H$23:$N$23,0))+'Input| Projects'!$Z35*INDEX('Input| Escalations'!$H$34:$N$34,MATCH('Calc| Project Costs'!Q$9,'Input| Escalations'!$H$23:$N$23,0))+'Input| Projects'!$AA35*INDEX('Input| Escalations'!$H$35:$N$35,MATCH('Calc| Project Costs'!Q$9,'Input| Escalations'!$H$23:$N$23,0))+1</f>
        <v>1</v>
      </c>
      <c r="R35" s="192">
        <f>'Input| Projects'!$Y35*INDEX('Input| Escalations'!$H$33:$N$33,MATCH('Calc| Project Costs'!R$9,'Input| Escalations'!$H$23:$N$23,0))+'Input| Projects'!$Z35*INDEX('Input| Escalations'!$H$34:$N$34,MATCH('Calc| Project Costs'!R$9,'Input| Escalations'!$H$23:$N$23,0))+'Input| Projects'!$AA35*INDEX('Input| Escalations'!$H$35:$N$35,MATCH('Calc| Project Costs'!R$9,'Input| Escalations'!$H$23:$N$23,0))+1</f>
        <v>1</v>
      </c>
      <c r="S35" s="192">
        <f>'Input| Projects'!$Y35*INDEX('Input| Escalations'!$H$33:$N$33,MATCH('Calc| Project Costs'!S$9,'Input| Escalations'!$H$23:$N$23,0))+'Input| Projects'!$Z35*INDEX('Input| Escalations'!$H$34:$N$34,MATCH('Calc| Project Costs'!S$9,'Input| Escalations'!$H$23:$N$23,0))+'Input| Projects'!$AA35*INDEX('Input| Escalations'!$H$35:$N$35,MATCH('Calc| Project Costs'!S$9,'Input| Escalations'!$H$23:$N$23,0))+1</f>
        <v>1</v>
      </c>
      <c r="T35" s="192">
        <f>'Input| Projects'!$Y35*INDEX('Input| Escalations'!$H$33:$N$33,MATCH('Calc| Project Costs'!T$9,'Input| Escalations'!$H$23:$N$23,0))+'Input| Projects'!$Z35*INDEX('Input| Escalations'!$H$34:$N$34,MATCH('Calc| Project Costs'!T$9,'Input| Escalations'!$H$23:$N$23,0))+'Input| Projects'!$AA35*INDEX('Input| Escalations'!$H$35:$N$35,MATCH('Calc| Project Costs'!T$9,'Input| Escalations'!$H$23:$N$23,0))+1</f>
        <v>1</v>
      </c>
      <c r="U35" s="106"/>
      <c r="V35" s="186">
        <f t="shared" si="37"/>
        <v>17.687660000000001</v>
      </c>
      <c r="W35" s="186">
        <f t="shared" si="38"/>
        <v>0</v>
      </c>
      <c r="X35" s="186">
        <f t="shared" si="39"/>
        <v>0</v>
      </c>
      <c r="Y35" s="186">
        <f t="shared" si="18"/>
        <v>0</v>
      </c>
      <c r="Z35" s="186">
        <f t="shared" si="19"/>
        <v>0</v>
      </c>
      <c r="AA35" s="186">
        <f t="shared" si="40"/>
        <v>0</v>
      </c>
      <c r="AB35" s="186">
        <f t="shared" si="40"/>
        <v>0</v>
      </c>
      <c r="AC35" s="106"/>
      <c r="AD35" s="186">
        <f>'Input| Projects'!Q35*N35*'Input| Escalations'!$K$19</f>
        <v>0</v>
      </c>
      <c r="AE35" s="186">
        <f>'Input| Projects'!R35*O35*'Input| Escalations'!$K$19</f>
        <v>0</v>
      </c>
      <c r="AF35" s="186">
        <f>'Input| Projects'!S35*P35*'Input| Escalations'!$K$19</f>
        <v>0</v>
      </c>
      <c r="AG35" s="186">
        <f>'Input| Projects'!T35*Q35*'Input| Escalations'!$K$19</f>
        <v>0</v>
      </c>
      <c r="AH35" s="186">
        <f>'Input| Projects'!U35*R35*'Input| Escalations'!$K$19</f>
        <v>0</v>
      </c>
      <c r="AI35" s="186">
        <f>'Input| Projects'!V35*S35*'Input| Escalations'!$K$19</f>
        <v>0</v>
      </c>
      <c r="AJ35" s="186">
        <f>'Input| Projects'!W35*T35*'Input| Escalations'!$K$19</f>
        <v>0</v>
      </c>
      <c r="AK35" s="106"/>
      <c r="AL35" s="186">
        <f>IFERROR(IF('Input| Overheads'!$C$42="Direct costs",SUMPRODUCT(--('Input| Projects'!$AC35="Yes"),'Calc| Overheads Allocation'!C$8,'Calc| Project Costs'!V35),IF('Input| Overheads'!$C$42="Internal labour",SUMPRODUCT(--('Input| Projects'!$AC35="Yes"),'Calc| Overheads Allocation'!C$8,'Calc| Project Costs'!V35,'Input| Projects'!$Y35),IF('Input| Overheads'!$C$42="DNSP defined",SUMPRODUCT(--('Input| Projects'!$AC35="Yes"),'Calc| Overheads Allocation'!C$61,'Input| Projects'!$AF35),""))),"")</f>
        <v>7.23245</v>
      </c>
      <c r="AM35" s="186">
        <f>IFERROR(IF('Input| Overheads'!$C$42="Direct costs",SUMPRODUCT(--('Input| Projects'!$AC35="Yes"),'Calc| Overheads Allocation'!D$8,'Calc| Project Costs'!W35),IF('Input| Overheads'!$C$42="Internal labour",SUMPRODUCT(--('Input| Projects'!$AC35="Yes"),'Calc| Overheads Allocation'!D$8,'Calc| Project Costs'!W35,'Input| Projects'!$Y35),IF('Input| Overheads'!$C$42="DNSP defined",SUMPRODUCT(--('Input| Projects'!$AC35="Yes"),'Calc| Overheads Allocation'!D$61,'Input| Projects'!$AF35),""))),"")</f>
        <v>0</v>
      </c>
      <c r="AN35" s="186">
        <f>IFERROR(IF('Input| Overheads'!$C$42="Direct costs",SUMPRODUCT(--('Input| Projects'!$AC35="Yes"),'Calc| Overheads Allocation'!E$8,'Calc| Project Costs'!X35),IF('Input| Overheads'!$C$42="Internal labour",SUMPRODUCT(--('Input| Projects'!$AC35="Yes"),'Calc| Overheads Allocation'!E$8,'Calc| Project Costs'!X35,'Input| Projects'!$Y35),IF('Input| Overheads'!$C$42="DNSP defined",SUMPRODUCT(--('Input| Projects'!$AC35="Yes"),'Calc| Overheads Allocation'!E$61,'Input| Projects'!$AF35),""))),"")</f>
        <v>0</v>
      </c>
      <c r="AO35" s="186">
        <f>IFERROR(IF('Input| Overheads'!$C$42="Direct costs",SUMPRODUCT(--('Input| Projects'!$AC35="Yes"),'Calc| Overheads Allocation'!F$8,'Calc| Project Costs'!Y35),IF('Input| Overheads'!$C$42="Internal labour",SUMPRODUCT(--('Input| Projects'!$AC35="Yes"),'Calc| Overheads Allocation'!F$8,'Calc| Project Costs'!Y35,'Input| Projects'!$Y35),IF('Input| Overheads'!$C$42="DNSP defined",SUMPRODUCT(--('Input| Projects'!$AC35="Yes"),'Calc| Overheads Allocation'!F$61,'Input| Projects'!$AF35),""))),"")</f>
        <v>0</v>
      </c>
      <c r="AP35" s="186">
        <f>IFERROR(IF('Input| Overheads'!$C$42="Direct costs",SUMPRODUCT(--('Input| Projects'!$AC35="Yes"),'Calc| Overheads Allocation'!G$8,'Calc| Project Costs'!Z35),IF('Input| Overheads'!$C$42="Internal labour",SUMPRODUCT(--('Input| Projects'!$AC35="Yes"),'Calc| Overheads Allocation'!G$8,'Calc| Project Costs'!Z35,'Input| Projects'!$Y35),IF('Input| Overheads'!$C$42="DNSP defined",SUMPRODUCT(--('Input| Projects'!$AC35="Yes"),'Calc| Overheads Allocation'!G$61,'Input| Projects'!$AF35),""))),"")</f>
        <v>0</v>
      </c>
      <c r="AQ35" s="186">
        <f>IFERROR(IF('Input| Overheads'!$C$42="Direct costs",SUMPRODUCT(--('Input| Projects'!$AC35="Yes"),'Calc| Overheads Allocation'!H$8,'Calc| Project Costs'!AA35),IF('Input| Overheads'!$C$42="Internal labour",SUMPRODUCT(--('Input| Projects'!$AC35="Yes"),'Calc| Overheads Allocation'!H$8,'Calc| Project Costs'!AA35,'Input| Projects'!$Y35),IF('Input| Overheads'!$C$42="DNSP defined",SUMPRODUCT(--('Input| Projects'!$AC35="Yes"),'Calc| Overheads Allocation'!H$61,'Input| Projects'!$AF35),""))),"")</f>
        <v>0</v>
      </c>
      <c r="AR35" s="186">
        <f>IFERROR(IF('Input| Overheads'!$C$42="Direct costs",SUMPRODUCT(--('Input| Projects'!$AC35="Yes"),'Calc| Overheads Allocation'!I$8,'Calc| Project Costs'!AB35),IF('Input| Overheads'!$C$42="Internal labour",SUMPRODUCT(--('Input| Projects'!$AC35="Yes"),'Calc| Overheads Allocation'!I$8,'Calc| Project Costs'!AB35,'Input| Projects'!$Y35),IF('Input| Overheads'!$C$42="DNSP defined",SUMPRODUCT(--('Input| Projects'!$AC35="Yes"),'Calc| Overheads Allocation'!I$61,'Input| Projects'!$AF35),""))),"")</f>
        <v>0</v>
      </c>
      <c r="AS35" s="106"/>
      <c r="AT35" s="186">
        <f>IFERROR(IF('Input| Overheads'!$C$42="Direct costs",SUMPRODUCT(--('Input| Projects'!$AD35="Yes"),'Calc| Overheads Allocation'!C$9,'Calc| Project Costs'!V35),IF('Input| Overheads'!$C$42="Internal labour",SUMPRODUCT(--('Input| Projects'!$AD35="Yes"),'Calc| Overheads Allocation'!C$9,'Calc| Project Costs'!V35,'Input| Projects'!$Y35),IF('Input| Overheads'!$C$42="DNSP defined",SUMPRODUCT(--('Input| Projects'!$AD35="Yes"),'Calc| Overheads Allocation'!C$62,'Input| Projects'!$AG35),""))),"")</f>
        <v>0</v>
      </c>
      <c r="AU35" s="186">
        <f>IFERROR(IF('Input| Overheads'!$C$42="Direct costs",SUMPRODUCT(--('Input| Projects'!$AD35="Yes"),'Calc| Overheads Allocation'!D$9,'Calc| Project Costs'!W35),IF('Input| Overheads'!$C$42="Internal labour",SUMPRODUCT(--('Input| Projects'!$AD35="Yes"),'Calc| Overheads Allocation'!D$9,'Calc| Project Costs'!W35,'Input| Projects'!$Y35),IF('Input| Overheads'!$C$42="DNSP defined",SUMPRODUCT(--('Input| Projects'!$AD35="Yes"),'Calc| Overheads Allocation'!D$62,'Input| Projects'!$AG35),""))),"")</f>
        <v>0</v>
      </c>
      <c r="AV35" s="186">
        <f>IFERROR(IF('Input| Overheads'!$C$42="Direct costs",SUMPRODUCT(--('Input| Projects'!$AD35="Yes"),'Calc| Overheads Allocation'!E$9,'Calc| Project Costs'!X35),IF('Input| Overheads'!$C$42="Internal labour",SUMPRODUCT(--('Input| Projects'!$AD35="Yes"),'Calc| Overheads Allocation'!E$9,'Calc| Project Costs'!X35,'Input| Projects'!$Y35),IF('Input| Overheads'!$C$42="DNSP defined",SUMPRODUCT(--('Input| Projects'!$AD35="Yes"),'Calc| Overheads Allocation'!E$62,'Input| Projects'!$AG35),""))),"")</f>
        <v>0</v>
      </c>
      <c r="AW35" s="186">
        <f>IFERROR(IF('Input| Overheads'!$C$42="Direct costs",SUMPRODUCT(--('Input| Projects'!$AD35="Yes"),'Calc| Overheads Allocation'!F$9,'Calc| Project Costs'!Y35),IF('Input| Overheads'!$C$42="Internal labour",SUMPRODUCT(--('Input| Projects'!$AD35="Yes"),'Calc| Overheads Allocation'!F$9,'Calc| Project Costs'!Y35,'Input| Projects'!$Y35),IF('Input| Overheads'!$C$42="DNSP defined",SUMPRODUCT(--('Input| Projects'!$AD35="Yes"),'Calc| Overheads Allocation'!F$62,'Input| Projects'!$AG35),""))),"")</f>
        <v>0</v>
      </c>
      <c r="AX35" s="186">
        <f>IFERROR(IF('Input| Overheads'!$C$42="Direct costs",SUMPRODUCT(--('Input| Projects'!$AD35="Yes"),'Calc| Overheads Allocation'!G$9,'Calc| Project Costs'!Z35),IF('Input| Overheads'!$C$42="Internal labour",SUMPRODUCT(--('Input| Projects'!$AD35="Yes"),'Calc| Overheads Allocation'!G$9,'Calc| Project Costs'!Z35,'Input| Projects'!$Y35),IF('Input| Overheads'!$C$42="DNSP defined",SUMPRODUCT(--('Input| Projects'!$AD35="Yes"),'Calc| Overheads Allocation'!G$62,'Input| Projects'!$AG35),""))),"")</f>
        <v>0</v>
      </c>
      <c r="AY35" s="186">
        <f>IFERROR(IF('Input| Overheads'!$C$42="Direct costs",SUMPRODUCT(--('Input| Projects'!$AD35="Yes"),'Calc| Overheads Allocation'!H$9,'Calc| Project Costs'!AA35),IF('Input| Overheads'!$C$42="Internal labour",SUMPRODUCT(--('Input| Projects'!$AD35="Yes"),'Calc| Overheads Allocation'!H$9,'Calc| Project Costs'!AA35,'Input| Projects'!$Y35),IF('Input| Overheads'!$C$42="DNSP defined",SUMPRODUCT(--('Input| Projects'!$AD35="Yes"),'Calc| Overheads Allocation'!H$62,'Input| Projects'!$AG35),""))),"")</f>
        <v>0</v>
      </c>
      <c r="AZ35" s="186">
        <f>IFERROR(IF('Input| Overheads'!$C$42="Direct costs",SUMPRODUCT(--('Input| Projects'!$AD35="Yes"),'Calc| Overheads Allocation'!I$9,'Calc| Project Costs'!AB35),IF('Input| Overheads'!$C$42="Internal labour",SUMPRODUCT(--('Input| Projects'!$AD35="Yes"),'Calc| Overheads Allocation'!I$9,'Calc| Project Costs'!AB35,'Input| Projects'!$Y35),IF('Input| Overheads'!$C$42="DNSP defined",SUMPRODUCT(--('Input| Projects'!$AD35="Yes"),'Calc| Overheads Allocation'!I$62,'Input| Projects'!$AG35),""))),"")</f>
        <v>0</v>
      </c>
      <c r="BA35" s="106"/>
      <c r="BB35" s="186">
        <f t="shared" si="41"/>
        <v>7.23245</v>
      </c>
      <c r="BC35" s="186">
        <f t="shared" si="42"/>
        <v>0</v>
      </c>
      <c r="BD35" s="186">
        <f t="shared" si="43"/>
        <v>0</v>
      </c>
      <c r="BE35" s="186">
        <f t="shared" si="20"/>
        <v>0</v>
      </c>
      <c r="BF35" s="186">
        <f t="shared" si="21"/>
        <v>0</v>
      </c>
      <c r="BG35" s="186">
        <f t="shared" si="22"/>
        <v>0</v>
      </c>
      <c r="BH35" s="186">
        <f t="shared" si="23"/>
        <v>0</v>
      </c>
      <c r="BI35" s="97"/>
      <c r="BJ35" s="186">
        <f t="shared" si="24"/>
        <v>0</v>
      </c>
      <c r="BK35" s="186" t="str">
        <f t="shared" si="25"/>
        <v/>
      </c>
      <c r="BL35" s="186" t="str">
        <f t="shared" si="26"/>
        <v/>
      </c>
      <c r="BM35" s="186" t="str">
        <f t="shared" si="27"/>
        <v/>
      </c>
      <c r="BN35" s="186" t="str">
        <f t="shared" si="28"/>
        <v/>
      </c>
      <c r="BO35" s="186" t="str">
        <f t="shared" si="29"/>
        <v/>
      </c>
      <c r="BP35" s="186" t="str">
        <f t="shared" si="30"/>
        <v/>
      </c>
      <c r="BQ35" s="97"/>
      <c r="BR35" s="186">
        <f t="shared" si="44"/>
        <v>24.920110000000001</v>
      </c>
      <c r="BS35" s="186">
        <f t="shared" si="31"/>
        <v>0</v>
      </c>
      <c r="BT35" s="222">
        <f t="shared" si="32"/>
        <v>0</v>
      </c>
      <c r="BU35" s="222">
        <f t="shared" si="33"/>
        <v>0</v>
      </c>
      <c r="BV35" s="222">
        <f t="shared" si="34"/>
        <v>0</v>
      </c>
      <c r="BW35" s="222">
        <f t="shared" si="35"/>
        <v>0</v>
      </c>
      <c r="BX35" s="222">
        <f t="shared" si="36"/>
        <v>0</v>
      </c>
      <c r="BY35" s="106"/>
      <c r="BZ35" s="197">
        <f>IF(SUMIF('Input| Projects'!$AS$8:$CP$8,"Dx",'Input| Projects'!$AS35:$CP35)=0,"",SUMIF('Input| Projects'!$AS$8:$CP$8,"Dx",'Input| Projects'!$AS35:$CP35))</f>
        <v>1</v>
      </c>
      <c r="CA35" s="197" t="str">
        <f>IF(SUMIF('Input| Projects'!$AS$8:$CP$8,"Tx",'Input| Projects'!$AS35:$CP35)=0,"",SUMIF('Input| Projects'!$AS$8:$CP$8,"Tx",'Input| Projects'!$AS35:$CP35))</f>
        <v/>
      </c>
      <c r="CB35" s="150" t="str">
        <f t="shared" si="45"/>
        <v/>
      </c>
    </row>
    <row r="36" spans="2:80" x14ac:dyDescent="0.2">
      <c r="B36" s="201">
        <f>IFERROR('Input| Projects'!B36,"")</f>
        <v>27</v>
      </c>
      <c r="C36" s="42" t="str">
        <f>IFERROR(IF('Input| Projects'!C36="","",'Input| Projects'!C36),"")</f>
        <v>5-Leightonfield zone 11kV SWG replacement &amp; LT's</v>
      </c>
      <c r="D36" s="42" t="str">
        <f>IFERROR(IF('Input| Projects'!D36="","",'Input| Projects'!D36),"")</f>
        <v>ARA_04.3A.0005</v>
      </c>
      <c r="E36" s="104"/>
      <c r="F36" s="190">
        <f>IFERROR('Input| Projects'!I36*'Input| Escalations'!$K$19,"")</f>
        <v>54.396999999999998</v>
      </c>
      <c r="G36" s="190">
        <f>IFERROR('Input| Projects'!J36*'Input| Escalations'!$K$19,"")</f>
        <v>0</v>
      </c>
      <c r="H36" s="190">
        <f>IFERROR('Input| Projects'!K36*'Input| Escalations'!$K$19,"")</f>
        <v>0</v>
      </c>
      <c r="I36" s="190">
        <f>IFERROR('Input| Projects'!L36*'Input| Escalations'!$K$19,"")</f>
        <v>0</v>
      </c>
      <c r="J36" s="190">
        <f>IFERROR('Input| Projects'!M36*'Input| Escalations'!$K$19,"")</f>
        <v>0</v>
      </c>
      <c r="K36" s="190">
        <f>IFERROR('Input| Projects'!N36*'Input| Escalations'!$K$19,"")</f>
        <v>0</v>
      </c>
      <c r="L36" s="190">
        <f>IFERROR('Input| Projects'!O36*'Input| Escalations'!$K$19,"")</f>
        <v>0</v>
      </c>
      <c r="M36" s="150" t="str">
        <f>IF(ABS(SUM(F36:L36)-(SUM('Input| Projects'!I36:O36)*'Input| Escalations'!$K$19))&lt;0.0000001,"",1)</f>
        <v/>
      </c>
      <c r="N36" s="192">
        <f>'Input| Projects'!$Y36*INDEX('Input| Escalations'!$H$33:$N$33,MATCH('Calc| Project Costs'!N$9,'Input| Escalations'!$H$23:$N$23,0))+'Input| Projects'!$Z36*INDEX('Input| Escalations'!$H$34:$N$34,MATCH('Calc| Project Costs'!N$9,'Input| Escalations'!$H$23:$N$23,0))+'Input| Projects'!$AA36*INDEX('Input| Escalations'!$H$35:$N$35,MATCH('Calc| Project Costs'!N$9,'Input| Escalations'!$H$23:$N$23,0))+1</f>
        <v>1</v>
      </c>
      <c r="O36" s="192">
        <f>'Input| Projects'!$Y36*INDEX('Input| Escalations'!$H$33:$N$33,MATCH('Calc| Project Costs'!O$9,'Input| Escalations'!$H$23:$N$23,0))+'Input| Projects'!$Z36*INDEX('Input| Escalations'!$H$34:$N$34,MATCH('Calc| Project Costs'!O$9,'Input| Escalations'!$H$23:$N$23,0))+'Input| Projects'!$AA36*INDEX('Input| Escalations'!$H$35:$N$35,MATCH('Calc| Project Costs'!O$9,'Input| Escalations'!$H$23:$N$23,0))+1</f>
        <v>1</v>
      </c>
      <c r="P36" s="192">
        <f>'Input| Projects'!$Y36*INDEX('Input| Escalations'!$H$33:$N$33,MATCH('Calc| Project Costs'!P$9,'Input| Escalations'!$H$23:$N$23,0))+'Input| Projects'!$Z36*INDEX('Input| Escalations'!$H$34:$N$34,MATCH('Calc| Project Costs'!P$9,'Input| Escalations'!$H$23:$N$23,0))+'Input| Projects'!$AA36*INDEX('Input| Escalations'!$H$35:$N$35,MATCH('Calc| Project Costs'!P$9,'Input| Escalations'!$H$23:$N$23,0))+1</f>
        <v>1</v>
      </c>
      <c r="Q36" s="192">
        <f>'Input| Projects'!$Y36*INDEX('Input| Escalations'!$H$33:$N$33,MATCH('Calc| Project Costs'!Q$9,'Input| Escalations'!$H$23:$N$23,0))+'Input| Projects'!$Z36*INDEX('Input| Escalations'!$H$34:$N$34,MATCH('Calc| Project Costs'!Q$9,'Input| Escalations'!$H$23:$N$23,0))+'Input| Projects'!$AA36*INDEX('Input| Escalations'!$H$35:$N$35,MATCH('Calc| Project Costs'!Q$9,'Input| Escalations'!$H$23:$N$23,0))+1</f>
        <v>1</v>
      </c>
      <c r="R36" s="192">
        <f>'Input| Projects'!$Y36*INDEX('Input| Escalations'!$H$33:$N$33,MATCH('Calc| Project Costs'!R$9,'Input| Escalations'!$H$23:$N$23,0))+'Input| Projects'!$Z36*INDEX('Input| Escalations'!$H$34:$N$34,MATCH('Calc| Project Costs'!R$9,'Input| Escalations'!$H$23:$N$23,0))+'Input| Projects'!$AA36*INDEX('Input| Escalations'!$H$35:$N$35,MATCH('Calc| Project Costs'!R$9,'Input| Escalations'!$H$23:$N$23,0))+1</f>
        <v>1</v>
      </c>
      <c r="S36" s="192">
        <f>'Input| Projects'!$Y36*INDEX('Input| Escalations'!$H$33:$N$33,MATCH('Calc| Project Costs'!S$9,'Input| Escalations'!$H$23:$N$23,0))+'Input| Projects'!$Z36*INDEX('Input| Escalations'!$H$34:$N$34,MATCH('Calc| Project Costs'!S$9,'Input| Escalations'!$H$23:$N$23,0))+'Input| Projects'!$AA36*INDEX('Input| Escalations'!$H$35:$N$35,MATCH('Calc| Project Costs'!S$9,'Input| Escalations'!$H$23:$N$23,0))+1</f>
        <v>1</v>
      </c>
      <c r="T36" s="192">
        <f>'Input| Projects'!$Y36*INDEX('Input| Escalations'!$H$33:$N$33,MATCH('Calc| Project Costs'!T$9,'Input| Escalations'!$H$23:$N$23,0))+'Input| Projects'!$Z36*INDEX('Input| Escalations'!$H$34:$N$34,MATCH('Calc| Project Costs'!T$9,'Input| Escalations'!$H$23:$N$23,0))+'Input| Projects'!$AA36*INDEX('Input| Escalations'!$H$35:$N$35,MATCH('Calc| Project Costs'!T$9,'Input| Escalations'!$H$23:$N$23,0))+1</f>
        <v>1</v>
      </c>
      <c r="U36" s="106"/>
      <c r="V36" s="186">
        <f t="shared" si="37"/>
        <v>54.396999999999998</v>
      </c>
      <c r="W36" s="186">
        <f t="shared" si="38"/>
        <v>0</v>
      </c>
      <c r="X36" s="186">
        <f t="shared" si="39"/>
        <v>0</v>
      </c>
      <c r="Y36" s="186">
        <f t="shared" si="18"/>
        <v>0</v>
      </c>
      <c r="Z36" s="186">
        <f t="shared" si="19"/>
        <v>0</v>
      </c>
      <c r="AA36" s="186">
        <f t="shared" si="40"/>
        <v>0</v>
      </c>
      <c r="AB36" s="186">
        <f t="shared" si="40"/>
        <v>0</v>
      </c>
      <c r="AC36" s="106"/>
      <c r="AD36" s="186">
        <f>'Input| Projects'!Q36*N36*'Input| Escalations'!$K$19</f>
        <v>0</v>
      </c>
      <c r="AE36" s="186">
        <f>'Input| Projects'!R36*O36*'Input| Escalations'!$K$19</f>
        <v>0</v>
      </c>
      <c r="AF36" s="186">
        <f>'Input| Projects'!S36*P36*'Input| Escalations'!$K$19</f>
        <v>0</v>
      </c>
      <c r="AG36" s="186">
        <f>'Input| Projects'!T36*Q36*'Input| Escalations'!$K$19</f>
        <v>0</v>
      </c>
      <c r="AH36" s="186">
        <f>'Input| Projects'!U36*R36*'Input| Escalations'!$K$19</f>
        <v>0</v>
      </c>
      <c r="AI36" s="186">
        <f>'Input| Projects'!V36*S36*'Input| Escalations'!$K$19</f>
        <v>0</v>
      </c>
      <c r="AJ36" s="186">
        <f>'Input| Projects'!W36*T36*'Input| Escalations'!$K$19</f>
        <v>0</v>
      </c>
      <c r="AK36" s="106"/>
      <c r="AL36" s="186">
        <f>IFERROR(IF('Input| Overheads'!$C$42="Direct costs",SUMPRODUCT(--('Input| Projects'!$AC36="Yes"),'Calc| Overheads Allocation'!C$8,'Calc| Project Costs'!V36),IF('Input| Overheads'!$C$42="Internal labour",SUMPRODUCT(--('Input| Projects'!$AC36="Yes"),'Calc| Overheads Allocation'!C$8,'Calc| Project Costs'!V36,'Input| Projects'!$Y36),IF('Input| Overheads'!$C$42="DNSP defined",SUMPRODUCT(--('Input| Projects'!$AC36="Yes"),'Calc| Overheads Allocation'!C$61,'Input| Projects'!$AF36),""))),"")</f>
        <v>0</v>
      </c>
      <c r="AM36" s="186">
        <f>IFERROR(IF('Input| Overheads'!$C$42="Direct costs",SUMPRODUCT(--('Input| Projects'!$AC36="Yes"),'Calc| Overheads Allocation'!D$8,'Calc| Project Costs'!W36),IF('Input| Overheads'!$C$42="Internal labour",SUMPRODUCT(--('Input| Projects'!$AC36="Yes"),'Calc| Overheads Allocation'!D$8,'Calc| Project Costs'!W36,'Input| Projects'!$Y36),IF('Input| Overheads'!$C$42="DNSP defined",SUMPRODUCT(--('Input| Projects'!$AC36="Yes"),'Calc| Overheads Allocation'!D$61,'Input| Projects'!$AF36),""))),"")</f>
        <v>0</v>
      </c>
      <c r="AN36" s="186">
        <f>IFERROR(IF('Input| Overheads'!$C$42="Direct costs",SUMPRODUCT(--('Input| Projects'!$AC36="Yes"),'Calc| Overheads Allocation'!E$8,'Calc| Project Costs'!X36),IF('Input| Overheads'!$C$42="Internal labour",SUMPRODUCT(--('Input| Projects'!$AC36="Yes"),'Calc| Overheads Allocation'!E$8,'Calc| Project Costs'!X36,'Input| Projects'!$Y36),IF('Input| Overheads'!$C$42="DNSP defined",SUMPRODUCT(--('Input| Projects'!$AC36="Yes"),'Calc| Overheads Allocation'!E$61,'Input| Projects'!$AF36),""))),"")</f>
        <v>0</v>
      </c>
      <c r="AO36" s="186">
        <f>IFERROR(IF('Input| Overheads'!$C$42="Direct costs",SUMPRODUCT(--('Input| Projects'!$AC36="Yes"),'Calc| Overheads Allocation'!F$8,'Calc| Project Costs'!Y36),IF('Input| Overheads'!$C$42="Internal labour",SUMPRODUCT(--('Input| Projects'!$AC36="Yes"),'Calc| Overheads Allocation'!F$8,'Calc| Project Costs'!Y36,'Input| Projects'!$Y36),IF('Input| Overheads'!$C$42="DNSP defined",SUMPRODUCT(--('Input| Projects'!$AC36="Yes"),'Calc| Overheads Allocation'!F$61,'Input| Projects'!$AF36),""))),"")</f>
        <v>0</v>
      </c>
      <c r="AP36" s="186">
        <f>IFERROR(IF('Input| Overheads'!$C$42="Direct costs",SUMPRODUCT(--('Input| Projects'!$AC36="Yes"),'Calc| Overheads Allocation'!G$8,'Calc| Project Costs'!Z36),IF('Input| Overheads'!$C$42="Internal labour",SUMPRODUCT(--('Input| Projects'!$AC36="Yes"),'Calc| Overheads Allocation'!G$8,'Calc| Project Costs'!Z36,'Input| Projects'!$Y36),IF('Input| Overheads'!$C$42="DNSP defined",SUMPRODUCT(--('Input| Projects'!$AC36="Yes"),'Calc| Overheads Allocation'!G$61,'Input| Projects'!$AF36),""))),"")</f>
        <v>0</v>
      </c>
      <c r="AQ36" s="186">
        <f>IFERROR(IF('Input| Overheads'!$C$42="Direct costs",SUMPRODUCT(--('Input| Projects'!$AC36="Yes"),'Calc| Overheads Allocation'!H$8,'Calc| Project Costs'!AA36),IF('Input| Overheads'!$C$42="Internal labour",SUMPRODUCT(--('Input| Projects'!$AC36="Yes"),'Calc| Overheads Allocation'!H$8,'Calc| Project Costs'!AA36,'Input| Projects'!$Y36),IF('Input| Overheads'!$C$42="DNSP defined",SUMPRODUCT(--('Input| Projects'!$AC36="Yes"),'Calc| Overheads Allocation'!H$61,'Input| Projects'!$AF36),""))),"")</f>
        <v>0</v>
      </c>
      <c r="AR36" s="186">
        <f>IFERROR(IF('Input| Overheads'!$C$42="Direct costs",SUMPRODUCT(--('Input| Projects'!$AC36="Yes"),'Calc| Overheads Allocation'!I$8,'Calc| Project Costs'!AB36),IF('Input| Overheads'!$C$42="Internal labour",SUMPRODUCT(--('Input| Projects'!$AC36="Yes"),'Calc| Overheads Allocation'!I$8,'Calc| Project Costs'!AB36,'Input| Projects'!$Y36),IF('Input| Overheads'!$C$42="DNSP defined",SUMPRODUCT(--('Input| Projects'!$AC36="Yes"),'Calc| Overheads Allocation'!I$61,'Input| Projects'!$AF36),""))),"")</f>
        <v>0</v>
      </c>
      <c r="AS36" s="106"/>
      <c r="AT36" s="186">
        <f>IFERROR(IF('Input| Overheads'!$C$42="Direct costs",SUMPRODUCT(--('Input| Projects'!$AD36="Yes"),'Calc| Overheads Allocation'!C$9,'Calc| Project Costs'!V36),IF('Input| Overheads'!$C$42="Internal labour",SUMPRODUCT(--('Input| Projects'!$AD36="Yes"),'Calc| Overheads Allocation'!C$9,'Calc| Project Costs'!V36,'Input| Projects'!$Y36),IF('Input| Overheads'!$C$42="DNSP defined",SUMPRODUCT(--('Input| Projects'!$AD36="Yes"),'Calc| Overheads Allocation'!C$62,'Input| Projects'!$AG36),""))),"")</f>
        <v>0</v>
      </c>
      <c r="AU36" s="186">
        <f>IFERROR(IF('Input| Overheads'!$C$42="Direct costs",SUMPRODUCT(--('Input| Projects'!$AD36="Yes"),'Calc| Overheads Allocation'!D$9,'Calc| Project Costs'!W36),IF('Input| Overheads'!$C$42="Internal labour",SUMPRODUCT(--('Input| Projects'!$AD36="Yes"),'Calc| Overheads Allocation'!D$9,'Calc| Project Costs'!W36,'Input| Projects'!$Y36),IF('Input| Overheads'!$C$42="DNSP defined",SUMPRODUCT(--('Input| Projects'!$AD36="Yes"),'Calc| Overheads Allocation'!D$62,'Input| Projects'!$AG36),""))),"")</f>
        <v>0</v>
      </c>
      <c r="AV36" s="186">
        <f>IFERROR(IF('Input| Overheads'!$C$42="Direct costs",SUMPRODUCT(--('Input| Projects'!$AD36="Yes"),'Calc| Overheads Allocation'!E$9,'Calc| Project Costs'!X36),IF('Input| Overheads'!$C$42="Internal labour",SUMPRODUCT(--('Input| Projects'!$AD36="Yes"),'Calc| Overheads Allocation'!E$9,'Calc| Project Costs'!X36,'Input| Projects'!$Y36),IF('Input| Overheads'!$C$42="DNSP defined",SUMPRODUCT(--('Input| Projects'!$AD36="Yes"),'Calc| Overheads Allocation'!E$62,'Input| Projects'!$AG36),""))),"")</f>
        <v>0</v>
      </c>
      <c r="AW36" s="186">
        <f>IFERROR(IF('Input| Overheads'!$C$42="Direct costs",SUMPRODUCT(--('Input| Projects'!$AD36="Yes"),'Calc| Overheads Allocation'!F$9,'Calc| Project Costs'!Y36),IF('Input| Overheads'!$C$42="Internal labour",SUMPRODUCT(--('Input| Projects'!$AD36="Yes"),'Calc| Overheads Allocation'!F$9,'Calc| Project Costs'!Y36,'Input| Projects'!$Y36),IF('Input| Overheads'!$C$42="DNSP defined",SUMPRODUCT(--('Input| Projects'!$AD36="Yes"),'Calc| Overheads Allocation'!F$62,'Input| Projects'!$AG36),""))),"")</f>
        <v>0</v>
      </c>
      <c r="AX36" s="186">
        <f>IFERROR(IF('Input| Overheads'!$C$42="Direct costs",SUMPRODUCT(--('Input| Projects'!$AD36="Yes"),'Calc| Overheads Allocation'!G$9,'Calc| Project Costs'!Z36),IF('Input| Overheads'!$C$42="Internal labour",SUMPRODUCT(--('Input| Projects'!$AD36="Yes"),'Calc| Overheads Allocation'!G$9,'Calc| Project Costs'!Z36,'Input| Projects'!$Y36),IF('Input| Overheads'!$C$42="DNSP defined",SUMPRODUCT(--('Input| Projects'!$AD36="Yes"),'Calc| Overheads Allocation'!G$62,'Input| Projects'!$AG36),""))),"")</f>
        <v>0</v>
      </c>
      <c r="AY36" s="186">
        <f>IFERROR(IF('Input| Overheads'!$C$42="Direct costs",SUMPRODUCT(--('Input| Projects'!$AD36="Yes"),'Calc| Overheads Allocation'!H$9,'Calc| Project Costs'!AA36),IF('Input| Overheads'!$C$42="Internal labour",SUMPRODUCT(--('Input| Projects'!$AD36="Yes"),'Calc| Overheads Allocation'!H$9,'Calc| Project Costs'!AA36,'Input| Projects'!$Y36),IF('Input| Overheads'!$C$42="DNSP defined",SUMPRODUCT(--('Input| Projects'!$AD36="Yes"),'Calc| Overheads Allocation'!H$62,'Input| Projects'!$AG36),""))),"")</f>
        <v>0</v>
      </c>
      <c r="AZ36" s="186">
        <f>IFERROR(IF('Input| Overheads'!$C$42="Direct costs",SUMPRODUCT(--('Input| Projects'!$AD36="Yes"),'Calc| Overheads Allocation'!I$9,'Calc| Project Costs'!AB36),IF('Input| Overheads'!$C$42="Internal labour",SUMPRODUCT(--('Input| Projects'!$AD36="Yes"),'Calc| Overheads Allocation'!I$9,'Calc| Project Costs'!AB36,'Input| Projects'!$Y36),IF('Input| Overheads'!$C$42="DNSP defined",SUMPRODUCT(--('Input| Projects'!$AD36="Yes"),'Calc| Overheads Allocation'!I$62,'Input| Projects'!$AG36),""))),"")</f>
        <v>0</v>
      </c>
      <c r="BA36" s="106"/>
      <c r="BB36" s="186">
        <f t="shared" si="41"/>
        <v>0</v>
      </c>
      <c r="BC36" s="186">
        <f t="shared" si="42"/>
        <v>0</v>
      </c>
      <c r="BD36" s="186">
        <f t="shared" si="43"/>
        <v>0</v>
      </c>
      <c r="BE36" s="186">
        <f t="shared" si="20"/>
        <v>0</v>
      </c>
      <c r="BF36" s="186">
        <f t="shared" si="21"/>
        <v>0</v>
      </c>
      <c r="BG36" s="186">
        <f t="shared" si="22"/>
        <v>0</v>
      </c>
      <c r="BH36" s="186">
        <f t="shared" si="23"/>
        <v>0</v>
      </c>
      <c r="BI36" s="97"/>
      <c r="BJ36" s="186">
        <f t="shared" si="24"/>
        <v>0</v>
      </c>
      <c r="BK36" s="186" t="str">
        <f t="shared" si="25"/>
        <v/>
      </c>
      <c r="BL36" s="186" t="str">
        <f t="shared" si="26"/>
        <v/>
      </c>
      <c r="BM36" s="186" t="str">
        <f t="shared" si="27"/>
        <v/>
      </c>
      <c r="BN36" s="186" t="str">
        <f t="shared" si="28"/>
        <v/>
      </c>
      <c r="BO36" s="186" t="str">
        <f t="shared" si="29"/>
        <v/>
      </c>
      <c r="BP36" s="186" t="str">
        <f t="shared" si="30"/>
        <v/>
      </c>
      <c r="BQ36" s="97"/>
      <c r="BR36" s="186">
        <f t="shared" si="44"/>
        <v>54.396999999999998</v>
      </c>
      <c r="BS36" s="186">
        <f t="shared" si="31"/>
        <v>0</v>
      </c>
      <c r="BT36" s="222">
        <f t="shared" si="32"/>
        <v>0</v>
      </c>
      <c r="BU36" s="222">
        <f t="shared" si="33"/>
        <v>0</v>
      </c>
      <c r="BV36" s="222">
        <f t="shared" si="34"/>
        <v>0</v>
      </c>
      <c r="BW36" s="222">
        <f t="shared" si="35"/>
        <v>0</v>
      </c>
      <c r="BX36" s="222">
        <f t="shared" si="36"/>
        <v>0</v>
      </c>
      <c r="BY36" s="106"/>
      <c r="BZ36" s="197">
        <f>IF(SUMIF('Input| Projects'!$AS$8:$CP$8,"Dx",'Input| Projects'!$AS36:$CP36)=0,"",SUMIF('Input| Projects'!$AS$8:$CP$8,"Dx",'Input| Projects'!$AS36:$CP36))</f>
        <v>1</v>
      </c>
      <c r="CA36" s="197" t="str">
        <f>IF(SUMIF('Input| Projects'!$AS$8:$CP$8,"Tx",'Input| Projects'!$AS36:$CP36)=0,"",SUMIF('Input| Projects'!$AS$8:$CP$8,"Tx",'Input| Projects'!$AS36:$CP36))</f>
        <v/>
      </c>
      <c r="CB36" s="150" t="str">
        <f t="shared" si="45"/>
        <v/>
      </c>
    </row>
    <row r="37" spans="2:80" x14ac:dyDescent="0.2">
      <c r="B37" s="201">
        <f>IFERROR('Input| Projects'!B37,"")</f>
        <v>28</v>
      </c>
      <c r="C37" s="42" t="str">
        <f>IFERROR(IF('Input| Projects'!C37="","",'Input| Projects'!C37),"")</f>
        <v>7-Enfield new 132/11kV zone and LT</v>
      </c>
      <c r="D37" s="42" t="str">
        <f>IFERROR(IF('Input| Projects'!D37="","",'Input| Projects'!D37),"")</f>
        <v>ARA_04.3A.0007</v>
      </c>
      <c r="E37" s="104"/>
      <c r="F37" s="190">
        <f>IFERROR('Input| Projects'!I37*'Input| Escalations'!$K$19,"")</f>
        <v>241.81796</v>
      </c>
      <c r="G37" s="190">
        <f>IFERROR('Input| Projects'!J37*'Input| Escalations'!$K$19,"")</f>
        <v>0</v>
      </c>
      <c r="H37" s="190">
        <f>IFERROR('Input| Projects'!K37*'Input| Escalations'!$K$19,"")</f>
        <v>0</v>
      </c>
      <c r="I37" s="190">
        <f>IFERROR('Input| Projects'!L37*'Input| Escalations'!$K$19,"")</f>
        <v>0</v>
      </c>
      <c r="J37" s="190">
        <f>IFERROR('Input| Projects'!M37*'Input| Escalations'!$K$19,"")</f>
        <v>0</v>
      </c>
      <c r="K37" s="190">
        <f>IFERROR('Input| Projects'!N37*'Input| Escalations'!$K$19,"")</f>
        <v>0</v>
      </c>
      <c r="L37" s="190">
        <f>IFERROR('Input| Projects'!O37*'Input| Escalations'!$K$19,"")</f>
        <v>0</v>
      </c>
      <c r="M37" s="150" t="str">
        <f>IF(ABS(SUM(F37:L37)-(SUM('Input| Projects'!I37:O37)*'Input| Escalations'!$K$19))&lt;0.0000001,"",1)</f>
        <v/>
      </c>
      <c r="N37" s="192">
        <f>'Input| Projects'!$Y37*INDEX('Input| Escalations'!$H$33:$N$33,MATCH('Calc| Project Costs'!N$9,'Input| Escalations'!$H$23:$N$23,0))+'Input| Projects'!$Z37*INDEX('Input| Escalations'!$H$34:$N$34,MATCH('Calc| Project Costs'!N$9,'Input| Escalations'!$H$23:$N$23,0))+'Input| Projects'!$AA37*INDEX('Input| Escalations'!$H$35:$N$35,MATCH('Calc| Project Costs'!N$9,'Input| Escalations'!$H$23:$N$23,0))+1</f>
        <v>1</v>
      </c>
      <c r="O37" s="192">
        <f>'Input| Projects'!$Y37*INDEX('Input| Escalations'!$H$33:$N$33,MATCH('Calc| Project Costs'!O$9,'Input| Escalations'!$H$23:$N$23,0))+'Input| Projects'!$Z37*INDEX('Input| Escalations'!$H$34:$N$34,MATCH('Calc| Project Costs'!O$9,'Input| Escalations'!$H$23:$N$23,0))+'Input| Projects'!$AA37*INDEX('Input| Escalations'!$H$35:$N$35,MATCH('Calc| Project Costs'!O$9,'Input| Escalations'!$H$23:$N$23,0))+1</f>
        <v>1</v>
      </c>
      <c r="P37" s="192">
        <f>'Input| Projects'!$Y37*INDEX('Input| Escalations'!$H$33:$N$33,MATCH('Calc| Project Costs'!P$9,'Input| Escalations'!$H$23:$N$23,0))+'Input| Projects'!$Z37*INDEX('Input| Escalations'!$H$34:$N$34,MATCH('Calc| Project Costs'!P$9,'Input| Escalations'!$H$23:$N$23,0))+'Input| Projects'!$AA37*INDEX('Input| Escalations'!$H$35:$N$35,MATCH('Calc| Project Costs'!P$9,'Input| Escalations'!$H$23:$N$23,0))+1</f>
        <v>1</v>
      </c>
      <c r="Q37" s="192">
        <f>'Input| Projects'!$Y37*INDEX('Input| Escalations'!$H$33:$N$33,MATCH('Calc| Project Costs'!Q$9,'Input| Escalations'!$H$23:$N$23,0))+'Input| Projects'!$Z37*INDEX('Input| Escalations'!$H$34:$N$34,MATCH('Calc| Project Costs'!Q$9,'Input| Escalations'!$H$23:$N$23,0))+'Input| Projects'!$AA37*INDEX('Input| Escalations'!$H$35:$N$35,MATCH('Calc| Project Costs'!Q$9,'Input| Escalations'!$H$23:$N$23,0))+1</f>
        <v>1</v>
      </c>
      <c r="R37" s="192">
        <f>'Input| Projects'!$Y37*INDEX('Input| Escalations'!$H$33:$N$33,MATCH('Calc| Project Costs'!R$9,'Input| Escalations'!$H$23:$N$23,0))+'Input| Projects'!$Z37*INDEX('Input| Escalations'!$H$34:$N$34,MATCH('Calc| Project Costs'!R$9,'Input| Escalations'!$H$23:$N$23,0))+'Input| Projects'!$AA37*INDEX('Input| Escalations'!$H$35:$N$35,MATCH('Calc| Project Costs'!R$9,'Input| Escalations'!$H$23:$N$23,0))+1</f>
        <v>1</v>
      </c>
      <c r="S37" s="192">
        <f>'Input| Projects'!$Y37*INDEX('Input| Escalations'!$H$33:$N$33,MATCH('Calc| Project Costs'!S$9,'Input| Escalations'!$H$23:$N$23,0))+'Input| Projects'!$Z37*INDEX('Input| Escalations'!$H$34:$N$34,MATCH('Calc| Project Costs'!S$9,'Input| Escalations'!$H$23:$N$23,0))+'Input| Projects'!$AA37*INDEX('Input| Escalations'!$H$35:$N$35,MATCH('Calc| Project Costs'!S$9,'Input| Escalations'!$H$23:$N$23,0))+1</f>
        <v>1</v>
      </c>
      <c r="T37" s="192">
        <f>'Input| Projects'!$Y37*INDEX('Input| Escalations'!$H$33:$N$33,MATCH('Calc| Project Costs'!T$9,'Input| Escalations'!$H$23:$N$23,0))+'Input| Projects'!$Z37*INDEX('Input| Escalations'!$H$34:$N$34,MATCH('Calc| Project Costs'!T$9,'Input| Escalations'!$H$23:$N$23,0))+'Input| Projects'!$AA37*INDEX('Input| Escalations'!$H$35:$N$35,MATCH('Calc| Project Costs'!T$9,'Input| Escalations'!$H$23:$N$23,0))+1</f>
        <v>1</v>
      </c>
      <c r="U37" s="106"/>
      <c r="V37" s="186">
        <f t="shared" si="37"/>
        <v>241.81796</v>
      </c>
      <c r="W37" s="186">
        <f t="shared" si="38"/>
        <v>0</v>
      </c>
      <c r="X37" s="186">
        <f t="shared" si="39"/>
        <v>0</v>
      </c>
      <c r="Y37" s="186">
        <f t="shared" si="18"/>
        <v>0</v>
      </c>
      <c r="Z37" s="186">
        <f t="shared" si="19"/>
        <v>0</v>
      </c>
      <c r="AA37" s="186">
        <f t="shared" si="40"/>
        <v>0</v>
      </c>
      <c r="AB37" s="186">
        <f t="shared" si="40"/>
        <v>0</v>
      </c>
      <c r="AC37" s="106"/>
      <c r="AD37" s="186">
        <f>'Input| Projects'!Q37*N37*'Input| Escalations'!$K$19</f>
        <v>0</v>
      </c>
      <c r="AE37" s="186">
        <f>'Input| Projects'!R37*O37*'Input| Escalations'!$K$19</f>
        <v>0</v>
      </c>
      <c r="AF37" s="186">
        <f>'Input| Projects'!S37*P37*'Input| Escalations'!$K$19</f>
        <v>0</v>
      </c>
      <c r="AG37" s="186">
        <f>'Input| Projects'!T37*Q37*'Input| Escalations'!$K$19</f>
        <v>0</v>
      </c>
      <c r="AH37" s="186">
        <f>'Input| Projects'!U37*R37*'Input| Escalations'!$K$19</f>
        <v>0</v>
      </c>
      <c r="AI37" s="186">
        <f>'Input| Projects'!V37*S37*'Input| Escalations'!$K$19</f>
        <v>0</v>
      </c>
      <c r="AJ37" s="186">
        <f>'Input| Projects'!W37*T37*'Input| Escalations'!$K$19</f>
        <v>0</v>
      </c>
      <c r="AK37" s="106"/>
      <c r="AL37" s="186">
        <f>IFERROR(IF('Input| Overheads'!$C$42="Direct costs",SUMPRODUCT(--('Input| Projects'!$AC37="Yes"),'Calc| Overheads Allocation'!C$8,'Calc| Project Costs'!V37),IF('Input| Overheads'!$C$42="Internal labour",SUMPRODUCT(--('Input| Projects'!$AC37="Yes"),'Calc| Overheads Allocation'!C$8,'Calc| Project Costs'!V37,'Input| Projects'!$Y37),IF('Input| Overheads'!$C$42="DNSP defined",SUMPRODUCT(--('Input| Projects'!$AC37="Yes"),'Calc| Overheads Allocation'!C$61,'Input| Projects'!$AF37),""))),"")</f>
        <v>76.284679999999994</v>
      </c>
      <c r="AM37" s="186">
        <f>IFERROR(IF('Input| Overheads'!$C$42="Direct costs",SUMPRODUCT(--('Input| Projects'!$AC37="Yes"),'Calc| Overheads Allocation'!D$8,'Calc| Project Costs'!W37),IF('Input| Overheads'!$C$42="Internal labour",SUMPRODUCT(--('Input| Projects'!$AC37="Yes"),'Calc| Overheads Allocation'!D$8,'Calc| Project Costs'!W37,'Input| Projects'!$Y37),IF('Input| Overheads'!$C$42="DNSP defined",SUMPRODUCT(--('Input| Projects'!$AC37="Yes"),'Calc| Overheads Allocation'!D$61,'Input| Projects'!$AF37),""))),"")</f>
        <v>0</v>
      </c>
      <c r="AN37" s="186">
        <f>IFERROR(IF('Input| Overheads'!$C$42="Direct costs",SUMPRODUCT(--('Input| Projects'!$AC37="Yes"),'Calc| Overheads Allocation'!E$8,'Calc| Project Costs'!X37),IF('Input| Overheads'!$C$42="Internal labour",SUMPRODUCT(--('Input| Projects'!$AC37="Yes"),'Calc| Overheads Allocation'!E$8,'Calc| Project Costs'!X37,'Input| Projects'!$Y37),IF('Input| Overheads'!$C$42="DNSP defined",SUMPRODUCT(--('Input| Projects'!$AC37="Yes"),'Calc| Overheads Allocation'!E$61,'Input| Projects'!$AF37),""))),"")</f>
        <v>0</v>
      </c>
      <c r="AO37" s="186">
        <f>IFERROR(IF('Input| Overheads'!$C$42="Direct costs",SUMPRODUCT(--('Input| Projects'!$AC37="Yes"),'Calc| Overheads Allocation'!F$8,'Calc| Project Costs'!Y37),IF('Input| Overheads'!$C$42="Internal labour",SUMPRODUCT(--('Input| Projects'!$AC37="Yes"),'Calc| Overheads Allocation'!F$8,'Calc| Project Costs'!Y37,'Input| Projects'!$Y37),IF('Input| Overheads'!$C$42="DNSP defined",SUMPRODUCT(--('Input| Projects'!$AC37="Yes"),'Calc| Overheads Allocation'!F$61,'Input| Projects'!$AF37),""))),"")</f>
        <v>0</v>
      </c>
      <c r="AP37" s="186">
        <f>IFERROR(IF('Input| Overheads'!$C$42="Direct costs",SUMPRODUCT(--('Input| Projects'!$AC37="Yes"),'Calc| Overheads Allocation'!G$8,'Calc| Project Costs'!Z37),IF('Input| Overheads'!$C$42="Internal labour",SUMPRODUCT(--('Input| Projects'!$AC37="Yes"),'Calc| Overheads Allocation'!G$8,'Calc| Project Costs'!Z37,'Input| Projects'!$Y37),IF('Input| Overheads'!$C$42="DNSP defined",SUMPRODUCT(--('Input| Projects'!$AC37="Yes"),'Calc| Overheads Allocation'!G$61,'Input| Projects'!$AF37),""))),"")</f>
        <v>0</v>
      </c>
      <c r="AQ37" s="186">
        <f>IFERROR(IF('Input| Overheads'!$C$42="Direct costs",SUMPRODUCT(--('Input| Projects'!$AC37="Yes"),'Calc| Overheads Allocation'!H$8,'Calc| Project Costs'!AA37),IF('Input| Overheads'!$C$42="Internal labour",SUMPRODUCT(--('Input| Projects'!$AC37="Yes"),'Calc| Overheads Allocation'!H$8,'Calc| Project Costs'!AA37,'Input| Projects'!$Y37),IF('Input| Overheads'!$C$42="DNSP defined",SUMPRODUCT(--('Input| Projects'!$AC37="Yes"),'Calc| Overheads Allocation'!H$61,'Input| Projects'!$AF37),""))),"")</f>
        <v>0</v>
      </c>
      <c r="AR37" s="186">
        <f>IFERROR(IF('Input| Overheads'!$C$42="Direct costs",SUMPRODUCT(--('Input| Projects'!$AC37="Yes"),'Calc| Overheads Allocation'!I$8,'Calc| Project Costs'!AB37),IF('Input| Overheads'!$C$42="Internal labour",SUMPRODUCT(--('Input| Projects'!$AC37="Yes"),'Calc| Overheads Allocation'!I$8,'Calc| Project Costs'!AB37,'Input| Projects'!$Y37),IF('Input| Overheads'!$C$42="DNSP defined",SUMPRODUCT(--('Input| Projects'!$AC37="Yes"),'Calc| Overheads Allocation'!I$61,'Input| Projects'!$AF37),""))),"")</f>
        <v>0</v>
      </c>
      <c r="AS37" s="106"/>
      <c r="AT37" s="186">
        <f>IFERROR(IF('Input| Overheads'!$C$42="Direct costs",SUMPRODUCT(--('Input| Projects'!$AD37="Yes"),'Calc| Overheads Allocation'!C$9,'Calc| Project Costs'!V37),IF('Input| Overheads'!$C$42="Internal labour",SUMPRODUCT(--('Input| Projects'!$AD37="Yes"),'Calc| Overheads Allocation'!C$9,'Calc| Project Costs'!V37,'Input| Projects'!$Y37),IF('Input| Overheads'!$C$42="DNSP defined",SUMPRODUCT(--('Input| Projects'!$AD37="Yes"),'Calc| Overheads Allocation'!C$62,'Input| Projects'!$AG37),""))),"")</f>
        <v>0</v>
      </c>
      <c r="AU37" s="186">
        <f>IFERROR(IF('Input| Overheads'!$C$42="Direct costs",SUMPRODUCT(--('Input| Projects'!$AD37="Yes"),'Calc| Overheads Allocation'!D$9,'Calc| Project Costs'!W37),IF('Input| Overheads'!$C$42="Internal labour",SUMPRODUCT(--('Input| Projects'!$AD37="Yes"),'Calc| Overheads Allocation'!D$9,'Calc| Project Costs'!W37,'Input| Projects'!$Y37),IF('Input| Overheads'!$C$42="DNSP defined",SUMPRODUCT(--('Input| Projects'!$AD37="Yes"),'Calc| Overheads Allocation'!D$62,'Input| Projects'!$AG37),""))),"")</f>
        <v>0</v>
      </c>
      <c r="AV37" s="186">
        <f>IFERROR(IF('Input| Overheads'!$C$42="Direct costs",SUMPRODUCT(--('Input| Projects'!$AD37="Yes"),'Calc| Overheads Allocation'!E$9,'Calc| Project Costs'!X37),IF('Input| Overheads'!$C$42="Internal labour",SUMPRODUCT(--('Input| Projects'!$AD37="Yes"),'Calc| Overheads Allocation'!E$9,'Calc| Project Costs'!X37,'Input| Projects'!$Y37),IF('Input| Overheads'!$C$42="DNSP defined",SUMPRODUCT(--('Input| Projects'!$AD37="Yes"),'Calc| Overheads Allocation'!E$62,'Input| Projects'!$AG37),""))),"")</f>
        <v>0</v>
      </c>
      <c r="AW37" s="186">
        <f>IFERROR(IF('Input| Overheads'!$C$42="Direct costs",SUMPRODUCT(--('Input| Projects'!$AD37="Yes"),'Calc| Overheads Allocation'!F$9,'Calc| Project Costs'!Y37),IF('Input| Overheads'!$C$42="Internal labour",SUMPRODUCT(--('Input| Projects'!$AD37="Yes"),'Calc| Overheads Allocation'!F$9,'Calc| Project Costs'!Y37,'Input| Projects'!$Y37),IF('Input| Overheads'!$C$42="DNSP defined",SUMPRODUCT(--('Input| Projects'!$AD37="Yes"),'Calc| Overheads Allocation'!F$62,'Input| Projects'!$AG37),""))),"")</f>
        <v>0</v>
      </c>
      <c r="AX37" s="186">
        <f>IFERROR(IF('Input| Overheads'!$C$42="Direct costs",SUMPRODUCT(--('Input| Projects'!$AD37="Yes"),'Calc| Overheads Allocation'!G$9,'Calc| Project Costs'!Z37),IF('Input| Overheads'!$C$42="Internal labour",SUMPRODUCT(--('Input| Projects'!$AD37="Yes"),'Calc| Overheads Allocation'!G$9,'Calc| Project Costs'!Z37,'Input| Projects'!$Y37),IF('Input| Overheads'!$C$42="DNSP defined",SUMPRODUCT(--('Input| Projects'!$AD37="Yes"),'Calc| Overheads Allocation'!G$62,'Input| Projects'!$AG37),""))),"")</f>
        <v>0</v>
      </c>
      <c r="AY37" s="186">
        <f>IFERROR(IF('Input| Overheads'!$C$42="Direct costs",SUMPRODUCT(--('Input| Projects'!$AD37="Yes"),'Calc| Overheads Allocation'!H$9,'Calc| Project Costs'!AA37),IF('Input| Overheads'!$C$42="Internal labour",SUMPRODUCT(--('Input| Projects'!$AD37="Yes"),'Calc| Overheads Allocation'!H$9,'Calc| Project Costs'!AA37,'Input| Projects'!$Y37),IF('Input| Overheads'!$C$42="DNSP defined",SUMPRODUCT(--('Input| Projects'!$AD37="Yes"),'Calc| Overheads Allocation'!H$62,'Input| Projects'!$AG37),""))),"")</f>
        <v>0</v>
      </c>
      <c r="AZ37" s="186">
        <f>IFERROR(IF('Input| Overheads'!$C$42="Direct costs",SUMPRODUCT(--('Input| Projects'!$AD37="Yes"),'Calc| Overheads Allocation'!I$9,'Calc| Project Costs'!AB37),IF('Input| Overheads'!$C$42="Internal labour",SUMPRODUCT(--('Input| Projects'!$AD37="Yes"),'Calc| Overheads Allocation'!I$9,'Calc| Project Costs'!AB37,'Input| Projects'!$Y37),IF('Input| Overheads'!$C$42="DNSP defined",SUMPRODUCT(--('Input| Projects'!$AD37="Yes"),'Calc| Overheads Allocation'!I$62,'Input| Projects'!$AG37),""))),"")</f>
        <v>0</v>
      </c>
      <c r="BA37" s="106"/>
      <c r="BB37" s="186">
        <f t="shared" si="41"/>
        <v>76.284679999999994</v>
      </c>
      <c r="BC37" s="186">
        <f t="shared" si="42"/>
        <v>0</v>
      </c>
      <c r="BD37" s="186">
        <f t="shared" si="43"/>
        <v>0</v>
      </c>
      <c r="BE37" s="186">
        <f t="shared" si="20"/>
        <v>0</v>
      </c>
      <c r="BF37" s="186">
        <f t="shared" si="21"/>
        <v>0</v>
      </c>
      <c r="BG37" s="186">
        <f t="shared" si="22"/>
        <v>0</v>
      </c>
      <c r="BH37" s="186">
        <f t="shared" si="23"/>
        <v>0</v>
      </c>
      <c r="BI37" s="97"/>
      <c r="BJ37" s="186">
        <f t="shared" si="24"/>
        <v>0</v>
      </c>
      <c r="BK37" s="186" t="str">
        <f t="shared" si="25"/>
        <v/>
      </c>
      <c r="BL37" s="186" t="str">
        <f t="shared" si="26"/>
        <v/>
      </c>
      <c r="BM37" s="186" t="str">
        <f t="shared" si="27"/>
        <v/>
      </c>
      <c r="BN37" s="186" t="str">
        <f t="shared" si="28"/>
        <v/>
      </c>
      <c r="BO37" s="186" t="str">
        <f t="shared" si="29"/>
        <v/>
      </c>
      <c r="BP37" s="186" t="str">
        <f t="shared" si="30"/>
        <v/>
      </c>
      <c r="BQ37" s="97"/>
      <c r="BR37" s="186">
        <f t="shared" si="44"/>
        <v>318.10264000000001</v>
      </c>
      <c r="BS37" s="186">
        <f t="shared" si="31"/>
        <v>0</v>
      </c>
      <c r="BT37" s="222">
        <f t="shared" si="32"/>
        <v>0</v>
      </c>
      <c r="BU37" s="222">
        <f t="shared" si="33"/>
        <v>0</v>
      </c>
      <c r="BV37" s="222">
        <f t="shared" si="34"/>
        <v>0</v>
      </c>
      <c r="BW37" s="222">
        <f t="shared" si="35"/>
        <v>0</v>
      </c>
      <c r="BX37" s="222">
        <f t="shared" si="36"/>
        <v>0</v>
      </c>
      <c r="BY37" s="106"/>
      <c r="BZ37" s="197">
        <f>IF(SUMIF('Input| Projects'!$AS$8:$CP$8,"Dx",'Input| Projects'!$AS37:$CP37)=0,"",SUMIF('Input| Projects'!$AS$8:$CP$8,"Dx",'Input| Projects'!$AS37:$CP37))</f>
        <v>1</v>
      </c>
      <c r="CA37" s="197" t="str">
        <f>IF(SUMIF('Input| Projects'!$AS$8:$CP$8,"Tx",'Input| Projects'!$AS37:$CP37)=0,"",SUMIF('Input| Projects'!$AS$8:$CP$8,"Tx",'Input| Projects'!$AS37:$CP37))</f>
        <v/>
      </c>
      <c r="CB37" s="150" t="str">
        <f t="shared" si="45"/>
        <v/>
      </c>
    </row>
    <row r="38" spans="2:80" x14ac:dyDescent="0.2">
      <c r="B38" s="201">
        <f>IFERROR('Input| Projects'!B38,"")</f>
        <v>29</v>
      </c>
      <c r="C38" s="42" t="str">
        <f>IFERROR(IF('Input| Projects'!C38="","",'Input| Projects'!C38),"")</f>
        <v>8-Canterbury STS SWG replacement - Option 1</v>
      </c>
      <c r="D38" s="42" t="str">
        <f>IFERROR(IF('Input| Projects'!D38="","",'Input| Projects'!D38),"")</f>
        <v>ARA_04.3A.0008</v>
      </c>
      <c r="E38" s="104"/>
      <c r="F38" s="190">
        <f>IFERROR('Input| Projects'!I38*'Input| Escalations'!$K$19,"")</f>
        <v>93.320569999999989</v>
      </c>
      <c r="G38" s="190">
        <f>IFERROR('Input| Projects'!J38*'Input| Escalations'!$K$19,"")</f>
        <v>0</v>
      </c>
      <c r="H38" s="190">
        <f>IFERROR('Input| Projects'!K38*'Input| Escalations'!$K$19,"")</f>
        <v>0</v>
      </c>
      <c r="I38" s="190">
        <f>IFERROR('Input| Projects'!L38*'Input| Escalations'!$K$19,"")</f>
        <v>0</v>
      </c>
      <c r="J38" s="190">
        <f>IFERROR('Input| Projects'!M38*'Input| Escalations'!$K$19,"")</f>
        <v>0</v>
      </c>
      <c r="K38" s="190">
        <f>IFERROR('Input| Projects'!N38*'Input| Escalations'!$K$19,"")</f>
        <v>0</v>
      </c>
      <c r="L38" s="190">
        <f>IFERROR('Input| Projects'!O38*'Input| Escalations'!$K$19,"")</f>
        <v>0</v>
      </c>
      <c r="M38" s="150" t="str">
        <f>IF(ABS(SUM(F38:L38)-(SUM('Input| Projects'!I38:O38)*'Input| Escalations'!$K$19))&lt;0.0000001,"",1)</f>
        <v/>
      </c>
      <c r="N38" s="192">
        <f>'Input| Projects'!$Y38*INDEX('Input| Escalations'!$H$33:$N$33,MATCH('Calc| Project Costs'!N$9,'Input| Escalations'!$H$23:$N$23,0))+'Input| Projects'!$Z38*INDEX('Input| Escalations'!$H$34:$N$34,MATCH('Calc| Project Costs'!N$9,'Input| Escalations'!$H$23:$N$23,0))+'Input| Projects'!$AA38*INDEX('Input| Escalations'!$H$35:$N$35,MATCH('Calc| Project Costs'!N$9,'Input| Escalations'!$H$23:$N$23,0))+1</f>
        <v>1</v>
      </c>
      <c r="O38" s="192">
        <f>'Input| Projects'!$Y38*INDEX('Input| Escalations'!$H$33:$N$33,MATCH('Calc| Project Costs'!O$9,'Input| Escalations'!$H$23:$N$23,0))+'Input| Projects'!$Z38*INDEX('Input| Escalations'!$H$34:$N$34,MATCH('Calc| Project Costs'!O$9,'Input| Escalations'!$H$23:$N$23,0))+'Input| Projects'!$AA38*INDEX('Input| Escalations'!$H$35:$N$35,MATCH('Calc| Project Costs'!O$9,'Input| Escalations'!$H$23:$N$23,0))+1</f>
        <v>1</v>
      </c>
      <c r="P38" s="192">
        <f>'Input| Projects'!$Y38*INDEX('Input| Escalations'!$H$33:$N$33,MATCH('Calc| Project Costs'!P$9,'Input| Escalations'!$H$23:$N$23,0))+'Input| Projects'!$Z38*INDEX('Input| Escalations'!$H$34:$N$34,MATCH('Calc| Project Costs'!P$9,'Input| Escalations'!$H$23:$N$23,0))+'Input| Projects'!$AA38*INDEX('Input| Escalations'!$H$35:$N$35,MATCH('Calc| Project Costs'!P$9,'Input| Escalations'!$H$23:$N$23,0))+1</f>
        <v>1</v>
      </c>
      <c r="Q38" s="192">
        <f>'Input| Projects'!$Y38*INDEX('Input| Escalations'!$H$33:$N$33,MATCH('Calc| Project Costs'!Q$9,'Input| Escalations'!$H$23:$N$23,0))+'Input| Projects'!$Z38*INDEX('Input| Escalations'!$H$34:$N$34,MATCH('Calc| Project Costs'!Q$9,'Input| Escalations'!$H$23:$N$23,0))+'Input| Projects'!$AA38*INDEX('Input| Escalations'!$H$35:$N$35,MATCH('Calc| Project Costs'!Q$9,'Input| Escalations'!$H$23:$N$23,0))+1</f>
        <v>1</v>
      </c>
      <c r="R38" s="192">
        <f>'Input| Projects'!$Y38*INDEX('Input| Escalations'!$H$33:$N$33,MATCH('Calc| Project Costs'!R$9,'Input| Escalations'!$H$23:$N$23,0))+'Input| Projects'!$Z38*INDEX('Input| Escalations'!$H$34:$N$34,MATCH('Calc| Project Costs'!R$9,'Input| Escalations'!$H$23:$N$23,0))+'Input| Projects'!$AA38*INDEX('Input| Escalations'!$H$35:$N$35,MATCH('Calc| Project Costs'!R$9,'Input| Escalations'!$H$23:$N$23,0))+1</f>
        <v>1</v>
      </c>
      <c r="S38" s="192">
        <f>'Input| Projects'!$Y38*INDEX('Input| Escalations'!$H$33:$N$33,MATCH('Calc| Project Costs'!S$9,'Input| Escalations'!$H$23:$N$23,0))+'Input| Projects'!$Z38*INDEX('Input| Escalations'!$H$34:$N$34,MATCH('Calc| Project Costs'!S$9,'Input| Escalations'!$H$23:$N$23,0))+'Input| Projects'!$AA38*INDEX('Input| Escalations'!$H$35:$N$35,MATCH('Calc| Project Costs'!S$9,'Input| Escalations'!$H$23:$N$23,0))+1</f>
        <v>1</v>
      </c>
      <c r="T38" s="192">
        <f>'Input| Projects'!$Y38*INDEX('Input| Escalations'!$H$33:$N$33,MATCH('Calc| Project Costs'!T$9,'Input| Escalations'!$H$23:$N$23,0))+'Input| Projects'!$Z38*INDEX('Input| Escalations'!$H$34:$N$34,MATCH('Calc| Project Costs'!T$9,'Input| Escalations'!$H$23:$N$23,0))+'Input| Projects'!$AA38*INDEX('Input| Escalations'!$H$35:$N$35,MATCH('Calc| Project Costs'!T$9,'Input| Escalations'!$H$23:$N$23,0))+1</f>
        <v>1</v>
      </c>
      <c r="U38" s="106"/>
      <c r="V38" s="186">
        <f t="shared" si="37"/>
        <v>93.320569999999989</v>
      </c>
      <c r="W38" s="186">
        <f t="shared" si="38"/>
        <v>0</v>
      </c>
      <c r="X38" s="186">
        <f t="shared" si="39"/>
        <v>0</v>
      </c>
      <c r="Y38" s="186">
        <f t="shared" si="18"/>
        <v>0</v>
      </c>
      <c r="Z38" s="186">
        <f t="shared" si="19"/>
        <v>0</v>
      </c>
      <c r="AA38" s="186">
        <f t="shared" si="40"/>
        <v>0</v>
      </c>
      <c r="AB38" s="186">
        <f t="shared" si="40"/>
        <v>0</v>
      </c>
      <c r="AC38" s="106"/>
      <c r="AD38" s="186">
        <f>'Input| Projects'!Q38*N38*'Input| Escalations'!$K$19</f>
        <v>0</v>
      </c>
      <c r="AE38" s="186">
        <f>'Input| Projects'!R38*O38*'Input| Escalations'!$K$19</f>
        <v>0</v>
      </c>
      <c r="AF38" s="186">
        <f>'Input| Projects'!S38*P38*'Input| Escalations'!$K$19</f>
        <v>0</v>
      </c>
      <c r="AG38" s="186">
        <f>'Input| Projects'!T38*Q38*'Input| Escalations'!$K$19</f>
        <v>0</v>
      </c>
      <c r="AH38" s="186">
        <f>'Input| Projects'!U38*R38*'Input| Escalations'!$K$19</f>
        <v>0</v>
      </c>
      <c r="AI38" s="186">
        <f>'Input| Projects'!V38*S38*'Input| Escalations'!$K$19</f>
        <v>0</v>
      </c>
      <c r="AJ38" s="186">
        <f>'Input| Projects'!W38*T38*'Input| Escalations'!$K$19</f>
        <v>0</v>
      </c>
      <c r="AK38" s="106"/>
      <c r="AL38" s="186">
        <f>IFERROR(IF('Input| Overheads'!$C$42="Direct costs",SUMPRODUCT(--('Input| Projects'!$AC38="Yes"),'Calc| Overheads Allocation'!C$8,'Calc| Project Costs'!V38),IF('Input| Overheads'!$C$42="Internal labour",SUMPRODUCT(--('Input| Projects'!$AC38="Yes"),'Calc| Overheads Allocation'!C$8,'Calc| Project Costs'!V38,'Input| Projects'!$Y38),IF('Input| Overheads'!$C$42="DNSP defined",SUMPRODUCT(--('Input| Projects'!$AC38="Yes"),'Calc| Overheads Allocation'!C$61,'Input| Projects'!$AF38),""))),"")</f>
        <v>52.952080000000002</v>
      </c>
      <c r="AM38" s="186">
        <f>IFERROR(IF('Input| Overheads'!$C$42="Direct costs",SUMPRODUCT(--('Input| Projects'!$AC38="Yes"),'Calc| Overheads Allocation'!D$8,'Calc| Project Costs'!W38),IF('Input| Overheads'!$C$42="Internal labour",SUMPRODUCT(--('Input| Projects'!$AC38="Yes"),'Calc| Overheads Allocation'!D$8,'Calc| Project Costs'!W38,'Input| Projects'!$Y38),IF('Input| Overheads'!$C$42="DNSP defined",SUMPRODUCT(--('Input| Projects'!$AC38="Yes"),'Calc| Overheads Allocation'!D$61,'Input| Projects'!$AF38),""))),"")</f>
        <v>0</v>
      </c>
      <c r="AN38" s="186">
        <f>IFERROR(IF('Input| Overheads'!$C$42="Direct costs",SUMPRODUCT(--('Input| Projects'!$AC38="Yes"),'Calc| Overheads Allocation'!E$8,'Calc| Project Costs'!X38),IF('Input| Overheads'!$C$42="Internal labour",SUMPRODUCT(--('Input| Projects'!$AC38="Yes"),'Calc| Overheads Allocation'!E$8,'Calc| Project Costs'!X38,'Input| Projects'!$Y38),IF('Input| Overheads'!$C$42="DNSP defined",SUMPRODUCT(--('Input| Projects'!$AC38="Yes"),'Calc| Overheads Allocation'!E$61,'Input| Projects'!$AF38),""))),"")</f>
        <v>0</v>
      </c>
      <c r="AO38" s="186">
        <f>IFERROR(IF('Input| Overheads'!$C$42="Direct costs",SUMPRODUCT(--('Input| Projects'!$AC38="Yes"),'Calc| Overheads Allocation'!F$8,'Calc| Project Costs'!Y38),IF('Input| Overheads'!$C$42="Internal labour",SUMPRODUCT(--('Input| Projects'!$AC38="Yes"),'Calc| Overheads Allocation'!F$8,'Calc| Project Costs'!Y38,'Input| Projects'!$Y38),IF('Input| Overheads'!$C$42="DNSP defined",SUMPRODUCT(--('Input| Projects'!$AC38="Yes"),'Calc| Overheads Allocation'!F$61,'Input| Projects'!$AF38),""))),"")</f>
        <v>0</v>
      </c>
      <c r="AP38" s="186">
        <f>IFERROR(IF('Input| Overheads'!$C$42="Direct costs",SUMPRODUCT(--('Input| Projects'!$AC38="Yes"),'Calc| Overheads Allocation'!G$8,'Calc| Project Costs'!Z38),IF('Input| Overheads'!$C$42="Internal labour",SUMPRODUCT(--('Input| Projects'!$AC38="Yes"),'Calc| Overheads Allocation'!G$8,'Calc| Project Costs'!Z38,'Input| Projects'!$Y38),IF('Input| Overheads'!$C$42="DNSP defined",SUMPRODUCT(--('Input| Projects'!$AC38="Yes"),'Calc| Overheads Allocation'!G$61,'Input| Projects'!$AF38),""))),"")</f>
        <v>0</v>
      </c>
      <c r="AQ38" s="186">
        <f>IFERROR(IF('Input| Overheads'!$C$42="Direct costs",SUMPRODUCT(--('Input| Projects'!$AC38="Yes"),'Calc| Overheads Allocation'!H$8,'Calc| Project Costs'!AA38),IF('Input| Overheads'!$C$42="Internal labour",SUMPRODUCT(--('Input| Projects'!$AC38="Yes"),'Calc| Overheads Allocation'!H$8,'Calc| Project Costs'!AA38,'Input| Projects'!$Y38),IF('Input| Overheads'!$C$42="DNSP defined",SUMPRODUCT(--('Input| Projects'!$AC38="Yes"),'Calc| Overheads Allocation'!H$61,'Input| Projects'!$AF38),""))),"")</f>
        <v>0</v>
      </c>
      <c r="AR38" s="186">
        <f>IFERROR(IF('Input| Overheads'!$C$42="Direct costs",SUMPRODUCT(--('Input| Projects'!$AC38="Yes"),'Calc| Overheads Allocation'!I$8,'Calc| Project Costs'!AB38),IF('Input| Overheads'!$C$42="Internal labour",SUMPRODUCT(--('Input| Projects'!$AC38="Yes"),'Calc| Overheads Allocation'!I$8,'Calc| Project Costs'!AB38,'Input| Projects'!$Y38),IF('Input| Overheads'!$C$42="DNSP defined",SUMPRODUCT(--('Input| Projects'!$AC38="Yes"),'Calc| Overheads Allocation'!I$61,'Input| Projects'!$AF38),""))),"")</f>
        <v>0</v>
      </c>
      <c r="AS38" s="106"/>
      <c r="AT38" s="186">
        <f>IFERROR(IF('Input| Overheads'!$C$42="Direct costs",SUMPRODUCT(--('Input| Projects'!$AD38="Yes"),'Calc| Overheads Allocation'!C$9,'Calc| Project Costs'!V38),IF('Input| Overheads'!$C$42="Internal labour",SUMPRODUCT(--('Input| Projects'!$AD38="Yes"),'Calc| Overheads Allocation'!C$9,'Calc| Project Costs'!V38,'Input| Projects'!$Y38),IF('Input| Overheads'!$C$42="DNSP defined",SUMPRODUCT(--('Input| Projects'!$AD38="Yes"),'Calc| Overheads Allocation'!C$62,'Input| Projects'!$AG38),""))),"")</f>
        <v>0</v>
      </c>
      <c r="AU38" s="186">
        <f>IFERROR(IF('Input| Overheads'!$C$42="Direct costs",SUMPRODUCT(--('Input| Projects'!$AD38="Yes"),'Calc| Overheads Allocation'!D$9,'Calc| Project Costs'!W38),IF('Input| Overheads'!$C$42="Internal labour",SUMPRODUCT(--('Input| Projects'!$AD38="Yes"),'Calc| Overheads Allocation'!D$9,'Calc| Project Costs'!W38,'Input| Projects'!$Y38),IF('Input| Overheads'!$C$42="DNSP defined",SUMPRODUCT(--('Input| Projects'!$AD38="Yes"),'Calc| Overheads Allocation'!D$62,'Input| Projects'!$AG38),""))),"")</f>
        <v>0</v>
      </c>
      <c r="AV38" s="186">
        <f>IFERROR(IF('Input| Overheads'!$C$42="Direct costs",SUMPRODUCT(--('Input| Projects'!$AD38="Yes"),'Calc| Overheads Allocation'!E$9,'Calc| Project Costs'!X38),IF('Input| Overheads'!$C$42="Internal labour",SUMPRODUCT(--('Input| Projects'!$AD38="Yes"),'Calc| Overheads Allocation'!E$9,'Calc| Project Costs'!X38,'Input| Projects'!$Y38),IF('Input| Overheads'!$C$42="DNSP defined",SUMPRODUCT(--('Input| Projects'!$AD38="Yes"),'Calc| Overheads Allocation'!E$62,'Input| Projects'!$AG38),""))),"")</f>
        <v>0</v>
      </c>
      <c r="AW38" s="186">
        <f>IFERROR(IF('Input| Overheads'!$C$42="Direct costs",SUMPRODUCT(--('Input| Projects'!$AD38="Yes"),'Calc| Overheads Allocation'!F$9,'Calc| Project Costs'!Y38),IF('Input| Overheads'!$C$42="Internal labour",SUMPRODUCT(--('Input| Projects'!$AD38="Yes"),'Calc| Overheads Allocation'!F$9,'Calc| Project Costs'!Y38,'Input| Projects'!$Y38),IF('Input| Overheads'!$C$42="DNSP defined",SUMPRODUCT(--('Input| Projects'!$AD38="Yes"),'Calc| Overheads Allocation'!F$62,'Input| Projects'!$AG38),""))),"")</f>
        <v>0</v>
      </c>
      <c r="AX38" s="186">
        <f>IFERROR(IF('Input| Overheads'!$C$42="Direct costs",SUMPRODUCT(--('Input| Projects'!$AD38="Yes"),'Calc| Overheads Allocation'!G$9,'Calc| Project Costs'!Z38),IF('Input| Overheads'!$C$42="Internal labour",SUMPRODUCT(--('Input| Projects'!$AD38="Yes"),'Calc| Overheads Allocation'!G$9,'Calc| Project Costs'!Z38,'Input| Projects'!$Y38),IF('Input| Overheads'!$C$42="DNSP defined",SUMPRODUCT(--('Input| Projects'!$AD38="Yes"),'Calc| Overheads Allocation'!G$62,'Input| Projects'!$AG38),""))),"")</f>
        <v>0</v>
      </c>
      <c r="AY38" s="186">
        <f>IFERROR(IF('Input| Overheads'!$C$42="Direct costs",SUMPRODUCT(--('Input| Projects'!$AD38="Yes"),'Calc| Overheads Allocation'!H$9,'Calc| Project Costs'!AA38),IF('Input| Overheads'!$C$42="Internal labour",SUMPRODUCT(--('Input| Projects'!$AD38="Yes"),'Calc| Overheads Allocation'!H$9,'Calc| Project Costs'!AA38,'Input| Projects'!$Y38),IF('Input| Overheads'!$C$42="DNSP defined",SUMPRODUCT(--('Input| Projects'!$AD38="Yes"),'Calc| Overheads Allocation'!H$62,'Input| Projects'!$AG38),""))),"")</f>
        <v>0</v>
      </c>
      <c r="AZ38" s="186">
        <f>IFERROR(IF('Input| Overheads'!$C$42="Direct costs",SUMPRODUCT(--('Input| Projects'!$AD38="Yes"),'Calc| Overheads Allocation'!I$9,'Calc| Project Costs'!AB38),IF('Input| Overheads'!$C$42="Internal labour",SUMPRODUCT(--('Input| Projects'!$AD38="Yes"),'Calc| Overheads Allocation'!I$9,'Calc| Project Costs'!AB38,'Input| Projects'!$Y38),IF('Input| Overheads'!$C$42="DNSP defined",SUMPRODUCT(--('Input| Projects'!$AD38="Yes"),'Calc| Overheads Allocation'!I$62,'Input| Projects'!$AG38),""))),"")</f>
        <v>0</v>
      </c>
      <c r="BA38" s="106"/>
      <c r="BB38" s="186">
        <f t="shared" si="41"/>
        <v>52.952080000000002</v>
      </c>
      <c r="BC38" s="186">
        <f t="shared" si="42"/>
        <v>0</v>
      </c>
      <c r="BD38" s="186">
        <f t="shared" si="43"/>
        <v>0</v>
      </c>
      <c r="BE38" s="186">
        <f t="shared" si="20"/>
        <v>0</v>
      </c>
      <c r="BF38" s="186">
        <f t="shared" si="21"/>
        <v>0</v>
      </c>
      <c r="BG38" s="186">
        <f t="shared" si="22"/>
        <v>0</v>
      </c>
      <c r="BH38" s="186">
        <f t="shared" si="23"/>
        <v>0</v>
      </c>
      <c r="BI38" s="97"/>
      <c r="BJ38" s="186">
        <f t="shared" si="24"/>
        <v>0</v>
      </c>
      <c r="BK38" s="186" t="str">
        <f t="shared" si="25"/>
        <v/>
      </c>
      <c r="BL38" s="186" t="str">
        <f t="shared" si="26"/>
        <v/>
      </c>
      <c r="BM38" s="186" t="str">
        <f t="shared" si="27"/>
        <v/>
      </c>
      <c r="BN38" s="186" t="str">
        <f t="shared" si="28"/>
        <v/>
      </c>
      <c r="BO38" s="186" t="str">
        <f t="shared" si="29"/>
        <v/>
      </c>
      <c r="BP38" s="186" t="str">
        <f t="shared" si="30"/>
        <v/>
      </c>
      <c r="BQ38" s="97"/>
      <c r="BR38" s="186">
        <f t="shared" si="44"/>
        <v>146.27265</v>
      </c>
      <c r="BS38" s="186">
        <f t="shared" si="31"/>
        <v>0</v>
      </c>
      <c r="BT38" s="222">
        <f t="shared" si="32"/>
        <v>0</v>
      </c>
      <c r="BU38" s="222">
        <f t="shared" si="33"/>
        <v>0</v>
      </c>
      <c r="BV38" s="222">
        <f t="shared" si="34"/>
        <v>0</v>
      </c>
      <c r="BW38" s="222">
        <f t="shared" si="35"/>
        <v>0</v>
      </c>
      <c r="BX38" s="222">
        <f t="shared" si="36"/>
        <v>0</v>
      </c>
      <c r="BY38" s="106"/>
      <c r="BZ38" s="197" t="str">
        <f>IF(SUMIF('Input| Projects'!$AS$8:$CP$8,"Dx",'Input| Projects'!$AS38:$CP38)=0,"",SUMIF('Input| Projects'!$AS$8:$CP$8,"Dx",'Input| Projects'!$AS38:$CP38))</f>
        <v/>
      </c>
      <c r="CA38" s="197">
        <f>IF(SUMIF('Input| Projects'!$AS$8:$CP$8,"Tx",'Input| Projects'!$AS38:$CP38)=0,"",SUMIF('Input| Projects'!$AS$8:$CP$8,"Tx",'Input| Projects'!$AS38:$CP38))</f>
        <v>1</v>
      </c>
      <c r="CB38" s="150" t="str">
        <f t="shared" si="45"/>
        <v/>
      </c>
    </row>
    <row r="39" spans="2:80" x14ac:dyDescent="0.2">
      <c r="B39" s="201">
        <f>IFERROR('Input| Projects'!B39,"")</f>
        <v>30</v>
      </c>
      <c r="C39" s="42" t="str">
        <f>IFERROR(IF('Input| Projects'!C39="","",'Input| Projects'!C39),"")</f>
        <v>14-Greenacre park 11kV SWG replacement and LT</v>
      </c>
      <c r="D39" s="42" t="str">
        <f>IFERROR(IF('Input| Projects'!D39="","",'Input| Projects'!D39),"")</f>
        <v>ARA_04.3A.0014</v>
      </c>
      <c r="E39" s="104"/>
      <c r="F39" s="190">
        <f>IFERROR('Input| Projects'!I39*'Input| Escalations'!$K$19,"")</f>
        <v>942.67840000000001</v>
      </c>
      <c r="G39" s="190">
        <f>IFERROR('Input| Projects'!J39*'Input| Escalations'!$K$19,"")</f>
        <v>0</v>
      </c>
      <c r="H39" s="190">
        <f>IFERROR('Input| Projects'!K39*'Input| Escalations'!$K$19,"")</f>
        <v>0</v>
      </c>
      <c r="I39" s="190">
        <f>IFERROR('Input| Projects'!L39*'Input| Escalations'!$K$19,"")</f>
        <v>0</v>
      </c>
      <c r="J39" s="190">
        <f>IFERROR('Input| Projects'!M39*'Input| Escalations'!$K$19,"")</f>
        <v>0</v>
      </c>
      <c r="K39" s="190">
        <f>IFERROR('Input| Projects'!N39*'Input| Escalations'!$K$19,"")</f>
        <v>0</v>
      </c>
      <c r="L39" s="190">
        <f>IFERROR('Input| Projects'!O39*'Input| Escalations'!$K$19,"")</f>
        <v>0</v>
      </c>
      <c r="M39" s="150" t="str">
        <f>IF(ABS(SUM(F39:L39)-(SUM('Input| Projects'!I39:O39)*'Input| Escalations'!$K$19))&lt;0.0000001,"",1)</f>
        <v/>
      </c>
      <c r="N39" s="192">
        <f>'Input| Projects'!$Y39*INDEX('Input| Escalations'!$H$33:$N$33,MATCH('Calc| Project Costs'!N$9,'Input| Escalations'!$H$23:$N$23,0))+'Input| Projects'!$Z39*INDEX('Input| Escalations'!$H$34:$N$34,MATCH('Calc| Project Costs'!N$9,'Input| Escalations'!$H$23:$N$23,0))+'Input| Projects'!$AA39*INDEX('Input| Escalations'!$H$35:$N$35,MATCH('Calc| Project Costs'!N$9,'Input| Escalations'!$H$23:$N$23,0))+1</f>
        <v>1</v>
      </c>
      <c r="O39" s="192">
        <f>'Input| Projects'!$Y39*INDEX('Input| Escalations'!$H$33:$N$33,MATCH('Calc| Project Costs'!O$9,'Input| Escalations'!$H$23:$N$23,0))+'Input| Projects'!$Z39*INDEX('Input| Escalations'!$H$34:$N$34,MATCH('Calc| Project Costs'!O$9,'Input| Escalations'!$H$23:$N$23,0))+'Input| Projects'!$AA39*INDEX('Input| Escalations'!$H$35:$N$35,MATCH('Calc| Project Costs'!O$9,'Input| Escalations'!$H$23:$N$23,0))+1</f>
        <v>1</v>
      </c>
      <c r="P39" s="192">
        <f>'Input| Projects'!$Y39*INDEX('Input| Escalations'!$H$33:$N$33,MATCH('Calc| Project Costs'!P$9,'Input| Escalations'!$H$23:$N$23,0))+'Input| Projects'!$Z39*INDEX('Input| Escalations'!$H$34:$N$34,MATCH('Calc| Project Costs'!P$9,'Input| Escalations'!$H$23:$N$23,0))+'Input| Projects'!$AA39*INDEX('Input| Escalations'!$H$35:$N$35,MATCH('Calc| Project Costs'!P$9,'Input| Escalations'!$H$23:$N$23,0))+1</f>
        <v>1</v>
      </c>
      <c r="Q39" s="192">
        <f>'Input| Projects'!$Y39*INDEX('Input| Escalations'!$H$33:$N$33,MATCH('Calc| Project Costs'!Q$9,'Input| Escalations'!$H$23:$N$23,0))+'Input| Projects'!$Z39*INDEX('Input| Escalations'!$H$34:$N$34,MATCH('Calc| Project Costs'!Q$9,'Input| Escalations'!$H$23:$N$23,0))+'Input| Projects'!$AA39*INDEX('Input| Escalations'!$H$35:$N$35,MATCH('Calc| Project Costs'!Q$9,'Input| Escalations'!$H$23:$N$23,0))+1</f>
        <v>1</v>
      </c>
      <c r="R39" s="192">
        <f>'Input| Projects'!$Y39*INDEX('Input| Escalations'!$H$33:$N$33,MATCH('Calc| Project Costs'!R$9,'Input| Escalations'!$H$23:$N$23,0))+'Input| Projects'!$Z39*INDEX('Input| Escalations'!$H$34:$N$34,MATCH('Calc| Project Costs'!R$9,'Input| Escalations'!$H$23:$N$23,0))+'Input| Projects'!$AA39*INDEX('Input| Escalations'!$H$35:$N$35,MATCH('Calc| Project Costs'!R$9,'Input| Escalations'!$H$23:$N$23,0))+1</f>
        <v>1</v>
      </c>
      <c r="S39" s="192">
        <f>'Input| Projects'!$Y39*INDEX('Input| Escalations'!$H$33:$N$33,MATCH('Calc| Project Costs'!S$9,'Input| Escalations'!$H$23:$N$23,0))+'Input| Projects'!$Z39*INDEX('Input| Escalations'!$H$34:$N$34,MATCH('Calc| Project Costs'!S$9,'Input| Escalations'!$H$23:$N$23,0))+'Input| Projects'!$AA39*INDEX('Input| Escalations'!$H$35:$N$35,MATCH('Calc| Project Costs'!S$9,'Input| Escalations'!$H$23:$N$23,0))+1</f>
        <v>1</v>
      </c>
      <c r="T39" s="192">
        <f>'Input| Projects'!$Y39*INDEX('Input| Escalations'!$H$33:$N$33,MATCH('Calc| Project Costs'!T$9,'Input| Escalations'!$H$23:$N$23,0))+'Input| Projects'!$Z39*INDEX('Input| Escalations'!$H$34:$N$34,MATCH('Calc| Project Costs'!T$9,'Input| Escalations'!$H$23:$N$23,0))+'Input| Projects'!$AA39*INDEX('Input| Escalations'!$H$35:$N$35,MATCH('Calc| Project Costs'!T$9,'Input| Escalations'!$H$23:$N$23,0))+1</f>
        <v>1</v>
      </c>
      <c r="U39" s="106"/>
      <c r="V39" s="186">
        <f t="shared" si="37"/>
        <v>942.67840000000001</v>
      </c>
      <c r="W39" s="186">
        <f t="shared" si="38"/>
        <v>0</v>
      </c>
      <c r="X39" s="186">
        <f t="shared" si="39"/>
        <v>0</v>
      </c>
      <c r="Y39" s="186">
        <f t="shared" si="18"/>
        <v>0</v>
      </c>
      <c r="Z39" s="186">
        <f t="shared" si="19"/>
        <v>0</v>
      </c>
      <c r="AA39" s="186">
        <f t="shared" si="40"/>
        <v>0</v>
      </c>
      <c r="AB39" s="186">
        <f t="shared" si="40"/>
        <v>0</v>
      </c>
      <c r="AC39" s="106"/>
      <c r="AD39" s="186">
        <f>'Input| Projects'!Q39*N39*'Input| Escalations'!$K$19</f>
        <v>0</v>
      </c>
      <c r="AE39" s="186">
        <f>'Input| Projects'!R39*O39*'Input| Escalations'!$K$19</f>
        <v>0</v>
      </c>
      <c r="AF39" s="186">
        <f>'Input| Projects'!S39*P39*'Input| Escalations'!$K$19</f>
        <v>0</v>
      </c>
      <c r="AG39" s="186">
        <f>'Input| Projects'!T39*Q39*'Input| Escalations'!$K$19</f>
        <v>0</v>
      </c>
      <c r="AH39" s="186">
        <f>'Input| Projects'!U39*R39*'Input| Escalations'!$K$19</f>
        <v>0</v>
      </c>
      <c r="AI39" s="186">
        <f>'Input| Projects'!V39*S39*'Input| Escalations'!$K$19</f>
        <v>0</v>
      </c>
      <c r="AJ39" s="186">
        <f>'Input| Projects'!W39*T39*'Input| Escalations'!$K$19</f>
        <v>0</v>
      </c>
      <c r="AK39" s="106"/>
      <c r="AL39" s="186">
        <f>IFERROR(IF('Input| Overheads'!$C$42="Direct costs",SUMPRODUCT(--('Input| Projects'!$AC39="Yes"),'Calc| Overheads Allocation'!C$8,'Calc| Project Costs'!V39),IF('Input| Overheads'!$C$42="Internal labour",SUMPRODUCT(--('Input| Projects'!$AC39="Yes"),'Calc| Overheads Allocation'!C$8,'Calc| Project Costs'!V39,'Input| Projects'!$Y39),IF('Input| Overheads'!$C$42="DNSP defined",SUMPRODUCT(--('Input| Projects'!$AC39="Yes"),'Calc| Overheads Allocation'!C$61,'Input| Projects'!$AF39),""))),"")</f>
        <v>355.83913999999999</v>
      </c>
      <c r="AM39" s="186">
        <f>IFERROR(IF('Input| Overheads'!$C$42="Direct costs",SUMPRODUCT(--('Input| Projects'!$AC39="Yes"),'Calc| Overheads Allocation'!D$8,'Calc| Project Costs'!W39),IF('Input| Overheads'!$C$42="Internal labour",SUMPRODUCT(--('Input| Projects'!$AC39="Yes"),'Calc| Overheads Allocation'!D$8,'Calc| Project Costs'!W39,'Input| Projects'!$Y39),IF('Input| Overheads'!$C$42="DNSP defined",SUMPRODUCT(--('Input| Projects'!$AC39="Yes"),'Calc| Overheads Allocation'!D$61,'Input| Projects'!$AF39),""))),"")</f>
        <v>0</v>
      </c>
      <c r="AN39" s="186">
        <f>IFERROR(IF('Input| Overheads'!$C$42="Direct costs",SUMPRODUCT(--('Input| Projects'!$AC39="Yes"),'Calc| Overheads Allocation'!E$8,'Calc| Project Costs'!X39),IF('Input| Overheads'!$C$42="Internal labour",SUMPRODUCT(--('Input| Projects'!$AC39="Yes"),'Calc| Overheads Allocation'!E$8,'Calc| Project Costs'!X39,'Input| Projects'!$Y39),IF('Input| Overheads'!$C$42="DNSP defined",SUMPRODUCT(--('Input| Projects'!$AC39="Yes"),'Calc| Overheads Allocation'!E$61,'Input| Projects'!$AF39),""))),"")</f>
        <v>0</v>
      </c>
      <c r="AO39" s="186">
        <f>IFERROR(IF('Input| Overheads'!$C$42="Direct costs",SUMPRODUCT(--('Input| Projects'!$AC39="Yes"),'Calc| Overheads Allocation'!F$8,'Calc| Project Costs'!Y39),IF('Input| Overheads'!$C$42="Internal labour",SUMPRODUCT(--('Input| Projects'!$AC39="Yes"),'Calc| Overheads Allocation'!F$8,'Calc| Project Costs'!Y39,'Input| Projects'!$Y39),IF('Input| Overheads'!$C$42="DNSP defined",SUMPRODUCT(--('Input| Projects'!$AC39="Yes"),'Calc| Overheads Allocation'!F$61,'Input| Projects'!$AF39),""))),"")</f>
        <v>0</v>
      </c>
      <c r="AP39" s="186">
        <f>IFERROR(IF('Input| Overheads'!$C$42="Direct costs",SUMPRODUCT(--('Input| Projects'!$AC39="Yes"),'Calc| Overheads Allocation'!G$8,'Calc| Project Costs'!Z39),IF('Input| Overheads'!$C$42="Internal labour",SUMPRODUCT(--('Input| Projects'!$AC39="Yes"),'Calc| Overheads Allocation'!G$8,'Calc| Project Costs'!Z39,'Input| Projects'!$Y39),IF('Input| Overheads'!$C$42="DNSP defined",SUMPRODUCT(--('Input| Projects'!$AC39="Yes"),'Calc| Overheads Allocation'!G$61,'Input| Projects'!$AF39),""))),"")</f>
        <v>0</v>
      </c>
      <c r="AQ39" s="186">
        <f>IFERROR(IF('Input| Overheads'!$C$42="Direct costs",SUMPRODUCT(--('Input| Projects'!$AC39="Yes"),'Calc| Overheads Allocation'!H$8,'Calc| Project Costs'!AA39),IF('Input| Overheads'!$C$42="Internal labour",SUMPRODUCT(--('Input| Projects'!$AC39="Yes"),'Calc| Overheads Allocation'!H$8,'Calc| Project Costs'!AA39,'Input| Projects'!$Y39),IF('Input| Overheads'!$C$42="DNSP defined",SUMPRODUCT(--('Input| Projects'!$AC39="Yes"),'Calc| Overheads Allocation'!H$61,'Input| Projects'!$AF39),""))),"")</f>
        <v>0</v>
      </c>
      <c r="AR39" s="186">
        <f>IFERROR(IF('Input| Overheads'!$C$42="Direct costs",SUMPRODUCT(--('Input| Projects'!$AC39="Yes"),'Calc| Overheads Allocation'!I$8,'Calc| Project Costs'!AB39),IF('Input| Overheads'!$C$42="Internal labour",SUMPRODUCT(--('Input| Projects'!$AC39="Yes"),'Calc| Overheads Allocation'!I$8,'Calc| Project Costs'!AB39,'Input| Projects'!$Y39),IF('Input| Overheads'!$C$42="DNSP defined",SUMPRODUCT(--('Input| Projects'!$AC39="Yes"),'Calc| Overheads Allocation'!I$61,'Input| Projects'!$AF39),""))),"")</f>
        <v>0</v>
      </c>
      <c r="AS39" s="106"/>
      <c r="AT39" s="186">
        <f>IFERROR(IF('Input| Overheads'!$C$42="Direct costs",SUMPRODUCT(--('Input| Projects'!$AD39="Yes"),'Calc| Overheads Allocation'!C$9,'Calc| Project Costs'!V39),IF('Input| Overheads'!$C$42="Internal labour",SUMPRODUCT(--('Input| Projects'!$AD39="Yes"),'Calc| Overheads Allocation'!C$9,'Calc| Project Costs'!V39,'Input| Projects'!$Y39),IF('Input| Overheads'!$C$42="DNSP defined",SUMPRODUCT(--('Input| Projects'!$AD39="Yes"),'Calc| Overheads Allocation'!C$62,'Input| Projects'!$AG39),""))),"")</f>
        <v>0</v>
      </c>
      <c r="AU39" s="186">
        <f>IFERROR(IF('Input| Overheads'!$C$42="Direct costs",SUMPRODUCT(--('Input| Projects'!$AD39="Yes"),'Calc| Overheads Allocation'!D$9,'Calc| Project Costs'!W39),IF('Input| Overheads'!$C$42="Internal labour",SUMPRODUCT(--('Input| Projects'!$AD39="Yes"),'Calc| Overheads Allocation'!D$9,'Calc| Project Costs'!W39,'Input| Projects'!$Y39),IF('Input| Overheads'!$C$42="DNSP defined",SUMPRODUCT(--('Input| Projects'!$AD39="Yes"),'Calc| Overheads Allocation'!D$62,'Input| Projects'!$AG39),""))),"")</f>
        <v>0</v>
      </c>
      <c r="AV39" s="186">
        <f>IFERROR(IF('Input| Overheads'!$C$42="Direct costs",SUMPRODUCT(--('Input| Projects'!$AD39="Yes"),'Calc| Overheads Allocation'!E$9,'Calc| Project Costs'!X39),IF('Input| Overheads'!$C$42="Internal labour",SUMPRODUCT(--('Input| Projects'!$AD39="Yes"),'Calc| Overheads Allocation'!E$9,'Calc| Project Costs'!X39,'Input| Projects'!$Y39),IF('Input| Overheads'!$C$42="DNSP defined",SUMPRODUCT(--('Input| Projects'!$AD39="Yes"),'Calc| Overheads Allocation'!E$62,'Input| Projects'!$AG39),""))),"")</f>
        <v>0</v>
      </c>
      <c r="AW39" s="186">
        <f>IFERROR(IF('Input| Overheads'!$C$42="Direct costs",SUMPRODUCT(--('Input| Projects'!$AD39="Yes"),'Calc| Overheads Allocation'!F$9,'Calc| Project Costs'!Y39),IF('Input| Overheads'!$C$42="Internal labour",SUMPRODUCT(--('Input| Projects'!$AD39="Yes"),'Calc| Overheads Allocation'!F$9,'Calc| Project Costs'!Y39,'Input| Projects'!$Y39),IF('Input| Overheads'!$C$42="DNSP defined",SUMPRODUCT(--('Input| Projects'!$AD39="Yes"),'Calc| Overheads Allocation'!F$62,'Input| Projects'!$AG39),""))),"")</f>
        <v>0</v>
      </c>
      <c r="AX39" s="186">
        <f>IFERROR(IF('Input| Overheads'!$C$42="Direct costs",SUMPRODUCT(--('Input| Projects'!$AD39="Yes"),'Calc| Overheads Allocation'!G$9,'Calc| Project Costs'!Z39),IF('Input| Overheads'!$C$42="Internal labour",SUMPRODUCT(--('Input| Projects'!$AD39="Yes"),'Calc| Overheads Allocation'!G$9,'Calc| Project Costs'!Z39,'Input| Projects'!$Y39),IF('Input| Overheads'!$C$42="DNSP defined",SUMPRODUCT(--('Input| Projects'!$AD39="Yes"),'Calc| Overheads Allocation'!G$62,'Input| Projects'!$AG39),""))),"")</f>
        <v>0</v>
      </c>
      <c r="AY39" s="186">
        <f>IFERROR(IF('Input| Overheads'!$C$42="Direct costs",SUMPRODUCT(--('Input| Projects'!$AD39="Yes"),'Calc| Overheads Allocation'!H$9,'Calc| Project Costs'!AA39),IF('Input| Overheads'!$C$42="Internal labour",SUMPRODUCT(--('Input| Projects'!$AD39="Yes"),'Calc| Overheads Allocation'!H$9,'Calc| Project Costs'!AA39,'Input| Projects'!$Y39),IF('Input| Overheads'!$C$42="DNSP defined",SUMPRODUCT(--('Input| Projects'!$AD39="Yes"),'Calc| Overheads Allocation'!H$62,'Input| Projects'!$AG39),""))),"")</f>
        <v>0</v>
      </c>
      <c r="AZ39" s="186">
        <f>IFERROR(IF('Input| Overheads'!$C$42="Direct costs",SUMPRODUCT(--('Input| Projects'!$AD39="Yes"),'Calc| Overheads Allocation'!I$9,'Calc| Project Costs'!AB39),IF('Input| Overheads'!$C$42="Internal labour",SUMPRODUCT(--('Input| Projects'!$AD39="Yes"),'Calc| Overheads Allocation'!I$9,'Calc| Project Costs'!AB39,'Input| Projects'!$Y39),IF('Input| Overheads'!$C$42="DNSP defined",SUMPRODUCT(--('Input| Projects'!$AD39="Yes"),'Calc| Overheads Allocation'!I$62,'Input| Projects'!$AG39),""))),"")</f>
        <v>0</v>
      </c>
      <c r="BA39" s="106"/>
      <c r="BB39" s="186">
        <f t="shared" si="41"/>
        <v>355.83913999999999</v>
      </c>
      <c r="BC39" s="186">
        <f t="shared" si="42"/>
        <v>0</v>
      </c>
      <c r="BD39" s="186">
        <f t="shared" si="43"/>
        <v>0</v>
      </c>
      <c r="BE39" s="186">
        <f t="shared" si="20"/>
        <v>0</v>
      </c>
      <c r="BF39" s="186">
        <f t="shared" si="21"/>
        <v>0</v>
      </c>
      <c r="BG39" s="186">
        <f t="shared" si="22"/>
        <v>0</v>
      </c>
      <c r="BH39" s="186">
        <f t="shared" si="23"/>
        <v>0</v>
      </c>
      <c r="BI39" s="97"/>
      <c r="BJ39" s="186">
        <f t="shared" si="24"/>
        <v>0</v>
      </c>
      <c r="BK39" s="186" t="str">
        <f t="shared" si="25"/>
        <v/>
      </c>
      <c r="BL39" s="186" t="str">
        <f t="shared" si="26"/>
        <v/>
      </c>
      <c r="BM39" s="186" t="str">
        <f t="shared" si="27"/>
        <v/>
      </c>
      <c r="BN39" s="186" t="str">
        <f t="shared" si="28"/>
        <v/>
      </c>
      <c r="BO39" s="186" t="str">
        <f t="shared" si="29"/>
        <v/>
      </c>
      <c r="BP39" s="186" t="str">
        <f t="shared" si="30"/>
        <v/>
      </c>
      <c r="BQ39" s="97"/>
      <c r="BR39" s="186">
        <f t="shared" si="44"/>
        <v>1298.5175400000001</v>
      </c>
      <c r="BS39" s="186">
        <f t="shared" si="31"/>
        <v>0</v>
      </c>
      <c r="BT39" s="222">
        <f t="shared" si="32"/>
        <v>0</v>
      </c>
      <c r="BU39" s="222">
        <f t="shared" si="33"/>
        <v>0</v>
      </c>
      <c r="BV39" s="222">
        <f t="shared" si="34"/>
        <v>0</v>
      </c>
      <c r="BW39" s="222">
        <f t="shared" si="35"/>
        <v>0</v>
      </c>
      <c r="BX39" s="222">
        <f t="shared" si="36"/>
        <v>0</v>
      </c>
      <c r="BY39" s="106"/>
      <c r="BZ39" s="197">
        <f>IF(SUMIF('Input| Projects'!$AS$8:$CP$8,"Dx",'Input| Projects'!$AS39:$CP39)=0,"",SUMIF('Input| Projects'!$AS$8:$CP$8,"Dx",'Input| Projects'!$AS39:$CP39))</f>
        <v>1</v>
      </c>
      <c r="CA39" s="197" t="str">
        <f>IF(SUMIF('Input| Projects'!$AS$8:$CP$8,"Tx",'Input| Projects'!$AS39:$CP39)=0,"",SUMIF('Input| Projects'!$AS$8:$CP$8,"Tx",'Input| Projects'!$AS39:$CP39))</f>
        <v/>
      </c>
      <c r="CB39" s="150" t="str">
        <f t="shared" si="45"/>
        <v/>
      </c>
    </row>
    <row r="40" spans="2:80" x14ac:dyDescent="0.2">
      <c r="B40" s="201">
        <f>IFERROR('Input| Projects'!B40,"")</f>
        <v>31</v>
      </c>
      <c r="C40" s="42" t="str">
        <f>IFERROR(IF('Input| Projects'!C40="","",'Input| Projects'!C40),"")</f>
        <v>19-Dulwich Hill zone 11kV SWG replace and LT</v>
      </c>
      <c r="D40" s="42" t="str">
        <f>IFERROR(IF('Input| Projects'!D40="","",'Input| Projects'!D40),"")</f>
        <v>ARA_04.3A.0019</v>
      </c>
      <c r="E40" s="104"/>
      <c r="F40" s="190">
        <f>IFERROR('Input| Projects'!I40*'Input| Escalations'!$K$19,"")</f>
        <v>953.16144999999995</v>
      </c>
      <c r="G40" s="190">
        <f>IFERROR('Input| Projects'!J40*'Input| Escalations'!$K$19,"")</f>
        <v>0</v>
      </c>
      <c r="H40" s="190">
        <f>IFERROR('Input| Projects'!K40*'Input| Escalations'!$K$19,"")</f>
        <v>0</v>
      </c>
      <c r="I40" s="190">
        <f>IFERROR('Input| Projects'!L40*'Input| Escalations'!$K$19,"")</f>
        <v>0</v>
      </c>
      <c r="J40" s="190">
        <f>IFERROR('Input| Projects'!M40*'Input| Escalations'!$K$19,"")</f>
        <v>0</v>
      </c>
      <c r="K40" s="190">
        <f>IFERROR('Input| Projects'!N40*'Input| Escalations'!$K$19,"")</f>
        <v>0</v>
      </c>
      <c r="L40" s="190">
        <f>IFERROR('Input| Projects'!O40*'Input| Escalations'!$K$19,"")</f>
        <v>0</v>
      </c>
      <c r="M40" s="150" t="str">
        <f>IF(ABS(SUM(F40:L40)-(SUM('Input| Projects'!I40:O40)*'Input| Escalations'!$K$19))&lt;0.0000001,"",1)</f>
        <v/>
      </c>
      <c r="N40" s="192">
        <f>'Input| Projects'!$Y40*INDEX('Input| Escalations'!$H$33:$N$33,MATCH('Calc| Project Costs'!N$9,'Input| Escalations'!$H$23:$N$23,0))+'Input| Projects'!$Z40*INDEX('Input| Escalations'!$H$34:$N$34,MATCH('Calc| Project Costs'!N$9,'Input| Escalations'!$H$23:$N$23,0))+'Input| Projects'!$AA40*INDEX('Input| Escalations'!$H$35:$N$35,MATCH('Calc| Project Costs'!N$9,'Input| Escalations'!$H$23:$N$23,0))+1</f>
        <v>1</v>
      </c>
      <c r="O40" s="192">
        <f>'Input| Projects'!$Y40*INDEX('Input| Escalations'!$H$33:$N$33,MATCH('Calc| Project Costs'!O$9,'Input| Escalations'!$H$23:$N$23,0))+'Input| Projects'!$Z40*INDEX('Input| Escalations'!$H$34:$N$34,MATCH('Calc| Project Costs'!O$9,'Input| Escalations'!$H$23:$N$23,0))+'Input| Projects'!$AA40*INDEX('Input| Escalations'!$H$35:$N$35,MATCH('Calc| Project Costs'!O$9,'Input| Escalations'!$H$23:$N$23,0))+1</f>
        <v>1</v>
      </c>
      <c r="P40" s="192">
        <f>'Input| Projects'!$Y40*INDEX('Input| Escalations'!$H$33:$N$33,MATCH('Calc| Project Costs'!P$9,'Input| Escalations'!$H$23:$N$23,0))+'Input| Projects'!$Z40*INDEX('Input| Escalations'!$H$34:$N$34,MATCH('Calc| Project Costs'!P$9,'Input| Escalations'!$H$23:$N$23,0))+'Input| Projects'!$AA40*INDEX('Input| Escalations'!$H$35:$N$35,MATCH('Calc| Project Costs'!P$9,'Input| Escalations'!$H$23:$N$23,0))+1</f>
        <v>1</v>
      </c>
      <c r="Q40" s="192">
        <f>'Input| Projects'!$Y40*INDEX('Input| Escalations'!$H$33:$N$33,MATCH('Calc| Project Costs'!Q$9,'Input| Escalations'!$H$23:$N$23,0))+'Input| Projects'!$Z40*INDEX('Input| Escalations'!$H$34:$N$34,MATCH('Calc| Project Costs'!Q$9,'Input| Escalations'!$H$23:$N$23,0))+'Input| Projects'!$AA40*INDEX('Input| Escalations'!$H$35:$N$35,MATCH('Calc| Project Costs'!Q$9,'Input| Escalations'!$H$23:$N$23,0))+1</f>
        <v>1</v>
      </c>
      <c r="R40" s="192">
        <f>'Input| Projects'!$Y40*INDEX('Input| Escalations'!$H$33:$N$33,MATCH('Calc| Project Costs'!R$9,'Input| Escalations'!$H$23:$N$23,0))+'Input| Projects'!$Z40*INDEX('Input| Escalations'!$H$34:$N$34,MATCH('Calc| Project Costs'!R$9,'Input| Escalations'!$H$23:$N$23,0))+'Input| Projects'!$AA40*INDEX('Input| Escalations'!$H$35:$N$35,MATCH('Calc| Project Costs'!R$9,'Input| Escalations'!$H$23:$N$23,0))+1</f>
        <v>1</v>
      </c>
      <c r="S40" s="192">
        <f>'Input| Projects'!$Y40*INDEX('Input| Escalations'!$H$33:$N$33,MATCH('Calc| Project Costs'!S$9,'Input| Escalations'!$H$23:$N$23,0))+'Input| Projects'!$Z40*INDEX('Input| Escalations'!$H$34:$N$34,MATCH('Calc| Project Costs'!S$9,'Input| Escalations'!$H$23:$N$23,0))+'Input| Projects'!$AA40*INDEX('Input| Escalations'!$H$35:$N$35,MATCH('Calc| Project Costs'!S$9,'Input| Escalations'!$H$23:$N$23,0))+1</f>
        <v>1</v>
      </c>
      <c r="T40" s="192">
        <f>'Input| Projects'!$Y40*INDEX('Input| Escalations'!$H$33:$N$33,MATCH('Calc| Project Costs'!T$9,'Input| Escalations'!$H$23:$N$23,0))+'Input| Projects'!$Z40*INDEX('Input| Escalations'!$H$34:$N$34,MATCH('Calc| Project Costs'!T$9,'Input| Escalations'!$H$23:$N$23,0))+'Input| Projects'!$AA40*INDEX('Input| Escalations'!$H$35:$N$35,MATCH('Calc| Project Costs'!T$9,'Input| Escalations'!$H$23:$N$23,0))+1</f>
        <v>1</v>
      </c>
      <c r="U40" s="106"/>
      <c r="V40" s="186">
        <f t="shared" si="37"/>
        <v>953.16144999999995</v>
      </c>
      <c r="W40" s="186">
        <f t="shared" si="38"/>
        <v>0</v>
      </c>
      <c r="X40" s="186">
        <f t="shared" si="39"/>
        <v>0</v>
      </c>
      <c r="Y40" s="186">
        <f t="shared" si="18"/>
        <v>0</v>
      </c>
      <c r="Z40" s="186">
        <f t="shared" si="19"/>
        <v>0</v>
      </c>
      <c r="AA40" s="186">
        <f t="shared" si="40"/>
        <v>0</v>
      </c>
      <c r="AB40" s="186">
        <f t="shared" si="40"/>
        <v>0</v>
      </c>
      <c r="AC40" s="106"/>
      <c r="AD40" s="186">
        <f>'Input| Projects'!Q40*N40*'Input| Escalations'!$K$19</f>
        <v>0</v>
      </c>
      <c r="AE40" s="186">
        <f>'Input| Projects'!R40*O40*'Input| Escalations'!$K$19</f>
        <v>0</v>
      </c>
      <c r="AF40" s="186">
        <f>'Input| Projects'!S40*P40*'Input| Escalations'!$K$19</f>
        <v>0</v>
      </c>
      <c r="AG40" s="186">
        <f>'Input| Projects'!T40*Q40*'Input| Escalations'!$K$19</f>
        <v>0</v>
      </c>
      <c r="AH40" s="186">
        <f>'Input| Projects'!U40*R40*'Input| Escalations'!$K$19</f>
        <v>0</v>
      </c>
      <c r="AI40" s="186">
        <f>'Input| Projects'!V40*S40*'Input| Escalations'!$K$19</f>
        <v>0</v>
      </c>
      <c r="AJ40" s="186">
        <f>'Input| Projects'!W40*T40*'Input| Escalations'!$K$19</f>
        <v>0</v>
      </c>
      <c r="AK40" s="106"/>
      <c r="AL40" s="186">
        <f>IFERROR(IF('Input| Overheads'!$C$42="Direct costs",SUMPRODUCT(--('Input| Projects'!$AC40="Yes"),'Calc| Overheads Allocation'!C$8,'Calc| Project Costs'!V40),IF('Input| Overheads'!$C$42="Internal labour",SUMPRODUCT(--('Input| Projects'!$AC40="Yes"),'Calc| Overheads Allocation'!C$8,'Calc| Project Costs'!V40,'Input| Projects'!$Y40),IF('Input| Overheads'!$C$42="DNSP defined",SUMPRODUCT(--('Input| Projects'!$AC40="Yes"),'Calc| Overheads Allocation'!C$61,'Input| Projects'!$AF40),""))),"")</f>
        <v>318.04336000000001</v>
      </c>
      <c r="AM40" s="186">
        <f>IFERROR(IF('Input| Overheads'!$C$42="Direct costs",SUMPRODUCT(--('Input| Projects'!$AC40="Yes"),'Calc| Overheads Allocation'!D$8,'Calc| Project Costs'!W40),IF('Input| Overheads'!$C$42="Internal labour",SUMPRODUCT(--('Input| Projects'!$AC40="Yes"),'Calc| Overheads Allocation'!D$8,'Calc| Project Costs'!W40,'Input| Projects'!$Y40),IF('Input| Overheads'!$C$42="DNSP defined",SUMPRODUCT(--('Input| Projects'!$AC40="Yes"),'Calc| Overheads Allocation'!D$61,'Input| Projects'!$AF40),""))),"")</f>
        <v>0</v>
      </c>
      <c r="AN40" s="186">
        <f>IFERROR(IF('Input| Overheads'!$C$42="Direct costs",SUMPRODUCT(--('Input| Projects'!$AC40="Yes"),'Calc| Overheads Allocation'!E$8,'Calc| Project Costs'!X40),IF('Input| Overheads'!$C$42="Internal labour",SUMPRODUCT(--('Input| Projects'!$AC40="Yes"),'Calc| Overheads Allocation'!E$8,'Calc| Project Costs'!X40,'Input| Projects'!$Y40),IF('Input| Overheads'!$C$42="DNSP defined",SUMPRODUCT(--('Input| Projects'!$AC40="Yes"),'Calc| Overheads Allocation'!E$61,'Input| Projects'!$AF40),""))),"")</f>
        <v>0</v>
      </c>
      <c r="AO40" s="186">
        <f>IFERROR(IF('Input| Overheads'!$C$42="Direct costs",SUMPRODUCT(--('Input| Projects'!$AC40="Yes"),'Calc| Overheads Allocation'!F$8,'Calc| Project Costs'!Y40),IF('Input| Overheads'!$C$42="Internal labour",SUMPRODUCT(--('Input| Projects'!$AC40="Yes"),'Calc| Overheads Allocation'!F$8,'Calc| Project Costs'!Y40,'Input| Projects'!$Y40),IF('Input| Overheads'!$C$42="DNSP defined",SUMPRODUCT(--('Input| Projects'!$AC40="Yes"),'Calc| Overheads Allocation'!F$61,'Input| Projects'!$AF40),""))),"")</f>
        <v>0</v>
      </c>
      <c r="AP40" s="186">
        <f>IFERROR(IF('Input| Overheads'!$C$42="Direct costs",SUMPRODUCT(--('Input| Projects'!$AC40="Yes"),'Calc| Overheads Allocation'!G$8,'Calc| Project Costs'!Z40),IF('Input| Overheads'!$C$42="Internal labour",SUMPRODUCT(--('Input| Projects'!$AC40="Yes"),'Calc| Overheads Allocation'!G$8,'Calc| Project Costs'!Z40,'Input| Projects'!$Y40),IF('Input| Overheads'!$C$42="DNSP defined",SUMPRODUCT(--('Input| Projects'!$AC40="Yes"),'Calc| Overheads Allocation'!G$61,'Input| Projects'!$AF40),""))),"")</f>
        <v>0</v>
      </c>
      <c r="AQ40" s="186">
        <f>IFERROR(IF('Input| Overheads'!$C$42="Direct costs",SUMPRODUCT(--('Input| Projects'!$AC40="Yes"),'Calc| Overheads Allocation'!H$8,'Calc| Project Costs'!AA40),IF('Input| Overheads'!$C$42="Internal labour",SUMPRODUCT(--('Input| Projects'!$AC40="Yes"),'Calc| Overheads Allocation'!H$8,'Calc| Project Costs'!AA40,'Input| Projects'!$Y40),IF('Input| Overheads'!$C$42="DNSP defined",SUMPRODUCT(--('Input| Projects'!$AC40="Yes"),'Calc| Overheads Allocation'!H$61,'Input| Projects'!$AF40),""))),"")</f>
        <v>0</v>
      </c>
      <c r="AR40" s="186">
        <f>IFERROR(IF('Input| Overheads'!$C$42="Direct costs",SUMPRODUCT(--('Input| Projects'!$AC40="Yes"),'Calc| Overheads Allocation'!I$8,'Calc| Project Costs'!AB40),IF('Input| Overheads'!$C$42="Internal labour",SUMPRODUCT(--('Input| Projects'!$AC40="Yes"),'Calc| Overheads Allocation'!I$8,'Calc| Project Costs'!AB40,'Input| Projects'!$Y40),IF('Input| Overheads'!$C$42="DNSP defined",SUMPRODUCT(--('Input| Projects'!$AC40="Yes"),'Calc| Overheads Allocation'!I$61,'Input| Projects'!$AF40),""))),"")</f>
        <v>0</v>
      </c>
      <c r="AS40" s="106"/>
      <c r="AT40" s="186">
        <f>IFERROR(IF('Input| Overheads'!$C$42="Direct costs",SUMPRODUCT(--('Input| Projects'!$AD40="Yes"),'Calc| Overheads Allocation'!C$9,'Calc| Project Costs'!V40),IF('Input| Overheads'!$C$42="Internal labour",SUMPRODUCT(--('Input| Projects'!$AD40="Yes"),'Calc| Overheads Allocation'!C$9,'Calc| Project Costs'!V40,'Input| Projects'!$Y40),IF('Input| Overheads'!$C$42="DNSP defined",SUMPRODUCT(--('Input| Projects'!$AD40="Yes"),'Calc| Overheads Allocation'!C$62,'Input| Projects'!$AG40),""))),"")</f>
        <v>0</v>
      </c>
      <c r="AU40" s="186">
        <f>IFERROR(IF('Input| Overheads'!$C$42="Direct costs",SUMPRODUCT(--('Input| Projects'!$AD40="Yes"),'Calc| Overheads Allocation'!D$9,'Calc| Project Costs'!W40),IF('Input| Overheads'!$C$42="Internal labour",SUMPRODUCT(--('Input| Projects'!$AD40="Yes"),'Calc| Overheads Allocation'!D$9,'Calc| Project Costs'!W40,'Input| Projects'!$Y40),IF('Input| Overheads'!$C$42="DNSP defined",SUMPRODUCT(--('Input| Projects'!$AD40="Yes"),'Calc| Overheads Allocation'!D$62,'Input| Projects'!$AG40),""))),"")</f>
        <v>0</v>
      </c>
      <c r="AV40" s="186">
        <f>IFERROR(IF('Input| Overheads'!$C$42="Direct costs",SUMPRODUCT(--('Input| Projects'!$AD40="Yes"),'Calc| Overheads Allocation'!E$9,'Calc| Project Costs'!X40),IF('Input| Overheads'!$C$42="Internal labour",SUMPRODUCT(--('Input| Projects'!$AD40="Yes"),'Calc| Overheads Allocation'!E$9,'Calc| Project Costs'!X40,'Input| Projects'!$Y40),IF('Input| Overheads'!$C$42="DNSP defined",SUMPRODUCT(--('Input| Projects'!$AD40="Yes"),'Calc| Overheads Allocation'!E$62,'Input| Projects'!$AG40),""))),"")</f>
        <v>0</v>
      </c>
      <c r="AW40" s="186">
        <f>IFERROR(IF('Input| Overheads'!$C$42="Direct costs",SUMPRODUCT(--('Input| Projects'!$AD40="Yes"),'Calc| Overheads Allocation'!F$9,'Calc| Project Costs'!Y40),IF('Input| Overheads'!$C$42="Internal labour",SUMPRODUCT(--('Input| Projects'!$AD40="Yes"),'Calc| Overheads Allocation'!F$9,'Calc| Project Costs'!Y40,'Input| Projects'!$Y40),IF('Input| Overheads'!$C$42="DNSP defined",SUMPRODUCT(--('Input| Projects'!$AD40="Yes"),'Calc| Overheads Allocation'!F$62,'Input| Projects'!$AG40),""))),"")</f>
        <v>0</v>
      </c>
      <c r="AX40" s="186">
        <f>IFERROR(IF('Input| Overheads'!$C$42="Direct costs",SUMPRODUCT(--('Input| Projects'!$AD40="Yes"),'Calc| Overheads Allocation'!G$9,'Calc| Project Costs'!Z40),IF('Input| Overheads'!$C$42="Internal labour",SUMPRODUCT(--('Input| Projects'!$AD40="Yes"),'Calc| Overheads Allocation'!G$9,'Calc| Project Costs'!Z40,'Input| Projects'!$Y40),IF('Input| Overheads'!$C$42="DNSP defined",SUMPRODUCT(--('Input| Projects'!$AD40="Yes"),'Calc| Overheads Allocation'!G$62,'Input| Projects'!$AG40),""))),"")</f>
        <v>0</v>
      </c>
      <c r="AY40" s="186">
        <f>IFERROR(IF('Input| Overheads'!$C$42="Direct costs",SUMPRODUCT(--('Input| Projects'!$AD40="Yes"),'Calc| Overheads Allocation'!H$9,'Calc| Project Costs'!AA40),IF('Input| Overheads'!$C$42="Internal labour",SUMPRODUCT(--('Input| Projects'!$AD40="Yes"),'Calc| Overheads Allocation'!H$9,'Calc| Project Costs'!AA40,'Input| Projects'!$Y40),IF('Input| Overheads'!$C$42="DNSP defined",SUMPRODUCT(--('Input| Projects'!$AD40="Yes"),'Calc| Overheads Allocation'!H$62,'Input| Projects'!$AG40),""))),"")</f>
        <v>0</v>
      </c>
      <c r="AZ40" s="186">
        <f>IFERROR(IF('Input| Overheads'!$C$42="Direct costs",SUMPRODUCT(--('Input| Projects'!$AD40="Yes"),'Calc| Overheads Allocation'!I$9,'Calc| Project Costs'!AB40),IF('Input| Overheads'!$C$42="Internal labour",SUMPRODUCT(--('Input| Projects'!$AD40="Yes"),'Calc| Overheads Allocation'!I$9,'Calc| Project Costs'!AB40,'Input| Projects'!$Y40),IF('Input| Overheads'!$C$42="DNSP defined",SUMPRODUCT(--('Input| Projects'!$AD40="Yes"),'Calc| Overheads Allocation'!I$62,'Input| Projects'!$AG40),""))),"")</f>
        <v>0</v>
      </c>
      <c r="BA40" s="106"/>
      <c r="BB40" s="186">
        <f t="shared" si="41"/>
        <v>318.04336000000001</v>
      </c>
      <c r="BC40" s="186">
        <f t="shared" si="42"/>
        <v>0</v>
      </c>
      <c r="BD40" s="186">
        <f t="shared" si="43"/>
        <v>0</v>
      </c>
      <c r="BE40" s="186">
        <f t="shared" si="20"/>
        <v>0</v>
      </c>
      <c r="BF40" s="186">
        <f t="shared" si="21"/>
        <v>0</v>
      </c>
      <c r="BG40" s="186">
        <f t="shared" si="22"/>
        <v>0</v>
      </c>
      <c r="BH40" s="186">
        <f t="shared" si="23"/>
        <v>0</v>
      </c>
      <c r="BI40" s="97"/>
      <c r="BJ40" s="186">
        <f t="shared" si="24"/>
        <v>0</v>
      </c>
      <c r="BK40" s="186" t="str">
        <f t="shared" si="25"/>
        <v/>
      </c>
      <c r="BL40" s="186" t="str">
        <f t="shared" si="26"/>
        <v/>
      </c>
      <c r="BM40" s="186" t="str">
        <f t="shared" si="27"/>
        <v/>
      </c>
      <c r="BN40" s="186" t="str">
        <f t="shared" si="28"/>
        <v/>
      </c>
      <c r="BO40" s="186" t="str">
        <f t="shared" si="29"/>
        <v/>
      </c>
      <c r="BP40" s="186" t="str">
        <f t="shared" si="30"/>
        <v/>
      </c>
      <c r="BQ40" s="97"/>
      <c r="BR40" s="186">
        <f t="shared" si="44"/>
        <v>1271.20481</v>
      </c>
      <c r="BS40" s="186">
        <f t="shared" si="31"/>
        <v>0</v>
      </c>
      <c r="BT40" s="222">
        <f t="shared" si="32"/>
        <v>0</v>
      </c>
      <c r="BU40" s="222">
        <f t="shared" si="33"/>
        <v>0</v>
      </c>
      <c r="BV40" s="222">
        <f t="shared" si="34"/>
        <v>0</v>
      </c>
      <c r="BW40" s="222">
        <f t="shared" si="35"/>
        <v>0</v>
      </c>
      <c r="BX40" s="222">
        <f t="shared" si="36"/>
        <v>0</v>
      </c>
      <c r="BY40" s="106"/>
      <c r="BZ40" s="197">
        <f>IF(SUMIF('Input| Projects'!$AS$8:$CP$8,"Dx",'Input| Projects'!$AS40:$CP40)=0,"",SUMIF('Input| Projects'!$AS$8:$CP$8,"Dx",'Input| Projects'!$AS40:$CP40))</f>
        <v>1</v>
      </c>
      <c r="CA40" s="197" t="str">
        <f>IF(SUMIF('Input| Projects'!$AS$8:$CP$8,"Tx",'Input| Projects'!$AS40:$CP40)=0,"",SUMIF('Input| Projects'!$AS$8:$CP$8,"Tx",'Input| Projects'!$AS40:$CP40))</f>
        <v/>
      </c>
      <c r="CB40" s="150" t="str">
        <f t="shared" si="45"/>
        <v/>
      </c>
    </row>
    <row r="41" spans="2:80" x14ac:dyDescent="0.2">
      <c r="B41" s="201">
        <f>IFERROR('Input| Projects'!B41,"")</f>
        <v>32</v>
      </c>
      <c r="C41" s="42" t="str">
        <f>IFERROR(IF('Input| Projects'!C41="","",'Input| Projects'!C41),"")</f>
        <v>21-Dulwich Hill zone replace fdrs 643, 644,</v>
      </c>
      <c r="D41" s="42" t="str">
        <f>IFERROR(IF('Input| Projects'!D41="","",'Input| Projects'!D41),"")</f>
        <v>ARA_04.3A.0021</v>
      </c>
      <c r="E41" s="104"/>
      <c r="F41" s="190">
        <f>IFERROR('Input| Projects'!I41*'Input| Escalations'!$K$19,"")</f>
        <v>251.17335</v>
      </c>
      <c r="G41" s="190">
        <f>IFERROR('Input| Projects'!J41*'Input| Escalations'!$K$19,"")</f>
        <v>0</v>
      </c>
      <c r="H41" s="190">
        <f>IFERROR('Input| Projects'!K41*'Input| Escalations'!$K$19,"")</f>
        <v>0</v>
      </c>
      <c r="I41" s="190">
        <f>IFERROR('Input| Projects'!L41*'Input| Escalations'!$K$19,"")</f>
        <v>0</v>
      </c>
      <c r="J41" s="190">
        <f>IFERROR('Input| Projects'!M41*'Input| Escalations'!$K$19,"")</f>
        <v>0</v>
      </c>
      <c r="K41" s="190">
        <f>IFERROR('Input| Projects'!N41*'Input| Escalations'!$K$19,"")</f>
        <v>0</v>
      </c>
      <c r="L41" s="190">
        <f>IFERROR('Input| Projects'!O41*'Input| Escalations'!$K$19,"")</f>
        <v>0</v>
      </c>
      <c r="M41" s="150" t="str">
        <f>IF(ABS(SUM(F41:L41)-(SUM('Input| Projects'!I41:O41)*'Input| Escalations'!$K$19))&lt;0.0000001,"",1)</f>
        <v/>
      </c>
      <c r="N41" s="192">
        <f>'Input| Projects'!$Y41*INDEX('Input| Escalations'!$H$33:$N$33,MATCH('Calc| Project Costs'!N$9,'Input| Escalations'!$H$23:$N$23,0))+'Input| Projects'!$Z41*INDEX('Input| Escalations'!$H$34:$N$34,MATCH('Calc| Project Costs'!N$9,'Input| Escalations'!$H$23:$N$23,0))+'Input| Projects'!$AA41*INDEX('Input| Escalations'!$H$35:$N$35,MATCH('Calc| Project Costs'!N$9,'Input| Escalations'!$H$23:$N$23,0))+1</f>
        <v>1</v>
      </c>
      <c r="O41" s="192">
        <f>'Input| Projects'!$Y41*INDEX('Input| Escalations'!$H$33:$N$33,MATCH('Calc| Project Costs'!O$9,'Input| Escalations'!$H$23:$N$23,0))+'Input| Projects'!$Z41*INDEX('Input| Escalations'!$H$34:$N$34,MATCH('Calc| Project Costs'!O$9,'Input| Escalations'!$H$23:$N$23,0))+'Input| Projects'!$AA41*INDEX('Input| Escalations'!$H$35:$N$35,MATCH('Calc| Project Costs'!O$9,'Input| Escalations'!$H$23:$N$23,0))+1</f>
        <v>1</v>
      </c>
      <c r="P41" s="192">
        <f>'Input| Projects'!$Y41*INDEX('Input| Escalations'!$H$33:$N$33,MATCH('Calc| Project Costs'!P$9,'Input| Escalations'!$H$23:$N$23,0))+'Input| Projects'!$Z41*INDEX('Input| Escalations'!$H$34:$N$34,MATCH('Calc| Project Costs'!P$9,'Input| Escalations'!$H$23:$N$23,0))+'Input| Projects'!$AA41*INDEX('Input| Escalations'!$H$35:$N$35,MATCH('Calc| Project Costs'!P$9,'Input| Escalations'!$H$23:$N$23,0))+1</f>
        <v>1</v>
      </c>
      <c r="Q41" s="192">
        <f>'Input| Projects'!$Y41*INDEX('Input| Escalations'!$H$33:$N$33,MATCH('Calc| Project Costs'!Q$9,'Input| Escalations'!$H$23:$N$23,0))+'Input| Projects'!$Z41*INDEX('Input| Escalations'!$H$34:$N$34,MATCH('Calc| Project Costs'!Q$9,'Input| Escalations'!$H$23:$N$23,0))+'Input| Projects'!$AA41*INDEX('Input| Escalations'!$H$35:$N$35,MATCH('Calc| Project Costs'!Q$9,'Input| Escalations'!$H$23:$N$23,0))+1</f>
        <v>1</v>
      </c>
      <c r="R41" s="192">
        <f>'Input| Projects'!$Y41*INDEX('Input| Escalations'!$H$33:$N$33,MATCH('Calc| Project Costs'!R$9,'Input| Escalations'!$H$23:$N$23,0))+'Input| Projects'!$Z41*INDEX('Input| Escalations'!$H$34:$N$34,MATCH('Calc| Project Costs'!R$9,'Input| Escalations'!$H$23:$N$23,0))+'Input| Projects'!$AA41*INDEX('Input| Escalations'!$H$35:$N$35,MATCH('Calc| Project Costs'!R$9,'Input| Escalations'!$H$23:$N$23,0))+1</f>
        <v>1</v>
      </c>
      <c r="S41" s="192">
        <f>'Input| Projects'!$Y41*INDEX('Input| Escalations'!$H$33:$N$33,MATCH('Calc| Project Costs'!S$9,'Input| Escalations'!$H$23:$N$23,0))+'Input| Projects'!$Z41*INDEX('Input| Escalations'!$H$34:$N$34,MATCH('Calc| Project Costs'!S$9,'Input| Escalations'!$H$23:$N$23,0))+'Input| Projects'!$AA41*INDEX('Input| Escalations'!$H$35:$N$35,MATCH('Calc| Project Costs'!S$9,'Input| Escalations'!$H$23:$N$23,0))+1</f>
        <v>1</v>
      </c>
      <c r="T41" s="192">
        <f>'Input| Projects'!$Y41*INDEX('Input| Escalations'!$H$33:$N$33,MATCH('Calc| Project Costs'!T$9,'Input| Escalations'!$H$23:$N$23,0))+'Input| Projects'!$Z41*INDEX('Input| Escalations'!$H$34:$N$34,MATCH('Calc| Project Costs'!T$9,'Input| Escalations'!$H$23:$N$23,0))+'Input| Projects'!$AA41*INDEX('Input| Escalations'!$H$35:$N$35,MATCH('Calc| Project Costs'!T$9,'Input| Escalations'!$H$23:$N$23,0))+1</f>
        <v>1</v>
      </c>
      <c r="U41" s="106"/>
      <c r="V41" s="186">
        <f t="shared" si="37"/>
        <v>251.17335</v>
      </c>
      <c r="W41" s="186">
        <f t="shared" si="38"/>
        <v>0</v>
      </c>
      <c r="X41" s="186">
        <f t="shared" si="39"/>
        <v>0</v>
      </c>
      <c r="Y41" s="186">
        <f t="shared" si="18"/>
        <v>0</v>
      </c>
      <c r="Z41" s="186">
        <f t="shared" si="19"/>
        <v>0</v>
      </c>
      <c r="AA41" s="186">
        <f t="shared" si="40"/>
        <v>0</v>
      </c>
      <c r="AB41" s="186">
        <f t="shared" si="40"/>
        <v>0</v>
      </c>
      <c r="AC41" s="106"/>
      <c r="AD41" s="186">
        <f>'Input| Projects'!Q41*N41*'Input| Escalations'!$K$19</f>
        <v>0</v>
      </c>
      <c r="AE41" s="186">
        <f>'Input| Projects'!R41*O41*'Input| Escalations'!$K$19</f>
        <v>0</v>
      </c>
      <c r="AF41" s="186">
        <f>'Input| Projects'!S41*P41*'Input| Escalations'!$K$19</f>
        <v>0</v>
      </c>
      <c r="AG41" s="186">
        <f>'Input| Projects'!T41*Q41*'Input| Escalations'!$K$19</f>
        <v>0</v>
      </c>
      <c r="AH41" s="186">
        <f>'Input| Projects'!U41*R41*'Input| Escalations'!$K$19</f>
        <v>0</v>
      </c>
      <c r="AI41" s="186">
        <f>'Input| Projects'!V41*S41*'Input| Escalations'!$K$19</f>
        <v>0</v>
      </c>
      <c r="AJ41" s="186">
        <f>'Input| Projects'!W41*T41*'Input| Escalations'!$K$19</f>
        <v>0</v>
      </c>
      <c r="AK41" s="106"/>
      <c r="AL41" s="186">
        <f>IFERROR(IF('Input| Overheads'!$C$42="Direct costs",SUMPRODUCT(--('Input| Projects'!$AC41="Yes"),'Calc| Overheads Allocation'!C$8,'Calc| Project Costs'!V41),IF('Input| Overheads'!$C$42="Internal labour",SUMPRODUCT(--('Input| Projects'!$AC41="Yes"),'Calc| Overheads Allocation'!C$8,'Calc| Project Costs'!V41,'Input| Projects'!$Y41),IF('Input| Overheads'!$C$42="DNSP defined",SUMPRODUCT(--('Input| Projects'!$AC41="Yes"),'Calc| Overheads Allocation'!C$61,'Input| Projects'!$AF41),""))),"")</f>
        <v>81.280850000000001</v>
      </c>
      <c r="AM41" s="186">
        <f>IFERROR(IF('Input| Overheads'!$C$42="Direct costs",SUMPRODUCT(--('Input| Projects'!$AC41="Yes"),'Calc| Overheads Allocation'!D$8,'Calc| Project Costs'!W41),IF('Input| Overheads'!$C$42="Internal labour",SUMPRODUCT(--('Input| Projects'!$AC41="Yes"),'Calc| Overheads Allocation'!D$8,'Calc| Project Costs'!W41,'Input| Projects'!$Y41),IF('Input| Overheads'!$C$42="DNSP defined",SUMPRODUCT(--('Input| Projects'!$AC41="Yes"),'Calc| Overheads Allocation'!D$61,'Input| Projects'!$AF41),""))),"")</f>
        <v>0</v>
      </c>
      <c r="AN41" s="186">
        <f>IFERROR(IF('Input| Overheads'!$C$42="Direct costs",SUMPRODUCT(--('Input| Projects'!$AC41="Yes"),'Calc| Overheads Allocation'!E$8,'Calc| Project Costs'!X41),IF('Input| Overheads'!$C$42="Internal labour",SUMPRODUCT(--('Input| Projects'!$AC41="Yes"),'Calc| Overheads Allocation'!E$8,'Calc| Project Costs'!X41,'Input| Projects'!$Y41),IF('Input| Overheads'!$C$42="DNSP defined",SUMPRODUCT(--('Input| Projects'!$AC41="Yes"),'Calc| Overheads Allocation'!E$61,'Input| Projects'!$AF41),""))),"")</f>
        <v>0</v>
      </c>
      <c r="AO41" s="186">
        <f>IFERROR(IF('Input| Overheads'!$C$42="Direct costs",SUMPRODUCT(--('Input| Projects'!$AC41="Yes"),'Calc| Overheads Allocation'!F$8,'Calc| Project Costs'!Y41),IF('Input| Overheads'!$C$42="Internal labour",SUMPRODUCT(--('Input| Projects'!$AC41="Yes"),'Calc| Overheads Allocation'!F$8,'Calc| Project Costs'!Y41,'Input| Projects'!$Y41),IF('Input| Overheads'!$C$42="DNSP defined",SUMPRODUCT(--('Input| Projects'!$AC41="Yes"),'Calc| Overheads Allocation'!F$61,'Input| Projects'!$AF41),""))),"")</f>
        <v>0</v>
      </c>
      <c r="AP41" s="186">
        <f>IFERROR(IF('Input| Overheads'!$C$42="Direct costs",SUMPRODUCT(--('Input| Projects'!$AC41="Yes"),'Calc| Overheads Allocation'!G$8,'Calc| Project Costs'!Z41),IF('Input| Overheads'!$C$42="Internal labour",SUMPRODUCT(--('Input| Projects'!$AC41="Yes"),'Calc| Overheads Allocation'!G$8,'Calc| Project Costs'!Z41,'Input| Projects'!$Y41),IF('Input| Overheads'!$C$42="DNSP defined",SUMPRODUCT(--('Input| Projects'!$AC41="Yes"),'Calc| Overheads Allocation'!G$61,'Input| Projects'!$AF41),""))),"")</f>
        <v>0</v>
      </c>
      <c r="AQ41" s="186">
        <f>IFERROR(IF('Input| Overheads'!$C$42="Direct costs",SUMPRODUCT(--('Input| Projects'!$AC41="Yes"),'Calc| Overheads Allocation'!H$8,'Calc| Project Costs'!AA41),IF('Input| Overheads'!$C$42="Internal labour",SUMPRODUCT(--('Input| Projects'!$AC41="Yes"),'Calc| Overheads Allocation'!H$8,'Calc| Project Costs'!AA41,'Input| Projects'!$Y41),IF('Input| Overheads'!$C$42="DNSP defined",SUMPRODUCT(--('Input| Projects'!$AC41="Yes"),'Calc| Overheads Allocation'!H$61,'Input| Projects'!$AF41),""))),"")</f>
        <v>0</v>
      </c>
      <c r="AR41" s="186">
        <f>IFERROR(IF('Input| Overheads'!$C$42="Direct costs",SUMPRODUCT(--('Input| Projects'!$AC41="Yes"),'Calc| Overheads Allocation'!I$8,'Calc| Project Costs'!AB41),IF('Input| Overheads'!$C$42="Internal labour",SUMPRODUCT(--('Input| Projects'!$AC41="Yes"),'Calc| Overheads Allocation'!I$8,'Calc| Project Costs'!AB41,'Input| Projects'!$Y41),IF('Input| Overheads'!$C$42="DNSP defined",SUMPRODUCT(--('Input| Projects'!$AC41="Yes"),'Calc| Overheads Allocation'!I$61,'Input| Projects'!$AF41),""))),"")</f>
        <v>0</v>
      </c>
      <c r="AS41" s="106"/>
      <c r="AT41" s="186">
        <f>IFERROR(IF('Input| Overheads'!$C$42="Direct costs",SUMPRODUCT(--('Input| Projects'!$AD41="Yes"),'Calc| Overheads Allocation'!C$9,'Calc| Project Costs'!V41),IF('Input| Overheads'!$C$42="Internal labour",SUMPRODUCT(--('Input| Projects'!$AD41="Yes"),'Calc| Overheads Allocation'!C$9,'Calc| Project Costs'!V41,'Input| Projects'!$Y41),IF('Input| Overheads'!$C$42="DNSP defined",SUMPRODUCT(--('Input| Projects'!$AD41="Yes"),'Calc| Overheads Allocation'!C$62,'Input| Projects'!$AG41),""))),"")</f>
        <v>0</v>
      </c>
      <c r="AU41" s="186">
        <f>IFERROR(IF('Input| Overheads'!$C$42="Direct costs",SUMPRODUCT(--('Input| Projects'!$AD41="Yes"),'Calc| Overheads Allocation'!D$9,'Calc| Project Costs'!W41),IF('Input| Overheads'!$C$42="Internal labour",SUMPRODUCT(--('Input| Projects'!$AD41="Yes"),'Calc| Overheads Allocation'!D$9,'Calc| Project Costs'!W41,'Input| Projects'!$Y41),IF('Input| Overheads'!$C$42="DNSP defined",SUMPRODUCT(--('Input| Projects'!$AD41="Yes"),'Calc| Overheads Allocation'!D$62,'Input| Projects'!$AG41),""))),"")</f>
        <v>0</v>
      </c>
      <c r="AV41" s="186">
        <f>IFERROR(IF('Input| Overheads'!$C$42="Direct costs",SUMPRODUCT(--('Input| Projects'!$AD41="Yes"),'Calc| Overheads Allocation'!E$9,'Calc| Project Costs'!X41),IF('Input| Overheads'!$C$42="Internal labour",SUMPRODUCT(--('Input| Projects'!$AD41="Yes"),'Calc| Overheads Allocation'!E$9,'Calc| Project Costs'!X41,'Input| Projects'!$Y41),IF('Input| Overheads'!$C$42="DNSP defined",SUMPRODUCT(--('Input| Projects'!$AD41="Yes"),'Calc| Overheads Allocation'!E$62,'Input| Projects'!$AG41),""))),"")</f>
        <v>0</v>
      </c>
      <c r="AW41" s="186">
        <f>IFERROR(IF('Input| Overheads'!$C$42="Direct costs",SUMPRODUCT(--('Input| Projects'!$AD41="Yes"),'Calc| Overheads Allocation'!F$9,'Calc| Project Costs'!Y41),IF('Input| Overheads'!$C$42="Internal labour",SUMPRODUCT(--('Input| Projects'!$AD41="Yes"),'Calc| Overheads Allocation'!F$9,'Calc| Project Costs'!Y41,'Input| Projects'!$Y41),IF('Input| Overheads'!$C$42="DNSP defined",SUMPRODUCT(--('Input| Projects'!$AD41="Yes"),'Calc| Overheads Allocation'!F$62,'Input| Projects'!$AG41),""))),"")</f>
        <v>0</v>
      </c>
      <c r="AX41" s="186">
        <f>IFERROR(IF('Input| Overheads'!$C$42="Direct costs",SUMPRODUCT(--('Input| Projects'!$AD41="Yes"),'Calc| Overheads Allocation'!G$9,'Calc| Project Costs'!Z41),IF('Input| Overheads'!$C$42="Internal labour",SUMPRODUCT(--('Input| Projects'!$AD41="Yes"),'Calc| Overheads Allocation'!G$9,'Calc| Project Costs'!Z41,'Input| Projects'!$Y41),IF('Input| Overheads'!$C$42="DNSP defined",SUMPRODUCT(--('Input| Projects'!$AD41="Yes"),'Calc| Overheads Allocation'!G$62,'Input| Projects'!$AG41),""))),"")</f>
        <v>0</v>
      </c>
      <c r="AY41" s="186">
        <f>IFERROR(IF('Input| Overheads'!$C$42="Direct costs",SUMPRODUCT(--('Input| Projects'!$AD41="Yes"),'Calc| Overheads Allocation'!H$9,'Calc| Project Costs'!AA41),IF('Input| Overheads'!$C$42="Internal labour",SUMPRODUCT(--('Input| Projects'!$AD41="Yes"),'Calc| Overheads Allocation'!H$9,'Calc| Project Costs'!AA41,'Input| Projects'!$Y41),IF('Input| Overheads'!$C$42="DNSP defined",SUMPRODUCT(--('Input| Projects'!$AD41="Yes"),'Calc| Overheads Allocation'!H$62,'Input| Projects'!$AG41),""))),"")</f>
        <v>0</v>
      </c>
      <c r="AZ41" s="186">
        <f>IFERROR(IF('Input| Overheads'!$C$42="Direct costs",SUMPRODUCT(--('Input| Projects'!$AD41="Yes"),'Calc| Overheads Allocation'!I$9,'Calc| Project Costs'!AB41),IF('Input| Overheads'!$C$42="Internal labour",SUMPRODUCT(--('Input| Projects'!$AD41="Yes"),'Calc| Overheads Allocation'!I$9,'Calc| Project Costs'!AB41,'Input| Projects'!$Y41),IF('Input| Overheads'!$C$42="DNSP defined",SUMPRODUCT(--('Input| Projects'!$AD41="Yes"),'Calc| Overheads Allocation'!I$62,'Input| Projects'!$AG41),""))),"")</f>
        <v>0</v>
      </c>
      <c r="BA41" s="106"/>
      <c r="BB41" s="186">
        <f t="shared" si="41"/>
        <v>81.280850000000001</v>
      </c>
      <c r="BC41" s="186">
        <f t="shared" si="42"/>
        <v>0</v>
      </c>
      <c r="BD41" s="186">
        <f t="shared" si="43"/>
        <v>0</v>
      </c>
      <c r="BE41" s="186">
        <f t="shared" si="20"/>
        <v>0</v>
      </c>
      <c r="BF41" s="186">
        <f t="shared" si="21"/>
        <v>0</v>
      </c>
      <c r="BG41" s="186">
        <f t="shared" si="22"/>
        <v>0</v>
      </c>
      <c r="BH41" s="186">
        <f t="shared" si="23"/>
        <v>0</v>
      </c>
      <c r="BI41" s="97"/>
      <c r="BJ41" s="186">
        <f t="shared" si="24"/>
        <v>0</v>
      </c>
      <c r="BK41" s="186" t="str">
        <f t="shared" si="25"/>
        <v/>
      </c>
      <c r="BL41" s="186" t="str">
        <f t="shared" si="26"/>
        <v/>
      </c>
      <c r="BM41" s="186" t="str">
        <f t="shared" si="27"/>
        <v/>
      </c>
      <c r="BN41" s="186" t="str">
        <f t="shared" si="28"/>
        <v/>
      </c>
      <c r="BO41" s="186" t="str">
        <f t="shared" si="29"/>
        <v/>
      </c>
      <c r="BP41" s="186" t="str">
        <f t="shared" si="30"/>
        <v/>
      </c>
      <c r="BQ41" s="97"/>
      <c r="BR41" s="186">
        <f t="shared" si="44"/>
        <v>332.45420000000001</v>
      </c>
      <c r="BS41" s="186">
        <f t="shared" si="31"/>
        <v>0</v>
      </c>
      <c r="BT41" s="222">
        <f t="shared" si="32"/>
        <v>0</v>
      </c>
      <c r="BU41" s="222">
        <f t="shared" si="33"/>
        <v>0</v>
      </c>
      <c r="BV41" s="222">
        <f t="shared" si="34"/>
        <v>0</v>
      </c>
      <c r="BW41" s="222">
        <f t="shared" si="35"/>
        <v>0</v>
      </c>
      <c r="BX41" s="222">
        <f t="shared" si="36"/>
        <v>0</v>
      </c>
      <c r="BY41" s="106"/>
      <c r="BZ41" s="197">
        <f>IF(SUMIF('Input| Projects'!$AS$8:$CP$8,"Dx",'Input| Projects'!$AS41:$CP41)=0,"",SUMIF('Input| Projects'!$AS$8:$CP$8,"Dx",'Input| Projects'!$AS41:$CP41))</f>
        <v>1</v>
      </c>
      <c r="CA41" s="197" t="str">
        <f>IF(SUMIF('Input| Projects'!$AS$8:$CP$8,"Tx",'Input| Projects'!$AS41:$CP41)=0,"",SUMIF('Input| Projects'!$AS$8:$CP$8,"Tx",'Input| Projects'!$AS41:$CP41))</f>
        <v/>
      </c>
      <c r="CB41" s="150" t="str">
        <f t="shared" si="45"/>
        <v/>
      </c>
    </row>
    <row r="42" spans="2:80" x14ac:dyDescent="0.2">
      <c r="B42" s="201">
        <f>IFERROR('Input| Projects'!B42,"")</f>
        <v>33</v>
      </c>
      <c r="C42" s="42" t="str">
        <f>IFERROR(IF('Input| Projects'!C42="","",'Input| Projects'!C42),"")</f>
        <v>Replace fdrs 291/1&amp;292 frm Potts Hill to Greenacre</v>
      </c>
      <c r="D42" s="42" t="str">
        <f>IFERROR(IF('Input| Projects'!D42="","",'Input| Projects'!D42),"")</f>
        <v>ARA_04.3A.0033A</v>
      </c>
      <c r="E42" s="104"/>
      <c r="F42" s="190">
        <f>IFERROR('Input| Projects'!I42*'Input| Escalations'!$K$19,"")</f>
        <v>47.217939999999992</v>
      </c>
      <c r="G42" s="190">
        <f>IFERROR('Input| Projects'!J42*'Input| Escalations'!$K$19,"")</f>
        <v>0</v>
      </c>
      <c r="H42" s="190">
        <f>IFERROR('Input| Projects'!K42*'Input| Escalations'!$K$19,"")</f>
        <v>0</v>
      </c>
      <c r="I42" s="190">
        <f>IFERROR('Input| Projects'!L42*'Input| Escalations'!$K$19,"")</f>
        <v>0</v>
      </c>
      <c r="J42" s="190">
        <f>IFERROR('Input| Projects'!M42*'Input| Escalations'!$K$19,"")</f>
        <v>0</v>
      </c>
      <c r="K42" s="190">
        <f>IFERROR('Input| Projects'!N42*'Input| Escalations'!$K$19,"")</f>
        <v>0</v>
      </c>
      <c r="L42" s="190">
        <f>IFERROR('Input| Projects'!O42*'Input| Escalations'!$K$19,"")</f>
        <v>0</v>
      </c>
      <c r="M42" s="150" t="str">
        <f>IF(ABS(SUM(F42:L42)-(SUM('Input| Projects'!I42:O42)*'Input| Escalations'!$K$19))&lt;0.0000001,"",1)</f>
        <v/>
      </c>
      <c r="N42" s="192">
        <f>'Input| Projects'!$Y42*INDEX('Input| Escalations'!$H$33:$N$33,MATCH('Calc| Project Costs'!N$9,'Input| Escalations'!$H$23:$N$23,0))+'Input| Projects'!$Z42*INDEX('Input| Escalations'!$H$34:$N$34,MATCH('Calc| Project Costs'!N$9,'Input| Escalations'!$H$23:$N$23,0))+'Input| Projects'!$AA42*INDEX('Input| Escalations'!$H$35:$N$35,MATCH('Calc| Project Costs'!N$9,'Input| Escalations'!$H$23:$N$23,0))+1</f>
        <v>1</v>
      </c>
      <c r="O42" s="192">
        <f>'Input| Projects'!$Y42*INDEX('Input| Escalations'!$H$33:$N$33,MATCH('Calc| Project Costs'!O$9,'Input| Escalations'!$H$23:$N$23,0))+'Input| Projects'!$Z42*INDEX('Input| Escalations'!$H$34:$N$34,MATCH('Calc| Project Costs'!O$9,'Input| Escalations'!$H$23:$N$23,0))+'Input| Projects'!$AA42*INDEX('Input| Escalations'!$H$35:$N$35,MATCH('Calc| Project Costs'!O$9,'Input| Escalations'!$H$23:$N$23,0))+1</f>
        <v>1</v>
      </c>
      <c r="P42" s="192">
        <f>'Input| Projects'!$Y42*INDEX('Input| Escalations'!$H$33:$N$33,MATCH('Calc| Project Costs'!P$9,'Input| Escalations'!$H$23:$N$23,0))+'Input| Projects'!$Z42*INDEX('Input| Escalations'!$H$34:$N$34,MATCH('Calc| Project Costs'!P$9,'Input| Escalations'!$H$23:$N$23,0))+'Input| Projects'!$AA42*INDEX('Input| Escalations'!$H$35:$N$35,MATCH('Calc| Project Costs'!P$9,'Input| Escalations'!$H$23:$N$23,0))+1</f>
        <v>1</v>
      </c>
      <c r="Q42" s="192">
        <f>'Input| Projects'!$Y42*INDEX('Input| Escalations'!$H$33:$N$33,MATCH('Calc| Project Costs'!Q$9,'Input| Escalations'!$H$23:$N$23,0))+'Input| Projects'!$Z42*INDEX('Input| Escalations'!$H$34:$N$34,MATCH('Calc| Project Costs'!Q$9,'Input| Escalations'!$H$23:$N$23,0))+'Input| Projects'!$AA42*INDEX('Input| Escalations'!$H$35:$N$35,MATCH('Calc| Project Costs'!Q$9,'Input| Escalations'!$H$23:$N$23,0))+1</f>
        <v>1</v>
      </c>
      <c r="R42" s="192">
        <f>'Input| Projects'!$Y42*INDEX('Input| Escalations'!$H$33:$N$33,MATCH('Calc| Project Costs'!R$9,'Input| Escalations'!$H$23:$N$23,0))+'Input| Projects'!$Z42*INDEX('Input| Escalations'!$H$34:$N$34,MATCH('Calc| Project Costs'!R$9,'Input| Escalations'!$H$23:$N$23,0))+'Input| Projects'!$AA42*INDEX('Input| Escalations'!$H$35:$N$35,MATCH('Calc| Project Costs'!R$9,'Input| Escalations'!$H$23:$N$23,0))+1</f>
        <v>1</v>
      </c>
      <c r="S42" s="192">
        <f>'Input| Projects'!$Y42*INDEX('Input| Escalations'!$H$33:$N$33,MATCH('Calc| Project Costs'!S$9,'Input| Escalations'!$H$23:$N$23,0))+'Input| Projects'!$Z42*INDEX('Input| Escalations'!$H$34:$N$34,MATCH('Calc| Project Costs'!S$9,'Input| Escalations'!$H$23:$N$23,0))+'Input| Projects'!$AA42*INDEX('Input| Escalations'!$H$35:$N$35,MATCH('Calc| Project Costs'!S$9,'Input| Escalations'!$H$23:$N$23,0))+1</f>
        <v>1</v>
      </c>
      <c r="T42" s="192">
        <f>'Input| Projects'!$Y42*INDEX('Input| Escalations'!$H$33:$N$33,MATCH('Calc| Project Costs'!T$9,'Input| Escalations'!$H$23:$N$23,0))+'Input| Projects'!$Z42*INDEX('Input| Escalations'!$H$34:$N$34,MATCH('Calc| Project Costs'!T$9,'Input| Escalations'!$H$23:$N$23,0))+'Input| Projects'!$AA42*INDEX('Input| Escalations'!$H$35:$N$35,MATCH('Calc| Project Costs'!T$9,'Input| Escalations'!$H$23:$N$23,0))+1</f>
        <v>1</v>
      </c>
      <c r="U42" s="106"/>
      <c r="V42" s="186">
        <f t="shared" si="37"/>
        <v>47.217939999999992</v>
      </c>
      <c r="W42" s="186">
        <f t="shared" si="38"/>
        <v>0</v>
      </c>
      <c r="X42" s="186">
        <f t="shared" si="39"/>
        <v>0</v>
      </c>
      <c r="Y42" s="186">
        <f t="shared" si="18"/>
        <v>0</v>
      </c>
      <c r="Z42" s="186">
        <f t="shared" si="19"/>
        <v>0</v>
      </c>
      <c r="AA42" s="186">
        <f t="shared" si="40"/>
        <v>0</v>
      </c>
      <c r="AB42" s="186">
        <f t="shared" si="40"/>
        <v>0</v>
      </c>
      <c r="AC42" s="106"/>
      <c r="AD42" s="186">
        <f>'Input| Projects'!Q42*N42*'Input| Escalations'!$K$19</f>
        <v>0</v>
      </c>
      <c r="AE42" s="186">
        <f>'Input| Projects'!R42*O42*'Input| Escalations'!$K$19</f>
        <v>0</v>
      </c>
      <c r="AF42" s="186">
        <f>'Input| Projects'!S42*P42*'Input| Escalations'!$K$19</f>
        <v>0</v>
      </c>
      <c r="AG42" s="186">
        <f>'Input| Projects'!T42*Q42*'Input| Escalations'!$K$19</f>
        <v>0</v>
      </c>
      <c r="AH42" s="186">
        <f>'Input| Projects'!U42*R42*'Input| Escalations'!$K$19</f>
        <v>0</v>
      </c>
      <c r="AI42" s="186">
        <f>'Input| Projects'!V42*S42*'Input| Escalations'!$K$19</f>
        <v>0</v>
      </c>
      <c r="AJ42" s="186">
        <f>'Input| Projects'!W42*T42*'Input| Escalations'!$K$19</f>
        <v>0</v>
      </c>
      <c r="AK42" s="106"/>
      <c r="AL42" s="186">
        <f>IFERROR(IF('Input| Overheads'!$C$42="Direct costs",SUMPRODUCT(--('Input| Projects'!$AC42="Yes"),'Calc| Overheads Allocation'!C$8,'Calc| Project Costs'!V42),IF('Input| Overheads'!$C$42="Internal labour",SUMPRODUCT(--('Input| Projects'!$AC42="Yes"),'Calc| Overheads Allocation'!C$8,'Calc| Project Costs'!V42,'Input| Projects'!$Y42),IF('Input| Overheads'!$C$42="DNSP defined",SUMPRODUCT(--('Input| Projects'!$AC42="Yes"),'Calc| Overheads Allocation'!C$61,'Input| Projects'!$AF42),""))),"")</f>
        <v>19.129149999999999</v>
      </c>
      <c r="AM42" s="186">
        <f>IFERROR(IF('Input| Overheads'!$C$42="Direct costs",SUMPRODUCT(--('Input| Projects'!$AC42="Yes"),'Calc| Overheads Allocation'!D$8,'Calc| Project Costs'!W42),IF('Input| Overheads'!$C$42="Internal labour",SUMPRODUCT(--('Input| Projects'!$AC42="Yes"),'Calc| Overheads Allocation'!D$8,'Calc| Project Costs'!W42,'Input| Projects'!$Y42),IF('Input| Overheads'!$C$42="DNSP defined",SUMPRODUCT(--('Input| Projects'!$AC42="Yes"),'Calc| Overheads Allocation'!D$61,'Input| Projects'!$AF42),""))),"")</f>
        <v>0</v>
      </c>
      <c r="AN42" s="186">
        <f>IFERROR(IF('Input| Overheads'!$C$42="Direct costs",SUMPRODUCT(--('Input| Projects'!$AC42="Yes"),'Calc| Overheads Allocation'!E$8,'Calc| Project Costs'!X42),IF('Input| Overheads'!$C$42="Internal labour",SUMPRODUCT(--('Input| Projects'!$AC42="Yes"),'Calc| Overheads Allocation'!E$8,'Calc| Project Costs'!X42,'Input| Projects'!$Y42),IF('Input| Overheads'!$C$42="DNSP defined",SUMPRODUCT(--('Input| Projects'!$AC42="Yes"),'Calc| Overheads Allocation'!E$61,'Input| Projects'!$AF42),""))),"")</f>
        <v>0</v>
      </c>
      <c r="AO42" s="186">
        <f>IFERROR(IF('Input| Overheads'!$C$42="Direct costs",SUMPRODUCT(--('Input| Projects'!$AC42="Yes"),'Calc| Overheads Allocation'!F$8,'Calc| Project Costs'!Y42),IF('Input| Overheads'!$C$42="Internal labour",SUMPRODUCT(--('Input| Projects'!$AC42="Yes"),'Calc| Overheads Allocation'!F$8,'Calc| Project Costs'!Y42,'Input| Projects'!$Y42),IF('Input| Overheads'!$C$42="DNSP defined",SUMPRODUCT(--('Input| Projects'!$AC42="Yes"),'Calc| Overheads Allocation'!F$61,'Input| Projects'!$AF42),""))),"")</f>
        <v>0</v>
      </c>
      <c r="AP42" s="186">
        <f>IFERROR(IF('Input| Overheads'!$C$42="Direct costs",SUMPRODUCT(--('Input| Projects'!$AC42="Yes"),'Calc| Overheads Allocation'!G$8,'Calc| Project Costs'!Z42),IF('Input| Overheads'!$C$42="Internal labour",SUMPRODUCT(--('Input| Projects'!$AC42="Yes"),'Calc| Overheads Allocation'!G$8,'Calc| Project Costs'!Z42,'Input| Projects'!$Y42),IF('Input| Overheads'!$C$42="DNSP defined",SUMPRODUCT(--('Input| Projects'!$AC42="Yes"),'Calc| Overheads Allocation'!G$61,'Input| Projects'!$AF42),""))),"")</f>
        <v>0</v>
      </c>
      <c r="AQ42" s="186">
        <f>IFERROR(IF('Input| Overheads'!$C$42="Direct costs",SUMPRODUCT(--('Input| Projects'!$AC42="Yes"),'Calc| Overheads Allocation'!H$8,'Calc| Project Costs'!AA42),IF('Input| Overheads'!$C$42="Internal labour",SUMPRODUCT(--('Input| Projects'!$AC42="Yes"),'Calc| Overheads Allocation'!H$8,'Calc| Project Costs'!AA42,'Input| Projects'!$Y42),IF('Input| Overheads'!$C$42="DNSP defined",SUMPRODUCT(--('Input| Projects'!$AC42="Yes"),'Calc| Overheads Allocation'!H$61,'Input| Projects'!$AF42),""))),"")</f>
        <v>0</v>
      </c>
      <c r="AR42" s="186">
        <f>IFERROR(IF('Input| Overheads'!$C$42="Direct costs",SUMPRODUCT(--('Input| Projects'!$AC42="Yes"),'Calc| Overheads Allocation'!I$8,'Calc| Project Costs'!AB42),IF('Input| Overheads'!$C$42="Internal labour",SUMPRODUCT(--('Input| Projects'!$AC42="Yes"),'Calc| Overheads Allocation'!I$8,'Calc| Project Costs'!AB42,'Input| Projects'!$Y42),IF('Input| Overheads'!$C$42="DNSP defined",SUMPRODUCT(--('Input| Projects'!$AC42="Yes"),'Calc| Overheads Allocation'!I$61,'Input| Projects'!$AF42),""))),"")</f>
        <v>0</v>
      </c>
      <c r="AS42" s="106"/>
      <c r="AT42" s="186">
        <f>IFERROR(IF('Input| Overheads'!$C$42="Direct costs",SUMPRODUCT(--('Input| Projects'!$AD42="Yes"),'Calc| Overheads Allocation'!C$9,'Calc| Project Costs'!V42),IF('Input| Overheads'!$C$42="Internal labour",SUMPRODUCT(--('Input| Projects'!$AD42="Yes"),'Calc| Overheads Allocation'!C$9,'Calc| Project Costs'!V42,'Input| Projects'!$Y42),IF('Input| Overheads'!$C$42="DNSP defined",SUMPRODUCT(--('Input| Projects'!$AD42="Yes"),'Calc| Overheads Allocation'!C$62,'Input| Projects'!$AG42),""))),"")</f>
        <v>0</v>
      </c>
      <c r="AU42" s="186">
        <f>IFERROR(IF('Input| Overheads'!$C$42="Direct costs",SUMPRODUCT(--('Input| Projects'!$AD42="Yes"),'Calc| Overheads Allocation'!D$9,'Calc| Project Costs'!W42),IF('Input| Overheads'!$C$42="Internal labour",SUMPRODUCT(--('Input| Projects'!$AD42="Yes"),'Calc| Overheads Allocation'!D$9,'Calc| Project Costs'!W42,'Input| Projects'!$Y42),IF('Input| Overheads'!$C$42="DNSP defined",SUMPRODUCT(--('Input| Projects'!$AD42="Yes"),'Calc| Overheads Allocation'!D$62,'Input| Projects'!$AG42),""))),"")</f>
        <v>0</v>
      </c>
      <c r="AV42" s="186">
        <f>IFERROR(IF('Input| Overheads'!$C$42="Direct costs",SUMPRODUCT(--('Input| Projects'!$AD42="Yes"),'Calc| Overheads Allocation'!E$9,'Calc| Project Costs'!X42),IF('Input| Overheads'!$C$42="Internal labour",SUMPRODUCT(--('Input| Projects'!$AD42="Yes"),'Calc| Overheads Allocation'!E$9,'Calc| Project Costs'!X42,'Input| Projects'!$Y42),IF('Input| Overheads'!$C$42="DNSP defined",SUMPRODUCT(--('Input| Projects'!$AD42="Yes"),'Calc| Overheads Allocation'!E$62,'Input| Projects'!$AG42),""))),"")</f>
        <v>0</v>
      </c>
      <c r="AW42" s="186">
        <f>IFERROR(IF('Input| Overheads'!$C$42="Direct costs",SUMPRODUCT(--('Input| Projects'!$AD42="Yes"),'Calc| Overheads Allocation'!F$9,'Calc| Project Costs'!Y42),IF('Input| Overheads'!$C$42="Internal labour",SUMPRODUCT(--('Input| Projects'!$AD42="Yes"),'Calc| Overheads Allocation'!F$9,'Calc| Project Costs'!Y42,'Input| Projects'!$Y42),IF('Input| Overheads'!$C$42="DNSP defined",SUMPRODUCT(--('Input| Projects'!$AD42="Yes"),'Calc| Overheads Allocation'!F$62,'Input| Projects'!$AG42),""))),"")</f>
        <v>0</v>
      </c>
      <c r="AX42" s="186">
        <f>IFERROR(IF('Input| Overheads'!$C$42="Direct costs",SUMPRODUCT(--('Input| Projects'!$AD42="Yes"),'Calc| Overheads Allocation'!G$9,'Calc| Project Costs'!Z42),IF('Input| Overheads'!$C$42="Internal labour",SUMPRODUCT(--('Input| Projects'!$AD42="Yes"),'Calc| Overheads Allocation'!G$9,'Calc| Project Costs'!Z42,'Input| Projects'!$Y42),IF('Input| Overheads'!$C$42="DNSP defined",SUMPRODUCT(--('Input| Projects'!$AD42="Yes"),'Calc| Overheads Allocation'!G$62,'Input| Projects'!$AG42),""))),"")</f>
        <v>0</v>
      </c>
      <c r="AY42" s="186">
        <f>IFERROR(IF('Input| Overheads'!$C$42="Direct costs",SUMPRODUCT(--('Input| Projects'!$AD42="Yes"),'Calc| Overheads Allocation'!H$9,'Calc| Project Costs'!AA42),IF('Input| Overheads'!$C$42="Internal labour",SUMPRODUCT(--('Input| Projects'!$AD42="Yes"),'Calc| Overheads Allocation'!H$9,'Calc| Project Costs'!AA42,'Input| Projects'!$Y42),IF('Input| Overheads'!$C$42="DNSP defined",SUMPRODUCT(--('Input| Projects'!$AD42="Yes"),'Calc| Overheads Allocation'!H$62,'Input| Projects'!$AG42),""))),"")</f>
        <v>0</v>
      </c>
      <c r="AZ42" s="186">
        <f>IFERROR(IF('Input| Overheads'!$C$42="Direct costs",SUMPRODUCT(--('Input| Projects'!$AD42="Yes"),'Calc| Overheads Allocation'!I$9,'Calc| Project Costs'!AB42),IF('Input| Overheads'!$C$42="Internal labour",SUMPRODUCT(--('Input| Projects'!$AD42="Yes"),'Calc| Overheads Allocation'!I$9,'Calc| Project Costs'!AB42,'Input| Projects'!$Y42),IF('Input| Overheads'!$C$42="DNSP defined",SUMPRODUCT(--('Input| Projects'!$AD42="Yes"),'Calc| Overheads Allocation'!I$62,'Input| Projects'!$AG42),""))),"")</f>
        <v>0</v>
      </c>
      <c r="BA42" s="106"/>
      <c r="BB42" s="186">
        <f t="shared" si="41"/>
        <v>19.129149999999999</v>
      </c>
      <c r="BC42" s="186">
        <f t="shared" si="42"/>
        <v>0</v>
      </c>
      <c r="BD42" s="186">
        <f t="shared" si="43"/>
        <v>0</v>
      </c>
      <c r="BE42" s="186">
        <f t="shared" si="20"/>
        <v>0</v>
      </c>
      <c r="BF42" s="186">
        <f t="shared" si="21"/>
        <v>0</v>
      </c>
      <c r="BG42" s="186">
        <f t="shared" si="22"/>
        <v>0</v>
      </c>
      <c r="BH42" s="186">
        <f t="shared" si="23"/>
        <v>0</v>
      </c>
      <c r="BI42" s="97"/>
      <c r="BJ42" s="186">
        <f t="shared" si="24"/>
        <v>0</v>
      </c>
      <c r="BK42" s="186" t="str">
        <f t="shared" si="25"/>
        <v/>
      </c>
      <c r="BL42" s="186" t="str">
        <f t="shared" si="26"/>
        <v/>
      </c>
      <c r="BM42" s="186" t="str">
        <f t="shared" si="27"/>
        <v/>
      </c>
      <c r="BN42" s="186" t="str">
        <f t="shared" si="28"/>
        <v/>
      </c>
      <c r="BO42" s="186" t="str">
        <f t="shared" si="29"/>
        <v/>
      </c>
      <c r="BP42" s="186" t="str">
        <f t="shared" si="30"/>
        <v/>
      </c>
      <c r="BQ42" s="97"/>
      <c r="BR42" s="186">
        <f t="shared" si="44"/>
        <v>66.347089999999994</v>
      </c>
      <c r="BS42" s="186">
        <f t="shared" si="31"/>
        <v>0</v>
      </c>
      <c r="BT42" s="222">
        <f t="shared" si="32"/>
        <v>0</v>
      </c>
      <c r="BU42" s="222">
        <f t="shared" si="33"/>
        <v>0</v>
      </c>
      <c r="BV42" s="222">
        <f t="shared" si="34"/>
        <v>0</v>
      </c>
      <c r="BW42" s="222">
        <f t="shared" si="35"/>
        <v>0</v>
      </c>
      <c r="BX42" s="222">
        <f t="shared" si="36"/>
        <v>0</v>
      </c>
      <c r="BY42" s="106"/>
      <c r="BZ42" s="197" t="str">
        <f>IF(SUMIF('Input| Projects'!$AS$8:$CP$8,"Dx",'Input| Projects'!$AS42:$CP42)=0,"",SUMIF('Input| Projects'!$AS$8:$CP$8,"Dx",'Input| Projects'!$AS42:$CP42))</f>
        <v/>
      </c>
      <c r="CA42" s="197">
        <f>IF(SUMIF('Input| Projects'!$AS$8:$CP$8,"Tx",'Input| Projects'!$AS42:$CP42)=0,"",SUMIF('Input| Projects'!$AS$8:$CP$8,"Tx",'Input| Projects'!$AS42:$CP42))</f>
        <v>1</v>
      </c>
      <c r="CB42" s="150" t="str">
        <f t="shared" si="45"/>
        <v/>
      </c>
    </row>
    <row r="43" spans="2:80" x14ac:dyDescent="0.2">
      <c r="B43" s="201">
        <f>IFERROR('Input| Projects'!B43,"")</f>
        <v>34</v>
      </c>
      <c r="C43" s="42" t="str">
        <f>IFERROR(IF('Input| Projects'!C43="","",'Input| Projects'!C43),"")</f>
        <v>NEW 33kV SUPPLY SYD METRO CITY &amp; SW - CBURY</v>
      </c>
      <c r="D43" s="42" t="str">
        <f>IFERROR(IF('Input| Projects'!D43="","",'Input| Projects'!D43),"")</f>
        <v>ARA_04.3A.0037M</v>
      </c>
      <c r="E43" s="104"/>
      <c r="F43" s="190">
        <f>IFERROR('Input| Projects'!I43*'Input| Escalations'!$K$19,"")</f>
        <v>9.1658699999999982</v>
      </c>
      <c r="G43" s="190">
        <f>IFERROR('Input| Projects'!J43*'Input| Escalations'!$K$19,"")</f>
        <v>0</v>
      </c>
      <c r="H43" s="190">
        <f>IFERROR('Input| Projects'!K43*'Input| Escalations'!$K$19,"")</f>
        <v>0</v>
      </c>
      <c r="I43" s="190">
        <f>IFERROR('Input| Projects'!L43*'Input| Escalations'!$K$19,"")</f>
        <v>0</v>
      </c>
      <c r="J43" s="190">
        <f>IFERROR('Input| Projects'!M43*'Input| Escalations'!$K$19,"")</f>
        <v>0</v>
      </c>
      <c r="K43" s="190">
        <f>IFERROR('Input| Projects'!N43*'Input| Escalations'!$K$19,"")</f>
        <v>0</v>
      </c>
      <c r="L43" s="190">
        <f>IFERROR('Input| Projects'!O43*'Input| Escalations'!$K$19,"")</f>
        <v>0</v>
      </c>
      <c r="M43" s="150" t="str">
        <f>IF(ABS(SUM(F43:L43)-(SUM('Input| Projects'!I43:O43)*'Input| Escalations'!$K$19))&lt;0.0000001,"",1)</f>
        <v/>
      </c>
      <c r="N43" s="192">
        <f>'Input| Projects'!$Y43*INDEX('Input| Escalations'!$H$33:$N$33,MATCH('Calc| Project Costs'!N$9,'Input| Escalations'!$H$23:$N$23,0))+'Input| Projects'!$Z43*INDEX('Input| Escalations'!$H$34:$N$34,MATCH('Calc| Project Costs'!N$9,'Input| Escalations'!$H$23:$N$23,0))+'Input| Projects'!$AA43*INDEX('Input| Escalations'!$H$35:$N$35,MATCH('Calc| Project Costs'!N$9,'Input| Escalations'!$H$23:$N$23,0))+1</f>
        <v>1</v>
      </c>
      <c r="O43" s="192">
        <f>'Input| Projects'!$Y43*INDEX('Input| Escalations'!$H$33:$N$33,MATCH('Calc| Project Costs'!O$9,'Input| Escalations'!$H$23:$N$23,0))+'Input| Projects'!$Z43*INDEX('Input| Escalations'!$H$34:$N$34,MATCH('Calc| Project Costs'!O$9,'Input| Escalations'!$H$23:$N$23,0))+'Input| Projects'!$AA43*INDEX('Input| Escalations'!$H$35:$N$35,MATCH('Calc| Project Costs'!O$9,'Input| Escalations'!$H$23:$N$23,0))+1</f>
        <v>1</v>
      </c>
      <c r="P43" s="192">
        <f>'Input| Projects'!$Y43*INDEX('Input| Escalations'!$H$33:$N$33,MATCH('Calc| Project Costs'!P$9,'Input| Escalations'!$H$23:$N$23,0))+'Input| Projects'!$Z43*INDEX('Input| Escalations'!$H$34:$N$34,MATCH('Calc| Project Costs'!P$9,'Input| Escalations'!$H$23:$N$23,0))+'Input| Projects'!$AA43*INDEX('Input| Escalations'!$H$35:$N$35,MATCH('Calc| Project Costs'!P$9,'Input| Escalations'!$H$23:$N$23,0))+1</f>
        <v>1</v>
      </c>
      <c r="Q43" s="192">
        <f>'Input| Projects'!$Y43*INDEX('Input| Escalations'!$H$33:$N$33,MATCH('Calc| Project Costs'!Q$9,'Input| Escalations'!$H$23:$N$23,0))+'Input| Projects'!$Z43*INDEX('Input| Escalations'!$H$34:$N$34,MATCH('Calc| Project Costs'!Q$9,'Input| Escalations'!$H$23:$N$23,0))+'Input| Projects'!$AA43*INDEX('Input| Escalations'!$H$35:$N$35,MATCH('Calc| Project Costs'!Q$9,'Input| Escalations'!$H$23:$N$23,0))+1</f>
        <v>1</v>
      </c>
      <c r="R43" s="192">
        <f>'Input| Projects'!$Y43*INDEX('Input| Escalations'!$H$33:$N$33,MATCH('Calc| Project Costs'!R$9,'Input| Escalations'!$H$23:$N$23,0))+'Input| Projects'!$Z43*INDEX('Input| Escalations'!$H$34:$N$34,MATCH('Calc| Project Costs'!R$9,'Input| Escalations'!$H$23:$N$23,0))+'Input| Projects'!$AA43*INDEX('Input| Escalations'!$H$35:$N$35,MATCH('Calc| Project Costs'!R$9,'Input| Escalations'!$H$23:$N$23,0))+1</f>
        <v>1</v>
      </c>
      <c r="S43" s="192">
        <f>'Input| Projects'!$Y43*INDEX('Input| Escalations'!$H$33:$N$33,MATCH('Calc| Project Costs'!S$9,'Input| Escalations'!$H$23:$N$23,0))+'Input| Projects'!$Z43*INDEX('Input| Escalations'!$H$34:$N$34,MATCH('Calc| Project Costs'!S$9,'Input| Escalations'!$H$23:$N$23,0))+'Input| Projects'!$AA43*INDEX('Input| Escalations'!$H$35:$N$35,MATCH('Calc| Project Costs'!S$9,'Input| Escalations'!$H$23:$N$23,0))+1</f>
        <v>1</v>
      </c>
      <c r="T43" s="192">
        <f>'Input| Projects'!$Y43*INDEX('Input| Escalations'!$H$33:$N$33,MATCH('Calc| Project Costs'!T$9,'Input| Escalations'!$H$23:$N$23,0))+'Input| Projects'!$Z43*INDEX('Input| Escalations'!$H$34:$N$34,MATCH('Calc| Project Costs'!T$9,'Input| Escalations'!$H$23:$N$23,0))+'Input| Projects'!$AA43*INDEX('Input| Escalations'!$H$35:$N$35,MATCH('Calc| Project Costs'!T$9,'Input| Escalations'!$H$23:$N$23,0))+1</f>
        <v>1</v>
      </c>
      <c r="U43" s="106"/>
      <c r="V43" s="186">
        <f t="shared" si="37"/>
        <v>9.1658699999999982</v>
      </c>
      <c r="W43" s="186">
        <f t="shared" si="38"/>
        <v>0</v>
      </c>
      <c r="X43" s="186">
        <f t="shared" si="39"/>
        <v>0</v>
      </c>
      <c r="Y43" s="186">
        <f t="shared" si="18"/>
        <v>0</v>
      </c>
      <c r="Z43" s="186">
        <f t="shared" si="19"/>
        <v>0</v>
      </c>
      <c r="AA43" s="186">
        <f t="shared" si="40"/>
        <v>0</v>
      </c>
      <c r="AB43" s="186">
        <f t="shared" si="40"/>
        <v>0</v>
      </c>
      <c r="AC43" s="106"/>
      <c r="AD43" s="186">
        <f>'Input| Projects'!Q43*N43*'Input| Escalations'!$K$19</f>
        <v>0</v>
      </c>
      <c r="AE43" s="186">
        <f>'Input| Projects'!R43*O43*'Input| Escalations'!$K$19</f>
        <v>0</v>
      </c>
      <c r="AF43" s="186">
        <f>'Input| Projects'!S43*P43*'Input| Escalations'!$K$19</f>
        <v>0</v>
      </c>
      <c r="AG43" s="186">
        <f>'Input| Projects'!T43*Q43*'Input| Escalations'!$K$19</f>
        <v>0</v>
      </c>
      <c r="AH43" s="186">
        <f>'Input| Projects'!U43*R43*'Input| Escalations'!$K$19</f>
        <v>0</v>
      </c>
      <c r="AI43" s="186">
        <f>'Input| Projects'!V43*S43*'Input| Escalations'!$K$19</f>
        <v>0</v>
      </c>
      <c r="AJ43" s="186">
        <f>'Input| Projects'!W43*T43*'Input| Escalations'!$K$19</f>
        <v>0</v>
      </c>
      <c r="AK43" s="106"/>
      <c r="AL43" s="186">
        <f>IFERROR(IF('Input| Overheads'!$C$42="Direct costs",SUMPRODUCT(--('Input| Projects'!$AC43="Yes"),'Calc| Overheads Allocation'!C$8,'Calc| Project Costs'!V43),IF('Input| Overheads'!$C$42="Internal labour",SUMPRODUCT(--('Input| Projects'!$AC43="Yes"),'Calc| Overheads Allocation'!C$8,'Calc| Project Costs'!V43,'Input| Projects'!$Y43),IF('Input| Overheads'!$C$42="DNSP defined",SUMPRODUCT(--('Input| Projects'!$AC43="Yes"),'Calc| Overheads Allocation'!C$61,'Input| Projects'!$AF43),""))),"")</f>
        <v>2.8064899999999997</v>
      </c>
      <c r="AM43" s="186">
        <f>IFERROR(IF('Input| Overheads'!$C$42="Direct costs",SUMPRODUCT(--('Input| Projects'!$AC43="Yes"),'Calc| Overheads Allocation'!D$8,'Calc| Project Costs'!W43),IF('Input| Overheads'!$C$42="Internal labour",SUMPRODUCT(--('Input| Projects'!$AC43="Yes"),'Calc| Overheads Allocation'!D$8,'Calc| Project Costs'!W43,'Input| Projects'!$Y43),IF('Input| Overheads'!$C$42="DNSP defined",SUMPRODUCT(--('Input| Projects'!$AC43="Yes"),'Calc| Overheads Allocation'!D$61,'Input| Projects'!$AF43),""))),"")</f>
        <v>0</v>
      </c>
      <c r="AN43" s="186">
        <f>IFERROR(IF('Input| Overheads'!$C$42="Direct costs",SUMPRODUCT(--('Input| Projects'!$AC43="Yes"),'Calc| Overheads Allocation'!E$8,'Calc| Project Costs'!X43),IF('Input| Overheads'!$C$42="Internal labour",SUMPRODUCT(--('Input| Projects'!$AC43="Yes"),'Calc| Overheads Allocation'!E$8,'Calc| Project Costs'!X43,'Input| Projects'!$Y43),IF('Input| Overheads'!$C$42="DNSP defined",SUMPRODUCT(--('Input| Projects'!$AC43="Yes"),'Calc| Overheads Allocation'!E$61,'Input| Projects'!$AF43),""))),"")</f>
        <v>0</v>
      </c>
      <c r="AO43" s="186">
        <f>IFERROR(IF('Input| Overheads'!$C$42="Direct costs",SUMPRODUCT(--('Input| Projects'!$AC43="Yes"),'Calc| Overheads Allocation'!F$8,'Calc| Project Costs'!Y43),IF('Input| Overheads'!$C$42="Internal labour",SUMPRODUCT(--('Input| Projects'!$AC43="Yes"),'Calc| Overheads Allocation'!F$8,'Calc| Project Costs'!Y43,'Input| Projects'!$Y43),IF('Input| Overheads'!$C$42="DNSP defined",SUMPRODUCT(--('Input| Projects'!$AC43="Yes"),'Calc| Overheads Allocation'!F$61,'Input| Projects'!$AF43),""))),"")</f>
        <v>0</v>
      </c>
      <c r="AP43" s="186">
        <f>IFERROR(IF('Input| Overheads'!$C$42="Direct costs",SUMPRODUCT(--('Input| Projects'!$AC43="Yes"),'Calc| Overheads Allocation'!G$8,'Calc| Project Costs'!Z43),IF('Input| Overheads'!$C$42="Internal labour",SUMPRODUCT(--('Input| Projects'!$AC43="Yes"),'Calc| Overheads Allocation'!G$8,'Calc| Project Costs'!Z43,'Input| Projects'!$Y43),IF('Input| Overheads'!$C$42="DNSP defined",SUMPRODUCT(--('Input| Projects'!$AC43="Yes"),'Calc| Overheads Allocation'!G$61,'Input| Projects'!$AF43),""))),"")</f>
        <v>0</v>
      </c>
      <c r="AQ43" s="186">
        <f>IFERROR(IF('Input| Overheads'!$C$42="Direct costs",SUMPRODUCT(--('Input| Projects'!$AC43="Yes"),'Calc| Overheads Allocation'!H$8,'Calc| Project Costs'!AA43),IF('Input| Overheads'!$C$42="Internal labour",SUMPRODUCT(--('Input| Projects'!$AC43="Yes"),'Calc| Overheads Allocation'!H$8,'Calc| Project Costs'!AA43,'Input| Projects'!$Y43),IF('Input| Overheads'!$C$42="DNSP defined",SUMPRODUCT(--('Input| Projects'!$AC43="Yes"),'Calc| Overheads Allocation'!H$61,'Input| Projects'!$AF43),""))),"")</f>
        <v>0</v>
      </c>
      <c r="AR43" s="186">
        <f>IFERROR(IF('Input| Overheads'!$C$42="Direct costs",SUMPRODUCT(--('Input| Projects'!$AC43="Yes"),'Calc| Overheads Allocation'!I$8,'Calc| Project Costs'!AB43),IF('Input| Overheads'!$C$42="Internal labour",SUMPRODUCT(--('Input| Projects'!$AC43="Yes"),'Calc| Overheads Allocation'!I$8,'Calc| Project Costs'!AB43,'Input| Projects'!$Y43),IF('Input| Overheads'!$C$42="DNSP defined",SUMPRODUCT(--('Input| Projects'!$AC43="Yes"),'Calc| Overheads Allocation'!I$61,'Input| Projects'!$AF43),""))),"")</f>
        <v>0</v>
      </c>
      <c r="AS43" s="106"/>
      <c r="AT43" s="186">
        <f>IFERROR(IF('Input| Overheads'!$C$42="Direct costs",SUMPRODUCT(--('Input| Projects'!$AD43="Yes"),'Calc| Overheads Allocation'!C$9,'Calc| Project Costs'!V43),IF('Input| Overheads'!$C$42="Internal labour",SUMPRODUCT(--('Input| Projects'!$AD43="Yes"),'Calc| Overheads Allocation'!C$9,'Calc| Project Costs'!V43,'Input| Projects'!$Y43),IF('Input| Overheads'!$C$42="DNSP defined",SUMPRODUCT(--('Input| Projects'!$AD43="Yes"),'Calc| Overheads Allocation'!C$62,'Input| Projects'!$AG43),""))),"")</f>
        <v>0</v>
      </c>
      <c r="AU43" s="186">
        <f>IFERROR(IF('Input| Overheads'!$C$42="Direct costs",SUMPRODUCT(--('Input| Projects'!$AD43="Yes"),'Calc| Overheads Allocation'!D$9,'Calc| Project Costs'!W43),IF('Input| Overheads'!$C$42="Internal labour",SUMPRODUCT(--('Input| Projects'!$AD43="Yes"),'Calc| Overheads Allocation'!D$9,'Calc| Project Costs'!W43,'Input| Projects'!$Y43),IF('Input| Overheads'!$C$42="DNSP defined",SUMPRODUCT(--('Input| Projects'!$AD43="Yes"),'Calc| Overheads Allocation'!D$62,'Input| Projects'!$AG43),""))),"")</f>
        <v>0</v>
      </c>
      <c r="AV43" s="186">
        <f>IFERROR(IF('Input| Overheads'!$C$42="Direct costs",SUMPRODUCT(--('Input| Projects'!$AD43="Yes"),'Calc| Overheads Allocation'!E$9,'Calc| Project Costs'!X43),IF('Input| Overheads'!$C$42="Internal labour",SUMPRODUCT(--('Input| Projects'!$AD43="Yes"),'Calc| Overheads Allocation'!E$9,'Calc| Project Costs'!X43,'Input| Projects'!$Y43),IF('Input| Overheads'!$C$42="DNSP defined",SUMPRODUCT(--('Input| Projects'!$AD43="Yes"),'Calc| Overheads Allocation'!E$62,'Input| Projects'!$AG43),""))),"")</f>
        <v>0</v>
      </c>
      <c r="AW43" s="186">
        <f>IFERROR(IF('Input| Overheads'!$C$42="Direct costs",SUMPRODUCT(--('Input| Projects'!$AD43="Yes"),'Calc| Overheads Allocation'!F$9,'Calc| Project Costs'!Y43),IF('Input| Overheads'!$C$42="Internal labour",SUMPRODUCT(--('Input| Projects'!$AD43="Yes"),'Calc| Overheads Allocation'!F$9,'Calc| Project Costs'!Y43,'Input| Projects'!$Y43),IF('Input| Overheads'!$C$42="DNSP defined",SUMPRODUCT(--('Input| Projects'!$AD43="Yes"),'Calc| Overheads Allocation'!F$62,'Input| Projects'!$AG43),""))),"")</f>
        <v>0</v>
      </c>
      <c r="AX43" s="186">
        <f>IFERROR(IF('Input| Overheads'!$C$42="Direct costs",SUMPRODUCT(--('Input| Projects'!$AD43="Yes"),'Calc| Overheads Allocation'!G$9,'Calc| Project Costs'!Z43),IF('Input| Overheads'!$C$42="Internal labour",SUMPRODUCT(--('Input| Projects'!$AD43="Yes"),'Calc| Overheads Allocation'!G$9,'Calc| Project Costs'!Z43,'Input| Projects'!$Y43),IF('Input| Overheads'!$C$42="DNSP defined",SUMPRODUCT(--('Input| Projects'!$AD43="Yes"),'Calc| Overheads Allocation'!G$62,'Input| Projects'!$AG43),""))),"")</f>
        <v>0</v>
      </c>
      <c r="AY43" s="186">
        <f>IFERROR(IF('Input| Overheads'!$C$42="Direct costs",SUMPRODUCT(--('Input| Projects'!$AD43="Yes"),'Calc| Overheads Allocation'!H$9,'Calc| Project Costs'!AA43),IF('Input| Overheads'!$C$42="Internal labour",SUMPRODUCT(--('Input| Projects'!$AD43="Yes"),'Calc| Overheads Allocation'!H$9,'Calc| Project Costs'!AA43,'Input| Projects'!$Y43),IF('Input| Overheads'!$C$42="DNSP defined",SUMPRODUCT(--('Input| Projects'!$AD43="Yes"),'Calc| Overheads Allocation'!H$62,'Input| Projects'!$AG43),""))),"")</f>
        <v>0</v>
      </c>
      <c r="AZ43" s="186">
        <f>IFERROR(IF('Input| Overheads'!$C$42="Direct costs",SUMPRODUCT(--('Input| Projects'!$AD43="Yes"),'Calc| Overheads Allocation'!I$9,'Calc| Project Costs'!AB43),IF('Input| Overheads'!$C$42="Internal labour",SUMPRODUCT(--('Input| Projects'!$AD43="Yes"),'Calc| Overheads Allocation'!I$9,'Calc| Project Costs'!AB43,'Input| Projects'!$Y43),IF('Input| Overheads'!$C$42="DNSP defined",SUMPRODUCT(--('Input| Projects'!$AD43="Yes"),'Calc| Overheads Allocation'!I$62,'Input| Projects'!$AG43),""))),"")</f>
        <v>0</v>
      </c>
      <c r="BA43" s="106"/>
      <c r="BB43" s="186">
        <f t="shared" si="41"/>
        <v>2.8064899999999997</v>
      </c>
      <c r="BC43" s="186">
        <f t="shared" si="42"/>
        <v>0</v>
      </c>
      <c r="BD43" s="186">
        <f t="shared" si="43"/>
        <v>0</v>
      </c>
      <c r="BE43" s="186">
        <f t="shared" si="20"/>
        <v>0</v>
      </c>
      <c r="BF43" s="186">
        <f t="shared" si="21"/>
        <v>0</v>
      </c>
      <c r="BG43" s="186">
        <f t="shared" si="22"/>
        <v>0</v>
      </c>
      <c r="BH43" s="186">
        <f t="shared" si="23"/>
        <v>0</v>
      </c>
      <c r="BI43" s="97"/>
      <c r="BJ43" s="186">
        <f t="shared" si="24"/>
        <v>0</v>
      </c>
      <c r="BK43" s="186" t="str">
        <f t="shared" si="25"/>
        <v/>
      </c>
      <c r="BL43" s="186" t="str">
        <f t="shared" si="26"/>
        <v/>
      </c>
      <c r="BM43" s="186" t="str">
        <f t="shared" si="27"/>
        <v/>
      </c>
      <c r="BN43" s="186" t="str">
        <f t="shared" si="28"/>
        <v/>
      </c>
      <c r="BO43" s="186" t="str">
        <f t="shared" si="29"/>
        <v/>
      </c>
      <c r="BP43" s="186" t="str">
        <f t="shared" si="30"/>
        <v/>
      </c>
      <c r="BQ43" s="97"/>
      <c r="BR43" s="186">
        <f t="shared" si="44"/>
        <v>11.972359999999998</v>
      </c>
      <c r="BS43" s="186">
        <f t="shared" si="31"/>
        <v>0</v>
      </c>
      <c r="BT43" s="222">
        <f t="shared" si="32"/>
        <v>0</v>
      </c>
      <c r="BU43" s="222">
        <f t="shared" si="33"/>
        <v>0</v>
      </c>
      <c r="BV43" s="222">
        <f t="shared" si="34"/>
        <v>0</v>
      </c>
      <c r="BW43" s="222">
        <f t="shared" si="35"/>
        <v>0</v>
      </c>
      <c r="BX43" s="222">
        <f t="shared" si="36"/>
        <v>0</v>
      </c>
      <c r="BY43" s="106"/>
      <c r="BZ43" s="197">
        <f>IF(SUMIF('Input| Projects'!$AS$8:$CP$8,"Dx",'Input| Projects'!$AS43:$CP43)=0,"",SUMIF('Input| Projects'!$AS$8:$CP$8,"Dx",'Input| Projects'!$AS43:$CP43))</f>
        <v>1</v>
      </c>
      <c r="CA43" s="197" t="str">
        <f>IF(SUMIF('Input| Projects'!$AS$8:$CP$8,"Tx",'Input| Projects'!$AS43:$CP43)=0,"",SUMIF('Input| Projects'!$AS$8:$CP$8,"Tx",'Input| Projects'!$AS43:$CP43))</f>
        <v/>
      </c>
      <c r="CB43" s="150" t="str">
        <f t="shared" si="45"/>
        <v/>
      </c>
    </row>
    <row r="44" spans="2:80" x14ac:dyDescent="0.2">
      <c r="B44" s="201">
        <f>IFERROR('Input| Projects'!B44,"")</f>
        <v>35</v>
      </c>
      <c r="C44" s="42" t="str">
        <f>IFERROR(IF('Input| Projects'!C44="","",'Input| Projects'!C44),"")</f>
        <v>ARA NEW 33kV SUPPLY M6 STG1 - CBURY STS</v>
      </c>
      <c r="D44" s="42" t="str">
        <f>IFERROR(IF('Input| Projects'!D44="","",'Input| Projects'!D44),"")</f>
        <v>ARA_04.3A.0038M</v>
      </c>
      <c r="E44" s="104"/>
      <c r="F44" s="190">
        <f>IFERROR('Input| Projects'!I44*'Input| Escalations'!$K$19,"")</f>
        <v>121.87260999999998</v>
      </c>
      <c r="G44" s="190">
        <f>IFERROR('Input| Projects'!J44*'Input| Escalations'!$K$19,"")</f>
        <v>0</v>
      </c>
      <c r="H44" s="190">
        <f>IFERROR('Input| Projects'!K44*'Input| Escalations'!$K$19,"")</f>
        <v>0</v>
      </c>
      <c r="I44" s="190">
        <f>IFERROR('Input| Projects'!L44*'Input| Escalations'!$K$19,"")</f>
        <v>0</v>
      </c>
      <c r="J44" s="190">
        <f>IFERROR('Input| Projects'!M44*'Input| Escalations'!$K$19,"")</f>
        <v>0</v>
      </c>
      <c r="K44" s="190">
        <f>IFERROR('Input| Projects'!N44*'Input| Escalations'!$K$19,"")</f>
        <v>0</v>
      </c>
      <c r="L44" s="190">
        <f>IFERROR('Input| Projects'!O44*'Input| Escalations'!$K$19,"")</f>
        <v>0</v>
      </c>
      <c r="M44" s="150" t="str">
        <f>IF(ABS(SUM(F44:L44)-(SUM('Input| Projects'!I44:O44)*'Input| Escalations'!$K$19))&lt;0.0000001,"",1)</f>
        <v/>
      </c>
      <c r="N44" s="192">
        <f>'Input| Projects'!$Y44*INDEX('Input| Escalations'!$H$33:$N$33,MATCH('Calc| Project Costs'!N$9,'Input| Escalations'!$H$23:$N$23,0))+'Input| Projects'!$Z44*INDEX('Input| Escalations'!$H$34:$N$34,MATCH('Calc| Project Costs'!N$9,'Input| Escalations'!$H$23:$N$23,0))+'Input| Projects'!$AA44*INDEX('Input| Escalations'!$H$35:$N$35,MATCH('Calc| Project Costs'!N$9,'Input| Escalations'!$H$23:$N$23,0))+1</f>
        <v>1</v>
      </c>
      <c r="O44" s="192">
        <f>'Input| Projects'!$Y44*INDEX('Input| Escalations'!$H$33:$N$33,MATCH('Calc| Project Costs'!O$9,'Input| Escalations'!$H$23:$N$23,0))+'Input| Projects'!$Z44*INDEX('Input| Escalations'!$H$34:$N$34,MATCH('Calc| Project Costs'!O$9,'Input| Escalations'!$H$23:$N$23,0))+'Input| Projects'!$AA44*INDEX('Input| Escalations'!$H$35:$N$35,MATCH('Calc| Project Costs'!O$9,'Input| Escalations'!$H$23:$N$23,0))+1</f>
        <v>1</v>
      </c>
      <c r="P44" s="192">
        <f>'Input| Projects'!$Y44*INDEX('Input| Escalations'!$H$33:$N$33,MATCH('Calc| Project Costs'!P$9,'Input| Escalations'!$H$23:$N$23,0))+'Input| Projects'!$Z44*INDEX('Input| Escalations'!$H$34:$N$34,MATCH('Calc| Project Costs'!P$9,'Input| Escalations'!$H$23:$N$23,0))+'Input| Projects'!$AA44*INDEX('Input| Escalations'!$H$35:$N$35,MATCH('Calc| Project Costs'!P$9,'Input| Escalations'!$H$23:$N$23,0))+1</f>
        <v>1</v>
      </c>
      <c r="Q44" s="192">
        <f>'Input| Projects'!$Y44*INDEX('Input| Escalations'!$H$33:$N$33,MATCH('Calc| Project Costs'!Q$9,'Input| Escalations'!$H$23:$N$23,0))+'Input| Projects'!$Z44*INDEX('Input| Escalations'!$H$34:$N$34,MATCH('Calc| Project Costs'!Q$9,'Input| Escalations'!$H$23:$N$23,0))+'Input| Projects'!$AA44*INDEX('Input| Escalations'!$H$35:$N$35,MATCH('Calc| Project Costs'!Q$9,'Input| Escalations'!$H$23:$N$23,0))+1</f>
        <v>1</v>
      </c>
      <c r="R44" s="192">
        <f>'Input| Projects'!$Y44*INDEX('Input| Escalations'!$H$33:$N$33,MATCH('Calc| Project Costs'!R$9,'Input| Escalations'!$H$23:$N$23,0))+'Input| Projects'!$Z44*INDEX('Input| Escalations'!$H$34:$N$34,MATCH('Calc| Project Costs'!R$9,'Input| Escalations'!$H$23:$N$23,0))+'Input| Projects'!$AA44*INDEX('Input| Escalations'!$H$35:$N$35,MATCH('Calc| Project Costs'!R$9,'Input| Escalations'!$H$23:$N$23,0))+1</f>
        <v>1</v>
      </c>
      <c r="S44" s="192">
        <f>'Input| Projects'!$Y44*INDEX('Input| Escalations'!$H$33:$N$33,MATCH('Calc| Project Costs'!S$9,'Input| Escalations'!$H$23:$N$23,0))+'Input| Projects'!$Z44*INDEX('Input| Escalations'!$H$34:$N$34,MATCH('Calc| Project Costs'!S$9,'Input| Escalations'!$H$23:$N$23,0))+'Input| Projects'!$AA44*INDEX('Input| Escalations'!$H$35:$N$35,MATCH('Calc| Project Costs'!S$9,'Input| Escalations'!$H$23:$N$23,0))+1</f>
        <v>1</v>
      </c>
      <c r="T44" s="192">
        <f>'Input| Projects'!$Y44*INDEX('Input| Escalations'!$H$33:$N$33,MATCH('Calc| Project Costs'!T$9,'Input| Escalations'!$H$23:$N$23,0))+'Input| Projects'!$Z44*INDEX('Input| Escalations'!$H$34:$N$34,MATCH('Calc| Project Costs'!T$9,'Input| Escalations'!$H$23:$N$23,0))+'Input| Projects'!$AA44*INDEX('Input| Escalations'!$H$35:$N$35,MATCH('Calc| Project Costs'!T$9,'Input| Escalations'!$H$23:$N$23,0))+1</f>
        <v>1</v>
      </c>
      <c r="U44" s="106"/>
      <c r="V44" s="186">
        <f t="shared" si="37"/>
        <v>121.87260999999998</v>
      </c>
      <c r="W44" s="186">
        <f t="shared" si="38"/>
        <v>0</v>
      </c>
      <c r="X44" s="186">
        <f t="shared" si="39"/>
        <v>0</v>
      </c>
      <c r="Y44" s="186">
        <f t="shared" si="18"/>
        <v>0</v>
      </c>
      <c r="Z44" s="186">
        <f t="shared" si="19"/>
        <v>0</v>
      </c>
      <c r="AA44" s="186">
        <f t="shared" si="40"/>
        <v>0</v>
      </c>
      <c r="AB44" s="186">
        <f t="shared" si="40"/>
        <v>0</v>
      </c>
      <c r="AC44" s="106"/>
      <c r="AD44" s="186">
        <f>'Input| Projects'!Q44*N44*'Input| Escalations'!$K$19</f>
        <v>0</v>
      </c>
      <c r="AE44" s="186">
        <f>'Input| Projects'!R44*O44*'Input| Escalations'!$K$19</f>
        <v>0</v>
      </c>
      <c r="AF44" s="186">
        <f>'Input| Projects'!S44*P44*'Input| Escalations'!$K$19</f>
        <v>0</v>
      </c>
      <c r="AG44" s="186">
        <f>'Input| Projects'!T44*Q44*'Input| Escalations'!$K$19</f>
        <v>0</v>
      </c>
      <c r="AH44" s="186">
        <f>'Input| Projects'!U44*R44*'Input| Escalations'!$K$19</f>
        <v>0</v>
      </c>
      <c r="AI44" s="186">
        <f>'Input| Projects'!V44*S44*'Input| Escalations'!$K$19</f>
        <v>0</v>
      </c>
      <c r="AJ44" s="186">
        <f>'Input| Projects'!W44*T44*'Input| Escalations'!$K$19</f>
        <v>0</v>
      </c>
      <c r="AK44" s="106"/>
      <c r="AL44" s="186">
        <f>IFERROR(IF('Input| Overheads'!$C$42="Direct costs",SUMPRODUCT(--('Input| Projects'!$AC44="Yes"),'Calc| Overheads Allocation'!C$8,'Calc| Project Costs'!V44),IF('Input| Overheads'!$C$42="Internal labour",SUMPRODUCT(--('Input| Projects'!$AC44="Yes"),'Calc| Overheads Allocation'!C$8,'Calc| Project Costs'!V44,'Input| Projects'!$Y44),IF('Input| Overheads'!$C$42="DNSP defined",SUMPRODUCT(--('Input| Projects'!$AC44="Yes"),'Calc| Overheads Allocation'!C$61,'Input| Projects'!$AF44),""))),"")</f>
        <v>64.277990000000003</v>
      </c>
      <c r="AM44" s="186">
        <f>IFERROR(IF('Input| Overheads'!$C$42="Direct costs",SUMPRODUCT(--('Input| Projects'!$AC44="Yes"),'Calc| Overheads Allocation'!D$8,'Calc| Project Costs'!W44),IF('Input| Overheads'!$C$42="Internal labour",SUMPRODUCT(--('Input| Projects'!$AC44="Yes"),'Calc| Overheads Allocation'!D$8,'Calc| Project Costs'!W44,'Input| Projects'!$Y44),IF('Input| Overheads'!$C$42="DNSP defined",SUMPRODUCT(--('Input| Projects'!$AC44="Yes"),'Calc| Overheads Allocation'!D$61,'Input| Projects'!$AF44),""))),"")</f>
        <v>0</v>
      </c>
      <c r="AN44" s="186">
        <f>IFERROR(IF('Input| Overheads'!$C$42="Direct costs",SUMPRODUCT(--('Input| Projects'!$AC44="Yes"),'Calc| Overheads Allocation'!E$8,'Calc| Project Costs'!X44),IF('Input| Overheads'!$C$42="Internal labour",SUMPRODUCT(--('Input| Projects'!$AC44="Yes"),'Calc| Overheads Allocation'!E$8,'Calc| Project Costs'!X44,'Input| Projects'!$Y44),IF('Input| Overheads'!$C$42="DNSP defined",SUMPRODUCT(--('Input| Projects'!$AC44="Yes"),'Calc| Overheads Allocation'!E$61,'Input| Projects'!$AF44),""))),"")</f>
        <v>0</v>
      </c>
      <c r="AO44" s="186">
        <f>IFERROR(IF('Input| Overheads'!$C$42="Direct costs",SUMPRODUCT(--('Input| Projects'!$AC44="Yes"),'Calc| Overheads Allocation'!F$8,'Calc| Project Costs'!Y44),IF('Input| Overheads'!$C$42="Internal labour",SUMPRODUCT(--('Input| Projects'!$AC44="Yes"),'Calc| Overheads Allocation'!F$8,'Calc| Project Costs'!Y44,'Input| Projects'!$Y44),IF('Input| Overheads'!$C$42="DNSP defined",SUMPRODUCT(--('Input| Projects'!$AC44="Yes"),'Calc| Overheads Allocation'!F$61,'Input| Projects'!$AF44),""))),"")</f>
        <v>0</v>
      </c>
      <c r="AP44" s="186">
        <f>IFERROR(IF('Input| Overheads'!$C$42="Direct costs",SUMPRODUCT(--('Input| Projects'!$AC44="Yes"),'Calc| Overheads Allocation'!G$8,'Calc| Project Costs'!Z44),IF('Input| Overheads'!$C$42="Internal labour",SUMPRODUCT(--('Input| Projects'!$AC44="Yes"),'Calc| Overheads Allocation'!G$8,'Calc| Project Costs'!Z44,'Input| Projects'!$Y44),IF('Input| Overheads'!$C$42="DNSP defined",SUMPRODUCT(--('Input| Projects'!$AC44="Yes"),'Calc| Overheads Allocation'!G$61,'Input| Projects'!$AF44),""))),"")</f>
        <v>0</v>
      </c>
      <c r="AQ44" s="186">
        <f>IFERROR(IF('Input| Overheads'!$C$42="Direct costs",SUMPRODUCT(--('Input| Projects'!$AC44="Yes"),'Calc| Overheads Allocation'!H$8,'Calc| Project Costs'!AA44),IF('Input| Overheads'!$C$42="Internal labour",SUMPRODUCT(--('Input| Projects'!$AC44="Yes"),'Calc| Overheads Allocation'!H$8,'Calc| Project Costs'!AA44,'Input| Projects'!$Y44),IF('Input| Overheads'!$C$42="DNSP defined",SUMPRODUCT(--('Input| Projects'!$AC44="Yes"),'Calc| Overheads Allocation'!H$61,'Input| Projects'!$AF44),""))),"")</f>
        <v>0</v>
      </c>
      <c r="AR44" s="186">
        <f>IFERROR(IF('Input| Overheads'!$C$42="Direct costs",SUMPRODUCT(--('Input| Projects'!$AC44="Yes"),'Calc| Overheads Allocation'!I$8,'Calc| Project Costs'!AB44),IF('Input| Overheads'!$C$42="Internal labour",SUMPRODUCT(--('Input| Projects'!$AC44="Yes"),'Calc| Overheads Allocation'!I$8,'Calc| Project Costs'!AB44,'Input| Projects'!$Y44),IF('Input| Overheads'!$C$42="DNSP defined",SUMPRODUCT(--('Input| Projects'!$AC44="Yes"),'Calc| Overheads Allocation'!I$61,'Input| Projects'!$AF44),""))),"")</f>
        <v>0</v>
      </c>
      <c r="AS44" s="106"/>
      <c r="AT44" s="186">
        <f>IFERROR(IF('Input| Overheads'!$C$42="Direct costs",SUMPRODUCT(--('Input| Projects'!$AD44="Yes"),'Calc| Overheads Allocation'!C$9,'Calc| Project Costs'!V44),IF('Input| Overheads'!$C$42="Internal labour",SUMPRODUCT(--('Input| Projects'!$AD44="Yes"),'Calc| Overheads Allocation'!C$9,'Calc| Project Costs'!V44,'Input| Projects'!$Y44),IF('Input| Overheads'!$C$42="DNSP defined",SUMPRODUCT(--('Input| Projects'!$AD44="Yes"),'Calc| Overheads Allocation'!C$62,'Input| Projects'!$AG44),""))),"")</f>
        <v>0</v>
      </c>
      <c r="AU44" s="186">
        <f>IFERROR(IF('Input| Overheads'!$C$42="Direct costs",SUMPRODUCT(--('Input| Projects'!$AD44="Yes"),'Calc| Overheads Allocation'!D$9,'Calc| Project Costs'!W44),IF('Input| Overheads'!$C$42="Internal labour",SUMPRODUCT(--('Input| Projects'!$AD44="Yes"),'Calc| Overheads Allocation'!D$9,'Calc| Project Costs'!W44,'Input| Projects'!$Y44),IF('Input| Overheads'!$C$42="DNSP defined",SUMPRODUCT(--('Input| Projects'!$AD44="Yes"),'Calc| Overheads Allocation'!D$62,'Input| Projects'!$AG44),""))),"")</f>
        <v>0</v>
      </c>
      <c r="AV44" s="186">
        <f>IFERROR(IF('Input| Overheads'!$C$42="Direct costs",SUMPRODUCT(--('Input| Projects'!$AD44="Yes"),'Calc| Overheads Allocation'!E$9,'Calc| Project Costs'!X44),IF('Input| Overheads'!$C$42="Internal labour",SUMPRODUCT(--('Input| Projects'!$AD44="Yes"),'Calc| Overheads Allocation'!E$9,'Calc| Project Costs'!X44,'Input| Projects'!$Y44),IF('Input| Overheads'!$C$42="DNSP defined",SUMPRODUCT(--('Input| Projects'!$AD44="Yes"),'Calc| Overheads Allocation'!E$62,'Input| Projects'!$AG44),""))),"")</f>
        <v>0</v>
      </c>
      <c r="AW44" s="186">
        <f>IFERROR(IF('Input| Overheads'!$C$42="Direct costs",SUMPRODUCT(--('Input| Projects'!$AD44="Yes"),'Calc| Overheads Allocation'!F$9,'Calc| Project Costs'!Y44),IF('Input| Overheads'!$C$42="Internal labour",SUMPRODUCT(--('Input| Projects'!$AD44="Yes"),'Calc| Overheads Allocation'!F$9,'Calc| Project Costs'!Y44,'Input| Projects'!$Y44),IF('Input| Overheads'!$C$42="DNSP defined",SUMPRODUCT(--('Input| Projects'!$AD44="Yes"),'Calc| Overheads Allocation'!F$62,'Input| Projects'!$AG44),""))),"")</f>
        <v>0</v>
      </c>
      <c r="AX44" s="186">
        <f>IFERROR(IF('Input| Overheads'!$C$42="Direct costs",SUMPRODUCT(--('Input| Projects'!$AD44="Yes"),'Calc| Overheads Allocation'!G$9,'Calc| Project Costs'!Z44),IF('Input| Overheads'!$C$42="Internal labour",SUMPRODUCT(--('Input| Projects'!$AD44="Yes"),'Calc| Overheads Allocation'!G$9,'Calc| Project Costs'!Z44,'Input| Projects'!$Y44),IF('Input| Overheads'!$C$42="DNSP defined",SUMPRODUCT(--('Input| Projects'!$AD44="Yes"),'Calc| Overheads Allocation'!G$62,'Input| Projects'!$AG44),""))),"")</f>
        <v>0</v>
      </c>
      <c r="AY44" s="186">
        <f>IFERROR(IF('Input| Overheads'!$C$42="Direct costs",SUMPRODUCT(--('Input| Projects'!$AD44="Yes"),'Calc| Overheads Allocation'!H$9,'Calc| Project Costs'!AA44),IF('Input| Overheads'!$C$42="Internal labour",SUMPRODUCT(--('Input| Projects'!$AD44="Yes"),'Calc| Overheads Allocation'!H$9,'Calc| Project Costs'!AA44,'Input| Projects'!$Y44),IF('Input| Overheads'!$C$42="DNSP defined",SUMPRODUCT(--('Input| Projects'!$AD44="Yes"),'Calc| Overheads Allocation'!H$62,'Input| Projects'!$AG44),""))),"")</f>
        <v>0</v>
      </c>
      <c r="AZ44" s="186">
        <f>IFERROR(IF('Input| Overheads'!$C$42="Direct costs",SUMPRODUCT(--('Input| Projects'!$AD44="Yes"),'Calc| Overheads Allocation'!I$9,'Calc| Project Costs'!AB44),IF('Input| Overheads'!$C$42="Internal labour",SUMPRODUCT(--('Input| Projects'!$AD44="Yes"),'Calc| Overheads Allocation'!I$9,'Calc| Project Costs'!AB44,'Input| Projects'!$Y44),IF('Input| Overheads'!$C$42="DNSP defined",SUMPRODUCT(--('Input| Projects'!$AD44="Yes"),'Calc| Overheads Allocation'!I$62,'Input| Projects'!$AG44),""))),"")</f>
        <v>0</v>
      </c>
      <c r="BA44" s="106"/>
      <c r="BB44" s="186">
        <f t="shared" si="41"/>
        <v>64.277990000000003</v>
      </c>
      <c r="BC44" s="186">
        <f t="shared" si="42"/>
        <v>0</v>
      </c>
      <c r="BD44" s="186">
        <f t="shared" si="43"/>
        <v>0</v>
      </c>
      <c r="BE44" s="186">
        <f t="shared" si="20"/>
        <v>0</v>
      </c>
      <c r="BF44" s="186">
        <f t="shared" si="21"/>
        <v>0</v>
      </c>
      <c r="BG44" s="186">
        <f t="shared" si="22"/>
        <v>0</v>
      </c>
      <c r="BH44" s="186">
        <f t="shared" si="23"/>
        <v>0</v>
      </c>
      <c r="BI44" s="97"/>
      <c r="BJ44" s="186">
        <f t="shared" si="24"/>
        <v>0</v>
      </c>
      <c r="BK44" s="186" t="str">
        <f t="shared" si="25"/>
        <v/>
      </c>
      <c r="BL44" s="186" t="str">
        <f t="shared" si="26"/>
        <v/>
      </c>
      <c r="BM44" s="186" t="str">
        <f t="shared" si="27"/>
        <v/>
      </c>
      <c r="BN44" s="186" t="str">
        <f t="shared" si="28"/>
        <v/>
      </c>
      <c r="BO44" s="186" t="str">
        <f t="shared" si="29"/>
        <v/>
      </c>
      <c r="BP44" s="186" t="str">
        <f t="shared" si="30"/>
        <v/>
      </c>
      <c r="BQ44" s="97"/>
      <c r="BR44" s="186">
        <f t="shared" si="44"/>
        <v>186.1506</v>
      </c>
      <c r="BS44" s="186">
        <f t="shared" si="31"/>
        <v>0</v>
      </c>
      <c r="BT44" s="222">
        <f t="shared" si="32"/>
        <v>0</v>
      </c>
      <c r="BU44" s="222">
        <f t="shared" si="33"/>
        <v>0</v>
      </c>
      <c r="BV44" s="222">
        <f t="shared" si="34"/>
        <v>0</v>
      </c>
      <c r="BW44" s="222">
        <f t="shared" si="35"/>
        <v>0</v>
      </c>
      <c r="BX44" s="222">
        <f t="shared" si="36"/>
        <v>0</v>
      </c>
      <c r="BY44" s="106"/>
      <c r="BZ44" s="197">
        <f>IF(SUMIF('Input| Projects'!$AS$8:$CP$8,"Dx",'Input| Projects'!$AS44:$CP44)=0,"",SUMIF('Input| Projects'!$AS$8:$CP$8,"Dx",'Input| Projects'!$AS44:$CP44))</f>
        <v>1</v>
      </c>
      <c r="CA44" s="197" t="str">
        <f>IF(SUMIF('Input| Projects'!$AS$8:$CP$8,"Tx",'Input| Projects'!$AS44:$CP44)=0,"",SUMIF('Input| Projects'!$AS$8:$CP$8,"Tx",'Input| Projects'!$AS44:$CP44))</f>
        <v/>
      </c>
      <c r="CB44" s="150" t="str">
        <f t="shared" si="45"/>
        <v/>
      </c>
    </row>
    <row r="45" spans="2:80" x14ac:dyDescent="0.2">
      <c r="B45" s="201">
        <f>IFERROR('Input| Projects'!B45,"")</f>
        <v>36</v>
      </c>
      <c r="C45" s="42" t="str">
        <f>IFERROR(IF('Input| Projects'!C45="","",'Input| Projects'!C45),"")</f>
        <v>REP 11KV SWG MILPERRA ZN</v>
      </c>
      <c r="D45" s="42" t="str">
        <f>IFERROR(IF('Input| Projects'!D45="","",'Input| Projects'!D45),"")</f>
        <v>ARA_04.3B.0008</v>
      </c>
      <c r="E45" s="104"/>
      <c r="F45" s="190">
        <f>IFERROR('Input| Projects'!I45*'Input| Escalations'!$K$19,"")</f>
        <v>1173.4783799999998</v>
      </c>
      <c r="G45" s="190">
        <f>IFERROR('Input| Projects'!J45*'Input| Escalations'!$K$19,"")</f>
        <v>0</v>
      </c>
      <c r="H45" s="190">
        <f>IFERROR('Input| Projects'!K45*'Input| Escalations'!$K$19,"")</f>
        <v>0</v>
      </c>
      <c r="I45" s="190">
        <f>IFERROR('Input| Projects'!L45*'Input| Escalations'!$K$19,"")</f>
        <v>0</v>
      </c>
      <c r="J45" s="190">
        <f>IFERROR('Input| Projects'!M45*'Input| Escalations'!$K$19,"")</f>
        <v>0</v>
      </c>
      <c r="K45" s="190">
        <f>IFERROR('Input| Projects'!N45*'Input| Escalations'!$K$19,"")</f>
        <v>0</v>
      </c>
      <c r="L45" s="190">
        <f>IFERROR('Input| Projects'!O45*'Input| Escalations'!$K$19,"")</f>
        <v>0</v>
      </c>
      <c r="M45" s="150" t="str">
        <f>IF(ABS(SUM(F45:L45)-(SUM('Input| Projects'!I45:O45)*'Input| Escalations'!$K$19))&lt;0.0000001,"",1)</f>
        <v/>
      </c>
      <c r="N45" s="192">
        <f>'Input| Projects'!$Y45*INDEX('Input| Escalations'!$H$33:$N$33,MATCH('Calc| Project Costs'!N$9,'Input| Escalations'!$H$23:$N$23,0))+'Input| Projects'!$Z45*INDEX('Input| Escalations'!$H$34:$N$34,MATCH('Calc| Project Costs'!N$9,'Input| Escalations'!$H$23:$N$23,0))+'Input| Projects'!$AA45*INDEX('Input| Escalations'!$H$35:$N$35,MATCH('Calc| Project Costs'!N$9,'Input| Escalations'!$H$23:$N$23,0))+1</f>
        <v>1</v>
      </c>
      <c r="O45" s="192">
        <f>'Input| Projects'!$Y45*INDEX('Input| Escalations'!$H$33:$N$33,MATCH('Calc| Project Costs'!O$9,'Input| Escalations'!$H$23:$N$23,0))+'Input| Projects'!$Z45*INDEX('Input| Escalations'!$H$34:$N$34,MATCH('Calc| Project Costs'!O$9,'Input| Escalations'!$H$23:$N$23,0))+'Input| Projects'!$AA45*INDEX('Input| Escalations'!$H$35:$N$35,MATCH('Calc| Project Costs'!O$9,'Input| Escalations'!$H$23:$N$23,0))+1</f>
        <v>1</v>
      </c>
      <c r="P45" s="192">
        <f>'Input| Projects'!$Y45*INDEX('Input| Escalations'!$H$33:$N$33,MATCH('Calc| Project Costs'!P$9,'Input| Escalations'!$H$23:$N$23,0))+'Input| Projects'!$Z45*INDEX('Input| Escalations'!$H$34:$N$34,MATCH('Calc| Project Costs'!P$9,'Input| Escalations'!$H$23:$N$23,0))+'Input| Projects'!$AA45*INDEX('Input| Escalations'!$H$35:$N$35,MATCH('Calc| Project Costs'!P$9,'Input| Escalations'!$H$23:$N$23,0))+1</f>
        <v>1</v>
      </c>
      <c r="Q45" s="192">
        <f>'Input| Projects'!$Y45*INDEX('Input| Escalations'!$H$33:$N$33,MATCH('Calc| Project Costs'!Q$9,'Input| Escalations'!$H$23:$N$23,0))+'Input| Projects'!$Z45*INDEX('Input| Escalations'!$H$34:$N$34,MATCH('Calc| Project Costs'!Q$9,'Input| Escalations'!$H$23:$N$23,0))+'Input| Projects'!$AA45*INDEX('Input| Escalations'!$H$35:$N$35,MATCH('Calc| Project Costs'!Q$9,'Input| Escalations'!$H$23:$N$23,0))+1</f>
        <v>1</v>
      </c>
      <c r="R45" s="192">
        <f>'Input| Projects'!$Y45*INDEX('Input| Escalations'!$H$33:$N$33,MATCH('Calc| Project Costs'!R$9,'Input| Escalations'!$H$23:$N$23,0))+'Input| Projects'!$Z45*INDEX('Input| Escalations'!$H$34:$N$34,MATCH('Calc| Project Costs'!R$9,'Input| Escalations'!$H$23:$N$23,0))+'Input| Projects'!$AA45*INDEX('Input| Escalations'!$H$35:$N$35,MATCH('Calc| Project Costs'!R$9,'Input| Escalations'!$H$23:$N$23,0))+1</f>
        <v>1</v>
      </c>
      <c r="S45" s="192">
        <f>'Input| Projects'!$Y45*INDEX('Input| Escalations'!$H$33:$N$33,MATCH('Calc| Project Costs'!S$9,'Input| Escalations'!$H$23:$N$23,0))+'Input| Projects'!$Z45*INDEX('Input| Escalations'!$H$34:$N$34,MATCH('Calc| Project Costs'!S$9,'Input| Escalations'!$H$23:$N$23,0))+'Input| Projects'!$AA45*INDEX('Input| Escalations'!$H$35:$N$35,MATCH('Calc| Project Costs'!S$9,'Input| Escalations'!$H$23:$N$23,0))+1</f>
        <v>1</v>
      </c>
      <c r="T45" s="192">
        <f>'Input| Projects'!$Y45*INDEX('Input| Escalations'!$H$33:$N$33,MATCH('Calc| Project Costs'!T$9,'Input| Escalations'!$H$23:$N$23,0))+'Input| Projects'!$Z45*INDEX('Input| Escalations'!$H$34:$N$34,MATCH('Calc| Project Costs'!T$9,'Input| Escalations'!$H$23:$N$23,0))+'Input| Projects'!$AA45*INDEX('Input| Escalations'!$H$35:$N$35,MATCH('Calc| Project Costs'!T$9,'Input| Escalations'!$H$23:$N$23,0))+1</f>
        <v>1</v>
      </c>
      <c r="U45" s="106"/>
      <c r="V45" s="186">
        <f t="shared" si="37"/>
        <v>1173.4783799999998</v>
      </c>
      <c r="W45" s="186">
        <f t="shared" si="38"/>
        <v>0</v>
      </c>
      <c r="X45" s="186">
        <f t="shared" si="39"/>
        <v>0</v>
      </c>
      <c r="Y45" s="186">
        <f t="shared" si="18"/>
        <v>0</v>
      </c>
      <c r="Z45" s="186">
        <f t="shared" si="19"/>
        <v>0</v>
      </c>
      <c r="AA45" s="186">
        <f t="shared" si="40"/>
        <v>0</v>
      </c>
      <c r="AB45" s="186">
        <f t="shared" si="40"/>
        <v>0</v>
      </c>
      <c r="AC45" s="106"/>
      <c r="AD45" s="186">
        <f>'Input| Projects'!Q45*N45*'Input| Escalations'!$K$19</f>
        <v>0</v>
      </c>
      <c r="AE45" s="186">
        <f>'Input| Projects'!R45*O45*'Input| Escalations'!$K$19</f>
        <v>0</v>
      </c>
      <c r="AF45" s="186">
        <f>'Input| Projects'!S45*P45*'Input| Escalations'!$K$19</f>
        <v>0</v>
      </c>
      <c r="AG45" s="186">
        <f>'Input| Projects'!T45*Q45*'Input| Escalations'!$K$19</f>
        <v>0</v>
      </c>
      <c r="AH45" s="186">
        <f>'Input| Projects'!U45*R45*'Input| Escalations'!$K$19</f>
        <v>0</v>
      </c>
      <c r="AI45" s="186">
        <f>'Input| Projects'!V45*S45*'Input| Escalations'!$K$19</f>
        <v>0</v>
      </c>
      <c r="AJ45" s="186">
        <f>'Input| Projects'!W45*T45*'Input| Escalations'!$K$19</f>
        <v>0</v>
      </c>
      <c r="AK45" s="106"/>
      <c r="AL45" s="186">
        <f>IFERROR(IF('Input| Overheads'!$C$42="Direct costs",SUMPRODUCT(--('Input| Projects'!$AC45="Yes"),'Calc| Overheads Allocation'!C$8,'Calc| Project Costs'!V45),IF('Input| Overheads'!$C$42="Internal labour",SUMPRODUCT(--('Input| Projects'!$AC45="Yes"),'Calc| Overheads Allocation'!C$8,'Calc| Project Costs'!V45,'Input| Projects'!$Y45),IF('Input| Overheads'!$C$42="DNSP defined",SUMPRODUCT(--('Input| Projects'!$AC45="Yes"),'Calc| Overheads Allocation'!C$61,'Input| Projects'!$AF45),""))),"")</f>
        <v>297.07340999999997</v>
      </c>
      <c r="AM45" s="186">
        <f>IFERROR(IF('Input| Overheads'!$C$42="Direct costs",SUMPRODUCT(--('Input| Projects'!$AC45="Yes"),'Calc| Overheads Allocation'!D$8,'Calc| Project Costs'!W45),IF('Input| Overheads'!$C$42="Internal labour",SUMPRODUCT(--('Input| Projects'!$AC45="Yes"),'Calc| Overheads Allocation'!D$8,'Calc| Project Costs'!W45,'Input| Projects'!$Y45),IF('Input| Overheads'!$C$42="DNSP defined",SUMPRODUCT(--('Input| Projects'!$AC45="Yes"),'Calc| Overheads Allocation'!D$61,'Input| Projects'!$AF45),""))),"")</f>
        <v>0</v>
      </c>
      <c r="AN45" s="186">
        <f>IFERROR(IF('Input| Overheads'!$C$42="Direct costs",SUMPRODUCT(--('Input| Projects'!$AC45="Yes"),'Calc| Overheads Allocation'!E$8,'Calc| Project Costs'!X45),IF('Input| Overheads'!$C$42="Internal labour",SUMPRODUCT(--('Input| Projects'!$AC45="Yes"),'Calc| Overheads Allocation'!E$8,'Calc| Project Costs'!X45,'Input| Projects'!$Y45),IF('Input| Overheads'!$C$42="DNSP defined",SUMPRODUCT(--('Input| Projects'!$AC45="Yes"),'Calc| Overheads Allocation'!E$61,'Input| Projects'!$AF45),""))),"")</f>
        <v>0</v>
      </c>
      <c r="AO45" s="186">
        <f>IFERROR(IF('Input| Overheads'!$C$42="Direct costs",SUMPRODUCT(--('Input| Projects'!$AC45="Yes"),'Calc| Overheads Allocation'!F$8,'Calc| Project Costs'!Y45),IF('Input| Overheads'!$C$42="Internal labour",SUMPRODUCT(--('Input| Projects'!$AC45="Yes"),'Calc| Overheads Allocation'!F$8,'Calc| Project Costs'!Y45,'Input| Projects'!$Y45),IF('Input| Overheads'!$C$42="DNSP defined",SUMPRODUCT(--('Input| Projects'!$AC45="Yes"),'Calc| Overheads Allocation'!F$61,'Input| Projects'!$AF45),""))),"")</f>
        <v>0</v>
      </c>
      <c r="AP45" s="186">
        <f>IFERROR(IF('Input| Overheads'!$C$42="Direct costs",SUMPRODUCT(--('Input| Projects'!$AC45="Yes"),'Calc| Overheads Allocation'!G$8,'Calc| Project Costs'!Z45),IF('Input| Overheads'!$C$42="Internal labour",SUMPRODUCT(--('Input| Projects'!$AC45="Yes"),'Calc| Overheads Allocation'!G$8,'Calc| Project Costs'!Z45,'Input| Projects'!$Y45),IF('Input| Overheads'!$C$42="DNSP defined",SUMPRODUCT(--('Input| Projects'!$AC45="Yes"),'Calc| Overheads Allocation'!G$61,'Input| Projects'!$AF45),""))),"")</f>
        <v>0</v>
      </c>
      <c r="AQ45" s="186">
        <f>IFERROR(IF('Input| Overheads'!$C$42="Direct costs",SUMPRODUCT(--('Input| Projects'!$AC45="Yes"),'Calc| Overheads Allocation'!H$8,'Calc| Project Costs'!AA45),IF('Input| Overheads'!$C$42="Internal labour",SUMPRODUCT(--('Input| Projects'!$AC45="Yes"),'Calc| Overheads Allocation'!H$8,'Calc| Project Costs'!AA45,'Input| Projects'!$Y45),IF('Input| Overheads'!$C$42="DNSP defined",SUMPRODUCT(--('Input| Projects'!$AC45="Yes"),'Calc| Overheads Allocation'!H$61,'Input| Projects'!$AF45),""))),"")</f>
        <v>0</v>
      </c>
      <c r="AR45" s="186">
        <f>IFERROR(IF('Input| Overheads'!$C$42="Direct costs",SUMPRODUCT(--('Input| Projects'!$AC45="Yes"),'Calc| Overheads Allocation'!I$8,'Calc| Project Costs'!AB45),IF('Input| Overheads'!$C$42="Internal labour",SUMPRODUCT(--('Input| Projects'!$AC45="Yes"),'Calc| Overheads Allocation'!I$8,'Calc| Project Costs'!AB45,'Input| Projects'!$Y45),IF('Input| Overheads'!$C$42="DNSP defined",SUMPRODUCT(--('Input| Projects'!$AC45="Yes"),'Calc| Overheads Allocation'!I$61,'Input| Projects'!$AF45),""))),"")</f>
        <v>0</v>
      </c>
      <c r="AS45" s="106"/>
      <c r="AT45" s="186">
        <f>IFERROR(IF('Input| Overheads'!$C$42="Direct costs",SUMPRODUCT(--('Input| Projects'!$AD45="Yes"),'Calc| Overheads Allocation'!C$9,'Calc| Project Costs'!V45),IF('Input| Overheads'!$C$42="Internal labour",SUMPRODUCT(--('Input| Projects'!$AD45="Yes"),'Calc| Overheads Allocation'!C$9,'Calc| Project Costs'!V45,'Input| Projects'!$Y45),IF('Input| Overheads'!$C$42="DNSP defined",SUMPRODUCT(--('Input| Projects'!$AD45="Yes"),'Calc| Overheads Allocation'!C$62,'Input| Projects'!$AG45),""))),"")</f>
        <v>0</v>
      </c>
      <c r="AU45" s="186">
        <f>IFERROR(IF('Input| Overheads'!$C$42="Direct costs",SUMPRODUCT(--('Input| Projects'!$AD45="Yes"),'Calc| Overheads Allocation'!D$9,'Calc| Project Costs'!W45),IF('Input| Overheads'!$C$42="Internal labour",SUMPRODUCT(--('Input| Projects'!$AD45="Yes"),'Calc| Overheads Allocation'!D$9,'Calc| Project Costs'!W45,'Input| Projects'!$Y45),IF('Input| Overheads'!$C$42="DNSP defined",SUMPRODUCT(--('Input| Projects'!$AD45="Yes"),'Calc| Overheads Allocation'!D$62,'Input| Projects'!$AG45),""))),"")</f>
        <v>0</v>
      </c>
      <c r="AV45" s="186">
        <f>IFERROR(IF('Input| Overheads'!$C$42="Direct costs",SUMPRODUCT(--('Input| Projects'!$AD45="Yes"),'Calc| Overheads Allocation'!E$9,'Calc| Project Costs'!X45),IF('Input| Overheads'!$C$42="Internal labour",SUMPRODUCT(--('Input| Projects'!$AD45="Yes"),'Calc| Overheads Allocation'!E$9,'Calc| Project Costs'!X45,'Input| Projects'!$Y45),IF('Input| Overheads'!$C$42="DNSP defined",SUMPRODUCT(--('Input| Projects'!$AD45="Yes"),'Calc| Overheads Allocation'!E$62,'Input| Projects'!$AG45),""))),"")</f>
        <v>0</v>
      </c>
      <c r="AW45" s="186">
        <f>IFERROR(IF('Input| Overheads'!$C$42="Direct costs",SUMPRODUCT(--('Input| Projects'!$AD45="Yes"),'Calc| Overheads Allocation'!F$9,'Calc| Project Costs'!Y45),IF('Input| Overheads'!$C$42="Internal labour",SUMPRODUCT(--('Input| Projects'!$AD45="Yes"),'Calc| Overheads Allocation'!F$9,'Calc| Project Costs'!Y45,'Input| Projects'!$Y45),IF('Input| Overheads'!$C$42="DNSP defined",SUMPRODUCT(--('Input| Projects'!$AD45="Yes"),'Calc| Overheads Allocation'!F$62,'Input| Projects'!$AG45),""))),"")</f>
        <v>0</v>
      </c>
      <c r="AX45" s="186">
        <f>IFERROR(IF('Input| Overheads'!$C$42="Direct costs",SUMPRODUCT(--('Input| Projects'!$AD45="Yes"),'Calc| Overheads Allocation'!G$9,'Calc| Project Costs'!Z45),IF('Input| Overheads'!$C$42="Internal labour",SUMPRODUCT(--('Input| Projects'!$AD45="Yes"),'Calc| Overheads Allocation'!G$9,'Calc| Project Costs'!Z45,'Input| Projects'!$Y45),IF('Input| Overheads'!$C$42="DNSP defined",SUMPRODUCT(--('Input| Projects'!$AD45="Yes"),'Calc| Overheads Allocation'!G$62,'Input| Projects'!$AG45),""))),"")</f>
        <v>0</v>
      </c>
      <c r="AY45" s="186">
        <f>IFERROR(IF('Input| Overheads'!$C$42="Direct costs",SUMPRODUCT(--('Input| Projects'!$AD45="Yes"),'Calc| Overheads Allocation'!H$9,'Calc| Project Costs'!AA45),IF('Input| Overheads'!$C$42="Internal labour",SUMPRODUCT(--('Input| Projects'!$AD45="Yes"),'Calc| Overheads Allocation'!H$9,'Calc| Project Costs'!AA45,'Input| Projects'!$Y45),IF('Input| Overheads'!$C$42="DNSP defined",SUMPRODUCT(--('Input| Projects'!$AD45="Yes"),'Calc| Overheads Allocation'!H$62,'Input| Projects'!$AG45),""))),"")</f>
        <v>0</v>
      </c>
      <c r="AZ45" s="186">
        <f>IFERROR(IF('Input| Overheads'!$C$42="Direct costs",SUMPRODUCT(--('Input| Projects'!$AD45="Yes"),'Calc| Overheads Allocation'!I$9,'Calc| Project Costs'!AB45),IF('Input| Overheads'!$C$42="Internal labour",SUMPRODUCT(--('Input| Projects'!$AD45="Yes"),'Calc| Overheads Allocation'!I$9,'Calc| Project Costs'!AB45,'Input| Projects'!$Y45),IF('Input| Overheads'!$C$42="DNSP defined",SUMPRODUCT(--('Input| Projects'!$AD45="Yes"),'Calc| Overheads Allocation'!I$62,'Input| Projects'!$AG45),""))),"")</f>
        <v>0</v>
      </c>
      <c r="BA45" s="106"/>
      <c r="BB45" s="186">
        <f t="shared" si="41"/>
        <v>297.07340999999997</v>
      </c>
      <c r="BC45" s="186">
        <f t="shared" si="42"/>
        <v>0</v>
      </c>
      <c r="BD45" s="186">
        <f t="shared" si="43"/>
        <v>0</v>
      </c>
      <c r="BE45" s="186">
        <f t="shared" si="20"/>
        <v>0</v>
      </c>
      <c r="BF45" s="186">
        <f t="shared" si="21"/>
        <v>0</v>
      </c>
      <c r="BG45" s="186">
        <f t="shared" si="22"/>
        <v>0</v>
      </c>
      <c r="BH45" s="186">
        <f t="shared" si="23"/>
        <v>0</v>
      </c>
      <c r="BI45" s="97"/>
      <c r="BJ45" s="186">
        <f t="shared" si="24"/>
        <v>0</v>
      </c>
      <c r="BK45" s="186" t="str">
        <f t="shared" si="25"/>
        <v/>
      </c>
      <c r="BL45" s="186" t="str">
        <f t="shared" si="26"/>
        <v/>
      </c>
      <c r="BM45" s="186" t="str">
        <f t="shared" si="27"/>
        <v/>
      </c>
      <c r="BN45" s="186" t="str">
        <f t="shared" si="28"/>
        <v/>
      </c>
      <c r="BO45" s="186" t="str">
        <f t="shared" si="29"/>
        <v/>
      </c>
      <c r="BP45" s="186" t="str">
        <f t="shared" si="30"/>
        <v/>
      </c>
      <c r="BQ45" s="97"/>
      <c r="BR45" s="186">
        <f t="shared" si="44"/>
        <v>1470.5517899999998</v>
      </c>
      <c r="BS45" s="186">
        <f t="shared" si="31"/>
        <v>0</v>
      </c>
      <c r="BT45" s="222">
        <f t="shared" si="32"/>
        <v>0</v>
      </c>
      <c r="BU45" s="222">
        <f t="shared" si="33"/>
        <v>0</v>
      </c>
      <c r="BV45" s="222">
        <f t="shared" si="34"/>
        <v>0</v>
      </c>
      <c r="BW45" s="222">
        <f t="shared" si="35"/>
        <v>0</v>
      </c>
      <c r="BX45" s="222">
        <f t="shared" si="36"/>
        <v>0</v>
      </c>
      <c r="BY45" s="106"/>
      <c r="BZ45" s="197">
        <f>IF(SUMIF('Input| Projects'!$AS$8:$CP$8,"Dx",'Input| Projects'!$AS45:$CP45)=0,"",SUMIF('Input| Projects'!$AS$8:$CP$8,"Dx",'Input| Projects'!$AS45:$CP45))</f>
        <v>1</v>
      </c>
      <c r="CA45" s="197" t="str">
        <f>IF(SUMIF('Input| Projects'!$AS$8:$CP$8,"Tx",'Input| Projects'!$AS45:$CP45)=0,"",SUMIF('Input| Projects'!$AS$8:$CP$8,"Tx",'Input| Projects'!$AS45:$CP45))</f>
        <v/>
      </c>
      <c r="CB45" s="150" t="str">
        <f t="shared" si="45"/>
        <v/>
      </c>
    </row>
    <row r="46" spans="2:80" x14ac:dyDescent="0.2">
      <c r="B46" s="201">
        <f>IFERROR('Input| Projects'!B46,"")</f>
        <v>37</v>
      </c>
      <c r="C46" s="42" t="str">
        <f>IFERROR(IF('Input| Projects'!C46="","",'Input| Projects'!C46),"")</f>
        <v>11-Punchbowl zone 11kV SWG replacement</v>
      </c>
      <c r="D46" s="42" t="str">
        <f>IFERROR(IF('Input| Projects'!D46="","",'Input| Projects'!D46),"")</f>
        <v>ARA_04.3B.0011</v>
      </c>
      <c r="E46" s="104"/>
      <c r="F46" s="190">
        <f>IFERROR('Input| Projects'!I46*'Input| Escalations'!$K$19,"")</f>
        <v>31.589130000000001</v>
      </c>
      <c r="G46" s="190">
        <f>IFERROR('Input| Projects'!J46*'Input| Escalations'!$K$19,"")</f>
        <v>0</v>
      </c>
      <c r="H46" s="190">
        <f>IFERROR('Input| Projects'!K46*'Input| Escalations'!$K$19,"")</f>
        <v>0</v>
      </c>
      <c r="I46" s="190">
        <f>IFERROR('Input| Projects'!L46*'Input| Escalations'!$K$19,"")</f>
        <v>0</v>
      </c>
      <c r="J46" s="190">
        <f>IFERROR('Input| Projects'!M46*'Input| Escalations'!$K$19,"")</f>
        <v>0</v>
      </c>
      <c r="K46" s="190">
        <f>IFERROR('Input| Projects'!N46*'Input| Escalations'!$K$19,"")</f>
        <v>0</v>
      </c>
      <c r="L46" s="190">
        <f>IFERROR('Input| Projects'!O46*'Input| Escalations'!$K$19,"")</f>
        <v>0</v>
      </c>
      <c r="M46" s="150" t="str">
        <f>IF(ABS(SUM(F46:L46)-(SUM('Input| Projects'!I46:O46)*'Input| Escalations'!$K$19))&lt;0.0000001,"",1)</f>
        <v/>
      </c>
      <c r="N46" s="192">
        <f>'Input| Projects'!$Y46*INDEX('Input| Escalations'!$H$33:$N$33,MATCH('Calc| Project Costs'!N$9,'Input| Escalations'!$H$23:$N$23,0))+'Input| Projects'!$Z46*INDEX('Input| Escalations'!$H$34:$N$34,MATCH('Calc| Project Costs'!N$9,'Input| Escalations'!$H$23:$N$23,0))+'Input| Projects'!$AA46*INDEX('Input| Escalations'!$H$35:$N$35,MATCH('Calc| Project Costs'!N$9,'Input| Escalations'!$H$23:$N$23,0))+1</f>
        <v>1</v>
      </c>
      <c r="O46" s="192">
        <f>'Input| Projects'!$Y46*INDEX('Input| Escalations'!$H$33:$N$33,MATCH('Calc| Project Costs'!O$9,'Input| Escalations'!$H$23:$N$23,0))+'Input| Projects'!$Z46*INDEX('Input| Escalations'!$H$34:$N$34,MATCH('Calc| Project Costs'!O$9,'Input| Escalations'!$H$23:$N$23,0))+'Input| Projects'!$AA46*INDEX('Input| Escalations'!$H$35:$N$35,MATCH('Calc| Project Costs'!O$9,'Input| Escalations'!$H$23:$N$23,0))+1</f>
        <v>1</v>
      </c>
      <c r="P46" s="192">
        <f>'Input| Projects'!$Y46*INDEX('Input| Escalations'!$H$33:$N$33,MATCH('Calc| Project Costs'!P$9,'Input| Escalations'!$H$23:$N$23,0))+'Input| Projects'!$Z46*INDEX('Input| Escalations'!$H$34:$N$34,MATCH('Calc| Project Costs'!P$9,'Input| Escalations'!$H$23:$N$23,0))+'Input| Projects'!$AA46*INDEX('Input| Escalations'!$H$35:$N$35,MATCH('Calc| Project Costs'!P$9,'Input| Escalations'!$H$23:$N$23,0))+1</f>
        <v>1</v>
      </c>
      <c r="Q46" s="192">
        <f>'Input| Projects'!$Y46*INDEX('Input| Escalations'!$H$33:$N$33,MATCH('Calc| Project Costs'!Q$9,'Input| Escalations'!$H$23:$N$23,0))+'Input| Projects'!$Z46*INDEX('Input| Escalations'!$H$34:$N$34,MATCH('Calc| Project Costs'!Q$9,'Input| Escalations'!$H$23:$N$23,0))+'Input| Projects'!$AA46*INDEX('Input| Escalations'!$H$35:$N$35,MATCH('Calc| Project Costs'!Q$9,'Input| Escalations'!$H$23:$N$23,0))+1</f>
        <v>1</v>
      </c>
      <c r="R46" s="192">
        <f>'Input| Projects'!$Y46*INDEX('Input| Escalations'!$H$33:$N$33,MATCH('Calc| Project Costs'!R$9,'Input| Escalations'!$H$23:$N$23,0))+'Input| Projects'!$Z46*INDEX('Input| Escalations'!$H$34:$N$34,MATCH('Calc| Project Costs'!R$9,'Input| Escalations'!$H$23:$N$23,0))+'Input| Projects'!$AA46*INDEX('Input| Escalations'!$H$35:$N$35,MATCH('Calc| Project Costs'!R$9,'Input| Escalations'!$H$23:$N$23,0))+1</f>
        <v>1</v>
      </c>
      <c r="S46" s="192">
        <f>'Input| Projects'!$Y46*INDEX('Input| Escalations'!$H$33:$N$33,MATCH('Calc| Project Costs'!S$9,'Input| Escalations'!$H$23:$N$23,0))+'Input| Projects'!$Z46*INDEX('Input| Escalations'!$H$34:$N$34,MATCH('Calc| Project Costs'!S$9,'Input| Escalations'!$H$23:$N$23,0))+'Input| Projects'!$AA46*INDEX('Input| Escalations'!$H$35:$N$35,MATCH('Calc| Project Costs'!S$9,'Input| Escalations'!$H$23:$N$23,0))+1</f>
        <v>1</v>
      </c>
      <c r="T46" s="192">
        <f>'Input| Projects'!$Y46*INDEX('Input| Escalations'!$H$33:$N$33,MATCH('Calc| Project Costs'!T$9,'Input| Escalations'!$H$23:$N$23,0))+'Input| Projects'!$Z46*INDEX('Input| Escalations'!$H$34:$N$34,MATCH('Calc| Project Costs'!T$9,'Input| Escalations'!$H$23:$N$23,0))+'Input| Projects'!$AA46*INDEX('Input| Escalations'!$H$35:$N$35,MATCH('Calc| Project Costs'!T$9,'Input| Escalations'!$H$23:$N$23,0))+1</f>
        <v>1</v>
      </c>
      <c r="U46" s="106"/>
      <c r="V46" s="186">
        <f t="shared" si="37"/>
        <v>31.589130000000001</v>
      </c>
      <c r="W46" s="186">
        <f t="shared" si="38"/>
        <v>0</v>
      </c>
      <c r="X46" s="186">
        <f t="shared" si="39"/>
        <v>0</v>
      </c>
      <c r="Y46" s="186">
        <f t="shared" si="18"/>
        <v>0</v>
      </c>
      <c r="Z46" s="186">
        <f t="shared" si="19"/>
        <v>0</v>
      </c>
      <c r="AA46" s="186">
        <f t="shared" si="40"/>
        <v>0</v>
      </c>
      <c r="AB46" s="186">
        <f t="shared" si="40"/>
        <v>0</v>
      </c>
      <c r="AC46" s="106"/>
      <c r="AD46" s="186">
        <f>'Input| Projects'!Q46*N46*'Input| Escalations'!$K$19</f>
        <v>0</v>
      </c>
      <c r="AE46" s="186">
        <f>'Input| Projects'!R46*O46*'Input| Escalations'!$K$19</f>
        <v>0</v>
      </c>
      <c r="AF46" s="186">
        <f>'Input| Projects'!S46*P46*'Input| Escalations'!$K$19</f>
        <v>0</v>
      </c>
      <c r="AG46" s="186">
        <f>'Input| Projects'!T46*Q46*'Input| Escalations'!$K$19</f>
        <v>0</v>
      </c>
      <c r="AH46" s="186">
        <f>'Input| Projects'!U46*R46*'Input| Escalations'!$K$19</f>
        <v>0</v>
      </c>
      <c r="AI46" s="186">
        <f>'Input| Projects'!V46*S46*'Input| Escalations'!$K$19</f>
        <v>0</v>
      </c>
      <c r="AJ46" s="186">
        <f>'Input| Projects'!W46*T46*'Input| Escalations'!$K$19</f>
        <v>0</v>
      </c>
      <c r="AK46" s="106"/>
      <c r="AL46" s="186">
        <f>IFERROR(IF('Input| Overheads'!$C$42="Direct costs",SUMPRODUCT(--('Input| Projects'!$AC46="Yes"),'Calc| Overheads Allocation'!C$8,'Calc| Project Costs'!V46),IF('Input| Overheads'!$C$42="Internal labour",SUMPRODUCT(--('Input| Projects'!$AC46="Yes"),'Calc| Overheads Allocation'!C$8,'Calc| Project Costs'!V46,'Input| Projects'!$Y46),IF('Input| Overheads'!$C$42="DNSP defined",SUMPRODUCT(--('Input| Projects'!$AC46="Yes"),'Calc| Overheads Allocation'!C$61,'Input| Projects'!$AF46),""))),"")</f>
        <v>0</v>
      </c>
      <c r="AM46" s="186">
        <f>IFERROR(IF('Input| Overheads'!$C$42="Direct costs",SUMPRODUCT(--('Input| Projects'!$AC46="Yes"),'Calc| Overheads Allocation'!D$8,'Calc| Project Costs'!W46),IF('Input| Overheads'!$C$42="Internal labour",SUMPRODUCT(--('Input| Projects'!$AC46="Yes"),'Calc| Overheads Allocation'!D$8,'Calc| Project Costs'!W46,'Input| Projects'!$Y46),IF('Input| Overheads'!$C$42="DNSP defined",SUMPRODUCT(--('Input| Projects'!$AC46="Yes"),'Calc| Overheads Allocation'!D$61,'Input| Projects'!$AF46),""))),"")</f>
        <v>0</v>
      </c>
      <c r="AN46" s="186">
        <f>IFERROR(IF('Input| Overheads'!$C$42="Direct costs",SUMPRODUCT(--('Input| Projects'!$AC46="Yes"),'Calc| Overheads Allocation'!E$8,'Calc| Project Costs'!X46),IF('Input| Overheads'!$C$42="Internal labour",SUMPRODUCT(--('Input| Projects'!$AC46="Yes"),'Calc| Overheads Allocation'!E$8,'Calc| Project Costs'!X46,'Input| Projects'!$Y46),IF('Input| Overheads'!$C$42="DNSP defined",SUMPRODUCT(--('Input| Projects'!$AC46="Yes"),'Calc| Overheads Allocation'!E$61,'Input| Projects'!$AF46),""))),"")</f>
        <v>0</v>
      </c>
      <c r="AO46" s="186">
        <f>IFERROR(IF('Input| Overheads'!$C$42="Direct costs",SUMPRODUCT(--('Input| Projects'!$AC46="Yes"),'Calc| Overheads Allocation'!F$8,'Calc| Project Costs'!Y46),IF('Input| Overheads'!$C$42="Internal labour",SUMPRODUCT(--('Input| Projects'!$AC46="Yes"),'Calc| Overheads Allocation'!F$8,'Calc| Project Costs'!Y46,'Input| Projects'!$Y46),IF('Input| Overheads'!$C$42="DNSP defined",SUMPRODUCT(--('Input| Projects'!$AC46="Yes"),'Calc| Overheads Allocation'!F$61,'Input| Projects'!$AF46),""))),"")</f>
        <v>0</v>
      </c>
      <c r="AP46" s="186">
        <f>IFERROR(IF('Input| Overheads'!$C$42="Direct costs",SUMPRODUCT(--('Input| Projects'!$AC46="Yes"),'Calc| Overheads Allocation'!G$8,'Calc| Project Costs'!Z46),IF('Input| Overheads'!$C$42="Internal labour",SUMPRODUCT(--('Input| Projects'!$AC46="Yes"),'Calc| Overheads Allocation'!G$8,'Calc| Project Costs'!Z46,'Input| Projects'!$Y46),IF('Input| Overheads'!$C$42="DNSP defined",SUMPRODUCT(--('Input| Projects'!$AC46="Yes"),'Calc| Overheads Allocation'!G$61,'Input| Projects'!$AF46),""))),"")</f>
        <v>0</v>
      </c>
      <c r="AQ46" s="186">
        <f>IFERROR(IF('Input| Overheads'!$C$42="Direct costs",SUMPRODUCT(--('Input| Projects'!$AC46="Yes"),'Calc| Overheads Allocation'!H$8,'Calc| Project Costs'!AA46),IF('Input| Overheads'!$C$42="Internal labour",SUMPRODUCT(--('Input| Projects'!$AC46="Yes"),'Calc| Overheads Allocation'!H$8,'Calc| Project Costs'!AA46,'Input| Projects'!$Y46),IF('Input| Overheads'!$C$42="DNSP defined",SUMPRODUCT(--('Input| Projects'!$AC46="Yes"),'Calc| Overheads Allocation'!H$61,'Input| Projects'!$AF46),""))),"")</f>
        <v>0</v>
      </c>
      <c r="AR46" s="186">
        <f>IFERROR(IF('Input| Overheads'!$C$42="Direct costs",SUMPRODUCT(--('Input| Projects'!$AC46="Yes"),'Calc| Overheads Allocation'!I$8,'Calc| Project Costs'!AB46),IF('Input| Overheads'!$C$42="Internal labour",SUMPRODUCT(--('Input| Projects'!$AC46="Yes"),'Calc| Overheads Allocation'!I$8,'Calc| Project Costs'!AB46,'Input| Projects'!$Y46),IF('Input| Overheads'!$C$42="DNSP defined",SUMPRODUCT(--('Input| Projects'!$AC46="Yes"),'Calc| Overheads Allocation'!I$61,'Input| Projects'!$AF46),""))),"")</f>
        <v>0</v>
      </c>
      <c r="AS46" s="106"/>
      <c r="AT46" s="186">
        <f>IFERROR(IF('Input| Overheads'!$C$42="Direct costs",SUMPRODUCT(--('Input| Projects'!$AD46="Yes"),'Calc| Overheads Allocation'!C$9,'Calc| Project Costs'!V46),IF('Input| Overheads'!$C$42="Internal labour",SUMPRODUCT(--('Input| Projects'!$AD46="Yes"),'Calc| Overheads Allocation'!C$9,'Calc| Project Costs'!V46,'Input| Projects'!$Y46),IF('Input| Overheads'!$C$42="DNSP defined",SUMPRODUCT(--('Input| Projects'!$AD46="Yes"),'Calc| Overheads Allocation'!C$62,'Input| Projects'!$AG46),""))),"")</f>
        <v>0</v>
      </c>
      <c r="AU46" s="186">
        <f>IFERROR(IF('Input| Overheads'!$C$42="Direct costs",SUMPRODUCT(--('Input| Projects'!$AD46="Yes"),'Calc| Overheads Allocation'!D$9,'Calc| Project Costs'!W46),IF('Input| Overheads'!$C$42="Internal labour",SUMPRODUCT(--('Input| Projects'!$AD46="Yes"),'Calc| Overheads Allocation'!D$9,'Calc| Project Costs'!W46,'Input| Projects'!$Y46),IF('Input| Overheads'!$C$42="DNSP defined",SUMPRODUCT(--('Input| Projects'!$AD46="Yes"),'Calc| Overheads Allocation'!D$62,'Input| Projects'!$AG46),""))),"")</f>
        <v>0</v>
      </c>
      <c r="AV46" s="186">
        <f>IFERROR(IF('Input| Overheads'!$C$42="Direct costs",SUMPRODUCT(--('Input| Projects'!$AD46="Yes"),'Calc| Overheads Allocation'!E$9,'Calc| Project Costs'!X46),IF('Input| Overheads'!$C$42="Internal labour",SUMPRODUCT(--('Input| Projects'!$AD46="Yes"),'Calc| Overheads Allocation'!E$9,'Calc| Project Costs'!X46,'Input| Projects'!$Y46),IF('Input| Overheads'!$C$42="DNSP defined",SUMPRODUCT(--('Input| Projects'!$AD46="Yes"),'Calc| Overheads Allocation'!E$62,'Input| Projects'!$AG46),""))),"")</f>
        <v>0</v>
      </c>
      <c r="AW46" s="186">
        <f>IFERROR(IF('Input| Overheads'!$C$42="Direct costs",SUMPRODUCT(--('Input| Projects'!$AD46="Yes"),'Calc| Overheads Allocation'!F$9,'Calc| Project Costs'!Y46),IF('Input| Overheads'!$C$42="Internal labour",SUMPRODUCT(--('Input| Projects'!$AD46="Yes"),'Calc| Overheads Allocation'!F$9,'Calc| Project Costs'!Y46,'Input| Projects'!$Y46),IF('Input| Overheads'!$C$42="DNSP defined",SUMPRODUCT(--('Input| Projects'!$AD46="Yes"),'Calc| Overheads Allocation'!F$62,'Input| Projects'!$AG46),""))),"")</f>
        <v>0</v>
      </c>
      <c r="AX46" s="186">
        <f>IFERROR(IF('Input| Overheads'!$C$42="Direct costs",SUMPRODUCT(--('Input| Projects'!$AD46="Yes"),'Calc| Overheads Allocation'!G$9,'Calc| Project Costs'!Z46),IF('Input| Overheads'!$C$42="Internal labour",SUMPRODUCT(--('Input| Projects'!$AD46="Yes"),'Calc| Overheads Allocation'!G$9,'Calc| Project Costs'!Z46,'Input| Projects'!$Y46),IF('Input| Overheads'!$C$42="DNSP defined",SUMPRODUCT(--('Input| Projects'!$AD46="Yes"),'Calc| Overheads Allocation'!G$62,'Input| Projects'!$AG46),""))),"")</f>
        <v>0</v>
      </c>
      <c r="AY46" s="186">
        <f>IFERROR(IF('Input| Overheads'!$C$42="Direct costs",SUMPRODUCT(--('Input| Projects'!$AD46="Yes"),'Calc| Overheads Allocation'!H$9,'Calc| Project Costs'!AA46),IF('Input| Overheads'!$C$42="Internal labour",SUMPRODUCT(--('Input| Projects'!$AD46="Yes"),'Calc| Overheads Allocation'!H$9,'Calc| Project Costs'!AA46,'Input| Projects'!$Y46),IF('Input| Overheads'!$C$42="DNSP defined",SUMPRODUCT(--('Input| Projects'!$AD46="Yes"),'Calc| Overheads Allocation'!H$62,'Input| Projects'!$AG46),""))),"")</f>
        <v>0</v>
      </c>
      <c r="AZ46" s="186">
        <f>IFERROR(IF('Input| Overheads'!$C$42="Direct costs",SUMPRODUCT(--('Input| Projects'!$AD46="Yes"),'Calc| Overheads Allocation'!I$9,'Calc| Project Costs'!AB46),IF('Input| Overheads'!$C$42="Internal labour",SUMPRODUCT(--('Input| Projects'!$AD46="Yes"),'Calc| Overheads Allocation'!I$9,'Calc| Project Costs'!AB46,'Input| Projects'!$Y46),IF('Input| Overheads'!$C$42="DNSP defined",SUMPRODUCT(--('Input| Projects'!$AD46="Yes"),'Calc| Overheads Allocation'!I$62,'Input| Projects'!$AG46),""))),"")</f>
        <v>0</v>
      </c>
      <c r="BA46" s="106"/>
      <c r="BB46" s="186">
        <f t="shared" si="41"/>
        <v>0</v>
      </c>
      <c r="BC46" s="186">
        <f t="shared" si="42"/>
        <v>0</v>
      </c>
      <c r="BD46" s="186">
        <f t="shared" si="43"/>
        <v>0</v>
      </c>
      <c r="BE46" s="186">
        <f t="shared" si="20"/>
        <v>0</v>
      </c>
      <c r="BF46" s="186">
        <f t="shared" si="21"/>
        <v>0</v>
      </c>
      <c r="BG46" s="186">
        <f t="shared" si="22"/>
        <v>0</v>
      </c>
      <c r="BH46" s="186">
        <f t="shared" si="23"/>
        <v>0</v>
      </c>
      <c r="BI46" s="97"/>
      <c r="BJ46" s="186">
        <f t="shared" si="24"/>
        <v>0</v>
      </c>
      <c r="BK46" s="186" t="str">
        <f t="shared" si="25"/>
        <v/>
      </c>
      <c r="BL46" s="186" t="str">
        <f t="shared" si="26"/>
        <v/>
      </c>
      <c r="BM46" s="186" t="str">
        <f t="shared" si="27"/>
        <v/>
      </c>
      <c r="BN46" s="186" t="str">
        <f t="shared" si="28"/>
        <v/>
      </c>
      <c r="BO46" s="186" t="str">
        <f t="shared" si="29"/>
        <v/>
      </c>
      <c r="BP46" s="186" t="str">
        <f t="shared" si="30"/>
        <v/>
      </c>
      <c r="BQ46" s="97"/>
      <c r="BR46" s="186">
        <f t="shared" si="44"/>
        <v>31.589130000000001</v>
      </c>
      <c r="BS46" s="186">
        <f t="shared" si="31"/>
        <v>0</v>
      </c>
      <c r="BT46" s="222">
        <f t="shared" si="32"/>
        <v>0</v>
      </c>
      <c r="BU46" s="222">
        <f t="shared" si="33"/>
        <v>0</v>
      </c>
      <c r="BV46" s="222">
        <f t="shared" si="34"/>
        <v>0</v>
      </c>
      <c r="BW46" s="222">
        <f t="shared" si="35"/>
        <v>0</v>
      </c>
      <c r="BX46" s="222">
        <f t="shared" si="36"/>
        <v>0</v>
      </c>
      <c r="BY46" s="106"/>
      <c r="BZ46" s="197">
        <f>IF(SUMIF('Input| Projects'!$AS$8:$CP$8,"Dx",'Input| Projects'!$AS46:$CP46)=0,"",SUMIF('Input| Projects'!$AS$8:$CP$8,"Dx",'Input| Projects'!$AS46:$CP46))</f>
        <v>1</v>
      </c>
      <c r="CA46" s="197" t="str">
        <f>IF(SUMIF('Input| Projects'!$AS$8:$CP$8,"Tx",'Input| Projects'!$AS46:$CP46)=0,"",SUMIF('Input| Projects'!$AS$8:$CP$8,"Tx",'Input| Projects'!$AS46:$CP46))</f>
        <v/>
      </c>
      <c r="CB46" s="150" t="str">
        <f t="shared" si="45"/>
        <v/>
      </c>
    </row>
    <row r="47" spans="2:80" x14ac:dyDescent="0.2">
      <c r="B47" s="201">
        <f>IFERROR('Input| Projects'!B47,"")</f>
        <v>38</v>
      </c>
      <c r="C47" s="42" t="str">
        <f>IFERROR(IF('Input| Projects'!C47="","",'Input| Projects'!C47),"")</f>
        <v>REP 132KV FDR 282/1 &amp; 283/1 SSOUTH-REVESBY</v>
      </c>
      <c r="D47" s="42" t="str">
        <f>IFERROR(IF('Input| Projects'!D47="","",'Input| Projects'!D47),"")</f>
        <v>ARA_04.3B.0036A</v>
      </c>
      <c r="E47" s="104"/>
      <c r="F47" s="190">
        <f>IFERROR('Input| Projects'!I47*'Input| Escalations'!$K$19,"")</f>
        <v>764.57744000000002</v>
      </c>
      <c r="G47" s="190">
        <f>IFERROR('Input| Projects'!J47*'Input| Escalations'!$K$19,"")</f>
        <v>0</v>
      </c>
      <c r="H47" s="190">
        <f>IFERROR('Input| Projects'!K47*'Input| Escalations'!$K$19,"")</f>
        <v>0</v>
      </c>
      <c r="I47" s="190">
        <f>IFERROR('Input| Projects'!L47*'Input| Escalations'!$K$19,"")</f>
        <v>0</v>
      </c>
      <c r="J47" s="190">
        <f>IFERROR('Input| Projects'!M47*'Input| Escalations'!$K$19,"")</f>
        <v>0</v>
      </c>
      <c r="K47" s="190">
        <f>IFERROR('Input| Projects'!N47*'Input| Escalations'!$K$19,"")</f>
        <v>0</v>
      </c>
      <c r="L47" s="190">
        <f>IFERROR('Input| Projects'!O47*'Input| Escalations'!$K$19,"")</f>
        <v>0</v>
      </c>
      <c r="M47" s="150" t="str">
        <f>IF(ABS(SUM(F47:L47)-(SUM('Input| Projects'!I47:O47)*'Input| Escalations'!$K$19))&lt;0.0000001,"",1)</f>
        <v/>
      </c>
      <c r="N47" s="192">
        <f>'Input| Projects'!$Y47*INDEX('Input| Escalations'!$H$33:$N$33,MATCH('Calc| Project Costs'!N$9,'Input| Escalations'!$H$23:$N$23,0))+'Input| Projects'!$Z47*INDEX('Input| Escalations'!$H$34:$N$34,MATCH('Calc| Project Costs'!N$9,'Input| Escalations'!$H$23:$N$23,0))+'Input| Projects'!$AA47*INDEX('Input| Escalations'!$H$35:$N$35,MATCH('Calc| Project Costs'!N$9,'Input| Escalations'!$H$23:$N$23,0))+1</f>
        <v>1</v>
      </c>
      <c r="O47" s="192">
        <f>'Input| Projects'!$Y47*INDEX('Input| Escalations'!$H$33:$N$33,MATCH('Calc| Project Costs'!O$9,'Input| Escalations'!$H$23:$N$23,0))+'Input| Projects'!$Z47*INDEX('Input| Escalations'!$H$34:$N$34,MATCH('Calc| Project Costs'!O$9,'Input| Escalations'!$H$23:$N$23,0))+'Input| Projects'!$AA47*INDEX('Input| Escalations'!$H$35:$N$35,MATCH('Calc| Project Costs'!O$9,'Input| Escalations'!$H$23:$N$23,0))+1</f>
        <v>1</v>
      </c>
      <c r="P47" s="192">
        <f>'Input| Projects'!$Y47*INDEX('Input| Escalations'!$H$33:$N$33,MATCH('Calc| Project Costs'!P$9,'Input| Escalations'!$H$23:$N$23,0))+'Input| Projects'!$Z47*INDEX('Input| Escalations'!$H$34:$N$34,MATCH('Calc| Project Costs'!P$9,'Input| Escalations'!$H$23:$N$23,0))+'Input| Projects'!$AA47*INDEX('Input| Escalations'!$H$35:$N$35,MATCH('Calc| Project Costs'!P$9,'Input| Escalations'!$H$23:$N$23,0))+1</f>
        <v>1</v>
      </c>
      <c r="Q47" s="192">
        <f>'Input| Projects'!$Y47*INDEX('Input| Escalations'!$H$33:$N$33,MATCH('Calc| Project Costs'!Q$9,'Input| Escalations'!$H$23:$N$23,0))+'Input| Projects'!$Z47*INDEX('Input| Escalations'!$H$34:$N$34,MATCH('Calc| Project Costs'!Q$9,'Input| Escalations'!$H$23:$N$23,0))+'Input| Projects'!$AA47*INDEX('Input| Escalations'!$H$35:$N$35,MATCH('Calc| Project Costs'!Q$9,'Input| Escalations'!$H$23:$N$23,0))+1</f>
        <v>1</v>
      </c>
      <c r="R47" s="192">
        <f>'Input| Projects'!$Y47*INDEX('Input| Escalations'!$H$33:$N$33,MATCH('Calc| Project Costs'!R$9,'Input| Escalations'!$H$23:$N$23,0))+'Input| Projects'!$Z47*INDEX('Input| Escalations'!$H$34:$N$34,MATCH('Calc| Project Costs'!R$9,'Input| Escalations'!$H$23:$N$23,0))+'Input| Projects'!$AA47*INDEX('Input| Escalations'!$H$35:$N$35,MATCH('Calc| Project Costs'!R$9,'Input| Escalations'!$H$23:$N$23,0))+1</f>
        <v>1</v>
      </c>
      <c r="S47" s="192">
        <f>'Input| Projects'!$Y47*INDEX('Input| Escalations'!$H$33:$N$33,MATCH('Calc| Project Costs'!S$9,'Input| Escalations'!$H$23:$N$23,0))+'Input| Projects'!$Z47*INDEX('Input| Escalations'!$H$34:$N$34,MATCH('Calc| Project Costs'!S$9,'Input| Escalations'!$H$23:$N$23,0))+'Input| Projects'!$AA47*INDEX('Input| Escalations'!$H$35:$N$35,MATCH('Calc| Project Costs'!S$9,'Input| Escalations'!$H$23:$N$23,0))+1</f>
        <v>1</v>
      </c>
      <c r="T47" s="192">
        <f>'Input| Projects'!$Y47*INDEX('Input| Escalations'!$H$33:$N$33,MATCH('Calc| Project Costs'!T$9,'Input| Escalations'!$H$23:$N$23,0))+'Input| Projects'!$Z47*INDEX('Input| Escalations'!$H$34:$N$34,MATCH('Calc| Project Costs'!T$9,'Input| Escalations'!$H$23:$N$23,0))+'Input| Projects'!$AA47*INDEX('Input| Escalations'!$H$35:$N$35,MATCH('Calc| Project Costs'!T$9,'Input| Escalations'!$H$23:$N$23,0))+1</f>
        <v>1</v>
      </c>
      <c r="U47" s="106"/>
      <c r="V47" s="186">
        <f t="shared" si="37"/>
        <v>764.57744000000002</v>
      </c>
      <c r="W47" s="186">
        <f t="shared" si="38"/>
        <v>0</v>
      </c>
      <c r="X47" s="186">
        <f t="shared" si="39"/>
        <v>0</v>
      </c>
      <c r="Y47" s="186">
        <f t="shared" si="18"/>
        <v>0</v>
      </c>
      <c r="Z47" s="186">
        <f t="shared" si="19"/>
        <v>0</v>
      </c>
      <c r="AA47" s="186">
        <f t="shared" si="40"/>
        <v>0</v>
      </c>
      <c r="AB47" s="186">
        <f t="shared" si="40"/>
        <v>0</v>
      </c>
      <c r="AC47" s="106"/>
      <c r="AD47" s="186">
        <f>'Input| Projects'!Q47*N47*'Input| Escalations'!$K$19</f>
        <v>0</v>
      </c>
      <c r="AE47" s="186">
        <f>'Input| Projects'!R47*O47*'Input| Escalations'!$K$19</f>
        <v>0</v>
      </c>
      <c r="AF47" s="186">
        <f>'Input| Projects'!S47*P47*'Input| Escalations'!$K$19</f>
        <v>0</v>
      </c>
      <c r="AG47" s="186">
        <f>'Input| Projects'!T47*Q47*'Input| Escalations'!$K$19</f>
        <v>0</v>
      </c>
      <c r="AH47" s="186">
        <f>'Input| Projects'!U47*R47*'Input| Escalations'!$K$19</f>
        <v>0</v>
      </c>
      <c r="AI47" s="186">
        <f>'Input| Projects'!V47*S47*'Input| Escalations'!$K$19</f>
        <v>0</v>
      </c>
      <c r="AJ47" s="186">
        <f>'Input| Projects'!W47*T47*'Input| Escalations'!$K$19</f>
        <v>0</v>
      </c>
      <c r="AK47" s="106"/>
      <c r="AL47" s="186">
        <f>IFERROR(IF('Input| Overheads'!$C$42="Direct costs",SUMPRODUCT(--('Input| Projects'!$AC47="Yes"),'Calc| Overheads Allocation'!C$8,'Calc| Project Costs'!V47),IF('Input| Overheads'!$C$42="Internal labour",SUMPRODUCT(--('Input| Projects'!$AC47="Yes"),'Calc| Overheads Allocation'!C$8,'Calc| Project Costs'!V47,'Input| Projects'!$Y47),IF('Input| Overheads'!$C$42="DNSP defined",SUMPRODUCT(--('Input| Projects'!$AC47="Yes"),'Calc| Overheads Allocation'!C$61,'Input| Projects'!$AF47),""))),"")</f>
        <v>66.16879999999999</v>
      </c>
      <c r="AM47" s="186">
        <f>IFERROR(IF('Input| Overheads'!$C$42="Direct costs",SUMPRODUCT(--('Input| Projects'!$AC47="Yes"),'Calc| Overheads Allocation'!D$8,'Calc| Project Costs'!W47),IF('Input| Overheads'!$C$42="Internal labour",SUMPRODUCT(--('Input| Projects'!$AC47="Yes"),'Calc| Overheads Allocation'!D$8,'Calc| Project Costs'!W47,'Input| Projects'!$Y47),IF('Input| Overheads'!$C$42="DNSP defined",SUMPRODUCT(--('Input| Projects'!$AC47="Yes"),'Calc| Overheads Allocation'!D$61,'Input| Projects'!$AF47),""))),"")</f>
        <v>0</v>
      </c>
      <c r="AN47" s="186">
        <f>IFERROR(IF('Input| Overheads'!$C$42="Direct costs",SUMPRODUCT(--('Input| Projects'!$AC47="Yes"),'Calc| Overheads Allocation'!E$8,'Calc| Project Costs'!X47),IF('Input| Overheads'!$C$42="Internal labour",SUMPRODUCT(--('Input| Projects'!$AC47="Yes"),'Calc| Overheads Allocation'!E$8,'Calc| Project Costs'!X47,'Input| Projects'!$Y47),IF('Input| Overheads'!$C$42="DNSP defined",SUMPRODUCT(--('Input| Projects'!$AC47="Yes"),'Calc| Overheads Allocation'!E$61,'Input| Projects'!$AF47),""))),"")</f>
        <v>0</v>
      </c>
      <c r="AO47" s="186">
        <f>IFERROR(IF('Input| Overheads'!$C$42="Direct costs",SUMPRODUCT(--('Input| Projects'!$AC47="Yes"),'Calc| Overheads Allocation'!F$8,'Calc| Project Costs'!Y47),IF('Input| Overheads'!$C$42="Internal labour",SUMPRODUCT(--('Input| Projects'!$AC47="Yes"),'Calc| Overheads Allocation'!F$8,'Calc| Project Costs'!Y47,'Input| Projects'!$Y47),IF('Input| Overheads'!$C$42="DNSP defined",SUMPRODUCT(--('Input| Projects'!$AC47="Yes"),'Calc| Overheads Allocation'!F$61,'Input| Projects'!$AF47),""))),"")</f>
        <v>0</v>
      </c>
      <c r="AP47" s="186">
        <f>IFERROR(IF('Input| Overheads'!$C$42="Direct costs",SUMPRODUCT(--('Input| Projects'!$AC47="Yes"),'Calc| Overheads Allocation'!G$8,'Calc| Project Costs'!Z47),IF('Input| Overheads'!$C$42="Internal labour",SUMPRODUCT(--('Input| Projects'!$AC47="Yes"),'Calc| Overheads Allocation'!G$8,'Calc| Project Costs'!Z47,'Input| Projects'!$Y47),IF('Input| Overheads'!$C$42="DNSP defined",SUMPRODUCT(--('Input| Projects'!$AC47="Yes"),'Calc| Overheads Allocation'!G$61,'Input| Projects'!$AF47),""))),"")</f>
        <v>0</v>
      </c>
      <c r="AQ47" s="186">
        <f>IFERROR(IF('Input| Overheads'!$C$42="Direct costs",SUMPRODUCT(--('Input| Projects'!$AC47="Yes"),'Calc| Overheads Allocation'!H$8,'Calc| Project Costs'!AA47),IF('Input| Overheads'!$C$42="Internal labour",SUMPRODUCT(--('Input| Projects'!$AC47="Yes"),'Calc| Overheads Allocation'!H$8,'Calc| Project Costs'!AA47,'Input| Projects'!$Y47),IF('Input| Overheads'!$C$42="DNSP defined",SUMPRODUCT(--('Input| Projects'!$AC47="Yes"),'Calc| Overheads Allocation'!H$61,'Input| Projects'!$AF47),""))),"")</f>
        <v>0</v>
      </c>
      <c r="AR47" s="186">
        <f>IFERROR(IF('Input| Overheads'!$C$42="Direct costs",SUMPRODUCT(--('Input| Projects'!$AC47="Yes"),'Calc| Overheads Allocation'!I$8,'Calc| Project Costs'!AB47),IF('Input| Overheads'!$C$42="Internal labour",SUMPRODUCT(--('Input| Projects'!$AC47="Yes"),'Calc| Overheads Allocation'!I$8,'Calc| Project Costs'!AB47,'Input| Projects'!$Y47),IF('Input| Overheads'!$C$42="DNSP defined",SUMPRODUCT(--('Input| Projects'!$AC47="Yes"),'Calc| Overheads Allocation'!I$61,'Input| Projects'!$AF47),""))),"")</f>
        <v>0</v>
      </c>
      <c r="AS47" s="106"/>
      <c r="AT47" s="186">
        <f>IFERROR(IF('Input| Overheads'!$C$42="Direct costs",SUMPRODUCT(--('Input| Projects'!$AD47="Yes"),'Calc| Overheads Allocation'!C$9,'Calc| Project Costs'!V47),IF('Input| Overheads'!$C$42="Internal labour",SUMPRODUCT(--('Input| Projects'!$AD47="Yes"),'Calc| Overheads Allocation'!C$9,'Calc| Project Costs'!V47,'Input| Projects'!$Y47),IF('Input| Overheads'!$C$42="DNSP defined",SUMPRODUCT(--('Input| Projects'!$AD47="Yes"),'Calc| Overheads Allocation'!C$62,'Input| Projects'!$AG47),""))),"")</f>
        <v>0</v>
      </c>
      <c r="AU47" s="186">
        <f>IFERROR(IF('Input| Overheads'!$C$42="Direct costs",SUMPRODUCT(--('Input| Projects'!$AD47="Yes"),'Calc| Overheads Allocation'!D$9,'Calc| Project Costs'!W47),IF('Input| Overheads'!$C$42="Internal labour",SUMPRODUCT(--('Input| Projects'!$AD47="Yes"),'Calc| Overheads Allocation'!D$9,'Calc| Project Costs'!W47,'Input| Projects'!$Y47),IF('Input| Overheads'!$C$42="DNSP defined",SUMPRODUCT(--('Input| Projects'!$AD47="Yes"),'Calc| Overheads Allocation'!D$62,'Input| Projects'!$AG47),""))),"")</f>
        <v>0</v>
      </c>
      <c r="AV47" s="186">
        <f>IFERROR(IF('Input| Overheads'!$C$42="Direct costs",SUMPRODUCT(--('Input| Projects'!$AD47="Yes"),'Calc| Overheads Allocation'!E$9,'Calc| Project Costs'!X47),IF('Input| Overheads'!$C$42="Internal labour",SUMPRODUCT(--('Input| Projects'!$AD47="Yes"),'Calc| Overheads Allocation'!E$9,'Calc| Project Costs'!X47,'Input| Projects'!$Y47),IF('Input| Overheads'!$C$42="DNSP defined",SUMPRODUCT(--('Input| Projects'!$AD47="Yes"),'Calc| Overheads Allocation'!E$62,'Input| Projects'!$AG47),""))),"")</f>
        <v>0</v>
      </c>
      <c r="AW47" s="186">
        <f>IFERROR(IF('Input| Overheads'!$C$42="Direct costs",SUMPRODUCT(--('Input| Projects'!$AD47="Yes"),'Calc| Overheads Allocation'!F$9,'Calc| Project Costs'!Y47),IF('Input| Overheads'!$C$42="Internal labour",SUMPRODUCT(--('Input| Projects'!$AD47="Yes"),'Calc| Overheads Allocation'!F$9,'Calc| Project Costs'!Y47,'Input| Projects'!$Y47),IF('Input| Overheads'!$C$42="DNSP defined",SUMPRODUCT(--('Input| Projects'!$AD47="Yes"),'Calc| Overheads Allocation'!F$62,'Input| Projects'!$AG47),""))),"")</f>
        <v>0</v>
      </c>
      <c r="AX47" s="186">
        <f>IFERROR(IF('Input| Overheads'!$C$42="Direct costs",SUMPRODUCT(--('Input| Projects'!$AD47="Yes"),'Calc| Overheads Allocation'!G$9,'Calc| Project Costs'!Z47),IF('Input| Overheads'!$C$42="Internal labour",SUMPRODUCT(--('Input| Projects'!$AD47="Yes"),'Calc| Overheads Allocation'!G$9,'Calc| Project Costs'!Z47,'Input| Projects'!$Y47),IF('Input| Overheads'!$C$42="DNSP defined",SUMPRODUCT(--('Input| Projects'!$AD47="Yes"),'Calc| Overheads Allocation'!G$62,'Input| Projects'!$AG47),""))),"")</f>
        <v>0</v>
      </c>
      <c r="AY47" s="186">
        <f>IFERROR(IF('Input| Overheads'!$C$42="Direct costs",SUMPRODUCT(--('Input| Projects'!$AD47="Yes"),'Calc| Overheads Allocation'!H$9,'Calc| Project Costs'!AA47),IF('Input| Overheads'!$C$42="Internal labour",SUMPRODUCT(--('Input| Projects'!$AD47="Yes"),'Calc| Overheads Allocation'!H$9,'Calc| Project Costs'!AA47,'Input| Projects'!$Y47),IF('Input| Overheads'!$C$42="DNSP defined",SUMPRODUCT(--('Input| Projects'!$AD47="Yes"),'Calc| Overheads Allocation'!H$62,'Input| Projects'!$AG47),""))),"")</f>
        <v>0</v>
      </c>
      <c r="AZ47" s="186">
        <f>IFERROR(IF('Input| Overheads'!$C$42="Direct costs",SUMPRODUCT(--('Input| Projects'!$AD47="Yes"),'Calc| Overheads Allocation'!I$9,'Calc| Project Costs'!AB47),IF('Input| Overheads'!$C$42="Internal labour",SUMPRODUCT(--('Input| Projects'!$AD47="Yes"),'Calc| Overheads Allocation'!I$9,'Calc| Project Costs'!AB47,'Input| Projects'!$Y47),IF('Input| Overheads'!$C$42="DNSP defined",SUMPRODUCT(--('Input| Projects'!$AD47="Yes"),'Calc| Overheads Allocation'!I$62,'Input| Projects'!$AG47),""))),"")</f>
        <v>0</v>
      </c>
      <c r="BA47" s="106"/>
      <c r="BB47" s="186">
        <f t="shared" si="41"/>
        <v>66.16879999999999</v>
      </c>
      <c r="BC47" s="186">
        <f t="shared" si="42"/>
        <v>0</v>
      </c>
      <c r="BD47" s="186">
        <f t="shared" si="43"/>
        <v>0</v>
      </c>
      <c r="BE47" s="186">
        <f t="shared" si="20"/>
        <v>0</v>
      </c>
      <c r="BF47" s="186">
        <f t="shared" si="21"/>
        <v>0</v>
      </c>
      <c r="BG47" s="186">
        <f t="shared" si="22"/>
        <v>0</v>
      </c>
      <c r="BH47" s="186">
        <f t="shared" si="23"/>
        <v>0</v>
      </c>
      <c r="BI47" s="97"/>
      <c r="BJ47" s="186">
        <f t="shared" si="24"/>
        <v>0</v>
      </c>
      <c r="BK47" s="186" t="str">
        <f t="shared" si="25"/>
        <v/>
      </c>
      <c r="BL47" s="186" t="str">
        <f t="shared" si="26"/>
        <v/>
      </c>
      <c r="BM47" s="186" t="str">
        <f t="shared" si="27"/>
        <v/>
      </c>
      <c r="BN47" s="186" t="str">
        <f t="shared" si="28"/>
        <v/>
      </c>
      <c r="BO47" s="186" t="str">
        <f t="shared" si="29"/>
        <v/>
      </c>
      <c r="BP47" s="186" t="str">
        <f t="shared" si="30"/>
        <v/>
      </c>
      <c r="BQ47" s="97"/>
      <c r="BR47" s="186">
        <f t="shared" si="44"/>
        <v>830.74624000000006</v>
      </c>
      <c r="BS47" s="186">
        <f t="shared" si="31"/>
        <v>0</v>
      </c>
      <c r="BT47" s="222">
        <f t="shared" si="32"/>
        <v>0</v>
      </c>
      <c r="BU47" s="222">
        <f t="shared" si="33"/>
        <v>0</v>
      </c>
      <c r="BV47" s="222">
        <f t="shared" si="34"/>
        <v>0</v>
      </c>
      <c r="BW47" s="222">
        <f t="shared" si="35"/>
        <v>0</v>
      </c>
      <c r="BX47" s="222">
        <f t="shared" si="36"/>
        <v>0</v>
      </c>
      <c r="BY47" s="106"/>
      <c r="BZ47" s="197">
        <f>IF(SUMIF('Input| Projects'!$AS$8:$CP$8,"Dx",'Input| Projects'!$AS47:$CP47)=0,"",SUMIF('Input| Projects'!$AS$8:$CP$8,"Dx",'Input| Projects'!$AS47:$CP47))</f>
        <v>1</v>
      </c>
      <c r="CA47" s="197" t="str">
        <f>IF(SUMIF('Input| Projects'!$AS$8:$CP$8,"Tx",'Input| Projects'!$AS47:$CP47)=0,"",SUMIF('Input| Projects'!$AS$8:$CP$8,"Tx",'Input| Projects'!$AS47:$CP47))</f>
        <v/>
      </c>
      <c r="CB47" s="150" t="str">
        <f t="shared" si="45"/>
        <v/>
      </c>
    </row>
    <row r="48" spans="2:80" x14ac:dyDescent="0.2">
      <c r="B48" s="201">
        <f>IFERROR('Input| Projects'!B48,"")</f>
        <v>39</v>
      </c>
      <c r="C48" s="42" t="str">
        <f>IFERROR(IF('Input| Projects'!C48="","",'Input| Projects'!C48),"")</f>
        <v>Rozelle 132/33kV STS Upgrade</v>
      </c>
      <c r="D48" s="42" t="str">
        <f>IFERROR(IF('Input| Projects'!D48="","",'Input| Projects'!D48),"")</f>
        <v>ARA_04.4.A.0005</v>
      </c>
      <c r="E48" s="104"/>
      <c r="F48" s="190">
        <f>IFERROR('Input| Projects'!I48*'Input| Escalations'!$K$19,"")</f>
        <v>1976.48459</v>
      </c>
      <c r="G48" s="190">
        <f>IFERROR('Input| Projects'!J48*'Input| Escalations'!$K$19,"")</f>
        <v>0</v>
      </c>
      <c r="H48" s="190">
        <f>IFERROR('Input| Projects'!K48*'Input| Escalations'!$K$19,"")</f>
        <v>0</v>
      </c>
      <c r="I48" s="190">
        <f>IFERROR('Input| Projects'!L48*'Input| Escalations'!$K$19,"")</f>
        <v>0</v>
      </c>
      <c r="J48" s="190">
        <f>IFERROR('Input| Projects'!M48*'Input| Escalations'!$K$19,"")</f>
        <v>0</v>
      </c>
      <c r="K48" s="190">
        <f>IFERROR('Input| Projects'!N48*'Input| Escalations'!$K$19,"")</f>
        <v>0</v>
      </c>
      <c r="L48" s="190">
        <f>IFERROR('Input| Projects'!O48*'Input| Escalations'!$K$19,"")</f>
        <v>0</v>
      </c>
      <c r="M48" s="150" t="str">
        <f>IF(ABS(SUM(F48:L48)-(SUM('Input| Projects'!I48:O48)*'Input| Escalations'!$K$19))&lt;0.0000001,"",1)</f>
        <v/>
      </c>
      <c r="N48" s="192">
        <f>'Input| Projects'!$Y48*INDEX('Input| Escalations'!$H$33:$N$33,MATCH('Calc| Project Costs'!N$9,'Input| Escalations'!$H$23:$N$23,0))+'Input| Projects'!$Z48*INDEX('Input| Escalations'!$H$34:$N$34,MATCH('Calc| Project Costs'!N$9,'Input| Escalations'!$H$23:$N$23,0))+'Input| Projects'!$AA48*INDEX('Input| Escalations'!$H$35:$N$35,MATCH('Calc| Project Costs'!N$9,'Input| Escalations'!$H$23:$N$23,0))+1</f>
        <v>1</v>
      </c>
      <c r="O48" s="192">
        <f>'Input| Projects'!$Y48*INDEX('Input| Escalations'!$H$33:$N$33,MATCH('Calc| Project Costs'!O$9,'Input| Escalations'!$H$23:$N$23,0))+'Input| Projects'!$Z48*INDEX('Input| Escalations'!$H$34:$N$34,MATCH('Calc| Project Costs'!O$9,'Input| Escalations'!$H$23:$N$23,0))+'Input| Projects'!$AA48*INDEX('Input| Escalations'!$H$35:$N$35,MATCH('Calc| Project Costs'!O$9,'Input| Escalations'!$H$23:$N$23,0))+1</f>
        <v>1</v>
      </c>
      <c r="P48" s="192">
        <f>'Input| Projects'!$Y48*INDEX('Input| Escalations'!$H$33:$N$33,MATCH('Calc| Project Costs'!P$9,'Input| Escalations'!$H$23:$N$23,0))+'Input| Projects'!$Z48*INDEX('Input| Escalations'!$H$34:$N$34,MATCH('Calc| Project Costs'!P$9,'Input| Escalations'!$H$23:$N$23,0))+'Input| Projects'!$AA48*INDEX('Input| Escalations'!$H$35:$N$35,MATCH('Calc| Project Costs'!P$9,'Input| Escalations'!$H$23:$N$23,0))+1</f>
        <v>1</v>
      </c>
      <c r="Q48" s="192">
        <f>'Input| Projects'!$Y48*INDEX('Input| Escalations'!$H$33:$N$33,MATCH('Calc| Project Costs'!Q$9,'Input| Escalations'!$H$23:$N$23,0))+'Input| Projects'!$Z48*INDEX('Input| Escalations'!$H$34:$N$34,MATCH('Calc| Project Costs'!Q$9,'Input| Escalations'!$H$23:$N$23,0))+'Input| Projects'!$AA48*INDEX('Input| Escalations'!$H$35:$N$35,MATCH('Calc| Project Costs'!Q$9,'Input| Escalations'!$H$23:$N$23,0))+1</f>
        <v>1</v>
      </c>
      <c r="R48" s="192">
        <f>'Input| Projects'!$Y48*INDEX('Input| Escalations'!$H$33:$N$33,MATCH('Calc| Project Costs'!R$9,'Input| Escalations'!$H$23:$N$23,0))+'Input| Projects'!$Z48*INDEX('Input| Escalations'!$H$34:$N$34,MATCH('Calc| Project Costs'!R$9,'Input| Escalations'!$H$23:$N$23,0))+'Input| Projects'!$AA48*INDEX('Input| Escalations'!$H$35:$N$35,MATCH('Calc| Project Costs'!R$9,'Input| Escalations'!$H$23:$N$23,0))+1</f>
        <v>1</v>
      </c>
      <c r="S48" s="192">
        <f>'Input| Projects'!$Y48*INDEX('Input| Escalations'!$H$33:$N$33,MATCH('Calc| Project Costs'!S$9,'Input| Escalations'!$H$23:$N$23,0))+'Input| Projects'!$Z48*INDEX('Input| Escalations'!$H$34:$N$34,MATCH('Calc| Project Costs'!S$9,'Input| Escalations'!$H$23:$N$23,0))+'Input| Projects'!$AA48*INDEX('Input| Escalations'!$H$35:$N$35,MATCH('Calc| Project Costs'!S$9,'Input| Escalations'!$H$23:$N$23,0))+1</f>
        <v>1</v>
      </c>
      <c r="T48" s="192">
        <f>'Input| Projects'!$Y48*INDEX('Input| Escalations'!$H$33:$N$33,MATCH('Calc| Project Costs'!T$9,'Input| Escalations'!$H$23:$N$23,0))+'Input| Projects'!$Z48*INDEX('Input| Escalations'!$H$34:$N$34,MATCH('Calc| Project Costs'!T$9,'Input| Escalations'!$H$23:$N$23,0))+'Input| Projects'!$AA48*INDEX('Input| Escalations'!$H$35:$N$35,MATCH('Calc| Project Costs'!T$9,'Input| Escalations'!$H$23:$N$23,0))+1</f>
        <v>1</v>
      </c>
      <c r="U48" s="106"/>
      <c r="V48" s="186">
        <f t="shared" si="37"/>
        <v>1976.48459</v>
      </c>
      <c r="W48" s="186">
        <f t="shared" si="38"/>
        <v>0</v>
      </c>
      <c r="X48" s="186">
        <f t="shared" si="39"/>
        <v>0</v>
      </c>
      <c r="Y48" s="186">
        <f t="shared" si="18"/>
        <v>0</v>
      </c>
      <c r="Z48" s="186">
        <f t="shared" si="19"/>
        <v>0</v>
      </c>
      <c r="AA48" s="186">
        <f t="shared" si="40"/>
        <v>0</v>
      </c>
      <c r="AB48" s="186">
        <f t="shared" si="40"/>
        <v>0</v>
      </c>
      <c r="AC48" s="106"/>
      <c r="AD48" s="186">
        <f>'Input| Projects'!Q48*N48*'Input| Escalations'!$K$19</f>
        <v>0</v>
      </c>
      <c r="AE48" s="186">
        <f>'Input| Projects'!R48*O48*'Input| Escalations'!$K$19</f>
        <v>0</v>
      </c>
      <c r="AF48" s="186">
        <f>'Input| Projects'!S48*P48*'Input| Escalations'!$K$19</f>
        <v>0</v>
      </c>
      <c r="AG48" s="186">
        <f>'Input| Projects'!T48*Q48*'Input| Escalations'!$K$19</f>
        <v>0</v>
      </c>
      <c r="AH48" s="186">
        <f>'Input| Projects'!U48*R48*'Input| Escalations'!$K$19</f>
        <v>0</v>
      </c>
      <c r="AI48" s="186">
        <f>'Input| Projects'!V48*S48*'Input| Escalations'!$K$19</f>
        <v>0</v>
      </c>
      <c r="AJ48" s="186">
        <f>'Input| Projects'!W48*T48*'Input| Escalations'!$K$19</f>
        <v>0</v>
      </c>
      <c r="AK48" s="106"/>
      <c r="AL48" s="186">
        <f>IFERROR(IF('Input| Overheads'!$C$42="Direct costs",SUMPRODUCT(--('Input| Projects'!$AC48="Yes"),'Calc| Overheads Allocation'!C$8,'Calc| Project Costs'!V48),IF('Input| Overheads'!$C$42="Internal labour",SUMPRODUCT(--('Input| Projects'!$AC48="Yes"),'Calc| Overheads Allocation'!C$8,'Calc| Project Costs'!V48,'Input| Projects'!$Y48),IF('Input| Overheads'!$C$42="DNSP defined",SUMPRODUCT(--('Input| Projects'!$AC48="Yes"),'Calc| Overheads Allocation'!C$61,'Input| Projects'!$AF48),""))),"")</f>
        <v>422.39262000000002</v>
      </c>
      <c r="AM48" s="186">
        <f>IFERROR(IF('Input| Overheads'!$C$42="Direct costs",SUMPRODUCT(--('Input| Projects'!$AC48="Yes"),'Calc| Overheads Allocation'!D$8,'Calc| Project Costs'!W48),IF('Input| Overheads'!$C$42="Internal labour",SUMPRODUCT(--('Input| Projects'!$AC48="Yes"),'Calc| Overheads Allocation'!D$8,'Calc| Project Costs'!W48,'Input| Projects'!$Y48),IF('Input| Overheads'!$C$42="DNSP defined",SUMPRODUCT(--('Input| Projects'!$AC48="Yes"),'Calc| Overheads Allocation'!D$61,'Input| Projects'!$AF48),""))),"")</f>
        <v>0</v>
      </c>
      <c r="AN48" s="186">
        <f>IFERROR(IF('Input| Overheads'!$C$42="Direct costs",SUMPRODUCT(--('Input| Projects'!$AC48="Yes"),'Calc| Overheads Allocation'!E$8,'Calc| Project Costs'!X48),IF('Input| Overheads'!$C$42="Internal labour",SUMPRODUCT(--('Input| Projects'!$AC48="Yes"),'Calc| Overheads Allocation'!E$8,'Calc| Project Costs'!X48,'Input| Projects'!$Y48),IF('Input| Overheads'!$C$42="DNSP defined",SUMPRODUCT(--('Input| Projects'!$AC48="Yes"),'Calc| Overheads Allocation'!E$61,'Input| Projects'!$AF48),""))),"")</f>
        <v>0</v>
      </c>
      <c r="AO48" s="186">
        <f>IFERROR(IF('Input| Overheads'!$C$42="Direct costs",SUMPRODUCT(--('Input| Projects'!$AC48="Yes"),'Calc| Overheads Allocation'!F$8,'Calc| Project Costs'!Y48),IF('Input| Overheads'!$C$42="Internal labour",SUMPRODUCT(--('Input| Projects'!$AC48="Yes"),'Calc| Overheads Allocation'!F$8,'Calc| Project Costs'!Y48,'Input| Projects'!$Y48),IF('Input| Overheads'!$C$42="DNSP defined",SUMPRODUCT(--('Input| Projects'!$AC48="Yes"),'Calc| Overheads Allocation'!F$61,'Input| Projects'!$AF48),""))),"")</f>
        <v>0</v>
      </c>
      <c r="AP48" s="186">
        <f>IFERROR(IF('Input| Overheads'!$C$42="Direct costs",SUMPRODUCT(--('Input| Projects'!$AC48="Yes"),'Calc| Overheads Allocation'!G$8,'Calc| Project Costs'!Z48),IF('Input| Overheads'!$C$42="Internal labour",SUMPRODUCT(--('Input| Projects'!$AC48="Yes"),'Calc| Overheads Allocation'!G$8,'Calc| Project Costs'!Z48,'Input| Projects'!$Y48),IF('Input| Overheads'!$C$42="DNSP defined",SUMPRODUCT(--('Input| Projects'!$AC48="Yes"),'Calc| Overheads Allocation'!G$61,'Input| Projects'!$AF48),""))),"")</f>
        <v>0</v>
      </c>
      <c r="AQ48" s="186">
        <f>IFERROR(IF('Input| Overheads'!$C$42="Direct costs",SUMPRODUCT(--('Input| Projects'!$AC48="Yes"),'Calc| Overheads Allocation'!H$8,'Calc| Project Costs'!AA48),IF('Input| Overheads'!$C$42="Internal labour",SUMPRODUCT(--('Input| Projects'!$AC48="Yes"),'Calc| Overheads Allocation'!H$8,'Calc| Project Costs'!AA48,'Input| Projects'!$Y48),IF('Input| Overheads'!$C$42="DNSP defined",SUMPRODUCT(--('Input| Projects'!$AC48="Yes"),'Calc| Overheads Allocation'!H$61,'Input| Projects'!$AF48),""))),"")</f>
        <v>0</v>
      </c>
      <c r="AR48" s="186">
        <f>IFERROR(IF('Input| Overheads'!$C$42="Direct costs",SUMPRODUCT(--('Input| Projects'!$AC48="Yes"),'Calc| Overheads Allocation'!I$8,'Calc| Project Costs'!AB48),IF('Input| Overheads'!$C$42="Internal labour",SUMPRODUCT(--('Input| Projects'!$AC48="Yes"),'Calc| Overheads Allocation'!I$8,'Calc| Project Costs'!AB48,'Input| Projects'!$Y48),IF('Input| Overheads'!$C$42="DNSP defined",SUMPRODUCT(--('Input| Projects'!$AC48="Yes"),'Calc| Overheads Allocation'!I$61,'Input| Projects'!$AF48),""))),"")</f>
        <v>0</v>
      </c>
      <c r="AS48" s="106"/>
      <c r="AT48" s="186">
        <f>IFERROR(IF('Input| Overheads'!$C$42="Direct costs",SUMPRODUCT(--('Input| Projects'!$AD48="Yes"),'Calc| Overheads Allocation'!C$9,'Calc| Project Costs'!V48),IF('Input| Overheads'!$C$42="Internal labour",SUMPRODUCT(--('Input| Projects'!$AD48="Yes"),'Calc| Overheads Allocation'!C$9,'Calc| Project Costs'!V48,'Input| Projects'!$Y48),IF('Input| Overheads'!$C$42="DNSP defined",SUMPRODUCT(--('Input| Projects'!$AD48="Yes"),'Calc| Overheads Allocation'!C$62,'Input| Projects'!$AG48),""))),"")</f>
        <v>0</v>
      </c>
      <c r="AU48" s="186">
        <f>IFERROR(IF('Input| Overheads'!$C$42="Direct costs",SUMPRODUCT(--('Input| Projects'!$AD48="Yes"),'Calc| Overheads Allocation'!D$9,'Calc| Project Costs'!W48),IF('Input| Overheads'!$C$42="Internal labour",SUMPRODUCT(--('Input| Projects'!$AD48="Yes"),'Calc| Overheads Allocation'!D$9,'Calc| Project Costs'!W48,'Input| Projects'!$Y48),IF('Input| Overheads'!$C$42="DNSP defined",SUMPRODUCT(--('Input| Projects'!$AD48="Yes"),'Calc| Overheads Allocation'!D$62,'Input| Projects'!$AG48),""))),"")</f>
        <v>0</v>
      </c>
      <c r="AV48" s="186">
        <f>IFERROR(IF('Input| Overheads'!$C$42="Direct costs",SUMPRODUCT(--('Input| Projects'!$AD48="Yes"),'Calc| Overheads Allocation'!E$9,'Calc| Project Costs'!X48),IF('Input| Overheads'!$C$42="Internal labour",SUMPRODUCT(--('Input| Projects'!$AD48="Yes"),'Calc| Overheads Allocation'!E$9,'Calc| Project Costs'!X48,'Input| Projects'!$Y48),IF('Input| Overheads'!$C$42="DNSP defined",SUMPRODUCT(--('Input| Projects'!$AD48="Yes"),'Calc| Overheads Allocation'!E$62,'Input| Projects'!$AG48),""))),"")</f>
        <v>0</v>
      </c>
      <c r="AW48" s="186">
        <f>IFERROR(IF('Input| Overheads'!$C$42="Direct costs",SUMPRODUCT(--('Input| Projects'!$AD48="Yes"),'Calc| Overheads Allocation'!F$9,'Calc| Project Costs'!Y48),IF('Input| Overheads'!$C$42="Internal labour",SUMPRODUCT(--('Input| Projects'!$AD48="Yes"),'Calc| Overheads Allocation'!F$9,'Calc| Project Costs'!Y48,'Input| Projects'!$Y48),IF('Input| Overheads'!$C$42="DNSP defined",SUMPRODUCT(--('Input| Projects'!$AD48="Yes"),'Calc| Overheads Allocation'!F$62,'Input| Projects'!$AG48),""))),"")</f>
        <v>0</v>
      </c>
      <c r="AX48" s="186">
        <f>IFERROR(IF('Input| Overheads'!$C$42="Direct costs",SUMPRODUCT(--('Input| Projects'!$AD48="Yes"),'Calc| Overheads Allocation'!G$9,'Calc| Project Costs'!Z48),IF('Input| Overheads'!$C$42="Internal labour",SUMPRODUCT(--('Input| Projects'!$AD48="Yes"),'Calc| Overheads Allocation'!G$9,'Calc| Project Costs'!Z48,'Input| Projects'!$Y48),IF('Input| Overheads'!$C$42="DNSP defined",SUMPRODUCT(--('Input| Projects'!$AD48="Yes"),'Calc| Overheads Allocation'!G$62,'Input| Projects'!$AG48),""))),"")</f>
        <v>0</v>
      </c>
      <c r="AY48" s="186">
        <f>IFERROR(IF('Input| Overheads'!$C$42="Direct costs",SUMPRODUCT(--('Input| Projects'!$AD48="Yes"),'Calc| Overheads Allocation'!H$9,'Calc| Project Costs'!AA48),IF('Input| Overheads'!$C$42="Internal labour",SUMPRODUCT(--('Input| Projects'!$AD48="Yes"),'Calc| Overheads Allocation'!H$9,'Calc| Project Costs'!AA48,'Input| Projects'!$Y48),IF('Input| Overheads'!$C$42="DNSP defined",SUMPRODUCT(--('Input| Projects'!$AD48="Yes"),'Calc| Overheads Allocation'!H$62,'Input| Projects'!$AG48),""))),"")</f>
        <v>0</v>
      </c>
      <c r="AZ48" s="186">
        <f>IFERROR(IF('Input| Overheads'!$C$42="Direct costs",SUMPRODUCT(--('Input| Projects'!$AD48="Yes"),'Calc| Overheads Allocation'!I$9,'Calc| Project Costs'!AB48),IF('Input| Overheads'!$C$42="Internal labour",SUMPRODUCT(--('Input| Projects'!$AD48="Yes"),'Calc| Overheads Allocation'!I$9,'Calc| Project Costs'!AB48,'Input| Projects'!$Y48),IF('Input| Overheads'!$C$42="DNSP defined",SUMPRODUCT(--('Input| Projects'!$AD48="Yes"),'Calc| Overheads Allocation'!I$62,'Input| Projects'!$AG48),""))),"")</f>
        <v>0</v>
      </c>
      <c r="BA48" s="106"/>
      <c r="BB48" s="186">
        <f t="shared" si="41"/>
        <v>422.39262000000002</v>
      </c>
      <c r="BC48" s="186">
        <f t="shared" si="42"/>
        <v>0</v>
      </c>
      <c r="BD48" s="186">
        <f t="shared" si="43"/>
        <v>0</v>
      </c>
      <c r="BE48" s="186">
        <f t="shared" si="20"/>
        <v>0</v>
      </c>
      <c r="BF48" s="186">
        <f t="shared" si="21"/>
        <v>0</v>
      </c>
      <c r="BG48" s="186">
        <f t="shared" si="22"/>
        <v>0</v>
      </c>
      <c r="BH48" s="186">
        <f t="shared" si="23"/>
        <v>0</v>
      </c>
      <c r="BI48" s="97"/>
      <c r="BJ48" s="186">
        <f t="shared" si="24"/>
        <v>0</v>
      </c>
      <c r="BK48" s="186" t="str">
        <f t="shared" si="25"/>
        <v/>
      </c>
      <c r="BL48" s="186" t="str">
        <f t="shared" si="26"/>
        <v/>
      </c>
      <c r="BM48" s="186" t="str">
        <f t="shared" si="27"/>
        <v/>
      </c>
      <c r="BN48" s="186" t="str">
        <f t="shared" si="28"/>
        <v/>
      </c>
      <c r="BO48" s="186" t="str">
        <f t="shared" si="29"/>
        <v/>
      </c>
      <c r="BP48" s="186" t="str">
        <f t="shared" si="30"/>
        <v/>
      </c>
      <c r="BQ48" s="97"/>
      <c r="BR48" s="186">
        <f t="shared" si="44"/>
        <v>2398.8772100000001</v>
      </c>
      <c r="BS48" s="186">
        <f t="shared" si="31"/>
        <v>0</v>
      </c>
      <c r="BT48" s="222">
        <f t="shared" si="32"/>
        <v>0</v>
      </c>
      <c r="BU48" s="222">
        <f t="shared" si="33"/>
        <v>0</v>
      </c>
      <c r="BV48" s="222">
        <f t="shared" si="34"/>
        <v>0</v>
      </c>
      <c r="BW48" s="222">
        <f t="shared" si="35"/>
        <v>0</v>
      </c>
      <c r="BX48" s="222">
        <f t="shared" si="36"/>
        <v>0</v>
      </c>
      <c r="BY48" s="106"/>
      <c r="BZ48" s="197">
        <f>IF(SUMIF('Input| Projects'!$AS$8:$CP$8,"Dx",'Input| Projects'!$AS48:$CP48)=0,"",SUMIF('Input| Projects'!$AS$8:$CP$8,"Dx",'Input| Projects'!$AS48:$CP48))</f>
        <v>1</v>
      </c>
      <c r="CA48" s="197" t="str">
        <f>IF(SUMIF('Input| Projects'!$AS$8:$CP$8,"Tx",'Input| Projects'!$AS48:$CP48)=0,"",SUMIF('Input| Projects'!$AS$8:$CP$8,"Tx",'Input| Projects'!$AS48:$CP48))</f>
        <v/>
      </c>
      <c r="CB48" s="150" t="str">
        <f t="shared" si="45"/>
        <v/>
      </c>
    </row>
    <row r="49" spans="2:80" x14ac:dyDescent="0.2">
      <c r="B49" s="201">
        <f>IFERROR('Input| Projects'!B49,"")</f>
        <v>40</v>
      </c>
      <c r="C49" s="42" t="str">
        <f>IFERROR(IF('Input| Projects'!C49="","",'Input| Projects'!C49),"")</f>
        <v>11-Leichhardt 132kV zone sub (H1)</v>
      </c>
      <c r="D49" s="42" t="str">
        <f>IFERROR(IF('Input| Projects'!D49="","",'Input| Projects'!D49),"")</f>
        <v>ARA_04.4.A.0011</v>
      </c>
      <c r="E49" s="104"/>
      <c r="F49" s="190">
        <f>IFERROR('Input| Projects'!I49*'Input| Escalations'!$K$19,"")</f>
        <v>9.9999999999999998E-20</v>
      </c>
      <c r="G49" s="190">
        <f>IFERROR('Input| Projects'!J49*'Input| Escalations'!$K$19,"")</f>
        <v>0</v>
      </c>
      <c r="H49" s="190">
        <f>IFERROR('Input| Projects'!K49*'Input| Escalations'!$K$19,"")</f>
        <v>0</v>
      </c>
      <c r="I49" s="190">
        <f>IFERROR('Input| Projects'!L49*'Input| Escalations'!$K$19,"")</f>
        <v>0</v>
      </c>
      <c r="J49" s="190">
        <f>IFERROR('Input| Projects'!M49*'Input| Escalations'!$K$19,"")</f>
        <v>0</v>
      </c>
      <c r="K49" s="190">
        <f>IFERROR('Input| Projects'!N49*'Input| Escalations'!$K$19,"")</f>
        <v>0</v>
      </c>
      <c r="L49" s="190">
        <f>IFERROR('Input| Projects'!O49*'Input| Escalations'!$K$19,"")</f>
        <v>0</v>
      </c>
      <c r="M49" s="150" t="str">
        <f>IF(ABS(SUM(F49:L49)-(SUM('Input| Projects'!I49:O49)*'Input| Escalations'!$K$19))&lt;0.0000001,"",1)</f>
        <v/>
      </c>
      <c r="N49" s="192">
        <f>'Input| Projects'!$Y49*INDEX('Input| Escalations'!$H$33:$N$33,MATCH('Calc| Project Costs'!N$9,'Input| Escalations'!$H$23:$N$23,0))+'Input| Projects'!$Z49*INDEX('Input| Escalations'!$H$34:$N$34,MATCH('Calc| Project Costs'!N$9,'Input| Escalations'!$H$23:$N$23,0))+'Input| Projects'!$AA49*INDEX('Input| Escalations'!$H$35:$N$35,MATCH('Calc| Project Costs'!N$9,'Input| Escalations'!$H$23:$N$23,0))+1</f>
        <v>1</v>
      </c>
      <c r="O49" s="192">
        <f>'Input| Projects'!$Y49*INDEX('Input| Escalations'!$H$33:$N$33,MATCH('Calc| Project Costs'!O$9,'Input| Escalations'!$H$23:$N$23,0))+'Input| Projects'!$Z49*INDEX('Input| Escalations'!$H$34:$N$34,MATCH('Calc| Project Costs'!O$9,'Input| Escalations'!$H$23:$N$23,0))+'Input| Projects'!$AA49*INDEX('Input| Escalations'!$H$35:$N$35,MATCH('Calc| Project Costs'!O$9,'Input| Escalations'!$H$23:$N$23,0))+1</f>
        <v>1</v>
      </c>
      <c r="P49" s="192">
        <f>'Input| Projects'!$Y49*INDEX('Input| Escalations'!$H$33:$N$33,MATCH('Calc| Project Costs'!P$9,'Input| Escalations'!$H$23:$N$23,0))+'Input| Projects'!$Z49*INDEX('Input| Escalations'!$H$34:$N$34,MATCH('Calc| Project Costs'!P$9,'Input| Escalations'!$H$23:$N$23,0))+'Input| Projects'!$AA49*INDEX('Input| Escalations'!$H$35:$N$35,MATCH('Calc| Project Costs'!P$9,'Input| Escalations'!$H$23:$N$23,0))+1</f>
        <v>1</v>
      </c>
      <c r="Q49" s="192">
        <f>'Input| Projects'!$Y49*INDEX('Input| Escalations'!$H$33:$N$33,MATCH('Calc| Project Costs'!Q$9,'Input| Escalations'!$H$23:$N$23,0))+'Input| Projects'!$Z49*INDEX('Input| Escalations'!$H$34:$N$34,MATCH('Calc| Project Costs'!Q$9,'Input| Escalations'!$H$23:$N$23,0))+'Input| Projects'!$AA49*INDEX('Input| Escalations'!$H$35:$N$35,MATCH('Calc| Project Costs'!Q$9,'Input| Escalations'!$H$23:$N$23,0))+1</f>
        <v>1</v>
      </c>
      <c r="R49" s="192">
        <f>'Input| Projects'!$Y49*INDEX('Input| Escalations'!$H$33:$N$33,MATCH('Calc| Project Costs'!R$9,'Input| Escalations'!$H$23:$N$23,0))+'Input| Projects'!$Z49*INDEX('Input| Escalations'!$H$34:$N$34,MATCH('Calc| Project Costs'!R$9,'Input| Escalations'!$H$23:$N$23,0))+'Input| Projects'!$AA49*INDEX('Input| Escalations'!$H$35:$N$35,MATCH('Calc| Project Costs'!R$9,'Input| Escalations'!$H$23:$N$23,0))+1</f>
        <v>1</v>
      </c>
      <c r="S49" s="192">
        <f>'Input| Projects'!$Y49*INDEX('Input| Escalations'!$H$33:$N$33,MATCH('Calc| Project Costs'!S$9,'Input| Escalations'!$H$23:$N$23,0))+'Input| Projects'!$Z49*INDEX('Input| Escalations'!$H$34:$N$34,MATCH('Calc| Project Costs'!S$9,'Input| Escalations'!$H$23:$N$23,0))+'Input| Projects'!$AA49*INDEX('Input| Escalations'!$H$35:$N$35,MATCH('Calc| Project Costs'!S$9,'Input| Escalations'!$H$23:$N$23,0))+1</f>
        <v>1</v>
      </c>
      <c r="T49" s="192">
        <f>'Input| Projects'!$Y49*INDEX('Input| Escalations'!$H$33:$N$33,MATCH('Calc| Project Costs'!T$9,'Input| Escalations'!$H$23:$N$23,0))+'Input| Projects'!$Z49*INDEX('Input| Escalations'!$H$34:$N$34,MATCH('Calc| Project Costs'!T$9,'Input| Escalations'!$H$23:$N$23,0))+'Input| Projects'!$AA49*INDEX('Input| Escalations'!$H$35:$N$35,MATCH('Calc| Project Costs'!T$9,'Input| Escalations'!$H$23:$N$23,0))+1</f>
        <v>1</v>
      </c>
      <c r="U49" s="106"/>
      <c r="V49" s="186">
        <f t="shared" si="37"/>
        <v>9.9999999999999998E-20</v>
      </c>
      <c r="W49" s="186">
        <f t="shared" si="38"/>
        <v>0</v>
      </c>
      <c r="X49" s="186">
        <f t="shared" si="39"/>
        <v>0</v>
      </c>
      <c r="Y49" s="186">
        <f t="shared" si="18"/>
        <v>0</v>
      </c>
      <c r="Z49" s="186">
        <f t="shared" si="19"/>
        <v>0</v>
      </c>
      <c r="AA49" s="186">
        <f t="shared" si="40"/>
        <v>0</v>
      </c>
      <c r="AB49" s="186">
        <f t="shared" si="40"/>
        <v>0</v>
      </c>
      <c r="AC49" s="106"/>
      <c r="AD49" s="186">
        <f>'Input| Projects'!Q49*N49*'Input| Escalations'!$K$19</f>
        <v>0</v>
      </c>
      <c r="AE49" s="186">
        <f>'Input| Projects'!R49*O49*'Input| Escalations'!$K$19</f>
        <v>0</v>
      </c>
      <c r="AF49" s="186">
        <f>'Input| Projects'!S49*P49*'Input| Escalations'!$K$19</f>
        <v>0</v>
      </c>
      <c r="AG49" s="186">
        <f>'Input| Projects'!T49*Q49*'Input| Escalations'!$K$19</f>
        <v>0</v>
      </c>
      <c r="AH49" s="186">
        <f>'Input| Projects'!U49*R49*'Input| Escalations'!$K$19</f>
        <v>0</v>
      </c>
      <c r="AI49" s="186">
        <f>'Input| Projects'!V49*S49*'Input| Escalations'!$K$19</f>
        <v>0</v>
      </c>
      <c r="AJ49" s="186">
        <f>'Input| Projects'!W49*T49*'Input| Escalations'!$K$19</f>
        <v>0</v>
      </c>
      <c r="AK49" s="106"/>
      <c r="AL49" s="186">
        <f>IFERROR(IF('Input| Overheads'!$C$42="Direct costs",SUMPRODUCT(--('Input| Projects'!$AC49="Yes"),'Calc| Overheads Allocation'!C$8,'Calc| Project Costs'!V49),IF('Input| Overheads'!$C$42="Internal labour",SUMPRODUCT(--('Input| Projects'!$AC49="Yes"),'Calc| Overheads Allocation'!C$8,'Calc| Project Costs'!V49,'Input| Projects'!$Y49),IF('Input| Overheads'!$C$42="DNSP defined",SUMPRODUCT(--('Input| Projects'!$AC49="Yes"),'Calc| Overheads Allocation'!C$61,'Input| Projects'!$AF49),""))),"")</f>
        <v>0.43117</v>
      </c>
      <c r="AM49" s="186">
        <f>IFERROR(IF('Input| Overheads'!$C$42="Direct costs",SUMPRODUCT(--('Input| Projects'!$AC49="Yes"),'Calc| Overheads Allocation'!D$8,'Calc| Project Costs'!W49),IF('Input| Overheads'!$C$42="Internal labour",SUMPRODUCT(--('Input| Projects'!$AC49="Yes"),'Calc| Overheads Allocation'!D$8,'Calc| Project Costs'!W49,'Input| Projects'!$Y49),IF('Input| Overheads'!$C$42="DNSP defined",SUMPRODUCT(--('Input| Projects'!$AC49="Yes"),'Calc| Overheads Allocation'!D$61,'Input| Projects'!$AF49),""))),"")</f>
        <v>0</v>
      </c>
      <c r="AN49" s="186">
        <f>IFERROR(IF('Input| Overheads'!$C$42="Direct costs",SUMPRODUCT(--('Input| Projects'!$AC49="Yes"),'Calc| Overheads Allocation'!E$8,'Calc| Project Costs'!X49),IF('Input| Overheads'!$C$42="Internal labour",SUMPRODUCT(--('Input| Projects'!$AC49="Yes"),'Calc| Overheads Allocation'!E$8,'Calc| Project Costs'!X49,'Input| Projects'!$Y49),IF('Input| Overheads'!$C$42="DNSP defined",SUMPRODUCT(--('Input| Projects'!$AC49="Yes"),'Calc| Overheads Allocation'!E$61,'Input| Projects'!$AF49),""))),"")</f>
        <v>0</v>
      </c>
      <c r="AO49" s="186">
        <f>IFERROR(IF('Input| Overheads'!$C$42="Direct costs",SUMPRODUCT(--('Input| Projects'!$AC49="Yes"),'Calc| Overheads Allocation'!F$8,'Calc| Project Costs'!Y49),IF('Input| Overheads'!$C$42="Internal labour",SUMPRODUCT(--('Input| Projects'!$AC49="Yes"),'Calc| Overheads Allocation'!F$8,'Calc| Project Costs'!Y49,'Input| Projects'!$Y49),IF('Input| Overheads'!$C$42="DNSP defined",SUMPRODUCT(--('Input| Projects'!$AC49="Yes"),'Calc| Overheads Allocation'!F$61,'Input| Projects'!$AF49),""))),"")</f>
        <v>0</v>
      </c>
      <c r="AP49" s="186">
        <f>IFERROR(IF('Input| Overheads'!$C$42="Direct costs",SUMPRODUCT(--('Input| Projects'!$AC49="Yes"),'Calc| Overheads Allocation'!G$8,'Calc| Project Costs'!Z49),IF('Input| Overheads'!$C$42="Internal labour",SUMPRODUCT(--('Input| Projects'!$AC49="Yes"),'Calc| Overheads Allocation'!G$8,'Calc| Project Costs'!Z49,'Input| Projects'!$Y49),IF('Input| Overheads'!$C$42="DNSP defined",SUMPRODUCT(--('Input| Projects'!$AC49="Yes"),'Calc| Overheads Allocation'!G$61,'Input| Projects'!$AF49),""))),"")</f>
        <v>0</v>
      </c>
      <c r="AQ49" s="186">
        <f>IFERROR(IF('Input| Overheads'!$C$42="Direct costs",SUMPRODUCT(--('Input| Projects'!$AC49="Yes"),'Calc| Overheads Allocation'!H$8,'Calc| Project Costs'!AA49),IF('Input| Overheads'!$C$42="Internal labour",SUMPRODUCT(--('Input| Projects'!$AC49="Yes"),'Calc| Overheads Allocation'!H$8,'Calc| Project Costs'!AA49,'Input| Projects'!$Y49),IF('Input| Overheads'!$C$42="DNSP defined",SUMPRODUCT(--('Input| Projects'!$AC49="Yes"),'Calc| Overheads Allocation'!H$61,'Input| Projects'!$AF49),""))),"")</f>
        <v>0</v>
      </c>
      <c r="AR49" s="186">
        <f>IFERROR(IF('Input| Overheads'!$C$42="Direct costs",SUMPRODUCT(--('Input| Projects'!$AC49="Yes"),'Calc| Overheads Allocation'!I$8,'Calc| Project Costs'!AB49),IF('Input| Overheads'!$C$42="Internal labour",SUMPRODUCT(--('Input| Projects'!$AC49="Yes"),'Calc| Overheads Allocation'!I$8,'Calc| Project Costs'!AB49,'Input| Projects'!$Y49),IF('Input| Overheads'!$C$42="DNSP defined",SUMPRODUCT(--('Input| Projects'!$AC49="Yes"),'Calc| Overheads Allocation'!I$61,'Input| Projects'!$AF49),""))),"")</f>
        <v>0</v>
      </c>
      <c r="AS49" s="106"/>
      <c r="AT49" s="186">
        <f>IFERROR(IF('Input| Overheads'!$C$42="Direct costs",SUMPRODUCT(--('Input| Projects'!$AD49="Yes"),'Calc| Overheads Allocation'!C$9,'Calc| Project Costs'!V49),IF('Input| Overheads'!$C$42="Internal labour",SUMPRODUCT(--('Input| Projects'!$AD49="Yes"),'Calc| Overheads Allocation'!C$9,'Calc| Project Costs'!V49,'Input| Projects'!$Y49),IF('Input| Overheads'!$C$42="DNSP defined",SUMPRODUCT(--('Input| Projects'!$AD49="Yes"),'Calc| Overheads Allocation'!C$62,'Input| Projects'!$AG49),""))),"")</f>
        <v>0</v>
      </c>
      <c r="AU49" s="186">
        <f>IFERROR(IF('Input| Overheads'!$C$42="Direct costs",SUMPRODUCT(--('Input| Projects'!$AD49="Yes"),'Calc| Overheads Allocation'!D$9,'Calc| Project Costs'!W49),IF('Input| Overheads'!$C$42="Internal labour",SUMPRODUCT(--('Input| Projects'!$AD49="Yes"),'Calc| Overheads Allocation'!D$9,'Calc| Project Costs'!W49,'Input| Projects'!$Y49),IF('Input| Overheads'!$C$42="DNSP defined",SUMPRODUCT(--('Input| Projects'!$AD49="Yes"),'Calc| Overheads Allocation'!D$62,'Input| Projects'!$AG49),""))),"")</f>
        <v>0</v>
      </c>
      <c r="AV49" s="186">
        <f>IFERROR(IF('Input| Overheads'!$C$42="Direct costs",SUMPRODUCT(--('Input| Projects'!$AD49="Yes"),'Calc| Overheads Allocation'!E$9,'Calc| Project Costs'!X49),IF('Input| Overheads'!$C$42="Internal labour",SUMPRODUCT(--('Input| Projects'!$AD49="Yes"),'Calc| Overheads Allocation'!E$9,'Calc| Project Costs'!X49,'Input| Projects'!$Y49),IF('Input| Overheads'!$C$42="DNSP defined",SUMPRODUCT(--('Input| Projects'!$AD49="Yes"),'Calc| Overheads Allocation'!E$62,'Input| Projects'!$AG49),""))),"")</f>
        <v>0</v>
      </c>
      <c r="AW49" s="186">
        <f>IFERROR(IF('Input| Overheads'!$C$42="Direct costs",SUMPRODUCT(--('Input| Projects'!$AD49="Yes"),'Calc| Overheads Allocation'!F$9,'Calc| Project Costs'!Y49),IF('Input| Overheads'!$C$42="Internal labour",SUMPRODUCT(--('Input| Projects'!$AD49="Yes"),'Calc| Overheads Allocation'!F$9,'Calc| Project Costs'!Y49,'Input| Projects'!$Y49),IF('Input| Overheads'!$C$42="DNSP defined",SUMPRODUCT(--('Input| Projects'!$AD49="Yes"),'Calc| Overheads Allocation'!F$62,'Input| Projects'!$AG49),""))),"")</f>
        <v>0</v>
      </c>
      <c r="AX49" s="186">
        <f>IFERROR(IF('Input| Overheads'!$C$42="Direct costs",SUMPRODUCT(--('Input| Projects'!$AD49="Yes"),'Calc| Overheads Allocation'!G$9,'Calc| Project Costs'!Z49),IF('Input| Overheads'!$C$42="Internal labour",SUMPRODUCT(--('Input| Projects'!$AD49="Yes"),'Calc| Overheads Allocation'!G$9,'Calc| Project Costs'!Z49,'Input| Projects'!$Y49),IF('Input| Overheads'!$C$42="DNSP defined",SUMPRODUCT(--('Input| Projects'!$AD49="Yes"),'Calc| Overheads Allocation'!G$62,'Input| Projects'!$AG49),""))),"")</f>
        <v>0</v>
      </c>
      <c r="AY49" s="186">
        <f>IFERROR(IF('Input| Overheads'!$C$42="Direct costs",SUMPRODUCT(--('Input| Projects'!$AD49="Yes"),'Calc| Overheads Allocation'!H$9,'Calc| Project Costs'!AA49),IF('Input| Overheads'!$C$42="Internal labour",SUMPRODUCT(--('Input| Projects'!$AD49="Yes"),'Calc| Overheads Allocation'!H$9,'Calc| Project Costs'!AA49,'Input| Projects'!$Y49),IF('Input| Overheads'!$C$42="DNSP defined",SUMPRODUCT(--('Input| Projects'!$AD49="Yes"),'Calc| Overheads Allocation'!H$62,'Input| Projects'!$AG49),""))),"")</f>
        <v>0</v>
      </c>
      <c r="AZ49" s="186">
        <f>IFERROR(IF('Input| Overheads'!$C$42="Direct costs",SUMPRODUCT(--('Input| Projects'!$AD49="Yes"),'Calc| Overheads Allocation'!I$9,'Calc| Project Costs'!AB49),IF('Input| Overheads'!$C$42="Internal labour",SUMPRODUCT(--('Input| Projects'!$AD49="Yes"),'Calc| Overheads Allocation'!I$9,'Calc| Project Costs'!AB49,'Input| Projects'!$Y49),IF('Input| Overheads'!$C$42="DNSP defined",SUMPRODUCT(--('Input| Projects'!$AD49="Yes"),'Calc| Overheads Allocation'!I$62,'Input| Projects'!$AG49),""))),"")</f>
        <v>0</v>
      </c>
      <c r="BA49" s="106"/>
      <c r="BB49" s="186">
        <f t="shared" si="41"/>
        <v>0.43117</v>
      </c>
      <c r="BC49" s="186">
        <f t="shared" si="42"/>
        <v>0</v>
      </c>
      <c r="BD49" s="186">
        <f t="shared" si="43"/>
        <v>0</v>
      </c>
      <c r="BE49" s="186">
        <f t="shared" si="20"/>
        <v>0</v>
      </c>
      <c r="BF49" s="186">
        <f t="shared" si="21"/>
        <v>0</v>
      </c>
      <c r="BG49" s="186">
        <f t="shared" si="22"/>
        <v>0</v>
      </c>
      <c r="BH49" s="186">
        <f t="shared" si="23"/>
        <v>0</v>
      </c>
      <c r="BI49" s="97"/>
      <c r="BJ49" s="186">
        <f t="shared" si="24"/>
        <v>0</v>
      </c>
      <c r="BK49" s="186" t="str">
        <f t="shared" si="25"/>
        <v/>
      </c>
      <c r="BL49" s="186" t="str">
        <f t="shared" si="26"/>
        <v/>
      </c>
      <c r="BM49" s="186" t="str">
        <f t="shared" si="27"/>
        <v/>
      </c>
      <c r="BN49" s="186" t="str">
        <f t="shared" si="28"/>
        <v/>
      </c>
      <c r="BO49" s="186" t="str">
        <f t="shared" si="29"/>
        <v/>
      </c>
      <c r="BP49" s="186" t="str">
        <f t="shared" si="30"/>
        <v/>
      </c>
      <c r="BQ49" s="97"/>
      <c r="BR49" s="186">
        <f t="shared" si="44"/>
        <v>0.43117</v>
      </c>
      <c r="BS49" s="186">
        <f t="shared" si="31"/>
        <v>0</v>
      </c>
      <c r="BT49" s="222">
        <f t="shared" si="32"/>
        <v>0</v>
      </c>
      <c r="BU49" s="222">
        <f t="shared" si="33"/>
        <v>0</v>
      </c>
      <c r="BV49" s="222">
        <f t="shared" si="34"/>
        <v>0</v>
      </c>
      <c r="BW49" s="222">
        <f t="shared" si="35"/>
        <v>0</v>
      </c>
      <c r="BX49" s="222">
        <f t="shared" si="36"/>
        <v>0</v>
      </c>
      <c r="BY49" s="106"/>
      <c r="BZ49" s="197">
        <f>IF(SUMIF('Input| Projects'!$AS$8:$CP$8,"Dx",'Input| Projects'!$AS49:$CP49)=0,"",SUMIF('Input| Projects'!$AS$8:$CP$8,"Dx",'Input| Projects'!$AS49:$CP49))</f>
        <v>1</v>
      </c>
      <c r="CA49" s="197" t="str">
        <f>IF(SUMIF('Input| Projects'!$AS$8:$CP$8,"Tx",'Input| Projects'!$AS49:$CP49)=0,"",SUMIF('Input| Projects'!$AS$8:$CP$8,"Tx",'Input| Projects'!$AS49:$CP49))</f>
        <v/>
      </c>
      <c r="CB49" s="150" t="str">
        <f t="shared" si="45"/>
        <v/>
      </c>
    </row>
    <row r="50" spans="2:80" x14ac:dyDescent="0.2">
      <c r="B50" s="201">
        <f>IFERROR('Input| Projects'!B50,"")</f>
        <v>41</v>
      </c>
      <c r="C50" s="42" t="str">
        <f>IFERROR(IF('Input| Projects'!C50="","",'Input| Projects'!C50),"")</f>
        <v>12-Five Dock 132kV zone (H1)</v>
      </c>
      <c r="D50" s="42" t="str">
        <f>IFERROR(IF('Input| Projects'!D50="","",'Input| Projects'!D50),"")</f>
        <v>ARA_04.4.A.0012</v>
      </c>
      <c r="E50" s="104"/>
      <c r="F50" s="190">
        <f>IFERROR('Input| Projects'!I50*'Input| Escalations'!$K$19,"")</f>
        <v>38.457589999999996</v>
      </c>
      <c r="G50" s="190">
        <f>IFERROR('Input| Projects'!J50*'Input| Escalations'!$K$19,"")</f>
        <v>0</v>
      </c>
      <c r="H50" s="190">
        <f>IFERROR('Input| Projects'!K50*'Input| Escalations'!$K$19,"")</f>
        <v>0</v>
      </c>
      <c r="I50" s="190">
        <f>IFERROR('Input| Projects'!L50*'Input| Escalations'!$K$19,"")</f>
        <v>0</v>
      </c>
      <c r="J50" s="190">
        <f>IFERROR('Input| Projects'!M50*'Input| Escalations'!$K$19,"")</f>
        <v>0</v>
      </c>
      <c r="K50" s="190">
        <f>IFERROR('Input| Projects'!N50*'Input| Escalations'!$K$19,"")</f>
        <v>0</v>
      </c>
      <c r="L50" s="190">
        <f>IFERROR('Input| Projects'!O50*'Input| Escalations'!$K$19,"")</f>
        <v>0</v>
      </c>
      <c r="M50" s="150" t="str">
        <f>IF(ABS(SUM(F50:L50)-(SUM('Input| Projects'!I50:O50)*'Input| Escalations'!$K$19))&lt;0.0000001,"",1)</f>
        <v/>
      </c>
      <c r="N50" s="192">
        <f>'Input| Projects'!$Y50*INDEX('Input| Escalations'!$H$33:$N$33,MATCH('Calc| Project Costs'!N$9,'Input| Escalations'!$H$23:$N$23,0))+'Input| Projects'!$Z50*INDEX('Input| Escalations'!$H$34:$N$34,MATCH('Calc| Project Costs'!N$9,'Input| Escalations'!$H$23:$N$23,0))+'Input| Projects'!$AA50*INDEX('Input| Escalations'!$H$35:$N$35,MATCH('Calc| Project Costs'!N$9,'Input| Escalations'!$H$23:$N$23,0))+1</f>
        <v>1</v>
      </c>
      <c r="O50" s="192">
        <f>'Input| Projects'!$Y50*INDEX('Input| Escalations'!$H$33:$N$33,MATCH('Calc| Project Costs'!O$9,'Input| Escalations'!$H$23:$N$23,0))+'Input| Projects'!$Z50*INDEX('Input| Escalations'!$H$34:$N$34,MATCH('Calc| Project Costs'!O$9,'Input| Escalations'!$H$23:$N$23,0))+'Input| Projects'!$AA50*INDEX('Input| Escalations'!$H$35:$N$35,MATCH('Calc| Project Costs'!O$9,'Input| Escalations'!$H$23:$N$23,0))+1</f>
        <v>1</v>
      </c>
      <c r="P50" s="192">
        <f>'Input| Projects'!$Y50*INDEX('Input| Escalations'!$H$33:$N$33,MATCH('Calc| Project Costs'!P$9,'Input| Escalations'!$H$23:$N$23,0))+'Input| Projects'!$Z50*INDEX('Input| Escalations'!$H$34:$N$34,MATCH('Calc| Project Costs'!P$9,'Input| Escalations'!$H$23:$N$23,0))+'Input| Projects'!$AA50*INDEX('Input| Escalations'!$H$35:$N$35,MATCH('Calc| Project Costs'!P$9,'Input| Escalations'!$H$23:$N$23,0))+1</f>
        <v>1</v>
      </c>
      <c r="Q50" s="192">
        <f>'Input| Projects'!$Y50*INDEX('Input| Escalations'!$H$33:$N$33,MATCH('Calc| Project Costs'!Q$9,'Input| Escalations'!$H$23:$N$23,0))+'Input| Projects'!$Z50*INDEX('Input| Escalations'!$H$34:$N$34,MATCH('Calc| Project Costs'!Q$9,'Input| Escalations'!$H$23:$N$23,0))+'Input| Projects'!$AA50*INDEX('Input| Escalations'!$H$35:$N$35,MATCH('Calc| Project Costs'!Q$9,'Input| Escalations'!$H$23:$N$23,0))+1</f>
        <v>1</v>
      </c>
      <c r="R50" s="192">
        <f>'Input| Projects'!$Y50*INDEX('Input| Escalations'!$H$33:$N$33,MATCH('Calc| Project Costs'!R$9,'Input| Escalations'!$H$23:$N$23,0))+'Input| Projects'!$Z50*INDEX('Input| Escalations'!$H$34:$N$34,MATCH('Calc| Project Costs'!R$9,'Input| Escalations'!$H$23:$N$23,0))+'Input| Projects'!$AA50*INDEX('Input| Escalations'!$H$35:$N$35,MATCH('Calc| Project Costs'!R$9,'Input| Escalations'!$H$23:$N$23,0))+1</f>
        <v>1</v>
      </c>
      <c r="S50" s="192">
        <f>'Input| Projects'!$Y50*INDEX('Input| Escalations'!$H$33:$N$33,MATCH('Calc| Project Costs'!S$9,'Input| Escalations'!$H$23:$N$23,0))+'Input| Projects'!$Z50*INDEX('Input| Escalations'!$H$34:$N$34,MATCH('Calc| Project Costs'!S$9,'Input| Escalations'!$H$23:$N$23,0))+'Input| Projects'!$AA50*INDEX('Input| Escalations'!$H$35:$N$35,MATCH('Calc| Project Costs'!S$9,'Input| Escalations'!$H$23:$N$23,0))+1</f>
        <v>1</v>
      </c>
      <c r="T50" s="192">
        <f>'Input| Projects'!$Y50*INDEX('Input| Escalations'!$H$33:$N$33,MATCH('Calc| Project Costs'!T$9,'Input| Escalations'!$H$23:$N$23,0))+'Input| Projects'!$Z50*INDEX('Input| Escalations'!$H$34:$N$34,MATCH('Calc| Project Costs'!T$9,'Input| Escalations'!$H$23:$N$23,0))+'Input| Projects'!$AA50*INDEX('Input| Escalations'!$H$35:$N$35,MATCH('Calc| Project Costs'!T$9,'Input| Escalations'!$H$23:$N$23,0))+1</f>
        <v>1</v>
      </c>
      <c r="U50" s="106"/>
      <c r="V50" s="186">
        <f t="shared" si="37"/>
        <v>38.457589999999996</v>
      </c>
      <c r="W50" s="186">
        <f t="shared" si="38"/>
        <v>0</v>
      </c>
      <c r="X50" s="186">
        <f t="shared" si="39"/>
        <v>0</v>
      </c>
      <c r="Y50" s="186">
        <f t="shared" si="18"/>
        <v>0</v>
      </c>
      <c r="Z50" s="186">
        <f t="shared" si="19"/>
        <v>0</v>
      </c>
      <c r="AA50" s="186">
        <f t="shared" si="40"/>
        <v>0</v>
      </c>
      <c r="AB50" s="186">
        <f t="shared" si="40"/>
        <v>0</v>
      </c>
      <c r="AC50" s="106"/>
      <c r="AD50" s="186">
        <f>'Input| Projects'!Q50*N50*'Input| Escalations'!$K$19</f>
        <v>0</v>
      </c>
      <c r="AE50" s="186">
        <f>'Input| Projects'!R50*O50*'Input| Escalations'!$K$19</f>
        <v>0</v>
      </c>
      <c r="AF50" s="186">
        <f>'Input| Projects'!S50*P50*'Input| Escalations'!$K$19</f>
        <v>0</v>
      </c>
      <c r="AG50" s="186">
        <f>'Input| Projects'!T50*Q50*'Input| Escalations'!$K$19</f>
        <v>0</v>
      </c>
      <c r="AH50" s="186">
        <f>'Input| Projects'!U50*R50*'Input| Escalations'!$K$19</f>
        <v>0</v>
      </c>
      <c r="AI50" s="186">
        <f>'Input| Projects'!V50*S50*'Input| Escalations'!$K$19</f>
        <v>0</v>
      </c>
      <c r="AJ50" s="186">
        <f>'Input| Projects'!W50*T50*'Input| Escalations'!$K$19</f>
        <v>0</v>
      </c>
      <c r="AK50" s="106"/>
      <c r="AL50" s="186">
        <f>IFERROR(IF('Input| Overheads'!$C$42="Direct costs",SUMPRODUCT(--('Input| Projects'!$AC50="Yes"),'Calc| Overheads Allocation'!C$8,'Calc| Project Costs'!V50),IF('Input| Overheads'!$C$42="Internal labour",SUMPRODUCT(--('Input| Projects'!$AC50="Yes"),'Calc| Overheads Allocation'!C$8,'Calc| Project Costs'!V50,'Input| Projects'!$Y50),IF('Input| Overheads'!$C$42="DNSP defined",SUMPRODUCT(--('Input| Projects'!$AC50="Yes"),'Calc| Overheads Allocation'!C$61,'Input| Projects'!$AF50),""))),"")</f>
        <v>0.86127000000000009</v>
      </c>
      <c r="AM50" s="186">
        <f>IFERROR(IF('Input| Overheads'!$C$42="Direct costs",SUMPRODUCT(--('Input| Projects'!$AC50="Yes"),'Calc| Overheads Allocation'!D$8,'Calc| Project Costs'!W50),IF('Input| Overheads'!$C$42="Internal labour",SUMPRODUCT(--('Input| Projects'!$AC50="Yes"),'Calc| Overheads Allocation'!D$8,'Calc| Project Costs'!W50,'Input| Projects'!$Y50),IF('Input| Overheads'!$C$42="DNSP defined",SUMPRODUCT(--('Input| Projects'!$AC50="Yes"),'Calc| Overheads Allocation'!D$61,'Input| Projects'!$AF50),""))),"")</f>
        <v>0</v>
      </c>
      <c r="AN50" s="186">
        <f>IFERROR(IF('Input| Overheads'!$C$42="Direct costs",SUMPRODUCT(--('Input| Projects'!$AC50="Yes"),'Calc| Overheads Allocation'!E$8,'Calc| Project Costs'!X50),IF('Input| Overheads'!$C$42="Internal labour",SUMPRODUCT(--('Input| Projects'!$AC50="Yes"),'Calc| Overheads Allocation'!E$8,'Calc| Project Costs'!X50,'Input| Projects'!$Y50),IF('Input| Overheads'!$C$42="DNSP defined",SUMPRODUCT(--('Input| Projects'!$AC50="Yes"),'Calc| Overheads Allocation'!E$61,'Input| Projects'!$AF50),""))),"")</f>
        <v>0</v>
      </c>
      <c r="AO50" s="186">
        <f>IFERROR(IF('Input| Overheads'!$C$42="Direct costs",SUMPRODUCT(--('Input| Projects'!$AC50="Yes"),'Calc| Overheads Allocation'!F$8,'Calc| Project Costs'!Y50),IF('Input| Overheads'!$C$42="Internal labour",SUMPRODUCT(--('Input| Projects'!$AC50="Yes"),'Calc| Overheads Allocation'!F$8,'Calc| Project Costs'!Y50,'Input| Projects'!$Y50),IF('Input| Overheads'!$C$42="DNSP defined",SUMPRODUCT(--('Input| Projects'!$AC50="Yes"),'Calc| Overheads Allocation'!F$61,'Input| Projects'!$AF50),""))),"")</f>
        <v>0</v>
      </c>
      <c r="AP50" s="186">
        <f>IFERROR(IF('Input| Overheads'!$C$42="Direct costs",SUMPRODUCT(--('Input| Projects'!$AC50="Yes"),'Calc| Overheads Allocation'!G$8,'Calc| Project Costs'!Z50),IF('Input| Overheads'!$C$42="Internal labour",SUMPRODUCT(--('Input| Projects'!$AC50="Yes"),'Calc| Overheads Allocation'!G$8,'Calc| Project Costs'!Z50,'Input| Projects'!$Y50),IF('Input| Overheads'!$C$42="DNSP defined",SUMPRODUCT(--('Input| Projects'!$AC50="Yes"),'Calc| Overheads Allocation'!G$61,'Input| Projects'!$AF50),""))),"")</f>
        <v>0</v>
      </c>
      <c r="AQ50" s="186">
        <f>IFERROR(IF('Input| Overheads'!$C$42="Direct costs",SUMPRODUCT(--('Input| Projects'!$AC50="Yes"),'Calc| Overheads Allocation'!H$8,'Calc| Project Costs'!AA50),IF('Input| Overheads'!$C$42="Internal labour",SUMPRODUCT(--('Input| Projects'!$AC50="Yes"),'Calc| Overheads Allocation'!H$8,'Calc| Project Costs'!AA50,'Input| Projects'!$Y50),IF('Input| Overheads'!$C$42="DNSP defined",SUMPRODUCT(--('Input| Projects'!$AC50="Yes"),'Calc| Overheads Allocation'!H$61,'Input| Projects'!$AF50),""))),"")</f>
        <v>0</v>
      </c>
      <c r="AR50" s="186">
        <f>IFERROR(IF('Input| Overheads'!$C$42="Direct costs",SUMPRODUCT(--('Input| Projects'!$AC50="Yes"),'Calc| Overheads Allocation'!I$8,'Calc| Project Costs'!AB50),IF('Input| Overheads'!$C$42="Internal labour",SUMPRODUCT(--('Input| Projects'!$AC50="Yes"),'Calc| Overheads Allocation'!I$8,'Calc| Project Costs'!AB50,'Input| Projects'!$Y50),IF('Input| Overheads'!$C$42="DNSP defined",SUMPRODUCT(--('Input| Projects'!$AC50="Yes"),'Calc| Overheads Allocation'!I$61,'Input| Projects'!$AF50),""))),"")</f>
        <v>0</v>
      </c>
      <c r="AS50" s="106"/>
      <c r="AT50" s="186">
        <f>IFERROR(IF('Input| Overheads'!$C$42="Direct costs",SUMPRODUCT(--('Input| Projects'!$AD50="Yes"),'Calc| Overheads Allocation'!C$9,'Calc| Project Costs'!V50),IF('Input| Overheads'!$C$42="Internal labour",SUMPRODUCT(--('Input| Projects'!$AD50="Yes"),'Calc| Overheads Allocation'!C$9,'Calc| Project Costs'!V50,'Input| Projects'!$Y50),IF('Input| Overheads'!$C$42="DNSP defined",SUMPRODUCT(--('Input| Projects'!$AD50="Yes"),'Calc| Overheads Allocation'!C$62,'Input| Projects'!$AG50),""))),"")</f>
        <v>0</v>
      </c>
      <c r="AU50" s="186">
        <f>IFERROR(IF('Input| Overheads'!$C$42="Direct costs",SUMPRODUCT(--('Input| Projects'!$AD50="Yes"),'Calc| Overheads Allocation'!D$9,'Calc| Project Costs'!W50),IF('Input| Overheads'!$C$42="Internal labour",SUMPRODUCT(--('Input| Projects'!$AD50="Yes"),'Calc| Overheads Allocation'!D$9,'Calc| Project Costs'!W50,'Input| Projects'!$Y50),IF('Input| Overheads'!$C$42="DNSP defined",SUMPRODUCT(--('Input| Projects'!$AD50="Yes"),'Calc| Overheads Allocation'!D$62,'Input| Projects'!$AG50),""))),"")</f>
        <v>0</v>
      </c>
      <c r="AV50" s="186">
        <f>IFERROR(IF('Input| Overheads'!$C$42="Direct costs",SUMPRODUCT(--('Input| Projects'!$AD50="Yes"),'Calc| Overheads Allocation'!E$9,'Calc| Project Costs'!X50),IF('Input| Overheads'!$C$42="Internal labour",SUMPRODUCT(--('Input| Projects'!$AD50="Yes"),'Calc| Overheads Allocation'!E$9,'Calc| Project Costs'!X50,'Input| Projects'!$Y50),IF('Input| Overheads'!$C$42="DNSP defined",SUMPRODUCT(--('Input| Projects'!$AD50="Yes"),'Calc| Overheads Allocation'!E$62,'Input| Projects'!$AG50),""))),"")</f>
        <v>0</v>
      </c>
      <c r="AW50" s="186">
        <f>IFERROR(IF('Input| Overheads'!$C$42="Direct costs",SUMPRODUCT(--('Input| Projects'!$AD50="Yes"),'Calc| Overheads Allocation'!F$9,'Calc| Project Costs'!Y50),IF('Input| Overheads'!$C$42="Internal labour",SUMPRODUCT(--('Input| Projects'!$AD50="Yes"),'Calc| Overheads Allocation'!F$9,'Calc| Project Costs'!Y50,'Input| Projects'!$Y50),IF('Input| Overheads'!$C$42="DNSP defined",SUMPRODUCT(--('Input| Projects'!$AD50="Yes"),'Calc| Overheads Allocation'!F$62,'Input| Projects'!$AG50),""))),"")</f>
        <v>0</v>
      </c>
      <c r="AX50" s="186">
        <f>IFERROR(IF('Input| Overheads'!$C$42="Direct costs",SUMPRODUCT(--('Input| Projects'!$AD50="Yes"),'Calc| Overheads Allocation'!G$9,'Calc| Project Costs'!Z50),IF('Input| Overheads'!$C$42="Internal labour",SUMPRODUCT(--('Input| Projects'!$AD50="Yes"),'Calc| Overheads Allocation'!G$9,'Calc| Project Costs'!Z50,'Input| Projects'!$Y50),IF('Input| Overheads'!$C$42="DNSP defined",SUMPRODUCT(--('Input| Projects'!$AD50="Yes"),'Calc| Overheads Allocation'!G$62,'Input| Projects'!$AG50),""))),"")</f>
        <v>0</v>
      </c>
      <c r="AY50" s="186">
        <f>IFERROR(IF('Input| Overheads'!$C$42="Direct costs",SUMPRODUCT(--('Input| Projects'!$AD50="Yes"),'Calc| Overheads Allocation'!H$9,'Calc| Project Costs'!AA50),IF('Input| Overheads'!$C$42="Internal labour",SUMPRODUCT(--('Input| Projects'!$AD50="Yes"),'Calc| Overheads Allocation'!H$9,'Calc| Project Costs'!AA50,'Input| Projects'!$Y50),IF('Input| Overheads'!$C$42="DNSP defined",SUMPRODUCT(--('Input| Projects'!$AD50="Yes"),'Calc| Overheads Allocation'!H$62,'Input| Projects'!$AG50),""))),"")</f>
        <v>0</v>
      </c>
      <c r="AZ50" s="186">
        <f>IFERROR(IF('Input| Overheads'!$C$42="Direct costs",SUMPRODUCT(--('Input| Projects'!$AD50="Yes"),'Calc| Overheads Allocation'!I$9,'Calc| Project Costs'!AB50),IF('Input| Overheads'!$C$42="Internal labour",SUMPRODUCT(--('Input| Projects'!$AD50="Yes"),'Calc| Overheads Allocation'!I$9,'Calc| Project Costs'!AB50,'Input| Projects'!$Y50),IF('Input| Overheads'!$C$42="DNSP defined",SUMPRODUCT(--('Input| Projects'!$AD50="Yes"),'Calc| Overheads Allocation'!I$62,'Input| Projects'!$AG50),""))),"")</f>
        <v>0</v>
      </c>
      <c r="BA50" s="106"/>
      <c r="BB50" s="186">
        <f t="shared" si="41"/>
        <v>0.86127000000000009</v>
      </c>
      <c r="BC50" s="186">
        <f t="shared" si="42"/>
        <v>0</v>
      </c>
      <c r="BD50" s="186">
        <f t="shared" si="43"/>
        <v>0</v>
      </c>
      <c r="BE50" s="186">
        <f t="shared" si="20"/>
        <v>0</v>
      </c>
      <c r="BF50" s="186">
        <f t="shared" si="21"/>
        <v>0</v>
      </c>
      <c r="BG50" s="186">
        <f t="shared" si="22"/>
        <v>0</v>
      </c>
      <c r="BH50" s="186">
        <f t="shared" si="23"/>
        <v>0</v>
      </c>
      <c r="BI50" s="97"/>
      <c r="BJ50" s="186">
        <f t="shared" si="24"/>
        <v>0</v>
      </c>
      <c r="BK50" s="186" t="str">
        <f t="shared" si="25"/>
        <v/>
      </c>
      <c r="BL50" s="186" t="str">
        <f t="shared" si="26"/>
        <v/>
      </c>
      <c r="BM50" s="186" t="str">
        <f t="shared" si="27"/>
        <v/>
      </c>
      <c r="BN50" s="186" t="str">
        <f t="shared" si="28"/>
        <v/>
      </c>
      <c r="BO50" s="186" t="str">
        <f t="shared" si="29"/>
        <v/>
      </c>
      <c r="BP50" s="186" t="str">
        <f t="shared" si="30"/>
        <v/>
      </c>
      <c r="BQ50" s="97"/>
      <c r="BR50" s="186">
        <f t="shared" si="44"/>
        <v>39.318859999999994</v>
      </c>
      <c r="BS50" s="186">
        <f t="shared" si="31"/>
        <v>0</v>
      </c>
      <c r="BT50" s="222">
        <f t="shared" si="32"/>
        <v>0</v>
      </c>
      <c r="BU50" s="222">
        <f t="shared" si="33"/>
        <v>0</v>
      </c>
      <c r="BV50" s="222">
        <f t="shared" si="34"/>
        <v>0</v>
      </c>
      <c r="BW50" s="222">
        <f t="shared" si="35"/>
        <v>0</v>
      </c>
      <c r="BX50" s="222">
        <f t="shared" si="36"/>
        <v>0</v>
      </c>
      <c r="BY50" s="106"/>
      <c r="BZ50" s="197">
        <f>IF(SUMIF('Input| Projects'!$AS$8:$CP$8,"Dx",'Input| Projects'!$AS50:$CP50)=0,"",SUMIF('Input| Projects'!$AS$8:$CP$8,"Dx",'Input| Projects'!$AS50:$CP50))</f>
        <v>0.99999999999999956</v>
      </c>
      <c r="CA50" s="197" t="str">
        <f>IF(SUMIF('Input| Projects'!$AS$8:$CP$8,"Tx",'Input| Projects'!$AS50:$CP50)=0,"",SUMIF('Input| Projects'!$AS$8:$CP$8,"Tx",'Input| Projects'!$AS50:$CP50))</f>
        <v/>
      </c>
      <c r="CB50" s="150" t="str">
        <f t="shared" si="45"/>
        <v/>
      </c>
    </row>
    <row r="51" spans="2:80" x14ac:dyDescent="0.2">
      <c r="B51" s="201">
        <f>IFERROR('Input| Projects'!B51,"")</f>
        <v>42</v>
      </c>
      <c r="C51" s="42" t="str">
        <f>IFERROR(IF('Input| Projects'!C51="","",'Input| Projects'!C51),"")</f>
        <v>NEW 33KV SUPPLY TO WESTCONNEX STG 3B</v>
      </c>
      <c r="D51" s="42" t="str">
        <f>IFERROR(IF('Input| Projects'!D51="","",'Input| Projects'!D51),"")</f>
        <v>ARA_04.4.A.0023M</v>
      </c>
      <c r="E51" s="104"/>
      <c r="F51" s="190">
        <f>IFERROR('Input| Projects'!I51*'Input| Escalations'!$K$19,"")</f>
        <v>72.016089999999991</v>
      </c>
      <c r="G51" s="190">
        <f>IFERROR('Input| Projects'!J51*'Input| Escalations'!$K$19,"")</f>
        <v>0</v>
      </c>
      <c r="H51" s="190">
        <f>IFERROR('Input| Projects'!K51*'Input| Escalations'!$K$19,"")</f>
        <v>0</v>
      </c>
      <c r="I51" s="190">
        <f>IFERROR('Input| Projects'!L51*'Input| Escalations'!$K$19,"")</f>
        <v>0</v>
      </c>
      <c r="J51" s="190">
        <f>IFERROR('Input| Projects'!M51*'Input| Escalations'!$K$19,"")</f>
        <v>0</v>
      </c>
      <c r="K51" s="190">
        <f>IFERROR('Input| Projects'!N51*'Input| Escalations'!$K$19,"")</f>
        <v>0</v>
      </c>
      <c r="L51" s="190">
        <f>IFERROR('Input| Projects'!O51*'Input| Escalations'!$K$19,"")</f>
        <v>0</v>
      </c>
      <c r="M51" s="150" t="str">
        <f>IF(ABS(SUM(F51:L51)-(SUM('Input| Projects'!I51:O51)*'Input| Escalations'!$K$19))&lt;0.0000001,"",1)</f>
        <v/>
      </c>
      <c r="N51" s="192">
        <f>'Input| Projects'!$Y51*INDEX('Input| Escalations'!$H$33:$N$33,MATCH('Calc| Project Costs'!N$9,'Input| Escalations'!$H$23:$N$23,0))+'Input| Projects'!$Z51*INDEX('Input| Escalations'!$H$34:$N$34,MATCH('Calc| Project Costs'!N$9,'Input| Escalations'!$H$23:$N$23,0))+'Input| Projects'!$AA51*INDEX('Input| Escalations'!$H$35:$N$35,MATCH('Calc| Project Costs'!N$9,'Input| Escalations'!$H$23:$N$23,0))+1</f>
        <v>1</v>
      </c>
      <c r="O51" s="192">
        <f>'Input| Projects'!$Y51*INDEX('Input| Escalations'!$H$33:$N$33,MATCH('Calc| Project Costs'!O$9,'Input| Escalations'!$H$23:$N$23,0))+'Input| Projects'!$Z51*INDEX('Input| Escalations'!$H$34:$N$34,MATCH('Calc| Project Costs'!O$9,'Input| Escalations'!$H$23:$N$23,0))+'Input| Projects'!$AA51*INDEX('Input| Escalations'!$H$35:$N$35,MATCH('Calc| Project Costs'!O$9,'Input| Escalations'!$H$23:$N$23,0))+1</f>
        <v>1</v>
      </c>
      <c r="P51" s="192">
        <f>'Input| Projects'!$Y51*INDEX('Input| Escalations'!$H$33:$N$33,MATCH('Calc| Project Costs'!P$9,'Input| Escalations'!$H$23:$N$23,0))+'Input| Projects'!$Z51*INDEX('Input| Escalations'!$H$34:$N$34,MATCH('Calc| Project Costs'!P$9,'Input| Escalations'!$H$23:$N$23,0))+'Input| Projects'!$AA51*INDEX('Input| Escalations'!$H$35:$N$35,MATCH('Calc| Project Costs'!P$9,'Input| Escalations'!$H$23:$N$23,0))+1</f>
        <v>1</v>
      </c>
      <c r="Q51" s="192">
        <f>'Input| Projects'!$Y51*INDEX('Input| Escalations'!$H$33:$N$33,MATCH('Calc| Project Costs'!Q$9,'Input| Escalations'!$H$23:$N$23,0))+'Input| Projects'!$Z51*INDEX('Input| Escalations'!$H$34:$N$34,MATCH('Calc| Project Costs'!Q$9,'Input| Escalations'!$H$23:$N$23,0))+'Input| Projects'!$AA51*INDEX('Input| Escalations'!$H$35:$N$35,MATCH('Calc| Project Costs'!Q$9,'Input| Escalations'!$H$23:$N$23,0))+1</f>
        <v>1</v>
      </c>
      <c r="R51" s="192">
        <f>'Input| Projects'!$Y51*INDEX('Input| Escalations'!$H$33:$N$33,MATCH('Calc| Project Costs'!R$9,'Input| Escalations'!$H$23:$N$23,0))+'Input| Projects'!$Z51*INDEX('Input| Escalations'!$H$34:$N$34,MATCH('Calc| Project Costs'!R$9,'Input| Escalations'!$H$23:$N$23,0))+'Input| Projects'!$AA51*INDEX('Input| Escalations'!$H$35:$N$35,MATCH('Calc| Project Costs'!R$9,'Input| Escalations'!$H$23:$N$23,0))+1</f>
        <v>1</v>
      </c>
      <c r="S51" s="192">
        <f>'Input| Projects'!$Y51*INDEX('Input| Escalations'!$H$33:$N$33,MATCH('Calc| Project Costs'!S$9,'Input| Escalations'!$H$23:$N$23,0))+'Input| Projects'!$Z51*INDEX('Input| Escalations'!$H$34:$N$34,MATCH('Calc| Project Costs'!S$9,'Input| Escalations'!$H$23:$N$23,0))+'Input| Projects'!$AA51*INDEX('Input| Escalations'!$H$35:$N$35,MATCH('Calc| Project Costs'!S$9,'Input| Escalations'!$H$23:$N$23,0))+1</f>
        <v>1</v>
      </c>
      <c r="T51" s="192">
        <f>'Input| Projects'!$Y51*INDEX('Input| Escalations'!$H$33:$N$33,MATCH('Calc| Project Costs'!T$9,'Input| Escalations'!$H$23:$N$23,0))+'Input| Projects'!$Z51*INDEX('Input| Escalations'!$H$34:$N$34,MATCH('Calc| Project Costs'!T$9,'Input| Escalations'!$H$23:$N$23,0))+'Input| Projects'!$AA51*INDEX('Input| Escalations'!$H$35:$N$35,MATCH('Calc| Project Costs'!T$9,'Input| Escalations'!$H$23:$N$23,0))+1</f>
        <v>1</v>
      </c>
      <c r="U51" s="106"/>
      <c r="V51" s="186">
        <f t="shared" si="37"/>
        <v>72.016089999999991</v>
      </c>
      <c r="W51" s="186">
        <f t="shared" si="38"/>
        <v>0</v>
      </c>
      <c r="X51" s="186">
        <f t="shared" si="39"/>
        <v>0</v>
      </c>
      <c r="Y51" s="186">
        <f t="shared" si="18"/>
        <v>0</v>
      </c>
      <c r="Z51" s="186">
        <f t="shared" si="19"/>
        <v>0</v>
      </c>
      <c r="AA51" s="186">
        <f t="shared" si="40"/>
        <v>0</v>
      </c>
      <c r="AB51" s="186">
        <f t="shared" si="40"/>
        <v>0</v>
      </c>
      <c r="AC51" s="106"/>
      <c r="AD51" s="186">
        <f>'Input| Projects'!Q51*N51*'Input| Escalations'!$K$19</f>
        <v>0</v>
      </c>
      <c r="AE51" s="186">
        <f>'Input| Projects'!R51*O51*'Input| Escalations'!$K$19</f>
        <v>0</v>
      </c>
      <c r="AF51" s="186">
        <f>'Input| Projects'!S51*P51*'Input| Escalations'!$K$19</f>
        <v>0</v>
      </c>
      <c r="AG51" s="186">
        <f>'Input| Projects'!T51*Q51*'Input| Escalations'!$K$19</f>
        <v>0</v>
      </c>
      <c r="AH51" s="186">
        <f>'Input| Projects'!U51*R51*'Input| Escalations'!$K$19</f>
        <v>0</v>
      </c>
      <c r="AI51" s="186">
        <f>'Input| Projects'!V51*S51*'Input| Escalations'!$K$19</f>
        <v>0</v>
      </c>
      <c r="AJ51" s="186">
        <f>'Input| Projects'!W51*T51*'Input| Escalations'!$K$19</f>
        <v>0</v>
      </c>
      <c r="AK51" s="106"/>
      <c r="AL51" s="186">
        <f>IFERROR(IF('Input| Overheads'!$C$42="Direct costs",SUMPRODUCT(--('Input| Projects'!$AC51="Yes"),'Calc| Overheads Allocation'!C$8,'Calc| Project Costs'!V51),IF('Input| Overheads'!$C$42="Internal labour",SUMPRODUCT(--('Input| Projects'!$AC51="Yes"),'Calc| Overheads Allocation'!C$8,'Calc| Project Costs'!V51,'Input| Projects'!$Y51),IF('Input| Overheads'!$C$42="DNSP defined",SUMPRODUCT(--('Input| Projects'!$AC51="Yes"),'Calc| Overheads Allocation'!C$61,'Input| Projects'!$AF51),""))),"")</f>
        <v>47.464329999999997</v>
      </c>
      <c r="AM51" s="186">
        <f>IFERROR(IF('Input| Overheads'!$C$42="Direct costs",SUMPRODUCT(--('Input| Projects'!$AC51="Yes"),'Calc| Overheads Allocation'!D$8,'Calc| Project Costs'!W51),IF('Input| Overheads'!$C$42="Internal labour",SUMPRODUCT(--('Input| Projects'!$AC51="Yes"),'Calc| Overheads Allocation'!D$8,'Calc| Project Costs'!W51,'Input| Projects'!$Y51),IF('Input| Overheads'!$C$42="DNSP defined",SUMPRODUCT(--('Input| Projects'!$AC51="Yes"),'Calc| Overheads Allocation'!D$61,'Input| Projects'!$AF51),""))),"")</f>
        <v>0</v>
      </c>
      <c r="AN51" s="186">
        <f>IFERROR(IF('Input| Overheads'!$C$42="Direct costs",SUMPRODUCT(--('Input| Projects'!$AC51="Yes"),'Calc| Overheads Allocation'!E$8,'Calc| Project Costs'!X51),IF('Input| Overheads'!$C$42="Internal labour",SUMPRODUCT(--('Input| Projects'!$AC51="Yes"),'Calc| Overheads Allocation'!E$8,'Calc| Project Costs'!X51,'Input| Projects'!$Y51),IF('Input| Overheads'!$C$42="DNSP defined",SUMPRODUCT(--('Input| Projects'!$AC51="Yes"),'Calc| Overheads Allocation'!E$61,'Input| Projects'!$AF51),""))),"")</f>
        <v>0</v>
      </c>
      <c r="AO51" s="186">
        <f>IFERROR(IF('Input| Overheads'!$C$42="Direct costs",SUMPRODUCT(--('Input| Projects'!$AC51="Yes"),'Calc| Overheads Allocation'!F$8,'Calc| Project Costs'!Y51),IF('Input| Overheads'!$C$42="Internal labour",SUMPRODUCT(--('Input| Projects'!$AC51="Yes"),'Calc| Overheads Allocation'!F$8,'Calc| Project Costs'!Y51,'Input| Projects'!$Y51),IF('Input| Overheads'!$C$42="DNSP defined",SUMPRODUCT(--('Input| Projects'!$AC51="Yes"),'Calc| Overheads Allocation'!F$61,'Input| Projects'!$AF51),""))),"")</f>
        <v>0</v>
      </c>
      <c r="AP51" s="186">
        <f>IFERROR(IF('Input| Overheads'!$C$42="Direct costs",SUMPRODUCT(--('Input| Projects'!$AC51="Yes"),'Calc| Overheads Allocation'!G$8,'Calc| Project Costs'!Z51),IF('Input| Overheads'!$C$42="Internal labour",SUMPRODUCT(--('Input| Projects'!$AC51="Yes"),'Calc| Overheads Allocation'!G$8,'Calc| Project Costs'!Z51,'Input| Projects'!$Y51),IF('Input| Overheads'!$C$42="DNSP defined",SUMPRODUCT(--('Input| Projects'!$AC51="Yes"),'Calc| Overheads Allocation'!G$61,'Input| Projects'!$AF51),""))),"")</f>
        <v>0</v>
      </c>
      <c r="AQ51" s="186">
        <f>IFERROR(IF('Input| Overheads'!$C$42="Direct costs",SUMPRODUCT(--('Input| Projects'!$AC51="Yes"),'Calc| Overheads Allocation'!H$8,'Calc| Project Costs'!AA51),IF('Input| Overheads'!$C$42="Internal labour",SUMPRODUCT(--('Input| Projects'!$AC51="Yes"),'Calc| Overheads Allocation'!H$8,'Calc| Project Costs'!AA51,'Input| Projects'!$Y51),IF('Input| Overheads'!$C$42="DNSP defined",SUMPRODUCT(--('Input| Projects'!$AC51="Yes"),'Calc| Overheads Allocation'!H$61,'Input| Projects'!$AF51),""))),"")</f>
        <v>0</v>
      </c>
      <c r="AR51" s="186">
        <f>IFERROR(IF('Input| Overheads'!$C$42="Direct costs",SUMPRODUCT(--('Input| Projects'!$AC51="Yes"),'Calc| Overheads Allocation'!I$8,'Calc| Project Costs'!AB51),IF('Input| Overheads'!$C$42="Internal labour",SUMPRODUCT(--('Input| Projects'!$AC51="Yes"),'Calc| Overheads Allocation'!I$8,'Calc| Project Costs'!AB51,'Input| Projects'!$Y51),IF('Input| Overheads'!$C$42="DNSP defined",SUMPRODUCT(--('Input| Projects'!$AC51="Yes"),'Calc| Overheads Allocation'!I$61,'Input| Projects'!$AF51),""))),"")</f>
        <v>0</v>
      </c>
      <c r="AS51" s="106"/>
      <c r="AT51" s="186">
        <f>IFERROR(IF('Input| Overheads'!$C$42="Direct costs",SUMPRODUCT(--('Input| Projects'!$AD51="Yes"),'Calc| Overheads Allocation'!C$9,'Calc| Project Costs'!V51),IF('Input| Overheads'!$C$42="Internal labour",SUMPRODUCT(--('Input| Projects'!$AD51="Yes"),'Calc| Overheads Allocation'!C$9,'Calc| Project Costs'!V51,'Input| Projects'!$Y51),IF('Input| Overheads'!$C$42="DNSP defined",SUMPRODUCT(--('Input| Projects'!$AD51="Yes"),'Calc| Overheads Allocation'!C$62,'Input| Projects'!$AG51),""))),"")</f>
        <v>0</v>
      </c>
      <c r="AU51" s="186">
        <f>IFERROR(IF('Input| Overheads'!$C$42="Direct costs",SUMPRODUCT(--('Input| Projects'!$AD51="Yes"),'Calc| Overheads Allocation'!D$9,'Calc| Project Costs'!W51),IF('Input| Overheads'!$C$42="Internal labour",SUMPRODUCT(--('Input| Projects'!$AD51="Yes"),'Calc| Overheads Allocation'!D$9,'Calc| Project Costs'!W51,'Input| Projects'!$Y51),IF('Input| Overheads'!$C$42="DNSP defined",SUMPRODUCT(--('Input| Projects'!$AD51="Yes"),'Calc| Overheads Allocation'!D$62,'Input| Projects'!$AG51),""))),"")</f>
        <v>0</v>
      </c>
      <c r="AV51" s="186">
        <f>IFERROR(IF('Input| Overheads'!$C$42="Direct costs",SUMPRODUCT(--('Input| Projects'!$AD51="Yes"),'Calc| Overheads Allocation'!E$9,'Calc| Project Costs'!X51),IF('Input| Overheads'!$C$42="Internal labour",SUMPRODUCT(--('Input| Projects'!$AD51="Yes"),'Calc| Overheads Allocation'!E$9,'Calc| Project Costs'!X51,'Input| Projects'!$Y51),IF('Input| Overheads'!$C$42="DNSP defined",SUMPRODUCT(--('Input| Projects'!$AD51="Yes"),'Calc| Overheads Allocation'!E$62,'Input| Projects'!$AG51),""))),"")</f>
        <v>0</v>
      </c>
      <c r="AW51" s="186">
        <f>IFERROR(IF('Input| Overheads'!$C$42="Direct costs",SUMPRODUCT(--('Input| Projects'!$AD51="Yes"),'Calc| Overheads Allocation'!F$9,'Calc| Project Costs'!Y51),IF('Input| Overheads'!$C$42="Internal labour",SUMPRODUCT(--('Input| Projects'!$AD51="Yes"),'Calc| Overheads Allocation'!F$9,'Calc| Project Costs'!Y51,'Input| Projects'!$Y51),IF('Input| Overheads'!$C$42="DNSP defined",SUMPRODUCT(--('Input| Projects'!$AD51="Yes"),'Calc| Overheads Allocation'!F$62,'Input| Projects'!$AG51),""))),"")</f>
        <v>0</v>
      </c>
      <c r="AX51" s="186">
        <f>IFERROR(IF('Input| Overheads'!$C$42="Direct costs",SUMPRODUCT(--('Input| Projects'!$AD51="Yes"),'Calc| Overheads Allocation'!G$9,'Calc| Project Costs'!Z51),IF('Input| Overheads'!$C$42="Internal labour",SUMPRODUCT(--('Input| Projects'!$AD51="Yes"),'Calc| Overheads Allocation'!G$9,'Calc| Project Costs'!Z51,'Input| Projects'!$Y51),IF('Input| Overheads'!$C$42="DNSP defined",SUMPRODUCT(--('Input| Projects'!$AD51="Yes"),'Calc| Overheads Allocation'!G$62,'Input| Projects'!$AG51),""))),"")</f>
        <v>0</v>
      </c>
      <c r="AY51" s="186">
        <f>IFERROR(IF('Input| Overheads'!$C$42="Direct costs",SUMPRODUCT(--('Input| Projects'!$AD51="Yes"),'Calc| Overheads Allocation'!H$9,'Calc| Project Costs'!AA51),IF('Input| Overheads'!$C$42="Internal labour",SUMPRODUCT(--('Input| Projects'!$AD51="Yes"),'Calc| Overheads Allocation'!H$9,'Calc| Project Costs'!AA51,'Input| Projects'!$Y51),IF('Input| Overheads'!$C$42="DNSP defined",SUMPRODUCT(--('Input| Projects'!$AD51="Yes"),'Calc| Overheads Allocation'!H$62,'Input| Projects'!$AG51),""))),"")</f>
        <v>0</v>
      </c>
      <c r="AZ51" s="186">
        <f>IFERROR(IF('Input| Overheads'!$C$42="Direct costs",SUMPRODUCT(--('Input| Projects'!$AD51="Yes"),'Calc| Overheads Allocation'!I$9,'Calc| Project Costs'!AB51),IF('Input| Overheads'!$C$42="Internal labour",SUMPRODUCT(--('Input| Projects'!$AD51="Yes"),'Calc| Overheads Allocation'!I$9,'Calc| Project Costs'!AB51,'Input| Projects'!$Y51),IF('Input| Overheads'!$C$42="DNSP defined",SUMPRODUCT(--('Input| Projects'!$AD51="Yes"),'Calc| Overheads Allocation'!I$62,'Input| Projects'!$AG51),""))),"")</f>
        <v>0</v>
      </c>
      <c r="BA51" s="106"/>
      <c r="BB51" s="186">
        <f t="shared" si="41"/>
        <v>47.464329999999997</v>
      </c>
      <c r="BC51" s="186">
        <f t="shared" si="42"/>
        <v>0</v>
      </c>
      <c r="BD51" s="186">
        <f t="shared" si="43"/>
        <v>0</v>
      </c>
      <c r="BE51" s="186">
        <f t="shared" si="20"/>
        <v>0</v>
      </c>
      <c r="BF51" s="186">
        <f t="shared" si="21"/>
        <v>0</v>
      </c>
      <c r="BG51" s="186">
        <f t="shared" si="22"/>
        <v>0</v>
      </c>
      <c r="BH51" s="186">
        <f t="shared" si="23"/>
        <v>0</v>
      </c>
      <c r="BI51" s="97"/>
      <c r="BJ51" s="186">
        <f t="shared" si="24"/>
        <v>0</v>
      </c>
      <c r="BK51" s="186" t="str">
        <f t="shared" si="25"/>
        <v/>
      </c>
      <c r="BL51" s="186" t="str">
        <f t="shared" si="26"/>
        <v/>
      </c>
      <c r="BM51" s="186" t="str">
        <f t="shared" si="27"/>
        <v/>
      </c>
      <c r="BN51" s="186" t="str">
        <f t="shared" si="28"/>
        <v/>
      </c>
      <c r="BO51" s="186" t="str">
        <f t="shared" si="29"/>
        <v/>
      </c>
      <c r="BP51" s="186" t="str">
        <f t="shared" si="30"/>
        <v/>
      </c>
      <c r="BQ51" s="97"/>
      <c r="BR51" s="186">
        <f t="shared" si="44"/>
        <v>119.48041999999998</v>
      </c>
      <c r="BS51" s="186">
        <f t="shared" si="31"/>
        <v>0</v>
      </c>
      <c r="BT51" s="222">
        <f t="shared" si="32"/>
        <v>0</v>
      </c>
      <c r="BU51" s="222">
        <f t="shared" si="33"/>
        <v>0</v>
      </c>
      <c r="BV51" s="222">
        <f t="shared" si="34"/>
        <v>0</v>
      </c>
      <c r="BW51" s="222">
        <f t="shared" si="35"/>
        <v>0</v>
      </c>
      <c r="BX51" s="222">
        <f t="shared" si="36"/>
        <v>0</v>
      </c>
      <c r="BY51" s="106"/>
      <c r="BZ51" s="197">
        <f>IF(SUMIF('Input| Projects'!$AS$8:$CP$8,"Dx",'Input| Projects'!$AS51:$CP51)=0,"",SUMIF('Input| Projects'!$AS$8:$CP$8,"Dx",'Input| Projects'!$AS51:$CP51))</f>
        <v>0.99999999999999989</v>
      </c>
      <c r="CA51" s="197" t="str">
        <f>IF(SUMIF('Input| Projects'!$AS$8:$CP$8,"Tx",'Input| Projects'!$AS51:$CP51)=0,"",SUMIF('Input| Projects'!$AS$8:$CP$8,"Tx",'Input| Projects'!$AS51:$CP51))</f>
        <v/>
      </c>
      <c r="CB51" s="150" t="str">
        <f t="shared" si="45"/>
        <v/>
      </c>
    </row>
    <row r="52" spans="2:80" x14ac:dyDescent="0.2">
      <c r="B52" s="201">
        <f>IFERROR('Input| Projects'!B52,"")</f>
        <v>43</v>
      </c>
      <c r="C52" s="42" t="str">
        <f>IFERROR(IF('Input| Projects'!C52="","",'Input| Projects'!C52),"")</f>
        <v>NEW 33kV SUPPLY TO SYD METRO WEST CONST</v>
      </c>
      <c r="D52" s="42" t="str">
        <f>IFERROR(IF('Input| Projects'!D52="","",'Input| Projects'!D52),"")</f>
        <v>ARA_04.4.A.0024M</v>
      </c>
      <c r="E52" s="104"/>
      <c r="F52" s="190">
        <f>IFERROR('Input| Projects'!I52*'Input| Escalations'!$K$19,"")</f>
        <v>239.14037999999996</v>
      </c>
      <c r="G52" s="190">
        <f>IFERROR('Input| Projects'!J52*'Input| Escalations'!$K$19,"")</f>
        <v>0</v>
      </c>
      <c r="H52" s="190">
        <f>IFERROR('Input| Projects'!K52*'Input| Escalations'!$K$19,"")</f>
        <v>0</v>
      </c>
      <c r="I52" s="190">
        <f>IFERROR('Input| Projects'!L52*'Input| Escalations'!$K$19,"")</f>
        <v>0</v>
      </c>
      <c r="J52" s="190">
        <f>IFERROR('Input| Projects'!M52*'Input| Escalations'!$K$19,"")</f>
        <v>0</v>
      </c>
      <c r="K52" s="190">
        <f>IFERROR('Input| Projects'!N52*'Input| Escalations'!$K$19,"")</f>
        <v>0</v>
      </c>
      <c r="L52" s="190">
        <f>IFERROR('Input| Projects'!O52*'Input| Escalations'!$K$19,"")</f>
        <v>0</v>
      </c>
      <c r="M52" s="150" t="str">
        <f>IF(ABS(SUM(F52:L52)-(SUM('Input| Projects'!I52:O52)*'Input| Escalations'!$K$19))&lt;0.0000001,"",1)</f>
        <v/>
      </c>
      <c r="N52" s="192">
        <f>'Input| Projects'!$Y52*INDEX('Input| Escalations'!$H$33:$N$33,MATCH('Calc| Project Costs'!N$9,'Input| Escalations'!$H$23:$N$23,0))+'Input| Projects'!$Z52*INDEX('Input| Escalations'!$H$34:$N$34,MATCH('Calc| Project Costs'!N$9,'Input| Escalations'!$H$23:$N$23,0))+'Input| Projects'!$AA52*INDEX('Input| Escalations'!$H$35:$N$35,MATCH('Calc| Project Costs'!N$9,'Input| Escalations'!$H$23:$N$23,0))+1</f>
        <v>1</v>
      </c>
      <c r="O52" s="192">
        <f>'Input| Projects'!$Y52*INDEX('Input| Escalations'!$H$33:$N$33,MATCH('Calc| Project Costs'!O$9,'Input| Escalations'!$H$23:$N$23,0))+'Input| Projects'!$Z52*INDEX('Input| Escalations'!$H$34:$N$34,MATCH('Calc| Project Costs'!O$9,'Input| Escalations'!$H$23:$N$23,0))+'Input| Projects'!$AA52*INDEX('Input| Escalations'!$H$35:$N$35,MATCH('Calc| Project Costs'!O$9,'Input| Escalations'!$H$23:$N$23,0))+1</f>
        <v>1</v>
      </c>
      <c r="P52" s="192">
        <f>'Input| Projects'!$Y52*INDEX('Input| Escalations'!$H$33:$N$33,MATCH('Calc| Project Costs'!P$9,'Input| Escalations'!$H$23:$N$23,0))+'Input| Projects'!$Z52*INDEX('Input| Escalations'!$H$34:$N$34,MATCH('Calc| Project Costs'!P$9,'Input| Escalations'!$H$23:$N$23,0))+'Input| Projects'!$AA52*INDEX('Input| Escalations'!$H$35:$N$35,MATCH('Calc| Project Costs'!P$9,'Input| Escalations'!$H$23:$N$23,0))+1</f>
        <v>1</v>
      </c>
      <c r="Q52" s="192">
        <f>'Input| Projects'!$Y52*INDEX('Input| Escalations'!$H$33:$N$33,MATCH('Calc| Project Costs'!Q$9,'Input| Escalations'!$H$23:$N$23,0))+'Input| Projects'!$Z52*INDEX('Input| Escalations'!$H$34:$N$34,MATCH('Calc| Project Costs'!Q$9,'Input| Escalations'!$H$23:$N$23,0))+'Input| Projects'!$AA52*INDEX('Input| Escalations'!$H$35:$N$35,MATCH('Calc| Project Costs'!Q$9,'Input| Escalations'!$H$23:$N$23,0))+1</f>
        <v>1</v>
      </c>
      <c r="R52" s="192">
        <f>'Input| Projects'!$Y52*INDEX('Input| Escalations'!$H$33:$N$33,MATCH('Calc| Project Costs'!R$9,'Input| Escalations'!$H$23:$N$23,0))+'Input| Projects'!$Z52*INDEX('Input| Escalations'!$H$34:$N$34,MATCH('Calc| Project Costs'!R$9,'Input| Escalations'!$H$23:$N$23,0))+'Input| Projects'!$AA52*INDEX('Input| Escalations'!$H$35:$N$35,MATCH('Calc| Project Costs'!R$9,'Input| Escalations'!$H$23:$N$23,0))+1</f>
        <v>1</v>
      </c>
      <c r="S52" s="192">
        <f>'Input| Projects'!$Y52*INDEX('Input| Escalations'!$H$33:$N$33,MATCH('Calc| Project Costs'!S$9,'Input| Escalations'!$H$23:$N$23,0))+'Input| Projects'!$Z52*INDEX('Input| Escalations'!$H$34:$N$34,MATCH('Calc| Project Costs'!S$9,'Input| Escalations'!$H$23:$N$23,0))+'Input| Projects'!$AA52*INDEX('Input| Escalations'!$H$35:$N$35,MATCH('Calc| Project Costs'!S$9,'Input| Escalations'!$H$23:$N$23,0))+1</f>
        <v>1</v>
      </c>
      <c r="T52" s="192">
        <f>'Input| Projects'!$Y52*INDEX('Input| Escalations'!$H$33:$N$33,MATCH('Calc| Project Costs'!T$9,'Input| Escalations'!$H$23:$N$23,0))+'Input| Projects'!$Z52*INDEX('Input| Escalations'!$H$34:$N$34,MATCH('Calc| Project Costs'!T$9,'Input| Escalations'!$H$23:$N$23,0))+'Input| Projects'!$AA52*INDEX('Input| Escalations'!$H$35:$N$35,MATCH('Calc| Project Costs'!T$9,'Input| Escalations'!$H$23:$N$23,0))+1</f>
        <v>1</v>
      </c>
      <c r="U52" s="106"/>
      <c r="V52" s="186">
        <f t="shared" si="37"/>
        <v>239.14037999999996</v>
      </c>
      <c r="W52" s="186">
        <f t="shared" si="38"/>
        <v>0</v>
      </c>
      <c r="X52" s="186">
        <f t="shared" si="39"/>
        <v>0</v>
      </c>
      <c r="Y52" s="186">
        <f t="shared" si="18"/>
        <v>0</v>
      </c>
      <c r="Z52" s="186">
        <f t="shared" si="19"/>
        <v>0</v>
      </c>
      <c r="AA52" s="186">
        <f t="shared" si="40"/>
        <v>0</v>
      </c>
      <c r="AB52" s="186">
        <f t="shared" si="40"/>
        <v>0</v>
      </c>
      <c r="AC52" s="106"/>
      <c r="AD52" s="186">
        <f>'Input| Projects'!Q52*N52*'Input| Escalations'!$K$19</f>
        <v>0</v>
      </c>
      <c r="AE52" s="186">
        <f>'Input| Projects'!R52*O52*'Input| Escalations'!$K$19</f>
        <v>0</v>
      </c>
      <c r="AF52" s="186">
        <f>'Input| Projects'!S52*P52*'Input| Escalations'!$K$19</f>
        <v>0</v>
      </c>
      <c r="AG52" s="186">
        <f>'Input| Projects'!T52*Q52*'Input| Escalations'!$K$19</f>
        <v>0</v>
      </c>
      <c r="AH52" s="186">
        <f>'Input| Projects'!U52*R52*'Input| Escalations'!$K$19</f>
        <v>0</v>
      </c>
      <c r="AI52" s="186">
        <f>'Input| Projects'!V52*S52*'Input| Escalations'!$K$19</f>
        <v>0</v>
      </c>
      <c r="AJ52" s="186">
        <f>'Input| Projects'!W52*T52*'Input| Escalations'!$K$19</f>
        <v>0</v>
      </c>
      <c r="AK52" s="106"/>
      <c r="AL52" s="186">
        <f>IFERROR(IF('Input| Overheads'!$C$42="Direct costs",SUMPRODUCT(--('Input| Projects'!$AC52="Yes"),'Calc| Overheads Allocation'!C$8,'Calc| Project Costs'!V52),IF('Input| Overheads'!$C$42="Internal labour",SUMPRODUCT(--('Input| Projects'!$AC52="Yes"),'Calc| Overheads Allocation'!C$8,'Calc| Project Costs'!V52,'Input| Projects'!$Y52),IF('Input| Overheads'!$C$42="DNSP defined",SUMPRODUCT(--('Input| Projects'!$AC52="Yes"),'Calc| Overheads Allocation'!C$61,'Input| Projects'!$AF52),""))),"")</f>
        <v>92.464699999999993</v>
      </c>
      <c r="AM52" s="186">
        <f>IFERROR(IF('Input| Overheads'!$C$42="Direct costs",SUMPRODUCT(--('Input| Projects'!$AC52="Yes"),'Calc| Overheads Allocation'!D$8,'Calc| Project Costs'!W52),IF('Input| Overheads'!$C$42="Internal labour",SUMPRODUCT(--('Input| Projects'!$AC52="Yes"),'Calc| Overheads Allocation'!D$8,'Calc| Project Costs'!W52,'Input| Projects'!$Y52),IF('Input| Overheads'!$C$42="DNSP defined",SUMPRODUCT(--('Input| Projects'!$AC52="Yes"),'Calc| Overheads Allocation'!D$61,'Input| Projects'!$AF52),""))),"")</f>
        <v>0</v>
      </c>
      <c r="AN52" s="186">
        <f>IFERROR(IF('Input| Overheads'!$C$42="Direct costs",SUMPRODUCT(--('Input| Projects'!$AC52="Yes"),'Calc| Overheads Allocation'!E$8,'Calc| Project Costs'!X52),IF('Input| Overheads'!$C$42="Internal labour",SUMPRODUCT(--('Input| Projects'!$AC52="Yes"),'Calc| Overheads Allocation'!E$8,'Calc| Project Costs'!X52,'Input| Projects'!$Y52),IF('Input| Overheads'!$C$42="DNSP defined",SUMPRODUCT(--('Input| Projects'!$AC52="Yes"),'Calc| Overheads Allocation'!E$61,'Input| Projects'!$AF52),""))),"")</f>
        <v>0</v>
      </c>
      <c r="AO52" s="186">
        <f>IFERROR(IF('Input| Overheads'!$C$42="Direct costs",SUMPRODUCT(--('Input| Projects'!$AC52="Yes"),'Calc| Overheads Allocation'!F$8,'Calc| Project Costs'!Y52),IF('Input| Overheads'!$C$42="Internal labour",SUMPRODUCT(--('Input| Projects'!$AC52="Yes"),'Calc| Overheads Allocation'!F$8,'Calc| Project Costs'!Y52,'Input| Projects'!$Y52),IF('Input| Overheads'!$C$42="DNSP defined",SUMPRODUCT(--('Input| Projects'!$AC52="Yes"),'Calc| Overheads Allocation'!F$61,'Input| Projects'!$AF52),""))),"")</f>
        <v>0</v>
      </c>
      <c r="AP52" s="186">
        <f>IFERROR(IF('Input| Overheads'!$C$42="Direct costs",SUMPRODUCT(--('Input| Projects'!$AC52="Yes"),'Calc| Overheads Allocation'!G$8,'Calc| Project Costs'!Z52),IF('Input| Overheads'!$C$42="Internal labour",SUMPRODUCT(--('Input| Projects'!$AC52="Yes"),'Calc| Overheads Allocation'!G$8,'Calc| Project Costs'!Z52,'Input| Projects'!$Y52),IF('Input| Overheads'!$C$42="DNSP defined",SUMPRODUCT(--('Input| Projects'!$AC52="Yes"),'Calc| Overheads Allocation'!G$61,'Input| Projects'!$AF52),""))),"")</f>
        <v>0</v>
      </c>
      <c r="AQ52" s="186">
        <f>IFERROR(IF('Input| Overheads'!$C$42="Direct costs",SUMPRODUCT(--('Input| Projects'!$AC52="Yes"),'Calc| Overheads Allocation'!H$8,'Calc| Project Costs'!AA52),IF('Input| Overheads'!$C$42="Internal labour",SUMPRODUCT(--('Input| Projects'!$AC52="Yes"),'Calc| Overheads Allocation'!H$8,'Calc| Project Costs'!AA52,'Input| Projects'!$Y52),IF('Input| Overheads'!$C$42="DNSP defined",SUMPRODUCT(--('Input| Projects'!$AC52="Yes"),'Calc| Overheads Allocation'!H$61,'Input| Projects'!$AF52),""))),"")</f>
        <v>0</v>
      </c>
      <c r="AR52" s="186">
        <f>IFERROR(IF('Input| Overheads'!$C$42="Direct costs",SUMPRODUCT(--('Input| Projects'!$AC52="Yes"),'Calc| Overheads Allocation'!I$8,'Calc| Project Costs'!AB52),IF('Input| Overheads'!$C$42="Internal labour",SUMPRODUCT(--('Input| Projects'!$AC52="Yes"),'Calc| Overheads Allocation'!I$8,'Calc| Project Costs'!AB52,'Input| Projects'!$Y52),IF('Input| Overheads'!$C$42="DNSP defined",SUMPRODUCT(--('Input| Projects'!$AC52="Yes"),'Calc| Overheads Allocation'!I$61,'Input| Projects'!$AF52),""))),"")</f>
        <v>0</v>
      </c>
      <c r="AS52" s="106"/>
      <c r="AT52" s="186">
        <f>IFERROR(IF('Input| Overheads'!$C$42="Direct costs",SUMPRODUCT(--('Input| Projects'!$AD52="Yes"),'Calc| Overheads Allocation'!C$9,'Calc| Project Costs'!V52),IF('Input| Overheads'!$C$42="Internal labour",SUMPRODUCT(--('Input| Projects'!$AD52="Yes"),'Calc| Overheads Allocation'!C$9,'Calc| Project Costs'!V52,'Input| Projects'!$Y52),IF('Input| Overheads'!$C$42="DNSP defined",SUMPRODUCT(--('Input| Projects'!$AD52="Yes"),'Calc| Overheads Allocation'!C$62,'Input| Projects'!$AG52),""))),"")</f>
        <v>0</v>
      </c>
      <c r="AU52" s="186">
        <f>IFERROR(IF('Input| Overheads'!$C$42="Direct costs",SUMPRODUCT(--('Input| Projects'!$AD52="Yes"),'Calc| Overheads Allocation'!D$9,'Calc| Project Costs'!W52),IF('Input| Overheads'!$C$42="Internal labour",SUMPRODUCT(--('Input| Projects'!$AD52="Yes"),'Calc| Overheads Allocation'!D$9,'Calc| Project Costs'!W52,'Input| Projects'!$Y52),IF('Input| Overheads'!$C$42="DNSP defined",SUMPRODUCT(--('Input| Projects'!$AD52="Yes"),'Calc| Overheads Allocation'!D$62,'Input| Projects'!$AG52),""))),"")</f>
        <v>0</v>
      </c>
      <c r="AV52" s="186">
        <f>IFERROR(IF('Input| Overheads'!$C$42="Direct costs",SUMPRODUCT(--('Input| Projects'!$AD52="Yes"),'Calc| Overheads Allocation'!E$9,'Calc| Project Costs'!X52),IF('Input| Overheads'!$C$42="Internal labour",SUMPRODUCT(--('Input| Projects'!$AD52="Yes"),'Calc| Overheads Allocation'!E$9,'Calc| Project Costs'!X52,'Input| Projects'!$Y52),IF('Input| Overheads'!$C$42="DNSP defined",SUMPRODUCT(--('Input| Projects'!$AD52="Yes"),'Calc| Overheads Allocation'!E$62,'Input| Projects'!$AG52),""))),"")</f>
        <v>0</v>
      </c>
      <c r="AW52" s="186">
        <f>IFERROR(IF('Input| Overheads'!$C$42="Direct costs",SUMPRODUCT(--('Input| Projects'!$AD52="Yes"),'Calc| Overheads Allocation'!F$9,'Calc| Project Costs'!Y52),IF('Input| Overheads'!$C$42="Internal labour",SUMPRODUCT(--('Input| Projects'!$AD52="Yes"),'Calc| Overheads Allocation'!F$9,'Calc| Project Costs'!Y52,'Input| Projects'!$Y52),IF('Input| Overheads'!$C$42="DNSP defined",SUMPRODUCT(--('Input| Projects'!$AD52="Yes"),'Calc| Overheads Allocation'!F$62,'Input| Projects'!$AG52),""))),"")</f>
        <v>0</v>
      </c>
      <c r="AX52" s="186">
        <f>IFERROR(IF('Input| Overheads'!$C$42="Direct costs",SUMPRODUCT(--('Input| Projects'!$AD52="Yes"),'Calc| Overheads Allocation'!G$9,'Calc| Project Costs'!Z52),IF('Input| Overheads'!$C$42="Internal labour",SUMPRODUCT(--('Input| Projects'!$AD52="Yes"),'Calc| Overheads Allocation'!G$9,'Calc| Project Costs'!Z52,'Input| Projects'!$Y52),IF('Input| Overheads'!$C$42="DNSP defined",SUMPRODUCT(--('Input| Projects'!$AD52="Yes"),'Calc| Overheads Allocation'!G$62,'Input| Projects'!$AG52),""))),"")</f>
        <v>0</v>
      </c>
      <c r="AY52" s="186">
        <f>IFERROR(IF('Input| Overheads'!$C$42="Direct costs",SUMPRODUCT(--('Input| Projects'!$AD52="Yes"),'Calc| Overheads Allocation'!H$9,'Calc| Project Costs'!AA52),IF('Input| Overheads'!$C$42="Internal labour",SUMPRODUCT(--('Input| Projects'!$AD52="Yes"),'Calc| Overheads Allocation'!H$9,'Calc| Project Costs'!AA52,'Input| Projects'!$Y52),IF('Input| Overheads'!$C$42="DNSP defined",SUMPRODUCT(--('Input| Projects'!$AD52="Yes"),'Calc| Overheads Allocation'!H$62,'Input| Projects'!$AG52),""))),"")</f>
        <v>0</v>
      </c>
      <c r="AZ52" s="186">
        <f>IFERROR(IF('Input| Overheads'!$C$42="Direct costs",SUMPRODUCT(--('Input| Projects'!$AD52="Yes"),'Calc| Overheads Allocation'!I$9,'Calc| Project Costs'!AB52),IF('Input| Overheads'!$C$42="Internal labour",SUMPRODUCT(--('Input| Projects'!$AD52="Yes"),'Calc| Overheads Allocation'!I$9,'Calc| Project Costs'!AB52,'Input| Projects'!$Y52),IF('Input| Overheads'!$C$42="DNSP defined",SUMPRODUCT(--('Input| Projects'!$AD52="Yes"),'Calc| Overheads Allocation'!I$62,'Input| Projects'!$AG52),""))),"")</f>
        <v>0</v>
      </c>
      <c r="BA52" s="106"/>
      <c r="BB52" s="186">
        <f t="shared" si="41"/>
        <v>92.464699999999993</v>
      </c>
      <c r="BC52" s="186">
        <f t="shared" si="42"/>
        <v>0</v>
      </c>
      <c r="BD52" s="186">
        <f t="shared" si="43"/>
        <v>0</v>
      </c>
      <c r="BE52" s="186">
        <f t="shared" si="20"/>
        <v>0</v>
      </c>
      <c r="BF52" s="186">
        <f t="shared" si="21"/>
        <v>0</v>
      </c>
      <c r="BG52" s="186">
        <f t="shared" si="22"/>
        <v>0</v>
      </c>
      <c r="BH52" s="186">
        <f t="shared" si="23"/>
        <v>0</v>
      </c>
      <c r="BI52" s="97"/>
      <c r="BJ52" s="186">
        <f t="shared" si="24"/>
        <v>0</v>
      </c>
      <c r="BK52" s="186" t="str">
        <f t="shared" si="25"/>
        <v/>
      </c>
      <c r="BL52" s="186" t="str">
        <f t="shared" si="26"/>
        <v/>
      </c>
      <c r="BM52" s="186" t="str">
        <f t="shared" si="27"/>
        <v/>
      </c>
      <c r="BN52" s="186" t="str">
        <f t="shared" si="28"/>
        <v/>
      </c>
      <c r="BO52" s="186" t="str">
        <f t="shared" si="29"/>
        <v/>
      </c>
      <c r="BP52" s="186" t="str">
        <f t="shared" si="30"/>
        <v/>
      </c>
      <c r="BQ52" s="97"/>
      <c r="BR52" s="186">
        <f t="shared" si="44"/>
        <v>331.60507999999993</v>
      </c>
      <c r="BS52" s="186">
        <f t="shared" si="31"/>
        <v>0</v>
      </c>
      <c r="BT52" s="222">
        <f t="shared" si="32"/>
        <v>0</v>
      </c>
      <c r="BU52" s="222">
        <f t="shared" si="33"/>
        <v>0</v>
      </c>
      <c r="BV52" s="222">
        <f t="shared" si="34"/>
        <v>0</v>
      </c>
      <c r="BW52" s="222">
        <f t="shared" si="35"/>
        <v>0</v>
      </c>
      <c r="BX52" s="222">
        <f t="shared" si="36"/>
        <v>0</v>
      </c>
      <c r="BY52" s="106"/>
      <c r="BZ52" s="197">
        <f>IF(SUMIF('Input| Projects'!$AS$8:$CP$8,"Dx",'Input| Projects'!$AS52:$CP52)=0,"",SUMIF('Input| Projects'!$AS$8:$CP$8,"Dx",'Input| Projects'!$AS52:$CP52))</f>
        <v>1</v>
      </c>
      <c r="CA52" s="197" t="str">
        <f>IF(SUMIF('Input| Projects'!$AS$8:$CP$8,"Tx",'Input| Projects'!$AS52:$CP52)=0,"",SUMIF('Input| Projects'!$AS$8:$CP$8,"Tx",'Input| Projects'!$AS52:$CP52))</f>
        <v/>
      </c>
      <c r="CB52" s="150" t="str">
        <f t="shared" si="45"/>
        <v/>
      </c>
    </row>
    <row r="53" spans="2:80" x14ac:dyDescent="0.2">
      <c r="B53" s="201">
        <f>IFERROR('Input| Projects'!B53,"")</f>
        <v>44</v>
      </c>
      <c r="C53" s="249"/>
      <c r="D53" s="42" t="str">
        <f>IFERROR(IF('Input| Projects'!D53="","",'Input| Projects'!D53),"")</f>
        <v>ARA_04.4.A.0025M</v>
      </c>
      <c r="E53" s="104"/>
      <c r="F53" s="190">
        <f>IFERROR('Input| Projects'!I53*'Input| Escalations'!$K$19,"")</f>
        <v>48.803380000000004</v>
      </c>
      <c r="G53" s="190">
        <f>IFERROR('Input| Projects'!J53*'Input| Escalations'!$K$19,"")</f>
        <v>0</v>
      </c>
      <c r="H53" s="190">
        <f>IFERROR('Input| Projects'!K53*'Input| Escalations'!$K$19,"")</f>
        <v>0</v>
      </c>
      <c r="I53" s="190">
        <f>IFERROR('Input| Projects'!L53*'Input| Escalations'!$K$19,"")</f>
        <v>0</v>
      </c>
      <c r="J53" s="190">
        <f>IFERROR('Input| Projects'!M53*'Input| Escalations'!$K$19,"")</f>
        <v>0</v>
      </c>
      <c r="K53" s="190">
        <f>IFERROR('Input| Projects'!N53*'Input| Escalations'!$K$19,"")</f>
        <v>0</v>
      </c>
      <c r="L53" s="190">
        <f>IFERROR('Input| Projects'!O53*'Input| Escalations'!$K$19,"")</f>
        <v>0</v>
      </c>
      <c r="M53" s="150" t="str">
        <f>IF(ABS(SUM(F53:L53)-(SUM('Input| Projects'!I53:O53)*'Input| Escalations'!$K$19))&lt;0.0000001,"",1)</f>
        <v/>
      </c>
      <c r="N53" s="192">
        <f>'Input| Projects'!$Y53*INDEX('Input| Escalations'!$H$33:$N$33,MATCH('Calc| Project Costs'!N$9,'Input| Escalations'!$H$23:$N$23,0))+'Input| Projects'!$Z53*INDEX('Input| Escalations'!$H$34:$N$34,MATCH('Calc| Project Costs'!N$9,'Input| Escalations'!$H$23:$N$23,0))+'Input| Projects'!$AA53*INDEX('Input| Escalations'!$H$35:$N$35,MATCH('Calc| Project Costs'!N$9,'Input| Escalations'!$H$23:$N$23,0))+1</f>
        <v>1</v>
      </c>
      <c r="O53" s="192">
        <f>'Input| Projects'!$Y53*INDEX('Input| Escalations'!$H$33:$N$33,MATCH('Calc| Project Costs'!O$9,'Input| Escalations'!$H$23:$N$23,0))+'Input| Projects'!$Z53*INDEX('Input| Escalations'!$H$34:$N$34,MATCH('Calc| Project Costs'!O$9,'Input| Escalations'!$H$23:$N$23,0))+'Input| Projects'!$AA53*INDEX('Input| Escalations'!$H$35:$N$35,MATCH('Calc| Project Costs'!O$9,'Input| Escalations'!$H$23:$N$23,0))+1</f>
        <v>1</v>
      </c>
      <c r="P53" s="192">
        <f>'Input| Projects'!$Y53*INDEX('Input| Escalations'!$H$33:$N$33,MATCH('Calc| Project Costs'!P$9,'Input| Escalations'!$H$23:$N$23,0))+'Input| Projects'!$Z53*INDEX('Input| Escalations'!$H$34:$N$34,MATCH('Calc| Project Costs'!P$9,'Input| Escalations'!$H$23:$N$23,0))+'Input| Projects'!$AA53*INDEX('Input| Escalations'!$H$35:$N$35,MATCH('Calc| Project Costs'!P$9,'Input| Escalations'!$H$23:$N$23,0))+1</f>
        <v>1</v>
      </c>
      <c r="Q53" s="192">
        <f>'Input| Projects'!$Y53*INDEX('Input| Escalations'!$H$33:$N$33,MATCH('Calc| Project Costs'!Q$9,'Input| Escalations'!$H$23:$N$23,0))+'Input| Projects'!$Z53*INDEX('Input| Escalations'!$H$34:$N$34,MATCH('Calc| Project Costs'!Q$9,'Input| Escalations'!$H$23:$N$23,0))+'Input| Projects'!$AA53*INDEX('Input| Escalations'!$H$35:$N$35,MATCH('Calc| Project Costs'!Q$9,'Input| Escalations'!$H$23:$N$23,0))+1</f>
        <v>1</v>
      </c>
      <c r="R53" s="192">
        <f>'Input| Projects'!$Y53*INDEX('Input| Escalations'!$H$33:$N$33,MATCH('Calc| Project Costs'!R$9,'Input| Escalations'!$H$23:$N$23,0))+'Input| Projects'!$Z53*INDEX('Input| Escalations'!$H$34:$N$34,MATCH('Calc| Project Costs'!R$9,'Input| Escalations'!$H$23:$N$23,0))+'Input| Projects'!$AA53*INDEX('Input| Escalations'!$H$35:$N$35,MATCH('Calc| Project Costs'!R$9,'Input| Escalations'!$H$23:$N$23,0))+1</f>
        <v>1</v>
      </c>
      <c r="S53" s="192">
        <f>'Input| Projects'!$Y53*INDEX('Input| Escalations'!$H$33:$N$33,MATCH('Calc| Project Costs'!S$9,'Input| Escalations'!$H$23:$N$23,0))+'Input| Projects'!$Z53*INDEX('Input| Escalations'!$H$34:$N$34,MATCH('Calc| Project Costs'!S$9,'Input| Escalations'!$H$23:$N$23,0))+'Input| Projects'!$AA53*INDEX('Input| Escalations'!$H$35:$N$35,MATCH('Calc| Project Costs'!S$9,'Input| Escalations'!$H$23:$N$23,0))+1</f>
        <v>1</v>
      </c>
      <c r="T53" s="192">
        <f>'Input| Projects'!$Y53*INDEX('Input| Escalations'!$H$33:$N$33,MATCH('Calc| Project Costs'!T$9,'Input| Escalations'!$H$23:$N$23,0))+'Input| Projects'!$Z53*INDEX('Input| Escalations'!$H$34:$N$34,MATCH('Calc| Project Costs'!T$9,'Input| Escalations'!$H$23:$N$23,0))+'Input| Projects'!$AA53*INDEX('Input| Escalations'!$H$35:$N$35,MATCH('Calc| Project Costs'!T$9,'Input| Escalations'!$H$23:$N$23,0))+1</f>
        <v>1</v>
      </c>
      <c r="U53" s="106"/>
      <c r="V53" s="186">
        <f t="shared" si="37"/>
        <v>48.803380000000004</v>
      </c>
      <c r="W53" s="186">
        <f t="shared" si="38"/>
        <v>0</v>
      </c>
      <c r="X53" s="186">
        <f t="shared" si="39"/>
        <v>0</v>
      </c>
      <c r="Y53" s="186">
        <f t="shared" si="18"/>
        <v>0</v>
      </c>
      <c r="Z53" s="186">
        <f t="shared" si="19"/>
        <v>0</v>
      </c>
      <c r="AA53" s="186">
        <f t="shared" si="40"/>
        <v>0</v>
      </c>
      <c r="AB53" s="186">
        <f t="shared" si="40"/>
        <v>0</v>
      </c>
      <c r="AC53" s="106"/>
      <c r="AD53" s="186">
        <f>'Input| Projects'!Q53*N53*'Input| Escalations'!$K$19</f>
        <v>0</v>
      </c>
      <c r="AE53" s="186">
        <f>'Input| Projects'!R53*O53*'Input| Escalations'!$K$19</f>
        <v>0</v>
      </c>
      <c r="AF53" s="186">
        <f>'Input| Projects'!S53*P53*'Input| Escalations'!$K$19</f>
        <v>0</v>
      </c>
      <c r="AG53" s="186">
        <f>'Input| Projects'!T53*Q53*'Input| Escalations'!$K$19</f>
        <v>0</v>
      </c>
      <c r="AH53" s="186">
        <f>'Input| Projects'!U53*R53*'Input| Escalations'!$K$19</f>
        <v>0</v>
      </c>
      <c r="AI53" s="186">
        <f>'Input| Projects'!V53*S53*'Input| Escalations'!$K$19</f>
        <v>0</v>
      </c>
      <c r="AJ53" s="186">
        <f>'Input| Projects'!W53*T53*'Input| Escalations'!$K$19</f>
        <v>0</v>
      </c>
      <c r="AK53" s="106"/>
      <c r="AL53" s="186">
        <f>IFERROR(IF('Input| Overheads'!$C$42="Direct costs",SUMPRODUCT(--('Input| Projects'!$AC53="Yes"),'Calc| Overheads Allocation'!C$8,'Calc| Project Costs'!V53),IF('Input| Overheads'!$C$42="Internal labour",SUMPRODUCT(--('Input| Projects'!$AC53="Yes"),'Calc| Overheads Allocation'!C$8,'Calc| Project Costs'!V53,'Input| Projects'!$Y53),IF('Input| Overheads'!$C$42="DNSP defined",SUMPRODUCT(--('Input| Projects'!$AC53="Yes"),'Calc| Overheads Allocation'!C$61,'Input| Projects'!$AF53),""))),"")</f>
        <v>17.738799999999998</v>
      </c>
      <c r="AM53" s="186">
        <f>IFERROR(IF('Input| Overheads'!$C$42="Direct costs",SUMPRODUCT(--('Input| Projects'!$AC53="Yes"),'Calc| Overheads Allocation'!D$8,'Calc| Project Costs'!W53),IF('Input| Overheads'!$C$42="Internal labour",SUMPRODUCT(--('Input| Projects'!$AC53="Yes"),'Calc| Overheads Allocation'!D$8,'Calc| Project Costs'!W53,'Input| Projects'!$Y53),IF('Input| Overheads'!$C$42="DNSP defined",SUMPRODUCT(--('Input| Projects'!$AC53="Yes"),'Calc| Overheads Allocation'!D$61,'Input| Projects'!$AF53),""))),"")</f>
        <v>0</v>
      </c>
      <c r="AN53" s="186">
        <f>IFERROR(IF('Input| Overheads'!$C$42="Direct costs",SUMPRODUCT(--('Input| Projects'!$AC53="Yes"),'Calc| Overheads Allocation'!E$8,'Calc| Project Costs'!X53),IF('Input| Overheads'!$C$42="Internal labour",SUMPRODUCT(--('Input| Projects'!$AC53="Yes"),'Calc| Overheads Allocation'!E$8,'Calc| Project Costs'!X53,'Input| Projects'!$Y53),IF('Input| Overheads'!$C$42="DNSP defined",SUMPRODUCT(--('Input| Projects'!$AC53="Yes"),'Calc| Overheads Allocation'!E$61,'Input| Projects'!$AF53),""))),"")</f>
        <v>0</v>
      </c>
      <c r="AO53" s="186">
        <f>IFERROR(IF('Input| Overheads'!$C$42="Direct costs",SUMPRODUCT(--('Input| Projects'!$AC53="Yes"),'Calc| Overheads Allocation'!F$8,'Calc| Project Costs'!Y53),IF('Input| Overheads'!$C$42="Internal labour",SUMPRODUCT(--('Input| Projects'!$AC53="Yes"),'Calc| Overheads Allocation'!F$8,'Calc| Project Costs'!Y53,'Input| Projects'!$Y53),IF('Input| Overheads'!$C$42="DNSP defined",SUMPRODUCT(--('Input| Projects'!$AC53="Yes"),'Calc| Overheads Allocation'!F$61,'Input| Projects'!$AF53),""))),"")</f>
        <v>0</v>
      </c>
      <c r="AP53" s="186">
        <f>IFERROR(IF('Input| Overheads'!$C$42="Direct costs",SUMPRODUCT(--('Input| Projects'!$AC53="Yes"),'Calc| Overheads Allocation'!G$8,'Calc| Project Costs'!Z53),IF('Input| Overheads'!$C$42="Internal labour",SUMPRODUCT(--('Input| Projects'!$AC53="Yes"),'Calc| Overheads Allocation'!G$8,'Calc| Project Costs'!Z53,'Input| Projects'!$Y53),IF('Input| Overheads'!$C$42="DNSP defined",SUMPRODUCT(--('Input| Projects'!$AC53="Yes"),'Calc| Overheads Allocation'!G$61,'Input| Projects'!$AF53),""))),"")</f>
        <v>0</v>
      </c>
      <c r="AQ53" s="186">
        <f>IFERROR(IF('Input| Overheads'!$C$42="Direct costs",SUMPRODUCT(--('Input| Projects'!$AC53="Yes"),'Calc| Overheads Allocation'!H$8,'Calc| Project Costs'!AA53),IF('Input| Overheads'!$C$42="Internal labour",SUMPRODUCT(--('Input| Projects'!$AC53="Yes"),'Calc| Overheads Allocation'!H$8,'Calc| Project Costs'!AA53,'Input| Projects'!$Y53),IF('Input| Overheads'!$C$42="DNSP defined",SUMPRODUCT(--('Input| Projects'!$AC53="Yes"),'Calc| Overheads Allocation'!H$61,'Input| Projects'!$AF53),""))),"")</f>
        <v>0</v>
      </c>
      <c r="AR53" s="186">
        <f>IFERROR(IF('Input| Overheads'!$C$42="Direct costs",SUMPRODUCT(--('Input| Projects'!$AC53="Yes"),'Calc| Overheads Allocation'!I$8,'Calc| Project Costs'!AB53),IF('Input| Overheads'!$C$42="Internal labour",SUMPRODUCT(--('Input| Projects'!$AC53="Yes"),'Calc| Overheads Allocation'!I$8,'Calc| Project Costs'!AB53,'Input| Projects'!$Y53),IF('Input| Overheads'!$C$42="DNSP defined",SUMPRODUCT(--('Input| Projects'!$AC53="Yes"),'Calc| Overheads Allocation'!I$61,'Input| Projects'!$AF53),""))),"")</f>
        <v>0</v>
      </c>
      <c r="AS53" s="106"/>
      <c r="AT53" s="186">
        <f>IFERROR(IF('Input| Overheads'!$C$42="Direct costs",SUMPRODUCT(--('Input| Projects'!$AD53="Yes"),'Calc| Overheads Allocation'!C$9,'Calc| Project Costs'!V53),IF('Input| Overheads'!$C$42="Internal labour",SUMPRODUCT(--('Input| Projects'!$AD53="Yes"),'Calc| Overheads Allocation'!C$9,'Calc| Project Costs'!V53,'Input| Projects'!$Y53),IF('Input| Overheads'!$C$42="DNSP defined",SUMPRODUCT(--('Input| Projects'!$AD53="Yes"),'Calc| Overheads Allocation'!C$62,'Input| Projects'!$AG53),""))),"")</f>
        <v>0</v>
      </c>
      <c r="AU53" s="186">
        <f>IFERROR(IF('Input| Overheads'!$C$42="Direct costs",SUMPRODUCT(--('Input| Projects'!$AD53="Yes"),'Calc| Overheads Allocation'!D$9,'Calc| Project Costs'!W53),IF('Input| Overheads'!$C$42="Internal labour",SUMPRODUCT(--('Input| Projects'!$AD53="Yes"),'Calc| Overheads Allocation'!D$9,'Calc| Project Costs'!W53,'Input| Projects'!$Y53),IF('Input| Overheads'!$C$42="DNSP defined",SUMPRODUCT(--('Input| Projects'!$AD53="Yes"),'Calc| Overheads Allocation'!D$62,'Input| Projects'!$AG53),""))),"")</f>
        <v>0</v>
      </c>
      <c r="AV53" s="186">
        <f>IFERROR(IF('Input| Overheads'!$C$42="Direct costs",SUMPRODUCT(--('Input| Projects'!$AD53="Yes"),'Calc| Overheads Allocation'!E$9,'Calc| Project Costs'!X53),IF('Input| Overheads'!$C$42="Internal labour",SUMPRODUCT(--('Input| Projects'!$AD53="Yes"),'Calc| Overheads Allocation'!E$9,'Calc| Project Costs'!X53,'Input| Projects'!$Y53),IF('Input| Overheads'!$C$42="DNSP defined",SUMPRODUCT(--('Input| Projects'!$AD53="Yes"),'Calc| Overheads Allocation'!E$62,'Input| Projects'!$AG53),""))),"")</f>
        <v>0</v>
      </c>
      <c r="AW53" s="186">
        <f>IFERROR(IF('Input| Overheads'!$C$42="Direct costs",SUMPRODUCT(--('Input| Projects'!$AD53="Yes"),'Calc| Overheads Allocation'!F$9,'Calc| Project Costs'!Y53),IF('Input| Overheads'!$C$42="Internal labour",SUMPRODUCT(--('Input| Projects'!$AD53="Yes"),'Calc| Overheads Allocation'!F$9,'Calc| Project Costs'!Y53,'Input| Projects'!$Y53),IF('Input| Overheads'!$C$42="DNSP defined",SUMPRODUCT(--('Input| Projects'!$AD53="Yes"),'Calc| Overheads Allocation'!F$62,'Input| Projects'!$AG53),""))),"")</f>
        <v>0</v>
      </c>
      <c r="AX53" s="186">
        <f>IFERROR(IF('Input| Overheads'!$C$42="Direct costs",SUMPRODUCT(--('Input| Projects'!$AD53="Yes"),'Calc| Overheads Allocation'!G$9,'Calc| Project Costs'!Z53),IF('Input| Overheads'!$C$42="Internal labour",SUMPRODUCT(--('Input| Projects'!$AD53="Yes"),'Calc| Overheads Allocation'!G$9,'Calc| Project Costs'!Z53,'Input| Projects'!$Y53),IF('Input| Overheads'!$C$42="DNSP defined",SUMPRODUCT(--('Input| Projects'!$AD53="Yes"),'Calc| Overheads Allocation'!G$62,'Input| Projects'!$AG53),""))),"")</f>
        <v>0</v>
      </c>
      <c r="AY53" s="186">
        <f>IFERROR(IF('Input| Overheads'!$C$42="Direct costs",SUMPRODUCT(--('Input| Projects'!$AD53="Yes"),'Calc| Overheads Allocation'!H$9,'Calc| Project Costs'!AA53),IF('Input| Overheads'!$C$42="Internal labour",SUMPRODUCT(--('Input| Projects'!$AD53="Yes"),'Calc| Overheads Allocation'!H$9,'Calc| Project Costs'!AA53,'Input| Projects'!$Y53),IF('Input| Overheads'!$C$42="DNSP defined",SUMPRODUCT(--('Input| Projects'!$AD53="Yes"),'Calc| Overheads Allocation'!H$62,'Input| Projects'!$AG53),""))),"")</f>
        <v>0</v>
      </c>
      <c r="AZ53" s="186">
        <f>IFERROR(IF('Input| Overheads'!$C$42="Direct costs",SUMPRODUCT(--('Input| Projects'!$AD53="Yes"),'Calc| Overheads Allocation'!I$9,'Calc| Project Costs'!AB53),IF('Input| Overheads'!$C$42="Internal labour",SUMPRODUCT(--('Input| Projects'!$AD53="Yes"),'Calc| Overheads Allocation'!I$9,'Calc| Project Costs'!AB53,'Input| Projects'!$Y53),IF('Input| Overheads'!$C$42="DNSP defined",SUMPRODUCT(--('Input| Projects'!$AD53="Yes"),'Calc| Overheads Allocation'!I$62,'Input| Projects'!$AG53),""))),"")</f>
        <v>0</v>
      </c>
      <c r="BA53" s="106"/>
      <c r="BB53" s="186">
        <f t="shared" si="41"/>
        <v>17.738799999999998</v>
      </c>
      <c r="BC53" s="186">
        <f t="shared" si="42"/>
        <v>0</v>
      </c>
      <c r="BD53" s="186">
        <f t="shared" si="43"/>
        <v>0</v>
      </c>
      <c r="BE53" s="186">
        <f t="shared" si="20"/>
        <v>0</v>
      </c>
      <c r="BF53" s="186">
        <f t="shared" si="21"/>
        <v>0</v>
      </c>
      <c r="BG53" s="186">
        <f t="shared" si="22"/>
        <v>0</v>
      </c>
      <c r="BH53" s="186">
        <f t="shared" si="23"/>
        <v>0</v>
      </c>
      <c r="BI53" s="97"/>
      <c r="BJ53" s="186">
        <f t="shared" si="24"/>
        <v>0</v>
      </c>
      <c r="BK53" s="186" t="str">
        <f t="shared" si="25"/>
        <v/>
      </c>
      <c r="BL53" s="186" t="str">
        <f t="shared" si="26"/>
        <v/>
      </c>
      <c r="BM53" s="186" t="str">
        <f t="shared" si="27"/>
        <v/>
      </c>
      <c r="BN53" s="186" t="str">
        <f t="shared" si="28"/>
        <v/>
      </c>
      <c r="BO53" s="186" t="str">
        <f t="shared" si="29"/>
        <v/>
      </c>
      <c r="BP53" s="186" t="str">
        <f t="shared" si="30"/>
        <v/>
      </c>
      <c r="BQ53" s="97"/>
      <c r="BR53" s="186">
        <f t="shared" si="44"/>
        <v>66.542180000000002</v>
      </c>
      <c r="BS53" s="186">
        <f t="shared" si="31"/>
        <v>0</v>
      </c>
      <c r="BT53" s="222">
        <f t="shared" si="32"/>
        <v>0</v>
      </c>
      <c r="BU53" s="222">
        <f t="shared" si="33"/>
        <v>0</v>
      </c>
      <c r="BV53" s="222">
        <f t="shared" si="34"/>
        <v>0</v>
      </c>
      <c r="BW53" s="222">
        <f t="shared" si="35"/>
        <v>0</v>
      </c>
      <c r="BX53" s="222">
        <f t="shared" si="36"/>
        <v>0</v>
      </c>
      <c r="BY53" s="106"/>
      <c r="BZ53" s="197">
        <f>IF(SUMIF('Input| Projects'!$AS$8:$CP$8,"Dx",'Input| Projects'!$AS53:$CP53)=0,"",SUMIF('Input| Projects'!$AS$8:$CP$8,"Dx",'Input| Projects'!$AS53:$CP53))</f>
        <v>1</v>
      </c>
      <c r="CA53" s="197" t="str">
        <f>IF(SUMIF('Input| Projects'!$AS$8:$CP$8,"Tx",'Input| Projects'!$AS53:$CP53)=0,"",SUMIF('Input| Projects'!$AS$8:$CP$8,"Tx",'Input| Projects'!$AS53:$CP53))</f>
        <v/>
      </c>
      <c r="CB53" s="150" t="str">
        <f t="shared" si="45"/>
        <v/>
      </c>
    </row>
    <row r="54" spans="2:80" x14ac:dyDescent="0.2">
      <c r="B54" s="201">
        <f>IFERROR('Input| Projects'!B54,"")</f>
        <v>45</v>
      </c>
      <c r="C54" s="42" t="str">
        <f>IFERROR(IF('Input| Projects'!C54="","",'Input| Projects'!C54),"")</f>
        <v>Concord ZN 11kV SG REP</v>
      </c>
      <c r="D54" s="42" t="str">
        <f>IFERROR(IF('Input| Projects'!D54="","",'Input| Projects'!D54),"")</f>
        <v>ARA_04.4.B.0002</v>
      </c>
      <c r="E54" s="104"/>
      <c r="F54" s="190">
        <f>IFERROR('Input| Projects'!I54*'Input| Escalations'!$K$19,"")</f>
        <v>5846.8981300000005</v>
      </c>
      <c r="G54" s="190">
        <f>IFERROR('Input| Projects'!J54*'Input| Escalations'!$K$19,"")</f>
        <v>0</v>
      </c>
      <c r="H54" s="190">
        <f>IFERROR('Input| Projects'!K54*'Input| Escalations'!$K$19,"")</f>
        <v>0</v>
      </c>
      <c r="I54" s="190">
        <f>IFERROR('Input| Projects'!L54*'Input| Escalations'!$K$19,"")</f>
        <v>0</v>
      </c>
      <c r="J54" s="190">
        <f>IFERROR('Input| Projects'!M54*'Input| Escalations'!$K$19,"")</f>
        <v>0</v>
      </c>
      <c r="K54" s="190">
        <f>IFERROR('Input| Projects'!N54*'Input| Escalations'!$K$19,"")</f>
        <v>0</v>
      </c>
      <c r="L54" s="190">
        <f>IFERROR('Input| Projects'!O54*'Input| Escalations'!$K$19,"")</f>
        <v>0</v>
      </c>
      <c r="M54" s="150" t="str">
        <f>IF(ABS(SUM(F54:L54)-(SUM('Input| Projects'!I54:O54)*'Input| Escalations'!$K$19))&lt;0.0000001,"",1)</f>
        <v/>
      </c>
      <c r="N54" s="192">
        <f>'Input| Projects'!$Y54*INDEX('Input| Escalations'!$H$33:$N$33,MATCH('Calc| Project Costs'!N$9,'Input| Escalations'!$H$23:$N$23,0))+'Input| Projects'!$Z54*INDEX('Input| Escalations'!$H$34:$N$34,MATCH('Calc| Project Costs'!N$9,'Input| Escalations'!$H$23:$N$23,0))+'Input| Projects'!$AA54*INDEX('Input| Escalations'!$H$35:$N$35,MATCH('Calc| Project Costs'!N$9,'Input| Escalations'!$H$23:$N$23,0))+1</f>
        <v>1</v>
      </c>
      <c r="O54" s="192">
        <f>'Input| Projects'!$Y54*INDEX('Input| Escalations'!$H$33:$N$33,MATCH('Calc| Project Costs'!O$9,'Input| Escalations'!$H$23:$N$23,0))+'Input| Projects'!$Z54*INDEX('Input| Escalations'!$H$34:$N$34,MATCH('Calc| Project Costs'!O$9,'Input| Escalations'!$H$23:$N$23,0))+'Input| Projects'!$AA54*INDEX('Input| Escalations'!$H$35:$N$35,MATCH('Calc| Project Costs'!O$9,'Input| Escalations'!$H$23:$N$23,0))+1</f>
        <v>1</v>
      </c>
      <c r="P54" s="192">
        <f>'Input| Projects'!$Y54*INDEX('Input| Escalations'!$H$33:$N$33,MATCH('Calc| Project Costs'!P$9,'Input| Escalations'!$H$23:$N$23,0))+'Input| Projects'!$Z54*INDEX('Input| Escalations'!$H$34:$N$34,MATCH('Calc| Project Costs'!P$9,'Input| Escalations'!$H$23:$N$23,0))+'Input| Projects'!$AA54*INDEX('Input| Escalations'!$H$35:$N$35,MATCH('Calc| Project Costs'!P$9,'Input| Escalations'!$H$23:$N$23,0))+1</f>
        <v>1</v>
      </c>
      <c r="Q54" s="192">
        <f>'Input| Projects'!$Y54*INDEX('Input| Escalations'!$H$33:$N$33,MATCH('Calc| Project Costs'!Q$9,'Input| Escalations'!$H$23:$N$23,0))+'Input| Projects'!$Z54*INDEX('Input| Escalations'!$H$34:$N$34,MATCH('Calc| Project Costs'!Q$9,'Input| Escalations'!$H$23:$N$23,0))+'Input| Projects'!$AA54*INDEX('Input| Escalations'!$H$35:$N$35,MATCH('Calc| Project Costs'!Q$9,'Input| Escalations'!$H$23:$N$23,0))+1</f>
        <v>1</v>
      </c>
      <c r="R54" s="192">
        <f>'Input| Projects'!$Y54*INDEX('Input| Escalations'!$H$33:$N$33,MATCH('Calc| Project Costs'!R$9,'Input| Escalations'!$H$23:$N$23,0))+'Input| Projects'!$Z54*INDEX('Input| Escalations'!$H$34:$N$34,MATCH('Calc| Project Costs'!R$9,'Input| Escalations'!$H$23:$N$23,0))+'Input| Projects'!$AA54*INDEX('Input| Escalations'!$H$35:$N$35,MATCH('Calc| Project Costs'!R$9,'Input| Escalations'!$H$23:$N$23,0))+1</f>
        <v>1</v>
      </c>
      <c r="S54" s="192">
        <f>'Input| Projects'!$Y54*INDEX('Input| Escalations'!$H$33:$N$33,MATCH('Calc| Project Costs'!S$9,'Input| Escalations'!$H$23:$N$23,0))+'Input| Projects'!$Z54*INDEX('Input| Escalations'!$H$34:$N$34,MATCH('Calc| Project Costs'!S$9,'Input| Escalations'!$H$23:$N$23,0))+'Input| Projects'!$AA54*INDEX('Input| Escalations'!$H$35:$N$35,MATCH('Calc| Project Costs'!S$9,'Input| Escalations'!$H$23:$N$23,0))+1</f>
        <v>1</v>
      </c>
      <c r="T54" s="192">
        <f>'Input| Projects'!$Y54*INDEX('Input| Escalations'!$H$33:$N$33,MATCH('Calc| Project Costs'!T$9,'Input| Escalations'!$H$23:$N$23,0))+'Input| Projects'!$Z54*INDEX('Input| Escalations'!$H$34:$N$34,MATCH('Calc| Project Costs'!T$9,'Input| Escalations'!$H$23:$N$23,0))+'Input| Projects'!$AA54*INDEX('Input| Escalations'!$H$35:$N$35,MATCH('Calc| Project Costs'!T$9,'Input| Escalations'!$H$23:$N$23,0))+1</f>
        <v>1</v>
      </c>
      <c r="U54" s="106"/>
      <c r="V54" s="186">
        <f t="shared" si="37"/>
        <v>5846.8981300000005</v>
      </c>
      <c r="W54" s="186">
        <f t="shared" si="38"/>
        <v>0</v>
      </c>
      <c r="X54" s="186">
        <f t="shared" si="39"/>
        <v>0</v>
      </c>
      <c r="Y54" s="186">
        <f t="shared" si="18"/>
        <v>0</v>
      </c>
      <c r="Z54" s="186">
        <f t="shared" si="19"/>
        <v>0</v>
      </c>
      <c r="AA54" s="186">
        <f t="shared" si="40"/>
        <v>0</v>
      </c>
      <c r="AB54" s="186">
        <f t="shared" si="40"/>
        <v>0</v>
      </c>
      <c r="AC54" s="106"/>
      <c r="AD54" s="186">
        <f>'Input| Projects'!Q54*N54*'Input| Escalations'!$K$19</f>
        <v>0</v>
      </c>
      <c r="AE54" s="186">
        <f>'Input| Projects'!R54*O54*'Input| Escalations'!$K$19</f>
        <v>0</v>
      </c>
      <c r="AF54" s="186">
        <f>'Input| Projects'!S54*P54*'Input| Escalations'!$K$19</f>
        <v>0</v>
      </c>
      <c r="AG54" s="186">
        <f>'Input| Projects'!T54*Q54*'Input| Escalations'!$K$19</f>
        <v>0</v>
      </c>
      <c r="AH54" s="186">
        <f>'Input| Projects'!U54*R54*'Input| Escalations'!$K$19</f>
        <v>0</v>
      </c>
      <c r="AI54" s="186">
        <f>'Input| Projects'!V54*S54*'Input| Escalations'!$K$19</f>
        <v>0</v>
      </c>
      <c r="AJ54" s="186">
        <f>'Input| Projects'!W54*T54*'Input| Escalations'!$K$19</f>
        <v>0</v>
      </c>
      <c r="AK54" s="106"/>
      <c r="AL54" s="186">
        <f>IFERROR(IF('Input| Overheads'!$C$42="Direct costs",SUMPRODUCT(--('Input| Projects'!$AC54="Yes"),'Calc| Overheads Allocation'!C$8,'Calc| Project Costs'!V54),IF('Input| Overheads'!$C$42="Internal labour",SUMPRODUCT(--('Input| Projects'!$AC54="Yes"),'Calc| Overheads Allocation'!C$8,'Calc| Project Costs'!V54,'Input| Projects'!$Y54),IF('Input| Overheads'!$C$42="DNSP defined",SUMPRODUCT(--('Input| Projects'!$AC54="Yes"),'Calc| Overheads Allocation'!C$61,'Input| Projects'!$AF54),""))),"")</f>
        <v>203.45839000000001</v>
      </c>
      <c r="AM54" s="186">
        <f>IFERROR(IF('Input| Overheads'!$C$42="Direct costs",SUMPRODUCT(--('Input| Projects'!$AC54="Yes"),'Calc| Overheads Allocation'!D$8,'Calc| Project Costs'!W54),IF('Input| Overheads'!$C$42="Internal labour",SUMPRODUCT(--('Input| Projects'!$AC54="Yes"),'Calc| Overheads Allocation'!D$8,'Calc| Project Costs'!W54,'Input| Projects'!$Y54),IF('Input| Overheads'!$C$42="DNSP defined",SUMPRODUCT(--('Input| Projects'!$AC54="Yes"),'Calc| Overheads Allocation'!D$61,'Input| Projects'!$AF54),""))),"")</f>
        <v>0</v>
      </c>
      <c r="AN54" s="186">
        <f>IFERROR(IF('Input| Overheads'!$C$42="Direct costs",SUMPRODUCT(--('Input| Projects'!$AC54="Yes"),'Calc| Overheads Allocation'!E$8,'Calc| Project Costs'!X54),IF('Input| Overheads'!$C$42="Internal labour",SUMPRODUCT(--('Input| Projects'!$AC54="Yes"),'Calc| Overheads Allocation'!E$8,'Calc| Project Costs'!X54,'Input| Projects'!$Y54),IF('Input| Overheads'!$C$42="DNSP defined",SUMPRODUCT(--('Input| Projects'!$AC54="Yes"),'Calc| Overheads Allocation'!E$61,'Input| Projects'!$AF54),""))),"")</f>
        <v>0</v>
      </c>
      <c r="AO54" s="186">
        <f>IFERROR(IF('Input| Overheads'!$C$42="Direct costs",SUMPRODUCT(--('Input| Projects'!$AC54="Yes"),'Calc| Overheads Allocation'!F$8,'Calc| Project Costs'!Y54),IF('Input| Overheads'!$C$42="Internal labour",SUMPRODUCT(--('Input| Projects'!$AC54="Yes"),'Calc| Overheads Allocation'!F$8,'Calc| Project Costs'!Y54,'Input| Projects'!$Y54),IF('Input| Overheads'!$C$42="DNSP defined",SUMPRODUCT(--('Input| Projects'!$AC54="Yes"),'Calc| Overheads Allocation'!F$61,'Input| Projects'!$AF54),""))),"")</f>
        <v>0</v>
      </c>
      <c r="AP54" s="186">
        <f>IFERROR(IF('Input| Overheads'!$C$42="Direct costs",SUMPRODUCT(--('Input| Projects'!$AC54="Yes"),'Calc| Overheads Allocation'!G$8,'Calc| Project Costs'!Z54),IF('Input| Overheads'!$C$42="Internal labour",SUMPRODUCT(--('Input| Projects'!$AC54="Yes"),'Calc| Overheads Allocation'!G$8,'Calc| Project Costs'!Z54,'Input| Projects'!$Y54),IF('Input| Overheads'!$C$42="DNSP defined",SUMPRODUCT(--('Input| Projects'!$AC54="Yes"),'Calc| Overheads Allocation'!G$61,'Input| Projects'!$AF54),""))),"")</f>
        <v>0</v>
      </c>
      <c r="AQ54" s="186">
        <f>IFERROR(IF('Input| Overheads'!$C$42="Direct costs",SUMPRODUCT(--('Input| Projects'!$AC54="Yes"),'Calc| Overheads Allocation'!H$8,'Calc| Project Costs'!AA54),IF('Input| Overheads'!$C$42="Internal labour",SUMPRODUCT(--('Input| Projects'!$AC54="Yes"),'Calc| Overheads Allocation'!H$8,'Calc| Project Costs'!AA54,'Input| Projects'!$Y54),IF('Input| Overheads'!$C$42="DNSP defined",SUMPRODUCT(--('Input| Projects'!$AC54="Yes"),'Calc| Overheads Allocation'!H$61,'Input| Projects'!$AF54),""))),"")</f>
        <v>0</v>
      </c>
      <c r="AR54" s="186">
        <f>IFERROR(IF('Input| Overheads'!$C$42="Direct costs",SUMPRODUCT(--('Input| Projects'!$AC54="Yes"),'Calc| Overheads Allocation'!I$8,'Calc| Project Costs'!AB54),IF('Input| Overheads'!$C$42="Internal labour",SUMPRODUCT(--('Input| Projects'!$AC54="Yes"),'Calc| Overheads Allocation'!I$8,'Calc| Project Costs'!AB54,'Input| Projects'!$Y54),IF('Input| Overheads'!$C$42="DNSP defined",SUMPRODUCT(--('Input| Projects'!$AC54="Yes"),'Calc| Overheads Allocation'!I$61,'Input| Projects'!$AF54),""))),"")</f>
        <v>0</v>
      </c>
      <c r="AS54" s="106"/>
      <c r="AT54" s="186">
        <f>IFERROR(IF('Input| Overheads'!$C$42="Direct costs",SUMPRODUCT(--('Input| Projects'!$AD54="Yes"),'Calc| Overheads Allocation'!C$9,'Calc| Project Costs'!V54),IF('Input| Overheads'!$C$42="Internal labour",SUMPRODUCT(--('Input| Projects'!$AD54="Yes"),'Calc| Overheads Allocation'!C$9,'Calc| Project Costs'!V54,'Input| Projects'!$Y54),IF('Input| Overheads'!$C$42="DNSP defined",SUMPRODUCT(--('Input| Projects'!$AD54="Yes"),'Calc| Overheads Allocation'!C$62,'Input| Projects'!$AG54),""))),"")</f>
        <v>0</v>
      </c>
      <c r="AU54" s="186">
        <f>IFERROR(IF('Input| Overheads'!$C$42="Direct costs",SUMPRODUCT(--('Input| Projects'!$AD54="Yes"),'Calc| Overheads Allocation'!D$9,'Calc| Project Costs'!W54),IF('Input| Overheads'!$C$42="Internal labour",SUMPRODUCT(--('Input| Projects'!$AD54="Yes"),'Calc| Overheads Allocation'!D$9,'Calc| Project Costs'!W54,'Input| Projects'!$Y54),IF('Input| Overheads'!$C$42="DNSP defined",SUMPRODUCT(--('Input| Projects'!$AD54="Yes"),'Calc| Overheads Allocation'!D$62,'Input| Projects'!$AG54),""))),"")</f>
        <v>0</v>
      </c>
      <c r="AV54" s="186">
        <f>IFERROR(IF('Input| Overheads'!$C$42="Direct costs",SUMPRODUCT(--('Input| Projects'!$AD54="Yes"),'Calc| Overheads Allocation'!E$9,'Calc| Project Costs'!X54),IF('Input| Overheads'!$C$42="Internal labour",SUMPRODUCT(--('Input| Projects'!$AD54="Yes"),'Calc| Overheads Allocation'!E$9,'Calc| Project Costs'!X54,'Input| Projects'!$Y54),IF('Input| Overheads'!$C$42="DNSP defined",SUMPRODUCT(--('Input| Projects'!$AD54="Yes"),'Calc| Overheads Allocation'!E$62,'Input| Projects'!$AG54),""))),"")</f>
        <v>0</v>
      </c>
      <c r="AW54" s="186">
        <f>IFERROR(IF('Input| Overheads'!$C$42="Direct costs",SUMPRODUCT(--('Input| Projects'!$AD54="Yes"),'Calc| Overheads Allocation'!F$9,'Calc| Project Costs'!Y54),IF('Input| Overheads'!$C$42="Internal labour",SUMPRODUCT(--('Input| Projects'!$AD54="Yes"),'Calc| Overheads Allocation'!F$9,'Calc| Project Costs'!Y54,'Input| Projects'!$Y54),IF('Input| Overheads'!$C$42="DNSP defined",SUMPRODUCT(--('Input| Projects'!$AD54="Yes"),'Calc| Overheads Allocation'!F$62,'Input| Projects'!$AG54),""))),"")</f>
        <v>0</v>
      </c>
      <c r="AX54" s="186">
        <f>IFERROR(IF('Input| Overheads'!$C$42="Direct costs",SUMPRODUCT(--('Input| Projects'!$AD54="Yes"),'Calc| Overheads Allocation'!G$9,'Calc| Project Costs'!Z54),IF('Input| Overheads'!$C$42="Internal labour",SUMPRODUCT(--('Input| Projects'!$AD54="Yes"),'Calc| Overheads Allocation'!G$9,'Calc| Project Costs'!Z54,'Input| Projects'!$Y54),IF('Input| Overheads'!$C$42="DNSP defined",SUMPRODUCT(--('Input| Projects'!$AD54="Yes"),'Calc| Overheads Allocation'!G$62,'Input| Projects'!$AG54),""))),"")</f>
        <v>0</v>
      </c>
      <c r="AY54" s="186">
        <f>IFERROR(IF('Input| Overheads'!$C$42="Direct costs",SUMPRODUCT(--('Input| Projects'!$AD54="Yes"),'Calc| Overheads Allocation'!H$9,'Calc| Project Costs'!AA54),IF('Input| Overheads'!$C$42="Internal labour",SUMPRODUCT(--('Input| Projects'!$AD54="Yes"),'Calc| Overheads Allocation'!H$9,'Calc| Project Costs'!AA54,'Input| Projects'!$Y54),IF('Input| Overheads'!$C$42="DNSP defined",SUMPRODUCT(--('Input| Projects'!$AD54="Yes"),'Calc| Overheads Allocation'!H$62,'Input| Projects'!$AG54),""))),"")</f>
        <v>0</v>
      </c>
      <c r="AZ54" s="186">
        <f>IFERROR(IF('Input| Overheads'!$C$42="Direct costs",SUMPRODUCT(--('Input| Projects'!$AD54="Yes"),'Calc| Overheads Allocation'!I$9,'Calc| Project Costs'!AB54),IF('Input| Overheads'!$C$42="Internal labour",SUMPRODUCT(--('Input| Projects'!$AD54="Yes"),'Calc| Overheads Allocation'!I$9,'Calc| Project Costs'!AB54,'Input| Projects'!$Y54),IF('Input| Overheads'!$C$42="DNSP defined",SUMPRODUCT(--('Input| Projects'!$AD54="Yes"),'Calc| Overheads Allocation'!I$62,'Input| Projects'!$AG54),""))),"")</f>
        <v>0</v>
      </c>
      <c r="BA54" s="106"/>
      <c r="BB54" s="186">
        <f t="shared" si="41"/>
        <v>203.45839000000001</v>
      </c>
      <c r="BC54" s="186">
        <f t="shared" si="42"/>
        <v>0</v>
      </c>
      <c r="BD54" s="186">
        <f t="shared" si="43"/>
        <v>0</v>
      </c>
      <c r="BE54" s="186">
        <f t="shared" si="20"/>
        <v>0</v>
      </c>
      <c r="BF54" s="186">
        <f t="shared" si="21"/>
        <v>0</v>
      </c>
      <c r="BG54" s="186">
        <f t="shared" si="22"/>
        <v>0</v>
      </c>
      <c r="BH54" s="186">
        <f t="shared" si="23"/>
        <v>0</v>
      </c>
      <c r="BI54" s="97"/>
      <c r="BJ54" s="186">
        <f t="shared" si="24"/>
        <v>0</v>
      </c>
      <c r="BK54" s="186" t="str">
        <f t="shared" si="25"/>
        <v/>
      </c>
      <c r="BL54" s="186" t="str">
        <f t="shared" si="26"/>
        <v/>
      </c>
      <c r="BM54" s="186" t="str">
        <f t="shared" si="27"/>
        <v/>
      </c>
      <c r="BN54" s="186" t="str">
        <f t="shared" si="28"/>
        <v/>
      </c>
      <c r="BO54" s="186" t="str">
        <f t="shared" si="29"/>
        <v/>
      </c>
      <c r="BP54" s="186" t="str">
        <f t="shared" si="30"/>
        <v/>
      </c>
      <c r="BQ54" s="97"/>
      <c r="BR54" s="186">
        <f t="shared" si="44"/>
        <v>6050.3565200000003</v>
      </c>
      <c r="BS54" s="186">
        <f t="shared" si="31"/>
        <v>0</v>
      </c>
      <c r="BT54" s="222">
        <f t="shared" si="32"/>
        <v>0</v>
      </c>
      <c r="BU54" s="222">
        <f t="shared" si="33"/>
        <v>0</v>
      </c>
      <c r="BV54" s="222">
        <f t="shared" si="34"/>
        <v>0</v>
      </c>
      <c r="BW54" s="222">
        <f t="shared" si="35"/>
        <v>0</v>
      </c>
      <c r="BX54" s="222">
        <f t="shared" si="36"/>
        <v>0</v>
      </c>
      <c r="BY54" s="106"/>
      <c r="BZ54" s="197">
        <f>IF(SUMIF('Input| Projects'!$AS$8:$CP$8,"Dx",'Input| Projects'!$AS54:$CP54)=0,"",SUMIF('Input| Projects'!$AS$8:$CP$8,"Dx",'Input| Projects'!$AS54:$CP54))</f>
        <v>1</v>
      </c>
      <c r="CA54" s="197" t="str">
        <f>IF(SUMIF('Input| Projects'!$AS$8:$CP$8,"Tx",'Input| Projects'!$AS54:$CP54)=0,"",SUMIF('Input| Projects'!$AS$8:$CP$8,"Tx",'Input| Projects'!$AS54:$CP54))</f>
        <v/>
      </c>
      <c r="CB54" s="150" t="str">
        <f t="shared" si="45"/>
        <v/>
      </c>
    </row>
    <row r="55" spans="2:80" x14ac:dyDescent="0.2">
      <c r="B55" s="201">
        <f>IFERROR('Input| Projects'!B55,"")</f>
        <v>46</v>
      </c>
      <c r="C55" s="42" t="str">
        <f>IFERROR(IF('Input| Projects'!C55="","",'Input| Projects'!C55),"")</f>
        <v>7-Decom Strathfield STS</v>
      </c>
      <c r="D55" s="42" t="str">
        <f>IFERROR(IF('Input| Projects'!D55="","",'Input| Projects'!D55),"")</f>
        <v>ARA_04.4.B.0007</v>
      </c>
      <c r="E55" s="104"/>
      <c r="F55" s="190">
        <f>IFERROR('Input| Projects'!I55*'Input| Escalations'!$K$19,"")</f>
        <v>9.3718800000000009</v>
      </c>
      <c r="G55" s="190">
        <f>IFERROR('Input| Projects'!J55*'Input| Escalations'!$K$19,"")</f>
        <v>0</v>
      </c>
      <c r="H55" s="190">
        <f>IFERROR('Input| Projects'!K55*'Input| Escalations'!$K$19,"")</f>
        <v>0</v>
      </c>
      <c r="I55" s="190">
        <f>IFERROR('Input| Projects'!L55*'Input| Escalations'!$K$19,"")</f>
        <v>0</v>
      </c>
      <c r="J55" s="190">
        <f>IFERROR('Input| Projects'!M55*'Input| Escalations'!$K$19,"")</f>
        <v>0</v>
      </c>
      <c r="K55" s="190">
        <f>IFERROR('Input| Projects'!N55*'Input| Escalations'!$K$19,"")</f>
        <v>0</v>
      </c>
      <c r="L55" s="190">
        <f>IFERROR('Input| Projects'!O55*'Input| Escalations'!$K$19,"")</f>
        <v>0</v>
      </c>
      <c r="M55" s="150" t="str">
        <f>IF(ABS(SUM(F55:L55)-(SUM('Input| Projects'!I55:O55)*'Input| Escalations'!$K$19))&lt;0.0000001,"",1)</f>
        <v/>
      </c>
      <c r="N55" s="192">
        <f>'Input| Projects'!$Y55*INDEX('Input| Escalations'!$H$33:$N$33,MATCH('Calc| Project Costs'!N$9,'Input| Escalations'!$H$23:$N$23,0))+'Input| Projects'!$Z55*INDEX('Input| Escalations'!$H$34:$N$34,MATCH('Calc| Project Costs'!N$9,'Input| Escalations'!$H$23:$N$23,0))+'Input| Projects'!$AA55*INDEX('Input| Escalations'!$H$35:$N$35,MATCH('Calc| Project Costs'!N$9,'Input| Escalations'!$H$23:$N$23,0))+1</f>
        <v>1</v>
      </c>
      <c r="O55" s="192">
        <f>'Input| Projects'!$Y55*INDEX('Input| Escalations'!$H$33:$N$33,MATCH('Calc| Project Costs'!O$9,'Input| Escalations'!$H$23:$N$23,0))+'Input| Projects'!$Z55*INDEX('Input| Escalations'!$H$34:$N$34,MATCH('Calc| Project Costs'!O$9,'Input| Escalations'!$H$23:$N$23,0))+'Input| Projects'!$AA55*INDEX('Input| Escalations'!$H$35:$N$35,MATCH('Calc| Project Costs'!O$9,'Input| Escalations'!$H$23:$N$23,0))+1</f>
        <v>1</v>
      </c>
      <c r="P55" s="192">
        <f>'Input| Projects'!$Y55*INDEX('Input| Escalations'!$H$33:$N$33,MATCH('Calc| Project Costs'!P$9,'Input| Escalations'!$H$23:$N$23,0))+'Input| Projects'!$Z55*INDEX('Input| Escalations'!$H$34:$N$34,MATCH('Calc| Project Costs'!P$9,'Input| Escalations'!$H$23:$N$23,0))+'Input| Projects'!$AA55*INDEX('Input| Escalations'!$H$35:$N$35,MATCH('Calc| Project Costs'!P$9,'Input| Escalations'!$H$23:$N$23,0))+1</f>
        <v>1</v>
      </c>
      <c r="Q55" s="192">
        <f>'Input| Projects'!$Y55*INDEX('Input| Escalations'!$H$33:$N$33,MATCH('Calc| Project Costs'!Q$9,'Input| Escalations'!$H$23:$N$23,0))+'Input| Projects'!$Z55*INDEX('Input| Escalations'!$H$34:$N$34,MATCH('Calc| Project Costs'!Q$9,'Input| Escalations'!$H$23:$N$23,0))+'Input| Projects'!$AA55*INDEX('Input| Escalations'!$H$35:$N$35,MATCH('Calc| Project Costs'!Q$9,'Input| Escalations'!$H$23:$N$23,0))+1</f>
        <v>1</v>
      </c>
      <c r="R55" s="192">
        <f>'Input| Projects'!$Y55*INDEX('Input| Escalations'!$H$33:$N$33,MATCH('Calc| Project Costs'!R$9,'Input| Escalations'!$H$23:$N$23,0))+'Input| Projects'!$Z55*INDEX('Input| Escalations'!$H$34:$N$34,MATCH('Calc| Project Costs'!R$9,'Input| Escalations'!$H$23:$N$23,0))+'Input| Projects'!$AA55*INDEX('Input| Escalations'!$H$35:$N$35,MATCH('Calc| Project Costs'!R$9,'Input| Escalations'!$H$23:$N$23,0))+1</f>
        <v>1</v>
      </c>
      <c r="S55" s="192">
        <f>'Input| Projects'!$Y55*INDEX('Input| Escalations'!$H$33:$N$33,MATCH('Calc| Project Costs'!S$9,'Input| Escalations'!$H$23:$N$23,0))+'Input| Projects'!$Z55*INDEX('Input| Escalations'!$H$34:$N$34,MATCH('Calc| Project Costs'!S$9,'Input| Escalations'!$H$23:$N$23,0))+'Input| Projects'!$AA55*INDEX('Input| Escalations'!$H$35:$N$35,MATCH('Calc| Project Costs'!S$9,'Input| Escalations'!$H$23:$N$23,0))+1</f>
        <v>1</v>
      </c>
      <c r="T55" s="192">
        <f>'Input| Projects'!$Y55*INDEX('Input| Escalations'!$H$33:$N$33,MATCH('Calc| Project Costs'!T$9,'Input| Escalations'!$H$23:$N$23,0))+'Input| Projects'!$Z55*INDEX('Input| Escalations'!$H$34:$N$34,MATCH('Calc| Project Costs'!T$9,'Input| Escalations'!$H$23:$N$23,0))+'Input| Projects'!$AA55*INDEX('Input| Escalations'!$H$35:$N$35,MATCH('Calc| Project Costs'!T$9,'Input| Escalations'!$H$23:$N$23,0))+1</f>
        <v>1</v>
      </c>
      <c r="U55" s="106"/>
      <c r="V55" s="186">
        <f t="shared" si="37"/>
        <v>9.3718800000000009</v>
      </c>
      <c r="W55" s="186">
        <f t="shared" si="38"/>
        <v>0</v>
      </c>
      <c r="X55" s="186">
        <f t="shared" si="39"/>
        <v>0</v>
      </c>
      <c r="Y55" s="186">
        <f t="shared" si="18"/>
        <v>0</v>
      </c>
      <c r="Z55" s="186">
        <f t="shared" si="19"/>
        <v>0</v>
      </c>
      <c r="AA55" s="186">
        <f t="shared" si="40"/>
        <v>0</v>
      </c>
      <c r="AB55" s="186">
        <f t="shared" si="40"/>
        <v>0</v>
      </c>
      <c r="AC55" s="106"/>
      <c r="AD55" s="186">
        <f>'Input| Projects'!Q55*N55*'Input| Escalations'!$K$19</f>
        <v>0</v>
      </c>
      <c r="AE55" s="186">
        <f>'Input| Projects'!R55*O55*'Input| Escalations'!$K$19</f>
        <v>0</v>
      </c>
      <c r="AF55" s="186">
        <f>'Input| Projects'!S55*P55*'Input| Escalations'!$K$19</f>
        <v>0</v>
      </c>
      <c r="AG55" s="186">
        <f>'Input| Projects'!T55*Q55*'Input| Escalations'!$K$19</f>
        <v>0</v>
      </c>
      <c r="AH55" s="186">
        <f>'Input| Projects'!U55*R55*'Input| Escalations'!$K$19</f>
        <v>0</v>
      </c>
      <c r="AI55" s="186">
        <f>'Input| Projects'!V55*S55*'Input| Escalations'!$K$19</f>
        <v>0</v>
      </c>
      <c r="AJ55" s="186">
        <f>'Input| Projects'!W55*T55*'Input| Escalations'!$K$19</f>
        <v>0</v>
      </c>
      <c r="AK55" s="106"/>
      <c r="AL55" s="186">
        <f>IFERROR(IF('Input| Overheads'!$C$42="Direct costs",SUMPRODUCT(--('Input| Projects'!$AC55="Yes"),'Calc| Overheads Allocation'!C$8,'Calc| Project Costs'!V55),IF('Input| Overheads'!$C$42="Internal labour",SUMPRODUCT(--('Input| Projects'!$AC55="Yes"),'Calc| Overheads Allocation'!C$8,'Calc| Project Costs'!V55,'Input| Projects'!$Y55),IF('Input| Overheads'!$C$42="DNSP defined",SUMPRODUCT(--('Input| Projects'!$AC55="Yes"),'Calc| Overheads Allocation'!C$61,'Input| Projects'!$AF55),""))),"")</f>
        <v>7.0439600000000002</v>
      </c>
      <c r="AM55" s="186">
        <f>IFERROR(IF('Input| Overheads'!$C$42="Direct costs",SUMPRODUCT(--('Input| Projects'!$AC55="Yes"),'Calc| Overheads Allocation'!D$8,'Calc| Project Costs'!W55),IF('Input| Overheads'!$C$42="Internal labour",SUMPRODUCT(--('Input| Projects'!$AC55="Yes"),'Calc| Overheads Allocation'!D$8,'Calc| Project Costs'!W55,'Input| Projects'!$Y55),IF('Input| Overheads'!$C$42="DNSP defined",SUMPRODUCT(--('Input| Projects'!$AC55="Yes"),'Calc| Overheads Allocation'!D$61,'Input| Projects'!$AF55),""))),"")</f>
        <v>0</v>
      </c>
      <c r="AN55" s="186">
        <f>IFERROR(IF('Input| Overheads'!$C$42="Direct costs",SUMPRODUCT(--('Input| Projects'!$AC55="Yes"),'Calc| Overheads Allocation'!E$8,'Calc| Project Costs'!X55),IF('Input| Overheads'!$C$42="Internal labour",SUMPRODUCT(--('Input| Projects'!$AC55="Yes"),'Calc| Overheads Allocation'!E$8,'Calc| Project Costs'!X55,'Input| Projects'!$Y55),IF('Input| Overheads'!$C$42="DNSP defined",SUMPRODUCT(--('Input| Projects'!$AC55="Yes"),'Calc| Overheads Allocation'!E$61,'Input| Projects'!$AF55),""))),"")</f>
        <v>0</v>
      </c>
      <c r="AO55" s="186">
        <f>IFERROR(IF('Input| Overheads'!$C$42="Direct costs",SUMPRODUCT(--('Input| Projects'!$AC55="Yes"),'Calc| Overheads Allocation'!F$8,'Calc| Project Costs'!Y55),IF('Input| Overheads'!$C$42="Internal labour",SUMPRODUCT(--('Input| Projects'!$AC55="Yes"),'Calc| Overheads Allocation'!F$8,'Calc| Project Costs'!Y55,'Input| Projects'!$Y55),IF('Input| Overheads'!$C$42="DNSP defined",SUMPRODUCT(--('Input| Projects'!$AC55="Yes"),'Calc| Overheads Allocation'!F$61,'Input| Projects'!$AF55),""))),"")</f>
        <v>0</v>
      </c>
      <c r="AP55" s="186">
        <f>IFERROR(IF('Input| Overheads'!$C$42="Direct costs",SUMPRODUCT(--('Input| Projects'!$AC55="Yes"),'Calc| Overheads Allocation'!G$8,'Calc| Project Costs'!Z55),IF('Input| Overheads'!$C$42="Internal labour",SUMPRODUCT(--('Input| Projects'!$AC55="Yes"),'Calc| Overheads Allocation'!G$8,'Calc| Project Costs'!Z55,'Input| Projects'!$Y55),IF('Input| Overheads'!$C$42="DNSP defined",SUMPRODUCT(--('Input| Projects'!$AC55="Yes"),'Calc| Overheads Allocation'!G$61,'Input| Projects'!$AF55),""))),"")</f>
        <v>0</v>
      </c>
      <c r="AQ55" s="186">
        <f>IFERROR(IF('Input| Overheads'!$C$42="Direct costs",SUMPRODUCT(--('Input| Projects'!$AC55="Yes"),'Calc| Overheads Allocation'!H$8,'Calc| Project Costs'!AA55),IF('Input| Overheads'!$C$42="Internal labour",SUMPRODUCT(--('Input| Projects'!$AC55="Yes"),'Calc| Overheads Allocation'!H$8,'Calc| Project Costs'!AA55,'Input| Projects'!$Y55),IF('Input| Overheads'!$C$42="DNSP defined",SUMPRODUCT(--('Input| Projects'!$AC55="Yes"),'Calc| Overheads Allocation'!H$61,'Input| Projects'!$AF55),""))),"")</f>
        <v>0</v>
      </c>
      <c r="AR55" s="186">
        <f>IFERROR(IF('Input| Overheads'!$C$42="Direct costs",SUMPRODUCT(--('Input| Projects'!$AC55="Yes"),'Calc| Overheads Allocation'!I$8,'Calc| Project Costs'!AB55),IF('Input| Overheads'!$C$42="Internal labour",SUMPRODUCT(--('Input| Projects'!$AC55="Yes"),'Calc| Overheads Allocation'!I$8,'Calc| Project Costs'!AB55,'Input| Projects'!$Y55),IF('Input| Overheads'!$C$42="DNSP defined",SUMPRODUCT(--('Input| Projects'!$AC55="Yes"),'Calc| Overheads Allocation'!I$61,'Input| Projects'!$AF55),""))),"")</f>
        <v>0</v>
      </c>
      <c r="AS55" s="106"/>
      <c r="AT55" s="186">
        <f>IFERROR(IF('Input| Overheads'!$C$42="Direct costs",SUMPRODUCT(--('Input| Projects'!$AD55="Yes"),'Calc| Overheads Allocation'!C$9,'Calc| Project Costs'!V55),IF('Input| Overheads'!$C$42="Internal labour",SUMPRODUCT(--('Input| Projects'!$AD55="Yes"),'Calc| Overheads Allocation'!C$9,'Calc| Project Costs'!V55,'Input| Projects'!$Y55),IF('Input| Overheads'!$C$42="DNSP defined",SUMPRODUCT(--('Input| Projects'!$AD55="Yes"),'Calc| Overheads Allocation'!C$62,'Input| Projects'!$AG55),""))),"")</f>
        <v>0</v>
      </c>
      <c r="AU55" s="186">
        <f>IFERROR(IF('Input| Overheads'!$C$42="Direct costs",SUMPRODUCT(--('Input| Projects'!$AD55="Yes"),'Calc| Overheads Allocation'!D$9,'Calc| Project Costs'!W55),IF('Input| Overheads'!$C$42="Internal labour",SUMPRODUCT(--('Input| Projects'!$AD55="Yes"),'Calc| Overheads Allocation'!D$9,'Calc| Project Costs'!W55,'Input| Projects'!$Y55),IF('Input| Overheads'!$C$42="DNSP defined",SUMPRODUCT(--('Input| Projects'!$AD55="Yes"),'Calc| Overheads Allocation'!D$62,'Input| Projects'!$AG55),""))),"")</f>
        <v>0</v>
      </c>
      <c r="AV55" s="186">
        <f>IFERROR(IF('Input| Overheads'!$C$42="Direct costs",SUMPRODUCT(--('Input| Projects'!$AD55="Yes"),'Calc| Overheads Allocation'!E$9,'Calc| Project Costs'!X55),IF('Input| Overheads'!$C$42="Internal labour",SUMPRODUCT(--('Input| Projects'!$AD55="Yes"),'Calc| Overheads Allocation'!E$9,'Calc| Project Costs'!X55,'Input| Projects'!$Y55),IF('Input| Overheads'!$C$42="DNSP defined",SUMPRODUCT(--('Input| Projects'!$AD55="Yes"),'Calc| Overheads Allocation'!E$62,'Input| Projects'!$AG55),""))),"")</f>
        <v>0</v>
      </c>
      <c r="AW55" s="186">
        <f>IFERROR(IF('Input| Overheads'!$C$42="Direct costs",SUMPRODUCT(--('Input| Projects'!$AD55="Yes"),'Calc| Overheads Allocation'!F$9,'Calc| Project Costs'!Y55),IF('Input| Overheads'!$C$42="Internal labour",SUMPRODUCT(--('Input| Projects'!$AD55="Yes"),'Calc| Overheads Allocation'!F$9,'Calc| Project Costs'!Y55,'Input| Projects'!$Y55),IF('Input| Overheads'!$C$42="DNSP defined",SUMPRODUCT(--('Input| Projects'!$AD55="Yes"),'Calc| Overheads Allocation'!F$62,'Input| Projects'!$AG55),""))),"")</f>
        <v>0</v>
      </c>
      <c r="AX55" s="186">
        <f>IFERROR(IF('Input| Overheads'!$C$42="Direct costs",SUMPRODUCT(--('Input| Projects'!$AD55="Yes"),'Calc| Overheads Allocation'!G$9,'Calc| Project Costs'!Z55),IF('Input| Overheads'!$C$42="Internal labour",SUMPRODUCT(--('Input| Projects'!$AD55="Yes"),'Calc| Overheads Allocation'!G$9,'Calc| Project Costs'!Z55,'Input| Projects'!$Y55),IF('Input| Overheads'!$C$42="DNSP defined",SUMPRODUCT(--('Input| Projects'!$AD55="Yes"),'Calc| Overheads Allocation'!G$62,'Input| Projects'!$AG55),""))),"")</f>
        <v>0</v>
      </c>
      <c r="AY55" s="186">
        <f>IFERROR(IF('Input| Overheads'!$C$42="Direct costs",SUMPRODUCT(--('Input| Projects'!$AD55="Yes"),'Calc| Overheads Allocation'!H$9,'Calc| Project Costs'!AA55),IF('Input| Overheads'!$C$42="Internal labour",SUMPRODUCT(--('Input| Projects'!$AD55="Yes"),'Calc| Overheads Allocation'!H$9,'Calc| Project Costs'!AA55,'Input| Projects'!$Y55),IF('Input| Overheads'!$C$42="DNSP defined",SUMPRODUCT(--('Input| Projects'!$AD55="Yes"),'Calc| Overheads Allocation'!H$62,'Input| Projects'!$AG55),""))),"")</f>
        <v>0</v>
      </c>
      <c r="AZ55" s="186">
        <f>IFERROR(IF('Input| Overheads'!$C$42="Direct costs",SUMPRODUCT(--('Input| Projects'!$AD55="Yes"),'Calc| Overheads Allocation'!I$9,'Calc| Project Costs'!AB55),IF('Input| Overheads'!$C$42="Internal labour",SUMPRODUCT(--('Input| Projects'!$AD55="Yes"),'Calc| Overheads Allocation'!I$9,'Calc| Project Costs'!AB55,'Input| Projects'!$Y55),IF('Input| Overheads'!$C$42="DNSP defined",SUMPRODUCT(--('Input| Projects'!$AD55="Yes"),'Calc| Overheads Allocation'!I$62,'Input| Projects'!$AG55),""))),"")</f>
        <v>0</v>
      </c>
      <c r="BA55" s="106"/>
      <c r="BB55" s="186">
        <f t="shared" si="41"/>
        <v>7.0439600000000002</v>
      </c>
      <c r="BC55" s="186">
        <f t="shared" si="42"/>
        <v>0</v>
      </c>
      <c r="BD55" s="186">
        <f t="shared" si="43"/>
        <v>0</v>
      </c>
      <c r="BE55" s="186">
        <f t="shared" si="20"/>
        <v>0</v>
      </c>
      <c r="BF55" s="186">
        <f t="shared" si="21"/>
        <v>0</v>
      </c>
      <c r="BG55" s="186">
        <f t="shared" si="22"/>
        <v>0</v>
      </c>
      <c r="BH55" s="186">
        <f t="shared" si="23"/>
        <v>0</v>
      </c>
      <c r="BI55" s="97"/>
      <c r="BJ55" s="186">
        <f t="shared" si="24"/>
        <v>0</v>
      </c>
      <c r="BK55" s="186" t="str">
        <f t="shared" si="25"/>
        <v/>
      </c>
      <c r="BL55" s="186" t="str">
        <f t="shared" si="26"/>
        <v/>
      </c>
      <c r="BM55" s="186" t="str">
        <f t="shared" si="27"/>
        <v/>
      </c>
      <c r="BN55" s="186" t="str">
        <f t="shared" si="28"/>
        <v/>
      </c>
      <c r="BO55" s="186" t="str">
        <f t="shared" si="29"/>
        <v/>
      </c>
      <c r="BP55" s="186" t="str">
        <f t="shared" si="30"/>
        <v/>
      </c>
      <c r="BQ55" s="97"/>
      <c r="BR55" s="186">
        <f t="shared" si="44"/>
        <v>16.415840000000003</v>
      </c>
      <c r="BS55" s="186">
        <f t="shared" si="31"/>
        <v>0</v>
      </c>
      <c r="BT55" s="222">
        <f t="shared" si="32"/>
        <v>0</v>
      </c>
      <c r="BU55" s="222">
        <f t="shared" si="33"/>
        <v>0</v>
      </c>
      <c r="BV55" s="222">
        <f t="shared" si="34"/>
        <v>0</v>
      </c>
      <c r="BW55" s="222">
        <f t="shared" si="35"/>
        <v>0</v>
      </c>
      <c r="BX55" s="222">
        <f t="shared" si="36"/>
        <v>0</v>
      </c>
      <c r="BY55" s="106"/>
      <c r="BZ55" s="197">
        <f>IF(SUMIF('Input| Projects'!$AS$8:$CP$8,"Dx",'Input| Projects'!$AS55:$CP55)=0,"",SUMIF('Input| Projects'!$AS$8:$CP$8,"Dx",'Input| Projects'!$AS55:$CP55))</f>
        <v>1</v>
      </c>
      <c r="CA55" s="197" t="str">
        <f>IF(SUMIF('Input| Projects'!$AS$8:$CP$8,"Tx",'Input| Projects'!$AS55:$CP55)=0,"",SUMIF('Input| Projects'!$AS$8:$CP$8,"Tx",'Input| Projects'!$AS55:$CP55))</f>
        <v/>
      </c>
      <c r="CB55" s="150" t="str">
        <f t="shared" si="45"/>
        <v/>
      </c>
    </row>
    <row r="56" spans="2:80" x14ac:dyDescent="0.2">
      <c r="B56" s="201">
        <f>IFERROR('Input| Projects'!B56,"")</f>
        <v>47</v>
      </c>
      <c r="C56" s="42" t="str">
        <f>IFERROR(IF('Input| Projects'!C56="","",'Input| Projects'!C56),"")</f>
        <v>132kV feeders 923/2 and 924/2 Replacement</v>
      </c>
      <c r="D56" s="42" t="str">
        <f>IFERROR(IF('Input| Projects'!D56="","",'Input| Projects'!D56),"")</f>
        <v>ARA_04.4.B.0022A</v>
      </c>
      <c r="E56" s="104"/>
      <c r="F56" s="190">
        <f>IFERROR('Input| Projects'!I56*'Input| Escalations'!$K$19,"")</f>
        <v>1898.94208</v>
      </c>
      <c r="G56" s="190">
        <f>IFERROR('Input| Projects'!J56*'Input| Escalations'!$K$19,"")</f>
        <v>0</v>
      </c>
      <c r="H56" s="190">
        <f>IFERROR('Input| Projects'!K56*'Input| Escalations'!$K$19,"")</f>
        <v>0</v>
      </c>
      <c r="I56" s="190">
        <f>IFERROR('Input| Projects'!L56*'Input| Escalations'!$K$19,"")</f>
        <v>0</v>
      </c>
      <c r="J56" s="190">
        <f>IFERROR('Input| Projects'!M56*'Input| Escalations'!$K$19,"")</f>
        <v>0</v>
      </c>
      <c r="K56" s="190">
        <f>IFERROR('Input| Projects'!N56*'Input| Escalations'!$K$19,"")</f>
        <v>0</v>
      </c>
      <c r="L56" s="190">
        <f>IFERROR('Input| Projects'!O56*'Input| Escalations'!$K$19,"")</f>
        <v>0</v>
      </c>
      <c r="M56" s="150" t="str">
        <f>IF(ABS(SUM(F56:L56)-(SUM('Input| Projects'!I56:O56)*'Input| Escalations'!$K$19))&lt;0.0000001,"",1)</f>
        <v/>
      </c>
      <c r="N56" s="192">
        <f>'Input| Projects'!$Y56*INDEX('Input| Escalations'!$H$33:$N$33,MATCH('Calc| Project Costs'!N$9,'Input| Escalations'!$H$23:$N$23,0))+'Input| Projects'!$Z56*INDEX('Input| Escalations'!$H$34:$N$34,MATCH('Calc| Project Costs'!N$9,'Input| Escalations'!$H$23:$N$23,0))+'Input| Projects'!$AA56*INDEX('Input| Escalations'!$H$35:$N$35,MATCH('Calc| Project Costs'!N$9,'Input| Escalations'!$H$23:$N$23,0))+1</f>
        <v>1</v>
      </c>
      <c r="O56" s="192">
        <f>'Input| Projects'!$Y56*INDEX('Input| Escalations'!$H$33:$N$33,MATCH('Calc| Project Costs'!O$9,'Input| Escalations'!$H$23:$N$23,0))+'Input| Projects'!$Z56*INDEX('Input| Escalations'!$H$34:$N$34,MATCH('Calc| Project Costs'!O$9,'Input| Escalations'!$H$23:$N$23,0))+'Input| Projects'!$AA56*INDEX('Input| Escalations'!$H$35:$N$35,MATCH('Calc| Project Costs'!O$9,'Input| Escalations'!$H$23:$N$23,0))+1</f>
        <v>1</v>
      </c>
      <c r="P56" s="192">
        <f>'Input| Projects'!$Y56*INDEX('Input| Escalations'!$H$33:$N$33,MATCH('Calc| Project Costs'!P$9,'Input| Escalations'!$H$23:$N$23,0))+'Input| Projects'!$Z56*INDEX('Input| Escalations'!$H$34:$N$34,MATCH('Calc| Project Costs'!P$9,'Input| Escalations'!$H$23:$N$23,0))+'Input| Projects'!$AA56*INDEX('Input| Escalations'!$H$35:$N$35,MATCH('Calc| Project Costs'!P$9,'Input| Escalations'!$H$23:$N$23,0))+1</f>
        <v>1</v>
      </c>
      <c r="Q56" s="192">
        <f>'Input| Projects'!$Y56*INDEX('Input| Escalations'!$H$33:$N$33,MATCH('Calc| Project Costs'!Q$9,'Input| Escalations'!$H$23:$N$23,0))+'Input| Projects'!$Z56*INDEX('Input| Escalations'!$H$34:$N$34,MATCH('Calc| Project Costs'!Q$9,'Input| Escalations'!$H$23:$N$23,0))+'Input| Projects'!$AA56*INDEX('Input| Escalations'!$H$35:$N$35,MATCH('Calc| Project Costs'!Q$9,'Input| Escalations'!$H$23:$N$23,0))+1</f>
        <v>1</v>
      </c>
      <c r="R56" s="192">
        <f>'Input| Projects'!$Y56*INDEX('Input| Escalations'!$H$33:$N$33,MATCH('Calc| Project Costs'!R$9,'Input| Escalations'!$H$23:$N$23,0))+'Input| Projects'!$Z56*INDEX('Input| Escalations'!$H$34:$N$34,MATCH('Calc| Project Costs'!R$9,'Input| Escalations'!$H$23:$N$23,0))+'Input| Projects'!$AA56*INDEX('Input| Escalations'!$H$35:$N$35,MATCH('Calc| Project Costs'!R$9,'Input| Escalations'!$H$23:$N$23,0))+1</f>
        <v>1</v>
      </c>
      <c r="S56" s="192">
        <f>'Input| Projects'!$Y56*INDEX('Input| Escalations'!$H$33:$N$33,MATCH('Calc| Project Costs'!S$9,'Input| Escalations'!$H$23:$N$23,0))+'Input| Projects'!$Z56*INDEX('Input| Escalations'!$H$34:$N$34,MATCH('Calc| Project Costs'!S$9,'Input| Escalations'!$H$23:$N$23,0))+'Input| Projects'!$AA56*INDEX('Input| Escalations'!$H$35:$N$35,MATCH('Calc| Project Costs'!S$9,'Input| Escalations'!$H$23:$N$23,0))+1</f>
        <v>1</v>
      </c>
      <c r="T56" s="192">
        <f>'Input| Projects'!$Y56*INDEX('Input| Escalations'!$H$33:$N$33,MATCH('Calc| Project Costs'!T$9,'Input| Escalations'!$H$23:$N$23,0))+'Input| Projects'!$Z56*INDEX('Input| Escalations'!$H$34:$N$34,MATCH('Calc| Project Costs'!T$9,'Input| Escalations'!$H$23:$N$23,0))+'Input| Projects'!$AA56*INDEX('Input| Escalations'!$H$35:$N$35,MATCH('Calc| Project Costs'!T$9,'Input| Escalations'!$H$23:$N$23,0))+1</f>
        <v>1</v>
      </c>
      <c r="U56" s="106"/>
      <c r="V56" s="186">
        <f t="shared" si="37"/>
        <v>1898.94208</v>
      </c>
      <c r="W56" s="186">
        <f t="shared" si="38"/>
        <v>0</v>
      </c>
      <c r="X56" s="186">
        <f t="shared" si="39"/>
        <v>0</v>
      </c>
      <c r="Y56" s="186">
        <f t="shared" si="18"/>
        <v>0</v>
      </c>
      <c r="Z56" s="186">
        <f t="shared" si="19"/>
        <v>0</v>
      </c>
      <c r="AA56" s="186">
        <f t="shared" si="40"/>
        <v>0</v>
      </c>
      <c r="AB56" s="186">
        <f t="shared" si="40"/>
        <v>0</v>
      </c>
      <c r="AC56" s="106"/>
      <c r="AD56" s="186">
        <f>'Input| Projects'!Q56*N56*'Input| Escalations'!$K$19</f>
        <v>0</v>
      </c>
      <c r="AE56" s="186">
        <f>'Input| Projects'!R56*O56*'Input| Escalations'!$K$19</f>
        <v>0</v>
      </c>
      <c r="AF56" s="186">
        <f>'Input| Projects'!S56*P56*'Input| Escalations'!$K$19</f>
        <v>0</v>
      </c>
      <c r="AG56" s="186">
        <f>'Input| Projects'!T56*Q56*'Input| Escalations'!$K$19</f>
        <v>0</v>
      </c>
      <c r="AH56" s="186">
        <f>'Input| Projects'!U56*R56*'Input| Escalations'!$K$19</f>
        <v>0</v>
      </c>
      <c r="AI56" s="186">
        <f>'Input| Projects'!V56*S56*'Input| Escalations'!$K$19</f>
        <v>0</v>
      </c>
      <c r="AJ56" s="186">
        <f>'Input| Projects'!W56*T56*'Input| Escalations'!$K$19</f>
        <v>0</v>
      </c>
      <c r="AK56" s="106"/>
      <c r="AL56" s="186">
        <f>IFERROR(IF('Input| Overheads'!$C$42="Direct costs",SUMPRODUCT(--('Input| Projects'!$AC56="Yes"),'Calc| Overheads Allocation'!C$8,'Calc| Project Costs'!V56),IF('Input| Overheads'!$C$42="Internal labour",SUMPRODUCT(--('Input| Projects'!$AC56="Yes"),'Calc| Overheads Allocation'!C$8,'Calc| Project Costs'!V56,'Input| Projects'!$Y56),IF('Input| Overheads'!$C$42="DNSP defined",SUMPRODUCT(--('Input| Projects'!$AC56="Yes"),'Calc| Overheads Allocation'!C$61,'Input| Projects'!$AF56),""))),"")</f>
        <v>161.16767999999999</v>
      </c>
      <c r="AM56" s="186">
        <f>IFERROR(IF('Input| Overheads'!$C$42="Direct costs",SUMPRODUCT(--('Input| Projects'!$AC56="Yes"),'Calc| Overheads Allocation'!D$8,'Calc| Project Costs'!W56),IF('Input| Overheads'!$C$42="Internal labour",SUMPRODUCT(--('Input| Projects'!$AC56="Yes"),'Calc| Overheads Allocation'!D$8,'Calc| Project Costs'!W56,'Input| Projects'!$Y56),IF('Input| Overheads'!$C$42="DNSP defined",SUMPRODUCT(--('Input| Projects'!$AC56="Yes"),'Calc| Overheads Allocation'!D$61,'Input| Projects'!$AF56),""))),"")</f>
        <v>0</v>
      </c>
      <c r="AN56" s="186">
        <f>IFERROR(IF('Input| Overheads'!$C$42="Direct costs",SUMPRODUCT(--('Input| Projects'!$AC56="Yes"),'Calc| Overheads Allocation'!E$8,'Calc| Project Costs'!X56),IF('Input| Overheads'!$C$42="Internal labour",SUMPRODUCT(--('Input| Projects'!$AC56="Yes"),'Calc| Overheads Allocation'!E$8,'Calc| Project Costs'!X56,'Input| Projects'!$Y56),IF('Input| Overheads'!$C$42="DNSP defined",SUMPRODUCT(--('Input| Projects'!$AC56="Yes"),'Calc| Overheads Allocation'!E$61,'Input| Projects'!$AF56),""))),"")</f>
        <v>0</v>
      </c>
      <c r="AO56" s="186">
        <f>IFERROR(IF('Input| Overheads'!$C$42="Direct costs",SUMPRODUCT(--('Input| Projects'!$AC56="Yes"),'Calc| Overheads Allocation'!F$8,'Calc| Project Costs'!Y56),IF('Input| Overheads'!$C$42="Internal labour",SUMPRODUCT(--('Input| Projects'!$AC56="Yes"),'Calc| Overheads Allocation'!F$8,'Calc| Project Costs'!Y56,'Input| Projects'!$Y56),IF('Input| Overheads'!$C$42="DNSP defined",SUMPRODUCT(--('Input| Projects'!$AC56="Yes"),'Calc| Overheads Allocation'!F$61,'Input| Projects'!$AF56),""))),"")</f>
        <v>0</v>
      </c>
      <c r="AP56" s="186">
        <f>IFERROR(IF('Input| Overheads'!$C$42="Direct costs",SUMPRODUCT(--('Input| Projects'!$AC56="Yes"),'Calc| Overheads Allocation'!G$8,'Calc| Project Costs'!Z56),IF('Input| Overheads'!$C$42="Internal labour",SUMPRODUCT(--('Input| Projects'!$AC56="Yes"),'Calc| Overheads Allocation'!G$8,'Calc| Project Costs'!Z56,'Input| Projects'!$Y56),IF('Input| Overheads'!$C$42="DNSP defined",SUMPRODUCT(--('Input| Projects'!$AC56="Yes"),'Calc| Overheads Allocation'!G$61,'Input| Projects'!$AF56),""))),"")</f>
        <v>0</v>
      </c>
      <c r="AQ56" s="186">
        <f>IFERROR(IF('Input| Overheads'!$C$42="Direct costs",SUMPRODUCT(--('Input| Projects'!$AC56="Yes"),'Calc| Overheads Allocation'!H$8,'Calc| Project Costs'!AA56),IF('Input| Overheads'!$C$42="Internal labour",SUMPRODUCT(--('Input| Projects'!$AC56="Yes"),'Calc| Overheads Allocation'!H$8,'Calc| Project Costs'!AA56,'Input| Projects'!$Y56),IF('Input| Overheads'!$C$42="DNSP defined",SUMPRODUCT(--('Input| Projects'!$AC56="Yes"),'Calc| Overheads Allocation'!H$61,'Input| Projects'!$AF56),""))),"")</f>
        <v>0</v>
      </c>
      <c r="AR56" s="186">
        <f>IFERROR(IF('Input| Overheads'!$C$42="Direct costs",SUMPRODUCT(--('Input| Projects'!$AC56="Yes"),'Calc| Overheads Allocation'!I$8,'Calc| Project Costs'!AB56),IF('Input| Overheads'!$C$42="Internal labour",SUMPRODUCT(--('Input| Projects'!$AC56="Yes"),'Calc| Overheads Allocation'!I$8,'Calc| Project Costs'!AB56,'Input| Projects'!$Y56),IF('Input| Overheads'!$C$42="DNSP defined",SUMPRODUCT(--('Input| Projects'!$AC56="Yes"),'Calc| Overheads Allocation'!I$61,'Input| Projects'!$AF56),""))),"")</f>
        <v>0</v>
      </c>
      <c r="AS56" s="106"/>
      <c r="AT56" s="186">
        <f>IFERROR(IF('Input| Overheads'!$C$42="Direct costs",SUMPRODUCT(--('Input| Projects'!$AD56="Yes"),'Calc| Overheads Allocation'!C$9,'Calc| Project Costs'!V56),IF('Input| Overheads'!$C$42="Internal labour",SUMPRODUCT(--('Input| Projects'!$AD56="Yes"),'Calc| Overheads Allocation'!C$9,'Calc| Project Costs'!V56,'Input| Projects'!$Y56),IF('Input| Overheads'!$C$42="DNSP defined",SUMPRODUCT(--('Input| Projects'!$AD56="Yes"),'Calc| Overheads Allocation'!C$62,'Input| Projects'!$AG56),""))),"")</f>
        <v>0</v>
      </c>
      <c r="AU56" s="186">
        <f>IFERROR(IF('Input| Overheads'!$C$42="Direct costs",SUMPRODUCT(--('Input| Projects'!$AD56="Yes"),'Calc| Overheads Allocation'!D$9,'Calc| Project Costs'!W56),IF('Input| Overheads'!$C$42="Internal labour",SUMPRODUCT(--('Input| Projects'!$AD56="Yes"),'Calc| Overheads Allocation'!D$9,'Calc| Project Costs'!W56,'Input| Projects'!$Y56),IF('Input| Overheads'!$C$42="DNSP defined",SUMPRODUCT(--('Input| Projects'!$AD56="Yes"),'Calc| Overheads Allocation'!D$62,'Input| Projects'!$AG56),""))),"")</f>
        <v>0</v>
      </c>
      <c r="AV56" s="186">
        <f>IFERROR(IF('Input| Overheads'!$C$42="Direct costs",SUMPRODUCT(--('Input| Projects'!$AD56="Yes"),'Calc| Overheads Allocation'!E$9,'Calc| Project Costs'!X56),IF('Input| Overheads'!$C$42="Internal labour",SUMPRODUCT(--('Input| Projects'!$AD56="Yes"),'Calc| Overheads Allocation'!E$9,'Calc| Project Costs'!X56,'Input| Projects'!$Y56),IF('Input| Overheads'!$C$42="DNSP defined",SUMPRODUCT(--('Input| Projects'!$AD56="Yes"),'Calc| Overheads Allocation'!E$62,'Input| Projects'!$AG56),""))),"")</f>
        <v>0</v>
      </c>
      <c r="AW56" s="186">
        <f>IFERROR(IF('Input| Overheads'!$C$42="Direct costs",SUMPRODUCT(--('Input| Projects'!$AD56="Yes"),'Calc| Overheads Allocation'!F$9,'Calc| Project Costs'!Y56),IF('Input| Overheads'!$C$42="Internal labour",SUMPRODUCT(--('Input| Projects'!$AD56="Yes"),'Calc| Overheads Allocation'!F$9,'Calc| Project Costs'!Y56,'Input| Projects'!$Y56),IF('Input| Overheads'!$C$42="DNSP defined",SUMPRODUCT(--('Input| Projects'!$AD56="Yes"),'Calc| Overheads Allocation'!F$62,'Input| Projects'!$AG56),""))),"")</f>
        <v>0</v>
      </c>
      <c r="AX56" s="186">
        <f>IFERROR(IF('Input| Overheads'!$C$42="Direct costs",SUMPRODUCT(--('Input| Projects'!$AD56="Yes"),'Calc| Overheads Allocation'!G$9,'Calc| Project Costs'!Z56),IF('Input| Overheads'!$C$42="Internal labour",SUMPRODUCT(--('Input| Projects'!$AD56="Yes"),'Calc| Overheads Allocation'!G$9,'Calc| Project Costs'!Z56,'Input| Projects'!$Y56),IF('Input| Overheads'!$C$42="DNSP defined",SUMPRODUCT(--('Input| Projects'!$AD56="Yes"),'Calc| Overheads Allocation'!G$62,'Input| Projects'!$AG56),""))),"")</f>
        <v>0</v>
      </c>
      <c r="AY56" s="186">
        <f>IFERROR(IF('Input| Overheads'!$C$42="Direct costs",SUMPRODUCT(--('Input| Projects'!$AD56="Yes"),'Calc| Overheads Allocation'!H$9,'Calc| Project Costs'!AA56),IF('Input| Overheads'!$C$42="Internal labour",SUMPRODUCT(--('Input| Projects'!$AD56="Yes"),'Calc| Overheads Allocation'!H$9,'Calc| Project Costs'!AA56,'Input| Projects'!$Y56),IF('Input| Overheads'!$C$42="DNSP defined",SUMPRODUCT(--('Input| Projects'!$AD56="Yes"),'Calc| Overheads Allocation'!H$62,'Input| Projects'!$AG56),""))),"")</f>
        <v>0</v>
      </c>
      <c r="AZ56" s="186">
        <f>IFERROR(IF('Input| Overheads'!$C$42="Direct costs",SUMPRODUCT(--('Input| Projects'!$AD56="Yes"),'Calc| Overheads Allocation'!I$9,'Calc| Project Costs'!AB56),IF('Input| Overheads'!$C$42="Internal labour",SUMPRODUCT(--('Input| Projects'!$AD56="Yes"),'Calc| Overheads Allocation'!I$9,'Calc| Project Costs'!AB56,'Input| Projects'!$Y56),IF('Input| Overheads'!$C$42="DNSP defined",SUMPRODUCT(--('Input| Projects'!$AD56="Yes"),'Calc| Overheads Allocation'!I$62,'Input| Projects'!$AG56),""))),"")</f>
        <v>0</v>
      </c>
      <c r="BA56" s="106"/>
      <c r="BB56" s="186">
        <f t="shared" si="41"/>
        <v>161.16767999999999</v>
      </c>
      <c r="BC56" s="186">
        <f t="shared" si="42"/>
        <v>0</v>
      </c>
      <c r="BD56" s="186">
        <f t="shared" si="43"/>
        <v>0</v>
      </c>
      <c r="BE56" s="186">
        <f t="shared" si="20"/>
        <v>0</v>
      </c>
      <c r="BF56" s="186">
        <f t="shared" si="21"/>
        <v>0</v>
      </c>
      <c r="BG56" s="186">
        <f t="shared" si="22"/>
        <v>0</v>
      </c>
      <c r="BH56" s="186">
        <f t="shared" si="23"/>
        <v>0</v>
      </c>
      <c r="BI56" s="97"/>
      <c r="BJ56" s="186">
        <f t="shared" si="24"/>
        <v>0</v>
      </c>
      <c r="BK56" s="186" t="str">
        <f t="shared" si="25"/>
        <v/>
      </c>
      <c r="BL56" s="186" t="str">
        <f t="shared" si="26"/>
        <v/>
      </c>
      <c r="BM56" s="186" t="str">
        <f t="shared" si="27"/>
        <v/>
      </c>
      <c r="BN56" s="186" t="str">
        <f t="shared" si="28"/>
        <v/>
      </c>
      <c r="BO56" s="186" t="str">
        <f t="shared" si="29"/>
        <v/>
      </c>
      <c r="BP56" s="186" t="str">
        <f t="shared" si="30"/>
        <v/>
      </c>
      <c r="BQ56" s="97"/>
      <c r="BR56" s="186">
        <f t="shared" si="44"/>
        <v>2060.1097599999998</v>
      </c>
      <c r="BS56" s="186">
        <f t="shared" si="31"/>
        <v>0</v>
      </c>
      <c r="BT56" s="222">
        <f t="shared" si="32"/>
        <v>0</v>
      </c>
      <c r="BU56" s="222">
        <f t="shared" si="33"/>
        <v>0</v>
      </c>
      <c r="BV56" s="222">
        <f t="shared" si="34"/>
        <v>0</v>
      </c>
      <c r="BW56" s="222">
        <f t="shared" si="35"/>
        <v>0</v>
      </c>
      <c r="BX56" s="222">
        <f t="shared" si="36"/>
        <v>0</v>
      </c>
      <c r="BY56" s="106"/>
      <c r="BZ56" s="197">
        <f>IF(SUMIF('Input| Projects'!$AS$8:$CP$8,"Dx",'Input| Projects'!$AS56:$CP56)=0,"",SUMIF('Input| Projects'!$AS$8:$CP$8,"Dx",'Input| Projects'!$AS56:$CP56))</f>
        <v>1</v>
      </c>
      <c r="CA56" s="197" t="str">
        <f>IF(SUMIF('Input| Projects'!$AS$8:$CP$8,"Tx",'Input| Projects'!$AS56:$CP56)=0,"",SUMIF('Input| Projects'!$AS$8:$CP$8,"Tx",'Input| Projects'!$AS56:$CP56))</f>
        <v/>
      </c>
      <c r="CB56" s="150" t="str">
        <f t="shared" si="45"/>
        <v/>
      </c>
    </row>
    <row r="57" spans="2:80" x14ac:dyDescent="0.2">
      <c r="B57" s="201">
        <f>IFERROR('Input| Projects'!B57,"")</f>
        <v>48</v>
      </c>
      <c r="C57" s="42" t="str">
        <f>IFERROR(IF('Input| Projects'!C57="","",'Input| Projects'!C57),"")</f>
        <v>REP 33KV FDRS HOMEBUSH-AUBURN/LIDCOMBE</v>
      </c>
      <c r="D57" s="42" t="str">
        <f>IFERROR(IF('Input| Projects'!D57="","",'Input| Projects'!D57),"")</f>
        <v>ARA_04.4.C.0008</v>
      </c>
      <c r="E57" s="104"/>
      <c r="F57" s="190">
        <f>IFERROR('Input| Projects'!I57*'Input| Escalations'!$K$19,"")</f>
        <v>423.65897999999999</v>
      </c>
      <c r="G57" s="190">
        <f>IFERROR('Input| Projects'!J57*'Input| Escalations'!$K$19,"")</f>
        <v>0</v>
      </c>
      <c r="H57" s="190">
        <f>IFERROR('Input| Projects'!K57*'Input| Escalations'!$K$19,"")</f>
        <v>0</v>
      </c>
      <c r="I57" s="190">
        <f>IFERROR('Input| Projects'!L57*'Input| Escalations'!$K$19,"")</f>
        <v>0</v>
      </c>
      <c r="J57" s="190">
        <f>IFERROR('Input| Projects'!M57*'Input| Escalations'!$K$19,"")</f>
        <v>0</v>
      </c>
      <c r="K57" s="190">
        <f>IFERROR('Input| Projects'!N57*'Input| Escalations'!$K$19,"")</f>
        <v>0</v>
      </c>
      <c r="L57" s="190">
        <f>IFERROR('Input| Projects'!O57*'Input| Escalations'!$K$19,"")</f>
        <v>0</v>
      </c>
      <c r="M57" s="150" t="str">
        <f>IF(ABS(SUM(F57:L57)-(SUM('Input| Projects'!I57:O57)*'Input| Escalations'!$K$19))&lt;0.0000001,"",1)</f>
        <v/>
      </c>
      <c r="N57" s="192">
        <f>'Input| Projects'!$Y57*INDEX('Input| Escalations'!$H$33:$N$33,MATCH('Calc| Project Costs'!N$9,'Input| Escalations'!$H$23:$N$23,0))+'Input| Projects'!$Z57*INDEX('Input| Escalations'!$H$34:$N$34,MATCH('Calc| Project Costs'!N$9,'Input| Escalations'!$H$23:$N$23,0))+'Input| Projects'!$AA57*INDEX('Input| Escalations'!$H$35:$N$35,MATCH('Calc| Project Costs'!N$9,'Input| Escalations'!$H$23:$N$23,0))+1</f>
        <v>1</v>
      </c>
      <c r="O57" s="192">
        <f>'Input| Projects'!$Y57*INDEX('Input| Escalations'!$H$33:$N$33,MATCH('Calc| Project Costs'!O$9,'Input| Escalations'!$H$23:$N$23,0))+'Input| Projects'!$Z57*INDEX('Input| Escalations'!$H$34:$N$34,MATCH('Calc| Project Costs'!O$9,'Input| Escalations'!$H$23:$N$23,0))+'Input| Projects'!$AA57*INDEX('Input| Escalations'!$H$35:$N$35,MATCH('Calc| Project Costs'!O$9,'Input| Escalations'!$H$23:$N$23,0))+1</f>
        <v>1</v>
      </c>
      <c r="P57" s="192">
        <f>'Input| Projects'!$Y57*INDEX('Input| Escalations'!$H$33:$N$33,MATCH('Calc| Project Costs'!P$9,'Input| Escalations'!$H$23:$N$23,0))+'Input| Projects'!$Z57*INDEX('Input| Escalations'!$H$34:$N$34,MATCH('Calc| Project Costs'!P$9,'Input| Escalations'!$H$23:$N$23,0))+'Input| Projects'!$AA57*INDEX('Input| Escalations'!$H$35:$N$35,MATCH('Calc| Project Costs'!P$9,'Input| Escalations'!$H$23:$N$23,0))+1</f>
        <v>1</v>
      </c>
      <c r="Q57" s="192">
        <f>'Input| Projects'!$Y57*INDEX('Input| Escalations'!$H$33:$N$33,MATCH('Calc| Project Costs'!Q$9,'Input| Escalations'!$H$23:$N$23,0))+'Input| Projects'!$Z57*INDEX('Input| Escalations'!$H$34:$N$34,MATCH('Calc| Project Costs'!Q$9,'Input| Escalations'!$H$23:$N$23,0))+'Input| Projects'!$AA57*INDEX('Input| Escalations'!$H$35:$N$35,MATCH('Calc| Project Costs'!Q$9,'Input| Escalations'!$H$23:$N$23,0))+1</f>
        <v>1</v>
      </c>
      <c r="R57" s="192">
        <f>'Input| Projects'!$Y57*INDEX('Input| Escalations'!$H$33:$N$33,MATCH('Calc| Project Costs'!R$9,'Input| Escalations'!$H$23:$N$23,0))+'Input| Projects'!$Z57*INDEX('Input| Escalations'!$H$34:$N$34,MATCH('Calc| Project Costs'!R$9,'Input| Escalations'!$H$23:$N$23,0))+'Input| Projects'!$AA57*INDEX('Input| Escalations'!$H$35:$N$35,MATCH('Calc| Project Costs'!R$9,'Input| Escalations'!$H$23:$N$23,0))+1</f>
        <v>1</v>
      </c>
      <c r="S57" s="192">
        <f>'Input| Projects'!$Y57*INDEX('Input| Escalations'!$H$33:$N$33,MATCH('Calc| Project Costs'!S$9,'Input| Escalations'!$H$23:$N$23,0))+'Input| Projects'!$Z57*INDEX('Input| Escalations'!$H$34:$N$34,MATCH('Calc| Project Costs'!S$9,'Input| Escalations'!$H$23:$N$23,0))+'Input| Projects'!$AA57*INDEX('Input| Escalations'!$H$35:$N$35,MATCH('Calc| Project Costs'!S$9,'Input| Escalations'!$H$23:$N$23,0))+1</f>
        <v>1</v>
      </c>
      <c r="T57" s="192">
        <f>'Input| Projects'!$Y57*INDEX('Input| Escalations'!$H$33:$N$33,MATCH('Calc| Project Costs'!T$9,'Input| Escalations'!$H$23:$N$23,0))+'Input| Projects'!$Z57*INDEX('Input| Escalations'!$H$34:$N$34,MATCH('Calc| Project Costs'!T$9,'Input| Escalations'!$H$23:$N$23,0))+'Input| Projects'!$AA57*INDEX('Input| Escalations'!$H$35:$N$35,MATCH('Calc| Project Costs'!T$9,'Input| Escalations'!$H$23:$N$23,0))+1</f>
        <v>1</v>
      </c>
      <c r="U57" s="106"/>
      <c r="V57" s="186">
        <f t="shared" si="37"/>
        <v>423.65897999999999</v>
      </c>
      <c r="W57" s="186">
        <f t="shared" si="38"/>
        <v>0</v>
      </c>
      <c r="X57" s="186">
        <f t="shared" si="39"/>
        <v>0</v>
      </c>
      <c r="Y57" s="186">
        <f t="shared" si="18"/>
        <v>0</v>
      </c>
      <c r="Z57" s="186">
        <f t="shared" si="19"/>
        <v>0</v>
      </c>
      <c r="AA57" s="186">
        <f t="shared" si="40"/>
        <v>0</v>
      </c>
      <c r="AB57" s="186">
        <f t="shared" si="40"/>
        <v>0</v>
      </c>
      <c r="AC57" s="106"/>
      <c r="AD57" s="186">
        <f>'Input| Projects'!Q57*N57*'Input| Escalations'!$K$19</f>
        <v>0</v>
      </c>
      <c r="AE57" s="186">
        <f>'Input| Projects'!R57*O57*'Input| Escalations'!$K$19</f>
        <v>0</v>
      </c>
      <c r="AF57" s="186">
        <f>'Input| Projects'!S57*P57*'Input| Escalations'!$K$19</f>
        <v>0</v>
      </c>
      <c r="AG57" s="186">
        <f>'Input| Projects'!T57*Q57*'Input| Escalations'!$K$19</f>
        <v>0</v>
      </c>
      <c r="AH57" s="186">
        <f>'Input| Projects'!U57*R57*'Input| Escalations'!$K$19</f>
        <v>0</v>
      </c>
      <c r="AI57" s="186">
        <f>'Input| Projects'!V57*S57*'Input| Escalations'!$K$19</f>
        <v>0</v>
      </c>
      <c r="AJ57" s="186">
        <f>'Input| Projects'!W57*T57*'Input| Escalations'!$K$19</f>
        <v>0</v>
      </c>
      <c r="AK57" s="106"/>
      <c r="AL57" s="186">
        <f>IFERROR(IF('Input| Overheads'!$C$42="Direct costs",SUMPRODUCT(--('Input| Projects'!$AC57="Yes"),'Calc| Overheads Allocation'!C$8,'Calc| Project Costs'!V57),IF('Input| Overheads'!$C$42="Internal labour",SUMPRODUCT(--('Input| Projects'!$AC57="Yes"),'Calc| Overheads Allocation'!C$8,'Calc| Project Costs'!V57,'Input| Projects'!$Y57),IF('Input| Overheads'!$C$42="DNSP defined",SUMPRODUCT(--('Input| Projects'!$AC57="Yes"),'Calc| Overheads Allocation'!C$61,'Input| Projects'!$AF57),""))),"")</f>
        <v>90.222519999999989</v>
      </c>
      <c r="AM57" s="186">
        <f>IFERROR(IF('Input| Overheads'!$C$42="Direct costs",SUMPRODUCT(--('Input| Projects'!$AC57="Yes"),'Calc| Overheads Allocation'!D$8,'Calc| Project Costs'!W57),IF('Input| Overheads'!$C$42="Internal labour",SUMPRODUCT(--('Input| Projects'!$AC57="Yes"),'Calc| Overheads Allocation'!D$8,'Calc| Project Costs'!W57,'Input| Projects'!$Y57),IF('Input| Overheads'!$C$42="DNSP defined",SUMPRODUCT(--('Input| Projects'!$AC57="Yes"),'Calc| Overheads Allocation'!D$61,'Input| Projects'!$AF57),""))),"")</f>
        <v>0</v>
      </c>
      <c r="AN57" s="186">
        <f>IFERROR(IF('Input| Overheads'!$C$42="Direct costs",SUMPRODUCT(--('Input| Projects'!$AC57="Yes"),'Calc| Overheads Allocation'!E$8,'Calc| Project Costs'!X57),IF('Input| Overheads'!$C$42="Internal labour",SUMPRODUCT(--('Input| Projects'!$AC57="Yes"),'Calc| Overheads Allocation'!E$8,'Calc| Project Costs'!X57,'Input| Projects'!$Y57),IF('Input| Overheads'!$C$42="DNSP defined",SUMPRODUCT(--('Input| Projects'!$AC57="Yes"),'Calc| Overheads Allocation'!E$61,'Input| Projects'!$AF57),""))),"")</f>
        <v>0</v>
      </c>
      <c r="AO57" s="186">
        <f>IFERROR(IF('Input| Overheads'!$C$42="Direct costs",SUMPRODUCT(--('Input| Projects'!$AC57="Yes"),'Calc| Overheads Allocation'!F$8,'Calc| Project Costs'!Y57),IF('Input| Overheads'!$C$42="Internal labour",SUMPRODUCT(--('Input| Projects'!$AC57="Yes"),'Calc| Overheads Allocation'!F$8,'Calc| Project Costs'!Y57,'Input| Projects'!$Y57),IF('Input| Overheads'!$C$42="DNSP defined",SUMPRODUCT(--('Input| Projects'!$AC57="Yes"),'Calc| Overheads Allocation'!F$61,'Input| Projects'!$AF57),""))),"")</f>
        <v>0</v>
      </c>
      <c r="AP57" s="186">
        <f>IFERROR(IF('Input| Overheads'!$C$42="Direct costs",SUMPRODUCT(--('Input| Projects'!$AC57="Yes"),'Calc| Overheads Allocation'!G$8,'Calc| Project Costs'!Z57),IF('Input| Overheads'!$C$42="Internal labour",SUMPRODUCT(--('Input| Projects'!$AC57="Yes"),'Calc| Overheads Allocation'!G$8,'Calc| Project Costs'!Z57,'Input| Projects'!$Y57),IF('Input| Overheads'!$C$42="DNSP defined",SUMPRODUCT(--('Input| Projects'!$AC57="Yes"),'Calc| Overheads Allocation'!G$61,'Input| Projects'!$AF57),""))),"")</f>
        <v>0</v>
      </c>
      <c r="AQ57" s="186">
        <f>IFERROR(IF('Input| Overheads'!$C$42="Direct costs",SUMPRODUCT(--('Input| Projects'!$AC57="Yes"),'Calc| Overheads Allocation'!H$8,'Calc| Project Costs'!AA57),IF('Input| Overheads'!$C$42="Internal labour",SUMPRODUCT(--('Input| Projects'!$AC57="Yes"),'Calc| Overheads Allocation'!H$8,'Calc| Project Costs'!AA57,'Input| Projects'!$Y57),IF('Input| Overheads'!$C$42="DNSP defined",SUMPRODUCT(--('Input| Projects'!$AC57="Yes"),'Calc| Overheads Allocation'!H$61,'Input| Projects'!$AF57),""))),"")</f>
        <v>0</v>
      </c>
      <c r="AR57" s="186">
        <f>IFERROR(IF('Input| Overheads'!$C$42="Direct costs",SUMPRODUCT(--('Input| Projects'!$AC57="Yes"),'Calc| Overheads Allocation'!I$8,'Calc| Project Costs'!AB57),IF('Input| Overheads'!$C$42="Internal labour",SUMPRODUCT(--('Input| Projects'!$AC57="Yes"),'Calc| Overheads Allocation'!I$8,'Calc| Project Costs'!AB57,'Input| Projects'!$Y57),IF('Input| Overheads'!$C$42="DNSP defined",SUMPRODUCT(--('Input| Projects'!$AC57="Yes"),'Calc| Overheads Allocation'!I$61,'Input| Projects'!$AF57),""))),"")</f>
        <v>0</v>
      </c>
      <c r="AS57" s="106"/>
      <c r="AT57" s="186">
        <f>IFERROR(IF('Input| Overheads'!$C$42="Direct costs",SUMPRODUCT(--('Input| Projects'!$AD57="Yes"),'Calc| Overheads Allocation'!C$9,'Calc| Project Costs'!V57),IF('Input| Overheads'!$C$42="Internal labour",SUMPRODUCT(--('Input| Projects'!$AD57="Yes"),'Calc| Overheads Allocation'!C$9,'Calc| Project Costs'!V57,'Input| Projects'!$Y57),IF('Input| Overheads'!$C$42="DNSP defined",SUMPRODUCT(--('Input| Projects'!$AD57="Yes"),'Calc| Overheads Allocation'!C$62,'Input| Projects'!$AG57),""))),"")</f>
        <v>0</v>
      </c>
      <c r="AU57" s="186">
        <f>IFERROR(IF('Input| Overheads'!$C$42="Direct costs",SUMPRODUCT(--('Input| Projects'!$AD57="Yes"),'Calc| Overheads Allocation'!D$9,'Calc| Project Costs'!W57),IF('Input| Overheads'!$C$42="Internal labour",SUMPRODUCT(--('Input| Projects'!$AD57="Yes"),'Calc| Overheads Allocation'!D$9,'Calc| Project Costs'!W57,'Input| Projects'!$Y57),IF('Input| Overheads'!$C$42="DNSP defined",SUMPRODUCT(--('Input| Projects'!$AD57="Yes"),'Calc| Overheads Allocation'!D$62,'Input| Projects'!$AG57),""))),"")</f>
        <v>0</v>
      </c>
      <c r="AV57" s="186">
        <f>IFERROR(IF('Input| Overheads'!$C$42="Direct costs",SUMPRODUCT(--('Input| Projects'!$AD57="Yes"),'Calc| Overheads Allocation'!E$9,'Calc| Project Costs'!X57),IF('Input| Overheads'!$C$42="Internal labour",SUMPRODUCT(--('Input| Projects'!$AD57="Yes"),'Calc| Overheads Allocation'!E$9,'Calc| Project Costs'!X57,'Input| Projects'!$Y57),IF('Input| Overheads'!$C$42="DNSP defined",SUMPRODUCT(--('Input| Projects'!$AD57="Yes"),'Calc| Overheads Allocation'!E$62,'Input| Projects'!$AG57),""))),"")</f>
        <v>0</v>
      </c>
      <c r="AW57" s="186">
        <f>IFERROR(IF('Input| Overheads'!$C$42="Direct costs",SUMPRODUCT(--('Input| Projects'!$AD57="Yes"),'Calc| Overheads Allocation'!F$9,'Calc| Project Costs'!Y57),IF('Input| Overheads'!$C$42="Internal labour",SUMPRODUCT(--('Input| Projects'!$AD57="Yes"),'Calc| Overheads Allocation'!F$9,'Calc| Project Costs'!Y57,'Input| Projects'!$Y57),IF('Input| Overheads'!$C$42="DNSP defined",SUMPRODUCT(--('Input| Projects'!$AD57="Yes"),'Calc| Overheads Allocation'!F$62,'Input| Projects'!$AG57),""))),"")</f>
        <v>0</v>
      </c>
      <c r="AX57" s="186">
        <f>IFERROR(IF('Input| Overheads'!$C$42="Direct costs",SUMPRODUCT(--('Input| Projects'!$AD57="Yes"),'Calc| Overheads Allocation'!G$9,'Calc| Project Costs'!Z57),IF('Input| Overheads'!$C$42="Internal labour",SUMPRODUCT(--('Input| Projects'!$AD57="Yes"),'Calc| Overheads Allocation'!G$9,'Calc| Project Costs'!Z57,'Input| Projects'!$Y57),IF('Input| Overheads'!$C$42="DNSP defined",SUMPRODUCT(--('Input| Projects'!$AD57="Yes"),'Calc| Overheads Allocation'!G$62,'Input| Projects'!$AG57),""))),"")</f>
        <v>0</v>
      </c>
      <c r="AY57" s="186">
        <f>IFERROR(IF('Input| Overheads'!$C$42="Direct costs",SUMPRODUCT(--('Input| Projects'!$AD57="Yes"),'Calc| Overheads Allocation'!H$9,'Calc| Project Costs'!AA57),IF('Input| Overheads'!$C$42="Internal labour",SUMPRODUCT(--('Input| Projects'!$AD57="Yes"),'Calc| Overheads Allocation'!H$9,'Calc| Project Costs'!AA57,'Input| Projects'!$Y57),IF('Input| Overheads'!$C$42="DNSP defined",SUMPRODUCT(--('Input| Projects'!$AD57="Yes"),'Calc| Overheads Allocation'!H$62,'Input| Projects'!$AG57),""))),"")</f>
        <v>0</v>
      </c>
      <c r="AZ57" s="186">
        <f>IFERROR(IF('Input| Overheads'!$C$42="Direct costs",SUMPRODUCT(--('Input| Projects'!$AD57="Yes"),'Calc| Overheads Allocation'!I$9,'Calc| Project Costs'!AB57),IF('Input| Overheads'!$C$42="Internal labour",SUMPRODUCT(--('Input| Projects'!$AD57="Yes"),'Calc| Overheads Allocation'!I$9,'Calc| Project Costs'!AB57,'Input| Projects'!$Y57),IF('Input| Overheads'!$C$42="DNSP defined",SUMPRODUCT(--('Input| Projects'!$AD57="Yes"),'Calc| Overheads Allocation'!I$62,'Input| Projects'!$AG57),""))),"")</f>
        <v>0</v>
      </c>
      <c r="BA57" s="106"/>
      <c r="BB57" s="186">
        <f t="shared" si="41"/>
        <v>90.222519999999989</v>
      </c>
      <c r="BC57" s="186">
        <f t="shared" si="42"/>
        <v>0</v>
      </c>
      <c r="BD57" s="186">
        <f t="shared" si="43"/>
        <v>0</v>
      </c>
      <c r="BE57" s="186">
        <f t="shared" si="20"/>
        <v>0</v>
      </c>
      <c r="BF57" s="186">
        <f t="shared" si="21"/>
        <v>0</v>
      </c>
      <c r="BG57" s="186">
        <f t="shared" si="22"/>
        <v>0</v>
      </c>
      <c r="BH57" s="186">
        <f t="shared" si="23"/>
        <v>0</v>
      </c>
      <c r="BI57" s="97"/>
      <c r="BJ57" s="186">
        <f t="shared" si="24"/>
        <v>0</v>
      </c>
      <c r="BK57" s="186" t="str">
        <f t="shared" si="25"/>
        <v/>
      </c>
      <c r="BL57" s="186" t="str">
        <f t="shared" si="26"/>
        <v/>
      </c>
      <c r="BM57" s="186" t="str">
        <f t="shared" si="27"/>
        <v/>
      </c>
      <c r="BN57" s="186" t="str">
        <f t="shared" si="28"/>
        <v/>
      </c>
      <c r="BO57" s="186" t="str">
        <f t="shared" si="29"/>
        <v/>
      </c>
      <c r="BP57" s="186" t="str">
        <f t="shared" si="30"/>
        <v/>
      </c>
      <c r="BQ57" s="97"/>
      <c r="BR57" s="186">
        <f t="shared" si="44"/>
        <v>513.88149999999996</v>
      </c>
      <c r="BS57" s="186">
        <f t="shared" si="31"/>
        <v>0</v>
      </c>
      <c r="BT57" s="222">
        <f t="shared" si="32"/>
        <v>0</v>
      </c>
      <c r="BU57" s="222">
        <f t="shared" si="33"/>
        <v>0</v>
      </c>
      <c r="BV57" s="222">
        <f t="shared" si="34"/>
        <v>0</v>
      </c>
      <c r="BW57" s="222">
        <f t="shared" si="35"/>
        <v>0</v>
      </c>
      <c r="BX57" s="222">
        <f t="shared" si="36"/>
        <v>0</v>
      </c>
      <c r="BY57" s="106"/>
      <c r="BZ57" s="197">
        <f>IF(SUMIF('Input| Projects'!$AS$8:$CP$8,"Dx",'Input| Projects'!$AS57:$CP57)=0,"",SUMIF('Input| Projects'!$AS$8:$CP$8,"Dx",'Input| Projects'!$AS57:$CP57))</f>
        <v>1</v>
      </c>
      <c r="CA57" s="197" t="str">
        <f>IF(SUMIF('Input| Projects'!$AS$8:$CP$8,"Tx",'Input| Projects'!$AS57:$CP57)=0,"",SUMIF('Input| Projects'!$AS$8:$CP$8,"Tx",'Input| Projects'!$AS57:$CP57))</f>
        <v/>
      </c>
      <c r="CB57" s="150" t="str">
        <f t="shared" si="45"/>
        <v/>
      </c>
    </row>
    <row r="58" spans="2:80" x14ac:dyDescent="0.2">
      <c r="B58" s="201">
        <f>IFERROR('Input| Projects'!B58,"")</f>
        <v>49</v>
      </c>
      <c r="C58" s="42" t="str">
        <f>IFERROR(IF('Input| Projects'!C58="","",'Input| Projects'!C58),"")</f>
        <v>REP 11KV SWG (GRP 2) LIDCOMBE ZN</v>
      </c>
      <c r="D58" s="42" t="str">
        <f>IFERROR(IF('Input| Projects'!D58="","",'Input| Projects'!D58),"")</f>
        <v>ARA_04.4.C.0009</v>
      </c>
      <c r="E58" s="104"/>
      <c r="F58" s="190">
        <f>IFERROR('Input| Projects'!I58*'Input| Escalations'!$K$19,"")</f>
        <v>346.34010000000001</v>
      </c>
      <c r="G58" s="190">
        <f>IFERROR('Input| Projects'!J58*'Input| Escalations'!$K$19,"")</f>
        <v>0</v>
      </c>
      <c r="H58" s="190">
        <f>IFERROR('Input| Projects'!K58*'Input| Escalations'!$K$19,"")</f>
        <v>0</v>
      </c>
      <c r="I58" s="190">
        <f>IFERROR('Input| Projects'!L58*'Input| Escalations'!$K$19,"")</f>
        <v>0</v>
      </c>
      <c r="J58" s="190">
        <f>IFERROR('Input| Projects'!M58*'Input| Escalations'!$K$19,"")</f>
        <v>0</v>
      </c>
      <c r="K58" s="190">
        <f>IFERROR('Input| Projects'!N58*'Input| Escalations'!$K$19,"")</f>
        <v>0</v>
      </c>
      <c r="L58" s="190">
        <f>IFERROR('Input| Projects'!O58*'Input| Escalations'!$K$19,"")</f>
        <v>0</v>
      </c>
      <c r="M58" s="150" t="str">
        <f>IF(ABS(SUM(F58:L58)-(SUM('Input| Projects'!I58:O58)*'Input| Escalations'!$K$19))&lt;0.0000001,"",1)</f>
        <v/>
      </c>
      <c r="N58" s="192">
        <f>'Input| Projects'!$Y58*INDEX('Input| Escalations'!$H$33:$N$33,MATCH('Calc| Project Costs'!N$9,'Input| Escalations'!$H$23:$N$23,0))+'Input| Projects'!$Z58*INDEX('Input| Escalations'!$H$34:$N$34,MATCH('Calc| Project Costs'!N$9,'Input| Escalations'!$H$23:$N$23,0))+'Input| Projects'!$AA58*INDEX('Input| Escalations'!$H$35:$N$35,MATCH('Calc| Project Costs'!N$9,'Input| Escalations'!$H$23:$N$23,0))+1</f>
        <v>1</v>
      </c>
      <c r="O58" s="192">
        <f>'Input| Projects'!$Y58*INDEX('Input| Escalations'!$H$33:$N$33,MATCH('Calc| Project Costs'!O$9,'Input| Escalations'!$H$23:$N$23,0))+'Input| Projects'!$Z58*INDEX('Input| Escalations'!$H$34:$N$34,MATCH('Calc| Project Costs'!O$9,'Input| Escalations'!$H$23:$N$23,0))+'Input| Projects'!$AA58*INDEX('Input| Escalations'!$H$35:$N$35,MATCH('Calc| Project Costs'!O$9,'Input| Escalations'!$H$23:$N$23,0))+1</f>
        <v>1</v>
      </c>
      <c r="P58" s="192">
        <f>'Input| Projects'!$Y58*INDEX('Input| Escalations'!$H$33:$N$33,MATCH('Calc| Project Costs'!P$9,'Input| Escalations'!$H$23:$N$23,0))+'Input| Projects'!$Z58*INDEX('Input| Escalations'!$H$34:$N$34,MATCH('Calc| Project Costs'!P$9,'Input| Escalations'!$H$23:$N$23,0))+'Input| Projects'!$AA58*INDEX('Input| Escalations'!$H$35:$N$35,MATCH('Calc| Project Costs'!P$9,'Input| Escalations'!$H$23:$N$23,0))+1</f>
        <v>1</v>
      </c>
      <c r="Q58" s="192">
        <f>'Input| Projects'!$Y58*INDEX('Input| Escalations'!$H$33:$N$33,MATCH('Calc| Project Costs'!Q$9,'Input| Escalations'!$H$23:$N$23,0))+'Input| Projects'!$Z58*INDEX('Input| Escalations'!$H$34:$N$34,MATCH('Calc| Project Costs'!Q$9,'Input| Escalations'!$H$23:$N$23,0))+'Input| Projects'!$AA58*INDEX('Input| Escalations'!$H$35:$N$35,MATCH('Calc| Project Costs'!Q$9,'Input| Escalations'!$H$23:$N$23,0))+1</f>
        <v>1</v>
      </c>
      <c r="R58" s="192">
        <f>'Input| Projects'!$Y58*INDEX('Input| Escalations'!$H$33:$N$33,MATCH('Calc| Project Costs'!R$9,'Input| Escalations'!$H$23:$N$23,0))+'Input| Projects'!$Z58*INDEX('Input| Escalations'!$H$34:$N$34,MATCH('Calc| Project Costs'!R$9,'Input| Escalations'!$H$23:$N$23,0))+'Input| Projects'!$AA58*INDEX('Input| Escalations'!$H$35:$N$35,MATCH('Calc| Project Costs'!R$9,'Input| Escalations'!$H$23:$N$23,0))+1</f>
        <v>1</v>
      </c>
      <c r="S58" s="192">
        <f>'Input| Projects'!$Y58*INDEX('Input| Escalations'!$H$33:$N$33,MATCH('Calc| Project Costs'!S$9,'Input| Escalations'!$H$23:$N$23,0))+'Input| Projects'!$Z58*INDEX('Input| Escalations'!$H$34:$N$34,MATCH('Calc| Project Costs'!S$9,'Input| Escalations'!$H$23:$N$23,0))+'Input| Projects'!$AA58*INDEX('Input| Escalations'!$H$35:$N$35,MATCH('Calc| Project Costs'!S$9,'Input| Escalations'!$H$23:$N$23,0))+1</f>
        <v>1</v>
      </c>
      <c r="T58" s="192">
        <f>'Input| Projects'!$Y58*INDEX('Input| Escalations'!$H$33:$N$33,MATCH('Calc| Project Costs'!T$9,'Input| Escalations'!$H$23:$N$23,0))+'Input| Projects'!$Z58*INDEX('Input| Escalations'!$H$34:$N$34,MATCH('Calc| Project Costs'!T$9,'Input| Escalations'!$H$23:$N$23,0))+'Input| Projects'!$AA58*INDEX('Input| Escalations'!$H$35:$N$35,MATCH('Calc| Project Costs'!T$9,'Input| Escalations'!$H$23:$N$23,0))+1</f>
        <v>1</v>
      </c>
      <c r="U58" s="106"/>
      <c r="V58" s="186">
        <f t="shared" si="37"/>
        <v>346.34010000000001</v>
      </c>
      <c r="W58" s="186">
        <f t="shared" si="38"/>
        <v>0</v>
      </c>
      <c r="X58" s="186">
        <f t="shared" si="39"/>
        <v>0</v>
      </c>
      <c r="Y58" s="186">
        <f t="shared" si="18"/>
        <v>0</v>
      </c>
      <c r="Z58" s="186">
        <f t="shared" si="19"/>
        <v>0</v>
      </c>
      <c r="AA58" s="186">
        <f t="shared" si="40"/>
        <v>0</v>
      </c>
      <c r="AB58" s="186">
        <f t="shared" si="40"/>
        <v>0</v>
      </c>
      <c r="AC58" s="106"/>
      <c r="AD58" s="186">
        <f>'Input| Projects'!Q58*N58*'Input| Escalations'!$K$19</f>
        <v>0</v>
      </c>
      <c r="AE58" s="186">
        <f>'Input| Projects'!R58*O58*'Input| Escalations'!$K$19</f>
        <v>0</v>
      </c>
      <c r="AF58" s="186">
        <f>'Input| Projects'!S58*P58*'Input| Escalations'!$K$19</f>
        <v>0</v>
      </c>
      <c r="AG58" s="186">
        <f>'Input| Projects'!T58*Q58*'Input| Escalations'!$K$19</f>
        <v>0</v>
      </c>
      <c r="AH58" s="186">
        <f>'Input| Projects'!U58*R58*'Input| Escalations'!$K$19</f>
        <v>0</v>
      </c>
      <c r="AI58" s="186">
        <f>'Input| Projects'!V58*S58*'Input| Escalations'!$K$19</f>
        <v>0</v>
      </c>
      <c r="AJ58" s="186">
        <f>'Input| Projects'!W58*T58*'Input| Escalations'!$K$19</f>
        <v>0</v>
      </c>
      <c r="AK58" s="106"/>
      <c r="AL58" s="186">
        <f>IFERROR(IF('Input| Overheads'!$C$42="Direct costs",SUMPRODUCT(--('Input| Projects'!$AC58="Yes"),'Calc| Overheads Allocation'!C$8,'Calc| Project Costs'!V58),IF('Input| Overheads'!$C$42="Internal labour",SUMPRODUCT(--('Input| Projects'!$AC58="Yes"),'Calc| Overheads Allocation'!C$8,'Calc| Project Costs'!V58,'Input| Projects'!$Y58),IF('Input| Overheads'!$C$42="DNSP defined",SUMPRODUCT(--('Input| Projects'!$AC58="Yes"),'Calc| Overheads Allocation'!C$61,'Input| Projects'!$AF58),""))),"")</f>
        <v>192.25691</v>
      </c>
      <c r="AM58" s="186">
        <f>IFERROR(IF('Input| Overheads'!$C$42="Direct costs",SUMPRODUCT(--('Input| Projects'!$AC58="Yes"),'Calc| Overheads Allocation'!D$8,'Calc| Project Costs'!W58),IF('Input| Overheads'!$C$42="Internal labour",SUMPRODUCT(--('Input| Projects'!$AC58="Yes"),'Calc| Overheads Allocation'!D$8,'Calc| Project Costs'!W58,'Input| Projects'!$Y58),IF('Input| Overheads'!$C$42="DNSP defined",SUMPRODUCT(--('Input| Projects'!$AC58="Yes"),'Calc| Overheads Allocation'!D$61,'Input| Projects'!$AF58),""))),"")</f>
        <v>0</v>
      </c>
      <c r="AN58" s="186">
        <f>IFERROR(IF('Input| Overheads'!$C$42="Direct costs",SUMPRODUCT(--('Input| Projects'!$AC58="Yes"),'Calc| Overheads Allocation'!E$8,'Calc| Project Costs'!X58),IF('Input| Overheads'!$C$42="Internal labour",SUMPRODUCT(--('Input| Projects'!$AC58="Yes"),'Calc| Overheads Allocation'!E$8,'Calc| Project Costs'!X58,'Input| Projects'!$Y58),IF('Input| Overheads'!$C$42="DNSP defined",SUMPRODUCT(--('Input| Projects'!$AC58="Yes"),'Calc| Overheads Allocation'!E$61,'Input| Projects'!$AF58),""))),"")</f>
        <v>0</v>
      </c>
      <c r="AO58" s="186">
        <f>IFERROR(IF('Input| Overheads'!$C$42="Direct costs",SUMPRODUCT(--('Input| Projects'!$AC58="Yes"),'Calc| Overheads Allocation'!F$8,'Calc| Project Costs'!Y58),IF('Input| Overheads'!$C$42="Internal labour",SUMPRODUCT(--('Input| Projects'!$AC58="Yes"),'Calc| Overheads Allocation'!F$8,'Calc| Project Costs'!Y58,'Input| Projects'!$Y58),IF('Input| Overheads'!$C$42="DNSP defined",SUMPRODUCT(--('Input| Projects'!$AC58="Yes"),'Calc| Overheads Allocation'!F$61,'Input| Projects'!$AF58),""))),"")</f>
        <v>0</v>
      </c>
      <c r="AP58" s="186">
        <f>IFERROR(IF('Input| Overheads'!$C$42="Direct costs",SUMPRODUCT(--('Input| Projects'!$AC58="Yes"),'Calc| Overheads Allocation'!G$8,'Calc| Project Costs'!Z58),IF('Input| Overheads'!$C$42="Internal labour",SUMPRODUCT(--('Input| Projects'!$AC58="Yes"),'Calc| Overheads Allocation'!G$8,'Calc| Project Costs'!Z58,'Input| Projects'!$Y58),IF('Input| Overheads'!$C$42="DNSP defined",SUMPRODUCT(--('Input| Projects'!$AC58="Yes"),'Calc| Overheads Allocation'!G$61,'Input| Projects'!$AF58),""))),"")</f>
        <v>0</v>
      </c>
      <c r="AQ58" s="186">
        <f>IFERROR(IF('Input| Overheads'!$C$42="Direct costs",SUMPRODUCT(--('Input| Projects'!$AC58="Yes"),'Calc| Overheads Allocation'!H$8,'Calc| Project Costs'!AA58),IF('Input| Overheads'!$C$42="Internal labour",SUMPRODUCT(--('Input| Projects'!$AC58="Yes"),'Calc| Overheads Allocation'!H$8,'Calc| Project Costs'!AA58,'Input| Projects'!$Y58),IF('Input| Overheads'!$C$42="DNSP defined",SUMPRODUCT(--('Input| Projects'!$AC58="Yes"),'Calc| Overheads Allocation'!H$61,'Input| Projects'!$AF58),""))),"")</f>
        <v>0</v>
      </c>
      <c r="AR58" s="186">
        <f>IFERROR(IF('Input| Overheads'!$C$42="Direct costs",SUMPRODUCT(--('Input| Projects'!$AC58="Yes"),'Calc| Overheads Allocation'!I$8,'Calc| Project Costs'!AB58),IF('Input| Overheads'!$C$42="Internal labour",SUMPRODUCT(--('Input| Projects'!$AC58="Yes"),'Calc| Overheads Allocation'!I$8,'Calc| Project Costs'!AB58,'Input| Projects'!$Y58),IF('Input| Overheads'!$C$42="DNSP defined",SUMPRODUCT(--('Input| Projects'!$AC58="Yes"),'Calc| Overheads Allocation'!I$61,'Input| Projects'!$AF58),""))),"")</f>
        <v>0</v>
      </c>
      <c r="AS58" s="106"/>
      <c r="AT58" s="186">
        <f>IFERROR(IF('Input| Overheads'!$C$42="Direct costs",SUMPRODUCT(--('Input| Projects'!$AD58="Yes"),'Calc| Overheads Allocation'!C$9,'Calc| Project Costs'!V58),IF('Input| Overheads'!$C$42="Internal labour",SUMPRODUCT(--('Input| Projects'!$AD58="Yes"),'Calc| Overheads Allocation'!C$9,'Calc| Project Costs'!V58,'Input| Projects'!$Y58),IF('Input| Overheads'!$C$42="DNSP defined",SUMPRODUCT(--('Input| Projects'!$AD58="Yes"),'Calc| Overheads Allocation'!C$62,'Input| Projects'!$AG58),""))),"")</f>
        <v>0</v>
      </c>
      <c r="AU58" s="186">
        <f>IFERROR(IF('Input| Overheads'!$C$42="Direct costs",SUMPRODUCT(--('Input| Projects'!$AD58="Yes"),'Calc| Overheads Allocation'!D$9,'Calc| Project Costs'!W58),IF('Input| Overheads'!$C$42="Internal labour",SUMPRODUCT(--('Input| Projects'!$AD58="Yes"),'Calc| Overheads Allocation'!D$9,'Calc| Project Costs'!W58,'Input| Projects'!$Y58),IF('Input| Overheads'!$C$42="DNSP defined",SUMPRODUCT(--('Input| Projects'!$AD58="Yes"),'Calc| Overheads Allocation'!D$62,'Input| Projects'!$AG58),""))),"")</f>
        <v>0</v>
      </c>
      <c r="AV58" s="186">
        <f>IFERROR(IF('Input| Overheads'!$C$42="Direct costs",SUMPRODUCT(--('Input| Projects'!$AD58="Yes"),'Calc| Overheads Allocation'!E$9,'Calc| Project Costs'!X58),IF('Input| Overheads'!$C$42="Internal labour",SUMPRODUCT(--('Input| Projects'!$AD58="Yes"),'Calc| Overheads Allocation'!E$9,'Calc| Project Costs'!X58,'Input| Projects'!$Y58),IF('Input| Overheads'!$C$42="DNSP defined",SUMPRODUCT(--('Input| Projects'!$AD58="Yes"),'Calc| Overheads Allocation'!E$62,'Input| Projects'!$AG58),""))),"")</f>
        <v>0</v>
      </c>
      <c r="AW58" s="186">
        <f>IFERROR(IF('Input| Overheads'!$C$42="Direct costs",SUMPRODUCT(--('Input| Projects'!$AD58="Yes"),'Calc| Overheads Allocation'!F$9,'Calc| Project Costs'!Y58),IF('Input| Overheads'!$C$42="Internal labour",SUMPRODUCT(--('Input| Projects'!$AD58="Yes"),'Calc| Overheads Allocation'!F$9,'Calc| Project Costs'!Y58,'Input| Projects'!$Y58),IF('Input| Overheads'!$C$42="DNSP defined",SUMPRODUCT(--('Input| Projects'!$AD58="Yes"),'Calc| Overheads Allocation'!F$62,'Input| Projects'!$AG58),""))),"")</f>
        <v>0</v>
      </c>
      <c r="AX58" s="186">
        <f>IFERROR(IF('Input| Overheads'!$C$42="Direct costs",SUMPRODUCT(--('Input| Projects'!$AD58="Yes"),'Calc| Overheads Allocation'!G$9,'Calc| Project Costs'!Z58),IF('Input| Overheads'!$C$42="Internal labour",SUMPRODUCT(--('Input| Projects'!$AD58="Yes"),'Calc| Overheads Allocation'!G$9,'Calc| Project Costs'!Z58,'Input| Projects'!$Y58),IF('Input| Overheads'!$C$42="DNSP defined",SUMPRODUCT(--('Input| Projects'!$AD58="Yes"),'Calc| Overheads Allocation'!G$62,'Input| Projects'!$AG58),""))),"")</f>
        <v>0</v>
      </c>
      <c r="AY58" s="186">
        <f>IFERROR(IF('Input| Overheads'!$C$42="Direct costs",SUMPRODUCT(--('Input| Projects'!$AD58="Yes"),'Calc| Overheads Allocation'!H$9,'Calc| Project Costs'!AA58),IF('Input| Overheads'!$C$42="Internal labour",SUMPRODUCT(--('Input| Projects'!$AD58="Yes"),'Calc| Overheads Allocation'!H$9,'Calc| Project Costs'!AA58,'Input| Projects'!$Y58),IF('Input| Overheads'!$C$42="DNSP defined",SUMPRODUCT(--('Input| Projects'!$AD58="Yes"),'Calc| Overheads Allocation'!H$62,'Input| Projects'!$AG58),""))),"")</f>
        <v>0</v>
      </c>
      <c r="AZ58" s="186">
        <f>IFERROR(IF('Input| Overheads'!$C$42="Direct costs",SUMPRODUCT(--('Input| Projects'!$AD58="Yes"),'Calc| Overheads Allocation'!I$9,'Calc| Project Costs'!AB58),IF('Input| Overheads'!$C$42="Internal labour",SUMPRODUCT(--('Input| Projects'!$AD58="Yes"),'Calc| Overheads Allocation'!I$9,'Calc| Project Costs'!AB58,'Input| Projects'!$Y58),IF('Input| Overheads'!$C$42="DNSP defined",SUMPRODUCT(--('Input| Projects'!$AD58="Yes"),'Calc| Overheads Allocation'!I$62,'Input| Projects'!$AG58),""))),"")</f>
        <v>0</v>
      </c>
      <c r="BA58" s="106"/>
      <c r="BB58" s="186">
        <f t="shared" si="41"/>
        <v>192.25691</v>
      </c>
      <c r="BC58" s="186">
        <f t="shared" si="42"/>
        <v>0</v>
      </c>
      <c r="BD58" s="186">
        <f t="shared" si="43"/>
        <v>0</v>
      </c>
      <c r="BE58" s="186">
        <f t="shared" si="20"/>
        <v>0</v>
      </c>
      <c r="BF58" s="186">
        <f t="shared" si="21"/>
        <v>0</v>
      </c>
      <c r="BG58" s="186">
        <f t="shared" si="22"/>
        <v>0</v>
      </c>
      <c r="BH58" s="186">
        <f t="shared" si="23"/>
        <v>0</v>
      </c>
      <c r="BI58" s="97"/>
      <c r="BJ58" s="186">
        <f t="shared" si="24"/>
        <v>0</v>
      </c>
      <c r="BK58" s="186" t="str">
        <f t="shared" si="25"/>
        <v/>
      </c>
      <c r="BL58" s="186" t="str">
        <f t="shared" si="26"/>
        <v/>
      </c>
      <c r="BM58" s="186" t="str">
        <f t="shared" si="27"/>
        <v/>
      </c>
      <c r="BN58" s="186" t="str">
        <f t="shared" si="28"/>
        <v/>
      </c>
      <c r="BO58" s="186" t="str">
        <f t="shared" si="29"/>
        <v/>
      </c>
      <c r="BP58" s="186" t="str">
        <f t="shared" si="30"/>
        <v/>
      </c>
      <c r="BQ58" s="97"/>
      <c r="BR58" s="186">
        <f t="shared" si="44"/>
        <v>538.59700999999995</v>
      </c>
      <c r="BS58" s="186">
        <f t="shared" si="31"/>
        <v>0</v>
      </c>
      <c r="BT58" s="222">
        <f t="shared" si="32"/>
        <v>0</v>
      </c>
      <c r="BU58" s="222">
        <f t="shared" si="33"/>
        <v>0</v>
      </c>
      <c r="BV58" s="222">
        <f t="shared" si="34"/>
        <v>0</v>
      </c>
      <c r="BW58" s="222">
        <f t="shared" si="35"/>
        <v>0</v>
      </c>
      <c r="BX58" s="222">
        <f t="shared" si="36"/>
        <v>0</v>
      </c>
      <c r="BY58" s="106"/>
      <c r="BZ58" s="197">
        <f>IF(SUMIF('Input| Projects'!$AS$8:$CP$8,"Dx",'Input| Projects'!$AS58:$CP58)=0,"",SUMIF('Input| Projects'!$AS$8:$CP$8,"Dx",'Input| Projects'!$AS58:$CP58))</f>
        <v>1</v>
      </c>
      <c r="CA58" s="197" t="str">
        <f>IF(SUMIF('Input| Projects'!$AS$8:$CP$8,"Tx",'Input| Projects'!$AS58:$CP58)=0,"",SUMIF('Input| Projects'!$AS$8:$CP$8,"Tx",'Input| Projects'!$AS58:$CP58))</f>
        <v/>
      </c>
      <c r="CB58" s="150" t="str">
        <f t="shared" si="45"/>
        <v/>
      </c>
    </row>
    <row r="59" spans="2:80" x14ac:dyDescent="0.2">
      <c r="B59" s="201">
        <f>IFERROR('Input| Projects'!B59,"")</f>
        <v>50</v>
      </c>
      <c r="C59" s="42" t="str">
        <f>IFERROR(IF('Input| Projects'!C59="","",'Input| Projects'!C59),"")</f>
        <v>18-LT Flemington 11kV SWG replacement</v>
      </c>
      <c r="D59" s="42" t="str">
        <f>IFERROR(IF('Input| Projects'!D59="","",'Input| Projects'!D59),"")</f>
        <v>ARA_04.4.C.0018</v>
      </c>
      <c r="E59" s="104"/>
      <c r="F59" s="190">
        <f>IFERROR('Input| Projects'!I59*'Input| Escalations'!$K$19,"")</f>
        <v>-7.9189999999999996</v>
      </c>
      <c r="G59" s="190">
        <f>IFERROR('Input| Projects'!J59*'Input| Escalations'!$K$19,"")</f>
        <v>0</v>
      </c>
      <c r="H59" s="190">
        <f>IFERROR('Input| Projects'!K59*'Input| Escalations'!$K$19,"")</f>
        <v>0</v>
      </c>
      <c r="I59" s="190">
        <f>IFERROR('Input| Projects'!L59*'Input| Escalations'!$K$19,"")</f>
        <v>0</v>
      </c>
      <c r="J59" s="190">
        <f>IFERROR('Input| Projects'!M59*'Input| Escalations'!$K$19,"")</f>
        <v>0</v>
      </c>
      <c r="K59" s="190">
        <f>IFERROR('Input| Projects'!N59*'Input| Escalations'!$K$19,"")</f>
        <v>0</v>
      </c>
      <c r="L59" s="190">
        <f>IFERROR('Input| Projects'!O59*'Input| Escalations'!$K$19,"")</f>
        <v>0</v>
      </c>
      <c r="M59" s="150" t="str">
        <f>IF(ABS(SUM(F59:L59)-(SUM('Input| Projects'!I59:O59)*'Input| Escalations'!$K$19))&lt;0.0000001,"",1)</f>
        <v/>
      </c>
      <c r="N59" s="192">
        <f>'Input| Projects'!$Y59*INDEX('Input| Escalations'!$H$33:$N$33,MATCH('Calc| Project Costs'!N$9,'Input| Escalations'!$H$23:$N$23,0))+'Input| Projects'!$Z59*INDEX('Input| Escalations'!$H$34:$N$34,MATCH('Calc| Project Costs'!N$9,'Input| Escalations'!$H$23:$N$23,0))+'Input| Projects'!$AA59*INDEX('Input| Escalations'!$H$35:$N$35,MATCH('Calc| Project Costs'!N$9,'Input| Escalations'!$H$23:$N$23,0))+1</f>
        <v>1</v>
      </c>
      <c r="O59" s="192">
        <f>'Input| Projects'!$Y59*INDEX('Input| Escalations'!$H$33:$N$33,MATCH('Calc| Project Costs'!O$9,'Input| Escalations'!$H$23:$N$23,0))+'Input| Projects'!$Z59*INDEX('Input| Escalations'!$H$34:$N$34,MATCH('Calc| Project Costs'!O$9,'Input| Escalations'!$H$23:$N$23,0))+'Input| Projects'!$AA59*INDEX('Input| Escalations'!$H$35:$N$35,MATCH('Calc| Project Costs'!O$9,'Input| Escalations'!$H$23:$N$23,0))+1</f>
        <v>1</v>
      </c>
      <c r="P59" s="192">
        <f>'Input| Projects'!$Y59*INDEX('Input| Escalations'!$H$33:$N$33,MATCH('Calc| Project Costs'!P$9,'Input| Escalations'!$H$23:$N$23,0))+'Input| Projects'!$Z59*INDEX('Input| Escalations'!$H$34:$N$34,MATCH('Calc| Project Costs'!P$9,'Input| Escalations'!$H$23:$N$23,0))+'Input| Projects'!$AA59*INDEX('Input| Escalations'!$H$35:$N$35,MATCH('Calc| Project Costs'!P$9,'Input| Escalations'!$H$23:$N$23,0))+1</f>
        <v>1</v>
      </c>
      <c r="Q59" s="192">
        <f>'Input| Projects'!$Y59*INDEX('Input| Escalations'!$H$33:$N$33,MATCH('Calc| Project Costs'!Q$9,'Input| Escalations'!$H$23:$N$23,0))+'Input| Projects'!$Z59*INDEX('Input| Escalations'!$H$34:$N$34,MATCH('Calc| Project Costs'!Q$9,'Input| Escalations'!$H$23:$N$23,0))+'Input| Projects'!$AA59*INDEX('Input| Escalations'!$H$35:$N$35,MATCH('Calc| Project Costs'!Q$9,'Input| Escalations'!$H$23:$N$23,0))+1</f>
        <v>1</v>
      </c>
      <c r="R59" s="192">
        <f>'Input| Projects'!$Y59*INDEX('Input| Escalations'!$H$33:$N$33,MATCH('Calc| Project Costs'!R$9,'Input| Escalations'!$H$23:$N$23,0))+'Input| Projects'!$Z59*INDEX('Input| Escalations'!$H$34:$N$34,MATCH('Calc| Project Costs'!R$9,'Input| Escalations'!$H$23:$N$23,0))+'Input| Projects'!$AA59*INDEX('Input| Escalations'!$H$35:$N$35,MATCH('Calc| Project Costs'!R$9,'Input| Escalations'!$H$23:$N$23,0))+1</f>
        <v>1</v>
      </c>
      <c r="S59" s="192">
        <f>'Input| Projects'!$Y59*INDEX('Input| Escalations'!$H$33:$N$33,MATCH('Calc| Project Costs'!S$9,'Input| Escalations'!$H$23:$N$23,0))+'Input| Projects'!$Z59*INDEX('Input| Escalations'!$H$34:$N$34,MATCH('Calc| Project Costs'!S$9,'Input| Escalations'!$H$23:$N$23,0))+'Input| Projects'!$AA59*INDEX('Input| Escalations'!$H$35:$N$35,MATCH('Calc| Project Costs'!S$9,'Input| Escalations'!$H$23:$N$23,0))+1</f>
        <v>1</v>
      </c>
      <c r="T59" s="192">
        <f>'Input| Projects'!$Y59*INDEX('Input| Escalations'!$H$33:$N$33,MATCH('Calc| Project Costs'!T$9,'Input| Escalations'!$H$23:$N$23,0))+'Input| Projects'!$Z59*INDEX('Input| Escalations'!$H$34:$N$34,MATCH('Calc| Project Costs'!T$9,'Input| Escalations'!$H$23:$N$23,0))+'Input| Projects'!$AA59*INDEX('Input| Escalations'!$H$35:$N$35,MATCH('Calc| Project Costs'!T$9,'Input| Escalations'!$H$23:$N$23,0))+1</f>
        <v>1</v>
      </c>
      <c r="U59" s="106"/>
      <c r="V59" s="186">
        <f t="shared" si="37"/>
        <v>-7.9189999999999996</v>
      </c>
      <c r="W59" s="186">
        <f t="shared" si="38"/>
        <v>0</v>
      </c>
      <c r="X59" s="186">
        <f t="shared" si="39"/>
        <v>0</v>
      </c>
      <c r="Y59" s="186">
        <f t="shared" si="18"/>
        <v>0</v>
      </c>
      <c r="Z59" s="186">
        <f t="shared" si="19"/>
        <v>0</v>
      </c>
      <c r="AA59" s="186">
        <f t="shared" si="40"/>
        <v>0</v>
      </c>
      <c r="AB59" s="186">
        <f t="shared" si="40"/>
        <v>0</v>
      </c>
      <c r="AC59" s="106"/>
      <c r="AD59" s="186">
        <f>'Input| Projects'!Q59*N59*'Input| Escalations'!$K$19</f>
        <v>0</v>
      </c>
      <c r="AE59" s="186">
        <f>'Input| Projects'!R59*O59*'Input| Escalations'!$K$19</f>
        <v>0</v>
      </c>
      <c r="AF59" s="186">
        <f>'Input| Projects'!S59*P59*'Input| Escalations'!$K$19</f>
        <v>0</v>
      </c>
      <c r="AG59" s="186">
        <f>'Input| Projects'!T59*Q59*'Input| Escalations'!$K$19</f>
        <v>0</v>
      </c>
      <c r="AH59" s="186">
        <f>'Input| Projects'!U59*R59*'Input| Escalations'!$K$19</f>
        <v>0</v>
      </c>
      <c r="AI59" s="186">
        <f>'Input| Projects'!V59*S59*'Input| Escalations'!$K$19</f>
        <v>0</v>
      </c>
      <c r="AJ59" s="186">
        <f>'Input| Projects'!W59*T59*'Input| Escalations'!$K$19</f>
        <v>0</v>
      </c>
      <c r="AK59" s="106"/>
      <c r="AL59" s="186">
        <f>IFERROR(IF('Input| Overheads'!$C$42="Direct costs",SUMPRODUCT(--('Input| Projects'!$AC59="Yes"),'Calc| Overheads Allocation'!C$8,'Calc| Project Costs'!V59),IF('Input| Overheads'!$C$42="Internal labour",SUMPRODUCT(--('Input| Projects'!$AC59="Yes"),'Calc| Overheads Allocation'!C$8,'Calc| Project Costs'!V59,'Input| Projects'!$Y59),IF('Input| Overheads'!$C$42="DNSP defined",SUMPRODUCT(--('Input| Projects'!$AC59="Yes"),'Calc| Overheads Allocation'!C$61,'Input| Projects'!$AF59),""))),"")</f>
        <v>-45.462990000000005</v>
      </c>
      <c r="AM59" s="186">
        <f>IFERROR(IF('Input| Overheads'!$C$42="Direct costs",SUMPRODUCT(--('Input| Projects'!$AC59="Yes"),'Calc| Overheads Allocation'!D$8,'Calc| Project Costs'!W59),IF('Input| Overheads'!$C$42="Internal labour",SUMPRODUCT(--('Input| Projects'!$AC59="Yes"),'Calc| Overheads Allocation'!D$8,'Calc| Project Costs'!W59,'Input| Projects'!$Y59),IF('Input| Overheads'!$C$42="DNSP defined",SUMPRODUCT(--('Input| Projects'!$AC59="Yes"),'Calc| Overheads Allocation'!D$61,'Input| Projects'!$AF59),""))),"")</f>
        <v>0</v>
      </c>
      <c r="AN59" s="186">
        <f>IFERROR(IF('Input| Overheads'!$C$42="Direct costs",SUMPRODUCT(--('Input| Projects'!$AC59="Yes"),'Calc| Overheads Allocation'!E$8,'Calc| Project Costs'!X59),IF('Input| Overheads'!$C$42="Internal labour",SUMPRODUCT(--('Input| Projects'!$AC59="Yes"),'Calc| Overheads Allocation'!E$8,'Calc| Project Costs'!X59,'Input| Projects'!$Y59),IF('Input| Overheads'!$C$42="DNSP defined",SUMPRODUCT(--('Input| Projects'!$AC59="Yes"),'Calc| Overheads Allocation'!E$61,'Input| Projects'!$AF59),""))),"")</f>
        <v>0</v>
      </c>
      <c r="AO59" s="186">
        <f>IFERROR(IF('Input| Overheads'!$C$42="Direct costs",SUMPRODUCT(--('Input| Projects'!$AC59="Yes"),'Calc| Overheads Allocation'!F$8,'Calc| Project Costs'!Y59),IF('Input| Overheads'!$C$42="Internal labour",SUMPRODUCT(--('Input| Projects'!$AC59="Yes"),'Calc| Overheads Allocation'!F$8,'Calc| Project Costs'!Y59,'Input| Projects'!$Y59),IF('Input| Overheads'!$C$42="DNSP defined",SUMPRODUCT(--('Input| Projects'!$AC59="Yes"),'Calc| Overheads Allocation'!F$61,'Input| Projects'!$AF59),""))),"")</f>
        <v>0</v>
      </c>
      <c r="AP59" s="186">
        <f>IFERROR(IF('Input| Overheads'!$C$42="Direct costs",SUMPRODUCT(--('Input| Projects'!$AC59="Yes"),'Calc| Overheads Allocation'!G$8,'Calc| Project Costs'!Z59),IF('Input| Overheads'!$C$42="Internal labour",SUMPRODUCT(--('Input| Projects'!$AC59="Yes"),'Calc| Overheads Allocation'!G$8,'Calc| Project Costs'!Z59,'Input| Projects'!$Y59),IF('Input| Overheads'!$C$42="DNSP defined",SUMPRODUCT(--('Input| Projects'!$AC59="Yes"),'Calc| Overheads Allocation'!G$61,'Input| Projects'!$AF59),""))),"")</f>
        <v>0</v>
      </c>
      <c r="AQ59" s="186">
        <f>IFERROR(IF('Input| Overheads'!$C$42="Direct costs",SUMPRODUCT(--('Input| Projects'!$AC59="Yes"),'Calc| Overheads Allocation'!H$8,'Calc| Project Costs'!AA59),IF('Input| Overheads'!$C$42="Internal labour",SUMPRODUCT(--('Input| Projects'!$AC59="Yes"),'Calc| Overheads Allocation'!H$8,'Calc| Project Costs'!AA59,'Input| Projects'!$Y59),IF('Input| Overheads'!$C$42="DNSP defined",SUMPRODUCT(--('Input| Projects'!$AC59="Yes"),'Calc| Overheads Allocation'!H$61,'Input| Projects'!$AF59),""))),"")</f>
        <v>0</v>
      </c>
      <c r="AR59" s="186">
        <f>IFERROR(IF('Input| Overheads'!$C$42="Direct costs",SUMPRODUCT(--('Input| Projects'!$AC59="Yes"),'Calc| Overheads Allocation'!I$8,'Calc| Project Costs'!AB59),IF('Input| Overheads'!$C$42="Internal labour",SUMPRODUCT(--('Input| Projects'!$AC59="Yes"),'Calc| Overheads Allocation'!I$8,'Calc| Project Costs'!AB59,'Input| Projects'!$Y59),IF('Input| Overheads'!$C$42="DNSP defined",SUMPRODUCT(--('Input| Projects'!$AC59="Yes"),'Calc| Overheads Allocation'!I$61,'Input| Projects'!$AF59),""))),"")</f>
        <v>0</v>
      </c>
      <c r="AS59" s="106"/>
      <c r="AT59" s="186">
        <f>IFERROR(IF('Input| Overheads'!$C$42="Direct costs",SUMPRODUCT(--('Input| Projects'!$AD59="Yes"),'Calc| Overheads Allocation'!C$9,'Calc| Project Costs'!V59),IF('Input| Overheads'!$C$42="Internal labour",SUMPRODUCT(--('Input| Projects'!$AD59="Yes"),'Calc| Overheads Allocation'!C$9,'Calc| Project Costs'!V59,'Input| Projects'!$Y59),IF('Input| Overheads'!$C$42="DNSP defined",SUMPRODUCT(--('Input| Projects'!$AD59="Yes"),'Calc| Overheads Allocation'!C$62,'Input| Projects'!$AG59),""))),"")</f>
        <v>0</v>
      </c>
      <c r="AU59" s="186">
        <f>IFERROR(IF('Input| Overheads'!$C$42="Direct costs",SUMPRODUCT(--('Input| Projects'!$AD59="Yes"),'Calc| Overheads Allocation'!D$9,'Calc| Project Costs'!W59),IF('Input| Overheads'!$C$42="Internal labour",SUMPRODUCT(--('Input| Projects'!$AD59="Yes"),'Calc| Overheads Allocation'!D$9,'Calc| Project Costs'!W59,'Input| Projects'!$Y59),IF('Input| Overheads'!$C$42="DNSP defined",SUMPRODUCT(--('Input| Projects'!$AD59="Yes"),'Calc| Overheads Allocation'!D$62,'Input| Projects'!$AG59),""))),"")</f>
        <v>0</v>
      </c>
      <c r="AV59" s="186">
        <f>IFERROR(IF('Input| Overheads'!$C$42="Direct costs",SUMPRODUCT(--('Input| Projects'!$AD59="Yes"),'Calc| Overheads Allocation'!E$9,'Calc| Project Costs'!X59),IF('Input| Overheads'!$C$42="Internal labour",SUMPRODUCT(--('Input| Projects'!$AD59="Yes"),'Calc| Overheads Allocation'!E$9,'Calc| Project Costs'!X59,'Input| Projects'!$Y59),IF('Input| Overheads'!$C$42="DNSP defined",SUMPRODUCT(--('Input| Projects'!$AD59="Yes"),'Calc| Overheads Allocation'!E$62,'Input| Projects'!$AG59),""))),"")</f>
        <v>0</v>
      </c>
      <c r="AW59" s="186">
        <f>IFERROR(IF('Input| Overheads'!$C$42="Direct costs",SUMPRODUCT(--('Input| Projects'!$AD59="Yes"),'Calc| Overheads Allocation'!F$9,'Calc| Project Costs'!Y59),IF('Input| Overheads'!$C$42="Internal labour",SUMPRODUCT(--('Input| Projects'!$AD59="Yes"),'Calc| Overheads Allocation'!F$9,'Calc| Project Costs'!Y59,'Input| Projects'!$Y59),IF('Input| Overheads'!$C$42="DNSP defined",SUMPRODUCT(--('Input| Projects'!$AD59="Yes"),'Calc| Overheads Allocation'!F$62,'Input| Projects'!$AG59),""))),"")</f>
        <v>0</v>
      </c>
      <c r="AX59" s="186">
        <f>IFERROR(IF('Input| Overheads'!$C$42="Direct costs",SUMPRODUCT(--('Input| Projects'!$AD59="Yes"),'Calc| Overheads Allocation'!G$9,'Calc| Project Costs'!Z59),IF('Input| Overheads'!$C$42="Internal labour",SUMPRODUCT(--('Input| Projects'!$AD59="Yes"),'Calc| Overheads Allocation'!G$9,'Calc| Project Costs'!Z59,'Input| Projects'!$Y59),IF('Input| Overheads'!$C$42="DNSP defined",SUMPRODUCT(--('Input| Projects'!$AD59="Yes"),'Calc| Overheads Allocation'!G$62,'Input| Projects'!$AG59),""))),"")</f>
        <v>0</v>
      </c>
      <c r="AY59" s="186">
        <f>IFERROR(IF('Input| Overheads'!$C$42="Direct costs",SUMPRODUCT(--('Input| Projects'!$AD59="Yes"),'Calc| Overheads Allocation'!H$9,'Calc| Project Costs'!AA59),IF('Input| Overheads'!$C$42="Internal labour",SUMPRODUCT(--('Input| Projects'!$AD59="Yes"),'Calc| Overheads Allocation'!H$9,'Calc| Project Costs'!AA59,'Input| Projects'!$Y59),IF('Input| Overheads'!$C$42="DNSP defined",SUMPRODUCT(--('Input| Projects'!$AD59="Yes"),'Calc| Overheads Allocation'!H$62,'Input| Projects'!$AG59),""))),"")</f>
        <v>0</v>
      </c>
      <c r="AZ59" s="186">
        <f>IFERROR(IF('Input| Overheads'!$C$42="Direct costs",SUMPRODUCT(--('Input| Projects'!$AD59="Yes"),'Calc| Overheads Allocation'!I$9,'Calc| Project Costs'!AB59),IF('Input| Overheads'!$C$42="Internal labour",SUMPRODUCT(--('Input| Projects'!$AD59="Yes"),'Calc| Overheads Allocation'!I$9,'Calc| Project Costs'!AB59,'Input| Projects'!$Y59),IF('Input| Overheads'!$C$42="DNSP defined",SUMPRODUCT(--('Input| Projects'!$AD59="Yes"),'Calc| Overheads Allocation'!I$62,'Input| Projects'!$AG59),""))),"")</f>
        <v>0</v>
      </c>
      <c r="BA59" s="106"/>
      <c r="BB59" s="186">
        <f t="shared" si="41"/>
        <v>-45.462990000000005</v>
      </c>
      <c r="BC59" s="186">
        <f t="shared" si="42"/>
        <v>0</v>
      </c>
      <c r="BD59" s="186">
        <f t="shared" si="43"/>
        <v>0</v>
      </c>
      <c r="BE59" s="186">
        <f t="shared" si="20"/>
        <v>0</v>
      </c>
      <c r="BF59" s="186">
        <f t="shared" si="21"/>
        <v>0</v>
      </c>
      <c r="BG59" s="186">
        <f t="shared" si="22"/>
        <v>0</v>
      </c>
      <c r="BH59" s="186">
        <f t="shared" si="23"/>
        <v>0</v>
      </c>
      <c r="BI59" s="97"/>
      <c r="BJ59" s="186">
        <f t="shared" si="24"/>
        <v>0</v>
      </c>
      <c r="BK59" s="186" t="str">
        <f t="shared" si="25"/>
        <v/>
      </c>
      <c r="BL59" s="186" t="str">
        <f t="shared" si="26"/>
        <v/>
      </c>
      <c r="BM59" s="186" t="str">
        <f t="shared" si="27"/>
        <v/>
      </c>
      <c r="BN59" s="186" t="str">
        <f t="shared" si="28"/>
        <v/>
      </c>
      <c r="BO59" s="186" t="str">
        <f t="shared" si="29"/>
        <v/>
      </c>
      <c r="BP59" s="186" t="str">
        <f t="shared" si="30"/>
        <v/>
      </c>
      <c r="BQ59" s="97"/>
      <c r="BR59" s="186">
        <f t="shared" si="44"/>
        <v>-53.381990000000002</v>
      </c>
      <c r="BS59" s="186">
        <f t="shared" si="31"/>
        <v>0</v>
      </c>
      <c r="BT59" s="222">
        <f t="shared" si="32"/>
        <v>0</v>
      </c>
      <c r="BU59" s="222">
        <f t="shared" si="33"/>
        <v>0</v>
      </c>
      <c r="BV59" s="222">
        <f t="shared" si="34"/>
        <v>0</v>
      </c>
      <c r="BW59" s="222">
        <f t="shared" si="35"/>
        <v>0</v>
      </c>
      <c r="BX59" s="222">
        <f t="shared" si="36"/>
        <v>0</v>
      </c>
      <c r="BY59" s="106"/>
      <c r="BZ59" s="197">
        <f>IF(SUMIF('Input| Projects'!$AS$8:$CP$8,"Dx",'Input| Projects'!$AS59:$CP59)=0,"",SUMIF('Input| Projects'!$AS$8:$CP$8,"Dx",'Input| Projects'!$AS59:$CP59))</f>
        <v>1</v>
      </c>
      <c r="CA59" s="197" t="str">
        <f>IF(SUMIF('Input| Projects'!$AS$8:$CP$8,"Tx",'Input| Projects'!$AS59:$CP59)=0,"",SUMIF('Input| Projects'!$AS$8:$CP$8,"Tx",'Input| Projects'!$AS59:$CP59))</f>
        <v/>
      </c>
      <c r="CB59" s="150" t="str">
        <f t="shared" si="45"/>
        <v/>
      </c>
    </row>
    <row r="60" spans="2:80" x14ac:dyDescent="0.2">
      <c r="B60" s="201">
        <f>IFERROR('Input| Projects'!B60,"")</f>
        <v>51</v>
      </c>
      <c r="C60" s="42" t="str">
        <f>IFERROR(IF('Input| Projects'!C60="","",'Input| Projects'!C60),"")</f>
        <v>5-Darling harbour-Blackwattle Bay zones 11kV fdr</v>
      </c>
      <c r="D60" s="42" t="str">
        <f>IFERROR(IF('Input| Projects'!D60="","",'Input| Projects'!D60),"")</f>
        <v>ARA_04.5.0005</v>
      </c>
      <c r="E60" s="104"/>
      <c r="F60" s="190">
        <f>IFERROR('Input| Projects'!I60*'Input| Escalations'!$K$19,"")</f>
        <v>971.4128300000001</v>
      </c>
      <c r="G60" s="190">
        <f>IFERROR('Input| Projects'!J60*'Input| Escalations'!$K$19,"")</f>
        <v>0</v>
      </c>
      <c r="H60" s="190">
        <f>IFERROR('Input| Projects'!K60*'Input| Escalations'!$K$19,"")</f>
        <v>0</v>
      </c>
      <c r="I60" s="190">
        <f>IFERROR('Input| Projects'!L60*'Input| Escalations'!$K$19,"")</f>
        <v>0</v>
      </c>
      <c r="J60" s="190">
        <f>IFERROR('Input| Projects'!M60*'Input| Escalations'!$K$19,"")</f>
        <v>0</v>
      </c>
      <c r="K60" s="190">
        <f>IFERROR('Input| Projects'!N60*'Input| Escalations'!$K$19,"")</f>
        <v>0</v>
      </c>
      <c r="L60" s="190">
        <f>IFERROR('Input| Projects'!O60*'Input| Escalations'!$K$19,"")</f>
        <v>0</v>
      </c>
      <c r="M60" s="150" t="str">
        <f>IF(ABS(SUM(F60:L60)-(SUM('Input| Projects'!I60:O60)*'Input| Escalations'!$K$19))&lt;0.0000001,"",1)</f>
        <v/>
      </c>
      <c r="N60" s="192">
        <f>'Input| Projects'!$Y60*INDEX('Input| Escalations'!$H$33:$N$33,MATCH('Calc| Project Costs'!N$9,'Input| Escalations'!$H$23:$N$23,0))+'Input| Projects'!$Z60*INDEX('Input| Escalations'!$H$34:$N$34,MATCH('Calc| Project Costs'!N$9,'Input| Escalations'!$H$23:$N$23,0))+'Input| Projects'!$AA60*INDEX('Input| Escalations'!$H$35:$N$35,MATCH('Calc| Project Costs'!N$9,'Input| Escalations'!$H$23:$N$23,0))+1</f>
        <v>1</v>
      </c>
      <c r="O60" s="192">
        <f>'Input| Projects'!$Y60*INDEX('Input| Escalations'!$H$33:$N$33,MATCH('Calc| Project Costs'!O$9,'Input| Escalations'!$H$23:$N$23,0))+'Input| Projects'!$Z60*INDEX('Input| Escalations'!$H$34:$N$34,MATCH('Calc| Project Costs'!O$9,'Input| Escalations'!$H$23:$N$23,0))+'Input| Projects'!$AA60*INDEX('Input| Escalations'!$H$35:$N$35,MATCH('Calc| Project Costs'!O$9,'Input| Escalations'!$H$23:$N$23,0))+1</f>
        <v>1</v>
      </c>
      <c r="P60" s="192">
        <f>'Input| Projects'!$Y60*INDEX('Input| Escalations'!$H$33:$N$33,MATCH('Calc| Project Costs'!P$9,'Input| Escalations'!$H$23:$N$23,0))+'Input| Projects'!$Z60*INDEX('Input| Escalations'!$H$34:$N$34,MATCH('Calc| Project Costs'!P$9,'Input| Escalations'!$H$23:$N$23,0))+'Input| Projects'!$AA60*INDEX('Input| Escalations'!$H$35:$N$35,MATCH('Calc| Project Costs'!P$9,'Input| Escalations'!$H$23:$N$23,0))+1</f>
        <v>1</v>
      </c>
      <c r="Q60" s="192">
        <f>'Input| Projects'!$Y60*INDEX('Input| Escalations'!$H$33:$N$33,MATCH('Calc| Project Costs'!Q$9,'Input| Escalations'!$H$23:$N$23,0))+'Input| Projects'!$Z60*INDEX('Input| Escalations'!$H$34:$N$34,MATCH('Calc| Project Costs'!Q$9,'Input| Escalations'!$H$23:$N$23,0))+'Input| Projects'!$AA60*INDEX('Input| Escalations'!$H$35:$N$35,MATCH('Calc| Project Costs'!Q$9,'Input| Escalations'!$H$23:$N$23,0))+1</f>
        <v>1</v>
      </c>
      <c r="R60" s="192">
        <f>'Input| Projects'!$Y60*INDEX('Input| Escalations'!$H$33:$N$33,MATCH('Calc| Project Costs'!R$9,'Input| Escalations'!$H$23:$N$23,0))+'Input| Projects'!$Z60*INDEX('Input| Escalations'!$H$34:$N$34,MATCH('Calc| Project Costs'!R$9,'Input| Escalations'!$H$23:$N$23,0))+'Input| Projects'!$AA60*INDEX('Input| Escalations'!$H$35:$N$35,MATCH('Calc| Project Costs'!R$9,'Input| Escalations'!$H$23:$N$23,0))+1</f>
        <v>1</v>
      </c>
      <c r="S60" s="192">
        <f>'Input| Projects'!$Y60*INDEX('Input| Escalations'!$H$33:$N$33,MATCH('Calc| Project Costs'!S$9,'Input| Escalations'!$H$23:$N$23,0))+'Input| Projects'!$Z60*INDEX('Input| Escalations'!$H$34:$N$34,MATCH('Calc| Project Costs'!S$9,'Input| Escalations'!$H$23:$N$23,0))+'Input| Projects'!$AA60*INDEX('Input| Escalations'!$H$35:$N$35,MATCH('Calc| Project Costs'!S$9,'Input| Escalations'!$H$23:$N$23,0))+1</f>
        <v>1</v>
      </c>
      <c r="T60" s="192">
        <f>'Input| Projects'!$Y60*INDEX('Input| Escalations'!$H$33:$N$33,MATCH('Calc| Project Costs'!T$9,'Input| Escalations'!$H$23:$N$23,0))+'Input| Projects'!$Z60*INDEX('Input| Escalations'!$H$34:$N$34,MATCH('Calc| Project Costs'!T$9,'Input| Escalations'!$H$23:$N$23,0))+'Input| Projects'!$AA60*INDEX('Input| Escalations'!$H$35:$N$35,MATCH('Calc| Project Costs'!T$9,'Input| Escalations'!$H$23:$N$23,0))+1</f>
        <v>1</v>
      </c>
      <c r="U60" s="106"/>
      <c r="V60" s="186">
        <f t="shared" si="37"/>
        <v>971.4128300000001</v>
      </c>
      <c r="W60" s="186">
        <f t="shared" si="38"/>
        <v>0</v>
      </c>
      <c r="X60" s="186">
        <f t="shared" si="39"/>
        <v>0</v>
      </c>
      <c r="Y60" s="186">
        <f t="shared" si="18"/>
        <v>0</v>
      </c>
      <c r="Z60" s="186">
        <f t="shared" si="19"/>
        <v>0</v>
      </c>
      <c r="AA60" s="186">
        <f t="shared" si="40"/>
        <v>0</v>
      </c>
      <c r="AB60" s="186">
        <f t="shared" si="40"/>
        <v>0</v>
      </c>
      <c r="AC60" s="106"/>
      <c r="AD60" s="186">
        <f>'Input| Projects'!Q60*N60*'Input| Escalations'!$K$19</f>
        <v>0</v>
      </c>
      <c r="AE60" s="186">
        <f>'Input| Projects'!R60*O60*'Input| Escalations'!$K$19</f>
        <v>0</v>
      </c>
      <c r="AF60" s="186">
        <f>'Input| Projects'!S60*P60*'Input| Escalations'!$K$19</f>
        <v>0</v>
      </c>
      <c r="AG60" s="186">
        <f>'Input| Projects'!T60*Q60*'Input| Escalations'!$K$19</f>
        <v>0</v>
      </c>
      <c r="AH60" s="186">
        <f>'Input| Projects'!U60*R60*'Input| Escalations'!$K$19</f>
        <v>0</v>
      </c>
      <c r="AI60" s="186">
        <f>'Input| Projects'!V60*S60*'Input| Escalations'!$K$19</f>
        <v>0</v>
      </c>
      <c r="AJ60" s="186">
        <f>'Input| Projects'!W60*T60*'Input| Escalations'!$K$19</f>
        <v>0</v>
      </c>
      <c r="AK60" s="106"/>
      <c r="AL60" s="186">
        <f>IFERROR(IF('Input| Overheads'!$C$42="Direct costs",SUMPRODUCT(--('Input| Projects'!$AC60="Yes"),'Calc| Overheads Allocation'!C$8,'Calc| Project Costs'!V60),IF('Input| Overheads'!$C$42="Internal labour",SUMPRODUCT(--('Input| Projects'!$AC60="Yes"),'Calc| Overheads Allocation'!C$8,'Calc| Project Costs'!V60,'Input| Projects'!$Y60),IF('Input| Overheads'!$C$42="DNSP defined",SUMPRODUCT(--('Input| Projects'!$AC60="Yes"),'Calc| Overheads Allocation'!C$61,'Input| Projects'!$AF60),""))),"")</f>
        <v>242.52214000000004</v>
      </c>
      <c r="AM60" s="186">
        <f>IFERROR(IF('Input| Overheads'!$C$42="Direct costs",SUMPRODUCT(--('Input| Projects'!$AC60="Yes"),'Calc| Overheads Allocation'!D$8,'Calc| Project Costs'!W60),IF('Input| Overheads'!$C$42="Internal labour",SUMPRODUCT(--('Input| Projects'!$AC60="Yes"),'Calc| Overheads Allocation'!D$8,'Calc| Project Costs'!W60,'Input| Projects'!$Y60),IF('Input| Overheads'!$C$42="DNSP defined",SUMPRODUCT(--('Input| Projects'!$AC60="Yes"),'Calc| Overheads Allocation'!D$61,'Input| Projects'!$AF60),""))),"")</f>
        <v>0</v>
      </c>
      <c r="AN60" s="186">
        <f>IFERROR(IF('Input| Overheads'!$C$42="Direct costs",SUMPRODUCT(--('Input| Projects'!$AC60="Yes"),'Calc| Overheads Allocation'!E$8,'Calc| Project Costs'!X60),IF('Input| Overheads'!$C$42="Internal labour",SUMPRODUCT(--('Input| Projects'!$AC60="Yes"),'Calc| Overheads Allocation'!E$8,'Calc| Project Costs'!X60,'Input| Projects'!$Y60),IF('Input| Overheads'!$C$42="DNSP defined",SUMPRODUCT(--('Input| Projects'!$AC60="Yes"),'Calc| Overheads Allocation'!E$61,'Input| Projects'!$AF60),""))),"")</f>
        <v>0</v>
      </c>
      <c r="AO60" s="186">
        <f>IFERROR(IF('Input| Overheads'!$C$42="Direct costs",SUMPRODUCT(--('Input| Projects'!$AC60="Yes"),'Calc| Overheads Allocation'!F$8,'Calc| Project Costs'!Y60),IF('Input| Overheads'!$C$42="Internal labour",SUMPRODUCT(--('Input| Projects'!$AC60="Yes"),'Calc| Overheads Allocation'!F$8,'Calc| Project Costs'!Y60,'Input| Projects'!$Y60),IF('Input| Overheads'!$C$42="DNSP defined",SUMPRODUCT(--('Input| Projects'!$AC60="Yes"),'Calc| Overheads Allocation'!F$61,'Input| Projects'!$AF60),""))),"")</f>
        <v>0</v>
      </c>
      <c r="AP60" s="186">
        <f>IFERROR(IF('Input| Overheads'!$C$42="Direct costs",SUMPRODUCT(--('Input| Projects'!$AC60="Yes"),'Calc| Overheads Allocation'!G$8,'Calc| Project Costs'!Z60),IF('Input| Overheads'!$C$42="Internal labour",SUMPRODUCT(--('Input| Projects'!$AC60="Yes"),'Calc| Overheads Allocation'!G$8,'Calc| Project Costs'!Z60,'Input| Projects'!$Y60),IF('Input| Overheads'!$C$42="DNSP defined",SUMPRODUCT(--('Input| Projects'!$AC60="Yes"),'Calc| Overheads Allocation'!G$61,'Input| Projects'!$AF60),""))),"")</f>
        <v>0</v>
      </c>
      <c r="AQ60" s="186">
        <f>IFERROR(IF('Input| Overheads'!$C$42="Direct costs",SUMPRODUCT(--('Input| Projects'!$AC60="Yes"),'Calc| Overheads Allocation'!H$8,'Calc| Project Costs'!AA60),IF('Input| Overheads'!$C$42="Internal labour",SUMPRODUCT(--('Input| Projects'!$AC60="Yes"),'Calc| Overheads Allocation'!H$8,'Calc| Project Costs'!AA60,'Input| Projects'!$Y60),IF('Input| Overheads'!$C$42="DNSP defined",SUMPRODUCT(--('Input| Projects'!$AC60="Yes"),'Calc| Overheads Allocation'!H$61,'Input| Projects'!$AF60),""))),"")</f>
        <v>0</v>
      </c>
      <c r="AR60" s="186">
        <f>IFERROR(IF('Input| Overheads'!$C$42="Direct costs",SUMPRODUCT(--('Input| Projects'!$AC60="Yes"),'Calc| Overheads Allocation'!I$8,'Calc| Project Costs'!AB60),IF('Input| Overheads'!$C$42="Internal labour",SUMPRODUCT(--('Input| Projects'!$AC60="Yes"),'Calc| Overheads Allocation'!I$8,'Calc| Project Costs'!AB60,'Input| Projects'!$Y60),IF('Input| Overheads'!$C$42="DNSP defined",SUMPRODUCT(--('Input| Projects'!$AC60="Yes"),'Calc| Overheads Allocation'!I$61,'Input| Projects'!$AF60),""))),"")</f>
        <v>0</v>
      </c>
      <c r="AS60" s="106"/>
      <c r="AT60" s="186">
        <f>IFERROR(IF('Input| Overheads'!$C$42="Direct costs",SUMPRODUCT(--('Input| Projects'!$AD60="Yes"),'Calc| Overheads Allocation'!C$9,'Calc| Project Costs'!V60),IF('Input| Overheads'!$C$42="Internal labour",SUMPRODUCT(--('Input| Projects'!$AD60="Yes"),'Calc| Overheads Allocation'!C$9,'Calc| Project Costs'!V60,'Input| Projects'!$Y60),IF('Input| Overheads'!$C$42="DNSP defined",SUMPRODUCT(--('Input| Projects'!$AD60="Yes"),'Calc| Overheads Allocation'!C$62,'Input| Projects'!$AG60),""))),"")</f>
        <v>0</v>
      </c>
      <c r="AU60" s="186">
        <f>IFERROR(IF('Input| Overheads'!$C$42="Direct costs",SUMPRODUCT(--('Input| Projects'!$AD60="Yes"),'Calc| Overheads Allocation'!D$9,'Calc| Project Costs'!W60),IF('Input| Overheads'!$C$42="Internal labour",SUMPRODUCT(--('Input| Projects'!$AD60="Yes"),'Calc| Overheads Allocation'!D$9,'Calc| Project Costs'!W60,'Input| Projects'!$Y60),IF('Input| Overheads'!$C$42="DNSP defined",SUMPRODUCT(--('Input| Projects'!$AD60="Yes"),'Calc| Overheads Allocation'!D$62,'Input| Projects'!$AG60),""))),"")</f>
        <v>0</v>
      </c>
      <c r="AV60" s="186">
        <f>IFERROR(IF('Input| Overheads'!$C$42="Direct costs",SUMPRODUCT(--('Input| Projects'!$AD60="Yes"),'Calc| Overheads Allocation'!E$9,'Calc| Project Costs'!X60),IF('Input| Overheads'!$C$42="Internal labour",SUMPRODUCT(--('Input| Projects'!$AD60="Yes"),'Calc| Overheads Allocation'!E$9,'Calc| Project Costs'!X60,'Input| Projects'!$Y60),IF('Input| Overheads'!$C$42="DNSP defined",SUMPRODUCT(--('Input| Projects'!$AD60="Yes"),'Calc| Overheads Allocation'!E$62,'Input| Projects'!$AG60),""))),"")</f>
        <v>0</v>
      </c>
      <c r="AW60" s="186">
        <f>IFERROR(IF('Input| Overheads'!$C$42="Direct costs",SUMPRODUCT(--('Input| Projects'!$AD60="Yes"),'Calc| Overheads Allocation'!F$9,'Calc| Project Costs'!Y60),IF('Input| Overheads'!$C$42="Internal labour",SUMPRODUCT(--('Input| Projects'!$AD60="Yes"),'Calc| Overheads Allocation'!F$9,'Calc| Project Costs'!Y60,'Input| Projects'!$Y60),IF('Input| Overheads'!$C$42="DNSP defined",SUMPRODUCT(--('Input| Projects'!$AD60="Yes"),'Calc| Overheads Allocation'!F$62,'Input| Projects'!$AG60),""))),"")</f>
        <v>0</v>
      </c>
      <c r="AX60" s="186">
        <f>IFERROR(IF('Input| Overheads'!$C$42="Direct costs",SUMPRODUCT(--('Input| Projects'!$AD60="Yes"),'Calc| Overheads Allocation'!G$9,'Calc| Project Costs'!Z60),IF('Input| Overheads'!$C$42="Internal labour",SUMPRODUCT(--('Input| Projects'!$AD60="Yes"),'Calc| Overheads Allocation'!G$9,'Calc| Project Costs'!Z60,'Input| Projects'!$Y60),IF('Input| Overheads'!$C$42="DNSP defined",SUMPRODUCT(--('Input| Projects'!$AD60="Yes"),'Calc| Overheads Allocation'!G$62,'Input| Projects'!$AG60),""))),"")</f>
        <v>0</v>
      </c>
      <c r="AY60" s="186">
        <f>IFERROR(IF('Input| Overheads'!$C$42="Direct costs",SUMPRODUCT(--('Input| Projects'!$AD60="Yes"),'Calc| Overheads Allocation'!H$9,'Calc| Project Costs'!AA60),IF('Input| Overheads'!$C$42="Internal labour",SUMPRODUCT(--('Input| Projects'!$AD60="Yes"),'Calc| Overheads Allocation'!H$9,'Calc| Project Costs'!AA60,'Input| Projects'!$Y60),IF('Input| Overheads'!$C$42="DNSP defined",SUMPRODUCT(--('Input| Projects'!$AD60="Yes"),'Calc| Overheads Allocation'!H$62,'Input| Projects'!$AG60),""))),"")</f>
        <v>0</v>
      </c>
      <c r="AZ60" s="186">
        <f>IFERROR(IF('Input| Overheads'!$C$42="Direct costs",SUMPRODUCT(--('Input| Projects'!$AD60="Yes"),'Calc| Overheads Allocation'!I$9,'Calc| Project Costs'!AB60),IF('Input| Overheads'!$C$42="Internal labour",SUMPRODUCT(--('Input| Projects'!$AD60="Yes"),'Calc| Overheads Allocation'!I$9,'Calc| Project Costs'!AB60,'Input| Projects'!$Y60),IF('Input| Overheads'!$C$42="DNSP defined",SUMPRODUCT(--('Input| Projects'!$AD60="Yes"),'Calc| Overheads Allocation'!I$62,'Input| Projects'!$AG60),""))),"")</f>
        <v>0</v>
      </c>
      <c r="BA60" s="106"/>
      <c r="BB60" s="186">
        <f t="shared" si="41"/>
        <v>242.52214000000004</v>
      </c>
      <c r="BC60" s="186">
        <f t="shared" si="42"/>
        <v>0</v>
      </c>
      <c r="BD60" s="186">
        <f t="shared" si="43"/>
        <v>0</v>
      </c>
      <c r="BE60" s="186">
        <f t="shared" si="20"/>
        <v>0</v>
      </c>
      <c r="BF60" s="186">
        <f t="shared" si="21"/>
        <v>0</v>
      </c>
      <c r="BG60" s="186">
        <f t="shared" si="22"/>
        <v>0</v>
      </c>
      <c r="BH60" s="186">
        <f t="shared" si="23"/>
        <v>0</v>
      </c>
      <c r="BI60" s="97"/>
      <c r="BJ60" s="186">
        <f t="shared" si="24"/>
        <v>0</v>
      </c>
      <c r="BK60" s="186" t="str">
        <f t="shared" si="25"/>
        <v/>
      </c>
      <c r="BL60" s="186" t="str">
        <f t="shared" si="26"/>
        <v/>
      </c>
      <c r="BM60" s="186" t="str">
        <f t="shared" si="27"/>
        <v/>
      </c>
      <c r="BN60" s="186" t="str">
        <f t="shared" si="28"/>
        <v/>
      </c>
      <c r="BO60" s="186" t="str">
        <f t="shared" si="29"/>
        <v/>
      </c>
      <c r="BP60" s="186" t="str">
        <f t="shared" si="30"/>
        <v/>
      </c>
      <c r="BQ60" s="97"/>
      <c r="BR60" s="186">
        <f t="shared" si="44"/>
        <v>1213.9349700000002</v>
      </c>
      <c r="BS60" s="186">
        <f t="shared" si="31"/>
        <v>0</v>
      </c>
      <c r="BT60" s="222">
        <f t="shared" si="32"/>
        <v>0</v>
      </c>
      <c r="BU60" s="222">
        <f t="shared" si="33"/>
        <v>0</v>
      </c>
      <c r="BV60" s="222">
        <f t="shared" si="34"/>
        <v>0</v>
      </c>
      <c r="BW60" s="222">
        <f t="shared" si="35"/>
        <v>0</v>
      </c>
      <c r="BX60" s="222">
        <f t="shared" si="36"/>
        <v>0</v>
      </c>
      <c r="BY60" s="106"/>
      <c r="BZ60" s="197">
        <f>IF(SUMIF('Input| Projects'!$AS$8:$CP$8,"Dx",'Input| Projects'!$AS60:$CP60)=0,"",SUMIF('Input| Projects'!$AS$8:$CP$8,"Dx",'Input| Projects'!$AS60:$CP60))</f>
        <v>1</v>
      </c>
      <c r="CA60" s="197" t="str">
        <f>IF(SUMIF('Input| Projects'!$AS$8:$CP$8,"Tx",'Input| Projects'!$AS60:$CP60)=0,"",SUMIF('Input| Projects'!$AS$8:$CP$8,"Tx",'Input| Projects'!$AS60:$CP60))</f>
        <v/>
      </c>
      <c r="CB60" s="150" t="str">
        <f t="shared" si="45"/>
        <v/>
      </c>
    </row>
    <row r="61" spans="2:80" x14ac:dyDescent="0.2">
      <c r="B61" s="201">
        <f>IFERROR('Input| Projects'!B61,"")</f>
        <v>52</v>
      </c>
      <c r="C61" s="42" t="str">
        <f>IFERROR(IF('Input| Projects'!C61="","",'Input| Projects'!C61),"")</f>
        <v>6-Retire Blackwattle Bay using Darling Harbour</v>
      </c>
      <c r="D61" s="42" t="str">
        <f>IFERROR(IF('Input| Projects'!D61="","",'Input| Projects'!D61),"")</f>
        <v>ARA_04.5.0006</v>
      </c>
      <c r="E61" s="104"/>
      <c r="F61" s="190">
        <f>IFERROR('Input| Projects'!I61*'Input| Escalations'!$K$19,"")</f>
        <v>133.60325</v>
      </c>
      <c r="G61" s="190">
        <f>IFERROR('Input| Projects'!J61*'Input| Escalations'!$K$19,"")</f>
        <v>0</v>
      </c>
      <c r="H61" s="190">
        <f>IFERROR('Input| Projects'!K61*'Input| Escalations'!$K$19,"")</f>
        <v>0</v>
      </c>
      <c r="I61" s="190">
        <f>IFERROR('Input| Projects'!L61*'Input| Escalations'!$K$19,"")</f>
        <v>0</v>
      </c>
      <c r="J61" s="190">
        <f>IFERROR('Input| Projects'!M61*'Input| Escalations'!$K$19,"")</f>
        <v>0</v>
      </c>
      <c r="K61" s="190">
        <f>IFERROR('Input| Projects'!N61*'Input| Escalations'!$K$19,"")</f>
        <v>0</v>
      </c>
      <c r="L61" s="190">
        <f>IFERROR('Input| Projects'!O61*'Input| Escalations'!$K$19,"")</f>
        <v>0</v>
      </c>
      <c r="M61" s="150" t="str">
        <f>IF(ABS(SUM(F61:L61)-(SUM('Input| Projects'!I61:O61)*'Input| Escalations'!$K$19))&lt;0.0000001,"",1)</f>
        <v/>
      </c>
      <c r="N61" s="192">
        <f>'Input| Projects'!$Y61*INDEX('Input| Escalations'!$H$33:$N$33,MATCH('Calc| Project Costs'!N$9,'Input| Escalations'!$H$23:$N$23,0))+'Input| Projects'!$Z61*INDEX('Input| Escalations'!$H$34:$N$34,MATCH('Calc| Project Costs'!N$9,'Input| Escalations'!$H$23:$N$23,0))+'Input| Projects'!$AA61*INDEX('Input| Escalations'!$H$35:$N$35,MATCH('Calc| Project Costs'!N$9,'Input| Escalations'!$H$23:$N$23,0))+1</f>
        <v>1</v>
      </c>
      <c r="O61" s="192">
        <f>'Input| Projects'!$Y61*INDEX('Input| Escalations'!$H$33:$N$33,MATCH('Calc| Project Costs'!O$9,'Input| Escalations'!$H$23:$N$23,0))+'Input| Projects'!$Z61*INDEX('Input| Escalations'!$H$34:$N$34,MATCH('Calc| Project Costs'!O$9,'Input| Escalations'!$H$23:$N$23,0))+'Input| Projects'!$AA61*INDEX('Input| Escalations'!$H$35:$N$35,MATCH('Calc| Project Costs'!O$9,'Input| Escalations'!$H$23:$N$23,0))+1</f>
        <v>1</v>
      </c>
      <c r="P61" s="192">
        <f>'Input| Projects'!$Y61*INDEX('Input| Escalations'!$H$33:$N$33,MATCH('Calc| Project Costs'!P$9,'Input| Escalations'!$H$23:$N$23,0))+'Input| Projects'!$Z61*INDEX('Input| Escalations'!$H$34:$N$34,MATCH('Calc| Project Costs'!P$9,'Input| Escalations'!$H$23:$N$23,0))+'Input| Projects'!$AA61*INDEX('Input| Escalations'!$H$35:$N$35,MATCH('Calc| Project Costs'!P$9,'Input| Escalations'!$H$23:$N$23,0))+1</f>
        <v>1</v>
      </c>
      <c r="Q61" s="192">
        <f>'Input| Projects'!$Y61*INDEX('Input| Escalations'!$H$33:$N$33,MATCH('Calc| Project Costs'!Q$9,'Input| Escalations'!$H$23:$N$23,0))+'Input| Projects'!$Z61*INDEX('Input| Escalations'!$H$34:$N$34,MATCH('Calc| Project Costs'!Q$9,'Input| Escalations'!$H$23:$N$23,0))+'Input| Projects'!$AA61*INDEX('Input| Escalations'!$H$35:$N$35,MATCH('Calc| Project Costs'!Q$9,'Input| Escalations'!$H$23:$N$23,0))+1</f>
        <v>1</v>
      </c>
      <c r="R61" s="192">
        <f>'Input| Projects'!$Y61*INDEX('Input| Escalations'!$H$33:$N$33,MATCH('Calc| Project Costs'!R$9,'Input| Escalations'!$H$23:$N$23,0))+'Input| Projects'!$Z61*INDEX('Input| Escalations'!$H$34:$N$34,MATCH('Calc| Project Costs'!R$9,'Input| Escalations'!$H$23:$N$23,0))+'Input| Projects'!$AA61*INDEX('Input| Escalations'!$H$35:$N$35,MATCH('Calc| Project Costs'!R$9,'Input| Escalations'!$H$23:$N$23,0))+1</f>
        <v>1</v>
      </c>
      <c r="S61" s="192">
        <f>'Input| Projects'!$Y61*INDEX('Input| Escalations'!$H$33:$N$33,MATCH('Calc| Project Costs'!S$9,'Input| Escalations'!$H$23:$N$23,0))+'Input| Projects'!$Z61*INDEX('Input| Escalations'!$H$34:$N$34,MATCH('Calc| Project Costs'!S$9,'Input| Escalations'!$H$23:$N$23,0))+'Input| Projects'!$AA61*INDEX('Input| Escalations'!$H$35:$N$35,MATCH('Calc| Project Costs'!S$9,'Input| Escalations'!$H$23:$N$23,0))+1</f>
        <v>1</v>
      </c>
      <c r="T61" s="192">
        <f>'Input| Projects'!$Y61*INDEX('Input| Escalations'!$H$33:$N$33,MATCH('Calc| Project Costs'!T$9,'Input| Escalations'!$H$23:$N$23,0))+'Input| Projects'!$Z61*INDEX('Input| Escalations'!$H$34:$N$34,MATCH('Calc| Project Costs'!T$9,'Input| Escalations'!$H$23:$N$23,0))+'Input| Projects'!$AA61*INDEX('Input| Escalations'!$H$35:$N$35,MATCH('Calc| Project Costs'!T$9,'Input| Escalations'!$H$23:$N$23,0))+1</f>
        <v>1</v>
      </c>
      <c r="U61" s="106"/>
      <c r="V61" s="186">
        <f t="shared" si="37"/>
        <v>133.60325</v>
      </c>
      <c r="W61" s="186">
        <f t="shared" si="38"/>
        <v>0</v>
      </c>
      <c r="X61" s="186">
        <f t="shared" si="39"/>
        <v>0</v>
      </c>
      <c r="Y61" s="186">
        <f t="shared" si="18"/>
        <v>0</v>
      </c>
      <c r="Z61" s="186">
        <f t="shared" si="19"/>
        <v>0</v>
      </c>
      <c r="AA61" s="186">
        <f t="shared" si="40"/>
        <v>0</v>
      </c>
      <c r="AB61" s="186">
        <f t="shared" si="40"/>
        <v>0</v>
      </c>
      <c r="AC61" s="106"/>
      <c r="AD61" s="186">
        <f>'Input| Projects'!Q61*N61*'Input| Escalations'!$K$19</f>
        <v>0</v>
      </c>
      <c r="AE61" s="186">
        <f>'Input| Projects'!R61*O61*'Input| Escalations'!$K$19</f>
        <v>0</v>
      </c>
      <c r="AF61" s="186">
        <f>'Input| Projects'!S61*P61*'Input| Escalations'!$K$19</f>
        <v>0</v>
      </c>
      <c r="AG61" s="186">
        <f>'Input| Projects'!T61*Q61*'Input| Escalations'!$K$19</f>
        <v>0</v>
      </c>
      <c r="AH61" s="186">
        <f>'Input| Projects'!U61*R61*'Input| Escalations'!$K$19</f>
        <v>0</v>
      </c>
      <c r="AI61" s="186">
        <f>'Input| Projects'!V61*S61*'Input| Escalations'!$K$19</f>
        <v>0</v>
      </c>
      <c r="AJ61" s="186">
        <f>'Input| Projects'!W61*T61*'Input| Escalations'!$K$19</f>
        <v>0</v>
      </c>
      <c r="AK61" s="106"/>
      <c r="AL61" s="186">
        <f>IFERROR(IF('Input| Overheads'!$C$42="Direct costs",SUMPRODUCT(--('Input| Projects'!$AC61="Yes"),'Calc| Overheads Allocation'!C$8,'Calc| Project Costs'!V61),IF('Input| Overheads'!$C$42="Internal labour",SUMPRODUCT(--('Input| Projects'!$AC61="Yes"),'Calc| Overheads Allocation'!C$8,'Calc| Project Costs'!V61,'Input| Projects'!$Y61),IF('Input| Overheads'!$C$42="DNSP defined",SUMPRODUCT(--('Input| Projects'!$AC61="Yes"),'Calc| Overheads Allocation'!C$61,'Input| Projects'!$AF61),""))),"")</f>
        <v>60.09414000000001</v>
      </c>
      <c r="AM61" s="186">
        <f>IFERROR(IF('Input| Overheads'!$C$42="Direct costs",SUMPRODUCT(--('Input| Projects'!$AC61="Yes"),'Calc| Overheads Allocation'!D$8,'Calc| Project Costs'!W61),IF('Input| Overheads'!$C$42="Internal labour",SUMPRODUCT(--('Input| Projects'!$AC61="Yes"),'Calc| Overheads Allocation'!D$8,'Calc| Project Costs'!W61,'Input| Projects'!$Y61),IF('Input| Overheads'!$C$42="DNSP defined",SUMPRODUCT(--('Input| Projects'!$AC61="Yes"),'Calc| Overheads Allocation'!D$61,'Input| Projects'!$AF61),""))),"")</f>
        <v>0</v>
      </c>
      <c r="AN61" s="186">
        <f>IFERROR(IF('Input| Overheads'!$C$42="Direct costs",SUMPRODUCT(--('Input| Projects'!$AC61="Yes"),'Calc| Overheads Allocation'!E$8,'Calc| Project Costs'!X61),IF('Input| Overheads'!$C$42="Internal labour",SUMPRODUCT(--('Input| Projects'!$AC61="Yes"),'Calc| Overheads Allocation'!E$8,'Calc| Project Costs'!X61,'Input| Projects'!$Y61),IF('Input| Overheads'!$C$42="DNSP defined",SUMPRODUCT(--('Input| Projects'!$AC61="Yes"),'Calc| Overheads Allocation'!E$61,'Input| Projects'!$AF61),""))),"")</f>
        <v>0</v>
      </c>
      <c r="AO61" s="186">
        <f>IFERROR(IF('Input| Overheads'!$C$42="Direct costs",SUMPRODUCT(--('Input| Projects'!$AC61="Yes"),'Calc| Overheads Allocation'!F$8,'Calc| Project Costs'!Y61),IF('Input| Overheads'!$C$42="Internal labour",SUMPRODUCT(--('Input| Projects'!$AC61="Yes"),'Calc| Overheads Allocation'!F$8,'Calc| Project Costs'!Y61,'Input| Projects'!$Y61),IF('Input| Overheads'!$C$42="DNSP defined",SUMPRODUCT(--('Input| Projects'!$AC61="Yes"),'Calc| Overheads Allocation'!F$61,'Input| Projects'!$AF61),""))),"")</f>
        <v>0</v>
      </c>
      <c r="AP61" s="186">
        <f>IFERROR(IF('Input| Overheads'!$C$42="Direct costs",SUMPRODUCT(--('Input| Projects'!$AC61="Yes"),'Calc| Overheads Allocation'!G$8,'Calc| Project Costs'!Z61),IF('Input| Overheads'!$C$42="Internal labour",SUMPRODUCT(--('Input| Projects'!$AC61="Yes"),'Calc| Overheads Allocation'!G$8,'Calc| Project Costs'!Z61,'Input| Projects'!$Y61),IF('Input| Overheads'!$C$42="DNSP defined",SUMPRODUCT(--('Input| Projects'!$AC61="Yes"),'Calc| Overheads Allocation'!G$61,'Input| Projects'!$AF61),""))),"")</f>
        <v>0</v>
      </c>
      <c r="AQ61" s="186">
        <f>IFERROR(IF('Input| Overheads'!$C$42="Direct costs",SUMPRODUCT(--('Input| Projects'!$AC61="Yes"),'Calc| Overheads Allocation'!H$8,'Calc| Project Costs'!AA61),IF('Input| Overheads'!$C$42="Internal labour",SUMPRODUCT(--('Input| Projects'!$AC61="Yes"),'Calc| Overheads Allocation'!H$8,'Calc| Project Costs'!AA61,'Input| Projects'!$Y61),IF('Input| Overheads'!$C$42="DNSP defined",SUMPRODUCT(--('Input| Projects'!$AC61="Yes"),'Calc| Overheads Allocation'!H$61,'Input| Projects'!$AF61),""))),"")</f>
        <v>0</v>
      </c>
      <c r="AR61" s="186">
        <f>IFERROR(IF('Input| Overheads'!$C$42="Direct costs",SUMPRODUCT(--('Input| Projects'!$AC61="Yes"),'Calc| Overheads Allocation'!I$8,'Calc| Project Costs'!AB61),IF('Input| Overheads'!$C$42="Internal labour",SUMPRODUCT(--('Input| Projects'!$AC61="Yes"),'Calc| Overheads Allocation'!I$8,'Calc| Project Costs'!AB61,'Input| Projects'!$Y61),IF('Input| Overheads'!$C$42="DNSP defined",SUMPRODUCT(--('Input| Projects'!$AC61="Yes"),'Calc| Overheads Allocation'!I$61,'Input| Projects'!$AF61),""))),"")</f>
        <v>0</v>
      </c>
      <c r="AS61" s="106"/>
      <c r="AT61" s="186">
        <f>IFERROR(IF('Input| Overheads'!$C$42="Direct costs",SUMPRODUCT(--('Input| Projects'!$AD61="Yes"),'Calc| Overheads Allocation'!C$9,'Calc| Project Costs'!V61),IF('Input| Overheads'!$C$42="Internal labour",SUMPRODUCT(--('Input| Projects'!$AD61="Yes"),'Calc| Overheads Allocation'!C$9,'Calc| Project Costs'!V61,'Input| Projects'!$Y61),IF('Input| Overheads'!$C$42="DNSP defined",SUMPRODUCT(--('Input| Projects'!$AD61="Yes"),'Calc| Overheads Allocation'!C$62,'Input| Projects'!$AG61),""))),"")</f>
        <v>0</v>
      </c>
      <c r="AU61" s="186">
        <f>IFERROR(IF('Input| Overheads'!$C$42="Direct costs",SUMPRODUCT(--('Input| Projects'!$AD61="Yes"),'Calc| Overheads Allocation'!D$9,'Calc| Project Costs'!W61),IF('Input| Overheads'!$C$42="Internal labour",SUMPRODUCT(--('Input| Projects'!$AD61="Yes"),'Calc| Overheads Allocation'!D$9,'Calc| Project Costs'!W61,'Input| Projects'!$Y61),IF('Input| Overheads'!$C$42="DNSP defined",SUMPRODUCT(--('Input| Projects'!$AD61="Yes"),'Calc| Overheads Allocation'!D$62,'Input| Projects'!$AG61),""))),"")</f>
        <v>0</v>
      </c>
      <c r="AV61" s="186">
        <f>IFERROR(IF('Input| Overheads'!$C$42="Direct costs",SUMPRODUCT(--('Input| Projects'!$AD61="Yes"),'Calc| Overheads Allocation'!E$9,'Calc| Project Costs'!X61),IF('Input| Overheads'!$C$42="Internal labour",SUMPRODUCT(--('Input| Projects'!$AD61="Yes"),'Calc| Overheads Allocation'!E$9,'Calc| Project Costs'!X61,'Input| Projects'!$Y61),IF('Input| Overheads'!$C$42="DNSP defined",SUMPRODUCT(--('Input| Projects'!$AD61="Yes"),'Calc| Overheads Allocation'!E$62,'Input| Projects'!$AG61),""))),"")</f>
        <v>0</v>
      </c>
      <c r="AW61" s="186">
        <f>IFERROR(IF('Input| Overheads'!$C$42="Direct costs",SUMPRODUCT(--('Input| Projects'!$AD61="Yes"),'Calc| Overheads Allocation'!F$9,'Calc| Project Costs'!Y61),IF('Input| Overheads'!$C$42="Internal labour",SUMPRODUCT(--('Input| Projects'!$AD61="Yes"),'Calc| Overheads Allocation'!F$9,'Calc| Project Costs'!Y61,'Input| Projects'!$Y61),IF('Input| Overheads'!$C$42="DNSP defined",SUMPRODUCT(--('Input| Projects'!$AD61="Yes"),'Calc| Overheads Allocation'!F$62,'Input| Projects'!$AG61),""))),"")</f>
        <v>0</v>
      </c>
      <c r="AX61" s="186">
        <f>IFERROR(IF('Input| Overheads'!$C$42="Direct costs",SUMPRODUCT(--('Input| Projects'!$AD61="Yes"),'Calc| Overheads Allocation'!G$9,'Calc| Project Costs'!Z61),IF('Input| Overheads'!$C$42="Internal labour",SUMPRODUCT(--('Input| Projects'!$AD61="Yes"),'Calc| Overheads Allocation'!G$9,'Calc| Project Costs'!Z61,'Input| Projects'!$Y61),IF('Input| Overheads'!$C$42="DNSP defined",SUMPRODUCT(--('Input| Projects'!$AD61="Yes"),'Calc| Overheads Allocation'!G$62,'Input| Projects'!$AG61),""))),"")</f>
        <v>0</v>
      </c>
      <c r="AY61" s="186">
        <f>IFERROR(IF('Input| Overheads'!$C$42="Direct costs",SUMPRODUCT(--('Input| Projects'!$AD61="Yes"),'Calc| Overheads Allocation'!H$9,'Calc| Project Costs'!AA61),IF('Input| Overheads'!$C$42="Internal labour",SUMPRODUCT(--('Input| Projects'!$AD61="Yes"),'Calc| Overheads Allocation'!H$9,'Calc| Project Costs'!AA61,'Input| Projects'!$Y61),IF('Input| Overheads'!$C$42="DNSP defined",SUMPRODUCT(--('Input| Projects'!$AD61="Yes"),'Calc| Overheads Allocation'!H$62,'Input| Projects'!$AG61),""))),"")</f>
        <v>0</v>
      </c>
      <c r="AZ61" s="186">
        <f>IFERROR(IF('Input| Overheads'!$C$42="Direct costs",SUMPRODUCT(--('Input| Projects'!$AD61="Yes"),'Calc| Overheads Allocation'!I$9,'Calc| Project Costs'!AB61),IF('Input| Overheads'!$C$42="Internal labour",SUMPRODUCT(--('Input| Projects'!$AD61="Yes"),'Calc| Overheads Allocation'!I$9,'Calc| Project Costs'!AB61,'Input| Projects'!$Y61),IF('Input| Overheads'!$C$42="DNSP defined",SUMPRODUCT(--('Input| Projects'!$AD61="Yes"),'Calc| Overheads Allocation'!I$62,'Input| Projects'!$AG61),""))),"")</f>
        <v>0</v>
      </c>
      <c r="BA61" s="106"/>
      <c r="BB61" s="186">
        <f t="shared" si="41"/>
        <v>60.09414000000001</v>
      </c>
      <c r="BC61" s="186">
        <f t="shared" si="42"/>
        <v>0</v>
      </c>
      <c r="BD61" s="186">
        <f t="shared" si="43"/>
        <v>0</v>
      </c>
      <c r="BE61" s="186">
        <f t="shared" si="20"/>
        <v>0</v>
      </c>
      <c r="BF61" s="186">
        <f t="shared" si="21"/>
        <v>0</v>
      </c>
      <c r="BG61" s="186">
        <f t="shared" si="22"/>
        <v>0</v>
      </c>
      <c r="BH61" s="186">
        <f t="shared" si="23"/>
        <v>0</v>
      </c>
      <c r="BI61" s="97"/>
      <c r="BJ61" s="186">
        <f t="shared" si="24"/>
        <v>0</v>
      </c>
      <c r="BK61" s="186" t="str">
        <f t="shared" si="25"/>
        <v/>
      </c>
      <c r="BL61" s="186" t="str">
        <f t="shared" si="26"/>
        <v/>
      </c>
      <c r="BM61" s="186" t="str">
        <f t="shared" si="27"/>
        <v/>
      </c>
      <c r="BN61" s="186" t="str">
        <f t="shared" si="28"/>
        <v/>
      </c>
      <c r="BO61" s="186" t="str">
        <f t="shared" si="29"/>
        <v/>
      </c>
      <c r="BP61" s="186" t="str">
        <f t="shared" si="30"/>
        <v/>
      </c>
      <c r="BQ61" s="97"/>
      <c r="BR61" s="186">
        <f t="shared" si="44"/>
        <v>193.69739000000001</v>
      </c>
      <c r="BS61" s="186">
        <f t="shared" si="31"/>
        <v>0</v>
      </c>
      <c r="BT61" s="222">
        <f t="shared" si="32"/>
        <v>0</v>
      </c>
      <c r="BU61" s="222">
        <f t="shared" si="33"/>
        <v>0</v>
      </c>
      <c r="BV61" s="222">
        <f t="shared" si="34"/>
        <v>0</v>
      </c>
      <c r="BW61" s="222">
        <f t="shared" si="35"/>
        <v>0</v>
      </c>
      <c r="BX61" s="222">
        <f t="shared" si="36"/>
        <v>0</v>
      </c>
      <c r="BY61" s="106"/>
      <c r="BZ61" s="197">
        <f>IF(SUMIF('Input| Projects'!$AS$8:$CP$8,"Dx",'Input| Projects'!$AS61:$CP61)=0,"",SUMIF('Input| Projects'!$AS$8:$CP$8,"Dx",'Input| Projects'!$AS61:$CP61))</f>
        <v>1</v>
      </c>
      <c r="CA61" s="197" t="str">
        <f>IF(SUMIF('Input| Projects'!$AS$8:$CP$8,"Tx",'Input| Projects'!$AS61:$CP61)=0,"",SUMIF('Input| Projects'!$AS$8:$CP$8,"Tx",'Input| Projects'!$AS61:$CP61))</f>
        <v/>
      </c>
      <c r="CB61" s="150" t="str">
        <f t="shared" si="45"/>
        <v/>
      </c>
    </row>
    <row r="62" spans="2:80" x14ac:dyDescent="0.2">
      <c r="B62" s="201">
        <f>IFERROR('Input| Projects'!B62,"")</f>
        <v>53</v>
      </c>
      <c r="C62" s="42" t="str">
        <f>IFERROR(IF('Input| Projects'!C62="","",'Input| Projects'!C62),"")</f>
        <v>DECOM 132KV FDR 925/G WILLOUGHBY-MOSMAN</v>
      </c>
      <c r="D62" s="42" t="str">
        <f>IFERROR(IF('Input| Projects'!D62="","",'Input| Projects'!D62),"")</f>
        <v>ARA_05.1.0011</v>
      </c>
      <c r="E62" s="104"/>
      <c r="F62" s="190">
        <f>IFERROR('Input| Projects'!I62*'Input| Escalations'!$K$19,"")</f>
        <v>253.35851</v>
      </c>
      <c r="G62" s="190">
        <f>IFERROR('Input| Projects'!J62*'Input| Escalations'!$K$19,"")</f>
        <v>0</v>
      </c>
      <c r="H62" s="190">
        <f>IFERROR('Input| Projects'!K62*'Input| Escalations'!$K$19,"")</f>
        <v>0</v>
      </c>
      <c r="I62" s="190">
        <f>IFERROR('Input| Projects'!L62*'Input| Escalations'!$K$19,"")</f>
        <v>0</v>
      </c>
      <c r="J62" s="190">
        <f>IFERROR('Input| Projects'!M62*'Input| Escalations'!$K$19,"")</f>
        <v>0</v>
      </c>
      <c r="K62" s="190">
        <f>IFERROR('Input| Projects'!N62*'Input| Escalations'!$K$19,"")</f>
        <v>0</v>
      </c>
      <c r="L62" s="190">
        <f>IFERROR('Input| Projects'!O62*'Input| Escalations'!$K$19,"")</f>
        <v>0</v>
      </c>
      <c r="M62" s="150" t="str">
        <f>IF(ABS(SUM(F62:L62)-(SUM('Input| Projects'!I62:O62)*'Input| Escalations'!$K$19))&lt;0.0000001,"",1)</f>
        <v/>
      </c>
      <c r="N62" s="192">
        <f>'Input| Projects'!$Y62*INDEX('Input| Escalations'!$H$33:$N$33,MATCH('Calc| Project Costs'!N$9,'Input| Escalations'!$H$23:$N$23,0))+'Input| Projects'!$Z62*INDEX('Input| Escalations'!$H$34:$N$34,MATCH('Calc| Project Costs'!N$9,'Input| Escalations'!$H$23:$N$23,0))+'Input| Projects'!$AA62*INDEX('Input| Escalations'!$H$35:$N$35,MATCH('Calc| Project Costs'!N$9,'Input| Escalations'!$H$23:$N$23,0))+1</f>
        <v>1</v>
      </c>
      <c r="O62" s="192">
        <f>'Input| Projects'!$Y62*INDEX('Input| Escalations'!$H$33:$N$33,MATCH('Calc| Project Costs'!O$9,'Input| Escalations'!$H$23:$N$23,0))+'Input| Projects'!$Z62*INDEX('Input| Escalations'!$H$34:$N$34,MATCH('Calc| Project Costs'!O$9,'Input| Escalations'!$H$23:$N$23,0))+'Input| Projects'!$AA62*INDEX('Input| Escalations'!$H$35:$N$35,MATCH('Calc| Project Costs'!O$9,'Input| Escalations'!$H$23:$N$23,0))+1</f>
        <v>1</v>
      </c>
      <c r="P62" s="192">
        <f>'Input| Projects'!$Y62*INDEX('Input| Escalations'!$H$33:$N$33,MATCH('Calc| Project Costs'!P$9,'Input| Escalations'!$H$23:$N$23,0))+'Input| Projects'!$Z62*INDEX('Input| Escalations'!$H$34:$N$34,MATCH('Calc| Project Costs'!P$9,'Input| Escalations'!$H$23:$N$23,0))+'Input| Projects'!$AA62*INDEX('Input| Escalations'!$H$35:$N$35,MATCH('Calc| Project Costs'!P$9,'Input| Escalations'!$H$23:$N$23,0))+1</f>
        <v>1</v>
      </c>
      <c r="Q62" s="192">
        <f>'Input| Projects'!$Y62*INDEX('Input| Escalations'!$H$33:$N$33,MATCH('Calc| Project Costs'!Q$9,'Input| Escalations'!$H$23:$N$23,0))+'Input| Projects'!$Z62*INDEX('Input| Escalations'!$H$34:$N$34,MATCH('Calc| Project Costs'!Q$9,'Input| Escalations'!$H$23:$N$23,0))+'Input| Projects'!$AA62*INDEX('Input| Escalations'!$H$35:$N$35,MATCH('Calc| Project Costs'!Q$9,'Input| Escalations'!$H$23:$N$23,0))+1</f>
        <v>1</v>
      </c>
      <c r="R62" s="192">
        <f>'Input| Projects'!$Y62*INDEX('Input| Escalations'!$H$33:$N$33,MATCH('Calc| Project Costs'!R$9,'Input| Escalations'!$H$23:$N$23,0))+'Input| Projects'!$Z62*INDEX('Input| Escalations'!$H$34:$N$34,MATCH('Calc| Project Costs'!R$9,'Input| Escalations'!$H$23:$N$23,0))+'Input| Projects'!$AA62*INDEX('Input| Escalations'!$H$35:$N$35,MATCH('Calc| Project Costs'!R$9,'Input| Escalations'!$H$23:$N$23,0))+1</f>
        <v>1</v>
      </c>
      <c r="S62" s="192">
        <f>'Input| Projects'!$Y62*INDEX('Input| Escalations'!$H$33:$N$33,MATCH('Calc| Project Costs'!S$9,'Input| Escalations'!$H$23:$N$23,0))+'Input| Projects'!$Z62*INDEX('Input| Escalations'!$H$34:$N$34,MATCH('Calc| Project Costs'!S$9,'Input| Escalations'!$H$23:$N$23,0))+'Input| Projects'!$AA62*INDEX('Input| Escalations'!$H$35:$N$35,MATCH('Calc| Project Costs'!S$9,'Input| Escalations'!$H$23:$N$23,0))+1</f>
        <v>1</v>
      </c>
      <c r="T62" s="192">
        <f>'Input| Projects'!$Y62*INDEX('Input| Escalations'!$H$33:$N$33,MATCH('Calc| Project Costs'!T$9,'Input| Escalations'!$H$23:$N$23,0))+'Input| Projects'!$Z62*INDEX('Input| Escalations'!$H$34:$N$34,MATCH('Calc| Project Costs'!T$9,'Input| Escalations'!$H$23:$N$23,0))+'Input| Projects'!$AA62*INDEX('Input| Escalations'!$H$35:$N$35,MATCH('Calc| Project Costs'!T$9,'Input| Escalations'!$H$23:$N$23,0))+1</f>
        <v>1</v>
      </c>
      <c r="U62" s="106"/>
      <c r="V62" s="186">
        <f t="shared" si="37"/>
        <v>253.35851</v>
      </c>
      <c r="W62" s="186">
        <f t="shared" si="38"/>
        <v>0</v>
      </c>
      <c r="X62" s="186">
        <f t="shared" si="39"/>
        <v>0</v>
      </c>
      <c r="Y62" s="186">
        <f t="shared" si="18"/>
        <v>0</v>
      </c>
      <c r="Z62" s="186">
        <f t="shared" si="19"/>
        <v>0</v>
      </c>
      <c r="AA62" s="186">
        <f t="shared" si="40"/>
        <v>0</v>
      </c>
      <c r="AB62" s="186">
        <f t="shared" si="40"/>
        <v>0</v>
      </c>
      <c r="AC62" s="106"/>
      <c r="AD62" s="186">
        <f>'Input| Projects'!Q62*N62*'Input| Escalations'!$K$19</f>
        <v>0</v>
      </c>
      <c r="AE62" s="186">
        <f>'Input| Projects'!R62*O62*'Input| Escalations'!$K$19</f>
        <v>0</v>
      </c>
      <c r="AF62" s="186">
        <f>'Input| Projects'!S62*P62*'Input| Escalations'!$K$19</f>
        <v>0</v>
      </c>
      <c r="AG62" s="186">
        <f>'Input| Projects'!T62*Q62*'Input| Escalations'!$K$19</f>
        <v>0</v>
      </c>
      <c r="AH62" s="186">
        <f>'Input| Projects'!U62*R62*'Input| Escalations'!$K$19</f>
        <v>0</v>
      </c>
      <c r="AI62" s="186">
        <f>'Input| Projects'!V62*S62*'Input| Escalations'!$K$19</f>
        <v>0</v>
      </c>
      <c r="AJ62" s="186">
        <f>'Input| Projects'!W62*T62*'Input| Escalations'!$K$19</f>
        <v>0</v>
      </c>
      <c r="AK62" s="106"/>
      <c r="AL62" s="186">
        <f>IFERROR(IF('Input| Overheads'!$C$42="Direct costs",SUMPRODUCT(--('Input| Projects'!$AC62="Yes"),'Calc| Overheads Allocation'!C$8,'Calc| Project Costs'!V62),IF('Input| Overheads'!$C$42="Internal labour",SUMPRODUCT(--('Input| Projects'!$AC62="Yes"),'Calc| Overheads Allocation'!C$8,'Calc| Project Costs'!V62,'Input| Projects'!$Y62),IF('Input| Overheads'!$C$42="DNSP defined",SUMPRODUCT(--('Input| Projects'!$AC62="Yes"),'Calc| Overheads Allocation'!C$61,'Input| Projects'!$AF62),""))),"")</f>
        <v>5.7313400000000003</v>
      </c>
      <c r="AM62" s="186">
        <f>IFERROR(IF('Input| Overheads'!$C$42="Direct costs",SUMPRODUCT(--('Input| Projects'!$AC62="Yes"),'Calc| Overheads Allocation'!D$8,'Calc| Project Costs'!W62),IF('Input| Overheads'!$C$42="Internal labour",SUMPRODUCT(--('Input| Projects'!$AC62="Yes"),'Calc| Overheads Allocation'!D$8,'Calc| Project Costs'!W62,'Input| Projects'!$Y62),IF('Input| Overheads'!$C$42="DNSP defined",SUMPRODUCT(--('Input| Projects'!$AC62="Yes"),'Calc| Overheads Allocation'!D$61,'Input| Projects'!$AF62),""))),"")</f>
        <v>0</v>
      </c>
      <c r="AN62" s="186">
        <f>IFERROR(IF('Input| Overheads'!$C$42="Direct costs",SUMPRODUCT(--('Input| Projects'!$AC62="Yes"),'Calc| Overheads Allocation'!E$8,'Calc| Project Costs'!X62),IF('Input| Overheads'!$C$42="Internal labour",SUMPRODUCT(--('Input| Projects'!$AC62="Yes"),'Calc| Overheads Allocation'!E$8,'Calc| Project Costs'!X62,'Input| Projects'!$Y62),IF('Input| Overheads'!$C$42="DNSP defined",SUMPRODUCT(--('Input| Projects'!$AC62="Yes"),'Calc| Overheads Allocation'!E$61,'Input| Projects'!$AF62),""))),"")</f>
        <v>0</v>
      </c>
      <c r="AO62" s="186">
        <f>IFERROR(IF('Input| Overheads'!$C$42="Direct costs",SUMPRODUCT(--('Input| Projects'!$AC62="Yes"),'Calc| Overheads Allocation'!F$8,'Calc| Project Costs'!Y62),IF('Input| Overheads'!$C$42="Internal labour",SUMPRODUCT(--('Input| Projects'!$AC62="Yes"),'Calc| Overheads Allocation'!F$8,'Calc| Project Costs'!Y62,'Input| Projects'!$Y62),IF('Input| Overheads'!$C$42="DNSP defined",SUMPRODUCT(--('Input| Projects'!$AC62="Yes"),'Calc| Overheads Allocation'!F$61,'Input| Projects'!$AF62),""))),"")</f>
        <v>0</v>
      </c>
      <c r="AP62" s="186">
        <f>IFERROR(IF('Input| Overheads'!$C$42="Direct costs",SUMPRODUCT(--('Input| Projects'!$AC62="Yes"),'Calc| Overheads Allocation'!G$8,'Calc| Project Costs'!Z62),IF('Input| Overheads'!$C$42="Internal labour",SUMPRODUCT(--('Input| Projects'!$AC62="Yes"),'Calc| Overheads Allocation'!G$8,'Calc| Project Costs'!Z62,'Input| Projects'!$Y62),IF('Input| Overheads'!$C$42="DNSP defined",SUMPRODUCT(--('Input| Projects'!$AC62="Yes"),'Calc| Overheads Allocation'!G$61,'Input| Projects'!$AF62),""))),"")</f>
        <v>0</v>
      </c>
      <c r="AQ62" s="186">
        <f>IFERROR(IF('Input| Overheads'!$C$42="Direct costs",SUMPRODUCT(--('Input| Projects'!$AC62="Yes"),'Calc| Overheads Allocation'!H$8,'Calc| Project Costs'!AA62),IF('Input| Overheads'!$C$42="Internal labour",SUMPRODUCT(--('Input| Projects'!$AC62="Yes"),'Calc| Overheads Allocation'!H$8,'Calc| Project Costs'!AA62,'Input| Projects'!$Y62),IF('Input| Overheads'!$C$42="DNSP defined",SUMPRODUCT(--('Input| Projects'!$AC62="Yes"),'Calc| Overheads Allocation'!H$61,'Input| Projects'!$AF62),""))),"")</f>
        <v>0</v>
      </c>
      <c r="AR62" s="186">
        <f>IFERROR(IF('Input| Overheads'!$C$42="Direct costs",SUMPRODUCT(--('Input| Projects'!$AC62="Yes"),'Calc| Overheads Allocation'!I$8,'Calc| Project Costs'!AB62),IF('Input| Overheads'!$C$42="Internal labour",SUMPRODUCT(--('Input| Projects'!$AC62="Yes"),'Calc| Overheads Allocation'!I$8,'Calc| Project Costs'!AB62,'Input| Projects'!$Y62),IF('Input| Overheads'!$C$42="DNSP defined",SUMPRODUCT(--('Input| Projects'!$AC62="Yes"),'Calc| Overheads Allocation'!I$61,'Input| Projects'!$AF62),""))),"")</f>
        <v>0</v>
      </c>
      <c r="AS62" s="106"/>
      <c r="AT62" s="186">
        <f>IFERROR(IF('Input| Overheads'!$C$42="Direct costs",SUMPRODUCT(--('Input| Projects'!$AD62="Yes"),'Calc| Overheads Allocation'!C$9,'Calc| Project Costs'!V62),IF('Input| Overheads'!$C$42="Internal labour",SUMPRODUCT(--('Input| Projects'!$AD62="Yes"),'Calc| Overheads Allocation'!C$9,'Calc| Project Costs'!V62,'Input| Projects'!$Y62),IF('Input| Overheads'!$C$42="DNSP defined",SUMPRODUCT(--('Input| Projects'!$AD62="Yes"),'Calc| Overheads Allocation'!C$62,'Input| Projects'!$AG62),""))),"")</f>
        <v>0</v>
      </c>
      <c r="AU62" s="186">
        <f>IFERROR(IF('Input| Overheads'!$C$42="Direct costs",SUMPRODUCT(--('Input| Projects'!$AD62="Yes"),'Calc| Overheads Allocation'!D$9,'Calc| Project Costs'!W62),IF('Input| Overheads'!$C$42="Internal labour",SUMPRODUCT(--('Input| Projects'!$AD62="Yes"),'Calc| Overheads Allocation'!D$9,'Calc| Project Costs'!W62,'Input| Projects'!$Y62),IF('Input| Overheads'!$C$42="DNSP defined",SUMPRODUCT(--('Input| Projects'!$AD62="Yes"),'Calc| Overheads Allocation'!D$62,'Input| Projects'!$AG62),""))),"")</f>
        <v>0</v>
      </c>
      <c r="AV62" s="186">
        <f>IFERROR(IF('Input| Overheads'!$C$42="Direct costs",SUMPRODUCT(--('Input| Projects'!$AD62="Yes"),'Calc| Overheads Allocation'!E$9,'Calc| Project Costs'!X62),IF('Input| Overheads'!$C$42="Internal labour",SUMPRODUCT(--('Input| Projects'!$AD62="Yes"),'Calc| Overheads Allocation'!E$9,'Calc| Project Costs'!X62,'Input| Projects'!$Y62),IF('Input| Overheads'!$C$42="DNSP defined",SUMPRODUCT(--('Input| Projects'!$AD62="Yes"),'Calc| Overheads Allocation'!E$62,'Input| Projects'!$AG62),""))),"")</f>
        <v>0</v>
      </c>
      <c r="AW62" s="186">
        <f>IFERROR(IF('Input| Overheads'!$C$42="Direct costs",SUMPRODUCT(--('Input| Projects'!$AD62="Yes"),'Calc| Overheads Allocation'!F$9,'Calc| Project Costs'!Y62),IF('Input| Overheads'!$C$42="Internal labour",SUMPRODUCT(--('Input| Projects'!$AD62="Yes"),'Calc| Overheads Allocation'!F$9,'Calc| Project Costs'!Y62,'Input| Projects'!$Y62),IF('Input| Overheads'!$C$42="DNSP defined",SUMPRODUCT(--('Input| Projects'!$AD62="Yes"),'Calc| Overheads Allocation'!F$62,'Input| Projects'!$AG62),""))),"")</f>
        <v>0</v>
      </c>
      <c r="AX62" s="186">
        <f>IFERROR(IF('Input| Overheads'!$C$42="Direct costs",SUMPRODUCT(--('Input| Projects'!$AD62="Yes"),'Calc| Overheads Allocation'!G$9,'Calc| Project Costs'!Z62),IF('Input| Overheads'!$C$42="Internal labour",SUMPRODUCT(--('Input| Projects'!$AD62="Yes"),'Calc| Overheads Allocation'!G$9,'Calc| Project Costs'!Z62,'Input| Projects'!$Y62),IF('Input| Overheads'!$C$42="DNSP defined",SUMPRODUCT(--('Input| Projects'!$AD62="Yes"),'Calc| Overheads Allocation'!G$62,'Input| Projects'!$AG62),""))),"")</f>
        <v>0</v>
      </c>
      <c r="AY62" s="186">
        <f>IFERROR(IF('Input| Overheads'!$C$42="Direct costs",SUMPRODUCT(--('Input| Projects'!$AD62="Yes"),'Calc| Overheads Allocation'!H$9,'Calc| Project Costs'!AA62),IF('Input| Overheads'!$C$42="Internal labour",SUMPRODUCT(--('Input| Projects'!$AD62="Yes"),'Calc| Overheads Allocation'!H$9,'Calc| Project Costs'!AA62,'Input| Projects'!$Y62),IF('Input| Overheads'!$C$42="DNSP defined",SUMPRODUCT(--('Input| Projects'!$AD62="Yes"),'Calc| Overheads Allocation'!H$62,'Input| Projects'!$AG62),""))),"")</f>
        <v>0</v>
      </c>
      <c r="AZ62" s="186">
        <f>IFERROR(IF('Input| Overheads'!$C$42="Direct costs",SUMPRODUCT(--('Input| Projects'!$AD62="Yes"),'Calc| Overheads Allocation'!I$9,'Calc| Project Costs'!AB62),IF('Input| Overheads'!$C$42="Internal labour",SUMPRODUCT(--('Input| Projects'!$AD62="Yes"),'Calc| Overheads Allocation'!I$9,'Calc| Project Costs'!AB62,'Input| Projects'!$Y62),IF('Input| Overheads'!$C$42="DNSP defined",SUMPRODUCT(--('Input| Projects'!$AD62="Yes"),'Calc| Overheads Allocation'!I$62,'Input| Projects'!$AG62),""))),"")</f>
        <v>0</v>
      </c>
      <c r="BA62" s="106"/>
      <c r="BB62" s="186">
        <f t="shared" si="41"/>
        <v>5.7313400000000003</v>
      </c>
      <c r="BC62" s="186">
        <f t="shared" si="42"/>
        <v>0</v>
      </c>
      <c r="BD62" s="186">
        <f t="shared" si="43"/>
        <v>0</v>
      </c>
      <c r="BE62" s="186">
        <f t="shared" si="20"/>
        <v>0</v>
      </c>
      <c r="BF62" s="186">
        <f t="shared" si="21"/>
        <v>0</v>
      </c>
      <c r="BG62" s="186">
        <f t="shared" si="22"/>
        <v>0</v>
      </c>
      <c r="BH62" s="186">
        <f t="shared" si="23"/>
        <v>0</v>
      </c>
      <c r="BI62" s="97"/>
      <c r="BJ62" s="186">
        <f t="shared" si="24"/>
        <v>0</v>
      </c>
      <c r="BK62" s="186" t="str">
        <f t="shared" si="25"/>
        <v/>
      </c>
      <c r="BL62" s="186" t="str">
        <f t="shared" si="26"/>
        <v/>
      </c>
      <c r="BM62" s="186" t="str">
        <f t="shared" si="27"/>
        <v/>
      </c>
      <c r="BN62" s="186" t="str">
        <f t="shared" si="28"/>
        <v/>
      </c>
      <c r="BO62" s="186" t="str">
        <f t="shared" si="29"/>
        <v/>
      </c>
      <c r="BP62" s="186" t="str">
        <f t="shared" si="30"/>
        <v/>
      </c>
      <c r="BQ62" s="97"/>
      <c r="BR62" s="186">
        <f t="shared" si="44"/>
        <v>259.08985000000001</v>
      </c>
      <c r="BS62" s="186">
        <f t="shared" si="31"/>
        <v>0</v>
      </c>
      <c r="BT62" s="222">
        <f t="shared" si="32"/>
        <v>0</v>
      </c>
      <c r="BU62" s="222">
        <f t="shared" si="33"/>
        <v>0</v>
      </c>
      <c r="BV62" s="222">
        <f t="shared" si="34"/>
        <v>0</v>
      </c>
      <c r="BW62" s="222">
        <f t="shared" si="35"/>
        <v>0</v>
      </c>
      <c r="BX62" s="222">
        <f t="shared" si="36"/>
        <v>0</v>
      </c>
      <c r="BY62" s="106"/>
      <c r="BZ62" s="197">
        <f>IF(SUMIF('Input| Projects'!$AS$8:$CP$8,"Dx",'Input| Projects'!$AS62:$CP62)=0,"",SUMIF('Input| Projects'!$AS$8:$CP$8,"Dx",'Input| Projects'!$AS62:$CP62))</f>
        <v>1</v>
      </c>
      <c r="CA62" s="197" t="str">
        <f>IF(SUMIF('Input| Projects'!$AS$8:$CP$8,"Tx",'Input| Projects'!$AS62:$CP62)=0,"",SUMIF('Input| Projects'!$AS$8:$CP$8,"Tx",'Input| Projects'!$AS62:$CP62))</f>
        <v/>
      </c>
      <c r="CB62" s="150" t="str">
        <f t="shared" si="45"/>
        <v/>
      </c>
    </row>
    <row r="63" spans="2:80" x14ac:dyDescent="0.2">
      <c r="B63" s="201">
        <f>IFERROR('Input| Projects'!B63,"")</f>
        <v>54</v>
      </c>
      <c r="C63" s="42" t="str">
        <f>IFERROR(IF('Input| Projects'!C63="","",'Input| Projects'!C63),"")</f>
        <v>REP 132KV FDR 9E4/4 &amp; 925/4 WILLOUGHBY-CREMORNE</v>
      </c>
      <c r="D63" s="42" t="str">
        <f>IFERROR(IF('Input| Projects'!D63="","",'Input| Projects'!D63),"")</f>
        <v>ARA_05.1.0014</v>
      </c>
      <c r="E63" s="104"/>
      <c r="F63" s="190">
        <f>IFERROR('Input| Projects'!I63*'Input| Escalations'!$K$19,"")</f>
        <v>222.55933999999999</v>
      </c>
      <c r="G63" s="190">
        <f>IFERROR('Input| Projects'!J63*'Input| Escalations'!$K$19,"")</f>
        <v>0</v>
      </c>
      <c r="H63" s="190">
        <f>IFERROR('Input| Projects'!K63*'Input| Escalations'!$K$19,"")</f>
        <v>0</v>
      </c>
      <c r="I63" s="190">
        <f>IFERROR('Input| Projects'!L63*'Input| Escalations'!$K$19,"")</f>
        <v>0</v>
      </c>
      <c r="J63" s="190">
        <f>IFERROR('Input| Projects'!M63*'Input| Escalations'!$K$19,"")</f>
        <v>0</v>
      </c>
      <c r="K63" s="190">
        <f>IFERROR('Input| Projects'!N63*'Input| Escalations'!$K$19,"")</f>
        <v>0</v>
      </c>
      <c r="L63" s="190">
        <f>IFERROR('Input| Projects'!O63*'Input| Escalations'!$K$19,"")</f>
        <v>0</v>
      </c>
      <c r="M63" s="150" t="str">
        <f>IF(ABS(SUM(F63:L63)-(SUM('Input| Projects'!I63:O63)*'Input| Escalations'!$K$19))&lt;0.0000001,"",1)</f>
        <v/>
      </c>
      <c r="N63" s="192">
        <f>'Input| Projects'!$Y63*INDEX('Input| Escalations'!$H$33:$N$33,MATCH('Calc| Project Costs'!N$9,'Input| Escalations'!$H$23:$N$23,0))+'Input| Projects'!$Z63*INDEX('Input| Escalations'!$H$34:$N$34,MATCH('Calc| Project Costs'!N$9,'Input| Escalations'!$H$23:$N$23,0))+'Input| Projects'!$AA63*INDEX('Input| Escalations'!$H$35:$N$35,MATCH('Calc| Project Costs'!N$9,'Input| Escalations'!$H$23:$N$23,0))+1</f>
        <v>1</v>
      </c>
      <c r="O63" s="192">
        <f>'Input| Projects'!$Y63*INDEX('Input| Escalations'!$H$33:$N$33,MATCH('Calc| Project Costs'!O$9,'Input| Escalations'!$H$23:$N$23,0))+'Input| Projects'!$Z63*INDEX('Input| Escalations'!$H$34:$N$34,MATCH('Calc| Project Costs'!O$9,'Input| Escalations'!$H$23:$N$23,0))+'Input| Projects'!$AA63*INDEX('Input| Escalations'!$H$35:$N$35,MATCH('Calc| Project Costs'!O$9,'Input| Escalations'!$H$23:$N$23,0))+1</f>
        <v>1</v>
      </c>
      <c r="P63" s="192">
        <f>'Input| Projects'!$Y63*INDEX('Input| Escalations'!$H$33:$N$33,MATCH('Calc| Project Costs'!P$9,'Input| Escalations'!$H$23:$N$23,0))+'Input| Projects'!$Z63*INDEX('Input| Escalations'!$H$34:$N$34,MATCH('Calc| Project Costs'!P$9,'Input| Escalations'!$H$23:$N$23,0))+'Input| Projects'!$AA63*INDEX('Input| Escalations'!$H$35:$N$35,MATCH('Calc| Project Costs'!P$9,'Input| Escalations'!$H$23:$N$23,0))+1</f>
        <v>1</v>
      </c>
      <c r="Q63" s="192">
        <f>'Input| Projects'!$Y63*INDEX('Input| Escalations'!$H$33:$N$33,MATCH('Calc| Project Costs'!Q$9,'Input| Escalations'!$H$23:$N$23,0))+'Input| Projects'!$Z63*INDEX('Input| Escalations'!$H$34:$N$34,MATCH('Calc| Project Costs'!Q$9,'Input| Escalations'!$H$23:$N$23,0))+'Input| Projects'!$AA63*INDEX('Input| Escalations'!$H$35:$N$35,MATCH('Calc| Project Costs'!Q$9,'Input| Escalations'!$H$23:$N$23,0))+1</f>
        <v>1</v>
      </c>
      <c r="R63" s="192">
        <f>'Input| Projects'!$Y63*INDEX('Input| Escalations'!$H$33:$N$33,MATCH('Calc| Project Costs'!R$9,'Input| Escalations'!$H$23:$N$23,0))+'Input| Projects'!$Z63*INDEX('Input| Escalations'!$H$34:$N$34,MATCH('Calc| Project Costs'!R$9,'Input| Escalations'!$H$23:$N$23,0))+'Input| Projects'!$AA63*INDEX('Input| Escalations'!$H$35:$N$35,MATCH('Calc| Project Costs'!R$9,'Input| Escalations'!$H$23:$N$23,0))+1</f>
        <v>1</v>
      </c>
      <c r="S63" s="192">
        <f>'Input| Projects'!$Y63*INDEX('Input| Escalations'!$H$33:$N$33,MATCH('Calc| Project Costs'!S$9,'Input| Escalations'!$H$23:$N$23,0))+'Input| Projects'!$Z63*INDEX('Input| Escalations'!$H$34:$N$34,MATCH('Calc| Project Costs'!S$9,'Input| Escalations'!$H$23:$N$23,0))+'Input| Projects'!$AA63*INDEX('Input| Escalations'!$H$35:$N$35,MATCH('Calc| Project Costs'!S$9,'Input| Escalations'!$H$23:$N$23,0))+1</f>
        <v>1</v>
      </c>
      <c r="T63" s="192">
        <f>'Input| Projects'!$Y63*INDEX('Input| Escalations'!$H$33:$N$33,MATCH('Calc| Project Costs'!T$9,'Input| Escalations'!$H$23:$N$23,0))+'Input| Projects'!$Z63*INDEX('Input| Escalations'!$H$34:$N$34,MATCH('Calc| Project Costs'!T$9,'Input| Escalations'!$H$23:$N$23,0))+'Input| Projects'!$AA63*INDEX('Input| Escalations'!$H$35:$N$35,MATCH('Calc| Project Costs'!T$9,'Input| Escalations'!$H$23:$N$23,0))+1</f>
        <v>1</v>
      </c>
      <c r="U63" s="106"/>
      <c r="V63" s="186">
        <f t="shared" si="37"/>
        <v>222.55933999999999</v>
      </c>
      <c r="W63" s="186">
        <f t="shared" si="38"/>
        <v>0</v>
      </c>
      <c r="X63" s="186">
        <f t="shared" si="39"/>
        <v>0</v>
      </c>
      <c r="Y63" s="186">
        <f t="shared" si="18"/>
        <v>0</v>
      </c>
      <c r="Z63" s="186">
        <f t="shared" si="19"/>
        <v>0</v>
      </c>
      <c r="AA63" s="186">
        <f t="shared" si="40"/>
        <v>0</v>
      </c>
      <c r="AB63" s="186">
        <f t="shared" si="40"/>
        <v>0</v>
      </c>
      <c r="AC63" s="106"/>
      <c r="AD63" s="186">
        <f>'Input| Projects'!Q63*N63*'Input| Escalations'!$K$19</f>
        <v>0</v>
      </c>
      <c r="AE63" s="186">
        <f>'Input| Projects'!R63*O63*'Input| Escalations'!$K$19</f>
        <v>0</v>
      </c>
      <c r="AF63" s="186">
        <f>'Input| Projects'!S63*P63*'Input| Escalations'!$K$19</f>
        <v>0</v>
      </c>
      <c r="AG63" s="186">
        <f>'Input| Projects'!T63*Q63*'Input| Escalations'!$K$19</f>
        <v>0</v>
      </c>
      <c r="AH63" s="186">
        <f>'Input| Projects'!U63*R63*'Input| Escalations'!$K$19</f>
        <v>0</v>
      </c>
      <c r="AI63" s="186">
        <f>'Input| Projects'!V63*S63*'Input| Escalations'!$K$19</f>
        <v>0</v>
      </c>
      <c r="AJ63" s="186">
        <f>'Input| Projects'!W63*T63*'Input| Escalations'!$K$19</f>
        <v>0</v>
      </c>
      <c r="AK63" s="106"/>
      <c r="AL63" s="186">
        <f>IFERROR(IF('Input| Overheads'!$C$42="Direct costs",SUMPRODUCT(--('Input| Projects'!$AC63="Yes"),'Calc| Overheads Allocation'!C$8,'Calc| Project Costs'!V63),IF('Input| Overheads'!$C$42="Internal labour",SUMPRODUCT(--('Input| Projects'!$AC63="Yes"),'Calc| Overheads Allocation'!C$8,'Calc| Project Costs'!V63,'Input| Projects'!$Y63),IF('Input| Overheads'!$C$42="DNSP defined",SUMPRODUCT(--('Input| Projects'!$AC63="Yes"),'Calc| Overheads Allocation'!C$61,'Input| Projects'!$AF63),""))),"")</f>
        <v>28.580549999999999</v>
      </c>
      <c r="AM63" s="186">
        <f>IFERROR(IF('Input| Overheads'!$C$42="Direct costs",SUMPRODUCT(--('Input| Projects'!$AC63="Yes"),'Calc| Overheads Allocation'!D$8,'Calc| Project Costs'!W63),IF('Input| Overheads'!$C$42="Internal labour",SUMPRODUCT(--('Input| Projects'!$AC63="Yes"),'Calc| Overheads Allocation'!D$8,'Calc| Project Costs'!W63,'Input| Projects'!$Y63),IF('Input| Overheads'!$C$42="DNSP defined",SUMPRODUCT(--('Input| Projects'!$AC63="Yes"),'Calc| Overheads Allocation'!D$61,'Input| Projects'!$AF63),""))),"")</f>
        <v>0</v>
      </c>
      <c r="AN63" s="186">
        <f>IFERROR(IF('Input| Overheads'!$C$42="Direct costs",SUMPRODUCT(--('Input| Projects'!$AC63="Yes"),'Calc| Overheads Allocation'!E$8,'Calc| Project Costs'!X63),IF('Input| Overheads'!$C$42="Internal labour",SUMPRODUCT(--('Input| Projects'!$AC63="Yes"),'Calc| Overheads Allocation'!E$8,'Calc| Project Costs'!X63,'Input| Projects'!$Y63),IF('Input| Overheads'!$C$42="DNSP defined",SUMPRODUCT(--('Input| Projects'!$AC63="Yes"),'Calc| Overheads Allocation'!E$61,'Input| Projects'!$AF63),""))),"")</f>
        <v>0</v>
      </c>
      <c r="AO63" s="186">
        <f>IFERROR(IF('Input| Overheads'!$C$42="Direct costs",SUMPRODUCT(--('Input| Projects'!$AC63="Yes"),'Calc| Overheads Allocation'!F$8,'Calc| Project Costs'!Y63),IF('Input| Overheads'!$C$42="Internal labour",SUMPRODUCT(--('Input| Projects'!$AC63="Yes"),'Calc| Overheads Allocation'!F$8,'Calc| Project Costs'!Y63,'Input| Projects'!$Y63),IF('Input| Overheads'!$C$42="DNSP defined",SUMPRODUCT(--('Input| Projects'!$AC63="Yes"),'Calc| Overheads Allocation'!F$61,'Input| Projects'!$AF63),""))),"")</f>
        <v>0</v>
      </c>
      <c r="AP63" s="186">
        <f>IFERROR(IF('Input| Overheads'!$C$42="Direct costs",SUMPRODUCT(--('Input| Projects'!$AC63="Yes"),'Calc| Overheads Allocation'!G$8,'Calc| Project Costs'!Z63),IF('Input| Overheads'!$C$42="Internal labour",SUMPRODUCT(--('Input| Projects'!$AC63="Yes"),'Calc| Overheads Allocation'!G$8,'Calc| Project Costs'!Z63,'Input| Projects'!$Y63),IF('Input| Overheads'!$C$42="DNSP defined",SUMPRODUCT(--('Input| Projects'!$AC63="Yes"),'Calc| Overheads Allocation'!G$61,'Input| Projects'!$AF63),""))),"")</f>
        <v>0</v>
      </c>
      <c r="AQ63" s="186">
        <f>IFERROR(IF('Input| Overheads'!$C$42="Direct costs",SUMPRODUCT(--('Input| Projects'!$AC63="Yes"),'Calc| Overheads Allocation'!H$8,'Calc| Project Costs'!AA63),IF('Input| Overheads'!$C$42="Internal labour",SUMPRODUCT(--('Input| Projects'!$AC63="Yes"),'Calc| Overheads Allocation'!H$8,'Calc| Project Costs'!AA63,'Input| Projects'!$Y63),IF('Input| Overheads'!$C$42="DNSP defined",SUMPRODUCT(--('Input| Projects'!$AC63="Yes"),'Calc| Overheads Allocation'!H$61,'Input| Projects'!$AF63),""))),"")</f>
        <v>0</v>
      </c>
      <c r="AR63" s="186">
        <f>IFERROR(IF('Input| Overheads'!$C$42="Direct costs",SUMPRODUCT(--('Input| Projects'!$AC63="Yes"),'Calc| Overheads Allocation'!I$8,'Calc| Project Costs'!AB63),IF('Input| Overheads'!$C$42="Internal labour",SUMPRODUCT(--('Input| Projects'!$AC63="Yes"),'Calc| Overheads Allocation'!I$8,'Calc| Project Costs'!AB63,'Input| Projects'!$Y63),IF('Input| Overheads'!$C$42="DNSP defined",SUMPRODUCT(--('Input| Projects'!$AC63="Yes"),'Calc| Overheads Allocation'!I$61,'Input| Projects'!$AF63),""))),"")</f>
        <v>0</v>
      </c>
      <c r="AS63" s="106"/>
      <c r="AT63" s="186">
        <f>IFERROR(IF('Input| Overheads'!$C$42="Direct costs",SUMPRODUCT(--('Input| Projects'!$AD63="Yes"),'Calc| Overheads Allocation'!C$9,'Calc| Project Costs'!V63),IF('Input| Overheads'!$C$42="Internal labour",SUMPRODUCT(--('Input| Projects'!$AD63="Yes"),'Calc| Overheads Allocation'!C$9,'Calc| Project Costs'!V63,'Input| Projects'!$Y63),IF('Input| Overheads'!$C$42="DNSP defined",SUMPRODUCT(--('Input| Projects'!$AD63="Yes"),'Calc| Overheads Allocation'!C$62,'Input| Projects'!$AG63),""))),"")</f>
        <v>0</v>
      </c>
      <c r="AU63" s="186">
        <f>IFERROR(IF('Input| Overheads'!$C$42="Direct costs",SUMPRODUCT(--('Input| Projects'!$AD63="Yes"),'Calc| Overheads Allocation'!D$9,'Calc| Project Costs'!W63),IF('Input| Overheads'!$C$42="Internal labour",SUMPRODUCT(--('Input| Projects'!$AD63="Yes"),'Calc| Overheads Allocation'!D$9,'Calc| Project Costs'!W63,'Input| Projects'!$Y63),IF('Input| Overheads'!$C$42="DNSP defined",SUMPRODUCT(--('Input| Projects'!$AD63="Yes"),'Calc| Overheads Allocation'!D$62,'Input| Projects'!$AG63),""))),"")</f>
        <v>0</v>
      </c>
      <c r="AV63" s="186">
        <f>IFERROR(IF('Input| Overheads'!$C$42="Direct costs",SUMPRODUCT(--('Input| Projects'!$AD63="Yes"),'Calc| Overheads Allocation'!E$9,'Calc| Project Costs'!X63),IF('Input| Overheads'!$C$42="Internal labour",SUMPRODUCT(--('Input| Projects'!$AD63="Yes"),'Calc| Overheads Allocation'!E$9,'Calc| Project Costs'!X63,'Input| Projects'!$Y63),IF('Input| Overheads'!$C$42="DNSP defined",SUMPRODUCT(--('Input| Projects'!$AD63="Yes"),'Calc| Overheads Allocation'!E$62,'Input| Projects'!$AG63),""))),"")</f>
        <v>0</v>
      </c>
      <c r="AW63" s="186">
        <f>IFERROR(IF('Input| Overheads'!$C$42="Direct costs",SUMPRODUCT(--('Input| Projects'!$AD63="Yes"),'Calc| Overheads Allocation'!F$9,'Calc| Project Costs'!Y63),IF('Input| Overheads'!$C$42="Internal labour",SUMPRODUCT(--('Input| Projects'!$AD63="Yes"),'Calc| Overheads Allocation'!F$9,'Calc| Project Costs'!Y63,'Input| Projects'!$Y63),IF('Input| Overheads'!$C$42="DNSP defined",SUMPRODUCT(--('Input| Projects'!$AD63="Yes"),'Calc| Overheads Allocation'!F$62,'Input| Projects'!$AG63),""))),"")</f>
        <v>0</v>
      </c>
      <c r="AX63" s="186">
        <f>IFERROR(IF('Input| Overheads'!$C$42="Direct costs",SUMPRODUCT(--('Input| Projects'!$AD63="Yes"),'Calc| Overheads Allocation'!G$9,'Calc| Project Costs'!Z63),IF('Input| Overheads'!$C$42="Internal labour",SUMPRODUCT(--('Input| Projects'!$AD63="Yes"),'Calc| Overheads Allocation'!G$9,'Calc| Project Costs'!Z63,'Input| Projects'!$Y63),IF('Input| Overheads'!$C$42="DNSP defined",SUMPRODUCT(--('Input| Projects'!$AD63="Yes"),'Calc| Overheads Allocation'!G$62,'Input| Projects'!$AG63),""))),"")</f>
        <v>0</v>
      </c>
      <c r="AY63" s="186">
        <f>IFERROR(IF('Input| Overheads'!$C$42="Direct costs",SUMPRODUCT(--('Input| Projects'!$AD63="Yes"),'Calc| Overheads Allocation'!H$9,'Calc| Project Costs'!AA63),IF('Input| Overheads'!$C$42="Internal labour",SUMPRODUCT(--('Input| Projects'!$AD63="Yes"),'Calc| Overheads Allocation'!H$9,'Calc| Project Costs'!AA63,'Input| Projects'!$Y63),IF('Input| Overheads'!$C$42="DNSP defined",SUMPRODUCT(--('Input| Projects'!$AD63="Yes"),'Calc| Overheads Allocation'!H$62,'Input| Projects'!$AG63),""))),"")</f>
        <v>0</v>
      </c>
      <c r="AZ63" s="186">
        <f>IFERROR(IF('Input| Overheads'!$C$42="Direct costs",SUMPRODUCT(--('Input| Projects'!$AD63="Yes"),'Calc| Overheads Allocation'!I$9,'Calc| Project Costs'!AB63),IF('Input| Overheads'!$C$42="Internal labour",SUMPRODUCT(--('Input| Projects'!$AD63="Yes"),'Calc| Overheads Allocation'!I$9,'Calc| Project Costs'!AB63,'Input| Projects'!$Y63),IF('Input| Overheads'!$C$42="DNSP defined",SUMPRODUCT(--('Input| Projects'!$AD63="Yes"),'Calc| Overheads Allocation'!I$62,'Input| Projects'!$AG63),""))),"")</f>
        <v>0</v>
      </c>
      <c r="BA63" s="106"/>
      <c r="BB63" s="186">
        <f t="shared" si="41"/>
        <v>28.580549999999999</v>
      </c>
      <c r="BC63" s="186">
        <f t="shared" si="42"/>
        <v>0</v>
      </c>
      <c r="BD63" s="186">
        <f t="shared" si="43"/>
        <v>0</v>
      </c>
      <c r="BE63" s="186">
        <f t="shared" si="20"/>
        <v>0</v>
      </c>
      <c r="BF63" s="186">
        <f t="shared" si="21"/>
        <v>0</v>
      </c>
      <c r="BG63" s="186">
        <f t="shared" si="22"/>
        <v>0</v>
      </c>
      <c r="BH63" s="186">
        <f t="shared" si="23"/>
        <v>0</v>
      </c>
      <c r="BI63" s="97"/>
      <c r="BJ63" s="186">
        <f t="shared" si="24"/>
        <v>0</v>
      </c>
      <c r="BK63" s="186" t="str">
        <f t="shared" si="25"/>
        <v/>
      </c>
      <c r="BL63" s="186" t="str">
        <f t="shared" si="26"/>
        <v/>
      </c>
      <c r="BM63" s="186" t="str">
        <f t="shared" si="27"/>
        <v/>
      </c>
      <c r="BN63" s="186" t="str">
        <f t="shared" si="28"/>
        <v/>
      </c>
      <c r="BO63" s="186" t="str">
        <f t="shared" si="29"/>
        <v/>
      </c>
      <c r="BP63" s="186" t="str">
        <f t="shared" si="30"/>
        <v/>
      </c>
      <c r="BQ63" s="97"/>
      <c r="BR63" s="186">
        <f t="shared" si="44"/>
        <v>251.13988999999998</v>
      </c>
      <c r="BS63" s="186">
        <f t="shared" si="31"/>
        <v>0</v>
      </c>
      <c r="BT63" s="222">
        <f t="shared" si="32"/>
        <v>0</v>
      </c>
      <c r="BU63" s="222">
        <f t="shared" si="33"/>
        <v>0</v>
      </c>
      <c r="BV63" s="222">
        <f t="shared" si="34"/>
        <v>0</v>
      </c>
      <c r="BW63" s="222">
        <f t="shared" si="35"/>
        <v>0</v>
      </c>
      <c r="BX63" s="222">
        <f t="shared" si="36"/>
        <v>0</v>
      </c>
      <c r="BY63" s="106"/>
      <c r="BZ63" s="197">
        <f>IF(SUMIF('Input| Projects'!$AS$8:$CP$8,"Dx",'Input| Projects'!$AS63:$CP63)=0,"",SUMIF('Input| Projects'!$AS$8:$CP$8,"Dx",'Input| Projects'!$AS63:$CP63))</f>
        <v>1</v>
      </c>
      <c r="CA63" s="197" t="str">
        <f>IF(SUMIF('Input| Projects'!$AS$8:$CP$8,"Tx",'Input| Projects'!$AS63:$CP63)=0,"",SUMIF('Input| Projects'!$AS$8:$CP$8,"Tx",'Input| Projects'!$AS63:$CP63))</f>
        <v/>
      </c>
      <c r="CB63" s="150" t="str">
        <f t="shared" si="45"/>
        <v/>
      </c>
    </row>
    <row r="64" spans="2:80" x14ac:dyDescent="0.2">
      <c r="B64" s="201">
        <f>IFERROR('Input| Projects'!B64,"")</f>
        <v>55</v>
      </c>
      <c r="C64" s="42" t="str">
        <f>IFERROR(IF('Input| Projects'!C64="","",'Input| Projects'!C64),"")</f>
        <v>NEW 33kV SUPPLY TO TELSTRA ST LEONARDS</v>
      </c>
      <c r="D64" s="42" t="str">
        <f>IFERROR(IF('Input| Projects'!D64="","",'Input| Projects'!D64),"")</f>
        <v>ARA_05.1.0036M</v>
      </c>
      <c r="E64" s="104"/>
      <c r="F64" s="190">
        <f>IFERROR('Input| Projects'!I64*'Input| Escalations'!$K$19,"")</f>
        <v>-0.94552000000000003</v>
      </c>
      <c r="G64" s="190">
        <f>IFERROR('Input| Projects'!J64*'Input| Escalations'!$K$19,"")</f>
        <v>0</v>
      </c>
      <c r="H64" s="190">
        <f>IFERROR('Input| Projects'!K64*'Input| Escalations'!$K$19,"")</f>
        <v>0</v>
      </c>
      <c r="I64" s="190">
        <f>IFERROR('Input| Projects'!L64*'Input| Escalations'!$K$19,"")</f>
        <v>0</v>
      </c>
      <c r="J64" s="190">
        <f>IFERROR('Input| Projects'!M64*'Input| Escalations'!$K$19,"")</f>
        <v>0</v>
      </c>
      <c r="K64" s="190">
        <f>IFERROR('Input| Projects'!N64*'Input| Escalations'!$K$19,"")</f>
        <v>0</v>
      </c>
      <c r="L64" s="190">
        <f>IFERROR('Input| Projects'!O64*'Input| Escalations'!$K$19,"")</f>
        <v>0</v>
      </c>
      <c r="M64" s="150" t="str">
        <f>IF(ABS(SUM(F64:L64)-(SUM('Input| Projects'!I64:O64)*'Input| Escalations'!$K$19))&lt;0.0000001,"",1)</f>
        <v/>
      </c>
      <c r="N64" s="192">
        <f>'Input| Projects'!$Y64*INDEX('Input| Escalations'!$H$33:$N$33,MATCH('Calc| Project Costs'!N$9,'Input| Escalations'!$H$23:$N$23,0))+'Input| Projects'!$Z64*INDEX('Input| Escalations'!$H$34:$N$34,MATCH('Calc| Project Costs'!N$9,'Input| Escalations'!$H$23:$N$23,0))+'Input| Projects'!$AA64*INDEX('Input| Escalations'!$H$35:$N$35,MATCH('Calc| Project Costs'!N$9,'Input| Escalations'!$H$23:$N$23,0))+1</f>
        <v>1</v>
      </c>
      <c r="O64" s="192">
        <f>'Input| Projects'!$Y64*INDEX('Input| Escalations'!$H$33:$N$33,MATCH('Calc| Project Costs'!O$9,'Input| Escalations'!$H$23:$N$23,0))+'Input| Projects'!$Z64*INDEX('Input| Escalations'!$H$34:$N$34,MATCH('Calc| Project Costs'!O$9,'Input| Escalations'!$H$23:$N$23,0))+'Input| Projects'!$AA64*INDEX('Input| Escalations'!$H$35:$N$35,MATCH('Calc| Project Costs'!O$9,'Input| Escalations'!$H$23:$N$23,0))+1</f>
        <v>1</v>
      </c>
      <c r="P64" s="192">
        <f>'Input| Projects'!$Y64*INDEX('Input| Escalations'!$H$33:$N$33,MATCH('Calc| Project Costs'!P$9,'Input| Escalations'!$H$23:$N$23,0))+'Input| Projects'!$Z64*INDEX('Input| Escalations'!$H$34:$N$34,MATCH('Calc| Project Costs'!P$9,'Input| Escalations'!$H$23:$N$23,0))+'Input| Projects'!$AA64*INDEX('Input| Escalations'!$H$35:$N$35,MATCH('Calc| Project Costs'!P$9,'Input| Escalations'!$H$23:$N$23,0))+1</f>
        <v>1</v>
      </c>
      <c r="Q64" s="192">
        <f>'Input| Projects'!$Y64*INDEX('Input| Escalations'!$H$33:$N$33,MATCH('Calc| Project Costs'!Q$9,'Input| Escalations'!$H$23:$N$23,0))+'Input| Projects'!$Z64*INDEX('Input| Escalations'!$H$34:$N$34,MATCH('Calc| Project Costs'!Q$9,'Input| Escalations'!$H$23:$N$23,0))+'Input| Projects'!$AA64*INDEX('Input| Escalations'!$H$35:$N$35,MATCH('Calc| Project Costs'!Q$9,'Input| Escalations'!$H$23:$N$23,0))+1</f>
        <v>1</v>
      </c>
      <c r="R64" s="192">
        <f>'Input| Projects'!$Y64*INDEX('Input| Escalations'!$H$33:$N$33,MATCH('Calc| Project Costs'!R$9,'Input| Escalations'!$H$23:$N$23,0))+'Input| Projects'!$Z64*INDEX('Input| Escalations'!$H$34:$N$34,MATCH('Calc| Project Costs'!R$9,'Input| Escalations'!$H$23:$N$23,0))+'Input| Projects'!$AA64*INDEX('Input| Escalations'!$H$35:$N$35,MATCH('Calc| Project Costs'!R$9,'Input| Escalations'!$H$23:$N$23,0))+1</f>
        <v>1</v>
      </c>
      <c r="S64" s="192">
        <f>'Input| Projects'!$Y64*INDEX('Input| Escalations'!$H$33:$N$33,MATCH('Calc| Project Costs'!S$9,'Input| Escalations'!$H$23:$N$23,0))+'Input| Projects'!$Z64*INDEX('Input| Escalations'!$H$34:$N$34,MATCH('Calc| Project Costs'!S$9,'Input| Escalations'!$H$23:$N$23,0))+'Input| Projects'!$AA64*INDEX('Input| Escalations'!$H$35:$N$35,MATCH('Calc| Project Costs'!S$9,'Input| Escalations'!$H$23:$N$23,0))+1</f>
        <v>1</v>
      </c>
      <c r="T64" s="192">
        <f>'Input| Projects'!$Y64*INDEX('Input| Escalations'!$H$33:$N$33,MATCH('Calc| Project Costs'!T$9,'Input| Escalations'!$H$23:$N$23,0))+'Input| Projects'!$Z64*INDEX('Input| Escalations'!$H$34:$N$34,MATCH('Calc| Project Costs'!T$9,'Input| Escalations'!$H$23:$N$23,0))+'Input| Projects'!$AA64*INDEX('Input| Escalations'!$H$35:$N$35,MATCH('Calc| Project Costs'!T$9,'Input| Escalations'!$H$23:$N$23,0))+1</f>
        <v>1</v>
      </c>
      <c r="U64" s="106"/>
      <c r="V64" s="186">
        <f t="shared" si="37"/>
        <v>-0.94552000000000003</v>
      </c>
      <c r="W64" s="186">
        <f t="shared" si="38"/>
        <v>0</v>
      </c>
      <c r="X64" s="186">
        <f t="shared" si="39"/>
        <v>0</v>
      </c>
      <c r="Y64" s="186">
        <f t="shared" si="18"/>
        <v>0</v>
      </c>
      <c r="Z64" s="186">
        <f t="shared" si="19"/>
        <v>0</v>
      </c>
      <c r="AA64" s="186">
        <f t="shared" si="40"/>
        <v>0</v>
      </c>
      <c r="AB64" s="186">
        <f t="shared" si="40"/>
        <v>0</v>
      </c>
      <c r="AC64" s="106"/>
      <c r="AD64" s="186">
        <f>'Input| Projects'!Q64*N64*'Input| Escalations'!$K$19</f>
        <v>0</v>
      </c>
      <c r="AE64" s="186">
        <f>'Input| Projects'!R64*O64*'Input| Escalations'!$K$19</f>
        <v>0</v>
      </c>
      <c r="AF64" s="186">
        <f>'Input| Projects'!S64*P64*'Input| Escalations'!$K$19</f>
        <v>0</v>
      </c>
      <c r="AG64" s="186">
        <f>'Input| Projects'!T64*Q64*'Input| Escalations'!$K$19</f>
        <v>0</v>
      </c>
      <c r="AH64" s="186">
        <f>'Input| Projects'!U64*R64*'Input| Escalations'!$K$19</f>
        <v>0</v>
      </c>
      <c r="AI64" s="186">
        <f>'Input| Projects'!V64*S64*'Input| Escalations'!$K$19</f>
        <v>0</v>
      </c>
      <c r="AJ64" s="186">
        <f>'Input| Projects'!W64*T64*'Input| Escalations'!$K$19</f>
        <v>0</v>
      </c>
      <c r="AK64" s="106"/>
      <c r="AL64" s="186">
        <f>IFERROR(IF('Input| Overheads'!$C$42="Direct costs",SUMPRODUCT(--('Input| Projects'!$AC64="Yes"),'Calc| Overheads Allocation'!C$8,'Calc| Project Costs'!V64),IF('Input| Overheads'!$C$42="Internal labour",SUMPRODUCT(--('Input| Projects'!$AC64="Yes"),'Calc| Overheads Allocation'!C$8,'Calc| Project Costs'!V64,'Input| Projects'!$Y64),IF('Input| Overheads'!$C$42="DNSP defined",SUMPRODUCT(--('Input| Projects'!$AC64="Yes"),'Calc| Overheads Allocation'!C$61,'Input| Projects'!$AF64),""))),"")</f>
        <v>0</v>
      </c>
      <c r="AM64" s="186">
        <f>IFERROR(IF('Input| Overheads'!$C$42="Direct costs",SUMPRODUCT(--('Input| Projects'!$AC64="Yes"),'Calc| Overheads Allocation'!D$8,'Calc| Project Costs'!W64),IF('Input| Overheads'!$C$42="Internal labour",SUMPRODUCT(--('Input| Projects'!$AC64="Yes"),'Calc| Overheads Allocation'!D$8,'Calc| Project Costs'!W64,'Input| Projects'!$Y64),IF('Input| Overheads'!$C$42="DNSP defined",SUMPRODUCT(--('Input| Projects'!$AC64="Yes"),'Calc| Overheads Allocation'!D$61,'Input| Projects'!$AF64),""))),"")</f>
        <v>0</v>
      </c>
      <c r="AN64" s="186">
        <f>IFERROR(IF('Input| Overheads'!$C$42="Direct costs",SUMPRODUCT(--('Input| Projects'!$AC64="Yes"),'Calc| Overheads Allocation'!E$8,'Calc| Project Costs'!X64),IF('Input| Overheads'!$C$42="Internal labour",SUMPRODUCT(--('Input| Projects'!$AC64="Yes"),'Calc| Overheads Allocation'!E$8,'Calc| Project Costs'!X64,'Input| Projects'!$Y64),IF('Input| Overheads'!$C$42="DNSP defined",SUMPRODUCT(--('Input| Projects'!$AC64="Yes"),'Calc| Overheads Allocation'!E$61,'Input| Projects'!$AF64),""))),"")</f>
        <v>0</v>
      </c>
      <c r="AO64" s="186">
        <f>IFERROR(IF('Input| Overheads'!$C$42="Direct costs",SUMPRODUCT(--('Input| Projects'!$AC64="Yes"),'Calc| Overheads Allocation'!F$8,'Calc| Project Costs'!Y64),IF('Input| Overheads'!$C$42="Internal labour",SUMPRODUCT(--('Input| Projects'!$AC64="Yes"),'Calc| Overheads Allocation'!F$8,'Calc| Project Costs'!Y64,'Input| Projects'!$Y64),IF('Input| Overheads'!$C$42="DNSP defined",SUMPRODUCT(--('Input| Projects'!$AC64="Yes"),'Calc| Overheads Allocation'!F$61,'Input| Projects'!$AF64),""))),"")</f>
        <v>0</v>
      </c>
      <c r="AP64" s="186">
        <f>IFERROR(IF('Input| Overheads'!$C$42="Direct costs",SUMPRODUCT(--('Input| Projects'!$AC64="Yes"),'Calc| Overheads Allocation'!G$8,'Calc| Project Costs'!Z64),IF('Input| Overheads'!$C$42="Internal labour",SUMPRODUCT(--('Input| Projects'!$AC64="Yes"),'Calc| Overheads Allocation'!G$8,'Calc| Project Costs'!Z64,'Input| Projects'!$Y64),IF('Input| Overheads'!$C$42="DNSP defined",SUMPRODUCT(--('Input| Projects'!$AC64="Yes"),'Calc| Overheads Allocation'!G$61,'Input| Projects'!$AF64),""))),"")</f>
        <v>0</v>
      </c>
      <c r="AQ64" s="186">
        <f>IFERROR(IF('Input| Overheads'!$C$42="Direct costs",SUMPRODUCT(--('Input| Projects'!$AC64="Yes"),'Calc| Overheads Allocation'!H$8,'Calc| Project Costs'!AA64),IF('Input| Overheads'!$C$42="Internal labour",SUMPRODUCT(--('Input| Projects'!$AC64="Yes"),'Calc| Overheads Allocation'!H$8,'Calc| Project Costs'!AA64,'Input| Projects'!$Y64),IF('Input| Overheads'!$C$42="DNSP defined",SUMPRODUCT(--('Input| Projects'!$AC64="Yes"),'Calc| Overheads Allocation'!H$61,'Input| Projects'!$AF64),""))),"")</f>
        <v>0</v>
      </c>
      <c r="AR64" s="186">
        <f>IFERROR(IF('Input| Overheads'!$C$42="Direct costs",SUMPRODUCT(--('Input| Projects'!$AC64="Yes"),'Calc| Overheads Allocation'!I$8,'Calc| Project Costs'!AB64),IF('Input| Overheads'!$C$42="Internal labour",SUMPRODUCT(--('Input| Projects'!$AC64="Yes"),'Calc| Overheads Allocation'!I$8,'Calc| Project Costs'!AB64,'Input| Projects'!$Y64),IF('Input| Overheads'!$C$42="DNSP defined",SUMPRODUCT(--('Input| Projects'!$AC64="Yes"),'Calc| Overheads Allocation'!I$61,'Input| Projects'!$AF64),""))),"")</f>
        <v>0</v>
      </c>
      <c r="AS64" s="106"/>
      <c r="AT64" s="186">
        <f>IFERROR(IF('Input| Overheads'!$C$42="Direct costs",SUMPRODUCT(--('Input| Projects'!$AD64="Yes"),'Calc| Overheads Allocation'!C$9,'Calc| Project Costs'!V64),IF('Input| Overheads'!$C$42="Internal labour",SUMPRODUCT(--('Input| Projects'!$AD64="Yes"),'Calc| Overheads Allocation'!C$9,'Calc| Project Costs'!V64,'Input| Projects'!$Y64),IF('Input| Overheads'!$C$42="DNSP defined",SUMPRODUCT(--('Input| Projects'!$AD64="Yes"),'Calc| Overheads Allocation'!C$62,'Input| Projects'!$AG64),""))),"")</f>
        <v>0</v>
      </c>
      <c r="AU64" s="186">
        <f>IFERROR(IF('Input| Overheads'!$C$42="Direct costs",SUMPRODUCT(--('Input| Projects'!$AD64="Yes"),'Calc| Overheads Allocation'!D$9,'Calc| Project Costs'!W64),IF('Input| Overheads'!$C$42="Internal labour",SUMPRODUCT(--('Input| Projects'!$AD64="Yes"),'Calc| Overheads Allocation'!D$9,'Calc| Project Costs'!W64,'Input| Projects'!$Y64),IF('Input| Overheads'!$C$42="DNSP defined",SUMPRODUCT(--('Input| Projects'!$AD64="Yes"),'Calc| Overheads Allocation'!D$62,'Input| Projects'!$AG64),""))),"")</f>
        <v>0</v>
      </c>
      <c r="AV64" s="186">
        <f>IFERROR(IF('Input| Overheads'!$C$42="Direct costs",SUMPRODUCT(--('Input| Projects'!$AD64="Yes"),'Calc| Overheads Allocation'!E$9,'Calc| Project Costs'!X64),IF('Input| Overheads'!$C$42="Internal labour",SUMPRODUCT(--('Input| Projects'!$AD64="Yes"),'Calc| Overheads Allocation'!E$9,'Calc| Project Costs'!X64,'Input| Projects'!$Y64),IF('Input| Overheads'!$C$42="DNSP defined",SUMPRODUCT(--('Input| Projects'!$AD64="Yes"),'Calc| Overheads Allocation'!E$62,'Input| Projects'!$AG64),""))),"")</f>
        <v>0</v>
      </c>
      <c r="AW64" s="186">
        <f>IFERROR(IF('Input| Overheads'!$C$42="Direct costs",SUMPRODUCT(--('Input| Projects'!$AD64="Yes"),'Calc| Overheads Allocation'!F$9,'Calc| Project Costs'!Y64),IF('Input| Overheads'!$C$42="Internal labour",SUMPRODUCT(--('Input| Projects'!$AD64="Yes"),'Calc| Overheads Allocation'!F$9,'Calc| Project Costs'!Y64,'Input| Projects'!$Y64),IF('Input| Overheads'!$C$42="DNSP defined",SUMPRODUCT(--('Input| Projects'!$AD64="Yes"),'Calc| Overheads Allocation'!F$62,'Input| Projects'!$AG64),""))),"")</f>
        <v>0</v>
      </c>
      <c r="AX64" s="186">
        <f>IFERROR(IF('Input| Overheads'!$C$42="Direct costs",SUMPRODUCT(--('Input| Projects'!$AD64="Yes"),'Calc| Overheads Allocation'!G$9,'Calc| Project Costs'!Z64),IF('Input| Overheads'!$C$42="Internal labour",SUMPRODUCT(--('Input| Projects'!$AD64="Yes"),'Calc| Overheads Allocation'!G$9,'Calc| Project Costs'!Z64,'Input| Projects'!$Y64),IF('Input| Overheads'!$C$42="DNSP defined",SUMPRODUCT(--('Input| Projects'!$AD64="Yes"),'Calc| Overheads Allocation'!G$62,'Input| Projects'!$AG64),""))),"")</f>
        <v>0</v>
      </c>
      <c r="AY64" s="186">
        <f>IFERROR(IF('Input| Overheads'!$C$42="Direct costs",SUMPRODUCT(--('Input| Projects'!$AD64="Yes"),'Calc| Overheads Allocation'!H$9,'Calc| Project Costs'!AA64),IF('Input| Overheads'!$C$42="Internal labour",SUMPRODUCT(--('Input| Projects'!$AD64="Yes"),'Calc| Overheads Allocation'!H$9,'Calc| Project Costs'!AA64,'Input| Projects'!$Y64),IF('Input| Overheads'!$C$42="DNSP defined",SUMPRODUCT(--('Input| Projects'!$AD64="Yes"),'Calc| Overheads Allocation'!H$62,'Input| Projects'!$AG64),""))),"")</f>
        <v>0</v>
      </c>
      <c r="AZ64" s="186">
        <f>IFERROR(IF('Input| Overheads'!$C$42="Direct costs",SUMPRODUCT(--('Input| Projects'!$AD64="Yes"),'Calc| Overheads Allocation'!I$9,'Calc| Project Costs'!AB64),IF('Input| Overheads'!$C$42="Internal labour",SUMPRODUCT(--('Input| Projects'!$AD64="Yes"),'Calc| Overheads Allocation'!I$9,'Calc| Project Costs'!AB64,'Input| Projects'!$Y64),IF('Input| Overheads'!$C$42="DNSP defined",SUMPRODUCT(--('Input| Projects'!$AD64="Yes"),'Calc| Overheads Allocation'!I$62,'Input| Projects'!$AG64),""))),"")</f>
        <v>0</v>
      </c>
      <c r="BA64" s="106"/>
      <c r="BB64" s="186">
        <f t="shared" si="41"/>
        <v>0</v>
      </c>
      <c r="BC64" s="186">
        <f t="shared" si="42"/>
        <v>0</v>
      </c>
      <c r="BD64" s="186">
        <f t="shared" si="43"/>
        <v>0</v>
      </c>
      <c r="BE64" s="186">
        <f t="shared" si="20"/>
        <v>0</v>
      </c>
      <c r="BF64" s="186">
        <f t="shared" si="21"/>
        <v>0</v>
      </c>
      <c r="BG64" s="186">
        <f t="shared" si="22"/>
        <v>0</v>
      </c>
      <c r="BH64" s="186">
        <f t="shared" si="23"/>
        <v>0</v>
      </c>
      <c r="BI64" s="97"/>
      <c r="BJ64" s="186">
        <f t="shared" si="24"/>
        <v>0</v>
      </c>
      <c r="BK64" s="186" t="str">
        <f t="shared" si="25"/>
        <v/>
      </c>
      <c r="BL64" s="186" t="str">
        <f t="shared" si="26"/>
        <v/>
      </c>
      <c r="BM64" s="186" t="str">
        <f t="shared" si="27"/>
        <v/>
      </c>
      <c r="BN64" s="186" t="str">
        <f t="shared" si="28"/>
        <v/>
      </c>
      <c r="BO64" s="186" t="str">
        <f t="shared" si="29"/>
        <v/>
      </c>
      <c r="BP64" s="186" t="str">
        <f t="shared" si="30"/>
        <v/>
      </c>
      <c r="BQ64" s="97"/>
      <c r="BR64" s="186">
        <f t="shared" si="44"/>
        <v>-0.94552000000000003</v>
      </c>
      <c r="BS64" s="186">
        <f t="shared" si="31"/>
        <v>0</v>
      </c>
      <c r="BT64" s="222">
        <f t="shared" si="32"/>
        <v>0</v>
      </c>
      <c r="BU64" s="222">
        <f t="shared" si="33"/>
        <v>0</v>
      </c>
      <c r="BV64" s="222">
        <f t="shared" si="34"/>
        <v>0</v>
      </c>
      <c r="BW64" s="222">
        <f t="shared" si="35"/>
        <v>0</v>
      </c>
      <c r="BX64" s="222">
        <f t="shared" si="36"/>
        <v>0</v>
      </c>
      <c r="BY64" s="106"/>
      <c r="BZ64" s="197">
        <f>IF(SUMIF('Input| Projects'!$AS$8:$CP$8,"Dx",'Input| Projects'!$AS64:$CP64)=0,"",SUMIF('Input| Projects'!$AS$8:$CP$8,"Dx",'Input| Projects'!$AS64:$CP64))</f>
        <v>1</v>
      </c>
      <c r="CA64" s="197" t="str">
        <f>IF(SUMIF('Input| Projects'!$AS$8:$CP$8,"Tx",'Input| Projects'!$AS64:$CP64)=0,"",SUMIF('Input| Projects'!$AS$8:$CP$8,"Tx",'Input| Projects'!$AS64:$CP64))</f>
        <v/>
      </c>
      <c r="CB64" s="150" t="str">
        <f t="shared" si="45"/>
        <v/>
      </c>
    </row>
    <row r="65" spans="2:80" x14ac:dyDescent="0.2">
      <c r="B65" s="201">
        <f>IFERROR('Input| Projects'!B65,"")</f>
        <v>56</v>
      </c>
      <c r="C65" s="42" t="str">
        <f>IFERROR(IF('Input| Projects'!C65="","",'Input| Projects'!C65),"")</f>
        <v>NEW 33kV SUPPLY TO GORE HILL TECH DATA CENTRE 2</v>
      </c>
      <c r="D65" s="42" t="str">
        <f>IFERROR(IF('Input| Projects'!D65="","",'Input| Projects'!D65),"")</f>
        <v>ARA_05.1.0037M</v>
      </c>
      <c r="E65" s="104"/>
      <c r="F65" s="190">
        <f>IFERROR('Input| Projects'!I65*'Input| Escalations'!$K$19,"")</f>
        <v>42.313760000000002</v>
      </c>
      <c r="G65" s="190">
        <f>IFERROR('Input| Projects'!J65*'Input| Escalations'!$K$19,"")</f>
        <v>0</v>
      </c>
      <c r="H65" s="190">
        <f>IFERROR('Input| Projects'!K65*'Input| Escalations'!$K$19,"")</f>
        <v>0</v>
      </c>
      <c r="I65" s="190">
        <f>IFERROR('Input| Projects'!L65*'Input| Escalations'!$K$19,"")</f>
        <v>0</v>
      </c>
      <c r="J65" s="190">
        <f>IFERROR('Input| Projects'!M65*'Input| Escalations'!$K$19,"")</f>
        <v>0</v>
      </c>
      <c r="K65" s="190">
        <f>IFERROR('Input| Projects'!N65*'Input| Escalations'!$K$19,"")</f>
        <v>0</v>
      </c>
      <c r="L65" s="190">
        <f>IFERROR('Input| Projects'!O65*'Input| Escalations'!$K$19,"")</f>
        <v>0</v>
      </c>
      <c r="M65" s="150" t="str">
        <f>IF(ABS(SUM(F65:L65)-(SUM('Input| Projects'!I65:O65)*'Input| Escalations'!$K$19))&lt;0.0000001,"",1)</f>
        <v/>
      </c>
      <c r="N65" s="192">
        <f>'Input| Projects'!$Y65*INDEX('Input| Escalations'!$H$33:$N$33,MATCH('Calc| Project Costs'!N$9,'Input| Escalations'!$H$23:$N$23,0))+'Input| Projects'!$Z65*INDEX('Input| Escalations'!$H$34:$N$34,MATCH('Calc| Project Costs'!N$9,'Input| Escalations'!$H$23:$N$23,0))+'Input| Projects'!$AA65*INDEX('Input| Escalations'!$H$35:$N$35,MATCH('Calc| Project Costs'!N$9,'Input| Escalations'!$H$23:$N$23,0))+1</f>
        <v>1</v>
      </c>
      <c r="O65" s="192">
        <f>'Input| Projects'!$Y65*INDEX('Input| Escalations'!$H$33:$N$33,MATCH('Calc| Project Costs'!O$9,'Input| Escalations'!$H$23:$N$23,0))+'Input| Projects'!$Z65*INDEX('Input| Escalations'!$H$34:$N$34,MATCH('Calc| Project Costs'!O$9,'Input| Escalations'!$H$23:$N$23,0))+'Input| Projects'!$AA65*INDEX('Input| Escalations'!$H$35:$N$35,MATCH('Calc| Project Costs'!O$9,'Input| Escalations'!$H$23:$N$23,0))+1</f>
        <v>1</v>
      </c>
      <c r="P65" s="192">
        <f>'Input| Projects'!$Y65*INDEX('Input| Escalations'!$H$33:$N$33,MATCH('Calc| Project Costs'!P$9,'Input| Escalations'!$H$23:$N$23,0))+'Input| Projects'!$Z65*INDEX('Input| Escalations'!$H$34:$N$34,MATCH('Calc| Project Costs'!P$9,'Input| Escalations'!$H$23:$N$23,0))+'Input| Projects'!$AA65*INDEX('Input| Escalations'!$H$35:$N$35,MATCH('Calc| Project Costs'!P$9,'Input| Escalations'!$H$23:$N$23,0))+1</f>
        <v>1</v>
      </c>
      <c r="Q65" s="192">
        <f>'Input| Projects'!$Y65*INDEX('Input| Escalations'!$H$33:$N$33,MATCH('Calc| Project Costs'!Q$9,'Input| Escalations'!$H$23:$N$23,0))+'Input| Projects'!$Z65*INDEX('Input| Escalations'!$H$34:$N$34,MATCH('Calc| Project Costs'!Q$9,'Input| Escalations'!$H$23:$N$23,0))+'Input| Projects'!$AA65*INDEX('Input| Escalations'!$H$35:$N$35,MATCH('Calc| Project Costs'!Q$9,'Input| Escalations'!$H$23:$N$23,0))+1</f>
        <v>1</v>
      </c>
      <c r="R65" s="192">
        <f>'Input| Projects'!$Y65*INDEX('Input| Escalations'!$H$33:$N$33,MATCH('Calc| Project Costs'!R$9,'Input| Escalations'!$H$23:$N$23,0))+'Input| Projects'!$Z65*INDEX('Input| Escalations'!$H$34:$N$34,MATCH('Calc| Project Costs'!R$9,'Input| Escalations'!$H$23:$N$23,0))+'Input| Projects'!$AA65*INDEX('Input| Escalations'!$H$35:$N$35,MATCH('Calc| Project Costs'!R$9,'Input| Escalations'!$H$23:$N$23,0))+1</f>
        <v>1</v>
      </c>
      <c r="S65" s="192">
        <f>'Input| Projects'!$Y65*INDEX('Input| Escalations'!$H$33:$N$33,MATCH('Calc| Project Costs'!S$9,'Input| Escalations'!$H$23:$N$23,0))+'Input| Projects'!$Z65*INDEX('Input| Escalations'!$H$34:$N$34,MATCH('Calc| Project Costs'!S$9,'Input| Escalations'!$H$23:$N$23,0))+'Input| Projects'!$AA65*INDEX('Input| Escalations'!$H$35:$N$35,MATCH('Calc| Project Costs'!S$9,'Input| Escalations'!$H$23:$N$23,0))+1</f>
        <v>1</v>
      </c>
      <c r="T65" s="192">
        <f>'Input| Projects'!$Y65*INDEX('Input| Escalations'!$H$33:$N$33,MATCH('Calc| Project Costs'!T$9,'Input| Escalations'!$H$23:$N$23,0))+'Input| Projects'!$Z65*INDEX('Input| Escalations'!$H$34:$N$34,MATCH('Calc| Project Costs'!T$9,'Input| Escalations'!$H$23:$N$23,0))+'Input| Projects'!$AA65*INDEX('Input| Escalations'!$H$35:$N$35,MATCH('Calc| Project Costs'!T$9,'Input| Escalations'!$H$23:$N$23,0))+1</f>
        <v>1</v>
      </c>
      <c r="U65" s="106"/>
      <c r="V65" s="186">
        <f t="shared" si="37"/>
        <v>42.313760000000002</v>
      </c>
      <c r="W65" s="186">
        <f t="shared" si="38"/>
        <v>0</v>
      </c>
      <c r="X65" s="186">
        <f t="shared" si="39"/>
        <v>0</v>
      </c>
      <c r="Y65" s="186">
        <f t="shared" si="18"/>
        <v>0</v>
      </c>
      <c r="Z65" s="186">
        <f t="shared" si="19"/>
        <v>0</v>
      </c>
      <c r="AA65" s="186">
        <f t="shared" si="40"/>
        <v>0</v>
      </c>
      <c r="AB65" s="186">
        <f t="shared" si="40"/>
        <v>0</v>
      </c>
      <c r="AC65" s="106"/>
      <c r="AD65" s="186">
        <f>'Input| Projects'!Q65*N65*'Input| Escalations'!$K$19</f>
        <v>0</v>
      </c>
      <c r="AE65" s="186">
        <f>'Input| Projects'!R65*O65*'Input| Escalations'!$K$19</f>
        <v>0</v>
      </c>
      <c r="AF65" s="186">
        <f>'Input| Projects'!S65*P65*'Input| Escalations'!$K$19</f>
        <v>0</v>
      </c>
      <c r="AG65" s="186">
        <f>'Input| Projects'!T65*Q65*'Input| Escalations'!$K$19</f>
        <v>0</v>
      </c>
      <c r="AH65" s="186">
        <f>'Input| Projects'!U65*R65*'Input| Escalations'!$K$19</f>
        <v>0</v>
      </c>
      <c r="AI65" s="186">
        <f>'Input| Projects'!V65*S65*'Input| Escalations'!$K$19</f>
        <v>0</v>
      </c>
      <c r="AJ65" s="186">
        <f>'Input| Projects'!W65*T65*'Input| Escalations'!$K$19</f>
        <v>0</v>
      </c>
      <c r="AK65" s="106"/>
      <c r="AL65" s="186">
        <f>IFERROR(IF('Input| Overheads'!$C$42="Direct costs",SUMPRODUCT(--('Input| Projects'!$AC65="Yes"),'Calc| Overheads Allocation'!C$8,'Calc| Project Costs'!V65),IF('Input| Overheads'!$C$42="Internal labour",SUMPRODUCT(--('Input| Projects'!$AC65="Yes"),'Calc| Overheads Allocation'!C$8,'Calc| Project Costs'!V65,'Input| Projects'!$Y65),IF('Input| Overheads'!$C$42="DNSP defined",SUMPRODUCT(--('Input| Projects'!$AC65="Yes"),'Calc| Overheads Allocation'!C$61,'Input| Projects'!$AF65),""))),"")</f>
        <v>3.5227599999999999</v>
      </c>
      <c r="AM65" s="186">
        <f>IFERROR(IF('Input| Overheads'!$C$42="Direct costs",SUMPRODUCT(--('Input| Projects'!$AC65="Yes"),'Calc| Overheads Allocation'!D$8,'Calc| Project Costs'!W65),IF('Input| Overheads'!$C$42="Internal labour",SUMPRODUCT(--('Input| Projects'!$AC65="Yes"),'Calc| Overheads Allocation'!D$8,'Calc| Project Costs'!W65,'Input| Projects'!$Y65),IF('Input| Overheads'!$C$42="DNSP defined",SUMPRODUCT(--('Input| Projects'!$AC65="Yes"),'Calc| Overheads Allocation'!D$61,'Input| Projects'!$AF65),""))),"")</f>
        <v>0</v>
      </c>
      <c r="AN65" s="186">
        <f>IFERROR(IF('Input| Overheads'!$C$42="Direct costs",SUMPRODUCT(--('Input| Projects'!$AC65="Yes"),'Calc| Overheads Allocation'!E$8,'Calc| Project Costs'!X65),IF('Input| Overheads'!$C$42="Internal labour",SUMPRODUCT(--('Input| Projects'!$AC65="Yes"),'Calc| Overheads Allocation'!E$8,'Calc| Project Costs'!X65,'Input| Projects'!$Y65),IF('Input| Overheads'!$C$42="DNSP defined",SUMPRODUCT(--('Input| Projects'!$AC65="Yes"),'Calc| Overheads Allocation'!E$61,'Input| Projects'!$AF65),""))),"")</f>
        <v>0</v>
      </c>
      <c r="AO65" s="186">
        <f>IFERROR(IF('Input| Overheads'!$C$42="Direct costs",SUMPRODUCT(--('Input| Projects'!$AC65="Yes"),'Calc| Overheads Allocation'!F$8,'Calc| Project Costs'!Y65),IF('Input| Overheads'!$C$42="Internal labour",SUMPRODUCT(--('Input| Projects'!$AC65="Yes"),'Calc| Overheads Allocation'!F$8,'Calc| Project Costs'!Y65,'Input| Projects'!$Y65),IF('Input| Overheads'!$C$42="DNSP defined",SUMPRODUCT(--('Input| Projects'!$AC65="Yes"),'Calc| Overheads Allocation'!F$61,'Input| Projects'!$AF65),""))),"")</f>
        <v>0</v>
      </c>
      <c r="AP65" s="186">
        <f>IFERROR(IF('Input| Overheads'!$C$42="Direct costs",SUMPRODUCT(--('Input| Projects'!$AC65="Yes"),'Calc| Overheads Allocation'!G$8,'Calc| Project Costs'!Z65),IF('Input| Overheads'!$C$42="Internal labour",SUMPRODUCT(--('Input| Projects'!$AC65="Yes"),'Calc| Overheads Allocation'!G$8,'Calc| Project Costs'!Z65,'Input| Projects'!$Y65),IF('Input| Overheads'!$C$42="DNSP defined",SUMPRODUCT(--('Input| Projects'!$AC65="Yes"),'Calc| Overheads Allocation'!G$61,'Input| Projects'!$AF65),""))),"")</f>
        <v>0</v>
      </c>
      <c r="AQ65" s="186">
        <f>IFERROR(IF('Input| Overheads'!$C$42="Direct costs",SUMPRODUCT(--('Input| Projects'!$AC65="Yes"),'Calc| Overheads Allocation'!H$8,'Calc| Project Costs'!AA65),IF('Input| Overheads'!$C$42="Internal labour",SUMPRODUCT(--('Input| Projects'!$AC65="Yes"),'Calc| Overheads Allocation'!H$8,'Calc| Project Costs'!AA65,'Input| Projects'!$Y65),IF('Input| Overheads'!$C$42="DNSP defined",SUMPRODUCT(--('Input| Projects'!$AC65="Yes"),'Calc| Overheads Allocation'!H$61,'Input| Projects'!$AF65),""))),"")</f>
        <v>0</v>
      </c>
      <c r="AR65" s="186">
        <f>IFERROR(IF('Input| Overheads'!$C$42="Direct costs",SUMPRODUCT(--('Input| Projects'!$AC65="Yes"),'Calc| Overheads Allocation'!I$8,'Calc| Project Costs'!AB65),IF('Input| Overheads'!$C$42="Internal labour",SUMPRODUCT(--('Input| Projects'!$AC65="Yes"),'Calc| Overheads Allocation'!I$8,'Calc| Project Costs'!AB65,'Input| Projects'!$Y65),IF('Input| Overheads'!$C$42="DNSP defined",SUMPRODUCT(--('Input| Projects'!$AC65="Yes"),'Calc| Overheads Allocation'!I$61,'Input| Projects'!$AF65),""))),"")</f>
        <v>0</v>
      </c>
      <c r="AS65" s="106"/>
      <c r="AT65" s="186">
        <f>IFERROR(IF('Input| Overheads'!$C$42="Direct costs",SUMPRODUCT(--('Input| Projects'!$AD65="Yes"),'Calc| Overheads Allocation'!C$9,'Calc| Project Costs'!V65),IF('Input| Overheads'!$C$42="Internal labour",SUMPRODUCT(--('Input| Projects'!$AD65="Yes"),'Calc| Overheads Allocation'!C$9,'Calc| Project Costs'!V65,'Input| Projects'!$Y65),IF('Input| Overheads'!$C$42="DNSP defined",SUMPRODUCT(--('Input| Projects'!$AD65="Yes"),'Calc| Overheads Allocation'!C$62,'Input| Projects'!$AG65),""))),"")</f>
        <v>0</v>
      </c>
      <c r="AU65" s="186">
        <f>IFERROR(IF('Input| Overheads'!$C$42="Direct costs",SUMPRODUCT(--('Input| Projects'!$AD65="Yes"),'Calc| Overheads Allocation'!D$9,'Calc| Project Costs'!W65),IF('Input| Overheads'!$C$42="Internal labour",SUMPRODUCT(--('Input| Projects'!$AD65="Yes"),'Calc| Overheads Allocation'!D$9,'Calc| Project Costs'!W65,'Input| Projects'!$Y65),IF('Input| Overheads'!$C$42="DNSP defined",SUMPRODUCT(--('Input| Projects'!$AD65="Yes"),'Calc| Overheads Allocation'!D$62,'Input| Projects'!$AG65),""))),"")</f>
        <v>0</v>
      </c>
      <c r="AV65" s="186">
        <f>IFERROR(IF('Input| Overheads'!$C$42="Direct costs",SUMPRODUCT(--('Input| Projects'!$AD65="Yes"),'Calc| Overheads Allocation'!E$9,'Calc| Project Costs'!X65),IF('Input| Overheads'!$C$42="Internal labour",SUMPRODUCT(--('Input| Projects'!$AD65="Yes"),'Calc| Overheads Allocation'!E$9,'Calc| Project Costs'!X65,'Input| Projects'!$Y65),IF('Input| Overheads'!$C$42="DNSP defined",SUMPRODUCT(--('Input| Projects'!$AD65="Yes"),'Calc| Overheads Allocation'!E$62,'Input| Projects'!$AG65),""))),"")</f>
        <v>0</v>
      </c>
      <c r="AW65" s="186">
        <f>IFERROR(IF('Input| Overheads'!$C$42="Direct costs",SUMPRODUCT(--('Input| Projects'!$AD65="Yes"),'Calc| Overheads Allocation'!F$9,'Calc| Project Costs'!Y65),IF('Input| Overheads'!$C$42="Internal labour",SUMPRODUCT(--('Input| Projects'!$AD65="Yes"),'Calc| Overheads Allocation'!F$9,'Calc| Project Costs'!Y65,'Input| Projects'!$Y65),IF('Input| Overheads'!$C$42="DNSP defined",SUMPRODUCT(--('Input| Projects'!$AD65="Yes"),'Calc| Overheads Allocation'!F$62,'Input| Projects'!$AG65),""))),"")</f>
        <v>0</v>
      </c>
      <c r="AX65" s="186">
        <f>IFERROR(IF('Input| Overheads'!$C$42="Direct costs",SUMPRODUCT(--('Input| Projects'!$AD65="Yes"),'Calc| Overheads Allocation'!G$9,'Calc| Project Costs'!Z65),IF('Input| Overheads'!$C$42="Internal labour",SUMPRODUCT(--('Input| Projects'!$AD65="Yes"),'Calc| Overheads Allocation'!G$9,'Calc| Project Costs'!Z65,'Input| Projects'!$Y65),IF('Input| Overheads'!$C$42="DNSP defined",SUMPRODUCT(--('Input| Projects'!$AD65="Yes"),'Calc| Overheads Allocation'!G$62,'Input| Projects'!$AG65),""))),"")</f>
        <v>0</v>
      </c>
      <c r="AY65" s="186">
        <f>IFERROR(IF('Input| Overheads'!$C$42="Direct costs",SUMPRODUCT(--('Input| Projects'!$AD65="Yes"),'Calc| Overheads Allocation'!H$9,'Calc| Project Costs'!AA65),IF('Input| Overheads'!$C$42="Internal labour",SUMPRODUCT(--('Input| Projects'!$AD65="Yes"),'Calc| Overheads Allocation'!H$9,'Calc| Project Costs'!AA65,'Input| Projects'!$Y65),IF('Input| Overheads'!$C$42="DNSP defined",SUMPRODUCT(--('Input| Projects'!$AD65="Yes"),'Calc| Overheads Allocation'!H$62,'Input| Projects'!$AG65),""))),"")</f>
        <v>0</v>
      </c>
      <c r="AZ65" s="186">
        <f>IFERROR(IF('Input| Overheads'!$C$42="Direct costs",SUMPRODUCT(--('Input| Projects'!$AD65="Yes"),'Calc| Overheads Allocation'!I$9,'Calc| Project Costs'!AB65),IF('Input| Overheads'!$C$42="Internal labour",SUMPRODUCT(--('Input| Projects'!$AD65="Yes"),'Calc| Overheads Allocation'!I$9,'Calc| Project Costs'!AB65,'Input| Projects'!$Y65),IF('Input| Overheads'!$C$42="DNSP defined",SUMPRODUCT(--('Input| Projects'!$AD65="Yes"),'Calc| Overheads Allocation'!I$62,'Input| Projects'!$AG65),""))),"")</f>
        <v>0</v>
      </c>
      <c r="BA65" s="106"/>
      <c r="BB65" s="186">
        <f t="shared" si="41"/>
        <v>3.5227599999999999</v>
      </c>
      <c r="BC65" s="186">
        <f t="shared" si="42"/>
        <v>0</v>
      </c>
      <c r="BD65" s="186">
        <f t="shared" si="43"/>
        <v>0</v>
      </c>
      <c r="BE65" s="186">
        <f t="shared" si="20"/>
        <v>0</v>
      </c>
      <c r="BF65" s="186">
        <f t="shared" si="21"/>
        <v>0</v>
      </c>
      <c r="BG65" s="186">
        <f t="shared" si="22"/>
        <v>0</v>
      </c>
      <c r="BH65" s="186">
        <f t="shared" si="23"/>
        <v>0</v>
      </c>
      <c r="BI65" s="97"/>
      <c r="BJ65" s="186">
        <f t="shared" si="24"/>
        <v>0</v>
      </c>
      <c r="BK65" s="186" t="str">
        <f t="shared" si="25"/>
        <v/>
      </c>
      <c r="BL65" s="186" t="str">
        <f t="shared" si="26"/>
        <v/>
      </c>
      <c r="BM65" s="186" t="str">
        <f t="shared" si="27"/>
        <v/>
      </c>
      <c r="BN65" s="186" t="str">
        <f t="shared" si="28"/>
        <v/>
      </c>
      <c r="BO65" s="186" t="str">
        <f t="shared" si="29"/>
        <v/>
      </c>
      <c r="BP65" s="186" t="str">
        <f t="shared" si="30"/>
        <v/>
      </c>
      <c r="BQ65" s="97"/>
      <c r="BR65" s="186">
        <f t="shared" si="44"/>
        <v>45.83652</v>
      </c>
      <c r="BS65" s="186">
        <f t="shared" si="31"/>
        <v>0</v>
      </c>
      <c r="BT65" s="222">
        <f t="shared" si="32"/>
        <v>0</v>
      </c>
      <c r="BU65" s="222">
        <f t="shared" si="33"/>
        <v>0</v>
      </c>
      <c r="BV65" s="222">
        <f t="shared" si="34"/>
        <v>0</v>
      </c>
      <c r="BW65" s="222">
        <f t="shared" si="35"/>
        <v>0</v>
      </c>
      <c r="BX65" s="222">
        <f t="shared" si="36"/>
        <v>0</v>
      </c>
      <c r="BY65" s="106"/>
      <c r="BZ65" s="197">
        <f>IF(SUMIF('Input| Projects'!$AS$8:$CP$8,"Dx",'Input| Projects'!$AS65:$CP65)=0,"",SUMIF('Input| Projects'!$AS$8:$CP$8,"Dx",'Input| Projects'!$AS65:$CP65))</f>
        <v>1</v>
      </c>
      <c r="CA65" s="197" t="str">
        <f>IF(SUMIF('Input| Projects'!$AS$8:$CP$8,"Tx",'Input| Projects'!$AS65:$CP65)=0,"",SUMIF('Input| Projects'!$AS$8:$CP$8,"Tx",'Input| Projects'!$AS65:$CP65))</f>
        <v/>
      </c>
      <c r="CB65" s="150" t="str">
        <f t="shared" si="45"/>
        <v/>
      </c>
    </row>
    <row r="66" spans="2:80" x14ac:dyDescent="0.2">
      <c r="B66" s="201">
        <f>IFERROR('Input| Projects'!B66,"")</f>
        <v>57</v>
      </c>
      <c r="C66" s="42" t="str">
        <f>IFERROR(IF('Input| Projects'!C66="","",'Input| Projects'!C66),"")</f>
        <v>NEW 33kV SUPPLY SYD METRO CITY &amp; SW - WGHBY</v>
      </c>
      <c r="D66" s="42" t="str">
        <f>IFERROR(IF('Input| Projects'!D66="","",'Input| Projects'!D66),"")</f>
        <v>ARA_05.1.0038M</v>
      </c>
      <c r="E66" s="104"/>
      <c r="F66" s="190">
        <f>IFERROR('Input| Projects'!I66*'Input| Escalations'!$K$19,"")</f>
        <v>22.75723</v>
      </c>
      <c r="G66" s="190">
        <f>IFERROR('Input| Projects'!J66*'Input| Escalations'!$K$19,"")</f>
        <v>0</v>
      </c>
      <c r="H66" s="190">
        <f>IFERROR('Input| Projects'!K66*'Input| Escalations'!$K$19,"")</f>
        <v>0</v>
      </c>
      <c r="I66" s="190">
        <f>IFERROR('Input| Projects'!L66*'Input| Escalations'!$K$19,"")</f>
        <v>0</v>
      </c>
      <c r="J66" s="190">
        <f>IFERROR('Input| Projects'!M66*'Input| Escalations'!$K$19,"")</f>
        <v>0</v>
      </c>
      <c r="K66" s="190">
        <f>IFERROR('Input| Projects'!N66*'Input| Escalations'!$K$19,"")</f>
        <v>0</v>
      </c>
      <c r="L66" s="190">
        <f>IFERROR('Input| Projects'!O66*'Input| Escalations'!$K$19,"")</f>
        <v>0</v>
      </c>
      <c r="M66" s="150" t="str">
        <f>IF(ABS(SUM(F66:L66)-(SUM('Input| Projects'!I66:O66)*'Input| Escalations'!$K$19))&lt;0.0000001,"",1)</f>
        <v/>
      </c>
      <c r="N66" s="192">
        <f>'Input| Projects'!$Y66*INDEX('Input| Escalations'!$H$33:$N$33,MATCH('Calc| Project Costs'!N$9,'Input| Escalations'!$H$23:$N$23,0))+'Input| Projects'!$Z66*INDEX('Input| Escalations'!$H$34:$N$34,MATCH('Calc| Project Costs'!N$9,'Input| Escalations'!$H$23:$N$23,0))+'Input| Projects'!$AA66*INDEX('Input| Escalations'!$H$35:$N$35,MATCH('Calc| Project Costs'!N$9,'Input| Escalations'!$H$23:$N$23,0))+1</f>
        <v>1</v>
      </c>
      <c r="O66" s="192">
        <f>'Input| Projects'!$Y66*INDEX('Input| Escalations'!$H$33:$N$33,MATCH('Calc| Project Costs'!O$9,'Input| Escalations'!$H$23:$N$23,0))+'Input| Projects'!$Z66*INDEX('Input| Escalations'!$H$34:$N$34,MATCH('Calc| Project Costs'!O$9,'Input| Escalations'!$H$23:$N$23,0))+'Input| Projects'!$AA66*INDEX('Input| Escalations'!$H$35:$N$35,MATCH('Calc| Project Costs'!O$9,'Input| Escalations'!$H$23:$N$23,0))+1</f>
        <v>1</v>
      </c>
      <c r="P66" s="192">
        <f>'Input| Projects'!$Y66*INDEX('Input| Escalations'!$H$33:$N$33,MATCH('Calc| Project Costs'!P$9,'Input| Escalations'!$H$23:$N$23,0))+'Input| Projects'!$Z66*INDEX('Input| Escalations'!$H$34:$N$34,MATCH('Calc| Project Costs'!P$9,'Input| Escalations'!$H$23:$N$23,0))+'Input| Projects'!$AA66*INDEX('Input| Escalations'!$H$35:$N$35,MATCH('Calc| Project Costs'!P$9,'Input| Escalations'!$H$23:$N$23,0))+1</f>
        <v>1</v>
      </c>
      <c r="Q66" s="192">
        <f>'Input| Projects'!$Y66*INDEX('Input| Escalations'!$H$33:$N$33,MATCH('Calc| Project Costs'!Q$9,'Input| Escalations'!$H$23:$N$23,0))+'Input| Projects'!$Z66*INDEX('Input| Escalations'!$H$34:$N$34,MATCH('Calc| Project Costs'!Q$9,'Input| Escalations'!$H$23:$N$23,0))+'Input| Projects'!$AA66*INDEX('Input| Escalations'!$H$35:$N$35,MATCH('Calc| Project Costs'!Q$9,'Input| Escalations'!$H$23:$N$23,0))+1</f>
        <v>1</v>
      </c>
      <c r="R66" s="192">
        <f>'Input| Projects'!$Y66*INDEX('Input| Escalations'!$H$33:$N$33,MATCH('Calc| Project Costs'!R$9,'Input| Escalations'!$H$23:$N$23,0))+'Input| Projects'!$Z66*INDEX('Input| Escalations'!$H$34:$N$34,MATCH('Calc| Project Costs'!R$9,'Input| Escalations'!$H$23:$N$23,0))+'Input| Projects'!$AA66*INDEX('Input| Escalations'!$H$35:$N$35,MATCH('Calc| Project Costs'!R$9,'Input| Escalations'!$H$23:$N$23,0))+1</f>
        <v>1</v>
      </c>
      <c r="S66" s="192">
        <f>'Input| Projects'!$Y66*INDEX('Input| Escalations'!$H$33:$N$33,MATCH('Calc| Project Costs'!S$9,'Input| Escalations'!$H$23:$N$23,0))+'Input| Projects'!$Z66*INDEX('Input| Escalations'!$H$34:$N$34,MATCH('Calc| Project Costs'!S$9,'Input| Escalations'!$H$23:$N$23,0))+'Input| Projects'!$AA66*INDEX('Input| Escalations'!$H$35:$N$35,MATCH('Calc| Project Costs'!S$9,'Input| Escalations'!$H$23:$N$23,0))+1</f>
        <v>1</v>
      </c>
      <c r="T66" s="192">
        <f>'Input| Projects'!$Y66*INDEX('Input| Escalations'!$H$33:$N$33,MATCH('Calc| Project Costs'!T$9,'Input| Escalations'!$H$23:$N$23,0))+'Input| Projects'!$Z66*INDEX('Input| Escalations'!$H$34:$N$34,MATCH('Calc| Project Costs'!T$9,'Input| Escalations'!$H$23:$N$23,0))+'Input| Projects'!$AA66*INDEX('Input| Escalations'!$H$35:$N$35,MATCH('Calc| Project Costs'!T$9,'Input| Escalations'!$H$23:$N$23,0))+1</f>
        <v>1</v>
      </c>
      <c r="U66" s="106"/>
      <c r="V66" s="186">
        <f t="shared" si="37"/>
        <v>22.75723</v>
      </c>
      <c r="W66" s="186">
        <f t="shared" si="38"/>
        <v>0</v>
      </c>
      <c r="X66" s="186">
        <f t="shared" si="39"/>
        <v>0</v>
      </c>
      <c r="Y66" s="186">
        <f t="shared" si="18"/>
        <v>0</v>
      </c>
      <c r="Z66" s="186">
        <f t="shared" si="19"/>
        <v>0</v>
      </c>
      <c r="AA66" s="186">
        <f t="shared" si="40"/>
        <v>0</v>
      </c>
      <c r="AB66" s="186">
        <f t="shared" si="40"/>
        <v>0</v>
      </c>
      <c r="AC66" s="106"/>
      <c r="AD66" s="186">
        <f>'Input| Projects'!Q66*N66*'Input| Escalations'!$K$19</f>
        <v>0</v>
      </c>
      <c r="AE66" s="186">
        <f>'Input| Projects'!R66*O66*'Input| Escalations'!$K$19</f>
        <v>0</v>
      </c>
      <c r="AF66" s="186">
        <f>'Input| Projects'!S66*P66*'Input| Escalations'!$K$19</f>
        <v>0</v>
      </c>
      <c r="AG66" s="186">
        <f>'Input| Projects'!T66*Q66*'Input| Escalations'!$K$19</f>
        <v>0</v>
      </c>
      <c r="AH66" s="186">
        <f>'Input| Projects'!U66*R66*'Input| Escalations'!$K$19</f>
        <v>0</v>
      </c>
      <c r="AI66" s="186">
        <f>'Input| Projects'!V66*S66*'Input| Escalations'!$K$19</f>
        <v>0</v>
      </c>
      <c r="AJ66" s="186">
        <f>'Input| Projects'!W66*T66*'Input| Escalations'!$K$19</f>
        <v>0</v>
      </c>
      <c r="AK66" s="106"/>
      <c r="AL66" s="186">
        <f>IFERROR(IF('Input| Overheads'!$C$42="Direct costs",SUMPRODUCT(--('Input| Projects'!$AC66="Yes"),'Calc| Overheads Allocation'!C$8,'Calc| Project Costs'!V66),IF('Input| Overheads'!$C$42="Internal labour",SUMPRODUCT(--('Input| Projects'!$AC66="Yes"),'Calc| Overheads Allocation'!C$8,'Calc| Project Costs'!V66,'Input| Projects'!$Y66),IF('Input| Overheads'!$C$42="DNSP defined",SUMPRODUCT(--('Input| Projects'!$AC66="Yes"),'Calc| Overheads Allocation'!C$61,'Input| Projects'!$AF66),""))),"")</f>
        <v>10.366299999999999</v>
      </c>
      <c r="AM66" s="186">
        <f>IFERROR(IF('Input| Overheads'!$C$42="Direct costs",SUMPRODUCT(--('Input| Projects'!$AC66="Yes"),'Calc| Overheads Allocation'!D$8,'Calc| Project Costs'!W66),IF('Input| Overheads'!$C$42="Internal labour",SUMPRODUCT(--('Input| Projects'!$AC66="Yes"),'Calc| Overheads Allocation'!D$8,'Calc| Project Costs'!W66,'Input| Projects'!$Y66),IF('Input| Overheads'!$C$42="DNSP defined",SUMPRODUCT(--('Input| Projects'!$AC66="Yes"),'Calc| Overheads Allocation'!D$61,'Input| Projects'!$AF66),""))),"")</f>
        <v>0</v>
      </c>
      <c r="AN66" s="186">
        <f>IFERROR(IF('Input| Overheads'!$C$42="Direct costs",SUMPRODUCT(--('Input| Projects'!$AC66="Yes"),'Calc| Overheads Allocation'!E$8,'Calc| Project Costs'!X66),IF('Input| Overheads'!$C$42="Internal labour",SUMPRODUCT(--('Input| Projects'!$AC66="Yes"),'Calc| Overheads Allocation'!E$8,'Calc| Project Costs'!X66,'Input| Projects'!$Y66),IF('Input| Overheads'!$C$42="DNSP defined",SUMPRODUCT(--('Input| Projects'!$AC66="Yes"),'Calc| Overheads Allocation'!E$61,'Input| Projects'!$AF66),""))),"")</f>
        <v>0</v>
      </c>
      <c r="AO66" s="186">
        <f>IFERROR(IF('Input| Overheads'!$C$42="Direct costs",SUMPRODUCT(--('Input| Projects'!$AC66="Yes"),'Calc| Overheads Allocation'!F$8,'Calc| Project Costs'!Y66),IF('Input| Overheads'!$C$42="Internal labour",SUMPRODUCT(--('Input| Projects'!$AC66="Yes"),'Calc| Overheads Allocation'!F$8,'Calc| Project Costs'!Y66,'Input| Projects'!$Y66),IF('Input| Overheads'!$C$42="DNSP defined",SUMPRODUCT(--('Input| Projects'!$AC66="Yes"),'Calc| Overheads Allocation'!F$61,'Input| Projects'!$AF66),""))),"")</f>
        <v>0</v>
      </c>
      <c r="AP66" s="186">
        <f>IFERROR(IF('Input| Overheads'!$C$42="Direct costs",SUMPRODUCT(--('Input| Projects'!$AC66="Yes"),'Calc| Overheads Allocation'!G$8,'Calc| Project Costs'!Z66),IF('Input| Overheads'!$C$42="Internal labour",SUMPRODUCT(--('Input| Projects'!$AC66="Yes"),'Calc| Overheads Allocation'!G$8,'Calc| Project Costs'!Z66,'Input| Projects'!$Y66),IF('Input| Overheads'!$C$42="DNSP defined",SUMPRODUCT(--('Input| Projects'!$AC66="Yes"),'Calc| Overheads Allocation'!G$61,'Input| Projects'!$AF66),""))),"")</f>
        <v>0</v>
      </c>
      <c r="AQ66" s="186">
        <f>IFERROR(IF('Input| Overheads'!$C$42="Direct costs",SUMPRODUCT(--('Input| Projects'!$AC66="Yes"),'Calc| Overheads Allocation'!H$8,'Calc| Project Costs'!AA66),IF('Input| Overheads'!$C$42="Internal labour",SUMPRODUCT(--('Input| Projects'!$AC66="Yes"),'Calc| Overheads Allocation'!H$8,'Calc| Project Costs'!AA66,'Input| Projects'!$Y66),IF('Input| Overheads'!$C$42="DNSP defined",SUMPRODUCT(--('Input| Projects'!$AC66="Yes"),'Calc| Overheads Allocation'!H$61,'Input| Projects'!$AF66),""))),"")</f>
        <v>0</v>
      </c>
      <c r="AR66" s="186">
        <f>IFERROR(IF('Input| Overheads'!$C$42="Direct costs",SUMPRODUCT(--('Input| Projects'!$AC66="Yes"),'Calc| Overheads Allocation'!I$8,'Calc| Project Costs'!AB66),IF('Input| Overheads'!$C$42="Internal labour",SUMPRODUCT(--('Input| Projects'!$AC66="Yes"),'Calc| Overheads Allocation'!I$8,'Calc| Project Costs'!AB66,'Input| Projects'!$Y66),IF('Input| Overheads'!$C$42="DNSP defined",SUMPRODUCT(--('Input| Projects'!$AC66="Yes"),'Calc| Overheads Allocation'!I$61,'Input| Projects'!$AF66),""))),"")</f>
        <v>0</v>
      </c>
      <c r="AS66" s="106"/>
      <c r="AT66" s="186">
        <f>IFERROR(IF('Input| Overheads'!$C$42="Direct costs",SUMPRODUCT(--('Input| Projects'!$AD66="Yes"),'Calc| Overheads Allocation'!C$9,'Calc| Project Costs'!V66),IF('Input| Overheads'!$C$42="Internal labour",SUMPRODUCT(--('Input| Projects'!$AD66="Yes"),'Calc| Overheads Allocation'!C$9,'Calc| Project Costs'!V66,'Input| Projects'!$Y66),IF('Input| Overheads'!$C$42="DNSP defined",SUMPRODUCT(--('Input| Projects'!$AD66="Yes"),'Calc| Overheads Allocation'!C$62,'Input| Projects'!$AG66),""))),"")</f>
        <v>0</v>
      </c>
      <c r="AU66" s="186">
        <f>IFERROR(IF('Input| Overheads'!$C$42="Direct costs",SUMPRODUCT(--('Input| Projects'!$AD66="Yes"),'Calc| Overheads Allocation'!D$9,'Calc| Project Costs'!W66),IF('Input| Overheads'!$C$42="Internal labour",SUMPRODUCT(--('Input| Projects'!$AD66="Yes"),'Calc| Overheads Allocation'!D$9,'Calc| Project Costs'!W66,'Input| Projects'!$Y66),IF('Input| Overheads'!$C$42="DNSP defined",SUMPRODUCT(--('Input| Projects'!$AD66="Yes"),'Calc| Overheads Allocation'!D$62,'Input| Projects'!$AG66),""))),"")</f>
        <v>0</v>
      </c>
      <c r="AV66" s="186">
        <f>IFERROR(IF('Input| Overheads'!$C$42="Direct costs",SUMPRODUCT(--('Input| Projects'!$AD66="Yes"),'Calc| Overheads Allocation'!E$9,'Calc| Project Costs'!X66),IF('Input| Overheads'!$C$42="Internal labour",SUMPRODUCT(--('Input| Projects'!$AD66="Yes"),'Calc| Overheads Allocation'!E$9,'Calc| Project Costs'!X66,'Input| Projects'!$Y66),IF('Input| Overheads'!$C$42="DNSP defined",SUMPRODUCT(--('Input| Projects'!$AD66="Yes"),'Calc| Overheads Allocation'!E$62,'Input| Projects'!$AG66),""))),"")</f>
        <v>0</v>
      </c>
      <c r="AW66" s="186">
        <f>IFERROR(IF('Input| Overheads'!$C$42="Direct costs",SUMPRODUCT(--('Input| Projects'!$AD66="Yes"),'Calc| Overheads Allocation'!F$9,'Calc| Project Costs'!Y66),IF('Input| Overheads'!$C$42="Internal labour",SUMPRODUCT(--('Input| Projects'!$AD66="Yes"),'Calc| Overheads Allocation'!F$9,'Calc| Project Costs'!Y66,'Input| Projects'!$Y66),IF('Input| Overheads'!$C$42="DNSP defined",SUMPRODUCT(--('Input| Projects'!$AD66="Yes"),'Calc| Overheads Allocation'!F$62,'Input| Projects'!$AG66),""))),"")</f>
        <v>0</v>
      </c>
      <c r="AX66" s="186">
        <f>IFERROR(IF('Input| Overheads'!$C$42="Direct costs",SUMPRODUCT(--('Input| Projects'!$AD66="Yes"),'Calc| Overheads Allocation'!G$9,'Calc| Project Costs'!Z66),IF('Input| Overheads'!$C$42="Internal labour",SUMPRODUCT(--('Input| Projects'!$AD66="Yes"),'Calc| Overheads Allocation'!G$9,'Calc| Project Costs'!Z66,'Input| Projects'!$Y66),IF('Input| Overheads'!$C$42="DNSP defined",SUMPRODUCT(--('Input| Projects'!$AD66="Yes"),'Calc| Overheads Allocation'!G$62,'Input| Projects'!$AG66),""))),"")</f>
        <v>0</v>
      </c>
      <c r="AY66" s="186">
        <f>IFERROR(IF('Input| Overheads'!$C$42="Direct costs",SUMPRODUCT(--('Input| Projects'!$AD66="Yes"),'Calc| Overheads Allocation'!H$9,'Calc| Project Costs'!AA66),IF('Input| Overheads'!$C$42="Internal labour",SUMPRODUCT(--('Input| Projects'!$AD66="Yes"),'Calc| Overheads Allocation'!H$9,'Calc| Project Costs'!AA66,'Input| Projects'!$Y66),IF('Input| Overheads'!$C$42="DNSP defined",SUMPRODUCT(--('Input| Projects'!$AD66="Yes"),'Calc| Overheads Allocation'!H$62,'Input| Projects'!$AG66),""))),"")</f>
        <v>0</v>
      </c>
      <c r="AZ66" s="186">
        <f>IFERROR(IF('Input| Overheads'!$C$42="Direct costs",SUMPRODUCT(--('Input| Projects'!$AD66="Yes"),'Calc| Overheads Allocation'!I$9,'Calc| Project Costs'!AB66),IF('Input| Overheads'!$C$42="Internal labour",SUMPRODUCT(--('Input| Projects'!$AD66="Yes"),'Calc| Overheads Allocation'!I$9,'Calc| Project Costs'!AB66,'Input| Projects'!$Y66),IF('Input| Overheads'!$C$42="DNSP defined",SUMPRODUCT(--('Input| Projects'!$AD66="Yes"),'Calc| Overheads Allocation'!I$62,'Input| Projects'!$AG66),""))),"")</f>
        <v>0</v>
      </c>
      <c r="BA66" s="106"/>
      <c r="BB66" s="186">
        <f t="shared" si="41"/>
        <v>10.366299999999999</v>
      </c>
      <c r="BC66" s="186">
        <f t="shared" si="42"/>
        <v>0</v>
      </c>
      <c r="BD66" s="186">
        <f t="shared" si="43"/>
        <v>0</v>
      </c>
      <c r="BE66" s="186">
        <f t="shared" si="20"/>
        <v>0</v>
      </c>
      <c r="BF66" s="186">
        <f t="shared" si="21"/>
        <v>0</v>
      </c>
      <c r="BG66" s="186">
        <f t="shared" si="22"/>
        <v>0</v>
      </c>
      <c r="BH66" s="186">
        <f t="shared" si="23"/>
        <v>0</v>
      </c>
      <c r="BI66" s="97"/>
      <c r="BJ66" s="186">
        <f t="shared" si="24"/>
        <v>0</v>
      </c>
      <c r="BK66" s="186" t="str">
        <f t="shared" si="25"/>
        <v/>
      </c>
      <c r="BL66" s="186" t="str">
        <f t="shared" si="26"/>
        <v/>
      </c>
      <c r="BM66" s="186" t="str">
        <f t="shared" si="27"/>
        <v/>
      </c>
      <c r="BN66" s="186" t="str">
        <f t="shared" si="28"/>
        <v/>
      </c>
      <c r="BO66" s="186" t="str">
        <f t="shared" si="29"/>
        <v/>
      </c>
      <c r="BP66" s="186" t="str">
        <f t="shared" si="30"/>
        <v/>
      </c>
      <c r="BQ66" s="97"/>
      <c r="BR66" s="186">
        <f t="shared" si="44"/>
        <v>33.123530000000002</v>
      </c>
      <c r="BS66" s="186">
        <f t="shared" si="31"/>
        <v>0</v>
      </c>
      <c r="BT66" s="222">
        <f t="shared" si="32"/>
        <v>0</v>
      </c>
      <c r="BU66" s="222">
        <f t="shared" si="33"/>
        <v>0</v>
      </c>
      <c r="BV66" s="222">
        <f t="shared" si="34"/>
        <v>0</v>
      </c>
      <c r="BW66" s="222">
        <f t="shared" si="35"/>
        <v>0</v>
      </c>
      <c r="BX66" s="222">
        <f t="shared" si="36"/>
        <v>0</v>
      </c>
      <c r="BY66" s="106"/>
      <c r="BZ66" s="197">
        <f>IF(SUMIF('Input| Projects'!$AS$8:$CP$8,"Dx",'Input| Projects'!$AS66:$CP66)=0,"",SUMIF('Input| Projects'!$AS$8:$CP$8,"Dx",'Input| Projects'!$AS66:$CP66))</f>
        <v>1</v>
      </c>
      <c r="CA66" s="197" t="str">
        <f>IF(SUMIF('Input| Projects'!$AS$8:$CP$8,"Tx",'Input| Projects'!$AS66:$CP66)=0,"",SUMIF('Input| Projects'!$AS$8:$CP$8,"Tx",'Input| Projects'!$AS66:$CP66))</f>
        <v/>
      </c>
      <c r="CB66" s="150" t="str">
        <f t="shared" si="45"/>
        <v/>
      </c>
    </row>
    <row r="67" spans="2:80" x14ac:dyDescent="0.2">
      <c r="B67" s="201">
        <f>IFERROR('Input| Projects'!B67,"")</f>
        <v>58</v>
      </c>
      <c r="C67" s="249"/>
      <c r="D67" s="42" t="str">
        <f>IFERROR(IF('Input| Projects'!D67="","",'Input| Projects'!D67),"")</f>
        <v>ARA_05.1.0039M</v>
      </c>
      <c r="E67" s="104"/>
      <c r="F67" s="190">
        <f>IFERROR('Input| Projects'!I67*'Input| Escalations'!$K$19,"")</f>
        <v>1166.06576</v>
      </c>
      <c r="G67" s="190">
        <f>IFERROR('Input| Projects'!J67*'Input| Escalations'!$K$19,"")</f>
        <v>0</v>
      </c>
      <c r="H67" s="190">
        <f>IFERROR('Input| Projects'!K67*'Input| Escalations'!$K$19,"")</f>
        <v>0</v>
      </c>
      <c r="I67" s="190">
        <f>IFERROR('Input| Projects'!L67*'Input| Escalations'!$K$19,"")</f>
        <v>0</v>
      </c>
      <c r="J67" s="190">
        <f>IFERROR('Input| Projects'!M67*'Input| Escalations'!$K$19,"")</f>
        <v>0</v>
      </c>
      <c r="K67" s="190">
        <f>IFERROR('Input| Projects'!N67*'Input| Escalations'!$K$19,"")</f>
        <v>0</v>
      </c>
      <c r="L67" s="190">
        <f>IFERROR('Input| Projects'!O67*'Input| Escalations'!$K$19,"")</f>
        <v>0</v>
      </c>
      <c r="M67" s="150" t="str">
        <f>IF(ABS(SUM(F67:L67)-(SUM('Input| Projects'!I67:O67)*'Input| Escalations'!$K$19))&lt;0.0000001,"",1)</f>
        <v/>
      </c>
      <c r="N67" s="192">
        <f>'Input| Projects'!$Y67*INDEX('Input| Escalations'!$H$33:$N$33,MATCH('Calc| Project Costs'!N$9,'Input| Escalations'!$H$23:$N$23,0))+'Input| Projects'!$Z67*INDEX('Input| Escalations'!$H$34:$N$34,MATCH('Calc| Project Costs'!N$9,'Input| Escalations'!$H$23:$N$23,0))+'Input| Projects'!$AA67*INDEX('Input| Escalations'!$H$35:$N$35,MATCH('Calc| Project Costs'!N$9,'Input| Escalations'!$H$23:$N$23,0))+1</f>
        <v>1</v>
      </c>
      <c r="O67" s="192">
        <f>'Input| Projects'!$Y67*INDEX('Input| Escalations'!$H$33:$N$33,MATCH('Calc| Project Costs'!O$9,'Input| Escalations'!$H$23:$N$23,0))+'Input| Projects'!$Z67*INDEX('Input| Escalations'!$H$34:$N$34,MATCH('Calc| Project Costs'!O$9,'Input| Escalations'!$H$23:$N$23,0))+'Input| Projects'!$AA67*INDEX('Input| Escalations'!$H$35:$N$35,MATCH('Calc| Project Costs'!O$9,'Input| Escalations'!$H$23:$N$23,0))+1</f>
        <v>1</v>
      </c>
      <c r="P67" s="192">
        <f>'Input| Projects'!$Y67*INDEX('Input| Escalations'!$H$33:$N$33,MATCH('Calc| Project Costs'!P$9,'Input| Escalations'!$H$23:$N$23,0))+'Input| Projects'!$Z67*INDEX('Input| Escalations'!$H$34:$N$34,MATCH('Calc| Project Costs'!P$9,'Input| Escalations'!$H$23:$N$23,0))+'Input| Projects'!$AA67*INDEX('Input| Escalations'!$H$35:$N$35,MATCH('Calc| Project Costs'!P$9,'Input| Escalations'!$H$23:$N$23,0))+1</f>
        <v>1</v>
      </c>
      <c r="Q67" s="192">
        <f>'Input| Projects'!$Y67*INDEX('Input| Escalations'!$H$33:$N$33,MATCH('Calc| Project Costs'!Q$9,'Input| Escalations'!$H$23:$N$23,0))+'Input| Projects'!$Z67*INDEX('Input| Escalations'!$H$34:$N$34,MATCH('Calc| Project Costs'!Q$9,'Input| Escalations'!$H$23:$N$23,0))+'Input| Projects'!$AA67*INDEX('Input| Escalations'!$H$35:$N$35,MATCH('Calc| Project Costs'!Q$9,'Input| Escalations'!$H$23:$N$23,0))+1</f>
        <v>1</v>
      </c>
      <c r="R67" s="192">
        <f>'Input| Projects'!$Y67*INDEX('Input| Escalations'!$H$33:$N$33,MATCH('Calc| Project Costs'!R$9,'Input| Escalations'!$H$23:$N$23,0))+'Input| Projects'!$Z67*INDEX('Input| Escalations'!$H$34:$N$34,MATCH('Calc| Project Costs'!R$9,'Input| Escalations'!$H$23:$N$23,0))+'Input| Projects'!$AA67*INDEX('Input| Escalations'!$H$35:$N$35,MATCH('Calc| Project Costs'!R$9,'Input| Escalations'!$H$23:$N$23,0))+1</f>
        <v>1</v>
      </c>
      <c r="S67" s="192">
        <f>'Input| Projects'!$Y67*INDEX('Input| Escalations'!$H$33:$N$33,MATCH('Calc| Project Costs'!S$9,'Input| Escalations'!$H$23:$N$23,0))+'Input| Projects'!$Z67*INDEX('Input| Escalations'!$H$34:$N$34,MATCH('Calc| Project Costs'!S$9,'Input| Escalations'!$H$23:$N$23,0))+'Input| Projects'!$AA67*INDEX('Input| Escalations'!$H$35:$N$35,MATCH('Calc| Project Costs'!S$9,'Input| Escalations'!$H$23:$N$23,0))+1</f>
        <v>1</v>
      </c>
      <c r="T67" s="192">
        <f>'Input| Projects'!$Y67*INDEX('Input| Escalations'!$H$33:$N$33,MATCH('Calc| Project Costs'!T$9,'Input| Escalations'!$H$23:$N$23,0))+'Input| Projects'!$Z67*INDEX('Input| Escalations'!$H$34:$N$34,MATCH('Calc| Project Costs'!T$9,'Input| Escalations'!$H$23:$N$23,0))+'Input| Projects'!$AA67*INDEX('Input| Escalations'!$H$35:$N$35,MATCH('Calc| Project Costs'!T$9,'Input| Escalations'!$H$23:$N$23,0))+1</f>
        <v>1</v>
      </c>
      <c r="U67" s="106"/>
      <c r="V67" s="186">
        <f t="shared" si="37"/>
        <v>1166.06576</v>
      </c>
      <c r="W67" s="186">
        <f t="shared" si="38"/>
        <v>0</v>
      </c>
      <c r="X67" s="186">
        <f t="shared" si="39"/>
        <v>0</v>
      </c>
      <c r="Y67" s="186">
        <f t="shared" si="18"/>
        <v>0</v>
      </c>
      <c r="Z67" s="186">
        <f t="shared" si="19"/>
        <v>0</v>
      </c>
      <c r="AA67" s="186">
        <f t="shared" si="40"/>
        <v>0</v>
      </c>
      <c r="AB67" s="186">
        <f t="shared" si="40"/>
        <v>0</v>
      </c>
      <c r="AC67" s="106"/>
      <c r="AD67" s="186">
        <f>'Input| Projects'!Q67*N67*'Input| Escalations'!$K$19</f>
        <v>0</v>
      </c>
      <c r="AE67" s="186">
        <f>'Input| Projects'!R67*O67*'Input| Escalations'!$K$19</f>
        <v>0</v>
      </c>
      <c r="AF67" s="186">
        <f>'Input| Projects'!S67*P67*'Input| Escalations'!$K$19</f>
        <v>0</v>
      </c>
      <c r="AG67" s="186">
        <f>'Input| Projects'!T67*Q67*'Input| Escalations'!$K$19</f>
        <v>0</v>
      </c>
      <c r="AH67" s="186">
        <f>'Input| Projects'!U67*R67*'Input| Escalations'!$K$19</f>
        <v>0</v>
      </c>
      <c r="AI67" s="186">
        <f>'Input| Projects'!V67*S67*'Input| Escalations'!$K$19</f>
        <v>0</v>
      </c>
      <c r="AJ67" s="186">
        <f>'Input| Projects'!W67*T67*'Input| Escalations'!$K$19</f>
        <v>0</v>
      </c>
      <c r="AK67" s="106"/>
      <c r="AL67" s="186">
        <f>IFERROR(IF('Input| Overheads'!$C$42="Direct costs",SUMPRODUCT(--('Input| Projects'!$AC67="Yes"),'Calc| Overheads Allocation'!C$8,'Calc| Project Costs'!V67),IF('Input| Overheads'!$C$42="Internal labour",SUMPRODUCT(--('Input| Projects'!$AC67="Yes"),'Calc| Overheads Allocation'!C$8,'Calc| Project Costs'!V67,'Input| Projects'!$Y67),IF('Input| Overheads'!$C$42="DNSP defined",SUMPRODUCT(--('Input| Projects'!$AC67="Yes"),'Calc| Overheads Allocation'!C$61,'Input| Projects'!$AF67),""))),"")</f>
        <v>333.17323999999996</v>
      </c>
      <c r="AM67" s="186">
        <f>IFERROR(IF('Input| Overheads'!$C$42="Direct costs",SUMPRODUCT(--('Input| Projects'!$AC67="Yes"),'Calc| Overheads Allocation'!D$8,'Calc| Project Costs'!W67),IF('Input| Overheads'!$C$42="Internal labour",SUMPRODUCT(--('Input| Projects'!$AC67="Yes"),'Calc| Overheads Allocation'!D$8,'Calc| Project Costs'!W67,'Input| Projects'!$Y67),IF('Input| Overheads'!$C$42="DNSP defined",SUMPRODUCT(--('Input| Projects'!$AC67="Yes"),'Calc| Overheads Allocation'!D$61,'Input| Projects'!$AF67),""))),"")</f>
        <v>0</v>
      </c>
      <c r="AN67" s="186">
        <f>IFERROR(IF('Input| Overheads'!$C$42="Direct costs",SUMPRODUCT(--('Input| Projects'!$AC67="Yes"),'Calc| Overheads Allocation'!E$8,'Calc| Project Costs'!X67),IF('Input| Overheads'!$C$42="Internal labour",SUMPRODUCT(--('Input| Projects'!$AC67="Yes"),'Calc| Overheads Allocation'!E$8,'Calc| Project Costs'!X67,'Input| Projects'!$Y67),IF('Input| Overheads'!$C$42="DNSP defined",SUMPRODUCT(--('Input| Projects'!$AC67="Yes"),'Calc| Overheads Allocation'!E$61,'Input| Projects'!$AF67),""))),"")</f>
        <v>0</v>
      </c>
      <c r="AO67" s="186">
        <f>IFERROR(IF('Input| Overheads'!$C$42="Direct costs",SUMPRODUCT(--('Input| Projects'!$AC67="Yes"),'Calc| Overheads Allocation'!F$8,'Calc| Project Costs'!Y67),IF('Input| Overheads'!$C$42="Internal labour",SUMPRODUCT(--('Input| Projects'!$AC67="Yes"),'Calc| Overheads Allocation'!F$8,'Calc| Project Costs'!Y67,'Input| Projects'!$Y67),IF('Input| Overheads'!$C$42="DNSP defined",SUMPRODUCT(--('Input| Projects'!$AC67="Yes"),'Calc| Overheads Allocation'!F$61,'Input| Projects'!$AF67),""))),"")</f>
        <v>0</v>
      </c>
      <c r="AP67" s="186">
        <f>IFERROR(IF('Input| Overheads'!$C$42="Direct costs",SUMPRODUCT(--('Input| Projects'!$AC67="Yes"),'Calc| Overheads Allocation'!G$8,'Calc| Project Costs'!Z67),IF('Input| Overheads'!$C$42="Internal labour",SUMPRODUCT(--('Input| Projects'!$AC67="Yes"),'Calc| Overheads Allocation'!G$8,'Calc| Project Costs'!Z67,'Input| Projects'!$Y67),IF('Input| Overheads'!$C$42="DNSP defined",SUMPRODUCT(--('Input| Projects'!$AC67="Yes"),'Calc| Overheads Allocation'!G$61,'Input| Projects'!$AF67),""))),"")</f>
        <v>0</v>
      </c>
      <c r="AQ67" s="186">
        <f>IFERROR(IF('Input| Overheads'!$C$42="Direct costs",SUMPRODUCT(--('Input| Projects'!$AC67="Yes"),'Calc| Overheads Allocation'!H$8,'Calc| Project Costs'!AA67),IF('Input| Overheads'!$C$42="Internal labour",SUMPRODUCT(--('Input| Projects'!$AC67="Yes"),'Calc| Overheads Allocation'!H$8,'Calc| Project Costs'!AA67,'Input| Projects'!$Y67),IF('Input| Overheads'!$C$42="DNSP defined",SUMPRODUCT(--('Input| Projects'!$AC67="Yes"),'Calc| Overheads Allocation'!H$61,'Input| Projects'!$AF67),""))),"")</f>
        <v>0</v>
      </c>
      <c r="AR67" s="186">
        <f>IFERROR(IF('Input| Overheads'!$C$42="Direct costs",SUMPRODUCT(--('Input| Projects'!$AC67="Yes"),'Calc| Overheads Allocation'!I$8,'Calc| Project Costs'!AB67),IF('Input| Overheads'!$C$42="Internal labour",SUMPRODUCT(--('Input| Projects'!$AC67="Yes"),'Calc| Overheads Allocation'!I$8,'Calc| Project Costs'!AB67,'Input| Projects'!$Y67),IF('Input| Overheads'!$C$42="DNSP defined",SUMPRODUCT(--('Input| Projects'!$AC67="Yes"),'Calc| Overheads Allocation'!I$61,'Input| Projects'!$AF67),""))),"")</f>
        <v>0</v>
      </c>
      <c r="AS67" s="106"/>
      <c r="AT67" s="186">
        <f>IFERROR(IF('Input| Overheads'!$C$42="Direct costs",SUMPRODUCT(--('Input| Projects'!$AD67="Yes"),'Calc| Overheads Allocation'!C$9,'Calc| Project Costs'!V67),IF('Input| Overheads'!$C$42="Internal labour",SUMPRODUCT(--('Input| Projects'!$AD67="Yes"),'Calc| Overheads Allocation'!C$9,'Calc| Project Costs'!V67,'Input| Projects'!$Y67),IF('Input| Overheads'!$C$42="DNSP defined",SUMPRODUCT(--('Input| Projects'!$AD67="Yes"),'Calc| Overheads Allocation'!C$62,'Input| Projects'!$AG67),""))),"")</f>
        <v>0</v>
      </c>
      <c r="AU67" s="186">
        <f>IFERROR(IF('Input| Overheads'!$C$42="Direct costs",SUMPRODUCT(--('Input| Projects'!$AD67="Yes"),'Calc| Overheads Allocation'!D$9,'Calc| Project Costs'!W67),IF('Input| Overheads'!$C$42="Internal labour",SUMPRODUCT(--('Input| Projects'!$AD67="Yes"),'Calc| Overheads Allocation'!D$9,'Calc| Project Costs'!W67,'Input| Projects'!$Y67),IF('Input| Overheads'!$C$42="DNSP defined",SUMPRODUCT(--('Input| Projects'!$AD67="Yes"),'Calc| Overheads Allocation'!D$62,'Input| Projects'!$AG67),""))),"")</f>
        <v>0</v>
      </c>
      <c r="AV67" s="186">
        <f>IFERROR(IF('Input| Overheads'!$C$42="Direct costs",SUMPRODUCT(--('Input| Projects'!$AD67="Yes"),'Calc| Overheads Allocation'!E$9,'Calc| Project Costs'!X67),IF('Input| Overheads'!$C$42="Internal labour",SUMPRODUCT(--('Input| Projects'!$AD67="Yes"),'Calc| Overheads Allocation'!E$9,'Calc| Project Costs'!X67,'Input| Projects'!$Y67),IF('Input| Overheads'!$C$42="DNSP defined",SUMPRODUCT(--('Input| Projects'!$AD67="Yes"),'Calc| Overheads Allocation'!E$62,'Input| Projects'!$AG67),""))),"")</f>
        <v>0</v>
      </c>
      <c r="AW67" s="186">
        <f>IFERROR(IF('Input| Overheads'!$C$42="Direct costs",SUMPRODUCT(--('Input| Projects'!$AD67="Yes"),'Calc| Overheads Allocation'!F$9,'Calc| Project Costs'!Y67),IF('Input| Overheads'!$C$42="Internal labour",SUMPRODUCT(--('Input| Projects'!$AD67="Yes"),'Calc| Overheads Allocation'!F$9,'Calc| Project Costs'!Y67,'Input| Projects'!$Y67),IF('Input| Overheads'!$C$42="DNSP defined",SUMPRODUCT(--('Input| Projects'!$AD67="Yes"),'Calc| Overheads Allocation'!F$62,'Input| Projects'!$AG67),""))),"")</f>
        <v>0</v>
      </c>
      <c r="AX67" s="186">
        <f>IFERROR(IF('Input| Overheads'!$C$42="Direct costs",SUMPRODUCT(--('Input| Projects'!$AD67="Yes"),'Calc| Overheads Allocation'!G$9,'Calc| Project Costs'!Z67),IF('Input| Overheads'!$C$42="Internal labour",SUMPRODUCT(--('Input| Projects'!$AD67="Yes"),'Calc| Overheads Allocation'!G$9,'Calc| Project Costs'!Z67,'Input| Projects'!$Y67),IF('Input| Overheads'!$C$42="DNSP defined",SUMPRODUCT(--('Input| Projects'!$AD67="Yes"),'Calc| Overheads Allocation'!G$62,'Input| Projects'!$AG67),""))),"")</f>
        <v>0</v>
      </c>
      <c r="AY67" s="186">
        <f>IFERROR(IF('Input| Overheads'!$C$42="Direct costs",SUMPRODUCT(--('Input| Projects'!$AD67="Yes"),'Calc| Overheads Allocation'!H$9,'Calc| Project Costs'!AA67),IF('Input| Overheads'!$C$42="Internal labour",SUMPRODUCT(--('Input| Projects'!$AD67="Yes"),'Calc| Overheads Allocation'!H$9,'Calc| Project Costs'!AA67,'Input| Projects'!$Y67),IF('Input| Overheads'!$C$42="DNSP defined",SUMPRODUCT(--('Input| Projects'!$AD67="Yes"),'Calc| Overheads Allocation'!H$62,'Input| Projects'!$AG67),""))),"")</f>
        <v>0</v>
      </c>
      <c r="AZ67" s="186">
        <f>IFERROR(IF('Input| Overheads'!$C$42="Direct costs",SUMPRODUCT(--('Input| Projects'!$AD67="Yes"),'Calc| Overheads Allocation'!I$9,'Calc| Project Costs'!AB67),IF('Input| Overheads'!$C$42="Internal labour",SUMPRODUCT(--('Input| Projects'!$AD67="Yes"),'Calc| Overheads Allocation'!I$9,'Calc| Project Costs'!AB67,'Input| Projects'!$Y67),IF('Input| Overheads'!$C$42="DNSP defined",SUMPRODUCT(--('Input| Projects'!$AD67="Yes"),'Calc| Overheads Allocation'!I$62,'Input| Projects'!$AG67),""))),"")</f>
        <v>0</v>
      </c>
      <c r="BA67" s="106"/>
      <c r="BB67" s="186">
        <f t="shared" si="41"/>
        <v>333.17323999999996</v>
      </c>
      <c r="BC67" s="186">
        <f t="shared" si="42"/>
        <v>0</v>
      </c>
      <c r="BD67" s="186">
        <f t="shared" si="43"/>
        <v>0</v>
      </c>
      <c r="BE67" s="186">
        <f t="shared" si="20"/>
        <v>0</v>
      </c>
      <c r="BF67" s="186">
        <f t="shared" si="21"/>
        <v>0</v>
      </c>
      <c r="BG67" s="186">
        <f t="shared" si="22"/>
        <v>0</v>
      </c>
      <c r="BH67" s="186">
        <f t="shared" si="23"/>
        <v>0</v>
      </c>
      <c r="BI67" s="97"/>
      <c r="BJ67" s="186">
        <f t="shared" si="24"/>
        <v>0</v>
      </c>
      <c r="BK67" s="186" t="str">
        <f t="shared" si="25"/>
        <v/>
      </c>
      <c r="BL67" s="186" t="str">
        <f t="shared" si="26"/>
        <v/>
      </c>
      <c r="BM67" s="186" t="str">
        <f t="shared" si="27"/>
        <v/>
      </c>
      <c r="BN67" s="186" t="str">
        <f t="shared" si="28"/>
        <v/>
      </c>
      <c r="BO67" s="186" t="str">
        <f t="shared" si="29"/>
        <v/>
      </c>
      <c r="BP67" s="186" t="str">
        <f t="shared" si="30"/>
        <v/>
      </c>
      <c r="BQ67" s="97"/>
      <c r="BR67" s="186">
        <f t="shared" si="44"/>
        <v>1499.239</v>
      </c>
      <c r="BS67" s="186">
        <f t="shared" si="31"/>
        <v>0</v>
      </c>
      <c r="BT67" s="222">
        <f t="shared" si="32"/>
        <v>0</v>
      </c>
      <c r="BU67" s="222">
        <f t="shared" si="33"/>
        <v>0</v>
      </c>
      <c r="BV67" s="222">
        <f t="shared" si="34"/>
        <v>0</v>
      </c>
      <c r="BW67" s="222">
        <f t="shared" si="35"/>
        <v>0</v>
      </c>
      <c r="BX67" s="222">
        <f t="shared" si="36"/>
        <v>0</v>
      </c>
      <c r="BY67" s="106"/>
      <c r="BZ67" s="197">
        <f>IF(SUMIF('Input| Projects'!$AS$8:$CP$8,"Dx",'Input| Projects'!$AS67:$CP67)=0,"",SUMIF('Input| Projects'!$AS$8:$CP$8,"Dx",'Input| Projects'!$AS67:$CP67))</f>
        <v>0.99999999999999989</v>
      </c>
      <c r="CA67" s="197" t="str">
        <f>IF(SUMIF('Input| Projects'!$AS$8:$CP$8,"Tx",'Input| Projects'!$AS67:$CP67)=0,"",SUMIF('Input| Projects'!$AS$8:$CP$8,"Tx",'Input| Projects'!$AS67:$CP67))</f>
        <v/>
      </c>
      <c r="CB67" s="150" t="str">
        <f t="shared" si="45"/>
        <v/>
      </c>
    </row>
    <row r="68" spans="2:80" x14ac:dyDescent="0.2">
      <c r="B68" s="201">
        <f>IFERROR('Input| Projects'!B68,"")</f>
        <v>59</v>
      </c>
      <c r="C68" s="42" t="str">
        <f>IFERROR(IF('Input| Projects'!C68="","",'Input| Projects'!C68),"")</f>
        <v>REP 11KV SWG PYMBLE ZN</v>
      </c>
      <c r="D68" s="42" t="str">
        <f>IFERROR(IF('Input| Projects'!D68="","",'Input| Projects'!D68),"")</f>
        <v>ARA_05.2.0004</v>
      </c>
      <c r="E68" s="104"/>
      <c r="F68" s="190">
        <f>IFERROR('Input| Projects'!I68*'Input| Escalations'!$K$19,"")</f>
        <v>71.803529999999995</v>
      </c>
      <c r="G68" s="190">
        <f>IFERROR('Input| Projects'!J68*'Input| Escalations'!$K$19,"")</f>
        <v>0</v>
      </c>
      <c r="H68" s="190">
        <f>IFERROR('Input| Projects'!K68*'Input| Escalations'!$K$19,"")</f>
        <v>0</v>
      </c>
      <c r="I68" s="190">
        <f>IFERROR('Input| Projects'!L68*'Input| Escalations'!$K$19,"")</f>
        <v>0</v>
      </c>
      <c r="J68" s="190">
        <f>IFERROR('Input| Projects'!M68*'Input| Escalations'!$K$19,"")</f>
        <v>0</v>
      </c>
      <c r="K68" s="190">
        <f>IFERROR('Input| Projects'!N68*'Input| Escalations'!$K$19,"")</f>
        <v>0</v>
      </c>
      <c r="L68" s="190">
        <f>IFERROR('Input| Projects'!O68*'Input| Escalations'!$K$19,"")</f>
        <v>0</v>
      </c>
      <c r="M68" s="150" t="str">
        <f>IF(ABS(SUM(F68:L68)-(SUM('Input| Projects'!I68:O68)*'Input| Escalations'!$K$19))&lt;0.0000001,"",1)</f>
        <v/>
      </c>
      <c r="N68" s="192">
        <f>'Input| Projects'!$Y68*INDEX('Input| Escalations'!$H$33:$N$33,MATCH('Calc| Project Costs'!N$9,'Input| Escalations'!$H$23:$N$23,0))+'Input| Projects'!$Z68*INDEX('Input| Escalations'!$H$34:$N$34,MATCH('Calc| Project Costs'!N$9,'Input| Escalations'!$H$23:$N$23,0))+'Input| Projects'!$AA68*INDEX('Input| Escalations'!$H$35:$N$35,MATCH('Calc| Project Costs'!N$9,'Input| Escalations'!$H$23:$N$23,0))+1</f>
        <v>1</v>
      </c>
      <c r="O68" s="192">
        <f>'Input| Projects'!$Y68*INDEX('Input| Escalations'!$H$33:$N$33,MATCH('Calc| Project Costs'!O$9,'Input| Escalations'!$H$23:$N$23,0))+'Input| Projects'!$Z68*INDEX('Input| Escalations'!$H$34:$N$34,MATCH('Calc| Project Costs'!O$9,'Input| Escalations'!$H$23:$N$23,0))+'Input| Projects'!$AA68*INDEX('Input| Escalations'!$H$35:$N$35,MATCH('Calc| Project Costs'!O$9,'Input| Escalations'!$H$23:$N$23,0))+1</f>
        <v>1</v>
      </c>
      <c r="P68" s="192">
        <f>'Input| Projects'!$Y68*INDEX('Input| Escalations'!$H$33:$N$33,MATCH('Calc| Project Costs'!P$9,'Input| Escalations'!$H$23:$N$23,0))+'Input| Projects'!$Z68*INDEX('Input| Escalations'!$H$34:$N$34,MATCH('Calc| Project Costs'!P$9,'Input| Escalations'!$H$23:$N$23,0))+'Input| Projects'!$AA68*INDEX('Input| Escalations'!$H$35:$N$35,MATCH('Calc| Project Costs'!P$9,'Input| Escalations'!$H$23:$N$23,0))+1</f>
        <v>1</v>
      </c>
      <c r="Q68" s="192">
        <f>'Input| Projects'!$Y68*INDEX('Input| Escalations'!$H$33:$N$33,MATCH('Calc| Project Costs'!Q$9,'Input| Escalations'!$H$23:$N$23,0))+'Input| Projects'!$Z68*INDEX('Input| Escalations'!$H$34:$N$34,MATCH('Calc| Project Costs'!Q$9,'Input| Escalations'!$H$23:$N$23,0))+'Input| Projects'!$AA68*INDEX('Input| Escalations'!$H$35:$N$35,MATCH('Calc| Project Costs'!Q$9,'Input| Escalations'!$H$23:$N$23,0))+1</f>
        <v>1</v>
      </c>
      <c r="R68" s="192">
        <f>'Input| Projects'!$Y68*INDEX('Input| Escalations'!$H$33:$N$33,MATCH('Calc| Project Costs'!R$9,'Input| Escalations'!$H$23:$N$23,0))+'Input| Projects'!$Z68*INDEX('Input| Escalations'!$H$34:$N$34,MATCH('Calc| Project Costs'!R$9,'Input| Escalations'!$H$23:$N$23,0))+'Input| Projects'!$AA68*INDEX('Input| Escalations'!$H$35:$N$35,MATCH('Calc| Project Costs'!R$9,'Input| Escalations'!$H$23:$N$23,0))+1</f>
        <v>1</v>
      </c>
      <c r="S68" s="192">
        <f>'Input| Projects'!$Y68*INDEX('Input| Escalations'!$H$33:$N$33,MATCH('Calc| Project Costs'!S$9,'Input| Escalations'!$H$23:$N$23,0))+'Input| Projects'!$Z68*INDEX('Input| Escalations'!$H$34:$N$34,MATCH('Calc| Project Costs'!S$9,'Input| Escalations'!$H$23:$N$23,0))+'Input| Projects'!$AA68*INDEX('Input| Escalations'!$H$35:$N$35,MATCH('Calc| Project Costs'!S$9,'Input| Escalations'!$H$23:$N$23,0))+1</f>
        <v>1</v>
      </c>
      <c r="T68" s="192">
        <f>'Input| Projects'!$Y68*INDEX('Input| Escalations'!$H$33:$N$33,MATCH('Calc| Project Costs'!T$9,'Input| Escalations'!$H$23:$N$23,0))+'Input| Projects'!$Z68*INDEX('Input| Escalations'!$H$34:$N$34,MATCH('Calc| Project Costs'!T$9,'Input| Escalations'!$H$23:$N$23,0))+'Input| Projects'!$AA68*INDEX('Input| Escalations'!$H$35:$N$35,MATCH('Calc| Project Costs'!T$9,'Input| Escalations'!$H$23:$N$23,0))+1</f>
        <v>1</v>
      </c>
      <c r="U68" s="106"/>
      <c r="V68" s="186">
        <f t="shared" si="37"/>
        <v>71.803529999999995</v>
      </c>
      <c r="W68" s="186">
        <f t="shared" si="38"/>
        <v>0</v>
      </c>
      <c r="X68" s="186">
        <f t="shared" si="39"/>
        <v>0</v>
      </c>
      <c r="Y68" s="186">
        <f t="shared" si="18"/>
        <v>0</v>
      </c>
      <c r="Z68" s="186">
        <f t="shared" si="19"/>
        <v>0</v>
      </c>
      <c r="AA68" s="186">
        <f t="shared" si="40"/>
        <v>0</v>
      </c>
      <c r="AB68" s="186">
        <f t="shared" si="40"/>
        <v>0</v>
      </c>
      <c r="AC68" s="106"/>
      <c r="AD68" s="186">
        <f>'Input| Projects'!Q68*N68*'Input| Escalations'!$K$19</f>
        <v>0</v>
      </c>
      <c r="AE68" s="186">
        <f>'Input| Projects'!R68*O68*'Input| Escalations'!$K$19</f>
        <v>0</v>
      </c>
      <c r="AF68" s="186">
        <f>'Input| Projects'!S68*P68*'Input| Escalations'!$K$19</f>
        <v>0</v>
      </c>
      <c r="AG68" s="186">
        <f>'Input| Projects'!T68*Q68*'Input| Escalations'!$K$19</f>
        <v>0</v>
      </c>
      <c r="AH68" s="186">
        <f>'Input| Projects'!U68*R68*'Input| Escalations'!$K$19</f>
        <v>0</v>
      </c>
      <c r="AI68" s="186">
        <f>'Input| Projects'!V68*S68*'Input| Escalations'!$K$19</f>
        <v>0</v>
      </c>
      <c r="AJ68" s="186">
        <f>'Input| Projects'!W68*T68*'Input| Escalations'!$K$19</f>
        <v>0</v>
      </c>
      <c r="AK68" s="106"/>
      <c r="AL68" s="186">
        <f>IFERROR(IF('Input| Overheads'!$C$42="Direct costs",SUMPRODUCT(--('Input| Projects'!$AC68="Yes"),'Calc| Overheads Allocation'!C$8,'Calc| Project Costs'!V68),IF('Input| Overheads'!$C$42="Internal labour",SUMPRODUCT(--('Input| Projects'!$AC68="Yes"),'Calc| Overheads Allocation'!C$8,'Calc| Project Costs'!V68,'Input| Projects'!$Y68),IF('Input| Overheads'!$C$42="DNSP defined",SUMPRODUCT(--('Input| Projects'!$AC68="Yes"),'Calc| Overheads Allocation'!C$61,'Input| Projects'!$AF68),""))),"")</f>
        <v>28.443810000000003</v>
      </c>
      <c r="AM68" s="186">
        <f>IFERROR(IF('Input| Overheads'!$C$42="Direct costs",SUMPRODUCT(--('Input| Projects'!$AC68="Yes"),'Calc| Overheads Allocation'!D$8,'Calc| Project Costs'!W68),IF('Input| Overheads'!$C$42="Internal labour",SUMPRODUCT(--('Input| Projects'!$AC68="Yes"),'Calc| Overheads Allocation'!D$8,'Calc| Project Costs'!W68,'Input| Projects'!$Y68),IF('Input| Overheads'!$C$42="DNSP defined",SUMPRODUCT(--('Input| Projects'!$AC68="Yes"),'Calc| Overheads Allocation'!D$61,'Input| Projects'!$AF68),""))),"")</f>
        <v>0</v>
      </c>
      <c r="AN68" s="186">
        <f>IFERROR(IF('Input| Overheads'!$C$42="Direct costs",SUMPRODUCT(--('Input| Projects'!$AC68="Yes"),'Calc| Overheads Allocation'!E$8,'Calc| Project Costs'!X68),IF('Input| Overheads'!$C$42="Internal labour",SUMPRODUCT(--('Input| Projects'!$AC68="Yes"),'Calc| Overheads Allocation'!E$8,'Calc| Project Costs'!X68,'Input| Projects'!$Y68),IF('Input| Overheads'!$C$42="DNSP defined",SUMPRODUCT(--('Input| Projects'!$AC68="Yes"),'Calc| Overheads Allocation'!E$61,'Input| Projects'!$AF68),""))),"")</f>
        <v>0</v>
      </c>
      <c r="AO68" s="186">
        <f>IFERROR(IF('Input| Overheads'!$C$42="Direct costs",SUMPRODUCT(--('Input| Projects'!$AC68="Yes"),'Calc| Overheads Allocation'!F$8,'Calc| Project Costs'!Y68),IF('Input| Overheads'!$C$42="Internal labour",SUMPRODUCT(--('Input| Projects'!$AC68="Yes"),'Calc| Overheads Allocation'!F$8,'Calc| Project Costs'!Y68,'Input| Projects'!$Y68),IF('Input| Overheads'!$C$42="DNSP defined",SUMPRODUCT(--('Input| Projects'!$AC68="Yes"),'Calc| Overheads Allocation'!F$61,'Input| Projects'!$AF68),""))),"")</f>
        <v>0</v>
      </c>
      <c r="AP68" s="186">
        <f>IFERROR(IF('Input| Overheads'!$C$42="Direct costs",SUMPRODUCT(--('Input| Projects'!$AC68="Yes"),'Calc| Overheads Allocation'!G$8,'Calc| Project Costs'!Z68),IF('Input| Overheads'!$C$42="Internal labour",SUMPRODUCT(--('Input| Projects'!$AC68="Yes"),'Calc| Overheads Allocation'!G$8,'Calc| Project Costs'!Z68,'Input| Projects'!$Y68),IF('Input| Overheads'!$C$42="DNSP defined",SUMPRODUCT(--('Input| Projects'!$AC68="Yes"),'Calc| Overheads Allocation'!G$61,'Input| Projects'!$AF68),""))),"")</f>
        <v>0</v>
      </c>
      <c r="AQ68" s="186">
        <f>IFERROR(IF('Input| Overheads'!$C$42="Direct costs",SUMPRODUCT(--('Input| Projects'!$AC68="Yes"),'Calc| Overheads Allocation'!H$8,'Calc| Project Costs'!AA68),IF('Input| Overheads'!$C$42="Internal labour",SUMPRODUCT(--('Input| Projects'!$AC68="Yes"),'Calc| Overheads Allocation'!H$8,'Calc| Project Costs'!AA68,'Input| Projects'!$Y68),IF('Input| Overheads'!$C$42="DNSP defined",SUMPRODUCT(--('Input| Projects'!$AC68="Yes"),'Calc| Overheads Allocation'!H$61,'Input| Projects'!$AF68),""))),"")</f>
        <v>0</v>
      </c>
      <c r="AR68" s="186">
        <f>IFERROR(IF('Input| Overheads'!$C$42="Direct costs",SUMPRODUCT(--('Input| Projects'!$AC68="Yes"),'Calc| Overheads Allocation'!I$8,'Calc| Project Costs'!AB68),IF('Input| Overheads'!$C$42="Internal labour",SUMPRODUCT(--('Input| Projects'!$AC68="Yes"),'Calc| Overheads Allocation'!I$8,'Calc| Project Costs'!AB68,'Input| Projects'!$Y68),IF('Input| Overheads'!$C$42="DNSP defined",SUMPRODUCT(--('Input| Projects'!$AC68="Yes"),'Calc| Overheads Allocation'!I$61,'Input| Projects'!$AF68),""))),"")</f>
        <v>0</v>
      </c>
      <c r="AS68" s="106"/>
      <c r="AT68" s="186">
        <f>IFERROR(IF('Input| Overheads'!$C$42="Direct costs",SUMPRODUCT(--('Input| Projects'!$AD68="Yes"),'Calc| Overheads Allocation'!C$9,'Calc| Project Costs'!V68),IF('Input| Overheads'!$C$42="Internal labour",SUMPRODUCT(--('Input| Projects'!$AD68="Yes"),'Calc| Overheads Allocation'!C$9,'Calc| Project Costs'!V68,'Input| Projects'!$Y68),IF('Input| Overheads'!$C$42="DNSP defined",SUMPRODUCT(--('Input| Projects'!$AD68="Yes"),'Calc| Overheads Allocation'!C$62,'Input| Projects'!$AG68),""))),"")</f>
        <v>0</v>
      </c>
      <c r="AU68" s="186">
        <f>IFERROR(IF('Input| Overheads'!$C$42="Direct costs",SUMPRODUCT(--('Input| Projects'!$AD68="Yes"),'Calc| Overheads Allocation'!D$9,'Calc| Project Costs'!W68),IF('Input| Overheads'!$C$42="Internal labour",SUMPRODUCT(--('Input| Projects'!$AD68="Yes"),'Calc| Overheads Allocation'!D$9,'Calc| Project Costs'!W68,'Input| Projects'!$Y68),IF('Input| Overheads'!$C$42="DNSP defined",SUMPRODUCT(--('Input| Projects'!$AD68="Yes"),'Calc| Overheads Allocation'!D$62,'Input| Projects'!$AG68),""))),"")</f>
        <v>0</v>
      </c>
      <c r="AV68" s="186">
        <f>IFERROR(IF('Input| Overheads'!$C$42="Direct costs",SUMPRODUCT(--('Input| Projects'!$AD68="Yes"),'Calc| Overheads Allocation'!E$9,'Calc| Project Costs'!X68),IF('Input| Overheads'!$C$42="Internal labour",SUMPRODUCT(--('Input| Projects'!$AD68="Yes"),'Calc| Overheads Allocation'!E$9,'Calc| Project Costs'!X68,'Input| Projects'!$Y68),IF('Input| Overheads'!$C$42="DNSP defined",SUMPRODUCT(--('Input| Projects'!$AD68="Yes"),'Calc| Overheads Allocation'!E$62,'Input| Projects'!$AG68),""))),"")</f>
        <v>0</v>
      </c>
      <c r="AW68" s="186">
        <f>IFERROR(IF('Input| Overheads'!$C$42="Direct costs",SUMPRODUCT(--('Input| Projects'!$AD68="Yes"),'Calc| Overheads Allocation'!F$9,'Calc| Project Costs'!Y68),IF('Input| Overheads'!$C$42="Internal labour",SUMPRODUCT(--('Input| Projects'!$AD68="Yes"),'Calc| Overheads Allocation'!F$9,'Calc| Project Costs'!Y68,'Input| Projects'!$Y68),IF('Input| Overheads'!$C$42="DNSP defined",SUMPRODUCT(--('Input| Projects'!$AD68="Yes"),'Calc| Overheads Allocation'!F$62,'Input| Projects'!$AG68),""))),"")</f>
        <v>0</v>
      </c>
      <c r="AX68" s="186">
        <f>IFERROR(IF('Input| Overheads'!$C$42="Direct costs",SUMPRODUCT(--('Input| Projects'!$AD68="Yes"),'Calc| Overheads Allocation'!G$9,'Calc| Project Costs'!Z68),IF('Input| Overheads'!$C$42="Internal labour",SUMPRODUCT(--('Input| Projects'!$AD68="Yes"),'Calc| Overheads Allocation'!G$9,'Calc| Project Costs'!Z68,'Input| Projects'!$Y68),IF('Input| Overheads'!$C$42="DNSP defined",SUMPRODUCT(--('Input| Projects'!$AD68="Yes"),'Calc| Overheads Allocation'!G$62,'Input| Projects'!$AG68),""))),"")</f>
        <v>0</v>
      </c>
      <c r="AY68" s="186">
        <f>IFERROR(IF('Input| Overheads'!$C$42="Direct costs",SUMPRODUCT(--('Input| Projects'!$AD68="Yes"),'Calc| Overheads Allocation'!H$9,'Calc| Project Costs'!AA68),IF('Input| Overheads'!$C$42="Internal labour",SUMPRODUCT(--('Input| Projects'!$AD68="Yes"),'Calc| Overheads Allocation'!H$9,'Calc| Project Costs'!AA68,'Input| Projects'!$Y68),IF('Input| Overheads'!$C$42="DNSP defined",SUMPRODUCT(--('Input| Projects'!$AD68="Yes"),'Calc| Overheads Allocation'!H$62,'Input| Projects'!$AG68),""))),"")</f>
        <v>0</v>
      </c>
      <c r="AZ68" s="186">
        <f>IFERROR(IF('Input| Overheads'!$C$42="Direct costs",SUMPRODUCT(--('Input| Projects'!$AD68="Yes"),'Calc| Overheads Allocation'!I$9,'Calc| Project Costs'!AB68),IF('Input| Overheads'!$C$42="Internal labour",SUMPRODUCT(--('Input| Projects'!$AD68="Yes"),'Calc| Overheads Allocation'!I$9,'Calc| Project Costs'!AB68,'Input| Projects'!$Y68),IF('Input| Overheads'!$C$42="DNSP defined",SUMPRODUCT(--('Input| Projects'!$AD68="Yes"),'Calc| Overheads Allocation'!I$62,'Input| Projects'!$AG68),""))),"")</f>
        <v>0</v>
      </c>
      <c r="BA68" s="106"/>
      <c r="BB68" s="186">
        <f t="shared" si="41"/>
        <v>28.443810000000003</v>
      </c>
      <c r="BC68" s="186">
        <f t="shared" si="42"/>
        <v>0</v>
      </c>
      <c r="BD68" s="186">
        <f t="shared" si="43"/>
        <v>0</v>
      </c>
      <c r="BE68" s="186">
        <f t="shared" si="20"/>
        <v>0</v>
      </c>
      <c r="BF68" s="186">
        <f t="shared" si="21"/>
        <v>0</v>
      </c>
      <c r="BG68" s="186">
        <f t="shared" si="22"/>
        <v>0</v>
      </c>
      <c r="BH68" s="186">
        <f t="shared" si="23"/>
        <v>0</v>
      </c>
      <c r="BI68" s="97"/>
      <c r="BJ68" s="186">
        <f t="shared" si="24"/>
        <v>0</v>
      </c>
      <c r="BK68" s="186" t="str">
        <f t="shared" si="25"/>
        <v/>
      </c>
      <c r="BL68" s="186" t="str">
        <f t="shared" si="26"/>
        <v/>
      </c>
      <c r="BM68" s="186" t="str">
        <f t="shared" si="27"/>
        <v/>
      </c>
      <c r="BN68" s="186" t="str">
        <f t="shared" si="28"/>
        <v/>
      </c>
      <c r="BO68" s="186" t="str">
        <f t="shared" si="29"/>
        <v/>
      </c>
      <c r="BP68" s="186" t="str">
        <f t="shared" si="30"/>
        <v/>
      </c>
      <c r="BQ68" s="97"/>
      <c r="BR68" s="186">
        <f t="shared" si="44"/>
        <v>100.24733999999999</v>
      </c>
      <c r="BS68" s="186">
        <f t="shared" si="31"/>
        <v>0</v>
      </c>
      <c r="BT68" s="222">
        <f t="shared" si="32"/>
        <v>0</v>
      </c>
      <c r="BU68" s="222">
        <f t="shared" si="33"/>
        <v>0</v>
      </c>
      <c r="BV68" s="222">
        <f t="shared" si="34"/>
        <v>0</v>
      </c>
      <c r="BW68" s="222">
        <f t="shared" si="35"/>
        <v>0</v>
      </c>
      <c r="BX68" s="222">
        <f t="shared" si="36"/>
        <v>0</v>
      </c>
      <c r="BY68" s="106"/>
      <c r="BZ68" s="197">
        <f>IF(SUMIF('Input| Projects'!$AS$8:$CP$8,"Dx",'Input| Projects'!$AS68:$CP68)=0,"",SUMIF('Input| Projects'!$AS$8:$CP$8,"Dx",'Input| Projects'!$AS68:$CP68))</f>
        <v>1</v>
      </c>
      <c r="CA68" s="197" t="str">
        <f>IF(SUMIF('Input| Projects'!$AS$8:$CP$8,"Tx",'Input| Projects'!$AS68:$CP68)=0,"",SUMIF('Input| Projects'!$AS$8:$CP$8,"Tx",'Input| Projects'!$AS68:$CP68))</f>
        <v/>
      </c>
      <c r="CB68" s="150" t="str">
        <f t="shared" si="45"/>
        <v/>
      </c>
    </row>
    <row r="69" spans="2:80" x14ac:dyDescent="0.2">
      <c r="B69" s="201">
        <f>IFERROR('Input| Projects'!B69,"")</f>
        <v>60</v>
      </c>
      <c r="C69" s="42" t="str">
        <f>IFERROR(IF('Input| Projects'!C69="","",'Input| Projects'!C69),"")</f>
        <v>REP 132KV FDR 9E1 &amp; 9E2 OIL SEC SYD EAST-KURINGAI</v>
      </c>
      <c r="D69" s="42" t="str">
        <f>IFERROR(IF('Input| Projects'!D69="","",'Input| Projects'!D69),"")</f>
        <v>ARA_05.2.0019</v>
      </c>
      <c r="E69" s="104"/>
      <c r="F69" s="190">
        <f>IFERROR('Input| Projects'!I69*'Input| Escalations'!$K$19,"")</f>
        <v>84.851849999999985</v>
      </c>
      <c r="G69" s="190">
        <f>IFERROR('Input| Projects'!J69*'Input| Escalations'!$K$19,"")</f>
        <v>0</v>
      </c>
      <c r="H69" s="190">
        <f>IFERROR('Input| Projects'!K69*'Input| Escalations'!$K$19,"")</f>
        <v>0</v>
      </c>
      <c r="I69" s="190">
        <f>IFERROR('Input| Projects'!L69*'Input| Escalations'!$K$19,"")</f>
        <v>0</v>
      </c>
      <c r="J69" s="190">
        <f>IFERROR('Input| Projects'!M69*'Input| Escalations'!$K$19,"")</f>
        <v>0</v>
      </c>
      <c r="K69" s="190">
        <f>IFERROR('Input| Projects'!N69*'Input| Escalations'!$K$19,"")</f>
        <v>0</v>
      </c>
      <c r="L69" s="190">
        <f>IFERROR('Input| Projects'!O69*'Input| Escalations'!$K$19,"")</f>
        <v>0</v>
      </c>
      <c r="M69" s="150" t="str">
        <f>IF(ABS(SUM(F69:L69)-(SUM('Input| Projects'!I69:O69)*'Input| Escalations'!$K$19))&lt;0.0000001,"",1)</f>
        <v/>
      </c>
      <c r="N69" s="192">
        <f>'Input| Projects'!$Y69*INDEX('Input| Escalations'!$H$33:$N$33,MATCH('Calc| Project Costs'!N$9,'Input| Escalations'!$H$23:$N$23,0))+'Input| Projects'!$Z69*INDEX('Input| Escalations'!$H$34:$N$34,MATCH('Calc| Project Costs'!N$9,'Input| Escalations'!$H$23:$N$23,0))+'Input| Projects'!$AA69*INDEX('Input| Escalations'!$H$35:$N$35,MATCH('Calc| Project Costs'!N$9,'Input| Escalations'!$H$23:$N$23,0))+1</f>
        <v>1</v>
      </c>
      <c r="O69" s="192">
        <f>'Input| Projects'!$Y69*INDEX('Input| Escalations'!$H$33:$N$33,MATCH('Calc| Project Costs'!O$9,'Input| Escalations'!$H$23:$N$23,0))+'Input| Projects'!$Z69*INDEX('Input| Escalations'!$H$34:$N$34,MATCH('Calc| Project Costs'!O$9,'Input| Escalations'!$H$23:$N$23,0))+'Input| Projects'!$AA69*INDEX('Input| Escalations'!$H$35:$N$35,MATCH('Calc| Project Costs'!O$9,'Input| Escalations'!$H$23:$N$23,0))+1</f>
        <v>1</v>
      </c>
      <c r="P69" s="192">
        <f>'Input| Projects'!$Y69*INDEX('Input| Escalations'!$H$33:$N$33,MATCH('Calc| Project Costs'!P$9,'Input| Escalations'!$H$23:$N$23,0))+'Input| Projects'!$Z69*INDEX('Input| Escalations'!$H$34:$N$34,MATCH('Calc| Project Costs'!P$9,'Input| Escalations'!$H$23:$N$23,0))+'Input| Projects'!$AA69*INDEX('Input| Escalations'!$H$35:$N$35,MATCH('Calc| Project Costs'!P$9,'Input| Escalations'!$H$23:$N$23,0))+1</f>
        <v>1</v>
      </c>
      <c r="Q69" s="192">
        <f>'Input| Projects'!$Y69*INDEX('Input| Escalations'!$H$33:$N$33,MATCH('Calc| Project Costs'!Q$9,'Input| Escalations'!$H$23:$N$23,0))+'Input| Projects'!$Z69*INDEX('Input| Escalations'!$H$34:$N$34,MATCH('Calc| Project Costs'!Q$9,'Input| Escalations'!$H$23:$N$23,0))+'Input| Projects'!$AA69*INDEX('Input| Escalations'!$H$35:$N$35,MATCH('Calc| Project Costs'!Q$9,'Input| Escalations'!$H$23:$N$23,0))+1</f>
        <v>1</v>
      </c>
      <c r="R69" s="192">
        <f>'Input| Projects'!$Y69*INDEX('Input| Escalations'!$H$33:$N$33,MATCH('Calc| Project Costs'!R$9,'Input| Escalations'!$H$23:$N$23,0))+'Input| Projects'!$Z69*INDEX('Input| Escalations'!$H$34:$N$34,MATCH('Calc| Project Costs'!R$9,'Input| Escalations'!$H$23:$N$23,0))+'Input| Projects'!$AA69*INDEX('Input| Escalations'!$H$35:$N$35,MATCH('Calc| Project Costs'!R$9,'Input| Escalations'!$H$23:$N$23,0))+1</f>
        <v>1</v>
      </c>
      <c r="S69" s="192">
        <f>'Input| Projects'!$Y69*INDEX('Input| Escalations'!$H$33:$N$33,MATCH('Calc| Project Costs'!S$9,'Input| Escalations'!$H$23:$N$23,0))+'Input| Projects'!$Z69*INDEX('Input| Escalations'!$H$34:$N$34,MATCH('Calc| Project Costs'!S$9,'Input| Escalations'!$H$23:$N$23,0))+'Input| Projects'!$AA69*INDEX('Input| Escalations'!$H$35:$N$35,MATCH('Calc| Project Costs'!S$9,'Input| Escalations'!$H$23:$N$23,0))+1</f>
        <v>1</v>
      </c>
      <c r="T69" s="192">
        <f>'Input| Projects'!$Y69*INDEX('Input| Escalations'!$H$33:$N$33,MATCH('Calc| Project Costs'!T$9,'Input| Escalations'!$H$23:$N$23,0))+'Input| Projects'!$Z69*INDEX('Input| Escalations'!$H$34:$N$34,MATCH('Calc| Project Costs'!T$9,'Input| Escalations'!$H$23:$N$23,0))+'Input| Projects'!$AA69*INDEX('Input| Escalations'!$H$35:$N$35,MATCH('Calc| Project Costs'!T$9,'Input| Escalations'!$H$23:$N$23,0))+1</f>
        <v>1</v>
      </c>
      <c r="U69" s="106"/>
      <c r="V69" s="186">
        <f t="shared" si="37"/>
        <v>84.851849999999985</v>
      </c>
      <c r="W69" s="186">
        <f t="shared" si="38"/>
        <v>0</v>
      </c>
      <c r="X69" s="186">
        <f t="shared" si="39"/>
        <v>0</v>
      </c>
      <c r="Y69" s="186">
        <f t="shared" si="18"/>
        <v>0</v>
      </c>
      <c r="Z69" s="186">
        <f t="shared" si="19"/>
        <v>0</v>
      </c>
      <c r="AA69" s="186">
        <f t="shared" si="40"/>
        <v>0</v>
      </c>
      <c r="AB69" s="186">
        <f t="shared" si="40"/>
        <v>0</v>
      </c>
      <c r="AC69" s="106"/>
      <c r="AD69" s="186">
        <f>'Input| Projects'!Q69*N69*'Input| Escalations'!$K$19</f>
        <v>0</v>
      </c>
      <c r="AE69" s="186">
        <f>'Input| Projects'!R69*O69*'Input| Escalations'!$K$19</f>
        <v>0</v>
      </c>
      <c r="AF69" s="186">
        <f>'Input| Projects'!S69*P69*'Input| Escalations'!$K$19</f>
        <v>0</v>
      </c>
      <c r="AG69" s="186">
        <f>'Input| Projects'!T69*Q69*'Input| Escalations'!$K$19</f>
        <v>0</v>
      </c>
      <c r="AH69" s="186">
        <f>'Input| Projects'!U69*R69*'Input| Escalations'!$K$19</f>
        <v>0</v>
      </c>
      <c r="AI69" s="186">
        <f>'Input| Projects'!V69*S69*'Input| Escalations'!$K$19</f>
        <v>0</v>
      </c>
      <c r="AJ69" s="186">
        <f>'Input| Projects'!W69*T69*'Input| Escalations'!$K$19</f>
        <v>0</v>
      </c>
      <c r="AK69" s="106"/>
      <c r="AL69" s="186">
        <f>IFERROR(IF('Input| Overheads'!$C$42="Direct costs",SUMPRODUCT(--('Input| Projects'!$AC69="Yes"),'Calc| Overheads Allocation'!C$8,'Calc| Project Costs'!V69),IF('Input| Overheads'!$C$42="Internal labour",SUMPRODUCT(--('Input| Projects'!$AC69="Yes"),'Calc| Overheads Allocation'!C$8,'Calc| Project Costs'!V69,'Input| Projects'!$Y69),IF('Input| Overheads'!$C$42="DNSP defined",SUMPRODUCT(--('Input| Projects'!$AC69="Yes"),'Calc| Overheads Allocation'!C$61,'Input| Projects'!$AF69),""))),"")</f>
        <v>31.447439999999997</v>
      </c>
      <c r="AM69" s="186">
        <f>IFERROR(IF('Input| Overheads'!$C$42="Direct costs",SUMPRODUCT(--('Input| Projects'!$AC69="Yes"),'Calc| Overheads Allocation'!D$8,'Calc| Project Costs'!W69),IF('Input| Overheads'!$C$42="Internal labour",SUMPRODUCT(--('Input| Projects'!$AC69="Yes"),'Calc| Overheads Allocation'!D$8,'Calc| Project Costs'!W69,'Input| Projects'!$Y69),IF('Input| Overheads'!$C$42="DNSP defined",SUMPRODUCT(--('Input| Projects'!$AC69="Yes"),'Calc| Overheads Allocation'!D$61,'Input| Projects'!$AF69),""))),"")</f>
        <v>0</v>
      </c>
      <c r="AN69" s="186">
        <f>IFERROR(IF('Input| Overheads'!$C$42="Direct costs",SUMPRODUCT(--('Input| Projects'!$AC69="Yes"),'Calc| Overheads Allocation'!E$8,'Calc| Project Costs'!X69),IF('Input| Overheads'!$C$42="Internal labour",SUMPRODUCT(--('Input| Projects'!$AC69="Yes"),'Calc| Overheads Allocation'!E$8,'Calc| Project Costs'!X69,'Input| Projects'!$Y69),IF('Input| Overheads'!$C$42="DNSP defined",SUMPRODUCT(--('Input| Projects'!$AC69="Yes"),'Calc| Overheads Allocation'!E$61,'Input| Projects'!$AF69),""))),"")</f>
        <v>0</v>
      </c>
      <c r="AO69" s="186">
        <f>IFERROR(IF('Input| Overheads'!$C$42="Direct costs",SUMPRODUCT(--('Input| Projects'!$AC69="Yes"),'Calc| Overheads Allocation'!F$8,'Calc| Project Costs'!Y69),IF('Input| Overheads'!$C$42="Internal labour",SUMPRODUCT(--('Input| Projects'!$AC69="Yes"),'Calc| Overheads Allocation'!F$8,'Calc| Project Costs'!Y69,'Input| Projects'!$Y69),IF('Input| Overheads'!$C$42="DNSP defined",SUMPRODUCT(--('Input| Projects'!$AC69="Yes"),'Calc| Overheads Allocation'!F$61,'Input| Projects'!$AF69),""))),"")</f>
        <v>0</v>
      </c>
      <c r="AP69" s="186">
        <f>IFERROR(IF('Input| Overheads'!$C$42="Direct costs",SUMPRODUCT(--('Input| Projects'!$AC69="Yes"),'Calc| Overheads Allocation'!G$8,'Calc| Project Costs'!Z69),IF('Input| Overheads'!$C$42="Internal labour",SUMPRODUCT(--('Input| Projects'!$AC69="Yes"),'Calc| Overheads Allocation'!G$8,'Calc| Project Costs'!Z69,'Input| Projects'!$Y69),IF('Input| Overheads'!$C$42="DNSP defined",SUMPRODUCT(--('Input| Projects'!$AC69="Yes"),'Calc| Overheads Allocation'!G$61,'Input| Projects'!$AF69),""))),"")</f>
        <v>0</v>
      </c>
      <c r="AQ69" s="186">
        <f>IFERROR(IF('Input| Overheads'!$C$42="Direct costs",SUMPRODUCT(--('Input| Projects'!$AC69="Yes"),'Calc| Overheads Allocation'!H$8,'Calc| Project Costs'!AA69),IF('Input| Overheads'!$C$42="Internal labour",SUMPRODUCT(--('Input| Projects'!$AC69="Yes"),'Calc| Overheads Allocation'!H$8,'Calc| Project Costs'!AA69,'Input| Projects'!$Y69),IF('Input| Overheads'!$C$42="DNSP defined",SUMPRODUCT(--('Input| Projects'!$AC69="Yes"),'Calc| Overheads Allocation'!H$61,'Input| Projects'!$AF69),""))),"")</f>
        <v>0</v>
      </c>
      <c r="AR69" s="186">
        <f>IFERROR(IF('Input| Overheads'!$C$42="Direct costs",SUMPRODUCT(--('Input| Projects'!$AC69="Yes"),'Calc| Overheads Allocation'!I$8,'Calc| Project Costs'!AB69),IF('Input| Overheads'!$C$42="Internal labour",SUMPRODUCT(--('Input| Projects'!$AC69="Yes"),'Calc| Overheads Allocation'!I$8,'Calc| Project Costs'!AB69,'Input| Projects'!$Y69),IF('Input| Overheads'!$C$42="DNSP defined",SUMPRODUCT(--('Input| Projects'!$AC69="Yes"),'Calc| Overheads Allocation'!I$61,'Input| Projects'!$AF69),""))),"")</f>
        <v>0</v>
      </c>
      <c r="AS69" s="106"/>
      <c r="AT69" s="186">
        <f>IFERROR(IF('Input| Overheads'!$C$42="Direct costs",SUMPRODUCT(--('Input| Projects'!$AD69="Yes"),'Calc| Overheads Allocation'!C$9,'Calc| Project Costs'!V69),IF('Input| Overheads'!$C$42="Internal labour",SUMPRODUCT(--('Input| Projects'!$AD69="Yes"),'Calc| Overheads Allocation'!C$9,'Calc| Project Costs'!V69,'Input| Projects'!$Y69),IF('Input| Overheads'!$C$42="DNSP defined",SUMPRODUCT(--('Input| Projects'!$AD69="Yes"),'Calc| Overheads Allocation'!C$62,'Input| Projects'!$AG69),""))),"")</f>
        <v>0</v>
      </c>
      <c r="AU69" s="186">
        <f>IFERROR(IF('Input| Overheads'!$C$42="Direct costs",SUMPRODUCT(--('Input| Projects'!$AD69="Yes"),'Calc| Overheads Allocation'!D$9,'Calc| Project Costs'!W69),IF('Input| Overheads'!$C$42="Internal labour",SUMPRODUCT(--('Input| Projects'!$AD69="Yes"),'Calc| Overheads Allocation'!D$9,'Calc| Project Costs'!W69,'Input| Projects'!$Y69),IF('Input| Overheads'!$C$42="DNSP defined",SUMPRODUCT(--('Input| Projects'!$AD69="Yes"),'Calc| Overheads Allocation'!D$62,'Input| Projects'!$AG69),""))),"")</f>
        <v>0</v>
      </c>
      <c r="AV69" s="186">
        <f>IFERROR(IF('Input| Overheads'!$C$42="Direct costs",SUMPRODUCT(--('Input| Projects'!$AD69="Yes"),'Calc| Overheads Allocation'!E$9,'Calc| Project Costs'!X69),IF('Input| Overheads'!$C$42="Internal labour",SUMPRODUCT(--('Input| Projects'!$AD69="Yes"),'Calc| Overheads Allocation'!E$9,'Calc| Project Costs'!X69,'Input| Projects'!$Y69),IF('Input| Overheads'!$C$42="DNSP defined",SUMPRODUCT(--('Input| Projects'!$AD69="Yes"),'Calc| Overheads Allocation'!E$62,'Input| Projects'!$AG69),""))),"")</f>
        <v>0</v>
      </c>
      <c r="AW69" s="186">
        <f>IFERROR(IF('Input| Overheads'!$C$42="Direct costs",SUMPRODUCT(--('Input| Projects'!$AD69="Yes"),'Calc| Overheads Allocation'!F$9,'Calc| Project Costs'!Y69),IF('Input| Overheads'!$C$42="Internal labour",SUMPRODUCT(--('Input| Projects'!$AD69="Yes"),'Calc| Overheads Allocation'!F$9,'Calc| Project Costs'!Y69,'Input| Projects'!$Y69),IF('Input| Overheads'!$C$42="DNSP defined",SUMPRODUCT(--('Input| Projects'!$AD69="Yes"),'Calc| Overheads Allocation'!F$62,'Input| Projects'!$AG69),""))),"")</f>
        <v>0</v>
      </c>
      <c r="AX69" s="186">
        <f>IFERROR(IF('Input| Overheads'!$C$42="Direct costs",SUMPRODUCT(--('Input| Projects'!$AD69="Yes"),'Calc| Overheads Allocation'!G$9,'Calc| Project Costs'!Z69),IF('Input| Overheads'!$C$42="Internal labour",SUMPRODUCT(--('Input| Projects'!$AD69="Yes"),'Calc| Overheads Allocation'!G$9,'Calc| Project Costs'!Z69,'Input| Projects'!$Y69),IF('Input| Overheads'!$C$42="DNSP defined",SUMPRODUCT(--('Input| Projects'!$AD69="Yes"),'Calc| Overheads Allocation'!G$62,'Input| Projects'!$AG69),""))),"")</f>
        <v>0</v>
      </c>
      <c r="AY69" s="186">
        <f>IFERROR(IF('Input| Overheads'!$C$42="Direct costs",SUMPRODUCT(--('Input| Projects'!$AD69="Yes"),'Calc| Overheads Allocation'!H$9,'Calc| Project Costs'!AA69),IF('Input| Overheads'!$C$42="Internal labour",SUMPRODUCT(--('Input| Projects'!$AD69="Yes"),'Calc| Overheads Allocation'!H$9,'Calc| Project Costs'!AA69,'Input| Projects'!$Y69),IF('Input| Overheads'!$C$42="DNSP defined",SUMPRODUCT(--('Input| Projects'!$AD69="Yes"),'Calc| Overheads Allocation'!H$62,'Input| Projects'!$AG69),""))),"")</f>
        <v>0</v>
      </c>
      <c r="AZ69" s="186">
        <f>IFERROR(IF('Input| Overheads'!$C$42="Direct costs",SUMPRODUCT(--('Input| Projects'!$AD69="Yes"),'Calc| Overheads Allocation'!I$9,'Calc| Project Costs'!AB69),IF('Input| Overheads'!$C$42="Internal labour",SUMPRODUCT(--('Input| Projects'!$AD69="Yes"),'Calc| Overheads Allocation'!I$9,'Calc| Project Costs'!AB69,'Input| Projects'!$Y69),IF('Input| Overheads'!$C$42="DNSP defined",SUMPRODUCT(--('Input| Projects'!$AD69="Yes"),'Calc| Overheads Allocation'!I$62,'Input| Projects'!$AG69),""))),"")</f>
        <v>0</v>
      </c>
      <c r="BA69" s="106"/>
      <c r="BB69" s="186">
        <f t="shared" si="41"/>
        <v>31.447439999999997</v>
      </c>
      <c r="BC69" s="186">
        <f t="shared" si="42"/>
        <v>0</v>
      </c>
      <c r="BD69" s="186">
        <f t="shared" si="43"/>
        <v>0</v>
      </c>
      <c r="BE69" s="186">
        <f t="shared" si="20"/>
        <v>0</v>
      </c>
      <c r="BF69" s="186">
        <f t="shared" si="21"/>
        <v>0</v>
      </c>
      <c r="BG69" s="186">
        <f t="shared" si="22"/>
        <v>0</v>
      </c>
      <c r="BH69" s="186">
        <f t="shared" si="23"/>
        <v>0</v>
      </c>
      <c r="BI69" s="97"/>
      <c r="BJ69" s="186">
        <f t="shared" si="24"/>
        <v>0</v>
      </c>
      <c r="BK69" s="186" t="str">
        <f t="shared" si="25"/>
        <v/>
      </c>
      <c r="BL69" s="186" t="str">
        <f t="shared" si="26"/>
        <v/>
      </c>
      <c r="BM69" s="186" t="str">
        <f t="shared" si="27"/>
        <v/>
      </c>
      <c r="BN69" s="186" t="str">
        <f t="shared" si="28"/>
        <v/>
      </c>
      <c r="BO69" s="186" t="str">
        <f t="shared" si="29"/>
        <v/>
      </c>
      <c r="BP69" s="186" t="str">
        <f t="shared" si="30"/>
        <v/>
      </c>
      <c r="BQ69" s="97"/>
      <c r="BR69" s="186">
        <f t="shared" si="44"/>
        <v>116.29928999999998</v>
      </c>
      <c r="BS69" s="186">
        <f t="shared" si="31"/>
        <v>0</v>
      </c>
      <c r="BT69" s="222">
        <f t="shared" si="32"/>
        <v>0</v>
      </c>
      <c r="BU69" s="222">
        <f t="shared" si="33"/>
        <v>0</v>
      </c>
      <c r="BV69" s="222">
        <f t="shared" si="34"/>
        <v>0</v>
      </c>
      <c r="BW69" s="222">
        <f t="shared" si="35"/>
        <v>0</v>
      </c>
      <c r="BX69" s="222">
        <f t="shared" si="36"/>
        <v>0</v>
      </c>
      <c r="BY69" s="106"/>
      <c r="BZ69" s="197">
        <f>IF(SUMIF('Input| Projects'!$AS$8:$CP$8,"Dx",'Input| Projects'!$AS69:$CP69)=0,"",SUMIF('Input| Projects'!$AS$8:$CP$8,"Dx",'Input| Projects'!$AS69:$CP69))</f>
        <v>1</v>
      </c>
      <c r="CA69" s="197" t="str">
        <f>IF(SUMIF('Input| Projects'!$AS$8:$CP$8,"Tx",'Input| Projects'!$AS69:$CP69)=0,"",SUMIF('Input| Projects'!$AS$8:$CP$8,"Tx",'Input| Projects'!$AS69:$CP69))</f>
        <v/>
      </c>
      <c r="CB69" s="150" t="str">
        <f t="shared" si="45"/>
        <v/>
      </c>
    </row>
    <row r="70" spans="2:80" x14ac:dyDescent="0.2">
      <c r="B70" s="201">
        <f>IFERROR('Input| Projects'!B70,"")</f>
        <v>61</v>
      </c>
      <c r="C70" s="42" t="str">
        <f>IFERROR(IF('Input| Projects'!C70="","",'Input| Projects'!C70),"")</f>
        <v>NEW Macquarie 132/33kV STS</v>
      </c>
      <c r="D70" s="42" t="str">
        <f>IFERROR(IF('Input| Projects'!D70="","",'Input| Projects'!D70),"")</f>
        <v>ARA_05.3.0035U</v>
      </c>
      <c r="E70" s="104"/>
      <c r="F70" s="190">
        <f>IFERROR('Input| Projects'!I70*'Input| Escalations'!$K$19,"")</f>
        <v>1279.6779000000001</v>
      </c>
      <c r="G70" s="190">
        <f>IFERROR('Input| Projects'!J70*'Input| Escalations'!$K$19,"")</f>
        <v>0</v>
      </c>
      <c r="H70" s="190">
        <f>IFERROR('Input| Projects'!K70*'Input| Escalations'!$K$19,"")</f>
        <v>0</v>
      </c>
      <c r="I70" s="190">
        <f>IFERROR('Input| Projects'!L70*'Input| Escalations'!$K$19,"")</f>
        <v>0</v>
      </c>
      <c r="J70" s="190">
        <f>IFERROR('Input| Projects'!M70*'Input| Escalations'!$K$19,"")</f>
        <v>0</v>
      </c>
      <c r="K70" s="190">
        <f>IFERROR('Input| Projects'!N70*'Input| Escalations'!$K$19,"")</f>
        <v>0</v>
      </c>
      <c r="L70" s="190">
        <f>IFERROR('Input| Projects'!O70*'Input| Escalations'!$K$19,"")</f>
        <v>0</v>
      </c>
      <c r="M70" s="150" t="str">
        <f>IF(ABS(SUM(F70:L70)-(SUM('Input| Projects'!I70:O70)*'Input| Escalations'!$K$19))&lt;0.0000001,"",1)</f>
        <v/>
      </c>
      <c r="N70" s="192">
        <f>'Input| Projects'!$Y70*INDEX('Input| Escalations'!$H$33:$N$33,MATCH('Calc| Project Costs'!N$9,'Input| Escalations'!$H$23:$N$23,0))+'Input| Projects'!$Z70*INDEX('Input| Escalations'!$H$34:$N$34,MATCH('Calc| Project Costs'!N$9,'Input| Escalations'!$H$23:$N$23,0))+'Input| Projects'!$AA70*INDEX('Input| Escalations'!$H$35:$N$35,MATCH('Calc| Project Costs'!N$9,'Input| Escalations'!$H$23:$N$23,0))+1</f>
        <v>1</v>
      </c>
      <c r="O70" s="192">
        <f>'Input| Projects'!$Y70*INDEX('Input| Escalations'!$H$33:$N$33,MATCH('Calc| Project Costs'!O$9,'Input| Escalations'!$H$23:$N$23,0))+'Input| Projects'!$Z70*INDEX('Input| Escalations'!$H$34:$N$34,MATCH('Calc| Project Costs'!O$9,'Input| Escalations'!$H$23:$N$23,0))+'Input| Projects'!$AA70*INDEX('Input| Escalations'!$H$35:$N$35,MATCH('Calc| Project Costs'!O$9,'Input| Escalations'!$H$23:$N$23,0))+1</f>
        <v>1</v>
      </c>
      <c r="P70" s="192">
        <f>'Input| Projects'!$Y70*INDEX('Input| Escalations'!$H$33:$N$33,MATCH('Calc| Project Costs'!P$9,'Input| Escalations'!$H$23:$N$23,0))+'Input| Projects'!$Z70*INDEX('Input| Escalations'!$H$34:$N$34,MATCH('Calc| Project Costs'!P$9,'Input| Escalations'!$H$23:$N$23,0))+'Input| Projects'!$AA70*INDEX('Input| Escalations'!$H$35:$N$35,MATCH('Calc| Project Costs'!P$9,'Input| Escalations'!$H$23:$N$23,0))+1</f>
        <v>1</v>
      </c>
      <c r="Q70" s="192">
        <f>'Input| Projects'!$Y70*INDEX('Input| Escalations'!$H$33:$N$33,MATCH('Calc| Project Costs'!Q$9,'Input| Escalations'!$H$23:$N$23,0))+'Input| Projects'!$Z70*INDEX('Input| Escalations'!$H$34:$N$34,MATCH('Calc| Project Costs'!Q$9,'Input| Escalations'!$H$23:$N$23,0))+'Input| Projects'!$AA70*INDEX('Input| Escalations'!$H$35:$N$35,MATCH('Calc| Project Costs'!Q$9,'Input| Escalations'!$H$23:$N$23,0))+1</f>
        <v>1</v>
      </c>
      <c r="R70" s="192">
        <f>'Input| Projects'!$Y70*INDEX('Input| Escalations'!$H$33:$N$33,MATCH('Calc| Project Costs'!R$9,'Input| Escalations'!$H$23:$N$23,0))+'Input| Projects'!$Z70*INDEX('Input| Escalations'!$H$34:$N$34,MATCH('Calc| Project Costs'!R$9,'Input| Escalations'!$H$23:$N$23,0))+'Input| Projects'!$AA70*INDEX('Input| Escalations'!$H$35:$N$35,MATCH('Calc| Project Costs'!R$9,'Input| Escalations'!$H$23:$N$23,0))+1</f>
        <v>1</v>
      </c>
      <c r="S70" s="192">
        <f>'Input| Projects'!$Y70*INDEX('Input| Escalations'!$H$33:$N$33,MATCH('Calc| Project Costs'!S$9,'Input| Escalations'!$H$23:$N$23,0))+'Input| Projects'!$Z70*INDEX('Input| Escalations'!$H$34:$N$34,MATCH('Calc| Project Costs'!S$9,'Input| Escalations'!$H$23:$N$23,0))+'Input| Projects'!$AA70*INDEX('Input| Escalations'!$H$35:$N$35,MATCH('Calc| Project Costs'!S$9,'Input| Escalations'!$H$23:$N$23,0))+1</f>
        <v>1</v>
      </c>
      <c r="T70" s="192">
        <f>'Input| Projects'!$Y70*INDEX('Input| Escalations'!$H$33:$N$33,MATCH('Calc| Project Costs'!T$9,'Input| Escalations'!$H$23:$N$23,0))+'Input| Projects'!$Z70*INDEX('Input| Escalations'!$H$34:$N$34,MATCH('Calc| Project Costs'!T$9,'Input| Escalations'!$H$23:$N$23,0))+'Input| Projects'!$AA70*INDEX('Input| Escalations'!$H$35:$N$35,MATCH('Calc| Project Costs'!T$9,'Input| Escalations'!$H$23:$N$23,0))+1</f>
        <v>1</v>
      </c>
      <c r="U70" s="106"/>
      <c r="V70" s="186">
        <f t="shared" si="37"/>
        <v>1279.6779000000001</v>
      </c>
      <c r="W70" s="186">
        <f t="shared" si="38"/>
        <v>0</v>
      </c>
      <c r="X70" s="186">
        <f t="shared" si="39"/>
        <v>0</v>
      </c>
      <c r="Y70" s="186">
        <f t="shared" si="18"/>
        <v>0</v>
      </c>
      <c r="Z70" s="186">
        <f t="shared" si="19"/>
        <v>0</v>
      </c>
      <c r="AA70" s="186">
        <f t="shared" si="40"/>
        <v>0</v>
      </c>
      <c r="AB70" s="186">
        <f t="shared" si="40"/>
        <v>0</v>
      </c>
      <c r="AC70" s="106"/>
      <c r="AD70" s="186">
        <f>'Input| Projects'!Q70*N70*'Input| Escalations'!$K$19</f>
        <v>0</v>
      </c>
      <c r="AE70" s="186">
        <f>'Input| Projects'!R70*O70*'Input| Escalations'!$K$19</f>
        <v>0</v>
      </c>
      <c r="AF70" s="186">
        <f>'Input| Projects'!S70*P70*'Input| Escalations'!$K$19</f>
        <v>0</v>
      </c>
      <c r="AG70" s="186">
        <f>'Input| Projects'!T70*Q70*'Input| Escalations'!$K$19</f>
        <v>0</v>
      </c>
      <c r="AH70" s="186">
        <f>'Input| Projects'!U70*R70*'Input| Escalations'!$K$19</f>
        <v>0</v>
      </c>
      <c r="AI70" s="186">
        <f>'Input| Projects'!V70*S70*'Input| Escalations'!$K$19</f>
        <v>0</v>
      </c>
      <c r="AJ70" s="186">
        <f>'Input| Projects'!W70*T70*'Input| Escalations'!$K$19</f>
        <v>0</v>
      </c>
      <c r="AK70" s="106"/>
      <c r="AL70" s="186">
        <f>IFERROR(IF('Input| Overheads'!$C$42="Direct costs",SUMPRODUCT(--('Input| Projects'!$AC70="Yes"),'Calc| Overheads Allocation'!C$8,'Calc| Project Costs'!V70),IF('Input| Overheads'!$C$42="Internal labour",SUMPRODUCT(--('Input| Projects'!$AC70="Yes"),'Calc| Overheads Allocation'!C$8,'Calc| Project Costs'!V70,'Input| Projects'!$Y70),IF('Input| Overheads'!$C$42="DNSP defined",SUMPRODUCT(--('Input| Projects'!$AC70="Yes"),'Calc| Overheads Allocation'!C$61,'Input| Projects'!$AF70),""))),"")</f>
        <v>70.470529999999982</v>
      </c>
      <c r="AM70" s="186">
        <f>IFERROR(IF('Input| Overheads'!$C$42="Direct costs",SUMPRODUCT(--('Input| Projects'!$AC70="Yes"),'Calc| Overheads Allocation'!D$8,'Calc| Project Costs'!W70),IF('Input| Overheads'!$C$42="Internal labour",SUMPRODUCT(--('Input| Projects'!$AC70="Yes"),'Calc| Overheads Allocation'!D$8,'Calc| Project Costs'!W70,'Input| Projects'!$Y70),IF('Input| Overheads'!$C$42="DNSP defined",SUMPRODUCT(--('Input| Projects'!$AC70="Yes"),'Calc| Overheads Allocation'!D$61,'Input| Projects'!$AF70),""))),"")</f>
        <v>0</v>
      </c>
      <c r="AN70" s="186">
        <f>IFERROR(IF('Input| Overheads'!$C$42="Direct costs",SUMPRODUCT(--('Input| Projects'!$AC70="Yes"),'Calc| Overheads Allocation'!E$8,'Calc| Project Costs'!X70),IF('Input| Overheads'!$C$42="Internal labour",SUMPRODUCT(--('Input| Projects'!$AC70="Yes"),'Calc| Overheads Allocation'!E$8,'Calc| Project Costs'!X70,'Input| Projects'!$Y70),IF('Input| Overheads'!$C$42="DNSP defined",SUMPRODUCT(--('Input| Projects'!$AC70="Yes"),'Calc| Overheads Allocation'!E$61,'Input| Projects'!$AF70),""))),"")</f>
        <v>0</v>
      </c>
      <c r="AO70" s="186">
        <f>IFERROR(IF('Input| Overheads'!$C$42="Direct costs",SUMPRODUCT(--('Input| Projects'!$AC70="Yes"),'Calc| Overheads Allocation'!F$8,'Calc| Project Costs'!Y70),IF('Input| Overheads'!$C$42="Internal labour",SUMPRODUCT(--('Input| Projects'!$AC70="Yes"),'Calc| Overheads Allocation'!F$8,'Calc| Project Costs'!Y70,'Input| Projects'!$Y70),IF('Input| Overheads'!$C$42="DNSP defined",SUMPRODUCT(--('Input| Projects'!$AC70="Yes"),'Calc| Overheads Allocation'!F$61,'Input| Projects'!$AF70),""))),"")</f>
        <v>0</v>
      </c>
      <c r="AP70" s="186">
        <f>IFERROR(IF('Input| Overheads'!$C$42="Direct costs",SUMPRODUCT(--('Input| Projects'!$AC70="Yes"),'Calc| Overheads Allocation'!G$8,'Calc| Project Costs'!Z70),IF('Input| Overheads'!$C$42="Internal labour",SUMPRODUCT(--('Input| Projects'!$AC70="Yes"),'Calc| Overheads Allocation'!G$8,'Calc| Project Costs'!Z70,'Input| Projects'!$Y70),IF('Input| Overheads'!$C$42="DNSP defined",SUMPRODUCT(--('Input| Projects'!$AC70="Yes"),'Calc| Overheads Allocation'!G$61,'Input| Projects'!$AF70),""))),"")</f>
        <v>0</v>
      </c>
      <c r="AQ70" s="186">
        <f>IFERROR(IF('Input| Overheads'!$C$42="Direct costs",SUMPRODUCT(--('Input| Projects'!$AC70="Yes"),'Calc| Overheads Allocation'!H$8,'Calc| Project Costs'!AA70),IF('Input| Overheads'!$C$42="Internal labour",SUMPRODUCT(--('Input| Projects'!$AC70="Yes"),'Calc| Overheads Allocation'!H$8,'Calc| Project Costs'!AA70,'Input| Projects'!$Y70),IF('Input| Overheads'!$C$42="DNSP defined",SUMPRODUCT(--('Input| Projects'!$AC70="Yes"),'Calc| Overheads Allocation'!H$61,'Input| Projects'!$AF70),""))),"")</f>
        <v>0</v>
      </c>
      <c r="AR70" s="186">
        <f>IFERROR(IF('Input| Overheads'!$C$42="Direct costs",SUMPRODUCT(--('Input| Projects'!$AC70="Yes"),'Calc| Overheads Allocation'!I$8,'Calc| Project Costs'!AB70),IF('Input| Overheads'!$C$42="Internal labour",SUMPRODUCT(--('Input| Projects'!$AC70="Yes"),'Calc| Overheads Allocation'!I$8,'Calc| Project Costs'!AB70,'Input| Projects'!$Y70),IF('Input| Overheads'!$C$42="DNSP defined",SUMPRODUCT(--('Input| Projects'!$AC70="Yes"),'Calc| Overheads Allocation'!I$61,'Input| Projects'!$AF70),""))),"")</f>
        <v>0</v>
      </c>
      <c r="AS70" s="106"/>
      <c r="AT70" s="186">
        <f>IFERROR(IF('Input| Overheads'!$C$42="Direct costs",SUMPRODUCT(--('Input| Projects'!$AD70="Yes"),'Calc| Overheads Allocation'!C$9,'Calc| Project Costs'!V70),IF('Input| Overheads'!$C$42="Internal labour",SUMPRODUCT(--('Input| Projects'!$AD70="Yes"),'Calc| Overheads Allocation'!C$9,'Calc| Project Costs'!V70,'Input| Projects'!$Y70),IF('Input| Overheads'!$C$42="DNSP defined",SUMPRODUCT(--('Input| Projects'!$AD70="Yes"),'Calc| Overheads Allocation'!C$62,'Input| Projects'!$AG70),""))),"")</f>
        <v>0</v>
      </c>
      <c r="AU70" s="186">
        <f>IFERROR(IF('Input| Overheads'!$C$42="Direct costs",SUMPRODUCT(--('Input| Projects'!$AD70="Yes"),'Calc| Overheads Allocation'!D$9,'Calc| Project Costs'!W70),IF('Input| Overheads'!$C$42="Internal labour",SUMPRODUCT(--('Input| Projects'!$AD70="Yes"),'Calc| Overheads Allocation'!D$9,'Calc| Project Costs'!W70,'Input| Projects'!$Y70),IF('Input| Overheads'!$C$42="DNSP defined",SUMPRODUCT(--('Input| Projects'!$AD70="Yes"),'Calc| Overheads Allocation'!D$62,'Input| Projects'!$AG70),""))),"")</f>
        <v>0</v>
      </c>
      <c r="AV70" s="186">
        <f>IFERROR(IF('Input| Overheads'!$C$42="Direct costs",SUMPRODUCT(--('Input| Projects'!$AD70="Yes"),'Calc| Overheads Allocation'!E$9,'Calc| Project Costs'!X70),IF('Input| Overheads'!$C$42="Internal labour",SUMPRODUCT(--('Input| Projects'!$AD70="Yes"),'Calc| Overheads Allocation'!E$9,'Calc| Project Costs'!X70,'Input| Projects'!$Y70),IF('Input| Overheads'!$C$42="DNSP defined",SUMPRODUCT(--('Input| Projects'!$AD70="Yes"),'Calc| Overheads Allocation'!E$62,'Input| Projects'!$AG70),""))),"")</f>
        <v>0</v>
      </c>
      <c r="AW70" s="186">
        <f>IFERROR(IF('Input| Overheads'!$C$42="Direct costs",SUMPRODUCT(--('Input| Projects'!$AD70="Yes"),'Calc| Overheads Allocation'!F$9,'Calc| Project Costs'!Y70),IF('Input| Overheads'!$C$42="Internal labour",SUMPRODUCT(--('Input| Projects'!$AD70="Yes"),'Calc| Overheads Allocation'!F$9,'Calc| Project Costs'!Y70,'Input| Projects'!$Y70),IF('Input| Overheads'!$C$42="DNSP defined",SUMPRODUCT(--('Input| Projects'!$AD70="Yes"),'Calc| Overheads Allocation'!F$62,'Input| Projects'!$AG70),""))),"")</f>
        <v>0</v>
      </c>
      <c r="AX70" s="186">
        <f>IFERROR(IF('Input| Overheads'!$C$42="Direct costs",SUMPRODUCT(--('Input| Projects'!$AD70="Yes"),'Calc| Overheads Allocation'!G$9,'Calc| Project Costs'!Z70),IF('Input| Overheads'!$C$42="Internal labour",SUMPRODUCT(--('Input| Projects'!$AD70="Yes"),'Calc| Overheads Allocation'!G$9,'Calc| Project Costs'!Z70,'Input| Projects'!$Y70),IF('Input| Overheads'!$C$42="DNSP defined",SUMPRODUCT(--('Input| Projects'!$AD70="Yes"),'Calc| Overheads Allocation'!G$62,'Input| Projects'!$AG70),""))),"")</f>
        <v>0</v>
      </c>
      <c r="AY70" s="186">
        <f>IFERROR(IF('Input| Overheads'!$C$42="Direct costs",SUMPRODUCT(--('Input| Projects'!$AD70="Yes"),'Calc| Overheads Allocation'!H$9,'Calc| Project Costs'!AA70),IF('Input| Overheads'!$C$42="Internal labour",SUMPRODUCT(--('Input| Projects'!$AD70="Yes"),'Calc| Overheads Allocation'!H$9,'Calc| Project Costs'!AA70,'Input| Projects'!$Y70),IF('Input| Overheads'!$C$42="DNSP defined",SUMPRODUCT(--('Input| Projects'!$AD70="Yes"),'Calc| Overheads Allocation'!H$62,'Input| Projects'!$AG70),""))),"")</f>
        <v>0</v>
      </c>
      <c r="AZ70" s="186">
        <f>IFERROR(IF('Input| Overheads'!$C$42="Direct costs",SUMPRODUCT(--('Input| Projects'!$AD70="Yes"),'Calc| Overheads Allocation'!I$9,'Calc| Project Costs'!AB70),IF('Input| Overheads'!$C$42="Internal labour",SUMPRODUCT(--('Input| Projects'!$AD70="Yes"),'Calc| Overheads Allocation'!I$9,'Calc| Project Costs'!AB70,'Input| Projects'!$Y70),IF('Input| Overheads'!$C$42="DNSP defined",SUMPRODUCT(--('Input| Projects'!$AD70="Yes"),'Calc| Overheads Allocation'!I$62,'Input| Projects'!$AG70),""))),"")</f>
        <v>0</v>
      </c>
      <c r="BA70" s="106"/>
      <c r="BB70" s="186">
        <f t="shared" si="41"/>
        <v>70.470529999999982</v>
      </c>
      <c r="BC70" s="186">
        <f t="shared" si="42"/>
        <v>0</v>
      </c>
      <c r="BD70" s="186">
        <f t="shared" si="43"/>
        <v>0</v>
      </c>
      <c r="BE70" s="186">
        <f t="shared" si="20"/>
        <v>0</v>
      </c>
      <c r="BF70" s="186">
        <f t="shared" si="21"/>
        <v>0</v>
      </c>
      <c r="BG70" s="186">
        <f t="shared" si="22"/>
        <v>0</v>
      </c>
      <c r="BH70" s="186">
        <f t="shared" si="23"/>
        <v>0</v>
      </c>
      <c r="BI70" s="97"/>
      <c r="BJ70" s="186">
        <f t="shared" si="24"/>
        <v>0</v>
      </c>
      <c r="BK70" s="186" t="str">
        <f t="shared" si="25"/>
        <v/>
      </c>
      <c r="BL70" s="186" t="str">
        <f t="shared" si="26"/>
        <v/>
      </c>
      <c r="BM70" s="186" t="str">
        <f t="shared" si="27"/>
        <v/>
      </c>
      <c r="BN70" s="186" t="str">
        <f t="shared" si="28"/>
        <v/>
      </c>
      <c r="BO70" s="186" t="str">
        <f t="shared" si="29"/>
        <v/>
      </c>
      <c r="BP70" s="186" t="str">
        <f t="shared" si="30"/>
        <v/>
      </c>
      <c r="BQ70" s="97"/>
      <c r="BR70" s="186">
        <f t="shared" si="44"/>
        <v>1350.1484300000002</v>
      </c>
      <c r="BS70" s="186">
        <f t="shared" si="31"/>
        <v>0</v>
      </c>
      <c r="BT70" s="222">
        <f t="shared" si="32"/>
        <v>0</v>
      </c>
      <c r="BU70" s="222">
        <f t="shared" si="33"/>
        <v>0</v>
      </c>
      <c r="BV70" s="222">
        <f t="shared" si="34"/>
        <v>0</v>
      </c>
      <c r="BW70" s="222">
        <f t="shared" si="35"/>
        <v>0</v>
      </c>
      <c r="BX70" s="222">
        <f t="shared" si="36"/>
        <v>0</v>
      </c>
      <c r="BY70" s="106"/>
      <c r="BZ70" s="197" t="str">
        <f>IF(SUMIF('Input| Projects'!$AS$8:$CP$8,"Dx",'Input| Projects'!$AS70:$CP70)=0,"",SUMIF('Input| Projects'!$AS$8:$CP$8,"Dx",'Input| Projects'!$AS70:$CP70))</f>
        <v/>
      </c>
      <c r="CA70" s="197">
        <f>IF(SUMIF('Input| Projects'!$AS$8:$CP$8,"Tx",'Input| Projects'!$AS70:$CP70)=0,"",SUMIF('Input| Projects'!$AS$8:$CP$8,"Tx",'Input| Projects'!$AS70:$CP70))</f>
        <v>1</v>
      </c>
      <c r="CB70" s="150" t="str">
        <f t="shared" si="45"/>
        <v/>
      </c>
    </row>
    <row r="71" spans="2:80" x14ac:dyDescent="0.2">
      <c r="B71" s="201">
        <f>IFERROR('Input| Projects'!B71,"")</f>
        <v>62</v>
      </c>
      <c r="C71" s="42" t="str">
        <f>IFERROR(IF('Input| Projects'!C71="","",'Input| Projects'!C71),"")</f>
        <v>NEW 132kV SUPPLY TO AIRTRUNK DATA CENTRE</v>
      </c>
      <c r="D71" s="42" t="str">
        <f>IFERROR(IF('Input| Projects'!D71="","",'Input| Projects'!D71),"")</f>
        <v>ARA_05.3.0040M</v>
      </c>
      <c r="E71" s="104"/>
      <c r="F71" s="190">
        <f>IFERROR('Input| Projects'!I71*'Input| Escalations'!$K$19,"")</f>
        <v>4.4590599999999991</v>
      </c>
      <c r="G71" s="190">
        <f>IFERROR('Input| Projects'!J71*'Input| Escalations'!$K$19,"")</f>
        <v>0</v>
      </c>
      <c r="H71" s="190">
        <f>IFERROR('Input| Projects'!K71*'Input| Escalations'!$K$19,"")</f>
        <v>0</v>
      </c>
      <c r="I71" s="190">
        <f>IFERROR('Input| Projects'!L71*'Input| Escalations'!$K$19,"")</f>
        <v>0</v>
      </c>
      <c r="J71" s="190">
        <f>IFERROR('Input| Projects'!M71*'Input| Escalations'!$K$19,"")</f>
        <v>0</v>
      </c>
      <c r="K71" s="190">
        <f>IFERROR('Input| Projects'!N71*'Input| Escalations'!$K$19,"")</f>
        <v>0</v>
      </c>
      <c r="L71" s="190">
        <f>IFERROR('Input| Projects'!O71*'Input| Escalations'!$K$19,"")</f>
        <v>0</v>
      </c>
      <c r="M71" s="150" t="str">
        <f>IF(ABS(SUM(F71:L71)-(SUM('Input| Projects'!I71:O71)*'Input| Escalations'!$K$19))&lt;0.0000001,"",1)</f>
        <v/>
      </c>
      <c r="N71" s="192">
        <f>'Input| Projects'!$Y71*INDEX('Input| Escalations'!$H$33:$N$33,MATCH('Calc| Project Costs'!N$9,'Input| Escalations'!$H$23:$N$23,0))+'Input| Projects'!$Z71*INDEX('Input| Escalations'!$H$34:$N$34,MATCH('Calc| Project Costs'!N$9,'Input| Escalations'!$H$23:$N$23,0))+'Input| Projects'!$AA71*INDEX('Input| Escalations'!$H$35:$N$35,MATCH('Calc| Project Costs'!N$9,'Input| Escalations'!$H$23:$N$23,0))+1</f>
        <v>1</v>
      </c>
      <c r="O71" s="192">
        <f>'Input| Projects'!$Y71*INDEX('Input| Escalations'!$H$33:$N$33,MATCH('Calc| Project Costs'!O$9,'Input| Escalations'!$H$23:$N$23,0))+'Input| Projects'!$Z71*INDEX('Input| Escalations'!$H$34:$N$34,MATCH('Calc| Project Costs'!O$9,'Input| Escalations'!$H$23:$N$23,0))+'Input| Projects'!$AA71*INDEX('Input| Escalations'!$H$35:$N$35,MATCH('Calc| Project Costs'!O$9,'Input| Escalations'!$H$23:$N$23,0))+1</f>
        <v>1</v>
      </c>
      <c r="P71" s="192">
        <f>'Input| Projects'!$Y71*INDEX('Input| Escalations'!$H$33:$N$33,MATCH('Calc| Project Costs'!P$9,'Input| Escalations'!$H$23:$N$23,0))+'Input| Projects'!$Z71*INDEX('Input| Escalations'!$H$34:$N$34,MATCH('Calc| Project Costs'!P$9,'Input| Escalations'!$H$23:$N$23,0))+'Input| Projects'!$AA71*INDEX('Input| Escalations'!$H$35:$N$35,MATCH('Calc| Project Costs'!P$9,'Input| Escalations'!$H$23:$N$23,0))+1</f>
        <v>1</v>
      </c>
      <c r="Q71" s="192">
        <f>'Input| Projects'!$Y71*INDEX('Input| Escalations'!$H$33:$N$33,MATCH('Calc| Project Costs'!Q$9,'Input| Escalations'!$H$23:$N$23,0))+'Input| Projects'!$Z71*INDEX('Input| Escalations'!$H$34:$N$34,MATCH('Calc| Project Costs'!Q$9,'Input| Escalations'!$H$23:$N$23,0))+'Input| Projects'!$AA71*INDEX('Input| Escalations'!$H$35:$N$35,MATCH('Calc| Project Costs'!Q$9,'Input| Escalations'!$H$23:$N$23,0))+1</f>
        <v>1</v>
      </c>
      <c r="R71" s="192">
        <f>'Input| Projects'!$Y71*INDEX('Input| Escalations'!$H$33:$N$33,MATCH('Calc| Project Costs'!R$9,'Input| Escalations'!$H$23:$N$23,0))+'Input| Projects'!$Z71*INDEX('Input| Escalations'!$H$34:$N$34,MATCH('Calc| Project Costs'!R$9,'Input| Escalations'!$H$23:$N$23,0))+'Input| Projects'!$AA71*INDEX('Input| Escalations'!$H$35:$N$35,MATCH('Calc| Project Costs'!R$9,'Input| Escalations'!$H$23:$N$23,0))+1</f>
        <v>1</v>
      </c>
      <c r="S71" s="192">
        <f>'Input| Projects'!$Y71*INDEX('Input| Escalations'!$H$33:$N$33,MATCH('Calc| Project Costs'!S$9,'Input| Escalations'!$H$23:$N$23,0))+'Input| Projects'!$Z71*INDEX('Input| Escalations'!$H$34:$N$34,MATCH('Calc| Project Costs'!S$9,'Input| Escalations'!$H$23:$N$23,0))+'Input| Projects'!$AA71*INDEX('Input| Escalations'!$H$35:$N$35,MATCH('Calc| Project Costs'!S$9,'Input| Escalations'!$H$23:$N$23,0))+1</f>
        <v>1</v>
      </c>
      <c r="T71" s="192">
        <f>'Input| Projects'!$Y71*INDEX('Input| Escalations'!$H$33:$N$33,MATCH('Calc| Project Costs'!T$9,'Input| Escalations'!$H$23:$N$23,0))+'Input| Projects'!$Z71*INDEX('Input| Escalations'!$H$34:$N$34,MATCH('Calc| Project Costs'!T$9,'Input| Escalations'!$H$23:$N$23,0))+'Input| Projects'!$AA71*INDEX('Input| Escalations'!$H$35:$N$35,MATCH('Calc| Project Costs'!T$9,'Input| Escalations'!$H$23:$N$23,0))+1</f>
        <v>1</v>
      </c>
      <c r="U71" s="106"/>
      <c r="V71" s="186">
        <f t="shared" si="37"/>
        <v>4.4590599999999991</v>
      </c>
      <c r="W71" s="186">
        <f t="shared" si="38"/>
        <v>0</v>
      </c>
      <c r="X71" s="186">
        <f t="shared" si="39"/>
        <v>0</v>
      </c>
      <c r="Y71" s="186">
        <f t="shared" si="18"/>
        <v>0</v>
      </c>
      <c r="Z71" s="186">
        <f t="shared" si="19"/>
        <v>0</v>
      </c>
      <c r="AA71" s="186">
        <f t="shared" si="40"/>
        <v>0</v>
      </c>
      <c r="AB71" s="186">
        <f t="shared" si="40"/>
        <v>0</v>
      </c>
      <c r="AC71" s="106"/>
      <c r="AD71" s="186">
        <f>'Input| Projects'!Q71*N71*'Input| Escalations'!$K$19</f>
        <v>0</v>
      </c>
      <c r="AE71" s="186">
        <f>'Input| Projects'!R71*O71*'Input| Escalations'!$K$19</f>
        <v>0</v>
      </c>
      <c r="AF71" s="186">
        <f>'Input| Projects'!S71*P71*'Input| Escalations'!$K$19</f>
        <v>0</v>
      </c>
      <c r="AG71" s="186">
        <f>'Input| Projects'!T71*Q71*'Input| Escalations'!$K$19</f>
        <v>0</v>
      </c>
      <c r="AH71" s="186">
        <f>'Input| Projects'!U71*R71*'Input| Escalations'!$K$19</f>
        <v>0</v>
      </c>
      <c r="AI71" s="186">
        <f>'Input| Projects'!V71*S71*'Input| Escalations'!$K$19</f>
        <v>0</v>
      </c>
      <c r="AJ71" s="186">
        <f>'Input| Projects'!W71*T71*'Input| Escalations'!$K$19</f>
        <v>0</v>
      </c>
      <c r="AK71" s="106"/>
      <c r="AL71" s="186">
        <f>IFERROR(IF('Input| Overheads'!$C$42="Direct costs",SUMPRODUCT(--('Input| Projects'!$AC71="Yes"),'Calc| Overheads Allocation'!C$8,'Calc| Project Costs'!V71),IF('Input| Overheads'!$C$42="Internal labour",SUMPRODUCT(--('Input| Projects'!$AC71="Yes"),'Calc| Overheads Allocation'!C$8,'Calc| Project Costs'!V71,'Input| Projects'!$Y71),IF('Input| Overheads'!$C$42="DNSP defined",SUMPRODUCT(--('Input| Projects'!$AC71="Yes"),'Calc| Overheads Allocation'!C$61,'Input| Projects'!$AF71),""))),"")</f>
        <v>2.96888</v>
      </c>
      <c r="AM71" s="186">
        <f>IFERROR(IF('Input| Overheads'!$C$42="Direct costs",SUMPRODUCT(--('Input| Projects'!$AC71="Yes"),'Calc| Overheads Allocation'!D$8,'Calc| Project Costs'!W71),IF('Input| Overheads'!$C$42="Internal labour",SUMPRODUCT(--('Input| Projects'!$AC71="Yes"),'Calc| Overheads Allocation'!D$8,'Calc| Project Costs'!W71,'Input| Projects'!$Y71),IF('Input| Overheads'!$C$42="DNSP defined",SUMPRODUCT(--('Input| Projects'!$AC71="Yes"),'Calc| Overheads Allocation'!D$61,'Input| Projects'!$AF71),""))),"")</f>
        <v>0</v>
      </c>
      <c r="AN71" s="186">
        <f>IFERROR(IF('Input| Overheads'!$C$42="Direct costs",SUMPRODUCT(--('Input| Projects'!$AC71="Yes"),'Calc| Overheads Allocation'!E$8,'Calc| Project Costs'!X71),IF('Input| Overheads'!$C$42="Internal labour",SUMPRODUCT(--('Input| Projects'!$AC71="Yes"),'Calc| Overheads Allocation'!E$8,'Calc| Project Costs'!X71,'Input| Projects'!$Y71),IF('Input| Overheads'!$C$42="DNSP defined",SUMPRODUCT(--('Input| Projects'!$AC71="Yes"),'Calc| Overheads Allocation'!E$61,'Input| Projects'!$AF71),""))),"")</f>
        <v>0</v>
      </c>
      <c r="AO71" s="186">
        <f>IFERROR(IF('Input| Overheads'!$C$42="Direct costs",SUMPRODUCT(--('Input| Projects'!$AC71="Yes"),'Calc| Overheads Allocation'!F$8,'Calc| Project Costs'!Y71),IF('Input| Overheads'!$C$42="Internal labour",SUMPRODUCT(--('Input| Projects'!$AC71="Yes"),'Calc| Overheads Allocation'!F$8,'Calc| Project Costs'!Y71,'Input| Projects'!$Y71),IF('Input| Overheads'!$C$42="DNSP defined",SUMPRODUCT(--('Input| Projects'!$AC71="Yes"),'Calc| Overheads Allocation'!F$61,'Input| Projects'!$AF71),""))),"")</f>
        <v>0</v>
      </c>
      <c r="AP71" s="186">
        <f>IFERROR(IF('Input| Overheads'!$C$42="Direct costs",SUMPRODUCT(--('Input| Projects'!$AC71="Yes"),'Calc| Overheads Allocation'!G$8,'Calc| Project Costs'!Z71),IF('Input| Overheads'!$C$42="Internal labour",SUMPRODUCT(--('Input| Projects'!$AC71="Yes"),'Calc| Overheads Allocation'!G$8,'Calc| Project Costs'!Z71,'Input| Projects'!$Y71),IF('Input| Overheads'!$C$42="DNSP defined",SUMPRODUCT(--('Input| Projects'!$AC71="Yes"),'Calc| Overheads Allocation'!G$61,'Input| Projects'!$AF71),""))),"")</f>
        <v>0</v>
      </c>
      <c r="AQ71" s="186">
        <f>IFERROR(IF('Input| Overheads'!$C$42="Direct costs",SUMPRODUCT(--('Input| Projects'!$AC71="Yes"),'Calc| Overheads Allocation'!H$8,'Calc| Project Costs'!AA71),IF('Input| Overheads'!$C$42="Internal labour",SUMPRODUCT(--('Input| Projects'!$AC71="Yes"),'Calc| Overheads Allocation'!H$8,'Calc| Project Costs'!AA71,'Input| Projects'!$Y71),IF('Input| Overheads'!$C$42="DNSP defined",SUMPRODUCT(--('Input| Projects'!$AC71="Yes"),'Calc| Overheads Allocation'!H$61,'Input| Projects'!$AF71),""))),"")</f>
        <v>0</v>
      </c>
      <c r="AR71" s="186">
        <f>IFERROR(IF('Input| Overheads'!$C$42="Direct costs",SUMPRODUCT(--('Input| Projects'!$AC71="Yes"),'Calc| Overheads Allocation'!I$8,'Calc| Project Costs'!AB71),IF('Input| Overheads'!$C$42="Internal labour",SUMPRODUCT(--('Input| Projects'!$AC71="Yes"),'Calc| Overheads Allocation'!I$8,'Calc| Project Costs'!AB71,'Input| Projects'!$Y71),IF('Input| Overheads'!$C$42="DNSP defined",SUMPRODUCT(--('Input| Projects'!$AC71="Yes"),'Calc| Overheads Allocation'!I$61,'Input| Projects'!$AF71),""))),"")</f>
        <v>0</v>
      </c>
      <c r="AS71" s="106"/>
      <c r="AT71" s="186">
        <f>IFERROR(IF('Input| Overheads'!$C$42="Direct costs",SUMPRODUCT(--('Input| Projects'!$AD71="Yes"),'Calc| Overheads Allocation'!C$9,'Calc| Project Costs'!V71),IF('Input| Overheads'!$C$42="Internal labour",SUMPRODUCT(--('Input| Projects'!$AD71="Yes"),'Calc| Overheads Allocation'!C$9,'Calc| Project Costs'!V71,'Input| Projects'!$Y71),IF('Input| Overheads'!$C$42="DNSP defined",SUMPRODUCT(--('Input| Projects'!$AD71="Yes"),'Calc| Overheads Allocation'!C$62,'Input| Projects'!$AG71),""))),"")</f>
        <v>0</v>
      </c>
      <c r="AU71" s="186">
        <f>IFERROR(IF('Input| Overheads'!$C$42="Direct costs",SUMPRODUCT(--('Input| Projects'!$AD71="Yes"),'Calc| Overheads Allocation'!D$9,'Calc| Project Costs'!W71),IF('Input| Overheads'!$C$42="Internal labour",SUMPRODUCT(--('Input| Projects'!$AD71="Yes"),'Calc| Overheads Allocation'!D$9,'Calc| Project Costs'!W71,'Input| Projects'!$Y71),IF('Input| Overheads'!$C$42="DNSP defined",SUMPRODUCT(--('Input| Projects'!$AD71="Yes"),'Calc| Overheads Allocation'!D$62,'Input| Projects'!$AG71),""))),"")</f>
        <v>0</v>
      </c>
      <c r="AV71" s="186">
        <f>IFERROR(IF('Input| Overheads'!$C$42="Direct costs",SUMPRODUCT(--('Input| Projects'!$AD71="Yes"),'Calc| Overheads Allocation'!E$9,'Calc| Project Costs'!X71),IF('Input| Overheads'!$C$42="Internal labour",SUMPRODUCT(--('Input| Projects'!$AD71="Yes"),'Calc| Overheads Allocation'!E$9,'Calc| Project Costs'!X71,'Input| Projects'!$Y71),IF('Input| Overheads'!$C$42="DNSP defined",SUMPRODUCT(--('Input| Projects'!$AD71="Yes"),'Calc| Overheads Allocation'!E$62,'Input| Projects'!$AG71),""))),"")</f>
        <v>0</v>
      </c>
      <c r="AW71" s="186">
        <f>IFERROR(IF('Input| Overheads'!$C$42="Direct costs",SUMPRODUCT(--('Input| Projects'!$AD71="Yes"),'Calc| Overheads Allocation'!F$9,'Calc| Project Costs'!Y71),IF('Input| Overheads'!$C$42="Internal labour",SUMPRODUCT(--('Input| Projects'!$AD71="Yes"),'Calc| Overheads Allocation'!F$9,'Calc| Project Costs'!Y71,'Input| Projects'!$Y71),IF('Input| Overheads'!$C$42="DNSP defined",SUMPRODUCT(--('Input| Projects'!$AD71="Yes"),'Calc| Overheads Allocation'!F$62,'Input| Projects'!$AG71),""))),"")</f>
        <v>0</v>
      </c>
      <c r="AX71" s="186">
        <f>IFERROR(IF('Input| Overheads'!$C$42="Direct costs",SUMPRODUCT(--('Input| Projects'!$AD71="Yes"),'Calc| Overheads Allocation'!G$9,'Calc| Project Costs'!Z71),IF('Input| Overheads'!$C$42="Internal labour",SUMPRODUCT(--('Input| Projects'!$AD71="Yes"),'Calc| Overheads Allocation'!G$9,'Calc| Project Costs'!Z71,'Input| Projects'!$Y71),IF('Input| Overheads'!$C$42="DNSP defined",SUMPRODUCT(--('Input| Projects'!$AD71="Yes"),'Calc| Overheads Allocation'!G$62,'Input| Projects'!$AG71),""))),"")</f>
        <v>0</v>
      </c>
      <c r="AY71" s="186">
        <f>IFERROR(IF('Input| Overheads'!$C$42="Direct costs",SUMPRODUCT(--('Input| Projects'!$AD71="Yes"),'Calc| Overheads Allocation'!H$9,'Calc| Project Costs'!AA71),IF('Input| Overheads'!$C$42="Internal labour",SUMPRODUCT(--('Input| Projects'!$AD71="Yes"),'Calc| Overheads Allocation'!H$9,'Calc| Project Costs'!AA71,'Input| Projects'!$Y71),IF('Input| Overheads'!$C$42="DNSP defined",SUMPRODUCT(--('Input| Projects'!$AD71="Yes"),'Calc| Overheads Allocation'!H$62,'Input| Projects'!$AG71),""))),"")</f>
        <v>0</v>
      </c>
      <c r="AZ71" s="186">
        <f>IFERROR(IF('Input| Overheads'!$C$42="Direct costs",SUMPRODUCT(--('Input| Projects'!$AD71="Yes"),'Calc| Overheads Allocation'!I$9,'Calc| Project Costs'!AB71),IF('Input| Overheads'!$C$42="Internal labour",SUMPRODUCT(--('Input| Projects'!$AD71="Yes"),'Calc| Overheads Allocation'!I$9,'Calc| Project Costs'!AB71,'Input| Projects'!$Y71),IF('Input| Overheads'!$C$42="DNSP defined",SUMPRODUCT(--('Input| Projects'!$AD71="Yes"),'Calc| Overheads Allocation'!I$62,'Input| Projects'!$AG71),""))),"")</f>
        <v>0</v>
      </c>
      <c r="BA71" s="106"/>
      <c r="BB71" s="186">
        <f t="shared" si="41"/>
        <v>2.96888</v>
      </c>
      <c r="BC71" s="186">
        <f t="shared" si="42"/>
        <v>0</v>
      </c>
      <c r="BD71" s="186">
        <f t="shared" si="43"/>
        <v>0</v>
      </c>
      <c r="BE71" s="186">
        <f t="shared" si="20"/>
        <v>0</v>
      </c>
      <c r="BF71" s="186">
        <f t="shared" si="21"/>
        <v>0</v>
      </c>
      <c r="BG71" s="186">
        <f t="shared" si="22"/>
        <v>0</v>
      </c>
      <c r="BH71" s="186">
        <f t="shared" si="23"/>
        <v>0</v>
      </c>
      <c r="BI71" s="97"/>
      <c r="BJ71" s="186">
        <f t="shared" si="24"/>
        <v>0</v>
      </c>
      <c r="BK71" s="186" t="str">
        <f t="shared" si="25"/>
        <v/>
      </c>
      <c r="BL71" s="186" t="str">
        <f t="shared" si="26"/>
        <v/>
      </c>
      <c r="BM71" s="186" t="str">
        <f t="shared" si="27"/>
        <v/>
      </c>
      <c r="BN71" s="186" t="str">
        <f t="shared" si="28"/>
        <v/>
      </c>
      <c r="BO71" s="186" t="str">
        <f t="shared" si="29"/>
        <v/>
      </c>
      <c r="BP71" s="186" t="str">
        <f t="shared" si="30"/>
        <v/>
      </c>
      <c r="BQ71" s="97"/>
      <c r="BR71" s="186">
        <f t="shared" si="44"/>
        <v>7.4279399999999995</v>
      </c>
      <c r="BS71" s="186">
        <f t="shared" si="31"/>
        <v>0</v>
      </c>
      <c r="BT71" s="222">
        <f t="shared" si="32"/>
        <v>0</v>
      </c>
      <c r="BU71" s="222">
        <f t="shared" si="33"/>
        <v>0</v>
      </c>
      <c r="BV71" s="222">
        <f t="shared" si="34"/>
        <v>0</v>
      </c>
      <c r="BW71" s="222">
        <f t="shared" si="35"/>
        <v>0</v>
      </c>
      <c r="BX71" s="222">
        <f t="shared" si="36"/>
        <v>0</v>
      </c>
      <c r="BY71" s="106"/>
      <c r="BZ71" s="197">
        <f>IF(SUMIF('Input| Projects'!$AS$8:$CP$8,"Dx",'Input| Projects'!$AS71:$CP71)=0,"",SUMIF('Input| Projects'!$AS$8:$CP$8,"Dx",'Input| Projects'!$AS71:$CP71))</f>
        <v>1</v>
      </c>
      <c r="CA71" s="197" t="str">
        <f>IF(SUMIF('Input| Projects'!$AS$8:$CP$8,"Tx",'Input| Projects'!$AS71:$CP71)=0,"",SUMIF('Input| Projects'!$AS$8:$CP$8,"Tx",'Input| Projects'!$AS71:$CP71))</f>
        <v/>
      </c>
      <c r="CB71" s="150" t="str">
        <f t="shared" si="45"/>
        <v/>
      </c>
    </row>
    <row r="72" spans="2:80" x14ac:dyDescent="0.2">
      <c r="B72" s="201">
        <f>IFERROR('Input| Projects'!B72,"")</f>
        <v>63</v>
      </c>
      <c r="C72" s="249"/>
      <c r="D72" s="42" t="str">
        <f>IFERROR(IF('Input| Projects'!D72="","",'Input| Projects'!D72),"")</f>
        <v>ARA_05.3.0041M</v>
      </c>
      <c r="E72" s="104"/>
      <c r="F72" s="190">
        <f>IFERROR('Input| Projects'!I72*'Input| Escalations'!$K$19,"")</f>
        <v>-4.2367200000000009</v>
      </c>
      <c r="G72" s="190">
        <f>IFERROR('Input| Projects'!J72*'Input| Escalations'!$K$19,"")</f>
        <v>0</v>
      </c>
      <c r="H72" s="190">
        <f>IFERROR('Input| Projects'!K72*'Input| Escalations'!$K$19,"")</f>
        <v>0</v>
      </c>
      <c r="I72" s="190">
        <f>IFERROR('Input| Projects'!L72*'Input| Escalations'!$K$19,"")</f>
        <v>0</v>
      </c>
      <c r="J72" s="190">
        <f>IFERROR('Input| Projects'!M72*'Input| Escalations'!$K$19,"")</f>
        <v>0</v>
      </c>
      <c r="K72" s="190">
        <f>IFERROR('Input| Projects'!N72*'Input| Escalations'!$K$19,"")</f>
        <v>0</v>
      </c>
      <c r="L72" s="190">
        <f>IFERROR('Input| Projects'!O72*'Input| Escalations'!$K$19,"")</f>
        <v>0</v>
      </c>
      <c r="M72" s="150" t="str">
        <f>IF(ABS(SUM(F72:L72)-(SUM('Input| Projects'!I72:O72)*'Input| Escalations'!$K$19))&lt;0.0000001,"",1)</f>
        <v/>
      </c>
      <c r="N72" s="192">
        <f>'Input| Projects'!$Y72*INDEX('Input| Escalations'!$H$33:$N$33,MATCH('Calc| Project Costs'!N$9,'Input| Escalations'!$H$23:$N$23,0))+'Input| Projects'!$Z72*INDEX('Input| Escalations'!$H$34:$N$34,MATCH('Calc| Project Costs'!N$9,'Input| Escalations'!$H$23:$N$23,0))+'Input| Projects'!$AA72*INDEX('Input| Escalations'!$H$35:$N$35,MATCH('Calc| Project Costs'!N$9,'Input| Escalations'!$H$23:$N$23,0))+1</f>
        <v>1</v>
      </c>
      <c r="O72" s="192">
        <f>'Input| Projects'!$Y72*INDEX('Input| Escalations'!$H$33:$N$33,MATCH('Calc| Project Costs'!O$9,'Input| Escalations'!$H$23:$N$23,0))+'Input| Projects'!$Z72*INDEX('Input| Escalations'!$H$34:$N$34,MATCH('Calc| Project Costs'!O$9,'Input| Escalations'!$H$23:$N$23,0))+'Input| Projects'!$AA72*INDEX('Input| Escalations'!$H$35:$N$35,MATCH('Calc| Project Costs'!O$9,'Input| Escalations'!$H$23:$N$23,0))+1</f>
        <v>1</v>
      </c>
      <c r="P72" s="192">
        <f>'Input| Projects'!$Y72*INDEX('Input| Escalations'!$H$33:$N$33,MATCH('Calc| Project Costs'!P$9,'Input| Escalations'!$H$23:$N$23,0))+'Input| Projects'!$Z72*INDEX('Input| Escalations'!$H$34:$N$34,MATCH('Calc| Project Costs'!P$9,'Input| Escalations'!$H$23:$N$23,0))+'Input| Projects'!$AA72*INDEX('Input| Escalations'!$H$35:$N$35,MATCH('Calc| Project Costs'!P$9,'Input| Escalations'!$H$23:$N$23,0))+1</f>
        <v>1</v>
      </c>
      <c r="Q72" s="192">
        <f>'Input| Projects'!$Y72*INDEX('Input| Escalations'!$H$33:$N$33,MATCH('Calc| Project Costs'!Q$9,'Input| Escalations'!$H$23:$N$23,0))+'Input| Projects'!$Z72*INDEX('Input| Escalations'!$H$34:$N$34,MATCH('Calc| Project Costs'!Q$9,'Input| Escalations'!$H$23:$N$23,0))+'Input| Projects'!$AA72*INDEX('Input| Escalations'!$H$35:$N$35,MATCH('Calc| Project Costs'!Q$9,'Input| Escalations'!$H$23:$N$23,0))+1</f>
        <v>1</v>
      </c>
      <c r="R72" s="192">
        <f>'Input| Projects'!$Y72*INDEX('Input| Escalations'!$H$33:$N$33,MATCH('Calc| Project Costs'!R$9,'Input| Escalations'!$H$23:$N$23,0))+'Input| Projects'!$Z72*INDEX('Input| Escalations'!$H$34:$N$34,MATCH('Calc| Project Costs'!R$9,'Input| Escalations'!$H$23:$N$23,0))+'Input| Projects'!$AA72*INDEX('Input| Escalations'!$H$35:$N$35,MATCH('Calc| Project Costs'!R$9,'Input| Escalations'!$H$23:$N$23,0))+1</f>
        <v>1</v>
      </c>
      <c r="S72" s="192">
        <f>'Input| Projects'!$Y72*INDEX('Input| Escalations'!$H$33:$N$33,MATCH('Calc| Project Costs'!S$9,'Input| Escalations'!$H$23:$N$23,0))+'Input| Projects'!$Z72*INDEX('Input| Escalations'!$H$34:$N$34,MATCH('Calc| Project Costs'!S$9,'Input| Escalations'!$H$23:$N$23,0))+'Input| Projects'!$AA72*INDEX('Input| Escalations'!$H$35:$N$35,MATCH('Calc| Project Costs'!S$9,'Input| Escalations'!$H$23:$N$23,0))+1</f>
        <v>1</v>
      </c>
      <c r="T72" s="192">
        <f>'Input| Projects'!$Y72*INDEX('Input| Escalations'!$H$33:$N$33,MATCH('Calc| Project Costs'!T$9,'Input| Escalations'!$H$23:$N$23,0))+'Input| Projects'!$Z72*INDEX('Input| Escalations'!$H$34:$N$34,MATCH('Calc| Project Costs'!T$9,'Input| Escalations'!$H$23:$N$23,0))+'Input| Projects'!$AA72*INDEX('Input| Escalations'!$H$35:$N$35,MATCH('Calc| Project Costs'!T$9,'Input| Escalations'!$H$23:$N$23,0))+1</f>
        <v>1</v>
      </c>
      <c r="U72" s="106"/>
      <c r="V72" s="186">
        <f t="shared" si="37"/>
        <v>-4.2367200000000009</v>
      </c>
      <c r="W72" s="186">
        <f t="shared" si="38"/>
        <v>0</v>
      </c>
      <c r="X72" s="186">
        <f t="shared" si="39"/>
        <v>0</v>
      </c>
      <c r="Y72" s="186">
        <f t="shared" si="18"/>
        <v>0</v>
      </c>
      <c r="Z72" s="186">
        <f t="shared" si="19"/>
        <v>0</v>
      </c>
      <c r="AA72" s="186">
        <f t="shared" si="40"/>
        <v>0</v>
      </c>
      <c r="AB72" s="186">
        <f t="shared" si="40"/>
        <v>0</v>
      </c>
      <c r="AC72" s="106"/>
      <c r="AD72" s="186">
        <f>'Input| Projects'!Q72*N72*'Input| Escalations'!$K$19</f>
        <v>0</v>
      </c>
      <c r="AE72" s="186">
        <f>'Input| Projects'!R72*O72*'Input| Escalations'!$K$19</f>
        <v>0</v>
      </c>
      <c r="AF72" s="186">
        <f>'Input| Projects'!S72*P72*'Input| Escalations'!$K$19</f>
        <v>0</v>
      </c>
      <c r="AG72" s="186">
        <f>'Input| Projects'!T72*Q72*'Input| Escalations'!$K$19</f>
        <v>0</v>
      </c>
      <c r="AH72" s="186">
        <f>'Input| Projects'!U72*R72*'Input| Escalations'!$K$19</f>
        <v>0</v>
      </c>
      <c r="AI72" s="186">
        <f>'Input| Projects'!V72*S72*'Input| Escalations'!$K$19</f>
        <v>0</v>
      </c>
      <c r="AJ72" s="186">
        <f>'Input| Projects'!W72*T72*'Input| Escalations'!$K$19</f>
        <v>0</v>
      </c>
      <c r="AK72" s="106"/>
      <c r="AL72" s="186">
        <f>IFERROR(IF('Input| Overheads'!$C$42="Direct costs",SUMPRODUCT(--('Input| Projects'!$AC72="Yes"),'Calc| Overheads Allocation'!C$8,'Calc| Project Costs'!V72),IF('Input| Overheads'!$C$42="Internal labour",SUMPRODUCT(--('Input| Projects'!$AC72="Yes"),'Calc| Overheads Allocation'!C$8,'Calc| Project Costs'!V72,'Input| Projects'!$Y72),IF('Input| Overheads'!$C$42="DNSP defined",SUMPRODUCT(--('Input| Projects'!$AC72="Yes"),'Calc| Overheads Allocation'!C$61,'Input| Projects'!$AF72),""))),"")</f>
        <v>12.748419999999998</v>
      </c>
      <c r="AM72" s="186">
        <f>IFERROR(IF('Input| Overheads'!$C$42="Direct costs",SUMPRODUCT(--('Input| Projects'!$AC72="Yes"),'Calc| Overheads Allocation'!D$8,'Calc| Project Costs'!W72),IF('Input| Overheads'!$C$42="Internal labour",SUMPRODUCT(--('Input| Projects'!$AC72="Yes"),'Calc| Overheads Allocation'!D$8,'Calc| Project Costs'!W72,'Input| Projects'!$Y72),IF('Input| Overheads'!$C$42="DNSP defined",SUMPRODUCT(--('Input| Projects'!$AC72="Yes"),'Calc| Overheads Allocation'!D$61,'Input| Projects'!$AF72),""))),"")</f>
        <v>0</v>
      </c>
      <c r="AN72" s="186">
        <f>IFERROR(IF('Input| Overheads'!$C$42="Direct costs",SUMPRODUCT(--('Input| Projects'!$AC72="Yes"),'Calc| Overheads Allocation'!E$8,'Calc| Project Costs'!X72),IF('Input| Overheads'!$C$42="Internal labour",SUMPRODUCT(--('Input| Projects'!$AC72="Yes"),'Calc| Overheads Allocation'!E$8,'Calc| Project Costs'!X72,'Input| Projects'!$Y72),IF('Input| Overheads'!$C$42="DNSP defined",SUMPRODUCT(--('Input| Projects'!$AC72="Yes"),'Calc| Overheads Allocation'!E$61,'Input| Projects'!$AF72),""))),"")</f>
        <v>0</v>
      </c>
      <c r="AO72" s="186">
        <f>IFERROR(IF('Input| Overheads'!$C$42="Direct costs",SUMPRODUCT(--('Input| Projects'!$AC72="Yes"),'Calc| Overheads Allocation'!F$8,'Calc| Project Costs'!Y72),IF('Input| Overheads'!$C$42="Internal labour",SUMPRODUCT(--('Input| Projects'!$AC72="Yes"),'Calc| Overheads Allocation'!F$8,'Calc| Project Costs'!Y72,'Input| Projects'!$Y72),IF('Input| Overheads'!$C$42="DNSP defined",SUMPRODUCT(--('Input| Projects'!$AC72="Yes"),'Calc| Overheads Allocation'!F$61,'Input| Projects'!$AF72),""))),"")</f>
        <v>0</v>
      </c>
      <c r="AP72" s="186">
        <f>IFERROR(IF('Input| Overheads'!$C$42="Direct costs",SUMPRODUCT(--('Input| Projects'!$AC72="Yes"),'Calc| Overheads Allocation'!G$8,'Calc| Project Costs'!Z72),IF('Input| Overheads'!$C$42="Internal labour",SUMPRODUCT(--('Input| Projects'!$AC72="Yes"),'Calc| Overheads Allocation'!G$8,'Calc| Project Costs'!Z72,'Input| Projects'!$Y72),IF('Input| Overheads'!$C$42="DNSP defined",SUMPRODUCT(--('Input| Projects'!$AC72="Yes"),'Calc| Overheads Allocation'!G$61,'Input| Projects'!$AF72),""))),"")</f>
        <v>0</v>
      </c>
      <c r="AQ72" s="186">
        <f>IFERROR(IF('Input| Overheads'!$C$42="Direct costs",SUMPRODUCT(--('Input| Projects'!$AC72="Yes"),'Calc| Overheads Allocation'!H$8,'Calc| Project Costs'!AA72),IF('Input| Overheads'!$C$42="Internal labour",SUMPRODUCT(--('Input| Projects'!$AC72="Yes"),'Calc| Overheads Allocation'!H$8,'Calc| Project Costs'!AA72,'Input| Projects'!$Y72),IF('Input| Overheads'!$C$42="DNSP defined",SUMPRODUCT(--('Input| Projects'!$AC72="Yes"),'Calc| Overheads Allocation'!H$61,'Input| Projects'!$AF72),""))),"")</f>
        <v>0</v>
      </c>
      <c r="AR72" s="186">
        <f>IFERROR(IF('Input| Overheads'!$C$42="Direct costs",SUMPRODUCT(--('Input| Projects'!$AC72="Yes"),'Calc| Overheads Allocation'!I$8,'Calc| Project Costs'!AB72),IF('Input| Overheads'!$C$42="Internal labour",SUMPRODUCT(--('Input| Projects'!$AC72="Yes"),'Calc| Overheads Allocation'!I$8,'Calc| Project Costs'!AB72,'Input| Projects'!$Y72),IF('Input| Overheads'!$C$42="DNSP defined",SUMPRODUCT(--('Input| Projects'!$AC72="Yes"),'Calc| Overheads Allocation'!I$61,'Input| Projects'!$AF72),""))),"")</f>
        <v>0</v>
      </c>
      <c r="AS72" s="106"/>
      <c r="AT72" s="186">
        <f>IFERROR(IF('Input| Overheads'!$C$42="Direct costs",SUMPRODUCT(--('Input| Projects'!$AD72="Yes"),'Calc| Overheads Allocation'!C$9,'Calc| Project Costs'!V72),IF('Input| Overheads'!$C$42="Internal labour",SUMPRODUCT(--('Input| Projects'!$AD72="Yes"),'Calc| Overheads Allocation'!C$9,'Calc| Project Costs'!V72,'Input| Projects'!$Y72),IF('Input| Overheads'!$C$42="DNSP defined",SUMPRODUCT(--('Input| Projects'!$AD72="Yes"),'Calc| Overheads Allocation'!C$62,'Input| Projects'!$AG72),""))),"")</f>
        <v>0</v>
      </c>
      <c r="AU72" s="186">
        <f>IFERROR(IF('Input| Overheads'!$C$42="Direct costs",SUMPRODUCT(--('Input| Projects'!$AD72="Yes"),'Calc| Overheads Allocation'!D$9,'Calc| Project Costs'!W72),IF('Input| Overheads'!$C$42="Internal labour",SUMPRODUCT(--('Input| Projects'!$AD72="Yes"),'Calc| Overheads Allocation'!D$9,'Calc| Project Costs'!W72,'Input| Projects'!$Y72),IF('Input| Overheads'!$C$42="DNSP defined",SUMPRODUCT(--('Input| Projects'!$AD72="Yes"),'Calc| Overheads Allocation'!D$62,'Input| Projects'!$AG72),""))),"")</f>
        <v>0</v>
      </c>
      <c r="AV72" s="186">
        <f>IFERROR(IF('Input| Overheads'!$C$42="Direct costs",SUMPRODUCT(--('Input| Projects'!$AD72="Yes"),'Calc| Overheads Allocation'!E$9,'Calc| Project Costs'!X72),IF('Input| Overheads'!$C$42="Internal labour",SUMPRODUCT(--('Input| Projects'!$AD72="Yes"),'Calc| Overheads Allocation'!E$9,'Calc| Project Costs'!X72,'Input| Projects'!$Y72),IF('Input| Overheads'!$C$42="DNSP defined",SUMPRODUCT(--('Input| Projects'!$AD72="Yes"),'Calc| Overheads Allocation'!E$62,'Input| Projects'!$AG72),""))),"")</f>
        <v>0</v>
      </c>
      <c r="AW72" s="186">
        <f>IFERROR(IF('Input| Overheads'!$C$42="Direct costs",SUMPRODUCT(--('Input| Projects'!$AD72="Yes"),'Calc| Overheads Allocation'!F$9,'Calc| Project Costs'!Y72),IF('Input| Overheads'!$C$42="Internal labour",SUMPRODUCT(--('Input| Projects'!$AD72="Yes"),'Calc| Overheads Allocation'!F$9,'Calc| Project Costs'!Y72,'Input| Projects'!$Y72),IF('Input| Overheads'!$C$42="DNSP defined",SUMPRODUCT(--('Input| Projects'!$AD72="Yes"),'Calc| Overheads Allocation'!F$62,'Input| Projects'!$AG72),""))),"")</f>
        <v>0</v>
      </c>
      <c r="AX72" s="186">
        <f>IFERROR(IF('Input| Overheads'!$C$42="Direct costs",SUMPRODUCT(--('Input| Projects'!$AD72="Yes"),'Calc| Overheads Allocation'!G$9,'Calc| Project Costs'!Z72),IF('Input| Overheads'!$C$42="Internal labour",SUMPRODUCT(--('Input| Projects'!$AD72="Yes"),'Calc| Overheads Allocation'!G$9,'Calc| Project Costs'!Z72,'Input| Projects'!$Y72),IF('Input| Overheads'!$C$42="DNSP defined",SUMPRODUCT(--('Input| Projects'!$AD72="Yes"),'Calc| Overheads Allocation'!G$62,'Input| Projects'!$AG72),""))),"")</f>
        <v>0</v>
      </c>
      <c r="AY72" s="186">
        <f>IFERROR(IF('Input| Overheads'!$C$42="Direct costs",SUMPRODUCT(--('Input| Projects'!$AD72="Yes"),'Calc| Overheads Allocation'!H$9,'Calc| Project Costs'!AA72),IF('Input| Overheads'!$C$42="Internal labour",SUMPRODUCT(--('Input| Projects'!$AD72="Yes"),'Calc| Overheads Allocation'!H$9,'Calc| Project Costs'!AA72,'Input| Projects'!$Y72),IF('Input| Overheads'!$C$42="DNSP defined",SUMPRODUCT(--('Input| Projects'!$AD72="Yes"),'Calc| Overheads Allocation'!H$62,'Input| Projects'!$AG72),""))),"")</f>
        <v>0</v>
      </c>
      <c r="AZ72" s="186">
        <f>IFERROR(IF('Input| Overheads'!$C$42="Direct costs",SUMPRODUCT(--('Input| Projects'!$AD72="Yes"),'Calc| Overheads Allocation'!I$9,'Calc| Project Costs'!AB72),IF('Input| Overheads'!$C$42="Internal labour",SUMPRODUCT(--('Input| Projects'!$AD72="Yes"),'Calc| Overheads Allocation'!I$9,'Calc| Project Costs'!AB72,'Input| Projects'!$Y72),IF('Input| Overheads'!$C$42="DNSP defined",SUMPRODUCT(--('Input| Projects'!$AD72="Yes"),'Calc| Overheads Allocation'!I$62,'Input| Projects'!$AG72),""))),"")</f>
        <v>0</v>
      </c>
      <c r="BA72" s="106"/>
      <c r="BB72" s="186">
        <f t="shared" si="41"/>
        <v>12.748419999999998</v>
      </c>
      <c r="BC72" s="186">
        <f t="shared" si="42"/>
        <v>0</v>
      </c>
      <c r="BD72" s="186">
        <f t="shared" si="43"/>
        <v>0</v>
      </c>
      <c r="BE72" s="186">
        <f t="shared" si="20"/>
        <v>0</v>
      </c>
      <c r="BF72" s="186">
        <f t="shared" si="21"/>
        <v>0</v>
      </c>
      <c r="BG72" s="186">
        <f t="shared" si="22"/>
        <v>0</v>
      </c>
      <c r="BH72" s="186">
        <f t="shared" si="23"/>
        <v>0</v>
      </c>
      <c r="BI72" s="97"/>
      <c r="BJ72" s="186">
        <f t="shared" si="24"/>
        <v>0</v>
      </c>
      <c r="BK72" s="186" t="str">
        <f t="shared" si="25"/>
        <v/>
      </c>
      <c r="BL72" s="186" t="str">
        <f t="shared" si="26"/>
        <v/>
      </c>
      <c r="BM72" s="186" t="str">
        <f t="shared" si="27"/>
        <v/>
      </c>
      <c r="BN72" s="186" t="str">
        <f t="shared" si="28"/>
        <v/>
      </c>
      <c r="BO72" s="186" t="str">
        <f t="shared" si="29"/>
        <v/>
      </c>
      <c r="BP72" s="186" t="str">
        <f t="shared" si="30"/>
        <v/>
      </c>
      <c r="BQ72" s="97"/>
      <c r="BR72" s="186">
        <f t="shared" si="44"/>
        <v>8.5116999999999976</v>
      </c>
      <c r="BS72" s="186">
        <f t="shared" si="31"/>
        <v>0</v>
      </c>
      <c r="BT72" s="222">
        <f t="shared" si="32"/>
        <v>0</v>
      </c>
      <c r="BU72" s="222">
        <f t="shared" si="33"/>
        <v>0</v>
      </c>
      <c r="BV72" s="222">
        <f t="shared" si="34"/>
        <v>0</v>
      </c>
      <c r="BW72" s="222">
        <f t="shared" si="35"/>
        <v>0</v>
      </c>
      <c r="BX72" s="222">
        <f t="shared" si="36"/>
        <v>0</v>
      </c>
      <c r="BY72" s="106"/>
      <c r="BZ72" s="197">
        <f>IF(SUMIF('Input| Projects'!$AS$8:$CP$8,"Dx",'Input| Projects'!$AS72:$CP72)=0,"",SUMIF('Input| Projects'!$AS$8:$CP$8,"Dx",'Input| Projects'!$AS72:$CP72))</f>
        <v>1</v>
      </c>
      <c r="CA72" s="197" t="str">
        <f>IF(SUMIF('Input| Projects'!$AS$8:$CP$8,"Tx",'Input| Projects'!$AS72:$CP72)=0,"",SUMIF('Input| Projects'!$AS$8:$CP$8,"Tx",'Input| Projects'!$AS72:$CP72))</f>
        <v/>
      </c>
      <c r="CB72" s="150" t="str">
        <f t="shared" si="45"/>
        <v/>
      </c>
    </row>
    <row r="73" spans="2:80" x14ac:dyDescent="0.2">
      <c r="B73" s="201">
        <f>IFERROR('Input| Projects'!B73,"")</f>
        <v>64</v>
      </c>
      <c r="C73" s="42" t="str">
        <f>IFERROR(IF('Input| Projects'!C73="","",'Input| Projects'!C73),"")</f>
        <v>NEW 33kV SUPPLY MACQ TELECOM - MACQUARIE STS</v>
      </c>
      <c r="D73" s="42" t="str">
        <f>IFERROR(IF('Input| Projects'!D73="","",'Input| Projects'!D73),"")</f>
        <v>ARA_05.3.0042M</v>
      </c>
      <c r="E73" s="104"/>
      <c r="F73" s="190">
        <f>IFERROR('Input| Projects'!I73*'Input| Escalations'!$K$19,"")</f>
        <v>63.771520000000002</v>
      </c>
      <c r="G73" s="190">
        <f>IFERROR('Input| Projects'!J73*'Input| Escalations'!$K$19,"")</f>
        <v>0</v>
      </c>
      <c r="H73" s="190">
        <f>IFERROR('Input| Projects'!K73*'Input| Escalations'!$K$19,"")</f>
        <v>0</v>
      </c>
      <c r="I73" s="190">
        <f>IFERROR('Input| Projects'!L73*'Input| Escalations'!$K$19,"")</f>
        <v>0</v>
      </c>
      <c r="J73" s="190">
        <f>IFERROR('Input| Projects'!M73*'Input| Escalations'!$K$19,"")</f>
        <v>0</v>
      </c>
      <c r="K73" s="190">
        <f>IFERROR('Input| Projects'!N73*'Input| Escalations'!$K$19,"")</f>
        <v>0</v>
      </c>
      <c r="L73" s="190">
        <f>IFERROR('Input| Projects'!O73*'Input| Escalations'!$K$19,"")</f>
        <v>0</v>
      </c>
      <c r="M73" s="150" t="str">
        <f>IF(ABS(SUM(F73:L73)-(SUM('Input| Projects'!I73:O73)*'Input| Escalations'!$K$19))&lt;0.0000001,"",1)</f>
        <v/>
      </c>
      <c r="N73" s="192">
        <f>'Input| Projects'!$Y73*INDEX('Input| Escalations'!$H$33:$N$33,MATCH('Calc| Project Costs'!N$9,'Input| Escalations'!$H$23:$N$23,0))+'Input| Projects'!$Z73*INDEX('Input| Escalations'!$H$34:$N$34,MATCH('Calc| Project Costs'!N$9,'Input| Escalations'!$H$23:$N$23,0))+'Input| Projects'!$AA73*INDEX('Input| Escalations'!$H$35:$N$35,MATCH('Calc| Project Costs'!N$9,'Input| Escalations'!$H$23:$N$23,0))+1</f>
        <v>1</v>
      </c>
      <c r="O73" s="192">
        <f>'Input| Projects'!$Y73*INDEX('Input| Escalations'!$H$33:$N$33,MATCH('Calc| Project Costs'!O$9,'Input| Escalations'!$H$23:$N$23,0))+'Input| Projects'!$Z73*INDEX('Input| Escalations'!$H$34:$N$34,MATCH('Calc| Project Costs'!O$9,'Input| Escalations'!$H$23:$N$23,0))+'Input| Projects'!$AA73*INDEX('Input| Escalations'!$H$35:$N$35,MATCH('Calc| Project Costs'!O$9,'Input| Escalations'!$H$23:$N$23,0))+1</f>
        <v>1</v>
      </c>
      <c r="P73" s="192">
        <f>'Input| Projects'!$Y73*INDEX('Input| Escalations'!$H$33:$N$33,MATCH('Calc| Project Costs'!P$9,'Input| Escalations'!$H$23:$N$23,0))+'Input| Projects'!$Z73*INDEX('Input| Escalations'!$H$34:$N$34,MATCH('Calc| Project Costs'!P$9,'Input| Escalations'!$H$23:$N$23,0))+'Input| Projects'!$AA73*INDEX('Input| Escalations'!$H$35:$N$35,MATCH('Calc| Project Costs'!P$9,'Input| Escalations'!$H$23:$N$23,0))+1</f>
        <v>1</v>
      </c>
      <c r="Q73" s="192">
        <f>'Input| Projects'!$Y73*INDEX('Input| Escalations'!$H$33:$N$33,MATCH('Calc| Project Costs'!Q$9,'Input| Escalations'!$H$23:$N$23,0))+'Input| Projects'!$Z73*INDEX('Input| Escalations'!$H$34:$N$34,MATCH('Calc| Project Costs'!Q$9,'Input| Escalations'!$H$23:$N$23,0))+'Input| Projects'!$AA73*INDEX('Input| Escalations'!$H$35:$N$35,MATCH('Calc| Project Costs'!Q$9,'Input| Escalations'!$H$23:$N$23,0))+1</f>
        <v>1</v>
      </c>
      <c r="R73" s="192">
        <f>'Input| Projects'!$Y73*INDEX('Input| Escalations'!$H$33:$N$33,MATCH('Calc| Project Costs'!R$9,'Input| Escalations'!$H$23:$N$23,0))+'Input| Projects'!$Z73*INDEX('Input| Escalations'!$H$34:$N$34,MATCH('Calc| Project Costs'!R$9,'Input| Escalations'!$H$23:$N$23,0))+'Input| Projects'!$AA73*INDEX('Input| Escalations'!$H$35:$N$35,MATCH('Calc| Project Costs'!R$9,'Input| Escalations'!$H$23:$N$23,0))+1</f>
        <v>1</v>
      </c>
      <c r="S73" s="192">
        <f>'Input| Projects'!$Y73*INDEX('Input| Escalations'!$H$33:$N$33,MATCH('Calc| Project Costs'!S$9,'Input| Escalations'!$H$23:$N$23,0))+'Input| Projects'!$Z73*INDEX('Input| Escalations'!$H$34:$N$34,MATCH('Calc| Project Costs'!S$9,'Input| Escalations'!$H$23:$N$23,0))+'Input| Projects'!$AA73*INDEX('Input| Escalations'!$H$35:$N$35,MATCH('Calc| Project Costs'!S$9,'Input| Escalations'!$H$23:$N$23,0))+1</f>
        <v>1</v>
      </c>
      <c r="T73" s="192">
        <f>'Input| Projects'!$Y73*INDEX('Input| Escalations'!$H$33:$N$33,MATCH('Calc| Project Costs'!T$9,'Input| Escalations'!$H$23:$N$23,0))+'Input| Projects'!$Z73*INDEX('Input| Escalations'!$H$34:$N$34,MATCH('Calc| Project Costs'!T$9,'Input| Escalations'!$H$23:$N$23,0))+'Input| Projects'!$AA73*INDEX('Input| Escalations'!$H$35:$N$35,MATCH('Calc| Project Costs'!T$9,'Input| Escalations'!$H$23:$N$23,0))+1</f>
        <v>1</v>
      </c>
      <c r="U73" s="106"/>
      <c r="V73" s="186">
        <f t="shared" si="37"/>
        <v>63.771520000000002</v>
      </c>
      <c r="W73" s="186">
        <f t="shared" si="38"/>
        <v>0</v>
      </c>
      <c r="X73" s="186">
        <f t="shared" si="39"/>
        <v>0</v>
      </c>
      <c r="Y73" s="186">
        <f t="shared" si="18"/>
        <v>0</v>
      </c>
      <c r="Z73" s="186">
        <f t="shared" si="19"/>
        <v>0</v>
      </c>
      <c r="AA73" s="186">
        <f t="shared" si="40"/>
        <v>0</v>
      </c>
      <c r="AB73" s="186">
        <f t="shared" si="40"/>
        <v>0</v>
      </c>
      <c r="AC73" s="106"/>
      <c r="AD73" s="186">
        <f>'Input| Projects'!Q73*N73*'Input| Escalations'!$K$19</f>
        <v>0</v>
      </c>
      <c r="AE73" s="186">
        <f>'Input| Projects'!R73*O73*'Input| Escalations'!$K$19</f>
        <v>0</v>
      </c>
      <c r="AF73" s="186">
        <f>'Input| Projects'!S73*P73*'Input| Escalations'!$K$19</f>
        <v>0</v>
      </c>
      <c r="AG73" s="186">
        <f>'Input| Projects'!T73*Q73*'Input| Escalations'!$K$19</f>
        <v>0</v>
      </c>
      <c r="AH73" s="186">
        <f>'Input| Projects'!U73*R73*'Input| Escalations'!$K$19</f>
        <v>0</v>
      </c>
      <c r="AI73" s="186">
        <f>'Input| Projects'!V73*S73*'Input| Escalations'!$K$19</f>
        <v>0</v>
      </c>
      <c r="AJ73" s="186">
        <f>'Input| Projects'!W73*T73*'Input| Escalations'!$K$19</f>
        <v>0</v>
      </c>
      <c r="AK73" s="106"/>
      <c r="AL73" s="186">
        <f>IFERROR(IF('Input| Overheads'!$C$42="Direct costs",SUMPRODUCT(--('Input| Projects'!$AC73="Yes"),'Calc| Overheads Allocation'!C$8,'Calc| Project Costs'!V73),IF('Input| Overheads'!$C$42="Internal labour",SUMPRODUCT(--('Input| Projects'!$AC73="Yes"),'Calc| Overheads Allocation'!C$8,'Calc| Project Costs'!V73,'Input| Projects'!$Y73),IF('Input| Overheads'!$C$42="DNSP defined",SUMPRODUCT(--('Input| Projects'!$AC73="Yes"),'Calc| Overheads Allocation'!C$61,'Input| Projects'!$AF73),""))),"")</f>
        <v>28.782399999999999</v>
      </c>
      <c r="AM73" s="186">
        <f>IFERROR(IF('Input| Overheads'!$C$42="Direct costs",SUMPRODUCT(--('Input| Projects'!$AC73="Yes"),'Calc| Overheads Allocation'!D$8,'Calc| Project Costs'!W73),IF('Input| Overheads'!$C$42="Internal labour",SUMPRODUCT(--('Input| Projects'!$AC73="Yes"),'Calc| Overheads Allocation'!D$8,'Calc| Project Costs'!W73,'Input| Projects'!$Y73),IF('Input| Overheads'!$C$42="DNSP defined",SUMPRODUCT(--('Input| Projects'!$AC73="Yes"),'Calc| Overheads Allocation'!D$61,'Input| Projects'!$AF73),""))),"")</f>
        <v>0</v>
      </c>
      <c r="AN73" s="186">
        <f>IFERROR(IF('Input| Overheads'!$C$42="Direct costs",SUMPRODUCT(--('Input| Projects'!$AC73="Yes"),'Calc| Overheads Allocation'!E$8,'Calc| Project Costs'!X73),IF('Input| Overheads'!$C$42="Internal labour",SUMPRODUCT(--('Input| Projects'!$AC73="Yes"),'Calc| Overheads Allocation'!E$8,'Calc| Project Costs'!X73,'Input| Projects'!$Y73),IF('Input| Overheads'!$C$42="DNSP defined",SUMPRODUCT(--('Input| Projects'!$AC73="Yes"),'Calc| Overheads Allocation'!E$61,'Input| Projects'!$AF73),""))),"")</f>
        <v>0</v>
      </c>
      <c r="AO73" s="186">
        <f>IFERROR(IF('Input| Overheads'!$C$42="Direct costs",SUMPRODUCT(--('Input| Projects'!$AC73="Yes"),'Calc| Overheads Allocation'!F$8,'Calc| Project Costs'!Y73),IF('Input| Overheads'!$C$42="Internal labour",SUMPRODUCT(--('Input| Projects'!$AC73="Yes"),'Calc| Overheads Allocation'!F$8,'Calc| Project Costs'!Y73,'Input| Projects'!$Y73),IF('Input| Overheads'!$C$42="DNSP defined",SUMPRODUCT(--('Input| Projects'!$AC73="Yes"),'Calc| Overheads Allocation'!F$61,'Input| Projects'!$AF73),""))),"")</f>
        <v>0</v>
      </c>
      <c r="AP73" s="186">
        <f>IFERROR(IF('Input| Overheads'!$C$42="Direct costs",SUMPRODUCT(--('Input| Projects'!$AC73="Yes"),'Calc| Overheads Allocation'!G$8,'Calc| Project Costs'!Z73),IF('Input| Overheads'!$C$42="Internal labour",SUMPRODUCT(--('Input| Projects'!$AC73="Yes"),'Calc| Overheads Allocation'!G$8,'Calc| Project Costs'!Z73,'Input| Projects'!$Y73),IF('Input| Overheads'!$C$42="DNSP defined",SUMPRODUCT(--('Input| Projects'!$AC73="Yes"),'Calc| Overheads Allocation'!G$61,'Input| Projects'!$AF73),""))),"")</f>
        <v>0</v>
      </c>
      <c r="AQ73" s="186">
        <f>IFERROR(IF('Input| Overheads'!$C$42="Direct costs",SUMPRODUCT(--('Input| Projects'!$AC73="Yes"),'Calc| Overheads Allocation'!H$8,'Calc| Project Costs'!AA73),IF('Input| Overheads'!$C$42="Internal labour",SUMPRODUCT(--('Input| Projects'!$AC73="Yes"),'Calc| Overheads Allocation'!H$8,'Calc| Project Costs'!AA73,'Input| Projects'!$Y73),IF('Input| Overheads'!$C$42="DNSP defined",SUMPRODUCT(--('Input| Projects'!$AC73="Yes"),'Calc| Overheads Allocation'!H$61,'Input| Projects'!$AF73),""))),"")</f>
        <v>0</v>
      </c>
      <c r="AR73" s="186">
        <f>IFERROR(IF('Input| Overheads'!$C$42="Direct costs",SUMPRODUCT(--('Input| Projects'!$AC73="Yes"),'Calc| Overheads Allocation'!I$8,'Calc| Project Costs'!AB73),IF('Input| Overheads'!$C$42="Internal labour",SUMPRODUCT(--('Input| Projects'!$AC73="Yes"),'Calc| Overheads Allocation'!I$8,'Calc| Project Costs'!AB73,'Input| Projects'!$Y73),IF('Input| Overheads'!$C$42="DNSP defined",SUMPRODUCT(--('Input| Projects'!$AC73="Yes"),'Calc| Overheads Allocation'!I$61,'Input| Projects'!$AF73),""))),"")</f>
        <v>0</v>
      </c>
      <c r="AS73" s="106"/>
      <c r="AT73" s="186">
        <f>IFERROR(IF('Input| Overheads'!$C$42="Direct costs",SUMPRODUCT(--('Input| Projects'!$AD73="Yes"),'Calc| Overheads Allocation'!C$9,'Calc| Project Costs'!V73),IF('Input| Overheads'!$C$42="Internal labour",SUMPRODUCT(--('Input| Projects'!$AD73="Yes"),'Calc| Overheads Allocation'!C$9,'Calc| Project Costs'!V73,'Input| Projects'!$Y73),IF('Input| Overheads'!$C$42="DNSP defined",SUMPRODUCT(--('Input| Projects'!$AD73="Yes"),'Calc| Overheads Allocation'!C$62,'Input| Projects'!$AG73),""))),"")</f>
        <v>0</v>
      </c>
      <c r="AU73" s="186">
        <f>IFERROR(IF('Input| Overheads'!$C$42="Direct costs",SUMPRODUCT(--('Input| Projects'!$AD73="Yes"),'Calc| Overheads Allocation'!D$9,'Calc| Project Costs'!W73),IF('Input| Overheads'!$C$42="Internal labour",SUMPRODUCT(--('Input| Projects'!$AD73="Yes"),'Calc| Overheads Allocation'!D$9,'Calc| Project Costs'!W73,'Input| Projects'!$Y73),IF('Input| Overheads'!$C$42="DNSP defined",SUMPRODUCT(--('Input| Projects'!$AD73="Yes"),'Calc| Overheads Allocation'!D$62,'Input| Projects'!$AG73),""))),"")</f>
        <v>0</v>
      </c>
      <c r="AV73" s="186">
        <f>IFERROR(IF('Input| Overheads'!$C$42="Direct costs",SUMPRODUCT(--('Input| Projects'!$AD73="Yes"),'Calc| Overheads Allocation'!E$9,'Calc| Project Costs'!X73),IF('Input| Overheads'!$C$42="Internal labour",SUMPRODUCT(--('Input| Projects'!$AD73="Yes"),'Calc| Overheads Allocation'!E$9,'Calc| Project Costs'!X73,'Input| Projects'!$Y73),IF('Input| Overheads'!$C$42="DNSP defined",SUMPRODUCT(--('Input| Projects'!$AD73="Yes"),'Calc| Overheads Allocation'!E$62,'Input| Projects'!$AG73),""))),"")</f>
        <v>0</v>
      </c>
      <c r="AW73" s="186">
        <f>IFERROR(IF('Input| Overheads'!$C$42="Direct costs",SUMPRODUCT(--('Input| Projects'!$AD73="Yes"),'Calc| Overheads Allocation'!F$9,'Calc| Project Costs'!Y73),IF('Input| Overheads'!$C$42="Internal labour",SUMPRODUCT(--('Input| Projects'!$AD73="Yes"),'Calc| Overheads Allocation'!F$9,'Calc| Project Costs'!Y73,'Input| Projects'!$Y73),IF('Input| Overheads'!$C$42="DNSP defined",SUMPRODUCT(--('Input| Projects'!$AD73="Yes"),'Calc| Overheads Allocation'!F$62,'Input| Projects'!$AG73),""))),"")</f>
        <v>0</v>
      </c>
      <c r="AX73" s="186">
        <f>IFERROR(IF('Input| Overheads'!$C$42="Direct costs",SUMPRODUCT(--('Input| Projects'!$AD73="Yes"),'Calc| Overheads Allocation'!G$9,'Calc| Project Costs'!Z73),IF('Input| Overheads'!$C$42="Internal labour",SUMPRODUCT(--('Input| Projects'!$AD73="Yes"),'Calc| Overheads Allocation'!G$9,'Calc| Project Costs'!Z73,'Input| Projects'!$Y73),IF('Input| Overheads'!$C$42="DNSP defined",SUMPRODUCT(--('Input| Projects'!$AD73="Yes"),'Calc| Overheads Allocation'!G$62,'Input| Projects'!$AG73),""))),"")</f>
        <v>0</v>
      </c>
      <c r="AY73" s="186">
        <f>IFERROR(IF('Input| Overheads'!$C$42="Direct costs",SUMPRODUCT(--('Input| Projects'!$AD73="Yes"),'Calc| Overheads Allocation'!H$9,'Calc| Project Costs'!AA73),IF('Input| Overheads'!$C$42="Internal labour",SUMPRODUCT(--('Input| Projects'!$AD73="Yes"),'Calc| Overheads Allocation'!H$9,'Calc| Project Costs'!AA73,'Input| Projects'!$Y73),IF('Input| Overheads'!$C$42="DNSP defined",SUMPRODUCT(--('Input| Projects'!$AD73="Yes"),'Calc| Overheads Allocation'!H$62,'Input| Projects'!$AG73),""))),"")</f>
        <v>0</v>
      </c>
      <c r="AZ73" s="186">
        <f>IFERROR(IF('Input| Overheads'!$C$42="Direct costs",SUMPRODUCT(--('Input| Projects'!$AD73="Yes"),'Calc| Overheads Allocation'!I$9,'Calc| Project Costs'!AB73),IF('Input| Overheads'!$C$42="Internal labour",SUMPRODUCT(--('Input| Projects'!$AD73="Yes"),'Calc| Overheads Allocation'!I$9,'Calc| Project Costs'!AB73,'Input| Projects'!$Y73),IF('Input| Overheads'!$C$42="DNSP defined",SUMPRODUCT(--('Input| Projects'!$AD73="Yes"),'Calc| Overheads Allocation'!I$62,'Input| Projects'!$AG73),""))),"")</f>
        <v>0</v>
      </c>
      <c r="BA73" s="106"/>
      <c r="BB73" s="186">
        <f t="shared" si="41"/>
        <v>28.782399999999999</v>
      </c>
      <c r="BC73" s="186">
        <f t="shared" si="42"/>
        <v>0</v>
      </c>
      <c r="BD73" s="186">
        <f t="shared" si="43"/>
        <v>0</v>
      </c>
      <c r="BE73" s="186">
        <f t="shared" si="20"/>
        <v>0</v>
      </c>
      <c r="BF73" s="186">
        <f t="shared" si="21"/>
        <v>0</v>
      </c>
      <c r="BG73" s="186">
        <f t="shared" si="22"/>
        <v>0</v>
      </c>
      <c r="BH73" s="186">
        <f t="shared" si="23"/>
        <v>0</v>
      </c>
      <c r="BI73" s="97"/>
      <c r="BJ73" s="186">
        <f t="shared" si="24"/>
        <v>0</v>
      </c>
      <c r="BK73" s="186" t="str">
        <f t="shared" si="25"/>
        <v/>
      </c>
      <c r="BL73" s="186" t="str">
        <f t="shared" si="26"/>
        <v/>
      </c>
      <c r="BM73" s="186" t="str">
        <f t="shared" si="27"/>
        <v/>
      </c>
      <c r="BN73" s="186" t="str">
        <f t="shared" si="28"/>
        <v/>
      </c>
      <c r="BO73" s="186" t="str">
        <f t="shared" si="29"/>
        <v/>
      </c>
      <c r="BP73" s="186" t="str">
        <f t="shared" si="30"/>
        <v/>
      </c>
      <c r="BQ73" s="97"/>
      <c r="BR73" s="186">
        <f t="shared" si="44"/>
        <v>92.553920000000005</v>
      </c>
      <c r="BS73" s="186">
        <f t="shared" si="31"/>
        <v>0</v>
      </c>
      <c r="BT73" s="222">
        <f t="shared" si="32"/>
        <v>0</v>
      </c>
      <c r="BU73" s="222">
        <f t="shared" si="33"/>
        <v>0</v>
      </c>
      <c r="BV73" s="222">
        <f t="shared" si="34"/>
        <v>0</v>
      </c>
      <c r="BW73" s="222">
        <f t="shared" si="35"/>
        <v>0</v>
      </c>
      <c r="BX73" s="222">
        <f t="shared" si="36"/>
        <v>0</v>
      </c>
      <c r="BY73" s="106"/>
      <c r="BZ73" s="197">
        <f>IF(SUMIF('Input| Projects'!$AS$8:$CP$8,"Dx",'Input| Projects'!$AS73:$CP73)=0,"",SUMIF('Input| Projects'!$AS$8:$CP$8,"Dx",'Input| Projects'!$AS73:$CP73))</f>
        <v>1</v>
      </c>
      <c r="CA73" s="197" t="str">
        <f>IF(SUMIF('Input| Projects'!$AS$8:$CP$8,"Tx",'Input| Projects'!$AS73:$CP73)=0,"",SUMIF('Input| Projects'!$AS$8:$CP$8,"Tx",'Input| Projects'!$AS73:$CP73))</f>
        <v/>
      </c>
      <c r="CB73" s="150" t="str">
        <f t="shared" si="45"/>
        <v/>
      </c>
    </row>
    <row r="74" spans="2:80" x14ac:dyDescent="0.2">
      <c r="B74" s="201">
        <f>IFERROR('Input| Projects'!B74,"")</f>
        <v>65</v>
      </c>
      <c r="C74" s="42" t="str">
        <f>IFERROR(IF('Input| Projects'!C74="","",'Input| Projects'!C74),"")</f>
        <v>ARA DECOM LANE COVR TEST ZN</v>
      </c>
      <c r="D74" s="42" t="str">
        <f>IFERROR(IF('Input| Projects'!D74="","",'Input| Projects'!D74),"")</f>
        <v>ARA_05.3.0043</v>
      </c>
      <c r="E74" s="104"/>
      <c r="F74" s="190">
        <f>IFERROR('Input| Projects'!I74*'Input| Escalations'!$K$19,"")</f>
        <v>128.62537</v>
      </c>
      <c r="G74" s="190">
        <f>IFERROR('Input| Projects'!J74*'Input| Escalations'!$K$19,"")</f>
        <v>0</v>
      </c>
      <c r="H74" s="190">
        <f>IFERROR('Input| Projects'!K74*'Input| Escalations'!$K$19,"")</f>
        <v>0</v>
      </c>
      <c r="I74" s="190">
        <f>IFERROR('Input| Projects'!L74*'Input| Escalations'!$K$19,"")</f>
        <v>0</v>
      </c>
      <c r="J74" s="190">
        <f>IFERROR('Input| Projects'!M74*'Input| Escalations'!$K$19,"")</f>
        <v>0</v>
      </c>
      <c r="K74" s="190">
        <f>IFERROR('Input| Projects'!N74*'Input| Escalations'!$K$19,"")</f>
        <v>0</v>
      </c>
      <c r="L74" s="190">
        <f>IFERROR('Input| Projects'!O74*'Input| Escalations'!$K$19,"")</f>
        <v>0</v>
      </c>
      <c r="M74" s="150" t="str">
        <f>IF(ABS(SUM(F74:L74)-(SUM('Input| Projects'!I74:O74)*'Input| Escalations'!$K$19))&lt;0.0000001,"",1)</f>
        <v/>
      </c>
      <c r="N74" s="192">
        <f>'Input| Projects'!$Y74*INDEX('Input| Escalations'!$H$33:$N$33,MATCH('Calc| Project Costs'!N$9,'Input| Escalations'!$H$23:$N$23,0))+'Input| Projects'!$Z74*INDEX('Input| Escalations'!$H$34:$N$34,MATCH('Calc| Project Costs'!N$9,'Input| Escalations'!$H$23:$N$23,0))+'Input| Projects'!$AA74*INDEX('Input| Escalations'!$H$35:$N$35,MATCH('Calc| Project Costs'!N$9,'Input| Escalations'!$H$23:$N$23,0))+1</f>
        <v>1</v>
      </c>
      <c r="O74" s="192">
        <f>'Input| Projects'!$Y74*INDEX('Input| Escalations'!$H$33:$N$33,MATCH('Calc| Project Costs'!O$9,'Input| Escalations'!$H$23:$N$23,0))+'Input| Projects'!$Z74*INDEX('Input| Escalations'!$H$34:$N$34,MATCH('Calc| Project Costs'!O$9,'Input| Escalations'!$H$23:$N$23,0))+'Input| Projects'!$AA74*INDEX('Input| Escalations'!$H$35:$N$35,MATCH('Calc| Project Costs'!O$9,'Input| Escalations'!$H$23:$N$23,0))+1</f>
        <v>1</v>
      </c>
      <c r="P74" s="192">
        <f>'Input| Projects'!$Y74*INDEX('Input| Escalations'!$H$33:$N$33,MATCH('Calc| Project Costs'!P$9,'Input| Escalations'!$H$23:$N$23,0))+'Input| Projects'!$Z74*INDEX('Input| Escalations'!$H$34:$N$34,MATCH('Calc| Project Costs'!P$9,'Input| Escalations'!$H$23:$N$23,0))+'Input| Projects'!$AA74*INDEX('Input| Escalations'!$H$35:$N$35,MATCH('Calc| Project Costs'!P$9,'Input| Escalations'!$H$23:$N$23,0))+1</f>
        <v>1</v>
      </c>
      <c r="Q74" s="192">
        <f>'Input| Projects'!$Y74*INDEX('Input| Escalations'!$H$33:$N$33,MATCH('Calc| Project Costs'!Q$9,'Input| Escalations'!$H$23:$N$23,0))+'Input| Projects'!$Z74*INDEX('Input| Escalations'!$H$34:$N$34,MATCH('Calc| Project Costs'!Q$9,'Input| Escalations'!$H$23:$N$23,0))+'Input| Projects'!$AA74*INDEX('Input| Escalations'!$H$35:$N$35,MATCH('Calc| Project Costs'!Q$9,'Input| Escalations'!$H$23:$N$23,0))+1</f>
        <v>1</v>
      </c>
      <c r="R74" s="192">
        <f>'Input| Projects'!$Y74*INDEX('Input| Escalations'!$H$33:$N$33,MATCH('Calc| Project Costs'!R$9,'Input| Escalations'!$H$23:$N$23,0))+'Input| Projects'!$Z74*INDEX('Input| Escalations'!$H$34:$N$34,MATCH('Calc| Project Costs'!R$9,'Input| Escalations'!$H$23:$N$23,0))+'Input| Projects'!$AA74*INDEX('Input| Escalations'!$H$35:$N$35,MATCH('Calc| Project Costs'!R$9,'Input| Escalations'!$H$23:$N$23,0))+1</f>
        <v>1</v>
      </c>
      <c r="S74" s="192">
        <f>'Input| Projects'!$Y74*INDEX('Input| Escalations'!$H$33:$N$33,MATCH('Calc| Project Costs'!S$9,'Input| Escalations'!$H$23:$N$23,0))+'Input| Projects'!$Z74*INDEX('Input| Escalations'!$H$34:$N$34,MATCH('Calc| Project Costs'!S$9,'Input| Escalations'!$H$23:$N$23,0))+'Input| Projects'!$AA74*INDEX('Input| Escalations'!$H$35:$N$35,MATCH('Calc| Project Costs'!S$9,'Input| Escalations'!$H$23:$N$23,0))+1</f>
        <v>1</v>
      </c>
      <c r="T74" s="192">
        <f>'Input| Projects'!$Y74*INDEX('Input| Escalations'!$H$33:$N$33,MATCH('Calc| Project Costs'!T$9,'Input| Escalations'!$H$23:$N$23,0))+'Input| Projects'!$Z74*INDEX('Input| Escalations'!$H$34:$N$34,MATCH('Calc| Project Costs'!T$9,'Input| Escalations'!$H$23:$N$23,0))+'Input| Projects'!$AA74*INDEX('Input| Escalations'!$H$35:$N$35,MATCH('Calc| Project Costs'!T$9,'Input| Escalations'!$H$23:$N$23,0))+1</f>
        <v>1</v>
      </c>
      <c r="U74" s="106"/>
      <c r="V74" s="186">
        <f t="shared" si="37"/>
        <v>128.62537</v>
      </c>
      <c r="W74" s="186">
        <f t="shared" si="38"/>
        <v>0</v>
      </c>
      <c r="X74" s="186">
        <f t="shared" si="39"/>
        <v>0</v>
      </c>
      <c r="Y74" s="186">
        <f t="shared" ref="Y74:Y137" si="46">IFERROR(I74*Q74,"")</f>
        <v>0</v>
      </c>
      <c r="Z74" s="186">
        <f t="shared" ref="Z74:Z137" si="47">IFERROR(J74*R74,"")</f>
        <v>0</v>
      </c>
      <c r="AA74" s="186">
        <f t="shared" ref="AA74:AA137" si="48">IFERROR(K74*S74,"")</f>
        <v>0</v>
      </c>
      <c r="AB74" s="186">
        <f t="shared" ref="AB74:AB137" si="49">IFERROR(L74*T74,"")</f>
        <v>0</v>
      </c>
      <c r="AC74" s="106"/>
      <c r="AD74" s="186">
        <f>'Input| Projects'!Q74*N74*'Input| Escalations'!$K$19</f>
        <v>0</v>
      </c>
      <c r="AE74" s="186">
        <f>'Input| Projects'!R74*O74*'Input| Escalations'!$K$19</f>
        <v>0</v>
      </c>
      <c r="AF74" s="186">
        <f>'Input| Projects'!S74*P74*'Input| Escalations'!$K$19</f>
        <v>0</v>
      </c>
      <c r="AG74" s="186">
        <f>'Input| Projects'!T74*Q74*'Input| Escalations'!$K$19</f>
        <v>0</v>
      </c>
      <c r="AH74" s="186">
        <f>'Input| Projects'!U74*R74*'Input| Escalations'!$K$19</f>
        <v>0</v>
      </c>
      <c r="AI74" s="186">
        <f>'Input| Projects'!V74*S74*'Input| Escalations'!$K$19</f>
        <v>0</v>
      </c>
      <c r="AJ74" s="186">
        <f>'Input| Projects'!W74*T74*'Input| Escalations'!$K$19</f>
        <v>0</v>
      </c>
      <c r="AK74" s="106"/>
      <c r="AL74" s="186">
        <f>IFERROR(IF('Input| Overheads'!$C$42="Direct costs",SUMPRODUCT(--('Input| Projects'!$AC74="Yes"),'Calc| Overheads Allocation'!C$8,'Calc| Project Costs'!V74),IF('Input| Overheads'!$C$42="Internal labour",SUMPRODUCT(--('Input| Projects'!$AC74="Yes"),'Calc| Overheads Allocation'!C$8,'Calc| Project Costs'!V74,'Input| Projects'!$Y74),IF('Input| Overheads'!$C$42="DNSP defined",SUMPRODUCT(--('Input| Projects'!$AC74="Yes"),'Calc| Overheads Allocation'!C$61,'Input| Projects'!$AF74),""))),"")</f>
        <v>57.678320000000006</v>
      </c>
      <c r="AM74" s="186">
        <f>IFERROR(IF('Input| Overheads'!$C$42="Direct costs",SUMPRODUCT(--('Input| Projects'!$AC74="Yes"),'Calc| Overheads Allocation'!D$8,'Calc| Project Costs'!W74),IF('Input| Overheads'!$C$42="Internal labour",SUMPRODUCT(--('Input| Projects'!$AC74="Yes"),'Calc| Overheads Allocation'!D$8,'Calc| Project Costs'!W74,'Input| Projects'!$Y74),IF('Input| Overheads'!$C$42="DNSP defined",SUMPRODUCT(--('Input| Projects'!$AC74="Yes"),'Calc| Overheads Allocation'!D$61,'Input| Projects'!$AF74),""))),"")</f>
        <v>0</v>
      </c>
      <c r="AN74" s="186">
        <f>IFERROR(IF('Input| Overheads'!$C$42="Direct costs",SUMPRODUCT(--('Input| Projects'!$AC74="Yes"),'Calc| Overheads Allocation'!E$8,'Calc| Project Costs'!X74),IF('Input| Overheads'!$C$42="Internal labour",SUMPRODUCT(--('Input| Projects'!$AC74="Yes"),'Calc| Overheads Allocation'!E$8,'Calc| Project Costs'!X74,'Input| Projects'!$Y74),IF('Input| Overheads'!$C$42="DNSP defined",SUMPRODUCT(--('Input| Projects'!$AC74="Yes"),'Calc| Overheads Allocation'!E$61,'Input| Projects'!$AF74),""))),"")</f>
        <v>0</v>
      </c>
      <c r="AO74" s="186">
        <f>IFERROR(IF('Input| Overheads'!$C$42="Direct costs",SUMPRODUCT(--('Input| Projects'!$AC74="Yes"),'Calc| Overheads Allocation'!F$8,'Calc| Project Costs'!Y74),IF('Input| Overheads'!$C$42="Internal labour",SUMPRODUCT(--('Input| Projects'!$AC74="Yes"),'Calc| Overheads Allocation'!F$8,'Calc| Project Costs'!Y74,'Input| Projects'!$Y74),IF('Input| Overheads'!$C$42="DNSP defined",SUMPRODUCT(--('Input| Projects'!$AC74="Yes"),'Calc| Overheads Allocation'!F$61,'Input| Projects'!$AF74),""))),"")</f>
        <v>0</v>
      </c>
      <c r="AP74" s="186">
        <f>IFERROR(IF('Input| Overheads'!$C$42="Direct costs",SUMPRODUCT(--('Input| Projects'!$AC74="Yes"),'Calc| Overheads Allocation'!G$8,'Calc| Project Costs'!Z74),IF('Input| Overheads'!$C$42="Internal labour",SUMPRODUCT(--('Input| Projects'!$AC74="Yes"),'Calc| Overheads Allocation'!G$8,'Calc| Project Costs'!Z74,'Input| Projects'!$Y74),IF('Input| Overheads'!$C$42="DNSP defined",SUMPRODUCT(--('Input| Projects'!$AC74="Yes"),'Calc| Overheads Allocation'!G$61,'Input| Projects'!$AF74),""))),"")</f>
        <v>0</v>
      </c>
      <c r="AQ74" s="186">
        <f>IFERROR(IF('Input| Overheads'!$C$42="Direct costs",SUMPRODUCT(--('Input| Projects'!$AC74="Yes"),'Calc| Overheads Allocation'!H$8,'Calc| Project Costs'!AA74),IF('Input| Overheads'!$C$42="Internal labour",SUMPRODUCT(--('Input| Projects'!$AC74="Yes"),'Calc| Overheads Allocation'!H$8,'Calc| Project Costs'!AA74,'Input| Projects'!$Y74),IF('Input| Overheads'!$C$42="DNSP defined",SUMPRODUCT(--('Input| Projects'!$AC74="Yes"),'Calc| Overheads Allocation'!H$61,'Input| Projects'!$AF74),""))),"")</f>
        <v>0</v>
      </c>
      <c r="AR74" s="186">
        <f>IFERROR(IF('Input| Overheads'!$C$42="Direct costs",SUMPRODUCT(--('Input| Projects'!$AC74="Yes"),'Calc| Overheads Allocation'!I$8,'Calc| Project Costs'!AB74),IF('Input| Overheads'!$C$42="Internal labour",SUMPRODUCT(--('Input| Projects'!$AC74="Yes"),'Calc| Overheads Allocation'!I$8,'Calc| Project Costs'!AB74,'Input| Projects'!$Y74),IF('Input| Overheads'!$C$42="DNSP defined",SUMPRODUCT(--('Input| Projects'!$AC74="Yes"),'Calc| Overheads Allocation'!I$61,'Input| Projects'!$AF74),""))),"")</f>
        <v>0</v>
      </c>
      <c r="AS74" s="106"/>
      <c r="AT74" s="186">
        <f>IFERROR(IF('Input| Overheads'!$C$42="Direct costs",SUMPRODUCT(--('Input| Projects'!$AD74="Yes"),'Calc| Overheads Allocation'!C$9,'Calc| Project Costs'!V74),IF('Input| Overheads'!$C$42="Internal labour",SUMPRODUCT(--('Input| Projects'!$AD74="Yes"),'Calc| Overheads Allocation'!C$9,'Calc| Project Costs'!V74,'Input| Projects'!$Y74),IF('Input| Overheads'!$C$42="DNSP defined",SUMPRODUCT(--('Input| Projects'!$AD74="Yes"),'Calc| Overheads Allocation'!C$62,'Input| Projects'!$AG74),""))),"")</f>
        <v>0</v>
      </c>
      <c r="AU74" s="186">
        <f>IFERROR(IF('Input| Overheads'!$C$42="Direct costs",SUMPRODUCT(--('Input| Projects'!$AD74="Yes"),'Calc| Overheads Allocation'!D$9,'Calc| Project Costs'!W74),IF('Input| Overheads'!$C$42="Internal labour",SUMPRODUCT(--('Input| Projects'!$AD74="Yes"),'Calc| Overheads Allocation'!D$9,'Calc| Project Costs'!W74,'Input| Projects'!$Y74),IF('Input| Overheads'!$C$42="DNSP defined",SUMPRODUCT(--('Input| Projects'!$AD74="Yes"),'Calc| Overheads Allocation'!D$62,'Input| Projects'!$AG74),""))),"")</f>
        <v>0</v>
      </c>
      <c r="AV74" s="186">
        <f>IFERROR(IF('Input| Overheads'!$C$42="Direct costs",SUMPRODUCT(--('Input| Projects'!$AD74="Yes"),'Calc| Overheads Allocation'!E$9,'Calc| Project Costs'!X74),IF('Input| Overheads'!$C$42="Internal labour",SUMPRODUCT(--('Input| Projects'!$AD74="Yes"),'Calc| Overheads Allocation'!E$9,'Calc| Project Costs'!X74,'Input| Projects'!$Y74),IF('Input| Overheads'!$C$42="DNSP defined",SUMPRODUCT(--('Input| Projects'!$AD74="Yes"),'Calc| Overheads Allocation'!E$62,'Input| Projects'!$AG74),""))),"")</f>
        <v>0</v>
      </c>
      <c r="AW74" s="186">
        <f>IFERROR(IF('Input| Overheads'!$C$42="Direct costs",SUMPRODUCT(--('Input| Projects'!$AD74="Yes"),'Calc| Overheads Allocation'!F$9,'Calc| Project Costs'!Y74),IF('Input| Overheads'!$C$42="Internal labour",SUMPRODUCT(--('Input| Projects'!$AD74="Yes"),'Calc| Overheads Allocation'!F$9,'Calc| Project Costs'!Y74,'Input| Projects'!$Y74),IF('Input| Overheads'!$C$42="DNSP defined",SUMPRODUCT(--('Input| Projects'!$AD74="Yes"),'Calc| Overheads Allocation'!F$62,'Input| Projects'!$AG74),""))),"")</f>
        <v>0</v>
      </c>
      <c r="AX74" s="186">
        <f>IFERROR(IF('Input| Overheads'!$C$42="Direct costs",SUMPRODUCT(--('Input| Projects'!$AD74="Yes"),'Calc| Overheads Allocation'!G$9,'Calc| Project Costs'!Z74),IF('Input| Overheads'!$C$42="Internal labour",SUMPRODUCT(--('Input| Projects'!$AD74="Yes"),'Calc| Overheads Allocation'!G$9,'Calc| Project Costs'!Z74,'Input| Projects'!$Y74),IF('Input| Overheads'!$C$42="DNSP defined",SUMPRODUCT(--('Input| Projects'!$AD74="Yes"),'Calc| Overheads Allocation'!G$62,'Input| Projects'!$AG74),""))),"")</f>
        <v>0</v>
      </c>
      <c r="AY74" s="186">
        <f>IFERROR(IF('Input| Overheads'!$C$42="Direct costs",SUMPRODUCT(--('Input| Projects'!$AD74="Yes"),'Calc| Overheads Allocation'!H$9,'Calc| Project Costs'!AA74),IF('Input| Overheads'!$C$42="Internal labour",SUMPRODUCT(--('Input| Projects'!$AD74="Yes"),'Calc| Overheads Allocation'!H$9,'Calc| Project Costs'!AA74,'Input| Projects'!$Y74),IF('Input| Overheads'!$C$42="DNSP defined",SUMPRODUCT(--('Input| Projects'!$AD74="Yes"),'Calc| Overheads Allocation'!H$62,'Input| Projects'!$AG74),""))),"")</f>
        <v>0</v>
      </c>
      <c r="AZ74" s="186">
        <f>IFERROR(IF('Input| Overheads'!$C$42="Direct costs",SUMPRODUCT(--('Input| Projects'!$AD74="Yes"),'Calc| Overheads Allocation'!I$9,'Calc| Project Costs'!AB74),IF('Input| Overheads'!$C$42="Internal labour",SUMPRODUCT(--('Input| Projects'!$AD74="Yes"),'Calc| Overheads Allocation'!I$9,'Calc| Project Costs'!AB74,'Input| Projects'!$Y74),IF('Input| Overheads'!$C$42="DNSP defined",SUMPRODUCT(--('Input| Projects'!$AD74="Yes"),'Calc| Overheads Allocation'!I$62,'Input| Projects'!$AG74),""))),"")</f>
        <v>0</v>
      </c>
      <c r="BA74" s="106"/>
      <c r="BB74" s="186">
        <f t="shared" si="41"/>
        <v>57.678320000000006</v>
      </c>
      <c r="BC74" s="186">
        <f t="shared" si="42"/>
        <v>0</v>
      </c>
      <c r="BD74" s="186">
        <f t="shared" si="43"/>
        <v>0</v>
      </c>
      <c r="BE74" s="186">
        <f t="shared" ref="BE74:BE137" si="50">IFERROR(SUM(AO74,AW74),"")</f>
        <v>0</v>
      </c>
      <c r="BF74" s="186">
        <f t="shared" ref="BF74:BF137" si="51">IFERROR(SUM(AP74,AX74),"")</f>
        <v>0</v>
      </c>
      <c r="BG74" s="186">
        <f t="shared" ref="BG74:BG137" si="52">IFERROR(SUM(AQ74,AY74),"")</f>
        <v>0</v>
      </c>
      <c r="BH74" s="186">
        <f t="shared" ref="BH74:BH137" si="53">IFERROR(SUM(AR74,AZ74),"")</f>
        <v>0</v>
      </c>
      <c r="BI74" s="97"/>
      <c r="BJ74" s="186">
        <f t="shared" ref="BJ74:BJ137" si="54">IFERROR(BB74*(AD74/V74),"")</f>
        <v>0</v>
      </c>
      <c r="BK74" s="186" t="str">
        <f t="shared" ref="BK74:BK137" si="55">IFERROR(BC74*(AE74/W74),"")</f>
        <v/>
      </c>
      <c r="BL74" s="186" t="str">
        <f t="shared" ref="BL74:BL137" si="56">IFERROR(BD74*(AF74/X74),"")</f>
        <v/>
      </c>
      <c r="BM74" s="186" t="str">
        <f t="shared" ref="BM74:BM137" si="57">IFERROR(BE74*(AG74/Y74),"")</f>
        <v/>
      </c>
      <c r="BN74" s="186" t="str">
        <f t="shared" ref="BN74:BN137" si="58">IFERROR(BF74*(AH74/Z74),"")</f>
        <v/>
      </c>
      <c r="BO74" s="186" t="str">
        <f t="shared" ref="BO74:BO137" si="59">IFERROR(BG74*(AI74/AA74),"")</f>
        <v/>
      </c>
      <c r="BP74" s="186" t="str">
        <f t="shared" ref="BP74:BP137" si="60">IFERROR(BH74*(AJ74/AB74),"")</f>
        <v/>
      </c>
      <c r="BQ74" s="97"/>
      <c r="BR74" s="186">
        <f t="shared" ref="BR74:BR137" si="61">IFERROR(V74+BB74,"")</f>
        <v>186.30369000000002</v>
      </c>
      <c r="BS74" s="186">
        <f t="shared" ref="BS74:BS137" si="62">IFERROR(W74+BC74,"")</f>
        <v>0</v>
      </c>
      <c r="BT74" s="222">
        <f t="shared" ref="BT74:BT137" si="63">IFERROR(X74+BD74,"")</f>
        <v>0</v>
      </c>
      <c r="BU74" s="222">
        <f t="shared" ref="BU74:BU137" si="64">IFERROR(Y74+BE74,"")</f>
        <v>0</v>
      </c>
      <c r="BV74" s="222">
        <f t="shared" ref="BV74:BV137" si="65">IFERROR(Z74+BF74,"")</f>
        <v>0</v>
      </c>
      <c r="BW74" s="222">
        <f t="shared" ref="BW74:BW137" si="66">IFERROR(AA74+BG74,"")</f>
        <v>0</v>
      </c>
      <c r="BX74" s="222">
        <f t="shared" ref="BX74:BX137" si="67">IFERROR(AB74+BH74,"")</f>
        <v>0</v>
      </c>
      <c r="BY74" s="106"/>
      <c r="BZ74" s="197">
        <f>IF(SUMIF('Input| Projects'!$AS$8:$CP$8,"Dx",'Input| Projects'!$AS74:$CP74)=0,"",SUMIF('Input| Projects'!$AS$8:$CP$8,"Dx",'Input| Projects'!$AS74:$CP74))</f>
        <v>1</v>
      </c>
      <c r="CA74" s="197" t="str">
        <f>IF(SUMIF('Input| Projects'!$AS$8:$CP$8,"Tx",'Input| Projects'!$AS74:$CP74)=0,"",SUMIF('Input| Projects'!$AS$8:$CP$8,"Tx",'Input| Projects'!$AS74:$CP74))</f>
        <v/>
      </c>
      <c r="CB74" s="150" t="str">
        <f t="shared" si="45"/>
        <v/>
      </c>
    </row>
    <row r="75" spans="2:80" x14ac:dyDescent="0.2">
      <c r="B75" s="201">
        <f>IFERROR('Input| Projects'!B75,"")</f>
        <v>66</v>
      </c>
      <c r="C75" s="42" t="str">
        <f>IFERROR(IF('Input| Projects'!C75="","",'Input| Projects'!C75),"")</f>
        <v>ARA NEW 33KV SUPPLY AWS DC - MACQUARIE STS</v>
      </c>
      <c r="D75" s="42" t="str">
        <f>IFERROR(IF('Input| Projects'!D75="","",'Input| Projects'!D75),"")</f>
        <v>ARA_05.3.0044M</v>
      </c>
      <c r="E75" s="104"/>
      <c r="F75" s="190">
        <f>IFERROR('Input| Projects'!I75*'Input| Escalations'!$K$19,"")</f>
        <v>135.89597999999998</v>
      </c>
      <c r="G75" s="190">
        <f>IFERROR('Input| Projects'!J75*'Input| Escalations'!$K$19,"")</f>
        <v>0</v>
      </c>
      <c r="H75" s="190">
        <f>IFERROR('Input| Projects'!K75*'Input| Escalations'!$K$19,"")</f>
        <v>0</v>
      </c>
      <c r="I75" s="190">
        <f>IFERROR('Input| Projects'!L75*'Input| Escalations'!$K$19,"")</f>
        <v>0</v>
      </c>
      <c r="J75" s="190">
        <f>IFERROR('Input| Projects'!M75*'Input| Escalations'!$K$19,"")</f>
        <v>0</v>
      </c>
      <c r="K75" s="190">
        <f>IFERROR('Input| Projects'!N75*'Input| Escalations'!$K$19,"")</f>
        <v>0</v>
      </c>
      <c r="L75" s="190">
        <f>IFERROR('Input| Projects'!O75*'Input| Escalations'!$K$19,"")</f>
        <v>0</v>
      </c>
      <c r="M75" s="150" t="str">
        <f>IF(ABS(SUM(F75:L75)-(SUM('Input| Projects'!I75:O75)*'Input| Escalations'!$K$19))&lt;0.0000001,"",1)</f>
        <v/>
      </c>
      <c r="N75" s="192">
        <f>'Input| Projects'!$Y75*INDEX('Input| Escalations'!$H$33:$N$33,MATCH('Calc| Project Costs'!N$9,'Input| Escalations'!$H$23:$N$23,0))+'Input| Projects'!$Z75*INDEX('Input| Escalations'!$H$34:$N$34,MATCH('Calc| Project Costs'!N$9,'Input| Escalations'!$H$23:$N$23,0))+'Input| Projects'!$AA75*INDEX('Input| Escalations'!$H$35:$N$35,MATCH('Calc| Project Costs'!N$9,'Input| Escalations'!$H$23:$N$23,0))+1</f>
        <v>1</v>
      </c>
      <c r="O75" s="192">
        <f>'Input| Projects'!$Y75*INDEX('Input| Escalations'!$H$33:$N$33,MATCH('Calc| Project Costs'!O$9,'Input| Escalations'!$H$23:$N$23,0))+'Input| Projects'!$Z75*INDEX('Input| Escalations'!$H$34:$N$34,MATCH('Calc| Project Costs'!O$9,'Input| Escalations'!$H$23:$N$23,0))+'Input| Projects'!$AA75*INDEX('Input| Escalations'!$H$35:$N$35,MATCH('Calc| Project Costs'!O$9,'Input| Escalations'!$H$23:$N$23,0))+1</f>
        <v>1</v>
      </c>
      <c r="P75" s="192">
        <f>'Input| Projects'!$Y75*INDEX('Input| Escalations'!$H$33:$N$33,MATCH('Calc| Project Costs'!P$9,'Input| Escalations'!$H$23:$N$23,0))+'Input| Projects'!$Z75*INDEX('Input| Escalations'!$H$34:$N$34,MATCH('Calc| Project Costs'!P$9,'Input| Escalations'!$H$23:$N$23,0))+'Input| Projects'!$AA75*INDEX('Input| Escalations'!$H$35:$N$35,MATCH('Calc| Project Costs'!P$9,'Input| Escalations'!$H$23:$N$23,0))+1</f>
        <v>1</v>
      </c>
      <c r="Q75" s="192">
        <f>'Input| Projects'!$Y75*INDEX('Input| Escalations'!$H$33:$N$33,MATCH('Calc| Project Costs'!Q$9,'Input| Escalations'!$H$23:$N$23,0))+'Input| Projects'!$Z75*INDEX('Input| Escalations'!$H$34:$N$34,MATCH('Calc| Project Costs'!Q$9,'Input| Escalations'!$H$23:$N$23,0))+'Input| Projects'!$AA75*INDEX('Input| Escalations'!$H$35:$N$35,MATCH('Calc| Project Costs'!Q$9,'Input| Escalations'!$H$23:$N$23,0))+1</f>
        <v>1</v>
      </c>
      <c r="R75" s="192">
        <f>'Input| Projects'!$Y75*INDEX('Input| Escalations'!$H$33:$N$33,MATCH('Calc| Project Costs'!R$9,'Input| Escalations'!$H$23:$N$23,0))+'Input| Projects'!$Z75*INDEX('Input| Escalations'!$H$34:$N$34,MATCH('Calc| Project Costs'!R$9,'Input| Escalations'!$H$23:$N$23,0))+'Input| Projects'!$AA75*INDEX('Input| Escalations'!$H$35:$N$35,MATCH('Calc| Project Costs'!R$9,'Input| Escalations'!$H$23:$N$23,0))+1</f>
        <v>1</v>
      </c>
      <c r="S75" s="192">
        <f>'Input| Projects'!$Y75*INDEX('Input| Escalations'!$H$33:$N$33,MATCH('Calc| Project Costs'!S$9,'Input| Escalations'!$H$23:$N$23,0))+'Input| Projects'!$Z75*INDEX('Input| Escalations'!$H$34:$N$34,MATCH('Calc| Project Costs'!S$9,'Input| Escalations'!$H$23:$N$23,0))+'Input| Projects'!$AA75*INDEX('Input| Escalations'!$H$35:$N$35,MATCH('Calc| Project Costs'!S$9,'Input| Escalations'!$H$23:$N$23,0))+1</f>
        <v>1</v>
      </c>
      <c r="T75" s="192">
        <f>'Input| Projects'!$Y75*INDEX('Input| Escalations'!$H$33:$N$33,MATCH('Calc| Project Costs'!T$9,'Input| Escalations'!$H$23:$N$23,0))+'Input| Projects'!$Z75*INDEX('Input| Escalations'!$H$34:$N$34,MATCH('Calc| Project Costs'!T$9,'Input| Escalations'!$H$23:$N$23,0))+'Input| Projects'!$AA75*INDEX('Input| Escalations'!$H$35:$N$35,MATCH('Calc| Project Costs'!T$9,'Input| Escalations'!$H$23:$N$23,0))+1</f>
        <v>1</v>
      </c>
      <c r="U75" s="106"/>
      <c r="V75" s="186">
        <f t="shared" ref="V75:V138" si="68">IFERROR(F75*N75,"")</f>
        <v>135.89597999999998</v>
      </c>
      <c r="W75" s="186">
        <f t="shared" ref="W75:W138" si="69">IFERROR(G75*O75,"")</f>
        <v>0</v>
      </c>
      <c r="X75" s="186">
        <f t="shared" ref="X75:X138" si="70">IFERROR(H75*P75,"")</f>
        <v>0</v>
      </c>
      <c r="Y75" s="186">
        <f t="shared" si="46"/>
        <v>0</v>
      </c>
      <c r="Z75" s="186">
        <f t="shared" si="47"/>
        <v>0</v>
      </c>
      <c r="AA75" s="186">
        <f t="shared" si="48"/>
        <v>0</v>
      </c>
      <c r="AB75" s="186">
        <f t="shared" si="49"/>
        <v>0</v>
      </c>
      <c r="AC75" s="106"/>
      <c r="AD75" s="186">
        <f>'Input| Projects'!Q75*N75*'Input| Escalations'!$K$19</f>
        <v>0</v>
      </c>
      <c r="AE75" s="186">
        <f>'Input| Projects'!R75*O75*'Input| Escalations'!$K$19</f>
        <v>0</v>
      </c>
      <c r="AF75" s="186">
        <f>'Input| Projects'!S75*P75*'Input| Escalations'!$K$19</f>
        <v>0</v>
      </c>
      <c r="AG75" s="186">
        <f>'Input| Projects'!T75*Q75*'Input| Escalations'!$K$19</f>
        <v>0</v>
      </c>
      <c r="AH75" s="186">
        <f>'Input| Projects'!U75*R75*'Input| Escalations'!$K$19</f>
        <v>0</v>
      </c>
      <c r="AI75" s="186">
        <f>'Input| Projects'!V75*S75*'Input| Escalations'!$K$19</f>
        <v>0</v>
      </c>
      <c r="AJ75" s="186">
        <f>'Input| Projects'!W75*T75*'Input| Escalations'!$K$19</f>
        <v>0</v>
      </c>
      <c r="AK75" s="106"/>
      <c r="AL75" s="186">
        <f>IFERROR(IF('Input| Overheads'!$C$42="Direct costs",SUMPRODUCT(--('Input| Projects'!$AC75="Yes"),'Calc| Overheads Allocation'!C$8,'Calc| Project Costs'!V75),IF('Input| Overheads'!$C$42="Internal labour",SUMPRODUCT(--('Input| Projects'!$AC75="Yes"),'Calc| Overheads Allocation'!C$8,'Calc| Project Costs'!V75,'Input| Projects'!$Y75),IF('Input| Overheads'!$C$42="DNSP defined",SUMPRODUCT(--('Input| Projects'!$AC75="Yes"),'Calc| Overheads Allocation'!C$61,'Input| Projects'!$AF75),""))),"")</f>
        <v>88.91695</v>
      </c>
      <c r="AM75" s="186">
        <f>IFERROR(IF('Input| Overheads'!$C$42="Direct costs",SUMPRODUCT(--('Input| Projects'!$AC75="Yes"),'Calc| Overheads Allocation'!D$8,'Calc| Project Costs'!W75),IF('Input| Overheads'!$C$42="Internal labour",SUMPRODUCT(--('Input| Projects'!$AC75="Yes"),'Calc| Overheads Allocation'!D$8,'Calc| Project Costs'!W75,'Input| Projects'!$Y75),IF('Input| Overheads'!$C$42="DNSP defined",SUMPRODUCT(--('Input| Projects'!$AC75="Yes"),'Calc| Overheads Allocation'!D$61,'Input| Projects'!$AF75),""))),"")</f>
        <v>0</v>
      </c>
      <c r="AN75" s="186">
        <f>IFERROR(IF('Input| Overheads'!$C$42="Direct costs",SUMPRODUCT(--('Input| Projects'!$AC75="Yes"),'Calc| Overheads Allocation'!E$8,'Calc| Project Costs'!X75),IF('Input| Overheads'!$C$42="Internal labour",SUMPRODUCT(--('Input| Projects'!$AC75="Yes"),'Calc| Overheads Allocation'!E$8,'Calc| Project Costs'!X75,'Input| Projects'!$Y75),IF('Input| Overheads'!$C$42="DNSP defined",SUMPRODUCT(--('Input| Projects'!$AC75="Yes"),'Calc| Overheads Allocation'!E$61,'Input| Projects'!$AF75),""))),"")</f>
        <v>0</v>
      </c>
      <c r="AO75" s="186">
        <f>IFERROR(IF('Input| Overheads'!$C$42="Direct costs",SUMPRODUCT(--('Input| Projects'!$AC75="Yes"),'Calc| Overheads Allocation'!F$8,'Calc| Project Costs'!Y75),IF('Input| Overheads'!$C$42="Internal labour",SUMPRODUCT(--('Input| Projects'!$AC75="Yes"),'Calc| Overheads Allocation'!F$8,'Calc| Project Costs'!Y75,'Input| Projects'!$Y75),IF('Input| Overheads'!$C$42="DNSP defined",SUMPRODUCT(--('Input| Projects'!$AC75="Yes"),'Calc| Overheads Allocation'!F$61,'Input| Projects'!$AF75),""))),"")</f>
        <v>0</v>
      </c>
      <c r="AP75" s="186">
        <f>IFERROR(IF('Input| Overheads'!$C$42="Direct costs",SUMPRODUCT(--('Input| Projects'!$AC75="Yes"),'Calc| Overheads Allocation'!G$8,'Calc| Project Costs'!Z75),IF('Input| Overheads'!$C$42="Internal labour",SUMPRODUCT(--('Input| Projects'!$AC75="Yes"),'Calc| Overheads Allocation'!G$8,'Calc| Project Costs'!Z75,'Input| Projects'!$Y75),IF('Input| Overheads'!$C$42="DNSP defined",SUMPRODUCT(--('Input| Projects'!$AC75="Yes"),'Calc| Overheads Allocation'!G$61,'Input| Projects'!$AF75),""))),"")</f>
        <v>0</v>
      </c>
      <c r="AQ75" s="186">
        <f>IFERROR(IF('Input| Overheads'!$C$42="Direct costs",SUMPRODUCT(--('Input| Projects'!$AC75="Yes"),'Calc| Overheads Allocation'!H$8,'Calc| Project Costs'!AA75),IF('Input| Overheads'!$C$42="Internal labour",SUMPRODUCT(--('Input| Projects'!$AC75="Yes"),'Calc| Overheads Allocation'!H$8,'Calc| Project Costs'!AA75,'Input| Projects'!$Y75),IF('Input| Overheads'!$C$42="DNSP defined",SUMPRODUCT(--('Input| Projects'!$AC75="Yes"),'Calc| Overheads Allocation'!H$61,'Input| Projects'!$AF75),""))),"")</f>
        <v>0</v>
      </c>
      <c r="AR75" s="186">
        <f>IFERROR(IF('Input| Overheads'!$C$42="Direct costs",SUMPRODUCT(--('Input| Projects'!$AC75="Yes"),'Calc| Overheads Allocation'!I$8,'Calc| Project Costs'!AB75),IF('Input| Overheads'!$C$42="Internal labour",SUMPRODUCT(--('Input| Projects'!$AC75="Yes"),'Calc| Overheads Allocation'!I$8,'Calc| Project Costs'!AB75,'Input| Projects'!$Y75),IF('Input| Overheads'!$C$42="DNSP defined",SUMPRODUCT(--('Input| Projects'!$AC75="Yes"),'Calc| Overheads Allocation'!I$61,'Input| Projects'!$AF75),""))),"")</f>
        <v>0</v>
      </c>
      <c r="AS75" s="106"/>
      <c r="AT75" s="186">
        <f>IFERROR(IF('Input| Overheads'!$C$42="Direct costs",SUMPRODUCT(--('Input| Projects'!$AD75="Yes"),'Calc| Overheads Allocation'!C$9,'Calc| Project Costs'!V75),IF('Input| Overheads'!$C$42="Internal labour",SUMPRODUCT(--('Input| Projects'!$AD75="Yes"),'Calc| Overheads Allocation'!C$9,'Calc| Project Costs'!V75,'Input| Projects'!$Y75),IF('Input| Overheads'!$C$42="DNSP defined",SUMPRODUCT(--('Input| Projects'!$AD75="Yes"),'Calc| Overheads Allocation'!C$62,'Input| Projects'!$AG75),""))),"")</f>
        <v>0</v>
      </c>
      <c r="AU75" s="186">
        <f>IFERROR(IF('Input| Overheads'!$C$42="Direct costs",SUMPRODUCT(--('Input| Projects'!$AD75="Yes"),'Calc| Overheads Allocation'!D$9,'Calc| Project Costs'!W75),IF('Input| Overheads'!$C$42="Internal labour",SUMPRODUCT(--('Input| Projects'!$AD75="Yes"),'Calc| Overheads Allocation'!D$9,'Calc| Project Costs'!W75,'Input| Projects'!$Y75),IF('Input| Overheads'!$C$42="DNSP defined",SUMPRODUCT(--('Input| Projects'!$AD75="Yes"),'Calc| Overheads Allocation'!D$62,'Input| Projects'!$AG75),""))),"")</f>
        <v>0</v>
      </c>
      <c r="AV75" s="186">
        <f>IFERROR(IF('Input| Overheads'!$C$42="Direct costs",SUMPRODUCT(--('Input| Projects'!$AD75="Yes"),'Calc| Overheads Allocation'!E$9,'Calc| Project Costs'!X75),IF('Input| Overheads'!$C$42="Internal labour",SUMPRODUCT(--('Input| Projects'!$AD75="Yes"),'Calc| Overheads Allocation'!E$9,'Calc| Project Costs'!X75,'Input| Projects'!$Y75),IF('Input| Overheads'!$C$42="DNSP defined",SUMPRODUCT(--('Input| Projects'!$AD75="Yes"),'Calc| Overheads Allocation'!E$62,'Input| Projects'!$AG75),""))),"")</f>
        <v>0</v>
      </c>
      <c r="AW75" s="186">
        <f>IFERROR(IF('Input| Overheads'!$C$42="Direct costs",SUMPRODUCT(--('Input| Projects'!$AD75="Yes"),'Calc| Overheads Allocation'!F$9,'Calc| Project Costs'!Y75),IF('Input| Overheads'!$C$42="Internal labour",SUMPRODUCT(--('Input| Projects'!$AD75="Yes"),'Calc| Overheads Allocation'!F$9,'Calc| Project Costs'!Y75,'Input| Projects'!$Y75),IF('Input| Overheads'!$C$42="DNSP defined",SUMPRODUCT(--('Input| Projects'!$AD75="Yes"),'Calc| Overheads Allocation'!F$62,'Input| Projects'!$AG75),""))),"")</f>
        <v>0</v>
      </c>
      <c r="AX75" s="186">
        <f>IFERROR(IF('Input| Overheads'!$C$42="Direct costs",SUMPRODUCT(--('Input| Projects'!$AD75="Yes"),'Calc| Overheads Allocation'!G$9,'Calc| Project Costs'!Z75),IF('Input| Overheads'!$C$42="Internal labour",SUMPRODUCT(--('Input| Projects'!$AD75="Yes"),'Calc| Overheads Allocation'!G$9,'Calc| Project Costs'!Z75,'Input| Projects'!$Y75),IF('Input| Overheads'!$C$42="DNSP defined",SUMPRODUCT(--('Input| Projects'!$AD75="Yes"),'Calc| Overheads Allocation'!G$62,'Input| Projects'!$AG75),""))),"")</f>
        <v>0</v>
      </c>
      <c r="AY75" s="186">
        <f>IFERROR(IF('Input| Overheads'!$C$42="Direct costs",SUMPRODUCT(--('Input| Projects'!$AD75="Yes"),'Calc| Overheads Allocation'!H$9,'Calc| Project Costs'!AA75),IF('Input| Overheads'!$C$42="Internal labour",SUMPRODUCT(--('Input| Projects'!$AD75="Yes"),'Calc| Overheads Allocation'!H$9,'Calc| Project Costs'!AA75,'Input| Projects'!$Y75),IF('Input| Overheads'!$C$42="DNSP defined",SUMPRODUCT(--('Input| Projects'!$AD75="Yes"),'Calc| Overheads Allocation'!H$62,'Input| Projects'!$AG75),""))),"")</f>
        <v>0</v>
      </c>
      <c r="AZ75" s="186">
        <f>IFERROR(IF('Input| Overheads'!$C$42="Direct costs",SUMPRODUCT(--('Input| Projects'!$AD75="Yes"),'Calc| Overheads Allocation'!I$9,'Calc| Project Costs'!AB75),IF('Input| Overheads'!$C$42="Internal labour",SUMPRODUCT(--('Input| Projects'!$AD75="Yes"),'Calc| Overheads Allocation'!I$9,'Calc| Project Costs'!AB75,'Input| Projects'!$Y75),IF('Input| Overheads'!$C$42="DNSP defined",SUMPRODUCT(--('Input| Projects'!$AD75="Yes"),'Calc| Overheads Allocation'!I$62,'Input| Projects'!$AG75),""))),"")</f>
        <v>0</v>
      </c>
      <c r="BA75" s="106"/>
      <c r="BB75" s="186">
        <f t="shared" ref="BB75:BB138" si="71">IFERROR(SUM(AL75,AT75),"")</f>
        <v>88.91695</v>
      </c>
      <c r="BC75" s="186">
        <f t="shared" ref="BC75:BC138" si="72">IFERROR(SUM(AM75,AU75),"")</f>
        <v>0</v>
      </c>
      <c r="BD75" s="186">
        <f t="shared" ref="BD75:BD138" si="73">IFERROR(SUM(AN75,AV75),"")</f>
        <v>0</v>
      </c>
      <c r="BE75" s="186">
        <f t="shared" si="50"/>
        <v>0</v>
      </c>
      <c r="BF75" s="186">
        <f t="shared" si="51"/>
        <v>0</v>
      </c>
      <c r="BG75" s="186">
        <f t="shared" si="52"/>
        <v>0</v>
      </c>
      <c r="BH75" s="186">
        <f t="shared" si="53"/>
        <v>0</v>
      </c>
      <c r="BI75" s="97"/>
      <c r="BJ75" s="186">
        <f t="shared" si="54"/>
        <v>0</v>
      </c>
      <c r="BK75" s="186" t="str">
        <f t="shared" si="55"/>
        <v/>
      </c>
      <c r="BL75" s="186" t="str">
        <f t="shared" si="56"/>
        <v/>
      </c>
      <c r="BM75" s="186" t="str">
        <f t="shared" si="57"/>
        <v/>
      </c>
      <c r="BN75" s="186" t="str">
        <f t="shared" si="58"/>
        <v/>
      </c>
      <c r="BO75" s="186" t="str">
        <f t="shared" si="59"/>
        <v/>
      </c>
      <c r="BP75" s="186" t="str">
        <f t="shared" si="60"/>
        <v/>
      </c>
      <c r="BQ75" s="97"/>
      <c r="BR75" s="186">
        <f t="shared" si="61"/>
        <v>224.81292999999999</v>
      </c>
      <c r="BS75" s="186">
        <f t="shared" si="62"/>
        <v>0</v>
      </c>
      <c r="BT75" s="222">
        <f t="shared" si="63"/>
        <v>0</v>
      </c>
      <c r="BU75" s="222">
        <f t="shared" si="64"/>
        <v>0</v>
      </c>
      <c r="BV75" s="222">
        <f t="shared" si="65"/>
        <v>0</v>
      </c>
      <c r="BW75" s="222">
        <f t="shared" si="66"/>
        <v>0</v>
      </c>
      <c r="BX75" s="222">
        <f t="shared" si="67"/>
        <v>0</v>
      </c>
      <c r="BY75" s="106"/>
      <c r="BZ75" s="197">
        <f>IF(SUMIF('Input| Projects'!$AS$8:$CP$8,"Dx",'Input| Projects'!$AS75:$CP75)=0,"",SUMIF('Input| Projects'!$AS$8:$CP$8,"Dx",'Input| Projects'!$AS75:$CP75))</f>
        <v>1</v>
      </c>
      <c r="CA75" s="197" t="str">
        <f>IF(SUMIF('Input| Projects'!$AS$8:$CP$8,"Tx",'Input| Projects'!$AS75:$CP75)=0,"",SUMIF('Input| Projects'!$AS$8:$CP$8,"Tx",'Input| Projects'!$AS75:$CP75))</f>
        <v/>
      </c>
      <c r="CB75" s="150" t="str">
        <f t="shared" ref="CB75:CB138" si="74">IF(SUM(BZ75:CA75,F75:L75)=0,"",IF(SUM(BZ75:CA75)=1,"",1))</f>
        <v/>
      </c>
    </row>
    <row r="76" spans="2:80" x14ac:dyDescent="0.2">
      <c r="B76" s="201">
        <f>IFERROR('Input| Projects'!B76,"")</f>
        <v>67</v>
      </c>
      <c r="C76" s="42" t="str">
        <f>IFERROR(IF('Input| Projects'!C76="","",'Input| Projects'!C76),"")</f>
        <v>NEW 132/33kV TX3 MACQUARIE STS</v>
      </c>
      <c r="D76" s="42" t="str">
        <f>IFERROR(IF('Input| Projects'!D76="","",'Input| Projects'!D76),"")</f>
        <v>ARA_05.3.0045U</v>
      </c>
      <c r="E76" s="104"/>
      <c r="F76" s="190">
        <f>IFERROR('Input| Projects'!I76*'Input| Escalations'!$K$19,"")</f>
        <v>151.13024999999999</v>
      </c>
      <c r="G76" s="190">
        <f>IFERROR('Input| Projects'!J76*'Input| Escalations'!$K$19,"")</f>
        <v>0</v>
      </c>
      <c r="H76" s="190">
        <f>IFERROR('Input| Projects'!K76*'Input| Escalations'!$K$19,"")</f>
        <v>0</v>
      </c>
      <c r="I76" s="190">
        <f>IFERROR('Input| Projects'!L76*'Input| Escalations'!$K$19,"")</f>
        <v>0</v>
      </c>
      <c r="J76" s="190">
        <f>IFERROR('Input| Projects'!M76*'Input| Escalations'!$K$19,"")</f>
        <v>0</v>
      </c>
      <c r="K76" s="190">
        <f>IFERROR('Input| Projects'!N76*'Input| Escalations'!$K$19,"")</f>
        <v>0</v>
      </c>
      <c r="L76" s="190">
        <f>IFERROR('Input| Projects'!O76*'Input| Escalations'!$K$19,"")</f>
        <v>0</v>
      </c>
      <c r="M76" s="150" t="str">
        <f>IF(ABS(SUM(F76:L76)-(SUM('Input| Projects'!I76:O76)*'Input| Escalations'!$K$19))&lt;0.0000001,"",1)</f>
        <v/>
      </c>
      <c r="N76" s="192">
        <f>'Input| Projects'!$Y76*INDEX('Input| Escalations'!$H$33:$N$33,MATCH('Calc| Project Costs'!N$9,'Input| Escalations'!$H$23:$N$23,0))+'Input| Projects'!$Z76*INDEX('Input| Escalations'!$H$34:$N$34,MATCH('Calc| Project Costs'!N$9,'Input| Escalations'!$H$23:$N$23,0))+'Input| Projects'!$AA76*INDEX('Input| Escalations'!$H$35:$N$35,MATCH('Calc| Project Costs'!N$9,'Input| Escalations'!$H$23:$N$23,0))+1</f>
        <v>1</v>
      </c>
      <c r="O76" s="192">
        <f>'Input| Projects'!$Y76*INDEX('Input| Escalations'!$H$33:$N$33,MATCH('Calc| Project Costs'!O$9,'Input| Escalations'!$H$23:$N$23,0))+'Input| Projects'!$Z76*INDEX('Input| Escalations'!$H$34:$N$34,MATCH('Calc| Project Costs'!O$9,'Input| Escalations'!$H$23:$N$23,0))+'Input| Projects'!$AA76*INDEX('Input| Escalations'!$H$35:$N$35,MATCH('Calc| Project Costs'!O$9,'Input| Escalations'!$H$23:$N$23,0))+1</f>
        <v>1</v>
      </c>
      <c r="P76" s="192">
        <f>'Input| Projects'!$Y76*INDEX('Input| Escalations'!$H$33:$N$33,MATCH('Calc| Project Costs'!P$9,'Input| Escalations'!$H$23:$N$23,0))+'Input| Projects'!$Z76*INDEX('Input| Escalations'!$H$34:$N$34,MATCH('Calc| Project Costs'!P$9,'Input| Escalations'!$H$23:$N$23,0))+'Input| Projects'!$AA76*INDEX('Input| Escalations'!$H$35:$N$35,MATCH('Calc| Project Costs'!P$9,'Input| Escalations'!$H$23:$N$23,0))+1</f>
        <v>1</v>
      </c>
      <c r="Q76" s="192">
        <f>'Input| Projects'!$Y76*INDEX('Input| Escalations'!$H$33:$N$33,MATCH('Calc| Project Costs'!Q$9,'Input| Escalations'!$H$23:$N$23,0))+'Input| Projects'!$Z76*INDEX('Input| Escalations'!$H$34:$N$34,MATCH('Calc| Project Costs'!Q$9,'Input| Escalations'!$H$23:$N$23,0))+'Input| Projects'!$AA76*INDEX('Input| Escalations'!$H$35:$N$35,MATCH('Calc| Project Costs'!Q$9,'Input| Escalations'!$H$23:$N$23,0))+1</f>
        <v>1</v>
      </c>
      <c r="R76" s="192">
        <f>'Input| Projects'!$Y76*INDEX('Input| Escalations'!$H$33:$N$33,MATCH('Calc| Project Costs'!R$9,'Input| Escalations'!$H$23:$N$23,0))+'Input| Projects'!$Z76*INDEX('Input| Escalations'!$H$34:$N$34,MATCH('Calc| Project Costs'!R$9,'Input| Escalations'!$H$23:$N$23,0))+'Input| Projects'!$AA76*INDEX('Input| Escalations'!$H$35:$N$35,MATCH('Calc| Project Costs'!R$9,'Input| Escalations'!$H$23:$N$23,0))+1</f>
        <v>1</v>
      </c>
      <c r="S76" s="192">
        <f>'Input| Projects'!$Y76*INDEX('Input| Escalations'!$H$33:$N$33,MATCH('Calc| Project Costs'!S$9,'Input| Escalations'!$H$23:$N$23,0))+'Input| Projects'!$Z76*INDEX('Input| Escalations'!$H$34:$N$34,MATCH('Calc| Project Costs'!S$9,'Input| Escalations'!$H$23:$N$23,0))+'Input| Projects'!$AA76*INDEX('Input| Escalations'!$H$35:$N$35,MATCH('Calc| Project Costs'!S$9,'Input| Escalations'!$H$23:$N$23,0))+1</f>
        <v>1</v>
      </c>
      <c r="T76" s="192">
        <f>'Input| Projects'!$Y76*INDEX('Input| Escalations'!$H$33:$N$33,MATCH('Calc| Project Costs'!T$9,'Input| Escalations'!$H$23:$N$23,0))+'Input| Projects'!$Z76*INDEX('Input| Escalations'!$H$34:$N$34,MATCH('Calc| Project Costs'!T$9,'Input| Escalations'!$H$23:$N$23,0))+'Input| Projects'!$AA76*INDEX('Input| Escalations'!$H$35:$N$35,MATCH('Calc| Project Costs'!T$9,'Input| Escalations'!$H$23:$N$23,0))+1</f>
        <v>1</v>
      </c>
      <c r="U76" s="106"/>
      <c r="V76" s="186">
        <f t="shared" si="68"/>
        <v>151.13024999999999</v>
      </c>
      <c r="W76" s="186">
        <f t="shared" si="69"/>
        <v>0</v>
      </c>
      <c r="X76" s="186">
        <f t="shared" si="70"/>
        <v>0</v>
      </c>
      <c r="Y76" s="186">
        <f t="shared" si="46"/>
        <v>0</v>
      </c>
      <c r="Z76" s="186">
        <f t="shared" si="47"/>
        <v>0</v>
      </c>
      <c r="AA76" s="186">
        <f t="shared" si="48"/>
        <v>0</v>
      </c>
      <c r="AB76" s="186">
        <f t="shared" si="49"/>
        <v>0</v>
      </c>
      <c r="AC76" s="106"/>
      <c r="AD76" s="186">
        <f>'Input| Projects'!Q76*N76*'Input| Escalations'!$K$19</f>
        <v>0</v>
      </c>
      <c r="AE76" s="186">
        <f>'Input| Projects'!R76*O76*'Input| Escalations'!$K$19</f>
        <v>0</v>
      </c>
      <c r="AF76" s="186">
        <f>'Input| Projects'!S76*P76*'Input| Escalations'!$K$19</f>
        <v>0</v>
      </c>
      <c r="AG76" s="186">
        <f>'Input| Projects'!T76*Q76*'Input| Escalations'!$K$19</f>
        <v>0</v>
      </c>
      <c r="AH76" s="186">
        <f>'Input| Projects'!U76*R76*'Input| Escalations'!$K$19</f>
        <v>0</v>
      </c>
      <c r="AI76" s="186">
        <f>'Input| Projects'!V76*S76*'Input| Escalations'!$K$19</f>
        <v>0</v>
      </c>
      <c r="AJ76" s="186">
        <f>'Input| Projects'!W76*T76*'Input| Escalations'!$K$19</f>
        <v>0</v>
      </c>
      <c r="AK76" s="106"/>
      <c r="AL76" s="186">
        <f>IFERROR(IF('Input| Overheads'!$C$42="Direct costs",SUMPRODUCT(--('Input| Projects'!$AC76="Yes"),'Calc| Overheads Allocation'!C$8,'Calc| Project Costs'!V76),IF('Input| Overheads'!$C$42="Internal labour",SUMPRODUCT(--('Input| Projects'!$AC76="Yes"),'Calc| Overheads Allocation'!C$8,'Calc| Project Costs'!V76,'Input| Projects'!$Y76),IF('Input| Overheads'!$C$42="DNSP defined",SUMPRODUCT(--('Input| Projects'!$AC76="Yes"),'Calc| Overheads Allocation'!C$61,'Input| Projects'!$AF76),""))),"")</f>
        <v>52.168309999999991</v>
      </c>
      <c r="AM76" s="186">
        <f>IFERROR(IF('Input| Overheads'!$C$42="Direct costs",SUMPRODUCT(--('Input| Projects'!$AC76="Yes"),'Calc| Overheads Allocation'!D$8,'Calc| Project Costs'!W76),IF('Input| Overheads'!$C$42="Internal labour",SUMPRODUCT(--('Input| Projects'!$AC76="Yes"),'Calc| Overheads Allocation'!D$8,'Calc| Project Costs'!W76,'Input| Projects'!$Y76),IF('Input| Overheads'!$C$42="DNSP defined",SUMPRODUCT(--('Input| Projects'!$AC76="Yes"),'Calc| Overheads Allocation'!D$61,'Input| Projects'!$AF76),""))),"")</f>
        <v>0</v>
      </c>
      <c r="AN76" s="186">
        <f>IFERROR(IF('Input| Overheads'!$C$42="Direct costs",SUMPRODUCT(--('Input| Projects'!$AC76="Yes"),'Calc| Overheads Allocation'!E$8,'Calc| Project Costs'!X76),IF('Input| Overheads'!$C$42="Internal labour",SUMPRODUCT(--('Input| Projects'!$AC76="Yes"),'Calc| Overheads Allocation'!E$8,'Calc| Project Costs'!X76,'Input| Projects'!$Y76),IF('Input| Overheads'!$C$42="DNSP defined",SUMPRODUCT(--('Input| Projects'!$AC76="Yes"),'Calc| Overheads Allocation'!E$61,'Input| Projects'!$AF76),""))),"")</f>
        <v>0</v>
      </c>
      <c r="AO76" s="186">
        <f>IFERROR(IF('Input| Overheads'!$C$42="Direct costs",SUMPRODUCT(--('Input| Projects'!$AC76="Yes"),'Calc| Overheads Allocation'!F$8,'Calc| Project Costs'!Y76),IF('Input| Overheads'!$C$42="Internal labour",SUMPRODUCT(--('Input| Projects'!$AC76="Yes"),'Calc| Overheads Allocation'!F$8,'Calc| Project Costs'!Y76,'Input| Projects'!$Y76),IF('Input| Overheads'!$C$42="DNSP defined",SUMPRODUCT(--('Input| Projects'!$AC76="Yes"),'Calc| Overheads Allocation'!F$61,'Input| Projects'!$AF76),""))),"")</f>
        <v>0</v>
      </c>
      <c r="AP76" s="186">
        <f>IFERROR(IF('Input| Overheads'!$C$42="Direct costs",SUMPRODUCT(--('Input| Projects'!$AC76="Yes"),'Calc| Overheads Allocation'!G$8,'Calc| Project Costs'!Z76),IF('Input| Overheads'!$C$42="Internal labour",SUMPRODUCT(--('Input| Projects'!$AC76="Yes"),'Calc| Overheads Allocation'!G$8,'Calc| Project Costs'!Z76,'Input| Projects'!$Y76),IF('Input| Overheads'!$C$42="DNSP defined",SUMPRODUCT(--('Input| Projects'!$AC76="Yes"),'Calc| Overheads Allocation'!G$61,'Input| Projects'!$AF76),""))),"")</f>
        <v>0</v>
      </c>
      <c r="AQ76" s="186">
        <f>IFERROR(IF('Input| Overheads'!$C$42="Direct costs",SUMPRODUCT(--('Input| Projects'!$AC76="Yes"),'Calc| Overheads Allocation'!H$8,'Calc| Project Costs'!AA76),IF('Input| Overheads'!$C$42="Internal labour",SUMPRODUCT(--('Input| Projects'!$AC76="Yes"),'Calc| Overheads Allocation'!H$8,'Calc| Project Costs'!AA76,'Input| Projects'!$Y76),IF('Input| Overheads'!$C$42="DNSP defined",SUMPRODUCT(--('Input| Projects'!$AC76="Yes"),'Calc| Overheads Allocation'!H$61,'Input| Projects'!$AF76),""))),"")</f>
        <v>0</v>
      </c>
      <c r="AR76" s="186">
        <f>IFERROR(IF('Input| Overheads'!$C$42="Direct costs",SUMPRODUCT(--('Input| Projects'!$AC76="Yes"),'Calc| Overheads Allocation'!I$8,'Calc| Project Costs'!AB76),IF('Input| Overheads'!$C$42="Internal labour",SUMPRODUCT(--('Input| Projects'!$AC76="Yes"),'Calc| Overheads Allocation'!I$8,'Calc| Project Costs'!AB76,'Input| Projects'!$Y76),IF('Input| Overheads'!$C$42="DNSP defined",SUMPRODUCT(--('Input| Projects'!$AC76="Yes"),'Calc| Overheads Allocation'!I$61,'Input| Projects'!$AF76),""))),"")</f>
        <v>0</v>
      </c>
      <c r="AS76" s="106"/>
      <c r="AT76" s="186">
        <f>IFERROR(IF('Input| Overheads'!$C$42="Direct costs",SUMPRODUCT(--('Input| Projects'!$AD76="Yes"),'Calc| Overheads Allocation'!C$9,'Calc| Project Costs'!V76),IF('Input| Overheads'!$C$42="Internal labour",SUMPRODUCT(--('Input| Projects'!$AD76="Yes"),'Calc| Overheads Allocation'!C$9,'Calc| Project Costs'!V76,'Input| Projects'!$Y76),IF('Input| Overheads'!$C$42="DNSP defined",SUMPRODUCT(--('Input| Projects'!$AD76="Yes"),'Calc| Overheads Allocation'!C$62,'Input| Projects'!$AG76),""))),"")</f>
        <v>0</v>
      </c>
      <c r="AU76" s="186">
        <f>IFERROR(IF('Input| Overheads'!$C$42="Direct costs",SUMPRODUCT(--('Input| Projects'!$AD76="Yes"),'Calc| Overheads Allocation'!D$9,'Calc| Project Costs'!W76),IF('Input| Overheads'!$C$42="Internal labour",SUMPRODUCT(--('Input| Projects'!$AD76="Yes"),'Calc| Overheads Allocation'!D$9,'Calc| Project Costs'!W76,'Input| Projects'!$Y76),IF('Input| Overheads'!$C$42="DNSP defined",SUMPRODUCT(--('Input| Projects'!$AD76="Yes"),'Calc| Overheads Allocation'!D$62,'Input| Projects'!$AG76),""))),"")</f>
        <v>0</v>
      </c>
      <c r="AV76" s="186">
        <f>IFERROR(IF('Input| Overheads'!$C$42="Direct costs",SUMPRODUCT(--('Input| Projects'!$AD76="Yes"),'Calc| Overheads Allocation'!E$9,'Calc| Project Costs'!X76),IF('Input| Overheads'!$C$42="Internal labour",SUMPRODUCT(--('Input| Projects'!$AD76="Yes"),'Calc| Overheads Allocation'!E$9,'Calc| Project Costs'!X76,'Input| Projects'!$Y76),IF('Input| Overheads'!$C$42="DNSP defined",SUMPRODUCT(--('Input| Projects'!$AD76="Yes"),'Calc| Overheads Allocation'!E$62,'Input| Projects'!$AG76),""))),"")</f>
        <v>0</v>
      </c>
      <c r="AW76" s="186">
        <f>IFERROR(IF('Input| Overheads'!$C$42="Direct costs",SUMPRODUCT(--('Input| Projects'!$AD76="Yes"),'Calc| Overheads Allocation'!F$9,'Calc| Project Costs'!Y76),IF('Input| Overheads'!$C$42="Internal labour",SUMPRODUCT(--('Input| Projects'!$AD76="Yes"),'Calc| Overheads Allocation'!F$9,'Calc| Project Costs'!Y76,'Input| Projects'!$Y76),IF('Input| Overheads'!$C$42="DNSP defined",SUMPRODUCT(--('Input| Projects'!$AD76="Yes"),'Calc| Overheads Allocation'!F$62,'Input| Projects'!$AG76),""))),"")</f>
        <v>0</v>
      </c>
      <c r="AX76" s="186">
        <f>IFERROR(IF('Input| Overheads'!$C$42="Direct costs",SUMPRODUCT(--('Input| Projects'!$AD76="Yes"),'Calc| Overheads Allocation'!G$9,'Calc| Project Costs'!Z76),IF('Input| Overheads'!$C$42="Internal labour",SUMPRODUCT(--('Input| Projects'!$AD76="Yes"),'Calc| Overheads Allocation'!G$9,'Calc| Project Costs'!Z76,'Input| Projects'!$Y76),IF('Input| Overheads'!$C$42="DNSP defined",SUMPRODUCT(--('Input| Projects'!$AD76="Yes"),'Calc| Overheads Allocation'!G$62,'Input| Projects'!$AG76),""))),"")</f>
        <v>0</v>
      </c>
      <c r="AY76" s="186">
        <f>IFERROR(IF('Input| Overheads'!$C$42="Direct costs",SUMPRODUCT(--('Input| Projects'!$AD76="Yes"),'Calc| Overheads Allocation'!H$9,'Calc| Project Costs'!AA76),IF('Input| Overheads'!$C$42="Internal labour",SUMPRODUCT(--('Input| Projects'!$AD76="Yes"),'Calc| Overheads Allocation'!H$9,'Calc| Project Costs'!AA76,'Input| Projects'!$Y76),IF('Input| Overheads'!$C$42="DNSP defined",SUMPRODUCT(--('Input| Projects'!$AD76="Yes"),'Calc| Overheads Allocation'!H$62,'Input| Projects'!$AG76),""))),"")</f>
        <v>0</v>
      </c>
      <c r="AZ76" s="186">
        <f>IFERROR(IF('Input| Overheads'!$C$42="Direct costs",SUMPRODUCT(--('Input| Projects'!$AD76="Yes"),'Calc| Overheads Allocation'!I$9,'Calc| Project Costs'!AB76),IF('Input| Overheads'!$C$42="Internal labour",SUMPRODUCT(--('Input| Projects'!$AD76="Yes"),'Calc| Overheads Allocation'!I$9,'Calc| Project Costs'!AB76,'Input| Projects'!$Y76),IF('Input| Overheads'!$C$42="DNSP defined",SUMPRODUCT(--('Input| Projects'!$AD76="Yes"),'Calc| Overheads Allocation'!I$62,'Input| Projects'!$AG76),""))),"")</f>
        <v>0</v>
      </c>
      <c r="BA76" s="106"/>
      <c r="BB76" s="186">
        <f t="shared" si="71"/>
        <v>52.168309999999991</v>
      </c>
      <c r="BC76" s="186">
        <f t="shared" si="72"/>
        <v>0</v>
      </c>
      <c r="BD76" s="186">
        <f t="shared" si="73"/>
        <v>0</v>
      </c>
      <c r="BE76" s="186">
        <f t="shared" si="50"/>
        <v>0</v>
      </c>
      <c r="BF76" s="186">
        <f t="shared" si="51"/>
        <v>0</v>
      </c>
      <c r="BG76" s="186">
        <f t="shared" si="52"/>
        <v>0</v>
      </c>
      <c r="BH76" s="186">
        <f t="shared" si="53"/>
        <v>0</v>
      </c>
      <c r="BI76" s="97"/>
      <c r="BJ76" s="186">
        <f t="shared" si="54"/>
        <v>0</v>
      </c>
      <c r="BK76" s="186" t="str">
        <f t="shared" si="55"/>
        <v/>
      </c>
      <c r="BL76" s="186" t="str">
        <f t="shared" si="56"/>
        <v/>
      </c>
      <c r="BM76" s="186" t="str">
        <f t="shared" si="57"/>
        <v/>
      </c>
      <c r="BN76" s="186" t="str">
        <f t="shared" si="58"/>
        <v/>
      </c>
      <c r="BO76" s="186" t="str">
        <f t="shared" si="59"/>
        <v/>
      </c>
      <c r="BP76" s="186" t="str">
        <f t="shared" si="60"/>
        <v/>
      </c>
      <c r="BQ76" s="97"/>
      <c r="BR76" s="186">
        <f t="shared" si="61"/>
        <v>203.29855999999998</v>
      </c>
      <c r="BS76" s="186">
        <f t="shared" si="62"/>
        <v>0</v>
      </c>
      <c r="BT76" s="222">
        <f t="shared" si="63"/>
        <v>0</v>
      </c>
      <c r="BU76" s="222">
        <f t="shared" si="64"/>
        <v>0</v>
      </c>
      <c r="BV76" s="222">
        <f t="shared" si="65"/>
        <v>0</v>
      </c>
      <c r="BW76" s="222">
        <f t="shared" si="66"/>
        <v>0</v>
      </c>
      <c r="BX76" s="222">
        <f t="shared" si="67"/>
        <v>0</v>
      </c>
      <c r="BY76" s="106"/>
      <c r="BZ76" s="197">
        <f>IF(SUMIF('Input| Projects'!$AS$8:$CP$8,"Dx",'Input| Projects'!$AS76:$CP76)=0,"",SUMIF('Input| Projects'!$AS$8:$CP$8,"Dx",'Input| Projects'!$AS76:$CP76))</f>
        <v>1</v>
      </c>
      <c r="CA76" s="197" t="str">
        <f>IF(SUMIF('Input| Projects'!$AS$8:$CP$8,"Tx",'Input| Projects'!$AS76:$CP76)=0,"",SUMIF('Input| Projects'!$AS$8:$CP$8,"Tx",'Input| Projects'!$AS76:$CP76))</f>
        <v/>
      </c>
      <c r="CB76" s="150" t="str">
        <f t="shared" si="74"/>
        <v/>
      </c>
    </row>
    <row r="77" spans="2:80" x14ac:dyDescent="0.2">
      <c r="B77" s="201">
        <f>IFERROR('Input| Projects'!B77,"")</f>
        <v>68</v>
      </c>
      <c r="C77" s="42" t="str">
        <f>IFERROR(IF('Input| Projects'!C77="","",'Input| Projects'!C77),"")</f>
        <v>ARA NEW 132kV SUPPLY MICROSOFT DC - LC STSS</v>
      </c>
      <c r="D77" s="42" t="str">
        <f>IFERROR(IF('Input| Projects'!D77="","",'Input| Projects'!D77),"")</f>
        <v>ARA_05.3.0046M</v>
      </c>
      <c r="E77" s="104"/>
      <c r="F77" s="190">
        <f>IFERROR('Input| Projects'!I77*'Input| Escalations'!$K$19,"")</f>
        <v>30.367049999999999</v>
      </c>
      <c r="G77" s="190">
        <f>IFERROR('Input| Projects'!J77*'Input| Escalations'!$K$19,"")</f>
        <v>0</v>
      </c>
      <c r="H77" s="190">
        <f>IFERROR('Input| Projects'!K77*'Input| Escalations'!$K$19,"")</f>
        <v>0</v>
      </c>
      <c r="I77" s="190">
        <f>IFERROR('Input| Projects'!L77*'Input| Escalations'!$K$19,"")</f>
        <v>0</v>
      </c>
      <c r="J77" s="190">
        <f>IFERROR('Input| Projects'!M77*'Input| Escalations'!$K$19,"")</f>
        <v>0</v>
      </c>
      <c r="K77" s="190">
        <f>IFERROR('Input| Projects'!N77*'Input| Escalations'!$K$19,"")</f>
        <v>0</v>
      </c>
      <c r="L77" s="190">
        <f>IFERROR('Input| Projects'!O77*'Input| Escalations'!$K$19,"")</f>
        <v>0</v>
      </c>
      <c r="M77" s="150" t="str">
        <f>IF(ABS(SUM(F77:L77)-(SUM('Input| Projects'!I77:O77)*'Input| Escalations'!$K$19))&lt;0.0000001,"",1)</f>
        <v/>
      </c>
      <c r="N77" s="192">
        <f>'Input| Projects'!$Y77*INDEX('Input| Escalations'!$H$33:$N$33,MATCH('Calc| Project Costs'!N$9,'Input| Escalations'!$H$23:$N$23,0))+'Input| Projects'!$Z77*INDEX('Input| Escalations'!$H$34:$N$34,MATCH('Calc| Project Costs'!N$9,'Input| Escalations'!$H$23:$N$23,0))+'Input| Projects'!$AA77*INDEX('Input| Escalations'!$H$35:$N$35,MATCH('Calc| Project Costs'!N$9,'Input| Escalations'!$H$23:$N$23,0))+1</f>
        <v>1</v>
      </c>
      <c r="O77" s="192">
        <f>'Input| Projects'!$Y77*INDEX('Input| Escalations'!$H$33:$N$33,MATCH('Calc| Project Costs'!O$9,'Input| Escalations'!$H$23:$N$23,0))+'Input| Projects'!$Z77*INDEX('Input| Escalations'!$H$34:$N$34,MATCH('Calc| Project Costs'!O$9,'Input| Escalations'!$H$23:$N$23,0))+'Input| Projects'!$AA77*INDEX('Input| Escalations'!$H$35:$N$35,MATCH('Calc| Project Costs'!O$9,'Input| Escalations'!$H$23:$N$23,0))+1</f>
        <v>1</v>
      </c>
      <c r="P77" s="192">
        <f>'Input| Projects'!$Y77*INDEX('Input| Escalations'!$H$33:$N$33,MATCH('Calc| Project Costs'!P$9,'Input| Escalations'!$H$23:$N$23,0))+'Input| Projects'!$Z77*INDEX('Input| Escalations'!$H$34:$N$34,MATCH('Calc| Project Costs'!P$9,'Input| Escalations'!$H$23:$N$23,0))+'Input| Projects'!$AA77*INDEX('Input| Escalations'!$H$35:$N$35,MATCH('Calc| Project Costs'!P$9,'Input| Escalations'!$H$23:$N$23,0))+1</f>
        <v>1</v>
      </c>
      <c r="Q77" s="192">
        <f>'Input| Projects'!$Y77*INDEX('Input| Escalations'!$H$33:$N$33,MATCH('Calc| Project Costs'!Q$9,'Input| Escalations'!$H$23:$N$23,0))+'Input| Projects'!$Z77*INDEX('Input| Escalations'!$H$34:$N$34,MATCH('Calc| Project Costs'!Q$9,'Input| Escalations'!$H$23:$N$23,0))+'Input| Projects'!$AA77*INDEX('Input| Escalations'!$H$35:$N$35,MATCH('Calc| Project Costs'!Q$9,'Input| Escalations'!$H$23:$N$23,0))+1</f>
        <v>1</v>
      </c>
      <c r="R77" s="192">
        <f>'Input| Projects'!$Y77*INDEX('Input| Escalations'!$H$33:$N$33,MATCH('Calc| Project Costs'!R$9,'Input| Escalations'!$H$23:$N$23,0))+'Input| Projects'!$Z77*INDEX('Input| Escalations'!$H$34:$N$34,MATCH('Calc| Project Costs'!R$9,'Input| Escalations'!$H$23:$N$23,0))+'Input| Projects'!$AA77*INDEX('Input| Escalations'!$H$35:$N$35,MATCH('Calc| Project Costs'!R$9,'Input| Escalations'!$H$23:$N$23,0))+1</f>
        <v>1</v>
      </c>
      <c r="S77" s="192">
        <f>'Input| Projects'!$Y77*INDEX('Input| Escalations'!$H$33:$N$33,MATCH('Calc| Project Costs'!S$9,'Input| Escalations'!$H$23:$N$23,0))+'Input| Projects'!$Z77*INDEX('Input| Escalations'!$H$34:$N$34,MATCH('Calc| Project Costs'!S$9,'Input| Escalations'!$H$23:$N$23,0))+'Input| Projects'!$AA77*INDEX('Input| Escalations'!$H$35:$N$35,MATCH('Calc| Project Costs'!S$9,'Input| Escalations'!$H$23:$N$23,0))+1</f>
        <v>1</v>
      </c>
      <c r="T77" s="192">
        <f>'Input| Projects'!$Y77*INDEX('Input| Escalations'!$H$33:$N$33,MATCH('Calc| Project Costs'!T$9,'Input| Escalations'!$H$23:$N$23,0))+'Input| Projects'!$Z77*INDEX('Input| Escalations'!$H$34:$N$34,MATCH('Calc| Project Costs'!T$9,'Input| Escalations'!$H$23:$N$23,0))+'Input| Projects'!$AA77*INDEX('Input| Escalations'!$H$35:$N$35,MATCH('Calc| Project Costs'!T$9,'Input| Escalations'!$H$23:$N$23,0))+1</f>
        <v>1</v>
      </c>
      <c r="U77" s="106"/>
      <c r="V77" s="186">
        <f t="shared" si="68"/>
        <v>30.367049999999999</v>
      </c>
      <c r="W77" s="186">
        <f t="shared" si="69"/>
        <v>0</v>
      </c>
      <c r="X77" s="186">
        <f t="shared" si="70"/>
        <v>0</v>
      </c>
      <c r="Y77" s="186">
        <f t="shared" si="46"/>
        <v>0</v>
      </c>
      <c r="Z77" s="186">
        <f t="shared" si="47"/>
        <v>0</v>
      </c>
      <c r="AA77" s="186">
        <f t="shared" si="48"/>
        <v>0</v>
      </c>
      <c r="AB77" s="186">
        <f t="shared" si="49"/>
        <v>0</v>
      </c>
      <c r="AC77" s="106"/>
      <c r="AD77" s="186">
        <f>'Input| Projects'!Q77*N77*'Input| Escalations'!$K$19</f>
        <v>0</v>
      </c>
      <c r="AE77" s="186">
        <f>'Input| Projects'!R77*O77*'Input| Escalations'!$K$19</f>
        <v>0</v>
      </c>
      <c r="AF77" s="186">
        <f>'Input| Projects'!S77*P77*'Input| Escalations'!$K$19</f>
        <v>0</v>
      </c>
      <c r="AG77" s="186">
        <f>'Input| Projects'!T77*Q77*'Input| Escalations'!$K$19</f>
        <v>0</v>
      </c>
      <c r="AH77" s="186">
        <f>'Input| Projects'!U77*R77*'Input| Escalations'!$K$19</f>
        <v>0</v>
      </c>
      <c r="AI77" s="186">
        <f>'Input| Projects'!V77*S77*'Input| Escalations'!$K$19</f>
        <v>0</v>
      </c>
      <c r="AJ77" s="186">
        <f>'Input| Projects'!W77*T77*'Input| Escalations'!$K$19</f>
        <v>0</v>
      </c>
      <c r="AK77" s="106"/>
      <c r="AL77" s="186">
        <f>IFERROR(IF('Input| Overheads'!$C$42="Direct costs",SUMPRODUCT(--('Input| Projects'!$AC77="Yes"),'Calc| Overheads Allocation'!C$8,'Calc| Project Costs'!V77),IF('Input| Overheads'!$C$42="Internal labour",SUMPRODUCT(--('Input| Projects'!$AC77="Yes"),'Calc| Overheads Allocation'!C$8,'Calc| Project Costs'!V77,'Input| Projects'!$Y77),IF('Input| Overheads'!$C$42="DNSP defined",SUMPRODUCT(--('Input| Projects'!$AC77="Yes"),'Calc| Overheads Allocation'!C$61,'Input| Projects'!$AF77),""))),"")</f>
        <v>10.055820000000001</v>
      </c>
      <c r="AM77" s="186">
        <f>IFERROR(IF('Input| Overheads'!$C$42="Direct costs",SUMPRODUCT(--('Input| Projects'!$AC77="Yes"),'Calc| Overheads Allocation'!D$8,'Calc| Project Costs'!W77),IF('Input| Overheads'!$C$42="Internal labour",SUMPRODUCT(--('Input| Projects'!$AC77="Yes"),'Calc| Overheads Allocation'!D$8,'Calc| Project Costs'!W77,'Input| Projects'!$Y77),IF('Input| Overheads'!$C$42="DNSP defined",SUMPRODUCT(--('Input| Projects'!$AC77="Yes"),'Calc| Overheads Allocation'!D$61,'Input| Projects'!$AF77),""))),"")</f>
        <v>0</v>
      </c>
      <c r="AN77" s="186">
        <f>IFERROR(IF('Input| Overheads'!$C$42="Direct costs",SUMPRODUCT(--('Input| Projects'!$AC77="Yes"),'Calc| Overheads Allocation'!E$8,'Calc| Project Costs'!X77),IF('Input| Overheads'!$C$42="Internal labour",SUMPRODUCT(--('Input| Projects'!$AC77="Yes"),'Calc| Overheads Allocation'!E$8,'Calc| Project Costs'!X77,'Input| Projects'!$Y77),IF('Input| Overheads'!$C$42="DNSP defined",SUMPRODUCT(--('Input| Projects'!$AC77="Yes"),'Calc| Overheads Allocation'!E$61,'Input| Projects'!$AF77),""))),"")</f>
        <v>0</v>
      </c>
      <c r="AO77" s="186">
        <f>IFERROR(IF('Input| Overheads'!$C$42="Direct costs",SUMPRODUCT(--('Input| Projects'!$AC77="Yes"),'Calc| Overheads Allocation'!F$8,'Calc| Project Costs'!Y77),IF('Input| Overheads'!$C$42="Internal labour",SUMPRODUCT(--('Input| Projects'!$AC77="Yes"),'Calc| Overheads Allocation'!F$8,'Calc| Project Costs'!Y77,'Input| Projects'!$Y77),IF('Input| Overheads'!$C$42="DNSP defined",SUMPRODUCT(--('Input| Projects'!$AC77="Yes"),'Calc| Overheads Allocation'!F$61,'Input| Projects'!$AF77),""))),"")</f>
        <v>0</v>
      </c>
      <c r="AP77" s="186">
        <f>IFERROR(IF('Input| Overheads'!$C$42="Direct costs",SUMPRODUCT(--('Input| Projects'!$AC77="Yes"),'Calc| Overheads Allocation'!G$8,'Calc| Project Costs'!Z77),IF('Input| Overheads'!$C$42="Internal labour",SUMPRODUCT(--('Input| Projects'!$AC77="Yes"),'Calc| Overheads Allocation'!G$8,'Calc| Project Costs'!Z77,'Input| Projects'!$Y77),IF('Input| Overheads'!$C$42="DNSP defined",SUMPRODUCT(--('Input| Projects'!$AC77="Yes"),'Calc| Overheads Allocation'!G$61,'Input| Projects'!$AF77),""))),"")</f>
        <v>0</v>
      </c>
      <c r="AQ77" s="186">
        <f>IFERROR(IF('Input| Overheads'!$C$42="Direct costs",SUMPRODUCT(--('Input| Projects'!$AC77="Yes"),'Calc| Overheads Allocation'!H$8,'Calc| Project Costs'!AA77),IF('Input| Overheads'!$C$42="Internal labour",SUMPRODUCT(--('Input| Projects'!$AC77="Yes"),'Calc| Overheads Allocation'!H$8,'Calc| Project Costs'!AA77,'Input| Projects'!$Y77),IF('Input| Overheads'!$C$42="DNSP defined",SUMPRODUCT(--('Input| Projects'!$AC77="Yes"),'Calc| Overheads Allocation'!H$61,'Input| Projects'!$AF77),""))),"")</f>
        <v>0</v>
      </c>
      <c r="AR77" s="186">
        <f>IFERROR(IF('Input| Overheads'!$C$42="Direct costs",SUMPRODUCT(--('Input| Projects'!$AC77="Yes"),'Calc| Overheads Allocation'!I$8,'Calc| Project Costs'!AB77),IF('Input| Overheads'!$C$42="Internal labour",SUMPRODUCT(--('Input| Projects'!$AC77="Yes"),'Calc| Overheads Allocation'!I$8,'Calc| Project Costs'!AB77,'Input| Projects'!$Y77),IF('Input| Overheads'!$C$42="DNSP defined",SUMPRODUCT(--('Input| Projects'!$AC77="Yes"),'Calc| Overheads Allocation'!I$61,'Input| Projects'!$AF77),""))),"")</f>
        <v>0</v>
      </c>
      <c r="AS77" s="106"/>
      <c r="AT77" s="186">
        <f>IFERROR(IF('Input| Overheads'!$C$42="Direct costs",SUMPRODUCT(--('Input| Projects'!$AD77="Yes"),'Calc| Overheads Allocation'!C$9,'Calc| Project Costs'!V77),IF('Input| Overheads'!$C$42="Internal labour",SUMPRODUCT(--('Input| Projects'!$AD77="Yes"),'Calc| Overheads Allocation'!C$9,'Calc| Project Costs'!V77,'Input| Projects'!$Y77),IF('Input| Overheads'!$C$42="DNSP defined",SUMPRODUCT(--('Input| Projects'!$AD77="Yes"),'Calc| Overheads Allocation'!C$62,'Input| Projects'!$AG77),""))),"")</f>
        <v>0</v>
      </c>
      <c r="AU77" s="186">
        <f>IFERROR(IF('Input| Overheads'!$C$42="Direct costs",SUMPRODUCT(--('Input| Projects'!$AD77="Yes"),'Calc| Overheads Allocation'!D$9,'Calc| Project Costs'!W77),IF('Input| Overheads'!$C$42="Internal labour",SUMPRODUCT(--('Input| Projects'!$AD77="Yes"),'Calc| Overheads Allocation'!D$9,'Calc| Project Costs'!W77,'Input| Projects'!$Y77),IF('Input| Overheads'!$C$42="DNSP defined",SUMPRODUCT(--('Input| Projects'!$AD77="Yes"),'Calc| Overheads Allocation'!D$62,'Input| Projects'!$AG77),""))),"")</f>
        <v>0</v>
      </c>
      <c r="AV77" s="186">
        <f>IFERROR(IF('Input| Overheads'!$C$42="Direct costs",SUMPRODUCT(--('Input| Projects'!$AD77="Yes"),'Calc| Overheads Allocation'!E$9,'Calc| Project Costs'!X77),IF('Input| Overheads'!$C$42="Internal labour",SUMPRODUCT(--('Input| Projects'!$AD77="Yes"),'Calc| Overheads Allocation'!E$9,'Calc| Project Costs'!X77,'Input| Projects'!$Y77),IF('Input| Overheads'!$C$42="DNSP defined",SUMPRODUCT(--('Input| Projects'!$AD77="Yes"),'Calc| Overheads Allocation'!E$62,'Input| Projects'!$AG77),""))),"")</f>
        <v>0</v>
      </c>
      <c r="AW77" s="186">
        <f>IFERROR(IF('Input| Overheads'!$C$42="Direct costs",SUMPRODUCT(--('Input| Projects'!$AD77="Yes"),'Calc| Overheads Allocation'!F$9,'Calc| Project Costs'!Y77),IF('Input| Overheads'!$C$42="Internal labour",SUMPRODUCT(--('Input| Projects'!$AD77="Yes"),'Calc| Overheads Allocation'!F$9,'Calc| Project Costs'!Y77,'Input| Projects'!$Y77),IF('Input| Overheads'!$C$42="DNSP defined",SUMPRODUCT(--('Input| Projects'!$AD77="Yes"),'Calc| Overheads Allocation'!F$62,'Input| Projects'!$AG77),""))),"")</f>
        <v>0</v>
      </c>
      <c r="AX77" s="186">
        <f>IFERROR(IF('Input| Overheads'!$C$42="Direct costs",SUMPRODUCT(--('Input| Projects'!$AD77="Yes"),'Calc| Overheads Allocation'!G$9,'Calc| Project Costs'!Z77),IF('Input| Overheads'!$C$42="Internal labour",SUMPRODUCT(--('Input| Projects'!$AD77="Yes"),'Calc| Overheads Allocation'!G$9,'Calc| Project Costs'!Z77,'Input| Projects'!$Y77),IF('Input| Overheads'!$C$42="DNSP defined",SUMPRODUCT(--('Input| Projects'!$AD77="Yes"),'Calc| Overheads Allocation'!G$62,'Input| Projects'!$AG77),""))),"")</f>
        <v>0</v>
      </c>
      <c r="AY77" s="186">
        <f>IFERROR(IF('Input| Overheads'!$C$42="Direct costs",SUMPRODUCT(--('Input| Projects'!$AD77="Yes"),'Calc| Overheads Allocation'!H$9,'Calc| Project Costs'!AA77),IF('Input| Overheads'!$C$42="Internal labour",SUMPRODUCT(--('Input| Projects'!$AD77="Yes"),'Calc| Overheads Allocation'!H$9,'Calc| Project Costs'!AA77,'Input| Projects'!$Y77),IF('Input| Overheads'!$C$42="DNSP defined",SUMPRODUCT(--('Input| Projects'!$AD77="Yes"),'Calc| Overheads Allocation'!H$62,'Input| Projects'!$AG77),""))),"")</f>
        <v>0</v>
      </c>
      <c r="AZ77" s="186">
        <f>IFERROR(IF('Input| Overheads'!$C$42="Direct costs",SUMPRODUCT(--('Input| Projects'!$AD77="Yes"),'Calc| Overheads Allocation'!I$9,'Calc| Project Costs'!AB77),IF('Input| Overheads'!$C$42="Internal labour",SUMPRODUCT(--('Input| Projects'!$AD77="Yes"),'Calc| Overheads Allocation'!I$9,'Calc| Project Costs'!AB77,'Input| Projects'!$Y77),IF('Input| Overheads'!$C$42="DNSP defined",SUMPRODUCT(--('Input| Projects'!$AD77="Yes"),'Calc| Overheads Allocation'!I$62,'Input| Projects'!$AG77),""))),"")</f>
        <v>0</v>
      </c>
      <c r="BA77" s="106"/>
      <c r="BB77" s="186">
        <f t="shared" si="71"/>
        <v>10.055820000000001</v>
      </c>
      <c r="BC77" s="186">
        <f t="shared" si="72"/>
        <v>0</v>
      </c>
      <c r="BD77" s="186">
        <f t="shared" si="73"/>
        <v>0</v>
      </c>
      <c r="BE77" s="186">
        <f t="shared" si="50"/>
        <v>0</v>
      </c>
      <c r="BF77" s="186">
        <f t="shared" si="51"/>
        <v>0</v>
      </c>
      <c r="BG77" s="186">
        <f t="shared" si="52"/>
        <v>0</v>
      </c>
      <c r="BH77" s="186">
        <f t="shared" si="53"/>
        <v>0</v>
      </c>
      <c r="BI77" s="97"/>
      <c r="BJ77" s="186">
        <f t="shared" si="54"/>
        <v>0</v>
      </c>
      <c r="BK77" s="186" t="str">
        <f t="shared" si="55"/>
        <v/>
      </c>
      <c r="BL77" s="186" t="str">
        <f t="shared" si="56"/>
        <v/>
      </c>
      <c r="BM77" s="186" t="str">
        <f t="shared" si="57"/>
        <v/>
      </c>
      <c r="BN77" s="186" t="str">
        <f t="shared" si="58"/>
        <v/>
      </c>
      <c r="BO77" s="186" t="str">
        <f t="shared" si="59"/>
        <v/>
      </c>
      <c r="BP77" s="186" t="str">
        <f t="shared" si="60"/>
        <v/>
      </c>
      <c r="BQ77" s="97"/>
      <c r="BR77" s="186">
        <f t="shared" si="61"/>
        <v>40.422870000000003</v>
      </c>
      <c r="BS77" s="186">
        <f t="shared" si="62"/>
        <v>0</v>
      </c>
      <c r="BT77" s="222">
        <f t="shared" si="63"/>
        <v>0</v>
      </c>
      <c r="BU77" s="222">
        <f t="shared" si="64"/>
        <v>0</v>
      </c>
      <c r="BV77" s="222">
        <f t="shared" si="65"/>
        <v>0</v>
      </c>
      <c r="BW77" s="222">
        <f t="shared" si="66"/>
        <v>0</v>
      </c>
      <c r="BX77" s="222">
        <f t="shared" si="67"/>
        <v>0</v>
      </c>
      <c r="BY77" s="106"/>
      <c r="BZ77" s="197">
        <f>IF(SUMIF('Input| Projects'!$AS$8:$CP$8,"Dx",'Input| Projects'!$AS77:$CP77)=0,"",SUMIF('Input| Projects'!$AS$8:$CP$8,"Dx",'Input| Projects'!$AS77:$CP77))</f>
        <v>1</v>
      </c>
      <c r="CA77" s="197" t="str">
        <f>IF(SUMIF('Input| Projects'!$AS$8:$CP$8,"Tx",'Input| Projects'!$AS77:$CP77)=0,"",SUMIF('Input| Projects'!$AS$8:$CP$8,"Tx",'Input| Projects'!$AS77:$CP77))</f>
        <v/>
      </c>
      <c r="CB77" s="150" t="str">
        <f t="shared" si="74"/>
        <v/>
      </c>
    </row>
    <row r="78" spans="2:80" x14ac:dyDescent="0.2">
      <c r="B78" s="201">
        <f>IFERROR('Input| Projects'!B78,"")</f>
        <v>69</v>
      </c>
      <c r="C78" s="42" t="str">
        <f>IFERROR(IF('Input| Projects'!C78="","",'Input| Projects'!C78),"")</f>
        <v>UPR 33kV FDRS S20 &amp; S21 - OH SECTIONS</v>
      </c>
      <c r="D78" s="42" t="str">
        <f>IFERROR(IF('Input| Projects'!D78="","",'Input| Projects'!D78),"")</f>
        <v>ARA_05.4.0022A</v>
      </c>
      <c r="E78" s="104"/>
      <c r="F78" s="190">
        <f>IFERROR('Input| Projects'!I78*'Input| Escalations'!$K$19,"")</f>
        <v>887.18461000000002</v>
      </c>
      <c r="G78" s="190">
        <f>IFERROR('Input| Projects'!J78*'Input| Escalations'!$K$19,"")</f>
        <v>0</v>
      </c>
      <c r="H78" s="190">
        <f>IFERROR('Input| Projects'!K78*'Input| Escalations'!$K$19,"")</f>
        <v>0</v>
      </c>
      <c r="I78" s="190">
        <f>IFERROR('Input| Projects'!L78*'Input| Escalations'!$K$19,"")</f>
        <v>0</v>
      </c>
      <c r="J78" s="190">
        <f>IFERROR('Input| Projects'!M78*'Input| Escalations'!$K$19,"")</f>
        <v>0</v>
      </c>
      <c r="K78" s="190">
        <f>IFERROR('Input| Projects'!N78*'Input| Escalations'!$K$19,"")</f>
        <v>0</v>
      </c>
      <c r="L78" s="190">
        <f>IFERROR('Input| Projects'!O78*'Input| Escalations'!$K$19,"")</f>
        <v>0</v>
      </c>
      <c r="M78" s="150" t="str">
        <f>IF(ABS(SUM(F78:L78)-(SUM('Input| Projects'!I78:O78)*'Input| Escalations'!$K$19))&lt;0.0000001,"",1)</f>
        <v/>
      </c>
      <c r="N78" s="192">
        <f>'Input| Projects'!$Y78*INDEX('Input| Escalations'!$H$33:$N$33,MATCH('Calc| Project Costs'!N$9,'Input| Escalations'!$H$23:$N$23,0))+'Input| Projects'!$Z78*INDEX('Input| Escalations'!$H$34:$N$34,MATCH('Calc| Project Costs'!N$9,'Input| Escalations'!$H$23:$N$23,0))+'Input| Projects'!$AA78*INDEX('Input| Escalations'!$H$35:$N$35,MATCH('Calc| Project Costs'!N$9,'Input| Escalations'!$H$23:$N$23,0))+1</f>
        <v>1</v>
      </c>
      <c r="O78" s="192">
        <f>'Input| Projects'!$Y78*INDEX('Input| Escalations'!$H$33:$N$33,MATCH('Calc| Project Costs'!O$9,'Input| Escalations'!$H$23:$N$23,0))+'Input| Projects'!$Z78*INDEX('Input| Escalations'!$H$34:$N$34,MATCH('Calc| Project Costs'!O$9,'Input| Escalations'!$H$23:$N$23,0))+'Input| Projects'!$AA78*INDEX('Input| Escalations'!$H$35:$N$35,MATCH('Calc| Project Costs'!O$9,'Input| Escalations'!$H$23:$N$23,0))+1</f>
        <v>1</v>
      </c>
      <c r="P78" s="192">
        <f>'Input| Projects'!$Y78*INDEX('Input| Escalations'!$H$33:$N$33,MATCH('Calc| Project Costs'!P$9,'Input| Escalations'!$H$23:$N$23,0))+'Input| Projects'!$Z78*INDEX('Input| Escalations'!$H$34:$N$34,MATCH('Calc| Project Costs'!P$9,'Input| Escalations'!$H$23:$N$23,0))+'Input| Projects'!$AA78*INDEX('Input| Escalations'!$H$35:$N$35,MATCH('Calc| Project Costs'!P$9,'Input| Escalations'!$H$23:$N$23,0))+1</f>
        <v>1</v>
      </c>
      <c r="Q78" s="192">
        <f>'Input| Projects'!$Y78*INDEX('Input| Escalations'!$H$33:$N$33,MATCH('Calc| Project Costs'!Q$9,'Input| Escalations'!$H$23:$N$23,0))+'Input| Projects'!$Z78*INDEX('Input| Escalations'!$H$34:$N$34,MATCH('Calc| Project Costs'!Q$9,'Input| Escalations'!$H$23:$N$23,0))+'Input| Projects'!$AA78*INDEX('Input| Escalations'!$H$35:$N$35,MATCH('Calc| Project Costs'!Q$9,'Input| Escalations'!$H$23:$N$23,0))+1</f>
        <v>1</v>
      </c>
      <c r="R78" s="192">
        <f>'Input| Projects'!$Y78*INDEX('Input| Escalations'!$H$33:$N$33,MATCH('Calc| Project Costs'!R$9,'Input| Escalations'!$H$23:$N$23,0))+'Input| Projects'!$Z78*INDEX('Input| Escalations'!$H$34:$N$34,MATCH('Calc| Project Costs'!R$9,'Input| Escalations'!$H$23:$N$23,0))+'Input| Projects'!$AA78*INDEX('Input| Escalations'!$H$35:$N$35,MATCH('Calc| Project Costs'!R$9,'Input| Escalations'!$H$23:$N$23,0))+1</f>
        <v>1</v>
      </c>
      <c r="S78" s="192">
        <f>'Input| Projects'!$Y78*INDEX('Input| Escalations'!$H$33:$N$33,MATCH('Calc| Project Costs'!S$9,'Input| Escalations'!$H$23:$N$23,0))+'Input| Projects'!$Z78*INDEX('Input| Escalations'!$H$34:$N$34,MATCH('Calc| Project Costs'!S$9,'Input| Escalations'!$H$23:$N$23,0))+'Input| Projects'!$AA78*INDEX('Input| Escalations'!$H$35:$N$35,MATCH('Calc| Project Costs'!S$9,'Input| Escalations'!$H$23:$N$23,0))+1</f>
        <v>1</v>
      </c>
      <c r="T78" s="192">
        <f>'Input| Projects'!$Y78*INDEX('Input| Escalations'!$H$33:$N$33,MATCH('Calc| Project Costs'!T$9,'Input| Escalations'!$H$23:$N$23,0))+'Input| Projects'!$Z78*INDEX('Input| Escalations'!$H$34:$N$34,MATCH('Calc| Project Costs'!T$9,'Input| Escalations'!$H$23:$N$23,0))+'Input| Projects'!$AA78*INDEX('Input| Escalations'!$H$35:$N$35,MATCH('Calc| Project Costs'!T$9,'Input| Escalations'!$H$23:$N$23,0))+1</f>
        <v>1</v>
      </c>
      <c r="U78" s="106"/>
      <c r="V78" s="186">
        <f t="shared" si="68"/>
        <v>887.18461000000002</v>
      </c>
      <c r="W78" s="186">
        <f t="shared" si="69"/>
        <v>0</v>
      </c>
      <c r="X78" s="186">
        <f t="shared" si="70"/>
        <v>0</v>
      </c>
      <c r="Y78" s="186">
        <f t="shared" si="46"/>
        <v>0</v>
      </c>
      <c r="Z78" s="186">
        <f t="shared" si="47"/>
        <v>0</v>
      </c>
      <c r="AA78" s="186">
        <f t="shared" si="48"/>
        <v>0</v>
      </c>
      <c r="AB78" s="186">
        <f t="shared" si="49"/>
        <v>0</v>
      </c>
      <c r="AC78" s="106"/>
      <c r="AD78" s="186">
        <f>'Input| Projects'!Q78*N78*'Input| Escalations'!$K$19</f>
        <v>0</v>
      </c>
      <c r="AE78" s="186">
        <f>'Input| Projects'!R78*O78*'Input| Escalations'!$K$19</f>
        <v>0</v>
      </c>
      <c r="AF78" s="186">
        <f>'Input| Projects'!S78*P78*'Input| Escalations'!$K$19</f>
        <v>0</v>
      </c>
      <c r="AG78" s="186">
        <f>'Input| Projects'!T78*Q78*'Input| Escalations'!$K$19</f>
        <v>0</v>
      </c>
      <c r="AH78" s="186">
        <f>'Input| Projects'!U78*R78*'Input| Escalations'!$K$19</f>
        <v>0</v>
      </c>
      <c r="AI78" s="186">
        <f>'Input| Projects'!V78*S78*'Input| Escalations'!$K$19</f>
        <v>0</v>
      </c>
      <c r="AJ78" s="186">
        <f>'Input| Projects'!W78*T78*'Input| Escalations'!$K$19</f>
        <v>0</v>
      </c>
      <c r="AK78" s="106"/>
      <c r="AL78" s="186">
        <f>IFERROR(IF('Input| Overheads'!$C$42="Direct costs",SUMPRODUCT(--('Input| Projects'!$AC78="Yes"),'Calc| Overheads Allocation'!C$8,'Calc| Project Costs'!V78),IF('Input| Overheads'!$C$42="Internal labour",SUMPRODUCT(--('Input| Projects'!$AC78="Yes"),'Calc| Overheads Allocation'!C$8,'Calc| Project Costs'!V78,'Input| Projects'!$Y78),IF('Input| Overheads'!$C$42="DNSP defined",SUMPRODUCT(--('Input| Projects'!$AC78="Yes"),'Calc| Overheads Allocation'!C$61,'Input| Projects'!$AF78),""))),"")</f>
        <v>345.59617999999995</v>
      </c>
      <c r="AM78" s="186">
        <f>IFERROR(IF('Input| Overheads'!$C$42="Direct costs",SUMPRODUCT(--('Input| Projects'!$AC78="Yes"),'Calc| Overheads Allocation'!D$8,'Calc| Project Costs'!W78),IF('Input| Overheads'!$C$42="Internal labour",SUMPRODUCT(--('Input| Projects'!$AC78="Yes"),'Calc| Overheads Allocation'!D$8,'Calc| Project Costs'!W78,'Input| Projects'!$Y78),IF('Input| Overheads'!$C$42="DNSP defined",SUMPRODUCT(--('Input| Projects'!$AC78="Yes"),'Calc| Overheads Allocation'!D$61,'Input| Projects'!$AF78),""))),"")</f>
        <v>0</v>
      </c>
      <c r="AN78" s="186">
        <f>IFERROR(IF('Input| Overheads'!$C$42="Direct costs",SUMPRODUCT(--('Input| Projects'!$AC78="Yes"),'Calc| Overheads Allocation'!E$8,'Calc| Project Costs'!X78),IF('Input| Overheads'!$C$42="Internal labour",SUMPRODUCT(--('Input| Projects'!$AC78="Yes"),'Calc| Overheads Allocation'!E$8,'Calc| Project Costs'!X78,'Input| Projects'!$Y78),IF('Input| Overheads'!$C$42="DNSP defined",SUMPRODUCT(--('Input| Projects'!$AC78="Yes"),'Calc| Overheads Allocation'!E$61,'Input| Projects'!$AF78),""))),"")</f>
        <v>0</v>
      </c>
      <c r="AO78" s="186">
        <f>IFERROR(IF('Input| Overheads'!$C$42="Direct costs",SUMPRODUCT(--('Input| Projects'!$AC78="Yes"),'Calc| Overheads Allocation'!F$8,'Calc| Project Costs'!Y78),IF('Input| Overheads'!$C$42="Internal labour",SUMPRODUCT(--('Input| Projects'!$AC78="Yes"),'Calc| Overheads Allocation'!F$8,'Calc| Project Costs'!Y78,'Input| Projects'!$Y78),IF('Input| Overheads'!$C$42="DNSP defined",SUMPRODUCT(--('Input| Projects'!$AC78="Yes"),'Calc| Overheads Allocation'!F$61,'Input| Projects'!$AF78),""))),"")</f>
        <v>0</v>
      </c>
      <c r="AP78" s="186">
        <f>IFERROR(IF('Input| Overheads'!$C$42="Direct costs",SUMPRODUCT(--('Input| Projects'!$AC78="Yes"),'Calc| Overheads Allocation'!G$8,'Calc| Project Costs'!Z78),IF('Input| Overheads'!$C$42="Internal labour",SUMPRODUCT(--('Input| Projects'!$AC78="Yes"),'Calc| Overheads Allocation'!G$8,'Calc| Project Costs'!Z78,'Input| Projects'!$Y78),IF('Input| Overheads'!$C$42="DNSP defined",SUMPRODUCT(--('Input| Projects'!$AC78="Yes"),'Calc| Overheads Allocation'!G$61,'Input| Projects'!$AF78),""))),"")</f>
        <v>0</v>
      </c>
      <c r="AQ78" s="186">
        <f>IFERROR(IF('Input| Overheads'!$C$42="Direct costs",SUMPRODUCT(--('Input| Projects'!$AC78="Yes"),'Calc| Overheads Allocation'!H$8,'Calc| Project Costs'!AA78),IF('Input| Overheads'!$C$42="Internal labour",SUMPRODUCT(--('Input| Projects'!$AC78="Yes"),'Calc| Overheads Allocation'!H$8,'Calc| Project Costs'!AA78,'Input| Projects'!$Y78),IF('Input| Overheads'!$C$42="DNSP defined",SUMPRODUCT(--('Input| Projects'!$AC78="Yes"),'Calc| Overheads Allocation'!H$61,'Input| Projects'!$AF78),""))),"")</f>
        <v>0</v>
      </c>
      <c r="AR78" s="186">
        <f>IFERROR(IF('Input| Overheads'!$C$42="Direct costs",SUMPRODUCT(--('Input| Projects'!$AC78="Yes"),'Calc| Overheads Allocation'!I$8,'Calc| Project Costs'!AB78),IF('Input| Overheads'!$C$42="Internal labour",SUMPRODUCT(--('Input| Projects'!$AC78="Yes"),'Calc| Overheads Allocation'!I$8,'Calc| Project Costs'!AB78,'Input| Projects'!$Y78),IF('Input| Overheads'!$C$42="DNSP defined",SUMPRODUCT(--('Input| Projects'!$AC78="Yes"),'Calc| Overheads Allocation'!I$61,'Input| Projects'!$AF78),""))),"")</f>
        <v>0</v>
      </c>
      <c r="AS78" s="106"/>
      <c r="AT78" s="186">
        <f>IFERROR(IF('Input| Overheads'!$C$42="Direct costs",SUMPRODUCT(--('Input| Projects'!$AD78="Yes"),'Calc| Overheads Allocation'!C$9,'Calc| Project Costs'!V78),IF('Input| Overheads'!$C$42="Internal labour",SUMPRODUCT(--('Input| Projects'!$AD78="Yes"),'Calc| Overheads Allocation'!C$9,'Calc| Project Costs'!V78,'Input| Projects'!$Y78),IF('Input| Overheads'!$C$42="DNSP defined",SUMPRODUCT(--('Input| Projects'!$AD78="Yes"),'Calc| Overheads Allocation'!C$62,'Input| Projects'!$AG78),""))),"")</f>
        <v>0</v>
      </c>
      <c r="AU78" s="186">
        <f>IFERROR(IF('Input| Overheads'!$C$42="Direct costs",SUMPRODUCT(--('Input| Projects'!$AD78="Yes"),'Calc| Overheads Allocation'!D$9,'Calc| Project Costs'!W78),IF('Input| Overheads'!$C$42="Internal labour",SUMPRODUCT(--('Input| Projects'!$AD78="Yes"),'Calc| Overheads Allocation'!D$9,'Calc| Project Costs'!W78,'Input| Projects'!$Y78),IF('Input| Overheads'!$C$42="DNSP defined",SUMPRODUCT(--('Input| Projects'!$AD78="Yes"),'Calc| Overheads Allocation'!D$62,'Input| Projects'!$AG78),""))),"")</f>
        <v>0</v>
      </c>
      <c r="AV78" s="186">
        <f>IFERROR(IF('Input| Overheads'!$C$42="Direct costs",SUMPRODUCT(--('Input| Projects'!$AD78="Yes"),'Calc| Overheads Allocation'!E$9,'Calc| Project Costs'!X78),IF('Input| Overheads'!$C$42="Internal labour",SUMPRODUCT(--('Input| Projects'!$AD78="Yes"),'Calc| Overheads Allocation'!E$9,'Calc| Project Costs'!X78,'Input| Projects'!$Y78),IF('Input| Overheads'!$C$42="DNSP defined",SUMPRODUCT(--('Input| Projects'!$AD78="Yes"),'Calc| Overheads Allocation'!E$62,'Input| Projects'!$AG78),""))),"")</f>
        <v>0</v>
      </c>
      <c r="AW78" s="186">
        <f>IFERROR(IF('Input| Overheads'!$C$42="Direct costs",SUMPRODUCT(--('Input| Projects'!$AD78="Yes"),'Calc| Overheads Allocation'!F$9,'Calc| Project Costs'!Y78),IF('Input| Overheads'!$C$42="Internal labour",SUMPRODUCT(--('Input| Projects'!$AD78="Yes"),'Calc| Overheads Allocation'!F$9,'Calc| Project Costs'!Y78,'Input| Projects'!$Y78),IF('Input| Overheads'!$C$42="DNSP defined",SUMPRODUCT(--('Input| Projects'!$AD78="Yes"),'Calc| Overheads Allocation'!F$62,'Input| Projects'!$AG78),""))),"")</f>
        <v>0</v>
      </c>
      <c r="AX78" s="186">
        <f>IFERROR(IF('Input| Overheads'!$C$42="Direct costs",SUMPRODUCT(--('Input| Projects'!$AD78="Yes"),'Calc| Overheads Allocation'!G$9,'Calc| Project Costs'!Z78),IF('Input| Overheads'!$C$42="Internal labour",SUMPRODUCT(--('Input| Projects'!$AD78="Yes"),'Calc| Overheads Allocation'!G$9,'Calc| Project Costs'!Z78,'Input| Projects'!$Y78),IF('Input| Overheads'!$C$42="DNSP defined",SUMPRODUCT(--('Input| Projects'!$AD78="Yes"),'Calc| Overheads Allocation'!G$62,'Input| Projects'!$AG78),""))),"")</f>
        <v>0</v>
      </c>
      <c r="AY78" s="186">
        <f>IFERROR(IF('Input| Overheads'!$C$42="Direct costs",SUMPRODUCT(--('Input| Projects'!$AD78="Yes"),'Calc| Overheads Allocation'!H$9,'Calc| Project Costs'!AA78),IF('Input| Overheads'!$C$42="Internal labour",SUMPRODUCT(--('Input| Projects'!$AD78="Yes"),'Calc| Overheads Allocation'!H$9,'Calc| Project Costs'!AA78,'Input| Projects'!$Y78),IF('Input| Overheads'!$C$42="DNSP defined",SUMPRODUCT(--('Input| Projects'!$AD78="Yes"),'Calc| Overheads Allocation'!H$62,'Input| Projects'!$AG78),""))),"")</f>
        <v>0</v>
      </c>
      <c r="AZ78" s="186">
        <f>IFERROR(IF('Input| Overheads'!$C$42="Direct costs",SUMPRODUCT(--('Input| Projects'!$AD78="Yes"),'Calc| Overheads Allocation'!I$9,'Calc| Project Costs'!AB78),IF('Input| Overheads'!$C$42="Internal labour",SUMPRODUCT(--('Input| Projects'!$AD78="Yes"),'Calc| Overheads Allocation'!I$9,'Calc| Project Costs'!AB78,'Input| Projects'!$Y78),IF('Input| Overheads'!$C$42="DNSP defined",SUMPRODUCT(--('Input| Projects'!$AD78="Yes"),'Calc| Overheads Allocation'!I$62,'Input| Projects'!$AG78),""))),"")</f>
        <v>0</v>
      </c>
      <c r="BA78" s="106"/>
      <c r="BB78" s="186">
        <f t="shared" si="71"/>
        <v>345.59617999999995</v>
      </c>
      <c r="BC78" s="186">
        <f t="shared" si="72"/>
        <v>0</v>
      </c>
      <c r="BD78" s="186">
        <f t="shared" si="73"/>
        <v>0</v>
      </c>
      <c r="BE78" s="186">
        <f t="shared" si="50"/>
        <v>0</v>
      </c>
      <c r="BF78" s="186">
        <f t="shared" si="51"/>
        <v>0</v>
      </c>
      <c r="BG78" s="186">
        <f t="shared" si="52"/>
        <v>0</v>
      </c>
      <c r="BH78" s="186">
        <f t="shared" si="53"/>
        <v>0</v>
      </c>
      <c r="BI78" s="97"/>
      <c r="BJ78" s="186">
        <f t="shared" si="54"/>
        <v>0</v>
      </c>
      <c r="BK78" s="186" t="str">
        <f t="shared" si="55"/>
        <v/>
      </c>
      <c r="BL78" s="186" t="str">
        <f t="shared" si="56"/>
        <v/>
      </c>
      <c r="BM78" s="186" t="str">
        <f t="shared" si="57"/>
        <v/>
      </c>
      <c r="BN78" s="186" t="str">
        <f t="shared" si="58"/>
        <v/>
      </c>
      <c r="BO78" s="186" t="str">
        <f t="shared" si="59"/>
        <v/>
      </c>
      <c r="BP78" s="186" t="str">
        <f t="shared" si="60"/>
        <v/>
      </c>
      <c r="BQ78" s="97"/>
      <c r="BR78" s="186">
        <f t="shared" si="61"/>
        <v>1232.78079</v>
      </c>
      <c r="BS78" s="186">
        <f t="shared" si="62"/>
        <v>0</v>
      </c>
      <c r="BT78" s="222">
        <f t="shared" si="63"/>
        <v>0</v>
      </c>
      <c r="BU78" s="222">
        <f t="shared" si="64"/>
        <v>0</v>
      </c>
      <c r="BV78" s="222">
        <f t="shared" si="65"/>
        <v>0</v>
      </c>
      <c r="BW78" s="222">
        <f t="shared" si="66"/>
        <v>0</v>
      </c>
      <c r="BX78" s="222">
        <f t="shared" si="67"/>
        <v>0</v>
      </c>
      <c r="BY78" s="106"/>
      <c r="BZ78" s="197">
        <f>IF(SUMIF('Input| Projects'!$AS$8:$CP$8,"Dx",'Input| Projects'!$AS78:$CP78)=0,"",SUMIF('Input| Projects'!$AS$8:$CP$8,"Dx",'Input| Projects'!$AS78:$CP78))</f>
        <v>1</v>
      </c>
      <c r="CA78" s="197" t="str">
        <f>IF(SUMIF('Input| Projects'!$AS$8:$CP$8,"Tx",'Input| Projects'!$AS78:$CP78)=0,"",SUMIF('Input| Projects'!$AS$8:$CP$8,"Tx",'Input| Projects'!$AS78:$CP78))</f>
        <v/>
      </c>
      <c r="CB78" s="150" t="str">
        <f t="shared" si="74"/>
        <v/>
      </c>
    </row>
    <row r="79" spans="2:80" x14ac:dyDescent="0.2">
      <c r="B79" s="201">
        <f>IFERROR('Input| Projects'!B79,"")</f>
        <v>70</v>
      </c>
      <c r="C79" s="42" t="str">
        <f>IFERROR(IF('Input| Projects'!C79="","",'Input| Projects'!C79),"")</f>
        <v>UPR 33kV FDRS S20 &amp; S21 - OH SECTIONS</v>
      </c>
      <c r="D79" s="42" t="str">
        <f>IFERROR(IF('Input| Projects'!D79="","",'Input| Projects'!D79),"")</f>
        <v>ARA_05.4.0022A</v>
      </c>
      <c r="E79" s="104"/>
      <c r="F79" s="190">
        <f>IFERROR('Input| Projects'!I79*'Input| Escalations'!$K$19,"")</f>
        <v>1789.15282</v>
      </c>
      <c r="G79" s="190">
        <f>IFERROR('Input| Projects'!J79*'Input| Escalations'!$K$19,"")</f>
        <v>0</v>
      </c>
      <c r="H79" s="190">
        <f>IFERROR('Input| Projects'!K79*'Input| Escalations'!$K$19,"")</f>
        <v>0</v>
      </c>
      <c r="I79" s="190">
        <f>IFERROR('Input| Projects'!L79*'Input| Escalations'!$K$19,"")</f>
        <v>0</v>
      </c>
      <c r="J79" s="190">
        <f>IFERROR('Input| Projects'!M79*'Input| Escalations'!$K$19,"")</f>
        <v>0</v>
      </c>
      <c r="K79" s="190">
        <f>IFERROR('Input| Projects'!N79*'Input| Escalations'!$K$19,"")</f>
        <v>0</v>
      </c>
      <c r="L79" s="190">
        <f>IFERROR('Input| Projects'!O79*'Input| Escalations'!$K$19,"")</f>
        <v>0</v>
      </c>
      <c r="M79" s="150" t="str">
        <f>IF(ABS(SUM(F79:L79)-(SUM('Input| Projects'!I79:O79)*'Input| Escalations'!$K$19))&lt;0.0000001,"",1)</f>
        <v/>
      </c>
      <c r="N79" s="192">
        <f>'Input| Projects'!$Y79*INDEX('Input| Escalations'!$H$33:$N$33,MATCH('Calc| Project Costs'!N$9,'Input| Escalations'!$H$23:$N$23,0))+'Input| Projects'!$Z79*INDEX('Input| Escalations'!$H$34:$N$34,MATCH('Calc| Project Costs'!N$9,'Input| Escalations'!$H$23:$N$23,0))+'Input| Projects'!$AA79*INDEX('Input| Escalations'!$H$35:$N$35,MATCH('Calc| Project Costs'!N$9,'Input| Escalations'!$H$23:$N$23,0))+1</f>
        <v>1</v>
      </c>
      <c r="O79" s="192">
        <f>'Input| Projects'!$Y79*INDEX('Input| Escalations'!$H$33:$N$33,MATCH('Calc| Project Costs'!O$9,'Input| Escalations'!$H$23:$N$23,0))+'Input| Projects'!$Z79*INDEX('Input| Escalations'!$H$34:$N$34,MATCH('Calc| Project Costs'!O$9,'Input| Escalations'!$H$23:$N$23,0))+'Input| Projects'!$AA79*INDEX('Input| Escalations'!$H$35:$N$35,MATCH('Calc| Project Costs'!O$9,'Input| Escalations'!$H$23:$N$23,0))+1</f>
        <v>1</v>
      </c>
      <c r="P79" s="192">
        <f>'Input| Projects'!$Y79*INDEX('Input| Escalations'!$H$33:$N$33,MATCH('Calc| Project Costs'!P$9,'Input| Escalations'!$H$23:$N$23,0))+'Input| Projects'!$Z79*INDEX('Input| Escalations'!$H$34:$N$34,MATCH('Calc| Project Costs'!P$9,'Input| Escalations'!$H$23:$N$23,0))+'Input| Projects'!$AA79*INDEX('Input| Escalations'!$H$35:$N$35,MATCH('Calc| Project Costs'!P$9,'Input| Escalations'!$H$23:$N$23,0))+1</f>
        <v>1</v>
      </c>
      <c r="Q79" s="192">
        <f>'Input| Projects'!$Y79*INDEX('Input| Escalations'!$H$33:$N$33,MATCH('Calc| Project Costs'!Q$9,'Input| Escalations'!$H$23:$N$23,0))+'Input| Projects'!$Z79*INDEX('Input| Escalations'!$H$34:$N$34,MATCH('Calc| Project Costs'!Q$9,'Input| Escalations'!$H$23:$N$23,0))+'Input| Projects'!$AA79*INDEX('Input| Escalations'!$H$35:$N$35,MATCH('Calc| Project Costs'!Q$9,'Input| Escalations'!$H$23:$N$23,0))+1</f>
        <v>1</v>
      </c>
      <c r="R79" s="192">
        <f>'Input| Projects'!$Y79*INDEX('Input| Escalations'!$H$33:$N$33,MATCH('Calc| Project Costs'!R$9,'Input| Escalations'!$H$23:$N$23,0))+'Input| Projects'!$Z79*INDEX('Input| Escalations'!$H$34:$N$34,MATCH('Calc| Project Costs'!R$9,'Input| Escalations'!$H$23:$N$23,0))+'Input| Projects'!$AA79*INDEX('Input| Escalations'!$H$35:$N$35,MATCH('Calc| Project Costs'!R$9,'Input| Escalations'!$H$23:$N$23,0))+1</f>
        <v>1</v>
      </c>
      <c r="S79" s="192">
        <f>'Input| Projects'!$Y79*INDEX('Input| Escalations'!$H$33:$N$33,MATCH('Calc| Project Costs'!S$9,'Input| Escalations'!$H$23:$N$23,0))+'Input| Projects'!$Z79*INDEX('Input| Escalations'!$H$34:$N$34,MATCH('Calc| Project Costs'!S$9,'Input| Escalations'!$H$23:$N$23,0))+'Input| Projects'!$AA79*INDEX('Input| Escalations'!$H$35:$N$35,MATCH('Calc| Project Costs'!S$9,'Input| Escalations'!$H$23:$N$23,0))+1</f>
        <v>1</v>
      </c>
      <c r="T79" s="192">
        <f>'Input| Projects'!$Y79*INDEX('Input| Escalations'!$H$33:$N$33,MATCH('Calc| Project Costs'!T$9,'Input| Escalations'!$H$23:$N$23,0))+'Input| Projects'!$Z79*INDEX('Input| Escalations'!$H$34:$N$34,MATCH('Calc| Project Costs'!T$9,'Input| Escalations'!$H$23:$N$23,0))+'Input| Projects'!$AA79*INDEX('Input| Escalations'!$H$35:$N$35,MATCH('Calc| Project Costs'!T$9,'Input| Escalations'!$H$23:$N$23,0))+1</f>
        <v>1</v>
      </c>
      <c r="U79" s="106"/>
      <c r="V79" s="186">
        <f t="shared" si="68"/>
        <v>1789.15282</v>
      </c>
      <c r="W79" s="186">
        <f t="shared" si="69"/>
        <v>0</v>
      </c>
      <c r="X79" s="186">
        <f t="shared" si="70"/>
        <v>0</v>
      </c>
      <c r="Y79" s="186">
        <f t="shared" si="46"/>
        <v>0</v>
      </c>
      <c r="Z79" s="186">
        <f t="shared" si="47"/>
        <v>0</v>
      </c>
      <c r="AA79" s="186">
        <f t="shared" si="48"/>
        <v>0</v>
      </c>
      <c r="AB79" s="186">
        <f t="shared" si="49"/>
        <v>0</v>
      </c>
      <c r="AC79" s="106"/>
      <c r="AD79" s="186">
        <f>'Input| Projects'!Q79*N79*'Input| Escalations'!$K$19</f>
        <v>0</v>
      </c>
      <c r="AE79" s="186">
        <f>'Input| Projects'!R79*O79*'Input| Escalations'!$K$19</f>
        <v>0</v>
      </c>
      <c r="AF79" s="186">
        <f>'Input| Projects'!S79*P79*'Input| Escalations'!$K$19</f>
        <v>0</v>
      </c>
      <c r="AG79" s="186">
        <f>'Input| Projects'!T79*Q79*'Input| Escalations'!$K$19</f>
        <v>0</v>
      </c>
      <c r="AH79" s="186">
        <f>'Input| Projects'!U79*R79*'Input| Escalations'!$K$19</f>
        <v>0</v>
      </c>
      <c r="AI79" s="186">
        <f>'Input| Projects'!V79*S79*'Input| Escalations'!$K$19</f>
        <v>0</v>
      </c>
      <c r="AJ79" s="186">
        <f>'Input| Projects'!W79*T79*'Input| Escalations'!$K$19</f>
        <v>0</v>
      </c>
      <c r="AK79" s="106"/>
      <c r="AL79" s="186">
        <f>IFERROR(IF('Input| Overheads'!$C$42="Direct costs",SUMPRODUCT(--('Input| Projects'!$AC79="Yes"),'Calc| Overheads Allocation'!C$8,'Calc| Project Costs'!V79),IF('Input| Overheads'!$C$42="Internal labour",SUMPRODUCT(--('Input| Projects'!$AC79="Yes"),'Calc| Overheads Allocation'!C$8,'Calc| Project Costs'!V79,'Input| Projects'!$Y79),IF('Input| Overheads'!$C$42="DNSP defined",SUMPRODUCT(--('Input| Projects'!$AC79="Yes"),'Calc| Overheads Allocation'!C$61,'Input| Projects'!$AF79),""))),"")</f>
        <v>686.87954999999999</v>
      </c>
      <c r="AM79" s="186">
        <f>IFERROR(IF('Input| Overheads'!$C$42="Direct costs",SUMPRODUCT(--('Input| Projects'!$AC79="Yes"),'Calc| Overheads Allocation'!D$8,'Calc| Project Costs'!W79),IF('Input| Overheads'!$C$42="Internal labour",SUMPRODUCT(--('Input| Projects'!$AC79="Yes"),'Calc| Overheads Allocation'!D$8,'Calc| Project Costs'!W79,'Input| Projects'!$Y79),IF('Input| Overheads'!$C$42="DNSP defined",SUMPRODUCT(--('Input| Projects'!$AC79="Yes"),'Calc| Overheads Allocation'!D$61,'Input| Projects'!$AF79),""))),"")</f>
        <v>0</v>
      </c>
      <c r="AN79" s="186">
        <f>IFERROR(IF('Input| Overheads'!$C$42="Direct costs",SUMPRODUCT(--('Input| Projects'!$AC79="Yes"),'Calc| Overheads Allocation'!E$8,'Calc| Project Costs'!X79),IF('Input| Overheads'!$C$42="Internal labour",SUMPRODUCT(--('Input| Projects'!$AC79="Yes"),'Calc| Overheads Allocation'!E$8,'Calc| Project Costs'!X79,'Input| Projects'!$Y79),IF('Input| Overheads'!$C$42="DNSP defined",SUMPRODUCT(--('Input| Projects'!$AC79="Yes"),'Calc| Overheads Allocation'!E$61,'Input| Projects'!$AF79),""))),"")</f>
        <v>0</v>
      </c>
      <c r="AO79" s="186">
        <f>IFERROR(IF('Input| Overheads'!$C$42="Direct costs",SUMPRODUCT(--('Input| Projects'!$AC79="Yes"),'Calc| Overheads Allocation'!F$8,'Calc| Project Costs'!Y79),IF('Input| Overheads'!$C$42="Internal labour",SUMPRODUCT(--('Input| Projects'!$AC79="Yes"),'Calc| Overheads Allocation'!F$8,'Calc| Project Costs'!Y79,'Input| Projects'!$Y79),IF('Input| Overheads'!$C$42="DNSP defined",SUMPRODUCT(--('Input| Projects'!$AC79="Yes"),'Calc| Overheads Allocation'!F$61,'Input| Projects'!$AF79),""))),"")</f>
        <v>0</v>
      </c>
      <c r="AP79" s="186">
        <f>IFERROR(IF('Input| Overheads'!$C$42="Direct costs",SUMPRODUCT(--('Input| Projects'!$AC79="Yes"),'Calc| Overheads Allocation'!G$8,'Calc| Project Costs'!Z79),IF('Input| Overheads'!$C$42="Internal labour",SUMPRODUCT(--('Input| Projects'!$AC79="Yes"),'Calc| Overheads Allocation'!G$8,'Calc| Project Costs'!Z79,'Input| Projects'!$Y79),IF('Input| Overheads'!$C$42="DNSP defined",SUMPRODUCT(--('Input| Projects'!$AC79="Yes"),'Calc| Overheads Allocation'!G$61,'Input| Projects'!$AF79),""))),"")</f>
        <v>0</v>
      </c>
      <c r="AQ79" s="186">
        <f>IFERROR(IF('Input| Overheads'!$C$42="Direct costs",SUMPRODUCT(--('Input| Projects'!$AC79="Yes"),'Calc| Overheads Allocation'!H$8,'Calc| Project Costs'!AA79),IF('Input| Overheads'!$C$42="Internal labour",SUMPRODUCT(--('Input| Projects'!$AC79="Yes"),'Calc| Overheads Allocation'!H$8,'Calc| Project Costs'!AA79,'Input| Projects'!$Y79),IF('Input| Overheads'!$C$42="DNSP defined",SUMPRODUCT(--('Input| Projects'!$AC79="Yes"),'Calc| Overheads Allocation'!H$61,'Input| Projects'!$AF79),""))),"")</f>
        <v>0</v>
      </c>
      <c r="AR79" s="186">
        <f>IFERROR(IF('Input| Overheads'!$C$42="Direct costs",SUMPRODUCT(--('Input| Projects'!$AC79="Yes"),'Calc| Overheads Allocation'!I$8,'Calc| Project Costs'!AB79),IF('Input| Overheads'!$C$42="Internal labour",SUMPRODUCT(--('Input| Projects'!$AC79="Yes"),'Calc| Overheads Allocation'!I$8,'Calc| Project Costs'!AB79,'Input| Projects'!$Y79),IF('Input| Overheads'!$C$42="DNSP defined",SUMPRODUCT(--('Input| Projects'!$AC79="Yes"),'Calc| Overheads Allocation'!I$61,'Input| Projects'!$AF79),""))),"")</f>
        <v>0</v>
      </c>
      <c r="AS79" s="106"/>
      <c r="AT79" s="186">
        <f>IFERROR(IF('Input| Overheads'!$C$42="Direct costs",SUMPRODUCT(--('Input| Projects'!$AD79="Yes"),'Calc| Overheads Allocation'!C$9,'Calc| Project Costs'!V79),IF('Input| Overheads'!$C$42="Internal labour",SUMPRODUCT(--('Input| Projects'!$AD79="Yes"),'Calc| Overheads Allocation'!C$9,'Calc| Project Costs'!V79,'Input| Projects'!$Y79),IF('Input| Overheads'!$C$42="DNSP defined",SUMPRODUCT(--('Input| Projects'!$AD79="Yes"),'Calc| Overheads Allocation'!C$62,'Input| Projects'!$AG79),""))),"")</f>
        <v>0</v>
      </c>
      <c r="AU79" s="186">
        <f>IFERROR(IF('Input| Overheads'!$C$42="Direct costs",SUMPRODUCT(--('Input| Projects'!$AD79="Yes"),'Calc| Overheads Allocation'!D$9,'Calc| Project Costs'!W79),IF('Input| Overheads'!$C$42="Internal labour",SUMPRODUCT(--('Input| Projects'!$AD79="Yes"),'Calc| Overheads Allocation'!D$9,'Calc| Project Costs'!W79,'Input| Projects'!$Y79),IF('Input| Overheads'!$C$42="DNSP defined",SUMPRODUCT(--('Input| Projects'!$AD79="Yes"),'Calc| Overheads Allocation'!D$62,'Input| Projects'!$AG79),""))),"")</f>
        <v>0</v>
      </c>
      <c r="AV79" s="186">
        <f>IFERROR(IF('Input| Overheads'!$C$42="Direct costs",SUMPRODUCT(--('Input| Projects'!$AD79="Yes"),'Calc| Overheads Allocation'!E$9,'Calc| Project Costs'!X79),IF('Input| Overheads'!$C$42="Internal labour",SUMPRODUCT(--('Input| Projects'!$AD79="Yes"),'Calc| Overheads Allocation'!E$9,'Calc| Project Costs'!X79,'Input| Projects'!$Y79),IF('Input| Overheads'!$C$42="DNSP defined",SUMPRODUCT(--('Input| Projects'!$AD79="Yes"),'Calc| Overheads Allocation'!E$62,'Input| Projects'!$AG79),""))),"")</f>
        <v>0</v>
      </c>
      <c r="AW79" s="186">
        <f>IFERROR(IF('Input| Overheads'!$C$42="Direct costs",SUMPRODUCT(--('Input| Projects'!$AD79="Yes"),'Calc| Overheads Allocation'!F$9,'Calc| Project Costs'!Y79),IF('Input| Overheads'!$C$42="Internal labour",SUMPRODUCT(--('Input| Projects'!$AD79="Yes"),'Calc| Overheads Allocation'!F$9,'Calc| Project Costs'!Y79,'Input| Projects'!$Y79),IF('Input| Overheads'!$C$42="DNSP defined",SUMPRODUCT(--('Input| Projects'!$AD79="Yes"),'Calc| Overheads Allocation'!F$62,'Input| Projects'!$AG79),""))),"")</f>
        <v>0</v>
      </c>
      <c r="AX79" s="186">
        <f>IFERROR(IF('Input| Overheads'!$C$42="Direct costs",SUMPRODUCT(--('Input| Projects'!$AD79="Yes"),'Calc| Overheads Allocation'!G$9,'Calc| Project Costs'!Z79),IF('Input| Overheads'!$C$42="Internal labour",SUMPRODUCT(--('Input| Projects'!$AD79="Yes"),'Calc| Overheads Allocation'!G$9,'Calc| Project Costs'!Z79,'Input| Projects'!$Y79),IF('Input| Overheads'!$C$42="DNSP defined",SUMPRODUCT(--('Input| Projects'!$AD79="Yes"),'Calc| Overheads Allocation'!G$62,'Input| Projects'!$AG79),""))),"")</f>
        <v>0</v>
      </c>
      <c r="AY79" s="186">
        <f>IFERROR(IF('Input| Overheads'!$C$42="Direct costs",SUMPRODUCT(--('Input| Projects'!$AD79="Yes"),'Calc| Overheads Allocation'!H$9,'Calc| Project Costs'!AA79),IF('Input| Overheads'!$C$42="Internal labour",SUMPRODUCT(--('Input| Projects'!$AD79="Yes"),'Calc| Overheads Allocation'!H$9,'Calc| Project Costs'!AA79,'Input| Projects'!$Y79),IF('Input| Overheads'!$C$42="DNSP defined",SUMPRODUCT(--('Input| Projects'!$AD79="Yes"),'Calc| Overheads Allocation'!H$62,'Input| Projects'!$AG79),""))),"")</f>
        <v>0</v>
      </c>
      <c r="AZ79" s="186">
        <f>IFERROR(IF('Input| Overheads'!$C$42="Direct costs",SUMPRODUCT(--('Input| Projects'!$AD79="Yes"),'Calc| Overheads Allocation'!I$9,'Calc| Project Costs'!AB79),IF('Input| Overheads'!$C$42="Internal labour",SUMPRODUCT(--('Input| Projects'!$AD79="Yes"),'Calc| Overheads Allocation'!I$9,'Calc| Project Costs'!AB79,'Input| Projects'!$Y79),IF('Input| Overheads'!$C$42="DNSP defined",SUMPRODUCT(--('Input| Projects'!$AD79="Yes"),'Calc| Overheads Allocation'!I$62,'Input| Projects'!$AG79),""))),"")</f>
        <v>0</v>
      </c>
      <c r="BA79" s="106"/>
      <c r="BB79" s="186">
        <f t="shared" si="71"/>
        <v>686.87954999999999</v>
      </c>
      <c r="BC79" s="186">
        <f t="shared" si="72"/>
        <v>0</v>
      </c>
      <c r="BD79" s="186">
        <f t="shared" si="73"/>
        <v>0</v>
      </c>
      <c r="BE79" s="186">
        <f t="shared" si="50"/>
        <v>0</v>
      </c>
      <c r="BF79" s="186">
        <f t="shared" si="51"/>
        <v>0</v>
      </c>
      <c r="BG79" s="186">
        <f t="shared" si="52"/>
        <v>0</v>
      </c>
      <c r="BH79" s="186">
        <f t="shared" si="53"/>
        <v>0</v>
      </c>
      <c r="BI79" s="97"/>
      <c r="BJ79" s="186">
        <f t="shared" si="54"/>
        <v>0</v>
      </c>
      <c r="BK79" s="186" t="str">
        <f t="shared" si="55"/>
        <v/>
      </c>
      <c r="BL79" s="186" t="str">
        <f t="shared" si="56"/>
        <v/>
      </c>
      <c r="BM79" s="186" t="str">
        <f t="shared" si="57"/>
        <v/>
      </c>
      <c r="BN79" s="186" t="str">
        <f t="shared" si="58"/>
        <v/>
      </c>
      <c r="BO79" s="186" t="str">
        <f t="shared" si="59"/>
        <v/>
      </c>
      <c r="BP79" s="186" t="str">
        <f t="shared" si="60"/>
        <v/>
      </c>
      <c r="BQ79" s="97"/>
      <c r="BR79" s="186">
        <f t="shared" si="61"/>
        <v>2476.0323699999999</v>
      </c>
      <c r="BS79" s="186">
        <f t="shared" si="62"/>
        <v>0</v>
      </c>
      <c r="BT79" s="222">
        <f t="shared" si="63"/>
        <v>0</v>
      </c>
      <c r="BU79" s="222">
        <f t="shared" si="64"/>
        <v>0</v>
      </c>
      <c r="BV79" s="222">
        <f t="shared" si="65"/>
        <v>0</v>
      </c>
      <c r="BW79" s="222">
        <f t="shared" si="66"/>
        <v>0</v>
      </c>
      <c r="BX79" s="222">
        <f t="shared" si="67"/>
        <v>0</v>
      </c>
      <c r="BY79" s="106"/>
      <c r="BZ79" s="197">
        <f>IF(SUMIF('Input| Projects'!$AS$8:$CP$8,"Dx",'Input| Projects'!$AS79:$CP79)=0,"",SUMIF('Input| Projects'!$AS$8:$CP$8,"Dx",'Input| Projects'!$AS79:$CP79))</f>
        <v>1</v>
      </c>
      <c r="CA79" s="197" t="str">
        <f>IF(SUMIF('Input| Projects'!$AS$8:$CP$8,"Tx",'Input| Projects'!$AS79:$CP79)=0,"",SUMIF('Input| Projects'!$AS$8:$CP$8,"Tx",'Input| Projects'!$AS79:$CP79))</f>
        <v/>
      </c>
      <c r="CB79" s="150" t="str">
        <f t="shared" si="74"/>
        <v/>
      </c>
    </row>
    <row r="80" spans="2:80" x14ac:dyDescent="0.2">
      <c r="B80" s="201">
        <f>IFERROR('Input| Projects'!B80,"")</f>
        <v>71</v>
      </c>
      <c r="C80" s="42" t="str">
        <f>IFERROR(IF('Input| Projects'!C80="","",'Input| Projects'!C80),"")</f>
        <v>Narrabeen 33kV Busbar Retirement</v>
      </c>
      <c r="D80" s="42" t="str">
        <f>IFERROR(IF('Input| Projects'!D80="","",'Input| Projects'!D80),"")</f>
        <v>ARA_05.4.0037A</v>
      </c>
      <c r="E80" s="104"/>
      <c r="F80" s="190">
        <f>IFERROR('Input| Projects'!I80*'Input| Escalations'!$K$19,"")</f>
        <v>422.85576999999995</v>
      </c>
      <c r="G80" s="190">
        <f>IFERROR('Input| Projects'!J80*'Input| Escalations'!$K$19,"")</f>
        <v>0</v>
      </c>
      <c r="H80" s="190">
        <f>IFERROR('Input| Projects'!K80*'Input| Escalations'!$K$19,"")</f>
        <v>0</v>
      </c>
      <c r="I80" s="190">
        <f>IFERROR('Input| Projects'!L80*'Input| Escalations'!$K$19,"")</f>
        <v>0</v>
      </c>
      <c r="J80" s="190">
        <f>IFERROR('Input| Projects'!M80*'Input| Escalations'!$K$19,"")</f>
        <v>0</v>
      </c>
      <c r="K80" s="190">
        <f>IFERROR('Input| Projects'!N80*'Input| Escalations'!$K$19,"")</f>
        <v>0</v>
      </c>
      <c r="L80" s="190">
        <f>IFERROR('Input| Projects'!O80*'Input| Escalations'!$K$19,"")</f>
        <v>0</v>
      </c>
      <c r="M80" s="150" t="str">
        <f>IF(ABS(SUM(F80:L80)-(SUM('Input| Projects'!I80:O80)*'Input| Escalations'!$K$19))&lt;0.0000001,"",1)</f>
        <v/>
      </c>
      <c r="N80" s="192">
        <f>'Input| Projects'!$Y80*INDEX('Input| Escalations'!$H$33:$N$33,MATCH('Calc| Project Costs'!N$9,'Input| Escalations'!$H$23:$N$23,0))+'Input| Projects'!$Z80*INDEX('Input| Escalations'!$H$34:$N$34,MATCH('Calc| Project Costs'!N$9,'Input| Escalations'!$H$23:$N$23,0))+'Input| Projects'!$AA80*INDEX('Input| Escalations'!$H$35:$N$35,MATCH('Calc| Project Costs'!N$9,'Input| Escalations'!$H$23:$N$23,0))+1</f>
        <v>1</v>
      </c>
      <c r="O80" s="192">
        <f>'Input| Projects'!$Y80*INDEX('Input| Escalations'!$H$33:$N$33,MATCH('Calc| Project Costs'!O$9,'Input| Escalations'!$H$23:$N$23,0))+'Input| Projects'!$Z80*INDEX('Input| Escalations'!$H$34:$N$34,MATCH('Calc| Project Costs'!O$9,'Input| Escalations'!$H$23:$N$23,0))+'Input| Projects'!$AA80*INDEX('Input| Escalations'!$H$35:$N$35,MATCH('Calc| Project Costs'!O$9,'Input| Escalations'!$H$23:$N$23,0))+1</f>
        <v>1</v>
      </c>
      <c r="P80" s="192">
        <f>'Input| Projects'!$Y80*INDEX('Input| Escalations'!$H$33:$N$33,MATCH('Calc| Project Costs'!P$9,'Input| Escalations'!$H$23:$N$23,0))+'Input| Projects'!$Z80*INDEX('Input| Escalations'!$H$34:$N$34,MATCH('Calc| Project Costs'!P$9,'Input| Escalations'!$H$23:$N$23,0))+'Input| Projects'!$AA80*INDEX('Input| Escalations'!$H$35:$N$35,MATCH('Calc| Project Costs'!P$9,'Input| Escalations'!$H$23:$N$23,0))+1</f>
        <v>1</v>
      </c>
      <c r="Q80" s="192">
        <f>'Input| Projects'!$Y80*INDEX('Input| Escalations'!$H$33:$N$33,MATCH('Calc| Project Costs'!Q$9,'Input| Escalations'!$H$23:$N$23,0))+'Input| Projects'!$Z80*INDEX('Input| Escalations'!$H$34:$N$34,MATCH('Calc| Project Costs'!Q$9,'Input| Escalations'!$H$23:$N$23,0))+'Input| Projects'!$AA80*INDEX('Input| Escalations'!$H$35:$N$35,MATCH('Calc| Project Costs'!Q$9,'Input| Escalations'!$H$23:$N$23,0))+1</f>
        <v>1</v>
      </c>
      <c r="R80" s="192">
        <f>'Input| Projects'!$Y80*INDEX('Input| Escalations'!$H$33:$N$33,MATCH('Calc| Project Costs'!R$9,'Input| Escalations'!$H$23:$N$23,0))+'Input| Projects'!$Z80*INDEX('Input| Escalations'!$H$34:$N$34,MATCH('Calc| Project Costs'!R$9,'Input| Escalations'!$H$23:$N$23,0))+'Input| Projects'!$AA80*INDEX('Input| Escalations'!$H$35:$N$35,MATCH('Calc| Project Costs'!R$9,'Input| Escalations'!$H$23:$N$23,0))+1</f>
        <v>1</v>
      </c>
      <c r="S80" s="192">
        <f>'Input| Projects'!$Y80*INDEX('Input| Escalations'!$H$33:$N$33,MATCH('Calc| Project Costs'!S$9,'Input| Escalations'!$H$23:$N$23,0))+'Input| Projects'!$Z80*INDEX('Input| Escalations'!$H$34:$N$34,MATCH('Calc| Project Costs'!S$9,'Input| Escalations'!$H$23:$N$23,0))+'Input| Projects'!$AA80*INDEX('Input| Escalations'!$H$35:$N$35,MATCH('Calc| Project Costs'!S$9,'Input| Escalations'!$H$23:$N$23,0))+1</f>
        <v>1</v>
      </c>
      <c r="T80" s="192">
        <f>'Input| Projects'!$Y80*INDEX('Input| Escalations'!$H$33:$N$33,MATCH('Calc| Project Costs'!T$9,'Input| Escalations'!$H$23:$N$23,0))+'Input| Projects'!$Z80*INDEX('Input| Escalations'!$H$34:$N$34,MATCH('Calc| Project Costs'!T$9,'Input| Escalations'!$H$23:$N$23,0))+'Input| Projects'!$AA80*INDEX('Input| Escalations'!$H$35:$N$35,MATCH('Calc| Project Costs'!T$9,'Input| Escalations'!$H$23:$N$23,0))+1</f>
        <v>1</v>
      </c>
      <c r="U80" s="106"/>
      <c r="V80" s="186">
        <f t="shared" si="68"/>
        <v>422.85576999999995</v>
      </c>
      <c r="W80" s="186">
        <f t="shared" si="69"/>
        <v>0</v>
      </c>
      <c r="X80" s="186">
        <f t="shared" si="70"/>
        <v>0</v>
      </c>
      <c r="Y80" s="186">
        <f t="shared" si="46"/>
        <v>0</v>
      </c>
      <c r="Z80" s="186">
        <f t="shared" si="47"/>
        <v>0</v>
      </c>
      <c r="AA80" s="186">
        <f t="shared" si="48"/>
        <v>0</v>
      </c>
      <c r="AB80" s="186">
        <f t="shared" si="49"/>
        <v>0</v>
      </c>
      <c r="AC80" s="106"/>
      <c r="AD80" s="186">
        <f>'Input| Projects'!Q80*N80*'Input| Escalations'!$K$19</f>
        <v>0</v>
      </c>
      <c r="AE80" s="186">
        <f>'Input| Projects'!R80*O80*'Input| Escalations'!$K$19</f>
        <v>0</v>
      </c>
      <c r="AF80" s="186">
        <f>'Input| Projects'!S80*P80*'Input| Escalations'!$K$19</f>
        <v>0</v>
      </c>
      <c r="AG80" s="186">
        <f>'Input| Projects'!T80*Q80*'Input| Escalations'!$K$19</f>
        <v>0</v>
      </c>
      <c r="AH80" s="186">
        <f>'Input| Projects'!U80*R80*'Input| Escalations'!$K$19</f>
        <v>0</v>
      </c>
      <c r="AI80" s="186">
        <f>'Input| Projects'!V80*S80*'Input| Escalations'!$K$19</f>
        <v>0</v>
      </c>
      <c r="AJ80" s="186">
        <f>'Input| Projects'!W80*T80*'Input| Escalations'!$K$19</f>
        <v>0</v>
      </c>
      <c r="AK80" s="106"/>
      <c r="AL80" s="186">
        <f>IFERROR(IF('Input| Overheads'!$C$42="Direct costs",SUMPRODUCT(--('Input| Projects'!$AC80="Yes"),'Calc| Overheads Allocation'!C$8,'Calc| Project Costs'!V80),IF('Input| Overheads'!$C$42="Internal labour",SUMPRODUCT(--('Input| Projects'!$AC80="Yes"),'Calc| Overheads Allocation'!C$8,'Calc| Project Costs'!V80,'Input| Projects'!$Y80),IF('Input| Overheads'!$C$42="DNSP defined",SUMPRODUCT(--('Input| Projects'!$AC80="Yes"),'Calc| Overheads Allocation'!C$61,'Input| Projects'!$AF80),""))),"")</f>
        <v>279.59552000000002</v>
      </c>
      <c r="AM80" s="186">
        <f>IFERROR(IF('Input| Overheads'!$C$42="Direct costs",SUMPRODUCT(--('Input| Projects'!$AC80="Yes"),'Calc| Overheads Allocation'!D$8,'Calc| Project Costs'!W80),IF('Input| Overheads'!$C$42="Internal labour",SUMPRODUCT(--('Input| Projects'!$AC80="Yes"),'Calc| Overheads Allocation'!D$8,'Calc| Project Costs'!W80,'Input| Projects'!$Y80),IF('Input| Overheads'!$C$42="DNSP defined",SUMPRODUCT(--('Input| Projects'!$AC80="Yes"),'Calc| Overheads Allocation'!D$61,'Input| Projects'!$AF80),""))),"")</f>
        <v>0</v>
      </c>
      <c r="AN80" s="186">
        <f>IFERROR(IF('Input| Overheads'!$C$42="Direct costs",SUMPRODUCT(--('Input| Projects'!$AC80="Yes"),'Calc| Overheads Allocation'!E$8,'Calc| Project Costs'!X80),IF('Input| Overheads'!$C$42="Internal labour",SUMPRODUCT(--('Input| Projects'!$AC80="Yes"),'Calc| Overheads Allocation'!E$8,'Calc| Project Costs'!X80,'Input| Projects'!$Y80),IF('Input| Overheads'!$C$42="DNSP defined",SUMPRODUCT(--('Input| Projects'!$AC80="Yes"),'Calc| Overheads Allocation'!E$61,'Input| Projects'!$AF80),""))),"")</f>
        <v>0</v>
      </c>
      <c r="AO80" s="186">
        <f>IFERROR(IF('Input| Overheads'!$C$42="Direct costs",SUMPRODUCT(--('Input| Projects'!$AC80="Yes"),'Calc| Overheads Allocation'!F$8,'Calc| Project Costs'!Y80),IF('Input| Overheads'!$C$42="Internal labour",SUMPRODUCT(--('Input| Projects'!$AC80="Yes"),'Calc| Overheads Allocation'!F$8,'Calc| Project Costs'!Y80,'Input| Projects'!$Y80),IF('Input| Overheads'!$C$42="DNSP defined",SUMPRODUCT(--('Input| Projects'!$AC80="Yes"),'Calc| Overheads Allocation'!F$61,'Input| Projects'!$AF80),""))),"")</f>
        <v>0</v>
      </c>
      <c r="AP80" s="186">
        <f>IFERROR(IF('Input| Overheads'!$C$42="Direct costs",SUMPRODUCT(--('Input| Projects'!$AC80="Yes"),'Calc| Overheads Allocation'!G$8,'Calc| Project Costs'!Z80),IF('Input| Overheads'!$C$42="Internal labour",SUMPRODUCT(--('Input| Projects'!$AC80="Yes"),'Calc| Overheads Allocation'!G$8,'Calc| Project Costs'!Z80,'Input| Projects'!$Y80),IF('Input| Overheads'!$C$42="DNSP defined",SUMPRODUCT(--('Input| Projects'!$AC80="Yes"),'Calc| Overheads Allocation'!G$61,'Input| Projects'!$AF80),""))),"")</f>
        <v>0</v>
      </c>
      <c r="AQ80" s="186">
        <f>IFERROR(IF('Input| Overheads'!$C$42="Direct costs",SUMPRODUCT(--('Input| Projects'!$AC80="Yes"),'Calc| Overheads Allocation'!H$8,'Calc| Project Costs'!AA80),IF('Input| Overheads'!$C$42="Internal labour",SUMPRODUCT(--('Input| Projects'!$AC80="Yes"),'Calc| Overheads Allocation'!H$8,'Calc| Project Costs'!AA80,'Input| Projects'!$Y80),IF('Input| Overheads'!$C$42="DNSP defined",SUMPRODUCT(--('Input| Projects'!$AC80="Yes"),'Calc| Overheads Allocation'!H$61,'Input| Projects'!$AF80),""))),"")</f>
        <v>0</v>
      </c>
      <c r="AR80" s="186">
        <f>IFERROR(IF('Input| Overheads'!$C$42="Direct costs",SUMPRODUCT(--('Input| Projects'!$AC80="Yes"),'Calc| Overheads Allocation'!I$8,'Calc| Project Costs'!AB80),IF('Input| Overheads'!$C$42="Internal labour",SUMPRODUCT(--('Input| Projects'!$AC80="Yes"),'Calc| Overheads Allocation'!I$8,'Calc| Project Costs'!AB80,'Input| Projects'!$Y80),IF('Input| Overheads'!$C$42="DNSP defined",SUMPRODUCT(--('Input| Projects'!$AC80="Yes"),'Calc| Overheads Allocation'!I$61,'Input| Projects'!$AF80),""))),"")</f>
        <v>0</v>
      </c>
      <c r="AS80" s="106"/>
      <c r="AT80" s="186">
        <f>IFERROR(IF('Input| Overheads'!$C$42="Direct costs",SUMPRODUCT(--('Input| Projects'!$AD80="Yes"),'Calc| Overheads Allocation'!C$9,'Calc| Project Costs'!V80),IF('Input| Overheads'!$C$42="Internal labour",SUMPRODUCT(--('Input| Projects'!$AD80="Yes"),'Calc| Overheads Allocation'!C$9,'Calc| Project Costs'!V80,'Input| Projects'!$Y80),IF('Input| Overheads'!$C$42="DNSP defined",SUMPRODUCT(--('Input| Projects'!$AD80="Yes"),'Calc| Overheads Allocation'!C$62,'Input| Projects'!$AG80),""))),"")</f>
        <v>0</v>
      </c>
      <c r="AU80" s="186">
        <f>IFERROR(IF('Input| Overheads'!$C$42="Direct costs",SUMPRODUCT(--('Input| Projects'!$AD80="Yes"),'Calc| Overheads Allocation'!D$9,'Calc| Project Costs'!W80),IF('Input| Overheads'!$C$42="Internal labour",SUMPRODUCT(--('Input| Projects'!$AD80="Yes"),'Calc| Overheads Allocation'!D$9,'Calc| Project Costs'!W80,'Input| Projects'!$Y80),IF('Input| Overheads'!$C$42="DNSP defined",SUMPRODUCT(--('Input| Projects'!$AD80="Yes"),'Calc| Overheads Allocation'!D$62,'Input| Projects'!$AG80),""))),"")</f>
        <v>0</v>
      </c>
      <c r="AV80" s="186">
        <f>IFERROR(IF('Input| Overheads'!$C$42="Direct costs",SUMPRODUCT(--('Input| Projects'!$AD80="Yes"),'Calc| Overheads Allocation'!E$9,'Calc| Project Costs'!X80),IF('Input| Overheads'!$C$42="Internal labour",SUMPRODUCT(--('Input| Projects'!$AD80="Yes"),'Calc| Overheads Allocation'!E$9,'Calc| Project Costs'!X80,'Input| Projects'!$Y80),IF('Input| Overheads'!$C$42="DNSP defined",SUMPRODUCT(--('Input| Projects'!$AD80="Yes"),'Calc| Overheads Allocation'!E$62,'Input| Projects'!$AG80),""))),"")</f>
        <v>0</v>
      </c>
      <c r="AW80" s="186">
        <f>IFERROR(IF('Input| Overheads'!$C$42="Direct costs",SUMPRODUCT(--('Input| Projects'!$AD80="Yes"),'Calc| Overheads Allocation'!F$9,'Calc| Project Costs'!Y80),IF('Input| Overheads'!$C$42="Internal labour",SUMPRODUCT(--('Input| Projects'!$AD80="Yes"),'Calc| Overheads Allocation'!F$9,'Calc| Project Costs'!Y80,'Input| Projects'!$Y80),IF('Input| Overheads'!$C$42="DNSP defined",SUMPRODUCT(--('Input| Projects'!$AD80="Yes"),'Calc| Overheads Allocation'!F$62,'Input| Projects'!$AG80),""))),"")</f>
        <v>0</v>
      </c>
      <c r="AX80" s="186">
        <f>IFERROR(IF('Input| Overheads'!$C$42="Direct costs",SUMPRODUCT(--('Input| Projects'!$AD80="Yes"),'Calc| Overheads Allocation'!G$9,'Calc| Project Costs'!Z80),IF('Input| Overheads'!$C$42="Internal labour",SUMPRODUCT(--('Input| Projects'!$AD80="Yes"),'Calc| Overheads Allocation'!G$9,'Calc| Project Costs'!Z80,'Input| Projects'!$Y80),IF('Input| Overheads'!$C$42="DNSP defined",SUMPRODUCT(--('Input| Projects'!$AD80="Yes"),'Calc| Overheads Allocation'!G$62,'Input| Projects'!$AG80),""))),"")</f>
        <v>0</v>
      </c>
      <c r="AY80" s="186">
        <f>IFERROR(IF('Input| Overheads'!$C$42="Direct costs",SUMPRODUCT(--('Input| Projects'!$AD80="Yes"),'Calc| Overheads Allocation'!H$9,'Calc| Project Costs'!AA80),IF('Input| Overheads'!$C$42="Internal labour",SUMPRODUCT(--('Input| Projects'!$AD80="Yes"),'Calc| Overheads Allocation'!H$9,'Calc| Project Costs'!AA80,'Input| Projects'!$Y80),IF('Input| Overheads'!$C$42="DNSP defined",SUMPRODUCT(--('Input| Projects'!$AD80="Yes"),'Calc| Overheads Allocation'!H$62,'Input| Projects'!$AG80),""))),"")</f>
        <v>0</v>
      </c>
      <c r="AZ80" s="186">
        <f>IFERROR(IF('Input| Overheads'!$C$42="Direct costs",SUMPRODUCT(--('Input| Projects'!$AD80="Yes"),'Calc| Overheads Allocation'!I$9,'Calc| Project Costs'!AB80),IF('Input| Overheads'!$C$42="Internal labour",SUMPRODUCT(--('Input| Projects'!$AD80="Yes"),'Calc| Overheads Allocation'!I$9,'Calc| Project Costs'!AB80,'Input| Projects'!$Y80),IF('Input| Overheads'!$C$42="DNSP defined",SUMPRODUCT(--('Input| Projects'!$AD80="Yes"),'Calc| Overheads Allocation'!I$62,'Input| Projects'!$AG80),""))),"")</f>
        <v>0</v>
      </c>
      <c r="BA80" s="106"/>
      <c r="BB80" s="186">
        <f t="shared" si="71"/>
        <v>279.59552000000002</v>
      </c>
      <c r="BC80" s="186">
        <f t="shared" si="72"/>
        <v>0</v>
      </c>
      <c r="BD80" s="186">
        <f t="shared" si="73"/>
        <v>0</v>
      </c>
      <c r="BE80" s="186">
        <f t="shared" si="50"/>
        <v>0</v>
      </c>
      <c r="BF80" s="186">
        <f t="shared" si="51"/>
        <v>0</v>
      </c>
      <c r="BG80" s="186">
        <f t="shared" si="52"/>
        <v>0</v>
      </c>
      <c r="BH80" s="186">
        <f t="shared" si="53"/>
        <v>0</v>
      </c>
      <c r="BI80" s="97"/>
      <c r="BJ80" s="186">
        <f t="shared" si="54"/>
        <v>0</v>
      </c>
      <c r="BK80" s="186" t="str">
        <f t="shared" si="55"/>
        <v/>
      </c>
      <c r="BL80" s="186" t="str">
        <f t="shared" si="56"/>
        <v/>
      </c>
      <c r="BM80" s="186" t="str">
        <f t="shared" si="57"/>
        <v/>
      </c>
      <c r="BN80" s="186" t="str">
        <f t="shared" si="58"/>
        <v/>
      </c>
      <c r="BO80" s="186" t="str">
        <f t="shared" si="59"/>
        <v/>
      </c>
      <c r="BP80" s="186" t="str">
        <f t="shared" si="60"/>
        <v/>
      </c>
      <c r="BQ80" s="97"/>
      <c r="BR80" s="186">
        <f t="shared" si="61"/>
        <v>702.45128999999997</v>
      </c>
      <c r="BS80" s="186">
        <f t="shared" si="62"/>
        <v>0</v>
      </c>
      <c r="BT80" s="222">
        <f t="shared" si="63"/>
        <v>0</v>
      </c>
      <c r="BU80" s="222">
        <f t="shared" si="64"/>
        <v>0</v>
      </c>
      <c r="BV80" s="222">
        <f t="shared" si="65"/>
        <v>0</v>
      </c>
      <c r="BW80" s="222">
        <f t="shared" si="66"/>
        <v>0</v>
      </c>
      <c r="BX80" s="222">
        <f t="shared" si="67"/>
        <v>0</v>
      </c>
      <c r="BY80" s="106"/>
      <c r="BZ80" s="197">
        <f>IF(SUMIF('Input| Projects'!$AS$8:$CP$8,"Dx",'Input| Projects'!$AS80:$CP80)=0,"",SUMIF('Input| Projects'!$AS$8:$CP$8,"Dx",'Input| Projects'!$AS80:$CP80))</f>
        <v>1</v>
      </c>
      <c r="CA80" s="197" t="str">
        <f>IF(SUMIF('Input| Projects'!$AS$8:$CP$8,"Tx",'Input| Projects'!$AS80:$CP80)=0,"",SUMIF('Input| Projects'!$AS$8:$CP$8,"Tx",'Input| Projects'!$AS80:$CP80))</f>
        <v/>
      </c>
      <c r="CB80" s="150" t="str">
        <f t="shared" si="74"/>
        <v/>
      </c>
    </row>
    <row r="81" spans="2:80" x14ac:dyDescent="0.2">
      <c r="B81" s="201">
        <f>IFERROR('Input| Projects'!B81,"")</f>
        <v>72</v>
      </c>
      <c r="C81" s="42" t="str">
        <f>IFERROR(IF('Input| Projects'!C81="","",'Input| Projects'!C81),"")</f>
        <v>4-Carrington 11kV Switchgear</v>
      </c>
      <c r="D81" s="42" t="str">
        <f>IFERROR(IF('Input| Projects'!D81="","",'Input| Projects'!D81),"")</f>
        <v>ARA_07.1.0004</v>
      </c>
      <c r="E81" s="104"/>
      <c r="F81" s="190">
        <f>IFERROR('Input| Projects'!I81*'Input| Escalations'!$K$19,"")</f>
        <v>23.163219999999999</v>
      </c>
      <c r="G81" s="190">
        <f>IFERROR('Input| Projects'!J81*'Input| Escalations'!$K$19,"")</f>
        <v>0</v>
      </c>
      <c r="H81" s="190">
        <f>IFERROR('Input| Projects'!K81*'Input| Escalations'!$K$19,"")</f>
        <v>0</v>
      </c>
      <c r="I81" s="190">
        <f>IFERROR('Input| Projects'!L81*'Input| Escalations'!$K$19,"")</f>
        <v>0</v>
      </c>
      <c r="J81" s="190">
        <f>IFERROR('Input| Projects'!M81*'Input| Escalations'!$K$19,"")</f>
        <v>0</v>
      </c>
      <c r="K81" s="190">
        <f>IFERROR('Input| Projects'!N81*'Input| Escalations'!$K$19,"")</f>
        <v>0</v>
      </c>
      <c r="L81" s="190">
        <f>IFERROR('Input| Projects'!O81*'Input| Escalations'!$K$19,"")</f>
        <v>0</v>
      </c>
      <c r="M81" s="150" t="str">
        <f>IF(ABS(SUM(F81:L81)-(SUM('Input| Projects'!I81:O81)*'Input| Escalations'!$K$19))&lt;0.0000001,"",1)</f>
        <v/>
      </c>
      <c r="N81" s="192">
        <f>'Input| Projects'!$Y81*INDEX('Input| Escalations'!$H$33:$N$33,MATCH('Calc| Project Costs'!N$9,'Input| Escalations'!$H$23:$N$23,0))+'Input| Projects'!$Z81*INDEX('Input| Escalations'!$H$34:$N$34,MATCH('Calc| Project Costs'!N$9,'Input| Escalations'!$H$23:$N$23,0))+'Input| Projects'!$AA81*INDEX('Input| Escalations'!$H$35:$N$35,MATCH('Calc| Project Costs'!N$9,'Input| Escalations'!$H$23:$N$23,0))+1</f>
        <v>1</v>
      </c>
      <c r="O81" s="192">
        <f>'Input| Projects'!$Y81*INDEX('Input| Escalations'!$H$33:$N$33,MATCH('Calc| Project Costs'!O$9,'Input| Escalations'!$H$23:$N$23,0))+'Input| Projects'!$Z81*INDEX('Input| Escalations'!$H$34:$N$34,MATCH('Calc| Project Costs'!O$9,'Input| Escalations'!$H$23:$N$23,0))+'Input| Projects'!$AA81*INDEX('Input| Escalations'!$H$35:$N$35,MATCH('Calc| Project Costs'!O$9,'Input| Escalations'!$H$23:$N$23,0))+1</f>
        <v>1</v>
      </c>
      <c r="P81" s="192">
        <f>'Input| Projects'!$Y81*INDEX('Input| Escalations'!$H$33:$N$33,MATCH('Calc| Project Costs'!P$9,'Input| Escalations'!$H$23:$N$23,0))+'Input| Projects'!$Z81*INDEX('Input| Escalations'!$H$34:$N$34,MATCH('Calc| Project Costs'!P$9,'Input| Escalations'!$H$23:$N$23,0))+'Input| Projects'!$AA81*INDEX('Input| Escalations'!$H$35:$N$35,MATCH('Calc| Project Costs'!P$9,'Input| Escalations'!$H$23:$N$23,0))+1</f>
        <v>1</v>
      </c>
      <c r="Q81" s="192">
        <f>'Input| Projects'!$Y81*INDEX('Input| Escalations'!$H$33:$N$33,MATCH('Calc| Project Costs'!Q$9,'Input| Escalations'!$H$23:$N$23,0))+'Input| Projects'!$Z81*INDEX('Input| Escalations'!$H$34:$N$34,MATCH('Calc| Project Costs'!Q$9,'Input| Escalations'!$H$23:$N$23,0))+'Input| Projects'!$AA81*INDEX('Input| Escalations'!$H$35:$N$35,MATCH('Calc| Project Costs'!Q$9,'Input| Escalations'!$H$23:$N$23,0))+1</f>
        <v>1</v>
      </c>
      <c r="R81" s="192">
        <f>'Input| Projects'!$Y81*INDEX('Input| Escalations'!$H$33:$N$33,MATCH('Calc| Project Costs'!R$9,'Input| Escalations'!$H$23:$N$23,0))+'Input| Projects'!$Z81*INDEX('Input| Escalations'!$H$34:$N$34,MATCH('Calc| Project Costs'!R$9,'Input| Escalations'!$H$23:$N$23,0))+'Input| Projects'!$AA81*INDEX('Input| Escalations'!$H$35:$N$35,MATCH('Calc| Project Costs'!R$9,'Input| Escalations'!$H$23:$N$23,0))+1</f>
        <v>1</v>
      </c>
      <c r="S81" s="192">
        <f>'Input| Projects'!$Y81*INDEX('Input| Escalations'!$H$33:$N$33,MATCH('Calc| Project Costs'!S$9,'Input| Escalations'!$H$23:$N$23,0))+'Input| Projects'!$Z81*INDEX('Input| Escalations'!$H$34:$N$34,MATCH('Calc| Project Costs'!S$9,'Input| Escalations'!$H$23:$N$23,0))+'Input| Projects'!$AA81*INDEX('Input| Escalations'!$H$35:$N$35,MATCH('Calc| Project Costs'!S$9,'Input| Escalations'!$H$23:$N$23,0))+1</f>
        <v>1</v>
      </c>
      <c r="T81" s="192">
        <f>'Input| Projects'!$Y81*INDEX('Input| Escalations'!$H$33:$N$33,MATCH('Calc| Project Costs'!T$9,'Input| Escalations'!$H$23:$N$23,0))+'Input| Projects'!$Z81*INDEX('Input| Escalations'!$H$34:$N$34,MATCH('Calc| Project Costs'!T$9,'Input| Escalations'!$H$23:$N$23,0))+'Input| Projects'!$AA81*INDEX('Input| Escalations'!$H$35:$N$35,MATCH('Calc| Project Costs'!T$9,'Input| Escalations'!$H$23:$N$23,0))+1</f>
        <v>1</v>
      </c>
      <c r="U81" s="106"/>
      <c r="V81" s="186">
        <f t="shared" si="68"/>
        <v>23.163219999999999</v>
      </c>
      <c r="W81" s="186">
        <f t="shared" si="69"/>
        <v>0</v>
      </c>
      <c r="X81" s="186">
        <f t="shared" si="70"/>
        <v>0</v>
      </c>
      <c r="Y81" s="186">
        <f t="shared" si="46"/>
        <v>0</v>
      </c>
      <c r="Z81" s="186">
        <f t="shared" si="47"/>
        <v>0</v>
      </c>
      <c r="AA81" s="186">
        <f t="shared" si="48"/>
        <v>0</v>
      </c>
      <c r="AB81" s="186">
        <f t="shared" si="49"/>
        <v>0</v>
      </c>
      <c r="AC81" s="106"/>
      <c r="AD81" s="186">
        <f>'Input| Projects'!Q81*N81*'Input| Escalations'!$K$19</f>
        <v>0</v>
      </c>
      <c r="AE81" s="186">
        <f>'Input| Projects'!R81*O81*'Input| Escalations'!$K$19</f>
        <v>0</v>
      </c>
      <c r="AF81" s="186">
        <f>'Input| Projects'!S81*P81*'Input| Escalations'!$K$19</f>
        <v>0</v>
      </c>
      <c r="AG81" s="186">
        <f>'Input| Projects'!T81*Q81*'Input| Escalations'!$K$19</f>
        <v>0</v>
      </c>
      <c r="AH81" s="186">
        <f>'Input| Projects'!U81*R81*'Input| Escalations'!$K$19</f>
        <v>0</v>
      </c>
      <c r="AI81" s="186">
        <f>'Input| Projects'!V81*S81*'Input| Escalations'!$K$19</f>
        <v>0</v>
      </c>
      <c r="AJ81" s="186">
        <f>'Input| Projects'!W81*T81*'Input| Escalations'!$K$19</f>
        <v>0</v>
      </c>
      <c r="AK81" s="106"/>
      <c r="AL81" s="186">
        <f>IFERROR(IF('Input| Overheads'!$C$42="Direct costs",SUMPRODUCT(--('Input| Projects'!$AC81="Yes"),'Calc| Overheads Allocation'!C$8,'Calc| Project Costs'!V81),IF('Input| Overheads'!$C$42="Internal labour",SUMPRODUCT(--('Input| Projects'!$AC81="Yes"),'Calc| Overheads Allocation'!C$8,'Calc| Project Costs'!V81,'Input| Projects'!$Y81),IF('Input| Overheads'!$C$42="DNSP defined",SUMPRODUCT(--('Input| Projects'!$AC81="Yes"),'Calc| Overheads Allocation'!C$61,'Input| Projects'!$AF81),""))),"")</f>
        <v>1.6022000000000001</v>
      </c>
      <c r="AM81" s="186">
        <f>IFERROR(IF('Input| Overheads'!$C$42="Direct costs",SUMPRODUCT(--('Input| Projects'!$AC81="Yes"),'Calc| Overheads Allocation'!D$8,'Calc| Project Costs'!W81),IF('Input| Overheads'!$C$42="Internal labour",SUMPRODUCT(--('Input| Projects'!$AC81="Yes"),'Calc| Overheads Allocation'!D$8,'Calc| Project Costs'!W81,'Input| Projects'!$Y81),IF('Input| Overheads'!$C$42="DNSP defined",SUMPRODUCT(--('Input| Projects'!$AC81="Yes"),'Calc| Overheads Allocation'!D$61,'Input| Projects'!$AF81),""))),"")</f>
        <v>0</v>
      </c>
      <c r="AN81" s="186">
        <f>IFERROR(IF('Input| Overheads'!$C$42="Direct costs",SUMPRODUCT(--('Input| Projects'!$AC81="Yes"),'Calc| Overheads Allocation'!E$8,'Calc| Project Costs'!X81),IF('Input| Overheads'!$C$42="Internal labour",SUMPRODUCT(--('Input| Projects'!$AC81="Yes"),'Calc| Overheads Allocation'!E$8,'Calc| Project Costs'!X81,'Input| Projects'!$Y81),IF('Input| Overheads'!$C$42="DNSP defined",SUMPRODUCT(--('Input| Projects'!$AC81="Yes"),'Calc| Overheads Allocation'!E$61,'Input| Projects'!$AF81),""))),"")</f>
        <v>0</v>
      </c>
      <c r="AO81" s="186">
        <f>IFERROR(IF('Input| Overheads'!$C$42="Direct costs",SUMPRODUCT(--('Input| Projects'!$AC81="Yes"),'Calc| Overheads Allocation'!F$8,'Calc| Project Costs'!Y81),IF('Input| Overheads'!$C$42="Internal labour",SUMPRODUCT(--('Input| Projects'!$AC81="Yes"),'Calc| Overheads Allocation'!F$8,'Calc| Project Costs'!Y81,'Input| Projects'!$Y81),IF('Input| Overheads'!$C$42="DNSP defined",SUMPRODUCT(--('Input| Projects'!$AC81="Yes"),'Calc| Overheads Allocation'!F$61,'Input| Projects'!$AF81),""))),"")</f>
        <v>0</v>
      </c>
      <c r="AP81" s="186">
        <f>IFERROR(IF('Input| Overheads'!$C$42="Direct costs",SUMPRODUCT(--('Input| Projects'!$AC81="Yes"),'Calc| Overheads Allocation'!G$8,'Calc| Project Costs'!Z81),IF('Input| Overheads'!$C$42="Internal labour",SUMPRODUCT(--('Input| Projects'!$AC81="Yes"),'Calc| Overheads Allocation'!G$8,'Calc| Project Costs'!Z81,'Input| Projects'!$Y81),IF('Input| Overheads'!$C$42="DNSP defined",SUMPRODUCT(--('Input| Projects'!$AC81="Yes"),'Calc| Overheads Allocation'!G$61,'Input| Projects'!$AF81),""))),"")</f>
        <v>0</v>
      </c>
      <c r="AQ81" s="186">
        <f>IFERROR(IF('Input| Overheads'!$C$42="Direct costs",SUMPRODUCT(--('Input| Projects'!$AC81="Yes"),'Calc| Overheads Allocation'!H$8,'Calc| Project Costs'!AA81),IF('Input| Overheads'!$C$42="Internal labour",SUMPRODUCT(--('Input| Projects'!$AC81="Yes"),'Calc| Overheads Allocation'!H$8,'Calc| Project Costs'!AA81,'Input| Projects'!$Y81),IF('Input| Overheads'!$C$42="DNSP defined",SUMPRODUCT(--('Input| Projects'!$AC81="Yes"),'Calc| Overheads Allocation'!H$61,'Input| Projects'!$AF81),""))),"")</f>
        <v>0</v>
      </c>
      <c r="AR81" s="186">
        <f>IFERROR(IF('Input| Overheads'!$C$42="Direct costs",SUMPRODUCT(--('Input| Projects'!$AC81="Yes"),'Calc| Overheads Allocation'!I$8,'Calc| Project Costs'!AB81),IF('Input| Overheads'!$C$42="Internal labour",SUMPRODUCT(--('Input| Projects'!$AC81="Yes"),'Calc| Overheads Allocation'!I$8,'Calc| Project Costs'!AB81,'Input| Projects'!$Y81),IF('Input| Overheads'!$C$42="DNSP defined",SUMPRODUCT(--('Input| Projects'!$AC81="Yes"),'Calc| Overheads Allocation'!I$61,'Input| Projects'!$AF81),""))),"")</f>
        <v>0</v>
      </c>
      <c r="AS81" s="106"/>
      <c r="AT81" s="186">
        <f>IFERROR(IF('Input| Overheads'!$C$42="Direct costs",SUMPRODUCT(--('Input| Projects'!$AD81="Yes"),'Calc| Overheads Allocation'!C$9,'Calc| Project Costs'!V81),IF('Input| Overheads'!$C$42="Internal labour",SUMPRODUCT(--('Input| Projects'!$AD81="Yes"),'Calc| Overheads Allocation'!C$9,'Calc| Project Costs'!V81,'Input| Projects'!$Y81),IF('Input| Overheads'!$C$42="DNSP defined",SUMPRODUCT(--('Input| Projects'!$AD81="Yes"),'Calc| Overheads Allocation'!C$62,'Input| Projects'!$AG81),""))),"")</f>
        <v>0</v>
      </c>
      <c r="AU81" s="186">
        <f>IFERROR(IF('Input| Overheads'!$C$42="Direct costs",SUMPRODUCT(--('Input| Projects'!$AD81="Yes"),'Calc| Overheads Allocation'!D$9,'Calc| Project Costs'!W81),IF('Input| Overheads'!$C$42="Internal labour",SUMPRODUCT(--('Input| Projects'!$AD81="Yes"),'Calc| Overheads Allocation'!D$9,'Calc| Project Costs'!W81,'Input| Projects'!$Y81),IF('Input| Overheads'!$C$42="DNSP defined",SUMPRODUCT(--('Input| Projects'!$AD81="Yes"),'Calc| Overheads Allocation'!D$62,'Input| Projects'!$AG81),""))),"")</f>
        <v>0</v>
      </c>
      <c r="AV81" s="186">
        <f>IFERROR(IF('Input| Overheads'!$C$42="Direct costs",SUMPRODUCT(--('Input| Projects'!$AD81="Yes"),'Calc| Overheads Allocation'!E$9,'Calc| Project Costs'!X81),IF('Input| Overheads'!$C$42="Internal labour",SUMPRODUCT(--('Input| Projects'!$AD81="Yes"),'Calc| Overheads Allocation'!E$9,'Calc| Project Costs'!X81,'Input| Projects'!$Y81),IF('Input| Overheads'!$C$42="DNSP defined",SUMPRODUCT(--('Input| Projects'!$AD81="Yes"),'Calc| Overheads Allocation'!E$62,'Input| Projects'!$AG81),""))),"")</f>
        <v>0</v>
      </c>
      <c r="AW81" s="186">
        <f>IFERROR(IF('Input| Overheads'!$C$42="Direct costs",SUMPRODUCT(--('Input| Projects'!$AD81="Yes"),'Calc| Overheads Allocation'!F$9,'Calc| Project Costs'!Y81),IF('Input| Overheads'!$C$42="Internal labour",SUMPRODUCT(--('Input| Projects'!$AD81="Yes"),'Calc| Overheads Allocation'!F$9,'Calc| Project Costs'!Y81,'Input| Projects'!$Y81),IF('Input| Overheads'!$C$42="DNSP defined",SUMPRODUCT(--('Input| Projects'!$AD81="Yes"),'Calc| Overheads Allocation'!F$62,'Input| Projects'!$AG81),""))),"")</f>
        <v>0</v>
      </c>
      <c r="AX81" s="186">
        <f>IFERROR(IF('Input| Overheads'!$C$42="Direct costs",SUMPRODUCT(--('Input| Projects'!$AD81="Yes"),'Calc| Overheads Allocation'!G$9,'Calc| Project Costs'!Z81),IF('Input| Overheads'!$C$42="Internal labour",SUMPRODUCT(--('Input| Projects'!$AD81="Yes"),'Calc| Overheads Allocation'!G$9,'Calc| Project Costs'!Z81,'Input| Projects'!$Y81),IF('Input| Overheads'!$C$42="DNSP defined",SUMPRODUCT(--('Input| Projects'!$AD81="Yes"),'Calc| Overheads Allocation'!G$62,'Input| Projects'!$AG81),""))),"")</f>
        <v>0</v>
      </c>
      <c r="AY81" s="186">
        <f>IFERROR(IF('Input| Overheads'!$C$42="Direct costs",SUMPRODUCT(--('Input| Projects'!$AD81="Yes"),'Calc| Overheads Allocation'!H$9,'Calc| Project Costs'!AA81),IF('Input| Overheads'!$C$42="Internal labour",SUMPRODUCT(--('Input| Projects'!$AD81="Yes"),'Calc| Overheads Allocation'!H$9,'Calc| Project Costs'!AA81,'Input| Projects'!$Y81),IF('Input| Overheads'!$C$42="DNSP defined",SUMPRODUCT(--('Input| Projects'!$AD81="Yes"),'Calc| Overheads Allocation'!H$62,'Input| Projects'!$AG81),""))),"")</f>
        <v>0</v>
      </c>
      <c r="AZ81" s="186">
        <f>IFERROR(IF('Input| Overheads'!$C$42="Direct costs",SUMPRODUCT(--('Input| Projects'!$AD81="Yes"),'Calc| Overheads Allocation'!I$9,'Calc| Project Costs'!AB81),IF('Input| Overheads'!$C$42="Internal labour",SUMPRODUCT(--('Input| Projects'!$AD81="Yes"),'Calc| Overheads Allocation'!I$9,'Calc| Project Costs'!AB81,'Input| Projects'!$Y81),IF('Input| Overheads'!$C$42="DNSP defined",SUMPRODUCT(--('Input| Projects'!$AD81="Yes"),'Calc| Overheads Allocation'!I$62,'Input| Projects'!$AG81),""))),"")</f>
        <v>0</v>
      </c>
      <c r="BA81" s="106"/>
      <c r="BB81" s="186">
        <f t="shared" si="71"/>
        <v>1.6022000000000001</v>
      </c>
      <c r="BC81" s="186">
        <f t="shared" si="72"/>
        <v>0</v>
      </c>
      <c r="BD81" s="186">
        <f t="shared" si="73"/>
        <v>0</v>
      </c>
      <c r="BE81" s="186">
        <f t="shared" si="50"/>
        <v>0</v>
      </c>
      <c r="BF81" s="186">
        <f t="shared" si="51"/>
        <v>0</v>
      </c>
      <c r="BG81" s="186">
        <f t="shared" si="52"/>
        <v>0</v>
      </c>
      <c r="BH81" s="186">
        <f t="shared" si="53"/>
        <v>0</v>
      </c>
      <c r="BI81" s="97"/>
      <c r="BJ81" s="186">
        <f t="shared" si="54"/>
        <v>0</v>
      </c>
      <c r="BK81" s="186" t="str">
        <f t="shared" si="55"/>
        <v/>
      </c>
      <c r="BL81" s="186" t="str">
        <f t="shared" si="56"/>
        <v/>
      </c>
      <c r="BM81" s="186" t="str">
        <f t="shared" si="57"/>
        <v/>
      </c>
      <c r="BN81" s="186" t="str">
        <f t="shared" si="58"/>
        <v/>
      </c>
      <c r="BO81" s="186" t="str">
        <f t="shared" si="59"/>
        <v/>
      </c>
      <c r="BP81" s="186" t="str">
        <f t="shared" si="60"/>
        <v/>
      </c>
      <c r="BQ81" s="97"/>
      <c r="BR81" s="186">
        <f t="shared" si="61"/>
        <v>24.765419999999999</v>
      </c>
      <c r="BS81" s="186">
        <f t="shared" si="62"/>
        <v>0</v>
      </c>
      <c r="BT81" s="222">
        <f t="shared" si="63"/>
        <v>0</v>
      </c>
      <c r="BU81" s="222">
        <f t="shared" si="64"/>
        <v>0</v>
      </c>
      <c r="BV81" s="222">
        <f t="shared" si="65"/>
        <v>0</v>
      </c>
      <c r="BW81" s="222">
        <f t="shared" si="66"/>
        <v>0</v>
      </c>
      <c r="BX81" s="222">
        <f t="shared" si="67"/>
        <v>0</v>
      </c>
      <c r="BY81" s="106"/>
      <c r="BZ81" s="197">
        <f>IF(SUMIF('Input| Projects'!$AS$8:$CP$8,"Dx",'Input| Projects'!$AS81:$CP81)=0,"",SUMIF('Input| Projects'!$AS$8:$CP$8,"Dx",'Input| Projects'!$AS81:$CP81))</f>
        <v>1</v>
      </c>
      <c r="CA81" s="197" t="str">
        <f>IF(SUMIF('Input| Projects'!$AS$8:$CP$8,"Tx",'Input| Projects'!$AS81:$CP81)=0,"",SUMIF('Input| Projects'!$AS$8:$CP$8,"Tx",'Input| Projects'!$AS81:$CP81))</f>
        <v/>
      </c>
      <c r="CB81" s="150" t="str">
        <f t="shared" si="74"/>
        <v/>
      </c>
    </row>
    <row r="82" spans="2:80" x14ac:dyDescent="0.2">
      <c r="B82" s="201">
        <f>IFERROR('Input| Projects'!B82,"")</f>
        <v>73</v>
      </c>
      <c r="C82" s="42" t="str">
        <f>IFERROR(IF('Input| Projects'!C82="","",'Input| Projects'!C82),"")</f>
        <v>6-Broadmeadows 132/11kV zone</v>
      </c>
      <c r="D82" s="42" t="str">
        <f>IFERROR(IF('Input| Projects'!D82="","",'Input| Projects'!D82),"")</f>
        <v>ARA_07.1.0006</v>
      </c>
      <c r="E82" s="104"/>
      <c r="F82" s="190">
        <f>IFERROR('Input| Projects'!I82*'Input| Escalations'!$K$19,"")</f>
        <v>0.47949000000000003</v>
      </c>
      <c r="G82" s="190">
        <f>IFERROR('Input| Projects'!J82*'Input| Escalations'!$K$19,"")</f>
        <v>0</v>
      </c>
      <c r="H82" s="190">
        <f>IFERROR('Input| Projects'!K82*'Input| Escalations'!$K$19,"")</f>
        <v>0</v>
      </c>
      <c r="I82" s="190">
        <f>IFERROR('Input| Projects'!L82*'Input| Escalations'!$K$19,"")</f>
        <v>0</v>
      </c>
      <c r="J82" s="190">
        <f>IFERROR('Input| Projects'!M82*'Input| Escalations'!$K$19,"")</f>
        <v>0</v>
      </c>
      <c r="K82" s="190">
        <f>IFERROR('Input| Projects'!N82*'Input| Escalations'!$K$19,"")</f>
        <v>0</v>
      </c>
      <c r="L82" s="190">
        <f>IFERROR('Input| Projects'!O82*'Input| Escalations'!$K$19,"")</f>
        <v>0</v>
      </c>
      <c r="M82" s="150" t="str">
        <f>IF(ABS(SUM(F82:L82)-(SUM('Input| Projects'!I82:O82)*'Input| Escalations'!$K$19))&lt;0.0000001,"",1)</f>
        <v/>
      </c>
      <c r="N82" s="192">
        <f>'Input| Projects'!$Y82*INDEX('Input| Escalations'!$H$33:$N$33,MATCH('Calc| Project Costs'!N$9,'Input| Escalations'!$H$23:$N$23,0))+'Input| Projects'!$Z82*INDEX('Input| Escalations'!$H$34:$N$34,MATCH('Calc| Project Costs'!N$9,'Input| Escalations'!$H$23:$N$23,0))+'Input| Projects'!$AA82*INDEX('Input| Escalations'!$H$35:$N$35,MATCH('Calc| Project Costs'!N$9,'Input| Escalations'!$H$23:$N$23,0))+1</f>
        <v>1</v>
      </c>
      <c r="O82" s="192">
        <f>'Input| Projects'!$Y82*INDEX('Input| Escalations'!$H$33:$N$33,MATCH('Calc| Project Costs'!O$9,'Input| Escalations'!$H$23:$N$23,0))+'Input| Projects'!$Z82*INDEX('Input| Escalations'!$H$34:$N$34,MATCH('Calc| Project Costs'!O$9,'Input| Escalations'!$H$23:$N$23,0))+'Input| Projects'!$AA82*INDEX('Input| Escalations'!$H$35:$N$35,MATCH('Calc| Project Costs'!O$9,'Input| Escalations'!$H$23:$N$23,0))+1</f>
        <v>1</v>
      </c>
      <c r="P82" s="192">
        <f>'Input| Projects'!$Y82*INDEX('Input| Escalations'!$H$33:$N$33,MATCH('Calc| Project Costs'!P$9,'Input| Escalations'!$H$23:$N$23,0))+'Input| Projects'!$Z82*INDEX('Input| Escalations'!$H$34:$N$34,MATCH('Calc| Project Costs'!P$9,'Input| Escalations'!$H$23:$N$23,0))+'Input| Projects'!$AA82*INDEX('Input| Escalations'!$H$35:$N$35,MATCH('Calc| Project Costs'!P$9,'Input| Escalations'!$H$23:$N$23,0))+1</f>
        <v>1</v>
      </c>
      <c r="Q82" s="192">
        <f>'Input| Projects'!$Y82*INDEX('Input| Escalations'!$H$33:$N$33,MATCH('Calc| Project Costs'!Q$9,'Input| Escalations'!$H$23:$N$23,0))+'Input| Projects'!$Z82*INDEX('Input| Escalations'!$H$34:$N$34,MATCH('Calc| Project Costs'!Q$9,'Input| Escalations'!$H$23:$N$23,0))+'Input| Projects'!$AA82*INDEX('Input| Escalations'!$H$35:$N$35,MATCH('Calc| Project Costs'!Q$9,'Input| Escalations'!$H$23:$N$23,0))+1</f>
        <v>1</v>
      </c>
      <c r="R82" s="192">
        <f>'Input| Projects'!$Y82*INDEX('Input| Escalations'!$H$33:$N$33,MATCH('Calc| Project Costs'!R$9,'Input| Escalations'!$H$23:$N$23,0))+'Input| Projects'!$Z82*INDEX('Input| Escalations'!$H$34:$N$34,MATCH('Calc| Project Costs'!R$9,'Input| Escalations'!$H$23:$N$23,0))+'Input| Projects'!$AA82*INDEX('Input| Escalations'!$H$35:$N$35,MATCH('Calc| Project Costs'!R$9,'Input| Escalations'!$H$23:$N$23,0))+1</f>
        <v>1</v>
      </c>
      <c r="S82" s="192">
        <f>'Input| Projects'!$Y82*INDEX('Input| Escalations'!$H$33:$N$33,MATCH('Calc| Project Costs'!S$9,'Input| Escalations'!$H$23:$N$23,0))+'Input| Projects'!$Z82*INDEX('Input| Escalations'!$H$34:$N$34,MATCH('Calc| Project Costs'!S$9,'Input| Escalations'!$H$23:$N$23,0))+'Input| Projects'!$AA82*INDEX('Input| Escalations'!$H$35:$N$35,MATCH('Calc| Project Costs'!S$9,'Input| Escalations'!$H$23:$N$23,0))+1</f>
        <v>1</v>
      </c>
      <c r="T82" s="192">
        <f>'Input| Projects'!$Y82*INDEX('Input| Escalations'!$H$33:$N$33,MATCH('Calc| Project Costs'!T$9,'Input| Escalations'!$H$23:$N$23,0))+'Input| Projects'!$Z82*INDEX('Input| Escalations'!$H$34:$N$34,MATCH('Calc| Project Costs'!T$9,'Input| Escalations'!$H$23:$N$23,0))+'Input| Projects'!$AA82*INDEX('Input| Escalations'!$H$35:$N$35,MATCH('Calc| Project Costs'!T$9,'Input| Escalations'!$H$23:$N$23,0))+1</f>
        <v>1</v>
      </c>
      <c r="U82" s="106"/>
      <c r="V82" s="186">
        <f t="shared" si="68"/>
        <v>0.47949000000000003</v>
      </c>
      <c r="W82" s="186">
        <f t="shared" si="69"/>
        <v>0</v>
      </c>
      <c r="X82" s="186">
        <f t="shared" si="70"/>
        <v>0</v>
      </c>
      <c r="Y82" s="186">
        <f t="shared" si="46"/>
        <v>0</v>
      </c>
      <c r="Z82" s="186">
        <f t="shared" si="47"/>
        <v>0</v>
      </c>
      <c r="AA82" s="186">
        <f t="shared" si="48"/>
        <v>0</v>
      </c>
      <c r="AB82" s="186">
        <f t="shared" si="49"/>
        <v>0</v>
      </c>
      <c r="AC82" s="106"/>
      <c r="AD82" s="186">
        <f>'Input| Projects'!Q82*N82*'Input| Escalations'!$K$19</f>
        <v>0</v>
      </c>
      <c r="AE82" s="186">
        <f>'Input| Projects'!R82*O82*'Input| Escalations'!$K$19</f>
        <v>0</v>
      </c>
      <c r="AF82" s="186">
        <f>'Input| Projects'!S82*P82*'Input| Escalations'!$K$19</f>
        <v>0</v>
      </c>
      <c r="AG82" s="186">
        <f>'Input| Projects'!T82*Q82*'Input| Escalations'!$K$19</f>
        <v>0</v>
      </c>
      <c r="AH82" s="186">
        <f>'Input| Projects'!U82*R82*'Input| Escalations'!$K$19</f>
        <v>0</v>
      </c>
      <c r="AI82" s="186">
        <f>'Input| Projects'!V82*S82*'Input| Escalations'!$K$19</f>
        <v>0</v>
      </c>
      <c r="AJ82" s="186">
        <f>'Input| Projects'!W82*T82*'Input| Escalations'!$K$19</f>
        <v>0</v>
      </c>
      <c r="AK82" s="106"/>
      <c r="AL82" s="186">
        <f>IFERROR(IF('Input| Overheads'!$C$42="Direct costs",SUMPRODUCT(--('Input| Projects'!$AC82="Yes"),'Calc| Overheads Allocation'!C$8,'Calc| Project Costs'!V82),IF('Input| Overheads'!$C$42="Internal labour",SUMPRODUCT(--('Input| Projects'!$AC82="Yes"),'Calc| Overheads Allocation'!C$8,'Calc| Project Costs'!V82,'Input| Projects'!$Y82),IF('Input| Overheads'!$C$42="DNSP defined",SUMPRODUCT(--('Input| Projects'!$AC82="Yes"),'Calc| Overheads Allocation'!C$61,'Input| Projects'!$AF82),""))),"")</f>
        <v>0.53444000000000003</v>
      </c>
      <c r="AM82" s="186">
        <f>IFERROR(IF('Input| Overheads'!$C$42="Direct costs",SUMPRODUCT(--('Input| Projects'!$AC82="Yes"),'Calc| Overheads Allocation'!D$8,'Calc| Project Costs'!W82),IF('Input| Overheads'!$C$42="Internal labour",SUMPRODUCT(--('Input| Projects'!$AC82="Yes"),'Calc| Overheads Allocation'!D$8,'Calc| Project Costs'!W82,'Input| Projects'!$Y82),IF('Input| Overheads'!$C$42="DNSP defined",SUMPRODUCT(--('Input| Projects'!$AC82="Yes"),'Calc| Overheads Allocation'!D$61,'Input| Projects'!$AF82),""))),"")</f>
        <v>0</v>
      </c>
      <c r="AN82" s="186">
        <f>IFERROR(IF('Input| Overheads'!$C$42="Direct costs",SUMPRODUCT(--('Input| Projects'!$AC82="Yes"),'Calc| Overheads Allocation'!E$8,'Calc| Project Costs'!X82),IF('Input| Overheads'!$C$42="Internal labour",SUMPRODUCT(--('Input| Projects'!$AC82="Yes"),'Calc| Overheads Allocation'!E$8,'Calc| Project Costs'!X82,'Input| Projects'!$Y82),IF('Input| Overheads'!$C$42="DNSP defined",SUMPRODUCT(--('Input| Projects'!$AC82="Yes"),'Calc| Overheads Allocation'!E$61,'Input| Projects'!$AF82),""))),"")</f>
        <v>0</v>
      </c>
      <c r="AO82" s="186">
        <f>IFERROR(IF('Input| Overheads'!$C$42="Direct costs",SUMPRODUCT(--('Input| Projects'!$AC82="Yes"),'Calc| Overheads Allocation'!F$8,'Calc| Project Costs'!Y82),IF('Input| Overheads'!$C$42="Internal labour",SUMPRODUCT(--('Input| Projects'!$AC82="Yes"),'Calc| Overheads Allocation'!F$8,'Calc| Project Costs'!Y82,'Input| Projects'!$Y82),IF('Input| Overheads'!$C$42="DNSP defined",SUMPRODUCT(--('Input| Projects'!$AC82="Yes"),'Calc| Overheads Allocation'!F$61,'Input| Projects'!$AF82),""))),"")</f>
        <v>0</v>
      </c>
      <c r="AP82" s="186">
        <f>IFERROR(IF('Input| Overheads'!$C$42="Direct costs",SUMPRODUCT(--('Input| Projects'!$AC82="Yes"),'Calc| Overheads Allocation'!G$8,'Calc| Project Costs'!Z82),IF('Input| Overheads'!$C$42="Internal labour",SUMPRODUCT(--('Input| Projects'!$AC82="Yes"),'Calc| Overheads Allocation'!G$8,'Calc| Project Costs'!Z82,'Input| Projects'!$Y82),IF('Input| Overheads'!$C$42="DNSP defined",SUMPRODUCT(--('Input| Projects'!$AC82="Yes"),'Calc| Overheads Allocation'!G$61,'Input| Projects'!$AF82),""))),"")</f>
        <v>0</v>
      </c>
      <c r="AQ82" s="186">
        <f>IFERROR(IF('Input| Overheads'!$C$42="Direct costs",SUMPRODUCT(--('Input| Projects'!$AC82="Yes"),'Calc| Overheads Allocation'!H$8,'Calc| Project Costs'!AA82),IF('Input| Overheads'!$C$42="Internal labour",SUMPRODUCT(--('Input| Projects'!$AC82="Yes"),'Calc| Overheads Allocation'!H$8,'Calc| Project Costs'!AA82,'Input| Projects'!$Y82),IF('Input| Overheads'!$C$42="DNSP defined",SUMPRODUCT(--('Input| Projects'!$AC82="Yes"),'Calc| Overheads Allocation'!H$61,'Input| Projects'!$AF82),""))),"")</f>
        <v>0</v>
      </c>
      <c r="AR82" s="186">
        <f>IFERROR(IF('Input| Overheads'!$C$42="Direct costs",SUMPRODUCT(--('Input| Projects'!$AC82="Yes"),'Calc| Overheads Allocation'!I$8,'Calc| Project Costs'!AB82),IF('Input| Overheads'!$C$42="Internal labour",SUMPRODUCT(--('Input| Projects'!$AC82="Yes"),'Calc| Overheads Allocation'!I$8,'Calc| Project Costs'!AB82,'Input| Projects'!$Y82),IF('Input| Overheads'!$C$42="DNSP defined",SUMPRODUCT(--('Input| Projects'!$AC82="Yes"),'Calc| Overheads Allocation'!I$61,'Input| Projects'!$AF82),""))),"")</f>
        <v>0</v>
      </c>
      <c r="AS82" s="106"/>
      <c r="AT82" s="186">
        <f>IFERROR(IF('Input| Overheads'!$C$42="Direct costs",SUMPRODUCT(--('Input| Projects'!$AD82="Yes"),'Calc| Overheads Allocation'!C$9,'Calc| Project Costs'!V82),IF('Input| Overheads'!$C$42="Internal labour",SUMPRODUCT(--('Input| Projects'!$AD82="Yes"),'Calc| Overheads Allocation'!C$9,'Calc| Project Costs'!V82,'Input| Projects'!$Y82),IF('Input| Overheads'!$C$42="DNSP defined",SUMPRODUCT(--('Input| Projects'!$AD82="Yes"),'Calc| Overheads Allocation'!C$62,'Input| Projects'!$AG82),""))),"")</f>
        <v>0</v>
      </c>
      <c r="AU82" s="186">
        <f>IFERROR(IF('Input| Overheads'!$C$42="Direct costs",SUMPRODUCT(--('Input| Projects'!$AD82="Yes"),'Calc| Overheads Allocation'!D$9,'Calc| Project Costs'!W82),IF('Input| Overheads'!$C$42="Internal labour",SUMPRODUCT(--('Input| Projects'!$AD82="Yes"),'Calc| Overheads Allocation'!D$9,'Calc| Project Costs'!W82,'Input| Projects'!$Y82),IF('Input| Overheads'!$C$42="DNSP defined",SUMPRODUCT(--('Input| Projects'!$AD82="Yes"),'Calc| Overheads Allocation'!D$62,'Input| Projects'!$AG82),""))),"")</f>
        <v>0</v>
      </c>
      <c r="AV82" s="186">
        <f>IFERROR(IF('Input| Overheads'!$C$42="Direct costs",SUMPRODUCT(--('Input| Projects'!$AD82="Yes"),'Calc| Overheads Allocation'!E$9,'Calc| Project Costs'!X82),IF('Input| Overheads'!$C$42="Internal labour",SUMPRODUCT(--('Input| Projects'!$AD82="Yes"),'Calc| Overheads Allocation'!E$9,'Calc| Project Costs'!X82,'Input| Projects'!$Y82),IF('Input| Overheads'!$C$42="DNSP defined",SUMPRODUCT(--('Input| Projects'!$AD82="Yes"),'Calc| Overheads Allocation'!E$62,'Input| Projects'!$AG82),""))),"")</f>
        <v>0</v>
      </c>
      <c r="AW82" s="186">
        <f>IFERROR(IF('Input| Overheads'!$C$42="Direct costs",SUMPRODUCT(--('Input| Projects'!$AD82="Yes"),'Calc| Overheads Allocation'!F$9,'Calc| Project Costs'!Y82),IF('Input| Overheads'!$C$42="Internal labour",SUMPRODUCT(--('Input| Projects'!$AD82="Yes"),'Calc| Overheads Allocation'!F$9,'Calc| Project Costs'!Y82,'Input| Projects'!$Y82),IF('Input| Overheads'!$C$42="DNSP defined",SUMPRODUCT(--('Input| Projects'!$AD82="Yes"),'Calc| Overheads Allocation'!F$62,'Input| Projects'!$AG82),""))),"")</f>
        <v>0</v>
      </c>
      <c r="AX82" s="186">
        <f>IFERROR(IF('Input| Overheads'!$C$42="Direct costs",SUMPRODUCT(--('Input| Projects'!$AD82="Yes"),'Calc| Overheads Allocation'!G$9,'Calc| Project Costs'!Z82),IF('Input| Overheads'!$C$42="Internal labour",SUMPRODUCT(--('Input| Projects'!$AD82="Yes"),'Calc| Overheads Allocation'!G$9,'Calc| Project Costs'!Z82,'Input| Projects'!$Y82),IF('Input| Overheads'!$C$42="DNSP defined",SUMPRODUCT(--('Input| Projects'!$AD82="Yes"),'Calc| Overheads Allocation'!G$62,'Input| Projects'!$AG82),""))),"")</f>
        <v>0</v>
      </c>
      <c r="AY82" s="186">
        <f>IFERROR(IF('Input| Overheads'!$C$42="Direct costs",SUMPRODUCT(--('Input| Projects'!$AD82="Yes"),'Calc| Overheads Allocation'!H$9,'Calc| Project Costs'!AA82),IF('Input| Overheads'!$C$42="Internal labour",SUMPRODUCT(--('Input| Projects'!$AD82="Yes"),'Calc| Overheads Allocation'!H$9,'Calc| Project Costs'!AA82,'Input| Projects'!$Y82),IF('Input| Overheads'!$C$42="DNSP defined",SUMPRODUCT(--('Input| Projects'!$AD82="Yes"),'Calc| Overheads Allocation'!H$62,'Input| Projects'!$AG82),""))),"")</f>
        <v>0</v>
      </c>
      <c r="AZ82" s="186">
        <f>IFERROR(IF('Input| Overheads'!$C$42="Direct costs",SUMPRODUCT(--('Input| Projects'!$AD82="Yes"),'Calc| Overheads Allocation'!I$9,'Calc| Project Costs'!AB82),IF('Input| Overheads'!$C$42="Internal labour",SUMPRODUCT(--('Input| Projects'!$AD82="Yes"),'Calc| Overheads Allocation'!I$9,'Calc| Project Costs'!AB82,'Input| Projects'!$Y82),IF('Input| Overheads'!$C$42="DNSP defined",SUMPRODUCT(--('Input| Projects'!$AD82="Yes"),'Calc| Overheads Allocation'!I$62,'Input| Projects'!$AG82),""))),"")</f>
        <v>0</v>
      </c>
      <c r="BA82" s="106"/>
      <c r="BB82" s="186">
        <f t="shared" si="71"/>
        <v>0.53444000000000003</v>
      </c>
      <c r="BC82" s="186">
        <f t="shared" si="72"/>
        <v>0</v>
      </c>
      <c r="BD82" s="186">
        <f t="shared" si="73"/>
        <v>0</v>
      </c>
      <c r="BE82" s="186">
        <f t="shared" si="50"/>
        <v>0</v>
      </c>
      <c r="BF82" s="186">
        <f t="shared" si="51"/>
        <v>0</v>
      </c>
      <c r="BG82" s="186">
        <f t="shared" si="52"/>
        <v>0</v>
      </c>
      <c r="BH82" s="186">
        <f t="shared" si="53"/>
        <v>0</v>
      </c>
      <c r="BI82" s="97"/>
      <c r="BJ82" s="186">
        <f t="shared" si="54"/>
        <v>0</v>
      </c>
      <c r="BK82" s="186" t="str">
        <f t="shared" si="55"/>
        <v/>
      </c>
      <c r="BL82" s="186" t="str">
        <f t="shared" si="56"/>
        <v/>
      </c>
      <c r="BM82" s="186" t="str">
        <f t="shared" si="57"/>
        <v/>
      </c>
      <c r="BN82" s="186" t="str">
        <f t="shared" si="58"/>
        <v/>
      </c>
      <c r="BO82" s="186" t="str">
        <f t="shared" si="59"/>
        <v/>
      </c>
      <c r="BP82" s="186" t="str">
        <f t="shared" si="60"/>
        <v/>
      </c>
      <c r="BQ82" s="97"/>
      <c r="BR82" s="186">
        <f t="shared" si="61"/>
        <v>1.01393</v>
      </c>
      <c r="BS82" s="186">
        <f t="shared" si="62"/>
        <v>0</v>
      </c>
      <c r="BT82" s="222">
        <f t="shared" si="63"/>
        <v>0</v>
      </c>
      <c r="BU82" s="222">
        <f t="shared" si="64"/>
        <v>0</v>
      </c>
      <c r="BV82" s="222">
        <f t="shared" si="65"/>
        <v>0</v>
      </c>
      <c r="BW82" s="222">
        <f t="shared" si="66"/>
        <v>0</v>
      </c>
      <c r="BX82" s="222">
        <f t="shared" si="67"/>
        <v>0</v>
      </c>
      <c r="BY82" s="106"/>
      <c r="BZ82" s="197">
        <f>IF(SUMIF('Input| Projects'!$AS$8:$CP$8,"Dx",'Input| Projects'!$AS82:$CP82)=0,"",SUMIF('Input| Projects'!$AS$8:$CP$8,"Dx",'Input| Projects'!$AS82:$CP82))</f>
        <v>1</v>
      </c>
      <c r="CA82" s="197" t="str">
        <f>IF(SUMIF('Input| Projects'!$AS$8:$CP$8,"Tx",'Input| Projects'!$AS82:$CP82)=0,"",SUMIF('Input| Projects'!$AS$8:$CP$8,"Tx",'Input| Projects'!$AS82:$CP82))</f>
        <v/>
      </c>
      <c r="CB82" s="150" t="str">
        <f t="shared" si="74"/>
        <v/>
      </c>
    </row>
    <row r="83" spans="2:80" x14ac:dyDescent="0.2">
      <c r="B83" s="201">
        <f>IFERROR('Input| Projects'!B83,"")</f>
        <v>74</v>
      </c>
      <c r="C83" s="42" t="str">
        <f>IFERROR(IF('Input| Projects'!C83="","",'Input| Projects'!C83),"")</f>
        <v>6-Broadmeadows 132/11kV zone</v>
      </c>
      <c r="D83" s="42" t="str">
        <f>IFERROR(IF('Input| Projects'!D83="","",'Input| Projects'!D83),"")</f>
        <v>ARA_07.1.0006</v>
      </c>
      <c r="E83" s="104"/>
      <c r="F83" s="190">
        <f>IFERROR('Input| Projects'!I83*'Input| Escalations'!$K$19,"")</f>
        <v>1.01891</v>
      </c>
      <c r="G83" s="190">
        <f>IFERROR('Input| Projects'!J83*'Input| Escalations'!$K$19,"")</f>
        <v>0</v>
      </c>
      <c r="H83" s="190">
        <f>IFERROR('Input| Projects'!K83*'Input| Escalations'!$K$19,"")</f>
        <v>0</v>
      </c>
      <c r="I83" s="190">
        <f>IFERROR('Input| Projects'!L83*'Input| Escalations'!$K$19,"")</f>
        <v>0</v>
      </c>
      <c r="J83" s="190">
        <f>IFERROR('Input| Projects'!M83*'Input| Escalations'!$K$19,"")</f>
        <v>0</v>
      </c>
      <c r="K83" s="190">
        <f>IFERROR('Input| Projects'!N83*'Input| Escalations'!$K$19,"")</f>
        <v>0</v>
      </c>
      <c r="L83" s="190">
        <f>IFERROR('Input| Projects'!O83*'Input| Escalations'!$K$19,"")</f>
        <v>0</v>
      </c>
      <c r="M83" s="150" t="str">
        <f>IF(ABS(SUM(F83:L83)-(SUM('Input| Projects'!I83:O83)*'Input| Escalations'!$K$19))&lt;0.0000001,"",1)</f>
        <v/>
      </c>
      <c r="N83" s="192">
        <f>'Input| Projects'!$Y83*INDEX('Input| Escalations'!$H$33:$N$33,MATCH('Calc| Project Costs'!N$9,'Input| Escalations'!$H$23:$N$23,0))+'Input| Projects'!$Z83*INDEX('Input| Escalations'!$H$34:$N$34,MATCH('Calc| Project Costs'!N$9,'Input| Escalations'!$H$23:$N$23,0))+'Input| Projects'!$AA83*INDEX('Input| Escalations'!$H$35:$N$35,MATCH('Calc| Project Costs'!N$9,'Input| Escalations'!$H$23:$N$23,0))+1</f>
        <v>1</v>
      </c>
      <c r="O83" s="192">
        <f>'Input| Projects'!$Y83*INDEX('Input| Escalations'!$H$33:$N$33,MATCH('Calc| Project Costs'!O$9,'Input| Escalations'!$H$23:$N$23,0))+'Input| Projects'!$Z83*INDEX('Input| Escalations'!$H$34:$N$34,MATCH('Calc| Project Costs'!O$9,'Input| Escalations'!$H$23:$N$23,0))+'Input| Projects'!$AA83*INDEX('Input| Escalations'!$H$35:$N$35,MATCH('Calc| Project Costs'!O$9,'Input| Escalations'!$H$23:$N$23,0))+1</f>
        <v>1</v>
      </c>
      <c r="P83" s="192">
        <f>'Input| Projects'!$Y83*INDEX('Input| Escalations'!$H$33:$N$33,MATCH('Calc| Project Costs'!P$9,'Input| Escalations'!$H$23:$N$23,0))+'Input| Projects'!$Z83*INDEX('Input| Escalations'!$H$34:$N$34,MATCH('Calc| Project Costs'!P$9,'Input| Escalations'!$H$23:$N$23,0))+'Input| Projects'!$AA83*INDEX('Input| Escalations'!$H$35:$N$35,MATCH('Calc| Project Costs'!P$9,'Input| Escalations'!$H$23:$N$23,0))+1</f>
        <v>1</v>
      </c>
      <c r="Q83" s="192">
        <f>'Input| Projects'!$Y83*INDEX('Input| Escalations'!$H$33:$N$33,MATCH('Calc| Project Costs'!Q$9,'Input| Escalations'!$H$23:$N$23,0))+'Input| Projects'!$Z83*INDEX('Input| Escalations'!$H$34:$N$34,MATCH('Calc| Project Costs'!Q$9,'Input| Escalations'!$H$23:$N$23,0))+'Input| Projects'!$AA83*INDEX('Input| Escalations'!$H$35:$N$35,MATCH('Calc| Project Costs'!Q$9,'Input| Escalations'!$H$23:$N$23,0))+1</f>
        <v>1</v>
      </c>
      <c r="R83" s="192">
        <f>'Input| Projects'!$Y83*INDEX('Input| Escalations'!$H$33:$N$33,MATCH('Calc| Project Costs'!R$9,'Input| Escalations'!$H$23:$N$23,0))+'Input| Projects'!$Z83*INDEX('Input| Escalations'!$H$34:$N$34,MATCH('Calc| Project Costs'!R$9,'Input| Escalations'!$H$23:$N$23,0))+'Input| Projects'!$AA83*INDEX('Input| Escalations'!$H$35:$N$35,MATCH('Calc| Project Costs'!R$9,'Input| Escalations'!$H$23:$N$23,0))+1</f>
        <v>1</v>
      </c>
      <c r="S83" s="192">
        <f>'Input| Projects'!$Y83*INDEX('Input| Escalations'!$H$33:$N$33,MATCH('Calc| Project Costs'!S$9,'Input| Escalations'!$H$23:$N$23,0))+'Input| Projects'!$Z83*INDEX('Input| Escalations'!$H$34:$N$34,MATCH('Calc| Project Costs'!S$9,'Input| Escalations'!$H$23:$N$23,0))+'Input| Projects'!$AA83*INDEX('Input| Escalations'!$H$35:$N$35,MATCH('Calc| Project Costs'!S$9,'Input| Escalations'!$H$23:$N$23,0))+1</f>
        <v>1</v>
      </c>
      <c r="T83" s="192">
        <f>'Input| Projects'!$Y83*INDEX('Input| Escalations'!$H$33:$N$33,MATCH('Calc| Project Costs'!T$9,'Input| Escalations'!$H$23:$N$23,0))+'Input| Projects'!$Z83*INDEX('Input| Escalations'!$H$34:$N$34,MATCH('Calc| Project Costs'!T$9,'Input| Escalations'!$H$23:$N$23,0))+'Input| Projects'!$AA83*INDEX('Input| Escalations'!$H$35:$N$35,MATCH('Calc| Project Costs'!T$9,'Input| Escalations'!$H$23:$N$23,0))+1</f>
        <v>1</v>
      </c>
      <c r="U83" s="106"/>
      <c r="V83" s="186">
        <f t="shared" si="68"/>
        <v>1.01891</v>
      </c>
      <c r="W83" s="186">
        <f t="shared" si="69"/>
        <v>0</v>
      </c>
      <c r="X83" s="186">
        <f t="shared" si="70"/>
        <v>0</v>
      </c>
      <c r="Y83" s="186">
        <f t="shared" si="46"/>
        <v>0</v>
      </c>
      <c r="Z83" s="186">
        <f t="shared" si="47"/>
        <v>0</v>
      </c>
      <c r="AA83" s="186">
        <f t="shared" si="48"/>
        <v>0</v>
      </c>
      <c r="AB83" s="186">
        <f t="shared" si="49"/>
        <v>0</v>
      </c>
      <c r="AC83" s="106"/>
      <c r="AD83" s="186">
        <f>'Input| Projects'!Q83*N83*'Input| Escalations'!$K$19</f>
        <v>0</v>
      </c>
      <c r="AE83" s="186">
        <f>'Input| Projects'!R83*O83*'Input| Escalations'!$K$19</f>
        <v>0</v>
      </c>
      <c r="AF83" s="186">
        <f>'Input| Projects'!S83*P83*'Input| Escalations'!$K$19</f>
        <v>0</v>
      </c>
      <c r="AG83" s="186">
        <f>'Input| Projects'!T83*Q83*'Input| Escalations'!$K$19</f>
        <v>0</v>
      </c>
      <c r="AH83" s="186">
        <f>'Input| Projects'!U83*R83*'Input| Escalations'!$K$19</f>
        <v>0</v>
      </c>
      <c r="AI83" s="186">
        <f>'Input| Projects'!V83*S83*'Input| Escalations'!$K$19</f>
        <v>0</v>
      </c>
      <c r="AJ83" s="186">
        <f>'Input| Projects'!W83*T83*'Input| Escalations'!$K$19</f>
        <v>0</v>
      </c>
      <c r="AK83" s="106"/>
      <c r="AL83" s="186">
        <f>IFERROR(IF('Input| Overheads'!$C$42="Direct costs",SUMPRODUCT(--('Input| Projects'!$AC83="Yes"),'Calc| Overheads Allocation'!C$8,'Calc| Project Costs'!V83),IF('Input| Overheads'!$C$42="Internal labour",SUMPRODUCT(--('Input| Projects'!$AC83="Yes"),'Calc| Overheads Allocation'!C$8,'Calc| Project Costs'!V83,'Input| Projects'!$Y83),IF('Input| Overheads'!$C$42="DNSP defined",SUMPRODUCT(--('Input| Projects'!$AC83="Yes"),'Calc| Overheads Allocation'!C$61,'Input| Projects'!$AF83),""))),"")</f>
        <v>1.1356900000000001</v>
      </c>
      <c r="AM83" s="186">
        <f>IFERROR(IF('Input| Overheads'!$C$42="Direct costs",SUMPRODUCT(--('Input| Projects'!$AC83="Yes"),'Calc| Overheads Allocation'!D$8,'Calc| Project Costs'!W83),IF('Input| Overheads'!$C$42="Internal labour",SUMPRODUCT(--('Input| Projects'!$AC83="Yes"),'Calc| Overheads Allocation'!D$8,'Calc| Project Costs'!W83,'Input| Projects'!$Y83),IF('Input| Overheads'!$C$42="DNSP defined",SUMPRODUCT(--('Input| Projects'!$AC83="Yes"),'Calc| Overheads Allocation'!D$61,'Input| Projects'!$AF83),""))),"")</f>
        <v>0</v>
      </c>
      <c r="AN83" s="186">
        <f>IFERROR(IF('Input| Overheads'!$C$42="Direct costs",SUMPRODUCT(--('Input| Projects'!$AC83="Yes"),'Calc| Overheads Allocation'!E$8,'Calc| Project Costs'!X83),IF('Input| Overheads'!$C$42="Internal labour",SUMPRODUCT(--('Input| Projects'!$AC83="Yes"),'Calc| Overheads Allocation'!E$8,'Calc| Project Costs'!X83,'Input| Projects'!$Y83),IF('Input| Overheads'!$C$42="DNSP defined",SUMPRODUCT(--('Input| Projects'!$AC83="Yes"),'Calc| Overheads Allocation'!E$61,'Input| Projects'!$AF83),""))),"")</f>
        <v>0</v>
      </c>
      <c r="AO83" s="186">
        <f>IFERROR(IF('Input| Overheads'!$C$42="Direct costs",SUMPRODUCT(--('Input| Projects'!$AC83="Yes"),'Calc| Overheads Allocation'!F$8,'Calc| Project Costs'!Y83),IF('Input| Overheads'!$C$42="Internal labour",SUMPRODUCT(--('Input| Projects'!$AC83="Yes"),'Calc| Overheads Allocation'!F$8,'Calc| Project Costs'!Y83,'Input| Projects'!$Y83),IF('Input| Overheads'!$C$42="DNSP defined",SUMPRODUCT(--('Input| Projects'!$AC83="Yes"),'Calc| Overheads Allocation'!F$61,'Input| Projects'!$AF83),""))),"")</f>
        <v>0</v>
      </c>
      <c r="AP83" s="186">
        <f>IFERROR(IF('Input| Overheads'!$C$42="Direct costs",SUMPRODUCT(--('Input| Projects'!$AC83="Yes"),'Calc| Overheads Allocation'!G$8,'Calc| Project Costs'!Z83),IF('Input| Overheads'!$C$42="Internal labour",SUMPRODUCT(--('Input| Projects'!$AC83="Yes"),'Calc| Overheads Allocation'!G$8,'Calc| Project Costs'!Z83,'Input| Projects'!$Y83),IF('Input| Overheads'!$C$42="DNSP defined",SUMPRODUCT(--('Input| Projects'!$AC83="Yes"),'Calc| Overheads Allocation'!G$61,'Input| Projects'!$AF83),""))),"")</f>
        <v>0</v>
      </c>
      <c r="AQ83" s="186">
        <f>IFERROR(IF('Input| Overheads'!$C$42="Direct costs",SUMPRODUCT(--('Input| Projects'!$AC83="Yes"),'Calc| Overheads Allocation'!H$8,'Calc| Project Costs'!AA83),IF('Input| Overheads'!$C$42="Internal labour",SUMPRODUCT(--('Input| Projects'!$AC83="Yes"),'Calc| Overheads Allocation'!H$8,'Calc| Project Costs'!AA83,'Input| Projects'!$Y83),IF('Input| Overheads'!$C$42="DNSP defined",SUMPRODUCT(--('Input| Projects'!$AC83="Yes"),'Calc| Overheads Allocation'!H$61,'Input| Projects'!$AF83),""))),"")</f>
        <v>0</v>
      </c>
      <c r="AR83" s="186">
        <f>IFERROR(IF('Input| Overheads'!$C$42="Direct costs",SUMPRODUCT(--('Input| Projects'!$AC83="Yes"),'Calc| Overheads Allocation'!I$8,'Calc| Project Costs'!AB83),IF('Input| Overheads'!$C$42="Internal labour",SUMPRODUCT(--('Input| Projects'!$AC83="Yes"),'Calc| Overheads Allocation'!I$8,'Calc| Project Costs'!AB83,'Input| Projects'!$Y83),IF('Input| Overheads'!$C$42="DNSP defined",SUMPRODUCT(--('Input| Projects'!$AC83="Yes"),'Calc| Overheads Allocation'!I$61,'Input| Projects'!$AF83),""))),"")</f>
        <v>0</v>
      </c>
      <c r="AS83" s="106"/>
      <c r="AT83" s="186">
        <f>IFERROR(IF('Input| Overheads'!$C$42="Direct costs",SUMPRODUCT(--('Input| Projects'!$AD83="Yes"),'Calc| Overheads Allocation'!C$9,'Calc| Project Costs'!V83),IF('Input| Overheads'!$C$42="Internal labour",SUMPRODUCT(--('Input| Projects'!$AD83="Yes"),'Calc| Overheads Allocation'!C$9,'Calc| Project Costs'!V83,'Input| Projects'!$Y83),IF('Input| Overheads'!$C$42="DNSP defined",SUMPRODUCT(--('Input| Projects'!$AD83="Yes"),'Calc| Overheads Allocation'!C$62,'Input| Projects'!$AG83),""))),"")</f>
        <v>0</v>
      </c>
      <c r="AU83" s="186">
        <f>IFERROR(IF('Input| Overheads'!$C$42="Direct costs",SUMPRODUCT(--('Input| Projects'!$AD83="Yes"),'Calc| Overheads Allocation'!D$9,'Calc| Project Costs'!W83),IF('Input| Overheads'!$C$42="Internal labour",SUMPRODUCT(--('Input| Projects'!$AD83="Yes"),'Calc| Overheads Allocation'!D$9,'Calc| Project Costs'!W83,'Input| Projects'!$Y83),IF('Input| Overheads'!$C$42="DNSP defined",SUMPRODUCT(--('Input| Projects'!$AD83="Yes"),'Calc| Overheads Allocation'!D$62,'Input| Projects'!$AG83),""))),"")</f>
        <v>0</v>
      </c>
      <c r="AV83" s="186">
        <f>IFERROR(IF('Input| Overheads'!$C$42="Direct costs",SUMPRODUCT(--('Input| Projects'!$AD83="Yes"),'Calc| Overheads Allocation'!E$9,'Calc| Project Costs'!X83),IF('Input| Overheads'!$C$42="Internal labour",SUMPRODUCT(--('Input| Projects'!$AD83="Yes"),'Calc| Overheads Allocation'!E$9,'Calc| Project Costs'!X83,'Input| Projects'!$Y83),IF('Input| Overheads'!$C$42="DNSP defined",SUMPRODUCT(--('Input| Projects'!$AD83="Yes"),'Calc| Overheads Allocation'!E$62,'Input| Projects'!$AG83),""))),"")</f>
        <v>0</v>
      </c>
      <c r="AW83" s="186">
        <f>IFERROR(IF('Input| Overheads'!$C$42="Direct costs",SUMPRODUCT(--('Input| Projects'!$AD83="Yes"),'Calc| Overheads Allocation'!F$9,'Calc| Project Costs'!Y83),IF('Input| Overheads'!$C$42="Internal labour",SUMPRODUCT(--('Input| Projects'!$AD83="Yes"),'Calc| Overheads Allocation'!F$9,'Calc| Project Costs'!Y83,'Input| Projects'!$Y83),IF('Input| Overheads'!$C$42="DNSP defined",SUMPRODUCT(--('Input| Projects'!$AD83="Yes"),'Calc| Overheads Allocation'!F$62,'Input| Projects'!$AG83),""))),"")</f>
        <v>0</v>
      </c>
      <c r="AX83" s="186">
        <f>IFERROR(IF('Input| Overheads'!$C$42="Direct costs",SUMPRODUCT(--('Input| Projects'!$AD83="Yes"),'Calc| Overheads Allocation'!G$9,'Calc| Project Costs'!Z83),IF('Input| Overheads'!$C$42="Internal labour",SUMPRODUCT(--('Input| Projects'!$AD83="Yes"),'Calc| Overheads Allocation'!G$9,'Calc| Project Costs'!Z83,'Input| Projects'!$Y83),IF('Input| Overheads'!$C$42="DNSP defined",SUMPRODUCT(--('Input| Projects'!$AD83="Yes"),'Calc| Overheads Allocation'!G$62,'Input| Projects'!$AG83),""))),"")</f>
        <v>0</v>
      </c>
      <c r="AY83" s="186">
        <f>IFERROR(IF('Input| Overheads'!$C$42="Direct costs",SUMPRODUCT(--('Input| Projects'!$AD83="Yes"),'Calc| Overheads Allocation'!H$9,'Calc| Project Costs'!AA83),IF('Input| Overheads'!$C$42="Internal labour",SUMPRODUCT(--('Input| Projects'!$AD83="Yes"),'Calc| Overheads Allocation'!H$9,'Calc| Project Costs'!AA83,'Input| Projects'!$Y83),IF('Input| Overheads'!$C$42="DNSP defined",SUMPRODUCT(--('Input| Projects'!$AD83="Yes"),'Calc| Overheads Allocation'!H$62,'Input| Projects'!$AG83),""))),"")</f>
        <v>0</v>
      </c>
      <c r="AZ83" s="186">
        <f>IFERROR(IF('Input| Overheads'!$C$42="Direct costs",SUMPRODUCT(--('Input| Projects'!$AD83="Yes"),'Calc| Overheads Allocation'!I$9,'Calc| Project Costs'!AB83),IF('Input| Overheads'!$C$42="Internal labour",SUMPRODUCT(--('Input| Projects'!$AD83="Yes"),'Calc| Overheads Allocation'!I$9,'Calc| Project Costs'!AB83,'Input| Projects'!$Y83),IF('Input| Overheads'!$C$42="DNSP defined",SUMPRODUCT(--('Input| Projects'!$AD83="Yes"),'Calc| Overheads Allocation'!I$62,'Input| Projects'!$AG83),""))),"")</f>
        <v>0</v>
      </c>
      <c r="BA83" s="106"/>
      <c r="BB83" s="186">
        <f t="shared" si="71"/>
        <v>1.1356900000000001</v>
      </c>
      <c r="BC83" s="186">
        <f t="shared" si="72"/>
        <v>0</v>
      </c>
      <c r="BD83" s="186">
        <f t="shared" si="73"/>
        <v>0</v>
      </c>
      <c r="BE83" s="186">
        <f t="shared" si="50"/>
        <v>0</v>
      </c>
      <c r="BF83" s="186">
        <f t="shared" si="51"/>
        <v>0</v>
      </c>
      <c r="BG83" s="186">
        <f t="shared" si="52"/>
        <v>0</v>
      </c>
      <c r="BH83" s="186">
        <f t="shared" si="53"/>
        <v>0</v>
      </c>
      <c r="BI83" s="97"/>
      <c r="BJ83" s="186">
        <f t="shared" si="54"/>
        <v>0</v>
      </c>
      <c r="BK83" s="186" t="str">
        <f t="shared" si="55"/>
        <v/>
      </c>
      <c r="BL83" s="186" t="str">
        <f t="shared" si="56"/>
        <v/>
      </c>
      <c r="BM83" s="186" t="str">
        <f t="shared" si="57"/>
        <v/>
      </c>
      <c r="BN83" s="186" t="str">
        <f t="shared" si="58"/>
        <v/>
      </c>
      <c r="BO83" s="186" t="str">
        <f t="shared" si="59"/>
        <v/>
      </c>
      <c r="BP83" s="186" t="str">
        <f t="shared" si="60"/>
        <v/>
      </c>
      <c r="BQ83" s="97"/>
      <c r="BR83" s="186">
        <f t="shared" si="61"/>
        <v>2.1546000000000003</v>
      </c>
      <c r="BS83" s="186">
        <f t="shared" si="62"/>
        <v>0</v>
      </c>
      <c r="BT83" s="222">
        <f t="shared" si="63"/>
        <v>0</v>
      </c>
      <c r="BU83" s="222">
        <f t="shared" si="64"/>
        <v>0</v>
      </c>
      <c r="BV83" s="222">
        <f t="shared" si="65"/>
        <v>0</v>
      </c>
      <c r="BW83" s="222">
        <f t="shared" si="66"/>
        <v>0</v>
      </c>
      <c r="BX83" s="222">
        <f t="shared" si="67"/>
        <v>0</v>
      </c>
      <c r="BY83" s="106"/>
      <c r="BZ83" s="197">
        <f>IF(SUMIF('Input| Projects'!$AS$8:$CP$8,"Dx",'Input| Projects'!$AS83:$CP83)=0,"",SUMIF('Input| Projects'!$AS$8:$CP$8,"Dx",'Input| Projects'!$AS83:$CP83))</f>
        <v>1</v>
      </c>
      <c r="CA83" s="197" t="str">
        <f>IF(SUMIF('Input| Projects'!$AS$8:$CP$8,"Tx",'Input| Projects'!$AS83:$CP83)=0,"",SUMIF('Input| Projects'!$AS$8:$CP$8,"Tx",'Input| Projects'!$AS83:$CP83))</f>
        <v/>
      </c>
      <c r="CB83" s="150" t="str">
        <f t="shared" si="74"/>
        <v/>
      </c>
    </row>
    <row r="84" spans="2:80" x14ac:dyDescent="0.2">
      <c r="B84" s="201">
        <f>IFERROR('Input| Projects'!B84,"")</f>
        <v>75</v>
      </c>
      <c r="C84" s="42" t="str">
        <f>IFERROR(IF('Input| Projects'!C84="","",'Input| Projects'!C84),"")</f>
        <v>16-Kotara oil filled cables &amp; 33kV S/G retirement</v>
      </c>
      <c r="D84" s="42" t="str">
        <f>IFERROR(IF('Input| Projects'!D84="","",'Input| Projects'!D84),"")</f>
        <v>ARA_07.1.0016</v>
      </c>
      <c r="E84" s="104"/>
      <c r="F84" s="190">
        <f>IFERROR('Input| Projects'!I84*'Input| Escalations'!$K$19,"")</f>
        <v>93.231470000000002</v>
      </c>
      <c r="G84" s="190">
        <f>IFERROR('Input| Projects'!J84*'Input| Escalations'!$K$19,"")</f>
        <v>0</v>
      </c>
      <c r="H84" s="190">
        <f>IFERROR('Input| Projects'!K84*'Input| Escalations'!$K$19,"")</f>
        <v>0</v>
      </c>
      <c r="I84" s="190">
        <f>IFERROR('Input| Projects'!L84*'Input| Escalations'!$K$19,"")</f>
        <v>0</v>
      </c>
      <c r="J84" s="190">
        <f>IFERROR('Input| Projects'!M84*'Input| Escalations'!$K$19,"")</f>
        <v>0</v>
      </c>
      <c r="K84" s="190">
        <f>IFERROR('Input| Projects'!N84*'Input| Escalations'!$K$19,"")</f>
        <v>0</v>
      </c>
      <c r="L84" s="190">
        <f>IFERROR('Input| Projects'!O84*'Input| Escalations'!$K$19,"")</f>
        <v>0</v>
      </c>
      <c r="M84" s="150" t="str">
        <f>IF(ABS(SUM(F84:L84)-(SUM('Input| Projects'!I84:O84)*'Input| Escalations'!$K$19))&lt;0.0000001,"",1)</f>
        <v/>
      </c>
      <c r="N84" s="192">
        <f>'Input| Projects'!$Y84*INDEX('Input| Escalations'!$H$33:$N$33,MATCH('Calc| Project Costs'!N$9,'Input| Escalations'!$H$23:$N$23,0))+'Input| Projects'!$Z84*INDEX('Input| Escalations'!$H$34:$N$34,MATCH('Calc| Project Costs'!N$9,'Input| Escalations'!$H$23:$N$23,0))+'Input| Projects'!$AA84*INDEX('Input| Escalations'!$H$35:$N$35,MATCH('Calc| Project Costs'!N$9,'Input| Escalations'!$H$23:$N$23,0))+1</f>
        <v>1</v>
      </c>
      <c r="O84" s="192">
        <f>'Input| Projects'!$Y84*INDEX('Input| Escalations'!$H$33:$N$33,MATCH('Calc| Project Costs'!O$9,'Input| Escalations'!$H$23:$N$23,0))+'Input| Projects'!$Z84*INDEX('Input| Escalations'!$H$34:$N$34,MATCH('Calc| Project Costs'!O$9,'Input| Escalations'!$H$23:$N$23,0))+'Input| Projects'!$AA84*INDEX('Input| Escalations'!$H$35:$N$35,MATCH('Calc| Project Costs'!O$9,'Input| Escalations'!$H$23:$N$23,0))+1</f>
        <v>1</v>
      </c>
      <c r="P84" s="192">
        <f>'Input| Projects'!$Y84*INDEX('Input| Escalations'!$H$33:$N$33,MATCH('Calc| Project Costs'!P$9,'Input| Escalations'!$H$23:$N$23,0))+'Input| Projects'!$Z84*INDEX('Input| Escalations'!$H$34:$N$34,MATCH('Calc| Project Costs'!P$9,'Input| Escalations'!$H$23:$N$23,0))+'Input| Projects'!$AA84*INDEX('Input| Escalations'!$H$35:$N$35,MATCH('Calc| Project Costs'!P$9,'Input| Escalations'!$H$23:$N$23,0))+1</f>
        <v>1</v>
      </c>
      <c r="Q84" s="192">
        <f>'Input| Projects'!$Y84*INDEX('Input| Escalations'!$H$33:$N$33,MATCH('Calc| Project Costs'!Q$9,'Input| Escalations'!$H$23:$N$23,0))+'Input| Projects'!$Z84*INDEX('Input| Escalations'!$H$34:$N$34,MATCH('Calc| Project Costs'!Q$9,'Input| Escalations'!$H$23:$N$23,0))+'Input| Projects'!$AA84*INDEX('Input| Escalations'!$H$35:$N$35,MATCH('Calc| Project Costs'!Q$9,'Input| Escalations'!$H$23:$N$23,0))+1</f>
        <v>1</v>
      </c>
      <c r="R84" s="192">
        <f>'Input| Projects'!$Y84*INDEX('Input| Escalations'!$H$33:$N$33,MATCH('Calc| Project Costs'!R$9,'Input| Escalations'!$H$23:$N$23,0))+'Input| Projects'!$Z84*INDEX('Input| Escalations'!$H$34:$N$34,MATCH('Calc| Project Costs'!R$9,'Input| Escalations'!$H$23:$N$23,0))+'Input| Projects'!$AA84*INDEX('Input| Escalations'!$H$35:$N$35,MATCH('Calc| Project Costs'!R$9,'Input| Escalations'!$H$23:$N$23,0))+1</f>
        <v>1</v>
      </c>
      <c r="S84" s="192">
        <f>'Input| Projects'!$Y84*INDEX('Input| Escalations'!$H$33:$N$33,MATCH('Calc| Project Costs'!S$9,'Input| Escalations'!$H$23:$N$23,0))+'Input| Projects'!$Z84*INDEX('Input| Escalations'!$H$34:$N$34,MATCH('Calc| Project Costs'!S$9,'Input| Escalations'!$H$23:$N$23,0))+'Input| Projects'!$AA84*INDEX('Input| Escalations'!$H$35:$N$35,MATCH('Calc| Project Costs'!S$9,'Input| Escalations'!$H$23:$N$23,0))+1</f>
        <v>1</v>
      </c>
      <c r="T84" s="192">
        <f>'Input| Projects'!$Y84*INDEX('Input| Escalations'!$H$33:$N$33,MATCH('Calc| Project Costs'!T$9,'Input| Escalations'!$H$23:$N$23,0))+'Input| Projects'!$Z84*INDEX('Input| Escalations'!$H$34:$N$34,MATCH('Calc| Project Costs'!T$9,'Input| Escalations'!$H$23:$N$23,0))+'Input| Projects'!$AA84*INDEX('Input| Escalations'!$H$35:$N$35,MATCH('Calc| Project Costs'!T$9,'Input| Escalations'!$H$23:$N$23,0))+1</f>
        <v>1</v>
      </c>
      <c r="U84" s="106"/>
      <c r="V84" s="186">
        <f t="shared" si="68"/>
        <v>93.231470000000002</v>
      </c>
      <c r="W84" s="186">
        <f t="shared" si="69"/>
        <v>0</v>
      </c>
      <c r="X84" s="186">
        <f t="shared" si="70"/>
        <v>0</v>
      </c>
      <c r="Y84" s="186">
        <f t="shared" si="46"/>
        <v>0</v>
      </c>
      <c r="Z84" s="186">
        <f t="shared" si="47"/>
        <v>0</v>
      </c>
      <c r="AA84" s="186">
        <f t="shared" si="48"/>
        <v>0</v>
      </c>
      <c r="AB84" s="186">
        <f t="shared" si="49"/>
        <v>0</v>
      </c>
      <c r="AC84" s="106"/>
      <c r="AD84" s="186">
        <f>'Input| Projects'!Q84*N84*'Input| Escalations'!$K$19</f>
        <v>0</v>
      </c>
      <c r="AE84" s="186">
        <f>'Input| Projects'!R84*O84*'Input| Escalations'!$K$19</f>
        <v>0</v>
      </c>
      <c r="AF84" s="186">
        <f>'Input| Projects'!S84*P84*'Input| Escalations'!$K$19</f>
        <v>0</v>
      </c>
      <c r="AG84" s="186">
        <f>'Input| Projects'!T84*Q84*'Input| Escalations'!$K$19</f>
        <v>0</v>
      </c>
      <c r="AH84" s="186">
        <f>'Input| Projects'!U84*R84*'Input| Escalations'!$K$19</f>
        <v>0</v>
      </c>
      <c r="AI84" s="186">
        <f>'Input| Projects'!V84*S84*'Input| Escalations'!$K$19</f>
        <v>0</v>
      </c>
      <c r="AJ84" s="186">
        <f>'Input| Projects'!W84*T84*'Input| Escalations'!$K$19</f>
        <v>0</v>
      </c>
      <c r="AK84" s="106"/>
      <c r="AL84" s="186">
        <f>IFERROR(IF('Input| Overheads'!$C$42="Direct costs",SUMPRODUCT(--('Input| Projects'!$AC84="Yes"),'Calc| Overheads Allocation'!C$8,'Calc| Project Costs'!V84),IF('Input| Overheads'!$C$42="Internal labour",SUMPRODUCT(--('Input| Projects'!$AC84="Yes"),'Calc| Overheads Allocation'!C$8,'Calc| Project Costs'!V84,'Input| Projects'!$Y84),IF('Input| Overheads'!$C$42="DNSP defined",SUMPRODUCT(--('Input| Projects'!$AC84="Yes"),'Calc| Overheads Allocation'!C$61,'Input| Projects'!$AF84),""))),"")</f>
        <v>10.7575</v>
      </c>
      <c r="AM84" s="186">
        <f>IFERROR(IF('Input| Overheads'!$C$42="Direct costs",SUMPRODUCT(--('Input| Projects'!$AC84="Yes"),'Calc| Overheads Allocation'!D$8,'Calc| Project Costs'!W84),IF('Input| Overheads'!$C$42="Internal labour",SUMPRODUCT(--('Input| Projects'!$AC84="Yes"),'Calc| Overheads Allocation'!D$8,'Calc| Project Costs'!W84,'Input| Projects'!$Y84),IF('Input| Overheads'!$C$42="DNSP defined",SUMPRODUCT(--('Input| Projects'!$AC84="Yes"),'Calc| Overheads Allocation'!D$61,'Input| Projects'!$AF84),""))),"")</f>
        <v>0</v>
      </c>
      <c r="AN84" s="186">
        <f>IFERROR(IF('Input| Overheads'!$C$42="Direct costs",SUMPRODUCT(--('Input| Projects'!$AC84="Yes"),'Calc| Overheads Allocation'!E$8,'Calc| Project Costs'!X84),IF('Input| Overheads'!$C$42="Internal labour",SUMPRODUCT(--('Input| Projects'!$AC84="Yes"),'Calc| Overheads Allocation'!E$8,'Calc| Project Costs'!X84,'Input| Projects'!$Y84),IF('Input| Overheads'!$C$42="DNSP defined",SUMPRODUCT(--('Input| Projects'!$AC84="Yes"),'Calc| Overheads Allocation'!E$61,'Input| Projects'!$AF84),""))),"")</f>
        <v>0</v>
      </c>
      <c r="AO84" s="186">
        <f>IFERROR(IF('Input| Overheads'!$C$42="Direct costs",SUMPRODUCT(--('Input| Projects'!$AC84="Yes"),'Calc| Overheads Allocation'!F$8,'Calc| Project Costs'!Y84),IF('Input| Overheads'!$C$42="Internal labour",SUMPRODUCT(--('Input| Projects'!$AC84="Yes"),'Calc| Overheads Allocation'!F$8,'Calc| Project Costs'!Y84,'Input| Projects'!$Y84),IF('Input| Overheads'!$C$42="DNSP defined",SUMPRODUCT(--('Input| Projects'!$AC84="Yes"),'Calc| Overheads Allocation'!F$61,'Input| Projects'!$AF84),""))),"")</f>
        <v>0</v>
      </c>
      <c r="AP84" s="186">
        <f>IFERROR(IF('Input| Overheads'!$C$42="Direct costs",SUMPRODUCT(--('Input| Projects'!$AC84="Yes"),'Calc| Overheads Allocation'!G$8,'Calc| Project Costs'!Z84),IF('Input| Overheads'!$C$42="Internal labour",SUMPRODUCT(--('Input| Projects'!$AC84="Yes"),'Calc| Overheads Allocation'!G$8,'Calc| Project Costs'!Z84,'Input| Projects'!$Y84),IF('Input| Overheads'!$C$42="DNSP defined",SUMPRODUCT(--('Input| Projects'!$AC84="Yes"),'Calc| Overheads Allocation'!G$61,'Input| Projects'!$AF84),""))),"")</f>
        <v>0</v>
      </c>
      <c r="AQ84" s="186">
        <f>IFERROR(IF('Input| Overheads'!$C$42="Direct costs",SUMPRODUCT(--('Input| Projects'!$AC84="Yes"),'Calc| Overheads Allocation'!H$8,'Calc| Project Costs'!AA84),IF('Input| Overheads'!$C$42="Internal labour",SUMPRODUCT(--('Input| Projects'!$AC84="Yes"),'Calc| Overheads Allocation'!H$8,'Calc| Project Costs'!AA84,'Input| Projects'!$Y84),IF('Input| Overheads'!$C$42="DNSP defined",SUMPRODUCT(--('Input| Projects'!$AC84="Yes"),'Calc| Overheads Allocation'!H$61,'Input| Projects'!$AF84),""))),"")</f>
        <v>0</v>
      </c>
      <c r="AR84" s="186">
        <f>IFERROR(IF('Input| Overheads'!$C$42="Direct costs",SUMPRODUCT(--('Input| Projects'!$AC84="Yes"),'Calc| Overheads Allocation'!I$8,'Calc| Project Costs'!AB84),IF('Input| Overheads'!$C$42="Internal labour",SUMPRODUCT(--('Input| Projects'!$AC84="Yes"),'Calc| Overheads Allocation'!I$8,'Calc| Project Costs'!AB84,'Input| Projects'!$Y84),IF('Input| Overheads'!$C$42="DNSP defined",SUMPRODUCT(--('Input| Projects'!$AC84="Yes"),'Calc| Overheads Allocation'!I$61,'Input| Projects'!$AF84),""))),"")</f>
        <v>0</v>
      </c>
      <c r="AS84" s="106"/>
      <c r="AT84" s="186">
        <f>IFERROR(IF('Input| Overheads'!$C$42="Direct costs",SUMPRODUCT(--('Input| Projects'!$AD84="Yes"),'Calc| Overheads Allocation'!C$9,'Calc| Project Costs'!V84),IF('Input| Overheads'!$C$42="Internal labour",SUMPRODUCT(--('Input| Projects'!$AD84="Yes"),'Calc| Overheads Allocation'!C$9,'Calc| Project Costs'!V84,'Input| Projects'!$Y84),IF('Input| Overheads'!$C$42="DNSP defined",SUMPRODUCT(--('Input| Projects'!$AD84="Yes"),'Calc| Overheads Allocation'!C$62,'Input| Projects'!$AG84),""))),"")</f>
        <v>0</v>
      </c>
      <c r="AU84" s="186">
        <f>IFERROR(IF('Input| Overheads'!$C$42="Direct costs",SUMPRODUCT(--('Input| Projects'!$AD84="Yes"),'Calc| Overheads Allocation'!D$9,'Calc| Project Costs'!W84),IF('Input| Overheads'!$C$42="Internal labour",SUMPRODUCT(--('Input| Projects'!$AD84="Yes"),'Calc| Overheads Allocation'!D$9,'Calc| Project Costs'!W84,'Input| Projects'!$Y84),IF('Input| Overheads'!$C$42="DNSP defined",SUMPRODUCT(--('Input| Projects'!$AD84="Yes"),'Calc| Overheads Allocation'!D$62,'Input| Projects'!$AG84),""))),"")</f>
        <v>0</v>
      </c>
      <c r="AV84" s="186">
        <f>IFERROR(IF('Input| Overheads'!$C$42="Direct costs",SUMPRODUCT(--('Input| Projects'!$AD84="Yes"),'Calc| Overheads Allocation'!E$9,'Calc| Project Costs'!X84),IF('Input| Overheads'!$C$42="Internal labour",SUMPRODUCT(--('Input| Projects'!$AD84="Yes"),'Calc| Overheads Allocation'!E$9,'Calc| Project Costs'!X84,'Input| Projects'!$Y84),IF('Input| Overheads'!$C$42="DNSP defined",SUMPRODUCT(--('Input| Projects'!$AD84="Yes"),'Calc| Overheads Allocation'!E$62,'Input| Projects'!$AG84),""))),"")</f>
        <v>0</v>
      </c>
      <c r="AW84" s="186">
        <f>IFERROR(IF('Input| Overheads'!$C$42="Direct costs",SUMPRODUCT(--('Input| Projects'!$AD84="Yes"),'Calc| Overheads Allocation'!F$9,'Calc| Project Costs'!Y84),IF('Input| Overheads'!$C$42="Internal labour",SUMPRODUCT(--('Input| Projects'!$AD84="Yes"),'Calc| Overheads Allocation'!F$9,'Calc| Project Costs'!Y84,'Input| Projects'!$Y84),IF('Input| Overheads'!$C$42="DNSP defined",SUMPRODUCT(--('Input| Projects'!$AD84="Yes"),'Calc| Overheads Allocation'!F$62,'Input| Projects'!$AG84),""))),"")</f>
        <v>0</v>
      </c>
      <c r="AX84" s="186">
        <f>IFERROR(IF('Input| Overheads'!$C$42="Direct costs",SUMPRODUCT(--('Input| Projects'!$AD84="Yes"),'Calc| Overheads Allocation'!G$9,'Calc| Project Costs'!Z84),IF('Input| Overheads'!$C$42="Internal labour",SUMPRODUCT(--('Input| Projects'!$AD84="Yes"),'Calc| Overheads Allocation'!G$9,'Calc| Project Costs'!Z84,'Input| Projects'!$Y84),IF('Input| Overheads'!$C$42="DNSP defined",SUMPRODUCT(--('Input| Projects'!$AD84="Yes"),'Calc| Overheads Allocation'!G$62,'Input| Projects'!$AG84),""))),"")</f>
        <v>0</v>
      </c>
      <c r="AY84" s="186">
        <f>IFERROR(IF('Input| Overheads'!$C$42="Direct costs",SUMPRODUCT(--('Input| Projects'!$AD84="Yes"),'Calc| Overheads Allocation'!H$9,'Calc| Project Costs'!AA84),IF('Input| Overheads'!$C$42="Internal labour",SUMPRODUCT(--('Input| Projects'!$AD84="Yes"),'Calc| Overheads Allocation'!H$9,'Calc| Project Costs'!AA84,'Input| Projects'!$Y84),IF('Input| Overheads'!$C$42="DNSP defined",SUMPRODUCT(--('Input| Projects'!$AD84="Yes"),'Calc| Overheads Allocation'!H$62,'Input| Projects'!$AG84),""))),"")</f>
        <v>0</v>
      </c>
      <c r="AZ84" s="186">
        <f>IFERROR(IF('Input| Overheads'!$C$42="Direct costs",SUMPRODUCT(--('Input| Projects'!$AD84="Yes"),'Calc| Overheads Allocation'!I$9,'Calc| Project Costs'!AB84),IF('Input| Overheads'!$C$42="Internal labour",SUMPRODUCT(--('Input| Projects'!$AD84="Yes"),'Calc| Overheads Allocation'!I$9,'Calc| Project Costs'!AB84,'Input| Projects'!$Y84),IF('Input| Overheads'!$C$42="DNSP defined",SUMPRODUCT(--('Input| Projects'!$AD84="Yes"),'Calc| Overheads Allocation'!I$62,'Input| Projects'!$AG84),""))),"")</f>
        <v>0</v>
      </c>
      <c r="BA84" s="106"/>
      <c r="BB84" s="186">
        <f t="shared" si="71"/>
        <v>10.7575</v>
      </c>
      <c r="BC84" s="186">
        <f t="shared" si="72"/>
        <v>0</v>
      </c>
      <c r="BD84" s="186">
        <f t="shared" si="73"/>
        <v>0</v>
      </c>
      <c r="BE84" s="186">
        <f t="shared" si="50"/>
        <v>0</v>
      </c>
      <c r="BF84" s="186">
        <f t="shared" si="51"/>
        <v>0</v>
      </c>
      <c r="BG84" s="186">
        <f t="shared" si="52"/>
        <v>0</v>
      </c>
      <c r="BH84" s="186">
        <f t="shared" si="53"/>
        <v>0</v>
      </c>
      <c r="BI84" s="97"/>
      <c r="BJ84" s="186">
        <f t="shared" si="54"/>
        <v>0</v>
      </c>
      <c r="BK84" s="186" t="str">
        <f t="shared" si="55"/>
        <v/>
      </c>
      <c r="BL84" s="186" t="str">
        <f t="shared" si="56"/>
        <v/>
      </c>
      <c r="BM84" s="186" t="str">
        <f t="shared" si="57"/>
        <v/>
      </c>
      <c r="BN84" s="186" t="str">
        <f t="shared" si="58"/>
        <v/>
      </c>
      <c r="BO84" s="186" t="str">
        <f t="shared" si="59"/>
        <v/>
      </c>
      <c r="BP84" s="186" t="str">
        <f t="shared" si="60"/>
        <v/>
      </c>
      <c r="BQ84" s="97"/>
      <c r="BR84" s="186">
        <f t="shared" si="61"/>
        <v>103.98896999999999</v>
      </c>
      <c r="BS84" s="186">
        <f t="shared" si="62"/>
        <v>0</v>
      </c>
      <c r="BT84" s="222">
        <f t="shared" si="63"/>
        <v>0</v>
      </c>
      <c r="BU84" s="222">
        <f t="shared" si="64"/>
        <v>0</v>
      </c>
      <c r="BV84" s="222">
        <f t="shared" si="65"/>
        <v>0</v>
      </c>
      <c r="BW84" s="222">
        <f t="shared" si="66"/>
        <v>0</v>
      </c>
      <c r="BX84" s="222">
        <f t="shared" si="67"/>
        <v>0</v>
      </c>
      <c r="BY84" s="106"/>
      <c r="BZ84" s="197">
        <f>IF(SUMIF('Input| Projects'!$AS$8:$CP$8,"Dx",'Input| Projects'!$AS84:$CP84)=0,"",SUMIF('Input| Projects'!$AS$8:$CP$8,"Dx",'Input| Projects'!$AS84:$CP84))</f>
        <v>1</v>
      </c>
      <c r="CA84" s="197" t="str">
        <f>IF(SUMIF('Input| Projects'!$AS$8:$CP$8,"Tx",'Input| Projects'!$AS84:$CP84)=0,"",SUMIF('Input| Projects'!$AS$8:$CP$8,"Tx",'Input| Projects'!$AS84:$CP84))</f>
        <v/>
      </c>
      <c r="CB84" s="150" t="str">
        <f t="shared" si="74"/>
        <v/>
      </c>
    </row>
    <row r="85" spans="2:80" x14ac:dyDescent="0.2">
      <c r="B85" s="201">
        <f>IFERROR('Input| Projects'!B85,"")</f>
        <v>76</v>
      </c>
      <c r="C85" s="42" t="str">
        <f>IFERROR(IF('Input| Projects'!C85="","",'Input| Projects'!C85),"")</f>
        <v>4-Waratah Busbar refurb - comsteel&amp;SRA supply</v>
      </c>
      <c r="D85" s="42" t="str">
        <f>IFERROR(IF('Input| Projects'!D85="","",'Input| Projects'!D85),"")</f>
        <v>ARA_07.2.0004</v>
      </c>
      <c r="E85" s="104"/>
      <c r="F85" s="190">
        <f>IFERROR('Input| Projects'!I85*'Input| Escalations'!$K$19,"")</f>
        <v>1886.3795799999998</v>
      </c>
      <c r="G85" s="190">
        <f>IFERROR('Input| Projects'!J85*'Input| Escalations'!$K$19,"")</f>
        <v>0</v>
      </c>
      <c r="H85" s="190">
        <f>IFERROR('Input| Projects'!K85*'Input| Escalations'!$K$19,"")</f>
        <v>0</v>
      </c>
      <c r="I85" s="190">
        <f>IFERROR('Input| Projects'!L85*'Input| Escalations'!$K$19,"")</f>
        <v>0</v>
      </c>
      <c r="J85" s="190">
        <f>IFERROR('Input| Projects'!M85*'Input| Escalations'!$K$19,"")</f>
        <v>0</v>
      </c>
      <c r="K85" s="190">
        <f>IFERROR('Input| Projects'!N85*'Input| Escalations'!$K$19,"")</f>
        <v>0</v>
      </c>
      <c r="L85" s="190">
        <f>IFERROR('Input| Projects'!O85*'Input| Escalations'!$K$19,"")</f>
        <v>0</v>
      </c>
      <c r="M85" s="150" t="str">
        <f>IF(ABS(SUM(F85:L85)-(SUM('Input| Projects'!I85:O85)*'Input| Escalations'!$K$19))&lt;0.0000001,"",1)</f>
        <v/>
      </c>
      <c r="N85" s="192">
        <f>'Input| Projects'!$Y85*INDEX('Input| Escalations'!$H$33:$N$33,MATCH('Calc| Project Costs'!N$9,'Input| Escalations'!$H$23:$N$23,0))+'Input| Projects'!$Z85*INDEX('Input| Escalations'!$H$34:$N$34,MATCH('Calc| Project Costs'!N$9,'Input| Escalations'!$H$23:$N$23,0))+'Input| Projects'!$AA85*INDEX('Input| Escalations'!$H$35:$N$35,MATCH('Calc| Project Costs'!N$9,'Input| Escalations'!$H$23:$N$23,0))+1</f>
        <v>1</v>
      </c>
      <c r="O85" s="192">
        <f>'Input| Projects'!$Y85*INDEX('Input| Escalations'!$H$33:$N$33,MATCH('Calc| Project Costs'!O$9,'Input| Escalations'!$H$23:$N$23,0))+'Input| Projects'!$Z85*INDEX('Input| Escalations'!$H$34:$N$34,MATCH('Calc| Project Costs'!O$9,'Input| Escalations'!$H$23:$N$23,0))+'Input| Projects'!$AA85*INDEX('Input| Escalations'!$H$35:$N$35,MATCH('Calc| Project Costs'!O$9,'Input| Escalations'!$H$23:$N$23,0))+1</f>
        <v>1</v>
      </c>
      <c r="P85" s="192">
        <f>'Input| Projects'!$Y85*INDEX('Input| Escalations'!$H$33:$N$33,MATCH('Calc| Project Costs'!P$9,'Input| Escalations'!$H$23:$N$23,0))+'Input| Projects'!$Z85*INDEX('Input| Escalations'!$H$34:$N$34,MATCH('Calc| Project Costs'!P$9,'Input| Escalations'!$H$23:$N$23,0))+'Input| Projects'!$AA85*INDEX('Input| Escalations'!$H$35:$N$35,MATCH('Calc| Project Costs'!P$9,'Input| Escalations'!$H$23:$N$23,0))+1</f>
        <v>1</v>
      </c>
      <c r="Q85" s="192">
        <f>'Input| Projects'!$Y85*INDEX('Input| Escalations'!$H$33:$N$33,MATCH('Calc| Project Costs'!Q$9,'Input| Escalations'!$H$23:$N$23,0))+'Input| Projects'!$Z85*INDEX('Input| Escalations'!$H$34:$N$34,MATCH('Calc| Project Costs'!Q$9,'Input| Escalations'!$H$23:$N$23,0))+'Input| Projects'!$AA85*INDEX('Input| Escalations'!$H$35:$N$35,MATCH('Calc| Project Costs'!Q$9,'Input| Escalations'!$H$23:$N$23,0))+1</f>
        <v>1</v>
      </c>
      <c r="R85" s="192">
        <f>'Input| Projects'!$Y85*INDEX('Input| Escalations'!$H$33:$N$33,MATCH('Calc| Project Costs'!R$9,'Input| Escalations'!$H$23:$N$23,0))+'Input| Projects'!$Z85*INDEX('Input| Escalations'!$H$34:$N$34,MATCH('Calc| Project Costs'!R$9,'Input| Escalations'!$H$23:$N$23,0))+'Input| Projects'!$AA85*INDEX('Input| Escalations'!$H$35:$N$35,MATCH('Calc| Project Costs'!R$9,'Input| Escalations'!$H$23:$N$23,0))+1</f>
        <v>1</v>
      </c>
      <c r="S85" s="192">
        <f>'Input| Projects'!$Y85*INDEX('Input| Escalations'!$H$33:$N$33,MATCH('Calc| Project Costs'!S$9,'Input| Escalations'!$H$23:$N$23,0))+'Input| Projects'!$Z85*INDEX('Input| Escalations'!$H$34:$N$34,MATCH('Calc| Project Costs'!S$9,'Input| Escalations'!$H$23:$N$23,0))+'Input| Projects'!$AA85*INDEX('Input| Escalations'!$H$35:$N$35,MATCH('Calc| Project Costs'!S$9,'Input| Escalations'!$H$23:$N$23,0))+1</f>
        <v>1</v>
      </c>
      <c r="T85" s="192">
        <f>'Input| Projects'!$Y85*INDEX('Input| Escalations'!$H$33:$N$33,MATCH('Calc| Project Costs'!T$9,'Input| Escalations'!$H$23:$N$23,0))+'Input| Projects'!$Z85*INDEX('Input| Escalations'!$H$34:$N$34,MATCH('Calc| Project Costs'!T$9,'Input| Escalations'!$H$23:$N$23,0))+'Input| Projects'!$AA85*INDEX('Input| Escalations'!$H$35:$N$35,MATCH('Calc| Project Costs'!T$9,'Input| Escalations'!$H$23:$N$23,0))+1</f>
        <v>1</v>
      </c>
      <c r="U85" s="106"/>
      <c r="V85" s="186">
        <f t="shared" si="68"/>
        <v>1886.3795799999998</v>
      </c>
      <c r="W85" s="186">
        <f t="shared" si="69"/>
        <v>0</v>
      </c>
      <c r="X85" s="186">
        <f t="shared" si="70"/>
        <v>0</v>
      </c>
      <c r="Y85" s="186">
        <f t="shared" si="46"/>
        <v>0</v>
      </c>
      <c r="Z85" s="186">
        <f t="shared" si="47"/>
        <v>0</v>
      </c>
      <c r="AA85" s="186">
        <f t="shared" si="48"/>
        <v>0</v>
      </c>
      <c r="AB85" s="186">
        <f t="shared" si="49"/>
        <v>0</v>
      </c>
      <c r="AC85" s="106"/>
      <c r="AD85" s="186">
        <f>'Input| Projects'!Q85*N85*'Input| Escalations'!$K$19</f>
        <v>0</v>
      </c>
      <c r="AE85" s="186">
        <f>'Input| Projects'!R85*O85*'Input| Escalations'!$K$19</f>
        <v>0</v>
      </c>
      <c r="AF85" s="186">
        <f>'Input| Projects'!S85*P85*'Input| Escalations'!$K$19</f>
        <v>0</v>
      </c>
      <c r="AG85" s="186">
        <f>'Input| Projects'!T85*Q85*'Input| Escalations'!$K$19</f>
        <v>0</v>
      </c>
      <c r="AH85" s="186">
        <f>'Input| Projects'!U85*R85*'Input| Escalations'!$K$19</f>
        <v>0</v>
      </c>
      <c r="AI85" s="186">
        <f>'Input| Projects'!V85*S85*'Input| Escalations'!$K$19</f>
        <v>0</v>
      </c>
      <c r="AJ85" s="186">
        <f>'Input| Projects'!W85*T85*'Input| Escalations'!$K$19</f>
        <v>0</v>
      </c>
      <c r="AK85" s="106"/>
      <c r="AL85" s="186">
        <f>IFERROR(IF('Input| Overheads'!$C$42="Direct costs",SUMPRODUCT(--('Input| Projects'!$AC85="Yes"),'Calc| Overheads Allocation'!C$8,'Calc| Project Costs'!V85),IF('Input| Overheads'!$C$42="Internal labour",SUMPRODUCT(--('Input| Projects'!$AC85="Yes"),'Calc| Overheads Allocation'!C$8,'Calc| Project Costs'!V85,'Input| Projects'!$Y85),IF('Input| Overheads'!$C$42="DNSP defined",SUMPRODUCT(--('Input| Projects'!$AC85="Yes"),'Calc| Overheads Allocation'!C$61,'Input| Projects'!$AF85),""))),"")</f>
        <v>902.86227000000008</v>
      </c>
      <c r="AM85" s="186">
        <f>IFERROR(IF('Input| Overheads'!$C$42="Direct costs",SUMPRODUCT(--('Input| Projects'!$AC85="Yes"),'Calc| Overheads Allocation'!D$8,'Calc| Project Costs'!W85),IF('Input| Overheads'!$C$42="Internal labour",SUMPRODUCT(--('Input| Projects'!$AC85="Yes"),'Calc| Overheads Allocation'!D$8,'Calc| Project Costs'!W85,'Input| Projects'!$Y85),IF('Input| Overheads'!$C$42="DNSP defined",SUMPRODUCT(--('Input| Projects'!$AC85="Yes"),'Calc| Overheads Allocation'!D$61,'Input| Projects'!$AF85),""))),"")</f>
        <v>0</v>
      </c>
      <c r="AN85" s="186">
        <f>IFERROR(IF('Input| Overheads'!$C$42="Direct costs",SUMPRODUCT(--('Input| Projects'!$AC85="Yes"),'Calc| Overheads Allocation'!E$8,'Calc| Project Costs'!X85),IF('Input| Overheads'!$C$42="Internal labour",SUMPRODUCT(--('Input| Projects'!$AC85="Yes"),'Calc| Overheads Allocation'!E$8,'Calc| Project Costs'!X85,'Input| Projects'!$Y85),IF('Input| Overheads'!$C$42="DNSP defined",SUMPRODUCT(--('Input| Projects'!$AC85="Yes"),'Calc| Overheads Allocation'!E$61,'Input| Projects'!$AF85),""))),"")</f>
        <v>0</v>
      </c>
      <c r="AO85" s="186">
        <f>IFERROR(IF('Input| Overheads'!$C$42="Direct costs",SUMPRODUCT(--('Input| Projects'!$AC85="Yes"),'Calc| Overheads Allocation'!F$8,'Calc| Project Costs'!Y85),IF('Input| Overheads'!$C$42="Internal labour",SUMPRODUCT(--('Input| Projects'!$AC85="Yes"),'Calc| Overheads Allocation'!F$8,'Calc| Project Costs'!Y85,'Input| Projects'!$Y85),IF('Input| Overheads'!$C$42="DNSP defined",SUMPRODUCT(--('Input| Projects'!$AC85="Yes"),'Calc| Overheads Allocation'!F$61,'Input| Projects'!$AF85),""))),"")</f>
        <v>0</v>
      </c>
      <c r="AP85" s="186">
        <f>IFERROR(IF('Input| Overheads'!$C$42="Direct costs",SUMPRODUCT(--('Input| Projects'!$AC85="Yes"),'Calc| Overheads Allocation'!G$8,'Calc| Project Costs'!Z85),IF('Input| Overheads'!$C$42="Internal labour",SUMPRODUCT(--('Input| Projects'!$AC85="Yes"),'Calc| Overheads Allocation'!G$8,'Calc| Project Costs'!Z85,'Input| Projects'!$Y85),IF('Input| Overheads'!$C$42="DNSP defined",SUMPRODUCT(--('Input| Projects'!$AC85="Yes"),'Calc| Overheads Allocation'!G$61,'Input| Projects'!$AF85),""))),"")</f>
        <v>0</v>
      </c>
      <c r="AQ85" s="186">
        <f>IFERROR(IF('Input| Overheads'!$C$42="Direct costs",SUMPRODUCT(--('Input| Projects'!$AC85="Yes"),'Calc| Overheads Allocation'!H$8,'Calc| Project Costs'!AA85),IF('Input| Overheads'!$C$42="Internal labour",SUMPRODUCT(--('Input| Projects'!$AC85="Yes"),'Calc| Overheads Allocation'!H$8,'Calc| Project Costs'!AA85,'Input| Projects'!$Y85),IF('Input| Overheads'!$C$42="DNSP defined",SUMPRODUCT(--('Input| Projects'!$AC85="Yes"),'Calc| Overheads Allocation'!H$61,'Input| Projects'!$AF85),""))),"")</f>
        <v>0</v>
      </c>
      <c r="AR85" s="186">
        <f>IFERROR(IF('Input| Overheads'!$C$42="Direct costs",SUMPRODUCT(--('Input| Projects'!$AC85="Yes"),'Calc| Overheads Allocation'!I$8,'Calc| Project Costs'!AB85),IF('Input| Overheads'!$C$42="Internal labour",SUMPRODUCT(--('Input| Projects'!$AC85="Yes"),'Calc| Overheads Allocation'!I$8,'Calc| Project Costs'!AB85,'Input| Projects'!$Y85),IF('Input| Overheads'!$C$42="DNSP defined",SUMPRODUCT(--('Input| Projects'!$AC85="Yes"),'Calc| Overheads Allocation'!I$61,'Input| Projects'!$AF85),""))),"")</f>
        <v>0</v>
      </c>
      <c r="AS85" s="106"/>
      <c r="AT85" s="186">
        <f>IFERROR(IF('Input| Overheads'!$C$42="Direct costs",SUMPRODUCT(--('Input| Projects'!$AD85="Yes"),'Calc| Overheads Allocation'!C$9,'Calc| Project Costs'!V85),IF('Input| Overheads'!$C$42="Internal labour",SUMPRODUCT(--('Input| Projects'!$AD85="Yes"),'Calc| Overheads Allocation'!C$9,'Calc| Project Costs'!V85,'Input| Projects'!$Y85),IF('Input| Overheads'!$C$42="DNSP defined",SUMPRODUCT(--('Input| Projects'!$AD85="Yes"),'Calc| Overheads Allocation'!C$62,'Input| Projects'!$AG85),""))),"")</f>
        <v>0</v>
      </c>
      <c r="AU85" s="186">
        <f>IFERROR(IF('Input| Overheads'!$C$42="Direct costs",SUMPRODUCT(--('Input| Projects'!$AD85="Yes"),'Calc| Overheads Allocation'!D$9,'Calc| Project Costs'!W85),IF('Input| Overheads'!$C$42="Internal labour",SUMPRODUCT(--('Input| Projects'!$AD85="Yes"),'Calc| Overheads Allocation'!D$9,'Calc| Project Costs'!W85,'Input| Projects'!$Y85),IF('Input| Overheads'!$C$42="DNSP defined",SUMPRODUCT(--('Input| Projects'!$AD85="Yes"),'Calc| Overheads Allocation'!D$62,'Input| Projects'!$AG85),""))),"")</f>
        <v>0</v>
      </c>
      <c r="AV85" s="186">
        <f>IFERROR(IF('Input| Overheads'!$C$42="Direct costs",SUMPRODUCT(--('Input| Projects'!$AD85="Yes"),'Calc| Overheads Allocation'!E$9,'Calc| Project Costs'!X85),IF('Input| Overheads'!$C$42="Internal labour",SUMPRODUCT(--('Input| Projects'!$AD85="Yes"),'Calc| Overheads Allocation'!E$9,'Calc| Project Costs'!X85,'Input| Projects'!$Y85),IF('Input| Overheads'!$C$42="DNSP defined",SUMPRODUCT(--('Input| Projects'!$AD85="Yes"),'Calc| Overheads Allocation'!E$62,'Input| Projects'!$AG85),""))),"")</f>
        <v>0</v>
      </c>
      <c r="AW85" s="186">
        <f>IFERROR(IF('Input| Overheads'!$C$42="Direct costs",SUMPRODUCT(--('Input| Projects'!$AD85="Yes"),'Calc| Overheads Allocation'!F$9,'Calc| Project Costs'!Y85),IF('Input| Overheads'!$C$42="Internal labour",SUMPRODUCT(--('Input| Projects'!$AD85="Yes"),'Calc| Overheads Allocation'!F$9,'Calc| Project Costs'!Y85,'Input| Projects'!$Y85),IF('Input| Overheads'!$C$42="DNSP defined",SUMPRODUCT(--('Input| Projects'!$AD85="Yes"),'Calc| Overheads Allocation'!F$62,'Input| Projects'!$AG85),""))),"")</f>
        <v>0</v>
      </c>
      <c r="AX85" s="186">
        <f>IFERROR(IF('Input| Overheads'!$C$42="Direct costs",SUMPRODUCT(--('Input| Projects'!$AD85="Yes"),'Calc| Overheads Allocation'!G$9,'Calc| Project Costs'!Z85),IF('Input| Overheads'!$C$42="Internal labour",SUMPRODUCT(--('Input| Projects'!$AD85="Yes"),'Calc| Overheads Allocation'!G$9,'Calc| Project Costs'!Z85,'Input| Projects'!$Y85),IF('Input| Overheads'!$C$42="DNSP defined",SUMPRODUCT(--('Input| Projects'!$AD85="Yes"),'Calc| Overheads Allocation'!G$62,'Input| Projects'!$AG85),""))),"")</f>
        <v>0</v>
      </c>
      <c r="AY85" s="186">
        <f>IFERROR(IF('Input| Overheads'!$C$42="Direct costs",SUMPRODUCT(--('Input| Projects'!$AD85="Yes"),'Calc| Overheads Allocation'!H$9,'Calc| Project Costs'!AA85),IF('Input| Overheads'!$C$42="Internal labour",SUMPRODUCT(--('Input| Projects'!$AD85="Yes"),'Calc| Overheads Allocation'!H$9,'Calc| Project Costs'!AA85,'Input| Projects'!$Y85),IF('Input| Overheads'!$C$42="DNSP defined",SUMPRODUCT(--('Input| Projects'!$AD85="Yes"),'Calc| Overheads Allocation'!H$62,'Input| Projects'!$AG85),""))),"")</f>
        <v>0</v>
      </c>
      <c r="AZ85" s="186">
        <f>IFERROR(IF('Input| Overheads'!$C$42="Direct costs",SUMPRODUCT(--('Input| Projects'!$AD85="Yes"),'Calc| Overheads Allocation'!I$9,'Calc| Project Costs'!AB85),IF('Input| Overheads'!$C$42="Internal labour",SUMPRODUCT(--('Input| Projects'!$AD85="Yes"),'Calc| Overheads Allocation'!I$9,'Calc| Project Costs'!AB85,'Input| Projects'!$Y85),IF('Input| Overheads'!$C$42="DNSP defined",SUMPRODUCT(--('Input| Projects'!$AD85="Yes"),'Calc| Overheads Allocation'!I$62,'Input| Projects'!$AG85),""))),"")</f>
        <v>0</v>
      </c>
      <c r="BA85" s="106"/>
      <c r="BB85" s="186">
        <f t="shared" si="71"/>
        <v>902.86227000000008</v>
      </c>
      <c r="BC85" s="186">
        <f t="shared" si="72"/>
        <v>0</v>
      </c>
      <c r="BD85" s="186">
        <f t="shared" si="73"/>
        <v>0</v>
      </c>
      <c r="BE85" s="186">
        <f t="shared" si="50"/>
        <v>0</v>
      </c>
      <c r="BF85" s="186">
        <f t="shared" si="51"/>
        <v>0</v>
      </c>
      <c r="BG85" s="186">
        <f t="shared" si="52"/>
        <v>0</v>
      </c>
      <c r="BH85" s="186">
        <f t="shared" si="53"/>
        <v>0</v>
      </c>
      <c r="BI85" s="97"/>
      <c r="BJ85" s="186">
        <f t="shared" si="54"/>
        <v>0</v>
      </c>
      <c r="BK85" s="186" t="str">
        <f t="shared" si="55"/>
        <v/>
      </c>
      <c r="BL85" s="186" t="str">
        <f t="shared" si="56"/>
        <v/>
      </c>
      <c r="BM85" s="186" t="str">
        <f t="shared" si="57"/>
        <v/>
      </c>
      <c r="BN85" s="186" t="str">
        <f t="shared" si="58"/>
        <v/>
      </c>
      <c r="BO85" s="186" t="str">
        <f t="shared" si="59"/>
        <v/>
      </c>
      <c r="BP85" s="186" t="str">
        <f t="shared" si="60"/>
        <v/>
      </c>
      <c r="BQ85" s="97"/>
      <c r="BR85" s="186">
        <f t="shared" si="61"/>
        <v>2789.2418499999999</v>
      </c>
      <c r="BS85" s="186">
        <f t="shared" si="62"/>
        <v>0</v>
      </c>
      <c r="BT85" s="222">
        <f t="shared" si="63"/>
        <v>0</v>
      </c>
      <c r="BU85" s="222">
        <f t="shared" si="64"/>
        <v>0</v>
      </c>
      <c r="BV85" s="222">
        <f t="shared" si="65"/>
        <v>0</v>
      </c>
      <c r="BW85" s="222">
        <f t="shared" si="66"/>
        <v>0</v>
      </c>
      <c r="BX85" s="222">
        <f t="shared" si="67"/>
        <v>0</v>
      </c>
      <c r="BY85" s="106"/>
      <c r="BZ85" s="197">
        <f>IF(SUMIF('Input| Projects'!$AS$8:$CP$8,"Dx",'Input| Projects'!$AS85:$CP85)=0,"",SUMIF('Input| Projects'!$AS$8:$CP$8,"Dx",'Input| Projects'!$AS85:$CP85))</f>
        <v>1</v>
      </c>
      <c r="CA85" s="197" t="str">
        <f>IF(SUMIF('Input| Projects'!$AS$8:$CP$8,"Tx",'Input| Projects'!$AS85:$CP85)=0,"",SUMIF('Input| Projects'!$AS$8:$CP$8,"Tx",'Input| Projects'!$AS85:$CP85))</f>
        <v/>
      </c>
      <c r="CB85" s="150" t="str">
        <f t="shared" si="74"/>
        <v/>
      </c>
    </row>
    <row r="86" spans="2:80" x14ac:dyDescent="0.2">
      <c r="B86" s="201">
        <f>IFERROR('Input| Projects'!B86,"")</f>
        <v>77</v>
      </c>
      <c r="C86" s="42" t="str">
        <f>IFERROR(IF('Input| Projects'!C86="","",'Input| Projects'!C86),"")</f>
        <v>7-Shortland 33kV zone decommissioning</v>
      </c>
      <c r="D86" s="42" t="str">
        <f>IFERROR(IF('Input| Projects'!D86="","",'Input| Projects'!D86),"")</f>
        <v>ARA_07.2.0007</v>
      </c>
      <c r="E86" s="104"/>
      <c r="F86" s="190">
        <f>IFERROR('Input| Projects'!I86*'Input| Escalations'!$K$19,"")</f>
        <v>1.33752</v>
      </c>
      <c r="G86" s="190">
        <f>IFERROR('Input| Projects'!J86*'Input| Escalations'!$K$19,"")</f>
        <v>0</v>
      </c>
      <c r="H86" s="190">
        <f>IFERROR('Input| Projects'!K86*'Input| Escalations'!$K$19,"")</f>
        <v>0</v>
      </c>
      <c r="I86" s="190">
        <f>IFERROR('Input| Projects'!L86*'Input| Escalations'!$K$19,"")</f>
        <v>0</v>
      </c>
      <c r="J86" s="190">
        <f>IFERROR('Input| Projects'!M86*'Input| Escalations'!$K$19,"")</f>
        <v>0</v>
      </c>
      <c r="K86" s="190">
        <f>IFERROR('Input| Projects'!N86*'Input| Escalations'!$K$19,"")</f>
        <v>0</v>
      </c>
      <c r="L86" s="190">
        <f>IFERROR('Input| Projects'!O86*'Input| Escalations'!$K$19,"")</f>
        <v>0</v>
      </c>
      <c r="M86" s="150" t="str">
        <f>IF(ABS(SUM(F86:L86)-(SUM('Input| Projects'!I86:O86)*'Input| Escalations'!$K$19))&lt;0.0000001,"",1)</f>
        <v/>
      </c>
      <c r="N86" s="192">
        <f>'Input| Projects'!$Y86*INDEX('Input| Escalations'!$H$33:$N$33,MATCH('Calc| Project Costs'!N$9,'Input| Escalations'!$H$23:$N$23,0))+'Input| Projects'!$Z86*INDEX('Input| Escalations'!$H$34:$N$34,MATCH('Calc| Project Costs'!N$9,'Input| Escalations'!$H$23:$N$23,0))+'Input| Projects'!$AA86*INDEX('Input| Escalations'!$H$35:$N$35,MATCH('Calc| Project Costs'!N$9,'Input| Escalations'!$H$23:$N$23,0))+1</f>
        <v>1</v>
      </c>
      <c r="O86" s="192">
        <f>'Input| Projects'!$Y86*INDEX('Input| Escalations'!$H$33:$N$33,MATCH('Calc| Project Costs'!O$9,'Input| Escalations'!$H$23:$N$23,0))+'Input| Projects'!$Z86*INDEX('Input| Escalations'!$H$34:$N$34,MATCH('Calc| Project Costs'!O$9,'Input| Escalations'!$H$23:$N$23,0))+'Input| Projects'!$AA86*INDEX('Input| Escalations'!$H$35:$N$35,MATCH('Calc| Project Costs'!O$9,'Input| Escalations'!$H$23:$N$23,0))+1</f>
        <v>1</v>
      </c>
      <c r="P86" s="192">
        <f>'Input| Projects'!$Y86*INDEX('Input| Escalations'!$H$33:$N$33,MATCH('Calc| Project Costs'!P$9,'Input| Escalations'!$H$23:$N$23,0))+'Input| Projects'!$Z86*INDEX('Input| Escalations'!$H$34:$N$34,MATCH('Calc| Project Costs'!P$9,'Input| Escalations'!$H$23:$N$23,0))+'Input| Projects'!$AA86*INDEX('Input| Escalations'!$H$35:$N$35,MATCH('Calc| Project Costs'!P$9,'Input| Escalations'!$H$23:$N$23,0))+1</f>
        <v>1</v>
      </c>
      <c r="Q86" s="192">
        <f>'Input| Projects'!$Y86*INDEX('Input| Escalations'!$H$33:$N$33,MATCH('Calc| Project Costs'!Q$9,'Input| Escalations'!$H$23:$N$23,0))+'Input| Projects'!$Z86*INDEX('Input| Escalations'!$H$34:$N$34,MATCH('Calc| Project Costs'!Q$9,'Input| Escalations'!$H$23:$N$23,0))+'Input| Projects'!$AA86*INDEX('Input| Escalations'!$H$35:$N$35,MATCH('Calc| Project Costs'!Q$9,'Input| Escalations'!$H$23:$N$23,0))+1</f>
        <v>1</v>
      </c>
      <c r="R86" s="192">
        <f>'Input| Projects'!$Y86*INDEX('Input| Escalations'!$H$33:$N$33,MATCH('Calc| Project Costs'!R$9,'Input| Escalations'!$H$23:$N$23,0))+'Input| Projects'!$Z86*INDEX('Input| Escalations'!$H$34:$N$34,MATCH('Calc| Project Costs'!R$9,'Input| Escalations'!$H$23:$N$23,0))+'Input| Projects'!$AA86*INDEX('Input| Escalations'!$H$35:$N$35,MATCH('Calc| Project Costs'!R$9,'Input| Escalations'!$H$23:$N$23,0))+1</f>
        <v>1</v>
      </c>
      <c r="S86" s="192">
        <f>'Input| Projects'!$Y86*INDEX('Input| Escalations'!$H$33:$N$33,MATCH('Calc| Project Costs'!S$9,'Input| Escalations'!$H$23:$N$23,0))+'Input| Projects'!$Z86*INDEX('Input| Escalations'!$H$34:$N$34,MATCH('Calc| Project Costs'!S$9,'Input| Escalations'!$H$23:$N$23,0))+'Input| Projects'!$AA86*INDEX('Input| Escalations'!$H$35:$N$35,MATCH('Calc| Project Costs'!S$9,'Input| Escalations'!$H$23:$N$23,0))+1</f>
        <v>1</v>
      </c>
      <c r="T86" s="192">
        <f>'Input| Projects'!$Y86*INDEX('Input| Escalations'!$H$33:$N$33,MATCH('Calc| Project Costs'!T$9,'Input| Escalations'!$H$23:$N$23,0))+'Input| Projects'!$Z86*INDEX('Input| Escalations'!$H$34:$N$34,MATCH('Calc| Project Costs'!T$9,'Input| Escalations'!$H$23:$N$23,0))+'Input| Projects'!$AA86*INDEX('Input| Escalations'!$H$35:$N$35,MATCH('Calc| Project Costs'!T$9,'Input| Escalations'!$H$23:$N$23,0))+1</f>
        <v>1</v>
      </c>
      <c r="U86" s="106"/>
      <c r="V86" s="186">
        <f t="shared" si="68"/>
        <v>1.33752</v>
      </c>
      <c r="W86" s="186">
        <f t="shared" si="69"/>
        <v>0</v>
      </c>
      <c r="X86" s="186">
        <f t="shared" si="70"/>
        <v>0</v>
      </c>
      <c r="Y86" s="186">
        <f t="shared" si="46"/>
        <v>0</v>
      </c>
      <c r="Z86" s="186">
        <f t="shared" si="47"/>
        <v>0</v>
      </c>
      <c r="AA86" s="186">
        <f t="shared" si="48"/>
        <v>0</v>
      </c>
      <c r="AB86" s="186">
        <f t="shared" si="49"/>
        <v>0</v>
      </c>
      <c r="AC86" s="106"/>
      <c r="AD86" s="186">
        <f>'Input| Projects'!Q86*N86*'Input| Escalations'!$K$19</f>
        <v>0</v>
      </c>
      <c r="AE86" s="186">
        <f>'Input| Projects'!R86*O86*'Input| Escalations'!$K$19</f>
        <v>0</v>
      </c>
      <c r="AF86" s="186">
        <f>'Input| Projects'!S86*P86*'Input| Escalations'!$K$19</f>
        <v>0</v>
      </c>
      <c r="AG86" s="186">
        <f>'Input| Projects'!T86*Q86*'Input| Escalations'!$K$19</f>
        <v>0</v>
      </c>
      <c r="AH86" s="186">
        <f>'Input| Projects'!U86*R86*'Input| Escalations'!$K$19</f>
        <v>0</v>
      </c>
      <c r="AI86" s="186">
        <f>'Input| Projects'!V86*S86*'Input| Escalations'!$K$19</f>
        <v>0</v>
      </c>
      <c r="AJ86" s="186">
        <f>'Input| Projects'!W86*T86*'Input| Escalations'!$K$19</f>
        <v>0</v>
      </c>
      <c r="AK86" s="106"/>
      <c r="AL86" s="186">
        <f>IFERROR(IF('Input| Overheads'!$C$42="Direct costs",SUMPRODUCT(--('Input| Projects'!$AC86="Yes"),'Calc| Overheads Allocation'!C$8,'Calc| Project Costs'!V86),IF('Input| Overheads'!$C$42="Internal labour",SUMPRODUCT(--('Input| Projects'!$AC86="Yes"),'Calc| Overheads Allocation'!C$8,'Calc| Project Costs'!V86,'Input| Projects'!$Y86),IF('Input| Overheads'!$C$42="DNSP defined",SUMPRODUCT(--('Input| Projects'!$AC86="Yes"),'Calc| Overheads Allocation'!C$61,'Input| Projects'!$AF86),""))),"")</f>
        <v>7.6299999999999993E-2</v>
      </c>
      <c r="AM86" s="186">
        <f>IFERROR(IF('Input| Overheads'!$C$42="Direct costs",SUMPRODUCT(--('Input| Projects'!$AC86="Yes"),'Calc| Overheads Allocation'!D$8,'Calc| Project Costs'!W86),IF('Input| Overheads'!$C$42="Internal labour",SUMPRODUCT(--('Input| Projects'!$AC86="Yes"),'Calc| Overheads Allocation'!D$8,'Calc| Project Costs'!W86,'Input| Projects'!$Y86),IF('Input| Overheads'!$C$42="DNSP defined",SUMPRODUCT(--('Input| Projects'!$AC86="Yes"),'Calc| Overheads Allocation'!D$61,'Input| Projects'!$AF86),""))),"")</f>
        <v>0</v>
      </c>
      <c r="AN86" s="186">
        <f>IFERROR(IF('Input| Overheads'!$C$42="Direct costs",SUMPRODUCT(--('Input| Projects'!$AC86="Yes"),'Calc| Overheads Allocation'!E$8,'Calc| Project Costs'!X86),IF('Input| Overheads'!$C$42="Internal labour",SUMPRODUCT(--('Input| Projects'!$AC86="Yes"),'Calc| Overheads Allocation'!E$8,'Calc| Project Costs'!X86,'Input| Projects'!$Y86),IF('Input| Overheads'!$C$42="DNSP defined",SUMPRODUCT(--('Input| Projects'!$AC86="Yes"),'Calc| Overheads Allocation'!E$61,'Input| Projects'!$AF86),""))),"")</f>
        <v>0</v>
      </c>
      <c r="AO86" s="186">
        <f>IFERROR(IF('Input| Overheads'!$C$42="Direct costs",SUMPRODUCT(--('Input| Projects'!$AC86="Yes"),'Calc| Overheads Allocation'!F$8,'Calc| Project Costs'!Y86),IF('Input| Overheads'!$C$42="Internal labour",SUMPRODUCT(--('Input| Projects'!$AC86="Yes"),'Calc| Overheads Allocation'!F$8,'Calc| Project Costs'!Y86,'Input| Projects'!$Y86),IF('Input| Overheads'!$C$42="DNSP defined",SUMPRODUCT(--('Input| Projects'!$AC86="Yes"),'Calc| Overheads Allocation'!F$61,'Input| Projects'!$AF86),""))),"")</f>
        <v>0</v>
      </c>
      <c r="AP86" s="186">
        <f>IFERROR(IF('Input| Overheads'!$C$42="Direct costs",SUMPRODUCT(--('Input| Projects'!$AC86="Yes"),'Calc| Overheads Allocation'!G$8,'Calc| Project Costs'!Z86),IF('Input| Overheads'!$C$42="Internal labour",SUMPRODUCT(--('Input| Projects'!$AC86="Yes"),'Calc| Overheads Allocation'!G$8,'Calc| Project Costs'!Z86,'Input| Projects'!$Y86),IF('Input| Overheads'!$C$42="DNSP defined",SUMPRODUCT(--('Input| Projects'!$AC86="Yes"),'Calc| Overheads Allocation'!G$61,'Input| Projects'!$AF86),""))),"")</f>
        <v>0</v>
      </c>
      <c r="AQ86" s="186">
        <f>IFERROR(IF('Input| Overheads'!$C$42="Direct costs",SUMPRODUCT(--('Input| Projects'!$AC86="Yes"),'Calc| Overheads Allocation'!H$8,'Calc| Project Costs'!AA86),IF('Input| Overheads'!$C$42="Internal labour",SUMPRODUCT(--('Input| Projects'!$AC86="Yes"),'Calc| Overheads Allocation'!H$8,'Calc| Project Costs'!AA86,'Input| Projects'!$Y86),IF('Input| Overheads'!$C$42="DNSP defined",SUMPRODUCT(--('Input| Projects'!$AC86="Yes"),'Calc| Overheads Allocation'!H$61,'Input| Projects'!$AF86),""))),"")</f>
        <v>0</v>
      </c>
      <c r="AR86" s="186">
        <f>IFERROR(IF('Input| Overheads'!$C$42="Direct costs",SUMPRODUCT(--('Input| Projects'!$AC86="Yes"),'Calc| Overheads Allocation'!I$8,'Calc| Project Costs'!AB86),IF('Input| Overheads'!$C$42="Internal labour",SUMPRODUCT(--('Input| Projects'!$AC86="Yes"),'Calc| Overheads Allocation'!I$8,'Calc| Project Costs'!AB86,'Input| Projects'!$Y86),IF('Input| Overheads'!$C$42="DNSP defined",SUMPRODUCT(--('Input| Projects'!$AC86="Yes"),'Calc| Overheads Allocation'!I$61,'Input| Projects'!$AF86),""))),"")</f>
        <v>0</v>
      </c>
      <c r="AS86" s="106"/>
      <c r="AT86" s="186">
        <f>IFERROR(IF('Input| Overheads'!$C$42="Direct costs",SUMPRODUCT(--('Input| Projects'!$AD86="Yes"),'Calc| Overheads Allocation'!C$9,'Calc| Project Costs'!V86),IF('Input| Overheads'!$C$42="Internal labour",SUMPRODUCT(--('Input| Projects'!$AD86="Yes"),'Calc| Overheads Allocation'!C$9,'Calc| Project Costs'!V86,'Input| Projects'!$Y86),IF('Input| Overheads'!$C$42="DNSP defined",SUMPRODUCT(--('Input| Projects'!$AD86="Yes"),'Calc| Overheads Allocation'!C$62,'Input| Projects'!$AG86),""))),"")</f>
        <v>0</v>
      </c>
      <c r="AU86" s="186">
        <f>IFERROR(IF('Input| Overheads'!$C$42="Direct costs",SUMPRODUCT(--('Input| Projects'!$AD86="Yes"),'Calc| Overheads Allocation'!D$9,'Calc| Project Costs'!W86),IF('Input| Overheads'!$C$42="Internal labour",SUMPRODUCT(--('Input| Projects'!$AD86="Yes"),'Calc| Overheads Allocation'!D$9,'Calc| Project Costs'!W86,'Input| Projects'!$Y86),IF('Input| Overheads'!$C$42="DNSP defined",SUMPRODUCT(--('Input| Projects'!$AD86="Yes"),'Calc| Overheads Allocation'!D$62,'Input| Projects'!$AG86),""))),"")</f>
        <v>0</v>
      </c>
      <c r="AV86" s="186">
        <f>IFERROR(IF('Input| Overheads'!$C$42="Direct costs",SUMPRODUCT(--('Input| Projects'!$AD86="Yes"),'Calc| Overheads Allocation'!E$9,'Calc| Project Costs'!X86),IF('Input| Overheads'!$C$42="Internal labour",SUMPRODUCT(--('Input| Projects'!$AD86="Yes"),'Calc| Overheads Allocation'!E$9,'Calc| Project Costs'!X86,'Input| Projects'!$Y86),IF('Input| Overheads'!$C$42="DNSP defined",SUMPRODUCT(--('Input| Projects'!$AD86="Yes"),'Calc| Overheads Allocation'!E$62,'Input| Projects'!$AG86),""))),"")</f>
        <v>0</v>
      </c>
      <c r="AW86" s="186">
        <f>IFERROR(IF('Input| Overheads'!$C$42="Direct costs",SUMPRODUCT(--('Input| Projects'!$AD86="Yes"),'Calc| Overheads Allocation'!F$9,'Calc| Project Costs'!Y86),IF('Input| Overheads'!$C$42="Internal labour",SUMPRODUCT(--('Input| Projects'!$AD86="Yes"),'Calc| Overheads Allocation'!F$9,'Calc| Project Costs'!Y86,'Input| Projects'!$Y86),IF('Input| Overheads'!$C$42="DNSP defined",SUMPRODUCT(--('Input| Projects'!$AD86="Yes"),'Calc| Overheads Allocation'!F$62,'Input| Projects'!$AG86),""))),"")</f>
        <v>0</v>
      </c>
      <c r="AX86" s="186">
        <f>IFERROR(IF('Input| Overheads'!$C$42="Direct costs",SUMPRODUCT(--('Input| Projects'!$AD86="Yes"),'Calc| Overheads Allocation'!G$9,'Calc| Project Costs'!Z86),IF('Input| Overheads'!$C$42="Internal labour",SUMPRODUCT(--('Input| Projects'!$AD86="Yes"),'Calc| Overheads Allocation'!G$9,'Calc| Project Costs'!Z86,'Input| Projects'!$Y86),IF('Input| Overheads'!$C$42="DNSP defined",SUMPRODUCT(--('Input| Projects'!$AD86="Yes"),'Calc| Overheads Allocation'!G$62,'Input| Projects'!$AG86),""))),"")</f>
        <v>0</v>
      </c>
      <c r="AY86" s="186">
        <f>IFERROR(IF('Input| Overheads'!$C$42="Direct costs",SUMPRODUCT(--('Input| Projects'!$AD86="Yes"),'Calc| Overheads Allocation'!H$9,'Calc| Project Costs'!AA86),IF('Input| Overheads'!$C$42="Internal labour",SUMPRODUCT(--('Input| Projects'!$AD86="Yes"),'Calc| Overheads Allocation'!H$9,'Calc| Project Costs'!AA86,'Input| Projects'!$Y86),IF('Input| Overheads'!$C$42="DNSP defined",SUMPRODUCT(--('Input| Projects'!$AD86="Yes"),'Calc| Overheads Allocation'!H$62,'Input| Projects'!$AG86),""))),"")</f>
        <v>0</v>
      </c>
      <c r="AZ86" s="186">
        <f>IFERROR(IF('Input| Overheads'!$C$42="Direct costs",SUMPRODUCT(--('Input| Projects'!$AD86="Yes"),'Calc| Overheads Allocation'!I$9,'Calc| Project Costs'!AB86),IF('Input| Overheads'!$C$42="Internal labour",SUMPRODUCT(--('Input| Projects'!$AD86="Yes"),'Calc| Overheads Allocation'!I$9,'Calc| Project Costs'!AB86,'Input| Projects'!$Y86),IF('Input| Overheads'!$C$42="DNSP defined",SUMPRODUCT(--('Input| Projects'!$AD86="Yes"),'Calc| Overheads Allocation'!I$62,'Input| Projects'!$AG86),""))),"")</f>
        <v>0</v>
      </c>
      <c r="BA86" s="106"/>
      <c r="BB86" s="186">
        <f t="shared" si="71"/>
        <v>7.6299999999999993E-2</v>
      </c>
      <c r="BC86" s="186">
        <f t="shared" si="72"/>
        <v>0</v>
      </c>
      <c r="BD86" s="186">
        <f t="shared" si="73"/>
        <v>0</v>
      </c>
      <c r="BE86" s="186">
        <f t="shared" si="50"/>
        <v>0</v>
      </c>
      <c r="BF86" s="186">
        <f t="shared" si="51"/>
        <v>0</v>
      </c>
      <c r="BG86" s="186">
        <f t="shared" si="52"/>
        <v>0</v>
      </c>
      <c r="BH86" s="186">
        <f t="shared" si="53"/>
        <v>0</v>
      </c>
      <c r="BI86" s="97"/>
      <c r="BJ86" s="186">
        <f t="shared" si="54"/>
        <v>0</v>
      </c>
      <c r="BK86" s="186" t="str">
        <f t="shared" si="55"/>
        <v/>
      </c>
      <c r="BL86" s="186" t="str">
        <f t="shared" si="56"/>
        <v/>
      </c>
      <c r="BM86" s="186" t="str">
        <f t="shared" si="57"/>
        <v/>
      </c>
      <c r="BN86" s="186" t="str">
        <f t="shared" si="58"/>
        <v/>
      </c>
      <c r="BO86" s="186" t="str">
        <f t="shared" si="59"/>
        <v/>
      </c>
      <c r="BP86" s="186" t="str">
        <f t="shared" si="60"/>
        <v/>
      </c>
      <c r="BQ86" s="97"/>
      <c r="BR86" s="186">
        <f t="shared" si="61"/>
        <v>1.4138200000000001</v>
      </c>
      <c r="BS86" s="186">
        <f t="shared" si="62"/>
        <v>0</v>
      </c>
      <c r="BT86" s="222">
        <f t="shared" si="63"/>
        <v>0</v>
      </c>
      <c r="BU86" s="222">
        <f t="shared" si="64"/>
        <v>0</v>
      </c>
      <c r="BV86" s="222">
        <f t="shared" si="65"/>
        <v>0</v>
      </c>
      <c r="BW86" s="222">
        <f t="shared" si="66"/>
        <v>0</v>
      </c>
      <c r="BX86" s="222">
        <f t="shared" si="67"/>
        <v>0</v>
      </c>
      <c r="BY86" s="106"/>
      <c r="BZ86" s="197">
        <f>IF(SUMIF('Input| Projects'!$AS$8:$CP$8,"Dx",'Input| Projects'!$AS86:$CP86)=0,"",SUMIF('Input| Projects'!$AS$8:$CP$8,"Dx",'Input| Projects'!$AS86:$CP86))</f>
        <v>1</v>
      </c>
      <c r="CA86" s="197" t="str">
        <f>IF(SUMIF('Input| Projects'!$AS$8:$CP$8,"Tx",'Input| Projects'!$AS86:$CP86)=0,"",SUMIF('Input| Projects'!$AS$8:$CP$8,"Tx",'Input| Projects'!$AS86:$CP86))</f>
        <v/>
      </c>
      <c r="CB86" s="150" t="str">
        <f t="shared" si="74"/>
        <v/>
      </c>
    </row>
    <row r="87" spans="2:80" x14ac:dyDescent="0.2">
      <c r="B87" s="201">
        <f>IFERROR('Input| Projects'!B87,"")</f>
        <v>78</v>
      </c>
      <c r="C87" s="42" t="str">
        <f>IFERROR(IF('Input| Projects'!C87="","",'Input| Projects'!C87),"")</f>
        <v>ARA REP 11kV SWG CARDIFF ZN</v>
      </c>
      <c r="D87" s="42" t="str">
        <f>IFERROR(IF('Input| Projects'!D87="","",'Input| Projects'!D87),"")</f>
        <v>ARA_07.3.0006</v>
      </c>
      <c r="E87" s="104"/>
      <c r="F87" s="190">
        <f>IFERROR('Input| Projects'!I87*'Input| Escalations'!$K$19,"")</f>
        <v>0.91903000000000001</v>
      </c>
      <c r="G87" s="190">
        <f>IFERROR('Input| Projects'!J87*'Input| Escalations'!$K$19,"")</f>
        <v>0</v>
      </c>
      <c r="H87" s="190">
        <f>IFERROR('Input| Projects'!K87*'Input| Escalations'!$K$19,"")</f>
        <v>0</v>
      </c>
      <c r="I87" s="190">
        <f>IFERROR('Input| Projects'!L87*'Input| Escalations'!$K$19,"")</f>
        <v>0</v>
      </c>
      <c r="J87" s="190">
        <f>IFERROR('Input| Projects'!M87*'Input| Escalations'!$K$19,"")</f>
        <v>0</v>
      </c>
      <c r="K87" s="190">
        <f>IFERROR('Input| Projects'!N87*'Input| Escalations'!$K$19,"")</f>
        <v>0</v>
      </c>
      <c r="L87" s="190">
        <f>IFERROR('Input| Projects'!O87*'Input| Escalations'!$K$19,"")</f>
        <v>0</v>
      </c>
      <c r="M87" s="150" t="str">
        <f>IF(ABS(SUM(F87:L87)-(SUM('Input| Projects'!I87:O87)*'Input| Escalations'!$K$19))&lt;0.0000001,"",1)</f>
        <v/>
      </c>
      <c r="N87" s="192">
        <f>'Input| Projects'!$Y87*INDEX('Input| Escalations'!$H$33:$N$33,MATCH('Calc| Project Costs'!N$9,'Input| Escalations'!$H$23:$N$23,0))+'Input| Projects'!$Z87*INDEX('Input| Escalations'!$H$34:$N$34,MATCH('Calc| Project Costs'!N$9,'Input| Escalations'!$H$23:$N$23,0))+'Input| Projects'!$AA87*INDEX('Input| Escalations'!$H$35:$N$35,MATCH('Calc| Project Costs'!N$9,'Input| Escalations'!$H$23:$N$23,0))+1</f>
        <v>1</v>
      </c>
      <c r="O87" s="192">
        <f>'Input| Projects'!$Y87*INDEX('Input| Escalations'!$H$33:$N$33,MATCH('Calc| Project Costs'!O$9,'Input| Escalations'!$H$23:$N$23,0))+'Input| Projects'!$Z87*INDEX('Input| Escalations'!$H$34:$N$34,MATCH('Calc| Project Costs'!O$9,'Input| Escalations'!$H$23:$N$23,0))+'Input| Projects'!$AA87*INDEX('Input| Escalations'!$H$35:$N$35,MATCH('Calc| Project Costs'!O$9,'Input| Escalations'!$H$23:$N$23,0))+1</f>
        <v>1</v>
      </c>
      <c r="P87" s="192">
        <f>'Input| Projects'!$Y87*INDEX('Input| Escalations'!$H$33:$N$33,MATCH('Calc| Project Costs'!P$9,'Input| Escalations'!$H$23:$N$23,0))+'Input| Projects'!$Z87*INDEX('Input| Escalations'!$H$34:$N$34,MATCH('Calc| Project Costs'!P$9,'Input| Escalations'!$H$23:$N$23,0))+'Input| Projects'!$AA87*INDEX('Input| Escalations'!$H$35:$N$35,MATCH('Calc| Project Costs'!P$9,'Input| Escalations'!$H$23:$N$23,0))+1</f>
        <v>1</v>
      </c>
      <c r="Q87" s="192">
        <f>'Input| Projects'!$Y87*INDEX('Input| Escalations'!$H$33:$N$33,MATCH('Calc| Project Costs'!Q$9,'Input| Escalations'!$H$23:$N$23,0))+'Input| Projects'!$Z87*INDEX('Input| Escalations'!$H$34:$N$34,MATCH('Calc| Project Costs'!Q$9,'Input| Escalations'!$H$23:$N$23,0))+'Input| Projects'!$AA87*INDEX('Input| Escalations'!$H$35:$N$35,MATCH('Calc| Project Costs'!Q$9,'Input| Escalations'!$H$23:$N$23,0))+1</f>
        <v>1</v>
      </c>
      <c r="R87" s="192">
        <f>'Input| Projects'!$Y87*INDEX('Input| Escalations'!$H$33:$N$33,MATCH('Calc| Project Costs'!R$9,'Input| Escalations'!$H$23:$N$23,0))+'Input| Projects'!$Z87*INDEX('Input| Escalations'!$H$34:$N$34,MATCH('Calc| Project Costs'!R$9,'Input| Escalations'!$H$23:$N$23,0))+'Input| Projects'!$AA87*INDEX('Input| Escalations'!$H$35:$N$35,MATCH('Calc| Project Costs'!R$9,'Input| Escalations'!$H$23:$N$23,0))+1</f>
        <v>1</v>
      </c>
      <c r="S87" s="192">
        <f>'Input| Projects'!$Y87*INDEX('Input| Escalations'!$H$33:$N$33,MATCH('Calc| Project Costs'!S$9,'Input| Escalations'!$H$23:$N$23,0))+'Input| Projects'!$Z87*INDEX('Input| Escalations'!$H$34:$N$34,MATCH('Calc| Project Costs'!S$9,'Input| Escalations'!$H$23:$N$23,0))+'Input| Projects'!$AA87*INDEX('Input| Escalations'!$H$35:$N$35,MATCH('Calc| Project Costs'!S$9,'Input| Escalations'!$H$23:$N$23,0))+1</f>
        <v>1</v>
      </c>
      <c r="T87" s="192">
        <f>'Input| Projects'!$Y87*INDEX('Input| Escalations'!$H$33:$N$33,MATCH('Calc| Project Costs'!T$9,'Input| Escalations'!$H$23:$N$23,0))+'Input| Projects'!$Z87*INDEX('Input| Escalations'!$H$34:$N$34,MATCH('Calc| Project Costs'!T$9,'Input| Escalations'!$H$23:$N$23,0))+'Input| Projects'!$AA87*INDEX('Input| Escalations'!$H$35:$N$35,MATCH('Calc| Project Costs'!T$9,'Input| Escalations'!$H$23:$N$23,0))+1</f>
        <v>1</v>
      </c>
      <c r="U87" s="106"/>
      <c r="V87" s="186">
        <f t="shared" si="68"/>
        <v>0.91903000000000001</v>
      </c>
      <c r="W87" s="186">
        <f t="shared" si="69"/>
        <v>0</v>
      </c>
      <c r="X87" s="186">
        <f t="shared" si="70"/>
        <v>0</v>
      </c>
      <c r="Y87" s="186">
        <f t="shared" si="46"/>
        <v>0</v>
      </c>
      <c r="Z87" s="186">
        <f t="shared" si="47"/>
        <v>0</v>
      </c>
      <c r="AA87" s="186">
        <f t="shared" si="48"/>
        <v>0</v>
      </c>
      <c r="AB87" s="186">
        <f t="shared" si="49"/>
        <v>0</v>
      </c>
      <c r="AC87" s="106"/>
      <c r="AD87" s="186">
        <f>'Input| Projects'!Q87*N87*'Input| Escalations'!$K$19</f>
        <v>0</v>
      </c>
      <c r="AE87" s="186">
        <f>'Input| Projects'!R87*O87*'Input| Escalations'!$K$19</f>
        <v>0</v>
      </c>
      <c r="AF87" s="186">
        <f>'Input| Projects'!S87*P87*'Input| Escalations'!$K$19</f>
        <v>0</v>
      </c>
      <c r="AG87" s="186">
        <f>'Input| Projects'!T87*Q87*'Input| Escalations'!$K$19</f>
        <v>0</v>
      </c>
      <c r="AH87" s="186">
        <f>'Input| Projects'!U87*R87*'Input| Escalations'!$K$19</f>
        <v>0</v>
      </c>
      <c r="AI87" s="186">
        <f>'Input| Projects'!V87*S87*'Input| Escalations'!$K$19</f>
        <v>0</v>
      </c>
      <c r="AJ87" s="186">
        <f>'Input| Projects'!W87*T87*'Input| Escalations'!$K$19</f>
        <v>0</v>
      </c>
      <c r="AK87" s="106"/>
      <c r="AL87" s="186">
        <f>IFERROR(IF('Input| Overheads'!$C$42="Direct costs",SUMPRODUCT(--('Input| Projects'!$AC87="Yes"),'Calc| Overheads Allocation'!C$8,'Calc| Project Costs'!V87),IF('Input| Overheads'!$C$42="Internal labour",SUMPRODUCT(--('Input| Projects'!$AC87="Yes"),'Calc| Overheads Allocation'!C$8,'Calc| Project Costs'!V87,'Input| Projects'!$Y87),IF('Input| Overheads'!$C$42="DNSP defined",SUMPRODUCT(--('Input| Projects'!$AC87="Yes"),'Calc| Overheads Allocation'!C$61,'Input| Projects'!$AF87),""))),"")</f>
        <v>0.41145999999999994</v>
      </c>
      <c r="AM87" s="186">
        <f>IFERROR(IF('Input| Overheads'!$C$42="Direct costs",SUMPRODUCT(--('Input| Projects'!$AC87="Yes"),'Calc| Overheads Allocation'!D$8,'Calc| Project Costs'!W87),IF('Input| Overheads'!$C$42="Internal labour",SUMPRODUCT(--('Input| Projects'!$AC87="Yes"),'Calc| Overheads Allocation'!D$8,'Calc| Project Costs'!W87,'Input| Projects'!$Y87),IF('Input| Overheads'!$C$42="DNSP defined",SUMPRODUCT(--('Input| Projects'!$AC87="Yes"),'Calc| Overheads Allocation'!D$61,'Input| Projects'!$AF87),""))),"")</f>
        <v>0</v>
      </c>
      <c r="AN87" s="186">
        <f>IFERROR(IF('Input| Overheads'!$C$42="Direct costs",SUMPRODUCT(--('Input| Projects'!$AC87="Yes"),'Calc| Overheads Allocation'!E$8,'Calc| Project Costs'!X87),IF('Input| Overheads'!$C$42="Internal labour",SUMPRODUCT(--('Input| Projects'!$AC87="Yes"),'Calc| Overheads Allocation'!E$8,'Calc| Project Costs'!X87,'Input| Projects'!$Y87),IF('Input| Overheads'!$C$42="DNSP defined",SUMPRODUCT(--('Input| Projects'!$AC87="Yes"),'Calc| Overheads Allocation'!E$61,'Input| Projects'!$AF87),""))),"")</f>
        <v>0</v>
      </c>
      <c r="AO87" s="186">
        <f>IFERROR(IF('Input| Overheads'!$C$42="Direct costs",SUMPRODUCT(--('Input| Projects'!$AC87="Yes"),'Calc| Overheads Allocation'!F$8,'Calc| Project Costs'!Y87),IF('Input| Overheads'!$C$42="Internal labour",SUMPRODUCT(--('Input| Projects'!$AC87="Yes"),'Calc| Overheads Allocation'!F$8,'Calc| Project Costs'!Y87,'Input| Projects'!$Y87),IF('Input| Overheads'!$C$42="DNSP defined",SUMPRODUCT(--('Input| Projects'!$AC87="Yes"),'Calc| Overheads Allocation'!F$61,'Input| Projects'!$AF87),""))),"")</f>
        <v>0</v>
      </c>
      <c r="AP87" s="186">
        <f>IFERROR(IF('Input| Overheads'!$C$42="Direct costs",SUMPRODUCT(--('Input| Projects'!$AC87="Yes"),'Calc| Overheads Allocation'!G$8,'Calc| Project Costs'!Z87),IF('Input| Overheads'!$C$42="Internal labour",SUMPRODUCT(--('Input| Projects'!$AC87="Yes"),'Calc| Overheads Allocation'!G$8,'Calc| Project Costs'!Z87,'Input| Projects'!$Y87),IF('Input| Overheads'!$C$42="DNSP defined",SUMPRODUCT(--('Input| Projects'!$AC87="Yes"),'Calc| Overheads Allocation'!G$61,'Input| Projects'!$AF87),""))),"")</f>
        <v>0</v>
      </c>
      <c r="AQ87" s="186">
        <f>IFERROR(IF('Input| Overheads'!$C$42="Direct costs",SUMPRODUCT(--('Input| Projects'!$AC87="Yes"),'Calc| Overheads Allocation'!H$8,'Calc| Project Costs'!AA87),IF('Input| Overheads'!$C$42="Internal labour",SUMPRODUCT(--('Input| Projects'!$AC87="Yes"),'Calc| Overheads Allocation'!H$8,'Calc| Project Costs'!AA87,'Input| Projects'!$Y87),IF('Input| Overheads'!$C$42="DNSP defined",SUMPRODUCT(--('Input| Projects'!$AC87="Yes"),'Calc| Overheads Allocation'!H$61,'Input| Projects'!$AF87),""))),"")</f>
        <v>0</v>
      </c>
      <c r="AR87" s="186">
        <f>IFERROR(IF('Input| Overheads'!$C$42="Direct costs",SUMPRODUCT(--('Input| Projects'!$AC87="Yes"),'Calc| Overheads Allocation'!I$8,'Calc| Project Costs'!AB87),IF('Input| Overheads'!$C$42="Internal labour",SUMPRODUCT(--('Input| Projects'!$AC87="Yes"),'Calc| Overheads Allocation'!I$8,'Calc| Project Costs'!AB87,'Input| Projects'!$Y87),IF('Input| Overheads'!$C$42="DNSP defined",SUMPRODUCT(--('Input| Projects'!$AC87="Yes"),'Calc| Overheads Allocation'!I$61,'Input| Projects'!$AF87),""))),"")</f>
        <v>0</v>
      </c>
      <c r="AS87" s="106"/>
      <c r="AT87" s="186">
        <f>IFERROR(IF('Input| Overheads'!$C$42="Direct costs",SUMPRODUCT(--('Input| Projects'!$AD87="Yes"),'Calc| Overheads Allocation'!C$9,'Calc| Project Costs'!V87),IF('Input| Overheads'!$C$42="Internal labour",SUMPRODUCT(--('Input| Projects'!$AD87="Yes"),'Calc| Overheads Allocation'!C$9,'Calc| Project Costs'!V87,'Input| Projects'!$Y87),IF('Input| Overheads'!$C$42="DNSP defined",SUMPRODUCT(--('Input| Projects'!$AD87="Yes"),'Calc| Overheads Allocation'!C$62,'Input| Projects'!$AG87),""))),"")</f>
        <v>0</v>
      </c>
      <c r="AU87" s="186">
        <f>IFERROR(IF('Input| Overheads'!$C$42="Direct costs",SUMPRODUCT(--('Input| Projects'!$AD87="Yes"),'Calc| Overheads Allocation'!D$9,'Calc| Project Costs'!W87),IF('Input| Overheads'!$C$42="Internal labour",SUMPRODUCT(--('Input| Projects'!$AD87="Yes"),'Calc| Overheads Allocation'!D$9,'Calc| Project Costs'!W87,'Input| Projects'!$Y87),IF('Input| Overheads'!$C$42="DNSP defined",SUMPRODUCT(--('Input| Projects'!$AD87="Yes"),'Calc| Overheads Allocation'!D$62,'Input| Projects'!$AG87),""))),"")</f>
        <v>0</v>
      </c>
      <c r="AV87" s="186">
        <f>IFERROR(IF('Input| Overheads'!$C$42="Direct costs",SUMPRODUCT(--('Input| Projects'!$AD87="Yes"),'Calc| Overheads Allocation'!E$9,'Calc| Project Costs'!X87),IF('Input| Overheads'!$C$42="Internal labour",SUMPRODUCT(--('Input| Projects'!$AD87="Yes"),'Calc| Overheads Allocation'!E$9,'Calc| Project Costs'!X87,'Input| Projects'!$Y87),IF('Input| Overheads'!$C$42="DNSP defined",SUMPRODUCT(--('Input| Projects'!$AD87="Yes"),'Calc| Overheads Allocation'!E$62,'Input| Projects'!$AG87),""))),"")</f>
        <v>0</v>
      </c>
      <c r="AW87" s="186">
        <f>IFERROR(IF('Input| Overheads'!$C$42="Direct costs",SUMPRODUCT(--('Input| Projects'!$AD87="Yes"),'Calc| Overheads Allocation'!F$9,'Calc| Project Costs'!Y87),IF('Input| Overheads'!$C$42="Internal labour",SUMPRODUCT(--('Input| Projects'!$AD87="Yes"),'Calc| Overheads Allocation'!F$9,'Calc| Project Costs'!Y87,'Input| Projects'!$Y87),IF('Input| Overheads'!$C$42="DNSP defined",SUMPRODUCT(--('Input| Projects'!$AD87="Yes"),'Calc| Overheads Allocation'!F$62,'Input| Projects'!$AG87),""))),"")</f>
        <v>0</v>
      </c>
      <c r="AX87" s="186">
        <f>IFERROR(IF('Input| Overheads'!$C$42="Direct costs",SUMPRODUCT(--('Input| Projects'!$AD87="Yes"),'Calc| Overheads Allocation'!G$9,'Calc| Project Costs'!Z87),IF('Input| Overheads'!$C$42="Internal labour",SUMPRODUCT(--('Input| Projects'!$AD87="Yes"),'Calc| Overheads Allocation'!G$9,'Calc| Project Costs'!Z87,'Input| Projects'!$Y87),IF('Input| Overheads'!$C$42="DNSP defined",SUMPRODUCT(--('Input| Projects'!$AD87="Yes"),'Calc| Overheads Allocation'!G$62,'Input| Projects'!$AG87),""))),"")</f>
        <v>0</v>
      </c>
      <c r="AY87" s="186">
        <f>IFERROR(IF('Input| Overheads'!$C$42="Direct costs",SUMPRODUCT(--('Input| Projects'!$AD87="Yes"),'Calc| Overheads Allocation'!H$9,'Calc| Project Costs'!AA87),IF('Input| Overheads'!$C$42="Internal labour",SUMPRODUCT(--('Input| Projects'!$AD87="Yes"),'Calc| Overheads Allocation'!H$9,'Calc| Project Costs'!AA87,'Input| Projects'!$Y87),IF('Input| Overheads'!$C$42="DNSP defined",SUMPRODUCT(--('Input| Projects'!$AD87="Yes"),'Calc| Overheads Allocation'!H$62,'Input| Projects'!$AG87),""))),"")</f>
        <v>0</v>
      </c>
      <c r="AZ87" s="186">
        <f>IFERROR(IF('Input| Overheads'!$C$42="Direct costs",SUMPRODUCT(--('Input| Projects'!$AD87="Yes"),'Calc| Overheads Allocation'!I$9,'Calc| Project Costs'!AB87),IF('Input| Overheads'!$C$42="Internal labour",SUMPRODUCT(--('Input| Projects'!$AD87="Yes"),'Calc| Overheads Allocation'!I$9,'Calc| Project Costs'!AB87,'Input| Projects'!$Y87),IF('Input| Overheads'!$C$42="DNSP defined",SUMPRODUCT(--('Input| Projects'!$AD87="Yes"),'Calc| Overheads Allocation'!I$62,'Input| Projects'!$AG87),""))),"")</f>
        <v>0</v>
      </c>
      <c r="BA87" s="106"/>
      <c r="BB87" s="186">
        <f t="shared" si="71"/>
        <v>0.41145999999999994</v>
      </c>
      <c r="BC87" s="186">
        <f t="shared" si="72"/>
        <v>0</v>
      </c>
      <c r="BD87" s="186">
        <f t="shared" si="73"/>
        <v>0</v>
      </c>
      <c r="BE87" s="186">
        <f t="shared" si="50"/>
        <v>0</v>
      </c>
      <c r="BF87" s="186">
        <f t="shared" si="51"/>
        <v>0</v>
      </c>
      <c r="BG87" s="186">
        <f t="shared" si="52"/>
        <v>0</v>
      </c>
      <c r="BH87" s="186">
        <f t="shared" si="53"/>
        <v>0</v>
      </c>
      <c r="BI87" s="97"/>
      <c r="BJ87" s="186">
        <f t="shared" si="54"/>
        <v>0</v>
      </c>
      <c r="BK87" s="186" t="str">
        <f t="shared" si="55"/>
        <v/>
      </c>
      <c r="BL87" s="186" t="str">
        <f t="shared" si="56"/>
        <v/>
      </c>
      <c r="BM87" s="186" t="str">
        <f t="shared" si="57"/>
        <v/>
      </c>
      <c r="BN87" s="186" t="str">
        <f t="shared" si="58"/>
        <v/>
      </c>
      <c r="BO87" s="186" t="str">
        <f t="shared" si="59"/>
        <v/>
      </c>
      <c r="BP87" s="186" t="str">
        <f t="shared" si="60"/>
        <v/>
      </c>
      <c r="BQ87" s="97"/>
      <c r="BR87" s="186">
        <f t="shared" si="61"/>
        <v>1.33049</v>
      </c>
      <c r="BS87" s="186">
        <f t="shared" si="62"/>
        <v>0</v>
      </c>
      <c r="BT87" s="222">
        <f t="shared" si="63"/>
        <v>0</v>
      </c>
      <c r="BU87" s="222">
        <f t="shared" si="64"/>
        <v>0</v>
      </c>
      <c r="BV87" s="222">
        <f t="shared" si="65"/>
        <v>0</v>
      </c>
      <c r="BW87" s="222">
        <f t="shared" si="66"/>
        <v>0</v>
      </c>
      <c r="BX87" s="222">
        <f t="shared" si="67"/>
        <v>0</v>
      </c>
      <c r="BY87" s="106"/>
      <c r="BZ87" s="197">
        <f>IF(SUMIF('Input| Projects'!$AS$8:$CP$8,"Dx",'Input| Projects'!$AS87:$CP87)=0,"",SUMIF('Input| Projects'!$AS$8:$CP$8,"Dx",'Input| Projects'!$AS87:$CP87))</f>
        <v>1</v>
      </c>
      <c r="CA87" s="197" t="str">
        <f>IF(SUMIF('Input| Projects'!$AS$8:$CP$8,"Tx",'Input| Projects'!$AS87:$CP87)=0,"",SUMIF('Input| Projects'!$AS$8:$CP$8,"Tx",'Input| Projects'!$AS87:$CP87))</f>
        <v/>
      </c>
      <c r="CB87" s="150" t="str">
        <f t="shared" si="74"/>
        <v/>
      </c>
    </row>
    <row r="88" spans="2:80" x14ac:dyDescent="0.2">
      <c r="B88" s="201">
        <f>IFERROR('Input| Projects'!B88,"")</f>
        <v>79</v>
      </c>
      <c r="C88" s="42" t="str">
        <f>IFERROR(IF('Input| Projects'!C88="","",'Input| Projects'!C88),"")</f>
        <v>ARA DECOM 33kV STOCKTON BOREHOLE SS</v>
      </c>
      <c r="D88" s="42" t="str">
        <f>IFERROR(IF('Input| Projects'!D88="","",'Input| Projects'!D88),"")</f>
        <v>ARA_07.3.0016</v>
      </c>
      <c r="E88" s="104"/>
      <c r="F88" s="190">
        <f>IFERROR('Input| Projects'!I88*'Input| Escalations'!$K$19,"")</f>
        <v>168.08365000000001</v>
      </c>
      <c r="G88" s="190">
        <f>IFERROR('Input| Projects'!J88*'Input| Escalations'!$K$19,"")</f>
        <v>0</v>
      </c>
      <c r="H88" s="190">
        <f>IFERROR('Input| Projects'!K88*'Input| Escalations'!$K$19,"")</f>
        <v>0</v>
      </c>
      <c r="I88" s="190">
        <f>IFERROR('Input| Projects'!L88*'Input| Escalations'!$K$19,"")</f>
        <v>0</v>
      </c>
      <c r="J88" s="190">
        <f>IFERROR('Input| Projects'!M88*'Input| Escalations'!$K$19,"")</f>
        <v>0</v>
      </c>
      <c r="K88" s="190">
        <f>IFERROR('Input| Projects'!N88*'Input| Escalations'!$K$19,"")</f>
        <v>0</v>
      </c>
      <c r="L88" s="190">
        <f>IFERROR('Input| Projects'!O88*'Input| Escalations'!$K$19,"")</f>
        <v>0</v>
      </c>
      <c r="M88" s="150" t="str">
        <f>IF(ABS(SUM(F88:L88)-(SUM('Input| Projects'!I88:O88)*'Input| Escalations'!$K$19))&lt;0.0000001,"",1)</f>
        <v/>
      </c>
      <c r="N88" s="192">
        <f>'Input| Projects'!$Y88*INDEX('Input| Escalations'!$H$33:$N$33,MATCH('Calc| Project Costs'!N$9,'Input| Escalations'!$H$23:$N$23,0))+'Input| Projects'!$Z88*INDEX('Input| Escalations'!$H$34:$N$34,MATCH('Calc| Project Costs'!N$9,'Input| Escalations'!$H$23:$N$23,0))+'Input| Projects'!$AA88*INDEX('Input| Escalations'!$H$35:$N$35,MATCH('Calc| Project Costs'!N$9,'Input| Escalations'!$H$23:$N$23,0))+1</f>
        <v>1</v>
      </c>
      <c r="O88" s="192">
        <f>'Input| Projects'!$Y88*INDEX('Input| Escalations'!$H$33:$N$33,MATCH('Calc| Project Costs'!O$9,'Input| Escalations'!$H$23:$N$23,0))+'Input| Projects'!$Z88*INDEX('Input| Escalations'!$H$34:$N$34,MATCH('Calc| Project Costs'!O$9,'Input| Escalations'!$H$23:$N$23,0))+'Input| Projects'!$AA88*INDEX('Input| Escalations'!$H$35:$N$35,MATCH('Calc| Project Costs'!O$9,'Input| Escalations'!$H$23:$N$23,0))+1</f>
        <v>1</v>
      </c>
      <c r="P88" s="192">
        <f>'Input| Projects'!$Y88*INDEX('Input| Escalations'!$H$33:$N$33,MATCH('Calc| Project Costs'!P$9,'Input| Escalations'!$H$23:$N$23,0))+'Input| Projects'!$Z88*INDEX('Input| Escalations'!$H$34:$N$34,MATCH('Calc| Project Costs'!P$9,'Input| Escalations'!$H$23:$N$23,0))+'Input| Projects'!$AA88*INDEX('Input| Escalations'!$H$35:$N$35,MATCH('Calc| Project Costs'!P$9,'Input| Escalations'!$H$23:$N$23,0))+1</f>
        <v>1</v>
      </c>
      <c r="Q88" s="192">
        <f>'Input| Projects'!$Y88*INDEX('Input| Escalations'!$H$33:$N$33,MATCH('Calc| Project Costs'!Q$9,'Input| Escalations'!$H$23:$N$23,0))+'Input| Projects'!$Z88*INDEX('Input| Escalations'!$H$34:$N$34,MATCH('Calc| Project Costs'!Q$9,'Input| Escalations'!$H$23:$N$23,0))+'Input| Projects'!$AA88*INDEX('Input| Escalations'!$H$35:$N$35,MATCH('Calc| Project Costs'!Q$9,'Input| Escalations'!$H$23:$N$23,0))+1</f>
        <v>1</v>
      </c>
      <c r="R88" s="192">
        <f>'Input| Projects'!$Y88*INDEX('Input| Escalations'!$H$33:$N$33,MATCH('Calc| Project Costs'!R$9,'Input| Escalations'!$H$23:$N$23,0))+'Input| Projects'!$Z88*INDEX('Input| Escalations'!$H$34:$N$34,MATCH('Calc| Project Costs'!R$9,'Input| Escalations'!$H$23:$N$23,0))+'Input| Projects'!$AA88*INDEX('Input| Escalations'!$H$35:$N$35,MATCH('Calc| Project Costs'!R$9,'Input| Escalations'!$H$23:$N$23,0))+1</f>
        <v>1</v>
      </c>
      <c r="S88" s="192">
        <f>'Input| Projects'!$Y88*INDEX('Input| Escalations'!$H$33:$N$33,MATCH('Calc| Project Costs'!S$9,'Input| Escalations'!$H$23:$N$23,0))+'Input| Projects'!$Z88*INDEX('Input| Escalations'!$H$34:$N$34,MATCH('Calc| Project Costs'!S$9,'Input| Escalations'!$H$23:$N$23,0))+'Input| Projects'!$AA88*INDEX('Input| Escalations'!$H$35:$N$35,MATCH('Calc| Project Costs'!S$9,'Input| Escalations'!$H$23:$N$23,0))+1</f>
        <v>1</v>
      </c>
      <c r="T88" s="192">
        <f>'Input| Projects'!$Y88*INDEX('Input| Escalations'!$H$33:$N$33,MATCH('Calc| Project Costs'!T$9,'Input| Escalations'!$H$23:$N$23,0))+'Input| Projects'!$Z88*INDEX('Input| Escalations'!$H$34:$N$34,MATCH('Calc| Project Costs'!T$9,'Input| Escalations'!$H$23:$N$23,0))+'Input| Projects'!$AA88*INDEX('Input| Escalations'!$H$35:$N$35,MATCH('Calc| Project Costs'!T$9,'Input| Escalations'!$H$23:$N$23,0))+1</f>
        <v>1</v>
      </c>
      <c r="U88" s="106"/>
      <c r="V88" s="186">
        <f t="shared" si="68"/>
        <v>168.08365000000001</v>
      </c>
      <c r="W88" s="186">
        <f t="shared" si="69"/>
        <v>0</v>
      </c>
      <c r="X88" s="186">
        <f t="shared" si="70"/>
        <v>0</v>
      </c>
      <c r="Y88" s="186">
        <f t="shared" si="46"/>
        <v>0</v>
      </c>
      <c r="Z88" s="186">
        <f t="shared" si="47"/>
        <v>0</v>
      </c>
      <c r="AA88" s="186">
        <f t="shared" si="48"/>
        <v>0</v>
      </c>
      <c r="AB88" s="186">
        <f t="shared" si="49"/>
        <v>0</v>
      </c>
      <c r="AC88" s="106"/>
      <c r="AD88" s="186">
        <f>'Input| Projects'!Q88*N88*'Input| Escalations'!$K$19</f>
        <v>0</v>
      </c>
      <c r="AE88" s="186">
        <f>'Input| Projects'!R88*O88*'Input| Escalations'!$K$19</f>
        <v>0</v>
      </c>
      <c r="AF88" s="186">
        <f>'Input| Projects'!S88*P88*'Input| Escalations'!$K$19</f>
        <v>0</v>
      </c>
      <c r="AG88" s="186">
        <f>'Input| Projects'!T88*Q88*'Input| Escalations'!$K$19</f>
        <v>0</v>
      </c>
      <c r="AH88" s="186">
        <f>'Input| Projects'!U88*R88*'Input| Escalations'!$K$19</f>
        <v>0</v>
      </c>
      <c r="AI88" s="186">
        <f>'Input| Projects'!V88*S88*'Input| Escalations'!$K$19</f>
        <v>0</v>
      </c>
      <c r="AJ88" s="186">
        <f>'Input| Projects'!W88*T88*'Input| Escalations'!$K$19</f>
        <v>0</v>
      </c>
      <c r="AK88" s="106"/>
      <c r="AL88" s="186">
        <f>IFERROR(IF('Input| Overheads'!$C$42="Direct costs",SUMPRODUCT(--('Input| Projects'!$AC88="Yes"),'Calc| Overheads Allocation'!C$8,'Calc| Project Costs'!V88),IF('Input| Overheads'!$C$42="Internal labour",SUMPRODUCT(--('Input| Projects'!$AC88="Yes"),'Calc| Overheads Allocation'!C$8,'Calc| Project Costs'!V88,'Input| Projects'!$Y88),IF('Input| Overheads'!$C$42="DNSP defined",SUMPRODUCT(--('Input| Projects'!$AC88="Yes"),'Calc| Overheads Allocation'!C$61,'Input| Projects'!$AF88),""))),"")</f>
        <v>84.27203999999999</v>
      </c>
      <c r="AM88" s="186">
        <f>IFERROR(IF('Input| Overheads'!$C$42="Direct costs",SUMPRODUCT(--('Input| Projects'!$AC88="Yes"),'Calc| Overheads Allocation'!D$8,'Calc| Project Costs'!W88),IF('Input| Overheads'!$C$42="Internal labour",SUMPRODUCT(--('Input| Projects'!$AC88="Yes"),'Calc| Overheads Allocation'!D$8,'Calc| Project Costs'!W88,'Input| Projects'!$Y88),IF('Input| Overheads'!$C$42="DNSP defined",SUMPRODUCT(--('Input| Projects'!$AC88="Yes"),'Calc| Overheads Allocation'!D$61,'Input| Projects'!$AF88),""))),"")</f>
        <v>0</v>
      </c>
      <c r="AN88" s="186">
        <f>IFERROR(IF('Input| Overheads'!$C$42="Direct costs",SUMPRODUCT(--('Input| Projects'!$AC88="Yes"),'Calc| Overheads Allocation'!E$8,'Calc| Project Costs'!X88),IF('Input| Overheads'!$C$42="Internal labour",SUMPRODUCT(--('Input| Projects'!$AC88="Yes"),'Calc| Overheads Allocation'!E$8,'Calc| Project Costs'!X88,'Input| Projects'!$Y88),IF('Input| Overheads'!$C$42="DNSP defined",SUMPRODUCT(--('Input| Projects'!$AC88="Yes"),'Calc| Overheads Allocation'!E$61,'Input| Projects'!$AF88),""))),"")</f>
        <v>0</v>
      </c>
      <c r="AO88" s="186">
        <f>IFERROR(IF('Input| Overheads'!$C$42="Direct costs",SUMPRODUCT(--('Input| Projects'!$AC88="Yes"),'Calc| Overheads Allocation'!F$8,'Calc| Project Costs'!Y88),IF('Input| Overheads'!$C$42="Internal labour",SUMPRODUCT(--('Input| Projects'!$AC88="Yes"),'Calc| Overheads Allocation'!F$8,'Calc| Project Costs'!Y88,'Input| Projects'!$Y88),IF('Input| Overheads'!$C$42="DNSP defined",SUMPRODUCT(--('Input| Projects'!$AC88="Yes"),'Calc| Overheads Allocation'!F$61,'Input| Projects'!$AF88),""))),"")</f>
        <v>0</v>
      </c>
      <c r="AP88" s="186">
        <f>IFERROR(IF('Input| Overheads'!$C$42="Direct costs",SUMPRODUCT(--('Input| Projects'!$AC88="Yes"),'Calc| Overheads Allocation'!G$8,'Calc| Project Costs'!Z88),IF('Input| Overheads'!$C$42="Internal labour",SUMPRODUCT(--('Input| Projects'!$AC88="Yes"),'Calc| Overheads Allocation'!G$8,'Calc| Project Costs'!Z88,'Input| Projects'!$Y88),IF('Input| Overheads'!$C$42="DNSP defined",SUMPRODUCT(--('Input| Projects'!$AC88="Yes"),'Calc| Overheads Allocation'!G$61,'Input| Projects'!$AF88),""))),"")</f>
        <v>0</v>
      </c>
      <c r="AQ88" s="186">
        <f>IFERROR(IF('Input| Overheads'!$C$42="Direct costs",SUMPRODUCT(--('Input| Projects'!$AC88="Yes"),'Calc| Overheads Allocation'!H$8,'Calc| Project Costs'!AA88),IF('Input| Overheads'!$C$42="Internal labour",SUMPRODUCT(--('Input| Projects'!$AC88="Yes"),'Calc| Overheads Allocation'!H$8,'Calc| Project Costs'!AA88,'Input| Projects'!$Y88),IF('Input| Overheads'!$C$42="DNSP defined",SUMPRODUCT(--('Input| Projects'!$AC88="Yes"),'Calc| Overheads Allocation'!H$61,'Input| Projects'!$AF88),""))),"")</f>
        <v>0</v>
      </c>
      <c r="AR88" s="186">
        <f>IFERROR(IF('Input| Overheads'!$C$42="Direct costs",SUMPRODUCT(--('Input| Projects'!$AC88="Yes"),'Calc| Overheads Allocation'!I$8,'Calc| Project Costs'!AB88),IF('Input| Overheads'!$C$42="Internal labour",SUMPRODUCT(--('Input| Projects'!$AC88="Yes"),'Calc| Overheads Allocation'!I$8,'Calc| Project Costs'!AB88,'Input| Projects'!$Y88),IF('Input| Overheads'!$C$42="DNSP defined",SUMPRODUCT(--('Input| Projects'!$AC88="Yes"),'Calc| Overheads Allocation'!I$61,'Input| Projects'!$AF88),""))),"")</f>
        <v>0</v>
      </c>
      <c r="AS88" s="106"/>
      <c r="AT88" s="186">
        <f>IFERROR(IF('Input| Overheads'!$C$42="Direct costs",SUMPRODUCT(--('Input| Projects'!$AD88="Yes"),'Calc| Overheads Allocation'!C$9,'Calc| Project Costs'!V88),IF('Input| Overheads'!$C$42="Internal labour",SUMPRODUCT(--('Input| Projects'!$AD88="Yes"),'Calc| Overheads Allocation'!C$9,'Calc| Project Costs'!V88,'Input| Projects'!$Y88),IF('Input| Overheads'!$C$42="DNSP defined",SUMPRODUCT(--('Input| Projects'!$AD88="Yes"),'Calc| Overheads Allocation'!C$62,'Input| Projects'!$AG88),""))),"")</f>
        <v>0</v>
      </c>
      <c r="AU88" s="186">
        <f>IFERROR(IF('Input| Overheads'!$C$42="Direct costs",SUMPRODUCT(--('Input| Projects'!$AD88="Yes"),'Calc| Overheads Allocation'!D$9,'Calc| Project Costs'!W88),IF('Input| Overheads'!$C$42="Internal labour",SUMPRODUCT(--('Input| Projects'!$AD88="Yes"),'Calc| Overheads Allocation'!D$9,'Calc| Project Costs'!W88,'Input| Projects'!$Y88),IF('Input| Overheads'!$C$42="DNSP defined",SUMPRODUCT(--('Input| Projects'!$AD88="Yes"),'Calc| Overheads Allocation'!D$62,'Input| Projects'!$AG88),""))),"")</f>
        <v>0</v>
      </c>
      <c r="AV88" s="186">
        <f>IFERROR(IF('Input| Overheads'!$C$42="Direct costs",SUMPRODUCT(--('Input| Projects'!$AD88="Yes"),'Calc| Overheads Allocation'!E$9,'Calc| Project Costs'!X88),IF('Input| Overheads'!$C$42="Internal labour",SUMPRODUCT(--('Input| Projects'!$AD88="Yes"),'Calc| Overheads Allocation'!E$9,'Calc| Project Costs'!X88,'Input| Projects'!$Y88),IF('Input| Overheads'!$C$42="DNSP defined",SUMPRODUCT(--('Input| Projects'!$AD88="Yes"),'Calc| Overheads Allocation'!E$62,'Input| Projects'!$AG88),""))),"")</f>
        <v>0</v>
      </c>
      <c r="AW88" s="186">
        <f>IFERROR(IF('Input| Overheads'!$C$42="Direct costs",SUMPRODUCT(--('Input| Projects'!$AD88="Yes"),'Calc| Overheads Allocation'!F$9,'Calc| Project Costs'!Y88),IF('Input| Overheads'!$C$42="Internal labour",SUMPRODUCT(--('Input| Projects'!$AD88="Yes"),'Calc| Overheads Allocation'!F$9,'Calc| Project Costs'!Y88,'Input| Projects'!$Y88),IF('Input| Overheads'!$C$42="DNSP defined",SUMPRODUCT(--('Input| Projects'!$AD88="Yes"),'Calc| Overheads Allocation'!F$62,'Input| Projects'!$AG88),""))),"")</f>
        <v>0</v>
      </c>
      <c r="AX88" s="186">
        <f>IFERROR(IF('Input| Overheads'!$C$42="Direct costs",SUMPRODUCT(--('Input| Projects'!$AD88="Yes"),'Calc| Overheads Allocation'!G$9,'Calc| Project Costs'!Z88),IF('Input| Overheads'!$C$42="Internal labour",SUMPRODUCT(--('Input| Projects'!$AD88="Yes"),'Calc| Overheads Allocation'!G$9,'Calc| Project Costs'!Z88,'Input| Projects'!$Y88),IF('Input| Overheads'!$C$42="DNSP defined",SUMPRODUCT(--('Input| Projects'!$AD88="Yes"),'Calc| Overheads Allocation'!G$62,'Input| Projects'!$AG88),""))),"")</f>
        <v>0</v>
      </c>
      <c r="AY88" s="186">
        <f>IFERROR(IF('Input| Overheads'!$C$42="Direct costs",SUMPRODUCT(--('Input| Projects'!$AD88="Yes"),'Calc| Overheads Allocation'!H$9,'Calc| Project Costs'!AA88),IF('Input| Overheads'!$C$42="Internal labour",SUMPRODUCT(--('Input| Projects'!$AD88="Yes"),'Calc| Overheads Allocation'!H$9,'Calc| Project Costs'!AA88,'Input| Projects'!$Y88),IF('Input| Overheads'!$C$42="DNSP defined",SUMPRODUCT(--('Input| Projects'!$AD88="Yes"),'Calc| Overheads Allocation'!H$62,'Input| Projects'!$AG88),""))),"")</f>
        <v>0</v>
      </c>
      <c r="AZ88" s="186">
        <f>IFERROR(IF('Input| Overheads'!$C$42="Direct costs",SUMPRODUCT(--('Input| Projects'!$AD88="Yes"),'Calc| Overheads Allocation'!I$9,'Calc| Project Costs'!AB88),IF('Input| Overheads'!$C$42="Internal labour",SUMPRODUCT(--('Input| Projects'!$AD88="Yes"),'Calc| Overheads Allocation'!I$9,'Calc| Project Costs'!AB88,'Input| Projects'!$Y88),IF('Input| Overheads'!$C$42="DNSP defined",SUMPRODUCT(--('Input| Projects'!$AD88="Yes"),'Calc| Overheads Allocation'!I$62,'Input| Projects'!$AG88),""))),"")</f>
        <v>0</v>
      </c>
      <c r="BA88" s="106"/>
      <c r="BB88" s="186">
        <f t="shared" si="71"/>
        <v>84.27203999999999</v>
      </c>
      <c r="BC88" s="186">
        <f t="shared" si="72"/>
        <v>0</v>
      </c>
      <c r="BD88" s="186">
        <f t="shared" si="73"/>
        <v>0</v>
      </c>
      <c r="BE88" s="186">
        <f t="shared" si="50"/>
        <v>0</v>
      </c>
      <c r="BF88" s="186">
        <f t="shared" si="51"/>
        <v>0</v>
      </c>
      <c r="BG88" s="186">
        <f t="shared" si="52"/>
        <v>0</v>
      </c>
      <c r="BH88" s="186">
        <f t="shared" si="53"/>
        <v>0</v>
      </c>
      <c r="BI88" s="97"/>
      <c r="BJ88" s="186">
        <f t="shared" si="54"/>
        <v>0</v>
      </c>
      <c r="BK88" s="186" t="str">
        <f t="shared" si="55"/>
        <v/>
      </c>
      <c r="BL88" s="186" t="str">
        <f t="shared" si="56"/>
        <v/>
      </c>
      <c r="BM88" s="186" t="str">
        <f t="shared" si="57"/>
        <v/>
      </c>
      <c r="BN88" s="186" t="str">
        <f t="shared" si="58"/>
        <v/>
      </c>
      <c r="BO88" s="186" t="str">
        <f t="shared" si="59"/>
        <v/>
      </c>
      <c r="BP88" s="186" t="str">
        <f t="shared" si="60"/>
        <v/>
      </c>
      <c r="BQ88" s="97"/>
      <c r="BR88" s="186">
        <f t="shared" si="61"/>
        <v>252.35568999999998</v>
      </c>
      <c r="BS88" s="186">
        <f t="shared" si="62"/>
        <v>0</v>
      </c>
      <c r="BT88" s="222">
        <f t="shared" si="63"/>
        <v>0</v>
      </c>
      <c r="BU88" s="222">
        <f t="shared" si="64"/>
        <v>0</v>
      </c>
      <c r="BV88" s="222">
        <f t="shared" si="65"/>
        <v>0</v>
      </c>
      <c r="BW88" s="222">
        <f t="shared" si="66"/>
        <v>0</v>
      </c>
      <c r="BX88" s="222">
        <f t="shared" si="67"/>
        <v>0</v>
      </c>
      <c r="BY88" s="106"/>
      <c r="BZ88" s="197">
        <f>IF(SUMIF('Input| Projects'!$AS$8:$CP$8,"Dx",'Input| Projects'!$AS88:$CP88)=0,"",SUMIF('Input| Projects'!$AS$8:$CP$8,"Dx",'Input| Projects'!$AS88:$CP88))</f>
        <v>1</v>
      </c>
      <c r="CA88" s="197" t="str">
        <f>IF(SUMIF('Input| Projects'!$AS$8:$CP$8,"Tx",'Input| Projects'!$AS88:$CP88)=0,"",SUMIF('Input| Projects'!$AS$8:$CP$8,"Tx",'Input| Projects'!$AS88:$CP88))</f>
        <v/>
      </c>
      <c r="CB88" s="150" t="str">
        <f t="shared" si="74"/>
        <v/>
      </c>
    </row>
    <row r="89" spans="2:80" x14ac:dyDescent="0.2">
      <c r="B89" s="201">
        <f>IFERROR('Input| Projects'!B89,"")</f>
        <v>80</v>
      </c>
      <c r="C89" s="42" t="str">
        <f>IFERROR(IF('Input| Projects'!C89="","",'Input| Projects'!C89),"")</f>
        <v>REFURB 132/33kV AWABA STS</v>
      </c>
      <c r="D89" s="42" t="str">
        <f>IFERROR(IF('Input| Projects'!D89="","",'Input| Projects'!D89),"")</f>
        <v>ARA_07.4.0004</v>
      </c>
      <c r="E89" s="104"/>
      <c r="F89" s="190">
        <f>IFERROR('Input| Projects'!I89*'Input| Escalations'!$K$19,"")</f>
        <v>25.79204</v>
      </c>
      <c r="G89" s="190">
        <f>IFERROR('Input| Projects'!J89*'Input| Escalations'!$K$19,"")</f>
        <v>0</v>
      </c>
      <c r="H89" s="190">
        <f>IFERROR('Input| Projects'!K89*'Input| Escalations'!$K$19,"")</f>
        <v>0</v>
      </c>
      <c r="I89" s="190">
        <f>IFERROR('Input| Projects'!L89*'Input| Escalations'!$K$19,"")</f>
        <v>0</v>
      </c>
      <c r="J89" s="190">
        <f>IFERROR('Input| Projects'!M89*'Input| Escalations'!$K$19,"")</f>
        <v>0</v>
      </c>
      <c r="K89" s="190">
        <f>IFERROR('Input| Projects'!N89*'Input| Escalations'!$K$19,"")</f>
        <v>0</v>
      </c>
      <c r="L89" s="190">
        <f>IFERROR('Input| Projects'!O89*'Input| Escalations'!$K$19,"")</f>
        <v>0</v>
      </c>
      <c r="M89" s="150" t="str">
        <f>IF(ABS(SUM(F89:L89)-(SUM('Input| Projects'!I89:O89)*'Input| Escalations'!$K$19))&lt;0.0000001,"",1)</f>
        <v/>
      </c>
      <c r="N89" s="192">
        <f>'Input| Projects'!$Y89*INDEX('Input| Escalations'!$H$33:$N$33,MATCH('Calc| Project Costs'!N$9,'Input| Escalations'!$H$23:$N$23,0))+'Input| Projects'!$Z89*INDEX('Input| Escalations'!$H$34:$N$34,MATCH('Calc| Project Costs'!N$9,'Input| Escalations'!$H$23:$N$23,0))+'Input| Projects'!$AA89*INDEX('Input| Escalations'!$H$35:$N$35,MATCH('Calc| Project Costs'!N$9,'Input| Escalations'!$H$23:$N$23,0))+1</f>
        <v>1</v>
      </c>
      <c r="O89" s="192">
        <f>'Input| Projects'!$Y89*INDEX('Input| Escalations'!$H$33:$N$33,MATCH('Calc| Project Costs'!O$9,'Input| Escalations'!$H$23:$N$23,0))+'Input| Projects'!$Z89*INDEX('Input| Escalations'!$H$34:$N$34,MATCH('Calc| Project Costs'!O$9,'Input| Escalations'!$H$23:$N$23,0))+'Input| Projects'!$AA89*INDEX('Input| Escalations'!$H$35:$N$35,MATCH('Calc| Project Costs'!O$9,'Input| Escalations'!$H$23:$N$23,0))+1</f>
        <v>1</v>
      </c>
      <c r="P89" s="192">
        <f>'Input| Projects'!$Y89*INDEX('Input| Escalations'!$H$33:$N$33,MATCH('Calc| Project Costs'!P$9,'Input| Escalations'!$H$23:$N$23,0))+'Input| Projects'!$Z89*INDEX('Input| Escalations'!$H$34:$N$34,MATCH('Calc| Project Costs'!P$9,'Input| Escalations'!$H$23:$N$23,0))+'Input| Projects'!$AA89*INDEX('Input| Escalations'!$H$35:$N$35,MATCH('Calc| Project Costs'!P$9,'Input| Escalations'!$H$23:$N$23,0))+1</f>
        <v>1</v>
      </c>
      <c r="Q89" s="192">
        <f>'Input| Projects'!$Y89*INDEX('Input| Escalations'!$H$33:$N$33,MATCH('Calc| Project Costs'!Q$9,'Input| Escalations'!$H$23:$N$23,0))+'Input| Projects'!$Z89*INDEX('Input| Escalations'!$H$34:$N$34,MATCH('Calc| Project Costs'!Q$9,'Input| Escalations'!$H$23:$N$23,0))+'Input| Projects'!$AA89*INDEX('Input| Escalations'!$H$35:$N$35,MATCH('Calc| Project Costs'!Q$9,'Input| Escalations'!$H$23:$N$23,0))+1</f>
        <v>1</v>
      </c>
      <c r="R89" s="192">
        <f>'Input| Projects'!$Y89*INDEX('Input| Escalations'!$H$33:$N$33,MATCH('Calc| Project Costs'!R$9,'Input| Escalations'!$H$23:$N$23,0))+'Input| Projects'!$Z89*INDEX('Input| Escalations'!$H$34:$N$34,MATCH('Calc| Project Costs'!R$9,'Input| Escalations'!$H$23:$N$23,0))+'Input| Projects'!$AA89*INDEX('Input| Escalations'!$H$35:$N$35,MATCH('Calc| Project Costs'!R$9,'Input| Escalations'!$H$23:$N$23,0))+1</f>
        <v>1</v>
      </c>
      <c r="S89" s="192">
        <f>'Input| Projects'!$Y89*INDEX('Input| Escalations'!$H$33:$N$33,MATCH('Calc| Project Costs'!S$9,'Input| Escalations'!$H$23:$N$23,0))+'Input| Projects'!$Z89*INDEX('Input| Escalations'!$H$34:$N$34,MATCH('Calc| Project Costs'!S$9,'Input| Escalations'!$H$23:$N$23,0))+'Input| Projects'!$AA89*INDEX('Input| Escalations'!$H$35:$N$35,MATCH('Calc| Project Costs'!S$9,'Input| Escalations'!$H$23:$N$23,0))+1</f>
        <v>1</v>
      </c>
      <c r="T89" s="192">
        <f>'Input| Projects'!$Y89*INDEX('Input| Escalations'!$H$33:$N$33,MATCH('Calc| Project Costs'!T$9,'Input| Escalations'!$H$23:$N$23,0))+'Input| Projects'!$Z89*INDEX('Input| Escalations'!$H$34:$N$34,MATCH('Calc| Project Costs'!T$9,'Input| Escalations'!$H$23:$N$23,0))+'Input| Projects'!$AA89*INDEX('Input| Escalations'!$H$35:$N$35,MATCH('Calc| Project Costs'!T$9,'Input| Escalations'!$H$23:$N$23,0))+1</f>
        <v>1</v>
      </c>
      <c r="U89" s="106"/>
      <c r="V89" s="186">
        <f t="shared" si="68"/>
        <v>25.79204</v>
      </c>
      <c r="W89" s="186">
        <f t="shared" si="69"/>
        <v>0</v>
      </c>
      <c r="X89" s="186">
        <f t="shared" si="70"/>
        <v>0</v>
      </c>
      <c r="Y89" s="186">
        <f t="shared" si="46"/>
        <v>0</v>
      </c>
      <c r="Z89" s="186">
        <f t="shared" si="47"/>
        <v>0</v>
      </c>
      <c r="AA89" s="186">
        <f t="shared" si="48"/>
        <v>0</v>
      </c>
      <c r="AB89" s="186">
        <f t="shared" si="49"/>
        <v>0</v>
      </c>
      <c r="AC89" s="106"/>
      <c r="AD89" s="186">
        <f>'Input| Projects'!Q89*N89*'Input| Escalations'!$K$19</f>
        <v>0</v>
      </c>
      <c r="AE89" s="186">
        <f>'Input| Projects'!R89*O89*'Input| Escalations'!$K$19</f>
        <v>0</v>
      </c>
      <c r="AF89" s="186">
        <f>'Input| Projects'!S89*P89*'Input| Escalations'!$K$19</f>
        <v>0</v>
      </c>
      <c r="AG89" s="186">
        <f>'Input| Projects'!T89*Q89*'Input| Escalations'!$K$19</f>
        <v>0</v>
      </c>
      <c r="AH89" s="186">
        <f>'Input| Projects'!U89*R89*'Input| Escalations'!$K$19</f>
        <v>0</v>
      </c>
      <c r="AI89" s="186">
        <f>'Input| Projects'!V89*S89*'Input| Escalations'!$K$19</f>
        <v>0</v>
      </c>
      <c r="AJ89" s="186">
        <f>'Input| Projects'!W89*T89*'Input| Escalations'!$K$19</f>
        <v>0</v>
      </c>
      <c r="AK89" s="106"/>
      <c r="AL89" s="186">
        <f>IFERROR(IF('Input| Overheads'!$C$42="Direct costs",SUMPRODUCT(--('Input| Projects'!$AC89="Yes"),'Calc| Overheads Allocation'!C$8,'Calc| Project Costs'!V89),IF('Input| Overheads'!$C$42="Internal labour",SUMPRODUCT(--('Input| Projects'!$AC89="Yes"),'Calc| Overheads Allocation'!C$8,'Calc| Project Costs'!V89,'Input| Projects'!$Y89),IF('Input| Overheads'!$C$42="DNSP defined",SUMPRODUCT(--('Input| Projects'!$AC89="Yes"),'Calc| Overheads Allocation'!C$61,'Input| Projects'!$AF89),""))),"")</f>
        <v>9.4396299999999993</v>
      </c>
      <c r="AM89" s="186">
        <f>IFERROR(IF('Input| Overheads'!$C$42="Direct costs",SUMPRODUCT(--('Input| Projects'!$AC89="Yes"),'Calc| Overheads Allocation'!D$8,'Calc| Project Costs'!W89),IF('Input| Overheads'!$C$42="Internal labour",SUMPRODUCT(--('Input| Projects'!$AC89="Yes"),'Calc| Overheads Allocation'!D$8,'Calc| Project Costs'!W89,'Input| Projects'!$Y89),IF('Input| Overheads'!$C$42="DNSP defined",SUMPRODUCT(--('Input| Projects'!$AC89="Yes"),'Calc| Overheads Allocation'!D$61,'Input| Projects'!$AF89),""))),"")</f>
        <v>0</v>
      </c>
      <c r="AN89" s="186">
        <f>IFERROR(IF('Input| Overheads'!$C$42="Direct costs",SUMPRODUCT(--('Input| Projects'!$AC89="Yes"),'Calc| Overheads Allocation'!E$8,'Calc| Project Costs'!X89),IF('Input| Overheads'!$C$42="Internal labour",SUMPRODUCT(--('Input| Projects'!$AC89="Yes"),'Calc| Overheads Allocation'!E$8,'Calc| Project Costs'!X89,'Input| Projects'!$Y89),IF('Input| Overheads'!$C$42="DNSP defined",SUMPRODUCT(--('Input| Projects'!$AC89="Yes"),'Calc| Overheads Allocation'!E$61,'Input| Projects'!$AF89),""))),"")</f>
        <v>0</v>
      </c>
      <c r="AO89" s="186">
        <f>IFERROR(IF('Input| Overheads'!$C$42="Direct costs",SUMPRODUCT(--('Input| Projects'!$AC89="Yes"),'Calc| Overheads Allocation'!F$8,'Calc| Project Costs'!Y89),IF('Input| Overheads'!$C$42="Internal labour",SUMPRODUCT(--('Input| Projects'!$AC89="Yes"),'Calc| Overheads Allocation'!F$8,'Calc| Project Costs'!Y89,'Input| Projects'!$Y89),IF('Input| Overheads'!$C$42="DNSP defined",SUMPRODUCT(--('Input| Projects'!$AC89="Yes"),'Calc| Overheads Allocation'!F$61,'Input| Projects'!$AF89),""))),"")</f>
        <v>0</v>
      </c>
      <c r="AP89" s="186">
        <f>IFERROR(IF('Input| Overheads'!$C$42="Direct costs",SUMPRODUCT(--('Input| Projects'!$AC89="Yes"),'Calc| Overheads Allocation'!G$8,'Calc| Project Costs'!Z89),IF('Input| Overheads'!$C$42="Internal labour",SUMPRODUCT(--('Input| Projects'!$AC89="Yes"),'Calc| Overheads Allocation'!G$8,'Calc| Project Costs'!Z89,'Input| Projects'!$Y89),IF('Input| Overheads'!$C$42="DNSP defined",SUMPRODUCT(--('Input| Projects'!$AC89="Yes"),'Calc| Overheads Allocation'!G$61,'Input| Projects'!$AF89),""))),"")</f>
        <v>0</v>
      </c>
      <c r="AQ89" s="186">
        <f>IFERROR(IF('Input| Overheads'!$C$42="Direct costs",SUMPRODUCT(--('Input| Projects'!$AC89="Yes"),'Calc| Overheads Allocation'!H$8,'Calc| Project Costs'!AA89),IF('Input| Overheads'!$C$42="Internal labour",SUMPRODUCT(--('Input| Projects'!$AC89="Yes"),'Calc| Overheads Allocation'!H$8,'Calc| Project Costs'!AA89,'Input| Projects'!$Y89),IF('Input| Overheads'!$C$42="DNSP defined",SUMPRODUCT(--('Input| Projects'!$AC89="Yes"),'Calc| Overheads Allocation'!H$61,'Input| Projects'!$AF89),""))),"")</f>
        <v>0</v>
      </c>
      <c r="AR89" s="186">
        <f>IFERROR(IF('Input| Overheads'!$C$42="Direct costs",SUMPRODUCT(--('Input| Projects'!$AC89="Yes"),'Calc| Overheads Allocation'!I$8,'Calc| Project Costs'!AB89),IF('Input| Overheads'!$C$42="Internal labour",SUMPRODUCT(--('Input| Projects'!$AC89="Yes"),'Calc| Overheads Allocation'!I$8,'Calc| Project Costs'!AB89,'Input| Projects'!$Y89),IF('Input| Overheads'!$C$42="DNSP defined",SUMPRODUCT(--('Input| Projects'!$AC89="Yes"),'Calc| Overheads Allocation'!I$61,'Input| Projects'!$AF89),""))),"")</f>
        <v>0</v>
      </c>
      <c r="AS89" s="106"/>
      <c r="AT89" s="186">
        <f>IFERROR(IF('Input| Overheads'!$C$42="Direct costs",SUMPRODUCT(--('Input| Projects'!$AD89="Yes"),'Calc| Overheads Allocation'!C$9,'Calc| Project Costs'!V89),IF('Input| Overheads'!$C$42="Internal labour",SUMPRODUCT(--('Input| Projects'!$AD89="Yes"),'Calc| Overheads Allocation'!C$9,'Calc| Project Costs'!V89,'Input| Projects'!$Y89),IF('Input| Overheads'!$C$42="DNSP defined",SUMPRODUCT(--('Input| Projects'!$AD89="Yes"),'Calc| Overheads Allocation'!C$62,'Input| Projects'!$AG89),""))),"")</f>
        <v>0</v>
      </c>
      <c r="AU89" s="186">
        <f>IFERROR(IF('Input| Overheads'!$C$42="Direct costs",SUMPRODUCT(--('Input| Projects'!$AD89="Yes"),'Calc| Overheads Allocation'!D$9,'Calc| Project Costs'!W89),IF('Input| Overheads'!$C$42="Internal labour",SUMPRODUCT(--('Input| Projects'!$AD89="Yes"),'Calc| Overheads Allocation'!D$9,'Calc| Project Costs'!W89,'Input| Projects'!$Y89),IF('Input| Overheads'!$C$42="DNSP defined",SUMPRODUCT(--('Input| Projects'!$AD89="Yes"),'Calc| Overheads Allocation'!D$62,'Input| Projects'!$AG89),""))),"")</f>
        <v>0</v>
      </c>
      <c r="AV89" s="186">
        <f>IFERROR(IF('Input| Overheads'!$C$42="Direct costs",SUMPRODUCT(--('Input| Projects'!$AD89="Yes"),'Calc| Overheads Allocation'!E$9,'Calc| Project Costs'!X89),IF('Input| Overheads'!$C$42="Internal labour",SUMPRODUCT(--('Input| Projects'!$AD89="Yes"),'Calc| Overheads Allocation'!E$9,'Calc| Project Costs'!X89,'Input| Projects'!$Y89),IF('Input| Overheads'!$C$42="DNSP defined",SUMPRODUCT(--('Input| Projects'!$AD89="Yes"),'Calc| Overheads Allocation'!E$62,'Input| Projects'!$AG89),""))),"")</f>
        <v>0</v>
      </c>
      <c r="AW89" s="186">
        <f>IFERROR(IF('Input| Overheads'!$C$42="Direct costs",SUMPRODUCT(--('Input| Projects'!$AD89="Yes"),'Calc| Overheads Allocation'!F$9,'Calc| Project Costs'!Y89),IF('Input| Overheads'!$C$42="Internal labour",SUMPRODUCT(--('Input| Projects'!$AD89="Yes"),'Calc| Overheads Allocation'!F$9,'Calc| Project Costs'!Y89,'Input| Projects'!$Y89),IF('Input| Overheads'!$C$42="DNSP defined",SUMPRODUCT(--('Input| Projects'!$AD89="Yes"),'Calc| Overheads Allocation'!F$62,'Input| Projects'!$AG89),""))),"")</f>
        <v>0</v>
      </c>
      <c r="AX89" s="186">
        <f>IFERROR(IF('Input| Overheads'!$C$42="Direct costs",SUMPRODUCT(--('Input| Projects'!$AD89="Yes"),'Calc| Overheads Allocation'!G$9,'Calc| Project Costs'!Z89),IF('Input| Overheads'!$C$42="Internal labour",SUMPRODUCT(--('Input| Projects'!$AD89="Yes"),'Calc| Overheads Allocation'!G$9,'Calc| Project Costs'!Z89,'Input| Projects'!$Y89),IF('Input| Overheads'!$C$42="DNSP defined",SUMPRODUCT(--('Input| Projects'!$AD89="Yes"),'Calc| Overheads Allocation'!G$62,'Input| Projects'!$AG89),""))),"")</f>
        <v>0</v>
      </c>
      <c r="AY89" s="186">
        <f>IFERROR(IF('Input| Overheads'!$C$42="Direct costs",SUMPRODUCT(--('Input| Projects'!$AD89="Yes"),'Calc| Overheads Allocation'!H$9,'Calc| Project Costs'!AA89),IF('Input| Overheads'!$C$42="Internal labour",SUMPRODUCT(--('Input| Projects'!$AD89="Yes"),'Calc| Overheads Allocation'!H$9,'Calc| Project Costs'!AA89,'Input| Projects'!$Y89),IF('Input| Overheads'!$C$42="DNSP defined",SUMPRODUCT(--('Input| Projects'!$AD89="Yes"),'Calc| Overheads Allocation'!H$62,'Input| Projects'!$AG89),""))),"")</f>
        <v>0</v>
      </c>
      <c r="AZ89" s="186">
        <f>IFERROR(IF('Input| Overheads'!$C$42="Direct costs",SUMPRODUCT(--('Input| Projects'!$AD89="Yes"),'Calc| Overheads Allocation'!I$9,'Calc| Project Costs'!AB89),IF('Input| Overheads'!$C$42="Internal labour",SUMPRODUCT(--('Input| Projects'!$AD89="Yes"),'Calc| Overheads Allocation'!I$9,'Calc| Project Costs'!AB89,'Input| Projects'!$Y89),IF('Input| Overheads'!$C$42="DNSP defined",SUMPRODUCT(--('Input| Projects'!$AD89="Yes"),'Calc| Overheads Allocation'!I$62,'Input| Projects'!$AG89),""))),"")</f>
        <v>0</v>
      </c>
      <c r="BA89" s="106"/>
      <c r="BB89" s="186">
        <f t="shared" si="71"/>
        <v>9.4396299999999993</v>
      </c>
      <c r="BC89" s="186">
        <f t="shared" si="72"/>
        <v>0</v>
      </c>
      <c r="BD89" s="186">
        <f t="shared" si="73"/>
        <v>0</v>
      </c>
      <c r="BE89" s="186">
        <f t="shared" si="50"/>
        <v>0</v>
      </c>
      <c r="BF89" s="186">
        <f t="shared" si="51"/>
        <v>0</v>
      </c>
      <c r="BG89" s="186">
        <f t="shared" si="52"/>
        <v>0</v>
      </c>
      <c r="BH89" s="186">
        <f t="shared" si="53"/>
        <v>0</v>
      </c>
      <c r="BI89" s="97"/>
      <c r="BJ89" s="186">
        <f t="shared" si="54"/>
        <v>0</v>
      </c>
      <c r="BK89" s="186" t="str">
        <f t="shared" si="55"/>
        <v/>
      </c>
      <c r="BL89" s="186" t="str">
        <f t="shared" si="56"/>
        <v/>
      </c>
      <c r="BM89" s="186" t="str">
        <f t="shared" si="57"/>
        <v/>
      </c>
      <c r="BN89" s="186" t="str">
        <f t="shared" si="58"/>
        <v/>
      </c>
      <c r="BO89" s="186" t="str">
        <f t="shared" si="59"/>
        <v/>
      </c>
      <c r="BP89" s="186" t="str">
        <f t="shared" si="60"/>
        <v/>
      </c>
      <c r="BQ89" s="97"/>
      <c r="BR89" s="186">
        <f t="shared" si="61"/>
        <v>35.231670000000001</v>
      </c>
      <c r="BS89" s="186">
        <f t="shared" si="62"/>
        <v>0</v>
      </c>
      <c r="BT89" s="222">
        <f t="shared" si="63"/>
        <v>0</v>
      </c>
      <c r="BU89" s="222">
        <f t="shared" si="64"/>
        <v>0</v>
      </c>
      <c r="BV89" s="222">
        <f t="shared" si="65"/>
        <v>0</v>
      </c>
      <c r="BW89" s="222">
        <f t="shared" si="66"/>
        <v>0</v>
      </c>
      <c r="BX89" s="222">
        <f t="shared" si="67"/>
        <v>0</v>
      </c>
      <c r="BY89" s="106"/>
      <c r="BZ89" s="197">
        <f>IF(SUMIF('Input| Projects'!$AS$8:$CP$8,"Dx",'Input| Projects'!$AS89:$CP89)=0,"",SUMIF('Input| Projects'!$AS$8:$CP$8,"Dx",'Input| Projects'!$AS89:$CP89))</f>
        <v>1</v>
      </c>
      <c r="CA89" s="197" t="str">
        <f>IF(SUMIF('Input| Projects'!$AS$8:$CP$8,"Tx",'Input| Projects'!$AS89:$CP89)=0,"",SUMIF('Input| Projects'!$AS$8:$CP$8,"Tx",'Input| Projects'!$AS89:$CP89))</f>
        <v/>
      </c>
      <c r="CB89" s="150" t="str">
        <f t="shared" si="74"/>
        <v/>
      </c>
    </row>
    <row r="90" spans="2:80" x14ac:dyDescent="0.2">
      <c r="B90" s="201">
        <f>IFERROR('Input| Projects'!B90,"")</f>
        <v>81</v>
      </c>
      <c r="C90" s="42" t="str">
        <f>IFERROR(IF('Input| Projects'!C90="","",'Input| Projects'!C90),"")</f>
        <v>7-Woodrising zone</v>
      </c>
      <c r="D90" s="42" t="str">
        <f>IFERROR(IF('Input| Projects'!D90="","",'Input| Projects'!D90),"")</f>
        <v>ARA_07.4.0007</v>
      </c>
      <c r="E90" s="104"/>
      <c r="F90" s="190">
        <f>IFERROR('Input| Projects'!I90*'Input| Escalations'!$K$19,"")</f>
        <v>81.876939999999991</v>
      </c>
      <c r="G90" s="190">
        <f>IFERROR('Input| Projects'!J90*'Input| Escalations'!$K$19,"")</f>
        <v>0</v>
      </c>
      <c r="H90" s="190">
        <f>IFERROR('Input| Projects'!K90*'Input| Escalations'!$K$19,"")</f>
        <v>0</v>
      </c>
      <c r="I90" s="190">
        <f>IFERROR('Input| Projects'!L90*'Input| Escalations'!$K$19,"")</f>
        <v>0</v>
      </c>
      <c r="J90" s="190">
        <f>IFERROR('Input| Projects'!M90*'Input| Escalations'!$K$19,"")</f>
        <v>0</v>
      </c>
      <c r="K90" s="190">
        <f>IFERROR('Input| Projects'!N90*'Input| Escalations'!$K$19,"")</f>
        <v>0</v>
      </c>
      <c r="L90" s="190">
        <f>IFERROR('Input| Projects'!O90*'Input| Escalations'!$K$19,"")</f>
        <v>0</v>
      </c>
      <c r="M90" s="150" t="str">
        <f>IF(ABS(SUM(F90:L90)-(SUM('Input| Projects'!I90:O90)*'Input| Escalations'!$K$19))&lt;0.0000001,"",1)</f>
        <v/>
      </c>
      <c r="N90" s="192">
        <f>'Input| Projects'!$Y90*INDEX('Input| Escalations'!$H$33:$N$33,MATCH('Calc| Project Costs'!N$9,'Input| Escalations'!$H$23:$N$23,0))+'Input| Projects'!$Z90*INDEX('Input| Escalations'!$H$34:$N$34,MATCH('Calc| Project Costs'!N$9,'Input| Escalations'!$H$23:$N$23,0))+'Input| Projects'!$AA90*INDEX('Input| Escalations'!$H$35:$N$35,MATCH('Calc| Project Costs'!N$9,'Input| Escalations'!$H$23:$N$23,0))+1</f>
        <v>1</v>
      </c>
      <c r="O90" s="192">
        <f>'Input| Projects'!$Y90*INDEX('Input| Escalations'!$H$33:$N$33,MATCH('Calc| Project Costs'!O$9,'Input| Escalations'!$H$23:$N$23,0))+'Input| Projects'!$Z90*INDEX('Input| Escalations'!$H$34:$N$34,MATCH('Calc| Project Costs'!O$9,'Input| Escalations'!$H$23:$N$23,0))+'Input| Projects'!$AA90*INDEX('Input| Escalations'!$H$35:$N$35,MATCH('Calc| Project Costs'!O$9,'Input| Escalations'!$H$23:$N$23,0))+1</f>
        <v>1</v>
      </c>
      <c r="P90" s="192">
        <f>'Input| Projects'!$Y90*INDEX('Input| Escalations'!$H$33:$N$33,MATCH('Calc| Project Costs'!P$9,'Input| Escalations'!$H$23:$N$23,0))+'Input| Projects'!$Z90*INDEX('Input| Escalations'!$H$34:$N$34,MATCH('Calc| Project Costs'!P$9,'Input| Escalations'!$H$23:$N$23,0))+'Input| Projects'!$AA90*INDEX('Input| Escalations'!$H$35:$N$35,MATCH('Calc| Project Costs'!P$9,'Input| Escalations'!$H$23:$N$23,0))+1</f>
        <v>1</v>
      </c>
      <c r="Q90" s="192">
        <f>'Input| Projects'!$Y90*INDEX('Input| Escalations'!$H$33:$N$33,MATCH('Calc| Project Costs'!Q$9,'Input| Escalations'!$H$23:$N$23,0))+'Input| Projects'!$Z90*INDEX('Input| Escalations'!$H$34:$N$34,MATCH('Calc| Project Costs'!Q$9,'Input| Escalations'!$H$23:$N$23,0))+'Input| Projects'!$AA90*INDEX('Input| Escalations'!$H$35:$N$35,MATCH('Calc| Project Costs'!Q$9,'Input| Escalations'!$H$23:$N$23,0))+1</f>
        <v>1</v>
      </c>
      <c r="R90" s="192">
        <f>'Input| Projects'!$Y90*INDEX('Input| Escalations'!$H$33:$N$33,MATCH('Calc| Project Costs'!R$9,'Input| Escalations'!$H$23:$N$23,0))+'Input| Projects'!$Z90*INDEX('Input| Escalations'!$H$34:$N$34,MATCH('Calc| Project Costs'!R$9,'Input| Escalations'!$H$23:$N$23,0))+'Input| Projects'!$AA90*INDEX('Input| Escalations'!$H$35:$N$35,MATCH('Calc| Project Costs'!R$9,'Input| Escalations'!$H$23:$N$23,0))+1</f>
        <v>1</v>
      </c>
      <c r="S90" s="192">
        <f>'Input| Projects'!$Y90*INDEX('Input| Escalations'!$H$33:$N$33,MATCH('Calc| Project Costs'!S$9,'Input| Escalations'!$H$23:$N$23,0))+'Input| Projects'!$Z90*INDEX('Input| Escalations'!$H$34:$N$34,MATCH('Calc| Project Costs'!S$9,'Input| Escalations'!$H$23:$N$23,0))+'Input| Projects'!$AA90*INDEX('Input| Escalations'!$H$35:$N$35,MATCH('Calc| Project Costs'!S$9,'Input| Escalations'!$H$23:$N$23,0))+1</f>
        <v>1</v>
      </c>
      <c r="T90" s="192">
        <f>'Input| Projects'!$Y90*INDEX('Input| Escalations'!$H$33:$N$33,MATCH('Calc| Project Costs'!T$9,'Input| Escalations'!$H$23:$N$23,0))+'Input| Projects'!$Z90*INDEX('Input| Escalations'!$H$34:$N$34,MATCH('Calc| Project Costs'!T$9,'Input| Escalations'!$H$23:$N$23,0))+'Input| Projects'!$AA90*INDEX('Input| Escalations'!$H$35:$N$35,MATCH('Calc| Project Costs'!T$9,'Input| Escalations'!$H$23:$N$23,0))+1</f>
        <v>1</v>
      </c>
      <c r="U90" s="106"/>
      <c r="V90" s="186">
        <f t="shared" si="68"/>
        <v>81.876939999999991</v>
      </c>
      <c r="W90" s="186">
        <f t="shared" si="69"/>
        <v>0</v>
      </c>
      <c r="X90" s="186">
        <f t="shared" si="70"/>
        <v>0</v>
      </c>
      <c r="Y90" s="186">
        <f t="shared" si="46"/>
        <v>0</v>
      </c>
      <c r="Z90" s="186">
        <f t="shared" si="47"/>
        <v>0</v>
      </c>
      <c r="AA90" s="186">
        <f t="shared" si="48"/>
        <v>0</v>
      </c>
      <c r="AB90" s="186">
        <f t="shared" si="49"/>
        <v>0</v>
      </c>
      <c r="AC90" s="106"/>
      <c r="AD90" s="186">
        <f>'Input| Projects'!Q90*N90*'Input| Escalations'!$K$19</f>
        <v>0</v>
      </c>
      <c r="AE90" s="186">
        <f>'Input| Projects'!R90*O90*'Input| Escalations'!$K$19</f>
        <v>0</v>
      </c>
      <c r="AF90" s="186">
        <f>'Input| Projects'!S90*P90*'Input| Escalations'!$K$19</f>
        <v>0</v>
      </c>
      <c r="AG90" s="186">
        <f>'Input| Projects'!T90*Q90*'Input| Escalations'!$K$19</f>
        <v>0</v>
      </c>
      <c r="AH90" s="186">
        <f>'Input| Projects'!U90*R90*'Input| Escalations'!$K$19</f>
        <v>0</v>
      </c>
      <c r="AI90" s="186">
        <f>'Input| Projects'!V90*S90*'Input| Escalations'!$K$19</f>
        <v>0</v>
      </c>
      <c r="AJ90" s="186">
        <f>'Input| Projects'!W90*T90*'Input| Escalations'!$K$19</f>
        <v>0</v>
      </c>
      <c r="AK90" s="106"/>
      <c r="AL90" s="186">
        <f>IFERROR(IF('Input| Overheads'!$C$42="Direct costs",SUMPRODUCT(--('Input| Projects'!$AC90="Yes"),'Calc| Overheads Allocation'!C$8,'Calc| Project Costs'!V90),IF('Input| Overheads'!$C$42="Internal labour",SUMPRODUCT(--('Input| Projects'!$AC90="Yes"),'Calc| Overheads Allocation'!C$8,'Calc| Project Costs'!V90,'Input| Projects'!$Y90),IF('Input| Overheads'!$C$42="DNSP defined",SUMPRODUCT(--('Input| Projects'!$AC90="Yes"),'Calc| Overheads Allocation'!C$61,'Input| Projects'!$AF90),""))),"")</f>
        <v>24.637460000000001</v>
      </c>
      <c r="AM90" s="186">
        <f>IFERROR(IF('Input| Overheads'!$C$42="Direct costs",SUMPRODUCT(--('Input| Projects'!$AC90="Yes"),'Calc| Overheads Allocation'!D$8,'Calc| Project Costs'!W90),IF('Input| Overheads'!$C$42="Internal labour",SUMPRODUCT(--('Input| Projects'!$AC90="Yes"),'Calc| Overheads Allocation'!D$8,'Calc| Project Costs'!W90,'Input| Projects'!$Y90),IF('Input| Overheads'!$C$42="DNSP defined",SUMPRODUCT(--('Input| Projects'!$AC90="Yes"),'Calc| Overheads Allocation'!D$61,'Input| Projects'!$AF90),""))),"")</f>
        <v>0</v>
      </c>
      <c r="AN90" s="186">
        <f>IFERROR(IF('Input| Overheads'!$C$42="Direct costs",SUMPRODUCT(--('Input| Projects'!$AC90="Yes"),'Calc| Overheads Allocation'!E$8,'Calc| Project Costs'!X90),IF('Input| Overheads'!$C$42="Internal labour",SUMPRODUCT(--('Input| Projects'!$AC90="Yes"),'Calc| Overheads Allocation'!E$8,'Calc| Project Costs'!X90,'Input| Projects'!$Y90),IF('Input| Overheads'!$C$42="DNSP defined",SUMPRODUCT(--('Input| Projects'!$AC90="Yes"),'Calc| Overheads Allocation'!E$61,'Input| Projects'!$AF90),""))),"")</f>
        <v>0</v>
      </c>
      <c r="AO90" s="186">
        <f>IFERROR(IF('Input| Overheads'!$C$42="Direct costs",SUMPRODUCT(--('Input| Projects'!$AC90="Yes"),'Calc| Overheads Allocation'!F$8,'Calc| Project Costs'!Y90),IF('Input| Overheads'!$C$42="Internal labour",SUMPRODUCT(--('Input| Projects'!$AC90="Yes"),'Calc| Overheads Allocation'!F$8,'Calc| Project Costs'!Y90,'Input| Projects'!$Y90),IF('Input| Overheads'!$C$42="DNSP defined",SUMPRODUCT(--('Input| Projects'!$AC90="Yes"),'Calc| Overheads Allocation'!F$61,'Input| Projects'!$AF90),""))),"")</f>
        <v>0</v>
      </c>
      <c r="AP90" s="186">
        <f>IFERROR(IF('Input| Overheads'!$C$42="Direct costs",SUMPRODUCT(--('Input| Projects'!$AC90="Yes"),'Calc| Overheads Allocation'!G$8,'Calc| Project Costs'!Z90),IF('Input| Overheads'!$C$42="Internal labour",SUMPRODUCT(--('Input| Projects'!$AC90="Yes"),'Calc| Overheads Allocation'!G$8,'Calc| Project Costs'!Z90,'Input| Projects'!$Y90),IF('Input| Overheads'!$C$42="DNSP defined",SUMPRODUCT(--('Input| Projects'!$AC90="Yes"),'Calc| Overheads Allocation'!G$61,'Input| Projects'!$AF90),""))),"")</f>
        <v>0</v>
      </c>
      <c r="AQ90" s="186">
        <f>IFERROR(IF('Input| Overheads'!$C$42="Direct costs",SUMPRODUCT(--('Input| Projects'!$AC90="Yes"),'Calc| Overheads Allocation'!H$8,'Calc| Project Costs'!AA90),IF('Input| Overheads'!$C$42="Internal labour",SUMPRODUCT(--('Input| Projects'!$AC90="Yes"),'Calc| Overheads Allocation'!H$8,'Calc| Project Costs'!AA90,'Input| Projects'!$Y90),IF('Input| Overheads'!$C$42="DNSP defined",SUMPRODUCT(--('Input| Projects'!$AC90="Yes"),'Calc| Overheads Allocation'!H$61,'Input| Projects'!$AF90),""))),"")</f>
        <v>0</v>
      </c>
      <c r="AR90" s="186">
        <f>IFERROR(IF('Input| Overheads'!$C$42="Direct costs",SUMPRODUCT(--('Input| Projects'!$AC90="Yes"),'Calc| Overheads Allocation'!I$8,'Calc| Project Costs'!AB90),IF('Input| Overheads'!$C$42="Internal labour",SUMPRODUCT(--('Input| Projects'!$AC90="Yes"),'Calc| Overheads Allocation'!I$8,'Calc| Project Costs'!AB90,'Input| Projects'!$Y90),IF('Input| Overheads'!$C$42="DNSP defined",SUMPRODUCT(--('Input| Projects'!$AC90="Yes"),'Calc| Overheads Allocation'!I$61,'Input| Projects'!$AF90),""))),"")</f>
        <v>0</v>
      </c>
      <c r="AS90" s="106"/>
      <c r="AT90" s="186">
        <f>IFERROR(IF('Input| Overheads'!$C$42="Direct costs",SUMPRODUCT(--('Input| Projects'!$AD90="Yes"),'Calc| Overheads Allocation'!C$9,'Calc| Project Costs'!V90),IF('Input| Overheads'!$C$42="Internal labour",SUMPRODUCT(--('Input| Projects'!$AD90="Yes"),'Calc| Overheads Allocation'!C$9,'Calc| Project Costs'!V90,'Input| Projects'!$Y90),IF('Input| Overheads'!$C$42="DNSP defined",SUMPRODUCT(--('Input| Projects'!$AD90="Yes"),'Calc| Overheads Allocation'!C$62,'Input| Projects'!$AG90),""))),"")</f>
        <v>0</v>
      </c>
      <c r="AU90" s="186">
        <f>IFERROR(IF('Input| Overheads'!$C$42="Direct costs",SUMPRODUCT(--('Input| Projects'!$AD90="Yes"),'Calc| Overheads Allocation'!D$9,'Calc| Project Costs'!W90),IF('Input| Overheads'!$C$42="Internal labour",SUMPRODUCT(--('Input| Projects'!$AD90="Yes"),'Calc| Overheads Allocation'!D$9,'Calc| Project Costs'!W90,'Input| Projects'!$Y90),IF('Input| Overheads'!$C$42="DNSP defined",SUMPRODUCT(--('Input| Projects'!$AD90="Yes"),'Calc| Overheads Allocation'!D$62,'Input| Projects'!$AG90),""))),"")</f>
        <v>0</v>
      </c>
      <c r="AV90" s="186">
        <f>IFERROR(IF('Input| Overheads'!$C$42="Direct costs",SUMPRODUCT(--('Input| Projects'!$AD90="Yes"),'Calc| Overheads Allocation'!E$9,'Calc| Project Costs'!X90),IF('Input| Overheads'!$C$42="Internal labour",SUMPRODUCT(--('Input| Projects'!$AD90="Yes"),'Calc| Overheads Allocation'!E$9,'Calc| Project Costs'!X90,'Input| Projects'!$Y90),IF('Input| Overheads'!$C$42="DNSP defined",SUMPRODUCT(--('Input| Projects'!$AD90="Yes"),'Calc| Overheads Allocation'!E$62,'Input| Projects'!$AG90),""))),"")</f>
        <v>0</v>
      </c>
      <c r="AW90" s="186">
        <f>IFERROR(IF('Input| Overheads'!$C$42="Direct costs",SUMPRODUCT(--('Input| Projects'!$AD90="Yes"),'Calc| Overheads Allocation'!F$9,'Calc| Project Costs'!Y90),IF('Input| Overheads'!$C$42="Internal labour",SUMPRODUCT(--('Input| Projects'!$AD90="Yes"),'Calc| Overheads Allocation'!F$9,'Calc| Project Costs'!Y90,'Input| Projects'!$Y90),IF('Input| Overheads'!$C$42="DNSP defined",SUMPRODUCT(--('Input| Projects'!$AD90="Yes"),'Calc| Overheads Allocation'!F$62,'Input| Projects'!$AG90),""))),"")</f>
        <v>0</v>
      </c>
      <c r="AX90" s="186">
        <f>IFERROR(IF('Input| Overheads'!$C$42="Direct costs",SUMPRODUCT(--('Input| Projects'!$AD90="Yes"),'Calc| Overheads Allocation'!G$9,'Calc| Project Costs'!Z90),IF('Input| Overheads'!$C$42="Internal labour",SUMPRODUCT(--('Input| Projects'!$AD90="Yes"),'Calc| Overheads Allocation'!G$9,'Calc| Project Costs'!Z90,'Input| Projects'!$Y90),IF('Input| Overheads'!$C$42="DNSP defined",SUMPRODUCT(--('Input| Projects'!$AD90="Yes"),'Calc| Overheads Allocation'!G$62,'Input| Projects'!$AG90),""))),"")</f>
        <v>0</v>
      </c>
      <c r="AY90" s="186">
        <f>IFERROR(IF('Input| Overheads'!$C$42="Direct costs",SUMPRODUCT(--('Input| Projects'!$AD90="Yes"),'Calc| Overheads Allocation'!H$9,'Calc| Project Costs'!AA90),IF('Input| Overheads'!$C$42="Internal labour",SUMPRODUCT(--('Input| Projects'!$AD90="Yes"),'Calc| Overheads Allocation'!H$9,'Calc| Project Costs'!AA90,'Input| Projects'!$Y90),IF('Input| Overheads'!$C$42="DNSP defined",SUMPRODUCT(--('Input| Projects'!$AD90="Yes"),'Calc| Overheads Allocation'!H$62,'Input| Projects'!$AG90),""))),"")</f>
        <v>0</v>
      </c>
      <c r="AZ90" s="186">
        <f>IFERROR(IF('Input| Overheads'!$C$42="Direct costs",SUMPRODUCT(--('Input| Projects'!$AD90="Yes"),'Calc| Overheads Allocation'!I$9,'Calc| Project Costs'!AB90),IF('Input| Overheads'!$C$42="Internal labour",SUMPRODUCT(--('Input| Projects'!$AD90="Yes"),'Calc| Overheads Allocation'!I$9,'Calc| Project Costs'!AB90,'Input| Projects'!$Y90),IF('Input| Overheads'!$C$42="DNSP defined",SUMPRODUCT(--('Input| Projects'!$AD90="Yes"),'Calc| Overheads Allocation'!I$62,'Input| Projects'!$AG90),""))),"")</f>
        <v>0</v>
      </c>
      <c r="BA90" s="106"/>
      <c r="BB90" s="186">
        <f t="shared" si="71"/>
        <v>24.637460000000001</v>
      </c>
      <c r="BC90" s="186">
        <f t="shared" si="72"/>
        <v>0</v>
      </c>
      <c r="BD90" s="186">
        <f t="shared" si="73"/>
        <v>0</v>
      </c>
      <c r="BE90" s="186">
        <f t="shared" si="50"/>
        <v>0</v>
      </c>
      <c r="BF90" s="186">
        <f t="shared" si="51"/>
        <v>0</v>
      </c>
      <c r="BG90" s="186">
        <f t="shared" si="52"/>
        <v>0</v>
      </c>
      <c r="BH90" s="186">
        <f t="shared" si="53"/>
        <v>0</v>
      </c>
      <c r="BI90" s="97"/>
      <c r="BJ90" s="186">
        <f t="shared" si="54"/>
        <v>0</v>
      </c>
      <c r="BK90" s="186" t="str">
        <f t="shared" si="55"/>
        <v/>
      </c>
      <c r="BL90" s="186" t="str">
        <f t="shared" si="56"/>
        <v/>
      </c>
      <c r="BM90" s="186" t="str">
        <f t="shared" si="57"/>
        <v/>
      </c>
      <c r="BN90" s="186" t="str">
        <f t="shared" si="58"/>
        <v/>
      </c>
      <c r="BO90" s="186" t="str">
        <f t="shared" si="59"/>
        <v/>
      </c>
      <c r="BP90" s="186" t="str">
        <f t="shared" si="60"/>
        <v/>
      </c>
      <c r="BQ90" s="97"/>
      <c r="BR90" s="186">
        <f t="shared" si="61"/>
        <v>106.51439999999999</v>
      </c>
      <c r="BS90" s="186">
        <f t="shared" si="62"/>
        <v>0</v>
      </c>
      <c r="BT90" s="222">
        <f t="shared" si="63"/>
        <v>0</v>
      </c>
      <c r="BU90" s="222">
        <f t="shared" si="64"/>
        <v>0</v>
      </c>
      <c r="BV90" s="222">
        <f t="shared" si="65"/>
        <v>0</v>
      </c>
      <c r="BW90" s="222">
        <f t="shared" si="66"/>
        <v>0</v>
      </c>
      <c r="BX90" s="222">
        <f t="shared" si="67"/>
        <v>0</v>
      </c>
      <c r="BY90" s="106"/>
      <c r="BZ90" s="197">
        <f>IF(SUMIF('Input| Projects'!$AS$8:$CP$8,"Dx",'Input| Projects'!$AS90:$CP90)=0,"",SUMIF('Input| Projects'!$AS$8:$CP$8,"Dx",'Input| Projects'!$AS90:$CP90))</f>
        <v>1</v>
      </c>
      <c r="CA90" s="197" t="str">
        <f>IF(SUMIF('Input| Projects'!$AS$8:$CP$8,"Tx",'Input| Projects'!$AS90:$CP90)=0,"",SUMIF('Input| Projects'!$AS$8:$CP$8,"Tx",'Input| Projects'!$AS90:$CP90))</f>
        <v/>
      </c>
      <c r="CB90" s="150" t="str">
        <f t="shared" si="74"/>
        <v/>
      </c>
    </row>
    <row r="91" spans="2:80" x14ac:dyDescent="0.2">
      <c r="B91" s="201">
        <f>IFERROR('Input| Projects'!B91,"")</f>
        <v>82</v>
      </c>
      <c r="C91" s="42" t="str">
        <f>IFERROR(IF('Input| Projects'!C91="","",'Input| Projects'!C91),"")</f>
        <v>West Lake Macquarie MCC A</v>
      </c>
      <c r="D91" s="42" t="str">
        <f>IFERROR(IF('Input| Projects'!D91="","",'Input| Projects'!D91),"")</f>
        <v>ARA_07.4.0071</v>
      </c>
      <c r="E91" s="104"/>
      <c r="F91" s="190">
        <f>IFERROR('Input| Projects'!I91*'Input| Escalations'!$K$19,"")</f>
        <v>1.7882</v>
      </c>
      <c r="G91" s="190">
        <f>IFERROR('Input| Projects'!J91*'Input| Escalations'!$K$19,"")</f>
        <v>0</v>
      </c>
      <c r="H91" s="190">
        <f>IFERROR('Input| Projects'!K91*'Input| Escalations'!$K$19,"")</f>
        <v>0</v>
      </c>
      <c r="I91" s="190">
        <f>IFERROR('Input| Projects'!L91*'Input| Escalations'!$K$19,"")</f>
        <v>0</v>
      </c>
      <c r="J91" s="190">
        <f>IFERROR('Input| Projects'!M91*'Input| Escalations'!$K$19,"")</f>
        <v>0</v>
      </c>
      <c r="K91" s="190">
        <f>IFERROR('Input| Projects'!N91*'Input| Escalations'!$K$19,"")</f>
        <v>0</v>
      </c>
      <c r="L91" s="190">
        <f>IFERROR('Input| Projects'!O91*'Input| Escalations'!$K$19,"")</f>
        <v>0</v>
      </c>
      <c r="M91" s="150" t="str">
        <f>IF(ABS(SUM(F91:L91)-(SUM('Input| Projects'!I91:O91)*'Input| Escalations'!$K$19))&lt;0.0000001,"",1)</f>
        <v/>
      </c>
      <c r="N91" s="192">
        <f>'Input| Projects'!$Y91*INDEX('Input| Escalations'!$H$33:$N$33,MATCH('Calc| Project Costs'!N$9,'Input| Escalations'!$H$23:$N$23,0))+'Input| Projects'!$Z91*INDEX('Input| Escalations'!$H$34:$N$34,MATCH('Calc| Project Costs'!N$9,'Input| Escalations'!$H$23:$N$23,0))+'Input| Projects'!$AA91*INDEX('Input| Escalations'!$H$35:$N$35,MATCH('Calc| Project Costs'!N$9,'Input| Escalations'!$H$23:$N$23,0))+1</f>
        <v>1</v>
      </c>
      <c r="O91" s="192">
        <f>'Input| Projects'!$Y91*INDEX('Input| Escalations'!$H$33:$N$33,MATCH('Calc| Project Costs'!O$9,'Input| Escalations'!$H$23:$N$23,0))+'Input| Projects'!$Z91*INDEX('Input| Escalations'!$H$34:$N$34,MATCH('Calc| Project Costs'!O$9,'Input| Escalations'!$H$23:$N$23,0))+'Input| Projects'!$AA91*INDEX('Input| Escalations'!$H$35:$N$35,MATCH('Calc| Project Costs'!O$9,'Input| Escalations'!$H$23:$N$23,0))+1</f>
        <v>1</v>
      </c>
      <c r="P91" s="192">
        <f>'Input| Projects'!$Y91*INDEX('Input| Escalations'!$H$33:$N$33,MATCH('Calc| Project Costs'!P$9,'Input| Escalations'!$H$23:$N$23,0))+'Input| Projects'!$Z91*INDEX('Input| Escalations'!$H$34:$N$34,MATCH('Calc| Project Costs'!P$9,'Input| Escalations'!$H$23:$N$23,0))+'Input| Projects'!$AA91*INDEX('Input| Escalations'!$H$35:$N$35,MATCH('Calc| Project Costs'!P$9,'Input| Escalations'!$H$23:$N$23,0))+1</f>
        <v>1</v>
      </c>
      <c r="Q91" s="192">
        <f>'Input| Projects'!$Y91*INDEX('Input| Escalations'!$H$33:$N$33,MATCH('Calc| Project Costs'!Q$9,'Input| Escalations'!$H$23:$N$23,0))+'Input| Projects'!$Z91*INDEX('Input| Escalations'!$H$34:$N$34,MATCH('Calc| Project Costs'!Q$9,'Input| Escalations'!$H$23:$N$23,0))+'Input| Projects'!$AA91*INDEX('Input| Escalations'!$H$35:$N$35,MATCH('Calc| Project Costs'!Q$9,'Input| Escalations'!$H$23:$N$23,0))+1</f>
        <v>1</v>
      </c>
      <c r="R91" s="192">
        <f>'Input| Projects'!$Y91*INDEX('Input| Escalations'!$H$33:$N$33,MATCH('Calc| Project Costs'!R$9,'Input| Escalations'!$H$23:$N$23,0))+'Input| Projects'!$Z91*INDEX('Input| Escalations'!$H$34:$N$34,MATCH('Calc| Project Costs'!R$9,'Input| Escalations'!$H$23:$N$23,0))+'Input| Projects'!$AA91*INDEX('Input| Escalations'!$H$35:$N$35,MATCH('Calc| Project Costs'!R$9,'Input| Escalations'!$H$23:$N$23,0))+1</f>
        <v>1</v>
      </c>
      <c r="S91" s="192">
        <f>'Input| Projects'!$Y91*INDEX('Input| Escalations'!$H$33:$N$33,MATCH('Calc| Project Costs'!S$9,'Input| Escalations'!$H$23:$N$23,0))+'Input| Projects'!$Z91*INDEX('Input| Escalations'!$H$34:$N$34,MATCH('Calc| Project Costs'!S$9,'Input| Escalations'!$H$23:$N$23,0))+'Input| Projects'!$AA91*INDEX('Input| Escalations'!$H$35:$N$35,MATCH('Calc| Project Costs'!S$9,'Input| Escalations'!$H$23:$N$23,0))+1</f>
        <v>1</v>
      </c>
      <c r="T91" s="192">
        <f>'Input| Projects'!$Y91*INDEX('Input| Escalations'!$H$33:$N$33,MATCH('Calc| Project Costs'!T$9,'Input| Escalations'!$H$23:$N$23,0))+'Input| Projects'!$Z91*INDEX('Input| Escalations'!$H$34:$N$34,MATCH('Calc| Project Costs'!T$9,'Input| Escalations'!$H$23:$N$23,0))+'Input| Projects'!$AA91*INDEX('Input| Escalations'!$H$35:$N$35,MATCH('Calc| Project Costs'!T$9,'Input| Escalations'!$H$23:$N$23,0))+1</f>
        <v>1</v>
      </c>
      <c r="U91" s="106"/>
      <c r="V91" s="186">
        <f t="shared" si="68"/>
        <v>1.7882</v>
      </c>
      <c r="W91" s="186">
        <f t="shared" si="69"/>
        <v>0</v>
      </c>
      <c r="X91" s="186">
        <f t="shared" si="70"/>
        <v>0</v>
      </c>
      <c r="Y91" s="186">
        <f t="shared" si="46"/>
        <v>0</v>
      </c>
      <c r="Z91" s="186">
        <f t="shared" si="47"/>
        <v>0</v>
      </c>
      <c r="AA91" s="186">
        <f t="shared" si="48"/>
        <v>0</v>
      </c>
      <c r="AB91" s="186">
        <f t="shared" si="49"/>
        <v>0</v>
      </c>
      <c r="AC91" s="106"/>
      <c r="AD91" s="186">
        <f>'Input| Projects'!Q91*N91*'Input| Escalations'!$K$19</f>
        <v>0</v>
      </c>
      <c r="AE91" s="186">
        <f>'Input| Projects'!R91*O91*'Input| Escalations'!$K$19</f>
        <v>0</v>
      </c>
      <c r="AF91" s="186">
        <f>'Input| Projects'!S91*P91*'Input| Escalations'!$K$19</f>
        <v>0</v>
      </c>
      <c r="AG91" s="186">
        <f>'Input| Projects'!T91*Q91*'Input| Escalations'!$K$19</f>
        <v>0</v>
      </c>
      <c r="AH91" s="186">
        <f>'Input| Projects'!U91*R91*'Input| Escalations'!$K$19</f>
        <v>0</v>
      </c>
      <c r="AI91" s="186">
        <f>'Input| Projects'!V91*S91*'Input| Escalations'!$K$19</f>
        <v>0</v>
      </c>
      <c r="AJ91" s="186">
        <f>'Input| Projects'!W91*T91*'Input| Escalations'!$K$19</f>
        <v>0</v>
      </c>
      <c r="AK91" s="106"/>
      <c r="AL91" s="186">
        <f>IFERROR(IF('Input| Overheads'!$C$42="Direct costs",SUMPRODUCT(--('Input| Projects'!$AC91="Yes"),'Calc| Overheads Allocation'!C$8,'Calc| Project Costs'!V91),IF('Input| Overheads'!$C$42="Internal labour",SUMPRODUCT(--('Input| Projects'!$AC91="Yes"),'Calc| Overheads Allocation'!C$8,'Calc| Project Costs'!V91,'Input| Projects'!$Y91),IF('Input| Overheads'!$C$42="DNSP defined",SUMPRODUCT(--('Input| Projects'!$AC91="Yes"),'Calc| Overheads Allocation'!C$61,'Input| Projects'!$AF91),""))),"")</f>
        <v>1.5727100000000001</v>
      </c>
      <c r="AM91" s="186">
        <f>IFERROR(IF('Input| Overheads'!$C$42="Direct costs",SUMPRODUCT(--('Input| Projects'!$AC91="Yes"),'Calc| Overheads Allocation'!D$8,'Calc| Project Costs'!W91),IF('Input| Overheads'!$C$42="Internal labour",SUMPRODUCT(--('Input| Projects'!$AC91="Yes"),'Calc| Overheads Allocation'!D$8,'Calc| Project Costs'!W91,'Input| Projects'!$Y91),IF('Input| Overheads'!$C$42="DNSP defined",SUMPRODUCT(--('Input| Projects'!$AC91="Yes"),'Calc| Overheads Allocation'!D$61,'Input| Projects'!$AF91),""))),"")</f>
        <v>0</v>
      </c>
      <c r="AN91" s="186">
        <f>IFERROR(IF('Input| Overheads'!$C$42="Direct costs",SUMPRODUCT(--('Input| Projects'!$AC91="Yes"),'Calc| Overheads Allocation'!E$8,'Calc| Project Costs'!X91),IF('Input| Overheads'!$C$42="Internal labour",SUMPRODUCT(--('Input| Projects'!$AC91="Yes"),'Calc| Overheads Allocation'!E$8,'Calc| Project Costs'!X91,'Input| Projects'!$Y91),IF('Input| Overheads'!$C$42="DNSP defined",SUMPRODUCT(--('Input| Projects'!$AC91="Yes"),'Calc| Overheads Allocation'!E$61,'Input| Projects'!$AF91),""))),"")</f>
        <v>0</v>
      </c>
      <c r="AO91" s="186">
        <f>IFERROR(IF('Input| Overheads'!$C$42="Direct costs",SUMPRODUCT(--('Input| Projects'!$AC91="Yes"),'Calc| Overheads Allocation'!F$8,'Calc| Project Costs'!Y91),IF('Input| Overheads'!$C$42="Internal labour",SUMPRODUCT(--('Input| Projects'!$AC91="Yes"),'Calc| Overheads Allocation'!F$8,'Calc| Project Costs'!Y91,'Input| Projects'!$Y91),IF('Input| Overheads'!$C$42="DNSP defined",SUMPRODUCT(--('Input| Projects'!$AC91="Yes"),'Calc| Overheads Allocation'!F$61,'Input| Projects'!$AF91),""))),"")</f>
        <v>0</v>
      </c>
      <c r="AP91" s="186">
        <f>IFERROR(IF('Input| Overheads'!$C$42="Direct costs",SUMPRODUCT(--('Input| Projects'!$AC91="Yes"),'Calc| Overheads Allocation'!G$8,'Calc| Project Costs'!Z91),IF('Input| Overheads'!$C$42="Internal labour",SUMPRODUCT(--('Input| Projects'!$AC91="Yes"),'Calc| Overheads Allocation'!G$8,'Calc| Project Costs'!Z91,'Input| Projects'!$Y91),IF('Input| Overheads'!$C$42="DNSP defined",SUMPRODUCT(--('Input| Projects'!$AC91="Yes"),'Calc| Overheads Allocation'!G$61,'Input| Projects'!$AF91),""))),"")</f>
        <v>0</v>
      </c>
      <c r="AQ91" s="186">
        <f>IFERROR(IF('Input| Overheads'!$C$42="Direct costs",SUMPRODUCT(--('Input| Projects'!$AC91="Yes"),'Calc| Overheads Allocation'!H$8,'Calc| Project Costs'!AA91),IF('Input| Overheads'!$C$42="Internal labour",SUMPRODUCT(--('Input| Projects'!$AC91="Yes"),'Calc| Overheads Allocation'!H$8,'Calc| Project Costs'!AA91,'Input| Projects'!$Y91),IF('Input| Overheads'!$C$42="DNSP defined",SUMPRODUCT(--('Input| Projects'!$AC91="Yes"),'Calc| Overheads Allocation'!H$61,'Input| Projects'!$AF91),""))),"")</f>
        <v>0</v>
      </c>
      <c r="AR91" s="186">
        <f>IFERROR(IF('Input| Overheads'!$C$42="Direct costs",SUMPRODUCT(--('Input| Projects'!$AC91="Yes"),'Calc| Overheads Allocation'!I$8,'Calc| Project Costs'!AB91),IF('Input| Overheads'!$C$42="Internal labour",SUMPRODUCT(--('Input| Projects'!$AC91="Yes"),'Calc| Overheads Allocation'!I$8,'Calc| Project Costs'!AB91,'Input| Projects'!$Y91),IF('Input| Overheads'!$C$42="DNSP defined",SUMPRODUCT(--('Input| Projects'!$AC91="Yes"),'Calc| Overheads Allocation'!I$61,'Input| Projects'!$AF91),""))),"")</f>
        <v>0</v>
      </c>
      <c r="AS91" s="106"/>
      <c r="AT91" s="186">
        <f>IFERROR(IF('Input| Overheads'!$C$42="Direct costs",SUMPRODUCT(--('Input| Projects'!$AD91="Yes"),'Calc| Overheads Allocation'!C$9,'Calc| Project Costs'!V91),IF('Input| Overheads'!$C$42="Internal labour",SUMPRODUCT(--('Input| Projects'!$AD91="Yes"),'Calc| Overheads Allocation'!C$9,'Calc| Project Costs'!V91,'Input| Projects'!$Y91),IF('Input| Overheads'!$C$42="DNSP defined",SUMPRODUCT(--('Input| Projects'!$AD91="Yes"),'Calc| Overheads Allocation'!C$62,'Input| Projects'!$AG91),""))),"")</f>
        <v>0</v>
      </c>
      <c r="AU91" s="186">
        <f>IFERROR(IF('Input| Overheads'!$C$42="Direct costs",SUMPRODUCT(--('Input| Projects'!$AD91="Yes"),'Calc| Overheads Allocation'!D$9,'Calc| Project Costs'!W91),IF('Input| Overheads'!$C$42="Internal labour",SUMPRODUCT(--('Input| Projects'!$AD91="Yes"),'Calc| Overheads Allocation'!D$9,'Calc| Project Costs'!W91,'Input| Projects'!$Y91),IF('Input| Overheads'!$C$42="DNSP defined",SUMPRODUCT(--('Input| Projects'!$AD91="Yes"),'Calc| Overheads Allocation'!D$62,'Input| Projects'!$AG91),""))),"")</f>
        <v>0</v>
      </c>
      <c r="AV91" s="186">
        <f>IFERROR(IF('Input| Overheads'!$C$42="Direct costs",SUMPRODUCT(--('Input| Projects'!$AD91="Yes"),'Calc| Overheads Allocation'!E$9,'Calc| Project Costs'!X91),IF('Input| Overheads'!$C$42="Internal labour",SUMPRODUCT(--('Input| Projects'!$AD91="Yes"),'Calc| Overheads Allocation'!E$9,'Calc| Project Costs'!X91,'Input| Projects'!$Y91),IF('Input| Overheads'!$C$42="DNSP defined",SUMPRODUCT(--('Input| Projects'!$AD91="Yes"),'Calc| Overheads Allocation'!E$62,'Input| Projects'!$AG91),""))),"")</f>
        <v>0</v>
      </c>
      <c r="AW91" s="186">
        <f>IFERROR(IF('Input| Overheads'!$C$42="Direct costs",SUMPRODUCT(--('Input| Projects'!$AD91="Yes"),'Calc| Overheads Allocation'!F$9,'Calc| Project Costs'!Y91),IF('Input| Overheads'!$C$42="Internal labour",SUMPRODUCT(--('Input| Projects'!$AD91="Yes"),'Calc| Overheads Allocation'!F$9,'Calc| Project Costs'!Y91,'Input| Projects'!$Y91),IF('Input| Overheads'!$C$42="DNSP defined",SUMPRODUCT(--('Input| Projects'!$AD91="Yes"),'Calc| Overheads Allocation'!F$62,'Input| Projects'!$AG91),""))),"")</f>
        <v>0</v>
      </c>
      <c r="AX91" s="186">
        <f>IFERROR(IF('Input| Overheads'!$C$42="Direct costs",SUMPRODUCT(--('Input| Projects'!$AD91="Yes"),'Calc| Overheads Allocation'!G$9,'Calc| Project Costs'!Z91),IF('Input| Overheads'!$C$42="Internal labour",SUMPRODUCT(--('Input| Projects'!$AD91="Yes"),'Calc| Overheads Allocation'!G$9,'Calc| Project Costs'!Z91,'Input| Projects'!$Y91),IF('Input| Overheads'!$C$42="DNSP defined",SUMPRODUCT(--('Input| Projects'!$AD91="Yes"),'Calc| Overheads Allocation'!G$62,'Input| Projects'!$AG91),""))),"")</f>
        <v>0</v>
      </c>
      <c r="AY91" s="186">
        <f>IFERROR(IF('Input| Overheads'!$C$42="Direct costs",SUMPRODUCT(--('Input| Projects'!$AD91="Yes"),'Calc| Overheads Allocation'!H$9,'Calc| Project Costs'!AA91),IF('Input| Overheads'!$C$42="Internal labour",SUMPRODUCT(--('Input| Projects'!$AD91="Yes"),'Calc| Overheads Allocation'!H$9,'Calc| Project Costs'!AA91,'Input| Projects'!$Y91),IF('Input| Overheads'!$C$42="DNSP defined",SUMPRODUCT(--('Input| Projects'!$AD91="Yes"),'Calc| Overheads Allocation'!H$62,'Input| Projects'!$AG91),""))),"")</f>
        <v>0</v>
      </c>
      <c r="AZ91" s="186">
        <f>IFERROR(IF('Input| Overheads'!$C$42="Direct costs",SUMPRODUCT(--('Input| Projects'!$AD91="Yes"),'Calc| Overheads Allocation'!I$9,'Calc| Project Costs'!AB91),IF('Input| Overheads'!$C$42="Internal labour",SUMPRODUCT(--('Input| Projects'!$AD91="Yes"),'Calc| Overheads Allocation'!I$9,'Calc| Project Costs'!AB91,'Input| Projects'!$Y91),IF('Input| Overheads'!$C$42="DNSP defined",SUMPRODUCT(--('Input| Projects'!$AD91="Yes"),'Calc| Overheads Allocation'!I$62,'Input| Projects'!$AG91),""))),"")</f>
        <v>0</v>
      </c>
      <c r="BA91" s="106"/>
      <c r="BB91" s="186">
        <f t="shared" si="71"/>
        <v>1.5727100000000001</v>
      </c>
      <c r="BC91" s="186">
        <f t="shared" si="72"/>
        <v>0</v>
      </c>
      <c r="BD91" s="186">
        <f t="shared" si="73"/>
        <v>0</v>
      </c>
      <c r="BE91" s="186">
        <f t="shared" si="50"/>
        <v>0</v>
      </c>
      <c r="BF91" s="186">
        <f t="shared" si="51"/>
        <v>0</v>
      </c>
      <c r="BG91" s="186">
        <f t="shared" si="52"/>
        <v>0</v>
      </c>
      <c r="BH91" s="186">
        <f t="shared" si="53"/>
        <v>0</v>
      </c>
      <c r="BI91" s="97"/>
      <c r="BJ91" s="186">
        <f t="shared" si="54"/>
        <v>0</v>
      </c>
      <c r="BK91" s="186" t="str">
        <f t="shared" si="55"/>
        <v/>
      </c>
      <c r="BL91" s="186" t="str">
        <f t="shared" si="56"/>
        <v/>
      </c>
      <c r="BM91" s="186" t="str">
        <f t="shared" si="57"/>
        <v/>
      </c>
      <c r="BN91" s="186" t="str">
        <f t="shared" si="58"/>
        <v/>
      </c>
      <c r="BO91" s="186" t="str">
        <f t="shared" si="59"/>
        <v/>
      </c>
      <c r="BP91" s="186" t="str">
        <f t="shared" si="60"/>
        <v/>
      </c>
      <c r="BQ91" s="97"/>
      <c r="BR91" s="186">
        <f t="shared" si="61"/>
        <v>3.3609100000000001</v>
      </c>
      <c r="BS91" s="186">
        <f t="shared" si="62"/>
        <v>0</v>
      </c>
      <c r="BT91" s="222">
        <f t="shared" si="63"/>
        <v>0</v>
      </c>
      <c r="BU91" s="222">
        <f t="shared" si="64"/>
        <v>0</v>
      </c>
      <c r="BV91" s="222">
        <f t="shared" si="65"/>
        <v>0</v>
      </c>
      <c r="BW91" s="222">
        <f t="shared" si="66"/>
        <v>0</v>
      </c>
      <c r="BX91" s="222">
        <f t="shared" si="67"/>
        <v>0</v>
      </c>
      <c r="BY91" s="106"/>
      <c r="BZ91" s="197">
        <f>IF(SUMIF('Input| Projects'!$AS$8:$CP$8,"Dx",'Input| Projects'!$AS91:$CP91)=0,"",SUMIF('Input| Projects'!$AS$8:$CP$8,"Dx",'Input| Projects'!$AS91:$CP91))</f>
        <v>1</v>
      </c>
      <c r="CA91" s="197" t="str">
        <f>IF(SUMIF('Input| Projects'!$AS$8:$CP$8,"Tx",'Input| Projects'!$AS91:$CP91)=0,"",SUMIF('Input| Projects'!$AS$8:$CP$8,"Tx",'Input| Projects'!$AS91:$CP91))</f>
        <v/>
      </c>
      <c r="CB91" s="150" t="str">
        <f t="shared" si="74"/>
        <v/>
      </c>
    </row>
    <row r="92" spans="2:80" x14ac:dyDescent="0.2">
      <c r="B92" s="201">
        <f>IFERROR('Input| Projects'!B92,"")</f>
        <v>83</v>
      </c>
      <c r="C92" s="42" t="str">
        <f>IFERROR(IF('Input| Projects'!C92="","",'Input| Projects'!C92),"")</f>
        <v>1-Upgrade 33kV fdrs 760 &amp; 766 Merewether to Dudley</v>
      </c>
      <c r="D92" s="42" t="str">
        <f>IFERROR(IF('Input| Projects'!D92="","",'Input| Projects'!D92),"")</f>
        <v>ARA_07.5.0001</v>
      </c>
      <c r="E92" s="104"/>
      <c r="F92" s="190">
        <f>IFERROR('Input| Projects'!I92*'Input| Escalations'!$K$19,"")</f>
        <v>516.22933999999998</v>
      </c>
      <c r="G92" s="190">
        <f>IFERROR('Input| Projects'!J92*'Input| Escalations'!$K$19,"")</f>
        <v>0</v>
      </c>
      <c r="H92" s="190">
        <f>IFERROR('Input| Projects'!K92*'Input| Escalations'!$K$19,"")</f>
        <v>0</v>
      </c>
      <c r="I92" s="190">
        <f>IFERROR('Input| Projects'!L92*'Input| Escalations'!$K$19,"")</f>
        <v>0</v>
      </c>
      <c r="J92" s="190">
        <f>IFERROR('Input| Projects'!M92*'Input| Escalations'!$K$19,"")</f>
        <v>0</v>
      </c>
      <c r="K92" s="190">
        <f>IFERROR('Input| Projects'!N92*'Input| Escalations'!$K$19,"")</f>
        <v>0</v>
      </c>
      <c r="L92" s="190">
        <f>IFERROR('Input| Projects'!O92*'Input| Escalations'!$K$19,"")</f>
        <v>0</v>
      </c>
      <c r="M92" s="150" t="str">
        <f>IF(ABS(SUM(F92:L92)-(SUM('Input| Projects'!I92:O92)*'Input| Escalations'!$K$19))&lt;0.0000001,"",1)</f>
        <v/>
      </c>
      <c r="N92" s="192">
        <f>'Input| Projects'!$Y92*INDEX('Input| Escalations'!$H$33:$N$33,MATCH('Calc| Project Costs'!N$9,'Input| Escalations'!$H$23:$N$23,0))+'Input| Projects'!$Z92*INDEX('Input| Escalations'!$H$34:$N$34,MATCH('Calc| Project Costs'!N$9,'Input| Escalations'!$H$23:$N$23,0))+'Input| Projects'!$AA92*INDEX('Input| Escalations'!$H$35:$N$35,MATCH('Calc| Project Costs'!N$9,'Input| Escalations'!$H$23:$N$23,0))+1</f>
        <v>1</v>
      </c>
      <c r="O92" s="192">
        <f>'Input| Projects'!$Y92*INDEX('Input| Escalations'!$H$33:$N$33,MATCH('Calc| Project Costs'!O$9,'Input| Escalations'!$H$23:$N$23,0))+'Input| Projects'!$Z92*INDEX('Input| Escalations'!$H$34:$N$34,MATCH('Calc| Project Costs'!O$9,'Input| Escalations'!$H$23:$N$23,0))+'Input| Projects'!$AA92*INDEX('Input| Escalations'!$H$35:$N$35,MATCH('Calc| Project Costs'!O$9,'Input| Escalations'!$H$23:$N$23,0))+1</f>
        <v>1</v>
      </c>
      <c r="P92" s="192">
        <f>'Input| Projects'!$Y92*INDEX('Input| Escalations'!$H$33:$N$33,MATCH('Calc| Project Costs'!P$9,'Input| Escalations'!$H$23:$N$23,0))+'Input| Projects'!$Z92*INDEX('Input| Escalations'!$H$34:$N$34,MATCH('Calc| Project Costs'!P$9,'Input| Escalations'!$H$23:$N$23,0))+'Input| Projects'!$AA92*INDEX('Input| Escalations'!$H$35:$N$35,MATCH('Calc| Project Costs'!P$9,'Input| Escalations'!$H$23:$N$23,0))+1</f>
        <v>1</v>
      </c>
      <c r="Q92" s="192">
        <f>'Input| Projects'!$Y92*INDEX('Input| Escalations'!$H$33:$N$33,MATCH('Calc| Project Costs'!Q$9,'Input| Escalations'!$H$23:$N$23,0))+'Input| Projects'!$Z92*INDEX('Input| Escalations'!$H$34:$N$34,MATCH('Calc| Project Costs'!Q$9,'Input| Escalations'!$H$23:$N$23,0))+'Input| Projects'!$AA92*INDEX('Input| Escalations'!$H$35:$N$35,MATCH('Calc| Project Costs'!Q$9,'Input| Escalations'!$H$23:$N$23,0))+1</f>
        <v>1</v>
      </c>
      <c r="R92" s="192">
        <f>'Input| Projects'!$Y92*INDEX('Input| Escalations'!$H$33:$N$33,MATCH('Calc| Project Costs'!R$9,'Input| Escalations'!$H$23:$N$23,0))+'Input| Projects'!$Z92*INDEX('Input| Escalations'!$H$34:$N$34,MATCH('Calc| Project Costs'!R$9,'Input| Escalations'!$H$23:$N$23,0))+'Input| Projects'!$AA92*INDEX('Input| Escalations'!$H$35:$N$35,MATCH('Calc| Project Costs'!R$9,'Input| Escalations'!$H$23:$N$23,0))+1</f>
        <v>1</v>
      </c>
      <c r="S92" s="192">
        <f>'Input| Projects'!$Y92*INDEX('Input| Escalations'!$H$33:$N$33,MATCH('Calc| Project Costs'!S$9,'Input| Escalations'!$H$23:$N$23,0))+'Input| Projects'!$Z92*INDEX('Input| Escalations'!$H$34:$N$34,MATCH('Calc| Project Costs'!S$9,'Input| Escalations'!$H$23:$N$23,0))+'Input| Projects'!$AA92*INDEX('Input| Escalations'!$H$35:$N$35,MATCH('Calc| Project Costs'!S$9,'Input| Escalations'!$H$23:$N$23,0))+1</f>
        <v>1</v>
      </c>
      <c r="T92" s="192">
        <f>'Input| Projects'!$Y92*INDEX('Input| Escalations'!$H$33:$N$33,MATCH('Calc| Project Costs'!T$9,'Input| Escalations'!$H$23:$N$23,0))+'Input| Projects'!$Z92*INDEX('Input| Escalations'!$H$34:$N$34,MATCH('Calc| Project Costs'!T$9,'Input| Escalations'!$H$23:$N$23,0))+'Input| Projects'!$AA92*INDEX('Input| Escalations'!$H$35:$N$35,MATCH('Calc| Project Costs'!T$9,'Input| Escalations'!$H$23:$N$23,0))+1</f>
        <v>1</v>
      </c>
      <c r="U92" s="106"/>
      <c r="V92" s="186">
        <f t="shared" si="68"/>
        <v>516.22933999999998</v>
      </c>
      <c r="W92" s="186">
        <f t="shared" si="69"/>
        <v>0</v>
      </c>
      <c r="X92" s="186">
        <f t="shared" si="70"/>
        <v>0</v>
      </c>
      <c r="Y92" s="186">
        <f t="shared" si="46"/>
        <v>0</v>
      </c>
      <c r="Z92" s="186">
        <f t="shared" si="47"/>
        <v>0</v>
      </c>
      <c r="AA92" s="186">
        <f t="shared" si="48"/>
        <v>0</v>
      </c>
      <c r="AB92" s="186">
        <f t="shared" si="49"/>
        <v>0</v>
      </c>
      <c r="AC92" s="106"/>
      <c r="AD92" s="186">
        <f>'Input| Projects'!Q92*N92*'Input| Escalations'!$K$19</f>
        <v>0</v>
      </c>
      <c r="AE92" s="186">
        <f>'Input| Projects'!R92*O92*'Input| Escalations'!$K$19</f>
        <v>0</v>
      </c>
      <c r="AF92" s="186">
        <f>'Input| Projects'!S92*P92*'Input| Escalations'!$K$19</f>
        <v>0</v>
      </c>
      <c r="AG92" s="186">
        <f>'Input| Projects'!T92*Q92*'Input| Escalations'!$K$19</f>
        <v>0</v>
      </c>
      <c r="AH92" s="186">
        <f>'Input| Projects'!U92*R92*'Input| Escalations'!$K$19</f>
        <v>0</v>
      </c>
      <c r="AI92" s="186">
        <f>'Input| Projects'!V92*S92*'Input| Escalations'!$K$19</f>
        <v>0</v>
      </c>
      <c r="AJ92" s="186">
        <f>'Input| Projects'!W92*T92*'Input| Escalations'!$K$19</f>
        <v>0</v>
      </c>
      <c r="AK92" s="106"/>
      <c r="AL92" s="186">
        <f>IFERROR(IF('Input| Overheads'!$C$42="Direct costs",SUMPRODUCT(--('Input| Projects'!$AC92="Yes"),'Calc| Overheads Allocation'!C$8,'Calc| Project Costs'!V92),IF('Input| Overheads'!$C$42="Internal labour",SUMPRODUCT(--('Input| Projects'!$AC92="Yes"),'Calc| Overheads Allocation'!C$8,'Calc| Project Costs'!V92,'Input| Projects'!$Y92),IF('Input| Overheads'!$C$42="DNSP defined",SUMPRODUCT(--('Input| Projects'!$AC92="Yes"),'Calc| Overheads Allocation'!C$61,'Input| Projects'!$AF92),""))),"")</f>
        <v>31.389699999999998</v>
      </c>
      <c r="AM92" s="186">
        <f>IFERROR(IF('Input| Overheads'!$C$42="Direct costs",SUMPRODUCT(--('Input| Projects'!$AC92="Yes"),'Calc| Overheads Allocation'!D$8,'Calc| Project Costs'!W92),IF('Input| Overheads'!$C$42="Internal labour",SUMPRODUCT(--('Input| Projects'!$AC92="Yes"),'Calc| Overheads Allocation'!D$8,'Calc| Project Costs'!W92,'Input| Projects'!$Y92),IF('Input| Overheads'!$C$42="DNSP defined",SUMPRODUCT(--('Input| Projects'!$AC92="Yes"),'Calc| Overheads Allocation'!D$61,'Input| Projects'!$AF92),""))),"")</f>
        <v>0</v>
      </c>
      <c r="AN92" s="186">
        <f>IFERROR(IF('Input| Overheads'!$C$42="Direct costs",SUMPRODUCT(--('Input| Projects'!$AC92="Yes"),'Calc| Overheads Allocation'!E$8,'Calc| Project Costs'!X92),IF('Input| Overheads'!$C$42="Internal labour",SUMPRODUCT(--('Input| Projects'!$AC92="Yes"),'Calc| Overheads Allocation'!E$8,'Calc| Project Costs'!X92,'Input| Projects'!$Y92),IF('Input| Overheads'!$C$42="DNSP defined",SUMPRODUCT(--('Input| Projects'!$AC92="Yes"),'Calc| Overheads Allocation'!E$61,'Input| Projects'!$AF92),""))),"")</f>
        <v>0</v>
      </c>
      <c r="AO92" s="186">
        <f>IFERROR(IF('Input| Overheads'!$C$42="Direct costs",SUMPRODUCT(--('Input| Projects'!$AC92="Yes"),'Calc| Overheads Allocation'!F$8,'Calc| Project Costs'!Y92),IF('Input| Overheads'!$C$42="Internal labour",SUMPRODUCT(--('Input| Projects'!$AC92="Yes"),'Calc| Overheads Allocation'!F$8,'Calc| Project Costs'!Y92,'Input| Projects'!$Y92),IF('Input| Overheads'!$C$42="DNSP defined",SUMPRODUCT(--('Input| Projects'!$AC92="Yes"),'Calc| Overheads Allocation'!F$61,'Input| Projects'!$AF92),""))),"")</f>
        <v>0</v>
      </c>
      <c r="AP92" s="186">
        <f>IFERROR(IF('Input| Overheads'!$C$42="Direct costs",SUMPRODUCT(--('Input| Projects'!$AC92="Yes"),'Calc| Overheads Allocation'!G$8,'Calc| Project Costs'!Z92),IF('Input| Overheads'!$C$42="Internal labour",SUMPRODUCT(--('Input| Projects'!$AC92="Yes"),'Calc| Overheads Allocation'!G$8,'Calc| Project Costs'!Z92,'Input| Projects'!$Y92),IF('Input| Overheads'!$C$42="DNSP defined",SUMPRODUCT(--('Input| Projects'!$AC92="Yes"),'Calc| Overheads Allocation'!G$61,'Input| Projects'!$AF92),""))),"")</f>
        <v>0</v>
      </c>
      <c r="AQ92" s="186">
        <f>IFERROR(IF('Input| Overheads'!$C$42="Direct costs",SUMPRODUCT(--('Input| Projects'!$AC92="Yes"),'Calc| Overheads Allocation'!H$8,'Calc| Project Costs'!AA92),IF('Input| Overheads'!$C$42="Internal labour",SUMPRODUCT(--('Input| Projects'!$AC92="Yes"),'Calc| Overheads Allocation'!H$8,'Calc| Project Costs'!AA92,'Input| Projects'!$Y92),IF('Input| Overheads'!$C$42="DNSP defined",SUMPRODUCT(--('Input| Projects'!$AC92="Yes"),'Calc| Overheads Allocation'!H$61,'Input| Projects'!$AF92),""))),"")</f>
        <v>0</v>
      </c>
      <c r="AR92" s="186">
        <f>IFERROR(IF('Input| Overheads'!$C$42="Direct costs",SUMPRODUCT(--('Input| Projects'!$AC92="Yes"),'Calc| Overheads Allocation'!I$8,'Calc| Project Costs'!AB92),IF('Input| Overheads'!$C$42="Internal labour",SUMPRODUCT(--('Input| Projects'!$AC92="Yes"),'Calc| Overheads Allocation'!I$8,'Calc| Project Costs'!AB92,'Input| Projects'!$Y92),IF('Input| Overheads'!$C$42="DNSP defined",SUMPRODUCT(--('Input| Projects'!$AC92="Yes"),'Calc| Overheads Allocation'!I$61,'Input| Projects'!$AF92),""))),"")</f>
        <v>0</v>
      </c>
      <c r="AS92" s="106"/>
      <c r="AT92" s="186">
        <f>IFERROR(IF('Input| Overheads'!$C$42="Direct costs",SUMPRODUCT(--('Input| Projects'!$AD92="Yes"),'Calc| Overheads Allocation'!C$9,'Calc| Project Costs'!V92),IF('Input| Overheads'!$C$42="Internal labour",SUMPRODUCT(--('Input| Projects'!$AD92="Yes"),'Calc| Overheads Allocation'!C$9,'Calc| Project Costs'!V92,'Input| Projects'!$Y92),IF('Input| Overheads'!$C$42="DNSP defined",SUMPRODUCT(--('Input| Projects'!$AD92="Yes"),'Calc| Overheads Allocation'!C$62,'Input| Projects'!$AG92),""))),"")</f>
        <v>0</v>
      </c>
      <c r="AU92" s="186">
        <f>IFERROR(IF('Input| Overheads'!$C$42="Direct costs",SUMPRODUCT(--('Input| Projects'!$AD92="Yes"),'Calc| Overheads Allocation'!D$9,'Calc| Project Costs'!W92),IF('Input| Overheads'!$C$42="Internal labour",SUMPRODUCT(--('Input| Projects'!$AD92="Yes"),'Calc| Overheads Allocation'!D$9,'Calc| Project Costs'!W92,'Input| Projects'!$Y92),IF('Input| Overheads'!$C$42="DNSP defined",SUMPRODUCT(--('Input| Projects'!$AD92="Yes"),'Calc| Overheads Allocation'!D$62,'Input| Projects'!$AG92),""))),"")</f>
        <v>0</v>
      </c>
      <c r="AV92" s="186">
        <f>IFERROR(IF('Input| Overheads'!$C$42="Direct costs",SUMPRODUCT(--('Input| Projects'!$AD92="Yes"),'Calc| Overheads Allocation'!E$9,'Calc| Project Costs'!X92),IF('Input| Overheads'!$C$42="Internal labour",SUMPRODUCT(--('Input| Projects'!$AD92="Yes"),'Calc| Overheads Allocation'!E$9,'Calc| Project Costs'!X92,'Input| Projects'!$Y92),IF('Input| Overheads'!$C$42="DNSP defined",SUMPRODUCT(--('Input| Projects'!$AD92="Yes"),'Calc| Overheads Allocation'!E$62,'Input| Projects'!$AG92),""))),"")</f>
        <v>0</v>
      </c>
      <c r="AW92" s="186">
        <f>IFERROR(IF('Input| Overheads'!$C$42="Direct costs",SUMPRODUCT(--('Input| Projects'!$AD92="Yes"),'Calc| Overheads Allocation'!F$9,'Calc| Project Costs'!Y92),IF('Input| Overheads'!$C$42="Internal labour",SUMPRODUCT(--('Input| Projects'!$AD92="Yes"),'Calc| Overheads Allocation'!F$9,'Calc| Project Costs'!Y92,'Input| Projects'!$Y92),IF('Input| Overheads'!$C$42="DNSP defined",SUMPRODUCT(--('Input| Projects'!$AD92="Yes"),'Calc| Overheads Allocation'!F$62,'Input| Projects'!$AG92),""))),"")</f>
        <v>0</v>
      </c>
      <c r="AX92" s="186">
        <f>IFERROR(IF('Input| Overheads'!$C$42="Direct costs",SUMPRODUCT(--('Input| Projects'!$AD92="Yes"),'Calc| Overheads Allocation'!G$9,'Calc| Project Costs'!Z92),IF('Input| Overheads'!$C$42="Internal labour",SUMPRODUCT(--('Input| Projects'!$AD92="Yes"),'Calc| Overheads Allocation'!G$9,'Calc| Project Costs'!Z92,'Input| Projects'!$Y92),IF('Input| Overheads'!$C$42="DNSP defined",SUMPRODUCT(--('Input| Projects'!$AD92="Yes"),'Calc| Overheads Allocation'!G$62,'Input| Projects'!$AG92),""))),"")</f>
        <v>0</v>
      </c>
      <c r="AY92" s="186">
        <f>IFERROR(IF('Input| Overheads'!$C$42="Direct costs",SUMPRODUCT(--('Input| Projects'!$AD92="Yes"),'Calc| Overheads Allocation'!H$9,'Calc| Project Costs'!AA92),IF('Input| Overheads'!$C$42="Internal labour",SUMPRODUCT(--('Input| Projects'!$AD92="Yes"),'Calc| Overheads Allocation'!H$9,'Calc| Project Costs'!AA92,'Input| Projects'!$Y92),IF('Input| Overheads'!$C$42="DNSP defined",SUMPRODUCT(--('Input| Projects'!$AD92="Yes"),'Calc| Overheads Allocation'!H$62,'Input| Projects'!$AG92),""))),"")</f>
        <v>0</v>
      </c>
      <c r="AZ92" s="186">
        <f>IFERROR(IF('Input| Overheads'!$C$42="Direct costs",SUMPRODUCT(--('Input| Projects'!$AD92="Yes"),'Calc| Overheads Allocation'!I$9,'Calc| Project Costs'!AB92),IF('Input| Overheads'!$C$42="Internal labour",SUMPRODUCT(--('Input| Projects'!$AD92="Yes"),'Calc| Overheads Allocation'!I$9,'Calc| Project Costs'!AB92,'Input| Projects'!$Y92),IF('Input| Overheads'!$C$42="DNSP defined",SUMPRODUCT(--('Input| Projects'!$AD92="Yes"),'Calc| Overheads Allocation'!I$62,'Input| Projects'!$AG92),""))),"")</f>
        <v>0</v>
      </c>
      <c r="BA92" s="106"/>
      <c r="BB92" s="186">
        <f t="shared" si="71"/>
        <v>31.389699999999998</v>
      </c>
      <c r="BC92" s="186">
        <f t="shared" si="72"/>
        <v>0</v>
      </c>
      <c r="BD92" s="186">
        <f t="shared" si="73"/>
        <v>0</v>
      </c>
      <c r="BE92" s="186">
        <f t="shared" si="50"/>
        <v>0</v>
      </c>
      <c r="BF92" s="186">
        <f t="shared" si="51"/>
        <v>0</v>
      </c>
      <c r="BG92" s="186">
        <f t="shared" si="52"/>
        <v>0</v>
      </c>
      <c r="BH92" s="186">
        <f t="shared" si="53"/>
        <v>0</v>
      </c>
      <c r="BI92" s="97"/>
      <c r="BJ92" s="186">
        <f t="shared" si="54"/>
        <v>0</v>
      </c>
      <c r="BK92" s="186" t="str">
        <f t="shared" si="55"/>
        <v/>
      </c>
      <c r="BL92" s="186" t="str">
        <f t="shared" si="56"/>
        <v/>
      </c>
      <c r="BM92" s="186" t="str">
        <f t="shared" si="57"/>
        <v/>
      </c>
      <c r="BN92" s="186" t="str">
        <f t="shared" si="58"/>
        <v/>
      </c>
      <c r="BO92" s="186" t="str">
        <f t="shared" si="59"/>
        <v/>
      </c>
      <c r="BP92" s="186" t="str">
        <f t="shared" si="60"/>
        <v/>
      </c>
      <c r="BQ92" s="97"/>
      <c r="BR92" s="186">
        <f t="shared" si="61"/>
        <v>547.61903999999993</v>
      </c>
      <c r="BS92" s="186">
        <f t="shared" si="62"/>
        <v>0</v>
      </c>
      <c r="BT92" s="222">
        <f t="shared" si="63"/>
        <v>0</v>
      </c>
      <c r="BU92" s="222">
        <f t="shared" si="64"/>
        <v>0</v>
      </c>
      <c r="BV92" s="222">
        <f t="shared" si="65"/>
        <v>0</v>
      </c>
      <c r="BW92" s="222">
        <f t="shared" si="66"/>
        <v>0</v>
      </c>
      <c r="BX92" s="222">
        <f t="shared" si="67"/>
        <v>0</v>
      </c>
      <c r="BY92" s="106"/>
      <c r="BZ92" s="197">
        <f>IF(SUMIF('Input| Projects'!$AS$8:$CP$8,"Dx",'Input| Projects'!$AS92:$CP92)=0,"",SUMIF('Input| Projects'!$AS$8:$CP$8,"Dx",'Input| Projects'!$AS92:$CP92))</f>
        <v>1</v>
      </c>
      <c r="CA92" s="197" t="str">
        <f>IF(SUMIF('Input| Projects'!$AS$8:$CP$8,"Tx",'Input| Projects'!$AS92:$CP92)=0,"",SUMIF('Input| Projects'!$AS$8:$CP$8,"Tx",'Input| Projects'!$AS92:$CP92))</f>
        <v/>
      </c>
      <c r="CB92" s="150" t="str">
        <f t="shared" si="74"/>
        <v/>
      </c>
    </row>
    <row r="93" spans="2:80" x14ac:dyDescent="0.2">
      <c r="B93" s="201">
        <f>IFERROR('Input| Projects'!B93,"")</f>
        <v>84</v>
      </c>
      <c r="C93" s="42" t="str">
        <f>IFERROR(IF('Input| Projects'!C93="","",'Input| Projects'!C93),"")</f>
        <v>6-Retire Charlestown &amp; Dudley + 11kV LTs</v>
      </c>
      <c r="D93" s="42" t="str">
        <f>IFERROR(IF('Input| Projects'!D93="","",'Input| Projects'!D93),"")</f>
        <v>ARA_07.5.0006</v>
      </c>
      <c r="E93" s="104"/>
      <c r="F93" s="190">
        <f>IFERROR('Input| Projects'!I93*'Input| Escalations'!$K$19,"")</f>
        <v>219.57665</v>
      </c>
      <c r="G93" s="190">
        <f>IFERROR('Input| Projects'!J93*'Input| Escalations'!$K$19,"")</f>
        <v>0</v>
      </c>
      <c r="H93" s="190">
        <f>IFERROR('Input| Projects'!K93*'Input| Escalations'!$K$19,"")</f>
        <v>0</v>
      </c>
      <c r="I93" s="190">
        <f>IFERROR('Input| Projects'!L93*'Input| Escalations'!$K$19,"")</f>
        <v>0</v>
      </c>
      <c r="J93" s="190">
        <f>IFERROR('Input| Projects'!M93*'Input| Escalations'!$K$19,"")</f>
        <v>0</v>
      </c>
      <c r="K93" s="190">
        <f>IFERROR('Input| Projects'!N93*'Input| Escalations'!$K$19,"")</f>
        <v>0</v>
      </c>
      <c r="L93" s="190">
        <f>IFERROR('Input| Projects'!O93*'Input| Escalations'!$K$19,"")</f>
        <v>0</v>
      </c>
      <c r="M93" s="150" t="str">
        <f>IF(ABS(SUM(F93:L93)-(SUM('Input| Projects'!I93:O93)*'Input| Escalations'!$K$19))&lt;0.0000001,"",1)</f>
        <v/>
      </c>
      <c r="N93" s="192">
        <f>'Input| Projects'!$Y93*INDEX('Input| Escalations'!$H$33:$N$33,MATCH('Calc| Project Costs'!N$9,'Input| Escalations'!$H$23:$N$23,0))+'Input| Projects'!$Z93*INDEX('Input| Escalations'!$H$34:$N$34,MATCH('Calc| Project Costs'!N$9,'Input| Escalations'!$H$23:$N$23,0))+'Input| Projects'!$AA93*INDEX('Input| Escalations'!$H$35:$N$35,MATCH('Calc| Project Costs'!N$9,'Input| Escalations'!$H$23:$N$23,0))+1</f>
        <v>1</v>
      </c>
      <c r="O93" s="192">
        <f>'Input| Projects'!$Y93*INDEX('Input| Escalations'!$H$33:$N$33,MATCH('Calc| Project Costs'!O$9,'Input| Escalations'!$H$23:$N$23,0))+'Input| Projects'!$Z93*INDEX('Input| Escalations'!$H$34:$N$34,MATCH('Calc| Project Costs'!O$9,'Input| Escalations'!$H$23:$N$23,0))+'Input| Projects'!$AA93*INDEX('Input| Escalations'!$H$35:$N$35,MATCH('Calc| Project Costs'!O$9,'Input| Escalations'!$H$23:$N$23,0))+1</f>
        <v>1</v>
      </c>
      <c r="P93" s="192">
        <f>'Input| Projects'!$Y93*INDEX('Input| Escalations'!$H$33:$N$33,MATCH('Calc| Project Costs'!P$9,'Input| Escalations'!$H$23:$N$23,0))+'Input| Projects'!$Z93*INDEX('Input| Escalations'!$H$34:$N$34,MATCH('Calc| Project Costs'!P$9,'Input| Escalations'!$H$23:$N$23,0))+'Input| Projects'!$AA93*INDEX('Input| Escalations'!$H$35:$N$35,MATCH('Calc| Project Costs'!P$9,'Input| Escalations'!$H$23:$N$23,0))+1</f>
        <v>1</v>
      </c>
      <c r="Q93" s="192">
        <f>'Input| Projects'!$Y93*INDEX('Input| Escalations'!$H$33:$N$33,MATCH('Calc| Project Costs'!Q$9,'Input| Escalations'!$H$23:$N$23,0))+'Input| Projects'!$Z93*INDEX('Input| Escalations'!$H$34:$N$34,MATCH('Calc| Project Costs'!Q$9,'Input| Escalations'!$H$23:$N$23,0))+'Input| Projects'!$AA93*INDEX('Input| Escalations'!$H$35:$N$35,MATCH('Calc| Project Costs'!Q$9,'Input| Escalations'!$H$23:$N$23,0))+1</f>
        <v>1</v>
      </c>
      <c r="R93" s="192">
        <f>'Input| Projects'!$Y93*INDEX('Input| Escalations'!$H$33:$N$33,MATCH('Calc| Project Costs'!R$9,'Input| Escalations'!$H$23:$N$23,0))+'Input| Projects'!$Z93*INDEX('Input| Escalations'!$H$34:$N$34,MATCH('Calc| Project Costs'!R$9,'Input| Escalations'!$H$23:$N$23,0))+'Input| Projects'!$AA93*INDEX('Input| Escalations'!$H$35:$N$35,MATCH('Calc| Project Costs'!R$9,'Input| Escalations'!$H$23:$N$23,0))+1</f>
        <v>1</v>
      </c>
      <c r="S93" s="192">
        <f>'Input| Projects'!$Y93*INDEX('Input| Escalations'!$H$33:$N$33,MATCH('Calc| Project Costs'!S$9,'Input| Escalations'!$H$23:$N$23,0))+'Input| Projects'!$Z93*INDEX('Input| Escalations'!$H$34:$N$34,MATCH('Calc| Project Costs'!S$9,'Input| Escalations'!$H$23:$N$23,0))+'Input| Projects'!$AA93*INDEX('Input| Escalations'!$H$35:$N$35,MATCH('Calc| Project Costs'!S$9,'Input| Escalations'!$H$23:$N$23,0))+1</f>
        <v>1</v>
      </c>
      <c r="T93" s="192">
        <f>'Input| Projects'!$Y93*INDEX('Input| Escalations'!$H$33:$N$33,MATCH('Calc| Project Costs'!T$9,'Input| Escalations'!$H$23:$N$23,0))+'Input| Projects'!$Z93*INDEX('Input| Escalations'!$H$34:$N$34,MATCH('Calc| Project Costs'!T$9,'Input| Escalations'!$H$23:$N$23,0))+'Input| Projects'!$AA93*INDEX('Input| Escalations'!$H$35:$N$35,MATCH('Calc| Project Costs'!T$9,'Input| Escalations'!$H$23:$N$23,0))+1</f>
        <v>1</v>
      </c>
      <c r="U93" s="106"/>
      <c r="V93" s="186">
        <f t="shared" si="68"/>
        <v>219.57665</v>
      </c>
      <c r="W93" s="186">
        <f t="shared" si="69"/>
        <v>0</v>
      </c>
      <c r="X93" s="186">
        <f t="shared" si="70"/>
        <v>0</v>
      </c>
      <c r="Y93" s="186">
        <f t="shared" si="46"/>
        <v>0</v>
      </c>
      <c r="Z93" s="186">
        <f t="shared" si="47"/>
        <v>0</v>
      </c>
      <c r="AA93" s="186">
        <f t="shared" si="48"/>
        <v>0</v>
      </c>
      <c r="AB93" s="186">
        <f t="shared" si="49"/>
        <v>0</v>
      </c>
      <c r="AC93" s="106"/>
      <c r="AD93" s="186">
        <f>'Input| Projects'!Q93*N93*'Input| Escalations'!$K$19</f>
        <v>0</v>
      </c>
      <c r="AE93" s="186">
        <f>'Input| Projects'!R93*O93*'Input| Escalations'!$K$19</f>
        <v>0</v>
      </c>
      <c r="AF93" s="186">
        <f>'Input| Projects'!S93*P93*'Input| Escalations'!$K$19</f>
        <v>0</v>
      </c>
      <c r="AG93" s="186">
        <f>'Input| Projects'!T93*Q93*'Input| Escalations'!$K$19</f>
        <v>0</v>
      </c>
      <c r="AH93" s="186">
        <f>'Input| Projects'!U93*R93*'Input| Escalations'!$K$19</f>
        <v>0</v>
      </c>
      <c r="AI93" s="186">
        <f>'Input| Projects'!V93*S93*'Input| Escalations'!$K$19</f>
        <v>0</v>
      </c>
      <c r="AJ93" s="186">
        <f>'Input| Projects'!W93*T93*'Input| Escalations'!$K$19</f>
        <v>0</v>
      </c>
      <c r="AK93" s="106"/>
      <c r="AL93" s="186">
        <f>IFERROR(IF('Input| Overheads'!$C$42="Direct costs",SUMPRODUCT(--('Input| Projects'!$AC93="Yes"),'Calc| Overheads Allocation'!C$8,'Calc| Project Costs'!V93),IF('Input| Overheads'!$C$42="Internal labour",SUMPRODUCT(--('Input| Projects'!$AC93="Yes"),'Calc| Overheads Allocation'!C$8,'Calc| Project Costs'!V93,'Input| Projects'!$Y93),IF('Input| Overheads'!$C$42="DNSP defined",SUMPRODUCT(--('Input| Projects'!$AC93="Yes"),'Calc| Overheads Allocation'!C$61,'Input| Projects'!$AF93),""))),"")</f>
        <v>130.50781000000001</v>
      </c>
      <c r="AM93" s="186">
        <f>IFERROR(IF('Input| Overheads'!$C$42="Direct costs",SUMPRODUCT(--('Input| Projects'!$AC93="Yes"),'Calc| Overheads Allocation'!D$8,'Calc| Project Costs'!W93),IF('Input| Overheads'!$C$42="Internal labour",SUMPRODUCT(--('Input| Projects'!$AC93="Yes"),'Calc| Overheads Allocation'!D$8,'Calc| Project Costs'!W93,'Input| Projects'!$Y93),IF('Input| Overheads'!$C$42="DNSP defined",SUMPRODUCT(--('Input| Projects'!$AC93="Yes"),'Calc| Overheads Allocation'!D$61,'Input| Projects'!$AF93),""))),"")</f>
        <v>0</v>
      </c>
      <c r="AN93" s="186">
        <f>IFERROR(IF('Input| Overheads'!$C$42="Direct costs",SUMPRODUCT(--('Input| Projects'!$AC93="Yes"),'Calc| Overheads Allocation'!E$8,'Calc| Project Costs'!X93),IF('Input| Overheads'!$C$42="Internal labour",SUMPRODUCT(--('Input| Projects'!$AC93="Yes"),'Calc| Overheads Allocation'!E$8,'Calc| Project Costs'!X93,'Input| Projects'!$Y93),IF('Input| Overheads'!$C$42="DNSP defined",SUMPRODUCT(--('Input| Projects'!$AC93="Yes"),'Calc| Overheads Allocation'!E$61,'Input| Projects'!$AF93),""))),"")</f>
        <v>0</v>
      </c>
      <c r="AO93" s="186">
        <f>IFERROR(IF('Input| Overheads'!$C$42="Direct costs",SUMPRODUCT(--('Input| Projects'!$AC93="Yes"),'Calc| Overheads Allocation'!F$8,'Calc| Project Costs'!Y93),IF('Input| Overheads'!$C$42="Internal labour",SUMPRODUCT(--('Input| Projects'!$AC93="Yes"),'Calc| Overheads Allocation'!F$8,'Calc| Project Costs'!Y93,'Input| Projects'!$Y93),IF('Input| Overheads'!$C$42="DNSP defined",SUMPRODUCT(--('Input| Projects'!$AC93="Yes"),'Calc| Overheads Allocation'!F$61,'Input| Projects'!$AF93),""))),"")</f>
        <v>0</v>
      </c>
      <c r="AP93" s="186">
        <f>IFERROR(IF('Input| Overheads'!$C$42="Direct costs",SUMPRODUCT(--('Input| Projects'!$AC93="Yes"),'Calc| Overheads Allocation'!G$8,'Calc| Project Costs'!Z93),IF('Input| Overheads'!$C$42="Internal labour",SUMPRODUCT(--('Input| Projects'!$AC93="Yes"),'Calc| Overheads Allocation'!G$8,'Calc| Project Costs'!Z93,'Input| Projects'!$Y93),IF('Input| Overheads'!$C$42="DNSP defined",SUMPRODUCT(--('Input| Projects'!$AC93="Yes"),'Calc| Overheads Allocation'!G$61,'Input| Projects'!$AF93),""))),"")</f>
        <v>0</v>
      </c>
      <c r="AQ93" s="186">
        <f>IFERROR(IF('Input| Overheads'!$C$42="Direct costs",SUMPRODUCT(--('Input| Projects'!$AC93="Yes"),'Calc| Overheads Allocation'!H$8,'Calc| Project Costs'!AA93),IF('Input| Overheads'!$C$42="Internal labour",SUMPRODUCT(--('Input| Projects'!$AC93="Yes"),'Calc| Overheads Allocation'!H$8,'Calc| Project Costs'!AA93,'Input| Projects'!$Y93),IF('Input| Overheads'!$C$42="DNSP defined",SUMPRODUCT(--('Input| Projects'!$AC93="Yes"),'Calc| Overheads Allocation'!H$61,'Input| Projects'!$AF93),""))),"")</f>
        <v>0</v>
      </c>
      <c r="AR93" s="186">
        <f>IFERROR(IF('Input| Overheads'!$C$42="Direct costs",SUMPRODUCT(--('Input| Projects'!$AC93="Yes"),'Calc| Overheads Allocation'!I$8,'Calc| Project Costs'!AB93),IF('Input| Overheads'!$C$42="Internal labour",SUMPRODUCT(--('Input| Projects'!$AC93="Yes"),'Calc| Overheads Allocation'!I$8,'Calc| Project Costs'!AB93,'Input| Projects'!$Y93),IF('Input| Overheads'!$C$42="DNSP defined",SUMPRODUCT(--('Input| Projects'!$AC93="Yes"),'Calc| Overheads Allocation'!I$61,'Input| Projects'!$AF93),""))),"")</f>
        <v>0</v>
      </c>
      <c r="AS93" s="106"/>
      <c r="AT93" s="186">
        <f>IFERROR(IF('Input| Overheads'!$C$42="Direct costs",SUMPRODUCT(--('Input| Projects'!$AD93="Yes"),'Calc| Overheads Allocation'!C$9,'Calc| Project Costs'!V93),IF('Input| Overheads'!$C$42="Internal labour",SUMPRODUCT(--('Input| Projects'!$AD93="Yes"),'Calc| Overheads Allocation'!C$9,'Calc| Project Costs'!V93,'Input| Projects'!$Y93),IF('Input| Overheads'!$C$42="DNSP defined",SUMPRODUCT(--('Input| Projects'!$AD93="Yes"),'Calc| Overheads Allocation'!C$62,'Input| Projects'!$AG93),""))),"")</f>
        <v>0</v>
      </c>
      <c r="AU93" s="186">
        <f>IFERROR(IF('Input| Overheads'!$C$42="Direct costs",SUMPRODUCT(--('Input| Projects'!$AD93="Yes"),'Calc| Overheads Allocation'!D$9,'Calc| Project Costs'!W93),IF('Input| Overheads'!$C$42="Internal labour",SUMPRODUCT(--('Input| Projects'!$AD93="Yes"),'Calc| Overheads Allocation'!D$9,'Calc| Project Costs'!W93,'Input| Projects'!$Y93),IF('Input| Overheads'!$C$42="DNSP defined",SUMPRODUCT(--('Input| Projects'!$AD93="Yes"),'Calc| Overheads Allocation'!D$62,'Input| Projects'!$AG93),""))),"")</f>
        <v>0</v>
      </c>
      <c r="AV93" s="186">
        <f>IFERROR(IF('Input| Overheads'!$C$42="Direct costs",SUMPRODUCT(--('Input| Projects'!$AD93="Yes"),'Calc| Overheads Allocation'!E$9,'Calc| Project Costs'!X93),IF('Input| Overheads'!$C$42="Internal labour",SUMPRODUCT(--('Input| Projects'!$AD93="Yes"),'Calc| Overheads Allocation'!E$9,'Calc| Project Costs'!X93,'Input| Projects'!$Y93),IF('Input| Overheads'!$C$42="DNSP defined",SUMPRODUCT(--('Input| Projects'!$AD93="Yes"),'Calc| Overheads Allocation'!E$62,'Input| Projects'!$AG93),""))),"")</f>
        <v>0</v>
      </c>
      <c r="AW93" s="186">
        <f>IFERROR(IF('Input| Overheads'!$C$42="Direct costs",SUMPRODUCT(--('Input| Projects'!$AD93="Yes"),'Calc| Overheads Allocation'!F$9,'Calc| Project Costs'!Y93),IF('Input| Overheads'!$C$42="Internal labour",SUMPRODUCT(--('Input| Projects'!$AD93="Yes"),'Calc| Overheads Allocation'!F$9,'Calc| Project Costs'!Y93,'Input| Projects'!$Y93),IF('Input| Overheads'!$C$42="DNSP defined",SUMPRODUCT(--('Input| Projects'!$AD93="Yes"),'Calc| Overheads Allocation'!F$62,'Input| Projects'!$AG93),""))),"")</f>
        <v>0</v>
      </c>
      <c r="AX93" s="186">
        <f>IFERROR(IF('Input| Overheads'!$C$42="Direct costs",SUMPRODUCT(--('Input| Projects'!$AD93="Yes"),'Calc| Overheads Allocation'!G$9,'Calc| Project Costs'!Z93),IF('Input| Overheads'!$C$42="Internal labour",SUMPRODUCT(--('Input| Projects'!$AD93="Yes"),'Calc| Overheads Allocation'!G$9,'Calc| Project Costs'!Z93,'Input| Projects'!$Y93),IF('Input| Overheads'!$C$42="DNSP defined",SUMPRODUCT(--('Input| Projects'!$AD93="Yes"),'Calc| Overheads Allocation'!G$62,'Input| Projects'!$AG93),""))),"")</f>
        <v>0</v>
      </c>
      <c r="AY93" s="186">
        <f>IFERROR(IF('Input| Overheads'!$C$42="Direct costs",SUMPRODUCT(--('Input| Projects'!$AD93="Yes"),'Calc| Overheads Allocation'!H$9,'Calc| Project Costs'!AA93),IF('Input| Overheads'!$C$42="Internal labour",SUMPRODUCT(--('Input| Projects'!$AD93="Yes"),'Calc| Overheads Allocation'!H$9,'Calc| Project Costs'!AA93,'Input| Projects'!$Y93),IF('Input| Overheads'!$C$42="DNSP defined",SUMPRODUCT(--('Input| Projects'!$AD93="Yes"),'Calc| Overheads Allocation'!H$62,'Input| Projects'!$AG93),""))),"")</f>
        <v>0</v>
      </c>
      <c r="AZ93" s="186">
        <f>IFERROR(IF('Input| Overheads'!$C$42="Direct costs",SUMPRODUCT(--('Input| Projects'!$AD93="Yes"),'Calc| Overheads Allocation'!I$9,'Calc| Project Costs'!AB93),IF('Input| Overheads'!$C$42="Internal labour",SUMPRODUCT(--('Input| Projects'!$AD93="Yes"),'Calc| Overheads Allocation'!I$9,'Calc| Project Costs'!AB93,'Input| Projects'!$Y93),IF('Input| Overheads'!$C$42="DNSP defined",SUMPRODUCT(--('Input| Projects'!$AD93="Yes"),'Calc| Overheads Allocation'!I$62,'Input| Projects'!$AG93),""))),"")</f>
        <v>0</v>
      </c>
      <c r="BA93" s="106"/>
      <c r="BB93" s="186">
        <f t="shared" si="71"/>
        <v>130.50781000000001</v>
      </c>
      <c r="BC93" s="186">
        <f t="shared" si="72"/>
        <v>0</v>
      </c>
      <c r="BD93" s="186">
        <f t="shared" si="73"/>
        <v>0</v>
      </c>
      <c r="BE93" s="186">
        <f t="shared" si="50"/>
        <v>0</v>
      </c>
      <c r="BF93" s="186">
        <f t="shared" si="51"/>
        <v>0</v>
      </c>
      <c r="BG93" s="186">
        <f t="shared" si="52"/>
        <v>0</v>
      </c>
      <c r="BH93" s="186">
        <f t="shared" si="53"/>
        <v>0</v>
      </c>
      <c r="BI93" s="97"/>
      <c r="BJ93" s="186">
        <f t="shared" si="54"/>
        <v>0</v>
      </c>
      <c r="BK93" s="186" t="str">
        <f t="shared" si="55"/>
        <v/>
      </c>
      <c r="BL93" s="186" t="str">
        <f t="shared" si="56"/>
        <v/>
      </c>
      <c r="BM93" s="186" t="str">
        <f t="shared" si="57"/>
        <v/>
      </c>
      <c r="BN93" s="186" t="str">
        <f t="shared" si="58"/>
        <v/>
      </c>
      <c r="BO93" s="186" t="str">
        <f t="shared" si="59"/>
        <v/>
      </c>
      <c r="BP93" s="186" t="str">
        <f t="shared" si="60"/>
        <v/>
      </c>
      <c r="BQ93" s="97"/>
      <c r="BR93" s="186">
        <f t="shared" si="61"/>
        <v>350.08446000000004</v>
      </c>
      <c r="BS93" s="186">
        <f t="shared" si="62"/>
        <v>0</v>
      </c>
      <c r="BT93" s="222">
        <f t="shared" si="63"/>
        <v>0</v>
      </c>
      <c r="BU93" s="222">
        <f t="shared" si="64"/>
        <v>0</v>
      </c>
      <c r="BV93" s="222">
        <f t="shared" si="65"/>
        <v>0</v>
      </c>
      <c r="BW93" s="222">
        <f t="shared" si="66"/>
        <v>0</v>
      </c>
      <c r="BX93" s="222">
        <f t="shared" si="67"/>
        <v>0</v>
      </c>
      <c r="BY93" s="106"/>
      <c r="BZ93" s="197">
        <f>IF(SUMIF('Input| Projects'!$AS$8:$CP$8,"Dx",'Input| Projects'!$AS93:$CP93)=0,"",SUMIF('Input| Projects'!$AS$8:$CP$8,"Dx",'Input| Projects'!$AS93:$CP93))</f>
        <v>1</v>
      </c>
      <c r="CA93" s="197" t="str">
        <f>IF(SUMIF('Input| Projects'!$AS$8:$CP$8,"Tx",'Input| Projects'!$AS93:$CP93)=0,"",SUMIF('Input| Projects'!$AS$8:$CP$8,"Tx",'Input| Projects'!$AS93:$CP93))</f>
        <v/>
      </c>
      <c r="CB93" s="150" t="str">
        <f t="shared" si="74"/>
        <v/>
      </c>
    </row>
    <row r="94" spans="2:80" x14ac:dyDescent="0.2">
      <c r="B94" s="201">
        <f>IFERROR('Input| Projects'!B94,"")</f>
        <v>85</v>
      </c>
      <c r="C94" s="42" t="str">
        <f>IFERROR(IF('Input| Projects'!C94="","",'Input| Projects'!C94),"")</f>
        <v>REP 11KV SWG TARRO ZN</v>
      </c>
      <c r="D94" s="42" t="str">
        <f>IFERROR(IF('Input| Projects'!D94="","",'Input| Projects'!D94),"")</f>
        <v>ARA_07.6.0014</v>
      </c>
      <c r="E94" s="104"/>
      <c r="F94" s="190">
        <f>IFERROR('Input| Projects'!I94*'Input| Escalations'!$K$19,"")</f>
        <v>0.31744</v>
      </c>
      <c r="G94" s="190">
        <f>IFERROR('Input| Projects'!J94*'Input| Escalations'!$K$19,"")</f>
        <v>0</v>
      </c>
      <c r="H94" s="190">
        <f>IFERROR('Input| Projects'!K94*'Input| Escalations'!$K$19,"")</f>
        <v>0</v>
      </c>
      <c r="I94" s="190">
        <f>IFERROR('Input| Projects'!L94*'Input| Escalations'!$K$19,"")</f>
        <v>0</v>
      </c>
      <c r="J94" s="190">
        <f>IFERROR('Input| Projects'!M94*'Input| Escalations'!$K$19,"")</f>
        <v>0</v>
      </c>
      <c r="K94" s="190">
        <f>IFERROR('Input| Projects'!N94*'Input| Escalations'!$K$19,"")</f>
        <v>0</v>
      </c>
      <c r="L94" s="190">
        <f>IFERROR('Input| Projects'!O94*'Input| Escalations'!$K$19,"")</f>
        <v>0</v>
      </c>
      <c r="M94" s="150" t="str">
        <f>IF(ABS(SUM(F94:L94)-(SUM('Input| Projects'!I94:O94)*'Input| Escalations'!$K$19))&lt;0.0000001,"",1)</f>
        <v/>
      </c>
      <c r="N94" s="192">
        <f>'Input| Projects'!$Y94*INDEX('Input| Escalations'!$H$33:$N$33,MATCH('Calc| Project Costs'!N$9,'Input| Escalations'!$H$23:$N$23,0))+'Input| Projects'!$Z94*INDEX('Input| Escalations'!$H$34:$N$34,MATCH('Calc| Project Costs'!N$9,'Input| Escalations'!$H$23:$N$23,0))+'Input| Projects'!$AA94*INDEX('Input| Escalations'!$H$35:$N$35,MATCH('Calc| Project Costs'!N$9,'Input| Escalations'!$H$23:$N$23,0))+1</f>
        <v>1</v>
      </c>
      <c r="O94" s="192">
        <f>'Input| Projects'!$Y94*INDEX('Input| Escalations'!$H$33:$N$33,MATCH('Calc| Project Costs'!O$9,'Input| Escalations'!$H$23:$N$23,0))+'Input| Projects'!$Z94*INDEX('Input| Escalations'!$H$34:$N$34,MATCH('Calc| Project Costs'!O$9,'Input| Escalations'!$H$23:$N$23,0))+'Input| Projects'!$AA94*INDEX('Input| Escalations'!$H$35:$N$35,MATCH('Calc| Project Costs'!O$9,'Input| Escalations'!$H$23:$N$23,0))+1</f>
        <v>1</v>
      </c>
      <c r="P94" s="192">
        <f>'Input| Projects'!$Y94*INDEX('Input| Escalations'!$H$33:$N$33,MATCH('Calc| Project Costs'!P$9,'Input| Escalations'!$H$23:$N$23,0))+'Input| Projects'!$Z94*INDEX('Input| Escalations'!$H$34:$N$34,MATCH('Calc| Project Costs'!P$9,'Input| Escalations'!$H$23:$N$23,0))+'Input| Projects'!$AA94*INDEX('Input| Escalations'!$H$35:$N$35,MATCH('Calc| Project Costs'!P$9,'Input| Escalations'!$H$23:$N$23,0))+1</f>
        <v>1</v>
      </c>
      <c r="Q94" s="192">
        <f>'Input| Projects'!$Y94*INDEX('Input| Escalations'!$H$33:$N$33,MATCH('Calc| Project Costs'!Q$9,'Input| Escalations'!$H$23:$N$23,0))+'Input| Projects'!$Z94*INDEX('Input| Escalations'!$H$34:$N$34,MATCH('Calc| Project Costs'!Q$9,'Input| Escalations'!$H$23:$N$23,0))+'Input| Projects'!$AA94*INDEX('Input| Escalations'!$H$35:$N$35,MATCH('Calc| Project Costs'!Q$9,'Input| Escalations'!$H$23:$N$23,0))+1</f>
        <v>1</v>
      </c>
      <c r="R94" s="192">
        <f>'Input| Projects'!$Y94*INDEX('Input| Escalations'!$H$33:$N$33,MATCH('Calc| Project Costs'!R$9,'Input| Escalations'!$H$23:$N$23,0))+'Input| Projects'!$Z94*INDEX('Input| Escalations'!$H$34:$N$34,MATCH('Calc| Project Costs'!R$9,'Input| Escalations'!$H$23:$N$23,0))+'Input| Projects'!$AA94*INDEX('Input| Escalations'!$H$35:$N$35,MATCH('Calc| Project Costs'!R$9,'Input| Escalations'!$H$23:$N$23,0))+1</f>
        <v>1</v>
      </c>
      <c r="S94" s="192">
        <f>'Input| Projects'!$Y94*INDEX('Input| Escalations'!$H$33:$N$33,MATCH('Calc| Project Costs'!S$9,'Input| Escalations'!$H$23:$N$23,0))+'Input| Projects'!$Z94*INDEX('Input| Escalations'!$H$34:$N$34,MATCH('Calc| Project Costs'!S$9,'Input| Escalations'!$H$23:$N$23,0))+'Input| Projects'!$AA94*INDEX('Input| Escalations'!$H$35:$N$35,MATCH('Calc| Project Costs'!S$9,'Input| Escalations'!$H$23:$N$23,0))+1</f>
        <v>1</v>
      </c>
      <c r="T94" s="192">
        <f>'Input| Projects'!$Y94*INDEX('Input| Escalations'!$H$33:$N$33,MATCH('Calc| Project Costs'!T$9,'Input| Escalations'!$H$23:$N$23,0))+'Input| Projects'!$Z94*INDEX('Input| Escalations'!$H$34:$N$34,MATCH('Calc| Project Costs'!T$9,'Input| Escalations'!$H$23:$N$23,0))+'Input| Projects'!$AA94*INDEX('Input| Escalations'!$H$35:$N$35,MATCH('Calc| Project Costs'!T$9,'Input| Escalations'!$H$23:$N$23,0))+1</f>
        <v>1</v>
      </c>
      <c r="U94" s="106"/>
      <c r="V94" s="186">
        <f t="shared" si="68"/>
        <v>0.31744</v>
      </c>
      <c r="W94" s="186">
        <f t="shared" si="69"/>
        <v>0</v>
      </c>
      <c r="X94" s="186">
        <f t="shared" si="70"/>
        <v>0</v>
      </c>
      <c r="Y94" s="186">
        <f t="shared" si="46"/>
        <v>0</v>
      </c>
      <c r="Z94" s="186">
        <f t="shared" si="47"/>
        <v>0</v>
      </c>
      <c r="AA94" s="186">
        <f t="shared" si="48"/>
        <v>0</v>
      </c>
      <c r="AB94" s="186">
        <f t="shared" si="49"/>
        <v>0</v>
      </c>
      <c r="AC94" s="106"/>
      <c r="AD94" s="186">
        <f>'Input| Projects'!Q94*N94*'Input| Escalations'!$K$19</f>
        <v>0</v>
      </c>
      <c r="AE94" s="186">
        <f>'Input| Projects'!R94*O94*'Input| Escalations'!$K$19</f>
        <v>0</v>
      </c>
      <c r="AF94" s="186">
        <f>'Input| Projects'!S94*P94*'Input| Escalations'!$K$19</f>
        <v>0</v>
      </c>
      <c r="AG94" s="186">
        <f>'Input| Projects'!T94*Q94*'Input| Escalations'!$K$19</f>
        <v>0</v>
      </c>
      <c r="AH94" s="186">
        <f>'Input| Projects'!U94*R94*'Input| Escalations'!$K$19</f>
        <v>0</v>
      </c>
      <c r="AI94" s="186">
        <f>'Input| Projects'!V94*S94*'Input| Escalations'!$K$19</f>
        <v>0</v>
      </c>
      <c r="AJ94" s="186">
        <f>'Input| Projects'!W94*T94*'Input| Escalations'!$K$19</f>
        <v>0</v>
      </c>
      <c r="AK94" s="106"/>
      <c r="AL94" s="186">
        <f>IFERROR(IF('Input| Overheads'!$C$42="Direct costs",SUMPRODUCT(--('Input| Projects'!$AC94="Yes"),'Calc| Overheads Allocation'!C$8,'Calc| Project Costs'!V94),IF('Input| Overheads'!$C$42="Internal labour",SUMPRODUCT(--('Input| Projects'!$AC94="Yes"),'Calc| Overheads Allocation'!C$8,'Calc| Project Costs'!V94,'Input| Projects'!$Y94),IF('Input| Overheads'!$C$42="DNSP defined",SUMPRODUCT(--('Input| Projects'!$AC94="Yes"),'Calc| Overheads Allocation'!C$61,'Input| Projects'!$AF94),""))),"")</f>
        <v>0.14027000000000001</v>
      </c>
      <c r="AM94" s="186">
        <f>IFERROR(IF('Input| Overheads'!$C$42="Direct costs",SUMPRODUCT(--('Input| Projects'!$AC94="Yes"),'Calc| Overheads Allocation'!D$8,'Calc| Project Costs'!W94),IF('Input| Overheads'!$C$42="Internal labour",SUMPRODUCT(--('Input| Projects'!$AC94="Yes"),'Calc| Overheads Allocation'!D$8,'Calc| Project Costs'!W94,'Input| Projects'!$Y94),IF('Input| Overheads'!$C$42="DNSP defined",SUMPRODUCT(--('Input| Projects'!$AC94="Yes"),'Calc| Overheads Allocation'!D$61,'Input| Projects'!$AF94),""))),"")</f>
        <v>0</v>
      </c>
      <c r="AN94" s="186">
        <f>IFERROR(IF('Input| Overheads'!$C$42="Direct costs",SUMPRODUCT(--('Input| Projects'!$AC94="Yes"),'Calc| Overheads Allocation'!E$8,'Calc| Project Costs'!X94),IF('Input| Overheads'!$C$42="Internal labour",SUMPRODUCT(--('Input| Projects'!$AC94="Yes"),'Calc| Overheads Allocation'!E$8,'Calc| Project Costs'!X94,'Input| Projects'!$Y94),IF('Input| Overheads'!$C$42="DNSP defined",SUMPRODUCT(--('Input| Projects'!$AC94="Yes"),'Calc| Overheads Allocation'!E$61,'Input| Projects'!$AF94),""))),"")</f>
        <v>0</v>
      </c>
      <c r="AO94" s="186">
        <f>IFERROR(IF('Input| Overheads'!$C$42="Direct costs",SUMPRODUCT(--('Input| Projects'!$AC94="Yes"),'Calc| Overheads Allocation'!F$8,'Calc| Project Costs'!Y94),IF('Input| Overheads'!$C$42="Internal labour",SUMPRODUCT(--('Input| Projects'!$AC94="Yes"),'Calc| Overheads Allocation'!F$8,'Calc| Project Costs'!Y94,'Input| Projects'!$Y94),IF('Input| Overheads'!$C$42="DNSP defined",SUMPRODUCT(--('Input| Projects'!$AC94="Yes"),'Calc| Overheads Allocation'!F$61,'Input| Projects'!$AF94),""))),"")</f>
        <v>0</v>
      </c>
      <c r="AP94" s="186">
        <f>IFERROR(IF('Input| Overheads'!$C$42="Direct costs",SUMPRODUCT(--('Input| Projects'!$AC94="Yes"),'Calc| Overheads Allocation'!G$8,'Calc| Project Costs'!Z94),IF('Input| Overheads'!$C$42="Internal labour",SUMPRODUCT(--('Input| Projects'!$AC94="Yes"),'Calc| Overheads Allocation'!G$8,'Calc| Project Costs'!Z94,'Input| Projects'!$Y94),IF('Input| Overheads'!$C$42="DNSP defined",SUMPRODUCT(--('Input| Projects'!$AC94="Yes"),'Calc| Overheads Allocation'!G$61,'Input| Projects'!$AF94),""))),"")</f>
        <v>0</v>
      </c>
      <c r="AQ94" s="186">
        <f>IFERROR(IF('Input| Overheads'!$C$42="Direct costs",SUMPRODUCT(--('Input| Projects'!$AC94="Yes"),'Calc| Overheads Allocation'!H$8,'Calc| Project Costs'!AA94),IF('Input| Overheads'!$C$42="Internal labour",SUMPRODUCT(--('Input| Projects'!$AC94="Yes"),'Calc| Overheads Allocation'!H$8,'Calc| Project Costs'!AA94,'Input| Projects'!$Y94),IF('Input| Overheads'!$C$42="DNSP defined",SUMPRODUCT(--('Input| Projects'!$AC94="Yes"),'Calc| Overheads Allocation'!H$61,'Input| Projects'!$AF94),""))),"")</f>
        <v>0</v>
      </c>
      <c r="AR94" s="186">
        <f>IFERROR(IF('Input| Overheads'!$C$42="Direct costs",SUMPRODUCT(--('Input| Projects'!$AC94="Yes"),'Calc| Overheads Allocation'!I$8,'Calc| Project Costs'!AB94),IF('Input| Overheads'!$C$42="Internal labour",SUMPRODUCT(--('Input| Projects'!$AC94="Yes"),'Calc| Overheads Allocation'!I$8,'Calc| Project Costs'!AB94,'Input| Projects'!$Y94),IF('Input| Overheads'!$C$42="DNSP defined",SUMPRODUCT(--('Input| Projects'!$AC94="Yes"),'Calc| Overheads Allocation'!I$61,'Input| Projects'!$AF94),""))),"")</f>
        <v>0</v>
      </c>
      <c r="AS94" s="106"/>
      <c r="AT94" s="186">
        <f>IFERROR(IF('Input| Overheads'!$C$42="Direct costs",SUMPRODUCT(--('Input| Projects'!$AD94="Yes"),'Calc| Overheads Allocation'!C$9,'Calc| Project Costs'!V94),IF('Input| Overheads'!$C$42="Internal labour",SUMPRODUCT(--('Input| Projects'!$AD94="Yes"),'Calc| Overheads Allocation'!C$9,'Calc| Project Costs'!V94,'Input| Projects'!$Y94),IF('Input| Overheads'!$C$42="DNSP defined",SUMPRODUCT(--('Input| Projects'!$AD94="Yes"),'Calc| Overheads Allocation'!C$62,'Input| Projects'!$AG94),""))),"")</f>
        <v>0</v>
      </c>
      <c r="AU94" s="186">
        <f>IFERROR(IF('Input| Overheads'!$C$42="Direct costs",SUMPRODUCT(--('Input| Projects'!$AD94="Yes"),'Calc| Overheads Allocation'!D$9,'Calc| Project Costs'!W94),IF('Input| Overheads'!$C$42="Internal labour",SUMPRODUCT(--('Input| Projects'!$AD94="Yes"),'Calc| Overheads Allocation'!D$9,'Calc| Project Costs'!W94,'Input| Projects'!$Y94),IF('Input| Overheads'!$C$42="DNSP defined",SUMPRODUCT(--('Input| Projects'!$AD94="Yes"),'Calc| Overheads Allocation'!D$62,'Input| Projects'!$AG94),""))),"")</f>
        <v>0</v>
      </c>
      <c r="AV94" s="186">
        <f>IFERROR(IF('Input| Overheads'!$C$42="Direct costs",SUMPRODUCT(--('Input| Projects'!$AD94="Yes"),'Calc| Overheads Allocation'!E$9,'Calc| Project Costs'!X94),IF('Input| Overheads'!$C$42="Internal labour",SUMPRODUCT(--('Input| Projects'!$AD94="Yes"),'Calc| Overheads Allocation'!E$9,'Calc| Project Costs'!X94,'Input| Projects'!$Y94),IF('Input| Overheads'!$C$42="DNSP defined",SUMPRODUCT(--('Input| Projects'!$AD94="Yes"),'Calc| Overheads Allocation'!E$62,'Input| Projects'!$AG94),""))),"")</f>
        <v>0</v>
      </c>
      <c r="AW94" s="186">
        <f>IFERROR(IF('Input| Overheads'!$C$42="Direct costs",SUMPRODUCT(--('Input| Projects'!$AD94="Yes"),'Calc| Overheads Allocation'!F$9,'Calc| Project Costs'!Y94),IF('Input| Overheads'!$C$42="Internal labour",SUMPRODUCT(--('Input| Projects'!$AD94="Yes"),'Calc| Overheads Allocation'!F$9,'Calc| Project Costs'!Y94,'Input| Projects'!$Y94),IF('Input| Overheads'!$C$42="DNSP defined",SUMPRODUCT(--('Input| Projects'!$AD94="Yes"),'Calc| Overheads Allocation'!F$62,'Input| Projects'!$AG94),""))),"")</f>
        <v>0</v>
      </c>
      <c r="AX94" s="186">
        <f>IFERROR(IF('Input| Overheads'!$C$42="Direct costs",SUMPRODUCT(--('Input| Projects'!$AD94="Yes"),'Calc| Overheads Allocation'!G$9,'Calc| Project Costs'!Z94),IF('Input| Overheads'!$C$42="Internal labour",SUMPRODUCT(--('Input| Projects'!$AD94="Yes"),'Calc| Overheads Allocation'!G$9,'Calc| Project Costs'!Z94,'Input| Projects'!$Y94),IF('Input| Overheads'!$C$42="DNSP defined",SUMPRODUCT(--('Input| Projects'!$AD94="Yes"),'Calc| Overheads Allocation'!G$62,'Input| Projects'!$AG94),""))),"")</f>
        <v>0</v>
      </c>
      <c r="AY94" s="186">
        <f>IFERROR(IF('Input| Overheads'!$C$42="Direct costs",SUMPRODUCT(--('Input| Projects'!$AD94="Yes"),'Calc| Overheads Allocation'!H$9,'Calc| Project Costs'!AA94),IF('Input| Overheads'!$C$42="Internal labour",SUMPRODUCT(--('Input| Projects'!$AD94="Yes"),'Calc| Overheads Allocation'!H$9,'Calc| Project Costs'!AA94,'Input| Projects'!$Y94),IF('Input| Overheads'!$C$42="DNSP defined",SUMPRODUCT(--('Input| Projects'!$AD94="Yes"),'Calc| Overheads Allocation'!H$62,'Input| Projects'!$AG94),""))),"")</f>
        <v>0</v>
      </c>
      <c r="AZ94" s="186">
        <f>IFERROR(IF('Input| Overheads'!$C$42="Direct costs",SUMPRODUCT(--('Input| Projects'!$AD94="Yes"),'Calc| Overheads Allocation'!I$9,'Calc| Project Costs'!AB94),IF('Input| Overheads'!$C$42="Internal labour",SUMPRODUCT(--('Input| Projects'!$AD94="Yes"),'Calc| Overheads Allocation'!I$9,'Calc| Project Costs'!AB94,'Input| Projects'!$Y94),IF('Input| Overheads'!$C$42="DNSP defined",SUMPRODUCT(--('Input| Projects'!$AD94="Yes"),'Calc| Overheads Allocation'!I$62,'Input| Projects'!$AG94),""))),"")</f>
        <v>0</v>
      </c>
      <c r="BA94" s="106"/>
      <c r="BB94" s="186">
        <f t="shared" si="71"/>
        <v>0.14027000000000001</v>
      </c>
      <c r="BC94" s="186">
        <f t="shared" si="72"/>
        <v>0</v>
      </c>
      <c r="BD94" s="186">
        <f t="shared" si="73"/>
        <v>0</v>
      </c>
      <c r="BE94" s="186">
        <f t="shared" si="50"/>
        <v>0</v>
      </c>
      <c r="BF94" s="186">
        <f t="shared" si="51"/>
        <v>0</v>
      </c>
      <c r="BG94" s="186">
        <f t="shared" si="52"/>
        <v>0</v>
      </c>
      <c r="BH94" s="186">
        <f t="shared" si="53"/>
        <v>0</v>
      </c>
      <c r="BI94" s="97"/>
      <c r="BJ94" s="186">
        <f t="shared" si="54"/>
        <v>0</v>
      </c>
      <c r="BK94" s="186" t="str">
        <f t="shared" si="55"/>
        <v/>
      </c>
      <c r="BL94" s="186" t="str">
        <f t="shared" si="56"/>
        <v/>
      </c>
      <c r="BM94" s="186" t="str">
        <f t="shared" si="57"/>
        <v/>
      </c>
      <c r="BN94" s="186" t="str">
        <f t="shared" si="58"/>
        <v/>
      </c>
      <c r="BO94" s="186" t="str">
        <f t="shared" si="59"/>
        <v/>
      </c>
      <c r="BP94" s="186" t="str">
        <f t="shared" si="60"/>
        <v/>
      </c>
      <c r="BQ94" s="97"/>
      <c r="BR94" s="186">
        <f t="shared" si="61"/>
        <v>0.45771000000000001</v>
      </c>
      <c r="BS94" s="186">
        <f t="shared" si="62"/>
        <v>0</v>
      </c>
      <c r="BT94" s="222">
        <f t="shared" si="63"/>
        <v>0</v>
      </c>
      <c r="BU94" s="222">
        <f t="shared" si="64"/>
        <v>0</v>
      </c>
      <c r="BV94" s="222">
        <f t="shared" si="65"/>
        <v>0</v>
      </c>
      <c r="BW94" s="222">
        <f t="shared" si="66"/>
        <v>0</v>
      </c>
      <c r="BX94" s="222">
        <f t="shared" si="67"/>
        <v>0</v>
      </c>
      <c r="BY94" s="106"/>
      <c r="BZ94" s="197">
        <f>IF(SUMIF('Input| Projects'!$AS$8:$CP$8,"Dx",'Input| Projects'!$AS94:$CP94)=0,"",SUMIF('Input| Projects'!$AS$8:$CP$8,"Dx",'Input| Projects'!$AS94:$CP94))</f>
        <v>1</v>
      </c>
      <c r="CA94" s="197" t="str">
        <f>IF(SUMIF('Input| Projects'!$AS$8:$CP$8,"Tx",'Input| Projects'!$AS94:$CP94)=0,"",SUMIF('Input| Projects'!$AS$8:$CP$8,"Tx",'Input| Projects'!$AS94:$CP94))</f>
        <v/>
      </c>
      <c r="CB94" s="150" t="str">
        <f t="shared" si="74"/>
        <v/>
      </c>
    </row>
    <row r="95" spans="2:80" x14ac:dyDescent="0.2">
      <c r="B95" s="201">
        <f>IFERROR('Input| Projects'!B95,"")</f>
        <v>86</v>
      </c>
      <c r="C95" s="42" t="str">
        <f>IFERROR(IF('Input| Projects'!C95="","",'Input| Projects'!C95),"")</f>
        <v>REP 11KV SWG TARRO ZN</v>
      </c>
      <c r="D95" s="42" t="str">
        <f>IFERROR(IF('Input| Projects'!D95="","",'Input| Projects'!D95),"")</f>
        <v>ARA_07.6.0014</v>
      </c>
      <c r="E95" s="104"/>
      <c r="F95" s="190">
        <f>IFERROR('Input| Projects'!I95*'Input| Escalations'!$K$19,"")</f>
        <v>2147.7657599999998</v>
      </c>
      <c r="G95" s="190">
        <f>IFERROR('Input| Projects'!J95*'Input| Escalations'!$K$19,"")</f>
        <v>0</v>
      </c>
      <c r="H95" s="190">
        <f>IFERROR('Input| Projects'!K95*'Input| Escalations'!$K$19,"")</f>
        <v>0</v>
      </c>
      <c r="I95" s="190">
        <f>IFERROR('Input| Projects'!L95*'Input| Escalations'!$K$19,"")</f>
        <v>0</v>
      </c>
      <c r="J95" s="190">
        <f>IFERROR('Input| Projects'!M95*'Input| Escalations'!$K$19,"")</f>
        <v>0</v>
      </c>
      <c r="K95" s="190">
        <f>IFERROR('Input| Projects'!N95*'Input| Escalations'!$K$19,"")</f>
        <v>0</v>
      </c>
      <c r="L95" s="190">
        <f>IFERROR('Input| Projects'!O95*'Input| Escalations'!$K$19,"")</f>
        <v>0</v>
      </c>
      <c r="M95" s="150" t="str">
        <f>IF(ABS(SUM(F95:L95)-(SUM('Input| Projects'!I95:O95)*'Input| Escalations'!$K$19))&lt;0.0000001,"",1)</f>
        <v/>
      </c>
      <c r="N95" s="192">
        <f>'Input| Projects'!$Y95*INDEX('Input| Escalations'!$H$33:$N$33,MATCH('Calc| Project Costs'!N$9,'Input| Escalations'!$H$23:$N$23,0))+'Input| Projects'!$Z95*INDEX('Input| Escalations'!$H$34:$N$34,MATCH('Calc| Project Costs'!N$9,'Input| Escalations'!$H$23:$N$23,0))+'Input| Projects'!$AA95*INDEX('Input| Escalations'!$H$35:$N$35,MATCH('Calc| Project Costs'!N$9,'Input| Escalations'!$H$23:$N$23,0))+1</f>
        <v>1</v>
      </c>
      <c r="O95" s="192">
        <f>'Input| Projects'!$Y95*INDEX('Input| Escalations'!$H$33:$N$33,MATCH('Calc| Project Costs'!O$9,'Input| Escalations'!$H$23:$N$23,0))+'Input| Projects'!$Z95*INDEX('Input| Escalations'!$H$34:$N$34,MATCH('Calc| Project Costs'!O$9,'Input| Escalations'!$H$23:$N$23,0))+'Input| Projects'!$AA95*INDEX('Input| Escalations'!$H$35:$N$35,MATCH('Calc| Project Costs'!O$9,'Input| Escalations'!$H$23:$N$23,0))+1</f>
        <v>1</v>
      </c>
      <c r="P95" s="192">
        <f>'Input| Projects'!$Y95*INDEX('Input| Escalations'!$H$33:$N$33,MATCH('Calc| Project Costs'!P$9,'Input| Escalations'!$H$23:$N$23,0))+'Input| Projects'!$Z95*INDEX('Input| Escalations'!$H$34:$N$34,MATCH('Calc| Project Costs'!P$9,'Input| Escalations'!$H$23:$N$23,0))+'Input| Projects'!$AA95*INDEX('Input| Escalations'!$H$35:$N$35,MATCH('Calc| Project Costs'!P$9,'Input| Escalations'!$H$23:$N$23,0))+1</f>
        <v>1</v>
      </c>
      <c r="Q95" s="192">
        <f>'Input| Projects'!$Y95*INDEX('Input| Escalations'!$H$33:$N$33,MATCH('Calc| Project Costs'!Q$9,'Input| Escalations'!$H$23:$N$23,0))+'Input| Projects'!$Z95*INDEX('Input| Escalations'!$H$34:$N$34,MATCH('Calc| Project Costs'!Q$9,'Input| Escalations'!$H$23:$N$23,0))+'Input| Projects'!$AA95*INDEX('Input| Escalations'!$H$35:$N$35,MATCH('Calc| Project Costs'!Q$9,'Input| Escalations'!$H$23:$N$23,0))+1</f>
        <v>1</v>
      </c>
      <c r="R95" s="192">
        <f>'Input| Projects'!$Y95*INDEX('Input| Escalations'!$H$33:$N$33,MATCH('Calc| Project Costs'!R$9,'Input| Escalations'!$H$23:$N$23,0))+'Input| Projects'!$Z95*INDEX('Input| Escalations'!$H$34:$N$34,MATCH('Calc| Project Costs'!R$9,'Input| Escalations'!$H$23:$N$23,0))+'Input| Projects'!$AA95*INDEX('Input| Escalations'!$H$35:$N$35,MATCH('Calc| Project Costs'!R$9,'Input| Escalations'!$H$23:$N$23,0))+1</f>
        <v>1</v>
      </c>
      <c r="S95" s="192">
        <f>'Input| Projects'!$Y95*INDEX('Input| Escalations'!$H$33:$N$33,MATCH('Calc| Project Costs'!S$9,'Input| Escalations'!$H$23:$N$23,0))+'Input| Projects'!$Z95*INDEX('Input| Escalations'!$H$34:$N$34,MATCH('Calc| Project Costs'!S$9,'Input| Escalations'!$H$23:$N$23,0))+'Input| Projects'!$AA95*INDEX('Input| Escalations'!$H$35:$N$35,MATCH('Calc| Project Costs'!S$9,'Input| Escalations'!$H$23:$N$23,0))+1</f>
        <v>1</v>
      </c>
      <c r="T95" s="192">
        <f>'Input| Projects'!$Y95*INDEX('Input| Escalations'!$H$33:$N$33,MATCH('Calc| Project Costs'!T$9,'Input| Escalations'!$H$23:$N$23,0))+'Input| Projects'!$Z95*INDEX('Input| Escalations'!$H$34:$N$34,MATCH('Calc| Project Costs'!T$9,'Input| Escalations'!$H$23:$N$23,0))+'Input| Projects'!$AA95*INDEX('Input| Escalations'!$H$35:$N$35,MATCH('Calc| Project Costs'!T$9,'Input| Escalations'!$H$23:$N$23,0))+1</f>
        <v>1</v>
      </c>
      <c r="U95" s="106"/>
      <c r="V95" s="186">
        <f t="shared" si="68"/>
        <v>2147.7657599999998</v>
      </c>
      <c r="W95" s="186">
        <f t="shared" si="69"/>
        <v>0</v>
      </c>
      <c r="X95" s="186">
        <f t="shared" si="70"/>
        <v>0</v>
      </c>
      <c r="Y95" s="186">
        <f t="shared" si="46"/>
        <v>0</v>
      </c>
      <c r="Z95" s="186">
        <f t="shared" si="47"/>
        <v>0</v>
      </c>
      <c r="AA95" s="186">
        <f t="shared" si="48"/>
        <v>0</v>
      </c>
      <c r="AB95" s="186">
        <f t="shared" si="49"/>
        <v>0</v>
      </c>
      <c r="AC95" s="106"/>
      <c r="AD95" s="186">
        <f>'Input| Projects'!Q95*N95*'Input| Escalations'!$K$19</f>
        <v>0</v>
      </c>
      <c r="AE95" s="186">
        <f>'Input| Projects'!R95*O95*'Input| Escalations'!$K$19</f>
        <v>0</v>
      </c>
      <c r="AF95" s="186">
        <f>'Input| Projects'!S95*P95*'Input| Escalations'!$K$19</f>
        <v>0</v>
      </c>
      <c r="AG95" s="186">
        <f>'Input| Projects'!T95*Q95*'Input| Escalations'!$K$19</f>
        <v>0</v>
      </c>
      <c r="AH95" s="186">
        <f>'Input| Projects'!U95*R95*'Input| Escalations'!$K$19</f>
        <v>0</v>
      </c>
      <c r="AI95" s="186">
        <f>'Input| Projects'!V95*S95*'Input| Escalations'!$K$19</f>
        <v>0</v>
      </c>
      <c r="AJ95" s="186">
        <f>'Input| Projects'!W95*T95*'Input| Escalations'!$K$19</f>
        <v>0</v>
      </c>
      <c r="AK95" s="106"/>
      <c r="AL95" s="186">
        <f>IFERROR(IF('Input| Overheads'!$C$42="Direct costs",SUMPRODUCT(--('Input| Projects'!$AC95="Yes"),'Calc| Overheads Allocation'!C$8,'Calc| Project Costs'!V95),IF('Input| Overheads'!$C$42="Internal labour",SUMPRODUCT(--('Input| Projects'!$AC95="Yes"),'Calc| Overheads Allocation'!C$8,'Calc| Project Costs'!V95,'Input| Projects'!$Y95),IF('Input| Overheads'!$C$42="DNSP defined",SUMPRODUCT(--('Input| Projects'!$AC95="Yes"),'Calc| Overheads Allocation'!C$61,'Input| Projects'!$AF95),""))),"")</f>
        <v>354.47971999999999</v>
      </c>
      <c r="AM95" s="186">
        <f>IFERROR(IF('Input| Overheads'!$C$42="Direct costs",SUMPRODUCT(--('Input| Projects'!$AC95="Yes"),'Calc| Overheads Allocation'!D$8,'Calc| Project Costs'!W95),IF('Input| Overheads'!$C$42="Internal labour",SUMPRODUCT(--('Input| Projects'!$AC95="Yes"),'Calc| Overheads Allocation'!D$8,'Calc| Project Costs'!W95,'Input| Projects'!$Y95),IF('Input| Overheads'!$C$42="DNSP defined",SUMPRODUCT(--('Input| Projects'!$AC95="Yes"),'Calc| Overheads Allocation'!D$61,'Input| Projects'!$AF95),""))),"")</f>
        <v>0</v>
      </c>
      <c r="AN95" s="186">
        <f>IFERROR(IF('Input| Overheads'!$C$42="Direct costs",SUMPRODUCT(--('Input| Projects'!$AC95="Yes"),'Calc| Overheads Allocation'!E$8,'Calc| Project Costs'!X95),IF('Input| Overheads'!$C$42="Internal labour",SUMPRODUCT(--('Input| Projects'!$AC95="Yes"),'Calc| Overheads Allocation'!E$8,'Calc| Project Costs'!X95,'Input| Projects'!$Y95),IF('Input| Overheads'!$C$42="DNSP defined",SUMPRODUCT(--('Input| Projects'!$AC95="Yes"),'Calc| Overheads Allocation'!E$61,'Input| Projects'!$AF95),""))),"")</f>
        <v>0</v>
      </c>
      <c r="AO95" s="186">
        <f>IFERROR(IF('Input| Overheads'!$C$42="Direct costs",SUMPRODUCT(--('Input| Projects'!$AC95="Yes"),'Calc| Overheads Allocation'!F$8,'Calc| Project Costs'!Y95),IF('Input| Overheads'!$C$42="Internal labour",SUMPRODUCT(--('Input| Projects'!$AC95="Yes"),'Calc| Overheads Allocation'!F$8,'Calc| Project Costs'!Y95,'Input| Projects'!$Y95),IF('Input| Overheads'!$C$42="DNSP defined",SUMPRODUCT(--('Input| Projects'!$AC95="Yes"),'Calc| Overheads Allocation'!F$61,'Input| Projects'!$AF95),""))),"")</f>
        <v>0</v>
      </c>
      <c r="AP95" s="186">
        <f>IFERROR(IF('Input| Overheads'!$C$42="Direct costs",SUMPRODUCT(--('Input| Projects'!$AC95="Yes"),'Calc| Overheads Allocation'!G$8,'Calc| Project Costs'!Z95),IF('Input| Overheads'!$C$42="Internal labour",SUMPRODUCT(--('Input| Projects'!$AC95="Yes"),'Calc| Overheads Allocation'!G$8,'Calc| Project Costs'!Z95,'Input| Projects'!$Y95),IF('Input| Overheads'!$C$42="DNSP defined",SUMPRODUCT(--('Input| Projects'!$AC95="Yes"),'Calc| Overheads Allocation'!G$61,'Input| Projects'!$AF95),""))),"")</f>
        <v>0</v>
      </c>
      <c r="AQ95" s="186">
        <f>IFERROR(IF('Input| Overheads'!$C$42="Direct costs",SUMPRODUCT(--('Input| Projects'!$AC95="Yes"),'Calc| Overheads Allocation'!H$8,'Calc| Project Costs'!AA95),IF('Input| Overheads'!$C$42="Internal labour",SUMPRODUCT(--('Input| Projects'!$AC95="Yes"),'Calc| Overheads Allocation'!H$8,'Calc| Project Costs'!AA95,'Input| Projects'!$Y95),IF('Input| Overheads'!$C$42="DNSP defined",SUMPRODUCT(--('Input| Projects'!$AC95="Yes"),'Calc| Overheads Allocation'!H$61,'Input| Projects'!$AF95),""))),"")</f>
        <v>0</v>
      </c>
      <c r="AR95" s="186">
        <f>IFERROR(IF('Input| Overheads'!$C$42="Direct costs",SUMPRODUCT(--('Input| Projects'!$AC95="Yes"),'Calc| Overheads Allocation'!I$8,'Calc| Project Costs'!AB95),IF('Input| Overheads'!$C$42="Internal labour",SUMPRODUCT(--('Input| Projects'!$AC95="Yes"),'Calc| Overheads Allocation'!I$8,'Calc| Project Costs'!AB95,'Input| Projects'!$Y95),IF('Input| Overheads'!$C$42="DNSP defined",SUMPRODUCT(--('Input| Projects'!$AC95="Yes"),'Calc| Overheads Allocation'!I$61,'Input| Projects'!$AF95),""))),"")</f>
        <v>0</v>
      </c>
      <c r="AS95" s="106"/>
      <c r="AT95" s="186">
        <f>IFERROR(IF('Input| Overheads'!$C$42="Direct costs",SUMPRODUCT(--('Input| Projects'!$AD95="Yes"),'Calc| Overheads Allocation'!C$9,'Calc| Project Costs'!V95),IF('Input| Overheads'!$C$42="Internal labour",SUMPRODUCT(--('Input| Projects'!$AD95="Yes"),'Calc| Overheads Allocation'!C$9,'Calc| Project Costs'!V95,'Input| Projects'!$Y95),IF('Input| Overheads'!$C$42="DNSP defined",SUMPRODUCT(--('Input| Projects'!$AD95="Yes"),'Calc| Overheads Allocation'!C$62,'Input| Projects'!$AG95),""))),"")</f>
        <v>0</v>
      </c>
      <c r="AU95" s="186">
        <f>IFERROR(IF('Input| Overheads'!$C$42="Direct costs",SUMPRODUCT(--('Input| Projects'!$AD95="Yes"),'Calc| Overheads Allocation'!D$9,'Calc| Project Costs'!W95),IF('Input| Overheads'!$C$42="Internal labour",SUMPRODUCT(--('Input| Projects'!$AD95="Yes"),'Calc| Overheads Allocation'!D$9,'Calc| Project Costs'!W95,'Input| Projects'!$Y95),IF('Input| Overheads'!$C$42="DNSP defined",SUMPRODUCT(--('Input| Projects'!$AD95="Yes"),'Calc| Overheads Allocation'!D$62,'Input| Projects'!$AG95),""))),"")</f>
        <v>0</v>
      </c>
      <c r="AV95" s="186">
        <f>IFERROR(IF('Input| Overheads'!$C$42="Direct costs",SUMPRODUCT(--('Input| Projects'!$AD95="Yes"),'Calc| Overheads Allocation'!E$9,'Calc| Project Costs'!X95),IF('Input| Overheads'!$C$42="Internal labour",SUMPRODUCT(--('Input| Projects'!$AD95="Yes"),'Calc| Overheads Allocation'!E$9,'Calc| Project Costs'!X95,'Input| Projects'!$Y95),IF('Input| Overheads'!$C$42="DNSP defined",SUMPRODUCT(--('Input| Projects'!$AD95="Yes"),'Calc| Overheads Allocation'!E$62,'Input| Projects'!$AG95),""))),"")</f>
        <v>0</v>
      </c>
      <c r="AW95" s="186">
        <f>IFERROR(IF('Input| Overheads'!$C$42="Direct costs",SUMPRODUCT(--('Input| Projects'!$AD95="Yes"),'Calc| Overheads Allocation'!F$9,'Calc| Project Costs'!Y95),IF('Input| Overheads'!$C$42="Internal labour",SUMPRODUCT(--('Input| Projects'!$AD95="Yes"),'Calc| Overheads Allocation'!F$9,'Calc| Project Costs'!Y95,'Input| Projects'!$Y95),IF('Input| Overheads'!$C$42="DNSP defined",SUMPRODUCT(--('Input| Projects'!$AD95="Yes"),'Calc| Overheads Allocation'!F$62,'Input| Projects'!$AG95),""))),"")</f>
        <v>0</v>
      </c>
      <c r="AX95" s="186">
        <f>IFERROR(IF('Input| Overheads'!$C$42="Direct costs",SUMPRODUCT(--('Input| Projects'!$AD95="Yes"),'Calc| Overheads Allocation'!G$9,'Calc| Project Costs'!Z95),IF('Input| Overheads'!$C$42="Internal labour",SUMPRODUCT(--('Input| Projects'!$AD95="Yes"),'Calc| Overheads Allocation'!G$9,'Calc| Project Costs'!Z95,'Input| Projects'!$Y95),IF('Input| Overheads'!$C$42="DNSP defined",SUMPRODUCT(--('Input| Projects'!$AD95="Yes"),'Calc| Overheads Allocation'!G$62,'Input| Projects'!$AG95),""))),"")</f>
        <v>0</v>
      </c>
      <c r="AY95" s="186">
        <f>IFERROR(IF('Input| Overheads'!$C$42="Direct costs",SUMPRODUCT(--('Input| Projects'!$AD95="Yes"),'Calc| Overheads Allocation'!H$9,'Calc| Project Costs'!AA95),IF('Input| Overheads'!$C$42="Internal labour",SUMPRODUCT(--('Input| Projects'!$AD95="Yes"),'Calc| Overheads Allocation'!H$9,'Calc| Project Costs'!AA95,'Input| Projects'!$Y95),IF('Input| Overheads'!$C$42="DNSP defined",SUMPRODUCT(--('Input| Projects'!$AD95="Yes"),'Calc| Overheads Allocation'!H$62,'Input| Projects'!$AG95),""))),"")</f>
        <v>0</v>
      </c>
      <c r="AZ95" s="186">
        <f>IFERROR(IF('Input| Overheads'!$C$42="Direct costs",SUMPRODUCT(--('Input| Projects'!$AD95="Yes"),'Calc| Overheads Allocation'!I$9,'Calc| Project Costs'!AB95),IF('Input| Overheads'!$C$42="Internal labour",SUMPRODUCT(--('Input| Projects'!$AD95="Yes"),'Calc| Overheads Allocation'!I$9,'Calc| Project Costs'!AB95,'Input| Projects'!$Y95),IF('Input| Overheads'!$C$42="DNSP defined",SUMPRODUCT(--('Input| Projects'!$AD95="Yes"),'Calc| Overheads Allocation'!I$62,'Input| Projects'!$AG95),""))),"")</f>
        <v>0</v>
      </c>
      <c r="BA95" s="106"/>
      <c r="BB95" s="186">
        <f t="shared" si="71"/>
        <v>354.47971999999999</v>
      </c>
      <c r="BC95" s="186">
        <f t="shared" si="72"/>
        <v>0</v>
      </c>
      <c r="BD95" s="186">
        <f t="shared" si="73"/>
        <v>0</v>
      </c>
      <c r="BE95" s="186">
        <f t="shared" si="50"/>
        <v>0</v>
      </c>
      <c r="BF95" s="186">
        <f t="shared" si="51"/>
        <v>0</v>
      </c>
      <c r="BG95" s="186">
        <f t="shared" si="52"/>
        <v>0</v>
      </c>
      <c r="BH95" s="186">
        <f t="shared" si="53"/>
        <v>0</v>
      </c>
      <c r="BI95" s="97"/>
      <c r="BJ95" s="186">
        <f t="shared" si="54"/>
        <v>0</v>
      </c>
      <c r="BK95" s="186" t="str">
        <f t="shared" si="55"/>
        <v/>
      </c>
      <c r="BL95" s="186" t="str">
        <f t="shared" si="56"/>
        <v/>
      </c>
      <c r="BM95" s="186" t="str">
        <f t="shared" si="57"/>
        <v/>
      </c>
      <c r="BN95" s="186" t="str">
        <f t="shared" si="58"/>
        <v/>
      </c>
      <c r="BO95" s="186" t="str">
        <f t="shared" si="59"/>
        <v/>
      </c>
      <c r="BP95" s="186" t="str">
        <f t="shared" si="60"/>
        <v/>
      </c>
      <c r="BQ95" s="97"/>
      <c r="BR95" s="186">
        <f t="shared" si="61"/>
        <v>2502.2454799999996</v>
      </c>
      <c r="BS95" s="186">
        <f t="shared" si="62"/>
        <v>0</v>
      </c>
      <c r="BT95" s="222">
        <f t="shared" si="63"/>
        <v>0</v>
      </c>
      <c r="BU95" s="222">
        <f t="shared" si="64"/>
        <v>0</v>
      </c>
      <c r="BV95" s="222">
        <f t="shared" si="65"/>
        <v>0</v>
      </c>
      <c r="BW95" s="222">
        <f t="shared" si="66"/>
        <v>0</v>
      </c>
      <c r="BX95" s="222">
        <f t="shared" si="67"/>
        <v>0</v>
      </c>
      <c r="BY95" s="106"/>
      <c r="BZ95" s="197">
        <f>IF(SUMIF('Input| Projects'!$AS$8:$CP$8,"Dx",'Input| Projects'!$AS95:$CP95)=0,"",SUMIF('Input| Projects'!$AS$8:$CP$8,"Dx",'Input| Projects'!$AS95:$CP95))</f>
        <v>1</v>
      </c>
      <c r="CA95" s="197" t="str">
        <f>IF(SUMIF('Input| Projects'!$AS$8:$CP$8,"Tx",'Input| Projects'!$AS95:$CP95)=0,"",SUMIF('Input| Projects'!$AS$8:$CP$8,"Tx",'Input| Projects'!$AS95:$CP95))</f>
        <v/>
      </c>
      <c r="CB95" s="150" t="str">
        <f t="shared" si="74"/>
        <v/>
      </c>
    </row>
    <row r="96" spans="2:80" x14ac:dyDescent="0.2">
      <c r="B96" s="201">
        <f>IFERROR('Input| Projects'!B96,"")</f>
        <v>87</v>
      </c>
      <c r="C96" s="42" t="str">
        <f>IFERROR(IF('Input| Projects'!C96="","",'Input| Projects'!C96),"")</f>
        <v>UPR 33kV FDR 81401 TANILBA BAY-TEA GARDENS</v>
      </c>
      <c r="D96" s="42" t="str">
        <f>IFERROR(IF('Input| Projects'!D96="","",'Input| Projects'!D96),"")</f>
        <v>ARA_07.8.0008</v>
      </c>
      <c r="E96" s="104"/>
      <c r="F96" s="190">
        <f>IFERROR('Input| Projects'!I96*'Input| Escalations'!$K$19,"")</f>
        <v>125.03888000000001</v>
      </c>
      <c r="G96" s="190">
        <f>IFERROR('Input| Projects'!J96*'Input| Escalations'!$K$19,"")</f>
        <v>0</v>
      </c>
      <c r="H96" s="190">
        <f>IFERROR('Input| Projects'!K96*'Input| Escalations'!$K$19,"")</f>
        <v>0</v>
      </c>
      <c r="I96" s="190">
        <f>IFERROR('Input| Projects'!L96*'Input| Escalations'!$K$19,"")</f>
        <v>0</v>
      </c>
      <c r="J96" s="190">
        <f>IFERROR('Input| Projects'!M96*'Input| Escalations'!$K$19,"")</f>
        <v>0</v>
      </c>
      <c r="K96" s="190">
        <f>IFERROR('Input| Projects'!N96*'Input| Escalations'!$K$19,"")</f>
        <v>0</v>
      </c>
      <c r="L96" s="190">
        <f>IFERROR('Input| Projects'!O96*'Input| Escalations'!$K$19,"")</f>
        <v>0</v>
      </c>
      <c r="M96" s="150" t="str">
        <f>IF(ABS(SUM(F96:L96)-(SUM('Input| Projects'!I96:O96)*'Input| Escalations'!$K$19))&lt;0.0000001,"",1)</f>
        <v/>
      </c>
      <c r="N96" s="192">
        <f>'Input| Projects'!$Y96*INDEX('Input| Escalations'!$H$33:$N$33,MATCH('Calc| Project Costs'!N$9,'Input| Escalations'!$H$23:$N$23,0))+'Input| Projects'!$Z96*INDEX('Input| Escalations'!$H$34:$N$34,MATCH('Calc| Project Costs'!N$9,'Input| Escalations'!$H$23:$N$23,0))+'Input| Projects'!$AA96*INDEX('Input| Escalations'!$H$35:$N$35,MATCH('Calc| Project Costs'!N$9,'Input| Escalations'!$H$23:$N$23,0))+1</f>
        <v>1</v>
      </c>
      <c r="O96" s="192">
        <f>'Input| Projects'!$Y96*INDEX('Input| Escalations'!$H$33:$N$33,MATCH('Calc| Project Costs'!O$9,'Input| Escalations'!$H$23:$N$23,0))+'Input| Projects'!$Z96*INDEX('Input| Escalations'!$H$34:$N$34,MATCH('Calc| Project Costs'!O$9,'Input| Escalations'!$H$23:$N$23,0))+'Input| Projects'!$AA96*INDEX('Input| Escalations'!$H$35:$N$35,MATCH('Calc| Project Costs'!O$9,'Input| Escalations'!$H$23:$N$23,0))+1</f>
        <v>1</v>
      </c>
      <c r="P96" s="192">
        <f>'Input| Projects'!$Y96*INDEX('Input| Escalations'!$H$33:$N$33,MATCH('Calc| Project Costs'!P$9,'Input| Escalations'!$H$23:$N$23,0))+'Input| Projects'!$Z96*INDEX('Input| Escalations'!$H$34:$N$34,MATCH('Calc| Project Costs'!P$9,'Input| Escalations'!$H$23:$N$23,0))+'Input| Projects'!$AA96*INDEX('Input| Escalations'!$H$35:$N$35,MATCH('Calc| Project Costs'!P$9,'Input| Escalations'!$H$23:$N$23,0))+1</f>
        <v>1</v>
      </c>
      <c r="Q96" s="192">
        <f>'Input| Projects'!$Y96*INDEX('Input| Escalations'!$H$33:$N$33,MATCH('Calc| Project Costs'!Q$9,'Input| Escalations'!$H$23:$N$23,0))+'Input| Projects'!$Z96*INDEX('Input| Escalations'!$H$34:$N$34,MATCH('Calc| Project Costs'!Q$9,'Input| Escalations'!$H$23:$N$23,0))+'Input| Projects'!$AA96*INDEX('Input| Escalations'!$H$35:$N$35,MATCH('Calc| Project Costs'!Q$9,'Input| Escalations'!$H$23:$N$23,0))+1</f>
        <v>1</v>
      </c>
      <c r="R96" s="192">
        <f>'Input| Projects'!$Y96*INDEX('Input| Escalations'!$H$33:$N$33,MATCH('Calc| Project Costs'!R$9,'Input| Escalations'!$H$23:$N$23,0))+'Input| Projects'!$Z96*INDEX('Input| Escalations'!$H$34:$N$34,MATCH('Calc| Project Costs'!R$9,'Input| Escalations'!$H$23:$N$23,0))+'Input| Projects'!$AA96*INDEX('Input| Escalations'!$H$35:$N$35,MATCH('Calc| Project Costs'!R$9,'Input| Escalations'!$H$23:$N$23,0))+1</f>
        <v>1</v>
      </c>
      <c r="S96" s="192">
        <f>'Input| Projects'!$Y96*INDEX('Input| Escalations'!$H$33:$N$33,MATCH('Calc| Project Costs'!S$9,'Input| Escalations'!$H$23:$N$23,0))+'Input| Projects'!$Z96*INDEX('Input| Escalations'!$H$34:$N$34,MATCH('Calc| Project Costs'!S$9,'Input| Escalations'!$H$23:$N$23,0))+'Input| Projects'!$AA96*INDEX('Input| Escalations'!$H$35:$N$35,MATCH('Calc| Project Costs'!S$9,'Input| Escalations'!$H$23:$N$23,0))+1</f>
        <v>1</v>
      </c>
      <c r="T96" s="192">
        <f>'Input| Projects'!$Y96*INDEX('Input| Escalations'!$H$33:$N$33,MATCH('Calc| Project Costs'!T$9,'Input| Escalations'!$H$23:$N$23,0))+'Input| Projects'!$Z96*INDEX('Input| Escalations'!$H$34:$N$34,MATCH('Calc| Project Costs'!T$9,'Input| Escalations'!$H$23:$N$23,0))+'Input| Projects'!$AA96*INDEX('Input| Escalations'!$H$35:$N$35,MATCH('Calc| Project Costs'!T$9,'Input| Escalations'!$H$23:$N$23,0))+1</f>
        <v>1</v>
      </c>
      <c r="U96" s="106"/>
      <c r="V96" s="186">
        <f t="shared" si="68"/>
        <v>125.03888000000001</v>
      </c>
      <c r="W96" s="186">
        <f t="shared" si="69"/>
        <v>0</v>
      </c>
      <c r="X96" s="186">
        <f t="shared" si="70"/>
        <v>0</v>
      </c>
      <c r="Y96" s="186">
        <f t="shared" si="46"/>
        <v>0</v>
      </c>
      <c r="Z96" s="186">
        <f t="shared" si="47"/>
        <v>0</v>
      </c>
      <c r="AA96" s="186">
        <f t="shared" si="48"/>
        <v>0</v>
      </c>
      <c r="AB96" s="186">
        <f t="shared" si="49"/>
        <v>0</v>
      </c>
      <c r="AC96" s="106"/>
      <c r="AD96" s="186">
        <f>'Input| Projects'!Q96*N96*'Input| Escalations'!$K$19</f>
        <v>0</v>
      </c>
      <c r="AE96" s="186">
        <f>'Input| Projects'!R96*O96*'Input| Escalations'!$K$19</f>
        <v>0</v>
      </c>
      <c r="AF96" s="186">
        <f>'Input| Projects'!S96*P96*'Input| Escalations'!$K$19</f>
        <v>0</v>
      </c>
      <c r="AG96" s="186">
        <f>'Input| Projects'!T96*Q96*'Input| Escalations'!$K$19</f>
        <v>0</v>
      </c>
      <c r="AH96" s="186">
        <f>'Input| Projects'!U96*R96*'Input| Escalations'!$K$19</f>
        <v>0</v>
      </c>
      <c r="AI96" s="186">
        <f>'Input| Projects'!V96*S96*'Input| Escalations'!$K$19</f>
        <v>0</v>
      </c>
      <c r="AJ96" s="186">
        <f>'Input| Projects'!W96*T96*'Input| Escalations'!$K$19</f>
        <v>0</v>
      </c>
      <c r="AK96" s="106"/>
      <c r="AL96" s="186">
        <f>IFERROR(IF('Input| Overheads'!$C$42="Direct costs",SUMPRODUCT(--('Input| Projects'!$AC96="Yes"),'Calc| Overheads Allocation'!C$8,'Calc| Project Costs'!V96),IF('Input| Overheads'!$C$42="Internal labour",SUMPRODUCT(--('Input| Projects'!$AC96="Yes"),'Calc| Overheads Allocation'!C$8,'Calc| Project Costs'!V96,'Input| Projects'!$Y96),IF('Input| Overheads'!$C$42="DNSP defined",SUMPRODUCT(--('Input| Projects'!$AC96="Yes"),'Calc| Overheads Allocation'!C$61,'Input| Projects'!$AF96),""))),"")</f>
        <v>103.06789999999998</v>
      </c>
      <c r="AM96" s="186">
        <f>IFERROR(IF('Input| Overheads'!$C$42="Direct costs",SUMPRODUCT(--('Input| Projects'!$AC96="Yes"),'Calc| Overheads Allocation'!D$8,'Calc| Project Costs'!W96),IF('Input| Overheads'!$C$42="Internal labour",SUMPRODUCT(--('Input| Projects'!$AC96="Yes"),'Calc| Overheads Allocation'!D$8,'Calc| Project Costs'!W96,'Input| Projects'!$Y96),IF('Input| Overheads'!$C$42="DNSP defined",SUMPRODUCT(--('Input| Projects'!$AC96="Yes"),'Calc| Overheads Allocation'!D$61,'Input| Projects'!$AF96),""))),"")</f>
        <v>0</v>
      </c>
      <c r="AN96" s="186">
        <f>IFERROR(IF('Input| Overheads'!$C$42="Direct costs",SUMPRODUCT(--('Input| Projects'!$AC96="Yes"),'Calc| Overheads Allocation'!E$8,'Calc| Project Costs'!X96),IF('Input| Overheads'!$C$42="Internal labour",SUMPRODUCT(--('Input| Projects'!$AC96="Yes"),'Calc| Overheads Allocation'!E$8,'Calc| Project Costs'!X96,'Input| Projects'!$Y96),IF('Input| Overheads'!$C$42="DNSP defined",SUMPRODUCT(--('Input| Projects'!$AC96="Yes"),'Calc| Overheads Allocation'!E$61,'Input| Projects'!$AF96),""))),"")</f>
        <v>0</v>
      </c>
      <c r="AO96" s="186">
        <f>IFERROR(IF('Input| Overheads'!$C$42="Direct costs",SUMPRODUCT(--('Input| Projects'!$AC96="Yes"),'Calc| Overheads Allocation'!F$8,'Calc| Project Costs'!Y96),IF('Input| Overheads'!$C$42="Internal labour",SUMPRODUCT(--('Input| Projects'!$AC96="Yes"),'Calc| Overheads Allocation'!F$8,'Calc| Project Costs'!Y96,'Input| Projects'!$Y96),IF('Input| Overheads'!$C$42="DNSP defined",SUMPRODUCT(--('Input| Projects'!$AC96="Yes"),'Calc| Overheads Allocation'!F$61,'Input| Projects'!$AF96),""))),"")</f>
        <v>0</v>
      </c>
      <c r="AP96" s="186">
        <f>IFERROR(IF('Input| Overheads'!$C$42="Direct costs",SUMPRODUCT(--('Input| Projects'!$AC96="Yes"),'Calc| Overheads Allocation'!G$8,'Calc| Project Costs'!Z96),IF('Input| Overheads'!$C$42="Internal labour",SUMPRODUCT(--('Input| Projects'!$AC96="Yes"),'Calc| Overheads Allocation'!G$8,'Calc| Project Costs'!Z96,'Input| Projects'!$Y96),IF('Input| Overheads'!$C$42="DNSP defined",SUMPRODUCT(--('Input| Projects'!$AC96="Yes"),'Calc| Overheads Allocation'!G$61,'Input| Projects'!$AF96),""))),"")</f>
        <v>0</v>
      </c>
      <c r="AQ96" s="186">
        <f>IFERROR(IF('Input| Overheads'!$C$42="Direct costs",SUMPRODUCT(--('Input| Projects'!$AC96="Yes"),'Calc| Overheads Allocation'!H$8,'Calc| Project Costs'!AA96),IF('Input| Overheads'!$C$42="Internal labour",SUMPRODUCT(--('Input| Projects'!$AC96="Yes"),'Calc| Overheads Allocation'!H$8,'Calc| Project Costs'!AA96,'Input| Projects'!$Y96),IF('Input| Overheads'!$C$42="DNSP defined",SUMPRODUCT(--('Input| Projects'!$AC96="Yes"),'Calc| Overheads Allocation'!H$61,'Input| Projects'!$AF96),""))),"")</f>
        <v>0</v>
      </c>
      <c r="AR96" s="186">
        <f>IFERROR(IF('Input| Overheads'!$C$42="Direct costs",SUMPRODUCT(--('Input| Projects'!$AC96="Yes"),'Calc| Overheads Allocation'!I$8,'Calc| Project Costs'!AB96),IF('Input| Overheads'!$C$42="Internal labour",SUMPRODUCT(--('Input| Projects'!$AC96="Yes"),'Calc| Overheads Allocation'!I$8,'Calc| Project Costs'!AB96,'Input| Projects'!$Y96),IF('Input| Overheads'!$C$42="DNSP defined",SUMPRODUCT(--('Input| Projects'!$AC96="Yes"),'Calc| Overheads Allocation'!I$61,'Input| Projects'!$AF96),""))),"")</f>
        <v>0</v>
      </c>
      <c r="AS96" s="106"/>
      <c r="AT96" s="186">
        <f>IFERROR(IF('Input| Overheads'!$C$42="Direct costs",SUMPRODUCT(--('Input| Projects'!$AD96="Yes"),'Calc| Overheads Allocation'!C$9,'Calc| Project Costs'!V96),IF('Input| Overheads'!$C$42="Internal labour",SUMPRODUCT(--('Input| Projects'!$AD96="Yes"),'Calc| Overheads Allocation'!C$9,'Calc| Project Costs'!V96,'Input| Projects'!$Y96),IF('Input| Overheads'!$C$42="DNSP defined",SUMPRODUCT(--('Input| Projects'!$AD96="Yes"),'Calc| Overheads Allocation'!C$62,'Input| Projects'!$AG96),""))),"")</f>
        <v>0</v>
      </c>
      <c r="AU96" s="186">
        <f>IFERROR(IF('Input| Overheads'!$C$42="Direct costs",SUMPRODUCT(--('Input| Projects'!$AD96="Yes"),'Calc| Overheads Allocation'!D$9,'Calc| Project Costs'!W96),IF('Input| Overheads'!$C$42="Internal labour",SUMPRODUCT(--('Input| Projects'!$AD96="Yes"),'Calc| Overheads Allocation'!D$9,'Calc| Project Costs'!W96,'Input| Projects'!$Y96),IF('Input| Overheads'!$C$42="DNSP defined",SUMPRODUCT(--('Input| Projects'!$AD96="Yes"),'Calc| Overheads Allocation'!D$62,'Input| Projects'!$AG96),""))),"")</f>
        <v>0</v>
      </c>
      <c r="AV96" s="186">
        <f>IFERROR(IF('Input| Overheads'!$C$42="Direct costs",SUMPRODUCT(--('Input| Projects'!$AD96="Yes"),'Calc| Overheads Allocation'!E$9,'Calc| Project Costs'!X96),IF('Input| Overheads'!$C$42="Internal labour",SUMPRODUCT(--('Input| Projects'!$AD96="Yes"),'Calc| Overheads Allocation'!E$9,'Calc| Project Costs'!X96,'Input| Projects'!$Y96),IF('Input| Overheads'!$C$42="DNSP defined",SUMPRODUCT(--('Input| Projects'!$AD96="Yes"),'Calc| Overheads Allocation'!E$62,'Input| Projects'!$AG96),""))),"")</f>
        <v>0</v>
      </c>
      <c r="AW96" s="186">
        <f>IFERROR(IF('Input| Overheads'!$C$42="Direct costs",SUMPRODUCT(--('Input| Projects'!$AD96="Yes"),'Calc| Overheads Allocation'!F$9,'Calc| Project Costs'!Y96),IF('Input| Overheads'!$C$42="Internal labour",SUMPRODUCT(--('Input| Projects'!$AD96="Yes"),'Calc| Overheads Allocation'!F$9,'Calc| Project Costs'!Y96,'Input| Projects'!$Y96),IF('Input| Overheads'!$C$42="DNSP defined",SUMPRODUCT(--('Input| Projects'!$AD96="Yes"),'Calc| Overheads Allocation'!F$62,'Input| Projects'!$AG96),""))),"")</f>
        <v>0</v>
      </c>
      <c r="AX96" s="186">
        <f>IFERROR(IF('Input| Overheads'!$C$42="Direct costs",SUMPRODUCT(--('Input| Projects'!$AD96="Yes"),'Calc| Overheads Allocation'!G$9,'Calc| Project Costs'!Z96),IF('Input| Overheads'!$C$42="Internal labour",SUMPRODUCT(--('Input| Projects'!$AD96="Yes"),'Calc| Overheads Allocation'!G$9,'Calc| Project Costs'!Z96,'Input| Projects'!$Y96),IF('Input| Overheads'!$C$42="DNSP defined",SUMPRODUCT(--('Input| Projects'!$AD96="Yes"),'Calc| Overheads Allocation'!G$62,'Input| Projects'!$AG96),""))),"")</f>
        <v>0</v>
      </c>
      <c r="AY96" s="186">
        <f>IFERROR(IF('Input| Overheads'!$C$42="Direct costs",SUMPRODUCT(--('Input| Projects'!$AD96="Yes"),'Calc| Overheads Allocation'!H$9,'Calc| Project Costs'!AA96),IF('Input| Overheads'!$C$42="Internal labour",SUMPRODUCT(--('Input| Projects'!$AD96="Yes"),'Calc| Overheads Allocation'!H$9,'Calc| Project Costs'!AA96,'Input| Projects'!$Y96),IF('Input| Overheads'!$C$42="DNSP defined",SUMPRODUCT(--('Input| Projects'!$AD96="Yes"),'Calc| Overheads Allocation'!H$62,'Input| Projects'!$AG96),""))),"")</f>
        <v>0</v>
      </c>
      <c r="AZ96" s="186">
        <f>IFERROR(IF('Input| Overheads'!$C$42="Direct costs",SUMPRODUCT(--('Input| Projects'!$AD96="Yes"),'Calc| Overheads Allocation'!I$9,'Calc| Project Costs'!AB96),IF('Input| Overheads'!$C$42="Internal labour",SUMPRODUCT(--('Input| Projects'!$AD96="Yes"),'Calc| Overheads Allocation'!I$9,'Calc| Project Costs'!AB96,'Input| Projects'!$Y96),IF('Input| Overheads'!$C$42="DNSP defined",SUMPRODUCT(--('Input| Projects'!$AD96="Yes"),'Calc| Overheads Allocation'!I$62,'Input| Projects'!$AG96),""))),"")</f>
        <v>0</v>
      </c>
      <c r="BA96" s="106"/>
      <c r="BB96" s="186">
        <f t="shared" si="71"/>
        <v>103.06789999999998</v>
      </c>
      <c r="BC96" s="186">
        <f t="shared" si="72"/>
        <v>0</v>
      </c>
      <c r="BD96" s="186">
        <f t="shared" si="73"/>
        <v>0</v>
      </c>
      <c r="BE96" s="186">
        <f t="shared" si="50"/>
        <v>0</v>
      </c>
      <c r="BF96" s="186">
        <f t="shared" si="51"/>
        <v>0</v>
      </c>
      <c r="BG96" s="186">
        <f t="shared" si="52"/>
        <v>0</v>
      </c>
      <c r="BH96" s="186">
        <f t="shared" si="53"/>
        <v>0</v>
      </c>
      <c r="BI96" s="97"/>
      <c r="BJ96" s="186">
        <f t="shared" si="54"/>
        <v>0</v>
      </c>
      <c r="BK96" s="186" t="str">
        <f t="shared" si="55"/>
        <v/>
      </c>
      <c r="BL96" s="186" t="str">
        <f t="shared" si="56"/>
        <v/>
      </c>
      <c r="BM96" s="186" t="str">
        <f t="shared" si="57"/>
        <v/>
      </c>
      <c r="BN96" s="186" t="str">
        <f t="shared" si="58"/>
        <v/>
      </c>
      <c r="BO96" s="186" t="str">
        <f t="shared" si="59"/>
        <v/>
      </c>
      <c r="BP96" s="186" t="str">
        <f t="shared" si="60"/>
        <v/>
      </c>
      <c r="BQ96" s="97"/>
      <c r="BR96" s="186">
        <f t="shared" si="61"/>
        <v>228.10677999999999</v>
      </c>
      <c r="BS96" s="186">
        <f t="shared" si="62"/>
        <v>0</v>
      </c>
      <c r="BT96" s="222">
        <f t="shared" si="63"/>
        <v>0</v>
      </c>
      <c r="BU96" s="222">
        <f t="shared" si="64"/>
        <v>0</v>
      </c>
      <c r="BV96" s="222">
        <f t="shared" si="65"/>
        <v>0</v>
      </c>
      <c r="BW96" s="222">
        <f t="shared" si="66"/>
        <v>0</v>
      </c>
      <c r="BX96" s="222">
        <f t="shared" si="67"/>
        <v>0</v>
      </c>
      <c r="BY96" s="106"/>
      <c r="BZ96" s="197">
        <f>IF(SUMIF('Input| Projects'!$AS$8:$CP$8,"Dx",'Input| Projects'!$AS96:$CP96)=0,"",SUMIF('Input| Projects'!$AS$8:$CP$8,"Dx",'Input| Projects'!$AS96:$CP96))</f>
        <v>1</v>
      </c>
      <c r="CA96" s="197" t="str">
        <f>IF(SUMIF('Input| Projects'!$AS$8:$CP$8,"Tx",'Input| Projects'!$AS96:$CP96)=0,"",SUMIF('Input| Projects'!$AS$8:$CP$8,"Tx",'Input| Projects'!$AS96:$CP96))</f>
        <v/>
      </c>
      <c r="CB96" s="150" t="str">
        <f t="shared" si="74"/>
        <v/>
      </c>
    </row>
    <row r="97" spans="2:80" x14ac:dyDescent="0.2">
      <c r="B97" s="201">
        <f>IFERROR('Input| Projects'!B97,"")</f>
        <v>88</v>
      </c>
      <c r="C97" s="42" t="str">
        <f>IFERROR(IF('Input| Projects'!C97="","",'Input| Projects'!C97),"")</f>
        <v>13-Stockton 11kV SG replacement</v>
      </c>
      <c r="D97" s="42" t="str">
        <f>IFERROR(IF('Input| Projects'!D97="","",'Input| Projects'!D97),"")</f>
        <v>ARA_07.8.0013</v>
      </c>
      <c r="E97" s="104"/>
      <c r="F97" s="190">
        <f>IFERROR('Input| Projects'!I97*'Input| Escalations'!$K$19,"")</f>
        <v>39.861159999999998</v>
      </c>
      <c r="G97" s="190">
        <f>IFERROR('Input| Projects'!J97*'Input| Escalations'!$K$19,"")</f>
        <v>0</v>
      </c>
      <c r="H97" s="190">
        <f>IFERROR('Input| Projects'!K97*'Input| Escalations'!$K$19,"")</f>
        <v>0</v>
      </c>
      <c r="I97" s="190">
        <f>IFERROR('Input| Projects'!L97*'Input| Escalations'!$K$19,"")</f>
        <v>0</v>
      </c>
      <c r="J97" s="190">
        <f>IFERROR('Input| Projects'!M97*'Input| Escalations'!$K$19,"")</f>
        <v>0</v>
      </c>
      <c r="K97" s="190">
        <f>IFERROR('Input| Projects'!N97*'Input| Escalations'!$K$19,"")</f>
        <v>0</v>
      </c>
      <c r="L97" s="190">
        <f>IFERROR('Input| Projects'!O97*'Input| Escalations'!$K$19,"")</f>
        <v>0</v>
      </c>
      <c r="M97" s="150" t="str">
        <f>IF(ABS(SUM(F97:L97)-(SUM('Input| Projects'!I97:O97)*'Input| Escalations'!$K$19))&lt;0.0000001,"",1)</f>
        <v/>
      </c>
      <c r="N97" s="192">
        <f>'Input| Projects'!$Y97*INDEX('Input| Escalations'!$H$33:$N$33,MATCH('Calc| Project Costs'!N$9,'Input| Escalations'!$H$23:$N$23,0))+'Input| Projects'!$Z97*INDEX('Input| Escalations'!$H$34:$N$34,MATCH('Calc| Project Costs'!N$9,'Input| Escalations'!$H$23:$N$23,0))+'Input| Projects'!$AA97*INDEX('Input| Escalations'!$H$35:$N$35,MATCH('Calc| Project Costs'!N$9,'Input| Escalations'!$H$23:$N$23,0))+1</f>
        <v>1</v>
      </c>
      <c r="O97" s="192">
        <f>'Input| Projects'!$Y97*INDEX('Input| Escalations'!$H$33:$N$33,MATCH('Calc| Project Costs'!O$9,'Input| Escalations'!$H$23:$N$23,0))+'Input| Projects'!$Z97*INDEX('Input| Escalations'!$H$34:$N$34,MATCH('Calc| Project Costs'!O$9,'Input| Escalations'!$H$23:$N$23,0))+'Input| Projects'!$AA97*INDEX('Input| Escalations'!$H$35:$N$35,MATCH('Calc| Project Costs'!O$9,'Input| Escalations'!$H$23:$N$23,0))+1</f>
        <v>1</v>
      </c>
      <c r="P97" s="192">
        <f>'Input| Projects'!$Y97*INDEX('Input| Escalations'!$H$33:$N$33,MATCH('Calc| Project Costs'!P$9,'Input| Escalations'!$H$23:$N$23,0))+'Input| Projects'!$Z97*INDEX('Input| Escalations'!$H$34:$N$34,MATCH('Calc| Project Costs'!P$9,'Input| Escalations'!$H$23:$N$23,0))+'Input| Projects'!$AA97*INDEX('Input| Escalations'!$H$35:$N$35,MATCH('Calc| Project Costs'!P$9,'Input| Escalations'!$H$23:$N$23,0))+1</f>
        <v>1</v>
      </c>
      <c r="Q97" s="192">
        <f>'Input| Projects'!$Y97*INDEX('Input| Escalations'!$H$33:$N$33,MATCH('Calc| Project Costs'!Q$9,'Input| Escalations'!$H$23:$N$23,0))+'Input| Projects'!$Z97*INDEX('Input| Escalations'!$H$34:$N$34,MATCH('Calc| Project Costs'!Q$9,'Input| Escalations'!$H$23:$N$23,0))+'Input| Projects'!$AA97*INDEX('Input| Escalations'!$H$35:$N$35,MATCH('Calc| Project Costs'!Q$9,'Input| Escalations'!$H$23:$N$23,0))+1</f>
        <v>1</v>
      </c>
      <c r="R97" s="192">
        <f>'Input| Projects'!$Y97*INDEX('Input| Escalations'!$H$33:$N$33,MATCH('Calc| Project Costs'!R$9,'Input| Escalations'!$H$23:$N$23,0))+'Input| Projects'!$Z97*INDEX('Input| Escalations'!$H$34:$N$34,MATCH('Calc| Project Costs'!R$9,'Input| Escalations'!$H$23:$N$23,0))+'Input| Projects'!$AA97*INDEX('Input| Escalations'!$H$35:$N$35,MATCH('Calc| Project Costs'!R$9,'Input| Escalations'!$H$23:$N$23,0))+1</f>
        <v>1</v>
      </c>
      <c r="S97" s="192">
        <f>'Input| Projects'!$Y97*INDEX('Input| Escalations'!$H$33:$N$33,MATCH('Calc| Project Costs'!S$9,'Input| Escalations'!$H$23:$N$23,0))+'Input| Projects'!$Z97*INDEX('Input| Escalations'!$H$34:$N$34,MATCH('Calc| Project Costs'!S$9,'Input| Escalations'!$H$23:$N$23,0))+'Input| Projects'!$AA97*INDEX('Input| Escalations'!$H$35:$N$35,MATCH('Calc| Project Costs'!S$9,'Input| Escalations'!$H$23:$N$23,0))+1</f>
        <v>1</v>
      </c>
      <c r="T97" s="192">
        <f>'Input| Projects'!$Y97*INDEX('Input| Escalations'!$H$33:$N$33,MATCH('Calc| Project Costs'!T$9,'Input| Escalations'!$H$23:$N$23,0))+'Input| Projects'!$Z97*INDEX('Input| Escalations'!$H$34:$N$34,MATCH('Calc| Project Costs'!T$9,'Input| Escalations'!$H$23:$N$23,0))+'Input| Projects'!$AA97*INDEX('Input| Escalations'!$H$35:$N$35,MATCH('Calc| Project Costs'!T$9,'Input| Escalations'!$H$23:$N$23,0))+1</f>
        <v>1</v>
      </c>
      <c r="U97" s="106"/>
      <c r="V97" s="186">
        <f t="shared" si="68"/>
        <v>39.861159999999998</v>
      </c>
      <c r="W97" s="186">
        <f t="shared" si="69"/>
        <v>0</v>
      </c>
      <c r="X97" s="186">
        <f t="shared" si="70"/>
        <v>0</v>
      </c>
      <c r="Y97" s="186">
        <f t="shared" si="46"/>
        <v>0</v>
      </c>
      <c r="Z97" s="186">
        <f t="shared" si="47"/>
        <v>0</v>
      </c>
      <c r="AA97" s="186">
        <f t="shared" si="48"/>
        <v>0</v>
      </c>
      <c r="AB97" s="186">
        <f t="shared" si="49"/>
        <v>0</v>
      </c>
      <c r="AC97" s="106"/>
      <c r="AD97" s="186">
        <f>'Input| Projects'!Q97*N97*'Input| Escalations'!$K$19</f>
        <v>0</v>
      </c>
      <c r="AE97" s="186">
        <f>'Input| Projects'!R97*O97*'Input| Escalations'!$K$19</f>
        <v>0</v>
      </c>
      <c r="AF97" s="186">
        <f>'Input| Projects'!S97*P97*'Input| Escalations'!$K$19</f>
        <v>0</v>
      </c>
      <c r="AG97" s="186">
        <f>'Input| Projects'!T97*Q97*'Input| Escalations'!$K$19</f>
        <v>0</v>
      </c>
      <c r="AH97" s="186">
        <f>'Input| Projects'!U97*R97*'Input| Escalations'!$K$19</f>
        <v>0</v>
      </c>
      <c r="AI97" s="186">
        <f>'Input| Projects'!V97*S97*'Input| Escalations'!$K$19</f>
        <v>0</v>
      </c>
      <c r="AJ97" s="186">
        <f>'Input| Projects'!W97*T97*'Input| Escalations'!$K$19</f>
        <v>0</v>
      </c>
      <c r="AK97" s="106"/>
      <c r="AL97" s="186">
        <f>IFERROR(IF('Input| Overheads'!$C$42="Direct costs",SUMPRODUCT(--('Input| Projects'!$AC97="Yes"),'Calc| Overheads Allocation'!C$8,'Calc| Project Costs'!V97),IF('Input| Overheads'!$C$42="Internal labour",SUMPRODUCT(--('Input| Projects'!$AC97="Yes"),'Calc| Overheads Allocation'!C$8,'Calc| Project Costs'!V97,'Input| Projects'!$Y97),IF('Input| Overheads'!$C$42="DNSP defined",SUMPRODUCT(--('Input| Projects'!$AC97="Yes"),'Calc| Overheads Allocation'!C$61,'Input| Projects'!$AF97),""))),"")</f>
        <v>15.799709999999997</v>
      </c>
      <c r="AM97" s="186">
        <f>IFERROR(IF('Input| Overheads'!$C$42="Direct costs",SUMPRODUCT(--('Input| Projects'!$AC97="Yes"),'Calc| Overheads Allocation'!D$8,'Calc| Project Costs'!W97),IF('Input| Overheads'!$C$42="Internal labour",SUMPRODUCT(--('Input| Projects'!$AC97="Yes"),'Calc| Overheads Allocation'!D$8,'Calc| Project Costs'!W97,'Input| Projects'!$Y97),IF('Input| Overheads'!$C$42="DNSP defined",SUMPRODUCT(--('Input| Projects'!$AC97="Yes"),'Calc| Overheads Allocation'!D$61,'Input| Projects'!$AF97),""))),"")</f>
        <v>0</v>
      </c>
      <c r="AN97" s="186">
        <f>IFERROR(IF('Input| Overheads'!$C$42="Direct costs",SUMPRODUCT(--('Input| Projects'!$AC97="Yes"),'Calc| Overheads Allocation'!E$8,'Calc| Project Costs'!X97),IF('Input| Overheads'!$C$42="Internal labour",SUMPRODUCT(--('Input| Projects'!$AC97="Yes"),'Calc| Overheads Allocation'!E$8,'Calc| Project Costs'!X97,'Input| Projects'!$Y97),IF('Input| Overheads'!$C$42="DNSP defined",SUMPRODUCT(--('Input| Projects'!$AC97="Yes"),'Calc| Overheads Allocation'!E$61,'Input| Projects'!$AF97),""))),"")</f>
        <v>0</v>
      </c>
      <c r="AO97" s="186">
        <f>IFERROR(IF('Input| Overheads'!$C$42="Direct costs",SUMPRODUCT(--('Input| Projects'!$AC97="Yes"),'Calc| Overheads Allocation'!F$8,'Calc| Project Costs'!Y97),IF('Input| Overheads'!$C$42="Internal labour",SUMPRODUCT(--('Input| Projects'!$AC97="Yes"),'Calc| Overheads Allocation'!F$8,'Calc| Project Costs'!Y97,'Input| Projects'!$Y97),IF('Input| Overheads'!$C$42="DNSP defined",SUMPRODUCT(--('Input| Projects'!$AC97="Yes"),'Calc| Overheads Allocation'!F$61,'Input| Projects'!$AF97),""))),"")</f>
        <v>0</v>
      </c>
      <c r="AP97" s="186">
        <f>IFERROR(IF('Input| Overheads'!$C$42="Direct costs",SUMPRODUCT(--('Input| Projects'!$AC97="Yes"),'Calc| Overheads Allocation'!G$8,'Calc| Project Costs'!Z97),IF('Input| Overheads'!$C$42="Internal labour",SUMPRODUCT(--('Input| Projects'!$AC97="Yes"),'Calc| Overheads Allocation'!G$8,'Calc| Project Costs'!Z97,'Input| Projects'!$Y97),IF('Input| Overheads'!$C$42="DNSP defined",SUMPRODUCT(--('Input| Projects'!$AC97="Yes"),'Calc| Overheads Allocation'!G$61,'Input| Projects'!$AF97),""))),"")</f>
        <v>0</v>
      </c>
      <c r="AQ97" s="186">
        <f>IFERROR(IF('Input| Overheads'!$C$42="Direct costs",SUMPRODUCT(--('Input| Projects'!$AC97="Yes"),'Calc| Overheads Allocation'!H$8,'Calc| Project Costs'!AA97),IF('Input| Overheads'!$C$42="Internal labour",SUMPRODUCT(--('Input| Projects'!$AC97="Yes"),'Calc| Overheads Allocation'!H$8,'Calc| Project Costs'!AA97,'Input| Projects'!$Y97),IF('Input| Overheads'!$C$42="DNSP defined",SUMPRODUCT(--('Input| Projects'!$AC97="Yes"),'Calc| Overheads Allocation'!H$61,'Input| Projects'!$AF97),""))),"")</f>
        <v>0</v>
      </c>
      <c r="AR97" s="186">
        <f>IFERROR(IF('Input| Overheads'!$C$42="Direct costs",SUMPRODUCT(--('Input| Projects'!$AC97="Yes"),'Calc| Overheads Allocation'!I$8,'Calc| Project Costs'!AB97),IF('Input| Overheads'!$C$42="Internal labour",SUMPRODUCT(--('Input| Projects'!$AC97="Yes"),'Calc| Overheads Allocation'!I$8,'Calc| Project Costs'!AB97,'Input| Projects'!$Y97),IF('Input| Overheads'!$C$42="DNSP defined",SUMPRODUCT(--('Input| Projects'!$AC97="Yes"),'Calc| Overheads Allocation'!I$61,'Input| Projects'!$AF97),""))),"")</f>
        <v>0</v>
      </c>
      <c r="AS97" s="106"/>
      <c r="AT97" s="186">
        <f>IFERROR(IF('Input| Overheads'!$C$42="Direct costs",SUMPRODUCT(--('Input| Projects'!$AD97="Yes"),'Calc| Overheads Allocation'!C$9,'Calc| Project Costs'!V97),IF('Input| Overheads'!$C$42="Internal labour",SUMPRODUCT(--('Input| Projects'!$AD97="Yes"),'Calc| Overheads Allocation'!C$9,'Calc| Project Costs'!V97,'Input| Projects'!$Y97),IF('Input| Overheads'!$C$42="DNSP defined",SUMPRODUCT(--('Input| Projects'!$AD97="Yes"),'Calc| Overheads Allocation'!C$62,'Input| Projects'!$AG97),""))),"")</f>
        <v>0</v>
      </c>
      <c r="AU97" s="186">
        <f>IFERROR(IF('Input| Overheads'!$C$42="Direct costs",SUMPRODUCT(--('Input| Projects'!$AD97="Yes"),'Calc| Overheads Allocation'!D$9,'Calc| Project Costs'!W97),IF('Input| Overheads'!$C$42="Internal labour",SUMPRODUCT(--('Input| Projects'!$AD97="Yes"),'Calc| Overheads Allocation'!D$9,'Calc| Project Costs'!W97,'Input| Projects'!$Y97),IF('Input| Overheads'!$C$42="DNSP defined",SUMPRODUCT(--('Input| Projects'!$AD97="Yes"),'Calc| Overheads Allocation'!D$62,'Input| Projects'!$AG97),""))),"")</f>
        <v>0</v>
      </c>
      <c r="AV97" s="186">
        <f>IFERROR(IF('Input| Overheads'!$C$42="Direct costs",SUMPRODUCT(--('Input| Projects'!$AD97="Yes"),'Calc| Overheads Allocation'!E$9,'Calc| Project Costs'!X97),IF('Input| Overheads'!$C$42="Internal labour",SUMPRODUCT(--('Input| Projects'!$AD97="Yes"),'Calc| Overheads Allocation'!E$9,'Calc| Project Costs'!X97,'Input| Projects'!$Y97),IF('Input| Overheads'!$C$42="DNSP defined",SUMPRODUCT(--('Input| Projects'!$AD97="Yes"),'Calc| Overheads Allocation'!E$62,'Input| Projects'!$AG97),""))),"")</f>
        <v>0</v>
      </c>
      <c r="AW97" s="186">
        <f>IFERROR(IF('Input| Overheads'!$C$42="Direct costs",SUMPRODUCT(--('Input| Projects'!$AD97="Yes"),'Calc| Overheads Allocation'!F$9,'Calc| Project Costs'!Y97),IF('Input| Overheads'!$C$42="Internal labour",SUMPRODUCT(--('Input| Projects'!$AD97="Yes"),'Calc| Overheads Allocation'!F$9,'Calc| Project Costs'!Y97,'Input| Projects'!$Y97),IF('Input| Overheads'!$C$42="DNSP defined",SUMPRODUCT(--('Input| Projects'!$AD97="Yes"),'Calc| Overheads Allocation'!F$62,'Input| Projects'!$AG97),""))),"")</f>
        <v>0</v>
      </c>
      <c r="AX97" s="186">
        <f>IFERROR(IF('Input| Overheads'!$C$42="Direct costs",SUMPRODUCT(--('Input| Projects'!$AD97="Yes"),'Calc| Overheads Allocation'!G$9,'Calc| Project Costs'!Z97),IF('Input| Overheads'!$C$42="Internal labour",SUMPRODUCT(--('Input| Projects'!$AD97="Yes"),'Calc| Overheads Allocation'!G$9,'Calc| Project Costs'!Z97,'Input| Projects'!$Y97),IF('Input| Overheads'!$C$42="DNSP defined",SUMPRODUCT(--('Input| Projects'!$AD97="Yes"),'Calc| Overheads Allocation'!G$62,'Input| Projects'!$AG97),""))),"")</f>
        <v>0</v>
      </c>
      <c r="AY97" s="186">
        <f>IFERROR(IF('Input| Overheads'!$C$42="Direct costs",SUMPRODUCT(--('Input| Projects'!$AD97="Yes"),'Calc| Overheads Allocation'!H$9,'Calc| Project Costs'!AA97),IF('Input| Overheads'!$C$42="Internal labour",SUMPRODUCT(--('Input| Projects'!$AD97="Yes"),'Calc| Overheads Allocation'!H$9,'Calc| Project Costs'!AA97,'Input| Projects'!$Y97),IF('Input| Overheads'!$C$42="DNSP defined",SUMPRODUCT(--('Input| Projects'!$AD97="Yes"),'Calc| Overheads Allocation'!H$62,'Input| Projects'!$AG97),""))),"")</f>
        <v>0</v>
      </c>
      <c r="AZ97" s="186">
        <f>IFERROR(IF('Input| Overheads'!$C$42="Direct costs",SUMPRODUCT(--('Input| Projects'!$AD97="Yes"),'Calc| Overheads Allocation'!I$9,'Calc| Project Costs'!AB97),IF('Input| Overheads'!$C$42="Internal labour",SUMPRODUCT(--('Input| Projects'!$AD97="Yes"),'Calc| Overheads Allocation'!I$9,'Calc| Project Costs'!AB97,'Input| Projects'!$Y97),IF('Input| Overheads'!$C$42="DNSP defined",SUMPRODUCT(--('Input| Projects'!$AD97="Yes"),'Calc| Overheads Allocation'!I$62,'Input| Projects'!$AG97),""))),"")</f>
        <v>0</v>
      </c>
      <c r="BA97" s="106"/>
      <c r="BB97" s="186">
        <f t="shared" si="71"/>
        <v>15.799709999999997</v>
      </c>
      <c r="BC97" s="186">
        <f t="shared" si="72"/>
        <v>0</v>
      </c>
      <c r="BD97" s="186">
        <f t="shared" si="73"/>
        <v>0</v>
      </c>
      <c r="BE97" s="186">
        <f t="shared" si="50"/>
        <v>0</v>
      </c>
      <c r="BF97" s="186">
        <f t="shared" si="51"/>
        <v>0</v>
      </c>
      <c r="BG97" s="186">
        <f t="shared" si="52"/>
        <v>0</v>
      </c>
      <c r="BH97" s="186">
        <f t="shared" si="53"/>
        <v>0</v>
      </c>
      <c r="BI97" s="97"/>
      <c r="BJ97" s="186">
        <f t="shared" si="54"/>
        <v>0</v>
      </c>
      <c r="BK97" s="186" t="str">
        <f t="shared" si="55"/>
        <v/>
      </c>
      <c r="BL97" s="186" t="str">
        <f t="shared" si="56"/>
        <v/>
      </c>
      <c r="BM97" s="186" t="str">
        <f t="shared" si="57"/>
        <v/>
      </c>
      <c r="BN97" s="186" t="str">
        <f t="shared" si="58"/>
        <v/>
      </c>
      <c r="BO97" s="186" t="str">
        <f t="shared" si="59"/>
        <v/>
      </c>
      <c r="BP97" s="186" t="str">
        <f t="shared" si="60"/>
        <v/>
      </c>
      <c r="BQ97" s="97"/>
      <c r="BR97" s="186">
        <f t="shared" si="61"/>
        <v>55.660869999999996</v>
      </c>
      <c r="BS97" s="186">
        <f t="shared" si="62"/>
        <v>0</v>
      </c>
      <c r="BT97" s="222">
        <f t="shared" si="63"/>
        <v>0</v>
      </c>
      <c r="BU97" s="222">
        <f t="shared" si="64"/>
        <v>0</v>
      </c>
      <c r="BV97" s="222">
        <f t="shared" si="65"/>
        <v>0</v>
      </c>
      <c r="BW97" s="222">
        <f t="shared" si="66"/>
        <v>0</v>
      </c>
      <c r="BX97" s="222">
        <f t="shared" si="67"/>
        <v>0</v>
      </c>
      <c r="BY97" s="106"/>
      <c r="BZ97" s="197">
        <f>IF(SUMIF('Input| Projects'!$AS$8:$CP$8,"Dx",'Input| Projects'!$AS97:$CP97)=0,"",SUMIF('Input| Projects'!$AS$8:$CP$8,"Dx",'Input| Projects'!$AS97:$CP97))</f>
        <v>1</v>
      </c>
      <c r="CA97" s="197" t="str">
        <f>IF(SUMIF('Input| Projects'!$AS$8:$CP$8,"Tx",'Input| Projects'!$AS97:$CP97)=0,"",SUMIF('Input| Projects'!$AS$8:$CP$8,"Tx",'Input| Projects'!$AS97:$CP97))</f>
        <v/>
      </c>
      <c r="CB97" s="150" t="str">
        <f t="shared" si="74"/>
        <v/>
      </c>
    </row>
    <row r="98" spans="2:80" x14ac:dyDescent="0.2">
      <c r="B98" s="201">
        <f>IFERROR('Input| Projects'!B98,"")</f>
        <v>89</v>
      </c>
      <c r="C98" s="42" t="str">
        <f>IFERROR(IF('Input| Projects'!C98="","",'Input| Projects'!C98),"")</f>
        <v>Port Stephens MCC A</v>
      </c>
      <c r="D98" s="42" t="str">
        <f>IFERROR(IF('Input| Projects'!D98="","",'Input| Projects'!D98),"")</f>
        <v>ARA_07.8.0071</v>
      </c>
      <c r="E98" s="104"/>
      <c r="F98" s="190">
        <f>IFERROR('Input| Projects'!I98*'Input| Escalations'!$K$19,"")</f>
        <v>23.00412</v>
      </c>
      <c r="G98" s="190">
        <f>IFERROR('Input| Projects'!J98*'Input| Escalations'!$K$19,"")</f>
        <v>0</v>
      </c>
      <c r="H98" s="190">
        <f>IFERROR('Input| Projects'!K98*'Input| Escalations'!$K$19,"")</f>
        <v>0</v>
      </c>
      <c r="I98" s="190">
        <f>IFERROR('Input| Projects'!L98*'Input| Escalations'!$K$19,"")</f>
        <v>0</v>
      </c>
      <c r="J98" s="190">
        <f>IFERROR('Input| Projects'!M98*'Input| Escalations'!$K$19,"")</f>
        <v>0</v>
      </c>
      <c r="K98" s="190">
        <f>IFERROR('Input| Projects'!N98*'Input| Escalations'!$K$19,"")</f>
        <v>0</v>
      </c>
      <c r="L98" s="190">
        <f>IFERROR('Input| Projects'!O98*'Input| Escalations'!$K$19,"")</f>
        <v>0</v>
      </c>
      <c r="M98" s="150" t="str">
        <f>IF(ABS(SUM(F98:L98)-(SUM('Input| Projects'!I98:O98)*'Input| Escalations'!$K$19))&lt;0.0000001,"",1)</f>
        <v/>
      </c>
      <c r="N98" s="192">
        <f>'Input| Projects'!$Y98*INDEX('Input| Escalations'!$H$33:$N$33,MATCH('Calc| Project Costs'!N$9,'Input| Escalations'!$H$23:$N$23,0))+'Input| Projects'!$Z98*INDEX('Input| Escalations'!$H$34:$N$34,MATCH('Calc| Project Costs'!N$9,'Input| Escalations'!$H$23:$N$23,0))+'Input| Projects'!$AA98*INDEX('Input| Escalations'!$H$35:$N$35,MATCH('Calc| Project Costs'!N$9,'Input| Escalations'!$H$23:$N$23,0))+1</f>
        <v>1</v>
      </c>
      <c r="O98" s="192">
        <f>'Input| Projects'!$Y98*INDEX('Input| Escalations'!$H$33:$N$33,MATCH('Calc| Project Costs'!O$9,'Input| Escalations'!$H$23:$N$23,0))+'Input| Projects'!$Z98*INDEX('Input| Escalations'!$H$34:$N$34,MATCH('Calc| Project Costs'!O$9,'Input| Escalations'!$H$23:$N$23,0))+'Input| Projects'!$AA98*INDEX('Input| Escalations'!$H$35:$N$35,MATCH('Calc| Project Costs'!O$9,'Input| Escalations'!$H$23:$N$23,0))+1</f>
        <v>1</v>
      </c>
      <c r="P98" s="192">
        <f>'Input| Projects'!$Y98*INDEX('Input| Escalations'!$H$33:$N$33,MATCH('Calc| Project Costs'!P$9,'Input| Escalations'!$H$23:$N$23,0))+'Input| Projects'!$Z98*INDEX('Input| Escalations'!$H$34:$N$34,MATCH('Calc| Project Costs'!P$9,'Input| Escalations'!$H$23:$N$23,0))+'Input| Projects'!$AA98*INDEX('Input| Escalations'!$H$35:$N$35,MATCH('Calc| Project Costs'!P$9,'Input| Escalations'!$H$23:$N$23,0))+1</f>
        <v>1</v>
      </c>
      <c r="Q98" s="192">
        <f>'Input| Projects'!$Y98*INDEX('Input| Escalations'!$H$33:$N$33,MATCH('Calc| Project Costs'!Q$9,'Input| Escalations'!$H$23:$N$23,0))+'Input| Projects'!$Z98*INDEX('Input| Escalations'!$H$34:$N$34,MATCH('Calc| Project Costs'!Q$9,'Input| Escalations'!$H$23:$N$23,0))+'Input| Projects'!$AA98*INDEX('Input| Escalations'!$H$35:$N$35,MATCH('Calc| Project Costs'!Q$9,'Input| Escalations'!$H$23:$N$23,0))+1</f>
        <v>1</v>
      </c>
      <c r="R98" s="192">
        <f>'Input| Projects'!$Y98*INDEX('Input| Escalations'!$H$33:$N$33,MATCH('Calc| Project Costs'!R$9,'Input| Escalations'!$H$23:$N$23,0))+'Input| Projects'!$Z98*INDEX('Input| Escalations'!$H$34:$N$34,MATCH('Calc| Project Costs'!R$9,'Input| Escalations'!$H$23:$N$23,0))+'Input| Projects'!$AA98*INDEX('Input| Escalations'!$H$35:$N$35,MATCH('Calc| Project Costs'!R$9,'Input| Escalations'!$H$23:$N$23,0))+1</f>
        <v>1</v>
      </c>
      <c r="S98" s="192">
        <f>'Input| Projects'!$Y98*INDEX('Input| Escalations'!$H$33:$N$33,MATCH('Calc| Project Costs'!S$9,'Input| Escalations'!$H$23:$N$23,0))+'Input| Projects'!$Z98*INDEX('Input| Escalations'!$H$34:$N$34,MATCH('Calc| Project Costs'!S$9,'Input| Escalations'!$H$23:$N$23,0))+'Input| Projects'!$AA98*INDEX('Input| Escalations'!$H$35:$N$35,MATCH('Calc| Project Costs'!S$9,'Input| Escalations'!$H$23:$N$23,0))+1</f>
        <v>1</v>
      </c>
      <c r="T98" s="192">
        <f>'Input| Projects'!$Y98*INDEX('Input| Escalations'!$H$33:$N$33,MATCH('Calc| Project Costs'!T$9,'Input| Escalations'!$H$23:$N$23,0))+'Input| Projects'!$Z98*INDEX('Input| Escalations'!$H$34:$N$34,MATCH('Calc| Project Costs'!T$9,'Input| Escalations'!$H$23:$N$23,0))+'Input| Projects'!$AA98*INDEX('Input| Escalations'!$H$35:$N$35,MATCH('Calc| Project Costs'!T$9,'Input| Escalations'!$H$23:$N$23,0))+1</f>
        <v>1</v>
      </c>
      <c r="U98" s="106"/>
      <c r="V98" s="186">
        <f t="shared" si="68"/>
        <v>23.00412</v>
      </c>
      <c r="W98" s="186">
        <f t="shared" si="69"/>
        <v>0</v>
      </c>
      <c r="X98" s="186">
        <f t="shared" si="70"/>
        <v>0</v>
      </c>
      <c r="Y98" s="186">
        <f t="shared" si="46"/>
        <v>0</v>
      </c>
      <c r="Z98" s="186">
        <f t="shared" si="47"/>
        <v>0</v>
      </c>
      <c r="AA98" s="186">
        <f t="shared" si="48"/>
        <v>0</v>
      </c>
      <c r="AB98" s="186">
        <f t="shared" si="49"/>
        <v>0</v>
      </c>
      <c r="AC98" s="106"/>
      <c r="AD98" s="186">
        <f>'Input| Projects'!Q98*N98*'Input| Escalations'!$K$19</f>
        <v>0</v>
      </c>
      <c r="AE98" s="186">
        <f>'Input| Projects'!R98*O98*'Input| Escalations'!$K$19</f>
        <v>0</v>
      </c>
      <c r="AF98" s="186">
        <f>'Input| Projects'!S98*P98*'Input| Escalations'!$K$19</f>
        <v>0</v>
      </c>
      <c r="AG98" s="186">
        <f>'Input| Projects'!T98*Q98*'Input| Escalations'!$K$19</f>
        <v>0</v>
      </c>
      <c r="AH98" s="186">
        <f>'Input| Projects'!U98*R98*'Input| Escalations'!$K$19</f>
        <v>0</v>
      </c>
      <c r="AI98" s="186">
        <f>'Input| Projects'!V98*S98*'Input| Escalations'!$K$19</f>
        <v>0</v>
      </c>
      <c r="AJ98" s="186">
        <f>'Input| Projects'!W98*T98*'Input| Escalations'!$K$19</f>
        <v>0</v>
      </c>
      <c r="AK98" s="106"/>
      <c r="AL98" s="186">
        <f>IFERROR(IF('Input| Overheads'!$C$42="Direct costs",SUMPRODUCT(--('Input| Projects'!$AC98="Yes"),'Calc| Overheads Allocation'!C$8,'Calc| Project Costs'!V98),IF('Input| Overheads'!$C$42="Internal labour",SUMPRODUCT(--('Input| Projects'!$AC98="Yes"),'Calc| Overheads Allocation'!C$8,'Calc| Project Costs'!V98,'Input| Projects'!$Y98),IF('Input| Overheads'!$C$42="DNSP defined",SUMPRODUCT(--('Input| Projects'!$AC98="Yes"),'Calc| Overheads Allocation'!C$61,'Input| Projects'!$AF98),""))),"")</f>
        <v>21.980029999999996</v>
      </c>
      <c r="AM98" s="186">
        <f>IFERROR(IF('Input| Overheads'!$C$42="Direct costs",SUMPRODUCT(--('Input| Projects'!$AC98="Yes"),'Calc| Overheads Allocation'!D$8,'Calc| Project Costs'!W98),IF('Input| Overheads'!$C$42="Internal labour",SUMPRODUCT(--('Input| Projects'!$AC98="Yes"),'Calc| Overheads Allocation'!D$8,'Calc| Project Costs'!W98,'Input| Projects'!$Y98),IF('Input| Overheads'!$C$42="DNSP defined",SUMPRODUCT(--('Input| Projects'!$AC98="Yes"),'Calc| Overheads Allocation'!D$61,'Input| Projects'!$AF98),""))),"")</f>
        <v>0</v>
      </c>
      <c r="AN98" s="186">
        <f>IFERROR(IF('Input| Overheads'!$C$42="Direct costs",SUMPRODUCT(--('Input| Projects'!$AC98="Yes"),'Calc| Overheads Allocation'!E$8,'Calc| Project Costs'!X98),IF('Input| Overheads'!$C$42="Internal labour",SUMPRODUCT(--('Input| Projects'!$AC98="Yes"),'Calc| Overheads Allocation'!E$8,'Calc| Project Costs'!X98,'Input| Projects'!$Y98),IF('Input| Overheads'!$C$42="DNSP defined",SUMPRODUCT(--('Input| Projects'!$AC98="Yes"),'Calc| Overheads Allocation'!E$61,'Input| Projects'!$AF98),""))),"")</f>
        <v>0</v>
      </c>
      <c r="AO98" s="186">
        <f>IFERROR(IF('Input| Overheads'!$C$42="Direct costs",SUMPRODUCT(--('Input| Projects'!$AC98="Yes"),'Calc| Overheads Allocation'!F$8,'Calc| Project Costs'!Y98),IF('Input| Overheads'!$C$42="Internal labour",SUMPRODUCT(--('Input| Projects'!$AC98="Yes"),'Calc| Overheads Allocation'!F$8,'Calc| Project Costs'!Y98,'Input| Projects'!$Y98),IF('Input| Overheads'!$C$42="DNSP defined",SUMPRODUCT(--('Input| Projects'!$AC98="Yes"),'Calc| Overheads Allocation'!F$61,'Input| Projects'!$AF98),""))),"")</f>
        <v>0</v>
      </c>
      <c r="AP98" s="186">
        <f>IFERROR(IF('Input| Overheads'!$C$42="Direct costs",SUMPRODUCT(--('Input| Projects'!$AC98="Yes"),'Calc| Overheads Allocation'!G$8,'Calc| Project Costs'!Z98),IF('Input| Overheads'!$C$42="Internal labour",SUMPRODUCT(--('Input| Projects'!$AC98="Yes"),'Calc| Overheads Allocation'!G$8,'Calc| Project Costs'!Z98,'Input| Projects'!$Y98),IF('Input| Overheads'!$C$42="DNSP defined",SUMPRODUCT(--('Input| Projects'!$AC98="Yes"),'Calc| Overheads Allocation'!G$61,'Input| Projects'!$AF98),""))),"")</f>
        <v>0</v>
      </c>
      <c r="AQ98" s="186">
        <f>IFERROR(IF('Input| Overheads'!$C$42="Direct costs",SUMPRODUCT(--('Input| Projects'!$AC98="Yes"),'Calc| Overheads Allocation'!H$8,'Calc| Project Costs'!AA98),IF('Input| Overheads'!$C$42="Internal labour",SUMPRODUCT(--('Input| Projects'!$AC98="Yes"),'Calc| Overheads Allocation'!H$8,'Calc| Project Costs'!AA98,'Input| Projects'!$Y98),IF('Input| Overheads'!$C$42="DNSP defined",SUMPRODUCT(--('Input| Projects'!$AC98="Yes"),'Calc| Overheads Allocation'!H$61,'Input| Projects'!$AF98),""))),"")</f>
        <v>0</v>
      </c>
      <c r="AR98" s="186">
        <f>IFERROR(IF('Input| Overheads'!$C$42="Direct costs",SUMPRODUCT(--('Input| Projects'!$AC98="Yes"),'Calc| Overheads Allocation'!I$8,'Calc| Project Costs'!AB98),IF('Input| Overheads'!$C$42="Internal labour",SUMPRODUCT(--('Input| Projects'!$AC98="Yes"),'Calc| Overheads Allocation'!I$8,'Calc| Project Costs'!AB98,'Input| Projects'!$Y98),IF('Input| Overheads'!$C$42="DNSP defined",SUMPRODUCT(--('Input| Projects'!$AC98="Yes"),'Calc| Overheads Allocation'!I$61,'Input| Projects'!$AF98),""))),"")</f>
        <v>0</v>
      </c>
      <c r="AS98" s="106"/>
      <c r="AT98" s="186">
        <f>IFERROR(IF('Input| Overheads'!$C$42="Direct costs",SUMPRODUCT(--('Input| Projects'!$AD98="Yes"),'Calc| Overheads Allocation'!C$9,'Calc| Project Costs'!V98),IF('Input| Overheads'!$C$42="Internal labour",SUMPRODUCT(--('Input| Projects'!$AD98="Yes"),'Calc| Overheads Allocation'!C$9,'Calc| Project Costs'!V98,'Input| Projects'!$Y98),IF('Input| Overheads'!$C$42="DNSP defined",SUMPRODUCT(--('Input| Projects'!$AD98="Yes"),'Calc| Overheads Allocation'!C$62,'Input| Projects'!$AG98),""))),"")</f>
        <v>0</v>
      </c>
      <c r="AU98" s="186">
        <f>IFERROR(IF('Input| Overheads'!$C$42="Direct costs",SUMPRODUCT(--('Input| Projects'!$AD98="Yes"),'Calc| Overheads Allocation'!D$9,'Calc| Project Costs'!W98),IF('Input| Overheads'!$C$42="Internal labour",SUMPRODUCT(--('Input| Projects'!$AD98="Yes"),'Calc| Overheads Allocation'!D$9,'Calc| Project Costs'!W98,'Input| Projects'!$Y98),IF('Input| Overheads'!$C$42="DNSP defined",SUMPRODUCT(--('Input| Projects'!$AD98="Yes"),'Calc| Overheads Allocation'!D$62,'Input| Projects'!$AG98),""))),"")</f>
        <v>0</v>
      </c>
      <c r="AV98" s="186">
        <f>IFERROR(IF('Input| Overheads'!$C$42="Direct costs",SUMPRODUCT(--('Input| Projects'!$AD98="Yes"),'Calc| Overheads Allocation'!E$9,'Calc| Project Costs'!X98),IF('Input| Overheads'!$C$42="Internal labour",SUMPRODUCT(--('Input| Projects'!$AD98="Yes"),'Calc| Overheads Allocation'!E$9,'Calc| Project Costs'!X98,'Input| Projects'!$Y98),IF('Input| Overheads'!$C$42="DNSP defined",SUMPRODUCT(--('Input| Projects'!$AD98="Yes"),'Calc| Overheads Allocation'!E$62,'Input| Projects'!$AG98),""))),"")</f>
        <v>0</v>
      </c>
      <c r="AW98" s="186">
        <f>IFERROR(IF('Input| Overheads'!$C$42="Direct costs",SUMPRODUCT(--('Input| Projects'!$AD98="Yes"),'Calc| Overheads Allocation'!F$9,'Calc| Project Costs'!Y98),IF('Input| Overheads'!$C$42="Internal labour",SUMPRODUCT(--('Input| Projects'!$AD98="Yes"),'Calc| Overheads Allocation'!F$9,'Calc| Project Costs'!Y98,'Input| Projects'!$Y98),IF('Input| Overheads'!$C$42="DNSP defined",SUMPRODUCT(--('Input| Projects'!$AD98="Yes"),'Calc| Overheads Allocation'!F$62,'Input| Projects'!$AG98),""))),"")</f>
        <v>0</v>
      </c>
      <c r="AX98" s="186">
        <f>IFERROR(IF('Input| Overheads'!$C$42="Direct costs",SUMPRODUCT(--('Input| Projects'!$AD98="Yes"),'Calc| Overheads Allocation'!G$9,'Calc| Project Costs'!Z98),IF('Input| Overheads'!$C$42="Internal labour",SUMPRODUCT(--('Input| Projects'!$AD98="Yes"),'Calc| Overheads Allocation'!G$9,'Calc| Project Costs'!Z98,'Input| Projects'!$Y98),IF('Input| Overheads'!$C$42="DNSP defined",SUMPRODUCT(--('Input| Projects'!$AD98="Yes"),'Calc| Overheads Allocation'!G$62,'Input| Projects'!$AG98),""))),"")</f>
        <v>0</v>
      </c>
      <c r="AY98" s="186">
        <f>IFERROR(IF('Input| Overheads'!$C$42="Direct costs",SUMPRODUCT(--('Input| Projects'!$AD98="Yes"),'Calc| Overheads Allocation'!H$9,'Calc| Project Costs'!AA98),IF('Input| Overheads'!$C$42="Internal labour",SUMPRODUCT(--('Input| Projects'!$AD98="Yes"),'Calc| Overheads Allocation'!H$9,'Calc| Project Costs'!AA98,'Input| Projects'!$Y98),IF('Input| Overheads'!$C$42="DNSP defined",SUMPRODUCT(--('Input| Projects'!$AD98="Yes"),'Calc| Overheads Allocation'!H$62,'Input| Projects'!$AG98),""))),"")</f>
        <v>0</v>
      </c>
      <c r="AZ98" s="186">
        <f>IFERROR(IF('Input| Overheads'!$C$42="Direct costs",SUMPRODUCT(--('Input| Projects'!$AD98="Yes"),'Calc| Overheads Allocation'!I$9,'Calc| Project Costs'!AB98),IF('Input| Overheads'!$C$42="Internal labour",SUMPRODUCT(--('Input| Projects'!$AD98="Yes"),'Calc| Overheads Allocation'!I$9,'Calc| Project Costs'!AB98,'Input| Projects'!$Y98),IF('Input| Overheads'!$C$42="DNSP defined",SUMPRODUCT(--('Input| Projects'!$AD98="Yes"),'Calc| Overheads Allocation'!I$62,'Input| Projects'!$AG98),""))),"")</f>
        <v>0</v>
      </c>
      <c r="BA98" s="106"/>
      <c r="BB98" s="186">
        <f t="shared" si="71"/>
        <v>21.980029999999996</v>
      </c>
      <c r="BC98" s="186">
        <f t="shared" si="72"/>
        <v>0</v>
      </c>
      <c r="BD98" s="186">
        <f t="shared" si="73"/>
        <v>0</v>
      </c>
      <c r="BE98" s="186">
        <f t="shared" si="50"/>
        <v>0</v>
      </c>
      <c r="BF98" s="186">
        <f t="shared" si="51"/>
        <v>0</v>
      </c>
      <c r="BG98" s="186">
        <f t="shared" si="52"/>
        <v>0</v>
      </c>
      <c r="BH98" s="186">
        <f t="shared" si="53"/>
        <v>0</v>
      </c>
      <c r="BI98" s="97"/>
      <c r="BJ98" s="186">
        <f t="shared" si="54"/>
        <v>0</v>
      </c>
      <c r="BK98" s="186" t="str">
        <f t="shared" si="55"/>
        <v/>
      </c>
      <c r="BL98" s="186" t="str">
        <f t="shared" si="56"/>
        <v/>
      </c>
      <c r="BM98" s="186" t="str">
        <f t="shared" si="57"/>
        <v/>
      </c>
      <c r="BN98" s="186" t="str">
        <f t="shared" si="58"/>
        <v/>
      </c>
      <c r="BO98" s="186" t="str">
        <f t="shared" si="59"/>
        <v/>
      </c>
      <c r="BP98" s="186" t="str">
        <f t="shared" si="60"/>
        <v/>
      </c>
      <c r="BQ98" s="97"/>
      <c r="BR98" s="186">
        <f t="shared" si="61"/>
        <v>44.98415</v>
      </c>
      <c r="BS98" s="186">
        <f t="shared" si="62"/>
        <v>0</v>
      </c>
      <c r="BT98" s="222">
        <f t="shared" si="63"/>
        <v>0</v>
      </c>
      <c r="BU98" s="222">
        <f t="shared" si="64"/>
        <v>0</v>
      </c>
      <c r="BV98" s="222">
        <f t="shared" si="65"/>
        <v>0</v>
      </c>
      <c r="BW98" s="222">
        <f t="shared" si="66"/>
        <v>0</v>
      </c>
      <c r="BX98" s="222">
        <f t="shared" si="67"/>
        <v>0</v>
      </c>
      <c r="BY98" s="106"/>
      <c r="BZ98" s="197">
        <f>IF(SUMIF('Input| Projects'!$AS$8:$CP$8,"Dx",'Input| Projects'!$AS98:$CP98)=0,"",SUMIF('Input| Projects'!$AS$8:$CP$8,"Dx",'Input| Projects'!$AS98:$CP98))</f>
        <v>1</v>
      </c>
      <c r="CA98" s="197" t="str">
        <f>IF(SUMIF('Input| Projects'!$AS$8:$CP$8,"Tx",'Input| Projects'!$AS98:$CP98)=0,"",SUMIF('Input| Projects'!$AS$8:$CP$8,"Tx",'Input| Projects'!$AS98:$CP98))</f>
        <v/>
      </c>
      <c r="CB98" s="150" t="str">
        <f t="shared" si="74"/>
        <v/>
      </c>
    </row>
    <row r="99" spans="2:80" x14ac:dyDescent="0.2">
      <c r="B99" s="201">
        <f>IFERROR('Input| Projects'!B99,"")</f>
        <v>90</v>
      </c>
      <c r="C99" s="42" t="str">
        <f>IFERROR(IF('Input| Projects'!C99="","",'Input| Projects'!C99),"")</f>
        <v>NEW CAP BANKS SINGLETON STS</v>
      </c>
      <c r="D99" s="42" t="str">
        <f>IFERROR(IF('Input| Projects'!D99="","",'Input| Projects'!D99),"")</f>
        <v>ARA_08.1.0004</v>
      </c>
      <c r="E99" s="104"/>
      <c r="F99" s="190">
        <f>IFERROR('Input| Projects'!I99*'Input| Escalations'!$K$19,"")</f>
        <v>8.8686699999999998</v>
      </c>
      <c r="G99" s="190">
        <f>IFERROR('Input| Projects'!J99*'Input| Escalations'!$K$19,"")</f>
        <v>0</v>
      </c>
      <c r="H99" s="190">
        <f>IFERROR('Input| Projects'!K99*'Input| Escalations'!$K$19,"")</f>
        <v>0</v>
      </c>
      <c r="I99" s="190">
        <f>IFERROR('Input| Projects'!L99*'Input| Escalations'!$K$19,"")</f>
        <v>0</v>
      </c>
      <c r="J99" s="190">
        <f>IFERROR('Input| Projects'!M99*'Input| Escalations'!$K$19,"")</f>
        <v>0</v>
      </c>
      <c r="K99" s="190">
        <f>IFERROR('Input| Projects'!N99*'Input| Escalations'!$K$19,"")</f>
        <v>0</v>
      </c>
      <c r="L99" s="190">
        <f>IFERROR('Input| Projects'!O99*'Input| Escalations'!$K$19,"")</f>
        <v>0</v>
      </c>
      <c r="M99" s="150" t="str">
        <f>IF(ABS(SUM(F99:L99)-(SUM('Input| Projects'!I99:O99)*'Input| Escalations'!$K$19))&lt;0.0000001,"",1)</f>
        <v/>
      </c>
      <c r="N99" s="192">
        <f>'Input| Projects'!$Y99*INDEX('Input| Escalations'!$H$33:$N$33,MATCH('Calc| Project Costs'!N$9,'Input| Escalations'!$H$23:$N$23,0))+'Input| Projects'!$Z99*INDEX('Input| Escalations'!$H$34:$N$34,MATCH('Calc| Project Costs'!N$9,'Input| Escalations'!$H$23:$N$23,0))+'Input| Projects'!$AA99*INDEX('Input| Escalations'!$H$35:$N$35,MATCH('Calc| Project Costs'!N$9,'Input| Escalations'!$H$23:$N$23,0))+1</f>
        <v>1</v>
      </c>
      <c r="O99" s="192">
        <f>'Input| Projects'!$Y99*INDEX('Input| Escalations'!$H$33:$N$33,MATCH('Calc| Project Costs'!O$9,'Input| Escalations'!$H$23:$N$23,0))+'Input| Projects'!$Z99*INDEX('Input| Escalations'!$H$34:$N$34,MATCH('Calc| Project Costs'!O$9,'Input| Escalations'!$H$23:$N$23,0))+'Input| Projects'!$AA99*INDEX('Input| Escalations'!$H$35:$N$35,MATCH('Calc| Project Costs'!O$9,'Input| Escalations'!$H$23:$N$23,0))+1</f>
        <v>1</v>
      </c>
      <c r="P99" s="192">
        <f>'Input| Projects'!$Y99*INDEX('Input| Escalations'!$H$33:$N$33,MATCH('Calc| Project Costs'!P$9,'Input| Escalations'!$H$23:$N$23,0))+'Input| Projects'!$Z99*INDEX('Input| Escalations'!$H$34:$N$34,MATCH('Calc| Project Costs'!P$9,'Input| Escalations'!$H$23:$N$23,0))+'Input| Projects'!$AA99*INDEX('Input| Escalations'!$H$35:$N$35,MATCH('Calc| Project Costs'!P$9,'Input| Escalations'!$H$23:$N$23,0))+1</f>
        <v>1</v>
      </c>
      <c r="Q99" s="192">
        <f>'Input| Projects'!$Y99*INDEX('Input| Escalations'!$H$33:$N$33,MATCH('Calc| Project Costs'!Q$9,'Input| Escalations'!$H$23:$N$23,0))+'Input| Projects'!$Z99*INDEX('Input| Escalations'!$H$34:$N$34,MATCH('Calc| Project Costs'!Q$9,'Input| Escalations'!$H$23:$N$23,0))+'Input| Projects'!$AA99*INDEX('Input| Escalations'!$H$35:$N$35,MATCH('Calc| Project Costs'!Q$9,'Input| Escalations'!$H$23:$N$23,0))+1</f>
        <v>1</v>
      </c>
      <c r="R99" s="192">
        <f>'Input| Projects'!$Y99*INDEX('Input| Escalations'!$H$33:$N$33,MATCH('Calc| Project Costs'!R$9,'Input| Escalations'!$H$23:$N$23,0))+'Input| Projects'!$Z99*INDEX('Input| Escalations'!$H$34:$N$34,MATCH('Calc| Project Costs'!R$9,'Input| Escalations'!$H$23:$N$23,0))+'Input| Projects'!$AA99*INDEX('Input| Escalations'!$H$35:$N$35,MATCH('Calc| Project Costs'!R$9,'Input| Escalations'!$H$23:$N$23,0))+1</f>
        <v>1</v>
      </c>
      <c r="S99" s="192">
        <f>'Input| Projects'!$Y99*INDEX('Input| Escalations'!$H$33:$N$33,MATCH('Calc| Project Costs'!S$9,'Input| Escalations'!$H$23:$N$23,0))+'Input| Projects'!$Z99*INDEX('Input| Escalations'!$H$34:$N$34,MATCH('Calc| Project Costs'!S$9,'Input| Escalations'!$H$23:$N$23,0))+'Input| Projects'!$AA99*INDEX('Input| Escalations'!$H$35:$N$35,MATCH('Calc| Project Costs'!S$9,'Input| Escalations'!$H$23:$N$23,0))+1</f>
        <v>1</v>
      </c>
      <c r="T99" s="192">
        <f>'Input| Projects'!$Y99*INDEX('Input| Escalations'!$H$33:$N$33,MATCH('Calc| Project Costs'!T$9,'Input| Escalations'!$H$23:$N$23,0))+'Input| Projects'!$Z99*INDEX('Input| Escalations'!$H$34:$N$34,MATCH('Calc| Project Costs'!T$9,'Input| Escalations'!$H$23:$N$23,0))+'Input| Projects'!$AA99*INDEX('Input| Escalations'!$H$35:$N$35,MATCH('Calc| Project Costs'!T$9,'Input| Escalations'!$H$23:$N$23,0))+1</f>
        <v>1</v>
      </c>
      <c r="U99" s="106"/>
      <c r="V99" s="186">
        <f t="shared" si="68"/>
        <v>8.8686699999999998</v>
      </c>
      <c r="W99" s="186">
        <f t="shared" si="69"/>
        <v>0</v>
      </c>
      <c r="X99" s="186">
        <f t="shared" si="70"/>
        <v>0</v>
      </c>
      <c r="Y99" s="186">
        <f t="shared" si="46"/>
        <v>0</v>
      </c>
      <c r="Z99" s="186">
        <f t="shared" si="47"/>
        <v>0</v>
      </c>
      <c r="AA99" s="186">
        <f t="shared" si="48"/>
        <v>0</v>
      </c>
      <c r="AB99" s="186">
        <f t="shared" si="49"/>
        <v>0</v>
      </c>
      <c r="AC99" s="106"/>
      <c r="AD99" s="186">
        <f>'Input| Projects'!Q99*N99*'Input| Escalations'!$K$19</f>
        <v>0</v>
      </c>
      <c r="AE99" s="186">
        <f>'Input| Projects'!R99*O99*'Input| Escalations'!$K$19</f>
        <v>0</v>
      </c>
      <c r="AF99" s="186">
        <f>'Input| Projects'!S99*P99*'Input| Escalations'!$K$19</f>
        <v>0</v>
      </c>
      <c r="AG99" s="186">
        <f>'Input| Projects'!T99*Q99*'Input| Escalations'!$K$19</f>
        <v>0</v>
      </c>
      <c r="AH99" s="186">
        <f>'Input| Projects'!U99*R99*'Input| Escalations'!$K$19</f>
        <v>0</v>
      </c>
      <c r="AI99" s="186">
        <f>'Input| Projects'!V99*S99*'Input| Escalations'!$K$19</f>
        <v>0</v>
      </c>
      <c r="AJ99" s="186">
        <f>'Input| Projects'!W99*T99*'Input| Escalations'!$K$19</f>
        <v>0</v>
      </c>
      <c r="AK99" s="106"/>
      <c r="AL99" s="186">
        <f>IFERROR(IF('Input| Overheads'!$C$42="Direct costs",SUMPRODUCT(--('Input| Projects'!$AC99="Yes"),'Calc| Overheads Allocation'!C$8,'Calc| Project Costs'!V99),IF('Input| Overheads'!$C$42="Internal labour",SUMPRODUCT(--('Input| Projects'!$AC99="Yes"),'Calc| Overheads Allocation'!C$8,'Calc| Project Costs'!V99,'Input| Projects'!$Y99),IF('Input| Overheads'!$C$42="DNSP defined",SUMPRODUCT(--('Input| Projects'!$AC99="Yes"),'Calc| Overheads Allocation'!C$61,'Input| Projects'!$AF99),""))),"")</f>
        <v>2.5688600000000004</v>
      </c>
      <c r="AM99" s="186">
        <f>IFERROR(IF('Input| Overheads'!$C$42="Direct costs",SUMPRODUCT(--('Input| Projects'!$AC99="Yes"),'Calc| Overheads Allocation'!D$8,'Calc| Project Costs'!W99),IF('Input| Overheads'!$C$42="Internal labour",SUMPRODUCT(--('Input| Projects'!$AC99="Yes"),'Calc| Overheads Allocation'!D$8,'Calc| Project Costs'!W99,'Input| Projects'!$Y99),IF('Input| Overheads'!$C$42="DNSP defined",SUMPRODUCT(--('Input| Projects'!$AC99="Yes"),'Calc| Overheads Allocation'!D$61,'Input| Projects'!$AF99),""))),"")</f>
        <v>0</v>
      </c>
      <c r="AN99" s="186">
        <f>IFERROR(IF('Input| Overheads'!$C$42="Direct costs",SUMPRODUCT(--('Input| Projects'!$AC99="Yes"),'Calc| Overheads Allocation'!E$8,'Calc| Project Costs'!X99),IF('Input| Overheads'!$C$42="Internal labour",SUMPRODUCT(--('Input| Projects'!$AC99="Yes"),'Calc| Overheads Allocation'!E$8,'Calc| Project Costs'!X99,'Input| Projects'!$Y99),IF('Input| Overheads'!$C$42="DNSP defined",SUMPRODUCT(--('Input| Projects'!$AC99="Yes"),'Calc| Overheads Allocation'!E$61,'Input| Projects'!$AF99),""))),"")</f>
        <v>0</v>
      </c>
      <c r="AO99" s="186">
        <f>IFERROR(IF('Input| Overheads'!$C$42="Direct costs",SUMPRODUCT(--('Input| Projects'!$AC99="Yes"),'Calc| Overheads Allocation'!F$8,'Calc| Project Costs'!Y99),IF('Input| Overheads'!$C$42="Internal labour",SUMPRODUCT(--('Input| Projects'!$AC99="Yes"),'Calc| Overheads Allocation'!F$8,'Calc| Project Costs'!Y99,'Input| Projects'!$Y99),IF('Input| Overheads'!$C$42="DNSP defined",SUMPRODUCT(--('Input| Projects'!$AC99="Yes"),'Calc| Overheads Allocation'!F$61,'Input| Projects'!$AF99),""))),"")</f>
        <v>0</v>
      </c>
      <c r="AP99" s="186">
        <f>IFERROR(IF('Input| Overheads'!$C$42="Direct costs",SUMPRODUCT(--('Input| Projects'!$AC99="Yes"),'Calc| Overheads Allocation'!G$8,'Calc| Project Costs'!Z99),IF('Input| Overheads'!$C$42="Internal labour",SUMPRODUCT(--('Input| Projects'!$AC99="Yes"),'Calc| Overheads Allocation'!G$8,'Calc| Project Costs'!Z99,'Input| Projects'!$Y99),IF('Input| Overheads'!$C$42="DNSP defined",SUMPRODUCT(--('Input| Projects'!$AC99="Yes"),'Calc| Overheads Allocation'!G$61,'Input| Projects'!$AF99),""))),"")</f>
        <v>0</v>
      </c>
      <c r="AQ99" s="186">
        <f>IFERROR(IF('Input| Overheads'!$C$42="Direct costs",SUMPRODUCT(--('Input| Projects'!$AC99="Yes"),'Calc| Overheads Allocation'!H$8,'Calc| Project Costs'!AA99),IF('Input| Overheads'!$C$42="Internal labour",SUMPRODUCT(--('Input| Projects'!$AC99="Yes"),'Calc| Overheads Allocation'!H$8,'Calc| Project Costs'!AA99,'Input| Projects'!$Y99),IF('Input| Overheads'!$C$42="DNSP defined",SUMPRODUCT(--('Input| Projects'!$AC99="Yes"),'Calc| Overheads Allocation'!H$61,'Input| Projects'!$AF99),""))),"")</f>
        <v>0</v>
      </c>
      <c r="AR99" s="186">
        <f>IFERROR(IF('Input| Overheads'!$C$42="Direct costs",SUMPRODUCT(--('Input| Projects'!$AC99="Yes"),'Calc| Overheads Allocation'!I$8,'Calc| Project Costs'!AB99),IF('Input| Overheads'!$C$42="Internal labour",SUMPRODUCT(--('Input| Projects'!$AC99="Yes"),'Calc| Overheads Allocation'!I$8,'Calc| Project Costs'!AB99,'Input| Projects'!$Y99),IF('Input| Overheads'!$C$42="DNSP defined",SUMPRODUCT(--('Input| Projects'!$AC99="Yes"),'Calc| Overheads Allocation'!I$61,'Input| Projects'!$AF99),""))),"")</f>
        <v>0</v>
      </c>
      <c r="AS99" s="106"/>
      <c r="AT99" s="186">
        <f>IFERROR(IF('Input| Overheads'!$C$42="Direct costs",SUMPRODUCT(--('Input| Projects'!$AD99="Yes"),'Calc| Overheads Allocation'!C$9,'Calc| Project Costs'!V99),IF('Input| Overheads'!$C$42="Internal labour",SUMPRODUCT(--('Input| Projects'!$AD99="Yes"),'Calc| Overheads Allocation'!C$9,'Calc| Project Costs'!V99,'Input| Projects'!$Y99),IF('Input| Overheads'!$C$42="DNSP defined",SUMPRODUCT(--('Input| Projects'!$AD99="Yes"),'Calc| Overheads Allocation'!C$62,'Input| Projects'!$AG99),""))),"")</f>
        <v>0</v>
      </c>
      <c r="AU99" s="186">
        <f>IFERROR(IF('Input| Overheads'!$C$42="Direct costs",SUMPRODUCT(--('Input| Projects'!$AD99="Yes"),'Calc| Overheads Allocation'!D$9,'Calc| Project Costs'!W99),IF('Input| Overheads'!$C$42="Internal labour",SUMPRODUCT(--('Input| Projects'!$AD99="Yes"),'Calc| Overheads Allocation'!D$9,'Calc| Project Costs'!W99,'Input| Projects'!$Y99),IF('Input| Overheads'!$C$42="DNSP defined",SUMPRODUCT(--('Input| Projects'!$AD99="Yes"),'Calc| Overheads Allocation'!D$62,'Input| Projects'!$AG99),""))),"")</f>
        <v>0</v>
      </c>
      <c r="AV99" s="186">
        <f>IFERROR(IF('Input| Overheads'!$C$42="Direct costs",SUMPRODUCT(--('Input| Projects'!$AD99="Yes"),'Calc| Overheads Allocation'!E$9,'Calc| Project Costs'!X99),IF('Input| Overheads'!$C$42="Internal labour",SUMPRODUCT(--('Input| Projects'!$AD99="Yes"),'Calc| Overheads Allocation'!E$9,'Calc| Project Costs'!X99,'Input| Projects'!$Y99),IF('Input| Overheads'!$C$42="DNSP defined",SUMPRODUCT(--('Input| Projects'!$AD99="Yes"),'Calc| Overheads Allocation'!E$62,'Input| Projects'!$AG99),""))),"")</f>
        <v>0</v>
      </c>
      <c r="AW99" s="186">
        <f>IFERROR(IF('Input| Overheads'!$C$42="Direct costs",SUMPRODUCT(--('Input| Projects'!$AD99="Yes"),'Calc| Overheads Allocation'!F$9,'Calc| Project Costs'!Y99),IF('Input| Overheads'!$C$42="Internal labour",SUMPRODUCT(--('Input| Projects'!$AD99="Yes"),'Calc| Overheads Allocation'!F$9,'Calc| Project Costs'!Y99,'Input| Projects'!$Y99),IF('Input| Overheads'!$C$42="DNSP defined",SUMPRODUCT(--('Input| Projects'!$AD99="Yes"),'Calc| Overheads Allocation'!F$62,'Input| Projects'!$AG99),""))),"")</f>
        <v>0</v>
      </c>
      <c r="AX99" s="186">
        <f>IFERROR(IF('Input| Overheads'!$C$42="Direct costs",SUMPRODUCT(--('Input| Projects'!$AD99="Yes"),'Calc| Overheads Allocation'!G$9,'Calc| Project Costs'!Z99),IF('Input| Overheads'!$C$42="Internal labour",SUMPRODUCT(--('Input| Projects'!$AD99="Yes"),'Calc| Overheads Allocation'!G$9,'Calc| Project Costs'!Z99,'Input| Projects'!$Y99),IF('Input| Overheads'!$C$42="DNSP defined",SUMPRODUCT(--('Input| Projects'!$AD99="Yes"),'Calc| Overheads Allocation'!G$62,'Input| Projects'!$AG99),""))),"")</f>
        <v>0</v>
      </c>
      <c r="AY99" s="186">
        <f>IFERROR(IF('Input| Overheads'!$C$42="Direct costs",SUMPRODUCT(--('Input| Projects'!$AD99="Yes"),'Calc| Overheads Allocation'!H$9,'Calc| Project Costs'!AA99),IF('Input| Overheads'!$C$42="Internal labour",SUMPRODUCT(--('Input| Projects'!$AD99="Yes"),'Calc| Overheads Allocation'!H$9,'Calc| Project Costs'!AA99,'Input| Projects'!$Y99),IF('Input| Overheads'!$C$42="DNSP defined",SUMPRODUCT(--('Input| Projects'!$AD99="Yes"),'Calc| Overheads Allocation'!H$62,'Input| Projects'!$AG99),""))),"")</f>
        <v>0</v>
      </c>
      <c r="AZ99" s="186">
        <f>IFERROR(IF('Input| Overheads'!$C$42="Direct costs",SUMPRODUCT(--('Input| Projects'!$AD99="Yes"),'Calc| Overheads Allocation'!I$9,'Calc| Project Costs'!AB99),IF('Input| Overheads'!$C$42="Internal labour",SUMPRODUCT(--('Input| Projects'!$AD99="Yes"),'Calc| Overheads Allocation'!I$9,'Calc| Project Costs'!AB99,'Input| Projects'!$Y99),IF('Input| Overheads'!$C$42="DNSP defined",SUMPRODUCT(--('Input| Projects'!$AD99="Yes"),'Calc| Overheads Allocation'!I$62,'Input| Projects'!$AG99),""))),"")</f>
        <v>0</v>
      </c>
      <c r="BA99" s="106"/>
      <c r="BB99" s="186">
        <f t="shared" si="71"/>
        <v>2.5688600000000004</v>
      </c>
      <c r="BC99" s="186">
        <f t="shared" si="72"/>
        <v>0</v>
      </c>
      <c r="BD99" s="186">
        <f t="shared" si="73"/>
        <v>0</v>
      </c>
      <c r="BE99" s="186">
        <f t="shared" si="50"/>
        <v>0</v>
      </c>
      <c r="BF99" s="186">
        <f t="shared" si="51"/>
        <v>0</v>
      </c>
      <c r="BG99" s="186">
        <f t="shared" si="52"/>
        <v>0</v>
      </c>
      <c r="BH99" s="186">
        <f t="shared" si="53"/>
        <v>0</v>
      </c>
      <c r="BI99" s="97"/>
      <c r="BJ99" s="186">
        <f t="shared" si="54"/>
        <v>0</v>
      </c>
      <c r="BK99" s="186" t="str">
        <f t="shared" si="55"/>
        <v/>
      </c>
      <c r="BL99" s="186" t="str">
        <f t="shared" si="56"/>
        <v/>
      </c>
      <c r="BM99" s="186" t="str">
        <f t="shared" si="57"/>
        <v/>
      </c>
      <c r="BN99" s="186" t="str">
        <f t="shared" si="58"/>
        <v/>
      </c>
      <c r="BO99" s="186" t="str">
        <f t="shared" si="59"/>
        <v/>
      </c>
      <c r="BP99" s="186" t="str">
        <f t="shared" si="60"/>
        <v/>
      </c>
      <c r="BQ99" s="97"/>
      <c r="BR99" s="186">
        <f t="shared" si="61"/>
        <v>11.437530000000001</v>
      </c>
      <c r="BS99" s="186">
        <f t="shared" si="62"/>
        <v>0</v>
      </c>
      <c r="BT99" s="222">
        <f t="shared" si="63"/>
        <v>0</v>
      </c>
      <c r="BU99" s="222">
        <f t="shared" si="64"/>
        <v>0</v>
      </c>
      <c r="BV99" s="222">
        <f t="shared" si="65"/>
        <v>0</v>
      </c>
      <c r="BW99" s="222">
        <f t="shared" si="66"/>
        <v>0</v>
      </c>
      <c r="BX99" s="222">
        <f t="shared" si="67"/>
        <v>0</v>
      </c>
      <c r="BY99" s="106"/>
      <c r="BZ99" s="197">
        <f>IF(SUMIF('Input| Projects'!$AS$8:$CP$8,"Dx",'Input| Projects'!$AS99:$CP99)=0,"",SUMIF('Input| Projects'!$AS$8:$CP$8,"Dx",'Input| Projects'!$AS99:$CP99))</f>
        <v>1</v>
      </c>
      <c r="CA99" s="197" t="str">
        <f>IF(SUMIF('Input| Projects'!$AS$8:$CP$8,"Tx",'Input| Projects'!$AS99:$CP99)=0,"",SUMIF('Input| Projects'!$AS$8:$CP$8,"Tx",'Input| Projects'!$AS99:$CP99))</f>
        <v/>
      </c>
      <c r="CB99" s="150" t="str">
        <f t="shared" si="74"/>
        <v/>
      </c>
    </row>
    <row r="100" spans="2:80" x14ac:dyDescent="0.2">
      <c r="B100" s="201">
        <f>IFERROR('Input| Projects'!B100,"")</f>
        <v>91</v>
      </c>
      <c r="C100" s="42" t="str">
        <f>IFERROR(IF('Input| Projects'!C100="","",'Input| Projects'!C100),"")</f>
        <v>27-Decommission Muswellbrook STS</v>
      </c>
      <c r="D100" s="42" t="str">
        <f>IFERROR(IF('Input| Projects'!D100="","",'Input| Projects'!D100),"")</f>
        <v>ARA_08.2.0027</v>
      </c>
      <c r="E100" s="104"/>
      <c r="F100" s="190">
        <f>IFERROR('Input| Projects'!I100*'Input| Escalations'!$K$19,"")</f>
        <v>2192.19571</v>
      </c>
      <c r="G100" s="190">
        <f>IFERROR('Input| Projects'!J100*'Input| Escalations'!$K$19,"")</f>
        <v>0</v>
      </c>
      <c r="H100" s="190">
        <f>IFERROR('Input| Projects'!K100*'Input| Escalations'!$K$19,"")</f>
        <v>0</v>
      </c>
      <c r="I100" s="190">
        <f>IFERROR('Input| Projects'!L100*'Input| Escalations'!$K$19,"")</f>
        <v>0</v>
      </c>
      <c r="J100" s="190">
        <f>IFERROR('Input| Projects'!M100*'Input| Escalations'!$K$19,"")</f>
        <v>0</v>
      </c>
      <c r="K100" s="190">
        <f>IFERROR('Input| Projects'!N100*'Input| Escalations'!$K$19,"")</f>
        <v>0</v>
      </c>
      <c r="L100" s="190">
        <f>IFERROR('Input| Projects'!O100*'Input| Escalations'!$K$19,"")</f>
        <v>0</v>
      </c>
      <c r="M100" s="150" t="str">
        <f>IF(ABS(SUM(F100:L100)-(SUM('Input| Projects'!I100:O100)*'Input| Escalations'!$K$19))&lt;0.0000001,"",1)</f>
        <v/>
      </c>
      <c r="N100" s="192">
        <f>'Input| Projects'!$Y100*INDEX('Input| Escalations'!$H$33:$N$33,MATCH('Calc| Project Costs'!N$9,'Input| Escalations'!$H$23:$N$23,0))+'Input| Projects'!$Z100*INDEX('Input| Escalations'!$H$34:$N$34,MATCH('Calc| Project Costs'!N$9,'Input| Escalations'!$H$23:$N$23,0))+'Input| Projects'!$AA100*INDEX('Input| Escalations'!$H$35:$N$35,MATCH('Calc| Project Costs'!N$9,'Input| Escalations'!$H$23:$N$23,0))+1</f>
        <v>1</v>
      </c>
      <c r="O100" s="192">
        <f>'Input| Projects'!$Y100*INDEX('Input| Escalations'!$H$33:$N$33,MATCH('Calc| Project Costs'!O$9,'Input| Escalations'!$H$23:$N$23,0))+'Input| Projects'!$Z100*INDEX('Input| Escalations'!$H$34:$N$34,MATCH('Calc| Project Costs'!O$9,'Input| Escalations'!$H$23:$N$23,0))+'Input| Projects'!$AA100*INDEX('Input| Escalations'!$H$35:$N$35,MATCH('Calc| Project Costs'!O$9,'Input| Escalations'!$H$23:$N$23,0))+1</f>
        <v>1</v>
      </c>
      <c r="P100" s="192">
        <f>'Input| Projects'!$Y100*INDEX('Input| Escalations'!$H$33:$N$33,MATCH('Calc| Project Costs'!P$9,'Input| Escalations'!$H$23:$N$23,0))+'Input| Projects'!$Z100*INDEX('Input| Escalations'!$H$34:$N$34,MATCH('Calc| Project Costs'!P$9,'Input| Escalations'!$H$23:$N$23,0))+'Input| Projects'!$AA100*INDEX('Input| Escalations'!$H$35:$N$35,MATCH('Calc| Project Costs'!P$9,'Input| Escalations'!$H$23:$N$23,0))+1</f>
        <v>1</v>
      </c>
      <c r="Q100" s="192">
        <f>'Input| Projects'!$Y100*INDEX('Input| Escalations'!$H$33:$N$33,MATCH('Calc| Project Costs'!Q$9,'Input| Escalations'!$H$23:$N$23,0))+'Input| Projects'!$Z100*INDEX('Input| Escalations'!$H$34:$N$34,MATCH('Calc| Project Costs'!Q$9,'Input| Escalations'!$H$23:$N$23,0))+'Input| Projects'!$AA100*INDEX('Input| Escalations'!$H$35:$N$35,MATCH('Calc| Project Costs'!Q$9,'Input| Escalations'!$H$23:$N$23,0))+1</f>
        <v>1</v>
      </c>
      <c r="R100" s="192">
        <f>'Input| Projects'!$Y100*INDEX('Input| Escalations'!$H$33:$N$33,MATCH('Calc| Project Costs'!R$9,'Input| Escalations'!$H$23:$N$23,0))+'Input| Projects'!$Z100*INDEX('Input| Escalations'!$H$34:$N$34,MATCH('Calc| Project Costs'!R$9,'Input| Escalations'!$H$23:$N$23,0))+'Input| Projects'!$AA100*INDEX('Input| Escalations'!$H$35:$N$35,MATCH('Calc| Project Costs'!R$9,'Input| Escalations'!$H$23:$N$23,0))+1</f>
        <v>1</v>
      </c>
      <c r="S100" s="192">
        <f>'Input| Projects'!$Y100*INDEX('Input| Escalations'!$H$33:$N$33,MATCH('Calc| Project Costs'!S$9,'Input| Escalations'!$H$23:$N$23,0))+'Input| Projects'!$Z100*INDEX('Input| Escalations'!$H$34:$N$34,MATCH('Calc| Project Costs'!S$9,'Input| Escalations'!$H$23:$N$23,0))+'Input| Projects'!$AA100*INDEX('Input| Escalations'!$H$35:$N$35,MATCH('Calc| Project Costs'!S$9,'Input| Escalations'!$H$23:$N$23,0))+1</f>
        <v>1</v>
      </c>
      <c r="T100" s="192">
        <f>'Input| Projects'!$Y100*INDEX('Input| Escalations'!$H$33:$N$33,MATCH('Calc| Project Costs'!T$9,'Input| Escalations'!$H$23:$N$23,0))+'Input| Projects'!$Z100*INDEX('Input| Escalations'!$H$34:$N$34,MATCH('Calc| Project Costs'!T$9,'Input| Escalations'!$H$23:$N$23,0))+'Input| Projects'!$AA100*INDEX('Input| Escalations'!$H$35:$N$35,MATCH('Calc| Project Costs'!T$9,'Input| Escalations'!$H$23:$N$23,0))+1</f>
        <v>1</v>
      </c>
      <c r="U100" s="106"/>
      <c r="V100" s="186">
        <f t="shared" si="68"/>
        <v>2192.19571</v>
      </c>
      <c r="W100" s="186">
        <f t="shared" si="69"/>
        <v>0</v>
      </c>
      <c r="X100" s="186">
        <f t="shared" si="70"/>
        <v>0</v>
      </c>
      <c r="Y100" s="186">
        <f t="shared" si="46"/>
        <v>0</v>
      </c>
      <c r="Z100" s="186">
        <f t="shared" si="47"/>
        <v>0</v>
      </c>
      <c r="AA100" s="186">
        <f t="shared" si="48"/>
        <v>0</v>
      </c>
      <c r="AB100" s="186">
        <f t="shared" si="49"/>
        <v>0</v>
      </c>
      <c r="AC100" s="106"/>
      <c r="AD100" s="186">
        <f>'Input| Projects'!Q100*N100*'Input| Escalations'!$K$19</f>
        <v>0</v>
      </c>
      <c r="AE100" s="186">
        <f>'Input| Projects'!R100*O100*'Input| Escalations'!$K$19</f>
        <v>0</v>
      </c>
      <c r="AF100" s="186">
        <f>'Input| Projects'!S100*P100*'Input| Escalations'!$K$19</f>
        <v>0</v>
      </c>
      <c r="AG100" s="186">
        <f>'Input| Projects'!T100*Q100*'Input| Escalations'!$K$19</f>
        <v>0</v>
      </c>
      <c r="AH100" s="186">
        <f>'Input| Projects'!U100*R100*'Input| Escalations'!$K$19</f>
        <v>0</v>
      </c>
      <c r="AI100" s="186">
        <f>'Input| Projects'!V100*S100*'Input| Escalations'!$K$19</f>
        <v>0</v>
      </c>
      <c r="AJ100" s="186">
        <f>'Input| Projects'!W100*T100*'Input| Escalations'!$K$19</f>
        <v>0</v>
      </c>
      <c r="AK100" s="106"/>
      <c r="AL100" s="186">
        <f>IFERROR(IF('Input| Overheads'!$C$42="Direct costs",SUMPRODUCT(--('Input| Projects'!$AC100="Yes"),'Calc| Overheads Allocation'!C$8,'Calc| Project Costs'!V100),IF('Input| Overheads'!$C$42="Internal labour",SUMPRODUCT(--('Input| Projects'!$AC100="Yes"),'Calc| Overheads Allocation'!C$8,'Calc| Project Costs'!V100,'Input| Projects'!$Y100),IF('Input| Overheads'!$C$42="DNSP defined",SUMPRODUCT(--('Input| Projects'!$AC100="Yes"),'Calc| Overheads Allocation'!C$61,'Input| Projects'!$AF100),""))),"")</f>
        <v>359.79895000000005</v>
      </c>
      <c r="AM100" s="186">
        <f>IFERROR(IF('Input| Overheads'!$C$42="Direct costs",SUMPRODUCT(--('Input| Projects'!$AC100="Yes"),'Calc| Overheads Allocation'!D$8,'Calc| Project Costs'!W100),IF('Input| Overheads'!$C$42="Internal labour",SUMPRODUCT(--('Input| Projects'!$AC100="Yes"),'Calc| Overheads Allocation'!D$8,'Calc| Project Costs'!W100,'Input| Projects'!$Y100),IF('Input| Overheads'!$C$42="DNSP defined",SUMPRODUCT(--('Input| Projects'!$AC100="Yes"),'Calc| Overheads Allocation'!D$61,'Input| Projects'!$AF100),""))),"")</f>
        <v>0</v>
      </c>
      <c r="AN100" s="186">
        <f>IFERROR(IF('Input| Overheads'!$C$42="Direct costs",SUMPRODUCT(--('Input| Projects'!$AC100="Yes"),'Calc| Overheads Allocation'!E$8,'Calc| Project Costs'!X100),IF('Input| Overheads'!$C$42="Internal labour",SUMPRODUCT(--('Input| Projects'!$AC100="Yes"),'Calc| Overheads Allocation'!E$8,'Calc| Project Costs'!X100,'Input| Projects'!$Y100),IF('Input| Overheads'!$C$42="DNSP defined",SUMPRODUCT(--('Input| Projects'!$AC100="Yes"),'Calc| Overheads Allocation'!E$61,'Input| Projects'!$AF100),""))),"")</f>
        <v>0</v>
      </c>
      <c r="AO100" s="186">
        <f>IFERROR(IF('Input| Overheads'!$C$42="Direct costs",SUMPRODUCT(--('Input| Projects'!$AC100="Yes"),'Calc| Overheads Allocation'!F$8,'Calc| Project Costs'!Y100),IF('Input| Overheads'!$C$42="Internal labour",SUMPRODUCT(--('Input| Projects'!$AC100="Yes"),'Calc| Overheads Allocation'!F$8,'Calc| Project Costs'!Y100,'Input| Projects'!$Y100),IF('Input| Overheads'!$C$42="DNSP defined",SUMPRODUCT(--('Input| Projects'!$AC100="Yes"),'Calc| Overheads Allocation'!F$61,'Input| Projects'!$AF100),""))),"")</f>
        <v>0</v>
      </c>
      <c r="AP100" s="186">
        <f>IFERROR(IF('Input| Overheads'!$C$42="Direct costs",SUMPRODUCT(--('Input| Projects'!$AC100="Yes"),'Calc| Overheads Allocation'!G$8,'Calc| Project Costs'!Z100),IF('Input| Overheads'!$C$42="Internal labour",SUMPRODUCT(--('Input| Projects'!$AC100="Yes"),'Calc| Overheads Allocation'!G$8,'Calc| Project Costs'!Z100,'Input| Projects'!$Y100),IF('Input| Overheads'!$C$42="DNSP defined",SUMPRODUCT(--('Input| Projects'!$AC100="Yes"),'Calc| Overheads Allocation'!G$61,'Input| Projects'!$AF100),""))),"")</f>
        <v>0</v>
      </c>
      <c r="AQ100" s="186">
        <f>IFERROR(IF('Input| Overheads'!$C$42="Direct costs",SUMPRODUCT(--('Input| Projects'!$AC100="Yes"),'Calc| Overheads Allocation'!H$8,'Calc| Project Costs'!AA100),IF('Input| Overheads'!$C$42="Internal labour",SUMPRODUCT(--('Input| Projects'!$AC100="Yes"),'Calc| Overheads Allocation'!H$8,'Calc| Project Costs'!AA100,'Input| Projects'!$Y100),IF('Input| Overheads'!$C$42="DNSP defined",SUMPRODUCT(--('Input| Projects'!$AC100="Yes"),'Calc| Overheads Allocation'!H$61,'Input| Projects'!$AF100),""))),"")</f>
        <v>0</v>
      </c>
      <c r="AR100" s="186">
        <f>IFERROR(IF('Input| Overheads'!$C$42="Direct costs",SUMPRODUCT(--('Input| Projects'!$AC100="Yes"),'Calc| Overheads Allocation'!I$8,'Calc| Project Costs'!AB100),IF('Input| Overheads'!$C$42="Internal labour",SUMPRODUCT(--('Input| Projects'!$AC100="Yes"),'Calc| Overheads Allocation'!I$8,'Calc| Project Costs'!AB100,'Input| Projects'!$Y100),IF('Input| Overheads'!$C$42="DNSP defined",SUMPRODUCT(--('Input| Projects'!$AC100="Yes"),'Calc| Overheads Allocation'!I$61,'Input| Projects'!$AF100),""))),"")</f>
        <v>0</v>
      </c>
      <c r="AS100" s="106"/>
      <c r="AT100" s="186">
        <f>IFERROR(IF('Input| Overheads'!$C$42="Direct costs",SUMPRODUCT(--('Input| Projects'!$AD100="Yes"),'Calc| Overheads Allocation'!C$9,'Calc| Project Costs'!V100),IF('Input| Overheads'!$C$42="Internal labour",SUMPRODUCT(--('Input| Projects'!$AD100="Yes"),'Calc| Overheads Allocation'!C$9,'Calc| Project Costs'!V100,'Input| Projects'!$Y100),IF('Input| Overheads'!$C$42="DNSP defined",SUMPRODUCT(--('Input| Projects'!$AD100="Yes"),'Calc| Overheads Allocation'!C$62,'Input| Projects'!$AG100),""))),"")</f>
        <v>0</v>
      </c>
      <c r="AU100" s="186">
        <f>IFERROR(IF('Input| Overheads'!$C$42="Direct costs",SUMPRODUCT(--('Input| Projects'!$AD100="Yes"),'Calc| Overheads Allocation'!D$9,'Calc| Project Costs'!W100),IF('Input| Overheads'!$C$42="Internal labour",SUMPRODUCT(--('Input| Projects'!$AD100="Yes"),'Calc| Overheads Allocation'!D$9,'Calc| Project Costs'!W100,'Input| Projects'!$Y100),IF('Input| Overheads'!$C$42="DNSP defined",SUMPRODUCT(--('Input| Projects'!$AD100="Yes"),'Calc| Overheads Allocation'!D$62,'Input| Projects'!$AG100),""))),"")</f>
        <v>0</v>
      </c>
      <c r="AV100" s="186">
        <f>IFERROR(IF('Input| Overheads'!$C$42="Direct costs",SUMPRODUCT(--('Input| Projects'!$AD100="Yes"),'Calc| Overheads Allocation'!E$9,'Calc| Project Costs'!X100),IF('Input| Overheads'!$C$42="Internal labour",SUMPRODUCT(--('Input| Projects'!$AD100="Yes"),'Calc| Overheads Allocation'!E$9,'Calc| Project Costs'!X100,'Input| Projects'!$Y100),IF('Input| Overheads'!$C$42="DNSP defined",SUMPRODUCT(--('Input| Projects'!$AD100="Yes"),'Calc| Overheads Allocation'!E$62,'Input| Projects'!$AG100),""))),"")</f>
        <v>0</v>
      </c>
      <c r="AW100" s="186">
        <f>IFERROR(IF('Input| Overheads'!$C$42="Direct costs",SUMPRODUCT(--('Input| Projects'!$AD100="Yes"),'Calc| Overheads Allocation'!F$9,'Calc| Project Costs'!Y100),IF('Input| Overheads'!$C$42="Internal labour",SUMPRODUCT(--('Input| Projects'!$AD100="Yes"),'Calc| Overheads Allocation'!F$9,'Calc| Project Costs'!Y100,'Input| Projects'!$Y100),IF('Input| Overheads'!$C$42="DNSP defined",SUMPRODUCT(--('Input| Projects'!$AD100="Yes"),'Calc| Overheads Allocation'!F$62,'Input| Projects'!$AG100),""))),"")</f>
        <v>0</v>
      </c>
      <c r="AX100" s="186">
        <f>IFERROR(IF('Input| Overheads'!$C$42="Direct costs",SUMPRODUCT(--('Input| Projects'!$AD100="Yes"),'Calc| Overheads Allocation'!G$9,'Calc| Project Costs'!Z100),IF('Input| Overheads'!$C$42="Internal labour",SUMPRODUCT(--('Input| Projects'!$AD100="Yes"),'Calc| Overheads Allocation'!G$9,'Calc| Project Costs'!Z100,'Input| Projects'!$Y100),IF('Input| Overheads'!$C$42="DNSP defined",SUMPRODUCT(--('Input| Projects'!$AD100="Yes"),'Calc| Overheads Allocation'!G$62,'Input| Projects'!$AG100),""))),"")</f>
        <v>0</v>
      </c>
      <c r="AY100" s="186">
        <f>IFERROR(IF('Input| Overheads'!$C$42="Direct costs",SUMPRODUCT(--('Input| Projects'!$AD100="Yes"),'Calc| Overheads Allocation'!H$9,'Calc| Project Costs'!AA100),IF('Input| Overheads'!$C$42="Internal labour",SUMPRODUCT(--('Input| Projects'!$AD100="Yes"),'Calc| Overheads Allocation'!H$9,'Calc| Project Costs'!AA100,'Input| Projects'!$Y100),IF('Input| Overheads'!$C$42="DNSP defined",SUMPRODUCT(--('Input| Projects'!$AD100="Yes"),'Calc| Overheads Allocation'!H$62,'Input| Projects'!$AG100),""))),"")</f>
        <v>0</v>
      </c>
      <c r="AZ100" s="186">
        <f>IFERROR(IF('Input| Overheads'!$C$42="Direct costs",SUMPRODUCT(--('Input| Projects'!$AD100="Yes"),'Calc| Overheads Allocation'!I$9,'Calc| Project Costs'!AB100),IF('Input| Overheads'!$C$42="Internal labour",SUMPRODUCT(--('Input| Projects'!$AD100="Yes"),'Calc| Overheads Allocation'!I$9,'Calc| Project Costs'!AB100,'Input| Projects'!$Y100),IF('Input| Overheads'!$C$42="DNSP defined",SUMPRODUCT(--('Input| Projects'!$AD100="Yes"),'Calc| Overheads Allocation'!I$62,'Input| Projects'!$AG100),""))),"")</f>
        <v>0</v>
      </c>
      <c r="BA100" s="106"/>
      <c r="BB100" s="186">
        <f t="shared" si="71"/>
        <v>359.79895000000005</v>
      </c>
      <c r="BC100" s="186">
        <f t="shared" si="72"/>
        <v>0</v>
      </c>
      <c r="BD100" s="186">
        <f t="shared" si="73"/>
        <v>0</v>
      </c>
      <c r="BE100" s="186">
        <f t="shared" si="50"/>
        <v>0</v>
      </c>
      <c r="BF100" s="186">
        <f t="shared" si="51"/>
        <v>0</v>
      </c>
      <c r="BG100" s="186">
        <f t="shared" si="52"/>
        <v>0</v>
      </c>
      <c r="BH100" s="186">
        <f t="shared" si="53"/>
        <v>0</v>
      </c>
      <c r="BI100" s="97"/>
      <c r="BJ100" s="186">
        <f t="shared" si="54"/>
        <v>0</v>
      </c>
      <c r="BK100" s="186" t="str">
        <f t="shared" si="55"/>
        <v/>
      </c>
      <c r="BL100" s="186" t="str">
        <f t="shared" si="56"/>
        <v/>
      </c>
      <c r="BM100" s="186" t="str">
        <f t="shared" si="57"/>
        <v/>
      </c>
      <c r="BN100" s="186" t="str">
        <f t="shared" si="58"/>
        <v/>
      </c>
      <c r="BO100" s="186" t="str">
        <f t="shared" si="59"/>
        <v/>
      </c>
      <c r="BP100" s="186" t="str">
        <f t="shared" si="60"/>
        <v/>
      </c>
      <c r="BQ100" s="97"/>
      <c r="BR100" s="186">
        <f t="shared" si="61"/>
        <v>2551.9946599999998</v>
      </c>
      <c r="BS100" s="186">
        <f t="shared" si="62"/>
        <v>0</v>
      </c>
      <c r="BT100" s="222">
        <f t="shared" si="63"/>
        <v>0</v>
      </c>
      <c r="BU100" s="222">
        <f t="shared" si="64"/>
        <v>0</v>
      </c>
      <c r="BV100" s="222">
        <f t="shared" si="65"/>
        <v>0</v>
      </c>
      <c r="BW100" s="222">
        <f t="shared" si="66"/>
        <v>0</v>
      </c>
      <c r="BX100" s="222">
        <f t="shared" si="67"/>
        <v>0</v>
      </c>
      <c r="BY100" s="106"/>
      <c r="BZ100" s="197" t="str">
        <f>IF(SUMIF('Input| Projects'!$AS$8:$CP$8,"Dx",'Input| Projects'!$AS100:$CP100)=0,"",SUMIF('Input| Projects'!$AS$8:$CP$8,"Dx",'Input| Projects'!$AS100:$CP100))</f>
        <v/>
      </c>
      <c r="CA100" s="197">
        <f>IF(SUMIF('Input| Projects'!$AS$8:$CP$8,"Tx",'Input| Projects'!$AS100:$CP100)=0,"",SUMIF('Input| Projects'!$AS$8:$CP$8,"Tx",'Input| Projects'!$AS100:$CP100))</f>
        <v>1</v>
      </c>
      <c r="CB100" s="150" t="str">
        <f t="shared" si="74"/>
        <v/>
      </c>
    </row>
    <row r="101" spans="2:80" x14ac:dyDescent="0.2">
      <c r="B101" s="201">
        <f>IFERROR('Input| Projects'!B101,"")</f>
        <v>92</v>
      </c>
      <c r="C101" s="42" t="str">
        <f>IFERROR(IF('Input| Projects'!C101="","",'Input| Projects'!C101),"")</f>
        <v>30-Muswellbrookk zone upgrade - convert to 66</v>
      </c>
      <c r="D101" s="42" t="str">
        <f>IFERROR(IF('Input| Projects'!D101="","",'Input| Projects'!D101),"")</f>
        <v>ARA_08.2.0030</v>
      </c>
      <c r="E101" s="104"/>
      <c r="F101" s="190">
        <f>IFERROR('Input| Projects'!I101*'Input| Escalations'!$K$19,"")</f>
        <v>27.727739999999997</v>
      </c>
      <c r="G101" s="190">
        <f>IFERROR('Input| Projects'!J101*'Input| Escalations'!$K$19,"")</f>
        <v>0</v>
      </c>
      <c r="H101" s="190">
        <f>IFERROR('Input| Projects'!K101*'Input| Escalations'!$K$19,"")</f>
        <v>0</v>
      </c>
      <c r="I101" s="190">
        <f>IFERROR('Input| Projects'!L101*'Input| Escalations'!$K$19,"")</f>
        <v>0</v>
      </c>
      <c r="J101" s="190">
        <f>IFERROR('Input| Projects'!M101*'Input| Escalations'!$K$19,"")</f>
        <v>0</v>
      </c>
      <c r="K101" s="190">
        <f>IFERROR('Input| Projects'!N101*'Input| Escalations'!$K$19,"")</f>
        <v>0</v>
      </c>
      <c r="L101" s="190">
        <f>IFERROR('Input| Projects'!O101*'Input| Escalations'!$K$19,"")</f>
        <v>0</v>
      </c>
      <c r="M101" s="150" t="str">
        <f>IF(ABS(SUM(F101:L101)-(SUM('Input| Projects'!I101:O101)*'Input| Escalations'!$K$19))&lt;0.0000001,"",1)</f>
        <v/>
      </c>
      <c r="N101" s="192">
        <f>'Input| Projects'!$Y101*INDEX('Input| Escalations'!$H$33:$N$33,MATCH('Calc| Project Costs'!N$9,'Input| Escalations'!$H$23:$N$23,0))+'Input| Projects'!$Z101*INDEX('Input| Escalations'!$H$34:$N$34,MATCH('Calc| Project Costs'!N$9,'Input| Escalations'!$H$23:$N$23,0))+'Input| Projects'!$AA101*INDEX('Input| Escalations'!$H$35:$N$35,MATCH('Calc| Project Costs'!N$9,'Input| Escalations'!$H$23:$N$23,0))+1</f>
        <v>1</v>
      </c>
      <c r="O101" s="192">
        <f>'Input| Projects'!$Y101*INDEX('Input| Escalations'!$H$33:$N$33,MATCH('Calc| Project Costs'!O$9,'Input| Escalations'!$H$23:$N$23,0))+'Input| Projects'!$Z101*INDEX('Input| Escalations'!$H$34:$N$34,MATCH('Calc| Project Costs'!O$9,'Input| Escalations'!$H$23:$N$23,0))+'Input| Projects'!$AA101*INDEX('Input| Escalations'!$H$35:$N$35,MATCH('Calc| Project Costs'!O$9,'Input| Escalations'!$H$23:$N$23,0))+1</f>
        <v>1</v>
      </c>
      <c r="P101" s="192">
        <f>'Input| Projects'!$Y101*INDEX('Input| Escalations'!$H$33:$N$33,MATCH('Calc| Project Costs'!P$9,'Input| Escalations'!$H$23:$N$23,0))+'Input| Projects'!$Z101*INDEX('Input| Escalations'!$H$34:$N$34,MATCH('Calc| Project Costs'!P$9,'Input| Escalations'!$H$23:$N$23,0))+'Input| Projects'!$AA101*INDEX('Input| Escalations'!$H$35:$N$35,MATCH('Calc| Project Costs'!P$9,'Input| Escalations'!$H$23:$N$23,0))+1</f>
        <v>1</v>
      </c>
      <c r="Q101" s="192">
        <f>'Input| Projects'!$Y101*INDEX('Input| Escalations'!$H$33:$N$33,MATCH('Calc| Project Costs'!Q$9,'Input| Escalations'!$H$23:$N$23,0))+'Input| Projects'!$Z101*INDEX('Input| Escalations'!$H$34:$N$34,MATCH('Calc| Project Costs'!Q$9,'Input| Escalations'!$H$23:$N$23,0))+'Input| Projects'!$AA101*INDEX('Input| Escalations'!$H$35:$N$35,MATCH('Calc| Project Costs'!Q$9,'Input| Escalations'!$H$23:$N$23,0))+1</f>
        <v>1</v>
      </c>
      <c r="R101" s="192">
        <f>'Input| Projects'!$Y101*INDEX('Input| Escalations'!$H$33:$N$33,MATCH('Calc| Project Costs'!R$9,'Input| Escalations'!$H$23:$N$23,0))+'Input| Projects'!$Z101*INDEX('Input| Escalations'!$H$34:$N$34,MATCH('Calc| Project Costs'!R$9,'Input| Escalations'!$H$23:$N$23,0))+'Input| Projects'!$AA101*INDEX('Input| Escalations'!$H$35:$N$35,MATCH('Calc| Project Costs'!R$9,'Input| Escalations'!$H$23:$N$23,0))+1</f>
        <v>1</v>
      </c>
      <c r="S101" s="192">
        <f>'Input| Projects'!$Y101*INDEX('Input| Escalations'!$H$33:$N$33,MATCH('Calc| Project Costs'!S$9,'Input| Escalations'!$H$23:$N$23,0))+'Input| Projects'!$Z101*INDEX('Input| Escalations'!$H$34:$N$34,MATCH('Calc| Project Costs'!S$9,'Input| Escalations'!$H$23:$N$23,0))+'Input| Projects'!$AA101*INDEX('Input| Escalations'!$H$35:$N$35,MATCH('Calc| Project Costs'!S$9,'Input| Escalations'!$H$23:$N$23,0))+1</f>
        <v>1</v>
      </c>
      <c r="T101" s="192">
        <f>'Input| Projects'!$Y101*INDEX('Input| Escalations'!$H$33:$N$33,MATCH('Calc| Project Costs'!T$9,'Input| Escalations'!$H$23:$N$23,0))+'Input| Projects'!$Z101*INDEX('Input| Escalations'!$H$34:$N$34,MATCH('Calc| Project Costs'!T$9,'Input| Escalations'!$H$23:$N$23,0))+'Input| Projects'!$AA101*INDEX('Input| Escalations'!$H$35:$N$35,MATCH('Calc| Project Costs'!T$9,'Input| Escalations'!$H$23:$N$23,0))+1</f>
        <v>1</v>
      </c>
      <c r="U101" s="106"/>
      <c r="V101" s="186">
        <f t="shared" si="68"/>
        <v>27.727739999999997</v>
      </c>
      <c r="W101" s="186">
        <f t="shared" si="69"/>
        <v>0</v>
      </c>
      <c r="X101" s="186">
        <f t="shared" si="70"/>
        <v>0</v>
      </c>
      <c r="Y101" s="186">
        <f t="shared" si="46"/>
        <v>0</v>
      </c>
      <c r="Z101" s="186">
        <f t="shared" si="47"/>
        <v>0</v>
      </c>
      <c r="AA101" s="186">
        <f t="shared" si="48"/>
        <v>0</v>
      </c>
      <c r="AB101" s="186">
        <f t="shared" si="49"/>
        <v>0</v>
      </c>
      <c r="AC101" s="106"/>
      <c r="AD101" s="186">
        <f>'Input| Projects'!Q101*N101*'Input| Escalations'!$K$19</f>
        <v>0</v>
      </c>
      <c r="AE101" s="186">
        <f>'Input| Projects'!R101*O101*'Input| Escalations'!$K$19</f>
        <v>0</v>
      </c>
      <c r="AF101" s="186">
        <f>'Input| Projects'!S101*P101*'Input| Escalations'!$K$19</f>
        <v>0</v>
      </c>
      <c r="AG101" s="186">
        <f>'Input| Projects'!T101*Q101*'Input| Escalations'!$K$19</f>
        <v>0</v>
      </c>
      <c r="AH101" s="186">
        <f>'Input| Projects'!U101*R101*'Input| Escalations'!$K$19</f>
        <v>0</v>
      </c>
      <c r="AI101" s="186">
        <f>'Input| Projects'!V101*S101*'Input| Escalations'!$K$19</f>
        <v>0</v>
      </c>
      <c r="AJ101" s="186">
        <f>'Input| Projects'!W101*T101*'Input| Escalations'!$K$19</f>
        <v>0</v>
      </c>
      <c r="AK101" s="106"/>
      <c r="AL101" s="186">
        <f>IFERROR(IF('Input| Overheads'!$C$42="Direct costs",SUMPRODUCT(--('Input| Projects'!$AC101="Yes"),'Calc| Overheads Allocation'!C$8,'Calc| Project Costs'!V101),IF('Input| Overheads'!$C$42="Internal labour",SUMPRODUCT(--('Input| Projects'!$AC101="Yes"),'Calc| Overheads Allocation'!C$8,'Calc| Project Costs'!V101,'Input| Projects'!$Y101),IF('Input| Overheads'!$C$42="DNSP defined",SUMPRODUCT(--('Input| Projects'!$AC101="Yes"),'Calc| Overheads Allocation'!C$61,'Input| Projects'!$AF101),""))),"")</f>
        <v>10.630599999999999</v>
      </c>
      <c r="AM101" s="186">
        <f>IFERROR(IF('Input| Overheads'!$C$42="Direct costs",SUMPRODUCT(--('Input| Projects'!$AC101="Yes"),'Calc| Overheads Allocation'!D$8,'Calc| Project Costs'!W101),IF('Input| Overheads'!$C$42="Internal labour",SUMPRODUCT(--('Input| Projects'!$AC101="Yes"),'Calc| Overheads Allocation'!D$8,'Calc| Project Costs'!W101,'Input| Projects'!$Y101),IF('Input| Overheads'!$C$42="DNSP defined",SUMPRODUCT(--('Input| Projects'!$AC101="Yes"),'Calc| Overheads Allocation'!D$61,'Input| Projects'!$AF101),""))),"")</f>
        <v>0</v>
      </c>
      <c r="AN101" s="186">
        <f>IFERROR(IF('Input| Overheads'!$C$42="Direct costs",SUMPRODUCT(--('Input| Projects'!$AC101="Yes"),'Calc| Overheads Allocation'!E$8,'Calc| Project Costs'!X101),IF('Input| Overheads'!$C$42="Internal labour",SUMPRODUCT(--('Input| Projects'!$AC101="Yes"),'Calc| Overheads Allocation'!E$8,'Calc| Project Costs'!X101,'Input| Projects'!$Y101),IF('Input| Overheads'!$C$42="DNSP defined",SUMPRODUCT(--('Input| Projects'!$AC101="Yes"),'Calc| Overheads Allocation'!E$61,'Input| Projects'!$AF101),""))),"")</f>
        <v>0</v>
      </c>
      <c r="AO101" s="186">
        <f>IFERROR(IF('Input| Overheads'!$C$42="Direct costs",SUMPRODUCT(--('Input| Projects'!$AC101="Yes"),'Calc| Overheads Allocation'!F$8,'Calc| Project Costs'!Y101),IF('Input| Overheads'!$C$42="Internal labour",SUMPRODUCT(--('Input| Projects'!$AC101="Yes"),'Calc| Overheads Allocation'!F$8,'Calc| Project Costs'!Y101,'Input| Projects'!$Y101),IF('Input| Overheads'!$C$42="DNSP defined",SUMPRODUCT(--('Input| Projects'!$AC101="Yes"),'Calc| Overheads Allocation'!F$61,'Input| Projects'!$AF101),""))),"")</f>
        <v>0</v>
      </c>
      <c r="AP101" s="186">
        <f>IFERROR(IF('Input| Overheads'!$C$42="Direct costs",SUMPRODUCT(--('Input| Projects'!$AC101="Yes"),'Calc| Overheads Allocation'!G$8,'Calc| Project Costs'!Z101),IF('Input| Overheads'!$C$42="Internal labour",SUMPRODUCT(--('Input| Projects'!$AC101="Yes"),'Calc| Overheads Allocation'!G$8,'Calc| Project Costs'!Z101,'Input| Projects'!$Y101),IF('Input| Overheads'!$C$42="DNSP defined",SUMPRODUCT(--('Input| Projects'!$AC101="Yes"),'Calc| Overheads Allocation'!G$61,'Input| Projects'!$AF101),""))),"")</f>
        <v>0</v>
      </c>
      <c r="AQ101" s="186">
        <f>IFERROR(IF('Input| Overheads'!$C$42="Direct costs",SUMPRODUCT(--('Input| Projects'!$AC101="Yes"),'Calc| Overheads Allocation'!H$8,'Calc| Project Costs'!AA101),IF('Input| Overheads'!$C$42="Internal labour",SUMPRODUCT(--('Input| Projects'!$AC101="Yes"),'Calc| Overheads Allocation'!H$8,'Calc| Project Costs'!AA101,'Input| Projects'!$Y101),IF('Input| Overheads'!$C$42="DNSP defined",SUMPRODUCT(--('Input| Projects'!$AC101="Yes"),'Calc| Overheads Allocation'!H$61,'Input| Projects'!$AF101),""))),"")</f>
        <v>0</v>
      </c>
      <c r="AR101" s="186">
        <f>IFERROR(IF('Input| Overheads'!$C$42="Direct costs",SUMPRODUCT(--('Input| Projects'!$AC101="Yes"),'Calc| Overheads Allocation'!I$8,'Calc| Project Costs'!AB101),IF('Input| Overheads'!$C$42="Internal labour",SUMPRODUCT(--('Input| Projects'!$AC101="Yes"),'Calc| Overheads Allocation'!I$8,'Calc| Project Costs'!AB101,'Input| Projects'!$Y101),IF('Input| Overheads'!$C$42="DNSP defined",SUMPRODUCT(--('Input| Projects'!$AC101="Yes"),'Calc| Overheads Allocation'!I$61,'Input| Projects'!$AF101),""))),"")</f>
        <v>0</v>
      </c>
      <c r="AS101" s="106"/>
      <c r="AT101" s="186">
        <f>IFERROR(IF('Input| Overheads'!$C$42="Direct costs",SUMPRODUCT(--('Input| Projects'!$AD101="Yes"),'Calc| Overheads Allocation'!C$9,'Calc| Project Costs'!V101),IF('Input| Overheads'!$C$42="Internal labour",SUMPRODUCT(--('Input| Projects'!$AD101="Yes"),'Calc| Overheads Allocation'!C$9,'Calc| Project Costs'!V101,'Input| Projects'!$Y101),IF('Input| Overheads'!$C$42="DNSP defined",SUMPRODUCT(--('Input| Projects'!$AD101="Yes"),'Calc| Overheads Allocation'!C$62,'Input| Projects'!$AG101),""))),"")</f>
        <v>0</v>
      </c>
      <c r="AU101" s="186">
        <f>IFERROR(IF('Input| Overheads'!$C$42="Direct costs",SUMPRODUCT(--('Input| Projects'!$AD101="Yes"),'Calc| Overheads Allocation'!D$9,'Calc| Project Costs'!W101),IF('Input| Overheads'!$C$42="Internal labour",SUMPRODUCT(--('Input| Projects'!$AD101="Yes"),'Calc| Overheads Allocation'!D$9,'Calc| Project Costs'!W101,'Input| Projects'!$Y101),IF('Input| Overheads'!$C$42="DNSP defined",SUMPRODUCT(--('Input| Projects'!$AD101="Yes"),'Calc| Overheads Allocation'!D$62,'Input| Projects'!$AG101),""))),"")</f>
        <v>0</v>
      </c>
      <c r="AV101" s="186">
        <f>IFERROR(IF('Input| Overheads'!$C$42="Direct costs",SUMPRODUCT(--('Input| Projects'!$AD101="Yes"),'Calc| Overheads Allocation'!E$9,'Calc| Project Costs'!X101),IF('Input| Overheads'!$C$42="Internal labour",SUMPRODUCT(--('Input| Projects'!$AD101="Yes"),'Calc| Overheads Allocation'!E$9,'Calc| Project Costs'!X101,'Input| Projects'!$Y101),IF('Input| Overheads'!$C$42="DNSP defined",SUMPRODUCT(--('Input| Projects'!$AD101="Yes"),'Calc| Overheads Allocation'!E$62,'Input| Projects'!$AG101),""))),"")</f>
        <v>0</v>
      </c>
      <c r="AW101" s="186">
        <f>IFERROR(IF('Input| Overheads'!$C$42="Direct costs",SUMPRODUCT(--('Input| Projects'!$AD101="Yes"),'Calc| Overheads Allocation'!F$9,'Calc| Project Costs'!Y101),IF('Input| Overheads'!$C$42="Internal labour",SUMPRODUCT(--('Input| Projects'!$AD101="Yes"),'Calc| Overheads Allocation'!F$9,'Calc| Project Costs'!Y101,'Input| Projects'!$Y101),IF('Input| Overheads'!$C$42="DNSP defined",SUMPRODUCT(--('Input| Projects'!$AD101="Yes"),'Calc| Overheads Allocation'!F$62,'Input| Projects'!$AG101),""))),"")</f>
        <v>0</v>
      </c>
      <c r="AX101" s="186">
        <f>IFERROR(IF('Input| Overheads'!$C$42="Direct costs",SUMPRODUCT(--('Input| Projects'!$AD101="Yes"),'Calc| Overheads Allocation'!G$9,'Calc| Project Costs'!Z101),IF('Input| Overheads'!$C$42="Internal labour",SUMPRODUCT(--('Input| Projects'!$AD101="Yes"),'Calc| Overheads Allocation'!G$9,'Calc| Project Costs'!Z101,'Input| Projects'!$Y101),IF('Input| Overheads'!$C$42="DNSP defined",SUMPRODUCT(--('Input| Projects'!$AD101="Yes"),'Calc| Overheads Allocation'!G$62,'Input| Projects'!$AG101),""))),"")</f>
        <v>0</v>
      </c>
      <c r="AY101" s="186">
        <f>IFERROR(IF('Input| Overheads'!$C$42="Direct costs",SUMPRODUCT(--('Input| Projects'!$AD101="Yes"),'Calc| Overheads Allocation'!H$9,'Calc| Project Costs'!AA101),IF('Input| Overheads'!$C$42="Internal labour",SUMPRODUCT(--('Input| Projects'!$AD101="Yes"),'Calc| Overheads Allocation'!H$9,'Calc| Project Costs'!AA101,'Input| Projects'!$Y101),IF('Input| Overheads'!$C$42="DNSP defined",SUMPRODUCT(--('Input| Projects'!$AD101="Yes"),'Calc| Overheads Allocation'!H$62,'Input| Projects'!$AG101),""))),"")</f>
        <v>0</v>
      </c>
      <c r="AZ101" s="186">
        <f>IFERROR(IF('Input| Overheads'!$C$42="Direct costs",SUMPRODUCT(--('Input| Projects'!$AD101="Yes"),'Calc| Overheads Allocation'!I$9,'Calc| Project Costs'!AB101),IF('Input| Overheads'!$C$42="Internal labour",SUMPRODUCT(--('Input| Projects'!$AD101="Yes"),'Calc| Overheads Allocation'!I$9,'Calc| Project Costs'!AB101,'Input| Projects'!$Y101),IF('Input| Overheads'!$C$42="DNSP defined",SUMPRODUCT(--('Input| Projects'!$AD101="Yes"),'Calc| Overheads Allocation'!I$62,'Input| Projects'!$AG101),""))),"")</f>
        <v>0</v>
      </c>
      <c r="BA101" s="106"/>
      <c r="BB101" s="186">
        <f t="shared" si="71"/>
        <v>10.630599999999999</v>
      </c>
      <c r="BC101" s="186">
        <f t="shared" si="72"/>
        <v>0</v>
      </c>
      <c r="BD101" s="186">
        <f t="shared" si="73"/>
        <v>0</v>
      </c>
      <c r="BE101" s="186">
        <f t="shared" si="50"/>
        <v>0</v>
      </c>
      <c r="BF101" s="186">
        <f t="shared" si="51"/>
        <v>0</v>
      </c>
      <c r="BG101" s="186">
        <f t="shared" si="52"/>
        <v>0</v>
      </c>
      <c r="BH101" s="186">
        <f t="shared" si="53"/>
        <v>0</v>
      </c>
      <c r="BI101" s="97"/>
      <c r="BJ101" s="186">
        <f t="shared" si="54"/>
        <v>0</v>
      </c>
      <c r="BK101" s="186" t="str">
        <f t="shared" si="55"/>
        <v/>
      </c>
      <c r="BL101" s="186" t="str">
        <f t="shared" si="56"/>
        <v/>
      </c>
      <c r="BM101" s="186" t="str">
        <f t="shared" si="57"/>
        <v/>
      </c>
      <c r="BN101" s="186" t="str">
        <f t="shared" si="58"/>
        <v/>
      </c>
      <c r="BO101" s="186" t="str">
        <f t="shared" si="59"/>
        <v/>
      </c>
      <c r="BP101" s="186" t="str">
        <f t="shared" si="60"/>
        <v/>
      </c>
      <c r="BQ101" s="97"/>
      <c r="BR101" s="186">
        <f t="shared" si="61"/>
        <v>38.358339999999998</v>
      </c>
      <c r="BS101" s="186">
        <f t="shared" si="62"/>
        <v>0</v>
      </c>
      <c r="BT101" s="222">
        <f t="shared" si="63"/>
        <v>0</v>
      </c>
      <c r="BU101" s="222">
        <f t="shared" si="64"/>
        <v>0</v>
      </c>
      <c r="BV101" s="222">
        <f t="shared" si="65"/>
        <v>0</v>
      </c>
      <c r="BW101" s="222">
        <f t="shared" si="66"/>
        <v>0</v>
      </c>
      <c r="BX101" s="222">
        <f t="shared" si="67"/>
        <v>0</v>
      </c>
      <c r="BY101" s="106"/>
      <c r="BZ101" s="197">
        <f>IF(SUMIF('Input| Projects'!$AS$8:$CP$8,"Dx",'Input| Projects'!$AS101:$CP101)=0,"",SUMIF('Input| Projects'!$AS$8:$CP$8,"Dx",'Input| Projects'!$AS101:$CP101))</f>
        <v>1.0000000000000002</v>
      </c>
      <c r="CA101" s="197" t="str">
        <f>IF(SUMIF('Input| Projects'!$AS$8:$CP$8,"Tx",'Input| Projects'!$AS101:$CP101)=0,"",SUMIF('Input| Projects'!$AS$8:$CP$8,"Tx",'Input| Projects'!$AS101:$CP101))</f>
        <v/>
      </c>
      <c r="CB101" s="150" t="str">
        <f t="shared" si="74"/>
        <v/>
      </c>
    </row>
    <row r="102" spans="2:80" x14ac:dyDescent="0.2">
      <c r="B102" s="201">
        <f>IFERROR('Input| Projects'!B102,"")</f>
        <v>93</v>
      </c>
      <c r="C102" s="42" t="str">
        <f>IFERROR(IF('Input| Projects'!C102="","",'Input| Projects'!C102),"")</f>
        <v>Ausgrid Funded Capex (CIA95B)</v>
      </c>
      <c r="D102" s="42" t="str">
        <f>IFERROR(IF('Input| Projects'!D102="","",'Input| Projects'!D102),"")</f>
        <v>CC_66.01.12</v>
      </c>
      <c r="E102" s="104"/>
      <c r="F102" s="190">
        <f>IFERROR('Input| Projects'!I102*'Input| Escalations'!$K$19,"")</f>
        <v>2621.6130099999996</v>
      </c>
      <c r="G102" s="190">
        <f>IFERROR('Input| Projects'!J102*'Input| Escalations'!$K$19,"")</f>
        <v>0</v>
      </c>
      <c r="H102" s="190">
        <f>IFERROR('Input| Projects'!K102*'Input| Escalations'!$K$19,"")</f>
        <v>0</v>
      </c>
      <c r="I102" s="190">
        <f>IFERROR('Input| Projects'!L102*'Input| Escalations'!$K$19,"")</f>
        <v>0</v>
      </c>
      <c r="J102" s="190">
        <f>IFERROR('Input| Projects'!M102*'Input| Escalations'!$K$19,"")</f>
        <v>0</v>
      </c>
      <c r="K102" s="190">
        <f>IFERROR('Input| Projects'!N102*'Input| Escalations'!$K$19,"")</f>
        <v>0</v>
      </c>
      <c r="L102" s="190">
        <f>IFERROR('Input| Projects'!O102*'Input| Escalations'!$K$19,"")</f>
        <v>0</v>
      </c>
      <c r="M102" s="150" t="str">
        <f>IF(ABS(SUM(F102:L102)-(SUM('Input| Projects'!I102:O102)*'Input| Escalations'!$K$19))&lt;0.0000001,"",1)</f>
        <v/>
      </c>
      <c r="N102" s="192">
        <f>'Input| Projects'!$Y102*INDEX('Input| Escalations'!$H$33:$N$33,MATCH('Calc| Project Costs'!N$9,'Input| Escalations'!$H$23:$N$23,0))+'Input| Projects'!$Z102*INDEX('Input| Escalations'!$H$34:$N$34,MATCH('Calc| Project Costs'!N$9,'Input| Escalations'!$H$23:$N$23,0))+'Input| Projects'!$AA102*INDEX('Input| Escalations'!$H$35:$N$35,MATCH('Calc| Project Costs'!N$9,'Input| Escalations'!$H$23:$N$23,0))+1</f>
        <v>1</v>
      </c>
      <c r="O102" s="192">
        <f>'Input| Projects'!$Y102*INDEX('Input| Escalations'!$H$33:$N$33,MATCH('Calc| Project Costs'!O$9,'Input| Escalations'!$H$23:$N$23,0))+'Input| Projects'!$Z102*INDEX('Input| Escalations'!$H$34:$N$34,MATCH('Calc| Project Costs'!O$9,'Input| Escalations'!$H$23:$N$23,0))+'Input| Projects'!$AA102*INDEX('Input| Escalations'!$H$35:$N$35,MATCH('Calc| Project Costs'!O$9,'Input| Escalations'!$H$23:$N$23,0))+1</f>
        <v>1</v>
      </c>
      <c r="P102" s="192">
        <f>'Input| Projects'!$Y102*INDEX('Input| Escalations'!$H$33:$N$33,MATCH('Calc| Project Costs'!P$9,'Input| Escalations'!$H$23:$N$23,0))+'Input| Projects'!$Z102*INDEX('Input| Escalations'!$H$34:$N$34,MATCH('Calc| Project Costs'!P$9,'Input| Escalations'!$H$23:$N$23,0))+'Input| Projects'!$AA102*INDEX('Input| Escalations'!$H$35:$N$35,MATCH('Calc| Project Costs'!P$9,'Input| Escalations'!$H$23:$N$23,0))+1</f>
        <v>1</v>
      </c>
      <c r="Q102" s="192">
        <f>'Input| Projects'!$Y102*INDEX('Input| Escalations'!$H$33:$N$33,MATCH('Calc| Project Costs'!Q$9,'Input| Escalations'!$H$23:$N$23,0))+'Input| Projects'!$Z102*INDEX('Input| Escalations'!$H$34:$N$34,MATCH('Calc| Project Costs'!Q$9,'Input| Escalations'!$H$23:$N$23,0))+'Input| Projects'!$AA102*INDEX('Input| Escalations'!$H$35:$N$35,MATCH('Calc| Project Costs'!Q$9,'Input| Escalations'!$H$23:$N$23,0))+1</f>
        <v>1</v>
      </c>
      <c r="R102" s="192">
        <f>'Input| Projects'!$Y102*INDEX('Input| Escalations'!$H$33:$N$33,MATCH('Calc| Project Costs'!R$9,'Input| Escalations'!$H$23:$N$23,0))+'Input| Projects'!$Z102*INDEX('Input| Escalations'!$H$34:$N$34,MATCH('Calc| Project Costs'!R$9,'Input| Escalations'!$H$23:$N$23,0))+'Input| Projects'!$AA102*INDEX('Input| Escalations'!$H$35:$N$35,MATCH('Calc| Project Costs'!R$9,'Input| Escalations'!$H$23:$N$23,0))+1</f>
        <v>1</v>
      </c>
      <c r="S102" s="192">
        <f>'Input| Projects'!$Y102*INDEX('Input| Escalations'!$H$33:$N$33,MATCH('Calc| Project Costs'!S$9,'Input| Escalations'!$H$23:$N$23,0))+'Input| Projects'!$Z102*INDEX('Input| Escalations'!$H$34:$N$34,MATCH('Calc| Project Costs'!S$9,'Input| Escalations'!$H$23:$N$23,0))+'Input| Projects'!$AA102*INDEX('Input| Escalations'!$H$35:$N$35,MATCH('Calc| Project Costs'!S$9,'Input| Escalations'!$H$23:$N$23,0))+1</f>
        <v>1</v>
      </c>
      <c r="T102" s="192">
        <f>'Input| Projects'!$Y102*INDEX('Input| Escalations'!$H$33:$N$33,MATCH('Calc| Project Costs'!T$9,'Input| Escalations'!$H$23:$N$23,0))+'Input| Projects'!$Z102*INDEX('Input| Escalations'!$H$34:$N$34,MATCH('Calc| Project Costs'!T$9,'Input| Escalations'!$H$23:$N$23,0))+'Input| Projects'!$AA102*INDEX('Input| Escalations'!$H$35:$N$35,MATCH('Calc| Project Costs'!T$9,'Input| Escalations'!$H$23:$N$23,0))+1</f>
        <v>1</v>
      </c>
      <c r="U102" s="106"/>
      <c r="V102" s="186">
        <f t="shared" si="68"/>
        <v>2621.6130099999996</v>
      </c>
      <c r="W102" s="186">
        <f t="shared" si="69"/>
        <v>0</v>
      </c>
      <c r="X102" s="186">
        <f t="shared" si="70"/>
        <v>0</v>
      </c>
      <c r="Y102" s="186">
        <f t="shared" si="46"/>
        <v>0</v>
      </c>
      <c r="Z102" s="186">
        <f t="shared" si="47"/>
        <v>0</v>
      </c>
      <c r="AA102" s="186">
        <f t="shared" si="48"/>
        <v>0</v>
      </c>
      <c r="AB102" s="186">
        <f t="shared" si="49"/>
        <v>0</v>
      </c>
      <c r="AC102" s="106"/>
      <c r="AD102" s="186">
        <f>'Input| Projects'!Q102*N102*'Input| Escalations'!$K$19</f>
        <v>0</v>
      </c>
      <c r="AE102" s="186">
        <f>'Input| Projects'!R102*O102*'Input| Escalations'!$K$19</f>
        <v>0</v>
      </c>
      <c r="AF102" s="186">
        <f>'Input| Projects'!S102*P102*'Input| Escalations'!$K$19</f>
        <v>0</v>
      </c>
      <c r="AG102" s="186">
        <f>'Input| Projects'!T102*Q102*'Input| Escalations'!$K$19</f>
        <v>0</v>
      </c>
      <c r="AH102" s="186">
        <f>'Input| Projects'!U102*R102*'Input| Escalations'!$K$19</f>
        <v>0</v>
      </c>
      <c r="AI102" s="186">
        <f>'Input| Projects'!V102*S102*'Input| Escalations'!$K$19</f>
        <v>0</v>
      </c>
      <c r="AJ102" s="186">
        <f>'Input| Projects'!W102*T102*'Input| Escalations'!$K$19</f>
        <v>0</v>
      </c>
      <c r="AK102" s="106"/>
      <c r="AL102" s="186">
        <f>IFERROR(IF('Input| Overheads'!$C$42="Direct costs",SUMPRODUCT(--('Input| Projects'!$AC102="Yes"),'Calc| Overheads Allocation'!C$8,'Calc| Project Costs'!V102),IF('Input| Overheads'!$C$42="Internal labour",SUMPRODUCT(--('Input| Projects'!$AC102="Yes"),'Calc| Overheads Allocation'!C$8,'Calc| Project Costs'!V102,'Input| Projects'!$Y102),IF('Input| Overheads'!$C$42="DNSP defined",SUMPRODUCT(--('Input| Projects'!$AC102="Yes"),'Calc| Overheads Allocation'!C$61,'Input| Projects'!$AF102),""))),"")</f>
        <v>1169.4126699999999</v>
      </c>
      <c r="AM102" s="186">
        <f>IFERROR(IF('Input| Overheads'!$C$42="Direct costs",SUMPRODUCT(--('Input| Projects'!$AC102="Yes"),'Calc| Overheads Allocation'!D$8,'Calc| Project Costs'!W102),IF('Input| Overheads'!$C$42="Internal labour",SUMPRODUCT(--('Input| Projects'!$AC102="Yes"),'Calc| Overheads Allocation'!D$8,'Calc| Project Costs'!W102,'Input| Projects'!$Y102),IF('Input| Overheads'!$C$42="DNSP defined",SUMPRODUCT(--('Input| Projects'!$AC102="Yes"),'Calc| Overheads Allocation'!D$61,'Input| Projects'!$AF102),""))),"")</f>
        <v>0</v>
      </c>
      <c r="AN102" s="186">
        <f>IFERROR(IF('Input| Overheads'!$C$42="Direct costs",SUMPRODUCT(--('Input| Projects'!$AC102="Yes"),'Calc| Overheads Allocation'!E$8,'Calc| Project Costs'!X102),IF('Input| Overheads'!$C$42="Internal labour",SUMPRODUCT(--('Input| Projects'!$AC102="Yes"),'Calc| Overheads Allocation'!E$8,'Calc| Project Costs'!X102,'Input| Projects'!$Y102),IF('Input| Overheads'!$C$42="DNSP defined",SUMPRODUCT(--('Input| Projects'!$AC102="Yes"),'Calc| Overheads Allocation'!E$61,'Input| Projects'!$AF102),""))),"")</f>
        <v>0</v>
      </c>
      <c r="AO102" s="186">
        <f>IFERROR(IF('Input| Overheads'!$C$42="Direct costs",SUMPRODUCT(--('Input| Projects'!$AC102="Yes"),'Calc| Overheads Allocation'!F$8,'Calc| Project Costs'!Y102),IF('Input| Overheads'!$C$42="Internal labour",SUMPRODUCT(--('Input| Projects'!$AC102="Yes"),'Calc| Overheads Allocation'!F$8,'Calc| Project Costs'!Y102,'Input| Projects'!$Y102),IF('Input| Overheads'!$C$42="DNSP defined",SUMPRODUCT(--('Input| Projects'!$AC102="Yes"),'Calc| Overheads Allocation'!F$61,'Input| Projects'!$AF102),""))),"")</f>
        <v>0</v>
      </c>
      <c r="AP102" s="186">
        <f>IFERROR(IF('Input| Overheads'!$C$42="Direct costs",SUMPRODUCT(--('Input| Projects'!$AC102="Yes"),'Calc| Overheads Allocation'!G$8,'Calc| Project Costs'!Z102),IF('Input| Overheads'!$C$42="Internal labour",SUMPRODUCT(--('Input| Projects'!$AC102="Yes"),'Calc| Overheads Allocation'!G$8,'Calc| Project Costs'!Z102,'Input| Projects'!$Y102),IF('Input| Overheads'!$C$42="DNSP defined",SUMPRODUCT(--('Input| Projects'!$AC102="Yes"),'Calc| Overheads Allocation'!G$61,'Input| Projects'!$AF102),""))),"")</f>
        <v>0</v>
      </c>
      <c r="AQ102" s="186">
        <f>IFERROR(IF('Input| Overheads'!$C$42="Direct costs",SUMPRODUCT(--('Input| Projects'!$AC102="Yes"),'Calc| Overheads Allocation'!H$8,'Calc| Project Costs'!AA102),IF('Input| Overheads'!$C$42="Internal labour",SUMPRODUCT(--('Input| Projects'!$AC102="Yes"),'Calc| Overheads Allocation'!H$8,'Calc| Project Costs'!AA102,'Input| Projects'!$Y102),IF('Input| Overheads'!$C$42="DNSP defined",SUMPRODUCT(--('Input| Projects'!$AC102="Yes"),'Calc| Overheads Allocation'!H$61,'Input| Projects'!$AF102),""))),"")</f>
        <v>0</v>
      </c>
      <c r="AR102" s="186">
        <f>IFERROR(IF('Input| Overheads'!$C$42="Direct costs",SUMPRODUCT(--('Input| Projects'!$AC102="Yes"),'Calc| Overheads Allocation'!I$8,'Calc| Project Costs'!AB102),IF('Input| Overheads'!$C$42="Internal labour",SUMPRODUCT(--('Input| Projects'!$AC102="Yes"),'Calc| Overheads Allocation'!I$8,'Calc| Project Costs'!AB102,'Input| Projects'!$Y102),IF('Input| Overheads'!$C$42="DNSP defined",SUMPRODUCT(--('Input| Projects'!$AC102="Yes"),'Calc| Overheads Allocation'!I$61,'Input| Projects'!$AF102),""))),"")</f>
        <v>0</v>
      </c>
      <c r="AS102" s="106"/>
      <c r="AT102" s="186">
        <f>IFERROR(IF('Input| Overheads'!$C$42="Direct costs",SUMPRODUCT(--('Input| Projects'!$AD102="Yes"),'Calc| Overheads Allocation'!C$9,'Calc| Project Costs'!V102),IF('Input| Overheads'!$C$42="Internal labour",SUMPRODUCT(--('Input| Projects'!$AD102="Yes"),'Calc| Overheads Allocation'!C$9,'Calc| Project Costs'!V102,'Input| Projects'!$Y102),IF('Input| Overheads'!$C$42="DNSP defined",SUMPRODUCT(--('Input| Projects'!$AD102="Yes"),'Calc| Overheads Allocation'!C$62,'Input| Projects'!$AG102),""))),"")</f>
        <v>0</v>
      </c>
      <c r="AU102" s="186">
        <f>IFERROR(IF('Input| Overheads'!$C$42="Direct costs",SUMPRODUCT(--('Input| Projects'!$AD102="Yes"),'Calc| Overheads Allocation'!D$9,'Calc| Project Costs'!W102),IF('Input| Overheads'!$C$42="Internal labour",SUMPRODUCT(--('Input| Projects'!$AD102="Yes"),'Calc| Overheads Allocation'!D$9,'Calc| Project Costs'!W102,'Input| Projects'!$Y102),IF('Input| Overheads'!$C$42="DNSP defined",SUMPRODUCT(--('Input| Projects'!$AD102="Yes"),'Calc| Overheads Allocation'!D$62,'Input| Projects'!$AG102),""))),"")</f>
        <v>0</v>
      </c>
      <c r="AV102" s="186">
        <f>IFERROR(IF('Input| Overheads'!$C$42="Direct costs",SUMPRODUCT(--('Input| Projects'!$AD102="Yes"),'Calc| Overheads Allocation'!E$9,'Calc| Project Costs'!X102),IF('Input| Overheads'!$C$42="Internal labour",SUMPRODUCT(--('Input| Projects'!$AD102="Yes"),'Calc| Overheads Allocation'!E$9,'Calc| Project Costs'!X102,'Input| Projects'!$Y102),IF('Input| Overheads'!$C$42="DNSP defined",SUMPRODUCT(--('Input| Projects'!$AD102="Yes"),'Calc| Overheads Allocation'!E$62,'Input| Projects'!$AG102),""))),"")</f>
        <v>0</v>
      </c>
      <c r="AW102" s="186">
        <f>IFERROR(IF('Input| Overheads'!$C$42="Direct costs",SUMPRODUCT(--('Input| Projects'!$AD102="Yes"),'Calc| Overheads Allocation'!F$9,'Calc| Project Costs'!Y102),IF('Input| Overheads'!$C$42="Internal labour",SUMPRODUCT(--('Input| Projects'!$AD102="Yes"),'Calc| Overheads Allocation'!F$9,'Calc| Project Costs'!Y102,'Input| Projects'!$Y102),IF('Input| Overheads'!$C$42="DNSP defined",SUMPRODUCT(--('Input| Projects'!$AD102="Yes"),'Calc| Overheads Allocation'!F$62,'Input| Projects'!$AG102),""))),"")</f>
        <v>0</v>
      </c>
      <c r="AX102" s="186">
        <f>IFERROR(IF('Input| Overheads'!$C$42="Direct costs",SUMPRODUCT(--('Input| Projects'!$AD102="Yes"),'Calc| Overheads Allocation'!G$9,'Calc| Project Costs'!Z102),IF('Input| Overheads'!$C$42="Internal labour",SUMPRODUCT(--('Input| Projects'!$AD102="Yes"),'Calc| Overheads Allocation'!G$9,'Calc| Project Costs'!Z102,'Input| Projects'!$Y102),IF('Input| Overheads'!$C$42="DNSP defined",SUMPRODUCT(--('Input| Projects'!$AD102="Yes"),'Calc| Overheads Allocation'!G$62,'Input| Projects'!$AG102),""))),"")</f>
        <v>0</v>
      </c>
      <c r="AY102" s="186">
        <f>IFERROR(IF('Input| Overheads'!$C$42="Direct costs",SUMPRODUCT(--('Input| Projects'!$AD102="Yes"),'Calc| Overheads Allocation'!H$9,'Calc| Project Costs'!AA102),IF('Input| Overheads'!$C$42="Internal labour",SUMPRODUCT(--('Input| Projects'!$AD102="Yes"),'Calc| Overheads Allocation'!H$9,'Calc| Project Costs'!AA102,'Input| Projects'!$Y102),IF('Input| Overheads'!$C$42="DNSP defined",SUMPRODUCT(--('Input| Projects'!$AD102="Yes"),'Calc| Overheads Allocation'!H$62,'Input| Projects'!$AG102),""))),"")</f>
        <v>0</v>
      </c>
      <c r="AZ102" s="186">
        <f>IFERROR(IF('Input| Overheads'!$C$42="Direct costs",SUMPRODUCT(--('Input| Projects'!$AD102="Yes"),'Calc| Overheads Allocation'!I$9,'Calc| Project Costs'!AB102),IF('Input| Overheads'!$C$42="Internal labour",SUMPRODUCT(--('Input| Projects'!$AD102="Yes"),'Calc| Overheads Allocation'!I$9,'Calc| Project Costs'!AB102,'Input| Projects'!$Y102),IF('Input| Overheads'!$C$42="DNSP defined",SUMPRODUCT(--('Input| Projects'!$AD102="Yes"),'Calc| Overheads Allocation'!I$62,'Input| Projects'!$AG102),""))),"")</f>
        <v>0</v>
      </c>
      <c r="BA102" s="106"/>
      <c r="BB102" s="186">
        <f t="shared" si="71"/>
        <v>1169.4126699999999</v>
      </c>
      <c r="BC102" s="186">
        <f t="shared" si="72"/>
        <v>0</v>
      </c>
      <c r="BD102" s="186">
        <f t="shared" si="73"/>
        <v>0</v>
      </c>
      <c r="BE102" s="186">
        <f t="shared" si="50"/>
        <v>0</v>
      </c>
      <c r="BF102" s="186">
        <f t="shared" si="51"/>
        <v>0</v>
      </c>
      <c r="BG102" s="186">
        <f t="shared" si="52"/>
        <v>0</v>
      </c>
      <c r="BH102" s="186">
        <f t="shared" si="53"/>
        <v>0</v>
      </c>
      <c r="BI102" s="97"/>
      <c r="BJ102" s="186">
        <f t="shared" si="54"/>
        <v>0</v>
      </c>
      <c r="BK102" s="186" t="str">
        <f t="shared" si="55"/>
        <v/>
      </c>
      <c r="BL102" s="186" t="str">
        <f t="shared" si="56"/>
        <v/>
      </c>
      <c r="BM102" s="186" t="str">
        <f t="shared" si="57"/>
        <v/>
      </c>
      <c r="BN102" s="186" t="str">
        <f t="shared" si="58"/>
        <v/>
      </c>
      <c r="BO102" s="186" t="str">
        <f t="shared" si="59"/>
        <v/>
      </c>
      <c r="BP102" s="186" t="str">
        <f t="shared" si="60"/>
        <v/>
      </c>
      <c r="BQ102" s="97"/>
      <c r="BR102" s="186">
        <f t="shared" si="61"/>
        <v>3791.0256799999997</v>
      </c>
      <c r="BS102" s="186">
        <f t="shared" si="62"/>
        <v>0</v>
      </c>
      <c r="BT102" s="222">
        <f t="shared" si="63"/>
        <v>0</v>
      </c>
      <c r="BU102" s="222">
        <f t="shared" si="64"/>
        <v>0</v>
      </c>
      <c r="BV102" s="222">
        <f t="shared" si="65"/>
        <v>0</v>
      </c>
      <c r="BW102" s="222">
        <f t="shared" si="66"/>
        <v>0</v>
      </c>
      <c r="BX102" s="222">
        <f t="shared" si="67"/>
        <v>0</v>
      </c>
      <c r="BY102" s="106"/>
      <c r="BZ102" s="197">
        <f>IF(SUMIF('Input| Projects'!$AS$8:$CP$8,"Dx",'Input| Projects'!$AS102:$CP102)=0,"",SUMIF('Input| Projects'!$AS$8:$CP$8,"Dx",'Input| Projects'!$AS102:$CP102))</f>
        <v>1</v>
      </c>
      <c r="CA102" s="197" t="str">
        <f>IF(SUMIF('Input| Projects'!$AS$8:$CP$8,"Tx",'Input| Projects'!$AS102:$CP102)=0,"",SUMIF('Input| Projects'!$AS$8:$CP$8,"Tx",'Input| Projects'!$AS102:$CP102))</f>
        <v/>
      </c>
      <c r="CB102" s="150" t="str">
        <f t="shared" si="74"/>
        <v/>
      </c>
    </row>
    <row r="103" spans="2:80" x14ac:dyDescent="0.2">
      <c r="B103" s="201">
        <f>IFERROR('Input| Projects'!B103,"")</f>
        <v>94</v>
      </c>
      <c r="C103" s="42" t="str">
        <f>IFERROR(IF('Input| Projects'!C103="","",'Input| Projects'!C103),"")</f>
        <v>Customer Connections (&gt;100A)</v>
      </c>
      <c r="D103" s="42" t="str">
        <f>IFERROR(IF('Input| Projects'!D103="","",'Input| Projects'!D103),"")</f>
        <v>CC_66.01.13</v>
      </c>
      <c r="E103" s="104"/>
      <c r="F103" s="190">
        <f>IFERROR('Input| Projects'!I103*'Input| Escalations'!$K$19,"")</f>
        <v>157.49601000000001</v>
      </c>
      <c r="G103" s="190">
        <f>IFERROR('Input| Projects'!J103*'Input| Escalations'!$K$19,"")</f>
        <v>0</v>
      </c>
      <c r="H103" s="190">
        <f>IFERROR('Input| Projects'!K103*'Input| Escalations'!$K$19,"")</f>
        <v>0</v>
      </c>
      <c r="I103" s="190">
        <f>IFERROR('Input| Projects'!L103*'Input| Escalations'!$K$19,"")</f>
        <v>0</v>
      </c>
      <c r="J103" s="190">
        <f>IFERROR('Input| Projects'!M103*'Input| Escalations'!$K$19,"")</f>
        <v>0</v>
      </c>
      <c r="K103" s="190">
        <f>IFERROR('Input| Projects'!N103*'Input| Escalations'!$K$19,"")</f>
        <v>0</v>
      </c>
      <c r="L103" s="190">
        <f>IFERROR('Input| Projects'!O103*'Input| Escalations'!$K$19,"")</f>
        <v>0</v>
      </c>
      <c r="M103" s="150" t="str">
        <f>IF(ABS(SUM(F103:L103)-(SUM('Input| Projects'!I103:O103)*'Input| Escalations'!$K$19))&lt;0.0000001,"",1)</f>
        <v/>
      </c>
      <c r="N103" s="192">
        <f>'Input| Projects'!$Y103*INDEX('Input| Escalations'!$H$33:$N$33,MATCH('Calc| Project Costs'!N$9,'Input| Escalations'!$H$23:$N$23,0))+'Input| Projects'!$Z103*INDEX('Input| Escalations'!$H$34:$N$34,MATCH('Calc| Project Costs'!N$9,'Input| Escalations'!$H$23:$N$23,0))+'Input| Projects'!$AA103*INDEX('Input| Escalations'!$H$35:$N$35,MATCH('Calc| Project Costs'!N$9,'Input| Escalations'!$H$23:$N$23,0))+1</f>
        <v>1</v>
      </c>
      <c r="O103" s="192">
        <f>'Input| Projects'!$Y103*INDEX('Input| Escalations'!$H$33:$N$33,MATCH('Calc| Project Costs'!O$9,'Input| Escalations'!$H$23:$N$23,0))+'Input| Projects'!$Z103*INDEX('Input| Escalations'!$H$34:$N$34,MATCH('Calc| Project Costs'!O$9,'Input| Escalations'!$H$23:$N$23,0))+'Input| Projects'!$AA103*INDEX('Input| Escalations'!$H$35:$N$35,MATCH('Calc| Project Costs'!O$9,'Input| Escalations'!$H$23:$N$23,0))+1</f>
        <v>1</v>
      </c>
      <c r="P103" s="192">
        <f>'Input| Projects'!$Y103*INDEX('Input| Escalations'!$H$33:$N$33,MATCH('Calc| Project Costs'!P$9,'Input| Escalations'!$H$23:$N$23,0))+'Input| Projects'!$Z103*INDEX('Input| Escalations'!$H$34:$N$34,MATCH('Calc| Project Costs'!P$9,'Input| Escalations'!$H$23:$N$23,0))+'Input| Projects'!$AA103*INDEX('Input| Escalations'!$H$35:$N$35,MATCH('Calc| Project Costs'!P$9,'Input| Escalations'!$H$23:$N$23,0))+1</f>
        <v>1</v>
      </c>
      <c r="Q103" s="192">
        <f>'Input| Projects'!$Y103*INDEX('Input| Escalations'!$H$33:$N$33,MATCH('Calc| Project Costs'!Q$9,'Input| Escalations'!$H$23:$N$23,0))+'Input| Projects'!$Z103*INDEX('Input| Escalations'!$H$34:$N$34,MATCH('Calc| Project Costs'!Q$9,'Input| Escalations'!$H$23:$N$23,0))+'Input| Projects'!$AA103*INDEX('Input| Escalations'!$H$35:$N$35,MATCH('Calc| Project Costs'!Q$9,'Input| Escalations'!$H$23:$N$23,0))+1</f>
        <v>1</v>
      </c>
      <c r="R103" s="192">
        <f>'Input| Projects'!$Y103*INDEX('Input| Escalations'!$H$33:$N$33,MATCH('Calc| Project Costs'!R$9,'Input| Escalations'!$H$23:$N$23,0))+'Input| Projects'!$Z103*INDEX('Input| Escalations'!$H$34:$N$34,MATCH('Calc| Project Costs'!R$9,'Input| Escalations'!$H$23:$N$23,0))+'Input| Projects'!$AA103*INDEX('Input| Escalations'!$H$35:$N$35,MATCH('Calc| Project Costs'!R$9,'Input| Escalations'!$H$23:$N$23,0))+1</f>
        <v>1</v>
      </c>
      <c r="S103" s="192">
        <f>'Input| Projects'!$Y103*INDEX('Input| Escalations'!$H$33:$N$33,MATCH('Calc| Project Costs'!S$9,'Input| Escalations'!$H$23:$N$23,0))+'Input| Projects'!$Z103*INDEX('Input| Escalations'!$H$34:$N$34,MATCH('Calc| Project Costs'!S$9,'Input| Escalations'!$H$23:$N$23,0))+'Input| Projects'!$AA103*INDEX('Input| Escalations'!$H$35:$N$35,MATCH('Calc| Project Costs'!S$9,'Input| Escalations'!$H$23:$N$23,0))+1</f>
        <v>1</v>
      </c>
      <c r="T103" s="192">
        <f>'Input| Projects'!$Y103*INDEX('Input| Escalations'!$H$33:$N$33,MATCH('Calc| Project Costs'!T$9,'Input| Escalations'!$H$23:$N$23,0))+'Input| Projects'!$Z103*INDEX('Input| Escalations'!$H$34:$N$34,MATCH('Calc| Project Costs'!T$9,'Input| Escalations'!$H$23:$N$23,0))+'Input| Projects'!$AA103*INDEX('Input| Escalations'!$H$35:$N$35,MATCH('Calc| Project Costs'!T$9,'Input| Escalations'!$H$23:$N$23,0))+1</f>
        <v>1</v>
      </c>
      <c r="U103" s="106"/>
      <c r="V103" s="186">
        <f t="shared" si="68"/>
        <v>157.49601000000001</v>
      </c>
      <c r="W103" s="186">
        <f t="shared" si="69"/>
        <v>0</v>
      </c>
      <c r="X103" s="186">
        <f t="shared" si="70"/>
        <v>0</v>
      </c>
      <c r="Y103" s="186">
        <f t="shared" si="46"/>
        <v>0</v>
      </c>
      <c r="Z103" s="186">
        <f t="shared" si="47"/>
        <v>0</v>
      </c>
      <c r="AA103" s="186">
        <f t="shared" si="48"/>
        <v>0</v>
      </c>
      <c r="AB103" s="186">
        <f t="shared" si="49"/>
        <v>0</v>
      </c>
      <c r="AC103" s="106"/>
      <c r="AD103" s="186">
        <f>'Input| Projects'!Q103*N103*'Input| Escalations'!$K$19</f>
        <v>0</v>
      </c>
      <c r="AE103" s="186">
        <f>'Input| Projects'!R103*O103*'Input| Escalations'!$K$19</f>
        <v>0</v>
      </c>
      <c r="AF103" s="186">
        <f>'Input| Projects'!S103*P103*'Input| Escalations'!$K$19</f>
        <v>0</v>
      </c>
      <c r="AG103" s="186">
        <f>'Input| Projects'!T103*Q103*'Input| Escalations'!$K$19</f>
        <v>0</v>
      </c>
      <c r="AH103" s="186">
        <f>'Input| Projects'!U103*R103*'Input| Escalations'!$K$19</f>
        <v>0</v>
      </c>
      <c r="AI103" s="186">
        <f>'Input| Projects'!V103*S103*'Input| Escalations'!$K$19</f>
        <v>0</v>
      </c>
      <c r="AJ103" s="186">
        <f>'Input| Projects'!W103*T103*'Input| Escalations'!$K$19</f>
        <v>0</v>
      </c>
      <c r="AK103" s="106"/>
      <c r="AL103" s="186">
        <f>IFERROR(IF('Input| Overheads'!$C$42="Direct costs",SUMPRODUCT(--('Input| Projects'!$AC103="Yes"),'Calc| Overheads Allocation'!C$8,'Calc| Project Costs'!V103),IF('Input| Overheads'!$C$42="Internal labour",SUMPRODUCT(--('Input| Projects'!$AC103="Yes"),'Calc| Overheads Allocation'!C$8,'Calc| Project Costs'!V103,'Input| Projects'!$Y103),IF('Input| Overheads'!$C$42="DNSP defined",SUMPRODUCT(--('Input| Projects'!$AC103="Yes"),'Calc| Overheads Allocation'!C$61,'Input| Projects'!$AF103),""))),"")</f>
        <v>25.299850000000003</v>
      </c>
      <c r="AM103" s="186">
        <f>IFERROR(IF('Input| Overheads'!$C$42="Direct costs",SUMPRODUCT(--('Input| Projects'!$AC103="Yes"),'Calc| Overheads Allocation'!D$8,'Calc| Project Costs'!W103),IF('Input| Overheads'!$C$42="Internal labour",SUMPRODUCT(--('Input| Projects'!$AC103="Yes"),'Calc| Overheads Allocation'!D$8,'Calc| Project Costs'!W103,'Input| Projects'!$Y103),IF('Input| Overheads'!$C$42="DNSP defined",SUMPRODUCT(--('Input| Projects'!$AC103="Yes"),'Calc| Overheads Allocation'!D$61,'Input| Projects'!$AF103),""))),"")</f>
        <v>0</v>
      </c>
      <c r="AN103" s="186">
        <f>IFERROR(IF('Input| Overheads'!$C$42="Direct costs",SUMPRODUCT(--('Input| Projects'!$AC103="Yes"),'Calc| Overheads Allocation'!E$8,'Calc| Project Costs'!X103),IF('Input| Overheads'!$C$42="Internal labour",SUMPRODUCT(--('Input| Projects'!$AC103="Yes"),'Calc| Overheads Allocation'!E$8,'Calc| Project Costs'!X103,'Input| Projects'!$Y103),IF('Input| Overheads'!$C$42="DNSP defined",SUMPRODUCT(--('Input| Projects'!$AC103="Yes"),'Calc| Overheads Allocation'!E$61,'Input| Projects'!$AF103),""))),"")</f>
        <v>0</v>
      </c>
      <c r="AO103" s="186">
        <f>IFERROR(IF('Input| Overheads'!$C$42="Direct costs",SUMPRODUCT(--('Input| Projects'!$AC103="Yes"),'Calc| Overheads Allocation'!F$8,'Calc| Project Costs'!Y103),IF('Input| Overheads'!$C$42="Internal labour",SUMPRODUCT(--('Input| Projects'!$AC103="Yes"),'Calc| Overheads Allocation'!F$8,'Calc| Project Costs'!Y103,'Input| Projects'!$Y103),IF('Input| Overheads'!$C$42="DNSP defined",SUMPRODUCT(--('Input| Projects'!$AC103="Yes"),'Calc| Overheads Allocation'!F$61,'Input| Projects'!$AF103),""))),"")</f>
        <v>0</v>
      </c>
      <c r="AP103" s="186">
        <f>IFERROR(IF('Input| Overheads'!$C$42="Direct costs",SUMPRODUCT(--('Input| Projects'!$AC103="Yes"),'Calc| Overheads Allocation'!G$8,'Calc| Project Costs'!Z103),IF('Input| Overheads'!$C$42="Internal labour",SUMPRODUCT(--('Input| Projects'!$AC103="Yes"),'Calc| Overheads Allocation'!G$8,'Calc| Project Costs'!Z103,'Input| Projects'!$Y103),IF('Input| Overheads'!$C$42="DNSP defined",SUMPRODUCT(--('Input| Projects'!$AC103="Yes"),'Calc| Overheads Allocation'!G$61,'Input| Projects'!$AF103),""))),"")</f>
        <v>0</v>
      </c>
      <c r="AQ103" s="186">
        <f>IFERROR(IF('Input| Overheads'!$C$42="Direct costs",SUMPRODUCT(--('Input| Projects'!$AC103="Yes"),'Calc| Overheads Allocation'!H$8,'Calc| Project Costs'!AA103),IF('Input| Overheads'!$C$42="Internal labour",SUMPRODUCT(--('Input| Projects'!$AC103="Yes"),'Calc| Overheads Allocation'!H$8,'Calc| Project Costs'!AA103,'Input| Projects'!$Y103),IF('Input| Overheads'!$C$42="DNSP defined",SUMPRODUCT(--('Input| Projects'!$AC103="Yes"),'Calc| Overheads Allocation'!H$61,'Input| Projects'!$AF103),""))),"")</f>
        <v>0</v>
      </c>
      <c r="AR103" s="186">
        <f>IFERROR(IF('Input| Overheads'!$C$42="Direct costs",SUMPRODUCT(--('Input| Projects'!$AC103="Yes"),'Calc| Overheads Allocation'!I$8,'Calc| Project Costs'!AB103),IF('Input| Overheads'!$C$42="Internal labour",SUMPRODUCT(--('Input| Projects'!$AC103="Yes"),'Calc| Overheads Allocation'!I$8,'Calc| Project Costs'!AB103,'Input| Projects'!$Y103),IF('Input| Overheads'!$C$42="DNSP defined",SUMPRODUCT(--('Input| Projects'!$AC103="Yes"),'Calc| Overheads Allocation'!I$61,'Input| Projects'!$AF103),""))),"")</f>
        <v>0</v>
      </c>
      <c r="AS103" s="106"/>
      <c r="AT103" s="186">
        <f>IFERROR(IF('Input| Overheads'!$C$42="Direct costs",SUMPRODUCT(--('Input| Projects'!$AD103="Yes"),'Calc| Overheads Allocation'!C$9,'Calc| Project Costs'!V103),IF('Input| Overheads'!$C$42="Internal labour",SUMPRODUCT(--('Input| Projects'!$AD103="Yes"),'Calc| Overheads Allocation'!C$9,'Calc| Project Costs'!V103,'Input| Projects'!$Y103),IF('Input| Overheads'!$C$42="DNSP defined",SUMPRODUCT(--('Input| Projects'!$AD103="Yes"),'Calc| Overheads Allocation'!C$62,'Input| Projects'!$AG103),""))),"")</f>
        <v>0</v>
      </c>
      <c r="AU103" s="186">
        <f>IFERROR(IF('Input| Overheads'!$C$42="Direct costs",SUMPRODUCT(--('Input| Projects'!$AD103="Yes"),'Calc| Overheads Allocation'!D$9,'Calc| Project Costs'!W103),IF('Input| Overheads'!$C$42="Internal labour",SUMPRODUCT(--('Input| Projects'!$AD103="Yes"),'Calc| Overheads Allocation'!D$9,'Calc| Project Costs'!W103,'Input| Projects'!$Y103),IF('Input| Overheads'!$C$42="DNSP defined",SUMPRODUCT(--('Input| Projects'!$AD103="Yes"),'Calc| Overheads Allocation'!D$62,'Input| Projects'!$AG103),""))),"")</f>
        <v>0</v>
      </c>
      <c r="AV103" s="186">
        <f>IFERROR(IF('Input| Overheads'!$C$42="Direct costs",SUMPRODUCT(--('Input| Projects'!$AD103="Yes"),'Calc| Overheads Allocation'!E$9,'Calc| Project Costs'!X103),IF('Input| Overheads'!$C$42="Internal labour",SUMPRODUCT(--('Input| Projects'!$AD103="Yes"),'Calc| Overheads Allocation'!E$9,'Calc| Project Costs'!X103,'Input| Projects'!$Y103),IF('Input| Overheads'!$C$42="DNSP defined",SUMPRODUCT(--('Input| Projects'!$AD103="Yes"),'Calc| Overheads Allocation'!E$62,'Input| Projects'!$AG103),""))),"")</f>
        <v>0</v>
      </c>
      <c r="AW103" s="186">
        <f>IFERROR(IF('Input| Overheads'!$C$42="Direct costs",SUMPRODUCT(--('Input| Projects'!$AD103="Yes"),'Calc| Overheads Allocation'!F$9,'Calc| Project Costs'!Y103),IF('Input| Overheads'!$C$42="Internal labour",SUMPRODUCT(--('Input| Projects'!$AD103="Yes"),'Calc| Overheads Allocation'!F$9,'Calc| Project Costs'!Y103,'Input| Projects'!$Y103),IF('Input| Overheads'!$C$42="DNSP defined",SUMPRODUCT(--('Input| Projects'!$AD103="Yes"),'Calc| Overheads Allocation'!F$62,'Input| Projects'!$AG103),""))),"")</f>
        <v>0</v>
      </c>
      <c r="AX103" s="186">
        <f>IFERROR(IF('Input| Overheads'!$C$42="Direct costs",SUMPRODUCT(--('Input| Projects'!$AD103="Yes"),'Calc| Overheads Allocation'!G$9,'Calc| Project Costs'!Z103),IF('Input| Overheads'!$C$42="Internal labour",SUMPRODUCT(--('Input| Projects'!$AD103="Yes"),'Calc| Overheads Allocation'!G$9,'Calc| Project Costs'!Z103,'Input| Projects'!$Y103),IF('Input| Overheads'!$C$42="DNSP defined",SUMPRODUCT(--('Input| Projects'!$AD103="Yes"),'Calc| Overheads Allocation'!G$62,'Input| Projects'!$AG103),""))),"")</f>
        <v>0</v>
      </c>
      <c r="AY103" s="186">
        <f>IFERROR(IF('Input| Overheads'!$C$42="Direct costs",SUMPRODUCT(--('Input| Projects'!$AD103="Yes"),'Calc| Overheads Allocation'!H$9,'Calc| Project Costs'!AA103),IF('Input| Overheads'!$C$42="Internal labour",SUMPRODUCT(--('Input| Projects'!$AD103="Yes"),'Calc| Overheads Allocation'!H$9,'Calc| Project Costs'!AA103,'Input| Projects'!$Y103),IF('Input| Overheads'!$C$42="DNSP defined",SUMPRODUCT(--('Input| Projects'!$AD103="Yes"),'Calc| Overheads Allocation'!H$62,'Input| Projects'!$AG103),""))),"")</f>
        <v>0</v>
      </c>
      <c r="AZ103" s="186">
        <f>IFERROR(IF('Input| Overheads'!$C$42="Direct costs",SUMPRODUCT(--('Input| Projects'!$AD103="Yes"),'Calc| Overheads Allocation'!I$9,'Calc| Project Costs'!AB103),IF('Input| Overheads'!$C$42="Internal labour",SUMPRODUCT(--('Input| Projects'!$AD103="Yes"),'Calc| Overheads Allocation'!I$9,'Calc| Project Costs'!AB103,'Input| Projects'!$Y103),IF('Input| Overheads'!$C$42="DNSP defined",SUMPRODUCT(--('Input| Projects'!$AD103="Yes"),'Calc| Overheads Allocation'!I$62,'Input| Projects'!$AG103),""))),"")</f>
        <v>0</v>
      </c>
      <c r="BA103" s="106"/>
      <c r="BB103" s="186">
        <f t="shared" si="71"/>
        <v>25.299850000000003</v>
      </c>
      <c r="BC103" s="186">
        <f t="shared" si="72"/>
        <v>0</v>
      </c>
      <c r="BD103" s="186">
        <f t="shared" si="73"/>
        <v>0</v>
      </c>
      <c r="BE103" s="186">
        <f t="shared" si="50"/>
        <v>0</v>
      </c>
      <c r="BF103" s="186">
        <f t="shared" si="51"/>
        <v>0</v>
      </c>
      <c r="BG103" s="186">
        <f t="shared" si="52"/>
        <v>0</v>
      </c>
      <c r="BH103" s="186">
        <f t="shared" si="53"/>
        <v>0</v>
      </c>
      <c r="BI103" s="97"/>
      <c r="BJ103" s="186">
        <f t="shared" si="54"/>
        <v>0</v>
      </c>
      <c r="BK103" s="186" t="str">
        <f t="shared" si="55"/>
        <v/>
      </c>
      <c r="BL103" s="186" t="str">
        <f t="shared" si="56"/>
        <v/>
      </c>
      <c r="BM103" s="186" t="str">
        <f t="shared" si="57"/>
        <v/>
      </c>
      <c r="BN103" s="186" t="str">
        <f t="shared" si="58"/>
        <v/>
      </c>
      <c r="BO103" s="186" t="str">
        <f t="shared" si="59"/>
        <v/>
      </c>
      <c r="BP103" s="186" t="str">
        <f t="shared" si="60"/>
        <v/>
      </c>
      <c r="BQ103" s="97"/>
      <c r="BR103" s="186">
        <f t="shared" si="61"/>
        <v>182.79586</v>
      </c>
      <c r="BS103" s="186">
        <f t="shared" si="62"/>
        <v>0</v>
      </c>
      <c r="BT103" s="222">
        <f t="shared" si="63"/>
        <v>0</v>
      </c>
      <c r="BU103" s="222">
        <f t="shared" si="64"/>
        <v>0</v>
      </c>
      <c r="BV103" s="222">
        <f t="shared" si="65"/>
        <v>0</v>
      </c>
      <c r="BW103" s="222">
        <f t="shared" si="66"/>
        <v>0</v>
      </c>
      <c r="BX103" s="222">
        <f t="shared" si="67"/>
        <v>0</v>
      </c>
      <c r="BY103" s="106"/>
      <c r="BZ103" s="197">
        <f>IF(SUMIF('Input| Projects'!$AS$8:$CP$8,"Dx",'Input| Projects'!$AS103:$CP103)=0,"",SUMIF('Input| Projects'!$AS$8:$CP$8,"Dx",'Input| Projects'!$AS103:$CP103))</f>
        <v>1</v>
      </c>
      <c r="CA103" s="197" t="str">
        <f>IF(SUMIF('Input| Projects'!$AS$8:$CP$8,"Tx",'Input| Projects'!$AS103:$CP103)=0,"",SUMIF('Input| Projects'!$AS$8:$CP$8,"Tx",'Input| Projects'!$AS103:$CP103))</f>
        <v/>
      </c>
      <c r="CB103" s="150" t="str">
        <f t="shared" si="74"/>
        <v/>
      </c>
    </row>
    <row r="104" spans="2:80" x14ac:dyDescent="0.2">
      <c r="B104" s="201">
        <f>IFERROR('Input| Projects'!B104,"")</f>
        <v>95</v>
      </c>
      <c r="C104" s="42" t="str">
        <f>IFERROR(IF('Input| Projects'!C104="","",'Input| Projects'!C104),"")</f>
        <v>Customer Connections (&lt; 100A)</v>
      </c>
      <c r="D104" s="42" t="str">
        <f>IFERROR(IF('Input| Projects'!D104="","",'Input| Projects'!D104),"")</f>
        <v>CC_66.01.14</v>
      </c>
      <c r="E104" s="104"/>
      <c r="F104" s="190">
        <f>IFERROR('Input| Projects'!I104*'Input| Escalations'!$K$19,"")</f>
        <v>35.918970000000002</v>
      </c>
      <c r="G104" s="190">
        <f>IFERROR('Input| Projects'!J104*'Input| Escalations'!$K$19,"")</f>
        <v>0</v>
      </c>
      <c r="H104" s="190">
        <f>IFERROR('Input| Projects'!K104*'Input| Escalations'!$K$19,"")</f>
        <v>0</v>
      </c>
      <c r="I104" s="190">
        <f>IFERROR('Input| Projects'!L104*'Input| Escalations'!$K$19,"")</f>
        <v>0</v>
      </c>
      <c r="J104" s="190">
        <f>IFERROR('Input| Projects'!M104*'Input| Escalations'!$K$19,"")</f>
        <v>0</v>
      </c>
      <c r="K104" s="190">
        <f>IFERROR('Input| Projects'!N104*'Input| Escalations'!$K$19,"")</f>
        <v>0</v>
      </c>
      <c r="L104" s="190">
        <f>IFERROR('Input| Projects'!O104*'Input| Escalations'!$K$19,"")</f>
        <v>0</v>
      </c>
      <c r="M104" s="150" t="str">
        <f>IF(ABS(SUM(F104:L104)-(SUM('Input| Projects'!I104:O104)*'Input| Escalations'!$K$19))&lt;0.0000001,"",1)</f>
        <v/>
      </c>
      <c r="N104" s="192">
        <f>'Input| Projects'!$Y104*INDEX('Input| Escalations'!$H$33:$N$33,MATCH('Calc| Project Costs'!N$9,'Input| Escalations'!$H$23:$N$23,0))+'Input| Projects'!$Z104*INDEX('Input| Escalations'!$H$34:$N$34,MATCH('Calc| Project Costs'!N$9,'Input| Escalations'!$H$23:$N$23,0))+'Input| Projects'!$AA104*INDEX('Input| Escalations'!$H$35:$N$35,MATCH('Calc| Project Costs'!N$9,'Input| Escalations'!$H$23:$N$23,0))+1</f>
        <v>1</v>
      </c>
      <c r="O104" s="192">
        <f>'Input| Projects'!$Y104*INDEX('Input| Escalations'!$H$33:$N$33,MATCH('Calc| Project Costs'!O$9,'Input| Escalations'!$H$23:$N$23,0))+'Input| Projects'!$Z104*INDEX('Input| Escalations'!$H$34:$N$34,MATCH('Calc| Project Costs'!O$9,'Input| Escalations'!$H$23:$N$23,0))+'Input| Projects'!$AA104*INDEX('Input| Escalations'!$H$35:$N$35,MATCH('Calc| Project Costs'!O$9,'Input| Escalations'!$H$23:$N$23,0))+1</f>
        <v>1</v>
      </c>
      <c r="P104" s="192">
        <f>'Input| Projects'!$Y104*INDEX('Input| Escalations'!$H$33:$N$33,MATCH('Calc| Project Costs'!P$9,'Input| Escalations'!$H$23:$N$23,0))+'Input| Projects'!$Z104*INDEX('Input| Escalations'!$H$34:$N$34,MATCH('Calc| Project Costs'!P$9,'Input| Escalations'!$H$23:$N$23,0))+'Input| Projects'!$AA104*INDEX('Input| Escalations'!$H$35:$N$35,MATCH('Calc| Project Costs'!P$9,'Input| Escalations'!$H$23:$N$23,0))+1</f>
        <v>1</v>
      </c>
      <c r="Q104" s="192">
        <f>'Input| Projects'!$Y104*INDEX('Input| Escalations'!$H$33:$N$33,MATCH('Calc| Project Costs'!Q$9,'Input| Escalations'!$H$23:$N$23,0))+'Input| Projects'!$Z104*INDEX('Input| Escalations'!$H$34:$N$34,MATCH('Calc| Project Costs'!Q$9,'Input| Escalations'!$H$23:$N$23,0))+'Input| Projects'!$AA104*INDEX('Input| Escalations'!$H$35:$N$35,MATCH('Calc| Project Costs'!Q$9,'Input| Escalations'!$H$23:$N$23,0))+1</f>
        <v>1</v>
      </c>
      <c r="R104" s="192">
        <f>'Input| Projects'!$Y104*INDEX('Input| Escalations'!$H$33:$N$33,MATCH('Calc| Project Costs'!R$9,'Input| Escalations'!$H$23:$N$23,0))+'Input| Projects'!$Z104*INDEX('Input| Escalations'!$H$34:$N$34,MATCH('Calc| Project Costs'!R$9,'Input| Escalations'!$H$23:$N$23,0))+'Input| Projects'!$AA104*INDEX('Input| Escalations'!$H$35:$N$35,MATCH('Calc| Project Costs'!R$9,'Input| Escalations'!$H$23:$N$23,0))+1</f>
        <v>1</v>
      </c>
      <c r="S104" s="192">
        <f>'Input| Projects'!$Y104*INDEX('Input| Escalations'!$H$33:$N$33,MATCH('Calc| Project Costs'!S$9,'Input| Escalations'!$H$23:$N$23,0))+'Input| Projects'!$Z104*INDEX('Input| Escalations'!$H$34:$N$34,MATCH('Calc| Project Costs'!S$9,'Input| Escalations'!$H$23:$N$23,0))+'Input| Projects'!$AA104*INDEX('Input| Escalations'!$H$35:$N$35,MATCH('Calc| Project Costs'!S$9,'Input| Escalations'!$H$23:$N$23,0))+1</f>
        <v>1</v>
      </c>
      <c r="T104" s="192">
        <f>'Input| Projects'!$Y104*INDEX('Input| Escalations'!$H$33:$N$33,MATCH('Calc| Project Costs'!T$9,'Input| Escalations'!$H$23:$N$23,0))+'Input| Projects'!$Z104*INDEX('Input| Escalations'!$H$34:$N$34,MATCH('Calc| Project Costs'!T$9,'Input| Escalations'!$H$23:$N$23,0))+'Input| Projects'!$AA104*INDEX('Input| Escalations'!$H$35:$N$35,MATCH('Calc| Project Costs'!T$9,'Input| Escalations'!$H$23:$N$23,0))+1</f>
        <v>1</v>
      </c>
      <c r="U104" s="106"/>
      <c r="V104" s="186">
        <f t="shared" si="68"/>
        <v>35.918970000000002</v>
      </c>
      <c r="W104" s="186">
        <f t="shared" si="69"/>
        <v>0</v>
      </c>
      <c r="X104" s="186">
        <f t="shared" si="70"/>
        <v>0</v>
      </c>
      <c r="Y104" s="186">
        <f t="shared" si="46"/>
        <v>0</v>
      </c>
      <c r="Z104" s="186">
        <f t="shared" si="47"/>
        <v>0</v>
      </c>
      <c r="AA104" s="186">
        <f t="shared" si="48"/>
        <v>0</v>
      </c>
      <c r="AB104" s="186">
        <f t="shared" si="49"/>
        <v>0</v>
      </c>
      <c r="AC104" s="106"/>
      <c r="AD104" s="186">
        <f>'Input| Projects'!Q104*N104*'Input| Escalations'!$K$19</f>
        <v>0</v>
      </c>
      <c r="AE104" s="186">
        <f>'Input| Projects'!R104*O104*'Input| Escalations'!$K$19</f>
        <v>0</v>
      </c>
      <c r="AF104" s="186">
        <f>'Input| Projects'!S104*P104*'Input| Escalations'!$K$19</f>
        <v>0</v>
      </c>
      <c r="AG104" s="186">
        <f>'Input| Projects'!T104*Q104*'Input| Escalations'!$K$19</f>
        <v>0</v>
      </c>
      <c r="AH104" s="186">
        <f>'Input| Projects'!U104*R104*'Input| Escalations'!$K$19</f>
        <v>0</v>
      </c>
      <c r="AI104" s="186">
        <f>'Input| Projects'!V104*S104*'Input| Escalations'!$K$19</f>
        <v>0</v>
      </c>
      <c r="AJ104" s="186">
        <f>'Input| Projects'!W104*T104*'Input| Escalations'!$K$19</f>
        <v>0</v>
      </c>
      <c r="AK104" s="106"/>
      <c r="AL104" s="186">
        <f>IFERROR(IF('Input| Overheads'!$C$42="Direct costs",SUMPRODUCT(--('Input| Projects'!$AC104="Yes"),'Calc| Overheads Allocation'!C$8,'Calc| Project Costs'!V104),IF('Input| Overheads'!$C$42="Internal labour",SUMPRODUCT(--('Input| Projects'!$AC104="Yes"),'Calc| Overheads Allocation'!C$8,'Calc| Project Costs'!V104,'Input| Projects'!$Y104),IF('Input| Overheads'!$C$42="DNSP defined",SUMPRODUCT(--('Input| Projects'!$AC104="Yes"),'Calc| Overheads Allocation'!C$61,'Input| Projects'!$AF104),""))),"")</f>
        <v>16.320009999999996</v>
      </c>
      <c r="AM104" s="186">
        <f>IFERROR(IF('Input| Overheads'!$C$42="Direct costs",SUMPRODUCT(--('Input| Projects'!$AC104="Yes"),'Calc| Overheads Allocation'!D$8,'Calc| Project Costs'!W104),IF('Input| Overheads'!$C$42="Internal labour",SUMPRODUCT(--('Input| Projects'!$AC104="Yes"),'Calc| Overheads Allocation'!D$8,'Calc| Project Costs'!W104,'Input| Projects'!$Y104),IF('Input| Overheads'!$C$42="DNSP defined",SUMPRODUCT(--('Input| Projects'!$AC104="Yes"),'Calc| Overheads Allocation'!D$61,'Input| Projects'!$AF104),""))),"")</f>
        <v>0</v>
      </c>
      <c r="AN104" s="186">
        <f>IFERROR(IF('Input| Overheads'!$C$42="Direct costs",SUMPRODUCT(--('Input| Projects'!$AC104="Yes"),'Calc| Overheads Allocation'!E$8,'Calc| Project Costs'!X104),IF('Input| Overheads'!$C$42="Internal labour",SUMPRODUCT(--('Input| Projects'!$AC104="Yes"),'Calc| Overheads Allocation'!E$8,'Calc| Project Costs'!X104,'Input| Projects'!$Y104),IF('Input| Overheads'!$C$42="DNSP defined",SUMPRODUCT(--('Input| Projects'!$AC104="Yes"),'Calc| Overheads Allocation'!E$61,'Input| Projects'!$AF104),""))),"")</f>
        <v>0</v>
      </c>
      <c r="AO104" s="186">
        <f>IFERROR(IF('Input| Overheads'!$C$42="Direct costs",SUMPRODUCT(--('Input| Projects'!$AC104="Yes"),'Calc| Overheads Allocation'!F$8,'Calc| Project Costs'!Y104),IF('Input| Overheads'!$C$42="Internal labour",SUMPRODUCT(--('Input| Projects'!$AC104="Yes"),'Calc| Overheads Allocation'!F$8,'Calc| Project Costs'!Y104,'Input| Projects'!$Y104),IF('Input| Overheads'!$C$42="DNSP defined",SUMPRODUCT(--('Input| Projects'!$AC104="Yes"),'Calc| Overheads Allocation'!F$61,'Input| Projects'!$AF104),""))),"")</f>
        <v>0</v>
      </c>
      <c r="AP104" s="186">
        <f>IFERROR(IF('Input| Overheads'!$C$42="Direct costs",SUMPRODUCT(--('Input| Projects'!$AC104="Yes"),'Calc| Overheads Allocation'!G$8,'Calc| Project Costs'!Z104),IF('Input| Overheads'!$C$42="Internal labour",SUMPRODUCT(--('Input| Projects'!$AC104="Yes"),'Calc| Overheads Allocation'!G$8,'Calc| Project Costs'!Z104,'Input| Projects'!$Y104),IF('Input| Overheads'!$C$42="DNSP defined",SUMPRODUCT(--('Input| Projects'!$AC104="Yes"),'Calc| Overheads Allocation'!G$61,'Input| Projects'!$AF104),""))),"")</f>
        <v>0</v>
      </c>
      <c r="AQ104" s="186">
        <f>IFERROR(IF('Input| Overheads'!$C$42="Direct costs",SUMPRODUCT(--('Input| Projects'!$AC104="Yes"),'Calc| Overheads Allocation'!H$8,'Calc| Project Costs'!AA104),IF('Input| Overheads'!$C$42="Internal labour",SUMPRODUCT(--('Input| Projects'!$AC104="Yes"),'Calc| Overheads Allocation'!H$8,'Calc| Project Costs'!AA104,'Input| Projects'!$Y104),IF('Input| Overheads'!$C$42="DNSP defined",SUMPRODUCT(--('Input| Projects'!$AC104="Yes"),'Calc| Overheads Allocation'!H$61,'Input| Projects'!$AF104),""))),"")</f>
        <v>0</v>
      </c>
      <c r="AR104" s="186">
        <f>IFERROR(IF('Input| Overheads'!$C$42="Direct costs",SUMPRODUCT(--('Input| Projects'!$AC104="Yes"),'Calc| Overheads Allocation'!I$8,'Calc| Project Costs'!AB104),IF('Input| Overheads'!$C$42="Internal labour",SUMPRODUCT(--('Input| Projects'!$AC104="Yes"),'Calc| Overheads Allocation'!I$8,'Calc| Project Costs'!AB104,'Input| Projects'!$Y104),IF('Input| Overheads'!$C$42="DNSP defined",SUMPRODUCT(--('Input| Projects'!$AC104="Yes"),'Calc| Overheads Allocation'!I$61,'Input| Projects'!$AF104),""))),"")</f>
        <v>0</v>
      </c>
      <c r="AS104" s="106"/>
      <c r="AT104" s="186">
        <f>IFERROR(IF('Input| Overheads'!$C$42="Direct costs",SUMPRODUCT(--('Input| Projects'!$AD104="Yes"),'Calc| Overheads Allocation'!C$9,'Calc| Project Costs'!V104),IF('Input| Overheads'!$C$42="Internal labour",SUMPRODUCT(--('Input| Projects'!$AD104="Yes"),'Calc| Overheads Allocation'!C$9,'Calc| Project Costs'!V104,'Input| Projects'!$Y104),IF('Input| Overheads'!$C$42="DNSP defined",SUMPRODUCT(--('Input| Projects'!$AD104="Yes"),'Calc| Overheads Allocation'!C$62,'Input| Projects'!$AG104),""))),"")</f>
        <v>0</v>
      </c>
      <c r="AU104" s="186">
        <f>IFERROR(IF('Input| Overheads'!$C$42="Direct costs",SUMPRODUCT(--('Input| Projects'!$AD104="Yes"),'Calc| Overheads Allocation'!D$9,'Calc| Project Costs'!W104),IF('Input| Overheads'!$C$42="Internal labour",SUMPRODUCT(--('Input| Projects'!$AD104="Yes"),'Calc| Overheads Allocation'!D$9,'Calc| Project Costs'!W104,'Input| Projects'!$Y104),IF('Input| Overheads'!$C$42="DNSP defined",SUMPRODUCT(--('Input| Projects'!$AD104="Yes"),'Calc| Overheads Allocation'!D$62,'Input| Projects'!$AG104),""))),"")</f>
        <v>0</v>
      </c>
      <c r="AV104" s="186">
        <f>IFERROR(IF('Input| Overheads'!$C$42="Direct costs",SUMPRODUCT(--('Input| Projects'!$AD104="Yes"),'Calc| Overheads Allocation'!E$9,'Calc| Project Costs'!X104),IF('Input| Overheads'!$C$42="Internal labour",SUMPRODUCT(--('Input| Projects'!$AD104="Yes"),'Calc| Overheads Allocation'!E$9,'Calc| Project Costs'!X104,'Input| Projects'!$Y104),IF('Input| Overheads'!$C$42="DNSP defined",SUMPRODUCT(--('Input| Projects'!$AD104="Yes"),'Calc| Overheads Allocation'!E$62,'Input| Projects'!$AG104),""))),"")</f>
        <v>0</v>
      </c>
      <c r="AW104" s="186">
        <f>IFERROR(IF('Input| Overheads'!$C$42="Direct costs",SUMPRODUCT(--('Input| Projects'!$AD104="Yes"),'Calc| Overheads Allocation'!F$9,'Calc| Project Costs'!Y104),IF('Input| Overheads'!$C$42="Internal labour",SUMPRODUCT(--('Input| Projects'!$AD104="Yes"),'Calc| Overheads Allocation'!F$9,'Calc| Project Costs'!Y104,'Input| Projects'!$Y104),IF('Input| Overheads'!$C$42="DNSP defined",SUMPRODUCT(--('Input| Projects'!$AD104="Yes"),'Calc| Overheads Allocation'!F$62,'Input| Projects'!$AG104),""))),"")</f>
        <v>0</v>
      </c>
      <c r="AX104" s="186">
        <f>IFERROR(IF('Input| Overheads'!$C$42="Direct costs",SUMPRODUCT(--('Input| Projects'!$AD104="Yes"),'Calc| Overheads Allocation'!G$9,'Calc| Project Costs'!Z104),IF('Input| Overheads'!$C$42="Internal labour",SUMPRODUCT(--('Input| Projects'!$AD104="Yes"),'Calc| Overheads Allocation'!G$9,'Calc| Project Costs'!Z104,'Input| Projects'!$Y104),IF('Input| Overheads'!$C$42="DNSP defined",SUMPRODUCT(--('Input| Projects'!$AD104="Yes"),'Calc| Overheads Allocation'!G$62,'Input| Projects'!$AG104),""))),"")</f>
        <v>0</v>
      </c>
      <c r="AY104" s="186">
        <f>IFERROR(IF('Input| Overheads'!$C$42="Direct costs",SUMPRODUCT(--('Input| Projects'!$AD104="Yes"),'Calc| Overheads Allocation'!H$9,'Calc| Project Costs'!AA104),IF('Input| Overheads'!$C$42="Internal labour",SUMPRODUCT(--('Input| Projects'!$AD104="Yes"),'Calc| Overheads Allocation'!H$9,'Calc| Project Costs'!AA104,'Input| Projects'!$Y104),IF('Input| Overheads'!$C$42="DNSP defined",SUMPRODUCT(--('Input| Projects'!$AD104="Yes"),'Calc| Overheads Allocation'!H$62,'Input| Projects'!$AG104),""))),"")</f>
        <v>0</v>
      </c>
      <c r="AZ104" s="186">
        <f>IFERROR(IF('Input| Overheads'!$C$42="Direct costs",SUMPRODUCT(--('Input| Projects'!$AD104="Yes"),'Calc| Overheads Allocation'!I$9,'Calc| Project Costs'!AB104),IF('Input| Overheads'!$C$42="Internal labour",SUMPRODUCT(--('Input| Projects'!$AD104="Yes"),'Calc| Overheads Allocation'!I$9,'Calc| Project Costs'!AB104,'Input| Projects'!$Y104),IF('Input| Overheads'!$C$42="DNSP defined",SUMPRODUCT(--('Input| Projects'!$AD104="Yes"),'Calc| Overheads Allocation'!I$62,'Input| Projects'!$AG104),""))),"")</f>
        <v>0</v>
      </c>
      <c r="BA104" s="106"/>
      <c r="BB104" s="186">
        <f t="shared" si="71"/>
        <v>16.320009999999996</v>
      </c>
      <c r="BC104" s="186">
        <f t="shared" si="72"/>
        <v>0</v>
      </c>
      <c r="BD104" s="186">
        <f t="shared" si="73"/>
        <v>0</v>
      </c>
      <c r="BE104" s="186">
        <f t="shared" si="50"/>
        <v>0</v>
      </c>
      <c r="BF104" s="186">
        <f t="shared" si="51"/>
        <v>0</v>
      </c>
      <c r="BG104" s="186">
        <f t="shared" si="52"/>
        <v>0</v>
      </c>
      <c r="BH104" s="186">
        <f t="shared" si="53"/>
        <v>0</v>
      </c>
      <c r="BI104" s="97"/>
      <c r="BJ104" s="186">
        <f t="shared" si="54"/>
        <v>0</v>
      </c>
      <c r="BK104" s="186" t="str">
        <f t="shared" si="55"/>
        <v/>
      </c>
      <c r="BL104" s="186" t="str">
        <f t="shared" si="56"/>
        <v/>
      </c>
      <c r="BM104" s="186" t="str">
        <f t="shared" si="57"/>
        <v/>
      </c>
      <c r="BN104" s="186" t="str">
        <f t="shared" si="58"/>
        <v/>
      </c>
      <c r="BO104" s="186" t="str">
        <f t="shared" si="59"/>
        <v/>
      </c>
      <c r="BP104" s="186" t="str">
        <f t="shared" si="60"/>
        <v/>
      </c>
      <c r="BQ104" s="97"/>
      <c r="BR104" s="186">
        <f t="shared" si="61"/>
        <v>52.238979999999998</v>
      </c>
      <c r="BS104" s="186">
        <f t="shared" si="62"/>
        <v>0</v>
      </c>
      <c r="BT104" s="222">
        <f t="shared" si="63"/>
        <v>0</v>
      </c>
      <c r="BU104" s="222">
        <f t="shared" si="64"/>
        <v>0</v>
      </c>
      <c r="BV104" s="222">
        <f t="shared" si="65"/>
        <v>0</v>
      </c>
      <c r="BW104" s="222">
        <f t="shared" si="66"/>
        <v>0</v>
      </c>
      <c r="BX104" s="222">
        <f t="shared" si="67"/>
        <v>0</v>
      </c>
      <c r="BY104" s="106"/>
      <c r="BZ104" s="197">
        <f>IF(SUMIF('Input| Projects'!$AS$8:$CP$8,"Dx",'Input| Projects'!$AS104:$CP104)=0,"",SUMIF('Input| Projects'!$AS$8:$CP$8,"Dx",'Input| Projects'!$AS104:$CP104))</f>
        <v>1</v>
      </c>
      <c r="CA104" s="197" t="str">
        <f>IF(SUMIF('Input| Projects'!$AS$8:$CP$8,"Tx",'Input| Projects'!$AS104:$CP104)=0,"",SUMIF('Input| Projects'!$AS$8:$CP$8,"Tx",'Input| Projects'!$AS104:$CP104))</f>
        <v/>
      </c>
      <c r="CB104" s="150" t="str">
        <f t="shared" si="74"/>
        <v/>
      </c>
    </row>
    <row r="105" spans="2:80" x14ac:dyDescent="0.2">
      <c r="B105" s="201">
        <f>IFERROR('Input| Projects'!B105,"")</f>
        <v>96</v>
      </c>
      <c r="C105" s="42" t="str">
        <f>IFERROR(IF('Input| Projects'!C105="","",'Input| Projects'!C105),"")</f>
        <v>Distribution Substation Program</v>
      </c>
      <c r="D105" s="42" t="str">
        <f>IFERROR(IF('Input| Projects'!D105="","",'Input| Projects'!D105),"")</f>
        <v>DOC_11.03.01</v>
      </c>
      <c r="E105" s="104"/>
      <c r="F105" s="190">
        <f>IFERROR('Input| Projects'!I105*'Input| Escalations'!$K$19,"")</f>
        <v>1462.8437899999999</v>
      </c>
      <c r="G105" s="190">
        <f>IFERROR('Input| Projects'!J105*'Input| Escalations'!$K$19,"")</f>
        <v>0</v>
      </c>
      <c r="H105" s="190">
        <f>IFERROR('Input| Projects'!K105*'Input| Escalations'!$K$19,"")</f>
        <v>0</v>
      </c>
      <c r="I105" s="190">
        <f>IFERROR('Input| Projects'!L105*'Input| Escalations'!$K$19,"")</f>
        <v>0</v>
      </c>
      <c r="J105" s="190">
        <f>IFERROR('Input| Projects'!M105*'Input| Escalations'!$K$19,"")</f>
        <v>0</v>
      </c>
      <c r="K105" s="190">
        <f>IFERROR('Input| Projects'!N105*'Input| Escalations'!$K$19,"")</f>
        <v>0</v>
      </c>
      <c r="L105" s="190">
        <f>IFERROR('Input| Projects'!O105*'Input| Escalations'!$K$19,"")</f>
        <v>0</v>
      </c>
      <c r="M105" s="150" t="str">
        <f>IF(ABS(SUM(F105:L105)-(SUM('Input| Projects'!I105:O105)*'Input| Escalations'!$K$19))&lt;0.0000001,"",1)</f>
        <v/>
      </c>
      <c r="N105" s="192">
        <f>'Input| Projects'!$Y105*INDEX('Input| Escalations'!$H$33:$N$33,MATCH('Calc| Project Costs'!N$9,'Input| Escalations'!$H$23:$N$23,0))+'Input| Projects'!$Z105*INDEX('Input| Escalations'!$H$34:$N$34,MATCH('Calc| Project Costs'!N$9,'Input| Escalations'!$H$23:$N$23,0))+'Input| Projects'!$AA105*INDEX('Input| Escalations'!$H$35:$N$35,MATCH('Calc| Project Costs'!N$9,'Input| Escalations'!$H$23:$N$23,0))+1</f>
        <v>1</v>
      </c>
      <c r="O105" s="192">
        <f>'Input| Projects'!$Y105*INDEX('Input| Escalations'!$H$33:$N$33,MATCH('Calc| Project Costs'!O$9,'Input| Escalations'!$H$23:$N$23,0))+'Input| Projects'!$Z105*INDEX('Input| Escalations'!$H$34:$N$34,MATCH('Calc| Project Costs'!O$9,'Input| Escalations'!$H$23:$N$23,0))+'Input| Projects'!$AA105*INDEX('Input| Escalations'!$H$35:$N$35,MATCH('Calc| Project Costs'!O$9,'Input| Escalations'!$H$23:$N$23,0))+1</f>
        <v>1</v>
      </c>
      <c r="P105" s="192">
        <f>'Input| Projects'!$Y105*INDEX('Input| Escalations'!$H$33:$N$33,MATCH('Calc| Project Costs'!P$9,'Input| Escalations'!$H$23:$N$23,0))+'Input| Projects'!$Z105*INDEX('Input| Escalations'!$H$34:$N$34,MATCH('Calc| Project Costs'!P$9,'Input| Escalations'!$H$23:$N$23,0))+'Input| Projects'!$AA105*INDEX('Input| Escalations'!$H$35:$N$35,MATCH('Calc| Project Costs'!P$9,'Input| Escalations'!$H$23:$N$23,0))+1</f>
        <v>1</v>
      </c>
      <c r="Q105" s="192">
        <f>'Input| Projects'!$Y105*INDEX('Input| Escalations'!$H$33:$N$33,MATCH('Calc| Project Costs'!Q$9,'Input| Escalations'!$H$23:$N$23,0))+'Input| Projects'!$Z105*INDEX('Input| Escalations'!$H$34:$N$34,MATCH('Calc| Project Costs'!Q$9,'Input| Escalations'!$H$23:$N$23,0))+'Input| Projects'!$AA105*INDEX('Input| Escalations'!$H$35:$N$35,MATCH('Calc| Project Costs'!Q$9,'Input| Escalations'!$H$23:$N$23,0))+1</f>
        <v>1</v>
      </c>
      <c r="R105" s="192">
        <f>'Input| Projects'!$Y105*INDEX('Input| Escalations'!$H$33:$N$33,MATCH('Calc| Project Costs'!R$9,'Input| Escalations'!$H$23:$N$23,0))+'Input| Projects'!$Z105*INDEX('Input| Escalations'!$H$34:$N$34,MATCH('Calc| Project Costs'!R$9,'Input| Escalations'!$H$23:$N$23,0))+'Input| Projects'!$AA105*INDEX('Input| Escalations'!$H$35:$N$35,MATCH('Calc| Project Costs'!R$9,'Input| Escalations'!$H$23:$N$23,0))+1</f>
        <v>1</v>
      </c>
      <c r="S105" s="192">
        <f>'Input| Projects'!$Y105*INDEX('Input| Escalations'!$H$33:$N$33,MATCH('Calc| Project Costs'!S$9,'Input| Escalations'!$H$23:$N$23,0))+'Input| Projects'!$Z105*INDEX('Input| Escalations'!$H$34:$N$34,MATCH('Calc| Project Costs'!S$9,'Input| Escalations'!$H$23:$N$23,0))+'Input| Projects'!$AA105*INDEX('Input| Escalations'!$H$35:$N$35,MATCH('Calc| Project Costs'!S$9,'Input| Escalations'!$H$23:$N$23,0))+1</f>
        <v>1</v>
      </c>
      <c r="T105" s="192">
        <f>'Input| Projects'!$Y105*INDEX('Input| Escalations'!$H$33:$N$33,MATCH('Calc| Project Costs'!T$9,'Input| Escalations'!$H$23:$N$23,0))+'Input| Projects'!$Z105*INDEX('Input| Escalations'!$H$34:$N$34,MATCH('Calc| Project Costs'!T$9,'Input| Escalations'!$H$23:$N$23,0))+'Input| Projects'!$AA105*INDEX('Input| Escalations'!$H$35:$N$35,MATCH('Calc| Project Costs'!T$9,'Input| Escalations'!$H$23:$N$23,0))+1</f>
        <v>1</v>
      </c>
      <c r="U105" s="106"/>
      <c r="V105" s="186">
        <f t="shared" si="68"/>
        <v>1462.8437899999999</v>
      </c>
      <c r="W105" s="186">
        <f t="shared" si="69"/>
        <v>0</v>
      </c>
      <c r="X105" s="186">
        <f t="shared" si="70"/>
        <v>0</v>
      </c>
      <c r="Y105" s="186">
        <f t="shared" si="46"/>
        <v>0</v>
      </c>
      <c r="Z105" s="186">
        <f t="shared" si="47"/>
        <v>0</v>
      </c>
      <c r="AA105" s="186">
        <f t="shared" si="48"/>
        <v>0</v>
      </c>
      <c r="AB105" s="186">
        <f t="shared" si="49"/>
        <v>0</v>
      </c>
      <c r="AC105" s="106"/>
      <c r="AD105" s="186">
        <f>'Input| Projects'!Q105*N105*'Input| Escalations'!$K$19</f>
        <v>0</v>
      </c>
      <c r="AE105" s="186">
        <f>'Input| Projects'!R105*O105*'Input| Escalations'!$K$19</f>
        <v>0</v>
      </c>
      <c r="AF105" s="186">
        <f>'Input| Projects'!S105*P105*'Input| Escalations'!$K$19</f>
        <v>0</v>
      </c>
      <c r="AG105" s="186">
        <f>'Input| Projects'!T105*Q105*'Input| Escalations'!$K$19</f>
        <v>0</v>
      </c>
      <c r="AH105" s="186">
        <f>'Input| Projects'!U105*R105*'Input| Escalations'!$K$19</f>
        <v>0</v>
      </c>
      <c r="AI105" s="186">
        <f>'Input| Projects'!V105*S105*'Input| Escalations'!$K$19</f>
        <v>0</v>
      </c>
      <c r="AJ105" s="186">
        <f>'Input| Projects'!W105*T105*'Input| Escalations'!$K$19</f>
        <v>0</v>
      </c>
      <c r="AK105" s="106"/>
      <c r="AL105" s="186">
        <f>IFERROR(IF('Input| Overheads'!$C$42="Direct costs",SUMPRODUCT(--('Input| Projects'!$AC105="Yes"),'Calc| Overheads Allocation'!C$8,'Calc| Project Costs'!V105),IF('Input| Overheads'!$C$42="Internal labour",SUMPRODUCT(--('Input| Projects'!$AC105="Yes"),'Calc| Overheads Allocation'!C$8,'Calc| Project Costs'!V105,'Input| Projects'!$Y105),IF('Input| Overheads'!$C$42="DNSP defined",SUMPRODUCT(--('Input| Projects'!$AC105="Yes"),'Calc| Overheads Allocation'!C$61,'Input| Projects'!$AF105),""))),"")</f>
        <v>36.275710000000004</v>
      </c>
      <c r="AM105" s="186">
        <f>IFERROR(IF('Input| Overheads'!$C$42="Direct costs",SUMPRODUCT(--('Input| Projects'!$AC105="Yes"),'Calc| Overheads Allocation'!D$8,'Calc| Project Costs'!W105),IF('Input| Overheads'!$C$42="Internal labour",SUMPRODUCT(--('Input| Projects'!$AC105="Yes"),'Calc| Overheads Allocation'!D$8,'Calc| Project Costs'!W105,'Input| Projects'!$Y105),IF('Input| Overheads'!$C$42="DNSP defined",SUMPRODUCT(--('Input| Projects'!$AC105="Yes"),'Calc| Overheads Allocation'!D$61,'Input| Projects'!$AF105),""))),"")</f>
        <v>0</v>
      </c>
      <c r="AN105" s="186">
        <f>IFERROR(IF('Input| Overheads'!$C$42="Direct costs",SUMPRODUCT(--('Input| Projects'!$AC105="Yes"),'Calc| Overheads Allocation'!E$8,'Calc| Project Costs'!X105),IF('Input| Overheads'!$C$42="Internal labour",SUMPRODUCT(--('Input| Projects'!$AC105="Yes"),'Calc| Overheads Allocation'!E$8,'Calc| Project Costs'!X105,'Input| Projects'!$Y105),IF('Input| Overheads'!$C$42="DNSP defined",SUMPRODUCT(--('Input| Projects'!$AC105="Yes"),'Calc| Overheads Allocation'!E$61,'Input| Projects'!$AF105),""))),"")</f>
        <v>0</v>
      </c>
      <c r="AO105" s="186">
        <f>IFERROR(IF('Input| Overheads'!$C$42="Direct costs",SUMPRODUCT(--('Input| Projects'!$AC105="Yes"),'Calc| Overheads Allocation'!F$8,'Calc| Project Costs'!Y105),IF('Input| Overheads'!$C$42="Internal labour",SUMPRODUCT(--('Input| Projects'!$AC105="Yes"),'Calc| Overheads Allocation'!F$8,'Calc| Project Costs'!Y105,'Input| Projects'!$Y105),IF('Input| Overheads'!$C$42="DNSP defined",SUMPRODUCT(--('Input| Projects'!$AC105="Yes"),'Calc| Overheads Allocation'!F$61,'Input| Projects'!$AF105),""))),"")</f>
        <v>0</v>
      </c>
      <c r="AP105" s="186">
        <f>IFERROR(IF('Input| Overheads'!$C$42="Direct costs",SUMPRODUCT(--('Input| Projects'!$AC105="Yes"),'Calc| Overheads Allocation'!G$8,'Calc| Project Costs'!Z105),IF('Input| Overheads'!$C$42="Internal labour",SUMPRODUCT(--('Input| Projects'!$AC105="Yes"),'Calc| Overheads Allocation'!G$8,'Calc| Project Costs'!Z105,'Input| Projects'!$Y105),IF('Input| Overheads'!$C$42="DNSP defined",SUMPRODUCT(--('Input| Projects'!$AC105="Yes"),'Calc| Overheads Allocation'!G$61,'Input| Projects'!$AF105),""))),"")</f>
        <v>0</v>
      </c>
      <c r="AQ105" s="186">
        <f>IFERROR(IF('Input| Overheads'!$C$42="Direct costs",SUMPRODUCT(--('Input| Projects'!$AC105="Yes"),'Calc| Overheads Allocation'!H$8,'Calc| Project Costs'!AA105),IF('Input| Overheads'!$C$42="Internal labour",SUMPRODUCT(--('Input| Projects'!$AC105="Yes"),'Calc| Overheads Allocation'!H$8,'Calc| Project Costs'!AA105,'Input| Projects'!$Y105),IF('Input| Overheads'!$C$42="DNSP defined",SUMPRODUCT(--('Input| Projects'!$AC105="Yes"),'Calc| Overheads Allocation'!H$61,'Input| Projects'!$AF105),""))),"")</f>
        <v>0</v>
      </c>
      <c r="AR105" s="186">
        <f>IFERROR(IF('Input| Overheads'!$C$42="Direct costs",SUMPRODUCT(--('Input| Projects'!$AC105="Yes"),'Calc| Overheads Allocation'!I$8,'Calc| Project Costs'!AB105),IF('Input| Overheads'!$C$42="Internal labour",SUMPRODUCT(--('Input| Projects'!$AC105="Yes"),'Calc| Overheads Allocation'!I$8,'Calc| Project Costs'!AB105,'Input| Projects'!$Y105),IF('Input| Overheads'!$C$42="DNSP defined",SUMPRODUCT(--('Input| Projects'!$AC105="Yes"),'Calc| Overheads Allocation'!I$61,'Input| Projects'!$AF105),""))),"")</f>
        <v>0</v>
      </c>
      <c r="AS105" s="106"/>
      <c r="AT105" s="186">
        <f>IFERROR(IF('Input| Overheads'!$C$42="Direct costs",SUMPRODUCT(--('Input| Projects'!$AD105="Yes"),'Calc| Overheads Allocation'!C$9,'Calc| Project Costs'!V105),IF('Input| Overheads'!$C$42="Internal labour",SUMPRODUCT(--('Input| Projects'!$AD105="Yes"),'Calc| Overheads Allocation'!C$9,'Calc| Project Costs'!V105,'Input| Projects'!$Y105),IF('Input| Overheads'!$C$42="DNSP defined",SUMPRODUCT(--('Input| Projects'!$AD105="Yes"),'Calc| Overheads Allocation'!C$62,'Input| Projects'!$AG105),""))),"")</f>
        <v>0</v>
      </c>
      <c r="AU105" s="186">
        <f>IFERROR(IF('Input| Overheads'!$C$42="Direct costs",SUMPRODUCT(--('Input| Projects'!$AD105="Yes"),'Calc| Overheads Allocation'!D$9,'Calc| Project Costs'!W105),IF('Input| Overheads'!$C$42="Internal labour",SUMPRODUCT(--('Input| Projects'!$AD105="Yes"),'Calc| Overheads Allocation'!D$9,'Calc| Project Costs'!W105,'Input| Projects'!$Y105),IF('Input| Overheads'!$C$42="DNSP defined",SUMPRODUCT(--('Input| Projects'!$AD105="Yes"),'Calc| Overheads Allocation'!D$62,'Input| Projects'!$AG105),""))),"")</f>
        <v>0</v>
      </c>
      <c r="AV105" s="186">
        <f>IFERROR(IF('Input| Overheads'!$C$42="Direct costs",SUMPRODUCT(--('Input| Projects'!$AD105="Yes"),'Calc| Overheads Allocation'!E$9,'Calc| Project Costs'!X105),IF('Input| Overheads'!$C$42="Internal labour",SUMPRODUCT(--('Input| Projects'!$AD105="Yes"),'Calc| Overheads Allocation'!E$9,'Calc| Project Costs'!X105,'Input| Projects'!$Y105),IF('Input| Overheads'!$C$42="DNSP defined",SUMPRODUCT(--('Input| Projects'!$AD105="Yes"),'Calc| Overheads Allocation'!E$62,'Input| Projects'!$AG105),""))),"")</f>
        <v>0</v>
      </c>
      <c r="AW105" s="186">
        <f>IFERROR(IF('Input| Overheads'!$C$42="Direct costs",SUMPRODUCT(--('Input| Projects'!$AD105="Yes"),'Calc| Overheads Allocation'!F$9,'Calc| Project Costs'!Y105),IF('Input| Overheads'!$C$42="Internal labour",SUMPRODUCT(--('Input| Projects'!$AD105="Yes"),'Calc| Overheads Allocation'!F$9,'Calc| Project Costs'!Y105,'Input| Projects'!$Y105),IF('Input| Overheads'!$C$42="DNSP defined",SUMPRODUCT(--('Input| Projects'!$AD105="Yes"),'Calc| Overheads Allocation'!F$62,'Input| Projects'!$AG105),""))),"")</f>
        <v>0</v>
      </c>
      <c r="AX105" s="186">
        <f>IFERROR(IF('Input| Overheads'!$C$42="Direct costs",SUMPRODUCT(--('Input| Projects'!$AD105="Yes"),'Calc| Overheads Allocation'!G$9,'Calc| Project Costs'!Z105),IF('Input| Overheads'!$C$42="Internal labour",SUMPRODUCT(--('Input| Projects'!$AD105="Yes"),'Calc| Overheads Allocation'!G$9,'Calc| Project Costs'!Z105,'Input| Projects'!$Y105),IF('Input| Overheads'!$C$42="DNSP defined",SUMPRODUCT(--('Input| Projects'!$AD105="Yes"),'Calc| Overheads Allocation'!G$62,'Input| Projects'!$AG105),""))),"")</f>
        <v>0</v>
      </c>
      <c r="AY105" s="186">
        <f>IFERROR(IF('Input| Overheads'!$C$42="Direct costs",SUMPRODUCT(--('Input| Projects'!$AD105="Yes"),'Calc| Overheads Allocation'!H$9,'Calc| Project Costs'!AA105),IF('Input| Overheads'!$C$42="Internal labour",SUMPRODUCT(--('Input| Projects'!$AD105="Yes"),'Calc| Overheads Allocation'!H$9,'Calc| Project Costs'!AA105,'Input| Projects'!$Y105),IF('Input| Overheads'!$C$42="DNSP defined",SUMPRODUCT(--('Input| Projects'!$AD105="Yes"),'Calc| Overheads Allocation'!H$62,'Input| Projects'!$AG105),""))),"")</f>
        <v>0</v>
      </c>
      <c r="AZ105" s="186">
        <f>IFERROR(IF('Input| Overheads'!$C$42="Direct costs",SUMPRODUCT(--('Input| Projects'!$AD105="Yes"),'Calc| Overheads Allocation'!I$9,'Calc| Project Costs'!AB105),IF('Input| Overheads'!$C$42="Internal labour",SUMPRODUCT(--('Input| Projects'!$AD105="Yes"),'Calc| Overheads Allocation'!I$9,'Calc| Project Costs'!AB105,'Input| Projects'!$Y105),IF('Input| Overheads'!$C$42="DNSP defined",SUMPRODUCT(--('Input| Projects'!$AD105="Yes"),'Calc| Overheads Allocation'!I$62,'Input| Projects'!$AG105),""))),"")</f>
        <v>0</v>
      </c>
      <c r="BA105" s="106"/>
      <c r="BB105" s="186">
        <f t="shared" si="71"/>
        <v>36.275710000000004</v>
      </c>
      <c r="BC105" s="186">
        <f t="shared" si="72"/>
        <v>0</v>
      </c>
      <c r="BD105" s="186">
        <f t="shared" si="73"/>
        <v>0</v>
      </c>
      <c r="BE105" s="186">
        <f t="shared" si="50"/>
        <v>0</v>
      </c>
      <c r="BF105" s="186">
        <f t="shared" si="51"/>
        <v>0</v>
      </c>
      <c r="BG105" s="186">
        <f t="shared" si="52"/>
        <v>0</v>
      </c>
      <c r="BH105" s="186">
        <f t="shared" si="53"/>
        <v>0</v>
      </c>
      <c r="BI105" s="97"/>
      <c r="BJ105" s="186">
        <f t="shared" si="54"/>
        <v>0</v>
      </c>
      <c r="BK105" s="186" t="str">
        <f t="shared" si="55"/>
        <v/>
      </c>
      <c r="BL105" s="186" t="str">
        <f t="shared" si="56"/>
        <v/>
      </c>
      <c r="BM105" s="186" t="str">
        <f t="shared" si="57"/>
        <v/>
      </c>
      <c r="BN105" s="186" t="str">
        <f t="shared" si="58"/>
        <v/>
      </c>
      <c r="BO105" s="186" t="str">
        <f t="shared" si="59"/>
        <v/>
      </c>
      <c r="BP105" s="186" t="str">
        <f t="shared" si="60"/>
        <v/>
      </c>
      <c r="BQ105" s="97"/>
      <c r="BR105" s="186">
        <f t="shared" si="61"/>
        <v>1499.1194999999998</v>
      </c>
      <c r="BS105" s="186">
        <f t="shared" si="62"/>
        <v>0</v>
      </c>
      <c r="BT105" s="222">
        <f t="shared" si="63"/>
        <v>0</v>
      </c>
      <c r="BU105" s="222">
        <f t="shared" si="64"/>
        <v>0</v>
      </c>
      <c r="BV105" s="222">
        <f t="shared" si="65"/>
        <v>0</v>
      </c>
      <c r="BW105" s="222">
        <f t="shared" si="66"/>
        <v>0</v>
      </c>
      <c r="BX105" s="222">
        <f t="shared" si="67"/>
        <v>0</v>
      </c>
      <c r="BY105" s="106"/>
      <c r="BZ105" s="197">
        <f>IF(SUMIF('Input| Projects'!$AS$8:$CP$8,"Dx",'Input| Projects'!$AS105:$CP105)=0,"",SUMIF('Input| Projects'!$AS$8:$CP$8,"Dx",'Input| Projects'!$AS105:$CP105))</f>
        <v>1.0000000000000002</v>
      </c>
      <c r="CA105" s="197" t="str">
        <f>IF(SUMIF('Input| Projects'!$AS$8:$CP$8,"Tx",'Input| Projects'!$AS105:$CP105)=0,"",SUMIF('Input| Projects'!$AS$8:$CP$8,"Tx",'Input| Projects'!$AS105:$CP105))</f>
        <v/>
      </c>
      <c r="CB105" s="150" t="str">
        <f t="shared" si="74"/>
        <v/>
      </c>
    </row>
    <row r="106" spans="2:80" x14ac:dyDescent="0.2">
      <c r="B106" s="201">
        <f>IFERROR('Input| Projects'!B106,"")</f>
        <v>97</v>
      </c>
      <c r="C106" s="42" t="str">
        <f>IFERROR(IF('Input| Projects'!C106="","",'Input| Projects'!C106),"")</f>
        <v>Perimeter fencing</v>
      </c>
      <c r="D106" s="42" t="str">
        <f>IFERROR(IF('Input| Projects'!D106="","",'Input| Projects'!D106),"")</f>
        <v>DOC_11.03.02</v>
      </c>
      <c r="E106" s="104"/>
      <c r="F106" s="190">
        <f>IFERROR('Input| Projects'!I106*'Input| Escalations'!$K$19,"")</f>
        <v>4499.3881600000004</v>
      </c>
      <c r="G106" s="190">
        <f>IFERROR('Input| Projects'!J106*'Input| Escalations'!$K$19,"")</f>
        <v>0</v>
      </c>
      <c r="H106" s="190">
        <f>IFERROR('Input| Projects'!K106*'Input| Escalations'!$K$19,"")</f>
        <v>0</v>
      </c>
      <c r="I106" s="190">
        <f>IFERROR('Input| Projects'!L106*'Input| Escalations'!$K$19,"")</f>
        <v>0</v>
      </c>
      <c r="J106" s="190">
        <f>IFERROR('Input| Projects'!M106*'Input| Escalations'!$K$19,"")</f>
        <v>0</v>
      </c>
      <c r="K106" s="190">
        <f>IFERROR('Input| Projects'!N106*'Input| Escalations'!$K$19,"")</f>
        <v>0</v>
      </c>
      <c r="L106" s="190">
        <f>IFERROR('Input| Projects'!O106*'Input| Escalations'!$K$19,"")</f>
        <v>0</v>
      </c>
      <c r="M106" s="150" t="str">
        <f>IF(ABS(SUM(F106:L106)-(SUM('Input| Projects'!I106:O106)*'Input| Escalations'!$K$19))&lt;0.0000001,"",1)</f>
        <v/>
      </c>
      <c r="N106" s="192">
        <f>'Input| Projects'!$Y106*INDEX('Input| Escalations'!$H$33:$N$33,MATCH('Calc| Project Costs'!N$9,'Input| Escalations'!$H$23:$N$23,0))+'Input| Projects'!$Z106*INDEX('Input| Escalations'!$H$34:$N$34,MATCH('Calc| Project Costs'!N$9,'Input| Escalations'!$H$23:$N$23,0))+'Input| Projects'!$AA106*INDEX('Input| Escalations'!$H$35:$N$35,MATCH('Calc| Project Costs'!N$9,'Input| Escalations'!$H$23:$N$23,0))+1</f>
        <v>1</v>
      </c>
      <c r="O106" s="192">
        <f>'Input| Projects'!$Y106*INDEX('Input| Escalations'!$H$33:$N$33,MATCH('Calc| Project Costs'!O$9,'Input| Escalations'!$H$23:$N$23,0))+'Input| Projects'!$Z106*INDEX('Input| Escalations'!$H$34:$N$34,MATCH('Calc| Project Costs'!O$9,'Input| Escalations'!$H$23:$N$23,0))+'Input| Projects'!$AA106*INDEX('Input| Escalations'!$H$35:$N$35,MATCH('Calc| Project Costs'!O$9,'Input| Escalations'!$H$23:$N$23,0))+1</f>
        <v>1</v>
      </c>
      <c r="P106" s="192">
        <f>'Input| Projects'!$Y106*INDEX('Input| Escalations'!$H$33:$N$33,MATCH('Calc| Project Costs'!P$9,'Input| Escalations'!$H$23:$N$23,0))+'Input| Projects'!$Z106*INDEX('Input| Escalations'!$H$34:$N$34,MATCH('Calc| Project Costs'!P$9,'Input| Escalations'!$H$23:$N$23,0))+'Input| Projects'!$AA106*INDEX('Input| Escalations'!$H$35:$N$35,MATCH('Calc| Project Costs'!P$9,'Input| Escalations'!$H$23:$N$23,0))+1</f>
        <v>1</v>
      </c>
      <c r="Q106" s="192">
        <f>'Input| Projects'!$Y106*INDEX('Input| Escalations'!$H$33:$N$33,MATCH('Calc| Project Costs'!Q$9,'Input| Escalations'!$H$23:$N$23,0))+'Input| Projects'!$Z106*INDEX('Input| Escalations'!$H$34:$N$34,MATCH('Calc| Project Costs'!Q$9,'Input| Escalations'!$H$23:$N$23,0))+'Input| Projects'!$AA106*INDEX('Input| Escalations'!$H$35:$N$35,MATCH('Calc| Project Costs'!Q$9,'Input| Escalations'!$H$23:$N$23,0))+1</f>
        <v>1</v>
      </c>
      <c r="R106" s="192">
        <f>'Input| Projects'!$Y106*INDEX('Input| Escalations'!$H$33:$N$33,MATCH('Calc| Project Costs'!R$9,'Input| Escalations'!$H$23:$N$23,0))+'Input| Projects'!$Z106*INDEX('Input| Escalations'!$H$34:$N$34,MATCH('Calc| Project Costs'!R$9,'Input| Escalations'!$H$23:$N$23,0))+'Input| Projects'!$AA106*INDEX('Input| Escalations'!$H$35:$N$35,MATCH('Calc| Project Costs'!R$9,'Input| Escalations'!$H$23:$N$23,0))+1</f>
        <v>1</v>
      </c>
      <c r="S106" s="192">
        <f>'Input| Projects'!$Y106*INDEX('Input| Escalations'!$H$33:$N$33,MATCH('Calc| Project Costs'!S$9,'Input| Escalations'!$H$23:$N$23,0))+'Input| Projects'!$Z106*INDEX('Input| Escalations'!$H$34:$N$34,MATCH('Calc| Project Costs'!S$9,'Input| Escalations'!$H$23:$N$23,0))+'Input| Projects'!$AA106*INDEX('Input| Escalations'!$H$35:$N$35,MATCH('Calc| Project Costs'!S$9,'Input| Escalations'!$H$23:$N$23,0))+1</f>
        <v>1</v>
      </c>
      <c r="T106" s="192">
        <f>'Input| Projects'!$Y106*INDEX('Input| Escalations'!$H$33:$N$33,MATCH('Calc| Project Costs'!T$9,'Input| Escalations'!$H$23:$N$23,0))+'Input| Projects'!$Z106*INDEX('Input| Escalations'!$H$34:$N$34,MATCH('Calc| Project Costs'!T$9,'Input| Escalations'!$H$23:$N$23,0))+'Input| Projects'!$AA106*INDEX('Input| Escalations'!$H$35:$N$35,MATCH('Calc| Project Costs'!T$9,'Input| Escalations'!$H$23:$N$23,0))+1</f>
        <v>1</v>
      </c>
      <c r="U106" s="106"/>
      <c r="V106" s="186">
        <f t="shared" si="68"/>
        <v>4499.3881600000004</v>
      </c>
      <c r="W106" s="186">
        <f t="shared" si="69"/>
        <v>0</v>
      </c>
      <c r="X106" s="186">
        <f t="shared" si="70"/>
        <v>0</v>
      </c>
      <c r="Y106" s="186">
        <f t="shared" si="46"/>
        <v>0</v>
      </c>
      <c r="Z106" s="186">
        <f t="shared" si="47"/>
        <v>0</v>
      </c>
      <c r="AA106" s="186">
        <f t="shared" si="48"/>
        <v>0</v>
      </c>
      <c r="AB106" s="186">
        <f t="shared" si="49"/>
        <v>0</v>
      </c>
      <c r="AC106" s="106"/>
      <c r="AD106" s="186">
        <f>'Input| Projects'!Q106*N106*'Input| Escalations'!$K$19</f>
        <v>0</v>
      </c>
      <c r="AE106" s="186">
        <f>'Input| Projects'!R106*O106*'Input| Escalations'!$K$19</f>
        <v>0</v>
      </c>
      <c r="AF106" s="186">
        <f>'Input| Projects'!S106*P106*'Input| Escalations'!$K$19</f>
        <v>0</v>
      </c>
      <c r="AG106" s="186">
        <f>'Input| Projects'!T106*Q106*'Input| Escalations'!$K$19</f>
        <v>0</v>
      </c>
      <c r="AH106" s="186">
        <f>'Input| Projects'!U106*R106*'Input| Escalations'!$K$19</f>
        <v>0</v>
      </c>
      <c r="AI106" s="186">
        <f>'Input| Projects'!V106*S106*'Input| Escalations'!$K$19</f>
        <v>0</v>
      </c>
      <c r="AJ106" s="186">
        <f>'Input| Projects'!W106*T106*'Input| Escalations'!$K$19</f>
        <v>0</v>
      </c>
      <c r="AK106" s="106"/>
      <c r="AL106" s="186">
        <f>IFERROR(IF('Input| Overheads'!$C$42="Direct costs",SUMPRODUCT(--('Input| Projects'!$AC106="Yes"),'Calc| Overheads Allocation'!C$8,'Calc| Project Costs'!V106),IF('Input| Overheads'!$C$42="Internal labour",SUMPRODUCT(--('Input| Projects'!$AC106="Yes"),'Calc| Overheads Allocation'!C$8,'Calc| Project Costs'!V106,'Input| Projects'!$Y106),IF('Input| Overheads'!$C$42="DNSP defined",SUMPRODUCT(--('Input| Projects'!$AC106="Yes"),'Calc| Overheads Allocation'!C$61,'Input| Projects'!$AF106),""))),"")</f>
        <v>181.37564000000003</v>
      </c>
      <c r="AM106" s="186">
        <f>IFERROR(IF('Input| Overheads'!$C$42="Direct costs",SUMPRODUCT(--('Input| Projects'!$AC106="Yes"),'Calc| Overheads Allocation'!D$8,'Calc| Project Costs'!W106),IF('Input| Overheads'!$C$42="Internal labour",SUMPRODUCT(--('Input| Projects'!$AC106="Yes"),'Calc| Overheads Allocation'!D$8,'Calc| Project Costs'!W106,'Input| Projects'!$Y106),IF('Input| Overheads'!$C$42="DNSP defined",SUMPRODUCT(--('Input| Projects'!$AC106="Yes"),'Calc| Overheads Allocation'!D$61,'Input| Projects'!$AF106),""))),"")</f>
        <v>0</v>
      </c>
      <c r="AN106" s="186">
        <f>IFERROR(IF('Input| Overheads'!$C$42="Direct costs",SUMPRODUCT(--('Input| Projects'!$AC106="Yes"),'Calc| Overheads Allocation'!E$8,'Calc| Project Costs'!X106),IF('Input| Overheads'!$C$42="Internal labour",SUMPRODUCT(--('Input| Projects'!$AC106="Yes"),'Calc| Overheads Allocation'!E$8,'Calc| Project Costs'!X106,'Input| Projects'!$Y106),IF('Input| Overheads'!$C$42="DNSP defined",SUMPRODUCT(--('Input| Projects'!$AC106="Yes"),'Calc| Overheads Allocation'!E$61,'Input| Projects'!$AF106),""))),"")</f>
        <v>0</v>
      </c>
      <c r="AO106" s="186">
        <f>IFERROR(IF('Input| Overheads'!$C$42="Direct costs",SUMPRODUCT(--('Input| Projects'!$AC106="Yes"),'Calc| Overheads Allocation'!F$8,'Calc| Project Costs'!Y106),IF('Input| Overheads'!$C$42="Internal labour",SUMPRODUCT(--('Input| Projects'!$AC106="Yes"),'Calc| Overheads Allocation'!F$8,'Calc| Project Costs'!Y106,'Input| Projects'!$Y106),IF('Input| Overheads'!$C$42="DNSP defined",SUMPRODUCT(--('Input| Projects'!$AC106="Yes"),'Calc| Overheads Allocation'!F$61,'Input| Projects'!$AF106),""))),"")</f>
        <v>0</v>
      </c>
      <c r="AP106" s="186">
        <f>IFERROR(IF('Input| Overheads'!$C$42="Direct costs",SUMPRODUCT(--('Input| Projects'!$AC106="Yes"),'Calc| Overheads Allocation'!G$8,'Calc| Project Costs'!Z106),IF('Input| Overheads'!$C$42="Internal labour",SUMPRODUCT(--('Input| Projects'!$AC106="Yes"),'Calc| Overheads Allocation'!G$8,'Calc| Project Costs'!Z106,'Input| Projects'!$Y106),IF('Input| Overheads'!$C$42="DNSP defined",SUMPRODUCT(--('Input| Projects'!$AC106="Yes"),'Calc| Overheads Allocation'!G$61,'Input| Projects'!$AF106),""))),"")</f>
        <v>0</v>
      </c>
      <c r="AQ106" s="186">
        <f>IFERROR(IF('Input| Overheads'!$C$42="Direct costs",SUMPRODUCT(--('Input| Projects'!$AC106="Yes"),'Calc| Overheads Allocation'!H$8,'Calc| Project Costs'!AA106),IF('Input| Overheads'!$C$42="Internal labour",SUMPRODUCT(--('Input| Projects'!$AC106="Yes"),'Calc| Overheads Allocation'!H$8,'Calc| Project Costs'!AA106,'Input| Projects'!$Y106),IF('Input| Overheads'!$C$42="DNSP defined",SUMPRODUCT(--('Input| Projects'!$AC106="Yes"),'Calc| Overheads Allocation'!H$61,'Input| Projects'!$AF106),""))),"")</f>
        <v>0</v>
      </c>
      <c r="AR106" s="186">
        <f>IFERROR(IF('Input| Overheads'!$C$42="Direct costs",SUMPRODUCT(--('Input| Projects'!$AC106="Yes"),'Calc| Overheads Allocation'!I$8,'Calc| Project Costs'!AB106),IF('Input| Overheads'!$C$42="Internal labour",SUMPRODUCT(--('Input| Projects'!$AC106="Yes"),'Calc| Overheads Allocation'!I$8,'Calc| Project Costs'!AB106,'Input| Projects'!$Y106),IF('Input| Overheads'!$C$42="DNSP defined",SUMPRODUCT(--('Input| Projects'!$AC106="Yes"),'Calc| Overheads Allocation'!I$61,'Input| Projects'!$AF106),""))),"")</f>
        <v>0</v>
      </c>
      <c r="AS106" s="106"/>
      <c r="AT106" s="186">
        <f>IFERROR(IF('Input| Overheads'!$C$42="Direct costs",SUMPRODUCT(--('Input| Projects'!$AD106="Yes"),'Calc| Overheads Allocation'!C$9,'Calc| Project Costs'!V106),IF('Input| Overheads'!$C$42="Internal labour",SUMPRODUCT(--('Input| Projects'!$AD106="Yes"),'Calc| Overheads Allocation'!C$9,'Calc| Project Costs'!V106,'Input| Projects'!$Y106),IF('Input| Overheads'!$C$42="DNSP defined",SUMPRODUCT(--('Input| Projects'!$AD106="Yes"),'Calc| Overheads Allocation'!C$62,'Input| Projects'!$AG106),""))),"")</f>
        <v>0</v>
      </c>
      <c r="AU106" s="186">
        <f>IFERROR(IF('Input| Overheads'!$C$42="Direct costs",SUMPRODUCT(--('Input| Projects'!$AD106="Yes"),'Calc| Overheads Allocation'!D$9,'Calc| Project Costs'!W106),IF('Input| Overheads'!$C$42="Internal labour",SUMPRODUCT(--('Input| Projects'!$AD106="Yes"),'Calc| Overheads Allocation'!D$9,'Calc| Project Costs'!W106,'Input| Projects'!$Y106),IF('Input| Overheads'!$C$42="DNSP defined",SUMPRODUCT(--('Input| Projects'!$AD106="Yes"),'Calc| Overheads Allocation'!D$62,'Input| Projects'!$AG106),""))),"")</f>
        <v>0</v>
      </c>
      <c r="AV106" s="186">
        <f>IFERROR(IF('Input| Overheads'!$C$42="Direct costs",SUMPRODUCT(--('Input| Projects'!$AD106="Yes"),'Calc| Overheads Allocation'!E$9,'Calc| Project Costs'!X106),IF('Input| Overheads'!$C$42="Internal labour",SUMPRODUCT(--('Input| Projects'!$AD106="Yes"),'Calc| Overheads Allocation'!E$9,'Calc| Project Costs'!X106,'Input| Projects'!$Y106),IF('Input| Overheads'!$C$42="DNSP defined",SUMPRODUCT(--('Input| Projects'!$AD106="Yes"),'Calc| Overheads Allocation'!E$62,'Input| Projects'!$AG106),""))),"")</f>
        <v>0</v>
      </c>
      <c r="AW106" s="186">
        <f>IFERROR(IF('Input| Overheads'!$C$42="Direct costs",SUMPRODUCT(--('Input| Projects'!$AD106="Yes"),'Calc| Overheads Allocation'!F$9,'Calc| Project Costs'!Y106),IF('Input| Overheads'!$C$42="Internal labour",SUMPRODUCT(--('Input| Projects'!$AD106="Yes"),'Calc| Overheads Allocation'!F$9,'Calc| Project Costs'!Y106,'Input| Projects'!$Y106),IF('Input| Overheads'!$C$42="DNSP defined",SUMPRODUCT(--('Input| Projects'!$AD106="Yes"),'Calc| Overheads Allocation'!F$62,'Input| Projects'!$AG106),""))),"")</f>
        <v>0</v>
      </c>
      <c r="AX106" s="186">
        <f>IFERROR(IF('Input| Overheads'!$C$42="Direct costs",SUMPRODUCT(--('Input| Projects'!$AD106="Yes"),'Calc| Overheads Allocation'!G$9,'Calc| Project Costs'!Z106),IF('Input| Overheads'!$C$42="Internal labour",SUMPRODUCT(--('Input| Projects'!$AD106="Yes"),'Calc| Overheads Allocation'!G$9,'Calc| Project Costs'!Z106,'Input| Projects'!$Y106),IF('Input| Overheads'!$C$42="DNSP defined",SUMPRODUCT(--('Input| Projects'!$AD106="Yes"),'Calc| Overheads Allocation'!G$62,'Input| Projects'!$AG106),""))),"")</f>
        <v>0</v>
      </c>
      <c r="AY106" s="186">
        <f>IFERROR(IF('Input| Overheads'!$C$42="Direct costs",SUMPRODUCT(--('Input| Projects'!$AD106="Yes"),'Calc| Overheads Allocation'!H$9,'Calc| Project Costs'!AA106),IF('Input| Overheads'!$C$42="Internal labour",SUMPRODUCT(--('Input| Projects'!$AD106="Yes"),'Calc| Overheads Allocation'!H$9,'Calc| Project Costs'!AA106,'Input| Projects'!$Y106),IF('Input| Overheads'!$C$42="DNSP defined",SUMPRODUCT(--('Input| Projects'!$AD106="Yes"),'Calc| Overheads Allocation'!H$62,'Input| Projects'!$AG106),""))),"")</f>
        <v>0</v>
      </c>
      <c r="AZ106" s="186">
        <f>IFERROR(IF('Input| Overheads'!$C$42="Direct costs",SUMPRODUCT(--('Input| Projects'!$AD106="Yes"),'Calc| Overheads Allocation'!I$9,'Calc| Project Costs'!AB106),IF('Input| Overheads'!$C$42="Internal labour",SUMPRODUCT(--('Input| Projects'!$AD106="Yes"),'Calc| Overheads Allocation'!I$9,'Calc| Project Costs'!AB106,'Input| Projects'!$Y106),IF('Input| Overheads'!$C$42="DNSP defined",SUMPRODUCT(--('Input| Projects'!$AD106="Yes"),'Calc| Overheads Allocation'!I$62,'Input| Projects'!$AG106),""))),"")</f>
        <v>0</v>
      </c>
      <c r="BA106" s="106"/>
      <c r="BB106" s="186">
        <f t="shared" si="71"/>
        <v>181.37564000000003</v>
      </c>
      <c r="BC106" s="186">
        <f t="shared" si="72"/>
        <v>0</v>
      </c>
      <c r="BD106" s="186">
        <f t="shared" si="73"/>
        <v>0</v>
      </c>
      <c r="BE106" s="186">
        <f t="shared" si="50"/>
        <v>0</v>
      </c>
      <c r="BF106" s="186">
        <f t="shared" si="51"/>
        <v>0</v>
      </c>
      <c r="BG106" s="186">
        <f t="shared" si="52"/>
        <v>0</v>
      </c>
      <c r="BH106" s="186">
        <f t="shared" si="53"/>
        <v>0</v>
      </c>
      <c r="BI106" s="97"/>
      <c r="BJ106" s="186">
        <f t="shared" si="54"/>
        <v>0</v>
      </c>
      <c r="BK106" s="186" t="str">
        <f t="shared" si="55"/>
        <v/>
      </c>
      <c r="BL106" s="186" t="str">
        <f t="shared" si="56"/>
        <v/>
      </c>
      <c r="BM106" s="186" t="str">
        <f t="shared" si="57"/>
        <v/>
      </c>
      <c r="BN106" s="186" t="str">
        <f t="shared" si="58"/>
        <v/>
      </c>
      <c r="BO106" s="186" t="str">
        <f t="shared" si="59"/>
        <v/>
      </c>
      <c r="BP106" s="186" t="str">
        <f t="shared" si="60"/>
        <v/>
      </c>
      <c r="BQ106" s="97"/>
      <c r="BR106" s="186">
        <f t="shared" si="61"/>
        <v>4680.7638000000006</v>
      </c>
      <c r="BS106" s="186">
        <f t="shared" si="62"/>
        <v>0</v>
      </c>
      <c r="BT106" s="222">
        <f t="shared" si="63"/>
        <v>0</v>
      </c>
      <c r="BU106" s="222">
        <f t="shared" si="64"/>
        <v>0</v>
      </c>
      <c r="BV106" s="222">
        <f t="shared" si="65"/>
        <v>0</v>
      </c>
      <c r="BW106" s="222">
        <f t="shared" si="66"/>
        <v>0</v>
      </c>
      <c r="BX106" s="222">
        <f t="shared" si="67"/>
        <v>0</v>
      </c>
      <c r="BY106" s="106"/>
      <c r="BZ106" s="197">
        <f>IF(SUMIF('Input| Projects'!$AS$8:$CP$8,"Dx",'Input| Projects'!$AS106:$CP106)=0,"",SUMIF('Input| Projects'!$AS$8:$CP$8,"Dx",'Input| Projects'!$AS106:$CP106))</f>
        <v>0.4503950402282636</v>
      </c>
      <c r="CA106" s="197">
        <f>IF(SUMIF('Input| Projects'!$AS$8:$CP$8,"Tx",'Input| Projects'!$AS106:$CP106)=0,"",SUMIF('Input| Projects'!$AS$8:$CP$8,"Tx",'Input| Projects'!$AS106:$CP106))</f>
        <v>0.5496049597717364</v>
      </c>
      <c r="CB106" s="150" t="str">
        <f t="shared" si="74"/>
        <v/>
      </c>
    </row>
    <row r="107" spans="2:80" x14ac:dyDescent="0.2">
      <c r="B107" s="201">
        <f>IFERROR('Input| Projects'!B107,"")</f>
        <v>98</v>
      </c>
      <c r="C107" s="42" t="str">
        <f>IFERROR(IF('Input| Projects'!C107="","",'Input| Projects'!C107),"")</f>
        <v>Brick Wall OE Substations</v>
      </c>
      <c r="D107" s="42" t="str">
        <f>IFERROR(IF('Input| Projects'!D107="","",'Input| Projects'!D107),"")</f>
        <v>DOC_11.03.10</v>
      </c>
      <c r="E107" s="104"/>
      <c r="F107" s="190">
        <f>IFERROR('Input| Projects'!I107*'Input| Escalations'!$K$19,"")</f>
        <v>475.98609999999996</v>
      </c>
      <c r="G107" s="190">
        <f>IFERROR('Input| Projects'!J107*'Input| Escalations'!$K$19,"")</f>
        <v>0</v>
      </c>
      <c r="H107" s="190">
        <f>IFERROR('Input| Projects'!K107*'Input| Escalations'!$K$19,"")</f>
        <v>0</v>
      </c>
      <c r="I107" s="190">
        <f>IFERROR('Input| Projects'!L107*'Input| Escalations'!$K$19,"")</f>
        <v>0</v>
      </c>
      <c r="J107" s="190">
        <f>IFERROR('Input| Projects'!M107*'Input| Escalations'!$K$19,"")</f>
        <v>0</v>
      </c>
      <c r="K107" s="190">
        <f>IFERROR('Input| Projects'!N107*'Input| Escalations'!$K$19,"")</f>
        <v>0</v>
      </c>
      <c r="L107" s="190">
        <f>IFERROR('Input| Projects'!O107*'Input| Escalations'!$K$19,"")</f>
        <v>0</v>
      </c>
      <c r="M107" s="150" t="str">
        <f>IF(ABS(SUM(F107:L107)-(SUM('Input| Projects'!I107:O107)*'Input| Escalations'!$K$19))&lt;0.0000001,"",1)</f>
        <v/>
      </c>
      <c r="N107" s="192">
        <f>'Input| Projects'!$Y107*INDEX('Input| Escalations'!$H$33:$N$33,MATCH('Calc| Project Costs'!N$9,'Input| Escalations'!$H$23:$N$23,0))+'Input| Projects'!$Z107*INDEX('Input| Escalations'!$H$34:$N$34,MATCH('Calc| Project Costs'!N$9,'Input| Escalations'!$H$23:$N$23,0))+'Input| Projects'!$AA107*INDEX('Input| Escalations'!$H$35:$N$35,MATCH('Calc| Project Costs'!N$9,'Input| Escalations'!$H$23:$N$23,0))+1</f>
        <v>1</v>
      </c>
      <c r="O107" s="192">
        <f>'Input| Projects'!$Y107*INDEX('Input| Escalations'!$H$33:$N$33,MATCH('Calc| Project Costs'!O$9,'Input| Escalations'!$H$23:$N$23,0))+'Input| Projects'!$Z107*INDEX('Input| Escalations'!$H$34:$N$34,MATCH('Calc| Project Costs'!O$9,'Input| Escalations'!$H$23:$N$23,0))+'Input| Projects'!$AA107*INDEX('Input| Escalations'!$H$35:$N$35,MATCH('Calc| Project Costs'!O$9,'Input| Escalations'!$H$23:$N$23,0))+1</f>
        <v>1</v>
      </c>
      <c r="P107" s="192">
        <f>'Input| Projects'!$Y107*INDEX('Input| Escalations'!$H$33:$N$33,MATCH('Calc| Project Costs'!P$9,'Input| Escalations'!$H$23:$N$23,0))+'Input| Projects'!$Z107*INDEX('Input| Escalations'!$H$34:$N$34,MATCH('Calc| Project Costs'!P$9,'Input| Escalations'!$H$23:$N$23,0))+'Input| Projects'!$AA107*INDEX('Input| Escalations'!$H$35:$N$35,MATCH('Calc| Project Costs'!P$9,'Input| Escalations'!$H$23:$N$23,0))+1</f>
        <v>1</v>
      </c>
      <c r="Q107" s="192">
        <f>'Input| Projects'!$Y107*INDEX('Input| Escalations'!$H$33:$N$33,MATCH('Calc| Project Costs'!Q$9,'Input| Escalations'!$H$23:$N$23,0))+'Input| Projects'!$Z107*INDEX('Input| Escalations'!$H$34:$N$34,MATCH('Calc| Project Costs'!Q$9,'Input| Escalations'!$H$23:$N$23,0))+'Input| Projects'!$AA107*INDEX('Input| Escalations'!$H$35:$N$35,MATCH('Calc| Project Costs'!Q$9,'Input| Escalations'!$H$23:$N$23,0))+1</f>
        <v>1</v>
      </c>
      <c r="R107" s="192">
        <f>'Input| Projects'!$Y107*INDEX('Input| Escalations'!$H$33:$N$33,MATCH('Calc| Project Costs'!R$9,'Input| Escalations'!$H$23:$N$23,0))+'Input| Projects'!$Z107*INDEX('Input| Escalations'!$H$34:$N$34,MATCH('Calc| Project Costs'!R$9,'Input| Escalations'!$H$23:$N$23,0))+'Input| Projects'!$AA107*INDEX('Input| Escalations'!$H$35:$N$35,MATCH('Calc| Project Costs'!R$9,'Input| Escalations'!$H$23:$N$23,0))+1</f>
        <v>1</v>
      </c>
      <c r="S107" s="192">
        <f>'Input| Projects'!$Y107*INDEX('Input| Escalations'!$H$33:$N$33,MATCH('Calc| Project Costs'!S$9,'Input| Escalations'!$H$23:$N$23,0))+'Input| Projects'!$Z107*INDEX('Input| Escalations'!$H$34:$N$34,MATCH('Calc| Project Costs'!S$9,'Input| Escalations'!$H$23:$N$23,0))+'Input| Projects'!$AA107*INDEX('Input| Escalations'!$H$35:$N$35,MATCH('Calc| Project Costs'!S$9,'Input| Escalations'!$H$23:$N$23,0))+1</f>
        <v>1</v>
      </c>
      <c r="T107" s="192">
        <f>'Input| Projects'!$Y107*INDEX('Input| Escalations'!$H$33:$N$33,MATCH('Calc| Project Costs'!T$9,'Input| Escalations'!$H$23:$N$23,0))+'Input| Projects'!$Z107*INDEX('Input| Escalations'!$H$34:$N$34,MATCH('Calc| Project Costs'!T$9,'Input| Escalations'!$H$23:$N$23,0))+'Input| Projects'!$AA107*INDEX('Input| Escalations'!$H$35:$N$35,MATCH('Calc| Project Costs'!T$9,'Input| Escalations'!$H$23:$N$23,0))+1</f>
        <v>1</v>
      </c>
      <c r="U107" s="106"/>
      <c r="V107" s="186">
        <f t="shared" si="68"/>
        <v>475.98609999999996</v>
      </c>
      <c r="W107" s="186">
        <f t="shared" si="69"/>
        <v>0</v>
      </c>
      <c r="X107" s="186">
        <f t="shared" si="70"/>
        <v>0</v>
      </c>
      <c r="Y107" s="186">
        <f t="shared" si="46"/>
        <v>0</v>
      </c>
      <c r="Z107" s="186">
        <f t="shared" si="47"/>
        <v>0</v>
      </c>
      <c r="AA107" s="186">
        <f t="shared" si="48"/>
        <v>0</v>
      </c>
      <c r="AB107" s="186">
        <f t="shared" si="49"/>
        <v>0</v>
      </c>
      <c r="AC107" s="106"/>
      <c r="AD107" s="186">
        <f>'Input| Projects'!Q107*N107*'Input| Escalations'!$K$19</f>
        <v>0</v>
      </c>
      <c r="AE107" s="186">
        <f>'Input| Projects'!R107*O107*'Input| Escalations'!$K$19</f>
        <v>0</v>
      </c>
      <c r="AF107" s="186">
        <f>'Input| Projects'!S107*P107*'Input| Escalations'!$K$19</f>
        <v>0</v>
      </c>
      <c r="AG107" s="186">
        <f>'Input| Projects'!T107*Q107*'Input| Escalations'!$K$19</f>
        <v>0</v>
      </c>
      <c r="AH107" s="186">
        <f>'Input| Projects'!U107*R107*'Input| Escalations'!$K$19</f>
        <v>0</v>
      </c>
      <c r="AI107" s="186">
        <f>'Input| Projects'!V107*S107*'Input| Escalations'!$K$19</f>
        <v>0</v>
      </c>
      <c r="AJ107" s="186">
        <f>'Input| Projects'!W107*T107*'Input| Escalations'!$K$19</f>
        <v>0</v>
      </c>
      <c r="AK107" s="106"/>
      <c r="AL107" s="186">
        <f>IFERROR(IF('Input| Overheads'!$C$42="Direct costs",SUMPRODUCT(--('Input| Projects'!$AC107="Yes"),'Calc| Overheads Allocation'!C$8,'Calc| Project Costs'!V107),IF('Input| Overheads'!$C$42="Internal labour",SUMPRODUCT(--('Input| Projects'!$AC107="Yes"),'Calc| Overheads Allocation'!C$8,'Calc| Project Costs'!V107,'Input| Projects'!$Y107),IF('Input| Overheads'!$C$42="DNSP defined",SUMPRODUCT(--('Input| Projects'!$AC107="Yes"),'Calc| Overheads Allocation'!C$61,'Input| Projects'!$AF107),""))),"")</f>
        <v>39.050760000000004</v>
      </c>
      <c r="AM107" s="186">
        <f>IFERROR(IF('Input| Overheads'!$C$42="Direct costs",SUMPRODUCT(--('Input| Projects'!$AC107="Yes"),'Calc| Overheads Allocation'!D$8,'Calc| Project Costs'!W107),IF('Input| Overheads'!$C$42="Internal labour",SUMPRODUCT(--('Input| Projects'!$AC107="Yes"),'Calc| Overheads Allocation'!D$8,'Calc| Project Costs'!W107,'Input| Projects'!$Y107),IF('Input| Overheads'!$C$42="DNSP defined",SUMPRODUCT(--('Input| Projects'!$AC107="Yes"),'Calc| Overheads Allocation'!D$61,'Input| Projects'!$AF107),""))),"")</f>
        <v>0</v>
      </c>
      <c r="AN107" s="186">
        <f>IFERROR(IF('Input| Overheads'!$C$42="Direct costs",SUMPRODUCT(--('Input| Projects'!$AC107="Yes"),'Calc| Overheads Allocation'!E$8,'Calc| Project Costs'!X107),IF('Input| Overheads'!$C$42="Internal labour",SUMPRODUCT(--('Input| Projects'!$AC107="Yes"),'Calc| Overheads Allocation'!E$8,'Calc| Project Costs'!X107,'Input| Projects'!$Y107),IF('Input| Overheads'!$C$42="DNSP defined",SUMPRODUCT(--('Input| Projects'!$AC107="Yes"),'Calc| Overheads Allocation'!E$61,'Input| Projects'!$AF107),""))),"")</f>
        <v>0</v>
      </c>
      <c r="AO107" s="186">
        <f>IFERROR(IF('Input| Overheads'!$C$42="Direct costs",SUMPRODUCT(--('Input| Projects'!$AC107="Yes"),'Calc| Overheads Allocation'!F$8,'Calc| Project Costs'!Y107),IF('Input| Overheads'!$C$42="Internal labour",SUMPRODUCT(--('Input| Projects'!$AC107="Yes"),'Calc| Overheads Allocation'!F$8,'Calc| Project Costs'!Y107,'Input| Projects'!$Y107),IF('Input| Overheads'!$C$42="DNSP defined",SUMPRODUCT(--('Input| Projects'!$AC107="Yes"),'Calc| Overheads Allocation'!F$61,'Input| Projects'!$AF107),""))),"")</f>
        <v>0</v>
      </c>
      <c r="AP107" s="186">
        <f>IFERROR(IF('Input| Overheads'!$C$42="Direct costs",SUMPRODUCT(--('Input| Projects'!$AC107="Yes"),'Calc| Overheads Allocation'!G$8,'Calc| Project Costs'!Z107),IF('Input| Overheads'!$C$42="Internal labour",SUMPRODUCT(--('Input| Projects'!$AC107="Yes"),'Calc| Overheads Allocation'!G$8,'Calc| Project Costs'!Z107,'Input| Projects'!$Y107),IF('Input| Overheads'!$C$42="DNSP defined",SUMPRODUCT(--('Input| Projects'!$AC107="Yes"),'Calc| Overheads Allocation'!G$61,'Input| Projects'!$AF107),""))),"")</f>
        <v>0</v>
      </c>
      <c r="AQ107" s="186">
        <f>IFERROR(IF('Input| Overheads'!$C$42="Direct costs",SUMPRODUCT(--('Input| Projects'!$AC107="Yes"),'Calc| Overheads Allocation'!H$8,'Calc| Project Costs'!AA107),IF('Input| Overheads'!$C$42="Internal labour",SUMPRODUCT(--('Input| Projects'!$AC107="Yes"),'Calc| Overheads Allocation'!H$8,'Calc| Project Costs'!AA107,'Input| Projects'!$Y107),IF('Input| Overheads'!$C$42="DNSP defined",SUMPRODUCT(--('Input| Projects'!$AC107="Yes"),'Calc| Overheads Allocation'!H$61,'Input| Projects'!$AF107),""))),"")</f>
        <v>0</v>
      </c>
      <c r="AR107" s="186">
        <f>IFERROR(IF('Input| Overheads'!$C$42="Direct costs",SUMPRODUCT(--('Input| Projects'!$AC107="Yes"),'Calc| Overheads Allocation'!I$8,'Calc| Project Costs'!AB107),IF('Input| Overheads'!$C$42="Internal labour",SUMPRODUCT(--('Input| Projects'!$AC107="Yes"),'Calc| Overheads Allocation'!I$8,'Calc| Project Costs'!AB107,'Input| Projects'!$Y107),IF('Input| Overheads'!$C$42="DNSP defined",SUMPRODUCT(--('Input| Projects'!$AC107="Yes"),'Calc| Overheads Allocation'!I$61,'Input| Projects'!$AF107),""))),"")</f>
        <v>0</v>
      </c>
      <c r="AS107" s="106"/>
      <c r="AT107" s="186">
        <f>IFERROR(IF('Input| Overheads'!$C$42="Direct costs",SUMPRODUCT(--('Input| Projects'!$AD107="Yes"),'Calc| Overheads Allocation'!C$9,'Calc| Project Costs'!V107),IF('Input| Overheads'!$C$42="Internal labour",SUMPRODUCT(--('Input| Projects'!$AD107="Yes"),'Calc| Overheads Allocation'!C$9,'Calc| Project Costs'!V107,'Input| Projects'!$Y107),IF('Input| Overheads'!$C$42="DNSP defined",SUMPRODUCT(--('Input| Projects'!$AD107="Yes"),'Calc| Overheads Allocation'!C$62,'Input| Projects'!$AG107),""))),"")</f>
        <v>0</v>
      </c>
      <c r="AU107" s="186">
        <f>IFERROR(IF('Input| Overheads'!$C$42="Direct costs",SUMPRODUCT(--('Input| Projects'!$AD107="Yes"),'Calc| Overheads Allocation'!D$9,'Calc| Project Costs'!W107),IF('Input| Overheads'!$C$42="Internal labour",SUMPRODUCT(--('Input| Projects'!$AD107="Yes"),'Calc| Overheads Allocation'!D$9,'Calc| Project Costs'!W107,'Input| Projects'!$Y107),IF('Input| Overheads'!$C$42="DNSP defined",SUMPRODUCT(--('Input| Projects'!$AD107="Yes"),'Calc| Overheads Allocation'!D$62,'Input| Projects'!$AG107),""))),"")</f>
        <v>0</v>
      </c>
      <c r="AV107" s="186">
        <f>IFERROR(IF('Input| Overheads'!$C$42="Direct costs",SUMPRODUCT(--('Input| Projects'!$AD107="Yes"),'Calc| Overheads Allocation'!E$9,'Calc| Project Costs'!X107),IF('Input| Overheads'!$C$42="Internal labour",SUMPRODUCT(--('Input| Projects'!$AD107="Yes"),'Calc| Overheads Allocation'!E$9,'Calc| Project Costs'!X107,'Input| Projects'!$Y107),IF('Input| Overheads'!$C$42="DNSP defined",SUMPRODUCT(--('Input| Projects'!$AD107="Yes"),'Calc| Overheads Allocation'!E$62,'Input| Projects'!$AG107),""))),"")</f>
        <v>0</v>
      </c>
      <c r="AW107" s="186">
        <f>IFERROR(IF('Input| Overheads'!$C$42="Direct costs",SUMPRODUCT(--('Input| Projects'!$AD107="Yes"),'Calc| Overheads Allocation'!F$9,'Calc| Project Costs'!Y107),IF('Input| Overheads'!$C$42="Internal labour",SUMPRODUCT(--('Input| Projects'!$AD107="Yes"),'Calc| Overheads Allocation'!F$9,'Calc| Project Costs'!Y107,'Input| Projects'!$Y107),IF('Input| Overheads'!$C$42="DNSP defined",SUMPRODUCT(--('Input| Projects'!$AD107="Yes"),'Calc| Overheads Allocation'!F$62,'Input| Projects'!$AG107),""))),"")</f>
        <v>0</v>
      </c>
      <c r="AX107" s="186">
        <f>IFERROR(IF('Input| Overheads'!$C$42="Direct costs",SUMPRODUCT(--('Input| Projects'!$AD107="Yes"),'Calc| Overheads Allocation'!G$9,'Calc| Project Costs'!Z107),IF('Input| Overheads'!$C$42="Internal labour",SUMPRODUCT(--('Input| Projects'!$AD107="Yes"),'Calc| Overheads Allocation'!G$9,'Calc| Project Costs'!Z107,'Input| Projects'!$Y107),IF('Input| Overheads'!$C$42="DNSP defined",SUMPRODUCT(--('Input| Projects'!$AD107="Yes"),'Calc| Overheads Allocation'!G$62,'Input| Projects'!$AG107),""))),"")</f>
        <v>0</v>
      </c>
      <c r="AY107" s="186">
        <f>IFERROR(IF('Input| Overheads'!$C$42="Direct costs",SUMPRODUCT(--('Input| Projects'!$AD107="Yes"),'Calc| Overheads Allocation'!H$9,'Calc| Project Costs'!AA107),IF('Input| Overheads'!$C$42="Internal labour",SUMPRODUCT(--('Input| Projects'!$AD107="Yes"),'Calc| Overheads Allocation'!H$9,'Calc| Project Costs'!AA107,'Input| Projects'!$Y107),IF('Input| Overheads'!$C$42="DNSP defined",SUMPRODUCT(--('Input| Projects'!$AD107="Yes"),'Calc| Overheads Allocation'!H$62,'Input| Projects'!$AG107),""))),"")</f>
        <v>0</v>
      </c>
      <c r="AZ107" s="186">
        <f>IFERROR(IF('Input| Overheads'!$C$42="Direct costs",SUMPRODUCT(--('Input| Projects'!$AD107="Yes"),'Calc| Overheads Allocation'!I$9,'Calc| Project Costs'!AB107),IF('Input| Overheads'!$C$42="Internal labour",SUMPRODUCT(--('Input| Projects'!$AD107="Yes"),'Calc| Overheads Allocation'!I$9,'Calc| Project Costs'!AB107,'Input| Projects'!$Y107),IF('Input| Overheads'!$C$42="DNSP defined",SUMPRODUCT(--('Input| Projects'!$AD107="Yes"),'Calc| Overheads Allocation'!I$62,'Input| Projects'!$AG107),""))),"")</f>
        <v>0</v>
      </c>
      <c r="BA107" s="106"/>
      <c r="BB107" s="186">
        <f t="shared" si="71"/>
        <v>39.050760000000004</v>
      </c>
      <c r="BC107" s="186">
        <f t="shared" si="72"/>
        <v>0</v>
      </c>
      <c r="BD107" s="186">
        <f t="shared" si="73"/>
        <v>0</v>
      </c>
      <c r="BE107" s="186">
        <f t="shared" si="50"/>
        <v>0</v>
      </c>
      <c r="BF107" s="186">
        <f t="shared" si="51"/>
        <v>0</v>
      </c>
      <c r="BG107" s="186">
        <f t="shared" si="52"/>
        <v>0</v>
      </c>
      <c r="BH107" s="186">
        <f t="shared" si="53"/>
        <v>0</v>
      </c>
      <c r="BI107" s="97"/>
      <c r="BJ107" s="186">
        <f t="shared" si="54"/>
        <v>0</v>
      </c>
      <c r="BK107" s="186" t="str">
        <f t="shared" si="55"/>
        <v/>
      </c>
      <c r="BL107" s="186" t="str">
        <f t="shared" si="56"/>
        <v/>
      </c>
      <c r="BM107" s="186" t="str">
        <f t="shared" si="57"/>
        <v/>
      </c>
      <c r="BN107" s="186" t="str">
        <f t="shared" si="58"/>
        <v/>
      </c>
      <c r="BO107" s="186" t="str">
        <f t="shared" si="59"/>
        <v/>
      </c>
      <c r="BP107" s="186" t="str">
        <f t="shared" si="60"/>
        <v/>
      </c>
      <c r="BQ107" s="97"/>
      <c r="BR107" s="186">
        <f t="shared" si="61"/>
        <v>515.03685999999993</v>
      </c>
      <c r="BS107" s="186">
        <f t="shared" si="62"/>
        <v>0</v>
      </c>
      <c r="BT107" s="222">
        <f t="shared" si="63"/>
        <v>0</v>
      </c>
      <c r="BU107" s="222">
        <f t="shared" si="64"/>
        <v>0</v>
      </c>
      <c r="BV107" s="222">
        <f t="shared" si="65"/>
        <v>0</v>
      </c>
      <c r="BW107" s="222">
        <f t="shared" si="66"/>
        <v>0</v>
      </c>
      <c r="BX107" s="222">
        <f t="shared" si="67"/>
        <v>0</v>
      </c>
      <c r="BY107" s="106"/>
      <c r="BZ107" s="197">
        <f>IF(SUMIF('Input| Projects'!$AS$8:$CP$8,"Dx",'Input| Projects'!$AS107:$CP107)=0,"",SUMIF('Input| Projects'!$AS$8:$CP$8,"Dx",'Input| Projects'!$AS107:$CP107))</f>
        <v>1</v>
      </c>
      <c r="CA107" s="197" t="str">
        <f>IF(SUMIF('Input| Projects'!$AS$8:$CP$8,"Tx",'Input| Projects'!$AS107:$CP107)=0,"",SUMIF('Input| Projects'!$AS$8:$CP$8,"Tx",'Input| Projects'!$AS107:$CP107))</f>
        <v/>
      </c>
      <c r="CB107" s="150" t="str">
        <f t="shared" si="74"/>
        <v/>
      </c>
    </row>
    <row r="108" spans="2:80" x14ac:dyDescent="0.2">
      <c r="B108" s="201">
        <f>IFERROR('Input| Projects'!B108,"")</f>
        <v>99</v>
      </c>
      <c r="C108" s="42" t="str">
        <f>IFERROR(IF('Input| Projects'!C108="","",'Input| Projects'!C108),"")</f>
        <v>Water Crossing Assessments &amp; Signs</v>
      </c>
      <c r="D108" s="42" t="str">
        <f>IFERROR(IF('Input| Projects'!D108="","",'Input| Projects'!D108),"")</f>
        <v>DOC_11.03.11</v>
      </c>
      <c r="E108" s="104"/>
      <c r="F108" s="190">
        <f>IFERROR('Input| Projects'!I108*'Input| Escalations'!$K$19,"")</f>
        <v>1103.7679599999999</v>
      </c>
      <c r="G108" s="190">
        <f>IFERROR('Input| Projects'!J108*'Input| Escalations'!$K$19,"")</f>
        <v>0</v>
      </c>
      <c r="H108" s="190">
        <f>IFERROR('Input| Projects'!K108*'Input| Escalations'!$K$19,"")</f>
        <v>0</v>
      </c>
      <c r="I108" s="190">
        <f>IFERROR('Input| Projects'!L108*'Input| Escalations'!$K$19,"")</f>
        <v>0</v>
      </c>
      <c r="J108" s="190">
        <f>IFERROR('Input| Projects'!M108*'Input| Escalations'!$K$19,"")</f>
        <v>0</v>
      </c>
      <c r="K108" s="190">
        <f>IFERROR('Input| Projects'!N108*'Input| Escalations'!$K$19,"")</f>
        <v>0</v>
      </c>
      <c r="L108" s="190">
        <f>IFERROR('Input| Projects'!O108*'Input| Escalations'!$K$19,"")</f>
        <v>0</v>
      </c>
      <c r="M108" s="150" t="str">
        <f>IF(ABS(SUM(F108:L108)-(SUM('Input| Projects'!I108:O108)*'Input| Escalations'!$K$19))&lt;0.0000001,"",1)</f>
        <v/>
      </c>
      <c r="N108" s="192">
        <f>'Input| Projects'!$Y108*INDEX('Input| Escalations'!$H$33:$N$33,MATCH('Calc| Project Costs'!N$9,'Input| Escalations'!$H$23:$N$23,0))+'Input| Projects'!$Z108*INDEX('Input| Escalations'!$H$34:$N$34,MATCH('Calc| Project Costs'!N$9,'Input| Escalations'!$H$23:$N$23,0))+'Input| Projects'!$AA108*INDEX('Input| Escalations'!$H$35:$N$35,MATCH('Calc| Project Costs'!N$9,'Input| Escalations'!$H$23:$N$23,0))+1</f>
        <v>1</v>
      </c>
      <c r="O108" s="192">
        <f>'Input| Projects'!$Y108*INDEX('Input| Escalations'!$H$33:$N$33,MATCH('Calc| Project Costs'!O$9,'Input| Escalations'!$H$23:$N$23,0))+'Input| Projects'!$Z108*INDEX('Input| Escalations'!$H$34:$N$34,MATCH('Calc| Project Costs'!O$9,'Input| Escalations'!$H$23:$N$23,0))+'Input| Projects'!$AA108*INDEX('Input| Escalations'!$H$35:$N$35,MATCH('Calc| Project Costs'!O$9,'Input| Escalations'!$H$23:$N$23,0))+1</f>
        <v>1</v>
      </c>
      <c r="P108" s="192">
        <f>'Input| Projects'!$Y108*INDEX('Input| Escalations'!$H$33:$N$33,MATCH('Calc| Project Costs'!P$9,'Input| Escalations'!$H$23:$N$23,0))+'Input| Projects'!$Z108*INDEX('Input| Escalations'!$H$34:$N$34,MATCH('Calc| Project Costs'!P$9,'Input| Escalations'!$H$23:$N$23,0))+'Input| Projects'!$AA108*INDEX('Input| Escalations'!$H$35:$N$35,MATCH('Calc| Project Costs'!P$9,'Input| Escalations'!$H$23:$N$23,0))+1</f>
        <v>1</v>
      </c>
      <c r="Q108" s="192">
        <f>'Input| Projects'!$Y108*INDEX('Input| Escalations'!$H$33:$N$33,MATCH('Calc| Project Costs'!Q$9,'Input| Escalations'!$H$23:$N$23,0))+'Input| Projects'!$Z108*INDEX('Input| Escalations'!$H$34:$N$34,MATCH('Calc| Project Costs'!Q$9,'Input| Escalations'!$H$23:$N$23,0))+'Input| Projects'!$AA108*INDEX('Input| Escalations'!$H$35:$N$35,MATCH('Calc| Project Costs'!Q$9,'Input| Escalations'!$H$23:$N$23,0))+1</f>
        <v>1</v>
      </c>
      <c r="R108" s="192">
        <f>'Input| Projects'!$Y108*INDEX('Input| Escalations'!$H$33:$N$33,MATCH('Calc| Project Costs'!R$9,'Input| Escalations'!$H$23:$N$23,0))+'Input| Projects'!$Z108*INDEX('Input| Escalations'!$H$34:$N$34,MATCH('Calc| Project Costs'!R$9,'Input| Escalations'!$H$23:$N$23,0))+'Input| Projects'!$AA108*INDEX('Input| Escalations'!$H$35:$N$35,MATCH('Calc| Project Costs'!R$9,'Input| Escalations'!$H$23:$N$23,0))+1</f>
        <v>1</v>
      </c>
      <c r="S108" s="192">
        <f>'Input| Projects'!$Y108*INDEX('Input| Escalations'!$H$33:$N$33,MATCH('Calc| Project Costs'!S$9,'Input| Escalations'!$H$23:$N$23,0))+'Input| Projects'!$Z108*INDEX('Input| Escalations'!$H$34:$N$34,MATCH('Calc| Project Costs'!S$9,'Input| Escalations'!$H$23:$N$23,0))+'Input| Projects'!$AA108*INDEX('Input| Escalations'!$H$35:$N$35,MATCH('Calc| Project Costs'!S$9,'Input| Escalations'!$H$23:$N$23,0))+1</f>
        <v>1</v>
      </c>
      <c r="T108" s="192">
        <f>'Input| Projects'!$Y108*INDEX('Input| Escalations'!$H$33:$N$33,MATCH('Calc| Project Costs'!T$9,'Input| Escalations'!$H$23:$N$23,0))+'Input| Projects'!$Z108*INDEX('Input| Escalations'!$H$34:$N$34,MATCH('Calc| Project Costs'!T$9,'Input| Escalations'!$H$23:$N$23,0))+'Input| Projects'!$AA108*INDEX('Input| Escalations'!$H$35:$N$35,MATCH('Calc| Project Costs'!T$9,'Input| Escalations'!$H$23:$N$23,0))+1</f>
        <v>1</v>
      </c>
      <c r="U108" s="106"/>
      <c r="V108" s="186">
        <f t="shared" si="68"/>
        <v>1103.7679599999999</v>
      </c>
      <c r="W108" s="186">
        <f t="shared" si="69"/>
        <v>0</v>
      </c>
      <c r="X108" s="186">
        <f t="shared" si="70"/>
        <v>0</v>
      </c>
      <c r="Y108" s="186">
        <f t="shared" si="46"/>
        <v>0</v>
      </c>
      <c r="Z108" s="186">
        <f t="shared" si="47"/>
        <v>0</v>
      </c>
      <c r="AA108" s="186">
        <f t="shared" si="48"/>
        <v>0</v>
      </c>
      <c r="AB108" s="186">
        <f t="shared" si="49"/>
        <v>0</v>
      </c>
      <c r="AC108" s="106"/>
      <c r="AD108" s="186">
        <f>'Input| Projects'!Q108*N108*'Input| Escalations'!$K$19</f>
        <v>0</v>
      </c>
      <c r="AE108" s="186">
        <f>'Input| Projects'!R108*O108*'Input| Escalations'!$K$19</f>
        <v>0</v>
      </c>
      <c r="AF108" s="186">
        <f>'Input| Projects'!S108*P108*'Input| Escalations'!$K$19</f>
        <v>0</v>
      </c>
      <c r="AG108" s="186">
        <f>'Input| Projects'!T108*Q108*'Input| Escalations'!$K$19</f>
        <v>0</v>
      </c>
      <c r="AH108" s="186">
        <f>'Input| Projects'!U108*R108*'Input| Escalations'!$K$19</f>
        <v>0</v>
      </c>
      <c r="AI108" s="186">
        <f>'Input| Projects'!V108*S108*'Input| Escalations'!$K$19</f>
        <v>0</v>
      </c>
      <c r="AJ108" s="186">
        <f>'Input| Projects'!W108*T108*'Input| Escalations'!$K$19</f>
        <v>0</v>
      </c>
      <c r="AK108" s="106"/>
      <c r="AL108" s="186">
        <f>IFERROR(IF('Input| Overheads'!$C$42="Direct costs",SUMPRODUCT(--('Input| Projects'!$AC108="Yes"),'Calc| Overheads Allocation'!C$8,'Calc| Project Costs'!V108),IF('Input| Overheads'!$C$42="Internal labour",SUMPRODUCT(--('Input| Projects'!$AC108="Yes"),'Calc| Overheads Allocation'!C$8,'Calc| Project Costs'!V108,'Input| Projects'!$Y108),IF('Input| Overheads'!$C$42="DNSP defined",SUMPRODUCT(--('Input| Projects'!$AC108="Yes"),'Calc| Overheads Allocation'!C$61,'Input| Projects'!$AF108),""))),"")</f>
        <v>87.691289999999995</v>
      </c>
      <c r="AM108" s="186">
        <f>IFERROR(IF('Input| Overheads'!$C$42="Direct costs",SUMPRODUCT(--('Input| Projects'!$AC108="Yes"),'Calc| Overheads Allocation'!D$8,'Calc| Project Costs'!W108),IF('Input| Overheads'!$C$42="Internal labour",SUMPRODUCT(--('Input| Projects'!$AC108="Yes"),'Calc| Overheads Allocation'!D$8,'Calc| Project Costs'!W108,'Input| Projects'!$Y108),IF('Input| Overheads'!$C$42="DNSP defined",SUMPRODUCT(--('Input| Projects'!$AC108="Yes"),'Calc| Overheads Allocation'!D$61,'Input| Projects'!$AF108),""))),"")</f>
        <v>0</v>
      </c>
      <c r="AN108" s="186">
        <f>IFERROR(IF('Input| Overheads'!$C$42="Direct costs",SUMPRODUCT(--('Input| Projects'!$AC108="Yes"),'Calc| Overheads Allocation'!E$8,'Calc| Project Costs'!X108),IF('Input| Overheads'!$C$42="Internal labour",SUMPRODUCT(--('Input| Projects'!$AC108="Yes"),'Calc| Overheads Allocation'!E$8,'Calc| Project Costs'!X108,'Input| Projects'!$Y108),IF('Input| Overheads'!$C$42="DNSP defined",SUMPRODUCT(--('Input| Projects'!$AC108="Yes"),'Calc| Overheads Allocation'!E$61,'Input| Projects'!$AF108),""))),"")</f>
        <v>0</v>
      </c>
      <c r="AO108" s="186">
        <f>IFERROR(IF('Input| Overheads'!$C$42="Direct costs",SUMPRODUCT(--('Input| Projects'!$AC108="Yes"),'Calc| Overheads Allocation'!F$8,'Calc| Project Costs'!Y108),IF('Input| Overheads'!$C$42="Internal labour",SUMPRODUCT(--('Input| Projects'!$AC108="Yes"),'Calc| Overheads Allocation'!F$8,'Calc| Project Costs'!Y108,'Input| Projects'!$Y108),IF('Input| Overheads'!$C$42="DNSP defined",SUMPRODUCT(--('Input| Projects'!$AC108="Yes"),'Calc| Overheads Allocation'!F$61,'Input| Projects'!$AF108),""))),"")</f>
        <v>0</v>
      </c>
      <c r="AP108" s="186">
        <f>IFERROR(IF('Input| Overheads'!$C$42="Direct costs",SUMPRODUCT(--('Input| Projects'!$AC108="Yes"),'Calc| Overheads Allocation'!G$8,'Calc| Project Costs'!Z108),IF('Input| Overheads'!$C$42="Internal labour",SUMPRODUCT(--('Input| Projects'!$AC108="Yes"),'Calc| Overheads Allocation'!G$8,'Calc| Project Costs'!Z108,'Input| Projects'!$Y108),IF('Input| Overheads'!$C$42="DNSP defined",SUMPRODUCT(--('Input| Projects'!$AC108="Yes"),'Calc| Overheads Allocation'!G$61,'Input| Projects'!$AF108),""))),"")</f>
        <v>0</v>
      </c>
      <c r="AQ108" s="186">
        <f>IFERROR(IF('Input| Overheads'!$C$42="Direct costs",SUMPRODUCT(--('Input| Projects'!$AC108="Yes"),'Calc| Overheads Allocation'!H$8,'Calc| Project Costs'!AA108),IF('Input| Overheads'!$C$42="Internal labour",SUMPRODUCT(--('Input| Projects'!$AC108="Yes"),'Calc| Overheads Allocation'!H$8,'Calc| Project Costs'!AA108,'Input| Projects'!$Y108),IF('Input| Overheads'!$C$42="DNSP defined",SUMPRODUCT(--('Input| Projects'!$AC108="Yes"),'Calc| Overheads Allocation'!H$61,'Input| Projects'!$AF108),""))),"")</f>
        <v>0</v>
      </c>
      <c r="AR108" s="186">
        <f>IFERROR(IF('Input| Overheads'!$C$42="Direct costs",SUMPRODUCT(--('Input| Projects'!$AC108="Yes"),'Calc| Overheads Allocation'!I$8,'Calc| Project Costs'!AB108),IF('Input| Overheads'!$C$42="Internal labour",SUMPRODUCT(--('Input| Projects'!$AC108="Yes"),'Calc| Overheads Allocation'!I$8,'Calc| Project Costs'!AB108,'Input| Projects'!$Y108),IF('Input| Overheads'!$C$42="DNSP defined",SUMPRODUCT(--('Input| Projects'!$AC108="Yes"),'Calc| Overheads Allocation'!I$61,'Input| Projects'!$AF108),""))),"")</f>
        <v>0</v>
      </c>
      <c r="AS108" s="106"/>
      <c r="AT108" s="186">
        <f>IFERROR(IF('Input| Overheads'!$C$42="Direct costs",SUMPRODUCT(--('Input| Projects'!$AD108="Yes"),'Calc| Overheads Allocation'!C$9,'Calc| Project Costs'!V108),IF('Input| Overheads'!$C$42="Internal labour",SUMPRODUCT(--('Input| Projects'!$AD108="Yes"),'Calc| Overheads Allocation'!C$9,'Calc| Project Costs'!V108,'Input| Projects'!$Y108),IF('Input| Overheads'!$C$42="DNSP defined",SUMPRODUCT(--('Input| Projects'!$AD108="Yes"),'Calc| Overheads Allocation'!C$62,'Input| Projects'!$AG108),""))),"")</f>
        <v>0</v>
      </c>
      <c r="AU108" s="186">
        <f>IFERROR(IF('Input| Overheads'!$C$42="Direct costs",SUMPRODUCT(--('Input| Projects'!$AD108="Yes"),'Calc| Overheads Allocation'!D$9,'Calc| Project Costs'!W108),IF('Input| Overheads'!$C$42="Internal labour",SUMPRODUCT(--('Input| Projects'!$AD108="Yes"),'Calc| Overheads Allocation'!D$9,'Calc| Project Costs'!W108,'Input| Projects'!$Y108),IF('Input| Overheads'!$C$42="DNSP defined",SUMPRODUCT(--('Input| Projects'!$AD108="Yes"),'Calc| Overheads Allocation'!D$62,'Input| Projects'!$AG108),""))),"")</f>
        <v>0</v>
      </c>
      <c r="AV108" s="186">
        <f>IFERROR(IF('Input| Overheads'!$C$42="Direct costs",SUMPRODUCT(--('Input| Projects'!$AD108="Yes"),'Calc| Overheads Allocation'!E$9,'Calc| Project Costs'!X108),IF('Input| Overheads'!$C$42="Internal labour",SUMPRODUCT(--('Input| Projects'!$AD108="Yes"),'Calc| Overheads Allocation'!E$9,'Calc| Project Costs'!X108,'Input| Projects'!$Y108),IF('Input| Overheads'!$C$42="DNSP defined",SUMPRODUCT(--('Input| Projects'!$AD108="Yes"),'Calc| Overheads Allocation'!E$62,'Input| Projects'!$AG108),""))),"")</f>
        <v>0</v>
      </c>
      <c r="AW108" s="186">
        <f>IFERROR(IF('Input| Overheads'!$C$42="Direct costs",SUMPRODUCT(--('Input| Projects'!$AD108="Yes"),'Calc| Overheads Allocation'!F$9,'Calc| Project Costs'!Y108),IF('Input| Overheads'!$C$42="Internal labour",SUMPRODUCT(--('Input| Projects'!$AD108="Yes"),'Calc| Overheads Allocation'!F$9,'Calc| Project Costs'!Y108,'Input| Projects'!$Y108),IF('Input| Overheads'!$C$42="DNSP defined",SUMPRODUCT(--('Input| Projects'!$AD108="Yes"),'Calc| Overheads Allocation'!F$62,'Input| Projects'!$AG108),""))),"")</f>
        <v>0</v>
      </c>
      <c r="AX108" s="186">
        <f>IFERROR(IF('Input| Overheads'!$C$42="Direct costs",SUMPRODUCT(--('Input| Projects'!$AD108="Yes"),'Calc| Overheads Allocation'!G$9,'Calc| Project Costs'!Z108),IF('Input| Overheads'!$C$42="Internal labour",SUMPRODUCT(--('Input| Projects'!$AD108="Yes"),'Calc| Overheads Allocation'!G$9,'Calc| Project Costs'!Z108,'Input| Projects'!$Y108),IF('Input| Overheads'!$C$42="DNSP defined",SUMPRODUCT(--('Input| Projects'!$AD108="Yes"),'Calc| Overheads Allocation'!G$62,'Input| Projects'!$AG108),""))),"")</f>
        <v>0</v>
      </c>
      <c r="AY108" s="186">
        <f>IFERROR(IF('Input| Overheads'!$C$42="Direct costs",SUMPRODUCT(--('Input| Projects'!$AD108="Yes"),'Calc| Overheads Allocation'!H$9,'Calc| Project Costs'!AA108),IF('Input| Overheads'!$C$42="Internal labour",SUMPRODUCT(--('Input| Projects'!$AD108="Yes"),'Calc| Overheads Allocation'!H$9,'Calc| Project Costs'!AA108,'Input| Projects'!$Y108),IF('Input| Overheads'!$C$42="DNSP defined",SUMPRODUCT(--('Input| Projects'!$AD108="Yes"),'Calc| Overheads Allocation'!H$62,'Input| Projects'!$AG108),""))),"")</f>
        <v>0</v>
      </c>
      <c r="AZ108" s="186">
        <f>IFERROR(IF('Input| Overheads'!$C$42="Direct costs",SUMPRODUCT(--('Input| Projects'!$AD108="Yes"),'Calc| Overheads Allocation'!I$9,'Calc| Project Costs'!AB108),IF('Input| Overheads'!$C$42="Internal labour",SUMPRODUCT(--('Input| Projects'!$AD108="Yes"),'Calc| Overheads Allocation'!I$9,'Calc| Project Costs'!AB108,'Input| Projects'!$Y108),IF('Input| Overheads'!$C$42="DNSP defined",SUMPRODUCT(--('Input| Projects'!$AD108="Yes"),'Calc| Overheads Allocation'!I$62,'Input| Projects'!$AG108),""))),"")</f>
        <v>0</v>
      </c>
      <c r="BA108" s="106"/>
      <c r="BB108" s="186">
        <f t="shared" si="71"/>
        <v>87.691289999999995</v>
      </c>
      <c r="BC108" s="186">
        <f t="shared" si="72"/>
        <v>0</v>
      </c>
      <c r="BD108" s="186">
        <f t="shared" si="73"/>
        <v>0</v>
      </c>
      <c r="BE108" s="186">
        <f t="shared" si="50"/>
        <v>0</v>
      </c>
      <c r="BF108" s="186">
        <f t="shared" si="51"/>
        <v>0</v>
      </c>
      <c r="BG108" s="186">
        <f t="shared" si="52"/>
        <v>0</v>
      </c>
      <c r="BH108" s="186">
        <f t="shared" si="53"/>
        <v>0</v>
      </c>
      <c r="BI108" s="97"/>
      <c r="BJ108" s="186">
        <f t="shared" si="54"/>
        <v>0</v>
      </c>
      <c r="BK108" s="186" t="str">
        <f t="shared" si="55"/>
        <v/>
      </c>
      <c r="BL108" s="186" t="str">
        <f t="shared" si="56"/>
        <v/>
      </c>
      <c r="BM108" s="186" t="str">
        <f t="shared" si="57"/>
        <v/>
      </c>
      <c r="BN108" s="186" t="str">
        <f t="shared" si="58"/>
        <v/>
      </c>
      <c r="BO108" s="186" t="str">
        <f t="shared" si="59"/>
        <v/>
      </c>
      <c r="BP108" s="186" t="str">
        <f t="shared" si="60"/>
        <v/>
      </c>
      <c r="BQ108" s="97"/>
      <c r="BR108" s="186">
        <f t="shared" si="61"/>
        <v>1191.4592499999999</v>
      </c>
      <c r="BS108" s="186">
        <f t="shared" si="62"/>
        <v>0</v>
      </c>
      <c r="BT108" s="222">
        <f t="shared" si="63"/>
        <v>0</v>
      </c>
      <c r="BU108" s="222">
        <f t="shared" si="64"/>
        <v>0</v>
      </c>
      <c r="BV108" s="222">
        <f t="shared" si="65"/>
        <v>0</v>
      </c>
      <c r="BW108" s="222">
        <f t="shared" si="66"/>
        <v>0</v>
      </c>
      <c r="BX108" s="222">
        <f t="shared" si="67"/>
        <v>0</v>
      </c>
      <c r="BY108" s="106"/>
      <c r="BZ108" s="197">
        <f>IF(SUMIF('Input| Projects'!$AS$8:$CP$8,"Dx",'Input| Projects'!$AS108:$CP108)=0,"",SUMIF('Input| Projects'!$AS$8:$CP$8,"Dx",'Input| Projects'!$AS108:$CP108))</f>
        <v>1</v>
      </c>
      <c r="CA108" s="197" t="str">
        <f>IF(SUMIF('Input| Projects'!$AS$8:$CP$8,"Tx",'Input| Projects'!$AS108:$CP108)=0,"",SUMIF('Input| Projects'!$AS$8:$CP$8,"Tx",'Input| Projects'!$AS108:$CP108))</f>
        <v/>
      </c>
      <c r="CB108" s="150" t="str">
        <f t="shared" si="74"/>
        <v/>
      </c>
    </row>
    <row r="109" spans="2:80" x14ac:dyDescent="0.2">
      <c r="B109" s="201">
        <f>IFERROR('Input| Projects'!B109,"")</f>
        <v>100</v>
      </c>
      <c r="C109" s="42" t="str">
        <f>IFERROR(IF('Input| Projects'!C109="","",'Input| Projects'!C109),"")</f>
        <v>Fire Mitigation - ZN</v>
      </c>
      <c r="D109" s="42" t="str">
        <f>IFERROR(IF('Input| Projects'!D109="","",'Input| Projects'!D109),"")</f>
        <v>DOC_11.03.24</v>
      </c>
      <c r="E109" s="104"/>
      <c r="F109" s="190">
        <f>IFERROR('Input| Projects'!I109*'Input| Escalations'!$K$19,"")</f>
        <v>408.53721999999999</v>
      </c>
      <c r="G109" s="190">
        <f>IFERROR('Input| Projects'!J109*'Input| Escalations'!$K$19,"")</f>
        <v>0</v>
      </c>
      <c r="H109" s="190">
        <f>IFERROR('Input| Projects'!K109*'Input| Escalations'!$K$19,"")</f>
        <v>0</v>
      </c>
      <c r="I109" s="190">
        <f>IFERROR('Input| Projects'!L109*'Input| Escalations'!$K$19,"")</f>
        <v>0</v>
      </c>
      <c r="J109" s="190">
        <f>IFERROR('Input| Projects'!M109*'Input| Escalations'!$K$19,"")</f>
        <v>0</v>
      </c>
      <c r="K109" s="190">
        <f>IFERROR('Input| Projects'!N109*'Input| Escalations'!$K$19,"")</f>
        <v>0</v>
      </c>
      <c r="L109" s="190">
        <f>IFERROR('Input| Projects'!O109*'Input| Escalations'!$K$19,"")</f>
        <v>0</v>
      </c>
      <c r="M109" s="150" t="str">
        <f>IF(ABS(SUM(F109:L109)-(SUM('Input| Projects'!I109:O109)*'Input| Escalations'!$K$19))&lt;0.0000001,"",1)</f>
        <v/>
      </c>
      <c r="N109" s="192">
        <f>'Input| Projects'!$Y109*INDEX('Input| Escalations'!$H$33:$N$33,MATCH('Calc| Project Costs'!N$9,'Input| Escalations'!$H$23:$N$23,0))+'Input| Projects'!$Z109*INDEX('Input| Escalations'!$H$34:$N$34,MATCH('Calc| Project Costs'!N$9,'Input| Escalations'!$H$23:$N$23,0))+'Input| Projects'!$AA109*INDEX('Input| Escalations'!$H$35:$N$35,MATCH('Calc| Project Costs'!N$9,'Input| Escalations'!$H$23:$N$23,0))+1</f>
        <v>1</v>
      </c>
      <c r="O109" s="192">
        <f>'Input| Projects'!$Y109*INDEX('Input| Escalations'!$H$33:$N$33,MATCH('Calc| Project Costs'!O$9,'Input| Escalations'!$H$23:$N$23,0))+'Input| Projects'!$Z109*INDEX('Input| Escalations'!$H$34:$N$34,MATCH('Calc| Project Costs'!O$9,'Input| Escalations'!$H$23:$N$23,0))+'Input| Projects'!$AA109*INDEX('Input| Escalations'!$H$35:$N$35,MATCH('Calc| Project Costs'!O$9,'Input| Escalations'!$H$23:$N$23,0))+1</f>
        <v>1</v>
      </c>
      <c r="P109" s="192">
        <f>'Input| Projects'!$Y109*INDEX('Input| Escalations'!$H$33:$N$33,MATCH('Calc| Project Costs'!P$9,'Input| Escalations'!$H$23:$N$23,0))+'Input| Projects'!$Z109*INDEX('Input| Escalations'!$H$34:$N$34,MATCH('Calc| Project Costs'!P$9,'Input| Escalations'!$H$23:$N$23,0))+'Input| Projects'!$AA109*INDEX('Input| Escalations'!$H$35:$N$35,MATCH('Calc| Project Costs'!P$9,'Input| Escalations'!$H$23:$N$23,0))+1</f>
        <v>1</v>
      </c>
      <c r="Q109" s="192">
        <f>'Input| Projects'!$Y109*INDEX('Input| Escalations'!$H$33:$N$33,MATCH('Calc| Project Costs'!Q$9,'Input| Escalations'!$H$23:$N$23,0))+'Input| Projects'!$Z109*INDEX('Input| Escalations'!$H$34:$N$34,MATCH('Calc| Project Costs'!Q$9,'Input| Escalations'!$H$23:$N$23,0))+'Input| Projects'!$AA109*INDEX('Input| Escalations'!$H$35:$N$35,MATCH('Calc| Project Costs'!Q$9,'Input| Escalations'!$H$23:$N$23,0))+1</f>
        <v>1</v>
      </c>
      <c r="R109" s="192">
        <f>'Input| Projects'!$Y109*INDEX('Input| Escalations'!$H$33:$N$33,MATCH('Calc| Project Costs'!R$9,'Input| Escalations'!$H$23:$N$23,0))+'Input| Projects'!$Z109*INDEX('Input| Escalations'!$H$34:$N$34,MATCH('Calc| Project Costs'!R$9,'Input| Escalations'!$H$23:$N$23,0))+'Input| Projects'!$AA109*INDEX('Input| Escalations'!$H$35:$N$35,MATCH('Calc| Project Costs'!R$9,'Input| Escalations'!$H$23:$N$23,0))+1</f>
        <v>1</v>
      </c>
      <c r="S109" s="192">
        <f>'Input| Projects'!$Y109*INDEX('Input| Escalations'!$H$33:$N$33,MATCH('Calc| Project Costs'!S$9,'Input| Escalations'!$H$23:$N$23,0))+'Input| Projects'!$Z109*INDEX('Input| Escalations'!$H$34:$N$34,MATCH('Calc| Project Costs'!S$9,'Input| Escalations'!$H$23:$N$23,0))+'Input| Projects'!$AA109*INDEX('Input| Escalations'!$H$35:$N$35,MATCH('Calc| Project Costs'!S$9,'Input| Escalations'!$H$23:$N$23,0))+1</f>
        <v>1</v>
      </c>
      <c r="T109" s="192">
        <f>'Input| Projects'!$Y109*INDEX('Input| Escalations'!$H$33:$N$33,MATCH('Calc| Project Costs'!T$9,'Input| Escalations'!$H$23:$N$23,0))+'Input| Projects'!$Z109*INDEX('Input| Escalations'!$H$34:$N$34,MATCH('Calc| Project Costs'!T$9,'Input| Escalations'!$H$23:$N$23,0))+'Input| Projects'!$AA109*INDEX('Input| Escalations'!$H$35:$N$35,MATCH('Calc| Project Costs'!T$9,'Input| Escalations'!$H$23:$N$23,0))+1</f>
        <v>1</v>
      </c>
      <c r="U109" s="106"/>
      <c r="V109" s="186">
        <f t="shared" si="68"/>
        <v>408.53721999999999</v>
      </c>
      <c r="W109" s="186">
        <f t="shared" si="69"/>
        <v>0</v>
      </c>
      <c r="X109" s="186">
        <f t="shared" si="70"/>
        <v>0</v>
      </c>
      <c r="Y109" s="186">
        <f t="shared" si="46"/>
        <v>0</v>
      </c>
      <c r="Z109" s="186">
        <f t="shared" si="47"/>
        <v>0</v>
      </c>
      <c r="AA109" s="186">
        <f t="shared" si="48"/>
        <v>0</v>
      </c>
      <c r="AB109" s="186">
        <f t="shared" si="49"/>
        <v>0</v>
      </c>
      <c r="AC109" s="106"/>
      <c r="AD109" s="186">
        <f>'Input| Projects'!Q109*N109*'Input| Escalations'!$K$19</f>
        <v>0</v>
      </c>
      <c r="AE109" s="186">
        <f>'Input| Projects'!R109*O109*'Input| Escalations'!$K$19</f>
        <v>0</v>
      </c>
      <c r="AF109" s="186">
        <f>'Input| Projects'!S109*P109*'Input| Escalations'!$K$19</f>
        <v>0</v>
      </c>
      <c r="AG109" s="186">
        <f>'Input| Projects'!T109*Q109*'Input| Escalations'!$K$19</f>
        <v>0</v>
      </c>
      <c r="AH109" s="186">
        <f>'Input| Projects'!U109*R109*'Input| Escalations'!$K$19</f>
        <v>0</v>
      </c>
      <c r="AI109" s="186">
        <f>'Input| Projects'!V109*S109*'Input| Escalations'!$K$19</f>
        <v>0</v>
      </c>
      <c r="AJ109" s="186">
        <f>'Input| Projects'!W109*T109*'Input| Escalations'!$K$19</f>
        <v>0</v>
      </c>
      <c r="AK109" s="106"/>
      <c r="AL109" s="186">
        <f>IFERROR(IF('Input| Overheads'!$C$42="Direct costs",SUMPRODUCT(--('Input| Projects'!$AC109="Yes"),'Calc| Overheads Allocation'!C$8,'Calc| Project Costs'!V109),IF('Input| Overheads'!$C$42="Internal labour",SUMPRODUCT(--('Input| Projects'!$AC109="Yes"),'Calc| Overheads Allocation'!C$8,'Calc| Project Costs'!V109,'Input| Projects'!$Y109),IF('Input| Overheads'!$C$42="DNSP defined",SUMPRODUCT(--('Input| Projects'!$AC109="Yes"),'Calc| Overheads Allocation'!C$61,'Input| Projects'!$AF109),""))),"")</f>
        <v>71.719660000000005</v>
      </c>
      <c r="AM109" s="186">
        <f>IFERROR(IF('Input| Overheads'!$C$42="Direct costs",SUMPRODUCT(--('Input| Projects'!$AC109="Yes"),'Calc| Overheads Allocation'!D$8,'Calc| Project Costs'!W109),IF('Input| Overheads'!$C$42="Internal labour",SUMPRODUCT(--('Input| Projects'!$AC109="Yes"),'Calc| Overheads Allocation'!D$8,'Calc| Project Costs'!W109,'Input| Projects'!$Y109),IF('Input| Overheads'!$C$42="DNSP defined",SUMPRODUCT(--('Input| Projects'!$AC109="Yes"),'Calc| Overheads Allocation'!D$61,'Input| Projects'!$AF109),""))),"")</f>
        <v>0</v>
      </c>
      <c r="AN109" s="186">
        <f>IFERROR(IF('Input| Overheads'!$C$42="Direct costs",SUMPRODUCT(--('Input| Projects'!$AC109="Yes"),'Calc| Overheads Allocation'!E$8,'Calc| Project Costs'!X109),IF('Input| Overheads'!$C$42="Internal labour",SUMPRODUCT(--('Input| Projects'!$AC109="Yes"),'Calc| Overheads Allocation'!E$8,'Calc| Project Costs'!X109,'Input| Projects'!$Y109),IF('Input| Overheads'!$C$42="DNSP defined",SUMPRODUCT(--('Input| Projects'!$AC109="Yes"),'Calc| Overheads Allocation'!E$61,'Input| Projects'!$AF109),""))),"")</f>
        <v>0</v>
      </c>
      <c r="AO109" s="186">
        <f>IFERROR(IF('Input| Overheads'!$C$42="Direct costs",SUMPRODUCT(--('Input| Projects'!$AC109="Yes"),'Calc| Overheads Allocation'!F$8,'Calc| Project Costs'!Y109),IF('Input| Overheads'!$C$42="Internal labour",SUMPRODUCT(--('Input| Projects'!$AC109="Yes"),'Calc| Overheads Allocation'!F$8,'Calc| Project Costs'!Y109,'Input| Projects'!$Y109),IF('Input| Overheads'!$C$42="DNSP defined",SUMPRODUCT(--('Input| Projects'!$AC109="Yes"),'Calc| Overheads Allocation'!F$61,'Input| Projects'!$AF109),""))),"")</f>
        <v>0</v>
      </c>
      <c r="AP109" s="186">
        <f>IFERROR(IF('Input| Overheads'!$C$42="Direct costs",SUMPRODUCT(--('Input| Projects'!$AC109="Yes"),'Calc| Overheads Allocation'!G$8,'Calc| Project Costs'!Z109),IF('Input| Overheads'!$C$42="Internal labour",SUMPRODUCT(--('Input| Projects'!$AC109="Yes"),'Calc| Overheads Allocation'!G$8,'Calc| Project Costs'!Z109,'Input| Projects'!$Y109),IF('Input| Overheads'!$C$42="DNSP defined",SUMPRODUCT(--('Input| Projects'!$AC109="Yes"),'Calc| Overheads Allocation'!G$61,'Input| Projects'!$AF109),""))),"")</f>
        <v>0</v>
      </c>
      <c r="AQ109" s="186">
        <f>IFERROR(IF('Input| Overheads'!$C$42="Direct costs",SUMPRODUCT(--('Input| Projects'!$AC109="Yes"),'Calc| Overheads Allocation'!H$8,'Calc| Project Costs'!AA109),IF('Input| Overheads'!$C$42="Internal labour",SUMPRODUCT(--('Input| Projects'!$AC109="Yes"),'Calc| Overheads Allocation'!H$8,'Calc| Project Costs'!AA109,'Input| Projects'!$Y109),IF('Input| Overheads'!$C$42="DNSP defined",SUMPRODUCT(--('Input| Projects'!$AC109="Yes"),'Calc| Overheads Allocation'!H$61,'Input| Projects'!$AF109),""))),"")</f>
        <v>0</v>
      </c>
      <c r="AR109" s="186">
        <f>IFERROR(IF('Input| Overheads'!$C$42="Direct costs",SUMPRODUCT(--('Input| Projects'!$AC109="Yes"),'Calc| Overheads Allocation'!I$8,'Calc| Project Costs'!AB109),IF('Input| Overheads'!$C$42="Internal labour",SUMPRODUCT(--('Input| Projects'!$AC109="Yes"),'Calc| Overheads Allocation'!I$8,'Calc| Project Costs'!AB109,'Input| Projects'!$Y109),IF('Input| Overheads'!$C$42="DNSP defined",SUMPRODUCT(--('Input| Projects'!$AC109="Yes"),'Calc| Overheads Allocation'!I$61,'Input| Projects'!$AF109),""))),"")</f>
        <v>0</v>
      </c>
      <c r="AS109" s="106"/>
      <c r="AT109" s="186">
        <f>IFERROR(IF('Input| Overheads'!$C$42="Direct costs",SUMPRODUCT(--('Input| Projects'!$AD109="Yes"),'Calc| Overheads Allocation'!C$9,'Calc| Project Costs'!V109),IF('Input| Overheads'!$C$42="Internal labour",SUMPRODUCT(--('Input| Projects'!$AD109="Yes"),'Calc| Overheads Allocation'!C$9,'Calc| Project Costs'!V109,'Input| Projects'!$Y109),IF('Input| Overheads'!$C$42="DNSP defined",SUMPRODUCT(--('Input| Projects'!$AD109="Yes"),'Calc| Overheads Allocation'!C$62,'Input| Projects'!$AG109),""))),"")</f>
        <v>0</v>
      </c>
      <c r="AU109" s="186">
        <f>IFERROR(IF('Input| Overheads'!$C$42="Direct costs",SUMPRODUCT(--('Input| Projects'!$AD109="Yes"),'Calc| Overheads Allocation'!D$9,'Calc| Project Costs'!W109),IF('Input| Overheads'!$C$42="Internal labour",SUMPRODUCT(--('Input| Projects'!$AD109="Yes"),'Calc| Overheads Allocation'!D$9,'Calc| Project Costs'!W109,'Input| Projects'!$Y109),IF('Input| Overheads'!$C$42="DNSP defined",SUMPRODUCT(--('Input| Projects'!$AD109="Yes"),'Calc| Overheads Allocation'!D$62,'Input| Projects'!$AG109),""))),"")</f>
        <v>0</v>
      </c>
      <c r="AV109" s="186">
        <f>IFERROR(IF('Input| Overheads'!$C$42="Direct costs",SUMPRODUCT(--('Input| Projects'!$AD109="Yes"),'Calc| Overheads Allocation'!E$9,'Calc| Project Costs'!X109),IF('Input| Overheads'!$C$42="Internal labour",SUMPRODUCT(--('Input| Projects'!$AD109="Yes"),'Calc| Overheads Allocation'!E$9,'Calc| Project Costs'!X109,'Input| Projects'!$Y109),IF('Input| Overheads'!$C$42="DNSP defined",SUMPRODUCT(--('Input| Projects'!$AD109="Yes"),'Calc| Overheads Allocation'!E$62,'Input| Projects'!$AG109),""))),"")</f>
        <v>0</v>
      </c>
      <c r="AW109" s="186">
        <f>IFERROR(IF('Input| Overheads'!$C$42="Direct costs",SUMPRODUCT(--('Input| Projects'!$AD109="Yes"),'Calc| Overheads Allocation'!F$9,'Calc| Project Costs'!Y109),IF('Input| Overheads'!$C$42="Internal labour",SUMPRODUCT(--('Input| Projects'!$AD109="Yes"),'Calc| Overheads Allocation'!F$9,'Calc| Project Costs'!Y109,'Input| Projects'!$Y109),IF('Input| Overheads'!$C$42="DNSP defined",SUMPRODUCT(--('Input| Projects'!$AD109="Yes"),'Calc| Overheads Allocation'!F$62,'Input| Projects'!$AG109),""))),"")</f>
        <v>0</v>
      </c>
      <c r="AX109" s="186">
        <f>IFERROR(IF('Input| Overheads'!$C$42="Direct costs",SUMPRODUCT(--('Input| Projects'!$AD109="Yes"),'Calc| Overheads Allocation'!G$9,'Calc| Project Costs'!Z109),IF('Input| Overheads'!$C$42="Internal labour",SUMPRODUCT(--('Input| Projects'!$AD109="Yes"),'Calc| Overheads Allocation'!G$9,'Calc| Project Costs'!Z109,'Input| Projects'!$Y109),IF('Input| Overheads'!$C$42="DNSP defined",SUMPRODUCT(--('Input| Projects'!$AD109="Yes"),'Calc| Overheads Allocation'!G$62,'Input| Projects'!$AG109),""))),"")</f>
        <v>0</v>
      </c>
      <c r="AY109" s="186">
        <f>IFERROR(IF('Input| Overheads'!$C$42="Direct costs",SUMPRODUCT(--('Input| Projects'!$AD109="Yes"),'Calc| Overheads Allocation'!H$9,'Calc| Project Costs'!AA109),IF('Input| Overheads'!$C$42="Internal labour",SUMPRODUCT(--('Input| Projects'!$AD109="Yes"),'Calc| Overheads Allocation'!H$9,'Calc| Project Costs'!AA109,'Input| Projects'!$Y109),IF('Input| Overheads'!$C$42="DNSP defined",SUMPRODUCT(--('Input| Projects'!$AD109="Yes"),'Calc| Overheads Allocation'!H$62,'Input| Projects'!$AG109),""))),"")</f>
        <v>0</v>
      </c>
      <c r="AZ109" s="186">
        <f>IFERROR(IF('Input| Overheads'!$C$42="Direct costs",SUMPRODUCT(--('Input| Projects'!$AD109="Yes"),'Calc| Overheads Allocation'!I$9,'Calc| Project Costs'!AB109),IF('Input| Overheads'!$C$42="Internal labour",SUMPRODUCT(--('Input| Projects'!$AD109="Yes"),'Calc| Overheads Allocation'!I$9,'Calc| Project Costs'!AB109,'Input| Projects'!$Y109),IF('Input| Overheads'!$C$42="DNSP defined",SUMPRODUCT(--('Input| Projects'!$AD109="Yes"),'Calc| Overheads Allocation'!I$62,'Input| Projects'!$AG109),""))),"")</f>
        <v>0</v>
      </c>
      <c r="BA109" s="106"/>
      <c r="BB109" s="186">
        <f t="shared" si="71"/>
        <v>71.719660000000005</v>
      </c>
      <c r="BC109" s="186">
        <f t="shared" si="72"/>
        <v>0</v>
      </c>
      <c r="BD109" s="186">
        <f t="shared" si="73"/>
        <v>0</v>
      </c>
      <c r="BE109" s="186">
        <f t="shared" si="50"/>
        <v>0</v>
      </c>
      <c r="BF109" s="186">
        <f t="shared" si="51"/>
        <v>0</v>
      </c>
      <c r="BG109" s="186">
        <f t="shared" si="52"/>
        <v>0</v>
      </c>
      <c r="BH109" s="186">
        <f t="shared" si="53"/>
        <v>0</v>
      </c>
      <c r="BI109" s="97"/>
      <c r="BJ109" s="186">
        <f t="shared" si="54"/>
        <v>0</v>
      </c>
      <c r="BK109" s="186" t="str">
        <f t="shared" si="55"/>
        <v/>
      </c>
      <c r="BL109" s="186" t="str">
        <f t="shared" si="56"/>
        <v/>
      </c>
      <c r="BM109" s="186" t="str">
        <f t="shared" si="57"/>
        <v/>
      </c>
      <c r="BN109" s="186" t="str">
        <f t="shared" si="58"/>
        <v/>
      </c>
      <c r="BO109" s="186" t="str">
        <f t="shared" si="59"/>
        <v/>
      </c>
      <c r="BP109" s="186" t="str">
        <f t="shared" si="60"/>
        <v/>
      </c>
      <c r="BQ109" s="97"/>
      <c r="BR109" s="186">
        <f t="shared" si="61"/>
        <v>480.25688000000002</v>
      </c>
      <c r="BS109" s="186">
        <f t="shared" si="62"/>
        <v>0</v>
      </c>
      <c r="BT109" s="222">
        <f t="shared" si="63"/>
        <v>0</v>
      </c>
      <c r="BU109" s="222">
        <f t="shared" si="64"/>
        <v>0</v>
      </c>
      <c r="BV109" s="222">
        <f t="shared" si="65"/>
        <v>0</v>
      </c>
      <c r="BW109" s="222">
        <f t="shared" si="66"/>
        <v>0</v>
      </c>
      <c r="BX109" s="222">
        <f t="shared" si="67"/>
        <v>0</v>
      </c>
      <c r="BY109" s="106"/>
      <c r="BZ109" s="197">
        <f>IF(SUMIF('Input| Projects'!$AS$8:$CP$8,"Dx",'Input| Projects'!$AS109:$CP109)=0,"",SUMIF('Input| Projects'!$AS$8:$CP$8,"Dx",'Input| Projects'!$AS109:$CP109))</f>
        <v>0.93900037413310977</v>
      </c>
      <c r="CA109" s="197">
        <f>IF(SUMIF('Input| Projects'!$AS$8:$CP$8,"Tx",'Input| Projects'!$AS109:$CP109)=0,"",SUMIF('Input| Projects'!$AS$8:$CP$8,"Tx",'Input| Projects'!$AS109:$CP109))</f>
        <v>6.0999625866890242E-2</v>
      </c>
      <c r="CB109" s="150" t="str">
        <f t="shared" si="74"/>
        <v/>
      </c>
    </row>
    <row r="110" spans="2:80" x14ac:dyDescent="0.2">
      <c r="B110" s="201">
        <f>IFERROR('Input| Projects'!B110,"")</f>
        <v>101</v>
      </c>
      <c r="C110" s="42" t="str">
        <f>IFERROR(IF('Input| Projects'!C110="","",'Input| Projects'!C110),"")</f>
        <v>Smoke Detection System - ZN</v>
      </c>
      <c r="D110" s="42" t="str">
        <f>IFERROR(IF('Input| Projects'!D110="","",'Input| Projects'!D110),"")</f>
        <v>DOC_11.03.25</v>
      </c>
      <c r="E110" s="104"/>
      <c r="F110" s="190">
        <f>IFERROR('Input| Projects'!I110*'Input| Escalations'!$K$19,"")</f>
        <v>1073.70579</v>
      </c>
      <c r="G110" s="190">
        <f>IFERROR('Input| Projects'!J110*'Input| Escalations'!$K$19,"")</f>
        <v>0</v>
      </c>
      <c r="H110" s="190">
        <f>IFERROR('Input| Projects'!K110*'Input| Escalations'!$K$19,"")</f>
        <v>0</v>
      </c>
      <c r="I110" s="190">
        <f>IFERROR('Input| Projects'!L110*'Input| Escalations'!$K$19,"")</f>
        <v>0</v>
      </c>
      <c r="J110" s="190">
        <f>IFERROR('Input| Projects'!M110*'Input| Escalations'!$K$19,"")</f>
        <v>0</v>
      </c>
      <c r="K110" s="190">
        <f>IFERROR('Input| Projects'!N110*'Input| Escalations'!$K$19,"")</f>
        <v>0</v>
      </c>
      <c r="L110" s="190">
        <f>IFERROR('Input| Projects'!O110*'Input| Escalations'!$K$19,"")</f>
        <v>0</v>
      </c>
      <c r="M110" s="150" t="str">
        <f>IF(ABS(SUM(F110:L110)-(SUM('Input| Projects'!I110:O110)*'Input| Escalations'!$K$19))&lt;0.0000001,"",1)</f>
        <v/>
      </c>
      <c r="N110" s="192">
        <f>'Input| Projects'!$Y110*INDEX('Input| Escalations'!$H$33:$N$33,MATCH('Calc| Project Costs'!N$9,'Input| Escalations'!$H$23:$N$23,0))+'Input| Projects'!$Z110*INDEX('Input| Escalations'!$H$34:$N$34,MATCH('Calc| Project Costs'!N$9,'Input| Escalations'!$H$23:$N$23,0))+'Input| Projects'!$AA110*INDEX('Input| Escalations'!$H$35:$N$35,MATCH('Calc| Project Costs'!N$9,'Input| Escalations'!$H$23:$N$23,0))+1</f>
        <v>1</v>
      </c>
      <c r="O110" s="192">
        <f>'Input| Projects'!$Y110*INDEX('Input| Escalations'!$H$33:$N$33,MATCH('Calc| Project Costs'!O$9,'Input| Escalations'!$H$23:$N$23,0))+'Input| Projects'!$Z110*INDEX('Input| Escalations'!$H$34:$N$34,MATCH('Calc| Project Costs'!O$9,'Input| Escalations'!$H$23:$N$23,0))+'Input| Projects'!$AA110*INDEX('Input| Escalations'!$H$35:$N$35,MATCH('Calc| Project Costs'!O$9,'Input| Escalations'!$H$23:$N$23,0))+1</f>
        <v>1</v>
      </c>
      <c r="P110" s="192">
        <f>'Input| Projects'!$Y110*INDEX('Input| Escalations'!$H$33:$N$33,MATCH('Calc| Project Costs'!P$9,'Input| Escalations'!$H$23:$N$23,0))+'Input| Projects'!$Z110*INDEX('Input| Escalations'!$H$34:$N$34,MATCH('Calc| Project Costs'!P$9,'Input| Escalations'!$H$23:$N$23,0))+'Input| Projects'!$AA110*INDEX('Input| Escalations'!$H$35:$N$35,MATCH('Calc| Project Costs'!P$9,'Input| Escalations'!$H$23:$N$23,0))+1</f>
        <v>1</v>
      </c>
      <c r="Q110" s="192">
        <f>'Input| Projects'!$Y110*INDEX('Input| Escalations'!$H$33:$N$33,MATCH('Calc| Project Costs'!Q$9,'Input| Escalations'!$H$23:$N$23,0))+'Input| Projects'!$Z110*INDEX('Input| Escalations'!$H$34:$N$34,MATCH('Calc| Project Costs'!Q$9,'Input| Escalations'!$H$23:$N$23,0))+'Input| Projects'!$AA110*INDEX('Input| Escalations'!$H$35:$N$35,MATCH('Calc| Project Costs'!Q$9,'Input| Escalations'!$H$23:$N$23,0))+1</f>
        <v>1</v>
      </c>
      <c r="R110" s="192">
        <f>'Input| Projects'!$Y110*INDEX('Input| Escalations'!$H$33:$N$33,MATCH('Calc| Project Costs'!R$9,'Input| Escalations'!$H$23:$N$23,0))+'Input| Projects'!$Z110*INDEX('Input| Escalations'!$H$34:$N$34,MATCH('Calc| Project Costs'!R$9,'Input| Escalations'!$H$23:$N$23,0))+'Input| Projects'!$AA110*INDEX('Input| Escalations'!$H$35:$N$35,MATCH('Calc| Project Costs'!R$9,'Input| Escalations'!$H$23:$N$23,0))+1</f>
        <v>1</v>
      </c>
      <c r="S110" s="192">
        <f>'Input| Projects'!$Y110*INDEX('Input| Escalations'!$H$33:$N$33,MATCH('Calc| Project Costs'!S$9,'Input| Escalations'!$H$23:$N$23,0))+'Input| Projects'!$Z110*INDEX('Input| Escalations'!$H$34:$N$34,MATCH('Calc| Project Costs'!S$9,'Input| Escalations'!$H$23:$N$23,0))+'Input| Projects'!$AA110*INDEX('Input| Escalations'!$H$35:$N$35,MATCH('Calc| Project Costs'!S$9,'Input| Escalations'!$H$23:$N$23,0))+1</f>
        <v>1</v>
      </c>
      <c r="T110" s="192">
        <f>'Input| Projects'!$Y110*INDEX('Input| Escalations'!$H$33:$N$33,MATCH('Calc| Project Costs'!T$9,'Input| Escalations'!$H$23:$N$23,0))+'Input| Projects'!$Z110*INDEX('Input| Escalations'!$H$34:$N$34,MATCH('Calc| Project Costs'!T$9,'Input| Escalations'!$H$23:$N$23,0))+'Input| Projects'!$AA110*INDEX('Input| Escalations'!$H$35:$N$35,MATCH('Calc| Project Costs'!T$9,'Input| Escalations'!$H$23:$N$23,0))+1</f>
        <v>1</v>
      </c>
      <c r="U110" s="106"/>
      <c r="V110" s="186">
        <f t="shared" si="68"/>
        <v>1073.70579</v>
      </c>
      <c r="W110" s="186">
        <f t="shared" si="69"/>
        <v>0</v>
      </c>
      <c r="X110" s="186">
        <f t="shared" si="70"/>
        <v>0</v>
      </c>
      <c r="Y110" s="186">
        <f t="shared" si="46"/>
        <v>0</v>
      </c>
      <c r="Z110" s="186">
        <f t="shared" si="47"/>
        <v>0</v>
      </c>
      <c r="AA110" s="186">
        <f t="shared" si="48"/>
        <v>0</v>
      </c>
      <c r="AB110" s="186">
        <f t="shared" si="49"/>
        <v>0</v>
      </c>
      <c r="AC110" s="106"/>
      <c r="AD110" s="186">
        <f>'Input| Projects'!Q110*N110*'Input| Escalations'!$K$19</f>
        <v>0</v>
      </c>
      <c r="AE110" s="186">
        <f>'Input| Projects'!R110*O110*'Input| Escalations'!$K$19</f>
        <v>0</v>
      </c>
      <c r="AF110" s="186">
        <f>'Input| Projects'!S110*P110*'Input| Escalations'!$K$19</f>
        <v>0</v>
      </c>
      <c r="AG110" s="186">
        <f>'Input| Projects'!T110*Q110*'Input| Escalations'!$K$19</f>
        <v>0</v>
      </c>
      <c r="AH110" s="186">
        <f>'Input| Projects'!U110*R110*'Input| Escalations'!$K$19</f>
        <v>0</v>
      </c>
      <c r="AI110" s="186">
        <f>'Input| Projects'!V110*S110*'Input| Escalations'!$K$19</f>
        <v>0</v>
      </c>
      <c r="AJ110" s="186">
        <f>'Input| Projects'!W110*T110*'Input| Escalations'!$K$19</f>
        <v>0</v>
      </c>
      <c r="AK110" s="106"/>
      <c r="AL110" s="186">
        <f>IFERROR(IF('Input| Overheads'!$C$42="Direct costs",SUMPRODUCT(--('Input| Projects'!$AC110="Yes"),'Calc| Overheads Allocation'!C$8,'Calc| Project Costs'!V110),IF('Input| Overheads'!$C$42="Internal labour",SUMPRODUCT(--('Input| Projects'!$AC110="Yes"),'Calc| Overheads Allocation'!C$8,'Calc| Project Costs'!V110,'Input| Projects'!$Y110),IF('Input| Overheads'!$C$42="DNSP defined",SUMPRODUCT(--('Input| Projects'!$AC110="Yes"),'Calc| Overheads Allocation'!C$61,'Input| Projects'!$AF110),""))),"")</f>
        <v>90.58993000000001</v>
      </c>
      <c r="AM110" s="186">
        <f>IFERROR(IF('Input| Overheads'!$C$42="Direct costs",SUMPRODUCT(--('Input| Projects'!$AC110="Yes"),'Calc| Overheads Allocation'!D$8,'Calc| Project Costs'!W110),IF('Input| Overheads'!$C$42="Internal labour",SUMPRODUCT(--('Input| Projects'!$AC110="Yes"),'Calc| Overheads Allocation'!D$8,'Calc| Project Costs'!W110,'Input| Projects'!$Y110),IF('Input| Overheads'!$C$42="DNSP defined",SUMPRODUCT(--('Input| Projects'!$AC110="Yes"),'Calc| Overheads Allocation'!D$61,'Input| Projects'!$AF110),""))),"")</f>
        <v>0</v>
      </c>
      <c r="AN110" s="186">
        <f>IFERROR(IF('Input| Overheads'!$C$42="Direct costs",SUMPRODUCT(--('Input| Projects'!$AC110="Yes"),'Calc| Overheads Allocation'!E$8,'Calc| Project Costs'!X110),IF('Input| Overheads'!$C$42="Internal labour",SUMPRODUCT(--('Input| Projects'!$AC110="Yes"),'Calc| Overheads Allocation'!E$8,'Calc| Project Costs'!X110,'Input| Projects'!$Y110),IF('Input| Overheads'!$C$42="DNSP defined",SUMPRODUCT(--('Input| Projects'!$AC110="Yes"),'Calc| Overheads Allocation'!E$61,'Input| Projects'!$AF110),""))),"")</f>
        <v>0</v>
      </c>
      <c r="AO110" s="186">
        <f>IFERROR(IF('Input| Overheads'!$C$42="Direct costs",SUMPRODUCT(--('Input| Projects'!$AC110="Yes"),'Calc| Overheads Allocation'!F$8,'Calc| Project Costs'!Y110),IF('Input| Overheads'!$C$42="Internal labour",SUMPRODUCT(--('Input| Projects'!$AC110="Yes"),'Calc| Overheads Allocation'!F$8,'Calc| Project Costs'!Y110,'Input| Projects'!$Y110),IF('Input| Overheads'!$C$42="DNSP defined",SUMPRODUCT(--('Input| Projects'!$AC110="Yes"),'Calc| Overheads Allocation'!F$61,'Input| Projects'!$AF110),""))),"")</f>
        <v>0</v>
      </c>
      <c r="AP110" s="186">
        <f>IFERROR(IF('Input| Overheads'!$C$42="Direct costs",SUMPRODUCT(--('Input| Projects'!$AC110="Yes"),'Calc| Overheads Allocation'!G$8,'Calc| Project Costs'!Z110),IF('Input| Overheads'!$C$42="Internal labour",SUMPRODUCT(--('Input| Projects'!$AC110="Yes"),'Calc| Overheads Allocation'!G$8,'Calc| Project Costs'!Z110,'Input| Projects'!$Y110),IF('Input| Overheads'!$C$42="DNSP defined",SUMPRODUCT(--('Input| Projects'!$AC110="Yes"),'Calc| Overheads Allocation'!G$61,'Input| Projects'!$AF110),""))),"")</f>
        <v>0</v>
      </c>
      <c r="AQ110" s="186">
        <f>IFERROR(IF('Input| Overheads'!$C$42="Direct costs",SUMPRODUCT(--('Input| Projects'!$AC110="Yes"),'Calc| Overheads Allocation'!H$8,'Calc| Project Costs'!AA110),IF('Input| Overheads'!$C$42="Internal labour",SUMPRODUCT(--('Input| Projects'!$AC110="Yes"),'Calc| Overheads Allocation'!H$8,'Calc| Project Costs'!AA110,'Input| Projects'!$Y110),IF('Input| Overheads'!$C$42="DNSP defined",SUMPRODUCT(--('Input| Projects'!$AC110="Yes"),'Calc| Overheads Allocation'!H$61,'Input| Projects'!$AF110),""))),"")</f>
        <v>0</v>
      </c>
      <c r="AR110" s="186">
        <f>IFERROR(IF('Input| Overheads'!$C$42="Direct costs",SUMPRODUCT(--('Input| Projects'!$AC110="Yes"),'Calc| Overheads Allocation'!I$8,'Calc| Project Costs'!AB110),IF('Input| Overheads'!$C$42="Internal labour",SUMPRODUCT(--('Input| Projects'!$AC110="Yes"),'Calc| Overheads Allocation'!I$8,'Calc| Project Costs'!AB110,'Input| Projects'!$Y110),IF('Input| Overheads'!$C$42="DNSP defined",SUMPRODUCT(--('Input| Projects'!$AC110="Yes"),'Calc| Overheads Allocation'!I$61,'Input| Projects'!$AF110),""))),"")</f>
        <v>0</v>
      </c>
      <c r="AS110" s="106"/>
      <c r="AT110" s="186">
        <f>IFERROR(IF('Input| Overheads'!$C$42="Direct costs",SUMPRODUCT(--('Input| Projects'!$AD110="Yes"),'Calc| Overheads Allocation'!C$9,'Calc| Project Costs'!V110),IF('Input| Overheads'!$C$42="Internal labour",SUMPRODUCT(--('Input| Projects'!$AD110="Yes"),'Calc| Overheads Allocation'!C$9,'Calc| Project Costs'!V110,'Input| Projects'!$Y110),IF('Input| Overheads'!$C$42="DNSP defined",SUMPRODUCT(--('Input| Projects'!$AD110="Yes"),'Calc| Overheads Allocation'!C$62,'Input| Projects'!$AG110),""))),"")</f>
        <v>0</v>
      </c>
      <c r="AU110" s="186">
        <f>IFERROR(IF('Input| Overheads'!$C$42="Direct costs",SUMPRODUCT(--('Input| Projects'!$AD110="Yes"),'Calc| Overheads Allocation'!D$9,'Calc| Project Costs'!W110),IF('Input| Overheads'!$C$42="Internal labour",SUMPRODUCT(--('Input| Projects'!$AD110="Yes"),'Calc| Overheads Allocation'!D$9,'Calc| Project Costs'!W110,'Input| Projects'!$Y110),IF('Input| Overheads'!$C$42="DNSP defined",SUMPRODUCT(--('Input| Projects'!$AD110="Yes"),'Calc| Overheads Allocation'!D$62,'Input| Projects'!$AG110),""))),"")</f>
        <v>0</v>
      </c>
      <c r="AV110" s="186">
        <f>IFERROR(IF('Input| Overheads'!$C$42="Direct costs",SUMPRODUCT(--('Input| Projects'!$AD110="Yes"),'Calc| Overheads Allocation'!E$9,'Calc| Project Costs'!X110),IF('Input| Overheads'!$C$42="Internal labour",SUMPRODUCT(--('Input| Projects'!$AD110="Yes"),'Calc| Overheads Allocation'!E$9,'Calc| Project Costs'!X110,'Input| Projects'!$Y110),IF('Input| Overheads'!$C$42="DNSP defined",SUMPRODUCT(--('Input| Projects'!$AD110="Yes"),'Calc| Overheads Allocation'!E$62,'Input| Projects'!$AG110),""))),"")</f>
        <v>0</v>
      </c>
      <c r="AW110" s="186">
        <f>IFERROR(IF('Input| Overheads'!$C$42="Direct costs",SUMPRODUCT(--('Input| Projects'!$AD110="Yes"),'Calc| Overheads Allocation'!F$9,'Calc| Project Costs'!Y110),IF('Input| Overheads'!$C$42="Internal labour",SUMPRODUCT(--('Input| Projects'!$AD110="Yes"),'Calc| Overheads Allocation'!F$9,'Calc| Project Costs'!Y110,'Input| Projects'!$Y110),IF('Input| Overheads'!$C$42="DNSP defined",SUMPRODUCT(--('Input| Projects'!$AD110="Yes"),'Calc| Overheads Allocation'!F$62,'Input| Projects'!$AG110),""))),"")</f>
        <v>0</v>
      </c>
      <c r="AX110" s="186">
        <f>IFERROR(IF('Input| Overheads'!$C$42="Direct costs",SUMPRODUCT(--('Input| Projects'!$AD110="Yes"),'Calc| Overheads Allocation'!G$9,'Calc| Project Costs'!Z110),IF('Input| Overheads'!$C$42="Internal labour",SUMPRODUCT(--('Input| Projects'!$AD110="Yes"),'Calc| Overheads Allocation'!G$9,'Calc| Project Costs'!Z110,'Input| Projects'!$Y110),IF('Input| Overheads'!$C$42="DNSP defined",SUMPRODUCT(--('Input| Projects'!$AD110="Yes"),'Calc| Overheads Allocation'!G$62,'Input| Projects'!$AG110),""))),"")</f>
        <v>0</v>
      </c>
      <c r="AY110" s="186">
        <f>IFERROR(IF('Input| Overheads'!$C$42="Direct costs",SUMPRODUCT(--('Input| Projects'!$AD110="Yes"),'Calc| Overheads Allocation'!H$9,'Calc| Project Costs'!AA110),IF('Input| Overheads'!$C$42="Internal labour",SUMPRODUCT(--('Input| Projects'!$AD110="Yes"),'Calc| Overheads Allocation'!H$9,'Calc| Project Costs'!AA110,'Input| Projects'!$Y110),IF('Input| Overheads'!$C$42="DNSP defined",SUMPRODUCT(--('Input| Projects'!$AD110="Yes"),'Calc| Overheads Allocation'!H$62,'Input| Projects'!$AG110),""))),"")</f>
        <v>0</v>
      </c>
      <c r="AZ110" s="186">
        <f>IFERROR(IF('Input| Overheads'!$C$42="Direct costs",SUMPRODUCT(--('Input| Projects'!$AD110="Yes"),'Calc| Overheads Allocation'!I$9,'Calc| Project Costs'!AB110),IF('Input| Overheads'!$C$42="Internal labour",SUMPRODUCT(--('Input| Projects'!$AD110="Yes"),'Calc| Overheads Allocation'!I$9,'Calc| Project Costs'!AB110,'Input| Projects'!$Y110),IF('Input| Overheads'!$C$42="DNSP defined",SUMPRODUCT(--('Input| Projects'!$AD110="Yes"),'Calc| Overheads Allocation'!I$62,'Input| Projects'!$AG110),""))),"")</f>
        <v>0</v>
      </c>
      <c r="BA110" s="106"/>
      <c r="BB110" s="186">
        <f t="shared" si="71"/>
        <v>90.58993000000001</v>
      </c>
      <c r="BC110" s="186">
        <f t="shared" si="72"/>
        <v>0</v>
      </c>
      <c r="BD110" s="186">
        <f t="shared" si="73"/>
        <v>0</v>
      </c>
      <c r="BE110" s="186">
        <f t="shared" si="50"/>
        <v>0</v>
      </c>
      <c r="BF110" s="186">
        <f t="shared" si="51"/>
        <v>0</v>
      </c>
      <c r="BG110" s="186">
        <f t="shared" si="52"/>
        <v>0</v>
      </c>
      <c r="BH110" s="186">
        <f t="shared" si="53"/>
        <v>0</v>
      </c>
      <c r="BI110" s="97"/>
      <c r="BJ110" s="186">
        <f t="shared" si="54"/>
        <v>0</v>
      </c>
      <c r="BK110" s="186" t="str">
        <f t="shared" si="55"/>
        <v/>
      </c>
      <c r="BL110" s="186" t="str">
        <f t="shared" si="56"/>
        <v/>
      </c>
      <c r="BM110" s="186" t="str">
        <f t="shared" si="57"/>
        <v/>
      </c>
      <c r="BN110" s="186" t="str">
        <f t="shared" si="58"/>
        <v/>
      </c>
      <c r="BO110" s="186" t="str">
        <f t="shared" si="59"/>
        <v/>
      </c>
      <c r="BP110" s="186" t="str">
        <f t="shared" si="60"/>
        <v/>
      </c>
      <c r="BQ110" s="97"/>
      <c r="BR110" s="186">
        <f t="shared" si="61"/>
        <v>1164.2957200000001</v>
      </c>
      <c r="BS110" s="186">
        <f t="shared" si="62"/>
        <v>0</v>
      </c>
      <c r="BT110" s="222">
        <f t="shared" si="63"/>
        <v>0</v>
      </c>
      <c r="BU110" s="222">
        <f t="shared" si="64"/>
        <v>0</v>
      </c>
      <c r="BV110" s="222">
        <f t="shared" si="65"/>
        <v>0</v>
      </c>
      <c r="BW110" s="222">
        <f t="shared" si="66"/>
        <v>0</v>
      </c>
      <c r="BX110" s="222">
        <f t="shared" si="67"/>
        <v>0</v>
      </c>
      <c r="BY110" s="106"/>
      <c r="BZ110" s="197">
        <f>IF(SUMIF('Input| Projects'!$AS$8:$CP$8,"Dx",'Input| Projects'!$AS110:$CP110)=0,"",SUMIF('Input| Projects'!$AS$8:$CP$8,"Dx",'Input| Projects'!$AS110:$CP110))</f>
        <v>0.8274771034973829</v>
      </c>
      <c r="CA110" s="197">
        <f>IF(SUMIF('Input| Projects'!$AS$8:$CP$8,"Tx",'Input| Projects'!$AS110:$CP110)=0,"",SUMIF('Input| Projects'!$AS$8:$CP$8,"Tx",'Input| Projects'!$AS110:$CP110))</f>
        <v>0.17252289650261704</v>
      </c>
      <c r="CB110" s="150" t="str">
        <f t="shared" si="74"/>
        <v/>
      </c>
    </row>
    <row r="111" spans="2:80" x14ac:dyDescent="0.2">
      <c r="B111" s="201">
        <f>IFERROR('Input| Projects'!B111,"")</f>
        <v>102</v>
      </c>
      <c r="C111" s="42" t="str">
        <f>IFERROR(IF('Input| Projects'!C111="","",'Input| Projects'!C111),"")</f>
        <v>Fire Hydrants - ZN</v>
      </c>
      <c r="D111" s="42" t="str">
        <f>IFERROR(IF('Input| Projects'!D111="","",'Input| Projects'!D111),"")</f>
        <v>DOC_11.03.26</v>
      </c>
      <c r="E111" s="104"/>
      <c r="F111" s="190">
        <f>IFERROR('Input| Projects'!I111*'Input| Escalations'!$K$19,"")</f>
        <v>67.142949999999999</v>
      </c>
      <c r="G111" s="190">
        <f>IFERROR('Input| Projects'!J111*'Input| Escalations'!$K$19,"")</f>
        <v>0</v>
      </c>
      <c r="H111" s="190">
        <f>IFERROR('Input| Projects'!K111*'Input| Escalations'!$K$19,"")</f>
        <v>0</v>
      </c>
      <c r="I111" s="190">
        <f>IFERROR('Input| Projects'!L111*'Input| Escalations'!$K$19,"")</f>
        <v>0</v>
      </c>
      <c r="J111" s="190">
        <f>IFERROR('Input| Projects'!M111*'Input| Escalations'!$K$19,"")</f>
        <v>0</v>
      </c>
      <c r="K111" s="190">
        <f>IFERROR('Input| Projects'!N111*'Input| Escalations'!$K$19,"")</f>
        <v>0</v>
      </c>
      <c r="L111" s="190">
        <f>IFERROR('Input| Projects'!O111*'Input| Escalations'!$K$19,"")</f>
        <v>0</v>
      </c>
      <c r="M111" s="150" t="str">
        <f>IF(ABS(SUM(F111:L111)-(SUM('Input| Projects'!I111:O111)*'Input| Escalations'!$K$19))&lt;0.0000001,"",1)</f>
        <v/>
      </c>
      <c r="N111" s="192">
        <f>'Input| Projects'!$Y111*INDEX('Input| Escalations'!$H$33:$N$33,MATCH('Calc| Project Costs'!N$9,'Input| Escalations'!$H$23:$N$23,0))+'Input| Projects'!$Z111*INDEX('Input| Escalations'!$H$34:$N$34,MATCH('Calc| Project Costs'!N$9,'Input| Escalations'!$H$23:$N$23,0))+'Input| Projects'!$AA111*INDEX('Input| Escalations'!$H$35:$N$35,MATCH('Calc| Project Costs'!N$9,'Input| Escalations'!$H$23:$N$23,0))+1</f>
        <v>1</v>
      </c>
      <c r="O111" s="192">
        <f>'Input| Projects'!$Y111*INDEX('Input| Escalations'!$H$33:$N$33,MATCH('Calc| Project Costs'!O$9,'Input| Escalations'!$H$23:$N$23,0))+'Input| Projects'!$Z111*INDEX('Input| Escalations'!$H$34:$N$34,MATCH('Calc| Project Costs'!O$9,'Input| Escalations'!$H$23:$N$23,0))+'Input| Projects'!$AA111*INDEX('Input| Escalations'!$H$35:$N$35,MATCH('Calc| Project Costs'!O$9,'Input| Escalations'!$H$23:$N$23,0))+1</f>
        <v>1</v>
      </c>
      <c r="P111" s="192">
        <f>'Input| Projects'!$Y111*INDEX('Input| Escalations'!$H$33:$N$33,MATCH('Calc| Project Costs'!P$9,'Input| Escalations'!$H$23:$N$23,0))+'Input| Projects'!$Z111*INDEX('Input| Escalations'!$H$34:$N$34,MATCH('Calc| Project Costs'!P$9,'Input| Escalations'!$H$23:$N$23,0))+'Input| Projects'!$AA111*INDEX('Input| Escalations'!$H$35:$N$35,MATCH('Calc| Project Costs'!P$9,'Input| Escalations'!$H$23:$N$23,0))+1</f>
        <v>1</v>
      </c>
      <c r="Q111" s="192">
        <f>'Input| Projects'!$Y111*INDEX('Input| Escalations'!$H$33:$N$33,MATCH('Calc| Project Costs'!Q$9,'Input| Escalations'!$H$23:$N$23,0))+'Input| Projects'!$Z111*INDEX('Input| Escalations'!$H$34:$N$34,MATCH('Calc| Project Costs'!Q$9,'Input| Escalations'!$H$23:$N$23,0))+'Input| Projects'!$AA111*INDEX('Input| Escalations'!$H$35:$N$35,MATCH('Calc| Project Costs'!Q$9,'Input| Escalations'!$H$23:$N$23,0))+1</f>
        <v>1</v>
      </c>
      <c r="R111" s="192">
        <f>'Input| Projects'!$Y111*INDEX('Input| Escalations'!$H$33:$N$33,MATCH('Calc| Project Costs'!R$9,'Input| Escalations'!$H$23:$N$23,0))+'Input| Projects'!$Z111*INDEX('Input| Escalations'!$H$34:$N$34,MATCH('Calc| Project Costs'!R$9,'Input| Escalations'!$H$23:$N$23,0))+'Input| Projects'!$AA111*INDEX('Input| Escalations'!$H$35:$N$35,MATCH('Calc| Project Costs'!R$9,'Input| Escalations'!$H$23:$N$23,0))+1</f>
        <v>1</v>
      </c>
      <c r="S111" s="192">
        <f>'Input| Projects'!$Y111*INDEX('Input| Escalations'!$H$33:$N$33,MATCH('Calc| Project Costs'!S$9,'Input| Escalations'!$H$23:$N$23,0))+'Input| Projects'!$Z111*INDEX('Input| Escalations'!$H$34:$N$34,MATCH('Calc| Project Costs'!S$9,'Input| Escalations'!$H$23:$N$23,0))+'Input| Projects'!$AA111*INDEX('Input| Escalations'!$H$35:$N$35,MATCH('Calc| Project Costs'!S$9,'Input| Escalations'!$H$23:$N$23,0))+1</f>
        <v>1</v>
      </c>
      <c r="T111" s="192">
        <f>'Input| Projects'!$Y111*INDEX('Input| Escalations'!$H$33:$N$33,MATCH('Calc| Project Costs'!T$9,'Input| Escalations'!$H$23:$N$23,0))+'Input| Projects'!$Z111*INDEX('Input| Escalations'!$H$34:$N$34,MATCH('Calc| Project Costs'!T$9,'Input| Escalations'!$H$23:$N$23,0))+'Input| Projects'!$AA111*INDEX('Input| Escalations'!$H$35:$N$35,MATCH('Calc| Project Costs'!T$9,'Input| Escalations'!$H$23:$N$23,0))+1</f>
        <v>1</v>
      </c>
      <c r="U111" s="106"/>
      <c r="V111" s="186">
        <f t="shared" si="68"/>
        <v>67.142949999999999</v>
      </c>
      <c r="W111" s="186">
        <f t="shared" si="69"/>
        <v>0</v>
      </c>
      <c r="X111" s="186">
        <f t="shared" si="70"/>
        <v>0</v>
      </c>
      <c r="Y111" s="186">
        <f t="shared" si="46"/>
        <v>0</v>
      </c>
      <c r="Z111" s="186">
        <f t="shared" si="47"/>
        <v>0</v>
      </c>
      <c r="AA111" s="186">
        <f t="shared" si="48"/>
        <v>0</v>
      </c>
      <c r="AB111" s="186">
        <f t="shared" si="49"/>
        <v>0</v>
      </c>
      <c r="AC111" s="106"/>
      <c r="AD111" s="186">
        <f>'Input| Projects'!Q111*N111*'Input| Escalations'!$K$19</f>
        <v>0</v>
      </c>
      <c r="AE111" s="186">
        <f>'Input| Projects'!R111*O111*'Input| Escalations'!$K$19</f>
        <v>0</v>
      </c>
      <c r="AF111" s="186">
        <f>'Input| Projects'!S111*P111*'Input| Escalations'!$K$19</f>
        <v>0</v>
      </c>
      <c r="AG111" s="186">
        <f>'Input| Projects'!T111*Q111*'Input| Escalations'!$K$19</f>
        <v>0</v>
      </c>
      <c r="AH111" s="186">
        <f>'Input| Projects'!U111*R111*'Input| Escalations'!$K$19</f>
        <v>0</v>
      </c>
      <c r="AI111" s="186">
        <f>'Input| Projects'!V111*S111*'Input| Escalations'!$K$19</f>
        <v>0</v>
      </c>
      <c r="AJ111" s="186">
        <f>'Input| Projects'!W111*T111*'Input| Escalations'!$K$19</f>
        <v>0</v>
      </c>
      <c r="AK111" s="106"/>
      <c r="AL111" s="186">
        <f>IFERROR(IF('Input| Overheads'!$C$42="Direct costs",SUMPRODUCT(--('Input| Projects'!$AC111="Yes"),'Calc| Overheads Allocation'!C$8,'Calc| Project Costs'!V111),IF('Input| Overheads'!$C$42="Internal labour",SUMPRODUCT(--('Input| Projects'!$AC111="Yes"),'Calc| Overheads Allocation'!C$8,'Calc| Project Costs'!V111,'Input| Projects'!$Y111),IF('Input| Overheads'!$C$42="DNSP defined",SUMPRODUCT(--('Input| Projects'!$AC111="Yes"),'Calc| Overheads Allocation'!C$61,'Input| Projects'!$AF111),""))),"")</f>
        <v>21.395979999999998</v>
      </c>
      <c r="AM111" s="186">
        <f>IFERROR(IF('Input| Overheads'!$C$42="Direct costs",SUMPRODUCT(--('Input| Projects'!$AC111="Yes"),'Calc| Overheads Allocation'!D$8,'Calc| Project Costs'!W111),IF('Input| Overheads'!$C$42="Internal labour",SUMPRODUCT(--('Input| Projects'!$AC111="Yes"),'Calc| Overheads Allocation'!D$8,'Calc| Project Costs'!W111,'Input| Projects'!$Y111),IF('Input| Overheads'!$C$42="DNSP defined",SUMPRODUCT(--('Input| Projects'!$AC111="Yes"),'Calc| Overheads Allocation'!D$61,'Input| Projects'!$AF111),""))),"")</f>
        <v>0</v>
      </c>
      <c r="AN111" s="186">
        <f>IFERROR(IF('Input| Overheads'!$C$42="Direct costs",SUMPRODUCT(--('Input| Projects'!$AC111="Yes"),'Calc| Overheads Allocation'!E$8,'Calc| Project Costs'!X111),IF('Input| Overheads'!$C$42="Internal labour",SUMPRODUCT(--('Input| Projects'!$AC111="Yes"),'Calc| Overheads Allocation'!E$8,'Calc| Project Costs'!X111,'Input| Projects'!$Y111),IF('Input| Overheads'!$C$42="DNSP defined",SUMPRODUCT(--('Input| Projects'!$AC111="Yes"),'Calc| Overheads Allocation'!E$61,'Input| Projects'!$AF111),""))),"")</f>
        <v>0</v>
      </c>
      <c r="AO111" s="186">
        <f>IFERROR(IF('Input| Overheads'!$C$42="Direct costs",SUMPRODUCT(--('Input| Projects'!$AC111="Yes"),'Calc| Overheads Allocation'!F$8,'Calc| Project Costs'!Y111),IF('Input| Overheads'!$C$42="Internal labour",SUMPRODUCT(--('Input| Projects'!$AC111="Yes"),'Calc| Overheads Allocation'!F$8,'Calc| Project Costs'!Y111,'Input| Projects'!$Y111),IF('Input| Overheads'!$C$42="DNSP defined",SUMPRODUCT(--('Input| Projects'!$AC111="Yes"),'Calc| Overheads Allocation'!F$61,'Input| Projects'!$AF111),""))),"")</f>
        <v>0</v>
      </c>
      <c r="AP111" s="186">
        <f>IFERROR(IF('Input| Overheads'!$C$42="Direct costs",SUMPRODUCT(--('Input| Projects'!$AC111="Yes"),'Calc| Overheads Allocation'!G$8,'Calc| Project Costs'!Z111),IF('Input| Overheads'!$C$42="Internal labour",SUMPRODUCT(--('Input| Projects'!$AC111="Yes"),'Calc| Overheads Allocation'!G$8,'Calc| Project Costs'!Z111,'Input| Projects'!$Y111),IF('Input| Overheads'!$C$42="DNSP defined",SUMPRODUCT(--('Input| Projects'!$AC111="Yes"),'Calc| Overheads Allocation'!G$61,'Input| Projects'!$AF111),""))),"")</f>
        <v>0</v>
      </c>
      <c r="AQ111" s="186">
        <f>IFERROR(IF('Input| Overheads'!$C$42="Direct costs",SUMPRODUCT(--('Input| Projects'!$AC111="Yes"),'Calc| Overheads Allocation'!H$8,'Calc| Project Costs'!AA111),IF('Input| Overheads'!$C$42="Internal labour",SUMPRODUCT(--('Input| Projects'!$AC111="Yes"),'Calc| Overheads Allocation'!H$8,'Calc| Project Costs'!AA111,'Input| Projects'!$Y111),IF('Input| Overheads'!$C$42="DNSP defined",SUMPRODUCT(--('Input| Projects'!$AC111="Yes"),'Calc| Overheads Allocation'!H$61,'Input| Projects'!$AF111),""))),"")</f>
        <v>0</v>
      </c>
      <c r="AR111" s="186">
        <f>IFERROR(IF('Input| Overheads'!$C$42="Direct costs",SUMPRODUCT(--('Input| Projects'!$AC111="Yes"),'Calc| Overheads Allocation'!I$8,'Calc| Project Costs'!AB111),IF('Input| Overheads'!$C$42="Internal labour",SUMPRODUCT(--('Input| Projects'!$AC111="Yes"),'Calc| Overheads Allocation'!I$8,'Calc| Project Costs'!AB111,'Input| Projects'!$Y111),IF('Input| Overheads'!$C$42="DNSP defined",SUMPRODUCT(--('Input| Projects'!$AC111="Yes"),'Calc| Overheads Allocation'!I$61,'Input| Projects'!$AF111),""))),"")</f>
        <v>0</v>
      </c>
      <c r="AS111" s="106"/>
      <c r="AT111" s="186">
        <f>IFERROR(IF('Input| Overheads'!$C$42="Direct costs",SUMPRODUCT(--('Input| Projects'!$AD111="Yes"),'Calc| Overheads Allocation'!C$9,'Calc| Project Costs'!V111),IF('Input| Overheads'!$C$42="Internal labour",SUMPRODUCT(--('Input| Projects'!$AD111="Yes"),'Calc| Overheads Allocation'!C$9,'Calc| Project Costs'!V111,'Input| Projects'!$Y111),IF('Input| Overheads'!$C$42="DNSP defined",SUMPRODUCT(--('Input| Projects'!$AD111="Yes"),'Calc| Overheads Allocation'!C$62,'Input| Projects'!$AG111),""))),"")</f>
        <v>0</v>
      </c>
      <c r="AU111" s="186">
        <f>IFERROR(IF('Input| Overheads'!$C$42="Direct costs",SUMPRODUCT(--('Input| Projects'!$AD111="Yes"),'Calc| Overheads Allocation'!D$9,'Calc| Project Costs'!W111),IF('Input| Overheads'!$C$42="Internal labour",SUMPRODUCT(--('Input| Projects'!$AD111="Yes"),'Calc| Overheads Allocation'!D$9,'Calc| Project Costs'!W111,'Input| Projects'!$Y111),IF('Input| Overheads'!$C$42="DNSP defined",SUMPRODUCT(--('Input| Projects'!$AD111="Yes"),'Calc| Overheads Allocation'!D$62,'Input| Projects'!$AG111),""))),"")</f>
        <v>0</v>
      </c>
      <c r="AV111" s="186">
        <f>IFERROR(IF('Input| Overheads'!$C$42="Direct costs",SUMPRODUCT(--('Input| Projects'!$AD111="Yes"),'Calc| Overheads Allocation'!E$9,'Calc| Project Costs'!X111),IF('Input| Overheads'!$C$42="Internal labour",SUMPRODUCT(--('Input| Projects'!$AD111="Yes"),'Calc| Overheads Allocation'!E$9,'Calc| Project Costs'!X111,'Input| Projects'!$Y111),IF('Input| Overheads'!$C$42="DNSP defined",SUMPRODUCT(--('Input| Projects'!$AD111="Yes"),'Calc| Overheads Allocation'!E$62,'Input| Projects'!$AG111),""))),"")</f>
        <v>0</v>
      </c>
      <c r="AW111" s="186">
        <f>IFERROR(IF('Input| Overheads'!$C$42="Direct costs",SUMPRODUCT(--('Input| Projects'!$AD111="Yes"),'Calc| Overheads Allocation'!F$9,'Calc| Project Costs'!Y111),IF('Input| Overheads'!$C$42="Internal labour",SUMPRODUCT(--('Input| Projects'!$AD111="Yes"),'Calc| Overheads Allocation'!F$9,'Calc| Project Costs'!Y111,'Input| Projects'!$Y111),IF('Input| Overheads'!$C$42="DNSP defined",SUMPRODUCT(--('Input| Projects'!$AD111="Yes"),'Calc| Overheads Allocation'!F$62,'Input| Projects'!$AG111),""))),"")</f>
        <v>0</v>
      </c>
      <c r="AX111" s="186">
        <f>IFERROR(IF('Input| Overheads'!$C$42="Direct costs",SUMPRODUCT(--('Input| Projects'!$AD111="Yes"),'Calc| Overheads Allocation'!G$9,'Calc| Project Costs'!Z111),IF('Input| Overheads'!$C$42="Internal labour",SUMPRODUCT(--('Input| Projects'!$AD111="Yes"),'Calc| Overheads Allocation'!G$9,'Calc| Project Costs'!Z111,'Input| Projects'!$Y111),IF('Input| Overheads'!$C$42="DNSP defined",SUMPRODUCT(--('Input| Projects'!$AD111="Yes"),'Calc| Overheads Allocation'!G$62,'Input| Projects'!$AG111),""))),"")</f>
        <v>0</v>
      </c>
      <c r="AY111" s="186">
        <f>IFERROR(IF('Input| Overheads'!$C$42="Direct costs",SUMPRODUCT(--('Input| Projects'!$AD111="Yes"),'Calc| Overheads Allocation'!H$9,'Calc| Project Costs'!AA111),IF('Input| Overheads'!$C$42="Internal labour",SUMPRODUCT(--('Input| Projects'!$AD111="Yes"),'Calc| Overheads Allocation'!H$9,'Calc| Project Costs'!AA111,'Input| Projects'!$Y111),IF('Input| Overheads'!$C$42="DNSP defined",SUMPRODUCT(--('Input| Projects'!$AD111="Yes"),'Calc| Overheads Allocation'!H$62,'Input| Projects'!$AG111),""))),"")</f>
        <v>0</v>
      </c>
      <c r="AZ111" s="186">
        <f>IFERROR(IF('Input| Overheads'!$C$42="Direct costs",SUMPRODUCT(--('Input| Projects'!$AD111="Yes"),'Calc| Overheads Allocation'!I$9,'Calc| Project Costs'!AB111),IF('Input| Overheads'!$C$42="Internal labour",SUMPRODUCT(--('Input| Projects'!$AD111="Yes"),'Calc| Overheads Allocation'!I$9,'Calc| Project Costs'!AB111,'Input| Projects'!$Y111),IF('Input| Overheads'!$C$42="DNSP defined",SUMPRODUCT(--('Input| Projects'!$AD111="Yes"),'Calc| Overheads Allocation'!I$62,'Input| Projects'!$AG111),""))),"")</f>
        <v>0</v>
      </c>
      <c r="BA111" s="106"/>
      <c r="BB111" s="186">
        <f t="shared" si="71"/>
        <v>21.395979999999998</v>
      </c>
      <c r="BC111" s="186">
        <f t="shared" si="72"/>
        <v>0</v>
      </c>
      <c r="BD111" s="186">
        <f t="shared" si="73"/>
        <v>0</v>
      </c>
      <c r="BE111" s="186">
        <f t="shared" si="50"/>
        <v>0</v>
      </c>
      <c r="BF111" s="186">
        <f t="shared" si="51"/>
        <v>0</v>
      </c>
      <c r="BG111" s="186">
        <f t="shared" si="52"/>
        <v>0</v>
      </c>
      <c r="BH111" s="186">
        <f t="shared" si="53"/>
        <v>0</v>
      </c>
      <c r="BI111" s="97"/>
      <c r="BJ111" s="186">
        <f t="shared" si="54"/>
        <v>0</v>
      </c>
      <c r="BK111" s="186" t="str">
        <f t="shared" si="55"/>
        <v/>
      </c>
      <c r="BL111" s="186" t="str">
        <f t="shared" si="56"/>
        <v/>
      </c>
      <c r="BM111" s="186" t="str">
        <f t="shared" si="57"/>
        <v/>
      </c>
      <c r="BN111" s="186" t="str">
        <f t="shared" si="58"/>
        <v/>
      </c>
      <c r="BO111" s="186" t="str">
        <f t="shared" si="59"/>
        <v/>
      </c>
      <c r="BP111" s="186" t="str">
        <f t="shared" si="60"/>
        <v/>
      </c>
      <c r="BQ111" s="97"/>
      <c r="BR111" s="186">
        <f t="shared" si="61"/>
        <v>88.538929999999993</v>
      </c>
      <c r="BS111" s="186">
        <f t="shared" si="62"/>
        <v>0</v>
      </c>
      <c r="BT111" s="222">
        <f t="shared" si="63"/>
        <v>0</v>
      </c>
      <c r="BU111" s="222">
        <f t="shared" si="64"/>
        <v>0</v>
      </c>
      <c r="BV111" s="222">
        <f t="shared" si="65"/>
        <v>0</v>
      </c>
      <c r="BW111" s="222">
        <f t="shared" si="66"/>
        <v>0</v>
      </c>
      <c r="BX111" s="222">
        <f t="shared" si="67"/>
        <v>0</v>
      </c>
      <c r="BY111" s="106"/>
      <c r="BZ111" s="197">
        <f>IF(SUMIF('Input| Projects'!$AS$8:$CP$8,"Dx",'Input| Projects'!$AS111:$CP111)=0,"",SUMIF('Input| Projects'!$AS$8:$CP$8,"Dx",'Input| Projects'!$AS111:$CP111))</f>
        <v>0.8524519101371566</v>
      </c>
      <c r="CA111" s="197">
        <f>IF(SUMIF('Input| Projects'!$AS$8:$CP$8,"Tx",'Input| Projects'!$AS111:$CP111)=0,"",SUMIF('Input| Projects'!$AS$8:$CP$8,"Tx",'Input| Projects'!$AS111:$CP111))</f>
        <v>0.1475480898628434</v>
      </c>
      <c r="CB111" s="150" t="str">
        <f t="shared" si="74"/>
        <v/>
      </c>
    </row>
    <row r="112" spans="2:80" x14ac:dyDescent="0.2">
      <c r="B112" s="201">
        <f>IFERROR('Input| Projects'!B112,"")</f>
        <v>103</v>
      </c>
      <c r="C112" s="42" t="str">
        <f>IFERROR(IF('Input| Projects'!C112="","",'Input| Projects'!C112),"")</f>
        <v>UG Substations Cascade modernisation</v>
      </c>
      <c r="D112" s="42" t="str">
        <f>IFERROR(IF('Input| Projects'!D112="","",'Input| Projects'!D112),"")</f>
        <v>DOC_11.03.30</v>
      </c>
      <c r="E112" s="104"/>
      <c r="F112" s="190">
        <f>IFERROR('Input| Projects'!I112*'Input| Escalations'!$K$19,"")</f>
        <v>51.946539999999999</v>
      </c>
      <c r="G112" s="190">
        <f>IFERROR('Input| Projects'!J112*'Input| Escalations'!$K$19,"")</f>
        <v>0</v>
      </c>
      <c r="H112" s="190">
        <f>IFERROR('Input| Projects'!K112*'Input| Escalations'!$K$19,"")</f>
        <v>0</v>
      </c>
      <c r="I112" s="190">
        <f>IFERROR('Input| Projects'!L112*'Input| Escalations'!$K$19,"")</f>
        <v>0</v>
      </c>
      <c r="J112" s="190">
        <f>IFERROR('Input| Projects'!M112*'Input| Escalations'!$K$19,"")</f>
        <v>0</v>
      </c>
      <c r="K112" s="190">
        <f>IFERROR('Input| Projects'!N112*'Input| Escalations'!$K$19,"")</f>
        <v>0</v>
      </c>
      <c r="L112" s="190">
        <f>IFERROR('Input| Projects'!O112*'Input| Escalations'!$K$19,"")</f>
        <v>0</v>
      </c>
      <c r="M112" s="150" t="str">
        <f>IF(ABS(SUM(F112:L112)-(SUM('Input| Projects'!I112:O112)*'Input| Escalations'!$K$19))&lt;0.0000001,"",1)</f>
        <v/>
      </c>
      <c r="N112" s="192">
        <f>'Input| Projects'!$Y112*INDEX('Input| Escalations'!$H$33:$N$33,MATCH('Calc| Project Costs'!N$9,'Input| Escalations'!$H$23:$N$23,0))+'Input| Projects'!$Z112*INDEX('Input| Escalations'!$H$34:$N$34,MATCH('Calc| Project Costs'!N$9,'Input| Escalations'!$H$23:$N$23,0))+'Input| Projects'!$AA112*INDEX('Input| Escalations'!$H$35:$N$35,MATCH('Calc| Project Costs'!N$9,'Input| Escalations'!$H$23:$N$23,0))+1</f>
        <v>1</v>
      </c>
      <c r="O112" s="192">
        <f>'Input| Projects'!$Y112*INDEX('Input| Escalations'!$H$33:$N$33,MATCH('Calc| Project Costs'!O$9,'Input| Escalations'!$H$23:$N$23,0))+'Input| Projects'!$Z112*INDEX('Input| Escalations'!$H$34:$N$34,MATCH('Calc| Project Costs'!O$9,'Input| Escalations'!$H$23:$N$23,0))+'Input| Projects'!$AA112*INDEX('Input| Escalations'!$H$35:$N$35,MATCH('Calc| Project Costs'!O$9,'Input| Escalations'!$H$23:$N$23,0))+1</f>
        <v>1</v>
      </c>
      <c r="P112" s="192">
        <f>'Input| Projects'!$Y112*INDEX('Input| Escalations'!$H$33:$N$33,MATCH('Calc| Project Costs'!P$9,'Input| Escalations'!$H$23:$N$23,0))+'Input| Projects'!$Z112*INDEX('Input| Escalations'!$H$34:$N$34,MATCH('Calc| Project Costs'!P$9,'Input| Escalations'!$H$23:$N$23,0))+'Input| Projects'!$AA112*INDEX('Input| Escalations'!$H$35:$N$35,MATCH('Calc| Project Costs'!P$9,'Input| Escalations'!$H$23:$N$23,0))+1</f>
        <v>1</v>
      </c>
      <c r="Q112" s="192">
        <f>'Input| Projects'!$Y112*INDEX('Input| Escalations'!$H$33:$N$33,MATCH('Calc| Project Costs'!Q$9,'Input| Escalations'!$H$23:$N$23,0))+'Input| Projects'!$Z112*INDEX('Input| Escalations'!$H$34:$N$34,MATCH('Calc| Project Costs'!Q$9,'Input| Escalations'!$H$23:$N$23,0))+'Input| Projects'!$AA112*INDEX('Input| Escalations'!$H$35:$N$35,MATCH('Calc| Project Costs'!Q$9,'Input| Escalations'!$H$23:$N$23,0))+1</f>
        <v>1</v>
      </c>
      <c r="R112" s="192">
        <f>'Input| Projects'!$Y112*INDEX('Input| Escalations'!$H$33:$N$33,MATCH('Calc| Project Costs'!R$9,'Input| Escalations'!$H$23:$N$23,0))+'Input| Projects'!$Z112*INDEX('Input| Escalations'!$H$34:$N$34,MATCH('Calc| Project Costs'!R$9,'Input| Escalations'!$H$23:$N$23,0))+'Input| Projects'!$AA112*INDEX('Input| Escalations'!$H$35:$N$35,MATCH('Calc| Project Costs'!R$9,'Input| Escalations'!$H$23:$N$23,0))+1</f>
        <v>1</v>
      </c>
      <c r="S112" s="192">
        <f>'Input| Projects'!$Y112*INDEX('Input| Escalations'!$H$33:$N$33,MATCH('Calc| Project Costs'!S$9,'Input| Escalations'!$H$23:$N$23,0))+'Input| Projects'!$Z112*INDEX('Input| Escalations'!$H$34:$N$34,MATCH('Calc| Project Costs'!S$9,'Input| Escalations'!$H$23:$N$23,0))+'Input| Projects'!$AA112*INDEX('Input| Escalations'!$H$35:$N$35,MATCH('Calc| Project Costs'!S$9,'Input| Escalations'!$H$23:$N$23,0))+1</f>
        <v>1</v>
      </c>
      <c r="T112" s="192">
        <f>'Input| Projects'!$Y112*INDEX('Input| Escalations'!$H$33:$N$33,MATCH('Calc| Project Costs'!T$9,'Input| Escalations'!$H$23:$N$23,0))+'Input| Projects'!$Z112*INDEX('Input| Escalations'!$H$34:$N$34,MATCH('Calc| Project Costs'!T$9,'Input| Escalations'!$H$23:$N$23,0))+'Input| Projects'!$AA112*INDEX('Input| Escalations'!$H$35:$N$35,MATCH('Calc| Project Costs'!T$9,'Input| Escalations'!$H$23:$N$23,0))+1</f>
        <v>1</v>
      </c>
      <c r="U112" s="106"/>
      <c r="V112" s="186">
        <f t="shared" si="68"/>
        <v>51.946539999999999</v>
      </c>
      <c r="W112" s="186">
        <f t="shared" si="69"/>
        <v>0</v>
      </c>
      <c r="X112" s="186">
        <f t="shared" si="70"/>
        <v>0</v>
      </c>
      <c r="Y112" s="186">
        <f t="shared" si="46"/>
        <v>0</v>
      </c>
      <c r="Z112" s="186">
        <f t="shared" si="47"/>
        <v>0</v>
      </c>
      <c r="AA112" s="186">
        <f t="shared" si="48"/>
        <v>0</v>
      </c>
      <c r="AB112" s="186">
        <f t="shared" si="49"/>
        <v>0</v>
      </c>
      <c r="AC112" s="106"/>
      <c r="AD112" s="186">
        <f>'Input| Projects'!Q112*N112*'Input| Escalations'!$K$19</f>
        <v>0</v>
      </c>
      <c r="AE112" s="186">
        <f>'Input| Projects'!R112*O112*'Input| Escalations'!$K$19</f>
        <v>0</v>
      </c>
      <c r="AF112" s="186">
        <f>'Input| Projects'!S112*P112*'Input| Escalations'!$K$19</f>
        <v>0</v>
      </c>
      <c r="AG112" s="186">
        <f>'Input| Projects'!T112*Q112*'Input| Escalations'!$K$19</f>
        <v>0</v>
      </c>
      <c r="AH112" s="186">
        <f>'Input| Projects'!U112*R112*'Input| Escalations'!$K$19</f>
        <v>0</v>
      </c>
      <c r="AI112" s="186">
        <f>'Input| Projects'!V112*S112*'Input| Escalations'!$K$19</f>
        <v>0</v>
      </c>
      <c r="AJ112" s="186">
        <f>'Input| Projects'!W112*T112*'Input| Escalations'!$K$19</f>
        <v>0</v>
      </c>
      <c r="AK112" s="106"/>
      <c r="AL112" s="186">
        <f>IFERROR(IF('Input| Overheads'!$C$42="Direct costs",SUMPRODUCT(--('Input| Projects'!$AC112="Yes"),'Calc| Overheads Allocation'!C$8,'Calc| Project Costs'!V112),IF('Input| Overheads'!$C$42="Internal labour",SUMPRODUCT(--('Input| Projects'!$AC112="Yes"),'Calc| Overheads Allocation'!C$8,'Calc| Project Costs'!V112,'Input| Projects'!$Y112),IF('Input| Overheads'!$C$42="DNSP defined",SUMPRODUCT(--('Input| Projects'!$AC112="Yes"),'Calc| Overheads Allocation'!C$61,'Input| Projects'!$AF112),""))),"")</f>
        <v>19.178290000000001</v>
      </c>
      <c r="AM112" s="186">
        <f>IFERROR(IF('Input| Overheads'!$C$42="Direct costs",SUMPRODUCT(--('Input| Projects'!$AC112="Yes"),'Calc| Overheads Allocation'!D$8,'Calc| Project Costs'!W112),IF('Input| Overheads'!$C$42="Internal labour",SUMPRODUCT(--('Input| Projects'!$AC112="Yes"),'Calc| Overheads Allocation'!D$8,'Calc| Project Costs'!W112,'Input| Projects'!$Y112),IF('Input| Overheads'!$C$42="DNSP defined",SUMPRODUCT(--('Input| Projects'!$AC112="Yes"),'Calc| Overheads Allocation'!D$61,'Input| Projects'!$AF112),""))),"")</f>
        <v>0</v>
      </c>
      <c r="AN112" s="186">
        <f>IFERROR(IF('Input| Overheads'!$C$42="Direct costs",SUMPRODUCT(--('Input| Projects'!$AC112="Yes"),'Calc| Overheads Allocation'!E$8,'Calc| Project Costs'!X112),IF('Input| Overheads'!$C$42="Internal labour",SUMPRODUCT(--('Input| Projects'!$AC112="Yes"),'Calc| Overheads Allocation'!E$8,'Calc| Project Costs'!X112,'Input| Projects'!$Y112),IF('Input| Overheads'!$C$42="DNSP defined",SUMPRODUCT(--('Input| Projects'!$AC112="Yes"),'Calc| Overheads Allocation'!E$61,'Input| Projects'!$AF112),""))),"")</f>
        <v>0</v>
      </c>
      <c r="AO112" s="186">
        <f>IFERROR(IF('Input| Overheads'!$C$42="Direct costs",SUMPRODUCT(--('Input| Projects'!$AC112="Yes"),'Calc| Overheads Allocation'!F$8,'Calc| Project Costs'!Y112),IF('Input| Overheads'!$C$42="Internal labour",SUMPRODUCT(--('Input| Projects'!$AC112="Yes"),'Calc| Overheads Allocation'!F$8,'Calc| Project Costs'!Y112,'Input| Projects'!$Y112),IF('Input| Overheads'!$C$42="DNSP defined",SUMPRODUCT(--('Input| Projects'!$AC112="Yes"),'Calc| Overheads Allocation'!F$61,'Input| Projects'!$AF112),""))),"")</f>
        <v>0</v>
      </c>
      <c r="AP112" s="186">
        <f>IFERROR(IF('Input| Overheads'!$C$42="Direct costs",SUMPRODUCT(--('Input| Projects'!$AC112="Yes"),'Calc| Overheads Allocation'!G$8,'Calc| Project Costs'!Z112),IF('Input| Overheads'!$C$42="Internal labour",SUMPRODUCT(--('Input| Projects'!$AC112="Yes"),'Calc| Overheads Allocation'!G$8,'Calc| Project Costs'!Z112,'Input| Projects'!$Y112),IF('Input| Overheads'!$C$42="DNSP defined",SUMPRODUCT(--('Input| Projects'!$AC112="Yes"),'Calc| Overheads Allocation'!G$61,'Input| Projects'!$AF112),""))),"")</f>
        <v>0</v>
      </c>
      <c r="AQ112" s="186">
        <f>IFERROR(IF('Input| Overheads'!$C$42="Direct costs",SUMPRODUCT(--('Input| Projects'!$AC112="Yes"),'Calc| Overheads Allocation'!H$8,'Calc| Project Costs'!AA112),IF('Input| Overheads'!$C$42="Internal labour",SUMPRODUCT(--('Input| Projects'!$AC112="Yes"),'Calc| Overheads Allocation'!H$8,'Calc| Project Costs'!AA112,'Input| Projects'!$Y112),IF('Input| Overheads'!$C$42="DNSP defined",SUMPRODUCT(--('Input| Projects'!$AC112="Yes"),'Calc| Overheads Allocation'!H$61,'Input| Projects'!$AF112),""))),"")</f>
        <v>0</v>
      </c>
      <c r="AR112" s="186">
        <f>IFERROR(IF('Input| Overheads'!$C$42="Direct costs",SUMPRODUCT(--('Input| Projects'!$AC112="Yes"),'Calc| Overheads Allocation'!I$8,'Calc| Project Costs'!AB112),IF('Input| Overheads'!$C$42="Internal labour",SUMPRODUCT(--('Input| Projects'!$AC112="Yes"),'Calc| Overheads Allocation'!I$8,'Calc| Project Costs'!AB112,'Input| Projects'!$Y112),IF('Input| Overheads'!$C$42="DNSP defined",SUMPRODUCT(--('Input| Projects'!$AC112="Yes"),'Calc| Overheads Allocation'!I$61,'Input| Projects'!$AF112),""))),"")</f>
        <v>0</v>
      </c>
      <c r="AS112" s="106"/>
      <c r="AT112" s="186">
        <f>IFERROR(IF('Input| Overheads'!$C$42="Direct costs",SUMPRODUCT(--('Input| Projects'!$AD112="Yes"),'Calc| Overheads Allocation'!C$9,'Calc| Project Costs'!V112),IF('Input| Overheads'!$C$42="Internal labour",SUMPRODUCT(--('Input| Projects'!$AD112="Yes"),'Calc| Overheads Allocation'!C$9,'Calc| Project Costs'!V112,'Input| Projects'!$Y112),IF('Input| Overheads'!$C$42="DNSP defined",SUMPRODUCT(--('Input| Projects'!$AD112="Yes"),'Calc| Overheads Allocation'!C$62,'Input| Projects'!$AG112),""))),"")</f>
        <v>0</v>
      </c>
      <c r="AU112" s="186">
        <f>IFERROR(IF('Input| Overheads'!$C$42="Direct costs",SUMPRODUCT(--('Input| Projects'!$AD112="Yes"),'Calc| Overheads Allocation'!D$9,'Calc| Project Costs'!W112),IF('Input| Overheads'!$C$42="Internal labour",SUMPRODUCT(--('Input| Projects'!$AD112="Yes"),'Calc| Overheads Allocation'!D$9,'Calc| Project Costs'!W112,'Input| Projects'!$Y112),IF('Input| Overheads'!$C$42="DNSP defined",SUMPRODUCT(--('Input| Projects'!$AD112="Yes"),'Calc| Overheads Allocation'!D$62,'Input| Projects'!$AG112),""))),"")</f>
        <v>0</v>
      </c>
      <c r="AV112" s="186">
        <f>IFERROR(IF('Input| Overheads'!$C$42="Direct costs",SUMPRODUCT(--('Input| Projects'!$AD112="Yes"),'Calc| Overheads Allocation'!E$9,'Calc| Project Costs'!X112),IF('Input| Overheads'!$C$42="Internal labour",SUMPRODUCT(--('Input| Projects'!$AD112="Yes"),'Calc| Overheads Allocation'!E$9,'Calc| Project Costs'!X112,'Input| Projects'!$Y112),IF('Input| Overheads'!$C$42="DNSP defined",SUMPRODUCT(--('Input| Projects'!$AD112="Yes"),'Calc| Overheads Allocation'!E$62,'Input| Projects'!$AG112),""))),"")</f>
        <v>0</v>
      </c>
      <c r="AW112" s="186">
        <f>IFERROR(IF('Input| Overheads'!$C$42="Direct costs",SUMPRODUCT(--('Input| Projects'!$AD112="Yes"),'Calc| Overheads Allocation'!F$9,'Calc| Project Costs'!Y112),IF('Input| Overheads'!$C$42="Internal labour",SUMPRODUCT(--('Input| Projects'!$AD112="Yes"),'Calc| Overheads Allocation'!F$9,'Calc| Project Costs'!Y112,'Input| Projects'!$Y112),IF('Input| Overheads'!$C$42="DNSP defined",SUMPRODUCT(--('Input| Projects'!$AD112="Yes"),'Calc| Overheads Allocation'!F$62,'Input| Projects'!$AG112),""))),"")</f>
        <v>0</v>
      </c>
      <c r="AX112" s="186">
        <f>IFERROR(IF('Input| Overheads'!$C$42="Direct costs",SUMPRODUCT(--('Input| Projects'!$AD112="Yes"),'Calc| Overheads Allocation'!G$9,'Calc| Project Costs'!Z112),IF('Input| Overheads'!$C$42="Internal labour",SUMPRODUCT(--('Input| Projects'!$AD112="Yes"),'Calc| Overheads Allocation'!G$9,'Calc| Project Costs'!Z112,'Input| Projects'!$Y112),IF('Input| Overheads'!$C$42="DNSP defined",SUMPRODUCT(--('Input| Projects'!$AD112="Yes"),'Calc| Overheads Allocation'!G$62,'Input| Projects'!$AG112),""))),"")</f>
        <v>0</v>
      </c>
      <c r="AY112" s="186">
        <f>IFERROR(IF('Input| Overheads'!$C$42="Direct costs",SUMPRODUCT(--('Input| Projects'!$AD112="Yes"),'Calc| Overheads Allocation'!H$9,'Calc| Project Costs'!AA112),IF('Input| Overheads'!$C$42="Internal labour",SUMPRODUCT(--('Input| Projects'!$AD112="Yes"),'Calc| Overheads Allocation'!H$9,'Calc| Project Costs'!AA112,'Input| Projects'!$Y112),IF('Input| Overheads'!$C$42="DNSP defined",SUMPRODUCT(--('Input| Projects'!$AD112="Yes"),'Calc| Overheads Allocation'!H$62,'Input| Projects'!$AG112),""))),"")</f>
        <v>0</v>
      </c>
      <c r="AZ112" s="186">
        <f>IFERROR(IF('Input| Overheads'!$C$42="Direct costs",SUMPRODUCT(--('Input| Projects'!$AD112="Yes"),'Calc| Overheads Allocation'!I$9,'Calc| Project Costs'!AB112),IF('Input| Overheads'!$C$42="Internal labour",SUMPRODUCT(--('Input| Projects'!$AD112="Yes"),'Calc| Overheads Allocation'!I$9,'Calc| Project Costs'!AB112,'Input| Projects'!$Y112),IF('Input| Overheads'!$C$42="DNSP defined",SUMPRODUCT(--('Input| Projects'!$AD112="Yes"),'Calc| Overheads Allocation'!I$62,'Input| Projects'!$AG112),""))),"")</f>
        <v>0</v>
      </c>
      <c r="BA112" s="106"/>
      <c r="BB112" s="186">
        <f t="shared" si="71"/>
        <v>19.178290000000001</v>
      </c>
      <c r="BC112" s="186">
        <f t="shared" si="72"/>
        <v>0</v>
      </c>
      <c r="BD112" s="186">
        <f t="shared" si="73"/>
        <v>0</v>
      </c>
      <c r="BE112" s="186">
        <f t="shared" si="50"/>
        <v>0</v>
      </c>
      <c r="BF112" s="186">
        <f t="shared" si="51"/>
        <v>0</v>
      </c>
      <c r="BG112" s="186">
        <f t="shared" si="52"/>
        <v>0</v>
      </c>
      <c r="BH112" s="186">
        <f t="shared" si="53"/>
        <v>0</v>
      </c>
      <c r="BI112" s="97"/>
      <c r="BJ112" s="186">
        <f t="shared" si="54"/>
        <v>0</v>
      </c>
      <c r="BK112" s="186" t="str">
        <f t="shared" si="55"/>
        <v/>
      </c>
      <c r="BL112" s="186" t="str">
        <f t="shared" si="56"/>
        <v/>
      </c>
      <c r="BM112" s="186" t="str">
        <f t="shared" si="57"/>
        <v/>
      </c>
      <c r="BN112" s="186" t="str">
        <f t="shared" si="58"/>
        <v/>
      </c>
      <c r="BO112" s="186" t="str">
        <f t="shared" si="59"/>
        <v/>
      </c>
      <c r="BP112" s="186" t="str">
        <f t="shared" si="60"/>
        <v/>
      </c>
      <c r="BQ112" s="97"/>
      <c r="BR112" s="186">
        <f t="shared" si="61"/>
        <v>71.124830000000003</v>
      </c>
      <c r="BS112" s="186">
        <f t="shared" si="62"/>
        <v>0</v>
      </c>
      <c r="BT112" s="222">
        <f t="shared" si="63"/>
        <v>0</v>
      </c>
      <c r="BU112" s="222">
        <f t="shared" si="64"/>
        <v>0</v>
      </c>
      <c r="BV112" s="222">
        <f t="shared" si="65"/>
        <v>0</v>
      </c>
      <c r="BW112" s="222">
        <f t="shared" si="66"/>
        <v>0</v>
      </c>
      <c r="BX112" s="222">
        <f t="shared" si="67"/>
        <v>0</v>
      </c>
      <c r="BY112" s="106"/>
      <c r="BZ112" s="197">
        <f>IF(SUMIF('Input| Projects'!$AS$8:$CP$8,"Dx",'Input| Projects'!$AS112:$CP112)=0,"",SUMIF('Input| Projects'!$AS$8:$CP$8,"Dx",'Input| Projects'!$AS112:$CP112))</f>
        <v>0.99999999999999978</v>
      </c>
      <c r="CA112" s="197" t="str">
        <f>IF(SUMIF('Input| Projects'!$AS$8:$CP$8,"Tx",'Input| Projects'!$AS112:$CP112)=0,"",SUMIF('Input| Projects'!$AS$8:$CP$8,"Tx",'Input| Projects'!$AS112:$CP112))</f>
        <v/>
      </c>
      <c r="CB112" s="150" t="str">
        <f t="shared" si="74"/>
        <v/>
      </c>
    </row>
    <row r="113" spans="2:80" x14ac:dyDescent="0.2">
      <c r="B113" s="201">
        <f>IFERROR('Input| Projects'!B113,"")</f>
        <v>104</v>
      </c>
      <c r="C113" s="42" t="str">
        <f>IFERROR(IF('Input| Projects'!C113="","",'Input| Projects'!C113),"")</f>
        <v>Rectify Low Distribution Mains</v>
      </c>
      <c r="D113" s="42" t="str">
        <f>IFERROR(IF('Input| Projects'!D113="","",'Input| Projects'!D113),"")</f>
        <v>DOC_11.03.34</v>
      </c>
      <c r="E113" s="104"/>
      <c r="F113" s="190">
        <f>IFERROR('Input| Projects'!I113*'Input| Escalations'!$K$19,"")</f>
        <v>1331.90104</v>
      </c>
      <c r="G113" s="190">
        <f>IFERROR('Input| Projects'!J113*'Input| Escalations'!$K$19,"")</f>
        <v>0</v>
      </c>
      <c r="H113" s="190">
        <f>IFERROR('Input| Projects'!K113*'Input| Escalations'!$K$19,"")</f>
        <v>0</v>
      </c>
      <c r="I113" s="190">
        <f>IFERROR('Input| Projects'!L113*'Input| Escalations'!$K$19,"")</f>
        <v>0</v>
      </c>
      <c r="J113" s="190">
        <f>IFERROR('Input| Projects'!M113*'Input| Escalations'!$K$19,"")</f>
        <v>0</v>
      </c>
      <c r="K113" s="190">
        <f>IFERROR('Input| Projects'!N113*'Input| Escalations'!$K$19,"")</f>
        <v>0</v>
      </c>
      <c r="L113" s="190">
        <f>IFERROR('Input| Projects'!O113*'Input| Escalations'!$K$19,"")</f>
        <v>0</v>
      </c>
      <c r="M113" s="150" t="str">
        <f>IF(ABS(SUM(F113:L113)-(SUM('Input| Projects'!I113:O113)*'Input| Escalations'!$K$19))&lt;0.0000001,"",1)</f>
        <v/>
      </c>
      <c r="N113" s="192">
        <f>'Input| Projects'!$Y113*INDEX('Input| Escalations'!$H$33:$N$33,MATCH('Calc| Project Costs'!N$9,'Input| Escalations'!$H$23:$N$23,0))+'Input| Projects'!$Z113*INDEX('Input| Escalations'!$H$34:$N$34,MATCH('Calc| Project Costs'!N$9,'Input| Escalations'!$H$23:$N$23,0))+'Input| Projects'!$AA113*INDEX('Input| Escalations'!$H$35:$N$35,MATCH('Calc| Project Costs'!N$9,'Input| Escalations'!$H$23:$N$23,0))+1</f>
        <v>1</v>
      </c>
      <c r="O113" s="192">
        <f>'Input| Projects'!$Y113*INDEX('Input| Escalations'!$H$33:$N$33,MATCH('Calc| Project Costs'!O$9,'Input| Escalations'!$H$23:$N$23,0))+'Input| Projects'!$Z113*INDEX('Input| Escalations'!$H$34:$N$34,MATCH('Calc| Project Costs'!O$9,'Input| Escalations'!$H$23:$N$23,0))+'Input| Projects'!$AA113*INDEX('Input| Escalations'!$H$35:$N$35,MATCH('Calc| Project Costs'!O$9,'Input| Escalations'!$H$23:$N$23,0))+1</f>
        <v>1</v>
      </c>
      <c r="P113" s="192">
        <f>'Input| Projects'!$Y113*INDEX('Input| Escalations'!$H$33:$N$33,MATCH('Calc| Project Costs'!P$9,'Input| Escalations'!$H$23:$N$23,0))+'Input| Projects'!$Z113*INDEX('Input| Escalations'!$H$34:$N$34,MATCH('Calc| Project Costs'!P$9,'Input| Escalations'!$H$23:$N$23,0))+'Input| Projects'!$AA113*INDEX('Input| Escalations'!$H$35:$N$35,MATCH('Calc| Project Costs'!P$9,'Input| Escalations'!$H$23:$N$23,0))+1</f>
        <v>1</v>
      </c>
      <c r="Q113" s="192">
        <f>'Input| Projects'!$Y113*INDEX('Input| Escalations'!$H$33:$N$33,MATCH('Calc| Project Costs'!Q$9,'Input| Escalations'!$H$23:$N$23,0))+'Input| Projects'!$Z113*INDEX('Input| Escalations'!$H$34:$N$34,MATCH('Calc| Project Costs'!Q$9,'Input| Escalations'!$H$23:$N$23,0))+'Input| Projects'!$AA113*INDEX('Input| Escalations'!$H$35:$N$35,MATCH('Calc| Project Costs'!Q$9,'Input| Escalations'!$H$23:$N$23,0))+1</f>
        <v>1</v>
      </c>
      <c r="R113" s="192">
        <f>'Input| Projects'!$Y113*INDEX('Input| Escalations'!$H$33:$N$33,MATCH('Calc| Project Costs'!R$9,'Input| Escalations'!$H$23:$N$23,0))+'Input| Projects'!$Z113*INDEX('Input| Escalations'!$H$34:$N$34,MATCH('Calc| Project Costs'!R$9,'Input| Escalations'!$H$23:$N$23,0))+'Input| Projects'!$AA113*INDEX('Input| Escalations'!$H$35:$N$35,MATCH('Calc| Project Costs'!R$9,'Input| Escalations'!$H$23:$N$23,0))+1</f>
        <v>1</v>
      </c>
      <c r="S113" s="192">
        <f>'Input| Projects'!$Y113*INDEX('Input| Escalations'!$H$33:$N$33,MATCH('Calc| Project Costs'!S$9,'Input| Escalations'!$H$23:$N$23,0))+'Input| Projects'!$Z113*INDEX('Input| Escalations'!$H$34:$N$34,MATCH('Calc| Project Costs'!S$9,'Input| Escalations'!$H$23:$N$23,0))+'Input| Projects'!$AA113*INDEX('Input| Escalations'!$H$35:$N$35,MATCH('Calc| Project Costs'!S$9,'Input| Escalations'!$H$23:$N$23,0))+1</f>
        <v>1</v>
      </c>
      <c r="T113" s="192">
        <f>'Input| Projects'!$Y113*INDEX('Input| Escalations'!$H$33:$N$33,MATCH('Calc| Project Costs'!T$9,'Input| Escalations'!$H$23:$N$23,0))+'Input| Projects'!$Z113*INDEX('Input| Escalations'!$H$34:$N$34,MATCH('Calc| Project Costs'!T$9,'Input| Escalations'!$H$23:$N$23,0))+'Input| Projects'!$AA113*INDEX('Input| Escalations'!$H$35:$N$35,MATCH('Calc| Project Costs'!T$9,'Input| Escalations'!$H$23:$N$23,0))+1</f>
        <v>1</v>
      </c>
      <c r="U113" s="106"/>
      <c r="V113" s="186">
        <f t="shared" si="68"/>
        <v>1331.90104</v>
      </c>
      <c r="W113" s="186">
        <f t="shared" si="69"/>
        <v>0</v>
      </c>
      <c r="X113" s="186">
        <f t="shared" si="70"/>
        <v>0</v>
      </c>
      <c r="Y113" s="186">
        <f t="shared" si="46"/>
        <v>0</v>
      </c>
      <c r="Z113" s="186">
        <f t="shared" si="47"/>
        <v>0</v>
      </c>
      <c r="AA113" s="186">
        <f t="shared" si="48"/>
        <v>0</v>
      </c>
      <c r="AB113" s="186">
        <f t="shared" si="49"/>
        <v>0</v>
      </c>
      <c r="AC113" s="106"/>
      <c r="AD113" s="186">
        <f>'Input| Projects'!Q113*N113*'Input| Escalations'!$K$19</f>
        <v>0</v>
      </c>
      <c r="AE113" s="186">
        <f>'Input| Projects'!R113*O113*'Input| Escalations'!$K$19</f>
        <v>0</v>
      </c>
      <c r="AF113" s="186">
        <f>'Input| Projects'!S113*P113*'Input| Escalations'!$K$19</f>
        <v>0</v>
      </c>
      <c r="AG113" s="186">
        <f>'Input| Projects'!T113*Q113*'Input| Escalations'!$K$19</f>
        <v>0</v>
      </c>
      <c r="AH113" s="186">
        <f>'Input| Projects'!U113*R113*'Input| Escalations'!$K$19</f>
        <v>0</v>
      </c>
      <c r="AI113" s="186">
        <f>'Input| Projects'!V113*S113*'Input| Escalations'!$K$19</f>
        <v>0</v>
      </c>
      <c r="AJ113" s="186">
        <f>'Input| Projects'!W113*T113*'Input| Escalations'!$K$19</f>
        <v>0</v>
      </c>
      <c r="AK113" s="106"/>
      <c r="AL113" s="186">
        <f>IFERROR(IF('Input| Overheads'!$C$42="Direct costs",SUMPRODUCT(--('Input| Projects'!$AC113="Yes"),'Calc| Overheads Allocation'!C$8,'Calc| Project Costs'!V113),IF('Input| Overheads'!$C$42="Internal labour",SUMPRODUCT(--('Input| Projects'!$AC113="Yes"),'Calc| Overheads Allocation'!C$8,'Calc| Project Costs'!V113,'Input| Projects'!$Y113),IF('Input| Overheads'!$C$42="DNSP defined",SUMPRODUCT(--('Input| Projects'!$AC113="Yes"),'Calc| Overheads Allocation'!C$61,'Input| Projects'!$AF113),""))),"")</f>
        <v>650.11496</v>
      </c>
      <c r="AM113" s="186">
        <f>IFERROR(IF('Input| Overheads'!$C$42="Direct costs",SUMPRODUCT(--('Input| Projects'!$AC113="Yes"),'Calc| Overheads Allocation'!D$8,'Calc| Project Costs'!W113),IF('Input| Overheads'!$C$42="Internal labour",SUMPRODUCT(--('Input| Projects'!$AC113="Yes"),'Calc| Overheads Allocation'!D$8,'Calc| Project Costs'!W113,'Input| Projects'!$Y113),IF('Input| Overheads'!$C$42="DNSP defined",SUMPRODUCT(--('Input| Projects'!$AC113="Yes"),'Calc| Overheads Allocation'!D$61,'Input| Projects'!$AF113),""))),"")</f>
        <v>0</v>
      </c>
      <c r="AN113" s="186">
        <f>IFERROR(IF('Input| Overheads'!$C$42="Direct costs",SUMPRODUCT(--('Input| Projects'!$AC113="Yes"),'Calc| Overheads Allocation'!E$8,'Calc| Project Costs'!X113),IF('Input| Overheads'!$C$42="Internal labour",SUMPRODUCT(--('Input| Projects'!$AC113="Yes"),'Calc| Overheads Allocation'!E$8,'Calc| Project Costs'!X113,'Input| Projects'!$Y113),IF('Input| Overheads'!$C$42="DNSP defined",SUMPRODUCT(--('Input| Projects'!$AC113="Yes"),'Calc| Overheads Allocation'!E$61,'Input| Projects'!$AF113),""))),"")</f>
        <v>0</v>
      </c>
      <c r="AO113" s="186">
        <f>IFERROR(IF('Input| Overheads'!$C$42="Direct costs",SUMPRODUCT(--('Input| Projects'!$AC113="Yes"),'Calc| Overheads Allocation'!F$8,'Calc| Project Costs'!Y113),IF('Input| Overheads'!$C$42="Internal labour",SUMPRODUCT(--('Input| Projects'!$AC113="Yes"),'Calc| Overheads Allocation'!F$8,'Calc| Project Costs'!Y113,'Input| Projects'!$Y113),IF('Input| Overheads'!$C$42="DNSP defined",SUMPRODUCT(--('Input| Projects'!$AC113="Yes"),'Calc| Overheads Allocation'!F$61,'Input| Projects'!$AF113),""))),"")</f>
        <v>0</v>
      </c>
      <c r="AP113" s="186">
        <f>IFERROR(IF('Input| Overheads'!$C$42="Direct costs",SUMPRODUCT(--('Input| Projects'!$AC113="Yes"),'Calc| Overheads Allocation'!G$8,'Calc| Project Costs'!Z113),IF('Input| Overheads'!$C$42="Internal labour",SUMPRODUCT(--('Input| Projects'!$AC113="Yes"),'Calc| Overheads Allocation'!G$8,'Calc| Project Costs'!Z113,'Input| Projects'!$Y113),IF('Input| Overheads'!$C$42="DNSP defined",SUMPRODUCT(--('Input| Projects'!$AC113="Yes"),'Calc| Overheads Allocation'!G$61,'Input| Projects'!$AF113),""))),"")</f>
        <v>0</v>
      </c>
      <c r="AQ113" s="186">
        <f>IFERROR(IF('Input| Overheads'!$C$42="Direct costs",SUMPRODUCT(--('Input| Projects'!$AC113="Yes"),'Calc| Overheads Allocation'!H$8,'Calc| Project Costs'!AA113),IF('Input| Overheads'!$C$42="Internal labour",SUMPRODUCT(--('Input| Projects'!$AC113="Yes"),'Calc| Overheads Allocation'!H$8,'Calc| Project Costs'!AA113,'Input| Projects'!$Y113),IF('Input| Overheads'!$C$42="DNSP defined",SUMPRODUCT(--('Input| Projects'!$AC113="Yes"),'Calc| Overheads Allocation'!H$61,'Input| Projects'!$AF113),""))),"")</f>
        <v>0</v>
      </c>
      <c r="AR113" s="186">
        <f>IFERROR(IF('Input| Overheads'!$C$42="Direct costs",SUMPRODUCT(--('Input| Projects'!$AC113="Yes"),'Calc| Overheads Allocation'!I$8,'Calc| Project Costs'!AB113),IF('Input| Overheads'!$C$42="Internal labour",SUMPRODUCT(--('Input| Projects'!$AC113="Yes"),'Calc| Overheads Allocation'!I$8,'Calc| Project Costs'!AB113,'Input| Projects'!$Y113),IF('Input| Overheads'!$C$42="DNSP defined",SUMPRODUCT(--('Input| Projects'!$AC113="Yes"),'Calc| Overheads Allocation'!I$61,'Input| Projects'!$AF113),""))),"")</f>
        <v>0</v>
      </c>
      <c r="AS113" s="106"/>
      <c r="AT113" s="186">
        <f>IFERROR(IF('Input| Overheads'!$C$42="Direct costs",SUMPRODUCT(--('Input| Projects'!$AD113="Yes"),'Calc| Overheads Allocation'!C$9,'Calc| Project Costs'!V113),IF('Input| Overheads'!$C$42="Internal labour",SUMPRODUCT(--('Input| Projects'!$AD113="Yes"),'Calc| Overheads Allocation'!C$9,'Calc| Project Costs'!V113,'Input| Projects'!$Y113),IF('Input| Overheads'!$C$42="DNSP defined",SUMPRODUCT(--('Input| Projects'!$AD113="Yes"),'Calc| Overheads Allocation'!C$62,'Input| Projects'!$AG113),""))),"")</f>
        <v>0</v>
      </c>
      <c r="AU113" s="186">
        <f>IFERROR(IF('Input| Overheads'!$C$42="Direct costs",SUMPRODUCT(--('Input| Projects'!$AD113="Yes"),'Calc| Overheads Allocation'!D$9,'Calc| Project Costs'!W113),IF('Input| Overheads'!$C$42="Internal labour",SUMPRODUCT(--('Input| Projects'!$AD113="Yes"),'Calc| Overheads Allocation'!D$9,'Calc| Project Costs'!W113,'Input| Projects'!$Y113),IF('Input| Overheads'!$C$42="DNSP defined",SUMPRODUCT(--('Input| Projects'!$AD113="Yes"),'Calc| Overheads Allocation'!D$62,'Input| Projects'!$AG113),""))),"")</f>
        <v>0</v>
      </c>
      <c r="AV113" s="186">
        <f>IFERROR(IF('Input| Overheads'!$C$42="Direct costs",SUMPRODUCT(--('Input| Projects'!$AD113="Yes"),'Calc| Overheads Allocation'!E$9,'Calc| Project Costs'!X113),IF('Input| Overheads'!$C$42="Internal labour",SUMPRODUCT(--('Input| Projects'!$AD113="Yes"),'Calc| Overheads Allocation'!E$9,'Calc| Project Costs'!X113,'Input| Projects'!$Y113),IF('Input| Overheads'!$C$42="DNSP defined",SUMPRODUCT(--('Input| Projects'!$AD113="Yes"),'Calc| Overheads Allocation'!E$62,'Input| Projects'!$AG113),""))),"")</f>
        <v>0</v>
      </c>
      <c r="AW113" s="186">
        <f>IFERROR(IF('Input| Overheads'!$C$42="Direct costs",SUMPRODUCT(--('Input| Projects'!$AD113="Yes"),'Calc| Overheads Allocation'!F$9,'Calc| Project Costs'!Y113),IF('Input| Overheads'!$C$42="Internal labour",SUMPRODUCT(--('Input| Projects'!$AD113="Yes"),'Calc| Overheads Allocation'!F$9,'Calc| Project Costs'!Y113,'Input| Projects'!$Y113),IF('Input| Overheads'!$C$42="DNSP defined",SUMPRODUCT(--('Input| Projects'!$AD113="Yes"),'Calc| Overheads Allocation'!F$62,'Input| Projects'!$AG113),""))),"")</f>
        <v>0</v>
      </c>
      <c r="AX113" s="186">
        <f>IFERROR(IF('Input| Overheads'!$C$42="Direct costs",SUMPRODUCT(--('Input| Projects'!$AD113="Yes"),'Calc| Overheads Allocation'!G$9,'Calc| Project Costs'!Z113),IF('Input| Overheads'!$C$42="Internal labour",SUMPRODUCT(--('Input| Projects'!$AD113="Yes"),'Calc| Overheads Allocation'!G$9,'Calc| Project Costs'!Z113,'Input| Projects'!$Y113),IF('Input| Overheads'!$C$42="DNSP defined",SUMPRODUCT(--('Input| Projects'!$AD113="Yes"),'Calc| Overheads Allocation'!G$62,'Input| Projects'!$AG113),""))),"")</f>
        <v>0</v>
      </c>
      <c r="AY113" s="186">
        <f>IFERROR(IF('Input| Overheads'!$C$42="Direct costs",SUMPRODUCT(--('Input| Projects'!$AD113="Yes"),'Calc| Overheads Allocation'!H$9,'Calc| Project Costs'!AA113),IF('Input| Overheads'!$C$42="Internal labour",SUMPRODUCT(--('Input| Projects'!$AD113="Yes"),'Calc| Overheads Allocation'!H$9,'Calc| Project Costs'!AA113,'Input| Projects'!$Y113),IF('Input| Overheads'!$C$42="DNSP defined",SUMPRODUCT(--('Input| Projects'!$AD113="Yes"),'Calc| Overheads Allocation'!H$62,'Input| Projects'!$AG113),""))),"")</f>
        <v>0</v>
      </c>
      <c r="AZ113" s="186">
        <f>IFERROR(IF('Input| Overheads'!$C$42="Direct costs",SUMPRODUCT(--('Input| Projects'!$AD113="Yes"),'Calc| Overheads Allocation'!I$9,'Calc| Project Costs'!AB113),IF('Input| Overheads'!$C$42="Internal labour",SUMPRODUCT(--('Input| Projects'!$AD113="Yes"),'Calc| Overheads Allocation'!I$9,'Calc| Project Costs'!AB113,'Input| Projects'!$Y113),IF('Input| Overheads'!$C$42="DNSP defined",SUMPRODUCT(--('Input| Projects'!$AD113="Yes"),'Calc| Overheads Allocation'!I$62,'Input| Projects'!$AG113),""))),"")</f>
        <v>0</v>
      </c>
      <c r="BA113" s="106"/>
      <c r="BB113" s="186">
        <f t="shared" si="71"/>
        <v>650.11496</v>
      </c>
      <c r="BC113" s="186">
        <f t="shared" si="72"/>
        <v>0</v>
      </c>
      <c r="BD113" s="186">
        <f t="shared" si="73"/>
        <v>0</v>
      </c>
      <c r="BE113" s="186">
        <f t="shared" si="50"/>
        <v>0</v>
      </c>
      <c r="BF113" s="186">
        <f t="shared" si="51"/>
        <v>0</v>
      </c>
      <c r="BG113" s="186">
        <f t="shared" si="52"/>
        <v>0</v>
      </c>
      <c r="BH113" s="186">
        <f t="shared" si="53"/>
        <v>0</v>
      </c>
      <c r="BI113" s="97"/>
      <c r="BJ113" s="186">
        <f t="shared" si="54"/>
        <v>0</v>
      </c>
      <c r="BK113" s="186" t="str">
        <f t="shared" si="55"/>
        <v/>
      </c>
      <c r="BL113" s="186" t="str">
        <f t="shared" si="56"/>
        <v/>
      </c>
      <c r="BM113" s="186" t="str">
        <f t="shared" si="57"/>
        <v/>
      </c>
      <c r="BN113" s="186" t="str">
        <f t="shared" si="58"/>
        <v/>
      </c>
      <c r="BO113" s="186" t="str">
        <f t="shared" si="59"/>
        <v/>
      </c>
      <c r="BP113" s="186" t="str">
        <f t="shared" si="60"/>
        <v/>
      </c>
      <c r="BQ113" s="97"/>
      <c r="BR113" s="186">
        <f t="shared" si="61"/>
        <v>1982.0160000000001</v>
      </c>
      <c r="BS113" s="186">
        <f t="shared" si="62"/>
        <v>0</v>
      </c>
      <c r="BT113" s="222">
        <f t="shared" si="63"/>
        <v>0</v>
      </c>
      <c r="BU113" s="222">
        <f t="shared" si="64"/>
        <v>0</v>
      </c>
      <c r="BV113" s="222">
        <f t="shared" si="65"/>
        <v>0</v>
      </c>
      <c r="BW113" s="222">
        <f t="shared" si="66"/>
        <v>0</v>
      </c>
      <c r="BX113" s="222">
        <f t="shared" si="67"/>
        <v>0</v>
      </c>
      <c r="BY113" s="106"/>
      <c r="BZ113" s="197">
        <f>IF(SUMIF('Input| Projects'!$AS$8:$CP$8,"Dx",'Input| Projects'!$AS113:$CP113)=0,"",SUMIF('Input| Projects'!$AS$8:$CP$8,"Dx",'Input| Projects'!$AS113:$CP113))</f>
        <v>1</v>
      </c>
      <c r="CA113" s="197" t="str">
        <f>IF(SUMIF('Input| Projects'!$AS$8:$CP$8,"Tx",'Input| Projects'!$AS113:$CP113)=0,"",SUMIF('Input| Projects'!$AS$8:$CP$8,"Tx",'Input| Projects'!$AS113:$CP113))</f>
        <v/>
      </c>
      <c r="CB113" s="150" t="str">
        <f t="shared" si="74"/>
        <v/>
      </c>
    </row>
    <row r="114" spans="2:80" x14ac:dyDescent="0.2">
      <c r="B114" s="201">
        <f>IFERROR('Input| Projects'!B114,"")</f>
        <v>105</v>
      </c>
      <c r="C114" s="42" t="str">
        <f>IFERROR(IF('Input| Projects'!C114="","",'Input| Projects'!C114),"")</f>
        <v>Rectify Low Transmission Mains</v>
      </c>
      <c r="D114" s="42" t="str">
        <f>IFERROR(IF('Input| Projects'!D114="","",'Input| Projects'!D114),"")</f>
        <v>DOC_11.03.35</v>
      </c>
      <c r="E114" s="104"/>
      <c r="F114" s="190">
        <f>IFERROR('Input| Projects'!I114*'Input| Escalations'!$K$19,"")</f>
        <v>53.694650000000003</v>
      </c>
      <c r="G114" s="190">
        <f>IFERROR('Input| Projects'!J114*'Input| Escalations'!$K$19,"")</f>
        <v>0</v>
      </c>
      <c r="H114" s="190">
        <f>IFERROR('Input| Projects'!K114*'Input| Escalations'!$K$19,"")</f>
        <v>0</v>
      </c>
      <c r="I114" s="190">
        <f>IFERROR('Input| Projects'!L114*'Input| Escalations'!$K$19,"")</f>
        <v>0</v>
      </c>
      <c r="J114" s="190">
        <f>IFERROR('Input| Projects'!M114*'Input| Escalations'!$K$19,"")</f>
        <v>0</v>
      </c>
      <c r="K114" s="190">
        <f>IFERROR('Input| Projects'!N114*'Input| Escalations'!$K$19,"")</f>
        <v>0</v>
      </c>
      <c r="L114" s="190">
        <f>IFERROR('Input| Projects'!O114*'Input| Escalations'!$K$19,"")</f>
        <v>0</v>
      </c>
      <c r="M114" s="150" t="str">
        <f>IF(ABS(SUM(F114:L114)-(SUM('Input| Projects'!I114:O114)*'Input| Escalations'!$K$19))&lt;0.0000001,"",1)</f>
        <v/>
      </c>
      <c r="N114" s="192">
        <f>'Input| Projects'!$Y114*INDEX('Input| Escalations'!$H$33:$N$33,MATCH('Calc| Project Costs'!N$9,'Input| Escalations'!$H$23:$N$23,0))+'Input| Projects'!$Z114*INDEX('Input| Escalations'!$H$34:$N$34,MATCH('Calc| Project Costs'!N$9,'Input| Escalations'!$H$23:$N$23,0))+'Input| Projects'!$AA114*INDEX('Input| Escalations'!$H$35:$N$35,MATCH('Calc| Project Costs'!N$9,'Input| Escalations'!$H$23:$N$23,0))+1</f>
        <v>1</v>
      </c>
      <c r="O114" s="192">
        <f>'Input| Projects'!$Y114*INDEX('Input| Escalations'!$H$33:$N$33,MATCH('Calc| Project Costs'!O$9,'Input| Escalations'!$H$23:$N$23,0))+'Input| Projects'!$Z114*INDEX('Input| Escalations'!$H$34:$N$34,MATCH('Calc| Project Costs'!O$9,'Input| Escalations'!$H$23:$N$23,0))+'Input| Projects'!$AA114*INDEX('Input| Escalations'!$H$35:$N$35,MATCH('Calc| Project Costs'!O$9,'Input| Escalations'!$H$23:$N$23,0))+1</f>
        <v>1</v>
      </c>
      <c r="P114" s="192">
        <f>'Input| Projects'!$Y114*INDEX('Input| Escalations'!$H$33:$N$33,MATCH('Calc| Project Costs'!P$9,'Input| Escalations'!$H$23:$N$23,0))+'Input| Projects'!$Z114*INDEX('Input| Escalations'!$H$34:$N$34,MATCH('Calc| Project Costs'!P$9,'Input| Escalations'!$H$23:$N$23,0))+'Input| Projects'!$AA114*INDEX('Input| Escalations'!$H$35:$N$35,MATCH('Calc| Project Costs'!P$9,'Input| Escalations'!$H$23:$N$23,0))+1</f>
        <v>1</v>
      </c>
      <c r="Q114" s="192">
        <f>'Input| Projects'!$Y114*INDEX('Input| Escalations'!$H$33:$N$33,MATCH('Calc| Project Costs'!Q$9,'Input| Escalations'!$H$23:$N$23,0))+'Input| Projects'!$Z114*INDEX('Input| Escalations'!$H$34:$N$34,MATCH('Calc| Project Costs'!Q$9,'Input| Escalations'!$H$23:$N$23,0))+'Input| Projects'!$AA114*INDEX('Input| Escalations'!$H$35:$N$35,MATCH('Calc| Project Costs'!Q$9,'Input| Escalations'!$H$23:$N$23,0))+1</f>
        <v>1</v>
      </c>
      <c r="R114" s="192">
        <f>'Input| Projects'!$Y114*INDEX('Input| Escalations'!$H$33:$N$33,MATCH('Calc| Project Costs'!R$9,'Input| Escalations'!$H$23:$N$23,0))+'Input| Projects'!$Z114*INDEX('Input| Escalations'!$H$34:$N$34,MATCH('Calc| Project Costs'!R$9,'Input| Escalations'!$H$23:$N$23,0))+'Input| Projects'!$AA114*INDEX('Input| Escalations'!$H$35:$N$35,MATCH('Calc| Project Costs'!R$9,'Input| Escalations'!$H$23:$N$23,0))+1</f>
        <v>1</v>
      </c>
      <c r="S114" s="192">
        <f>'Input| Projects'!$Y114*INDEX('Input| Escalations'!$H$33:$N$33,MATCH('Calc| Project Costs'!S$9,'Input| Escalations'!$H$23:$N$23,0))+'Input| Projects'!$Z114*INDEX('Input| Escalations'!$H$34:$N$34,MATCH('Calc| Project Costs'!S$9,'Input| Escalations'!$H$23:$N$23,0))+'Input| Projects'!$AA114*INDEX('Input| Escalations'!$H$35:$N$35,MATCH('Calc| Project Costs'!S$9,'Input| Escalations'!$H$23:$N$23,0))+1</f>
        <v>1</v>
      </c>
      <c r="T114" s="192">
        <f>'Input| Projects'!$Y114*INDEX('Input| Escalations'!$H$33:$N$33,MATCH('Calc| Project Costs'!T$9,'Input| Escalations'!$H$23:$N$23,0))+'Input| Projects'!$Z114*INDEX('Input| Escalations'!$H$34:$N$34,MATCH('Calc| Project Costs'!T$9,'Input| Escalations'!$H$23:$N$23,0))+'Input| Projects'!$AA114*INDEX('Input| Escalations'!$H$35:$N$35,MATCH('Calc| Project Costs'!T$9,'Input| Escalations'!$H$23:$N$23,0))+1</f>
        <v>1</v>
      </c>
      <c r="U114" s="106"/>
      <c r="V114" s="186">
        <f t="shared" si="68"/>
        <v>53.694650000000003</v>
      </c>
      <c r="W114" s="186">
        <f t="shared" si="69"/>
        <v>0</v>
      </c>
      <c r="X114" s="186">
        <f t="shared" si="70"/>
        <v>0</v>
      </c>
      <c r="Y114" s="186">
        <f t="shared" si="46"/>
        <v>0</v>
      </c>
      <c r="Z114" s="186">
        <f t="shared" si="47"/>
        <v>0</v>
      </c>
      <c r="AA114" s="186">
        <f t="shared" si="48"/>
        <v>0</v>
      </c>
      <c r="AB114" s="186">
        <f t="shared" si="49"/>
        <v>0</v>
      </c>
      <c r="AC114" s="106"/>
      <c r="AD114" s="186">
        <f>'Input| Projects'!Q114*N114*'Input| Escalations'!$K$19</f>
        <v>0</v>
      </c>
      <c r="AE114" s="186">
        <f>'Input| Projects'!R114*O114*'Input| Escalations'!$K$19</f>
        <v>0</v>
      </c>
      <c r="AF114" s="186">
        <f>'Input| Projects'!S114*P114*'Input| Escalations'!$K$19</f>
        <v>0</v>
      </c>
      <c r="AG114" s="186">
        <f>'Input| Projects'!T114*Q114*'Input| Escalations'!$K$19</f>
        <v>0</v>
      </c>
      <c r="AH114" s="186">
        <f>'Input| Projects'!U114*R114*'Input| Escalations'!$K$19</f>
        <v>0</v>
      </c>
      <c r="AI114" s="186">
        <f>'Input| Projects'!V114*S114*'Input| Escalations'!$K$19</f>
        <v>0</v>
      </c>
      <c r="AJ114" s="186">
        <f>'Input| Projects'!W114*T114*'Input| Escalations'!$K$19</f>
        <v>0</v>
      </c>
      <c r="AK114" s="106"/>
      <c r="AL114" s="186">
        <f>IFERROR(IF('Input| Overheads'!$C$42="Direct costs",SUMPRODUCT(--('Input| Projects'!$AC114="Yes"),'Calc| Overheads Allocation'!C$8,'Calc| Project Costs'!V114),IF('Input| Overheads'!$C$42="Internal labour",SUMPRODUCT(--('Input| Projects'!$AC114="Yes"),'Calc| Overheads Allocation'!C$8,'Calc| Project Costs'!V114,'Input| Projects'!$Y114),IF('Input| Overheads'!$C$42="DNSP defined",SUMPRODUCT(--('Input| Projects'!$AC114="Yes"),'Calc| Overheads Allocation'!C$61,'Input| Projects'!$AF114),""))),"")</f>
        <v>47.842270000000006</v>
      </c>
      <c r="AM114" s="186">
        <f>IFERROR(IF('Input| Overheads'!$C$42="Direct costs",SUMPRODUCT(--('Input| Projects'!$AC114="Yes"),'Calc| Overheads Allocation'!D$8,'Calc| Project Costs'!W114),IF('Input| Overheads'!$C$42="Internal labour",SUMPRODUCT(--('Input| Projects'!$AC114="Yes"),'Calc| Overheads Allocation'!D$8,'Calc| Project Costs'!W114,'Input| Projects'!$Y114),IF('Input| Overheads'!$C$42="DNSP defined",SUMPRODUCT(--('Input| Projects'!$AC114="Yes"),'Calc| Overheads Allocation'!D$61,'Input| Projects'!$AF114),""))),"")</f>
        <v>0</v>
      </c>
      <c r="AN114" s="186">
        <f>IFERROR(IF('Input| Overheads'!$C$42="Direct costs",SUMPRODUCT(--('Input| Projects'!$AC114="Yes"),'Calc| Overheads Allocation'!E$8,'Calc| Project Costs'!X114),IF('Input| Overheads'!$C$42="Internal labour",SUMPRODUCT(--('Input| Projects'!$AC114="Yes"),'Calc| Overheads Allocation'!E$8,'Calc| Project Costs'!X114,'Input| Projects'!$Y114),IF('Input| Overheads'!$C$42="DNSP defined",SUMPRODUCT(--('Input| Projects'!$AC114="Yes"),'Calc| Overheads Allocation'!E$61,'Input| Projects'!$AF114),""))),"")</f>
        <v>0</v>
      </c>
      <c r="AO114" s="186">
        <f>IFERROR(IF('Input| Overheads'!$C$42="Direct costs",SUMPRODUCT(--('Input| Projects'!$AC114="Yes"),'Calc| Overheads Allocation'!F$8,'Calc| Project Costs'!Y114),IF('Input| Overheads'!$C$42="Internal labour",SUMPRODUCT(--('Input| Projects'!$AC114="Yes"),'Calc| Overheads Allocation'!F$8,'Calc| Project Costs'!Y114,'Input| Projects'!$Y114),IF('Input| Overheads'!$C$42="DNSP defined",SUMPRODUCT(--('Input| Projects'!$AC114="Yes"),'Calc| Overheads Allocation'!F$61,'Input| Projects'!$AF114),""))),"")</f>
        <v>0</v>
      </c>
      <c r="AP114" s="186">
        <f>IFERROR(IF('Input| Overheads'!$C$42="Direct costs",SUMPRODUCT(--('Input| Projects'!$AC114="Yes"),'Calc| Overheads Allocation'!G$8,'Calc| Project Costs'!Z114),IF('Input| Overheads'!$C$42="Internal labour",SUMPRODUCT(--('Input| Projects'!$AC114="Yes"),'Calc| Overheads Allocation'!G$8,'Calc| Project Costs'!Z114,'Input| Projects'!$Y114),IF('Input| Overheads'!$C$42="DNSP defined",SUMPRODUCT(--('Input| Projects'!$AC114="Yes"),'Calc| Overheads Allocation'!G$61,'Input| Projects'!$AF114),""))),"")</f>
        <v>0</v>
      </c>
      <c r="AQ114" s="186">
        <f>IFERROR(IF('Input| Overheads'!$C$42="Direct costs",SUMPRODUCT(--('Input| Projects'!$AC114="Yes"),'Calc| Overheads Allocation'!H$8,'Calc| Project Costs'!AA114),IF('Input| Overheads'!$C$42="Internal labour",SUMPRODUCT(--('Input| Projects'!$AC114="Yes"),'Calc| Overheads Allocation'!H$8,'Calc| Project Costs'!AA114,'Input| Projects'!$Y114),IF('Input| Overheads'!$C$42="DNSP defined",SUMPRODUCT(--('Input| Projects'!$AC114="Yes"),'Calc| Overheads Allocation'!H$61,'Input| Projects'!$AF114),""))),"")</f>
        <v>0</v>
      </c>
      <c r="AR114" s="186">
        <f>IFERROR(IF('Input| Overheads'!$C$42="Direct costs",SUMPRODUCT(--('Input| Projects'!$AC114="Yes"),'Calc| Overheads Allocation'!I$8,'Calc| Project Costs'!AB114),IF('Input| Overheads'!$C$42="Internal labour",SUMPRODUCT(--('Input| Projects'!$AC114="Yes"),'Calc| Overheads Allocation'!I$8,'Calc| Project Costs'!AB114,'Input| Projects'!$Y114),IF('Input| Overheads'!$C$42="DNSP defined",SUMPRODUCT(--('Input| Projects'!$AC114="Yes"),'Calc| Overheads Allocation'!I$61,'Input| Projects'!$AF114),""))),"")</f>
        <v>0</v>
      </c>
      <c r="AS114" s="106"/>
      <c r="AT114" s="186">
        <f>IFERROR(IF('Input| Overheads'!$C$42="Direct costs",SUMPRODUCT(--('Input| Projects'!$AD114="Yes"),'Calc| Overheads Allocation'!C$9,'Calc| Project Costs'!V114),IF('Input| Overheads'!$C$42="Internal labour",SUMPRODUCT(--('Input| Projects'!$AD114="Yes"),'Calc| Overheads Allocation'!C$9,'Calc| Project Costs'!V114,'Input| Projects'!$Y114),IF('Input| Overheads'!$C$42="DNSP defined",SUMPRODUCT(--('Input| Projects'!$AD114="Yes"),'Calc| Overheads Allocation'!C$62,'Input| Projects'!$AG114),""))),"")</f>
        <v>0</v>
      </c>
      <c r="AU114" s="186">
        <f>IFERROR(IF('Input| Overheads'!$C$42="Direct costs",SUMPRODUCT(--('Input| Projects'!$AD114="Yes"),'Calc| Overheads Allocation'!D$9,'Calc| Project Costs'!W114),IF('Input| Overheads'!$C$42="Internal labour",SUMPRODUCT(--('Input| Projects'!$AD114="Yes"),'Calc| Overheads Allocation'!D$9,'Calc| Project Costs'!W114,'Input| Projects'!$Y114),IF('Input| Overheads'!$C$42="DNSP defined",SUMPRODUCT(--('Input| Projects'!$AD114="Yes"),'Calc| Overheads Allocation'!D$62,'Input| Projects'!$AG114),""))),"")</f>
        <v>0</v>
      </c>
      <c r="AV114" s="186">
        <f>IFERROR(IF('Input| Overheads'!$C$42="Direct costs",SUMPRODUCT(--('Input| Projects'!$AD114="Yes"),'Calc| Overheads Allocation'!E$9,'Calc| Project Costs'!X114),IF('Input| Overheads'!$C$42="Internal labour",SUMPRODUCT(--('Input| Projects'!$AD114="Yes"),'Calc| Overheads Allocation'!E$9,'Calc| Project Costs'!X114,'Input| Projects'!$Y114),IF('Input| Overheads'!$C$42="DNSP defined",SUMPRODUCT(--('Input| Projects'!$AD114="Yes"),'Calc| Overheads Allocation'!E$62,'Input| Projects'!$AG114),""))),"")</f>
        <v>0</v>
      </c>
      <c r="AW114" s="186">
        <f>IFERROR(IF('Input| Overheads'!$C$42="Direct costs",SUMPRODUCT(--('Input| Projects'!$AD114="Yes"),'Calc| Overheads Allocation'!F$9,'Calc| Project Costs'!Y114),IF('Input| Overheads'!$C$42="Internal labour",SUMPRODUCT(--('Input| Projects'!$AD114="Yes"),'Calc| Overheads Allocation'!F$9,'Calc| Project Costs'!Y114,'Input| Projects'!$Y114),IF('Input| Overheads'!$C$42="DNSP defined",SUMPRODUCT(--('Input| Projects'!$AD114="Yes"),'Calc| Overheads Allocation'!F$62,'Input| Projects'!$AG114),""))),"")</f>
        <v>0</v>
      </c>
      <c r="AX114" s="186">
        <f>IFERROR(IF('Input| Overheads'!$C$42="Direct costs",SUMPRODUCT(--('Input| Projects'!$AD114="Yes"),'Calc| Overheads Allocation'!G$9,'Calc| Project Costs'!Z114),IF('Input| Overheads'!$C$42="Internal labour",SUMPRODUCT(--('Input| Projects'!$AD114="Yes"),'Calc| Overheads Allocation'!G$9,'Calc| Project Costs'!Z114,'Input| Projects'!$Y114),IF('Input| Overheads'!$C$42="DNSP defined",SUMPRODUCT(--('Input| Projects'!$AD114="Yes"),'Calc| Overheads Allocation'!G$62,'Input| Projects'!$AG114),""))),"")</f>
        <v>0</v>
      </c>
      <c r="AY114" s="186">
        <f>IFERROR(IF('Input| Overheads'!$C$42="Direct costs",SUMPRODUCT(--('Input| Projects'!$AD114="Yes"),'Calc| Overheads Allocation'!H$9,'Calc| Project Costs'!AA114),IF('Input| Overheads'!$C$42="Internal labour",SUMPRODUCT(--('Input| Projects'!$AD114="Yes"),'Calc| Overheads Allocation'!H$9,'Calc| Project Costs'!AA114,'Input| Projects'!$Y114),IF('Input| Overheads'!$C$42="DNSP defined",SUMPRODUCT(--('Input| Projects'!$AD114="Yes"),'Calc| Overheads Allocation'!H$62,'Input| Projects'!$AG114),""))),"")</f>
        <v>0</v>
      </c>
      <c r="AZ114" s="186">
        <f>IFERROR(IF('Input| Overheads'!$C$42="Direct costs",SUMPRODUCT(--('Input| Projects'!$AD114="Yes"),'Calc| Overheads Allocation'!I$9,'Calc| Project Costs'!AB114),IF('Input| Overheads'!$C$42="Internal labour",SUMPRODUCT(--('Input| Projects'!$AD114="Yes"),'Calc| Overheads Allocation'!I$9,'Calc| Project Costs'!AB114,'Input| Projects'!$Y114),IF('Input| Overheads'!$C$42="DNSP defined",SUMPRODUCT(--('Input| Projects'!$AD114="Yes"),'Calc| Overheads Allocation'!I$62,'Input| Projects'!$AG114),""))),"")</f>
        <v>0</v>
      </c>
      <c r="BA114" s="106"/>
      <c r="BB114" s="186">
        <f t="shared" si="71"/>
        <v>47.842270000000006</v>
      </c>
      <c r="BC114" s="186">
        <f t="shared" si="72"/>
        <v>0</v>
      </c>
      <c r="BD114" s="186">
        <f t="shared" si="73"/>
        <v>0</v>
      </c>
      <c r="BE114" s="186">
        <f t="shared" si="50"/>
        <v>0</v>
      </c>
      <c r="BF114" s="186">
        <f t="shared" si="51"/>
        <v>0</v>
      </c>
      <c r="BG114" s="186">
        <f t="shared" si="52"/>
        <v>0</v>
      </c>
      <c r="BH114" s="186">
        <f t="shared" si="53"/>
        <v>0</v>
      </c>
      <c r="BI114" s="97"/>
      <c r="BJ114" s="186">
        <f t="shared" si="54"/>
        <v>0</v>
      </c>
      <c r="BK114" s="186" t="str">
        <f t="shared" si="55"/>
        <v/>
      </c>
      <c r="BL114" s="186" t="str">
        <f t="shared" si="56"/>
        <v/>
      </c>
      <c r="BM114" s="186" t="str">
        <f t="shared" si="57"/>
        <v/>
      </c>
      <c r="BN114" s="186" t="str">
        <f t="shared" si="58"/>
        <v/>
      </c>
      <c r="BO114" s="186" t="str">
        <f t="shared" si="59"/>
        <v/>
      </c>
      <c r="BP114" s="186" t="str">
        <f t="shared" si="60"/>
        <v/>
      </c>
      <c r="BQ114" s="97"/>
      <c r="BR114" s="186">
        <f t="shared" si="61"/>
        <v>101.53692000000001</v>
      </c>
      <c r="BS114" s="186">
        <f t="shared" si="62"/>
        <v>0</v>
      </c>
      <c r="BT114" s="222">
        <f t="shared" si="63"/>
        <v>0</v>
      </c>
      <c r="BU114" s="222">
        <f t="shared" si="64"/>
        <v>0</v>
      </c>
      <c r="BV114" s="222">
        <f t="shared" si="65"/>
        <v>0</v>
      </c>
      <c r="BW114" s="222">
        <f t="shared" si="66"/>
        <v>0</v>
      </c>
      <c r="BX114" s="222">
        <f t="shared" si="67"/>
        <v>0</v>
      </c>
      <c r="BY114" s="106"/>
      <c r="BZ114" s="197">
        <f>IF(SUMIF('Input| Projects'!$AS$8:$CP$8,"Dx",'Input| Projects'!$AS114:$CP114)=0,"",SUMIF('Input| Projects'!$AS$8:$CP$8,"Dx",'Input| Projects'!$AS114:$CP114))</f>
        <v>0.70935488293322269</v>
      </c>
      <c r="CA114" s="197">
        <f>IF(SUMIF('Input| Projects'!$AS$8:$CP$8,"Tx",'Input| Projects'!$AS114:$CP114)=0,"",SUMIF('Input| Projects'!$AS$8:$CP$8,"Tx",'Input| Projects'!$AS114:$CP114))</f>
        <v>0.29064511706677726</v>
      </c>
      <c r="CB114" s="150" t="str">
        <f t="shared" si="74"/>
        <v/>
      </c>
    </row>
    <row r="115" spans="2:80" x14ac:dyDescent="0.2">
      <c r="B115" s="201">
        <f>IFERROR('Input| Projects'!B115,"")</f>
        <v>106</v>
      </c>
      <c r="C115" s="42" t="str">
        <f>IFERROR(IF('Input| Projects'!C115="","",'Input| Projects'!C115),"")</f>
        <v>Reactive OH&amp;S Projects - ZN</v>
      </c>
      <c r="D115" s="42" t="str">
        <f>IFERROR(IF('Input| Projects'!D115="","",'Input| Projects'!D115),"")</f>
        <v>DOC_11.03.36</v>
      </c>
      <c r="E115" s="104"/>
      <c r="F115" s="190">
        <f>IFERROR('Input| Projects'!I115*'Input| Escalations'!$K$19,"")</f>
        <v>80.371070000000003</v>
      </c>
      <c r="G115" s="190">
        <f>IFERROR('Input| Projects'!J115*'Input| Escalations'!$K$19,"")</f>
        <v>0</v>
      </c>
      <c r="H115" s="190">
        <f>IFERROR('Input| Projects'!K115*'Input| Escalations'!$K$19,"")</f>
        <v>0</v>
      </c>
      <c r="I115" s="190">
        <f>IFERROR('Input| Projects'!L115*'Input| Escalations'!$K$19,"")</f>
        <v>0</v>
      </c>
      <c r="J115" s="190">
        <f>IFERROR('Input| Projects'!M115*'Input| Escalations'!$K$19,"")</f>
        <v>0</v>
      </c>
      <c r="K115" s="190">
        <f>IFERROR('Input| Projects'!N115*'Input| Escalations'!$K$19,"")</f>
        <v>0</v>
      </c>
      <c r="L115" s="190">
        <f>IFERROR('Input| Projects'!O115*'Input| Escalations'!$K$19,"")</f>
        <v>0</v>
      </c>
      <c r="M115" s="150" t="str">
        <f>IF(ABS(SUM(F115:L115)-(SUM('Input| Projects'!I115:O115)*'Input| Escalations'!$K$19))&lt;0.0000001,"",1)</f>
        <v/>
      </c>
      <c r="N115" s="192">
        <f>'Input| Projects'!$Y115*INDEX('Input| Escalations'!$H$33:$N$33,MATCH('Calc| Project Costs'!N$9,'Input| Escalations'!$H$23:$N$23,0))+'Input| Projects'!$Z115*INDEX('Input| Escalations'!$H$34:$N$34,MATCH('Calc| Project Costs'!N$9,'Input| Escalations'!$H$23:$N$23,0))+'Input| Projects'!$AA115*INDEX('Input| Escalations'!$H$35:$N$35,MATCH('Calc| Project Costs'!N$9,'Input| Escalations'!$H$23:$N$23,0))+1</f>
        <v>1</v>
      </c>
      <c r="O115" s="192">
        <f>'Input| Projects'!$Y115*INDEX('Input| Escalations'!$H$33:$N$33,MATCH('Calc| Project Costs'!O$9,'Input| Escalations'!$H$23:$N$23,0))+'Input| Projects'!$Z115*INDEX('Input| Escalations'!$H$34:$N$34,MATCH('Calc| Project Costs'!O$9,'Input| Escalations'!$H$23:$N$23,0))+'Input| Projects'!$AA115*INDEX('Input| Escalations'!$H$35:$N$35,MATCH('Calc| Project Costs'!O$9,'Input| Escalations'!$H$23:$N$23,0))+1</f>
        <v>1</v>
      </c>
      <c r="P115" s="192">
        <f>'Input| Projects'!$Y115*INDEX('Input| Escalations'!$H$33:$N$33,MATCH('Calc| Project Costs'!P$9,'Input| Escalations'!$H$23:$N$23,0))+'Input| Projects'!$Z115*INDEX('Input| Escalations'!$H$34:$N$34,MATCH('Calc| Project Costs'!P$9,'Input| Escalations'!$H$23:$N$23,0))+'Input| Projects'!$AA115*INDEX('Input| Escalations'!$H$35:$N$35,MATCH('Calc| Project Costs'!P$9,'Input| Escalations'!$H$23:$N$23,0))+1</f>
        <v>1</v>
      </c>
      <c r="Q115" s="192">
        <f>'Input| Projects'!$Y115*INDEX('Input| Escalations'!$H$33:$N$33,MATCH('Calc| Project Costs'!Q$9,'Input| Escalations'!$H$23:$N$23,0))+'Input| Projects'!$Z115*INDEX('Input| Escalations'!$H$34:$N$34,MATCH('Calc| Project Costs'!Q$9,'Input| Escalations'!$H$23:$N$23,0))+'Input| Projects'!$AA115*INDEX('Input| Escalations'!$H$35:$N$35,MATCH('Calc| Project Costs'!Q$9,'Input| Escalations'!$H$23:$N$23,0))+1</f>
        <v>1</v>
      </c>
      <c r="R115" s="192">
        <f>'Input| Projects'!$Y115*INDEX('Input| Escalations'!$H$33:$N$33,MATCH('Calc| Project Costs'!R$9,'Input| Escalations'!$H$23:$N$23,0))+'Input| Projects'!$Z115*INDEX('Input| Escalations'!$H$34:$N$34,MATCH('Calc| Project Costs'!R$9,'Input| Escalations'!$H$23:$N$23,0))+'Input| Projects'!$AA115*INDEX('Input| Escalations'!$H$35:$N$35,MATCH('Calc| Project Costs'!R$9,'Input| Escalations'!$H$23:$N$23,0))+1</f>
        <v>1</v>
      </c>
      <c r="S115" s="192">
        <f>'Input| Projects'!$Y115*INDEX('Input| Escalations'!$H$33:$N$33,MATCH('Calc| Project Costs'!S$9,'Input| Escalations'!$H$23:$N$23,0))+'Input| Projects'!$Z115*INDEX('Input| Escalations'!$H$34:$N$34,MATCH('Calc| Project Costs'!S$9,'Input| Escalations'!$H$23:$N$23,0))+'Input| Projects'!$AA115*INDEX('Input| Escalations'!$H$35:$N$35,MATCH('Calc| Project Costs'!S$9,'Input| Escalations'!$H$23:$N$23,0))+1</f>
        <v>1</v>
      </c>
      <c r="T115" s="192">
        <f>'Input| Projects'!$Y115*INDEX('Input| Escalations'!$H$33:$N$33,MATCH('Calc| Project Costs'!T$9,'Input| Escalations'!$H$23:$N$23,0))+'Input| Projects'!$Z115*INDEX('Input| Escalations'!$H$34:$N$34,MATCH('Calc| Project Costs'!T$9,'Input| Escalations'!$H$23:$N$23,0))+'Input| Projects'!$AA115*INDEX('Input| Escalations'!$H$35:$N$35,MATCH('Calc| Project Costs'!T$9,'Input| Escalations'!$H$23:$N$23,0))+1</f>
        <v>1</v>
      </c>
      <c r="U115" s="106"/>
      <c r="V115" s="186">
        <f t="shared" si="68"/>
        <v>80.371070000000003</v>
      </c>
      <c r="W115" s="186">
        <f t="shared" si="69"/>
        <v>0</v>
      </c>
      <c r="X115" s="186">
        <f t="shared" si="70"/>
        <v>0</v>
      </c>
      <c r="Y115" s="186">
        <f t="shared" si="46"/>
        <v>0</v>
      </c>
      <c r="Z115" s="186">
        <f t="shared" si="47"/>
        <v>0</v>
      </c>
      <c r="AA115" s="186">
        <f t="shared" si="48"/>
        <v>0</v>
      </c>
      <c r="AB115" s="186">
        <f t="shared" si="49"/>
        <v>0</v>
      </c>
      <c r="AC115" s="106"/>
      <c r="AD115" s="186">
        <f>'Input| Projects'!Q115*N115*'Input| Escalations'!$K$19</f>
        <v>0</v>
      </c>
      <c r="AE115" s="186">
        <f>'Input| Projects'!R115*O115*'Input| Escalations'!$K$19</f>
        <v>0</v>
      </c>
      <c r="AF115" s="186">
        <f>'Input| Projects'!S115*P115*'Input| Escalations'!$K$19</f>
        <v>0</v>
      </c>
      <c r="AG115" s="186">
        <f>'Input| Projects'!T115*Q115*'Input| Escalations'!$K$19</f>
        <v>0</v>
      </c>
      <c r="AH115" s="186">
        <f>'Input| Projects'!U115*R115*'Input| Escalations'!$K$19</f>
        <v>0</v>
      </c>
      <c r="AI115" s="186">
        <f>'Input| Projects'!V115*S115*'Input| Escalations'!$K$19</f>
        <v>0</v>
      </c>
      <c r="AJ115" s="186">
        <f>'Input| Projects'!W115*T115*'Input| Escalations'!$K$19</f>
        <v>0</v>
      </c>
      <c r="AK115" s="106"/>
      <c r="AL115" s="186">
        <f>IFERROR(IF('Input| Overheads'!$C$42="Direct costs",SUMPRODUCT(--('Input| Projects'!$AC115="Yes"),'Calc| Overheads Allocation'!C$8,'Calc| Project Costs'!V115),IF('Input| Overheads'!$C$42="Internal labour",SUMPRODUCT(--('Input| Projects'!$AC115="Yes"),'Calc| Overheads Allocation'!C$8,'Calc| Project Costs'!V115,'Input| Projects'!$Y115),IF('Input| Overheads'!$C$42="DNSP defined",SUMPRODUCT(--('Input| Projects'!$AC115="Yes"),'Calc| Overheads Allocation'!C$61,'Input| Projects'!$AF115),""))),"")</f>
        <v>9.8748599999999982</v>
      </c>
      <c r="AM115" s="186">
        <f>IFERROR(IF('Input| Overheads'!$C$42="Direct costs",SUMPRODUCT(--('Input| Projects'!$AC115="Yes"),'Calc| Overheads Allocation'!D$8,'Calc| Project Costs'!W115),IF('Input| Overheads'!$C$42="Internal labour",SUMPRODUCT(--('Input| Projects'!$AC115="Yes"),'Calc| Overheads Allocation'!D$8,'Calc| Project Costs'!W115,'Input| Projects'!$Y115),IF('Input| Overheads'!$C$42="DNSP defined",SUMPRODUCT(--('Input| Projects'!$AC115="Yes"),'Calc| Overheads Allocation'!D$61,'Input| Projects'!$AF115),""))),"")</f>
        <v>0</v>
      </c>
      <c r="AN115" s="186">
        <f>IFERROR(IF('Input| Overheads'!$C$42="Direct costs",SUMPRODUCT(--('Input| Projects'!$AC115="Yes"),'Calc| Overheads Allocation'!E$8,'Calc| Project Costs'!X115),IF('Input| Overheads'!$C$42="Internal labour",SUMPRODUCT(--('Input| Projects'!$AC115="Yes"),'Calc| Overheads Allocation'!E$8,'Calc| Project Costs'!X115,'Input| Projects'!$Y115),IF('Input| Overheads'!$C$42="DNSP defined",SUMPRODUCT(--('Input| Projects'!$AC115="Yes"),'Calc| Overheads Allocation'!E$61,'Input| Projects'!$AF115),""))),"")</f>
        <v>0</v>
      </c>
      <c r="AO115" s="186">
        <f>IFERROR(IF('Input| Overheads'!$C$42="Direct costs",SUMPRODUCT(--('Input| Projects'!$AC115="Yes"),'Calc| Overheads Allocation'!F$8,'Calc| Project Costs'!Y115),IF('Input| Overheads'!$C$42="Internal labour",SUMPRODUCT(--('Input| Projects'!$AC115="Yes"),'Calc| Overheads Allocation'!F$8,'Calc| Project Costs'!Y115,'Input| Projects'!$Y115),IF('Input| Overheads'!$C$42="DNSP defined",SUMPRODUCT(--('Input| Projects'!$AC115="Yes"),'Calc| Overheads Allocation'!F$61,'Input| Projects'!$AF115),""))),"")</f>
        <v>0</v>
      </c>
      <c r="AP115" s="186">
        <f>IFERROR(IF('Input| Overheads'!$C$42="Direct costs",SUMPRODUCT(--('Input| Projects'!$AC115="Yes"),'Calc| Overheads Allocation'!G$8,'Calc| Project Costs'!Z115),IF('Input| Overheads'!$C$42="Internal labour",SUMPRODUCT(--('Input| Projects'!$AC115="Yes"),'Calc| Overheads Allocation'!G$8,'Calc| Project Costs'!Z115,'Input| Projects'!$Y115),IF('Input| Overheads'!$C$42="DNSP defined",SUMPRODUCT(--('Input| Projects'!$AC115="Yes"),'Calc| Overheads Allocation'!G$61,'Input| Projects'!$AF115),""))),"")</f>
        <v>0</v>
      </c>
      <c r="AQ115" s="186">
        <f>IFERROR(IF('Input| Overheads'!$C$42="Direct costs",SUMPRODUCT(--('Input| Projects'!$AC115="Yes"),'Calc| Overheads Allocation'!H$8,'Calc| Project Costs'!AA115),IF('Input| Overheads'!$C$42="Internal labour",SUMPRODUCT(--('Input| Projects'!$AC115="Yes"),'Calc| Overheads Allocation'!H$8,'Calc| Project Costs'!AA115,'Input| Projects'!$Y115),IF('Input| Overheads'!$C$42="DNSP defined",SUMPRODUCT(--('Input| Projects'!$AC115="Yes"),'Calc| Overheads Allocation'!H$61,'Input| Projects'!$AF115),""))),"")</f>
        <v>0</v>
      </c>
      <c r="AR115" s="186">
        <f>IFERROR(IF('Input| Overheads'!$C$42="Direct costs",SUMPRODUCT(--('Input| Projects'!$AC115="Yes"),'Calc| Overheads Allocation'!I$8,'Calc| Project Costs'!AB115),IF('Input| Overheads'!$C$42="Internal labour",SUMPRODUCT(--('Input| Projects'!$AC115="Yes"),'Calc| Overheads Allocation'!I$8,'Calc| Project Costs'!AB115,'Input| Projects'!$Y115),IF('Input| Overheads'!$C$42="DNSP defined",SUMPRODUCT(--('Input| Projects'!$AC115="Yes"),'Calc| Overheads Allocation'!I$61,'Input| Projects'!$AF115),""))),"")</f>
        <v>0</v>
      </c>
      <c r="AS115" s="106"/>
      <c r="AT115" s="186">
        <f>IFERROR(IF('Input| Overheads'!$C$42="Direct costs",SUMPRODUCT(--('Input| Projects'!$AD115="Yes"),'Calc| Overheads Allocation'!C$9,'Calc| Project Costs'!V115),IF('Input| Overheads'!$C$42="Internal labour",SUMPRODUCT(--('Input| Projects'!$AD115="Yes"),'Calc| Overheads Allocation'!C$9,'Calc| Project Costs'!V115,'Input| Projects'!$Y115),IF('Input| Overheads'!$C$42="DNSP defined",SUMPRODUCT(--('Input| Projects'!$AD115="Yes"),'Calc| Overheads Allocation'!C$62,'Input| Projects'!$AG115),""))),"")</f>
        <v>0</v>
      </c>
      <c r="AU115" s="186">
        <f>IFERROR(IF('Input| Overheads'!$C$42="Direct costs",SUMPRODUCT(--('Input| Projects'!$AD115="Yes"),'Calc| Overheads Allocation'!D$9,'Calc| Project Costs'!W115),IF('Input| Overheads'!$C$42="Internal labour",SUMPRODUCT(--('Input| Projects'!$AD115="Yes"),'Calc| Overheads Allocation'!D$9,'Calc| Project Costs'!W115,'Input| Projects'!$Y115),IF('Input| Overheads'!$C$42="DNSP defined",SUMPRODUCT(--('Input| Projects'!$AD115="Yes"),'Calc| Overheads Allocation'!D$62,'Input| Projects'!$AG115),""))),"")</f>
        <v>0</v>
      </c>
      <c r="AV115" s="186">
        <f>IFERROR(IF('Input| Overheads'!$C$42="Direct costs",SUMPRODUCT(--('Input| Projects'!$AD115="Yes"),'Calc| Overheads Allocation'!E$9,'Calc| Project Costs'!X115),IF('Input| Overheads'!$C$42="Internal labour",SUMPRODUCT(--('Input| Projects'!$AD115="Yes"),'Calc| Overheads Allocation'!E$9,'Calc| Project Costs'!X115,'Input| Projects'!$Y115),IF('Input| Overheads'!$C$42="DNSP defined",SUMPRODUCT(--('Input| Projects'!$AD115="Yes"),'Calc| Overheads Allocation'!E$62,'Input| Projects'!$AG115),""))),"")</f>
        <v>0</v>
      </c>
      <c r="AW115" s="186">
        <f>IFERROR(IF('Input| Overheads'!$C$42="Direct costs",SUMPRODUCT(--('Input| Projects'!$AD115="Yes"),'Calc| Overheads Allocation'!F$9,'Calc| Project Costs'!Y115),IF('Input| Overheads'!$C$42="Internal labour",SUMPRODUCT(--('Input| Projects'!$AD115="Yes"),'Calc| Overheads Allocation'!F$9,'Calc| Project Costs'!Y115,'Input| Projects'!$Y115),IF('Input| Overheads'!$C$42="DNSP defined",SUMPRODUCT(--('Input| Projects'!$AD115="Yes"),'Calc| Overheads Allocation'!F$62,'Input| Projects'!$AG115),""))),"")</f>
        <v>0</v>
      </c>
      <c r="AX115" s="186">
        <f>IFERROR(IF('Input| Overheads'!$C$42="Direct costs",SUMPRODUCT(--('Input| Projects'!$AD115="Yes"),'Calc| Overheads Allocation'!G$9,'Calc| Project Costs'!Z115),IF('Input| Overheads'!$C$42="Internal labour",SUMPRODUCT(--('Input| Projects'!$AD115="Yes"),'Calc| Overheads Allocation'!G$9,'Calc| Project Costs'!Z115,'Input| Projects'!$Y115),IF('Input| Overheads'!$C$42="DNSP defined",SUMPRODUCT(--('Input| Projects'!$AD115="Yes"),'Calc| Overheads Allocation'!G$62,'Input| Projects'!$AG115),""))),"")</f>
        <v>0</v>
      </c>
      <c r="AY115" s="186">
        <f>IFERROR(IF('Input| Overheads'!$C$42="Direct costs",SUMPRODUCT(--('Input| Projects'!$AD115="Yes"),'Calc| Overheads Allocation'!H$9,'Calc| Project Costs'!AA115),IF('Input| Overheads'!$C$42="Internal labour",SUMPRODUCT(--('Input| Projects'!$AD115="Yes"),'Calc| Overheads Allocation'!H$9,'Calc| Project Costs'!AA115,'Input| Projects'!$Y115),IF('Input| Overheads'!$C$42="DNSP defined",SUMPRODUCT(--('Input| Projects'!$AD115="Yes"),'Calc| Overheads Allocation'!H$62,'Input| Projects'!$AG115),""))),"")</f>
        <v>0</v>
      </c>
      <c r="AZ115" s="186">
        <f>IFERROR(IF('Input| Overheads'!$C$42="Direct costs",SUMPRODUCT(--('Input| Projects'!$AD115="Yes"),'Calc| Overheads Allocation'!I$9,'Calc| Project Costs'!AB115),IF('Input| Overheads'!$C$42="Internal labour",SUMPRODUCT(--('Input| Projects'!$AD115="Yes"),'Calc| Overheads Allocation'!I$9,'Calc| Project Costs'!AB115,'Input| Projects'!$Y115),IF('Input| Overheads'!$C$42="DNSP defined",SUMPRODUCT(--('Input| Projects'!$AD115="Yes"),'Calc| Overheads Allocation'!I$62,'Input| Projects'!$AG115),""))),"")</f>
        <v>0</v>
      </c>
      <c r="BA115" s="106"/>
      <c r="BB115" s="186">
        <f t="shared" si="71"/>
        <v>9.8748599999999982</v>
      </c>
      <c r="BC115" s="186">
        <f t="shared" si="72"/>
        <v>0</v>
      </c>
      <c r="BD115" s="186">
        <f t="shared" si="73"/>
        <v>0</v>
      </c>
      <c r="BE115" s="186">
        <f t="shared" si="50"/>
        <v>0</v>
      </c>
      <c r="BF115" s="186">
        <f t="shared" si="51"/>
        <v>0</v>
      </c>
      <c r="BG115" s="186">
        <f t="shared" si="52"/>
        <v>0</v>
      </c>
      <c r="BH115" s="186">
        <f t="shared" si="53"/>
        <v>0</v>
      </c>
      <c r="BI115" s="97"/>
      <c r="BJ115" s="186">
        <f t="shared" si="54"/>
        <v>0</v>
      </c>
      <c r="BK115" s="186" t="str">
        <f t="shared" si="55"/>
        <v/>
      </c>
      <c r="BL115" s="186" t="str">
        <f t="shared" si="56"/>
        <v/>
      </c>
      <c r="BM115" s="186" t="str">
        <f t="shared" si="57"/>
        <v/>
      </c>
      <c r="BN115" s="186" t="str">
        <f t="shared" si="58"/>
        <v/>
      </c>
      <c r="BO115" s="186" t="str">
        <f t="shared" si="59"/>
        <v/>
      </c>
      <c r="BP115" s="186" t="str">
        <f t="shared" si="60"/>
        <v/>
      </c>
      <c r="BQ115" s="97"/>
      <c r="BR115" s="186">
        <f t="shared" si="61"/>
        <v>90.245930000000001</v>
      </c>
      <c r="BS115" s="186">
        <f t="shared" si="62"/>
        <v>0</v>
      </c>
      <c r="BT115" s="222">
        <f t="shared" si="63"/>
        <v>0</v>
      </c>
      <c r="BU115" s="222">
        <f t="shared" si="64"/>
        <v>0</v>
      </c>
      <c r="BV115" s="222">
        <f t="shared" si="65"/>
        <v>0</v>
      </c>
      <c r="BW115" s="222">
        <f t="shared" si="66"/>
        <v>0</v>
      </c>
      <c r="BX115" s="222">
        <f t="shared" si="67"/>
        <v>0</v>
      </c>
      <c r="BY115" s="106"/>
      <c r="BZ115" s="197">
        <f>IF(SUMIF('Input| Projects'!$AS$8:$CP$8,"Dx",'Input| Projects'!$AS115:$CP115)=0,"",SUMIF('Input| Projects'!$AS$8:$CP$8,"Dx",'Input| Projects'!$AS115:$CP115))</f>
        <v>0.80532717652751773</v>
      </c>
      <c r="CA115" s="197">
        <f>IF(SUMIF('Input| Projects'!$AS$8:$CP$8,"Tx",'Input| Projects'!$AS115:$CP115)=0,"",SUMIF('Input| Projects'!$AS$8:$CP$8,"Tx",'Input| Projects'!$AS115:$CP115))</f>
        <v>0.19467282347248238</v>
      </c>
      <c r="CB115" s="150" t="str">
        <f t="shared" si="74"/>
        <v/>
      </c>
    </row>
    <row r="116" spans="2:80" x14ac:dyDescent="0.2">
      <c r="B116" s="201">
        <f>IFERROR('Input| Projects'!B116,"")</f>
        <v>107</v>
      </c>
      <c r="C116" s="42" t="str">
        <f>IFERROR(IF('Input| Projects'!C116="","",'Input| Projects'!C116),"")</f>
        <v>Optical Arc Fault Protection</v>
      </c>
      <c r="D116" s="42" t="str">
        <f>IFERROR(IF('Input| Projects'!D116="","",'Input| Projects'!D116),"")</f>
        <v>DOC_11.03.38</v>
      </c>
      <c r="E116" s="104"/>
      <c r="F116" s="190">
        <f>IFERROR('Input| Projects'!I116*'Input| Escalations'!$K$19,"")</f>
        <v>623.66236000000004</v>
      </c>
      <c r="G116" s="190">
        <f>IFERROR('Input| Projects'!J116*'Input| Escalations'!$K$19,"")</f>
        <v>0</v>
      </c>
      <c r="H116" s="190">
        <f>IFERROR('Input| Projects'!K116*'Input| Escalations'!$K$19,"")</f>
        <v>0</v>
      </c>
      <c r="I116" s="190">
        <f>IFERROR('Input| Projects'!L116*'Input| Escalations'!$K$19,"")</f>
        <v>0</v>
      </c>
      <c r="J116" s="190">
        <f>IFERROR('Input| Projects'!M116*'Input| Escalations'!$K$19,"")</f>
        <v>0</v>
      </c>
      <c r="K116" s="190">
        <f>IFERROR('Input| Projects'!N116*'Input| Escalations'!$K$19,"")</f>
        <v>0</v>
      </c>
      <c r="L116" s="190">
        <f>IFERROR('Input| Projects'!O116*'Input| Escalations'!$K$19,"")</f>
        <v>0</v>
      </c>
      <c r="M116" s="150" t="str">
        <f>IF(ABS(SUM(F116:L116)-(SUM('Input| Projects'!I116:O116)*'Input| Escalations'!$K$19))&lt;0.0000001,"",1)</f>
        <v/>
      </c>
      <c r="N116" s="192">
        <f>'Input| Projects'!$Y116*INDEX('Input| Escalations'!$H$33:$N$33,MATCH('Calc| Project Costs'!N$9,'Input| Escalations'!$H$23:$N$23,0))+'Input| Projects'!$Z116*INDEX('Input| Escalations'!$H$34:$N$34,MATCH('Calc| Project Costs'!N$9,'Input| Escalations'!$H$23:$N$23,0))+'Input| Projects'!$AA116*INDEX('Input| Escalations'!$H$35:$N$35,MATCH('Calc| Project Costs'!N$9,'Input| Escalations'!$H$23:$N$23,0))+1</f>
        <v>1</v>
      </c>
      <c r="O116" s="192">
        <f>'Input| Projects'!$Y116*INDEX('Input| Escalations'!$H$33:$N$33,MATCH('Calc| Project Costs'!O$9,'Input| Escalations'!$H$23:$N$23,0))+'Input| Projects'!$Z116*INDEX('Input| Escalations'!$H$34:$N$34,MATCH('Calc| Project Costs'!O$9,'Input| Escalations'!$H$23:$N$23,0))+'Input| Projects'!$AA116*INDEX('Input| Escalations'!$H$35:$N$35,MATCH('Calc| Project Costs'!O$9,'Input| Escalations'!$H$23:$N$23,0))+1</f>
        <v>1</v>
      </c>
      <c r="P116" s="192">
        <f>'Input| Projects'!$Y116*INDEX('Input| Escalations'!$H$33:$N$33,MATCH('Calc| Project Costs'!P$9,'Input| Escalations'!$H$23:$N$23,0))+'Input| Projects'!$Z116*INDEX('Input| Escalations'!$H$34:$N$34,MATCH('Calc| Project Costs'!P$9,'Input| Escalations'!$H$23:$N$23,0))+'Input| Projects'!$AA116*INDEX('Input| Escalations'!$H$35:$N$35,MATCH('Calc| Project Costs'!P$9,'Input| Escalations'!$H$23:$N$23,0))+1</f>
        <v>1</v>
      </c>
      <c r="Q116" s="192">
        <f>'Input| Projects'!$Y116*INDEX('Input| Escalations'!$H$33:$N$33,MATCH('Calc| Project Costs'!Q$9,'Input| Escalations'!$H$23:$N$23,0))+'Input| Projects'!$Z116*INDEX('Input| Escalations'!$H$34:$N$34,MATCH('Calc| Project Costs'!Q$9,'Input| Escalations'!$H$23:$N$23,0))+'Input| Projects'!$AA116*INDEX('Input| Escalations'!$H$35:$N$35,MATCH('Calc| Project Costs'!Q$9,'Input| Escalations'!$H$23:$N$23,0))+1</f>
        <v>1</v>
      </c>
      <c r="R116" s="192">
        <f>'Input| Projects'!$Y116*INDEX('Input| Escalations'!$H$33:$N$33,MATCH('Calc| Project Costs'!R$9,'Input| Escalations'!$H$23:$N$23,0))+'Input| Projects'!$Z116*INDEX('Input| Escalations'!$H$34:$N$34,MATCH('Calc| Project Costs'!R$9,'Input| Escalations'!$H$23:$N$23,0))+'Input| Projects'!$AA116*INDEX('Input| Escalations'!$H$35:$N$35,MATCH('Calc| Project Costs'!R$9,'Input| Escalations'!$H$23:$N$23,0))+1</f>
        <v>1</v>
      </c>
      <c r="S116" s="192">
        <f>'Input| Projects'!$Y116*INDEX('Input| Escalations'!$H$33:$N$33,MATCH('Calc| Project Costs'!S$9,'Input| Escalations'!$H$23:$N$23,0))+'Input| Projects'!$Z116*INDEX('Input| Escalations'!$H$34:$N$34,MATCH('Calc| Project Costs'!S$9,'Input| Escalations'!$H$23:$N$23,0))+'Input| Projects'!$AA116*INDEX('Input| Escalations'!$H$35:$N$35,MATCH('Calc| Project Costs'!S$9,'Input| Escalations'!$H$23:$N$23,0))+1</f>
        <v>1</v>
      </c>
      <c r="T116" s="192">
        <f>'Input| Projects'!$Y116*INDEX('Input| Escalations'!$H$33:$N$33,MATCH('Calc| Project Costs'!T$9,'Input| Escalations'!$H$23:$N$23,0))+'Input| Projects'!$Z116*INDEX('Input| Escalations'!$H$34:$N$34,MATCH('Calc| Project Costs'!T$9,'Input| Escalations'!$H$23:$N$23,0))+'Input| Projects'!$AA116*INDEX('Input| Escalations'!$H$35:$N$35,MATCH('Calc| Project Costs'!T$9,'Input| Escalations'!$H$23:$N$23,0))+1</f>
        <v>1</v>
      </c>
      <c r="U116" s="106"/>
      <c r="V116" s="186">
        <f t="shared" si="68"/>
        <v>623.66236000000004</v>
      </c>
      <c r="W116" s="186">
        <f t="shared" si="69"/>
        <v>0</v>
      </c>
      <c r="X116" s="186">
        <f t="shared" si="70"/>
        <v>0</v>
      </c>
      <c r="Y116" s="186">
        <f t="shared" si="46"/>
        <v>0</v>
      </c>
      <c r="Z116" s="186">
        <f t="shared" si="47"/>
        <v>0</v>
      </c>
      <c r="AA116" s="186">
        <f t="shared" si="48"/>
        <v>0</v>
      </c>
      <c r="AB116" s="186">
        <f t="shared" si="49"/>
        <v>0</v>
      </c>
      <c r="AC116" s="106"/>
      <c r="AD116" s="186">
        <f>'Input| Projects'!Q116*N116*'Input| Escalations'!$K$19</f>
        <v>0</v>
      </c>
      <c r="AE116" s="186">
        <f>'Input| Projects'!R116*O116*'Input| Escalations'!$K$19</f>
        <v>0</v>
      </c>
      <c r="AF116" s="186">
        <f>'Input| Projects'!S116*P116*'Input| Escalations'!$K$19</f>
        <v>0</v>
      </c>
      <c r="AG116" s="186">
        <f>'Input| Projects'!T116*Q116*'Input| Escalations'!$K$19</f>
        <v>0</v>
      </c>
      <c r="AH116" s="186">
        <f>'Input| Projects'!U116*R116*'Input| Escalations'!$K$19</f>
        <v>0</v>
      </c>
      <c r="AI116" s="186">
        <f>'Input| Projects'!V116*S116*'Input| Escalations'!$K$19</f>
        <v>0</v>
      </c>
      <c r="AJ116" s="186">
        <f>'Input| Projects'!W116*T116*'Input| Escalations'!$K$19</f>
        <v>0</v>
      </c>
      <c r="AK116" s="106"/>
      <c r="AL116" s="186">
        <f>IFERROR(IF('Input| Overheads'!$C$42="Direct costs",SUMPRODUCT(--('Input| Projects'!$AC116="Yes"),'Calc| Overheads Allocation'!C$8,'Calc| Project Costs'!V116),IF('Input| Overheads'!$C$42="Internal labour",SUMPRODUCT(--('Input| Projects'!$AC116="Yes"),'Calc| Overheads Allocation'!C$8,'Calc| Project Costs'!V116,'Input| Projects'!$Y116),IF('Input| Overheads'!$C$42="DNSP defined",SUMPRODUCT(--('Input| Projects'!$AC116="Yes"),'Calc| Overheads Allocation'!C$61,'Input| Projects'!$AF116),""))),"")</f>
        <v>256.88223999999997</v>
      </c>
      <c r="AM116" s="186">
        <f>IFERROR(IF('Input| Overheads'!$C$42="Direct costs",SUMPRODUCT(--('Input| Projects'!$AC116="Yes"),'Calc| Overheads Allocation'!D$8,'Calc| Project Costs'!W116),IF('Input| Overheads'!$C$42="Internal labour",SUMPRODUCT(--('Input| Projects'!$AC116="Yes"),'Calc| Overheads Allocation'!D$8,'Calc| Project Costs'!W116,'Input| Projects'!$Y116),IF('Input| Overheads'!$C$42="DNSP defined",SUMPRODUCT(--('Input| Projects'!$AC116="Yes"),'Calc| Overheads Allocation'!D$61,'Input| Projects'!$AF116),""))),"")</f>
        <v>0</v>
      </c>
      <c r="AN116" s="186">
        <f>IFERROR(IF('Input| Overheads'!$C$42="Direct costs",SUMPRODUCT(--('Input| Projects'!$AC116="Yes"),'Calc| Overheads Allocation'!E$8,'Calc| Project Costs'!X116),IF('Input| Overheads'!$C$42="Internal labour",SUMPRODUCT(--('Input| Projects'!$AC116="Yes"),'Calc| Overheads Allocation'!E$8,'Calc| Project Costs'!X116,'Input| Projects'!$Y116),IF('Input| Overheads'!$C$42="DNSP defined",SUMPRODUCT(--('Input| Projects'!$AC116="Yes"),'Calc| Overheads Allocation'!E$61,'Input| Projects'!$AF116),""))),"")</f>
        <v>0</v>
      </c>
      <c r="AO116" s="186">
        <f>IFERROR(IF('Input| Overheads'!$C$42="Direct costs",SUMPRODUCT(--('Input| Projects'!$AC116="Yes"),'Calc| Overheads Allocation'!F$8,'Calc| Project Costs'!Y116),IF('Input| Overheads'!$C$42="Internal labour",SUMPRODUCT(--('Input| Projects'!$AC116="Yes"),'Calc| Overheads Allocation'!F$8,'Calc| Project Costs'!Y116,'Input| Projects'!$Y116),IF('Input| Overheads'!$C$42="DNSP defined",SUMPRODUCT(--('Input| Projects'!$AC116="Yes"),'Calc| Overheads Allocation'!F$61,'Input| Projects'!$AF116),""))),"")</f>
        <v>0</v>
      </c>
      <c r="AP116" s="186">
        <f>IFERROR(IF('Input| Overheads'!$C$42="Direct costs",SUMPRODUCT(--('Input| Projects'!$AC116="Yes"),'Calc| Overheads Allocation'!G$8,'Calc| Project Costs'!Z116),IF('Input| Overheads'!$C$42="Internal labour",SUMPRODUCT(--('Input| Projects'!$AC116="Yes"),'Calc| Overheads Allocation'!G$8,'Calc| Project Costs'!Z116,'Input| Projects'!$Y116),IF('Input| Overheads'!$C$42="DNSP defined",SUMPRODUCT(--('Input| Projects'!$AC116="Yes"),'Calc| Overheads Allocation'!G$61,'Input| Projects'!$AF116),""))),"")</f>
        <v>0</v>
      </c>
      <c r="AQ116" s="186">
        <f>IFERROR(IF('Input| Overheads'!$C$42="Direct costs",SUMPRODUCT(--('Input| Projects'!$AC116="Yes"),'Calc| Overheads Allocation'!H$8,'Calc| Project Costs'!AA116),IF('Input| Overheads'!$C$42="Internal labour",SUMPRODUCT(--('Input| Projects'!$AC116="Yes"),'Calc| Overheads Allocation'!H$8,'Calc| Project Costs'!AA116,'Input| Projects'!$Y116),IF('Input| Overheads'!$C$42="DNSP defined",SUMPRODUCT(--('Input| Projects'!$AC116="Yes"),'Calc| Overheads Allocation'!H$61,'Input| Projects'!$AF116),""))),"")</f>
        <v>0</v>
      </c>
      <c r="AR116" s="186">
        <f>IFERROR(IF('Input| Overheads'!$C$42="Direct costs",SUMPRODUCT(--('Input| Projects'!$AC116="Yes"),'Calc| Overheads Allocation'!I$8,'Calc| Project Costs'!AB116),IF('Input| Overheads'!$C$42="Internal labour",SUMPRODUCT(--('Input| Projects'!$AC116="Yes"),'Calc| Overheads Allocation'!I$8,'Calc| Project Costs'!AB116,'Input| Projects'!$Y116),IF('Input| Overheads'!$C$42="DNSP defined",SUMPRODUCT(--('Input| Projects'!$AC116="Yes"),'Calc| Overheads Allocation'!I$61,'Input| Projects'!$AF116),""))),"")</f>
        <v>0</v>
      </c>
      <c r="AS116" s="106"/>
      <c r="AT116" s="186">
        <f>IFERROR(IF('Input| Overheads'!$C$42="Direct costs",SUMPRODUCT(--('Input| Projects'!$AD116="Yes"),'Calc| Overheads Allocation'!C$9,'Calc| Project Costs'!V116),IF('Input| Overheads'!$C$42="Internal labour",SUMPRODUCT(--('Input| Projects'!$AD116="Yes"),'Calc| Overheads Allocation'!C$9,'Calc| Project Costs'!V116,'Input| Projects'!$Y116),IF('Input| Overheads'!$C$42="DNSP defined",SUMPRODUCT(--('Input| Projects'!$AD116="Yes"),'Calc| Overheads Allocation'!C$62,'Input| Projects'!$AG116),""))),"")</f>
        <v>0</v>
      </c>
      <c r="AU116" s="186">
        <f>IFERROR(IF('Input| Overheads'!$C$42="Direct costs",SUMPRODUCT(--('Input| Projects'!$AD116="Yes"),'Calc| Overheads Allocation'!D$9,'Calc| Project Costs'!W116),IF('Input| Overheads'!$C$42="Internal labour",SUMPRODUCT(--('Input| Projects'!$AD116="Yes"),'Calc| Overheads Allocation'!D$9,'Calc| Project Costs'!W116,'Input| Projects'!$Y116),IF('Input| Overheads'!$C$42="DNSP defined",SUMPRODUCT(--('Input| Projects'!$AD116="Yes"),'Calc| Overheads Allocation'!D$62,'Input| Projects'!$AG116),""))),"")</f>
        <v>0</v>
      </c>
      <c r="AV116" s="186">
        <f>IFERROR(IF('Input| Overheads'!$C$42="Direct costs",SUMPRODUCT(--('Input| Projects'!$AD116="Yes"),'Calc| Overheads Allocation'!E$9,'Calc| Project Costs'!X116),IF('Input| Overheads'!$C$42="Internal labour",SUMPRODUCT(--('Input| Projects'!$AD116="Yes"),'Calc| Overheads Allocation'!E$9,'Calc| Project Costs'!X116,'Input| Projects'!$Y116),IF('Input| Overheads'!$C$42="DNSP defined",SUMPRODUCT(--('Input| Projects'!$AD116="Yes"),'Calc| Overheads Allocation'!E$62,'Input| Projects'!$AG116),""))),"")</f>
        <v>0</v>
      </c>
      <c r="AW116" s="186">
        <f>IFERROR(IF('Input| Overheads'!$C$42="Direct costs",SUMPRODUCT(--('Input| Projects'!$AD116="Yes"),'Calc| Overheads Allocation'!F$9,'Calc| Project Costs'!Y116),IF('Input| Overheads'!$C$42="Internal labour",SUMPRODUCT(--('Input| Projects'!$AD116="Yes"),'Calc| Overheads Allocation'!F$9,'Calc| Project Costs'!Y116,'Input| Projects'!$Y116),IF('Input| Overheads'!$C$42="DNSP defined",SUMPRODUCT(--('Input| Projects'!$AD116="Yes"),'Calc| Overheads Allocation'!F$62,'Input| Projects'!$AG116),""))),"")</f>
        <v>0</v>
      </c>
      <c r="AX116" s="186">
        <f>IFERROR(IF('Input| Overheads'!$C$42="Direct costs",SUMPRODUCT(--('Input| Projects'!$AD116="Yes"),'Calc| Overheads Allocation'!G$9,'Calc| Project Costs'!Z116),IF('Input| Overheads'!$C$42="Internal labour",SUMPRODUCT(--('Input| Projects'!$AD116="Yes"),'Calc| Overheads Allocation'!G$9,'Calc| Project Costs'!Z116,'Input| Projects'!$Y116),IF('Input| Overheads'!$C$42="DNSP defined",SUMPRODUCT(--('Input| Projects'!$AD116="Yes"),'Calc| Overheads Allocation'!G$62,'Input| Projects'!$AG116),""))),"")</f>
        <v>0</v>
      </c>
      <c r="AY116" s="186">
        <f>IFERROR(IF('Input| Overheads'!$C$42="Direct costs",SUMPRODUCT(--('Input| Projects'!$AD116="Yes"),'Calc| Overheads Allocation'!H$9,'Calc| Project Costs'!AA116),IF('Input| Overheads'!$C$42="Internal labour",SUMPRODUCT(--('Input| Projects'!$AD116="Yes"),'Calc| Overheads Allocation'!H$9,'Calc| Project Costs'!AA116,'Input| Projects'!$Y116),IF('Input| Overheads'!$C$42="DNSP defined",SUMPRODUCT(--('Input| Projects'!$AD116="Yes"),'Calc| Overheads Allocation'!H$62,'Input| Projects'!$AG116),""))),"")</f>
        <v>0</v>
      </c>
      <c r="AZ116" s="186">
        <f>IFERROR(IF('Input| Overheads'!$C$42="Direct costs",SUMPRODUCT(--('Input| Projects'!$AD116="Yes"),'Calc| Overheads Allocation'!I$9,'Calc| Project Costs'!AB116),IF('Input| Overheads'!$C$42="Internal labour",SUMPRODUCT(--('Input| Projects'!$AD116="Yes"),'Calc| Overheads Allocation'!I$9,'Calc| Project Costs'!AB116,'Input| Projects'!$Y116),IF('Input| Overheads'!$C$42="DNSP defined",SUMPRODUCT(--('Input| Projects'!$AD116="Yes"),'Calc| Overheads Allocation'!I$62,'Input| Projects'!$AG116),""))),"")</f>
        <v>0</v>
      </c>
      <c r="BA116" s="106"/>
      <c r="BB116" s="186">
        <f t="shared" si="71"/>
        <v>256.88223999999997</v>
      </c>
      <c r="BC116" s="186">
        <f t="shared" si="72"/>
        <v>0</v>
      </c>
      <c r="BD116" s="186">
        <f t="shared" si="73"/>
        <v>0</v>
      </c>
      <c r="BE116" s="186">
        <f t="shared" si="50"/>
        <v>0</v>
      </c>
      <c r="BF116" s="186">
        <f t="shared" si="51"/>
        <v>0</v>
      </c>
      <c r="BG116" s="186">
        <f t="shared" si="52"/>
        <v>0</v>
      </c>
      <c r="BH116" s="186">
        <f t="shared" si="53"/>
        <v>0</v>
      </c>
      <c r="BI116" s="97"/>
      <c r="BJ116" s="186">
        <f t="shared" si="54"/>
        <v>0</v>
      </c>
      <c r="BK116" s="186" t="str">
        <f t="shared" si="55"/>
        <v/>
      </c>
      <c r="BL116" s="186" t="str">
        <f t="shared" si="56"/>
        <v/>
      </c>
      <c r="BM116" s="186" t="str">
        <f t="shared" si="57"/>
        <v/>
      </c>
      <c r="BN116" s="186" t="str">
        <f t="shared" si="58"/>
        <v/>
      </c>
      <c r="BO116" s="186" t="str">
        <f t="shared" si="59"/>
        <v/>
      </c>
      <c r="BP116" s="186" t="str">
        <f t="shared" si="60"/>
        <v/>
      </c>
      <c r="BQ116" s="97"/>
      <c r="BR116" s="186">
        <f t="shared" si="61"/>
        <v>880.54459999999995</v>
      </c>
      <c r="BS116" s="186">
        <f t="shared" si="62"/>
        <v>0</v>
      </c>
      <c r="BT116" s="222">
        <f t="shared" si="63"/>
        <v>0</v>
      </c>
      <c r="BU116" s="222">
        <f t="shared" si="64"/>
        <v>0</v>
      </c>
      <c r="BV116" s="222">
        <f t="shared" si="65"/>
        <v>0</v>
      </c>
      <c r="BW116" s="222">
        <f t="shared" si="66"/>
        <v>0</v>
      </c>
      <c r="BX116" s="222">
        <f t="shared" si="67"/>
        <v>0</v>
      </c>
      <c r="BY116" s="106"/>
      <c r="BZ116" s="197">
        <f>IF(SUMIF('Input| Projects'!$AS$8:$CP$8,"Dx",'Input| Projects'!$AS116:$CP116)=0,"",SUMIF('Input| Projects'!$AS$8:$CP$8,"Dx",'Input| Projects'!$AS116:$CP116))</f>
        <v>1</v>
      </c>
      <c r="CA116" s="197" t="str">
        <f>IF(SUMIF('Input| Projects'!$AS$8:$CP$8,"Tx",'Input| Projects'!$AS116:$CP116)=0,"",SUMIF('Input| Projects'!$AS$8:$CP$8,"Tx",'Input| Projects'!$AS116:$CP116))</f>
        <v/>
      </c>
      <c r="CB116" s="150" t="str">
        <f t="shared" si="74"/>
        <v/>
      </c>
    </row>
    <row r="117" spans="2:80" x14ac:dyDescent="0.2">
      <c r="B117" s="201">
        <f>IFERROR('Input| Projects'!B117,"")</f>
        <v>108</v>
      </c>
      <c r="C117" s="42" t="str">
        <f>IFERROR(IF('Input| Projects'!C117="","",'Input| Projects'!C117),"")</f>
        <v>Optical Arc Fault Protection</v>
      </c>
      <c r="D117" s="42" t="str">
        <f>IFERROR(IF('Input| Projects'!D117="","",'Input| Projects'!D117),"")</f>
        <v>DOC_11.03.38</v>
      </c>
      <c r="E117" s="104"/>
      <c r="F117" s="190">
        <f>IFERROR('Input| Projects'!I117*'Input| Escalations'!$K$19,"")</f>
        <v>16.14761</v>
      </c>
      <c r="G117" s="190">
        <f>IFERROR('Input| Projects'!J117*'Input| Escalations'!$K$19,"")</f>
        <v>0</v>
      </c>
      <c r="H117" s="190">
        <f>IFERROR('Input| Projects'!K117*'Input| Escalations'!$K$19,"")</f>
        <v>0</v>
      </c>
      <c r="I117" s="190">
        <f>IFERROR('Input| Projects'!L117*'Input| Escalations'!$K$19,"")</f>
        <v>0</v>
      </c>
      <c r="J117" s="190">
        <f>IFERROR('Input| Projects'!M117*'Input| Escalations'!$K$19,"")</f>
        <v>0</v>
      </c>
      <c r="K117" s="190">
        <f>IFERROR('Input| Projects'!N117*'Input| Escalations'!$K$19,"")</f>
        <v>0</v>
      </c>
      <c r="L117" s="190">
        <f>IFERROR('Input| Projects'!O117*'Input| Escalations'!$K$19,"")</f>
        <v>0</v>
      </c>
      <c r="M117" s="150" t="str">
        <f>IF(ABS(SUM(F117:L117)-(SUM('Input| Projects'!I117:O117)*'Input| Escalations'!$K$19))&lt;0.0000001,"",1)</f>
        <v/>
      </c>
      <c r="N117" s="192">
        <f>'Input| Projects'!$Y117*INDEX('Input| Escalations'!$H$33:$N$33,MATCH('Calc| Project Costs'!N$9,'Input| Escalations'!$H$23:$N$23,0))+'Input| Projects'!$Z117*INDEX('Input| Escalations'!$H$34:$N$34,MATCH('Calc| Project Costs'!N$9,'Input| Escalations'!$H$23:$N$23,0))+'Input| Projects'!$AA117*INDEX('Input| Escalations'!$H$35:$N$35,MATCH('Calc| Project Costs'!N$9,'Input| Escalations'!$H$23:$N$23,0))+1</f>
        <v>1</v>
      </c>
      <c r="O117" s="192">
        <f>'Input| Projects'!$Y117*INDEX('Input| Escalations'!$H$33:$N$33,MATCH('Calc| Project Costs'!O$9,'Input| Escalations'!$H$23:$N$23,0))+'Input| Projects'!$Z117*INDEX('Input| Escalations'!$H$34:$N$34,MATCH('Calc| Project Costs'!O$9,'Input| Escalations'!$H$23:$N$23,0))+'Input| Projects'!$AA117*INDEX('Input| Escalations'!$H$35:$N$35,MATCH('Calc| Project Costs'!O$9,'Input| Escalations'!$H$23:$N$23,0))+1</f>
        <v>1</v>
      </c>
      <c r="P117" s="192">
        <f>'Input| Projects'!$Y117*INDEX('Input| Escalations'!$H$33:$N$33,MATCH('Calc| Project Costs'!P$9,'Input| Escalations'!$H$23:$N$23,0))+'Input| Projects'!$Z117*INDEX('Input| Escalations'!$H$34:$N$34,MATCH('Calc| Project Costs'!P$9,'Input| Escalations'!$H$23:$N$23,0))+'Input| Projects'!$AA117*INDEX('Input| Escalations'!$H$35:$N$35,MATCH('Calc| Project Costs'!P$9,'Input| Escalations'!$H$23:$N$23,0))+1</f>
        <v>1</v>
      </c>
      <c r="Q117" s="192">
        <f>'Input| Projects'!$Y117*INDEX('Input| Escalations'!$H$33:$N$33,MATCH('Calc| Project Costs'!Q$9,'Input| Escalations'!$H$23:$N$23,0))+'Input| Projects'!$Z117*INDEX('Input| Escalations'!$H$34:$N$34,MATCH('Calc| Project Costs'!Q$9,'Input| Escalations'!$H$23:$N$23,0))+'Input| Projects'!$AA117*INDEX('Input| Escalations'!$H$35:$N$35,MATCH('Calc| Project Costs'!Q$9,'Input| Escalations'!$H$23:$N$23,0))+1</f>
        <v>1</v>
      </c>
      <c r="R117" s="192">
        <f>'Input| Projects'!$Y117*INDEX('Input| Escalations'!$H$33:$N$33,MATCH('Calc| Project Costs'!R$9,'Input| Escalations'!$H$23:$N$23,0))+'Input| Projects'!$Z117*INDEX('Input| Escalations'!$H$34:$N$34,MATCH('Calc| Project Costs'!R$9,'Input| Escalations'!$H$23:$N$23,0))+'Input| Projects'!$AA117*INDEX('Input| Escalations'!$H$35:$N$35,MATCH('Calc| Project Costs'!R$9,'Input| Escalations'!$H$23:$N$23,0))+1</f>
        <v>1</v>
      </c>
      <c r="S117" s="192">
        <f>'Input| Projects'!$Y117*INDEX('Input| Escalations'!$H$33:$N$33,MATCH('Calc| Project Costs'!S$9,'Input| Escalations'!$H$23:$N$23,0))+'Input| Projects'!$Z117*INDEX('Input| Escalations'!$H$34:$N$34,MATCH('Calc| Project Costs'!S$9,'Input| Escalations'!$H$23:$N$23,0))+'Input| Projects'!$AA117*INDEX('Input| Escalations'!$H$35:$N$35,MATCH('Calc| Project Costs'!S$9,'Input| Escalations'!$H$23:$N$23,0))+1</f>
        <v>1</v>
      </c>
      <c r="T117" s="192">
        <f>'Input| Projects'!$Y117*INDEX('Input| Escalations'!$H$33:$N$33,MATCH('Calc| Project Costs'!T$9,'Input| Escalations'!$H$23:$N$23,0))+'Input| Projects'!$Z117*INDEX('Input| Escalations'!$H$34:$N$34,MATCH('Calc| Project Costs'!T$9,'Input| Escalations'!$H$23:$N$23,0))+'Input| Projects'!$AA117*INDEX('Input| Escalations'!$H$35:$N$35,MATCH('Calc| Project Costs'!T$9,'Input| Escalations'!$H$23:$N$23,0))+1</f>
        <v>1</v>
      </c>
      <c r="U117" s="106"/>
      <c r="V117" s="186">
        <f t="shared" si="68"/>
        <v>16.14761</v>
      </c>
      <c r="W117" s="186">
        <f t="shared" si="69"/>
        <v>0</v>
      </c>
      <c r="X117" s="186">
        <f t="shared" si="70"/>
        <v>0</v>
      </c>
      <c r="Y117" s="186">
        <f t="shared" si="46"/>
        <v>0</v>
      </c>
      <c r="Z117" s="186">
        <f t="shared" si="47"/>
        <v>0</v>
      </c>
      <c r="AA117" s="186">
        <f t="shared" si="48"/>
        <v>0</v>
      </c>
      <c r="AB117" s="186">
        <f t="shared" si="49"/>
        <v>0</v>
      </c>
      <c r="AC117" s="106"/>
      <c r="AD117" s="186">
        <f>'Input| Projects'!Q117*N117*'Input| Escalations'!$K$19</f>
        <v>0</v>
      </c>
      <c r="AE117" s="186">
        <f>'Input| Projects'!R117*O117*'Input| Escalations'!$K$19</f>
        <v>0</v>
      </c>
      <c r="AF117" s="186">
        <f>'Input| Projects'!S117*P117*'Input| Escalations'!$K$19</f>
        <v>0</v>
      </c>
      <c r="AG117" s="186">
        <f>'Input| Projects'!T117*Q117*'Input| Escalations'!$K$19</f>
        <v>0</v>
      </c>
      <c r="AH117" s="186">
        <f>'Input| Projects'!U117*R117*'Input| Escalations'!$K$19</f>
        <v>0</v>
      </c>
      <c r="AI117" s="186">
        <f>'Input| Projects'!V117*S117*'Input| Escalations'!$K$19</f>
        <v>0</v>
      </c>
      <c r="AJ117" s="186">
        <f>'Input| Projects'!W117*T117*'Input| Escalations'!$K$19</f>
        <v>0</v>
      </c>
      <c r="AK117" s="106"/>
      <c r="AL117" s="186">
        <f>IFERROR(IF('Input| Overheads'!$C$42="Direct costs",SUMPRODUCT(--('Input| Projects'!$AC117="Yes"),'Calc| Overheads Allocation'!C$8,'Calc| Project Costs'!V117),IF('Input| Overheads'!$C$42="Internal labour",SUMPRODUCT(--('Input| Projects'!$AC117="Yes"),'Calc| Overheads Allocation'!C$8,'Calc| Project Costs'!V117,'Input| Projects'!$Y117),IF('Input| Overheads'!$C$42="DNSP defined",SUMPRODUCT(--('Input| Projects'!$AC117="Yes"),'Calc| Overheads Allocation'!C$61,'Input| Projects'!$AF117),""))),"")</f>
        <v>6.0422700000000003</v>
      </c>
      <c r="AM117" s="186">
        <f>IFERROR(IF('Input| Overheads'!$C$42="Direct costs",SUMPRODUCT(--('Input| Projects'!$AC117="Yes"),'Calc| Overheads Allocation'!D$8,'Calc| Project Costs'!W117),IF('Input| Overheads'!$C$42="Internal labour",SUMPRODUCT(--('Input| Projects'!$AC117="Yes"),'Calc| Overheads Allocation'!D$8,'Calc| Project Costs'!W117,'Input| Projects'!$Y117),IF('Input| Overheads'!$C$42="DNSP defined",SUMPRODUCT(--('Input| Projects'!$AC117="Yes"),'Calc| Overheads Allocation'!D$61,'Input| Projects'!$AF117),""))),"")</f>
        <v>0</v>
      </c>
      <c r="AN117" s="186">
        <f>IFERROR(IF('Input| Overheads'!$C$42="Direct costs",SUMPRODUCT(--('Input| Projects'!$AC117="Yes"),'Calc| Overheads Allocation'!E$8,'Calc| Project Costs'!X117),IF('Input| Overheads'!$C$42="Internal labour",SUMPRODUCT(--('Input| Projects'!$AC117="Yes"),'Calc| Overheads Allocation'!E$8,'Calc| Project Costs'!X117,'Input| Projects'!$Y117),IF('Input| Overheads'!$C$42="DNSP defined",SUMPRODUCT(--('Input| Projects'!$AC117="Yes"),'Calc| Overheads Allocation'!E$61,'Input| Projects'!$AF117),""))),"")</f>
        <v>0</v>
      </c>
      <c r="AO117" s="186">
        <f>IFERROR(IF('Input| Overheads'!$C$42="Direct costs",SUMPRODUCT(--('Input| Projects'!$AC117="Yes"),'Calc| Overheads Allocation'!F$8,'Calc| Project Costs'!Y117),IF('Input| Overheads'!$C$42="Internal labour",SUMPRODUCT(--('Input| Projects'!$AC117="Yes"),'Calc| Overheads Allocation'!F$8,'Calc| Project Costs'!Y117,'Input| Projects'!$Y117),IF('Input| Overheads'!$C$42="DNSP defined",SUMPRODUCT(--('Input| Projects'!$AC117="Yes"),'Calc| Overheads Allocation'!F$61,'Input| Projects'!$AF117),""))),"")</f>
        <v>0</v>
      </c>
      <c r="AP117" s="186">
        <f>IFERROR(IF('Input| Overheads'!$C$42="Direct costs",SUMPRODUCT(--('Input| Projects'!$AC117="Yes"),'Calc| Overheads Allocation'!G$8,'Calc| Project Costs'!Z117),IF('Input| Overheads'!$C$42="Internal labour",SUMPRODUCT(--('Input| Projects'!$AC117="Yes"),'Calc| Overheads Allocation'!G$8,'Calc| Project Costs'!Z117,'Input| Projects'!$Y117),IF('Input| Overheads'!$C$42="DNSP defined",SUMPRODUCT(--('Input| Projects'!$AC117="Yes"),'Calc| Overheads Allocation'!G$61,'Input| Projects'!$AF117),""))),"")</f>
        <v>0</v>
      </c>
      <c r="AQ117" s="186">
        <f>IFERROR(IF('Input| Overheads'!$C$42="Direct costs",SUMPRODUCT(--('Input| Projects'!$AC117="Yes"),'Calc| Overheads Allocation'!H$8,'Calc| Project Costs'!AA117),IF('Input| Overheads'!$C$42="Internal labour",SUMPRODUCT(--('Input| Projects'!$AC117="Yes"),'Calc| Overheads Allocation'!H$8,'Calc| Project Costs'!AA117,'Input| Projects'!$Y117),IF('Input| Overheads'!$C$42="DNSP defined",SUMPRODUCT(--('Input| Projects'!$AC117="Yes"),'Calc| Overheads Allocation'!H$61,'Input| Projects'!$AF117),""))),"")</f>
        <v>0</v>
      </c>
      <c r="AR117" s="186">
        <f>IFERROR(IF('Input| Overheads'!$C$42="Direct costs",SUMPRODUCT(--('Input| Projects'!$AC117="Yes"),'Calc| Overheads Allocation'!I$8,'Calc| Project Costs'!AB117),IF('Input| Overheads'!$C$42="Internal labour",SUMPRODUCT(--('Input| Projects'!$AC117="Yes"),'Calc| Overheads Allocation'!I$8,'Calc| Project Costs'!AB117,'Input| Projects'!$Y117),IF('Input| Overheads'!$C$42="DNSP defined",SUMPRODUCT(--('Input| Projects'!$AC117="Yes"),'Calc| Overheads Allocation'!I$61,'Input| Projects'!$AF117),""))),"")</f>
        <v>0</v>
      </c>
      <c r="AS117" s="106"/>
      <c r="AT117" s="186">
        <f>IFERROR(IF('Input| Overheads'!$C$42="Direct costs",SUMPRODUCT(--('Input| Projects'!$AD117="Yes"),'Calc| Overheads Allocation'!C$9,'Calc| Project Costs'!V117),IF('Input| Overheads'!$C$42="Internal labour",SUMPRODUCT(--('Input| Projects'!$AD117="Yes"),'Calc| Overheads Allocation'!C$9,'Calc| Project Costs'!V117,'Input| Projects'!$Y117),IF('Input| Overheads'!$C$42="DNSP defined",SUMPRODUCT(--('Input| Projects'!$AD117="Yes"),'Calc| Overheads Allocation'!C$62,'Input| Projects'!$AG117),""))),"")</f>
        <v>0</v>
      </c>
      <c r="AU117" s="186">
        <f>IFERROR(IF('Input| Overheads'!$C$42="Direct costs",SUMPRODUCT(--('Input| Projects'!$AD117="Yes"),'Calc| Overheads Allocation'!D$9,'Calc| Project Costs'!W117),IF('Input| Overheads'!$C$42="Internal labour",SUMPRODUCT(--('Input| Projects'!$AD117="Yes"),'Calc| Overheads Allocation'!D$9,'Calc| Project Costs'!W117,'Input| Projects'!$Y117),IF('Input| Overheads'!$C$42="DNSP defined",SUMPRODUCT(--('Input| Projects'!$AD117="Yes"),'Calc| Overheads Allocation'!D$62,'Input| Projects'!$AG117),""))),"")</f>
        <v>0</v>
      </c>
      <c r="AV117" s="186">
        <f>IFERROR(IF('Input| Overheads'!$C$42="Direct costs",SUMPRODUCT(--('Input| Projects'!$AD117="Yes"),'Calc| Overheads Allocation'!E$9,'Calc| Project Costs'!X117),IF('Input| Overheads'!$C$42="Internal labour",SUMPRODUCT(--('Input| Projects'!$AD117="Yes"),'Calc| Overheads Allocation'!E$9,'Calc| Project Costs'!X117,'Input| Projects'!$Y117),IF('Input| Overheads'!$C$42="DNSP defined",SUMPRODUCT(--('Input| Projects'!$AD117="Yes"),'Calc| Overheads Allocation'!E$62,'Input| Projects'!$AG117),""))),"")</f>
        <v>0</v>
      </c>
      <c r="AW117" s="186">
        <f>IFERROR(IF('Input| Overheads'!$C$42="Direct costs",SUMPRODUCT(--('Input| Projects'!$AD117="Yes"),'Calc| Overheads Allocation'!F$9,'Calc| Project Costs'!Y117),IF('Input| Overheads'!$C$42="Internal labour",SUMPRODUCT(--('Input| Projects'!$AD117="Yes"),'Calc| Overheads Allocation'!F$9,'Calc| Project Costs'!Y117,'Input| Projects'!$Y117),IF('Input| Overheads'!$C$42="DNSP defined",SUMPRODUCT(--('Input| Projects'!$AD117="Yes"),'Calc| Overheads Allocation'!F$62,'Input| Projects'!$AG117),""))),"")</f>
        <v>0</v>
      </c>
      <c r="AX117" s="186">
        <f>IFERROR(IF('Input| Overheads'!$C$42="Direct costs",SUMPRODUCT(--('Input| Projects'!$AD117="Yes"),'Calc| Overheads Allocation'!G$9,'Calc| Project Costs'!Z117),IF('Input| Overheads'!$C$42="Internal labour",SUMPRODUCT(--('Input| Projects'!$AD117="Yes"),'Calc| Overheads Allocation'!G$9,'Calc| Project Costs'!Z117,'Input| Projects'!$Y117),IF('Input| Overheads'!$C$42="DNSP defined",SUMPRODUCT(--('Input| Projects'!$AD117="Yes"),'Calc| Overheads Allocation'!G$62,'Input| Projects'!$AG117),""))),"")</f>
        <v>0</v>
      </c>
      <c r="AY117" s="186">
        <f>IFERROR(IF('Input| Overheads'!$C$42="Direct costs",SUMPRODUCT(--('Input| Projects'!$AD117="Yes"),'Calc| Overheads Allocation'!H$9,'Calc| Project Costs'!AA117),IF('Input| Overheads'!$C$42="Internal labour",SUMPRODUCT(--('Input| Projects'!$AD117="Yes"),'Calc| Overheads Allocation'!H$9,'Calc| Project Costs'!AA117,'Input| Projects'!$Y117),IF('Input| Overheads'!$C$42="DNSP defined",SUMPRODUCT(--('Input| Projects'!$AD117="Yes"),'Calc| Overheads Allocation'!H$62,'Input| Projects'!$AG117),""))),"")</f>
        <v>0</v>
      </c>
      <c r="AZ117" s="186">
        <f>IFERROR(IF('Input| Overheads'!$C$42="Direct costs",SUMPRODUCT(--('Input| Projects'!$AD117="Yes"),'Calc| Overheads Allocation'!I$9,'Calc| Project Costs'!AB117),IF('Input| Overheads'!$C$42="Internal labour",SUMPRODUCT(--('Input| Projects'!$AD117="Yes"),'Calc| Overheads Allocation'!I$9,'Calc| Project Costs'!AB117,'Input| Projects'!$Y117),IF('Input| Overheads'!$C$42="DNSP defined",SUMPRODUCT(--('Input| Projects'!$AD117="Yes"),'Calc| Overheads Allocation'!I$62,'Input| Projects'!$AG117),""))),"")</f>
        <v>0</v>
      </c>
      <c r="BA117" s="106"/>
      <c r="BB117" s="186">
        <f t="shared" si="71"/>
        <v>6.0422700000000003</v>
      </c>
      <c r="BC117" s="186">
        <f t="shared" si="72"/>
        <v>0</v>
      </c>
      <c r="BD117" s="186">
        <f t="shared" si="73"/>
        <v>0</v>
      </c>
      <c r="BE117" s="186">
        <f t="shared" si="50"/>
        <v>0</v>
      </c>
      <c r="BF117" s="186">
        <f t="shared" si="51"/>
        <v>0</v>
      </c>
      <c r="BG117" s="186">
        <f t="shared" si="52"/>
        <v>0</v>
      </c>
      <c r="BH117" s="186">
        <f t="shared" si="53"/>
        <v>0</v>
      </c>
      <c r="BI117" s="97"/>
      <c r="BJ117" s="186">
        <f t="shared" si="54"/>
        <v>0</v>
      </c>
      <c r="BK117" s="186" t="str">
        <f t="shared" si="55"/>
        <v/>
      </c>
      <c r="BL117" s="186" t="str">
        <f t="shared" si="56"/>
        <v/>
      </c>
      <c r="BM117" s="186" t="str">
        <f t="shared" si="57"/>
        <v/>
      </c>
      <c r="BN117" s="186" t="str">
        <f t="shared" si="58"/>
        <v/>
      </c>
      <c r="BO117" s="186" t="str">
        <f t="shared" si="59"/>
        <v/>
      </c>
      <c r="BP117" s="186" t="str">
        <f t="shared" si="60"/>
        <v/>
      </c>
      <c r="BQ117" s="97"/>
      <c r="BR117" s="186">
        <f t="shared" si="61"/>
        <v>22.189880000000002</v>
      </c>
      <c r="BS117" s="186">
        <f t="shared" si="62"/>
        <v>0</v>
      </c>
      <c r="BT117" s="222">
        <f t="shared" si="63"/>
        <v>0</v>
      </c>
      <c r="BU117" s="222">
        <f t="shared" si="64"/>
        <v>0</v>
      </c>
      <c r="BV117" s="222">
        <f t="shared" si="65"/>
        <v>0</v>
      </c>
      <c r="BW117" s="222">
        <f t="shared" si="66"/>
        <v>0</v>
      </c>
      <c r="BX117" s="222">
        <f t="shared" si="67"/>
        <v>0</v>
      </c>
      <c r="BY117" s="106"/>
      <c r="BZ117" s="197">
        <f>IF(SUMIF('Input| Projects'!$AS$8:$CP$8,"Dx",'Input| Projects'!$AS117:$CP117)=0,"",SUMIF('Input| Projects'!$AS$8:$CP$8,"Dx",'Input| Projects'!$AS117:$CP117))</f>
        <v>1</v>
      </c>
      <c r="CA117" s="197" t="str">
        <f>IF(SUMIF('Input| Projects'!$AS$8:$CP$8,"Tx",'Input| Projects'!$AS117:$CP117)=0,"",SUMIF('Input| Projects'!$AS$8:$CP$8,"Tx",'Input| Projects'!$AS117:$CP117))</f>
        <v/>
      </c>
      <c r="CB117" s="150" t="str">
        <f t="shared" si="74"/>
        <v/>
      </c>
    </row>
    <row r="118" spans="2:80" x14ac:dyDescent="0.2">
      <c r="B118" s="201">
        <f>IFERROR('Input| Projects'!B118,"")</f>
        <v>109</v>
      </c>
      <c r="C118" s="42" t="str">
        <f>IFERROR(IF('Input| Projects'!C118="","",'Input| Projects'!C118),"")</f>
        <v>LV  Board Polycarbonate Screening</v>
      </c>
      <c r="D118" s="42" t="str">
        <f>IFERROR(IF('Input| Projects'!D118="","",'Input| Projects'!D118),"")</f>
        <v>DOC_11.03.39</v>
      </c>
      <c r="E118" s="104"/>
      <c r="F118" s="190">
        <f>IFERROR('Input| Projects'!I118*'Input| Escalations'!$K$19,"")</f>
        <v>213.32131000000001</v>
      </c>
      <c r="G118" s="190">
        <f>IFERROR('Input| Projects'!J118*'Input| Escalations'!$K$19,"")</f>
        <v>0</v>
      </c>
      <c r="H118" s="190">
        <f>IFERROR('Input| Projects'!K118*'Input| Escalations'!$K$19,"")</f>
        <v>0</v>
      </c>
      <c r="I118" s="190">
        <f>IFERROR('Input| Projects'!L118*'Input| Escalations'!$K$19,"")</f>
        <v>0</v>
      </c>
      <c r="J118" s="190">
        <f>IFERROR('Input| Projects'!M118*'Input| Escalations'!$K$19,"")</f>
        <v>0</v>
      </c>
      <c r="K118" s="190">
        <f>IFERROR('Input| Projects'!N118*'Input| Escalations'!$K$19,"")</f>
        <v>0</v>
      </c>
      <c r="L118" s="190">
        <f>IFERROR('Input| Projects'!O118*'Input| Escalations'!$K$19,"")</f>
        <v>0</v>
      </c>
      <c r="M118" s="150" t="str">
        <f>IF(ABS(SUM(F118:L118)-(SUM('Input| Projects'!I118:O118)*'Input| Escalations'!$K$19))&lt;0.0000001,"",1)</f>
        <v/>
      </c>
      <c r="N118" s="192">
        <f>'Input| Projects'!$Y118*INDEX('Input| Escalations'!$H$33:$N$33,MATCH('Calc| Project Costs'!N$9,'Input| Escalations'!$H$23:$N$23,0))+'Input| Projects'!$Z118*INDEX('Input| Escalations'!$H$34:$N$34,MATCH('Calc| Project Costs'!N$9,'Input| Escalations'!$H$23:$N$23,0))+'Input| Projects'!$AA118*INDEX('Input| Escalations'!$H$35:$N$35,MATCH('Calc| Project Costs'!N$9,'Input| Escalations'!$H$23:$N$23,0))+1</f>
        <v>1</v>
      </c>
      <c r="O118" s="192">
        <f>'Input| Projects'!$Y118*INDEX('Input| Escalations'!$H$33:$N$33,MATCH('Calc| Project Costs'!O$9,'Input| Escalations'!$H$23:$N$23,0))+'Input| Projects'!$Z118*INDEX('Input| Escalations'!$H$34:$N$34,MATCH('Calc| Project Costs'!O$9,'Input| Escalations'!$H$23:$N$23,0))+'Input| Projects'!$AA118*INDEX('Input| Escalations'!$H$35:$N$35,MATCH('Calc| Project Costs'!O$9,'Input| Escalations'!$H$23:$N$23,0))+1</f>
        <v>1</v>
      </c>
      <c r="P118" s="192">
        <f>'Input| Projects'!$Y118*INDEX('Input| Escalations'!$H$33:$N$33,MATCH('Calc| Project Costs'!P$9,'Input| Escalations'!$H$23:$N$23,0))+'Input| Projects'!$Z118*INDEX('Input| Escalations'!$H$34:$N$34,MATCH('Calc| Project Costs'!P$9,'Input| Escalations'!$H$23:$N$23,0))+'Input| Projects'!$AA118*INDEX('Input| Escalations'!$H$35:$N$35,MATCH('Calc| Project Costs'!P$9,'Input| Escalations'!$H$23:$N$23,0))+1</f>
        <v>1</v>
      </c>
      <c r="Q118" s="192">
        <f>'Input| Projects'!$Y118*INDEX('Input| Escalations'!$H$33:$N$33,MATCH('Calc| Project Costs'!Q$9,'Input| Escalations'!$H$23:$N$23,0))+'Input| Projects'!$Z118*INDEX('Input| Escalations'!$H$34:$N$34,MATCH('Calc| Project Costs'!Q$9,'Input| Escalations'!$H$23:$N$23,0))+'Input| Projects'!$AA118*INDEX('Input| Escalations'!$H$35:$N$35,MATCH('Calc| Project Costs'!Q$9,'Input| Escalations'!$H$23:$N$23,0))+1</f>
        <v>1</v>
      </c>
      <c r="R118" s="192">
        <f>'Input| Projects'!$Y118*INDEX('Input| Escalations'!$H$33:$N$33,MATCH('Calc| Project Costs'!R$9,'Input| Escalations'!$H$23:$N$23,0))+'Input| Projects'!$Z118*INDEX('Input| Escalations'!$H$34:$N$34,MATCH('Calc| Project Costs'!R$9,'Input| Escalations'!$H$23:$N$23,0))+'Input| Projects'!$AA118*INDEX('Input| Escalations'!$H$35:$N$35,MATCH('Calc| Project Costs'!R$9,'Input| Escalations'!$H$23:$N$23,0))+1</f>
        <v>1</v>
      </c>
      <c r="S118" s="192">
        <f>'Input| Projects'!$Y118*INDEX('Input| Escalations'!$H$33:$N$33,MATCH('Calc| Project Costs'!S$9,'Input| Escalations'!$H$23:$N$23,0))+'Input| Projects'!$Z118*INDEX('Input| Escalations'!$H$34:$N$34,MATCH('Calc| Project Costs'!S$9,'Input| Escalations'!$H$23:$N$23,0))+'Input| Projects'!$AA118*INDEX('Input| Escalations'!$H$35:$N$35,MATCH('Calc| Project Costs'!S$9,'Input| Escalations'!$H$23:$N$23,0))+1</f>
        <v>1</v>
      </c>
      <c r="T118" s="192">
        <f>'Input| Projects'!$Y118*INDEX('Input| Escalations'!$H$33:$N$33,MATCH('Calc| Project Costs'!T$9,'Input| Escalations'!$H$23:$N$23,0))+'Input| Projects'!$Z118*INDEX('Input| Escalations'!$H$34:$N$34,MATCH('Calc| Project Costs'!T$9,'Input| Escalations'!$H$23:$N$23,0))+'Input| Projects'!$AA118*INDEX('Input| Escalations'!$H$35:$N$35,MATCH('Calc| Project Costs'!T$9,'Input| Escalations'!$H$23:$N$23,0))+1</f>
        <v>1</v>
      </c>
      <c r="U118" s="106"/>
      <c r="V118" s="186">
        <f t="shared" si="68"/>
        <v>213.32131000000001</v>
      </c>
      <c r="W118" s="186">
        <f t="shared" si="69"/>
        <v>0</v>
      </c>
      <c r="X118" s="186">
        <f t="shared" si="70"/>
        <v>0</v>
      </c>
      <c r="Y118" s="186">
        <f t="shared" si="46"/>
        <v>0</v>
      </c>
      <c r="Z118" s="186">
        <f t="shared" si="47"/>
        <v>0</v>
      </c>
      <c r="AA118" s="186">
        <f t="shared" si="48"/>
        <v>0</v>
      </c>
      <c r="AB118" s="186">
        <f t="shared" si="49"/>
        <v>0</v>
      </c>
      <c r="AC118" s="106"/>
      <c r="AD118" s="186">
        <f>'Input| Projects'!Q118*N118*'Input| Escalations'!$K$19</f>
        <v>0</v>
      </c>
      <c r="AE118" s="186">
        <f>'Input| Projects'!R118*O118*'Input| Escalations'!$K$19</f>
        <v>0</v>
      </c>
      <c r="AF118" s="186">
        <f>'Input| Projects'!S118*P118*'Input| Escalations'!$K$19</f>
        <v>0</v>
      </c>
      <c r="AG118" s="186">
        <f>'Input| Projects'!T118*Q118*'Input| Escalations'!$K$19</f>
        <v>0</v>
      </c>
      <c r="AH118" s="186">
        <f>'Input| Projects'!U118*R118*'Input| Escalations'!$K$19</f>
        <v>0</v>
      </c>
      <c r="AI118" s="186">
        <f>'Input| Projects'!V118*S118*'Input| Escalations'!$K$19</f>
        <v>0</v>
      </c>
      <c r="AJ118" s="186">
        <f>'Input| Projects'!W118*T118*'Input| Escalations'!$K$19</f>
        <v>0</v>
      </c>
      <c r="AK118" s="106"/>
      <c r="AL118" s="186">
        <f>IFERROR(IF('Input| Overheads'!$C$42="Direct costs",SUMPRODUCT(--('Input| Projects'!$AC118="Yes"),'Calc| Overheads Allocation'!C$8,'Calc| Project Costs'!V118),IF('Input| Overheads'!$C$42="Internal labour",SUMPRODUCT(--('Input| Projects'!$AC118="Yes"),'Calc| Overheads Allocation'!C$8,'Calc| Project Costs'!V118,'Input| Projects'!$Y118),IF('Input| Overheads'!$C$42="DNSP defined",SUMPRODUCT(--('Input| Projects'!$AC118="Yes"),'Calc| Overheads Allocation'!C$61,'Input| Projects'!$AF118),""))),"")</f>
        <v>78.540139999999994</v>
      </c>
      <c r="AM118" s="186">
        <f>IFERROR(IF('Input| Overheads'!$C$42="Direct costs",SUMPRODUCT(--('Input| Projects'!$AC118="Yes"),'Calc| Overheads Allocation'!D$8,'Calc| Project Costs'!W118),IF('Input| Overheads'!$C$42="Internal labour",SUMPRODUCT(--('Input| Projects'!$AC118="Yes"),'Calc| Overheads Allocation'!D$8,'Calc| Project Costs'!W118,'Input| Projects'!$Y118),IF('Input| Overheads'!$C$42="DNSP defined",SUMPRODUCT(--('Input| Projects'!$AC118="Yes"),'Calc| Overheads Allocation'!D$61,'Input| Projects'!$AF118),""))),"")</f>
        <v>0</v>
      </c>
      <c r="AN118" s="186">
        <f>IFERROR(IF('Input| Overheads'!$C$42="Direct costs",SUMPRODUCT(--('Input| Projects'!$AC118="Yes"),'Calc| Overheads Allocation'!E$8,'Calc| Project Costs'!X118),IF('Input| Overheads'!$C$42="Internal labour",SUMPRODUCT(--('Input| Projects'!$AC118="Yes"),'Calc| Overheads Allocation'!E$8,'Calc| Project Costs'!X118,'Input| Projects'!$Y118),IF('Input| Overheads'!$C$42="DNSP defined",SUMPRODUCT(--('Input| Projects'!$AC118="Yes"),'Calc| Overheads Allocation'!E$61,'Input| Projects'!$AF118),""))),"")</f>
        <v>0</v>
      </c>
      <c r="AO118" s="186">
        <f>IFERROR(IF('Input| Overheads'!$C$42="Direct costs",SUMPRODUCT(--('Input| Projects'!$AC118="Yes"),'Calc| Overheads Allocation'!F$8,'Calc| Project Costs'!Y118),IF('Input| Overheads'!$C$42="Internal labour",SUMPRODUCT(--('Input| Projects'!$AC118="Yes"),'Calc| Overheads Allocation'!F$8,'Calc| Project Costs'!Y118,'Input| Projects'!$Y118),IF('Input| Overheads'!$C$42="DNSP defined",SUMPRODUCT(--('Input| Projects'!$AC118="Yes"),'Calc| Overheads Allocation'!F$61,'Input| Projects'!$AF118),""))),"")</f>
        <v>0</v>
      </c>
      <c r="AP118" s="186">
        <f>IFERROR(IF('Input| Overheads'!$C$42="Direct costs",SUMPRODUCT(--('Input| Projects'!$AC118="Yes"),'Calc| Overheads Allocation'!G$8,'Calc| Project Costs'!Z118),IF('Input| Overheads'!$C$42="Internal labour",SUMPRODUCT(--('Input| Projects'!$AC118="Yes"),'Calc| Overheads Allocation'!G$8,'Calc| Project Costs'!Z118,'Input| Projects'!$Y118),IF('Input| Overheads'!$C$42="DNSP defined",SUMPRODUCT(--('Input| Projects'!$AC118="Yes"),'Calc| Overheads Allocation'!G$61,'Input| Projects'!$AF118),""))),"")</f>
        <v>0</v>
      </c>
      <c r="AQ118" s="186">
        <f>IFERROR(IF('Input| Overheads'!$C$42="Direct costs",SUMPRODUCT(--('Input| Projects'!$AC118="Yes"),'Calc| Overheads Allocation'!H$8,'Calc| Project Costs'!AA118),IF('Input| Overheads'!$C$42="Internal labour",SUMPRODUCT(--('Input| Projects'!$AC118="Yes"),'Calc| Overheads Allocation'!H$8,'Calc| Project Costs'!AA118,'Input| Projects'!$Y118),IF('Input| Overheads'!$C$42="DNSP defined",SUMPRODUCT(--('Input| Projects'!$AC118="Yes"),'Calc| Overheads Allocation'!H$61,'Input| Projects'!$AF118),""))),"")</f>
        <v>0</v>
      </c>
      <c r="AR118" s="186">
        <f>IFERROR(IF('Input| Overheads'!$C$42="Direct costs",SUMPRODUCT(--('Input| Projects'!$AC118="Yes"),'Calc| Overheads Allocation'!I$8,'Calc| Project Costs'!AB118),IF('Input| Overheads'!$C$42="Internal labour",SUMPRODUCT(--('Input| Projects'!$AC118="Yes"),'Calc| Overheads Allocation'!I$8,'Calc| Project Costs'!AB118,'Input| Projects'!$Y118),IF('Input| Overheads'!$C$42="DNSP defined",SUMPRODUCT(--('Input| Projects'!$AC118="Yes"),'Calc| Overheads Allocation'!I$61,'Input| Projects'!$AF118),""))),"")</f>
        <v>0</v>
      </c>
      <c r="AS118" s="106"/>
      <c r="AT118" s="186">
        <f>IFERROR(IF('Input| Overheads'!$C$42="Direct costs",SUMPRODUCT(--('Input| Projects'!$AD118="Yes"),'Calc| Overheads Allocation'!C$9,'Calc| Project Costs'!V118),IF('Input| Overheads'!$C$42="Internal labour",SUMPRODUCT(--('Input| Projects'!$AD118="Yes"),'Calc| Overheads Allocation'!C$9,'Calc| Project Costs'!V118,'Input| Projects'!$Y118),IF('Input| Overheads'!$C$42="DNSP defined",SUMPRODUCT(--('Input| Projects'!$AD118="Yes"),'Calc| Overheads Allocation'!C$62,'Input| Projects'!$AG118),""))),"")</f>
        <v>0</v>
      </c>
      <c r="AU118" s="186">
        <f>IFERROR(IF('Input| Overheads'!$C$42="Direct costs",SUMPRODUCT(--('Input| Projects'!$AD118="Yes"),'Calc| Overheads Allocation'!D$9,'Calc| Project Costs'!W118),IF('Input| Overheads'!$C$42="Internal labour",SUMPRODUCT(--('Input| Projects'!$AD118="Yes"),'Calc| Overheads Allocation'!D$9,'Calc| Project Costs'!W118,'Input| Projects'!$Y118),IF('Input| Overheads'!$C$42="DNSP defined",SUMPRODUCT(--('Input| Projects'!$AD118="Yes"),'Calc| Overheads Allocation'!D$62,'Input| Projects'!$AG118),""))),"")</f>
        <v>0</v>
      </c>
      <c r="AV118" s="186">
        <f>IFERROR(IF('Input| Overheads'!$C$42="Direct costs",SUMPRODUCT(--('Input| Projects'!$AD118="Yes"),'Calc| Overheads Allocation'!E$9,'Calc| Project Costs'!X118),IF('Input| Overheads'!$C$42="Internal labour",SUMPRODUCT(--('Input| Projects'!$AD118="Yes"),'Calc| Overheads Allocation'!E$9,'Calc| Project Costs'!X118,'Input| Projects'!$Y118),IF('Input| Overheads'!$C$42="DNSP defined",SUMPRODUCT(--('Input| Projects'!$AD118="Yes"),'Calc| Overheads Allocation'!E$62,'Input| Projects'!$AG118),""))),"")</f>
        <v>0</v>
      </c>
      <c r="AW118" s="186">
        <f>IFERROR(IF('Input| Overheads'!$C$42="Direct costs",SUMPRODUCT(--('Input| Projects'!$AD118="Yes"),'Calc| Overheads Allocation'!F$9,'Calc| Project Costs'!Y118),IF('Input| Overheads'!$C$42="Internal labour",SUMPRODUCT(--('Input| Projects'!$AD118="Yes"),'Calc| Overheads Allocation'!F$9,'Calc| Project Costs'!Y118,'Input| Projects'!$Y118),IF('Input| Overheads'!$C$42="DNSP defined",SUMPRODUCT(--('Input| Projects'!$AD118="Yes"),'Calc| Overheads Allocation'!F$62,'Input| Projects'!$AG118),""))),"")</f>
        <v>0</v>
      </c>
      <c r="AX118" s="186">
        <f>IFERROR(IF('Input| Overheads'!$C$42="Direct costs",SUMPRODUCT(--('Input| Projects'!$AD118="Yes"),'Calc| Overheads Allocation'!G$9,'Calc| Project Costs'!Z118),IF('Input| Overheads'!$C$42="Internal labour",SUMPRODUCT(--('Input| Projects'!$AD118="Yes"),'Calc| Overheads Allocation'!G$9,'Calc| Project Costs'!Z118,'Input| Projects'!$Y118),IF('Input| Overheads'!$C$42="DNSP defined",SUMPRODUCT(--('Input| Projects'!$AD118="Yes"),'Calc| Overheads Allocation'!G$62,'Input| Projects'!$AG118),""))),"")</f>
        <v>0</v>
      </c>
      <c r="AY118" s="186">
        <f>IFERROR(IF('Input| Overheads'!$C$42="Direct costs",SUMPRODUCT(--('Input| Projects'!$AD118="Yes"),'Calc| Overheads Allocation'!H$9,'Calc| Project Costs'!AA118),IF('Input| Overheads'!$C$42="Internal labour",SUMPRODUCT(--('Input| Projects'!$AD118="Yes"),'Calc| Overheads Allocation'!H$9,'Calc| Project Costs'!AA118,'Input| Projects'!$Y118),IF('Input| Overheads'!$C$42="DNSP defined",SUMPRODUCT(--('Input| Projects'!$AD118="Yes"),'Calc| Overheads Allocation'!H$62,'Input| Projects'!$AG118),""))),"")</f>
        <v>0</v>
      </c>
      <c r="AZ118" s="186">
        <f>IFERROR(IF('Input| Overheads'!$C$42="Direct costs",SUMPRODUCT(--('Input| Projects'!$AD118="Yes"),'Calc| Overheads Allocation'!I$9,'Calc| Project Costs'!AB118),IF('Input| Overheads'!$C$42="Internal labour",SUMPRODUCT(--('Input| Projects'!$AD118="Yes"),'Calc| Overheads Allocation'!I$9,'Calc| Project Costs'!AB118,'Input| Projects'!$Y118),IF('Input| Overheads'!$C$42="DNSP defined",SUMPRODUCT(--('Input| Projects'!$AD118="Yes"),'Calc| Overheads Allocation'!I$62,'Input| Projects'!$AG118),""))),"")</f>
        <v>0</v>
      </c>
      <c r="BA118" s="106"/>
      <c r="BB118" s="186">
        <f t="shared" si="71"/>
        <v>78.540139999999994</v>
      </c>
      <c r="BC118" s="186">
        <f t="shared" si="72"/>
        <v>0</v>
      </c>
      <c r="BD118" s="186">
        <f t="shared" si="73"/>
        <v>0</v>
      </c>
      <c r="BE118" s="186">
        <f t="shared" si="50"/>
        <v>0</v>
      </c>
      <c r="BF118" s="186">
        <f t="shared" si="51"/>
        <v>0</v>
      </c>
      <c r="BG118" s="186">
        <f t="shared" si="52"/>
        <v>0</v>
      </c>
      <c r="BH118" s="186">
        <f t="shared" si="53"/>
        <v>0</v>
      </c>
      <c r="BI118" s="97"/>
      <c r="BJ118" s="186">
        <f t="shared" si="54"/>
        <v>0</v>
      </c>
      <c r="BK118" s="186" t="str">
        <f t="shared" si="55"/>
        <v/>
      </c>
      <c r="BL118" s="186" t="str">
        <f t="shared" si="56"/>
        <v/>
      </c>
      <c r="BM118" s="186" t="str">
        <f t="shared" si="57"/>
        <v/>
      </c>
      <c r="BN118" s="186" t="str">
        <f t="shared" si="58"/>
        <v/>
      </c>
      <c r="BO118" s="186" t="str">
        <f t="shared" si="59"/>
        <v/>
      </c>
      <c r="BP118" s="186" t="str">
        <f t="shared" si="60"/>
        <v/>
      </c>
      <c r="BQ118" s="97"/>
      <c r="BR118" s="186">
        <f t="shared" si="61"/>
        <v>291.86144999999999</v>
      </c>
      <c r="BS118" s="186">
        <f t="shared" si="62"/>
        <v>0</v>
      </c>
      <c r="BT118" s="222">
        <f t="shared" si="63"/>
        <v>0</v>
      </c>
      <c r="BU118" s="222">
        <f t="shared" si="64"/>
        <v>0</v>
      </c>
      <c r="BV118" s="222">
        <f t="shared" si="65"/>
        <v>0</v>
      </c>
      <c r="BW118" s="222">
        <f t="shared" si="66"/>
        <v>0</v>
      </c>
      <c r="BX118" s="222">
        <f t="shared" si="67"/>
        <v>0</v>
      </c>
      <c r="BY118" s="106"/>
      <c r="BZ118" s="197">
        <f>IF(SUMIF('Input| Projects'!$AS$8:$CP$8,"Dx",'Input| Projects'!$AS118:$CP118)=0,"",SUMIF('Input| Projects'!$AS$8:$CP$8,"Dx",'Input| Projects'!$AS118:$CP118))</f>
        <v>1</v>
      </c>
      <c r="CA118" s="197" t="str">
        <f>IF(SUMIF('Input| Projects'!$AS$8:$CP$8,"Tx",'Input| Projects'!$AS118:$CP118)=0,"",SUMIF('Input| Projects'!$AS$8:$CP$8,"Tx",'Input| Projects'!$AS118:$CP118))</f>
        <v/>
      </c>
      <c r="CB118" s="150" t="str">
        <f t="shared" si="74"/>
        <v/>
      </c>
    </row>
    <row r="119" spans="2:80" x14ac:dyDescent="0.2">
      <c r="B119" s="201">
        <f>IFERROR('Input| Projects'!B119,"")</f>
        <v>110</v>
      </c>
      <c r="C119" s="42" t="str">
        <f>IFERROR(IF('Input| Projects'!C119="","",'Input| Projects'!C119),"")</f>
        <v>Relocate Poles in RTA Blackspots - DM</v>
      </c>
      <c r="D119" s="42" t="str">
        <f>IFERROR(IF('Input| Projects'!D119="","",'Input| Projects'!D119),"")</f>
        <v>DOC_11.03.40</v>
      </c>
      <c r="E119" s="104"/>
      <c r="F119" s="190">
        <f>IFERROR('Input| Projects'!I119*'Input| Escalations'!$K$19,"")</f>
        <v>178.96496999999997</v>
      </c>
      <c r="G119" s="190">
        <f>IFERROR('Input| Projects'!J119*'Input| Escalations'!$K$19,"")</f>
        <v>0</v>
      </c>
      <c r="H119" s="190">
        <f>IFERROR('Input| Projects'!K119*'Input| Escalations'!$K$19,"")</f>
        <v>0</v>
      </c>
      <c r="I119" s="190">
        <f>IFERROR('Input| Projects'!L119*'Input| Escalations'!$K$19,"")</f>
        <v>0</v>
      </c>
      <c r="J119" s="190">
        <f>IFERROR('Input| Projects'!M119*'Input| Escalations'!$K$19,"")</f>
        <v>0</v>
      </c>
      <c r="K119" s="190">
        <f>IFERROR('Input| Projects'!N119*'Input| Escalations'!$K$19,"")</f>
        <v>0</v>
      </c>
      <c r="L119" s="190">
        <f>IFERROR('Input| Projects'!O119*'Input| Escalations'!$K$19,"")</f>
        <v>0</v>
      </c>
      <c r="M119" s="150" t="str">
        <f>IF(ABS(SUM(F119:L119)-(SUM('Input| Projects'!I119:O119)*'Input| Escalations'!$K$19))&lt;0.0000001,"",1)</f>
        <v/>
      </c>
      <c r="N119" s="192">
        <f>'Input| Projects'!$Y119*INDEX('Input| Escalations'!$H$33:$N$33,MATCH('Calc| Project Costs'!N$9,'Input| Escalations'!$H$23:$N$23,0))+'Input| Projects'!$Z119*INDEX('Input| Escalations'!$H$34:$N$34,MATCH('Calc| Project Costs'!N$9,'Input| Escalations'!$H$23:$N$23,0))+'Input| Projects'!$AA119*INDEX('Input| Escalations'!$H$35:$N$35,MATCH('Calc| Project Costs'!N$9,'Input| Escalations'!$H$23:$N$23,0))+1</f>
        <v>1</v>
      </c>
      <c r="O119" s="192">
        <f>'Input| Projects'!$Y119*INDEX('Input| Escalations'!$H$33:$N$33,MATCH('Calc| Project Costs'!O$9,'Input| Escalations'!$H$23:$N$23,0))+'Input| Projects'!$Z119*INDEX('Input| Escalations'!$H$34:$N$34,MATCH('Calc| Project Costs'!O$9,'Input| Escalations'!$H$23:$N$23,0))+'Input| Projects'!$AA119*INDEX('Input| Escalations'!$H$35:$N$35,MATCH('Calc| Project Costs'!O$9,'Input| Escalations'!$H$23:$N$23,0))+1</f>
        <v>1</v>
      </c>
      <c r="P119" s="192">
        <f>'Input| Projects'!$Y119*INDEX('Input| Escalations'!$H$33:$N$33,MATCH('Calc| Project Costs'!P$9,'Input| Escalations'!$H$23:$N$23,0))+'Input| Projects'!$Z119*INDEX('Input| Escalations'!$H$34:$N$34,MATCH('Calc| Project Costs'!P$9,'Input| Escalations'!$H$23:$N$23,0))+'Input| Projects'!$AA119*INDEX('Input| Escalations'!$H$35:$N$35,MATCH('Calc| Project Costs'!P$9,'Input| Escalations'!$H$23:$N$23,0))+1</f>
        <v>1</v>
      </c>
      <c r="Q119" s="192">
        <f>'Input| Projects'!$Y119*INDEX('Input| Escalations'!$H$33:$N$33,MATCH('Calc| Project Costs'!Q$9,'Input| Escalations'!$H$23:$N$23,0))+'Input| Projects'!$Z119*INDEX('Input| Escalations'!$H$34:$N$34,MATCH('Calc| Project Costs'!Q$9,'Input| Escalations'!$H$23:$N$23,0))+'Input| Projects'!$AA119*INDEX('Input| Escalations'!$H$35:$N$35,MATCH('Calc| Project Costs'!Q$9,'Input| Escalations'!$H$23:$N$23,0))+1</f>
        <v>1</v>
      </c>
      <c r="R119" s="192">
        <f>'Input| Projects'!$Y119*INDEX('Input| Escalations'!$H$33:$N$33,MATCH('Calc| Project Costs'!R$9,'Input| Escalations'!$H$23:$N$23,0))+'Input| Projects'!$Z119*INDEX('Input| Escalations'!$H$34:$N$34,MATCH('Calc| Project Costs'!R$9,'Input| Escalations'!$H$23:$N$23,0))+'Input| Projects'!$AA119*INDEX('Input| Escalations'!$H$35:$N$35,MATCH('Calc| Project Costs'!R$9,'Input| Escalations'!$H$23:$N$23,0))+1</f>
        <v>1</v>
      </c>
      <c r="S119" s="192">
        <f>'Input| Projects'!$Y119*INDEX('Input| Escalations'!$H$33:$N$33,MATCH('Calc| Project Costs'!S$9,'Input| Escalations'!$H$23:$N$23,0))+'Input| Projects'!$Z119*INDEX('Input| Escalations'!$H$34:$N$34,MATCH('Calc| Project Costs'!S$9,'Input| Escalations'!$H$23:$N$23,0))+'Input| Projects'!$AA119*INDEX('Input| Escalations'!$H$35:$N$35,MATCH('Calc| Project Costs'!S$9,'Input| Escalations'!$H$23:$N$23,0))+1</f>
        <v>1</v>
      </c>
      <c r="T119" s="192">
        <f>'Input| Projects'!$Y119*INDEX('Input| Escalations'!$H$33:$N$33,MATCH('Calc| Project Costs'!T$9,'Input| Escalations'!$H$23:$N$23,0))+'Input| Projects'!$Z119*INDEX('Input| Escalations'!$H$34:$N$34,MATCH('Calc| Project Costs'!T$9,'Input| Escalations'!$H$23:$N$23,0))+'Input| Projects'!$AA119*INDEX('Input| Escalations'!$H$35:$N$35,MATCH('Calc| Project Costs'!T$9,'Input| Escalations'!$H$23:$N$23,0))+1</f>
        <v>1</v>
      </c>
      <c r="U119" s="106"/>
      <c r="V119" s="186">
        <f t="shared" si="68"/>
        <v>178.96496999999997</v>
      </c>
      <c r="W119" s="186">
        <f t="shared" si="69"/>
        <v>0</v>
      </c>
      <c r="X119" s="186">
        <f t="shared" si="70"/>
        <v>0</v>
      </c>
      <c r="Y119" s="186">
        <f t="shared" si="46"/>
        <v>0</v>
      </c>
      <c r="Z119" s="186">
        <f t="shared" si="47"/>
        <v>0</v>
      </c>
      <c r="AA119" s="186">
        <f t="shared" si="48"/>
        <v>0</v>
      </c>
      <c r="AB119" s="186">
        <f t="shared" si="49"/>
        <v>0</v>
      </c>
      <c r="AC119" s="106"/>
      <c r="AD119" s="186">
        <f>'Input| Projects'!Q119*N119*'Input| Escalations'!$K$19</f>
        <v>0</v>
      </c>
      <c r="AE119" s="186">
        <f>'Input| Projects'!R119*O119*'Input| Escalations'!$K$19</f>
        <v>0</v>
      </c>
      <c r="AF119" s="186">
        <f>'Input| Projects'!S119*P119*'Input| Escalations'!$K$19</f>
        <v>0</v>
      </c>
      <c r="AG119" s="186">
        <f>'Input| Projects'!T119*Q119*'Input| Escalations'!$K$19</f>
        <v>0</v>
      </c>
      <c r="AH119" s="186">
        <f>'Input| Projects'!U119*R119*'Input| Escalations'!$K$19</f>
        <v>0</v>
      </c>
      <c r="AI119" s="186">
        <f>'Input| Projects'!V119*S119*'Input| Escalations'!$K$19</f>
        <v>0</v>
      </c>
      <c r="AJ119" s="186">
        <f>'Input| Projects'!W119*T119*'Input| Escalations'!$K$19</f>
        <v>0</v>
      </c>
      <c r="AK119" s="106"/>
      <c r="AL119" s="186">
        <f>IFERROR(IF('Input| Overheads'!$C$42="Direct costs",SUMPRODUCT(--('Input| Projects'!$AC119="Yes"),'Calc| Overheads Allocation'!C$8,'Calc| Project Costs'!V119),IF('Input| Overheads'!$C$42="Internal labour",SUMPRODUCT(--('Input| Projects'!$AC119="Yes"),'Calc| Overheads Allocation'!C$8,'Calc| Project Costs'!V119,'Input| Projects'!$Y119),IF('Input| Overheads'!$C$42="DNSP defined",SUMPRODUCT(--('Input| Projects'!$AC119="Yes"),'Calc| Overheads Allocation'!C$61,'Input| Projects'!$AF119),""))),"")</f>
        <v>52.687890000000003</v>
      </c>
      <c r="AM119" s="186">
        <f>IFERROR(IF('Input| Overheads'!$C$42="Direct costs",SUMPRODUCT(--('Input| Projects'!$AC119="Yes"),'Calc| Overheads Allocation'!D$8,'Calc| Project Costs'!W119),IF('Input| Overheads'!$C$42="Internal labour",SUMPRODUCT(--('Input| Projects'!$AC119="Yes"),'Calc| Overheads Allocation'!D$8,'Calc| Project Costs'!W119,'Input| Projects'!$Y119),IF('Input| Overheads'!$C$42="DNSP defined",SUMPRODUCT(--('Input| Projects'!$AC119="Yes"),'Calc| Overheads Allocation'!D$61,'Input| Projects'!$AF119),""))),"")</f>
        <v>0</v>
      </c>
      <c r="AN119" s="186">
        <f>IFERROR(IF('Input| Overheads'!$C$42="Direct costs",SUMPRODUCT(--('Input| Projects'!$AC119="Yes"),'Calc| Overheads Allocation'!E$8,'Calc| Project Costs'!X119),IF('Input| Overheads'!$C$42="Internal labour",SUMPRODUCT(--('Input| Projects'!$AC119="Yes"),'Calc| Overheads Allocation'!E$8,'Calc| Project Costs'!X119,'Input| Projects'!$Y119),IF('Input| Overheads'!$C$42="DNSP defined",SUMPRODUCT(--('Input| Projects'!$AC119="Yes"),'Calc| Overheads Allocation'!E$61,'Input| Projects'!$AF119),""))),"")</f>
        <v>0</v>
      </c>
      <c r="AO119" s="186">
        <f>IFERROR(IF('Input| Overheads'!$C$42="Direct costs",SUMPRODUCT(--('Input| Projects'!$AC119="Yes"),'Calc| Overheads Allocation'!F$8,'Calc| Project Costs'!Y119),IF('Input| Overheads'!$C$42="Internal labour",SUMPRODUCT(--('Input| Projects'!$AC119="Yes"),'Calc| Overheads Allocation'!F$8,'Calc| Project Costs'!Y119,'Input| Projects'!$Y119),IF('Input| Overheads'!$C$42="DNSP defined",SUMPRODUCT(--('Input| Projects'!$AC119="Yes"),'Calc| Overheads Allocation'!F$61,'Input| Projects'!$AF119),""))),"")</f>
        <v>0</v>
      </c>
      <c r="AP119" s="186">
        <f>IFERROR(IF('Input| Overheads'!$C$42="Direct costs",SUMPRODUCT(--('Input| Projects'!$AC119="Yes"),'Calc| Overheads Allocation'!G$8,'Calc| Project Costs'!Z119),IF('Input| Overheads'!$C$42="Internal labour",SUMPRODUCT(--('Input| Projects'!$AC119="Yes"),'Calc| Overheads Allocation'!G$8,'Calc| Project Costs'!Z119,'Input| Projects'!$Y119),IF('Input| Overheads'!$C$42="DNSP defined",SUMPRODUCT(--('Input| Projects'!$AC119="Yes"),'Calc| Overheads Allocation'!G$61,'Input| Projects'!$AF119),""))),"")</f>
        <v>0</v>
      </c>
      <c r="AQ119" s="186">
        <f>IFERROR(IF('Input| Overheads'!$C$42="Direct costs",SUMPRODUCT(--('Input| Projects'!$AC119="Yes"),'Calc| Overheads Allocation'!H$8,'Calc| Project Costs'!AA119),IF('Input| Overheads'!$C$42="Internal labour",SUMPRODUCT(--('Input| Projects'!$AC119="Yes"),'Calc| Overheads Allocation'!H$8,'Calc| Project Costs'!AA119,'Input| Projects'!$Y119),IF('Input| Overheads'!$C$42="DNSP defined",SUMPRODUCT(--('Input| Projects'!$AC119="Yes"),'Calc| Overheads Allocation'!H$61,'Input| Projects'!$AF119),""))),"")</f>
        <v>0</v>
      </c>
      <c r="AR119" s="186">
        <f>IFERROR(IF('Input| Overheads'!$C$42="Direct costs",SUMPRODUCT(--('Input| Projects'!$AC119="Yes"),'Calc| Overheads Allocation'!I$8,'Calc| Project Costs'!AB119),IF('Input| Overheads'!$C$42="Internal labour",SUMPRODUCT(--('Input| Projects'!$AC119="Yes"),'Calc| Overheads Allocation'!I$8,'Calc| Project Costs'!AB119,'Input| Projects'!$Y119),IF('Input| Overheads'!$C$42="DNSP defined",SUMPRODUCT(--('Input| Projects'!$AC119="Yes"),'Calc| Overheads Allocation'!I$61,'Input| Projects'!$AF119),""))),"")</f>
        <v>0</v>
      </c>
      <c r="AS119" s="106"/>
      <c r="AT119" s="186">
        <f>IFERROR(IF('Input| Overheads'!$C$42="Direct costs",SUMPRODUCT(--('Input| Projects'!$AD119="Yes"),'Calc| Overheads Allocation'!C$9,'Calc| Project Costs'!V119),IF('Input| Overheads'!$C$42="Internal labour",SUMPRODUCT(--('Input| Projects'!$AD119="Yes"),'Calc| Overheads Allocation'!C$9,'Calc| Project Costs'!V119,'Input| Projects'!$Y119),IF('Input| Overheads'!$C$42="DNSP defined",SUMPRODUCT(--('Input| Projects'!$AD119="Yes"),'Calc| Overheads Allocation'!C$62,'Input| Projects'!$AG119),""))),"")</f>
        <v>0</v>
      </c>
      <c r="AU119" s="186">
        <f>IFERROR(IF('Input| Overheads'!$C$42="Direct costs",SUMPRODUCT(--('Input| Projects'!$AD119="Yes"),'Calc| Overheads Allocation'!D$9,'Calc| Project Costs'!W119),IF('Input| Overheads'!$C$42="Internal labour",SUMPRODUCT(--('Input| Projects'!$AD119="Yes"),'Calc| Overheads Allocation'!D$9,'Calc| Project Costs'!W119,'Input| Projects'!$Y119),IF('Input| Overheads'!$C$42="DNSP defined",SUMPRODUCT(--('Input| Projects'!$AD119="Yes"),'Calc| Overheads Allocation'!D$62,'Input| Projects'!$AG119),""))),"")</f>
        <v>0</v>
      </c>
      <c r="AV119" s="186">
        <f>IFERROR(IF('Input| Overheads'!$C$42="Direct costs",SUMPRODUCT(--('Input| Projects'!$AD119="Yes"),'Calc| Overheads Allocation'!E$9,'Calc| Project Costs'!X119),IF('Input| Overheads'!$C$42="Internal labour",SUMPRODUCT(--('Input| Projects'!$AD119="Yes"),'Calc| Overheads Allocation'!E$9,'Calc| Project Costs'!X119,'Input| Projects'!$Y119),IF('Input| Overheads'!$C$42="DNSP defined",SUMPRODUCT(--('Input| Projects'!$AD119="Yes"),'Calc| Overheads Allocation'!E$62,'Input| Projects'!$AG119),""))),"")</f>
        <v>0</v>
      </c>
      <c r="AW119" s="186">
        <f>IFERROR(IF('Input| Overheads'!$C$42="Direct costs",SUMPRODUCT(--('Input| Projects'!$AD119="Yes"),'Calc| Overheads Allocation'!F$9,'Calc| Project Costs'!Y119),IF('Input| Overheads'!$C$42="Internal labour",SUMPRODUCT(--('Input| Projects'!$AD119="Yes"),'Calc| Overheads Allocation'!F$9,'Calc| Project Costs'!Y119,'Input| Projects'!$Y119),IF('Input| Overheads'!$C$42="DNSP defined",SUMPRODUCT(--('Input| Projects'!$AD119="Yes"),'Calc| Overheads Allocation'!F$62,'Input| Projects'!$AG119),""))),"")</f>
        <v>0</v>
      </c>
      <c r="AX119" s="186">
        <f>IFERROR(IF('Input| Overheads'!$C$42="Direct costs",SUMPRODUCT(--('Input| Projects'!$AD119="Yes"),'Calc| Overheads Allocation'!G$9,'Calc| Project Costs'!Z119),IF('Input| Overheads'!$C$42="Internal labour",SUMPRODUCT(--('Input| Projects'!$AD119="Yes"),'Calc| Overheads Allocation'!G$9,'Calc| Project Costs'!Z119,'Input| Projects'!$Y119),IF('Input| Overheads'!$C$42="DNSP defined",SUMPRODUCT(--('Input| Projects'!$AD119="Yes"),'Calc| Overheads Allocation'!G$62,'Input| Projects'!$AG119),""))),"")</f>
        <v>0</v>
      </c>
      <c r="AY119" s="186">
        <f>IFERROR(IF('Input| Overheads'!$C$42="Direct costs",SUMPRODUCT(--('Input| Projects'!$AD119="Yes"),'Calc| Overheads Allocation'!H$9,'Calc| Project Costs'!AA119),IF('Input| Overheads'!$C$42="Internal labour",SUMPRODUCT(--('Input| Projects'!$AD119="Yes"),'Calc| Overheads Allocation'!H$9,'Calc| Project Costs'!AA119,'Input| Projects'!$Y119),IF('Input| Overheads'!$C$42="DNSP defined",SUMPRODUCT(--('Input| Projects'!$AD119="Yes"),'Calc| Overheads Allocation'!H$62,'Input| Projects'!$AG119),""))),"")</f>
        <v>0</v>
      </c>
      <c r="AZ119" s="186">
        <f>IFERROR(IF('Input| Overheads'!$C$42="Direct costs",SUMPRODUCT(--('Input| Projects'!$AD119="Yes"),'Calc| Overheads Allocation'!I$9,'Calc| Project Costs'!AB119),IF('Input| Overheads'!$C$42="Internal labour",SUMPRODUCT(--('Input| Projects'!$AD119="Yes"),'Calc| Overheads Allocation'!I$9,'Calc| Project Costs'!AB119,'Input| Projects'!$Y119),IF('Input| Overheads'!$C$42="DNSP defined",SUMPRODUCT(--('Input| Projects'!$AD119="Yes"),'Calc| Overheads Allocation'!I$62,'Input| Projects'!$AG119),""))),"")</f>
        <v>0</v>
      </c>
      <c r="BA119" s="106"/>
      <c r="BB119" s="186">
        <f t="shared" si="71"/>
        <v>52.687890000000003</v>
      </c>
      <c r="BC119" s="186">
        <f t="shared" si="72"/>
        <v>0</v>
      </c>
      <c r="BD119" s="186">
        <f t="shared" si="73"/>
        <v>0</v>
      </c>
      <c r="BE119" s="186">
        <f t="shared" si="50"/>
        <v>0</v>
      </c>
      <c r="BF119" s="186">
        <f t="shared" si="51"/>
        <v>0</v>
      </c>
      <c r="BG119" s="186">
        <f t="shared" si="52"/>
        <v>0</v>
      </c>
      <c r="BH119" s="186">
        <f t="shared" si="53"/>
        <v>0</v>
      </c>
      <c r="BI119" s="97"/>
      <c r="BJ119" s="186">
        <f t="shared" si="54"/>
        <v>0</v>
      </c>
      <c r="BK119" s="186" t="str">
        <f t="shared" si="55"/>
        <v/>
      </c>
      <c r="BL119" s="186" t="str">
        <f t="shared" si="56"/>
        <v/>
      </c>
      <c r="BM119" s="186" t="str">
        <f t="shared" si="57"/>
        <v/>
      </c>
      <c r="BN119" s="186" t="str">
        <f t="shared" si="58"/>
        <v/>
      </c>
      <c r="BO119" s="186" t="str">
        <f t="shared" si="59"/>
        <v/>
      </c>
      <c r="BP119" s="186" t="str">
        <f t="shared" si="60"/>
        <v/>
      </c>
      <c r="BQ119" s="97"/>
      <c r="BR119" s="186">
        <f t="shared" si="61"/>
        <v>231.65285999999998</v>
      </c>
      <c r="BS119" s="186">
        <f t="shared" si="62"/>
        <v>0</v>
      </c>
      <c r="BT119" s="222">
        <f t="shared" si="63"/>
        <v>0</v>
      </c>
      <c r="BU119" s="222">
        <f t="shared" si="64"/>
        <v>0</v>
      </c>
      <c r="BV119" s="222">
        <f t="shared" si="65"/>
        <v>0</v>
      </c>
      <c r="BW119" s="222">
        <f t="shared" si="66"/>
        <v>0</v>
      </c>
      <c r="BX119" s="222">
        <f t="shared" si="67"/>
        <v>0</v>
      </c>
      <c r="BY119" s="106"/>
      <c r="BZ119" s="197">
        <f>IF(SUMIF('Input| Projects'!$AS$8:$CP$8,"Dx",'Input| Projects'!$AS119:$CP119)=0,"",SUMIF('Input| Projects'!$AS$8:$CP$8,"Dx",'Input| Projects'!$AS119:$CP119))</f>
        <v>1</v>
      </c>
      <c r="CA119" s="197" t="str">
        <f>IF(SUMIF('Input| Projects'!$AS$8:$CP$8,"Tx",'Input| Projects'!$AS119:$CP119)=0,"",SUMIF('Input| Projects'!$AS$8:$CP$8,"Tx",'Input| Projects'!$AS119:$CP119))</f>
        <v/>
      </c>
      <c r="CB119" s="150" t="str">
        <f t="shared" si="74"/>
        <v/>
      </c>
    </row>
    <row r="120" spans="2:80" x14ac:dyDescent="0.2">
      <c r="B120" s="201">
        <f>IFERROR('Input| Projects'!B120,"")</f>
        <v>111</v>
      </c>
      <c r="C120" s="42" t="str">
        <f>IFERROR(IF('Input| Projects'!C120="","",'Input| Projects'!C120),"")</f>
        <v>Reactive Electrical Safety - DC</v>
      </c>
      <c r="D120" s="42" t="str">
        <f>IFERROR(IF('Input| Projects'!D120="","",'Input| Projects'!D120),"")</f>
        <v>DOC_11.03.42</v>
      </c>
      <c r="E120" s="104"/>
      <c r="F120" s="190">
        <f>IFERROR('Input| Projects'!I120*'Input| Escalations'!$K$19,"")</f>
        <v>69.642599999999987</v>
      </c>
      <c r="G120" s="190">
        <f>IFERROR('Input| Projects'!J120*'Input| Escalations'!$K$19,"")</f>
        <v>0</v>
      </c>
      <c r="H120" s="190">
        <f>IFERROR('Input| Projects'!K120*'Input| Escalations'!$K$19,"")</f>
        <v>0</v>
      </c>
      <c r="I120" s="190">
        <f>IFERROR('Input| Projects'!L120*'Input| Escalations'!$K$19,"")</f>
        <v>0</v>
      </c>
      <c r="J120" s="190">
        <f>IFERROR('Input| Projects'!M120*'Input| Escalations'!$K$19,"")</f>
        <v>0</v>
      </c>
      <c r="K120" s="190">
        <f>IFERROR('Input| Projects'!N120*'Input| Escalations'!$K$19,"")</f>
        <v>0</v>
      </c>
      <c r="L120" s="190">
        <f>IFERROR('Input| Projects'!O120*'Input| Escalations'!$K$19,"")</f>
        <v>0</v>
      </c>
      <c r="M120" s="150" t="str">
        <f>IF(ABS(SUM(F120:L120)-(SUM('Input| Projects'!I120:O120)*'Input| Escalations'!$K$19))&lt;0.0000001,"",1)</f>
        <v/>
      </c>
      <c r="N120" s="192">
        <f>'Input| Projects'!$Y120*INDEX('Input| Escalations'!$H$33:$N$33,MATCH('Calc| Project Costs'!N$9,'Input| Escalations'!$H$23:$N$23,0))+'Input| Projects'!$Z120*INDEX('Input| Escalations'!$H$34:$N$34,MATCH('Calc| Project Costs'!N$9,'Input| Escalations'!$H$23:$N$23,0))+'Input| Projects'!$AA120*INDEX('Input| Escalations'!$H$35:$N$35,MATCH('Calc| Project Costs'!N$9,'Input| Escalations'!$H$23:$N$23,0))+1</f>
        <v>1</v>
      </c>
      <c r="O120" s="192">
        <f>'Input| Projects'!$Y120*INDEX('Input| Escalations'!$H$33:$N$33,MATCH('Calc| Project Costs'!O$9,'Input| Escalations'!$H$23:$N$23,0))+'Input| Projects'!$Z120*INDEX('Input| Escalations'!$H$34:$N$34,MATCH('Calc| Project Costs'!O$9,'Input| Escalations'!$H$23:$N$23,0))+'Input| Projects'!$AA120*INDEX('Input| Escalations'!$H$35:$N$35,MATCH('Calc| Project Costs'!O$9,'Input| Escalations'!$H$23:$N$23,0))+1</f>
        <v>1</v>
      </c>
      <c r="P120" s="192">
        <f>'Input| Projects'!$Y120*INDEX('Input| Escalations'!$H$33:$N$33,MATCH('Calc| Project Costs'!P$9,'Input| Escalations'!$H$23:$N$23,0))+'Input| Projects'!$Z120*INDEX('Input| Escalations'!$H$34:$N$34,MATCH('Calc| Project Costs'!P$9,'Input| Escalations'!$H$23:$N$23,0))+'Input| Projects'!$AA120*INDEX('Input| Escalations'!$H$35:$N$35,MATCH('Calc| Project Costs'!P$9,'Input| Escalations'!$H$23:$N$23,0))+1</f>
        <v>1</v>
      </c>
      <c r="Q120" s="192">
        <f>'Input| Projects'!$Y120*INDEX('Input| Escalations'!$H$33:$N$33,MATCH('Calc| Project Costs'!Q$9,'Input| Escalations'!$H$23:$N$23,0))+'Input| Projects'!$Z120*INDEX('Input| Escalations'!$H$34:$N$34,MATCH('Calc| Project Costs'!Q$9,'Input| Escalations'!$H$23:$N$23,0))+'Input| Projects'!$AA120*INDEX('Input| Escalations'!$H$35:$N$35,MATCH('Calc| Project Costs'!Q$9,'Input| Escalations'!$H$23:$N$23,0))+1</f>
        <v>1</v>
      </c>
      <c r="R120" s="192">
        <f>'Input| Projects'!$Y120*INDEX('Input| Escalations'!$H$33:$N$33,MATCH('Calc| Project Costs'!R$9,'Input| Escalations'!$H$23:$N$23,0))+'Input| Projects'!$Z120*INDEX('Input| Escalations'!$H$34:$N$34,MATCH('Calc| Project Costs'!R$9,'Input| Escalations'!$H$23:$N$23,0))+'Input| Projects'!$AA120*INDEX('Input| Escalations'!$H$35:$N$35,MATCH('Calc| Project Costs'!R$9,'Input| Escalations'!$H$23:$N$23,0))+1</f>
        <v>1</v>
      </c>
      <c r="S120" s="192">
        <f>'Input| Projects'!$Y120*INDEX('Input| Escalations'!$H$33:$N$33,MATCH('Calc| Project Costs'!S$9,'Input| Escalations'!$H$23:$N$23,0))+'Input| Projects'!$Z120*INDEX('Input| Escalations'!$H$34:$N$34,MATCH('Calc| Project Costs'!S$9,'Input| Escalations'!$H$23:$N$23,0))+'Input| Projects'!$AA120*INDEX('Input| Escalations'!$H$35:$N$35,MATCH('Calc| Project Costs'!S$9,'Input| Escalations'!$H$23:$N$23,0))+1</f>
        <v>1</v>
      </c>
      <c r="T120" s="192">
        <f>'Input| Projects'!$Y120*INDEX('Input| Escalations'!$H$33:$N$33,MATCH('Calc| Project Costs'!T$9,'Input| Escalations'!$H$23:$N$23,0))+'Input| Projects'!$Z120*INDEX('Input| Escalations'!$H$34:$N$34,MATCH('Calc| Project Costs'!T$9,'Input| Escalations'!$H$23:$N$23,0))+'Input| Projects'!$AA120*INDEX('Input| Escalations'!$H$35:$N$35,MATCH('Calc| Project Costs'!T$9,'Input| Escalations'!$H$23:$N$23,0))+1</f>
        <v>1</v>
      </c>
      <c r="U120" s="106"/>
      <c r="V120" s="186">
        <f t="shared" si="68"/>
        <v>69.642599999999987</v>
      </c>
      <c r="W120" s="186">
        <f t="shared" si="69"/>
        <v>0</v>
      </c>
      <c r="X120" s="186">
        <f t="shared" si="70"/>
        <v>0</v>
      </c>
      <c r="Y120" s="186">
        <f t="shared" si="46"/>
        <v>0</v>
      </c>
      <c r="Z120" s="186">
        <f t="shared" si="47"/>
        <v>0</v>
      </c>
      <c r="AA120" s="186">
        <f t="shared" si="48"/>
        <v>0</v>
      </c>
      <c r="AB120" s="186">
        <f t="shared" si="49"/>
        <v>0</v>
      </c>
      <c r="AC120" s="106"/>
      <c r="AD120" s="186">
        <f>'Input| Projects'!Q120*N120*'Input| Escalations'!$K$19</f>
        <v>0</v>
      </c>
      <c r="AE120" s="186">
        <f>'Input| Projects'!R120*O120*'Input| Escalations'!$K$19</f>
        <v>0</v>
      </c>
      <c r="AF120" s="186">
        <f>'Input| Projects'!S120*P120*'Input| Escalations'!$K$19</f>
        <v>0</v>
      </c>
      <c r="AG120" s="186">
        <f>'Input| Projects'!T120*Q120*'Input| Escalations'!$K$19</f>
        <v>0</v>
      </c>
      <c r="AH120" s="186">
        <f>'Input| Projects'!U120*R120*'Input| Escalations'!$K$19</f>
        <v>0</v>
      </c>
      <c r="AI120" s="186">
        <f>'Input| Projects'!V120*S120*'Input| Escalations'!$K$19</f>
        <v>0</v>
      </c>
      <c r="AJ120" s="186">
        <f>'Input| Projects'!W120*T120*'Input| Escalations'!$K$19</f>
        <v>0</v>
      </c>
      <c r="AK120" s="106"/>
      <c r="AL120" s="186">
        <f>IFERROR(IF('Input| Overheads'!$C$42="Direct costs",SUMPRODUCT(--('Input| Projects'!$AC120="Yes"),'Calc| Overheads Allocation'!C$8,'Calc| Project Costs'!V120),IF('Input| Overheads'!$C$42="Internal labour",SUMPRODUCT(--('Input| Projects'!$AC120="Yes"),'Calc| Overheads Allocation'!C$8,'Calc| Project Costs'!V120,'Input| Projects'!$Y120),IF('Input| Overheads'!$C$42="DNSP defined",SUMPRODUCT(--('Input| Projects'!$AC120="Yes"),'Calc| Overheads Allocation'!C$61,'Input| Projects'!$AF120),""))),"")</f>
        <v>31.123459999999998</v>
      </c>
      <c r="AM120" s="186">
        <f>IFERROR(IF('Input| Overheads'!$C$42="Direct costs",SUMPRODUCT(--('Input| Projects'!$AC120="Yes"),'Calc| Overheads Allocation'!D$8,'Calc| Project Costs'!W120),IF('Input| Overheads'!$C$42="Internal labour",SUMPRODUCT(--('Input| Projects'!$AC120="Yes"),'Calc| Overheads Allocation'!D$8,'Calc| Project Costs'!W120,'Input| Projects'!$Y120),IF('Input| Overheads'!$C$42="DNSP defined",SUMPRODUCT(--('Input| Projects'!$AC120="Yes"),'Calc| Overheads Allocation'!D$61,'Input| Projects'!$AF120),""))),"")</f>
        <v>0</v>
      </c>
      <c r="AN120" s="186">
        <f>IFERROR(IF('Input| Overheads'!$C$42="Direct costs",SUMPRODUCT(--('Input| Projects'!$AC120="Yes"),'Calc| Overheads Allocation'!E$8,'Calc| Project Costs'!X120),IF('Input| Overheads'!$C$42="Internal labour",SUMPRODUCT(--('Input| Projects'!$AC120="Yes"),'Calc| Overheads Allocation'!E$8,'Calc| Project Costs'!X120,'Input| Projects'!$Y120),IF('Input| Overheads'!$C$42="DNSP defined",SUMPRODUCT(--('Input| Projects'!$AC120="Yes"),'Calc| Overheads Allocation'!E$61,'Input| Projects'!$AF120),""))),"")</f>
        <v>0</v>
      </c>
      <c r="AO120" s="186">
        <f>IFERROR(IF('Input| Overheads'!$C$42="Direct costs",SUMPRODUCT(--('Input| Projects'!$AC120="Yes"),'Calc| Overheads Allocation'!F$8,'Calc| Project Costs'!Y120),IF('Input| Overheads'!$C$42="Internal labour",SUMPRODUCT(--('Input| Projects'!$AC120="Yes"),'Calc| Overheads Allocation'!F$8,'Calc| Project Costs'!Y120,'Input| Projects'!$Y120),IF('Input| Overheads'!$C$42="DNSP defined",SUMPRODUCT(--('Input| Projects'!$AC120="Yes"),'Calc| Overheads Allocation'!F$61,'Input| Projects'!$AF120),""))),"")</f>
        <v>0</v>
      </c>
      <c r="AP120" s="186">
        <f>IFERROR(IF('Input| Overheads'!$C$42="Direct costs",SUMPRODUCT(--('Input| Projects'!$AC120="Yes"),'Calc| Overheads Allocation'!G$8,'Calc| Project Costs'!Z120),IF('Input| Overheads'!$C$42="Internal labour",SUMPRODUCT(--('Input| Projects'!$AC120="Yes"),'Calc| Overheads Allocation'!G$8,'Calc| Project Costs'!Z120,'Input| Projects'!$Y120),IF('Input| Overheads'!$C$42="DNSP defined",SUMPRODUCT(--('Input| Projects'!$AC120="Yes"),'Calc| Overheads Allocation'!G$61,'Input| Projects'!$AF120),""))),"")</f>
        <v>0</v>
      </c>
      <c r="AQ120" s="186">
        <f>IFERROR(IF('Input| Overheads'!$C$42="Direct costs",SUMPRODUCT(--('Input| Projects'!$AC120="Yes"),'Calc| Overheads Allocation'!H$8,'Calc| Project Costs'!AA120),IF('Input| Overheads'!$C$42="Internal labour",SUMPRODUCT(--('Input| Projects'!$AC120="Yes"),'Calc| Overheads Allocation'!H$8,'Calc| Project Costs'!AA120,'Input| Projects'!$Y120),IF('Input| Overheads'!$C$42="DNSP defined",SUMPRODUCT(--('Input| Projects'!$AC120="Yes"),'Calc| Overheads Allocation'!H$61,'Input| Projects'!$AF120),""))),"")</f>
        <v>0</v>
      </c>
      <c r="AR120" s="186">
        <f>IFERROR(IF('Input| Overheads'!$C$42="Direct costs",SUMPRODUCT(--('Input| Projects'!$AC120="Yes"),'Calc| Overheads Allocation'!I$8,'Calc| Project Costs'!AB120),IF('Input| Overheads'!$C$42="Internal labour",SUMPRODUCT(--('Input| Projects'!$AC120="Yes"),'Calc| Overheads Allocation'!I$8,'Calc| Project Costs'!AB120,'Input| Projects'!$Y120),IF('Input| Overheads'!$C$42="DNSP defined",SUMPRODUCT(--('Input| Projects'!$AC120="Yes"),'Calc| Overheads Allocation'!I$61,'Input| Projects'!$AF120),""))),"")</f>
        <v>0</v>
      </c>
      <c r="AS120" s="106"/>
      <c r="AT120" s="186">
        <f>IFERROR(IF('Input| Overheads'!$C$42="Direct costs",SUMPRODUCT(--('Input| Projects'!$AD120="Yes"),'Calc| Overheads Allocation'!C$9,'Calc| Project Costs'!V120),IF('Input| Overheads'!$C$42="Internal labour",SUMPRODUCT(--('Input| Projects'!$AD120="Yes"),'Calc| Overheads Allocation'!C$9,'Calc| Project Costs'!V120,'Input| Projects'!$Y120),IF('Input| Overheads'!$C$42="DNSP defined",SUMPRODUCT(--('Input| Projects'!$AD120="Yes"),'Calc| Overheads Allocation'!C$62,'Input| Projects'!$AG120),""))),"")</f>
        <v>0</v>
      </c>
      <c r="AU120" s="186">
        <f>IFERROR(IF('Input| Overheads'!$C$42="Direct costs",SUMPRODUCT(--('Input| Projects'!$AD120="Yes"),'Calc| Overheads Allocation'!D$9,'Calc| Project Costs'!W120),IF('Input| Overheads'!$C$42="Internal labour",SUMPRODUCT(--('Input| Projects'!$AD120="Yes"),'Calc| Overheads Allocation'!D$9,'Calc| Project Costs'!W120,'Input| Projects'!$Y120),IF('Input| Overheads'!$C$42="DNSP defined",SUMPRODUCT(--('Input| Projects'!$AD120="Yes"),'Calc| Overheads Allocation'!D$62,'Input| Projects'!$AG120),""))),"")</f>
        <v>0</v>
      </c>
      <c r="AV120" s="186">
        <f>IFERROR(IF('Input| Overheads'!$C$42="Direct costs",SUMPRODUCT(--('Input| Projects'!$AD120="Yes"),'Calc| Overheads Allocation'!E$9,'Calc| Project Costs'!X120),IF('Input| Overheads'!$C$42="Internal labour",SUMPRODUCT(--('Input| Projects'!$AD120="Yes"),'Calc| Overheads Allocation'!E$9,'Calc| Project Costs'!X120,'Input| Projects'!$Y120),IF('Input| Overheads'!$C$42="DNSP defined",SUMPRODUCT(--('Input| Projects'!$AD120="Yes"),'Calc| Overheads Allocation'!E$62,'Input| Projects'!$AG120),""))),"")</f>
        <v>0</v>
      </c>
      <c r="AW120" s="186">
        <f>IFERROR(IF('Input| Overheads'!$C$42="Direct costs",SUMPRODUCT(--('Input| Projects'!$AD120="Yes"),'Calc| Overheads Allocation'!F$9,'Calc| Project Costs'!Y120),IF('Input| Overheads'!$C$42="Internal labour",SUMPRODUCT(--('Input| Projects'!$AD120="Yes"),'Calc| Overheads Allocation'!F$9,'Calc| Project Costs'!Y120,'Input| Projects'!$Y120),IF('Input| Overheads'!$C$42="DNSP defined",SUMPRODUCT(--('Input| Projects'!$AD120="Yes"),'Calc| Overheads Allocation'!F$62,'Input| Projects'!$AG120),""))),"")</f>
        <v>0</v>
      </c>
      <c r="AX120" s="186">
        <f>IFERROR(IF('Input| Overheads'!$C$42="Direct costs",SUMPRODUCT(--('Input| Projects'!$AD120="Yes"),'Calc| Overheads Allocation'!G$9,'Calc| Project Costs'!Z120),IF('Input| Overheads'!$C$42="Internal labour",SUMPRODUCT(--('Input| Projects'!$AD120="Yes"),'Calc| Overheads Allocation'!G$9,'Calc| Project Costs'!Z120,'Input| Projects'!$Y120),IF('Input| Overheads'!$C$42="DNSP defined",SUMPRODUCT(--('Input| Projects'!$AD120="Yes"),'Calc| Overheads Allocation'!G$62,'Input| Projects'!$AG120),""))),"")</f>
        <v>0</v>
      </c>
      <c r="AY120" s="186">
        <f>IFERROR(IF('Input| Overheads'!$C$42="Direct costs",SUMPRODUCT(--('Input| Projects'!$AD120="Yes"),'Calc| Overheads Allocation'!H$9,'Calc| Project Costs'!AA120),IF('Input| Overheads'!$C$42="Internal labour",SUMPRODUCT(--('Input| Projects'!$AD120="Yes"),'Calc| Overheads Allocation'!H$9,'Calc| Project Costs'!AA120,'Input| Projects'!$Y120),IF('Input| Overheads'!$C$42="DNSP defined",SUMPRODUCT(--('Input| Projects'!$AD120="Yes"),'Calc| Overheads Allocation'!H$62,'Input| Projects'!$AG120),""))),"")</f>
        <v>0</v>
      </c>
      <c r="AZ120" s="186">
        <f>IFERROR(IF('Input| Overheads'!$C$42="Direct costs",SUMPRODUCT(--('Input| Projects'!$AD120="Yes"),'Calc| Overheads Allocation'!I$9,'Calc| Project Costs'!AB120),IF('Input| Overheads'!$C$42="Internal labour",SUMPRODUCT(--('Input| Projects'!$AD120="Yes"),'Calc| Overheads Allocation'!I$9,'Calc| Project Costs'!AB120,'Input| Projects'!$Y120),IF('Input| Overheads'!$C$42="DNSP defined",SUMPRODUCT(--('Input| Projects'!$AD120="Yes"),'Calc| Overheads Allocation'!I$62,'Input| Projects'!$AG120),""))),"")</f>
        <v>0</v>
      </c>
      <c r="BA120" s="106"/>
      <c r="BB120" s="186">
        <f t="shared" si="71"/>
        <v>31.123459999999998</v>
      </c>
      <c r="BC120" s="186">
        <f t="shared" si="72"/>
        <v>0</v>
      </c>
      <c r="BD120" s="186">
        <f t="shared" si="73"/>
        <v>0</v>
      </c>
      <c r="BE120" s="186">
        <f t="shared" si="50"/>
        <v>0</v>
      </c>
      <c r="BF120" s="186">
        <f t="shared" si="51"/>
        <v>0</v>
      </c>
      <c r="BG120" s="186">
        <f t="shared" si="52"/>
        <v>0</v>
      </c>
      <c r="BH120" s="186">
        <f t="shared" si="53"/>
        <v>0</v>
      </c>
      <c r="BI120" s="97"/>
      <c r="BJ120" s="186">
        <f t="shared" si="54"/>
        <v>0</v>
      </c>
      <c r="BK120" s="186" t="str">
        <f t="shared" si="55"/>
        <v/>
      </c>
      <c r="BL120" s="186" t="str">
        <f t="shared" si="56"/>
        <v/>
      </c>
      <c r="BM120" s="186" t="str">
        <f t="shared" si="57"/>
        <v/>
      </c>
      <c r="BN120" s="186" t="str">
        <f t="shared" si="58"/>
        <v/>
      </c>
      <c r="BO120" s="186" t="str">
        <f t="shared" si="59"/>
        <v/>
      </c>
      <c r="BP120" s="186" t="str">
        <f t="shared" si="60"/>
        <v/>
      </c>
      <c r="BQ120" s="97"/>
      <c r="BR120" s="186">
        <f t="shared" si="61"/>
        <v>100.76605999999998</v>
      </c>
      <c r="BS120" s="186">
        <f t="shared" si="62"/>
        <v>0</v>
      </c>
      <c r="BT120" s="222">
        <f t="shared" si="63"/>
        <v>0</v>
      </c>
      <c r="BU120" s="222">
        <f t="shared" si="64"/>
        <v>0</v>
      </c>
      <c r="BV120" s="222">
        <f t="shared" si="65"/>
        <v>0</v>
      </c>
      <c r="BW120" s="222">
        <f t="shared" si="66"/>
        <v>0</v>
      </c>
      <c r="BX120" s="222">
        <f t="shared" si="67"/>
        <v>0</v>
      </c>
      <c r="BY120" s="106"/>
      <c r="BZ120" s="197">
        <f>IF(SUMIF('Input| Projects'!$AS$8:$CP$8,"Dx",'Input| Projects'!$AS120:$CP120)=0,"",SUMIF('Input| Projects'!$AS$8:$CP$8,"Dx",'Input| Projects'!$AS120:$CP120))</f>
        <v>1</v>
      </c>
      <c r="CA120" s="197" t="str">
        <f>IF(SUMIF('Input| Projects'!$AS$8:$CP$8,"Tx",'Input| Projects'!$AS120:$CP120)=0,"",SUMIF('Input| Projects'!$AS$8:$CP$8,"Tx",'Input| Projects'!$AS120:$CP120))</f>
        <v/>
      </c>
      <c r="CB120" s="150" t="str">
        <f t="shared" si="74"/>
        <v/>
      </c>
    </row>
    <row r="121" spans="2:80" x14ac:dyDescent="0.2">
      <c r="B121" s="201">
        <f>IFERROR('Input| Projects'!B121,"")</f>
        <v>112</v>
      </c>
      <c r="C121" s="42" t="str">
        <f>IFERROR(IF('Input| Projects'!C121="","",'Input| Projects'!C121),"")</f>
        <v>Reactive Electrical Safety - DM</v>
      </c>
      <c r="D121" s="42" t="str">
        <f>IFERROR(IF('Input| Projects'!D121="","",'Input| Projects'!D121),"")</f>
        <v>DOC_11.03.43</v>
      </c>
      <c r="E121" s="104"/>
      <c r="F121" s="190">
        <f>IFERROR('Input| Projects'!I121*'Input| Escalations'!$K$19,"")</f>
        <v>951.93305999999995</v>
      </c>
      <c r="G121" s="190">
        <f>IFERROR('Input| Projects'!J121*'Input| Escalations'!$K$19,"")</f>
        <v>0</v>
      </c>
      <c r="H121" s="190">
        <f>IFERROR('Input| Projects'!K121*'Input| Escalations'!$K$19,"")</f>
        <v>0</v>
      </c>
      <c r="I121" s="190">
        <f>IFERROR('Input| Projects'!L121*'Input| Escalations'!$K$19,"")</f>
        <v>0</v>
      </c>
      <c r="J121" s="190">
        <f>IFERROR('Input| Projects'!M121*'Input| Escalations'!$K$19,"")</f>
        <v>0</v>
      </c>
      <c r="K121" s="190">
        <f>IFERROR('Input| Projects'!N121*'Input| Escalations'!$K$19,"")</f>
        <v>0</v>
      </c>
      <c r="L121" s="190">
        <f>IFERROR('Input| Projects'!O121*'Input| Escalations'!$K$19,"")</f>
        <v>0</v>
      </c>
      <c r="M121" s="150" t="str">
        <f>IF(ABS(SUM(F121:L121)-(SUM('Input| Projects'!I121:O121)*'Input| Escalations'!$K$19))&lt;0.0000001,"",1)</f>
        <v/>
      </c>
      <c r="N121" s="192">
        <f>'Input| Projects'!$Y121*INDEX('Input| Escalations'!$H$33:$N$33,MATCH('Calc| Project Costs'!N$9,'Input| Escalations'!$H$23:$N$23,0))+'Input| Projects'!$Z121*INDEX('Input| Escalations'!$H$34:$N$34,MATCH('Calc| Project Costs'!N$9,'Input| Escalations'!$H$23:$N$23,0))+'Input| Projects'!$AA121*INDEX('Input| Escalations'!$H$35:$N$35,MATCH('Calc| Project Costs'!N$9,'Input| Escalations'!$H$23:$N$23,0))+1</f>
        <v>1</v>
      </c>
      <c r="O121" s="192">
        <f>'Input| Projects'!$Y121*INDEX('Input| Escalations'!$H$33:$N$33,MATCH('Calc| Project Costs'!O$9,'Input| Escalations'!$H$23:$N$23,0))+'Input| Projects'!$Z121*INDEX('Input| Escalations'!$H$34:$N$34,MATCH('Calc| Project Costs'!O$9,'Input| Escalations'!$H$23:$N$23,0))+'Input| Projects'!$AA121*INDEX('Input| Escalations'!$H$35:$N$35,MATCH('Calc| Project Costs'!O$9,'Input| Escalations'!$H$23:$N$23,0))+1</f>
        <v>1</v>
      </c>
      <c r="P121" s="192">
        <f>'Input| Projects'!$Y121*INDEX('Input| Escalations'!$H$33:$N$33,MATCH('Calc| Project Costs'!P$9,'Input| Escalations'!$H$23:$N$23,0))+'Input| Projects'!$Z121*INDEX('Input| Escalations'!$H$34:$N$34,MATCH('Calc| Project Costs'!P$9,'Input| Escalations'!$H$23:$N$23,0))+'Input| Projects'!$AA121*INDEX('Input| Escalations'!$H$35:$N$35,MATCH('Calc| Project Costs'!P$9,'Input| Escalations'!$H$23:$N$23,0))+1</f>
        <v>1</v>
      </c>
      <c r="Q121" s="192">
        <f>'Input| Projects'!$Y121*INDEX('Input| Escalations'!$H$33:$N$33,MATCH('Calc| Project Costs'!Q$9,'Input| Escalations'!$H$23:$N$23,0))+'Input| Projects'!$Z121*INDEX('Input| Escalations'!$H$34:$N$34,MATCH('Calc| Project Costs'!Q$9,'Input| Escalations'!$H$23:$N$23,0))+'Input| Projects'!$AA121*INDEX('Input| Escalations'!$H$35:$N$35,MATCH('Calc| Project Costs'!Q$9,'Input| Escalations'!$H$23:$N$23,0))+1</f>
        <v>1</v>
      </c>
      <c r="R121" s="192">
        <f>'Input| Projects'!$Y121*INDEX('Input| Escalations'!$H$33:$N$33,MATCH('Calc| Project Costs'!R$9,'Input| Escalations'!$H$23:$N$23,0))+'Input| Projects'!$Z121*INDEX('Input| Escalations'!$H$34:$N$34,MATCH('Calc| Project Costs'!R$9,'Input| Escalations'!$H$23:$N$23,0))+'Input| Projects'!$AA121*INDEX('Input| Escalations'!$H$35:$N$35,MATCH('Calc| Project Costs'!R$9,'Input| Escalations'!$H$23:$N$23,0))+1</f>
        <v>1</v>
      </c>
      <c r="S121" s="192">
        <f>'Input| Projects'!$Y121*INDEX('Input| Escalations'!$H$33:$N$33,MATCH('Calc| Project Costs'!S$9,'Input| Escalations'!$H$23:$N$23,0))+'Input| Projects'!$Z121*INDEX('Input| Escalations'!$H$34:$N$34,MATCH('Calc| Project Costs'!S$9,'Input| Escalations'!$H$23:$N$23,0))+'Input| Projects'!$AA121*INDEX('Input| Escalations'!$H$35:$N$35,MATCH('Calc| Project Costs'!S$9,'Input| Escalations'!$H$23:$N$23,0))+1</f>
        <v>1</v>
      </c>
      <c r="T121" s="192">
        <f>'Input| Projects'!$Y121*INDEX('Input| Escalations'!$H$33:$N$33,MATCH('Calc| Project Costs'!T$9,'Input| Escalations'!$H$23:$N$23,0))+'Input| Projects'!$Z121*INDEX('Input| Escalations'!$H$34:$N$34,MATCH('Calc| Project Costs'!T$9,'Input| Escalations'!$H$23:$N$23,0))+'Input| Projects'!$AA121*INDEX('Input| Escalations'!$H$35:$N$35,MATCH('Calc| Project Costs'!T$9,'Input| Escalations'!$H$23:$N$23,0))+1</f>
        <v>1</v>
      </c>
      <c r="U121" s="106"/>
      <c r="V121" s="186">
        <f t="shared" si="68"/>
        <v>951.93305999999995</v>
      </c>
      <c r="W121" s="186">
        <f t="shared" si="69"/>
        <v>0</v>
      </c>
      <c r="X121" s="186">
        <f t="shared" si="70"/>
        <v>0</v>
      </c>
      <c r="Y121" s="186">
        <f t="shared" si="46"/>
        <v>0</v>
      </c>
      <c r="Z121" s="186">
        <f t="shared" si="47"/>
        <v>0</v>
      </c>
      <c r="AA121" s="186">
        <f t="shared" si="48"/>
        <v>0</v>
      </c>
      <c r="AB121" s="186">
        <f t="shared" si="49"/>
        <v>0</v>
      </c>
      <c r="AC121" s="106"/>
      <c r="AD121" s="186">
        <f>'Input| Projects'!Q121*N121*'Input| Escalations'!$K$19</f>
        <v>0</v>
      </c>
      <c r="AE121" s="186">
        <f>'Input| Projects'!R121*O121*'Input| Escalations'!$K$19</f>
        <v>0</v>
      </c>
      <c r="AF121" s="186">
        <f>'Input| Projects'!S121*P121*'Input| Escalations'!$K$19</f>
        <v>0</v>
      </c>
      <c r="AG121" s="186">
        <f>'Input| Projects'!T121*Q121*'Input| Escalations'!$K$19</f>
        <v>0</v>
      </c>
      <c r="AH121" s="186">
        <f>'Input| Projects'!U121*R121*'Input| Escalations'!$K$19</f>
        <v>0</v>
      </c>
      <c r="AI121" s="186">
        <f>'Input| Projects'!V121*S121*'Input| Escalations'!$K$19</f>
        <v>0</v>
      </c>
      <c r="AJ121" s="186">
        <f>'Input| Projects'!W121*T121*'Input| Escalations'!$K$19</f>
        <v>0</v>
      </c>
      <c r="AK121" s="106"/>
      <c r="AL121" s="186">
        <f>IFERROR(IF('Input| Overheads'!$C$42="Direct costs",SUMPRODUCT(--('Input| Projects'!$AC121="Yes"),'Calc| Overheads Allocation'!C$8,'Calc| Project Costs'!V121),IF('Input| Overheads'!$C$42="Internal labour",SUMPRODUCT(--('Input| Projects'!$AC121="Yes"),'Calc| Overheads Allocation'!C$8,'Calc| Project Costs'!V121,'Input| Projects'!$Y121),IF('Input| Overheads'!$C$42="DNSP defined",SUMPRODUCT(--('Input| Projects'!$AC121="Yes"),'Calc| Overheads Allocation'!C$61,'Input| Projects'!$AF121),""))),"")</f>
        <v>268.57542999999998</v>
      </c>
      <c r="AM121" s="186">
        <f>IFERROR(IF('Input| Overheads'!$C$42="Direct costs",SUMPRODUCT(--('Input| Projects'!$AC121="Yes"),'Calc| Overheads Allocation'!D$8,'Calc| Project Costs'!W121),IF('Input| Overheads'!$C$42="Internal labour",SUMPRODUCT(--('Input| Projects'!$AC121="Yes"),'Calc| Overheads Allocation'!D$8,'Calc| Project Costs'!W121,'Input| Projects'!$Y121),IF('Input| Overheads'!$C$42="DNSP defined",SUMPRODUCT(--('Input| Projects'!$AC121="Yes"),'Calc| Overheads Allocation'!D$61,'Input| Projects'!$AF121),""))),"")</f>
        <v>0</v>
      </c>
      <c r="AN121" s="186">
        <f>IFERROR(IF('Input| Overheads'!$C$42="Direct costs",SUMPRODUCT(--('Input| Projects'!$AC121="Yes"),'Calc| Overheads Allocation'!E$8,'Calc| Project Costs'!X121),IF('Input| Overheads'!$C$42="Internal labour",SUMPRODUCT(--('Input| Projects'!$AC121="Yes"),'Calc| Overheads Allocation'!E$8,'Calc| Project Costs'!X121,'Input| Projects'!$Y121),IF('Input| Overheads'!$C$42="DNSP defined",SUMPRODUCT(--('Input| Projects'!$AC121="Yes"),'Calc| Overheads Allocation'!E$61,'Input| Projects'!$AF121),""))),"")</f>
        <v>0</v>
      </c>
      <c r="AO121" s="186">
        <f>IFERROR(IF('Input| Overheads'!$C$42="Direct costs",SUMPRODUCT(--('Input| Projects'!$AC121="Yes"),'Calc| Overheads Allocation'!F$8,'Calc| Project Costs'!Y121),IF('Input| Overheads'!$C$42="Internal labour",SUMPRODUCT(--('Input| Projects'!$AC121="Yes"),'Calc| Overheads Allocation'!F$8,'Calc| Project Costs'!Y121,'Input| Projects'!$Y121),IF('Input| Overheads'!$C$42="DNSP defined",SUMPRODUCT(--('Input| Projects'!$AC121="Yes"),'Calc| Overheads Allocation'!F$61,'Input| Projects'!$AF121),""))),"")</f>
        <v>0</v>
      </c>
      <c r="AP121" s="186">
        <f>IFERROR(IF('Input| Overheads'!$C$42="Direct costs",SUMPRODUCT(--('Input| Projects'!$AC121="Yes"),'Calc| Overheads Allocation'!G$8,'Calc| Project Costs'!Z121),IF('Input| Overheads'!$C$42="Internal labour",SUMPRODUCT(--('Input| Projects'!$AC121="Yes"),'Calc| Overheads Allocation'!G$8,'Calc| Project Costs'!Z121,'Input| Projects'!$Y121),IF('Input| Overheads'!$C$42="DNSP defined",SUMPRODUCT(--('Input| Projects'!$AC121="Yes"),'Calc| Overheads Allocation'!G$61,'Input| Projects'!$AF121),""))),"")</f>
        <v>0</v>
      </c>
      <c r="AQ121" s="186">
        <f>IFERROR(IF('Input| Overheads'!$C$42="Direct costs",SUMPRODUCT(--('Input| Projects'!$AC121="Yes"),'Calc| Overheads Allocation'!H$8,'Calc| Project Costs'!AA121),IF('Input| Overheads'!$C$42="Internal labour",SUMPRODUCT(--('Input| Projects'!$AC121="Yes"),'Calc| Overheads Allocation'!H$8,'Calc| Project Costs'!AA121,'Input| Projects'!$Y121),IF('Input| Overheads'!$C$42="DNSP defined",SUMPRODUCT(--('Input| Projects'!$AC121="Yes"),'Calc| Overheads Allocation'!H$61,'Input| Projects'!$AF121),""))),"")</f>
        <v>0</v>
      </c>
      <c r="AR121" s="186">
        <f>IFERROR(IF('Input| Overheads'!$C$42="Direct costs",SUMPRODUCT(--('Input| Projects'!$AC121="Yes"),'Calc| Overheads Allocation'!I$8,'Calc| Project Costs'!AB121),IF('Input| Overheads'!$C$42="Internal labour",SUMPRODUCT(--('Input| Projects'!$AC121="Yes"),'Calc| Overheads Allocation'!I$8,'Calc| Project Costs'!AB121,'Input| Projects'!$Y121),IF('Input| Overheads'!$C$42="DNSP defined",SUMPRODUCT(--('Input| Projects'!$AC121="Yes"),'Calc| Overheads Allocation'!I$61,'Input| Projects'!$AF121),""))),"")</f>
        <v>0</v>
      </c>
      <c r="AS121" s="106"/>
      <c r="AT121" s="186">
        <f>IFERROR(IF('Input| Overheads'!$C$42="Direct costs",SUMPRODUCT(--('Input| Projects'!$AD121="Yes"),'Calc| Overheads Allocation'!C$9,'Calc| Project Costs'!V121),IF('Input| Overheads'!$C$42="Internal labour",SUMPRODUCT(--('Input| Projects'!$AD121="Yes"),'Calc| Overheads Allocation'!C$9,'Calc| Project Costs'!V121,'Input| Projects'!$Y121),IF('Input| Overheads'!$C$42="DNSP defined",SUMPRODUCT(--('Input| Projects'!$AD121="Yes"),'Calc| Overheads Allocation'!C$62,'Input| Projects'!$AG121),""))),"")</f>
        <v>0</v>
      </c>
      <c r="AU121" s="186">
        <f>IFERROR(IF('Input| Overheads'!$C$42="Direct costs",SUMPRODUCT(--('Input| Projects'!$AD121="Yes"),'Calc| Overheads Allocation'!D$9,'Calc| Project Costs'!W121),IF('Input| Overheads'!$C$42="Internal labour",SUMPRODUCT(--('Input| Projects'!$AD121="Yes"),'Calc| Overheads Allocation'!D$9,'Calc| Project Costs'!W121,'Input| Projects'!$Y121),IF('Input| Overheads'!$C$42="DNSP defined",SUMPRODUCT(--('Input| Projects'!$AD121="Yes"),'Calc| Overheads Allocation'!D$62,'Input| Projects'!$AG121),""))),"")</f>
        <v>0</v>
      </c>
      <c r="AV121" s="186">
        <f>IFERROR(IF('Input| Overheads'!$C$42="Direct costs",SUMPRODUCT(--('Input| Projects'!$AD121="Yes"),'Calc| Overheads Allocation'!E$9,'Calc| Project Costs'!X121),IF('Input| Overheads'!$C$42="Internal labour",SUMPRODUCT(--('Input| Projects'!$AD121="Yes"),'Calc| Overheads Allocation'!E$9,'Calc| Project Costs'!X121,'Input| Projects'!$Y121),IF('Input| Overheads'!$C$42="DNSP defined",SUMPRODUCT(--('Input| Projects'!$AD121="Yes"),'Calc| Overheads Allocation'!E$62,'Input| Projects'!$AG121),""))),"")</f>
        <v>0</v>
      </c>
      <c r="AW121" s="186">
        <f>IFERROR(IF('Input| Overheads'!$C$42="Direct costs",SUMPRODUCT(--('Input| Projects'!$AD121="Yes"),'Calc| Overheads Allocation'!F$9,'Calc| Project Costs'!Y121),IF('Input| Overheads'!$C$42="Internal labour",SUMPRODUCT(--('Input| Projects'!$AD121="Yes"),'Calc| Overheads Allocation'!F$9,'Calc| Project Costs'!Y121,'Input| Projects'!$Y121),IF('Input| Overheads'!$C$42="DNSP defined",SUMPRODUCT(--('Input| Projects'!$AD121="Yes"),'Calc| Overheads Allocation'!F$62,'Input| Projects'!$AG121),""))),"")</f>
        <v>0</v>
      </c>
      <c r="AX121" s="186">
        <f>IFERROR(IF('Input| Overheads'!$C$42="Direct costs",SUMPRODUCT(--('Input| Projects'!$AD121="Yes"),'Calc| Overheads Allocation'!G$9,'Calc| Project Costs'!Z121),IF('Input| Overheads'!$C$42="Internal labour",SUMPRODUCT(--('Input| Projects'!$AD121="Yes"),'Calc| Overheads Allocation'!G$9,'Calc| Project Costs'!Z121,'Input| Projects'!$Y121),IF('Input| Overheads'!$C$42="DNSP defined",SUMPRODUCT(--('Input| Projects'!$AD121="Yes"),'Calc| Overheads Allocation'!G$62,'Input| Projects'!$AG121),""))),"")</f>
        <v>0</v>
      </c>
      <c r="AY121" s="186">
        <f>IFERROR(IF('Input| Overheads'!$C$42="Direct costs",SUMPRODUCT(--('Input| Projects'!$AD121="Yes"),'Calc| Overheads Allocation'!H$9,'Calc| Project Costs'!AA121),IF('Input| Overheads'!$C$42="Internal labour",SUMPRODUCT(--('Input| Projects'!$AD121="Yes"),'Calc| Overheads Allocation'!H$9,'Calc| Project Costs'!AA121,'Input| Projects'!$Y121),IF('Input| Overheads'!$C$42="DNSP defined",SUMPRODUCT(--('Input| Projects'!$AD121="Yes"),'Calc| Overheads Allocation'!H$62,'Input| Projects'!$AG121),""))),"")</f>
        <v>0</v>
      </c>
      <c r="AZ121" s="186">
        <f>IFERROR(IF('Input| Overheads'!$C$42="Direct costs",SUMPRODUCT(--('Input| Projects'!$AD121="Yes"),'Calc| Overheads Allocation'!I$9,'Calc| Project Costs'!AB121),IF('Input| Overheads'!$C$42="Internal labour",SUMPRODUCT(--('Input| Projects'!$AD121="Yes"),'Calc| Overheads Allocation'!I$9,'Calc| Project Costs'!AB121,'Input| Projects'!$Y121),IF('Input| Overheads'!$C$42="DNSP defined",SUMPRODUCT(--('Input| Projects'!$AD121="Yes"),'Calc| Overheads Allocation'!I$62,'Input| Projects'!$AG121),""))),"")</f>
        <v>0</v>
      </c>
      <c r="BA121" s="106"/>
      <c r="BB121" s="186">
        <f t="shared" si="71"/>
        <v>268.57542999999998</v>
      </c>
      <c r="BC121" s="186">
        <f t="shared" si="72"/>
        <v>0</v>
      </c>
      <c r="BD121" s="186">
        <f t="shared" si="73"/>
        <v>0</v>
      </c>
      <c r="BE121" s="186">
        <f t="shared" si="50"/>
        <v>0</v>
      </c>
      <c r="BF121" s="186">
        <f t="shared" si="51"/>
        <v>0</v>
      </c>
      <c r="BG121" s="186">
        <f t="shared" si="52"/>
        <v>0</v>
      </c>
      <c r="BH121" s="186">
        <f t="shared" si="53"/>
        <v>0</v>
      </c>
      <c r="BI121" s="97"/>
      <c r="BJ121" s="186">
        <f t="shared" si="54"/>
        <v>0</v>
      </c>
      <c r="BK121" s="186" t="str">
        <f t="shared" si="55"/>
        <v/>
      </c>
      <c r="BL121" s="186" t="str">
        <f t="shared" si="56"/>
        <v/>
      </c>
      <c r="BM121" s="186" t="str">
        <f t="shared" si="57"/>
        <v/>
      </c>
      <c r="BN121" s="186" t="str">
        <f t="shared" si="58"/>
        <v/>
      </c>
      <c r="BO121" s="186" t="str">
        <f t="shared" si="59"/>
        <v/>
      </c>
      <c r="BP121" s="186" t="str">
        <f t="shared" si="60"/>
        <v/>
      </c>
      <c r="BQ121" s="97"/>
      <c r="BR121" s="186">
        <f t="shared" si="61"/>
        <v>1220.5084899999999</v>
      </c>
      <c r="BS121" s="186">
        <f t="shared" si="62"/>
        <v>0</v>
      </c>
      <c r="BT121" s="222">
        <f t="shared" si="63"/>
        <v>0</v>
      </c>
      <c r="BU121" s="222">
        <f t="shared" si="64"/>
        <v>0</v>
      </c>
      <c r="BV121" s="222">
        <f t="shared" si="65"/>
        <v>0</v>
      </c>
      <c r="BW121" s="222">
        <f t="shared" si="66"/>
        <v>0</v>
      </c>
      <c r="BX121" s="222">
        <f t="shared" si="67"/>
        <v>0</v>
      </c>
      <c r="BY121" s="106"/>
      <c r="BZ121" s="197">
        <f>IF(SUMIF('Input| Projects'!$AS$8:$CP$8,"Dx",'Input| Projects'!$AS121:$CP121)=0,"",SUMIF('Input| Projects'!$AS$8:$CP$8,"Dx",'Input| Projects'!$AS121:$CP121))</f>
        <v>1</v>
      </c>
      <c r="CA121" s="197" t="str">
        <f>IF(SUMIF('Input| Projects'!$AS$8:$CP$8,"Tx",'Input| Projects'!$AS121:$CP121)=0,"",SUMIF('Input| Projects'!$AS$8:$CP$8,"Tx",'Input| Projects'!$AS121:$CP121))</f>
        <v/>
      </c>
      <c r="CB121" s="150" t="str">
        <f t="shared" si="74"/>
        <v/>
      </c>
    </row>
    <row r="122" spans="2:80" x14ac:dyDescent="0.2">
      <c r="B122" s="201">
        <f>IFERROR('Input| Projects'!B122,"")</f>
        <v>113</v>
      </c>
      <c r="C122" s="42" t="str">
        <f>IFERROR(IF('Input| Projects'!C122="","",'Input| Projects'!C122),"")</f>
        <v>Reactive Electrical Safety - TM</v>
      </c>
      <c r="D122" s="42" t="str">
        <f>IFERROR(IF('Input| Projects'!D122="","",'Input| Projects'!D122),"")</f>
        <v>DOC_11.03.44</v>
      </c>
      <c r="E122" s="104"/>
      <c r="F122" s="190">
        <f>IFERROR('Input| Projects'!I122*'Input| Escalations'!$K$19,"")</f>
        <v>2.3836200000000001</v>
      </c>
      <c r="G122" s="190">
        <f>IFERROR('Input| Projects'!J122*'Input| Escalations'!$K$19,"")</f>
        <v>0</v>
      </c>
      <c r="H122" s="190">
        <f>IFERROR('Input| Projects'!K122*'Input| Escalations'!$K$19,"")</f>
        <v>0</v>
      </c>
      <c r="I122" s="190">
        <f>IFERROR('Input| Projects'!L122*'Input| Escalations'!$K$19,"")</f>
        <v>0</v>
      </c>
      <c r="J122" s="190">
        <f>IFERROR('Input| Projects'!M122*'Input| Escalations'!$K$19,"")</f>
        <v>0</v>
      </c>
      <c r="K122" s="190">
        <f>IFERROR('Input| Projects'!N122*'Input| Escalations'!$K$19,"")</f>
        <v>0</v>
      </c>
      <c r="L122" s="190">
        <f>IFERROR('Input| Projects'!O122*'Input| Escalations'!$K$19,"")</f>
        <v>0</v>
      </c>
      <c r="M122" s="150" t="str">
        <f>IF(ABS(SUM(F122:L122)-(SUM('Input| Projects'!I122:O122)*'Input| Escalations'!$K$19))&lt;0.0000001,"",1)</f>
        <v/>
      </c>
      <c r="N122" s="192">
        <f>'Input| Projects'!$Y122*INDEX('Input| Escalations'!$H$33:$N$33,MATCH('Calc| Project Costs'!N$9,'Input| Escalations'!$H$23:$N$23,0))+'Input| Projects'!$Z122*INDEX('Input| Escalations'!$H$34:$N$34,MATCH('Calc| Project Costs'!N$9,'Input| Escalations'!$H$23:$N$23,0))+'Input| Projects'!$AA122*INDEX('Input| Escalations'!$H$35:$N$35,MATCH('Calc| Project Costs'!N$9,'Input| Escalations'!$H$23:$N$23,0))+1</f>
        <v>1</v>
      </c>
      <c r="O122" s="192">
        <f>'Input| Projects'!$Y122*INDEX('Input| Escalations'!$H$33:$N$33,MATCH('Calc| Project Costs'!O$9,'Input| Escalations'!$H$23:$N$23,0))+'Input| Projects'!$Z122*INDEX('Input| Escalations'!$H$34:$N$34,MATCH('Calc| Project Costs'!O$9,'Input| Escalations'!$H$23:$N$23,0))+'Input| Projects'!$AA122*INDEX('Input| Escalations'!$H$35:$N$35,MATCH('Calc| Project Costs'!O$9,'Input| Escalations'!$H$23:$N$23,0))+1</f>
        <v>1</v>
      </c>
      <c r="P122" s="192">
        <f>'Input| Projects'!$Y122*INDEX('Input| Escalations'!$H$33:$N$33,MATCH('Calc| Project Costs'!P$9,'Input| Escalations'!$H$23:$N$23,0))+'Input| Projects'!$Z122*INDEX('Input| Escalations'!$H$34:$N$34,MATCH('Calc| Project Costs'!P$9,'Input| Escalations'!$H$23:$N$23,0))+'Input| Projects'!$AA122*INDEX('Input| Escalations'!$H$35:$N$35,MATCH('Calc| Project Costs'!P$9,'Input| Escalations'!$H$23:$N$23,0))+1</f>
        <v>1</v>
      </c>
      <c r="Q122" s="192">
        <f>'Input| Projects'!$Y122*INDEX('Input| Escalations'!$H$33:$N$33,MATCH('Calc| Project Costs'!Q$9,'Input| Escalations'!$H$23:$N$23,0))+'Input| Projects'!$Z122*INDEX('Input| Escalations'!$H$34:$N$34,MATCH('Calc| Project Costs'!Q$9,'Input| Escalations'!$H$23:$N$23,0))+'Input| Projects'!$AA122*INDEX('Input| Escalations'!$H$35:$N$35,MATCH('Calc| Project Costs'!Q$9,'Input| Escalations'!$H$23:$N$23,0))+1</f>
        <v>1</v>
      </c>
      <c r="R122" s="192">
        <f>'Input| Projects'!$Y122*INDEX('Input| Escalations'!$H$33:$N$33,MATCH('Calc| Project Costs'!R$9,'Input| Escalations'!$H$23:$N$23,0))+'Input| Projects'!$Z122*INDEX('Input| Escalations'!$H$34:$N$34,MATCH('Calc| Project Costs'!R$9,'Input| Escalations'!$H$23:$N$23,0))+'Input| Projects'!$AA122*INDEX('Input| Escalations'!$H$35:$N$35,MATCH('Calc| Project Costs'!R$9,'Input| Escalations'!$H$23:$N$23,0))+1</f>
        <v>1</v>
      </c>
      <c r="S122" s="192">
        <f>'Input| Projects'!$Y122*INDEX('Input| Escalations'!$H$33:$N$33,MATCH('Calc| Project Costs'!S$9,'Input| Escalations'!$H$23:$N$23,0))+'Input| Projects'!$Z122*INDEX('Input| Escalations'!$H$34:$N$34,MATCH('Calc| Project Costs'!S$9,'Input| Escalations'!$H$23:$N$23,0))+'Input| Projects'!$AA122*INDEX('Input| Escalations'!$H$35:$N$35,MATCH('Calc| Project Costs'!S$9,'Input| Escalations'!$H$23:$N$23,0))+1</f>
        <v>1</v>
      </c>
      <c r="T122" s="192">
        <f>'Input| Projects'!$Y122*INDEX('Input| Escalations'!$H$33:$N$33,MATCH('Calc| Project Costs'!T$9,'Input| Escalations'!$H$23:$N$23,0))+'Input| Projects'!$Z122*INDEX('Input| Escalations'!$H$34:$N$34,MATCH('Calc| Project Costs'!T$9,'Input| Escalations'!$H$23:$N$23,0))+'Input| Projects'!$AA122*INDEX('Input| Escalations'!$H$35:$N$35,MATCH('Calc| Project Costs'!T$9,'Input| Escalations'!$H$23:$N$23,0))+1</f>
        <v>1</v>
      </c>
      <c r="U122" s="106"/>
      <c r="V122" s="186">
        <f t="shared" si="68"/>
        <v>2.3836200000000001</v>
      </c>
      <c r="W122" s="186">
        <f t="shared" si="69"/>
        <v>0</v>
      </c>
      <c r="X122" s="186">
        <f t="shared" si="70"/>
        <v>0</v>
      </c>
      <c r="Y122" s="186">
        <f t="shared" si="46"/>
        <v>0</v>
      </c>
      <c r="Z122" s="186">
        <f t="shared" si="47"/>
        <v>0</v>
      </c>
      <c r="AA122" s="186">
        <f t="shared" si="48"/>
        <v>0</v>
      </c>
      <c r="AB122" s="186">
        <f t="shared" si="49"/>
        <v>0</v>
      </c>
      <c r="AC122" s="106"/>
      <c r="AD122" s="186">
        <f>'Input| Projects'!Q122*N122*'Input| Escalations'!$K$19</f>
        <v>0</v>
      </c>
      <c r="AE122" s="186">
        <f>'Input| Projects'!R122*O122*'Input| Escalations'!$K$19</f>
        <v>0</v>
      </c>
      <c r="AF122" s="186">
        <f>'Input| Projects'!S122*P122*'Input| Escalations'!$K$19</f>
        <v>0</v>
      </c>
      <c r="AG122" s="186">
        <f>'Input| Projects'!T122*Q122*'Input| Escalations'!$K$19</f>
        <v>0</v>
      </c>
      <c r="AH122" s="186">
        <f>'Input| Projects'!U122*R122*'Input| Escalations'!$K$19</f>
        <v>0</v>
      </c>
      <c r="AI122" s="186">
        <f>'Input| Projects'!V122*S122*'Input| Escalations'!$K$19</f>
        <v>0</v>
      </c>
      <c r="AJ122" s="186">
        <f>'Input| Projects'!W122*T122*'Input| Escalations'!$K$19</f>
        <v>0</v>
      </c>
      <c r="AK122" s="106"/>
      <c r="AL122" s="186">
        <f>IFERROR(IF('Input| Overheads'!$C$42="Direct costs",SUMPRODUCT(--('Input| Projects'!$AC122="Yes"),'Calc| Overheads Allocation'!C$8,'Calc| Project Costs'!V122),IF('Input| Overheads'!$C$42="Internal labour",SUMPRODUCT(--('Input| Projects'!$AC122="Yes"),'Calc| Overheads Allocation'!C$8,'Calc| Project Costs'!V122,'Input| Projects'!$Y122),IF('Input| Overheads'!$C$42="DNSP defined",SUMPRODUCT(--('Input| Projects'!$AC122="Yes"),'Calc| Overheads Allocation'!C$61,'Input| Projects'!$AF122),""))),"")</f>
        <v>1.0246299999999997</v>
      </c>
      <c r="AM122" s="186">
        <f>IFERROR(IF('Input| Overheads'!$C$42="Direct costs",SUMPRODUCT(--('Input| Projects'!$AC122="Yes"),'Calc| Overheads Allocation'!D$8,'Calc| Project Costs'!W122),IF('Input| Overheads'!$C$42="Internal labour",SUMPRODUCT(--('Input| Projects'!$AC122="Yes"),'Calc| Overheads Allocation'!D$8,'Calc| Project Costs'!W122,'Input| Projects'!$Y122),IF('Input| Overheads'!$C$42="DNSP defined",SUMPRODUCT(--('Input| Projects'!$AC122="Yes"),'Calc| Overheads Allocation'!D$61,'Input| Projects'!$AF122),""))),"")</f>
        <v>0</v>
      </c>
      <c r="AN122" s="186">
        <f>IFERROR(IF('Input| Overheads'!$C$42="Direct costs",SUMPRODUCT(--('Input| Projects'!$AC122="Yes"),'Calc| Overheads Allocation'!E$8,'Calc| Project Costs'!X122),IF('Input| Overheads'!$C$42="Internal labour",SUMPRODUCT(--('Input| Projects'!$AC122="Yes"),'Calc| Overheads Allocation'!E$8,'Calc| Project Costs'!X122,'Input| Projects'!$Y122),IF('Input| Overheads'!$C$42="DNSP defined",SUMPRODUCT(--('Input| Projects'!$AC122="Yes"),'Calc| Overheads Allocation'!E$61,'Input| Projects'!$AF122),""))),"")</f>
        <v>0</v>
      </c>
      <c r="AO122" s="186">
        <f>IFERROR(IF('Input| Overheads'!$C$42="Direct costs",SUMPRODUCT(--('Input| Projects'!$AC122="Yes"),'Calc| Overheads Allocation'!F$8,'Calc| Project Costs'!Y122),IF('Input| Overheads'!$C$42="Internal labour",SUMPRODUCT(--('Input| Projects'!$AC122="Yes"),'Calc| Overheads Allocation'!F$8,'Calc| Project Costs'!Y122,'Input| Projects'!$Y122),IF('Input| Overheads'!$C$42="DNSP defined",SUMPRODUCT(--('Input| Projects'!$AC122="Yes"),'Calc| Overheads Allocation'!F$61,'Input| Projects'!$AF122),""))),"")</f>
        <v>0</v>
      </c>
      <c r="AP122" s="186">
        <f>IFERROR(IF('Input| Overheads'!$C$42="Direct costs",SUMPRODUCT(--('Input| Projects'!$AC122="Yes"),'Calc| Overheads Allocation'!G$8,'Calc| Project Costs'!Z122),IF('Input| Overheads'!$C$42="Internal labour",SUMPRODUCT(--('Input| Projects'!$AC122="Yes"),'Calc| Overheads Allocation'!G$8,'Calc| Project Costs'!Z122,'Input| Projects'!$Y122),IF('Input| Overheads'!$C$42="DNSP defined",SUMPRODUCT(--('Input| Projects'!$AC122="Yes"),'Calc| Overheads Allocation'!G$61,'Input| Projects'!$AF122),""))),"")</f>
        <v>0</v>
      </c>
      <c r="AQ122" s="186">
        <f>IFERROR(IF('Input| Overheads'!$C$42="Direct costs",SUMPRODUCT(--('Input| Projects'!$AC122="Yes"),'Calc| Overheads Allocation'!H$8,'Calc| Project Costs'!AA122),IF('Input| Overheads'!$C$42="Internal labour",SUMPRODUCT(--('Input| Projects'!$AC122="Yes"),'Calc| Overheads Allocation'!H$8,'Calc| Project Costs'!AA122,'Input| Projects'!$Y122),IF('Input| Overheads'!$C$42="DNSP defined",SUMPRODUCT(--('Input| Projects'!$AC122="Yes"),'Calc| Overheads Allocation'!H$61,'Input| Projects'!$AF122),""))),"")</f>
        <v>0</v>
      </c>
      <c r="AR122" s="186">
        <f>IFERROR(IF('Input| Overheads'!$C$42="Direct costs",SUMPRODUCT(--('Input| Projects'!$AC122="Yes"),'Calc| Overheads Allocation'!I$8,'Calc| Project Costs'!AB122),IF('Input| Overheads'!$C$42="Internal labour",SUMPRODUCT(--('Input| Projects'!$AC122="Yes"),'Calc| Overheads Allocation'!I$8,'Calc| Project Costs'!AB122,'Input| Projects'!$Y122),IF('Input| Overheads'!$C$42="DNSP defined",SUMPRODUCT(--('Input| Projects'!$AC122="Yes"),'Calc| Overheads Allocation'!I$61,'Input| Projects'!$AF122),""))),"")</f>
        <v>0</v>
      </c>
      <c r="AS122" s="106"/>
      <c r="AT122" s="186">
        <f>IFERROR(IF('Input| Overheads'!$C$42="Direct costs",SUMPRODUCT(--('Input| Projects'!$AD122="Yes"),'Calc| Overheads Allocation'!C$9,'Calc| Project Costs'!V122),IF('Input| Overheads'!$C$42="Internal labour",SUMPRODUCT(--('Input| Projects'!$AD122="Yes"),'Calc| Overheads Allocation'!C$9,'Calc| Project Costs'!V122,'Input| Projects'!$Y122),IF('Input| Overheads'!$C$42="DNSP defined",SUMPRODUCT(--('Input| Projects'!$AD122="Yes"),'Calc| Overheads Allocation'!C$62,'Input| Projects'!$AG122),""))),"")</f>
        <v>0</v>
      </c>
      <c r="AU122" s="186">
        <f>IFERROR(IF('Input| Overheads'!$C$42="Direct costs",SUMPRODUCT(--('Input| Projects'!$AD122="Yes"),'Calc| Overheads Allocation'!D$9,'Calc| Project Costs'!W122),IF('Input| Overheads'!$C$42="Internal labour",SUMPRODUCT(--('Input| Projects'!$AD122="Yes"),'Calc| Overheads Allocation'!D$9,'Calc| Project Costs'!W122,'Input| Projects'!$Y122),IF('Input| Overheads'!$C$42="DNSP defined",SUMPRODUCT(--('Input| Projects'!$AD122="Yes"),'Calc| Overheads Allocation'!D$62,'Input| Projects'!$AG122),""))),"")</f>
        <v>0</v>
      </c>
      <c r="AV122" s="186">
        <f>IFERROR(IF('Input| Overheads'!$C$42="Direct costs",SUMPRODUCT(--('Input| Projects'!$AD122="Yes"),'Calc| Overheads Allocation'!E$9,'Calc| Project Costs'!X122),IF('Input| Overheads'!$C$42="Internal labour",SUMPRODUCT(--('Input| Projects'!$AD122="Yes"),'Calc| Overheads Allocation'!E$9,'Calc| Project Costs'!X122,'Input| Projects'!$Y122),IF('Input| Overheads'!$C$42="DNSP defined",SUMPRODUCT(--('Input| Projects'!$AD122="Yes"),'Calc| Overheads Allocation'!E$62,'Input| Projects'!$AG122),""))),"")</f>
        <v>0</v>
      </c>
      <c r="AW122" s="186">
        <f>IFERROR(IF('Input| Overheads'!$C$42="Direct costs",SUMPRODUCT(--('Input| Projects'!$AD122="Yes"),'Calc| Overheads Allocation'!F$9,'Calc| Project Costs'!Y122),IF('Input| Overheads'!$C$42="Internal labour",SUMPRODUCT(--('Input| Projects'!$AD122="Yes"),'Calc| Overheads Allocation'!F$9,'Calc| Project Costs'!Y122,'Input| Projects'!$Y122),IF('Input| Overheads'!$C$42="DNSP defined",SUMPRODUCT(--('Input| Projects'!$AD122="Yes"),'Calc| Overheads Allocation'!F$62,'Input| Projects'!$AG122),""))),"")</f>
        <v>0</v>
      </c>
      <c r="AX122" s="186">
        <f>IFERROR(IF('Input| Overheads'!$C$42="Direct costs",SUMPRODUCT(--('Input| Projects'!$AD122="Yes"),'Calc| Overheads Allocation'!G$9,'Calc| Project Costs'!Z122),IF('Input| Overheads'!$C$42="Internal labour",SUMPRODUCT(--('Input| Projects'!$AD122="Yes"),'Calc| Overheads Allocation'!G$9,'Calc| Project Costs'!Z122,'Input| Projects'!$Y122),IF('Input| Overheads'!$C$42="DNSP defined",SUMPRODUCT(--('Input| Projects'!$AD122="Yes"),'Calc| Overheads Allocation'!G$62,'Input| Projects'!$AG122),""))),"")</f>
        <v>0</v>
      </c>
      <c r="AY122" s="186">
        <f>IFERROR(IF('Input| Overheads'!$C$42="Direct costs",SUMPRODUCT(--('Input| Projects'!$AD122="Yes"),'Calc| Overheads Allocation'!H$9,'Calc| Project Costs'!AA122),IF('Input| Overheads'!$C$42="Internal labour",SUMPRODUCT(--('Input| Projects'!$AD122="Yes"),'Calc| Overheads Allocation'!H$9,'Calc| Project Costs'!AA122,'Input| Projects'!$Y122),IF('Input| Overheads'!$C$42="DNSP defined",SUMPRODUCT(--('Input| Projects'!$AD122="Yes"),'Calc| Overheads Allocation'!H$62,'Input| Projects'!$AG122),""))),"")</f>
        <v>0</v>
      </c>
      <c r="AZ122" s="186">
        <f>IFERROR(IF('Input| Overheads'!$C$42="Direct costs",SUMPRODUCT(--('Input| Projects'!$AD122="Yes"),'Calc| Overheads Allocation'!I$9,'Calc| Project Costs'!AB122),IF('Input| Overheads'!$C$42="Internal labour",SUMPRODUCT(--('Input| Projects'!$AD122="Yes"),'Calc| Overheads Allocation'!I$9,'Calc| Project Costs'!AB122,'Input| Projects'!$Y122),IF('Input| Overheads'!$C$42="DNSP defined",SUMPRODUCT(--('Input| Projects'!$AD122="Yes"),'Calc| Overheads Allocation'!I$62,'Input| Projects'!$AG122),""))),"")</f>
        <v>0</v>
      </c>
      <c r="BA122" s="106"/>
      <c r="BB122" s="186">
        <f t="shared" si="71"/>
        <v>1.0246299999999997</v>
      </c>
      <c r="BC122" s="186">
        <f t="shared" si="72"/>
        <v>0</v>
      </c>
      <c r="BD122" s="186">
        <f t="shared" si="73"/>
        <v>0</v>
      </c>
      <c r="BE122" s="186">
        <f t="shared" si="50"/>
        <v>0</v>
      </c>
      <c r="BF122" s="186">
        <f t="shared" si="51"/>
        <v>0</v>
      </c>
      <c r="BG122" s="186">
        <f t="shared" si="52"/>
        <v>0</v>
      </c>
      <c r="BH122" s="186">
        <f t="shared" si="53"/>
        <v>0</v>
      </c>
      <c r="BI122" s="97"/>
      <c r="BJ122" s="186">
        <f t="shared" si="54"/>
        <v>0</v>
      </c>
      <c r="BK122" s="186" t="str">
        <f t="shared" si="55"/>
        <v/>
      </c>
      <c r="BL122" s="186" t="str">
        <f t="shared" si="56"/>
        <v/>
      </c>
      <c r="BM122" s="186" t="str">
        <f t="shared" si="57"/>
        <v/>
      </c>
      <c r="BN122" s="186" t="str">
        <f t="shared" si="58"/>
        <v/>
      </c>
      <c r="BO122" s="186" t="str">
        <f t="shared" si="59"/>
        <v/>
      </c>
      <c r="BP122" s="186" t="str">
        <f t="shared" si="60"/>
        <v/>
      </c>
      <c r="BQ122" s="97"/>
      <c r="BR122" s="186">
        <f t="shared" si="61"/>
        <v>3.4082499999999998</v>
      </c>
      <c r="BS122" s="186">
        <f t="shared" si="62"/>
        <v>0</v>
      </c>
      <c r="BT122" s="222">
        <f t="shared" si="63"/>
        <v>0</v>
      </c>
      <c r="BU122" s="222">
        <f t="shared" si="64"/>
        <v>0</v>
      </c>
      <c r="BV122" s="222">
        <f t="shared" si="65"/>
        <v>0</v>
      </c>
      <c r="BW122" s="222">
        <f t="shared" si="66"/>
        <v>0</v>
      </c>
      <c r="BX122" s="222">
        <f t="shared" si="67"/>
        <v>0</v>
      </c>
      <c r="BY122" s="106"/>
      <c r="BZ122" s="197">
        <f>IF(SUMIF('Input| Projects'!$AS$8:$CP$8,"Dx",'Input| Projects'!$AS122:$CP122)=0,"",SUMIF('Input| Projects'!$AS$8:$CP$8,"Dx",'Input| Projects'!$AS122:$CP122))</f>
        <v>0.77899508545441198</v>
      </c>
      <c r="CA122" s="197">
        <f>IF(SUMIF('Input| Projects'!$AS$8:$CP$8,"Tx",'Input| Projects'!$AS122:$CP122)=0,"",SUMIF('Input| Projects'!$AS$8:$CP$8,"Tx",'Input| Projects'!$AS122:$CP122))</f>
        <v>0.2210049145455879</v>
      </c>
      <c r="CB122" s="150" t="str">
        <f t="shared" si="74"/>
        <v/>
      </c>
    </row>
    <row r="123" spans="2:80" x14ac:dyDescent="0.2">
      <c r="B123" s="201">
        <f>IFERROR('Input| Projects'!B123,"")</f>
        <v>114</v>
      </c>
      <c r="C123" s="42" t="str">
        <f>IFERROR(IF('Input| Projects'!C123="","",'Input| Projects'!C123),"")</f>
        <v>Reactive OH&amp;S Projects - DM</v>
      </c>
      <c r="D123" s="42" t="str">
        <f>IFERROR(IF('Input| Projects'!D123="","",'Input| Projects'!D123),"")</f>
        <v>DOC_11.03.47</v>
      </c>
      <c r="E123" s="104"/>
      <c r="F123" s="190">
        <f>IFERROR('Input| Projects'!I123*'Input| Escalations'!$K$19,"")</f>
        <v>-7.3449999999999998</v>
      </c>
      <c r="G123" s="190">
        <f>IFERROR('Input| Projects'!J123*'Input| Escalations'!$K$19,"")</f>
        <v>0</v>
      </c>
      <c r="H123" s="190">
        <f>IFERROR('Input| Projects'!K123*'Input| Escalations'!$K$19,"")</f>
        <v>0</v>
      </c>
      <c r="I123" s="190">
        <f>IFERROR('Input| Projects'!L123*'Input| Escalations'!$K$19,"")</f>
        <v>0</v>
      </c>
      <c r="J123" s="190">
        <f>IFERROR('Input| Projects'!M123*'Input| Escalations'!$K$19,"")</f>
        <v>0</v>
      </c>
      <c r="K123" s="190">
        <f>IFERROR('Input| Projects'!N123*'Input| Escalations'!$K$19,"")</f>
        <v>0</v>
      </c>
      <c r="L123" s="190">
        <f>IFERROR('Input| Projects'!O123*'Input| Escalations'!$K$19,"")</f>
        <v>0</v>
      </c>
      <c r="M123" s="150" t="str">
        <f>IF(ABS(SUM(F123:L123)-(SUM('Input| Projects'!I123:O123)*'Input| Escalations'!$K$19))&lt;0.0000001,"",1)</f>
        <v/>
      </c>
      <c r="N123" s="192">
        <f>'Input| Projects'!$Y123*INDEX('Input| Escalations'!$H$33:$N$33,MATCH('Calc| Project Costs'!N$9,'Input| Escalations'!$H$23:$N$23,0))+'Input| Projects'!$Z123*INDEX('Input| Escalations'!$H$34:$N$34,MATCH('Calc| Project Costs'!N$9,'Input| Escalations'!$H$23:$N$23,0))+'Input| Projects'!$AA123*INDEX('Input| Escalations'!$H$35:$N$35,MATCH('Calc| Project Costs'!N$9,'Input| Escalations'!$H$23:$N$23,0))+1</f>
        <v>1</v>
      </c>
      <c r="O123" s="192">
        <f>'Input| Projects'!$Y123*INDEX('Input| Escalations'!$H$33:$N$33,MATCH('Calc| Project Costs'!O$9,'Input| Escalations'!$H$23:$N$23,0))+'Input| Projects'!$Z123*INDEX('Input| Escalations'!$H$34:$N$34,MATCH('Calc| Project Costs'!O$9,'Input| Escalations'!$H$23:$N$23,0))+'Input| Projects'!$AA123*INDEX('Input| Escalations'!$H$35:$N$35,MATCH('Calc| Project Costs'!O$9,'Input| Escalations'!$H$23:$N$23,0))+1</f>
        <v>1</v>
      </c>
      <c r="P123" s="192">
        <f>'Input| Projects'!$Y123*INDEX('Input| Escalations'!$H$33:$N$33,MATCH('Calc| Project Costs'!P$9,'Input| Escalations'!$H$23:$N$23,0))+'Input| Projects'!$Z123*INDEX('Input| Escalations'!$H$34:$N$34,MATCH('Calc| Project Costs'!P$9,'Input| Escalations'!$H$23:$N$23,0))+'Input| Projects'!$AA123*INDEX('Input| Escalations'!$H$35:$N$35,MATCH('Calc| Project Costs'!P$9,'Input| Escalations'!$H$23:$N$23,0))+1</f>
        <v>1</v>
      </c>
      <c r="Q123" s="192">
        <f>'Input| Projects'!$Y123*INDEX('Input| Escalations'!$H$33:$N$33,MATCH('Calc| Project Costs'!Q$9,'Input| Escalations'!$H$23:$N$23,0))+'Input| Projects'!$Z123*INDEX('Input| Escalations'!$H$34:$N$34,MATCH('Calc| Project Costs'!Q$9,'Input| Escalations'!$H$23:$N$23,0))+'Input| Projects'!$AA123*INDEX('Input| Escalations'!$H$35:$N$35,MATCH('Calc| Project Costs'!Q$9,'Input| Escalations'!$H$23:$N$23,0))+1</f>
        <v>1</v>
      </c>
      <c r="R123" s="192">
        <f>'Input| Projects'!$Y123*INDEX('Input| Escalations'!$H$33:$N$33,MATCH('Calc| Project Costs'!R$9,'Input| Escalations'!$H$23:$N$23,0))+'Input| Projects'!$Z123*INDEX('Input| Escalations'!$H$34:$N$34,MATCH('Calc| Project Costs'!R$9,'Input| Escalations'!$H$23:$N$23,0))+'Input| Projects'!$AA123*INDEX('Input| Escalations'!$H$35:$N$35,MATCH('Calc| Project Costs'!R$9,'Input| Escalations'!$H$23:$N$23,0))+1</f>
        <v>1</v>
      </c>
      <c r="S123" s="192">
        <f>'Input| Projects'!$Y123*INDEX('Input| Escalations'!$H$33:$N$33,MATCH('Calc| Project Costs'!S$9,'Input| Escalations'!$H$23:$N$23,0))+'Input| Projects'!$Z123*INDEX('Input| Escalations'!$H$34:$N$34,MATCH('Calc| Project Costs'!S$9,'Input| Escalations'!$H$23:$N$23,0))+'Input| Projects'!$AA123*INDEX('Input| Escalations'!$H$35:$N$35,MATCH('Calc| Project Costs'!S$9,'Input| Escalations'!$H$23:$N$23,0))+1</f>
        <v>1</v>
      </c>
      <c r="T123" s="192">
        <f>'Input| Projects'!$Y123*INDEX('Input| Escalations'!$H$33:$N$33,MATCH('Calc| Project Costs'!T$9,'Input| Escalations'!$H$23:$N$23,0))+'Input| Projects'!$Z123*INDEX('Input| Escalations'!$H$34:$N$34,MATCH('Calc| Project Costs'!T$9,'Input| Escalations'!$H$23:$N$23,0))+'Input| Projects'!$AA123*INDEX('Input| Escalations'!$H$35:$N$35,MATCH('Calc| Project Costs'!T$9,'Input| Escalations'!$H$23:$N$23,0))+1</f>
        <v>1</v>
      </c>
      <c r="U123" s="106"/>
      <c r="V123" s="186">
        <f t="shared" si="68"/>
        <v>-7.3449999999999998</v>
      </c>
      <c r="W123" s="186">
        <f t="shared" si="69"/>
        <v>0</v>
      </c>
      <c r="X123" s="186">
        <f t="shared" si="70"/>
        <v>0</v>
      </c>
      <c r="Y123" s="186">
        <f t="shared" si="46"/>
        <v>0</v>
      </c>
      <c r="Z123" s="186">
        <f t="shared" si="47"/>
        <v>0</v>
      </c>
      <c r="AA123" s="186">
        <f t="shared" si="48"/>
        <v>0</v>
      </c>
      <c r="AB123" s="186">
        <f t="shared" si="49"/>
        <v>0</v>
      </c>
      <c r="AC123" s="106"/>
      <c r="AD123" s="186">
        <f>'Input| Projects'!Q123*N123*'Input| Escalations'!$K$19</f>
        <v>0</v>
      </c>
      <c r="AE123" s="186">
        <f>'Input| Projects'!R123*O123*'Input| Escalations'!$K$19</f>
        <v>0</v>
      </c>
      <c r="AF123" s="186">
        <f>'Input| Projects'!S123*P123*'Input| Escalations'!$K$19</f>
        <v>0</v>
      </c>
      <c r="AG123" s="186">
        <f>'Input| Projects'!T123*Q123*'Input| Escalations'!$K$19</f>
        <v>0</v>
      </c>
      <c r="AH123" s="186">
        <f>'Input| Projects'!U123*R123*'Input| Escalations'!$K$19</f>
        <v>0</v>
      </c>
      <c r="AI123" s="186">
        <f>'Input| Projects'!V123*S123*'Input| Escalations'!$K$19</f>
        <v>0</v>
      </c>
      <c r="AJ123" s="186">
        <f>'Input| Projects'!W123*T123*'Input| Escalations'!$K$19</f>
        <v>0</v>
      </c>
      <c r="AK123" s="106"/>
      <c r="AL123" s="186">
        <f>IFERROR(IF('Input| Overheads'!$C$42="Direct costs",SUMPRODUCT(--('Input| Projects'!$AC123="Yes"),'Calc| Overheads Allocation'!C$8,'Calc| Project Costs'!V123),IF('Input| Overheads'!$C$42="Internal labour",SUMPRODUCT(--('Input| Projects'!$AC123="Yes"),'Calc| Overheads Allocation'!C$8,'Calc| Project Costs'!V123,'Input| Projects'!$Y123),IF('Input| Overheads'!$C$42="DNSP defined",SUMPRODUCT(--('Input| Projects'!$AC123="Yes"),'Calc| Overheads Allocation'!C$61,'Input| Projects'!$AF123),""))),"")</f>
        <v>0</v>
      </c>
      <c r="AM123" s="186">
        <f>IFERROR(IF('Input| Overheads'!$C$42="Direct costs",SUMPRODUCT(--('Input| Projects'!$AC123="Yes"),'Calc| Overheads Allocation'!D$8,'Calc| Project Costs'!W123),IF('Input| Overheads'!$C$42="Internal labour",SUMPRODUCT(--('Input| Projects'!$AC123="Yes"),'Calc| Overheads Allocation'!D$8,'Calc| Project Costs'!W123,'Input| Projects'!$Y123),IF('Input| Overheads'!$C$42="DNSP defined",SUMPRODUCT(--('Input| Projects'!$AC123="Yes"),'Calc| Overheads Allocation'!D$61,'Input| Projects'!$AF123),""))),"")</f>
        <v>0</v>
      </c>
      <c r="AN123" s="186">
        <f>IFERROR(IF('Input| Overheads'!$C$42="Direct costs",SUMPRODUCT(--('Input| Projects'!$AC123="Yes"),'Calc| Overheads Allocation'!E$8,'Calc| Project Costs'!X123),IF('Input| Overheads'!$C$42="Internal labour",SUMPRODUCT(--('Input| Projects'!$AC123="Yes"),'Calc| Overheads Allocation'!E$8,'Calc| Project Costs'!X123,'Input| Projects'!$Y123),IF('Input| Overheads'!$C$42="DNSP defined",SUMPRODUCT(--('Input| Projects'!$AC123="Yes"),'Calc| Overheads Allocation'!E$61,'Input| Projects'!$AF123),""))),"")</f>
        <v>0</v>
      </c>
      <c r="AO123" s="186">
        <f>IFERROR(IF('Input| Overheads'!$C$42="Direct costs",SUMPRODUCT(--('Input| Projects'!$AC123="Yes"),'Calc| Overheads Allocation'!F$8,'Calc| Project Costs'!Y123),IF('Input| Overheads'!$C$42="Internal labour",SUMPRODUCT(--('Input| Projects'!$AC123="Yes"),'Calc| Overheads Allocation'!F$8,'Calc| Project Costs'!Y123,'Input| Projects'!$Y123),IF('Input| Overheads'!$C$42="DNSP defined",SUMPRODUCT(--('Input| Projects'!$AC123="Yes"),'Calc| Overheads Allocation'!F$61,'Input| Projects'!$AF123),""))),"")</f>
        <v>0</v>
      </c>
      <c r="AP123" s="186">
        <f>IFERROR(IF('Input| Overheads'!$C$42="Direct costs",SUMPRODUCT(--('Input| Projects'!$AC123="Yes"),'Calc| Overheads Allocation'!G$8,'Calc| Project Costs'!Z123),IF('Input| Overheads'!$C$42="Internal labour",SUMPRODUCT(--('Input| Projects'!$AC123="Yes"),'Calc| Overheads Allocation'!G$8,'Calc| Project Costs'!Z123,'Input| Projects'!$Y123),IF('Input| Overheads'!$C$42="DNSP defined",SUMPRODUCT(--('Input| Projects'!$AC123="Yes"),'Calc| Overheads Allocation'!G$61,'Input| Projects'!$AF123),""))),"")</f>
        <v>0</v>
      </c>
      <c r="AQ123" s="186">
        <f>IFERROR(IF('Input| Overheads'!$C$42="Direct costs",SUMPRODUCT(--('Input| Projects'!$AC123="Yes"),'Calc| Overheads Allocation'!H$8,'Calc| Project Costs'!AA123),IF('Input| Overheads'!$C$42="Internal labour",SUMPRODUCT(--('Input| Projects'!$AC123="Yes"),'Calc| Overheads Allocation'!H$8,'Calc| Project Costs'!AA123,'Input| Projects'!$Y123),IF('Input| Overheads'!$C$42="DNSP defined",SUMPRODUCT(--('Input| Projects'!$AC123="Yes"),'Calc| Overheads Allocation'!H$61,'Input| Projects'!$AF123),""))),"")</f>
        <v>0</v>
      </c>
      <c r="AR123" s="186">
        <f>IFERROR(IF('Input| Overheads'!$C$42="Direct costs",SUMPRODUCT(--('Input| Projects'!$AC123="Yes"),'Calc| Overheads Allocation'!I$8,'Calc| Project Costs'!AB123),IF('Input| Overheads'!$C$42="Internal labour",SUMPRODUCT(--('Input| Projects'!$AC123="Yes"),'Calc| Overheads Allocation'!I$8,'Calc| Project Costs'!AB123,'Input| Projects'!$Y123),IF('Input| Overheads'!$C$42="DNSP defined",SUMPRODUCT(--('Input| Projects'!$AC123="Yes"),'Calc| Overheads Allocation'!I$61,'Input| Projects'!$AF123),""))),"")</f>
        <v>0</v>
      </c>
      <c r="AS123" s="106"/>
      <c r="AT123" s="186">
        <f>IFERROR(IF('Input| Overheads'!$C$42="Direct costs",SUMPRODUCT(--('Input| Projects'!$AD123="Yes"),'Calc| Overheads Allocation'!C$9,'Calc| Project Costs'!V123),IF('Input| Overheads'!$C$42="Internal labour",SUMPRODUCT(--('Input| Projects'!$AD123="Yes"),'Calc| Overheads Allocation'!C$9,'Calc| Project Costs'!V123,'Input| Projects'!$Y123),IF('Input| Overheads'!$C$42="DNSP defined",SUMPRODUCT(--('Input| Projects'!$AD123="Yes"),'Calc| Overheads Allocation'!C$62,'Input| Projects'!$AG123),""))),"")</f>
        <v>0</v>
      </c>
      <c r="AU123" s="186">
        <f>IFERROR(IF('Input| Overheads'!$C$42="Direct costs",SUMPRODUCT(--('Input| Projects'!$AD123="Yes"),'Calc| Overheads Allocation'!D$9,'Calc| Project Costs'!W123),IF('Input| Overheads'!$C$42="Internal labour",SUMPRODUCT(--('Input| Projects'!$AD123="Yes"),'Calc| Overheads Allocation'!D$9,'Calc| Project Costs'!W123,'Input| Projects'!$Y123),IF('Input| Overheads'!$C$42="DNSP defined",SUMPRODUCT(--('Input| Projects'!$AD123="Yes"),'Calc| Overheads Allocation'!D$62,'Input| Projects'!$AG123),""))),"")</f>
        <v>0</v>
      </c>
      <c r="AV123" s="186">
        <f>IFERROR(IF('Input| Overheads'!$C$42="Direct costs",SUMPRODUCT(--('Input| Projects'!$AD123="Yes"),'Calc| Overheads Allocation'!E$9,'Calc| Project Costs'!X123),IF('Input| Overheads'!$C$42="Internal labour",SUMPRODUCT(--('Input| Projects'!$AD123="Yes"),'Calc| Overheads Allocation'!E$9,'Calc| Project Costs'!X123,'Input| Projects'!$Y123),IF('Input| Overheads'!$C$42="DNSP defined",SUMPRODUCT(--('Input| Projects'!$AD123="Yes"),'Calc| Overheads Allocation'!E$62,'Input| Projects'!$AG123),""))),"")</f>
        <v>0</v>
      </c>
      <c r="AW123" s="186">
        <f>IFERROR(IF('Input| Overheads'!$C$42="Direct costs",SUMPRODUCT(--('Input| Projects'!$AD123="Yes"),'Calc| Overheads Allocation'!F$9,'Calc| Project Costs'!Y123),IF('Input| Overheads'!$C$42="Internal labour",SUMPRODUCT(--('Input| Projects'!$AD123="Yes"),'Calc| Overheads Allocation'!F$9,'Calc| Project Costs'!Y123,'Input| Projects'!$Y123),IF('Input| Overheads'!$C$42="DNSP defined",SUMPRODUCT(--('Input| Projects'!$AD123="Yes"),'Calc| Overheads Allocation'!F$62,'Input| Projects'!$AG123),""))),"")</f>
        <v>0</v>
      </c>
      <c r="AX123" s="186">
        <f>IFERROR(IF('Input| Overheads'!$C$42="Direct costs",SUMPRODUCT(--('Input| Projects'!$AD123="Yes"),'Calc| Overheads Allocation'!G$9,'Calc| Project Costs'!Z123),IF('Input| Overheads'!$C$42="Internal labour",SUMPRODUCT(--('Input| Projects'!$AD123="Yes"),'Calc| Overheads Allocation'!G$9,'Calc| Project Costs'!Z123,'Input| Projects'!$Y123),IF('Input| Overheads'!$C$42="DNSP defined",SUMPRODUCT(--('Input| Projects'!$AD123="Yes"),'Calc| Overheads Allocation'!G$62,'Input| Projects'!$AG123),""))),"")</f>
        <v>0</v>
      </c>
      <c r="AY123" s="186">
        <f>IFERROR(IF('Input| Overheads'!$C$42="Direct costs",SUMPRODUCT(--('Input| Projects'!$AD123="Yes"),'Calc| Overheads Allocation'!H$9,'Calc| Project Costs'!AA123),IF('Input| Overheads'!$C$42="Internal labour",SUMPRODUCT(--('Input| Projects'!$AD123="Yes"),'Calc| Overheads Allocation'!H$9,'Calc| Project Costs'!AA123,'Input| Projects'!$Y123),IF('Input| Overheads'!$C$42="DNSP defined",SUMPRODUCT(--('Input| Projects'!$AD123="Yes"),'Calc| Overheads Allocation'!H$62,'Input| Projects'!$AG123),""))),"")</f>
        <v>0</v>
      </c>
      <c r="AZ123" s="186">
        <f>IFERROR(IF('Input| Overheads'!$C$42="Direct costs",SUMPRODUCT(--('Input| Projects'!$AD123="Yes"),'Calc| Overheads Allocation'!I$9,'Calc| Project Costs'!AB123),IF('Input| Overheads'!$C$42="Internal labour",SUMPRODUCT(--('Input| Projects'!$AD123="Yes"),'Calc| Overheads Allocation'!I$9,'Calc| Project Costs'!AB123,'Input| Projects'!$Y123),IF('Input| Overheads'!$C$42="DNSP defined",SUMPRODUCT(--('Input| Projects'!$AD123="Yes"),'Calc| Overheads Allocation'!I$62,'Input| Projects'!$AG123),""))),"")</f>
        <v>0</v>
      </c>
      <c r="BA123" s="106"/>
      <c r="BB123" s="186">
        <f t="shared" si="71"/>
        <v>0</v>
      </c>
      <c r="BC123" s="186">
        <f t="shared" si="72"/>
        <v>0</v>
      </c>
      <c r="BD123" s="186">
        <f t="shared" si="73"/>
        <v>0</v>
      </c>
      <c r="BE123" s="186">
        <f t="shared" si="50"/>
        <v>0</v>
      </c>
      <c r="BF123" s="186">
        <f t="shared" si="51"/>
        <v>0</v>
      </c>
      <c r="BG123" s="186">
        <f t="shared" si="52"/>
        <v>0</v>
      </c>
      <c r="BH123" s="186">
        <f t="shared" si="53"/>
        <v>0</v>
      </c>
      <c r="BI123" s="97"/>
      <c r="BJ123" s="186">
        <f t="shared" si="54"/>
        <v>0</v>
      </c>
      <c r="BK123" s="186" t="str">
        <f t="shared" si="55"/>
        <v/>
      </c>
      <c r="BL123" s="186" t="str">
        <f t="shared" si="56"/>
        <v/>
      </c>
      <c r="BM123" s="186" t="str">
        <f t="shared" si="57"/>
        <v/>
      </c>
      <c r="BN123" s="186" t="str">
        <f t="shared" si="58"/>
        <v/>
      </c>
      <c r="BO123" s="186" t="str">
        <f t="shared" si="59"/>
        <v/>
      </c>
      <c r="BP123" s="186" t="str">
        <f t="shared" si="60"/>
        <v/>
      </c>
      <c r="BQ123" s="97"/>
      <c r="BR123" s="186">
        <f t="shared" si="61"/>
        <v>-7.3449999999999998</v>
      </c>
      <c r="BS123" s="186">
        <f t="shared" si="62"/>
        <v>0</v>
      </c>
      <c r="BT123" s="222">
        <f t="shared" si="63"/>
        <v>0</v>
      </c>
      <c r="BU123" s="222">
        <f t="shared" si="64"/>
        <v>0</v>
      </c>
      <c r="BV123" s="222">
        <f t="shared" si="65"/>
        <v>0</v>
      </c>
      <c r="BW123" s="222">
        <f t="shared" si="66"/>
        <v>0</v>
      </c>
      <c r="BX123" s="222">
        <f t="shared" si="67"/>
        <v>0</v>
      </c>
      <c r="BY123" s="106"/>
      <c r="BZ123" s="197">
        <f>IF(SUMIF('Input| Projects'!$AS$8:$CP$8,"Dx",'Input| Projects'!$AS123:$CP123)=0,"",SUMIF('Input| Projects'!$AS$8:$CP$8,"Dx",'Input| Projects'!$AS123:$CP123))</f>
        <v>1</v>
      </c>
      <c r="CA123" s="197" t="str">
        <f>IF(SUMIF('Input| Projects'!$AS$8:$CP$8,"Tx",'Input| Projects'!$AS123:$CP123)=0,"",SUMIF('Input| Projects'!$AS$8:$CP$8,"Tx",'Input| Projects'!$AS123:$CP123))</f>
        <v/>
      </c>
      <c r="CB123" s="150" t="str">
        <f t="shared" si="74"/>
        <v/>
      </c>
    </row>
    <row r="124" spans="2:80" x14ac:dyDescent="0.2">
      <c r="B124" s="201">
        <f>IFERROR('Input| Projects'!B124,"")</f>
        <v>115</v>
      </c>
      <c r="C124" s="42" t="str">
        <f>IFERROR(IF('Input| Projects'!C124="","",'Input| Projects'!C124),"")</f>
        <v>Reactive OH&amp;S Projects - DC</v>
      </c>
      <c r="D124" s="42" t="str">
        <f>IFERROR(IF('Input| Projects'!D124="","",'Input| Projects'!D124),"")</f>
        <v>DOC_11.03.48</v>
      </c>
      <c r="E124" s="104"/>
      <c r="F124" s="190">
        <f>IFERROR('Input| Projects'!I124*'Input| Escalations'!$K$19,"")</f>
        <v>122.45489000000002</v>
      </c>
      <c r="G124" s="190">
        <f>IFERROR('Input| Projects'!J124*'Input| Escalations'!$K$19,"")</f>
        <v>0</v>
      </c>
      <c r="H124" s="190">
        <f>IFERROR('Input| Projects'!K124*'Input| Escalations'!$K$19,"")</f>
        <v>0</v>
      </c>
      <c r="I124" s="190">
        <f>IFERROR('Input| Projects'!L124*'Input| Escalations'!$K$19,"")</f>
        <v>0</v>
      </c>
      <c r="J124" s="190">
        <f>IFERROR('Input| Projects'!M124*'Input| Escalations'!$K$19,"")</f>
        <v>0</v>
      </c>
      <c r="K124" s="190">
        <f>IFERROR('Input| Projects'!N124*'Input| Escalations'!$K$19,"")</f>
        <v>0</v>
      </c>
      <c r="L124" s="190">
        <f>IFERROR('Input| Projects'!O124*'Input| Escalations'!$K$19,"")</f>
        <v>0</v>
      </c>
      <c r="M124" s="150" t="str">
        <f>IF(ABS(SUM(F124:L124)-(SUM('Input| Projects'!I124:O124)*'Input| Escalations'!$K$19))&lt;0.0000001,"",1)</f>
        <v/>
      </c>
      <c r="N124" s="192">
        <f>'Input| Projects'!$Y124*INDEX('Input| Escalations'!$H$33:$N$33,MATCH('Calc| Project Costs'!N$9,'Input| Escalations'!$H$23:$N$23,0))+'Input| Projects'!$Z124*INDEX('Input| Escalations'!$H$34:$N$34,MATCH('Calc| Project Costs'!N$9,'Input| Escalations'!$H$23:$N$23,0))+'Input| Projects'!$AA124*INDEX('Input| Escalations'!$H$35:$N$35,MATCH('Calc| Project Costs'!N$9,'Input| Escalations'!$H$23:$N$23,0))+1</f>
        <v>1</v>
      </c>
      <c r="O124" s="192">
        <f>'Input| Projects'!$Y124*INDEX('Input| Escalations'!$H$33:$N$33,MATCH('Calc| Project Costs'!O$9,'Input| Escalations'!$H$23:$N$23,0))+'Input| Projects'!$Z124*INDEX('Input| Escalations'!$H$34:$N$34,MATCH('Calc| Project Costs'!O$9,'Input| Escalations'!$H$23:$N$23,0))+'Input| Projects'!$AA124*INDEX('Input| Escalations'!$H$35:$N$35,MATCH('Calc| Project Costs'!O$9,'Input| Escalations'!$H$23:$N$23,0))+1</f>
        <v>1</v>
      </c>
      <c r="P124" s="192">
        <f>'Input| Projects'!$Y124*INDEX('Input| Escalations'!$H$33:$N$33,MATCH('Calc| Project Costs'!P$9,'Input| Escalations'!$H$23:$N$23,0))+'Input| Projects'!$Z124*INDEX('Input| Escalations'!$H$34:$N$34,MATCH('Calc| Project Costs'!P$9,'Input| Escalations'!$H$23:$N$23,0))+'Input| Projects'!$AA124*INDEX('Input| Escalations'!$H$35:$N$35,MATCH('Calc| Project Costs'!P$9,'Input| Escalations'!$H$23:$N$23,0))+1</f>
        <v>1</v>
      </c>
      <c r="Q124" s="192">
        <f>'Input| Projects'!$Y124*INDEX('Input| Escalations'!$H$33:$N$33,MATCH('Calc| Project Costs'!Q$9,'Input| Escalations'!$H$23:$N$23,0))+'Input| Projects'!$Z124*INDEX('Input| Escalations'!$H$34:$N$34,MATCH('Calc| Project Costs'!Q$9,'Input| Escalations'!$H$23:$N$23,0))+'Input| Projects'!$AA124*INDEX('Input| Escalations'!$H$35:$N$35,MATCH('Calc| Project Costs'!Q$9,'Input| Escalations'!$H$23:$N$23,0))+1</f>
        <v>1</v>
      </c>
      <c r="R124" s="192">
        <f>'Input| Projects'!$Y124*INDEX('Input| Escalations'!$H$33:$N$33,MATCH('Calc| Project Costs'!R$9,'Input| Escalations'!$H$23:$N$23,0))+'Input| Projects'!$Z124*INDEX('Input| Escalations'!$H$34:$N$34,MATCH('Calc| Project Costs'!R$9,'Input| Escalations'!$H$23:$N$23,0))+'Input| Projects'!$AA124*INDEX('Input| Escalations'!$H$35:$N$35,MATCH('Calc| Project Costs'!R$9,'Input| Escalations'!$H$23:$N$23,0))+1</f>
        <v>1</v>
      </c>
      <c r="S124" s="192">
        <f>'Input| Projects'!$Y124*INDEX('Input| Escalations'!$H$33:$N$33,MATCH('Calc| Project Costs'!S$9,'Input| Escalations'!$H$23:$N$23,0))+'Input| Projects'!$Z124*INDEX('Input| Escalations'!$H$34:$N$34,MATCH('Calc| Project Costs'!S$9,'Input| Escalations'!$H$23:$N$23,0))+'Input| Projects'!$AA124*INDEX('Input| Escalations'!$H$35:$N$35,MATCH('Calc| Project Costs'!S$9,'Input| Escalations'!$H$23:$N$23,0))+1</f>
        <v>1</v>
      </c>
      <c r="T124" s="192">
        <f>'Input| Projects'!$Y124*INDEX('Input| Escalations'!$H$33:$N$33,MATCH('Calc| Project Costs'!T$9,'Input| Escalations'!$H$23:$N$23,0))+'Input| Projects'!$Z124*INDEX('Input| Escalations'!$H$34:$N$34,MATCH('Calc| Project Costs'!T$9,'Input| Escalations'!$H$23:$N$23,0))+'Input| Projects'!$AA124*INDEX('Input| Escalations'!$H$35:$N$35,MATCH('Calc| Project Costs'!T$9,'Input| Escalations'!$H$23:$N$23,0))+1</f>
        <v>1</v>
      </c>
      <c r="U124" s="106"/>
      <c r="V124" s="186">
        <f t="shared" si="68"/>
        <v>122.45489000000002</v>
      </c>
      <c r="W124" s="186">
        <f t="shared" si="69"/>
        <v>0</v>
      </c>
      <c r="X124" s="186">
        <f t="shared" si="70"/>
        <v>0</v>
      </c>
      <c r="Y124" s="186">
        <f t="shared" si="46"/>
        <v>0</v>
      </c>
      <c r="Z124" s="186">
        <f t="shared" si="47"/>
        <v>0</v>
      </c>
      <c r="AA124" s="186">
        <f t="shared" si="48"/>
        <v>0</v>
      </c>
      <c r="AB124" s="186">
        <f t="shared" si="49"/>
        <v>0</v>
      </c>
      <c r="AC124" s="106"/>
      <c r="AD124" s="186">
        <f>'Input| Projects'!Q124*N124*'Input| Escalations'!$K$19</f>
        <v>0</v>
      </c>
      <c r="AE124" s="186">
        <f>'Input| Projects'!R124*O124*'Input| Escalations'!$K$19</f>
        <v>0</v>
      </c>
      <c r="AF124" s="186">
        <f>'Input| Projects'!S124*P124*'Input| Escalations'!$K$19</f>
        <v>0</v>
      </c>
      <c r="AG124" s="186">
        <f>'Input| Projects'!T124*Q124*'Input| Escalations'!$K$19</f>
        <v>0</v>
      </c>
      <c r="AH124" s="186">
        <f>'Input| Projects'!U124*R124*'Input| Escalations'!$K$19</f>
        <v>0</v>
      </c>
      <c r="AI124" s="186">
        <f>'Input| Projects'!V124*S124*'Input| Escalations'!$K$19</f>
        <v>0</v>
      </c>
      <c r="AJ124" s="186">
        <f>'Input| Projects'!W124*T124*'Input| Escalations'!$K$19</f>
        <v>0</v>
      </c>
      <c r="AK124" s="106"/>
      <c r="AL124" s="186">
        <f>IFERROR(IF('Input| Overheads'!$C$42="Direct costs",SUMPRODUCT(--('Input| Projects'!$AC124="Yes"),'Calc| Overheads Allocation'!C$8,'Calc| Project Costs'!V124),IF('Input| Overheads'!$C$42="Internal labour",SUMPRODUCT(--('Input| Projects'!$AC124="Yes"),'Calc| Overheads Allocation'!C$8,'Calc| Project Costs'!V124,'Input| Projects'!$Y124),IF('Input| Overheads'!$C$42="DNSP defined",SUMPRODUCT(--('Input| Projects'!$AC124="Yes"),'Calc| Overheads Allocation'!C$61,'Input| Projects'!$AF124),""))),"")</f>
        <v>14.744979999999998</v>
      </c>
      <c r="AM124" s="186">
        <f>IFERROR(IF('Input| Overheads'!$C$42="Direct costs",SUMPRODUCT(--('Input| Projects'!$AC124="Yes"),'Calc| Overheads Allocation'!D$8,'Calc| Project Costs'!W124),IF('Input| Overheads'!$C$42="Internal labour",SUMPRODUCT(--('Input| Projects'!$AC124="Yes"),'Calc| Overheads Allocation'!D$8,'Calc| Project Costs'!W124,'Input| Projects'!$Y124),IF('Input| Overheads'!$C$42="DNSP defined",SUMPRODUCT(--('Input| Projects'!$AC124="Yes"),'Calc| Overheads Allocation'!D$61,'Input| Projects'!$AF124),""))),"")</f>
        <v>0</v>
      </c>
      <c r="AN124" s="186">
        <f>IFERROR(IF('Input| Overheads'!$C$42="Direct costs",SUMPRODUCT(--('Input| Projects'!$AC124="Yes"),'Calc| Overheads Allocation'!E$8,'Calc| Project Costs'!X124),IF('Input| Overheads'!$C$42="Internal labour",SUMPRODUCT(--('Input| Projects'!$AC124="Yes"),'Calc| Overheads Allocation'!E$8,'Calc| Project Costs'!X124,'Input| Projects'!$Y124),IF('Input| Overheads'!$C$42="DNSP defined",SUMPRODUCT(--('Input| Projects'!$AC124="Yes"),'Calc| Overheads Allocation'!E$61,'Input| Projects'!$AF124),""))),"")</f>
        <v>0</v>
      </c>
      <c r="AO124" s="186">
        <f>IFERROR(IF('Input| Overheads'!$C$42="Direct costs",SUMPRODUCT(--('Input| Projects'!$AC124="Yes"),'Calc| Overheads Allocation'!F$8,'Calc| Project Costs'!Y124),IF('Input| Overheads'!$C$42="Internal labour",SUMPRODUCT(--('Input| Projects'!$AC124="Yes"),'Calc| Overheads Allocation'!F$8,'Calc| Project Costs'!Y124,'Input| Projects'!$Y124),IF('Input| Overheads'!$C$42="DNSP defined",SUMPRODUCT(--('Input| Projects'!$AC124="Yes"),'Calc| Overheads Allocation'!F$61,'Input| Projects'!$AF124),""))),"")</f>
        <v>0</v>
      </c>
      <c r="AP124" s="186">
        <f>IFERROR(IF('Input| Overheads'!$C$42="Direct costs",SUMPRODUCT(--('Input| Projects'!$AC124="Yes"),'Calc| Overheads Allocation'!G$8,'Calc| Project Costs'!Z124),IF('Input| Overheads'!$C$42="Internal labour",SUMPRODUCT(--('Input| Projects'!$AC124="Yes"),'Calc| Overheads Allocation'!G$8,'Calc| Project Costs'!Z124,'Input| Projects'!$Y124),IF('Input| Overheads'!$C$42="DNSP defined",SUMPRODUCT(--('Input| Projects'!$AC124="Yes"),'Calc| Overheads Allocation'!G$61,'Input| Projects'!$AF124),""))),"")</f>
        <v>0</v>
      </c>
      <c r="AQ124" s="186">
        <f>IFERROR(IF('Input| Overheads'!$C$42="Direct costs",SUMPRODUCT(--('Input| Projects'!$AC124="Yes"),'Calc| Overheads Allocation'!H$8,'Calc| Project Costs'!AA124),IF('Input| Overheads'!$C$42="Internal labour",SUMPRODUCT(--('Input| Projects'!$AC124="Yes"),'Calc| Overheads Allocation'!H$8,'Calc| Project Costs'!AA124,'Input| Projects'!$Y124),IF('Input| Overheads'!$C$42="DNSP defined",SUMPRODUCT(--('Input| Projects'!$AC124="Yes"),'Calc| Overheads Allocation'!H$61,'Input| Projects'!$AF124),""))),"")</f>
        <v>0</v>
      </c>
      <c r="AR124" s="186">
        <f>IFERROR(IF('Input| Overheads'!$C$42="Direct costs",SUMPRODUCT(--('Input| Projects'!$AC124="Yes"),'Calc| Overheads Allocation'!I$8,'Calc| Project Costs'!AB124),IF('Input| Overheads'!$C$42="Internal labour",SUMPRODUCT(--('Input| Projects'!$AC124="Yes"),'Calc| Overheads Allocation'!I$8,'Calc| Project Costs'!AB124,'Input| Projects'!$Y124),IF('Input| Overheads'!$C$42="DNSP defined",SUMPRODUCT(--('Input| Projects'!$AC124="Yes"),'Calc| Overheads Allocation'!I$61,'Input| Projects'!$AF124),""))),"")</f>
        <v>0</v>
      </c>
      <c r="AS124" s="106"/>
      <c r="AT124" s="186">
        <f>IFERROR(IF('Input| Overheads'!$C$42="Direct costs",SUMPRODUCT(--('Input| Projects'!$AD124="Yes"),'Calc| Overheads Allocation'!C$9,'Calc| Project Costs'!V124),IF('Input| Overheads'!$C$42="Internal labour",SUMPRODUCT(--('Input| Projects'!$AD124="Yes"),'Calc| Overheads Allocation'!C$9,'Calc| Project Costs'!V124,'Input| Projects'!$Y124),IF('Input| Overheads'!$C$42="DNSP defined",SUMPRODUCT(--('Input| Projects'!$AD124="Yes"),'Calc| Overheads Allocation'!C$62,'Input| Projects'!$AG124),""))),"")</f>
        <v>0</v>
      </c>
      <c r="AU124" s="186">
        <f>IFERROR(IF('Input| Overheads'!$C$42="Direct costs",SUMPRODUCT(--('Input| Projects'!$AD124="Yes"),'Calc| Overheads Allocation'!D$9,'Calc| Project Costs'!W124),IF('Input| Overheads'!$C$42="Internal labour",SUMPRODUCT(--('Input| Projects'!$AD124="Yes"),'Calc| Overheads Allocation'!D$9,'Calc| Project Costs'!W124,'Input| Projects'!$Y124),IF('Input| Overheads'!$C$42="DNSP defined",SUMPRODUCT(--('Input| Projects'!$AD124="Yes"),'Calc| Overheads Allocation'!D$62,'Input| Projects'!$AG124),""))),"")</f>
        <v>0</v>
      </c>
      <c r="AV124" s="186">
        <f>IFERROR(IF('Input| Overheads'!$C$42="Direct costs",SUMPRODUCT(--('Input| Projects'!$AD124="Yes"),'Calc| Overheads Allocation'!E$9,'Calc| Project Costs'!X124),IF('Input| Overheads'!$C$42="Internal labour",SUMPRODUCT(--('Input| Projects'!$AD124="Yes"),'Calc| Overheads Allocation'!E$9,'Calc| Project Costs'!X124,'Input| Projects'!$Y124),IF('Input| Overheads'!$C$42="DNSP defined",SUMPRODUCT(--('Input| Projects'!$AD124="Yes"),'Calc| Overheads Allocation'!E$62,'Input| Projects'!$AG124),""))),"")</f>
        <v>0</v>
      </c>
      <c r="AW124" s="186">
        <f>IFERROR(IF('Input| Overheads'!$C$42="Direct costs",SUMPRODUCT(--('Input| Projects'!$AD124="Yes"),'Calc| Overheads Allocation'!F$9,'Calc| Project Costs'!Y124),IF('Input| Overheads'!$C$42="Internal labour",SUMPRODUCT(--('Input| Projects'!$AD124="Yes"),'Calc| Overheads Allocation'!F$9,'Calc| Project Costs'!Y124,'Input| Projects'!$Y124),IF('Input| Overheads'!$C$42="DNSP defined",SUMPRODUCT(--('Input| Projects'!$AD124="Yes"),'Calc| Overheads Allocation'!F$62,'Input| Projects'!$AG124),""))),"")</f>
        <v>0</v>
      </c>
      <c r="AX124" s="186">
        <f>IFERROR(IF('Input| Overheads'!$C$42="Direct costs",SUMPRODUCT(--('Input| Projects'!$AD124="Yes"),'Calc| Overheads Allocation'!G$9,'Calc| Project Costs'!Z124),IF('Input| Overheads'!$C$42="Internal labour",SUMPRODUCT(--('Input| Projects'!$AD124="Yes"),'Calc| Overheads Allocation'!G$9,'Calc| Project Costs'!Z124,'Input| Projects'!$Y124),IF('Input| Overheads'!$C$42="DNSP defined",SUMPRODUCT(--('Input| Projects'!$AD124="Yes"),'Calc| Overheads Allocation'!G$62,'Input| Projects'!$AG124),""))),"")</f>
        <v>0</v>
      </c>
      <c r="AY124" s="186">
        <f>IFERROR(IF('Input| Overheads'!$C$42="Direct costs",SUMPRODUCT(--('Input| Projects'!$AD124="Yes"),'Calc| Overheads Allocation'!H$9,'Calc| Project Costs'!AA124),IF('Input| Overheads'!$C$42="Internal labour",SUMPRODUCT(--('Input| Projects'!$AD124="Yes"),'Calc| Overheads Allocation'!H$9,'Calc| Project Costs'!AA124,'Input| Projects'!$Y124),IF('Input| Overheads'!$C$42="DNSP defined",SUMPRODUCT(--('Input| Projects'!$AD124="Yes"),'Calc| Overheads Allocation'!H$62,'Input| Projects'!$AG124),""))),"")</f>
        <v>0</v>
      </c>
      <c r="AZ124" s="186">
        <f>IFERROR(IF('Input| Overheads'!$C$42="Direct costs",SUMPRODUCT(--('Input| Projects'!$AD124="Yes"),'Calc| Overheads Allocation'!I$9,'Calc| Project Costs'!AB124),IF('Input| Overheads'!$C$42="Internal labour",SUMPRODUCT(--('Input| Projects'!$AD124="Yes"),'Calc| Overheads Allocation'!I$9,'Calc| Project Costs'!AB124,'Input| Projects'!$Y124),IF('Input| Overheads'!$C$42="DNSP defined",SUMPRODUCT(--('Input| Projects'!$AD124="Yes"),'Calc| Overheads Allocation'!I$62,'Input| Projects'!$AG124),""))),"")</f>
        <v>0</v>
      </c>
      <c r="BA124" s="106"/>
      <c r="BB124" s="186">
        <f t="shared" si="71"/>
        <v>14.744979999999998</v>
      </c>
      <c r="BC124" s="186">
        <f t="shared" si="72"/>
        <v>0</v>
      </c>
      <c r="BD124" s="186">
        <f t="shared" si="73"/>
        <v>0</v>
      </c>
      <c r="BE124" s="186">
        <f t="shared" si="50"/>
        <v>0</v>
      </c>
      <c r="BF124" s="186">
        <f t="shared" si="51"/>
        <v>0</v>
      </c>
      <c r="BG124" s="186">
        <f t="shared" si="52"/>
        <v>0</v>
      </c>
      <c r="BH124" s="186">
        <f t="shared" si="53"/>
        <v>0</v>
      </c>
      <c r="BI124" s="97"/>
      <c r="BJ124" s="186">
        <f t="shared" si="54"/>
        <v>0</v>
      </c>
      <c r="BK124" s="186" t="str">
        <f t="shared" si="55"/>
        <v/>
      </c>
      <c r="BL124" s="186" t="str">
        <f t="shared" si="56"/>
        <v/>
      </c>
      <c r="BM124" s="186" t="str">
        <f t="shared" si="57"/>
        <v/>
      </c>
      <c r="BN124" s="186" t="str">
        <f t="shared" si="58"/>
        <v/>
      </c>
      <c r="BO124" s="186" t="str">
        <f t="shared" si="59"/>
        <v/>
      </c>
      <c r="BP124" s="186" t="str">
        <f t="shared" si="60"/>
        <v/>
      </c>
      <c r="BQ124" s="97"/>
      <c r="BR124" s="186">
        <f t="shared" si="61"/>
        <v>137.19987000000003</v>
      </c>
      <c r="BS124" s="186">
        <f t="shared" si="62"/>
        <v>0</v>
      </c>
      <c r="BT124" s="222">
        <f t="shared" si="63"/>
        <v>0</v>
      </c>
      <c r="BU124" s="222">
        <f t="shared" si="64"/>
        <v>0</v>
      </c>
      <c r="BV124" s="222">
        <f t="shared" si="65"/>
        <v>0</v>
      </c>
      <c r="BW124" s="222">
        <f t="shared" si="66"/>
        <v>0</v>
      </c>
      <c r="BX124" s="222">
        <f t="shared" si="67"/>
        <v>0</v>
      </c>
      <c r="BY124" s="106"/>
      <c r="BZ124" s="197">
        <f>IF(SUMIF('Input| Projects'!$AS$8:$CP$8,"Dx",'Input| Projects'!$AS124:$CP124)=0,"",SUMIF('Input| Projects'!$AS$8:$CP$8,"Dx",'Input| Projects'!$AS124:$CP124))</f>
        <v>1</v>
      </c>
      <c r="CA124" s="197" t="str">
        <f>IF(SUMIF('Input| Projects'!$AS$8:$CP$8,"Tx",'Input| Projects'!$AS124:$CP124)=0,"",SUMIF('Input| Projects'!$AS$8:$CP$8,"Tx",'Input| Projects'!$AS124:$CP124))</f>
        <v/>
      </c>
      <c r="CB124" s="150" t="str">
        <f t="shared" si="74"/>
        <v/>
      </c>
    </row>
    <row r="125" spans="2:80" x14ac:dyDescent="0.2">
      <c r="B125" s="201">
        <f>IFERROR('Input| Projects'!B125,"")</f>
        <v>116</v>
      </c>
      <c r="C125" s="42" t="str">
        <f>IFERROR(IF('Input| Projects'!C125="","",'Input| Projects'!C125),"")</f>
        <v>Substation Fencing Upgrade - DC</v>
      </c>
      <c r="D125" s="42" t="str">
        <f>IFERROR(IF('Input| Projects'!D125="","",'Input| Projects'!D125),"")</f>
        <v>DOC_11.03.50</v>
      </c>
      <c r="E125" s="104"/>
      <c r="F125" s="190">
        <f>IFERROR('Input| Projects'!I125*'Input| Escalations'!$K$19,"")</f>
        <v>290.00752</v>
      </c>
      <c r="G125" s="190">
        <f>IFERROR('Input| Projects'!J125*'Input| Escalations'!$K$19,"")</f>
        <v>0</v>
      </c>
      <c r="H125" s="190">
        <f>IFERROR('Input| Projects'!K125*'Input| Escalations'!$K$19,"")</f>
        <v>0</v>
      </c>
      <c r="I125" s="190">
        <f>IFERROR('Input| Projects'!L125*'Input| Escalations'!$K$19,"")</f>
        <v>0</v>
      </c>
      <c r="J125" s="190">
        <f>IFERROR('Input| Projects'!M125*'Input| Escalations'!$K$19,"")</f>
        <v>0</v>
      </c>
      <c r="K125" s="190">
        <f>IFERROR('Input| Projects'!N125*'Input| Escalations'!$K$19,"")</f>
        <v>0</v>
      </c>
      <c r="L125" s="190">
        <f>IFERROR('Input| Projects'!O125*'Input| Escalations'!$K$19,"")</f>
        <v>0</v>
      </c>
      <c r="M125" s="150" t="str">
        <f>IF(ABS(SUM(F125:L125)-(SUM('Input| Projects'!I125:O125)*'Input| Escalations'!$K$19))&lt;0.0000001,"",1)</f>
        <v/>
      </c>
      <c r="N125" s="192">
        <f>'Input| Projects'!$Y125*INDEX('Input| Escalations'!$H$33:$N$33,MATCH('Calc| Project Costs'!N$9,'Input| Escalations'!$H$23:$N$23,0))+'Input| Projects'!$Z125*INDEX('Input| Escalations'!$H$34:$N$34,MATCH('Calc| Project Costs'!N$9,'Input| Escalations'!$H$23:$N$23,0))+'Input| Projects'!$AA125*INDEX('Input| Escalations'!$H$35:$N$35,MATCH('Calc| Project Costs'!N$9,'Input| Escalations'!$H$23:$N$23,0))+1</f>
        <v>1</v>
      </c>
      <c r="O125" s="192">
        <f>'Input| Projects'!$Y125*INDEX('Input| Escalations'!$H$33:$N$33,MATCH('Calc| Project Costs'!O$9,'Input| Escalations'!$H$23:$N$23,0))+'Input| Projects'!$Z125*INDEX('Input| Escalations'!$H$34:$N$34,MATCH('Calc| Project Costs'!O$9,'Input| Escalations'!$H$23:$N$23,0))+'Input| Projects'!$AA125*INDEX('Input| Escalations'!$H$35:$N$35,MATCH('Calc| Project Costs'!O$9,'Input| Escalations'!$H$23:$N$23,0))+1</f>
        <v>1</v>
      </c>
      <c r="P125" s="192">
        <f>'Input| Projects'!$Y125*INDEX('Input| Escalations'!$H$33:$N$33,MATCH('Calc| Project Costs'!P$9,'Input| Escalations'!$H$23:$N$23,0))+'Input| Projects'!$Z125*INDEX('Input| Escalations'!$H$34:$N$34,MATCH('Calc| Project Costs'!P$9,'Input| Escalations'!$H$23:$N$23,0))+'Input| Projects'!$AA125*INDEX('Input| Escalations'!$H$35:$N$35,MATCH('Calc| Project Costs'!P$9,'Input| Escalations'!$H$23:$N$23,0))+1</f>
        <v>1</v>
      </c>
      <c r="Q125" s="192">
        <f>'Input| Projects'!$Y125*INDEX('Input| Escalations'!$H$33:$N$33,MATCH('Calc| Project Costs'!Q$9,'Input| Escalations'!$H$23:$N$23,0))+'Input| Projects'!$Z125*INDEX('Input| Escalations'!$H$34:$N$34,MATCH('Calc| Project Costs'!Q$9,'Input| Escalations'!$H$23:$N$23,0))+'Input| Projects'!$AA125*INDEX('Input| Escalations'!$H$35:$N$35,MATCH('Calc| Project Costs'!Q$9,'Input| Escalations'!$H$23:$N$23,0))+1</f>
        <v>1</v>
      </c>
      <c r="R125" s="192">
        <f>'Input| Projects'!$Y125*INDEX('Input| Escalations'!$H$33:$N$33,MATCH('Calc| Project Costs'!R$9,'Input| Escalations'!$H$23:$N$23,0))+'Input| Projects'!$Z125*INDEX('Input| Escalations'!$H$34:$N$34,MATCH('Calc| Project Costs'!R$9,'Input| Escalations'!$H$23:$N$23,0))+'Input| Projects'!$AA125*INDEX('Input| Escalations'!$H$35:$N$35,MATCH('Calc| Project Costs'!R$9,'Input| Escalations'!$H$23:$N$23,0))+1</f>
        <v>1</v>
      </c>
      <c r="S125" s="192">
        <f>'Input| Projects'!$Y125*INDEX('Input| Escalations'!$H$33:$N$33,MATCH('Calc| Project Costs'!S$9,'Input| Escalations'!$H$23:$N$23,0))+'Input| Projects'!$Z125*INDEX('Input| Escalations'!$H$34:$N$34,MATCH('Calc| Project Costs'!S$9,'Input| Escalations'!$H$23:$N$23,0))+'Input| Projects'!$AA125*INDEX('Input| Escalations'!$H$35:$N$35,MATCH('Calc| Project Costs'!S$9,'Input| Escalations'!$H$23:$N$23,0))+1</f>
        <v>1</v>
      </c>
      <c r="T125" s="192">
        <f>'Input| Projects'!$Y125*INDEX('Input| Escalations'!$H$33:$N$33,MATCH('Calc| Project Costs'!T$9,'Input| Escalations'!$H$23:$N$23,0))+'Input| Projects'!$Z125*INDEX('Input| Escalations'!$H$34:$N$34,MATCH('Calc| Project Costs'!T$9,'Input| Escalations'!$H$23:$N$23,0))+'Input| Projects'!$AA125*INDEX('Input| Escalations'!$H$35:$N$35,MATCH('Calc| Project Costs'!T$9,'Input| Escalations'!$H$23:$N$23,0))+1</f>
        <v>1</v>
      </c>
      <c r="U125" s="106"/>
      <c r="V125" s="186">
        <f t="shared" si="68"/>
        <v>290.00752</v>
      </c>
      <c r="W125" s="186">
        <f t="shared" si="69"/>
        <v>0</v>
      </c>
      <c r="X125" s="186">
        <f t="shared" si="70"/>
        <v>0</v>
      </c>
      <c r="Y125" s="186">
        <f t="shared" si="46"/>
        <v>0</v>
      </c>
      <c r="Z125" s="186">
        <f t="shared" si="47"/>
        <v>0</v>
      </c>
      <c r="AA125" s="186">
        <f t="shared" si="48"/>
        <v>0</v>
      </c>
      <c r="AB125" s="186">
        <f t="shared" si="49"/>
        <v>0</v>
      </c>
      <c r="AC125" s="106"/>
      <c r="AD125" s="186">
        <f>'Input| Projects'!Q125*N125*'Input| Escalations'!$K$19</f>
        <v>0</v>
      </c>
      <c r="AE125" s="186">
        <f>'Input| Projects'!R125*O125*'Input| Escalations'!$K$19</f>
        <v>0</v>
      </c>
      <c r="AF125" s="186">
        <f>'Input| Projects'!S125*P125*'Input| Escalations'!$K$19</f>
        <v>0</v>
      </c>
      <c r="AG125" s="186">
        <f>'Input| Projects'!T125*Q125*'Input| Escalations'!$K$19</f>
        <v>0</v>
      </c>
      <c r="AH125" s="186">
        <f>'Input| Projects'!U125*R125*'Input| Escalations'!$K$19</f>
        <v>0</v>
      </c>
      <c r="AI125" s="186">
        <f>'Input| Projects'!V125*S125*'Input| Escalations'!$K$19</f>
        <v>0</v>
      </c>
      <c r="AJ125" s="186">
        <f>'Input| Projects'!W125*T125*'Input| Escalations'!$K$19</f>
        <v>0</v>
      </c>
      <c r="AK125" s="106"/>
      <c r="AL125" s="186">
        <f>IFERROR(IF('Input| Overheads'!$C$42="Direct costs",SUMPRODUCT(--('Input| Projects'!$AC125="Yes"),'Calc| Overheads Allocation'!C$8,'Calc| Project Costs'!V125),IF('Input| Overheads'!$C$42="Internal labour",SUMPRODUCT(--('Input| Projects'!$AC125="Yes"),'Calc| Overheads Allocation'!C$8,'Calc| Project Costs'!V125,'Input| Projects'!$Y125),IF('Input| Overheads'!$C$42="DNSP defined",SUMPRODUCT(--('Input| Projects'!$AC125="Yes"),'Calc| Overheads Allocation'!C$61,'Input| Projects'!$AF125),""))),"")</f>
        <v>19.731019999999994</v>
      </c>
      <c r="AM125" s="186">
        <f>IFERROR(IF('Input| Overheads'!$C$42="Direct costs",SUMPRODUCT(--('Input| Projects'!$AC125="Yes"),'Calc| Overheads Allocation'!D$8,'Calc| Project Costs'!W125),IF('Input| Overheads'!$C$42="Internal labour",SUMPRODUCT(--('Input| Projects'!$AC125="Yes"),'Calc| Overheads Allocation'!D$8,'Calc| Project Costs'!W125,'Input| Projects'!$Y125),IF('Input| Overheads'!$C$42="DNSP defined",SUMPRODUCT(--('Input| Projects'!$AC125="Yes"),'Calc| Overheads Allocation'!D$61,'Input| Projects'!$AF125),""))),"")</f>
        <v>0</v>
      </c>
      <c r="AN125" s="186">
        <f>IFERROR(IF('Input| Overheads'!$C$42="Direct costs",SUMPRODUCT(--('Input| Projects'!$AC125="Yes"),'Calc| Overheads Allocation'!E$8,'Calc| Project Costs'!X125),IF('Input| Overheads'!$C$42="Internal labour",SUMPRODUCT(--('Input| Projects'!$AC125="Yes"),'Calc| Overheads Allocation'!E$8,'Calc| Project Costs'!X125,'Input| Projects'!$Y125),IF('Input| Overheads'!$C$42="DNSP defined",SUMPRODUCT(--('Input| Projects'!$AC125="Yes"),'Calc| Overheads Allocation'!E$61,'Input| Projects'!$AF125),""))),"")</f>
        <v>0</v>
      </c>
      <c r="AO125" s="186">
        <f>IFERROR(IF('Input| Overheads'!$C$42="Direct costs",SUMPRODUCT(--('Input| Projects'!$AC125="Yes"),'Calc| Overheads Allocation'!F$8,'Calc| Project Costs'!Y125),IF('Input| Overheads'!$C$42="Internal labour",SUMPRODUCT(--('Input| Projects'!$AC125="Yes"),'Calc| Overheads Allocation'!F$8,'Calc| Project Costs'!Y125,'Input| Projects'!$Y125),IF('Input| Overheads'!$C$42="DNSP defined",SUMPRODUCT(--('Input| Projects'!$AC125="Yes"),'Calc| Overheads Allocation'!F$61,'Input| Projects'!$AF125),""))),"")</f>
        <v>0</v>
      </c>
      <c r="AP125" s="186">
        <f>IFERROR(IF('Input| Overheads'!$C$42="Direct costs",SUMPRODUCT(--('Input| Projects'!$AC125="Yes"),'Calc| Overheads Allocation'!G$8,'Calc| Project Costs'!Z125),IF('Input| Overheads'!$C$42="Internal labour",SUMPRODUCT(--('Input| Projects'!$AC125="Yes"),'Calc| Overheads Allocation'!G$8,'Calc| Project Costs'!Z125,'Input| Projects'!$Y125),IF('Input| Overheads'!$C$42="DNSP defined",SUMPRODUCT(--('Input| Projects'!$AC125="Yes"),'Calc| Overheads Allocation'!G$61,'Input| Projects'!$AF125),""))),"")</f>
        <v>0</v>
      </c>
      <c r="AQ125" s="186">
        <f>IFERROR(IF('Input| Overheads'!$C$42="Direct costs",SUMPRODUCT(--('Input| Projects'!$AC125="Yes"),'Calc| Overheads Allocation'!H$8,'Calc| Project Costs'!AA125),IF('Input| Overheads'!$C$42="Internal labour",SUMPRODUCT(--('Input| Projects'!$AC125="Yes"),'Calc| Overheads Allocation'!H$8,'Calc| Project Costs'!AA125,'Input| Projects'!$Y125),IF('Input| Overheads'!$C$42="DNSP defined",SUMPRODUCT(--('Input| Projects'!$AC125="Yes"),'Calc| Overheads Allocation'!H$61,'Input| Projects'!$AF125),""))),"")</f>
        <v>0</v>
      </c>
      <c r="AR125" s="186">
        <f>IFERROR(IF('Input| Overheads'!$C$42="Direct costs",SUMPRODUCT(--('Input| Projects'!$AC125="Yes"),'Calc| Overheads Allocation'!I$8,'Calc| Project Costs'!AB125),IF('Input| Overheads'!$C$42="Internal labour",SUMPRODUCT(--('Input| Projects'!$AC125="Yes"),'Calc| Overheads Allocation'!I$8,'Calc| Project Costs'!AB125,'Input| Projects'!$Y125),IF('Input| Overheads'!$C$42="DNSP defined",SUMPRODUCT(--('Input| Projects'!$AC125="Yes"),'Calc| Overheads Allocation'!I$61,'Input| Projects'!$AF125),""))),"")</f>
        <v>0</v>
      </c>
      <c r="AS125" s="106"/>
      <c r="AT125" s="186">
        <f>IFERROR(IF('Input| Overheads'!$C$42="Direct costs",SUMPRODUCT(--('Input| Projects'!$AD125="Yes"),'Calc| Overheads Allocation'!C$9,'Calc| Project Costs'!V125),IF('Input| Overheads'!$C$42="Internal labour",SUMPRODUCT(--('Input| Projects'!$AD125="Yes"),'Calc| Overheads Allocation'!C$9,'Calc| Project Costs'!V125,'Input| Projects'!$Y125),IF('Input| Overheads'!$C$42="DNSP defined",SUMPRODUCT(--('Input| Projects'!$AD125="Yes"),'Calc| Overheads Allocation'!C$62,'Input| Projects'!$AG125),""))),"")</f>
        <v>0</v>
      </c>
      <c r="AU125" s="186">
        <f>IFERROR(IF('Input| Overheads'!$C$42="Direct costs",SUMPRODUCT(--('Input| Projects'!$AD125="Yes"),'Calc| Overheads Allocation'!D$9,'Calc| Project Costs'!W125),IF('Input| Overheads'!$C$42="Internal labour",SUMPRODUCT(--('Input| Projects'!$AD125="Yes"),'Calc| Overheads Allocation'!D$9,'Calc| Project Costs'!W125,'Input| Projects'!$Y125),IF('Input| Overheads'!$C$42="DNSP defined",SUMPRODUCT(--('Input| Projects'!$AD125="Yes"),'Calc| Overheads Allocation'!D$62,'Input| Projects'!$AG125),""))),"")</f>
        <v>0</v>
      </c>
      <c r="AV125" s="186">
        <f>IFERROR(IF('Input| Overheads'!$C$42="Direct costs",SUMPRODUCT(--('Input| Projects'!$AD125="Yes"),'Calc| Overheads Allocation'!E$9,'Calc| Project Costs'!X125),IF('Input| Overheads'!$C$42="Internal labour",SUMPRODUCT(--('Input| Projects'!$AD125="Yes"),'Calc| Overheads Allocation'!E$9,'Calc| Project Costs'!X125,'Input| Projects'!$Y125),IF('Input| Overheads'!$C$42="DNSP defined",SUMPRODUCT(--('Input| Projects'!$AD125="Yes"),'Calc| Overheads Allocation'!E$62,'Input| Projects'!$AG125),""))),"")</f>
        <v>0</v>
      </c>
      <c r="AW125" s="186">
        <f>IFERROR(IF('Input| Overheads'!$C$42="Direct costs",SUMPRODUCT(--('Input| Projects'!$AD125="Yes"),'Calc| Overheads Allocation'!F$9,'Calc| Project Costs'!Y125),IF('Input| Overheads'!$C$42="Internal labour",SUMPRODUCT(--('Input| Projects'!$AD125="Yes"),'Calc| Overheads Allocation'!F$9,'Calc| Project Costs'!Y125,'Input| Projects'!$Y125),IF('Input| Overheads'!$C$42="DNSP defined",SUMPRODUCT(--('Input| Projects'!$AD125="Yes"),'Calc| Overheads Allocation'!F$62,'Input| Projects'!$AG125),""))),"")</f>
        <v>0</v>
      </c>
      <c r="AX125" s="186">
        <f>IFERROR(IF('Input| Overheads'!$C$42="Direct costs",SUMPRODUCT(--('Input| Projects'!$AD125="Yes"),'Calc| Overheads Allocation'!G$9,'Calc| Project Costs'!Z125),IF('Input| Overheads'!$C$42="Internal labour",SUMPRODUCT(--('Input| Projects'!$AD125="Yes"),'Calc| Overheads Allocation'!G$9,'Calc| Project Costs'!Z125,'Input| Projects'!$Y125),IF('Input| Overheads'!$C$42="DNSP defined",SUMPRODUCT(--('Input| Projects'!$AD125="Yes"),'Calc| Overheads Allocation'!G$62,'Input| Projects'!$AG125),""))),"")</f>
        <v>0</v>
      </c>
      <c r="AY125" s="186">
        <f>IFERROR(IF('Input| Overheads'!$C$42="Direct costs",SUMPRODUCT(--('Input| Projects'!$AD125="Yes"),'Calc| Overheads Allocation'!H$9,'Calc| Project Costs'!AA125),IF('Input| Overheads'!$C$42="Internal labour",SUMPRODUCT(--('Input| Projects'!$AD125="Yes"),'Calc| Overheads Allocation'!H$9,'Calc| Project Costs'!AA125,'Input| Projects'!$Y125),IF('Input| Overheads'!$C$42="DNSP defined",SUMPRODUCT(--('Input| Projects'!$AD125="Yes"),'Calc| Overheads Allocation'!H$62,'Input| Projects'!$AG125),""))),"")</f>
        <v>0</v>
      </c>
      <c r="AZ125" s="186">
        <f>IFERROR(IF('Input| Overheads'!$C$42="Direct costs",SUMPRODUCT(--('Input| Projects'!$AD125="Yes"),'Calc| Overheads Allocation'!I$9,'Calc| Project Costs'!AB125),IF('Input| Overheads'!$C$42="Internal labour",SUMPRODUCT(--('Input| Projects'!$AD125="Yes"),'Calc| Overheads Allocation'!I$9,'Calc| Project Costs'!AB125,'Input| Projects'!$Y125),IF('Input| Overheads'!$C$42="DNSP defined",SUMPRODUCT(--('Input| Projects'!$AD125="Yes"),'Calc| Overheads Allocation'!I$62,'Input| Projects'!$AG125),""))),"")</f>
        <v>0</v>
      </c>
      <c r="BA125" s="106"/>
      <c r="BB125" s="186">
        <f t="shared" si="71"/>
        <v>19.731019999999994</v>
      </c>
      <c r="BC125" s="186">
        <f t="shared" si="72"/>
        <v>0</v>
      </c>
      <c r="BD125" s="186">
        <f t="shared" si="73"/>
        <v>0</v>
      </c>
      <c r="BE125" s="186">
        <f t="shared" si="50"/>
        <v>0</v>
      </c>
      <c r="BF125" s="186">
        <f t="shared" si="51"/>
        <v>0</v>
      </c>
      <c r="BG125" s="186">
        <f t="shared" si="52"/>
        <v>0</v>
      </c>
      <c r="BH125" s="186">
        <f t="shared" si="53"/>
        <v>0</v>
      </c>
      <c r="BI125" s="97"/>
      <c r="BJ125" s="186">
        <f t="shared" si="54"/>
        <v>0</v>
      </c>
      <c r="BK125" s="186" t="str">
        <f t="shared" si="55"/>
        <v/>
      </c>
      <c r="BL125" s="186" t="str">
        <f t="shared" si="56"/>
        <v/>
      </c>
      <c r="BM125" s="186" t="str">
        <f t="shared" si="57"/>
        <v/>
      </c>
      <c r="BN125" s="186" t="str">
        <f t="shared" si="58"/>
        <v/>
      </c>
      <c r="BO125" s="186" t="str">
        <f t="shared" si="59"/>
        <v/>
      </c>
      <c r="BP125" s="186" t="str">
        <f t="shared" si="60"/>
        <v/>
      </c>
      <c r="BQ125" s="97"/>
      <c r="BR125" s="186">
        <f t="shared" si="61"/>
        <v>309.73854</v>
      </c>
      <c r="BS125" s="186">
        <f t="shared" si="62"/>
        <v>0</v>
      </c>
      <c r="BT125" s="222">
        <f t="shared" si="63"/>
        <v>0</v>
      </c>
      <c r="BU125" s="222">
        <f t="shared" si="64"/>
        <v>0</v>
      </c>
      <c r="BV125" s="222">
        <f t="shared" si="65"/>
        <v>0</v>
      </c>
      <c r="BW125" s="222">
        <f t="shared" si="66"/>
        <v>0</v>
      </c>
      <c r="BX125" s="222">
        <f t="shared" si="67"/>
        <v>0</v>
      </c>
      <c r="BY125" s="106"/>
      <c r="BZ125" s="197">
        <f>IF(SUMIF('Input| Projects'!$AS$8:$CP$8,"Dx",'Input| Projects'!$AS125:$CP125)=0,"",SUMIF('Input| Projects'!$AS$8:$CP$8,"Dx",'Input| Projects'!$AS125:$CP125))</f>
        <v>1</v>
      </c>
      <c r="CA125" s="197" t="str">
        <f>IF(SUMIF('Input| Projects'!$AS$8:$CP$8,"Tx",'Input| Projects'!$AS125:$CP125)=0,"",SUMIF('Input| Projects'!$AS$8:$CP$8,"Tx",'Input| Projects'!$AS125:$CP125))</f>
        <v/>
      </c>
      <c r="CB125" s="150" t="str">
        <f t="shared" si="74"/>
        <v/>
      </c>
    </row>
    <row r="126" spans="2:80" x14ac:dyDescent="0.2">
      <c r="B126" s="201">
        <f>IFERROR('Input| Projects'!B126,"")</f>
        <v>117</v>
      </c>
      <c r="C126" s="42" t="str">
        <f>IFERROR(IF('Input| Projects'!C126="","",'Input| Projects'!C126),"")</f>
        <v>Asbestos Fire Doors - DC</v>
      </c>
      <c r="D126" s="42" t="str">
        <f>IFERROR(IF('Input| Projects'!D126="","",'Input| Projects'!D126),"")</f>
        <v>DOC_11.03.52</v>
      </c>
      <c r="E126" s="104"/>
      <c r="F126" s="190">
        <f>IFERROR('Input| Projects'!I126*'Input| Escalations'!$K$19,"")</f>
        <v>1331.77513</v>
      </c>
      <c r="G126" s="190">
        <f>IFERROR('Input| Projects'!J126*'Input| Escalations'!$K$19,"")</f>
        <v>0</v>
      </c>
      <c r="H126" s="190">
        <f>IFERROR('Input| Projects'!K126*'Input| Escalations'!$K$19,"")</f>
        <v>0</v>
      </c>
      <c r="I126" s="190">
        <f>IFERROR('Input| Projects'!L126*'Input| Escalations'!$K$19,"")</f>
        <v>0</v>
      </c>
      <c r="J126" s="190">
        <f>IFERROR('Input| Projects'!M126*'Input| Escalations'!$K$19,"")</f>
        <v>0</v>
      </c>
      <c r="K126" s="190">
        <f>IFERROR('Input| Projects'!N126*'Input| Escalations'!$K$19,"")</f>
        <v>0</v>
      </c>
      <c r="L126" s="190">
        <f>IFERROR('Input| Projects'!O126*'Input| Escalations'!$K$19,"")</f>
        <v>0</v>
      </c>
      <c r="M126" s="150" t="str">
        <f>IF(ABS(SUM(F126:L126)-(SUM('Input| Projects'!I126:O126)*'Input| Escalations'!$K$19))&lt;0.0000001,"",1)</f>
        <v/>
      </c>
      <c r="N126" s="192">
        <f>'Input| Projects'!$Y126*INDEX('Input| Escalations'!$H$33:$N$33,MATCH('Calc| Project Costs'!N$9,'Input| Escalations'!$H$23:$N$23,0))+'Input| Projects'!$Z126*INDEX('Input| Escalations'!$H$34:$N$34,MATCH('Calc| Project Costs'!N$9,'Input| Escalations'!$H$23:$N$23,0))+'Input| Projects'!$AA126*INDEX('Input| Escalations'!$H$35:$N$35,MATCH('Calc| Project Costs'!N$9,'Input| Escalations'!$H$23:$N$23,0))+1</f>
        <v>1</v>
      </c>
      <c r="O126" s="192">
        <f>'Input| Projects'!$Y126*INDEX('Input| Escalations'!$H$33:$N$33,MATCH('Calc| Project Costs'!O$9,'Input| Escalations'!$H$23:$N$23,0))+'Input| Projects'!$Z126*INDEX('Input| Escalations'!$H$34:$N$34,MATCH('Calc| Project Costs'!O$9,'Input| Escalations'!$H$23:$N$23,0))+'Input| Projects'!$AA126*INDEX('Input| Escalations'!$H$35:$N$35,MATCH('Calc| Project Costs'!O$9,'Input| Escalations'!$H$23:$N$23,0))+1</f>
        <v>1</v>
      </c>
      <c r="P126" s="192">
        <f>'Input| Projects'!$Y126*INDEX('Input| Escalations'!$H$33:$N$33,MATCH('Calc| Project Costs'!P$9,'Input| Escalations'!$H$23:$N$23,0))+'Input| Projects'!$Z126*INDEX('Input| Escalations'!$H$34:$N$34,MATCH('Calc| Project Costs'!P$9,'Input| Escalations'!$H$23:$N$23,0))+'Input| Projects'!$AA126*INDEX('Input| Escalations'!$H$35:$N$35,MATCH('Calc| Project Costs'!P$9,'Input| Escalations'!$H$23:$N$23,0))+1</f>
        <v>1</v>
      </c>
      <c r="Q126" s="192">
        <f>'Input| Projects'!$Y126*INDEX('Input| Escalations'!$H$33:$N$33,MATCH('Calc| Project Costs'!Q$9,'Input| Escalations'!$H$23:$N$23,0))+'Input| Projects'!$Z126*INDEX('Input| Escalations'!$H$34:$N$34,MATCH('Calc| Project Costs'!Q$9,'Input| Escalations'!$H$23:$N$23,0))+'Input| Projects'!$AA126*INDEX('Input| Escalations'!$H$35:$N$35,MATCH('Calc| Project Costs'!Q$9,'Input| Escalations'!$H$23:$N$23,0))+1</f>
        <v>1</v>
      </c>
      <c r="R126" s="192">
        <f>'Input| Projects'!$Y126*INDEX('Input| Escalations'!$H$33:$N$33,MATCH('Calc| Project Costs'!R$9,'Input| Escalations'!$H$23:$N$23,0))+'Input| Projects'!$Z126*INDEX('Input| Escalations'!$H$34:$N$34,MATCH('Calc| Project Costs'!R$9,'Input| Escalations'!$H$23:$N$23,0))+'Input| Projects'!$AA126*INDEX('Input| Escalations'!$H$35:$N$35,MATCH('Calc| Project Costs'!R$9,'Input| Escalations'!$H$23:$N$23,0))+1</f>
        <v>1</v>
      </c>
      <c r="S126" s="192">
        <f>'Input| Projects'!$Y126*INDEX('Input| Escalations'!$H$33:$N$33,MATCH('Calc| Project Costs'!S$9,'Input| Escalations'!$H$23:$N$23,0))+'Input| Projects'!$Z126*INDEX('Input| Escalations'!$H$34:$N$34,MATCH('Calc| Project Costs'!S$9,'Input| Escalations'!$H$23:$N$23,0))+'Input| Projects'!$AA126*INDEX('Input| Escalations'!$H$35:$N$35,MATCH('Calc| Project Costs'!S$9,'Input| Escalations'!$H$23:$N$23,0))+1</f>
        <v>1</v>
      </c>
      <c r="T126" s="192">
        <f>'Input| Projects'!$Y126*INDEX('Input| Escalations'!$H$33:$N$33,MATCH('Calc| Project Costs'!T$9,'Input| Escalations'!$H$23:$N$23,0))+'Input| Projects'!$Z126*INDEX('Input| Escalations'!$H$34:$N$34,MATCH('Calc| Project Costs'!T$9,'Input| Escalations'!$H$23:$N$23,0))+'Input| Projects'!$AA126*INDEX('Input| Escalations'!$H$35:$N$35,MATCH('Calc| Project Costs'!T$9,'Input| Escalations'!$H$23:$N$23,0))+1</f>
        <v>1</v>
      </c>
      <c r="U126" s="106"/>
      <c r="V126" s="186">
        <f t="shared" si="68"/>
        <v>1331.77513</v>
      </c>
      <c r="W126" s="186">
        <f t="shared" si="69"/>
        <v>0</v>
      </c>
      <c r="X126" s="186">
        <f t="shared" si="70"/>
        <v>0</v>
      </c>
      <c r="Y126" s="186">
        <f t="shared" si="46"/>
        <v>0</v>
      </c>
      <c r="Z126" s="186">
        <f t="shared" si="47"/>
        <v>0</v>
      </c>
      <c r="AA126" s="186">
        <f t="shared" si="48"/>
        <v>0</v>
      </c>
      <c r="AB126" s="186">
        <f t="shared" si="49"/>
        <v>0</v>
      </c>
      <c r="AC126" s="106"/>
      <c r="AD126" s="186">
        <f>'Input| Projects'!Q126*N126*'Input| Escalations'!$K$19</f>
        <v>0</v>
      </c>
      <c r="AE126" s="186">
        <f>'Input| Projects'!R126*O126*'Input| Escalations'!$K$19</f>
        <v>0</v>
      </c>
      <c r="AF126" s="186">
        <f>'Input| Projects'!S126*P126*'Input| Escalations'!$K$19</f>
        <v>0</v>
      </c>
      <c r="AG126" s="186">
        <f>'Input| Projects'!T126*Q126*'Input| Escalations'!$K$19</f>
        <v>0</v>
      </c>
      <c r="AH126" s="186">
        <f>'Input| Projects'!U126*R126*'Input| Escalations'!$K$19</f>
        <v>0</v>
      </c>
      <c r="AI126" s="186">
        <f>'Input| Projects'!V126*S126*'Input| Escalations'!$K$19</f>
        <v>0</v>
      </c>
      <c r="AJ126" s="186">
        <f>'Input| Projects'!W126*T126*'Input| Escalations'!$K$19</f>
        <v>0</v>
      </c>
      <c r="AK126" s="106"/>
      <c r="AL126" s="186">
        <f>IFERROR(IF('Input| Overheads'!$C$42="Direct costs",SUMPRODUCT(--('Input| Projects'!$AC126="Yes"),'Calc| Overheads Allocation'!C$8,'Calc| Project Costs'!V126),IF('Input| Overheads'!$C$42="Internal labour",SUMPRODUCT(--('Input| Projects'!$AC126="Yes"),'Calc| Overheads Allocation'!C$8,'Calc| Project Costs'!V126,'Input| Projects'!$Y126),IF('Input| Overheads'!$C$42="DNSP defined",SUMPRODUCT(--('Input| Projects'!$AC126="Yes"),'Calc| Overheads Allocation'!C$61,'Input| Projects'!$AF126),""))),"")</f>
        <v>100.84547000000001</v>
      </c>
      <c r="AM126" s="186">
        <f>IFERROR(IF('Input| Overheads'!$C$42="Direct costs",SUMPRODUCT(--('Input| Projects'!$AC126="Yes"),'Calc| Overheads Allocation'!D$8,'Calc| Project Costs'!W126),IF('Input| Overheads'!$C$42="Internal labour",SUMPRODUCT(--('Input| Projects'!$AC126="Yes"),'Calc| Overheads Allocation'!D$8,'Calc| Project Costs'!W126,'Input| Projects'!$Y126),IF('Input| Overheads'!$C$42="DNSP defined",SUMPRODUCT(--('Input| Projects'!$AC126="Yes"),'Calc| Overheads Allocation'!D$61,'Input| Projects'!$AF126),""))),"")</f>
        <v>0</v>
      </c>
      <c r="AN126" s="186">
        <f>IFERROR(IF('Input| Overheads'!$C$42="Direct costs",SUMPRODUCT(--('Input| Projects'!$AC126="Yes"),'Calc| Overheads Allocation'!E$8,'Calc| Project Costs'!X126),IF('Input| Overheads'!$C$42="Internal labour",SUMPRODUCT(--('Input| Projects'!$AC126="Yes"),'Calc| Overheads Allocation'!E$8,'Calc| Project Costs'!X126,'Input| Projects'!$Y126),IF('Input| Overheads'!$C$42="DNSP defined",SUMPRODUCT(--('Input| Projects'!$AC126="Yes"),'Calc| Overheads Allocation'!E$61,'Input| Projects'!$AF126),""))),"")</f>
        <v>0</v>
      </c>
      <c r="AO126" s="186">
        <f>IFERROR(IF('Input| Overheads'!$C$42="Direct costs",SUMPRODUCT(--('Input| Projects'!$AC126="Yes"),'Calc| Overheads Allocation'!F$8,'Calc| Project Costs'!Y126),IF('Input| Overheads'!$C$42="Internal labour",SUMPRODUCT(--('Input| Projects'!$AC126="Yes"),'Calc| Overheads Allocation'!F$8,'Calc| Project Costs'!Y126,'Input| Projects'!$Y126),IF('Input| Overheads'!$C$42="DNSP defined",SUMPRODUCT(--('Input| Projects'!$AC126="Yes"),'Calc| Overheads Allocation'!F$61,'Input| Projects'!$AF126),""))),"")</f>
        <v>0</v>
      </c>
      <c r="AP126" s="186">
        <f>IFERROR(IF('Input| Overheads'!$C$42="Direct costs",SUMPRODUCT(--('Input| Projects'!$AC126="Yes"),'Calc| Overheads Allocation'!G$8,'Calc| Project Costs'!Z126),IF('Input| Overheads'!$C$42="Internal labour",SUMPRODUCT(--('Input| Projects'!$AC126="Yes"),'Calc| Overheads Allocation'!G$8,'Calc| Project Costs'!Z126,'Input| Projects'!$Y126),IF('Input| Overheads'!$C$42="DNSP defined",SUMPRODUCT(--('Input| Projects'!$AC126="Yes"),'Calc| Overheads Allocation'!G$61,'Input| Projects'!$AF126),""))),"")</f>
        <v>0</v>
      </c>
      <c r="AQ126" s="186">
        <f>IFERROR(IF('Input| Overheads'!$C$42="Direct costs",SUMPRODUCT(--('Input| Projects'!$AC126="Yes"),'Calc| Overheads Allocation'!H$8,'Calc| Project Costs'!AA126),IF('Input| Overheads'!$C$42="Internal labour",SUMPRODUCT(--('Input| Projects'!$AC126="Yes"),'Calc| Overheads Allocation'!H$8,'Calc| Project Costs'!AA126,'Input| Projects'!$Y126),IF('Input| Overheads'!$C$42="DNSP defined",SUMPRODUCT(--('Input| Projects'!$AC126="Yes"),'Calc| Overheads Allocation'!H$61,'Input| Projects'!$AF126),""))),"")</f>
        <v>0</v>
      </c>
      <c r="AR126" s="186">
        <f>IFERROR(IF('Input| Overheads'!$C$42="Direct costs",SUMPRODUCT(--('Input| Projects'!$AC126="Yes"),'Calc| Overheads Allocation'!I$8,'Calc| Project Costs'!AB126),IF('Input| Overheads'!$C$42="Internal labour",SUMPRODUCT(--('Input| Projects'!$AC126="Yes"),'Calc| Overheads Allocation'!I$8,'Calc| Project Costs'!AB126,'Input| Projects'!$Y126),IF('Input| Overheads'!$C$42="DNSP defined",SUMPRODUCT(--('Input| Projects'!$AC126="Yes"),'Calc| Overheads Allocation'!I$61,'Input| Projects'!$AF126),""))),"")</f>
        <v>0</v>
      </c>
      <c r="AS126" s="106"/>
      <c r="AT126" s="186">
        <f>IFERROR(IF('Input| Overheads'!$C$42="Direct costs",SUMPRODUCT(--('Input| Projects'!$AD126="Yes"),'Calc| Overheads Allocation'!C$9,'Calc| Project Costs'!V126),IF('Input| Overheads'!$C$42="Internal labour",SUMPRODUCT(--('Input| Projects'!$AD126="Yes"),'Calc| Overheads Allocation'!C$9,'Calc| Project Costs'!V126,'Input| Projects'!$Y126),IF('Input| Overheads'!$C$42="DNSP defined",SUMPRODUCT(--('Input| Projects'!$AD126="Yes"),'Calc| Overheads Allocation'!C$62,'Input| Projects'!$AG126),""))),"")</f>
        <v>0</v>
      </c>
      <c r="AU126" s="186">
        <f>IFERROR(IF('Input| Overheads'!$C$42="Direct costs",SUMPRODUCT(--('Input| Projects'!$AD126="Yes"),'Calc| Overheads Allocation'!D$9,'Calc| Project Costs'!W126),IF('Input| Overheads'!$C$42="Internal labour",SUMPRODUCT(--('Input| Projects'!$AD126="Yes"),'Calc| Overheads Allocation'!D$9,'Calc| Project Costs'!W126,'Input| Projects'!$Y126),IF('Input| Overheads'!$C$42="DNSP defined",SUMPRODUCT(--('Input| Projects'!$AD126="Yes"),'Calc| Overheads Allocation'!D$62,'Input| Projects'!$AG126),""))),"")</f>
        <v>0</v>
      </c>
      <c r="AV126" s="186">
        <f>IFERROR(IF('Input| Overheads'!$C$42="Direct costs",SUMPRODUCT(--('Input| Projects'!$AD126="Yes"),'Calc| Overheads Allocation'!E$9,'Calc| Project Costs'!X126),IF('Input| Overheads'!$C$42="Internal labour",SUMPRODUCT(--('Input| Projects'!$AD126="Yes"),'Calc| Overheads Allocation'!E$9,'Calc| Project Costs'!X126,'Input| Projects'!$Y126),IF('Input| Overheads'!$C$42="DNSP defined",SUMPRODUCT(--('Input| Projects'!$AD126="Yes"),'Calc| Overheads Allocation'!E$62,'Input| Projects'!$AG126),""))),"")</f>
        <v>0</v>
      </c>
      <c r="AW126" s="186">
        <f>IFERROR(IF('Input| Overheads'!$C$42="Direct costs",SUMPRODUCT(--('Input| Projects'!$AD126="Yes"),'Calc| Overheads Allocation'!F$9,'Calc| Project Costs'!Y126),IF('Input| Overheads'!$C$42="Internal labour",SUMPRODUCT(--('Input| Projects'!$AD126="Yes"),'Calc| Overheads Allocation'!F$9,'Calc| Project Costs'!Y126,'Input| Projects'!$Y126),IF('Input| Overheads'!$C$42="DNSP defined",SUMPRODUCT(--('Input| Projects'!$AD126="Yes"),'Calc| Overheads Allocation'!F$62,'Input| Projects'!$AG126),""))),"")</f>
        <v>0</v>
      </c>
      <c r="AX126" s="186">
        <f>IFERROR(IF('Input| Overheads'!$C$42="Direct costs",SUMPRODUCT(--('Input| Projects'!$AD126="Yes"),'Calc| Overheads Allocation'!G$9,'Calc| Project Costs'!Z126),IF('Input| Overheads'!$C$42="Internal labour",SUMPRODUCT(--('Input| Projects'!$AD126="Yes"),'Calc| Overheads Allocation'!G$9,'Calc| Project Costs'!Z126,'Input| Projects'!$Y126),IF('Input| Overheads'!$C$42="DNSP defined",SUMPRODUCT(--('Input| Projects'!$AD126="Yes"),'Calc| Overheads Allocation'!G$62,'Input| Projects'!$AG126),""))),"")</f>
        <v>0</v>
      </c>
      <c r="AY126" s="186">
        <f>IFERROR(IF('Input| Overheads'!$C$42="Direct costs",SUMPRODUCT(--('Input| Projects'!$AD126="Yes"),'Calc| Overheads Allocation'!H$9,'Calc| Project Costs'!AA126),IF('Input| Overheads'!$C$42="Internal labour",SUMPRODUCT(--('Input| Projects'!$AD126="Yes"),'Calc| Overheads Allocation'!H$9,'Calc| Project Costs'!AA126,'Input| Projects'!$Y126),IF('Input| Overheads'!$C$42="DNSP defined",SUMPRODUCT(--('Input| Projects'!$AD126="Yes"),'Calc| Overheads Allocation'!H$62,'Input| Projects'!$AG126),""))),"")</f>
        <v>0</v>
      </c>
      <c r="AZ126" s="186">
        <f>IFERROR(IF('Input| Overheads'!$C$42="Direct costs",SUMPRODUCT(--('Input| Projects'!$AD126="Yes"),'Calc| Overheads Allocation'!I$9,'Calc| Project Costs'!AB126),IF('Input| Overheads'!$C$42="Internal labour",SUMPRODUCT(--('Input| Projects'!$AD126="Yes"),'Calc| Overheads Allocation'!I$9,'Calc| Project Costs'!AB126,'Input| Projects'!$Y126),IF('Input| Overheads'!$C$42="DNSP defined",SUMPRODUCT(--('Input| Projects'!$AD126="Yes"),'Calc| Overheads Allocation'!I$62,'Input| Projects'!$AG126),""))),"")</f>
        <v>0</v>
      </c>
      <c r="BA126" s="106"/>
      <c r="BB126" s="186">
        <f t="shared" si="71"/>
        <v>100.84547000000001</v>
      </c>
      <c r="BC126" s="186">
        <f t="shared" si="72"/>
        <v>0</v>
      </c>
      <c r="BD126" s="186">
        <f t="shared" si="73"/>
        <v>0</v>
      </c>
      <c r="BE126" s="186">
        <f t="shared" si="50"/>
        <v>0</v>
      </c>
      <c r="BF126" s="186">
        <f t="shared" si="51"/>
        <v>0</v>
      </c>
      <c r="BG126" s="186">
        <f t="shared" si="52"/>
        <v>0</v>
      </c>
      <c r="BH126" s="186">
        <f t="shared" si="53"/>
        <v>0</v>
      </c>
      <c r="BI126" s="97"/>
      <c r="BJ126" s="186">
        <f t="shared" si="54"/>
        <v>0</v>
      </c>
      <c r="BK126" s="186" t="str">
        <f t="shared" si="55"/>
        <v/>
      </c>
      <c r="BL126" s="186" t="str">
        <f t="shared" si="56"/>
        <v/>
      </c>
      <c r="BM126" s="186" t="str">
        <f t="shared" si="57"/>
        <v/>
      </c>
      <c r="BN126" s="186" t="str">
        <f t="shared" si="58"/>
        <v/>
      </c>
      <c r="BO126" s="186" t="str">
        <f t="shared" si="59"/>
        <v/>
      </c>
      <c r="BP126" s="186" t="str">
        <f t="shared" si="60"/>
        <v/>
      </c>
      <c r="BQ126" s="97"/>
      <c r="BR126" s="186">
        <f t="shared" si="61"/>
        <v>1432.6206</v>
      </c>
      <c r="BS126" s="186">
        <f t="shared" si="62"/>
        <v>0</v>
      </c>
      <c r="BT126" s="222">
        <f t="shared" si="63"/>
        <v>0</v>
      </c>
      <c r="BU126" s="222">
        <f t="shared" si="64"/>
        <v>0</v>
      </c>
      <c r="BV126" s="222">
        <f t="shared" si="65"/>
        <v>0</v>
      </c>
      <c r="BW126" s="222">
        <f t="shared" si="66"/>
        <v>0</v>
      </c>
      <c r="BX126" s="222">
        <f t="shared" si="67"/>
        <v>0</v>
      </c>
      <c r="BY126" s="106"/>
      <c r="BZ126" s="197">
        <f>IF(SUMIF('Input| Projects'!$AS$8:$CP$8,"Dx",'Input| Projects'!$AS126:$CP126)=0,"",SUMIF('Input| Projects'!$AS$8:$CP$8,"Dx",'Input| Projects'!$AS126:$CP126))</f>
        <v>1</v>
      </c>
      <c r="CA126" s="197" t="str">
        <f>IF(SUMIF('Input| Projects'!$AS$8:$CP$8,"Tx",'Input| Projects'!$AS126:$CP126)=0,"",SUMIF('Input| Projects'!$AS$8:$CP$8,"Tx",'Input| Projects'!$AS126:$CP126))</f>
        <v/>
      </c>
      <c r="CB126" s="150" t="str">
        <f t="shared" si="74"/>
        <v/>
      </c>
    </row>
    <row r="127" spans="2:80" x14ac:dyDescent="0.2">
      <c r="B127" s="201">
        <f>IFERROR('Input| Projects'!B127,"")</f>
        <v>118</v>
      </c>
      <c r="C127" s="42" t="str">
        <f>IFERROR(IF('Input| Projects'!C127="","",'Input| Projects'!C127),"")</f>
        <v>Asbestos Fire Doors - ZN</v>
      </c>
      <c r="D127" s="42" t="str">
        <f>IFERROR(IF('Input| Projects'!D127="","",'Input| Projects'!D127),"")</f>
        <v>DOC_11.03.54</v>
      </c>
      <c r="E127" s="104"/>
      <c r="F127" s="190">
        <f>IFERROR('Input| Projects'!I127*'Input| Escalations'!$K$19,"")</f>
        <v>872.70726999999999</v>
      </c>
      <c r="G127" s="190">
        <f>IFERROR('Input| Projects'!J127*'Input| Escalations'!$K$19,"")</f>
        <v>0</v>
      </c>
      <c r="H127" s="190">
        <f>IFERROR('Input| Projects'!K127*'Input| Escalations'!$K$19,"")</f>
        <v>0</v>
      </c>
      <c r="I127" s="190">
        <f>IFERROR('Input| Projects'!L127*'Input| Escalations'!$K$19,"")</f>
        <v>0</v>
      </c>
      <c r="J127" s="190">
        <f>IFERROR('Input| Projects'!M127*'Input| Escalations'!$K$19,"")</f>
        <v>0</v>
      </c>
      <c r="K127" s="190">
        <f>IFERROR('Input| Projects'!N127*'Input| Escalations'!$K$19,"")</f>
        <v>0</v>
      </c>
      <c r="L127" s="190">
        <f>IFERROR('Input| Projects'!O127*'Input| Escalations'!$K$19,"")</f>
        <v>0</v>
      </c>
      <c r="M127" s="150" t="str">
        <f>IF(ABS(SUM(F127:L127)-(SUM('Input| Projects'!I127:O127)*'Input| Escalations'!$K$19))&lt;0.0000001,"",1)</f>
        <v/>
      </c>
      <c r="N127" s="192">
        <f>'Input| Projects'!$Y127*INDEX('Input| Escalations'!$H$33:$N$33,MATCH('Calc| Project Costs'!N$9,'Input| Escalations'!$H$23:$N$23,0))+'Input| Projects'!$Z127*INDEX('Input| Escalations'!$H$34:$N$34,MATCH('Calc| Project Costs'!N$9,'Input| Escalations'!$H$23:$N$23,0))+'Input| Projects'!$AA127*INDEX('Input| Escalations'!$H$35:$N$35,MATCH('Calc| Project Costs'!N$9,'Input| Escalations'!$H$23:$N$23,0))+1</f>
        <v>1</v>
      </c>
      <c r="O127" s="192">
        <f>'Input| Projects'!$Y127*INDEX('Input| Escalations'!$H$33:$N$33,MATCH('Calc| Project Costs'!O$9,'Input| Escalations'!$H$23:$N$23,0))+'Input| Projects'!$Z127*INDEX('Input| Escalations'!$H$34:$N$34,MATCH('Calc| Project Costs'!O$9,'Input| Escalations'!$H$23:$N$23,0))+'Input| Projects'!$AA127*INDEX('Input| Escalations'!$H$35:$N$35,MATCH('Calc| Project Costs'!O$9,'Input| Escalations'!$H$23:$N$23,0))+1</f>
        <v>1</v>
      </c>
      <c r="P127" s="192">
        <f>'Input| Projects'!$Y127*INDEX('Input| Escalations'!$H$33:$N$33,MATCH('Calc| Project Costs'!P$9,'Input| Escalations'!$H$23:$N$23,0))+'Input| Projects'!$Z127*INDEX('Input| Escalations'!$H$34:$N$34,MATCH('Calc| Project Costs'!P$9,'Input| Escalations'!$H$23:$N$23,0))+'Input| Projects'!$AA127*INDEX('Input| Escalations'!$H$35:$N$35,MATCH('Calc| Project Costs'!P$9,'Input| Escalations'!$H$23:$N$23,0))+1</f>
        <v>1</v>
      </c>
      <c r="Q127" s="192">
        <f>'Input| Projects'!$Y127*INDEX('Input| Escalations'!$H$33:$N$33,MATCH('Calc| Project Costs'!Q$9,'Input| Escalations'!$H$23:$N$23,0))+'Input| Projects'!$Z127*INDEX('Input| Escalations'!$H$34:$N$34,MATCH('Calc| Project Costs'!Q$9,'Input| Escalations'!$H$23:$N$23,0))+'Input| Projects'!$AA127*INDEX('Input| Escalations'!$H$35:$N$35,MATCH('Calc| Project Costs'!Q$9,'Input| Escalations'!$H$23:$N$23,0))+1</f>
        <v>1</v>
      </c>
      <c r="R127" s="192">
        <f>'Input| Projects'!$Y127*INDEX('Input| Escalations'!$H$33:$N$33,MATCH('Calc| Project Costs'!R$9,'Input| Escalations'!$H$23:$N$23,0))+'Input| Projects'!$Z127*INDEX('Input| Escalations'!$H$34:$N$34,MATCH('Calc| Project Costs'!R$9,'Input| Escalations'!$H$23:$N$23,0))+'Input| Projects'!$AA127*INDEX('Input| Escalations'!$H$35:$N$35,MATCH('Calc| Project Costs'!R$9,'Input| Escalations'!$H$23:$N$23,0))+1</f>
        <v>1</v>
      </c>
      <c r="S127" s="192">
        <f>'Input| Projects'!$Y127*INDEX('Input| Escalations'!$H$33:$N$33,MATCH('Calc| Project Costs'!S$9,'Input| Escalations'!$H$23:$N$23,0))+'Input| Projects'!$Z127*INDEX('Input| Escalations'!$H$34:$N$34,MATCH('Calc| Project Costs'!S$9,'Input| Escalations'!$H$23:$N$23,0))+'Input| Projects'!$AA127*INDEX('Input| Escalations'!$H$35:$N$35,MATCH('Calc| Project Costs'!S$9,'Input| Escalations'!$H$23:$N$23,0))+1</f>
        <v>1</v>
      </c>
      <c r="T127" s="192">
        <f>'Input| Projects'!$Y127*INDEX('Input| Escalations'!$H$33:$N$33,MATCH('Calc| Project Costs'!T$9,'Input| Escalations'!$H$23:$N$23,0))+'Input| Projects'!$Z127*INDEX('Input| Escalations'!$H$34:$N$34,MATCH('Calc| Project Costs'!T$9,'Input| Escalations'!$H$23:$N$23,0))+'Input| Projects'!$AA127*INDEX('Input| Escalations'!$H$35:$N$35,MATCH('Calc| Project Costs'!T$9,'Input| Escalations'!$H$23:$N$23,0))+1</f>
        <v>1</v>
      </c>
      <c r="U127" s="106"/>
      <c r="V127" s="186">
        <f t="shared" si="68"/>
        <v>872.70726999999999</v>
      </c>
      <c r="W127" s="186">
        <f t="shared" si="69"/>
        <v>0</v>
      </c>
      <c r="X127" s="186">
        <f t="shared" si="70"/>
        <v>0</v>
      </c>
      <c r="Y127" s="186">
        <f t="shared" si="46"/>
        <v>0</v>
      </c>
      <c r="Z127" s="186">
        <f t="shared" si="47"/>
        <v>0</v>
      </c>
      <c r="AA127" s="186">
        <f t="shared" si="48"/>
        <v>0</v>
      </c>
      <c r="AB127" s="186">
        <f t="shared" si="49"/>
        <v>0</v>
      </c>
      <c r="AC127" s="106"/>
      <c r="AD127" s="186">
        <f>'Input| Projects'!Q127*N127*'Input| Escalations'!$K$19</f>
        <v>0</v>
      </c>
      <c r="AE127" s="186">
        <f>'Input| Projects'!R127*O127*'Input| Escalations'!$K$19</f>
        <v>0</v>
      </c>
      <c r="AF127" s="186">
        <f>'Input| Projects'!S127*P127*'Input| Escalations'!$K$19</f>
        <v>0</v>
      </c>
      <c r="AG127" s="186">
        <f>'Input| Projects'!T127*Q127*'Input| Escalations'!$K$19</f>
        <v>0</v>
      </c>
      <c r="AH127" s="186">
        <f>'Input| Projects'!U127*R127*'Input| Escalations'!$K$19</f>
        <v>0</v>
      </c>
      <c r="AI127" s="186">
        <f>'Input| Projects'!V127*S127*'Input| Escalations'!$K$19</f>
        <v>0</v>
      </c>
      <c r="AJ127" s="186">
        <f>'Input| Projects'!W127*T127*'Input| Escalations'!$K$19</f>
        <v>0</v>
      </c>
      <c r="AK127" s="106"/>
      <c r="AL127" s="186">
        <f>IFERROR(IF('Input| Overheads'!$C$42="Direct costs",SUMPRODUCT(--('Input| Projects'!$AC127="Yes"),'Calc| Overheads Allocation'!C$8,'Calc| Project Costs'!V127),IF('Input| Overheads'!$C$42="Internal labour",SUMPRODUCT(--('Input| Projects'!$AC127="Yes"),'Calc| Overheads Allocation'!C$8,'Calc| Project Costs'!V127,'Input| Projects'!$Y127),IF('Input| Overheads'!$C$42="DNSP defined",SUMPRODUCT(--('Input| Projects'!$AC127="Yes"),'Calc| Overheads Allocation'!C$61,'Input| Projects'!$AF127),""))),"")</f>
        <v>21.318589999999993</v>
      </c>
      <c r="AM127" s="186">
        <f>IFERROR(IF('Input| Overheads'!$C$42="Direct costs",SUMPRODUCT(--('Input| Projects'!$AC127="Yes"),'Calc| Overheads Allocation'!D$8,'Calc| Project Costs'!W127),IF('Input| Overheads'!$C$42="Internal labour",SUMPRODUCT(--('Input| Projects'!$AC127="Yes"),'Calc| Overheads Allocation'!D$8,'Calc| Project Costs'!W127,'Input| Projects'!$Y127),IF('Input| Overheads'!$C$42="DNSP defined",SUMPRODUCT(--('Input| Projects'!$AC127="Yes"),'Calc| Overheads Allocation'!D$61,'Input| Projects'!$AF127),""))),"")</f>
        <v>0</v>
      </c>
      <c r="AN127" s="186">
        <f>IFERROR(IF('Input| Overheads'!$C$42="Direct costs",SUMPRODUCT(--('Input| Projects'!$AC127="Yes"),'Calc| Overheads Allocation'!E$8,'Calc| Project Costs'!X127),IF('Input| Overheads'!$C$42="Internal labour",SUMPRODUCT(--('Input| Projects'!$AC127="Yes"),'Calc| Overheads Allocation'!E$8,'Calc| Project Costs'!X127,'Input| Projects'!$Y127),IF('Input| Overheads'!$C$42="DNSP defined",SUMPRODUCT(--('Input| Projects'!$AC127="Yes"),'Calc| Overheads Allocation'!E$61,'Input| Projects'!$AF127),""))),"")</f>
        <v>0</v>
      </c>
      <c r="AO127" s="186">
        <f>IFERROR(IF('Input| Overheads'!$C$42="Direct costs",SUMPRODUCT(--('Input| Projects'!$AC127="Yes"),'Calc| Overheads Allocation'!F$8,'Calc| Project Costs'!Y127),IF('Input| Overheads'!$C$42="Internal labour",SUMPRODUCT(--('Input| Projects'!$AC127="Yes"),'Calc| Overheads Allocation'!F$8,'Calc| Project Costs'!Y127,'Input| Projects'!$Y127),IF('Input| Overheads'!$C$42="DNSP defined",SUMPRODUCT(--('Input| Projects'!$AC127="Yes"),'Calc| Overheads Allocation'!F$61,'Input| Projects'!$AF127),""))),"")</f>
        <v>0</v>
      </c>
      <c r="AP127" s="186">
        <f>IFERROR(IF('Input| Overheads'!$C$42="Direct costs",SUMPRODUCT(--('Input| Projects'!$AC127="Yes"),'Calc| Overheads Allocation'!G$8,'Calc| Project Costs'!Z127),IF('Input| Overheads'!$C$42="Internal labour",SUMPRODUCT(--('Input| Projects'!$AC127="Yes"),'Calc| Overheads Allocation'!G$8,'Calc| Project Costs'!Z127,'Input| Projects'!$Y127),IF('Input| Overheads'!$C$42="DNSP defined",SUMPRODUCT(--('Input| Projects'!$AC127="Yes"),'Calc| Overheads Allocation'!G$61,'Input| Projects'!$AF127),""))),"")</f>
        <v>0</v>
      </c>
      <c r="AQ127" s="186">
        <f>IFERROR(IF('Input| Overheads'!$C$42="Direct costs",SUMPRODUCT(--('Input| Projects'!$AC127="Yes"),'Calc| Overheads Allocation'!H$8,'Calc| Project Costs'!AA127),IF('Input| Overheads'!$C$42="Internal labour",SUMPRODUCT(--('Input| Projects'!$AC127="Yes"),'Calc| Overheads Allocation'!H$8,'Calc| Project Costs'!AA127,'Input| Projects'!$Y127),IF('Input| Overheads'!$C$42="DNSP defined",SUMPRODUCT(--('Input| Projects'!$AC127="Yes"),'Calc| Overheads Allocation'!H$61,'Input| Projects'!$AF127),""))),"")</f>
        <v>0</v>
      </c>
      <c r="AR127" s="186">
        <f>IFERROR(IF('Input| Overheads'!$C$42="Direct costs",SUMPRODUCT(--('Input| Projects'!$AC127="Yes"),'Calc| Overheads Allocation'!I$8,'Calc| Project Costs'!AB127),IF('Input| Overheads'!$C$42="Internal labour",SUMPRODUCT(--('Input| Projects'!$AC127="Yes"),'Calc| Overheads Allocation'!I$8,'Calc| Project Costs'!AB127,'Input| Projects'!$Y127),IF('Input| Overheads'!$C$42="DNSP defined",SUMPRODUCT(--('Input| Projects'!$AC127="Yes"),'Calc| Overheads Allocation'!I$61,'Input| Projects'!$AF127),""))),"")</f>
        <v>0</v>
      </c>
      <c r="AS127" s="106"/>
      <c r="AT127" s="186">
        <f>IFERROR(IF('Input| Overheads'!$C$42="Direct costs",SUMPRODUCT(--('Input| Projects'!$AD127="Yes"),'Calc| Overheads Allocation'!C$9,'Calc| Project Costs'!V127),IF('Input| Overheads'!$C$42="Internal labour",SUMPRODUCT(--('Input| Projects'!$AD127="Yes"),'Calc| Overheads Allocation'!C$9,'Calc| Project Costs'!V127,'Input| Projects'!$Y127),IF('Input| Overheads'!$C$42="DNSP defined",SUMPRODUCT(--('Input| Projects'!$AD127="Yes"),'Calc| Overheads Allocation'!C$62,'Input| Projects'!$AG127),""))),"")</f>
        <v>0</v>
      </c>
      <c r="AU127" s="186">
        <f>IFERROR(IF('Input| Overheads'!$C$42="Direct costs",SUMPRODUCT(--('Input| Projects'!$AD127="Yes"),'Calc| Overheads Allocation'!D$9,'Calc| Project Costs'!W127),IF('Input| Overheads'!$C$42="Internal labour",SUMPRODUCT(--('Input| Projects'!$AD127="Yes"),'Calc| Overheads Allocation'!D$9,'Calc| Project Costs'!W127,'Input| Projects'!$Y127),IF('Input| Overheads'!$C$42="DNSP defined",SUMPRODUCT(--('Input| Projects'!$AD127="Yes"),'Calc| Overheads Allocation'!D$62,'Input| Projects'!$AG127),""))),"")</f>
        <v>0</v>
      </c>
      <c r="AV127" s="186">
        <f>IFERROR(IF('Input| Overheads'!$C$42="Direct costs",SUMPRODUCT(--('Input| Projects'!$AD127="Yes"),'Calc| Overheads Allocation'!E$9,'Calc| Project Costs'!X127),IF('Input| Overheads'!$C$42="Internal labour",SUMPRODUCT(--('Input| Projects'!$AD127="Yes"),'Calc| Overheads Allocation'!E$9,'Calc| Project Costs'!X127,'Input| Projects'!$Y127),IF('Input| Overheads'!$C$42="DNSP defined",SUMPRODUCT(--('Input| Projects'!$AD127="Yes"),'Calc| Overheads Allocation'!E$62,'Input| Projects'!$AG127),""))),"")</f>
        <v>0</v>
      </c>
      <c r="AW127" s="186">
        <f>IFERROR(IF('Input| Overheads'!$C$42="Direct costs",SUMPRODUCT(--('Input| Projects'!$AD127="Yes"),'Calc| Overheads Allocation'!F$9,'Calc| Project Costs'!Y127),IF('Input| Overheads'!$C$42="Internal labour",SUMPRODUCT(--('Input| Projects'!$AD127="Yes"),'Calc| Overheads Allocation'!F$9,'Calc| Project Costs'!Y127,'Input| Projects'!$Y127),IF('Input| Overheads'!$C$42="DNSP defined",SUMPRODUCT(--('Input| Projects'!$AD127="Yes"),'Calc| Overheads Allocation'!F$62,'Input| Projects'!$AG127),""))),"")</f>
        <v>0</v>
      </c>
      <c r="AX127" s="186">
        <f>IFERROR(IF('Input| Overheads'!$C$42="Direct costs",SUMPRODUCT(--('Input| Projects'!$AD127="Yes"),'Calc| Overheads Allocation'!G$9,'Calc| Project Costs'!Z127),IF('Input| Overheads'!$C$42="Internal labour",SUMPRODUCT(--('Input| Projects'!$AD127="Yes"),'Calc| Overheads Allocation'!G$9,'Calc| Project Costs'!Z127,'Input| Projects'!$Y127),IF('Input| Overheads'!$C$42="DNSP defined",SUMPRODUCT(--('Input| Projects'!$AD127="Yes"),'Calc| Overheads Allocation'!G$62,'Input| Projects'!$AG127),""))),"")</f>
        <v>0</v>
      </c>
      <c r="AY127" s="186">
        <f>IFERROR(IF('Input| Overheads'!$C$42="Direct costs",SUMPRODUCT(--('Input| Projects'!$AD127="Yes"),'Calc| Overheads Allocation'!H$9,'Calc| Project Costs'!AA127),IF('Input| Overheads'!$C$42="Internal labour",SUMPRODUCT(--('Input| Projects'!$AD127="Yes"),'Calc| Overheads Allocation'!H$9,'Calc| Project Costs'!AA127,'Input| Projects'!$Y127),IF('Input| Overheads'!$C$42="DNSP defined",SUMPRODUCT(--('Input| Projects'!$AD127="Yes"),'Calc| Overheads Allocation'!H$62,'Input| Projects'!$AG127),""))),"")</f>
        <v>0</v>
      </c>
      <c r="AZ127" s="186">
        <f>IFERROR(IF('Input| Overheads'!$C$42="Direct costs",SUMPRODUCT(--('Input| Projects'!$AD127="Yes"),'Calc| Overheads Allocation'!I$9,'Calc| Project Costs'!AB127),IF('Input| Overheads'!$C$42="Internal labour",SUMPRODUCT(--('Input| Projects'!$AD127="Yes"),'Calc| Overheads Allocation'!I$9,'Calc| Project Costs'!AB127,'Input| Projects'!$Y127),IF('Input| Overheads'!$C$42="DNSP defined",SUMPRODUCT(--('Input| Projects'!$AD127="Yes"),'Calc| Overheads Allocation'!I$62,'Input| Projects'!$AG127),""))),"")</f>
        <v>0</v>
      </c>
      <c r="BA127" s="106"/>
      <c r="BB127" s="186">
        <f t="shared" si="71"/>
        <v>21.318589999999993</v>
      </c>
      <c r="BC127" s="186">
        <f t="shared" si="72"/>
        <v>0</v>
      </c>
      <c r="BD127" s="186">
        <f t="shared" si="73"/>
        <v>0</v>
      </c>
      <c r="BE127" s="186">
        <f t="shared" si="50"/>
        <v>0</v>
      </c>
      <c r="BF127" s="186">
        <f t="shared" si="51"/>
        <v>0</v>
      </c>
      <c r="BG127" s="186">
        <f t="shared" si="52"/>
        <v>0</v>
      </c>
      <c r="BH127" s="186">
        <f t="shared" si="53"/>
        <v>0</v>
      </c>
      <c r="BI127" s="97"/>
      <c r="BJ127" s="186">
        <f t="shared" si="54"/>
        <v>0</v>
      </c>
      <c r="BK127" s="186" t="str">
        <f t="shared" si="55"/>
        <v/>
      </c>
      <c r="BL127" s="186" t="str">
        <f t="shared" si="56"/>
        <v/>
      </c>
      <c r="BM127" s="186" t="str">
        <f t="shared" si="57"/>
        <v/>
      </c>
      <c r="BN127" s="186" t="str">
        <f t="shared" si="58"/>
        <v/>
      </c>
      <c r="BO127" s="186" t="str">
        <f t="shared" si="59"/>
        <v/>
      </c>
      <c r="BP127" s="186" t="str">
        <f t="shared" si="60"/>
        <v/>
      </c>
      <c r="BQ127" s="97"/>
      <c r="BR127" s="186">
        <f t="shared" si="61"/>
        <v>894.02585999999997</v>
      </c>
      <c r="BS127" s="186">
        <f t="shared" si="62"/>
        <v>0</v>
      </c>
      <c r="BT127" s="222">
        <f t="shared" si="63"/>
        <v>0</v>
      </c>
      <c r="BU127" s="222">
        <f t="shared" si="64"/>
        <v>0</v>
      </c>
      <c r="BV127" s="222">
        <f t="shared" si="65"/>
        <v>0</v>
      </c>
      <c r="BW127" s="222">
        <f t="shared" si="66"/>
        <v>0</v>
      </c>
      <c r="BX127" s="222">
        <f t="shared" si="67"/>
        <v>0</v>
      </c>
      <c r="BY127" s="106"/>
      <c r="BZ127" s="197">
        <f>IF(SUMIF('Input| Projects'!$AS$8:$CP$8,"Dx",'Input| Projects'!$AS127:$CP127)=0,"",SUMIF('Input| Projects'!$AS$8:$CP$8,"Dx",'Input| Projects'!$AS127:$CP127))</f>
        <v>0.96133935096687262</v>
      </c>
      <c r="CA127" s="197">
        <f>IF(SUMIF('Input| Projects'!$AS$8:$CP$8,"Tx",'Input| Projects'!$AS127:$CP127)=0,"",SUMIF('Input| Projects'!$AS$8:$CP$8,"Tx",'Input| Projects'!$AS127:$CP127))</f>
        <v>3.8660649033127513E-2</v>
      </c>
      <c r="CB127" s="150" t="str">
        <f t="shared" si="74"/>
        <v/>
      </c>
    </row>
    <row r="128" spans="2:80" x14ac:dyDescent="0.2">
      <c r="B128" s="201">
        <f>IFERROR('Input| Projects'!B128,"")</f>
        <v>119</v>
      </c>
      <c r="C128" s="42" t="str">
        <f>IFERROR(IF('Input| Projects'!C128="","",'Input| Projects'!C128),"")</f>
        <v>Install PIR relays in the Sydney CBD</v>
      </c>
      <c r="D128" s="42" t="str">
        <f>IFERROR(IF('Input| Projects'!D128="","",'Input| Projects'!D128),"")</f>
        <v>DOC_11.03.55</v>
      </c>
      <c r="E128" s="104"/>
      <c r="F128" s="190">
        <f>IFERROR('Input| Projects'!I128*'Input| Escalations'!$K$19,"")</f>
        <v>24.589700000000001</v>
      </c>
      <c r="G128" s="190">
        <f>IFERROR('Input| Projects'!J128*'Input| Escalations'!$K$19,"")</f>
        <v>0</v>
      </c>
      <c r="H128" s="190">
        <f>IFERROR('Input| Projects'!K128*'Input| Escalations'!$K$19,"")</f>
        <v>0</v>
      </c>
      <c r="I128" s="190">
        <f>IFERROR('Input| Projects'!L128*'Input| Escalations'!$K$19,"")</f>
        <v>0</v>
      </c>
      <c r="J128" s="190">
        <f>IFERROR('Input| Projects'!M128*'Input| Escalations'!$K$19,"")</f>
        <v>0</v>
      </c>
      <c r="K128" s="190">
        <f>IFERROR('Input| Projects'!N128*'Input| Escalations'!$K$19,"")</f>
        <v>0</v>
      </c>
      <c r="L128" s="190">
        <f>IFERROR('Input| Projects'!O128*'Input| Escalations'!$K$19,"")</f>
        <v>0</v>
      </c>
      <c r="M128" s="150" t="str">
        <f>IF(ABS(SUM(F128:L128)-(SUM('Input| Projects'!I128:O128)*'Input| Escalations'!$K$19))&lt;0.0000001,"",1)</f>
        <v/>
      </c>
      <c r="N128" s="192">
        <f>'Input| Projects'!$Y128*INDEX('Input| Escalations'!$H$33:$N$33,MATCH('Calc| Project Costs'!N$9,'Input| Escalations'!$H$23:$N$23,0))+'Input| Projects'!$Z128*INDEX('Input| Escalations'!$H$34:$N$34,MATCH('Calc| Project Costs'!N$9,'Input| Escalations'!$H$23:$N$23,0))+'Input| Projects'!$AA128*INDEX('Input| Escalations'!$H$35:$N$35,MATCH('Calc| Project Costs'!N$9,'Input| Escalations'!$H$23:$N$23,0))+1</f>
        <v>1</v>
      </c>
      <c r="O128" s="192">
        <f>'Input| Projects'!$Y128*INDEX('Input| Escalations'!$H$33:$N$33,MATCH('Calc| Project Costs'!O$9,'Input| Escalations'!$H$23:$N$23,0))+'Input| Projects'!$Z128*INDEX('Input| Escalations'!$H$34:$N$34,MATCH('Calc| Project Costs'!O$9,'Input| Escalations'!$H$23:$N$23,0))+'Input| Projects'!$AA128*INDEX('Input| Escalations'!$H$35:$N$35,MATCH('Calc| Project Costs'!O$9,'Input| Escalations'!$H$23:$N$23,0))+1</f>
        <v>1</v>
      </c>
      <c r="P128" s="192">
        <f>'Input| Projects'!$Y128*INDEX('Input| Escalations'!$H$33:$N$33,MATCH('Calc| Project Costs'!P$9,'Input| Escalations'!$H$23:$N$23,0))+'Input| Projects'!$Z128*INDEX('Input| Escalations'!$H$34:$N$34,MATCH('Calc| Project Costs'!P$9,'Input| Escalations'!$H$23:$N$23,0))+'Input| Projects'!$AA128*INDEX('Input| Escalations'!$H$35:$N$35,MATCH('Calc| Project Costs'!P$9,'Input| Escalations'!$H$23:$N$23,0))+1</f>
        <v>1</v>
      </c>
      <c r="Q128" s="192">
        <f>'Input| Projects'!$Y128*INDEX('Input| Escalations'!$H$33:$N$33,MATCH('Calc| Project Costs'!Q$9,'Input| Escalations'!$H$23:$N$23,0))+'Input| Projects'!$Z128*INDEX('Input| Escalations'!$H$34:$N$34,MATCH('Calc| Project Costs'!Q$9,'Input| Escalations'!$H$23:$N$23,0))+'Input| Projects'!$AA128*INDEX('Input| Escalations'!$H$35:$N$35,MATCH('Calc| Project Costs'!Q$9,'Input| Escalations'!$H$23:$N$23,0))+1</f>
        <v>1</v>
      </c>
      <c r="R128" s="192">
        <f>'Input| Projects'!$Y128*INDEX('Input| Escalations'!$H$33:$N$33,MATCH('Calc| Project Costs'!R$9,'Input| Escalations'!$H$23:$N$23,0))+'Input| Projects'!$Z128*INDEX('Input| Escalations'!$H$34:$N$34,MATCH('Calc| Project Costs'!R$9,'Input| Escalations'!$H$23:$N$23,0))+'Input| Projects'!$AA128*INDEX('Input| Escalations'!$H$35:$N$35,MATCH('Calc| Project Costs'!R$9,'Input| Escalations'!$H$23:$N$23,0))+1</f>
        <v>1</v>
      </c>
      <c r="S128" s="192">
        <f>'Input| Projects'!$Y128*INDEX('Input| Escalations'!$H$33:$N$33,MATCH('Calc| Project Costs'!S$9,'Input| Escalations'!$H$23:$N$23,0))+'Input| Projects'!$Z128*INDEX('Input| Escalations'!$H$34:$N$34,MATCH('Calc| Project Costs'!S$9,'Input| Escalations'!$H$23:$N$23,0))+'Input| Projects'!$AA128*INDEX('Input| Escalations'!$H$35:$N$35,MATCH('Calc| Project Costs'!S$9,'Input| Escalations'!$H$23:$N$23,0))+1</f>
        <v>1</v>
      </c>
      <c r="T128" s="192">
        <f>'Input| Projects'!$Y128*INDEX('Input| Escalations'!$H$33:$N$33,MATCH('Calc| Project Costs'!T$9,'Input| Escalations'!$H$23:$N$23,0))+'Input| Projects'!$Z128*INDEX('Input| Escalations'!$H$34:$N$34,MATCH('Calc| Project Costs'!T$9,'Input| Escalations'!$H$23:$N$23,0))+'Input| Projects'!$AA128*INDEX('Input| Escalations'!$H$35:$N$35,MATCH('Calc| Project Costs'!T$9,'Input| Escalations'!$H$23:$N$23,0))+1</f>
        <v>1</v>
      </c>
      <c r="U128" s="106"/>
      <c r="V128" s="186">
        <f t="shared" si="68"/>
        <v>24.589700000000001</v>
      </c>
      <c r="W128" s="186">
        <f t="shared" si="69"/>
        <v>0</v>
      </c>
      <c r="X128" s="186">
        <f t="shared" si="70"/>
        <v>0</v>
      </c>
      <c r="Y128" s="186">
        <f t="shared" si="46"/>
        <v>0</v>
      </c>
      <c r="Z128" s="186">
        <f t="shared" si="47"/>
        <v>0</v>
      </c>
      <c r="AA128" s="186">
        <f t="shared" si="48"/>
        <v>0</v>
      </c>
      <c r="AB128" s="186">
        <f t="shared" si="49"/>
        <v>0</v>
      </c>
      <c r="AC128" s="106"/>
      <c r="AD128" s="186">
        <f>'Input| Projects'!Q128*N128*'Input| Escalations'!$K$19</f>
        <v>0</v>
      </c>
      <c r="AE128" s="186">
        <f>'Input| Projects'!R128*O128*'Input| Escalations'!$K$19</f>
        <v>0</v>
      </c>
      <c r="AF128" s="186">
        <f>'Input| Projects'!S128*P128*'Input| Escalations'!$K$19</f>
        <v>0</v>
      </c>
      <c r="AG128" s="186">
        <f>'Input| Projects'!T128*Q128*'Input| Escalations'!$K$19</f>
        <v>0</v>
      </c>
      <c r="AH128" s="186">
        <f>'Input| Projects'!U128*R128*'Input| Escalations'!$K$19</f>
        <v>0</v>
      </c>
      <c r="AI128" s="186">
        <f>'Input| Projects'!V128*S128*'Input| Escalations'!$K$19</f>
        <v>0</v>
      </c>
      <c r="AJ128" s="186">
        <f>'Input| Projects'!W128*T128*'Input| Escalations'!$K$19</f>
        <v>0</v>
      </c>
      <c r="AK128" s="106"/>
      <c r="AL128" s="186">
        <f>IFERROR(IF('Input| Overheads'!$C$42="Direct costs",SUMPRODUCT(--('Input| Projects'!$AC128="Yes"),'Calc| Overheads Allocation'!C$8,'Calc| Project Costs'!V128),IF('Input| Overheads'!$C$42="Internal labour",SUMPRODUCT(--('Input| Projects'!$AC128="Yes"),'Calc| Overheads Allocation'!C$8,'Calc| Project Costs'!V128,'Input| Projects'!$Y128),IF('Input| Overheads'!$C$42="DNSP defined",SUMPRODUCT(--('Input| Projects'!$AC128="Yes"),'Calc| Overheads Allocation'!C$61,'Input| Projects'!$AF128),""))),"")</f>
        <v>19.644290000000002</v>
      </c>
      <c r="AM128" s="186">
        <f>IFERROR(IF('Input| Overheads'!$C$42="Direct costs",SUMPRODUCT(--('Input| Projects'!$AC128="Yes"),'Calc| Overheads Allocation'!D$8,'Calc| Project Costs'!W128),IF('Input| Overheads'!$C$42="Internal labour",SUMPRODUCT(--('Input| Projects'!$AC128="Yes"),'Calc| Overheads Allocation'!D$8,'Calc| Project Costs'!W128,'Input| Projects'!$Y128),IF('Input| Overheads'!$C$42="DNSP defined",SUMPRODUCT(--('Input| Projects'!$AC128="Yes"),'Calc| Overheads Allocation'!D$61,'Input| Projects'!$AF128),""))),"")</f>
        <v>0</v>
      </c>
      <c r="AN128" s="186">
        <f>IFERROR(IF('Input| Overheads'!$C$42="Direct costs",SUMPRODUCT(--('Input| Projects'!$AC128="Yes"),'Calc| Overheads Allocation'!E$8,'Calc| Project Costs'!X128),IF('Input| Overheads'!$C$42="Internal labour",SUMPRODUCT(--('Input| Projects'!$AC128="Yes"),'Calc| Overheads Allocation'!E$8,'Calc| Project Costs'!X128,'Input| Projects'!$Y128),IF('Input| Overheads'!$C$42="DNSP defined",SUMPRODUCT(--('Input| Projects'!$AC128="Yes"),'Calc| Overheads Allocation'!E$61,'Input| Projects'!$AF128),""))),"")</f>
        <v>0</v>
      </c>
      <c r="AO128" s="186">
        <f>IFERROR(IF('Input| Overheads'!$C$42="Direct costs",SUMPRODUCT(--('Input| Projects'!$AC128="Yes"),'Calc| Overheads Allocation'!F$8,'Calc| Project Costs'!Y128),IF('Input| Overheads'!$C$42="Internal labour",SUMPRODUCT(--('Input| Projects'!$AC128="Yes"),'Calc| Overheads Allocation'!F$8,'Calc| Project Costs'!Y128,'Input| Projects'!$Y128),IF('Input| Overheads'!$C$42="DNSP defined",SUMPRODUCT(--('Input| Projects'!$AC128="Yes"),'Calc| Overheads Allocation'!F$61,'Input| Projects'!$AF128),""))),"")</f>
        <v>0</v>
      </c>
      <c r="AP128" s="186">
        <f>IFERROR(IF('Input| Overheads'!$C$42="Direct costs",SUMPRODUCT(--('Input| Projects'!$AC128="Yes"),'Calc| Overheads Allocation'!G$8,'Calc| Project Costs'!Z128),IF('Input| Overheads'!$C$42="Internal labour",SUMPRODUCT(--('Input| Projects'!$AC128="Yes"),'Calc| Overheads Allocation'!G$8,'Calc| Project Costs'!Z128,'Input| Projects'!$Y128),IF('Input| Overheads'!$C$42="DNSP defined",SUMPRODUCT(--('Input| Projects'!$AC128="Yes"),'Calc| Overheads Allocation'!G$61,'Input| Projects'!$AF128),""))),"")</f>
        <v>0</v>
      </c>
      <c r="AQ128" s="186">
        <f>IFERROR(IF('Input| Overheads'!$C$42="Direct costs",SUMPRODUCT(--('Input| Projects'!$AC128="Yes"),'Calc| Overheads Allocation'!H$8,'Calc| Project Costs'!AA128),IF('Input| Overheads'!$C$42="Internal labour",SUMPRODUCT(--('Input| Projects'!$AC128="Yes"),'Calc| Overheads Allocation'!H$8,'Calc| Project Costs'!AA128,'Input| Projects'!$Y128),IF('Input| Overheads'!$C$42="DNSP defined",SUMPRODUCT(--('Input| Projects'!$AC128="Yes"),'Calc| Overheads Allocation'!H$61,'Input| Projects'!$AF128),""))),"")</f>
        <v>0</v>
      </c>
      <c r="AR128" s="186">
        <f>IFERROR(IF('Input| Overheads'!$C$42="Direct costs",SUMPRODUCT(--('Input| Projects'!$AC128="Yes"),'Calc| Overheads Allocation'!I$8,'Calc| Project Costs'!AB128),IF('Input| Overheads'!$C$42="Internal labour",SUMPRODUCT(--('Input| Projects'!$AC128="Yes"),'Calc| Overheads Allocation'!I$8,'Calc| Project Costs'!AB128,'Input| Projects'!$Y128),IF('Input| Overheads'!$C$42="DNSP defined",SUMPRODUCT(--('Input| Projects'!$AC128="Yes"),'Calc| Overheads Allocation'!I$61,'Input| Projects'!$AF128),""))),"")</f>
        <v>0</v>
      </c>
      <c r="AS128" s="106"/>
      <c r="AT128" s="186">
        <f>IFERROR(IF('Input| Overheads'!$C$42="Direct costs",SUMPRODUCT(--('Input| Projects'!$AD128="Yes"),'Calc| Overheads Allocation'!C$9,'Calc| Project Costs'!V128),IF('Input| Overheads'!$C$42="Internal labour",SUMPRODUCT(--('Input| Projects'!$AD128="Yes"),'Calc| Overheads Allocation'!C$9,'Calc| Project Costs'!V128,'Input| Projects'!$Y128),IF('Input| Overheads'!$C$42="DNSP defined",SUMPRODUCT(--('Input| Projects'!$AD128="Yes"),'Calc| Overheads Allocation'!C$62,'Input| Projects'!$AG128),""))),"")</f>
        <v>0</v>
      </c>
      <c r="AU128" s="186">
        <f>IFERROR(IF('Input| Overheads'!$C$42="Direct costs",SUMPRODUCT(--('Input| Projects'!$AD128="Yes"),'Calc| Overheads Allocation'!D$9,'Calc| Project Costs'!W128),IF('Input| Overheads'!$C$42="Internal labour",SUMPRODUCT(--('Input| Projects'!$AD128="Yes"),'Calc| Overheads Allocation'!D$9,'Calc| Project Costs'!W128,'Input| Projects'!$Y128),IF('Input| Overheads'!$C$42="DNSP defined",SUMPRODUCT(--('Input| Projects'!$AD128="Yes"),'Calc| Overheads Allocation'!D$62,'Input| Projects'!$AG128),""))),"")</f>
        <v>0</v>
      </c>
      <c r="AV128" s="186">
        <f>IFERROR(IF('Input| Overheads'!$C$42="Direct costs",SUMPRODUCT(--('Input| Projects'!$AD128="Yes"),'Calc| Overheads Allocation'!E$9,'Calc| Project Costs'!X128),IF('Input| Overheads'!$C$42="Internal labour",SUMPRODUCT(--('Input| Projects'!$AD128="Yes"),'Calc| Overheads Allocation'!E$9,'Calc| Project Costs'!X128,'Input| Projects'!$Y128),IF('Input| Overheads'!$C$42="DNSP defined",SUMPRODUCT(--('Input| Projects'!$AD128="Yes"),'Calc| Overheads Allocation'!E$62,'Input| Projects'!$AG128),""))),"")</f>
        <v>0</v>
      </c>
      <c r="AW128" s="186">
        <f>IFERROR(IF('Input| Overheads'!$C$42="Direct costs",SUMPRODUCT(--('Input| Projects'!$AD128="Yes"),'Calc| Overheads Allocation'!F$9,'Calc| Project Costs'!Y128),IF('Input| Overheads'!$C$42="Internal labour",SUMPRODUCT(--('Input| Projects'!$AD128="Yes"),'Calc| Overheads Allocation'!F$9,'Calc| Project Costs'!Y128,'Input| Projects'!$Y128),IF('Input| Overheads'!$C$42="DNSP defined",SUMPRODUCT(--('Input| Projects'!$AD128="Yes"),'Calc| Overheads Allocation'!F$62,'Input| Projects'!$AG128),""))),"")</f>
        <v>0</v>
      </c>
      <c r="AX128" s="186">
        <f>IFERROR(IF('Input| Overheads'!$C$42="Direct costs",SUMPRODUCT(--('Input| Projects'!$AD128="Yes"),'Calc| Overheads Allocation'!G$9,'Calc| Project Costs'!Z128),IF('Input| Overheads'!$C$42="Internal labour",SUMPRODUCT(--('Input| Projects'!$AD128="Yes"),'Calc| Overheads Allocation'!G$9,'Calc| Project Costs'!Z128,'Input| Projects'!$Y128),IF('Input| Overheads'!$C$42="DNSP defined",SUMPRODUCT(--('Input| Projects'!$AD128="Yes"),'Calc| Overheads Allocation'!G$62,'Input| Projects'!$AG128),""))),"")</f>
        <v>0</v>
      </c>
      <c r="AY128" s="186">
        <f>IFERROR(IF('Input| Overheads'!$C$42="Direct costs",SUMPRODUCT(--('Input| Projects'!$AD128="Yes"),'Calc| Overheads Allocation'!H$9,'Calc| Project Costs'!AA128),IF('Input| Overheads'!$C$42="Internal labour",SUMPRODUCT(--('Input| Projects'!$AD128="Yes"),'Calc| Overheads Allocation'!H$9,'Calc| Project Costs'!AA128,'Input| Projects'!$Y128),IF('Input| Overheads'!$C$42="DNSP defined",SUMPRODUCT(--('Input| Projects'!$AD128="Yes"),'Calc| Overheads Allocation'!H$62,'Input| Projects'!$AG128),""))),"")</f>
        <v>0</v>
      </c>
      <c r="AZ128" s="186">
        <f>IFERROR(IF('Input| Overheads'!$C$42="Direct costs",SUMPRODUCT(--('Input| Projects'!$AD128="Yes"),'Calc| Overheads Allocation'!I$9,'Calc| Project Costs'!AB128),IF('Input| Overheads'!$C$42="Internal labour",SUMPRODUCT(--('Input| Projects'!$AD128="Yes"),'Calc| Overheads Allocation'!I$9,'Calc| Project Costs'!AB128,'Input| Projects'!$Y128),IF('Input| Overheads'!$C$42="DNSP defined",SUMPRODUCT(--('Input| Projects'!$AD128="Yes"),'Calc| Overheads Allocation'!I$62,'Input| Projects'!$AG128),""))),"")</f>
        <v>0</v>
      </c>
      <c r="BA128" s="106"/>
      <c r="BB128" s="186">
        <f t="shared" si="71"/>
        <v>19.644290000000002</v>
      </c>
      <c r="BC128" s="186">
        <f t="shared" si="72"/>
        <v>0</v>
      </c>
      <c r="BD128" s="186">
        <f t="shared" si="73"/>
        <v>0</v>
      </c>
      <c r="BE128" s="186">
        <f t="shared" si="50"/>
        <v>0</v>
      </c>
      <c r="BF128" s="186">
        <f t="shared" si="51"/>
        <v>0</v>
      </c>
      <c r="BG128" s="186">
        <f t="shared" si="52"/>
        <v>0</v>
      </c>
      <c r="BH128" s="186">
        <f t="shared" si="53"/>
        <v>0</v>
      </c>
      <c r="BI128" s="97"/>
      <c r="BJ128" s="186">
        <f t="shared" si="54"/>
        <v>0</v>
      </c>
      <c r="BK128" s="186" t="str">
        <f t="shared" si="55"/>
        <v/>
      </c>
      <c r="BL128" s="186" t="str">
        <f t="shared" si="56"/>
        <v/>
      </c>
      <c r="BM128" s="186" t="str">
        <f t="shared" si="57"/>
        <v/>
      </c>
      <c r="BN128" s="186" t="str">
        <f t="shared" si="58"/>
        <v/>
      </c>
      <c r="BO128" s="186" t="str">
        <f t="shared" si="59"/>
        <v/>
      </c>
      <c r="BP128" s="186" t="str">
        <f t="shared" si="60"/>
        <v/>
      </c>
      <c r="BQ128" s="97"/>
      <c r="BR128" s="186">
        <f t="shared" si="61"/>
        <v>44.233990000000006</v>
      </c>
      <c r="BS128" s="186">
        <f t="shared" si="62"/>
        <v>0</v>
      </c>
      <c r="BT128" s="222">
        <f t="shared" si="63"/>
        <v>0</v>
      </c>
      <c r="BU128" s="222">
        <f t="shared" si="64"/>
        <v>0</v>
      </c>
      <c r="BV128" s="222">
        <f t="shared" si="65"/>
        <v>0</v>
      </c>
      <c r="BW128" s="222">
        <f t="shared" si="66"/>
        <v>0</v>
      </c>
      <c r="BX128" s="222">
        <f t="shared" si="67"/>
        <v>0</v>
      </c>
      <c r="BY128" s="106"/>
      <c r="BZ128" s="197">
        <f>IF(SUMIF('Input| Projects'!$AS$8:$CP$8,"Dx",'Input| Projects'!$AS128:$CP128)=0,"",SUMIF('Input| Projects'!$AS$8:$CP$8,"Dx",'Input| Projects'!$AS128:$CP128))</f>
        <v>1</v>
      </c>
      <c r="CA128" s="197" t="str">
        <f>IF(SUMIF('Input| Projects'!$AS$8:$CP$8,"Tx",'Input| Projects'!$AS128:$CP128)=0,"",SUMIF('Input| Projects'!$AS$8:$CP$8,"Tx",'Input| Projects'!$AS128:$CP128))</f>
        <v/>
      </c>
      <c r="CB128" s="150" t="str">
        <f t="shared" si="74"/>
        <v/>
      </c>
    </row>
    <row r="129" spans="2:80" x14ac:dyDescent="0.2">
      <c r="B129" s="201">
        <f>IFERROR('Input| Projects'!B129,"")</f>
        <v>120</v>
      </c>
      <c r="C129" s="42" t="str">
        <f>IFERROR(IF('Input| Projects'!C129="","",'Input| Projects'!C129),"")</f>
        <v>LV Board Screening - Chamber Type DCs</v>
      </c>
      <c r="D129" s="42" t="str">
        <f>IFERROR(IF('Input| Projects'!D129="","",'Input| Projects'!D129),"")</f>
        <v>DOC_11.03.56</v>
      </c>
      <c r="E129" s="104"/>
      <c r="F129" s="190">
        <f>IFERROR('Input| Projects'!I129*'Input| Escalations'!$K$19,"")</f>
        <v>73.757779999999997</v>
      </c>
      <c r="G129" s="190">
        <f>IFERROR('Input| Projects'!J129*'Input| Escalations'!$K$19,"")</f>
        <v>0</v>
      </c>
      <c r="H129" s="190">
        <f>IFERROR('Input| Projects'!K129*'Input| Escalations'!$K$19,"")</f>
        <v>0</v>
      </c>
      <c r="I129" s="190">
        <f>IFERROR('Input| Projects'!L129*'Input| Escalations'!$K$19,"")</f>
        <v>0</v>
      </c>
      <c r="J129" s="190">
        <f>IFERROR('Input| Projects'!M129*'Input| Escalations'!$K$19,"")</f>
        <v>0</v>
      </c>
      <c r="K129" s="190">
        <f>IFERROR('Input| Projects'!N129*'Input| Escalations'!$K$19,"")</f>
        <v>0</v>
      </c>
      <c r="L129" s="190">
        <f>IFERROR('Input| Projects'!O129*'Input| Escalations'!$K$19,"")</f>
        <v>0</v>
      </c>
      <c r="M129" s="150" t="str">
        <f>IF(ABS(SUM(F129:L129)-(SUM('Input| Projects'!I129:O129)*'Input| Escalations'!$K$19))&lt;0.0000001,"",1)</f>
        <v/>
      </c>
      <c r="N129" s="192">
        <f>'Input| Projects'!$Y129*INDEX('Input| Escalations'!$H$33:$N$33,MATCH('Calc| Project Costs'!N$9,'Input| Escalations'!$H$23:$N$23,0))+'Input| Projects'!$Z129*INDEX('Input| Escalations'!$H$34:$N$34,MATCH('Calc| Project Costs'!N$9,'Input| Escalations'!$H$23:$N$23,0))+'Input| Projects'!$AA129*INDEX('Input| Escalations'!$H$35:$N$35,MATCH('Calc| Project Costs'!N$9,'Input| Escalations'!$H$23:$N$23,0))+1</f>
        <v>1</v>
      </c>
      <c r="O129" s="192">
        <f>'Input| Projects'!$Y129*INDEX('Input| Escalations'!$H$33:$N$33,MATCH('Calc| Project Costs'!O$9,'Input| Escalations'!$H$23:$N$23,0))+'Input| Projects'!$Z129*INDEX('Input| Escalations'!$H$34:$N$34,MATCH('Calc| Project Costs'!O$9,'Input| Escalations'!$H$23:$N$23,0))+'Input| Projects'!$AA129*INDEX('Input| Escalations'!$H$35:$N$35,MATCH('Calc| Project Costs'!O$9,'Input| Escalations'!$H$23:$N$23,0))+1</f>
        <v>1</v>
      </c>
      <c r="P129" s="192">
        <f>'Input| Projects'!$Y129*INDEX('Input| Escalations'!$H$33:$N$33,MATCH('Calc| Project Costs'!P$9,'Input| Escalations'!$H$23:$N$23,0))+'Input| Projects'!$Z129*INDEX('Input| Escalations'!$H$34:$N$34,MATCH('Calc| Project Costs'!P$9,'Input| Escalations'!$H$23:$N$23,0))+'Input| Projects'!$AA129*INDEX('Input| Escalations'!$H$35:$N$35,MATCH('Calc| Project Costs'!P$9,'Input| Escalations'!$H$23:$N$23,0))+1</f>
        <v>1</v>
      </c>
      <c r="Q129" s="192">
        <f>'Input| Projects'!$Y129*INDEX('Input| Escalations'!$H$33:$N$33,MATCH('Calc| Project Costs'!Q$9,'Input| Escalations'!$H$23:$N$23,0))+'Input| Projects'!$Z129*INDEX('Input| Escalations'!$H$34:$N$34,MATCH('Calc| Project Costs'!Q$9,'Input| Escalations'!$H$23:$N$23,0))+'Input| Projects'!$AA129*INDEX('Input| Escalations'!$H$35:$N$35,MATCH('Calc| Project Costs'!Q$9,'Input| Escalations'!$H$23:$N$23,0))+1</f>
        <v>1</v>
      </c>
      <c r="R129" s="192">
        <f>'Input| Projects'!$Y129*INDEX('Input| Escalations'!$H$33:$N$33,MATCH('Calc| Project Costs'!R$9,'Input| Escalations'!$H$23:$N$23,0))+'Input| Projects'!$Z129*INDEX('Input| Escalations'!$H$34:$N$34,MATCH('Calc| Project Costs'!R$9,'Input| Escalations'!$H$23:$N$23,0))+'Input| Projects'!$AA129*INDEX('Input| Escalations'!$H$35:$N$35,MATCH('Calc| Project Costs'!R$9,'Input| Escalations'!$H$23:$N$23,0))+1</f>
        <v>1</v>
      </c>
      <c r="S129" s="192">
        <f>'Input| Projects'!$Y129*INDEX('Input| Escalations'!$H$33:$N$33,MATCH('Calc| Project Costs'!S$9,'Input| Escalations'!$H$23:$N$23,0))+'Input| Projects'!$Z129*INDEX('Input| Escalations'!$H$34:$N$34,MATCH('Calc| Project Costs'!S$9,'Input| Escalations'!$H$23:$N$23,0))+'Input| Projects'!$AA129*INDEX('Input| Escalations'!$H$35:$N$35,MATCH('Calc| Project Costs'!S$9,'Input| Escalations'!$H$23:$N$23,0))+1</f>
        <v>1</v>
      </c>
      <c r="T129" s="192">
        <f>'Input| Projects'!$Y129*INDEX('Input| Escalations'!$H$33:$N$33,MATCH('Calc| Project Costs'!T$9,'Input| Escalations'!$H$23:$N$23,0))+'Input| Projects'!$Z129*INDEX('Input| Escalations'!$H$34:$N$34,MATCH('Calc| Project Costs'!T$9,'Input| Escalations'!$H$23:$N$23,0))+'Input| Projects'!$AA129*INDEX('Input| Escalations'!$H$35:$N$35,MATCH('Calc| Project Costs'!T$9,'Input| Escalations'!$H$23:$N$23,0))+1</f>
        <v>1</v>
      </c>
      <c r="U129" s="106"/>
      <c r="V129" s="186">
        <f t="shared" si="68"/>
        <v>73.757779999999997</v>
      </c>
      <c r="W129" s="186">
        <f t="shared" si="69"/>
        <v>0</v>
      </c>
      <c r="X129" s="186">
        <f t="shared" si="70"/>
        <v>0</v>
      </c>
      <c r="Y129" s="186">
        <f t="shared" si="46"/>
        <v>0</v>
      </c>
      <c r="Z129" s="186">
        <f t="shared" si="47"/>
        <v>0</v>
      </c>
      <c r="AA129" s="186">
        <f t="shared" si="48"/>
        <v>0</v>
      </c>
      <c r="AB129" s="186">
        <f t="shared" si="49"/>
        <v>0</v>
      </c>
      <c r="AC129" s="106"/>
      <c r="AD129" s="186">
        <f>'Input| Projects'!Q129*N129*'Input| Escalations'!$K$19</f>
        <v>0</v>
      </c>
      <c r="AE129" s="186">
        <f>'Input| Projects'!R129*O129*'Input| Escalations'!$K$19</f>
        <v>0</v>
      </c>
      <c r="AF129" s="186">
        <f>'Input| Projects'!S129*P129*'Input| Escalations'!$K$19</f>
        <v>0</v>
      </c>
      <c r="AG129" s="186">
        <f>'Input| Projects'!T129*Q129*'Input| Escalations'!$K$19</f>
        <v>0</v>
      </c>
      <c r="AH129" s="186">
        <f>'Input| Projects'!U129*R129*'Input| Escalations'!$K$19</f>
        <v>0</v>
      </c>
      <c r="AI129" s="186">
        <f>'Input| Projects'!V129*S129*'Input| Escalations'!$K$19</f>
        <v>0</v>
      </c>
      <c r="AJ129" s="186">
        <f>'Input| Projects'!W129*T129*'Input| Escalations'!$K$19</f>
        <v>0</v>
      </c>
      <c r="AK129" s="106"/>
      <c r="AL129" s="186">
        <f>IFERROR(IF('Input| Overheads'!$C$42="Direct costs",SUMPRODUCT(--('Input| Projects'!$AC129="Yes"),'Calc| Overheads Allocation'!C$8,'Calc| Project Costs'!V129),IF('Input| Overheads'!$C$42="Internal labour",SUMPRODUCT(--('Input| Projects'!$AC129="Yes"),'Calc| Overheads Allocation'!C$8,'Calc| Project Costs'!V129,'Input| Projects'!$Y129),IF('Input| Overheads'!$C$42="DNSP defined",SUMPRODUCT(--('Input| Projects'!$AC129="Yes"),'Calc| Overheads Allocation'!C$61,'Input| Projects'!$AF129),""))),"")</f>
        <v>33.052489999999999</v>
      </c>
      <c r="AM129" s="186">
        <f>IFERROR(IF('Input| Overheads'!$C$42="Direct costs",SUMPRODUCT(--('Input| Projects'!$AC129="Yes"),'Calc| Overheads Allocation'!D$8,'Calc| Project Costs'!W129),IF('Input| Overheads'!$C$42="Internal labour",SUMPRODUCT(--('Input| Projects'!$AC129="Yes"),'Calc| Overheads Allocation'!D$8,'Calc| Project Costs'!W129,'Input| Projects'!$Y129),IF('Input| Overheads'!$C$42="DNSP defined",SUMPRODUCT(--('Input| Projects'!$AC129="Yes"),'Calc| Overheads Allocation'!D$61,'Input| Projects'!$AF129),""))),"")</f>
        <v>0</v>
      </c>
      <c r="AN129" s="186">
        <f>IFERROR(IF('Input| Overheads'!$C$42="Direct costs",SUMPRODUCT(--('Input| Projects'!$AC129="Yes"),'Calc| Overheads Allocation'!E$8,'Calc| Project Costs'!X129),IF('Input| Overheads'!$C$42="Internal labour",SUMPRODUCT(--('Input| Projects'!$AC129="Yes"),'Calc| Overheads Allocation'!E$8,'Calc| Project Costs'!X129,'Input| Projects'!$Y129),IF('Input| Overheads'!$C$42="DNSP defined",SUMPRODUCT(--('Input| Projects'!$AC129="Yes"),'Calc| Overheads Allocation'!E$61,'Input| Projects'!$AF129),""))),"")</f>
        <v>0</v>
      </c>
      <c r="AO129" s="186">
        <f>IFERROR(IF('Input| Overheads'!$C$42="Direct costs",SUMPRODUCT(--('Input| Projects'!$AC129="Yes"),'Calc| Overheads Allocation'!F$8,'Calc| Project Costs'!Y129),IF('Input| Overheads'!$C$42="Internal labour",SUMPRODUCT(--('Input| Projects'!$AC129="Yes"),'Calc| Overheads Allocation'!F$8,'Calc| Project Costs'!Y129,'Input| Projects'!$Y129),IF('Input| Overheads'!$C$42="DNSP defined",SUMPRODUCT(--('Input| Projects'!$AC129="Yes"),'Calc| Overheads Allocation'!F$61,'Input| Projects'!$AF129),""))),"")</f>
        <v>0</v>
      </c>
      <c r="AP129" s="186">
        <f>IFERROR(IF('Input| Overheads'!$C$42="Direct costs",SUMPRODUCT(--('Input| Projects'!$AC129="Yes"),'Calc| Overheads Allocation'!G$8,'Calc| Project Costs'!Z129),IF('Input| Overheads'!$C$42="Internal labour",SUMPRODUCT(--('Input| Projects'!$AC129="Yes"),'Calc| Overheads Allocation'!G$8,'Calc| Project Costs'!Z129,'Input| Projects'!$Y129),IF('Input| Overheads'!$C$42="DNSP defined",SUMPRODUCT(--('Input| Projects'!$AC129="Yes"),'Calc| Overheads Allocation'!G$61,'Input| Projects'!$AF129),""))),"")</f>
        <v>0</v>
      </c>
      <c r="AQ129" s="186">
        <f>IFERROR(IF('Input| Overheads'!$C$42="Direct costs",SUMPRODUCT(--('Input| Projects'!$AC129="Yes"),'Calc| Overheads Allocation'!H$8,'Calc| Project Costs'!AA129),IF('Input| Overheads'!$C$42="Internal labour",SUMPRODUCT(--('Input| Projects'!$AC129="Yes"),'Calc| Overheads Allocation'!H$8,'Calc| Project Costs'!AA129,'Input| Projects'!$Y129),IF('Input| Overheads'!$C$42="DNSP defined",SUMPRODUCT(--('Input| Projects'!$AC129="Yes"),'Calc| Overheads Allocation'!H$61,'Input| Projects'!$AF129),""))),"")</f>
        <v>0</v>
      </c>
      <c r="AR129" s="186">
        <f>IFERROR(IF('Input| Overheads'!$C$42="Direct costs",SUMPRODUCT(--('Input| Projects'!$AC129="Yes"),'Calc| Overheads Allocation'!I$8,'Calc| Project Costs'!AB129),IF('Input| Overheads'!$C$42="Internal labour",SUMPRODUCT(--('Input| Projects'!$AC129="Yes"),'Calc| Overheads Allocation'!I$8,'Calc| Project Costs'!AB129,'Input| Projects'!$Y129),IF('Input| Overheads'!$C$42="DNSP defined",SUMPRODUCT(--('Input| Projects'!$AC129="Yes"),'Calc| Overheads Allocation'!I$61,'Input| Projects'!$AF129),""))),"")</f>
        <v>0</v>
      </c>
      <c r="AS129" s="106"/>
      <c r="AT129" s="186">
        <f>IFERROR(IF('Input| Overheads'!$C$42="Direct costs",SUMPRODUCT(--('Input| Projects'!$AD129="Yes"),'Calc| Overheads Allocation'!C$9,'Calc| Project Costs'!V129),IF('Input| Overheads'!$C$42="Internal labour",SUMPRODUCT(--('Input| Projects'!$AD129="Yes"),'Calc| Overheads Allocation'!C$9,'Calc| Project Costs'!V129,'Input| Projects'!$Y129),IF('Input| Overheads'!$C$42="DNSP defined",SUMPRODUCT(--('Input| Projects'!$AD129="Yes"),'Calc| Overheads Allocation'!C$62,'Input| Projects'!$AG129),""))),"")</f>
        <v>0</v>
      </c>
      <c r="AU129" s="186">
        <f>IFERROR(IF('Input| Overheads'!$C$42="Direct costs",SUMPRODUCT(--('Input| Projects'!$AD129="Yes"),'Calc| Overheads Allocation'!D$9,'Calc| Project Costs'!W129),IF('Input| Overheads'!$C$42="Internal labour",SUMPRODUCT(--('Input| Projects'!$AD129="Yes"),'Calc| Overheads Allocation'!D$9,'Calc| Project Costs'!W129,'Input| Projects'!$Y129),IF('Input| Overheads'!$C$42="DNSP defined",SUMPRODUCT(--('Input| Projects'!$AD129="Yes"),'Calc| Overheads Allocation'!D$62,'Input| Projects'!$AG129),""))),"")</f>
        <v>0</v>
      </c>
      <c r="AV129" s="186">
        <f>IFERROR(IF('Input| Overheads'!$C$42="Direct costs",SUMPRODUCT(--('Input| Projects'!$AD129="Yes"),'Calc| Overheads Allocation'!E$9,'Calc| Project Costs'!X129),IF('Input| Overheads'!$C$42="Internal labour",SUMPRODUCT(--('Input| Projects'!$AD129="Yes"),'Calc| Overheads Allocation'!E$9,'Calc| Project Costs'!X129,'Input| Projects'!$Y129),IF('Input| Overheads'!$C$42="DNSP defined",SUMPRODUCT(--('Input| Projects'!$AD129="Yes"),'Calc| Overheads Allocation'!E$62,'Input| Projects'!$AG129),""))),"")</f>
        <v>0</v>
      </c>
      <c r="AW129" s="186">
        <f>IFERROR(IF('Input| Overheads'!$C$42="Direct costs",SUMPRODUCT(--('Input| Projects'!$AD129="Yes"),'Calc| Overheads Allocation'!F$9,'Calc| Project Costs'!Y129),IF('Input| Overheads'!$C$42="Internal labour",SUMPRODUCT(--('Input| Projects'!$AD129="Yes"),'Calc| Overheads Allocation'!F$9,'Calc| Project Costs'!Y129,'Input| Projects'!$Y129),IF('Input| Overheads'!$C$42="DNSP defined",SUMPRODUCT(--('Input| Projects'!$AD129="Yes"),'Calc| Overheads Allocation'!F$62,'Input| Projects'!$AG129),""))),"")</f>
        <v>0</v>
      </c>
      <c r="AX129" s="186">
        <f>IFERROR(IF('Input| Overheads'!$C$42="Direct costs",SUMPRODUCT(--('Input| Projects'!$AD129="Yes"),'Calc| Overheads Allocation'!G$9,'Calc| Project Costs'!Z129),IF('Input| Overheads'!$C$42="Internal labour",SUMPRODUCT(--('Input| Projects'!$AD129="Yes"),'Calc| Overheads Allocation'!G$9,'Calc| Project Costs'!Z129,'Input| Projects'!$Y129),IF('Input| Overheads'!$C$42="DNSP defined",SUMPRODUCT(--('Input| Projects'!$AD129="Yes"),'Calc| Overheads Allocation'!G$62,'Input| Projects'!$AG129),""))),"")</f>
        <v>0</v>
      </c>
      <c r="AY129" s="186">
        <f>IFERROR(IF('Input| Overheads'!$C$42="Direct costs",SUMPRODUCT(--('Input| Projects'!$AD129="Yes"),'Calc| Overheads Allocation'!H$9,'Calc| Project Costs'!AA129),IF('Input| Overheads'!$C$42="Internal labour",SUMPRODUCT(--('Input| Projects'!$AD129="Yes"),'Calc| Overheads Allocation'!H$9,'Calc| Project Costs'!AA129,'Input| Projects'!$Y129),IF('Input| Overheads'!$C$42="DNSP defined",SUMPRODUCT(--('Input| Projects'!$AD129="Yes"),'Calc| Overheads Allocation'!H$62,'Input| Projects'!$AG129),""))),"")</f>
        <v>0</v>
      </c>
      <c r="AZ129" s="186">
        <f>IFERROR(IF('Input| Overheads'!$C$42="Direct costs",SUMPRODUCT(--('Input| Projects'!$AD129="Yes"),'Calc| Overheads Allocation'!I$9,'Calc| Project Costs'!AB129),IF('Input| Overheads'!$C$42="Internal labour",SUMPRODUCT(--('Input| Projects'!$AD129="Yes"),'Calc| Overheads Allocation'!I$9,'Calc| Project Costs'!AB129,'Input| Projects'!$Y129),IF('Input| Overheads'!$C$42="DNSP defined",SUMPRODUCT(--('Input| Projects'!$AD129="Yes"),'Calc| Overheads Allocation'!I$62,'Input| Projects'!$AG129),""))),"")</f>
        <v>0</v>
      </c>
      <c r="BA129" s="106"/>
      <c r="BB129" s="186">
        <f t="shared" si="71"/>
        <v>33.052489999999999</v>
      </c>
      <c r="BC129" s="186">
        <f t="shared" si="72"/>
        <v>0</v>
      </c>
      <c r="BD129" s="186">
        <f t="shared" si="73"/>
        <v>0</v>
      </c>
      <c r="BE129" s="186">
        <f t="shared" si="50"/>
        <v>0</v>
      </c>
      <c r="BF129" s="186">
        <f t="shared" si="51"/>
        <v>0</v>
      </c>
      <c r="BG129" s="186">
        <f t="shared" si="52"/>
        <v>0</v>
      </c>
      <c r="BH129" s="186">
        <f t="shared" si="53"/>
        <v>0</v>
      </c>
      <c r="BI129" s="97"/>
      <c r="BJ129" s="186">
        <f t="shared" si="54"/>
        <v>0</v>
      </c>
      <c r="BK129" s="186" t="str">
        <f t="shared" si="55"/>
        <v/>
      </c>
      <c r="BL129" s="186" t="str">
        <f t="shared" si="56"/>
        <v/>
      </c>
      <c r="BM129" s="186" t="str">
        <f t="shared" si="57"/>
        <v/>
      </c>
      <c r="BN129" s="186" t="str">
        <f t="shared" si="58"/>
        <v/>
      </c>
      <c r="BO129" s="186" t="str">
        <f t="shared" si="59"/>
        <v/>
      </c>
      <c r="BP129" s="186" t="str">
        <f t="shared" si="60"/>
        <v/>
      </c>
      <c r="BQ129" s="97"/>
      <c r="BR129" s="186">
        <f t="shared" si="61"/>
        <v>106.81027</v>
      </c>
      <c r="BS129" s="186">
        <f t="shared" si="62"/>
        <v>0</v>
      </c>
      <c r="BT129" s="222">
        <f t="shared" si="63"/>
        <v>0</v>
      </c>
      <c r="BU129" s="222">
        <f t="shared" si="64"/>
        <v>0</v>
      </c>
      <c r="BV129" s="222">
        <f t="shared" si="65"/>
        <v>0</v>
      </c>
      <c r="BW129" s="222">
        <f t="shared" si="66"/>
        <v>0</v>
      </c>
      <c r="BX129" s="222">
        <f t="shared" si="67"/>
        <v>0</v>
      </c>
      <c r="BY129" s="106"/>
      <c r="BZ129" s="197">
        <f>IF(SUMIF('Input| Projects'!$AS$8:$CP$8,"Dx",'Input| Projects'!$AS129:$CP129)=0,"",SUMIF('Input| Projects'!$AS$8:$CP$8,"Dx",'Input| Projects'!$AS129:$CP129))</f>
        <v>1</v>
      </c>
      <c r="CA129" s="197" t="str">
        <f>IF(SUMIF('Input| Projects'!$AS$8:$CP$8,"Tx",'Input| Projects'!$AS129:$CP129)=0,"",SUMIF('Input| Projects'!$AS$8:$CP$8,"Tx",'Input| Projects'!$AS129:$CP129))</f>
        <v/>
      </c>
      <c r="CB129" s="150" t="str">
        <f t="shared" si="74"/>
        <v/>
      </c>
    </row>
    <row r="130" spans="2:80" x14ac:dyDescent="0.2">
      <c r="B130" s="201">
        <f>IFERROR('Input| Projects'!B130,"")</f>
        <v>121</v>
      </c>
      <c r="C130" s="42" t="str">
        <f>IFERROR(IF('Input| Projects'!C130="","",'Input| Projects'!C130),"")</f>
        <v>Reactive Asbestos Projects - DC</v>
      </c>
      <c r="D130" s="42" t="str">
        <f>IFERROR(IF('Input| Projects'!D130="","",'Input| Projects'!D130),"")</f>
        <v>DOC_11.03.57</v>
      </c>
      <c r="E130" s="104"/>
      <c r="F130" s="190">
        <f>IFERROR('Input| Projects'!I130*'Input| Escalations'!$K$19,"")</f>
        <v>32.340220000000002</v>
      </c>
      <c r="G130" s="190">
        <f>IFERROR('Input| Projects'!J130*'Input| Escalations'!$K$19,"")</f>
        <v>0</v>
      </c>
      <c r="H130" s="190">
        <f>IFERROR('Input| Projects'!K130*'Input| Escalations'!$K$19,"")</f>
        <v>0</v>
      </c>
      <c r="I130" s="190">
        <f>IFERROR('Input| Projects'!L130*'Input| Escalations'!$K$19,"")</f>
        <v>0</v>
      </c>
      <c r="J130" s="190">
        <f>IFERROR('Input| Projects'!M130*'Input| Escalations'!$K$19,"")</f>
        <v>0</v>
      </c>
      <c r="K130" s="190">
        <f>IFERROR('Input| Projects'!N130*'Input| Escalations'!$K$19,"")</f>
        <v>0</v>
      </c>
      <c r="L130" s="190">
        <f>IFERROR('Input| Projects'!O130*'Input| Escalations'!$K$19,"")</f>
        <v>0</v>
      </c>
      <c r="M130" s="150" t="str">
        <f>IF(ABS(SUM(F130:L130)-(SUM('Input| Projects'!I130:O130)*'Input| Escalations'!$K$19))&lt;0.0000001,"",1)</f>
        <v/>
      </c>
      <c r="N130" s="192">
        <f>'Input| Projects'!$Y130*INDEX('Input| Escalations'!$H$33:$N$33,MATCH('Calc| Project Costs'!N$9,'Input| Escalations'!$H$23:$N$23,0))+'Input| Projects'!$Z130*INDEX('Input| Escalations'!$H$34:$N$34,MATCH('Calc| Project Costs'!N$9,'Input| Escalations'!$H$23:$N$23,0))+'Input| Projects'!$AA130*INDEX('Input| Escalations'!$H$35:$N$35,MATCH('Calc| Project Costs'!N$9,'Input| Escalations'!$H$23:$N$23,0))+1</f>
        <v>1</v>
      </c>
      <c r="O130" s="192">
        <f>'Input| Projects'!$Y130*INDEX('Input| Escalations'!$H$33:$N$33,MATCH('Calc| Project Costs'!O$9,'Input| Escalations'!$H$23:$N$23,0))+'Input| Projects'!$Z130*INDEX('Input| Escalations'!$H$34:$N$34,MATCH('Calc| Project Costs'!O$9,'Input| Escalations'!$H$23:$N$23,0))+'Input| Projects'!$AA130*INDEX('Input| Escalations'!$H$35:$N$35,MATCH('Calc| Project Costs'!O$9,'Input| Escalations'!$H$23:$N$23,0))+1</f>
        <v>1</v>
      </c>
      <c r="P130" s="192">
        <f>'Input| Projects'!$Y130*INDEX('Input| Escalations'!$H$33:$N$33,MATCH('Calc| Project Costs'!P$9,'Input| Escalations'!$H$23:$N$23,0))+'Input| Projects'!$Z130*INDEX('Input| Escalations'!$H$34:$N$34,MATCH('Calc| Project Costs'!P$9,'Input| Escalations'!$H$23:$N$23,0))+'Input| Projects'!$AA130*INDEX('Input| Escalations'!$H$35:$N$35,MATCH('Calc| Project Costs'!P$9,'Input| Escalations'!$H$23:$N$23,0))+1</f>
        <v>1</v>
      </c>
      <c r="Q130" s="192">
        <f>'Input| Projects'!$Y130*INDEX('Input| Escalations'!$H$33:$N$33,MATCH('Calc| Project Costs'!Q$9,'Input| Escalations'!$H$23:$N$23,0))+'Input| Projects'!$Z130*INDEX('Input| Escalations'!$H$34:$N$34,MATCH('Calc| Project Costs'!Q$9,'Input| Escalations'!$H$23:$N$23,0))+'Input| Projects'!$AA130*INDEX('Input| Escalations'!$H$35:$N$35,MATCH('Calc| Project Costs'!Q$9,'Input| Escalations'!$H$23:$N$23,0))+1</f>
        <v>1</v>
      </c>
      <c r="R130" s="192">
        <f>'Input| Projects'!$Y130*INDEX('Input| Escalations'!$H$33:$N$33,MATCH('Calc| Project Costs'!R$9,'Input| Escalations'!$H$23:$N$23,0))+'Input| Projects'!$Z130*INDEX('Input| Escalations'!$H$34:$N$34,MATCH('Calc| Project Costs'!R$9,'Input| Escalations'!$H$23:$N$23,0))+'Input| Projects'!$AA130*INDEX('Input| Escalations'!$H$35:$N$35,MATCH('Calc| Project Costs'!R$9,'Input| Escalations'!$H$23:$N$23,0))+1</f>
        <v>1</v>
      </c>
      <c r="S130" s="192">
        <f>'Input| Projects'!$Y130*INDEX('Input| Escalations'!$H$33:$N$33,MATCH('Calc| Project Costs'!S$9,'Input| Escalations'!$H$23:$N$23,0))+'Input| Projects'!$Z130*INDEX('Input| Escalations'!$H$34:$N$34,MATCH('Calc| Project Costs'!S$9,'Input| Escalations'!$H$23:$N$23,0))+'Input| Projects'!$AA130*INDEX('Input| Escalations'!$H$35:$N$35,MATCH('Calc| Project Costs'!S$9,'Input| Escalations'!$H$23:$N$23,0))+1</f>
        <v>1</v>
      </c>
      <c r="T130" s="192">
        <f>'Input| Projects'!$Y130*INDEX('Input| Escalations'!$H$33:$N$33,MATCH('Calc| Project Costs'!T$9,'Input| Escalations'!$H$23:$N$23,0))+'Input| Projects'!$Z130*INDEX('Input| Escalations'!$H$34:$N$34,MATCH('Calc| Project Costs'!T$9,'Input| Escalations'!$H$23:$N$23,0))+'Input| Projects'!$AA130*INDEX('Input| Escalations'!$H$35:$N$35,MATCH('Calc| Project Costs'!T$9,'Input| Escalations'!$H$23:$N$23,0))+1</f>
        <v>1</v>
      </c>
      <c r="U130" s="106"/>
      <c r="V130" s="186">
        <f t="shared" si="68"/>
        <v>32.340220000000002</v>
      </c>
      <c r="W130" s="186">
        <f t="shared" si="69"/>
        <v>0</v>
      </c>
      <c r="X130" s="186">
        <f t="shared" si="70"/>
        <v>0</v>
      </c>
      <c r="Y130" s="186">
        <f t="shared" si="46"/>
        <v>0</v>
      </c>
      <c r="Z130" s="186">
        <f t="shared" si="47"/>
        <v>0</v>
      </c>
      <c r="AA130" s="186">
        <f t="shared" si="48"/>
        <v>0</v>
      </c>
      <c r="AB130" s="186">
        <f t="shared" si="49"/>
        <v>0</v>
      </c>
      <c r="AC130" s="106"/>
      <c r="AD130" s="186">
        <f>'Input| Projects'!Q130*N130*'Input| Escalations'!$K$19</f>
        <v>0</v>
      </c>
      <c r="AE130" s="186">
        <f>'Input| Projects'!R130*O130*'Input| Escalations'!$K$19</f>
        <v>0</v>
      </c>
      <c r="AF130" s="186">
        <f>'Input| Projects'!S130*P130*'Input| Escalations'!$K$19</f>
        <v>0</v>
      </c>
      <c r="AG130" s="186">
        <f>'Input| Projects'!T130*Q130*'Input| Escalations'!$K$19</f>
        <v>0</v>
      </c>
      <c r="AH130" s="186">
        <f>'Input| Projects'!U130*R130*'Input| Escalations'!$K$19</f>
        <v>0</v>
      </c>
      <c r="AI130" s="186">
        <f>'Input| Projects'!V130*S130*'Input| Escalations'!$K$19</f>
        <v>0</v>
      </c>
      <c r="AJ130" s="186">
        <f>'Input| Projects'!W130*T130*'Input| Escalations'!$K$19</f>
        <v>0</v>
      </c>
      <c r="AK130" s="106"/>
      <c r="AL130" s="186">
        <f>IFERROR(IF('Input| Overheads'!$C$42="Direct costs",SUMPRODUCT(--('Input| Projects'!$AC130="Yes"),'Calc| Overheads Allocation'!C$8,'Calc| Project Costs'!V130),IF('Input| Overheads'!$C$42="Internal labour",SUMPRODUCT(--('Input| Projects'!$AC130="Yes"),'Calc| Overheads Allocation'!C$8,'Calc| Project Costs'!V130,'Input| Projects'!$Y130),IF('Input| Overheads'!$C$42="DNSP defined",SUMPRODUCT(--('Input| Projects'!$AC130="Yes"),'Calc| Overheads Allocation'!C$61,'Input| Projects'!$AF130),""))),"")</f>
        <v>1.6254099999999998</v>
      </c>
      <c r="AM130" s="186">
        <f>IFERROR(IF('Input| Overheads'!$C$42="Direct costs",SUMPRODUCT(--('Input| Projects'!$AC130="Yes"),'Calc| Overheads Allocation'!D$8,'Calc| Project Costs'!W130),IF('Input| Overheads'!$C$42="Internal labour",SUMPRODUCT(--('Input| Projects'!$AC130="Yes"),'Calc| Overheads Allocation'!D$8,'Calc| Project Costs'!W130,'Input| Projects'!$Y130),IF('Input| Overheads'!$C$42="DNSP defined",SUMPRODUCT(--('Input| Projects'!$AC130="Yes"),'Calc| Overheads Allocation'!D$61,'Input| Projects'!$AF130),""))),"")</f>
        <v>0</v>
      </c>
      <c r="AN130" s="186">
        <f>IFERROR(IF('Input| Overheads'!$C$42="Direct costs",SUMPRODUCT(--('Input| Projects'!$AC130="Yes"),'Calc| Overheads Allocation'!E$8,'Calc| Project Costs'!X130),IF('Input| Overheads'!$C$42="Internal labour",SUMPRODUCT(--('Input| Projects'!$AC130="Yes"),'Calc| Overheads Allocation'!E$8,'Calc| Project Costs'!X130,'Input| Projects'!$Y130),IF('Input| Overheads'!$C$42="DNSP defined",SUMPRODUCT(--('Input| Projects'!$AC130="Yes"),'Calc| Overheads Allocation'!E$61,'Input| Projects'!$AF130),""))),"")</f>
        <v>0</v>
      </c>
      <c r="AO130" s="186">
        <f>IFERROR(IF('Input| Overheads'!$C$42="Direct costs",SUMPRODUCT(--('Input| Projects'!$AC130="Yes"),'Calc| Overheads Allocation'!F$8,'Calc| Project Costs'!Y130),IF('Input| Overheads'!$C$42="Internal labour",SUMPRODUCT(--('Input| Projects'!$AC130="Yes"),'Calc| Overheads Allocation'!F$8,'Calc| Project Costs'!Y130,'Input| Projects'!$Y130),IF('Input| Overheads'!$C$42="DNSP defined",SUMPRODUCT(--('Input| Projects'!$AC130="Yes"),'Calc| Overheads Allocation'!F$61,'Input| Projects'!$AF130),""))),"")</f>
        <v>0</v>
      </c>
      <c r="AP130" s="186">
        <f>IFERROR(IF('Input| Overheads'!$C$42="Direct costs",SUMPRODUCT(--('Input| Projects'!$AC130="Yes"),'Calc| Overheads Allocation'!G$8,'Calc| Project Costs'!Z130),IF('Input| Overheads'!$C$42="Internal labour",SUMPRODUCT(--('Input| Projects'!$AC130="Yes"),'Calc| Overheads Allocation'!G$8,'Calc| Project Costs'!Z130,'Input| Projects'!$Y130),IF('Input| Overheads'!$C$42="DNSP defined",SUMPRODUCT(--('Input| Projects'!$AC130="Yes"),'Calc| Overheads Allocation'!G$61,'Input| Projects'!$AF130),""))),"")</f>
        <v>0</v>
      </c>
      <c r="AQ130" s="186">
        <f>IFERROR(IF('Input| Overheads'!$C$42="Direct costs",SUMPRODUCT(--('Input| Projects'!$AC130="Yes"),'Calc| Overheads Allocation'!H$8,'Calc| Project Costs'!AA130),IF('Input| Overheads'!$C$42="Internal labour",SUMPRODUCT(--('Input| Projects'!$AC130="Yes"),'Calc| Overheads Allocation'!H$8,'Calc| Project Costs'!AA130,'Input| Projects'!$Y130),IF('Input| Overheads'!$C$42="DNSP defined",SUMPRODUCT(--('Input| Projects'!$AC130="Yes"),'Calc| Overheads Allocation'!H$61,'Input| Projects'!$AF130),""))),"")</f>
        <v>0</v>
      </c>
      <c r="AR130" s="186">
        <f>IFERROR(IF('Input| Overheads'!$C$42="Direct costs",SUMPRODUCT(--('Input| Projects'!$AC130="Yes"),'Calc| Overheads Allocation'!I$8,'Calc| Project Costs'!AB130),IF('Input| Overheads'!$C$42="Internal labour",SUMPRODUCT(--('Input| Projects'!$AC130="Yes"),'Calc| Overheads Allocation'!I$8,'Calc| Project Costs'!AB130,'Input| Projects'!$Y130),IF('Input| Overheads'!$C$42="DNSP defined",SUMPRODUCT(--('Input| Projects'!$AC130="Yes"),'Calc| Overheads Allocation'!I$61,'Input| Projects'!$AF130),""))),"")</f>
        <v>0</v>
      </c>
      <c r="AS130" s="106"/>
      <c r="AT130" s="186">
        <f>IFERROR(IF('Input| Overheads'!$C$42="Direct costs",SUMPRODUCT(--('Input| Projects'!$AD130="Yes"),'Calc| Overheads Allocation'!C$9,'Calc| Project Costs'!V130),IF('Input| Overheads'!$C$42="Internal labour",SUMPRODUCT(--('Input| Projects'!$AD130="Yes"),'Calc| Overheads Allocation'!C$9,'Calc| Project Costs'!V130,'Input| Projects'!$Y130),IF('Input| Overheads'!$C$42="DNSP defined",SUMPRODUCT(--('Input| Projects'!$AD130="Yes"),'Calc| Overheads Allocation'!C$62,'Input| Projects'!$AG130),""))),"")</f>
        <v>0</v>
      </c>
      <c r="AU130" s="186">
        <f>IFERROR(IF('Input| Overheads'!$C$42="Direct costs",SUMPRODUCT(--('Input| Projects'!$AD130="Yes"),'Calc| Overheads Allocation'!D$9,'Calc| Project Costs'!W130),IF('Input| Overheads'!$C$42="Internal labour",SUMPRODUCT(--('Input| Projects'!$AD130="Yes"),'Calc| Overheads Allocation'!D$9,'Calc| Project Costs'!W130,'Input| Projects'!$Y130),IF('Input| Overheads'!$C$42="DNSP defined",SUMPRODUCT(--('Input| Projects'!$AD130="Yes"),'Calc| Overheads Allocation'!D$62,'Input| Projects'!$AG130),""))),"")</f>
        <v>0</v>
      </c>
      <c r="AV130" s="186">
        <f>IFERROR(IF('Input| Overheads'!$C$42="Direct costs",SUMPRODUCT(--('Input| Projects'!$AD130="Yes"),'Calc| Overheads Allocation'!E$9,'Calc| Project Costs'!X130),IF('Input| Overheads'!$C$42="Internal labour",SUMPRODUCT(--('Input| Projects'!$AD130="Yes"),'Calc| Overheads Allocation'!E$9,'Calc| Project Costs'!X130,'Input| Projects'!$Y130),IF('Input| Overheads'!$C$42="DNSP defined",SUMPRODUCT(--('Input| Projects'!$AD130="Yes"),'Calc| Overheads Allocation'!E$62,'Input| Projects'!$AG130),""))),"")</f>
        <v>0</v>
      </c>
      <c r="AW130" s="186">
        <f>IFERROR(IF('Input| Overheads'!$C$42="Direct costs",SUMPRODUCT(--('Input| Projects'!$AD130="Yes"),'Calc| Overheads Allocation'!F$9,'Calc| Project Costs'!Y130),IF('Input| Overheads'!$C$42="Internal labour",SUMPRODUCT(--('Input| Projects'!$AD130="Yes"),'Calc| Overheads Allocation'!F$9,'Calc| Project Costs'!Y130,'Input| Projects'!$Y130),IF('Input| Overheads'!$C$42="DNSP defined",SUMPRODUCT(--('Input| Projects'!$AD130="Yes"),'Calc| Overheads Allocation'!F$62,'Input| Projects'!$AG130),""))),"")</f>
        <v>0</v>
      </c>
      <c r="AX130" s="186">
        <f>IFERROR(IF('Input| Overheads'!$C$42="Direct costs",SUMPRODUCT(--('Input| Projects'!$AD130="Yes"),'Calc| Overheads Allocation'!G$9,'Calc| Project Costs'!Z130),IF('Input| Overheads'!$C$42="Internal labour",SUMPRODUCT(--('Input| Projects'!$AD130="Yes"),'Calc| Overheads Allocation'!G$9,'Calc| Project Costs'!Z130,'Input| Projects'!$Y130),IF('Input| Overheads'!$C$42="DNSP defined",SUMPRODUCT(--('Input| Projects'!$AD130="Yes"),'Calc| Overheads Allocation'!G$62,'Input| Projects'!$AG130),""))),"")</f>
        <v>0</v>
      </c>
      <c r="AY130" s="186">
        <f>IFERROR(IF('Input| Overheads'!$C$42="Direct costs",SUMPRODUCT(--('Input| Projects'!$AD130="Yes"),'Calc| Overheads Allocation'!H$9,'Calc| Project Costs'!AA130),IF('Input| Overheads'!$C$42="Internal labour",SUMPRODUCT(--('Input| Projects'!$AD130="Yes"),'Calc| Overheads Allocation'!H$9,'Calc| Project Costs'!AA130,'Input| Projects'!$Y130),IF('Input| Overheads'!$C$42="DNSP defined",SUMPRODUCT(--('Input| Projects'!$AD130="Yes"),'Calc| Overheads Allocation'!H$62,'Input| Projects'!$AG130),""))),"")</f>
        <v>0</v>
      </c>
      <c r="AZ130" s="186">
        <f>IFERROR(IF('Input| Overheads'!$C$42="Direct costs",SUMPRODUCT(--('Input| Projects'!$AD130="Yes"),'Calc| Overheads Allocation'!I$9,'Calc| Project Costs'!AB130),IF('Input| Overheads'!$C$42="Internal labour",SUMPRODUCT(--('Input| Projects'!$AD130="Yes"),'Calc| Overheads Allocation'!I$9,'Calc| Project Costs'!AB130,'Input| Projects'!$Y130),IF('Input| Overheads'!$C$42="DNSP defined",SUMPRODUCT(--('Input| Projects'!$AD130="Yes"),'Calc| Overheads Allocation'!I$62,'Input| Projects'!$AG130),""))),"")</f>
        <v>0</v>
      </c>
      <c r="BA130" s="106"/>
      <c r="BB130" s="186">
        <f t="shared" si="71"/>
        <v>1.6254099999999998</v>
      </c>
      <c r="BC130" s="186">
        <f t="shared" si="72"/>
        <v>0</v>
      </c>
      <c r="BD130" s="186">
        <f t="shared" si="73"/>
        <v>0</v>
      </c>
      <c r="BE130" s="186">
        <f t="shared" si="50"/>
        <v>0</v>
      </c>
      <c r="BF130" s="186">
        <f t="shared" si="51"/>
        <v>0</v>
      </c>
      <c r="BG130" s="186">
        <f t="shared" si="52"/>
        <v>0</v>
      </c>
      <c r="BH130" s="186">
        <f t="shared" si="53"/>
        <v>0</v>
      </c>
      <c r="BI130" s="97"/>
      <c r="BJ130" s="186">
        <f t="shared" si="54"/>
        <v>0</v>
      </c>
      <c r="BK130" s="186" t="str">
        <f t="shared" si="55"/>
        <v/>
      </c>
      <c r="BL130" s="186" t="str">
        <f t="shared" si="56"/>
        <v/>
      </c>
      <c r="BM130" s="186" t="str">
        <f t="shared" si="57"/>
        <v/>
      </c>
      <c r="BN130" s="186" t="str">
        <f t="shared" si="58"/>
        <v/>
      </c>
      <c r="BO130" s="186" t="str">
        <f t="shared" si="59"/>
        <v/>
      </c>
      <c r="BP130" s="186" t="str">
        <f t="shared" si="60"/>
        <v/>
      </c>
      <c r="BQ130" s="97"/>
      <c r="BR130" s="186">
        <f t="shared" si="61"/>
        <v>33.965630000000004</v>
      </c>
      <c r="BS130" s="186">
        <f t="shared" si="62"/>
        <v>0</v>
      </c>
      <c r="BT130" s="222">
        <f t="shared" si="63"/>
        <v>0</v>
      </c>
      <c r="BU130" s="222">
        <f t="shared" si="64"/>
        <v>0</v>
      </c>
      <c r="BV130" s="222">
        <f t="shared" si="65"/>
        <v>0</v>
      </c>
      <c r="BW130" s="222">
        <f t="shared" si="66"/>
        <v>0</v>
      </c>
      <c r="BX130" s="222">
        <f t="shared" si="67"/>
        <v>0</v>
      </c>
      <c r="BY130" s="106"/>
      <c r="BZ130" s="197">
        <f>IF(SUMIF('Input| Projects'!$AS$8:$CP$8,"Dx",'Input| Projects'!$AS130:$CP130)=0,"",SUMIF('Input| Projects'!$AS$8:$CP$8,"Dx",'Input| Projects'!$AS130:$CP130))</f>
        <v>1</v>
      </c>
      <c r="CA130" s="197" t="str">
        <f>IF(SUMIF('Input| Projects'!$AS$8:$CP$8,"Tx",'Input| Projects'!$AS130:$CP130)=0,"",SUMIF('Input| Projects'!$AS$8:$CP$8,"Tx",'Input| Projects'!$AS130:$CP130))</f>
        <v/>
      </c>
      <c r="CB130" s="150" t="str">
        <f t="shared" si="74"/>
        <v/>
      </c>
    </row>
    <row r="131" spans="2:80" x14ac:dyDescent="0.2">
      <c r="B131" s="201">
        <f>IFERROR('Input| Projects'!B131,"")</f>
        <v>122</v>
      </c>
      <c r="C131" s="42" t="str">
        <f>IFERROR(IF('Input| Projects'!C131="","",'Input| Projects'!C131),"")</f>
        <v>Reactive Asbestos Projects - DM</v>
      </c>
      <c r="D131" s="42" t="str">
        <f>IFERROR(IF('Input| Projects'!D131="","",'Input| Projects'!D131),"")</f>
        <v>DOC_11.03.58</v>
      </c>
      <c r="E131" s="104"/>
      <c r="F131" s="190">
        <f>IFERROR('Input| Projects'!I131*'Input| Escalations'!$K$19,"")</f>
        <v>0.42806</v>
      </c>
      <c r="G131" s="190">
        <f>IFERROR('Input| Projects'!J131*'Input| Escalations'!$K$19,"")</f>
        <v>0</v>
      </c>
      <c r="H131" s="190">
        <f>IFERROR('Input| Projects'!K131*'Input| Escalations'!$K$19,"")</f>
        <v>0</v>
      </c>
      <c r="I131" s="190">
        <f>IFERROR('Input| Projects'!L131*'Input| Escalations'!$K$19,"")</f>
        <v>0</v>
      </c>
      <c r="J131" s="190">
        <f>IFERROR('Input| Projects'!M131*'Input| Escalations'!$K$19,"")</f>
        <v>0</v>
      </c>
      <c r="K131" s="190">
        <f>IFERROR('Input| Projects'!N131*'Input| Escalations'!$K$19,"")</f>
        <v>0</v>
      </c>
      <c r="L131" s="190">
        <f>IFERROR('Input| Projects'!O131*'Input| Escalations'!$K$19,"")</f>
        <v>0</v>
      </c>
      <c r="M131" s="150" t="str">
        <f>IF(ABS(SUM(F131:L131)-(SUM('Input| Projects'!I131:O131)*'Input| Escalations'!$K$19))&lt;0.0000001,"",1)</f>
        <v/>
      </c>
      <c r="N131" s="192">
        <f>'Input| Projects'!$Y131*INDEX('Input| Escalations'!$H$33:$N$33,MATCH('Calc| Project Costs'!N$9,'Input| Escalations'!$H$23:$N$23,0))+'Input| Projects'!$Z131*INDEX('Input| Escalations'!$H$34:$N$34,MATCH('Calc| Project Costs'!N$9,'Input| Escalations'!$H$23:$N$23,0))+'Input| Projects'!$AA131*INDEX('Input| Escalations'!$H$35:$N$35,MATCH('Calc| Project Costs'!N$9,'Input| Escalations'!$H$23:$N$23,0))+1</f>
        <v>1</v>
      </c>
      <c r="O131" s="192">
        <f>'Input| Projects'!$Y131*INDEX('Input| Escalations'!$H$33:$N$33,MATCH('Calc| Project Costs'!O$9,'Input| Escalations'!$H$23:$N$23,0))+'Input| Projects'!$Z131*INDEX('Input| Escalations'!$H$34:$N$34,MATCH('Calc| Project Costs'!O$9,'Input| Escalations'!$H$23:$N$23,0))+'Input| Projects'!$AA131*INDEX('Input| Escalations'!$H$35:$N$35,MATCH('Calc| Project Costs'!O$9,'Input| Escalations'!$H$23:$N$23,0))+1</f>
        <v>1</v>
      </c>
      <c r="P131" s="192">
        <f>'Input| Projects'!$Y131*INDEX('Input| Escalations'!$H$33:$N$33,MATCH('Calc| Project Costs'!P$9,'Input| Escalations'!$H$23:$N$23,0))+'Input| Projects'!$Z131*INDEX('Input| Escalations'!$H$34:$N$34,MATCH('Calc| Project Costs'!P$9,'Input| Escalations'!$H$23:$N$23,0))+'Input| Projects'!$AA131*INDEX('Input| Escalations'!$H$35:$N$35,MATCH('Calc| Project Costs'!P$9,'Input| Escalations'!$H$23:$N$23,0))+1</f>
        <v>1</v>
      </c>
      <c r="Q131" s="192">
        <f>'Input| Projects'!$Y131*INDEX('Input| Escalations'!$H$33:$N$33,MATCH('Calc| Project Costs'!Q$9,'Input| Escalations'!$H$23:$N$23,0))+'Input| Projects'!$Z131*INDEX('Input| Escalations'!$H$34:$N$34,MATCH('Calc| Project Costs'!Q$9,'Input| Escalations'!$H$23:$N$23,0))+'Input| Projects'!$AA131*INDEX('Input| Escalations'!$H$35:$N$35,MATCH('Calc| Project Costs'!Q$9,'Input| Escalations'!$H$23:$N$23,0))+1</f>
        <v>1</v>
      </c>
      <c r="R131" s="192">
        <f>'Input| Projects'!$Y131*INDEX('Input| Escalations'!$H$33:$N$33,MATCH('Calc| Project Costs'!R$9,'Input| Escalations'!$H$23:$N$23,0))+'Input| Projects'!$Z131*INDEX('Input| Escalations'!$H$34:$N$34,MATCH('Calc| Project Costs'!R$9,'Input| Escalations'!$H$23:$N$23,0))+'Input| Projects'!$AA131*INDEX('Input| Escalations'!$H$35:$N$35,MATCH('Calc| Project Costs'!R$9,'Input| Escalations'!$H$23:$N$23,0))+1</f>
        <v>1</v>
      </c>
      <c r="S131" s="192">
        <f>'Input| Projects'!$Y131*INDEX('Input| Escalations'!$H$33:$N$33,MATCH('Calc| Project Costs'!S$9,'Input| Escalations'!$H$23:$N$23,0))+'Input| Projects'!$Z131*INDEX('Input| Escalations'!$H$34:$N$34,MATCH('Calc| Project Costs'!S$9,'Input| Escalations'!$H$23:$N$23,0))+'Input| Projects'!$AA131*INDEX('Input| Escalations'!$H$35:$N$35,MATCH('Calc| Project Costs'!S$9,'Input| Escalations'!$H$23:$N$23,0))+1</f>
        <v>1</v>
      </c>
      <c r="T131" s="192">
        <f>'Input| Projects'!$Y131*INDEX('Input| Escalations'!$H$33:$N$33,MATCH('Calc| Project Costs'!T$9,'Input| Escalations'!$H$23:$N$23,0))+'Input| Projects'!$Z131*INDEX('Input| Escalations'!$H$34:$N$34,MATCH('Calc| Project Costs'!T$9,'Input| Escalations'!$H$23:$N$23,0))+'Input| Projects'!$AA131*INDEX('Input| Escalations'!$H$35:$N$35,MATCH('Calc| Project Costs'!T$9,'Input| Escalations'!$H$23:$N$23,0))+1</f>
        <v>1</v>
      </c>
      <c r="U131" s="106"/>
      <c r="V131" s="186">
        <f t="shared" si="68"/>
        <v>0.42806</v>
      </c>
      <c r="W131" s="186">
        <f t="shared" si="69"/>
        <v>0</v>
      </c>
      <c r="X131" s="186">
        <f t="shared" si="70"/>
        <v>0</v>
      </c>
      <c r="Y131" s="186">
        <f t="shared" si="46"/>
        <v>0</v>
      </c>
      <c r="Z131" s="186">
        <f t="shared" si="47"/>
        <v>0</v>
      </c>
      <c r="AA131" s="186">
        <f t="shared" si="48"/>
        <v>0</v>
      </c>
      <c r="AB131" s="186">
        <f t="shared" si="49"/>
        <v>0</v>
      </c>
      <c r="AC131" s="106"/>
      <c r="AD131" s="186">
        <f>'Input| Projects'!Q131*N131*'Input| Escalations'!$K$19</f>
        <v>0</v>
      </c>
      <c r="AE131" s="186">
        <f>'Input| Projects'!R131*O131*'Input| Escalations'!$K$19</f>
        <v>0</v>
      </c>
      <c r="AF131" s="186">
        <f>'Input| Projects'!S131*P131*'Input| Escalations'!$K$19</f>
        <v>0</v>
      </c>
      <c r="AG131" s="186">
        <f>'Input| Projects'!T131*Q131*'Input| Escalations'!$K$19</f>
        <v>0</v>
      </c>
      <c r="AH131" s="186">
        <f>'Input| Projects'!U131*R131*'Input| Escalations'!$K$19</f>
        <v>0</v>
      </c>
      <c r="AI131" s="186">
        <f>'Input| Projects'!V131*S131*'Input| Escalations'!$K$19</f>
        <v>0</v>
      </c>
      <c r="AJ131" s="186">
        <f>'Input| Projects'!W131*T131*'Input| Escalations'!$K$19</f>
        <v>0</v>
      </c>
      <c r="AK131" s="106"/>
      <c r="AL131" s="186">
        <f>IFERROR(IF('Input| Overheads'!$C$42="Direct costs",SUMPRODUCT(--('Input| Projects'!$AC131="Yes"),'Calc| Overheads Allocation'!C$8,'Calc| Project Costs'!V131),IF('Input| Overheads'!$C$42="Internal labour",SUMPRODUCT(--('Input| Projects'!$AC131="Yes"),'Calc| Overheads Allocation'!C$8,'Calc| Project Costs'!V131,'Input| Projects'!$Y131),IF('Input| Overheads'!$C$42="DNSP defined",SUMPRODUCT(--('Input| Projects'!$AC131="Yes"),'Calc| Overheads Allocation'!C$61,'Input| Projects'!$AF131),""))),"")</f>
        <v>0.28014999999999995</v>
      </c>
      <c r="AM131" s="186">
        <f>IFERROR(IF('Input| Overheads'!$C$42="Direct costs",SUMPRODUCT(--('Input| Projects'!$AC131="Yes"),'Calc| Overheads Allocation'!D$8,'Calc| Project Costs'!W131),IF('Input| Overheads'!$C$42="Internal labour",SUMPRODUCT(--('Input| Projects'!$AC131="Yes"),'Calc| Overheads Allocation'!D$8,'Calc| Project Costs'!W131,'Input| Projects'!$Y131),IF('Input| Overheads'!$C$42="DNSP defined",SUMPRODUCT(--('Input| Projects'!$AC131="Yes"),'Calc| Overheads Allocation'!D$61,'Input| Projects'!$AF131),""))),"")</f>
        <v>0</v>
      </c>
      <c r="AN131" s="186">
        <f>IFERROR(IF('Input| Overheads'!$C$42="Direct costs",SUMPRODUCT(--('Input| Projects'!$AC131="Yes"),'Calc| Overheads Allocation'!E$8,'Calc| Project Costs'!X131),IF('Input| Overheads'!$C$42="Internal labour",SUMPRODUCT(--('Input| Projects'!$AC131="Yes"),'Calc| Overheads Allocation'!E$8,'Calc| Project Costs'!X131,'Input| Projects'!$Y131),IF('Input| Overheads'!$C$42="DNSP defined",SUMPRODUCT(--('Input| Projects'!$AC131="Yes"),'Calc| Overheads Allocation'!E$61,'Input| Projects'!$AF131),""))),"")</f>
        <v>0</v>
      </c>
      <c r="AO131" s="186">
        <f>IFERROR(IF('Input| Overheads'!$C$42="Direct costs",SUMPRODUCT(--('Input| Projects'!$AC131="Yes"),'Calc| Overheads Allocation'!F$8,'Calc| Project Costs'!Y131),IF('Input| Overheads'!$C$42="Internal labour",SUMPRODUCT(--('Input| Projects'!$AC131="Yes"),'Calc| Overheads Allocation'!F$8,'Calc| Project Costs'!Y131,'Input| Projects'!$Y131),IF('Input| Overheads'!$C$42="DNSP defined",SUMPRODUCT(--('Input| Projects'!$AC131="Yes"),'Calc| Overheads Allocation'!F$61,'Input| Projects'!$AF131),""))),"")</f>
        <v>0</v>
      </c>
      <c r="AP131" s="186">
        <f>IFERROR(IF('Input| Overheads'!$C$42="Direct costs",SUMPRODUCT(--('Input| Projects'!$AC131="Yes"),'Calc| Overheads Allocation'!G$8,'Calc| Project Costs'!Z131),IF('Input| Overheads'!$C$42="Internal labour",SUMPRODUCT(--('Input| Projects'!$AC131="Yes"),'Calc| Overheads Allocation'!G$8,'Calc| Project Costs'!Z131,'Input| Projects'!$Y131),IF('Input| Overheads'!$C$42="DNSP defined",SUMPRODUCT(--('Input| Projects'!$AC131="Yes"),'Calc| Overheads Allocation'!G$61,'Input| Projects'!$AF131),""))),"")</f>
        <v>0</v>
      </c>
      <c r="AQ131" s="186">
        <f>IFERROR(IF('Input| Overheads'!$C$42="Direct costs",SUMPRODUCT(--('Input| Projects'!$AC131="Yes"),'Calc| Overheads Allocation'!H$8,'Calc| Project Costs'!AA131),IF('Input| Overheads'!$C$42="Internal labour",SUMPRODUCT(--('Input| Projects'!$AC131="Yes"),'Calc| Overheads Allocation'!H$8,'Calc| Project Costs'!AA131,'Input| Projects'!$Y131),IF('Input| Overheads'!$C$42="DNSP defined",SUMPRODUCT(--('Input| Projects'!$AC131="Yes"),'Calc| Overheads Allocation'!H$61,'Input| Projects'!$AF131),""))),"")</f>
        <v>0</v>
      </c>
      <c r="AR131" s="186">
        <f>IFERROR(IF('Input| Overheads'!$C$42="Direct costs",SUMPRODUCT(--('Input| Projects'!$AC131="Yes"),'Calc| Overheads Allocation'!I$8,'Calc| Project Costs'!AB131),IF('Input| Overheads'!$C$42="Internal labour",SUMPRODUCT(--('Input| Projects'!$AC131="Yes"),'Calc| Overheads Allocation'!I$8,'Calc| Project Costs'!AB131,'Input| Projects'!$Y131),IF('Input| Overheads'!$C$42="DNSP defined",SUMPRODUCT(--('Input| Projects'!$AC131="Yes"),'Calc| Overheads Allocation'!I$61,'Input| Projects'!$AF131),""))),"")</f>
        <v>0</v>
      </c>
      <c r="AS131" s="106"/>
      <c r="AT131" s="186">
        <f>IFERROR(IF('Input| Overheads'!$C$42="Direct costs",SUMPRODUCT(--('Input| Projects'!$AD131="Yes"),'Calc| Overheads Allocation'!C$9,'Calc| Project Costs'!V131),IF('Input| Overheads'!$C$42="Internal labour",SUMPRODUCT(--('Input| Projects'!$AD131="Yes"),'Calc| Overheads Allocation'!C$9,'Calc| Project Costs'!V131,'Input| Projects'!$Y131),IF('Input| Overheads'!$C$42="DNSP defined",SUMPRODUCT(--('Input| Projects'!$AD131="Yes"),'Calc| Overheads Allocation'!C$62,'Input| Projects'!$AG131),""))),"")</f>
        <v>0</v>
      </c>
      <c r="AU131" s="186">
        <f>IFERROR(IF('Input| Overheads'!$C$42="Direct costs",SUMPRODUCT(--('Input| Projects'!$AD131="Yes"),'Calc| Overheads Allocation'!D$9,'Calc| Project Costs'!W131),IF('Input| Overheads'!$C$42="Internal labour",SUMPRODUCT(--('Input| Projects'!$AD131="Yes"),'Calc| Overheads Allocation'!D$9,'Calc| Project Costs'!W131,'Input| Projects'!$Y131),IF('Input| Overheads'!$C$42="DNSP defined",SUMPRODUCT(--('Input| Projects'!$AD131="Yes"),'Calc| Overheads Allocation'!D$62,'Input| Projects'!$AG131),""))),"")</f>
        <v>0</v>
      </c>
      <c r="AV131" s="186">
        <f>IFERROR(IF('Input| Overheads'!$C$42="Direct costs",SUMPRODUCT(--('Input| Projects'!$AD131="Yes"),'Calc| Overheads Allocation'!E$9,'Calc| Project Costs'!X131),IF('Input| Overheads'!$C$42="Internal labour",SUMPRODUCT(--('Input| Projects'!$AD131="Yes"),'Calc| Overheads Allocation'!E$9,'Calc| Project Costs'!X131,'Input| Projects'!$Y131),IF('Input| Overheads'!$C$42="DNSP defined",SUMPRODUCT(--('Input| Projects'!$AD131="Yes"),'Calc| Overheads Allocation'!E$62,'Input| Projects'!$AG131),""))),"")</f>
        <v>0</v>
      </c>
      <c r="AW131" s="186">
        <f>IFERROR(IF('Input| Overheads'!$C$42="Direct costs",SUMPRODUCT(--('Input| Projects'!$AD131="Yes"),'Calc| Overheads Allocation'!F$9,'Calc| Project Costs'!Y131),IF('Input| Overheads'!$C$42="Internal labour",SUMPRODUCT(--('Input| Projects'!$AD131="Yes"),'Calc| Overheads Allocation'!F$9,'Calc| Project Costs'!Y131,'Input| Projects'!$Y131),IF('Input| Overheads'!$C$42="DNSP defined",SUMPRODUCT(--('Input| Projects'!$AD131="Yes"),'Calc| Overheads Allocation'!F$62,'Input| Projects'!$AG131),""))),"")</f>
        <v>0</v>
      </c>
      <c r="AX131" s="186">
        <f>IFERROR(IF('Input| Overheads'!$C$42="Direct costs",SUMPRODUCT(--('Input| Projects'!$AD131="Yes"),'Calc| Overheads Allocation'!G$9,'Calc| Project Costs'!Z131),IF('Input| Overheads'!$C$42="Internal labour",SUMPRODUCT(--('Input| Projects'!$AD131="Yes"),'Calc| Overheads Allocation'!G$9,'Calc| Project Costs'!Z131,'Input| Projects'!$Y131),IF('Input| Overheads'!$C$42="DNSP defined",SUMPRODUCT(--('Input| Projects'!$AD131="Yes"),'Calc| Overheads Allocation'!G$62,'Input| Projects'!$AG131),""))),"")</f>
        <v>0</v>
      </c>
      <c r="AY131" s="186">
        <f>IFERROR(IF('Input| Overheads'!$C$42="Direct costs",SUMPRODUCT(--('Input| Projects'!$AD131="Yes"),'Calc| Overheads Allocation'!H$9,'Calc| Project Costs'!AA131),IF('Input| Overheads'!$C$42="Internal labour",SUMPRODUCT(--('Input| Projects'!$AD131="Yes"),'Calc| Overheads Allocation'!H$9,'Calc| Project Costs'!AA131,'Input| Projects'!$Y131),IF('Input| Overheads'!$C$42="DNSP defined",SUMPRODUCT(--('Input| Projects'!$AD131="Yes"),'Calc| Overheads Allocation'!H$62,'Input| Projects'!$AG131),""))),"")</f>
        <v>0</v>
      </c>
      <c r="AZ131" s="186">
        <f>IFERROR(IF('Input| Overheads'!$C$42="Direct costs",SUMPRODUCT(--('Input| Projects'!$AD131="Yes"),'Calc| Overheads Allocation'!I$9,'Calc| Project Costs'!AB131),IF('Input| Overheads'!$C$42="Internal labour",SUMPRODUCT(--('Input| Projects'!$AD131="Yes"),'Calc| Overheads Allocation'!I$9,'Calc| Project Costs'!AB131,'Input| Projects'!$Y131),IF('Input| Overheads'!$C$42="DNSP defined",SUMPRODUCT(--('Input| Projects'!$AD131="Yes"),'Calc| Overheads Allocation'!I$62,'Input| Projects'!$AG131),""))),"")</f>
        <v>0</v>
      </c>
      <c r="BA131" s="106"/>
      <c r="BB131" s="186">
        <f t="shared" si="71"/>
        <v>0.28014999999999995</v>
      </c>
      <c r="BC131" s="186">
        <f t="shared" si="72"/>
        <v>0</v>
      </c>
      <c r="BD131" s="186">
        <f t="shared" si="73"/>
        <v>0</v>
      </c>
      <c r="BE131" s="186">
        <f t="shared" si="50"/>
        <v>0</v>
      </c>
      <c r="BF131" s="186">
        <f t="shared" si="51"/>
        <v>0</v>
      </c>
      <c r="BG131" s="186">
        <f t="shared" si="52"/>
        <v>0</v>
      </c>
      <c r="BH131" s="186">
        <f t="shared" si="53"/>
        <v>0</v>
      </c>
      <c r="BI131" s="97"/>
      <c r="BJ131" s="186">
        <f t="shared" si="54"/>
        <v>0</v>
      </c>
      <c r="BK131" s="186" t="str">
        <f t="shared" si="55"/>
        <v/>
      </c>
      <c r="BL131" s="186" t="str">
        <f t="shared" si="56"/>
        <v/>
      </c>
      <c r="BM131" s="186" t="str">
        <f t="shared" si="57"/>
        <v/>
      </c>
      <c r="BN131" s="186" t="str">
        <f t="shared" si="58"/>
        <v/>
      </c>
      <c r="BO131" s="186" t="str">
        <f t="shared" si="59"/>
        <v/>
      </c>
      <c r="BP131" s="186" t="str">
        <f t="shared" si="60"/>
        <v/>
      </c>
      <c r="BQ131" s="97"/>
      <c r="BR131" s="186">
        <f t="shared" si="61"/>
        <v>0.70821000000000001</v>
      </c>
      <c r="BS131" s="186">
        <f t="shared" si="62"/>
        <v>0</v>
      </c>
      <c r="BT131" s="222">
        <f t="shared" si="63"/>
        <v>0</v>
      </c>
      <c r="BU131" s="222">
        <f t="shared" si="64"/>
        <v>0</v>
      </c>
      <c r="BV131" s="222">
        <f t="shared" si="65"/>
        <v>0</v>
      </c>
      <c r="BW131" s="222">
        <f t="shared" si="66"/>
        <v>0</v>
      </c>
      <c r="BX131" s="222">
        <f t="shared" si="67"/>
        <v>0</v>
      </c>
      <c r="BY131" s="106"/>
      <c r="BZ131" s="197">
        <f>IF(SUMIF('Input| Projects'!$AS$8:$CP$8,"Dx",'Input| Projects'!$AS131:$CP131)=0,"",SUMIF('Input| Projects'!$AS$8:$CP$8,"Dx",'Input| Projects'!$AS131:$CP131))</f>
        <v>1</v>
      </c>
      <c r="CA131" s="197" t="str">
        <f>IF(SUMIF('Input| Projects'!$AS$8:$CP$8,"Tx",'Input| Projects'!$AS131:$CP131)=0,"",SUMIF('Input| Projects'!$AS$8:$CP$8,"Tx",'Input| Projects'!$AS131:$CP131))</f>
        <v/>
      </c>
      <c r="CB131" s="150" t="str">
        <f t="shared" si="74"/>
        <v/>
      </c>
    </row>
    <row r="132" spans="2:80" x14ac:dyDescent="0.2">
      <c r="B132" s="201">
        <f>IFERROR('Input| Projects'!B132,"")</f>
        <v>123</v>
      </c>
      <c r="C132" s="42" t="str">
        <f>IFERROR(IF('Input| Projects'!C132="","",'Input| Projects'!C132),"")</f>
        <v>Reactive Asbestos Projects - ZN</v>
      </c>
      <c r="D132" s="42" t="str">
        <f>IFERROR(IF('Input| Projects'!D132="","",'Input| Projects'!D132),"")</f>
        <v>DOC_11.03.61</v>
      </c>
      <c r="E132" s="104"/>
      <c r="F132" s="190">
        <f>IFERROR('Input| Projects'!I132*'Input| Escalations'!$K$19,"")</f>
        <v>22.257680000000001</v>
      </c>
      <c r="G132" s="190">
        <f>IFERROR('Input| Projects'!J132*'Input| Escalations'!$K$19,"")</f>
        <v>0</v>
      </c>
      <c r="H132" s="190">
        <f>IFERROR('Input| Projects'!K132*'Input| Escalations'!$K$19,"")</f>
        <v>0</v>
      </c>
      <c r="I132" s="190">
        <f>IFERROR('Input| Projects'!L132*'Input| Escalations'!$K$19,"")</f>
        <v>0</v>
      </c>
      <c r="J132" s="190">
        <f>IFERROR('Input| Projects'!M132*'Input| Escalations'!$K$19,"")</f>
        <v>0</v>
      </c>
      <c r="K132" s="190">
        <f>IFERROR('Input| Projects'!N132*'Input| Escalations'!$K$19,"")</f>
        <v>0</v>
      </c>
      <c r="L132" s="190">
        <f>IFERROR('Input| Projects'!O132*'Input| Escalations'!$K$19,"")</f>
        <v>0</v>
      </c>
      <c r="M132" s="150" t="str">
        <f>IF(ABS(SUM(F132:L132)-(SUM('Input| Projects'!I132:O132)*'Input| Escalations'!$K$19))&lt;0.0000001,"",1)</f>
        <v/>
      </c>
      <c r="N132" s="192">
        <f>'Input| Projects'!$Y132*INDEX('Input| Escalations'!$H$33:$N$33,MATCH('Calc| Project Costs'!N$9,'Input| Escalations'!$H$23:$N$23,0))+'Input| Projects'!$Z132*INDEX('Input| Escalations'!$H$34:$N$34,MATCH('Calc| Project Costs'!N$9,'Input| Escalations'!$H$23:$N$23,0))+'Input| Projects'!$AA132*INDEX('Input| Escalations'!$H$35:$N$35,MATCH('Calc| Project Costs'!N$9,'Input| Escalations'!$H$23:$N$23,0))+1</f>
        <v>1</v>
      </c>
      <c r="O132" s="192">
        <f>'Input| Projects'!$Y132*INDEX('Input| Escalations'!$H$33:$N$33,MATCH('Calc| Project Costs'!O$9,'Input| Escalations'!$H$23:$N$23,0))+'Input| Projects'!$Z132*INDEX('Input| Escalations'!$H$34:$N$34,MATCH('Calc| Project Costs'!O$9,'Input| Escalations'!$H$23:$N$23,0))+'Input| Projects'!$AA132*INDEX('Input| Escalations'!$H$35:$N$35,MATCH('Calc| Project Costs'!O$9,'Input| Escalations'!$H$23:$N$23,0))+1</f>
        <v>1</v>
      </c>
      <c r="P132" s="192">
        <f>'Input| Projects'!$Y132*INDEX('Input| Escalations'!$H$33:$N$33,MATCH('Calc| Project Costs'!P$9,'Input| Escalations'!$H$23:$N$23,0))+'Input| Projects'!$Z132*INDEX('Input| Escalations'!$H$34:$N$34,MATCH('Calc| Project Costs'!P$9,'Input| Escalations'!$H$23:$N$23,0))+'Input| Projects'!$AA132*INDEX('Input| Escalations'!$H$35:$N$35,MATCH('Calc| Project Costs'!P$9,'Input| Escalations'!$H$23:$N$23,0))+1</f>
        <v>1</v>
      </c>
      <c r="Q132" s="192">
        <f>'Input| Projects'!$Y132*INDEX('Input| Escalations'!$H$33:$N$33,MATCH('Calc| Project Costs'!Q$9,'Input| Escalations'!$H$23:$N$23,0))+'Input| Projects'!$Z132*INDEX('Input| Escalations'!$H$34:$N$34,MATCH('Calc| Project Costs'!Q$9,'Input| Escalations'!$H$23:$N$23,0))+'Input| Projects'!$AA132*INDEX('Input| Escalations'!$H$35:$N$35,MATCH('Calc| Project Costs'!Q$9,'Input| Escalations'!$H$23:$N$23,0))+1</f>
        <v>1</v>
      </c>
      <c r="R132" s="192">
        <f>'Input| Projects'!$Y132*INDEX('Input| Escalations'!$H$33:$N$33,MATCH('Calc| Project Costs'!R$9,'Input| Escalations'!$H$23:$N$23,0))+'Input| Projects'!$Z132*INDEX('Input| Escalations'!$H$34:$N$34,MATCH('Calc| Project Costs'!R$9,'Input| Escalations'!$H$23:$N$23,0))+'Input| Projects'!$AA132*INDEX('Input| Escalations'!$H$35:$N$35,MATCH('Calc| Project Costs'!R$9,'Input| Escalations'!$H$23:$N$23,0))+1</f>
        <v>1</v>
      </c>
      <c r="S132" s="192">
        <f>'Input| Projects'!$Y132*INDEX('Input| Escalations'!$H$33:$N$33,MATCH('Calc| Project Costs'!S$9,'Input| Escalations'!$H$23:$N$23,0))+'Input| Projects'!$Z132*INDEX('Input| Escalations'!$H$34:$N$34,MATCH('Calc| Project Costs'!S$9,'Input| Escalations'!$H$23:$N$23,0))+'Input| Projects'!$AA132*INDEX('Input| Escalations'!$H$35:$N$35,MATCH('Calc| Project Costs'!S$9,'Input| Escalations'!$H$23:$N$23,0))+1</f>
        <v>1</v>
      </c>
      <c r="T132" s="192">
        <f>'Input| Projects'!$Y132*INDEX('Input| Escalations'!$H$33:$N$33,MATCH('Calc| Project Costs'!T$9,'Input| Escalations'!$H$23:$N$23,0))+'Input| Projects'!$Z132*INDEX('Input| Escalations'!$H$34:$N$34,MATCH('Calc| Project Costs'!T$9,'Input| Escalations'!$H$23:$N$23,0))+'Input| Projects'!$AA132*INDEX('Input| Escalations'!$H$35:$N$35,MATCH('Calc| Project Costs'!T$9,'Input| Escalations'!$H$23:$N$23,0))+1</f>
        <v>1</v>
      </c>
      <c r="U132" s="106"/>
      <c r="V132" s="186">
        <f t="shared" si="68"/>
        <v>22.257680000000001</v>
      </c>
      <c r="W132" s="186">
        <f t="shared" si="69"/>
        <v>0</v>
      </c>
      <c r="X132" s="186">
        <f t="shared" si="70"/>
        <v>0</v>
      </c>
      <c r="Y132" s="186">
        <f t="shared" si="46"/>
        <v>0</v>
      </c>
      <c r="Z132" s="186">
        <f t="shared" si="47"/>
        <v>0</v>
      </c>
      <c r="AA132" s="186">
        <f t="shared" si="48"/>
        <v>0</v>
      </c>
      <c r="AB132" s="186">
        <f t="shared" si="49"/>
        <v>0</v>
      </c>
      <c r="AC132" s="106"/>
      <c r="AD132" s="186">
        <f>'Input| Projects'!Q132*N132*'Input| Escalations'!$K$19</f>
        <v>0</v>
      </c>
      <c r="AE132" s="186">
        <f>'Input| Projects'!R132*O132*'Input| Escalations'!$K$19</f>
        <v>0</v>
      </c>
      <c r="AF132" s="186">
        <f>'Input| Projects'!S132*P132*'Input| Escalations'!$K$19</f>
        <v>0</v>
      </c>
      <c r="AG132" s="186">
        <f>'Input| Projects'!T132*Q132*'Input| Escalations'!$K$19</f>
        <v>0</v>
      </c>
      <c r="AH132" s="186">
        <f>'Input| Projects'!U132*R132*'Input| Escalations'!$K$19</f>
        <v>0</v>
      </c>
      <c r="AI132" s="186">
        <f>'Input| Projects'!V132*S132*'Input| Escalations'!$K$19</f>
        <v>0</v>
      </c>
      <c r="AJ132" s="186">
        <f>'Input| Projects'!W132*T132*'Input| Escalations'!$K$19</f>
        <v>0</v>
      </c>
      <c r="AK132" s="106"/>
      <c r="AL132" s="186">
        <f>IFERROR(IF('Input| Overheads'!$C$42="Direct costs",SUMPRODUCT(--('Input| Projects'!$AC132="Yes"),'Calc| Overheads Allocation'!C$8,'Calc| Project Costs'!V132),IF('Input| Overheads'!$C$42="Internal labour",SUMPRODUCT(--('Input| Projects'!$AC132="Yes"),'Calc| Overheads Allocation'!C$8,'Calc| Project Costs'!V132,'Input| Projects'!$Y132),IF('Input| Overheads'!$C$42="DNSP defined",SUMPRODUCT(--('Input| Projects'!$AC132="Yes"),'Calc| Overheads Allocation'!C$61,'Input| Projects'!$AF132),""))),"")</f>
        <v>5.91073</v>
      </c>
      <c r="AM132" s="186">
        <f>IFERROR(IF('Input| Overheads'!$C$42="Direct costs",SUMPRODUCT(--('Input| Projects'!$AC132="Yes"),'Calc| Overheads Allocation'!D$8,'Calc| Project Costs'!W132),IF('Input| Overheads'!$C$42="Internal labour",SUMPRODUCT(--('Input| Projects'!$AC132="Yes"),'Calc| Overheads Allocation'!D$8,'Calc| Project Costs'!W132,'Input| Projects'!$Y132),IF('Input| Overheads'!$C$42="DNSP defined",SUMPRODUCT(--('Input| Projects'!$AC132="Yes"),'Calc| Overheads Allocation'!D$61,'Input| Projects'!$AF132),""))),"")</f>
        <v>0</v>
      </c>
      <c r="AN132" s="186">
        <f>IFERROR(IF('Input| Overheads'!$C$42="Direct costs",SUMPRODUCT(--('Input| Projects'!$AC132="Yes"),'Calc| Overheads Allocation'!E$8,'Calc| Project Costs'!X132),IF('Input| Overheads'!$C$42="Internal labour",SUMPRODUCT(--('Input| Projects'!$AC132="Yes"),'Calc| Overheads Allocation'!E$8,'Calc| Project Costs'!X132,'Input| Projects'!$Y132),IF('Input| Overheads'!$C$42="DNSP defined",SUMPRODUCT(--('Input| Projects'!$AC132="Yes"),'Calc| Overheads Allocation'!E$61,'Input| Projects'!$AF132),""))),"")</f>
        <v>0</v>
      </c>
      <c r="AO132" s="186">
        <f>IFERROR(IF('Input| Overheads'!$C$42="Direct costs",SUMPRODUCT(--('Input| Projects'!$AC132="Yes"),'Calc| Overheads Allocation'!F$8,'Calc| Project Costs'!Y132),IF('Input| Overheads'!$C$42="Internal labour",SUMPRODUCT(--('Input| Projects'!$AC132="Yes"),'Calc| Overheads Allocation'!F$8,'Calc| Project Costs'!Y132,'Input| Projects'!$Y132),IF('Input| Overheads'!$C$42="DNSP defined",SUMPRODUCT(--('Input| Projects'!$AC132="Yes"),'Calc| Overheads Allocation'!F$61,'Input| Projects'!$AF132),""))),"")</f>
        <v>0</v>
      </c>
      <c r="AP132" s="186">
        <f>IFERROR(IF('Input| Overheads'!$C$42="Direct costs",SUMPRODUCT(--('Input| Projects'!$AC132="Yes"),'Calc| Overheads Allocation'!G$8,'Calc| Project Costs'!Z132),IF('Input| Overheads'!$C$42="Internal labour",SUMPRODUCT(--('Input| Projects'!$AC132="Yes"),'Calc| Overheads Allocation'!G$8,'Calc| Project Costs'!Z132,'Input| Projects'!$Y132),IF('Input| Overheads'!$C$42="DNSP defined",SUMPRODUCT(--('Input| Projects'!$AC132="Yes"),'Calc| Overheads Allocation'!G$61,'Input| Projects'!$AF132),""))),"")</f>
        <v>0</v>
      </c>
      <c r="AQ132" s="186">
        <f>IFERROR(IF('Input| Overheads'!$C$42="Direct costs",SUMPRODUCT(--('Input| Projects'!$AC132="Yes"),'Calc| Overheads Allocation'!H$8,'Calc| Project Costs'!AA132),IF('Input| Overheads'!$C$42="Internal labour",SUMPRODUCT(--('Input| Projects'!$AC132="Yes"),'Calc| Overheads Allocation'!H$8,'Calc| Project Costs'!AA132,'Input| Projects'!$Y132),IF('Input| Overheads'!$C$42="DNSP defined",SUMPRODUCT(--('Input| Projects'!$AC132="Yes"),'Calc| Overheads Allocation'!H$61,'Input| Projects'!$AF132),""))),"")</f>
        <v>0</v>
      </c>
      <c r="AR132" s="186">
        <f>IFERROR(IF('Input| Overheads'!$C$42="Direct costs",SUMPRODUCT(--('Input| Projects'!$AC132="Yes"),'Calc| Overheads Allocation'!I$8,'Calc| Project Costs'!AB132),IF('Input| Overheads'!$C$42="Internal labour",SUMPRODUCT(--('Input| Projects'!$AC132="Yes"),'Calc| Overheads Allocation'!I$8,'Calc| Project Costs'!AB132,'Input| Projects'!$Y132),IF('Input| Overheads'!$C$42="DNSP defined",SUMPRODUCT(--('Input| Projects'!$AC132="Yes"),'Calc| Overheads Allocation'!I$61,'Input| Projects'!$AF132),""))),"")</f>
        <v>0</v>
      </c>
      <c r="AS132" s="106"/>
      <c r="AT132" s="186">
        <f>IFERROR(IF('Input| Overheads'!$C$42="Direct costs",SUMPRODUCT(--('Input| Projects'!$AD132="Yes"),'Calc| Overheads Allocation'!C$9,'Calc| Project Costs'!V132),IF('Input| Overheads'!$C$42="Internal labour",SUMPRODUCT(--('Input| Projects'!$AD132="Yes"),'Calc| Overheads Allocation'!C$9,'Calc| Project Costs'!V132,'Input| Projects'!$Y132),IF('Input| Overheads'!$C$42="DNSP defined",SUMPRODUCT(--('Input| Projects'!$AD132="Yes"),'Calc| Overheads Allocation'!C$62,'Input| Projects'!$AG132),""))),"")</f>
        <v>0</v>
      </c>
      <c r="AU132" s="186">
        <f>IFERROR(IF('Input| Overheads'!$C$42="Direct costs",SUMPRODUCT(--('Input| Projects'!$AD132="Yes"),'Calc| Overheads Allocation'!D$9,'Calc| Project Costs'!W132),IF('Input| Overheads'!$C$42="Internal labour",SUMPRODUCT(--('Input| Projects'!$AD132="Yes"),'Calc| Overheads Allocation'!D$9,'Calc| Project Costs'!W132,'Input| Projects'!$Y132),IF('Input| Overheads'!$C$42="DNSP defined",SUMPRODUCT(--('Input| Projects'!$AD132="Yes"),'Calc| Overheads Allocation'!D$62,'Input| Projects'!$AG132),""))),"")</f>
        <v>0</v>
      </c>
      <c r="AV132" s="186">
        <f>IFERROR(IF('Input| Overheads'!$C$42="Direct costs",SUMPRODUCT(--('Input| Projects'!$AD132="Yes"),'Calc| Overheads Allocation'!E$9,'Calc| Project Costs'!X132),IF('Input| Overheads'!$C$42="Internal labour",SUMPRODUCT(--('Input| Projects'!$AD132="Yes"),'Calc| Overheads Allocation'!E$9,'Calc| Project Costs'!X132,'Input| Projects'!$Y132),IF('Input| Overheads'!$C$42="DNSP defined",SUMPRODUCT(--('Input| Projects'!$AD132="Yes"),'Calc| Overheads Allocation'!E$62,'Input| Projects'!$AG132),""))),"")</f>
        <v>0</v>
      </c>
      <c r="AW132" s="186">
        <f>IFERROR(IF('Input| Overheads'!$C$42="Direct costs",SUMPRODUCT(--('Input| Projects'!$AD132="Yes"),'Calc| Overheads Allocation'!F$9,'Calc| Project Costs'!Y132),IF('Input| Overheads'!$C$42="Internal labour",SUMPRODUCT(--('Input| Projects'!$AD132="Yes"),'Calc| Overheads Allocation'!F$9,'Calc| Project Costs'!Y132,'Input| Projects'!$Y132),IF('Input| Overheads'!$C$42="DNSP defined",SUMPRODUCT(--('Input| Projects'!$AD132="Yes"),'Calc| Overheads Allocation'!F$62,'Input| Projects'!$AG132),""))),"")</f>
        <v>0</v>
      </c>
      <c r="AX132" s="186">
        <f>IFERROR(IF('Input| Overheads'!$C$42="Direct costs",SUMPRODUCT(--('Input| Projects'!$AD132="Yes"),'Calc| Overheads Allocation'!G$9,'Calc| Project Costs'!Z132),IF('Input| Overheads'!$C$42="Internal labour",SUMPRODUCT(--('Input| Projects'!$AD132="Yes"),'Calc| Overheads Allocation'!G$9,'Calc| Project Costs'!Z132,'Input| Projects'!$Y132),IF('Input| Overheads'!$C$42="DNSP defined",SUMPRODUCT(--('Input| Projects'!$AD132="Yes"),'Calc| Overheads Allocation'!G$62,'Input| Projects'!$AG132),""))),"")</f>
        <v>0</v>
      </c>
      <c r="AY132" s="186">
        <f>IFERROR(IF('Input| Overheads'!$C$42="Direct costs",SUMPRODUCT(--('Input| Projects'!$AD132="Yes"),'Calc| Overheads Allocation'!H$9,'Calc| Project Costs'!AA132),IF('Input| Overheads'!$C$42="Internal labour",SUMPRODUCT(--('Input| Projects'!$AD132="Yes"),'Calc| Overheads Allocation'!H$9,'Calc| Project Costs'!AA132,'Input| Projects'!$Y132),IF('Input| Overheads'!$C$42="DNSP defined",SUMPRODUCT(--('Input| Projects'!$AD132="Yes"),'Calc| Overheads Allocation'!H$62,'Input| Projects'!$AG132),""))),"")</f>
        <v>0</v>
      </c>
      <c r="AZ132" s="186">
        <f>IFERROR(IF('Input| Overheads'!$C$42="Direct costs",SUMPRODUCT(--('Input| Projects'!$AD132="Yes"),'Calc| Overheads Allocation'!I$9,'Calc| Project Costs'!AB132),IF('Input| Overheads'!$C$42="Internal labour",SUMPRODUCT(--('Input| Projects'!$AD132="Yes"),'Calc| Overheads Allocation'!I$9,'Calc| Project Costs'!AB132,'Input| Projects'!$Y132),IF('Input| Overheads'!$C$42="DNSP defined",SUMPRODUCT(--('Input| Projects'!$AD132="Yes"),'Calc| Overheads Allocation'!I$62,'Input| Projects'!$AG132),""))),"")</f>
        <v>0</v>
      </c>
      <c r="BA132" s="106"/>
      <c r="BB132" s="186">
        <f t="shared" si="71"/>
        <v>5.91073</v>
      </c>
      <c r="BC132" s="186">
        <f t="shared" si="72"/>
        <v>0</v>
      </c>
      <c r="BD132" s="186">
        <f t="shared" si="73"/>
        <v>0</v>
      </c>
      <c r="BE132" s="186">
        <f t="shared" si="50"/>
        <v>0</v>
      </c>
      <c r="BF132" s="186">
        <f t="shared" si="51"/>
        <v>0</v>
      </c>
      <c r="BG132" s="186">
        <f t="shared" si="52"/>
        <v>0</v>
      </c>
      <c r="BH132" s="186">
        <f t="shared" si="53"/>
        <v>0</v>
      </c>
      <c r="BI132" s="97"/>
      <c r="BJ132" s="186">
        <f t="shared" si="54"/>
        <v>0</v>
      </c>
      <c r="BK132" s="186" t="str">
        <f t="shared" si="55"/>
        <v/>
      </c>
      <c r="BL132" s="186" t="str">
        <f t="shared" si="56"/>
        <v/>
      </c>
      <c r="BM132" s="186" t="str">
        <f t="shared" si="57"/>
        <v/>
      </c>
      <c r="BN132" s="186" t="str">
        <f t="shared" si="58"/>
        <v/>
      </c>
      <c r="BO132" s="186" t="str">
        <f t="shared" si="59"/>
        <v/>
      </c>
      <c r="BP132" s="186" t="str">
        <f t="shared" si="60"/>
        <v/>
      </c>
      <c r="BQ132" s="97"/>
      <c r="BR132" s="186">
        <f t="shared" si="61"/>
        <v>28.168410000000002</v>
      </c>
      <c r="BS132" s="186">
        <f t="shared" si="62"/>
        <v>0</v>
      </c>
      <c r="BT132" s="222">
        <f t="shared" si="63"/>
        <v>0</v>
      </c>
      <c r="BU132" s="222">
        <f t="shared" si="64"/>
        <v>0</v>
      </c>
      <c r="BV132" s="222">
        <f t="shared" si="65"/>
        <v>0</v>
      </c>
      <c r="BW132" s="222">
        <f t="shared" si="66"/>
        <v>0</v>
      </c>
      <c r="BX132" s="222">
        <f t="shared" si="67"/>
        <v>0</v>
      </c>
      <c r="BY132" s="106"/>
      <c r="BZ132" s="197">
        <f>IF(SUMIF('Input| Projects'!$AS$8:$CP$8,"Dx",'Input| Projects'!$AS132:$CP132)=0,"",SUMIF('Input| Projects'!$AS$8:$CP$8,"Dx",'Input| Projects'!$AS132:$CP132))</f>
        <v>0.95716904149009474</v>
      </c>
      <c r="CA132" s="197">
        <f>IF(SUMIF('Input| Projects'!$AS$8:$CP$8,"Tx",'Input| Projects'!$AS132:$CP132)=0,"",SUMIF('Input| Projects'!$AS$8:$CP$8,"Tx",'Input| Projects'!$AS132:$CP132))</f>
        <v>4.2830958509905245E-2</v>
      </c>
      <c r="CB132" s="150" t="str">
        <f t="shared" si="74"/>
        <v/>
      </c>
    </row>
    <row r="133" spans="2:80" x14ac:dyDescent="0.2">
      <c r="B133" s="201">
        <f>IFERROR('Input| Projects'!B133,"")</f>
        <v>124</v>
      </c>
      <c r="C133" s="42" t="str">
        <f>IFERROR(IF('Input| Projects'!C133="","",'Input| Projects'!C133),"")</f>
        <v>Fire Fighting Water Storage Tanks - ZN</v>
      </c>
      <c r="D133" s="42" t="str">
        <f>IFERROR(IF('Input| Projects'!D133="","",'Input| Projects'!D133),"")</f>
        <v>DOC_11.03.66</v>
      </c>
      <c r="E133" s="104"/>
      <c r="F133" s="190">
        <f>IFERROR('Input| Projects'!I133*'Input| Escalations'!$K$19,"")</f>
        <v>2007.9576499999998</v>
      </c>
      <c r="G133" s="190">
        <f>IFERROR('Input| Projects'!J133*'Input| Escalations'!$K$19,"")</f>
        <v>0</v>
      </c>
      <c r="H133" s="190">
        <f>IFERROR('Input| Projects'!K133*'Input| Escalations'!$K$19,"")</f>
        <v>0</v>
      </c>
      <c r="I133" s="190">
        <f>IFERROR('Input| Projects'!L133*'Input| Escalations'!$K$19,"")</f>
        <v>0</v>
      </c>
      <c r="J133" s="190">
        <f>IFERROR('Input| Projects'!M133*'Input| Escalations'!$K$19,"")</f>
        <v>0</v>
      </c>
      <c r="K133" s="190">
        <f>IFERROR('Input| Projects'!N133*'Input| Escalations'!$K$19,"")</f>
        <v>0</v>
      </c>
      <c r="L133" s="190">
        <f>IFERROR('Input| Projects'!O133*'Input| Escalations'!$K$19,"")</f>
        <v>0</v>
      </c>
      <c r="M133" s="150" t="str">
        <f>IF(ABS(SUM(F133:L133)-(SUM('Input| Projects'!I133:O133)*'Input| Escalations'!$K$19))&lt;0.0000001,"",1)</f>
        <v/>
      </c>
      <c r="N133" s="192">
        <f>'Input| Projects'!$Y133*INDEX('Input| Escalations'!$H$33:$N$33,MATCH('Calc| Project Costs'!N$9,'Input| Escalations'!$H$23:$N$23,0))+'Input| Projects'!$Z133*INDEX('Input| Escalations'!$H$34:$N$34,MATCH('Calc| Project Costs'!N$9,'Input| Escalations'!$H$23:$N$23,0))+'Input| Projects'!$AA133*INDEX('Input| Escalations'!$H$35:$N$35,MATCH('Calc| Project Costs'!N$9,'Input| Escalations'!$H$23:$N$23,0))+1</f>
        <v>1</v>
      </c>
      <c r="O133" s="192">
        <f>'Input| Projects'!$Y133*INDEX('Input| Escalations'!$H$33:$N$33,MATCH('Calc| Project Costs'!O$9,'Input| Escalations'!$H$23:$N$23,0))+'Input| Projects'!$Z133*INDEX('Input| Escalations'!$H$34:$N$34,MATCH('Calc| Project Costs'!O$9,'Input| Escalations'!$H$23:$N$23,0))+'Input| Projects'!$AA133*INDEX('Input| Escalations'!$H$35:$N$35,MATCH('Calc| Project Costs'!O$9,'Input| Escalations'!$H$23:$N$23,0))+1</f>
        <v>1</v>
      </c>
      <c r="P133" s="192">
        <f>'Input| Projects'!$Y133*INDEX('Input| Escalations'!$H$33:$N$33,MATCH('Calc| Project Costs'!P$9,'Input| Escalations'!$H$23:$N$23,0))+'Input| Projects'!$Z133*INDEX('Input| Escalations'!$H$34:$N$34,MATCH('Calc| Project Costs'!P$9,'Input| Escalations'!$H$23:$N$23,0))+'Input| Projects'!$AA133*INDEX('Input| Escalations'!$H$35:$N$35,MATCH('Calc| Project Costs'!P$9,'Input| Escalations'!$H$23:$N$23,0))+1</f>
        <v>1</v>
      </c>
      <c r="Q133" s="192">
        <f>'Input| Projects'!$Y133*INDEX('Input| Escalations'!$H$33:$N$33,MATCH('Calc| Project Costs'!Q$9,'Input| Escalations'!$H$23:$N$23,0))+'Input| Projects'!$Z133*INDEX('Input| Escalations'!$H$34:$N$34,MATCH('Calc| Project Costs'!Q$9,'Input| Escalations'!$H$23:$N$23,0))+'Input| Projects'!$AA133*INDEX('Input| Escalations'!$H$35:$N$35,MATCH('Calc| Project Costs'!Q$9,'Input| Escalations'!$H$23:$N$23,0))+1</f>
        <v>1</v>
      </c>
      <c r="R133" s="192">
        <f>'Input| Projects'!$Y133*INDEX('Input| Escalations'!$H$33:$N$33,MATCH('Calc| Project Costs'!R$9,'Input| Escalations'!$H$23:$N$23,0))+'Input| Projects'!$Z133*INDEX('Input| Escalations'!$H$34:$N$34,MATCH('Calc| Project Costs'!R$9,'Input| Escalations'!$H$23:$N$23,0))+'Input| Projects'!$AA133*INDEX('Input| Escalations'!$H$35:$N$35,MATCH('Calc| Project Costs'!R$9,'Input| Escalations'!$H$23:$N$23,0))+1</f>
        <v>1</v>
      </c>
      <c r="S133" s="192">
        <f>'Input| Projects'!$Y133*INDEX('Input| Escalations'!$H$33:$N$33,MATCH('Calc| Project Costs'!S$9,'Input| Escalations'!$H$23:$N$23,0))+'Input| Projects'!$Z133*INDEX('Input| Escalations'!$H$34:$N$34,MATCH('Calc| Project Costs'!S$9,'Input| Escalations'!$H$23:$N$23,0))+'Input| Projects'!$AA133*INDEX('Input| Escalations'!$H$35:$N$35,MATCH('Calc| Project Costs'!S$9,'Input| Escalations'!$H$23:$N$23,0))+1</f>
        <v>1</v>
      </c>
      <c r="T133" s="192">
        <f>'Input| Projects'!$Y133*INDEX('Input| Escalations'!$H$33:$N$33,MATCH('Calc| Project Costs'!T$9,'Input| Escalations'!$H$23:$N$23,0))+'Input| Projects'!$Z133*INDEX('Input| Escalations'!$H$34:$N$34,MATCH('Calc| Project Costs'!T$9,'Input| Escalations'!$H$23:$N$23,0))+'Input| Projects'!$AA133*INDEX('Input| Escalations'!$H$35:$N$35,MATCH('Calc| Project Costs'!T$9,'Input| Escalations'!$H$23:$N$23,0))+1</f>
        <v>1</v>
      </c>
      <c r="U133" s="106"/>
      <c r="V133" s="186">
        <f t="shared" si="68"/>
        <v>2007.9576499999998</v>
      </c>
      <c r="W133" s="186">
        <f t="shared" si="69"/>
        <v>0</v>
      </c>
      <c r="X133" s="186">
        <f t="shared" si="70"/>
        <v>0</v>
      </c>
      <c r="Y133" s="186">
        <f t="shared" si="46"/>
        <v>0</v>
      </c>
      <c r="Z133" s="186">
        <f t="shared" si="47"/>
        <v>0</v>
      </c>
      <c r="AA133" s="186">
        <f t="shared" si="48"/>
        <v>0</v>
      </c>
      <c r="AB133" s="186">
        <f t="shared" si="49"/>
        <v>0</v>
      </c>
      <c r="AC133" s="106"/>
      <c r="AD133" s="186">
        <f>'Input| Projects'!Q133*N133*'Input| Escalations'!$K$19</f>
        <v>0</v>
      </c>
      <c r="AE133" s="186">
        <f>'Input| Projects'!R133*O133*'Input| Escalations'!$K$19</f>
        <v>0</v>
      </c>
      <c r="AF133" s="186">
        <f>'Input| Projects'!S133*P133*'Input| Escalations'!$K$19</f>
        <v>0</v>
      </c>
      <c r="AG133" s="186">
        <f>'Input| Projects'!T133*Q133*'Input| Escalations'!$K$19</f>
        <v>0</v>
      </c>
      <c r="AH133" s="186">
        <f>'Input| Projects'!U133*R133*'Input| Escalations'!$K$19</f>
        <v>0</v>
      </c>
      <c r="AI133" s="186">
        <f>'Input| Projects'!V133*S133*'Input| Escalations'!$K$19</f>
        <v>0</v>
      </c>
      <c r="AJ133" s="186">
        <f>'Input| Projects'!W133*T133*'Input| Escalations'!$K$19</f>
        <v>0</v>
      </c>
      <c r="AK133" s="106"/>
      <c r="AL133" s="186">
        <f>IFERROR(IF('Input| Overheads'!$C$42="Direct costs",SUMPRODUCT(--('Input| Projects'!$AC133="Yes"),'Calc| Overheads Allocation'!C$8,'Calc| Project Costs'!V133),IF('Input| Overheads'!$C$42="Internal labour",SUMPRODUCT(--('Input| Projects'!$AC133="Yes"),'Calc| Overheads Allocation'!C$8,'Calc| Project Costs'!V133,'Input| Projects'!$Y133),IF('Input| Overheads'!$C$42="DNSP defined",SUMPRODUCT(--('Input| Projects'!$AC133="Yes"),'Calc| Overheads Allocation'!C$61,'Input| Projects'!$AF133),""))),"")</f>
        <v>252.91908000000001</v>
      </c>
      <c r="AM133" s="186">
        <f>IFERROR(IF('Input| Overheads'!$C$42="Direct costs",SUMPRODUCT(--('Input| Projects'!$AC133="Yes"),'Calc| Overheads Allocation'!D$8,'Calc| Project Costs'!W133),IF('Input| Overheads'!$C$42="Internal labour",SUMPRODUCT(--('Input| Projects'!$AC133="Yes"),'Calc| Overheads Allocation'!D$8,'Calc| Project Costs'!W133,'Input| Projects'!$Y133),IF('Input| Overheads'!$C$42="DNSP defined",SUMPRODUCT(--('Input| Projects'!$AC133="Yes"),'Calc| Overheads Allocation'!D$61,'Input| Projects'!$AF133),""))),"")</f>
        <v>0</v>
      </c>
      <c r="AN133" s="186">
        <f>IFERROR(IF('Input| Overheads'!$C$42="Direct costs",SUMPRODUCT(--('Input| Projects'!$AC133="Yes"),'Calc| Overheads Allocation'!E$8,'Calc| Project Costs'!X133),IF('Input| Overheads'!$C$42="Internal labour",SUMPRODUCT(--('Input| Projects'!$AC133="Yes"),'Calc| Overheads Allocation'!E$8,'Calc| Project Costs'!X133,'Input| Projects'!$Y133),IF('Input| Overheads'!$C$42="DNSP defined",SUMPRODUCT(--('Input| Projects'!$AC133="Yes"),'Calc| Overheads Allocation'!E$61,'Input| Projects'!$AF133),""))),"")</f>
        <v>0</v>
      </c>
      <c r="AO133" s="186">
        <f>IFERROR(IF('Input| Overheads'!$C$42="Direct costs",SUMPRODUCT(--('Input| Projects'!$AC133="Yes"),'Calc| Overheads Allocation'!F$8,'Calc| Project Costs'!Y133),IF('Input| Overheads'!$C$42="Internal labour",SUMPRODUCT(--('Input| Projects'!$AC133="Yes"),'Calc| Overheads Allocation'!F$8,'Calc| Project Costs'!Y133,'Input| Projects'!$Y133),IF('Input| Overheads'!$C$42="DNSP defined",SUMPRODUCT(--('Input| Projects'!$AC133="Yes"),'Calc| Overheads Allocation'!F$61,'Input| Projects'!$AF133),""))),"")</f>
        <v>0</v>
      </c>
      <c r="AP133" s="186">
        <f>IFERROR(IF('Input| Overheads'!$C$42="Direct costs",SUMPRODUCT(--('Input| Projects'!$AC133="Yes"),'Calc| Overheads Allocation'!G$8,'Calc| Project Costs'!Z133),IF('Input| Overheads'!$C$42="Internal labour",SUMPRODUCT(--('Input| Projects'!$AC133="Yes"),'Calc| Overheads Allocation'!G$8,'Calc| Project Costs'!Z133,'Input| Projects'!$Y133),IF('Input| Overheads'!$C$42="DNSP defined",SUMPRODUCT(--('Input| Projects'!$AC133="Yes"),'Calc| Overheads Allocation'!G$61,'Input| Projects'!$AF133),""))),"")</f>
        <v>0</v>
      </c>
      <c r="AQ133" s="186">
        <f>IFERROR(IF('Input| Overheads'!$C$42="Direct costs",SUMPRODUCT(--('Input| Projects'!$AC133="Yes"),'Calc| Overheads Allocation'!H$8,'Calc| Project Costs'!AA133),IF('Input| Overheads'!$C$42="Internal labour",SUMPRODUCT(--('Input| Projects'!$AC133="Yes"),'Calc| Overheads Allocation'!H$8,'Calc| Project Costs'!AA133,'Input| Projects'!$Y133),IF('Input| Overheads'!$C$42="DNSP defined",SUMPRODUCT(--('Input| Projects'!$AC133="Yes"),'Calc| Overheads Allocation'!H$61,'Input| Projects'!$AF133),""))),"")</f>
        <v>0</v>
      </c>
      <c r="AR133" s="186">
        <f>IFERROR(IF('Input| Overheads'!$C$42="Direct costs",SUMPRODUCT(--('Input| Projects'!$AC133="Yes"),'Calc| Overheads Allocation'!I$8,'Calc| Project Costs'!AB133),IF('Input| Overheads'!$C$42="Internal labour",SUMPRODUCT(--('Input| Projects'!$AC133="Yes"),'Calc| Overheads Allocation'!I$8,'Calc| Project Costs'!AB133,'Input| Projects'!$Y133),IF('Input| Overheads'!$C$42="DNSP defined",SUMPRODUCT(--('Input| Projects'!$AC133="Yes"),'Calc| Overheads Allocation'!I$61,'Input| Projects'!$AF133),""))),"")</f>
        <v>0</v>
      </c>
      <c r="AS133" s="106"/>
      <c r="AT133" s="186">
        <f>IFERROR(IF('Input| Overheads'!$C$42="Direct costs",SUMPRODUCT(--('Input| Projects'!$AD133="Yes"),'Calc| Overheads Allocation'!C$9,'Calc| Project Costs'!V133),IF('Input| Overheads'!$C$42="Internal labour",SUMPRODUCT(--('Input| Projects'!$AD133="Yes"),'Calc| Overheads Allocation'!C$9,'Calc| Project Costs'!V133,'Input| Projects'!$Y133),IF('Input| Overheads'!$C$42="DNSP defined",SUMPRODUCT(--('Input| Projects'!$AD133="Yes"),'Calc| Overheads Allocation'!C$62,'Input| Projects'!$AG133),""))),"")</f>
        <v>0</v>
      </c>
      <c r="AU133" s="186">
        <f>IFERROR(IF('Input| Overheads'!$C$42="Direct costs",SUMPRODUCT(--('Input| Projects'!$AD133="Yes"),'Calc| Overheads Allocation'!D$9,'Calc| Project Costs'!W133),IF('Input| Overheads'!$C$42="Internal labour",SUMPRODUCT(--('Input| Projects'!$AD133="Yes"),'Calc| Overheads Allocation'!D$9,'Calc| Project Costs'!W133,'Input| Projects'!$Y133),IF('Input| Overheads'!$C$42="DNSP defined",SUMPRODUCT(--('Input| Projects'!$AD133="Yes"),'Calc| Overheads Allocation'!D$62,'Input| Projects'!$AG133),""))),"")</f>
        <v>0</v>
      </c>
      <c r="AV133" s="186">
        <f>IFERROR(IF('Input| Overheads'!$C$42="Direct costs",SUMPRODUCT(--('Input| Projects'!$AD133="Yes"),'Calc| Overheads Allocation'!E$9,'Calc| Project Costs'!X133),IF('Input| Overheads'!$C$42="Internal labour",SUMPRODUCT(--('Input| Projects'!$AD133="Yes"),'Calc| Overheads Allocation'!E$9,'Calc| Project Costs'!X133,'Input| Projects'!$Y133),IF('Input| Overheads'!$C$42="DNSP defined",SUMPRODUCT(--('Input| Projects'!$AD133="Yes"),'Calc| Overheads Allocation'!E$62,'Input| Projects'!$AG133),""))),"")</f>
        <v>0</v>
      </c>
      <c r="AW133" s="186">
        <f>IFERROR(IF('Input| Overheads'!$C$42="Direct costs",SUMPRODUCT(--('Input| Projects'!$AD133="Yes"),'Calc| Overheads Allocation'!F$9,'Calc| Project Costs'!Y133),IF('Input| Overheads'!$C$42="Internal labour",SUMPRODUCT(--('Input| Projects'!$AD133="Yes"),'Calc| Overheads Allocation'!F$9,'Calc| Project Costs'!Y133,'Input| Projects'!$Y133),IF('Input| Overheads'!$C$42="DNSP defined",SUMPRODUCT(--('Input| Projects'!$AD133="Yes"),'Calc| Overheads Allocation'!F$62,'Input| Projects'!$AG133),""))),"")</f>
        <v>0</v>
      </c>
      <c r="AX133" s="186">
        <f>IFERROR(IF('Input| Overheads'!$C$42="Direct costs",SUMPRODUCT(--('Input| Projects'!$AD133="Yes"),'Calc| Overheads Allocation'!G$9,'Calc| Project Costs'!Z133),IF('Input| Overheads'!$C$42="Internal labour",SUMPRODUCT(--('Input| Projects'!$AD133="Yes"),'Calc| Overheads Allocation'!G$9,'Calc| Project Costs'!Z133,'Input| Projects'!$Y133),IF('Input| Overheads'!$C$42="DNSP defined",SUMPRODUCT(--('Input| Projects'!$AD133="Yes"),'Calc| Overheads Allocation'!G$62,'Input| Projects'!$AG133),""))),"")</f>
        <v>0</v>
      </c>
      <c r="AY133" s="186">
        <f>IFERROR(IF('Input| Overheads'!$C$42="Direct costs",SUMPRODUCT(--('Input| Projects'!$AD133="Yes"),'Calc| Overheads Allocation'!H$9,'Calc| Project Costs'!AA133),IF('Input| Overheads'!$C$42="Internal labour",SUMPRODUCT(--('Input| Projects'!$AD133="Yes"),'Calc| Overheads Allocation'!H$9,'Calc| Project Costs'!AA133,'Input| Projects'!$Y133),IF('Input| Overheads'!$C$42="DNSP defined",SUMPRODUCT(--('Input| Projects'!$AD133="Yes"),'Calc| Overheads Allocation'!H$62,'Input| Projects'!$AG133),""))),"")</f>
        <v>0</v>
      </c>
      <c r="AZ133" s="186">
        <f>IFERROR(IF('Input| Overheads'!$C$42="Direct costs",SUMPRODUCT(--('Input| Projects'!$AD133="Yes"),'Calc| Overheads Allocation'!I$9,'Calc| Project Costs'!AB133),IF('Input| Overheads'!$C$42="Internal labour",SUMPRODUCT(--('Input| Projects'!$AD133="Yes"),'Calc| Overheads Allocation'!I$9,'Calc| Project Costs'!AB133,'Input| Projects'!$Y133),IF('Input| Overheads'!$C$42="DNSP defined",SUMPRODUCT(--('Input| Projects'!$AD133="Yes"),'Calc| Overheads Allocation'!I$62,'Input| Projects'!$AG133),""))),"")</f>
        <v>0</v>
      </c>
      <c r="BA133" s="106"/>
      <c r="BB133" s="186">
        <f t="shared" si="71"/>
        <v>252.91908000000001</v>
      </c>
      <c r="BC133" s="186">
        <f t="shared" si="72"/>
        <v>0</v>
      </c>
      <c r="BD133" s="186">
        <f t="shared" si="73"/>
        <v>0</v>
      </c>
      <c r="BE133" s="186">
        <f t="shared" si="50"/>
        <v>0</v>
      </c>
      <c r="BF133" s="186">
        <f t="shared" si="51"/>
        <v>0</v>
      </c>
      <c r="BG133" s="186">
        <f t="shared" si="52"/>
        <v>0</v>
      </c>
      <c r="BH133" s="186">
        <f t="shared" si="53"/>
        <v>0</v>
      </c>
      <c r="BI133" s="97"/>
      <c r="BJ133" s="186">
        <f t="shared" si="54"/>
        <v>0</v>
      </c>
      <c r="BK133" s="186" t="str">
        <f t="shared" si="55"/>
        <v/>
      </c>
      <c r="BL133" s="186" t="str">
        <f t="shared" si="56"/>
        <v/>
      </c>
      <c r="BM133" s="186" t="str">
        <f t="shared" si="57"/>
        <v/>
      </c>
      <c r="BN133" s="186" t="str">
        <f t="shared" si="58"/>
        <v/>
      </c>
      <c r="BO133" s="186" t="str">
        <f t="shared" si="59"/>
        <v/>
      </c>
      <c r="BP133" s="186" t="str">
        <f t="shared" si="60"/>
        <v/>
      </c>
      <c r="BQ133" s="97"/>
      <c r="BR133" s="186">
        <f t="shared" si="61"/>
        <v>2260.87673</v>
      </c>
      <c r="BS133" s="186">
        <f t="shared" si="62"/>
        <v>0</v>
      </c>
      <c r="BT133" s="222">
        <f t="shared" si="63"/>
        <v>0</v>
      </c>
      <c r="BU133" s="222">
        <f t="shared" si="64"/>
        <v>0</v>
      </c>
      <c r="BV133" s="222">
        <f t="shared" si="65"/>
        <v>0</v>
      </c>
      <c r="BW133" s="222">
        <f t="shared" si="66"/>
        <v>0</v>
      </c>
      <c r="BX133" s="222">
        <f t="shared" si="67"/>
        <v>0</v>
      </c>
      <c r="BY133" s="106"/>
      <c r="BZ133" s="197">
        <f>IF(SUMIF('Input| Projects'!$AS$8:$CP$8,"Dx",'Input| Projects'!$AS133:$CP133)=0,"",SUMIF('Input| Projects'!$AS$8:$CP$8,"Dx",'Input| Projects'!$AS133:$CP133))</f>
        <v>1</v>
      </c>
      <c r="CA133" s="197" t="str">
        <f>IF(SUMIF('Input| Projects'!$AS$8:$CP$8,"Tx",'Input| Projects'!$AS133:$CP133)=0,"",SUMIF('Input| Projects'!$AS$8:$CP$8,"Tx",'Input| Projects'!$AS133:$CP133))</f>
        <v/>
      </c>
      <c r="CB133" s="150" t="str">
        <f t="shared" si="74"/>
        <v/>
      </c>
    </row>
    <row r="134" spans="2:80" x14ac:dyDescent="0.2">
      <c r="B134" s="201">
        <f>IFERROR('Input| Projects'!B134,"")</f>
        <v>125</v>
      </c>
      <c r="C134" s="42" t="str">
        <f>IFERROR(IF('Input| Projects'!C134="","",'Input| Projects'!C134),"")</f>
        <v>DOC Siemens 8DN8 Circuitry Mods - ZN</v>
      </c>
      <c r="D134" s="42" t="str">
        <f>IFERROR(IF('Input| Projects'!D134="","",'Input| Projects'!D134),"")</f>
        <v>DOC_11.03.69</v>
      </c>
      <c r="E134" s="104"/>
      <c r="F134" s="190">
        <f>IFERROR('Input| Projects'!I134*'Input| Escalations'!$K$19,"")</f>
        <v>343.53998999999999</v>
      </c>
      <c r="G134" s="190">
        <f>IFERROR('Input| Projects'!J134*'Input| Escalations'!$K$19,"")</f>
        <v>0</v>
      </c>
      <c r="H134" s="190">
        <f>IFERROR('Input| Projects'!K134*'Input| Escalations'!$K$19,"")</f>
        <v>0</v>
      </c>
      <c r="I134" s="190">
        <f>IFERROR('Input| Projects'!L134*'Input| Escalations'!$K$19,"")</f>
        <v>0</v>
      </c>
      <c r="J134" s="190">
        <f>IFERROR('Input| Projects'!M134*'Input| Escalations'!$K$19,"")</f>
        <v>0</v>
      </c>
      <c r="K134" s="190">
        <f>IFERROR('Input| Projects'!N134*'Input| Escalations'!$K$19,"")</f>
        <v>0</v>
      </c>
      <c r="L134" s="190">
        <f>IFERROR('Input| Projects'!O134*'Input| Escalations'!$K$19,"")</f>
        <v>0</v>
      </c>
      <c r="M134" s="150" t="str">
        <f>IF(ABS(SUM(F134:L134)-(SUM('Input| Projects'!I134:O134)*'Input| Escalations'!$K$19))&lt;0.0000001,"",1)</f>
        <v/>
      </c>
      <c r="N134" s="192">
        <f>'Input| Projects'!$Y134*INDEX('Input| Escalations'!$H$33:$N$33,MATCH('Calc| Project Costs'!N$9,'Input| Escalations'!$H$23:$N$23,0))+'Input| Projects'!$Z134*INDEX('Input| Escalations'!$H$34:$N$34,MATCH('Calc| Project Costs'!N$9,'Input| Escalations'!$H$23:$N$23,0))+'Input| Projects'!$AA134*INDEX('Input| Escalations'!$H$35:$N$35,MATCH('Calc| Project Costs'!N$9,'Input| Escalations'!$H$23:$N$23,0))+1</f>
        <v>1</v>
      </c>
      <c r="O134" s="192">
        <f>'Input| Projects'!$Y134*INDEX('Input| Escalations'!$H$33:$N$33,MATCH('Calc| Project Costs'!O$9,'Input| Escalations'!$H$23:$N$23,0))+'Input| Projects'!$Z134*INDEX('Input| Escalations'!$H$34:$N$34,MATCH('Calc| Project Costs'!O$9,'Input| Escalations'!$H$23:$N$23,0))+'Input| Projects'!$AA134*INDEX('Input| Escalations'!$H$35:$N$35,MATCH('Calc| Project Costs'!O$9,'Input| Escalations'!$H$23:$N$23,0))+1</f>
        <v>1</v>
      </c>
      <c r="P134" s="192">
        <f>'Input| Projects'!$Y134*INDEX('Input| Escalations'!$H$33:$N$33,MATCH('Calc| Project Costs'!P$9,'Input| Escalations'!$H$23:$N$23,0))+'Input| Projects'!$Z134*INDEX('Input| Escalations'!$H$34:$N$34,MATCH('Calc| Project Costs'!P$9,'Input| Escalations'!$H$23:$N$23,0))+'Input| Projects'!$AA134*INDEX('Input| Escalations'!$H$35:$N$35,MATCH('Calc| Project Costs'!P$9,'Input| Escalations'!$H$23:$N$23,0))+1</f>
        <v>1</v>
      </c>
      <c r="Q134" s="192">
        <f>'Input| Projects'!$Y134*INDEX('Input| Escalations'!$H$33:$N$33,MATCH('Calc| Project Costs'!Q$9,'Input| Escalations'!$H$23:$N$23,0))+'Input| Projects'!$Z134*INDEX('Input| Escalations'!$H$34:$N$34,MATCH('Calc| Project Costs'!Q$9,'Input| Escalations'!$H$23:$N$23,0))+'Input| Projects'!$AA134*INDEX('Input| Escalations'!$H$35:$N$35,MATCH('Calc| Project Costs'!Q$9,'Input| Escalations'!$H$23:$N$23,0))+1</f>
        <v>1</v>
      </c>
      <c r="R134" s="192">
        <f>'Input| Projects'!$Y134*INDEX('Input| Escalations'!$H$33:$N$33,MATCH('Calc| Project Costs'!R$9,'Input| Escalations'!$H$23:$N$23,0))+'Input| Projects'!$Z134*INDEX('Input| Escalations'!$H$34:$N$34,MATCH('Calc| Project Costs'!R$9,'Input| Escalations'!$H$23:$N$23,0))+'Input| Projects'!$AA134*INDEX('Input| Escalations'!$H$35:$N$35,MATCH('Calc| Project Costs'!R$9,'Input| Escalations'!$H$23:$N$23,0))+1</f>
        <v>1</v>
      </c>
      <c r="S134" s="192">
        <f>'Input| Projects'!$Y134*INDEX('Input| Escalations'!$H$33:$N$33,MATCH('Calc| Project Costs'!S$9,'Input| Escalations'!$H$23:$N$23,0))+'Input| Projects'!$Z134*INDEX('Input| Escalations'!$H$34:$N$34,MATCH('Calc| Project Costs'!S$9,'Input| Escalations'!$H$23:$N$23,0))+'Input| Projects'!$AA134*INDEX('Input| Escalations'!$H$35:$N$35,MATCH('Calc| Project Costs'!S$9,'Input| Escalations'!$H$23:$N$23,0))+1</f>
        <v>1</v>
      </c>
      <c r="T134" s="192">
        <f>'Input| Projects'!$Y134*INDEX('Input| Escalations'!$H$33:$N$33,MATCH('Calc| Project Costs'!T$9,'Input| Escalations'!$H$23:$N$23,0))+'Input| Projects'!$Z134*INDEX('Input| Escalations'!$H$34:$N$34,MATCH('Calc| Project Costs'!T$9,'Input| Escalations'!$H$23:$N$23,0))+'Input| Projects'!$AA134*INDEX('Input| Escalations'!$H$35:$N$35,MATCH('Calc| Project Costs'!T$9,'Input| Escalations'!$H$23:$N$23,0))+1</f>
        <v>1</v>
      </c>
      <c r="U134" s="106"/>
      <c r="V134" s="186">
        <f t="shared" si="68"/>
        <v>343.53998999999999</v>
      </c>
      <c r="W134" s="186">
        <f t="shared" si="69"/>
        <v>0</v>
      </c>
      <c r="X134" s="186">
        <f t="shared" si="70"/>
        <v>0</v>
      </c>
      <c r="Y134" s="186">
        <f t="shared" si="46"/>
        <v>0</v>
      </c>
      <c r="Z134" s="186">
        <f t="shared" si="47"/>
        <v>0</v>
      </c>
      <c r="AA134" s="186">
        <f t="shared" si="48"/>
        <v>0</v>
      </c>
      <c r="AB134" s="186">
        <f t="shared" si="49"/>
        <v>0</v>
      </c>
      <c r="AC134" s="106"/>
      <c r="AD134" s="186">
        <f>'Input| Projects'!Q134*N134*'Input| Escalations'!$K$19</f>
        <v>0</v>
      </c>
      <c r="AE134" s="186">
        <f>'Input| Projects'!R134*O134*'Input| Escalations'!$K$19</f>
        <v>0</v>
      </c>
      <c r="AF134" s="186">
        <f>'Input| Projects'!S134*P134*'Input| Escalations'!$K$19</f>
        <v>0</v>
      </c>
      <c r="AG134" s="186">
        <f>'Input| Projects'!T134*Q134*'Input| Escalations'!$K$19</f>
        <v>0</v>
      </c>
      <c r="AH134" s="186">
        <f>'Input| Projects'!U134*R134*'Input| Escalations'!$K$19</f>
        <v>0</v>
      </c>
      <c r="AI134" s="186">
        <f>'Input| Projects'!V134*S134*'Input| Escalations'!$K$19</f>
        <v>0</v>
      </c>
      <c r="AJ134" s="186">
        <f>'Input| Projects'!W134*T134*'Input| Escalations'!$K$19</f>
        <v>0</v>
      </c>
      <c r="AK134" s="106"/>
      <c r="AL134" s="186">
        <f>IFERROR(IF('Input| Overheads'!$C$42="Direct costs",SUMPRODUCT(--('Input| Projects'!$AC134="Yes"),'Calc| Overheads Allocation'!C$8,'Calc| Project Costs'!V134),IF('Input| Overheads'!$C$42="Internal labour",SUMPRODUCT(--('Input| Projects'!$AC134="Yes"),'Calc| Overheads Allocation'!C$8,'Calc| Project Costs'!V134,'Input| Projects'!$Y134),IF('Input| Overheads'!$C$42="DNSP defined",SUMPRODUCT(--('Input| Projects'!$AC134="Yes"),'Calc| Overheads Allocation'!C$61,'Input| Projects'!$AF134),""))),"")</f>
        <v>212.29806999999997</v>
      </c>
      <c r="AM134" s="186">
        <f>IFERROR(IF('Input| Overheads'!$C$42="Direct costs",SUMPRODUCT(--('Input| Projects'!$AC134="Yes"),'Calc| Overheads Allocation'!D$8,'Calc| Project Costs'!W134),IF('Input| Overheads'!$C$42="Internal labour",SUMPRODUCT(--('Input| Projects'!$AC134="Yes"),'Calc| Overheads Allocation'!D$8,'Calc| Project Costs'!W134,'Input| Projects'!$Y134),IF('Input| Overheads'!$C$42="DNSP defined",SUMPRODUCT(--('Input| Projects'!$AC134="Yes"),'Calc| Overheads Allocation'!D$61,'Input| Projects'!$AF134),""))),"")</f>
        <v>0</v>
      </c>
      <c r="AN134" s="186">
        <f>IFERROR(IF('Input| Overheads'!$C$42="Direct costs",SUMPRODUCT(--('Input| Projects'!$AC134="Yes"),'Calc| Overheads Allocation'!E$8,'Calc| Project Costs'!X134),IF('Input| Overheads'!$C$42="Internal labour",SUMPRODUCT(--('Input| Projects'!$AC134="Yes"),'Calc| Overheads Allocation'!E$8,'Calc| Project Costs'!X134,'Input| Projects'!$Y134),IF('Input| Overheads'!$C$42="DNSP defined",SUMPRODUCT(--('Input| Projects'!$AC134="Yes"),'Calc| Overheads Allocation'!E$61,'Input| Projects'!$AF134),""))),"")</f>
        <v>0</v>
      </c>
      <c r="AO134" s="186">
        <f>IFERROR(IF('Input| Overheads'!$C$42="Direct costs",SUMPRODUCT(--('Input| Projects'!$AC134="Yes"),'Calc| Overheads Allocation'!F$8,'Calc| Project Costs'!Y134),IF('Input| Overheads'!$C$42="Internal labour",SUMPRODUCT(--('Input| Projects'!$AC134="Yes"),'Calc| Overheads Allocation'!F$8,'Calc| Project Costs'!Y134,'Input| Projects'!$Y134),IF('Input| Overheads'!$C$42="DNSP defined",SUMPRODUCT(--('Input| Projects'!$AC134="Yes"),'Calc| Overheads Allocation'!F$61,'Input| Projects'!$AF134),""))),"")</f>
        <v>0</v>
      </c>
      <c r="AP134" s="186">
        <f>IFERROR(IF('Input| Overheads'!$C$42="Direct costs",SUMPRODUCT(--('Input| Projects'!$AC134="Yes"),'Calc| Overheads Allocation'!G$8,'Calc| Project Costs'!Z134),IF('Input| Overheads'!$C$42="Internal labour",SUMPRODUCT(--('Input| Projects'!$AC134="Yes"),'Calc| Overheads Allocation'!G$8,'Calc| Project Costs'!Z134,'Input| Projects'!$Y134),IF('Input| Overheads'!$C$42="DNSP defined",SUMPRODUCT(--('Input| Projects'!$AC134="Yes"),'Calc| Overheads Allocation'!G$61,'Input| Projects'!$AF134),""))),"")</f>
        <v>0</v>
      </c>
      <c r="AQ134" s="186">
        <f>IFERROR(IF('Input| Overheads'!$C$42="Direct costs",SUMPRODUCT(--('Input| Projects'!$AC134="Yes"),'Calc| Overheads Allocation'!H$8,'Calc| Project Costs'!AA134),IF('Input| Overheads'!$C$42="Internal labour",SUMPRODUCT(--('Input| Projects'!$AC134="Yes"),'Calc| Overheads Allocation'!H$8,'Calc| Project Costs'!AA134,'Input| Projects'!$Y134),IF('Input| Overheads'!$C$42="DNSP defined",SUMPRODUCT(--('Input| Projects'!$AC134="Yes"),'Calc| Overheads Allocation'!H$61,'Input| Projects'!$AF134),""))),"")</f>
        <v>0</v>
      </c>
      <c r="AR134" s="186">
        <f>IFERROR(IF('Input| Overheads'!$C$42="Direct costs",SUMPRODUCT(--('Input| Projects'!$AC134="Yes"),'Calc| Overheads Allocation'!I$8,'Calc| Project Costs'!AB134),IF('Input| Overheads'!$C$42="Internal labour",SUMPRODUCT(--('Input| Projects'!$AC134="Yes"),'Calc| Overheads Allocation'!I$8,'Calc| Project Costs'!AB134,'Input| Projects'!$Y134),IF('Input| Overheads'!$C$42="DNSP defined",SUMPRODUCT(--('Input| Projects'!$AC134="Yes"),'Calc| Overheads Allocation'!I$61,'Input| Projects'!$AF134),""))),"")</f>
        <v>0</v>
      </c>
      <c r="AS134" s="106"/>
      <c r="AT134" s="186">
        <f>IFERROR(IF('Input| Overheads'!$C$42="Direct costs",SUMPRODUCT(--('Input| Projects'!$AD134="Yes"),'Calc| Overheads Allocation'!C$9,'Calc| Project Costs'!V134),IF('Input| Overheads'!$C$42="Internal labour",SUMPRODUCT(--('Input| Projects'!$AD134="Yes"),'Calc| Overheads Allocation'!C$9,'Calc| Project Costs'!V134,'Input| Projects'!$Y134),IF('Input| Overheads'!$C$42="DNSP defined",SUMPRODUCT(--('Input| Projects'!$AD134="Yes"),'Calc| Overheads Allocation'!C$62,'Input| Projects'!$AG134),""))),"")</f>
        <v>0</v>
      </c>
      <c r="AU134" s="186">
        <f>IFERROR(IF('Input| Overheads'!$C$42="Direct costs",SUMPRODUCT(--('Input| Projects'!$AD134="Yes"),'Calc| Overheads Allocation'!D$9,'Calc| Project Costs'!W134),IF('Input| Overheads'!$C$42="Internal labour",SUMPRODUCT(--('Input| Projects'!$AD134="Yes"),'Calc| Overheads Allocation'!D$9,'Calc| Project Costs'!W134,'Input| Projects'!$Y134),IF('Input| Overheads'!$C$42="DNSP defined",SUMPRODUCT(--('Input| Projects'!$AD134="Yes"),'Calc| Overheads Allocation'!D$62,'Input| Projects'!$AG134),""))),"")</f>
        <v>0</v>
      </c>
      <c r="AV134" s="186">
        <f>IFERROR(IF('Input| Overheads'!$C$42="Direct costs",SUMPRODUCT(--('Input| Projects'!$AD134="Yes"),'Calc| Overheads Allocation'!E$9,'Calc| Project Costs'!X134),IF('Input| Overheads'!$C$42="Internal labour",SUMPRODUCT(--('Input| Projects'!$AD134="Yes"),'Calc| Overheads Allocation'!E$9,'Calc| Project Costs'!X134,'Input| Projects'!$Y134),IF('Input| Overheads'!$C$42="DNSP defined",SUMPRODUCT(--('Input| Projects'!$AD134="Yes"),'Calc| Overheads Allocation'!E$62,'Input| Projects'!$AG134),""))),"")</f>
        <v>0</v>
      </c>
      <c r="AW134" s="186">
        <f>IFERROR(IF('Input| Overheads'!$C$42="Direct costs",SUMPRODUCT(--('Input| Projects'!$AD134="Yes"),'Calc| Overheads Allocation'!F$9,'Calc| Project Costs'!Y134),IF('Input| Overheads'!$C$42="Internal labour",SUMPRODUCT(--('Input| Projects'!$AD134="Yes"),'Calc| Overheads Allocation'!F$9,'Calc| Project Costs'!Y134,'Input| Projects'!$Y134),IF('Input| Overheads'!$C$42="DNSP defined",SUMPRODUCT(--('Input| Projects'!$AD134="Yes"),'Calc| Overheads Allocation'!F$62,'Input| Projects'!$AG134),""))),"")</f>
        <v>0</v>
      </c>
      <c r="AX134" s="186">
        <f>IFERROR(IF('Input| Overheads'!$C$42="Direct costs",SUMPRODUCT(--('Input| Projects'!$AD134="Yes"),'Calc| Overheads Allocation'!G$9,'Calc| Project Costs'!Z134),IF('Input| Overheads'!$C$42="Internal labour",SUMPRODUCT(--('Input| Projects'!$AD134="Yes"),'Calc| Overheads Allocation'!G$9,'Calc| Project Costs'!Z134,'Input| Projects'!$Y134),IF('Input| Overheads'!$C$42="DNSP defined",SUMPRODUCT(--('Input| Projects'!$AD134="Yes"),'Calc| Overheads Allocation'!G$62,'Input| Projects'!$AG134),""))),"")</f>
        <v>0</v>
      </c>
      <c r="AY134" s="186">
        <f>IFERROR(IF('Input| Overheads'!$C$42="Direct costs",SUMPRODUCT(--('Input| Projects'!$AD134="Yes"),'Calc| Overheads Allocation'!H$9,'Calc| Project Costs'!AA134),IF('Input| Overheads'!$C$42="Internal labour",SUMPRODUCT(--('Input| Projects'!$AD134="Yes"),'Calc| Overheads Allocation'!H$9,'Calc| Project Costs'!AA134,'Input| Projects'!$Y134),IF('Input| Overheads'!$C$42="DNSP defined",SUMPRODUCT(--('Input| Projects'!$AD134="Yes"),'Calc| Overheads Allocation'!H$62,'Input| Projects'!$AG134),""))),"")</f>
        <v>0</v>
      </c>
      <c r="AZ134" s="186">
        <f>IFERROR(IF('Input| Overheads'!$C$42="Direct costs",SUMPRODUCT(--('Input| Projects'!$AD134="Yes"),'Calc| Overheads Allocation'!I$9,'Calc| Project Costs'!AB134),IF('Input| Overheads'!$C$42="Internal labour",SUMPRODUCT(--('Input| Projects'!$AD134="Yes"),'Calc| Overheads Allocation'!I$9,'Calc| Project Costs'!AB134,'Input| Projects'!$Y134),IF('Input| Overheads'!$C$42="DNSP defined",SUMPRODUCT(--('Input| Projects'!$AD134="Yes"),'Calc| Overheads Allocation'!I$62,'Input| Projects'!$AG134),""))),"")</f>
        <v>0</v>
      </c>
      <c r="BA134" s="106"/>
      <c r="BB134" s="186">
        <f t="shared" si="71"/>
        <v>212.29806999999997</v>
      </c>
      <c r="BC134" s="186">
        <f t="shared" si="72"/>
        <v>0</v>
      </c>
      <c r="BD134" s="186">
        <f t="shared" si="73"/>
        <v>0</v>
      </c>
      <c r="BE134" s="186">
        <f t="shared" si="50"/>
        <v>0</v>
      </c>
      <c r="BF134" s="186">
        <f t="shared" si="51"/>
        <v>0</v>
      </c>
      <c r="BG134" s="186">
        <f t="shared" si="52"/>
        <v>0</v>
      </c>
      <c r="BH134" s="186">
        <f t="shared" si="53"/>
        <v>0</v>
      </c>
      <c r="BI134" s="97"/>
      <c r="BJ134" s="186">
        <f t="shared" si="54"/>
        <v>0</v>
      </c>
      <c r="BK134" s="186" t="str">
        <f t="shared" si="55"/>
        <v/>
      </c>
      <c r="BL134" s="186" t="str">
        <f t="shared" si="56"/>
        <v/>
      </c>
      <c r="BM134" s="186" t="str">
        <f t="shared" si="57"/>
        <v/>
      </c>
      <c r="BN134" s="186" t="str">
        <f t="shared" si="58"/>
        <v/>
      </c>
      <c r="BO134" s="186" t="str">
        <f t="shared" si="59"/>
        <v/>
      </c>
      <c r="BP134" s="186" t="str">
        <f t="shared" si="60"/>
        <v/>
      </c>
      <c r="BQ134" s="97"/>
      <c r="BR134" s="186">
        <f t="shared" si="61"/>
        <v>555.83805999999993</v>
      </c>
      <c r="BS134" s="186">
        <f t="shared" si="62"/>
        <v>0</v>
      </c>
      <c r="BT134" s="222">
        <f t="shared" si="63"/>
        <v>0</v>
      </c>
      <c r="BU134" s="222">
        <f t="shared" si="64"/>
        <v>0</v>
      </c>
      <c r="BV134" s="222">
        <f t="shared" si="65"/>
        <v>0</v>
      </c>
      <c r="BW134" s="222">
        <f t="shared" si="66"/>
        <v>0</v>
      </c>
      <c r="BX134" s="222">
        <f t="shared" si="67"/>
        <v>0</v>
      </c>
      <c r="BY134" s="106"/>
      <c r="BZ134" s="197">
        <f>IF(SUMIF('Input| Projects'!$AS$8:$CP$8,"Dx",'Input| Projects'!$AS134:$CP134)=0,"",SUMIF('Input| Projects'!$AS$8:$CP$8,"Dx",'Input| Projects'!$AS134:$CP134))</f>
        <v>0.85489980660914089</v>
      </c>
      <c r="CA134" s="197">
        <f>IF(SUMIF('Input| Projects'!$AS$8:$CP$8,"Tx",'Input| Projects'!$AS134:$CP134)=0,"",SUMIF('Input| Projects'!$AS$8:$CP$8,"Tx",'Input| Projects'!$AS134:$CP134))</f>
        <v>0.14510019339085919</v>
      </c>
      <c r="CB134" s="150" t="str">
        <f t="shared" si="74"/>
        <v/>
      </c>
    </row>
    <row r="135" spans="2:80" x14ac:dyDescent="0.2">
      <c r="B135" s="201">
        <f>IFERROR('Input| Projects'!B135,"")</f>
        <v>126</v>
      </c>
      <c r="C135" s="42" t="str">
        <f>IFERROR(IF('Input| Projects'!C135="","",'Input| Projects'!C135),"")</f>
        <v>DOC Long Spans - DM</v>
      </c>
      <c r="D135" s="42" t="str">
        <f>IFERROR(IF('Input| Projects'!D135="","",'Input| Projects'!D135),"")</f>
        <v>DOC_11.03.71</v>
      </c>
      <c r="E135" s="104"/>
      <c r="F135" s="190">
        <f>IFERROR('Input| Projects'!I135*'Input| Escalations'!$K$19,"")</f>
        <v>7.0274599999999996</v>
      </c>
      <c r="G135" s="190">
        <f>IFERROR('Input| Projects'!J135*'Input| Escalations'!$K$19,"")</f>
        <v>0</v>
      </c>
      <c r="H135" s="190">
        <f>IFERROR('Input| Projects'!K135*'Input| Escalations'!$K$19,"")</f>
        <v>0</v>
      </c>
      <c r="I135" s="190">
        <f>IFERROR('Input| Projects'!L135*'Input| Escalations'!$K$19,"")</f>
        <v>0</v>
      </c>
      <c r="J135" s="190">
        <f>IFERROR('Input| Projects'!M135*'Input| Escalations'!$K$19,"")</f>
        <v>0</v>
      </c>
      <c r="K135" s="190">
        <f>IFERROR('Input| Projects'!N135*'Input| Escalations'!$K$19,"")</f>
        <v>0</v>
      </c>
      <c r="L135" s="190">
        <f>IFERROR('Input| Projects'!O135*'Input| Escalations'!$K$19,"")</f>
        <v>0</v>
      </c>
      <c r="M135" s="150" t="str">
        <f>IF(ABS(SUM(F135:L135)-(SUM('Input| Projects'!I135:O135)*'Input| Escalations'!$K$19))&lt;0.0000001,"",1)</f>
        <v/>
      </c>
      <c r="N135" s="192">
        <f>'Input| Projects'!$Y135*INDEX('Input| Escalations'!$H$33:$N$33,MATCH('Calc| Project Costs'!N$9,'Input| Escalations'!$H$23:$N$23,0))+'Input| Projects'!$Z135*INDEX('Input| Escalations'!$H$34:$N$34,MATCH('Calc| Project Costs'!N$9,'Input| Escalations'!$H$23:$N$23,0))+'Input| Projects'!$AA135*INDEX('Input| Escalations'!$H$35:$N$35,MATCH('Calc| Project Costs'!N$9,'Input| Escalations'!$H$23:$N$23,0))+1</f>
        <v>1</v>
      </c>
      <c r="O135" s="192">
        <f>'Input| Projects'!$Y135*INDEX('Input| Escalations'!$H$33:$N$33,MATCH('Calc| Project Costs'!O$9,'Input| Escalations'!$H$23:$N$23,0))+'Input| Projects'!$Z135*INDEX('Input| Escalations'!$H$34:$N$34,MATCH('Calc| Project Costs'!O$9,'Input| Escalations'!$H$23:$N$23,0))+'Input| Projects'!$AA135*INDEX('Input| Escalations'!$H$35:$N$35,MATCH('Calc| Project Costs'!O$9,'Input| Escalations'!$H$23:$N$23,0))+1</f>
        <v>1</v>
      </c>
      <c r="P135" s="192">
        <f>'Input| Projects'!$Y135*INDEX('Input| Escalations'!$H$33:$N$33,MATCH('Calc| Project Costs'!P$9,'Input| Escalations'!$H$23:$N$23,0))+'Input| Projects'!$Z135*INDEX('Input| Escalations'!$H$34:$N$34,MATCH('Calc| Project Costs'!P$9,'Input| Escalations'!$H$23:$N$23,0))+'Input| Projects'!$AA135*INDEX('Input| Escalations'!$H$35:$N$35,MATCH('Calc| Project Costs'!P$9,'Input| Escalations'!$H$23:$N$23,0))+1</f>
        <v>1</v>
      </c>
      <c r="Q135" s="192">
        <f>'Input| Projects'!$Y135*INDEX('Input| Escalations'!$H$33:$N$33,MATCH('Calc| Project Costs'!Q$9,'Input| Escalations'!$H$23:$N$23,0))+'Input| Projects'!$Z135*INDEX('Input| Escalations'!$H$34:$N$34,MATCH('Calc| Project Costs'!Q$9,'Input| Escalations'!$H$23:$N$23,0))+'Input| Projects'!$AA135*INDEX('Input| Escalations'!$H$35:$N$35,MATCH('Calc| Project Costs'!Q$9,'Input| Escalations'!$H$23:$N$23,0))+1</f>
        <v>1</v>
      </c>
      <c r="R135" s="192">
        <f>'Input| Projects'!$Y135*INDEX('Input| Escalations'!$H$33:$N$33,MATCH('Calc| Project Costs'!R$9,'Input| Escalations'!$H$23:$N$23,0))+'Input| Projects'!$Z135*INDEX('Input| Escalations'!$H$34:$N$34,MATCH('Calc| Project Costs'!R$9,'Input| Escalations'!$H$23:$N$23,0))+'Input| Projects'!$AA135*INDEX('Input| Escalations'!$H$35:$N$35,MATCH('Calc| Project Costs'!R$9,'Input| Escalations'!$H$23:$N$23,0))+1</f>
        <v>1</v>
      </c>
      <c r="S135" s="192">
        <f>'Input| Projects'!$Y135*INDEX('Input| Escalations'!$H$33:$N$33,MATCH('Calc| Project Costs'!S$9,'Input| Escalations'!$H$23:$N$23,0))+'Input| Projects'!$Z135*INDEX('Input| Escalations'!$H$34:$N$34,MATCH('Calc| Project Costs'!S$9,'Input| Escalations'!$H$23:$N$23,0))+'Input| Projects'!$AA135*INDEX('Input| Escalations'!$H$35:$N$35,MATCH('Calc| Project Costs'!S$9,'Input| Escalations'!$H$23:$N$23,0))+1</f>
        <v>1</v>
      </c>
      <c r="T135" s="192">
        <f>'Input| Projects'!$Y135*INDEX('Input| Escalations'!$H$33:$N$33,MATCH('Calc| Project Costs'!T$9,'Input| Escalations'!$H$23:$N$23,0))+'Input| Projects'!$Z135*INDEX('Input| Escalations'!$H$34:$N$34,MATCH('Calc| Project Costs'!T$9,'Input| Escalations'!$H$23:$N$23,0))+'Input| Projects'!$AA135*INDEX('Input| Escalations'!$H$35:$N$35,MATCH('Calc| Project Costs'!T$9,'Input| Escalations'!$H$23:$N$23,0))+1</f>
        <v>1</v>
      </c>
      <c r="U135" s="106"/>
      <c r="V135" s="186">
        <f t="shared" si="68"/>
        <v>7.0274599999999996</v>
      </c>
      <c r="W135" s="186">
        <f t="shared" si="69"/>
        <v>0</v>
      </c>
      <c r="X135" s="186">
        <f t="shared" si="70"/>
        <v>0</v>
      </c>
      <c r="Y135" s="186">
        <f t="shared" si="46"/>
        <v>0</v>
      </c>
      <c r="Z135" s="186">
        <f t="shared" si="47"/>
        <v>0</v>
      </c>
      <c r="AA135" s="186">
        <f t="shared" si="48"/>
        <v>0</v>
      </c>
      <c r="AB135" s="186">
        <f t="shared" si="49"/>
        <v>0</v>
      </c>
      <c r="AC135" s="106"/>
      <c r="AD135" s="186">
        <f>'Input| Projects'!Q135*N135*'Input| Escalations'!$K$19</f>
        <v>0</v>
      </c>
      <c r="AE135" s="186">
        <f>'Input| Projects'!R135*O135*'Input| Escalations'!$K$19</f>
        <v>0</v>
      </c>
      <c r="AF135" s="186">
        <f>'Input| Projects'!S135*P135*'Input| Escalations'!$K$19</f>
        <v>0</v>
      </c>
      <c r="AG135" s="186">
        <f>'Input| Projects'!T135*Q135*'Input| Escalations'!$K$19</f>
        <v>0</v>
      </c>
      <c r="AH135" s="186">
        <f>'Input| Projects'!U135*R135*'Input| Escalations'!$K$19</f>
        <v>0</v>
      </c>
      <c r="AI135" s="186">
        <f>'Input| Projects'!V135*S135*'Input| Escalations'!$K$19</f>
        <v>0</v>
      </c>
      <c r="AJ135" s="186">
        <f>'Input| Projects'!W135*T135*'Input| Escalations'!$K$19</f>
        <v>0</v>
      </c>
      <c r="AK135" s="106"/>
      <c r="AL135" s="186">
        <f>IFERROR(IF('Input| Overheads'!$C$42="Direct costs",SUMPRODUCT(--('Input| Projects'!$AC135="Yes"),'Calc| Overheads Allocation'!C$8,'Calc| Project Costs'!V135),IF('Input| Overheads'!$C$42="Internal labour",SUMPRODUCT(--('Input| Projects'!$AC135="Yes"),'Calc| Overheads Allocation'!C$8,'Calc| Project Costs'!V135,'Input| Projects'!$Y135),IF('Input| Overheads'!$C$42="DNSP defined",SUMPRODUCT(--('Input| Projects'!$AC135="Yes"),'Calc| Overheads Allocation'!C$61,'Input| Projects'!$AF135),""))),"")</f>
        <v>3.0909799999999996</v>
      </c>
      <c r="AM135" s="186">
        <f>IFERROR(IF('Input| Overheads'!$C$42="Direct costs",SUMPRODUCT(--('Input| Projects'!$AC135="Yes"),'Calc| Overheads Allocation'!D$8,'Calc| Project Costs'!W135),IF('Input| Overheads'!$C$42="Internal labour",SUMPRODUCT(--('Input| Projects'!$AC135="Yes"),'Calc| Overheads Allocation'!D$8,'Calc| Project Costs'!W135,'Input| Projects'!$Y135),IF('Input| Overheads'!$C$42="DNSP defined",SUMPRODUCT(--('Input| Projects'!$AC135="Yes"),'Calc| Overheads Allocation'!D$61,'Input| Projects'!$AF135),""))),"")</f>
        <v>0</v>
      </c>
      <c r="AN135" s="186">
        <f>IFERROR(IF('Input| Overheads'!$C$42="Direct costs",SUMPRODUCT(--('Input| Projects'!$AC135="Yes"),'Calc| Overheads Allocation'!E$8,'Calc| Project Costs'!X135),IF('Input| Overheads'!$C$42="Internal labour",SUMPRODUCT(--('Input| Projects'!$AC135="Yes"),'Calc| Overheads Allocation'!E$8,'Calc| Project Costs'!X135,'Input| Projects'!$Y135),IF('Input| Overheads'!$C$42="DNSP defined",SUMPRODUCT(--('Input| Projects'!$AC135="Yes"),'Calc| Overheads Allocation'!E$61,'Input| Projects'!$AF135),""))),"")</f>
        <v>0</v>
      </c>
      <c r="AO135" s="186">
        <f>IFERROR(IF('Input| Overheads'!$C$42="Direct costs",SUMPRODUCT(--('Input| Projects'!$AC135="Yes"),'Calc| Overheads Allocation'!F$8,'Calc| Project Costs'!Y135),IF('Input| Overheads'!$C$42="Internal labour",SUMPRODUCT(--('Input| Projects'!$AC135="Yes"),'Calc| Overheads Allocation'!F$8,'Calc| Project Costs'!Y135,'Input| Projects'!$Y135),IF('Input| Overheads'!$C$42="DNSP defined",SUMPRODUCT(--('Input| Projects'!$AC135="Yes"),'Calc| Overheads Allocation'!F$61,'Input| Projects'!$AF135),""))),"")</f>
        <v>0</v>
      </c>
      <c r="AP135" s="186">
        <f>IFERROR(IF('Input| Overheads'!$C$42="Direct costs",SUMPRODUCT(--('Input| Projects'!$AC135="Yes"),'Calc| Overheads Allocation'!G$8,'Calc| Project Costs'!Z135),IF('Input| Overheads'!$C$42="Internal labour",SUMPRODUCT(--('Input| Projects'!$AC135="Yes"),'Calc| Overheads Allocation'!G$8,'Calc| Project Costs'!Z135,'Input| Projects'!$Y135),IF('Input| Overheads'!$C$42="DNSP defined",SUMPRODUCT(--('Input| Projects'!$AC135="Yes"),'Calc| Overheads Allocation'!G$61,'Input| Projects'!$AF135),""))),"")</f>
        <v>0</v>
      </c>
      <c r="AQ135" s="186">
        <f>IFERROR(IF('Input| Overheads'!$C$42="Direct costs",SUMPRODUCT(--('Input| Projects'!$AC135="Yes"),'Calc| Overheads Allocation'!H$8,'Calc| Project Costs'!AA135),IF('Input| Overheads'!$C$42="Internal labour",SUMPRODUCT(--('Input| Projects'!$AC135="Yes"),'Calc| Overheads Allocation'!H$8,'Calc| Project Costs'!AA135,'Input| Projects'!$Y135),IF('Input| Overheads'!$C$42="DNSP defined",SUMPRODUCT(--('Input| Projects'!$AC135="Yes"),'Calc| Overheads Allocation'!H$61,'Input| Projects'!$AF135),""))),"")</f>
        <v>0</v>
      </c>
      <c r="AR135" s="186">
        <f>IFERROR(IF('Input| Overheads'!$C$42="Direct costs",SUMPRODUCT(--('Input| Projects'!$AC135="Yes"),'Calc| Overheads Allocation'!I$8,'Calc| Project Costs'!AB135),IF('Input| Overheads'!$C$42="Internal labour",SUMPRODUCT(--('Input| Projects'!$AC135="Yes"),'Calc| Overheads Allocation'!I$8,'Calc| Project Costs'!AB135,'Input| Projects'!$Y135),IF('Input| Overheads'!$C$42="DNSP defined",SUMPRODUCT(--('Input| Projects'!$AC135="Yes"),'Calc| Overheads Allocation'!I$61,'Input| Projects'!$AF135),""))),"")</f>
        <v>0</v>
      </c>
      <c r="AS135" s="106"/>
      <c r="AT135" s="186">
        <f>IFERROR(IF('Input| Overheads'!$C$42="Direct costs",SUMPRODUCT(--('Input| Projects'!$AD135="Yes"),'Calc| Overheads Allocation'!C$9,'Calc| Project Costs'!V135),IF('Input| Overheads'!$C$42="Internal labour",SUMPRODUCT(--('Input| Projects'!$AD135="Yes"),'Calc| Overheads Allocation'!C$9,'Calc| Project Costs'!V135,'Input| Projects'!$Y135),IF('Input| Overheads'!$C$42="DNSP defined",SUMPRODUCT(--('Input| Projects'!$AD135="Yes"),'Calc| Overheads Allocation'!C$62,'Input| Projects'!$AG135),""))),"")</f>
        <v>0</v>
      </c>
      <c r="AU135" s="186">
        <f>IFERROR(IF('Input| Overheads'!$C$42="Direct costs",SUMPRODUCT(--('Input| Projects'!$AD135="Yes"),'Calc| Overheads Allocation'!D$9,'Calc| Project Costs'!W135),IF('Input| Overheads'!$C$42="Internal labour",SUMPRODUCT(--('Input| Projects'!$AD135="Yes"),'Calc| Overheads Allocation'!D$9,'Calc| Project Costs'!W135,'Input| Projects'!$Y135),IF('Input| Overheads'!$C$42="DNSP defined",SUMPRODUCT(--('Input| Projects'!$AD135="Yes"),'Calc| Overheads Allocation'!D$62,'Input| Projects'!$AG135),""))),"")</f>
        <v>0</v>
      </c>
      <c r="AV135" s="186">
        <f>IFERROR(IF('Input| Overheads'!$C$42="Direct costs",SUMPRODUCT(--('Input| Projects'!$AD135="Yes"),'Calc| Overheads Allocation'!E$9,'Calc| Project Costs'!X135),IF('Input| Overheads'!$C$42="Internal labour",SUMPRODUCT(--('Input| Projects'!$AD135="Yes"),'Calc| Overheads Allocation'!E$9,'Calc| Project Costs'!X135,'Input| Projects'!$Y135),IF('Input| Overheads'!$C$42="DNSP defined",SUMPRODUCT(--('Input| Projects'!$AD135="Yes"),'Calc| Overheads Allocation'!E$62,'Input| Projects'!$AG135),""))),"")</f>
        <v>0</v>
      </c>
      <c r="AW135" s="186">
        <f>IFERROR(IF('Input| Overheads'!$C$42="Direct costs",SUMPRODUCT(--('Input| Projects'!$AD135="Yes"),'Calc| Overheads Allocation'!F$9,'Calc| Project Costs'!Y135),IF('Input| Overheads'!$C$42="Internal labour",SUMPRODUCT(--('Input| Projects'!$AD135="Yes"),'Calc| Overheads Allocation'!F$9,'Calc| Project Costs'!Y135,'Input| Projects'!$Y135),IF('Input| Overheads'!$C$42="DNSP defined",SUMPRODUCT(--('Input| Projects'!$AD135="Yes"),'Calc| Overheads Allocation'!F$62,'Input| Projects'!$AG135),""))),"")</f>
        <v>0</v>
      </c>
      <c r="AX135" s="186">
        <f>IFERROR(IF('Input| Overheads'!$C$42="Direct costs",SUMPRODUCT(--('Input| Projects'!$AD135="Yes"),'Calc| Overheads Allocation'!G$9,'Calc| Project Costs'!Z135),IF('Input| Overheads'!$C$42="Internal labour",SUMPRODUCT(--('Input| Projects'!$AD135="Yes"),'Calc| Overheads Allocation'!G$9,'Calc| Project Costs'!Z135,'Input| Projects'!$Y135),IF('Input| Overheads'!$C$42="DNSP defined",SUMPRODUCT(--('Input| Projects'!$AD135="Yes"),'Calc| Overheads Allocation'!G$62,'Input| Projects'!$AG135),""))),"")</f>
        <v>0</v>
      </c>
      <c r="AY135" s="186">
        <f>IFERROR(IF('Input| Overheads'!$C$42="Direct costs",SUMPRODUCT(--('Input| Projects'!$AD135="Yes"),'Calc| Overheads Allocation'!H$9,'Calc| Project Costs'!AA135),IF('Input| Overheads'!$C$42="Internal labour",SUMPRODUCT(--('Input| Projects'!$AD135="Yes"),'Calc| Overheads Allocation'!H$9,'Calc| Project Costs'!AA135,'Input| Projects'!$Y135),IF('Input| Overheads'!$C$42="DNSP defined",SUMPRODUCT(--('Input| Projects'!$AD135="Yes"),'Calc| Overheads Allocation'!H$62,'Input| Projects'!$AG135),""))),"")</f>
        <v>0</v>
      </c>
      <c r="AZ135" s="186">
        <f>IFERROR(IF('Input| Overheads'!$C$42="Direct costs",SUMPRODUCT(--('Input| Projects'!$AD135="Yes"),'Calc| Overheads Allocation'!I$9,'Calc| Project Costs'!AB135),IF('Input| Overheads'!$C$42="Internal labour",SUMPRODUCT(--('Input| Projects'!$AD135="Yes"),'Calc| Overheads Allocation'!I$9,'Calc| Project Costs'!AB135,'Input| Projects'!$Y135),IF('Input| Overheads'!$C$42="DNSP defined",SUMPRODUCT(--('Input| Projects'!$AD135="Yes"),'Calc| Overheads Allocation'!I$62,'Input| Projects'!$AG135),""))),"")</f>
        <v>0</v>
      </c>
      <c r="BA135" s="106"/>
      <c r="BB135" s="186">
        <f t="shared" si="71"/>
        <v>3.0909799999999996</v>
      </c>
      <c r="BC135" s="186">
        <f t="shared" si="72"/>
        <v>0</v>
      </c>
      <c r="BD135" s="186">
        <f t="shared" si="73"/>
        <v>0</v>
      </c>
      <c r="BE135" s="186">
        <f t="shared" si="50"/>
        <v>0</v>
      </c>
      <c r="BF135" s="186">
        <f t="shared" si="51"/>
        <v>0</v>
      </c>
      <c r="BG135" s="186">
        <f t="shared" si="52"/>
        <v>0</v>
      </c>
      <c r="BH135" s="186">
        <f t="shared" si="53"/>
        <v>0</v>
      </c>
      <c r="BI135" s="97"/>
      <c r="BJ135" s="186">
        <f t="shared" si="54"/>
        <v>0</v>
      </c>
      <c r="BK135" s="186" t="str">
        <f t="shared" si="55"/>
        <v/>
      </c>
      <c r="BL135" s="186" t="str">
        <f t="shared" si="56"/>
        <v/>
      </c>
      <c r="BM135" s="186" t="str">
        <f t="shared" si="57"/>
        <v/>
      </c>
      <c r="BN135" s="186" t="str">
        <f t="shared" si="58"/>
        <v/>
      </c>
      <c r="BO135" s="186" t="str">
        <f t="shared" si="59"/>
        <v/>
      </c>
      <c r="BP135" s="186" t="str">
        <f t="shared" si="60"/>
        <v/>
      </c>
      <c r="BQ135" s="97"/>
      <c r="BR135" s="186">
        <f t="shared" si="61"/>
        <v>10.11844</v>
      </c>
      <c r="BS135" s="186">
        <f t="shared" si="62"/>
        <v>0</v>
      </c>
      <c r="BT135" s="222">
        <f t="shared" si="63"/>
        <v>0</v>
      </c>
      <c r="BU135" s="222">
        <f t="shared" si="64"/>
        <v>0</v>
      </c>
      <c r="BV135" s="222">
        <f t="shared" si="65"/>
        <v>0</v>
      </c>
      <c r="BW135" s="222">
        <f t="shared" si="66"/>
        <v>0</v>
      </c>
      <c r="BX135" s="222">
        <f t="shared" si="67"/>
        <v>0</v>
      </c>
      <c r="BY135" s="106"/>
      <c r="BZ135" s="197">
        <f>IF(SUMIF('Input| Projects'!$AS$8:$CP$8,"Dx",'Input| Projects'!$AS135:$CP135)=0,"",SUMIF('Input| Projects'!$AS$8:$CP$8,"Dx",'Input| Projects'!$AS135:$CP135))</f>
        <v>1</v>
      </c>
      <c r="CA135" s="197" t="str">
        <f>IF(SUMIF('Input| Projects'!$AS$8:$CP$8,"Tx",'Input| Projects'!$AS135:$CP135)=0,"",SUMIF('Input| Projects'!$AS$8:$CP$8,"Tx",'Input| Projects'!$AS135:$CP135))</f>
        <v/>
      </c>
      <c r="CB135" s="150" t="str">
        <f t="shared" si="74"/>
        <v/>
      </c>
    </row>
    <row r="136" spans="2:80" x14ac:dyDescent="0.2">
      <c r="B136" s="201">
        <f>IFERROR('Input| Projects'!B136,"")</f>
        <v>127</v>
      </c>
      <c r="C136" s="42" t="str">
        <f>IFERROR(IF('Input| Projects'!C136="","",'Input| Projects'!C136),"")</f>
        <v>DOC DEDICATED LV CCT RECONFIG(KM)</v>
      </c>
      <c r="D136" s="42" t="str">
        <f>IFERROR(IF('Input| Projects'!D136="","",'Input| Projects'!D136),"")</f>
        <v>DOC_11.03.73</v>
      </c>
      <c r="E136" s="104"/>
      <c r="F136" s="190">
        <f>IFERROR('Input| Projects'!I136*'Input| Escalations'!$K$19,"")</f>
        <v>11487.515810000001</v>
      </c>
      <c r="G136" s="190">
        <f>IFERROR('Input| Projects'!J136*'Input| Escalations'!$K$19,"")</f>
        <v>0</v>
      </c>
      <c r="H136" s="190">
        <f>IFERROR('Input| Projects'!K136*'Input| Escalations'!$K$19,"")</f>
        <v>0</v>
      </c>
      <c r="I136" s="190">
        <f>IFERROR('Input| Projects'!L136*'Input| Escalations'!$K$19,"")</f>
        <v>0</v>
      </c>
      <c r="J136" s="190">
        <f>IFERROR('Input| Projects'!M136*'Input| Escalations'!$K$19,"")</f>
        <v>0</v>
      </c>
      <c r="K136" s="190">
        <f>IFERROR('Input| Projects'!N136*'Input| Escalations'!$K$19,"")</f>
        <v>0</v>
      </c>
      <c r="L136" s="190">
        <f>IFERROR('Input| Projects'!O136*'Input| Escalations'!$K$19,"")</f>
        <v>0</v>
      </c>
      <c r="M136" s="150" t="str">
        <f>IF(ABS(SUM(F136:L136)-(SUM('Input| Projects'!I136:O136)*'Input| Escalations'!$K$19))&lt;0.0000001,"",1)</f>
        <v/>
      </c>
      <c r="N136" s="192">
        <f>'Input| Projects'!$Y136*INDEX('Input| Escalations'!$H$33:$N$33,MATCH('Calc| Project Costs'!N$9,'Input| Escalations'!$H$23:$N$23,0))+'Input| Projects'!$Z136*INDEX('Input| Escalations'!$H$34:$N$34,MATCH('Calc| Project Costs'!N$9,'Input| Escalations'!$H$23:$N$23,0))+'Input| Projects'!$AA136*INDEX('Input| Escalations'!$H$35:$N$35,MATCH('Calc| Project Costs'!N$9,'Input| Escalations'!$H$23:$N$23,0))+1</f>
        <v>1</v>
      </c>
      <c r="O136" s="192">
        <f>'Input| Projects'!$Y136*INDEX('Input| Escalations'!$H$33:$N$33,MATCH('Calc| Project Costs'!O$9,'Input| Escalations'!$H$23:$N$23,0))+'Input| Projects'!$Z136*INDEX('Input| Escalations'!$H$34:$N$34,MATCH('Calc| Project Costs'!O$9,'Input| Escalations'!$H$23:$N$23,0))+'Input| Projects'!$AA136*INDEX('Input| Escalations'!$H$35:$N$35,MATCH('Calc| Project Costs'!O$9,'Input| Escalations'!$H$23:$N$23,0))+1</f>
        <v>1</v>
      </c>
      <c r="P136" s="192">
        <f>'Input| Projects'!$Y136*INDEX('Input| Escalations'!$H$33:$N$33,MATCH('Calc| Project Costs'!P$9,'Input| Escalations'!$H$23:$N$23,0))+'Input| Projects'!$Z136*INDEX('Input| Escalations'!$H$34:$N$34,MATCH('Calc| Project Costs'!P$9,'Input| Escalations'!$H$23:$N$23,0))+'Input| Projects'!$AA136*INDEX('Input| Escalations'!$H$35:$N$35,MATCH('Calc| Project Costs'!P$9,'Input| Escalations'!$H$23:$N$23,0))+1</f>
        <v>1</v>
      </c>
      <c r="Q136" s="192">
        <f>'Input| Projects'!$Y136*INDEX('Input| Escalations'!$H$33:$N$33,MATCH('Calc| Project Costs'!Q$9,'Input| Escalations'!$H$23:$N$23,0))+'Input| Projects'!$Z136*INDEX('Input| Escalations'!$H$34:$N$34,MATCH('Calc| Project Costs'!Q$9,'Input| Escalations'!$H$23:$N$23,0))+'Input| Projects'!$AA136*INDEX('Input| Escalations'!$H$35:$N$35,MATCH('Calc| Project Costs'!Q$9,'Input| Escalations'!$H$23:$N$23,0))+1</f>
        <v>1</v>
      </c>
      <c r="R136" s="192">
        <f>'Input| Projects'!$Y136*INDEX('Input| Escalations'!$H$33:$N$33,MATCH('Calc| Project Costs'!R$9,'Input| Escalations'!$H$23:$N$23,0))+'Input| Projects'!$Z136*INDEX('Input| Escalations'!$H$34:$N$34,MATCH('Calc| Project Costs'!R$9,'Input| Escalations'!$H$23:$N$23,0))+'Input| Projects'!$AA136*INDEX('Input| Escalations'!$H$35:$N$35,MATCH('Calc| Project Costs'!R$9,'Input| Escalations'!$H$23:$N$23,0))+1</f>
        <v>1</v>
      </c>
      <c r="S136" s="192">
        <f>'Input| Projects'!$Y136*INDEX('Input| Escalations'!$H$33:$N$33,MATCH('Calc| Project Costs'!S$9,'Input| Escalations'!$H$23:$N$23,0))+'Input| Projects'!$Z136*INDEX('Input| Escalations'!$H$34:$N$34,MATCH('Calc| Project Costs'!S$9,'Input| Escalations'!$H$23:$N$23,0))+'Input| Projects'!$AA136*INDEX('Input| Escalations'!$H$35:$N$35,MATCH('Calc| Project Costs'!S$9,'Input| Escalations'!$H$23:$N$23,0))+1</f>
        <v>1</v>
      </c>
      <c r="T136" s="192">
        <f>'Input| Projects'!$Y136*INDEX('Input| Escalations'!$H$33:$N$33,MATCH('Calc| Project Costs'!T$9,'Input| Escalations'!$H$23:$N$23,0))+'Input| Projects'!$Z136*INDEX('Input| Escalations'!$H$34:$N$34,MATCH('Calc| Project Costs'!T$9,'Input| Escalations'!$H$23:$N$23,0))+'Input| Projects'!$AA136*INDEX('Input| Escalations'!$H$35:$N$35,MATCH('Calc| Project Costs'!T$9,'Input| Escalations'!$H$23:$N$23,0))+1</f>
        <v>1</v>
      </c>
      <c r="U136" s="106"/>
      <c r="V136" s="186">
        <f t="shared" si="68"/>
        <v>11487.515810000001</v>
      </c>
      <c r="W136" s="186">
        <f t="shared" si="69"/>
        <v>0</v>
      </c>
      <c r="X136" s="186">
        <f t="shared" si="70"/>
        <v>0</v>
      </c>
      <c r="Y136" s="186">
        <f t="shared" si="46"/>
        <v>0</v>
      </c>
      <c r="Z136" s="186">
        <f t="shared" si="47"/>
        <v>0</v>
      </c>
      <c r="AA136" s="186">
        <f t="shared" si="48"/>
        <v>0</v>
      </c>
      <c r="AB136" s="186">
        <f t="shared" si="49"/>
        <v>0</v>
      </c>
      <c r="AC136" s="106"/>
      <c r="AD136" s="186">
        <f>'Input| Projects'!Q136*N136*'Input| Escalations'!$K$19</f>
        <v>0</v>
      </c>
      <c r="AE136" s="186">
        <f>'Input| Projects'!R136*O136*'Input| Escalations'!$K$19</f>
        <v>0</v>
      </c>
      <c r="AF136" s="186">
        <f>'Input| Projects'!S136*P136*'Input| Escalations'!$K$19</f>
        <v>0</v>
      </c>
      <c r="AG136" s="186">
        <f>'Input| Projects'!T136*Q136*'Input| Escalations'!$K$19</f>
        <v>0</v>
      </c>
      <c r="AH136" s="186">
        <f>'Input| Projects'!U136*R136*'Input| Escalations'!$K$19</f>
        <v>0</v>
      </c>
      <c r="AI136" s="186">
        <f>'Input| Projects'!V136*S136*'Input| Escalations'!$K$19</f>
        <v>0</v>
      </c>
      <c r="AJ136" s="186">
        <f>'Input| Projects'!W136*T136*'Input| Escalations'!$K$19</f>
        <v>0</v>
      </c>
      <c r="AK136" s="106"/>
      <c r="AL136" s="186">
        <f>IFERROR(IF('Input| Overheads'!$C$42="Direct costs",SUMPRODUCT(--('Input| Projects'!$AC136="Yes"),'Calc| Overheads Allocation'!C$8,'Calc| Project Costs'!V136),IF('Input| Overheads'!$C$42="Internal labour",SUMPRODUCT(--('Input| Projects'!$AC136="Yes"),'Calc| Overheads Allocation'!C$8,'Calc| Project Costs'!V136,'Input| Projects'!$Y136),IF('Input| Overheads'!$C$42="DNSP defined",SUMPRODUCT(--('Input| Projects'!$AC136="Yes"),'Calc| Overheads Allocation'!C$61,'Input| Projects'!$AF136),""))),"")</f>
        <v>2175.6470699999995</v>
      </c>
      <c r="AM136" s="186">
        <f>IFERROR(IF('Input| Overheads'!$C$42="Direct costs",SUMPRODUCT(--('Input| Projects'!$AC136="Yes"),'Calc| Overheads Allocation'!D$8,'Calc| Project Costs'!W136),IF('Input| Overheads'!$C$42="Internal labour",SUMPRODUCT(--('Input| Projects'!$AC136="Yes"),'Calc| Overheads Allocation'!D$8,'Calc| Project Costs'!W136,'Input| Projects'!$Y136),IF('Input| Overheads'!$C$42="DNSP defined",SUMPRODUCT(--('Input| Projects'!$AC136="Yes"),'Calc| Overheads Allocation'!D$61,'Input| Projects'!$AF136),""))),"")</f>
        <v>0</v>
      </c>
      <c r="AN136" s="186">
        <f>IFERROR(IF('Input| Overheads'!$C$42="Direct costs",SUMPRODUCT(--('Input| Projects'!$AC136="Yes"),'Calc| Overheads Allocation'!E$8,'Calc| Project Costs'!X136),IF('Input| Overheads'!$C$42="Internal labour",SUMPRODUCT(--('Input| Projects'!$AC136="Yes"),'Calc| Overheads Allocation'!E$8,'Calc| Project Costs'!X136,'Input| Projects'!$Y136),IF('Input| Overheads'!$C$42="DNSP defined",SUMPRODUCT(--('Input| Projects'!$AC136="Yes"),'Calc| Overheads Allocation'!E$61,'Input| Projects'!$AF136),""))),"")</f>
        <v>0</v>
      </c>
      <c r="AO136" s="186">
        <f>IFERROR(IF('Input| Overheads'!$C$42="Direct costs",SUMPRODUCT(--('Input| Projects'!$AC136="Yes"),'Calc| Overheads Allocation'!F$8,'Calc| Project Costs'!Y136),IF('Input| Overheads'!$C$42="Internal labour",SUMPRODUCT(--('Input| Projects'!$AC136="Yes"),'Calc| Overheads Allocation'!F$8,'Calc| Project Costs'!Y136,'Input| Projects'!$Y136),IF('Input| Overheads'!$C$42="DNSP defined",SUMPRODUCT(--('Input| Projects'!$AC136="Yes"),'Calc| Overheads Allocation'!F$61,'Input| Projects'!$AF136),""))),"")</f>
        <v>0</v>
      </c>
      <c r="AP136" s="186">
        <f>IFERROR(IF('Input| Overheads'!$C$42="Direct costs",SUMPRODUCT(--('Input| Projects'!$AC136="Yes"),'Calc| Overheads Allocation'!G$8,'Calc| Project Costs'!Z136),IF('Input| Overheads'!$C$42="Internal labour",SUMPRODUCT(--('Input| Projects'!$AC136="Yes"),'Calc| Overheads Allocation'!G$8,'Calc| Project Costs'!Z136,'Input| Projects'!$Y136),IF('Input| Overheads'!$C$42="DNSP defined",SUMPRODUCT(--('Input| Projects'!$AC136="Yes"),'Calc| Overheads Allocation'!G$61,'Input| Projects'!$AF136),""))),"")</f>
        <v>0</v>
      </c>
      <c r="AQ136" s="186">
        <f>IFERROR(IF('Input| Overheads'!$C$42="Direct costs",SUMPRODUCT(--('Input| Projects'!$AC136="Yes"),'Calc| Overheads Allocation'!H$8,'Calc| Project Costs'!AA136),IF('Input| Overheads'!$C$42="Internal labour",SUMPRODUCT(--('Input| Projects'!$AC136="Yes"),'Calc| Overheads Allocation'!H$8,'Calc| Project Costs'!AA136,'Input| Projects'!$Y136),IF('Input| Overheads'!$C$42="DNSP defined",SUMPRODUCT(--('Input| Projects'!$AC136="Yes"),'Calc| Overheads Allocation'!H$61,'Input| Projects'!$AF136),""))),"")</f>
        <v>0</v>
      </c>
      <c r="AR136" s="186">
        <f>IFERROR(IF('Input| Overheads'!$C$42="Direct costs",SUMPRODUCT(--('Input| Projects'!$AC136="Yes"),'Calc| Overheads Allocation'!I$8,'Calc| Project Costs'!AB136),IF('Input| Overheads'!$C$42="Internal labour",SUMPRODUCT(--('Input| Projects'!$AC136="Yes"),'Calc| Overheads Allocation'!I$8,'Calc| Project Costs'!AB136,'Input| Projects'!$Y136),IF('Input| Overheads'!$C$42="DNSP defined",SUMPRODUCT(--('Input| Projects'!$AC136="Yes"),'Calc| Overheads Allocation'!I$61,'Input| Projects'!$AF136),""))),"")</f>
        <v>0</v>
      </c>
      <c r="AS136" s="106"/>
      <c r="AT136" s="186">
        <f>IFERROR(IF('Input| Overheads'!$C$42="Direct costs",SUMPRODUCT(--('Input| Projects'!$AD136="Yes"),'Calc| Overheads Allocation'!C$9,'Calc| Project Costs'!V136),IF('Input| Overheads'!$C$42="Internal labour",SUMPRODUCT(--('Input| Projects'!$AD136="Yes"),'Calc| Overheads Allocation'!C$9,'Calc| Project Costs'!V136,'Input| Projects'!$Y136),IF('Input| Overheads'!$C$42="DNSP defined",SUMPRODUCT(--('Input| Projects'!$AD136="Yes"),'Calc| Overheads Allocation'!C$62,'Input| Projects'!$AG136),""))),"")</f>
        <v>0</v>
      </c>
      <c r="AU136" s="186">
        <f>IFERROR(IF('Input| Overheads'!$C$42="Direct costs",SUMPRODUCT(--('Input| Projects'!$AD136="Yes"),'Calc| Overheads Allocation'!D$9,'Calc| Project Costs'!W136),IF('Input| Overheads'!$C$42="Internal labour",SUMPRODUCT(--('Input| Projects'!$AD136="Yes"),'Calc| Overheads Allocation'!D$9,'Calc| Project Costs'!W136,'Input| Projects'!$Y136),IF('Input| Overheads'!$C$42="DNSP defined",SUMPRODUCT(--('Input| Projects'!$AD136="Yes"),'Calc| Overheads Allocation'!D$62,'Input| Projects'!$AG136),""))),"")</f>
        <v>0</v>
      </c>
      <c r="AV136" s="186">
        <f>IFERROR(IF('Input| Overheads'!$C$42="Direct costs",SUMPRODUCT(--('Input| Projects'!$AD136="Yes"),'Calc| Overheads Allocation'!E$9,'Calc| Project Costs'!X136),IF('Input| Overheads'!$C$42="Internal labour",SUMPRODUCT(--('Input| Projects'!$AD136="Yes"),'Calc| Overheads Allocation'!E$9,'Calc| Project Costs'!X136,'Input| Projects'!$Y136),IF('Input| Overheads'!$C$42="DNSP defined",SUMPRODUCT(--('Input| Projects'!$AD136="Yes"),'Calc| Overheads Allocation'!E$62,'Input| Projects'!$AG136),""))),"")</f>
        <v>0</v>
      </c>
      <c r="AW136" s="186">
        <f>IFERROR(IF('Input| Overheads'!$C$42="Direct costs",SUMPRODUCT(--('Input| Projects'!$AD136="Yes"),'Calc| Overheads Allocation'!F$9,'Calc| Project Costs'!Y136),IF('Input| Overheads'!$C$42="Internal labour",SUMPRODUCT(--('Input| Projects'!$AD136="Yes"),'Calc| Overheads Allocation'!F$9,'Calc| Project Costs'!Y136,'Input| Projects'!$Y136),IF('Input| Overheads'!$C$42="DNSP defined",SUMPRODUCT(--('Input| Projects'!$AD136="Yes"),'Calc| Overheads Allocation'!F$62,'Input| Projects'!$AG136),""))),"")</f>
        <v>0</v>
      </c>
      <c r="AX136" s="186">
        <f>IFERROR(IF('Input| Overheads'!$C$42="Direct costs",SUMPRODUCT(--('Input| Projects'!$AD136="Yes"),'Calc| Overheads Allocation'!G$9,'Calc| Project Costs'!Z136),IF('Input| Overheads'!$C$42="Internal labour",SUMPRODUCT(--('Input| Projects'!$AD136="Yes"),'Calc| Overheads Allocation'!G$9,'Calc| Project Costs'!Z136,'Input| Projects'!$Y136),IF('Input| Overheads'!$C$42="DNSP defined",SUMPRODUCT(--('Input| Projects'!$AD136="Yes"),'Calc| Overheads Allocation'!G$62,'Input| Projects'!$AG136),""))),"")</f>
        <v>0</v>
      </c>
      <c r="AY136" s="186">
        <f>IFERROR(IF('Input| Overheads'!$C$42="Direct costs",SUMPRODUCT(--('Input| Projects'!$AD136="Yes"),'Calc| Overheads Allocation'!H$9,'Calc| Project Costs'!AA136),IF('Input| Overheads'!$C$42="Internal labour",SUMPRODUCT(--('Input| Projects'!$AD136="Yes"),'Calc| Overheads Allocation'!H$9,'Calc| Project Costs'!AA136,'Input| Projects'!$Y136),IF('Input| Overheads'!$C$42="DNSP defined",SUMPRODUCT(--('Input| Projects'!$AD136="Yes"),'Calc| Overheads Allocation'!H$62,'Input| Projects'!$AG136),""))),"")</f>
        <v>0</v>
      </c>
      <c r="AZ136" s="186">
        <f>IFERROR(IF('Input| Overheads'!$C$42="Direct costs",SUMPRODUCT(--('Input| Projects'!$AD136="Yes"),'Calc| Overheads Allocation'!I$9,'Calc| Project Costs'!AB136),IF('Input| Overheads'!$C$42="Internal labour",SUMPRODUCT(--('Input| Projects'!$AD136="Yes"),'Calc| Overheads Allocation'!I$9,'Calc| Project Costs'!AB136,'Input| Projects'!$Y136),IF('Input| Overheads'!$C$42="DNSP defined",SUMPRODUCT(--('Input| Projects'!$AD136="Yes"),'Calc| Overheads Allocation'!I$62,'Input| Projects'!$AG136),""))),"")</f>
        <v>0</v>
      </c>
      <c r="BA136" s="106"/>
      <c r="BB136" s="186">
        <f t="shared" si="71"/>
        <v>2175.6470699999995</v>
      </c>
      <c r="BC136" s="186">
        <f t="shared" si="72"/>
        <v>0</v>
      </c>
      <c r="BD136" s="186">
        <f t="shared" si="73"/>
        <v>0</v>
      </c>
      <c r="BE136" s="186">
        <f t="shared" si="50"/>
        <v>0</v>
      </c>
      <c r="BF136" s="186">
        <f t="shared" si="51"/>
        <v>0</v>
      </c>
      <c r="BG136" s="186">
        <f t="shared" si="52"/>
        <v>0</v>
      </c>
      <c r="BH136" s="186">
        <f t="shared" si="53"/>
        <v>0</v>
      </c>
      <c r="BI136" s="97"/>
      <c r="BJ136" s="186">
        <f t="shared" si="54"/>
        <v>0</v>
      </c>
      <c r="BK136" s="186" t="str">
        <f t="shared" si="55"/>
        <v/>
      </c>
      <c r="BL136" s="186" t="str">
        <f t="shared" si="56"/>
        <v/>
      </c>
      <c r="BM136" s="186" t="str">
        <f t="shared" si="57"/>
        <v/>
      </c>
      <c r="BN136" s="186" t="str">
        <f t="shared" si="58"/>
        <v/>
      </c>
      <c r="BO136" s="186" t="str">
        <f t="shared" si="59"/>
        <v/>
      </c>
      <c r="BP136" s="186" t="str">
        <f t="shared" si="60"/>
        <v/>
      </c>
      <c r="BQ136" s="97"/>
      <c r="BR136" s="186">
        <f t="shared" si="61"/>
        <v>13663.16288</v>
      </c>
      <c r="BS136" s="186">
        <f t="shared" si="62"/>
        <v>0</v>
      </c>
      <c r="BT136" s="222">
        <f t="shared" si="63"/>
        <v>0</v>
      </c>
      <c r="BU136" s="222">
        <f t="shared" si="64"/>
        <v>0</v>
      </c>
      <c r="BV136" s="222">
        <f t="shared" si="65"/>
        <v>0</v>
      </c>
      <c r="BW136" s="222">
        <f t="shared" si="66"/>
        <v>0</v>
      </c>
      <c r="BX136" s="222">
        <f t="shared" si="67"/>
        <v>0</v>
      </c>
      <c r="BY136" s="106"/>
      <c r="BZ136" s="197">
        <f>IF(SUMIF('Input| Projects'!$AS$8:$CP$8,"Dx",'Input| Projects'!$AS136:$CP136)=0,"",SUMIF('Input| Projects'!$AS$8:$CP$8,"Dx",'Input| Projects'!$AS136:$CP136))</f>
        <v>1</v>
      </c>
      <c r="CA136" s="197" t="str">
        <f>IF(SUMIF('Input| Projects'!$AS$8:$CP$8,"Tx",'Input| Projects'!$AS136:$CP136)=0,"",SUMIF('Input| Projects'!$AS$8:$CP$8,"Tx",'Input| Projects'!$AS136:$CP136))</f>
        <v/>
      </c>
      <c r="CB136" s="150" t="str">
        <f t="shared" si="74"/>
        <v/>
      </c>
    </row>
    <row r="137" spans="2:80" x14ac:dyDescent="0.2">
      <c r="B137" s="201">
        <f>IFERROR('Input| Projects'!B137,"")</f>
        <v>128</v>
      </c>
      <c r="C137" s="42" t="str">
        <f>IFERROR(IF('Input| Projects'!C137="","",'Input| Projects'!C137),"")</f>
        <v>DOC Menai Pillar Retrofits - DM</v>
      </c>
      <c r="D137" s="42" t="str">
        <f>IFERROR(IF('Input| Projects'!D137="","",'Input| Projects'!D137),"")</f>
        <v>DOC_11.03.74</v>
      </c>
      <c r="E137" s="104"/>
      <c r="F137" s="190">
        <f>IFERROR('Input| Projects'!I137*'Input| Escalations'!$K$19,"")</f>
        <v>4.83629</v>
      </c>
      <c r="G137" s="190">
        <f>IFERROR('Input| Projects'!J137*'Input| Escalations'!$K$19,"")</f>
        <v>0</v>
      </c>
      <c r="H137" s="190">
        <f>IFERROR('Input| Projects'!K137*'Input| Escalations'!$K$19,"")</f>
        <v>0</v>
      </c>
      <c r="I137" s="190">
        <f>IFERROR('Input| Projects'!L137*'Input| Escalations'!$K$19,"")</f>
        <v>0</v>
      </c>
      <c r="J137" s="190">
        <f>IFERROR('Input| Projects'!M137*'Input| Escalations'!$K$19,"")</f>
        <v>0</v>
      </c>
      <c r="K137" s="190">
        <f>IFERROR('Input| Projects'!N137*'Input| Escalations'!$K$19,"")</f>
        <v>0</v>
      </c>
      <c r="L137" s="190">
        <f>IFERROR('Input| Projects'!O137*'Input| Escalations'!$K$19,"")</f>
        <v>0</v>
      </c>
      <c r="M137" s="150" t="str">
        <f>IF(ABS(SUM(F137:L137)-(SUM('Input| Projects'!I137:O137)*'Input| Escalations'!$K$19))&lt;0.0000001,"",1)</f>
        <v/>
      </c>
      <c r="N137" s="192">
        <f>'Input| Projects'!$Y137*INDEX('Input| Escalations'!$H$33:$N$33,MATCH('Calc| Project Costs'!N$9,'Input| Escalations'!$H$23:$N$23,0))+'Input| Projects'!$Z137*INDEX('Input| Escalations'!$H$34:$N$34,MATCH('Calc| Project Costs'!N$9,'Input| Escalations'!$H$23:$N$23,0))+'Input| Projects'!$AA137*INDEX('Input| Escalations'!$H$35:$N$35,MATCH('Calc| Project Costs'!N$9,'Input| Escalations'!$H$23:$N$23,0))+1</f>
        <v>1</v>
      </c>
      <c r="O137" s="192">
        <f>'Input| Projects'!$Y137*INDEX('Input| Escalations'!$H$33:$N$33,MATCH('Calc| Project Costs'!O$9,'Input| Escalations'!$H$23:$N$23,0))+'Input| Projects'!$Z137*INDEX('Input| Escalations'!$H$34:$N$34,MATCH('Calc| Project Costs'!O$9,'Input| Escalations'!$H$23:$N$23,0))+'Input| Projects'!$AA137*INDEX('Input| Escalations'!$H$35:$N$35,MATCH('Calc| Project Costs'!O$9,'Input| Escalations'!$H$23:$N$23,0))+1</f>
        <v>1</v>
      </c>
      <c r="P137" s="192">
        <f>'Input| Projects'!$Y137*INDEX('Input| Escalations'!$H$33:$N$33,MATCH('Calc| Project Costs'!P$9,'Input| Escalations'!$H$23:$N$23,0))+'Input| Projects'!$Z137*INDEX('Input| Escalations'!$H$34:$N$34,MATCH('Calc| Project Costs'!P$9,'Input| Escalations'!$H$23:$N$23,0))+'Input| Projects'!$AA137*INDEX('Input| Escalations'!$H$35:$N$35,MATCH('Calc| Project Costs'!P$9,'Input| Escalations'!$H$23:$N$23,0))+1</f>
        <v>1</v>
      </c>
      <c r="Q137" s="192">
        <f>'Input| Projects'!$Y137*INDEX('Input| Escalations'!$H$33:$N$33,MATCH('Calc| Project Costs'!Q$9,'Input| Escalations'!$H$23:$N$23,0))+'Input| Projects'!$Z137*INDEX('Input| Escalations'!$H$34:$N$34,MATCH('Calc| Project Costs'!Q$9,'Input| Escalations'!$H$23:$N$23,0))+'Input| Projects'!$AA137*INDEX('Input| Escalations'!$H$35:$N$35,MATCH('Calc| Project Costs'!Q$9,'Input| Escalations'!$H$23:$N$23,0))+1</f>
        <v>1</v>
      </c>
      <c r="R137" s="192">
        <f>'Input| Projects'!$Y137*INDEX('Input| Escalations'!$H$33:$N$33,MATCH('Calc| Project Costs'!R$9,'Input| Escalations'!$H$23:$N$23,0))+'Input| Projects'!$Z137*INDEX('Input| Escalations'!$H$34:$N$34,MATCH('Calc| Project Costs'!R$9,'Input| Escalations'!$H$23:$N$23,0))+'Input| Projects'!$AA137*INDEX('Input| Escalations'!$H$35:$N$35,MATCH('Calc| Project Costs'!R$9,'Input| Escalations'!$H$23:$N$23,0))+1</f>
        <v>1</v>
      </c>
      <c r="S137" s="192">
        <f>'Input| Projects'!$Y137*INDEX('Input| Escalations'!$H$33:$N$33,MATCH('Calc| Project Costs'!S$9,'Input| Escalations'!$H$23:$N$23,0))+'Input| Projects'!$Z137*INDEX('Input| Escalations'!$H$34:$N$34,MATCH('Calc| Project Costs'!S$9,'Input| Escalations'!$H$23:$N$23,0))+'Input| Projects'!$AA137*INDEX('Input| Escalations'!$H$35:$N$35,MATCH('Calc| Project Costs'!S$9,'Input| Escalations'!$H$23:$N$23,0))+1</f>
        <v>1</v>
      </c>
      <c r="T137" s="192">
        <f>'Input| Projects'!$Y137*INDEX('Input| Escalations'!$H$33:$N$33,MATCH('Calc| Project Costs'!T$9,'Input| Escalations'!$H$23:$N$23,0))+'Input| Projects'!$Z137*INDEX('Input| Escalations'!$H$34:$N$34,MATCH('Calc| Project Costs'!T$9,'Input| Escalations'!$H$23:$N$23,0))+'Input| Projects'!$AA137*INDEX('Input| Escalations'!$H$35:$N$35,MATCH('Calc| Project Costs'!T$9,'Input| Escalations'!$H$23:$N$23,0))+1</f>
        <v>1</v>
      </c>
      <c r="U137" s="106"/>
      <c r="V137" s="186">
        <f t="shared" si="68"/>
        <v>4.83629</v>
      </c>
      <c r="W137" s="186">
        <f t="shared" si="69"/>
        <v>0</v>
      </c>
      <c r="X137" s="186">
        <f t="shared" si="70"/>
        <v>0</v>
      </c>
      <c r="Y137" s="186">
        <f t="shared" si="46"/>
        <v>0</v>
      </c>
      <c r="Z137" s="186">
        <f t="shared" si="47"/>
        <v>0</v>
      </c>
      <c r="AA137" s="186">
        <f t="shared" si="48"/>
        <v>0</v>
      </c>
      <c r="AB137" s="186">
        <f t="shared" si="49"/>
        <v>0</v>
      </c>
      <c r="AC137" s="106"/>
      <c r="AD137" s="186">
        <f>'Input| Projects'!Q137*N137*'Input| Escalations'!$K$19</f>
        <v>0</v>
      </c>
      <c r="AE137" s="186">
        <f>'Input| Projects'!R137*O137*'Input| Escalations'!$K$19</f>
        <v>0</v>
      </c>
      <c r="AF137" s="186">
        <f>'Input| Projects'!S137*P137*'Input| Escalations'!$K$19</f>
        <v>0</v>
      </c>
      <c r="AG137" s="186">
        <f>'Input| Projects'!T137*Q137*'Input| Escalations'!$K$19</f>
        <v>0</v>
      </c>
      <c r="AH137" s="186">
        <f>'Input| Projects'!U137*R137*'Input| Escalations'!$K$19</f>
        <v>0</v>
      </c>
      <c r="AI137" s="186">
        <f>'Input| Projects'!V137*S137*'Input| Escalations'!$K$19</f>
        <v>0</v>
      </c>
      <c r="AJ137" s="186">
        <f>'Input| Projects'!W137*T137*'Input| Escalations'!$K$19</f>
        <v>0</v>
      </c>
      <c r="AK137" s="106"/>
      <c r="AL137" s="186">
        <f>IFERROR(IF('Input| Overheads'!$C$42="Direct costs",SUMPRODUCT(--('Input| Projects'!$AC137="Yes"),'Calc| Overheads Allocation'!C$8,'Calc| Project Costs'!V137),IF('Input| Overheads'!$C$42="Internal labour",SUMPRODUCT(--('Input| Projects'!$AC137="Yes"),'Calc| Overheads Allocation'!C$8,'Calc| Project Costs'!V137,'Input| Projects'!$Y137),IF('Input| Overheads'!$C$42="DNSP defined",SUMPRODUCT(--('Input| Projects'!$AC137="Yes"),'Calc| Overheads Allocation'!C$61,'Input| Projects'!$AF137),""))),"")</f>
        <v>3.3869699999999998</v>
      </c>
      <c r="AM137" s="186">
        <f>IFERROR(IF('Input| Overheads'!$C$42="Direct costs",SUMPRODUCT(--('Input| Projects'!$AC137="Yes"),'Calc| Overheads Allocation'!D$8,'Calc| Project Costs'!W137),IF('Input| Overheads'!$C$42="Internal labour",SUMPRODUCT(--('Input| Projects'!$AC137="Yes"),'Calc| Overheads Allocation'!D$8,'Calc| Project Costs'!W137,'Input| Projects'!$Y137),IF('Input| Overheads'!$C$42="DNSP defined",SUMPRODUCT(--('Input| Projects'!$AC137="Yes"),'Calc| Overheads Allocation'!D$61,'Input| Projects'!$AF137),""))),"")</f>
        <v>0</v>
      </c>
      <c r="AN137" s="186">
        <f>IFERROR(IF('Input| Overheads'!$C$42="Direct costs",SUMPRODUCT(--('Input| Projects'!$AC137="Yes"),'Calc| Overheads Allocation'!E$8,'Calc| Project Costs'!X137),IF('Input| Overheads'!$C$42="Internal labour",SUMPRODUCT(--('Input| Projects'!$AC137="Yes"),'Calc| Overheads Allocation'!E$8,'Calc| Project Costs'!X137,'Input| Projects'!$Y137),IF('Input| Overheads'!$C$42="DNSP defined",SUMPRODUCT(--('Input| Projects'!$AC137="Yes"),'Calc| Overheads Allocation'!E$61,'Input| Projects'!$AF137),""))),"")</f>
        <v>0</v>
      </c>
      <c r="AO137" s="186">
        <f>IFERROR(IF('Input| Overheads'!$C$42="Direct costs",SUMPRODUCT(--('Input| Projects'!$AC137="Yes"),'Calc| Overheads Allocation'!F$8,'Calc| Project Costs'!Y137),IF('Input| Overheads'!$C$42="Internal labour",SUMPRODUCT(--('Input| Projects'!$AC137="Yes"),'Calc| Overheads Allocation'!F$8,'Calc| Project Costs'!Y137,'Input| Projects'!$Y137),IF('Input| Overheads'!$C$42="DNSP defined",SUMPRODUCT(--('Input| Projects'!$AC137="Yes"),'Calc| Overheads Allocation'!F$61,'Input| Projects'!$AF137),""))),"")</f>
        <v>0</v>
      </c>
      <c r="AP137" s="186">
        <f>IFERROR(IF('Input| Overheads'!$C$42="Direct costs",SUMPRODUCT(--('Input| Projects'!$AC137="Yes"),'Calc| Overheads Allocation'!G$8,'Calc| Project Costs'!Z137),IF('Input| Overheads'!$C$42="Internal labour",SUMPRODUCT(--('Input| Projects'!$AC137="Yes"),'Calc| Overheads Allocation'!G$8,'Calc| Project Costs'!Z137,'Input| Projects'!$Y137),IF('Input| Overheads'!$C$42="DNSP defined",SUMPRODUCT(--('Input| Projects'!$AC137="Yes"),'Calc| Overheads Allocation'!G$61,'Input| Projects'!$AF137),""))),"")</f>
        <v>0</v>
      </c>
      <c r="AQ137" s="186">
        <f>IFERROR(IF('Input| Overheads'!$C$42="Direct costs",SUMPRODUCT(--('Input| Projects'!$AC137="Yes"),'Calc| Overheads Allocation'!H$8,'Calc| Project Costs'!AA137),IF('Input| Overheads'!$C$42="Internal labour",SUMPRODUCT(--('Input| Projects'!$AC137="Yes"),'Calc| Overheads Allocation'!H$8,'Calc| Project Costs'!AA137,'Input| Projects'!$Y137),IF('Input| Overheads'!$C$42="DNSP defined",SUMPRODUCT(--('Input| Projects'!$AC137="Yes"),'Calc| Overheads Allocation'!H$61,'Input| Projects'!$AF137),""))),"")</f>
        <v>0</v>
      </c>
      <c r="AR137" s="186">
        <f>IFERROR(IF('Input| Overheads'!$C$42="Direct costs",SUMPRODUCT(--('Input| Projects'!$AC137="Yes"),'Calc| Overheads Allocation'!I$8,'Calc| Project Costs'!AB137),IF('Input| Overheads'!$C$42="Internal labour",SUMPRODUCT(--('Input| Projects'!$AC137="Yes"),'Calc| Overheads Allocation'!I$8,'Calc| Project Costs'!AB137,'Input| Projects'!$Y137),IF('Input| Overheads'!$C$42="DNSP defined",SUMPRODUCT(--('Input| Projects'!$AC137="Yes"),'Calc| Overheads Allocation'!I$61,'Input| Projects'!$AF137),""))),"")</f>
        <v>0</v>
      </c>
      <c r="AS137" s="106"/>
      <c r="AT137" s="186">
        <f>IFERROR(IF('Input| Overheads'!$C$42="Direct costs",SUMPRODUCT(--('Input| Projects'!$AD137="Yes"),'Calc| Overheads Allocation'!C$9,'Calc| Project Costs'!V137),IF('Input| Overheads'!$C$42="Internal labour",SUMPRODUCT(--('Input| Projects'!$AD137="Yes"),'Calc| Overheads Allocation'!C$9,'Calc| Project Costs'!V137,'Input| Projects'!$Y137),IF('Input| Overheads'!$C$42="DNSP defined",SUMPRODUCT(--('Input| Projects'!$AD137="Yes"),'Calc| Overheads Allocation'!C$62,'Input| Projects'!$AG137),""))),"")</f>
        <v>0</v>
      </c>
      <c r="AU137" s="186">
        <f>IFERROR(IF('Input| Overheads'!$C$42="Direct costs",SUMPRODUCT(--('Input| Projects'!$AD137="Yes"),'Calc| Overheads Allocation'!D$9,'Calc| Project Costs'!W137),IF('Input| Overheads'!$C$42="Internal labour",SUMPRODUCT(--('Input| Projects'!$AD137="Yes"),'Calc| Overheads Allocation'!D$9,'Calc| Project Costs'!W137,'Input| Projects'!$Y137),IF('Input| Overheads'!$C$42="DNSP defined",SUMPRODUCT(--('Input| Projects'!$AD137="Yes"),'Calc| Overheads Allocation'!D$62,'Input| Projects'!$AG137),""))),"")</f>
        <v>0</v>
      </c>
      <c r="AV137" s="186">
        <f>IFERROR(IF('Input| Overheads'!$C$42="Direct costs",SUMPRODUCT(--('Input| Projects'!$AD137="Yes"),'Calc| Overheads Allocation'!E$9,'Calc| Project Costs'!X137),IF('Input| Overheads'!$C$42="Internal labour",SUMPRODUCT(--('Input| Projects'!$AD137="Yes"),'Calc| Overheads Allocation'!E$9,'Calc| Project Costs'!X137,'Input| Projects'!$Y137),IF('Input| Overheads'!$C$42="DNSP defined",SUMPRODUCT(--('Input| Projects'!$AD137="Yes"),'Calc| Overheads Allocation'!E$62,'Input| Projects'!$AG137),""))),"")</f>
        <v>0</v>
      </c>
      <c r="AW137" s="186">
        <f>IFERROR(IF('Input| Overheads'!$C$42="Direct costs",SUMPRODUCT(--('Input| Projects'!$AD137="Yes"),'Calc| Overheads Allocation'!F$9,'Calc| Project Costs'!Y137),IF('Input| Overheads'!$C$42="Internal labour",SUMPRODUCT(--('Input| Projects'!$AD137="Yes"),'Calc| Overheads Allocation'!F$9,'Calc| Project Costs'!Y137,'Input| Projects'!$Y137),IF('Input| Overheads'!$C$42="DNSP defined",SUMPRODUCT(--('Input| Projects'!$AD137="Yes"),'Calc| Overheads Allocation'!F$62,'Input| Projects'!$AG137),""))),"")</f>
        <v>0</v>
      </c>
      <c r="AX137" s="186">
        <f>IFERROR(IF('Input| Overheads'!$C$42="Direct costs",SUMPRODUCT(--('Input| Projects'!$AD137="Yes"),'Calc| Overheads Allocation'!G$9,'Calc| Project Costs'!Z137),IF('Input| Overheads'!$C$42="Internal labour",SUMPRODUCT(--('Input| Projects'!$AD137="Yes"),'Calc| Overheads Allocation'!G$9,'Calc| Project Costs'!Z137,'Input| Projects'!$Y137),IF('Input| Overheads'!$C$42="DNSP defined",SUMPRODUCT(--('Input| Projects'!$AD137="Yes"),'Calc| Overheads Allocation'!G$62,'Input| Projects'!$AG137),""))),"")</f>
        <v>0</v>
      </c>
      <c r="AY137" s="186">
        <f>IFERROR(IF('Input| Overheads'!$C$42="Direct costs",SUMPRODUCT(--('Input| Projects'!$AD137="Yes"),'Calc| Overheads Allocation'!H$9,'Calc| Project Costs'!AA137),IF('Input| Overheads'!$C$42="Internal labour",SUMPRODUCT(--('Input| Projects'!$AD137="Yes"),'Calc| Overheads Allocation'!H$9,'Calc| Project Costs'!AA137,'Input| Projects'!$Y137),IF('Input| Overheads'!$C$42="DNSP defined",SUMPRODUCT(--('Input| Projects'!$AD137="Yes"),'Calc| Overheads Allocation'!H$62,'Input| Projects'!$AG137),""))),"")</f>
        <v>0</v>
      </c>
      <c r="AZ137" s="186">
        <f>IFERROR(IF('Input| Overheads'!$C$42="Direct costs",SUMPRODUCT(--('Input| Projects'!$AD137="Yes"),'Calc| Overheads Allocation'!I$9,'Calc| Project Costs'!AB137),IF('Input| Overheads'!$C$42="Internal labour",SUMPRODUCT(--('Input| Projects'!$AD137="Yes"),'Calc| Overheads Allocation'!I$9,'Calc| Project Costs'!AB137,'Input| Projects'!$Y137),IF('Input| Overheads'!$C$42="DNSP defined",SUMPRODUCT(--('Input| Projects'!$AD137="Yes"),'Calc| Overheads Allocation'!I$62,'Input| Projects'!$AG137),""))),"")</f>
        <v>0</v>
      </c>
      <c r="BA137" s="106"/>
      <c r="BB137" s="186">
        <f t="shared" si="71"/>
        <v>3.3869699999999998</v>
      </c>
      <c r="BC137" s="186">
        <f t="shared" si="72"/>
        <v>0</v>
      </c>
      <c r="BD137" s="186">
        <f t="shared" si="73"/>
        <v>0</v>
      </c>
      <c r="BE137" s="186">
        <f t="shared" si="50"/>
        <v>0</v>
      </c>
      <c r="BF137" s="186">
        <f t="shared" si="51"/>
        <v>0</v>
      </c>
      <c r="BG137" s="186">
        <f t="shared" si="52"/>
        <v>0</v>
      </c>
      <c r="BH137" s="186">
        <f t="shared" si="53"/>
        <v>0</v>
      </c>
      <c r="BI137" s="97"/>
      <c r="BJ137" s="186">
        <f t="shared" si="54"/>
        <v>0</v>
      </c>
      <c r="BK137" s="186" t="str">
        <f t="shared" si="55"/>
        <v/>
      </c>
      <c r="BL137" s="186" t="str">
        <f t="shared" si="56"/>
        <v/>
      </c>
      <c r="BM137" s="186" t="str">
        <f t="shared" si="57"/>
        <v/>
      </c>
      <c r="BN137" s="186" t="str">
        <f t="shared" si="58"/>
        <v/>
      </c>
      <c r="BO137" s="186" t="str">
        <f t="shared" si="59"/>
        <v/>
      </c>
      <c r="BP137" s="186" t="str">
        <f t="shared" si="60"/>
        <v/>
      </c>
      <c r="BQ137" s="97"/>
      <c r="BR137" s="186">
        <f t="shared" si="61"/>
        <v>8.2232599999999998</v>
      </c>
      <c r="BS137" s="186">
        <f t="shared" si="62"/>
        <v>0</v>
      </c>
      <c r="BT137" s="222">
        <f t="shared" si="63"/>
        <v>0</v>
      </c>
      <c r="BU137" s="222">
        <f t="shared" si="64"/>
        <v>0</v>
      </c>
      <c r="BV137" s="222">
        <f t="shared" si="65"/>
        <v>0</v>
      </c>
      <c r="BW137" s="222">
        <f t="shared" si="66"/>
        <v>0</v>
      </c>
      <c r="BX137" s="222">
        <f t="shared" si="67"/>
        <v>0</v>
      </c>
      <c r="BY137" s="106"/>
      <c r="BZ137" s="197">
        <f>IF(SUMIF('Input| Projects'!$AS$8:$CP$8,"Dx",'Input| Projects'!$AS137:$CP137)=0,"",SUMIF('Input| Projects'!$AS$8:$CP$8,"Dx",'Input| Projects'!$AS137:$CP137))</f>
        <v>1</v>
      </c>
      <c r="CA137" s="197" t="str">
        <f>IF(SUMIF('Input| Projects'!$AS$8:$CP$8,"Tx",'Input| Projects'!$AS137:$CP137)=0,"",SUMIF('Input| Projects'!$AS$8:$CP$8,"Tx",'Input| Projects'!$AS137:$CP137))</f>
        <v/>
      </c>
      <c r="CB137" s="150" t="str">
        <f t="shared" si="74"/>
        <v/>
      </c>
    </row>
    <row r="138" spans="2:80" x14ac:dyDescent="0.2">
      <c r="B138" s="201">
        <f>IFERROR('Input| Projects'!B138,"")</f>
        <v>129</v>
      </c>
      <c r="C138" s="42" t="str">
        <f>IFERROR(IF('Input| Projects'!C138="","",'Input| Projects'!C138),"")</f>
        <v>DOC Substation Lock Upgrade</v>
      </c>
      <c r="D138" s="42" t="str">
        <f>IFERROR(IF('Input| Projects'!D138="","",'Input| Projects'!D138),"")</f>
        <v>DOC_11.03.77</v>
      </c>
      <c r="E138" s="104"/>
      <c r="F138" s="190">
        <f>IFERROR('Input| Projects'!I138*'Input| Escalations'!$K$19,"")</f>
        <v>49.114100000000001</v>
      </c>
      <c r="G138" s="190">
        <f>IFERROR('Input| Projects'!J138*'Input| Escalations'!$K$19,"")</f>
        <v>0</v>
      </c>
      <c r="H138" s="190">
        <f>IFERROR('Input| Projects'!K138*'Input| Escalations'!$K$19,"")</f>
        <v>0</v>
      </c>
      <c r="I138" s="190">
        <f>IFERROR('Input| Projects'!L138*'Input| Escalations'!$K$19,"")</f>
        <v>0</v>
      </c>
      <c r="J138" s="190">
        <f>IFERROR('Input| Projects'!M138*'Input| Escalations'!$K$19,"")</f>
        <v>0</v>
      </c>
      <c r="K138" s="190">
        <f>IFERROR('Input| Projects'!N138*'Input| Escalations'!$K$19,"")</f>
        <v>0</v>
      </c>
      <c r="L138" s="190">
        <f>IFERROR('Input| Projects'!O138*'Input| Escalations'!$K$19,"")</f>
        <v>0</v>
      </c>
      <c r="M138" s="150" t="str">
        <f>IF(ABS(SUM(F138:L138)-(SUM('Input| Projects'!I138:O138)*'Input| Escalations'!$K$19))&lt;0.0000001,"",1)</f>
        <v/>
      </c>
      <c r="N138" s="192">
        <f>'Input| Projects'!$Y138*INDEX('Input| Escalations'!$H$33:$N$33,MATCH('Calc| Project Costs'!N$9,'Input| Escalations'!$H$23:$N$23,0))+'Input| Projects'!$Z138*INDEX('Input| Escalations'!$H$34:$N$34,MATCH('Calc| Project Costs'!N$9,'Input| Escalations'!$H$23:$N$23,0))+'Input| Projects'!$AA138*INDEX('Input| Escalations'!$H$35:$N$35,MATCH('Calc| Project Costs'!N$9,'Input| Escalations'!$H$23:$N$23,0))+1</f>
        <v>1</v>
      </c>
      <c r="O138" s="192">
        <f>'Input| Projects'!$Y138*INDEX('Input| Escalations'!$H$33:$N$33,MATCH('Calc| Project Costs'!O$9,'Input| Escalations'!$H$23:$N$23,0))+'Input| Projects'!$Z138*INDEX('Input| Escalations'!$H$34:$N$34,MATCH('Calc| Project Costs'!O$9,'Input| Escalations'!$H$23:$N$23,0))+'Input| Projects'!$AA138*INDEX('Input| Escalations'!$H$35:$N$35,MATCH('Calc| Project Costs'!O$9,'Input| Escalations'!$H$23:$N$23,0))+1</f>
        <v>1</v>
      </c>
      <c r="P138" s="192">
        <f>'Input| Projects'!$Y138*INDEX('Input| Escalations'!$H$33:$N$33,MATCH('Calc| Project Costs'!P$9,'Input| Escalations'!$H$23:$N$23,0))+'Input| Projects'!$Z138*INDEX('Input| Escalations'!$H$34:$N$34,MATCH('Calc| Project Costs'!P$9,'Input| Escalations'!$H$23:$N$23,0))+'Input| Projects'!$AA138*INDEX('Input| Escalations'!$H$35:$N$35,MATCH('Calc| Project Costs'!P$9,'Input| Escalations'!$H$23:$N$23,0))+1</f>
        <v>1</v>
      </c>
      <c r="Q138" s="192">
        <f>'Input| Projects'!$Y138*INDEX('Input| Escalations'!$H$33:$N$33,MATCH('Calc| Project Costs'!Q$9,'Input| Escalations'!$H$23:$N$23,0))+'Input| Projects'!$Z138*INDEX('Input| Escalations'!$H$34:$N$34,MATCH('Calc| Project Costs'!Q$9,'Input| Escalations'!$H$23:$N$23,0))+'Input| Projects'!$AA138*INDEX('Input| Escalations'!$H$35:$N$35,MATCH('Calc| Project Costs'!Q$9,'Input| Escalations'!$H$23:$N$23,0))+1</f>
        <v>1</v>
      </c>
      <c r="R138" s="192">
        <f>'Input| Projects'!$Y138*INDEX('Input| Escalations'!$H$33:$N$33,MATCH('Calc| Project Costs'!R$9,'Input| Escalations'!$H$23:$N$23,0))+'Input| Projects'!$Z138*INDEX('Input| Escalations'!$H$34:$N$34,MATCH('Calc| Project Costs'!R$9,'Input| Escalations'!$H$23:$N$23,0))+'Input| Projects'!$AA138*INDEX('Input| Escalations'!$H$35:$N$35,MATCH('Calc| Project Costs'!R$9,'Input| Escalations'!$H$23:$N$23,0))+1</f>
        <v>1</v>
      </c>
      <c r="S138" s="192">
        <f>'Input| Projects'!$Y138*INDEX('Input| Escalations'!$H$33:$N$33,MATCH('Calc| Project Costs'!S$9,'Input| Escalations'!$H$23:$N$23,0))+'Input| Projects'!$Z138*INDEX('Input| Escalations'!$H$34:$N$34,MATCH('Calc| Project Costs'!S$9,'Input| Escalations'!$H$23:$N$23,0))+'Input| Projects'!$AA138*INDEX('Input| Escalations'!$H$35:$N$35,MATCH('Calc| Project Costs'!S$9,'Input| Escalations'!$H$23:$N$23,0))+1</f>
        <v>1</v>
      </c>
      <c r="T138" s="192">
        <f>'Input| Projects'!$Y138*INDEX('Input| Escalations'!$H$33:$N$33,MATCH('Calc| Project Costs'!T$9,'Input| Escalations'!$H$23:$N$23,0))+'Input| Projects'!$Z138*INDEX('Input| Escalations'!$H$34:$N$34,MATCH('Calc| Project Costs'!T$9,'Input| Escalations'!$H$23:$N$23,0))+'Input| Projects'!$AA138*INDEX('Input| Escalations'!$H$35:$N$35,MATCH('Calc| Project Costs'!T$9,'Input| Escalations'!$H$23:$N$23,0))+1</f>
        <v>1</v>
      </c>
      <c r="U138" s="106"/>
      <c r="V138" s="186">
        <f t="shared" si="68"/>
        <v>49.114100000000001</v>
      </c>
      <c r="W138" s="186">
        <f t="shared" si="69"/>
        <v>0</v>
      </c>
      <c r="X138" s="186">
        <f t="shared" si="70"/>
        <v>0</v>
      </c>
      <c r="Y138" s="186">
        <f t="shared" ref="Y138:Y201" si="75">IFERROR(I138*Q138,"")</f>
        <v>0</v>
      </c>
      <c r="Z138" s="186">
        <f t="shared" ref="Z138:Z201" si="76">IFERROR(J138*R138,"")</f>
        <v>0</v>
      </c>
      <c r="AA138" s="186">
        <f t="shared" ref="AA138:AA201" si="77">IFERROR(K138*S138,"")</f>
        <v>0</v>
      </c>
      <c r="AB138" s="186">
        <f t="shared" ref="AB138:AB201" si="78">IFERROR(L138*T138,"")</f>
        <v>0</v>
      </c>
      <c r="AC138" s="106"/>
      <c r="AD138" s="186">
        <f>'Input| Projects'!Q138*N138*'Input| Escalations'!$K$19</f>
        <v>0</v>
      </c>
      <c r="AE138" s="186">
        <f>'Input| Projects'!R138*O138*'Input| Escalations'!$K$19</f>
        <v>0</v>
      </c>
      <c r="AF138" s="186">
        <f>'Input| Projects'!S138*P138*'Input| Escalations'!$K$19</f>
        <v>0</v>
      </c>
      <c r="AG138" s="186">
        <f>'Input| Projects'!T138*Q138*'Input| Escalations'!$K$19</f>
        <v>0</v>
      </c>
      <c r="AH138" s="186">
        <f>'Input| Projects'!U138*R138*'Input| Escalations'!$K$19</f>
        <v>0</v>
      </c>
      <c r="AI138" s="186">
        <f>'Input| Projects'!V138*S138*'Input| Escalations'!$K$19</f>
        <v>0</v>
      </c>
      <c r="AJ138" s="186">
        <f>'Input| Projects'!W138*T138*'Input| Escalations'!$K$19</f>
        <v>0</v>
      </c>
      <c r="AK138" s="106"/>
      <c r="AL138" s="186">
        <f>IFERROR(IF('Input| Overheads'!$C$42="Direct costs",SUMPRODUCT(--('Input| Projects'!$AC138="Yes"),'Calc| Overheads Allocation'!C$8,'Calc| Project Costs'!V138),IF('Input| Overheads'!$C$42="Internal labour",SUMPRODUCT(--('Input| Projects'!$AC138="Yes"),'Calc| Overheads Allocation'!C$8,'Calc| Project Costs'!V138,'Input| Projects'!$Y138),IF('Input| Overheads'!$C$42="DNSP defined",SUMPRODUCT(--('Input| Projects'!$AC138="Yes"),'Calc| Overheads Allocation'!C$61,'Input| Projects'!$AF138),""))),"")</f>
        <v>0.14843999999999999</v>
      </c>
      <c r="AM138" s="186">
        <f>IFERROR(IF('Input| Overheads'!$C$42="Direct costs",SUMPRODUCT(--('Input| Projects'!$AC138="Yes"),'Calc| Overheads Allocation'!D$8,'Calc| Project Costs'!W138),IF('Input| Overheads'!$C$42="Internal labour",SUMPRODUCT(--('Input| Projects'!$AC138="Yes"),'Calc| Overheads Allocation'!D$8,'Calc| Project Costs'!W138,'Input| Projects'!$Y138),IF('Input| Overheads'!$C$42="DNSP defined",SUMPRODUCT(--('Input| Projects'!$AC138="Yes"),'Calc| Overheads Allocation'!D$61,'Input| Projects'!$AF138),""))),"")</f>
        <v>0</v>
      </c>
      <c r="AN138" s="186">
        <f>IFERROR(IF('Input| Overheads'!$C$42="Direct costs",SUMPRODUCT(--('Input| Projects'!$AC138="Yes"),'Calc| Overheads Allocation'!E$8,'Calc| Project Costs'!X138),IF('Input| Overheads'!$C$42="Internal labour",SUMPRODUCT(--('Input| Projects'!$AC138="Yes"),'Calc| Overheads Allocation'!E$8,'Calc| Project Costs'!X138,'Input| Projects'!$Y138),IF('Input| Overheads'!$C$42="DNSP defined",SUMPRODUCT(--('Input| Projects'!$AC138="Yes"),'Calc| Overheads Allocation'!E$61,'Input| Projects'!$AF138),""))),"")</f>
        <v>0</v>
      </c>
      <c r="AO138" s="186">
        <f>IFERROR(IF('Input| Overheads'!$C$42="Direct costs",SUMPRODUCT(--('Input| Projects'!$AC138="Yes"),'Calc| Overheads Allocation'!F$8,'Calc| Project Costs'!Y138),IF('Input| Overheads'!$C$42="Internal labour",SUMPRODUCT(--('Input| Projects'!$AC138="Yes"),'Calc| Overheads Allocation'!F$8,'Calc| Project Costs'!Y138,'Input| Projects'!$Y138),IF('Input| Overheads'!$C$42="DNSP defined",SUMPRODUCT(--('Input| Projects'!$AC138="Yes"),'Calc| Overheads Allocation'!F$61,'Input| Projects'!$AF138),""))),"")</f>
        <v>0</v>
      </c>
      <c r="AP138" s="186">
        <f>IFERROR(IF('Input| Overheads'!$C$42="Direct costs",SUMPRODUCT(--('Input| Projects'!$AC138="Yes"),'Calc| Overheads Allocation'!G$8,'Calc| Project Costs'!Z138),IF('Input| Overheads'!$C$42="Internal labour",SUMPRODUCT(--('Input| Projects'!$AC138="Yes"),'Calc| Overheads Allocation'!G$8,'Calc| Project Costs'!Z138,'Input| Projects'!$Y138),IF('Input| Overheads'!$C$42="DNSP defined",SUMPRODUCT(--('Input| Projects'!$AC138="Yes"),'Calc| Overheads Allocation'!G$61,'Input| Projects'!$AF138),""))),"")</f>
        <v>0</v>
      </c>
      <c r="AQ138" s="186">
        <f>IFERROR(IF('Input| Overheads'!$C$42="Direct costs",SUMPRODUCT(--('Input| Projects'!$AC138="Yes"),'Calc| Overheads Allocation'!H$8,'Calc| Project Costs'!AA138),IF('Input| Overheads'!$C$42="Internal labour",SUMPRODUCT(--('Input| Projects'!$AC138="Yes"),'Calc| Overheads Allocation'!H$8,'Calc| Project Costs'!AA138,'Input| Projects'!$Y138),IF('Input| Overheads'!$C$42="DNSP defined",SUMPRODUCT(--('Input| Projects'!$AC138="Yes"),'Calc| Overheads Allocation'!H$61,'Input| Projects'!$AF138),""))),"")</f>
        <v>0</v>
      </c>
      <c r="AR138" s="186">
        <f>IFERROR(IF('Input| Overheads'!$C$42="Direct costs",SUMPRODUCT(--('Input| Projects'!$AC138="Yes"),'Calc| Overheads Allocation'!I$8,'Calc| Project Costs'!AB138),IF('Input| Overheads'!$C$42="Internal labour",SUMPRODUCT(--('Input| Projects'!$AC138="Yes"),'Calc| Overheads Allocation'!I$8,'Calc| Project Costs'!AB138,'Input| Projects'!$Y138),IF('Input| Overheads'!$C$42="DNSP defined",SUMPRODUCT(--('Input| Projects'!$AC138="Yes"),'Calc| Overheads Allocation'!I$61,'Input| Projects'!$AF138),""))),"")</f>
        <v>0</v>
      </c>
      <c r="AS138" s="106"/>
      <c r="AT138" s="186">
        <f>IFERROR(IF('Input| Overheads'!$C$42="Direct costs",SUMPRODUCT(--('Input| Projects'!$AD138="Yes"),'Calc| Overheads Allocation'!C$9,'Calc| Project Costs'!V138),IF('Input| Overheads'!$C$42="Internal labour",SUMPRODUCT(--('Input| Projects'!$AD138="Yes"),'Calc| Overheads Allocation'!C$9,'Calc| Project Costs'!V138,'Input| Projects'!$Y138),IF('Input| Overheads'!$C$42="DNSP defined",SUMPRODUCT(--('Input| Projects'!$AD138="Yes"),'Calc| Overheads Allocation'!C$62,'Input| Projects'!$AG138),""))),"")</f>
        <v>0</v>
      </c>
      <c r="AU138" s="186">
        <f>IFERROR(IF('Input| Overheads'!$C$42="Direct costs",SUMPRODUCT(--('Input| Projects'!$AD138="Yes"),'Calc| Overheads Allocation'!D$9,'Calc| Project Costs'!W138),IF('Input| Overheads'!$C$42="Internal labour",SUMPRODUCT(--('Input| Projects'!$AD138="Yes"),'Calc| Overheads Allocation'!D$9,'Calc| Project Costs'!W138,'Input| Projects'!$Y138),IF('Input| Overheads'!$C$42="DNSP defined",SUMPRODUCT(--('Input| Projects'!$AD138="Yes"),'Calc| Overheads Allocation'!D$62,'Input| Projects'!$AG138),""))),"")</f>
        <v>0</v>
      </c>
      <c r="AV138" s="186">
        <f>IFERROR(IF('Input| Overheads'!$C$42="Direct costs",SUMPRODUCT(--('Input| Projects'!$AD138="Yes"),'Calc| Overheads Allocation'!E$9,'Calc| Project Costs'!X138),IF('Input| Overheads'!$C$42="Internal labour",SUMPRODUCT(--('Input| Projects'!$AD138="Yes"),'Calc| Overheads Allocation'!E$9,'Calc| Project Costs'!X138,'Input| Projects'!$Y138),IF('Input| Overheads'!$C$42="DNSP defined",SUMPRODUCT(--('Input| Projects'!$AD138="Yes"),'Calc| Overheads Allocation'!E$62,'Input| Projects'!$AG138),""))),"")</f>
        <v>0</v>
      </c>
      <c r="AW138" s="186">
        <f>IFERROR(IF('Input| Overheads'!$C$42="Direct costs",SUMPRODUCT(--('Input| Projects'!$AD138="Yes"),'Calc| Overheads Allocation'!F$9,'Calc| Project Costs'!Y138),IF('Input| Overheads'!$C$42="Internal labour",SUMPRODUCT(--('Input| Projects'!$AD138="Yes"),'Calc| Overheads Allocation'!F$9,'Calc| Project Costs'!Y138,'Input| Projects'!$Y138),IF('Input| Overheads'!$C$42="DNSP defined",SUMPRODUCT(--('Input| Projects'!$AD138="Yes"),'Calc| Overheads Allocation'!F$62,'Input| Projects'!$AG138),""))),"")</f>
        <v>0</v>
      </c>
      <c r="AX138" s="186">
        <f>IFERROR(IF('Input| Overheads'!$C$42="Direct costs",SUMPRODUCT(--('Input| Projects'!$AD138="Yes"),'Calc| Overheads Allocation'!G$9,'Calc| Project Costs'!Z138),IF('Input| Overheads'!$C$42="Internal labour",SUMPRODUCT(--('Input| Projects'!$AD138="Yes"),'Calc| Overheads Allocation'!G$9,'Calc| Project Costs'!Z138,'Input| Projects'!$Y138),IF('Input| Overheads'!$C$42="DNSP defined",SUMPRODUCT(--('Input| Projects'!$AD138="Yes"),'Calc| Overheads Allocation'!G$62,'Input| Projects'!$AG138),""))),"")</f>
        <v>0</v>
      </c>
      <c r="AY138" s="186">
        <f>IFERROR(IF('Input| Overheads'!$C$42="Direct costs",SUMPRODUCT(--('Input| Projects'!$AD138="Yes"),'Calc| Overheads Allocation'!H$9,'Calc| Project Costs'!AA138),IF('Input| Overheads'!$C$42="Internal labour",SUMPRODUCT(--('Input| Projects'!$AD138="Yes"),'Calc| Overheads Allocation'!H$9,'Calc| Project Costs'!AA138,'Input| Projects'!$Y138),IF('Input| Overheads'!$C$42="DNSP defined",SUMPRODUCT(--('Input| Projects'!$AD138="Yes"),'Calc| Overheads Allocation'!H$62,'Input| Projects'!$AG138),""))),"")</f>
        <v>0</v>
      </c>
      <c r="AZ138" s="186">
        <f>IFERROR(IF('Input| Overheads'!$C$42="Direct costs",SUMPRODUCT(--('Input| Projects'!$AD138="Yes"),'Calc| Overheads Allocation'!I$9,'Calc| Project Costs'!AB138),IF('Input| Overheads'!$C$42="Internal labour",SUMPRODUCT(--('Input| Projects'!$AD138="Yes"),'Calc| Overheads Allocation'!I$9,'Calc| Project Costs'!AB138,'Input| Projects'!$Y138),IF('Input| Overheads'!$C$42="DNSP defined",SUMPRODUCT(--('Input| Projects'!$AD138="Yes"),'Calc| Overheads Allocation'!I$62,'Input| Projects'!$AG138),""))),"")</f>
        <v>0</v>
      </c>
      <c r="BA138" s="106"/>
      <c r="BB138" s="186">
        <f t="shared" si="71"/>
        <v>0.14843999999999999</v>
      </c>
      <c r="BC138" s="186">
        <f t="shared" si="72"/>
        <v>0</v>
      </c>
      <c r="BD138" s="186">
        <f t="shared" si="73"/>
        <v>0</v>
      </c>
      <c r="BE138" s="186">
        <f t="shared" ref="BE138:BE201" si="79">IFERROR(SUM(AO138,AW138),"")</f>
        <v>0</v>
      </c>
      <c r="BF138" s="186">
        <f t="shared" ref="BF138:BF201" si="80">IFERROR(SUM(AP138,AX138),"")</f>
        <v>0</v>
      </c>
      <c r="BG138" s="186">
        <f t="shared" ref="BG138:BG201" si="81">IFERROR(SUM(AQ138,AY138),"")</f>
        <v>0</v>
      </c>
      <c r="BH138" s="186">
        <f t="shared" ref="BH138:BH201" si="82">IFERROR(SUM(AR138,AZ138),"")</f>
        <v>0</v>
      </c>
      <c r="BI138" s="97"/>
      <c r="BJ138" s="186">
        <f t="shared" ref="BJ138:BJ201" si="83">IFERROR(BB138*(AD138/V138),"")</f>
        <v>0</v>
      </c>
      <c r="BK138" s="186" t="str">
        <f t="shared" ref="BK138:BK201" si="84">IFERROR(BC138*(AE138/W138),"")</f>
        <v/>
      </c>
      <c r="BL138" s="186" t="str">
        <f t="shared" ref="BL138:BL201" si="85">IFERROR(BD138*(AF138/X138),"")</f>
        <v/>
      </c>
      <c r="BM138" s="186" t="str">
        <f t="shared" ref="BM138:BM201" si="86">IFERROR(BE138*(AG138/Y138),"")</f>
        <v/>
      </c>
      <c r="BN138" s="186" t="str">
        <f t="shared" ref="BN138:BN201" si="87">IFERROR(BF138*(AH138/Z138),"")</f>
        <v/>
      </c>
      <c r="BO138" s="186" t="str">
        <f t="shared" ref="BO138:BO201" si="88">IFERROR(BG138*(AI138/AA138),"")</f>
        <v/>
      </c>
      <c r="BP138" s="186" t="str">
        <f t="shared" ref="BP138:BP201" si="89">IFERROR(BH138*(AJ138/AB138),"")</f>
        <v/>
      </c>
      <c r="BQ138" s="97"/>
      <c r="BR138" s="186">
        <f t="shared" ref="BR138:BR201" si="90">IFERROR(V138+BB138,"")</f>
        <v>49.262540000000001</v>
      </c>
      <c r="BS138" s="186">
        <f t="shared" ref="BS138:BS201" si="91">IFERROR(W138+BC138,"")</f>
        <v>0</v>
      </c>
      <c r="BT138" s="222">
        <f t="shared" ref="BT138:BT201" si="92">IFERROR(X138+BD138,"")</f>
        <v>0</v>
      </c>
      <c r="BU138" s="222">
        <f t="shared" ref="BU138:BU201" si="93">IFERROR(Y138+BE138,"")</f>
        <v>0</v>
      </c>
      <c r="BV138" s="222">
        <f t="shared" ref="BV138:BV201" si="94">IFERROR(Z138+BF138,"")</f>
        <v>0</v>
      </c>
      <c r="BW138" s="222">
        <f t="shared" ref="BW138:BW201" si="95">IFERROR(AA138+BG138,"")</f>
        <v>0</v>
      </c>
      <c r="BX138" s="222">
        <f t="shared" ref="BX138:BX201" si="96">IFERROR(AB138+BH138,"")</f>
        <v>0</v>
      </c>
      <c r="BY138" s="106"/>
      <c r="BZ138" s="197">
        <f>IF(SUMIF('Input| Projects'!$AS$8:$CP$8,"Dx",'Input| Projects'!$AS138:$CP138)=0,"",SUMIF('Input| Projects'!$AS$8:$CP$8,"Dx",'Input| Projects'!$AS138:$CP138))</f>
        <v>1</v>
      </c>
      <c r="CA138" s="197" t="str">
        <f>IF(SUMIF('Input| Projects'!$AS$8:$CP$8,"Tx",'Input| Projects'!$AS138:$CP138)=0,"",SUMIF('Input| Projects'!$AS$8:$CP$8,"Tx",'Input| Projects'!$AS138:$CP138))</f>
        <v/>
      </c>
      <c r="CB138" s="150" t="str">
        <f t="shared" si="74"/>
        <v/>
      </c>
    </row>
    <row r="139" spans="2:80" x14ac:dyDescent="0.2">
      <c r="B139" s="201">
        <f>IFERROR('Input| Projects'!B139,"")</f>
        <v>130</v>
      </c>
      <c r="C139" s="42" t="str">
        <f>IFERROR(IF('Input| Projects'!C139="","",'Input| Projects'!C139),"")</f>
        <v>DECOM CBD VAULT DIST SUBSTATIONS</v>
      </c>
      <c r="D139" s="42" t="str">
        <f>IFERROR(IF('Input| Projects'!D139="","",'Input| Projects'!D139),"")</f>
        <v>DOC_11.03.78</v>
      </c>
      <c r="E139" s="104"/>
      <c r="F139" s="190">
        <f>IFERROR('Input| Projects'!I139*'Input| Escalations'!$K$19,"")</f>
        <v>316.09327000000002</v>
      </c>
      <c r="G139" s="190">
        <f>IFERROR('Input| Projects'!J139*'Input| Escalations'!$K$19,"")</f>
        <v>0</v>
      </c>
      <c r="H139" s="190">
        <f>IFERROR('Input| Projects'!K139*'Input| Escalations'!$K$19,"")</f>
        <v>0</v>
      </c>
      <c r="I139" s="190">
        <f>IFERROR('Input| Projects'!L139*'Input| Escalations'!$K$19,"")</f>
        <v>0</v>
      </c>
      <c r="J139" s="190">
        <f>IFERROR('Input| Projects'!M139*'Input| Escalations'!$K$19,"")</f>
        <v>0</v>
      </c>
      <c r="K139" s="190">
        <f>IFERROR('Input| Projects'!N139*'Input| Escalations'!$K$19,"")</f>
        <v>0</v>
      </c>
      <c r="L139" s="190">
        <f>IFERROR('Input| Projects'!O139*'Input| Escalations'!$K$19,"")</f>
        <v>0</v>
      </c>
      <c r="M139" s="150" t="str">
        <f>IF(ABS(SUM(F139:L139)-(SUM('Input| Projects'!I139:O139)*'Input| Escalations'!$K$19))&lt;0.0000001,"",1)</f>
        <v/>
      </c>
      <c r="N139" s="192">
        <f>'Input| Projects'!$Y139*INDEX('Input| Escalations'!$H$33:$N$33,MATCH('Calc| Project Costs'!N$9,'Input| Escalations'!$H$23:$N$23,0))+'Input| Projects'!$Z139*INDEX('Input| Escalations'!$H$34:$N$34,MATCH('Calc| Project Costs'!N$9,'Input| Escalations'!$H$23:$N$23,0))+'Input| Projects'!$AA139*INDEX('Input| Escalations'!$H$35:$N$35,MATCH('Calc| Project Costs'!N$9,'Input| Escalations'!$H$23:$N$23,0))+1</f>
        <v>1</v>
      </c>
      <c r="O139" s="192">
        <f>'Input| Projects'!$Y139*INDEX('Input| Escalations'!$H$33:$N$33,MATCH('Calc| Project Costs'!O$9,'Input| Escalations'!$H$23:$N$23,0))+'Input| Projects'!$Z139*INDEX('Input| Escalations'!$H$34:$N$34,MATCH('Calc| Project Costs'!O$9,'Input| Escalations'!$H$23:$N$23,0))+'Input| Projects'!$AA139*INDEX('Input| Escalations'!$H$35:$N$35,MATCH('Calc| Project Costs'!O$9,'Input| Escalations'!$H$23:$N$23,0))+1</f>
        <v>1</v>
      </c>
      <c r="P139" s="192">
        <f>'Input| Projects'!$Y139*INDEX('Input| Escalations'!$H$33:$N$33,MATCH('Calc| Project Costs'!P$9,'Input| Escalations'!$H$23:$N$23,0))+'Input| Projects'!$Z139*INDEX('Input| Escalations'!$H$34:$N$34,MATCH('Calc| Project Costs'!P$9,'Input| Escalations'!$H$23:$N$23,0))+'Input| Projects'!$AA139*INDEX('Input| Escalations'!$H$35:$N$35,MATCH('Calc| Project Costs'!P$9,'Input| Escalations'!$H$23:$N$23,0))+1</f>
        <v>1</v>
      </c>
      <c r="Q139" s="192">
        <f>'Input| Projects'!$Y139*INDEX('Input| Escalations'!$H$33:$N$33,MATCH('Calc| Project Costs'!Q$9,'Input| Escalations'!$H$23:$N$23,0))+'Input| Projects'!$Z139*INDEX('Input| Escalations'!$H$34:$N$34,MATCH('Calc| Project Costs'!Q$9,'Input| Escalations'!$H$23:$N$23,0))+'Input| Projects'!$AA139*INDEX('Input| Escalations'!$H$35:$N$35,MATCH('Calc| Project Costs'!Q$9,'Input| Escalations'!$H$23:$N$23,0))+1</f>
        <v>1</v>
      </c>
      <c r="R139" s="192">
        <f>'Input| Projects'!$Y139*INDEX('Input| Escalations'!$H$33:$N$33,MATCH('Calc| Project Costs'!R$9,'Input| Escalations'!$H$23:$N$23,0))+'Input| Projects'!$Z139*INDEX('Input| Escalations'!$H$34:$N$34,MATCH('Calc| Project Costs'!R$9,'Input| Escalations'!$H$23:$N$23,0))+'Input| Projects'!$AA139*INDEX('Input| Escalations'!$H$35:$N$35,MATCH('Calc| Project Costs'!R$9,'Input| Escalations'!$H$23:$N$23,0))+1</f>
        <v>1</v>
      </c>
      <c r="S139" s="192">
        <f>'Input| Projects'!$Y139*INDEX('Input| Escalations'!$H$33:$N$33,MATCH('Calc| Project Costs'!S$9,'Input| Escalations'!$H$23:$N$23,0))+'Input| Projects'!$Z139*INDEX('Input| Escalations'!$H$34:$N$34,MATCH('Calc| Project Costs'!S$9,'Input| Escalations'!$H$23:$N$23,0))+'Input| Projects'!$AA139*INDEX('Input| Escalations'!$H$35:$N$35,MATCH('Calc| Project Costs'!S$9,'Input| Escalations'!$H$23:$N$23,0))+1</f>
        <v>1</v>
      </c>
      <c r="T139" s="192">
        <f>'Input| Projects'!$Y139*INDEX('Input| Escalations'!$H$33:$N$33,MATCH('Calc| Project Costs'!T$9,'Input| Escalations'!$H$23:$N$23,0))+'Input| Projects'!$Z139*INDEX('Input| Escalations'!$H$34:$N$34,MATCH('Calc| Project Costs'!T$9,'Input| Escalations'!$H$23:$N$23,0))+'Input| Projects'!$AA139*INDEX('Input| Escalations'!$H$35:$N$35,MATCH('Calc| Project Costs'!T$9,'Input| Escalations'!$H$23:$N$23,0))+1</f>
        <v>1</v>
      </c>
      <c r="U139" s="106"/>
      <c r="V139" s="186">
        <f t="shared" ref="V139:V202" si="97">IFERROR(F139*N139,"")</f>
        <v>316.09327000000002</v>
      </c>
      <c r="W139" s="186">
        <f t="shared" ref="W139:W202" si="98">IFERROR(G139*O139,"")</f>
        <v>0</v>
      </c>
      <c r="X139" s="186">
        <f t="shared" ref="X139:X202" si="99">IFERROR(H139*P139,"")</f>
        <v>0</v>
      </c>
      <c r="Y139" s="186">
        <f t="shared" si="75"/>
        <v>0</v>
      </c>
      <c r="Z139" s="186">
        <f t="shared" si="76"/>
        <v>0</v>
      </c>
      <c r="AA139" s="186">
        <f t="shared" si="77"/>
        <v>0</v>
      </c>
      <c r="AB139" s="186">
        <f t="shared" si="78"/>
        <v>0</v>
      </c>
      <c r="AC139" s="106"/>
      <c r="AD139" s="186">
        <f>'Input| Projects'!Q139*N139*'Input| Escalations'!$K$19</f>
        <v>0</v>
      </c>
      <c r="AE139" s="186">
        <f>'Input| Projects'!R139*O139*'Input| Escalations'!$K$19</f>
        <v>0</v>
      </c>
      <c r="AF139" s="186">
        <f>'Input| Projects'!S139*P139*'Input| Escalations'!$K$19</f>
        <v>0</v>
      </c>
      <c r="AG139" s="186">
        <f>'Input| Projects'!T139*Q139*'Input| Escalations'!$K$19</f>
        <v>0</v>
      </c>
      <c r="AH139" s="186">
        <f>'Input| Projects'!U139*R139*'Input| Escalations'!$K$19</f>
        <v>0</v>
      </c>
      <c r="AI139" s="186">
        <f>'Input| Projects'!V139*S139*'Input| Escalations'!$K$19</f>
        <v>0</v>
      </c>
      <c r="AJ139" s="186">
        <f>'Input| Projects'!W139*T139*'Input| Escalations'!$K$19</f>
        <v>0</v>
      </c>
      <c r="AK139" s="106"/>
      <c r="AL139" s="186">
        <f>IFERROR(IF('Input| Overheads'!$C$42="Direct costs",SUMPRODUCT(--('Input| Projects'!$AC139="Yes"),'Calc| Overheads Allocation'!C$8,'Calc| Project Costs'!V139),IF('Input| Overheads'!$C$42="Internal labour",SUMPRODUCT(--('Input| Projects'!$AC139="Yes"),'Calc| Overheads Allocation'!C$8,'Calc| Project Costs'!V139,'Input| Projects'!$Y139),IF('Input| Overheads'!$C$42="DNSP defined",SUMPRODUCT(--('Input| Projects'!$AC139="Yes"),'Calc| Overheads Allocation'!C$61,'Input| Projects'!$AF139),""))),"")</f>
        <v>113.66848</v>
      </c>
      <c r="AM139" s="186">
        <f>IFERROR(IF('Input| Overheads'!$C$42="Direct costs",SUMPRODUCT(--('Input| Projects'!$AC139="Yes"),'Calc| Overheads Allocation'!D$8,'Calc| Project Costs'!W139),IF('Input| Overheads'!$C$42="Internal labour",SUMPRODUCT(--('Input| Projects'!$AC139="Yes"),'Calc| Overheads Allocation'!D$8,'Calc| Project Costs'!W139,'Input| Projects'!$Y139),IF('Input| Overheads'!$C$42="DNSP defined",SUMPRODUCT(--('Input| Projects'!$AC139="Yes"),'Calc| Overheads Allocation'!D$61,'Input| Projects'!$AF139),""))),"")</f>
        <v>0</v>
      </c>
      <c r="AN139" s="186">
        <f>IFERROR(IF('Input| Overheads'!$C$42="Direct costs",SUMPRODUCT(--('Input| Projects'!$AC139="Yes"),'Calc| Overheads Allocation'!E$8,'Calc| Project Costs'!X139),IF('Input| Overheads'!$C$42="Internal labour",SUMPRODUCT(--('Input| Projects'!$AC139="Yes"),'Calc| Overheads Allocation'!E$8,'Calc| Project Costs'!X139,'Input| Projects'!$Y139),IF('Input| Overheads'!$C$42="DNSP defined",SUMPRODUCT(--('Input| Projects'!$AC139="Yes"),'Calc| Overheads Allocation'!E$61,'Input| Projects'!$AF139),""))),"")</f>
        <v>0</v>
      </c>
      <c r="AO139" s="186">
        <f>IFERROR(IF('Input| Overheads'!$C$42="Direct costs",SUMPRODUCT(--('Input| Projects'!$AC139="Yes"),'Calc| Overheads Allocation'!F$8,'Calc| Project Costs'!Y139),IF('Input| Overheads'!$C$42="Internal labour",SUMPRODUCT(--('Input| Projects'!$AC139="Yes"),'Calc| Overheads Allocation'!F$8,'Calc| Project Costs'!Y139,'Input| Projects'!$Y139),IF('Input| Overheads'!$C$42="DNSP defined",SUMPRODUCT(--('Input| Projects'!$AC139="Yes"),'Calc| Overheads Allocation'!F$61,'Input| Projects'!$AF139),""))),"")</f>
        <v>0</v>
      </c>
      <c r="AP139" s="186">
        <f>IFERROR(IF('Input| Overheads'!$C$42="Direct costs",SUMPRODUCT(--('Input| Projects'!$AC139="Yes"),'Calc| Overheads Allocation'!G$8,'Calc| Project Costs'!Z139),IF('Input| Overheads'!$C$42="Internal labour",SUMPRODUCT(--('Input| Projects'!$AC139="Yes"),'Calc| Overheads Allocation'!G$8,'Calc| Project Costs'!Z139,'Input| Projects'!$Y139),IF('Input| Overheads'!$C$42="DNSP defined",SUMPRODUCT(--('Input| Projects'!$AC139="Yes"),'Calc| Overheads Allocation'!G$61,'Input| Projects'!$AF139),""))),"")</f>
        <v>0</v>
      </c>
      <c r="AQ139" s="186">
        <f>IFERROR(IF('Input| Overheads'!$C$42="Direct costs",SUMPRODUCT(--('Input| Projects'!$AC139="Yes"),'Calc| Overheads Allocation'!H$8,'Calc| Project Costs'!AA139),IF('Input| Overheads'!$C$42="Internal labour",SUMPRODUCT(--('Input| Projects'!$AC139="Yes"),'Calc| Overheads Allocation'!H$8,'Calc| Project Costs'!AA139,'Input| Projects'!$Y139),IF('Input| Overheads'!$C$42="DNSP defined",SUMPRODUCT(--('Input| Projects'!$AC139="Yes"),'Calc| Overheads Allocation'!H$61,'Input| Projects'!$AF139),""))),"")</f>
        <v>0</v>
      </c>
      <c r="AR139" s="186">
        <f>IFERROR(IF('Input| Overheads'!$C$42="Direct costs",SUMPRODUCT(--('Input| Projects'!$AC139="Yes"),'Calc| Overheads Allocation'!I$8,'Calc| Project Costs'!AB139),IF('Input| Overheads'!$C$42="Internal labour",SUMPRODUCT(--('Input| Projects'!$AC139="Yes"),'Calc| Overheads Allocation'!I$8,'Calc| Project Costs'!AB139,'Input| Projects'!$Y139),IF('Input| Overheads'!$C$42="DNSP defined",SUMPRODUCT(--('Input| Projects'!$AC139="Yes"),'Calc| Overheads Allocation'!I$61,'Input| Projects'!$AF139),""))),"")</f>
        <v>0</v>
      </c>
      <c r="AS139" s="106"/>
      <c r="AT139" s="186">
        <f>IFERROR(IF('Input| Overheads'!$C$42="Direct costs",SUMPRODUCT(--('Input| Projects'!$AD139="Yes"),'Calc| Overheads Allocation'!C$9,'Calc| Project Costs'!V139),IF('Input| Overheads'!$C$42="Internal labour",SUMPRODUCT(--('Input| Projects'!$AD139="Yes"),'Calc| Overheads Allocation'!C$9,'Calc| Project Costs'!V139,'Input| Projects'!$Y139),IF('Input| Overheads'!$C$42="DNSP defined",SUMPRODUCT(--('Input| Projects'!$AD139="Yes"),'Calc| Overheads Allocation'!C$62,'Input| Projects'!$AG139),""))),"")</f>
        <v>0</v>
      </c>
      <c r="AU139" s="186">
        <f>IFERROR(IF('Input| Overheads'!$C$42="Direct costs",SUMPRODUCT(--('Input| Projects'!$AD139="Yes"),'Calc| Overheads Allocation'!D$9,'Calc| Project Costs'!W139),IF('Input| Overheads'!$C$42="Internal labour",SUMPRODUCT(--('Input| Projects'!$AD139="Yes"),'Calc| Overheads Allocation'!D$9,'Calc| Project Costs'!W139,'Input| Projects'!$Y139),IF('Input| Overheads'!$C$42="DNSP defined",SUMPRODUCT(--('Input| Projects'!$AD139="Yes"),'Calc| Overheads Allocation'!D$62,'Input| Projects'!$AG139),""))),"")</f>
        <v>0</v>
      </c>
      <c r="AV139" s="186">
        <f>IFERROR(IF('Input| Overheads'!$C$42="Direct costs",SUMPRODUCT(--('Input| Projects'!$AD139="Yes"),'Calc| Overheads Allocation'!E$9,'Calc| Project Costs'!X139),IF('Input| Overheads'!$C$42="Internal labour",SUMPRODUCT(--('Input| Projects'!$AD139="Yes"),'Calc| Overheads Allocation'!E$9,'Calc| Project Costs'!X139,'Input| Projects'!$Y139),IF('Input| Overheads'!$C$42="DNSP defined",SUMPRODUCT(--('Input| Projects'!$AD139="Yes"),'Calc| Overheads Allocation'!E$62,'Input| Projects'!$AG139),""))),"")</f>
        <v>0</v>
      </c>
      <c r="AW139" s="186">
        <f>IFERROR(IF('Input| Overheads'!$C$42="Direct costs",SUMPRODUCT(--('Input| Projects'!$AD139="Yes"),'Calc| Overheads Allocation'!F$9,'Calc| Project Costs'!Y139),IF('Input| Overheads'!$C$42="Internal labour",SUMPRODUCT(--('Input| Projects'!$AD139="Yes"),'Calc| Overheads Allocation'!F$9,'Calc| Project Costs'!Y139,'Input| Projects'!$Y139),IF('Input| Overheads'!$C$42="DNSP defined",SUMPRODUCT(--('Input| Projects'!$AD139="Yes"),'Calc| Overheads Allocation'!F$62,'Input| Projects'!$AG139),""))),"")</f>
        <v>0</v>
      </c>
      <c r="AX139" s="186">
        <f>IFERROR(IF('Input| Overheads'!$C$42="Direct costs",SUMPRODUCT(--('Input| Projects'!$AD139="Yes"),'Calc| Overheads Allocation'!G$9,'Calc| Project Costs'!Z139),IF('Input| Overheads'!$C$42="Internal labour",SUMPRODUCT(--('Input| Projects'!$AD139="Yes"),'Calc| Overheads Allocation'!G$9,'Calc| Project Costs'!Z139,'Input| Projects'!$Y139),IF('Input| Overheads'!$C$42="DNSP defined",SUMPRODUCT(--('Input| Projects'!$AD139="Yes"),'Calc| Overheads Allocation'!G$62,'Input| Projects'!$AG139),""))),"")</f>
        <v>0</v>
      </c>
      <c r="AY139" s="186">
        <f>IFERROR(IF('Input| Overheads'!$C$42="Direct costs",SUMPRODUCT(--('Input| Projects'!$AD139="Yes"),'Calc| Overheads Allocation'!H$9,'Calc| Project Costs'!AA139),IF('Input| Overheads'!$C$42="Internal labour",SUMPRODUCT(--('Input| Projects'!$AD139="Yes"),'Calc| Overheads Allocation'!H$9,'Calc| Project Costs'!AA139,'Input| Projects'!$Y139),IF('Input| Overheads'!$C$42="DNSP defined",SUMPRODUCT(--('Input| Projects'!$AD139="Yes"),'Calc| Overheads Allocation'!H$62,'Input| Projects'!$AG139),""))),"")</f>
        <v>0</v>
      </c>
      <c r="AZ139" s="186">
        <f>IFERROR(IF('Input| Overheads'!$C$42="Direct costs",SUMPRODUCT(--('Input| Projects'!$AD139="Yes"),'Calc| Overheads Allocation'!I$9,'Calc| Project Costs'!AB139),IF('Input| Overheads'!$C$42="Internal labour",SUMPRODUCT(--('Input| Projects'!$AD139="Yes"),'Calc| Overheads Allocation'!I$9,'Calc| Project Costs'!AB139,'Input| Projects'!$Y139),IF('Input| Overheads'!$C$42="DNSP defined",SUMPRODUCT(--('Input| Projects'!$AD139="Yes"),'Calc| Overheads Allocation'!I$62,'Input| Projects'!$AG139),""))),"")</f>
        <v>0</v>
      </c>
      <c r="BA139" s="106"/>
      <c r="BB139" s="186">
        <f t="shared" ref="BB139:BB202" si="100">IFERROR(SUM(AL139,AT139),"")</f>
        <v>113.66848</v>
      </c>
      <c r="BC139" s="186">
        <f t="shared" ref="BC139:BC202" si="101">IFERROR(SUM(AM139,AU139),"")</f>
        <v>0</v>
      </c>
      <c r="BD139" s="186">
        <f t="shared" ref="BD139:BD202" si="102">IFERROR(SUM(AN139,AV139),"")</f>
        <v>0</v>
      </c>
      <c r="BE139" s="186">
        <f t="shared" si="79"/>
        <v>0</v>
      </c>
      <c r="BF139" s="186">
        <f t="shared" si="80"/>
        <v>0</v>
      </c>
      <c r="BG139" s="186">
        <f t="shared" si="81"/>
        <v>0</v>
      </c>
      <c r="BH139" s="186">
        <f t="shared" si="82"/>
        <v>0</v>
      </c>
      <c r="BI139" s="97"/>
      <c r="BJ139" s="186">
        <f t="shared" si="83"/>
        <v>0</v>
      </c>
      <c r="BK139" s="186" t="str">
        <f t="shared" si="84"/>
        <v/>
      </c>
      <c r="BL139" s="186" t="str">
        <f t="shared" si="85"/>
        <v/>
      </c>
      <c r="BM139" s="186" t="str">
        <f t="shared" si="86"/>
        <v/>
      </c>
      <c r="BN139" s="186" t="str">
        <f t="shared" si="87"/>
        <v/>
      </c>
      <c r="BO139" s="186" t="str">
        <f t="shared" si="88"/>
        <v/>
      </c>
      <c r="BP139" s="186" t="str">
        <f t="shared" si="89"/>
        <v/>
      </c>
      <c r="BQ139" s="97"/>
      <c r="BR139" s="186">
        <f t="shared" si="90"/>
        <v>429.76175000000001</v>
      </c>
      <c r="BS139" s="186">
        <f t="shared" si="91"/>
        <v>0</v>
      </c>
      <c r="BT139" s="222">
        <f t="shared" si="92"/>
        <v>0</v>
      </c>
      <c r="BU139" s="222">
        <f t="shared" si="93"/>
        <v>0</v>
      </c>
      <c r="BV139" s="222">
        <f t="shared" si="94"/>
        <v>0</v>
      </c>
      <c r="BW139" s="222">
        <f t="shared" si="95"/>
        <v>0</v>
      </c>
      <c r="BX139" s="222">
        <f t="shared" si="96"/>
        <v>0</v>
      </c>
      <c r="BY139" s="106"/>
      <c r="BZ139" s="197">
        <f>IF(SUMIF('Input| Projects'!$AS$8:$CP$8,"Dx",'Input| Projects'!$AS139:$CP139)=0,"",SUMIF('Input| Projects'!$AS$8:$CP$8,"Dx",'Input| Projects'!$AS139:$CP139))</f>
        <v>1</v>
      </c>
      <c r="CA139" s="197" t="str">
        <f>IF(SUMIF('Input| Projects'!$AS$8:$CP$8,"Tx",'Input| Projects'!$AS139:$CP139)=0,"",SUMIF('Input| Projects'!$AS$8:$CP$8,"Tx",'Input| Projects'!$AS139:$CP139))</f>
        <v/>
      </c>
      <c r="CB139" s="150" t="str">
        <f t="shared" ref="CB139:CB202" si="103">IF(SUM(BZ139:CA139,F139:L139)=0,"",IF(SUM(BZ139:CA139)=1,"",1))</f>
        <v/>
      </c>
    </row>
    <row r="140" spans="2:80" x14ac:dyDescent="0.2">
      <c r="B140" s="201">
        <f>IFERROR('Input| Projects'!B140,"")</f>
        <v>131</v>
      </c>
      <c r="C140" s="42" t="str">
        <f>IFERROR(IF('Input| Projects'!C140="","",'Input| Projects'!C140),"")</f>
        <v>Oil Containment - ZN</v>
      </c>
      <c r="D140" s="42" t="str">
        <f>IFERROR(IF('Input| Projects'!D140="","",'Input| Projects'!D140),"")</f>
        <v>DOC_11.04.01</v>
      </c>
      <c r="E140" s="104"/>
      <c r="F140" s="190">
        <f>IFERROR('Input| Projects'!I140*'Input| Escalations'!$K$19,"")</f>
        <v>3467.67589</v>
      </c>
      <c r="G140" s="190">
        <f>IFERROR('Input| Projects'!J140*'Input| Escalations'!$K$19,"")</f>
        <v>0</v>
      </c>
      <c r="H140" s="190">
        <f>IFERROR('Input| Projects'!K140*'Input| Escalations'!$K$19,"")</f>
        <v>0</v>
      </c>
      <c r="I140" s="190">
        <f>IFERROR('Input| Projects'!L140*'Input| Escalations'!$K$19,"")</f>
        <v>0</v>
      </c>
      <c r="J140" s="190">
        <f>IFERROR('Input| Projects'!M140*'Input| Escalations'!$K$19,"")</f>
        <v>0</v>
      </c>
      <c r="K140" s="190">
        <f>IFERROR('Input| Projects'!N140*'Input| Escalations'!$K$19,"")</f>
        <v>0</v>
      </c>
      <c r="L140" s="190">
        <f>IFERROR('Input| Projects'!O140*'Input| Escalations'!$K$19,"")</f>
        <v>0</v>
      </c>
      <c r="M140" s="150" t="str">
        <f>IF(ABS(SUM(F140:L140)-(SUM('Input| Projects'!I140:O140)*'Input| Escalations'!$K$19))&lt;0.0000001,"",1)</f>
        <v/>
      </c>
      <c r="N140" s="192">
        <f>'Input| Projects'!$Y140*INDEX('Input| Escalations'!$H$33:$N$33,MATCH('Calc| Project Costs'!N$9,'Input| Escalations'!$H$23:$N$23,0))+'Input| Projects'!$Z140*INDEX('Input| Escalations'!$H$34:$N$34,MATCH('Calc| Project Costs'!N$9,'Input| Escalations'!$H$23:$N$23,0))+'Input| Projects'!$AA140*INDEX('Input| Escalations'!$H$35:$N$35,MATCH('Calc| Project Costs'!N$9,'Input| Escalations'!$H$23:$N$23,0))+1</f>
        <v>1</v>
      </c>
      <c r="O140" s="192">
        <f>'Input| Projects'!$Y140*INDEX('Input| Escalations'!$H$33:$N$33,MATCH('Calc| Project Costs'!O$9,'Input| Escalations'!$H$23:$N$23,0))+'Input| Projects'!$Z140*INDEX('Input| Escalations'!$H$34:$N$34,MATCH('Calc| Project Costs'!O$9,'Input| Escalations'!$H$23:$N$23,0))+'Input| Projects'!$AA140*INDEX('Input| Escalations'!$H$35:$N$35,MATCH('Calc| Project Costs'!O$9,'Input| Escalations'!$H$23:$N$23,0))+1</f>
        <v>1</v>
      </c>
      <c r="P140" s="192">
        <f>'Input| Projects'!$Y140*INDEX('Input| Escalations'!$H$33:$N$33,MATCH('Calc| Project Costs'!P$9,'Input| Escalations'!$H$23:$N$23,0))+'Input| Projects'!$Z140*INDEX('Input| Escalations'!$H$34:$N$34,MATCH('Calc| Project Costs'!P$9,'Input| Escalations'!$H$23:$N$23,0))+'Input| Projects'!$AA140*INDEX('Input| Escalations'!$H$35:$N$35,MATCH('Calc| Project Costs'!P$9,'Input| Escalations'!$H$23:$N$23,0))+1</f>
        <v>1</v>
      </c>
      <c r="Q140" s="192">
        <f>'Input| Projects'!$Y140*INDEX('Input| Escalations'!$H$33:$N$33,MATCH('Calc| Project Costs'!Q$9,'Input| Escalations'!$H$23:$N$23,0))+'Input| Projects'!$Z140*INDEX('Input| Escalations'!$H$34:$N$34,MATCH('Calc| Project Costs'!Q$9,'Input| Escalations'!$H$23:$N$23,0))+'Input| Projects'!$AA140*INDEX('Input| Escalations'!$H$35:$N$35,MATCH('Calc| Project Costs'!Q$9,'Input| Escalations'!$H$23:$N$23,0))+1</f>
        <v>1</v>
      </c>
      <c r="R140" s="192">
        <f>'Input| Projects'!$Y140*INDEX('Input| Escalations'!$H$33:$N$33,MATCH('Calc| Project Costs'!R$9,'Input| Escalations'!$H$23:$N$23,0))+'Input| Projects'!$Z140*INDEX('Input| Escalations'!$H$34:$N$34,MATCH('Calc| Project Costs'!R$9,'Input| Escalations'!$H$23:$N$23,0))+'Input| Projects'!$AA140*INDEX('Input| Escalations'!$H$35:$N$35,MATCH('Calc| Project Costs'!R$9,'Input| Escalations'!$H$23:$N$23,0))+1</f>
        <v>1</v>
      </c>
      <c r="S140" s="192">
        <f>'Input| Projects'!$Y140*INDEX('Input| Escalations'!$H$33:$N$33,MATCH('Calc| Project Costs'!S$9,'Input| Escalations'!$H$23:$N$23,0))+'Input| Projects'!$Z140*INDEX('Input| Escalations'!$H$34:$N$34,MATCH('Calc| Project Costs'!S$9,'Input| Escalations'!$H$23:$N$23,0))+'Input| Projects'!$AA140*INDEX('Input| Escalations'!$H$35:$N$35,MATCH('Calc| Project Costs'!S$9,'Input| Escalations'!$H$23:$N$23,0))+1</f>
        <v>1</v>
      </c>
      <c r="T140" s="192">
        <f>'Input| Projects'!$Y140*INDEX('Input| Escalations'!$H$33:$N$33,MATCH('Calc| Project Costs'!T$9,'Input| Escalations'!$H$23:$N$23,0))+'Input| Projects'!$Z140*INDEX('Input| Escalations'!$H$34:$N$34,MATCH('Calc| Project Costs'!T$9,'Input| Escalations'!$H$23:$N$23,0))+'Input| Projects'!$AA140*INDEX('Input| Escalations'!$H$35:$N$35,MATCH('Calc| Project Costs'!T$9,'Input| Escalations'!$H$23:$N$23,0))+1</f>
        <v>1</v>
      </c>
      <c r="U140" s="106"/>
      <c r="V140" s="186">
        <f t="shared" si="97"/>
        <v>3467.67589</v>
      </c>
      <c r="W140" s="186">
        <f t="shared" si="98"/>
        <v>0</v>
      </c>
      <c r="X140" s="186">
        <f t="shared" si="99"/>
        <v>0</v>
      </c>
      <c r="Y140" s="186">
        <f t="shared" si="75"/>
        <v>0</v>
      </c>
      <c r="Z140" s="186">
        <f t="shared" si="76"/>
        <v>0</v>
      </c>
      <c r="AA140" s="186">
        <f t="shared" si="77"/>
        <v>0</v>
      </c>
      <c r="AB140" s="186">
        <f t="shared" si="78"/>
        <v>0</v>
      </c>
      <c r="AC140" s="106"/>
      <c r="AD140" s="186">
        <f>'Input| Projects'!Q140*N140*'Input| Escalations'!$K$19</f>
        <v>0</v>
      </c>
      <c r="AE140" s="186">
        <f>'Input| Projects'!R140*O140*'Input| Escalations'!$K$19</f>
        <v>0</v>
      </c>
      <c r="AF140" s="186">
        <f>'Input| Projects'!S140*P140*'Input| Escalations'!$K$19</f>
        <v>0</v>
      </c>
      <c r="AG140" s="186">
        <f>'Input| Projects'!T140*Q140*'Input| Escalations'!$K$19</f>
        <v>0</v>
      </c>
      <c r="AH140" s="186">
        <f>'Input| Projects'!U140*R140*'Input| Escalations'!$K$19</f>
        <v>0</v>
      </c>
      <c r="AI140" s="186">
        <f>'Input| Projects'!V140*S140*'Input| Escalations'!$K$19</f>
        <v>0</v>
      </c>
      <c r="AJ140" s="186">
        <f>'Input| Projects'!W140*T140*'Input| Escalations'!$K$19</f>
        <v>0</v>
      </c>
      <c r="AK140" s="106"/>
      <c r="AL140" s="186">
        <f>IFERROR(IF('Input| Overheads'!$C$42="Direct costs",SUMPRODUCT(--('Input| Projects'!$AC140="Yes"),'Calc| Overheads Allocation'!C$8,'Calc| Project Costs'!V140),IF('Input| Overheads'!$C$42="Internal labour",SUMPRODUCT(--('Input| Projects'!$AC140="Yes"),'Calc| Overheads Allocation'!C$8,'Calc| Project Costs'!V140,'Input| Projects'!$Y140),IF('Input| Overheads'!$C$42="DNSP defined",SUMPRODUCT(--('Input| Projects'!$AC140="Yes"),'Calc| Overheads Allocation'!C$61,'Input| Projects'!$AF140),""))),"")</f>
        <v>520.10170999999991</v>
      </c>
      <c r="AM140" s="186">
        <f>IFERROR(IF('Input| Overheads'!$C$42="Direct costs",SUMPRODUCT(--('Input| Projects'!$AC140="Yes"),'Calc| Overheads Allocation'!D$8,'Calc| Project Costs'!W140),IF('Input| Overheads'!$C$42="Internal labour",SUMPRODUCT(--('Input| Projects'!$AC140="Yes"),'Calc| Overheads Allocation'!D$8,'Calc| Project Costs'!W140,'Input| Projects'!$Y140),IF('Input| Overheads'!$C$42="DNSP defined",SUMPRODUCT(--('Input| Projects'!$AC140="Yes"),'Calc| Overheads Allocation'!D$61,'Input| Projects'!$AF140),""))),"")</f>
        <v>0</v>
      </c>
      <c r="AN140" s="186">
        <f>IFERROR(IF('Input| Overheads'!$C$42="Direct costs",SUMPRODUCT(--('Input| Projects'!$AC140="Yes"),'Calc| Overheads Allocation'!E$8,'Calc| Project Costs'!X140),IF('Input| Overheads'!$C$42="Internal labour",SUMPRODUCT(--('Input| Projects'!$AC140="Yes"),'Calc| Overheads Allocation'!E$8,'Calc| Project Costs'!X140,'Input| Projects'!$Y140),IF('Input| Overheads'!$C$42="DNSP defined",SUMPRODUCT(--('Input| Projects'!$AC140="Yes"),'Calc| Overheads Allocation'!E$61,'Input| Projects'!$AF140),""))),"")</f>
        <v>0</v>
      </c>
      <c r="AO140" s="186">
        <f>IFERROR(IF('Input| Overheads'!$C$42="Direct costs",SUMPRODUCT(--('Input| Projects'!$AC140="Yes"),'Calc| Overheads Allocation'!F$8,'Calc| Project Costs'!Y140),IF('Input| Overheads'!$C$42="Internal labour",SUMPRODUCT(--('Input| Projects'!$AC140="Yes"),'Calc| Overheads Allocation'!F$8,'Calc| Project Costs'!Y140,'Input| Projects'!$Y140),IF('Input| Overheads'!$C$42="DNSP defined",SUMPRODUCT(--('Input| Projects'!$AC140="Yes"),'Calc| Overheads Allocation'!F$61,'Input| Projects'!$AF140),""))),"")</f>
        <v>0</v>
      </c>
      <c r="AP140" s="186">
        <f>IFERROR(IF('Input| Overheads'!$C$42="Direct costs",SUMPRODUCT(--('Input| Projects'!$AC140="Yes"),'Calc| Overheads Allocation'!G$8,'Calc| Project Costs'!Z140),IF('Input| Overheads'!$C$42="Internal labour",SUMPRODUCT(--('Input| Projects'!$AC140="Yes"),'Calc| Overheads Allocation'!G$8,'Calc| Project Costs'!Z140,'Input| Projects'!$Y140),IF('Input| Overheads'!$C$42="DNSP defined",SUMPRODUCT(--('Input| Projects'!$AC140="Yes"),'Calc| Overheads Allocation'!G$61,'Input| Projects'!$AF140),""))),"")</f>
        <v>0</v>
      </c>
      <c r="AQ140" s="186">
        <f>IFERROR(IF('Input| Overheads'!$C$42="Direct costs",SUMPRODUCT(--('Input| Projects'!$AC140="Yes"),'Calc| Overheads Allocation'!H$8,'Calc| Project Costs'!AA140),IF('Input| Overheads'!$C$42="Internal labour",SUMPRODUCT(--('Input| Projects'!$AC140="Yes"),'Calc| Overheads Allocation'!H$8,'Calc| Project Costs'!AA140,'Input| Projects'!$Y140),IF('Input| Overheads'!$C$42="DNSP defined",SUMPRODUCT(--('Input| Projects'!$AC140="Yes"),'Calc| Overheads Allocation'!H$61,'Input| Projects'!$AF140),""))),"")</f>
        <v>0</v>
      </c>
      <c r="AR140" s="186">
        <f>IFERROR(IF('Input| Overheads'!$C$42="Direct costs",SUMPRODUCT(--('Input| Projects'!$AC140="Yes"),'Calc| Overheads Allocation'!I$8,'Calc| Project Costs'!AB140),IF('Input| Overheads'!$C$42="Internal labour",SUMPRODUCT(--('Input| Projects'!$AC140="Yes"),'Calc| Overheads Allocation'!I$8,'Calc| Project Costs'!AB140,'Input| Projects'!$Y140),IF('Input| Overheads'!$C$42="DNSP defined",SUMPRODUCT(--('Input| Projects'!$AC140="Yes"),'Calc| Overheads Allocation'!I$61,'Input| Projects'!$AF140),""))),"")</f>
        <v>0</v>
      </c>
      <c r="AS140" s="106"/>
      <c r="AT140" s="186">
        <f>IFERROR(IF('Input| Overheads'!$C$42="Direct costs",SUMPRODUCT(--('Input| Projects'!$AD140="Yes"),'Calc| Overheads Allocation'!C$9,'Calc| Project Costs'!V140),IF('Input| Overheads'!$C$42="Internal labour",SUMPRODUCT(--('Input| Projects'!$AD140="Yes"),'Calc| Overheads Allocation'!C$9,'Calc| Project Costs'!V140,'Input| Projects'!$Y140),IF('Input| Overheads'!$C$42="DNSP defined",SUMPRODUCT(--('Input| Projects'!$AD140="Yes"),'Calc| Overheads Allocation'!C$62,'Input| Projects'!$AG140),""))),"")</f>
        <v>0</v>
      </c>
      <c r="AU140" s="186">
        <f>IFERROR(IF('Input| Overheads'!$C$42="Direct costs",SUMPRODUCT(--('Input| Projects'!$AD140="Yes"),'Calc| Overheads Allocation'!D$9,'Calc| Project Costs'!W140),IF('Input| Overheads'!$C$42="Internal labour",SUMPRODUCT(--('Input| Projects'!$AD140="Yes"),'Calc| Overheads Allocation'!D$9,'Calc| Project Costs'!W140,'Input| Projects'!$Y140),IF('Input| Overheads'!$C$42="DNSP defined",SUMPRODUCT(--('Input| Projects'!$AD140="Yes"),'Calc| Overheads Allocation'!D$62,'Input| Projects'!$AG140),""))),"")</f>
        <v>0</v>
      </c>
      <c r="AV140" s="186">
        <f>IFERROR(IF('Input| Overheads'!$C$42="Direct costs",SUMPRODUCT(--('Input| Projects'!$AD140="Yes"),'Calc| Overheads Allocation'!E$9,'Calc| Project Costs'!X140),IF('Input| Overheads'!$C$42="Internal labour",SUMPRODUCT(--('Input| Projects'!$AD140="Yes"),'Calc| Overheads Allocation'!E$9,'Calc| Project Costs'!X140,'Input| Projects'!$Y140),IF('Input| Overheads'!$C$42="DNSP defined",SUMPRODUCT(--('Input| Projects'!$AD140="Yes"),'Calc| Overheads Allocation'!E$62,'Input| Projects'!$AG140),""))),"")</f>
        <v>0</v>
      </c>
      <c r="AW140" s="186">
        <f>IFERROR(IF('Input| Overheads'!$C$42="Direct costs",SUMPRODUCT(--('Input| Projects'!$AD140="Yes"),'Calc| Overheads Allocation'!F$9,'Calc| Project Costs'!Y140),IF('Input| Overheads'!$C$42="Internal labour",SUMPRODUCT(--('Input| Projects'!$AD140="Yes"),'Calc| Overheads Allocation'!F$9,'Calc| Project Costs'!Y140,'Input| Projects'!$Y140),IF('Input| Overheads'!$C$42="DNSP defined",SUMPRODUCT(--('Input| Projects'!$AD140="Yes"),'Calc| Overheads Allocation'!F$62,'Input| Projects'!$AG140),""))),"")</f>
        <v>0</v>
      </c>
      <c r="AX140" s="186">
        <f>IFERROR(IF('Input| Overheads'!$C$42="Direct costs",SUMPRODUCT(--('Input| Projects'!$AD140="Yes"),'Calc| Overheads Allocation'!G$9,'Calc| Project Costs'!Z140),IF('Input| Overheads'!$C$42="Internal labour",SUMPRODUCT(--('Input| Projects'!$AD140="Yes"),'Calc| Overheads Allocation'!G$9,'Calc| Project Costs'!Z140,'Input| Projects'!$Y140),IF('Input| Overheads'!$C$42="DNSP defined",SUMPRODUCT(--('Input| Projects'!$AD140="Yes"),'Calc| Overheads Allocation'!G$62,'Input| Projects'!$AG140),""))),"")</f>
        <v>0</v>
      </c>
      <c r="AY140" s="186">
        <f>IFERROR(IF('Input| Overheads'!$C$42="Direct costs",SUMPRODUCT(--('Input| Projects'!$AD140="Yes"),'Calc| Overheads Allocation'!H$9,'Calc| Project Costs'!AA140),IF('Input| Overheads'!$C$42="Internal labour",SUMPRODUCT(--('Input| Projects'!$AD140="Yes"),'Calc| Overheads Allocation'!H$9,'Calc| Project Costs'!AA140,'Input| Projects'!$Y140),IF('Input| Overheads'!$C$42="DNSP defined",SUMPRODUCT(--('Input| Projects'!$AD140="Yes"),'Calc| Overheads Allocation'!H$62,'Input| Projects'!$AG140),""))),"")</f>
        <v>0</v>
      </c>
      <c r="AZ140" s="186">
        <f>IFERROR(IF('Input| Overheads'!$C$42="Direct costs",SUMPRODUCT(--('Input| Projects'!$AD140="Yes"),'Calc| Overheads Allocation'!I$9,'Calc| Project Costs'!AB140),IF('Input| Overheads'!$C$42="Internal labour",SUMPRODUCT(--('Input| Projects'!$AD140="Yes"),'Calc| Overheads Allocation'!I$9,'Calc| Project Costs'!AB140,'Input| Projects'!$Y140),IF('Input| Overheads'!$C$42="DNSP defined",SUMPRODUCT(--('Input| Projects'!$AD140="Yes"),'Calc| Overheads Allocation'!I$62,'Input| Projects'!$AG140),""))),"")</f>
        <v>0</v>
      </c>
      <c r="BA140" s="106"/>
      <c r="BB140" s="186">
        <f t="shared" si="100"/>
        <v>520.10170999999991</v>
      </c>
      <c r="BC140" s="186">
        <f t="shared" si="101"/>
        <v>0</v>
      </c>
      <c r="BD140" s="186">
        <f t="shared" si="102"/>
        <v>0</v>
      </c>
      <c r="BE140" s="186">
        <f t="shared" si="79"/>
        <v>0</v>
      </c>
      <c r="BF140" s="186">
        <f t="shared" si="80"/>
        <v>0</v>
      </c>
      <c r="BG140" s="186">
        <f t="shared" si="81"/>
        <v>0</v>
      </c>
      <c r="BH140" s="186">
        <f t="shared" si="82"/>
        <v>0</v>
      </c>
      <c r="BI140" s="97"/>
      <c r="BJ140" s="186">
        <f t="shared" si="83"/>
        <v>0</v>
      </c>
      <c r="BK140" s="186" t="str">
        <f t="shared" si="84"/>
        <v/>
      </c>
      <c r="BL140" s="186" t="str">
        <f t="shared" si="85"/>
        <v/>
      </c>
      <c r="BM140" s="186" t="str">
        <f t="shared" si="86"/>
        <v/>
      </c>
      <c r="BN140" s="186" t="str">
        <f t="shared" si="87"/>
        <v/>
      </c>
      <c r="BO140" s="186" t="str">
        <f t="shared" si="88"/>
        <v/>
      </c>
      <c r="BP140" s="186" t="str">
        <f t="shared" si="89"/>
        <v/>
      </c>
      <c r="BQ140" s="97"/>
      <c r="BR140" s="186">
        <f t="shared" si="90"/>
        <v>3987.7775999999999</v>
      </c>
      <c r="BS140" s="186">
        <f t="shared" si="91"/>
        <v>0</v>
      </c>
      <c r="BT140" s="222">
        <f t="shared" si="92"/>
        <v>0</v>
      </c>
      <c r="BU140" s="222">
        <f t="shared" si="93"/>
        <v>0</v>
      </c>
      <c r="BV140" s="222">
        <f t="shared" si="94"/>
        <v>0</v>
      </c>
      <c r="BW140" s="222">
        <f t="shared" si="95"/>
        <v>0</v>
      </c>
      <c r="BX140" s="222">
        <f t="shared" si="96"/>
        <v>0</v>
      </c>
      <c r="BY140" s="106"/>
      <c r="BZ140" s="197">
        <f>IF(SUMIF('Input| Projects'!$AS$8:$CP$8,"Dx",'Input| Projects'!$AS140:$CP140)=0,"",SUMIF('Input| Projects'!$AS$8:$CP$8,"Dx",'Input| Projects'!$AS140:$CP140))</f>
        <v>0.83562405787123128</v>
      </c>
      <c r="CA140" s="197">
        <f>IF(SUMIF('Input| Projects'!$AS$8:$CP$8,"Tx",'Input| Projects'!$AS140:$CP140)=0,"",SUMIF('Input| Projects'!$AS$8:$CP$8,"Tx",'Input| Projects'!$AS140:$CP140))</f>
        <v>0.16437594212876866</v>
      </c>
      <c r="CB140" s="150" t="str">
        <f t="shared" si="103"/>
        <v/>
      </c>
    </row>
    <row r="141" spans="2:80" x14ac:dyDescent="0.2">
      <c r="B141" s="201">
        <f>IFERROR('Input| Projects'!B141,"")</f>
        <v>132</v>
      </c>
      <c r="C141" s="42" t="str">
        <f>IFERROR(IF('Input| Projects'!C141="","",'Input| Projects'!C141),"")</f>
        <v>Noisy Tx Replacement - DC</v>
      </c>
      <c r="D141" s="42" t="str">
        <f>IFERROR(IF('Input| Projects'!D141="","",'Input| Projects'!D141),"")</f>
        <v>DOC_11.04.03-2</v>
      </c>
      <c r="E141" s="104"/>
      <c r="F141" s="190">
        <f>IFERROR('Input| Projects'!I141*'Input| Escalations'!$K$19,"")</f>
        <v>43.907890000000002</v>
      </c>
      <c r="G141" s="190">
        <f>IFERROR('Input| Projects'!J141*'Input| Escalations'!$K$19,"")</f>
        <v>0</v>
      </c>
      <c r="H141" s="190">
        <f>IFERROR('Input| Projects'!K141*'Input| Escalations'!$K$19,"")</f>
        <v>0</v>
      </c>
      <c r="I141" s="190">
        <f>IFERROR('Input| Projects'!L141*'Input| Escalations'!$K$19,"")</f>
        <v>0</v>
      </c>
      <c r="J141" s="190">
        <f>IFERROR('Input| Projects'!M141*'Input| Escalations'!$K$19,"")</f>
        <v>0</v>
      </c>
      <c r="K141" s="190">
        <f>IFERROR('Input| Projects'!N141*'Input| Escalations'!$K$19,"")</f>
        <v>0</v>
      </c>
      <c r="L141" s="190">
        <f>IFERROR('Input| Projects'!O141*'Input| Escalations'!$K$19,"")</f>
        <v>0</v>
      </c>
      <c r="M141" s="150" t="str">
        <f>IF(ABS(SUM(F141:L141)-(SUM('Input| Projects'!I141:O141)*'Input| Escalations'!$K$19))&lt;0.0000001,"",1)</f>
        <v/>
      </c>
      <c r="N141" s="192">
        <f>'Input| Projects'!$Y141*INDEX('Input| Escalations'!$H$33:$N$33,MATCH('Calc| Project Costs'!N$9,'Input| Escalations'!$H$23:$N$23,0))+'Input| Projects'!$Z141*INDEX('Input| Escalations'!$H$34:$N$34,MATCH('Calc| Project Costs'!N$9,'Input| Escalations'!$H$23:$N$23,0))+'Input| Projects'!$AA141*INDEX('Input| Escalations'!$H$35:$N$35,MATCH('Calc| Project Costs'!N$9,'Input| Escalations'!$H$23:$N$23,0))+1</f>
        <v>1</v>
      </c>
      <c r="O141" s="192">
        <f>'Input| Projects'!$Y141*INDEX('Input| Escalations'!$H$33:$N$33,MATCH('Calc| Project Costs'!O$9,'Input| Escalations'!$H$23:$N$23,0))+'Input| Projects'!$Z141*INDEX('Input| Escalations'!$H$34:$N$34,MATCH('Calc| Project Costs'!O$9,'Input| Escalations'!$H$23:$N$23,0))+'Input| Projects'!$AA141*INDEX('Input| Escalations'!$H$35:$N$35,MATCH('Calc| Project Costs'!O$9,'Input| Escalations'!$H$23:$N$23,0))+1</f>
        <v>1</v>
      </c>
      <c r="P141" s="192">
        <f>'Input| Projects'!$Y141*INDEX('Input| Escalations'!$H$33:$N$33,MATCH('Calc| Project Costs'!P$9,'Input| Escalations'!$H$23:$N$23,0))+'Input| Projects'!$Z141*INDEX('Input| Escalations'!$H$34:$N$34,MATCH('Calc| Project Costs'!P$9,'Input| Escalations'!$H$23:$N$23,0))+'Input| Projects'!$AA141*INDEX('Input| Escalations'!$H$35:$N$35,MATCH('Calc| Project Costs'!P$9,'Input| Escalations'!$H$23:$N$23,0))+1</f>
        <v>1</v>
      </c>
      <c r="Q141" s="192">
        <f>'Input| Projects'!$Y141*INDEX('Input| Escalations'!$H$33:$N$33,MATCH('Calc| Project Costs'!Q$9,'Input| Escalations'!$H$23:$N$23,0))+'Input| Projects'!$Z141*INDEX('Input| Escalations'!$H$34:$N$34,MATCH('Calc| Project Costs'!Q$9,'Input| Escalations'!$H$23:$N$23,0))+'Input| Projects'!$AA141*INDEX('Input| Escalations'!$H$35:$N$35,MATCH('Calc| Project Costs'!Q$9,'Input| Escalations'!$H$23:$N$23,0))+1</f>
        <v>1</v>
      </c>
      <c r="R141" s="192">
        <f>'Input| Projects'!$Y141*INDEX('Input| Escalations'!$H$33:$N$33,MATCH('Calc| Project Costs'!R$9,'Input| Escalations'!$H$23:$N$23,0))+'Input| Projects'!$Z141*INDEX('Input| Escalations'!$H$34:$N$34,MATCH('Calc| Project Costs'!R$9,'Input| Escalations'!$H$23:$N$23,0))+'Input| Projects'!$AA141*INDEX('Input| Escalations'!$H$35:$N$35,MATCH('Calc| Project Costs'!R$9,'Input| Escalations'!$H$23:$N$23,0))+1</f>
        <v>1</v>
      </c>
      <c r="S141" s="192">
        <f>'Input| Projects'!$Y141*INDEX('Input| Escalations'!$H$33:$N$33,MATCH('Calc| Project Costs'!S$9,'Input| Escalations'!$H$23:$N$23,0))+'Input| Projects'!$Z141*INDEX('Input| Escalations'!$H$34:$N$34,MATCH('Calc| Project Costs'!S$9,'Input| Escalations'!$H$23:$N$23,0))+'Input| Projects'!$AA141*INDEX('Input| Escalations'!$H$35:$N$35,MATCH('Calc| Project Costs'!S$9,'Input| Escalations'!$H$23:$N$23,0))+1</f>
        <v>1</v>
      </c>
      <c r="T141" s="192">
        <f>'Input| Projects'!$Y141*INDEX('Input| Escalations'!$H$33:$N$33,MATCH('Calc| Project Costs'!T$9,'Input| Escalations'!$H$23:$N$23,0))+'Input| Projects'!$Z141*INDEX('Input| Escalations'!$H$34:$N$34,MATCH('Calc| Project Costs'!T$9,'Input| Escalations'!$H$23:$N$23,0))+'Input| Projects'!$AA141*INDEX('Input| Escalations'!$H$35:$N$35,MATCH('Calc| Project Costs'!T$9,'Input| Escalations'!$H$23:$N$23,0))+1</f>
        <v>1</v>
      </c>
      <c r="U141" s="106"/>
      <c r="V141" s="186">
        <f t="shared" si="97"/>
        <v>43.907890000000002</v>
      </c>
      <c r="W141" s="186">
        <f t="shared" si="98"/>
        <v>0</v>
      </c>
      <c r="X141" s="186">
        <f t="shared" si="99"/>
        <v>0</v>
      </c>
      <c r="Y141" s="186">
        <f t="shared" si="75"/>
        <v>0</v>
      </c>
      <c r="Z141" s="186">
        <f t="shared" si="76"/>
        <v>0</v>
      </c>
      <c r="AA141" s="186">
        <f t="shared" si="77"/>
        <v>0</v>
      </c>
      <c r="AB141" s="186">
        <f t="shared" si="78"/>
        <v>0</v>
      </c>
      <c r="AC141" s="106"/>
      <c r="AD141" s="186">
        <f>'Input| Projects'!Q141*N141*'Input| Escalations'!$K$19</f>
        <v>0</v>
      </c>
      <c r="AE141" s="186">
        <f>'Input| Projects'!R141*O141*'Input| Escalations'!$K$19</f>
        <v>0</v>
      </c>
      <c r="AF141" s="186">
        <f>'Input| Projects'!S141*P141*'Input| Escalations'!$K$19</f>
        <v>0</v>
      </c>
      <c r="AG141" s="186">
        <f>'Input| Projects'!T141*Q141*'Input| Escalations'!$K$19</f>
        <v>0</v>
      </c>
      <c r="AH141" s="186">
        <f>'Input| Projects'!U141*R141*'Input| Escalations'!$K$19</f>
        <v>0</v>
      </c>
      <c r="AI141" s="186">
        <f>'Input| Projects'!V141*S141*'Input| Escalations'!$K$19</f>
        <v>0</v>
      </c>
      <c r="AJ141" s="186">
        <f>'Input| Projects'!W141*T141*'Input| Escalations'!$K$19</f>
        <v>0</v>
      </c>
      <c r="AK141" s="106"/>
      <c r="AL141" s="186">
        <f>IFERROR(IF('Input| Overheads'!$C$42="Direct costs",SUMPRODUCT(--('Input| Projects'!$AC141="Yes"),'Calc| Overheads Allocation'!C$8,'Calc| Project Costs'!V141),IF('Input| Overheads'!$C$42="Internal labour",SUMPRODUCT(--('Input| Projects'!$AC141="Yes"),'Calc| Overheads Allocation'!C$8,'Calc| Project Costs'!V141,'Input| Projects'!$Y141),IF('Input| Overheads'!$C$42="DNSP defined",SUMPRODUCT(--('Input| Projects'!$AC141="Yes"),'Calc| Overheads Allocation'!C$61,'Input| Projects'!$AF141),""))),"")</f>
        <v>5.7099799999999998</v>
      </c>
      <c r="AM141" s="186">
        <f>IFERROR(IF('Input| Overheads'!$C$42="Direct costs",SUMPRODUCT(--('Input| Projects'!$AC141="Yes"),'Calc| Overheads Allocation'!D$8,'Calc| Project Costs'!W141),IF('Input| Overheads'!$C$42="Internal labour",SUMPRODUCT(--('Input| Projects'!$AC141="Yes"),'Calc| Overheads Allocation'!D$8,'Calc| Project Costs'!W141,'Input| Projects'!$Y141),IF('Input| Overheads'!$C$42="DNSP defined",SUMPRODUCT(--('Input| Projects'!$AC141="Yes"),'Calc| Overheads Allocation'!D$61,'Input| Projects'!$AF141),""))),"")</f>
        <v>0</v>
      </c>
      <c r="AN141" s="186">
        <f>IFERROR(IF('Input| Overheads'!$C$42="Direct costs",SUMPRODUCT(--('Input| Projects'!$AC141="Yes"),'Calc| Overheads Allocation'!E$8,'Calc| Project Costs'!X141),IF('Input| Overheads'!$C$42="Internal labour",SUMPRODUCT(--('Input| Projects'!$AC141="Yes"),'Calc| Overheads Allocation'!E$8,'Calc| Project Costs'!X141,'Input| Projects'!$Y141),IF('Input| Overheads'!$C$42="DNSP defined",SUMPRODUCT(--('Input| Projects'!$AC141="Yes"),'Calc| Overheads Allocation'!E$61,'Input| Projects'!$AF141),""))),"")</f>
        <v>0</v>
      </c>
      <c r="AO141" s="186">
        <f>IFERROR(IF('Input| Overheads'!$C$42="Direct costs",SUMPRODUCT(--('Input| Projects'!$AC141="Yes"),'Calc| Overheads Allocation'!F$8,'Calc| Project Costs'!Y141),IF('Input| Overheads'!$C$42="Internal labour",SUMPRODUCT(--('Input| Projects'!$AC141="Yes"),'Calc| Overheads Allocation'!F$8,'Calc| Project Costs'!Y141,'Input| Projects'!$Y141),IF('Input| Overheads'!$C$42="DNSP defined",SUMPRODUCT(--('Input| Projects'!$AC141="Yes"),'Calc| Overheads Allocation'!F$61,'Input| Projects'!$AF141),""))),"")</f>
        <v>0</v>
      </c>
      <c r="AP141" s="186">
        <f>IFERROR(IF('Input| Overheads'!$C$42="Direct costs",SUMPRODUCT(--('Input| Projects'!$AC141="Yes"),'Calc| Overheads Allocation'!G$8,'Calc| Project Costs'!Z141),IF('Input| Overheads'!$C$42="Internal labour",SUMPRODUCT(--('Input| Projects'!$AC141="Yes"),'Calc| Overheads Allocation'!G$8,'Calc| Project Costs'!Z141,'Input| Projects'!$Y141),IF('Input| Overheads'!$C$42="DNSP defined",SUMPRODUCT(--('Input| Projects'!$AC141="Yes"),'Calc| Overheads Allocation'!G$61,'Input| Projects'!$AF141),""))),"")</f>
        <v>0</v>
      </c>
      <c r="AQ141" s="186">
        <f>IFERROR(IF('Input| Overheads'!$C$42="Direct costs",SUMPRODUCT(--('Input| Projects'!$AC141="Yes"),'Calc| Overheads Allocation'!H$8,'Calc| Project Costs'!AA141),IF('Input| Overheads'!$C$42="Internal labour",SUMPRODUCT(--('Input| Projects'!$AC141="Yes"),'Calc| Overheads Allocation'!H$8,'Calc| Project Costs'!AA141,'Input| Projects'!$Y141),IF('Input| Overheads'!$C$42="DNSP defined",SUMPRODUCT(--('Input| Projects'!$AC141="Yes"),'Calc| Overheads Allocation'!H$61,'Input| Projects'!$AF141),""))),"")</f>
        <v>0</v>
      </c>
      <c r="AR141" s="186">
        <f>IFERROR(IF('Input| Overheads'!$C$42="Direct costs",SUMPRODUCT(--('Input| Projects'!$AC141="Yes"),'Calc| Overheads Allocation'!I$8,'Calc| Project Costs'!AB141),IF('Input| Overheads'!$C$42="Internal labour",SUMPRODUCT(--('Input| Projects'!$AC141="Yes"),'Calc| Overheads Allocation'!I$8,'Calc| Project Costs'!AB141,'Input| Projects'!$Y141),IF('Input| Overheads'!$C$42="DNSP defined",SUMPRODUCT(--('Input| Projects'!$AC141="Yes"),'Calc| Overheads Allocation'!I$61,'Input| Projects'!$AF141),""))),"")</f>
        <v>0</v>
      </c>
      <c r="AS141" s="106"/>
      <c r="AT141" s="186">
        <f>IFERROR(IF('Input| Overheads'!$C$42="Direct costs",SUMPRODUCT(--('Input| Projects'!$AD141="Yes"),'Calc| Overheads Allocation'!C$9,'Calc| Project Costs'!V141),IF('Input| Overheads'!$C$42="Internal labour",SUMPRODUCT(--('Input| Projects'!$AD141="Yes"),'Calc| Overheads Allocation'!C$9,'Calc| Project Costs'!V141,'Input| Projects'!$Y141),IF('Input| Overheads'!$C$42="DNSP defined",SUMPRODUCT(--('Input| Projects'!$AD141="Yes"),'Calc| Overheads Allocation'!C$62,'Input| Projects'!$AG141),""))),"")</f>
        <v>0</v>
      </c>
      <c r="AU141" s="186">
        <f>IFERROR(IF('Input| Overheads'!$C$42="Direct costs",SUMPRODUCT(--('Input| Projects'!$AD141="Yes"),'Calc| Overheads Allocation'!D$9,'Calc| Project Costs'!W141),IF('Input| Overheads'!$C$42="Internal labour",SUMPRODUCT(--('Input| Projects'!$AD141="Yes"),'Calc| Overheads Allocation'!D$9,'Calc| Project Costs'!W141,'Input| Projects'!$Y141),IF('Input| Overheads'!$C$42="DNSP defined",SUMPRODUCT(--('Input| Projects'!$AD141="Yes"),'Calc| Overheads Allocation'!D$62,'Input| Projects'!$AG141),""))),"")</f>
        <v>0</v>
      </c>
      <c r="AV141" s="186">
        <f>IFERROR(IF('Input| Overheads'!$C$42="Direct costs",SUMPRODUCT(--('Input| Projects'!$AD141="Yes"),'Calc| Overheads Allocation'!E$9,'Calc| Project Costs'!X141),IF('Input| Overheads'!$C$42="Internal labour",SUMPRODUCT(--('Input| Projects'!$AD141="Yes"),'Calc| Overheads Allocation'!E$9,'Calc| Project Costs'!X141,'Input| Projects'!$Y141),IF('Input| Overheads'!$C$42="DNSP defined",SUMPRODUCT(--('Input| Projects'!$AD141="Yes"),'Calc| Overheads Allocation'!E$62,'Input| Projects'!$AG141),""))),"")</f>
        <v>0</v>
      </c>
      <c r="AW141" s="186">
        <f>IFERROR(IF('Input| Overheads'!$C$42="Direct costs",SUMPRODUCT(--('Input| Projects'!$AD141="Yes"),'Calc| Overheads Allocation'!F$9,'Calc| Project Costs'!Y141),IF('Input| Overheads'!$C$42="Internal labour",SUMPRODUCT(--('Input| Projects'!$AD141="Yes"),'Calc| Overheads Allocation'!F$9,'Calc| Project Costs'!Y141,'Input| Projects'!$Y141),IF('Input| Overheads'!$C$42="DNSP defined",SUMPRODUCT(--('Input| Projects'!$AD141="Yes"),'Calc| Overheads Allocation'!F$62,'Input| Projects'!$AG141),""))),"")</f>
        <v>0</v>
      </c>
      <c r="AX141" s="186">
        <f>IFERROR(IF('Input| Overheads'!$C$42="Direct costs",SUMPRODUCT(--('Input| Projects'!$AD141="Yes"),'Calc| Overheads Allocation'!G$9,'Calc| Project Costs'!Z141),IF('Input| Overheads'!$C$42="Internal labour",SUMPRODUCT(--('Input| Projects'!$AD141="Yes"),'Calc| Overheads Allocation'!G$9,'Calc| Project Costs'!Z141,'Input| Projects'!$Y141),IF('Input| Overheads'!$C$42="DNSP defined",SUMPRODUCT(--('Input| Projects'!$AD141="Yes"),'Calc| Overheads Allocation'!G$62,'Input| Projects'!$AG141),""))),"")</f>
        <v>0</v>
      </c>
      <c r="AY141" s="186">
        <f>IFERROR(IF('Input| Overheads'!$C$42="Direct costs",SUMPRODUCT(--('Input| Projects'!$AD141="Yes"),'Calc| Overheads Allocation'!H$9,'Calc| Project Costs'!AA141),IF('Input| Overheads'!$C$42="Internal labour",SUMPRODUCT(--('Input| Projects'!$AD141="Yes"),'Calc| Overheads Allocation'!H$9,'Calc| Project Costs'!AA141,'Input| Projects'!$Y141),IF('Input| Overheads'!$C$42="DNSP defined",SUMPRODUCT(--('Input| Projects'!$AD141="Yes"),'Calc| Overheads Allocation'!H$62,'Input| Projects'!$AG141),""))),"")</f>
        <v>0</v>
      </c>
      <c r="AZ141" s="186">
        <f>IFERROR(IF('Input| Overheads'!$C$42="Direct costs",SUMPRODUCT(--('Input| Projects'!$AD141="Yes"),'Calc| Overheads Allocation'!I$9,'Calc| Project Costs'!AB141),IF('Input| Overheads'!$C$42="Internal labour",SUMPRODUCT(--('Input| Projects'!$AD141="Yes"),'Calc| Overheads Allocation'!I$9,'Calc| Project Costs'!AB141,'Input| Projects'!$Y141),IF('Input| Overheads'!$C$42="DNSP defined",SUMPRODUCT(--('Input| Projects'!$AD141="Yes"),'Calc| Overheads Allocation'!I$62,'Input| Projects'!$AG141),""))),"")</f>
        <v>0</v>
      </c>
      <c r="BA141" s="106"/>
      <c r="BB141" s="186">
        <f t="shared" si="100"/>
        <v>5.7099799999999998</v>
      </c>
      <c r="BC141" s="186">
        <f t="shared" si="101"/>
        <v>0</v>
      </c>
      <c r="BD141" s="186">
        <f t="shared" si="102"/>
        <v>0</v>
      </c>
      <c r="BE141" s="186">
        <f t="shared" si="79"/>
        <v>0</v>
      </c>
      <c r="BF141" s="186">
        <f t="shared" si="80"/>
        <v>0</v>
      </c>
      <c r="BG141" s="186">
        <f t="shared" si="81"/>
        <v>0</v>
      </c>
      <c r="BH141" s="186">
        <f t="shared" si="82"/>
        <v>0</v>
      </c>
      <c r="BI141" s="97"/>
      <c r="BJ141" s="186">
        <f t="shared" si="83"/>
        <v>0</v>
      </c>
      <c r="BK141" s="186" t="str">
        <f t="shared" si="84"/>
        <v/>
      </c>
      <c r="BL141" s="186" t="str">
        <f t="shared" si="85"/>
        <v/>
      </c>
      <c r="BM141" s="186" t="str">
        <f t="shared" si="86"/>
        <v/>
      </c>
      <c r="BN141" s="186" t="str">
        <f t="shared" si="87"/>
        <v/>
      </c>
      <c r="BO141" s="186" t="str">
        <f t="shared" si="88"/>
        <v/>
      </c>
      <c r="BP141" s="186" t="str">
        <f t="shared" si="89"/>
        <v/>
      </c>
      <c r="BQ141" s="97"/>
      <c r="BR141" s="186">
        <f t="shared" si="90"/>
        <v>49.617870000000003</v>
      </c>
      <c r="BS141" s="186">
        <f t="shared" si="91"/>
        <v>0</v>
      </c>
      <c r="BT141" s="222">
        <f t="shared" si="92"/>
        <v>0</v>
      </c>
      <c r="BU141" s="222">
        <f t="shared" si="93"/>
        <v>0</v>
      </c>
      <c r="BV141" s="222">
        <f t="shared" si="94"/>
        <v>0</v>
      </c>
      <c r="BW141" s="222">
        <f t="shared" si="95"/>
        <v>0</v>
      </c>
      <c r="BX141" s="222">
        <f t="shared" si="96"/>
        <v>0</v>
      </c>
      <c r="BY141" s="106"/>
      <c r="BZ141" s="197">
        <f>IF(SUMIF('Input| Projects'!$AS$8:$CP$8,"Dx",'Input| Projects'!$AS141:$CP141)=0,"",SUMIF('Input| Projects'!$AS$8:$CP$8,"Dx",'Input| Projects'!$AS141:$CP141))</f>
        <v>1</v>
      </c>
      <c r="CA141" s="197" t="str">
        <f>IF(SUMIF('Input| Projects'!$AS$8:$CP$8,"Tx",'Input| Projects'!$AS141:$CP141)=0,"",SUMIF('Input| Projects'!$AS$8:$CP$8,"Tx",'Input| Projects'!$AS141:$CP141))</f>
        <v/>
      </c>
      <c r="CB141" s="150" t="str">
        <f t="shared" si="103"/>
        <v/>
      </c>
    </row>
    <row r="142" spans="2:80" x14ac:dyDescent="0.2">
      <c r="B142" s="201">
        <f>IFERROR('Input| Projects'!B142,"")</f>
        <v>133</v>
      </c>
      <c r="C142" s="42" t="str">
        <f>IFERROR(IF('Input| Projects'!C142="","",'Input| Projects'!C142),"")</f>
        <v>Reactive Environmental Projects - DC</v>
      </c>
      <c r="D142" s="42" t="str">
        <f>IFERROR(IF('Input| Projects'!D142="","",'Input| Projects'!D142),"")</f>
        <v>DOC_11.04.05</v>
      </c>
      <c r="E142" s="104"/>
      <c r="F142" s="190">
        <f>IFERROR('Input| Projects'!I142*'Input| Escalations'!$K$19,"")</f>
        <v>5.0601599999999998</v>
      </c>
      <c r="G142" s="190">
        <f>IFERROR('Input| Projects'!J142*'Input| Escalations'!$K$19,"")</f>
        <v>0</v>
      </c>
      <c r="H142" s="190">
        <f>IFERROR('Input| Projects'!K142*'Input| Escalations'!$K$19,"")</f>
        <v>0</v>
      </c>
      <c r="I142" s="190">
        <f>IFERROR('Input| Projects'!L142*'Input| Escalations'!$K$19,"")</f>
        <v>0</v>
      </c>
      <c r="J142" s="190">
        <f>IFERROR('Input| Projects'!M142*'Input| Escalations'!$K$19,"")</f>
        <v>0</v>
      </c>
      <c r="K142" s="190">
        <f>IFERROR('Input| Projects'!N142*'Input| Escalations'!$K$19,"")</f>
        <v>0</v>
      </c>
      <c r="L142" s="190">
        <f>IFERROR('Input| Projects'!O142*'Input| Escalations'!$K$19,"")</f>
        <v>0</v>
      </c>
      <c r="M142" s="150" t="str">
        <f>IF(ABS(SUM(F142:L142)-(SUM('Input| Projects'!I142:O142)*'Input| Escalations'!$K$19))&lt;0.0000001,"",1)</f>
        <v/>
      </c>
      <c r="N142" s="192">
        <f>'Input| Projects'!$Y142*INDEX('Input| Escalations'!$H$33:$N$33,MATCH('Calc| Project Costs'!N$9,'Input| Escalations'!$H$23:$N$23,0))+'Input| Projects'!$Z142*INDEX('Input| Escalations'!$H$34:$N$34,MATCH('Calc| Project Costs'!N$9,'Input| Escalations'!$H$23:$N$23,0))+'Input| Projects'!$AA142*INDEX('Input| Escalations'!$H$35:$N$35,MATCH('Calc| Project Costs'!N$9,'Input| Escalations'!$H$23:$N$23,0))+1</f>
        <v>1</v>
      </c>
      <c r="O142" s="192">
        <f>'Input| Projects'!$Y142*INDEX('Input| Escalations'!$H$33:$N$33,MATCH('Calc| Project Costs'!O$9,'Input| Escalations'!$H$23:$N$23,0))+'Input| Projects'!$Z142*INDEX('Input| Escalations'!$H$34:$N$34,MATCH('Calc| Project Costs'!O$9,'Input| Escalations'!$H$23:$N$23,0))+'Input| Projects'!$AA142*INDEX('Input| Escalations'!$H$35:$N$35,MATCH('Calc| Project Costs'!O$9,'Input| Escalations'!$H$23:$N$23,0))+1</f>
        <v>1</v>
      </c>
      <c r="P142" s="192">
        <f>'Input| Projects'!$Y142*INDEX('Input| Escalations'!$H$33:$N$33,MATCH('Calc| Project Costs'!P$9,'Input| Escalations'!$H$23:$N$23,0))+'Input| Projects'!$Z142*INDEX('Input| Escalations'!$H$34:$N$34,MATCH('Calc| Project Costs'!P$9,'Input| Escalations'!$H$23:$N$23,0))+'Input| Projects'!$AA142*INDEX('Input| Escalations'!$H$35:$N$35,MATCH('Calc| Project Costs'!P$9,'Input| Escalations'!$H$23:$N$23,0))+1</f>
        <v>1</v>
      </c>
      <c r="Q142" s="192">
        <f>'Input| Projects'!$Y142*INDEX('Input| Escalations'!$H$33:$N$33,MATCH('Calc| Project Costs'!Q$9,'Input| Escalations'!$H$23:$N$23,0))+'Input| Projects'!$Z142*INDEX('Input| Escalations'!$H$34:$N$34,MATCH('Calc| Project Costs'!Q$9,'Input| Escalations'!$H$23:$N$23,0))+'Input| Projects'!$AA142*INDEX('Input| Escalations'!$H$35:$N$35,MATCH('Calc| Project Costs'!Q$9,'Input| Escalations'!$H$23:$N$23,0))+1</f>
        <v>1</v>
      </c>
      <c r="R142" s="192">
        <f>'Input| Projects'!$Y142*INDEX('Input| Escalations'!$H$33:$N$33,MATCH('Calc| Project Costs'!R$9,'Input| Escalations'!$H$23:$N$23,0))+'Input| Projects'!$Z142*INDEX('Input| Escalations'!$H$34:$N$34,MATCH('Calc| Project Costs'!R$9,'Input| Escalations'!$H$23:$N$23,0))+'Input| Projects'!$AA142*INDEX('Input| Escalations'!$H$35:$N$35,MATCH('Calc| Project Costs'!R$9,'Input| Escalations'!$H$23:$N$23,0))+1</f>
        <v>1</v>
      </c>
      <c r="S142" s="192">
        <f>'Input| Projects'!$Y142*INDEX('Input| Escalations'!$H$33:$N$33,MATCH('Calc| Project Costs'!S$9,'Input| Escalations'!$H$23:$N$23,0))+'Input| Projects'!$Z142*INDEX('Input| Escalations'!$H$34:$N$34,MATCH('Calc| Project Costs'!S$9,'Input| Escalations'!$H$23:$N$23,0))+'Input| Projects'!$AA142*INDEX('Input| Escalations'!$H$35:$N$35,MATCH('Calc| Project Costs'!S$9,'Input| Escalations'!$H$23:$N$23,0))+1</f>
        <v>1</v>
      </c>
      <c r="T142" s="192">
        <f>'Input| Projects'!$Y142*INDEX('Input| Escalations'!$H$33:$N$33,MATCH('Calc| Project Costs'!T$9,'Input| Escalations'!$H$23:$N$23,0))+'Input| Projects'!$Z142*INDEX('Input| Escalations'!$H$34:$N$34,MATCH('Calc| Project Costs'!T$9,'Input| Escalations'!$H$23:$N$23,0))+'Input| Projects'!$AA142*INDEX('Input| Escalations'!$H$35:$N$35,MATCH('Calc| Project Costs'!T$9,'Input| Escalations'!$H$23:$N$23,0))+1</f>
        <v>1</v>
      </c>
      <c r="U142" s="106"/>
      <c r="V142" s="186">
        <f t="shared" si="97"/>
        <v>5.0601599999999998</v>
      </c>
      <c r="W142" s="186">
        <f t="shared" si="98"/>
        <v>0</v>
      </c>
      <c r="X142" s="186">
        <f t="shared" si="99"/>
        <v>0</v>
      </c>
      <c r="Y142" s="186">
        <f t="shared" si="75"/>
        <v>0</v>
      </c>
      <c r="Z142" s="186">
        <f t="shared" si="76"/>
        <v>0</v>
      </c>
      <c r="AA142" s="186">
        <f t="shared" si="77"/>
        <v>0</v>
      </c>
      <c r="AB142" s="186">
        <f t="shared" si="78"/>
        <v>0</v>
      </c>
      <c r="AC142" s="106"/>
      <c r="AD142" s="186">
        <f>'Input| Projects'!Q142*N142*'Input| Escalations'!$K$19</f>
        <v>0</v>
      </c>
      <c r="AE142" s="186">
        <f>'Input| Projects'!R142*O142*'Input| Escalations'!$K$19</f>
        <v>0</v>
      </c>
      <c r="AF142" s="186">
        <f>'Input| Projects'!S142*P142*'Input| Escalations'!$K$19</f>
        <v>0</v>
      </c>
      <c r="AG142" s="186">
        <f>'Input| Projects'!T142*Q142*'Input| Escalations'!$K$19</f>
        <v>0</v>
      </c>
      <c r="AH142" s="186">
        <f>'Input| Projects'!U142*R142*'Input| Escalations'!$K$19</f>
        <v>0</v>
      </c>
      <c r="AI142" s="186">
        <f>'Input| Projects'!V142*S142*'Input| Escalations'!$K$19</f>
        <v>0</v>
      </c>
      <c r="AJ142" s="186">
        <f>'Input| Projects'!W142*T142*'Input| Escalations'!$K$19</f>
        <v>0</v>
      </c>
      <c r="AK142" s="106"/>
      <c r="AL142" s="186">
        <f>IFERROR(IF('Input| Overheads'!$C$42="Direct costs",SUMPRODUCT(--('Input| Projects'!$AC142="Yes"),'Calc| Overheads Allocation'!C$8,'Calc| Project Costs'!V142),IF('Input| Overheads'!$C$42="Internal labour",SUMPRODUCT(--('Input| Projects'!$AC142="Yes"),'Calc| Overheads Allocation'!C$8,'Calc| Project Costs'!V142,'Input| Projects'!$Y142),IF('Input| Overheads'!$C$42="DNSP defined",SUMPRODUCT(--('Input| Projects'!$AC142="Yes"),'Calc| Overheads Allocation'!C$61,'Input| Projects'!$AF142),""))),"")</f>
        <v>2.5730199999999996</v>
      </c>
      <c r="AM142" s="186">
        <f>IFERROR(IF('Input| Overheads'!$C$42="Direct costs",SUMPRODUCT(--('Input| Projects'!$AC142="Yes"),'Calc| Overheads Allocation'!D$8,'Calc| Project Costs'!W142),IF('Input| Overheads'!$C$42="Internal labour",SUMPRODUCT(--('Input| Projects'!$AC142="Yes"),'Calc| Overheads Allocation'!D$8,'Calc| Project Costs'!W142,'Input| Projects'!$Y142),IF('Input| Overheads'!$C$42="DNSP defined",SUMPRODUCT(--('Input| Projects'!$AC142="Yes"),'Calc| Overheads Allocation'!D$61,'Input| Projects'!$AF142),""))),"")</f>
        <v>0</v>
      </c>
      <c r="AN142" s="186">
        <f>IFERROR(IF('Input| Overheads'!$C$42="Direct costs",SUMPRODUCT(--('Input| Projects'!$AC142="Yes"),'Calc| Overheads Allocation'!E$8,'Calc| Project Costs'!X142),IF('Input| Overheads'!$C$42="Internal labour",SUMPRODUCT(--('Input| Projects'!$AC142="Yes"),'Calc| Overheads Allocation'!E$8,'Calc| Project Costs'!X142,'Input| Projects'!$Y142),IF('Input| Overheads'!$C$42="DNSP defined",SUMPRODUCT(--('Input| Projects'!$AC142="Yes"),'Calc| Overheads Allocation'!E$61,'Input| Projects'!$AF142),""))),"")</f>
        <v>0</v>
      </c>
      <c r="AO142" s="186">
        <f>IFERROR(IF('Input| Overheads'!$C$42="Direct costs",SUMPRODUCT(--('Input| Projects'!$AC142="Yes"),'Calc| Overheads Allocation'!F$8,'Calc| Project Costs'!Y142),IF('Input| Overheads'!$C$42="Internal labour",SUMPRODUCT(--('Input| Projects'!$AC142="Yes"),'Calc| Overheads Allocation'!F$8,'Calc| Project Costs'!Y142,'Input| Projects'!$Y142),IF('Input| Overheads'!$C$42="DNSP defined",SUMPRODUCT(--('Input| Projects'!$AC142="Yes"),'Calc| Overheads Allocation'!F$61,'Input| Projects'!$AF142),""))),"")</f>
        <v>0</v>
      </c>
      <c r="AP142" s="186">
        <f>IFERROR(IF('Input| Overheads'!$C$42="Direct costs",SUMPRODUCT(--('Input| Projects'!$AC142="Yes"),'Calc| Overheads Allocation'!G$8,'Calc| Project Costs'!Z142),IF('Input| Overheads'!$C$42="Internal labour",SUMPRODUCT(--('Input| Projects'!$AC142="Yes"),'Calc| Overheads Allocation'!G$8,'Calc| Project Costs'!Z142,'Input| Projects'!$Y142),IF('Input| Overheads'!$C$42="DNSP defined",SUMPRODUCT(--('Input| Projects'!$AC142="Yes"),'Calc| Overheads Allocation'!G$61,'Input| Projects'!$AF142),""))),"")</f>
        <v>0</v>
      </c>
      <c r="AQ142" s="186">
        <f>IFERROR(IF('Input| Overheads'!$C$42="Direct costs",SUMPRODUCT(--('Input| Projects'!$AC142="Yes"),'Calc| Overheads Allocation'!H$8,'Calc| Project Costs'!AA142),IF('Input| Overheads'!$C$42="Internal labour",SUMPRODUCT(--('Input| Projects'!$AC142="Yes"),'Calc| Overheads Allocation'!H$8,'Calc| Project Costs'!AA142,'Input| Projects'!$Y142),IF('Input| Overheads'!$C$42="DNSP defined",SUMPRODUCT(--('Input| Projects'!$AC142="Yes"),'Calc| Overheads Allocation'!H$61,'Input| Projects'!$AF142),""))),"")</f>
        <v>0</v>
      </c>
      <c r="AR142" s="186">
        <f>IFERROR(IF('Input| Overheads'!$C$42="Direct costs",SUMPRODUCT(--('Input| Projects'!$AC142="Yes"),'Calc| Overheads Allocation'!I$8,'Calc| Project Costs'!AB142),IF('Input| Overheads'!$C$42="Internal labour",SUMPRODUCT(--('Input| Projects'!$AC142="Yes"),'Calc| Overheads Allocation'!I$8,'Calc| Project Costs'!AB142,'Input| Projects'!$Y142),IF('Input| Overheads'!$C$42="DNSP defined",SUMPRODUCT(--('Input| Projects'!$AC142="Yes"),'Calc| Overheads Allocation'!I$61,'Input| Projects'!$AF142),""))),"")</f>
        <v>0</v>
      </c>
      <c r="AS142" s="106"/>
      <c r="AT142" s="186">
        <f>IFERROR(IF('Input| Overheads'!$C$42="Direct costs",SUMPRODUCT(--('Input| Projects'!$AD142="Yes"),'Calc| Overheads Allocation'!C$9,'Calc| Project Costs'!V142),IF('Input| Overheads'!$C$42="Internal labour",SUMPRODUCT(--('Input| Projects'!$AD142="Yes"),'Calc| Overheads Allocation'!C$9,'Calc| Project Costs'!V142,'Input| Projects'!$Y142),IF('Input| Overheads'!$C$42="DNSP defined",SUMPRODUCT(--('Input| Projects'!$AD142="Yes"),'Calc| Overheads Allocation'!C$62,'Input| Projects'!$AG142),""))),"")</f>
        <v>0</v>
      </c>
      <c r="AU142" s="186">
        <f>IFERROR(IF('Input| Overheads'!$C$42="Direct costs",SUMPRODUCT(--('Input| Projects'!$AD142="Yes"),'Calc| Overheads Allocation'!D$9,'Calc| Project Costs'!W142),IF('Input| Overheads'!$C$42="Internal labour",SUMPRODUCT(--('Input| Projects'!$AD142="Yes"),'Calc| Overheads Allocation'!D$9,'Calc| Project Costs'!W142,'Input| Projects'!$Y142),IF('Input| Overheads'!$C$42="DNSP defined",SUMPRODUCT(--('Input| Projects'!$AD142="Yes"),'Calc| Overheads Allocation'!D$62,'Input| Projects'!$AG142),""))),"")</f>
        <v>0</v>
      </c>
      <c r="AV142" s="186">
        <f>IFERROR(IF('Input| Overheads'!$C$42="Direct costs",SUMPRODUCT(--('Input| Projects'!$AD142="Yes"),'Calc| Overheads Allocation'!E$9,'Calc| Project Costs'!X142),IF('Input| Overheads'!$C$42="Internal labour",SUMPRODUCT(--('Input| Projects'!$AD142="Yes"),'Calc| Overheads Allocation'!E$9,'Calc| Project Costs'!X142,'Input| Projects'!$Y142),IF('Input| Overheads'!$C$42="DNSP defined",SUMPRODUCT(--('Input| Projects'!$AD142="Yes"),'Calc| Overheads Allocation'!E$62,'Input| Projects'!$AG142),""))),"")</f>
        <v>0</v>
      </c>
      <c r="AW142" s="186">
        <f>IFERROR(IF('Input| Overheads'!$C$42="Direct costs",SUMPRODUCT(--('Input| Projects'!$AD142="Yes"),'Calc| Overheads Allocation'!F$9,'Calc| Project Costs'!Y142),IF('Input| Overheads'!$C$42="Internal labour",SUMPRODUCT(--('Input| Projects'!$AD142="Yes"),'Calc| Overheads Allocation'!F$9,'Calc| Project Costs'!Y142,'Input| Projects'!$Y142),IF('Input| Overheads'!$C$42="DNSP defined",SUMPRODUCT(--('Input| Projects'!$AD142="Yes"),'Calc| Overheads Allocation'!F$62,'Input| Projects'!$AG142),""))),"")</f>
        <v>0</v>
      </c>
      <c r="AX142" s="186">
        <f>IFERROR(IF('Input| Overheads'!$C$42="Direct costs",SUMPRODUCT(--('Input| Projects'!$AD142="Yes"),'Calc| Overheads Allocation'!G$9,'Calc| Project Costs'!Z142),IF('Input| Overheads'!$C$42="Internal labour",SUMPRODUCT(--('Input| Projects'!$AD142="Yes"),'Calc| Overheads Allocation'!G$9,'Calc| Project Costs'!Z142,'Input| Projects'!$Y142),IF('Input| Overheads'!$C$42="DNSP defined",SUMPRODUCT(--('Input| Projects'!$AD142="Yes"),'Calc| Overheads Allocation'!G$62,'Input| Projects'!$AG142),""))),"")</f>
        <v>0</v>
      </c>
      <c r="AY142" s="186">
        <f>IFERROR(IF('Input| Overheads'!$C$42="Direct costs",SUMPRODUCT(--('Input| Projects'!$AD142="Yes"),'Calc| Overheads Allocation'!H$9,'Calc| Project Costs'!AA142),IF('Input| Overheads'!$C$42="Internal labour",SUMPRODUCT(--('Input| Projects'!$AD142="Yes"),'Calc| Overheads Allocation'!H$9,'Calc| Project Costs'!AA142,'Input| Projects'!$Y142),IF('Input| Overheads'!$C$42="DNSP defined",SUMPRODUCT(--('Input| Projects'!$AD142="Yes"),'Calc| Overheads Allocation'!H$62,'Input| Projects'!$AG142),""))),"")</f>
        <v>0</v>
      </c>
      <c r="AZ142" s="186">
        <f>IFERROR(IF('Input| Overheads'!$C$42="Direct costs",SUMPRODUCT(--('Input| Projects'!$AD142="Yes"),'Calc| Overheads Allocation'!I$9,'Calc| Project Costs'!AB142),IF('Input| Overheads'!$C$42="Internal labour",SUMPRODUCT(--('Input| Projects'!$AD142="Yes"),'Calc| Overheads Allocation'!I$9,'Calc| Project Costs'!AB142,'Input| Projects'!$Y142),IF('Input| Overheads'!$C$42="DNSP defined",SUMPRODUCT(--('Input| Projects'!$AD142="Yes"),'Calc| Overheads Allocation'!I$62,'Input| Projects'!$AG142),""))),"")</f>
        <v>0</v>
      </c>
      <c r="BA142" s="106"/>
      <c r="BB142" s="186">
        <f t="shared" si="100"/>
        <v>2.5730199999999996</v>
      </c>
      <c r="BC142" s="186">
        <f t="shared" si="101"/>
        <v>0</v>
      </c>
      <c r="BD142" s="186">
        <f t="shared" si="102"/>
        <v>0</v>
      </c>
      <c r="BE142" s="186">
        <f t="shared" si="79"/>
        <v>0</v>
      </c>
      <c r="BF142" s="186">
        <f t="shared" si="80"/>
        <v>0</v>
      </c>
      <c r="BG142" s="186">
        <f t="shared" si="81"/>
        <v>0</v>
      </c>
      <c r="BH142" s="186">
        <f t="shared" si="82"/>
        <v>0</v>
      </c>
      <c r="BI142" s="97"/>
      <c r="BJ142" s="186">
        <f t="shared" si="83"/>
        <v>0</v>
      </c>
      <c r="BK142" s="186" t="str">
        <f t="shared" si="84"/>
        <v/>
      </c>
      <c r="BL142" s="186" t="str">
        <f t="shared" si="85"/>
        <v/>
      </c>
      <c r="BM142" s="186" t="str">
        <f t="shared" si="86"/>
        <v/>
      </c>
      <c r="BN142" s="186" t="str">
        <f t="shared" si="87"/>
        <v/>
      </c>
      <c r="BO142" s="186" t="str">
        <f t="shared" si="88"/>
        <v/>
      </c>
      <c r="BP142" s="186" t="str">
        <f t="shared" si="89"/>
        <v/>
      </c>
      <c r="BQ142" s="97"/>
      <c r="BR142" s="186">
        <f t="shared" si="90"/>
        <v>7.6331799999999994</v>
      </c>
      <c r="BS142" s="186">
        <f t="shared" si="91"/>
        <v>0</v>
      </c>
      <c r="BT142" s="222">
        <f t="shared" si="92"/>
        <v>0</v>
      </c>
      <c r="BU142" s="222">
        <f t="shared" si="93"/>
        <v>0</v>
      </c>
      <c r="BV142" s="222">
        <f t="shared" si="94"/>
        <v>0</v>
      </c>
      <c r="BW142" s="222">
        <f t="shared" si="95"/>
        <v>0</v>
      </c>
      <c r="BX142" s="222">
        <f t="shared" si="96"/>
        <v>0</v>
      </c>
      <c r="BY142" s="106"/>
      <c r="BZ142" s="197">
        <f>IF(SUMIF('Input| Projects'!$AS$8:$CP$8,"Dx",'Input| Projects'!$AS142:$CP142)=0,"",SUMIF('Input| Projects'!$AS$8:$CP$8,"Dx",'Input| Projects'!$AS142:$CP142))</f>
        <v>1</v>
      </c>
      <c r="CA142" s="197" t="str">
        <f>IF(SUMIF('Input| Projects'!$AS$8:$CP$8,"Tx",'Input| Projects'!$AS142:$CP142)=0,"",SUMIF('Input| Projects'!$AS$8:$CP$8,"Tx",'Input| Projects'!$AS142:$CP142))</f>
        <v/>
      </c>
      <c r="CB142" s="150" t="str">
        <f t="shared" si="103"/>
        <v/>
      </c>
    </row>
    <row r="143" spans="2:80" x14ac:dyDescent="0.2">
      <c r="B143" s="201">
        <f>IFERROR('Input| Projects'!B143,"")</f>
        <v>134</v>
      </c>
      <c r="C143" s="42" t="str">
        <f>IFERROR(IF('Input| Projects'!C143="","",'Input| Projects'!C143),"")</f>
        <v>Reactive Environmental Projects - ZN</v>
      </c>
      <c r="D143" s="42" t="str">
        <f>IFERROR(IF('Input| Projects'!D143="","",'Input| Projects'!D143),"")</f>
        <v>DOC_11.04.05-2</v>
      </c>
      <c r="E143" s="104"/>
      <c r="F143" s="190">
        <f>IFERROR('Input| Projects'!I143*'Input| Escalations'!$K$19,"")</f>
        <v>380.40875</v>
      </c>
      <c r="G143" s="190">
        <f>IFERROR('Input| Projects'!J143*'Input| Escalations'!$K$19,"")</f>
        <v>0</v>
      </c>
      <c r="H143" s="190">
        <f>IFERROR('Input| Projects'!K143*'Input| Escalations'!$K$19,"")</f>
        <v>0</v>
      </c>
      <c r="I143" s="190">
        <f>IFERROR('Input| Projects'!L143*'Input| Escalations'!$K$19,"")</f>
        <v>0</v>
      </c>
      <c r="J143" s="190">
        <f>IFERROR('Input| Projects'!M143*'Input| Escalations'!$K$19,"")</f>
        <v>0</v>
      </c>
      <c r="K143" s="190">
        <f>IFERROR('Input| Projects'!N143*'Input| Escalations'!$K$19,"")</f>
        <v>0</v>
      </c>
      <c r="L143" s="190">
        <f>IFERROR('Input| Projects'!O143*'Input| Escalations'!$K$19,"")</f>
        <v>0</v>
      </c>
      <c r="M143" s="150" t="str">
        <f>IF(ABS(SUM(F143:L143)-(SUM('Input| Projects'!I143:O143)*'Input| Escalations'!$K$19))&lt;0.0000001,"",1)</f>
        <v/>
      </c>
      <c r="N143" s="192">
        <f>'Input| Projects'!$Y143*INDEX('Input| Escalations'!$H$33:$N$33,MATCH('Calc| Project Costs'!N$9,'Input| Escalations'!$H$23:$N$23,0))+'Input| Projects'!$Z143*INDEX('Input| Escalations'!$H$34:$N$34,MATCH('Calc| Project Costs'!N$9,'Input| Escalations'!$H$23:$N$23,0))+'Input| Projects'!$AA143*INDEX('Input| Escalations'!$H$35:$N$35,MATCH('Calc| Project Costs'!N$9,'Input| Escalations'!$H$23:$N$23,0))+1</f>
        <v>1</v>
      </c>
      <c r="O143" s="192">
        <f>'Input| Projects'!$Y143*INDEX('Input| Escalations'!$H$33:$N$33,MATCH('Calc| Project Costs'!O$9,'Input| Escalations'!$H$23:$N$23,0))+'Input| Projects'!$Z143*INDEX('Input| Escalations'!$H$34:$N$34,MATCH('Calc| Project Costs'!O$9,'Input| Escalations'!$H$23:$N$23,0))+'Input| Projects'!$AA143*INDEX('Input| Escalations'!$H$35:$N$35,MATCH('Calc| Project Costs'!O$9,'Input| Escalations'!$H$23:$N$23,0))+1</f>
        <v>1</v>
      </c>
      <c r="P143" s="192">
        <f>'Input| Projects'!$Y143*INDEX('Input| Escalations'!$H$33:$N$33,MATCH('Calc| Project Costs'!P$9,'Input| Escalations'!$H$23:$N$23,0))+'Input| Projects'!$Z143*INDEX('Input| Escalations'!$H$34:$N$34,MATCH('Calc| Project Costs'!P$9,'Input| Escalations'!$H$23:$N$23,0))+'Input| Projects'!$AA143*INDEX('Input| Escalations'!$H$35:$N$35,MATCH('Calc| Project Costs'!P$9,'Input| Escalations'!$H$23:$N$23,0))+1</f>
        <v>1</v>
      </c>
      <c r="Q143" s="192">
        <f>'Input| Projects'!$Y143*INDEX('Input| Escalations'!$H$33:$N$33,MATCH('Calc| Project Costs'!Q$9,'Input| Escalations'!$H$23:$N$23,0))+'Input| Projects'!$Z143*INDEX('Input| Escalations'!$H$34:$N$34,MATCH('Calc| Project Costs'!Q$9,'Input| Escalations'!$H$23:$N$23,0))+'Input| Projects'!$AA143*INDEX('Input| Escalations'!$H$35:$N$35,MATCH('Calc| Project Costs'!Q$9,'Input| Escalations'!$H$23:$N$23,0))+1</f>
        <v>1</v>
      </c>
      <c r="R143" s="192">
        <f>'Input| Projects'!$Y143*INDEX('Input| Escalations'!$H$33:$N$33,MATCH('Calc| Project Costs'!R$9,'Input| Escalations'!$H$23:$N$23,0))+'Input| Projects'!$Z143*INDEX('Input| Escalations'!$H$34:$N$34,MATCH('Calc| Project Costs'!R$9,'Input| Escalations'!$H$23:$N$23,0))+'Input| Projects'!$AA143*INDEX('Input| Escalations'!$H$35:$N$35,MATCH('Calc| Project Costs'!R$9,'Input| Escalations'!$H$23:$N$23,0))+1</f>
        <v>1</v>
      </c>
      <c r="S143" s="192">
        <f>'Input| Projects'!$Y143*INDEX('Input| Escalations'!$H$33:$N$33,MATCH('Calc| Project Costs'!S$9,'Input| Escalations'!$H$23:$N$23,0))+'Input| Projects'!$Z143*INDEX('Input| Escalations'!$H$34:$N$34,MATCH('Calc| Project Costs'!S$9,'Input| Escalations'!$H$23:$N$23,0))+'Input| Projects'!$AA143*INDEX('Input| Escalations'!$H$35:$N$35,MATCH('Calc| Project Costs'!S$9,'Input| Escalations'!$H$23:$N$23,0))+1</f>
        <v>1</v>
      </c>
      <c r="T143" s="192">
        <f>'Input| Projects'!$Y143*INDEX('Input| Escalations'!$H$33:$N$33,MATCH('Calc| Project Costs'!T$9,'Input| Escalations'!$H$23:$N$23,0))+'Input| Projects'!$Z143*INDEX('Input| Escalations'!$H$34:$N$34,MATCH('Calc| Project Costs'!T$9,'Input| Escalations'!$H$23:$N$23,0))+'Input| Projects'!$AA143*INDEX('Input| Escalations'!$H$35:$N$35,MATCH('Calc| Project Costs'!T$9,'Input| Escalations'!$H$23:$N$23,0))+1</f>
        <v>1</v>
      </c>
      <c r="U143" s="106"/>
      <c r="V143" s="186">
        <f t="shared" si="97"/>
        <v>380.40875</v>
      </c>
      <c r="W143" s="186">
        <f t="shared" si="98"/>
        <v>0</v>
      </c>
      <c r="X143" s="186">
        <f t="shared" si="99"/>
        <v>0</v>
      </c>
      <c r="Y143" s="186">
        <f t="shared" si="75"/>
        <v>0</v>
      </c>
      <c r="Z143" s="186">
        <f t="shared" si="76"/>
        <v>0</v>
      </c>
      <c r="AA143" s="186">
        <f t="shared" si="77"/>
        <v>0</v>
      </c>
      <c r="AB143" s="186">
        <f t="shared" si="78"/>
        <v>0</v>
      </c>
      <c r="AC143" s="106"/>
      <c r="AD143" s="186">
        <f>'Input| Projects'!Q143*N143*'Input| Escalations'!$K$19</f>
        <v>0</v>
      </c>
      <c r="AE143" s="186">
        <f>'Input| Projects'!R143*O143*'Input| Escalations'!$K$19</f>
        <v>0</v>
      </c>
      <c r="AF143" s="186">
        <f>'Input| Projects'!S143*P143*'Input| Escalations'!$K$19</f>
        <v>0</v>
      </c>
      <c r="AG143" s="186">
        <f>'Input| Projects'!T143*Q143*'Input| Escalations'!$K$19</f>
        <v>0</v>
      </c>
      <c r="AH143" s="186">
        <f>'Input| Projects'!U143*R143*'Input| Escalations'!$K$19</f>
        <v>0</v>
      </c>
      <c r="AI143" s="186">
        <f>'Input| Projects'!V143*S143*'Input| Escalations'!$K$19</f>
        <v>0</v>
      </c>
      <c r="AJ143" s="186">
        <f>'Input| Projects'!W143*T143*'Input| Escalations'!$K$19</f>
        <v>0</v>
      </c>
      <c r="AK143" s="106"/>
      <c r="AL143" s="186">
        <f>IFERROR(IF('Input| Overheads'!$C$42="Direct costs",SUMPRODUCT(--('Input| Projects'!$AC143="Yes"),'Calc| Overheads Allocation'!C$8,'Calc| Project Costs'!V143),IF('Input| Overheads'!$C$42="Internal labour",SUMPRODUCT(--('Input| Projects'!$AC143="Yes"),'Calc| Overheads Allocation'!C$8,'Calc| Project Costs'!V143,'Input| Projects'!$Y143),IF('Input| Overheads'!$C$42="DNSP defined",SUMPRODUCT(--('Input| Projects'!$AC143="Yes"),'Calc| Overheads Allocation'!C$61,'Input| Projects'!$AF143),""))),"")</f>
        <v>5.243199999999999</v>
      </c>
      <c r="AM143" s="186">
        <f>IFERROR(IF('Input| Overheads'!$C$42="Direct costs",SUMPRODUCT(--('Input| Projects'!$AC143="Yes"),'Calc| Overheads Allocation'!D$8,'Calc| Project Costs'!W143),IF('Input| Overheads'!$C$42="Internal labour",SUMPRODUCT(--('Input| Projects'!$AC143="Yes"),'Calc| Overheads Allocation'!D$8,'Calc| Project Costs'!W143,'Input| Projects'!$Y143),IF('Input| Overheads'!$C$42="DNSP defined",SUMPRODUCT(--('Input| Projects'!$AC143="Yes"),'Calc| Overheads Allocation'!D$61,'Input| Projects'!$AF143),""))),"")</f>
        <v>0</v>
      </c>
      <c r="AN143" s="186">
        <f>IFERROR(IF('Input| Overheads'!$C$42="Direct costs",SUMPRODUCT(--('Input| Projects'!$AC143="Yes"),'Calc| Overheads Allocation'!E$8,'Calc| Project Costs'!X143),IF('Input| Overheads'!$C$42="Internal labour",SUMPRODUCT(--('Input| Projects'!$AC143="Yes"),'Calc| Overheads Allocation'!E$8,'Calc| Project Costs'!X143,'Input| Projects'!$Y143),IF('Input| Overheads'!$C$42="DNSP defined",SUMPRODUCT(--('Input| Projects'!$AC143="Yes"),'Calc| Overheads Allocation'!E$61,'Input| Projects'!$AF143),""))),"")</f>
        <v>0</v>
      </c>
      <c r="AO143" s="186">
        <f>IFERROR(IF('Input| Overheads'!$C$42="Direct costs",SUMPRODUCT(--('Input| Projects'!$AC143="Yes"),'Calc| Overheads Allocation'!F$8,'Calc| Project Costs'!Y143),IF('Input| Overheads'!$C$42="Internal labour",SUMPRODUCT(--('Input| Projects'!$AC143="Yes"),'Calc| Overheads Allocation'!F$8,'Calc| Project Costs'!Y143,'Input| Projects'!$Y143),IF('Input| Overheads'!$C$42="DNSP defined",SUMPRODUCT(--('Input| Projects'!$AC143="Yes"),'Calc| Overheads Allocation'!F$61,'Input| Projects'!$AF143),""))),"")</f>
        <v>0</v>
      </c>
      <c r="AP143" s="186">
        <f>IFERROR(IF('Input| Overheads'!$C$42="Direct costs",SUMPRODUCT(--('Input| Projects'!$AC143="Yes"),'Calc| Overheads Allocation'!G$8,'Calc| Project Costs'!Z143),IF('Input| Overheads'!$C$42="Internal labour",SUMPRODUCT(--('Input| Projects'!$AC143="Yes"),'Calc| Overheads Allocation'!G$8,'Calc| Project Costs'!Z143,'Input| Projects'!$Y143),IF('Input| Overheads'!$C$42="DNSP defined",SUMPRODUCT(--('Input| Projects'!$AC143="Yes"),'Calc| Overheads Allocation'!G$61,'Input| Projects'!$AF143),""))),"")</f>
        <v>0</v>
      </c>
      <c r="AQ143" s="186">
        <f>IFERROR(IF('Input| Overheads'!$C$42="Direct costs",SUMPRODUCT(--('Input| Projects'!$AC143="Yes"),'Calc| Overheads Allocation'!H$8,'Calc| Project Costs'!AA143),IF('Input| Overheads'!$C$42="Internal labour",SUMPRODUCT(--('Input| Projects'!$AC143="Yes"),'Calc| Overheads Allocation'!H$8,'Calc| Project Costs'!AA143,'Input| Projects'!$Y143),IF('Input| Overheads'!$C$42="DNSP defined",SUMPRODUCT(--('Input| Projects'!$AC143="Yes"),'Calc| Overheads Allocation'!H$61,'Input| Projects'!$AF143),""))),"")</f>
        <v>0</v>
      </c>
      <c r="AR143" s="186">
        <f>IFERROR(IF('Input| Overheads'!$C$42="Direct costs",SUMPRODUCT(--('Input| Projects'!$AC143="Yes"),'Calc| Overheads Allocation'!I$8,'Calc| Project Costs'!AB143),IF('Input| Overheads'!$C$42="Internal labour",SUMPRODUCT(--('Input| Projects'!$AC143="Yes"),'Calc| Overheads Allocation'!I$8,'Calc| Project Costs'!AB143,'Input| Projects'!$Y143),IF('Input| Overheads'!$C$42="DNSP defined",SUMPRODUCT(--('Input| Projects'!$AC143="Yes"),'Calc| Overheads Allocation'!I$61,'Input| Projects'!$AF143),""))),"")</f>
        <v>0</v>
      </c>
      <c r="AS143" s="106"/>
      <c r="AT143" s="186">
        <f>IFERROR(IF('Input| Overheads'!$C$42="Direct costs",SUMPRODUCT(--('Input| Projects'!$AD143="Yes"),'Calc| Overheads Allocation'!C$9,'Calc| Project Costs'!V143),IF('Input| Overheads'!$C$42="Internal labour",SUMPRODUCT(--('Input| Projects'!$AD143="Yes"),'Calc| Overheads Allocation'!C$9,'Calc| Project Costs'!V143,'Input| Projects'!$Y143),IF('Input| Overheads'!$C$42="DNSP defined",SUMPRODUCT(--('Input| Projects'!$AD143="Yes"),'Calc| Overheads Allocation'!C$62,'Input| Projects'!$AG143),""))),"")</f>
        <v>0</v>
      </c>
      <c r="AU143" s="186">
        <f>IFERROR(IF('Input| Overheads'!$C$42="Direct costs",SUMPRODUCT(--('Input| Projects'!$AD143="Yes"),'Calc| Overheads Allocation'!D$9,'Calc| Project Costs'!W143),IF('Input| Overheads'!$C$42="Internal labour",SUMPRODUCT(--('Input| Projects'!$AD143="Yes"),'Calc| Overheads Allocation'!D$9,'Calc| Project Costs'!W143,'Input| Projects'!$Y143),IF('Input| Overheads'!$C$42="DNSP defined",SUMPRODUCT(--('Input| Projects'!$AD143="Yes"),'Calc| Overheads Allocation'!D$62,'Input| Projects'!$AG143),""))),"")</f>
        <v>0</v>
      </c>
      <c r="AV143" s="186">
        <f>IFERROR(IF('Input| Overheads'!$C$42="Direct costs",SUMPRODUCT(--('Input| Projects'!$AD143="Yes"),'Calc| Overheads Allocation'!E$9,'Calc| Project Costs'!X143),IF('Input| Overheads'!$C$42="Internal labour",SUMPRODUCT(--('Input| Projects'!$AD143="Yes"),'Calc| Overheads Allocation'!E$9,'Calc| Project Costs'!X143,'Input| Projects'!$Y143),IF('Input| Overheads'!$C$42="DNSP defined",SUMPRODUCT(--('Input| Projects'!$AD143="Yes"),'Calc| Overheads Allocation'!E$62,'Input| Projects'!$AG143),""))),"")</f>
        <v>0</v>
      </c>
      <c r="AW143" s="186">
        <f>IFERROR(IF('Input| Overheads'!$C$42="Direct costs",SUMPRODUCT(--('Input| Projects'!$AD143="Yes"),'Calc| Overheads Allocation'!F$9,'Calc| Project Costs'!Y143),IF('Input| Overheads'!$C$42="Internal labour",SUMPRODUCT(--('Input| Projects'!$AD143="Yes"),'Calc| Overheads Allocation'!F$9,'Calc| Project Costs'!Y143,'Input| Projects'!$Y143),IF('Input| Overheads'!$C$42="DNSP defined",SUMPRODUCT(--('Input| Projects'!$AD143="Yes"),'Calc| Overheads Allocation'!F$62,'Input| Projects'!$AG143),""))),"")</f>
        <v>0</v>
      </c>
      <c r="AX143" s="186">
        <f>IFERROR(IF('Input| Overheads'!$C$42="Direct costs",SUMPRODUCT(--('Input| Projects'!$AD143="Yes"),'Calc| Overheads Allocation'!G$9,'Calc| Project Costs'!Z143),IF('Input| Overheads'!$C$42="Internal labour",SUMPRODUCT(--('Input| Projects'!$AD143="Yes"),'Calc| Overheads Allocation'!G$9,'Calc| Project Costs'!Z143,'Input| Projects'!$Y143),IF('Input| Overheads'!$C$42="DNSP defined",SUMPRODUCT(--('Input| Projects'!$AD143="Yes"),'Calc| Overheads Allocation'!G$62,'Input| Projects'!$AG143),""))),"")</f>
        <v>0</v>
      </c>
      <c r="AY143" s="186">
        <f>IFERROR(IF('Input| Overheads'!$C$42="Direct costs",SUMPRODUCT(--('Input| Projects'!$AD143="Yes"),'Calc| Overheads Allocation'!H$9,'Calc| Project Costs'!AA143),IF('Input| Overheads'!$C$42="Internal labour",SUMPRODUCT(--('Input| Projects'!$AD143="Yes"),'Calc| Overheads Allocation'!H$9,'Calc| Project Costs'!AA143,'Input| Projects'!$Y143),IF('Input| Overheads'!$C$42="DNSP defined",SUMPRODUCT(--('Input| Projects'!$AD143="Yes"),'Calc| Overheads Allocation'!H$62,'Input| Projects'!$AG143),""))),"")</f>
        <v>0</v>
      </c>
      <c r="AZ143" s="186">
        <f>IFERROR(IF('Input| Overheads'!$C$42="Direct costs",SUMPRODUCT(--('Input| Projects'!$AD143="Yes"),'Calc| Overheads Allocation'!I$9,'Calc| Project Costs'!AB143),IF('Input| Overheads'!$C$42="Internal labour",SUMPRODUCT(--('Input| Projects'!$AD143="Yes"),'Calc| Overheads Allocation'!I$9,'Calc| Project Costs'!AB143,'Input| Projects'!$Y143),IF('Input| Overheads'!$C$42="DNSP defined",SUMPRODUCT(--('Input| Projects'!$AD143="Yes"),'Calc| Overheads Allocation'!I$62,'Input| Projects'!$AG143),""))),"")</f>
        <v>0</v>
      </c>
      <c r="BA143" s="106"/>
      <c r="BB143" s="186">
        <f t="shared" si="100"/>
        <v>5.243199999999999</v>
      </c>
      <c r="BC143" s="186">
        <f t="shared" si="101"/>
        <v>0</v>
      </c>
      <c r="BD143" s="186">
        <f t="shared" si="102"/>
        <v>0</v>
      </c>
      <c r="BE143" s="186">
        <f t="shared" si="79"/>
        <v>0</v>
      </c>
      <c r="BF143" s="186">
        <f t="shared" si="80"/>
        <v>0</v>
      </c>
      <c r="BG143" s="186">
        <f t="shared" si="81"/>
        <v>0</v>
      </c>
      <c r="BH143" s="186">
        <f t="shared" si="82"/>
        <v>0</v>
      </c>
      <c r="BI143" s="97"/>
      <c r="BJ143" s="186">
        <f t="shared" si="83"/>
        <v>0</v>
      </c>
      <c r="BK143" s="186" t="str">
        <f t="shared" si="84"/>
        <v/>
      </c>
      <c r="BL143" s="186" t="str">
        <f t="shared" si="85"/>
        <v/>
      </c>
      <c r="BM143" s="186" t="str">
        <f t="shared" si="86"/>
        <v/>
      </c>
      <c r="BN143" s="186" t="str">
        <f t="shared" si="87"/>
        <v/>
      </c>
      <c r="BO143" s="186" t="str">
        <f t="shared" si="88"/>
        <v/>
      </c>
      <c r="BP143" s="186" t="str">
        <f t="shared" si="89"/>
        <v/>
      </c>
      <c r="BQ143" s="97"/>
      <c r="BR143" s="186">
        <f t="shared" si="90"/>
        <v>385.65195</v>
      </c>
      <c r="BS143" s="186">
        <f t="shared" si="91"/>
        <v>0</v>
      </c>
      <c r="BT143" s="222">
        <f t="shared" si="92"/>
        <v>0</v>
      </c>
      <c r="BU143" s="222">
        <f t="shared" si="93"/>
        <v>0</v>
      </c>
      <c r="BV143" s="222">
        <f t="shared" si="94"/>
        <v>0</v>
      </c>
      <c r="BW143" s="222">
        <f t="shared" si="95"/>
        <v>0</v>
      </c>
      <c r="BX143" s="222">
        <f t="shared" si="96"/>
        <v>0</v>
      </c>
      <c r="BY143" s="106"/>
      <c r="BZ143" s="197">
        <f>IF(SUMIF('Input| Projects'!$AS$8:$CP$8,"Dx",'Input| Projects'!$AS143:$CP143)=0,"",SUMIF('Input| Projects'!$AS$8:$CP$8,"Dx",'Input| Projects'!$AS143:$CP143))</f>
        <v>0.98812937416756219</v>
      </c>
      <c r="CA143" s="197">
        <f>IF(SUMIF('Input| Projects'!$AS$8:$CP$8,"Tx",'Input| Projects'!$AS143:$CP143)=0,"",SUMIF('Input| Projects'!$AS$8:$CP$8,"Tx",'Input| Projects'!$AS143:$CP143))</f>
        <v>1.1870625832437772E-2</v>
      </c>
      <c r="CB143" s="150" t="str">
        <f t="shared" si="103"/>
        <v/>
      </c>
    </row>
    <row r="144" spans="2:80" x14ac:dyDescent="0.2">
      <c r="B144" s="201">
        <f>IFERROR('Input| Projects'!B144,"")</f>
        <v>135</v>
      </c>
      <c r="C144" s="42" t="str">
        <f>IFERROR(IF('Input| Projects'!C144="","",'Input| Projects'!C144),"")</f>
        <v>Electronic Security - ZN</v>
      </c>
      <c r="D144" s="42" t="str">
        <f>IFERROR(IF('Input| Projects'!D144="","",'Input| Projects'!D144),"")</f>
        <v>DOC_11.05.01</v>
      </c>
      <c r="E144" s="104"/>
      <c r="F144" s="190">
        <f>IFERROR('Input| Projects'!I144*'Input| Escalations'!$K$19,"")</f>
        <v>1322.11526</v>
      </c>
      <c r="G144" s="190">
        <f>IFERROR('Input| Projects'!J144*'Input| Escalations'!$K$19,"")</f>
        <v>0</v>
      </c>
      <c r="H144" s="190">
        <f>IFERROR('Input| Projects'!K144*'Input| Escalations'!$K$19,"")</f>
        <v>0</v>
      </c>
      <c r="I144" s="190">
        <f>IFERROR('Input| Projects'!L144*'Input| Escalations'!$K$19,"")</f>
        <v>0</v>
      </c>
      <c r="J144" s="190">
        <f>IFERROR('Input| Projects'!M144*'Input| Escalations'!$K$19,"")</f>
        <v>0</v>
      </c>
      <c r="K144" s="190">
        <f>IFERROR('Input| Projects'!N144*'Input| Escalations'!$K$19,"")</f>
        <v>0</v>
      </c>
      <c r="L144" s="190">
        <f>IFERROR('Input| Projects'!O144*'Input| Escalations'!$K$19,"")</f>
        <v>0</v>
      </c>
      <c r="M144" s="150" t="str">
        <f>IF(ABS(SUM(F144:L144)-(SUM('Input| Projects'!I144:O144)*'Input| Escalations'!$K$19))&lt;0.0000001,"",1)</f>
        <v/>
      </c>
      <c r="N144" s="192">
        <f>'Input| Projects'!$Y144*INDEX('Input| Escalations'!$H$33:$N$33,MATCH('Calc| Project Costs'!N$9,'Input| Escalations'!$H$23:$N$23,0))+'Input| Projects'!$Z144*INDEX('Input| Escalations'!$H$34:$N$34,MATCH('Calc| Project Costs'!N$9,'Input| Escalations'!$H$23:$N$23,0))+'Input| Projects'!$AA144*INDEX('Input| Escalations'!$H$35:$N$35,MATCH('Calc| Project Costs'!N$9,'Input| Escalations'!$H$23:$N$23,0))+1</f>
        <v>1</v>
      </c>
      <c r="O144" s="192">
        <f>'Input| Projects'!$Y144*INDEX('Input| Escalations'!$H$33:$N$33,MATCH('Calc| Project Costs'!O$9,'Input| Escalations'!$H$23:$N$23,0))+'Input| Projects'!$Z144*INDEX('Input| Escalations'!$H$34:$N$34,MATCH('Calc| Project Costs'!O$9,'Input| Escalations'!$H$23:$N$23,0))+'Input| Projects'!$AA144*INDEX('Input| Escalations'!$H$35:$N$35,MATCH('Calc| Project Costs'!O$9,'Input| Escalations'!$H$23:$N$23,0))+1</f>
        <v>1</v>
      </c>
      <c r="P144" s="192">
        <f>'Input| Projects'!$Y144*INDEX('Input| Escalations'!$H$33:$N$33,MATCH('Calc| Project Costs'!P$9,'Input| Escalations'!$H$23:$N$23,0))+'Input| Projects'!$Z144*INDEX('Input| Escalations'!$H$34:$N$34,MATCH('Calc| Project Costs'!P$9,'Input| Escalations'!$H$23:$N$23,0))+'Input| Projects'!$AA144*INDEX('Input| Escalations'!$H$35:$N$35,MATCH('Calc| Project Costs'!P$9,'Input| Escalations'!$H$23:$N$23,0))+1</f>
        <v>1</v>
      </c>
      <c r="Q144" s="192">
        <f>'Input| Projects'!$Y144*INDEX('Input| Escalations'!$H$33:$N$33,MATCH('Calc| Project Costs'!Q$9,'Input| Escalations'!$H$23:$N$23,0))+'Input| Projects'!$Z144*INDEX('Input| Escalations'!$H$34:$N$34,MATCH('Calc| Project Costs'!Q$9,'Input| Escalations'!$H$23:$N$23,0))+'Input| Projects'!$AA144*INDEX('Input| Escalations'!$H$35:$N$35,MATCH('Calc| Project Costs'!Q$9,'Input| Escalations'!$H$23:$N$23,0))+1</f>
        <v>1</v>
      </c>
      <c r="R144" s="192">
        <f>'Input| Projects'!$Y144*INDEX('Input| Escalations'!$H$33:$N$33,MATCH('Calc| Project Costs'!R$9,'Input| Escalations'!$H$23:$N$23,0))+'Input| Projects'!$Z144*INDEX('Input| Escalations'!$H$34:$N$34,MATCH('Calc| Project Costs'!R$9,'Input| Escalations'!$H$23:$N$23,0))+'Input| Projects'!$AA144*INDEX('Input| Escalations'!$H$35:$N$35,MATCH('Calc| Project Costs'!R$9,'Input| Escalations'!$H$23:$N$23,0))+1</f>
        <v>1</v>
      </c>
      <c r="S144" s="192">
        <f>'Input| Projects'!$Y144*INDEX('Input| Escalations'!$H$33:$N$33,MATCH('Calc| Project Costs'!S$9,'Input| Escalations'!$H$23:$N$23,0))+'Input| Projects'!$Z144*INDEX('Input| Escalations'!$H$34:$N$34,MATCH('Calc| Project Costs'!S$9,'Input| Escalations'!$H$23:$N$23,0))+'Input| Projects'!$AA144*INDEX('Input| Escalations'!$H$35:$N$35,MATCH('Calc| Project Costs'!S$9,'Input| Escalations'!$H$23:$N$23,0))+1</f>
        <v>1</v>
      </c>
      <c r="T144" s="192">
        <f>'Input| Projects'!$Y144*INDEX('Input| Escalations'!$H$33:$N$33,MATCH('Calc| Project Costs'!T$9,'Input| Escalations'!$H$23:$N$23,0))+'Input| Projects'!$Z144*INDEX('Input| Escalations'!$H$34:$N$34,MATCH('Calc| Project Costs'!T$9,'Input| Escalations'!$H$23:$N$23,0))+'Input| Projects'!$AA144*INDEX('Input| Escalations'!$H$35:$N$35,MATCH('Calc| Project Costs'!T$9,'Input| Escalations'!$H$23:$N$23,0))+1</f>
        <v>1</v>
      </c>
      <c r="U144" s="106"/>
      <c r="V144" s="186">
        <f t="shared" si="97"/>
        <v>1322.11526</v>
      </c>
      <c r="W144" s="186">
        <f t="shared" si="98"/>
        <v>0</v>
      </c>
      <c r="X144" s="186">
        <f t="shared" si="99"/>
        <v>0</v>
      </c>
      <c r="Y144" s="186">
        <f t="shared" si="75"/>
        <v>0</v>
      </c>
      <c r="Z144" s="186">
        <f t="shared" si="76"/>
        <v>0</v>
      </c>
      <c r="AA144" s="186">
        <f t="shared" si="77"/>
        <v>0</v>
      </c>
      <c r="AB144" s="186">
        <f t="shared" si="78"/>
        <v>0</v>
      </c>
      <c r="AC144" s="106"/>
      <c r="AD144" s="186">
        <f>'Input| Projects'!Q144*N144*'Input| Escalations'!$K$19</f>
        <v>0</v>
      </c>
      <c r="AE144" s="186">
        <f>'Input| Projects'!R144*O144*'Input| Escalations'!$K$19</f>
        <v>0</v>
      </c>
      <c r="AF144" s="186">
        <f>'Input| Projects'!S144*P144*'Input| Escalations'!$K$19</f>
        <v>0</v>
      </c>
      <c r="AG144" s="186">
        <f>'Input| Projects'!T144*Q144*'Input| Escalations'!$K$19</f>
        <v>0</v>
      </c>
      <c r="AH144" s="186">
        <f>'Input| Projects'!U144*R144*'Input| Escalations'!$K$19</f>
        <v>0</v>
      </c>
      <c r="AI144" s="186">
        <f>'Input| Projects'!V144*S144*'Input| Escalations'!$K$19</f>
        <v>0</v>
      </c>
      <c r="AJ144" s="186">
        <f>'Input| Projects'!W144*T144*'Input| Escalations'!$K$19</f>
        <v>0</v>
      </c>
      <c r="AK144" s="106"/>
      <c r="AL144" s="186">
        <f>IFERROR(IF('Input| Overheads'!$C$42="Direct costs",SUMPRODUCT(--('Input| Projects'!$AC144="Yes"),'Calc| Overheads Allocation'!C$8,'Calc| Project Costs'!V144),IF('Input| Overheads'!$C$42="Internal labour",SUMPRODUCT(--('Input| Projects'!$AC144="Yes"),'Calc| Overheads Allocation'!C$8,'Calc| Project Costs'!V144,'Input| Projects'!$Y144),IF('Input| Overheads'!$C$42="DNSP defined",SUMPRODUCT(--('Input| Projects'!$AC144="Yes"),'Calc| Overheads Allocation'!C$61,'Input| Projects'!$AF144),""))),"")</f>
        <v>8.7573399999999992</v>
      </c>
      <c r="AM144" s="186">
        <f>IFERROR(IF('Input| Overheads'!$C$42="Direct costs",SUMPRODUCT(--('Input| Projects'!$AC144="Yes"),'Calc| Overheads Allocation'!D$8,'Calc| Project Costs'!W144),IF('Input| Overheads'!$C$42="Internal labour",SUMPRODUCT(--('Input| Projects'!$AC144="Yes"),'Calc| Overheads Allocation'!D$8,'Calc| Project Costs'!W144,'Input| Projects'!$Y144),IF('Input| Overheads'!$C$42="DNSP defined",SUMPRODUCT(--('Input| Projects'!$AC144="Yes"),'Calc| Overheads Allocation'!D$61,'Input| Projects'!$AF144),""))),"")</f>
        <v>0</v>
      </c>
      <c r="AN144" s="186">
        <f>IFERROR(IF('Input| Overheads'!$C$42="Direct costs",SUMPRODUCT(--('Input| Projects'!$AC144="Yes"),'Calc| Overheads Allocation'!E$8,'Calc| Project Costs'!X144),IF('Input| Overheads'!$C$42="Internal labour",SUMPRODUCT(--('Input| Projects'!$AC144="Yes"),'Calc| Overheads Allocation'!E$8,'Calc| Project Costs'!X144,'Input| Projects'!$Y144),IF('Input| Overheads'!$C$42="DNSP defined",SUMPRODUCT(--('Input| Projects'!$AC144="Yes"),'Calc| Overheads Allocation'!E$61,'Input| Projects'!$AF144),""))),"")</f>
        <v>0</v>
      </c>
      <c r="AO144" s="186">
        <f>IFERROR(IF('Input| Overheads'!$C$42="Direct costs",SUMPRODUCT(--('Input| Projects'!$AC144="Yes"),'Calc| Overheads Allocation'!F$8,'Calc| Project Costs'!Y144),IF('Input| Overheads'!$C$42="Internal labour",SUMPRODUCT(--('Input| Projects'!$AC144="Yes"),'Calc| Overheads Allocation'!F$8,'Calc| Project Costs'!Y144,'Input| Projects'!$Y144),IF('Input| Overheads'!$C$42="DNSP defined",SUMPRODUCT(--('Input| Projects'!$AC144="Yes"),'Calc| Overheads Allocation'!F$61,'Input| Projects'!$AF144),""))),"")</f>
        <v>0</v>
      </c>
      <c r="AP144" s="186">
        <f>IFERROR(IF('Input| Overheads'!$C$42="Direct costs",SUMPRODUCT(--('Input| Projects'!$AC144="Yes"),'Calc| Overheads Allocation'!G$8,'Calc| Project Costs'!Z144),IF('Input| Overheads'!$C$42="Internal labour",SUMPRODUCT(--('Input| Projects'!$AC144="Yes"),'Calc| Overheads Allocation'!G$8,'Calc| Project Costs'!Z144,'Input| Projects'!$Y144),IF('Input| Overheads'!$C$42="DNSP defined",SUMPRODUCT(--('Input| Projects'!$AC144="Yes"),'Calc| Overheads Allocation'!G$61,'Input| Projects'!$AF144),""))),"")</f>
        <v>0</v>
      </c>
      <c r="AQ144" s="186">
        <f>IFERROR(IF('Input| Overheads'!$C$42="Direct costs",SUMPRODUCT(--('Input| Projects'!$AC144="Yes"),'Calc| Overheads Allocation'!H$8,'Calc| Project Costs'!AA144),IF('Input| Overheads'!$C$42="Internal labour",SUMPRODUCT(--('Input| Projects'!$AC144="Yes"),'Calc| Overheads Allocation'!H$8,'Calc| Project Costs'!AA144,'Input| Projects'!$Y144),IF('Input| Overheads'!$C$42="DNSP defined",SUMPRODUCT(--('Input| Projects'!$AC144="Yes"),'Calc| Overheads Allocation'!H$61,'Input| Projects'!$AF144),""))),"")</f>
        <v>0</v>
      </c>
      <c r="AR144" s="186">
        <f>IFERROR(IF('Input| Overheads'!$C$42="Direct costs",SUMPRODUCT(--('Input| Projects'!$AC144="Yes"),'Calc| Overheads Allocation'!I$8,'Calc| Project Costs'!AB144),IF('Input| Overheads'!$C$42="Internal labour",SUMPRODUCT(--('Input| Projects'!$AC144="Yes"),'Calc| Overheads Allocation'!I$8,'Calc| Project Costs'!AB144,'Input| Projects'!$Y144),IF('Input| Overheads'!$C$42="DNSP defined",SUMPRODUCT(--('Input| Projects'!$AC144="Yes"),'Calc| Overheads Allocation'!I$61,'Input| Projects'!$AF144),""))),"")</f>
        <v>0</v>
      </c>
      <c r="AS144" s="106"/>
      <c r="AT144" s="186">
        <f>IFERROR(IF('Input| Overheads'!$C$42="Direct costs",SUMPRODUCT(--('Input| Projects'!$AD144="Yes"),'Calc| Overheads Allocation'!C$9,'Calc| Project Costs'!V144),IF('Input| Overheads'!$C$42="Internal labour",SUMPRODUCT(--('Input| Projects'!$AD144="Yes"),'Calc| Overheads Allocation'!C$9,'Calc| Project Costs'!V144,'Input| Projects'!$Y144),IF('Input| Overheads'!$C$42="DNSP defined",SUMPRODUCT(--('Input| Projects'!$AD144="Yes"),'Calc| Overheads Allocation'!C$62,'Input| Projects'!$AG144),""))),"")</f>
        <v>0</v>
      </c>
      <c r="AU144" s="186">
        <f>IFERROR(IF('Input| Overheads'!$C$42="Direct costs",SUMPRODUCT(--('Input| Projects'!$AD144="Yes"),'Calc| Overheads Allocation'!D$9,'Calc| Project Costs'!W144),IF('Input| Overheads'!$C$42="Internal labour",SUMPRODUCT(--('Input| Projects'!$AD144="Yes"),'Calc| Overheads Allocation'!D$9,'Calc| Project Costs'!W144,'Input| Projects'!$Y144),IF('Input| Overheads'!$C$42="DNSP defined",SUMPRODUCT(--('Input| Projects'!$AD144="Yes"),'Calc| Overheads Allocation'!D$62,'Input| Projects'!$AG144),""))),"")</f>
        <v>0</v>
      </c>
      <c r="AV144" s="186">
        <f>IFERROR(IF('Input| Overheads'!$C$42="Direct costs",SUMPRODUCT(--('Input| Projects'!$AD144="Yes"),'Calc| Overheads Allocation'!E$9,'Calc| Project Costs'!X144),IF('Input| Overheads'!$C$42="Internal labour",SUMPRODUCT(--('Input| Projects'!$AD144="Yes"),'Calc| Overheads Allocation'!E$9,'Calc| Project Costs'!X144,'Input| Projects'!$Y144),IF('Input| Overheads'!$C$42="DNSP defined",SUMPRODUCT(--('Input| Projects'!$AD144="Yes"),'Calc| Overheads Allocation'!E$62,'Input| Projects'!$AG144),""))),"")</f>
        <v>0</v>
      </c>
      <c r="AW144" s="186">
        <f>IFERROR(IF('Input| Overheads'!$C$42="Direct costs",SUMPRODUCT(--('Input| Projects'!$AD144="Yes"),'Calc| Overheads Allocation'!F$9,'Calc| Project Costs'!Y144),IF('Input| Overheads'!$C$42="Internal labour",SUMPRODUCT(--('Input| Projects'!$AD144="Yes"),'Calc| Overheads Allocation'!F$9,'Calc| Project Costs'!Y144,'Input| Projects'!$Y144),IF('Input| Overheads'!$C$42="DNSP defined",SUMPRODUCT(--('Input| Projects'!$AD144="Yes"),'Calc| Overheads Allocation'!F$62,'Input| Projects'!$AG144),""))),"")</f>
        <v>0</v>
      </c>
      <c r="AX144" s="186">
        <f>IFERROR(IF('Input| Overheads'!$C$42="Direct costs",SUMPRODUCT(--('Input| Projects'!$AD144="Yes"),'Calc| Overheads Allocation'!G$9,'Calc| Project Costs'!Z144),IF('Input| Overheads'!$C$42="Internal labour",SUMPRODUCT(--('Input| Projects'!$AD144="Yes"),'Calc| Overheads Allocation'!G$9,'Calc| Project Costs'!Z144,'Input| Projects'!$Y144),IF('Input| Overheads'!$C$42="DNSP defined",SUMPRODUCT(--('Input| Projects'!$AD144="Yes"),'Calc| Overheads Allocation'!G$62,'Input| Projects'!$AG144),""))),"")</f>
        <v>0</v>
      </c>
      <c r="AY144" s="186">
        <f>IFERROR(IF('Input| Overheads'!$C$42="Direct costs",SUMPRODUCT(--('Input| Projects'!$AD144="Yes"),'Calc| Overheads Allocation'!H$9,'Calc| Project Costs'!AA144),IF('Input| Overheads'!$C$42="Internal labour",SUMPRODUCT(--('Input| Projects'!$AD144="Yes"),'Calc| Overheads Allocation'!H$9,'Calc| Project Costs'!AA144,'Input| Projects'!$Y144),IF('Input| Overheads'!$C$42="DNSP defined",SUMPRODUCT(--('Input| Projects'!$AD144="Yes"),'Calc| Overheads Allocation'!H$62,'Input| Projects'!$AG144),""))),"")</f>
        <v>0</v>
      </c>
      <c r="AZ144" s="186">
        <f>IFERROR(IF('Input| Overheads'!$C$42="Direct costs",SUMPRODUCT(--('Input| Projects'!$AD144="Yes"),'Calc| Overheads Allocation'!I$9,'Calc| Project Costs'!AB144),IF('Input| Overheads'!$C$42="Internal labour",SUMPRODUCT(--('Input| Projects'!$AD144="Yes"),'Calc| Overheads Allocation'!I$9,'Calc| Project Costs'!AB144,'Input| Projects'!$Y144),IF('Input| Overheads'!$C$42="DNSP defined",SUMPRODUCT(--('Input| Projects'!$AD144="Yes"),'Calc| Overheads Allocation'!I$62,'Input| Projects'!$AG144),""))),"")</f>
        <v>0</v>
      </c>
      <c r="BA144" s="106"/>
      <c r="BB144" s="186">
        <f t="shared" si="100"/>
        <v>8.7573399999999992</v>
      </c>
      <c r="BC144" s="186">
        <f t="shared" si="101"/>
        <v>0</v>
      </c>
      <c r="BD144" s="186">
        <f t="shared" si="102"/>
        <v>0</v>
      </c>
      <c r="BE144" s="186">
        <f t="shared" si="79"/>
        <v>0</v>
      </c>
      <c r="BF144" s="186">
        <f t="shared" si="80"/>
        <v>0</v>
      </c>
      <c r="BG144" s="186">
        <f t="shared" si="81"/>
        <v>0</v>
      </c>
      <c r="BH144" s="186">
        <f t="shared" si="82"/>
        <v>0</v>
      </c>
      <c r="BI144" s="97"/>
      <c r="BJ144" s="186">
        <f t="shared" si="83"/>
        <v>0</v>
      </c>
      <c r="BK144" s="186" t="str">
        <f t="shared" si="84"/>
        <v/>
      </c>
      <c r="BL144" s="186" t="str">
        <f t="shared" si="85"/>
        <v/>
      </c>
      <c r="BM144" s="186" t="str">
        <f t="shared" si="86"/>
        <v/>
      </c>
      <c r="BN144" s="186" t="str">
        <f t="shared" si="87"/>
        <v/>
      </c>
      <c r="BO144" s="186" t="str">
        <f t="shared" si="88"/>
        <v/>
      </c>
      <c r="BP144" s="186" t="str">
        <f t="shared" si="89"/>
        <v/>
      </c>
      <c r="BQ144" s="97"/>
      <c r="BR144" s="186">
        <f t="shared" si="90"/>
        <v>1330.8726000000001</v>
      </c>
      <c r="BS144" s="186">
        <f t="shared" si="91"/>
        <v>0</v>
      </c>
      <c r="BT144" s="222">
        <f t="shared" si="92"/>
        <v>0</v>
      </c>
      <c r="BU144" s="222">
        <f t="shared" si="93"/>
        <v>0</v>
      </c>
      <c r="BV144" s="222">
        <f t="shared" si="94"/>
        <v>0</v>
      </c>
      <c r="BW144" s="222">
        <f t="shared" si="95"/>
        <v>0</v>
      </c>
      <c r="BX144" s="222">
        <f t="shared" si="96"/>
        <v>0</v>
      </c>
      <c r="BY144" s="106"/>
      <c r="BZ144" s="197">
        <f>IF(SUMIF('Input| Projects'!$AS$8:$CP$8,"Dx",'Input| Projects'!$AS144:$CP144)=0,"",SUMIF('Input| Projects'!$AS$8:$CP$8,"Dx",'Input| Projects'!$AS144:$CP144))</f>
        <v>0.88372402437318198</v>
      </c>
      <c r="CA144" s="197">
        <f>IF(SUMIF('Input| Projects'!$AS$8:$CP$8,"Tx",'Input| Projects'!$AS144:$CP144)=0,"",SUMIF('Input| Projects'!$AS$8:$CP$8,"Tx",'Input| Projects'!$AS144:$CP144))</f>
        <v>0.11627597562681807</v>
      </c>
      <c r="CB144" s="150" t="str">
        <f t="shared" si="103"/>
        <v/>
      </c>
    </row>
    <row r="145" spans="2:80" x14ac:dyDescent="0.2">
      <c r="B145" s="201">
        <f>IFERROR('Input| Projects'!B145,"")</f>
        <v>136</v>
      </c>
      <c r="C145" s="42" t="str">
        <f>IFERROR(IF('Input| Projects'!C145="","",'Input| Projects'!C145),"")</f>
        <v>Reactive Infrastructure Risk Projects - ZN</v>
      </c>
      <c r="D145" s="42" t="str">
        <f>IFERROR(IF('Input| Projects'!D145="","",'Input| Projects'!D145),"")</f>
        <v>DOC_11.05.08</v>
      </c>
      <c r="E145" s="104"/>
      <c r="F145" s="190">
        <f>IFERROR('Input| Projects'!I145*'Input| Escalations'!$K$19,"")</f>
        <v>22.264300000000002</v>
      </c>
      <c r="G145" s="190">
        <f>IFERROR('Input| Projects'!J145*'Input| Escalations'!$K$19,"")</f>
        <v>0</v>
      </c>
      <c r="H145" s="190">
        <f>IFERROR('Input| Projects'!K145*'Input| Escalations'!$K$19,"")</f>
        <v>0</v>
      </c>
      <c r="I145" s="190">
        <f>IFERROR('Input| Projects'!L145*'Input| Escalations'!$K$19,"")</f>
        <v>0</v>
      </c>
      <c r="J145" s="190">
        <f>IFERROR('Input| Projects'!M145*'Input| Escalations'!$K$19,"")</f>
        <v>0</v>
      </c>
      <c r="K145" s="190">
        <f>IFERROR('Input| Projects'!N145*'Input| Escalations'!$K$19,"")</f>
        <v>0</v>
      </c>
      <c r="L145" s="190">
        <f>IFERROR('Input| Projects'!O145*'Input| Escalations'!$K$19,"")</f>
        <v>0</v>
      </c>
      <c r="M145" s="150" t="str">
        <f>IF(ABS(SUM(F145:L145)-(SUM('Input| Projects'!I145:O145)*'Input| Escalations'!$K$19))&lt;0.0000001,"",1)</f>
        <v/>
      </c>
      <c r="N145" s="192">
        <f>'Input| Projects'!$Y145*INDEX('Input| Escalations'!$H$33:$N$33,MATCH('Calc| Project Costs'!N$9,'Input| Escalations'!$H$23:$N$23,0))+'Input| Projects'!$Z145*INDEX('Input| Escalations'!$H$34:$N$34,MATCH('Calc| Project Costs'!N$9,'Input| Escalations'!$H$23:$N$23,0))+'Input| Projects'!$AA145*INDEX('Input| Escalations'!$H$35:$N$35,MATCH('Calc| Project Costs'!N$9,'Input| Escalations'!$H$23:$N$23,0))+1</f>
        <v>1</v>
      </c>
      <c r="O145" s="192">
        <f>'Input| Projects'!$Y145*INDEX('Input| Escalations'!$H$33:$N$33,MATCH('Calc| Project Costs'!O$9,'Input| Escalations'!$H$23:$N$23,0))+'Input| Projects'!$Z145*INDEX('Input| Escalations'!$H$34:$N$34,MATCH('Calc| Project Costs'!O$9,'Input| Escalations'!$H$23:$N$23,0))+'Input| Projects'!$AA145*INDEX('Input| Escalations'!$H$35:$N$35,MATCH('Calc| Project Costs'!O$9,'Input| Escalations'!$H$23:$N$23,0))+1</f>
        <v>1</v>
      </c>
      <c r="P145" s="192">
        <f>'Input| Projects'!$Y145*INDEX('Input| Escalations'!$H$33:$N$33,MATCH('Calc| Project Costs'!P$9,'Input| Escalations'!$H$23:$N$23,0))+'Input| Projects'!$Z145*INDEX('Input| Escalations'!$H$34:$N$34,MATCH('Calc| Project Costs'!P$9,'Input| Escalations'!$H$23:$N$23,0))+'Input| Projects'!$AA145*INDEX('Input| Escalations'!$H$35:$N$35,MATCH('Calc| Project Costs'!P$9,'Input| Escalations'!$H$23:$N$23,0))+1</f>
        <v>1</v>
      </c>
      <c r="Q145" s="192">
        <f>'Input| Projects'!$Y145*INDEX('Input| Escalations'!$H$33:$N$33,MATCH('Calc| Project Costs'!Q$9,'Input| Escalations'!$H$23:$N$23,0))+'Input| Projects'!$Z145*INDEX('Input| Escalations'!$H$34:$N$34,MATCH('Calc| Project Costs'!Q$9,'Input| Escalations'!$H$23:$N$23,0))+'Input| Projects'!$AA145*INDEX('Input| Escalations'!$H$35:$N$35,MATCH('Calc| Project Costs'!Q$9,'Input| Escalations'!$H$23:$N$23,0))+1</f>
        <v>1</v>
      </c>
      <c r="R145" s="192">
        <f>'Input| Projects'!$Y145*INDEX('Input| Escalations'!$H$33:$N$33,MATCH('Calc| Project Costs'!R$9,'Input| Escalations'!$H$23:$N$23,0))+'Input| Projects'!$Z145*INDEX('Input| Escalations'!$H$34:$N$34,MATCH('Calc| Project Costs'!R$9,'Input| Escalations'!$H$23:$N$23,0))+'Input| Projects'!$AA145*INDEX('Input| Escalations'!$H$35:$N$35,MATCH('Calc| Project Costs'!R$9,'Input| Escalations'!$H$23:$N$23,0))+1</f>
        <v>1</v>
      </c>
      <c r="S145" s="192">
        <f>'Input| Projects'!$Y145*INDEX('Input| Escalations'!$H$33:$N$33,MATCH('Calc| Project Costs'!S$9,'Input| Escalations'!$H$23:$N$23,0))+'Input| Projects'!$Z145*INDEX('Input| Escalations'!$H$34:$N$34,MATCH('Calc| Project Costs'!S$9,'Input| Escalations'!$H$23:$N$23,0))+'Input| Projects'!$AA145*INDEX('Input| Escalations'!$H$35:$N$35,MATCH('Calc| Project Costs'!S$9,'Input| Escalations'!$H$23:$N$23,0))+1</f>
        <v>1</v>
      </c>
      <c r="T145" s="192">
        <f>'Input| Projects'!$Y145*INDEX('Input| Escalations'!$H$33:$N$33,MATCH('Calc| Project Costs'!T$9,'Input| Escalations'!$H$23:$N$23,0))+'Input| Projects'!$Z145*INDEX('Input| Escalations'!$H$34:$N$34,MATCH('Calc| Project Costs'!T$9,'Input| Escalations'!$H$23:$N$23,0))+'Input| Projects'!$AA145*INDEX('Input| Escalations'!$H$35:$N$35,MATCH('Calc| Project Costs'!T$9,'Input| Escalations'!$H$23:$N$23,0))+1</f>
        <v>1</v>
      </c>
      <c r="U145" s="106"/>
      <c r="V145" s="186">
        <f t="shared" si="97"/>
        <v>22.264300000000002</v>
      </c>
      <c r="W145" s="186">
        <f t="shared" si="98"/>
        <v>0</v>
      </c>
      <c r="X145" s="186">
        <f t="shared" si="99"/>
        <v>0</v>
      </c>
      <c r="Y145" s="186">
        <f t="shared" si="75"/>
        <v>0</v>
      </c>
      <c r="Z145" s="186">
        <f t="shared" si="76"/>
        <v>0</v>
      </c>
      <c r="AA145" s="186">
        <f t="shared" si="77"/>
        <v>0</v>
      </c>
      <c r="AB145" s="186">
        <f t="shared" si="78"/>
        <v>0</v>
      </c>
      <c r="AC145" s="106"/>
      <c r="AD145" s="186">
        <f>'Input| Projects'!Q145*N145*'Input| Escalations'!$K$19</f>
        <v>0</v>
      </c>
      <c r="AE145" s="186">
        <f>'Input| Projects'!R145*O145*'Input| Escalations'!$K$19</f>
        <v>0</v>
      </c>
      <c r="AF145" s="186">
        <f>'Input| Projects'!S145*P145*'Input| Escalations'!$K$19</f>
        <v>0</v>
      </c>
      <c r="AG145" s="186">
        <f>'Input| Projects'!T145*Q145*'Input| Escalations'!$K$19</f>
        <v>0</v>
      </c>
      <c r="AH145" s="186">
        <f>'Input| Projects'!U145*R145*'Input| Escalations'!$K$19</f>
        <v>0</v>
      </c>
      <c r="AI145" s="186">
        <f>'Input| Projects'!V145*S145*'Input| Escalations'!$K$19</f>
        <v>0</v>
      </c>
      <c r="AJ145" s="186">
        <f>'Input| Projects'!W145*T145*'Input| Escalations'!$K$19</f>
        <v>0</v>
      </c>
      <c r="AK145" s="106"/>
      <c r="AL145" s="186">
        <f>IFERROR(IF('Input| Overheads'!$C$42="Direct costs",SUMPRODUCT(--('Input| Projects'!$AC145="Yes"),'Calc| Overheads Allocation'!C$8,'Calc| Project Costs'!V145),IF('Input| Overheads'!$C$42="Internal labour",SUMPRODUCT(--('Input| Projects'!$AC145="Yes"),'Calc| Overheads Allocation'!C$8,'Calc| Project Costs'!V145,'Input| Projects'!$Y145),IF('Input| Overheads'!$C$42="DNSP defined",SUMPRODUCT(--('Input| Projects'!$AC145="Yes"),'Calc| Overheads Allocation'!C$61,'Input| Projects'!$AF145),""))),"")</f>
        <v>6.779939999999999</v>
      </c>
      <c r="AM145" s="186">
        <f>IFERROR(IF('Input| Overheads'!$C$42="Direct costs",SUMPRODUCT(--('Input| Projects'!$AC145="Yes"),'Calc| Overheads Allocation'!D$8,'Calc| Project Costs'!W145),IF('Input| Overheads'!$C$42="Internal labour",SUMPRODUCT(--('Input| Projects'!$AC145="Yes"),'Calc| Overheads Allocation'!D$8,'Calc| Project Costs'!W145,'Input| Projects'!$Y145),IF('Input| Overheads'!$C$42="DNSP defined",SUMPRODUCT(--('Input| Projects'!$AC145="Yes"),'Calc| Overheads Allocation'!D$61,'Input| Projects'!$AF145),""))),"")</f>
        <v>0</v>
      </c>
      <c r="AN145" s="186">
        <f>IFERROR(IF('Input| Overheads'!$C$42="Direct costs",SUMPRODUCT(--('Input| Projects'!$AC145="Yes"),'Calc| Overheads Allocation'!E$8,'Calc| Project Costs'!X145),IF('Input| Overheads'!$C$42="Internal labour",SUMPRODUCT(--('Input| Projects'!$AC145="Yes"),'Calc| Overheads Allocation'!E$8,'Calc| Project Costs'!X145,'Input| Projects'!$Y145),IF('Input| Overheads'!$C$42="DNSP defined",SUMPRODUCT(--('Input| Projects'!$AC145="Yes"),'Calc| Overheads Allocation'!E$61,'Input| Projects'!$AF145),""))),"")</f>
        <v>0</v>
      </c>
      <c r="AO145" s="186">
        <f>IFERROR(IF('Input| Overheads'!$C$42="Direct costs",SUMPRODUCT(--('Input| Projects'!$AC145="Yes"),'Calc| Overheads Allocation'!F$8,'Calc| Project Costs'!Y145),IF('Input| Overheads'!$C$42="Internal labour",SUMPRODUCT(--('Input| Projects'!$AC145="Yes"),'Calc| Overheads Allocation'!F$8,'Calc| Project Costs'!Y145,'Input| Projects'!$Y145),IF('Input| Overheads'!$C$42="DNSP defined",SUMPRODUCT(--('Input| Projects'!$AC145="Yes"),'Calc| Overheads Allocation'!F$61,'Input| Projects'!$AF145),""))),"")</f>
        <v>0</v>
      </c>
      <c r="AP145" s="186">
        <f>IFERROR(IF('Input| Overheads'!$C$42="Direct costs",SUMPRODUCT(--('Input| Projects'!$AC145="Yes"),'Calc| Overheads Allocation'!G$8,'Calc| Project Costs'!Z145),IF('Input| Overheads'!$C$42="Internal labour",SUMPRODUCT(--('Input| Projects'!$AC145="Yes"),'Calc| Overheads Allocation'!G$8,'Calc| Project Costs'!Z145,'Input| Projects'!$Y145),IF('Input| Overheads'!$C$42="DNSP defined",SUMPRODUCT(--('Input| Projects'!$AC145="Yes"),'Calc| Overheads Allocation'!G$61,'Input| Projects'!$AF145),""))),"")</f>
        <v>0</v>
      </c>
      <c r="AQ145" s="186">
        <f>IFERROR(IF('Input| Overheads'!$C$42="Direct costs",SUMPRODUCT(--('Input| Projects'!$AC145="Yes"),'Calc| Overheads Allocation'!H$8,'Calc| Project Costs'!AA145),IF('Input| Overheads'!$C$42="Internal labour",SUMPRODUCT(--('Input| Projects'!$AC145="Yes"),'Calc| Overheads Allocation'!H$8,'Calc| Project Costs'!AA145,'Input| Projects'!$Y145),IF('Input| Overheads'!$C$42="DNSP defined",SUMPRODUCT(--('Input| Projects'!$AC145="Yes"),'Calc| Overheads Allocation'!H$61,'Input| Projects'!$AF145),""))),"")</f>
        <v>0</v>
      </c>
      <c r="AR145" s="186">
        <f>IFERROR(IF('Input| Overheads'!$C$42="Direct costs",SUMPRODUCT(--('Input| Projects'!$AC145="Yes"),'Calc| Overheads Allocation'!I$8,'Calc| Project Costs'!AB145),IF('Input| Overheads'!$C$42="Internal labour",SUMPRODUCT(--('Input| Projects'!$AC145="Yes"),'Calc| Overheads Allocation'!I$8,'Calc| Project Costs'!AB145,'Input| Projects'!$Y145),IF('Input| Overheads'!$C$42="DNSP defined",SUMPRODUCT(--('Input| Projects'!$AC145="Yes"),'Calc| Overheads Allocation'!I$61,'Input| Projects'!$AF145),""))),"")</f>
        <v>0</v>
      </c>
      <c r="AS145" s="106"/>
      <c r="AT145" s="186">
        <f>IFERROR(IF('Input| Overheads'!$C$42="Direct costs",SUMPRODUCT(--('Input| Projects'!$AD145="Yes"),'Calc| Overheads Allocation'!C$9,'Calc| Project Costs'!V145),IF('Input| Overheads'!$C$42="Internal labour",SUMPRODUCT(--('Input| Projects'!$AD145="Yes"),'Calc| Overheads Allocation'!C$9,'Calc| Project Costs'!V145,'Input| Projects'!$Y145),IF('Input| Overheads'!$C$42="DNSP defined",SUMPRODUCT(--('Input| Projects'!$AD145="Yes"),'Calc| Overheads Allocation'!C$62,'Input| Projects'!$AG145),""))),"")</f>
        <v>0</v>
      </c>
      <c r="AU145" s="186">
        <f>IFERROR(IF('Input| Overheads'!$C$42="Direct costs",SUMPRODUCT(--('Input| Projects'!$AD145="Yes"),'Calc| Overheads Allocation'!D$9,'Calc| Project Costs'!W145),IF('Input| Overheads'!$C$42="Internal labour",SUMPRODUCT(--('Input| Projects'!$AD145="Yes"),'Calc| Overheads Allocation'!D$9,'Calc| Project Costs'!W145,'Input| Projects'!$Y145),IF('Input| Overheads'!$C$42="DNSP defined",SUMPRODUCT(--('Input| Projects'!$AD145="Yes"),'Calc| Overheads Allocation'!D$62,'Input| Projects'!$AG145),""))),"")</f>
        <v>0</v>
      </c>
      <c r="AV145" s="186">
        <f>IFERROR(IF('Input| Overheads'!$C$42="Direct costs",SUMPRODUCT(--('Input| Projects'!$AD145="Yes"),'Calc| Overheads Allocation'!E$9,'Calc| Project Costs'!X145),IF('Input| Overheads'!$C$42="Internal labour",SUMPRODUCT(--('Input| Projects'!$AD145="Yes"),'Calc| Overheads Allocation'!E$9,'Calc| Project Costs'!X145,'Input| Projects'!$Y145),IF('Input| Overheads'!$C$42="DNSP defined",SUMPRODUCT(--('Input| Projects'!$AD145="Yes"),'Calc| Overheads Allocation'!E$62,'Input| Projects'!$AG145),""))),"")</f>
        <v>0</v>
      </c>
      <c r="AW145" s="186">
        <f>IFERROR(IF('Input| Overheads'!$C$42="Direct costs",SUMPRODUCT(--('Input| Projects'!$AD145="Yes"),'Calc| Overheads Allocation'!F$9,'Calc| Project Costs'!Y145),IF('Input| Overheads'!$C$42="Internal labour",SUMPRODUCT(--('Input| Projects'!$AD145="Yes"),'Calc| Overheads Allocation'!F$9,'Calc| Project Costs'!Y145,'Input| Projects'!$Y145),IF('Input| Overheads'!$C$42="DNSP defined",SUMPRODUCT(--('Input| Projects'!$AD145="Yes"),'Calc| Overheads Allocation'!F$62,'Input| Projects'!$AG145),""))),"")</f>
        <v>0</v>
      </c>
      <c r="AX145" s="186">
        <f>IFERROR(IF('Input| Overheads'!$C$42="Direct costs",SUMPRODUCT(--('Input| Projects'!$AD145="Yes"),'Calc| Overheads Allocation'!G$9,'Calc| Project Costs'!Z145),IF('Input| Overheads'!$C$42="Internal labour",SUMPRODUCT(--('Input| Projects'!$AD145="Yes"),'Calc| Overheads Allocation'!G$9,'Calc| Project Costs'!Z145,'Input| Projects'!$Y145),IF('Input| Overheads'!$C$42="DNSP defined",SUMPRODUCT(--('Input| Projects'!$AD145="Yes"),'Calc| Overheads Allocation'!G$62,'Input| Projects'!$AG145),""))),"")</f>
        <v>0</v>
      </c>
      <c r="AY145" s="186">
        <f>IFERROR(IF('Input| Overheads'!$C$42="Direct costs",SUMPRODUCT(--('Input| Projects'!$AD145="Yes"),'Calc| Overheads Allocation'!H$9,'Calc| Project Costs'!AA145),IF('Input| Overheads'!$C$42="Internal labour",SUMPRODUCT(--('Input| Projects'!$AD145="Yes"),'Calc| Overheads Allocation'!H$9,'Calc| Project Costs'!AA145,'Input| Projects'!$Y145),IF('Input| Overheads'!$C$42="DNSP defined",SUMPRODUCT(--('Input| Projects'!$AD145="Yes"),'Calc| Overheads Allocation'!H$62,'Input| Projects'!$AG145),""))),"")</f>
        <v>0</v>
      </c>
      <c r="AZ145" s="186">
        <f>IFERROR(IF('Input| Overheads'!$C$42="Direct costs",SUMPRODUCT(--('Input| Projects'!$AD145="Yes"),'Calc| Overheads Allocation'!I$9,'Calc| Project Costs'!AB145),IF('Input| Overheads'!$C$42="Internal labour",SUMPRODUCT(--('Input| Projects'!$AD145="Yes"),'Calc| Overheads Allocation'!I$9,'Calc| Project Costs'!AB145,'Input| Projects'!$Y145),IF('Input| Overheads'!$C$42="DNSP defined",SUMPRODUCT(--('Input| Projects'!$AD145="Yes"),'Calc| Overheads Allocation'!I$62,'Input| Projects'!$AG145),""))),"")</f>
        <v>0</v>
      </c>
      <c r="BA145" s="106"/>
      <c r="BB145" s="186">
        <f t="shared" si="100"/>
        <v>6.779939999999999</v>
      </c>
      <c r="BC145" s="186">
        <f t="shared" si="101"/>
        <v>0</v>
      </c>
      <c r="BD145" s="186">
        <f t="shared" si="102"/>
        <v>0</v>
      </c>
      <c r="BE145" s="186">
        <f t="shared" si="79"/>
        <v>0</v>
      </c>
      <c r="BF145" s="186">
        <f t="shared" si="80"/>
        <v>0</v>
      </c>
      <c r="BG145" s="186">
        <f t="shared" si="81"/>
        <v>0</v>
      </c>
      <c r="BH145" s="186">
        <f t="shared" si="82"/>
        <v>0</v>
      </c>
      <c r="BI145" s="97"/>
      <c r="BJ145" s="186">
        <f t="shared" si="83"/>
        <v>0</v>
      </c>
      <c r="BK145" s="186" t="str">
        <f t="shared" si="84"/>
        <v/>
      </c>
      <c r="BL145" s="186" t="str">
        <f t="shared" si="85"/>
        <v/>
      </c>
      <c r="BM145" s="186" t="str">
        <f t="shared" si="86"/>
        <v/>
      </c>
      <c r="BN145" s="186" t="str">
        <f t="shared" si="87"/>
        <v/>
      </c>
      <c r="BO145" s="186" t="str">
        <f t="shared" si="88"/>
        <v/>
      </c>
      <c r="BP145" s="186" t="str">
        <f t="shared" si="89"/>
        <v/>
      </c>
      <c r="BQ145" s="97"/>
      <c r="BR145" s="186">
        <f t="shared" si="90"/>
        <v>29.044240000000002</v>
      </c>
      <c r="BS145" s="186">
        <f t="shared" si="91"/>
        <v>0</v>
      </c>
      <c r="BT145" s="222">
        <f t="shared" si="92"/>
        <v>0</v>
      </c>
      <c r="BU145" s="222">
        <f t="shared" si="93"/>
        <v>0</v>
      </c>
      <c r="BV145" s="222">
        <f t="shared" si="94"/>
        <v>0</v>
      </c>
      <c r="BW145" s="222">
        <f t="shared" si="95"/>
        <v>0</v>
      </c>
      <c r="BX145" s="222">
        <f t="shared" si="96"/>
        <v>0</v>
      </c>
      <c r="BY145" s="106"/>
      <c r="BZ145" s="197">
        <f>IF(SUMIF('Input| Projects'!$AS$8:$CP$8,"Dx",'Input| Projects'!$AS145:$CP145)=0,"",SUMIF('Input| Projects'!$AS$8:$CP$8,"Dx",'Input| Projects'!$AS145:$CP145))</f>
        <v>0.91795619372378134</v>
      </c>
      <c r="CA145" s="197">
        <f>IF(SUMIF('Input| Projects'!$AS$8:$CP$8,"Tx",'Input| Projects'!$AS145:$CP145)=0,"",SUMIF('Input| Projects'!$AS$8:$CP$8,"Tx",'Input| Projects'!$AS145:$CP145))</f>
        <v>8.2043806276218628E-2</v>
      </c>
      <c r="CB145" s="150" t="str">
        <f t="shared" si="103"/>
        <v/>
      </c>
    </row>
    <row r="146" spans="2:80" x14ac:dyDescent="0.2">
      <c r="B146" s="201">
        <f>IFERROR('Input| Projects'!B146,"")</f>
        <v>137</v>
      </c>
      <c r="C146" s="42" t="str">
        <f>IFERROR(IF('Input| Projects'!C146="","",'Input| Projects'!C146),"")</f>
        <v>DOC Mandatory Protection Links</v>
      </c>
      <c r="D146" s="42" t="str">
        <f>IFERROR(IF('Input| Projects'!D146="","",'Input| Projects'!D146),"")</f>
        <v>DOC_11.05.09</v>
      </c>
      <c r="E146" s="104"/>
      <c r="F146" s="190">
        <f>IFERROR('Input| Projects'!I146*'Input| Escalations'!$K$19,"")</f>
        <v>45.200129999999994</v>
      </c>
      <c r="G146" s="190">
        <f>IFERROR('Input| Projects'!J146*'Input| Escalations'!$K$19,"")</f>
        <v>0</v>
      </c>
      <c r="H146" s="190">
        <f>IFERROR('Input| Projects'!K146*'Input| Escalations'!$K$19,"")</f>
        <v>0</v>
      </c>
      <c r="I146" s="190">
        <f>IFERROR('Input| Projects'!L146*'Input| Escalations'!$K$19,"")</f>
        <v>0</v>
      </c>
      <c r="J146" s="190">
        <f>IFERROR('Input| Projects'!M146*'Input| Escalations'!$K$19,"")</f>
        <v>0</v>
      </c>
      <c r="K146" s="190">
        <f>IFERROR('Input| Projects'!N146*'Input| Escalations'!$K$19,"")</f>
        <v>0</v>
      </c>
      <c r="L146" s="190">
        <f>IFERROR('Input| Projects'!O146*'Input| Escalations'!$K$19,"")</f>
        <v>0</v>
      </c>
      <c r="M146" s="150" t="str">
        <f>IF(ABS(SUM(F146:L146)-(SUM('Input| Projects'!I146:O146)*'Input| Escalations'!$K$19))&lt;0.0000001,"",1)</f>
        <v/>
      </c>
      <c r="N146" s="192">
        <f>'Input| Projects'!$Y146*INDEX('Input| Escalations'!$H$33:$N$33,MATCH('Calc| Project Costs'!N$9,'Input| Escalations'!$H$23:$N$23,0))+'Input| Projects'!$Z146*INDEX('Input| Escalations'!$H$34:$N$34,MATCH('Calc| Project Costs'!N$9,'Input| Escalations'!$H$23:$N$23,0))+'Input| Projects'!$AA146*INDEX('Input| Escalations'!$H$35:$N$35,MATCH('Calc| Project Costs'!N$9,'Input| Escalations'!$H$23:$N$23,0))+1</f>
        <v>1</v>
      </c>
      <c r="O146" s="192">
        <f>'Input| Projects'!$Y146*INDEX('Input| Escalations'!$H$33:$N$33,MATCH('Calc| Project Costs'!O$9,'Input| Escalations'!$H$23:$N$23,0))+'Input| Projects'!$Z146*INDEX('Input| Escalations'!$H$34:$N$34,MATCH('Calc| Project Costs'!O$9,'Input| Escalations'!$H$23:$N$23,0))+'Input| Projects'!$AA146*INDEX('Input| Escalations'!$H$35:$N$35,MATCH('Calc| Project Costs'!O$9,'Input| Escalations'!$H$23:$N$23,0))+1</f>
        <v>1</v>
      </c>
      <c r="P146" s="192">
        <f>'Input| Projects'!$Y146*INDEX('Input| Escalations'!$H$33:$N$33,MATCH('Calc| Project Costs'!P$9,'Input| Escalations'!$H$23:$N$23,0))+'Input| Projects'!$Z146*INDEX('Input| Escalations'!$H$34:$N$34,MATCH('Calc| Project Costs'!P$9,'Input| Escalations'!$H$23:$N$23,0))+'Input| Projects'!$AA146*INDEX('Input| Escalations'!$H$35:$N$35,MATCH('Calc| Project Costs'!P$9,'Input| Escalations'!$H$23:$N$23,0))+1</f>
        <v>1</v>
      </c>
      <c r="Q146" s="192">
        <f>'Input| Projects'!$Y146*INDEX('Input| Escalations'!$H$33:$N$33,MATCH('Calc| Project Costs'!Q$9,'Input| Escalations'!$H$23:$N$23,0))+'Input| Projects'!$Z146*INDEX('Input| Escalations'!$H$34:$N$34,MATCH('Calc| Project Costs'!Q$9,'Input| Escalations'!$H$23:$N$23,0))+'Input| Projects'!$AA146*INDEX('Input| Escalations'!$H$35:$N$35,MATCH('Calc| Project Costs'!Q$9,'Input| Escalations'!$H$23:$N$23,0))+1</f>
        <v>1</v>
      </c>
      <c r="R146" s="192">
        <f>'Input| Projects'!$Y146*INDEX('Input| Escalations'!$H$33:$N$33,MATCH('Calc| Project Costs'!R$9,'Input| Escalations'!$H$23:$N$23,0))+'Input| Projects'!$Z146*INDEX('Input| Escalations'!$H$34:$N$34,MATCH('Calc| Project Costs'!R$9,'Input| Escalations'!$H$23:$N$23,0))+'Input| Projects'!$AA146*INDEX('Input| Escalations'!$H$35:$N$35,MATCH('Calc| Project Costs'!R$9,'Input| Escalations'!$H$23:$N$23,0))+1</f>
        <v>1</v>
      </c>
      <c r="S146" s="192">
        <f>'Input| Projects'!$Y146*INDEX('Input| Escalations'!$H$33:$N$33,MATCH('Calc| Project Costs'!S$9,'Input| Escalations'!$H$23:$N$23,0))+'Input| Projects'!$Z146*INDEX('Input| Escalations'!$H$34:$N$34,MATCH('Calc| Project Costs'!S$9,'Input| Escalations'!$H$23:$N$23,0))+'Input| Projects'!$AA146*INDEX('Input| Escalations'!$H$35:$N$35,MATCH('Calc| Project Costs'!S$9,'Input| Escalations'!$H$23:$N$23,0))+1</f>
        <v>1</v>
      </c>
      <c r="T146" s="192">
        <f>'Input| Projects'!$Y146*INDEX('Input| Escalations'!$H$33:$N$33,MATCH('Calc| Project Costs'!T$9,'Input| Escalations'!$H$23:$N$23,0))+'Input| Projects'!$Z146*INDEX('Input| Escalations'!$H$34:$N$34,MATCH('Calc| Project Costs'!T$9,'Input| Escalations'!$H$23:$N$23,0))+'Input| Projects'!$AA146*INDEX('Input| Escalations'!$H$35:$N$35,MATCH('Calc| Project Costs'!T$9,'Input| Escalations'!$H$23:$N$23,0))+1</f>
        <v>1</v>
      </c>
      <c r="U146" s="106"/>
      <c r="V146" s="186">
        <f t="shared" si="97"/>
        <v>45.200129999999994</v>
      </c>
      <c r="W146" s="186">
        <f t="shared" si="98"/>
        <v>0</v>
      </c>
      <c r="X146" s="186">
        <f t="shared" si="99"/>
        <v>0</v>
      </c>
      <c r="Y146" s="186">
        <f t="shared" si="75"/>
        <v>0</v>
      </c>
      <c r="Z146" s="186">
        <f t="shared" si="76"/>
        <v>0</v>
      </c>
      <c r="AA146" s="186">
        <f t="shared" si="77"/>
        <v>0</v>
      </c>
      <c r="AB146" s="186">
        <f t="shared" si="78"/>
        <v>0</v>
      </c>
      <c r="AC146" s="106"/>
      <c r="AD146" s="186">
        <f>'Input| Projects'!Q146*N146*'Input| Escalations'!$K$19</f>
        <v>0</v>
      </c>
      <c r="AE146" s="186">
        <f>'Input| Projects'!R146*O146*'Input| Escalations'!$K$19</f>
        <v>0</v>
      </c>
      <c r="AF146" s="186">
        <f>'Input| Projects'!S146*P146*'Input| Escalations'!$K$19</f>
        <v>0</v>
      </c>
      <c r="AG146" s="186">
        <f>'Input| Projects'!T146*Q146*'Input| Escalations'!$K$19</f>
        <v>0</v>
      </c>
      <c r="AH146" s="186">
        <f>'Input| Projects'!U146*R146*'Input| Escalations'!$K$19</f>
        <v>0</v>
      </c>
      <c r="AI146" s="186">
        <f>'Input| Projects'!V146*S146*'Input| Escalations'!$K$19</f>
        <v>0</v>
      </c>
      <c r="AJ146" s="186">
        <f>'Input| Projects'!W146*T146*'Input| Escalations'!$K$19</f>
        <v>0</v>
      </c>
      <c r="AK146" s="106"/>
      <c r="AL146" s="186">
        <f>IFERROR(IF('Input| Overheads'!$C$42="Direct costs",SUMPRODUCT(--('Input| Projects'!$AC146="Yes"),'Calc| Overheads Allocation'!C$8,'Calc| Project Costs'!V146),IF('Input| Overheads'!$C$42="Internal labour",SUMPRODUCT(--('Input| Projects'!$AC146="Yes"),'Calc| Overheads Allocation'!C$8,'Calc| Project Costs'!V146,'Input| Projects'!$Y146),IF('Input| Overheads'!$C$42="DNSP defined",SUMPRODUCT(--('Input| Projects'!$AC146="Yes"),'Calc| Overheads Allocation'!C$61,'Input| Projects'!$AF146),""))),"")</f>
        <v>31.178599999999996</v>
      </c>
      <c r="AM146" s="186">
        <f>IFERROR(IF('Input| Overheads'!$C$42="Direct costs",SUMPRODUCT(--('Input| Projects'!$AC146="Yes"),'Calc| Overheads Allocation'!D$8,'Calc| Project Costs'!W146),IF('Input| Overheads'!$C$42="Internal labour",SUMPRODUCT(--('Input| Projects'!$AC146="Yes"),'Calc| Overheads Allocation'!D$8,'Calc| Project Costs'!W146,'Input| Projects'!$Y146),IF('Input| Overheads'!$C$42="DNSP defined",SUMPRODUCT(--('Input| Projects'!$AC146="Yes"),'Calc| Overheads Allocation'!D$61,'Input| Projects'!$AF146),""))),"")</f>
        <v>0</v>
      </c>
      <c r="AN146" s="186">
        <f>IFERROR(IF('Input| Overheads'!$C$42="Direct costs",SUMPRODUCT(--('Input| Projects'!$AC146="Yes"),'Calc| Overheads Allocation'!E$8,'Calc| Project Costs'!X146),IF('Input| Overheads'!$C$42="Internal labour",SUMPRODUCT(--('Input| Projects'!$AC146="Yes"),'Calc| Overheads Allocation'!E$8,'Calc| Project Costs'!X146,'Input| Projects'!$Y146),IF('Input| Overheads'!$C$42="DNSP defined",SUMPRODUCT(--('Input| Projects'!$AC146="Yes"),'Calc| Overheads Allocation'!E$61,'Input| Projects'!$AF146),""))),"")</f>
        <v>0</v>
      </c>
      <c r="AO146" s="186">
        <f>IFERROR(IF('Input| Overheads'!$C$42="Direct costs",SUMPRODUCT(--('Input| Projects'!$AC146="Yes"),'Calc| Overheads Allocation'!F$8,'Calc| Project Costs'!Y146),IF('Input| Overheads'!$C$42="Internal labour",SUMPRODUCT(--('Input| Projects'!$AC146="Yes"),'Calc| Overheads Allocation'!F$8,'Calc| Project Costs'!Y146,'Input| Projects'!$Y146),IF('Input| Overheads'!$C$42="DNSP defined",SUMPRODUCT(--('Input| Projects'!$AC146="Yes"),'Calc| Overheads Allocation'!F$61,'Input| Projects'!$AF146),""))),"")</f>
        <v>0</v>
      </c>
      <c r="AP146" s="186">
        <f>IFERROR(IF('Input| Overheads'!$C$42="Direct costs",SUMPRODUCT(--('Input| Projects'!$AC146="Yes"),'Calc| Overheads Allocation'!G$8,'Calc| Project Costs'!Z146),IF('Input| Overheads'!$C$42="Internal labour",SUMPRODUCT(--('Input| Projects'!$AC146="Yes"),'Calc| Overheads Allocation'!G$8,'Calc| Project Costs'!Z146,'Input| Projects'!$Y146),IF('Input| Overheads'!$C$42="DNSP defined",SUMPRODUCT(--('Input| Projects'!$AC146="Yes"),'Calc| Overheads Allocation'!G$61,'Input| Projects'!$AF146),""))),"")</f>
        <v>0</v>
      </c>
      <c r="AQ146" s="186">
        <f>IFERROR(IF('Input| Overheads'!$C$42="Direct costs",SUMPRODUCT(--('Input| Projects'!$AC146="Yes"),'Calc| Overheads Allocation'!H$8,'Calc| Project Costs'!AA146),IF('Input| Overheads'!$C$42="Internal labour",SUMPRODUCT(--('Input| Projects'!$AC146="Yes"),'Calc| Overheads Allocation'!H$8,'Calc| Project Costs'!AA146,'Input| Projects'!$Y146),IF('Input| Overheads'!$C$42="DNSP defined",SUMPRODUCT(--('Input| Projects'!$AC146="Yes"),'Calc| Overheads Allocation'!H$61,'Input| Projects'!$AF146),""))),"")</f>
        <v>0</v>
      </c>
      <c r="AR146" s="186">
        <f>IFERROR(IF('Input| Overheads'!$C$42="Direct costs",SUMPRODUCT(--('Input| Projects'!$AC146="Yes"),'Calc| Overheads Allocation'!I$8,'Calc| Project Costs'!AB146),IF('Input| Overheads'!$C$42="Internal labour",SUMPRODUCT(--('Input| Projects'!$AC146="Yes"),'Calc| Overheads Allocation'!I$8,'Calc| Project Costs'!AB146,'Input| Projects'!$Y146),IF('Input| Overheads'!$C$42="DNSP defined",SUMPRODUCT(--('Input| Projects'!$AC146="Yes"),'Calc| Overheads Allocation'!I$61,'Input| Projects'!$AF146),""))),"")</f>
        <v>0</v>
      </c>
      <c r="AS146" s="106"/>
      <c r="AT146" s="186">
        <f>IFERROR(IF('Input| Overheads'!$C$42="Direct costs",SUMPRODUCT(--('Input| Projects'!$AD146="Yes"),'Calc| Overheads Allocation'!C$9,'Calc| Project Costs'!V146),IF('Input| Overheads'!$C$42="Internal labour",SUMPRODUCT(--('Input| Projects'!$AD146="Yes"),'Calc| Overheads Allocation'!C$9,'Calc| Project Costs'!V146,'Input| Projects'!$Y146),IF('Input| Overheads'!$C$42="DNSP defined",SUMPRODUCT(--('Input| Projects'!$AD146="Yes"),'Calc| Overheads Allocation'!C$62,'Input| Projects'!$AG146),""))),"")</f>
        <v>0</v>
      </c>
      <c r="AU146" s="186">
        <f>IFERROR(IF('Input| Overheads'!$C$42="Direct costs",SUMPRODUCT(--('Input| Projects'!$AD146="Yes"),'Calc| Overheads Allocation'!D$9,'Calc| Project Costs'!W146),IF('Input| Overheads'!$C$42="Internal labour",SUMPRODUCT(--('Input| Projects'!$AD146="Yes"),'Calc| Overheads Allocation'!D$9,'Calc| Project Costs'!W146,'Input| Projects'!$Y146),IF('Input| Overheads'!$C$42="DNSP defined",SUMPRODUCT(--('Input| Projects'!$AD146="Yes"),'Calc| Overheads Allocation'!D$62,'Input| Projects'!$AG146),""))),"")</f>
        <v>0</v>
      </c>
      <c r="AV146" s="186">
        <f>IFERROR(IF('Input| Overheads'!$C$42="Direct costs",SUMPRODUCT(--('Input| Projects'!$AD146="Yes"),'Calc| Overheads Allocation'!E$9,'Calc| Project Costs'!X146),IF('Input| Overheads'!$C$42="Internal labour",SUMPRODUCT(--('Input| Projects'!$AD146="Yes"),'Calc| Overheads Allocation'!E$9,'Calc| Project Costs'!X146,'Input| Projects'!$Y146),IF('Input| Overheads'!$C$42="DNSP defined",SUMPRODUCT(--('Input| Projects'!$AD146="Yes"),'Calc| Overheads Allocation'!E$62,'Input| Projects'!$AG146),""))),"")</f>
        <v>0</v>
      </c>
      <c r="AW146" s="186">
        <f>IFERROR(IF('Input| Overheads'!$C$42="Direct costs",SUMPRODUCT(--('Input| Projects'!$AD146="Yes"),'Calc| Overheads Allocation'!F$9,'Calc| Project Costs'!Y146),IF('Input| Overheads'!$C$42="Internal labour",SUMPRODUCT(--('Input| Projects'!$AD146="Yes"),'Calc| Overheads Allocation'!F$9,'Calc| Project Costs'!Y146,'Input| Projects'!$Y146),IF('Input| Overheads'!$C$42="DNSP defined",SUMPRODUCT(--('Input| Projects'!$AD146="Yes"),'Calc| Overheads Allocation'!F$62,'Input| Projects'!$AG146),""))),"")</f>
        <v>0</v>
      </c>
      <c r="AX146" s="186">
        <f>IFERROR(IF('Input| Overheads'!$C$42="Direct costs",SUMPRODUCT(--('Input| Projects'!$AD146="Yes"),'Calc| Overheads Allocation'!G$9,'Calc| Project Costs'!Z146),IF('Input| Overheads'!$C$42="Internal labour",SUMPRODUCT(--('Input| Projects'!$AD146="Yes"),'Calc| Overheads Allocation'!G$9,'Calc| Project Costs'!Z146,'Input| Projects'!$Y146),IF('Input| Overheads'!$C$42="DNSP defined",SUMPRODUCT(--('Input| Projects'!$AD146="Yes"),'Calc| Overheads Allocation'!G$62,'Input| Projects'!$AG146),""))),"")</f>
        <v>0</v>
      </c>
      <c r="AY146" s="186">
        <f>IFERROR(IF('Input| Overheads'!$C$42="Direct costs",SUMPRODUCT(--('Input| Projects'!$AD146="Yes"),'Calc| Overheads Allocation'!H$9,'Calc| Project Costs'!AA146),IF('Input| Overheads'!$C$42="Internal labour",SUMPRODUCT(--('Input| Projects'!$AD146="Yes"),'Calc| Overheads Allocation'!H$9,'Calc| Project Costs'!AA146,'Input| Projects'!$Y146),IF('Input| Overheads'!$C$42="DNSP defined",SUMPRODUCT(--('Input| Projects'!$AD146="Yes"),'Calc| Overheads Allocation'!H$62,'Input| Projects'!$AG146),""))),"")</f>
        <v>0</v>
      </c>
      <c r="AZ146" s="186">
        <f>IFERROR(IF('Input| Overheads'!$C$42="Direct costs",SUMPRODUCT(--('Input| Projects'!$AD146="Yes"),'Calc| Overheads Allocation'!I$9,'Calc| Project Costs'!AB146),IF('Input| Overheads'!$C$42="Internal labour",SUMPRODUCT(--('Input| Projects'!$AD146="Yes"),'Calc| Overheads Allocation'!I$9,'Calc| Project Costs'!AB146,'Input| Projects'!$Y146),IF('Input| Overheads'!$C$42="DNSP defined",SUMPRODUCT(--('Input| Projects'!$AD146="Yes"),'Calc| Overheads Allocation'!I$62,'Input| Projects'!$AG146),""))),"")</f>
        <v>0</v>
      </c>
      <c r="BA146" s="106"/>
      <c r="BB146" s="186">
        <f t="shared" si="100"/>
        <v>31.178599999999996</v>
      </c>
      <c r="BC146" s="186">
        <f t="shared" si="101"/>
        <v>0</v>
      </c>
      <c r="BD146" s="186">
        <f t="shared" si="102"/>
        <v>0</v>
      </c>
      <c r="BE146" s="186">
        <f t="shared" si="79"/>
        <v>0</v>
      </c>
      <c r="BF146" s="186">
        <f t="shared" si="80"/>
        <v>0</v>
      </c>
      <c r="BG146" s="186">
        <f t="shared" si="81"/>
        <v>0</v>
      </c>
      <c r="BH146" s="186">
        <f t="shared" si="82"/>
        <v>0</v>
      </c>
      <c r="BI146" s="97"/>
      <c r="BJ146" s="186">
        <f t="shared" si="83"/>
        <v>0</v>
      </c>
      <c r="BK146" s="186" t="str">
        <f t="shared" si="84"/>
        <v/>
      </c>
      <c r="BL146" s="186" t="str">
        <f t="shared" si="85"/>
        <v/>
      </c>
      <c r="BM146" s="186" t="str">
        <f t="shared" si="86"/>
        <v/>
      </c>
      <c r="BN146" s="186" t="str">
        <f t="shared" si="87"/>
        <v/>
      </c>
      <c r="BO146" s="186" t="str">
        <f t="shared" si="88"/>
        <v/>
      </c>
      <c r="BP146" s="186" t="str">
        <f t="shared" si="89"/>
        <v/>
      </c>
      <c r="BQ146" s="97"/>
      <c r="BR146" s="186">
        <f t="shared" si="90"/>
        <v>76.37872999999999</v>
      </c>
      <c r="BS146" s="186">
        <f t="shared" si="91"/>
        <v>0</v>
      </c>
      <c r="BT146" s="222">
        <f t="shared" si="92"/>
        <v>0</v>
      </c>
      <c r="BU146" s="222">
        <f t="shared" si="93"/>
        <v>0</v>
      </c>
      <c r="BV146" s="222">
        <f t="shared" si="94"/>
        <v>0</v>
      </c>
      <c r="BW146" s="222">
        <f t="shared" si="95"/>
        <v>0</v>
      </c>
      <c r="BX146" s="222">
        <f t="shared" si="96"/>
        <v>0</v>
      </c>
      <c r="BY146" s="106"/>
      <c r="BZ146" s="197">
        <f>IF(SUMIF('Input| Projects'!$AS$8:$CP$8,"Dx",'Input| Projects'!$AS146:$CP146)=0,"",SUMIF('Input| Projects'!$AS$8:$CP$8,"Dx",'Input| Projects'!$AS146:$CP146))</f>
        <v>1</v>
      </c>
      <c r="CA146" s="197" t="str">
        <f>IF(SUMIF('Input| Projects'!$AS$8:$CP$8,"Tx",'Input| Projects'!$AS146:$CP146)=0,"",SUMIF('Input| Projects'!$AS$8:$CP$8,"Tx",'Input| Projects'!$AS146:$CP146))</f>
        <v/>
      </c>
      <c r="CB146" s="150" t="str">
        <f t="shared" si="103"/>
        <v/>
      </c>
    </row>
    <row r="147" spans="2:80" x14ac:dyDescent="0.2">
      <c r="B147" s="201">
        <f>IFERROR('Input| Projects'!B147,"")</f>
        <v>138</v>
      </c>
      <c r="C147" s="42" t="str">
        <f>IFERROR(IF('Input| Projects'!C147="","",'Input| Projects'!C147),"")</f>
        <v>HV Network Fault Level Program</v>
      </c>
      <c r="D147" s="42" t="str">
        <f>IFERROR(IF('Input| Projects'!D147="","",'Input| Projects'!D147),"")</f>
        <v>HV_102.04</v>
      </c>
      <c r="E147" s="104"/>
      <c r="F147" s="190">
        <f>IFERROR('Input| Projects'!I147*'Input| Escalations'!$K$19,"")</f>
        <v>58.990459999999999</v>
      </c>
      <c r="G147" s="190">
        <f>IFERROR('Input| Projects'!J147*'Input| Escalations'!$K$19,"")</f>
        <v>0</v>
      </c>
      <c r="H147" s="190">
        <f>IFERROR('Input| Projects'!K147*'Input| Escalations'!$K$19,"")</f>
        <v>0</v>
      </c>
      <c r="I147" s="190">
        <f>IFERROR('Input| Projects'!L147*'Input| Escalations'!$K$19,"")</f>
        <v>0</v>
      </c>
      <c r="J147" s="190">
        <f>IFERROR('Input| Projects'!M147*'Input| Escalations'!$K$19,"")</f>
        <v>0</v>
      </c>
      <c r="K147" s="190">
        <f>IFERROR('Input| Projects'!N147*'Input| Escalations'!$K$19,"")</f>
        <v>0</v>
      </c>
      <c r="L147" s="190">
        <f>IFERROR('Input| Projects'!O147*'Input| Escalations'!$K$19,"")</f>
        <v>0</v>
      </c>
      <c r="M147" s="150" t="str">
        <f>IF(ABS(SUM(F147:L147)-(SUM('Input| Projects'!I147:O147)*'Input| Escalations'!$K$19))&lt;0.0000001,"",1)</f>
        <v/>
      </c>
      <c r="N147" s="192">
        <f>'Input| Projects'!$Y147*INDEX('Input| Escalations'!$H$33:$N$33,MATCH('Calc| Project Costs'!N$9,'Input| Escalations'!$H$23:$N$23,0))+'Input| Projects'!$Z147*INDEX('Input| Escalations'!$H$34:$N$34,MATCH('Calc| Project Costs'!N$9,'Input| Escalations'!$H$23:$N$23,0))+'Input| Projects'!$AA147*INDEX('Input| Escalations'!$H$35:$N$35,MATCH('Calc| Project Costs'!N$9,'Input| Escalations'!$H$23:$N$23,0))+1</f>
        <v>1</v>
      </c>
      <c r="O147" s="192">
        <f>'Input| Projects'!$Y147*INDEX('Input| Escalations'!$H$33:$N$33,MATCH('Calc| Project Costs'!O$9,'Input| Escalations'!$H$23:$N$23,0))+'Input| Projects'!$Z147*INDEX('Input| Escalations'!$H$34:$N$34,MATCH('Calc| Project Costs'!O$9,'Input| Escalations'!$H$23:$N$23,0))+'Input| Projects'!$AA147*INDEX('Input| Escalations'!$H$35:$N$35,MATCH('Calc| Project Costs'!O$9,'Input| Escalations'!$H$23:$N$23,0))+1</f>
        <v>1</v>
      </c>
      <c r="P147" s="192">
        <f>'Input| Projects'!$Y147*INDEX('Input| Escalations'!$H$33:$N$33,MATCH('Calc| Project Costs'!P$9,'Input| Escalations'!$H$23:$N$23,0))+'Input| Projects'!$Z147*INDEX('Input| Escalations'!$H$34:$N$34,MATCH('Calc| Project Costs'!P$9,'Input| Escalations'!$H$23:$N$23,0))+'Input| Projects'!$AA147*INDEX('Input| Escalations'!$H$35:$N$35,MATCH('Calc| Project Costs'!P$9,'Input| Escalations'!$H$23:$N$23,0))+1</f>
        <v>1</v>
      </c>
      <c r="Q147" s="192">
        <f>'Input| Projects'!$Y147*INDEX('Input| Escalations'!$H$33:$N$33,MATCH('Calc| Project Costs'!Q$9,'Input| Escalations'!$H$23:$N$23,0))+'Input| Projects'!$Z147*INDEX('Input| Escalations'!$H$34:$N$34,MATCH('Calc| Project Costs'!Q$9,'Input| Escalations'!$H$23:$N$23,0))+'Input| Projects'!$AA147*INDEX('Input| Escalations'!$H$35:$N$35,MATCH('Calc| Project Costs'!Q$9,'Input| Escalations'!$H$23:$N$23,0))+1</f>
        <v>1</v>
      </c>
      <c r="R147" s="192">
        <f>'Input| Projects'!$Y147*INDEX('Input| Escalations'!$H$33:$N$33,MATCH('Calc| Project Costs'!R$9,'Input| Escalations'!$H$23:$N$23,0))+'Input| Projects'!$Z147*INDEX('Input| Escalations'!$H$34:$N$34,MATCH('Calc| Project Costs'!R$9,'Input| Escalations'!$H$23:$N$23,0))+'Input| Projects'!$AA147*INDEX('Input| Escalations'!$H$35:$N$35,MATCH('Calc| Project Costs'!R$9,'Input| Escalations'!$H$23:$N$23,0))+1</f>
        <v>1</v>
      </c>
      <c r="S147" s="192">
        <f>'Input| Projects'!$Y147*INDEX('Input| Escalations'!$H$33:$N$33,MATCH('Calc| Project Costs'!S$9,'Input| Escalations'!$H$23:$N$23,0))+'Input| Projects'!$Z147*INDEX('Input| Escalations'!$H$34:$N$34,MATCH('Calc| Project Costs'!S$9,'Input| Escalations'!$H$23:$N$23,0))+'Input| Projects'!$AA147*INDEX('Input| Escalations'!$H$35:$N$35,MATCH('Calc| Project Costs'!S$9,'Input| Escalations'!$H$23:$N$23,0))+1</f>
        <v>1</v>
      </c>
      <c r="T147" s="192">
        <f>'Input| Projects'!$Y147*INDEX('Input| Escalations'!$H$33:$N$33,MATCH('Calc| Project Costs'!T$9,'Input| Escalations'!$H$23:$N$23,0))+'Input| Projects'!$Z147*INDEX('Input| Escalations'!$H$34:$N$34,MATCH('Calc| Project Costs'!T$9,'Input| Escalations'!$H$23:$N$23,0))+'Input| Projects'!$AA147*INDEX('Input| Escalations'!$H$35:$N$35,MATCH('Calc| Project Costs'!T$9,'Input| Escalations'!$H$23:$N$23,0))+1</f>
        <v>1</v>
      </c>
      <c r="U147" s="106"/>
      <c r="V147" s="186">
        <f t="shared" si="97"/>
        <v>58.990459999999999</v>
      </c>
      <c r="W147" s="186">
        <f t="shared" si="98"/>
        <v>0</v>
      </c>
      <c r="X147" s="186">
        <f t="shared" si="99"/>
        <v>0</v>
      </c>
      <c r="Y147" s="186">
        <f t="shared" si="75"/>
        <v>0</v>
      </c>
      <c r="Z147" s="186">
        <f t="shared" si="76"/>
        <v>0</v>
      </c>
      <c r="AA147" s="186">
        <f t="shared" si="77"/>
        <v>0</v>
      </c>
      <c r="AB147" s="186">
        <f t="shared" si="78"/>
        <v>0</v>
      </c>
      <c r="AC147" s="106"/>
      <c r="AD147" s="186">
        <f>'Input| Projects'!Q147*N147*'Input| Escalations'!$K$19</f>
        <v>0</v>
      </c>
      <c r="AE147" s="186">
        <f>'Input| Projects'!R147*O147*'Input| Escalations'!$K$19</f>
        <v>0</v>
      </c>
      <c r="AF147" s="186">
        <f>'Input| Projects'!S147*P147*'Input| Escalations'!$K$19</f>
        <v>0</v>
      </c>
      <c r="AG147" s="186">
        <f>'Input| Projects'!T147*Q147*'Input| Escalations'!$K$19</f>
        <v>0</v>
      </c>
      <c r="AH147" s="186">
        <f>'Input| Projects'!U147*R147*'Input| Escalations'!$K$19</f>
        <v>0</v>
      </c>
      <c r="AI147" s="186">
        <f>'Input| Projects'!V147*S147*'Input| Escalations'!$K$19</f>
        <v>0</v>
      </c>
      <c r="AJ147" s="186">
        <f>'Input| Projects'!W147*T147*'Input| Escalations'!$K$19</f>
        <v>0</v>
      </c>
      <c r="AK147" s="106"/>
      <c r="AL147" s="186">
        <f>IFERROR(IF('Input| Overheads'!$C$42="Direct costs",SUMPRODUCT(--('Input| Projects'!$AC147="Yes"),'Calc| Overheads Allocation'!C$8,'Calc| Project Costs'!V147),IF('Input| Overheads'!$C$42="Internal labour",SUMPRODUCT(--('Input| Projects'!$AC147="Yes"),'Calc| Overheads Allocation'!C$8,'Calc| Project Costs'!V147,'Input| Projects'!$Y147),IF('Input| Overheads'!$C$42="DNSP defined",SUMPRODUCT(--('Input| Projects'!$AC147="Yes"),'Calc| Overheads Allocation'!C$61,'Input| Projects'!$AF147),""))),"")</f>
        <v>35.418400000000005</v>
      </c>
      <c r="AM147" s="186">
        <f>IFERROR(IF('Input| Overheads'!$C$42="Direct costs",SUMPRODUCT(--('Input| Projects'!$AC147="Yes"),'Calc| Overheads Allocation'!D$8,'Calc| Project Costs'!W147),IF('Input| Overheads'!$C$42="Internal labour",SUMPRODUCT(--('Input| Projects'!$AC147="Yes"),'Calc| Overheads Allocation'!D$8,'Calc| Project Costs'!W147,'Input| Projects'!$Y147),IF('Input| Overheads'!$C$42="DNSP defined",SUMPRODUCT(--('Input| Projects'!$AC147="Yes"),'Calc| Overheads Allocation'!D$61,'Input| Projects'!$AF147),""))),"")</f>
        <v>0</v>
      </c>
      <c r="AN147" s="186">
        <f>IFERROR(IF('Input| Overheads'!$C$42="Direct costs",SUMPRODUCT(--('Input| Projects'!$AC147="Yes"),'Calc| Overheads Allocation'!E$8,'Calc| Project Costs'!X147),IF('Input| Overheads'!$C$42="Internal labour",SUMPRODUCT(--('Input| Projects'!$AC147="Yes"),'Calc| Overheads Allocation'!E$8,'Calc| Project Costs'!X147,'Input| Projects'!$Y147),IF('Input| Overheads'!$C$42="DNSP defined",SUMPRODUCT(--('Input| Projects'!$AC147="Yes"),'Calc| Overheads Allocation'!E$61,'Input| Projects'!$AF147),""))),"")</f>
        <v>0</v>
      </c>
      <c r="AO147" s="186">
        <f>IFERROR(IF('Input| Overheads'!$C$42="Direct costs",SUMPRODUCT(--('Input| Projects'!$AC147="Yes"),'Calc| Overheads Allocation'!F$8,'Calc| Project Costs'!Y147),IF('Input| Overheads'!$C$42="Internal labour",SUMPRODUCT(--('Input| Projects'!$AC147="Yes"),'Calc| Overheads Allocation'!F$8,'Calc| Project Costs'!Y147,'Input| Projects'!$Y147),IF('Input| Overheads'!$C$42="DNSP defined",SUMPRODUCT(--('Input| Projects'!$AC147="Yes"),'Calc| Overheads Allocation'!F$61,'Input| Projects'!$AF147),""))),"")</f>
        <v>0</v>
      </c>
      <c r="AP147" s="186">
        <f>IFERROR(IF('Input| Overheads'!$C$42="Direct costs",SUMPRODUCT(--('Input| Projects'!$AC147="Yes"),'Calc| Overheads Allocation'!G$8,'Calc| Project Costs'!Z147),IF('Input| Overheads'!$C$42="Internal labour",SUMPRODUCT(--('Input| Projects'!$AC147="Yes"),'Calc| Overheads Allocation'!G$8,'Calc| Project Costs'!Z147,'Input| Projects'!$Y147),IF('Input| Overheads'!$C$42="DNSP defined",SUMPRODUCT(--('Input| Projects'!$AC147="Yes"),'Calc| Overheads Allocation'!G$61,'Input| Projects'!$AF147),""))),"")</f>
        <v>0</v>
      </c>
      <c r="AQ147" s="186">
        <f>IFERROR(IF('Input| Overheads'!$C$42="Direct costs",SUMPRODUCT(--('Input| Projects'!$AC147="Yes"),'Calc| Overheads Allocation'!H$8,'Calc| Project Costs'!AA147),IF('Input| Overheads'!$C$42="Internal labour",SUMPRODUCT(--('Input| Projects'!$AC147="Yes"),'Calc| Overheads Allocation'!H$8,'Calc| Project Costs'!AA147,'Input| Projects'!$Y147),IF('Input| Overheads'!$C$42="DNSP defined",SUMPRODUCT(--('Input| Projects'!$AC147="Yes"),'Calc| Overheads Allocation'!H$61,'Input| Projects'!$AF147),""))),"")</f>
        <v>0</v>
      </c>
      <c r="AR147" s="186">
        <f>IFERROR(IF('Input| Overheads'!$C$42="Direct costs",SUMPRODUCT(--('Input| Projects'!$AC147="Yes"),'Calc| Overheads Allocation'!I$8,'Calc| Project Costs'!AB147),IF('Input| Overheads'!$C$42="Internal labour",SUMPRODUCT(--('Input| Projects'!$AC147="Yes"),'Calc| Overheads Allocation'!I$8,'Calc| Project Costs'!AB147,'Input| Projects'!$Y147),IF('Input| Overheads'!$C$42="DNSP defined",SUMPRODUCT(--('Input| Projects'!$AC147="Yes"),'Calc| Overheads Allocation'!I$61,'Input| Projects'!$AF147),""))),"")</f>
        <v>0</v>
      </c>
      <c r="AS147" s="106"/>
      <c r="AT147" s="186">
        <f>IFERROR(IF('Input| Overheads'!$C$42="Direct costs",SUMPRODUCT(--('Input| Projects'!$AD147="Yes"),'Calc| Overheads Allocation'!C$9,'Calc| Project Costs'!V147),IF('Input| Overheads'!$C$42="Internal labour",SUMPRODUCT(--('Input| Projects'!$AD147="Yes"),'Calc| Overheads Allocation'!C$9,'Calc| Project Costs'!V147,'Input| Projects'!$Y147),IF('Input| Overheads'!$C$42="DNSP defined",SUMPRODUCT(--('Input| Projects'!$AD147="Yes"),'Calc| Overheads Allocation'!C$62,'Input| Projects'!$AG147),""))),"")</f>
        <v>0</v>
      </c>
      <c r="AU147" s="186">
        <f>IFERROR(IF('Input| Overheads'!$C$42="Direct costs",SUMPRODUCT(--('Input| Projects'!$AD147="Yes"),'Calc| Overheads Allocation'!D$9,'Calc| Project Costs'!W147),IF('Input| Overheads'!$C$42="Internal labour",SUMPRODUCT(--('Input| Projects'!$AD147="Yes"),'Calc| Overheads Allocation'!D$9,'Calc| Project Costs'!W147,'Input| Projects'!$Y147),IF('Input| Overheads'!$C$42="DNSP defined",SUMPRODUCT(--('Input| Projects'!$AD147="Yes"),'Calc| Overheads Allocation'!D$62,'Input| Projects'!$AG147),""))),"")</f>
        <v>0</v>
      </c>
      <c r="AV147" s="186">
        <f>IFERROR(IF('Input| Overheads'!$C$42="Direct costs",SUMPRODUCT(--('Input| Projects'!$AD147="Yes"),'Calc| Overheads Allocation'!E$9,'Calc| Project Costs'!X147),IF('Input| Overheads'!$C$42="Internal labour",SUMPRODUCT(--('Input| Projects'!$AD147="Yes"),'Calc| Overheads Allocation'!E$9,'Calc| Project Costs'!X147,'Input| Projects'!$Y147),IF('Input| Overheads'!$C$42="DNSP defined",SUMPRODUCT(--('Input| Projects'!$AD147="Yes"),'Calc| Overheads Allocation'!E$62,'Input| Projects'!$AG147),""))),"")</f>
        <v>0</v>
      </c>
      <c r="AW147" s="186">
        <f>IFERROR(IF('Input| Overheads'!$C$42="Direct costs",SUMPRODUCT(--('Input| Projects'!$AD147="Yes"),'Calc| Overheads Allocation'!F$9,'Calc| Project Costs'!Y147),IF('Input| Overheads'!$C$42="Internal labour",SUMPRODUCT(--('Input| Projects'!$AD147="Yes"),'Calc| Overheads Allocation'!F$9,'Calc| Project Costs'!Y147,'Input| Projects'!$Y147),IF('Input| Overheads'!$C$42="DNSP defined",SUMPRODUCT(--('Input| Projects'!$AD147="Yes"),'Calc| Overheads Allocation'!F$62,'Input| Projects'!$AG147),""))),"")</f>
        <v>0</v>
      </c>
      <c r="AX147" s="186">
        <f>IFERROR(IF('Input| Overheads'!$C$42="Direct costs",SUMPRODUCT(--('Input| Projects'!$AD147="Yes"),'Calc| Overheads Allocation'!G$9,'Calc| Project Costs'!Z147),IF('Input| Overheads'!$C$42="Internal labour",SUMPRODUCT(--('Input| Projects'!$AD147="Yes"),'Calc| Overheads Allocation'!G$9,'Calc| Project Costs'!Z147,'Input| Projects'!$Y147),IF('Input| Overheads'!$C$42="DNSP defined",SUMPRODUCT(--('Input| Projects'!$AD147="Yes"),'Calc| Overheads Allocation'!G$62,'Input| Projects'!$AG147),""))),"")</f>
        <v>0</v>
      </c>
      <c r="AY147" s="186">
        <f>IFERROR(IF('Input| Overheads'!$C$42="Direct costs",SUMPRODUCT(--('Input| Projects'!$AD147="Yes"),'Calc| Overheads Allocation'!H$9,'Calc| Project Costs'!AA147),IF('Input| Overheads'!$C$42="Internal labour",SUMPRODUCT(--('Input| Projects'!$AD147="Yes"),'Calc| Overheads Allocation'!H$9,'Calc| Project Costs'!AA147,'Input| Projects'!$Y147),IF('Input| Overheads'!$C$42="DNSP defined",SUMPRODUCT(--('Input| Projects'!$AD147="Yes"),'Calc| Overheads Allocation'!H$62,'Input| Projects'!$AG147),""))),"")</f>
        <v>0</v>
      </c>
      <c r="AZ147" s="186">
        <f>IFERROR(IF('Input| Overheads'!$C$42="Direct costs",SUMPRODUCT(--('Input| Projects'!$AD147="Yes"),'Calc| Overheads Allocation'!I$9,'Calc| Project Costs'!AB147),IF('Input| Overheads'!$C$42="Internal labour",SUMPRODUCT(--('Input| Projects'!$AD147="Yes"),'Calc| Overheads Allocation'!I$9,'Calc| Project Costs'!AB147,'Input| Projects'!$Y147),IF('Input| Overheads'!$C$42="DNSP defined",SUMPRODUCT(--('Input| Projects'!$AD147="Yes"),'Calc| Overheads Allocation'!I$62,'Input| Projects'!$AG147),""))),"")</f>
        <v>0</v>
      </c>
      <c r="BA147" s="106"/>
      <c r="BB147" s="186">
        <f t="shared" si="100"/>
        <v>35.418400000000005</v>
      </c>
      <c r="BC147" s="186">
        <f t="shared" si="101"/>
        <v>0</v>
      </c>
      <c r="BD147" s="186">
        <f t="shared" si="102"/>
        <v>0</v>
      </c>
      <c r="BE147" s="186">
        <f t="shared" si="79"/>
        <v>0</v>
      </c>
      <c r="BF147" s="186">
        <f t="shared" si="80"/>
        <v>0</v>
      </c>
      <c r="BG147" s="186">
        <f t="shared" si="81"/>
        <v>0</v>
      </c>
      <c r="BH147" s="186">
        <f t="shared" si="82"/>
        <v>0</v>
      </c>
      <c r="BI147" s="97"/>
      <c r="BJ147" s="186">
        <f t="shared" si="83"/>
        <v>0</v>
      </c>
      <c r="BK147" s="186" t="str">
        <f t="shared" si="84"/>
        <v/>
      </c>
      <c r="BL147" s="186" t="str">
        <f t="shared" si="85"/>
        <v/>
      </c>
      <c r="BM147" s="186" t="str">
        <f t="shared" si="86"/>
        <v/>
      </c>
      <c r="BN147" s="186" t="str">
        <f t="shared" si="87"/>
        <v/>
      </c>
      <c r="BO147" s="186" t="str">
        <f t="shared" si="88"/>
        <v/>
      </c>
      <c r="BP147" s="186" t="str">
        <f t="shared" si="89"/>
        <v/>
      </c>
      <c r="BQ147" s="97"/>
      <c r="BR147" s="186">
        <f t="shared" si="90"/>
        <v>94.408860000000004</v>
      </c>
      <c r="BS147" s="186">
        <f t="shared" si="91"/>
        <v>0</v>
      </c>
      <c r="BT147" s="222">
        <f t="shared" si="92"/>
        <v>0</v>
      </c>
      <c r="BU147" s="222">
        <f t="shared" si="93"/>
        <v>0</v>
      </c>
      <c r="BV147" s="222">
        <f t="shared" si="94"/>
        <v>0</v>
      </c>
      <c r="BW147" s="222">
        <f t="shared" si="95"/>
        <v>0</v>
      </c>
      <c r="BX147" s="222">
        <f t="shared" si="96"/>
        <v>0</v>
      </c>
      <c r="BY147" s="106"/>
      <c r="BZ147" s="197">
        <f>IF(SUMIF('Input| Projects'!$AS$8:$CP$8,"Dx",'Input| Projects'!$AS147:$CP147)=0,"",SUMIF('Input| Projects'!$AS$8:$CP$8,"Dx",'Input| Projects'!$AS147:$CP147))</f>
        <v>1</v>
      </c>
      <c r="CA147" s="197" t="str">
        <f>IF(SUMIF('Input| Projects'!$AS$8:$CP$8,"Tx",'Input| Projects'!$AS147:$CP147)=0,"",SUMIF('Input| Projects'!$AS$8:$CP$8,"Tx",'Input| Projects'!$AS147:$CP147))</f>
        <v/>
      </c>
      <c r="CB147" s="150" t="str">
        <f t="shared" si="103"/>
        <v/>
      </c>
    </row>
    <row r="148" spans="2:80" x14ac:dyDescent="0.2">
      <c r="B148" s="201">
        <f>IFERROR('Input| Projects'!B148,"")</f>
        <v>139</v>
      </c>
      <c r="C148" s="42" t="str">
        <f>IFERROR(IF('Input| Projects'!C148="","",'Input| Projects'!C148),"")</f>
        <v>HV Network Projects Committed Program</v>
      </c>
      <c r="D148" s="42" t="str">
        <f>IFERROR(IF('Input| Projects'!D148="","",'Input| Projects'!D148),"")</f>
        <v>HV_102.07</v>
      </c>
      <c r="E148" s="104"/>
      <c r="F148" s="190">
        <f>IFERROR('Input| Projects'!I148*'Input| Escalations'!$K$19,"")</f>
        <v>338.44141000000002</v>
      </c>
      <c r="G148" s="190">
        <f>IFERROR('Input| Projects'!J148*'Input| Escalations'!$K$19,"")</f>
        <v>0</v>
      </c>
      <c r="H148" s="190">
        <f>IFERROR('Input| Projects'!K148*'Input| Escalations'!$K$19,"")</f>
        <v>0</v>
      </c>
      <c r="I148" s="190">
        <f>IFERROR('Input| Projects'!L148*'Input| Escalations'!$K$19,"")</f>
        <v>0</v>
      </c>
      <c r="J148" s="190">
        <f>IFERROR('Input| Projects'!M148*'Input| Escalations'!$K$19,"")</f>
        <v>0</v>
      </c>
      <c r="K148" s="190">
        <f>IFERROR('Input| Projects'!N148*'Input| Escalations'!$K$19,"")</f>
        <v>0</v>
      </c>
      <c r="L148" s="190">
        <f>IFERROR('Input| Projects'!O148*'Input| Escalations'!$K$19,"")</f>
        <v>0</v>
      </c>
      <c r="M148" s="150" t="str">
        <f>IF(ABS(SUM(F148:L148)-(SUM('Input| Projects'!I148:O148)*'Input| Escalations'!$K$19))&lt;0.0000001,"",1)</f>
        <v/>
      </c>
      <c r="N148" s="192">
        <f>'Input| Projects'!$Y148*INDEX('Input| Escalations'!$H$33:$N$33,MATCH('Calc| Project Costs'!N$9,'Input| Escalations'!$H$23:$N$23,0))+'Input| Projects'!$Z148*INDEX('Input| Escalations'!$H$34:$N$34,MATCH('Calc| Project Costs'!N$9,'Input| Escalations'!$H$23:$N$23,0))+'Input| Projects'!$AA148*INDEX('Input| Escalations'!$H$35:$N$35,MATCH('Calc| Project Costs'!N$9,'Input| Escalations'!$H$23:$N$23,0))+1</f>
        <v>1</v>
      </c>
      <c r="O148" s="192">
        <f>'Input| Projects'!$Y148*INDEX('Input| Escalations'!$H$33:$N$33,MATCH('Calc| Project Costs'!O$9,'Input| Escalations'!$H$23:$N$23,0))+'Input| Projects'!$Z148*INDEX('Input| Escalations'!$H$34:$N$34,MATCH('Calc| Project Costs'!O$9,'Input| Escalations'!$H$23:$N$23,0))+'Input| Projects'!$AA148*INDEX('Input| Escalations'!$H$35:$N$35,MATCH('Calc| Project Costs'!O$9,'Input| Escalations'!$H$23:$N$23,0))+1</f>
        <v>1</v>
      </c>
      <c r="P148" s="192">
        <f>'Input| Projects'!$Y148*INDEX('Input| Escalations'!$H$33:$N$33,MATCH('Calc| Project Costs'!P$9,'Input| Escalations'!$H$23:$N$23,0))+'Input| Projects'!$Z148*INDEX('Input| Escalations'!$H$34:$N$34,MATCH('Calc| Project Costs'!P$9,'Input| Escalations'!$H$23:$N$23,0))+'Input| Projects'!$AA148*INDEX('Input| Escalations'!$H$35:$N$35,MATCH('Calc| Project Costs'!P$9,'Input| Escalations'!$H$23:$N$23,0))+1</f>
        <v>1</v>
      </c>
      <c r="Q148" s="192">
        <f>'Input| Projects'!$Y148*INDEX('Input| Escalations'!$H$33:$N$33,MATCH('Calc| Project Costs'!Q$9,'Input| Escalations'!$H$23:$N$23,0))+'Input| Projects'!$Z148*INDEX('Input| Escalations'!$H$34:$N$34,MATCH('Calc| Project Costs'!Q$9,'Input| Escalations'!$H$23:$N$23,0))+'Input| Projects'!$AA148*INDEX('Input| Escalations'!$H$35:$N$35,MATCH('Calc| Project Costs'!Q$9,'Input| Escalations'!$H$23:$N$23,0))+1</f>
        <v>1</v>
      </c>
      <c r="R148" s="192">
        <f>'Input| Projects'!$Y148*INDEX('Input| Escalations'!$H$33:$N$33,MATCH('Calc| Project Costs'!R$9,'Input| Escalations'!$H$23:$N$23,0))+'Input| Projects'!$Z148*INDEX('Input| Escalations'!$H$34:$N$34,MATCH('Calc| Project Costs'!R$9,'Input| Escalations'!$H$23:$N$23,0))+'Input| Projects'!$AA148*INDEX('Input| Escalations'!$H$35:$N$35,MATCH('Calc| Project Costs'!R$9,'Input| Escalations'!$H$23:$N$23,0))+1</f>
        <v>1</v>
      </c>
      <c r="S148" s="192">
        <f>'Input| Projects'!$Y148*INDEX('Input| Escalations'!$H$33:$N$33,MATCH('Calc| Project Costs'!S$9,'Input| Escalations'!$H$23:$N$23,0))+'Input| Projects'!$Z148*INDEX('Input| Escalations'!$H$34:$N$34,MATCH('Calc| Project Costs'!S$9,'Input| Escalations'!$H$23:$N$23,0))+'Input| Projects'!$AA148*INDEX('Input| Escalations'!$H$35:$N$35,MATCH('Calc| Project Costs'!S$9,'Input| Escalations'!$H$23:$N$23,0))+1</f>
        <v>1</v>
      </c>
      <c r="T148" s="192">
        <f>'Input| Projects'!$Y148*INDEX('Input| Escalations'!$H$33:$N$33,MATCH('Calc| Project Costs'!T$9,'Input| Escalations'!$H$23:$N$23,0))+'Input| Projects'!$Z148*INDEX('Input| Escalations'!$H$34:$N$34,MATCH('Calc| Project Costs'!T$9,'Input| Escalations'!$H$23:$N$23,0))+'Input| Projects'!$AA148*INDEX('Input| Escalations'!$H$35:$N$35,MATCH('Calc| Project Costs'!T$9,'Input| Escalations'!$H$23:$N$23,0))+1</f>
        <v>1</v>
      </c>
      <c r="U148" s="106"/>
      <c r="V148" s="186">
        <f t="shared" si="97"/>
        <v>338.44141000000002</v>
      </c>
      <c r="W148" s="186">
        <f t="shared" si="98"/>
        <v>0</v>
      </c>
      <c r="X148" s="186">
        <f t="shared" si="99"/>
        <v>0</v>
      </c>
      <c r="Y148" s="186">
        <f t="shared" si="75"/>
        <v>0</v>
      </c>
      <c r="Z148" s="186">
        <f t="shared" si="76"/>
        <v>0</v>
      </c>
      <c r="AA148" s="186">
        <f t="shared" si="77"/>
        <v>0</v>
      </c>
      <c r="AB148" s="186">
        <f t="shared" si="78"/>
        <v>0</v>
      </c>
      <c r="AC148" s="106"/>
      <c r="AD148" s="186">
        <f>'Input| Projects'!Q148*N148*'Input| Escalations'!$K$19</f>
        <v>0</v>
      </c>
      <c r="AE148" s="186">
        <f>'Input| Projects'!R148*O148*'Input| Escalations'!$K$19</f>
        <v>0</v>
      </c>
      <c r="AF148" s="186">
        <f>'Input| Projects'!S148*P148*'Input| Escalations'!$K$19</f>
        <v>0</v>
      </c>
      <c r="AG148" s="186">
        <f>'Input| Projects'!T148*Q148*'Input| Escalations'!$K$19</f>
        <v>0</v>
      </c>
      <c r="AH148" s="186">
        <f>'Input| Projects'!U148*R148*'Input| Escalations'!$K$19</f>
        <v>0</v>
      </c>
      <c r="AI148" s="186">
        <f>'Input| Projects'!V148*S148*'Input| Escalations'!$K$19</f>
        <v>0</v>
      </c>
      <c r="AJ148" s="186">
        <f>'Input| Projects'!W148*T148*'Input| Escalations'!$K$19</f>
        <v>0</v>
      </c>
      <c r="AK148" s="106"/>
      <c r="AL148" s="186">
        <f>IFERROR(IF('Input| Overheads'!$C$42="Direct costs",SUMPRODUCT(--('Input| Projects'!$AC148="Yes"),'Calc| Overheads Allocation'!C$8,'Calc| Project Costs'!V148),IF('Input| Overheads'!$C$42="Internal labour",SUMPRODUCT(--('Input| Projects'!$AC148="Yes"),'Calc| Overheads Allocation'!C$8,'Calc| Project Costs'!V148,'Input| Projects'!$Y148),IF('Input| Overheads'!$C$42="DNSP defined",SUMPRODUCT(--('Input| Projects'!$AC148="Yes"),'Calc| Overheads Allocation'!C$61,'Input| Projects'!$AF148),""))),"")</f>
        <v>53.292940000000002</v>
      </c>
      <c r="AM148" s="186">
        <f>IFERROR(IF('Input| Overheads'!$C$42="Direct costs",SUMPRODUCT(--('Input| Projects'!$AC148="Yes"),'Calc| Overheads Allocation'!D$8,'Calc| Project Costs'!W148),IF('Input| Overheads'!$C$42="Internal labour",SUMPRODUCT(--('Input| Projects'!$AC148="Yes"),'Calc| Overheads Allocation'!D$8,'Calc| Project Costs'!W148,'Input| Projects'!$Y148),IF('Input| Overheads'!$C$42="DNSP defined",SUMPRODUCT(--('Input| Projects'!$AC148="Yes"),'Calc| Overheads Allocation'!D$61,'Input| Projects'!$AF148),""))),"")</f>
        <v>0</v>
      </c>
      <c r="AN148" s="186">
        <f>IFERROR(IF('Input| Overheads'!$C$42="Direct costs",SUMPRODUCT(--('Input| Projects'!$AC148="Yes"),'Calc| Overheads Allocation'!E$8,'Calc| Project Costs'!X148),IF('Input| Overheads'!$C$42="Internal labour",SUMPRODUCT(--('Input| Projects'!$AC148="Yes"),'Calc| Overheads Allocation'!E$8,'Calc| Project Costs'!X148,'Input| Projects'!$Y148),IF('Input| Overheads'!$C$42="DNSP defined",SUMPRODUCT(--('Input| Projects'!$AC148="Yes"),'Calc| Overheads Allocation'!E$61,'Input| Projects'!$AF148),""))),"")</f>
        <v>0</v>
      </c>
      <c r="AO148" s="186">
        <f>IFERROR(IF('Input| Overheads'!$C$42="Direct costs",SUMPRODUCT(--('Input| Projects'!$AC148="Yes"),'Calc| Overheads Allocation'!F$8,'Calc| Project Costs'!Y148),IF('Input| Overheads'!$C$42="Internal labour",SUMPRODUCT(--('Input| Projects'!$AC148="Yes"),'Calc| Overheads Allocation'!F$8,'Calc| Project Costs'!Y148,'Input| Projects'!$Y148),IF('Input| Overheads'!$C$42="DNSP defined",SUMPRODUCT(--('Input| Projects'!$AC148="Yes"),'Calc| Overheads Allocation'!F$61,'Input| Projects'!$AF148),""))),"")</f>
        <v>0</v>
      </c>
      <c r="AP148" s="186">
        <f>IFERROR(IF('Input| Overheads'!$C$42="Direct costs",SUMPRODUCT(--('Input| Projects'!$AC148="Yes"),'Calc| Overheads Allocation'!G$8,'Calc| Project Costs'!Z148),IF('Input| Overheads'!$C$42="Internal labour",SUMPRODUCT(--('Input| Projects'!$AC148="Yes"),'Calc| Overheads Allocation'!G$8,'Calc| Project Costs'!Z148,'Input| Projects'!$Y148),IF('Input| Overheads'!$C$42="DNSP defined",SUMPRODUCT(--('Input| Projects'!$AC148="Yes"),'Calc| Overheads Allocation'!G$61,'Input| Projects'!$AF148),""))),"")</f>
        <v>0</v>
      </c>
      <c r="AQ148" s="186">
        <f>IFERROR(IF('Input| Overheads'!$C$42="Direct costs",SUMPRODUCT(--('Input| Projects'!$AC148="Yes"),'Calc| Overheads Allocation'!H$8,'Calc| Project Costs'!AA148),IF('Input| Overheads'!$C$42="Internal labour",SUMPRODUCT(--('Input| Projects'!$AC148="Yes"),'Calc| Overheads Allocation'!H$8,'Calc| Project Costs'!AA148,'Input| Projects'!$Y148),IF('Input| Overheads'!$C$42="DNSP defined",SUMPRODUCT(--('Input| Projects'!$AC148="Yes"),'Calc| Overheads Allocation'!H$61,'Input| Projects'!$AF148),""))),"")</f>
        <v>0</v>
      </c>
      <c r="AR148" s="186">
        <f>IFERROR(IF('Input| Overheads'!$C$42="Direct costs",SUMPRODUCT(--('Input| Projects'!$AC148="Yes"),'Calc| Overheads Allocation'!I$8,'Calc| Project Costs'!AB148),IF('Input| Overheads'!$C$42="Internal labour",SUMPRODUCT(--('Input| Projects'!$AC148="Yes"),'Calc| Overheads Allocation'!I$8,'Calc| Project Costs'!AB148,'Input| Projects'!$Y148),IF('Input| Overheads'!$C$42="DNSP defined",SUMPRODUCT(--('Input| Projects'!$AC148="Yes"),'Calc| Overheads Allocation'!I$61,'Input| Projects'!$AF148),""))),"")</f>
        <v>0</v>
      </c>
      <c r="AS148" s="106"/>
      <c r="AT148" s="186">
        <f>IFERROR(IF('Input| Overheads'!$C$42="Direct costs",SUMPRODUCT(--('Input| Projects'!$AD148="Yes"),'Calc| Overheads Allocation'!C$9,'Calc| Project Costs'!V148),IF('Input| Overheads'!$C$42="Internal labour",SUMPRODUCT(--('Input| Projects'!$AD148="Yes"),'Calc| Overheads Allocation'!C$9,'Calc| Project Costs'!V148,'Input| Projects'!$Y148),IF('Input| Overheads'!$C$42="DNSP defined",SUMPRODUCT(--('Input| Projects'!$AD148="Yes"),'Calc| Overheads Allocation'!C$62,'Input| Projects'!$AG148),""))),"")</f>
        <v>0</v>
      </c>
      <c r="AU148" s="186">
        <f>IFERROR(IF('Input| Overheads'!$C$42="Direct costs",SUMPRODUCT(--('Input| Projects'!$AD148="Yes"),'Calc| Overheads Allocation'!D$9,'Calc| Project Costs'!W148),IF('Input| Overheads'!$C$42="Internal labour",SUMPRODUCT(--('Input| Projects'!$AD148="Yes"),'Calc| Overheads Allocation'!D$9,'Calc| Project Costs'!W148,'Input| Projects'!$Y148),IF('Input| Overheads'!$C$42="DNSP defined",SUMPRODUCT(--('Input| Projects'!$AD148="Yes"),'Calc| Overheads Allocation'!D$62,'Input| Projects'!$AG148),""))),"")</f>
        <v>0</v>
      </c>
      <c r="AV148" s="186">
        <f>IFERROR(IF('Input| Overheads'!$C$42="Direct costs",SUMPRODUCT(--('Input| Projects'!$AD148="Yes"),'Calc| Overheads Allocation'!E$9,'Calc| Project Costs'!X148),IF('Input| Overheads'!$C$42="Internal labour",SUMPRODUCT(--('Input| Projects'!$AD148="Yes"),'Calc| Overheads Allocation'!E$9,'Calc| Project Costs'!X148,'Input| Projects'!$Y148),IF('Input| Overheads'!$C$42="DNSP defined",SUMPRODUCT(--('Input| Projects'!$AD148="Yes"),'Calc| Overheads Allocation'!E$62,'Input| Projects'!$AG148),""))),"")</f>
        <v>0</v>
      </c>
      <c r="AW148" s="186">
        <f>IFERROR(IF('Input| Overheads'!$C$42="Direct costs",SUMPRODUCT(--('Input| Projects'!$AD148="Yes"),'Calc| Overheads Allocation'!F$9,'Calc| Project Costs'!Y148),IF('Input| Overheads'!$C$42="Internal labour",SUMPRODUCT(--('Input| Projects'!$AD148="Yes"),'Calc| Overheads Allocation'!F$9,'Calc| Project Costs'!Y148,'Input| Projects'!$Y148),IF('Input| Overheads'!$C$42="DNSP defined",SUMPRODUCT(--('Input| Projects'!$AD148="Yes"),'Calc| Overheads Allocation'!F$62,'Input| Projects'!$AG148),""))),"")</f>
        <v>0</v>
      </c>
      <c r="AX148" s="186">
        <f>IFERROR(IF('Input| Overheads'!$C$42="Direct costs",SUMPRODUCT(--('Input| Projects'!$AD148="Yes"),'Calc| Overheads Allocation'!G$9,'Calc| Project Costs'!Z148),IF('Input| Overheads'!$C$42="Internal labour",SUMPRODUCT(--('Input| Projects'!$AD148="Yes"),'Calc| Overheads Allocation'!G$9,'Calc| Project Costs'!Z148,'Input| Projects'!$Y148),IF('Input| Overheads'!$C$42="DNSP defined",SUMPRODUCT(--('Input| Projects'!$AD148="Yes"),'Calc| Overheads Allocation'!G$62,'Input| Projects'!$AG148),""))),"")</f>
        <v>0</v>
      </c>
      <c r="AY148" s="186">
        <f>IFERROR(IF('Input| Overheads'!$C$42="Direct costs",SUMPRODUCT(--('Input| Projects'!$AD148="Yes"),'Calc| Overheads Allocation'!H$9,'Calc| Project Costs'!AA148),IF('Input| Overheads'!$C$42="Internal labour",SUMPRODUCT(--('Input| Projects'!$AD148="Yes"),'Calc| Overheads Allocation'!H$9,'Calc| Project Costs'!AA148,'Input| Projects'!$Y148),IF('Input| Overheads'!$C$42="DNSP defined",SUMPRODUCT(--('Input| Projects'!$AD148="Yes"),'Calc| Overheads Allocation'!H$62,'Input| Projects'!$AG148),""))),"")</f>
        <v>0</v>
      </c>
      <c r="AZ148" s="186">
        <f>IFERROR(IF('Input| Overheads'!$C$42="Direct costs",SUMPRODUCT(--('Input| Projects'!$AD148="Yes"),'Calc| Overheads Allocation'!I$9,'Calc| Project Costs'!AB148),IF('Input| Overheads'!$C$42="Internal labour",SUMPRODUCT(--('Input| Projects'!$AD148="Yes"),'Calc| Overheads Allocation'!I$9,'Calc| Project Costs'!AB148,'Input| Projects'!$Y148),IF('Input| Overheads'!$C$42="DNSP defined",SUMPRODUCT(--('Input| Projects'!$AD148="Yes"),'Calc| Overheads Allocation'!I$62,'Input| Projects'!$AG148),""))),"")</f>
        <v>0</v>
      </c>
      <c r="BA148" s="106"/>
      <c r="BB148" s="186">
        <f t="shared" si="100"/>
        <v>53.292940000000002</v>
      </c>
      <c r="BC148" s="186">
        <f t="shared" si="101"/>
        <v>0</v>
      </c>
      <c r="BD148" s="186">
        <f t="shared" si="102"/>
        <v>0</v>
      </c>
      <c r="BE148" s="186">
        <f t="shared" si="79"/>
        <v>0</v>
      </c>
      <c r="BF148" s="186">
        <f t="shared" si="80"/>
        <v>0</v>
      </c>
      <c r="BG148" s="186">
        <f t="shared" si="81"/>
        <v>0</v>
      </c>
      <c r="BH148" s="186">
        <f t="shared" si="82"/>
        <v>0</v>
      </c>
      <c r="BI148" s="97"/>
      <c r="BJ148" s="186">
        <f t="shared" si="83"/>
        <v>0</v>
      </c>
      <c r="BK148" s="186" t="str">
        <f t="shared" si="84"/>
        <v/>
      </c>
      <c r="BL148" s="186" t="str">
        <f t="shared" si="85"/>
        <v/>
      </c>
      <c r="BM148" s="186" t="str">
        <f t="shared" si="86"/>
        <v/>
      </c>
      <c r="BN148" s="186" t="str">
        <f t="shared" si="87"/>
        <v/>
      </c>
      <c r="BO148" s="186" t="str">
        <f t="shared" si="88"/>
        <v/>
      </c>
      <c r="BP148" s="186" t="str">
        <f t="shared" si="89"/>
        <v/>
      </c>
      <c r="BQ148" s="97"/>
      <c r="BR148" s="186">
        <f t="shared" si="90"/>
        <v>391.73435000000001</v>
      </c>
      <c r="BS148" s="186">
        <f t="shared" si="91"/>
        <v>0</v>
      </c>
      <c r="BT148" s="222">
        <f t="shared" si="92"/>
        <v>0</v>
      </c>
      <c r="BU148" s="222">
        <f t="shared" si="93"/>
        <v>0</v>
      </c>
      <c r="BV148" s="222">
        <f t="shared" si="94"/>
        <v>0</v>
      </c>
      <c r="BW148" s="222">
        <f t="shared" si="95"/>
        <v>0</v>
      </c>
      <c r="BX148" s="222">
        <f t="shared" si="96"/>
        <v>0</v>
      </c>
      <c r="BY148" s="106"/>
      <c r="BZ148" s="197">
        <f>IF(SUMIF('Input| Projects'!$AS$8:$CP$8,"Dx",'Input| Projects'!$AS148:$CP148)=0,"",SUMIF('Input| Projects'!$AS$8:$CP$8,"Dx",'Input| Projects'!$AS148:$CP148))</f>
        <v>1</v>
      </c>
      <c r="CA148" s="197" t="str">
        <f>IF(SUMIF('Input| Projects'!$AS$8:$CP$8,"Tx",'Input| Projects'!$AS148:$CP148)=0,"",SUMIF('Input| Projects'!$AS$8:$CP$8,"Tx",'Input| Projects'!$AS148:$CP148))</f>
        <v/>
      </c>
      <c r="CB148" s="150" t="str">
        <f t="shared" si="103"/>
        <v/>
      </c>
    </row>
    <row r="149" spans="2:80" x14ac:dyDescent="0.2">
      <c r="B149" s="201">
        <f>IFERROR('Input| Projects'!B149,"")</f>
        <v>140</v>
      </c>
      <c r="C149" s="42" t="str">
        <f>IFERROR(IF('Input| Projects'!C149="","",'Input| Projects'!C149),"")</f>
        <v>HV Network Projects Committed Program</v>
      </c>
      <c r="D149" s="42" t="str">
        <f>IFERROR(IF('Input| Projects'!D149="","",'Input| Projects'!D149),"")</f>
        <v>HV_102.07</v>
      </c>
      <c r="E149" s="104"/>
      <c r="F149" s="190">
        <f>IFERROR('Input| Projects'!I149*'Input| Escalations'!$K$19,"")</f>
        <v>66.048119999999997</v>
      </c>
      <c r="G149" s="190">
        <f>IFERROR('Input| Projects'!J149*'Input| Escalations'!$K$19,"")</f>
        <v>0</v>
      </c>
      <c r="H149" s="190">
        <f>IFERROR('Input| Projects'!K149*'Input| Escalations'!$K$19,"")</f>
        <v>0</v>
      </c>
      <c r="I149" s="190">
        <f>IFERROR('Input| Projects'!L149*'Input| Escalations'!$K$19,"")</f>
        <v>0</v>
      </c>
      <c r="J149" s="190">
        <f>IFERROR('Input| Projects'!M149*'Input| Escalations'!$K$19,"")</f>
        <v>0</v>
      </c>
      <c r="K149" s="190">
        <f>IFERROR('Input| Projects'!N149*'Input| Escalations'!$K$19,"")</f>
        <v>0</v>
      </c>
      <c r="L149" s="190">
        <f>IFERROR('Input| Projects'!O149*'Input| Escalations'!$K$19,"")</f>
        <v>0</v>
      </c>
      <c r="M149" s="150" t="str">
        <f>IF(ABS(SUM(F149:L149)-(SUM('Input| Projects'!I149:O149)*'Input| Escalations'!$K$19))&lt;0.0000001,"",1)</f>
        <v/>
      </c>
      <c r="N149" s="192">
        <f>'Input| Projects'!$Y149*INDEX('Input| Escalations'!$H$33:$N$33,MATCH('Calc| Project Costs'!N$9,'Input| Escalations'!$H$23:$N$23,0))+'Input| Projects'!$Z149*INDEX('Input| Escalations'!$H$34:$N$34,MATCH('Calc| Project Costs'!N$9,'Input| Escalations'!$H$23:$N$23,0))+'Input| Projects'!$AA149*INDEX('Input| Escalations'!$H$35:$N$35,MATCH('Calc| Project Costs'!N$9,'Input| Escalations'!$H$23:$N$23,0))+1</f>
        <v>1</v>
      </c>
      <c r="O149" s="192">
        <f>'Input| Projects'!$Y149*INDEX('Input| Escalations'!$H$33:$N$33,MATCH('Calc| Project Costs'!O$9,'Input| Escalations'!$H$23:$N$23,0))+'Input| Projects'!$Z149*INDEX('Input| Escalations'!$H$34:$N$34,MATCH('Calc| Project Costs'!O$9,'Input| Escalations'!$H$23:$N$23,0))+'Input| Projects'!$AA149*INDEX('Input| Escalations'!$H$35:$N$35,MATCH('Calc| Project Costs'!O$9,'Input| Escalations'!$H$23:$N$23,0))+1</f>
        <v>1</v>
      </c>
      <c r="P149" s="192">
        <f>'Input| Projects'!$Y149*INDEX('Input| Escalations'!$H$33:$N$33,MATCH('Calc| Project Costs'!P$9,'Input| Escalations'!$H$23:$N$23,0))+'Input| Projects'!$Z149*INDEX('Input| Escalations'!$H$34:$N$34,MATCH('Calc| Project Costs'!P$9,'Input| Escalations'!$H$23:$N$23,0))+'Input| Projects'!$AA149*INDEX('Input| Escalations'!$H$35:$N$35,MATCH('Calc| Project Costs'!P$9,'Input| Escalations'!$H$23:$N$23,0))+1</f>
        <v>1</v>
      </c>
      <c r="Q149" s="192">
        <f>'Input| Projects'!$Y149*INDEX('Input| Escalations'!$H$33:$N$33,MATCH('Calc| Project Costs'!Q$9,'Input| Escalations'!$H$23:$N$23,0))+'Input| Projects'!$Z149*INDEX('Input| Escalations'!$H$34:$N$34,MATCH('Calc| Project Costs'!Q$9,'Input| Escalations'!$H$23:$N$23,0))+'Input| Projects'!$AA149*INDEX('Input| Escalations'!$H$35:$N$35,MATCH('Calc| Project Costs'!Q$9,'Input| Escalations'!$H$23:$N$23,0))+1</f>
        <v>1</v>
      </c>
      <c r="R149" s="192">
        <f>'Input| Projects'!$Y149*INDEX('Input| Escalations'!$H$33:$N$33,MATCH('Calc| Project Costs'!R$9,'Input| Escalations'!$H$23:$N$23,0))+'Input| Projects'!$Z149*INDEX('Input| Escalations'!$H$34:$N$34,MATCH('Calc| Project Costs'!R$9,'Input| Escalations'!$H$23:$N$23,0))+'Input| Projects'!$AA149*INDEX('Input| Escalations'!$H$35:$N$35,MATCH('Calc| Project Costs'!R$9,'Input| Escalations'!$H$23:$N$23,0))+1</f>
        <v>1</v>
      </c>
      <c r="S149" s="192">
        <f>'Input| Projects'!$Y149*INDEX('Input| Escalations'!$H$33:$N$33,MATCH('Calc| Project Costs'!S$9,'Input| Escalations'!$H$23:$N$23,0))+'Input| Projects'!$Z149*INDEX('Input| Escalations'!$H$34:$N$34,MATCH('Calc| Project Costs'!S$9,'Input| Escalations'!$H$23:$N$23,0))+'Input| Projects'!$AA149*INDEX('Input| Escalations'!$H$35:$N$35,MATCH('Calc| Project Costs'!S$9,'Input| Escalations'!$H$23:$N$23,0))+1</f>
        <v>1</v>
      </c>
      <c r="T149" s="192">
        <f>'Input| Projects'!$Y149*INDEX('Input| Escalations'!$H$33:$N$33,MATCH('Calc| Project Costs'!T$9,'Input| Escalations'!$H$23:$N$23,0))+'Input| Projects'!$Z149*INDEX('Input| Escalations'!$H$34:$N$34,MATCH('Calc| Project Costs'!T$9,'Input| Escalations'!$H$23:$N$23,0))+'Input| Projects'!$AA149*INDEX('Input| Escalations'!$H$35:$N$35,MATCH('Calc| Project Costs'!T$9,'Input| Escalations'!$H$23:$N$23,0))+1</f>
        <v>1</v>
      </c>
      <c r="U149" s="106"/>
      <c r="V149" s="186">
        <f t="shared" si="97"/>
        <v>66.048119999999997</v>
      </c>
      <c r="W149" s="186">
        <f t="shared" si="98"/>
        <v>0</v>
      </c>
      <c r="X149" s="186">
        <f t="shared" si="99"/>
        <v>0</v>
      </c>
      <c r="Y149" s="186">
        <f t="shared" si="75"/>
        <v>0</v>
      </c>
      <c r="Z149" s="186">
        <f t="shared" si="76"/>
        <v>0</v>
      </c>
      <c r="AA149" s="186">
        <f t="shared" si="77"/>
        <v>0</v>
      </c>
      <c r="AB149" s="186">
        <f t="shared" si="78"/>
        <v>0</v>
      </c>
      <c r="AC149" s="106"/>
      <c r="AD149" s="186">
        <f>'Input| Projects'!Q149*N149*'Input| Escalations'!$K$19</f>
        <v>0</v>
      </c>
      <c r="AE149" s="186">
        <f>'Input| Projects'!R149*O149*'Input| Escalations'!$K$19</f>
        <v>0</v>
      </c>
      <c r="AF149" s="186">
        <f>'Input| Projects'!S149*P149*'Input| Escalations'!$K$19</f>
        <v>0</v>
      </c>
      <c r="AG149" s="186">
        <f>'Input| Projects'!T149*Q149*'Input| Escalations'!$K$19</f>
        <v>0</v>
      </c>
      <c r="AH149" s="186">
        <f>'Input| Projects'!U149*R149*'Input| Escalations'!$K$19</f>
        <v>0</v>
      </c>
      <c r="AI149" s="186">
        <f>'Input| Projects'!V149*S149*'Input| Escalations'!$K$19</f>
        <v>0</v>
      </c>
      <c r="AJ149" s="186">
        <f>'Input| Projects'!W149*T149*'Input| Escalations'!$K$19</f>
        <v>0</v>
      </c>
      <c r="AK149" s="106"/>
      <c r="AL149" s="186">
        <f>IFERROR(IF('Input| Overheads'!$C$42="Direct costs",SUMPRODUCT(--('Input| Projects'!$AC149="Yes"),'Calc| Overheads Allocation'!C$8,'Calc| Project Costs'!V149),IF('Input| Overheads'!$C$42="Internal labour",SUMPRODUCT(--('Input| Projects'!$AC149="Yes"),'Calc| Overheads Allocation'!C$8,'Calc| Project Costs'!V149,'Input| Projects'!$Y149),IF('Input| Overheads'!$C$42="DNSP defined",SUMPRODUCT(--('Input| Projects'!$AC149="Yes"),'Calc| Overheads Allocation'!C$61,'Input| Projects'!$AF149),""))),"")</f>
        <v>14.80875</v>
      </c>
      <c r="AM149" s="186">
        <f>IFERROR(IF('Input| Overheads'!$C$42="Direct costs",SUMPRODUCT(--('Input| Projects'!$AC149="Yes"),'Calc| Overheads Allocation'!D$8,'Calc| Project Costs'!W149),IF('Input| Overheads'!$C$42="Internal labour",SUMPRODUCT(--('Input| Projects'!$AC149="Yes"),'Calc| Overheads Allocation'!D$8,'Calc| Project Costs'!W149,'Input| Projects'!$Y149),IF('Input| Overheads'!$C$42="DNSP defined",SUMPRODUCT(--('Input| Projects'!$AC149="Yes"),'Calc| Overheads Allocation'!D$61,'Input| Projects'!$AF149),""))),"")</f>
        <v>0</v>
      </c>
      <c r="AN149" s="186">
        <f>IFERROR(IF('Input| Overheads'!$C$42="Direct costs",SUMPRODUCT(--('Input| Projects'!$AC149="Yes"),'Calc| Overheads Allocation'!E$8,'Calc| Project Costs'!X149),IF('Input| Overheads'!$C$42="Internal labour",SUMPRODUCT(--('Input| Projects'!$AC149="Yes"),'Calc| Overheads Allocation'!E$8,'Calc| Project Costs'!X149,'Input| Projects'!$Y149),IF('Input| Overheads'!$C$42="DNSP defined",SUMPRODUCT(--('Input| Projects'!$AC149="Yes"),'Calc| Overheads Allocation'!E$61,'Input| Projects'!$AF149),""))),"")</f>
        <v>0</v>
      </c>
      <c r="AO149" s="186">
        <f>IFERROR(IF('Input| Overheads'!$C$42="Direct costs",SUMPRODUCT(--('Input| Projects'!$AC149="Yes"),'Calc| Overheads Allocation'!F$8,'Calc| Project Costs'!Y149),IF('Input| Overheads'!$C$42="Internal labour",SUMPRODUCT(--('Input| Projects'!$AC149="Yes"),'Calc| Overheads Allocation'!F$8,'Calc| Project Costs'!Y149,'Input| Projects'!$Y149),IF('Input| Overheads'!$C$42="DNSP defined",SUMPRODUCT(--('Input| Projects'!$AC149="Yes"),'Calc| Overheads Allocation'!F$61,'Input| Projects'!$AF149),""))),"")</f>
        <v>0</v>
      </c>
      <c r="AP149" s="186">
        <f>IFERROR(IF('Input| Overheads'!$C$42="Direct costs",SUMPRODUCT(--('Input| Projects'!$AC149="Yes"),'Calc| Overheads Allocation'!G$8,'Calc| Project Costs'!Z149),IF('Input| Overheads'!$C$42="Internal labour",SUMPRODUCT(--('Input| Projects'!$AC149="Yes"),'Calc| Overheads Allocation'!G$8,'Calc| Project Costs'!Z149,'Input| Projects'!$Y149),IF('Input| Overheads'!$C$42="DNSP defined",SUMPRODUCT(--('Input| Projects'!$AC149="Yes"),'Calc| Overheads Allocation'!G$61,'Input| Projects'!$AF149),""))),"")</f>
        <v>0</v>
      </c>
      <c r="AQ149" s="186">
        <f>IFERROR(IF('Input| Overheads'!$C$42="Direct costs",SUMPRODUCT(--('Input| Projects'!$AC149="Yes"),'Calc| Overheads Allocation'!H$8,'Calc| Project Costs'!AA149),IF('Input| Overheads'!$C$42="Internal labour",SUMPRODUCT(--('Input| Projects'!$AC149="Yes"),'Calc| Overheads Allocation'!H$8,'Calc| Project Costs'!AA149,'Input| Projects'!$Y149),IF('Input| Overheads'!$C$42="DNSP defined",SUMPRODUCT(--('Input| Projects'!$AC149="Yes"),'Calc| Overheads Allocation'!H$61,'Input| Projects'!$AF149),""))),"")</f>
        <v>0</v>
      </c>
      <c r="AR149" s="186">
        <f>IFERROR(IF('Input| Overheads'!$C$42="Direct costs",SUMPRODUCT(--('Input| Projects'!$AC149="Yes"),'Calc| Overheads Allocation'!I$8,'Calc| Project Costs'!AB149),IF('Input| Overheads'!$C$42="Internal labour",SUMPRODUCT(--('Input| Projects'!$AC149="Yes"),'Calc| Overheads Allocation'!I$8,'Calc| Project Costs'!AB149,'Input| Projects'!$Y149),IF('Input| Overheads'!$C$42="DNSP defined",SUMPRODUCT(--('Input| Projects'!$AC149="Yes"),'Calc| Overheads Allocation'!I$61,'Input| Projects'!$AF149),""))),"")</f>
        <v>0</v>
      </c>
      <c r="AS149" s="106"/>
      <c r="AT149" s="186">
        <f>IFERROR(IF('Input| Overheads'!$C$42="Direct costs",SUMPRODUCT(--('Input| Projects'!$AD149="Yes"),'Calc| Overheads Allocation'!C$9,'Calc| Project Costs'!V149),IF('Input| Overheads'!$C$42="Internal labour",SUMPRODUCT(--('Input| Projects'!$AD149="Yes"),'Calc| Overheads Allocation'!C$9,'Calc| Project Costs'!V149,'Input| Projects'!$Y149),IF('Input| Overheads'!$C$42="DNSP defined",SUMPRODUCT(--('Input| Projects'!$AD149="Yes"),'Calc| Overheads Allocation'!C$62,'Input| Projects'!$AG149),""))),"")</f>
        <v>0</v>
      </c>
      <c r="AU149" s="186">
        <f>IFERROR(IF('Input| Overheads'!$C$42="Direct costs",SUMPRODUCT(--('Input| Projects'!$AD149="Yes"),'Calc| Overheads Allocation'!D$9,'Calc| Project Costs'!W149),IF('Input| Overheads'!$C$42="Internal labour",SUMPRODUCT(--('Input| Projects'!$AD149="Yes"),'Calc| Overheads Allocation'!D$9,'Calc| Project Costs'!W149,'Input| Projects'!$Y149),IF('Input| Overheads'!$C$42="DNSP defined",SUMPRODUCT(--('Input| Projects'!$AD149="Yes"),'Calc| Overheads Allocation'!D$62,'Input| Projects'!$AG149),""))),"")</f>
        <v>0</v>
      </c>
      <c r="AV149" s="186">
        <f>IFERROR(IF('Input| Overheads'!$C$42="Direct costs",SUMPRODUCT(--('Input| Projects'!$AD149="Yes"),'Calc| Overheads Allocation'!E$9,'Calc| Project Costs'!X149),IF('Input| Overheads'!$C$42="Internal labour",SUMPRODUCT(--('Input| Projects'!$AD149="Yes"),'Calc| Overheads Allocation'!E$9,'Calc| Project Costs'!X149,'Input| Projects'!$Y149),IF('Input| Overheads'!$C$42="DNSP defined",SUMPRODUCT(--('Input| Projects'!$AD149="Yes"),'Calc| Overheads Allocation'!E$62,'Input| Projects'!$AG149),""))),"")</f>
        <v>0</v>
      </c>
      <c r="AW149" s="186">
        <f>IFERROR(IF('Input| Overheads'!$C$42="Direct costs",SUMPRODUCT(--('Input| Projects'!$AD149="Yes"),'Calc| Overheads Allocation'!F$9,'Calc| Project Costs'!Y149),IF('Input| Overheads'!$C$42="Internal labour",SUMPRODUCT(--('Input| Projects'!$AD149="Yes"),'Calc| Overheads Allocation'!F$9,'Calc| Project Costs'!Y149,'Input| Projects'!$Y149),IF('Input| Overheads'!$C$42="DNSP defined",SUMPRODUCT(--('Input| Projects'!$AD149="Yes"),'Calc| Overheads Allocation'!F$62,'Input| Projects'!$AG149),""))),"")</f>
        <v>0</v>
      </c>
      <c r="AX149" s="186">
        <f>IFERROR(IF('Input| Overheads'!$C$42="Direct costs",SUMPRODUCT(--('Input| Projects'!$AD149="Yes"),'Calc| Overheads Allocation'!G$9,'Calc| Project Costs'!Z149),IF('Input| Overheads'!$C$42="Internal labour",SUMPRODUCT(--('Input| Projects'!$AD149="Yes"),'Calc| Overheads Allocation'!G$9,'Calc| Project Costs'!Z149,'Input| Projects'!$Y149),IF('Input| Overheads'!$C$42="DNSP defined",SUMPRODUCT(--('Input| Projects'!$AD149="Yes"),'Calc| Overheads Allocation'!G$62,'Input| Projects'!$AG149),""))),"")</f>
        <v>0</v>
      </c>
      <c r="AY149" s="186">
        <f>IFERROR(IF('Input| Overheads'!$C$42="Direct costs",SUMPRODUCT(--('Input| Projects'!$AD149="Yes"),'Calc| Overheads Allocation'!H$9,'Calc| Project Costs'!AA149),IF('Input| Overheads'!$C$42="Internal labour",SUMPRODUCT(--('Input| Projects'!$AD149="Yes"),'Calc| Overheads Allocation'!H$9,'Calc| Project Costs'!AA149,'Input| Projects'!$Y149),IF('Input| Overheads'!$C$42="DNSP defined",SUMPRODUCT(--('Input| Projects'!$AD149="Yes"),'Calc| Overheads Allocation'!H$62,'Input| Projects'!$AG149),""))),"")</f>
        <v>0</v>
      </c>
      <c r="AZ149" s="186">
        <f>IFERROR(IF('Input| Overheads'!$C$42="Direct costs",SUMPRODUCT(--('Input| Projects'!$AD149="Yes"),'Calc| Overheads Allocation'!I$9,'Calc| Project Costs'!AB149),IF('Input| Overheads'!$C$42="Internal labour",SUMPRODUCT(--('Input| Projects'!$AD149="Yes"),'Calc| Overheads Allocation'!I$9,'Calc| Project Costs'!AB149,'Input| Projects'!$Y149),IF('Input| Overheads'!$C$42="DNSP defined",SUMPRODUCT(--('Input| Projects'!$AD149="Yes"),'Calc| Overheads Allocation'!I$62,'Input| Projects'!$AG149),""))),"")</f>
        <v>0</v>
      </c>
      <c r="BA149" s="106"/>
      <c r="BB149" s="186">
        <f t="shared" si="100"/>
        <v>14.80875</v>
      </c>
      <c r="BC149" s="186">
        <f t="shared" si="101"/>
        <v>0</v>
      </c>
      <c r="BD149" s="186">
        <f t="shared" si="102"/>
        <v>0</v>
      </c>
      <c r="BE149" s="186">
        <f t="shared" si="79"/>
        <v>0</v>
      </c>
      <c r="BF149" s="186">
        <f t="shared" si="80"/>
        <v>0</v>
      </c>
      <c r="BG149" s="186">
        <f t="shared" si="81"/>
        <v>0</v>
      </c>
      <c r="BH149" s="186">
        <f t="shared" si="82"/>
        <v>0</v>
      </c>
      <c r="BI149" s="97"/>
      <c r="BJ149" s="186">
        <f t="shared" si="83"/>
        <v>0</v>
      </c>
      <c r="BK149" s="186" t="str">
        <f t="shared" si="84"/>
        <v/>
      </c>
      <c r="BL149" s="186" t="str">
        <f t="shared" si="85"/>
        <v/>
      </c>
      <c r="BM149" s="186" t="str">
        <f t="shared" si="86"/>
        <v/>
      </c>
      <c r="BN149" s="186" t="str">
        <f t="shared" si="87"/>
        <v/>
      </c>
      <c r="BO149" s="186" t="str">
        <f t="shared" si="88"/>
        <v/>
      </c>
      <c r="BP149" s="186" t="str">
        <f t="shared" si="89"/>
        <v/>
      </c>
      <c r="BQ149" s="97"/>
      <c r="BR149" s="186">
        <f t="shared" si="90"/>
        <v>80.856870000000001</v>
      </c>
      <c r="BS149" s="186">
        <f t="shared" si="91"/>
        <v>0</v>
      </c>
      <c r="BT149" s="222">
        <f t="shared" si="92"/>
        <v>0</v>
      </c>
      <c r="BU149" s="222">
        <f t="shared" si="93"/>
        <v>0</v>
      </c>
      <c r="BV149" s="222">
        <f t="shared" si="94"/>
        <v>0</v>
      </c>
      <c r="BW149" s="222">
        <f t="shared" si="95"/>
        <v>0</v>
      </c>
      <c r="BX149" s="222">
        <f t="shared" si="96"/>
        <v>0</v>
      </c>
      <c r="BY149" s="106"/>
      <c r="BZ149" s="197">
        <f>IF(SUMIF('Input| Projects'!$AS$8:$CP$8,"Dx",'Input| Projects'!$AS149:$CP149)=0,"",SUMIF('Input| Projects'!$AS$8:$CP$8,"Dx",'Input| Projects'!$AS149:$CP149))</f>
        <v>1</v>
      </c>
      <c r="CA149" s="197" t="str">
        <f>IF(SUMIF('Input| Projects'!$AS$8:$CP$8,"Tx",'Input| Projects'!$AS149:$CP149)=0,"",SUMIF('Input| Projects'!$AS$8:$CP$8,"Tx",'Input| Projects'!$AS149:$CP149))</f>
        <v/>
      </c>
      <c r="CB149" s="150" t="str">
        <f t="shared" si="103"/>
        <v/>
      </c>
    </row>
    <row r="150" spans="2:80" x14ac:dyDescent="0.2">
      <c r="B150" s="201">
        <f>IFERROR('Input| Projects'!B150,"")</f>
        <v>141</v>
      </c>
      <c r="C150" s="42" t="str">
        <f>IFERROR(IF('Input| Projects'!C150="","",'Input| Projects'!C150),"")</f>
        <v>HV Network Reinforcement Program</v>
      </c>
      <c r="D150" s="42" t="str">
        <f>IFERROR(IF('Input| Projects'!D150="","",'Input| Projects'!D150),"")</f>
        <v>HV_102.08</v>
      </c>
      <c r="E150" s="104"/>
      <c r="F150" s="190">
        <f>IFERROR('Input| Projects'!I150*'Input| Escalations'!$K$19,"")</f>
        <v>2257.15688</v>
      </c>
      <c r="G150" s="190">
        <f>IFERROR('Input| Projects'!J150*'Input| Escalations'!$K$19,"")</f>
        <v>0</v>
      </c>
      <c r="H150" s="190">
        <f>IFERROR('Input| Projects'!K150*'Input| Escalations'!$K$19,"")</f>
        <v>0</v>
      </c>
      <c r="I150" s="190">
        <f>IFERROR('Input| Projects'!L150*'Input| Escalations'!$K$19,"")</f>
        <v>0</v>
      </c>
      <c r="J150" s="190">
        <f>IFERROR('Input| Projects'!M150*'Input| Escalations'!$K$19,"")</f>
        <v>0</v>
      </c>
      <c r="K150" s="190">
        <f>IFERROR('Input| Projects'!N150*'Input| Escalations'!$K$19,"")</f>
        <v>0</v>
      </c>
      <c r="L150" s="190">
        <f>IFERROR('Input| Projects'!O150*'Input| Escalations'!$K$19,"")</f>
        <v>0</v>
      </c>
      <c r="M150" s="150" t="str">
        <f>IF(ABS(SUM(F150:L150)-(SUM('Input| Projects'!I150:O150)*'Input| Escalations'!$K$19))&lt;0.0000001,"",1)</f>
        <v/>
      </c>
      <c r="N150" s="192">
        <f>'Input| Projects'!$Y150*INDEX('Input| Escalations'!$H$33:$N$33,MATCH('Calc| Project Costs'!N$9,'Input| Escalations'!$H$23:$N$23,0))+'Input| Projects'!$Z150*INDEX('Input| Escalations'!$H$34:$N$34,MATCH('Calc| Project Costs'!N$9,'Input| Escalations'!$H$23:$N$23,0))+'Input| Projects'!$AA150*INDEX('Input| Escalations'!$H$35:$N$35,MATCH('Calc| Project Costs'!N$9,'Input| Escalations'!$H$23:$N$23,0))+1</f>
        <v>1</v>
      </c>
      <c r="O150" s="192">
        <f>'Input| Projects'!$Y150*INDEX('Input| Escalations'!$H$33:$N$33,MATCH('Calc| Project Costs'!O$9,'Input| Escalations'!$H$23:$N$23,0))+'Input| Projects'!$Z150*INDEX('Input| Escalations'!$H$34:$N$34,MATCH('Calc| Project Costs'!O$9,'Input| Escalations'!$H$23:$N$23,0))+'Input| Projects'!$AA150*INDEX('Input| Escalations'!$H$35:$N$35,MATCH('Calc| Project Costs'!O$9,'Input| Escalations'!$H$23:$N$23,0))+1</f>
        <v>1</v>
      </c>
      <c r="P150" s="192">
        <f>'Input| Projects'!$Y150*INDEX('Input| Escalations'!$H$33:$N$33,MATCH('Calc| Project Costs'!P$9,'Input| Escalations'!$H$23:$N$23,0))+'Input| Projects'!$Z150*INDEX('Input| Escalations'!$H$34:$N$34,MATCH('Calc| Project Costs'!P$9,'Input| Escalations'!$H$23:$N$23,0))+'Input| Projects'!$AA150*INDEX('Input| Escalations'!$H$35:$N$35,MATCH('Calc| Project Costs'!P$9,'Input| Escalations'!$H$23:$N$23,0))+1</f>
        <v>1</v>
      </c>
      <c r="Q150" s="192">
        <f>'Input| Projects'!$Y150*INDEX('Input| Escalations'!$H$33:$N$33,MATCH('Calc| Project Costs'!Q$9,'Input| Escalations'!$H$23:$N$23,0))+'Input| Projects'!$Z150*INDEX('Input| Escalations'!$H$34:$N$34,MATCH('Calc| Project Costs'!Q$9,'Input| Escalations'!$H$23:$N$23,0))+'Input| Projects'!$AA150*INDEX('Input| Escalations'!$H$35:$N$35,MATCH('Calc| Project Costs'!Q$9,'Input| Escalations'!$H$23:$N$23,0))+1</f>
        <v>1</v>
      </c>
      <c r="R150" s="192">
        <f>'Input| Projects'!$Y150*INDEX('Input| Escalations'!$H$33:$N$33,MATCH('Calc| Project Costs'!R$9,'Input| Escalations'!$H$23:$N$23,0))+'Input| Projects'!$Z150*INDEX('Input| Escalations'!$H$34:$N$34,MATCH('Calc| Project Costs'!R$9,'Input| Escalations'!$H$23:$N$23,0))+'Input| Projects'!$AA150*INDEX('Input| Escalations'!$H$35:$N$35,MATCH('Calc| Project Costs'!R$9,'Input| Escalations'!$H$23:$N$23,0))+1</f>
        <v>1</v>
      </c>
      <c r="S150" s="192">
        <f>'Input| Projects'!$Y150*INDEX('Input| Escalations'!$H$33:$N$33,MATCH('Calc| Project Costs'!S$9,'Input| Escalations'!$H$23:$N$23,0))+'Input| Projects'!$Z150*INDEX('Input| Escalations'!$H$34:$N$34,MATCH('Calc| Project Costs'!S$9,'Input| Escalations'!$H$23:$N$23,0))+'Input| Projects'!$AA150*INDEX('Input| Escalations'!$H$35:$N$35,MATCH('Calc| Project Costs'!S$9,'Input| Escalations'!$H$23:$N$23,0))+1</f>
        <v>1</v>
      </c>
      <c r="T150" s="192">
        <f>'Input| Projects'!$Y150*INDEX('Input| Escalations'!$H$33:$N$33,MATCH('Calc| Project Costs'!T$9,'Input| Escalations'!$H$23:$N$23,0))+'Input| Projects'!$Z150*INDEX('Input| Escalations'!$H$34:$N$34,MATCH('Calc| Project Costs'!T$9,'Input| Escalations'!$H$23:$N$23,0))+'Input| Projects'!$AA150*INDEX('Input| Escalations'!$H$35:$N$35,MATCH('Calc| Project Costs'!T$9,'Input| Escalations'!$H$23:$N$23,0))+1</f>
        <v>1</v>
      </c>
      <c r="U150" s="106"/>
      <c r="V150" s="186">
        <f t="shared" si="97"/>
        <v>2257.15688</v>
      </c>
      <c r="W150" s="186">
        <f t="shared" si="98"/>
        <v>0</v>
      </c>
      <c r="X150" s="186">
        <f t="shared" si="99"/>
        <v>0</v>
      </c>
      <c r="Y150" s="186">
        <f t="shared" si="75"/>
        <v>0</v>
      </c>
      <c r="Z150" s="186">
        <f t="shared" si="76"/>
        <v>0</v>
      </c>
      <c r="AA150" s="186">
        <f t="shared" si="77"/>
        <v>0</v>
      </c>
      <c r="AB150" s="186">
        <f t="shared" si="78"/>
        <v>0</v>
      </c>
      <c r="AC150" s="106"/>
      <c r="AD150" s="186">
        <f>'Input| Projects'!Q150*N150*'Input| Escalations'!$K$19</f>
        <v>0</v>
      </c>
      <c r="AE150" s="186">
        <f>'Input| Projects'!R150*O150*'Input| Escalations'!$K$19</f>
        <v>0</v>
      </c>
      <c r="AF150" s="186">
        <f>'Input| Projects'!S150*P150*'Input| Escalations'!$K$19</f>
        <v>0</v>
      </c>
      <c r="AG150" s="186">
        <f>'Input| Projects'!T150*Q150*'Input| Escalations'!$K$19</f>
        <v>0</v>
      </c>
      <c r="AH150" s="186">
        <f>'Input| Projects'!U150*R150*'Input| Escalations'!$K$19</f>
        <v>0</v>
      </c>
      <c r="AI150" s="186">
        <f>'Input| Projects'!V150*S150*'Input| Escalations'!$K$19</f>
        <v>0</v>
      </c>
      <c r="AJ150" s="186">
        <f>'Input| Projects'!W150*T150*'Input| Escalations'!$K$19</f>
        <v>0</v>
      </c>
      <c r="AK150" s="106"/>
      <c r="AL150" s="186">
        <f>IFERROR(IF('Input| Overheads'!$C$42="Direct costs",SUMPRODUCT(--('Input| Projects'!$AC150="Yes"),'Calc| Overheads Allocation'!C$8,'Calc| Project Costs'!V150),IF('Input| Overheads'!$C$42="Internal labour",SUMPRODUCT(--('Input| Projects'!$AC150="Yes"),'Calc| Overheads Allocation'!C$8,'Calc| Project Costs'!V150,'Input| Projects'!$Y150),IF('Input| Overheads'!$C$42="DNSP defined",SUMPRODUCT(--('Input| Projects'!$AC150="Yes"),'Calc| Overheads Allocation'!C$61,'Input| Projects'!$AF150),""))),"")</f>
        <v>566.59356000000002</v>
      </c>
      <c r="AM150" s="186">
        <f>IFERROR(IF('Input| Overheads'!$C$42="Direct costs",SUMPRODUCT(--('Input| Projects'!$AC150="Yes"),'Calc| Overheads Allocation'!D$8,'Calc| Project Costs'!W150),IF('Input| Overheads'!$C$42="Internal labour",SUMPRODUCT(--('Input| Projects'!$AC150="Yes"),'Calc| Overheads Allocation'!D$8,'Calc| Project Costs'!W150,'Input| Projects'!$Y150),IF('Input| Overheads'!$C$42="DNSP defined",SUMPRODUCT(--('Input| Projects'!$AC150="Yes"),'Calc| Overheads Allocation'!D$61,'Input| Projects'!$AF150),""))),"")</f>
        <v>0</v>
      </c>
      <c r="AN150" s="186">
        <f>IFERROR(IF('Input| Overheads'!$C$42="Direct costs",SUMPRODUCT(--('Input| Projects'!$AC150="Yes"),'Calc| Overheads Allocation'!E$8,'Calc| Project Costs'!X150),IF('Input| Overheads'!$C$42="Internal labour",SUMPRODUCT(--('Input| Projects'!$AC150="Yes"),'Calc| Overheads Allocation'!E$8,'Calc| Project Costs'!X150,'Input| Projects'!$Y150),IF('Input| Overheads'!$C$42="DNSP defined",SUMPRODUCT(--('Input| Projects'!$AC150="Yes"),'Calc| Overheads Allocation'!E$61,'Input| Projects'!$AF150),""))),"")</f>
        <v>0</v>
      </c>
      <c r="AO150" s="186">
        <f>IFERROR(IF('Input| Overheads'!$C$42="Direct costs",SUMPRODUCT(--('Input| Projects'!$AC150="Yes"),'Calc| Overheads Allocation'!F$8,'Calc| Project Costs'!Y150),IF('Input| Overheads'!$C$42="Internal labour",SUMPRODUCT(--('Input| Projects'!$AC150="Yes"),'Calc| Overheads Allocation'!F$8,'Calc| Project Costs'!Y150,'Input| Projects'!$Y150),IF('Input| Overheads'!$C$42="DNSP defined",SUMPRODUCT(--('Input| Projects'!$AC150="Yes"),'Calc| Overheads Allocation'!F$61,'Input| Projects'!$AF150),""))),"")</f>
        <v>0</v>
      </c>
      <c r="AP150" s="186">
        <f>IFERROR(IF('Input| Overheads'!$C$42="Direct costs",SUMPRODUCT(--('Input| Projects'!$AC150="Yes"),'Calc| Overheads Allocation'!G$8,'Calc| Project Costs'!Z150),IF('Input| Overheads'!$C$42="Internal labour",SUMPRODUCT(--('Input| Projects'!$AC150="Yes"),'Calc| Overheads Allocation'!G$8,'Calc| Project Costs'!Z150,'Input| Projects'!$Y150),IF('Input| Overheads'!$C$42="DNSP defined",SUMPRODUCT(--('Input| Projects'!$AC150="Yes"),'Calc| Overheads Allocation'!G$61,'Input| Projects'!$AF150),""))),"")</f>
        <v>0</v>
      </c>
      <c r="AQ150" s="186">
        <f>IFERROR(IF('Input| Overheads'!$C$42="Direct costs",SUMPRODUCT(--('Input| Projects'!$AC150="Yes"),'Calc| Overheads Allocation'!H$8,'Calc| Project Costs'!AA150),IF('Input| Overheads'!$C$42="Internal labour",SUMPRODUCT(--('Input| Projects'!$AC150="Yes"),'Calc| Overheads Allocation'!H$8,'Calc| Project Costs'!AA150,'Input| Projects'!$Y150),IF('Input| Overheads'!$C$42="DNSP defined",SUMPRODUCT(--('Input| Projects'!$AC150="Yes"),'Calc| Overheads Allocation'!H$61,'Input| Projects'!$AF150),""))),"")</f>
        <v>0</v>
      </c>
      <c r="AR150" s="186">
        <f>IFERROR(IF('Input| Overheads'!$C$42="Direct costs",SUMPRODUCT(--('Input| Projects'!$AC150="Yes"),'Calc| Overheads Allocation'!I$8,'Calc| Project Costs'!AB150),IF('Input| Overheads'!$C$42="Internal labour",SUMPRODUCT(--('Input| Projects'!$AC150="Yes"),'Calc| Overheads Allocation'!I$8,'Calc| Project Costs'!AB150,'Input| Projects'!$Y150),IF('Input| Overheads'!$C$42="DNSP defined",SUMPRODUCT(--('Input| Projects'!$AC150="Yes"),'Calc| Overheads Allocation'!I$61,'Input| Projects'!$AF150),""))),"")</f>
        <v>0</v>
      </c>
      <c r="AS150" s="106"/>
      <c r="AT150" s="186">
        <f>IFERROR(IF('Input| Overheads'!$C$42="Direct costs",SUMPRODUCT(--('Input| Projects'!$AD150="Yes"),'Calc| Overheads Allocation'!C$9,'Calc| Project Costs'!V150),IF('Input| Overheads'!$C$42="Internal labour",SUMPRODUCT(--('Input| Projects'!$AD150="Yes"),'Calc| Overheads Allocation'!C$9,'Calc| Project Costs'!V150,'Input| Projects'!$Y150),IF('Input| Overheads'!$C$42="DNSP defined",SUMPRODUCT(--('Input| Projects'!$AD150="Yes"),'Calc| Overheads Allocation'!C$62,'Input| Projects'!$AG150),""))),"")</f>
        <v>0</v>
      </c>
      <c r="AU150" s="186">
        <f>IFERROR(IF('Input| Overheads'!$C$42="Direct costs",SUMPRODUCT(--('Input| Projects'!$AD150="Yes"),'Calc| Overheads Allocation'!D$9,'Calc| Project Costs'!W150),IF('Input| Overheads'!$C$42="Internal labour",SUMPRODUCT(--('Input| Projects'!$AD150="Yes"),'Calc| Overheads Allocation'!D$9,'Calc| Project Costs'!W150,'Input| Projects'!$Y150),IF('Input| Overheads'!$C$42="DNSP defined",SUMPRODUCT(--('Input| Projects'!$AD150="Yes"),'Calc| Overheads Allocation'!D$62,'Input| Projects'!$AG150),""))),"")</f>
        <v>0</v>
      </c>
      <c r="AV150" s="186">
        <f>IFERROR(IF('Input| Overheads'!$C$42="Direct costs",SUMPRODUCT(--('Input| Projects'!$AD150="Yes"),'Calc| Overheads Allocation'!E$9,'Calc| Project Costs'!X150),IF('Input| Overheads'!$C$42="Internal labour",SUMPRODUCT(--('Input| Projects'!$AD150="Yes"),'Calc| Overheads Allocation'!E$9,'Calc| Project Costs'!X150,'Input| Projects'!$Y150),IF('Input| Overheads'!$C$42="DNSP defined",SUMPRODUCT(--('Input| Projects'!$AD150="Yes"),'Calc| Overheads Allocation'!E$62,'Input| Projects'!$AG150),""))),"")</f>
        <v>0</v>
      </c>
      <c r="AW150" s="186">
        <f>IFERROR(IF('Input| Overheads'!$C$42="Direct costs",SUMPRODUCT(--('Input| Projects'!$AD150="Yes"),'Calc| Overheads Allocation'!F$9,'Calc| Project Costs'!Y150),IF('Input| Overheads'!$C$42="Internal labour",SUMPRODUCT(--('Input| Projects'!$AD150="Yes"),'Calc| Overheads Allocation'!F$9,'Calc| Project Costs'!Y150,'Input| Projects'!$Y150),IF('Input| Overheads'!$C$42="DNSP defined",SUMPRODUCT(--('Input| Projects'!$AD150="Yes"),'Calc| Overheads Allocation'!F$62,'Input| Projects'!$AG150),""))),"")</f>
        <v>0</v>
      </c>
      <c r="AX150" s="186">
        <f>IFERROR(IF('Input| Overheads'!$C$42="Direct costs",SUMPRODUCT(--('Input| Projects'!$AD150="Yes"),'Calc| Overheads Allocation'!G$9,'Calc| Project Costs'!Z150),IF('Input| Overheads'!$C$42="Internal labour",SUMPRODUCT(--('Input| Projects'!$AD150="Yes"),'Calc| Overheads Allocation'!G$9,'Calc| Project Costs'!Z150,'Input| Projects'!$Y150),IF('Input| Overheads'!$C$42="DNSP defined",SUMPRODUCT(--('Input| Projects'!$AD150="Yes"),'Calc| Overheads Allocation'!G$62,'Input| Projects'!$AG150),""))),"")</f>
        <v>0</v>
      </c>
      <c r="AY150" s="186">
        <f>IFERROR(IF('Input| Overheads'!$C$42="Direct costs",SUMPRODUCT(--('Input| Projects'!$AD150="Yes"),'Calc| Overheads Allocation'!H$9,'Calc| Project Costs'!AA150),IF('Input| Overheads'!$C$42="Internal labour",SUMPRODUCT(--('Input| Projects'!$AD150="Yes"),'Calc| Overheads Allocation'!H$9,'Calc| Project Costs'!AA150,'Input| Projects'!$Y150),IF('Input| Overheads'!$C$42="DNSP defined",SUMPRODUCT(--('Input| Projects'!$AD150="Yes"),'Calc| Overheads Allocation'!H$62,'Input| Projects'!$AG150),""))),"")</f>
        <v>0</v>
      </c>
      <c r="AZ150" s="186">
        <f>IFERROR(IF('Input| Overheads'!$C$42="Direct costs",SUMPRODUCT(--('Input| Projects'!$AD150="Yes"),'Calc| Overheads Allocation'!I$9,'Calc| Project Costs'!AB150),IF('Input| Overheads'!$C$42="Internal labour",SUMPRODUCT(--('Input| Projects'!$AD150="Yes"),'Calc| Overheads Allocation'!I$9,'Calc| Project Costs'!AB150,'Input| Projects'!$Y150),IF('Input| Overheads'!$C$42="DNSP defined",SUMPRODUCT(--('Input| Projects'!$AD150="Yes"),'Calc| Overheads Allocation'!I$62,'Input| Projects'!$AG150),""))),"")</f>
        <v>0</v>
      </c>
      <c r="BA150" s="106"/>
      <c r="BB150" s="186">
        <f t="shared" si="100"/>
        <v>566.59356000000002</v>
      </c>
      <c r="BC150" s="186">
        <f t="shared" si="101"/>
        <v>0</v>
      </c>
      <c r="BD150" s="186">
        <f t="shared" si="102"/>
        <v>0</v>
      </c>
      <c r="BE150" s="186">
        <f t="shared" si="79"/>
        <v>0</v>
      </c>
      <c r="BF150" s="186">
        <f t="shared" si="80"/>
        <v>0</v>
      </c>
      <c r="BG150" s="186">
        <f t="shared" si="81"/>
        <v>0</v>
      </c>
      <c r="BH150" s="186">
        <f t="shared" si="82"/>
        <v>0</v>
      </c>
      <c r="BI150" s="97"/>
      <c r="BJ150" s="186">
        <f t="shared" si="83"/>
        <v>0</v>
      </c>
      <c r="BK150" s="186" t="str">
        <f t="shared" si="84"/>
        <v/>
      </c>
      <c r="BL150" s="186" t="str">
        <f t="shared" si="85"/>
        <v/>
      </c>
      <c r="BM150" s="186" t="str">
        <f t="shared" si="86"/>
        <v/>
      </c>
      <c r="BN150" s="186" t="str">
        <f t="shared" si="87"/>
        <v/>
      </c>
      <c r="BO150" s="186" t="str">
        <f t="shared" si="88"/>
        <v/>
      </c>
      <c r="BP150" s="186" t="str">
        <f t="shared" si="89"/>
        <v/>
      </c>
      <c r="BQ150" s="97"/>
      <c r="BR150" s="186">
        <f t="shared" si="90"/>
        <v>2823.7504399999998</v>
      </c>
      <c r="BS150" s="186">
        <f t="shared" si="91"/>
        <v>0</v>
      </c>
      <c r="BT150" s="222">
        <f t="shared" si="92"/>
        <v>0</v>
      </c>
      <c r="BU150" s="222">
        <f t="shared" si="93"/>
        <v>0</v>
      </c>
      <c r="BV150" s="222">
        <f t="shared" si="94"/>
        <v>0</v>
      </c>
      <c r="BW150" s="222">
        <f t="shared" si="95"/>
        <v>0</v>
      </c>
      <c r="BX150" s="222">
        <f t="shared" si="96"/>
        <v>0</v>
      </c>
      <c r="BY150" s="106"/>
      <c r="BZ150" s="197">
        <f>IF(SUMIF('Input| Projects'!$AS$8:$CP$8,"Dx",'Input| Projects'!$AS150:$CP150)=0,"",SUMIF('Input| Projects'!$AS$8:$CP$8,"Dx",'Input| Projects'!$AS150:$CP150))</f>
        <v>1</v>
      </c>
      <c r="CA150" s="197" t="str">
        <f>IF(SUMIF('Input| Projects'!$AS$8:$CP$8,"Tx",'Input| Projects'!$AS150:$CP150)=0,"",SUMIF('Input| Projects'!$AS$8:$CP$8,"Tx",'Input| Projects'!$AS150:$CP150))</f>
        <v/>
      </c>
      <c r="CB150" s="150" t="str">
        <f t="shared" si="103"/>
        <v/>
      </c>
    </row>
    <row r="151" spans="2:80" x14ac:dyDescent="0.2">
      <c r="B151" s="201">
        <f>IFERROR('Input| Projects'!B151,"")</f>
        <v>142</v>
      </c>
      <c r="C151" s="42" t="str">
        <f>IFERROR(IF('Input| Projects'!C151="","",'Input| Projects'!C151),"")</f>
        <v>LV Planning and Investigations</v>
      </c>
      <c r="D151" s="42" t="str">
        <f>IFERROR(IF('Input| Projects'!D151="","",'Input| Projects'!D151),"")</f>
        <v>LV_22.01.11</v>
      </c>
      <c r="E151" s="104"/>
      <c r="F151" s="190">
        <f>IFERROR('Input| Projects'!I151*'Input| Escalations'!$K$19,"")</f>
        <v>818.92433999999992</v>
      </c>
      <c r="G151" s="190">
        <f>IFERROR('Input| Projects'!J151*'Input| Escalations'!$K$19,"")</f>
        <v>0</v>
      </c>
      <c r="H151" s="190">
        <f>IFERROR('Input| Projects'!K151*'Input| Escalations'!$K$19,"")</f>
        <v>0</v>
      </c>
      <c r="I151" s="190">
        <f>IFERROR('Input| Projects'!L151*'Input| Escalations'!$K$19,"")</f>
        <v>0</v>
      </c>
      <c r="J151" s="190">
        <f>IFERROR('Input| Projects'!M151*'Input| Escalations'!$K$19,"")</f>
        <v>0</v>
      </c>
      <c r="K151" s="190">
        <f>IFERROR('Input| Projects'!N151*'Input| Escalations'!$K$19,"")</f>
        <v>0</v>
      </c>
      <c r="L151" s="190">
        <f>IFERROR('Input| Projects'!O151*'Input| Escalations'!$K$19,"")</f>
        <v>0</v>
      </c>
      <c r="M151" s="150" t="str">
        <f>IF(ABS(SUM(F151:L151)-(SUM('Input| Projects'!I151:O151)*'Input| Escalations'!$K$19))&lt;0.0000001,"",1)</f>
        <v/>
      </c>
      <c r="N151" s="192">
        <f>'Input| Projects'!$Y151*INDEX('Input| Escalations'!$H$33:$N$33,MATCH('Calc| Project Costs'!N$9,'Input| Escalations'!$H$23:$N$23,0))+'Input| Projects'!$Z151*INDEX('Input| Escalations'!$H$34:$N$34,MATCH('Calc| Project Costs'!N$9,'Input| Escalations'!$H$23:$N$23,0))+'Input| Projects'!$AA151*INDEX('Input| Escalations'!$H$35:$N$35,MATCH('Calc| Project Costs'!N$9,'Input| Escalations'!$H$23:$N$23,0))+1</f>
        <v>1</v>
      </c>
      <c r="O151" s="192">
        <f>'Input| Projects'!$Y151*INDEX('Input| Escalations'!$H$33:$N$33,MATCH('Calc| Project Costs'!O$9,'Input| Escalations'!$H$23:$N$23,0))+'Input| Projects'!$Z151*INDEX('Input| Escalations'!$H$34:$N$34,MATCH('Calc| Project Costs'!O$9,'Input| Escalations'!$H$23:$N$23,0))+'Input| Projects'!$AA151*INDEX('Input| Escalations'!$H$35:$N$35,MATCH('Calc| Project Costs'!O$9,'Input| Escalations'!$H$23:$N$23,0))+1</f>
        <v>1</v>
      </c>
      <c r="P151" s="192">
        <f>'Input| Projects'!$Y151*INDEX('Input| Escalations'!$H$33:$N$33,MATCH('Calc| Project Costs'!P$9,'Input| Escalations'!$H$23:$N$23,0))+'Input| Projects'!$Z151*INDEX('Input| Escalations'!$H$34:$N$34,MATCH('Calc| Project Costs'!P$9,'Input| Escalations'!$H$23:$N$23,0))+'Input| Projects'!$AA151*INDEX('Input| Escalations'!$H$35:$N$35,MATCH('Calc| Project Costs'!P$9,'Input| Escalations'!$H$23:$N$23,0))+1</f>
        <v>1</v>
      </c>
      <c r="Q151" s="192">
        <f>'Input| Projects'!$Y151*INDEX('Input| Escalations'!$H$33:$N$33,MATCH('Calc| Project Costs'!Q$9,'Input| Escalations'!$H$23:$N$23,0))+'Input| Projects'!$Z151*INDEX('Input| Escalations'!$H$34:$N$34,MATCH('Calc| Project Costs'!Q$9,'Input| Escalations'!$H$23:$N$23,0))+'Input| Projects'!$AA151*INDEX('Input| Escalations'!$H$35:$N$35,MATCH('Calc| Project Costs'!Q$9,'Input| Escalations'!$H$23:$N$23,0))+1</f>
        <v>1</v>
      </c>
      <c r="R151" s="192">
        <f>'Input| Projects'!$Y151*INDEX('Input| Escalations'!$H$33:$N$33,MATCH('Calc| Project Costs'!R$9,'Input| Escalations'!$H$23:$N$23,0))+'Input| Projects'!$Z151*INDEX('Input| Escalations'!$H$34:$N$34,MATCH('Calc| Project Costs'!R$9,'Input| Escalations'!$H$23:$N$23,0))+'Input| Projects'!$AA151*INDEX('Input| Escalations'!$H$35:$N$35,MATCH('Calc| Project Costs'!R$9,'Input| Escalations'!$H$23:$N$23,0))+1</f>
        <v>1</v>
      </c>
      <c r="S151" s="192">
        <f>'Input| Projects'!$Y151*INDEX('Input| Escalations'!$H$33:$N$33,MATCH('Calc| Project Costs'!S$9,'Input| Escalations'!$H$23:$N$23,0))+'Input| Projects'!$Z151*INDEX('Input| Escalations'!$H$34:$N$34,MATCH('Calc| Project Costs'!S$9,'Input| Escalations'!$H$23:$N$23,0))+'Input| Projects'!$AA151*INDEX('Input| Escalations'!$H$35:$N$35,MATCH('Calc| Project Costs'!S$9,'Input| Escalations'!$H$23:$N$23,0))+1</f>
        <v>1</v>
      </c>
      <c r="T151" s="192">
        <f>'Input| Projects'!$Y151*INDEX('Input| Escalations'!$H$33:$N$33,MATCH('Calc| Project Costs'!T$9,'Input| Escalations'!$H$23:$N$23,0))+'Input| Projects'!$Z151*INDEX('Input| Escalations'!$H$34:$N$34,MATCH('Calc| Project Costs'!T$9,'Input| Escalations'!$H$23:$N$23,0))+'Input| Projects'!$AA151*INDEX('Input| Escalations'!$H$35:$N$35,MATCH('Calc| Project Costs'!T$9,'Input| Escalations'!$H$23:$N$23,0))+1</f>
        <v>1</v>
      </c>
      <c r="U151" s="106"/>
      <c r="V151" s="186">
        <f t="shared" si="97"/>
        <v>818.92433999999992</v>
      </c>
      <c r="W151" s="186">
        <f t="shared" si="98"/>
        <v>0</v>
      </c>
      <c r="X151" s="186">
        <f t="shared" si="99"/>
        <v>0</v>
      </c>
      <c r="Y151" s="186">
        <f t="shared" si="75"/>
        <v>0</v>
      </c>
      <c r="Z151" s="186">
        <f t="shared" si="76"/>
        <v>0</v>
      </c>
      <c r="AA151" s="186">
        <f t="shared" si="77"/>
        <v>0</v>
      </c>
      <c r="AB151" s="186">
        <f t="shared" si="78"/>
        <v>0</v>
      </c>
      <c r="AC151" s="106"/>
      <c r="AD151" s="186">
        <f>'Input| Projects'!Q151*N151*'Input| Escalations'!$K$19</f>
        <v>0</v>
      </c>
      <c r="AE151" s="186">
        <f>'Input| Projects'!R151*O151*'Input| Escalations'!$K$19</f>
        <v>0</v>
      </c>
      <c r="AF151" s="186">
        <f>'Input| Projects'!S151*P151*'Input| Escalations'!$K$19</f>
        <v>0</v>
      </c>
      <c r="AG151" s="186">
        <f>'Input| Projects'!T151*Q151*'Input| Escalations'!$K$19</f>
        <v>0</v>
      </c>
      <c r="AH151" s="186">
        <f>'Input| Projects'!U151*R151*'Input| Escalations'!$K$19</f>
        <v>0</v>
      </c>
      <c r="AI151" s="186">
        <f>'Input| Projects'!V151*S151*'Input| Escalations'!$K$19</f>
        <v>0</v>
      </c>
      <c r="AJ151" s="186">
        <f>'Input| Projects'!W151*T151*'Input| Escalations'!$K$19</f>
        <v>0</v>
      </c>
      <c r="AK151" s="106"/>
      <c r="AL151" s="186">
        <f>IFERROR(IF('Input| Overheads'!$C$42="Direct costs",SUMPRODUCT(--('Input| Projects'!$AC151="Yes"),'Calc| Overheads Allocation'!C$8,'Calc| Project Costs'!V151),IF('Input| Overheads'!$C$42="Internal labour",SUMPRODUCT(--('Input| Projects'!$AC151="Yes"),'Calc| Overheads Allocation'!C$8,'Calc| Project Costs'!V151,'Input| Projects'!$Y151),IF('Input| Overheads'!$C$42="DNSP defined",SUMPRODUCT(--('Input| Projects'!$AC151="Yes"),'Calc| Overheads Allocation'!C$61,'Input| Projects'!$AF151),""))),"")</f>
        <v>271.06326000000001</v>
      </c>
      <c r="AM151" s="186">
        <f>IFERROR(IF('Input| Overheads'!$C$42="Direct costs",SUMPRODUCT(--('Input| Projects'!$AC151="Yes"),'Calc| Overheads Allocation'!D$8,'Calc| Project Costs'!W151),IF('Input| Overheads'!$C$42="Internal labour",SUMPRODUCT(--('Input| Projects'!$AC151="Yes"),'Calc| Overheads Allocation'!D$8,'Calc| Project Costs'!W151,'Input| Projects'!$Y151),IF('Input| Overheads'!$C$42="DNSP defined",SUMPRODUCT(--('Input| Projects'!$AC151="Yes"),'Calc| Overheads Allocation'!D$61,'Input| Projects'!$AF151),""))),"")</f>
        <v>0</v>
      </c>
      <c r="AN151" s="186">
        <f>IFERROR(IF('Input| Overheads'!$C$42="Direct costs",SUMPRODUCT(--('Input| Projects'!$AC151="Yes"),'Calc| Overheads Allocation'!E$8,'Calc| Project Costs'!X151),IF('Input| Overheads'!$C$42="Internal labour",SUMPRODUCT(--('Input| Projects'!$AC151="Yes"),'Calc| Overheads Allocation'!E$8,'Calc| Project Costs'!X151,'Input| Projects'!$Y151),IF('Input| Overheads'!$C$42="DNSP defined",SUMPRODUCT(--('Input| Projects'!$AC151="Yes"),'Calc| Overheads Allocation'!E$61,'Input| Projects'!$AF151),""))),"")</f>
        <v>0</v>
      </c>
      <c r="AO151" s="186">
        <f>IFERROR(IF('Input| Overheads'!$C$42="Direct costs",SUMPRODUCT(--('Input| Projects'!$AC151="Yes"),'Calc| Overheads Allocation'!F$8,'Calc| Project Costs'!Y151),IF('Input| Overheads'!$C$42="Internal labour",SUMPRODUCT(--('Input| Projects'!$AC151="Yes"),'Calc| Overheads Allocation'!F$8,'Calc| Project Costs'!Y151,'Input| Projects'!$Y151),IF('Input| Overheads'!$C$42="DNSP defined",SUMPRODUCT(--('Input| Projects'!$AC151="Yes"),'Calc| Overheads Allocation'!F$61,'Input| Projects'!$AF151),""))),"")</f>
        <v>0</v>
      </c>
      <c r="AP151" s="186">
        <f>IFERROR(IF('Input| Overheads'!$C$42="Direct costs",SUMPRODUCT(--('Input| Projects'!$AC151="Yes"),'Calc| Overheads Allocation'!G$8,'Calc| Project Costs'!Z151),IF('Input| Overheads'!$C$42="Internal labour",SUMPRODUCT(--('Input| Projects'!$AC151="Yes"),'Calc| Overheads Allocation'!G$8,'Calc| Project Costs'!Z151,'Input| Projects'!$Y151),IF('Input| Overheads'!$C$42="DNSP defined",SUMPRODUCT(--('Input| Projects'!$AC151="Yes"),'Calc| Overheads Allocation'!G$61,'Input| Projects'!$AF151),""))),"")</f>
        <v>0</v>
      </c>
      <c r="AQ151" s="186">
        <f>IFERROR(IF('Input| Overheads'!$C$42="Direct costs",SUMPRODUCT(--('Input| Projects'!$AC151="Yes"),'Calc| Overheads Allocation'!H$8,'Calc| Project Costs'!AA151),IF('Input| Overheads'!$C$42="Internal labour",SUMPRODUCT(--('Input| Projects'!$AC151="Yes"),'Calc| Overheads Allocation'!H$8,'Calc| Project Costs'!AA151,'Input| Projects'!$Y151),IF('Input| Overheads'!$C$42="DNSP defined",SUMPRODUCT(--('Input| Projects'!$AC151="Yes"),'Calc| Overheads Allocation'!H$61,'Input| Projects'!$AF151),""))),"")</f>
        <v>0</v>
      </c>
      <c r="AR151" s="186">
        <f>IFERROR(IF('Input| Overheads'!$C$42="Direct costs",SUMPRODUCT(--('Input| Projects'!$AC151="Yes"),'Calc| Overheads Allocation'!I$8,'Calc| Project Costs'!AB151),IF('Input| Overheads'!$C$42="Internal labour",SUMPRODUCT(--('Input| Projects'!$AC151="Yes"),'Calc| Overheads Allocation'!I$8,'Calc| Project Costs'!AB151,'Input| Projects'!$Y151),IF('Input| Overheads'!$C$42="DNSP defined",SUMPRODUCT(--('Input| Projects'!$AC151="Yes"),'Calc| Overheads Allocation'!I$61,'Input| Projects'!$AF151),""))),"")</f>
        <v>0</v>
      </c>
      <c r="AS151" s="106"/>
      <c r="AT151" s="186">
        <f>IFERROR(IF('Input| Overheads'!$C$42="Direct costs",SUMPRODUCT(--('Input| Projects'!$AD151="Yes"),'Calc| Overheads Allocation'!C$9,'Calc| Project Costs'!V151),IF('Input| Overheads'!$C$42="Internal labour",SUMPRODUCT(--('Input| Projects'!$AD151="Yes"),'Calc| Overheads Allocation'!C$9,'Calc| Project Costs'!V151,'Input| Projects'!$Y151),IF('Input| Overheads'!$C$42="DNSP defined",SUMPRODUCT(--('Input| Projects'!$AD151="Yes"),'Calc| Overheads Allocation'!C$62,'Input| Projects'!$AG151),""))),"")</f>
        <v>0</v>
      </c>
      <c r="AU151" s="186">
        <f>IFERROR(IF('Input| Overheads'!$C$42="Direct costs",SUMPRODUCT(--('Input| Projects'!$AD151="Yes"),'Calc| Overheads Allocation'!D$9,'Calc| Project Costs'!W151),IF('Input| Overheads'!$C$42="Internal labour",SUMPRODUCT(--('Input| Projects'!$AD151="Yes"),'Calc| Overheads Allocation'!D$9,'Calc| Project Costs'!W151,'Input| Projects'!$Y151),IF('Input| Overheads'!$C$42="DNSP defined",SUMPRODUCT(--('Input| Projects'!$AD151="Yes"),'Calc| Overheads Allocation'!D$62,'Input| Projects'!$AG151),""))),"")</f>
        <v>0</v>
      </c>
      <c r="AV151" s="186">
        <f>IFERROR(IF('Input| Overheads'!$C$42="Direct costs",SUMPRODUCT(--('Input| Projects'!$AD151="Yes"),'Calc| Overheads Allocation'!E$9,'Calc| Project Costs'!X151),IF('Input| Overheads'!$C$42="Internal labour",SUMPRODUCT(--('Input| Projects'!$AD151="Yes"),'Calc| Overheads Allocation'!E$9,'Calc| Project Costs'!X151,'Input| Projects'!$Y151),IF('Input| Overheads'!$C$42="DNSP defined",SUMPRODUCT(--('Input| Projects'!$AD151="Yes"),'Calc| Overheads Allocation'!E$62,'Input| Projects'!$AG151),""))),"")</f>
        <v>0</v>
      </c>
      <c r="AW151" s="186">
        <f>IFERROR(IF('Input| Overheads'!$C$42="Direct costs",SUMPRODUCT(--('Input| Projects'!$AD151="Yes"),'Calc| Overheads Allocation'!F$9,'Calc| Project Costs'!Y151),IF('Input| Overheads'!$C$42="Internal labour",SUMPRODUCT(--('Input| Projects'!$AD151="Yes"),'Calc| Overheads Allocation'!F$9,'Calc| Project Costs'!Y151,'Input| Projects'!$Y151),IF('Input| Overheads'!$C$42="DNSP defined",SUMPRODUCT(--('Input| Projects'!$AD151="Yes"),'Calc| Overheads Allocation'!F$62,'Input| Projects'!$AG151),""))),"")</f>
        <v>0</v>
      </c>
      <c r="AX151" s="186">
        <f>IFERROR(IF('Input| Overheads'!$C$42="Direct costs",SUMPRODUCT(--('Input| Projects'!$AD151="Yes"),'Calc| Overheads Allocation'!G$9,'Calc| Project Costs'!Z151),IF('Input| Overheads'!$C$42="Internal labour",SUMPRODUCT(--('Input| Projects'!$AD151="Yes"),'Calc| Overheads Allocation'!G$9,'Calc| Project Costs'!Z151,'Input| Projects'!$Y151),IF('Input| Overheads'!$C$42="DNSP defined",SUMPRODUCT(--('Input| Projects'!$AD151="Yes"),'Calc| Overheads Allocation'!G$62,'Input| Projects'!$AG151),""))),"")</f>
        <v>0</v>
      </c>
      <c r="AY151" s="186">
        <f>IFERROR(IF('Input| Overheads'!$C$42="Direct costs",SUMPRODUCT(--('Input| Projects'!$AD151="Yes"),'Calc| Overheads Allocation'!H$9,'Calc| Project Costs'!AA151),IF('Input| Overheads'!$C$42="Internal labour",SUMPRODUCT(--('Input| Projects'!$AD151="Yes"),'Calc| Overheads Allocation'!H$9,'Calc| Project Costs'!AA151,'Input| Projects'!$Y151),IF('Input| Overheads'!$C$42="DNSP defined",SUMPRODUCT(--('Input| Projects'!$AD151="Yes"),'Calc| Overheads Allocation'!H$62,'Input| Projects'!$AG151),""))),"")</f>
        <v>0</v>
      </c>
      <c r="AZ151" s="186">
        <f>IFERROR(IF('Input| Overheads'!$C$42="Direct costs",SUMPRODUCT(--('Input| Projects'!$AD151="Yes"),'Calc| Overheads Allocation'!I$9,'Calc| Project Costs'!AB151),IF('Input| Overheads'!$C$42="Internal labour",SUMPRODUCT(--('Input| Projects'!$AD151="Yes"),'Calc| Overheads Allocation'!I$9,'Calc| Project Costs'!AB151,'Input| Projects'!$Y151),IF('Input| Overheads'!$C$42="DNSP defined",SUMPRODUCT(--('Input| Projects'!$AD151="Yes"),'Calc| Overheads Allocation'!I$62,'Input| Projects'!$AG151),""))),"")</f>
        <v>0</v>
      </c>
      <c r="BA151" s="106"/>
      <c r="BB151" s="186">
        <f t="shared" si="100"/>
        <v>271.06326000000001</v>
      </c>
      <c r="BC151" s="186">
        <f t="shared" si="101"/>
        <v>0</v>
      </c>
      <c r="BD151" s="186">
        <f t="shared" si="102"/>
        <v>0</v>
      </c>
      <c r="BE151" s="186">
        <f t="shared" si="79"/>
        <v>0</v>
      </c>
      <c r="BF151" s="186">
        <f t="shared" si="80"/>
        <v>0</v>
      </c>
      <c r="BG151" s="186">
        <f t="shared" si="81"/>
        <v>0</v>
      </c>
      <c r="BH151" s="186">
        <f t="shared" si="82"/>
        <v>0</v>
      </c>
      <c r="BI151" s="97"/>
      <c r="BJ151" s="186">
        <f t="shared" si="83"/>
        <v>0</v>
      </c>
      <c r="BK151" s="186" t="str">
        <f t="shared" si="84"/>
        <v/>
      </c>
      <c r="BL151" s="186" t="str">
        <f t="shared" si="85"/>
        <v/>
      </c>
      <c r="BM151" s="186" t="str">
        <f t="shared" si="86"/>
        <v/>
      </c>
      <c r="BN151" s="186" t="str">
        <f t="shared" si="87"/>
        <v/>
      </c>
      <c r="BO151" s="186" t="str">
        <f t="shared" si="88"/>
        <v/>
      </c>
      <c r="BP151" s="186" t="str">
        <f t="shared" si="89"/>
        <v/>
      </c>
      <c r="BQ151" s="97"/>
      <c r="BR151" s="186">
        <f t="shared" si="90"/>
        <v>1089.9875999999999</v>
      </c>
      <c r="BS151" s="186">
        <f t="shared" si="91"/>
        <v>0</v>
      </c>
      <c r="BT151" s="222">
        <f t="shared" si="92"/>
        <v>0</v>
      </c>
      <c r="BU151" s="222">
        <f t="shared" si="93"/>
        <v>0</v>
      </c>
      <c r="BV151" s="222">
        <f t="shared" si="94"/>
        <v>0</v>
      </c>
      <c r="BW151" s="222">
        <f t="shared" si="95"/>
        <v>0</v>
      </c>
      <c r="BX151" s="222">
        <f t="shared" si="96"/>
        <v>0</v>
      </c>
      <c r="BY151" s="106"/>
      <c r="BZ151" s="197">
        <f>IF(SUMIF('Input| Projects'!$AS$8:$CP$8,"Dx",'Input| Projects'!$AS151:$CP151)=0,"",SUMIF('Input| Projects'!$AS$8:$CP$8,"Dx",'Input| Projects'!$AS151:$CP151))</f>
        <v>1</v>
      </c>
      <c r="CA151" s="197" t="str">
        <f>IF(SUMIF('Input| Projects'!$AS$8:$CP$8,"Tx",'Input| Projects'!$AS151:$CP151)=0,"",SUMIF('Input| Projects'!$AS$8:$CP$8,"Tx",'Input| Projects'!$AS151:$CP151))</f>
        <v/>
      </c>
      <c r="CB151" s="150" t="str">
        <f t="shared" si="103"/>
        <v/>
      </c>
    </row>
    <row r="152" spans="2:80" x14ac:dyDescent="0.2">
      <c r="B152" s="201">
        <f>IFERROR('Input| Projects'!B152,"")</f>
        <v>143</v>
      </c>
      <c r="C152" s="42" t="str">
        <f>IFERROR(IF('Input| Projects'!C152="","",'Input| Projects'!C152),"")</f>
        <v>LV Load Survey</v>
      </c>
      <c r="D152" s="42" t="str">
        <f>IFERROR(IF('Input| Projects'!D152="","",'Input| Projects'!D152),"")</f>
        <v>LV_22.01.12</v>
      </c>
      <c r="E152" s="104"/>
      <c r="F152" s="190">
        <f>IFERROR('Input| Projects'!I152*'Input| Escalations'!$K$19,"")</f>
        <v>528.54013999999995</v>
      </c>
      <c r="G152" s="190">
        <f>IFERROR('Input| Projects'!J152*'Input| Escalations'!$K$19,"")</f>
        <v>0</v>
      </c>
      <c r="H152" s="190">
        <f>IFERROR('Input| Projects'!K152*'Input| Escalations'!$K$19,"")</f>
        <v>0</v>
      </c>
      <c r="I152" s="190">
        <f>IFERROR('Input| Projects'!L152*'Input| Escalations'!$K$19,"")</f>
        <v>0</v>
      </c>
      <c r="J152" s="190">
        <f>IFERROR('Input| Projects'!M152*'Input| Escalations'!$K$19,"")</f>
        <v>0</v>
      </c>
      <c r="K152" s="190">
        <f>IFERROR('Input| Projects'!N152*'Input| Escalations'!$K$19,"")</f>
        <v>0</v>
      </c>
      <c r="L152" s="190">
        <f>IFERROR('Input| Projects'!O152*'Input| Escalations'!$K$19,"")</f>
        <v>0</v>
      </c>
      <c r="M152" s="150" t="str">
        <f>IF(ABS(SUM(F152:L152)-(SUM('Input| Projects'!I152:O152)*'Input| Escalations'!$K$19))&lt;0.0000001,"",1)</f>
        <v/>
      </c>
      <c r="N152" s="192">
        <f>'Input| Projects'!$Y152*INDEX('Input| Escalations'!$H$33:$N$33,MATCH('Calc| Project Costs'!N$9,'Input| Escalations'!$H$23:$N$23,0))+'Input| Projects'!$Z152*INDEX('Input| Escalations'!$H$34:$N$34,MATCH('Calc| Project Costs'!N$9,'Input| Escalations'!$H$23:$N$23,0))+'Input| Projects'!$AA152*INDEX('Input| Escalations'!$H$35:$N$35,MATCH('Calc| Project Costs'!N$9,'Input| Escalations'!$H$23:$N$23,0))+1</f>
        <v>1</v>
      </c>
      <c r="O152" s="192">
        <f>'Input| Projects'!$Y152*INDEX('Input| Escalations'!$H$33:$N$33,MATCH('Calc| Project Costs'!O$9,'Input| Escalations'!$H$23:$N$23,0))+'Input| Projects'!$Z152*INDEX('Input| Escalations'!$H$34:$N$34,MATCH('Calc| Project Costs'!O$9,'Input| Escalations'!$H$23:$N$23,0))+'Input| Projects'!$AA152*INDEX('Input| Escalations'!$H$35:$N$35,MATCH('Calc| Project Costs'!O$9,'Input| Escalations'!$H$23:$N$23,0))+1</f>
        <v>1</v>
      </c>
      <c r="P152" s="192">
        <f>'Input| Projects'!$Y152*INDEX('Input| Escalations'!$H$33:$N$33,MATCH('Calc| Project Costs'!P$9,'Input| Escalations'!$H$23:$N$23,0))+'Input| Projects'!$Z152*INDEX('Input| Escalations'!$H$34:$N$34,MATCH('Calc| Project Costs'!P$9,'Input| Escalations'!$H$23:$N$23,0))+'Input| Projects'!$AA152*INDEX('Input| Escalations'!$H$35:$N$35,MATCH('Calc| Project Costs'!P$9,'Input| Escalations'!$H$23:$N$23,0))+1</f>
        <v>1</v>
      </c>
      <c r="Q152" s="192">
        <f>'Input| Projects'!$Y152*INDEX('Input| Escalations'!$H$33:$N$33,MATCH('Calc| Project Costs'!Q$9,'Input| Escalations'!$H$23:$N$23,0))+'Input| Projects'!$Z152*INDEX('Input| Escalations'!$H$34:$N$34,MATCH('Calc| Project Costs'!Q$9,'Input| Escalations'!$H$23:$N$23,0))+'Input| Projects'!$AA152*INDEX('Input| Escalations'!$H$35:$N$35,MATCH('Calc| Project Costs'!Q$9,'Input| Escalations'!$H$23:$N$23,0))+1</f>
        <v>1</v>
      </c>
      <c r="R152" s="192">
        <f>'Input| Projects'!$Y152*INDEX('Input| Escalations'!$H$33:$N$33,MATCH('Calc| Project Costs'!R$9,'Input| Escalations'!$H$23:$N$23,0))+'Input| Projects'!$Z152*INDEX('Input| Escalations'!$H$34:$N$34,MATCH('Calc| Project Costs'!R$9,'Input| Escalations'!$H$23:$N$23,0))+'Input| Projects'!$AA152*INDEX('Input| Escalations'!$H$35:$N$35,MATCH('Calc| Project Costs'!R$9,'Input| Escalations'!$H$23:$N$23,0))+1</f>
        <v>1</v>
      </c>
      <c r="S152" s="192">
        <f>'Input| Projects'!$Y152*INDEX('Input| Escalations'!$H$33:$N$33,MATCH('Calc| Project Costs'!S$9,'Input| Escalations'!$H$23:$N$23,0))+'Input| Projects'!$Z152*INDEX('Input| Escalations'!$H$34:$N$34,MATCH('Calc| Project Costs'!S$9,'Input| Escalations'!$H$23:$N$23,0))+'Input| Projects'!$AA152*INDEX('Input| Escalations'!$H$35:$N$35,MATCH('Calc| Project Costs'!S$9,'Input| Escalations'!$H$23:$N$23,0))+1</f>
        <v>1</v>
      </c>
      <c r="T152" s="192">
        <f>'Input| Projects'!$Y152*INDEX('Input| Escalations'!$H$33:$N$33,MATCH('Calc| Project Costs'!T$9,'Input| Escalations'!$H$23:$N$23,0))+'Input| Projects'!$Z152*INDEX('Input| Escalations'!$H$34:$N$34,MATCH('Calc| Project Costs'!T$9,'Input| Escalations'!$H$23:$N$23,0))+'Input| Projects'!$AA152*INDEX('Input| Escalations'!$H$35:$N$35,MATCH('Calc| Project Costs'!T$9,'Input| Escalations'!$H$23:$N$23,0))+1</f>
        <v>1</v>
      </c>
      <c r="U152" s="106"/>
      <c r="V152" s="186">
        <f t="shared" si="97"/>
        <v>528.54013999999995</v>
      </c>
      <c r="W152" s="186">
        <f t="shared" si="98"/>
        <v>0</v>
      </c>
      <c r="X152" s="186">
        <f t="shared" si="99"/>
        <v>0</v>
      </c>
      <c r="Y152" s="186">
        <f t="shared" si="75"/>
        <v>0</v>
      </c>
      <c r="Z152" s="186">
        <f t="shared" si="76"/>
        <v>0</v>
      </c>
      <c r="AA152" s="186">
        <f t="shared" si="77"/>
        <v>0</v>
      </c>
      <c r="AB152" s="186">
        <f t="shared" si="78"/>
        <v>0</v>
      </c>
      <c r="AC152" s="106"/>
      <c r="AD152" s="186">
        <f>'Input| Projects'!Q152*N152*'Input| Escalations'!$K$19</f>
        <v>0</v>
      </c>
      <c r="AE152" s="186">
        <f>'Input| Projects'!R152*O152*'Input| Escalations'!$K$19</f>
        <v>0</v>
      </c>
      <c r="AF152" s="186">
        <f>'Input| Projects'!S152*P152*'Input| Escalations'!$K$19</f>
        <v>0</v>
      </c>
      <c r="AG152" s="186">
        <f>'Input| Projects'!T152*Q152*'Input| Escalations'!$K$19</f>
        <v>0</v>
      </c>
      <c r="AH152" s="186">
        <f>'Input| Projects'!U152*R152*'Input| Escalations'!$K$19</f>
        <v>0</v>
      </c>
      <c r="AI152" s="186">
        <f>'Input| Projects'!V152*S152*'Input| Escalations'!$K$19</f>
        <v>0</v>
      </c>
      <c r="AJ152" s="186">
        <f>'Input| Projects'!W152*T152*'Input| Escalations'!$K$19</f>
        <v>0</v>
      </c>
      <c r="AK152" s="106"/>
      <c r="AL152" s="186">
        <f>IFERROR(IF('Input| Overheads'!$C$42="Direct costs",SUMPRODUCT(--('Input| Projects'!$AC152="Yes"),'Calc| Overheads Allocation'!C$8,'Calc| Project Costs'!V152),IF('Input| Overheads'!$C$42="Internal labour",SUMPRODUCT(--('Input| Projects'!$AC152="Yes"),'Calc| Overheads Allocation'!C$8,'Calc| Project Costs'!V152,'Input| Projects'!$Y152),IF('Input| Overheads'!$C$42="DNSP defined",SUMPRODUCT(--('Input| Projects'!$AC152="Yes"),'Calc| Overheads Allocation'!C$61,'Input| Projects'!$AF152),""))),"")</f>
        <v>406.38153</v>
      </c>
      <c r="AM152" s="186">
        <f>IFERROR(IF('Input| Overheads'!$C$42="Direct costs",SUMPRODUCT(--('Input| Projects'!$AC152="Yes"),'Calc| Overheads Allocation'!D$8,'Calc| Project Costs'!W152),IF('Input| Overheads'!$C$42="Internal labour",SUMPRODUCT(--('Input| Projects'!$AC152="Yes"),'Calc| Overheads Allocation'!D$8,'Calc| Project Costs'!W152,'Input| Projects'!$Y152),IF('Input| Overheads'!$C$42="DNSP defined",SUMPRODUCT(--('Input| Projects'!$AC152="Yes"),'Calc| Overheads Allocation'!D$61,'Input| Projects'!$AF152),""))),"")</f>
        <v>0</v>
      </c>
      <c r="AN152" s="186">
        <f>IFERROR(IF('Input| Overheads'!$C$42="Direct costs",SUMPRODUCT(--('Input| Projects'!$AC152="Yes"),'Calc| Overheads Allocation'!E$8,'Calc| Project Costs'!X152),IF('Input| Overheads'!$C$42="Internal labour",SUMPRODUCT(--('Input| Projects'!$AC152="Yes"),'Calc| Overheads Allocation'!E$8,'Calc| Project Costs'!X152,'Input| Projects'!$Y152),IF('Input| Overheads'!$C$42="DNSP defined",SUMPRODUCT(--('Input| Projects'!$AC152="Yes"),'Calc| Overheads Allocation'!E$61,'Input| Projects'!$AF152),""))),"")</f>
        <v>0</v>
      </c>
      <c r="AO152" s="186">
        <f>IFERROR(IF('Input| Overheads'!$C$42="Direct costs",SUMPRODUCT(--('Input| Projects'!$AC152="Yes"),'Calc| Overheads Allocation'!F$8,'Calc| Project Costs'!Y152),IF('Input| Overheads'!$C$42="Internal labour",SUMPRODUCT(--('Input| Projects'!$AC152="Yes"),'Calc| Overheads Allocation'!F$8,'Calc| Project Costs'!Y152,'Input| Projects'!$Y152),IF('Input| Overheads'!$C$42="DNSP defined",SUMPRODUCT(--('Input| Projects'!$AC152="Yes"),'Calc| Overheads Allocation'!F$61,'Input| Projects'!$AF152),""))),"")</f>
        <v>0</v>
      </c>
      <c r="AP152" s="186">
        <f>IFERROR(IF('Input| Overheads'!$C$42="Direct costs",SUMPRODUCT(--('Input| Projects'!$AC152="Yes"),'Calc| Overheads Allocation'!G$8,'Calc| Project Costs'!Z152),IF('Input| Overheads'!$C$42="Internal labour",SUMPRODUCT(--('Input| Projects'!$AC152="Yes"),'Calc| Overheads Allocation'!G$8,'Calc| Project Costs'!Z152,'Input| Projects'!$Y152),IF('Input| Overheads'!$C$42="DNSP defined",SUMPRODUCT(--('Input| Projects'!$AC152="Yes"),'Calc| Overheads Allocation'!G$61,'Input| Projects'!$AF152),""))),"")</f>
        <v>0</v>
      </c>
      <c r="AQ152" s="186">
        <f>IFERROR(IF('Input| Overheads'!$C$42="Direct costs",SUMPRODUCT(--('Input| Projects'!$AC152="Yes"),'Calc| Overheads Allocation'!H$8,'Calc| Project Costs'!AA152),IF('Input| Overheads'!$C$42="Internal labour",SUMPRODUCT(--('Input| Projects'!$AC152="Yes"),'Calc| Overheads Allocation'!H$8,'Calc| Project Costs'!AA152,'Input| Projects'!$Y152),IF('Input| Overheads'!$C$42="DNSP defined",SUMPRODUCT(--('Input| Projects'!$AC152="Yes"),'Calc| Overheads Allocation'!H$61,'Input| Projects'!$AF152),""))),"")</f>
        <v>0</v>
      </c>
      <c r="AR152" s="186">
        <f>IFERROR(IF('Input| Overheads'!$C$42="Direct costs",SUMPRODUCT(--('Input| Projects'!$AC152="Yes"),'Calc| Overheads Allocation'!I$8,'Calc| Project Costs'!AB152),IF('Input| Overheads'!$C$42="Internal labour",SUMPRODUCT(--('Input| Projects'!$AC152="Yes"),'Calc| Overheads Allocation'!I$8,'Calc| Project Costs'!AB152,'Input| Projects'!$Y152),IF('Input| Overheads'!$C$42="DNSP defined",SUMPRODUCT(--('Input| Projects'!$AC152="Yes"),'Calc| Overheads Allocation'!I$61,'Input| Projects'!$AF152),""))),"")</f>
        <v>0</v>
      </c>
      <c r="AS152" s="106"/>
      <c r="AT152" s="186">
        <f>IFERROR(IF('Input| Overheads'!$C$42="Direct costs",SUMPRODUCT(--('Input| Projects'!$AD152="Yes"),'Calc| Overheads Allocation'!C$9,'Calc| Project Costs'!V152),IF('Input| Overheads'!$C$42="Internal labour",SUMPRODUCT(--('Input| Projects'!$AD152="Yes"),'Calc| Overheads Allocation'!C$9,'Calc| Project Costs'!V152,'Input| Projects'!$Y152),IF('Input| Overheads'!$C$42="DNSP defined",SUMPRODUCT(--('Input| Projects'!$AD152="Yes"),'Calc| Overheads Allocation'!C$62,'Input| Projects'!$AG152),""))),"")</f>
        <v>0</v>
      </c>
      <c r="AU152" s="186">
        <f>IFERROR(IF('Input| Overheads'!$C$42="Direct costs",SUMPRODUCT(--('Input| Projects'!$AD152="Yes"),'Calc| Overheads Allocation'!D$9,'Calc| Project Costs'!W152),IF('Input| Overheads'!$C$42="Internal labour",SUMPRODUCT(--('Input| Projects'!$AD152="Yes"),'Calc| Overheads Allocation'!D$9,'Calc| Project Costs'!W152,'Input| Projects'!$Y152),IF('Input| Overheads'!$C$42="DNSP defined",SUMPRODUCT(--('Input| Projects'!$AD152="Yes"),'Calc| Overheads Allocation'!D$62,'Input| Projects'!$AG152),""))),"")</f>
        <v>0</v>
      </c>
      <c r="AV152" s="186">
        <f>IFERROR(IF('Input| Overheads'!$C$42="Direct costs",SUMPRODUCT(--('Input| Projects'!$AD152="Yes"),'Calc| Overheads Allocation'!E$9,'Calc| Project Costs'!X152),IF('Input| Overheads'!$C$42="Internal labour",SUMPRODUCT(--('Input| Projects'!$AD152="Yes"),'Calc| Overheads Allocation'!E$9,'Calc| Project Costs'!X152,'Input| Projects'!$Y152),IF('Input| Overheads'!$C$42="DNSP defined",SUMPRODUCT(--('Input| Projects'!$AD152="Yes"),'Calc| Overheads Allocation'!E$62,'Input| Projects'!$AG152),""))),"")</f>
        <v>0</v>
      </c>
      <c r="AW152" s="186">
        <f>IFERROR(IF('Input| Overheads'!$C$42="Direct costs",SUMPRODUCT(--('Input| Projects'!$AD152="Yes"),'Calc| Overheads Allocation'!F$9,'Calc| Project Costs'!Y152),IF('Input| Overheads'!$C$42="Internal labour",SUMPRODUCT(--('Input| Projects'!$AD152="Yes"),'Calc| Overheads Allocation'!F$9,'Calc| Project Costs'!Y152,'Input| Projects'!$Y152),IF('Input| Overheads'!$C$42="DNSP defined",SUMPRODUCT(--('Input| Projects'!$AD152="Yes"),'Calc| Overheads Allocation'!F$62,'Input| Projects'!$AG152),""))),"")</f>
        <v>0</v>
      </c>
      <c r="AX152" s="186">
        <f>IFERROR(IF('Input| Overheads'!$C$42="Direct costs",SUMPRODUCT(--('Input| Projects'!$AD152="Yes"),'Calc| Overheads Allocation'!G$9,'Calc| Project Costs'!Z152),IF('Input| Overheads'!$C$42="Internal labour",SUMPRODUCT(--('Input| Projects'!$AD152="Yes"),'Calc| Overheads Allocation'!G$9,'Calc| Project Costs'!Z152,'Input| Projects'!$Y152),IF('Input| Overheads'!$C$42="DNSP defined",SUMPRODUCT(--('Input| Projects'!$AD152="Yes"),'Calc| Overheads Allocation'!G$62,'Input| Projects'!$AG152),""))),"")</f>
        <v>0</v>
      </c>
      <c r="AY152" s="186">
        <f>IFERROR(IF('Input| Overheads'!$C$42="Direct costs",SUMPRODUCT(--('Input| Projects'!$AD152="Yes"),'Calc| Overheads Allocation'!H$9,'Calc| Project Costs'!AA152),IF('Input| Overheads'!$C$42="Internal labour",SUMPRODUCT(--('Input| Projects'!$AD152="Yes"),'Calc| Overheads Allocation'!H$9,'Calc| Project Costs'!AA152,'Input| Projects'!$Y152),IF('Input| Overheads'!$C$42="DNSP defined",SUMPRODUCT(--('Input| Projects'!$AD152="Yes"),'Calc| Overheads Allocation'!H$62,'Input| Projects'!$AG152),""))),"")</f>
        <v>0</v>
      </c>
      <c r="AZ152" s="186">
        <f>IFERROR(IF('Input| Overheads'!$C$42="Direct costs",SUMPRODUCT(--('Input| Projects'!$AD152="Yes"),'Calc| Overheads Allocation'!I$9,'Calc| Project Costs'!AB152),IF('Input| Overheads'!$C$42="Internal labour",SUMPRODUCT(--('Input| Projects'!$AD152="Yes"),'Calc| Overheads Allocation'!I$9,'Calc| Project Costs'!AB152,'Input| Projects'!$Y152),IF('Input| Overheads'!$C$42="DNSP defined",SUMPRODUCT(--('Input| Projects'!$AD152="Yes"),'Calc| Overheads Allocation'!I$62,'Input| Projects'!$AG152),""))),"")</f>
        <v>0</v>
      </c>
      <c r="BA152" s="106"/>
      <c r="BB152" s="186">
        <f t="shared" si="100"/>
        <v>406.38153</v>
      </c>
      <c r="BC152" s="186">
        <f t="shared" si="101"/>
        <v>0</v>
      </c>
      <c r="BD152" s="186">
        <f t="shared" si="102"/>
        <v>0</v>
      </c>
      <c r="BE152" s="186">
        <f t="shared" si="79"/>
        <v>0</v>
      </c>
      <c r="BF152" s="186">
        <f t="shared" si="80"/>
        <v>0</v>
      </c>
      <c r="BG152" s="186">
        <f t="shared" si="81"/>
        <v>0</v>
      </c>
      <c r="BH152" s="186">
        <f t="shared" si="82"/>
        <v>0</v>
      </c>
      <c r="BI152" s="97"/>
      <c r="BJ152" s="186">
        <f t="shared" si="83"/>
        <v>0</v>
      </c>
      <c r="BK152" s="186" t="str">
        <f t="shared" si="84"/>
        <v/>
      </c>
      <c r="BL152" s="186" t="str">
        <f t="shared" si="85"/>
        <v/>
      </c>
      <c r="BM152" s="186" t="str">
        <f t="shared" si="86"/>
        <v/>
      </c>
      <c r="BN152" s="186" t="str">
        <f t="shared" si="87"/>
        <v/>
      </c>
      <c r="BO152" s="186" t="str">
        <f t="shared" si="88"/>
        <v/>
      </c>
      <c r="BP152" s="186" t="str">
        <f t="shared" si="89"/>
        <v/>
      </c>
      <c r="BQ152" s="97"/>
      <c r="BR152" s="186">
        <f t="shared" si="90"/>
        <v>934.92166999999995</v>
      </c>
      <c r="BS152" s="186">
        <f t="shared" si="91"/>
        <v>0</v>
      </c>
      <c r="BT152" s="222">
        <f t="shared" si="92"/>
        <v>0</v>
      </c>
      <c r="BU152" s="222">
        <f t="shared" si="93"/>
        <v>0</v>
      </c>
      <c r="BV152" s="222">
        <f t="shared" si="94"/>
        <v>0</v>
      </c>
      <c r="BW152" s="222">
        <f t="shared" si="95"/>
        <v>0</v>
      </c>
      <c r="BX152" s="222">
        <f t="shared" si="96"/>
        <v>0</v>
      </c>
      <c r="BY152" s="106"/>
      <c r="BZ152" s="197">
        <f>IF(SUMIF('Input| Projects'!$AS$8:$CP$8,"Dx",'Input| Projects'!$AS152:$CP152)=0,"",SUMIF('Input| Projects'!$AS$8:$CP$8,"Dx",'Input| Projects'!$AS152:$CP152))</f>
        <v>1</v>
      </c>
      <c r="CA152" s="197" t="str">
        <f>IF(SUMIF('Input| Projects'!$AS$8:$CP$8,"Tx",'Input| Projects'!$AS152:$CP152)=0,"",SUMIF('Input| Projects'!$AS$8:$CP$8,"Tx",'Input| Projects'!$AS152:$CP152))</f>
        <v/>
      </c>
      <c r="CB152" s="150" t="str">
        <f t="shared" si="103"/>
        <v/>
      </c>
    </row>
    <row r="153" spans="2:80" x14ac:dyDescent="0.2">
      <c r="B153" s="201">
        <f>IFERROR('Input| Projects'!B153,"")</f>
        <v>144</v>
      </c>
      <c r="C153" s="42" t="str">
        <f>IFERROR(IF('Input| Projects'!C153="","",'Input| Projects'!C153),"")</f>
        <v>LV Distributor Capacity Program</v>
      </c>
      <c r="D153" s="42" t="str">
        <f>IFERROR(IF('Input| Projects'!D153="","",'Input| Projects'!D153),"")</f>
        <v>LV_22.01.14</v>
      </c>
      <c r="E153" s="104"/>
      <c r="F153" s="190">
        <f>IFERROR('Input| Projects'!I153*'Input| Escalations'!$K$19,"")</f>
        <v>1299.1421</v>
      </c>
      <c r="G153" s="190">
        <f>IFERROR('Input| Projects'!J153*'Input| Escalations'!$K$19,"")</f>
        <v>0</v>
      </c>
      <c r="H153" s="190">
        <f>IFERROR('Input| Projects'!K153*'Input| Escalations'!$K$19,"")</f>
        <v>0</v>
      </c>
      <c r="I153" s="190">
        <f>IFERROR('Input| Projects'!L153*'Input| Escalations'!$K$19,"")</f>
        <v>0</v>
      </c>
      <c r="J153" s="190">
        <f>IFERROR('Input| Projects'!M153*'Input| Escalations'!$K$19,"")</f>
        <v>0</v>
      </c>
      <c r="K153" s="190">
        <f>IFERROR('Input| Projects'!N153*'Input| Escalations'!$K$19,"")</f>
        <v>0</v>
      </c>
      <c r="L153" s="190">
        <f>IFERROR('Input| Projects'!O153*'Input| Escalations'!$K$19,"")</f>
        <v>0</v>
      </c>
      <c r="M153" s="150" t="str">
        <f>IF(ABS(SUM(F153:L153)-(SUM('Input| Projects'!I153:O153)*'Input| Escalations'!$K$19))&lt;0.0000001,"",1)</f>
        <v/>
      </c>
      <c r="N153" s="192">
        <f>'Input| Projects'!$Y153*INDEX('Input| Escalations'!$H$33:$N$33,MATCH('Calc| Project Costs'!N$9,'Input| Escalations'!$H$23:$N$23,0))+'Input| Projects'!$Z153*INDEX('Input| Escalations'!$H$34:$N$34,MATCH('Calc| Project Costs'!N$9,'Input| Escalations'!$H$23:$N$23,0))+'Input| Projects'!$AA153*INDEX('Input| Escalations'!$H$35:$N$35,MATCH('Calc| Project Costs'!N$9,'Input| Escalations'!$H$23:$N$23,0))+1</f>
        <v>1</v>
      </c>
      <c r="O153" s="192">
        <f>'Input| Projects'!$Y153*INDEX('Input| Escalations'!$H$33:$N$33,MATCH('Calc| Project Costs'!O$9,'Input| Escalations'!$H$23:$N$23,0))+'Input| Projects'!$Z153*INDEX('Input| Escalations'!$H$34:$N$34,MATCH('Calc| Project Costs'!O$9,'Input| Escalations'!$H$23:$N$23,0))+'Input| Projects'!$AA153*INDEX('Input| Escalations'!$H$35:$N$35,MATCH('Calc| Project Costs'!O$9,'Input| Escalations'!$H$23:$N$23,0))+1</f>
        <v>1</v>
      </c>
      <c r="P153" s="192">
        <f>'Input| Projects'!$Y153*INDEX('Input| Escalations'!$H$33:$N$33,MATCH('Calc| Project Costs'!P$9,'Input| Escalations'!$H$23:$N$23,0))+'Input| Projects'!$Z153*INDEX('Input| Escalations'!$H$34:$N$34,MATCH('Calc| Project Costs'!P$9,'Input| Escalations'!$H$23:$N$23,0))+'Input| Projects'!$AA153*INDEX('Input| Escalations'!$H$35:$N$35,MATCH('Calc| Project Costs'!P$9,'Input| Escalations'!$H$23:$N$23,0))+1</f>
        <v>1</v>
      </c>
      <c r="Q153" s="192">
        <f>'Input| Projects'!$Y153*INDEX('Input| Escalations'!$H$33:$N$33,MATCH('Calc| Project Costs'!Q$9,'Input| Escalations'!$H$23:$N$23,0))+'Input| Projects'!$Z153*INDEX('Input| Escalations'!$H$34:$N$34,MATCH('Calc| Project Costs'!Q$9,'Input| Escalations'!$H$23:$N$23,0))+'Input| Projects'!$AA153*INDEX('Input| Escalations'!$H$35:$N$35,MATCH('Calc| Project Costs'!Q$9,'Input| Escalations'!$H$23:$N$23,0))+1</f>
        <v>1</v>
      </c>
      <c r="R153" s="192">
        <f>'Input| Projects'!$Y153*INDEX('Input| Escalations'!$H$33:$N$33,MATCH('Calc| Project Costs'!R$9,'Input| Escalations'!$H$23:$N$23,0))+'Input| Projects'!$Z153*INDEX('Input| Escalations'!$H$34:$N$34,MATCH('Calc| Project Costs'!R$9,'Input| Escalations'!$H$23:$N$23,0))+'Input| Projects'!$AA153*INDEX('Input| Escalations'!$H$35:$N$35,MATCH('Calc| Project Costs'!R$9,'Input| Escalations'!$H$23:$N$23,0))+1</f>
        <v>1</v>
      </c>
      <c r="S153" s="192">
        <f>'Input| Projects'!$Y153*INDEX('Input| Escalations'!$H$33:$N$33,MATCH('Calc| Project Costs'!S$9,'Input| Escalations'!$H$23:$N$23,0))+'Input| Projects'!$Z153*INDEX('Input| Escalations'!$H$34:$N$34,MATCH('Calc| Project Costs'!S$9,'Input| Escalations'!$H$23:$N$23,0))+'Input| Projects'!$AA153*INDEX('Input| Escalations'!$H$35:$N$35,MATCH('Calc| Project Costs'!S$9,'Input| Escalations'!$H$23:$N$23,0))+1</f>
        <v>1</v>
      </c>
      <c r="T153" s="192">
        <f>'Input| Projects'!$Y153*INDEX('Input| Escalations'!$H$33:$N$33,MATCH('Calc| Project Costs'!T$9,'Input| Escalations'!$H$23:$N$23,0))+'Input| Projects'!$Z153*INDEX('Input| Escalations'!$H$34:$N$34,MATCH('Calc| Project Costs'!T$9,'Input| Escalations'!$H$23:$N$23,0))+'Input| Projects'!$AA153*INDEX('Input| Escalations'!$H$35:$N$35,MATCH('Calc| Project Costs'!T$9,'Input| Escalations'!$H$23:$N$23,0))+1</f>
        <v>1</v>
      </c>
      <c r="U153" s="106"/>
      <c r="V153" s="186">
        <f t="shared" si="97"/>
        <v>1299.1421</v>
      </c>
      <c r="W153" s="186">
        <f t="shared" si="98"/>
        <v>0</v>
      </c>
      <c r="X153" s="186">
        <f t="shared" si="99"/>
        <v>0</v>
      </c>
      <c r="Y153" s="186">
        <f t="shared" si="75"/>
        <v>0</v>
      </c>
      <c r="Z153" s="186">
        <f t="shared" si="76"/>
        <v>0</v>
      </c>
      <c r="AA153" s="186">
        <f t="shared" si="77"/>
        <v>0</v>
      </c>
      <c r="AB153" s="186">
        <f t="shared" si="78"/>
        <v>0</v>
      </c>
      <c r="AC153" s="106"/>
      <c r="AD153" s="186">
        <f>'Input| Projects'!Q153*N153*'Input| Escalations'!$K$19</f>
        <v>0</v>
      </c>
      <c r="AE153" s="186">
        <f>'Input| Projects'!R153*O153*'Input| Escalations'!$K$19</f>
        <v>0</v>
      </c>
      <c r="AF153" s="186">
        <f>'Input| Projects'!S153*P153*'Input| Escalations'!$K$19</f>
        <v>0</v>
      </c>
      <c r="AG153" s="186">
        <f>'Input| Projects'!T153*Q153*'Input| Escalations'!$K$19</f>
        <v>0</v>
      </c>
      <c r="AH153" s="186">
        <f>'Input| Projects'!U153*R153*'Input| Escalations'!$K$19</f>
        <v>0</v>
      </c>
      <c r="AI153" s="186">
        <f>'Input| Projects'!V153*S153*'Input| Escalations'!$K$19</f>
        <v>0</v>
      </c>
      <c r="AJ153" s="186">
        <f>'Input| Projects'!W153*T153*'Input| Escalations'!$K$19</f>
        <v>0</v>
      </c>
      <c r="AK153" s="106"/>
      <c r="AL153" s="186">
        <f>IFERROR(IF('Input| Overheads'!$C$42="Direct costs",SUMPRODUCT(--('Input| Projects'!$AC153="Yes"),'Calc| Overheads Allocation'!C$8,'Calc| Project Costs'!V153),IF('Input| Overheads'!$C$42="Internal labour",SUMPRODUCT(--('Input| Projects'!$AC153="Yes"),'Calc| Overheads Allocation'!C$8,'Calc| Project Costs'!V153,'Input| Projects'!$Y153),IF('Input| Overheads'!$C$42="DNSP defined",SUMPRODUCT(--('Input| Projects'!$AC153="Yes"),'Calc| Overheads Allocation'!C$61,'Input| Projects'!$AF153),""))),"")</f>
        <v>525.5138300000001</v>
      </c>
      <c r="AM153" s="186">
        <f>IFERROR(IF('Input| Overheads'!$C$42="Direct costs",SUMPRODUCT(--('Input| Projects'!$AC153="Yes"),'Calc| Overheads Allocation'!D$8,'Calc| Project Costs'!W153),IF('Input| Overheads'!$C$42="Internal labour",SUMPRODUCT(--('Input| Projects'!$AC153="Yes"),'Calc| Overheads Allocation'!D$8,'Calc| Project Costs'!W153,'Input| Projects'!$Y153),IF('Input| Overheads'!$C$42="DNSP defined",SUMPRODUCT(--('Input| Projects'!$AC153="Yes"),'Calc| Overheads Allocation'!D$61,'Input| Projects'!$AF153),""))),"")</f>
        <v>0</v>
      </c>
      <c r="AN153" s="186">
        <f>IFERROR(IF('Input| Overheads'!$C$42="Direct costs",SUMPRODUCT(--('Input| Projects'!$AC153="Yes"),'Calc| Overheads Allocation'!E$8,'Calc| Project Costs'!X153),IF('Input| Overheads'!$C$42="Internal labour",SUMPRODUCT(--('Input| Projects'!$AC153="Yes"),'Calc| Overheads Allocation'!E$8,'Calc| Project Costs'!X153,'Input| Projects'!$Y153),IF('Input| Overheads'!$C$42="DNSP defined",SUMPRODUCT(--('Input| Projects'!$AC153="Yes"),'Calc| Overheads Allocation'!E$61,'Input| Projects'!$AF153),""))),"")</f>
        <v>0</v>
      </c>
      <c r="AO153" s="186">
        <f>IFERROR(IF('Input| Overheads'!$C$42="Direct costs",SUMPRODUCT(--('Input| Projects'!$AC153="Yes"),'Calc| Overheads Allocation'!F$8,'Calc| Project Costs'!Y153),IF('Input| Overheads'!$C$42="Internal labour",SUMPRODUCT(--('Input| Projects'!$AC153="Yes"),'Calc| Overheads Allocation'!F$8,'Calc| Project Costs'!Y153,'Input| Projects'!$Y153),IF('Input| Overheads'!$C$42="DNSP defined",SUMPRODUCT(--('Input| Projects'!$AC153="Yes"),'Calc| Overheads Allocation'!F$61,'Input| Projects'!$AF153),""))),"")</f>
        <v>0</v>
      </c>
      <c r="AP153" s="186">
        <f>IFERROR(IF('Input| Overheads'!$C$42="Direct costs",SUMPRODUCT(--('Input| Projects'!$AC153="Yes"),'Calc| Overheads Allocation'!G$8,'Calc| Project Costs'!Z153),IF('Input| Overheads'!$C$42="Internal labour",SUMPRODUCT(--('Input| Projects'!$AC153="Yes"),'Calc| Overheads Allocation'!G$8,'Calc| Project Costs'!Z153,'Input| Projects'!$Y153),IF('Input| Overheads'!$C$42="DNSP defined",SUMPRODUCT(--('Input| Projects'!$AC153="Yes"),'Calc| Overheads Allocation'!G$61,'Input| Projects'!$AF153),""))),"")</f>
        <v>0</v>
      </c>
      <c r="AQ153" s="186">
        <f>IFERROR(IF('Input| Overheads'!$C$42="Direct costs",SUMPRODUCT(--('Input| Projects'!$AC153="Yes"),'Calc| Overheads Allocation'!H$8,'Calc| Project Costs'!AA153),IF('Input| Overheads'!$C$42="Internal labour",SUMPRODUCT(--('Input| Projects'!$AC153="Yes"),'Calc| Overheads Allocation'!H$8,'Calc| Project Costs'!AA153,'Input| Projects'!$Y153),IF('Input| Overheads'!$C$42="DNSP defined",SUMPRODUCT(--('Input| Projects'!$AC153="Yes"),'Calc| Overheads Allocation'!H$61,'Input| Projects'!$AF153),""))),"")</f>
        <v>0</v>
      </c>
      <c r="AR153" s="186">
        <f>IFERROR(IF('Input| Overheads'!$C$42="Direct costs",SUMPRODUCT(--('Input| Projects'!$AC153="Yes"),'Calc| Overheads Allocation'!I$8,'Calc| Project Costs'!AB153),IF('Input| Overheads'!$C$42="Internal labour",SUMPRODUCT(--('Input| Projects'!$AC153="Yes"),'Calc| Overheads Allocation'!I$8,'Calc| Project Costs'!AB153,'Input| Projects'!$Y153),IF('Input| Overheads'!$C$42="DNSP defined",SUMPRODUCT(--('Input| Projects'!$AC153="Yes"),'Calc| Overheads Allocation'!I$61,'Input| Projects'!$AF153),""))),"")</f>
        <v>0</v>
      </c>
      <c r="AS153" s="106"/>
      <c r="AT153" s="186">
        <f>IFERROR(IF('Input| Overheads'!$C$42="Direct costs",SUMPRODUCT(--('Input| Projects'!$AD153="Yes"),'Calc| Overheads Allocation'!C$9,'Calc| Project Costs'!V153),IF('Input| Overheads'!$C$42="Internal labour",SUMPRODUCT(--('Input| Projects'!$AD153="Yes"),'Calc| Overheads Allocation'!C$9,'Calc| Project Costs'!V153,'Input| Projects'!$Y153),IF('Input| Overheads'!$C$42="DNSP defined",SUMPRODUCT(--('Input| Projects'!$AD153="Yes"),'Calc| Overheads Allocation'!C$62,'Input| Projects'!$AG153),""))),"")</f>
        <v>0</v>
      </c>
      <c r="AU153" s="186">
        <f>IFERROR(IF('Input| Overheads'!$C$42="Direct costs",SUMPRODUCT(--('Input| Projects'!$AD153="Yes"),'Calc| Overheads Allocation'!D$9,'Calc| Project Costs'!W153),IF('Input| Overheads'!$C$42="Internal labour",SUMPRODUCT(--('Input| Projects'!$AD153="Yes"),'Calc| Overheads Allocation'!D$9,'Calc| Project Costs'!W153,'Input| Projects'!$Y153),IF('Input| Overheads'!$C$42="DNSP defined",SUMPRODUCT(--('Input| Projects'!$AD153="Yes"),'Calc| Overheads Allocation'!D$62,'Input| Projects'!$AG153),""))),"")</f>
        <v>0</v>
      </c>
      <c r="AV153" s="186">
        <f>IFERROR(IF('Input| Overheads'!$C$42="Direct costs",SUMPRODUCT(--('Input| Projects'!$AD153="Yes"),'Calc| Overheads Allocation'!E$9,'Calc| Project Costs'!X153),IF('Input| Overheads'!$C$42="Internal labour",SUMPRODUCT(--('Input| Projects'!$AD153="Yes"),'Calc| Overheads Allocation'!E$9,'Calc| Project Costs'!X153,'Input| Projects'!$Y153),IF('Input| Overheads'!$C$42="DNSP defined",SUMPRODUCT(--('Input| Projects'!$AD153="Yes"),'Calc| Overheads Allocation'!E$62,'Input| Projects'!$AG153),""))),"")</f>
        <v>0</v>
      </c>
      <c r="AW153" s="186">
        <f>IFERROR(IF('Input| Overheads'!$C$42="Direct costs",SUMPRODUCT(--('Input| Projects'!$AD153="Yes"),'Calc| Overheads Allocation'!F$9,'Calc| Project Costs'!Y153),IF('Input| Overheads'!$C$42="Internal labour",SUMPRODUCT(--('Input| Projects'!$AD153="Yes"),'Calc| Overheads Allocation'!F$9,'Calc| Project Costs'!Y153,'Input| Projects'!$Y153),IF('Input| Overheads'!$C$42="DNSP defined",SUMPRODUCT(--('Input| Projects'!$AD153="Yes"),'Calc| Overheads Allocation'!F$62,'Input| Projects'!$AG153),""))),"")</f>
        <v>0</v>
      </c>
      <c r="AX153" s="186">
        <f>IFERROR(IF('Input| Overheads'!$C$42="Direct costs",SUMPRODUCT(--('Input| Projects'!$AD153="Yes"),'Calc| Overheads Allocation'!G$9,'Calc| Project Costs'!Z153),IF('Input| Overheads'!$C$42="Internal labour",SUMPRODUCT(--('Input| Projects'!$AD153="Yes"),'Calc| Overheads Allocation'!G$9,'Calc| Project Costs'!Z153,'Input| Projects'!$Y153),IF('Input| Overheads'!$C$42="DNSP defined",SUMPRODUCT(--('Input| Projects'!$AD153="Yes"),'Calc| Overheads Allocation'!G$62,'Input| Projects'!$AG153),""))),"")</f>
        <v>0</v>
      </c>
      <c r="AY153" s="186">
        <f>IFERROR(IF('Input| Overheads'!$C$42="Direct costs",SUMPRODUCT(--('Input| Projects'!$AD153="Yes"),'Calc| Overheads Allocation'!H$9,'Calc| Project Costs'!AA153),IF('Input| Overheads'!$C$42="Internal labour",SUMPRODUCT(--('Input| Projects'!$AD153="Yes"),'Calc| Overheads Allocation'!H$9,'Calc| Project Costs'!AA153,'Input| Projects'!$Y153),IF('Input| Overheads'!$C$42="DNSP defined",SUMPRODUCT(--('Input| Projects'!$AD153="Yes"),'Calc| Overheads Allocation'!H$62,'Input| Projects'!$AG153),""))),"")</f>
        <v>0</v>
      </c>
      <c r="AZ153" s="186">
        <f>IFERROR(IF('Input| Overheads'!$C$42="Direct costs",SUMPRODUCT(--('Input| Projects'!$AD153="Yes"),'Calc| Overheads Allocation'!I$9,'Calc| Project Costs'!AB153),IF('Input| Overheads'!$C$42="Internal labour",SUMPRODUCT(--('Input| Projects'!$AD153="Yes"),'Calc| Overheads Allocation'!I$9,'Calc| Project Costs'!AB153,'Input| Projects'!$Y153),IF('Input| Overheads'!$C$42="DNSP defined",SUMPRODUCT(--('Input| Projects'!$AD153="Yes"),'Calc| Overheads Allocation'!I$62,'Input| Projects'!$AG153),""))),"")</f>
        <v>0</v>
      </c>
      <c r="BA153" s="106"/>
      <c r="BB153" s="186">
        <f t="shared" si="100"/>
        <v>525.5138300000001</v>
      </c>
      <c r="BC153" s="186">
        <f t="shared" si="101"/>
        <v>0</v>
      </c>
      <c r="BD153" s="186">
        <f t="shared" si="102"/>
        <v>0</v>
      </c>
      <c r="BE153" s="186">
        <f t="shared" si="79"/>
        <v>0</v>
      </c>
      <c r="BF153" s="186">
        <f t="shared" si="80"/>
        <v>0</v>
      </c>
      <c r="BG153" s="186">
        <f t="shared" si="81"/>
        <v>0</v>
      </c>
      <c r="BH153" s="186">
        <f t="shared" si="82"/>
        <v>0</v>
      </c>
      <c r="BI153" s="97"/>
      <c r="BJ153" s="186">
        <f t="shared" si="83"/>
        <v>0</v>
      </c>
      <c r="BK153" s="186" t="str">
        <f t="shared" si="84"/>
        <v/>
      </c>
      <c r="BL153" s="186" t="str">
        <f t="shared" si="85"/>
        <v/>
      </c>
      <c r="BM153" s="186" t="str">
        <f t="shared" si="86"/>
        <v/>
      </c>
      <c r="BN153" s="186" t="str">
        <f t="shared" si="87"/>
        <v/>
      </c>
      <c r="BO153" s="186" t="str">
        <f t="shared" si="88"/>
        <v/>
      </c>
      <c r="BP153" s="186" t="str">
        <f t="shared" si="89"/>
        <v/>
      </c>
      <c r="BQ153" s="97"/>
      <c r="BR153" s="186">
        <f t="shared" si="90"/>
        <v>1824.6559300000001</v>
      </c>
      <c r="BS153" s="186">
        <f t="shared" si="91"/>
        <v>0</v>
      </c>
      <c r="BT153" s="222">
        <f t="shared" si="92"/>
        <v>0</v>
      </c>
      <c r="BU153" s="222">
        <f t="shared" si="93"/>
        <v>0</v>
      </c>
      <c r="BV153" s="222">
        <f t="shared" si="94"/>
        <v>0</v>
      </c>
      <c r="BW153" s="222">
        <f t="shared" si="95"/>
        <v>0</v>
      </c>
      <c r="BX153" s="222">
        <f t="shared" si="96"/>
        <v>0</v>
      </c>
      <c r="BY153" s="106"/>
      <c r="BZ153" s="197">
        <f>IF(SUMIF('Input| Projects'!$AS$8:$CP$8,"Dx",'Input| Projects'!$AS153:$CP153)=0,"",SUMIF('Input| Projects'!$AS$8:$CP$8,"Dx",'Input| Projects'!$AS153:$CP153))</f>
        <v>1</v>
      </c>
      <c r="CA153" s="197" t="str">
        <f>IF(SUMIF('Input| Projects'!$AS$8:$CP$8,"Tx",'Input| Projects'!$AS153:$CP153)=0,"",SUMIF('Input| Projects'!$AS$8:$CP$8,"Tx",'Input| Projects'!$AS153:$CP153))</f>
        <v/>
      </c>
      <c r="CB153" s="150" t="str">
        <f t="shared" si="103"/>
        <v/>
      </c>
    </row>
    <row r="154" spans="2:80" x14ac:dyDescent="0.2">
      <c r="B154" s="201">
        <f>IFERROR('Input| Projects'!B154,"")</f>
        <v>145</v>
      </c>
      <c r="C154" s="42" t="str">
        <f>IFERROR(IF('Input| Projects'!C154="","",'Input| Projects'!C154),"")</f>
        <v>Distribution Centre Capacity Program</v>
      </c>
      <c r="D154" s="42" t="str">
        <f>IFERROR(IF('Input| Projects'!D154="","",'Input| Projects'!D154),"")</f>
        <v>LV_22.01.15</v>
      </c>
      <c r="E154" s="104"/>
      <c r="F154" s="190">
        <f>IFERROR('Input| Projects'!I154*'Input| Escalations'!$K$19,"")</f>
        <v>480.36002000000002</v>
      </c>
      <c r="G154" s="190">
        <f>IFERROR('Input| Projects'!J154*'Input| Escalations'!$K$19,"")</f>
        <v>0</v>
      </c>
      <c r="H154" s="190">
        <f>IFERROR('Input| Projects'!K154*'Input| Escalations'!$K$19,"")</f>
        <v>0</v>
      </c>
      <c r="I154" s="190">
        <f>IFERROR('Input| Projects'!L154*'Input| Escalations'!$K$19,"")</f>
        <v>0</v>
      </c>
      <c r="J154" s="190">
        <f>IFERROR('Input| Projects'!M154*'Input| Escalations'!$K$19,"")</f>
        <v>0</v>
      </c>
      <c r="K154" s="190">
        <f>IFERROR('Input| Projects'!N154*'Input| Escalations'!$K$19,"")</f>
        <v>0</v>
      </c>
      <c r="L154" s="190">
        <f>IFERROR('Input| Projects'!O154*'Input| Escalations'!$K$19,"")</f>
        <v>0</v>
      </c>
      <c r="M154" s="150" t="str">
        <f>IF(ABS(SUM(F154:L154)-(SUM('Input| Projects'!I154:O154)*'Input| Escalations'!$K$19))&lt;0.0000001,"",1)</f>
        <v/>
      </c>
      <c r="N154" s="192">
        <f>'Input| Projects'!$Y154*INDEX('Input| Escalations'!$H$33:$N$33,MATCH('Calc| Project Costs'!N$9,'Input| Escalations'!$H$23:$N$23,0))+'Input| Projects'!$Z154*INDEX('Input| Escalations'!$H$34:$N$34,MATCH('Calc| Project Costs'!N$9,'Input| Escalations'!$H$23:$N$23,0))+'Input| Projects'!$AA154*INDEX('Input| Escalations'!$H$35:$N$35,MATCH('Calc| Project Costs'!N$9,'Input| Escalations'!$H$23:$N$23,0))+1</f>
        <v>1</v>
      </c>
      <c r="O154" s="192">
        <f>'Input| Projects'!$Y154*INDEX('Input| Escalations'!$H$33:$N$33,MATCH('Calc| Project Costs'!O$9,'Input| Escalations'!$H$23:$N$23,0))+'Input| Projects'!$Z154*INDEX('Input| Escalations'!$H$34:$N$34,MATCH('Calc| Project Costs'!O$9,'Input| Escalations'!$H$23:$N$23,0))+'Input| Projects'!$AA154*INDEX('Input| Escalations'!$H$35:$N$35,MATCH('Calc| Project Costs'!O$9,'Input| Escalations'!$H$23:$N$23,0))+1</f>
        <v>1</v>
      </c>
      <c r="P154" s="192">
        <f>'Input| Projects'!$Y154*INDEX('Input| Escalations'!$H$33:$N$33,MATCH('Calc| Project Costs'!P$9,'Input| Escalations'!$H$23:$N$23,0))+'Input| Projects'!$Z154*INDEX('Input| Escalations'!$H$34:$N$34,MATCH('Calc| Project Costs'!P$9,'Input| Escalations'!$H$23:$N$23,0))+'Input| Projects'!$AA154*INDEX('Input| Escalations'!$H$35:$N$35,MATCH('Calc| Project Costs'!P$9,'Input| Escalations'!$H$23:$N$23,0))+1</f>
        <v>1</v>
      </c>
      <c r="Q154" s="192">
        <f>'Input| Projects'!$Y154*INDEX('Input| Escalations'!$H$33:$N$33,MATCH('Calc| Project Costs'!Q$9,'Input| Escalations'!$H$23:$N$23,0))+'Input| Projects'!$Z154*INDEX('Input| Escalations'!$H$34:$N$34,MATCH('Calc| Project Costs'!Q$9,'Input| Escalations'!$H$23:$N$23,0))+'Input| Projects'!$AA154*INDEX('Input| Escalations'!$H$35:$N$35,MATCH('Calc| Project Costs'!Q$9,'Input| Escalations'!$H$23:$N$23,0))+1</f>
        <v>1</v>
      </c>
      <c r="R154" s="192">
        <f>'Input| Projects'!$Y154*INDEX('Input| Escalations'!$H$33:$N$33,MATCH('Calc| Project Costs'!R$9,'Input| Escalations'!$H$23:$N$23,0))+'Input| Projects'!$Z154*INDEX('Input| Escalations'!$H$34:$N$34,MATCH('Calc| Project Costs'!R$9,'Input| Escalations'!$H$23:$N$23,0))+'Input| Projects'!$AA154*INDEX('Input| Escalations'!$H$35:$N$35,MATCH('Calc| Project Costs'!R$9,'Input| Escalations'!$H$23:$N$23,0))+1</f>
        <v>1</v>
      </c>
      <c r="S154" s="192">
        <f>'Input| Projects'!$Y154*INDEX('Input| Escalations'!$H$33:$N$33,MATCH('Calc| Project Costs'!S$9,'Input| Escalations'!$H$23:$N$23,0))+'Input| Projects'!$Z154*INDEX('Input| Escalations'!$H$34:$N$34,MATCH('Calc| Project Costs'!S$9,'Input| Escalations'!$H$23:$N$23,0))+'Input| Projects'!$AA154*INDEX('Input| Escalations'!$H$35:$N$35,MATCH('Calc| Project Costs'!S$9,'Input| Escalations'!$H$23:$N$23,0))+1</f>
        <v>1</v>
      </c>
      <c r="T154" s="192">
        <f>'Input| Projects'!$Y154*INDEX('Input| Escalations'!$H$33:$N$33,MATCH('Calc| Project Costs'!T$9,'Input| Escalations'!$H$23:$N$23,0))+'Input| Projects'!$Z154*INDEX('Input| Escalations'!$H$34:$N$34,MATCH('Calc| Project Costs'!T$9,'Input| Escalations'!$H$23:$N$23,0))+'Input| Projects'!$AA154*INDEX('Input| Escalations'!$H$35:$N$35,MATCH('Calc| Project Costs'!T$9,'Input| Escalations'!$H$23:$N$23,0))+1</f>
        <v>1</v>
      </c>
      <c r="U154" s="106"/>
      <c r="V154" s="186">
        <f t="shared" si="97"/>
        <v>480.36002000000002</v>
      </c>
      <c r="W154" s="186">
        <f t="shared" si="98"/>
        <v>0</v>
      </c>
      <c r="X154" s="186">
        <f t="shared" si="99"/>
        <v>0</v>
      </c>
      <c r="Y154" s="186">
        <f t="shared" si="75"/>
        <v>0</v>
      </c>
      <c r="Z154" s="186">
        <f t="shared" si="76"/>
        <v>0</v>
      </c>
      <c r="AA154" s="186">
        <f t="shared" si="77"/>
        <v>0</v>
      </c>
      <c r="AB154" s="186">
        <f t="shared" si="78"/>
        <v>0</v>
      </c>
      <c r="AC154" s="106"/>
      <c r="AD154" s="186">
        <f>'Input| Projects'!Q154*N154*'Input| Escalations'!$K$19</f>
        <v>0</v>
      </c>
      <c r="AE154" s="186">
        <f>'Input| Projects'!R154*O154*'Input| Escalations'!$K$19</f>
        <v>0</v>
      </c>
      <c r="AF154" s="186">
        <f>'Input| Projects'!S154*P154*'Input| Escalations'!$K$19</f>
        <v>0</v>
      </c>
      <c r="AG154" s="186">
        <f>'Input| Projects'!T154*Q154*'Input| Escalations'!$K$19</f>
        <v>0</v>
      </c>
      <c r="AH154" s="186">
        <f>'Input| Projects'!U154*R154*'Input| Escalations'!$K$19</f>
        <v>0</v>
      </c>
      <c r="AI154" s="186">
        <f>'Input| Projects'!V154*S154*'Input| Escalations'!$K$19</f>
        <v>0</v>
      </c>
      <c r="AJ154" s="186">
        <f>'Input| Projects'!W154*T154*'Input| Escalations'!$K$19</f>
        <v>0</v>
      </c>
      <c r="AK154" s="106"/>
      <c r="AL154" s="186">
        <f>IFERROR(IF('Input| Overheads'!$C$42="Direct costs",SUMPRODUCT(--('Input| Projects'!$AC154="Yes"),'Calc| Overheads Allocation'!C$8,'Calc| Project Costs'!V154),IF('Input| Overheads'!$C$42="Internal labour",SUMPRODUCT(--('Input| Projects'!$AC154="Yes"),'Calc| Overheads Allocation'!C$8,'Calc| Project Costs'!V154,'Input| Projects'!$Y154),IF('Input| Overheads'!$C$42="DNSP defined",SUMPRODUCT(--('Input| Projects'!$AC154="Yes"),'Calc| Overheads Allocation'!C$61,'Input| Projects'!$AF154),""))),"")</f>
        <v>187.42460999999997</v>
      </c>
      <c r="AM154" s="186">
        <f>IFERROR(IF('Input| Overheads'!$C$42="Direct costs",SUMPRODUCT(--('Input| Projects'!$AC154="Yes"),'Calc| Overheads Allocation'!D$8,'Calc| Project Costs'!W154),IF('Input| Overheads'!$C$42="Internal labour",SUMPRODUCT(--('Input| Projects'!$AC154="Yes"),'Calc| Overheads Allocation'!D$8,'Calc| Project Costs'!W154,'Input| Projects'!$Y154),IF('Input| Overheads'!$C$42="DNSP defined",SUMPRODUCT(--('Input| Projects'!$AC154="Yes"),'Calc| Overheads Allocation'!D$61,'Input| Projects'!$AF154),""))),"")</f>
        <v>0</v>
      </c>
      <c r="AN154" s="186">
        <f>IFERROR(IF('Input| Overheads'!$C$42="Direct costs",SUMPRODUCT(--('Input| Projects'!$AC154="Yes"),'Calc| Overheads Allocation'!E$8,'Calc| Project Costs'!X154),IF('Input| Overheads'!$C$42="Internal labour",SUMPRODUCT(--('Input| Projects'!$AC154="Yes"),'Calc| Overheads Allocation'!E$8,'Calc| Project Costs'!X154,'Input| Projects'!$Y154),IF('Input| Overheads'!$C$42="DNSP defined",SUMPRODUCT(--('Input| Projects'!$AC154="Yes"),'Calc| Overheads Allocation'!E$61,'Input| Projects'!$AF154),""))),"")</f>
        <v>0</v>
      </c>
      <c r="AO154" s="186">
        <f>IFERROR(IF('Input| Overheads'!$C$42="Direct costs",SUMPRODUCT(--('Input| Projects'!$AC154="Yes"),'Calc| Overheads Allocation'!F$8,'Calc| Project Costs'!Y154),IF('Input| Overheads'!$C$42="Internal labour",SUMPRODUCT(--('Input| Projects'!$AC154="Yes"),'Calc| Overheads Allocation'!F$8,'Calc| Project Costs'!Y154,'Input| Projects'!$Y154),IF('Input| Overheads'!$C$42="DNSP defined",SUMPRODUCT(--('Input| Projects'!$AC154="Yes"),'Calc| Overheads Allocation'!F$61,'Input| Projects'!$AF154),""))),"")</f>
        <v>0</v>
      </c>
      <c r="AP154" s="186">
        <f>IFERROR(IF('Input| Overheads'!$C$42="Direct costs",SUMPRODUCT(--('Input| Projects'!$AC154="Yes"),'Calc| Overheads Allocation'!G$8,'Calc| Project Costs'!Z154),IF('Input| Overheads'!$C$42="Internal labour",SUMPRODUCT(--('Input| Projects'!$AC154="Yes"),'Calc| Overheads Allocation'!G$8,'Calc| Project Costs'!Z154,'Input| Projects'!$Y154),IF('Input| Overheads'!$C$42="DNSP defined",SUMPRODUCT(--('Input| Projects'!$AC154="Yes"),'Calc| Overheads Allocation'!G$61,'Input| Projects'!$AF154),""))),"")</f>
        <v>0</v>
      </c>
      <c r="AQ154" s="186">
        <f>IFERROR(IF('Input| Overheads'!$C$42="Direct costs",SUMPRODUCT(--('Input| Projects'!$AC154="Yes"),'Calc| Overheads Allocation'!H$8,'Calc| Project Costs'!AA154),IF('Input| Overheads'!$C$42="Internal labour",SUMPRODUCT(--('Input| Projects'!$AC154="Yes"),'Calc| Overheads Allocation'!H$8,'Calc| Project Costs'!AA154,'Input| Projects'!$Y154),IF('Input| Overheads'!$C$42="DNSP defined",SUMPRODUCT(--('Input| Projects'!$AC154="Yes"),'Calc| Overheads Allocation'!H$61,'Input| Projects'!$AF154),""))),"")</f>
        <v>0</v>
      </c>
      <c r="AR154" s="186">
        <f>IFERROR(IF('Input| Overheads'!$C$42="Direct costs",SUMPRODUCT(--('Input| Projects'!$AC154="Yes"),'Calc| Overheads Allocation'!I$8,'Calc| Project Costs'!AB154),IF('Input| Overheads'!$C$42="Internal labour",SUMPRODUCT(--('Input| Projects'!$AC154="Yes"),'Calc| Overheads Allocation'!I$8,'Calc| Project Costs'!AB154,'Input| Projects'!$Y154),IF('Input| Overheads'!$C$42="DNSP defined",SUMPRODUCT(--('Input| Projects'!$AC154="Yes"),'Calc| Overheads Allocation'!I$61,'Input| Projects'!$AF154),""))),"")</f>
        <v>0</v>
      </c>
      <c r="AS154" s="106"/>
      <c r="AT154" s="186">
        <f>IFERROR(IF('Input| Overheads'!$C$42="Direct costs",SUMPRODUCT(--('Input| Projects'!$AD154="Yes"),'Calc| Overheads Allocation'!C$9,'Calc| Project Costs'!V154),IF('Input| Overheads'!$C$42="Internal labour",SUMPRODUCT(--('Input| Projects'!$AD154="Yes"),'Calc| Overheads Allocation'!C$9,'Calc| Project Costs'!V154,'Input| Projects'!$Y154),IF('Input| Overheads'!$C$42="DNSP defined",SUMPRODUCT(--('Input| Projects'!$AD154="Yes"),'Calc| Overheads Allocation'!C$62,'Input| Projects'!$AG154),""))),"")</f>
        <v>0</v>
      </c>
      <c r="AU154" s="186">
        <f>IFERROR(IF('Input| Overheads'!$C$42="Direct costs",SUMPRODUCT(--('Input| Projects'!$AD154="Yes"),'Calc| Overheads Allocation'!D$9,'Calc| Project Costs'!W154),IF('Input| Overheads'!$C$42="Internal labour",SUMPRODUCT(--('Input| Projects'!$AD154="Yes"),'Calc| Overheads Allocation'!D$9,'Calc| Project Costs'!W154,'Input| Projects'!$Y154),IF('Input| Overheads'!$C$42="DNSP defined",SUMPRODUCT(--('Input| Projects'!$AD154="Yes"),'Calc| Overheads Allocation'!D$62,'Input| Projects'!$AG154),""))),"")</f>
        <v>0</v>
      </c>
      <c r="AV154" s="186">
        <f>IFERROR(IF('Input| Overheads'!$C$42="Direct costs",SUMPRODUCT(--('Input| Projects'!$AD154="Yes"),'Calc| Overheads Allocation'!E$9,'Calc| Project Costs'!X154),IF('Input| Overheads'!$C$42="Internal labour",SUMPRODUCT(--('Input| Projects'!$AD154="Yes"),'Calc| Overheads Allocation'!E$9,'Calc| Project Costs'!X154,'Input| Projects'!$Y154),IF('Input| Overheads'!$C$42="DNSP defined",SUMPRODUCT(--('Input| Projects'!$AD154="Yes"),'Calc| Overheads Allocation'!E$62,'Input| Projects'!$AG154),""))),"")</f>
        <v>0</v>
      </c>
      <c r="AW154" s="186">
        <f>IFERROR(IF('Input| Overheads'!$C$42="Direct costs",SUMPRODUCT(--('Input| Projects'!$AD154="Yes"),'Calc| Overheads Allocation'!F$9,'Calc| Project Costs'!Y154),IF('Input| Overheads'!$C$42="Internal labour",SUMPRODUCT(--('Input| Projects'!$AD154="Yes"),'Calc| Overheads Allocation'!F$9,'Calc| Project Costs'!Y154,'Input| Projects'!$Y154),IF('Input| Overheads'!$C$42="DNSP defined",SUMPRODUCT(--('Input| Projects'!$AD154="Yes"),'Calc| Overheads Allocation'!F$62,'Input| Projects'!$AG154),""))),"")</f>
        <v>0</v>
      </c>
      <c r="AX154" s="186">
        <f>IFERROR(IF('Input| Overheads'!$C$42="Direct costs",SUMPRODUCT(--('Input| Projects'!$AD154="Yes"),'Calc| Overheads Allocation'!G$9,'Calc| Project Costs'!Z154),IF('Input| Overheads'!$C$42="Internal labour",SUMPRODUCT(--('Input| Projects'!$AD154="Yes"),'Calc| Overheads Allocation'!G$9,'Calc| Project Costs'!Z154,'Input| Projects'!$Y154),IF('Input| Overheads'!$C$42="DNSP defined",SUMPRODUCT(--('Input| Projects'!$AD154="Yes"),'Calc| Overheads Allocation'!G$62,'Input| Projects'!$AG154),""))),"")</f>
        <v>0</v>
      </c>
      <c r="AY154" s="186">
        <f>IFERROR(IF('Input| Overheads'!$C$42="Direct costs",SUMPRODUCT(--('Input| Projects'!$AD154="Yes"),'Calc| Overheads Allocation'!H$9,'Calc| Project Costs'!AA154),IF('Input| Overheads'!$C$42="Internal labour",SUMPRODUCT(--('Input| Projects'!$AD154="Yes"),'Calc| Overheads Allocation'!H$9,'Calc| Project Costs'!AA154,'Input| Projects'!$Y154),IF('Input| Overheads'!$C$42="DNSP defined",SUMPRODUCT(--('Input| Projects'!$AD154="Yes"),'Calc| Overheads Allocation'!H$62,'Input| Projects'!$AG154),""))),"")</f>
        <v>0</v>
      </c>
      <c r="AZ154" s="186">
        <f>IFERROR(IF('Input| Overheads'!$C$42="Direct costs",SUMPRODUCT(--('Input| Projects'!$AD154="Yes"),'Calc| Overheads Allocation'!I$9,'Calc| Project Costs'!AB154),IF('Input| Overheads'!$C$42="Internal labour",SUMPRODUCT(--('Input| Projects'!$AD154="Yes"),'Calc| Overheads Allocation'!I$9,'Calc| Project Costs'!AB154,'Input| Projects'!$Y154),IF('Input| Overheads'!$C$42="DNSP defined",SUMPRODUCT(--('Input| Projects'!$AD154="Yes"),'Calc| Overheads Allocation'!I$62,'Input| Projects'!$AG154),""))),"")</f>
        <v>0</v>
      </c>
      <c r="BA154" s="106"/>
      <c r="BB154" s="186">
        <f t="shared" si="100"/>
        <v>187.42460999999997</v>
      </c>
      <c r="BC154" s="186">
        <f t="shared" si="101"/>
        <v>0</v>
      </c>
      <c r="BD154" s="186">
        <f t="shared" si="102"/>
        <v>0</v>
      </c>
      <c r="BE154" s="186">
        <f t="shared" si="79"/>
        <v>0</v>
      </c>
      <c r="BF154" s="186">
        <f t="shared" si="80"/>
        <v>0</v>
      </c>
      <c r="BG154" s="186">
        <f t="shared" si="81"/>
        <v>0</v>
      </c>
      <c r="BH154" s="186">
        <f t="shared" si="82"/>
        <v>0</v>
      </c>
      <c r="BI154" s="97"/>
      <c r="BJ154" s="186">
        <f t="shared" si="83"/>
        <v>0</v>
      </c>
      <c r="BK154" s="186" t="str">
        <f t="shared" si="84"/>
        <v/>
      </c>
      <c r="BL154" s="186" t="str">
        <f t="shared" si="85"/>
        <v/>
      </c>
      <c r="BM154" s="186" t="str">
        <f t="shared" si="86"/>
        <v/>
      </c>
      <c r="BN154" s="186" t="str">
        <f t="shared" si="87"/>
        <v/>
      </c>
      <c r="BO154" s="186" t="str">
        <f t="shared" si="88"/>
        <v/>
      </c>
      <c r="BP154" s="186" t="str">
        <f t="shared" si="89"/>
        <v/>
      </c>
      <c r="BQ154" s="97"/>
      <c r="BR154" s="186">
        <f t="shared" si="90"/>
        <v>667.78462999999999</v>
      </c>
      <c r="BS154" s="186">
        <f t="shared" si="91"/>
        <v>0</v>
      </c>
      <c r="BT154" s="222">
        <f t="shared" si="92"/>
        <v>0</v>
      </c>
      <c r="BU154" s="222">
        <f t="shared" si="93"/>
        <v>0</v>
      </c>
      <c r="BV154" s="222">
        <f t="shared" si="94"/>
        <v>0</v>
      </c>
      <c r="BW154" s="222">
        <f t="shared" si="95"/>
        <v>0</v>
      </c>
      <c r="BX154" s="222">
        <f t="shared" si="96"/>
        <v>0</v>
      </c>
      <c r="BY154" s="106"/>
      <c r="BZ154" s="197">
        <f>IF(SUMIF('Input| Projects'!$AS$8:$CP$8,"Dx",'Input| Projects'!$AS154:$CP154)=0,"",SUMIF('Input| Projects'!$AS$8:$CP$8,"Dx",'Input| Projects'!$AS154:$CP154))</f>
        <v>1</v>
      </c>
      <c r="CA154" s="197" t="str">
        <f>IF(SUMIF('Input| Projects'!$AS$8:$CP$8,"Tx",'Input| Projects'!$AS154:$CP154)=0,"",SUMIF('Input| Projects'!$AS$8:$CP$8,"Tx",'Input| Projects'!$AS154:$CP154))</f>
        <v/>
      </c>
      <c r="CB154" s="150" t="str">
        <f t="shared" si="103"/>
        <v/>
      </c>
    </row>
    <row r="155" spans="2:80" x14ac:dyDescent="0.2">
      <c r="B155" s="201">
        <f>IFERROR('Input| Projects'!B155,"")</f>
        <v>146</v>
      </c>
      <c r="C155" s="42" t="str">
        <f>IFERROR(IF('Input| Projects'!C155="","",'Input| Projects'!C155),"")</f>
        <v>Non-System: ICT</v>
      </c>
      <c r="D155" s="42" t="str">
        <f>IFERROR(IF('Input| Projects'!D155="","",'Input| Projects'!D155),"")</f>
        <v>NS_01.01.01</v>
      </c>
      <c r="E155" s="104"/>
      <c r="F155" s="190">
        <f>IFERROR('Input| Projects'!I155*'Input| Escalations'!$K$19,"")</f>
        <v>76514.276869999987</v>
      </c>
      <c r="G155" s="190">
        <f>IFERROR('Input| Projects'!J155*'Input| Escalations'!$K$19,"")</f>
        <v>0</v>
      </c>
      <c r="H155" s="190">
        <f>IFERROR('Input| Projects'!K155*'Input| Escalations'!$K$19,"")</f>
        <v>0</v>
      </c>
      <c r="I155" s="190">
        <f>IFERROR('Input| Projects'!L155*'Input| Escalations'!$K$19,"")</f>
        <v>0</v>
      </c>
      <c r="J155" s="190">
        <f>IFERROR('Input| Projects'!M155*'Input| Escalations'!$K$19,"")</f>
        <v>0</v>
      </c>
      <c r="K155" s="190">
        <f>IFERROR('Input| Projects'!N155*'Input| Escalations'!$K$19,"")</f>
        <v>0</v>
      </c>
      <c r="L155" s="190">
        <f>IFERROR('Input| Projects'!O155*'Input| Escalations'!$K$19,"")</f>
        <v>0</v>
      </c>
      <c r="M155" s="150" t="str">
        <f>IF(ABS(SUM(F155:L155)-(SUM('Input| Projects'!I155:O155)*'Input| Escalations'!$K$19))&lt;0.0000001,"",1)</f>
        <v/>
      </c>
      <c r="N155" s="192">
        <f>'Input| Projects'!$Y155*INDEX('Input| Escalations'!$H$33:$N$33,MATCH('Calc| Project Costs'!N$9,'Input| Escalations'!$H$23:$N$23,0))+'Input| Projects'!$Z155*INDEX('Input| Escalations'!$H$34:$N$34,MATCH('Calc| Project Costs'!N$9,'Input| Escalations'!$H$23:$N$23,0))+'Input| Projects'!$AA155*INDEX('Input| Escalations'!$H$35:$N$35,MATCH('Calc| Project Costs'!N$9,'Input| Escalations'!$H$23:$N$23,0))+1</f>
        <v>1</v>
      </c>
      <c r="O155" s="192">
        <f>'Input| Projects'!$Y155*INDEX('Input| Escalations'!$H$33:$N$33,MATCH('Calc| Project Costs'!O$9,'Input| Escalations'!$H$23:$N$23,0))+'Input| Projects'!$Z155*INDEX('Input| Escalations'!$H$34:$N$34,MATCH('Calc| Project Costs'!O$9,'Input| Escalations'!$H$23:$N$23,0))+'Input| Projects'!$AA155*INDEX('Input| Escalations'!$H$35:$N$35,MATCH('Calc| Project Costs'!O$9,'Input| Escalations'!$H$23:$N$23,0))+1</f>
        <v>1</v>
      </c>
      <c r="P155" s="192">
        <f>'Input| Projects'!$Y155*INDEX('Input| Escalations'!$H$33:$N$33,MATCH('Calc| Project Costs'!P$9,'Input| Escalations'!$H$23:$N$23,0))+'Input| Projects'!$Z155*INDEX('Input| Escalations'!$H$34:$N$34,MATCH('Calc| Project Costs'!P$9,'Input| Escalations'!$H$23:$N$23,0))+'Input| Projects'!$AA155*INDEX('Input| Escalations'!$H$35:$N$35,MATCH('Calc| Project Costs'!P$9,'Input| Escalations'!$H$23:$N$23,0))+1</f>
        <v>1</v>
      </c>
      <c r="Q155" s="192">
        <f>'Input| Projects'!$Y155*INDEX('Input| Escalations'!$H$33:$N$33,MATCH('Calc| Project Costs'!Q$9,'Input| Escalations'!$H$23:$N$23,0))+'Input| Projects'!$Z155*INDEX('Input| Escalations'!$H$34:$N$34,MATCH('Calc| Project Costs'!Q$9,'Input| Escalations'!$H$23:$N$23,0))+'Input| Projects'!$AA155*INDEX('Input| Escalations'!$H$35:$N$35,MATCH('Calc| Project Costs'!Q$9,'Input| Escalations'!$H$23:$N$23,0))+1</f>
        <v>1</v>
      </c>
      <c r="R155" s="192">
        <f>'Input| Projects'!$Y155*INDEX('Input| Escalations'!$H$33:$N$33,MATCH('Calc| Project Costs'!R$9,'Input| Escalations'!$H$23:$N$23,0))+'Input| Projects'!$Z155*INDEX('Input| Escalations'!$H$34:$N$34,MATCH('Calc| Project Costs'!R$9,'Input| Escalations'!$H$23:$N$23,0))+'Input| Projects'!$AA155*INDEX('Input| Escalations'!$H$35:$N$35,MATCH('Calc| Project Costs'!R$9,'Input| Escalations'!$H$23:$N$23,0))+1</f>
        <v>1</v>
      </c>
      <c r="S155" s="192">
        <f>'Input| Projects'!$Y155*INDEX('Input| Escalations'!$H$33:$N$33,MATCH('Calc| Project Costs'!S$9,'Input| Escalations'!$H$23:$N$23,0))+'Input| Projects'!$Z155*INDEX('Input| Escalations'!$H$34:$N$34,MATCH('Calc| Project Costs'!S$9,'Input| Escalations'!$H$23:$N$23,0))+'Input| Projects'!$AA155*INDEX('Input| Escalations'!$H$35:$N$35,MATCH('Calc| Project Costs'!S$9,'Input| Escalations'!$H$23:$N$23,0))+1</f>
        <v>1</v>
      </c>
      <c r="T155" s="192">
        <f>'Input| Projects'!$Y155*INDEX('Input| Escalations'!$H$33:$N$33,MATCH('Calc| Project Costs'!T$9,'Input| Escalations'!$H$23:$N$23,0))+'Input| Projects'!$Z155*INDEX('Input| Escalations'!$H$34:$N$34,MATCH('Calc| Project Costs'!T$9,'Input| Escalations'!$H$23:$N$23,0))+'Input| Projects'!$AA155*INDEX('Input| Escalations'!$H$35:$N$35,MATCH('Calc| Project Costs'!T$9,'Input| Escalations'!$H$23:$N$23,0))+1</f>
        <v>1</v>
      </c>
      <c r="U155" s="106"/>
      <c r="V155" s="186">
        <f t="shared" si="97"/>
        <v>76514.276869999987</v>
      </c>
      <c r="W155" s="186">
        <f t="shared" si="98"/>
        <v>0</v>
      </c>
      <c r="X155" s="186">
        <f t="shared" si="99"/>
        <v>0</v>
      </c>
      <c r="Y155" s="186">
        <f t="shared" si="75"/>
        <v>0</v>
      </c>
      <c r="Z155" s="186">
        <f t="shared" si="76"/>
        <v>0</v>
      </c>
      <c r="AA155" s="186">
        <f t="shared" si="77"/>
        <v>0</v>
      </c>
      <c r="AB155" s="186">
        <f t="shared" si="78"/>
        <v>0</v>
      </c>
      <c r="AC155" s="106"/>
      <c r="AD155" s="186">
        <f>'Input| Projects'!Q155*N155*'Input| Escalations'!$K$19</f>
        <v>0</v>
      </c>
      <c r="AE155" s="186">
        <f>'Input| Projects'!R155*O155*'Input| Escalations'!$K$19</f>
        <v>0</v>
      </c>
      <c r="AF155" s="186">
        <f>'Input| Projects'!S155*P155*'Input| Escalations'!$K$19</f>
        <v>0</v>
      </c>
      <c r="AG155" s="186">
        <f>'Input| Projects'!T155*Q155*'Input| Escalations'!$K$19</f>
        <v>0</v>
      </c>
      <c r="AH155" s="186">
        <f>'Input| Projects'!U155*R155*'Input| Escalations'!$K$19</f>
        <v>0</v>
      </c>
      <c r="AI155" s="186">
        <f>'Input| Projects'!V155*S155*'Input| Escalations'!$K$19</f>
        <v>0</v>
      </c>
      <c r="AJ155" s="186">
        <f>'Input| Projects'!W155*T155*'Input| Escalations'!$K$19</f>
        <v>0</v>
      </c>
      <c r="AK155" s="106"/>
      <c r="AL155" s="186">
        <f>IFERROR(IF('Input| Overheads'!$C$42="Direct costs",SUMPRODUCT(--('Input| Projects'!$AC155="Yes"),'Calc| Overheads Allocation'!C$8,'Calc| Project Costs'!V155),IF('Input| Overheads'!$C$42="Internal labour",SUMPRODUCT(--('Input| Projects'!$AC155="Yes"),'Calc| Overheads Allocation'!C$8,'Calc| Project Costs'!V155,'Input| Projects'!$Y155),IF('Input| Overheads'!$C$42="DNSP defined",SUMPRODUCT(--('Input| Projects'!$AC155="Yes"),'Calc| Overheads Allocation'!C$61,'Input| Projects'!$AF155),""))),"")</f>
        <v>0</v>
      </c>
      <c r="AM155" s="186">
        <f>IFERROR(IF('Input| Overheads'!$C$42="Direct costs",SUMPRODUCT(--('Input| Projects'!$AC155="Yes"),'Calc| Overheads Allocation'!D$8,'Calc| Project Costs'!W155),IF('Input| Overheads'!$C$42="Internal labour",SUMPRODUCT(--('Input| Projects'!$AC155="Yes"),'Calc| Overheads Allocation'!D$8,'Calc| Project Costs'!W155,'Input| Projects'!$Y155),IF('Input| Overheads'!$C$42="DNSP defined",SUMPRODUCT(--('Input| Projects'!$AC155="Yes"),'Calc| Overheads Allocation'!D$61,'Input| Projects'!$AF155),""))),"")</f>
        <v>0</v>
      </c>
      <c r="AN155" s="186">
        <f>IFERROR(IF('Input| Overheads'!$C$42="Direct costs",SUMPRODUCT(--('Input| Projects'!$AC155="Yes"),'Calc| Overheads Allocation'!E$8,'Calc| Project Costs'!X155),IF('Input| Overheads'!$C$42="Internal labour",SUMPRODUCT(--('Input| Projects'!$AC155="Yes"),'Calc| Overheads Allocation'!E$8,'Calc| Project Costs'!X155,'Input| Projects'!$Y155),IF('Input| Overheads'!$C$42="DNSP defined",SUMPRODUCT(--('Input| Projects'!$AC155="Yes"),'Calc| Overheads Allocation'!E$61,'Input| Projects'!$AF155),""))),"")</f>
        <v>0</v>
      </c>
      <c r="AO155" s="186">
        <f>IFERROR(IF('Input| Overheads'!$C$42="Direct costs",SUMPRODUCT(--('Input| Projects'!$AC155="Yes"),'Calc| Overheads Allocation'!F$8,'Calc| Project Costs'!Y155),IF('Input| Overheads'!$C$42="Internal labour",SUMPRODUCT(--('Input| Projects'!$AC155="Yes"),'Calc| Overheads Allocation'!F$8,'Calc| Project Costs'!Y155,'Input| Projects'!$Y155),IF('Input| Overheads'!$C$42="DNSP defined",SUMPRODUCT(--('Input| Projects'!$AC155="Yes"),'Calc| Overheads Allocation'!F$61,'Input| Projects'!$AF155),""))),"")</f>
        <v>0</v>
      </c>
      <c r="AP155" s="186">
        <f>IFERROR(IF('Input| Overheads'!$C$42="Direct costs",SUMPRODUCT(--('Input| Projects'!$AC155="Yes"),'Calc| Overheads Allocation'!G$8,'Calc| Project Costs'!Z155),IF('Input| Overheads'!$C$42="Internal labour",SUMPRODUCT(--('Input| Projects'!$AC155="Yes"),'Calc| Overheads Allocation'!G$8,'Calc| Project Costs'!Z155,'Input| Projects'!$Y155),IF('Input| Overheads'!$C$42="DNSP defined",SUMPRODUCT(--('Input| Projects'!$AC155="Yes"),'Calc| Overheads Allocation'!G$61,'Input| Projects'!$AF155),""))),"")</f>
        <v>0</v>
      </c>
      <c r="AQ155" s="186">
        <f>IFERROR(IF('Input| Overheads'!$C$42="Direct costs",SUMPRODUCT(--('Input| Projects'!$AC155="Yes"),'Calc| Overheads Allocation'!H$8,'Calc| Project Costs'!AA155),IF('Input| Overheads'!$C$42="Internal labour",SUMPRODUCT(--('Input| Projects'!$AC155="Yes"),'Calc| Overheads Allocation'!H$8,'Calc| Project Costs'!AA155,'Input| Projects'!$Y155),IF('Input| Overheads'!$C$42="DNSP defined",SUMPRODUCT(--('Input| Projects'!$AC155="Yes"),'Calc| Overheads Allocation'!H$61,'Input| Projects'!$AF155),""))),"")</f>
        <v>0</v>
      </c>
      <c r="AR155" s="186">
        <f>IFERROR(IF('Input| Overheads'!$C$42="Direct costs",SUMPRODUCT(--('Input| Projects'!$AC155="Yes"),'Calc| Overheads Allocation'!I$8,'Calc| Project Costs'!AB155),IF('Input| Overheads'!$C$42="Internal labour",SUMPRODUCT(--('Input| Projects'!$AC155="Yes"),'Calc| Overheads Allocation'!I$8,'Calc| Project Costs'!AB155,'Input| Projects'!$Y155),IF('Input| Overheads'!$C$42="DNSP defined",SUMPRODUCT(--('Input| Projects'!$AC155="Yes"),'Calc| Overheads Allocation'!I$61,'Input| Projects'!$AF155),""))),"")</f>
        <v>0</v>
      </c>
      <c r="AS155" s="106"/>
      <c r="AT155" s="186">
        <f>IFERROR(IF('Input| Overheads'!$C$42="Direct costs",SUMPRODUCT(--('Input| Projects'!$AD155="Yes"),'Calc| Overheads Allocation'!C$9,'Calc| Project Costs'!V155),IF('Input| Overheads'!$C$42="Internal labour",SUMPRODUCT(--('Input| Projects'!$AD155="Yes"),'Calc| Overheads Allocation'!C$9,'Calc| Project Costs'!V155,'Input| Projects'!$Y155),IF('Input| Overheads'!$C$42="DNSP defined",SUMPRODUCT(--('Input| Projects'!$AD155="Yes"),'Calc| Overheads Allocation'!C$62,'Input| Projects'!$AG155),""))),"")</f>
        <v>5854.4732900000017</v>
      </c>
      <c r="AU155" s="186">
        <f>IFERROR(IF('Input| Overheads'!$C$42="Direct costs",SUMPRODUCT(--('Input| Projects'!$AD155="Yes"),'Calc| Overheads Allocation'!D$9,'Calc| Project Costs'!W155),IF('Input| Overheads'!$C$42="Internal labour",SUMPRODUCT(--('Input| Projects'!$AD155="Yes"),'Calc| Overheads Allocation'!D$9,'Calc| Project Costs'!W155,'Input| Projects'!$Y155),IF('Input| Overheads'!$C$42="DNSP defined",SUMPRODUCT(--('Input| Projects'!$AD155="Yes"),'Calc| Overheads Allocation'!D$62,'Input| Projects'!$AG155),""))),"")</f>
        <v>0</v>
      </c>
      <c r="AV155" s="186">
        <f>IFERROR(IF('Input| Overheads'!$C$42="Direct costs",SUMPRODUCT(--('Input| Projects'!$AD155="Yes"),'Calc| Overheads Allocation'!E$9,'Calc| Project Costs'!X155),IF('Input| Overheads'!$C$42="Internal labour",SUMPRODUCT(--('Input| Projects'!$AD155="Yes"),'Calc| Overheads Allocation'!E$9,'Calc| Project Costs'!X155,'Input| Projects'!$Y155),IF('Input| Overheads'!$C$42="DNSP defined",SUMPRODUCT(--('Input| Projects'!$AD155="Yes"),'Calc| Overheads Allocation'!E$62,'Input| Projects'!$AG155),""))),"")</f>
        <v>0</v>
      </c>
      <c r="AW155" s="186">
        <f>IFERROR(IF('Input| Overheads'!$C$42="Direct costs",SUMPRODUCT(--('Input| Projects'!$AD155="Yes"),'Calc| Overheads Allocation'!F$9,'Calc| Project Costs'!Y155),IF('Input| Overheads'!$C$42="Internal labour",SUMPRODUCT(--('Input| Projects'!$AD155="Yes"),'Calc| Overheads Allocation'!F$9,'Calc| Project Costs'!Y155,'Input| Projects'!$Y155),IF('Input| Overheads'!$C$42="DNSP defined",SUMPRODUCT(--('Input| Projects'!$AD155="Yes"),'Calc| Overheads Allocation'!F$62,'Input| Projects'!$AG155),""))),"")</f>
        <v>0</v>
      </c>
      <c r="AX155" s="186">
        <f>IFERROR(IF('Input| Overheads'!$C$42="Direct costs",SUMPRODUCT(--('Input| Projects'!$AD155="Yes"),'Calc| Overheads Allocation'!G$9,'Calc| Project Costs'!Z155),IF('Input| Overheads'!$C$42="Internal labour",SUMPRODUCT(--('Input| Projects'!$AD155="Yes"),'Calc| Overheads Allocation'!G$9,'Calc| Project Costs'!Z155,'Input| Projects'!$Y155),IF('Input| Overheads'!$C$42="DNSP defined",SUMPRODUCT(--('Input| Projects'!$AD155="Yes"),'Calc| Overheads Allocation'!G$62,'Input| Projects'!$AG155),""))),"")</f>
        <v>0</v>
      </c>
      <c r="AY155" s="186">
        <f>IFERROR(IF('Input| Overheads'!$C$42="Direct costs",SUMPRODUCT(--('Input| Projects'!$AD155="Yes"),'Calc| Overheads Allocation'!H$9,'Calc| Project Costs'!AA155),IF('Input| Overheads'!$C$42="Internal labour",SUMPRODUCT(--('Input| Projects'!$AD155="Yes"),'Calc| Overheads Allocation'!H$9,'Calc| Project Costs'!AA155,'Input| Projects'!$Y155),IF('Input| Overheads'!$C$42="DNSP defined",SUMPRODUCT(--('Input| Projects'!$AD155="Yes"),'Calc| Overheads Allocation'!H$62,'Input| Projects'!$AG155),""))),"")</f>
        <v>0</v>
      </c>
      <c r="AZ155" s="186">
        <f>IFERROR(IF('Input| Overheads'!$C$42="Direct costs",SUMPRODUCT(--('Input| Projects'!$AD155="Yes"),'Calc| Overheads Allocation'!I$9,'Calc| Project Costs'!AB155),IF('Input| Overheads'!$C$42="Internal labour",SUMPRODUCT(--('Input| Projects'!$AD155="Yes"),'Calc| Overheads Allocation'!I$9,'Calc| Project Costs'!AB155,'Input| Projects'!$Y155),IF('Input| Overheads'!$C$42="DNSP defined",SUMPRODUCT(--('Input| Projects'!$AD155="Yes"),'Calc| Overheads Allocation'!I$62,'Input| Projects'!$AG155),""))),"")</f>
        <v>0</v>
      </c>
      <c r="BA155" s="106"/>
      <c r="BB155" s="186">
        <f t="shared" si="100"/>
        <v>5854.4732900000017</v>
      </c>
      <c r="BC155" s="186">
        <f t="shared" si="101"/>
        <v>0</v>
      </c>
      <c r="BD155" s="186">
        <f t="shared" si="102"/>
        <v>0</v>
      </c>
      <c r="BE155" s="186">
        <f t="shared" si="79"/>
        <v>0</v>
      </c>
      <c r="BF155" s="186">
        <f t="shared" si="80"/>
        <v>0</v>
      </c>
      <c r="BG155" s="186">
        <f t="shared" si="81"/>
        <v>0</v>
      </c>
      <c r="BH155" s="186">
        <f t="shared" si="82"/>
        <v>0</v>
      </c>
      <c r="BI155" s="97"/>
      <c r="BJ155" s="186">
        <f t="shared" si="83"/>
        <v>0</v>
      </c>
      <c r="BK155" s="186" t="str">
        <f t="shared" si="84"/>
        <v/>
      </c>
      <c r="BL155" s="186" t="str">
        <f t="shared" si="85"/>
        <v/>
      </c>
      <c r="BM155" s="186" t="str">
        <f t="shared" si="86"/>
        <v/>
      </c>
      <c r="BN155" s="186" t="str">
        <f t="shared" si="87"/>
        <v/>
      </c>
      <c r="BO155" s="186" t="str">
        <f t="shared" si="88"/>
        <v/>
      </c>
      <c r="BP155" s="186" t="str">
        <f t="shared" si="89"/>
        <v/>
      </c>
      <c r="BQ155" s="97"/>
      <c r="BR155" s="186">
        <f t="shared" si="90"/>
        <v>82368.750159999996</v>
      </c>
      <c r="BS155" s="186">
        <f t="shared" si="91"/>
        <v>0</v>
      </c>
      <c r="BT155" s="222">
        <f t="shared" si="92"/>
        <v>0</v>
      </c>
      <c r="BU155" s="222">
        <f t="shared" si="93"/>
        <v>0</v>
      </c>
      <c r="BV155" s="222">
        <f t="shared" si="94"/>
        <v>0</v>
      </c>
      <c r="BW155" s="222">
        <f t="shared" si="95"/>
        <v>0</v>
      </c>
      <c r="BX155" s="222">
        <f t="shared" si="96"/>
        <v>0</v>
      </c>
      <c r="BY155" s="106"/>
      <c r="BZ155" s="197">
        <f>IF(SUMIF('Input| Projects'!$AS$8:$CP$8,"Dx",'Input| Projects'!$AS155:$CP155)=0,"",SUMIF('Input| Projects'!$AS$8:$CP$8,"Dx",'Input| Projects'!$AS155:$CP155))</f>
        <v>0.93936266787710121</v>
      </c>
      <c r="CA155" s="197">
        <f>IF(SUMIF('Input| Projects'!$AS$8:$CP$8,"Tx",'Input| Projects'!$AS155:$CP155)=0,"",SUMIF('Input| Projects'!$AS$8:$CP$8,"Tx",'Input| Projects'!$AS155:$CP155))</f>
        <v>6.0637332122898881E-2</v>
      </c>
      <c r="CB155" s="150" t="str">
        <f t="shared" si="103"/>
        <v/>
      </c>
    </row>
    <row r="156" spans="2:80" x14ac:dyDescent="0.2">
      <c r="B156" s="201">
        <f>IFERROR('Input| Projects'!B156,"")</f>
        <v>147</v>
      </c>
      <c r="C156" s="42" t="str">
        <f>IFERROR(IF('Input| Projects'!C156="","",'Input| Projects'!C156),"")</f>
        <v>Non-System: ICT</v>
      </c>
      <c r="D156" s="42" t="str">
        <f>IFERROR(IF('Input| Projects'!D156="","",'Input| Projects'!D156),"")</f>
        <v>NS_01.01.01</v>
      </c>
      <c r="E156" s="104"/>
      <c r="F156" s="190">
        <f>IFERROR('Input| Projects'!I156*'Input| Escalations'!$K$19,"")</f>
        <v>277.77368000000001</v>
      </c>
      <c r="G156" s="190">
        <f>IFERROR('Input| Projects'!J156*'Input| Escalations'!$K$19,"")</f>
        <v>0</v>
      </c>
      <c r="H156" s="190">
        <f>IFERROR('Input| Projects'!K156*'Input| Escalations'!$K$19,"")</f>
        <v>0</v>
      </c>
      <c r="I156" s="190">
        <f>IFERROR('Input| Projects'!L156*'Input| Escalations'!$K$19,"")</f>
        <v>0</v>
      </c>
      <c r="J156" s="190">
        <f>IFERROR('Input| Projects'!M156*'Input| Escalations'!$K$19,"")</f>
        <v>0</v>
      </c>
      <c r="K156" s="190">
        <f>IFERROR('Input| Projects'!N156*'Input| Escalations'!$K$19,"")</f>
        <v>0</v>
      </c>
      <c r="L156" s="190">
        <f>IFERROR('Input| Projects'!O156*'Input| Escalations'!$K$19,"")</f>
        <v>0</v>
      </c>
      <c r="M156" s="150" t="str">
        <f>IF(ABS(SUM(F156:L156)-(SUM('Input| Projects'!I156:O156)*'Input| Escalations'!$K$19))&lt;0.0000001,"",1)</f>
        <v/>
      </c>
      <c r="N156" s="192">
        <f>'Input| Projects'!$Y156*INDEX('Input| Escalations'!$H$33:$N$33,MATCH('Calc| Project Costs'!N$9,'Input| Escalations'!$H$23:$N$23,0))+'Input| Projects'!$Z156*INDEX('Input| Escalations'!$H$34:$N$34,MATCH('Calc| Project Costs'!N$9,'Input| Escalations'!$H$23:$N$23,0))+'Input| Projects'!$AA156*INDEX('Input| Escalations'!$H$35:$N$35,MATCH('Calc| Project Costs'!N$9,'Input| Escalations'!$H$23:$N$23,0))+1</f>
        <v>1</v>
      </c>
      <c r="O156" s="192">
        <f>'Input| Projects'!$Y156*INDEX('Input| Escalations'!$H$33:$N$33,MATCH('Calc| Project Costs'!O$9,'Input| Escalations'!$H$23:$N$23,0))+'Input| Projects'!$Z156*INDEX('Input| Escalations'!$H$34:$N$34,MATCH('Calc| Project Costs'!O$9,'Input| Escalations'!$H$23:$N$23,0))+'Input| Projects'!$AA156*INDEX('Input| Escalations'!$H$35:$N$35,MATCH('Calc| Project Costs'!O$9,'Input| Escalations'!$H$23:$N$23,0))+1</f>
        <v>1</v>
      </c>
      <c r="P156" s="192">
        <f>'Input| Projects'!$Y156*INDEX('Input| Escalations'!$H$33:$N$33,MATCH('Calc| Project Costs'!P$9,'Input| Escalations'!$H$23:$N$23,0))+'Input| Projects'!$Z156*INDEX('Input| Escalations'!$H$34:$N$34,MATCH('Calc| Project Costs'!P$9,'Input| Escalations'!$H$23:$N$23,0))+'Input| Projects'!$AA156*INDEX('Input| Escalations'!$H$35:$N$35,MATCH('Calc| Project Costs'!P$9,'Input| Escalations'!$H$23:$N$23,0))+1</f>
        <v>1</v>
      </c>
      <c r="Q156" s="192">
        <f>'Input| Projects'!$Y156*INDEX('Input| Escalations'!$H$33:$N$33,MATCH('Calc| Project Costs'!Q$9,'Input| Escalations'!$H$23:$N$23,0))+'Input| Projects'!$Z156*INDEX('Input| Escalations'!$H$34:$N$34,MATCH('Calc| Project Costs'!Q$9,'Input| Escalations'!$H$23:$N$23,0))+'Input| Projects'!$AA156*INDEX('Input| Escalations'!$H$35:$N$35,MATCH('Calc| Project Costs'!Q$9,'Input| Escalations'!$H$23:$N$23,0))+1</f>
        <v>1</v>
      </c>
      <c r="R156" s="192">
        <f>'Input| Projects'!$Y156*INDEX('Input| Escalations'!$H$33:$N$33,MATCH('Calc| Project Costs'!R$9,'Input| Escalations'!$H$23:$N$23,0))+'Input| Projects'!$Z156*INDEX('Input| Escalations'!$H$34:$N$34,MATCH('Calc| Project Costs'!R$9,'Input| Escalations'!$H$23:$N$23,0))+'Input| Projects'!$AA156*INDEX('Input| Escalations'!$H$35:$N$35,MATCH('Calc| Project Costs'!R$9,'Input| Escalations'!$H$23:$N$23,0))+1</f>
        <v>1</v>
      </c>
      <c r="S156" s="192">
        <f>'Input| Projects'!$Y156*INDEX('Input| Escalations'!$H$33:$N$33,MATCH('Calc| Project Costs'!S$9,'Input| Escalations'!$H$23:$N$23,0))+'Input| Projects'!$Z156*INDEX('Input| Escalations'!$H$34:$N$34,MATCH('Calc| Project Costs'!S$9,'Input| Escalations'!$H$23:$N$23,0))+'Input| Projects'!$AA156*INDEX('Input| Escalations'!$H$35:$N$35,MATCH('Calc| Project Costs'!S$9,'Input| Escalations'!$H$23:$N$23,0))+1</f>
        <v>1</v>
      </c>
      <c r="T156" s="192">
        <f>'Input| Projects'!$Y156*INDEX('Input| Escalations'!$H$33:$N$33,MATCH('Calc| Project Costs'!T$9,'Input| Escalations'!$H$23:$N$23,0))+'Input| Projects'!$Z156*INDEX('Input| Escalations'!$H$34:$N$34,MATCH('Calc| Project Costs'!T$9,'Input| Escalations'!$H$23:$N$23,0))+'Input| Projects'!$AA156*INDEX('Input| Escalations'!$H$35:$N$35,MATCH('Calc| Project Costs'!T$9,'Input| Escalations'!$H$23:$N$23,0))+1</f>
        <v>1</v>
      </c>
      <c r="U156" s="106"/>
      <c r="V156" s="186">
        <f t="shared" si="97"/>
        <v>277.77368000000001</v>
      </c>
      <c r="W156" s="186">
        <f t="shared" si="98"/>
        <v>0</v>
      </c>
      <c r="X156" s="186">
        <f t="shared" si="99"/>
        <v>0</v>
      </c>
      <c r="Y156" s="186">
        <f t="shared" si="75"/>
        <v>0</v>
      </c>
      <c r="Z156" s="186">
        <f t="shared" si="76"/>
        <v>0</v>
      </c>
      <c r="AA156" s="186">
        <f t="shared" si="77"/>
        <v>0</v>
      </c>
      <c r="AB156" s="186">
        <f t="shared" si="78"/>
        <v>0</v>
      </c>
      <c r="AC156" s="106"/>
      <c r="AD156" s="186">
        <f>'Input| Projects'!Q156*N156*'Input| Escalations'!$K$19</f>
        <v>0</v>
      </c>
      <c r="AE156" s="186">
        <f>'Input| Projects'!R156*O156*'Input| Escalations'!$K$19</f>
        <v>0</v>
      </c>
      <c r="AF156" s="186">
        <f>'Input| Projects'!S156*P156*'Input| Escalations'!$K$19</f>
        <v>0</v>
      </c>
      <c r="AG156" s="186">
        <f>'Input| Projects'!T156*Q156*'Input| Escalations'!$K$19</f>
        <v>0</v>
      </c>
      <c r="AH156" s="186">
        <f>'Input| Projects'!U156*R156*'Input| Escalations'!$K$19</f>
        <v>0</v>
      </c>
      <c r="AI156" s="186">
        <f>'Input| Projects'!V156*S156*'Input| Escalations'!$K$19</f>
        <v>0</v>
      </c>
      <c r="AJ156" s="186">
        <f>'Input| Projects'!W156*T156*'Input| Escalations'!$K$19</f>
        <v>0</v>
      </c>
      <c r="AK156" s="106"/>
      <c r="AL156" s="186">
        <f>IFERROR(IF('Input| Overheads'!$C$42="Direct costs",SUMPRODUCT(--('Input| Projects'!$AC156="Yes"),'Calc| Overheads Allocation'!C$8,'Calc| Project Costs'!V156),IF('Input| Overheads'!$C$42="Internal labour",SUMPRODUCT(--('Input| Projects'!$AC156="Yes"),'Calc| Overheads Allocation'!C$8,'Calc| Project Costs'!V156,'Input| Projects'!$Y156),IF('Input| Overheads'!$C$42="DNSP defined",SUMPRODUCT(--('Input| Projects'!$AC156="Yes"),'Calc| Overheads Allocation'!C$61,'Input| Projects'!$AF156),""))),"")</f>
        <v>9.1284500000000008</v>
      </c>
      <c r="AM156" s="186">
        <f>IFERROR(IF('Input| Overheads'!$C$42="Direct costs",SUMPRODUCT(--('Input| Projects'!$AC156="Yes"),'Calc| Overheads Allocation'!D$8,'Calc| Project Costs'!W156),IF('Input| Overheads'!$C$42="Internal labour",SUMPRODUCT(--('Input| Projects'!$AC156="Yes"),'Calc| Overheads Allocation'!D$8,'Calc| Project Costs'!W156,'Input| Projects'!$Y156),IF('Input| Overheads'!$C$42="DNSP defined",SUMPRODUCT(--('Input| Projects'!$AC156="Yes"),'Calc| Overheads Allocation'!D$61,'Input| Projects'!$AF156),""))),"")</f>
        <v>0</v>
      </c>
      <c r="AN156" s="186">
        <f>IFERROR(IF('Input| Overheads'!$C$42="Direct costs",SUMPRODUCT(--('Input| Projects'!$AC156="Yes"),'Calc| Overheads Allocation'!E$8,'Calc| Project Costs'!X156),IF('Input| Overheads'!$C$42="Internal labour",SUMPRODUCT(--('Input| Projects'!$AC156="Yes"),'Calc| Overheads Allocation'!E$8,'Calc| Project Costs'!X156,'Input| Projects'!$Y156),IF('Input| Overheads'!$C$42="DNSP defined",SUMPRODUCT(--('Input| Projects'!$AC156="Yes"),'Calc| Overheads Allocation'!E$61,'Input| Projects'!$AF156),""))),"")</f>
        <v>0</v>
      </c>
      <c r="AO156" s="186">
        <f>IFERROR(IF('Input| Overheads'!$C$42="Direct costs",SUMPRODUCT(--('Input| Projects'!$AC156="Yes"),'Calc| Overheads Allocation'!F$8,'Calc| Project Costs'!Y156),IF('Input| Overheads'!$C$42="Internal labour",SUMPRODUCT(--('Input| Projects'!$AC156="Yes"),'Calc| Overheads Allocation'!F$8,'Calc| Project Costs'!Y156,'Input| Projects'!$Y156),IF('Input| Overheads'!$C$42="DNSP defined",SUMPRODUCT(--('Input| Projects'!$AC156="Yes"),'Calc| Overheads Allocation'!F$61,'Input| Projects'!$AF156),""))),"")</f>
        <v>0</v>
      </c>
      <c r="AP156" s="186">
        <f>IFERROR(IF('Input| Overheads'!$C$42="Direct costs",SUMPRODUCT(--('Input| Projects'!$AC156="Yes"),'Calc| Overheads Allocation'!G$8,'Calc| Project Costs'!Z156),IF('Input| Overheads'!$C$42="Internal labour",SUMPRODUCT(--('Input| Projects'!$AC156="Yes"),'Calc| Overheads Allocation'!G$8,'Calc| Project Costs'!Z156,'Input| Projects'!$Y156),IF('Input| Overheads'!$C$42="DNSP defined",SUMPRODUCT(--('Input| Projects'!$AC156="Yes"),'Calc| Overheads Allocation'!G$61,'Input| Projects'!$AF156),""))),"")</f>
        <v>0</v>
      </c>
      <c r="AQ156" s="186">
        <f>IFERROR(IF('Input| Overheads'!$C$42="Direct costs",SUMPRODUCT(--('Input| Projects'!$AC156="Yes"),'Calc| Overheads Allocation'!H$8,'Calc| Project Costs'!AA156),IF('Input| Overheads'!$C$42="Internal labour",SUMPRODUCT(--('Input| Projects'!$AC156="Yes"),'Calc| Overheads Allocation'!H$8,'Calc| Project Costs'!AA156,'Input| Projects'!$Y156),IF('Input| Overheads'!$C$42="DNSP defined",SUMPRODUCT(--('Input| Projects'!$AC156="Yes"),'Calc| Overheads Allocation'!H$61,'Input| Projects'!$AF156),""))),"")</f>
        <v>0</v>
      </c>
      <c r="AR156" s="186">
        <f>IFERROR(IF('Input| Overheads'!$C$42="Direct costs",SUMPRODUCT(--('Input| Projects'!$AC156="Yes"),'Calc| Overheads Allocation'!I$8,'Calc| Project Costs'!AB156),IF('Input| Overheads'!$C$42="Internal labour",SUMPRODUCT(--('Input| Projects'!$AC156="Yes"),'Calc| Overheads Allocation'!I$8,'Calc| Project Costs'!AB156,'Input| Projects'!$Y156),IF('Input| Overheads'!$C$42="DNSP defined",SUMPRODUCT(--('Input| Projects'!$AC156="Yes"),'Calc| Overheads Allocation'!I$61,'Input| Projects'!$AF156),""))),"")</f>
        <v>0</v>
      </c>
      <c r="AS156" s="106"/>
      <c r="AT156" s="186">
        <f>IFERROR(IF('Input| Overheads'!$C$42="Direct costs",SUMPRODUCT(--('Input| Projects'!$AD156="Yes"),'Calc| Overheads Allocation'!C$9,'Calc| Project Costs'!V156),IF('Input| Overheads'!$C$42="Internal labour",SUMPRODUCT(--('Input| Projects'!$AD156="Yes"),'Calc| Overheads Allocation'!C$9,'Calc| Project Costs'!V156,'Input| Projects'!$Y156),IF('Input| Overheads'!$C$42="DNSP defined",SUMPRODUCT(--('Input| Projects'!$AD156="Yes"),'Calc| Overheads Allocation'!C$62,'Input| Projects'!$AG156),""))),"")</f>
        <v>0</v>
      </c>
      <c r="AU156" s="186">
        <f>IFERROR(IF('Input| Overheads'!$C$42="Direct costs",SUMPRODUCT(--('Input| Projects'!$AD156="Yes"),'Calc| Overheads Allocation'!D$9,'Calc| Project Costs'!W156),IF('Input| Overheads'!$C$42="Internal labour",SUMPRODUCT(--('Input| Projects'!$AD156="Yes"),'Calc| Overheads Allocation'!D$9,'Calc| Project Costs'!W156,'Input| Projects'!$Y156),IF('Input| Overheads'!$C$42="DNSP defined",SUMPRODUCT(--('Input| Projects'!$AD156="Yes"),'Calc| Overheads Allocation'!D$62,'Input| Projects'!$AG156),""))),"")</f>
        <v>0</v>
      </c>
      <c r="AV156" s="186">
        <f>IFERROR(IF('Input| Overheads'!$C$42="Direct costs",SUMPRODUCT(--('Input| Projects'!$AD156="Yes"),'Calc| Overheads Allocation'!E$9,'Calc| Project Costs'!X156),IF('Input| Overheads'!$C$42="Internal labour",SUMPRODUCT(--('Input| Projects'!$AD156="Yes"),'Calc| Overheads Allocation'!E$9,'Calc| Project Costs'!X156,'Input| Projects'!$Y156),IF('Input| Overheads'!$C$42="DNSP defined",SUMPRODUCT(--('Input| Projects'!$AD156="Yes"),'Calc| Overheads Allocation'!E$62,'Input| Projects'!$AG156),""))),"")</f>
        <v>0</v>
      </c>
      <c r="AW156" s="186">
        <f>IFERROR(IF('Input| Overheads'!$C$42="Direct costs",SUMPRODUCT(--('Input| Projects'!$AD156="Yes"),'Calc| Overheads Allocation'!F$9,'Calc| Project Costs'!Y156),IF('Input| Overheads'!$C$42="Internal labour",SUMPRODUCT(--('Input| Projects'!$AD156="Yes"),'Calc| Overheads Allocation'!F$9,'Calc| Project Costs'!Y156,'Input| Projects'!$Y156),IF('Input| Overheads'!$C$42="DNSP defined",SUMPRODUCT(--('Input| Projects'!$AD156="Yes"),'Calc| Overheads Allocation'!F$62,'Input| Projects'!$AG156),""))),"")</f>
        <v>0</v>
      </c>
      <c r="AX156" s="186">
        <f>IFERROR(IF('Input| Overheads'!$C$42="Direct costs",SUMPRODUCT(--('Input| Projects'!$AD156="Yes"),'Calc| Overheads Allocation'!G$9,'Calc| Project Costs'!Z156),IF('Input| Overheads'!$C$42="Internal labour",SUMPRODUCT(--('Input| Projects'!$AD156="Yes"),'Calc| Overheads Allocation'!G$9,'Calc| Project Costs'!Z156,'Input| Projects'!$Y156),IF('Input| Overheads'!$C$42="DNSP defined",SUMPRODUCT(--('Input| Projects'!$AD156="Yes"),'Calc| Overheads Allocation'!G$62,'Input| Projects'!$AG156),""))),"")</f>
        <v>0</v>
      </c>
      <c r="AY156" s="186">
        <f>IFERROR(IF('Input| Overheads'!$C$42="Direct costs",SUMPRODUCT(--('Input| Projects'!$AD156="Yes"),'Calc| Overheads Allocation'!H$9,'Calc| Project Costs'!AA156),IF('Input| Overheads'!$C$42="Internal labour",SUMPRODUCT(--('Input| Projects'!$AD156="Yes"),'Calc| Overheads Allocation'!H$9,'Calc| Project Costs'!AA156,'Input| Projects'!$Y156),IF('Input| Overheads'!$C$42="DNSP defined",SUMPRODUCT(--('Input| Projects'!$AD156="Yes"),'Calc| Overheads Allocation'!H$62,'Input| Projects'!$AG156),""))),"")</f>
        <v>0</v>
      </c>
      <c r="AZ156" s="186">
        <f>IFERROR(IF('Input| Overheads'!$C$42="Direct costs",SUMPRODUCT(--('Input| Projects'!$AD156="Yes"),'Calc| Overheads Allocation'!I$9,'Calc| Project Costs'!AB156),IF('Input| Overheads'!$C$42="Internal labour",SUMPRODUCT(--('Input| Projects'!$AD156="Yes"),'Calc| Overheads Allocation'!I$9,'Calc| Project Costs'!AB156,'Input| Projects'!$Y156),IF('Input| Overheads'!$C$42="DNSP defined",SUMPRODUCT(--('Input| Projects'!$AD156="Yes"),'Calc| Overheads Allocation'!I$62,'Input| Projects'!$AG156),""))),"")</f>
        <v>0</v>
      </c>
      <c r="BA156" s="106"/>
      <c r="BB156" s="186">
        <f t="shared" si="100"/>
        <v>9.1284500000000008</v>
      </c>
      <c r="BC156" s="186">
        <f t="shared" si="101"/>
        <v>0</v>
      </c>
      <c r="BD156" s="186">
        <f t="shared" si="102"/>
        <v>0</v>
      </c>
      <c r="BE156" s="186">
        <f t="shared" si="79"/>
        <v>0</v>
      </c>
      <c r="BF156" s="186">
        <f t="shared" si="80"/>
        <v>0</v>
      </c>
      <c r="BG156" s="186">
        <f t="shared" si="81"/>
        <v>0</v>
      </c>
      <c r="BH156" s="186">
        <f t="shared" si="82"/>
        <v>0</v>
      </c>
      <c r="BI156" s="97"/>
      <c r="BJ156" s="186">
        <f t="shared" si="83"/>
        <v>0</v>
      </c>
      <c r="BK156" s="186" t="str">
        <f t="shared" si="84"/>
        <v/>
      </c>
      <c r="BL156" s="186" t="str">
        <f t="shared" si="85"/>
        <v/>
      </c>
      <c r="BM156" s="186" t="str">
        <f t="shared" si="86"/>
        <v/>
      </c>
      <c r="BN156" s="186" t="str">
        <f t="shared" si="87"/>
        <v/>
      </c>
      <c r="BO156" s="186" t="str">
        <f t="shared" si="88"/>
        <v/>
      </c>
      <c r="BP156" s="186" t="str">
        <f t="shared" si="89"/>
        <v/>
      </c>
      <c r="BQ156" s="97"/>
      <c r="BR156" s="186">
        <f t="shared" si="90"/>
        <v>286.90213</v>
      </c>
      <c r="BS156" s="186">
        <f t="shared" si="91"/>
        <v>0</v>
      </c>
      <c r="BT156" s="222">
        <f t="shared" si="92"/>
        <v>0</v>
      </c>
      <c r="BU156" s="222">
        <f t="shared" si="93"/>
        <v>0</v>
      </c>
      <c r="BV156" s="222">
        <f t="shared" si="94"/>
        <v>0</v>
      </c>
      <c r="BW156" s="222">
        <f t="shared" si="95"/>
        <v>0</v>
      </c>
      <c r="BX156" s="222">
        <f t="shared" si="96"/>
        <v>0</v>
      </c>
      <c r="BY156" s="106"/>
      <c r="BZ156" s="197">
        <f>IF(SUMIF('Input| Projects'!$AS$8:$CP$8,"Dx",'Input| Projects'!$AS156:$CP156)=0,"",SUMIF('Input| Projects'!$AS$8:$CP$8,"Dx",'Input| Projects'!$AS156:$CP156))</f>
        <v>1</v>
      </c>
      <c r="CA156" s="197" t="str">
        <f>IF(SUMIF('Input| Projects'!$AS$8:$CP$8,"Tx",'Input| Projects'!$AS156:$CP156)=0,"",SUMIF('Input| Projects'!$AS$8:$CP$8,"Tx",'Input| Projects'!$AS156:$CP156))</f>
        <v/>
      </c>
      <c r="CB156" s="150" t="str">
        <f t="shared" si="103"/>
        <v/>
      </c>
    </row>
    <row r="157" spans="2:80" x14ac:dyDescent="0.2">
      <c r="B157" s="201">
        <f>IFERROR('Input| Projects'!B157,"")</f>
        <v>148</v>
      </c>
      <c r="C157" s="42" t="str">
        <f>IFERROR(IF('Input| Projects'!C157="","",'Input| Projects'!C157),"")</f>
        <v>Non-System: Building</v>
      </c>
      <c r="D157" s="42" t="str">
        <f>IFERROR(IF('Input| Projects'!D157="","",'Input| Projects'!D157),"")</f>
        <v>NS_01.02</v>
      </c>
      <c r="E157" s="104"/>
      <c r="F157" s="190">
        <f>IFERROR('Input| Projects'!I157*'Input| Escalations'!$K$19,"")</f>
        <v>15337.201299999997</v>
      </c>
      <c r="G157" s="190">
        <f>IFERROR('Input| Projects'!J157*'Input| Escalations'!$K$19,"")</f>
        <v>0</v>
      </c>
      <c r="H157" s="190">
        <f>IFERROR('Input| Projects'!K157*'Input| Escalations'!$K$19,"")</f>
        <v>0</v>
      </c>
      <c r="I157" s="190">
        <f>IFERROR('Input| Projects'!L157*'Input| Escalations'!$K$19,"")</f>
        <v>0</v>
      </c>
      <c r="J157" s="190">
        <f>IFERROR('Input| Projects'!M157*'Input| Escalations'!$K$19,"")</f>
        <v>0</v>
      </c>
      <c r="K157" s="190">
        <f>IFERROR('Input| Projects'!N157*'Input| Escalations'!$K$19,"")</f>
        <v>0</v>
      </c>
      <c r="L157" s="190">
        <f>IFERROR('Input| Projects'!O157*'Input| Escalations'!$K$19,"")</f>
        <v>0</v>
      </c>
      <c r="M157" s="150" t="str">
        <f>IF(ABS(SUM(F157:L157)-(SUM('Input| Projects'!I157:O157)*'Input| Escalations'!$K$19))&lt;0.0000001,"",1)</f>
        <v/>
      </c>
      <c r="N157" s="192">
        <f>'Input| Projects'!$Y157*INDEX('Input| Escalations'!$H$33:$N$33,MATCH('Calc| Project Costs'!N$9,'Input| Escalations'!$H$23:$N$23,0))+'Input| Projects'!$Z157*INDEX('Input| Escalations'!$H$34:$N$34,MATCH('Calc| Project Costs'!N$9,'Input| Escalations'!$H$23:$N$23,0))+'Input| Projects'!$AA157*INDEX('Input| Escalations'!$H$35:$N$35,MATCH('Calc| Project Costs'!N$9,'Input| Escalations'!$H$23:$N$23,0))+1</f>
        <v>1</v>
      </c>
      <c r="O157" s="192">
        <f>'Input| Projects'!$Y157*INDEX('Input| Escalations'!$H$33:$N$33,MATCH('Calc| Project Costs'!O$9,'Input| Escalations'!$H$23:$N$23,0))+'Input| Projects'!$Z157*INDEX('Input| Escalations'!$H$34:$N$34,MATCH('Calc| Project Costs'!O$9,'Input| Escalations'!$H$23:$N$23,0))+'Input| Projects'!$AA157*INDEX('Input| Escalations'!$H$35:$N$35,MATCH('Calc| Project Costs'!O$9,'Input| Escalations'!$H$23:$N$23,0))+1</f>
        <v>1</v>
      </c>
      <c r="P157" s="192">
        <f>'Input| Projects'!$Y157*INDEX('Input| Escalations'!$H$33:$N$33,MATCH('Calc| Project Costs'!P$9,'Input| Escalations'!$H$23:$N$23,0))+'Input| Projects'!$Z157*INDEX('Input| Escalations'!$H$34:$N$34,MATCH('Calc| Project Costs'!P$9,'Input| Escalations'!$H$23:$N$23,0))+'Input| Projects'!$AA157*INDEX('Input| Escalations'!$H$35:$N$35,MATCH('Calc| Project Costs'!P$9,'Input| Escalations'!$H$23:$N$23,0))+1</f>
        <v>1</v>
      </c>
      <c r="Q157" s="192">
        <f>'Input| Projects'!$Y157*INDEX('Input| Escalations'!$H$33:$N$33,MATCH('Calc| Project Costs'!Q$9,'Input| Escalations'!$H$23:$N$23,0))+'Input| Projects'!$Z157*INDEX('Input| Escalations'!$H$34:$N$34,MATCH('Calc| Project Costs'!Q$9,'Input| Escalations'!$H$23:$N$23,0))+'Input| Projects'!$AA157*INDEX('Input| Escalations'!$H$35:$N$35,MATCH('Calc| Project Costs'!Q$9,'Input| Escalations'!$H$23:$N$23,0))+1</f>
        <v>1</v>
      </c>
      <c r="R157" s="192">
        <f>'Input| Projects'!$Y157*INDEX('Input| Escalations'!$H$33:$N$33,MATCH('Calc| Project Costs'!R$9,'Input| Escalations'!$H$23:$N$23,0))+'Input| Projects'!$Z157*INDEX('Input| Escalations'!$H$34:$N$34,MATCH('Calc| Project Costs'!R$9,'Input| Escalations'!$H$23:$N$23,0))+'Input| Projects'!$AA157*INDEX('Input| Escalations'!$H$35:$N$35,MATCH('Calc| Project Costs'!R$9,'Input| Escalations'!$H$23:$N$23,0))+1</f>
        <v>1</v>
      </c>
      <c r="S157" s="192">
        <f>'Input| Projects'!$Y157*INDEX('Input| Escalations'!$H$33:$N$33,MATCH('Calc| Project Costs'!S$9,'Input| Escalations'!$H$23:$N$23,0))+'Input| Projects'!$Z157*INDEX('Input| Escalations'!$H$34:$N$34,MATCH('Calc| Project Costs'!S$9,'Input| Escalations'!$H$23:$N$23,0))+'Input| Projects'!$AA157*INDEX('Input| Escalations'!$H$35:$N$35,MATCH('Calc| Project Costs'!S$9,'Input| Escalations'!$H$23:$N$23,0))+1</f>
        <v>1</v>
      </c>
      <c r="T157" s="192">
        <f>'Input| Projects'!$Y157*INDEX('Input| Escalations'!$H$33:$N$33,MATCH('Calc| Project Costs'!T$9,'Input| Escalations'!$H$23:$N$23,0))+'Input| Projects'!$Z157*INDEX('Input| Escalations'!$H$34:$N$34,MATCH('Calc| Project Costs'!T$9,'Input| Escalations'!$H$23:$N$23,0))+'Input| Projects'!$AA157*INDEX('Input| Escalations'!$H$35:$N$35,MATCH('Calc| Project Costs'!T$9,'Input| Escalations'!$H$23:$N$23,0))+1</f>
        <v>1</v>
      </c>
      <c r="U157" s="106"/>
      <c r="V157" s="186">
        <f t="shared" si="97"/>
        <v>15337.201299999997</v>
      </c>
      <c r="W157" s="186">
        <f t="shared" si="98"/>
        <v>0</v>
      </c>
      <c r="X157" s="186">
        <f t="shared" si="99"/>
        <v>0</v>
      </c>
      <c r="Y157" s="186">
        <f t="shared" si="75"/>
        <v>0</v>
      </c>
      <c r="Z157" s="186">
        <f t="shared" si="76"/>
        <v>0</v>
      </c>
      <c r="AA157" s="186">
        <f t="shared" si="77"/>
        <v>0</v>
      </c>
      <c r="AB157" s="186">
        <f t="shared" si="78"/>
        <v>0</v>
      </c>
      <c r="AC157" s="106"/>
      <c r="AD157" s="186">
        <f>'Input| Projects'!Q157*N157*'Input| Escalations'!$K$19</f>
        <v>0</v>
      </c>
      <c r="AE157" s="186">
        <f>'Input| Projects'!R157*O157*'Input| Escalations'!$K$19</f>
        <v>0</v>
      </c>
      <c r="AF157" s="186">
        <f>'Input| Projects'!S157*P157*'Input| Escalations'!$K$19</f>
        <v>0</v>
      </c>
      <c r="AG157" s="186">
        <f>'Input| Projects'!T157*Q157*'Input| Escalations'!$K$19</f>
        <v>0</v>
      </c>
      <c r="AH157" s="186">
        <f>'Input| Projects'!U157*R157*'Input| Escalations'!$K$19</f>
        <v>0</v>
      </c>
      <c r="AI157" s="186">
        <f>'Input| Projects'!V157*S157*'Input| Escalations'!$K$19</f>
        <v>0</v>
      </c>
      <c r="AJ157" s="186">
        <f>'Input| Projects'!W157*T157*'Input| Escalations'!$K$19</f>
        <v>0</v>
      </c>
      <c r="AK157" s="106"/>
      <c r="AL157" s="186">
        <f>IFERROR(IF('Input| Overheads'!$C$42="Direct costs",SUMPRODUCT(--('Input| Projects'!$AC157="Yes"),'Calc| Overheads Allocation'!C$8,'Calc| Project Costs'!V157),IF('Input| Overheads'!$C$42="Internal labour",SUMPRODUCT(--('Input| Projects'!$AC157="Yes"),'Calc| Overheads Allocation'!C$8,'Calc| Project Costs'!V157,'Input| Projects'!$Y157),IF('Input| Overheads'!$C$42="DNSP defined",SUMPRODUCT(--('Input| Projects'!$AC157="Yes"),'Calc| Overheads Allocation'!C$61,'Input| Projects'!$AF157),""))),"")</f>
        <v>0</v>
      </c>
      <c r="AM157" s="186">
        <f>IFERROR(IF('Input| Overheads'!$C$42="Direct costs",SUMPRODUCT(--('Input| Projects'!$AC157="Yes"),'Calc| Overheads Allocation'!D$8,'Calc| Project Costs'!W157),IF('Input| Overheads'!$C$42="Internal labour",SUMPRODUCT(--('Input| Projects'!$AC157="Yes"),'Calc| Overheads Allocation'!D$8,'Calc| Project Costs'!W157,'Input| Projects'!$Y157),IF('Input| Overheads'!$C$42="DNSP defined",SUMPRODUCT(--('Input| Projects'!$AC157="Yes"),'Calc| Overheads Allocation'!D$61,'Input| Projects'!$AF157),""))),"")</f>
        <v>0</v>
      </c>
      <c r="AN157" s="186">
        <f>IFERROR(IF('Input| Overheads'!$C$42="Direct costs",SUMPRODUCT(--('Input| Projects'!$AC157="Yes"),'Calc| Overheads Allocation'!E$8,'Calc| Project Costs'!X157),IF('Input| Overheads'!$C$42="Internal labour",SUMPRODUCT(--('Input| Projects'!$AC157="Yes"),'Calc| Overheads Allocation'!E$8,'Calc| Project Costs'!X157,'Input| Projects'!$Y157),IF('Input| Overheads'!$C$42="DNSP defined",SUMPRODUCT(--('Input| Projects'!$AC157="Yes"),'Calc| Overheads Allocation'!E$61,'Input| Projects'!$AF157),""))),"")</f>
        <v>0</v>
      </c>
      <c r="AO157" s="186">
        <f>IFERROR(IF('Input| Overheads'!$C$42="Direct costs",SUMPRODUCT(--('Input| Projects'!$AC157="Yes"),'Calc| Overheads Allocation'!F$8,'Calc| Project Costs'!Y157),IF('Input| Overheads'!$C$42="Internal labour",SUMPRODUCT(--('Input| Projects'!$AC157="Yes"),'Calc| Overheads Allocation'!F$8,'Calc| Project Costs'!Y157,'Input| Projects'!$Y157),IF('Input| Overheads'!$C$42="DNSP defined",SUMPRODUCT(--('Input| Projects'!$AC157="Yes"),'Calc| Overheads Allocation'!F$61,'Input| Projects'!$AF157),""))),"")</f>
        <v>0</v>
      </c>
      <c r="AP157" s="186">
        <f>IFERROR(IF('Input| Overheads'!$C$42="Direct costs",SUMPRODUCT(--('Input| Projects'!$AC157="Yes"),'Calc| Overheads Allocation'!G$8,'Calc| Project Costs'!Z157),IF('Input| Overheads'!$C$42="Internal labour",SUMPRODUCT(--('Input| Projects'!$AC157="Yes"),'Calc| Overheads Allocation'!G$8,'Calc| Project Costs'!Z157,'Input| Projects'!$Y157),IF('Input| Overheads'!$C$42="DNSP defined",SUMPRODUCT(--('Input| Projects'!$AC157="Yes"),'Calc| Overheads Allocation'!G$61,'Input| Projects'!$AF157),""))),"")</f>
        <v>0</v>
      </c>
      <c r="AQ157" s="186">
        <f>IFERROR(IF('Input| Overheads'!$C$42="Direct costs",SUMPRODUCT(--('Input| Projects'!$AC157="Yes"),'Calc| Overheads Allocation'!H$8,'Calc| Project Costs'!AA157),IF('Input| Overheads'!$C$42="Internal labour",SUMPRODUCT(--('Input| Projects'!$AC157="Yes"),'Calc| Overheads Allocation'!H$8,'Calc| Project Costs'!AA157,'Input| Projects'!$Y157),IF('Input| Overheads'!$C$42="DNSP defined",SUMPRODUCT(--('Input| Projects'!$AC157="Yes"),'Calc| Overheads Allocation'!H$61,'Input| Projects'!$AF157),""))),"")</f>
        <v>0</v>
      </c>
      <c r="AR157" s="186">
        <f>IFERROR(IF('Input| Overheads'!$C$42="Direct costs",SUMPRODUCT(--('Input| Projects'!$AC157="Yes"),'Calc| Overheads Allocation'!I$8,'Calc| Project Costs'!AB157),IF('Input| Overheads'!$C$42="Internal labour",SUMPRODUCT(--('Input| Projects'!$AC157="Yes"),'Calc| Overheads Allocation'!I$8,'Calc| Project Costs'!AB157,'Input| Projects'!$Y157),IF('Input| Overheads'!$C$42="DNSP defined",SUMPRODUCT(--('Input| Projects'!$AC157="Yes"),'Calc| Overheads Allocation'!I$61,'Input| Projects'!$AF157),""))),"")</f>
        <v>0</v>
      </c>
      <c r="AS157" s="106"/>
      <c r="AT157" s="186">
        <f>IFERROR(IF('Input| Overheads'!$C$42="Direct costs",SUMPRODUCT(--('Input| Projects'!$AD157="Yes"),'Calc| Overheads Allocation'!C$9,'Calc| Project Costs'!V157),IF('Input| Overheads'!$C$42="Internal labour",SUMPRODUCT(--('Input| Projects'!$AD157="Yes"),'Calc| Overheads Allocation'!C$9,'Calc| Project Costs'!V157,'Input| Projects'!$Y157),IF('Input| Overheads'!$C$42="DNSP defined",SUMPRODUCT(--('Input| Projects'!$AD157="Yes"),'Calc| Overheads Allocation'!C$62,'Input| Projects'!$AG157),""))),"")</f>
        <v>94.481870000000001</v>
      </c>
      <c r="AU157" s="186">
        <f>IFERROR(IF('Input| Overheads'!$C$42="Direct costs",SUMPRODUCT(--('Input| Projects'!$AD157="Yes"),'Calc| Overheads Allocation'!D$9,'Calc| Project Costs'!W157),IF('Input| Overheads'!$C$42="Internal labour",SUMPRODUCT(--('Input| Projects'!$AD157="Yes"),'Calc| Overheads Allocation'!D$9,'Calc| Project Costs'!W157,'Input| Projects'!$Y157),IF('Input| Overheads'!$C$42="DNSP defined",SUMPRODUCT(--('Input| Projects'!$AD157="Yes"),'Calc| Overheads Allocation'!D$62,'Input| Projects'!$AG157),""))),"")</f>
        <v>0</v>
      </c>
      <c r="AV157" s="186">
        <f>IFERROR(IF('Input| Overheads'!$C$42="Direct costs",SUMPRODUCT(--('Input| Projects'!$AD157="Yes"),'Calc| Overheads Allocation'!E$9,'Calc| Project Costs'!X157),IF('Input| Overheads'!$C$42="Internal labour",SUMPRODUCT(--('Input| Projects'!$AD157="Yes"),'Calc| Overheads Allocation'!E$9,'Calc| Project Costs'!X157,'Input| Projects'!$Y157),IF('Input| Overheads'!$C$42="DNSP defined",SUMPRODUCT(--('Input| Projects'!$AD157="Yes"),'Calc| Overheads Allocation'!E$62,'Input| Projects'!$AG157),""))),"")</f>
        <v>0</v>
      </c>
      <c r="AW157" s="186">
        <f>IFERROR(IF('Input| Overheads'!$C$42="Direct costs",SUMPRODUCT(--('Input| Projects'!$AD157="Yes"),'Calc| Overheads Allocation'!F$9,'Calc| Project Costs'!Y157),IF('Input| Overheads'!$C$42="Internal labour",SUMPRODUCT(--('Input| Projects'!$AD157="Yes"),'Calc| Overheads Allocation'!F$9,'Calc| Project Costs'!Y157,'Input| Projects'!$Y157),IF('Input| Overheads'!$C$42="DNSP defined",SUMPRODUCT(--('Input| Projects'!$AD157="Yes"),'Calc| Overheads Allocation'!F$62,'Input| Projects'!$AG157),""))),"")</f>
        <v>0</v>
      </c>
      <c r="AX157" s="186">
        <f>IFERROR(IF('Input| Overheads'!$C$42="Direct costs",SUMPRODUCT(--('Input| Projects'!$AD157="Yes"),'Calc| Overheads Allocation'!G$9,'Calc| Project Costs'!Z157),IF('Input| Overheads'!$C$42="Internal labour",SUMPRODUCT(--('Input| Projects'!$AD157="Yes"),'Calc| Overheads Allocation'!G$9,'Calc| Project Costs'!Z157,'Input| Projects'!$Y157),IF('Input| Overheads'!$C$42="DNSP defined",SUMPRODUCT(--('Input| Projects'!$AD157="Yes"),'Calc| Overheads Allocation'!G$62,'Input| Projects'!$AG157),""))),"")</f>
        <v>0</v>
      </c>
      <c r="AY157" s="186">
        <f>IFERROR(IF('Input| Overheads'!$C$42="Direct costs",SUMPRODUCT(--('Input| Projects'!$AD157="Yes"),'Calc| Overheads Allocation'!H$9,'Calc| Project Costs'!AA157),IF('Input| Overheads'!$C$42="Internal labour",SUMPRODUCT(--('Input| Projects'!$AD157="Yes"),'Calc| Overheads Allocation'!H$9,'Calc| Project Costs'!AA157,'Input| Projects'!$Y157),IF('Input| Overheads'!$C$42="DNSP defined",SUMPRODUCT(--('Input| Projects'!$AD157="Yes"),'Calc| Overheads Allocation'!H$62,'Input| Projects'!$AG157),""))),"")</f>
        <v>0</v>
      </c>
      <c r="AZ157" s="186">
        <f>IFERROR(IF('Input| Overheads'!$C$42="Direct costs",SUMPRODUCT(--('Input| Projects'!$AD157="Yes"),'Calc| Overheads Allocation'!I$9,'Calc| Project Costs'!AB157),IF('Input| Overheads'!$C$42="Internal labour",SUMPRODUCT(--('Input| Projects'!$AD157="Yes"),'Calc| Overheads Allocation'!I$9,'Calc| Project Costs'!AB157,'Input| Projects'!$Y157),IF('Input| Overheads'!$C$42="DNSP defined",SUMPRODUCT(--('Input| Projects'!$AD157="Yes"),'Calc| Overheads Allocation'!I$62,'Input| Projects'!$AG157),""))),"")</f>
        <v>0</v>
      </c>
      <c r="BA157" s="106"/>
      <c r="BB157" s="186">
        <f t="shared" si="100"/>
        <v>94.481870000000001</v>
      </c>
      <c r="BC157" s="186">
        <f t="shared" si="101"/>
        <v>0</v>
      </c>
      <c r="BD157" s="186">
        <f t="shared" si="102"/>
        <v>0</v>
      </c>
      <c r="BE157" s="186">
        <f t="shared" si="79"/>
        <v>0</v>
      </c>
      <c r="BF157" s="186">
        <f t="shared" si="80"/>
        <v>0</v>
      </c>
      <c r="BG157" s="186">
        <f t="shared" si="81"/>
        <v>0</v>
      </c>
      <c r="BH157" s="186">
        <f t="shared" si="82"/>
        <v>0</v>
      </c>
      <c r="BI157" s="97"/>
      <c r="BJ157" s="186">
        <f t="shared" si="83"/>
        <v>0</v>
      </c>
      <c r="BK157" s="186" t="str">
        <f t="shared" si="84"/>
        <v/>
      </c>
      <c r="BL157" s="186" t="str">
        <f t="shared" si="85"/>
        <v/>
      </c>
      <c r="BM157" s="186" t="str">
        <f t="shared" si="86"/>
        <v/>
      </c>
      <c r="BN157" s="186" t="str">
        <f t="shared" si="87"/>
        <v/>
      </c>
      <c r="BO157" s="186" t="str">
        <f t="shared" si="88"/>
        <v/>
      </c>
      <c r="BP157" s="186" t="str">
        <f t="shared" si="89"/>
        <v/>
      </c>
      <c r="BQ157" s="97"/>
      <c r="BR157" s="186">
        <f t="shared" si="90"/>
        <v>15431.683169999997</v>
      </c>
      <c r="BS157" s="186">
        <f t="shared" si="91"/>
        <v>0</v>
      </c>
      <c r="BT157" s="222">
        <f t="shared" si="92"/>
        <v>0</v>
      </c>
      <c r="BU157" s="222">
        <f t="shared" si="93"/>
        <v>0</v>
      </c>
      <c r="BV157" s="222">
        <f t="shared" si="94"/>
        <v>0</v>
      </c>
      <c r="BW157" s="222">
        <f t="shared" si="95"/>
        <v>0</v>
      </c>
      <c r="BX157" s="222">
        <f t="shared" si="96"/>
        <v>0</v>
      </c>
      <c r="BY157" s="106"/>
      <c r="BZ157" s="197">
        <f>IF(SUMIF('Input| Projects'!$AS$8:$CP$8,"Dx",'Input| Projects'!$AS157:$CP157)=0,"",SUMIF('Input| Projects'!$AS$8:$CP$8,"Dx",'Input| Projects'!$AS157:$CP157))</f>
        <v>0.98949929257781677</v>
      </c>
      <c r="CA157" s="197">
        <f>IF(SUMIF('Input| Projects'!$AS$8:$CP$8,"Tx",'Input| Projects'!$AS157:$CP157)=0,"",SUMIF('Input| Projects'!$AS$8:$CP$8,"Tx",'Input| Projects'!$AS157:$CP157))</f>
        <v>1.0500707422183293E-2</v>
      </c>
      <c r="CB157" s="150" t="str">
        <f t="shared" si="103"/>
        <v/>
      </c>
    </row>
    <row r="158" spans="2:80" x14ac:dyDescent="0.2">
      <c r="B158" s="201">
        <f>IFERROR('Input| Projects'!B158,"")</f>
        <v>149</v>
      </c>
      <c r="C158" s="42" t="str">
        <f>IFERROR(IF('Input| Projects'!C158="","",'Input| Projects'!C158),"")</f>
        <v>Non-System: Fleet</v>
      </c>
      <c r="D158" s="42" t="str">
        <f>IFERROR(IF('Input| Projects'!D158="","",'Input| Projects'!D158),"")</f>
        <v>NS_01.03.01</v>
      </c>
      <c r="E158" s="104"/>
      <c r="F158" s="190">
        <f>IFERROR('Input| Projects'!I158*'Input| Escalations'!$K$19,"")</f>
        <v>28749.690859999999</v>
      </c>
      <c r="G158" s="190">
        <f>IFERROR('Input| Projects'!J158*'Input| Escalations'!$K$19,"")</f>
        <v>0</v>
      </c>
      <c r="H158" s="190">
        <f>IFERROR('Input| Projects'!K158*'Input| Escalations'!$K$19,"")</f>
        <v>0</v>
      </c>
      <c r="I158" s="190">
        <f>IFERROR('Input| Projects'!L158*'Input| Escalations'!$K$19,"")</f>
        <v>0</v>
      </c>
      <c r="J158" s="190">
        <f>IFERROR('Input| Projects'!M158*'Input| Escalations'!$K$19,"")</f>
        <v>0</v>
      </c>
      <c r="K158" s="190">
        <f>IFERROR('Input| Projects'!N158*'Input| Escalations'!$K$19,"")</f>
        <v>0</v>
      </c>
      <c r="L158" s="190">
        <f>IFERROR('Input| Projects'!O158*'Input| Escalations'!$K$19,"")</f>
        <v>0</v>
      </c>
      <c r="M158" s="150" t="str">
        <f>IF(ABS(SUM(F158:L158)-(SUM('Input| Projects'!I158:O158)*'Input| Escalations'!$K$19))&lt;0.0000001,"",1)</f>
        <v/>
      </c>
      <c r="N158" s="192">
        <f>'Input| Projects'!$Y158*INDEX('Input| Escalations'!$H$33:$N$33,MATCH('Calc| Project Costs'!N$9,'Input| Escalations'!$H$23:$N$23,0))+'Input| Projects'!$Z158*INDEX('Input| Escalations'!$H$34:$N$34,MATCH('Calc| Project Costs'!N$9,'Input| Escalations'!$H$23:$N$23,0))+'Input| Projects'!$AA158*INDEX('Input| Escalations'!$H$35:$N$35,MATCH('Calc| Project Costs'!N$9,'Input| Escalations'!$H$23:$N$23,0))+1</f>
        <v>1</v>
      </c>
      <c r="O158" s="192">
        <f>'Input| Projects'!$Y158*INDEX('Input| Escalations'!$H$33:$N$33,MATCH('Calc| Project Costs'!O$9,'Input| Escalations'!$H$23:$N$23,0))+'Input| Projects'!$Z158*INDEX('Input| Escalations'!$H$34:$N$34,MATCH('Calc| Project Costs'!O$9,'Input| Escalations'!$H$23:$N$23,0))+'Input| Projects'!$AA158*INDEX('Input| Escalations'!$H$35:$N$35,MATCH('Calc| Project Costs'!O$9,'Input| Escalations'!$H$23:$N$23,0))+1</f>
        <v>1</v>
      </c>
      <c r="P158" s="192">
        <f>'Input| Projects'!$Y158*INDEX('Input| Escalations'!$H$33:$N$33,MATCH('Calc| Project Costs'!P$9,'Input| Escalations'!$H$23:$N$23,0))+'Input| Projects'!$Z158*INDEX('Input| Escalations'!$H$34:$N$34,MATCH('Calc| Project Costs'!P$9,'Input| Escalations'!$H$23:$N$23,0))+'Input| Projects'!$AA158*INDEX('Input| Escalations'!$H$35:$N$35,MATCH('Calc| Project Costs'!P$9,'Input| Escalations'!$H$23:$N$23,0))+1</f>
        <v>1</v>
      </c>
      <c r="Q158" s="192">
        <f>'Input| Projects'!$Y158*INDEX('Input| Escalations'!$H$33:$N$33,MATCH('Calc| Project Costs'!Q$9,'Input| Escalations'!$H$23:$N$23,0))+'Input| Projects'!$Z158*INDEX('Input| Escalations'!$H$34:$N$34,MATCH('Calc| Project Costs'!Q$9,'Input| Escalations'!$H$23:$N$23,0))+'Input| Projects'!$AA158*INDEX('Input| Escalations'!$H$35:$N$35,MATCH('Calc| Project Costs'!Q$9,'Input| Escalations'!$H$23:$N$23,0))+1</f>
        <v>1</v>
      </c>
      <c r="R158" s="192">
        <f>'Input| Projects'!$Y158*INDEX('Input| Escalations'!$H$33:$N$33,MATCH('Calc| Project Costs'!R$9,'Input| Escalations'!$H$23:$N$23,0))+'Input| Projects'!$Z158*INDEX('Input| Escalations'!$H$34:$N$34,MATCH('Calc| Project Costs'!R$9,'Input| Escalations'!$H$23:$N$23,0))+'Input| Projects'!$AA158*INDEX('Input| Escalations'!$H$35:$N$35,MATCH('Calc| Project Costs'!R$9,'Input| Escalations'!$H$23:$N$23,0))+1</f>
        <v>1</v>
      </c>
      <c r="S158" s="192">
        <f>'Input| Projects'!$Y158*INDEX('Input| Escalations'!$H$33:$N$33,MATCH('Calc| Project Costs'!S$9,'Input| Escalations'!$H$23:$N$23,0))+'Input| Projects'!$Z158*INDEX('Input| Escalations'!$H$34:$N$34,MATCH('Calc| Project Costs'!S$9,'Input| Escalations'!$H$23:$N$23,0))+'Input| Projects'!$AA158*INDEX('Input| Escalations'!$H$35:$N$35,MATCH('Calc| Project Costs'!S$9,'Input| Escalations'!$H$23:$N$23,0))+1</f>
        <v>1</v>
      </c>
      <c r="T158" s="192">
        <f>'Input| Projects'!$Y158*INDEX('Input| Escalations'!$H$33:$N$33,MATCH('Calc| Project Costs'!T$9,'Input| Escalations'!$H$23:$N$23,0))+'Input| Projects'!$Z158*INDEX('Input| Escalations'!$H$34:$N$34,MATCH('Calc| Project Costs'!T$9,'Input| Escalations'!$H$23:$N$23,0))+'Input| Projects'!$AA158*INDEX('Input| Escalations'!$H$35:$N$35,MATCH('Calc| Project Costs'!T$9,'Input| Escalations'!$H$23:$N$23,0))+1</f>
        <v>1</v>
      </c>
      <c r="U158" s="106"/>
      <c r="V158" s="186">
        <f t="shared" si="97"/>
        <v>28749.690859999999</v>
      </c>
      <c r="W158" s="186">
        <f t="shared" si="98"/>
        <v>0</v>
      </c>
      <c r="X158" s="186">
        <f t="shared" si="99"/>
        <v>0</v>
      </c>
      <c r="Y158" s="186">
        <f t="shared" si="75"/>
        <v>0</v>
      </c>
      <c r="Z158" s="186">
        <f t="shared" si="76"/>
        <v>0</v>
      </c>
      <c r="AA158" s="186">
        <f t="shared" si="77"/>
        <v>0</v>
      </c>
      <c r="AB158" s="186">
        <f t="shared" si="78"/>
        <v>0</v>
      </c>
      <c r="AC158" s="106"/>
      <c r="AD158" s="186">
        <f>'Input| Projects'!Q158*N158*'Input| Escalations'!$K$19</f>
        <v>0</v>
      </c>
      <c r="AE158" s="186">
        <f>'Input| Projects'!R158*O158*'Input| Escalations'!$K$19</f>
        <v>0</v>
      </c>
      <c r="AF158" s="186">
        <f>'Input| Projects'!S158*P158*'Input| Escalations'!$K$19</f>
        <v>0</v>
      </c>
      <c r="AG158" s="186">
        <f>'Input| Projects'!T158*Q158*'Input| Escalations'!$K$19</f>
        <v>0</v>
      </c>
      <c r="AH158" s="186">
        <f>'Input| Projects'!U158*R158*'Input| Escalations'!$K$19</f>
        <v>0</v>
      </c>
      <c r="AI158" s="186">
        <f>'Input| Projects'!V158*S158*'Input| Escalations'!$K$19</f>
        <v>0</v>
      </c>
      <c r="AJ158" s="186">
        <f>'Input| Projects'!W158*T158*'Input| Escalations'!$K$19</f>
        <v>0</v>
      </c>
      <c r="AK158" s="106"/>
      <c r="AL158" s="186">
        <f>IFERROR(IF('Input| Overheads'!$C$42="Direct costs",SUMPRODUCT(--('Input| Projects'!$AC158="Yes"),'Calc| Overheads Allocation'!C$8,'Calc| Project Costs'!V158),IF('Input| Overheads'!$C$42="Internal labour",SUMPRODUCT(--('Input| Projects'!$AC158="Yes"),'Calc| Overheads Allocation'!C$8,'Calc| Project Costs'!V158,'Input| Projects'!$Y158),IF('Input| Overheads'!$C$42="DNSP defined",SUMPRODUCT(--('Input| Projects'!$AC158="Yes"),'Calc| Overheads Allocation'!C$61,'Input| Projects'!$AF158),""))),"")</f>
        <v>0</v>
      </c>
      <c r="AM158" s="186">
        <f>IFERROR(IF('Input| Overheads'!$C$42="Direct costs",SUMPRODUCT(--('Input| Projects'!$AC158="Yes"),'Calc| Overheads Allocation'!D$8,'Calc| Project Costs'!W158),IF('Input| Overheads'!$C$42="Internal labour",SUMPRODUCT(--('Input| Projects'!$AC158="Yes"),'Calc| Overheads Allocation'!D$8,'Calc| Project Costs'!W158,'Input| Projects'!$Y158),IF('Input| Overheads'!$C$42="DNSP defined",SUMPRODUCT(--('Input| Projects'!$AC158="Yes"),'Calc| Overheads Allocation'!D$61,'Input| Projects'!$AF158),""))),"")</f>
        <v>0</v>
      </c>
      <c r="AN158" s="186">
        <f>IFERROR(IF('Input| Overheads'!$C$42="Direct costs",SUMPRODUCT(--('Input| Projects'!$AC158="Yes"),'Calc| Overheads Allocation'!E$8,'Calc| Project Costs'!X158),IF('Input| Overheads'!$C$42="Internal labour",SUMPRODUCT(--('Input| Projects'!$AC158="Yes"),'Calc| Overheads Allocation'!E$8,'Calc| Project Costs'!X158,'Input| Projects'!$Y158),IF('Input| Overheads'!$C$42="DNSP defined",SUMPRODUCT(--('Input| Projects'!$AC158="Yes"),'Calc| Overheads Allocation'!E$61,'Input| Projects'!$AF158),""))),"")</f>
        <v>0</v>
      </c>
      <c r="AO158" s="186">
        <f>IFERROR(IF('Input| Overheads'!$C$42="Direct costs",SUMPRODUCT(--('Input| Projects'!$AC158="Yes"),'Calc| Overheads Allocation'!F$8,'Calc| Project Costs'!Y158),IF('Input| Overheads'!$C$42="Internal labour",SUMPRODUCT(--('Input| Projects'!$AC158="Yes"),'Calc| Overheads Allocation'!F$8,'Calc| Project Costs'!Y158,'Input| Projects'!$Y158),IF('Input| Overheads'!$C$42="DNSP defined",SUMPRODUCT(--('Input| Projects'!$AC158="Yes"),'Calc| Overheads Allocation'!F$61,'Input| Projects'!$AF158),""))),"")</f>
        <v>0</v>
      </c>
      <c r="AP158" s="186">
        <f>IFERROR(IF('Input| Overheads'!$C$42="Direct costs",SUMPRODUCT(--('Input| Projects'!$AC158="Yes"),'Calc| Overheads Allocation'!G$8,'Calc| Project Costs'!Z158),IF('Input| Overheads'!$C$42="Internal labour",SUMPRODUCT(--('Input| Projects'!$AC158="Yes"),'Calc| Overheads Allocation'!G$8,'Calc| Project Costs'!Z158,'Input| Projects'!$Y158),IF('Input| Overheads'!$C$42="DNSP defined",SUMPRODUCT(--('Input| Projects'!$AC158="Yes"),'Calc| Overheads Allocation'!G$61,'Input| Projects'!$AF158),""))),"")</f>
        <v>0</v>
      </c>
      <c r="AQ158" s="186">
        <f>IFERROR(IF('Input| Overheads'!$C$42="Direct costs",SUMPRODUCT(--('Input| Projects'!$AC158="Yes"),'Calc| Overheads Allocation'!H$8,'Calc| Project Costs'!AA158),IF('Input| Overheads'!$C$42="Internal labour",SUMPRODUCT(--('Input| Projects'!$AC158="Yes"),'Calc| Overheads Allocation'!H$8,'Calc| Project Costs'!AA158,'Input| Projects'!$Y158),IF('Input| Overheads'!$C$42="DNSP defined",SUMPRODUCT(--('Input| Projects'!$AC158="Yes"),'Calc| Overheads Allocation'!H$61,'Input| Projects'!$AF158),""))),"")</f>
        <v>0</v>
      </c>
      <c r="AR158" s="186">
        <f>IFERROR(IF('Input| Overheads'!$C$42="Direct costs",SUMPRODUCT(--('Input| Projects'!$AC158="Yes"),'Calc| Overheads Allocation'!I$8,'Calc| Project Costs'!AB158),IF('Input| Overheads'!$C$42="Internal labour",SUMPRODUCT(--('Input| Projects'!$AC158="Yes"),'Calc| Overheads Allocation'!I$8,'Calc| Project Costs'!AB158,'Input| Projects'!$Y158),IF('Input| Overheads'!$C$42="DNSP defined",SUMPRODUCT(--('Input| Projects'!$AC158="Yes"),'Calc| Overheads Allocation'!I$61,'Input| Projects'!$AF158),""))),"")</f>
        <v>0</v>
      </c>
      <c r="AS158" s="106"/>
      <c r="AT158" s="186">
        <f>IFERROR(IF('Input| Overheads'!$C$42="Direct costs",SUMPRODUCT(--('Input| Projects'!$AD158="Yes"),'Calc| Overheads Allocation'!C$9,'Calc| Project Costs'!V158),IF('Input| Overheads'!$C$42="Internal labour",SUMPRODUCT(--('Input| Projects'!$AD158="Yes"),'Calc| Overheads Allocation'!C$9,'Calc| Project Costs'!V158,'Input| Projects'!$Y158),IF('Input| Overheads'!$C$42="DNSP defined",SUMPRODUCT(--('Input| Projects'!$AD158="Yes"),'Calc| Overheads Allocation'!C$62,'Input| Projects'!$AG158),""))),"")</f>
        <v>297.09801000000004</v>
      </c>
      <c r="AU158" s="186">
        <f>IFERROR(IF('Input| Overheads'!$C$42="Direct costs",SUMPRODUCT(--('Input| Projects'!$AD158="Yes"),'Calc| Overheads Allocation'!D$9,'Calc| Project Costs'!W158),IF('Input| Overheads'!$C$42="Internal labour",SUMPRODUCT(--('Input| Projects'!$AD158="Yes"),'Calc| Overheads Allocation'!D$9,'Calc| Project Costs'!W158,'Input| Projects'!$Y158),IF('Input| Overheads'!$C$42="DNSP defined",SUMPRODUCT(--('Input| Projects'!$AD158="Yes"),'Calc| Overheads Allocation'!D$62,'Input| Projects'!$AG158),""))),"")</f>
        <v>0</v>
      </c>
      <c r="AV158" s="186">
        <f>IFERROR(IF('Input| Overheads'!$C$42="Direct costs",SUMPRODUCT(--('Input| Projects'!$AD158="Yes"),'Calc| Overheads Allocation'!E$9,'Calc| Project Costs'!X158),IF('Input| Overheads'!$C$42="Internal labour",SUMPRODUCT(--('Input| Projects'!$AD158="Yes"),'Calc| Overheads Allocation'!E$9,'Calc| Project Costs'!X158,'Input| Projects'!$Y158),IF('Input| Overheads'!$C$42="DNSP defined",SUMPRODUCT(--('Input| Projects'!$AD158="Yes"),'Calc| Overheads Allocation'!E$62,'Input| Projects'!$AG158),""))),"")</f>
        <v>0</v>
      </c>
      <c r="AW158" s="186">
        <f>IFERROR(IF('Input| Overheads'!$C$42="Direct costs",SUMPRODUCT(--('Input| Projects'!$AD158="Yes"),'Calc| Overheads Allocation'!F$9,'Calc| Project Costs'!Y158),IF('Input| Overheads'!$C$42="Internal labour",SUMPRODUCT(--('Input| Projects'!$AD158="Yes"),'Calc| Overheads Allocation'!F$9,'Calc| Project Costs'!Y158,'Input| Projects'!$Y158),IF('Input| Overheads'!$C$42="DNSP defined",SUMPRODUCT(--('Input| Projects'!$AD158="Yes"),'Calc| Overheads Allocation'!F$62,'Input| Projects'!$AG158),""))),"")</f>
        <v>0</v>
      </c>
      <c r="AX158" s="186">
        <f>IFERROR(IF('Input| Overheads'!$C$42="Direct costs",SUMPRODUCT(--('Input| Projects'!$AD158="Yes"),'Calc| Overheads Allocation'!G$9,'Calc| Project Costs'!Z158),IF('Input| Overheads'!$C$42="Internal labour",SUMPRODUCT(--('Input| Projects'!$AD158="Yes"),'Calc| Overheads Allocation'!G$9,'Calc| Project Costs'!Z158,'Input| Projects'!$Y158),IF('Input| Overheads'!$C$42="DNSP defined",SUMPRODUCT(--('Input| Projects'!$AD158="Yes"),'Calc| Overheads Allocation'!G$62,'Input| Projects'!$AG158),""))),"")</f>
        <v>0</v>
      </c>
      <c r="AY158" s="186">
        <f>IFERROR(IF('Input| Overheads'!$C$42="Direct costs",SUMPRODUCT(--('Input| Projects'!$AD158="Yes"),'Calc| Overheads Allocation'!H$9,'Calc| Project Costs'!AA158),IF('Input| Overheads'!$C$42="Internal labour",SUMPRODUCT(--('Input| Projects'!$AD158="Yes"),'Calc| Overheads Allocation'!H$9,'Calc| Project Costs'!AA158,'Input| Projects'!$Y158),IF('Input| Overheads'!$C$42="DNSP defined",SUMPRODUCT(--('Input| Projects'!$AD158="Yes"),'Calc| Overheads Allocation'!H$62,'Input| Projects'!$AG158),""))),"")</f>
        <v>0</v>
      </c>
      <c r="AZ158" s="186">
        <f>IFERROR(IF('Input| Overheads'!$C$42="Direct costs",SUMPRODUCT(--('Input| Projects'!$AD158="Yes"),'Calc| Overheads Allocation'!I$9,'Calc| Project Costs'!AB158),IF('Input| Overheads'!$C$42="Internal labour",SUMPRODUCT(--('Input| Projects'!$AD158="Yes"),'Calc| Overheads Allocation'!I$9,'Calc| Project Costs'!AB158,'Input| Projects'!$Y158),IF('Input| Overheads'!$C$42="DNSP defined",SUMPRODUCT(--('Input| Projects'!$AD158="Yes"),'Calc| Overheads Allocation'!I$62,'Input| Projects'!$AG158),""))),"")</f>
        <v>0</v>
      </c>
      <c r="BA158" s="106"/>
      <c r="BB158" s="186">
        <f t="shared" si="100"/>
        <v>297.09801000000004</v>
      </c>
      <c r="BC158" s="186">
        <f t="shared" si="101"/>
        <v>0</v>
      </c>
      <c r="BD158" s="186">
        <f t="shared" si="102"/>
        <v>0</v>
      </c>
      <c r="BE158" s="186">
        <f t="shared" si="79"/>
        <v>0</v>
      </c>
      <c r="BF158" s="186">
        <f t="shared" si="80"/>
        <v>0</v>
      </c>
      <c r="BG158" s="186">
        <f t="shared" si="81"/>
        <v>0</v>
      </c>
      <c r="BH158" s="186">
        <f t="shared" si="82"/>
        <v>0</v>
      </c>
      <c r="BI158" s="97"/>
      <c r="BJ158" s="186">
        <f t="shared" si="83"/>
        <v>0</v>
      </c>
      <c r="BK158" s="186" t="str">
        <f t="shared" si="84"/>
        <v/>
      </c>
      <c r="BL158" s="186" t="str">
        <f t="shared" si="85"/>
        <v/>
      </c>
      <c r="BM158" s="186" t="str">
        <f t="shared" si="86"/>
        <v/>
      </c>
      <c r="BN158" s="186" t="str">
        <f t="shared" si="87"/>
        <v/>
      </c>
      <c r="BO158" s="186" t="str">
        <f t="shared" si="88"/>
        <v/>
      </c>
      <c r="BP158" s="186" t="str">
        <f t="shared" si="89"/>
        <v/>
      </c>
      <c r="BQ158" s="97"/>
      <c r="BR158" s="186">
        <f t="shared" si="90"/>
        <v>29046.78887</v>
      </c>
      <c r="BS158" s="186">
        <f t="shared" si="91"/>
        <v>0</v>
      </c>
      <c r="BT158" s="222">
        <f t="shared" si="92"/>
        <v>0</v>
      </c>
      <c r="BU158" s="222">
        <f t="shared" si="93"/>
        <v>0</v>
      </c>
      <c r="BV158" s="222">
        <f t="shared" si="94"/>
        <v>0</v>
      </c>
      <c r="BW158" s="222">
        <f t="shared" si="95"/>
        <v>0</v>
      </c>
      <c r="BX158" s="222">
        <f t="shared" si="96"/>
        <v>0</v>
      </c>
      <c r="BY158" s="106"/>
      <c r="BZ158" s="197">
        <f>IF(SUMIF('Input| Projects'!$AS$8:$CP$8,"Dx",'Input| Projects'!$AS158:$CP158)=0,"",SUMIF('Input| Projects'!$AS$8:$CP$8,"Dx",'Input| Projects'!$AS158:$CP158))</f>
        <v>0.94780423003776937</v>
      </c>
      <c r="CA158" s="197">
        <f>IF(SUMIF('Input| Projects'!$AS$8:$CP$8,"Tx",'Input| Projects'!$AS158:$CP158)=0,"",SUMIF('Input| Projects'!$AS$8:$CP$8,"Tx",'Input| Projects'!$AS158:$CP158))</f>
        <v>5.2195769962230597E-2</v>
      </c>
      <c r="CB158" s="150" t="str">
        <f t="shared" si="103"/>
        <v/>
      </c>
    </row>
    <row r="159" spans="2:80" x14ac:dyDescent="0.2">
      <c r="B159" s="201">
        <f>IFERROR('Input| Projects'!B159,"")</f>
        <v>150</v>
      </c>
      <c r="C159" s="42" t="str">
        <f>IFERROR(IF('Input| Projects'!C159="","",'Input| Projects'!C159),"")</f>
        <v>Non-System: Plant</v>
      </c>
      <c r="D159" s="42" t="str">
        <f>IFERROR(IF('Input| Projects'!D159="","",'Input| Projects'!D159),"")</f>
        <v>NS_01.03.02</v>
      </c>
      <c r="E159" s="104"/>
      <c r="F159" s="190">
        <f>IFERROR('Input| Projects'!I159*'Input| Escalations'!$K$19,"")</f>
        <v>4284.5582400000003</v>
      </c>
      <c r="G159" s="190">
        <f>IFERROR('Input| Projects'!J159*'Input| Escalations'!$K$19,"")</f>
        <v>0</v>
      </c>
      <c r="H159" s="190">
        <f>IFERROR('Input| Projects'!K159*'Input| Escalations'!$K$19,"")</f>
        <v>0</v>
      </c>
      <c r="I159" s="190">
        <f>IFERROR('Input| Projects'!L159*'Input| Escalations'!$K$19,"")</f>
        <v>0</v>
      </c>
      <c r="J159" s="190">
        <f>IFERROR('Input| Projects'!M159*'Input| Escalations'!$K$19,"")</f>
        <v>0</v>
      </c>
      <c r="K159" s="190">
        <f>IFERROR('Input| Projects'!N159*'Input| Escalations'!$K$19,"")</f>
        <v>0</v>
      </c>
      <c r="L159" s="190">
        <f>IFERROR('Input| Projects'!O159*'Input| Escalations'!$K$19,"")</f>
        <v>0</v>
      </c>
      <c r="M159" s="150" t="str">
        <f>IF(ABS(SUM(F159:L159)-(SUM('Input| Projects'!I159:O159)*'Input| Escalations'!$K$19))&lt;0.0000001,"",1)</f>
        <v/>
      </c>
      <c r="N159" s="192">
        <f>'Input| Projects'!$Y159*INDEX('Input| Escalations'!$H$33:$N$33,MATCH('Calc| Project Costs'!N$9,'Input| Escalations'!$H$23:$N$23,0))+'Input| Projects'!$Z159*INDEX('Input| Escalations'!$H$34:$N$34,MATCH('Calc| Project Costs'!N$9,'Input| Escalations'!$H$23:$N$23,0))+'Input| Projects'!$AA159*INDEX('Input| Escalations'!$H$35:$N$35,MATCH('Calc| Project Costs'!N$9,'Input| Escalations'!$H$23:$N$23,0))+1</f>
        <v>1</v>
      </c>
      <c r="O159" s="192">
        <f>'Input| Projects'!$Y159*INDEX('Input| Escalations'!$H$33:$N$33,MATCH('Calc| Project Costs'!O$9,'Input| Escalations'!$H$23:$N$23,0))+'Input| Projects'!$Z159*INDEX('Input| Escalations'!$H$34:$N$34,MATCH('Calc| Project Costs'!O$9,'Input| Escalations'!$H$23:$N$23,0))+'Input| Projects'!$AA159*INDEX('Input| Escalations'!$H$35:$N$35,MATCH('Calc| Project Costs'!O$9,'Input| Escalations'!$H$23:$N$23,0))+1</f>
        <v>1</v>
      </c>
      <c r="P159" s="192">
        <f>'Input| Projects'!$Y159*INDEX('Input| Escalations'!$H$33:$N$33,MATCH('Calc| Project Costs'!P$9,'Input| Escalations'!$H$23:$N$23,0))+'Input| Projects'!$Z159*INDEX('Input| Escalations'!$H$34:$N$34,MATCH('Calc| Project Costs'!P$9,'Input| Escalations'!$H$23:$N$23,0))+'Input| Projects'!$AA159*INDEX('Input| Escalations'!$H$35:$N$35,MATCH('Calc| Project Costs'!P$9,'Input| Escalations'!$H$23:$N$23,0))+1</f>
        <v>1</v>
      </c>
      <c r="Q159" s="192">
        <f>'Input| Projects'!$Y159*INDEX('Input| Escalations'!$H$33:$N$33,MATCH('Calc| Project Costs'!Q$9,'Input| Escalations'!$H$23:$N$23,0))+'Input| Projects'!$Z159*INDEX('Input| Escalations'!$H$34:$N$34,MATCH('Calc| Project Costs'!Q$9,'Input| Escalations'!$H$23:$N$23,0))+'Input| Projects'!$AA159*INDEX('Input| Escalations'!$H$35:$N$35,MATCH('Calc| Project Costs'!Q$9,'Input| Escalations'!$H$23:$N$23,0))+1</f>
        <v>1</v>
      </c>
      <c r="R159" s="192">
        <f>'Input| Projects'!$Y159*INDEX('Input| Escalations'!$H$33:$N$33,MATCH('Calc| Project Costs'!R$9,'Input| Escalations'!$H$23:$N$23,0))+'Input| Projects'!$Z159*INDEX('Input| Escalations'!$H$34:$N$34,MATCH('Calc| Project Costs'!R$9,'Input| Escalations'!$H$23:$N$23,0))+'Input| Projects'!$AA159*INDEX('Input| Escalations'!$H$35:$N$35,MATCH('Calc| Project Costs'!R$9,'Input| Escalations'!$H$23:$N$23,0))+1</f>
        <v>1</v>
      </c>
      <c r="S159" s="192">
        <f>'Input| Projects'!$Y159*INDEX('Input| Escalations'!$H$33:$N$33,MATCH('Calc| Project Costs'!S$9,'Input| Escalations'!$H$23:$N$23,0))+'Input| Projects'!$Z159*INDEX('Input| Escalations'!$H$34:$N$34,MATCH('Calc| Project Costs'!S$9,'Input| Escalations'!$H$23:$N$23,0))+'Input| Projects'!$AA159*INDEX('Input| Escalations'!$H$35:$N$35,MATCH('Calc| Project Costs'!S$9,'Input| Escalations'!$H$23:$N$23,0))+1</f>
        <v>1</v>
      </c>
      <c r="T159" s="192">
        <f>'Input| Projects'!$Y159*INDEX('Input| Escalations'!$H$33:$N$33,MATCH('Calc| Project Costs'!T$9,'Input| Escalations'!$H$23:$N$23,0))+'Input| Projects'!$Z159*INDEX('Input| Escalations'!$H$34:$N$34,MATCH('Calc| Project Costs'!T$9,'Input| Escalations'!$H$23:$N$23,0))+'Input| Projects'!$AA159*INDEX('Input| Escalations'!$H$35:$N$35,MATCH('Calc| Project Costs'!T$9,'Input| Escalations'!$H$23:$N$23,0))+1</f>
        <v>1</v>
      </c>
      <c r="U159" s="106"/>
      <c r="V159" s="186">
        <f t="shared" si="97"/>
        <v>4284.5582400000003</v>
      </c>
      <c r="W159" s="186">
        <f t="shared" si="98"/>
        <v>0</v>
      </c>
      <c r="X159" s="186">
        <f t="shared" si="99"/>
        <v>0</v>
      </c>
      <c r="Y159" s="186">
        <f t="shared" si="75"/>
        <v>0</v>
      </c>
      <c r="Z159" s="186">
        <f t="shared" si="76"/>
        <v>0</v>
      </c>
      <c r="AA159" s="186">
        <f t="shared" si="77"/>
        <v>0</v>
      </c>
      <c r="AB159" s="186">
        <f t="shared" si="78"/>
        <v>0</v>
      </c>
      <c r="AC159" s="106"/>
      <c r="AD159" s="186">
        <f>'Input| Projects'!Q159*N159*'Input| Escalations'!$K$19</f>
        <v>0</v>
      </c>
      <c r="AE159" s="186">
        <f>'Input| Projects'!R159*O159*'Input| Escalations'!$K$19</f>
        <v>0</v>
      </c>
      <c r="AF159" s="186">
        <f>'Input| Projects'!S159*P159*'Input| Escalations'!$K$19</f>
        <v>0</v>
      </c>
      <c r="AG159" s="186">
        <f>'Input| Projects'!T159*Q159*'Input| Escalations'!$K$19</f>
        <v>0</v>
      </c>
      <c r="AH159" s="186">
        <f>'Input| Projects'!U159*R159*'Input| Escalations'!$K$19</f>
        <v>0</v>
      </c>
      <c r="AI159" s="186">
        <f>'Input| Projects'!V159*S159*'Input| Escalations'!$K$19</f>
        <v>0</v>
      </c>
      <c r="AJ159" s="186">
        <f>'Input| Projects'!W159*T159*'Input| Escalations'!$K$19</f>
        <v>0</v>
      </c>
      <c r="AK159" s="106"/>
      <c r="AL159" s="186">
        <f>IFERROR(IF('Input| Overheads'!$C$42="Direct costs",SUMPRODUCT(--('Input| Projects'!$AC159="Yes"),'Calc| Overheads Allocation'!C$8,'Calc| Project Costs'!V159),IF('Input| Overheads'!$C$42="Internal labour",SUMPRODUCT(--('Input| Projects'!$AC159="Yes"),'Calc| Overheads Allocation'!C$8,'Calc| Project Costs'!V159,'Input| Projects'!$Y159),IF('Input| Overheads'!$C$42="DNSP defined",SUMPRODUCT(--('Input| Projects'!$AC159="Yes"),'Calc| Overheads Allocation'!C$61,'Input| Projects'!$AF159),""))),"")</f>
        <v>0</v>
      </c>
      <c r="AM159" s="186">
        <f>IFERROR(IF('Input| Overheads'!$C$42="Direct costs",SUMPRODUCT(--('Input| Projects'!$AC159="Yes"),'Calc| Overheads Allocation'!D$8,'Calc| Project Costs'!W159),IF('Input| Overheads'!$C$42="Internal labour",SUMPRODUCT(--('Input| Projects'!$AC159="Yes"),'Calc| Overheads Allocation'!D$8,'Calc| Project Costs'!W159,'Input| Projects'!$Y159),IF('Input| Overheads'!$C$42="DNSP defined",SUMPRODUCT(--('Input| Projects'!$AC159="Yes"),'Calc| Overheads Allocation'!D$61,'Input| Projects'!$AF159),""))),"")</f>
        <v>0</v>
      </c>
      <c r="AN159" s="186">
        <f>IFERROR(IF('Input| Overheads'!$C$42="Direct costs",SUMPRODUCT(--('Input| Projects'!$AC159="Yes"),'Calc| Overheads Allocation'!E$8,'Calc| Project Costs'!X159),IF('Input| Overheads'!$C$42="Internal labour",SUMPRODUCT(--('Input| Projects'!$AC159="Yes"),'Calc| Overheads Allocation'!E$8,'Calc| Project Costs'!X159,'Input| Projects'!$Y159),IF('Input| Overheads'!$C$42="DNSP defined",SUMPRODUCT(--('Input| Projects'!$AC159="Yes"),'Calc| Overheads Allocation'!E$61,'Input| Projects'!$AF159),""))),"")</f>
        <v>0</v>
      </c>
      <c r="AO159" s="186">
        <f>IFERROR(IF('Input| Overheads'!$C$42="Direct costs",SUMPRODUCT(--('Input| Projects'!$AC159="Yes"),'Calc| Overheads Allocation'!F$8,'Calc| Project Costs'!Y159),IF('Input| Overheads'!$C$42="Internal labour",SUMPRODUCT(--('Input| Projects'!$AC159="Yes"),'Calc| Overheads Allocation'!F$8,'Calc| Project Costs'!Y159,'Input| Projects'!$Y159),IF('Input| Overheads'!$C$42="DNSP defined",SUMPRODUCT(--('Input| Projects'!$AC159="Yes"),'Calc| Overheads Allocation'!F$61,'Input| Projects'!$AF159),""))),"")</f>
        <v>0</v>
      </c>
      <c r="AP159" s="186">
        <f>IFERROR(IF('Input| Overheads'!$C$42="Direct costs",SUMPRODUCT(--('Input| Projects'!$AC159="Yes"),'Calc| Overheads Allocation'!G$8,'Calc| Project Costs'!Z159),IF('Input| Overheads'!$C$42="Internal labour",SUMPRODUCT(--('Input| Projects'!$AC159="Yes"),'Calc| Overheads Allocation'!G$8,'Calc| Project Costs'!Z159,'Input| Projects'!$Y159),IF('Input| Overheads'!$C$42="DNSP defined",SUMPRODUCT(--('Input| Projects'!$AC159="Yes"),'Calc| Overheads Allocation'!G$61,'Input| Projects'!$AF159),""))),"")</f>
        <v>0</v>
      </c>
      <c r="AQ159" s="186">
        <f>IFERROR(IF('Input| Overheads'!$C$42="Direct costs",SUMPRODUCT(--('Input| Projects'!$AC159="Yes"),'Calc| Overheads Allocation'!H$8,'Calc| Project Costs'!AA159),IF('Input| Overheads'!$C$42="Internal labour",SUMPRODUCT(--('Input| Projects'!$AC159="Yes"),'Calc| Overheads Allocation'!H$8,'Calc| Project Costs'!AA159,'Input| Projects'!$Y159),IF('Input| Overheads'!$C$42="DNSP defined",SUMPRODUCT(--('Input| Projects'!$AC159="Yes"),'Calc| Overheads Allocation'!H$61,'Input| Projects'!$AF159),""))),"")</f>
        <v>0</v>
      </c>
      <c r="AR159" s="186">
        <f>IFERROR(IF('Input| Overheads'!$C$42="Direct costs",SUMPRODUCT(--('Input| Projects'!$AC159="Yes"),'Calc| Overheads Allocation'!I$8,'Calc| Project Costs'!AB159),IF('Input| Overheads'!$C$42="Internal labour",SUMPRODUCT(--('Input| Projects'!$AC159="Yes"),'Calc| Overheads Allocation'!I$8,'Calc| Project Costs'!AB159,'Input| Projects'!$Y159),IF('Input| Overheads'!$C$42="DNSP defined",SUMPRODUCT(--('Input| Projects'!$AC159="Yes"),'Calc| Overheads Allocation'!I$61,'Input| Projects'!$AF159),""))),"")</f>
        <v>0</v>
      </c>
      <c r="AS159" s="106"/>
      <c r="AT159" s="186">
        <f>IFERROR(IF('Input| Overheads'!$C$42="Direct costs",SUMPRODUCT(--('Input| Projects'!$AD159="Yes"),'Calc| Overheads Allocation'!C$9,'Calc| Project Costs'!V159),IF('Input| Overheads'!$C$42="Internal labour",SUMPRODUCT(--('Input| Projects'!$AD159="Yes"),'Calc| Overheads Allocation'!C$9,'Calc| Project Costs'!V159,'Input| Projects'!$Y159),IF('Input| Overheads'!$C$42="DNSP defined",SUMPRODUCT(--('Input| Projects'!$AD159="Yes"),'Calc| Overheads Allocation'!C$62,'Input| Projects'!$AG159),""))),"")</f>
        <v>33.498570000000001</v>
      </c>
      <c r="AU159" s="186">
        <f>IFERROR(IF('Input| Overheads'!$C$42="Direct costs",SUMPRODUCT(--('Input| Projects'!$AD159="Yes"),'Calc| Overheads Allocation'!D$9,'Calc| Project Costs'!W159),IF('Input| Overheads'!$C$42="Internal labour",SUMPRODUCT(--('Input| Projects'!$AD159="Yes"),'Calc| Overheads Allocation'!D$9,'Calc| Project Costs'!W159,'Input| Projects'!$Y159),IF('Input| Overheads'!$C$42="DNSP defined",SUMPRODUCT(--('Input| Projects'!$AD159="Yes"),'Calc| Overheads Allocation'!D$62,'Input| Projects'!$AG159),""))),"")</f>
        <v>0</v>
      </c>
      <c r="AV159" s="186">
        <f>IFERROR(IF('Input| Overheads'!$C$42="Direct costs",SUMPRODUCT(--('Input| Projects'!$AD159="Yes"),'Calc| Overheads Allocation'!E$9,'Calc| Project Costs'!X159),IF('Input| Overheads'!$C$42="Internal labour",SUMPRODUCT(--('Input| Projects'!$AD159="Yes"),'Calc| Overheads Allocation'!E$9,'Calc| Project Costs'!X159,'Input| Projects'!$Y159),IF('Input| Overheads'!$C$42="DNSP defined",SUMPRODUCT(--('Input| Projects'!$AD159="Yes"),'Calc| Overheads Allocation'!E$62,'Input| Projects'!$AG159),""))),"")</f>
        <v>0</v>
      </c>
      <c r="AW159" s="186">
        <f>IFERROR(IF('Input| Overheads'!$C$42="Direct costs",SUMPRODUCT(--('Input| Projects'!$AD159="Yes"),'Calc| Overheads Allocation'!F$9,'Calc| Project Costs'!Y159),IF('Input| Overheads'!$C$42="Internal labour",SUMPRODUCT(--('Input| Projects'!$AD159="Yes"),'Calc| Overheads Allocation'!F$9,'Calc| Project Costs'!Y159,'Input| Projects'!$Y159),IF('Input| Overheads'!$C$42="DNSP defined",SUMPRODUCT(--('Input| Projects'!$AD159="Yes"),'Calc| Overheads Allocation'!F$62,'Input| Projects'!$AG159),""))),"")</f>
        <v>0</v>
      </c>
      <c r="AX159" s="186">
        <f>IFERROR(IF('Input| Overheads'!$C$42="Direct costs",SUMPRODUCT(--('Input| Projects'!$AD159="Yes"),'Calc| Overheads Allocation'!G$9,'Calc| Project Costs'!Z159),IF('Input| Overheads'!$C$42="Internal labour",SUMPRODUCT(--('Input| Projects'!$AD159="Yes"),'Calc| Overheads Allocation'!G$9,'Calc| Project Costs'!Z159,'Input| Projects'!$Y159),IF('Input| Overheads'!$C$42="DNSP defined",SUMPRODUCT(--('Input| Projects'!$AD159="Yes"),'Calc| Overheads Allocation'!G$62,'Input| Projects'!$AG159),""))),"")</f>
        <v>0</v>
      </c>
      <c r="AY159" s="186">
        <f>IFERROR(IF('Input| Overheads'!$C$42="Direct costs",SUMPRODUCT(--('Input| Projects'!$AD159="Yes"),'Calc| Overheads Allocation'!H$9,'Calc| Project Costs'!AA159),IF('Input| Overheads'!$C$42="Internal labour",SUMPRODUCT(--('Input| Projects'!$AD159="Yes"),'Calc| Overheads Allocation'!H$9,'Calc| Project Costs'!AA159,'Input| Projects'!$Y159),IF('Input| Overheads'!$C$42="DNSP defined",SUMPRODUCT(--('Input| Projects'!$AD159="Yes"),'Calc| Overheads Allocation'!H$62,'Input| Projects'!$AG159),""))),"")</f>
        <v>0</v>
      </c>
      <c r="AZ159" s="186">
        <f>IFERROR(IF('Input| Overheads'!$C$42="Direct costs",SUMPRODUCT(--('Input| Projects'!$AD159="Yes"),'Calc| Overheads Allocation'!I$9,'Calc| Project Costs'!AB159),IF('Input| Overheads'!$C$42="Internal labour",SUMPRODUCT(--('Input| Projects'!$AD159="Yes"),'Calc| Overheads Allocation'!I$9,'Calc| Project Costs'!AB159,'Input| Projects'!$Y159),IF('Input| Overheads'!$C$42="DNSP defined",SUMPRODUCT(--('Input| Projects'!$AD159="Yes"),'Calc| Overheads Allocation'!I$62,'Input| Projects'!$AG159),""))),"")</f>
        <v>0</v>
      </c>
      <c r="BA159" s="106"/>
      <c r="BB159" s="186">
        <f t="shared" si="100"/>
        <v>33.498570000000001</v>
      </c>
      <c r="BC159" s="186">
        <f t="shared" si="101"/>
        <v>0</v>
      </c>
      <c r="BD159" s="186">
        <f t="shared" si="102"/>
        <v>0</v>
      </c>
      <c r="BE159" s="186">
        <f t="shared" si="79"/>
        <v>0</v>
      </c>
      <c r="BF159" s="186">
        <f t="shared" si="80"/>
        <v>0</v>
      </c>
      <c r="BG159" s="186">
        <f t="shared" si="81"/>
        <v>0</v>
      </c>
      <c r="BH159" s="186">
        <f t="shared" si="82"/>
        <v>0</v>
      </c>
      <c r="BI159" s="97"/>
      <c r="BJ159" s="186">
        <f t="shared" si="83"/>
        <v>0</v>
      </c>
      <c r="BK159" s="186" t="str">
        <f t="shared" si="84"/>
        <v/>
      </c>
      <c r="BL159" s="186" t="str">
        <f t="shared" si="85"/>
        <v/>
      </c>
      <c r="BM159" s="186" t="str">
        <f t="shared" si="86"/>
        <v/>
      </c>
      <c r="BN159" s="186" t="str">
        <f t="shared" si="87"/>
        <v/>
      </c>
      <c r="BO159" s="186" t="str">
        <f t="shared" si="88"/>
        <v/>
      </c>
      <c r="BP159" s="186" t="str">
        <f t="shared" si="89"/>
        <v/>
      </c>
      <c r="BQ159" s="97"/>
      <c r="BR159" s="186">
        <f t="shared" si="90"/>
        <v>4318.05681</v>
      </c>
      <c r="BS159" s="186">
        <f t="shared" si="91"/>
        <v>0</v>
      </c>
      <c r="BT159" s="222">
        <f t="shared" si="92"/>
        <v>0</v>
      </c>
      <c r="BU159" s="222">
        <f t="shared" si="93"/>
        <v>0</v>
      </c>
      <c r="BV159" s="222">
        <f t="shared" si="94"/>
        <v>0</v>
      </c>
      <c r="BW159" s="222">
        <f t="shared" si="95"/>
        <v>0</v>
      </c>
      <c r="BX159" s="222">
        <f t="shared" si="96"/>
        <v>0</v>
      </c>
      <c r="BY159" s="106"/>
      <c r="BZ159" s="197">
        <f>IF(SUMIF('Input| Projects'!$AS$8:$CP$8,"Dx",'Input| Projects'!$AS159:$CP159)=0,"",SUMIF('Input| Projects'!$AS$8:$CP$8,"Dx",'Input| Projects'!$AS159:$CP159))</f>
        <v>0.93992804369797067</v>
      </c>
      <c r="CA159" s="197">
        <f>IF(SUMIF('Input| Projects'!$AS$8:$CP$8,"Tx",'Input| Projects'!$AS159:$CP159)=0,"",SUMIF('Input| Projects'!$AS$8:$CP$8,"Tx",'Input| Projects'!$AS159:$CP159))</f>
        <v>6.0071956302029286E-2</v>
      </c>
      <c r="CB159" s="150" t="str">
        <f t="shared" si="103"/>
        <v/>
      </c>
    </row>
    <row r="160" spans="2:80" x14ac:dyDescent="0.2">
      <c r="B160" s="201">
        <f>IFERROR('Input| Projects'!B160,"")</f>
        <v>151</v>
      </c>
      <c r="C160" s="42" t="str">
        <f>IFERROR(IF('Input| Projects'!C160="","",'Input| Projects'!C160),"")</f>
        <v>Network Digitisation</v>
      </c>
      <c r="D160" s="42" t="str">
        <f>IFERROR(IF('Input| Projects'!D160="","",'Input| Projects'!D160),"")</f>
        <v>OTI_03.12</v>
      </c>
      <c r="E160" s="104"/>
      <c r="F160" s="190">
        <f>IFERROR('Input| Projects'!I160*'Input| Escalations'!$K$19,"")</f>
        <v>4407.4962599999999</v>
      </c>
      <c r="G160" s="190">
        <f>IFERROR('Input| Projects'!J160*'Input| Escalations'!$K$19,"")</f>
        <v>0</v>
      </c>
      <c r="H160" s="190">
        <f>IFERROR('Input| Projects'!K160*'Input| Escalations'!$K$19,"")</f>
        <v>0</v>
      </c>
      <c r="I160" s="190">
        <f>IFERROR('Input| Projects'!L160*'Input| Escalations'!$K$19,"")</f>
        <v>0</v>
      </c>
      <c r="J160" s="190">
        <f>IFERROR('Input| Projects'!M160*'Input| Escalations'!$K$19,"")</f>
        <v>0</v>
      </c>
      <c r="K160" s="190">
        <f>IFERROR('Input| Projects'!N160*'Input| Escalations'!$K$19,"")</f>
        <v>0</v>
      </c>
      <c r="L160" s="190">
        <f>IFERROR('Input| Projects'!O160*'Input| Escalations'!$K$19,"")</f>
        <v>0</v>
      </c>
      <c r="M160" s="150" t="str">
        <f>IF(ABS(SUM(F160:L160)-(SUM('Input| Projects'!I160:O160)*'Input| Escalations'!$K$19))&lt;0.0000001,"",1)</f>
        <v/>
      </c>
      <c r="N160" s="192">
        <f>'Input| Projects'!$Y160*INDEX('Input| Escalations'!$H$33:$N$33,MATCH('Calc| Project Costs'!N$9,'Input| Escalations'!$H$23:$N$23,0))+'Input| Projects'!$Z160*INDEX('Input| Escalations'!$H$34:$N$34,MATCH('Calc| Project Costs'!N$9,'Input| Escalations'!$H$23:$N$23,0))+'Input| Projects'!$AA160*INDEX('Input| Escalations'!$H$35:$N$35,MATCH('Calc| Project Costs'!N$9,'Input| Escalations'!$H$23:$N$23,0))+1</f>
        <v>1</v>
      </c>
      <c r="O160" s="192">
        <f>'Input| Projects'!$Y160*INDEX('Input| Escalations'!$H$33:$N$33,MATCH('Calc| Project Costs'!O$9,'Input| Escalations'!$H$23:$N$23,0))+'Input| Projects'!$Z160*INDEX('Input| Escalations'!$H$34:$N$34,MATCH('Calc| Project Costs'!O$9,'Input| Escalations'!$H$23:$N$23,0))+'Input| Projects'!$AA160*INDEX('Input| Escalations'!$H$35:$N$35,MATCH('Calc| Project Costs'!O$9,'Input| Escalations'!$H$23:$N$23,0))+1</f>
        <v>1</v>
      </c>
      <c r="P160" s="192">
        <f>'Input| Projects'!$Y160*INDEX('Input| Escalations'!$H$33:$N$33,MATCH('Calc| Project Costs'!P$9,'Input| Escalations'!$H$23:$N$23,0))+'Input| Projects'!$Z160*INDEX('Input| Escalations'!$H$34:$N$34,MATCH('Calc| Project Costs'!P$9,'Input| Escalations'!$H$23:$N$23,0))+'Input| Projects'!$AA160*INDEX('Input| Escalations'!$H$35:$N$35,MATCH('Calc| Project Costs'!P$9,'Input| Escalations'!$H$23:$N$23,0))+1</f>
        <v>1</v>
      </c>
      <c r="Q160" s="192">
        <f>'Input| Projects'!$Y160*INDEX('Input| Escalations'!$H$33:$N$33,MATCH('Calc| Project Costs'!Q$9,'Input| Escalations'!$H$23:$N$23,0))+'Input| Projects'!$Z160*INDEX('Input| Escalations'!$H$34:$N$34,MATCH('Calc| Project Costs'!Q$9,'Input| Escalations'!$H$23:$N$23,0))+'Input| Projects'!$AA160*INDEX('Input| Escalations'!$H$35:$N$35,MATCH('Calc| Project Costs'!Q$9,'Input| Escalations'!$H$23:$N$23,0))+1</f>
        <v>1</v>
      </c>
      <c r="R160" s="192">
        <f>'Input| Projects'!$Y160*INDEX('Input| Escalations'!$H$33:$N$33,MATCH('Calc| Project Costs'!R$9,'Input| Escalations'!$H$23:$N$23,0))+'Input| Projects'!$Z160*INDEX('Input| Escalations'!$H$34:$N$34,MATCH('Calc| Project Costs'!R$9,'Input| Escalations'!$H$23:$N$23,0))+'Input| Projects'!$AA160*INDEX('Input| Escalations'!$H$35:$N$35,MATCH('Calc| Project Costs'!R$9,'Input| Escalations'!$H$23:$N$23,0))+1</f>
        <v>1</v>
      </c>
      <c r="S160" s="192">
        <f>'Input| Projects'!$Y160*INDEX('Input| Escalations'!$H$33:$N$33,MATCH('Calc| Project Costs'!S$9,'Input| Escalations'!$H$23:$N$23,0))+'Input| Projects'!$Z160*INDEX('Input| Escalations'!$H$34:$N$34,MATCH('Calc| Project Costs'!S$9,'Input| Escalations'!$H$23:$N$23,0))+'Input| Projects'!$AA160*INDEX('Input| Escalations'!$H$35:$N$35,MATCH('Calc| Project Costs'!S$9,'Input| Escalations'!$H$23:$N$23,0))+1</f>
        <v>1</v>
      </c>
      <c r="T160" s="192">
        <f>'Input| Projects'!$Y160*INDEX('Input| Escalations'!$H$33:$N$33,MATCH('Calc| Project Costs'!T$9,'Input| Escalations'!$H$23:$N$23,0))+'Input| Projects'!$Z160*INDEX('Input| Escalations'!$H$34:$N$34,MATCH('Calc| Project Costs'!T$9,'Input| Escalations'!$H$23:$N$23,0))+'Input| Projects'!$AA160*INDEX('Input| Escalations'!$H$35:$N$35,MATCH('Calc| Project Costs'!T$9,'Input| Escalations'!$H$23:$N$23,0))+1</f>
        <v>1</v>
      </c>
      <c r="U160" s="106"/>
      <c r="V160" s="186">
        <f t="shared" si="97"/>
        <v>4407.4962599999999</v>
      </c>
      <c r="W160" s="186">
        <f t="shared" si="98"/>
        <v>0</v>
      </c>
      <c r="X160" s="186">
        <f t="shared" si="99"/>
        <v>0</v>
      </c>
      <c r="Y160" s="186">
        <f t="shared" si="75"/>
        <v>0</v>
      </c>
      <c r="Z160" s="186">
        <f t="shared" si="76"/>
        <v>0</v>
      </c>
      <c r="AA160" s="186">
        <f t="shared" si="77"/>
        <v>0</v>
      </c>
      <c r="AB160" s="186">
        <f t="shared" si="78"/>
        <v>0</v>
      </c>
      <c r="AC160" s="106"/>
      <c r="AD160" s="186">
        <f>'Input| Projects'!Q160*N160*'Input| Escalations'!$K$19</f>
        <v>0</v>
      </c>
      <c r="AE160" s="186">
        <f>'Input| Projects'!R160*O160*'Input| Escalations'!$K$19</f>
        <v>0</v>
      </c>
      <c r="AF160" s="186">
        <f>'Input| Projects'!S160*P160*'Input| Escalations'!$K$19</f>
        <v>0</v>
      </c>
      <c r="AG160" s="186">
        <f>'Input| Projects'!T160*Q160*'Input| Escalations'!$K$19</f>
        <v>0</v>
      </c>
      <c r="AH160" s="186">
        <f>'Input| Projects'!U160*R160*'Input| Escalations'!$K$19</f>
        <v>0</v>
      </c>
      <c r="AI160" s="186">
        <f>'Input| Projects'!V160*S160*'Input| Escalations'!$K$19</f>
        <v>0</v>
      </c>
      <c r="AJ160" s="186">
        <f>'Input| Projects'!W160*T160*'Input| Escalations'!$K$19</f>
        <v>0</v>
      </c>
      <c r="AK160" s="106"/>
      <c r="AL160" s="186">
        <f>IFERROR(IF('Input| Overheads'!$C$42="Direct costs",SUMPRODUCT(--('Input| Projects'!$AC160="Yes"),'Calc| Overheads Allocation'!C$8,'Calc| Project Costs'!V160),IF('Input| Overheads'!$C$42="Internal labour",SUMPRODUCT(--('Input| Projects'!$AC160="Yes"),'Calc| Overheads Allocation'!C$8,'Calc| Project Costs'!V160,'Input| Projects'!$Y160),IF('Input| Overheads'!$C$42="DNSP defined",SUMPRODUCT(--('Input| Projects'!$AC160="Yes"),'Calc| Overheads Allocation'!C$61,'Input| Projects'!$AF160),""))),"")</f>
        <v>0</v>
      </c>
      <c r="AM160" s="186">
        <f>IFERROR(IF('Input| Overheads'!$C$42="Direct costs",SUMPRODUCT(--('Input| Projects'!$AC160="Yes"),'Calc| Overheads Allocation'!D$8,'Calc| Project Costs'!W160),IF('Input| Overheads'!$C$42="Internal labour",SUMPRODUCT(--('Input| Projects'!$AC160="Yes"),'Calc| Overheads Allocation'!D$8,'Calc| Project Costs'!W160,'Input| Projects'!$Y160),IF('Input| Overheads'!$C$42="DNSP defined",SUMPRODUCT(--('Input| Projects'!$AC160="Yes"),'Calc| Overheads Allocation'!D$61,'Input| Projects'!$AF160),""))),"")</f>
        <v>0</v>
      </c>
      <c r="AN160" s="186">
        <f>IFERROR(IF('Input| Overheads'!$C$42="Direct costs",SUMPRODUCT(--('Input| Projects'!$AC160="Yes"),'Calc| Overheads Allocation'!E$8,'Calc| Project Costs'!X160),IF('Input| Overheads'!$C$42="Internal labour",SUMPRODUCT(--('Input| Projects'!$AC160="Yes"),'Calc| Overheads Allocation'!E$8,'Calc| Project Costs'!X160,'Input| Projects'!$Y160),IF('Input| Overheads'!$C$42="DNSP defined",SUMPRODUCT(--('Input| Projects'!$AC160="Yes"),'Calc| Overheads Allocation'!E$61,'Input| Projects'!$AF160),""))),"")</f>
        <v>0</v>
      </c>
      <c r="AO160" s="186">
        <f>IFERROR(IF('Input| Overheads'!$C$42="Direct costs",SUMPRODUCT(--('Input| Projects'!$AC160="Yes"),'Calc| Overheads Allocation'!F$8,'Calc| Project Costs'!Y160),IF('Input| Overheads'!$C$42="Internal labour",SUMPRODUCT(--('Input| Projects'!$AC160="Yes"),'Calc| Overheads Allocation'!F$8,'Calc| Project Costs'!Y160,'Input| Projects'!$Y160),IF('Input| Overheads'!$C$42="DNSP defined",SUMPRODUCT(--('Input| Projects'!$AC160="Yes"),'Calc| Overheads Allocation'!F$61,'Input| Projects'!$AF160),""))),"")</f>
        <v>0</v>
      </c>
      <c r="AP160" s="186">
        <f>IFERROR(IF('Input| Overheads'!$C$42="Direct costs",SUMPRODUCT(--('Input| Projects'!$AC160="Yes"),'Calc| Overheads Allocation'!G$8,'Calc| Project Costs'!Z160),IF('Input| Overheads'!$C$42="Internal labour",SUMPRODUCT(--('Input| Projects'!$AC160="Yes"),'Calc| Overheads Allocation'!G$8,'Calc| Project Costs'!Z160,'Input| Projects'!$Y160),IF('Input| Overheads'!$C$42="DNSP defined",SUMPRODUCT(--('Input| Projects'!$AC160="Yes"),'Calc| Overheads Allocation'!G$61,'Input| Projects'!$AF160),""))),"")</f>
        <v>0</v>
      </c>
      <c r="AQ160" s="186">
        <f>IFERROR(IF('Input| Overheads'!$C$42="Direct costs",SUMPRODUCT(--('Input| Projects'!$AC160="Yes"),'Calc| Overheads Allocation'!H$8,'Calc| Project Costs'!AA160),IF('Input| Overheads'!$C$42="Internal labour",SUMPRODUCT(--('Input| Projects'!$AC160="Yes"),'Calc| Overheads Allocation'!H$8,'Calc| Project Costs'!AA160,'Input| Projects'!$Y160),IF('Input| Overheads'!$C$42="DNSP defined",SUMPRODUCT(--('Input| Projects'!$AC160="Yes"),'Calc| Overheads Allocation'!H$61,'Input| Projects'!$AF160),""))),"")</f>
        <v>0</v>
      </c>
      <c r="AR160" s="186">
        <f>IFERROR(IF('Input| Overheads'!$C$42="Direct costs",SUMPRODUCT(--('Input| Projects'!$AC160="Yes"),'Calc| Overheads Allocation'!I$8,'Calc| Project Costs'!AB160),IF('Input| Overheads'!$C$42="Internal labour",SUMPRODUCT(--('Input| Projects'!$AC160="Yes"),'Calc| Overheads Allocation'!I$8,'Calc| Project Costs'!AB160,'Input| Projects'!$Y160),IF('Input| Overheads'!$C$42="DNSP defined",SUMPRODUCT(--('Input| Projects'!$AC160="Yes"),'Calc| Overheads Allocation'!I$61,'Input| Projects'!$AF160),""))),"")</f>
        <v>0</v>
      </c>
      <c r="AS160" s="106"/>
      <c r="AT160" s="186">
        <f>IFERROR(IF('Input| Overheads'!$C$42="Direct costs",SUMPRODUCT(--('Input| Projects'!$AD160="Yes"),'Calc| Overheads Allocation'!C$9,'Calc| Project Costs'!V160),IF('Input| Overheads'!$C$42="Internal labour",SUMPRODUCT(--('Input| Projects'!$AD160="Yes"),'Calc| Overheads Allocation'!C$9,'Calc| Project Costs'!V160,'Input| Projects'!$Y160),IF('Input| Overheads'!$C$42="DNSP defined",SUMPRODUCT(--('Input| Projects'!$AD160="Yes"),'Calc| Overheads Allocation'!C$62,'Input| Projects'!$AG160),""))),"")</f>
        <v>273.17426</v>
      </c>
      <c r="AU160" s="186">
        <f>IFERROR(IF('Input| Overheads'!$C$42="Direct costs",SUMPRODUCT(--('Input| Projects'!$AD160="Yes"),'Calc| Overheads Allocation'!D$9,'Calc| Project Costs'!W160),IF('Input| Overheads'!$C$42="Internal labour",SUMPRODUCT(--('Input| Projects'!$AD160="Yes"),'Calc| Overheads Allocation'!D$9,'Calc| Project Costs'!W160,'Input| Projects'!$Y160),IF('Input| Overheads'!$C$42="DNSP defined",SUMPRODUCT(--('Input| Projects'!$AD160="Yes"),'Calc| Overheads Allocation'!D$62,'Input| Projects'!$AG160),""))),"")</f>
        <v>0</v>
      </c>
      <c r="AV160" s="186">
        <f>IFERROR(IF('Input| Overheads'!$C$42="Direct costs",SUMPRODUCT(--('Input| Projects'!$AD160="Yes"),'Calc| Overheads Allocation'!E$9,'Calc| Project Costs'!X160),IF('Input| Overheads'!$C$42="Internal labour",SUMPRODUCT(--('Input| Projects'!$AD160="Yes"),'Calc| Overheads Allocation'!E$9,'Calc| Project Costs'!X160,'Input| Projects'!$Y160),IF('Input| Overheads'!$C$42="DNSP defined",SUMPRODUCT(--('Input| Projects'!$AD160="Yes"),'Calc| Overheads Allocation'!E$62,'Input| Projects'!$AG160),""))),"")</f>
        <v>0</v>
      </c>
      <c r="AW160" s="186">
        <f>IFERROR(IF('Input| Overheads'!$C$42="Direct costs",SUMPRODUCT(--('Input| Projects'!$AD160="Yes"),'Calc| Overheads Allocation'!F$9,'Calc| Project Costs'!Y160),IF('Input| Overheads'!$C$42="Internal labour",SUMPRODUCT(--('Input| Projects'!$AD160="Yes"),'Calc| Overheads Allocation'!F$9,'Calc| Project Costs'!Y160,'Input| Projects'!$Y160),IF('Input| Overheads'!$C$42="DNSP defined",SUMPRODUCT(--('Input| Projects'!$AD160="Yes"),'Calc| Overheads Allocation'!F$62,'Input| Projects'!$AG160),""))),"")</f>
        <v>0</v>
      </c>
      <c r="AX160" s="186">
        <f>IFERROR(IF('Input| Overheads'!$C$42="Direct costs",SUMPRODUCT(--('Input| Projects'!$AD160="Yes"),'Calc| Overheads Allocation'!G$9,'Calc| Project Costs'!Z160),IF('Input| Overheads'!$C$42="Internal labour",SUMPRODUCT(--('Input| Projects'!$AD160="Yes"),'Calc| Overheads Allocation'!G$9,'Calc| Project Costs'!Z160,'Input| Projects'!$Y160),IF('Input| Overheads'!$C$42="DNSP defined",SUMPRODUCT(--('Input| Projects'!$AD160="Yes"),'Calc| Overheads Allocation'!G$62,'Input| Projects'!$AG160),""))),"")</f>
        <v>0</v>
      </c>
      <c r="AY160" s="186">
        <f>IFERROR(IF('Input| Overheads'!$C$42="Direct costs",SUMPRODUCT(--('Input| Projects'!$AD160="Yes"),'Calc| Overheads Allocation'!H$9,'Calc| Project Costs'!AA160),IF('Input| Overheads'!$C$42="Internal labour",SUMPRODUCT(--('Input| Projects'!$AD160="Yes"),'Calc| Overheads Allocation'!H$9,'Calc| Project Costs'!AA160,'Input| Projects'!$Y160),IF('Input| Overheads'!$C$42="DNSP defined",SUMPRODUCT(--('Input| Projects'!$AD160="Yes"),'Calc| Overheads Allocation'!H$62,'Input| Projects'!$AG160),""))),"")</f>
        <v>0</v>
      </c>
      <c r="AZ160" s="186">
        <f>IFERROR(IF('Input| Overheads'!$C$42="Direct costs",SUMPRODUCT(--('Input| Projects'!$AD160="Yes"),'Calc| Overheads Allocation'!I$9,'Calc| Project Costs'!AB160),IF('Input| Overheads'!$C$42="Internal labour",SUMPRODUCT(--('Input| Projects'!$AD160="Yes"),'Calc| Overheads Allocation'!I$9,'Calc| Project Costs'!AB160,'Input| Projects'!$Y160),IF('Input| Overheads'!$C$42="DNSP defined",SUMPRODUCT(--('Input| Projects'!$AD160="Yes"),'Calc| Overheads Allocation'!I$62,'Input| Projects'!$AG160),""))),"")</f>
        <v>0</v>
      </c>
      <c r="BA160" s="106"/>
      <c r="BB160" s="186">
        <f t="shared" si="100"/>
        <v>273.17426</v>
      </c>
      <c r="BC160" s="186">
        <f t="shared" si="101"/>
        <v>0</v>
      </c>
      <c r="BD160" s="186">
        <f t="shared" si="102"/>
        <v>0</v>
      </c>
      <c r="BE160" s="186">
        <f t="shared" si="79"/>
        <v>0</v>
      </c>
      <c r="BF160" s="186">
        <f t="shared" si="80"/>
        <v>0</v>
      </c>
      <c r="BG160" s="186">
        <f t="shared" si="81"/>
        <v>0</v>
      </c>
      <c r="BH160" s="186">
        <f t="shared" si="82"/>
        <v>0</v>
      </c>
      <c r="BI160" s="97"/>
      <c r="BJ160" s="186">
        <f t="shared" si="83"/>
        <v>0</v>
      </c>
      <c r="BK160" s="186" t="str">
        <f t="shared" si="84"/>
        <v/>
      </c>
      <c r="BL160" s="186" t="str">
        <f t="shared" si="85"/>
        <v/>
      </c>
      <c r="BM160" s="186" t="str">
        <f t="shared" si="86"/>
        <v/>
      </c>
      <c r="BN160" s="186" t="str">
        <f t="shared" si="87"/>
        <v/>
      </c>
      <c r="BO160" s="186" t="str">
        <f t="shared" si="88"/>
        <v/>
      </c>
      <c r="BP160" s="186" t="str">
        <f t="shared" si="89"/>
        <v/>
      </c>
      <c r="BQ160" s="97"/>
      <c r="BR160" s="186">
        <f t="shared" si="90"/>
        <v>4680.6705199999997</v>
      </c>
      <c r="BS160" s="186">
        <f t="shared" si="91"/>
        <v>0</v>
      </c>
      <c r="BT160" s="222">
        <f t="shared" si="92"/>
        <v>0</v>
      </c>
      <c r="BU160" s="222">
        <f t="shared" si="93"/>
        <v>0</v>
      </c>
      <c r="BV160" s="222">
        <f t="shared" si="94"/>
        <v>0</v>
      </c>
      <c r="BW160" s="222">
        <f t="shared" si="95"/>
        <v>0</v>
      </c>
      <c r="BX160" s="222">
        <f t="shared" si="96"/>
        <v>0</v>
      </c>
      <c r="BY160" s="106"/>
      <c r="BZ160" s="197">
        <f>IF(SUMIF('Input| Projects'!$AS$8:$CP$8,"Dx",'Input| Projects'!$AS160:$CP160)=0,"",SUMIF('Input| Projects'!$AS$8:$CP$8,"Dx",'Input| Projects'!$AS160:$CP160))</f>
        <v>0.83753637715991169</v>
      </c>
      <c r="CA160" s="197">
        <f>IF(SUMIF('Input| Projects'!$AS$8:$CP$8,"Tx",'Input| Projects'!$AS160:$CP160)=0,"",SUMIF('Input| Projects'!$AS$8:$CP$8,"Tx",'Input| Projects'!$AS160:$CP160))</f>
        <v>0.16246362284008828</v>
      </c>
      <c r="CB160" s="150" t="str">
        <f t="shared" si="103"/>
        <v/>
      </c>
    </row>
    <row r="161" spans="2:80" x14ac:dyDescent="0.2">
      <c r="B161" s="201">
        <f>IFERROR('Input| Projects'!B161,"")</f>
        <v>152</v>
      </c>
      <c r="C161" s="42" t="str">
        <f>IFERROR(IF('Input| Projects'!C161="","",'Input| Projects'!C161),"")</f>
        <v>Network Digitisation</v>
      </c>
      <c r="D161" s="42" t="str">
        <f>IFERROR(IF('Input| Projects'!D161="","",'Input| Projects'!D161),"")</f>
        <v>OTI_03.12</v>
      </c>
      <c r="E161" s="104"/>
      <c r="F161" s="190">
        <f>IFERROR('Input| Projects'!I161*'Input| Escalations'!$K$19,"")</f>
        <v>77.443660000000008</v>
      </c>
      <c r="G161" s="190">
        <f>IFERROR('Input| Projects'!J161*'Input| Escalations'!$K$19,"")</f>
        <v>0</v>
      </c>
      <c r="H161" s="190">
        <f>IFERROR('Input| Projects'!K161*'Input| Escalations'!$K$19,"")</f>
        <v>0</v>
      </c>
      <c r="I161" s="190">
        <f>IFERROR('Input| Projects'!L161*'Input| Escalations'!$K$19,"")</f>
        <v>0</v>
      </c>
      <c r="J161" s="190">
        <f>IFERROR('Input| Projects'!M161*'Input| Escalations'!$K$19,"")</f>
        <v>0</v>
      </c>
      <c r="K161" s="190">
        <f>IFERROR('Input| Projects'!N161*'Input| Escalations'!$K$19,"")</f>
        <v>0</v>
      </c>
      <c r="L161" s="190">
        <f>IFERROR('Input| Projects'!O161*'Input| Escalations'!$K$19,"")</f>
        <v>0</v>
      </c>
      <c r="M161" s="150" t="str">
        <f>IF(ABS(SUM(F161:L161)-(SUM('Input| Projects'!I161:O161)*'Input| Escalations'!$K$19))&lt;0.0000001,"",1)</f>
        <v/>
      </c>
      <c r="N161" s="192">
        <f>'Input| Projects'!$Y161*INDEX('Input| Escalations'!$H$33:$N$33,MATCH('Calc| Project Costs'!N$9,'Input| Escalations'!$H$23:$N$23,0))+'Input| Projects'!$Z161*INDEX('Input| Escalations'!$H$34:$N$34,MATCH('Calc| Project Costs'!N$9,'Input| Escalations'!$H$23:$N$23,0))+'Input| Projects'!$AA161*INDEX('Input| Escalations'!$H$35:$N$35,MATCH('Calc| Project Costs'!N$9,'Input| Escalations'!$H$23:$N$23,0))+1</f>
        <v>1</v>
      </c>
      <c r="O161" s="192">
        <f>'Input| Projects'!$Y161*INDEX('Input| Escalations'!$H$33:$N$33,MATCH('Calc| Project Costs'!O$9,'Input| Escalations'!$H$23:$N$23,0))+'Input| Projects'!$Z161*INDEX('Input| Escalations'!$H$34:$N$34,MATCH('Calc| Project Costs'!O$9,'Input| Escalations'!$H$23:$N$23,0))+'Input| Projects'!$AA161*INDEX('Input| Escalations'!$H$35:$N$35,MATCH('Calc| Project Costs'!O$9,'Input| Escalations'!$H$23:$N$23,0))+1</f>
        <v>1</v>
      </c>
      <c r="P161" s="192">
        <f>'Input| Projects'!$Y161*INDEX('Input| Escalations'!$H$33:$N$33,MATCH('Calc| Project Costs'!P$9,'Input| Escalations'!$H$23:$N$23,0))+'Input| Projects'!$Z161*INDEX('Input| Escalations'!$H$34:$N$34,MATCH('Calc| Project Costs'!P$9,'Input| Escalations'!$H$23:$N$23,0))+'Input| Projects'!$AA161*INDEX('Input| Escalations'!$H$35:$N$35,MATCH('Calc| Project Costs'!P$9,'Input| Escalations'!$H$23:$N$23,0))+1</f>
        <v>1</v>
      </c>
      <c r="Q161" s="192">
        <f>'Input| Projects'!$Y161*INDEX('Input| Escalations'!$H$33:$N$33,MATCH('Calc| Project Costs'!Q$9,'Input| Escalations'!$H$23:$N$23,0))+'Input| Projects'!$Z161*INDEX('Input| Escalations'!$H$34:$N$34,MATCH('Calc| Project Costs'!Q$9,'Input| Escalations'!$H$23:$N$23,0))+'Input| Projects'!$AA161*INDEX('Input| Escalations'!$H$35:$N$35,MATCH('Calc| Project Costs'!Q$9,'Input| Escalations'!$H$23:$N$23,0))+1</f>
        <v>1</v>
      </c>
      <c r="R161" s="192">
        <f>'Input| Projects'!$Y161*INDEX('Input| Escalations'!$H$33:$N$33,MATCH('Calc| Project Costs'!R$9,'Input| Escalations'!$H$23:$N$23,0))+'Input| Projects'!$Z161*INDEX('Input| Escalations'!$H$34:$N$34,MATCH('Calc| Project Costs'!R$9,'Input| Escalations'!$H$23:$N$23,0))+'Input| Projects'!$AA161*INDEX('Input| Escalations'!$H$35:$N$35,MATCH('Calc| Project Costs'!R$9,'Input| Escalations'!$H$23:$N$23,0))+1</f>
        <v>1</v>
      </c>
      <c r="S161" s="192">
        <f>'Input| Projects'!$Y161*INDEX('Input| Escalations'!$H$33:$N$33,MATCH('Calc| Project Costs'!S$9,'Input| Escalations'!$H$23:$N$23,0))+'Input| Projects'!$Z161*INDEX('Input| Escalations'!$H$34:$N$34,MATCH('Calc| Project Costs'!S$9,'Input| Escalations'!$H$23:$N$23,0))+'Input| Projects'!$AA161*INDEX('Input| Escalations'!$H$35:$N$35,MATCH('Calc| Project Costs'!S$9,'Input| Escalations'!$H$23:$N$23,0))+1</f>
        <v>1</v>
      </c>
      <c r="T161" s="192">
        <f>'Input| Projects'!$Y161*INDEX('Input| Escalations'!$H$33:$N$33,MATCH('Calc| Project Costs'!T$9,'Input| Escalations'!$H$23:$N$23,0))+'Input| Projects'!$Z161*INDEX('Input| Escalations'!$H$34:$N$34,MATCH('Calc| Project Costs'!T$9,'Input| Escalations'!$H$23:$N$23,0))+'Input| Projects'!$AA161*INDEX('Input| Escalations'!$H$35:$N$35,MATCH('Calc| Project Costs'!T$9,'Input| Escalations'!$H$23:$N$23,0))+1</f>
        <v>1</v>
      </c>
      <c r="U161" s="106"/>
      <c r="V161" s="186">
        <f t="shared" si="97"/>
        <v>77.443660000000008</v>
      </c>
      <c r="W161" s="186">
        <f t="shared" si="98"/>
        <v>0</v>
      </c>
      <c r="X161" s="186">
        <f t="shared" si="99"/>
        <v>0</v>
      </c>
      <c r="Y161" s="186">
        <f t="shared" si="75"/>
        <v>0</v>
      </c>
      <c r="Z161" s="186">
        <f t="shared" si="76"/>
        <v>0</v>
      </c>
      <c r="AA161" s="186">
        <f t="shared" si="77"/>
        <v>0</v>
      </c>
      <c r="AB161" s="186">
        <f t="shared" si="78"/>
        <v>0</v>
      </c>
      <c r="AC161" s="106"/>
      <c r="AD161" s="186">
        <f>'Input| Projects'!Q161*N161*'Input| Escalations'!$K$19</f>
        <v>0</v>
      </c>
      <c r="AE161" s="186">
        <f>'Input| Projects'!R161*O161*'Input| Escalations'!$K$19</f>
        <v>0</v>
      </c>
      <c r="AF161" s="186">
        <f>'Input| Projects'!S161*P161*'Input| Escalations'!$K$19</f>
        <v>0</v>
      </c>
      <c r="AG161" s="186">
        <f>'Input| Projects'!T161*Q161*'Input| Escalations'!$K$19</f>
        <v>0</v>
      </c>
      <c r="AH161" s="186">
        <f>'Input| Projects'!U161*R161*'Input| Escalations'!$K$19</f>
        <v>0</v>
      </c>
      <c r="AI161" s="186">
        <f>'Input| Projects'!V161*S161*'Input| Escalations'!$K$19</f>
        <v>0</v>
      </c>
      <c r="AJ161" s="186">
        <f>'Input| Projects'!W161*T161*'Input| Escalations'!$K$19</f>
        <v>0</v>
      </c>
      <c r="AK161" s="106"/>
      <c r="AL161" s="186">
        <f>IFERROR(IF('Input| Overheads'!$C$42="Direct costs",SUMPRODUCT(--('Input| Projects'!$AC161="Yes"),'Calc| Overheads Allocation'!C$8,'Calc| Project Costs'!V161),IF('Input| Overheads'!$C$42="Internal labour",SUMPRODUCT(--('Input| Projects'!$AC161="Yes"),'Calc| Overheads Allocation'!C$8,'Calc| Project Costs'!V161,'Input| Projects'!$Y161),IF('Input| Overheads'!$C$42="DNSP defined",SUMPRODUCT(--('Input| Projects'!$AC161="Yes"),'Calc| Overheads Allocation'!C$61,'Input| Projects'!$AF161),""))),"")</f>
        <v>0</v>
      </c>
      <c r="AM161" s="186">
        <f>IFERROR(IF('Input| Overheads'!$C$42="Direct costs",SUMPRODUCT(--('Input| Projects'!$AC161="Yes"),'Calc| Overheads Allocation'!D$8,'Calc| Project Costs'!W161),IF('Input| Overheads'!$C$42="Internal labour",SUMPRODUCT(--('Input| Projects'!$AC161="Yes"),'Calc| Overheads Allocation'!D$8,'Calc| Project Costs'!W161,'Input| Projects'!$Y161),IF('Input| Overheads'!$C$42="DNSP defined",SUMPRODUCT(--('Input| Projects'!$AC161="Yes"),'Calc| Overheads Allocation'!D$61,'Input| Projects'!$AF161),""))),"")</f>
        <v>0</v>
      </c>
      <c r="AN161" s="186">
        <f>IFERROR(IF('Input| Overheads'!$C$42="Direct costs",SUMPRODUCT(--('Input| Projects'!$AC161="Yes"),'Calc| Overheads Allocation'!E$8,'Calc| Project Costs'!X161),IF('Input| Overheads'!$C$42="Internal labour",SUMPRODUCT(--('Input| Projects'!$AC161="Yes"),'Calc| Overheads Allocation'!E$8,'Calc| Project Costs'!X161,'Input| Projects'!$Y161),IF('Input| Overheads'!$C$42="DNSP defined",SUMPRODUCT(--('Input| Projects'!$AC161="Yes"),'Calc| Overheads Allocation'!E$61,'Input| Projects'!$AF161),""))),"")</f>
        <v>0</v>
      </c>
      <c r="AO161" s="186">
        <f>IFERROR(IF('Input| Overheads'!$C$42="Direct costs",SUMPRODUCT(--('Input| Projects'!$AC161="Yes"),'Calc| Overheads Allocation'!F$8,'Calc| Project Costs'!Y161),IF('Input| Overheads'!$C$42="Internal labour",SUMPRODUCT(--('Input| Projects'!$AC161="Yes"),'Calc| Overheads Allocation'!F$8,'Calc| Project Costs'!Y161,'Input| Projects'!$Y161),IF('Input| Overheads'!$C$42="DNSP defined",SUMPRODUCT(--('Input| Projects'!$AC161="Yes"),'Calc| Overheads Allocation'!F$61,'Input| Projects'!$AF161),""))),"")</f>
        <v>0</v>
      </c>
      <c r="AP161" s="186">
        <f>IFERROR(IF('Input| Overheads'!$C$42="Direct costs",SUMPRODUCT(--('Input| Projects'!$AC161="Yes"),'Calc| Overheads Allocation'!G$8,'Calc| Project Costs'!Z161),IF('Input| Overheads'!$C$42="Internal labour",SUMPRODUCT(--('Input| Projects'!$AC161="Yes"),'Calc| Overheads Allocation'!G$8,'Calc| Project Costs'!Z161,'Input| Projects'!$Y161),IF('Input| Overheads'!$C$42="DNSP defined",SUMPRODUCT(--('Input| Projects'!$AC161="Yes"),'Calc| Overheads Allocation'!G$61,'Input| Projects'!$AF161),""))),"")</f>
        <v>0</v>
      </c>
      <c r="AQ161" s="186">
        <f>IFERROR(IF('Input| Overheads'!$C$42="Direct costs",SUMPRODUCT(--('Input| Projects'!$AC161="Yes"),'Calc| Overheads Allocation'!H$8,'Calc| Project Costs'!AA161),IF('Input| Overheads'!$C$42="Internal labour",SUMPRODUCT(--('Input| Projects'!$AC161="Yes"),'Calc| Overheads Allocation'!H$8,'Calc| Project Costs'!AA161,'Input| Projects'!$Y161),IF('Input| Overheads'!$C$42="DNSP defined",SUMPRODUCT(--('Input| Projects'!$AC161="Yes"),'Calc| Overheads Allocation'!H$61,'Input| Projects'!$AF161),""))),"")</f>
        <v>0</v>
      </c>
      <c r="AR161" s="186">
        <f>IFERROR(IF('Input| Overheads'!$C$42="Direct costs",SUMPRODUCT(--('Input| Projects'!$AC161="Yes"),'Calc| Overheads Allocation'!I$8,'Calc| Project Costs'!AB161),IF('Input| Overheads'!$C$42="Internal labour",SUMPRODUCT(--('Input| Projects'!$AC161="Yes"),'Calc| Overheads Allocation'!I$8,'Calc| Project Costs'!AB161,'Input| Projects'!$Y161),IF('Input| Overheads'!$C$42="DNSP defined",SUMPRODUCT(--('Input| Projects'!$AC161="Yes"),'Calc| Overheads Allocation'!I$61,'Input| Projects'!$AF161),""))),"")</f>
        <v>0</v>
      </c>
      <c r="AS161" s="106"/>
      <c r="AT161" s="186">
        <f>IFERROR(IF('Input| Overheads'!$C$42="Direct costs",SUMPRODUCT(--('Input| Projects'!$AD161="Yes"),'Calc| Overheads Allocation'!C$9,'Calc| Project Costs'!V161),IF('Input| Overheads'!$C$42="Internal labour",SUMPRODUCT(--('Input| Projects'!$AD161="Yes"),'Calc| Overheads Allocation'!C$9,'Calc| Project Costs'!V161,'Input| Projects'!$Y161),IF('Input| Overheads'!$C$42="DNSP defined",SUMPRODUCT(--('Input| Projects'!$AD161="Yes"),'Calc| Overheads Allocation'!C$62,'Input| Projects'!$AG161),""))),"")</f>
        <v>0</v>
      </c>
      <c r="AU161" s="186">
        <f>IFERROR(IF('Input| Overheads'!$C$42="Direct costs",SUMPRODUCT(--('Input| Projects'!$AD161="Yes"),'Calc| Overheads Allocation'!D$9,'Calc| Project Costs'!W161),IF('Input| Overheads'!$C$42="Internal labour",SUMPRODUCT(--('Input| Projects'!$AD161="Yes"),'Calc| Overheads Allocation'!D$9,'Calc| Project Costs'!W161,'Input| Projects'!$Y161),IF('Input| Overheads'!$C$42="DNSP defined",SUMPRODUCT(--('Input| Projects'!$AD161="Yes"),'Calc| Overheads Allocation'!D$62,'Input| Projects'!$AG161),""))),"")</f>
        <v>0</v>
      </c>
      <c r="AV161" s="186">
        <f>IFERROR(IF('Input| Overheads'!$C$42="Direct costs",SUMPRODUCT(--('Input| Projects'!$AD161="Yes"),'Calc| Overheads Allocation'!E$9,'Calc| Project Costs'!X161),IF('Input| Overheads'!$C$42="Internal labour",SUMPRODUCT(--('Input| Projects'!$AD161="Yes"),'Calc| Overheads Allocation'!E$9,'Calc| Project Costs'!X161,'Input| Projects'!$Y161),IF('Input| Overheads'!$C$42="DNSP defined",SUMPRODUCT(--('Input| Projects'!$AD161="Yes"),'Calc| Overheads Allocation'!E$62,'Input| Projects'!$AG161),""))),"")</f>
        <v>0</v>
      </c>
      <c r="AW161" s="186">
        <f>IFERROR(IF('Input| Overheads'!$C$42="Direct costs",SUMPRODUCT(--('Input| Projects'!$AD161="Yes"),'Calc| Overheads Allocation'!F$9,'Calc| Project Costs'!Y161),IF('Input| Overheads'!$C$42="Internal labour",SUMPRODUCT(--('Input| Projects'!$AD161="Yes"),'Calc| Overheads Allocation'!F$9,'Calc| Project Costs'!Y161,'Input| Projects'!$Y161),IF('Input| Overheads'!$C$42="DNSP defined",SUMPRODUCT(--('Input| Projects'!$AD161="Yes"),'Calc| Overheads Allocation'!F$62,'Input| Projects'!$AG161),""))),"")</f>
        <v>0</v>
      </c>
      <c r="AX161" s="186">
        <f>IFERROR(IF('Input| Overheads'!$C$42="Direct costs",SUMPRODUCT(--('Input| Projects'!$AD161="Yes"),'Calc| Overheads Allocation'!G$9,'Calc| Project Costs'!Z161),IF('Input| Overheads'!$C$42="Internal labour",SUMPRODUCT(--('Input| Projects'!$AD161="Yes"),'Calc| Overheads Allocation'!G$9,'Calc| Project Costs'!Z161,'Input| Projects'!$Y161),IF('Input| Overheads'!$C$42="DNSP defined",SUMPRODUCT(--('Input| Projects'!$AD161="Yes"),'Calc| Overheads Allocation'!G$62,'Input| Projects'!$AG161),""))),"")</f>
        <v>0</v>
      </c>
      <c r="AY161" s="186">
        <f>IFERROR(IF('Input| Overheads'!$C$42="Direct costs",SUMPRODUCT(--('Input| Projects'!$AD161="Yes"),'Calc| Overheads Allocation'!H$9,'Calc| Project Costs'!AA161),IF('Input| Overheads'!$C$42="Internal labour",SUMPRODUCT(--('Input| Projects'!$AD161="Yes"),'Calc| Overheads Allocation'!H$9,'Calc| Project Costs'!AA161,'Input| Projects'!$Y161),IF('Input| Overheads'!$C$42="DNSP defined",SUMPRODUCT(--('Input| Projects'!$AD161="Yes"),'Calc| Overheads Allocation'!H$62,'Input| Projects'!$AG161),""))),"")</f>
        <v>0</v>
      </c>
      <c r="AZ161" s="186">
        <f>IFERROR(IF('Input| Overheads'!$C$42="Direct costs",SUMPRODUCT(--('Input| Projects'!$AD161="Yes"),'Calc| Overheads Allocation'!I$9,'Calc| Project Costs'!AB161),IF('Input| Overheads'!$C$42="Internal labour",SUMPRODUCT(--('Input| Projects'!$AD161="Yes"),'Calc| Overheads Allocation'!I$9,'Calc| Project Costs'!AB161,'Input| Projects'!$Y161),IF('Input| Overheads'!$C$42="DNSP defined",SUMPRODUCT(--('Input| Projects'!$AD161="Yes"),'Calc| Overheads Allocation'!I$62,'Input| Projects'!$AG161),""))),"")</f>
        <v>0</v>
      </c>
      <c r="BA161" s="106"/>
      <c r="BB161" s="186">
        <f t="shared" si="100"/>
        <v>0</v>
      </c>
      <c r="BC161" s="186">
        <f t="shared" si="101"/>
        <v>0</v>
      </c>
      <c r="BD161" s="186">
        <f t="shared" si="102"/>
        <v>0</v>
      </c>
      <c r="BE161" s="186">
        <f t="shared" si="79"/>
        <v>0</v>
      </c>
      <c r="BF161" s="186">
        <f t="shared" si="80"/>
        <v>0</v>
      </c>
      <c r="BG161" s="186">
        <f t="shared" si="81"/>
        <v>0</v>
      </c>
      <c r="BH161" s="186">
        <f t="shared" si="82"/>
        <v>0</v>
      </c>
      <c r="BI161" s="97"/>
      <c r="BJ161" s="186">
        <f t="shared" si="83"/>
        <v>0</v>
      </c>
      <c r="BK161" s="186" t="str">
        <f t="shared" si="84"/>
        <v/>
      </c>
      <c r="BL161" s="186" t="str">
        <f t="shared" si="85"/>
        <v/>
      </c>
      <c r="BM161" s="186" t="str">
        <f t="shared" si="86"/>
        <v/>
      </c>
      <c r="BN161" s="186" t="str">
        <f t="shared" si="87"/>
        <v/>
      </c>
      <c r="BO161" s="186" t="str">
        <f t="shared" si="88"/>
        <v/>
      </c>
      <c r="BP161" s="186" t="str">
        <f t="shared" si="89"/>
        <v/>
      </c>
      <c r="BQ161" s="97"/>
      <c r="BR161" s="186">
        <f t="shared" si="90"/>
        <v>77.443660000000008</v>
      </c>
      <c r="BS161" s="186">
        <f t="shared" si="91"/>
        <v>0</v>
      </c>
      <c r="BT161" s="222">
        <f t="shared" si="92"/>
        <v>0</v>
      </c>
      <c r="BU161" s="222">
        <f t="shared" si="93"/>
        <v>0</v>
      </c>
      <c r="BV161" s="222">
        <f t="shared" si="94"/>
        <v>0</v>
      </c>
      <c r="BW161" s="222">
        <f t="shared" si="95"/>
        <v>0</v>
      </c>
      <c r="BX161" s="222">
        <f t="shared" si="96"/>
        <v>0</v>
      </c>
      <c r="BY161" s="106"/>
      <c r="BZ161" s="197">
        <f>IF(SUMIF('Input| Projects'!$AS$8:$CP$8,"Dx",'Input| Projects'!$AS161:$CP161)=0,"",SUMIF('Input| Projects'!$AS$8:$CP$8,"Dx",'Input| Projects'!$AS161:$CP161))</f>
        <v>0.85490006541529662</v>
      </c>
      <c r="CA161" s="197">
        <f>IF(SUMIF('Input| Projects'!$AS$8:$CP$8,"Tx",'Input| Projects'!$AS161:$CP161)=0,"",SUMIF('Input| Projects'!$AS$8:$CP$8,"Tx",'Input| Projects'!$AS161:$CP161))</f>
        <v>0.14509993458470324</v>
      </c>
      <c r="CB161" s="150" t="str">
        <f t="shared" si="103"/>
        <v/>
      </c>
    </row>
    <row r="162" spans="2:80" x14ac:dyDescent="0.2">
      <c r="B162" s="201">
        <f>IFERROR('Input| Projects'!B162,"")</f>
        <v>153</v>
      </c>
      <c r="C162" s="42" t="str">
        <f>IFERROR(IF('Input| Projects'!C162="","",'Input| Projects'!C162),"")</f>
        <v>Advanced Distribution Management System (ADMS)</v>
      </c>
      <c r="D162" s="42" t="str">
        <f>IFERROR(IF('Input| Projects'!D162="","",'Input| Projects'!D162),"")</f>
        <v>OTI_03.15</v>
      </c>
      <c r="E162" s="104"/>
      <c r="F162" s="190">
        <f>IFERROR('Input| Projects'!I162*'Input| Escalations'!$K$19,"")</f>
        <v>22820.515649999998</v>
      </c>
      <c r="G162" s="190">
        <f>IFERROR('Input| Projects'!J162*'Input| Escalations'!$K$19,"")</f>
        <v>0</v>
      </c>
      <c r="H162" s="190">
        <f>IFERROR('Input| Projects'!K162*'Input| Escalations'!$K$19,"")</f>
        <v>0</v>
      </c>
      <c r="I162" s="190">
        <f>IFERROR('Input| Projects'!L162*'Input| Escalations'!$K$19,"")</f>
        <v>0</v>
      </c>
      <c r="J162" s="190">
        <f>IFERROR('Input| Projects'!M162*'Input| Escalations'!$K$19,"")</f>
        <v>0</v>
      </c>
      <c r="K162" s="190">
        <f>IFERROR('Input| Projects'!N162*'Input| Escalations'!$K$19,"")</f>
        <v>0</v>
      </c>
      <c r="L162" s="190">
        <f>IFERROR('Input| Projects'!O162*'Input| Escalations'!$K$19,"")</f>
        <v>0</v>
      </c>
      <c r="M162" s="150" t="str">
        <f>IF(ABS(SUM(F162:L162)-(SUM('Input| Projects'!I162:O162)*'Input| Escalations'!$K$19))&lt;0.0000001,"",1)</f>
        <v/>
      </c>
      <c r="N162" s="192">
        <f>'Input| Projects'!$Y162*INDEX('Input| Escalations'!$H$33:$N$33,MATCH('Calc| Project Costs'!N$9,'Input| Escalations'!$H$23:$N$23,0))+'Input| Projects'!$Z162*INDEX('Input| Escalations'!$H$34:$N$34,MATCH('Calc| Project Costs'!N$9,'Input| Escalations'!$H$23:$N$23,0))+'Input| Projects'!$AA162*INDEX('Input| Escalations'!$H$35:$N$35,MATCH('Calc| Project Costs'!N$9,'Input| Escalations'!$H$23:$N$23,0))+1</f>
        <v>1</v>
      </c>
      <c r="O162" s="192">
        <f>'Input| Projects'!$Y162*INDEX('Input| Escalations'!$H$33:$N$33,MATCH('Calc| Project Costs'!O$9,'Input| Escalations'!$H$23:$N$23,0))+'Input| Projects'!$Z162*INDEX('Input| Escalations'!$H$34:$N$34,MATCH('Calc| Project Costs'!O$9,'Input| Escalations'!$H$23:$N$23,0))+'Input| Projects'!$AA162*INDEX('Input| Escalations'!$H$35:$N$35,MATCH('Calc| Project Costs'!O$9,'Input| Escalations'!$H$23:$N$23,0))+1</f>
        <v>1</v>
      </c>
      <c r="P162" s="192">
        <f>'Input| Projects'!$Y162*INDEX('Input| Escalations'!$H$33:$N$33,MATCH('Calc| Project Costs'!P$9,'Input| Escalations'!$H$23:$N$23,0))+'Input| Projects'!$Z162*INDEX('Input| Escalations'!$H$34:$N$34,MATCH('Calc| Project Costs'!P$9,'Input| Escalations'!$H$23:$N$23,0))+'Input| Projects'!$AA162*INDEX('Input| Escalations'!$H$35:$N$35,MATCH('Calc| Project Costs'!P$9,'Input| Escalations'!$H$23:$N$23,0))+1</f>
        <v>1</v>
      </c>
      <c r="Q162" s="192">
        <f>'Input| Projects'!$Y162*INDEX('Input| Escalations'!$H$33:$N$33,MATCH('Calc| Project Costs'!Q$9,'Input| Escalations'!$H$23:$N$23,0))+'Input| Projects'!$Z162*INDEX('Input| Escalations'!$H$34:$N$34,MATCH('Calc| Project Costs'!Q$9,'Input| Escalations'!$H$23:$N$23,0))+'Input| Projects'!$AA162*INDEX('Input| Escalations'!$H$35:$N$35,MATCH('Calc| Project Costs'!Q$9,'Input| Escalations'!$H$23:$N$23,0))+1</f>
        <v>1</v>
      </c>
      <c r="R162" s="192">
        <f>'Input| Projects'!$Y162*INDEX('Input| Escalations'!$H$33:$N$33,MATCH('Calc| Project Costs'!R$9,'Input| Escalations'!$H$23:$N$23,0))+'Input| Projects'!$Z162*INDEX('Input| Escalations'!$H$34:$N$34,MATCH('Calc| Project Costs'!R$9,'Input| Escalations'!$H$23:$N$23,0))+'Input| Projects'!$AA162*INDEX('Input| Escalations'!$H$35:$N$35,MATCH('Calc| Project Costs'!R$9,'Input| Escalations'!$H$23:$N$23,0))+1</f>
        <v>1</v>
      </c>
      <c r="S162" s="192">
        <f>'Input| Projects'!$Y162*INDEX('Input| Escalations'!$H$33:$N$33,MATCH('Calc| Project Costs'!S$9,'Input| Escalations'!$H$23:$N$23,0))+'Input| Projects'!$Z162*INDEX('Input| Escalations'!$H$34:$N$34,MATCH('Calc| Project Costs'!S$9,'Input| Escalations'!$H$23:$N$23,0))+'Input| Projects'!$AA162*INDEX('Input| Escalations'!$H$35:$N$35,MATCH('Calc| Project Costs'!S$9,'Input| Escalations'!$H$23:$N$23,0))+1</f>
        <v>1</v>
      </c>
      <c r="T162" s="192">
        <f>'Input| Projects'!$Y162*INDEX('Input| Escalations'!$H$33:$N$33,MATCH('Calc| Project Costs'!T$9,'Input| Escalations'!$H$23:$N$23,0))+'Input| Projects'!$Z162*INDEX('Input| Escalations'!$H$34:$N$34,MATCH('Calc| Project Costs'!T$9,'Input| Escalations'!$H$23:$N$23,0))+'Input| Projects'!$AA162*INDEX('Input| Escalations'!$H$35:$N$35,MATCH('Calc| Project Costs'!T$9,'Input| Escalations'!$H$23:$N$23,0))+1</f>
        <v>1</v>
      </c>
      <c r="U162" s="106"/>
      <c r="V162" s="186">
        <f t="shared" si="97"/>
        <v>22820.515649999998</v>
      </c>
      <c r="W162" s="186">
        <f t="shared" si="98"/>
        <v>0</v>
      </c>
      <c r="X162" s="186">
        <f t="shared" si="99"/>
        <v>0</v>
      </c>
      <c r="Y162" s="186">
        <f t="shared" si="75"/>
        <v>0</v>
      </c>
      <c r="Z162" s="186">
        <f t="shared" si="76"/>
        <v>0</v>
      </c>
      <c r="AA162" s="186">
        <f t="shared" si="77"/>
        <v>0</v>
      </c>
      <c r="AB162" s="186">
        <f t="shared" si="78"/>
        <v>0</v>
      </c>
      <c r="AC162" s="106"/>
      <c r="AD162" s="186">
        <f>'Input| Projects'!Q162*N162*'Input| Escalations'!$K$19</f>
        <v>0</v>
      </c>
      <c r="AE162" s="186">
        <f>'Input| Projects'!R162*O162*'Input| Escalations'!$K$19</f>
        <v>0</v>
      </c>
      <c r="AF162" s="186">
        <f>'Input| Projects'!S162*P162*'Input| Escalations'!$K$19</f>
        <v>0</v>
      </c>
      <c r="AG162" s="186">
        <f>'Input| Projects'!T162*Q162*'Input| Escalations'!$K$19</f>
        <v>0</v>
      </c>
      <c r="AH162" s="186">
        <f>'Input| Projects'!U162*R162*'Input| Escalations'!$K$19</f>
        <v>0</v>
      </c>
      <c r="AI162" s="186">
        <f>'Input| Projects'!V162*S162*'Input| Escalations'!$K$19</f>
        <v>0</v>
      </c>
      <c r="AJ162" s="186">
        <f>'Input| Projects'!W162*T162*'Input| Escalations'!$K$19</f>
        <v>0</v>
      </c>
      <c r="AK162" s="106"/>
      <c r="AL162" s="186">
        <f>IFERROR(IF('Input| Overheads'!$C$42="Direct costs",SUMPRODUCT(--('Input| Projects'!$AC162="Yes"),'Calc| Overheads Allocation'!C$8,'Calc| Project Costs'!V162),IF('Input| Overheads'!$C$42="Internal labour",SUMPRODUCT(--('Input| Projects'!$AC162="Yes"),'Calc| Overheads Allocation'!C$8,'Calc| Project Costs'!V162,'Input| Projects'!$Y162),IF('Input| Overheads'!$C$42="DNSP defined",SUMPRODUCT(--('Input| Projects'!$AC162="Yes"),'Calc| Overheads Allocation'!C$61,'Input| Projects'!$AF162),""))),"")</f>
        <v>3427.7347300000001</v>
      </c>
      <c r="AM162" s="186">
        <f>IFERROR(IF('Input| Overheads'!$C$42="Direct costs",SUMPRODUCT(--('Input| Projects'!$AC162="Yes"),'Calc| Overheads Allocation'!D$8,'Calc| Project Costs'!W162),IF('Input| Overheads'!$C$42="Internal labour",SUMPRODUCT(--('Input| Projects'!$AC162="Yes"),'Calc| Overheads Allocation'!D$8,'Calc| Project Costs'!W162,'Input| Projects'!$Y162),IF('Input| Overheads'!$C$42="DNSP defined",SUMPRODUCT(--('Input| Projects'!$AC162="Yes"),'Calc| Overheads Allocation'!D$61,'Input| Projects'!$AF162),""))),"")</f>
        <v>0</v>
      </c>
      <c r="AN162" s="186">
        <f>IFERROR(IF('Input| Overheads'!$C$42="Direct costs",SUMPRODUCT(--('Input| Projects'!$AC162="Yes"),'Calc| Overheads Allocation'!E$8,'Calc| Project Costs'!X162),IF('Input| Overheads'!$C$42="Internal labour",SUMPRODUCT(--('Input| Projects'!$AC162="Yes"),'Calc| Overheads Allocation'!E$8,'Calc| Project Costs'!X162,'Input| Projects'!$Y162),IF('Input| Overheads'!$C$42="DNSP defined",SUMPRODUCT(--('Input| Projects'!$AC162="Yes"),'Calc| Overheads Allocation'!E$61,'Input| Projects'!$AF162),""))),"")</f>
        <v>0</v>
      </c>
      <c r="AO162" s="186">
        <f>IFERROR(IF('Input| Overheads'!$C$42="Direct costs",SUMPRODUCT(--('Input| Projects'!$AC162="Yes"),'Calc| Overheads Allocation'!F$8,'Calc| Project Costs'!Y162),IF('Input| Overheads'!$C$42="Internal labour",SUMPRODUCT(--('Input| Projects'!$AC162="Yes"),'Calc| Overheads Allocation'!F$8,'Calc| Project Costs'!Y162,'Input| Projects'!$Y162),IF('Input| Overheads'!$C$42="DNSP defined",SUMPRODUCT(--('Input| Projects'!$AC162="Yes"),'Calc| Overheads Allocation'!F$61,'Input| Projects'!$AF162),""))),"")</f>
        <v>0</v>
      </c>
      <c r="AP162" s="186">
        <f>IFERROR(IF('Input| Overheads'!$C$42="Direct costs",SUMPRODUCT(--('Input| Projects'!$AC162="Yes"),'Calc| Overheads Allocation'!G$8,'Calc| Project Costs'!Z162),IF('Input| Overheads'!$C$42="Internal labour",SUMPRODUCT(--('Input| Projects'!$AC162="Yes"),'Calc| Overheads Allocation'!G$8,'Calc| Project Costs'!Z162,'Input| Projects'!$Y162),IF('Input| Overheads'!$C$42="DNSP defined",SUMPRODUCT(--('Input| Projects'!$AC162="Yes"),'Calc| Overheads Allocation'!G$61,'Input| Projects'!$AF162),""))),"")</f>
        <v>0</v>
      </c>
      <c r="AQ162" s="186">
        <f>IFERROR(IF('Input| Overheads'!$C$42="Direct costs",SUMPRODUCT(--('Input| Projects'!$AC162="Yes"),'Calc| Overheads Allocation'!H$8,'Calc| Project Costs'!AA162),IF('Input| Overheads'!$C$42="Internal labour",SUMPRODUCT(--('Input| Projects'!$AC162="Yes"),'Calc| Overheads Allocation'!H$8,'Calc| Project Costs'!AA162,'Input| Projects'!$Y162),IF('Input| Overheads'!$C$42="DNSP defined",SUMPRODUCT(--('Input| Projects'!$AC162="Yes"),'Calc| Overheads Allocation'!H$61,'Input| Projects'!$AF162),""))),"")</f>
        <v>0</v>
      </c>
      <c r="AR162" s="186">
        <f>IFERROR(IF('Input| Overheads'!$C$42="Direct costs",SUMPRODUCT(--('Input| Projects'!$AC162="Yes"),'Calc| Overheads Allocation'!I$8,'Calc| Project Costs'!AB162),IF('Input| Overheads'!$C$42="Internal labour",SUMPRODUCT(--('Input| Projects'!$AC162="Yes"),'Calc| Overheads Allocation'!I$8,'Calc| Project Costs'!AB162,'Input| Projects'!$Y162),IF('Input| Overheads'!$C$42="DNSP defined",SUMPRODUCT(--('Input| Projects'!$AC162="Yes"),'Calc| Overheads Allocation'!I$61,'Input| Projects'!$AF162),""))),"")</f>
        <v>0</v>
      </c>
      <c r="AS162" s="106"/>
      <c r="AT162" s="186">
        <f>IFERROR(IF('Input| Overheads'!$C$42="Direct costs",SUMPRODUCT(--('Input| Projects'!$AD162="Yes"),'Calc| Overheads Allocation'!C$9,'Calc| Project Costs'!V162),IF('Input| Overheads'!$C$42="Internal labour",SUMPRODUCT(--('Input| Projects'!$AD162="Yes"),'Calc| Overheads Allocation'!C$9,'Calc| Project Costs'!V162,'Input| Projects'!$Y162),IF('Input| Overheads'!$C$42="DNSP defined",SUMPRODUCT(--('Input| Projects'!$AD162="Yes"),'Calc| Overheads Allocation'!C$62,'Input| Projects'!$AG162),""))),"")</f>
        <v>0</v>
      </c>
      <c r="AU162" s="186">
        <f>IFERROR(IF('Input| Overheads'!$C$42="Direct costs",SUMPRODUCT(--('Input| Projects'!$AD162="Yes"),'Calc| Overheads Allocation'!D$9,'Calc| Project Costs'!W162),IF('Input| Overheads'!$C$42="Internal labour",SUMPRODUCT(--('Input| Projects'!$AD162="Yes"),'Calc| Overheads Allocation'!D$9,'Calc| Project Costs'!W162,'Input| Projects'!$Y162),IF('Input| Overheads'!$C$42="DNSP defined",SUMPRODUCT(--('Input| Projects'!$AD162="Yes"),'Calc| Overheads Allocation'!D$62,'Input| Projects'!$AG162),""))),"")</f>
        <v>0</v>
      </c>
      <c r="AV162" s="186">
        <f>IFERROR(IF('Input| Overheads'!$C$42="Direct costs",SUMPRODUCT(--('Input| Projects'!$AD162="Yes"),'Calc| Overheads Allocation'!E$9,'Calc| Project Costs'!X162),IF('Input| Overheads'!$C$42="Internal labour",SUMPRODUCT(--('Input| Projects'!$AD162="Yes"),'Calc| Overheads Allocation'!E$9,'Calc| Project Costs'!X162,'Input| Projects'!$Y162),IF('Input| Overheads'!$C$42="DNSP defined",SUMPRODUCT(--('Input| Projects'!$AD162="Yes"),'Calc| Overheads Allocation'!E$62,'Input| Projects'!$AG162),""))),"")</f>
        <v>0</v>
      </c>
      <c r="AW162" s="186">
        <f>IFERROR(IF('Input| Overheads'!$C$42="Direct costs",SUMPRODUCT(--('Input| Projects'!$AD162="Yes"),'Calc| Overheads Allocation'!F$9,'Calc| Project Costs'!Y162),IF('Input| Overheads'!$C$42="Internal labour",SUMPRODUCT(--('Input| Projects'!$AD162="Yes"),'Calc| Overheads Allocation'!F$9,'Calc| Project Costs'!Y162,'Input| Projects'!$Y162),IF('Input| Overheads'!$C$42="DNSP defined",SUMPRODUCT(--('Input| Projects'!$AD162="Yes"),'Calc| Overheads Allocation'!F$62,'Input| Projects'!$AG162),""))),"")</f>
        <v>0</v>
      </c>
      <c r="AX162" s="186">
        <f>IFERROR(IF('Input| Overheads'!$C$42="Direct costs",SUMPRODUCT(--('Input| Projects'!$AD162="Yes"),'Calc| Overheads Allocation'!G$9,'Calc| Project Costs'!Z162),IF('Input| Overheads'!$C$42="Internal labour",SUMPRODUCT(--('Input| Projects'!$AD162="Yes"),'Calc| Overheads Allocation'!G$9,'Calc| Project Costs'!Z162,'Input| Projects'!$Y162),IF('Input| Overheads'!$C$42="DNSP defined",SUMPRODUCT(--('Input| Projects'!$AD162="Yes"),'Calc| Overheads Allocation'!G$62,'Input| Projects'!$AG162),""))),"")</f>
        <v>0</v>
      </c>
      <c r="AY162" s="186">
        <f>IFERROR(IF('Input| Overheads'!$C$42="Direct costs",SUMPRODUCT(--('Input| Projects'!$AD162="Yes"),'Calc| Overheads Allocation'!H$9,'Calc| Project Costs'!AA162),IF('Input| Overheads'!$C$42="Internal labour",SUMPRODUCT(--('Input| Projects'!$AD162="Yes"),'Calc| Overheads Allocation'!H$9,'Calc| Project Costs'!AA162,'Input| Projects'!$Y162),IF('Input| Overheads'!$C$42="DNSP defined",SUMPRODUCT(--('Input| Projects'!$AD162="Yes"),'Calc| Overheads Allocation'!H$62,'Input| Projects'!$AG162),""))),"")</f>
        <v>0</v>
      </c>
      <c r="AZ162" s="186">
        <f>IFERROR(IF('Input| Overheads'!$C$42="Direct costs",SUMPRODUCT(--('Input| Projects'!$AD162="Yes"),'Calc| Overheads Allocation'!I$9,'Calc| Project Costs'!AB162),IF('Input| Overheads'!$C$42="Internal labour",SUMPRODUCT(--('Input| Projects'!$AD162="Yes"),'Calc| Overheads Allocation'!I$9,'Calc| Project Costs'!AB162,'Input| Projects'!$Y162),IF('Input| Overheads'!$C$42="DNSP defined",SUMPRODUCT(--('Input| Projects'!$AD162="Yes"),'Calc| Overheads Allocation'!I$62,'Input| Projects'!$AG162),""))),"")</f>
        <v>0</v>
      </c>
      <c r="BA162" s="106"/>
      <c r="BB162" s="186">
        <f t="shared" si="100"/>
        <v>3427.7347300000001</v>
      </c>
      <c r="BC162" s="186">
        <f t="shared" si="101"/>
        <v>0</v>
      </c>
      <c r="BD162" s="186">
        <f t="shared" si="102"/>
        <v>0</v>
      </c>
      <c r="BE162" s="186">
        <f t="shared" si="79"/>
        <v>0</v>
      </c>
      <c r="BF162" s="186">
        <f t="shared" si="80"/>
        <v>0</v>
      </c>
      <c r="BG162" s="186">
        <f t="shared" si="81"/>
        <v>0</v>
      </c>
      <c r="BH162" s="186">
        <f t="shared" si="82"/>
        <v>0</v>
      </c>
      <c r="BI162" s="97"/>
      <c r="BJ162" s="186">
        <f t="shared" si="83"/>
        <v>0</v>
      </c>
      <c r="BK162" s="186" t="str">
        <f t="shared" si="84"/>
        <v/>
      </c>
      <c r="BL162" s="186" t="str">
        <f t="shared" si="85"/>
        <v/>
      </c>
      <c r="BM162" s="186" t="str">
        <f t="shared" si="86"/>
        <v/>
      </c>
      <c r="BN162" s="186" t="str">
        <f t="shared" si="87"/>
        <v/>
      </c>
      <c r="BO162" s="186" t="str">
        <f t="shared" si="88"/>
        <v/>
      </c>
      <c r="BP162" s="186" t="str">
        <f t="shared" si="89"/>
        <v/>
      </c>
      <c r="BQ162" s="97"/>
      <c r="BR162" s="186">
        <f t="shared" si="90"/>
        <v>26248.250379999998</v>
      </c>
      <c r="BS162" s="186">
        <f t="shared" si="91"/>
        <v>0</v>
      </c>
      <c r="BT162" s="222">
        <f t="shared" si="92"/>
        <v>0</v>
      </c>
      <c r="BU162" s="222">
        <f t="shared" si="93"/>
        <v>0</v>
      </c>
      <c r="BV162" s="222">
        <f t="shared" si="94"/>
        <v>0</v>
      </c>
      <c r="BW162" s="222">
        <f t="shared" si="95"/>
        <v>0</v>
      </c>
      <c r="BX162" s="222">
        <f t="shared" si="96"/>
        <v>0</v>
      </c>
      <c r="BY162" s="106"/>
      <c r="BZ162" s="197">
        <f>IF(SUMIF('Input| Projects'!$AS$8:$CP$8,"Dx",'Input| Projects'!$AS162:$CP162)=0,"",SUMIF('Input| Projects'!$AS$8:$CP$8,"Dx",'Input| Projects'!$AS162:$CP162))</f>
        <v>0.85489999771939085</v>
      </c>
      <c r="CA162" s="197">
        <f>IF(SUMIF('Input| Projects'!$AS$8:$CP$8,"Tx",'Input| Projects'!$AS162:$CP162)=0,"",SUMIF('Input| Projects'!$AS$8:$CP$8,"Tx",'Input| Projects'!$AS162:$CP162))</f>
        <v>0.14510000228060915</v>
      </c>
      <c r="CB162" s="150" t="str">
        <f t="shared" si="103"/>
        <v/>
      </c>
    </row>
    <row r="163" spans="2:80" x14ac:dyDescent="0.2">
      <c r="B163" s="201">
        <f>IFERROR('Input| Projects'!B163,"")</f>
        <v>154</v>
      </c>
      <c r="C163" s="42" t="str">
        <f>IFERROR(IF('Input| Projects'!C163="","",'Input| Projects'!C163),"")</f>
        <v>Operational Technology Security</v>
      </c>
      <c r="D163" s="42" t="str">
        <f>IFERROR(IF('Input| Projects'!D163="","",'Input| Projects'!D163),"")</f>
        <v>OTI_03.16</v>
      </c>
      <c r="E163" s="104"/>
      <c r="F163" s="190">
        <f>IFERROR('Input| Projects'!I163*'Input| Escalations'!$K$19,"")</f>
        <v>172.43537000000001</v>
      </c>
      <c r="G163" s="190">
        <f>IFERROR('Input| Projects'!J163*'Input| Escalations'!$K$19,"")</f>
        <v>0</v>
      </c>
      <c r="H163" s="190">
        <f>IFERROR('Input| Projects'!K163*'Input| Escalations'!$K$19,"")</f>
        <v>0</v>
      </c>
      <c r="I163" s="190">
        <f>IFERROR('Input| Projects'!L163*'Input| Escalations'!$K$19,"")</f>
        <v>0</v>
      </c>
      <c r="J163" s="190">
        <f>IFERROR('Input| Projects'!M163*'Input| Escalations'!$K$19,"")</f>
        <v>0</v>
      </c>
      <c r="K163" s="190">
        <f>IFERROR('Input| Projects'!N163*'Input| Escalations'!$K$19,"")</f>
        <v>0</v>
      </c>
      <c r="L163" s="190">
        <f>IFERROR('Input| Projects'!O163*'Input| Escalations'!$K$19,"")</f>
        <v>0</v>
      </c>
      <c r="M163" s="150" t="str">
        <f>IF(ABS(SUM(F163:L163)-(SUM('Input| Projects'!I163:O163)*'Input| Escalations'!$K$19))&lt;0.0000001,"",1)</f>
        <v/>
      </c>
      <c r="N163" s="192">
        <f>'Input| Projects'!$Y163*INDEX('Input| Escalations'!$H$33:$N$33,MATCH('Calc| Project Costs'!N$9,'Input| Escalations'!$H$23:$N$23,0))+'Input| Projects'!$Z163*INDEX('Input| Escalations'!$H$34:$N$34,MATCH('Calc| Project Costs'!N$9,'Input| Escalations'!$H$23:$N$23,0))+'Input| Projects'!$AA163*INDEX('Input| Escalations'!$H$35:$N$35,MATCH('Calc| Project Costs'!N$9,'Input| Escalations'!$H$23:$N$23,0))+1</f>
        <v>1</v>
      </c>
      <c r="O163" s="192">
        <f>'Input| Projects'!$Y163*INDEX('Input| Escalations'!$H$33:$N$33,MATCH('Calc| Project Costs'!O$9,'Input| Escalations'!$H$23:$N$23,0))+'Input| Projects'!$Z163*INDEX('Input| Escalations'!$H$34:$N$34,MATCH('Calc| Project Costs'!O$9,'Input| Escalations'!$H$23:$N$23,0))+'Input| Projects'!$AA163*INDEX('Input| Escalations'!$H$35:$N$35,MATCH('Calc| Project Costs'!O$9,'Input| Escalations'!$H$23:$N$23,0))+1</f>
        <v>1</v>
      </c>
      <c r="P163" s="192">
        <f>'Input| Projects'!$Y163*INDEX('Input| Escalations'!$H$33:$N$33,MATCH('Calc| Project Costs'!P$9,'Input| Escalations'!$H$23:$N$23,0))+'Input| Projects'!$Z163*INDEX('Input| Escalations'!$H$34:$N$34,MATCH('Calc| Project Costs'!P$9,'Input| Escalations'!$H$23:$N$23,0))+'Input| Projects'!$AA163*INDEX('Input| Escalations'!$H$35:$N$35,MATCH('Calc| Project Costs'!P$9,'Input| Escalations'!$H$23:$N$23,0))+1</f>
        <v>1</v>
      </c>
      <c r="Q163" s="192">
        <f>'Input| Projects'!$Y163*INDEX('Input| Escalations'!$H$33:$N$33,MATCH('Calc| Project Costs'!Q$9,'Input| Escalations'!$H$23:$N$23,0))+'Input| Projects'!$Z163*INDEX('Input| Escalations'!$H$34:$N$34,MATCH('Calc| Project Costs'!Q$9,'Input| Escalations'!$H$23:$N$23,0))+'Input| Projects'!$AA163*INDEX('Input| Escalations'!$H$35:$N$35,MATCH('Calc| Project Costs'!Q$9,'Input| Escalations'!$H$23:$N$23,0))+1</f>
        <v>1</v>
      </c>
      <c r="R163" s="192">
        <f>'Input| Projects'!$Y163*INDEX('Input| Escalations'!$H$33:$N$33,MATCH('Calc| Project Costs'!R$9,'Input| Escalations'!$H$23:$N$23,0))+'Input| Projects'!$Z163*INDEX('Input| Escalations'!$H$34:$N$34,MATCH('Calc| Project Costs'!R$9,'Input| Escalations'!$H$23:$N$23,0))+'Input| Projects'!$AA163*INDEX('Input| Escalations'!$H$35:$N$35,MATCH('Calc| Project Costs'!R$9,'Input| Escalations'!$H$23:$N$23,0))+1</f>
        <v>1</v>
      </c>
      <c r="S163" s="192">
        <f>'Input| Projects'!$Y163*INDEX('Input| Escalations'!$H$33:$N$33,MATCH('Calc| Project Costs'!S$9,'Input| Escalations'!$H$23:$N$23,0))+'Input| Projects'!$Z163*INDEX('Input| Escalations'!$H$34:$N$34,MATCH('Calc| Project Costs'!S$9,'Input| Escalations'!$H$23:$N$23,0))+'Input| Projects'!$AA163*INDEX('Input| Escalations'!$H$35:$N$35,MATCH('Calc| Project Costs'!S$9,'Input| Escalations'!$H$23:$N$23,0))+1</f>
        <v>1</v>
      </c>
      <c r="T163" s="192">
        <f>'Input| Projects'!$Y163*INDEX('Input| Escalations'!$H$33:$N$33,MATCH('Calc| Project Costs'!T$9,'Input| Escalations'!$H$23:$N$23,0))+'Input| Projects'!$Z163*INDEX('Input| Escalations'!$H$34:$N$34,MATCH('Calc| Project Costs'!T$9,'Input| Escalations'!$H$23:$N$23,0))+'Input| Projects'!$AA163*INDEX('Input| Escalations'!$H$35:$N$35,MATCH('Calc| Project Costs'!T$9,'Input| Escalations'!$H$23:$N$23,0))+1</f>
        <v>1</v>
      </c>
      <c r="U163" s="106"/>
      <c r="V163" s="186">
        <f t="shared" si="97"/>
        <v>172.43537000000001</v>
      </c>
      <c r="W163" s="186">
        <f t="shared" si="98"/>
        <v>0</v>
      </c>
      <c r="X163" s="186">
        <f t="shared" si="99"/>
        <v>0</v>
      </c>
      <c r="Y163" s="186">
        <f t="shared" si="75"/>
        <v>0</v>
      </c>
      <c r="Z163" s="186">
        <f t="shared" si="76"/>
        <v>0</v>
      </c>
      <c r="AA163" s="186">
        <f t="shared" si="77"/>
        <v>0</v>
      </c>
      <c r="AB163" s="186">
        <f t="shared" si="78"/>
        <v>0</v>
      </c>
      <c r="AC163" s="106"/>
      <c r="AD163" s="186">
        <f>'Input| Projects'!Q163*N163*'Input| Escalations'!$K$19</f>
        <v>0</v>
      </c>
      <c r="AE163" s="186">
        <f>'Input| Projects'!R163*O163*'Input| Escalations'!$K$19</f>
        <v>0</v>
      </c>
      <c r="AF163" s="186">
        <f>'Input| Projects'!S163*P163*'Input| Escalations'!$K$19</f>
        <v>0</v>
      </c>
      <c r="AG163" s="186">
        <f>'Input| Projects'!T163*Q163*'Input| Escalations'!$K$19</f>
        <v>0</v>
      </c>
      <c r="AH163" s="186">
        <f>'Input| Projects'!U163*R163*'Input| Escalations'!$K$19</f>
        <v>0</v>
      </c>
      <c r="AI163" s="186">
        <f>'Input| Projects'!V163*S163*'Input| Escalations'!$K$19</f>
        <v>0</v>
      </c>
      <c r="AJ163" s="186">
        <f>'Input| Projects'!W163*T163*'Input| Escalations'!$K$19</f>
        <v>0</v>
      </c>
      <c r="AK163" s="106"/>
      <c r="AL163" s="186">
        <f>IFERROR(IF('Input| Overheads'!$C$42="Direct costs",SUMPRODUCT(--('Input| Projects'!$AC163="Yes"),'Calc| Overheads Allocation'!C$8,'Calc| Project Costs'!V163),IF('Input| Overheads'!$C$42="Internal labour",SUMPRODUCT(--('Input| Projects'!$AC163="Yes"),'Calc| Overheads Allocation'!C$8,'Calc| Project Costs'!V163,'Input| Projects'!$Y163),IF('Input| Overheads'!$C$42="DNSP defined",SUMPRODUCT(--('Input| Projects'!$AC163="Yes"),'Calc| Overheads Allocation'!C$61,'Input| Projects'!$AF163),""))),"")</f>
        <v>44.936339999999994</v>
      </c>
      <c r="AM163" s="186">
        <f>IFERROR(IF('Input| Overheads'!$C$42="Direct costs",SUMPRODUCT(--('Input| Projects'!$AC163="Yes"),'Calc| Overheads Allocation'!D$8,'Calc| Project Costs'!W163),IF('Input| Overheads'!$C$42="Internal labour",SUMPRODUCT(--('Input| Projects'!$AC163="Yes"),'Calc| Overheads Allocation'!D$8,'Calc| Project Costs'!W163,'Input| Projects'!$Y163),IF('Input| Overheads'!$C$42="DNSP defined",SUMPRODUCT(--('Input| Projects'!$AC163="Yes"),'Calc| Overheads Allocation'!D$61,'Input| Projects'!$AF163),""))),"")</f>
        <v>0</v>
      </c>
      <c r="AN163" s="186">
        <f>IFERROR(IF('Input| Overheads'!$C$42="Direct costs",SUMPRODUCT(--('Input| Projects'!$AC163="Yes"),'Calc| Overheads Allocation'!E$8,'Calc| Project Costs'!X163),IF('Input| Overheads'!$C$42="Internal labour",SUMPRODUCT(--('Input| Projects'!$AC163="Yes"),'Calc| Overheads Allocation'!E$8,'Calc| Project Costs'!X163,'Input| Projects'!$Y163),IF('Input| Overheads'!$C$42="DNSP defined",SUMPRODUCT(--('Input| Projects'!$AC163="Yes"),'Calc| Overheads Allocation'!E$61,'Input| Projects'!$AF163),""))),"")</f>
        <v>0</v>
      </c>
      <c r="AO163" s="186">
        <f>IFERROR(IF('Input| Overheads'!$C$42="Direct costs",SUMPRODUCT(--('Input| Projects'!$AC163="Yes"),'Calc| Overheads Allocation'!F$8,'Calc| Project Costs'!Y163),IF('Input| Overheads'!$C$42="Internal labour",SUMPRODUCT(--('Input| Projects'!$AC163="Yes"),'Calc| Overheads Allocation'!F$8,'Calc| Project Costs'!Y163,'Input| Projects'!$Y163),IF('Input| Overheads'!$C$42="DNSP defined",SUMPRODUCT(--('Input| Projects'!$AC163="Yes"),'Calc| Overheads Allocation'!F$61,'Input| Projects'!$AF163),""))),"")</f>
        <v>0</v>
      </c>
      <c r="AP163" s="186">
        <f>IFERROR(IF('Input| Overheads'!$C$42="Direct costs",SUMPRODUCT(--('Input| Projects'!$AC163="Yes"),'Calc| Overheads Allocation'!G$8,'Calc| Project Costs'!Z163),IF('Input| Overheads'!$C$42="Internal labour",SUMPRODUCT(--('Input| Projects'!$AC163="Yes"),'Calc| Overheads Allocation'!G$8,'Calc| Project Costs'!Z163,'Input| Projects'!$Y163),IF('Input| Overheads'!$C$42="DNSP defined",SUMPRODUCT(--('Input| Projects'!$AC163="Yes"),'Calc| Overheads Allocation'!G$61,'Input| Projects'!$AF163),""))),"")</f>
        <v>0</v>
      </c>
      <c r="AQ163" s="186">
        <f>IFERROR(IF('Input| Overheads'!$C$42="Direct costs",SUMPRODUCT(--('Input| Projects'!$AC163="Yes"),'Calc| Overheads Allocation'!H$8,'Calc| Project Costs'!AA163),IF('Input| Overheads'!$C$42="Internal labour",SUMPRODUCT(--('Input| Projects'!$AC163="Yes"),'Calc| Overheads Allocation'!H$8,'Calc| Project Costs'!AA163,'Input| Projects'!$Y163),IF('Input| Overheads'!$C$42="DNSP defined",SUMPRODUCT(--('Input| Projects'!$AC163="Yes"),'Calc| Overheads Allocation'!H$61,'Input| Projects'!$AF163),""))),"")</f>
        <v>0</v>
      </c>
      <c r="AR163" s="186">
        <f>IFERROR(IF('Input| Overheads'!$C$42="Direct costs",SUMPRODUCT(--('Input| Projects'!$AC163="Yes"),'Calc| Overheads Allocation'!I$8,'Calc| Project Costs'!AB163),IF('Input| Overheads'!$C$42="Internal labour",SUMPRODUCT(--('Input| Projects'!$AC163="Yes"),'Calc| Overheads Allocation'!I$8,'Calc| Project Costs'!AB163,'Input| Projects'!$Y163),IF('Input| Overheads'!$C$42="DNSP defined",SUMPRODUCT(--('Input| Projects'!$AC163="Yes"),'Calc| Overheads Allocation'!I$61,'Input| Projects'!$AF163),""))),"")</f>
        <v>0</v>
      </c>
      <c r="AS163" s="106"/>
      <c r="AT163" s="186">
        <f>IFERROR(IF('Input| Overheads'!$C$42="Direct costs",SUMPRODUCT(--('Input| Projects'!$AD163="Yes"),'Calc| Overheads Allocation'!C$9,'Calc| Project Costs'!V163),IF('Input| Overheads'!$C$42="Internal labour",SUMPRODUCT(--('Input| Projects'!$AD163="Yes"),'Calc| Overheads Allocation'!C$9,'Calc| Project Costs'!V163,'Input| Projects'!$Y163),IF('Input| Overheads'!$C$42="DNSP defined",SUMPRODUCT(--('Input| Projects'!$AD163="Yes"),'Calc| Overheads Allocation'!C$62,'Input| Projects'!$AG163),""))),"")</f>
        <v>0</v>
      </c>
      <c r="AU163" s="186">
        <f>IFERROR(IF('Input| Overheads'!$C$42="Direct costs",SUMPRODUCT(--('Input| Projects'!$AD163="Yes"),'Calc| Overheads Allocation'!D$9,'Calc| Project Costs'!W163),IF('Input| Overheads'!$C$42="Internal labour",SUMPRODUCT(--('Input| Projects'!$AD163="Yes"),'Calc| Overheads Allocation'!D$9,'Calc| Project Costs'!W163,'Input| Projects'!$Y163),IF('Input| Overheads'!$C$42="DNSP defined",SUMPRODUCT(--('Input| Projects'!$AD163="Yes"),'Calc| Overheads Allocation'!D$62,'Input| Projects'!$AG163),""))),"")</f>
        <v>0</v>
      </c>
      <c r="AV163" s="186">
        <f>IFERROR(IF('Input| Overheads'!$C$42="Direct costs",SUMPRODUCT(--('Input| Projects'!$AD163="Yes"),'Calc| Overheads Allocation'!E$9,'Calc| Project Costs'!X163),IF('Input| Overheads'!$C$42="Internal labour",SUMPRODUCT(--('Input| Projects'!$AD163="Yes"),'Calc| Overheads Allocation'!E$9,'Calc| Project Costs'!X163,'Input| Projects'!$Y163),IF('Input| Overheads'!$C$42="DNSP defined",SUMPRODUCT(--('Input| Projects'!$AD163="Yes"),'Calc| Overheads Allocation'!E$62,'Input| Projects'!$AG163),""))),"")</f>
        <v>0</v>
      </c>
      <c r="AW163" s="186">
        <f>IFERROR(IF('Input| Overheads'!$C$42="Direct costs",SUMPRODUCT(--('Input| Projects'!$AD163="Yes"),'Calc| Overheads Allocation'!F$9,'Calc| Project Costs'!Y163),IF('Input| Overheads'!$C$42="Internal labour",SUMPRODUCT(--('Input| Projects'!$AD163="Yes"),'Calc| Overheads Allocation'!F$9,'Calc| Project Costs'!Y163,'Input| Projects'!$Y163),IF('Input| Overheads'!$C$42="DNSP defined",SUMPRODUCT(--('Input| Projects'!$AD163="Yes"),'Calc| Overheads Allocation'!F$62,'Input| Projects'!$AG163),""))),"")</f>
        <v>0</v>
      </c>
      <c r="AX163" s="186">
        <f>IFERROR(IF('Input| Overheads'!$C$42="Direct costs",SUMPRODUCT(--('Input| Projects'!$AD163="Yes"),'Calc| Overheads Allocation'!G$9,'Calc| Project Costs'!Z163),IF('Input| Overheads'!$C$42="Internal labour",SUMPRODUCT(--('Input| Projects'!$AD163="Yes"),'Calc| Overheads Allocation'!G$9,'Calc| Project Costs'!Z163,'Input| Projects'!$Y163),IF('Input| Overheads'!$C$42="DNSP defined",SUMPRODUCT(--('Input| Projects'!$AD163="Yes"),'Calc| Overheads Allocation'!G$62,'Input| Projects'!$AG163),""))),"")</f>
        <v>0</v>
      </c>
      <c r="AY163" s="186">
        <f>IFERROR(IF('Input| Overheads'!$C$42="Direct costs",SUMPRODUCT(--('Input| Projects'!$AD163="Yes"),'Calc| Overheads Allocation'!H$9,'Calc| Project Costs'!AA163),IF('Input| Overheads'!$C$42="Internal labour",SUMPRODUCT(--('Input| Projects'!$AD163="Yes"),'Calc| Overheads Allocation'!H$9,'Calc| Project Costs'!AA163,'Input| Projects'!$Y163),IF('Input| Overheads'!$C$42="DNSP defined",SUMPRODUCT(--('Input| Projects'!$AD163="Yes"),'Calc| Overheads Allocation'!H$62,'Input| Projects'!$AG163),""))),"")</f>
        <v>0</v>
      </c>
      <c r="AZ163" s="186">
        <f>IFERROR(IF('Input| Overheads'!$C$42="Direct costs",SUMPRODUCT(--('Input| Projects'!$AD163="Yes"),'Calc| Overheads Allocation'!I$9,'Calc| Project Costs'!AB163),IF('Input| Overheads'!$C$42="Internal labour",SUMPRODUCT(--('Input| Projects'!$AD163="Yes"),'Calc| Overheads Allocation'!I$9,'Calc| Project Costs'!AB163,'Input| Projects'!$Y163),IF('Input| Overheads'!$C$42="DNSP defined",SUMPRODUCT(--('Input| Projects'!$AD163="Yes"),'Calc| Overheads Allocation'!I$62,'Input| Projects'!$AG163),""))),"")</f>
        <v>0</v>
      </c>
      <c r="BA163" s="106"/>
      <c r="BB163" s="186">
        <f t="shared" si="100"/>
        <v>44.936339999999994</v>
      </c>
      <c r="BC163" s="186">
        <f t="shared" si="101"/>
        <v>0</v>
      </c>
      <c r="BD163" s="186">
        <f t="shared" si="102"/>
        <v>0</v>
      </c>
      <c r="BE163" s="186">
        <f t="shared" si="79"/>
        <v>0</v>
      </c>
      <c r="BF163" s="186">
        <f t="shared" si="80"/>
        <v>0</v>
      </c>
      <c r="BG163" s="186">
        <f t="shared" si="81"/>
        <v>0</v>
      </c>
      <c r="BH163" s="186">
        <f t="shared" si="82"/>
        <v>0</v>
      </c>
      <c r="BI163" s="97"/>
      <c r="BJ163" s="186">
        <f t="shared" si="83"/>
        <v>0</v>
      </c>
      <c r="BK163" s="186" t="str">
        <f t="shared" si="84"/>
        <v/>
      </c>
      <c r="BL163" s="186" t="str">
        <f t="shared" si="85"/>
        <v/>
      </c>
      <c r="BM163" s="186" t="str">
        <f t="shared" si="86"/>
        <v/>
      </c>
      <c r="BN163" s="186" t="str">
        <f t="shared" si="87"/>
        <v/>
      </c>
      <c r="BO163" s="186" t="str">
        <f t="shared" si="88"/>
        <v/>
      </c>
      <c r="BP163" s="186" t="str">
        <f t="shared" si="89"/>
        <v/>
      </c>
      <c r="BQ163" s="97"/>
      <c r="BR163" s="186">
        <f t="shared" si="90"/>
        <v>217.37171000000001</v>
      </c>
      <c r="BS163" s="186">
        <f t="shared" si="91"/>
        <v>0</v>
      </c>
      <c r="BT163" s="222">
        <f t="shared" si="92"/>
        <v>0</v>
      </c>
      <c r="BU163" s="222">
        <f t="shared" si="93"/>
        <v>0</v>
      </c>
      <c r="BV163" s="222">
        <f t="shared" si="94"/>
        <v>0</v>
      </c>
      <c r="BW163" s="222">
        <f t="shared" si="95"/>
        <v>0</v>
      </c>
      <c r="BX163" s="222">
        <f t="shared" si="96"/>
        <v>0</v>
      </c>
      <c r="BY163" s="106"/>
      <c r="BZ163" s="197">
        <f>IF(SUMIF('Input| Projects'!$AS$8:$CP$8,"Dx",'Input| Projects'!$AS163:$CP163)=0,"",SUMIF('Input| Projects'!$AS$8:$CP$8,"Dx",'Input| Projects'!$AS163:$CP163))</f>
        <v>0.85000118000635871</v>
      </c>
      <c r="CA163" s="197">
        <f>IF(SUMIF('Input| Projects'!$AS$8:$CP$8,"Tx",'Input| Projects'!$AS163:$CP163)=0,"",SUMIF('Input| Projects'!$AS$8:$CP$8,"Tx",'Input| Projects'!$AS163:$CP163))</f>
        <v>0.14999881999364131</v>
      </c>
      <c r="CB163" s="150" t="str">
        <f t="shared" si="103"/>
        <v/>
      </c>
    </row>
    <row r="164" spans="2:80" x14ac:dyDescent="0.2">
      <c r="B164" s="201">
        <f>IFERROR('Input| Projects'!B164,"")</f>
        <v>155</v>
      </c>
      <c r="C164" s="42" t="str">
        <f>IFERROR(IF('Input| Projects'!C164="","",'Input| Projects'!C164),"")</f>
        <v>Operational Technology Security</v>
      </c>
      <c r="D164" s="42" t="str">
        <f>IFERROR(IF('Input| Projects'!D164="","",'Input| Projects'!D164),"")</f>
        <v>OTI_03.16</v>
      </c>
      <c r="E164" s="104"/>
      <c r="F164" s="190">
        <f>IFERROR('Input| Projects'!I164*'Input| Escalations'!$K$19,"")</f>
        <v>628.74126000000001</v>
      </c>
      <c r="G164" s="190">
        <f>IFERROR('Input| Projects'!J164*'Input| Escalations'!$K$19,"")</f>
        <v>0</v>
      </c>
      <c r="H164" s="190">
        <f>IFERROR('Input| Projects'!K164*'Input| Escalations'!$K$19,"")</f>
        <v>0</v>
      </c>
      <c r="I164" s="190">
        <f>IFERROR('Input| Projects'!L164*'Input| Escalations'!$K$19,"")</f>
        <v>0</v>
      </c>
      <c r="J164" s="190">
        <f>IFERROR('Input| Projects'!M164*'Input| Escalations'!$K$19,"")</f>
        <v>0</v>
      </c>
      <c r="K164" s="190">
        <f>IFERROR('Input| Projects'!N164*'Input| Escalations'!$K$19,"")</f>
        <v>0</v>
      </c>
      <c r="L164" s="190">
        <f>IFERROR('Input| Projects'!O164*'Input| Escalations'!$K$19,"")</f>
        <v>0</v>
      </c>
      <c r="M164" s="150" t="str">
        <f>IF(ABS(SUM(F164:L164)-(SUM('Input| Projects'!I164:O164)*'Input| Escalations'!$K$19))&lt;0.0000001,"",1)</f>
        <v/>
      </c>
      <c r="N164" s="192">
        <f>'Input| Projects'!$Y164*INDEX('Input| Escalations'!$H$33:$N$33,MATCH('Calc| Project Costs'!N$9,'Input| Escalations'!$H$23:$N$23,0))+'Input| Projects'!$Z164*INDEX('Input| Escalations'!$H$34:$N$34,MATCH('Calc| Project Costs'!N$9,'Input| Escalations'!$H$23:$N$23,0))+'Input| Projects'!$AA164*INDEX('Input| Escalations'!$H$35:$N$35,MATCH('Calc| Project Costs'!N$9,'Input| Escalations'!$H$23:$N$23,0))+1</f>
        <v>1</v>
      </c>
      <c r="O164" s="192">
        <f>'Input| Projects'!$Y164*INDEX('Input| Escalations'!$H$33:$N$33,MATCH('Calc| Project Costs'!O$9,'Input| Escalations'!$H$23:$N$23,0))+'Input| Projects'!$Z164*INDEX('Input| Escalations'!$H$34:$N$34,MATCH('Calc| Project Costs'!O$9,'Input| Escalations'!$H$23:$N$23,0))+'Input| Projects'!$AA164*INDEX('Input| Escalations'!$H$35:$N$35,MATCH('Calc| Project Costs'!O$9,'Input| Escalations'!$H$23:$N$23,0))+1</f>
        <v>1</v>
      </c>
      <c r="P164" s="192">
        <f>'Input| Projects'!$Y164*INDEX('Input| Escalations'!$H$33:$N$33,MATCH('Calc| Project Costs'!P$9,'Input| Escalations'!$H$23:$N$23,0))+'Input| Projects'!$Z164*INDEX('Input| Escalations'!$H$34:$N$34,MATCH('Calc| Project Costs'!P$9,'Input| Escalations'!$H$23:$N$23,0))+'Input| Projects'!$AA164*INDEX('Input| Escalations'!$H$35:$N$35,MATCH('Calc| Project Costs'!P$9,'Input| Escalations'!$H$23:$N$23,0))+1</f>
        <v>1</v>
      </c>
      <c r="Q164" s="192">
        <f>'Input| Projects'!$Y164*INDEX('Input| Escalations'!$H$33:$N$33,MATCH('Calc| Project Costs'!Q$9,'Input| Escalations'!$H$23:$N$23,0))+'Input| Projects'!$Z164*INDEX('Input| Escalations'!$H$34:$N$34,MATCH('Calc| Project Costs'!Q$9,'Input| Escalations'!$H$23:$N$23,0))+'Input| Projects'!$AA164*INDEX('Input| Escalations'!$H$35:$N$35,MATCH('Calc| Project Costs'!Q$9,'Input| Escalations'!$H$23:$N$23,0))+1</f>
        <v>1</v>
      </c>
      <c r="R164" s="192">
        <f>'Input| Projects'!$Y164*INDEX('Input| Escalations'!$H$33:$N$33,MATCH('Calc| Project Costs'!R$9,'Input| Escalations'!$H$23:$N$23,0))+'Input| Projects'!$Z164*INDEX('Input| Escalations'!$H$34:$N$34,MATCH('Calc| Project Costs'!R$9,'Input| Escalations'!$H$23:$N$23,0))+'Input| Projects'!$AA164*INDEX('Input| Escalations'!$H$35:$N$35,MATCH('Calc| Project Costs'!R$9,'Input| Escalations'!$H$23:$N$23,0))+1</f>
        <v>1</v>
      </c>
      <c r="S164" s="192">
        <f>'Input| Projects'!$Y164*INDEX('Input| Escalations'!$H$33:$N$33,MATCH('Calc| Project Costs'!S$9,'Input| Escalations'!$H$23:$N$23,0))+'Input| Projects'!$Z164*INDEX('Input| Escalations'!$H$34:$N$34,MATCH('Calc| Project Costs'!S$9,'Input| Escalations'!$H$23:$N$23,0))+'Input| Projects'!$AA164*INDEX('Input| Escalations'!$H$35:$N$35,MATCH('Calc| Project Costs'!S$9,'Input| Escalations'!$H$23:$N$23,0))+1</f>
        <v>1</v>
      </c>
      <c r="T164" s="192">
        <f>'Input| Projects'!$Y164*INDEX('Input| Escalations'!$H$33:$N$33,MATCH('Calc| Project Costs'!T$9,'Input| Escalations'!$H$23:$N$23,0))+'Input| Projects'!$Z164*INDEX('Input| Escalations'!$H$34:$N$34,MATCH('Calc| Project Costs'!T$9,'Input| Escalations'!$H$23:$N$23,0))+'Input| Projects'!$AA164*INDEX('Input| Escalations'!$H$35:$N$35,MATCH('Calc| Project Costs'!T$9,'Input| Escalations'!$H$23:$N$23,0))+1</f>
        <v>1</v>
      </c>
      <c r="U164" s="106"/>
      <c r="V164" s="186">
        <f t="shared" si="97"/>
        <v>628.74126000000001</v>
      </c>
      <c r="W164" s="186">
        <f t="shared" si="98"/>
        <v>0</v>
      </c>
      <c r="X164" s="186">
        <f t="shared" si="99"/>
        <v>0</v>
      </c>
      <c r="Y164" s="186">
        <f t="shared" si="75"/>
        <v>0</v>
      </c>
      <c r="Z164" s="186">
        <f t="shared" si="76"/>
        <v>0</v>
      </c>
      <c r="AA164" s="186">
        <f t="shared" si="77"/>
        <v>0</v>
      </c>
      <c r="AB164" s="186">
        <f t="shared" si="78"/>
        <v>0</v>
      </c>
      <c r="AC164" s="106"/>
      <c r="AD164" s="186">
        <f>'Input| Projects'!Q164*N164*'Input| Escalations'!$K$19</f>
        <v>0</v>
      </c>
      <c r="AE164" s="186">
        <f>'Input| Projects'!R164*O164*'Input| Escalations'!$K$19</f>
        <v>0</v>
      </c>
      <c r="AF164" s="186">
        <f>'Input| Projects'!S164*P164*'Input| Escalations'!$K$19</f>
        <v>0</v>
      </c>
      <c r="AG164" s="186">
        <f>'Input| Projects'!T164*Q164*'Input| Escalations'!$K$19</f>
        <v>0</v>
      </c>
      <c r="AH164" s="186">
        <f>'Input| Projects'!U164*R164*'Input| Escalations'!$K$19</f>
        <v>0</v>
      </c>
      <c r="AI164" s="186">
        <f>'Input| Projects'!V164*S164*'Input| Escalations'!$K$19</f>
        <v>0</v>
      </c>
      <c r="AJ164" s="186">
        <f>'Input| Projects'!W164*T164*'Input| Escalations'!$K$19</f>
        <v>0</v>
      </c>
      <c r="AK164" s="106"/>
      <c r="AL164" s="186">
        <f>IFERROR(IF('Input| Overheads'!$C$42="Direct costs",SUMPRODUCT(--('Input| Projects'!$AC164="Yes"),'Calc| Overheads Allocation'!C$8,'Calc| Project Costs'!V164),IF('Input| Overheads'!$C$42="Internal labour",SUMPRODUCT(--('Input| Projects'!$AC164="Yes"),'Calc| Overheads Allocation'!C$8,'Calc| Project Costs'!V164,'Input| Projects'!$Y164),IF('Input| Overheads'!$C$42="DNSP defined",SUMPRODUCT(--('Input| Projects'!$AC164="Yes"),'Calc| Overheads Allocation'!C$61,'Input| Projects'!$AF164),""))),"")</f>
        <v>167.80686</v>
      </c>
      <c r="AM164" s="186">
        <f>IFERROR(IF('Input| Overheads'!$C$42="Direct costs",SUMPRODUCT(--('Input| Projects'!$AC164="Yes"),'Calc| Overheads Allocation'!D$8,'Calc| Project Costs'!W164),IF('Input| Overheads'!$C$42="Internal labour",SUMPRODUCT(--('Input| Projects'!$AC164="Yes"),'Calc| Overheads Allocation'!D$8,'Calc| Project Costs'!W164,'Input| Projects'!$Y164),IF('Input| Overheads'!$C$42="DNSP defined",SUMPRODUCT(--('Input| Projects'!$AC164="Yes"),'Calc| Overheads Allocation'!D$61,'Input| Projects'!$AF164),""))),"")</f>
        <v>0</v>
      </c>
      <c r="AN164" s="186">
        <f>IFERROR(IF('Input| Overheads'!$C$42="Direct costs",SUMPRODUCT(--('Input| Projects'!$AC164="Yes"),'Calc| Overheads Allocation'!E$8,'Calc| Project Costs'!X164),IF('Input| Overheads'!$C$42="Internal labour",SUMPRODUCT(--('Input| Projects'!$AC164="Yes"),'Calc| Overheads Allocation'!E$8,'Calc| Project Costs'!X164,'Input| Projects'!$Y164),IF('Input| Overheads'!$C$42="DNSP defined",SUMPRODUCT(--('Input| Projects'!$AC164="Yes"),'Calc| Overheads Allocation'!E$61,'Input| Projects'!$AF164),""))),"")</f>
        <v>0</v>
      </c>
      <c r="AO164" s="186">
        <f>IFERROR(IF('Input| Overheads'!$C$42="Direct costs",SUMPRODUCT(--('Input| Projects'!$AC164="Yes"),'Calc| Overheads Allocation'!F$8,'Calc| Project Costs'!Y164),IF('Input| Overheads'!$C$42="Internal labour",SUMPRODUCT(--('Input| Projects'!$AC164="Yes"),'Calc| Overheads Allocation'!F$8,'Calc| Project Costs'!Y164,'Input| Projects'!$Y164),IF('Input| Overheads'!$C$42="DNSP defined",SUMPRODUCT(--('Input| Projects'!$AC164="Yes"),'Calc| Overheads Allocation'!F$61,'Input| Projects'!$AF164),""))),"")</f>
        <v>0</v>
      </c>
      <c r="AP164" s="186">
        <f>IFERROR(IF('Input| Overheads'!$C$42="Direct costs",SUMPRODUCT(--('Input| Projects'!$AC164="Yes"),'Calc| Overheads Allocation'!G$8,'Calc| Project Costs'!Z164),IF('Input| Overheads'!$C$42="Internal labour",SUMPRODUCT(--('Input| Projects'!$AC164="Yes"),'Calc| Overheads Allocation'!G$8,'Calc| Project Costs'!Z164,'Input| Projects'!$Y164),IF('Input| Overheads'!$C$42="DNSP defined",SUMPRODUCT(--('Input| Projects'!$AC164="Yes"),'Calc| Overheads Allocation'!G$61,'Input| Projects'!$AF164),""))),"")</f>
        <v>0</v>
      </c>
      <c r="AQ164" s="186">
        <f>IFERROR(IF('Input| Overheads'!$C$42="Direct costs",SUMPRODUCT(--('Input| Projects'!$AC164="Yes"),'Calc| Overheads Allocation'!H$8,'Calc| Project Costs'!AA164),IF('Input| Overheads'!$C$42="Internal labour",SUMPRODUCT(--('Input| Projects'!$AC164="Yes"),'Calc| Overheads Allocation'!H$8,'Calc| Project Costs'!AA164,'Input| Projects'!$Y164),IF('Input| Overheads'!$C$42="DNSP defined",SUMPRODUCT(--('Input| Projects'!$AC164="Yes"),'Calc| Overheads Allocation'!H$61,'Input| Projects'!$AF164),""))),"")</f>
        <v>0</v>
      </c>
      <c r="AR164" s="186">
        <f>IFERROR(IF('Input| Overheads'!$C$42="Direct costs",SUMPRODUCT(--('Input| Projects'!$AC164="Yes"),'Calc| Overheads Allocation'!I$8,'Calc| Project Costs'!AB164),IF('Input| Overheads'!$C$42="Internal labour",SUMPRODUCT(--('Input| Projects'!$AC164="Yes"),'Calc| Overheads Allocation'!I$8,'Calc| Project Costs'!AB164,'Input| Projects'!$Y164),IF('Input| Overheads'!$C$42="DNSP defined",SUMPRODUCT(--('Input| Projects'!$AC164="Yes"),'Calc| Overheads Allocation'!I$61,'Input| Projects'!$AF164),""))),"")</f>
        <v>0</v>
      </c>
      <c r="AS164" s="106"/>
      <c r="AT164" s="186">
        <f>IFERROR(IF('Input| Overheads'!$C$42="Direct costs",SUMPRODUCT(--('Input| Projects'!$AD164="Yes"),'Calc| Overheads Allocation'!C$9,'Calc| Project Costs'!V164),IF('Input| Overheads'!$C$42="Internal labour",SUMPRODUCT(--('Input| Projects'!$AD164="Yes"),'Calc| Overheads Allocation'!C$9,'Calc| Project Costs'!V164,'Input| Projects'!$Y164),IF('Input| Overheads'!$C$42="DNSP defined",SUMPRODUCT(--('Input| Projects'!$AD164="Yes"),'Calc| Overheads Allocation'!C$62,'Input| Projects'!$AG164),""))),"")</f>
        <v>0</v>
      </c>
      <c r="AU164" s="186">
        <f>IFERROR(IF('Input| Overheads'!$C$42="Direct costs",SUMPRODUCT(--('Input| Projects'!$AD164="Yes"),'Calc| Overheads Allocation'!D$9,'Calc| Project Costs'!W164),IF('Input| Overheads'!$C$42="Internal labour",SUMPRODUCT(--('Input| Projects'!$AD164="Yes"),'Calc| Overheads Allocation'!D$9,'Calc| Project Costs'!W164,'Input| Projects'!$Y164),IF('Input| Overheads'!$C$42="DNSP defined",SUMPRODUCT(--('Input| Projects'!$AD164="Yes"),'Calc| Overheads Allocation'!D$62,'Input| Projects'!$AG164),""))),"")</f>
        <v>0</v>
      </c>
      <c r="AV164" s="186">
        <f>IFERROR(IF('Input| Overheads'!$C$42="Direct costs",SUMPRODUCT(--('Input| Projects'!$AD164="Yes"),'Calc| Overheads Allocation'!E$9,'Calc| Project Costs'!X164),IF('Input| Overheads'!$C$42="Internal labour",SUMPRODUCT(--('Input| Projects'!$AD164="Yes"),'Calc| Overheads Allocation'!E$9,'Calc| Project Costs'!X164,'Input| Projects'!$Y164),IF('Input| Overheads'!$C$42="DNSP defined",SUMPRODUCT(--('Input| Projects'!$AD164="Yes"),'Calc| Overheads Allocation'!E$62,'Input| Projects'!$AG164),""))),"")</f>
        <v>0</v>
      </c>
      <c r="AW164" s="186">
        <f>IFERROR(IF('Input| Overheads'!$C$42="Direct costs",SUMPRODUCT(--('Input| Projects'!$AD164="Yes"),'Calc| Overheads Allocation'!F$9,'Calc| Project Costs'!Y164),IF('Input| Overheads'!$C$42="Internal labour",SUMPRODUCT(--('Input| Projects'!$AD164="Yes"),'Calc| Overheads Allocation'!F$9,'Calc| Project Costs'!Y164,'Input| Projects'!$Y164),IF('Input| Overheads'!$C$42="DNSP defined",SUMPRODUCT(--('Input| Projects'!$AD164="Yes"),'Calc| Overheads Allocation'!F$62,'Input| Projects'!$AG164),""))),"")</f>
        <v>0</v>
      </c>
      <c r="AX164" s="186">
        <f>IFERROR(IF('Input| Overheads'!$C$42="Direct costs",SUMPRODUCT(--('Input| Projects'!$AD164="Yes"),'Calc| Overheads Allocation'!G$9,'Calc| Project Costs'!Z164),IF('Input| Overheads'!$C$42="Internal labour",SUMPRODUCT(--('Input| Projects'!$AD164="Yes"),'Calc| Overheads Allocation'!G$9,'Calc| Project Costs'!Z164,'Input| Projects'!$Y164),IF('Input| Overheads'!$C$42="DNSP defined",SUMPRODUCT(--('Input| Projects'!$AD164="Yes"),'Calc| Overheads Allocation'!G$62,'Input| Projects'!$AG164),""))),"")</f>
        <v>0</v>
      </c>
      <c r="AY164" s="186">
        <f>IFERROR(IF('Input| Overheads'!$C$42="Direct costs",SUMPRODUCT(--('Input| Projects'!$AD164="Yes"),'Calc| Overheads Allocation'!H$9,'Calc| Project Costs'!AA164),IF('Input| Overheads'!$C$42="Internal labour",SUMPRODUCT(--('Input| Projects'!$AD164="Yes"),'Calc| Overheads Allocation'!H$9,'Calc| Project Costs'!AA164,'Input| Projects'!$Y164),IF('Input| Overheads'!$C$42="DNSP defined",SUMPRODUCT(--('Input| Projects'!$AD164="Yes"),'Calc| Overheads Allocation'!H$62,'Input| Projects'!$AG164),""))),"")</f>
        <v>0</v>
      </c>
      <c r="AZ164" s="186">
        <f>IFERROR(IF('Input| Overheads'!$C$42="Direct costs",SUMPRODUCT(--('Input| Projects'!$AD164="Yes"),'Calc| Overheads Allocation'!I$9,'Calc| Project Costs'!AB164),IF('Input| Overheads'!$C$42="Internal labour",SUMPRODUCT(--('Input| Projects'!$AD164="Yes"),'Calc| Overheads Allocation'!I$9,'Calc| Project Costs'!AB164,'Input| Projects'!$Y164),IF('Input| Overheads'!$C$42="DNSP defined",SUMPRODUCT(--('Input| Projects'!$AD164="Yes"),'Calc| Overheads Allocation'!I$62,'Input| Projects'!$AG164),""))),"")</f>
        <v>0</v>
      </c>
      <c r="BA164" s="106"/>
      <c r="BB164" s="186">
        <f t="shared" si="100"/>
        <v>167.80686</v>
      </c>
      <c r="BC164" s="186">
        <f t="shared" si="101"/>
        <v>0</v>
      </c>
      <c r="BD164" s="186">
        <f t="shared" si="102"/>
        <v>0</v>
      </c>
      <c r="BE164" s="186">
        <f t="shared" si="79"/>
        <v>0</v>
      </c>
      <c r="BF164" s="186">
        <f t="shared" si="80"/>
        <v>0</v>
      </c>
      <c r="BG164" s="186">
        <f t="shared" si="81"/>
        <v>0</v>
      </c>
      <c r="BH164" s="186">
        <f t="shared" si="82"/>
        <v>0</v>
      </c>
      <c r="BI164" s="97"/>
      <c r="BJ164" s="186">
        <f t="shared" si="83"/>
        <v>0</v>
      </c>
      <c r="BK164" s="186" t="str">
        <f t="shared" si="84"/>
        <v/>
      </c>
      <c r="BL164" s="186" t="str">
        <f t="shared" si="85"/>
        <v/>
      </c>
      <c r="BM164" s="186" t="str">
        <f t="shared" si="86"/>
        <v/>
      </c>
      <c r="BN164" s="186" t="str">
        <f t="shared" si="87"/>
        <v/>
      </c>
      <c r="BO164" s="186" t="str">
        <f t="shared" si="88"/>
        <v/>
      </c>
      <c r="BP164" s="186" t="str">
        <f t="shared" si="89"/>
        <v/>
      </c>
      <c r="BQ164" s="97"/>
      <c r="BR164" s="186">
        <f t="shared" si="90"/>
        <v>796.54812000000004</v>
      </c>
      <c r="BS164" s="186">
        <f t="shared" si="91"/>
        <v>0</v>
      </c>
      <c r="BT164" s="222">
        <f t="shared" si="92"/>
        <v>0</v>
      </c>
      <c r="BU164" s="222">
        <f t="shared" si="93"/>
        <v>0</v>
      </c>
      <c r="BV164" s="222">
        <f t="shared" si="94"/>
        <v>0</v>
      </c>
      <c r="BW164" s="222">
        <f t="shared" si="95"/>
        <v>0</v>
      </c>
      <c r="BX164" s="222">
        <f t="shared" si="96"/>
        <v>0</v>
      </c>
      <c r="BY164" s="106"/>
      <c r="BZ164" s="197">
        <f>IF(SUMIF('Input| Projects'!$AS$8:$CP$8,"Dx",'Input| Projects'!$AS164:$CP164)=0,"",SUMIF('Input| Projects'!$AS$8:$CP$8,"Dx",'Input| Projects'!$AS164:$CP164))</f>
        <v>0.85148509295332964</v>
      </c>
      <c r="CA164" s="197">
        <f>IF(SUMIF('Input| Projects'!$AS$8:$CP$8,"Tx",'Input| Projects'!$AS164:$CP164)=0,"",SUMIF('Input| Projects'!$AS$8:$CP$8,"Tx",'Input| Projects'!$AS164:$CP164))</f>
        <v>0.14851490704667031</v>
      </c>
      <c r="CB164" s="150" t="str">
        <f t="shared" si="103"/>
        <v/>
      </c>
    </row>
    <row r="165" spans="2:80" x14ac:dyDescent="0.2">
      <c r="B165" s="201">
        <f>IFERROR('Input| Projects'!B165,"")</f>
        <v>156</v>
      </c>
      <c r="C165" s="42" t="str">
        <f>IFERROR(IF('Input| Projects'!C165="","",'Input| Projects'!C165),"")</f>
        <v>Operational Technology Security</v>
      </c>
      <c r="D165" s="42" t="str">
        <f>IFERROR(IF('Input| Projects'!D165="","",'Input| Projects'!D165),"")</f>
        <v>OTI_03.16</v>
      </c>
      <c r="E165" s="104"/>
      <c r="F165" s="190">
        <f>IFERROR('Input| Projects'!I165*'Input| Escalations'!$K$19,"")</f>
        <v>258.65323000000001</v>
      </c>
      <c r="G165" s="190">
        <f>IFERROR('Input| Projects'!J165*'Input| Escalations'!$K$19,"")</f>
        <v>0</v>
      </c>
      <c r="H165" s="190">
        <f>IFERROR('Input| Projects'!K165*'Input| Escalations'!$K$19,"")</f>
        <v>0</v>
      </c>
      <c r="I165" s="190">
        <f>IFERROR('Input| Projects'!L165*'Input| Escalations'!$K$19,"")</f>
        <v>0</v>
      </c>
      <c r="J165" s="190">
        <f>IFERROR('Input| Projects'!M165*'Input| Escalations'!$K$19,"")</f>
        <v>0</v>
      </c>
      <c r="K165" s="190">
        <f>IFERROR('Input| Projects'!N165*'Input| Escalations'!$K$19,"")</f>
        <v>0</v>
      </c>
      <c r="L165" s="190">
        <f>IFERROR('Input| Projects'!O165*'Input| Escalations'!$K$19,"")</f>
        <v>0</v>
      </c>
      <c r="M165" s="150" t="str">
        <f>IF(ABS(SUM(F165:L165)-(SUM('Input| Projects'!I165:O165)*'Input| Escalations'!$K$19))&lt;0.0000001,"",1)</f>
        <v/>
      </c>
      <c r="N165" s="192">
        <f>'Input| Projects'!$Y165*INDEX('Input| Escalations'!$H$33:$N$33,MATCH('Calc| Project Costs'!N$9,'Input| Escalations'!$H$23:$N$23,0))+'Input| Projects'!$Z165*INDEX('Input| Escalations'!$H$34:$N$34,MATCH('Calc| Project Costs'!N$9,'Input| Escalations'!$H$23:$N$23,0))+'Input| Projects'!$AA165*INDEX('Input| Escalations'!$H$35:$N$35,MATCH('Calc| Project Costs'!N$9,'Input| Escalations'!$H$23:$N$23,0))+1</f>
        <v>1</v>
      </c>
      <c r="O165" s="192">
        <f>'Input| Projects'!$Y165*INDEX('Input| Escalations'!$H$33:$N$33,MATCH('Calc| Project Costs'!O$9,'Input| Escalations'!$H$23:$N$23,0))+'Input| Projects'!$Z165*INDEX('Input| Escalations'!$H$34:$N$34,MATCH('Calc| Project Costs'!O$9,'Input| Escalations'!$H$23:$N$23,0))+'Input| Projects'!$AA165*INDEX('Input| Escalations'!$H$35:$N$35,MATCH('Calc| Project Costs'!O$9,'Input| Escalations'!$H$23:$N$23,0))+1</f>
        <v>1</v>
      </c>
      <c r="P165" s="192">
        <f>'Input| Projects'!$Y165*INDEX('Input| Escalations'!$H$33:$N$33,MATCH('Calc| Project Costs'!P$9,'Input| Escalations'!$H$23:$N$23,0))+'Input| Projects'!$Z165*INDEX('Input| Escalations'!$H$34:$N$34,MATCH('Calc| Project Costs'!P$9,'Input| Escalations'!$H$23:$N$23,0))+'Input| Projects'!$AA165*INDEX('Input| Escalations'!$H$35:$N$35,MATCH('Calc| Project Costs'!P$9,'Input| Escalations'!$H$23:$N$23,0))+1</f>
        <v>1</v>
      </c>
      <c r="Q165" s="192">
        <f>'Input| Projects'!$Y165*INDEX('Input| Escalations'!$H$33:$N$33,MATCH('Calc| Project Costs'!Q$9,'Input| Escalations'!$H$23:$N$23,0))+'Input| Projects'!$Z165*INDEX('Input| Escalations'!$H$34:$N$34,MATCH('Calc| Project Costs'!Q$9,'Input| Escalations'!$H$23:$N$23,0))+'Input| Projects'!$AA165*INDEX('Input| Escalations'!$H$35:$N$35,MATCH('Calc| Project Costs'!Q$9,'Input| Escalations'!$H$23:$N$23,0))+1</f>
        <v>1</v>
      </c>
      <c r="R165" s="192">
        <f>'Input| Projects'!$Y165*INDEX('Input| Escalations'!$H$33:$N$33,MATCH('Calc| Project Costs'!R$9,'Input| Escalations'!$H$23:$N$23,0))+'Input| Projects'!$Z165*INDEX('Input| Escalations'!$H$34:$N$34,MATCH('Calc| Project Costs'!R$9,'Input| Escalations'!$H$23:$N$23,0))+'Input| Projects'!$AA165*INDEX('Input| Escalations'!$H$35:$N$35,MATCH('Calc| Project Costs'!R$9,'Input| Escalations'!$H$23:$N$23,0))+1</f>
        <v>1</v>
      </c>
      <c r="S165" s="192">
        <f>'Input| Projects'!$Y165*INDEX('Input| Escalations'!$H$33:$N$33,MATCH('Calc| Project Costs'!S$9,'Input| Escalations'!$H$23:$N$23,0))+'Input| Projects'!$Z165*INDEX('Input| Escalations'!$H$34:$N$34,MATCH('Calc| Project Costs'!S$9,'Input| Escalations'!$H$23:$N$23,0))+'Input| Projects'!$AA165*INDEX('Input| Escalations'!$H$35:$N$35,MATCH('Calc| Project Costs'!S$9,'Input| Escalations'!$H$23:$N$23,0))+1</f>
        <v>1</v>
      </c>
      <c r="T165" s="192">
        <f>'Input| Projects'!$Y165*INDEX('Input| Escalations'!$H$33:$N$33,MATCH('Calc| Project Costs'!T$9,'Input| Escalations'!$H$23:$N$23,0))+'Input| Projects'!$Z165*INDEX('Input| Escalations'!$H$34:$N$34,MATCH('Calc| Project Costs'!T$9,'Input| Escalations'!$H$23:$N$23,0))+'Input| Projects'!$AA165*INDEX('Input| Escalations'!$H$35:$N$35,MATCH('Calc| Project Costs'!T$9,'Input| Escalations'!$H$23:$N$23,0))+1</f>
        <v>1</v>
      </c>
      <c r="U165" s="106"/>
      <c r="V165" s="186">
        <f t="shared" si="97"/>
        <v>258.65323000000001</v>
      </c>
      <c r="W165" s="186">
        <f t="shared" si="98"/>
        <v>0</v>
      </c>
      <c r="X165" s="186">
        <f t="shared" si="99"/>
        <v>0</v>
      </c>
      <c r="Y165" s="186">
        <f t="shared" si="75"/>
        <v>0</v>
      </c>
      <c r="Z165" s="186">
        <f t="shared" si="76"/>
        <v>0</v>
      </c>
      <c r="AA165" s="186">
        <f t="shared" si="77"/>
        <v>0</v>
      </c>
      <c r="AB165" s="186">
        <f t="shared" si="78"/>
        <v>0</v>
      </c>
      <c r="AC165" s="106"/>
      <c r="AD165" s="186">
        <f>'Input| Projects'!Q165*N165*'Input| Escalations'!$K$19</f>
        <v>0</v>
      </c>
      <c r="AE165" s="186">
        <f>'Input| Projects'!R165*O165*'Input| Escalations'!$K$19</f>
        <v>0</v>
      </c>
      <c r="AF165" s="186">
        <f>'Input| Projects'!S165*P165*'Input| Escalations'!$K$19</f>
        <v>0</v>
      </c>
      <c r="AG165" s="186">
        <f>'Input| Projects'!T165*Q165*'Input| Escalations'!$K$19</f>
        <v>0</v>
      </c>
      <c r="AH165" s="186">
        <f>'Input| Projects'!U165*R165*'Input| Escalations'!$K$19</f>
        <v>0</v>
      </c>
      <c r="AI165" s="186">
        <f>'Input| Projects'!V165*S165*'Input| Escalations'!$K$19</f>
        <v>0</v>
      </c>
      <c r="AJ165" s="186">
        <f>'Input| Projects'!W165*T165*'Input| Escalations'!$K$19</f>
        <v>0</v>
      </c>
      <c r="AK165" s="106"/>
      <c r="AL165" s="186">
        <f>IFERROR(IF('Input| Overheads'!$C$42="Direct costs",SUMPRODUCT(--('Input| Projects'!$AC165="Yes"),'Calc| Overheads Allocation'!C$8,'Calc| Project Costs'!V165),IF('Input| Overheads'!$C$42="Internal labour",SUMPRODUCT(--('Input| Projects'!$AC165="Yes"),'Calc| Overheads Allocation'!C$8,'Calc| Project Costs'!V165,'Input| Projects'!$Y165),IF('Input| Overheads'!$C$42="DNSP defined",SUMPRODUCT(--('Input| Projects'!$AC165="Yes"),'Calc| Overheads Allocation'!C$61,'Input| Projects'!$AF165),""))),"")</f>
        <v>67.404820000000015</v>
      </c>
      <c r="AM165" s="186">
        <f>IFERROR(IF('Input| Overheads'!$C$42="Direct costs",SUMPRODUCT(--('Input| Projects'!$AC165="Yes"),'Calc| Overheads Allocation'!D$8,'Calc| Project Costs'!W165),IF('Input| Overheads'!$C$42="Internal labour",SUMPRODUCT(--('Input| Projects'!$AC165="Yes"),'Calc| Overheads Allocation'!D$8,'Calc| Project Costs'!W165,'Input| Projects'!$Y165),IF('Input| Overheads'!$C$42="DNSP defined",SUMPRODUCT(--('Input| Projects'!$AC165="Yes"),'Calc| Overheads Allocation'!D$61,'Input| Projects'!$AF165),""))),"")</f>
        <v>0</v>
      </c>
      <c r="AN165" s="186">
        <f>IFERROR(IF('Input| Overheads'!$C$42="Direct costs",SUMPRODUCT(--('Input| Projects'!$AC165="Yes"),'Calc| Overheads Allocation'!E$8,'Calc| Project Costs'!X165),IF('Input| Overheads'!$C$42="Internal labour",SUMPRODUCT(--('Input| Projects'!$AC165="Yes"),'Calc| Overheads Allocation'!E$8,'Calc| Project Costs'!X165,'Input| Projects'!$Y165),IF('Input| Overheads'!$C$42="DNSP defined",SUMPRODUCT(--('Input| Projects'!$AC165="Yes"),'Calc| Overheads Allocation'!E$61,'Input| Projects'!$AF165),""))),"")</f>
        <v>0</v>
      </c>
      <c r="AO165" s="186">
        <f>IFERROR(IF('Input| Overheads'!$C$42="Direct costs",SUMPRODUCT(--('Input| Projects'!$AC165="Yes"),'Calc| Overheads Allocation'!F$8,'Calc| Project Costs'!Y165),IF('Input| Overheads'!$C$42="Internal labour",SUMPRODUCT(--('Input| Projects'!$AC165="Yes"),'Calc| Overheads Allocation'!F$8,'Calc| Project Costs'!Y165,'Input| Projects'!$Y165),IF('Input| Overheads'!$C$42="DNSP defined",SUMPRODUCT(--('Input| Projects'!$AC165="Yes"),'Calc| Overheads Allocation'!F$61,'Input| Projects'!$AF165),""))),"")</f>
        <v>0</v>
      </c>
      <c r="AP165" s="186">
        <f>IFERROR(IF('Input| Overheads'!$C$42="Direct costs",SUMPRODUCT(--('Input| Projects'!$AC165="Yes"),'Calc| Overheads Allocation'!G$8,'Calc| Project Costs'!Z165),IF('Input| Overheads'!$C$42="Internal labour",SUMPRODUCT(--('Input| Projects'!$AC165="Yes"),'Calc| Overheads Allocation'!G$8,'Calc| Project Costs'!Z165,'Input| Projects'!$Y165),IF('Input| Overheads'!$C$42="DNSP defined",SUMPRODUCT(--('Input| Projects'!$AC165="Yes"),'Calc| Overheads Allocation'!G$61,'Input| Projects'!$AF165),""))),"")</f>
        <v>0</v>
      </c>
      <c r="AQ165" s="186">
        <f>IFERROR(IF('Input| Overheads'!$C$42="Direct costs",SUMPRODUCT(--('Input| Projects'!$AC165="Yes"),'Calc| Overheads Allocation'!H$8,'Calc| Project Costs'!AA165),IF('Input| Overheads'!$C$42="Internal labour",SUMPRODUCT(--('Input| Projects'!$AC165="Yes"),'Calc| Overheads Allocation'!H$8,'Calc| Project Costs'!AA165,'Input| Projects'!$Y165),IF('Input| Overheads'!$C$42="DNSP defined",SUMPRODUCT(--('Input| Projects'!$AC165="Yes"),'Calc| Overheads Allocation'!H$61,'Input| Projects'!$AF165),""))),"")</f>
        <v>0</v>
      </c>
      <c r="AR165" s="186">
        <f>IFERROR(IF('Input| Overheads'!$C$42="Direct costs",SUMPRODUCT(--('Input| Projects'!$AC165="Yes"),'Calc| Overheads Allocation'!I$8,'Calc| Project Costs'!AB165),IF('Input| Overheads'!$C$42="Internal labour",SUMPRODUCT(--('Input| Projects'!$AC165="Yes"),'Calc| Overheads Allocation'!I$8,'Calc| Project Costs'!AB165,'Input| Projects'!$Y165),IF('Input| Overheads'!$C$42="DNSP defined",SUMPRODUCT(--('Input| Projects'!$AC165="Yes"),'Calc| Overheads Allocation'!I$61,'Input| Projects'!$AF165),""))),"")</f>
        <v>0</v>
      </c>
      <c r="AS165" s="106"/>
      <c r="AT165" s="186">
        <f>IFERROR(IF('Input| Overheads'!$C$42="Direct costs",SUMPRODUCT(--('Input| Projects'!$AD165="Yes"),'Calc| Overheads Allocation'!C$9,'Calc| Project Costs'!V165),IF('Input| Overheads'!$C$42="Internal labour",SUMPRODUCT(--('Input| Projects'!$AD165="Yes"),'Calc| Overheads Allocation'!C$9,'Calc| Project Costs'!V165,'Input| Projects'!$Y165),IF('Input| Overheads'!$C$42="DNSP defined",SUMPRODUCT(--('Input| Projects'!$AD165="Yes"),'Calc| Overheads Allocation'!C$62,'Input| Projects'!$AG165),""))),"")</f>
        <v>0</v>
      </c>
      <c r="AU165" s="186">
        <f>IFERROR(IF('Input| Overheads'!$C$42="Direct costs",SUMPRODUCT(--('Input| Projects'!$AD165="Yes"),'Calc| Overheads Allocation'!D$9,'Calc| Project Costs'!W165),IF('Input| Overheads'!$C$42="Internal labour",SUMPRODUCT(--('Input| Projects'!$AD165="Yes"),'Calc| Overheads Allocation'!D$9,'Calc| Project Costs'!W165,'Input| Projects'!$Y165),IF('Input| Overheads'!$C$42="DNSP defined",SUMPRODUCT(--('Input| Projects'!$AD165="Yes"),'Calc| Overheads Allocation'!D$62,'Input| Projects'!$AG165),""))),"")</f>
        <v>0</v>
      </c>
      <c r="AV165" s="186">
        <f>IFERROR(IF('Input| Overheads'!$C$42="Direct costs",SUMPRODUCT(--('Input| Projects'!$AD165="Yes"),'Calc| Overheads Allocation'!E$9,'Calc| Project Costs'!X165),IF('Input| Overheads'!$C$42="Internal labour",SUMPRODUCT(--('Input| Projects'!$AD165="Yes"),'Calc| Overheads Allocation'!E$9,'Calc| Project Costs'!X165,'Input| Projects'!$Y165),IF('Input| Overheads'!$C$42="DNSP defined",SUMPRODUCT(--('Input| Projects'!$AD165="Yes"),'Calc| Overheads Allocation'!E$62,'Input| Projects'!$AG165),""))),"")</f>
        <v>0</v>
      </c>
      <c r="AW165" s="186">
        <f>IFERROR(IF('Input| Overheads'!$C$42="Direct costs",SUMPRODUCT(--('Input| Projects'!$AD165="Yes"),'Calc| Overheads Allocation'!F$9,'Calc| Project Costs'!Y165),IF('Input| Overheads'!$C$42="Internal labour",SUMPRODUCT(--('Input| Projects'!$AD165="Yes"),'Calc| Overheads Allocation'!F$9,'Calc| Project Costs'!Y165,'Input| Projects'!$Y165),IF('Input| Overheads'!$C$42="DNSP defined",SUMPRODUCT(--('Input| Projects'!$AD165="Yes"),'Calc| Overheads Allocation'!F$62,'Input| Projects'!$AG165),""))),"")</f>
        <v>0</v>
      </c>
      <c r="AX165" s="186">
        <f>IFERROR(IF('Input| Overheads'!$C$42="Direct costs",SUMPRODUCT(--('Input| Projects'!$AD165="Yes"),'Calc| Overheads Allocation'!G$9,'Calc| Project Costs'!Z165),IF('Input| Overheads'!$C$42="Internal labour",SUMPRODUCT(--('Input| Projects'!$AD165="Yes"),'Calc| Overheads Allocation'!G$9,'Calc| Project Costs'!Z165,'Input| Projects'!$Y165),IF('Input| Overheads'!$C$42="DNSP defined",SUMPRODUCT(--('Input| Projects'!$AD165="Yes"),'Calc| Overheads Allocation'!G$62,'Input| Projects'!$AG165),""))),"")</f>
        <v>0</v>
      </c>
      <c r="AY165" s="186">
        <f>IFERROR(IF('Input| Overheads'!$C$42="Direct costs",SUMPRODUCT(--('Input| Projects'!$AD165="Yes"),'Calc| Overheads Allocation'!H$9,'Calc| Project Costs'!AA165),IF('Input| Overheads'!$C$42="Internal labour",SUMPRODUCT(--('Input| Projects'!$AD165="Yes"),'Calc| Overheads Allocation'!H$9,'Calc| Project Costs'!AA165,'Input| Projects'!$Y165),IF('Input| Overheads'!$C$42="DNSP defined",SUMPRODUCT(--('Input| Projects'!$AD165="Yes"),'Calc| Overheads Allocation'!H$62,'Input| Projects'!$AG165),""))),"")</f>
        <v>0</v>
      </c>
      <c r="AZ165" s="186">
        <f>IFERROR(IF('Input| Overheads'!$C$42="Direct costs",SUMPRODUCT(--('Input| Projects'!$AD165="Yes"),'Calc| Overheads Allocation'!I$9,'Calc| Project Costs'!AB165),IF('Input| Overheads'!$C$42="Internal labour",SUMPRODUCT(--('Input| Projects'!$AD165="Yes"),'Calc| Overheads Allocation'!I$9,'Calc| Project Costs'!AB165,'Input| Projects'!$Y165),IF('Input| Overheads'!$C$42="DNSP defined",SUMPRODUCT(--('Input| Projects'!$AD165="Yes"),'Calc| Overheads Allocation'!I$62,'Input| Projects'!$AG165),""))),"")</f>
        <v>0</v>
      </c>
      <c r="BA165" s="106"/>
      <c r="BB165" s="186">
        <f t="shared" si="100"/>
        <v>67.404820000000015</v>
      </c>
      <c r="BC165" s="186">
        <f t="shared" si="101"/>
        <v>0</v>
      </c>
      <c r="BD165" s="186">
        <f t="shared" si="102"/>
        <v>0</v>
      </c>
      <c r="BE165" s="186">
        <f t="shared" si="79"/>
        <v>0</v>
      </c>
      <c r="BF165" s="186">
        <f t="shared" si="80"/>
        <v>0</v>
      </c>
      <c r="BG165" s="186">
        <f t="shared" si="81"/>
        <v>0</v>
      </c>
      <c r="BH165" s="186">
        <f t="shared" si="82"/>
        <v>0</v>
      </c>
      <c r="BI165" s="97"/>
      <c r="BJ165" s="186">
        <f t="shared" si="83"/>
        <v>0</v>
      </c>
      <c r="BK165" s="186" t="str">
        <f t="shared" si="84"/>
        <v/>
      </c>
      <c r="BL165" s="186" t="str">
        <f t="shared" si="85"/>
        <v/>
      </c>
      <c r="BM165" s="186" t="str">
        <f t="shared" si="86"/>
        <v/>
      </c>
      <c r="BN165" s="186" t="str">
        <f t="shared" si="87"/>
        <v/>
      </c>
      <c r="BO165" s="186" t="str">
        <f t="shared" si="88"/>
        <v/>
      </c>
      <c r="BP165" s="186" t="str">
        <f t="shared" si="89"/>
        <v/>
      </c>
      <c r="BQ165" s="97"/>
      <c r="BR165" s="186">
        <f t="shared" si="90"/>
        <v>326.05805000000004</v>
      </c>
      <c r="BS165" s="186">
        <f t="shared" si="91"/>
        <v>0</v>
      </c>
      <c r="BT165" s="222">
        <f t="shared" si="92"/>
        <v>0</v>
      </c>
      <c r="BU165" s="222">
        <f t="shared" si="93"/>
        <v>0</v>
      </c>
      <c r="BV165" s="222">
        <f t="shared" si="94"/>
        <v>0</v>
      </c>
      <c r="BW165" s="222">
        <f t="shared" si="95"/>
        <v>0</v>
      </c>
      <c r="BX165" s="222">
        <f t="shared" si="96"/>
        <v>0</v>
      </c>
      <c r="BY165" s="106"/>
      <c r="BZ165" s="197">
        <f>IF(SUMIF('Input| Projects'!$AS$8:$CP$8,"Dx",'Input| Projects'!$AS165:$CP165)=0,"",SUMIF('Input| Projects'!$AS$8:$CP$8,"Dx",'Input| Projects'!$AS165:$CP165))</f>
        <v>0.84999977764695578</v>
      </c>
      <c r="CA165" s="197">
        <f>IF(SUMIF('Input| Projects'!$AS$8:$CP$8,"Tx",'Input| Projects'!$AS165:$CP165)=0,"",SUMIF('Input| Projects'!$AS$8:$CP$8,"Tx",'Input| Projects'!$AS165:$CP165))</f>
        <v>0.15000022235304417</v>
      </c>
      <c r="CB165" s="150" t="str">
        <f t="shared" si="103"/>
        <v/>
      </c>
    </row>
    <row r="166" spans="2:80" x14ac:dyDescent="0.2">
      <c r="B166" s="201">
        <f>IFERROR('Input| Projects'!B166,"")</f>
        <v>157</v>
      </c>
      <c r="C166" s="42" t="str">
        <f>IFERROR(IF('Input| Projects'!C166="","",'Input| Projects'!C166),"")</f>
        <v>Control System Core Refresh</v>
      </c>
      <c r="D166" s="42" t="str">
        <f>IFERROR(IF('Input| Projects'!D166="","",'Input| Projects'!D166),"")</f>
        <v>OTI_03.18</v>
      </c>
      <c r="E166" s="104"/>
      <c r="F166" s="190">
        <f>IFERROR('Input| Projects'!I166*'Input| Escalations'!$K$19,"")</f>
        <v>286.92712</v>
      </c>
      <c r="G166" s="190">
        <f>IFERROR('Input| Projects'!J166*'Input| Escalations'!$K$19,"")</f>
        <v>0</v>
      </c>
      <c r="H166" s="190">
        <f>IFERROR('Input| Projects'!K166*'Input| Escalations'!$K$19,"")</f>
        <v>0</v>
      </c>
      <c r="I166" s="190">
        <f>IFERROR('Input| Projects'!L166*'Input| Escalations'!$K$19,"")</f>
        <v>0</v>
      </c>
      <c r="J166" s="190">
        <f>IFERROR('Input| Projects'!M166*'Input| Escalations'!$K$19,"")</f>
        <v>0</v>
      </c>
      <c r="K166" s="190">
        <f>IFERROR('Input| Projects'!N166*'Input| Escalations'!$K$19,"")</f>
        <v>0</v>
      </c>
      <c r="L166" s="190">
        <f>IFERROR('Input| Projects'!O166*'Input| Escalations'!$K$19,"")</f>
        <v>0</v>
      </c>
      <c r="M166" s="150" t="str">
        <f>IF(ABS(SUM(F166:L166)-(SUM('Input| Projects'!I166:O166)*'Input| Escalations'!$K$19))&lt;0.0000001,"",1)</f>
        <v/>
      </c>
      <c r="N166" s="192">
        <f>'Input| Projects'!$Y166*INDEX('Input| Escalations'!$H$33:$N$33,MATCH('Calc| Project Costs'!N$9,'Input| Escalations'!$H$23:$N$23,0))+'Input| Projects'!$Z166*INDEX('Input| Escalations'!$H$34:$N$34,MATCH('Calc| Project Costs'!N$9,'Input| Escalations'!$H$23:$N$23,0))+'Input| Projects'!$AA166*INDEX('Input| Escalations'!$H$35:$N$35,MATCH('Calc| Project Costs'!N$9,'Input| Escalations'!$H$23:$N$23,0))+1</f>
        <v>1</v>
      </c>
      <c r="O166" s="192">
        <f>'Input| Projects'!$Y166*INDEX('Input| Escalations'!$H$33:$N$33,MATCH('Calc| Project Costs'!O$9,'Input| Escalations'!$H$23:$N$23,0))+'Input| Projects'!$Z166*INDEX('Input| Escalations'!$H$34:$N$34,MATCH('Calc| Project Costs'!O$9,'Input| Escalations'!$H$23:$N$23,0))+'Input| Projects'!$AA166*INDEX('Input| Escalations'!$H$35:$N$35,MATCH('Calc| Project Costs'!O$9,'Input| Escalations'!$H$23:$N$23,0))+1</f>
        <v>1</v>
      </c>
      <c r="P166" s="192">
        <f>'Input| Projects'!$Y166*INDEX('Input| Escalations'!$H$33:$N$33,MATCH('Calc| Project Costs'!P$9,'Input| Escalations'!$H$23:$N$23,0))+'Input| Projects'!$Z166*INDEX('Input| Escalations'!$H$34:$N$34,MATCH('Calc| Project Costs'!P$9,'Input| Escalations'!$H$23:$N$23,0))+'Input| Projects'!$AA166*INDEX('Input| Escalations'!$H$35:$N$35,MATCH('Calc| Project Costs'!P$9,'Input| Escalations'!$H$23:$N$23,0))+1</f>
        <v>1</v>
      </c>
      <c r="Q166" s="192">
        <f>'Input| Projects'!$Y166*INDEX('Input| Escalations'!$H$33:$N$33,MATCH('Calc| Project Costs'!Q$9,'Input| Escalations'!$H$23:$N$23,0))+'Input| Projects'!$Z166*INDEX('Input| Escalations'!$H$34:$N$34,MATCH('Calc| Project Costs'!Q$9,'Input| Escalations'!$H$23:$N$23,0))+'Input| Projects'!$AA166*INDEX('Input| Escalations'!$H$35:$N$35,MATCH('Calc| Project Costs'!Q$9,'Input| Escalations'!$H$23:$N$23,0))+1</f>
        <v>1</v>
      </c>
      <c r="R166" s="192">
        <f>'Input| Projects'!$Y166*INDEX('Input| Escalations'!$H$33:$N$33,MATCH('Calc| Project Costs'!R$9,'Input| Escalations'!$H$23:$N$23,0))+'Input| Projects'!$Z166*INDEX('Input| Escalations'!$H$34:$N$34,MATCH('Calc| Project Costs'!R$9,'Input| Escalations'!$H$23:$N$23,0))+'Input| Projects'!$AA166*INDEX('Input| Escalations'!$H$35:$N$35,MATCH('Calc| Project Costs'!R$9,'Input| Escalations'!$H$23:$N$23,0))+1</f>
        <v>1</v>
      </c>
      <c r="S166" s="192">
        <f>'Input| Projects'!$Y166*INDEX('Input| Escalations'!$H$33:$N$33,MATCH('Calc| Project Costs'!S$9,'Input| Escalations'!$H$23:$N$23,0))+'Input| Projects'!$Z166*INDEX('Input| Escalations'!$H$34:$N$34,MATCH('Calc| Project Costs'!S$9,'Input| Escalations'!$H$23:$N$23,0))+'Input| Projects'!$AA166*INDEX('Input| Escalations'!$H$35:$N$35,MATCH('Calc| Project Costs'!S$9,'Input| Escalations'!$H$23:$N$23,0))+1</f>
        <v>1</v>
      </c>
      <c r="T166" s="192">
        <f>'Input| Projects'!$Y166*INDEX('Input| Escalations'!$H$33:$N$33,MATCH('Calc| Project Costs'!T$9,'Input| Escalations'!$H$23:$N$23,0))+'Input| Projects'!$Z166*INDEX('Input| Escalations'!$H$34:$N$34,MATCH('Calc| Project Costs'!T$9,'Input| Escalations'!$H$23:$N$23,0))+'Input| Projects'!$AA166*INDEX('Input| Escalations'!$H$35:$N$35,MATCH('Calc| Project Costs'!T$9,'Input| Escalations'!$H$23:$N$23,0))+1</f>
        <v>1</v>
      </c>
      <c r="U166" s="106"/>
      <c r="V166" s="186">
        <f t="shared" si="97"/>
        <v>286.92712</v>
      </c>
      <c r="W166" s="186">
        <f t="shared" si="98"/>
        <v>0</v>
      </c>
      <c r="X166" s="186">
        <f t="shared" si="99"/>
        <v>0</v>
      </c>
      <c r="Y166" s="186">
        <f t="shared" si="75"/>
        <v>0</v>
      </c>
      <c r="Z166" s="186">
        <f t="shared" si="76"/>
        <v>0</v>
      </c>
      <c r="AA166" s="186">
        <f t="shared" si="77"/>
        <v>0</v>
      </c>
      <c r="AB166" s="186">
        <f t="shared" si="78"/>
        <v>0</v>
      </c>
      <c r="AC166" s="106"/>
      <c r="AD166" s="186">
        <f>'Input| Projects'!Q166*N166*'Input| Escalations'!$K$19</f>
        <v>0</v>
      </c>
      <c r="AE166" s="186">
        <f>'Input| Projects'!R166*O166*'Input| Escalations'!$K$19</f>
        <v>0</v>
      </c>
      <c r="AF166" s="186">
        <f>'Input| Projects'!S166*P166*'Input| Escalations'!$K$19</f>
        <v>0</v>
      </c>
      <c r="AG166" s="186">
        <f>'Input| Projects'!T166*Q166*'Input| Escalations'!$K$19</f>
        <v>0</v>
      </c>
      <c r="AH166" s="186">
        <f>'Input| Projects'!U166*R166*'Input| Escalations'!$K$19</f>
        <v>0</v>
      </c>
      <c r="AI166" s="186">
        <f>'Input| Projects'!V166*S166*'Input| Escalations'!$K$19</f>
        <v>0</v>
      </c>
      <c r="AJ166" s="186">
        <f>'Input| Projects'!W166*T166*'Input| Escalations'!$K$19</f>
        <v>0</v>
      </c>
      <c r="AK166" s="106"/>
      <c r="AL166" s="186">
        <f>IFERROR(IF('Input| Overheads'!$C$42="Direct costs",SUMPRODUCT(--('Input| Projects'!$AC166="Yes"),'Calc| Overheads Allocation'!C$8,'Calc| Project Costs'!V166),IF('Input| Overheads'!$C$42="Internal labour",SUMPRODUCT(--('Input| Projects'!$AC166="Yes"),'Calc| Overheads Allocation'!C$8,'Calc| Project Costs'!V166,'Input| Projects'!$Y166),IF('Input| Overheads'!$C$42="DNSP defined",SUMPRODUCT(--('Input| Projects'!$AC166="Yes"),'Calc| Overheads Allocation'!C$61,'Input| Projects'!$AF166),""))),"")</f>
        <v>37.440840000000001</v>
      </c>
      <c r="AM166" s="186">
        <f>IFERROR(IF('Input| Overheads'!$C$42="Direct costs",SUMPRODUCT(--('Input| Projects'!$AC166="Yes"),'Calc| Overheads Allocation'!D$8,'Calc| Project Costs'!W166),IF('Input| Overheads'!$C$42="Internal labour",SUMPRODUCT(--('Input| Projects'!$AC166="Yes"),'Calc| Overheads Allocation'!D$8,'Calc| Project Costs'!W166,'Input| Projects'!$Y166),IF('Input| Overheads'!$C$42="DNSP defined",SUMPRODUCT(--('Input| Projects'!$AC166="Yes"),'Calc| Overheads Allocation'!D$61,'Input| Projects'!$AF166),""))),"")</f>
        <v>0</v>
      </c>
      <c r="AN166" s="186">
        <f>IFERROR(IF('Input| Overheads'!$C$42="Direct costs",SUMPRODUCT(--('Input| Projects'!$AC166="Yes"),'Calc| Overheads Allocation'!E$8,'Calc| Project Costs'!X166),IF('Input| Overheads'!$C$42="Internal labour",SUMPRODUCT(--('Input| Projects'!$AC166="Yes"),'Calc| Overheads Allocation'!E$8,'Calc| Project Costs'!X166,'Input| Projects'!$Y166),IF('Input| Overheads'!$C$42="DNSP defined",SUMPRODUCT(--('Input| Projects'!$AC166="Yes"),'Calc| Overheads Allocation'!E$61,'Input| Projects'!$AF166),""))),"")</f>
        <v>0</v>
      </c>
      <c r="AO166" s="186">
        <f>IFERROR(IF('Input| Overheads'!$C$42="Direct costs",SUMPRODUCT(--('Input| Projects'!$AC166="Yes"),'Calc| Overheads Allocation'!F$8,'Calc| Project Costs'!Y166),IF('Input| Overheads'!$C$42="Internal labour",SUMPRODUCT(--('Input| Projects'!$AC166="Yes"),'Calc| Overheads Allocation'!F$8,'Calc| Project Costs'!Y166,'Input| Projects'!$Y166),IF('Input| Overheads'!$C$42="DNSP defined",SUMPRODUCT(--('Input| Projects'!$AC166="Yes"),'Calc| Overheads Allocation'!F$61,'Input| Projects'!$AF166),""))),"")</f>
        <v>0</v>
      </c>
      <c r="AP166" s="186">
        <f>IFERROR(IF('Input| Overheads'!$C$42="Direct costs",SUMPRODUCT(--('Input| Projects'!$AC166="Yes"),'Calc| Overheads Allocation'!G$8,'Calc| Project Costs'!Z166),IF('Input| Overheads'!$C$42="Internal labour",SUMPRODUCT(--('Input| Projects'!$AC166="Yes"),'Calc| Overheads Allocation'!G$8,'Calc| Project Costs'!Z166,'Input| Projects'!$Y166),IF('Input| Overheads'!$C$42="DNSP defined",SUMPRODUCT(--('Input| Projects'!$AC166="Yes"),'Calc| Overheads Allocation'!G$61,'Input| Projects'!$AF166),""))),"")</f>
        <v>0</v>
      </c>
      <c r="AQ166" s="186">
        <f>IFERROR(IF('Input| Overheads'!$C$42="Direct costs",SUMPRODUCT(--('Input| Projects'!$AC166="Yes"),'Calc| Overheads Allocation'!H$8,'Calc| Project Costs'!AA166),IF('Input| Overheads'!$C$42="Internal labour",SUMPRODUCT(--('Input| Projects'!$AC166="Yes"),'Calc| Overheads Allocation'!H$8,'Calc| Project Costs'!AA166,'Input| Projects'!$Y166),IF('Input| Overheads'!$C$42="DNSP defined",SUMPRODUCT(--('Input| Projects'!$AC166="Yes"),'Calc| Overheads Allocation'!H$61,'Input| Projects'!$AF166),""))),"")</f>
        <v>0</v>
      </c>
      <c r="AR166" s="186">
        <f>IFERROR(IF('Input| Overheads'!$C$42="Direct costs",SUMPRODUCT(--('Input| Projects'!$AC166="Yes"),'Calc| Overheads Allocation'!I$8,'Calc| Project Costs'!AB166),IF('Input| Overheads'!$C$42="Internal labour",SUMPRODUCT(--('Input| Projects'!$AC166="Yes"),'Calc| Overheads Allocation'!I$8,'Calc| Project Costs'!AB166,'Input| Projects'!$Y166),IF('Input| Overheads'!$C$42="DNSP defined",SUMPRODUCT(--('Input| Projects'!$AC166="Yes"),'Calc| Overheads Allocation'!I$61,'Input| Projects'!$AF166),""))),"")</f>
        <v>0</v>
      </c>
      <c r="AS166" s="106"/>
      <c r="AT166" s="186">
        <f>IFERROR(IF('Input| Overheads'!$C$42="Direct costs",SUMPRODUCT(--('Input| Projects'!$AD166="Yes"),'Calc| Overheads Allocation'!C$9,'Calc| Project Costs'!V166),IF('Input| Overheads'!$C$42="Internal labour",SUMPRODUCT(--('Input| Projects'!$AD166="Yes"),'Calc| Overheads Allocation'!C$9,'Calc| Project Costs'!V166,'Input| Projects'!$Y166),IF('Input| Overheads'!$C$42="DNSP defined",SUMPRODUCT(--('Input| Projects'!$AD166="Yes"),'Calc| Overheads Allocation'!C$62,'Input| Projects'!$AG166),""))),"")</f>
        <v>0</v>
      </c>
      <c r="AU166" s="186">
        <f>IFERROR(IF('Input| Overheads'!$C$42="Direct costs",SUMPRODUCT(--('Input| Projects'!$AD166="Yes"),'Calc| Overheads Allocation'!D$9,'Calc| Project Costs'!W166),IF('Input| Overheads'!$C$42="Internal labour",SUMPRODUCT(--('Input| Projects'!$AD166="Yes"),'Calc| Overheads Allocation'!D$9,'Calc| Project Costs'!W166,'Input| Projects'!$Y166),IF('Input| Overheads'!$C$42="DNSP defined",SUMPRODUCT(--('Input| Projects'!$AD166="Yes"),'Calc| Overheads Allocation'!D$62,'Input| Projects'!$AG166),""))),"")</f>
        <v>0</v>
      </c>
      <c r="AV166" s="186">
        <f>IFERROR(IF('Input| Overheads'!$C$42="Direct costs",SUMPRODUCT(--('Input| Projects'!$AD166="Yes"),'Calc| Overheads Allocation'!E$9,'Calc| Project Costs'!X166),IF('Input| Overheads'!$C$42="Internal labour",SUMPRODUCT(--('Input| Projects'!$AD166="Yes"),'Calc| Overheads Allocation'!E$9,'Calc| Project Costs'!X166,'Input| Projects'!$Y166),IF('Input| Overheads'!$C$42="DNSP defined",SUMPRODUCT(--('Input| Projects'!$AD166="Yes"),'Calc| Overheads Allocation'!E$62,'Input| Projects'!$AG166),""))),"")</f>
        <v>0</v>
      </c>
      <c r="AW166" s="186">
        <f>IFERROR(IF('Input| Overheads'!$C$42="Direct costs",SUMPRODUCT(--('Input| Projects'!$AD166="Yes"),'Calc| Overheads Allocation'!F$9,'Calc| Project Costs'!Y166),IF('Input| Overheads'!$C$42="Internal labour",SUMPRODUCT(--('Input| Projects'!$AD166="Yes"),'Calc| Overheads Allocation'!F$9,'Calc| Project Costs'!Y166,'Input| Projects'!$Y166),IF('Input| Overheads'!$C$42="DNSP defined",SUMPRODUCT(--('Input| Projects'!$AD166="Yes"),'Calc| Overheads Allocation'!F$62,'Input| Projects'!$AG166),""))),"")</f>
        <v>0</v>
      </c>
      <c r="AX166" s="186">
        <f>IFERROR(IF('Input| Overheads'!$C$42="Direct costs",SUMPRODUCT(--('Input| Projects'!$AD166="Yes"),'Calc| Overheads Allocation'!G$9,'Calc| Project Costs'!Z166),IF('Input| Overheads'!$C$42="Internal labour",SUMPRODUCT(--('Input| Projects'!$AD166="Yes"),'Calc| Overheads Allocation'!G$9,'Calc| Project Costs'!Z166,'Input| Projects'!$Y166),IF('Input| Overheads'!$C$42="DNSP defined",SUMPRODUCT(--('Input| Projects'!$AD166="Yes"),'Calc| Overheads Allocation'!G$62,'Input| Projects'!$AG166),""))),"")</f>
        <v>0</v>
      </c>
      <c r="AY166" s="186">
        <f>IFERROR(IF('Input| Overheads'!$C$42="Direct costs",SUMPRODUCT(--('Input| Projects'!$AD166="Yes"),'Calc| Overheads Allocation'!H$9,'Calc| Project Costs'!AA166),IF('Input| Overheads'!$C$42="Internal labour",SUMPRODUCT(--('Input| Projects'!$AD166="Yes"),'Calc| Overheads Allocation'!H$9,'Calc| Project Costs'!AA166,'Input| Projects'!$Y166),IF('Input| Overheads'!$C$42="DNSP defined",SUMPRODUCT(--('Input| Projects'!$AD166="Yes"),'Calc| Overheads Allocation'!H$62,'Input| Projects'!$AG166),""))),"")</f>
        <v>0</v>
      </c>
      <c r="AZ166" s="186">
        <f>IFERROR(IF('Input| Overheads'!$C$42="Direct costs",SUMPRODUCT(--('Input| Projects'!$AD166="Yes"),'Calc| Overheads Allocation'!I$9,'Calc| Project Costs'!AB166),IF('Input| Overheads'!$C$42="Internal labour",SUMPRODUCT(--('Input| Projects'!$AD166="Yes"),'Calc| Overheads Allocation'!I$9,'Calc| Project Costs'!AB166,'Input| Projects'!$Y166),IF('Input| Overheads'!$C$42="DNSP defined",SUMPRODUCT(--('Input| Projects'!$AD166="Yes"),'Calc| Overheads Allocation'!I$62,'Input| Projects'!$AG166),""))),"")</f>
        <v>0</v>
      </c>
      <c r="BA166" s="106"/>
      <c r="BB166" s="186">
        <f t="shared" si="100"/>
        <v>37.440840000000001</v>
      </c>
      <c r="BC166" s="186">
        <f t="shared" si="101"/>
        <v>0</v>
      </c>
      <c r="BD166" s="186">
        <f t="shared" si="102"/>
        <v>0</v>
      </c>
      <c r="BE166" s="186">
        <f t="shared" si="79"/>
        <v>0</v>
      </c>
      <c r="BF166" s="186">
        <f t="shared" si="80"/>
        <v>0</v>
      </c>
      <c r="BG166" s="186">
        <f t="shared" si="81"/>
        <v>0</v>
      </c>
      <c r="BH166" s="186">
        <f t="shared" si="82"/>
        <v>0</v>
      </c>
      <c r="BI166" s="97"/>
      <c r="BJ166" s="186">
        <f t="shared" si="83"/>
        <v>0</v>
      </c>
      <c r="BK166" s="186" t="str">
        <f t="shared" si="84"/>
        <v/>
      </c>
      <c r="BL166" s="186" t="str">
        <f t="shared" si="85"/>
        <v/>
      </c>
      <c r="BM166" s="186" t="str">
        <f t="shared" si="86"/>
        <v/>
      </c>
      <c r="BN166" s="186" t="str">
        <f t="shared" si="87"/>
        <v/>
      </c>
      <c r="BO166" s="186" t="str">
        <f t="shared" si="88"/>
        <v/>
      </c>
      <c r="BP166" s="186" t="str">
        <f t="shared" si="89"/>
        <v/>
      </c>
      <c r="BQ166" s="97"/>
      <c r="BR166" s="186">
        <f t="shared" si="90"/>
        <v>324.36795999999998</v>
      </c>
      <c r="BS166" s="186">
        <f t="shared" si="91"/>
        <v>0</v>
      </c>
      <c r="BT166" s="222">
        <f t="shared" si="92"/>
        <v>0</v>
      </c>
      <c r="BU166" s="222">
        <f t="shared" si="93"/>
        <v>0</v>
      </c>
      <c r="BV166" s="222">
        <f t="shared" si="94"/>
        <v>0</v>
      </c>
      <c r="BW166" s="222">
        <f t="shared" si="95"/>
        <v>0</v>
      </c>
      <c r="BX166" s="222">
        <f t="shared" si="96"/>
        <v>0</v>
      </c>
      <c r="BY166" s="106"/>
      <c r="BZ166" s="197">
        <f>IF(SUMIF('Input| Projects'!$AS$8:$CP$8,"Dx",'Input| Projects'!$AS166:$CP166)=0,"",SUMIF('Input| Projects'!$AS$8:$CP$8,"Dx",'Input| Projects'!$AS166:$CP166))</f>
        <v>0.85036863690236242</v>
      </c>
      <c r="CA166" s="197">
        <f>IF(SUMIF('Input| Projects'!$AS$8:$CP$8,"Tx",'Input| Projects'!$AS166:$CP166)=0,"",SUMIF('Input| Projects'!$AS$8:$CP$8,"Tx",'Input| Projects'!$AS166:$CP166))</f>
        <v>0.14963136309763767</v>
      </c>
      <c r="CB166" s="150" t="str">
        <f t="shared" si="103"/>
        <v/>
      </c>
    </row>
    <row r="167" spans="2:80" x14ac:dyDescent="0.2">
      <c r="B167" s="201">
        <f>IFERROR('Input| Projects'!B167,"")</f>
        <v>158</v>
      </c>
      <c r="C167" s="42" t="str">
        <f>IFERROR(IF('Input| Projects'!C167="","",'Input| Projects'!C167),"")</f>
        <v>Control System Core Refresh</v>
      </c>
      <c r="D167" s="42" t="str">
        <f>IFERROR(IF('Input| Projects'!D167="","",'Input| Projects'!D167),"")</f>
        <v>OTI_03.18</v>
      </c>
      <c r="E167" s="104"/>
      <c r="F167" s="190">
        <f>IFERROR('Input| Projects'!I167*'Input| Escalations'!$K$19,"")</f>
        <v>998.60802999999999</v>
      </c>
      <c r="G167" s="190">
        <f>IFERROR('Input| Projects'!J167*'Input| Escalations'!$K$19,"")</f>
        <v>0</v>
      </c>
      <c r="H167" s="190">
        <f>IFERROR('Input| Projects'!K167*'Input| Escalations'!$K$19,"")</f>
        <v>0</v>
      </c>
      <c r="I167" s="190">
        <f>IFERROR('Input| Projects'!L167*'Input| Escalations'!$K$19,"")</f>
        <v>0</v>
      </c>
      <c r="J167" s="190">
        <f>IFERROR('Input| Projects'!M167*'Input| Escalations'!$K$19,"")</f>
        <v>0</v>
      </c>
      <c r="K167" s="190">
        <f>IFERROR('Input| Projects'!N167*'Input| Escalations'!$K$19,"")</f>
        <v>0</v>
      </c>
      <c r="L167" s="190">
        <f>IFERROR('Input| Projects'!O167*'Input| Escalations'!$K$19,"")</f>
        <v>0</v>
      </c>
      <c r="M167" s="150" t="str">
        <f>IF(ABS(SUM(F167:L167)-(SUM('Input| Projects'!I167:O167)*'Input| Escalations'!$K$19))&lt;0.0000001,"",1)</f>
        <v/>
      </c>
      <c r="N167" s="192">
        <f>'Input| Projects'!$Y167*INDEX('Input| Escalations'!$H$33:$N$33,MATCH('Calc| Project Costs'!N$9,'Input| Escalations'!$H$23:$N$23,0))+'Input| Projects'!$Z167*INDEX('Input| Escalations'!$H$34:$N$34,MATCH('Calc| Project Costs'!N$9,'Input| Escalations'!$H$23:$N$23,0))+'Input| Projects'!$AA167*INDEX('Input| Escalations'!$H$35:$N$35,MATCH('Calc| Project Costs'!N$9,'Input| Escalations'!$H$23:$N$23,0))+1</f>
        <v>1</v>
      </c>
      <c r="O167" s="192">
        <f>'Input| Projects'!$Y167*INDEX('Input| Escalations'!$H$33:$N$33,MATCH('Calc| Project Costs'!O$9,'Input| Escalations'!$H$23:$N$23,0))+'Input| Projects'!$Z167*INDEX('Input| Escalations'!$H$34:$N$34,MATCH('Calc| Project Costs'!O$9,'Input| Escalations'!$H$23:$N$23,0))+'Input| Projects'!$AA167*INDEX('Input| Escalations'!$H$35:$N$35,MATCH('Calc| Project Costs'!O$9,'Input| Escalations'!$H$23:$N$23,0))+1</f>
        <v>1</v>
      </c>
      <c r="P167" s="192">
        <f>'Input| Projects'!$Y167*INDEX('Input| Escalations'!$H$33:$N$33,MATCH('Calc| Project Costs'!P$9,'Input| Escalations'!$H$23:$N$23,0))+'Input| Projects'!$Z167*INDEX('Input| Escalations'!$H$34:$N$34,MATCH('Calc| Project Costs'!P$9,'Input| Escalations'!$H$23:$N$23,0))+'Input| Projects'!$AA167*INDEX('Input| Escalations'!$H$35:$N$35,MATCH('Calc| Project Costs'!P$9,'Input| Escalations'!$H$23:$N$23,0))+1</f>
        <v>1</v>
      </c>
      <c r="Q167" s="192">
        <f>'Input| Projects'!$Y167*INDEX('Input| Escalations'!$H$33:$N$33,MATCH('Calc| Project Costs'!Q$9,'Input| Escalations'!$H$23:$N$23,0))+'Input| Projects'!$Z167*INDEX('Input| Escalations'!$H$34:$N$34,MATCH('Calc| Project Costs'!Q$9,'Input| Escalations'!$H$23:$N$23,0))+'Input| Projects'!$AA167*INDEX('Input| Escalations'!$H$35:$N$35,MATCH('Calc| Project Costs'!Q$9,'Input| Escalations'!$H$23:$N$23,0))+1</f>
        <v>1</v>
      </c>
      <c r="R167" s="192">
        <f>'Input| Projects'!$Y167*INDEX('Input| Escalations'!$H$33:$N$33,MATCH('Calc| Project Costs'!R$9,'Input| Escalations'!$H$23:$N$23,0))+'Input| Projects'!$Z167*INDEX('Input| Escalations'!$H$34:$N$34,MATCH('Calc| Project Costs'!R$9,'Input| Escalations'!$H$23:$N$23,0))+'Input| Projects'!$AA167*INDEX('Input| Escalations'!$H$35:$N$35,MATCH('Calc| Project Costs'!R$9,'Input| Escalations'!$H$23:$N$23,0))+1</f>
        <v>1</v>
      </c>
      <c r="S167" s="192">
        <f>'Input| Projects'!$Y167*INDEX('Input| Escalations'!$H$33:$N$33,MATCH('Calc| Project Costs'!S$9,'Input| Escalations'!$H$23:$N$23,0))+'Input| Projects'!$Z167*INDEX('Input| Escalations'!$H$34:$N$34,MATCH('Calc| Project Costs'!S$9,'Input| Escalations'!$H$23:$N$23,0))+'Input| Projects'!$AA167*INDEX('Input| Escalations'!$H$35:$N$35,MATCH('Calc| Project Costs'!S$9,'Input| Escalations'!$H$23:$N$23,0))+1</f>
        <v>1</v>
      </c>
      <c r="T167" s="192">
        <f>'Input| Projects'!$Y167*INDEX('Input| Escalations'!$H$33:$N$33,MATCH('Calc| Project Costs'!T$9,'Input| Escalations'!$H$23:$N$23,0))+'Input| Projects'!$Z167*INDEX('Input| Escalations'!$H$34:$N$34,MATCH('Calc| Project Costs'!T$9,'Input| Escalations'!$H$23:$N$23,0))+'Input| Projects'!$AA167*INDEX('Input| Escalations'!$H$35:$N$35,MATCH('Calc| Project Costs'!T$9,'Input| Escalations'!$H$23:$N$23,0))+1</f>
        <v>1</v>
      </c>
      <c r="U167" s="106"/>
      <c r="V167" s="186">
        <f t="shared" si="97"/>
        <v>998.60802999999999</v>
      </c>
      <c r="W167" s="186">
        <f t="shared" si="98"/>
        <v>0</v>
      </c>
      <c r="X167" s="186">
        <f t="shared" si="99"/>
        <v>0</v>
      </c>
      <c r="Y167" s="186">
        <f t="shared" si="75"/>
        <v>0</v>
      </c>
      <c r="Z167" s="186">
        <f t="shared" si="76"/>
        <v>0</v>
      </c>
      <c r="AA167" s="186">
        <f t="shared" si="77"/>
        <v>0</v>
      </c>
      <c r="AB167" s="186">
        <f t="shared" si="78"/>
        <v>0</v>
      </c>
      <c r="AC167" s="106"/>
      <c r="AD167" s="186">
        <f>'Input| Projects'!Q167*N167*'Input| Escalations'!$K$19</f>
        <v>0</v>
      </c>
      <c r="AE167" s="186">
        <f>'Input| Projects'!R167*O167*'Input| Escalations'!$K$19</f>
        <v>0</v>
      </c>
      <c r="AF167" s="186">
        <f>'Input| Projects'!S167*P167*'Input| Escalations'!$K$19</f>
        <v>0</v>
      </c>
      <c r="AG167" s="186">
        <f>'Input| Projects'!T167*Q167*'Input| Escalations'!$K$19</f>
        <v>0</v>
      </c>
      <c r="AH167" s="186">
        <f>'Input| Projects'!U167*R167*'Input| Escalations'!$K$19</f>
        <v>0</v>
      </c>
      <c r="AI167" s="186">
        <f>'Input| Projects'!V167*S167*'Input| Escalations'!$K$19</f>
        <v>0</v>
      </c>
      <c r="AJ167" s="186">
        <f>'Input| Projects'!W167*T167*'Input| Escalations'!$K$19</f>
        <v>0</v>
      </c>
      <c r="AK167" s="106"/>
      <c r="AL167" s="186">
        <f>IFERROR(IF('Input| Overheads'!$C$42="Direct costs",SUMPRODUCT(--('Input| Projects'!$AC167="Yes"),'Calc| Overheads Allocation'!C$8,'Calc| Project Costs'!V167),IF('Input| Overheads'!$C$42="Internal labour",SUMPRODUCT(--('Input| Projects'!$AC167="Yes"),'Calc| Overheads Allocation'!C$8,'Calc| Project Costs'!V167,'Input| Projects'!$Y167),IF('Input| Overheads'!$C$42="DNSP defined",SUMPRODUCT(--('Input| Projects'!$AC167="Yes"),'Calc| Overheads Allocation'!C$61,'Input| Projects'!$AF167),""))),"")</f>
        <v>184.66556</v>
      </c>
      <c r="AM167" s="186">
        <f>IFERROR(IF('Input| Overheads'!$C$42="Direct costs",SUMPRODUCT(--('Input| Projects'!$AC167="Yes"),'Calc| Overheads Allocation'!D$8,'Calc| Project Costs'!W167),IF('Input| Overheads'!$C$42="Internal labour",SUMPRODUCT(--('Input| Projects'!$AC167="Yes"),'Calc| Overheads Allocation'!D$8,'Calc| Project Costs'!W167,'Input| Projects'!$Y167),IF('Input| Overheads'!$C$42="DNSP defined",SUMPRODUCT(--('Input| Projects'!$AC167="Yes"),'Calc| Overheads Allocation'!D$61,'Input| Projects'!$AF167),""))),"")</f>
        <v>0</v>
      </c>
      <c r="AN167" s="186">
        <f>IFERROR(IF('Input| Overheads'!$C$42="Direct costs",SUMPRODUCT(--('Input| Projects'!$AC167="Yes"),'Calc| Overheads Allocation'!E$8,'Calc| Project Costs'!X167),IF('Input| Overheads'!$C$42="Internal labour",SUMPRODUCT(--('Input| Projects'!$AC167="Yes"),'Calc| Overheads Allocation'!E$8,'Calc| Project Costs'!X167,'Input| Projects'!$Y167),IF('Input| Overheads'!$C$42="DNSP defined",SUMPRODUCT(--('Input| Projects'!$AC167="Yes"),'Calc| Overheads Allocation'!E$61,'Input| Projects'!$AF167),""))),"")</f>
        <v>0</v>
      </c>
      <c r="AO167" s="186">
        <f>IFERROR(IF('Input| Overheads'!$C$42="Direct costs",SUMPRODUCT(--('Input| Projects'!$AC167="Yes"),'Calc| Overheads Allocation'!F$8,'Calc| Project Costs'!Y167),IF('Input| Overheads'!$C$42="Internal labour",SUMPRODUCT(--('Input| Projects'!$AC167="Yes"),'Calc| Overheads Allocation'!F$8,'Calc| Project Costs'!Y167,'Input| Projects'!$Y167),IF('Input| Overheads'!$C$42="DNSP defined",SUMPRODUCT(--('Input| Projects'!$AC167="Yes"),'Calc| Overheads Allocation'!F$61,'Input| Projects'!$AF167),""))),"")</f>
        <v>0</v>
      </c>
      <c r="AP167" s="186">
        <f>IFERROR(IF('Input| Overheads'!$C$42="Direct costs",SUMPRODUCT(--('Input| Projects'!$AC167="Yes"),'Calc| Overheads Allocation'!G$8,'Calc| Project Costs'!Z167),IF('Input| Overheads'!$C$42="Internal labour",SUMPRODUCT(--('Input| Projects'!$AC167="Yes"),'Calc| Overheads Allocation'!G$8,'Calc| Project Costs'!Z167,'Input| Projects'!$Y167),IF('Input| Overheads'!$C$42="DNSP defined",SUMPRODUCT(--('Input| Projects'!$AC167="Yes"),'Calc| Overheads Allocation'!G$61,'Input| Projects'!$AF167),""))),"")</f>
        <v>0</v>
      </c>
      <c r="AQ167" s="186">
        <f>IFERROR(IF('Input| Overheads'!$C$42="Direct costs",SUMPRODUCT(--('Input| Projects'!$AC167="Yes"),'Calc| Overheads Allocation'!H$8,'Calc| Project Costs'!AA167),IF('Input| Overheads'!$C$42="Internal labour",SUMPRODUCT(--('Input| Projects'!$AC167="Yes"),'Calc| Overheads Allocation'!H$8,'Calc| Project Costs'!AA167,'Input| Projects'!$Y167),IF('Input| Overheads'!$C$42="DNSP defined",SUMPRODUCT(--('Input| Projects'!$AC167="Yes"),'Calc| Overheads Allocation'!H$61,'Input| Projects'!$AF167),""))),"")</f>
        <v>0</v>
      </c>
      <c r="AR167" s="186">
        <f>IFERROR(IF('Input| Overheads'!$C$42="Direct costs",SUMPRODUCT(--('Input| Projects'!$AC167="Yes"),'Calc| Overheads Allocation'!I$8,'Calc| Project Costs'!AB167),IF('Input| Overheads'!$C$42="Internal labour",SUMPRODUCT(--('Input| Projects'!$AC167="Yes"),'Calc| Overheads Allocation'!I$8,'Calc| Project Costs'!AB167,'Input| Projects'!$Y167),IF('Input| Overheads'!$C$42="DNSP defined",SUMPRODUCT(--('Input| Projects'!$AC167="Yes"),'Calc| Overheads Allocation'!I$61,'Input| Projects'!$AF167),""))),"")</f>
        <v>0</v>
      </c>
      <c r="AS167" s="106"/>
      <c r="AT167" s="186">
        <f>IFERROR(IF('Input| Overheads'!$C$42="Direct costs",SUMPRODUCT(--('Input| Projects'!$AD167="Yes"),'Calc| Overheads Allocation'!C$9,'Calc| Project Costs'!V167),IF('Input| Overheads'!$C$42="Internal labour",SUMPRODUCT(--('Input| Projects'!$AD167="Yes"),'Calc| Overheads Allocation'!C$9,'Calc| Project Costs'!V167,'Input| Projects'!$Y167),IF('Input| Overheads'!$C$42="DNSP defined",SUMPRODUCT(--('Input| Projects'!$AD167="Yes"),'Calc| Overheads Allocation'!C$62,'Input| Projects'!$AG167),""))),"")</f>
        <v>0</v>
      </c>
      <c r="AU167" s="186">
        <f>IFERROR(IF('Input| Overheads'!$C$42="Direct costs",SUMPRODUCT(--('Input| Projects'!$AD167="Yes"),'Calc| Overheads Allocation'!D$9,'Calc| Project Costs'!W167),IF('Input| Overheads'!$C$42="Internal labour",SUMPRODUCT(--('Input| Projects'!$AD167="Yes"),'Calc| Overheads Allocation'!D$9,'Calc| Project Costs'!W167,'Input| Projects'!$Y167),IF('Input| Overheads'!$C$42="DNSP defined",SUMPRODUCT(--('Input| Projects'!$AD167="Yes"),'Calc| Overheads Allocation'!D$62,'Input| Projects'!$AG167),""))),"")</f>
        <v>0</v>
      </c>
      <c r="AV167" s="186">
        <f>IFERROR(IF('Input| Overheads'!$C$42="Direct costs",SUMPRODUCT(--('Input| Projects'!$AD167="Yes"),'Calc| Overheads Allocation'!E$9,'Calc| Project Costs'!X167),IF('Input| Overheads'!$C$42="Internal labour",SUMPRODUCT(--('Input| Projects'!$AD167="Yes"),'Calc| Overheads Allocation'!E$9,'Calc| Project Costs'!X167,'Input| Projects'!$Y167),IF('Input| Overheads'!$C$42="DNSP defined",SUMPRODUCT(--('Input| Projects'!$AD167="Yes"),'Calc| Overheads Allocation'!E$62,'Input| Projects'!$AG167),""))),"")</f>
        <v>0</v>
      </c>
      <c r="AW167" s="186">
        <f>IFERROR(IF('Input| Overheads'!$C$42="Direct costs",SUMPRODUCT(--('Input| Projects'!$AD167="Yes"),'Calc| Overheads Allocation'!F$9,'Calc| Project Costs'!Y167),IF('Input| Overheads'!$C$42="Internal labour",SUMPRODUCT(--('Input| Projects'!$AD167="Yes"),'Calc| Overheads Allocation'!F$9,'Calc| Project Costs'!Y167,'Input| Projects'!$Y167),IF('Input| Overheads'!$C$42="DNSP defined",SUMPRODUCT(--('Input| Projects'!$AD167="Yes"),'Calc| Overheads Allocation'!F$62,'Input| Projects'!$AG167),""))),"")</f>
        <v>0</v>
      </c>
      <c r="AX167" s="186">
        <f>IFERROR(IF('Input| Overheads'!$C$42="Direct costs",SUMPRODUCT(--('Input| Projects'!$AD167="Yes"),'Calc| Overheads Allocation'!G$9,'Calc| Project Costs'!Z167),IF('Input| Overheads'!$C$42="Internal labour",SUMPRODUCT(--('Input| Projects'!$AD167="Yes"),'Calc| Overheads Allocation'!G$9,'Calc| Project Costs'!Z167,'Input| Projects'!$Y167),IF('Input| Overheads'!$C$42="DNSP defined",SUMPRODUCT(--('Input| Projects'!$AD167="Yes"),'Calc| Overheads Allocation'!G$62,'Input| Projects'!$AG167),""))),"")</f>
        <v>0</v>
      </c>
      <c r="AY167" s="186">
        <f>IFERROR(IF('Input| Overheads'!$C$42="Direct costs",SUMPRODUCT(--('Input| Projects'!$AD167="Yes"),'Calc| Overheads Allocation'!H$9,'Calc| Project Costs'!AA167),IF('Input| Overheads'!$C$42="Internal labour",SUMPRODUCT(--('Input| Projects'!$AD167="Yes"),'Calc| Overheads Allocation'!H$9,'Calc| Project Costs'!AA167,'Input| Projects'!$Y167),IF('Input| Overheads'!$C$42="DNSP defined",SUMPRODUCT(--('Input| Projects'!$AD167="Yes"),'Calc| Overheads Allocation'!H$62,'Input| Projects'!$AG167),""))),"")</f>
        <v>0</v>
      </c>
      <c r="AZ167" s="186">
        <f>IFERROR(IF('Input| Overheads'!$C$42="Direct costs",SUMPRODUCT(--('Input| Projects'!$AD167="Yes"),'Calc| Overheads Allocation'!I$9,'Calc| Project Costs'!AB167),IF('Input| Overheads'!$C$42="Internal labour",SUMPRODUCT(--('Input| Projects'!$AD167="Yes"),'Calc| Overheads Allocation'!I$9,'Calc| Project Costs'!AB167,'Input| Projects'!$Y167),IF('Input| Overheads'!$C$42="DNSP defined",SUMPRODUCT(--('Input| Projects'!$AD167="Yes"),'Calc| Overheads Allocation'!I$62,'Input| Projects'!$AG167),""))),"")</f>
        <v>0</v>
      </c>
      <c r="BA167" s="106"/>
      <c r="BB167" s="186">
        <f t="shared" si="100"/>
        <v>184.66556</v>
      </c>
      <c r="BC167" s="186">
        <f t="shared" si="101"/>
        <v>0</v>
      </c>
      <c r="BD167" s="186">
        <f t="shared" si="102"/>
        <v>0</v>
      </c>
      <c r="BE167" s="186">
        <f t="shared" si="79"/>
        <v>0</v>
      </c>
      <c r="BF167" s="186">
        <f t="shared" si="80"/>
        <v>0</v>
      </c>
      <c r="BG167" s="186">
        <f t="shared" si="81"/>
        <v>0</v>
      </c>
      <c r="BH167" s="186">
        <f t="shared" si="82"/>
        <v>0</v>
      </c>
      <c r="BI167" s="97"/>
      <c r="BJ167" s="186">
        <f t="shared" si="83"/>
        <v>0</v>
      </c>
      <c r="BK167" s="186" t="str">
        <f t="shared" si="84"/>
        <v/>
      </c>
      <c r="BL167" s="186" t="str">
        <f t="shared" si="85"/>
        <v/>
      </c>
      <c r="BM167" s="186" t="str">
        <f t="shared" si="86"/>
        <v/>
      </c>
      <c r="BN167" s="186" t="str">
        <f t="shared" si="87"/>
        <v/>
      </c>
      <c r="BO167" s="186" t="str">
        <f t="shared" si="88"/>
        <v/>
      </c>
      <c r="BP167" s="186" t="str">
        <f t="shared" si="89"/>
        <v/>
      </c>
      <c r="BQ167" s="97"/>
      <c r="BR167" s="186">
        <f t="shared" si="90"/>
        <v>1183.27359</v>
      </c>
      <c r="BS167" s="186">
        <f t="shared" si="91"/>
        <v>0</v>
      </c>
      <c r="BT167" s="222">
        <f t="shared" si="92"/>
        <v>0</v>
      </c>
      <c r="BU167" s="222">
        <f t="shared" si="93"/>
        <v>0</v>
      </c>
      <c r="BV167" s="222">
        <f t="shared" si="94"/>
        <v>0</v>
      </c>
      <c r="BW167" s="222">
        <f t="shared" si="95"/>
        <v>0</v>
      </c>
      <c r="BX167" s="222">
        <f t="shared" si="96"/>
        <v>0</v>
      </c>
      <c r="BY167" s="106"/>
      <c r="BZ167" s="197">
        <f>IF(SUMIF('Input| Projects'!$AS$8:$CP$8,"Dx",'Input| Projects'!$AS167:$CP167)=0,"",SUMIF('Input| Projects'!$AS$8:$CP$8,"Dx",'Input| Projects'!$AS167:$CP167))</f>
        <v>0.85157837419493143</v>
      </c>
      <c r="CA167" s="197">
        <f>IF(SUMIF('Input| Projects'!$AS$8:$CP$8,"Tx",'Input| Projects'!$AS167:$CP167)=0,"",SUMIF('Input| Projects'!$AS$8:$CP$8,"Tx",'Input| Projects'!$AS167:$CP167))</f>
        <v>0.1484216258050684</v>
      </c>
      <c r="CB167" s="150" t="str">
        <f t="shared" si="103"/>
        <v/>
      </c>
    </row>
    <row r="168" spans="2:80" x14ac:dyDescent="0.2">
      <c r="B168" s="201">
        <f>IFERROR('Input| Projects'!B168,"")</f>
        <v>159</v>
      </c>
      <c r="C168" s="42" t="str">
        <f>IFERROR(IF('Input| Projects'!C168="","",'Input| Projects'!C168),"")</f>
        <v>Control System Core Refresh</v>
      </c>
      <c r="D168" s="42" t="str">
        <f>IFERROR(IF('Input| Projects'!D168="","",'Input| Projects'!D168),"")</f>
        <v>OTI_03.18</v>
      </c>
      <c r="E168" s="104"/>
      <c r="F168" s="190">
        <f>IFERROR('Input| Projects'!I168*'Input| Escalations'!$K$19,"")</f>
        <v>26.581700000000001</v>
      </c>
      <c r="G168" s="190">
        <f>IFERROR('Input| Projects'!J168*'Input| Escalations'!$K$19,"")</f>
        <v>0</v>
      </c>
      <c r="H168" s="190">
        <f>IFERROR('Input| Projects'!K168*'Input| Escalations'!$K$19,"")</f>
        <v>0</v>
      </c>
      <c r="I168" s="190">
        <f>IFERROR('Input| Projects'!L168*'Input| Escalations'!$K$19,"")</f>
        <v>0</v>
      </c>
      <c r="J168" s="190">
        <f>IFERROR('Input| Projects'!M168*'Input| Escalations'!$K$19,"")</f>
        <v>0</v>
      </c>
      <c r="K168" s="190">
        <f>IFERROR('Input| Projects'!N168*'Input| Escalations'!$K$19,"")</f>
        <v>0</v>
      </c>
      <c r="L168" s="190">
        <f>IFERROR('Input| Projects'!O168*'Input| Escalations'!$K$19,"")</f>
        <v>0</v>
      </c>
      <c r="M168" s="150" t="str">
        <f>IF(ABS(SUM(F168:L168)-(SUM('Input| Projects'!I168:O168)*'Input| Escalations'!$K$19))&lt;0.0000001,"",1)</f>
        <v/>
      </c>
      <c r="N168" s="192">
        <f>'Input| Projects'!$Y168*INDEX('Input| Escalations'!$H$33:$N$33,MATCH('Calc| Project Costs'!N$9,'Input| Escalations'!$H$23:$N$23,0))+'Input| Projects'!$Z168*INDEX('Input| Escalations'!$H$34:$N$34,MATCH('Calc| Project Costs'!N$9,'Input| Escalations'!$H$23:$N$23,0))+'Input| Projects'!$AA168*INDEX('Input| Escalations'!$H$35:$N$35,MATCH('Calc| Project Costs'!N$9,'Input| Escalations'!$H$23:$N$23,0))+1</f>
        <v>1</v>
      </c>
      <c r="O168" s="192">
        <f>'Input| Projects'!$Y168*INDEX('Input| Escalations'!$H$33:$N$33,MATCH('Calc| Project Costs'!O$9,'Input| Escalations'!$H$23:$N$23,0))+'Input| Projects'!$Z168*INDEX('Input| Escalations'!$H$34:$N$34,MATCH('Calc| Project Costs'!O$9,'Input| Escalations'!$H$23:$N$23,0))+'Input| Projects'!$AA168*INDEX('Input| Escalations'!$H$35:$N$35,MATCH('Calc| Project Costs'!O$9,'Input| Escalations'!$H$23:$N$23,0))+1</f>
        <v>1</v>
      </c>
      <c r="P168" s="192">
        <f>'Input| Projects'!$Y168*INDEX('Input| Escalations'!$H$33:$N$33,MATCH('Calc| Project Costs'!P$9,'Input| Escalations'!$H$23:$N$23,0))+'Input| Projects'!$Z168*INDEX('Input| Escalations'!$H$34:$N$34,MATCH('Calc| Project Costs'!P$9,'Input| Escalations'!$H$23:$N$23,0))+'Input| Projects'!$AA168*INDEX('Input| Escalations'!$H$35:$N$35,MATCH('Calc| Project Costs'!P$9,'Input| Escalations'!$H$23:$N$23,0))+1</f>
        <v>1</v>
      </c>
      <c r="Q168" s="192">
        <f>'Input| Projects'!$Y168*INDEX('Input| Escalations'!$H$33:$N$33,MATCH('Calc| Project Costs'!Q$9,'Input| Escalations'!$H$23:$N$23,0))+'Input| Projects'!$Z168*INDEX('Input| Escalations'!$H$34:$N$34,MATCH('Calc| Project Costs'!Q$9,'Input| Escalations'!$H$23:$N$23,0))+'Input| Projects'!$AA168*INDEX('Input| Escalations'!$H$35:$N$35,MATCH('Calc| Project Costs'!Q$9,'Input| Escalations'!$H$23:$N$23,0))+1</f>
        <v>1</v>
      </c>
      <c r="R168" s="192">
        <f>'Input| Projects'!$Y168*INDEX('Input| Escalations'!$H$33:$N$33,MATCH('Calc| Project Costs'!R$9,'Input| Escalations'!$H$23:$N$23,0))+'Input| Projects'!$Z168*INDEX('Input| Escalations'!$H$34:$N$34,MATCH('Calc| Project Costs'!R$9,'Input| Escalations'!$H$23:$N$23,0))+'Input| Projects'!$AA168*INDEX('Input| Escalations'!$H$35:$N$35,MATCH('Calc| Project Costs'!R$9,'Input| Escalations'!$H$23:$N$23,0))+1</f>
        <v>1</v>
      </c>
      <c r="S168" s="192">
        <f>'Input| Projects'!$Y168*INDEX('Input| Escalations'!$H$33:$N$33,MATCH('Calc| Project Costs'!S$9,'Input| Escalations'!$H$23:$N$23,0))+'Input| Projects'!$Z168*INDEX('Input| Escalations'!$H$34:$N$34,MATCH('Calc| Project Costs'!S$9,'Input| Escalations'!$H$23:$N$23,0))+'Input| Projects'!$AA168*INDEX('Input| Escalations'!$H$35:$N$35,MATCH('Calc| Project Costs'!S$9,'Input| Escalations'!$H$23:$N$23,0))+1</f>
        <v>1</v>
      </c>
      <c r="T168" s="192">
        <f>'Input| Projects'!$Y168*INDEX('Input| Escalations'!$H$33:$N$33,MATCH('Calc| Project Costs'!T$9,'Input| Escalations'!$H$23:$N$23,0))+'Input| Projects'!$Z168*INDEX('Input| Escalations'!$H$34:$N$34,MATCH('Calc| Project Costs'!T$9,'Input| Escalations'!$H$23:$N$23,0))+'Input| Projects'!$AA168*INDEX('Input| Escalations'!$H$35:$N$35,MATCH('Calc| Project Costs'!T$9,'Input| Escalations'!$H$23:$N$23,0))+1</f>
        <v>1</v>
      </c>
      <c r="U168" s="106"/>
      <c r="V168" s="186">
        <f t="shared" si="97"/>
        <v>26.581700000000001</v>
      </c>
      <c r="W168" s="186">
        <f t="shared" si="98"/>
        <v>0</v>
      </c>
      <c r="X168" s="186">
        <f t="shared" si="99"/>
        <v>0</v>
      </c>
      <c r="Y168" s="186">
        <f t="shared" si="75"/>
        <v>0</v>
      </c>
      <c r="Z168" s="186">
        <f t="shared" si="76"/>
        <v>0</v>
      </c>
      <c r="AA168" s="186">
        <f t="shared" si="77"/>
        <v>0</v>
      </c>
      <c r="AB168" s="186">
        <f t="shared" si="78"/>
        <v>0</v>
      </c>
      <c r="AC168" s="106"/>
      <c r="AD168" s="186">
        <f>'Input| Projects'!Q168*N168*'Input| Escalations'!$K$19</f>
        <v>0</v>
      </c>
      <c r="AE168" s="186">
        <f>'Input| Projects'!R168*O168*'Input| Escalations'!$K$19</f>
        <v>0</v>
      </c>
      <c r="AF168" s="186">
        <f>'Input| Projects'!S168*P168*'Input| Escalations'!$K$19</f>
        <v>0</v>
      </c>
      <c r="AG168" s="186">
        <f>'Input| Projects'!T168*Q168*'Input| Escalations'!$K$19</f>
        <v>0</v>
      </c>
      <c r="AH168" s="186">
        <f>'Input| Projects'!U168*R168*'Input| Escalations'!$K$19</f>
        <v>0</v>
      </c>
      <c r="AI168" s="186">
        <f>'Input| Projects'!V168*S168*'Input| Escalations'!$K$19</f>
        <v>0</v>
      </c>
      <c r="AJ168" s="186">
        <f>'Input| Projects'!W168*T168*'Input| Escalations'!$K$19</f>
        <v>0</v>
      </c>
      <c r="AK168" s="106"/>
      <c r="AL168" s="186">
        <f>IFERROR(IF('Input| Overheads'!$C$42="Direct costs",SUMPRODUCT(--('Input| Projects'!$AC168="Yes"),'Calc| Overheads Allocation'!C$8,'Calc| Project Costs'!V168),IF('Input| Overheads'!$C$42="Internal labour",SUMPRODUCT(--('Input| Projects'!$AC168="Yes"),'Calc| Overheads Allocation'!C$8,'Calc| Project Costs'!V168,'Input| Projects'!$Y168),IF('Input| Overheads'!$C$42="DNSP defined",SUMPRODUCT(--('Input| Projects'!$AC168="Yes"),'Calc| Overheads Allocation'!C$61,'Input| Projects'!$AF168),""))),"")</f>
        <v>10.721080000000002</v>
      </c>
      <c r="AM168" s="186">
        <f>IFERROR(IF('Input| Overheads'!$C$42="Direct costs",SUMPRODUCT(--('Input| Projects'!$AC168="Yes"),'Calc| Overheads Allocation'!D$8,'Calc| Project Costs'!W168),IF('Input| Overheads'!$C$42="Internal labour",SUMPRODUCT(--('Input| Projects'!$AC168="Yes"),'Calc| Overheads Allocation'!D$8,'Calc| Project Costs'!W168,'Input| Projects'!$Y168),IF('Input| Overheads'!$C$42="DNSP defined",SUMPRODUCT(--('Input| Projects'!$AC168="Yes"),'Calc| Overheads Allocation'!D$61,'Input| Projects'!$AF168),""))),"")</f>
        <v>0</v>
      </c>
      <c r="AN168" s="186">
        <f>IFERROR(IF('Input| Overheads'!$C$42="Direct costs",SUMPRODUCT(--('Input| Projects'!$AC168="Yes"),'Calc| Overheads Allocation'!E$8,'Calc| Project Costs'!X168),IF('Input| Overheads'!$C$42="Internal labour",SUMPRODUCT(--('Input| Projects'!$AC168="Yes"),'Calc| Overheads Allocation'!E$8,'Calc| Project Costs'!X168,'Input| Projects'!$Y168),IF('Input| Overheads'!$C$42="DNSP defined",SUMPRODUCT(--('Input| Projects'!$AC168="Yes"),'Calc| Overheads Allocation'!E$61,'Input| Projects'!$AF168),""))),"")</f>
        <v>0</v>
      </c>
      <c r="AO168" s="186">
        <f>IFERROR(IF('Input| Overheads'!$C$42="Direct costs",SUMPRODUCT(--('Input| Projects'!$AC168="Yes"),'Calc| Overheads Allocation'!F$8,'Calc| Project Costs'!Y168),IF('Input| Overheads'!$C$42="Internal labour",SUMPRODUCT(--('Input| Projects'!$AC168="Yes"),'Calc| Overheads Allocation'!F$8,'Calc| Project Costs'!Y168,'Input| Projects'!$Y168),IF('Input| Overheads'!$C$42="DNSP defined",SUMPRODUCT(--('Input| Projects'!$AC168="Yes"),'Calc| Overheads Allocation'!F$61,'Input| Projects'!$AF168),""))),"")</f>
        <v>0</v>
      </c>
      <c r="AP168" s="186">
        <f>IFERROR(IF('Input| Overheads'!$C$42="Direct costs",SUMPRODUCT(--('Input| Projects'!$AC168="Yes"),'Calc| Overheads Allocation'!G$8,'Calc| Project Costs'!Z168),IF('Input| Overheads'!$C$42="Internal labour",SUMPRODUCT(--('Input| Projects'!$AC168="Yes"),'Calc| Overheads Allocation'!G$8,'Calc| Project Costs'!Z168,'Input| Projects'!$Y168),IF('Input| Overheads'!$C$42="DNSP defined",SUMPRODUCT(--('Input| Projects'!$AC168="Yes"),'Calc| Overheads Allocation'!G$61,'Input| Projects'!$AF168),""))),"")</f>
        <v>0</v>
      </c>
      <c r="AQ168" s="186">
        <f>IFERROR(IF('Input| Overheads'!$C$42="Direct costs",SUMPRODUCT(--('Input| Projects'!$AC168="Yes"),'Calc| Overheads Allocation'!H$8,'Calc| Project Costs'!AA168),IF('Input| Overheads'!$C$42="Internal labour",SUMPRODUCT(--('Input| Projects'!$AC168="Yes"),'Calc| Overheads Allocation'!H$8,'Calc| Project Costs'!AA168,'Input| Projects'!$Y168),IF('Input| Overheads'!$C$42="DNSP defined",SUMPRODUCT(--('Input| Projects'!$AC168="Yes"),'Calc| Overheads Allocation'!H$61,'Input| Projects'!$AF168),""))),"")</f>
        <v>0</v>
      </c>
      <c r="AR168" s="186">
        <f>IFERROR(IF('Input| Overheads'!$C$42="Direct costs",SUMPRODUCT(--('Input| Projects'!$AC168="Yes"),'Calc| Overheads Allocation'!I$8,'Calc| Project Costs'!AB168),IF('Input| Overheads'!$C$42="Internal labour",SUMPRODUCT(--('Input| Projects'!$AC168="Yes"),'Calc| Overheads Allocation'!I$8,'Calc| Project Costs'!AB168,'Input| Projects'!$Y168),IF('Input| Overheads'!$C$42="DNSP defined",SUMPRODUCT(--('Input| Projects'!$AC168="Yes"),'Calc| Overheads Allocation'!I$61,'Input| Projects'!$AF168),""))),"")</f>
        <v>0</v>
      </c>
      <c r="AS168" s="106"/>
      <c r="AT168" s="186">
        <f>IFERROR(IF('Input| Overheads'!$C$42="Direct costs",SUMPRODUCT(--('Input| Projects'!$AD168="Yes"),'Calc| Overheads Allocation'!C$9,'Calc| Project Costs'!V168),IF('Input| Overheads'!$C$42="Internal labour",SUMPRODUCT(--('Input| Projects'!$AD168="Yes"),'Calc| Overheads Allocation'!C$9,'Calc| Project Costs'!V168,'Input| Projects'!$Y168),IF('Input| Overheads'!$C$42="DNSP defined",SUMPRODUCT(--('Input| Projects'!$AD168="Yes"),'Calc| Overheads Allocation'!C$62,'Input| Projects'!$AG168),""))),"")</f>
        <v>0</v>
      </c>
      <c r="AU168" s="186">
        <f>IFERROR(IF('Input| Overheads'!$C$42="Direct costs",SUMPRODUCT(--('Input| Projects'!$AD168="Yes"),'Calc| Overheads Allocation'!D$9,'Calc| Project Costs'!W168),IF('Input| Overheads'!$C$42="Internal labour",SUMPRODUCT(--('Input| Projects'!$AD168="Yes"),'Calc| Overheads Allocation'!D$9,'Calc| Project Costs'!W168,'Input| Projects'!$Y168),IF('Input| Overheads'!$C$42="DNSP defined",SUMPRODUCT(--('Input| Projects'!$AD168="Yes"),'Calc| Overheads Allocation'!D$62,'Input| Projects'!$AG168),""))),"")</f>
        <v>0</v>
      </c>
      <c r="AV168" s="186">
        <f>IFERROR(IF('Input| Overheads'!$C$42="Direct costs",SUMPRODUCT(--('Input| Projects'!$AD168="Yes"),'Calc| Overheads Allocation'!E$9,'Calc| Project Costs'!X168),IF('Input| Overheads'!$C$42="Internal labour",SUMPRODUCT(--('Input| Projects'!$AD168="Yes"),'Calc| Overheads Allocation'!E$9,'Calc| Project Costs'!X168,'Input| Projects'!$Y168),IF('Input| Overheads'!$C$42="DNSP defined",SUMPRODUCT(--('Input| Projects'!$AD168="Yes"),'Calc| Overheads Allocation'!E$62,'Input| Projects'!$AG168),""))),"")</f>
        <v>0</v>
      </c>
      <c r="AW168" s="186">
        <f>IFERROR(IF('Input| Overheads'!$C$42="Direct costs",SUMPRODUCT(--('Input| Projects'!$AD168="Yes"),'Calc| Overheads Allocation'!F$9,'Calc| Project Costs'!Y168),IF('Input| Overheads'!$C$42="Internal labour",SUMPRODUCT(--('Input| Projects'!$AD168="Yes"),'Calc| Overheads Allocation'!F$9,'Calc| Project Costs'!Y168,'Input| Projects'!$Y168),IF('Input| Overheads'!$C$42="DNSP defined",SUMPRODUCT(--('Input| Projects'!$AD168="Yes"),'Calc| Overheads Allocation'!F$62,'Input| Projects'!$AG168),""))),"")</f>
        <v>0</v>
      </c>
      <c r="AX168" s="186">
        <f>IFERROR(IF('Input| Overheads'!$C$42="Direct costs",SUMPRODUCT(--('Input| Projects'!$AD168="Yes"),'Calc| Overheads Allocation'!G$9,'Calc| Project Costs'!Z168),IF('Input| Overheads'!$C$42="Internal labour",SUMPRODUCT(--('Input| Projects'!$AD168="Yes"),'Calc| Overheads Allocation'!G$9,'Calc| Project Costs'!Z168,'Input| Projects'!$Y168),IF('Input| Overheads'!$C$42="DNSP defined",SUMPRODUCT(--('Input| Projects'!$AD168="Yes"),'Calc| Overheads Allocation'!G$62,'Input| Projects'!$AG168),""))),"")</f>
        <v>0</v>
      </c>
      <c r="AY168" s="186">
        <f>IFERROR(IF('Input| Overheads'!$C$42="Direct costs",SUMPRODUCT(--('Input| Projects'!$AD168="Yes"),'Calc| Overheads Allocation'!H$9,'Calc| Project Costs'!AA168),IF('Input| Overheads'!$C$42="Internal labour",SUMPRODUCT(--('Input| Projects'!$AD168="Yes"),'Calc| Overheads Allocation'!H$9,'Calc| Project Costs'!AA168,'Input| Projects'!$Y168),IF('Input| Overheads'!$C$42="DNSP defined",SUMPRODUCT(--('Input| Projects'!$AD168="Yes"),'Calc| Overheads Allocation'!H$62,'Input| Projects'!$AG168),""))),"")</f>
        <v>0</v>
      </c>
      <c r="AZ168" s="186">
        <f>IFERROR(IF('Input| Overheads'!$C$42="Direct costs",SUMPRODUCT(--('Input| Projects'!$AD168="Yes"),'Calc| Overheads Allocation'!I$9,'Calc| Project Costs'!AB168),IF('Input| Overheads'!$C$42="Internal labour",SUMPRODUCT(--('Input| Projects'!$AD168="Yes"),'Calc| Overheads Allocation'!I$9,'Calc| Project Costs'!AB168,'Input| Projects'!$Y168),IF('Input| Overheads'!$C$42="DNSP defined",SUMPRODUCT(--('Input| Projects'!$AD168="Yes"),'Calc| Overheads Allocation'!I$62,'Input| Projects'!$AG168),""))),"")</f>
        <v>0</v>
      </c>
      <c r="BA168" s="106"/>
      <c r="BB168" s="186">
        <f t="shared" si="100"/>
        <v>10.721080000000002</v>
      </c>
      <c r="BC168" s="186">
        <f t="shared" si="101"/>
        <v>0</v>
      </c>
      <c r="BD168" s="186">
        <f t="shared" si="102"/>
        <v>0</v>
      </c>
      <c r="BE168" s="186">
        <f t="shared" si="79"/>
        <v>0</v>
      </c>
      <c r="BF168" s="186">
        <f t="shared" si="80"/>
        <v>0</v>
      </c>
      <c r="BG168" s="186">
        <f t="shared" si="81"/>
        <v>0</v>
      </c>
      <c r="BH168" s="186">
        <f t="shared" si="82"/>
        <v>0</v>
      </c>
      <c r="BI168" s="97"/>
      <c r="BJ168" s="186">
        <f t="shared" si="83"/>
        <v>0</v>
      </c>
      <c r="BK168" s="186" t="str">
        <f t="shared" si="84"/>
        <v/>
      </c>
      <c r="BL168" s="186" t="str">
        <f t="shared" si="85"/>
        <v/>
      </c>
      <c r="BM168" s="186" t="str">
        <f t="shared" si="86"/>
        <v/>
      </c>
      <c r="BN168" s="186" t="str">
        <f t="shared" si="87"/>
        <v/>
      </c>
      <c r="BO168" s="186" t="str">
        <f t="shared" si="88"/>
        <v/>
      </c>
      <c r="BP168" s="186" t="str">
        <f t="shared" si="89"/>
        <v/>
      </c>
      <c r="BQ168" s="97"/>
      <c r="BR168" s="186">
        <f t="shared" si="90"/>
        <v>37.302780000000006</v>
      </c>
      <c r="BS168" s="186">
        <f t="shared" si="91"/>
        <v>0</v>
      </c>
      <c r="BT168" s="222">
        <f t="shared" si="92"/>
        <v>0</v>
      </c>
      <c r="BU168" s="222">
        <f t="shared" si="93"/>
        <v>0</v>
      </c>
      <c r="BV168" s="222">
        <f t="shared" si="94"/>
        <v>0</v>
      </c>
      <c r="BW168" s="222">
        <f t="shared" si="95"/>
        <v>0</v>
      </c>
      <c r="BX168" s="222">
        <f t="shared" si="96"/>
        <v>0</v>
      </c>
      <c r="BY168" s="106"/>
      <c r="BZ168" s="197">
        <f>IF(SUMIF('Input| Projects'!$AS$8:$CP$8,"Dx",'Input| Projects'!$AS168:$CP168)=0,"",SUMIF('Input| Projects'!$AS$8:$CP$8,"Dx",'Input| Projects'!$AS168:$CP168))</f>
        <v>0.84999884727090047</v>
      </c>
      <c r="CA168" s="197">
        <f>IF(SUMIF('Input| Projects'!$AS$8:$CP$8,"Tx",'Input| Projects'!$AS168:$CP168)=0,"",SUMIF('Input| Projects'!$AS$8:$CP$8,"Tx",'Input| Projects'!$AS168:$CP168))</f>
        <v>0.15000115272909956</v>
      </c>
      <c r="CB168" s="150" t="str">
        <f t="shared" si="103"/>
        <v/>
      </c>
    </row>
    <row r="169" spans="2:80" x14ac:dyDescent="0.2">
      <c r="B169" s="201">
        <f>IFERROR('Input| Projects'!B169,"")</f>
        <v>160</v>
      </c>
      <c r="C169" s="42" t="str">
        <f>IFERROR(IF('Input| Projects'!C169="","",'Input| Projects'!C169),"")</f>
        <v>Control System Core Refresh</v>
      </c>
      <c r="D169" s="42" t="str">
        <f>IFERROR(IF('Input| Projects'!D169="","",'Input| Projects'!D169),"")</f>
        <v>OTI_03.18</v>
      </c>
      <c r="E169" s="104"/>
      <c r="F169" s="190">
        <f>IFERROR('Input| Projects'!I169*'Input| Escalations'!$K$19,"")</f>
        <v>982.84222</v>
      </c>
      <c r="G169" s="190">
        <f>IFERROR('Input| Projects'!J169*'Input| Escalations'!$K$19,"")</f>
        <v>0</v>
      </c>
      <c r="H169" s="190">
        <f>IFERROR('Input| Projects'!K169*'Input| Escalations'!$K$19,"")</f>
        <v>0</v>
      </c>
      <c r="I169" s="190">
        <f>IFERROR('Input| Projects'!L169*'Input| Escalations'!$K$19,"")</f>
        <v>0</v>
      </c>
      <c r="J169" s="190">
        <f>IFERROR('Input| Projects'!M169*'Input| Escalations'!$K$19,"")</f>
        <v>0</v>
      </c>
      <c r="K169" s="190">
        <f>IFERROR('Input| Projects'!N169*'Input| Escalations'!$K$19,"")</f>
        <v>0</v>
      </c>
      <c r="L169" s="190">
        <f>IFERROR('Input| Projects'!O169*'Input| Escalations'!$K$19,"")</f>
        <v>0</v>
      </c>
      <c r="M169" s="150" t="str">
        <f>IF(ABS(SUM(F169:L169)-(SUM('Input| Projects'!I169:O169)*'Input| Escalations'!$K$19))&lt;0.0000001,"",1)</f>
        <v/>
      </c>
      <c r="N169" s="192">
        <f>'Input| Projects'!$Y169*INDEX('Input| Escalations'!$H$33:$N$33,MATCH('Calc| Project Costs'!N$9,'Input| Escalations'!$H$23:$N$23,0))+'Input| Projects'!$Z169*INDEX('Input| Escalations'!$H$34:$N$34,MATCH('Calc| Project Costs'!N$9,'Input| Escalations'!$H$23:$N$23,0))+'Input| Projects'!$AA169*INDEX('Input| Escalations'!$H$35:$N$35,MATCH('Calc| Project Costs'!N$9,'Input| Escalations'!$H$23:$N$23,0))+1</f>
        <v>1</v>
      </c>
      <c r="O169" s="192">
        <f>'Input| Projects'!$Y169*INDEX('Input| Escalations'!$H$33:$N$33,MATCH('Calc| Project Costs'!O$9,'Input| Escalations'!$H$23:$N$23,0))+'Input| Projects'!$Z169*INDEX('Input| Escalations'!$H$34:$N$34,MATCH('Calc| Project Costs'!O$9,'Input| Escalations'!$H$23:$N$23,0))+'Input| Projects'!$AA169*INDEX('Input| Escalations'!$H$35:$N$35,MATCH('Calc| Project Costs'!O$9,'Input| Escalations'!$H$23:$N$23,0))+1</f>
        <v>1</v>
      </c>
      <c r="P169" s="192">
        <f>'Input| Projects'!$Y169*INDEX('Input| Escalations'!$H$33:$N$33,MATCH('Calc| Project Costs'!P$9,'Input| Escalations'!$H$23:$N$23,0))+'Input| Projects'!$Z169*INDEX('Input| Escalations'!$H$34:$N$34,MATCH('Calc| Project Costs'!P$9,'Input| Escalations'!$H$23:$N$23,0))+'Input| Projects'!$AA169*INDEX('Input| Escalations'!$H$35:$N$35,MATCH('Calc| Project Costs'!P$9,'Input| Escalations'!$H$23:$N$23,0))+1</f>
        <v>1</v>
      </c>
      <c r="Q169" s="192">
        <f>'Input| Projects'!$Y169*INDEX('Input| Escalations'!$H$33:$N$33,MATCH('Calc| Project Costs'!Q$9,'Input| Escalations'!$H$23:$N$23,0))+'Input| Projects'!$Z169*INDEX('Input| Escalations'!$H$34:$N$34,MATCH('Calc| Project Costs'!Q$9,'Input| Escalations'!$H$23:$N$23,0))+'Input| Projects'!$AA169*INDEX('Input| Escalations'!$H$35:$N$35,MATCH('Calc| Project Costs'!Q$9,'Input| Escalations'!$H$23:$N$23,0))+1</f>
        <v>1</v>
      </c>
      <c r="R169" s="192">
        <f>'Input| Projects'!$Y169*INDEX('Input| Escalations'!$H$33:$N$33,MATCH('Calc| Project Costs'!R$9,'Input| Escalations'!$H$23:$N$23,0))+'Input| Projects'!$Z169*INDEX('Input| Escalations'!$H$34:$N$34,MATCH('Calc| Project Costs'!R$9,'Input| Escalations'!$H$23:$N$23,0))+'Input| Projects'!$AA169*INDEX('Input| Escalations'!$H$35:$N$35,MATCH('Calc| Project Costs'!R$9,'Input| Escalations'!$H$23:$N$23,0))+1</f>
        <v>1</v>
      </c>
      <c r="S169" s="192">
        <f>'Input| Projects'!$Y169*INDEX('Input| Escalations'!$H$33:$N$33,MATCH('Calc| Project Costs'!S$9,'Input| Escalations'!$H$23:$N$23,0))+'Input| Projects'!$Z169*INDEX('Input| Escalations'!$H$34:$N$34,MATCH('Calc| Project Costs'!S$9,'Input| Escalations'!$H$23:$N$23,0))+'Input| Projects'!$AA169*INDEX('Input| Escalations'!$H$35:$N$35,MATCH('Calc| Project Costs'!S$9,'Input| Escalations'!$H$23:$N$23,0))+1</f>
        <v>1</v>
      </c>
      <c r="T169" s="192">
        <f>'Input| Projects'!$Y169*INDEX('Input| Escalations'!$H$33:$N$33,MATCH('Calc| Project Costs'!T$9,'Input| Escalations'!$H$23:$N$23,0))+'Input| Projects'!$Z169*INDEX('Input| Escalations'!$H$34:$N$34,MATCH('Calc| Project Costs'!T$9,'Input| Escalations'!$H$23:$N$23,0))+'Input| Projects'!$AA169*INDEX('Input| Escalations'!$H$35:$N$35,MATCH('Calc| Project Costs'!T$9,'Input| Escalations'!$H$23:$N$23,0))+1</f>
        <v>1</v>
      </c>
      <c r="U169" s="106"/>
      <c r="V169" s="186">
        <f t="shared" si="97"/>
        <v>982.84222</v>
      </c>
      <c r="W169" s="186">
        <f t="shared" si="98"/>
        <v>0</v>
      </c>
      <c r="X169" s="186">
        <f t="shared" si="99"/>
        <v>0</v>
      </c>
      <c r="Y169" s="186">
        <f t="shared" si="75"/>
        <v>0</v>
      </c>
      <c r="Z169" s="186">
        <f t="shared" si="76"/>
        <v>0</v>
      </c>
      <c r="AA169" s="186">
        <f t="shared" si="77"/>
        <v>0</v>
      </c>
      <c r="AB169" s="186">
        <f t="shared" si="78"/>
        <v>0</v>
      </c>
      <c r="AC169" s="106"/>
      <c r="AD169" s="186">
        <f>'Input| Projects'!Q169*N169*'Input| Escalations'!$K$19</f>
        <v>0</v>
      </c>
      <c r="AE169" s="186">
        <f>'Input| Projects'!R169*O169*'Input| Escalations'!$K$19</f>
        <v>0</v>
      </c>
      <c r="AF169" s="186">
        <f>'Input| Projects'!S169*P169*'Input| Escalations'!$K$19</f>
        <v>0</v>
      </c>
      <c r="AG169" s="186">
        <f>'Input| Projects'!T169*Q169*'Input| Escalations'!$K$19</f>
        <v>0</v>
      </c>
      <c r="AH169" s="186">
        <f>'Input| Projects'!U169*R169*'Input| Escalations'!$K$19</f>
        <v>0</v>
      </c>
      <c r="AI169" s="186">
        <f>'Input| Projects'!V169*S169*'Input| Escalations'!$K$19</f>
        <v>0</v>
      </c>
      <c r="AJ169" s="186">
        <f>'Input| Projects'!W169*T169*'Input| Escalations'!$K$19</f>
        <v>0</v>
      </c>
      <c r="AK169" s="106"/>
      <c r="AL169" s="186">
        <f>IFERROR(IF('Input| Overheads'!$C$42="Direct costs",SUMPRODUCT(--('Input| Projects'!$AC169="Yes"),'Calc| Overheads Allocation'!C$8,'Calc| Project Costs'!V169),IF('Input| Overheads'!$C$42="Internal labour",SUMPRODUCT(--('Input| Projects'!$AC169="Yes"),'Calc| Overheads Allocation'!C$8,'Calc| Project Costs'!V169,'Input| Projects'!$Y169),IF('Input| Overheads'!$C$42="DNSP defined",SUMPRODUCT(--('Input| Projects'!$AC169="Yes"),'Calc| Overheads Allocation'!C$61,'Input| Projects'!$AF169),""))),"")</f>
        <v>151.28570000000002</v>
      </c>
      <c r="AM169" s="186">
        <f>IFERROR(IF('Input| Overheads'!$C$42="Direct costs",SUMPRODUCT(--('Input| Projects'!$AC169="Yes"),'Calc| Overheads Allocation'!D$8,'Calc| Project Costs'!W169),IF('Input| Overheads'!$C$42="Internal labour",SUMPRODUCT(--('Input| Projects'!$AC169="Yes"),'Calc| Overheads Allocation'!D$8,'Calc| Project Costs'!W169,'Input| Projects'!$Y169),IF('Input| Overheads'!$C$42="DNSP defined",SUMPRODUCT(--('Input| Projects'!$AC169="Yes"),'Calc| Overheads Allocation'!D$61,'Input| Projects'!$AF169),""))),"")</f>
        <v>0</v>
      </c>
      <c r="AN169" s="186">
        <f>IFERROR(IF('Input| Overheads'!$C$42="Direct costs",SUMPRODUCT(--('Input| Projects'!$AC169="Yes"),'Calc| Overheads Allocation'!E$8,'Calc| Project Costs'!X169),IF('Input| Overheads'!$C$42="Internal labour",SUMPRODUCT(--('Input| Projects'!$AC169="Yes"),'Calc| Overheads Allocation'!E$8,'Calc| Project Costs'!X169,'Input| Projects'!$Y169),IF('Input| Overheads'!$C$42="DNSP defined",SUMPRODUCT(--('Input| Projects'!$AC169="Yes"),'Calc| Overheads Allocation'!E$61,'Input| Projects'!$AF169),""))),"")</f>
        <v>0</v>
      </c>
      <c r="AO169" s="186">
        <f>IFERROR(IF('Input| Overheads'!$C$42="Direct costs",SUMPRODUCT(--('Input| Projects'!$AC169="Yes"),'Calc| Overheads Allocation'!F$8,'Calc| Project Costs'!Y169),IF('Input| Overheads'!$C$42="Internal labour",SUMPRODUCT(--('Input| Projects'!$AC169="Yes"),'Calc| Overheads Allocation'!F$8,'Calc| Project Costs'!Y169,'Input| Projects'!$Y169),IF('Input| Overheads'!$C$42="DNSP defined",SUMPRODUCT(--('Input| Projects'!$AC169="Yes"),'Calc| Overheads Allocation'!F$61,'Input| Projects'!$AF169),""))),"")</f>
        <v>0</v>
      </c>
      <c r="AP169" s="186">
        <f>IFERROR(IF('Input| Overheads'!$C$42="Direct costs",SUMPRODUCT(--('Input| Projects'!$AC169="Yes"),'Calc| Overheads Allocation'!G$8,'Calc| Project Costs'!Z169),IF('Input| Overheads'!$C$42="Internal labour",SUMPRODUCT(--('Input| Projects'!$AC169="Yes"),'Calc| Overheads Allocation'!G$8,'Calc| Project Costs'!Z169,'Input| Projects'!$Y169),IF('Input| Overheads'!$C$42="DNSP defined",SUMPRODUCT(--('Input| Projects'!$AC169="Yes"),'Calc| Overheads Allocation'!G$61,'Input| Projects'!$AF169),""))),"")</f>
        <v>0</v>
      </c>
      <c r="AQ169" s="186">
        <f>IFERROR(IF('Input| Overheads'!$C$42="Direct costs",SUMPRODUCT(--('Input| Projects'!$AC169="Yes"),'Calc| Overheads Allocation'!H$8,'Calc| Project Costs'!AA169),IF('Input| Overheads'!$C$42="Internal labour",SUMPRODUCT(--('Input| Projects'!$AC169="Yes"),'Calc| Overheads Allocation'!H$8,'Calc| Project Costs'!AA169,'Input| Projects'!$Y169),IF('Input| Overheads'!$C$42="DNSP defined",SUMPRODUCT(--('Input| Projects'!$AC169="Yes"),'Calc| Overheads Allocation'!H$61,'Input| Projects'!$AF169),""))),"")</f>
        <v>0</v>
      </c>
      <c r="AR169" s="186">
        <f>IFERROR(IF('Input| Overheads'!$C$42="Direct costs",SUMPRODUCT(--('Input| Projects'!$AC169="Yes"),'Calc| Overheads Allocation'!I$8,'Calc| Project Costs'!AB169),IF('Input| Overheads'!$C$42="Internal labour",SUMPRODUCT(--('Input| Projects'!$AC169="Yes"),'Calc| Overheads Allocation'!I$8,'Calc| Project Costs'!AB169,'Input| Projects'!$Y169),IF('Input| Overheads'!$C$42="DNSP defined",SUMPRODUCT(--('Input| Projects'!$AC169="Yes"),'Calc| Overheads Allocation'!I$61,'Input| Projects'!$AF169),""))),"")</f>
        <v>0</v>
      </c>
      <c r="AS169" s="106"/>
      <c r="AT169" s="186">
        <f>IFERROR(IF('Input| Overheads'!$C$42="Direct costs",SUMPRODUCT(--('Input| Projects'!$AD169="Yes"),'Calc| Overheads Allocation'!C$9,'Calc| Project Costs'!V169),IF('Input| Overheads'!$C$42="Internal labour",SUMPRODUCT(--('Input| Projects'!$AD169="Yes"),'Calc| Overheads Allocation'!C$9,'Calc| Project Costs'!V169,'Input| Projects'!$Y169),IF('Input| Overheads'!$C$42="DNSP defined",SUMPRODUCT(--('Input| Projects'!$AD169="Yes"),'Calc| Overheads Allocation'!C$62,'Input| Projects'!$AG169),""))),"")</f>
        <v>0</v>
      </c>
      <c r="AU169" s="186">
        <f>IFERROR(IF('Input| Overheads'!$C$42="Direct costs",SUMPRODUCT(--('Input| Projects'!$AD169="Yes"),'Calc| Overheads Allocation'!D$9,'Calc| Project Costs'!W169),IF('Input| Overheads'!$C$42="Internal labour",SUMPRODUCT(--('Input| Projects'!$AD169="Yes"),'Calc| Overheads Allocation'!D$9,'Calc| Project Costs'!W169,'Input| Projects'!$Y169),IF('Input| Overheads'!$C$42="DNSP defined",SUMPRODUCT(--('Input| Projects'!$AD169="Yes"),'Calc| Overheads Allocation'!D$62,'Input| Projects'!$AG169),""))),"")</f>
        <v>0</v>
      </c>
      <c r="AV169" s="186">
        <f>IFERROR(IF('Input| Overheads'!$C$42="Direct costs",SUMPRODUCT(--('Input| Projects'!$AD169="Yes"),'Calc| Overheads Allocation'!E$9,'Calc| Project Costs'!X169),IF('Input| Overheads'!$C$42="Internal labour",SUMPRODUCT(--('Input| Projects'!$AD169="Yes"),'Calc| Overheads Allocation'!E$9,'Calc| Project Costs'!X169,'Input| Projects'!$Y169),IF('Input| Overheads'!$C$42="DNSP defined",SUMPRODUCT(--('Input| Projects'!$AD169="Yes"),'Calc| Overheads Allocation'!E$62,'Input| Projects'!$AG169),""))),"")</f>
        <v>0</v>
      </c>
      <c r="AW169" s="186">
        <f>IFERROR(IF('Input| Overheads'!$C$42="Direct costs",SUMPRODUCT(--('Input| Projects'!$AD169="Yes"),'Calc| Overheads Allocation'!F$9,'Calc| Project Costs'!Y169),IF('Input| Overheads'!$C$42="Internal labour",SUMPRODUCT(--('Input| Projects'!$AD169="Yes"),'Calc| Overheads Allocation'!F$9,'Calc| Project Costs'!Y169,'Input| Projects'!$Y169),IF('Input| Overheads'!$C$42="DNSP defined",SUMPRODUCT(--('Input| Projects'!$AD169="Yes"),'Calc| Overheads Allocation'!F$62,'Input| Projects'!$AG169),""))),"")</f>
        <v>0</v>
      </c>
      <c r="AX169" s="186">
        <f>IFERROR(IF('Input| Overheads'!$C$42="Direct costs",SUMPRODUCT(--('Input| Projects'!$AD169="Yes"),'Calc| Overheads Allocation'!G$9,'Calc| Project Costs'!Z169),IF('Input| Overheads'!$C$42="Internal labour",SUMPRODUCT(--('Input| Projects'!$AD169="Yes"),'Calc| Overheads Allocation'!G$9,'Calc| Project Costs'!Z169,'Input| Projects'!$Y169),IF('Input| Overheads'!$C$42="DNSP defined",SUMPRODUCT(--('Input| Projects'!$AD169="Yes"),'Calc| Overheads Allocation'!G$62,'Input| Projects'!$AG169),""))),"")</f>
        <v>0</v>
      </c>
      <c r="AY169" s="186">
        <f>IFERROR(IF('Input| Overheads'!$C$42="Direct costs",SUMPRODUCT(--('Input| Projects'!$AD169="Yes"),'Calc| Overheads Allocation'!H$9,'Calc| Project Costs'!AA169),IF('Input| Overheads'!$C$42="Internal labour",SUMPRODUCT(--('Input| Projects'!$AD169="Yes"),'Calc| Overheads Allocation'!H$9,'Calc| Project Costs'!AA169,'Input| Projects'!$Y169),IF('Input| Overheads'!$C$42="DNSP defined",SUMPRODUCT(--('Input| Projects'!$AD169="Yes"),'Calc| Overheads Allocation'!H$62,'Input| Projects'!$AG169),""))),"")</f>
        <v>0</v>
      </c>
      <c r="AZ169" s="186">
        <f>IFERROR(IF('Input| Overheads'!$C$42="Direct costs",SUMPRODUCT(--('Input| Projects'!$AD169="Yes"),'Calc| Overheads Allocation'!I$9,'Calc| Project Costs'!AB169),IF('Input| Overheads'!$C$42="Internal labour",SUMPRODUCT(--('Input| Projects'!$AD169="Yes"),'Calc| Overheads Allocation'!I$9,'Calc| Project Costs'!AB169,'Input| Projects'!$Y169),IF('Input| Overheads'!$C$42="DNSP defined",SUMPRODUCT(--('Input| Projects'!$AD169="Yes"),'Calc| Overheads Allocation'!I$62,'Input| Projects'!$AG169),""))),"")</f>
        <v>0</v>
      </c>
      <c r="BA169" s="106"/>
      <c r="BB169" s="186">
        <f t="shared" si="100"/>
        <v>151.28570000000002</v>
      </c>
      <c r="BC169" s="186">
        <f t="shared" si="101"/>
        <v>0</v>
      </c>
      <c r="BD169" s="186">
        <f t="shared" si="102"/>
        <v>0</v>
      </c>
      <c r="BE169" s="186">
        <f t="shared" si="79"/>
        <v>0</v>
      </c>
      <c r="BF169" s="186">
        <f t="shared" si="80"/>
        <v>0</v>
      </c>
      <c r="BG169" s="186">
        <f t="shared" si="81"/>
        <v>0</v>
      </c>
      <c r="BH169" s="186">
        <f t="shared" si="82"/>
        <v>0</v>
      </c>
      <c r="BI169" s="97"/>
      <c r="BJ169" s="186">
        <f t="shared" si="83"/>
        <v>0</v>
      </c>
      <c r="BK169" s="186" t="str">
        <f t="shared" si="84"/>
        <v/>
      </c>
      <c r="BL169" s="186" t="str">
        <f t="shared" si="85"/>
        <v/>
      </c>
      <c r="BM169" s="186" t="str">
        <f t="shared" si="86"/>
        <v/>
      </c>
      <c r="BN169" s="186" t="str">
        <f t="shared" si="87"/>
        <v/>
      </c>
      <c r="BO169" s="186" t="str">
        <f t="shared" si="88"/>
        <v/>
      </c>
      <c r="BP169" s="186" t="str">
        <f t="shared" si="89"/>
        <v/>
      </c>
      <c r="BQ169" s="97"/>
      <c r="BR169" s="186">
        <f t="shared" si="90"/>
        <v>1134.1279199999999</v>
      </c>
      <c r="BS169" s="186">
        <f t="shared" si="91"/>
        <v>0</v>
      </c>
      <c r="BT169" s="222">
        <f t="shared" si="92"/>
        <v>0</v>
      </c>
      <c r="BU169" s="222">
        <f t="shared" si="93"/>
        <v>0</v>
      </c>
      <c r="BV169" s="222">
        <f t="shared" si="94"/>
        <v>0</v>
      </c>
      <c r="BW169" s="222">
        <f t="shared" si="95"/>
        <v>0</v>
      </c>
      <c r="BX169" s="222">
        <f t="shared" si="96"/>
        <v>0</v>
      </c>
      <c r="BY169" s="106"/>
      <c r="BZ169" s="197">
        <f>IF(SUMIF('Input| Projects'!$AS$8:$CP$8,"Dx",'Input| Projects'!$AS169:$CP169)=0,"",SUMIF('Input| Projects'!$AS$8:$CP$8,"Dx",'Input| Projects'!$AS169:$CP169))</f>
        <v>0.85302066278378907</v>
      </c>
      <c r="CA169" s="197">
        <f>IF(SUMIF('Input| Projects'!$AS$8:$CP$8,"Tx",'Input| Projects'!$AS169:$CP169)=0,"",SUMIF('Input| Projects'!$AS$8:$CP$8,"Tx",'Input| Projects'!$AS169:$CP169))</f>
        <v>0.14697933721621104</v>
      </c>
      <c r="CB169" s="150" t="str">
        <f t="shared" si="103"/>
        <v/>
      </c>
    </row>
    <row r="170" spans="2:80" x14ac:dyDescent="0.2">
      <c r="B170" s="201">
        <f>IFERROR('Input| Projects'!B170,"")</f>
        <v>161</v>
      </c>
      <c r="C170" s="42" t="str">
        <f>IFERROR(IF('Input| Projects'!C170="","",'Input| Projects'!C170),"")</f>
        <v>Network Innovation Program</v>
      </c>
      <c r="D170" s="42" t="str">
        <f>IFERROR(IF('Input| Projects'!D170="","",'Input| Projects'!D170),"")</f>
        <v>OTI_03.19</v>
      </c>
      <c r="E170" s="104"/>
      <c r="F170" s="190">
        <f>IFERROR('Input| Projects'!I170*'Input| Escalations'!$K$19,"")</f>
        <v>915.25699999999995</v>
      </c>
      <c r="G170" s="190">
        <f>IFERROR('Input| Projects'!J170*'Input| Escalations'!$K$19,"")</f>
        <v>0</v>
      </c>
      <c r="H170" s="190">
        <f>IFERROR('Input| Projects'!K170*'Input| Escalations'!$K$19,"")</f>
        <v>0</v>
      </c>
      <c r="I170" s="190">
        <f>IFERROR('Input| Projects'!L170*'Input| Escalations'!$K$19,"")</f>
        <v>0</v>
      </c>
      <c r="J170" s="190">
        <f>IFERROR('Input| Projects'!M170*'Input| Escalations'!$K$19,"")</f>
        <v>0</v>
      </c>
      <c r="K170" s="190">
        <f>IFERROR('Input| Projects'!N170*'Input| Escalations'!$K$19,"")</f>
        <v>0</v>
      </c>
      <c r="L170" s="190">
        <f>IFERROR('Input| Projects'!O170*'Input| Escalations'!$K$19,"")</f>
        <v>0</v>
      </c>
      <c r="M170" s="150" t="str">
        <f>IF(ABS(SUM(F170:L170)-(SUM('Input| Projects'!I170:O170)*'Input| Escalations'!$K$19))&lt;0.0000001,"",1)</f>
        <v/>
      </c>
      <c r="N170" s="192">
        <f>'Input| Projects'!$Y170*INDEX('Input| Escalations'!$H$33:$N$33,MATCH('Calc| Project Costs'!N$9,'Input| Escalations'!$H$23:$N$23,0))+'Input| Projects'!$Z170*INDEX('Input| Escalations'!$H$34:$N$34,MATCH('Calc| Project Costs'!N$9,'Input| Escalations'!$H$23:$N$23,0))+'Input| Projects'!$AA170*INDEX('Input| Escalations'!$H$35:$N$35,MATCH('Calc| Project Costs'!N$9,'Input| Escalations'!$H$23:$N$23,0))+1</f>
        <v>1</v>
      </c>
      <c r="O170" s="192">
        <f>'Input| Projects'!$Y170*INDEX('Input| Escalations'!$H$33:$N$33,MATCH('Calc| Project Costs'!O$9,'Input| Escalations'!$H$23:$N$23,0))+'Input| Projects'!$Z170*INDEX('Input| Escalations'!$H$34:$N$34,MATCH('Calc| Project Costs'!O$9,'Input| Escalations'!$H$23:$N$23,0))+'Input| Projects'!$AA170*INDEX('Input| Escalations'!$H$35:$N$35,MATCH('Calc| Project Costs'!O$9,'Input| Escalations'!$H$23:$N$23,0))+1</f>
        <v>1</v>
      </c>
      <c r="P170" s="192">
        <f>'Input| Projects'!$Y170*INDEX('Input| Escalations'!$H$33:$N$33,MATCH('Calc| Project Costs'!P$9,'Input| Escalations'!$H$23:$N$23,0))+'Input| Projects'!$Z170*INDEX('Input| Escalations'!$H$34:$N$34,MATCH('Calc| Project Costs'!P$9,'Input| Escalations'!$H$23:$N$23,0))+'Input| Projects'!$AA170*INDEX('Input| Escalations'!$H$35:$N$35,MATCH('Calc| Project Costs'!P$9,'Input| Escalations'!$H$23:$N$23,0))+1</f>
        <v>1</v>
      </c>
      <c r="Q170" s="192">
        <f>'Input| Projects'!$Y170*INDEX('Input| Escalations'!$H$33:$N$33,MATCH('Calc| Project Costs'!Q$9,'Input| Escalations'!$H$23:$N$23,0))+'Input| Projects'!$Z170*INDEX('Input| Escalations'!$H$34:$N$34,MATCH('Calc| Project Costs'!Q$9,'Input| Escalations'!$H$23:$N$23,0))+'Input| Projects'!$AA170*INDEX('Input| Escalations'!$H$35:$N$35,MATCH('Calc| Project Costs'!Q$9,'Input| Escalations'!$H$23:$N$23,0))+1</f>
        <v>1</v>
      </c>
      <c r="R170" s="192">
        <f>'Input| Projects'!$Y170*INDEX('Input| Escalations'!$H$33:$N$33,MATCH('Calc| Project Costs'!R$9,'Input| Escalations'!$H$23:$N$23,0))+'Input| Projects'!$Z170*INDEX('Input| Escalations'!$H$34:$N$34,MATCH('Calc| Project Costs'!R$9,'Input| Escalations'!$H$23:$N$23,0))+'Input| Projects'!$AA170*INDEX('Input| Escalations'!$H$35:$N$35,MATCH('Calc| Project Costs'!R$9,'Input| Escalations'!$H$23:$N$23,0))+1</f>
        <v>1</v>
      </c>
      <c r="S170" s="192">
        <f>'Input| Projects'!$Y170*INDEX('Input| Escalations'!$H$33:$N$33,MATCH('Calc| Project Costs'!S$9,'Input| Escalations'!$H$23:$N$23,0))+'Input| Projects'!$Z170*INDEX('Input| Escalations'!$H$34:$N$34,MATCH('Calc| Project Costs'!S$9,'Input| Escalations'!$H$23:$N$23,0))+'Input| Projects'!$AA170*INDEX('Input| Escalations'!$H$35:$N$35,MATCH('Calc| Project Costs'!S$9,'Input| Escalations'!$H$23:$N$23,0))+1</f>
        <v>1</v>
      </c>
      <c r="T170" s="192">
        <f>'Input| Projects'!$Y170*INDEX('Input| Escalations'!$H$33:$N$33,MATCH('Calc| Project Costs'!T$9,'Input| Escalations'!$H$23:$N$23,0))+'Input| Projects'!$Z170*INDEX('Input| Escalations'!$H$34:$N$34,MATCH('Calc| Project Costs'!T$9,'Input| Escalations'!$H$23:$N$23,0))+'Input| Projects'!$AA170*INDEX('Input| Escalations'!$H$35:$N$35,MATCH('Calc| Project Costs'!T$9,'Input| Escalations'!$H$23:$N$23,0))+1</f>
        <v>1</v>
      </c>
      <c r="U170" s="106"/>
      <c r="V170" s="186">
        <f t="shared" si="97"/>
        <v>915.25699999999995</v>
      </c>
      <c r="W170" s="186">
        <f t="shared" si="98"/>
        <v>0</v>
      </c>
      <c r="X170" s="186">
        <f t="shared" si="99"/>
        <v>0</v>
      </c>
      <c r="Y170" s="186">
        <f t="shared" si="75"/>
        <v>0</v>
      </c>
      <c r="Z170" s="186">
        <f t="shared" si="76"/>
        <v>0</v>
      </c>
      <c r="AA170" s="186">
        <f t="shared" si="77"/>
        <v>0</v>
      </c>
      <c r="AB170" s="186">
        <f t="shared" si="78"/>
        <v>0</v>
      </c>
      <c r="AC170" s="106"/>
      <c r="AD170" s="186">
        <f>'Input| Projects'!Q170*N170*'Input| Escalations'!$K$19</f>
        <v>0</v>
      </c>
      <c r="AE170" s="186">
        <f>'Input| Projects'!R170*O170*'Input| Escalations'!$K$19</f>
        <v>0</v>
      </c>
      <c r="AF170" s="186">
        <f>'Input| Projects'!S170*P170*'Input| Escalations'!$K$19</f>
        <v>0</v>
      </c>
      <c r="AG170" s="186">
        <f>'Input| Projects'!T170*Q170*'Input| Escalations'!$K$19</f>
        <v>0</v>
      </c>
      <c r="AH170" s="186">
        <f>'Input| Projects'!U170*R170*'Input| Escalations'!$K$19</f>
        <v>0</v>
      </c>
      <c r="AI170" s="186">
        <f>'Input| Projects'!V170*S170*'Input| Escalations'!$K$19</f>
        <v>0</v>
      </c>
      <c r="AJ170" s="186">
        <f>'Input| Projects'!W170*T170*'Input| Escalations'!$K$19</f>
        <v>0</v>
      </c>
      <c r="AK170" s="106"/>
      <c r="AL170" s="186">
        <f>IFERROR(IF('Input| Overheads'!$C$42="Direct costs",SUMPRODUCT(--('Input| Projects'!$AC170="Yes"),'Calc| Overheads Allocation'!C$8,'Calc| Project Costs'!V170),IF('Input| Overheads'!$C$42="Internal labour",SUMPRODUCT(--('Input| Projects'!$AC170="Yes"),'Calc| Overheads Allocation'!C$8,'Calc| Project Costs'!V170,'Input| Projects'!$Y170),IF('Input| Overheads'!$C$42="DNSP defined",SUMPRODUCT(--('Input| Projects'!$AC170="Yes"),'Calc| Overheads Allocation'!C$61,'Input| Projects'!$AF170),""))),"")</f>
        <v>218.64955</v>
      </c>
      <c r="AM170" s="186">
        <f>IFERROR(IF('Input| Overheads'!$C$42="Direct costs",SUMPRODUCT(--('Input| Projects'!$AC170="Yes"),'Calc| Overheads Allocation'!D$8,'Calc| Project Costs'!W170),IF('Input| Overheads'!$C$42="Internal labour",SUMPRODUCT(--('Input| Projects'!$AC170="Yes"),'Calc| Overheads Allocation'!D$8,'Calc| Project Costs'!W170,'Input| Projects'!$Y170),IF('Input| Overheads'!$C$42="DNSP defined",SUMPRODUCT(--('Input| Projects'!$AC170="Yes"),'Calc| Overheads Allocation'!D$61,'Input| Projects'!$AF170),""))),"")</f>
        <v>0</v>
      </c>
      <c r="AN170" s="186">
        <f>IFERROR(IF('Input| Overheads'!$C$42="Direct costs",SUMPRODUCT(--('Input| Projects'!$AC170="Yes"),'Calc| Overheads Allocation'!E$8,'Calc| Project Costs'!X170),IF('Input| Overheads'!$C$42="Internal labour",SUMPRODUCT(--('Input| Projects'!$AC170="Yes"),'Calc| Overheads Allocation'!E$8,'Calc| Project Costs'!X170,'Input| Projects'!$Y170),IF('Input| Overheads'!$C$42="DNSP defined",SUMPRODUCT(--('Input| Projects'!$AC170="Yes"),'Calc| Overheads Allocation'!E$61,'Input| Projects'!$AF170),""))),"")</f>
        <v>0</v>
      </c>
      <c r="AO170" s="186">
        <f>IFERROR(IF('Input| Overheads'!$C$42="Direct costs",SUMPRODUCT(--('Input| Projects'!$AC170="Yes"),'Calc| Overheads Allocation'!F$8,'Calc| Project Costs'!Y170),IF('Input| Overheads'!$C$42="Internal labour",SUMPRODUCT(--('Input| Projects'!$AC170="Yes"),'Calc| Overheads Allocation'!F$8,'Calc| Project Costs'!Y170,'Input| Projects'!$Y170),IF('Input| Overheads'!$C$42="DNSP defined",SUMPRODUCT(--('Input| Projects'!$AC170="Yes"),'Calc| Overheads Allocation'!F$61,'Input| Projects'!$AF170),""))),"")</f>
        <v>0</v>
      </c>
      <c r="AP170" s="186">
        <f>IFERROR(IF('Input| Overheads'!$C$42="Direct costs",SUMPRODUCT(--('Input| Projects'!$AC170="Yes"),'Calc| Overheads Allocation'!G$8,'Calc| Project Costs'!Z170),IF('Input| Overheads'!$C$42="Internal labour",SUMPRODUCT(--('Input| Projects'!$AC170="Yes"),'Calc| Overheads Allocation'!G$8,'Calc| Project Costs'!Z170,'Input| Projects'!$Y170),IF('Input| Overheads'!$C$42="DNSP defined",SUMPRODUCT(--('Input| Projects'!$AC170="Yes"),'Calc| Overheads Allocation'!G$61,'Input| Projects'!$AF170),""))),"")</f>
        <v>0</v>
      </c>
      <c r="AQ170" s="186">
        <f>IFERROR(IF('Input| Overheads'!$C$42="Direct costs",SUMPRODUCT(--('Input| Projects'!$AC170="Yes"),'Calc| Overheads Allocation'!H$8,'Calc| Project Costs'!AA170),IF('Input| Overheads'!$C$42="Internal labour",SUMPRODUCT(--('Input| Projects'!$AC170="Yes"),'Calc| Overheads Allocation'!H$8,'Calc| Project Costs'!AA170,'Input| Projects'!$Y170),IF('Input| Overheads'!$C$42="DNSP defined",SUMPRODUCT(--('Input| Projects'!$AC170="Yes"),'Calc| Overheads Allocation'!H$61,'Input| Projects'!$AF170),""))),"")</f>
        <v>0</v>
      </c>
      <c r="AR170" s="186">
        <f>IFERROR(IF('Input| Overheads'!$C$42="Direct costs",SUMPRODUCT(--('Input| Projects'!$AC170="Yes"),'Calc| Overheads Allocation'!I$8,'Calc| Project Costs'!AB170),IF('Input| Overheads'!$C$42="Internal labour",SUMPRODUCT(--('Input| Projects'!$AC170="Yes"),'Calc| Overheads Allocation'!I$8,'Calc| Project Costs'!AB170,'Input| Projects'!$Y170),IF('Input| Overheads'!$C$42="DNSP defined",SUMPRODUCT(--('Input| Projects'!$AC170="Yes"),'Calc| Overheads Allocation'!I$61,'Input| Projects'!$AF170),""))),"")</f>
        <v>0</v>
      </c>
      <c r="AS170" s="106"/>
      <c r="AT170" s="186">
        <f>IFERROR(IF('Input| Overheads'!$C$42="Direct costs",SUMPRODUCT(--('Input| Projects'!$AD170="Yes"),'Calc| Overheads Allocation'!C$9,'Calc| Project Costs'!V170),IF('Input| Overheads'!$C$42="Internal labour",SUMPRODUCT(--('Input| Projects'!$AD170="Yes"),'Calc| Overheads Allocation'!C$9,'Calc| Project Costs'!V170,'Input| Projects'!$Y170),IF('Input| Overheads'!$C$42="DNSP defined",SUMPRODUCT(--('Input| Projects'!$AD170="Yes"),'Calc| Overheads Allocation'!C$62,'Input| Projects'!$AG170),""))),"")</f>
        <v>0</v>
      </c>
      <c r="AU170" s="186">
        <f>IFERROR(IF('Input| Overheads'!$C$42="Direct costs",SUMPRODUCT(--('Input| Projects'!$AD170="Yes"),'Calc| Overheads Allocation'!D$9,'Calc| Project Costs'!W170),IF('Input| Overheads'!$C$42="Internal labour",SUMPRODUCT(--('Input| Projects'!$AD170="Yes"),'Calc| Overheads Allocation'!D$9,'Calc| Project Costs'!W170,'Input| Projects'!$Y170),IF('Input| Overheads'!$C$42="DNSP defined",SUMPRODUCT(--('Input| Projects'!$AD170="Yes"),'Calc| Overheads Allocation'!D$62,'Input| Projects'!$AG170),""))),"")</f>
        <v>0</v>
      </c>
      <c r="AV170" s="186">
        <f>IFERROR(IF('Input| Overheads'!$C$42="Direct costs",SUMPRODUCT(--('Input| Projects'!$AD170="Yes"),'Calc| Overheads Allocation'!E$9,'Calc| Project Costs'!X170),IF('Input| Overheads'!$C$42="Internal labour",SUMPRODUCT(--('Input| Projects'!$AD170="Yes"),'Calc| Overheads Allocation'!E$9,'Calc| Project Costs'!X170,'Input| Projects'!$Y170),IF('Input| Overheads'!$C$42="DNSP defined",SUMPRODUCT(--('Input| Projects'!$AD170="Yes"),'Calc| Overheads Allocation'!E$62,'Input| Projects'!$AG170),""))),"")</f>
        <v>0</v>
      </c>
      <c r="AW170" s="186">
        <f>IFERROR(IF('Input| Overheads'!$C$42="Direct costs",SUMPRODUCT(--('Input| Projects'!$AD170="Yes"),'Calc| Overheads Allocation'!F$9,'Calc| Project Costs'!Y170),IF('Input| Overheads'!$C$42="Internal labour",SUMPRODUCT(--('Input| Projects'!$AD170="Yes"),'Calc| Overheads Allocation'!F$9,'Calc| Project Costs'!Y170,'Input| Projects'!$Y170),IF('Input| Overheads'!$C$42="DNSP defined",SUMPRODUCT(--('Input| Projects'!$AD170="Yes"),'Calc| Overheads Allocation'!F$62,'Input| Projects'!$AG170),""))),"")</f>
        <v>0</v>
      </c>
      <c r="AX170" s="186">
        <f>IFERROR(IF('Input| Overheads'!$C$42="Direct costs",SUMPRODUCT(--('Input| Projects'!$AD170="Yes"),'Calc| Overheads Allocation'!G$9,'Calc| Project Costs'!Z170),IF('Input| Overheads'!$C$42="Internal labour",SUMPRODUCT(--('Input| Projects'!$AD170="Yes"),'Calc| Overheads Allocation'!G$9,'Calc| Project Costs'!Z170,'Input| Projects'!$Y170),IF('Input| Overheads'!$C$42="DNSP defined",SUMPRODUCT(--('Input| Projects'!$AD170="Yes"),'Calc| Overheads Allocation'!G$62,'Input| Projects'!$AG170),""))),"")</f>
        <v>0</v>
      </c>
      <c r="AY170" s="186">
        <f>IFERROR(IF('Input| Overheads'!$C$42="Direct costs",SUMPRODUCT(--('Input| Projects'!$AD170="Yes"),'Calc| Overheads Allocation'!H$9,'Calc| Project Costs'!AA170),IF('Input| Overheads'!$C$42="Internal labour",SUMPRODUCT(--('Input| Projects'!$AD170="Yes"),'Calc| Overheads Allocation'!H$9,'Calc| Project Costs'!AA170,'Input| Projects'!$Y170),IF('Input| Overheads'!$C$42="DNSP defined",SUMPRODUCT(--('Input| Projects'!$AD170="Yes"),'Calc| Overheads Allocation'!H$62,'Input| Projects'!$AG170),""))),"")</f>
        <v>0</v>
      </c>
      <c r="AZ170" s="186">
        <f>IFERROR(IF('Input| Overheads'!$C$42="Direct costs",SUMPRODUCT(--('Input| Projects'!$AD170="Yes"),'Calc| Overheads Allocation'!I$9,'Calc| Project Costs'!AB170),IF('Input| Overheads'!$C$42="Internal labour",SUMPRODUCT(--('Input| Projects'!$AD170="Yes"),'Calc| Overheads Allocation'!I$9,'Calc| Project Costs'!AB170,'Input| Projects'!$Y170),IF('Input| Overheads'!$C$42="DNSP defined",SUMPRODUCT(--('Input| Projects'!$AD170="Yes"),'Calc| Overheads Allocation'!I$62,'Input| Projects'!$AG170),""))),"")</f>
        <v>0</v>
      </c>
      <c r="BA170" s="106"/>
      <c r="BB170" s="186">
        <f t="shared" si="100"/>
        <v>218.64955</v>
      </c>
      <c r="BC170" s="186">
        <f t="shared" si="101"/>
        <v>0</v>
      </c>
      <c r="BD170" s="186">
        <f t="shared" si="102"/>
        <v>0</v>
      </c>
      <c r="BE170" s="186">
        <f t="shared" si="79"/>
        <v>0</v>
      </c>
      <c r="BF170" s="186">
        <f t="shared" si="80"/>
        <v>0</v>
      </c>
      <c r="BG170" s="186">
        <f t="shared" si="81"/>
        <v>0</v>
      </c>
      <c r="BH170" s="186">
        <f t="shared" si="82"/>
        <v>0</v>
      </c>
      <c r="BI170" s="97"/>
      <c r="BJ170" s="186">
        <f t="shared" si="83"/>
        <v>0</v>
      </c>
      <c r="BK170" s="186" t="str">
        <f t="shared" si="84"/>
        <v/>
      </c>
      <c r="BL170" s="186" t="str">
        <f t="shared" si="85"/>
        <v/>
      </c>
      <c r="BM170" s="186" t="str">
        <f t="shared" si="86"/>
        <v/>
      </c>
      <c r="BN170" s="186" t="str">
        <f t="shared" si="87"/>
        <v/>
      </c>
      <c r="BO170" s="186" t="str">
        <f t="shared" si="88"/>
        <v/>
      </c>
      <c r="BP170" s="186" t="str">
        <f t="shared" si="89"/>
        <v/>
      </c>
      <c r="BQ170" s="97"/>
      <c r="BR170" s="186">
        <f t="shared" si="90"/>
        <v>1133.9065499999999</v>
      </c>
      <c r="BS170" s="186">
        <f t="shared" si="91"/>
        <v>0</v>
      </c>
      <c r="BT170" s="222">
        <f t="shared" si="92"/>
        <v>0</v>
      </c>
      <c r="BU170" s="222">
        <f t="shared" si="93"/>
        <v>0</v>
      </c>
      <c r="BV170" s="222">
        <f t="shared" si="94"/>
        <v>0</v>
      </c>
      <c r="BW170" s="222">
        <f t="shared" si="95"/>
        <v>0</v>
      </c>
      <c r="BX170" s="222">
        <f t="shared" si="96"/>
        <v>0</v>
      </c>
      <c r="BY170" s="106"/>
      <c r="BZ170" s="197">
        <f>IF(SUMIF('Input| Projects'!$AS$8:$CP$8,"Dx",'Input| Projects'!$AS170:$CP170)=0,"",SUMIF('Input| Projects'!$AS$8:$CP$8,"Dx",'Input| Projects'!$AS170:$CP170))</f>
        <v>1</v>
      </c>
      <c r="CA170" s="197" t="str">
        <f>IF(SUMIF('Input| Projects'!$AS$8:$CP$8,"Tx",'Input| Projects'!$AS170:$CP170)=0,"",SUMIF('Input| Projects'!$AS$8:$CP$8,"Tx",'Input| Projects'!$AS170:$CP170))</f>
        <v/>
      </c>
      <c r="CB170" s="150" t="str">
        <f t="shared" si="103"/>
        <v/>
      </c>
    </row>
    <row r="171" spans="2:80" x14ac:dyDescent="0.2">
      <c r="B171" s="201">
        <f>IFERROR('Input| Projects'!B171,"")</f>
        <v>162</v>
      </c>
      <c r="C171" s="42" t="str">
        <f>IFERROR(IF('Input| Projects'!C171="","",'Input| Projects'!C171),"")</f>
        <v>Network Innovation Program</v>
      </c>
      <c r="D171" s="42" t="str">
        <f>IFERROR(IF('Input| Projects'!D171="","",'Input| Projects'!D171),"")</f>
        <v>OTI_03.19</v>
      </c>
      <c r="E171" s="104"/>
      <c r="F171" s="190">
        <f>IFERROR('Input| Projects'!I171*'Input| Escalations'!$K$19,"")</f>
        <v>2381.0484100000003</v>
      </c>
      <c r="G171" s="190">
        <f>IFERROR('Input| Projects'!J171*'Input| Escalations'!$K$19,"")</f>
        <v>0</v>
      </c>
      <c r="H171" s="190">
        <f>IFERROR('Input| Projects'!K171*'Input| Escalations'!$K$19,"")</f>
        <v>0</v>
      </c>
      <c r="I171" s="190">
        <f>IFERROR('Input| Projects'!L171*'Input| Escalations'!$K$19,"")</f>
        <v>0</v>
      </c>
      <c r="J171" s="190">
        <f>IFERROR('Input| Projects'!M171*'Input| Escalations'!$K$19,"")</f>
        <v>0</v>
      </c>
      <c r="K171" s="190">
        <f>IFERROR('Input| Projects'!N171*'Input| Escalations'!$K$19,"")</f>
        <v>0</v>
      </c>
      <c r="L171" s="190">
        <f>IFERROR('Input| Projects'!O171*'Input| Escalations'!$K$19,"")</f>
        <v>0</v>
      </c>
      <c r="M171" s="150" t="str">
        <f>IF(ABS(SUM(F171:L171)-(SUM('Input| Projects'!I171:O171)*'Input| Escalations'!$K$19))&lt;0.0000001,"",1)</f>
        <v/>
      </c>
      <c r="N171" s="192">
        <f>'Input| Projects'!$Y171*INDEX('Input| Escalations'!$H$33:$N$33,MATCH('Calc| Project Costs'!N$9,'Input| Escalations'!$H$23:$N$23,0))+'Input| Projects'!$Z171*INDEX('Input| Escalations'!$H$34:$N$34,MATCH('Calc| Project Costs'!N$9,'Input| Escalations'!$H$23:$N$23,0))+'Input| Projects'!$AA171*INDEX('Input| Escalations'!$H$35:$N$35,MATCH('Calc| Project Costs'!N$9,'Input| Escalations'!$H$23:$N$23,0))+1</f>
        <v>1</v>
      </c>
      <c r="O171" s="192">
        <f>'Input| Projects'!$Y171*INDEX('Input| Escalations'!$H$33:$N$33,MATCH('Calc| Project Costs'!O$9,'Input| Escalations'!$H$23:$N$23,0))+'Input| Projects'!$Z171*INDEX('Input| Escalations'!$H$34:$N$34,MATCH('Calc| Project Costs'!O$9,'Input| Escalations'!$H$23:$N$23,0))+'Input| Projects'!$AA171*INDEX('Input| Escalations'!$H$35:$N$35,MATCH('Calc| Project Costs'!O$9,'Input| Escalations'!$H$23:$N$23,0))+1</f>
        <v>1</v>
      </c>
      <c r="P171" s="192">
        <f>'Input| Projects'!$Y171*INDEX('Input| Escalations'!$H$33:$N$33,MATCH('Calc| Project Costs'!P$9,'Input| Escalations'!$H$23:$N$23,0))+'Input| Projects'!$Z171*INDEX('Input| Escalations'!$H$34:$N$34,MATCH('Calc| Project Costs'!P$9,'Input| Escalations'!$H$23:$N$23,0))+'Input| Projects'!$AA171*INDEX('Input| Escalations'!$H$35:$N$35,MATCH('Calc| Project Costs'!P$9,'Input| Escalations'!$H$23:$N$23,0))+1</f>
        <v>1</v>
      </c>
      <c r="Q171" s="192">
        <f>'Input| Projects'!$Y171*INDEX('Input| Escalations'!$H$33:$N$33,MATCH('Calc| Project Costs'!Q$9,'Input| Escalations'!$H$23:$N$23,0))+'Input| Projects'!$Z171*INDEX('Input| Escalations'!$H$34:$N$34,MATCH('Calc| Project Costs'!Q$9,'Input| Escalations'!$H$23:$N$23,0))+'Input| Projects'!$AA171*INDEX('Input| Escalations'!$H$35:$N$35,MATCH('Calc| Project Costs'!Q$9,'Input| Escalations'!$H$23:$N$23,0))+1</f>
        <v>1</v>
      </c>
      <c r="R171" s="192">
        <f>'Input| Projects'!$Y171*INDEX('Input| Escalations'!$H$33:$N$33,MATCH('Calc| Project Costs'!R$9,'Input| Escalations'!$H$23:$N$23,0))+'Input| Projects'!$Z171*INDEX('Input| Escalations'!$H$34:$N$34,MATCH('Calc| Project Costs'!R$9,'Input| Escalations'!$H$23:$N$23,0))+'Input| Projects'!$AA171*INDEX('Input| Escalations'!$H$35:$N$35,MATCH('Calc| Project Costs'!R$9,'Input| Escalations'!$H$23:$N$23,0))+1</f>
        <v>1</v>
      </c>
      <c r="S171" s="192">
        <f>'Input| Projects'!$Y171*INDEX('Input| Escalations'!$H$33:$N$33,MATCH('Calc| Project Costs'!S$9,'Input| Escalations'!$H$23:$N$23,0))+'Input| Projects'!$Z171*INDEX('Input| Escalations'!$H$34:$N$34,MATCH('Calc| Project Costs'!S$9,'Input| Escalations'!$H$23:$N$23,0))+'Input| Projects'!$AA171*INDEX('Input| Escalations'!$H$35:$N$35,MATCH('Calc| Project Costs'!S$9,'Input| Escalations'!$H$23:$N$23,0))+1</f>
        <v>1</v>
      </c>
      <c r="T171" s="192">
        <f>'Input| Projects'!$Y171*INDEX('Input| Escalations'!$H$33:$N$33,MATCH('Calc| Project Costs'!T$9,'Input| Escalations'!$H$23:$N$23,0))+'Input| Projects'!$Z171*INDEX('Input| Escalations'!$H$34:$N$34,MATCH('Calc| Project Costs'!T$9,'Input| Escalations'!$H$23:$N$23,0))+'Input| Projects'!$AA171*INDEX('Input| Escalations'!$H$35:$N$35,MATCH('Calc| Project Costs'!T$9,'Input| Escalations'!$H$23:$N$23,0))+1</f>
        <v>1</v>
      </c>
      <c r="U171" s="106"/>
      <c r="V171" s="186">
        <f t="shared" si="97"/>
        <v>2381.0484100000003</v>
      </c>
      <c r="W171" s="186">
        <f t="shared" si="98"/>
        <v>0</v>
      </c>
      <c r="X171" s="186">
        <f t="shared" si="99"/>
        <v>0</v>
      </c>
      <c r="Y171" s="186">
        <f t="shared" si="75"/>
        <v>0</v>
      </c>
      <c r="Z171" s="186">
        <f t="shared" si="76"/>
        <v>0</v>
      </c>
      <c r="AA171" s="186">
        <f t="shared" si="77"/>
        <v>0</v>
      </c>
      <c r="AB171" s="186">
        <f t="shared" si="78"/>
        <v>0</v>
      </c>
      <c r="AC171" s="106"/>
      <c r="AD171" s="186">
        <f>'Input| Projects'!Q171*N171*'Input| Escalations'!$K$19</f>
        <v>0</v>
      </c>
      <c r="AE171" s="186">
        <f>'Input| Projects'!R171*O171*'Input| Escalations'!$K$19</f>
        <v>0</v>
      </c>
      <c r="AF171" s="186">
        <f>'Input| Projects'!S171*P171*'Input| Escalations'!$K$19</f>
        <v>0</v>
      </c>
      <c r="AG171" s="186">
        <f>'Input| Projects'!T171*Q171*'Input| Escalations'!$K$19</f>
        <v>0</v>
      </c>
      <c r="AH171" s="186">
        <f>'Input| Projects'!U171*R171*'Input| Escalations'!$K$19</f>
        <v>0</v>
      </c>
      <c r="AI171" s="186">
        <f>'Input| Projects'!V171*S171*'Input| Escalations'!$K$19</f>
        <v>0</v>
      </c>
      <c r="AJ171" s="186">
        <f>'Input| Projects'!W171*T171*'Input| Escalations'!$K$19</f>
        <v>0</v>
      </c>
      <c r="AK171" s="106"/>
      <c r="AL171" s="186">
        <f>IFERROR(IF('Input| Overheads'!$C$42="Direct costs",SUMPRODUCT(--('Input| Projects'!$AC171="Yes"),'Calc| Overheads Allocation'!C$8,'Calc| Project Costs'!V171),IF('Input| Overheads'!$C$42="Internal labour",SUMPRODUCT(--('Input| Projects'!$AC171="Yes"),'Calc| Overheads Allocation'!C$8,'Calc| Project Costs'!V171,'Input| Projects'!$Y171),IF('Input| Overheads'!$C$42="DNSP defined",SUMPRODUCT(--('Input| Projects'!$AC171="Yes"),'Calc| Overheads Allocation'!C$61,'Input| Projects'!$AF171),""))),"")</f>
        <v>581.72627</v>
      </c>
      <c r="AM171" s="186">
        <f>IFERROR(IF('Input| Overheads'!$C$42="Direct costs",SUMPRODUCT(--('Input| Projects'!$AC171="Yes"),'Calc| Overheads Allocation'!D$8,'Calc| Project Costs'!W171),IF('Input| Overheads'!$C$42="Internal labour",SUMPRODUCT(--('Input| Projects'!$AC171="Yes"),'Calc| Overheads Allocation'!D$8,'Calc| Project Costs'!W171,'Input| Projects'!$Y171),IF('Input| Overheads'!$C$42="DNSP defined",SUMPRODUCT(--('Input| Projects'!$AC171="Yes"),'Calc| Overheads Allocation'!D$61,'Input| Projects'!$AF171),""))),"")</f>
        <v>0</v>
      </c>
      <c r="AN171" s="186">
        <f>IFERROR(IF('Input| Overheads'!$C$42="Direct costs",SUMPRODUCT(--('Input| Projects'!$AC171="Yes"),'Calc| Overheads Allocation'!E$8,'Calc| Project Costs'!X171),IF('Input| Overheads'!$C$42="Internal labour",SUMPRODUCT(--('Input| Projects'!$AC171="Yes"),'Calc| Overheads Allocation'!E$8,'Calc| Project Costs'!X171,'Input| Projects'!$Y171),IF('Input| Overheads'!$C$42="DNSP defined",SUMPRODUCT(--('Input| Projects'!$AC171="Yes"),'Calc| Overheads Allocation'!E$61,'Input| Projects'!$AF171),""))),"")</f>
        <v>0</v>
      </c>
      <c r="AO171" s="186">
        <f>IFERROR(IF('Input| Overheads'!$C$42="Direct costs",SUMPRODUCT(--('Input| Projects'!$AC171="Yes"),'Calc| Overheads Allocation'!F$8,'Calc| Project Costs'!Y171),IF('Input| Overheads'!$C$42="Internal labour",SUMPRODUCT(--('Input| Projects'!$AC171="Yes"),'Calc| Overheads Allocation'!F$8,'Calc| Project Costs'!Y171,'Input| Projects'!$Y171),IF('Input| Overheads'!$C$42="DNSP defined",SUMPRODUCT(--('Input| Projects'!$AC171="Yes"),'Calc| Overheads Allocation'!F$61,'Input| Projects'!$AF171),""))),"")</f>
        <v>0</v>
      </c>
      <c r="AP171" s="186">
        <f>IFERROR(IF('Input| Overheads'!$C$42="Direct costs",SUMPRODUCT(--('Input| Projects'!$AC171="Yes"),'Calc| Overheads Allocation'!G$8,'Calc| Project Costs'!Z171),IF('Input| Overheads'!$C$42="Internal labour",SUMPRODUCT(--('Input| Projects'!$AC171="Yes"),'Calc| Overheads Allocation'!G$8,'Calc| Project Costs'!Z171,'Input| Projects'!$Y171),IF('Input| Overheads'!$C$42="DNSP defined",SUMPRODUCT(--('Input| Projects'!$AC171="Yes"),'Calc| Overheads Allocation'!G$61,'Input| Projects'!$AF171),""))),"")</f>
        <v>0</v>
      </c>
      <c r="AQ171" s="186">
        <f>IFERROR(IF('Input| Overheads'!$C$42="Direct costs",SUMPRODUCT(--('Input| Projects'!$AC171="Yes"),'Calc| Overheads Allocation'!H$8,'Calc| Project Costs'!AA171),IF('Input| Overheads'!$C$42="Internal labour",SUMPRODUCT(--('Input| Projects'!$AC171="Yes"),'Calc| Overheads Allocation'!H$8,'Calc| Project Costs'!AA171,'Input| Projects'!$Y171),IF('Input| Overheads'!$C$42="DNSP defined",SUMPRODUCT(--('Input| Projects'!$AC171="Yes"),'Calc| Overheads Allocation'!H$61,'Input| Projects'!$AF171),""))),"")</f>
        <v>0</v>
      </c>
      <c r="AR171" s="186">
        <f>IFERROR(IF('Input| Overheads'!$C$42="Direct costs",SUMPRODUCT(--('Input| Projects'!$AC171="Yes"),'Calc| Overheads Allocation'!I$8,'Calc| Project Costs'!AB171),IF('Input| Overheads'!$C$42="Internal labour",SUMPRODUCT(--('Input| Projects'!$AC171="Yes"),'Calc| Overheads Allocation'!I$8,'Calc| Project Costs'!AB171,'Input| Projects'!$Y171),IF('Input| Overheads'!$C$42="DNSP defined",SUMPRODUCT(--('Input| Projects'!$AC171="Yes"),'Calc| Overheads Allocation'!I$61,'Input| Projects'!$AF171),""))),"")</f>
        <v>0</v>
      </c>
      <c r="AS171" s="106"/>
      <c r="AT171" s="186">
        <f>IFERROR(IF('Input| Overheads'!$C$42="Direct costs",SUMPRODUCT(--('Input| Projects'!$AD171="Yes"),'Calc| Overheads Allocation'!C$9,'Calc| Project Costs'!V171),IF('Input| Overheads'!$C$42="Internal labour",SUMPRODUCT(--('Input| Projects'!$AD171="Yes"),'Calc| Overheads Allocation'!C$9,'Calc| Project Costs'!V171,'Input| Projects'!$Y171),IF('Input| Overheads'!$C$42="DNSP defined",SUMPRODUCT(--('Input| Projects'!$AD171="Yes"),'Calc| Overheads Allocation'!C$62,'Input| Projects'!$AG171),""))),"")</f>
        <v>0</v>
      </c>
      <c r="AU171" s="186">
        <f>IFERROR(IF('Input| Overheads'!$C$42="Direct costs",SUMPRODUCT(--('Input| Projects'!$AD171="Yes"),'Calc| Overheads Allocation'!D$9,'Calc| Project Costs'!W171),IF('Input| Overheads'!$C$42="Internal labour",SUMPRODUCT(--('Input| Projects'!$AD171="Yes"),'Calc| Overheads Allocation'!D$9,'Calc| Project Costs'!W171,'Input| Projects'!$Y171),IF('Input| Overheads'!$C$42="DNSP defined",SUMPRODUCT(--('Input| Projects'!$AD171="Yes"),'Calc| Overheads Allocation'!D$62,'Input| Projects'!$AG171),""))),"")</f>
        <v>0</v>
      </c>
      <c r="AV171" s="186">
        <f>IFERROR(IF('Input| Overheads'!$C$42="Direct costs",SUMPRODUCT(--('Input| Projects'!$AD171="Yes"),'Calc| Overheads Allocation'!E$9,'Calc| Project Costs'!X171),IF('Input| Overheads'!$C$42="Internal labour",SUMPRODUCT(--('Input| Projects'!$AD171="Yes"),'Calc| Overheads Allocation'!E$9,'Calc| Project Costs'!X171,'Input| Projects'!$Y171),IF('Input| Overheads'!$C$42="DNSP defined",SUMPRODUCT(--('Input| Projects'!$AD171="Yes"),'Calc| Overheads Allocation'!E$62,'Input| Projects'!$AG171),""))),"")</f>
        <v>0</v>
      </c>
      <c r="AW171" s="186">
        <f>IFERROR(IF('Input| Overheads'!$C$42="Direct costs",SUMPRODUCT(--('Input| Projects'!$AD171="Yes"),'Calc| Overheads Allocation'!F$9,'Calc| Project Costs'!Y171),IF('Input| Overheads'!$C$42="Internal labour",SUMPRODUCT(--('Input| Projects'!$AD171="Yes"),'Calc| Overheads Allocation'!F$9,'Calc| Project Costs'!Y171,'Input| Projects'!$Y171),IF('Input| Overheads'!$C$42="DNSP defined",SUMPRODUCT(--('Input| Projects'!$AD171="Yes"),'Calc| Overheads Allocation'!F$62,'Input| Projects'!$AG171),""))),"")</f>
        <v>0</v>
      </c>
      <c r="AX171" s="186">
        <f>IFERROR(IF('Input| Overheads'!$C$42="Direct costs",SUMPRODUCT(--('Input| Projects'!$AD171="Yes"),'Calc| Overheads Allocation'!G$9,'Calc| Project Costs'!Z171),IF('Input| Overheads'!$C$42="Internal labour",SUMPRODUCT(--('Input| Projects'!$AD171="Yes"),'Calc| Overheads Allocation'!G$9,'Calc| Project Costs'!Z171,'Input| Projects'!$Y171),IF('Input| Overheads'!$C$42="DNSP defined",SUMPRODUCT(--('Input| Projects'!$AD171="Yes"),'Calc| Overheads Allocation'!G$62,'Input| Projects'!$AG171),""))),"")</f>
        <v>0</v>
      </c>
      <c r="AY171" s="186">
        <f>IFERROR(IF('Input| Overheads'!$C$42="Direct costs",SUMPRODUCT(--('Input| Projects'!$AD171="Yes"),'Calc| Overheads Allocation'!H$9,'Calc| Project Costs'!AA171),IF('Input| Overheads'!$C$42="Internal labour",SUMPRODUCT(--('Input| Projects'!$AD171="Yes"),'Calc| Overheads Allocation'!H$9,'Calc| Project Costs'!AA171,'Input| Projects'!$Y171),IF('Input| Overheads'!$C$42="DNSP defined",SUMPRODUCT(--('Input| Projects'!$AD171="Yes"),'Calc| Overheads Allocation'!H$62,'Input| Projects'!$AG171),""))),"")</f>
        <v>0</v>
      </c>
      <c r="AZ171" s="186">
        <f>IFERROR(IF('Input| Overheads'!$C$42="Direct costs",SUMPRODUCT(--('Input| Projects'!$AD171="Yes"),'Calc| Overheads Allocation'!I$9,'Calc| Project Costs'!AB171),IF('Input| Overheads'!$C$42="Internal labour",SUMPRODUCT(--('Input| Projects'!$AD171="Yes"),'Calc| Overheads Allocation'!I$9,'Calc| Project Costs'!AB171,'Input| Projects'!$Y171),IF('Input| Overheads'!$C$42="DNSP defined",SUMPRODUCT(--('Input| Projects'!$AD171="Yes"),'Calc| Overheads Allocation'!I$62,'Input| Projects'!$AG171),""))),"")</f>
        <v>0</v>
      </c>
      <c r="BA171" s="106"/>
      <c r="BB171" s="186">
        <f t="shared" si="100"/>
        <v>581.72627</v>
      </c>
      <c r="BC171" s="186">
        <f t="shared" si="101"/>
        <v>0</v>
      </c>
      <c r="BD171" s="186">
        <f t="shared" si="102"/>
        <v>0</v>
      </c>
      <c r="BE171" s="186">
        <f t="shared" si="79"/>
        <v>0</v>
      </c>
      <c r="BF171" s="186">
        <f t="shared" si="80"/>
        <v>0</v>
      </c>
      <c r="BG171" s="186">
        <f t="shared" si="81"/>
        <v>0</v>
      </c>
      <c r="BH171" s="186">
        <f t="shared" si="82"/>
        <v>0</v>
      </c>
      <c r="BI171" s="97"/>
      <c r="BJ171" s="186">
        <f t="shared" si="83"/>
        <v>0</v>
      </c>
      <c r="BK171" s="186" t="str">
        <f t="shared" si="84"/>
        <v/>
      </c>
      <c r="BL171" s="186" t="str">
        <f t="shared" si="85"/>
        <v/>
      </c>
      <c r="BM171" s="186" t="str">
        <f t="shared" si="86"/>
        <v/>
      </c>
      <c r="BN171" s="186" t="str">
        <f t="shared" si="87"/>
        <v/>
      </c>
      <c r="BO171" s="186" t="str">
        <f t="shared" si="88"/>
        <v/>
      </c>
      <c r="BP171" s="186" t="str">
        <f t="shared" si="89"/>
        <v/>
      </c>
      <c r="BQ171" s="97"/>
      <c r="BR171" s="186">
        <f t="shared" si="90"/>
        <v>2962.7746800000004</v>
      </c>
      <c r="BS171" s="186">
        <f t="shared" si="91"/>
        <v>0</v>
      </c>
      <c r="BT171" s="222">
        <f t="shared" si="92"/>
        <v>0</v>
      </c>
      <c r="BU171" s="222">
        <f t="shared" si="93"/>
        <v>0</v>
      </c>
      <c r="BV171" s="222">
        <f t="shared" si="94"/>
        <v>0</v>
      </c>
      <c r="BW171" s="222">
        <f t="shared" si="95"/>
        <v>0</v>
      </c>
      <c r="BX171" s="222">
        <f t="shared" si="96"/>
        <v>0</v>
      </c>
      <c r="BY171" s="106"/>
      <c r="BZ171" s="197">
        <f>IF(SUMIF('Input| Projects'!$AS$8:$CP$8,"Dx",'Input| Projects'!$AS171:$CP171)=0,"",SUMIF('Input| Projects'!$AS$8:$CP$8,"Dx",'Input| Projects'!$AS171:$CP171))</f>
        <v>1</v>
      </c>
      <c r="CA171" s="197" t="str">
        <f>IF(SUMIF('Input| Projects'!$AS$8:$CP$8,"Tx",'Input| Projects'!$AS171:$CP171)=0,"",SUMIF('Input| Projects'!$AS$8:$CP$8,"Tx",'Input| Projects'!$AS171:$CP171))</f>
        <v/>
      </c>
      <c r="CB171" s="150" t="str">
        <f t="shared" si="103"/>
        <v/>
      </c>
    </row>
    <row r="172" spans="2:80" x14ac:dyDescent="0.2">
      <c r="B172" s="201">
        <f>IFERROR('Input| Projects'!B172,"")</f>
        <v>163</v>
      </c>
      <c r="C172" s="42" t="str">
        <f>IFERROR(IF('Input| Projects'!C172="","",'Input| Projects'!C172),"")</f>
        <v>Network Innovation Program</v>
      </c>
      <c r="D172" s="42" t="str">
        <f>IFERROR(IF('Input| Projects'!D172="","",'Input| Projects'!D172),"")</f>
        <v>OTI_03.19</v>
      </c>
      <c r="E172" s="104"/>
      <c r="F172" s="190">
        <f>IFERROR('Input| Projects'!I172*'Input| Escalations'!$K$19,"")</f>
        <v>108.53492999999999</v>
      </c>
      <c r="G172" s="190">
        <f>IFERROR('Input| Projects'!J172*'Input| Escalations'!$K$19,"")</f>
        <v>0</v>
      </c>
      <c r="H172" s="190">
        <f>IFERROR('Input| Projects'!K172*'Input| Escalations'!$K$19,"")</f>
        <v>0</v>
      </c>
      <c r="I172" s="190">
        <f>IFERROR('Input| Projects'!L172*'Input| Escalations'!$K$19,"")</f>
        <v>0</v>
      </c>
      <c r="J172" s="190">
        <f>IFERROR('Input| Projects'!M172*'Input| Escalations'!$K$19,"")</f>
        <v>0</v>
      </c>
      <c r="K172" s="190">
        <f>IFERROR('Input| Projects'!N172*'Input| Escalations'!$K$19,"")</f>
        <v>0</v>
      </c>
      <c r="L172" s="190">
        <f>IFERROR('Input| Projects'!O172*'Input| Escalations'!$K$19,"")</f>
        <v>0</v>
      </c>
      <c r="M172" s="150" t="str">
        <f>IF(ABS(SUM(F172:L172)-(SUM('Input| Projects'!I172:O172)*'Input| Escalations'!$K$19))&lt;0.0000001,"",1)</f>
        <v/>
      </c>
      <c r="N172" s="192">
        <f>'Input| Projects'!$Y172*INDEX('Input| Escalations'!$H$33:$N$33,MATCH('Calc| Project Costs'!N$9,'Input| Escalations'!$H$23:$N$23,0))+'Input| Projects'!$Z172*INDEX('Input| Escalations'!$H$34:$N$34,MATCH('Calc| Project Costs'!N$9,'Input| Escalations'!$H$23:$N$23,0))+'Input| Projects'!$AA172*INDEX('Input| Escalations'!$H$35:$N$35,MATCH('Calc| Project Costs'!N$9,'Input| Escalations'!$H$23:$N$23,0))+1</f>
        <v>1</v>
      </c>
      <c r="O172" s="192">
        <f>'Input| Projects'!$Y172*INDEX('Input| Escalations'!$H$33:$N$33,MATCH('Calc| Project Costs'!O$9,'Input| Escalations'!$H$23:$N$23,0))+'Input| Projects'!$Z172*INDEX('Input| Escalations'!$H$34:$N$34,MATCH('Calc| Project Costs'!O$9,'Input| Escalations'!$H$23:$N$23,0))+'Input| Projects'!$AA172*INDEX('Input| Escalations'!$H$35:$N$35,MATCH('Calc| Project Costs'!O$9,'Input| Escalations'!$H$23:$N$23,0))+1</f>
        <v>1</v>
      </c>
      <c r="P172" s="192">
        <f>'Input| Projects'!$Y172*INDEX('Input| Escalations'!$H$33:$N$33,MATCH('Calc| Project Costs'!P$9,'Input| Escalations'!$H$23:$N$23,0))+'Input| Projects'!$Z172*INDEX('Input| Escalations'!$H$34:$N$34,MATCH('Calc| Project Costs'!P$9,'Input| Escalations'!$H$23:$N$23,0))+'Input| Projects'!$AA172*INDEX('Input| Escalations'!$H$35:$N$35,MATCH('Calc| Project Costs'!P$9,'Input| Escalations'!$H$23:$N$23,0))+1</f>
        <v>1</v>
      </c>
      <c r="Q172" s="192">
        <f>'Input| Projects'!$Y172*INDEX('Input| Escalations'!$H$33:$N$33,MATCH('Calc| Project Costs'!Q$9,'Input| Escalations'!$H$23:$N$23,0))+'Input| Projects'!$Z172*INDEX('Input| Escalations'!$H$34:$N$34,MATCH('Calc| Project Costs'!Q$9,'Input| Escalations'!$H$23:$N$23,0))+'Input| Projects'!$AA172*INDEX('Input| Escalations'!$H$35:$N$35,MATCH('Calc| Project Costs'!Q$9,'Input| Escalations'!$H$23:$N$23,0))+1</f>
        <v>1</v>
      </c>
      <c r="R172" s="192">
        <f>'Input| Projects'!$Y172*INDEX('Input| Escalations'!$H$33:$N$33,MATCH('Calc| Project Costs'!R$9,'Input| Escalations'!$H$23:$N$23,0))+'Input| Projects'!$Z172*INDEX('Input| Escalations'!$H$34:$N$34,MATCH('Calc| Project Costs'!R$9,'Input| Escalations'!$H$23:$N$23,0))+'Input| Projects'!$AA172*INDEX('Input| Escalations'!$H$35:$N$35,MATCH('Calc| Project Costs'!R$9,'Input| Escalations'!$H$23:$N$23,0))+1</f>
        <v>1</v>
      </c>
      <c r="S172" s="192">
        <f>'Input| Projects'!$Y172*INDEX('Input| Escalations'!$H$33:$N$33,MATCH('Calc| Project Costs'!S$9,'Input| Escalations'!$H$23:$N$23,0))+'Input| Projects'!$Z172*INDEX('Input| Escalations'!$H$34:$N$34,MATCH('Calc| Project Costs'!S$9,'Input| Escalations'!$H$23:$N$23,0))+'Input| Projects'!$AA172*INDEX('Input| Escalations'!$H$35:$N$35,MATCH('Calc| Project Costs'!S$9,'Input| Escalations'!$H$23:$N$23,0))+1</f>
        <v>1</v>
      </c>
      <c r="T172" s="192">
        <f>'Input| Projects'!$Y172*INDEX('Input| Escalations'!$H$33:$N$33,MATCH('Calc| Project Costs'!T$9,'Input| Escalations'!$H$23:$N$23,0))+'Input| Projects'!$Z172*INDEX('Input| Escalations'!$H$34:$N$34,MATCH('Calc| Project Costs'!T$9,'Input| Escalations'!$H$23:$N$23,0))+'Input| Projects'!$AA172*INDEX('Input| Escalations'!$H$35:$N$35,MATCH('Calc| Project Costs'!T$9,'Input| Escalations'!$H$23:$N$23,0))+1</f>
        <v>1</v>
      </c>
      <c r="U172" s="106"/>
      <c r="V172" s="186">
        <f t="shared" si="97"/>
        <v>108.53492999999999</v>
      </c>
      <c r="W172" s="186">
        <f t="shared" si="98"/>
        <v>0</v>
      </c>
      <c r="X172" s="186">
        <f t="shared" si="99"/>
        <v>0</v>
      </c>
      <c r="Y172" s="186">
        <f t="shared" si="75"/>
        <v>0</v>
      </c>
      <c r="Z172" s="186">
        <f t="shared" si="76"/>
        <v>0</v>
      </c>
      <c r="AA172" s="186">
        <f t="shared" si="77"/>
        <v>0</v>
      </c>
      <c r="AB172" s="186">
        <f t="shared" si="78"/>
        <v>0</v>
      </c>
      <c r="AC172" s="106"/>
      <c r="AD172" s="186">
        <f>'Input| Projects'!Q172*N172*'Input| Escalations'!$K$19</f>
        <v>0</v>
      </c>
      <c r="AE172" s="186">
        <f>'Input| Projects'!R172*O172*'Input| Escalations'!$K$19</f>
        <v>0</v>
      </c>
      <c r="AF172" s="186">
        <f>'Input| Projects'!S172*P172*'Input| Escalations'!$K$19</f>
        <v>0</v>
      </c>
      <c r="AG172" s="186">
        <f>'Input| Projects'!T172*Q172*'Input| Escalations'!$K$19</f>
        <v>0</v>
      </c>
      <c r="AH172" s="186">
        <f>'Input| Projects'!U172*R172*'Input| Escalations'!$K$19</f>
        <v>0</v>
      </c>
      <c r="AI172" s="186">
        <f>'Input| Projects'!V172*S172*'Input| Escalations'!$K$19</f>
        <v>0</v>
      </c>
      <c r="AJ172" s="186">
        <f>'Input| Projects'!W172*T172*'Input| Escalations'!$K$19</f>
        <v>0</v>
      </c>
      <c r="AK172" s="106"/>
      <c r="AL172" s="186">
        <f>IFERROR(IF('Input| Overheads'!$C$42="Direct costs",SUMPRODUCT(--('Input| Projects'!$AC172="Yes"),'Calc| Overheads Allocation'!C$8,'Calc| Project Costs'!V172),IF('Input| Overheads'!$C$42="Internal labour",SUMPRODUCT(--('Input| Projects'!$AC172="Yes"),'Calc| Overheads Allocation'!C$8,'Calc| Project Costs'!V172,'Input| Projects'!$Y172),IF('Input| Overheads'!$C$42="DNSP defined",SUMPRODUCT(--('Input| Projects'!$AC172="Yes"),'Calc| Overheads Allocation'!C$61,'Input| Projects'!$AF172),""))),"")</f>
        <v>46.034970000000001</v>
      </c>
      <c r="AM172" s="186">
        <f>IFERROR(IF('Input| Overheads'!$C$42="Direct costs",SUMPRODUCT(--('Input| Projects'!$AC172="Yes"),'Calc| Overheads Allocation'!D$8,'Calc| Project Costs'!W172),IF('Input| Overheads'!$C$42="Internal labour",SUMPRODUCT(--('Input| Projects'!$AC172="Yes"),'Calc| Overheads Allocation'!D$8,'Calc| Project Costs'!W172,'Input| Projects'!$Y172),IF('Input| Overheads'!$C$42="DNSP defined",SUMPRODUCT(--('Input| Projects'!$AC172="Yes"),'Calc| Overheads Allocation'!D$61,'Input| Projects'!$AF172),""))),"")</f>
        <v>0</v>
      </c>
      <c r="AN172" s="186">
        <f>IFERROR(IF('Input| Overheads'!$C$42="Direct costs",SUMPRODUCT(--('Input| Projects'!$AC172="Yes"),'Calc| Overheads Allocation'!E$8,'Calc| Project Costs'!X172),IF('Input| Overheads'!$C$42="Internal labour",SUMPRODUCT(--('Input| Projects'!$AC172="Yes"),'Calc| Overheads Allocation'!E$8,'Calc| Project Costs'!X172,'Input| Projects'!$Y172),IF('Input| Overheads'!$C$42="DNSP defined",SUMPRODUCT(--('Input| Projects'!$AC172="Yes"),'Calc| Overheads Allocation'!E$61,'Input| Projects'!$AF172),""))),"")</f>
        <v>0</v>
      </c>
      <c r="AO172" s="186">
        <f>IFERROR(IF('Input| Overheads'!$C$42="Direct costs",SUMPRODUCT(--('Input| Projects'!$AC172="Yes"),'Calc| Overheads Allocation'!F$8,'Calc| Project Costs'!Y172),IF('Input| Overheads'!$C$42="Internal labour",SUMPRODUCT(--('Input| Projects'!$AC172="Yes"),'Calc| Overheads Allocation'!F$8,'Calc| Project Costs'!Y172,'Input| Projects'!$Y172),IF('Input| Overheads'!$C$42="DNSP defined",SUMPRODUCT(--('Input| Projects'!$AC172="Yes"),'Calc| Overheads Allocation'!F$61,'Input| Projects'!$AF172),""))),"")</f>
        <v>0</v>
      </c>
      <c r="AP172" s="186">
        <f>IFERROR(IF('Input| Overheads'!$C$42="Direct costs",SUMPRODUCT(--('Input| Projects'!$AC172="Yes"),'Calc| Overheads Allocation'!G$8,'Calc| Project Costs'!Z172),IF('Input| Overheads'!$C$42="Internal labour",SUMPRODUCT(--('Input| Projects'!$AC172="Yes"),'Calc| Overheads Allocation'!G$8,'Calc| Project Costs'!Z172,'Input| Projects'!$Y172),IF('Input| Overheads'!$C$42="DNSP defined",SUMPRODUCT(--('Input| Projects'!$AC172="Yes"),'Calc| Overheads Allocation'!G$61,'Input| Projects'!$AF172),""))),"")</f>
        <v>0</v>
      </c>
      <c r="AQ172" s="186">
        <f>IFERROR(IF('Input| Overheads'!$C$42="Direct costs",SUMPRODUCT(--('Input| Projects'!$AC172="Yes"),'Calc| Overheads Allocation'!H$8,'Calc| Project Costs'!AA172),IF('Input| Overheads'!$C$42="Internal labour",SUMPRODUCT(--('Input| Projects'!$AC172="Yes"),'Calc| Overheads Allocation'!H$8,'Calc| Project Costs'!AA172,'Input| Projects'!$Y172),IF('Input| Overheads'!$C$42="DNSP defined",SUMPRODUCT(--('Input| Projects'!$AC172="Yes"),'Calc| Overheads Allocation'!H$61,'Input| Projects'!$AF172),""))),"")</f>
        <v>0</v>
      </c>
      <c r="AR172" s="186">
        <f>IFERROR(IF('Input| Overheads'!$C$42="Direct costs",SUMPRODUCT(--('Input| Projects'!$AC172="Yes"),'Calc| Overheads Allocation'!I$8,'Calc| Project Costs'!AB172),IF('Input| Overheads'!$C$42="Internal labour",SUMPRODUCT(--('Input| Projects'!$AC172="Yes"),'Calc| Overheads Allocation'!I$8,'Calc| Project Costs'!AB172,'Input| Projects'!$Y172),IF('Input| Overheads'!$C$42="DNSP defined",SUMPRODUCT(--('Input| Projects'!$AC172="Yes"),'Calc| Overheads Allocation'!I$61,'Input| Projects'!$AF172),""))),"")</f>
        <v>0</v>
      </c>
      <c r="AS172" s="106"/>
      <c r="AT172" s="186">
        <f>IFERROR(IF('Input| Overheads'!$C$42="Direct costs",SUMPRODUCT(--('Input| Projects'!$AD172="Yes"),'Calc| Overheads Allocation'!C$9,'Calc| Project Costs'!V172),IF('Input| Overheads'!$C$42="Internal labour",SUMPRODUCT(--('Input| Projects'!$AD172="Yes"),'Calc| Overheads Allocation'!C$9,'Calc| Project Costs'!V172,'Input| Projects'!$Y172),IF('Input| Overheads'!$C$42="DNSP defined",SUMPRODUCT(--('Input| Projects'!$AD172="Yes"),'Calc| Overheads Allocation'!C$62,'Input| Projects'!$AG172),""))),"")</f>
        <v>0</v>
      </c>
      <c r="AU172" s="186">
        <f>IFERROR(IF('Input| Overheads'!$C$42="Direct costs",SUMPRODUCT(--('Input| Projects'!$AD172="Yes"),'Calc| Overheads Allocation'!D$9,'Calc| Project Costs'!W172),IF('Input| Overheads'!$C$42="Internal labour",SUMPRODUCT(--('Input| Projects'!$AD172="Yes"),'Calc| Overheads Allocation'!D$9,'Calc| Project Costs'!W172,'Input| Projects'!$Y172),IF('Input| Overheads'!$C$42="DNSP defined",SUMPRODUCT(--('Input| Projects'!$AD172="Yes"),'Calc| Overheads Allocation'!D$62,'Input| Projects'!$AG172),""))),"")</f>
        <v>0</v>
      </c>
      <c r="AV172" s="186">
        <f>IFERROR(IF('Input| Overheads'!$C$42="Direct costs",SUMPRODUCT(--('Input| Projects'!$AD172="Yes"),'Calc| Overheads Allocation'!E$9,'Calc| Project Costs'!X172),IF('Input| Overheads'!$C$42="Internal labour",SUMPRODUCT(--('Input| Projects'!$AD172="Yes"),'Calc| Overheads Allocation'!E$9,'Calc| Project Costs'!X172,'Input| Projects'!$Y172),IF('Input| Overheads'!$C$42="DNSP defined",SUMPRODUCT(--('Input| Projects'!$AD172="Yes"),'Calc| Overheads Allocation'!E$62,'Input| Projects'!$AG172),""))),"")</f>
        <v>0</v>
      </c>
      <c r="AW172" s="186">
        <f>IFERROR(IF('Input| Overheads'!$C$42="Direct costs",SUMPRODUCT(--('Input| Projects'!$AD172="Yes"),'Calc| Overheads Allocation'!F$9,'Calc| Project Costs'!Y172),IF('Input| Overheads'!$C$42="Internal labour",SUMPRODUCT(--('Input| Projects'!$AD172="Yes"),'Calc| Overheads Allocation'!F$9,'Calc| Project Costs'!Y172,'Input| Projects'!$Y172),IF('Input| Overheads'!$C$42="DNSP defined",SUMPRODUCT(--('Input| Projects'!$AD172="Yes"),'Calc| Overheads Allocation'!F$62,'Input| Projects'!$AG172),""))),"")</f>
        <v>0</v>
      </c>
      <c r="AX172" s="186">
        <f>IFERROR(IF('Input| Overheads'!$C$42="Direct costs",SUMPRODUCT(--('Input| Projects'!$AD172="Yes"),'Calc| Overheads Allocation'!G$9,'Calc| Project Costs'!Z172),IF('Input| Overheads'!$C$42="Internal labour",SUMPRODUCT(--('Input| Projects'!$AD172="Yes"),'Calc| Overheads Allocation'!G$9,'Calc| Project Costs'!Z172,'Input| Projects'!$Y172),IF('Input| Overheads'!$C$42="DNSP defined",SUMPRODUCT(--('Input| Projects'!$AD172="Yes"),'Calc| Overheads Allocation'!G$62,'Input| Projects'!$AG172),""))),"")</f>
        <v>0</v>
      </c>
      <c r="AY172" s="186">
        <f>IFERROR(IF('Input| Overheads'!$C$42="Direct costs",SUMPRODUCT(--('Input| Projects'!$AD172="Yes"),'Calc| Overheads Allocation'!H$9,'Calc| Project Costs'!AA172),IF('Input| Overheads'!$C$42="Internal labour",SUMPRODUCT(--('Input| Projects'!$AD172="Yes"),'Calc| Overheads Allocation'!H$9,'Calc| Project Costs'!AA172,'Input| Projects'!$Y172),IF('Input| Overheads'!$C$42="DNSP defined",SUMPRODUCT(--('Input| Projects'!$AD172="Yes"),'Calc| Overheads Allocation'!H$62,'Input| Projects'!$AG172),""))),"")</f>
        <v>0</v>
      </c>
      <c r="AZ172" s="186">
        <f>IFERROR(IF('Input| Overheads'!$C$42="Direct costs",SUMPRODUCT(--('Input| Projects'!$AD172="Yes"),'Calc| Overheads Allocation'!I$9,'Calc| Project Costs'!AB172),IF('Input| Overheads'!$C$42="Internal labour",SUMPRODUCT(--('Input| Projects'!$AD172="Yes"),'Calc| Overheads Allocation'!I$9,'Calc| Project Costs'!AB172,'Input| Projects'!$Y172),IF('Input| Overheads'!$C$42="DNSP defined",SUMPRODUCT(--('Input| Projects'!$AD172="Yes"),'Calc| Overheads Allocation'!I$62,'Input| Projects'!$AG172),""))),"")</f>
        <v>0</v>
      </c>
      <c r="BA172" s="106"/>
      <c r="BB172" s="186">
        <f t="shared" si="100"/>
        <v>46.034970000000001</v>
      </c>
      <c r="BC172" s="186">
        <f t="shared" si="101"/>
        <v>0</v>
      </c>
      <c r="BD172" s="186">
        <f t="shared" si="102"/>
        <v>0</v>
      </c>
      <c r="BE172" s="186">
        <f t="shared" si="79"/>
        <v>0</v>
      </c>
      <c r="BF172" s="186">
        <f t="shared" si="80"/>
        <v>0</v>
      </c>
      <c r="BG172" s="186">
        <f t="shared" si="81"/>
        <v>0</v>
      </c>
      <c r="BH172" s="186">
        <f t="shared" si="82"/>
        <v>0</v>
      </c>
      <c r="BI172" s="97"/>
      <c r="BJ172" s="186">
        <f t="shared" si="83"/>
        <v>0</v>
      </c>
      <c r="BK172" s="186" t="str">
        <f t="shared" si="84"/>
        <v/>
      </c>
      <c r="BL172" s="186" t="str">
        <f t="shared" si="85"/>
        <v/>
      </c>
      <c r="BM172" s="186" t="str">
        <f t="shared" si="86"/>
        <v/>
      </c>
      <c r="BN172" s="186" t="str">
        <f t="shared" si="87"/>
        <v/>
      </c>
      <c r="BO172" s="186" t="str">
        <f t="shared" si="88"/>
        <v/>
      </c>
      <c r="BP172" s="186" t="str">
        <f t="shared" si="89"/>
        <v/>
      </c>
      <c r="BQ172" s="97"/>
      <c r="BR172" s="186">
        <f t="shared" si="90"/>
        <v>154.56989999999999</v>
      </c>
      <c r="BS172" s="186">
        <f t="shared" si="91"/>
        <v>0</v>
      </c>
      <c r="BT172" s="222">
        <f t="shared" si="92"/>
        <v>0</v>
      </c>
      <c r="BU172" s="222">
        <f t="shared" si="93"/>
        <v>0</v>
      </c>
      <c r="BV172" s="222">
        <f t="shared" si="94"/>
        <v>0</v>
      </c>
      <c r="BW172" s="222">
        <f t="shared" si="95"/>
        <v>0</v>
      </c>
      <c r="BX172" s="222">
        <f t="shared" si="96"/>
        <v>0</v>
      </c>
      <c r="BY172" s="106"/>
      <c r="BZ172" s="197">
        <f>IF(SUMIF('Input| Projects'!$AS$8:$CP$8,"Dx",'Input| Projects'!$AS172:$CP172)=0,"",SUMIF('Input| Projects'!$AS$8:$CP$8,"Dx",'Input| Projects'!$AS172:$CP172))</f>
        <v>0.96594608652784264</v>
      </c>
      <c r="CA172" s="197">
        <f>IF(SUMIF('Input| Projects'!$AS$8:$CP$8,"Tx",'Input| Projects'!$AS172:$CP172)=0,"",SUMIF('Input| Projects'!$AS$8:$CP$8,"Tx",'Input| Projects'!$AS172:$CP172))</f>
        <v>3.4053913472157249E-2</v>
      </c>
      <c r="CB172" s="150" t="str">
        <f t="shared" si="103"/>
        <v/>
      </c>
    </row>
    <row r="173" spans="2:80" x14ac:dyDescent="0.2">
      <c r="B173" s="201">
        <f>IFERROR('Input| Projects'!B173,"")</f>
        <v>164</v>
      </c>
      <c r="C173" s="42" t="str">
        <f>IFERROR(IF('Input| Projects'!C173="","",'Input| Projects'!C173),"")</f>
        <v>Network Innovation Program</v>
      </c>
      <c r="D173" s="42" t="str">
        <f>IFERROR(IF('Input| Projects'!D173="","",'Input| Projects'!D173),"")</f>
        <v>OTI_03.19</v>
      </c>
      <c r="E173" s="104"/>
      <c r="F173" s="190">
        <f>IFERROR('Input| Projects'!I173*'Input| Escalations'!$K$19,"")</f>
        <v>9650.7919499999989</v>
      </c>
      <c r="G173" s="190">
        <f>IFERROR('Input| Projects'!J173*'Input| Escalations'!$K$19,"")</f>
        <v>0</v>
      </c>
      <c r="H173" s="190">
        <f>IFERROR('Input| Projects'!K173*'Input| Escalations'!$K$19,"")</f>
        <v>0</v>
      </c>
      <c r="I173" s="190">
        <f>IFERROR('Input| Projects'!L173*'Input| Escalations'!$K$19,"")</f>
        <v>0</v>
      </c>
      <c r="J173" s="190">
        <f>IFERROR('Input| Projects'!M173*'Input| Escalations'!$K$19,"")</f>
        <v>0</v>
      </c>
      <c r="K173" s="190">
        <f>IFERROR('Input| Projects'!N173*'Input| Escalations'!$K$19,"")</f>
        <v>0</v>
      </c>
      <c r="L173" s="190">
        <f>IFERROR('Input| Projects'!O173*'Input| Escalations'!$K$19,"")</f>
        <v>0</v>
      </c>
      <c r="M173" s="150" t="str">
        <f>IF(ABS(SUM(F173:L173)-(SUM('Input| Projects'!I173:O173)*'Input| Escalations'!$K$19))&lt;0.0000001,"",1)</f>
        <v/>
      </c>
      <c r="N173" s="192">
        <f>'Input| Projects'!$Y173*INDEX('Input| Escalations'!$H$33:$N$33,MATCH('Calc| Project Costs'!N$9,'Input| Escalations'!$H$23:$N$23,0))+'Input| Projects'!$Z173*INDEX('Input| Escalations'!$H$34:$N$34,MATCH('Calc| Project Costs'!N$9,'Input| Escalations'!$H$23:$N$23,0))+'Input| Projects'!$AA173*INDEX('Input| Escalations'!$H$35:$N$35,MATCH('Calc| Project Costs'!N$9,'Input| Escalations'!$H$23:$N$23,0))+1</f>
        <v>1</v>
      </c>
      <c r="O173" s="192">
        <f>'Input| Projects'!$Y173*INDEX('Input| Escalations'!$H$33:$N$33,MATCH('Calc| Project Costs'!O$9,'Input| Escalations'!$H$23:$N$23,0))+'Input| Projects'!$Z173*INDEX('Input| Escalations'!$H$34:$N$34,MATCH('Calc| Project Costs'!O$9,'Input| Escalations'!$H$23:$N$23,0))+'Input| Projects'!$AA173*INDEX('Input| Escalations'!$H$35:$N$35,MATCH('Calc| Project Costs'!O$9,'Input| Escalations'!$H$23:$N$23,0))+1</f>
        <v>1</v>
      </c>
      <c r="P173" s="192">
        <f>'Input| Projects'!$Y173*INDEX('Input| Escalations'!$H$33:$N$33,MATCH('Calc| Project Costs'!P$9,'Input| Escalations'!$H$23:$N$23,0))+'Input| Projects'!$Z173*INDEX('Input| Escalations'!$H$34:$N$34,MATCH('Calc| Project Costs'!P$9,'Input| Escalations'!$H$23:$N$23,0))+'Input| Projects'!$AA173*INDEX('Input| Escalations'!$H$35:$N$35,MATCH('Calc| Project Costs'!P$9,'Input| Escalations'!$H$23:$N$23,0))+1</f>
        <v>1</v>
      </c>
      <c r="Q173" s="192">
        <f>'Input| Projects'!$Y173*INDEX('Input| Escalations'!$H$33:$N$33,MATCH('Calc| Project Costs'!Q$9,'Input| Escalations'!$H$23:$N$23,0))+'Input| Projects'!$Z173*INDEX('Input| Escalations'!$H$34:$N$34,MATCH('Calc| Project Costs'!Q$9,'Input| Escalations'!$H$23:$N$23,0))+'Input| Projects'!$AA173*INDEX('Input| Escalations'!$H$35:$N$35,MATCH('Calc| Project Costs'!Q$9,'Input| Escalations'!$H$23:$N$23,0))+1</f>
        <v>1</v>
      </c>
      <c r="R173" s="192">
        <f>'Input| Projects'!$Y173*INDEX('Input| Escalations'!$H$33:$N$33,MATCH('Calc| Project Costs'!R$9,'Input| Escalations'!$H$23:$N$23,0))+'Input| Projects'!$Z173*INDEX('Input| Escalations'!$H$34:$N$34,MATCH('Calc| Project Costs'!R$9,'Input| Escalations'!$H$23:$N$23,0))+'Input| Projects'!$AA173*INDEX('Input| Escalations'!$H$35:$N$35,MATCH('Calc| Project Costs'!R$9,'Input| Escalations'!$H$23:$N$23,0))+1</f>
        <v>1</v>
      </c>
      <c r="S173" s="192">
        <f>'Input| Projects'!$Y173*INDEX('Input| Escalations'!$H$33:$N$33,MATCH('Calc| Project Costs'!S$9,'Input| Escalations'!$H$23:$N$23,0))+'Input| Projects'!$Z173*INDEX('Input| Escalations'!$H$34:$N$34,MATCH('Calc| Project Costs'!S$9,'Input| Escalations'!$H$23:$N$23,0))+'Input| Projects'!$AA173*INDEX('Input| Escalations'!$H$35:$N$35,MATCH('Calc| Project Costs'!S$9,'Input| Escalations'!$H$23:$N$23,0))+1</f>
        <v>1</v>
      </c>
      <c r="T173" s="192">
        <f>'Input| Projects'!$Y173*INDEX('Input| Escalations'!$H$33:$N$33,MATCH('Calc| Project Costs'!T$9,'Input| Escalations'!$H$23:$N$23,0))+'Input| Projects'!$Z173*INDEX('Input| Escalations'!$H$34:$N$34,MATCH('Calc| Project Costs'!T$9,'Input| Escalations'!$H$23:$N$23,0))+'Input| Projects'!$AA173*INDEX('Input| Escalations'!$H$35:$N$35,MATCH('Calc| Project Costs'!T$9,'Input| Escalations'!$H$23:$N$23,0))+1</f>
        <v>1</v>
      </c>
      <c r="U173" s="106"/>
      <c r="V173" s="186">
        <f t="shared" si="97"/>
        <v>9650.7919499999989</v>
      </c>
      <c r="W173" s="186">
        <f t="shared" si="98"/>
        <v>0</v>
      </c>
      <c r="X173" s="186">
        <f t="shared" si="99"/>
        <v>0</v>
      </c>
      <c r="Y173" s="186">
        <f t="shared" si="75"/>
        <v>0</v>
      </c>
      <c r="Z173" s="186">
        <f t="shared" si="76"/>
        <v>0</v>
      </c>
      <c r="AA173" s="186">
        <f t="shared" si="77"/>
        <v>0</v>
      </c>
      <c r="AB173" s="186">
        <f t="shared" si="78"/>
        <v>0</v>
      </c>
      <c r="AC173" s="106"/>
      <c r="AD173" s="186">
        <f>'Input| Projects'!Q173*N173*'Input| Escalations'!$K$19</f>
        <v>0</v>
      </c>
      <c r="AE173" s="186">
        <f>'Input| Projects'!R173*O173*'Input| Escalations'!$K$19</f>
        <v>0</v>
      </c>
      <c r="AF173" s="186">
        <f>'Input| Projects'!S173*P173*'Input| Escalations'!$K$19</f>
        <v>0</v>
      </c>
      <c r="AG173" s="186">
        <f>'Input| Projects'!T173*Q173*'Input| Escalations'!$K$19</f>
        <v>0</v>
      </c>
      <c r="AH173" s="186">
        <f>'Input| Projects'!U173*R173*'Input| Escalations'!$K$19</f>
        <v>0</v>
      </c>
      <c r="AI173" s="186">
        <f>'Input| Projects'!V173*S173*'Input| Escalations'!$K$19</f>
        <v>0</v>
      </c>
      <c r="AJ173" s="186">
        <f>'Input| Projects'!W173*T173*'Input| Escalations'!$K$19</f>
        <v>0</v>
      </c>
      <c r="AK173" s="106"/>
      <c r="AL173" s="186">
        <f>IFERROR(IF('Input| Overheads'!$C$42="Direct costs",SUMPRODUCT(--('Input| Projects'!$AC173="Yes"),'Calc| Overheads Allocation'!C$8,'Calc| Project Costs'!V173),IF('Input| Overheads'!$C$42="Internal labour",SUMPRODUCT(--('Input| Projects'!$AC173="Yes"),'Calc| Overheads Allocation'!C$8,'Calc| Project Costs'!V173,'Input| Projects'!$Y173),IF('Input| Overheads'!$C$42="DNSP defined",SUMPRODUCT(--('Input| Projects'!$AC173="Yes"),'Calc| Overheads Allocation'!C$61,'Input| Projects'!$AF173),""))),"")</f>
        <v>1406.67534</v>
      </c>
      <c r="AM173" s="186">
        <f>IFERROR(IF('Input| Overheads'!$C$42="Direct costs",SUMPRODUCT(--('Input| Projects'!$AC173="Yes"),'Calc| Overheads Allocation'!D$8,'Calc| Project Costs'!W173),IF('Input| Overheads'!$C$42="Internal labour",SUMPRODUCT(--('Input| Projects'!$AC173="Yes"),'Calc| Overheads Allocation'!D$8,'Calc| Project Costs'!W173,'Input| Projects'!$Y173),IF('Input| Overheads'!$C$42="DNSP defined",SUMPRODUCT(--('Input| Projects'!$AC173="Yes"),'Calc| Overheads Allocation'!D$61,'Input| Projects'!$AF173),""))),"")</f>
        <v>0</v>
      </c>
      <c r="AN173" s="186">
        <f>IFERROR(IF('Input| Overheads'!$C$42="Direct costs",SUMPRODUCT(--('Input| Projects'!$AC173="Yes"),'Calc| Overheads Allocation'!E$8,'Calc| Project Costs'!X173),IF('Input| Overheads'!$C$42="Internal labour",SUMPRODUCT(--('Input| Projects'!$AC173="Yes"),'Calc| Overheads Allocation'!E$8,'Calc| Project Costs'!X173,'Input| Projects'!$Y173),IF('Input| Overheads'!$C$42="DNSP defined",SUMPRODUCT(--('Input| Projects'!$AC173="Yes"),'Calc| Overheads Allocation'!E$61,'Input| Projects'!$AF173),""))),"")</f>
        <v>0</v>
      </c>
      <c r="AO173" s="186">
        <f>IFERROR(IF('Input| Overheads'!$C$42="Direct costs",SUMPRODUCT(--('Input| Projects'!$AC173="Yes"),'Calc| Overheads Allocation'!F$8,'Calc| Project Costs'!Y173),IF('Input| Overheads'!$C$42="Internal labour",SUMPRODUCT(--('Input| Projects'!$AC173="Yes"),'Calc| Overheads Allocation'!F$8,'Calc| Project Costs'!Y173,'Input| Projects'!$Y173),IF('Input| Overheads'!$C$42="DNSP defined",SUMPRODUCT(--('Input| Projects'!$AC173="Yes"),'Calc| Overheads Allocation'!F$61,'Input| Projects'!$AF173),""))),"")</f>
        <v>0</v>
      </c>
      <c r="AP173" s="186">
        <f>IFERROR(IF('Input| Overheads'!$C$42="Direct costs",SUMPRODUCT(--('Input| Projects'!$AC173="Yes"),'Calc| Overheads Allocation'!G$8,'Calc| Project Costs'!Z173),IF('Input| Overheads'!$C$42="Internal labour",SUMPRODUCT(--('Input| Projects'!$AC173="Yes"),'Calc| Overheads Allocation'!G$8,'Calc| Project Costs'!Z173,'Input| Projects'!$Y173),IF('Input| Overheads'!$C$42="DNSP defined",SUMPRODUCT(--('Input| Projects'!$AC173="Yes"),'Calc| Overheads Allocation'!G$61,'Input| Projects'!$AF173),""))),"")</f>
        <v>0</v>
      </c>
      <c r="AQ173" s="186">
        <f>IFERROR(IF('Input| Overheads'!$C$42="Direct costs",SUMPRODUCT(--('Input| Projects'!$AC173="Yes"),'Calc| Overheads Allocation'!H$8,'Calc| Project Costs'!AA173),IF('Input| Overheads'!$C$42="Internal labour",SUMPRODUCT(--('Input| Projects'!$AC173="Yes"),'Calc| Overheads Allocation'!H$8,'Calc| Project Costs'!AA173,'Input| Projects'!$Y173),IF('Input| Overheads'!$C$42="DNSP defined",SUMPRODUCT(--('Input| Projects'!$AC173="Yes"),'Calc| Overheads Allocation'!H$61,'Input| Projects'!$AF173),""))),"")</f>
        <v>0</v>
      </c>
      <c r="AR173" s="186">
        <f>IFERROR(IF('Input| Overheads'!$C$42="Direct costs",SUMPRODUCT(--('Input| Projects'!$AC173="Yes"),'Calc| Overheads Allocation'!I$8,'Calc| Project Costs'!AB173),IF('Input| Overheads'!$C$42="Internal labour",SUMPRODUCT(--('Input| Projects'!$AC173="Yes"),'Calc| Overheads Allocation'!I$8,'Calc| Project Costs'!AB173,'Input| Projects'!$Y173),IF('Input| Overheads'!$C$42="DNSP defined",SUMPRODUCT(--('Input| Projects'!$AC173="Yes"),'Calc| Overheads Allocation'!I$61,'Input| Projects'!$AF173),""))),"")</f>
        <v>0</v>
      </c>
      <c r="AS173" s="106"/>
      <c r="AT173" s="186">
        <f>IFERROR(IF('Input| Overheads'!$C$42="Direct costs",SUMPRODUCT(--('Input| Projects'!$AD173="Yes"),'Calc| Overheads Allocation'!C$9,'Calc| Project Costs'!V173),IF('Input| Overheads'!$C$42="Internal labour",SUMPRODUCT(--('Input| Projects'!$AD173="Yes"),'Calc| Overheads Allocation'!C$9,'Calc| Project Costs'!V173,'Input| Projects'!$Y173),IF('Input| Overheads'!$C$42="DNSP defined",SUMPRODUCT(--('Input| Projects'!$AD173="Yes"),'Calc| Overheads Allocation'!C$62,'Input| Projects'!$AG173),""))),"")</f>
        <v>0</v>
      </c>
      <c r="AU173" s="186">
        <f>IFERROR(IF('Input| Overheads'!$C$42="Direct costs",SUMPRODUCT(--('Input| Projects'!$AD173="Yes"),'Calc| Overheads Allocation'!D$9,'Calc| Project Costs'!W173),IF('Input| Overheads'!$C$42="Internal labour",SUMPRODUCT(--('Input| Projects'!$AD173="Yes"),'Calc| Overheads Allocation'!D$9,'Calc| Project Costs'!W173,'Input| Projects'!$Y173),IF('Input| Overheads'!$C$42="DNSP defined",SUMPRODUCT(--('Input| Projects'!$AD173="Yes"),'Calc| Overheads Allocation'!D$62,'Input| Projects'!$AG173),""))),"")</f>
        <v>0</v>
      </c>
      <c r="AV173" s="186">
        <f>IFERROR(IF('Input| Overheads'!$C$42="Direct costs",SUMPRODUCT(--('Input| Projects'!$AD173="Yes"),'Calc| Overheads Allocation'!E$9,'Calc| Project Costs'!X173),IF('Input| Overheads'!$C$42="Internal labour",SUMPRODUCT(--('Input| Projects'!$AD173="Yes"),'Calc| Overheads Allocation'!E$9,'Calc| Project Costs'!X173,'Input| Projects'!$Y173),IF('Input| Overheads'!$C$42="DNSP defined",SUMPRODUCT(--('Input| Projects'!$AD173="Yes"),'Calc| Overheads Allocation'!E$62,'Input| Projects'!$AG173),""))),"")</f>
        <v>0</v>
      </c>
      <c r="AW173" s="186">
        <f>IFERROR(IF('Input| Overheads'!$C$42="Direct costs",SUMPRODUCT(--('Input| Projects'!$AD173="Yes"),'Calc| Overheads Allocation'!F$9,'Calc| Project Costs'!Y173),IF('Input| Overheads'!$C$42="Internal labour",SUMPRODUCT(--('Input| Projects'!$AD173="Yes"),'Calc| Overheads Allocation'!F$9,'Calc| Project Costs'!Y173,'Input| Projects'!$Y173),IF('Input| Overheads'!$C$42="DNSP defined",SUMPRODUCT(--('Input| Projects'!$AD173="Yes"),'Calc| Overheads Allocation'!F$62,'Input| Projects'!$AG173),""))),"")</f>
        <v>0</v>
      </c>
      <c r="AX173" s="186">
        <f>IFERROR(IF('Input| Overheads'!$C$42="Direct costs",SUMPRODUCT(--('Input| Projects'!$AD173="Yes"),'Calc| Overheads Allocation'!G$9,'Calc| Project Costs'!Z173),IF('Input| Overheads'!$C$42="Internal labour",SUMPRODUCT(--('Input| Projects'!$AD173="Yes"),'Calc| Overheads Allocation'!G$9,'Calc| Project Costs'!Z173,'Input| Projects'!$Y173),IF('Input| Overheads'!$C$42="DNSP defined",SUMPRODUCT(--('Input| Projects'!$AD173="Yes"),'Calc| Overheads Allocation'!G$62,'Input| Projects'!$AG173),""))),"")</f>
        <v>0</v>
      </c>
      <c r="AY173" s="186">
        <f>IFERROR(IF('Input| Overheads'!$C$42="Direct costs",SUMPRODUCT(--('Input| Projects'!$AD173="Yes"),'Calc| Overheads Allocation'!H$9,'Calc| Project Costs'!AA173),IF('Input| Overheads'!$C$42="Internal labour",SUMPRODUCT(--('Input| Projects'!$AD173="Yes"),'Calc| Overheads Allocation'!H$9,'Calc| Project Costs'!AA173,'Input| Projects'!$Y173),IF('Input| Overheads'!$C$42="DNSP defined",SUMPRODUCT(--('Input| Projects'!$AD173="Yes"),'Calc| Overheads Allocation'!H$62,'Input| Projects'!$AG173),""))),"")</f>
        <v>0</v>
      </c>
      <c r="AZ173" s="186">
        <f>IFERROR(IF('Input| Overheads'!$C$42="Direct costs",SUMPRODUCT(--('Input| Projects'!$AD173="Yes"),'Calc| Overheads Allocation'!I$9,'Calc| Project Costs'!AB173),IF('Input| Overheads'!$C$42="Internal labour",SUMPRODUCT(--('Input| Projects'!$AD173="Yes"),'Calc| Overheads Allocation'!I$9,'Calc| Project Costs'!AB173,'Input| Projects'!$Y173),IF('Input| Overheads'!$C$42="DNSP defined",SUMPRODUCT(--('Input| Projects'!$AD173="Yes"),'Calc| Overheads Allocation'!I$62,'Input| Projects'!$AG173),""))),"")</f>
        <v>0</v>
      </c>
      <c r="BA173" s="106"/>
      <c r="BB173" s="186">
        <f t="shared" si="100"/>
        <v>1406.67534</v>
      </c>
      <c r="BC173" s="186">
        <f t="shared" si="101"/>
        <v>0</v>
      </c>
      <c r="BD173" s="186">
        <f t="shared" si="102"/>
        <v>0</v>
      </c>
      <c r="BE173" s="186">
        <f t="shared" si="79"/>
        <v>0</v>
      </c>
      <c r="BF173" s="186">
        <f t="shared" si="80"/>
        <v>0</v>
      </c>
      <c r="BG173" s="186">
        <f t="shared" si="81"/>
        <v>0</v>
      </c>
      <c r="BH173" s="186">
        <f t="shared" si="82"/>
        <v>0</v>
      </c>
      <c r="BI173" s="97"/>
      <c r="BJ173" s="186">
        <f t="shared" si="83"/>
        <v>0</v>
      </c>
      <c r="BK173" s="186" t="str">
        <f t="shared" si="84"/>
        <v/>
      </c>
      <c r="BL173" s="186" t="str">
        <f t="shared" si="85"/>
        <v/>
      </c>
      <c r="BM173" s="186" t="str">
        <f t="shared" si="86"/>
        <v/>
      </c>
      <c r="BN173" s="186" t="str">
        <f t="shared" si="87"/>
        <v/>
      </c>
      <c r="BO173" s="186" t="str">
        <f t="shared" si="88"/>
        <v/>
      </c>
      <c r="BP173" s="186" t="str">
        <f t="shared" si="89"/>
        <v/>
      </c>
      <c r="BQ173" s="97"/>
      <c r="BR173" s="186">
        <f t="shared" si="90"/>
        <v>11057.467289999999</v>
      </c>
      <c r="BS173" s="186">
        <f t="shared" si="91"/>
        <v>0</v>
      </c>
      <c r="BT173" s="222">
        <f t="shared" si="92"/>
        <v>0</v>
      </c>
      <c r="BU173" s="222">
        <f t="shared" si="93"/>
        <v>0</v>
      </c>
      <c r="BV173" s="222">
        <f t="shared" si="94"/>
        <v>0</v>
      </c>
      <c r="BW173" s="222">
        <f t="shared" si="95"/>
        <v>0</v>
      </c>
      <c r="BX173" s="222">
        <f t="shared" si="96"/>
        <v>0</v>
      </c>
      <c r="BY173" s="106"/>
      <c r="BZ173" s="197">
        <f>IF(SUMIF('Input| Projects'!$AS$8:$CP$8,"Dx",'Input| Projects'!$AS173:$CP173)=0,"",SUMIF('Input| Projects'!$AS$8:$CP$8,"Dx",'Input| Projects'!$AS173:$CP173))</f>
        <v>0.94285295507304179</v>
      </c>
      <c r="CA173" s="197">
        <f>IF(SUMIF('Input| Projects'!$AS$8:$CP$8,"Tx",'Input| Projects'!$AS173:$CP173)=0,"",SUMIF('Input| Projects'!$AS$8:$CP$8,"Tx",'Input| Projects'!$AS173:$CP173))</f>
        <v>5.7147044926958129E-2</v>
      </c>
      <c r="CB173" s="150" t="str">
        <f t="shared" si="103"/>
        <v/>
      </c>
    </row>
    <row r="174" spans="2:80" x14ac:dyDescent="0.2">
      <c r="B174" s="201">
        <f>IFERROR('Input| Projects'!B174,"")</f>
        <v>165</v>
      </c>
      <c r="C174" s="42" t="str">
        <f>IFERROR(IF('Input| Projects'!C174="","",'Input| Projects'!C174),"")</f>
        <v>Individual Feeder Reliability</v>
      </c>
      <c r="D174" s="42" t="str">
        <f>IFERROR(IF('Input| Projects'!D174="","",'Input| Projects'!D174),"")</f>
        <v>REL_33.01.01</v>
      </c>
      <c r="E174" s="104"/>
      <c r="F174" s="190">
        <f>IFERROR('Input| Projects'!I174*'Input| Escalations'!$K$19,"")</f>
        <v>1264.85969</v>
      </c>
      <c r="G174" s="190">
        <f>IFERROR('Input| Projects'!J174*'Input| Escalations'!$K$19,"")</f>
        <v>0</v>
      </c>
      <c r="H174" s="190">
        <f>IFERROR('Input| Projects'!K174*'Input| Escalations'!$K$19,"")</f>
        <v>0</v>
      </c>
      <c r="I174" s="190">
        <f>IFERROR('Input| Projects'!L174*'Input| Escalations'!$K$19,"")</f>
        <v>0</v>
      </c>
      <c r="J174" s="190">
        <f>IFERROR('Input| Projects'!M174*'Input| Escalations'!$K$19,"")</f>
        <v>0</v>
      </c>
      <c r="K174" s="190">
        <f>IFERROR('Input| Projects'!N174*'Input| Escalations'!$K$19,"")</f>
        <v>0</v>
      </c>
      <c r="L174" s="190">
        <f>IFERROR('Input| Projects'!O174*'Input| Escalations'!$K$19,"")</f>
        <v>0</v>
      </c>
      <c r="M174" s="150" t="str">
        <f>IF(ABS(SUM(F174:L174)-(SUM('Input| Projects'!I174:O174)*'Input| Escalations'!$K$19))&lt;0.0000001,"",1)</f>
        <v/>
      </c>
      <c r="N174" s="192">
        <f>'Input| Projects'!$Y174*INDEX('Input| Escalations'!$H$33:$N$33,MATCH('Calc| Project Costs'!N$9,'Input| Escalations'!$H$23:$N$23,0))+'Input| Projects'!$Z174*INDEX('Input| Escalations'!$H$34:$N$34,MATCH('Calc| Project Costs'!N$9,'Input| Escalations'!$H$23:$N$23,0))+'Input| Projects'!$AA174*INDEX('Input| Escalations'!$H$35:$N$35,MATCH('Calc| Project Costs'!N$9,'Input| Escalations'!$H$23:$N$23,0))+1</f>
        <v>1</v>
      </c>
      <c r="O174" s="192">
        <f>'Input| Projects'!$Y174*INDEX('Input| Escalations'!$H$33:$N$33,MATCH('Calc| Project Costs'!O$9,'Input| Escalations'!$H$23:$N$23,0))+'Input| Projects'!$Z174*INDEX('Input| Escalations'!$H$34:$N$34,MATCH('Calc| Project Costs'!O$9,'Input| Escalations'!$H$23:$N$23,0))+'Input| Projects'!$AA174*INDEX('Input| Escalations'!$H$35:$N$35,MATCH('Calc| Project Costs'!O$9,'Input| Escalations'!$H$23:$N$23,0))+1</f>
        <v>1</v>
      </c>
      <c r="P174" s="192">
        <f>'Input| Projects'!$Y174*INDEX('Input| Escalations'!$H$33:$N$33,MATCH('Calc| Project Costs'!P$9,'Input| Escalations'!$H$23:$N$23,0))+'Input| Projects'!$Z174*INDEX('Input| Escalations'!$H$34:$N$34,MATCH('Calc| Project Costs'!P$9,'Input| Escalations'!$H$23:$N$23,0))+'Input| Projects'!$AA174*INDEX('Input| Escalations'!$H$35:$N$35,MATCH('Calc| Project Costs'!P$9,'Input| Escalations'!$H$23:$N$23,0))+1</f>
        <v>1</v>
      </c>
      <c r="Q174" s="192">
        <f>'Input| Projects'!$Y174*INDEX('Input| Escalations'!$H$33:$N$33,MATCH('Calc| Project Costs'!Q$9,'Input| Escalations'!$H$23:$N$23,0))+'Input| Projects'!$Z174*INDEX('Input| Escalations'!$H$34:$N$34,MATCH('Calc| Project Costs'!Q$9,'Input| Escalations'!$H$23:$N$23,0))+'Input| Projects'!$AA174*INDEX('Input| Escalations'!$H$35:$N$35,MATCH('Calc| Project Costs'!Q$9,'Input| Escalations'!$H$23:$N$23,0))+1</f>
        <v>1</v>
      </c>
      <c r="R174" s="192">
        <f>'Input| Projects'!$Y174*INDEX('Input| Escalations'!$H$33:$N$33,MATCH('Calc| Project Costs'!R$9,'Input| Escalations'!$H$23:$N$23,0))+'Input| Projects'!$Z174*INDEX('Input| Escalations'!$H$34:$N$34,MATCH('Calc| Project Costs'!R$9,'Input| Escalations'!$H$23:$N$23,0))+'Input| Projects'!$AA174*INDEX('Input| Escalations'!$H$35:$N$35,MATCH('Calc| Project Costs'!R$9,'Input| Escalations'!$H$23:$N$23,0))+1</f>
        <v>1</v>
      </c>
      <c r="S174" s="192">
        <f>'Input| Projects'!$Y174*INDEX('Input| Escalations'!$H$33:$N$33,MATCH('Calc| Project Costs'!S$9,'Input| Escalations'!$H$23:$N$23,0))+'Input| Projects'!$Z174*INDEX('Input| Escalations'!$H$34:$N$34,MATCH('Calc| Project Costs'!S$9,'Input| Escalations'!$H$23:$N$23,0))+'Input| Projects'!$AA174*INDEX('Input| Escalations'!$H$35:$N$35,MATCH('Calc| Project Costs'!S$9,'Input| Escalations'!$H$23:$N$23,0))+1</f>
        <v>1</v>
      </c>
      <c r="T174" s="192">
        <f>'Input| Projects'!$Y174*INDEX('Input| Escalations'!$H$33:$N$33,MATCH('Calc| Project Costs'!T$9,'Input| Escalations'!$H$23:$N$23,0))+'Input| Projects'!$Z174*INDEX('Input| Escalations'!$H$34:$N$34,MATCH('Calc| Project Costs'!T$9,'Input| Escalations'!$H$23:$N$23,0))+'Input| Projects'!$AA174*INDEX('Input| Escalations'!$H$35:$N$35,MATCH('Calc| Project Costs'!T$9,'Input| Escalations'!$H$23:$N$23,0))+1</f>
        <v>1</v>
      </c>
      <c r="U174" s="106"/>
      <c r="V174" s="186">
        <f t="shared" si="97"/>
        <v>1264.85969</v>
      </c>
      <c r="W174" s="186">
        <f t="shared" si="98"/>
        <v>0</v>
      </c>
      <c r="X174" s="186">
        <f t="shared" si="99"/>
        <v>0</v>
      </c>
      <c r="Y174" s="186">
        <f t="shared" si="75"/>
        <v>0</v>
      </c>
      <c r="Z174" s="186">
        <f t="shared" si="76"/>
        <v>0</v>
      </c>
      <c r="AA174" s="186">
        <f t="shared" si="77"/>
        <v>0</v>
      </c>
      <c r="AB174" s="186">
        <f t="shared" si="78"/>
        <v>0</v>
      </c>
      <c r="AC174" s="106"/>
      <c r="AD174" s="186">
        <f>'Input| Projects'!Q174*N174*'Input| Escalations'!$K$19</f>
        <v>0</v>
      </c>
      <c r="AE174" s="186">
        <f>'Input| Projects'!R174*O174*'Input| Escalations'!$K$19</f>
        <v>0</v>
      </c>
      <c r="AF174" s="186">
        <f>'Input| Projects'!S174*P174*'Input| Escalations'!$K$19</f>
        <v>0</v>
      </c>
      <c r="AG174" s="186">
        <f>'Input| Projects'!T174*Q174*'Input| Escalations'!$K$19</f>
        <v>0</v>
      </c>
      <c r="AH174" s="186">
        <f>'Input| Projects'!U174*R174*'Input| Escalations'!$K$19</f>
        <v>0</v>
      </c>
      <c r="AI174" s="186">
        <f>'Input| Projects'!V174*S174*'Input| Escalations'!$K$19</f>
        <v>0</v>
      </c>
      <c r="AJ174" s="186">
        <f>'Input| Projects'!W174*T174*'Input| Escalations'!$K$19</f>
        <v>0</v>
      </c>
      <c r="AK174" s="106"/>
      <c r="AL174" s="186">
        <f>IFERROR(IF('Input| Overheads'!$C$42="Direct costs",SUMPRODUCT(--('Input| Projects'!$AC174="Yes"),'Calc| Overheads Allocation'!C$8,'Calc| Project Costs'!V174),IF('Input| Overheads'!$C$42="Internal labour",SUMPRODUCT(--('Input| Projects'!$AC174="Yes"),'Calc| Overheads Allocation'!C$8,'Calc| Project Costs'!V174,'Input| Projects'!$Y174),IF('Input| Overheads'!$C$42="DNSP defined",SUMPRODUCT(--('Input| Projects'!$AC174="Yes"),'Calc| Overheads Allocation'!C$61,'Input| Projects'!$AF174),""))),"")</f>
        <v>495.11384999999996</v>
      </c>
      <c r="AM174" s="186">
        <f>IFERROR(IF('Input| Overheads'!$C$42="Direct costs",SUMPRODUCT(--('Input| Projects'!$AC174="Yes"),'Calc| Overheads Allocation'!D$8,'Calc| Project Costs'!W174),IF('Input| Overheads'!$C$42="Internal labour",SUMPRODUCT(--('Input| Projects'!$AC174="Yes"),'Calc| Overheads Allocation'!D$8,'Calc| Project Costs'!W174,'Input| Projects'!$Y174),IF('Input| Overheads'!$C$42="DNSP defined",SUMPRODUCT(--('Input| Projects'!$AC174="Yes"),'Calc| Overheads Allocation'!D$61,'Input| Projects'!$AF174),""))),"")</f>
        <v>0</v>
      </c>
      <c r="AN174" s="186">
        <f>IFERROR(IF('Input| Overheads'!$C$42="Direct costs",SUMPRODUCT(--('Input| Projects'!$AC174="Yes"),'Calc| Overheads Allocation'!E$8,'Calc| Project Costs'!X174),IF('Input| Overheads'!$C$42="Internal labour",SUMPRODUCT(--('Input| Projects'!$AC174="Yes"),'Calc| Overheads Allocation'!E$8,'Calc| Project Costs'!X174,'Input| Projects'!$Y174),IF('Input| Overheads'!$C$42="DNSP defined",SUMPRODUCT(--('Input| Projects'!$AC174="Yes"),'Calc| Overheads Allocation'!E$61,'Input| Projects'!$AF174),""))),"")</f>
        <v>0</v>
      </c>
      <c r="AO174" s="186">
        <f>IFERROR(IF('Input| Overheads'!$C$42="Direct costs",SUMPRODUCT(--('Input| Projects'!$AC174="Yes"),'Calc| Overheads Allocation'!F$8,'Calc| Project Costs'!Y174),IF('Input| Overheads'!$C$42="Internal labour",SUMPRODUCT(--('Input| Projects'!$AC174="Yes"),'Calc| Overheads Allocation'!F$8,'Calc| Project Costs'!Y174,'Input| Projects'!$Y174),IF('Input| Overheads'!$C$42="DNSP defined",SUMPRODUCT(--('Input| Projects'!$AC174="Yes"),'Calc| Overheads Allocation'!F$61,'Input| Projects'!$AF174),""))),"")</f>
        <v>0</v>
      </c>
      <c r="AP174" s="186">
        <f>IFERROR(IF('Input| Overheads'!$C$42="Direct costs",SUMPRODUCT(--('Input| Projects'!$AC174="Yes"),'Calc| Overheads Allocation'!G$8,'Calc| Project Costs'!Z174),IF('Input| Overheads'!$C$42="Internal labour",SUMPRODUCT(--('Input| Projects'!$AC174="Yes"),'Calc| Overheads Allocation'!G$8,'Calc| Project Costs'!Z174,'Input| Projects'!$Y174),IF('Input| Overheads'!$C$42="DNSP defined",SUMPRODUCT(--('Input| Projects'!$AC174="Yes"),'Calc| Overheads Allocation'!G$61,'Input| Projects'!$AF174),""))),"")</f>
        <v>0</v>
      </c>
      <c r="AQ174" s="186">
        <f>IFERROR(IF('Input| Overheads'!$C$42="Direct costs",SUMPRODUCT(--('Input| Projects'!$AC174="Yes"),'Calc| Overheads Allocation'!H$8,'Calc| Project Costs'!AA174),IF('Input| Overheads'!$C$42="Internal labour",SUMPRODUCT(--('Input| Projects'!$AC174="Yes"),'Calc| Overheads Allocation'!H$8,'Calc| Project Costs'!AA174,'Input| Projects'!$Y174),IF('Input| Overheads'!$C$42="DNSP defined",SUMPRODUCT(--('Input| Projects'!$AC174="Yes"),'Calc| Overheads Allocation'!H$61,'Input| Projects'!$AF174),""))),"")</f>
        <v>0</v>
      </c>
      <c r="AR174" s="186">
        <f>IFERROR(IF('Input| Overheads'!$C$42="Direct costs",SUMPRODUCT(--('Input| Projects'!$AC174="Yes"),'Calc| Overheads Allocation'!I$8,'Calc| Project Costs'!AB174),IF('Input| Overheads'!$C$42="Internal labour",SUMPRODUCT(--('Input| Projects'!$AC174="Yes"),'Calc| Overheads Allocation'!I$8,'Calc| Project Costs'!AB174,'Input| Projects'!$Y174),IF('Input| Overheads'!$C$42="DNSP defined",SUMPRODUCT(--('Input| Projects'!$AC174="Yes"),'Calc| Overheads Allocation'!I$61,'Input| Projects'!$AF174),""))),"")</f>
        <v>0</v>
      </c>
      <c r="AS174" s="106"/>
      <c r="AT174" s="186">
        <f>IFERROR(IF('Input| Overheads'!$C$42="Direct costs",SUMPRODUCT(--('Input| Projects'!$AD174="Yes"),'Calc| Overheads Allocation'!C$9,'Calc| Project Costs'!V174),IF('Input| Overheads'!$C$42="Internal labour",SUMPRODUCT(--('Input| Projects'!$AD174="Yes"),'Calc| Overheads Allocation'!C$9,'Calc| Project Costs'!V174,'Input| Projects'!$Y174),IF('Input| Overheads'!$C$42="DNSP defined",SUMPRODUCT(--('Input| Projects'!$AD174="Yes"),'Calc| Overheads Allocation'!C$62,'Input| Projects'!$AG174),""))),"")</f>
        <v>0</v>
      </c>
      <c r="AU174" s="186">
        <f>IFERROR(IF('Input| Overheads'!$C$42="Direct costs",SUMPRODUCT(--('Input| Projects'!$AD174="Yes"),'Calc| Overheads Allocation'!D$9,'Calc| Project Costs'!W174),IF('Input| Overheads'!$C$42="Internal labour",SUMPRODUCT(--('Input| Projects'!$AD174="Yes"),'Calc| Overheads Allocation'!D$9,'Calc| Project Costs'!W174,'Input| Projects'!$Y174),IF('Input| Overheads'!$C$42="DNSP defined",SUMPRODUCT(--('Input| Projects'!$AD174="Yes"),'Calc| Overheads Allocation'!D$62,'Input| Projects'!$AG174),""))),"")</f>
        <v>0</v>
      </c>
      <c r="AV174" s="186">
        <f>IFERROR(IF('Input| Overheads'!$C$42="Direct costs",SUMPRODUCT(--('Input| Projects'!$AD174="Yes"),'Calc| Overheads Allocation'!E$9,'Calc| Project Costs'!X174),IF('Input| Overheads'!$C$42="Internal labour",SUMPRODUCT(--('Input| Projects'!$AD174="Yes"),'Calc| Overheads Allocation'!E$9,'Calc| Project Costs'!X174,'Input| Projects'!$Y174),IF('Input| Overheads'!$C$42="DNSP defined",SUMPRODUCT(--('Input| Projects'!$AD174="Yes"),'Calc| Overheads Allocation'!E$62,'Input| Projects'!$AG174),""))),"")</f>
        <v>0</v>
      </c>
      <c r="AW174" s="186">
        <f>IFERROR(IF('Input| Overheads'!$C$42="Direct costs",SUMPRODUCT(--('Input| Projects'!$AD174="Yes"),'Calc| Overheads Allocation'!F$9,'Calc| Project Costs'!Y174),IF('Input| Overheads'!$C$42="Internal labour",SUMPRODUCT(--('Input| Projects'!$AD174="Yes"),'Calc| Overheads Allocation'!F$9,'Calc| Project Costs'!Y174,'Input| Projects'!$Y174),IF('Input| Overheads'!$C$42="DNSP defined",SUMPRODUCT(--('Input| Projects'!$AD174="Yes"),'Calc| Overheads Allocation'!F$62,'Input| Projects'!$AG174),""))),"")</f>
        <v>0</v>
      </c>
      <c r="AX174" s="186">
        <f>IFERROR(IF('Input| Overheads'!$C$42="Direct costs",SUMPRODUCT(--('Input| Projects'!$AD174="Yes"),'Calc| Overheads Allocation'!G$9,'Calc| Project Costs'!Z174),IF('Input| Overheads'!$C$42="Internal labour",SUMPRODUCT(--('Input| Projects'!$AD174="Yes"),'Calc| Overheads Allocation'!G$9,'Calc| Project Costs'!Z174,'Input| Projects'!$Y174),IF('Input| Overheads'!$C$42="DNSP defined",SUMPRODUCT(--('Input| Projects'!$AD174="Yes"),'Calc| Overheads Allocation'!G$62,'Input| Projects'!$AG174),""))),"")</f>
        <v>0</v>
      </c>
      <c r="AY174" s="186">
        <f>IFERROR(IF('Input| Overheads'!$C$42="Direct costs",SUMPRODUCT(--('Input| Projects'!$AD174="Yes"),'Calc| Overheads Allocation'!H$9,'Calc| Project Costs'!AA174),IF('Input| Overheads'!$C$42="Internal labour",SUMPRODUCT(--('Input| Projects'!$AD174="Yes"),'Calc| Overheads Allocation'!H$9,'Calc| Project Costs'!AA174,'Input| Projects'!$Y174),IF('Input| Overheads'!$C$42="DNSP defined",SUMPRODUCT(--('Input| Projects'!$AD174="Yes"),'Calc| Overheads Allocation'!H$62,'Input| Projects'!$AG174),""))),"")</f>
        <v>0</v>
      </c>
      <c r="AZ174" s="186">
        <f>IFERROR(IF('Input| Overheads'!$C$42="Direct costs",SUMPRODUCT(--('Input| Projects'!$AD174="Yes"),'Calc| Overheads Allocation'!I$9,'Calc| Project Costs'!AB174),IF('Input| Overheads'!$C$42="Internal labour",SUMPRODUCT(--('Input| Projects'!$AD174="Yes"),'Calc| Overheads Allocation'!I$9,'Calc| Project Costs'!AB174,'Input| Projects'!$Y174),IF('Input| Overheads'!$C$42="DNSP defined",SUMPRODUCT(--('Input| Projects'!$AD174="Yes"),'Calc| Overheads Allocation'!I$62,'Input| Projects'!$AG174),""))),"")</f>
        <v>0</v>
      </c>
      <c r="BA174" s="106"/>
      <c r="BB174" s="186">
        <f t="shared" si="100"/>
        <v>495.11384999999996</v>
      </c>
      <c r="BC174" s="186">
        <f t="shared" si="101"/>
        <v>0</v>
      </c>
      <c r="BD174" s="186">
        <f t="shared" si="102"/>
        <v>0</v>
      </c>
      <c r="BE174" s="186">
        <f t="shared" si="79"/>
        <v>0</v>
      </c>
      <c r="BF174" s="186">
        <f t="shared" si="80"/>
        <v>0</v>
      </c>
      <c r="BG174" s="186">
        <f t="shared" si="81"/>
        <v>0</v>
      </c>
      <c r="BH174" s="186">
        <f t="shared" si="82"/>
        <v>0</v>
      </c>
      <c r="BI174" s="97"/>
      <c r="BJ174" s="186">
        <f t="shared" si="83"/>
        <v>0</v>
      </c>
      <c r="BK174" s="186" t="str">
        <f t="shared" si="84"/>
        <v/>
      </c>
      <c r="BL174" s="186" t="str">
        <f t="shared" si="85"/>
        <v/>
      </c>
      <c r="BM174" s="186" t="str">
        <f t="shared" si="86"/>
        <v/>
      </c>
      <c r="BN174" s="186" t="str">
        <f t="shared" si="87"/>
        <v/>
      </c>
      <c r="BO174" s="186" t="str">
        <f t="shared" si="88"/>
        <v/>
      </c>
      <c r="BP174" s="186" t="str">
        <f t="shared" si="89"/>
        <v/>
      </c>
      <c r="BQ174" s="97"/>
      <c r="BR174" s="186">
        <f t="shared" si="90"/>
        <v>1759.97354</v>
      </c>
      <c r="BS174" s="186">
        <f t="shared" si="91"/>
        <v>0</v>
      </c>
      <c r="BT174" s="222">
        <f t="shared" si="92"/>
        <v>0</v>
      </c>
      <c r="BU174" s="222">
        <f t="shared" si="93"/>
        <v>0</v>
      </c>
      <c r="BV174" s="222">
        <f t="shared" si="94"/>
        <v>0</v>
      </c>
      <c r="BW174" s="222">
        <f t="shared" si="95"/>
        <v>0</v>
      </c>
      <c r="BX174" s="222">
        <f t="shared" si="96"/>
        <v>0</v>
      </c>
      <c r="BY174" s="106"/>
      <c r="BZ174" s="197">
        <f>IF(SUMIF('Input| Projects'!$AS$8:$CP$8,"Dx",'Input| Projects'!$AS174:$CP174)=0,"",SUMIF('Input| Projects'!$AS$8:$CP$8,"Dx",'Input| Projects'!$AS174:$CP174))</f>
        <v>1</v>
      </c>
      <c r="CA174" s="197" t="str">
        <f>IF(SUMIF('Input| Projects'!$AS$8:$CP$8,"Tx",'Input| Projects'!$AS174:$CP174)=0,"",SUMIF('Input| Projects'!$AS$8:$CP$8,"Tx",'Input| Projects'!$AS174:$CP174))</f>
        <v/>
      </c>
      <c r="CB174" s="150" t="str">
        <f t="shared" si="103"/>
        <v/>
      </c>
    </row>
    <row r="175" spans="2:80" x14ac:dyDescent="0.2">
      <c r="B175" s="201">
        <f>IFERROR('Input| Projects'!B175,"")</f>
        <v>166</v>
      </c>
      <c r="C175" s="42" t="str">
        <f>IFERROR(IF('Input| Projects'!C175="","",'Input| Projects'!C175),"")</f>
        <v>Average Feeder Reliability</v>
      </c>
      <c r="D175" s="42" t="str">
        <f>IFERROR(IF('Input| Projects'!D175="","",'Input| Projects'!D175),"")</f>
        <v>REL_33.01.02</v>
      </c>
      <c r="E175" s="104"/>
      <c r="F175" s="190">
        <f>IFERROR('Input| Projects'!I175*'Input| Escalations'!$K$19,"")</f>
        <v>130.29508999999999</v>
      </c>
      <c r="G175" s="190">
        <f>IFERROR('Input| Projects'!J175*'Input| Escalations'!$K$19,"")</f>
        <v>0</v>
      </c>
      <c r="H175" s="190">
        <f>IFERROR('Input| Projects'!K175*'Input| Escalations'!$K$19,"")</f>
        <v>0</v>
      </c>
      <c r="I175" s="190">
        <f>IFERROR('Input| Projects'!L175*'Input| Escalations'!$K$19,"")</f>
        <v>0</v>
      </c>
      <c r="J175" s="190">
        <f>IFERROR('Input| Projects'!M175*'Input| Escalations'!$K$19,"")</f>
        <v>0</v>
      </c>
      <c r="K175" s="190">
        <f>IFERROR('Input| Projects'!N175*'Input| Escalations'!$K$19,"")</f>
        <v>0</v>
      </c>
      <c r="L175" s="190">
        <f>IFERROR('Input| Projects'!O175*'Input| Escalations'!$K$19,"")</f>
        <v>0</v>
      </c>
      <c r="M175" s="150" t="str">
        <f>IF(ABS(SUM(F175:L175)-(SUM('Input| Projects'!I175:O175)*'Input| Escalations'!$K$19))&lt;0.0000001,"",1)</f>
        <v/>
      </c>
      <c r="N175" s="192">
        <f>'Input| Projects'!$Y175*INDEX('Input| Escalations'!$H$33:$N$33,MATCH('Calc| Project Costs'!N$9,'Input| Escalations'!$H$23:$N$23,0))+'Input| Projects'!$Z175*INDEX('Input| Escalations'!$H$34:$N$34,MATCH('Calc| Project Costs'!N$9,'Input| Escalations'!$H$23:$N$23,0))+'Input| Projects'!$AA175*INDEX('Input| Escalations'!$H$35:$N$35,MATCH('Calc| Project Costs'!N$9,'Input| Escalations'!$H$23:$N$23,0))+1</f>
        <v>1</v>
      </c>
      <c r="O175" s="192">
        <f>'Input| Projects'!$Y175*INDEX('Input| Escalations'!$H$33:$N$33,MATCH('Calc| Project Costs'!O$9,'Input| Escalations'!$H$23:$N$23,0))+'Input| Projects'!$Z175*INDEX('Input| Escalations'!$H$34:$N$34,MATCH('Calc| Project Costs'!O$9,'Input| Escalations'!$H$23:$N$23,0))+'Input| Projects'!$AA175*INDEX('Input| Escalations'!$H$35:$N$35,MATCH('Calc| Project Costs'!O$9,'Input| Escalations'!$H$23:$N$23,0))+1</f>
        <v>1</v>
      </c>
      <c r="P175" s="192">
        <f>'Input| Projects'!$Y175*INDEX('Input| Escalations'!$H$33:$N$33,MATCH('Calc| Project Costs'!P$9,'Input| Escalations'!$H$23:$N$23,0))+'Input| Projects'!$Z175*INDEX('Input| Escalations'!$H$34:$N$34,MATCH('Calc| Project Costs'!P$9,'Input| Escalations'!$H$23:$N$23,0))+'Input| Projects'!$AA175*INDEX('Input| Escalations'!$H$35:$N$35,MATCH('Calc| Project Costs'!P$9,'Input| Escalations'!$H$23:$N$23,0))+1</f>
        <v>1</v>
      </c>
      <c r="Q175" s="192">
        <f>'Input| Projects'!$Y175*INDEX('Input| Escalations'!$H$33:$N$33,MATCH('Calc| Project Costs'!Q$9,'Input| Escalations'!$H$23:$N$23,0))+'Input| Projects'!$Z175*INDEX('Input| Escalations'!$H$34:$N$34,MATCH('Calc| Project Costs'!Q$9,'Input| Escalations'!$H$23:$N$23,0))+'Input| Projects'!$AA175*INDEX('Input| Escalations'!$H$35:$N$35,MATCH('Calc| Project Costs'!Q$9,'Input| Escalations'!$H$23:$N$23,0))+1</f>
        <v>1</v>
      </c>
      <c r="R175" s="192">
        <f>'Input| Projects'!$Y175*INDEX('Input| Escalations'!$H$33:$N$33,MATCH('Calc| Project Costs'!R$9,'Input| Escalations'!$H$23:$N$23,0))+'Input| Projects'!$Z175*INDEX('Input| Escalations'!$H$34:$N$34,MATCH('Calc| Project Costs'!R$9,'Input| Escalations'!$H$23:$N$23,0))+'Input| Projects'!$AA175*INDEX('Input| Escalations'!$H$35:$N$35,MATCH('Calc| Project Costs'!R$9,'Input| Escalations'!$H$23:$N$23,0))+1</f>
        <v>1</v>
      </c>
      <c r="S175" s="192">
        <f>'Input| Projects'!$Y175*INDEX('Input| Escalations'!$H$33:$N$33,MATCH('Calc| Project Costs'!S$9,'Input| Escalations'!$H$23:$N$23,0))+'Input| Projects'!$Z175*INDEX('Input| Escalations'!$H$34:$N$34,MATCH('Calc| Project Costs'!S$9,'Input| Escalations'!$H$23:$N$23,0))+'Input| Projects'!$AA175*INDEX('Input| Escalations'!$H$35:$N$35,MATCH('Calc| Project Costs'!S$9,'Input| Escalations'!$H$23:$N$23,0))+1</f>
        <v>1</v>
      </c>
      <c r="T175" s="192">
        <f>'Input| Projects'!$Y175*INDEX('Input| Escalations'!$H$33:$N$33,MATCH('Calc| Project Costs'!T$9,'Input| Escalations'!$H$23:$N$23,0))+'Input| Projects'!$Z175*INDEX('Input| Escalations'!$H$34:$N$34,MATCH('Calc| Project Costs'!T$9,'Input| Escalations'!$H$23:$N$23,0))+'Input| Projects'!$AA175*INDEX('Input| Escalations'!$H$35:$N$35,MATCH('Calc| Project Costs'!T$9,'Input| Escalations'!$H$23:$N$23,0))+1</f>
        <v>1</v>
      </c>
      <c r="U175" s="106"/>
      <c r="V175" s="186">
        <f t="shared" si="97"/>
        <v>130.29508999999999</v>
      </c>
      <c r="W175" s="186">
        <f t="shared" si="98"/>
        <v>0</v>
      </c>
      <c r="X175" s="186">
        <f t="shared" si="99"/>
        <v>0</v>
      </c>
      <c r="Y175" s="186">
        <f t="shared" si="75"/>
        <v>0</v>
      </c>
      <c r="Z175" s="186">
        <f t="shared" si="76"/>
        <v>0</v>
      </c>
      <c r="AA175" s="186">
        <f t="shared" si="77"/>
        <v>0</v>
      </c>
      <c r="AB175" s="186">
        <f t="shared" si="78"/>
        <v>0</v>
      </c>
      <c r="AC175" s="106"/>
      <c r="AD175" s="186">
        <f>'Input| Projects'!Q175*N175*'Input| Escalations'!$K$19</f>
        <v>0</v>
      </c>
      <c r="AE175" s="186">
        <f>'Input| Projects'!R175*O175*'Input| Escalations'!$K$19</f>
        <v>0</v>
      </c>
      <c r="AF175" s="186">
        <f>'Input| Projects'!S175*P175*'Input| Escalations'!$K$19</f>
        <v>0</v>
      </c>
      <c r="AG175" s="186">
        <f>'Input| Projects'!T175*Q175*'Input| Escalations'!$K$19</f>
        <v>0</v>
      </c>
      <c r="AH175" s="186">
        <f>'Input| Projects'!U175*R175*'Input| Escalations'!$K$19</f>
        <v>0</v>
      </c>
      <c r="AI175" s="186">
        <f>'Input| Projects'!V175*S175*'Input| Escalations'!$K$19</f>
        <v>0</v>
      </c>
      <c r="AJ175" s="186">
        <f>'Input| Projects'!W175*T175*'Input| Escalations'!$K$19</f>
        <v>0</v>
      </c>
      <c r="AK175" s="106"/>
      <c r="AL175" s="186">
        <f>IFERROR(IF('Input| Overheads'!$C$42="Direct costs",SUMPRODUCT(--('Input| Projects'!$AC175="Yes"),'Calc| Overheads Allocation'!C$8,'Calc| Project Costs'!V175),IF('Input| Overheads'!$C$42="Internal labour",SUMPRODUCT(--('Input| Projects'!$AC175="Yes"),'Calc| Overheads Allocation'!C$8,'Calc| Project Costs'!V175,'Input| Projects'!$Y175),IF('Input| Overheads'!$C$42="DNSP defined",SUMPRODUCT(--('Input| Projects'!$AC175="Yes"),'Calc| Overheads Allocation'!C$61,'Input| Projects'!$AF175),""))),"")</f>
        <v>53.175689999999996</v>
      </c>
      <c r="AM175" s="186">
        <f>IFERROR(IF('Input| Overheads'!$C$42="Direct costs",SUMPRODUCT(--('Input| Projects'!$AC175="Yes"),'Calc| Overheads Allocation'!D$8,'Calc| Project Costs'!W175),IF('Input| Overheads'!$C$42="Internal labour",SUMPRODUCT(--('Input| Projects'!$AC175="Yes"),'Calc| Overheads Allocation'!D$8,'Calc| Project Costs'!W175,'Input| Projects'!$Y175),IF('Input| Overheads'!$C$42="DNSP defined",SUMPRODUCT(--('Input| Projects'!$AC175="Yes"),'Calc| Overheads Allocation'!D$61,'Input| Projects'!$AF175),""))),"")</f>
        <v>0</v>
      </c>
      <c r="AN175" s="186">
        <f>IFERROR(IF('Input| Overheads'!$C$42="Direct costs",SUMPRODUCT(--('Input| Projects'!$AC175="Yes"),'Calc| Overheads Allocation'!E$8,'Calc| Project Costs'!X175),IF('Input| Overheads'!$C$42="Internal labour",SUMPRODUCT(--('Input| Projects'!$AC175="Yes"),'Calc| Overheads Allocation'!E$8,'Calc| Project Costs'!X175,'Input| Projects'!$Y175),IF('Input| Overheads'!$C$42="DNSP defined",SUMPRODUCT(--('Input| Projects'!$AC175="Yes"),'Calc| Overheads Allocation'!E$61,'Input| Projects'!$AF175),""))),"")</f>
        <v>0</v>
      </c>
      <c r="AO175" s="186">
        <f>IFERROR(IF('Input| Overheads'!$C$42="Direct costs",SUMPRODUCT(--('Input| Projects'!$AC175="Yes"),'Calc| Overheads Allocation'!F$8,'Calc| Project Costs'!Y175),IF('Input| Overheads'!$C$42="Internal labour",SUMPRODUCT(--('Input| Projects'!$AC175="Yes"),'Calc| Overheads Allocation'!F$8,'Calc| Project Costs'!Y175,'Input| Projects'!$Y175),IF('Input| Overheads'!$C$42="DNSP defined",SUMPRODUCT(--('Input| Projects'!$AC175="Yes"),'Calc| Overheads Allocation'!F$61,'Input| Projects'!$AF175),""))),"")</f>
        <v>0</v>
      </c>
      <c r="AP175" s="186">
        <f>IFERROR(IF('Input| Overheads'!$C$42="Direct costs",SUMPRODUCT(--('Input| Projects'!$AC175="Yes"),'Calc| Overheads Allocation'!G$8,'Calc| Project Costs'!Z175),IF('Input| Overheads'!$C$42="Internal labour",SUMPRODUCT(--('Input| Projects'!$AC175="Yes"),'Calc| Overheads Allocation'!G$8,'Calc| Project Costs'!Z175,'Input| Projects'!$Y175),IF('Input| Overheads'!$C$42="DNSP defined",SUMPRODUCT(--('Input| Projects'!$AC175="Yes"),'Calc| Overheads Allocation'!G$61,'Input| Projects'!$AF175),""))),"")</f>
        <v>0</v>
      </c>
      <c r="AQ175" s="186">
        <f>IFERROR(IF('Input| Overheads'!$C$42="Direct costs",SUMPRODUCT(--('Input| Projects'!$AC175="Yes"),'Calc| Overheads Allocation'!H$8,'Calc| Project Costs'!AA175),IF('Input| Overheads'!$C$42="Internal labour",SUMPRODUCT(--('Input| Projects'!$AC175="Yes"),'Calc| Overheads Allocation'!H$8,'Calc| Project Costs'!AA175,'Input| Projects'!$Y175),IF('Input| Overheads'!$C$42="DNSP defined",SUMPRODUCT(--('Input| Projects'!$AC175="Yes"),'Calc| Overheads Allocation'!H$61,'Input| Projects'!$AF175),""))),"")</f>
        <v>0</v>
      </c>
      <c r="AR175" s="186">
        <f>IFERROR(IF('Input| Overheads'!$C$42="Direct costs",SUMPRODUCT(--('Input| Projects'!$AC175="Yes"),'Calc| Overheads Allocation'!I$8,'Calc| Project Costs'!AB175),IF('Input| Overheads'!$C$42="Internal labour",SUMPRODUCT(--('Input| Projects'!$AC175="Yes"),'Calc| Overheads Allocation'!I$8,'Calc| Project Costs'!AB175,'Input| Projects'!$Y175),IF('Input| Overheads'!$C$42="DNSP defined",SUMPRODUCT(--('Input| Projects'!$AC175="Yes"),'Calc| Overheads Allocation'!I$61,'Input| Projects'!$AF175),""))),"")</f>
        <v>0</v>
      </c>
      <c r="AS175" s="106"/>
      <c r="AT175" s="186">
        <f>IFERROR(IF('Input| Overheads'!$C$42="Direct costs",SUMPRODUCT(--('Input| Projects'!$AD175="Yes"),'Calc| Overheads Allocation'!C$9,'Calc| Project Costs'!V175),IF('Input| Overheads'!$C$42="Internal labour",SUMPRODUCT(--('Input| Projects'!$AD175="Yes"),'Calc| Overheads Allocation'!C$9,'Calc| Project Costs'!V175,'Input| Projects'!$Y175),IF('Input| Overheads'!$C$42="DNSP defined",SUMPRODUCT(--('Input| Projects'!$AD175="Yes"),'Calc| Overheads Allocation'!C$62,'Input| Projects'!$AG175),""))),"")</f>
        <v>0</v>
      </c>
      <c r="AU175" s="186">
        <f>IFERROR(IF('Input| Overheads'!$C$42="Direct costs",SUMPRODUCT(--('Input| Projects'!$AD175="Yes"),'Calc| Overheads Allocation'!D$9,'Calc| Project Costs'!W175),IF('Input| Overheads'!$C$42="Internal labour",SUMPRODUCT(--('Input| Projects'!$AD175="Yes"),'Calc| Overheads Allocation'!D$9,'Calc| Project Costs'!W175,'Input| Projects'!$Y175),IF('Input| Overheads'!$C$42="DNSP defined",SUMPRODUCT(--('Input| Projects'!$AD175="Yes"),'Calc| Overheads Allocation'!D$62,'Input| Projects'!$AG175),""))),"")</f>
        <v>0</v>
      </c>
      <c r="AV175" s="186">
        <f>IFERROR(IF('Input| Overheads'!$C$42="Direct costs",SUMPRODUCT(--('Input| Projects'!$AD175="Yes"),'Calc| Overheads Allocation'!E$9,'Calc| Project Costs'!X175),IF('Input| Overheads'!$C$42="Internal labour",SUMPRODUCT(--('Input| Projects'!$AD175="Yes"),'Calc| Overheads Allocation'!E$9,'Calc| Project Costs'!X175,'Input| Projects'!$Y175),IF('Input| Overheads'!$C$42="DNSP defined",SUMPRODUCT(--('Input| Projects'!$AD175="Yes"),'Calc| Overheads Allocation'!E$62,'Input| Projects'!$AG175),""))),"")</f>
        <v>0</v>
      </c>
      <c r="AW175" s="186">
        <f>IFERROR(IF('Input| Overheads'!$C$42="Direct costs",SUMPRODUCT(--('Input| Projects'!$AD175="Yes"),'Calc| Overheads Allocation'!F$9,'Calc| Project Costs'!Y175),IF('Input| Overheads'!$C$42="Internal labour",SUMPRODUCT(--('Input| Projects'!$AD175="Yes"),'Calc| Overheads Allocation'!F$9,'Calc| Project Costs'!Y175,'Input| Projects'!$Y175),IF('Input| Overheads'!$C$42="DNSP defined",SUMPRODUCT(--('Input| Projects'!$AD175="Yes"),'Calc| Overheads Allocation'!F$62,'Input| Projects'!$AG175),""))),"")</f>
        <v>0</v>
      </c>
      <c r="AX175" s="186">
        <f>IFERROR(IF('Input| Overheads'!$C$42="Direct costs",SUMPRODUCT(--('Input| Projects'!$AD175="Yes"),'Calc| Overheads Allocation'!G$9,'Calc| Project Costs'!Z175),IF('Input| Overheads'!$C$42="Internal labour",SUMPRODUCT(--('Input| Projects'!$AD175="Yes"),'Calc| Overheads Allocation'!G$9,'Calc| Project Costs'!Z175,'Input| Projects'!$Y175),IF('Input| Overheads'!$C$42="DNSP defined",SUMPRODUCT(--('Input| Projects'!$AD175="Yes"),'Calc| Overheads Allocation'!G$62,'Input| Projects'!$AG175),""))),"")</f>
        <v>0</v>
      </c>
      <c r="AY175" s="186">
        <f>IFERROR(IF('Input| Overheads'!$C$42="Direct costs",SUMPRODUCT(--('Input| Projects'!$AD175="Yes"),'Calc| Overheads Allocation'!H$9,'Calc| Project Costs'!AA175),IF('Input| Overheads'!$C$42="Internal labour",SUMPRODUCT(--('Input| Projects'!$AD175="Yes"),'Calc| Overheads Allocation'!H$9,'Calc| Project Costs'!AA175,'Input| Projects'!$Y175),IF('Input| Overheads'!$C$42="DNSP defined",SUMPRODUCT(--('Input| Projects'!$AD175="Yes"),'Calc| Overheads Allocation'!H$62,'Input| Projects'!$AG175),""))),"")</f>
        <v>0</v>
      </c>
      <c r="AZ175" s="186">
        <f>IFERROR(IF('Input| Overheads'!$C$42="Direct costs",SUMPRODUCT(--('Input| Projects'!$AD175="Yes"),'Calc| Overheads Allocation'!I$9,'Calc| Project Costs'!AB175),IF('Input| Overheads'!$C$42="Internal labour",SUMPRODUCT(--('Input| Projects'!$AD175="Yes"),'Calc| Overheads Allocation'!I$9,'Calc| Project Costs'!AB175,'Input| Projects'!$Y175),IF('Input| Overheads'!$C$42="DNSP defined",SUMPRODUCT(--('Input| Projects'!$AD175="Yes"),'Calc| Overheads Allocation'!I$62,'Input| Projects'!$AG175),""))),"")</f>
        <v>0</v>
      </c>
      <c r="BA175" s="106"/>
      <c r="BB175" s="186">
        <f t="shared" si="100"/>
        <v>53.175689999999996</v>
      </c>
      <c r="BC175" s="186">
        <f t="shared" si="101"/>
        <v>0</v>
      </c>
      <c r="BD175" s="186">
        <f t="shared" si="102"/>
        <v>0</v>
      </c>
      <c r="BE175" s="186">
        <f t="shared" si="79"/>
        <v>0</v>
      </c>
      <c r="BF175" s="186">
        <f t="shared" si="80"/>
        <v>0</v>
      </c>
      <c r="BG175" s="186">
        <f t="shared" si="81"/>
        <v>0</v>
      </c>
      <c r="BH175" s="186">
        <f t="shared" si="82"/>
        <v>0</v>
      </c>
      <c r="BI175" s="97"/>
      <c r="BJ175" s="186">
        <f t="shared" si="83"/>
        <v>0</v>
      </c>
      <c r="BK175" s="186" t="str">
        <f t="shared" si="84"/>
        <v/>
      </c>
      <c r="BL175" s="186" t="str">
        <f t="shared" si="85"/>
        <v/>
      </c>
      <c r="BM175" s="186" t="str">
        <f t="shared" si="86"/>
        <v/>
      </c>
      <c r="BN175" s="186" t="str">
        <f t="shared" si="87"/>
        <v/>
      </c>
      <c r="BO175" s="186" t="str">
        <f t="shared" si="88"/>
        <v/>
      </c>
      <c r="BP175" s="186" t="str">
        <f t="shared" si="89"/>
        <v/>
      </c>
      <c r="BQ175" s="97"/>
      <c r="BR175" s="186">
        <f t="shared" si="90"/>
        <v>183.47077999999999</v>
      </c>
      <c r="BS175" s="186">
        <f t="shared" si="91"/>
        <v>0</v>
      </c>
      <c r="BT175" s="222">
        <f t="shared" si="92"/>
        <v>0</v>
      </c>
      <c r="BU175" s="222">
        <f t="shared" si="93"/>
        <v>0</v>
      </c>
      <c r="BV175" s="222">
        <f t="shared" si="94"/>
        <v>0</v>
      </c>
      <c r="BW175" s="222">
        <f t="shared" si="95"/>
        <v>0</v>
      </c>
      <c r="BX175" s="222">
        <f t="shared" si="96"/>
        <v>0</v>
      </c>
      <c r="BY175" s="106"/>
      <c r="BZ175" s="197">
        <f>IF(SUMIF('Input| Projects'!$AS$8:$CP$8,"Dx",'Input| Projects'!$AS175:$CP175)=0,"",SUMIF('Input| Projects'!$AS$8:$CP$8,"Dx",'Input| Projects'!$AS175:$CP175))</f>
        <v>1</v>
      </c>
      <c r="CA175" s="197" t="str">
        <f>IF(SUMIF('Input| Projects'!$AS$8:$CP$8,"Tx",'Input| Projects'!$AS175:$CP175)=0,"",SUMIF('Input| Projects'!$AS$8:$CP$8,"Tx",'Input| Projects'!$AS175:$CP175))</f>
        <v/>
      </c>
      <c r="CB175" s="150" t="str">
        <f t="shared" si="103"/>
        <v/>
      </c>
    </row>
    <row r="176" spans="2:80" x14ac:dyDescent="0.2">
      <c r="B176" s="201">
        <f>IFERROR('Input| Projects'!B176,"")</f>
        <v>167</v>
      </c>
      <c r="C176" s="42" t="str">
        <f>IFERROR(IF('Input| Projects'!C176="","",'Input| Projects'!C176),"")</f>
        <v>Individual Feeder Segment Reliability Program</v>
      </c>
      <c r="D176" s="42" t="str">
        <f>IFERROR(IF('Input| Projects'!D176="","",'Input| Projects'!D176),"")</f>
        <v>REL_33.01.05</v>
      </c>
      <c r="E176" s="104"/>
      <c r="F176" s="190">
        <f>IFERROR('Input| Projects'!I176*'Input| Escalations'!$K$19,"")</f>
        <v>661.01403000000005</v>
      </c>
      <c r="G176" s="190">
        <f>IFERROR('Input| Projects'!J176*'Input| Escalations'!$K$19,"")</f>
        <v>0</v>
      </c>
      <c r="H176" s="190">
        <f>IFERROR('Input| Projects'!K176*'Input| Escalations'!$K$19,"")</f>
        <v>0</v>
      </c>
      <c r="I176" s="190">
        <f>IFERROR('Input| Projects'!L176*'Input| Escalations'!$K$19,"")</f>
        <v>0</v>
      </c>
      <c r="J176" s="190">
        <f>IFERROR('Input| Projects'!M176*'Input| Escalations'!$K$19,"")</f>
        <v>0</v>
      </c>
      <c r="K176" s="190">
        <f>IFERROR('Input| Projects'!N176*'Input| Escalations'!$K$19,"")</f>
        <v>0</v>
      </c>
      <c r="L176" s="190">
        <f>IFERROR('Input| Projects'!O176*'Input| Escalations'!$K$19,"")</f>
        <v>0</v>
      </c>
      <c r="M176" s="150" t="str">
        <f>IF(ABS(SUM(F176:L176)-(SUM('Input| Projects'!I176:O176)*'Input| Escalations'!$K$19))&lt;0.0000001,"",1)</f>
        <v/>
      </c>
      <c r="N176" s="192">
        <f>'Input| Projects'!$Y176*INDEX('Input| Escalations'!$H$33:$N$33,MATCH('Calc| Project Costs'!N$9,'Input| Escalations'!$H$23:$N$23,0))+'Input| Projects'!$Z176*INDEX('Input| Escalations'!$H$34:$N$34,MATCH('Calc| Project Costs'!N$9,'Input| Escalations'!$H$23:$N$23,0))+'Input| Projects'!$AA176*INDEX('Input| Escalations'!$H$35:$N$35,MATCH('Calc| Project Costs'!N$9,'Input| Escalations'!$H$23:$N$23,0))+1</f>
        <v>1</v>
      </c>
      <c r="O176" s="192">
        <f>'Input| Projects'!$Y176*INDEX('Input| Escalations'!$H$33:$N$33,MATCH('Calc| Project Costs'!O$9,'Input| Escalations'!$H$23:$N$23,0))+'Input| Projects'!$Z176*INDEX('Input| Escalations'!$H$34:$N$34,MATCH('Calc| Project Costs'!O$9,'Input| Escalations'!$H$23:$N$23,0))+'Input| Projects'!$AA176*INDEX('Input| Escalations'!$H$35:$N$35,MATCH('Calc| Project Costs'!O$9,'Input| Escalations'!$H$23:$N$23,0))+1</f>
        <v>1</v>
      </c>
      <c r="P176" s="192">
        <f>'Input| Projects'!$Y176*INDEX('Input| Escalations'!$H$33:$N$33,MATCH('Calc| Project Costs'!P$9,'Input| Escalations'!$H$23:$N$23,0))+'Input| Projects'!$Z176*INDEX('Input| Escalations'!$H$34:$N$34,MATCH('Calc| Project Costs'!P$9,'Input| Escalations'!$H$23:$N$23,0))+'Input| Projects'!$AA176*INDEX('Input| Escalations'!$H$35:$N$35,MATCH('Calc| Project Costs'!P$9,'Input| Escalations'!$H$23:$N$23,0))+1</f>
        <v>1</v>
      </c>
      <c r="Q176" s="192">
        <f>'Input| Projects'!$Y176*INDEX('Input| Escalations'!$H$33:$N$33,MATCH('Calc| Project Costs'!Q$9,'Input| Escalations'!$H$23:$N$23,0))+'Input| Projects'!$Z176*INDEX('Input| Escalations'!$H$34:$N$34,MATCH('Calc| Project Costs'!Q$9,'Input| Escalations'!$H$23:$N$23,0))+'Input| Projects'!$AA176*INDEX('Input| Escalations'!$H$35:$N$35,MATCH('Calc| Project Costs'!Q$9,'Input| Escalations'!$H$23:$N$23,0))+1</f>
        <v>1</v>
      </c>
      <c r="R176" s="192">
        <f>'Input| Projects'!$Y176*INDEX('Input| Escalations'!$H$33:$N$33,MATCH('Calc| Project Costs'!R$9,'Input| Escalations'!$H$23:$N$23,0))+'Input| Projects'!$Z176*INDEX('Input| Escalations'!$H$34:$N$34,MATCH('Calc| Project Costs'!R$9,'Input| Escalations'!$H$23:$N$23,0))+'Input| Projects'!$AA176*INDEX('Input| Escalations'!$H$35:$N$35,MATCH('Calc| Project Costs'!R$9,'Input| Escalations'!$H$23:$N$23,0))+1</f>
        <v>1</v>
      </c>
      <c r="S176" s="192">
        <f>'Input| Projects'!$Y176*INDEX('Input| Escalations'!$H$33:$N$33,MATCH('Calc| Project Costs'!S$9,'Input| Escalations'!$H$23:$N$23,0))+'Input| Projects'!$Z176*INDEX('Input| Escalations'!$H$34:$N$34,MATCH('Calc| Project Costs'!S$9,'Input| Escalations'!$H$23:$N$23,0))+'Input| Projects'!$AA176*INDEX('Input| Escalations'!$H$35:$N$35,MATCH('Calc| Project Costs'!S$9,'Input| Escalations'!$H$23:$N$23,0))+1</f>
        <v>1</v>
      </c>
      <c r="T176" s="192">
        <f>'Input| Projects'!$Y176*INDEX('Input| Escalations'!$H$33:$N$33,MATCH('Calc| Project Costs'!T$9,'Input| Escalations'!$H$23:$N$23,0))+'Input| Projects'!$Z176*INDEX('Input| Escalations'!$H$34:$N$34,MATCH('Calc| Project Costs'!T$9,'Input| Escalations'!$H$23:$N$23,0))+'Input| Projects'!$AA176*INDEX('Input| Escalations'!$H$35:$N$35,MATCH('Calc| Project Costs'!T$9,'Input| Escalations'!$H$23:$N$23,0))+1</f>
        <v>1</v>
      </c>
      <c r="U176" s="106"/>
      <c r="V176" s="186">
        <f t="shared" si="97"/>
        <v>661.01403000000005</v>
      </c>
      <c r="W176" s="186">
        <f t="shared" si="98"/>
        <v>0</v>
      </c>
      <c r="X176" s="186">
        <f t="shared" si="99"/>
        <v>0</v>
      </c>
      <c r="Y176" s="186">
        <f t="shared" si="75"/>
        <v>0</v>
      </c>
      <c r="Z176" s="186">
        <f t="shared" si="76"/>
        <v>0</v>
      </c>
      <c r="AA176" s="186">
        <f t="shared" si="77"/>
        <v>0</v>
      </c>
      <c r="AB176" s="186">
        <f t="shared" si="78"/>
        <v>0</v>
      </c>
      <c r="AC176" s="106"/>
      <c r="AD176" s="186">
        <f>'Input| Projects'!Q176*N176*'Input| Escalations'!$K$19</f>
        <v>0</v>
      </c>
      <c r="AE176" s="186">
        <f>'Input| Projects'!R176*O176*'Input| Escalations'!$K$19</f>
        <v>0</v>
      </c>
      <c r="AF176" s="186">
        <f>'Input| Projects'!S176*P176*'Input| Escalations'!$K$19</f>
        <v>0</v>
      </c>
      <c r="AG176" s="186">
        <f>'Input| Projects'!T176*Q176*'Input| Escalations'!$K$19</f>
        <v>0</v>
      </c>
      <c r="AH176" s="186">
        <f>'Input| Projects'!U176*R176*'Input| Escalations'!$K$19</f>
        <v>0</v>
      </c>
      <c r="AI176" s="186">
        <f>'Input| Projects'!V176*S176*'Input| Escalations'!$K$19</f>
        <v>0</v>
      </c>
      <c r="AJ176" s="186">
        <f>'Input| Projects'!W176*T176*'Input| Escalations'!$K$19</f>
        <v>0</v>
      </c>
      <c r="AK176" s="106"/>
      <c r="AL176" s="186">
        <f>IFERROR(IF('Input| Overheads'!$C$42="Direct costs",SUMPRODUCT(--('Input| Projects'!$AC176="Yes"),'Calc| Overheads Allocation'!C$8,'Calc| Project Costs'!V176),IF('Input| Overheads'!$C$42="Internal labour",SUMPRODUCT(--('Input| Projects'!$AC176="Yes"),'Calc| Overheads Allocation'!C$8,'Calc| Project Costs'!V176,'Input| Projects'!$Y176),IF('Input| Overheads'!$C$42="DNSP defined",SUMPRODUCT(--('Input| Projects'!$AC176="Yes"),'Calc| Overheads Allocation'!C$61,'Input| Projects'!$AF176),""))),"")</f>
        <v>206.24680999999998</v>
      </c>
      <c r="AM176" s="186">
        <f>IFERROR(IF('Input| Overheads'!$C$42="Direct costs",SUMPRODUCT(--('Input| Projects'!$AC176="Yes"),'Calc| Overheads Allocation'!D$8,'Calc| Project Costs'!W176),IF('Input| Overheads'!$C$42="Internal labour",SUMPRODUCT(--('Input| Projects'!$AC176="Yes"),'Calc| Overheads Allocation'!D$8,'Calc| Project Costs'!W176,'Input| Projects'!$Y176),IF('Input| Overheads'!$C$42="DNSP defined",SUMPRODUCT(--('Input| Projects'!$AC176="Yes"),'Calc| Overheads Allocation'!D$61,'Input| Projects'!$AF176),""))),"")</f>
        <v>0</v>
      </c>
      <c r="AN176" s="186">
        <f>IFERROR(IF('Input| Overheads'!$C$42="Direct costs",SUMPRODUCT(--('Input| Projects'!$AC176="Yes"),'Calc| Overheads Allocation'!E$8,'Calc| Project Costs'!X176),IF('Input| Overheads'!$C$42="Internal labour",SUMPRODUCT(--('Input| Projects'!$AC176="Yes"),'Calc| Overheads Allocation'!E$8,'Calc| Project Costs'!X176,'Input| Projects'!$Y176),IF('Input| Overheads'!$C$42="DNSP defined",SUMPRODUCT(--('Input| Projects'!$AC176="Yes"),'Calc| Overheads Allocation'!E$61,'Input| Projects'!$AF176),""))),"")</f>
        <v>0</v>
      </c>
      <c r="AO176" s="186">
        <f>IFERROR(IF('Input| Overheads'!$C$42="Direct costs",SUMPRODUCT(--('Input| Projects'!$AC176="Yes"),'Calc| Overheads Allocation'!F$8,'Calc| Project Costs'!Y176),IF('Input| Overheads'!$C$42="Internal labour",SUMPRODUCT(--('Input| Projects'!$AC176="Yes"),'Calc| Overheads Allocation'!F$8,'Calc| Project Costs'!Y176,'Input| Projects'!$Y176),IF('Input| Overheads'!$C$42="DNSP defined",SUMPRODUCT(--('Input| Projects'!$AC176="Yes"),'Calc| Overheads Allocation'!F$61,'Input| Projects'!$AF176),""))),"")</f>
        <v>0</v>
      </c>
      <c r="AP176" s="186">
        <f>IFERROR(IF('Input| Overheads'!$C$42="Direct costs",SUMPRODUCT(--('Input| Projects'!$AC176="Yes"),'Calc| Overheads Allocation'!G$8,'Calc| Project Costs'!Z176),IF('Input| Overheads'!$C$42="Internal labour",SUMPRODUCT(--('Input| Projects'!$AC176="Yes"),'Calc| Overheads Allocation'!G$8,'Calc| Project Costs'!Z176,'Input| Projects'!$Y176),IF('Input| Overheads'!$C$42="DNSP defined",SUMPRODUCT(--('Input| Projects'!$AC176="Yes"),'Calc| Overheads Allocation'!G$61,'Input| Projects'!$AF176),""))),"")</f>
        <v>0</v>
      </c>
      <c r="AQ176" s="186">
        <f>IFERROR(IF('Input| Overheads'!$C$42="Direct costs",SUMPRODUCT(--('Input| Projects'!$AC176="Yes"),'Calc| Overheads Allocation'!H$8,'Calc| Project Costs'!AA176),IF('Input| Overheads'!$C$42="Internal labour",SUMPRODUCT(--('Input| Projects'!$AC176="Yes"),'Calc| Overheads Allocation'!H$8,'Calc| Project Costs'!AA176,'Input| Projects'!$Y176),IF('Input| Overheads'!$C$42="DNSP defined",SUMPRODUCT(--('Input| Projects'!$AC176="Yes"),'Calc| Overheads Allocation'!H$61,'Input| Projects'!$AF176),""))),"")</f>
        <v>0</v>
      </c>
      <c r="AR176" s="186">
        <f>IFERROR(IF('Input| Overheads'!$C$42="Direct costs",SUMPRODUCT(--('Input| Projects'!$AC176="Yes"),'Calc| Overheads Allocation'!I$8,'Calc| Project Costs'!AB176),IF('Input| Overheads'!$C$42="Internal labour",SUMPRODUCT(--('Input| Projects'!$AC176="Yes"),'Calc| Overheads Allocation'!I$8,'Calc| Project Costs'!AB176,'Input| Projects'!$Y176),IF('Input| Overheads'!$C$42="DNSP defined",SUMPRODUCT(--('Input| Projects'!$AC176="Yes"),'Calc| Overheads Allocation'!I$61,'Input| Projects'!$AF176),""))),"")</f>
        <v>0</v>
      </c>
      <c r="AS176" s="106"/>
      <c r="AT176" s="186">
        <f>IFERROR(IF('Input| Overheads'!$C$42="Direct costs",SUMPRODUCT(--('Input| Projects'!$AD176="Yes"),'Calc| Overheads Allocation'!C$9,'Calc| Project Costs'!V176),IF('Input| Overheads'!$C$42="Internal labour",SUMPRODUCT(--('Input| Projects'!$AD176="Yes"),'Calc| Overheads Allocation'!C$9,'Calc| Project Costs'!V176,'Input| Projects'!$Y176),IF('Input| Overheads'!$C$42="DNSP defined",SUMPRODUCT(--('Input| Projects'!$AD176="Yes"),'Calc| Overheads Allocation'!C$62,'Input| Projects'!$AG176),""))),"")</f>
        <v>0</v>
      </c>
      <c r="AU176" s="186">
        <f>IFERROR(IF('Input| Overheads'!$C$42="Direct costs",SUMPRODUCT(--('Input| Projects'!$AD176="Yes"),'Calc| Overheads Allocation'!D$9,'Calc| Project Costs'!W176),IF('Input| Overheads'!$C$42="Internal labour",SUMPRODUCT(--('Input| Projects'!$AD176="Yes"),'Calc| Overheads Allocation'!D$9,'Calc| Project Costs'!W176,'Input| Projects'!$Y176),IF('Input| Overheads'!$C$42="DNSP defined",SUMPRODUCT(--('Input| Projects'!$AD176="Yes"),'Calc| Overheads Allocation'!D$62,'Input| Projects'!$AG176),""))),"")</f>
        <v>0</v>
      </c>
      <c r="AV176" s="186">
        <f>IFERROR(IF('Input| Overheads'!$C$42="Direct costs",SUMPRODUCT(--('Input| Projects'!$AD176="Yes"),'Calc| Overheads Allocation'!E$9,'Calc| Project Costs'!X176),IF('Input| Overheads'!$C$42="Internal labour",SUMPRODUCT(--('Input| Projects'!$AD176="Yes"),'Calc| Overheads Allocation'!E$9,'Calc| Project Costs'!X176,'Input| Projects'!$Y176),IF('Input| Overheads'!$C$42="DNSP defined",SUMPRODUCT(--('Input| Projects'!$AD176="Yes"),'Calc| Overheads Allocation'!E$62,'Input| Projects'!$AG176),""))),"")</f>
        <v>0</v>
      </c>
      <c r="AW176" s="186">
        <f>IFERROR(IF('Input| Overheads'!$C$42="Direct costs",SUMPRODUCT(--('Input| Projects'!$AD176="Yes"),'Calc| Overheads Allocation'!F$9,'Calc| Project Costs'!Y176),IF('Input| Overheads'!$C$42="Internal labour",SUMPRODUCT(--('Input| Projects'!$AD176="Yes"),'Calc| Overheads Allocation'!F$9,'Calc| Project Costs'!Y176,'Input| Projects'!$Y176),IF('Input| Overheads'!$C$42="DNSP defined",SUMPRODUCT(--('Input| Projects'!$AD176="Yes"),'Calc| Overheads Allocation'!F$62,'Input| Projects'!$AG176),""))),"")</f>
        <v>0</v>
      </c>
      <c r="AX176" s="186">
        <f>IFERROR(IF('Input| Overheads'!$C$42="Direct costs",SUMPRODUCT(--('Input| Projects'!$AD176="Yes"),'Calc| Overheads Allocation'!G$9,'Calc| Project Costs'!Z176),IF('Input| Overheads'!$C$42="Internal labour",SUMPRODUCT(--('Input| Projects'!$AD176="Yes"),'Calc| Overheads Allocation'!G$9,'Calc| Project Costs'!Z176,'Input| Projects'!$Y176),IF('Input| Overheads'!$C$42="DNSP defined",SUMPRODUCT(--('Input| Projects'!$AD176="Yes"),'Calc| Overheads Allocation'!G$62,'Input| Projects'!$AG176),""))),"")</f>
        <v>0</v>
      </c>
      <c r="AY176" s="186">
        <f>IFERROR(IF('Input| Overheads'!$C$42="Direct costs",SUMPRODUCT(--('Input| Projects'!$AD176="Yes"),'Calc| Overheads Allocation'!H$9,'Calc| Project Costs'!AA176),IF('Input| Overheads'!$C$42="Internal labour",SUMPRODUCT(--('Input| Projects'!$AD176="Yes"),'Calc| Overheads Allocation'!H$9,'Calc| Project Costs'!AA176,'Input| Projects'!$Y176),IF('Input| Overheads'!$C$42="DNSP defined",SUMPRODUCT(--('Input| Projects'!$AD176="Yes"),'Calc| Overheads Allocation'!H$62,'Input| Projects'!$AG176),""))),"")</f>
        <v>0</v>
      </c>
      <c r="AZ176" s="186">
        <f>IFERROR(IF('Input| Overheads'!$C$42="Direct costs",SUMPRODUCT(--('Input| Projects'!$AD176="Yes"),'Calc| Overheads Allocation'!I$9,'Calc| Project Costs'!AB176),IF('Input| Overheads'!$C$42="Internal labour",SUMPRODUCT(--('Input| Projects'!$AD176="Yes"),'Calc| Overheads Allocation'!I$9,'Calc| Project Costs'!AB176,'Input| Projects'!$Y176),IF('Input| Overheads'!$C$42="DNSP defined",SUMPRODUCT(--('Input| Projects'!$AD176="Yes"),'Calc| Overheads Allocation'!I$62,'Input| Projects'!$AG176),""))),"")</f>
        <v>0</v>
      </c>
      <c r="BA176" s="106"/>
      <c r="BB176" s="186">
        <f t="shared" si="100"/>
        <v>206.24680999999998</v>
      </c>
      <c r="BC176" s="186">
        <f t="shared" si="101"/>
        <v>0</v>
      </c>
      <c r="BD176" s="186">
        <f t="shared" si="102"/>
        <v>0</v>
      </c>
      <c r="BE176" s="186">
        <f t="shared" si="79"/>
        <v>0</v>
      </c>
      <c r="BF176" s="186">
        <f t="shared" si="80"/>
        <v>0</v>
      </c>
      <c r="BG176" s="186">
        <f t="shared" si="81"/>
        <v>0</v>
      </c>
      <c r="BH176" s="186">
        <f t="shared" si="82"/>
        <v>0</v>
      </c>
      <c r="BI176" s="97"/>
      <c r="BJ176" s="186">
        <f t="shared" si="83"/>
        <v>0</v>
      </c>
      <c r="BK176" s="186" t="str">
        <f t="shared" si="84"/>
        <v/>
      </c>
      <c r="BL176" s="186" t="str">
        <f t="shared" si="85"/>
        <v/>
      </c>
      <c r="BM176" s="186" t="str">
        <f t="shared" si="86"/>
        <v/>
      </c>
      <c r="BN176" s="186" t="str">
        <f t="shared" si="87"/>
        <v/>
      </c>
      <c r="BO176" s="186" t="str">
        <f t="shared" si="88"/>
        <v/>
      </c>
      <c r="BP176" s="186" t="str">
        <f t="shared" si="89"/>
        <v/>
      </c>
      <c r="BQ176" s="97"/>
      <c r="BR176" s="186">
        <f t="shared" si="90"/>
        <v>867.26084000000003</v>
      </c>
      <c r="BS176" s="186">
        <f t="shared" si="91"/>
        <v>0</v>
      </c>
      <c r="BT176" s="222">
        <f t="shared" si="92"/>
        <v>0</v>
      </c>
      <c r="BU176" s="222">
        <f t="shared" si="93"/>
        <v>0</v>
      </c>
      <c r="BV176" s="222">
        <f t="shared" si="94"/>
        <v>0</v>
      </c>
      <c r="BW176" s="222">
        <f t="shared" si="95"/>
        <v>0</v>
      </c>
      <c r="BX176" s="222">
        <f t="shared" si="96"/>
        <v>0</v>
      </c>
      <c r="BY176" s="106"/>
      <c r="BZ176" s="197">
        <f>IF(SUMIF('Input| Projects'!$AS$8:$CP$8,"Dx",'Input| Projects'!$AS176:$CP176)=0,"",SUMIF('Input| Projects'!$AS$8:$CP$8,"Dx",'Input| Projects'!$AS176:$CP176))</f>
        <v>0.99999999999999989</v>
      </c>
      <c r="CA176" s="197" t="str">
        <f>IF(SUMIF('Input| Projects'!$AS$8:$CP$8,"Tx",'Input| Projects'!$AS176:$CP176)=0,"",SUMIF('Input| Projects'!$AS$8:$CP$8,"Tx",'Input| Projects'!$AS176:$CP176))</f>
        <v/>
      </c>
      <c r="CB176" s="150" t="str">
        <f t="shared" si="103"/>
        <v/>
      </c>
    </row>
    <row r="177" spans="2:80" x14ac:dyDescent="0.2">
      <c r="B177" s="201">
        <f>IFERROR('Input| Projects'!B177,"")</f>
        <v>168</v>
      </c>
      <c r="C177" s="42" t="str">
        <f>IFERROR(IF('Input| Projects'!C177="","",'Input| Projects'!C177),"")</f>
        <v>High Community Impact Assets Reliability Program</v>
      </c>
      <c r="D177" s="42" t="str">
        <f>IFERROR(IF('Input| Projects'!D177="","",'Input| Projects'!D177),"")</f>
        <v>REL_33.01.06</v>
      </c>
      <c r="E177" s="104"/>
      <c r="F177" s="190">
        <f>IFERROR('Input| Projects'!I177*'Input| Escalations'!$K$19,"")</f>
        <v>1417.89159</v>
      </c>
      <c r="G177" s="190">
        <f>IFERROR('Input| Projects'!J177*'Input| Escalations'!$K$19,"")</f>
        <v>0</v>
      </c>
      <c r="H177" s="190">
        <f>IFERROR('Input| Projects'!K177*'Input| Escalations'!$K$19,"")</f>
        <v>0</v>
      </c>
      <c r="I177" s="190">
        <f>IFERROR('Input| Projects'!L177*'Input| Escalations'!$K$19,"")</f>
        <v>0</v>
      </c>
      <c r="J177" s="190">
        <f>IFERROR('Input| Projects'!M177*'Input| Escalations'!$K$19,"")</f>
        <v>0</v>
      </c>
      <c r="K177" s="190">
        <f>IFERROR('Input| Projects'!N177*'Input| Escalations'!$K$19,"")</f>
        <v>0</v>
      </c>
      <c r="L177" s="190">
        <f>IFERROR('Input| Projects'!O177*'Input| Escalations'!$K$19,"")</f>
        <v>0</v>
      </c>
      <c r="M177" s="150" t="str">
        <f>IF(ABS(SUM(F177:L177)-(SUM('Input| Projects'!I177:O177)*'Input| Escalations'!$K$19))&lt;0.0000001,"",1)</f>
        <v/>
      </c>
      <c r="N177" s="192">
        <f>'Input| Projects'!$Y177*INDEX('Input| Escalations'!$H$33:$N$33,MATCH('Calc| Project Costs'!N$9,'Input| Escalations'!$H$23:$N$23,0))+'Input| Projects'!$Z177*INDEX('Input| Escalations'!$H$34:$N$34,MATCH('Calc| Project Costs'!N$9,'Input| Escalations'!$H$23:$N$23,0))+'Input| Projects'!$AA177*INDEX('Input| Escalations'!$H$35:$N$35,MATCH('Calc| Project Costs'!N$9,'Input| Escalations'!$H$23:$N$23,0))+1</f>
        <v>1</v>
      </c>
      <c r="O177" s="192">
        <f>'Input| Projects'!$Y177*INDEX('Input| Escalations'!$H$33:$N$33,MATCH('Calc| Project Costs'!O$9,'Input| Escalations'!$H$23:$N$23,0))+'Input| Projects'!$Z177*INDEX('Input| Escalations'!$H$34:$N$34,MATCH('Calc| Project Costs'!O$9,'Input| Escalations'!$H$23:$N$23,0))+'Input| Projects'!$AA177*INDEX('Input| Escalations'!$H$35:$N$35,MATCH('Calc| Project Costs'!O$9,'Input| Escalations'!$H$23:$N$23,0))+1</f>
        <v>1</v>
      </c>
      <c r="P177" s="192">
        <f>'Input| Projects'!$Y177*INDEX('Input| Escalations'!$H$33:$N$33,MATCH('Calc| Project Costs'!P$9,'Input| Escalations'!$H$23:$N$23,0))+'Input| Projects'!$Z177*INDEX('Input| Escalations'!$H$34:$N$34,MATCH('Calc| Project Costs'!P$9,'Input| Escalations'!$H$23:$N$23,0))+'Input| Projects'!$AA177*INDEX('Input| Escalations'!$H$35:$N$35,MATCH('Calc| Project Costs'!P$9,'Input| Escalations'!$H$23:$N$23,0))+1</f>
        <v>1</v>
      </c>
      <c r="Q177" s="192">
        <f>'Input| Projects'!$Y177*INDEX('Input| Escalations'!$H$33:$N$33,MATCH('Calc| Project Costs'!Q$9,'Input| Escalations'!$H$23:$N$23,0))+'Input| Projects'!$Z177*INDEX('Input| Escalations'!$H$34:$N$34,MATCH('Calc| Project Costs'!Q$9,'Input| Escalations'!$H$23:$N$23,0))+'Input| Projects'!$AA177*INDEX('Input| Escalations'!$H$35:$N$35,MATCH('Calc| Project Costs'!Q$9,'Input| Escalations'!$H$23:$N$23,0))+1</f>
        <v>1</v>
      </c>
      <c r="R177" s="192">
        <f>'Input| Projects'!$Y177*INDEX('Input| Escalations'!$H$33:$N$33,MATCH('Calc| Project Costs'!R$9,'Input| Escalations'!$H$23:$N$23,0))+'Input| Projects'!$Z177*INDEX('Input| Escalations'!$H$34:$N$34,MATCH('Calc| Project Costs'!R$9,'Input| Escalations'!$H$23:$N$23,0))+'Input| Projects'!$AA177*INDEX('Input| Escalations'!$H$35:$N$35,MATCH('Calc| Project Costs'!R$9,'Input| Escalations'!$H$23:$N$23,0))+1</f>
        <v>1</v>
      </c>
      <c r="S177" s="192">
        <f>'Input| Projects'!$Y177*INDEX('Input| Escalations'!$H$33:$N$33,MATCH('Calc| Project Costs'!S$9,'Input| Escalations'!$H$23:$N$23,0))+'Input| Projects'!$Z177*INDEX('Input| Escalations'!$H$34:$N$34,MATCH('Calc| Project Costs'!S$9,'Input| Escalations'!$H$23:$N$23,0))+'Input| Projects'!$AA177*INDEX('Input| Escalations'!$H$35:$N$35,MATCH('Calc| Project Costs'!S$9,'Input| Escalations'!$H$23:$N$23,0))+1</f>
        <v>1</v>
      </c>
      <c r="T177" s="192">
        <f>'Input| Projects'!$Y177*INDEX('Input| Escalations'!$H$33:$N$33,MATCH('Calc| Project Costs'!T$9,'Input| Escalations'!$H$23:$N$23,0))+'Input| Projects'!$Z177*INDEX('Input| Escalations'!$H$34:$N$34,MATCH('Calc| Project Costs'!T$9,'Input| Escalations'!$H$23:$N$23,0))+'Input| Projects'!$AA177*INDEX('Input| Escalations'!$H$35:$N$35,MATCH('Calc| Project Costs'!T$9,'Input| Escalations'!$H$23:$N$23,0))+1</f>
        <v>1</v>
      </c>
      <c r="U177" s="106"/>
      <c r="V177" s="186">
        <f t="shared" si="97"/>
        <v>1417.89159</v>
      </c>
      <c r="W177" s="186">
        <f t="shared" si="98"/>
        <v>0</v>
      </c>
      <c r="X177" s="186">
        <f t="shared" si="99"/>
        <v>0</v>
      </c>
      <c r="Y177" s="186">
        <f t="shared" si="75"/>
        <v>0</v>
      </c>
      <c r="Z177" s="186">
        <f t="shared" si="76"/>
        <v>0</v>
      </c>
      <c r="AA177" s="186">
        <f t="shared" si="77"/>
        <v>0</v>
      </c>
      <c r="AB177" s="186">
        <f t="shared" si="78"/>
        <v>0</v>
      </c>
      <c r="AC177" s="106"/>
      <c r="AD177" s="186">
        <f>'Input| Projects'!Q177*N177*'Input| Escalations'!$K$19</f>
        <v>0</v>
      </c>
      <c r="AE177" s="186">
        <f>'Input| Projects'!R177*O177*'Input| Escalations'!$K$19</f>
        <v>0</v>
      </c>
      <c r="AF177" s="186">
        <f>'Input| Projects'!S177*P177*'Input| Escalations'!$K$19</f>
        <v>0</v>
      </c>
      <c r="AG177" s="186">
        <f>'Input| Projects'!T177*Q177*'Input| Escalations'!$K$19</f>
        <v>0</v>
      </c>
      <c r="AH177" s="186">
        <f>'Input| Projects'!U177*R177*'Input| Escalations'!$K$19</f>
        <v>0</v>
      </c>
      <c r="AI177" s="186">
        <f>'Input| Projects'!V177*S177*'Input| Escalations'!$K$19</f>
        <v>0</v>
      </c>
      <c r="AJ177" s="186">
        <f>'Input| Projects'!W177*T177*'Input| Escalations'!$K$19</f>
        <v>0</v>
      </c>
      <c r="AK177" s="106"/>
      <c r="AL177" s="186">
        <f>IFERROR(IF('Input| Overheads'!$C$42="Direct costs",SUMPRODUCT(--('Input| Projects'!$AC177="Yes"),'Calc| Overheads Allocation'!C$8,'Calc| Project Costs'!V177),IF('Input| Overheads'!$C$42="Internal labour",SUMPRODUCT(--('Input| Projects'!$AC177="Yes"),'Calc| Overheads Allocation'!C$8,'Calc| Project Costs'!V177,'Input| Projects'!$Y177),IF('Input| Overheads'!$C$42="DNSP defined",SUMPRODUCT(--('Input| Projects'!$AC177="Yes"),'Calc| Overheads Allocation'!C$61,'Input| Projects'!$AF177),""))),"")</f>
        <v>676.09346999999991</v>
      </c>
      <c r="AM177" s="186">
        <f>IFERROR(IF('Input| Overheads'!$C$42="Direct costs",SUMPRODUCT(--('Input| Projects'!$AC177="Yes"),'Calc| Overheads Allocation'!D$8,'Calc| Project Costs'!W177),IF('Input| Overheads'!$C$42="Internal labour",SUMPRODUCT(--('Input| Projects'!$AC177="Yes"),'Calc| Overheads Allocation'!D$8,'Calc| Project Costs'!W177,'Input| Projects'!$Y177),IF('Input| Overheads'!$C$42="DNSP defined",SUMPRODUCT(--('Input| Projects'!$AC177="Yes"),'Calc| Overheads Allocation'!D$61,'Input| Projects'!$AF177),""))),"")</f>
        <v>0</v>
      </c>
      <c r="AN177" s="186">
        <f>IFERROR(IF('Input| Overheads'!$C$42="Direct costs",SUMPRODUCT(--('Input| Projects'!$AC177="Yes"),'Calc| Overheads Allocation'!E$8,'Calc| Project Costs'!X177),IF('Input| Overheads'!$C$42="Internal labour",SUMPRODUCT(--('Input| Projects'!$AC177="Yes"),'Calc| Overheads Allocation'!E$8,'Calc| Project Costs'!X177,'Input| Projects'!$Y177),IF('Input| Overheads'!$C$42="DNSP defined",SUMPRODUCT(--('Input| Projects'!$AC177="Yes"),'Calc| Overheads Allocation'!E$61,'Input| Projects'!$AF177),""))),"")</f>
        <v>0</v>
      </c>
      <c r="AO177" s="186">
        <f>IFERROR(IF('Input| Overheads'!$C$42="Direct costs",SUMPRODUCT(--('Input| Projects'!$AC177="Yes"),'Calc| Overheads Allocation'!F$8,'Calc| Project Costs'!Y177),IF('Input| Overheads'!$C$42="Internal labour",SUMPRODUCT(--('Input| Projects'!$AC177="Yes"),'Calc| Overheads Allocation'!F$8,'Calc| Project Costs'!Y177,'Input| Projects'!$Y177),IF('Input| Overheads'!$C$42="DNSP defined",SUMPRODUCT(--('Input| Projects'!$AC177="Yes"),'Calc| Overheads Allocation'!F$61,'Input| Projects'!$AF177),""))),"")</f>
        <v>0</v>
      </c>
      <c r="AP177" s="186">
        <f>IFERROR(IF('Input| Overheads'!$C$42="Direct costs",SUMPRODUCT(--('Input| Projects'!$AC177="Yes"),'Calc| Overheads Allocation'!G$8,'Calc| Project Costs'!Z177),IF('Input| Overheads'!$C$42="Internal labour",SUMPRODUCT(--('Input| Projects'!$AC177="Yes"),'Calc| Overheads Allocation'!G$8,'Calc| Project Costs'!Z177,'Input| Projects'!$Y177),IF('Input| Overheads'!$C$42="DNSP defined",SUMPRODUCT(--('Input| Projects'!$AC177="Yes"),'Calc| Overheads Allocation'!G$61,'Input| Projects'!$AF177),""))),"")</f>
        <v>0</v>
      </c>
      <c r="AQ177" s="186">
        <f>IFERROR(IF('Input| Overheads'!$C$42="Direct costs",SUMPRODUCT(--('Input| Projects'!$AC177="Yes"),'Calc| Overheads Allocation'!H$8,'Calc| Project Costs'!AA177),IF('Input| Overheads'!$C$42="Internal labour",SUMPRODUCT(--('Input| Projects'!$AC177="Yes"),'Calc| Overheads Allocation'!H$8,'Calc| Project Costs'!AA177,'Input| Projects'!$Y177),IF('Input| Overheads'!$C$42="DNSP defined",SUMPRODUCT(--('Input| Projects'!$AC177="Yes"),'Calc| Overheads Allocation'!H$61,'Input| Projects'!$AF177),""))),"")</f>
        <v>0</v>
      </c>
      <c r="AR177" s="186">
        <f>IFERROR(IF('Input| Overheads'!$C$42="Direct costs",SUMPRODUCT(--('Input| Projects'!$AC177="Yes"),'Calc| Overheads Allocation'!I$8,'Calc| Project Costs'!AB177),IF('Input| Overheads'!$C$42="Internal labour",SUMPRODUCT(--('Input| Projects'!$AC177="Yes"),'Calc| Overheads Allocation'!I$8,'Calc| Project Costs'!AB177,'Input| Projects'!$Y177),IF('Input| Overheads'!$C$42="DNSP defined",SUMPRODUCT(--('Input| Projects'!$AC177="Yes"),'Calc| Overheads Allocation'!I$61,'Input| Projects'!$AF177),""))),"")</f>
        <v>0</v>
      </c>
      <c r="AS177" s="106"/>
      <c r="AT177" s="186">
        <f>IFERROR(IF('Input| Overheads'!$C$42="Direct costs",SUMPRODUCT(--('Input| Projects'!$AD177="Yes"),'Calc| Overheads Allocation'!C$9,'Calc| Project Costs'!V177),IF('Input| Overheads'!$C$42="Internal labour",SUMPRODUCT(--('Input| Projects'!$AD177="Yes"),'Calc| Overheads Allocation'!C$9,'Calc| Project Costs'!V177,'Input| Projects'!$Y177),IF('Input| Overheads'!$C$42="DNSP defined",SUMPRODUCT(--('Input| Projects'!$AD177="Yes"),'Calc| Overheads Allocation'!C$62,'Input| Projects'!$AG177),""))),"")</f>
        <v>0</v>
      </c>
      <c r="AU177" s="186">
        <f>IFERROR(IF('Input| Overheads'!$C$42="Direct costs",SUMPRODUCT(--('Input| Projects'!$AD177="Yes"),'Calc| Overheads Allocation'!D$9,'Calc| Project Costs'!W177),IF('Input| Overheads'!$C$42="Internal labour",SUMPRODUCT(--('Input| Projects'!$AD177="Yes"),'Calc| Overheads Allocation'!D$9,'Calc| Project Costs'!W177,'Input| Projects'!$Y177),IF('Input| Overheads'!$C$42="DNSP defined",SUMPRODUCT(--('Input| Projects'!$AD177="Yes"),'Calc| Overheads Allocation'!D$62,'Input| Projects'!$AG177),""))),"")</f>
        <v>0</v>
      </c>
      <c r="AV177" s="186">
        <f>IFERROR(IF('Input| Overheads'!$C$42="Direct costs",SUMPRODUCT(--('Input| Projects'!$AD177="Yes"),'Calc| Overheads Allocation'!E$9,'Calc| Project Costs'!X177),IF('Input| Overheads'!$C$42="Internal labour",SUMPRODUCT(--('Input| Projects'!$AD177="Yes"),'Calc| Overheads Allocation'!E$9,'Calc| Project Costs'!X177,'Input| Projects'!$Y177),IF('Input| Overheads'!$C$42="DNSP defined",SUMPRODUCT(--('Input| Projects'!$AD177="Yes"),'Calc| Overheads Allocation'!E$62,'Input| Projects'!$AG177),""))),"")</f>
        <v>0</v>
      </c>
      <c r="AW177" s="186">
        <f>IFERROR(IF('Input| Overheads'!$C$42="Direct costs",SUMPRODUCT(--('Input| Projects'!$AD177="Yes"),'Calc| Overheads Allocation'!F$9,'Calc| Project Costs'!Y177),IF('Input| Overheads'!$C$42="Internal labour",SUMPRODUCT(--('Input| Projects'!$AD177="Yes"),'Calc| Overheads Allocation'!F$9,'Calc| Project Costs'!Y177,'Input| Projects'!$Y177),IF('Input| Overheads'!$C$42="DNSP defined",SUMPRODUCT(--('Input| Projects'!$AD177="Yes"),'Calc| Overheads Allocation'!F$62,'Input| Projects'!$AG177),""))),"")</f>
        <v>0</v>
      </c>
      <c r="AX177" s="186">
        <f>IFERROR(IF('Input| Overheads'!$C$42="Direct costs",SUMPRODUCT(--('Input| Projects'!$AD177="Yes"),'Calc| Overheads Allocation'!G$9,'Calc| Project Costs'!Z177),IF('Input| Overheads'!$C$42="Internal labour",SUMPRODUCT(--('Input| Projects'!$AD177="Yes"),'Calc| Overheads Allocation'!G$9,'Calc| Project Costs'!Z177,'Input| Projects'!$Y177),IF('Input| Overheads'!$C$42="DNSP defined",SUMPRODUCT(--('Input| Projects'!$AD177="Yes"),'Calc| Overheads Allocation'!G$62,'Input| Projects'!$AG177),""))),"")</f>
        <v>0</v>
      </c>
      <c r="AY177" s="186">
        <f>IFERROR(IF('Input| Overheads'!$C$42="Direct costs",SUMPRODUCT(--('Input| Projects'!$AD177="Yes"),'Calc| Overheads Allocation'!H$9,'Calc| Project Costs'!AA177),IF('Input| Overheads'!$C$42="Internal labour",SUMPRODUCT(--('Input| Projects'!$AD177="Yes"),'Calc| Overheads Allocation'!H$9,'Calc| Project Costs'!AA177,'Input| Projects'!$Y177),IF('Input| Overheads'!$C$42="DNSP defined",SUMPRODUCT(--('Input| Projects'!$AD177="Yes"),'Calc| Overheads Allocation'!H$62,'Input| Projects'!$AG177),""))),"")</f>
        <v>0</v>
      </c>
      <c r="AZ177" s="186">
        <f>IFERROR(IF('Input| Overheads'!$C$42="Direct costs",SUMPRODUCT(--('Input| Projects'!$AD177="Yes"),'Calc| Overheads Allocation'!I$9,'Calc| Project Costs'!AB177),IF('Input| Overheads'!$C$42="Internal labour",SUMPRODUCT(--('Input| Projects'!$AD177="Yes"),'Calc| Overheads Allocation'!I$9,'Calc| Project Costs'!AB177,'Input| Projects'!$Y177),IF('Input| Overheads'!$C$42="DNSP defined",SUMPRODUCT(--('Input| Projects'!$AD177="Yes"),'Calc| Overheads Allocation'!I$62,'Input| Projects'!$AG177),""))),"")</f>
        <v>0</v>
      </c>
      <c r="BA177" s="106"/>
      <c r="BB177" s="186">
        <f t="shared" si="100"/>
        <v>676.09346999999991</v>
      </c>
      <c r="BC177" s="186">
        <f t="shared" si="101"/>
        <v>0</v>
      </c>
      <c r="BD177" s="186">
        <f t="shared" si="102"/>
        <v>0</v>
      </c>
      <c r="BE177" s="186">
        <f t="shared" si="79"/>
        <v>0</v>
      </c>
      <c r="BF177" s="186">
        <f t="shared" si="80"/>
        <v>0</v>
      </c>
      <c r="BG177" s="186">
        <f t="shared" si="81"/>
        <v>0</v>
      </c>
      <c r="BH177" s="186">
        <f t="shared" si="82"/>
        <v>0</v>
      </c>
      <c r="BI177" s="97"/>
      <c r="BJ177" s="186">
        <f t="shared" si="83"/>
        <v>0</v>
      </c>
      <c r="BK177" s="186" t="str">
        <f t="shared" si="84"/>
        <v/>
      </c>
      <c r="BL177" s="186" t="str">
        <f t="shared" si="85"/>
        <v/>
      </c>
      <c r="BM177" s="186" t="str">
        <f t="shared" si="86"/>
        <v/>
      </c>
      <c r="BN177" s="186" t="str">
        <f t="shared" si="87"/>
        <v/>
      </c>
      <c r="BO177" s="186" t="str">
        <f t="shared" si="88"/>
        <v/>
      </c>
      <c r="BP177" s="186" t="str">
        <f t="shared" si="89"/>
        <v/>
      </c>
      <c r="BQ177" s="97"/>
      <c r="BR177" s="186">
        <f t="shared" si="90"/>
        <v>2093.98506</v>
      </c>
      <c r="BS177" s="186">
        <f t="shared" si="91"/>
        <v>0</v>
      </c>
      <c r="BT177" s="222">
        <f t="shared" si="92"/>
        <v>0</v>
      </c>
      <c r="BU177" s="222">
        <f t="shared" si="93"/>
        <v>0</v>
      </c>
      <c r="BV177" s="222">
        <f t="shared" si="94"/>
        <v>0</v>
      </c>
      <c r="BW177" s="222">
        <f t="shared" si="95"/>
        <v>0</v>
      </c>
      <c r="BX177" s="222">
        <f t="shared" si="96"/>
        <v>0</v>
      </c>
      <c r="BY177" s="106"/>
      <c r="BZ177" s="197">
        <f>IF(SUMIF('Input| Projects'!$AS$8:$CP$8,"Dx",'Input| Projects'!$AS177:$CP177)=0,"",SUMIF('Input| Projects'!$AS$8:$CP$8,"Dx",'Input| Projects'!$AS177:$CP177))</f>
        <v>1</v>
      </c>
      <c r="CA177" s="197" t="str">
        <f>IF(SUMIF('Input| Projects'!$AS$8:$CP$8,"Tx",'Input| Projects'!$AS177:$CP177)=0,"",SUMIF('Input| Projects'!$AS$8:$CP$8,"Tx",'Input| Projects'!$AS177:$CP177))</f>
        <v/>
      </c>
      <c r="CB177" s="150" t="str">
        <f t="shared" si="103"/>
        <v/>
      </c>
    </row>
    <row r="178" spans="2:80" x14ac:dyDescent="0.2">
      <c r="B178" s="201">
        <f>IFERROR('Input| Projects'!B178,"")</f>
        <v>169</v>
      </c>
      <c r="C178" s="42" t="str">
        <f>IFERROR(IF('Input| Projects'!C178="","",'Input| Projects'!C178),"")</f>
        <v>Replace ABC Kiosk Subs</v>
      </c>
      <c r="D178" s="42" t="str">
        <f>IFERROR(IF('Input| Projects'!D178="","",'Input| Projects'!D178),"")</f>
        <v>REP_01.02.02</v>
      </c>
      <c r="E178" s="104"/>
      <c r="F178" s="190">
        <f>IFERROR('Input| Projects'!I178*'Input| Escalations'!$K$19,"")</f>
        <v>1240.8305800000001</v>
      </c>
      <c r="G178" s="190">
        <f>IFERROR('Input| Projects'!J178*'Input| Escalations'!$K$19,"")</f>
        <v>0</v>
      </c>
      <c r="H178" s="190">
        <f>IFERROR('Input| Projects'!K178*'Input| Escalations'!$K$19,"")</f>
        <v>0</v>
      </c>
      <c r="I178" s="190">
        <f>IFERROR('Input| Projects'!L178*'Input| Escalations'!$K$19,"")</f>
        <v>0</v>
      </c>
      <c r="J178" s="190">
        <f>IFERROR('Input| Projects'!M178*'Input| Escalations'!$K$19,"")</f>
        <v>0</v>
      </c>
      <c r="K178" s="190">
        <f>IFERROR('Input| Projects'!N178*'Input| Escalations'!$K$19,"")</f>
        <v>0</v>
      </c>
      <c r="L178" s="190">
        <f>IFERROR('Input| Projects'!O178*'Input| Escalations'!$K$19,"")</f>
        <v>0</v>
      </c>
      <c r="M178" s="150" t="str">
        <f>IF(ABS(SUM(F178:L178)-(SUM('Input| Projects'!I178:O178)*'Input| Escalations'!$K$19))&lt;0.0000001,"",1)</f>
        <v/>
      </c>
      <c r="N178" s="192">
        <f>'Input| Projects'!$Y178*INDEX('Input| Escalations'!$H$33:$N$33,MATCH('Calc| Project Costs'!N$9,'Input| Escalations'!$H$23:$N$23,0))+'Input| Projects'!$Z178*INDEX('Input| Escalations'!$H$34:$N$34,MATCH('Calc| Project Costs'!N$9,'Input| Escalations'!$H$23:$N$23,0))+'Input| Projects'!$AA178*INDEX('Input| Escalations'!$H$35:$N$35,MATCH('Calc| Project Costs'!N$9,'Input| Escalations'!$H$23:$N$23,0))+1</f>
        <v>1</v>
      </c>
      <c r="O178" s="192">
        <f>'Input| Projects'!$Y178*INDEX('Input| Escalations'!$H$33:$N$33,MATCH('Calc| Project Costs'!O$9,'Input| Escalations'!$H$23:$N$23,0))+'Input| Projects'!$Z178*INDEX('Input| Escalations'!$H$34:$N$34,MATCH('Calc| Project Costs'!O$9,'Input| Escalations'!$H$23:$N$23,0))+'Input| Projects'!$AA178*INDEX('Input| Escalations'!$H$35:$N$35,MATCH('Calc| Project Costs'!O$9,'Input| Escalations'!$H$23:$N$23,0))+1</f>
        <v>1</v>
      </c>
      <c r="P178" s="192">
        <f>'Input| Projects'!$Y178*INDEX('Input| Escalations'!$H$33:$N$33,MATCH('Calc| Project Costs'!P$9,'Input| Escalations'!$H$23:$N$23,0))+'Input| Projects'!$Z178*INDEX('Input| Escalations'!$H$34:$N$34,MATCH('Calc| Project Costs'!P$9,'Input| Escalations'!$H$23:$N$23,0))+'Input| Projects'!$AA178*INDEX('Input| Escalations'!$H$35:$N$35,MATCH('Calc| Project Costs'!P$9,'Input| Escalations'!$H$23:$N$23,0))+1</f>
        <v>1</v>
      </c>
      <c r="Q178" s="192">
        <f>'Input| Projects'!$Y178*INDEX('Input| Escalations'!$H$33:$N$33,MATCH('Calc| Project Costs'!Q$9,'Input| Escalations'!$H$23:$N$23,0))+'Input| Projects'!$Z178*INDEX('Input| Escalations'!$H$34:$N$34,MATCH('Calc| Project Costs'!Q$9,'Input| Escalations'!$H$23:$N$23,0))+'Input| Projects'!$AA178*INDEX('Input| Escalations'!$H$35:$N$35,MATCH('Calc| Project Costs'!Q$9,'Input| Escalations'!$H$23:$N$23,0))+1</f>
        <v>1</v>
      </c>
      <c r="R178" s="192">
        <f>'Input| Projects'!$Y178*INDEX('Input| Escalations'!$H$33:$N$33,MATCH('Calc| Project Costs'!R$9,'Input| Escalations'!$H$23:$N$23,0))+'Input| Projects'!$Z178*INDEX('Input| Escalations'!$H$34:$N$34,MATCH('Calc| Project Costs'!R$9,'Input| Escalations'!$H$23:$N$23,0))+'Input| Projects'!$AA178*INDEX('Input| Escalations'!$H$35:$N$35,MATCH('Calc| Project Costs'!R$9,'Input| Escalations'!$H$23:$N$23,0))+1</f>
        <v>1</v>
      </c>
      <c r="S178" s="192">
        <f>'Input| Projects'!$Y178*INDEX('Input| Escalations'!$H$33:$N$33,MATCH('Calc| Project Costs'!S$9,'Input| Escalations'!$H$23:$N$23,0))+'Input| Projects'!$Z178*INDEX('Input| Escalations'!$H$34:$N$34,MATCH('Calc| Project Costs'!S$9,'Input| Escalations'!$H$23:$N$23,0))+'Input| Projects'!$AA178*INDEX('Input| Escalations'!$H$35:$N$35,MATCH('Calc| Project Costs'!S$9,'Input| Escalations'!$H$23:$N$23,0))+1</f>
        <v>1</v>
      </c>
      <c r="T178" s="192">
        <f>'Input| Projects'!$Y178*INDEX('Input| Escalations'!$H$33:$N$33,MATCH('Calc| Project Costs'!T$9,'Input| Escalations'!$H$23:$N$23,0))+'Input| Projects'!$Z178*INDEX('Input| Escalations'!$H$34:$N$34,MATCH('Calc| Project Costs'!T$9,'Input| Escalations'!$H$23:$N$23,0))+'Input| Projects'!$AA178*INDEX('Input| Escalations'!$H$35:$N$35,MATCH('Calc| Project Costs'!T$9,'Input| Escalations'!$H$23:$N$23,0))+1</f>
        <v>1</v>
      </c>
      <c r="U178" s="106"/>
      <c r="V178" s="186">
        <f t="shared" si="97"/>
        <v>1240.8305800000001</v>
      </c>
      <c r="W178" s="186">
        <f t="shared" si="98"/>
        <v>0</v>
      </c>
      <c r="X178" s="186">
        <f t="shared" si="99"/>
        <v>0</v>
      </c>
      <c r="Y178" s="186">
        <f t="shared" si="75"/>
        <v>0</v>
      </c>
      <c r="Z178" s="186">
        <f t="shared" si="76"/>
        <v>0</v>
      </c>
      <c r="AA178" s="186">
        <f t="shared" si="77"/>
        <v>0</v>
      </c>
      <c r="AB178" s="186">
        <f t="shared" si="78"/>
        <v>0</v>
      </c>
      <c r="AC178" s="106"/>
      <c r="AD178" s="186">
        <f>'Input| Projects'!Q178*N178*'Input| Escalations'!$K$19</f>
        <v>0</v>
      </c>
      <c r="AE178" s="186">
        <f>'Input| Projects'!R178*O178*'Input| Escalations'!$K$19</f>
        <v>0</v>
      </c>
      <c r="AF178" s="186">
        <f>'Input| Projects'!S178*P178*'Input| Escalations'!$K$19</f>
        <v>0</v>
      </c>
      <c r="AG178" s="186">
        <f>'Input| Projects'!T178*Q178*'Input| Escalations'!$K$19</f>
        <v>0</v>
      </c>
      <c r="AH178" s="186">
        <f>'Input| Projects'!U178*R178*'Input| Escalations'!$K$19</f>
        <v>0</v>
      </c>
      <c r="AI178" s="186">
        <f>'Input| Projects'!V178*S178*'Input| Escalations'!$K$19</f>
        <v>0</v>
      </c>
      <c r="AJ178" s="186">
        <f>'Input| Projects'!W178*T178*'Input| Escalations'!$K$19</f>
        <v>0</v>
      </c>
      <c r="AK178" s="106"/>
      <c r="AL178" s="186">
        <f>IFERROR(IF('Input| Overheads'!$C$42="Direct costs",SUMPRODUCT(--('Input| Projects'!$AC178="Yes"),'Calc| Overheads Allocation'!C$8,'Calc| Project Costs'!V178),IF('Input| Overheads'!$C$42="Internal labour",SUMPRODUCT(--('Input| Projects'!$AC178="Yes"),'Calc| Overheads Allocation'!C$8,'Calc| Project Costs'!V178,'Input| Projects'!$Y178),IF('Input| Overheads'!$C$42="DNSP defined",SUMPRODUCT(--('Input| Projects'!$AC178="Yes"),'Calc| Overheads Allocation'!C$61,'Input| Projects'!$AF178),""))),"")</f>
        <v>233.73585000000006</v>
      </c>
      <c r="AM178" s="186">
        <f>IFERROR(IF('Input| Overheads'!$C$42="Direct costs",SUMPRODUCT(--('Input| Projects'!$AC178="Yes"),'Calc| Overheads Allocation'!D$8,'Calc| Project Costs'!W178),IF('Input| Overheads'!$C$42="Internal labour",SUMPRODUCT(--('Input| Projects'!$AC178="Yes"),'Calc| Overheads Allocation'!D$8,'Calc| Project Costs'!W178,'Input| Projects'!$Y178),IF('Input| Overheads'!$C$42="DNSP defined",SUMPRODUCT(--('Input| Projects'!$AC178="Yes"),'Calc| Overheads Allocation'!D$61,'Input| Projects'!$AF178),""))),"")</f>
        <v>0</v>
      </c>
      <c r="AN178" s="186">
        <f>IFERROR(IF('Input| Overheads'!$C$42="Direct costs",SUMPRODUCT(--('Input| Projects'!$AC178="Yes"),'Calc| Overheads Allocation'!E$8,'Calc| Project Costs'!X178),IF('Input| Overheads'!$C$42="Internal labour",SUMPRODUCT(--('Input| Projects'!$AC178="Yes"),'Calc| Overheads Allocation'!E$8,'Calc| Project Costs'!X178,'Input| Projects'!$Y178),IF('Input| Overheads'!$C$42="DNSP defined",SUMPRODUCT(--('Input| Projects'!$AC178="Yes"),'Calc| Overheads Allocation'!E$61,'Input| Projects'!$AF178),""))),"")</f>
        <v>0</v>
      </c>
      <c r="AO178" s="186">
        <f>IFERROR(IF('Input| Overheads'!$C$42="Direct costs",SUMPRODUCT(--('Input| Projects'!$AC178="Yes"),'Calc| Overheads Allocation'!F$8,'Calc| Project Costs'!Y178),IF('Input| Overheads'!$C$42="Internal labour",SUMPRODUCT(--('Input| Projects'!$AC178="Yes"),'Calc| Overheads Allocation'!F$8,'Calc| Project Costs'!Y178,'Input| Projects'!$Y178),IF('Input| Overheads'!$C$42="DNSP defined",SUMPRODUCT(--('Input| Projects'!$AC178="Yes"),'Calc| Overheads Allocation'!F$61,'Input| Projects'!$AF178),""))),"")</f>
        <v>0</v>
      </c>
      <c r="AP178" s="186">
        <f>IFERROR(IF('Input| Overheads'!$C$42="Direct costs",SUMPRODUCT(--('Input| Projects'!$AC178="Yes"),'Calc| Overheads Allocation'!G$8,'Calc| Project Costs'!Z178),IF('Input| Overheads'!$C$42="Internal labour",SUMPRODUCT(--('Input| Projects'!$AC178="Yes"),'Calc| Overheads Allocation'!G$8,'Calc| Project Costs'!Z178,'Input| Projects'!$Y178),IF('Input| Overheads'!$C$42="DNSP defined",SUMPRODUCT(--('Input| Projects'!$AC178="Yes"),'Calc| Overheads Allocation'!G$61,'Input| Projects'!$AF178),""))),"")</f>
        <v>0</v>
      </c>
      <c r="AQ178" s="186">
        <f>IFERROR(IF('Input| Overheads'!$C$42="Direct costs",SUMPRODUCT(--('Input| Projects'!$AC178="Yes"),'Calc| Overheads Allocation'!H$8,'Calc| Project Costs'!AA178),IF('Input| Overheads'!$C$42="Internal labour",SUMPRODUCT(--('Input| Projects'!$AC178="Yes"),'Calc| Overheads Allocation'!H$8,'Calc| Project Costs'!AA178,'Input| Projects'!$Y178),IF('Input| Overheads'!$C$42="DNSP defined",SUMPRODUCT(--('Input| Projects'!$AC178="Yes"),'Calc| Overheads Allocation'!H$61,'Input| Projects'!$AF178),""))),"")</f>
        <v>0</v>
      </c>
      <c r="AR178" s="186">
        <f>IFERROR(IF('Input| Overheads'!$C$42="Direct costs",SUMPRODUCT(--('Input| Projects'!$AC178="Yes"),'Calc| Overheads Allocation'!I$8,'Calc| Project Costs'!AB178),IF('Input| Overheads'!$C$42="Internal labour",SUMPRODUCT(--('Input| Projects'!$AC178="Yes"),'Calc| Overheads Allocation'!I$8,'Calc| Project Costs'!AB178,'Input| Projects'!$Y178),IF('Input| Overheads'!$C$42="DNSP defined",SUMPRODUCT(--('Input| Projects'!$AC178="Yes"),'Calc| Overheads Allocation'!I$61,'Input| Projects'!$AF178),""))),"")</f>
        <v>0</v>
      </c>
      <c r="AS178" s="106"/>
      <c r="AT178" s="186">
        <f>IFERROR(IF('Input| Overheads'!$C$42="Direct costs",SUMPRODUCT(--('Input| Projects'!$AD178="Yes"),'Calc| Overheads Allocation'!C$9,'Calc| Project Costs'!V178),IF('Input| Overheads'!$C$42="Internal labour",SUMPRODUCT(--('Input| Projects'!$AD178="Yes"),'Calc| Overheads Allocation'!C$9,'Calc| Project Costs'!V178,'Input| Projects'!$Y178),IF('Input| Overheads'!$C$42="DNSP defined",SUMPRODUCT(--('Input| Projects'!$AD178="Yes"),'Calc| Overheads Allocation'!C$62,'Input| Projects'!$AG178),""))),"")</f>
        <v>0</v>
      </c>
      <c r="AU178" s="186">
        <f>IFERROR(IF('Input| Overheads'!$C$42="Direct costs",SUMPRODUCT(--('Input| Projects'!$AD178="Yes"),'Calc| Overheads Allocation'!D$9,'Calc| Project Costs'!W178),IF('Input| Overheads'!$C$42="Internal labour",SUMPRODUCT(--('Input| Projects'!$AD178="Yes"),'Calc| Overheads Allocation'!D$9,'Calc| Project Costs'!W178,'Input| Projects'!$Y178),IF('Input| Overheads'!$C$42="DNSP defined",SUMPRODUCT(--('Input| Projects'!$AD178="Yes"),'Calc| Overheads Allocation'!D$62,'Input| Projects'!$AG178),""))),"")</f>
        <v>0</v>
      </c>
      <c r="AV178" s="186">
        <f>IFERROR(IF('Input| Overheads'!$C$42="Direct costs",SUMPRODUCT(--('Input| Projects'!$AD178="Yes"),'Calc| Overheads Allocation'!E$9,'Calc| Project Costs'!X178),IF('Input| Overheads'!$C$42="Internal labour",SUMPRODUCT(--('Input| Projects'!$AD178="Yes"),'Calc| Overheads Allocation'!E$9,'Calc| Project Costs'!X178,'Input| Projects'!$Y178),IF('Input| Overheads'!$C$42="DNSP defined",SUMPRODUCT(--('Input| Projects'!$AD178="Yes"),'Calc| Overheads Allocation'!E$62,'Input| Projects'!$AG178),""))),"")</f>
        <v>0</v>
      </c>
      <c r="AW178" s="186">
        <f>IFERROR(IF('Input| Overheads'!$C$42="Direct costs",SUMPRODUCT(--('Input| Projects'!$AD178="Yes"),'Calc| Overheads Allocation'!F$9,'Calc| Project Costs'!Y178),IF('Input| Overheads'!$C$42="Internal labour",SUMPRODUCT(--('Input| Projects'!$AD178="Yes"),'Calc| Overheads Allocation'!F$9,'Calc| Project Costs'!Y178,'Input| Projects'!$Y178),IF('Input| Overheads'!$C$42="DNSP defined",SUMPRODUCT(--('Input| Projects'!$AD178="Yes"),'Calc| Overheads Allocation'!F$62,'Input| Projects'!$AG178),""))),"")</f>
        <v>0</v>
      </c>
      <c r="AX178" s="186">
        <f>IFERROR(IF('Input| Overheads'!$C$42="Direct costs",SUMPRODUCT(--('Input| Projects'!$AD178="Yes"),'Calc| Overheads Allocation'!G$9,'Calc| Project Costs'!Z178),IF('Input| Overheads'!$C$42="Internal labour",SUMPRODUCT(--('Input| Projects'!$AD178="Yes"),'Calc| Overheads Allocation'!G$9,'Calc| Project Costs'!Z178,'Input| Projects'!$Y178),IF('Input| Overheads'!$C$42="DNSP defined",SUMPRODUCT(--('Input| Projects'!$AD178="Yes"),'Calc| Overheads Allocation'!G$62,'Input| Projects'!$AG178),""))),"")</f>
        <v>0</v>
      </c>
      <c r="AY178" s="186">
        <f>IFERROR(IF('Input| Overheads'!$C$42="Direct costs",SUMPRODUCT(--('Input| Projects'!$AD178="Yes"),'Calc| Overheads Allocation'!H$9,'Calc| Project Costs'!AA178),IF('Input| Overheads'!$C$42="Internal labour",SUMPRODUCT(--('Input| Projects'!$AD178="Yes"),'Calc| Overheads Allocation'!H$9,'Calc| Project Costs'!AA178,'Input| Projects'!$Y178),IF('Input| Overheads'!$C$42="DNSP defined",SUMPRODUCT(--('Input| Projects'!$AD178="Yes"),'Calc| Overheads Allocation'!H$62,'Input| Projects'!$AG178),""))),"")</f>
        <v>0</v>
      </c>
      <c r="AZ178" s="186">
        <f>IFERROR(IF('Input| Overheads'!$C$42="Direct costs",SUMPRODUCT(--('Input| Projects'!$AD178="Yes"),'Calc| Overheads Allocation'!I$9,'Calc| Project Costs'!AB178),IF('Input| Overheads'!$C$42="Internal labour",SUMPRODUCT(--('Input| Projects'!$AD178="Yes"),'Calc| Overheads Allocation'!I$9,'Calc| Project Costs'!AB178,'Input| Projects'!$Y178),IF('Input| Overheads'!$C$42="DNSP defined",SUMPRODUCT(--('Input| Projects'!$AD178="Yes"),'Calc| Overheads Allocation'!I$62,'Input| Projects'!$AG178),""))),"")</f>
        <v>0</v>
      </c>
      <c r="BA178" s="106"/>
      <c r="BB178" s="186">
        <f t="shared" si="100"/>
        <v>233.73585000000006</v>
      </c>
      <c r="BC178" s="186">
        <f t="shared" si="101"/>
        <v>0</v>
      </c>
      <c r="BD178" s="186">
        <f t="shared" si="102"/>
        <v>0</v>
      </c>
      <c r="BE178" s="186">
        <f t="shared" si="79"/>
        <v>0</v>
      </c>
      <c r="BF178" s="186">
        <f t="shared" si="80"/>
        <v>0</v>
      </c>
      <c r="BG178" s="186">
        <f t="shared" si="81"/>
        <v>0</v>
      </c>
      <c r="BH178" s="186">
        <f t="shared" si="82"/>
        <v>0</v>
      </c>
      <c r="BI178" s="97"/>
      <c r="BJ178" s="186">
        <f t="shared" si="83"/>
        <v>0</v>
      </c>
      <c r="BK178" s="186" t="str">
        <f t="shared" si="84"/>
        <v/>
      </c>
      <c r="BL178" s="186" t="str">
        <f t="shared" si="85"/>
        <v/>
      </c>
      <c r="BM178" s="186" t="str">
        <f t="shared" si="86"/>
        <v/>
      </c>
      <c r="BN178" s="186" t="str">
        <f t="shared" si="87"/>
        <v/>
      </c>
      <c r="BO178" s="186" t="str">
        <f t="shared" si="88"/>
        <v/>
      </c>
      <c r="BP178" s="186" t="str">
        <f t="shared" si="89"/>
        <v/>
      </c>
      <c r="BQ178" s="97"/>
      <c r="BR178" s="186">
        <f t="shared" si="90"/>
        <v>1474.5664300000001</v>
      </c>
      <c r="BS178" s="186">
        <f t="shared" si="91"/>
        <v>0</v>
      </c>
      <c r="BT178" s="222">
        <f t="shared" si="92"/>
        <v>0</v>
      </c>
      <c r="BU178" s="222">
        <f t="shared" si="93"/>
        <v>0</v>
      </c>
      <c r="BV178" s="222">
        <f t="shared" si="94"/>
        <v>0</v>
      </c>
      <c r="BW178" s="222">
        <f t="shared" si="95"/>
        <v>0</v>
      </c>
      <c r="BX178" s="222">
        <f t="shared" si="96"/>
        <v>0</v>
      </c>
      <c r="BY178" s="106"/>
      <c r="BZ178" s="197">
        <f>IF(SUMIF('Input| Projects'!$AS$8:$CP$8,"Dx",'Input| Projects'!$AS178:$CP178)=0,"",SUMIF('Input| Projects'!$AS$8:$CP$8,"Dx",'Input| Projects'!$AS178:$CP178))</f>
        <v>1</v>
      </c>
      <c r="CA178" s="197" t="str">
        <f>IF(SUMIF('Input| Projects'!$AS$8:$CP$8,"Tx",'Input| Projects'!$AS178:$CP178)=0,"",SUMIF('Input| Projects'!$AS$8:$CP$8,"Tx",'Input| Projects'!$AS178:$CP178))</f>
        <v/>
      </c>
      <c r="CB178" s="150" t="str">
        <f t="shared" si="103"/>
        <v/>
      </c>
    </row>
    <row r="179" spans="2:80" x14ac:dyDescent="0.2">
      <c r="B179" s="201">
        <f>IFERROR('Input| Projects'!B179,"")</f>
        <v>170</v>
      </c>
      <c r="C179" s="42" t="str">
        <f>IFERROR(IF('Input| Projects'!C179="","",'Input| Projects'!C179),"")</f>
        <v>REP OUTDOOR ENCLOSURE SUBSTATIONS</v>
      </c>
      <c r="D179" s="42" t="str">
        <f>IFERROR(IF('Input| Projects'!D179="","",'Input| Projects'!D179),"")</f>
        <v>REP_01.02.42</v>
      </c>
      <c r="E179" s="104"/>
      <c r="F179" s="190">
        <f>IFERROR('Input| Projects'!I179*'Input| Escalations'!$K$19,"")</f>
        <v>2600.4200499999997</v>
      </c>
      <c r="G179" s="190">
        <f>IFERROR('Input| Projects'!J179*'Input| Escalations'!$K$19,"")</f>
        <v>0</v>
      </c>
      <c r="H179" s="190">
        <f>IFERROR('Input| Projects'!K179*'Input| Escalations'!$K$19,"")</f>
        <v>0</v>
      </c>
      <c r="I179" s="190">
        <f>IFERROR('Input| Projects'!L179*'Input| Escalations'!$K$19,"")</f>
        <v>0</v>
      </c>
      <c r="J179" s="190">
        <f>IFERROR('Input| Projects'!M179*'Input| Escalations'!$K$19,"")</f>
        <v>0</v>
      </c>
      <c r="K179" s="190">
        <f>IFERROR('Input| Projects'!N179*'Input| Escalations'!$K$19,"")</f>
        <v>0</v>
      </c>
      <c r="L179" s="190">
        <f>IFERROR('Input| Projects'!O179*'Input| Escalations'!$K$19,"")</f>
        <v>0</v>
      </c>
      <c r="M179" s="150" t="str">
        <f>IF(ABS(SUM(F179:L179)-(SUM('Input| Projects'!I179:O179)*'Input| Escalations'!$K$19))&lt;0.0000001,"",1)</f>
        <v/>
      </c>
      <c r="N179" s="192">
        <f>'Input| Projects'!$Y179*INDEX('Input| Escalations'!$H$33:$N$33,MATCH('Calc| Project Costs'!N$9,'Input| Escalations'!$H$23:$N$23,0))+'Input| Projects'!$Z179*INDEX('Input| Escalations'!$H$34:$N$34,MATCH('Calc| Project Costs'!N$9,'Input| Escalations'!$H$23:$N$23,0))+'Input| Projects'!$AA179*INDEX('Input| Escalations'!$H$35:$N$35,MATCH('Calc| Project Costs'!N$9,'Input| Escalations'!$H$23:$N$23,0))+1</f>
        <v>1</v>
      </c>
      <c r="O179" s="192">
        <f>'Input| Projects'!$Y179*INDEX('Input| Escalations'!$H$33:$N$33,MATCH('Calc| Project Costs'!O$9,'Input| Escalations'!$H$23:$N$23,0))+'Input| Projects'!$Z179*INDEX('Input| Escalations'!$H$34:$N$34,MATCH('Calc| Project Costs'!O$9,'Input| Escalations'!$H$23:$N$23,0))+'Input| Projects'!$AA179*INDEX('Input| Escalations'!$H$35:$N$35,MATCH('Calc| Project Costs'!O$9,'Input| Escalations'!$H$23:$N$23,0))+1</f>
        <v>1</v>
      </c>
      <c r="P179" s="192">
        <f>'Input| Projects'!$Y179*INDEX('Input| Escalations'!$H$33:$N$33,MATCH('Calc| Project Costs'!P$9,'Input| Escalations'!$H$23:$N$23,0))+'Input| Projects'!$Z179*INDEX('Input| Escalations'!$H$34:$N$34,MATCH('Calc| Project Costs'!P$9,'Input| Escalations'!$H$23:$N$23,0))+'Input| Projects'!$AA179*INDEX('Input| Escalations'!$H$35:$N$35,MATCH('Calc| Project Costs'!P$9,'Input| Escalations'!$H$23:$N$23,0))+1</f>
        <v>1</v>
      </c>
      <c r="Q179" s="192">
        <f>'Input| Projects'!$Y179*INDEX('Input| Escalations'!$H$33:$N$33,MATCH('Calc| Project Costs'!Q$9,'Input| Escalations'!$H$23:$N$23,0))+'Input| Projects'!$Z179*INDEX('Input| Escalations'!$H$34:$N$34,MATCH('Calc| Project Costs'!Q$9,'Input| Escalations'!$H$23:$N$23,0))+'Input| Projects'!$AA179*INDEX('Input| Escalations'!$H$35:$N$35,MATCH('Calc| Project Costs'!Q$9,'Input| Escalations'!$H$23:$N$23,0))+1</f>
        <v>1</v>
      </c>
      <c r="R179" s="192">
        <f>'Input| Projects'!$Y179*INDEX('Input| Escalations'!$H$33:$N$33,MATCH('Calc| Project Costs'!R$9,'Input| Escalations'!$H$23:$N$23,0))+'Input| Projects'!$Z179*INDEX('Input| Escalations'!$H$34:$N$34,MATCH('Calc| Project Costs'!R$9,'Input| Escalations'!$H$23:$N$23,0))+'Input| Projects'!$AA179*INDEX('Input| Escalations'!$H$35:$N$35,MATCH('Calc| Project Costs'!R$9,'Input| Escalations'!$H$23:$N$23,0))+1</f>
        <v>1</v>
      </c>
      <c r="S179" s="192">
        <f>'Input| Projects'!$Y179*INDEX('Input| Escalations'!$H$33:$N$33,MATCH('Calc| Project Costs'!S$9,'Input| Escalations'!$H$23:$N$23,0))+'Input| Projects'!$Z179*INDEX('Input| Escalations'!$H$34:$N$34,MATCH('Calc| Project Costs'!S$9,'Input| Escalations'!$H$23:$N$23,0))+'Input| Projects'!$AA179*INDEX('Input| Escalations'!$H$35:$N$35,MATCH('Calc| Project Costs'!S$9,'Input| Escalations'!$H$23:$N$23,0))+1</f>
        <v>1</v>
      </c>
      <c r="T179" s="192">
        <f>'Input| Projects'!$Y179*INDEX('Input| Escalations'!$H$33:$N$33,MATCH('Calc| Project Costs'!T$9,'Input| Escalations'!$H$23:$N$23,0))+'Input| Projects'!$Z179*INDEX('Input| Escalations'!$H$34:$N$34,MATCH('Calc| Project Costs'!T$9,'Input| Escalations'!$H$23:$N$23,0))+'Input| Projects'!$AA179*INDEX('Input| Escalations'!$H$35:$N$35,MATCH('Calc| Project Costs'!T$9,'Input| Escalations'!$H$23:$N$23,0))+1</f>
        <v>1</v>
      </c>
      <c r="U179" s="106"/>
      <c r="V179" s="186">
        <f t="shared" si="97"/>
        <v>2600.4200499999997</v>
      </c>
      <c r="W179" s="186">
        <f t="shared" si="98"/>
        <v>0</v>
      </c>
      <c r="X179" s="186">
        <f t="shared" si="99"/>
        <v>0</v>
      </c>
      <c r="Y179" s="186">
        <f t="shared" si="75"/>
        <v>0</v>
      </c>
      <c r="Z179" s="186">
        <f t="shared" si="76"/>
        <v>0</v>
      </c>
      <c r="AA179" s="186">
        <f t="shared" si="77"/>
        <v>0</v>
      </c>
      <c r="AB179" s="186">
        <f t="shared" si="78"/>
        <v>0</v>
      </c>
      <c r="AC179" s="106"/>
      <c r="AD179" s="186">
        <f>'Input| Projects'!Q179*N179*'Input| Escalations'!$K$19</f>
        <v>0</v>
      </c>
      <c r="AE179" s="186">
        <f>'Input| Projects'!R179*O179*'Input| Escalations'!$K$19</f>
        <v>0</v>
      </c>
      <c r="AF179" s="186">
        <f>'Input| Projects'!S179*P179*'Input| Escalations'!$K$19</f>
        <v>0</v>
      </c>
      <c r="AG179" s="186">
        <f>'Input| Projects'!T179*Q179*'Input| Escalations'!$K$19</f>
        <v>0</v>
      </c>
      <c r="AH179" s="186">
        <f>'Input| Projects'!U179*R179*'Input| Escalations'!$K$19</f>
        <v>0</v>
      </c>
      <c r="AI179" s="186">
        <f>'Input| Projects'!V179*S179*'Input| Escalations'!$K$19</f>
        <v>0</v>
      </c>
      <c r="AJ179" s="186">
        <f>'Input| Projects'!W179*T179*'Input| Escalations'!$K$19</f>
        <v>0</v>
      </c>
      <c r="AK179" s="106"/>
      <c r="AL179" s="186">
        <f>IFERROR(IF('Input| Overheads'!$C$42="Direct costs",SUMPRODUCT(--('Input| Projects'!$AC179="Yes"),'Calc| Overheads Allocation'!C$8,'Calc| Project Costs'!V179),IF('Input| Overheads'!$C$42="Internal labour",SUMPRODUCT(--('Input| Projects'!$AC179="Yes"),'Calc| Overheads Allocation'!C$8,'Calc| Project Costs'!V179,'Input| Projects'!$Y179),IF('Input| Overheads'!$C$42="DNSP defined",SUMPRODUCT(--('Input| Projects'!$AC179="Yes"),'Calc| Overheads Allocation'!C$61,'Input| Projects'!$AF179),""))),"")</f>
        <v>387.84177</v>
      </c>
      <c r="AM179" s="186">
        <f>IFERROR(IF('Input| Overheads'!$C$42="Direct costs",SUMPRODUCT(--('Input| Projects'!$AC179="Yes"),'Calc| Overheads Allocation'!D$8,'Calc| Project Costs'!W179),IF('Input| Overheads'!$C$42="Internal labour",SUMPRODUCT(--('Input| Projects'!$AC179="Yes"),'Calc| Overheads Allocation'!D$8,'Calc| Project Costs'!W179,'Input| Projects'!$Y179),IF('Input| Overheads'!$C$42="DNSP defined",SUMPRODUCT(--('Input| Projects'!$AC179="Yes"),'Calc| Overheads Allocation'!D$61,'Input| Projects'!$AF179),""))),"")</f>
        <v>0</v>
      </c>
      <c r="AN179" s="186">
        <f>IFERROR(IF('Input| Overheads'!$C$42="Direct costs",SUMPRODUCT(--('Input| Projects'!$AC179="Yes"),'Calc| Overheads Allocation'!E$8,'Calc| Project Costs'!X179),IF('Input| Overheads'!$C$42="Internal labour",SUMPRODUCT(--('Input| Projects'!$AC179="Yes"),'Calc| Overheads Allocation'!E$8,'Calc| Project Costs'!X179,'Input| Projects'!$Y179),IF('Input| Overheads'!$C$42="DNSP defined",SUMPRODUCT(--('Input| Projects'!$AC179="Yes"),'Calc| Overheads Allocation'!E$61,'Input| Projects'!$AF179),""))),"")</f>
        <v>0</v>
      </c>
      <c r="AO179" s="186">
        <f>IFERROR(IF('Input| Overheads'!$C$42="Direct costs",SUMPRODUCT(--('Input| Projects'!$AC179="Yes"),'Calc| Overheads Allocation'!F$8,'Calc| Project Costs'!Y179),IF('Input| Overheads'!$C$42="Internal labour",SUMPRODUCT(--('Input| Projects'!$AC179="Yes"),'Calc| Overheads Allocation'!F$8,'Calc| Project Costs'!Y179,'Input| Projects'!$Y179),IF('Input| Overheads'!$C$42="DNSP defined",SUMPRODUCT(--('Input| Projects'!$AC179="Yes"),'Calc| Overheads Allocation'!F$61,'Input| Projects'!$AF179),""))),"")</f>
        <v>0</v>
      </c>
      <c r="AP179" s="186">
        <f>IFERROR(IF('Input| Overheads'!$C$42="Direct costs",SUMPRODUCT(--('Input| Projects'!$AC179="Yes"),'Calc| Overheads Allocation'!G$8,'Calc| Project Costs'!Z179),IF('Input| Overheads'!$C$42="Internal labour",SUMPRODUCT(--('Input| Projects'!$AC179="Yes"),'Calc| Overheads Allocation'!G$8,'Calc| Project Costs'!Z179,'Input| Projects'!$Y179),IF('Input| Overheads'!$C$42="DNSP defined",SUMPRODUCT(--('Input| Projects'!$AC179="Yes"),'Calc| Overheads Allocation'!G$61,'Input| Projects'!$AF179),""))),"")</f>
        <v>0</v>
      </c>
      <c r="AQ179" s="186">
        <f>IFERROR(IF('Input| Overheads'!$C$42="Direct costs",SUMPRODUCT(--('Input| Projects'!$AC179="Yes"),'Calc| Overheads Allocation'!H$8,'Calc| Project Costs'!AA179),IF('Input| Overheads'!$C$42="Internal labour",SUMPRODUCT(--('Input| Projects'!$AC179="Yes"),'Calc| Overheads Allocation'!H$8,'Calc| Project Costs'!AA179,'Input| Projects'!$Y179),IF('Input| Overheads'!$C$42="DNSP defined",SUMPRODUCT(--('Input| Projects'!$AC179="Yes"),'Calc| Overheads Allocation'!H$61,'Input| Projects'!$AF179),""))),"")</f>
        <v>0</v>
      </c>
      <c r="AR179" s="186">
        <f>IFERROR(IF('Input| Overheads'!$C$42="Direct costs",SUMPRODUCT(--('Input| Projects'!$AC179="Yes"),'Calc| Overheads Allocation'!I$8,'Calc| Project Costs'!AB179),IF('Input| Overheads'!$C$42="Internal labour",SUMPRODUCT(--('Input| Projects'!$AC179="Yes"),'Calc| Overheads Allocation'!I$8,'Calc| Project Costs'!AB179,'Input| Projects'!$Y179),IF('Input| Overheads'!$C$42="DNSP defined",SUMPRODUCT(--('Input| Projects'!$AC179="Yes"),'Calc| Overheads Allocation'!I$61,'Input| Projects'!$AF179),""))),"")</f>
        <v>0</v>
      </c>
      <c r="AS179" s="106"/>
      <c r="AT179" s="186">
        <f>IFERROR(IF('Input| Overheads'!$C$42="Direct costs",SUMPRODUCT(--('Input| Projects'!$AD179="Yes"),'Calc| Overheads Allocation'!C$9,'Calc| Project Costs'!V179),IF('Input| Overheads'!$C$42="Internal labour",SUMPRODUCT(--('Input| Projects'!$AD179="Yes"),'Calc| Overheads Allocation'!C$9,'Calc| Project Costs'!V179,'Input| Projects'!$Y179),IF('Input| Overheads'!$C$42="DNSP defined",SUMPRODUCT(--('Input| Projects'!$AD179="Yes"),'Calc| Overheads Allocation'!C$62,'Input| Projects'!$AG179),""))),"")</f>
        <v>0</v>
      </c>
      <c r="AU179" s="186">
        <f>IFERROR(IF('Input| Overheads'!$C$42="Direct costs",SUMPRODUCT(--('Input| Projects'!$AD179="Yes"),'Calc| Overheads Allocation'!D$9,'Calc| Project Costs'!W179),IF('Input| Overheads'!$C$42="Internal labour",SUMPRODUCT(--('Input| Projects'!$AD179="Yes"),'Calc| Overheads Allocation'!D$9,'Calc| Project Costs'!W179,'Input| Projects'!$Y179),IF('Input| Overheads'!$C$42="DNSP defined",SUMPRODUCT(--('Input| Projects'!$AD179="Yes"),'Calc| Overheads Allocation'!D$62,'Input| Projects'!$AG179),""))),"")</f>
        <v>0</v>
      </c>
      <c r="AV179" s="186">
        <f>IFERROR(IF('Input| Overheads'!$C$42="Direct costs",SUMPRODUCT(--('Input| Projects'!$AD179="Yes"),'Calc| Overheads Allocation'!E$9,'Calc| Project Costs'!X179),IF('Input| Overheads'!$C$42="Internal labour",SUMPRODUCT(--('Input| Projects'!$AD179="Yes"),'Calc| Overheads Allocation'!E$9,'Calc| Project Costs'!X179,'Input| Projects'!$Y179),IF('Input| Overheads'!$C$42="DNSP defined",SUMPRODUCT(--('Input| Projects'!$AD179="Yes"),'Calc| Overheads Allocation'!E$62,'Input| Projects'!$AG179),""))),"")</f>
        <v>0</v>
      </c>
      <c r="AW179" s="186">
        <f>IFERROR(IF('Input| Overheads'!$C$42="Direct costs",SUMPRODUCT(--('Input| Projects'!$AD179="Yes"),'Calc| Overheads Allocation'!F$9,'Calc| Project Costs'!Y179),IF('Input| Overheads'!$C$42="Internal labour",SUMPRODUCT(--('Input| Projects'!$AD179="Yes"),'Calc| Overheads Allocation'!F$9,'Calc| Project Costs'!Y179,'Input| Projects'!$Y179),IF('Input| Overheads'!$C$42="DNSP defined",SUMPRODUCT(--('Input| Projects'!$AD179="Yes"),'Calc| Overheads Allocation'!F$62,'Input| Projects'!$AG179),""))),"")</f>
        <v>0</v>
      </c>
      <c r="AX179" s="186">
        <f>IFERROR(IF('Input| Overheads'!$C$42="Direct costs",SUMPRODUCT(--('Input| Projects'!$AD179="Yes"),'Calc| Overheads Allocation'!G$9,'Calc| Project Costs'!Z179),IF('Input| Overheads'!$C$42="Internal labour",SUMPRODUCT(--('Input| Projects'!$AD179="Yes"),'Calc| Overheads Allocation'!G$9,'Calc| Project Costs'!Z179,'Input| Projects'!$Y179),IF('Input| Overheads'!$C$42="DNSP defined",SUMPRODUCT(--('Input| Projects'!$AD179="Yes"),'Calc| Overheads Allocation'!G$62,'Input| Projects'!$AG179),""))),"")</f>
        <v>0</v>
      </c>
      <c r="AY179" s="186">
        <f>IFERROR(IF('Input| Overheads'!$C$42="Direct costs",SUMPRODUCT(--('Input| Projects'!$AD179="Yes"),'Calc| Overheads Allocation'!H$9,'Calc| Project Costs'!AA179),IF('Input| Overheads'!$C$42="Internal labour",SUMPRODUCT(--('Input| Projects'!$AD179="Yes"),'Calc| Overheads Allocation'!H$9,'Calc| Project Costs'!AA179,'Input| Projects'!$Y179),IF('Input| Overheads'!$C$42="DNSP defined",SUMPRODUCT(--('Input| Projects'!$AD179="Yes"),'Calc| Overheads Allocation'!H$62,'Input| Projects'!$AG179),""))),"")</f>
        <v>0</v>
      </c>
      <c r="AZ179" s="186">
        <f>IFERROR(IF('Input| Overheads'!$C$42="Direct costs",SUMPRODUCT(--('Input| Projects'!$AD179="Yes"),'Calc| Overheads Allocation'!I$9,'Calc| Project Costs'!AB179),IF('Input| Overheads'!$C$42="Internal labour",SUMPRODUCT(--('Input| Projects'!$AD179="Yes"),'Calc| Overheads Allocation'!I$9,'Calc| Project Costs'!AB179,'Input| Projects'!$Y179),IF('Input| Overheads'!$C$42="DNSP defined",SUMPRODUCT(--('Input| Projects'!$AD179="Yes"),'Calc| Overheads Allocation'!I$62,'Input| Projects'!$AG179),""))),"")</f>
        <v>0</v>
      </c>
      <c r="BA179" s="106"/>
      <c r="BB179" s="186">
        <f t="shared" si="100"/>
        <v>387.84177</v>
      </c>
      <c r="BC179" s="186">
        <f t="shared" si="101"/>
        <v>0</v>
      </c>
      <c r="BD179" s="186">
        <f t="shared" si="102"/>
        <v>0</v>
      </c>
      <c r="BE179" s="186">
        <f t="shared" si="79"/>
        <v>0</v>
      </c>
      <c r="BF179" s="186">
        <f t="shared" si="80"/>
        <v>0</v>
      </c>
      <c r="BG179" s="186">
        <f t="shared" si="81"/>
        <v>0</v>
      </c>
      <c r="BH179" s="186">
        <f t="shared" si="82"/>
        <v>0</v>
      </c>
      <c r="BI179" s="97"/>
      <c r="BJ179" s="186">
        <f t="shared" si="83"/>
        <v>0</v>
      </c>
      <c r="BK179" s="186" t="str">
        <f t="shared" si="84"/>
        <v/>
      </c>
      <c r="BL179" s="186" t="str">
        <f t="shared" si="85"/>
        <v/>
      </c>
      <c r="BM179" s="186" t="str">
        <f t="shared" si="86"/>
        <v/>
      </c>
      <c r="BN179" s="186" t="str">
        <f t="shared" si="87"/>
        <v/>
      </c>
      <c r="BO179" s="186" t="str">
        <f t="shared" si="88"/>
        <v/>
      </c>
      <c r="BP179" s="186" t="str">
        <f t="shared" si="89"/>
        <v/>
      </c>
      <c r="BQ179" s="97"/>
      <c r="BR179" s="186">
        <f t="shared" si="90"/>
        <v>2988.2618199999997</v>
      </c>
      <c r="BS179" s="186">
        <f t="shared" si="91"/>
        <v>0</v>
      </c>
      <c r="BT179" s="222">
        <f t="shared" si="92"/>
        <v>0</v>
      </c>
      <c r="BU179" s="222">
        <f t="shared" si="93"/>
        <v>0</v>
      </c>
      <c r="BV179" s="222">
        <f t="shared" si="94"/>
        <v>0</v>
      </c>
      <c r="BW179" s="222">
        <f t="shared" si="95"/>
        <v>0</v>
      </c>
      <c r="BX179" s="222">
        <f t="shared" si="96"/>
        <v>0</v>
      </c>
      <c r="BY179" s="106"/>
      <c r="BZ179" s="197">
        <f>IF(SUMIF('Input| Projects'!$AS$8:$CP$8,"Dx",'Input| Projects'!$AS179:$CP179)=0,"",SUMIF('Input| Projects'!$AS$8:$CP$8,"Dx",'Input| Projects'!$AS179:$CP179))</f>
        <v>1</v>
      </c>
      <c r="CA179" s="197" t="str">
        <f>IF(SUMIF('Input| Projects'!$AS$8:$CP$8,"Tx",'Input| Projects'!$AS179:$CP179)=0,"",SUMIF('Input| Projects'!$AS$8:$CP$8,"Tx",'Input| Projects'!$AS179:$CP179))</f>
        <v/>
      </c>
      <c r="CB179" s="150" t="str">
        <f t="shared" si="103"/>
        <v/>
      </c>
    </row>
    <row r="180" spans="2:80" x14ac:dyDescent="0.2">
      <c r="B180" s="201">
        <f>IFERROR('Input| Projects'!B180,"")</f>
        <v>171</v>
      </c>
      <c r="C180" s="42" t="str">
        <f>IFERROR(IF('Input| Projects'!C180="","",'Input| Projects'!C180),"")</f>
        <v>Replace HV OCB SUBs</v>
      </c>
      <c r="D180" s="42" t="str">
        <f>IFERROR(IF('Input| Projects'!D180="","",'Input| Projects'!D180),"")</f>
        <v>REP_01.02.43</v>
      </c>
      <c r="E180" s="104"/>
      <c r="F180" s="190">
        <f>IFERROR('Input| Projects'!I180*'Input| Escalations'!$K$19,"")</f>
        <v>3685.4793800000002</v>
      </c>
      <c r="G180" s="190">
        <f>IFERROR('Input| Projects'!J180*'Input| Escalations'!$K$19,"")</f>
        <v>0</v>
      </c>
      <c r="H180" s="190">
        <f>IFERROR('Input| Projects'!K180*'Input| Escalations'!$K$19,"")</f>
        <v>0</v>
      </c>
      <c r="I180" s="190">
        <f>IFERROR('Input| Projects'!L180*'Input| Escalations'!$K$19,"")</f>
        <v>0</v>
      </c>
      <c r="J180" s="190">
        <f>IFERROR('Input| Projects'!M180*'Input| Escalations'!$K$19,"")</f>
        <v>0</v>
      </c>
      <c r="K180" s="190">
        <f>IFERROR('Input| Projects'!N180*'Input| Escalations'!$K$19,"")</f>
        <v>0</v>
      </c>
      <c r="L180" s="190">
        <f>IFERROR('Input| Projects'!O180*'Input| Escalations'!$K$19,"")</f>
        <v>0</v>
      </c>
      <c r="M180" s="150" t="str">
        <f>IF(ABS(SUM(F180:L180)-(SUM('Input| Projects'!I180:O180)*'Input| Escalations'!$K$19))&lt;0.0000001,"",1)</f>
        <v/>
      </c>
      <c r="N180" s="192">
        <f>'Input| Projects'!$Y180*INDEX('Input| Escalations'!$H$33:$N$33,MATCH('Calc| Project Costs'!N$9,'Input| Escalations'!$H$23:$N$23,0))+'Input| Projects'!$Z180*INDEX('Input| Escalations'!$H$34:$N$34,MATCH('Calc| Project Costs'!N$9,'Input| Escalations'!$H$23:$N$23,0))+'Input| Projects'!$AA180*INDEX('Input| Escalations'!$H$35:$N$35,MATCH('Calc| Project Costs'!N$9,'Input| Escalations'!$H$23:$N$23,0))+1</f>
        <v>1</v>
      </c>
      <c r="O180" s="192">
        <f>'Input| Projects'!$Y180*INDEX('Input| Escalations'!$H$33:$N$33,MATCH('Calc| Project Costs'!O$9,'Input| Escalations'!$H$23:$N$23,0))+'Input| Projects'!$Z180*INDEX('Input| Escalations'!$H$34:$N$34,MATCH('Calc| Project Costs'!O$9,'Input| Escalations'!$H$23:$N$23,0))+'Input| Projects'!$AA180*INDEX('Input| Escalations'!$H$35:$N$35,MATCH('Calc| Project Costs'!O$9,'Input| Escalations'!$H$23:$N$23,0))+1</f>
        <v>1</v>
      </c>
      <c r="P180" s="192">
        <f>'Input| Projects'!$Y180*INDEX('Input| Escalations'!$H$33:$N$33,MATCH('Calc| Project Costs'!P$9,'Input| Escalations'!$H$23:$N$23,0))+'Input| Projects'!$Z180*INDEX('Input| Escalations'!$H$34:$N$34,MATCH('Calc| Project Costs'!P$9,'Input| Escalations'!$H$23:$N$23,0))+'Input| Projects'!$AA180*INDEX('Input| Escalations'!$H$35:$N$35,MATCH('Calc| Project Costs'!P$9,'Input| Escalations'!$H$23:$N$23,0))+1</f>
        <v>1</v>
      </c>
      <c r="Q180" s="192">
        <f>'Input| Projects'!$Y180*INDEX('Input| Escalations'!$H$33:$N$33,MATCH('Calc| Project Costs'!Q$9,'Input| Escalations'!$H$23:$N$23,0))+'Input| Projects'!$Z180*INDEX('Input| Escalations'!$H$34:$N$34,MATCH('Calc| Project Costs'!Q$9,'Input| Escalations'!$H$23:$N$23,0))+'Input| Projects'!$AA180*INDEX('Input| Escalations'!$H$35:$N$35,MATCH('Calc| Project Costs'!Q$9,'Input| Escalations'!$H$23:$N$23,0))+1</f>
        <v>1</v>
      </c>
      <c r="R180" s="192">
        <f>'Input| Projects'!$Y180*INDEX('Input| Escalations'!$H$33:$N$33,MATCH('Calc| Project Costs'!R$9,'Input| Escalations'!$H$23:$N$23,0))+'Input| Projects'!$Z180*INDEX('Input| Escalations'!$H$34:$N$34,MATCH('Calc| Project Costs'!R$9,'Input| Escalations'!$H$23:$N$23,0))+'Input| Projects'!$AA180*INDEX('Input| Escalations'!$H$35:$N$35,MATCH('Calc| Project Costs'!R$9,'Input| Escalations'!$H$23:$N$23,0))+1</f>
        <v>1</v>
      </c>
      <c r="S180" s="192">
        <f>'Input| Projects'!$Y180*INDEX('Input| Escalations'!$H$33:$N$33,MATCH('Calc| Project Costs'!S$9,'Input| Escalations'!$H$23:$N$23,0))+'Input| Projects'!$Z180*INDEX('Input| Escalations'!$H$34:$N$34,MATCH('Calc| Project Costs'!S$9,'Input| Escalations'!$H$23:$N$23,0))+'Input| Projects'!$AA180*INDEX('Input| Escalations'!$H$35:$N$35,MATCH('Calc| Project Costs'!S$9,'Input| Escalations'!$H$23:$N$23,0))+1</f>
        <v>1</v>
      </c>
      <c r="T180" s="192">
        <f>'Input| Projects'!$Y180*INDEX('Input| Escalations'!$H$33:$N$33,MATCH('Calc| Project Costs'!T$9,'Input| Escalations'!$H$23:$N$23,0))+'Input| Projects'!$Z180*INDEX('Input| Escalations'!$H$34:$N$34,MATCH('Calc| Project Costs'!T$9,'Input| Escalations'!$H$23:$N$23,0))+'Input| Projects'!$AA180*INDEX('Input| Escalations'!$H$35:$N$35,MATCH('Calc| Project Costs'!T$9,'Input| Escalations'!$H$23:$N$23,0))+1</f>
        <v>1</v>
      </c>
      <c r="U180" s="106"/>
      <c r="V180" s="186">
        <f t="shared" si="97"/>
        <v>3685.4793800000002</v>
      </c>
      <c r="W180" s="186">
        <f t="shared" si="98"/>
        <v>0</v>
      </c>
      <c r="X180" s="186">
        <f t="shared" si="99"/>
        <v>0</v>
      </c>
      <c r="Y180" s="186">
        <f t="shared" si="75"/>
        <v>0</v>
      </c>
      <c r="Z180" s="186">
        <f t="shared" si="76"/>
        <v>0</v>
      </c>
      <c r="AA180" s="186">
        <f t="shared" si="77"/>
        <v>0</v>
      </c>
      <c r="AB180" s="186">
        <f t="shared" si="78"/>
        <v>0</v>
      </c>
      <c r="AC180" s="106"/>
      <c r="AD180" s="186">
        <f>'Input| Projects'!Q180*N180*'Input| Escalations'!$K$19</f>
        <v>0</v>
      </c>
      <c r="AE180" s="186">
        <f>'Input| Projects'!R180*O180*'Input| Escalations'!$K$19</f>
        <v>0</v>
      </c>
      <c r="AF180" s="186">
        <f>'Input| Projects'!S180*P180*'Input| Escalations'!$K$19</f>
        <v>0</v>
      </c>
      <c r="AG180" s="186">
        <f>'Input| Projects'!T180*Q180*'Input| Escalations'!$K$19</f>
        <v>0</v>
      </c>
      <c r="AH180" s="186">
        <f>'Input| Projects'!U180*R180*'Input| Escalations'!$K$19</f>
        <v>0</v>
      </c>
      <c r="AI180" s="186">
        <f>'Input| Projects'!V180*S180*'Input| Escalations'!$K$19</f>
        <v>0</v>
      </c>
      <c r="AJ180" s="186">
        <f>'Input| Projects'!W180*T180*'Input| Escalations'!$K$19</f>
        <v>0</v>
      </c>
      <c r="AK180" s="106"/>
      <c r="AL180" s="186">
        <f>IFERROR(IF('Input| Overheads'!$C$42="Direct costs",SUMPRODUCT(--('Input| Projects'!$AC180="Yes"),'Calc| Overheads Allocation'!C$8,'Calc| Project Costs'!V180),IF('Input| Overheads'!$C$42="Internal labour",SUMPRODUCT(--('Input| Projects'!$AC180="Yes"),'Calc| Overheads Allocation'!C$8,'Calc| Project Costs'!V180,'Input| Projects'!$Y180),IF('Input| Overheads'!$C$42="DNSP defined",SUMPRODUCT(--('Input| Projects'!$AC180="Yes"),'Calc| Overheads Allocation'!C$61,'Input| Projects'!$AF180),""))),"")</f>
        <v>1314.0892999999996</v>
      </c>
      <c r="AM180" s="186">
        <f>IFERROR(IF('Input| Overheads'!$C$42="Direct costs",SUMPRODUCT(--('Input| Projects'!$AC180="Yes"),'Calc| Overheads Allocation'!D$8,'Calc| Project Costs'!W180),IF('Input| Overheads'!$C$42="Internal labour",SUMPRODUCT(--('Input| Projects'!$AC180="Yes"),'Calc| Overheads Allocation'!D$8,'Calc| Project Costs'!W180,'Input| Projects'!$Y180),IF('Input| Overheads'!$C$42="DNSP defined",SUMPRODUCT(--('Input| Projects'!$AC180="Yes"),'Calc| Overheads Allocation'!D$61,'Input| Projects'!$AF180),""))),"")</f>
        <v>0</v>
      </c>
      <c r="AN180" s="186">
        <f>IFERROR(IF('Input| Overheads'!$C$42="Direct costs",SUMPRODUCT(--('Input| Projects'!$AC180="Yes"),'Calc| Overheads Allocation'!E$8,'Calc| Project Costs'!X180),IF('Input| Overheads'!$C$42="Internal labour",SUMPRODUCT(--('Input| Projects'!$AC180="Yes"),'Calc| Overheads Allocation'!E$8,'Calc| Project Costs'!X180,'Input| Projects'!$Y180),IF('Input| Overheads'!$C$42="DNSP defined",SUMPRODUCT(--('Input| Projects'!$AC180="Yes"),'Calc| Overheads Allocation'!E$61,'Input| Projects'!$AF180),""))),"")</f>
        <v>0</v>
      </c>
      <c r="AO180" s="186">
        <f>IFERROR(IF('Input| Overheads'!$C$42="Direct costs",SUMPRODUCT(--('Input| Projects'!$AC180="Yes"),'Calc| Overheads Allocation'!F$8,'Calc| Project Costs'!Y180),IF('Input| Overheads'!$C$42="Internal labour",SUMPRODUCT(--('Input| Projects'!$AC180="Yes"),'Calc| Overheads Allocation'!F$8,'Calc| Project Costs'!Y180,'Input| Projects'!$Y180),IF('Input| Overheads'!$C$42="DNSP defined",SUMPRODUCT(--('Input| Projects'!$AC180="Yes"),'Calc| Overheads Allocation'!F$61,'Input| Projects'!$AF180),""))),"")</f>
        <v>0</v>
      </c>
      <c r="AP180" s="186">
        <f>IFERROR(IF('Input| Overheads'!$C$42="Direct costs",SUMPRODUCT(--('Input| Projects'!$AC180="Yes"),'Calc| Overheads Allocation'!G$8,'Calc| Project Costs'!Z180),IF('Input| Overheads'!$C$42="Internal labour",SUMPRODUCT(--('Input| Projects'!$AC180="Yes"),'Calc| Overheads Allocation'!G$8,'Calc| Project Costs'!Z180,'Input| Projects'!$Y180),IF('Input| Overheads'!$C$42="DNSP defined",SUMPRODUCT(--('Input| Projects'!$AC180="Yes"),'Calc| Overheads Allocation'!G$61,'Input| Projects'!$AF180),""))),"")</f>
        <v>0</v>
      </c>
      <c r="AQ180" s="186">
        <f>IFERROR(IF('Input| Overheads'!$C$42="Direct costs",SUMPRODUCT(--('Input| Projects'!$AC180="Yes"),'Calc| Overheads Allocation'!H$8,'Calc| Project Costs'!AA180),IF('Input| Overheads'!$C$42="Internal labour",SUMPRODUCT(--('Input| Projects'!$AC180="Yes"),'Calc| Overheads Allocation'!H$8,'Calc| Project Costs'!AA180,'Input| Projects'!$Y180),IF('Input| Overheads'!$C$42="DNSP defined",SUMPRODUCT(--('Input| Projects'!$AC180="Yes"),'Calc| Overheads Allocation'!H$61,'Input| Projects'!$AF180),""))),"")</f>
        <v>0</v>
      </c>
      <c r="AR180" s="186">
        <f>IFERROR(IF('Input| Overheads'!$C$42="Direct costs",SUMPRODUCT(--('Input| Projects'!$AC180="Yes"),'Calc| Overheads Allocation'!I$8,'Calc| Project Costs'!AB180),IF('Input| Overheads'!$C$42="Internal labour",SUMPRODUCT(--('Input| Projects'!$AC180="Yes"),'Calc| Overheads Allocation'!I$8,'Calc| Project Costs'!AB180,'Input| Projects'!$Y180),IF('Input| Overheads'!$C$42="DNSP defined",SUMPRODUCT(--('Input| Projects'!$AC180="Yes"),'Calc| Overheads Allocation'!I$61,'Input| Projects'!$AF180),""))),"")</f>
        <v>0</v>
      </c>
      <c r="AS180" s="106"/>
      <c r="AT180" s="186">
        <f>IFERROR(IF('Input| Overheads'!$C$42="Direct costs",SUMPRODUCT(--('Input| Projects'!$AD180="Yes"),'Calc| Overheads Allocation'!C$9,'Calc| Project Costs'!V180),IF('Input| Overheads'!$C$42="Internal labour",SUMPRODUCT(--('Input| Projects'!$AD180="Yes"),'Calc| Overheads Allocation'!C$9,'Calc| Project Costs'!V180,'Input| Projects'!$Y180),IF('Input| Overheads'!$C$42="DNSP defined",SUMPRODUCT(--('Input| Projects'!$AD180="Yes"),'Calc| Overheads Allocation'!C$62,'Input| Projects'!$AG180),""))),"")</f>
        <v>0</v>
      </c>
      <c r="AU180" s="186">
        <f>IFERROR(IF('Input| Overheads'!$C$42="Direct costs",SUMPRODUCT(--('Input| Projects'!$AD180="Yes"),'Calc| Overheads Allocation'!D$9,'Calc| Project Costs'!W180),IF('Input| Overheads'!$C$42="Internal labour",SUMPRODUCT(--('Input| Projects'!$AD180="Yes"),'Calc| Overheads Allocation'!D$9,'Calc| Project Costs'!W180,'Input| Projects'!$Y180),IF('Input| Overheads'!$C$42="DNSP defined",SUMPRODUCT(--('Input| Projects'!$AD180="Yes"),'Calc| Overheads Allocation'!D$62,'Input| Projects'!$AG180),""))),"")</f>
        <v>0</v>
      </c>
      <c r="AV180" s="186">
        <f>IFERROR(IF('Input| Overheads'!$C$42="Direct costs",SUMPRODUCT(--('Input| Projects'!$AD180="Yes"),'Calc| Overheads Allocation'!E$9,'Calc| Project Costs'!X180),IF('Input| Overheads'!$C$42="Internal labour",SUMPRODUCT(--('Input| Projects'!$AD180="Yes"),'Calc| Overheads Allocation'!E$9,'Calc| Project Costs'!X180,'Input| Projects'!$Y180),IF('Input| Overheads'!$C$42="DNSP defined",SUMPRODUCT(--('Input| Projects'!$AD180="Yes"),'Calc| Overheads Allocation'!E$62,'Input| Projects'!$AG180),""))),"")</f>
        <v>0</v>
      </c>
      <c r="AW180" s="186">
        <f>IFERROR(IF('Input| Overheads'!$C$42="Direct costs",SUMPRODUCT(--('Input| Projects'!$AD180="Yes"),'Calc| Overheads Allocation'!F$9,'Calc| Project Costs'!Y180),IF('Input| Overheads'!$C$42="Internal labour",SUMPRODUCT(--('Input| Projects'!$AD180="Yes"),'Calc| Overheads Allocation'!F$9,'Calc| Project Costs'!Y180,'Input| Projects'!$Y180),IF('Input| Overheads'!$C$42="DNSP defined",SUMPRODUCT(--('Input| Projects'!$AD180="Yes"),'Calc| Overheads Allocation'!F$62,'Input| Projects'!$AG180),""))),"")</f>
        <v>0</v>
      </c>
      <c r="AX180" s="186">
        <f>IFERROR(IF('Input| Overheads'!$C$42="Direct costs",SUMPRODUCT(--('Input| Projects'!$AD180="Yes"),'Calc| Overheads Allocation'!G$9,'Calc| Project Costs'!Z180),IF('Input| Overheads'!$C$42="Internal labour",SUMPRODUCT(--('Input| Projects'!$AD180="Yes"),'Calc| Overheads Allocation'!G$9,'Calc| Project Costs'!Z180,'Input| Projects'!$Y180),IF('Input| Overheads'!$C$42="DNSP defined",SUMPRODUCT(--('Input| Projects'!$AD180="Yes"),'Calc| Overheads Allocation'!G$62,'Input| Projects'!$AG180),""))),"")</f>
        <v>0</v>
      </c>
      <c r="AY180" s="186">
        <f>IFERROR(IF('Input| Overheads'!$C$42="Direct costs",SUMPRODUCT(--('Input| Projects'!$AD180="Yes"),'Calc| Overheads Allocation'!H$9,'Calc| Project Costs'!AA180),IF('Input| Overheads'!$C$42="Internal labour",SUMPRODUCT(--('Input| Projects'!$AD180="Yes"),'Calc| Overheads Allocation'!H$9,'Calc| Project Costs'!AA180,'Input| Projects'!$Y180),IF('Input| Overheads'!$C$42="DNSP defined",SUMPRODUCT(--('Input| Projects'!$AD180="Yes"),'Calc| Overheads Allocation'!H$62,'Input| Projects'!$AG180),""))),"")</f>
        <v>0</v>
      </c>
      <c r="AZ180" s="186">
        <f>IFERROR(IF('Input| Overheads'!$C$42="Direct costs",SUMPRODUCT(--('Input| Projects'!$AD180="Yes"),'Calc| Overheads Allocation'!I$9,'Calc| Project Costs'!AB180),IF('Input| Overheads'!$C$42="Internal labour",SUMPRODUCT(--('Input| Projects'!$AD180="Yes"),'Calc| Overheads Allocation'!I$9,'Calc| Project Costs'!AB180,'Input| Projects'!$Y180),IF('Input| Overheads'!$C$42="DNSP defined",SUMPRODUCT(--('Input| Projects'!$AD180="Yes"),'Calc| Overheads Allocation'!I$62,'Input| Projects'!$AG180),""))),"")</f>
        <v>0</v>
      </c>
      <c r="BA180" s="106"/>
      <c r="BB180" s="186">
        <f t="shared" si="100"/>
        <v>1314.0892999999996</v>
      </c>
      <c r="BC180" s="186">
        <f t="shared" si="101"/>
        <v>0</v>
      </c>
      <c r="BD180" s="186">
        <f t="shared" si="102"/>
        <v>0</v>
      </c>
      <c r="BE180" s="186">
        <f t="shared" si="79"/>
        <v>0</v>
      </c>
      <c r="BF180" s="186">
        <f t="shared" si="80"/>
        <v>0</v>
      </c>
      <c r="BG180" s="186">
        <f t="shared" si="81"/>
        <v>0</v>
      </c>
      <c r="BH180" s="186">
        <f t="shared" si="82"/>
        <v>0</v>
      </c>
      <c r="BI180" s="97"/>
      <c r="BJ180" s="186">
        <f t="shared" si="83"/>
        <v>0</v>
      </c>
      <c r="BK180" s="186" t="str">
        <f t="shared" si="84"/>
        <v/>
      </c>
      <c r="BL180" s="186" t="str">
        <f t="shared" si="85"/>
        <v/>
      </c>
      <c r="BM180" s="186" t="str">
        <f t="shared" si="86"/>
        <v/>
      </c>
      <c r="BN180" s="186" t="str">
        <f t="shared" si="87"/>
        <v/>
      </c>
      <c r="BO180" s="186" t="str">
        <f t="shared" si="88"/>
        <v/>
      </c>
      <c r="BP180" s="186" t="str">
        <f t="shared" si="89"/>
        <v/>
      </c>
      <c r="BQ180" s="97"/>
      <c r="BR180" s="186">
        <f t="shared" si="90"/>
        <v>4999.5686800000003</v>
      </c>
      <c r="BS180" s="186">
        <f t="shared" si="91"/>
        <v>0</v>
      </c>
      <c r="BT180" s="222">
        <f t="shared" si="92"/>
        <v>0</v>
      </c>
      <c r="BU180" s="222">
        <f t="shared" si="93"/>
        <v>0</v>
      </c>
      <c r="BV180" s="222">
        <f t="shared" si="94"/>
        <v>0</v>
      </c>
      <c r="BW180" s="222">
        <f t="shared" si="95"/>
        <v>0</v>
      </c>
      <c r="BX180" s="222">
        <f t="shared" si="96"/>
        <v>0</v>
      </c>
      <c r="BY180" s="106"/>
      <c r="BZ180" s="197">
        <f>IF(SUMIF('Input| Projects'!$AS$8:$CP$8,"Dx",'Input| Projects'!$AS180:$CP180)=0,"",SUMIF('Input| Projects'!$AS$8:$CP$8,"Dx",'Input| Projects'!$AS180:$CP180))</f>
        <v>0.99999999999999989</v>
      </c>
      <c r="CA180" s="197" t="str">
        <f>IF(SUMIF('Input| Projects'!$AS$8:$CP$8,"Tx",'Input| Projects'!$AS180:$CP180)=0,"",SUMIF('Input| Projects'!$AS$8:$CP$8,"Tx",'Input| Projects'!$AS180:$CP180))</f>
        <v/>
      </c>
      <c r="CB180" s="150" t="str">
        <f t="shared" si="103"/>
        <v/>
      </c>
    </row>
    <row r="181" spans="2:80" x14ac:dyDescent="0.2">
      <c r="B181" s="201">
        <f>IFERROR('Input| Projects'!B181,"")</f>
        <v>172</v>
      </c>
      <c r="C181" s="42" t="str">
        <f>IFERROR(IF('Input| Projects'!C181="","",'Input| Projects'!C181),"")</f>
        <v>REP STGW Kiosks</v>
      </c>
      <c r="D181" s="42" t="str">
        <f>IFERROR(IF('Input| Projects'!D181="","",'Input| Projects'!D181),"")</f>
        <v>REP_01.02.44</v>
      </c>
      <c r="E181" s="104"/>
      <c r="F181" s="190">
        <f>IFERROR('Input| Projects'!I181*'Input| Escalations'!$K$19,"")</f>
        <v>248.63117</v>
      </c>
      <c r="G181" s="190">
        <f>IFERROR('Input| Projects'!J181*'Input| Escalations'!$K$19,"")</f>
        <v>0</v>
      </c>
      <c r="H181" s="190">
        <f>IFERROR('Input| Projects'!K181*'Input| Escalations'!$K$19,"")</f>
        <v>0</v>
      </c>
      <c r="I181" s="190">
        <f>IFERROR('Input| Projects'!L181*'Input| Escalations'!$K$19,"")</f>
        <v>0</v>
      </c>
      <c r="J181" s="190">
        <f>IFERROR('Input| Projects'!M181*'Input| Escalations'!$K$19,"")</f>
        <v>0</v>
      </c>
      <c r="K181" s="190">
        <f>IFERROR('Input| Projects'!N181*'Input| Escalations'!$K$19,"")</f>
        <v>0</v>
      </c>
      <c r="L181" s="190">
        <f>IFERROR('Input| Projects'!O181*'Input| Escalations'!$K$19,"")</f>
        <v>0</v>
      </c>
      <c r="M181" s="150" t="str">
        <f>IF(ABS(SUM(F181:L181)-(SUM('Input| Projects'!I181:O181)*'Input| Escalations'!$K$19))&lt;0.0000001,"",1)</f>
        <v/>
      </c>
      <c r="N181" s="192">
        <f>'Input| Projects'!$Y181*INDEX('Input| Escalations'!$H$33:$N$33,MATCH('Calc| Project Costs'!N$9,'Input| Escalations'!$H$23:$N$23,0))+'Input| Projects'!$Z181*INDEX('Input| Escalations'!$H$34:$N$34,MATCH('Calc| Project Costs'!N$9,'Input| Escalations'!$H$23:$N$23,0))+'Input| Projects'!$AA181*INDEX('Input| Escalations'!$H$35:$N$35,MATCH('Calc| Project Costs'!N$9,'Input| Escalations'!$H$23:$N$23,0))+1</f>
        <v>1</v>
      </c>
      <c r="O181" s="192">
        <f>'Input| Projects'!$Y181*INDEX('Input| Escalations'!$H$33:$N$33,MATCH('Calc| Project Costs'!O$9,'Input| Escalations'!$H$23:$N$23,0))+'Input| Projects'!$Z181*INDEX('Input| Escalations'!$H$34:$N$34,MATCH('Calc| Project Costs'!O$9,'Input| Escalations'!$H$23:$N$23,0))+'Input| Projects'!$AA181*INDEX('Input| Escalations'!$H$35:$N$35,MATCH('Calc| Project Costs'!O$9,'Input| Escalations'!$H$23:$N$23,0))+1</f>
        <v>1</v>
      </c>
      <c r="P181" s="192">
        <f>'Input| Projects'!$Y181*INDEX('Input| Escalations'!$H$33:$N$33,MATCH('Calc| Project Costs'!P$9,'Input| Escalations'!$H$23:$N$23,0))+'Input| Projects'!$Z181*INDEX('Input| Escalations'!$H$34:$N$34,MATCH('Calc| Project Costs'!P$9,'Input| Escalations'!$H$23:$N$23,0))+'Input| Projects'!$AA181*INDEX('Input| Escalations'!$H$35:$N$35,MATCH('Calc| Project Costs'!P$9,'Input| Escalations'!$H$23:$N$23,0))+1</f>
        <v>1</v>
      </c>
      <c r="Q181" s="192">
        <f>'Input| Projects'!$Y181*INDEX('Input| Escalations'!$H$33:$N$33,MATCH('Calc| Project Costs'!Q$9,'Input| Escalations'!$H$23:$N$23,0))+'Input| Projects'!$Z181*INDEX('Input| Escalations'!$H$34:$N$34,MATCH('Calc| Project Costs'!Q$9,'Input| Escalations'!$H$23:$N$23,0))+'Input| Projects'!$AA181*INDEX('Input| Escalations'!$H$35:$N$35,MATCH('Calc| Project Costs'!Q$9,'Input| Escalations'!$H$23:$N$23,0))+1</f>
        <v>1</v>
      </c>
      <c r="R181" s="192">
        <f>'Input| Projects'!$Y181*INDEX('Input| Escalations'!$H$33:$N$33,MATCH('Calc| Project Costs'!R$9,'Input| Escalations'!$H$23:$N$23,0))+'Input| Projects'!$Z181*INDEX('Input| Escalations'!$H$34:$N$34,MATCH('Calc| Project Costs'!R$9,'Input| Escalations'!$H$23:$N$23,0))+'Input| Projects'!$AA181*INDEX('Input| Escalations'!$H$35:$N$35,MATCH('Calc| Project Costs'!R$9,'Input| Escalations'!$H$23:$N$23,0))+1</f>
        <v>1</v>
      </c>
      <c r="S181" s="192">
        <f>'Input| Projects'!$Y181*INDEX('Input| Escalations'!$H$33:$N$33,MATCH('Calc| Project Costs'!S$9,'Input| Escalations'!$H$23:$N$23,0))+'Input| Projects'!$Z181*INDEX('Input| Escalations'!$H$34:$N$34,MATCH('Calc| Project Costs'!S$9,'Input| Escalations'!$H$23:$N$23,0))+'Input| Projects'!$AA181*INDEX('Input| Escalations'!$H$35:$N$35,MATCH('Calc| Project Costs'!S$9,'Input| Escalations'!$H$23:$N$23,0))+1</f>
        <v>1</v>
      </c>
      <c r="T181" s="192">
        <f>'Input| Projects'!$Y181*INDEX('Input| Escalations'!$H$33:$N$33,MATCH('Calc| Project Costs'!T$9,'Input| Escalations'!$H$23:$N$23,0))+'Input| Projects'!$Z181*INDEX('Input| Escalations'!$H$34:$N$34,MATCH('Calc| Project Costs'!T$9,'Input| Escalations'!$H$23:$N$23,0))+'Input| Projects'!$AA181*INDEX('Input| Escalations'!$H$35:$N$35,MATCH('Calc| Project Costs'!T$9,'Input| Escalations'!$H$23:$N$23,0))+1</f>
        <v>1</v>
      </c>
      <c r="U181" s="106"/>
      <c r="V181" s="186">
        <f t="shared" si="97"/>
        <v>248.63117</v>
      </c>
      <c r="W181" s="186">
        <f t="shared" si="98"/>
        <v>0</v>
      </c>
      <c r="X181" s="186">
        <f t="shared" si="99"/>
        <v>0</v>
      </c>
      <c r="Y181" s="186">
        <f t="shared" si="75"/>
        <v>0</v>
      </c>
      <c r="Z181" s="186">
        <f t="shared" si="76"/>
        <v>0</v>
      </c>
      <c r="AA181" s="186">
        <f t="shared" si="77"/>
        <v>0</v>
      </c>
      <c r="AB181" s="186">
        <f t="shared" si="78"/>
        <v>0</v>
      </c>
      <c r="AC181" s="106"/>
      <c r="AD181" s="186">
        <f>'Input| Projects'!Q181*N181*'Input| Escalations'!$K$19</f>
        <v>0</v>
      </c>
      <c r="AE181" s="186">
        <f>'Input| Projects'!R181*O181*'Input| Escalations'!$K$19</f>
        <v>0</v>
      </c>
      <c r="AF181" s="186">
        <f>'Input| Projects'!S181*P181*'Input| Escalations'!$K$19</f>
        <v>0</v>
      </c>
      <c r="AG181" s="186">
        <f>'Input| Projects'!T181*Q181*'Input| Escalations'!$K$19</f>
        <v>0</v>
      </c>
      <c r="AH181" s="186">
        <f>'Input| Projects'!U181*R181*'Input| Escalations'!$K$19</f>
        <v>0</v>
      </c>
      <c r="AI181" s="186">
        <f>'Input| Projects'!V181*S181*'Input| Escalations'!$K$19</f>
        <v>0</v>
      </c>
      <c r="AJ181" s="186">
        <f>'Input| Projects'!W181*T181*'Input| Escalations'!$K$19</f>
        <v>0</v>
      </c>
      <c r="AK181" s="106"/>
      <c r="AL181" s="186">
        <f>IFERROR(IF('Input| Overheads'!$C$42="Direct costs",SUMPRODUCT(--('Input| Projects'!$AC181="Yes"),'Calc| Overheads Allocation'!C$8,'Calc| Project Costs'!V181),IF('Input| Overheads'!$C$42="Internal labour",SUMPRODUCT(--('Input| Projects'!$AC181="Yes"),'Calc| Overheads Allocation'!C$8,'Calc| Project Costs'!V181,'Input| Projects'!$Y181),IF('Input| Overheads'!$C$42="DNSP defined",SUMPRODUCT(--('Input| Projects'!$AC181="Yes"),'Calc| Overheads Allocation'!C$61,'Input| Projects'!$AF181),""))),"")</f>
        <v>82.773639999999972</v>
      </c>
      <c r="AM181" s="186">
        <f>IFERROR(IF('Input| Overheads'!$C$42="Direct costs",SUMPRODUCT(--('Input| Projects'!$AC181="Yes"),'Calc| Overheads Allocation'!D$8,'Calc| Project Costs'!W181),IF('Input| Overheads'!$C$42="Internal labour",SUMPRODUCT(--('Input| Projects'!$AC181="Yes"),'Calc| Overheads Allocation'!D$8,'Calc| Project Costs'!W181,'Input| Projects'!$Y181),IF('Input| Overheads'!$C$42="DNSP defined",SUMPRODUCT(--('Input| Projects'!$AC181="Yes"),'Calc| Overheads Allocation'!D$61,'Input| Projects'!$AF181),""))),"")</f>
        <v>0</v>
      </c>
      <c r="AN181" s="186">
        <f>IFERROR(IF('Input| Overheads'!$C$42="Direct costs",SUMPRODUCT(--('Input| Projects'!$AC181="Yes"),'Calc| Overheads Allocation'!E$8,'Calc| Project Costs'!X181),IF('Input| Overheads'!$C$42="Internal labour",SUMPRODUCT(--('Input| Projects'!$AC181="Yes"),'Calc| Overheads Allocation'!E$8,'Calc| Project Costs'!X181,'Input| Projects'!$Y181),IF('Input| Overheads'!$C$42="DNSP defined",SUMPRODUCT(--('Input| Projects'!$AC181="Yes"),'Calc| Overheads Allocation'!E$61,'Input| Projects'!$AF181),""))),"")</f>
        <v>0</v>
      </c>
      <c r="AO181" s="186">
        <f>IFERROR(IF('Input| Overheads'!$C$42="Direct costs",SUMPRODUCT(--('Input| Projects'!$AC181="Yes"),'Calc| Overheads Allocation'!F$8,'Calc| Project Costs'!Y181),IF('Input| Overheads'!$C$42="Internal labour",SUMPRODUCT(--('Input| Projects'!$AC181="Yes"),'Calc| Overheads Allocation'!F$8,'Calc| Project Costs'!Y181,'Input| Projects'!$Y181),IF('Input| Overheads'!$C$42="DNSP defined",SUMPRODUCT(--('Input| Projects'!$AC181="Yes"),'Calc| Overheads Allocation'!F$61,'Input| Projects'!$AF181),""))),"")</f>
        <v>0</v>
      </c>
      <c r="AP181" s="186">
        <f>IFERROR(IF('Input| Overheads'!$C$42="Direct costs",SUMPRODUCT(--('Input| Projects'!$AC181="Yes"),'Calc| Overheads Allocation'!G$8,'Calc| Project Costs'!Z181),IF('Input| Overheads'!$C$42="Internal labour",SUMPRODUCT(--('Input| Projects'!$AC181="Yes"),'Calc| Overheads Allocation'!G$8,'Calc| Project Costs'!Z181,'Input| Projects'!$Y181),IF('Input| Overheads'!$C$42="DNSP defined",SUMPRODUCT(--('Input| Projects'!$AC181="Yes"),'Calc| Overheads Allocation'!G$61,'Input| Projects'!$AF181),""))),"")</f>
        <v>0</v>
      </c>
      <c r="AQ181" s="186">
        <f>IFERROR(IF('Input| Overheads'!$C$42="Direct costs",SUMPRODUCT(--('Input| Projects'!$AC181="Yes"),'Calc| Overheads Allocation'!H$8,'Calc| Project Costs'!AA181),IF('Input| Overheads'!$C$42="Internal labour",SUMPRODUCT(--('Input| Projects'!$AC181="Yes"),'Calc| Overheads Allocation'!H$8,'Calc| Project Costs'!AA181,'Input| Projects'!$Y181),IF('Input| Overheads'!$C$42="DNSP defined",SUMPRODUCT(--('Input| Projects'!$AC181="Yes"),'Calc| Overheads Allocation'!H$61,'Input| Projects'!$AF181),""))),"")</f>
        <v>0</v>
      </c>
      <c r="AR181" s="186">
        <f>IFERROR(IF('Input| Overheads'!$C$42="Direct costs",SUMPRODUCT(--('Input| Projects'!$AC181="Yes"),'Calc| Overheads Allocation'!I$8,'Calc| Project Costs'!AB181),IF('Input| Overheads'!$C$42="Internal labour",SUMPRODUCT(--('Input| Projects'!$AC181="Yes"),'Calc| Overheads Allocation'!I$8,'Calc| Project Costs'!AB181,'Input| Projects'!$Y181),IF('Input| Overheads'!$C$42="DNSP defined",SUMPRODUCT(--('Input| Projects'!$AC181="Yes"),'Calc| Overheads Allocation'!I$61,'Input| Projects'!$AF181),""))),"")</f>
        <v>0</v>
      </c>
      <c r="AS181" s="106"/>
      <c r="AT181" s="186">
        <f>IFERROR(IF('Input| Overheads'!$C$42="Direct costs",SUMPRODUCT(--('Input| Projects'!$AD181="Yes"),'Calc| Overheads Allocation'!C$9,'Calc| Project Costs'!V181),IF('Input| Overheads'!$C$42="Internal labour",SUMPRODUCT(--('Input| Projects'!$AD181="Yes"),'Calc| Overheads Allocation'!C$9,'Calc| Project Costs'!V181,'Input| Projects'!$Y181),IF('Input| Overheads'!$C$42="DNSP defined",SUMPRODUCT(--('Input| Projects'!$AD181="Yes"),'Calc| Overheads Allocation'!C$62,'Input| Projects'!$AG181),""))),"")</f>
        <v>0</v>
      </c>
      <c r="AU181" s="186">
        <f>IFERROR(IF('Input| Overheads'!$C$42="Direct costs",SUMPRODUCT(--('Input| Projects'!$AD181="Yes"),'Calc| Overheads Allocation'!D$9,'Calc| Project Costs'!W181),IF('Input| Overheads'!$C$42="Internal labour",SUMPRODUCT(--('Input| Projects'!$AD181="Yes"),'Calc| Overheads Allocation'!D$9,'Calc| Project Costs'!W181,'Input| Projects'!$Y181),IF('Input| Overheads'!$C$42="DNSP defined",SUMPRODUCT(--('Input| Projects'!$AD181="Yes"),'Calc| Overheads Allocation'!D$62,'Input| Projects'!$AG181),""))),"")</f>
        <v>0</v>
      </c>
      <c r="AV181" s="186">
        <f>IFERROR(IF('Input| Overheads'!$C$42="Direct costs",SUMPRODUCT(--('Input| Projects'!$AD181="Yes"),'Calc| Overheads Allocation'!E$9,'Calc| Project Costs'!X181),IF('Input| Overheads'!$C$42="Internal labour",SUMPRODUCT(--('Input| Projects'!$AD181="Yes"),'Calc| Overheads Allocation'!E$9,'Calc| Project Costs'!X181,'Input| Projects'!$Y181),IF('Input| Overheads'!$C$42="DNSP defined",SUMPRODUCT(--('Input| Projects'!$AD181="Yes"),'Calc| Overheads Allocation'!E$62,'Input| Projects'!$AG181),""))),"")</f>
        <v>0</v>
      </c>
      <c r="AW181" s="186">
        <f>IFERROR(IF('Input| Overheads'!$C$42="Direct costs",SUMPRODUCT(--('Input| Projects'!$AD181="Yes"),'Calc| Overheads Allocation'!F$9,'Calc| Project Costs'!Y181),IF('Input| Overheads'!$C$42="Internal labour",SUMPRODUCT(--('Input| Projects'!$AD181="Yes"),'Calc| Overheads Allocation'!F$9,'Calc| Project Costs'!Y181,'Input| Projects'!$Y181),IF('Input| Overheads'!$C$42="DNSP defined",SUMPRODUCT(--('Input| Projects'!$AD181="Yes"),'Calc| Overheads Allocation'!F$62,'Input| Projects'!$AG181),""))),"")</f>
        <v>0</v>
      </c>
      <c r="AX181" s="186">
        <f>IFERROR(IF('Input| Overheads'!$C$42="Direct costs",SUMPRODUCT(--('Input| Projects'!$AD181="Yes"),'Calc| Overheads Allocation'!G$9,'Calc| Project Costs'!Z181),IF('Input| Overheads'!$C$42="Internal labour",SUMPRODUCT(--('Input| Projects'!$AD181="Yes"),'Calc| Overheads Allocation'!G$9,'Calc| Project Costs'!Z181,'Input| Projects'!$Y181),IF('Input| Overheads'!$C$42="DNSP defined",SUMPRODUCT(--('Input| Projects'!$AD181="Yes"),'Calc| Overheads Allocation'!G$62,'Input| Projects'!$AG181),""))),"")</f>
        <v>0</v>
      </c>
      <c r="AY181" s="186">
        <f>IFERROR(IF('Input| Overheads'!$C$42="Direct costs",SUMPRODUCT(--('Input| Projects'!$AD181="Yes"),'Calc| Overheads Allocation'!H$9,'Calc| Project Costs'!AA181),IF('Input| Overheads'!$C$42="Internal labour",SUMPRODUCT(--('Input| Projects'!$AD181="Yes"),'Calc| Overheads Allocation'!H$9,'Calc| Project Costs'!AA181,'Input| Projects'!$Y181),IF('Input| Overheads'!$C$42="DNSP defined",SUMPRODUCT(--('Input| Projects'!$AD181="Yes"),'Calc| Overheads Allocation'!H$62,'Input| Projects'!$AG181),""))),"")</f>
        <v>0</v>
      </c>
      <c r="AZ181" s="186">
        <f>IFERROR(IF('Input| Overheads'!$C$42="Direct costs",SUMPRODUCT(--('Input| Projects'!$AD181="Yes"),'Calc| Overheads Allocation'!I$9,'Calc| Project Costs'!AB181),IF('Input| Overheads'!$C$42="Internal labour",SUMPRODUCT(--('Input| Projects'!$AD181="Yes"),'Calc| Overheads Allocation'!I$9,'Calc| Project Costs'!AB181,'Input| Projects'!$Y181),IF('Input| Overheads'!$C$42="DNSP defined",SUMPRODUCT(--('Input| Projects'!$AD181="Yes"),'Calc| Overheads Allocation'!I$62,'Input| Projects'!$AG181),""))),"")</f>
        <v>0</v>
      </c>
      <c r="BA181" s="106"/>
      <c r="BB181" s="186">
        <f t="shared" si="100"/>
        <v>82.773639999999972</v>
      </c>
      <c r="BC181" s="186">
        <f t="shared" si="101"/>
        <v>0</v>
      </c>
      <c r="BD181" s="186">
        <f t="shared" si="102"/>
        <v>0</v>
      </c>
      <c r="BE181" s="186">
        <f t="shared" si="79"/>
        <v>0</v>
      </c>
      <c r="BF181" s="186">
        <f t="shared" si="80"/>
        <v>0</v>
      </c>
      <c r="BG181" s="186">
        <f t="shared" si="81"/>
        <v>0</v>
      </c>
      <c r="BH181" s="186">
        <f t="shared" si="82"/>
        <v>0</v>
      </c>
      <c r="BI181" s="97"/>
      <c r="BJ181" s="186">
        <f t="shared" si="83"/>
        <v>0</v>
      </c>
      <c r="BK181" s="186" t="str">
        <f t="shared" si="84"/>
        <v/>
      </c>
      <c r="BL181" s="186" t="str">
        <f t="shared" si="85"/>
        <v/>
      </c>
      <c r="BM181" s="186" t="str">
        <f t="shared" si="86"/>
        <v/>
      </c>
      <c r="BN181" s="186" t="str">
        <f t="shared" si="87"/>
        <v/>
      </c>
      <c r="BO181" s="186" t="str">
        <f t="shared" si="88"/>
        <v/>
      </c>
      <c r="BP181" s="186" t="str">
        <f t="shared" si="89"/>
        <v/>
      </c>
      <c r="BQ181" s="97"/>
      <c r="BR181" s="186">
        <f t="shared" si="90"/>
        <v>331.40481</v>
      </c>
      <c r="BS181" s="186">
        <f t="shared" si="91"/>
        <v>0</v>
      </c>
      <c r="BT181" s="222">
        <f t="shared" si="92"/>
        <v>0</v>
      </c>
      <c r="BU181" s="222">
        <f t="shared" si="93"/>
        <v>0</v>
      </c>
      <c r="BV181" s="222">
        <f t="shared" si="94"/>
        <v>0</v>
      </c>
      <c r="BW181" s="222">
        <f t="shared" si="95"/>
        <v>0</v>
      </c>
      <c r="BX181" s="222">
        <f t="shared" si="96"/>
        <v>0</v>
      </c>
      <c r="BY181" s="106"/>
      <c r="BZ181" s="197">
        <f>IF(SUMIF('Input| Projects'!$AS$8:$CP$8,"Dx",'Input| Projects'!$AS181:$CP181)=0,"",SUMIF('Input| Projects'!$AS$8:$CP$8,"Dx",'Input| Projects'!$AS181:$CP181))</f>
        <v>0.99999999999999978</v>
      </c>
      <c r="CA181" s="197" t="str">
        <f>IF(SUMIF('Input| Projects'!$AS$8:$CP$8,"Tx",'Input| Projects'!$AS181:$CP181)=0,"",SUMIF('Input| Projects'!$AS$8:$CP$8,"Tx",'Input| Projects'!$AS181:$CP181))</f>
        <v/>
      </c>
      <c r="CB181" s="150" t="str">
        <f t="shared" si="103"/>
        <v/>
      </c>
    </row>
    <row r="182" spans="2:80" x14ac:dyDescent="0.2">
      <c r="B182" s="201">
        <f>IFERROR('Input| Projects'!B182,"")</f>
        <v>173</v>
      </c>
      <c r="C182" s="42" t="str">
        <f>IFERROR(IF('Input| Projects'!C182="","",'Input| Projects'!C182),"")</f>
        <v>Statter_ALM_Godfrey HV Fuse Switches</v>
      </c>
      <c r="D182" s="42" t="str">
        <f>IFERROR(IF('Input| Projects'!D182="","",'Input| Projects'!D182),"")</f>
        <v>REP_01.02.45</v>
      </c>
      <c r="E182" s="104"/>
      <c r="F182" s="190">
        <f>IFERROR('Input| Projects'!I182*'Input| Escalations'!$K$19,"")</f>
        <v>1225.06852</v>
      </c>
      <c r="G182" s="190">
        <f>IFERROR('Input| Projects'!J182*'Input| Escalations'!$K$19,"")</f>
        <v>0</v>
      </c>
      <c r="H182" s="190">
        <f>IFERROR('Input| Projects'!K182*'Input| Escalations'!$K$19,"")</f>
        <v>0</v>
      </c>
      <c r="I182" s="190">
        <f>IFERROR('Input| Projects'!L182*'Input| Escalations'!$K$19,"")</f>
        <v>0</v>
      </c>
      <c r="J182" s="190">
        <f>IFERROR('Input| Projects'!M182*'Input| Escalations'!$K$19,"")</f>
        <v>0</v>
      </c>
      <c r="K182" s="190">
        <f>IFERROR('Input| Projects'!N182*'Input| Escalations'!$K$19,"")</f>
        <v>0</v>
      </c>
      <c r="L182" s="190">
        <f>IFERROR('Input| Projects'!O182*'Input| Escalations'!$K$19,"")</f>
        <v>0</v>
      </c>
      <c r="M182" s="150" t="str">
        <f>IF(ABS(SUM(F182:L182)-(SUM('Input| Projects'!I182:O182)*'Input| Escalations'!$K$19))&lt;0.0000001,"",1)</f>
        <v/>
      </c>
      <c r="N182" s="192">
        <f>'Input| Projects'!$Y182*INDEX('Input| Escalations'!$H$33:$N$33,MATCH('Calc| Project Costs'!N$9,'Input| Escalations'!$H$23:$N$23,0))+'Input| Projects'!$Z182*INDEX('Input| Escalations'!$H$34:$N$34,MATCH('Calc| Project Costs'!N$9,'Input| Escalations'!$H$23:$N$23,0))+'Input| Projects'!$AA182*INDEX('Input| Escalations'!$H$35:$N$35,MATCH('Calc| Project Costs'!N$9,'Input| Escalations'!$H$23:$N$23,0))+1</f>
        <v>1</v>
      </c>
      <c r="O182" s="192">
        <f>'Input| Projects'!$Y182*INDEX('Input| Escalations'!$H$33:$N$33,MATCH('Calc| Project Costs'!O$9,'Input| Escalations'!$H$23:$N$23,0))+'Input| Projects'!$Z182*INDEX('Input| Escalations'!$H$34:$N$34,MATCH('Calc| Project Costs'!O$9,'Input| Escalations'!$H$23:$N$23,0))+'Input| Projects'!$AA182*INDEX('Input| Escalations'!$H$35:$N$35,MATCH('Calc| Project Costs'!O$9,'Input| Escalations'!$H$23:$N$23,0))+1</f>
        <v>1</v>
      </c>
      <c r="P182" s="192">
        <f>'Input| Projects'!$Y182*INDEX('Input| Escalations'!$H$33:$N$33,MATCH('Calc| Project Costs'!P$9,'Input| Escalations'!$H$23:$N$23,0))+'Input| Projects'!$Z182*INDEX('Input| Escalations'!$H$34:$N$34,MATCH('Calc| Project Costs'!P$9,'Input| Escalations'!$H$23:$N$23,0))+'Input| Projects'!$AA182*INDEX('Input| Escalations'!$H$35:$N$35,MATCH('Calc| Project Costs'!P$9,'Input| Escalations'!$H$23:$N$23,0))+1</f>
        <v>1</v>
      </c>
      <c r="Q182" s="192">
        <f>'Input| Projects'!$Y182*INDEX('Input| Escalations'!$H$33:$N$33,MATCH('Calc| Project Costs'!Q$9,'Input| Escalations'!$H$23:$N$23,0))+'Input| Projects'!$Z182*INDEX('Input| Escalations'!$H$34:$N$34,MATCH('Calc| Project Costs'!Q$9,'Input| Escalations'!$H$23:$N$23,0))+'Input| Projects'!$AA182*INDEX('Input| Escalations'!$H$35:$N$35,MATCH('Calc| Project Costs'!Q$9,'Input| Escalations'!$H$23:$N$23,0))+1</f>
        <v>1</v>
      </c>
      <c r="R182" s="192">
        <f>'Input| Projects'!$Y182*INDEX('Input| Escalations'!$H$33:$N$33,MATCH('Calc| Project Costs'!R$9,'Input| Escalations'!$H$23:$N$23,0))+'Input| Projects'!$Z182*INDEX('Input| Escalations'!$H$34:$N$34,MATCH('Calc| Project Costs'!R$9,'Input| Escalations'!$H$23:$N$23,0))+'Input| Projects'!$AA182*INDEX('Input| Escalations'!$H$35:$N$35,MATCH('Calc| Project Costs'!R$9,'Input| Escalations'!$H$23:$N$23,0))+1</f>
        <v>1</v>
      </c>
      <c r="S182" s="192">
        <f>'Input| Projects'!$Y182*INDEX('Input| Escalations'!$H$33:$N$33,MATCH('Calc| Project Costs'!S$9,'Input| Escalations'!$H$23:$N$23,0))+'Input| Projects'!$Z182*INDEX('Input| Escalations'!$H$34:$N$34,MATCH('Calc| Project Costs'!S$9,'Input| Escalations'!$H$23:$N$23,0))+'Input| Projects'!$AA182*INDEX('Input| Escalations'!$H$35:$N$35,MATCH('Calc| Project Costs'!S$9,'Input| Escalations'!$H$23:$N$23,0))+1</f>
        <v>1</v>
      </c>
      <c r="T182" s="192">
        <f>'Input| Projects'!$Y182*INDEX('Input| Escalations'!$H$33:$N$33,MATCH('Calc| Project Costs'!T$9,'Input| Escalations'!$H$23:$N$23,0))+'Input| Projects'!$Z182*INDEX('Input| Escalations'!$H$34:$N$34,MATCH('Calc| Project Costs'!T$9,'Input| Escalations'!$H$23:$N$23,0))+'Input| Projects'!$AA182*INDEX('Input| Escalations'!$H$35:$N$35,MATCH('Calc| Project Costs'!T$9,'Input| Escalations'!$H$23:$N$23,0))+1</f>
        <v>1</v>
      </c>
      <c r="U182" s="106"/>
      <c r="V182" s="186">
        <f t="shared" si="97"/>
        <v>1225.06852</v>
      </c>
      <c r="W182" s="186">
        <f t="shared" si="98"/>
        <v>0</v>
      </c>
      <c r="X182" s="186">
        <f t="shared" si="99"/>
        <v>0</v>
      </c>
      <c r="Y182" s="186">
        <f t="shared" si="75"/>
        <v>0</v>
      </c>
      <c r="Z182" s="186">
        <f t="shared" si="76"/>
        <v>0</v>
      </c>
      <c r="AA182" s="186">
        <f t="shared" si="77"/>
        <v>0</v>
      </c>
      <c r="AB182" s="186">
        <f t="shared" si="78"/>
        <v>0</v>
      </c>
      <c r="AC182" s="106"/>
      <c r="AD182" s="186">
        <f>'Input| Projects'!Q182*N182*'Input| Escalations'!$K$19</f>
        <v>0</v>
      </c>
      <c r="AE182" s="186">
        <f>'Input| Projects'!R182*O182*'Input| Escalations'!$K$19</f>
        <v>0</v>
      </c>
      <c r="AF182" s="186">
        <f>'Input| Projects'!S182*P182*'Input| Escalations'!$K$19</f>
        <v>0</v>
      </c>
      <c r="AG182" s="186">
        <f>'Input| Projects'!T182*Q182*'Input| Escalations'!$K$19</f>
        <v>0</v>
      </c>
      <c r="AH182" s="186">
        <f>'Input| Projects'!U182*R182*'Input| Escalations'!$K$19</f>
        <v>0</v>
      </c>
      <c r="AI182" s="186">
        <f>'Input| Projects'!V182*S182*'Input| Escalations'!$K$19</f>
        <v>0</v>
      </c>
      <c r="AJ182" s="186">
        <f>'Input| Projects'!W182*T182*'Input| Escalations'!$K$19</f>
        <v>0</v>
      </c>
      <c r="AK182" s="106"/>
      <c r="AL182" s="186">
        <f>IFERROR(IF('Input| Overheads'!$C$42="Direct costs",SUMPRODUCT(--('Input| Projects'!$AC182="Yes"),'Calc| Overheads Allocation'!C$8,'Calc| Project Costs'!V182),IF('Input| Overheads'!$C$42="Internal labour",SUMPRODUCT(--('Input| Projects'!$AC182="Yes"),'Calc| Overheads Allocation'!C$8,'Calc| Project Costs'!V182,'Input| Projects'!$Y182),IF('Input| Overheads'!$C$42="DNSP defined",SUMPRODUCT(--('Input| Projects'!$AC182="Yes"),'Calc| Overheads Allocation'!C$61,'Input| Projects'!$AF182),""))),"")</f>
        <v>380.20249000000001</v>
      </c>
      <c r="AM182" s="186">
        <f>IFERROR(IF('Input| Overheads'!$C$42="Direct costs",SUMPRODUCT(--('Input| Projects'!$AC182="Yes"),'Calc| Overheads Allocation'!D$8,'Calc| Project Costs'!W182),IF('Input| Overheads'!$C$42="Internal labour",SUMPRODUCT(--('Input| Projects'!$AC182="Yes"),'Calc| Overheads Allocation'!D$8,'Calc| Project Costs'!W182,'Input| Projects'!$Y182),IF('Input| Overheads'!$C$42="DNSP defined",SUMPRODUCT(--('Input| Projects'!$AC182="Yes"),'Calc| Overheads Allocation'!D$61,'Input| Projects'!$AF182),""))),"")</f>
        <v>0</v>
      </c>
      <c r="AN182" s="186">
        <f>IFERROR(IF('Input| Overheads'!$C$42="Direct costs",SUMPRODUCT(--('Input| Projects'!$AC182="Yes"),'Calc| Overheads Allocation'!E$8,'Calc| Project Costs'!X182),IF('Input| Overheads'!$C$42="Internal labour",SUMPRODUCT(--('Input| Projects'!$AC182="Yes"),'Calc| Overheads Allocation'!E$8,'Calc| Project Costs'!X182,'Input| Projects'!$Y182),IF('Input| Overheads'!$C$42="DNSP defined",SUMPRODUCT(--('Input| Projects'!$AC182="Yes"),'Calc| Overheads Allocation'!E$61,'Input| Projects'!$AF182),""))),"")</f>
        <v>0</v>
      </c>
      <c r="AO182" s="186">
        <f>IFERROR(IF('Input| Overheads'!$C$42="Direct costs",SUMPRODUCT(--('Input| Projects'!$AC182="Yes"),'Calc| Overheads Allocation'!F$8,'Calc| Project Costs'!Y182),IF('Input| Overheads'!$C$42="Internal labour",SUMPRODUCT(--('Input| Projects'!$AC182="Yes"),'Calc| Overheads Allocation'!F$8,'Calc| Project Costs'!Y182,'Input| Projects'!$Y182),IF('Input| Overheads'!$C$42="DNSP defined",SUMPRODUCT(--('Input| Projects'!$AC182="Yes"),'Calc| Overheads Allocation'!F$61,'Input| Projects'!$AF182),""))),"")</f>
        <v>0</v>
      </c>
      <c r="AP182" s="186">
        <f>IFERROR(IF('Input| Overheads'!$C$42="Direct costs",SUMPRODUCT(--('Input| Projects'!$AC182="Yes"),'Calc| Overheads Allocation'!G$8,'Calc| Project Costs'!Z182),IF('Input| Overheads'!$C$42="Internal labour",SUMPRODUCT(--('Input| Projects'!$AC182="Yes"),'Calc| Overheads Allocation'!G$8,'Calc| Project Costs'!Z182,'Input| Projects'!$Y182),IF('Input| Overheads'!$C$42="DNSP defined",SUMPRODUCT(--('Input| Projects'!$AC182="Yes"),'Calc| Overheads Allocation'!G$61,'Input| Projects'!$AF182),""))),"")</f>
        <v>0</v>
      </c>
      <c r="AQ182" s="186">
        <f>IFERROR(IF('Input| Overheads'!$C$42="Direct costs",SUMPRODUCT(--('Input| Projects'!$AC182="Yes"),'Calc| Overheads Allocation'!H$8,'Calc| Project Costs'!AA182),IF('Input| Overheads'!$C$42="Internal labour",SUMPRODUCT(--('Input| Projects'!$AC182="Yes"),'Calc| Overheads Allocation'!H$8,'Calc| Project Costs'!AA182,'Input| Projects'!$Y182),IF('Input| Overheads'!$C$42="DNSP defined",SUMPRODUCT(--('Input| Projects'!$AC182="Yes"),'Calc| Overheads Allocation'!H$61,'Input| Projects'!$AF182),""))),"")</f>
        <v>0</v>
      </c>
      <c r="AR182" s="186">
        <f>IFERROR(IF('Input| Overheads'!$C$42="Direct costs",SUMPRODUCT(--('Input| Projects'!$AC182="Yes"),'Calc| Overheads Allocation'!I$8,'Calc| Project Costs'!AB182),IF('Input| Overheads'!$C$42="Internal labour",SUMPRODUCT(--('Input| Projects'!$AC182="Yes"),'Calc| Overheads Allocation'!I$8,'Calc| Project Costs'!AB182,'Input| Projects'!$Y182),IF('Input| Overheads'!$C$42="DNSP defined",SUMPRODUCT(--('Input| Projects'!$AC182="Yes"),'Calc| Overheads Allocation'!I$61,'Input| Projects'!$AF182),""))),"")</f>
        <v>0</v>
      </c>
      <c r="AS182" s="106"/>
      <c r="AT182" s="186">
        <f>IFERROR(IF('Input| Overheads'!$C$42="Direct costs",SUMPRODUCT(--('Input| Projects'!$AD182="Yes"),'Calc| Overheads Allocation'!C$9,'Calc| Project Costs'!V182),IF('Input| Overheads'!$C$42="Internal labour",SUMPRODUCT(--('Input| Projects'!$AD182="Yes"),'Calc| Overheads Allocation'!C$9,'Calc| Project Costs'!V182,'Input| Projects'!$Y182),IF('Input| Overheads'!$C$42="DNSP defined",SUMPRODUCT(--('Input| Projects'!$AD182="Yes"),'Calc| Overheads Allocation'!C$62,'Input| Projects'!$AG182),""))),"")</f>
        <v>0</v>
      </c>
      <c r="AU182" s="186">
        <f>IFERROR(IF('Input| Overheads'!$C$42="Direct costs",SUMPRODUCT(--('Input| Projects'!$AD182="Yes"),'Calc| Overheads Allocation'!D$9,'Calc| Project Costs'!W182),IF('Input| Overheads'!$C$42="Internal labour",SUMPRODUCT(--('Input| Projects'!$AD182="Yes"),'Calc| Overheads Allocation'!D$9,'Calc| Project Costs'!W182,'Input| Projects'!$Y182),IF('Input| Overheads'!$C$42="DNSP defined",SUMPRODUCT(--('Input| Projects'!$AD182="Yes"),'Calc| Overheads Allocation'!D$62,'Input| Projects'!$AG182),""))),"")</f>
        <v>0</v>
      </c>
      <c r="AV182" s="186">
        <f>IFERROR(IF('Input| Overheads'!$C$42="Direct costs",SUMPRODUCT(--('Input| Projects'!$AD182="Yes"),'Calc| Overheads Allocation'!E$9,'Calc| Project Costs'!X182),IF('Input| Overheads'!$C$42="Internal labour",SUMPRODUCT(--('Input| Projects'!$AD182="Yes"),'Calc| Overheads Allocation'!E$9,'Calc| Project Costs'!X182,'Input| Projects'!$Y182),IF('Input| Overheads'!$C$42="DNSP defined",SUMPRODUCT(--('Input| Projects'!$AD182="Yes"),'Calc| Overheads Allocation'!E$62,'Input| Projects'!$AG182),""))),"")</f>
        <v>0</v>
      </c>
      <c r="AW182" s="186">
        <f>IFERROR(IF('Input| Overheads'!$C$42="Direct costs",SUMPRODUCT(--('Input| Projects'!$AD182="Yes"),'Calc| Overheads Allocation'!F$9,'Calc| Project Costs'!Y182),IF('Input| Overheads'!$C$42="Internal labour",SUMPRODUCT(--('Input| Projects'!$AD182="Yes"),'Calc| Overheads Allocation'!F$9,'Calc| Project Costs'!Y182,'Input| Projects'!$Y182),IF('Input| Overheads'!$C$42="DNSP defined",SUMPRODUCT(--('Input| Projects'!$AD182="Yes"),'Calc| Overheads Allocation'!F$62,'Input| Projects'!$AG182),""))),"")</f>
        <v>0</v>
      </c>
      <c r="AX182" s="186">
        <f>IFERROR(IF('Input| Overheads'!$C$42="Direct costs",SUMPRODUCT(--('Input| Projects'!$AD182="Yes"),'Calc| Overheads Allocation'!G$9,'Calc| Project Costs'!Z182),IF('Input| Overheads'!$C$42="Internal labour",SUMPRODUCT(--('Input| Projects'!$AD182="Yes"),'Calc| Overheads Allocation'!G$9,'Calc| Project Costs'!Z182,'Input| Projects'!$Y182),IF('Input| Overheads'!$C$42="DNSP defined",SUMPRODUCT(--('Input| Projects'!$AD182="Yes"),'Calc| Overheads Allocation'!G$62,'Input| Projects'!$AG182),""))),"")</f>
        <v>0</v>
      </c>
      <c r="AY182" s="186">
        <f>IFERROR(IF('Input| Overheads'!$C$42="Direct costs",SUMPRODUCT(--('Input| Projects'!$AD182="Yes"),'Calc| Overheads Allocation'!H$9,'Calc| Project Costs'!AA182),IF('Input| Overheads'!$C$42="Internal labour",SUMPRODUCT(--('Input| Projects'!$AD182="Yes"),'Calc| Overheads Allocation'!H$9,'Calc| Project Costs'!AA182,'Input| Projects'!$Y182),IF('Input| Overheads'!$C$42="DNSP defined",SUMPRODUCT(--('Input| Projects'!$AD182="Yes"),'Calc| Overheads Allocation'!H$62,'Input| Projects'!$AG182),""))),"")</f>
        <v>0</v>
      </c>
      <c r="AZ182" s="186">
        <f>IFERROR(IF('Input| Overheads'!$C$42="Direct costs",SUMPRODUCT(--('Input| Projects'!$AD182="Yes"),'Calc| Overheads Allocation'!I$9,'Calc| Project Costs'!AB182),IF('Input| Overheads'!$C$42="Internal labour",SUMPRODUCT(--('Input| Projects'!$AD182="Yes"),'Calc| Overheads Allocation'!I$9,'Calc| Project Costs'!AB182,'Input| Projects'!$Y182),IF('Input| Overheads'!$C$42="DNSP defined",SUMPRODUCT(--('Input| Projects'!$AD182="Yes"),'Calc| Overheads Allocation'!I$62,'Input| Projects'!$AG182),""))),"")</f>
        <v>0</v>
      </c>
      <c r="BA182" s="106"/>
      <c r="BB182" s="186">
        <f t="shared" si="100"/>
        <v>380.20249000000001</v>
      </c>
      <c r="BC182" s="186">
        <f t="shared" si="101"/>
        <v>0</v>
      </c>
      <c r="BD182" s="186">
        <f t="shared" si="102"/>
        <v>0</v>
      </c>
      <c r="BE182" s="186">
        <f t="shared" si="79"/>
        <v>0</v>
      </c>
      <c r="BF182" s="186">
        <f t="shared" si="80"/>
        <v>0</v>
      </c>
      <c r="BG182" s="186">
        <f t="shared" si="81"/>
        <v>0</v>
      </c>
      <c r="BH182" s="186">
        <f t="shared" si="82"/>
        <v>0</v>
      </c>
      <c r="BI182" s="97"/>
      <c r="BJ182" s="186">
        <f t="shared" si="83"/>
        <v>0</v>
      </c>
      <c r="BK182" s="186" t="str">
        <f t="shared" si="84"/>
        <v/>
      </c>
      <c r="BL182" s="186" t="str">
        <f t="shared" si="85"/>
        <v/>
      </c>
      <c r="BM182" s="186" t="str">
        <f t="shared" si="86"/>
        <v/>
      </c>
      <c r="BN182" s="186" t="str">
        <f t="shared" si="87"/>
        <v/>
      </c>
      <c r="BO182" s="186" t="str">
        <f t="shared" si="88"/>
        <v/>
      </c>
      <c r="BP182" s="186" t="str">
        <f t="shared" si="89"/>
        <v/>
      </c>
      <c r="BQ182" s="97"/>
      <c r="BR182" s="186">
        <f t="shared" si="90"/>
        <v>1605.2710099999999</v>
      </c>
      <c r="BS182" s="186">
        <f t="shared" si="91"/>
        <v>0</v>
      </c>
      <c r="BT182" s="222">
        <f t="shared" si="92"/>
        <v>0</v>
      </c>
      <c r="BU182" s="222">
        <f t="shared" si="93"/>
        <v>0</v>
      </c>
      <c r="BV182" s="222">
        <f t="shared" si="94"/>
        <v>0</v>
      </c>
      <c r="BW182" s="222">
        <f t="shared" si="95"/>
        <v>0</v>
      </c>
      <c r="BX182" s="222">
        <f t="shared" si="96"/>
        <v>0</v>
      </c>
      <c r="BY182" s="106"/>
      <c r="BZ182" s="197">
        <f>IF(SUMIF('Input| Projects'!$AS$8:$CP$8,"Dx",'Input| Projects'!$AS182:$CP182)=0,"",SUMIF('Input| Projects'!$AS$8:$CP$8,"Dx",'Input| Projects'!$AS182:$CP182))</f>
        <v>1.0000000000000002</v>
      </c>
      <c r="CA182" s="197" t="str">
        <f>IF(SUMIF('Input| Projects'!$AS$8:$CP$8,"Tx",'Input| Projects'!$AS182:$CP182)=0,"",SUMIF('Input| Projects'!$AS$8:$CP$8,"Tx",'Input| Projects'!$AS182:$CP182))</f>
        <v/>
      </c>
      <c r="CB182" s="150" t="str">
        <f t="shared" si="103"/>
        <v/>
      </c>
    </row>
    <row r="183" spans="2:80" x14ac:dyDescent="0.2">
      <c r="B183" s="201">
        <f>IFERROR('Input| Projects'!B183,"")</f>
        <v>174</v>
      </c>
      <c r="C183" s="42" t="str">
        <f>IFERROR(IF('Input| Projects'!C183="","",'Input| Projects'!C183),"")</f>
        <v>Reyrolle JKSS RMIs C_EB</v>
      </c>
      <c r="D183" s="42" t="str">
        <f>IFERROR(IF('Input| Projects'!D183="","",'Input| Projects'!D183),"")</f>
        <v>REP_01.02.47</v>
      </c>
      <c r="E183" s="104"/>
      <c r="F183" s="190">
        <f>IFERROR('Input| Projects'!I183*'Input| Escalations'!$K$19,"")</f>
        <v>553.30873999999994</v>
      </c>
      <c r="G183" s="190">
        <f>IFERROR('Input| Projects'!J183*'Input| Escalations'!$K$19,"")</f>
        <v>0</v>
      </c>
      <c r="H183" s="190">
        <f>IFERROR('Input| Projects'!K183*'Input| Escalations'!$K$19,"")</f>
        <v>0</v>
      </c>
      <c r="I183" s="190">
        <f>IFERROR('Input| Projects'!L183*'Input| Escalations'!$K$19,"")</f>
        <v>0</v>
      </c>
      <c r="J183" s="190">
        <f>IFERROR('Input| Projects'!M183*'Input| Escalations'!$K$19,"")</f>
        <v>0</v>
      </c>
      <c r="K183" s="190">
        <f>IFERROR('Input| Projects'!N183*'Input| Escalations'!$K$19,"")</f>
        <v>0</v>
      </c>
      <c r="L183" s="190">
        <f>IFERROR('Input| Projects'!O183*'Input| Escalations'!$K$19,"")</f>
        <v>0</v>
      </c>
      <c r="M183" s="150" t="str">
        <f>IF(ABS(SUM(F183:L183)-(SUM('Input| Projects'!I183:O183)*'Input| Escalations'!$K$19))&lt;0.0000001,"",1)</f>
        <v/>
      </c>
      <c r="N183" s="192">
        <f>'Input| Projects'!$Y183*INDEX('Input| Escalations'!$H$33:$N$33,MATCH('Calc| Project Costs'!N$9,'Input| Escalations'!$H$23:$N$23,0))+'Input| Projects'!$Z183*INDEX('Input| Escalations'!$H$34:$N$34,MATCH('Calc| Project Costs'!N$9,'Input| Escalations'!$H$23:$N$23,0))+'Input| Projects'!$AA183*INDEX('Input| Escalations'!$H$35:$N$35,MATCH('Calc| Project Costs'!N$9,'Input| Escalations'!$H$23:$N$23,0))+1</f>
        <v>1</v>
      </c>
      <c r="O183" s="192">
        <f>'Input| Projects'!$Y183*INDEX('Input| Escalations'!$H$33:$N$33,MATCH('Calc| Project Costs'!O$9,'Input| Escalations'!$H$23:$N$23,0))+'Input| Projects'!$Z183*INDEX('Input| Escalations'!$H$34:$N$34,MATCH('Calc| Project Costs'!O$9,'Input| Escalations'!$H$23:$N$23,0))+'Input| Projects'!$AA183*INDEX('Input| Escalations'!$H$35:$N$35,MATCH('Calc| Project Costs'!O$9,'Input| Escalations'!$H$23:$N$23,0))+1</f>
        <v>1</v>
      </c>
      <c r="P183" s="192">
        <f>'Input| Projects'!$Y183*INDEX('Input| Escalations'!$H$33:$N$33,MATCH('Calc| Project Costs'!P$9,'Input| Escalations'!$H$23:$N$23,0))+'Input| Projects'!$Z183*INDEX('Input| Escalations'!$H$34:$N$34,MATCH('Calc| Project Costs'!P$9,'Input| Escalations'!$H$23:$N$23,0))+'Input| Projects'!$AA183*INDEX('Input| Escalations'!$H$35:$N$35,MATCH('Calc| Project Costs'!P$9,'Input| Escalations'!$H$23:$N$23,0))+1</f>
        <v>1</v>
      </c>
      <c r="Q183" s="192">
        <f>'Input| Projects'!$Y183*INDEX('Input| Escalations'!$H$33:$N$33,MATCH('Calc| Project Costs'!Q$9,'Input| Escalations'!$H$23:$N$23,0))+'Input| Projects'!$Z183*INDEX('Input| Escalations'!$H$34:$N$34,MATCH('Calc| Project Costs'!Q$9,'Input| Escalations'!$H$23:$N$23,0))+'Input| Projects'!$AA183*INDEX('Input| Escalations'!$H$35:$N$35,MATCH('Calc| Project Costs'!Q$9,'Input| Escalations'!$H$23:$N$23,0))+1</f>
        <v>1</v>
      </c>
      <c r="R183" s="192">
        <f>'Input| Projects'!$Y183*INDEX('Input| Escalations'!$H$33:$N$33,MATCH('Calc| Project Costs'!R$9,'Input| Escalations'!$H$23:$N$23,0))+'Input| Projects'!$Z183*INDEX('Input| Escalations'!$H$34:$N$34,MATCH('Calc| Project Costs'!R$9,'Input| Escalations'!$H$23:$N$23,0))+'Input| Projects'!$AA183*INDEX('Input| Escalations'!$H$35:$N$35,MATCH('Calc| Project Costs'!R$9,'Input| Escalations'!$H$23:$N$23,0))+1</f>
        <v>1</v>
      </c>
      <c r="S183" s="192">
        <f>'Input| Projects'!$Y183*INDEX('Input| Escalations'!$H$33:$N$33,MATCH('Calc| Project Costs'!S$9,'Input| Escalations'!$H$23:$N$23,0))+'Input| Projects'!$Z183*INDEX('Input| Escalations'!$H$34:$N$34,MATCH('Calc| Project Costs'!S$9,'Input| Escalations'!$H$23:$N$23,0))+'Input| Projects'!$AA183*INDEX('Input| Escalations'!$H$35:$N$35,MATCH('Calc| Project Costs'!S$9,'Input| Escalations'!$H$23:$N$23,0))+1</f>
        <v>1</v>
      </c>
      <c r="T183" s="192">
        <f>'Input| Projects'!$Y183*INDEX('Input| Escalations'!$H$33:$N$33,MATCH('Calc| Project Costs'!T$9,'Input| Escalations'!$H$23:$N$23,0))+'Input| Projects'!$Z183*INDEX('Input| Escalations'!$H$34:$N$34,MATCH('Calc| Project Costs'!T$9,'Input| Escalations'!$H$23:$N$23,0))+'Input| Projects'!$AA183*INDEX('Input| Escalations'!$H$35:$N$35,MATCH('Calc| Project Costs'!T$9,'Input| Escalations'!$H$23:$N$23,0))+1</f>
        <v>1</v>
      </c>
      <c r="U183" s="106"/>
      <c r="V183" s="186">
        <f t="shared" si="97"/>
        <v>553.30873999999994</v>
      </c>
      <c r="W183" s="186">
        <f t="shared" si="98"/>
        <v>0</v>
      </c>
      <c r="X183" s="186">
        <f t="shared" si="99"/>
        <v>0</v>
      </c>
      <c r="Y183" s="186">
        <f t="shared" si="75"/>
        <v>0</v>
      </c>
      <c r="Z183" s="186">
        <f t="shared" si="76"/>
        <v>0</v>
      </c>
      <c r="AA183" s="186">
        <f t="shared" si="77"/>
        <v>0</v>
      </c>
      <c r="AB183" s="186">
        <f t="shared" si="78"/>
        <v>0</v>
      </c>
      <c r="AC183" s="106"/>
      <c r="AD183" s="186">
        <f>'Input| Projects'!Q183*N183*'Input| Escalations'!$K$19</f>
        <v>0</v>
      </c>
      <c r="AE183" s="186">
        <f>'Input| Projects'!R183*O183*'Input| Escalations'!$K$19</f>
        <v>0</v>
      </c>
      <c r="AF183" s="186">
        <f>'Input| Projects'!S183*P183*'Input| Escalations'!$K$19</f>
        <v>0</v>
      </c>
      <c r="AG183" s="186">
        <f>'Input| Projects'!T183*Q183*'Input| Escalations'!$K$19</f>
        <v>0</v>
      </c>
      <c r="AH183" s="186">
        <f>'Input| Projects'!U183*R183*'Input| Escalations'!$K$19</f>
        <v>0</v>
      </c>
      <c r="AI183" s="186">
        <f>'Input| Projects'!V183*S183*'Input| Escalations'!$K$19</f>
        <v>0</v>
      </c>
      <c r="AJ183" s="186">
        <f>'Input| Projects'!W183*T183*'Input| Escalations'!$K$19</f>
        <v>0</v>
      </c>
      <c r="AK183" s="106"/>
      <c r="AL183" s="186">
        <f>IFERROR(IF('Input| Overheads'!$C$42="Direct costs",SUMPRODUCT(--('Input| Projects'!$AC183="Yes"),'Calc| Overheads Allocation'!C$8,'Calc| Project Costs'!V183),IF('Input| Overheads'!$C$42="Internal labour",SUMPRODUCT(--('Input| Projects'!$AC183="Yes"),'Calc| Overheads Allocation'!C$8,'Calc| Project Costs'!V183,'Input| Projects'!$Y183),IF('Input| Overheads'!$C$42="DNSP defined",SUMPRODUCT(--('Input| Projects'!$AC183="Yes"),'Calc| Overheads Allocation'!C$61,'Input| Projects'!$AF183),""))),"")</f>
        <v>136.48569999999998</v>
      </c>
      <c r="AM183" s="186">
        <f>IFERROR(IF('Input| Overheads'!$C$42="Direct costs",SUMPRODUCT(--('Input| Projects'!$AC183="Yes"),'Calc| Overheads Allocation'!D$8,'Calc| Project Costs'!W183),IF('Input| Overheads'!$C$42="Internal labour",SUMPRODUCT(--('Input| Projects'!$AC183="Yes"),'Calc| Overheads Allocation'!D$8,'Calc| Project Costs'!W183,'Input| Projects'!$Y183),IF('Input| Overheads'!$C$42="DNSP defined",SUMPRODUCT(--('Input| Projects'!$AC183="Yes"),'Calc| Overheads Allocation'!D$61,'Input| Projects'!$AF183),""))),"")</f>
        <v>0</v>
      </c>
      <c r="AN183" s="186">
        <f>IFERROR(IF('Input| Overheads'!$C$42="Direct costs",SUMPRODUCT(--('Input| Projects'!$AC183="Yes"),'Calc| Overheads Allocation'!E$8,'Calc| Project Costs'!X183),IF('Input| Overheads'!$C$42="Internal labour",SUMPRODUCT(--('Input| Projects'!$AC183="Yes"),'Calc| Overheads Allocation'!E$8,'Calc| Project Costs'!X183,'Input| Projects'!$Y183),IF('Input| Overheads'!$C$42="DNSP defined",SUMPRODUCT(--('Input| Projects'!$AC183="Yes"),'Calc| Overheads Allocation'!E$61,'Input| Projects'!$AF183),""))),"")</f>
        <v>0</v>
      </c>
      <c r="AO183" s="186">
        <f>IFERROR(IF('Input| Overheads'!$C$42="Direct costs",SUMPRODUCT(--('Input| Projects'!$AC183="Yes"),'Calc| Overheads Allocation'!F$8,'Calc| Project Costs'!Y183),IF('Input| Overheads'!$C$42="Internal labour",SUMPRODUCT(--('Input| Projects'!$AC183="Yes"),'Calc| Overheads Allocation'!F$8,'Calc| Project Costs'!Y183,'Input| Projects'!$Y183),IF('Input| Overheads'!$C$42="DNSP defined",SUMPRODUCT(--('Input| Projects'!$AC183="Yes"),'Calc| Overheads Allocation'!F$61,'Input| Projects'!$AF183),""))),"")</f>
        <v>0</v>
      </c>
      <c r="AP183" s="186">
        <f>IFERROR(IF('Input| Overheads'!$C$42="Direct costs",SUMPRODUCT(--('Input| Projects'!$AC183="Yes"),'Calc| Overheads Allocation'!G$8,'Calc| Project Costs'!Z183),IF('Input| Overheads'!$C$42="Internal labour",SUMPRODUCT(--('Input| Projects'!$AC183="Yes"),'Calc| Overheads Allocation'!G$8,'Calc| Project Costs'!Z183,'Input| Projects'!$Y183),IF('Input| Overheads'!$C$42="DNSP defined",SUMPRODUCT(--('Input| Projects'!$AC183="Yes"),'Calc| Overheads Allocation'!G$61,'Input| Projects'!$AF183),""))),"")</f>
        <v>0</v>
      </c>
      <c r="AQ183" s="186">
        <f>IFERROR(IF('Input| Overheads'!$C$42="Direct costs",SUMPRODUCT(--('Input| Projects'!$AC183="Yes"),'Calc| Overheads Allocation'!H$8,'Calc| Project Costs'!AA183),IF('Input| Overheads'!$C$42="Internal labour",SUMPRODUCT(--('Input| Projects'!$AC183="Yes"),'Calc| Overheads Allocation'!H$8,'Calc| Project Costs'!AA183,'Input| Projects'!$Y183),IF('Input| Overheads'!$C$42="DNSP defined",SUMPRODUCT(--('Input| Projects'!$AC183="Yes"),'Calc| Overheads Allocation'!H$61,'Input| Projects'!$AF183),""))),"")</f>
        <v>0</v>
      </c>
      <c r="AR183" s="186">
        <f>IFERROR(IF('Input| Overheads'!$C$42="Direct costs",SUMPRODUCT(--('Input| Projects'!$AC183="Yes"),'Calc| Overheads Allocation'!I$8,'Calc| Project Costs'!AB183),IF('Input| Overheads'!$C$42="Internal labour",SUMPRODUCT(--('Input| Projects'!$AC183="Yes"),'Calc| Overheads Allocation'!I$8,'Calc| Project Costs'!AB183,'Input| Projects'!$Y183),IF('Input| Overheads'!$C$42="DNSP defined",SUMPRODUCT(--('Input| Projects'!$AC183="Yes"),'Calc| Overheads Allocation'!I$61,'Input| Projects'!$AF183),""))),"")</f>
        <v>0</v>
      </c>
      <c r="AS183" s="106"/>
      <c r="AT183" s="186">
        <f>IFERROR(IF('Input| Overheads'!$C$42="Direct costs",SUMPRODUCT(--('Input| Projects'!$AD183="Yes"),'Calc| Overheads Allocation'!C$9,'Calc| Project Costs'!V183),IF('Input| Overheads'!$C$42="Internal labour",SUMPRODUCT(--('Input| Projects'!$AD183="Yes"),'Calc| Overheads Allocation'!C$9,'Calc| Project Costs'!V183,'Input| Projects'!$Y183),IF('Input| Overheads'!$C$42="DNSP defined",SUMPRODUCT(--('Input| Projects'!$AD183="Yes"),'Calc| Overheads Allocation'!C$62,'Input| Projects'!$AG183),""))),"")</f>
        <v>0</v>
      </c>
      <c r="AU183" s="186">
        <f>IFERROR(IF('Input| Overheads'!$C$42="Direct costs",SUMPRODUCT(--('Input| Projects'!$AD183="Yes"),'Calc| Overheads Allocation'!D$9,'Calc| Project Costs'!W183),IF('Input| Overheads'!$C$42="Internal labour",SUMPRODUCT(--('Input| Projects'!$AD183="Yes"),'Calc| Overheads Allocation'!D$9,'Calc| Project Costs'!W183,'Input| Projects'!$Y183),IF('Input| Overheads'!$C$42="DNSP defined",SUMPRODUCT(--('Input| Projects'!$AD183="Yes"),'Calc| Overheads Allocation'!D$62,'Input| Projects'!$AG183),""))),"")</f>
        <v>0</v>
      </c>
      <c r="AV183" s="186">
        <f>IFERROR(IF('Input| Overheads'!$C$42="Direct costs",SUMPRODUCT(--('Input| Projects'!$AD183="Yes"),'Calc| Overheads Allocation'!E$9,'Calc| Project Costs'!X183),IF('Input| Overheads'!$C$42="Internal labour",SUMPRODUCT(--('Input| Projects'!$AD183="Yes"),'Calc| Overheads Allocation'!E$9,'Calc| Project Costs'!X183,'Input| Projects'!$Y183),IF('Input| Overheads'!$C$42="DNSP defined",SUMPRODUCT(--('Input| Projects'!$AD183="Yes"),'Calc| Overheads Allocation'!E$62,'Input| Projects'!$AG183),""))),"")</f>
        <v>0</v>
      </c>
      <c r="AW183" s="186">
        <f>IFERROR(IF('Input| Overheads'!$C$42="Direct costs",SUMPRODUCT(--('Input| Projects'!$AD183="Yes"),'Calc| Overheads Allocation'!F$9,'Calc| Project Costs'!Y183),IF('Input| Overheads'!$C$42="Internal labour",SUMPRODUCT(--('Input| Projects'!$AD183="Yes"),'Calc| Overheads Allocation'!F$9,'Calc| Project Costs'!Y183,'Input| Projects'!$Y183),IF('Input| Overheads'!$C$42="DNSP defined",SUMPRODUCT(--('Input| Projects'!$AD183="Yes"),'Calc| Overheads Allocation'!F$62,'Input| Projects'!$AG183),""))),"")</f>
        <v>0</v>
      </c>
      <c r="AX183" s="186">
        <f>IFERROR(IF('Input| Overheads'!$C$42="Direct costs",SUMPRODUCT(--('Input| Projects'!$AD183="Yes"),'Calc| Overheads Allocation'!G$9,'Calc| Project Costs'!Z183),IF('Input| Overheads'!$C$42="Internal labour",SUMPRODUCT(--('Input| Projects'!$AD183="Yes"),'Calc| Overheads Allocation'!G$9,'Calc| Project Costs'!Z183,'Input| Projects'!$Y183),IF('Input| Overheads'!$C$42="DNSP defined",SUMPRODUCT(--('Input| Projects'!$AD183="Yes"),'Calc| Overheads Allocation'!G$62,'Input| Projects'!$AG183),""))),"")</f>
        <v>0</v>
      </c>
      <c r="AY183" s="186">
        <f>IFERROR(IF('Input| Overheads'!$C$42="Direct costs",SUMPRODUCT(--('Input| Projects'!$AD183="Yes"),'Calc| Overheads Allocation'!H$9,'Calc| Project Costs'!AA183),IF('Input| Overheads'!$C$42="Internal labour",SUMPRODUCT(--('Input| Projects'!$AD183="Yes"),'Calc| Overheads Allocation'!H$9,'Calc| Project Costs'!AA183,'Input| Projects'!$Y183),IF('Input| Overheads'!$C$42="DNSP defined",SUMPRODUCT(--('Input| Projects'!$AD183="Yes"),'Calc| Overheads Allocation'!H$62,'Input| Projects'!$AG183),""))),"")</f>
        <v>0</v>
      </c>
      <c r="AZ183" s="186">
        <f>IFERROR(IF('Input| Overheads'!$C$42="Direct costs",SUMPRODUCT(--('Input| Projects'!$AD183="Yes"),'Calc| Overheads Allocation'!I$9,'Calc| Project Costs'!AB183),IF('Input| Overheads'!$C$42="Internal labour",SUMPRODUCT(--('Input| Projects'!$AD183="Yes"),'Calc| Overheads Allocation'!I$9,'Calc| Project Costs'!AB183,'Input| Projects'!$Y183),IF('Input| Overheads'!$C$42="DNSP defined",SUMPRODUCT(--('Input| Projects'!$AD183="Yes"),'Calc| Overheads Allocation'!I$62,'Input| Projects'!$AG183),""))),"")</f>
        <v>0</v>
      </c>
      <c r="BA183" s="106"/>
      <c r="BB183" s="186">
        <f t="shared" si="100"/>
        <v>136.48569999999998</v>
      </c>
      <c r="BC183" s="186">
        <f t="shared" si="101"/>
        <v>0</v>
      </c>
      <c r="BD183" s="186">
        <f t="shared" si="102"/>
        <v>0</v>
      </c>
      <c r="BE183" s="186">
        <f t="shared" si="79"/>
        <v>0</v>
      </c>
      <c r="BF183" s="186">
        <f t="shared" si="80"/>
        <v>0</v>
      </c>
      <c r="BG183" s="186">
        <f t="shared" si="81"/>
        <v>0</v>
      </c>
      <c r="BH183" s="186">
        <f t="shared" si="82"/>
        <v>0</v>
      </c>
      <c r="BI183" s="97"/>
      <c r="BJ183" s="186">
        <f t="shared" si="83"/>
        <v>0</v>
      </c>
      <c r="BK183" s="186" t="str">
        <f t="shared" si="84"/>
        <v/>
      </c>
      <c r="BL183" s="186" t="str">
        <f t="shared" si="85"/>
        <v/>
      </c>
      <c r="BM183" s="186" t="str">
        <f t="shared" si="86"/>
        <v/>
      </c>
      <c r="BN183" s="186" t="str">
        <f t="shared" si="87"/>
        <v/>
      </c>
      <c r="BO183" s="186" t="str">
        <f t="shared" si="88"/>
        <v/>
      </c>
      <c r="BP183" s="186" t="str">
        <f t="shared" si="89"/>
        <v/>
      </c>
      <c r="BQ183" s="97"/>
      <c r="BR183" s="186">
        <f t="shared" si="90"/>
        <v>689.7944399999999</v>
      </c>
      <c r="BS183" s="186">
        <f t="shared" si="91"/>
        <v>0</v>
      </c>
      <c r="BT183" s="222">
        <f t="shared" si="92"/>
        <v>0</v>
      </c>
      <c r="BU183" s="222">
        <f t="shared" si="93"/>
        <v>0</v>
      </c>
      <c r="BV183" s="222">
        <f t="shared" si="94"/>
        <v>0</v>
      </c>
      <c r="BW183" s="222">
        <f t="shared" si="95"/>
        <v>0</v>
      </c>
      <c r="BX183" s="222">
        <f t="shared" si="96"/>
        <v>0</v>
      </c>
      <c r="BY183" s="106"/>
      <c r="BZ183" s="197">
        <f>IF(SUMIF('Input| Projects'!$AS$8:$CP$8,"Dx",'Input| Projects'!$AS183:$CP183)=0,"",SUMIF('Input| Projects'!$AS$8:$CP$8,"Dx",'Input| Projects'!$AS183:$CP183))</f>
        <v>1</v>
      </c>
      <c r="CA183" s="197" t="str">
        <f>IF(SUMIF('Input| Projects'!$AS$8:$CP$8,"Tx",'Input| Projects'!$AS183:$CP183)=0,"",SUMIF('Input| Projects'!$AS$8:$CP$8,"Tx",'Input| Projects'!$AS183:$CP183))</f>
        <v/>
      </c>
      <c r="CB183" s="150" t="str">
        <f t="shared" si="103"/>
        <v/>
      </c>
    </row>
    <row r="184" spans="2:80" x14ac:dyDescent="0.2">
      <c r="B184" s="201">
        <f>IFERROR('Input| Projects'!B184,"")</f>
        <v>175</v>
      </c>
      <c r="C184" s="42" t="str">
        <f>IFERROR(IF('Input| Projects'!C184="","",'Input| Projects'!C184),"")</f>
        <v>REP OBSOLETE CHAMBER SUBSTATIONS</v>
      </c>
      <c r="D184" s="42" t="str">
        <f>IFERROR(IF('Input| Projects'!D184="","",'Input| Projects'!D184),"")</f>
        <v>REP_01.02.48</v>
      </c>
      <c r="E184" s="104"/>
      <c r="F184" s="190">
        <f>IFERROR('Input| Projects'!I184*'Input| Escalations'!$K$19,"")</f>
        <v>-16.35558</v>
      </c>
      <c r="G184" s="190">
        <f>IFERROR('Input| Projects'!J184*'Input| Escalations'!$K$19,"")</f>
        <v>0</v>
      </c>
      <c r="H184" s="190">
        <f>IFERROR('Input| Projects'!K184*'Input| Escalations'!$K$19,"")</f>
        <v>0</v>
      </c>
      <c r="I184" s="190">
        <f>IFERROR('Input| Projects'!L184*'Input| Escalations'!$K$19,"")</f>
        <v>0</v>
      </c>
      <c r="J184" s="190">
        <f>IFERROR('Input| Projects'!M184*'Input| Escalations'!$K$19,"")</f>
        <v>0</v>
      </c>
      <c r="K184" s="190">
        <f>IFERROR('Input| Projects'!N184*'Input| Escalations'!$K$19,"")</f>
        <v>0</v>
      </c>
      <c r="L184" s="190">
        <f>IFERROR('Input| Projects'!O184*'Input| Escalations'!$K$19,"")</f>
        <v>0</v>
      </c>
      <c r="M184" s="150" t="str">
        <f>IF(ABS(SUM(F184:L184)-(SUM('Input| Projects'!I184:O184)*'Input| Escalations'!$K$19))&lt;0.0000001,"",1)</f>
        <v/>
      </c>
      <c r="N184" s="192">
        <f>'Input| Projects'!$Y184*INDEX('Input| Escalations'!$H$33:$N$33,MATCH('Calc| Project Costs'!N$9,'Input| Escalations'!$H$23:$N$23,0))+'Input| Projects'!$Z184*INDEX('Input| Escalations'!$H$34:$N$34,MATCH('Calc| Project Costs'!N$9,'Input| Escalations'!$H$23:$N$23,0))+'Input| Projects'!$AA184*INDEX('Input| Escalations'!$H$35:$N$35,MATCH('Calc| Project Costs'!N$9,'Input| Escalations'!$H$23:$N$23,0))+1</f>
        <v>1</v>
      </c>
      <c r="O184" s="192">
        <f>'Input| Projects'!$Y184*INDEX('Input| Escalations'!$H$33:$N$33,MATCH('Calc| Project Costs'!O$9,'Input| Escalations'!$H$23:$N$23,0))+'Input| Projects'!$Z184*INDEX('Input| Escalations'!$H$34:$N$34,MATCH('Calc| Project Costs'!O$9,'Input| Escalations'!$H$23:$N$23,0))+'Input| Projects'!$AA184*INDEX('Input| Escalations'!$H$35:$N$35,MATCH('Calc| Project Costs'!O$9,'Input| Escalations'!$H$23:$N$23,0))+1</f>
        <v>1</v>
      </c>
      <c r="P184" s="192">
        <f>'Input| Projects'!$Y184*INDEX('Input| Escalations'!$H$33:$N$33,MATCH('Calc| Project Costs'!P$9,'Input| Escalations'!$H$23:$N$23,0))+'Input| Projects'!$Z184*INDEX('Input| Escalations'!$H$34:$N$34,MATCH('Calc| Project Costs'!P$9,'Input| Escalations'!$H$23:$N$23,0))+'Input| Projects'!$AA184*INDEX('Input| Escalations'!$H$35:$N$35,MATCH('Calc| Project Costs'!P$9,'Input| Escalations'!$H$23:$N$23,0))+1</f>
        <v>1</v>
      </c>
      <c r="Q184" s="192">
        <f>'Input| Projects'!$Y184*INDEX('Input| Escalations'!$H$33:$N$33,MATCH('Calc| Project Costs'!Q$9,'Input| Escalations'!$H$23:$N$23,0))+'Input| Projects'!$Z184*INDEX('Input| Escalations'!$H$34:$N$34,MATCH('Calc| Project Costs'!Q$9,'Input| Escalations'!$H$23:$N$23,0))+'Input| Projects'!$AA184*INDEX('Input| Escalations'!$H$35:$N$35,MATCH('Calc| Project Costs'!Q$9,'Input| Escalations'!$H$23:$N$23,0))+1</f>
        <v>1</v>
      </c>
      <c r="R184" s="192">
        <f>'Input| Projects'!$Y184*INDEX('Input| Escalations'!$H$33:$N$33,MATCH('Calc| Project Costs'!R$9,'Input| Escalations'!$H$23:$N$23,0))+'Input| Projects'!$Z184*INDEX('Input| Escalations'!$H$34:$N$34,MATCH('Calc| Project Costs'!R$9,'Input| Escalations'!$H$23:$N$23,0))+'Input| Projects'!$AA184*INDEX('Input| Escalations'!$H$35:$N$35,MATCH('Calc| Project Costs'!R$9,'Input| Escalations'!$H$23:$N$23,0))+1</f>
        <v>1</v>
      </c>
      <c r="S184" s="192">
        <f>'Input| Projects'!$Y184*INDEX('Input| Escalations'!$H$33:$N$33,MATCH('Calc| Project Costs'!S$9,'Input| Escalations'!$H$23:$N$23,0))+'Input| Projects'!$Z184*INDEX('Input| Escalations'!$H$34:$N$34,MATCH('Calc| Project Costs'!S$9,'Input| Escalations'!$H$23:$N$23,0))+'Input| Projects'!$AA184*INDEX('Input| Escalations'!$H$35:$N$35,MATCH('Calc| Project Costs'!S$9,'Input| Escalations'!$H$23:$N$23,0))+1</f>
        <v>1</v>
      </c>
      <c r="T184" s="192">
        <f>'Input| Projects'!$Y184*INDEX('Input| Escalations'!$H$33:$N$33,MATCH('Calc| Project Costs'!T$9,'Input| Escalations'!$H$23:$N$23,0))+'Input| Projects'!$Z184*INDEX('Input| Escalations'!$H$34:$N$34,MATCH('Calc| Project Costs'!T$9,'Input| Escalations'!$H$23:$N$23,0))+'Input| Projects'!$AA184*INDEX('Input| Escalations'!$H$35:$N$35,MATCH('Calc| Project Costs'!T$9,'Input| Escalations'!$H$23:$N$23,0))+1</f>
        <v>1</v>
      </c>
      <c r="U184" s="106"/>
      <c r="V184" s="186">
        <f t="shared" si="97"/>
        <v>-16.35558</v>
      </c>
      <c r="W184" s="186">
        <f t="shared" si="98"/>
        <v>0</v>
      </c>
      <c r="X184" s="186">
        <f t="shared" si="99"/>
        <v>0</v>
      </c>
      <c r="Y184" s="186">
        <f t="shared" si="75"/>
        <v>0</v>
      </c>
      <c r="Z184" s="186">
        <f t="shared" si="76"/>
        <v>0</v>
      </c>
      <c r="AA184" s="186">
        <f t="shared" si="77"/>
        <v>0</v>
      </c>
      <c r="AB184" s="186">
        <f t="shared" si="78"/>
        <v>0</v>
      </c>
      <c r="AC184" s="106"/>
      <c r="AD184" s="186">
        <f>'Input| Projects'!Q184*N184*'Input| Escalations'!$K$19</f>
        <v>0</v>
      </c>
      <c r="AE184" s="186">
        <f>'Input| Projects'!R184*O184*'Input| Escalations'!$K$19</f>
        <v>0</v>
      </c>
      <c r="AF184" s="186">
        <f>'Input| Projects'!S184*P184*'Input| Escalations'!$K$19</f>
        <v>0</v>
      </c>
      <c r="AG184" s="186">
        <f>'Input| Projects'!T184*Q184*'Input| Escalations'!$K$19</f>
        <v>0</v>
      </c>
      <c r="AH184" s="186">
        <f>'Input| Projects'!U184*R184*'Input| Escalations'!$K$19</f>
        <v>0</v>
      </c>
      <c r="AI184" s="186">
        <f>'Input| Projects'!V184*S184*'Input| Escalations'!$K$19</f>
        <v>0</v>
      </c>
      <c r="AJ184" s="186">
        <f>'Input| Projects'!W184*T184*'Input| Escalations'!$K$19</f>
        <v>0</v>
      </c>
      <c r="AK184" s="106"/>
      <c r="AL184" s="186">
        <f>IFERROR(IF('Input| Overheads'!$C$42="Direct costs",SUMPRODUCT(--('Input| Projects'!$AC184="Yes"),'Calc| Overheads Allocation'!C$8,'Calc| Project Costs'!V184),IF('Input| Overheads'!$C$42="Internal labour",SUMPRODUCT(--('Input| Projects'!$AC184="Yes"),'Calc| Overheads Allocation'!C$8,'Calc| Project Costs'!V184,'Input| Projects'!$Y184),IF('Input| Overheads'!$C$42="DNSP defined",SUMPRODUCT(--('Input| Projects'!$AC184="Yes"),'Calc| Overheads Allocation'!C$61,'Input| Projects'!$AF184),""))),"")</f>
        <v>0</v>
      </c>
      <c r="AM184" s="186">
        <f>IFERROR(IF('Input| Overheads'!$C$42="Direct costs",SUMPRODUCT(--('Input| Projects'!$AC184="Yes"),'Calc| Overheads Allocation'!D$8,'Calc| Project Costs'!W184),IF('Input| Overheads'!$C$42="Internal labour",SUMPRODUCT(--('Input| Projects'!$AC184="Yes"),'Calc| Overheads Allocation'!D$8,'Calc| Project Costs'!W184,'Input| Projects'!$Y184),IF('Input| Overheads'!$C$42="DNSP defined",SUMPRODUCT(--('Input| Projects'!$AC184="Yes"),'Calc| Overheads Allocation'!D$61,'Input| Projects'!$AF184),""))),"")</f>
        <v>0</v>
      </c>
      <c r="AN184" s="186">
        <f>IFERROR(IF('Input| Overheads'!$C$42="Direct costs",SUMPRODUCT(--('Input| Projects'!$AC184="Yes"),'Calc| Overheads Allocation'!E$8,'Calc| Project Costs'!X184),IF('Input| Overheads'!$C$42="Internal labour",SUMPRODUCT(--('Input| Projects'!$AC184="Yes"),'Calc| Overheads Allocation'!E$8,'Calc| Project Costs'!X184,'Input| Projects'!$Y184),IF('Input| Overheads'!$C$42="DNSP defined",SUMPRODUCT(--('Input| Projects'!$AC184="Yes"),'Calc| Overheads Allocation'!E$61,'Input| Projects'!$AF184),""))),"")</f>
        <v>0</v>
      </c>
      <c r="AO184" s="186">
        <f>IFERROR(IF('Input| Overheads'!$C$42="Direct costs",SUMPRODUCT(--('Input| Projects'!$AC184="Yes"),'Calc| Overheads Allocation'!F$8,'Calc| Project Costs'!Y184),IF('Input| Overheads'!$C$42="Internal labour",SUMPRODUCT(--('Input| Projects'!$AC184="Yes"),'Calc| Overheads Allocation'!F$8,'Calc| Project Costs'!Y184,'Input| Projects'!$Y184),IF('Input| Overheads'!$C$42="DNSP defined",SUMPRODUCT(--('Input| Projects'!$AC184="Yes"),'Calc| Overheads Allocation'!F$61,'Input| Projects'!$AF184),""))),"")</f>
        <v>0</v>
      </c>
      <c r="AP184" s="186">
        <f>IFERROR(IF('Input| Overheads'!$C$42="Direct costs",SUMPRODUCT(--('Input| Projects'!$AC184="Yes"),'Calc| Overheads Allocation'!G$8,'Calc| Project Costs'!Z184),IF('Input| Overheads'!$C$42="Internal labour",SUMPRODUCT(--('Input| Projects'!$AC184="Yes"),'Calc| Overheads Allocation'!G$8,'Calc| Project Costs'!Z184,'Input| Projects'!$Y184),IF('Input| Overheads'!$C$42="DNSP defined",SUMPRODUCT(--('Input| Projects'!$AC184="Yes"),'Calc| Overheads Allocation'!G$61,'Input| Projects'!$AF184),""))),"")</f>
        <v>0</v>
      </c>
      <c r="AQ184" s="186">
        <f>IFERROR(IF('Input| Overheads'!$C$42="Direct costs",SUMPRODUCT(--('Input| Projects'!$AC184="Yes"),'Calc| Overheads Allocation'!H$8,'Calc| Project Costs'!AA184),IF('Input| Overheads'!$C$42="Internal labour",SUMPRODUCT(--('Input| Projects'!$AC184="Yes"),'Calc| Overheads Allocation'!H$8,'Calc| Project Costs'!AA184,'Input| Projects'!$Y184),IF('Input| Overheads'!$C$42="DNSP defined",SUMPRODUCT(--('Input| Projects'!$AC184="Yes"),'Calc| Overheads Allocation'!H$61,'Input| Projects'!$AF184),""))),"")</f>
        <v>0</v>
      </c>
      <c r="AR184" s="186">
        <f>IFERROR(IF('Input| Overheads'!$C$42="Direct costs",SUMPRODUCT(--('Input| Projects'!$AC184="Yes"),'Calc| Overheads Allocation'!I$8,'Calc| Project Costs'!AB184),IF('Input| Overheads'!$C$42="Internal labour",SUMPRODUCT(--('Input| Projects'!$AC184="Yes"),'Calc| Overheads Allocation'!I$8,'Calc| Project Costs'!AB184,'Input| Projects'!$Y184),IF('Input| Overheads'!$C$42="DNSP defined",SUMPRODUCT(--('Input| Projects'!$AC184="Yes"),'Calc| Overheads Allocation'!I$61,'Input| Projects'!$AF184),""))),"")</f>
        <v>0</v>
      </c>
      <c r="AS184" s="106"/>
      <c r="AT184" s="186">
        <f>IFERROR(IF('Input| Overheads'!$C$42="Direct costs",SUMPRODUCT(--('Input| Projects'!$AD184="Yes"),'Calc| Overheads Allocation'!C$9,'Calc| Project Costs'!V184),IF('Input| Overheads'!$C$42="Internal labour",SUMPRODUCT(--('Input| Projects'!$AD184="Yes"),'Calc| Overheads Allocation'!C$9,'Calc| Project Costs'!V184,'Input| Projects'!$Y184),IF('Input| Overheads'!$C$42="DNSP defined",SUMPRODUCT(--('Input| Projects'!$AD184="Yes"),'Calc| Overheads Allocation'!C$62,'Input| Projects'!$AG184),""))),"")</f>
        <v>0</v>
      </c>
      <c r="AU184" s="186">
        <f>IFERROR(IF('Input| Overheads'!$C$42="Direct costs",SUMPRODUCT(--('Input| Projects'!$AD184="Yes"),'Calc| Overheads Allocation'!D$9,'Calc| Project Costs'!W184),IF('Input| Overheads'!$C$42="Internal labour",SUMPRODUCT(--('Input| Projects'!$AD184="Yes"),'Calc| Overheads Allocation'!D$9,'Calc| Project Costs'!W184,'Input| Projects'!$Y184),IF('Input| Overheads'!$C$42="DNSP defined",SUMPRODUCT(--('Input| Projects'!$AD184="Yes"),'Calc| Overheads Allocation'!D$62,'Input| Projects'!$AG184),""))),"")</f>
        <v>0</v>
      </c>
      <c r="AV184" s="186">
        <f>IFERROR(IF('Input| Overheads'!$C$42="Direct costs",SUMPRODUCT(--('Input| Projects'!$AD184="Yes"),'Calc| Overheads Allocation'!E$9,'Calc| Project Costs'!X184),IF('Input| Overheads'!$C$42="Internal labour",SUMPRODUCT(--('Input| Projects'!$AD184="Yes"),'Calc| Overheads Allocation'!E$9,'Calc| Project Costs'!X184,'Input| Projects'!$Y184),IF('Input| Overheads'!$C$42="DNSP defined",SUMPRODUCT(--('Input| Projects'!$AD184="Yes"),'Calc| Overheads Allocation'!E$62,'Input| Projects'!$AG184),""))),"")</f>
        <v>0</v>
      </c>
      <c r="AW184" s="186">
        <f>IFERROR(IF('Input| Overheads'!$C$42="Direct costs",SUMPRODUCT(--('Input| Projects'!$AD184="Yes"),'Calc| Overheads Allocation'!F$9,'Calc| Project Costs'!Y184),IF('Input| Overheads'!$C$42="Internal labour",SUMPRODUCT(--('Input| Projects'!$AD184="Yes"),'Calc| Overheads Allocation'!F$9,'Calc| Project Costs'!Y184,'Input| Projects'!$Y184),IF('Input| Overheads'!$C$42="DNSP defined",SUMPRODUCT(--('Input| Projects'!$AD184="Yes"),'Calc| Overheads Allocation'!F$62,'Input| Projects'!$AG184),""))),"")</f>
        <v>0</v>
      </c>
      <c r="AX184" s="186">
        <f>IFERROR(IF('Input| Overheads'!$C$42="Direct costs",SUMPRODUCT(--('Input| Projects'!$AD184="Yes"),'Calc| Overheads Allocation'!G$9,'Calc| Project Costs'!Z184),IF('Input| Overheads'!$C$42="Internal labour",SUMPRODUCT(--('Input| Projects'!$AD184="Yes"),'Calc| Overheads Allocation'!G$9,'Calc| Project Costs'!Z184,'Input| Projects'!$Y184),IF('Input| Overheads'!$C$42="DNSP defined",SUMPRODUCT(--('Input| Projects'!$AD184="Yes"),'Calc| Overheads Allocation'!G$62,'Input| Projects'!$AG184),""))),"")</f>
        <v>0</v>
      </c>
      <c r="AY184" s="186">
        <f>IFERROR(IF('Input| Overheads'!$C$42="Direct costs",SUMPRODUCT(--('Input| Projects'!$AD184="Yes"),'Calc| Overheads Allocation'!H$9,'Calc| Project Costs'!AA184),IF('Input| Overheads'!$C$42="Internal labour",SUMPRODUCT(--('Input| Projects'!$AD184="Yes"),'Calc| Overheads Allocation'!H$9,'Calc| Project Costs'!AA184,'Input| Projects'!$Y184),IF('Input| Overheads'!$C$42="DNSP defined",SUMPRODUCT(--('Input| Projects'!$AD184="Yes"),'Calc| Overheads Allocation'!H$62,'Input| Projects'!$AG184),""))),"")</f>
        <v>0</v>
      </c>
      <c r="AZ184" s="186">
        <f>IFERROR(IF('Input| Overheads'!$C$42="Direct costs",SUMPRODUCT(--('Input| Projects'!$AD184="Yes"),'Calc| Overheads Allocation'!I$9,'Calc| Project Costs'!AB184),IF('Input| Overheads'!$C$42="Internal labour",SUMPRODUCT(--('Input| Projects'!$AD184="Yes"),'Calc| Overheads Allocation'!I$9,'Calc| Project Costs'!AB184,'Input| Projects'!$Y184),IF('Input| Overheads'!$C$42="DNSP defined",SUMPRODUCT(--('Input| Projects'!$AD184="Yes"),'Calc| Overheads Allocation'!I$62,'Input| Projects'!$AG184),""))),"")</f>
        <v>0</v>
      </c>
      <c r="BA184" s="106"/>
      <c r="BB184" s="186">
        <f t="shared" si="100"/>
        <v>0</v>
      </c>
      <c r="BC184" s="186">
        <f t="shared" si="101"/>
        <v>0</v>
      </c>
      <c r="BD184" s="186">
        <f t="shared" si="102"/>
        <v>0</v>
      </c>
      <c r="BE184" s="186">
        <f t="shared" si="79"/>
        <v>0</v>
      </c>
      <c r="BF184" s="186">
        <f t="shared" si="80"/>
        <v>0</v>
      </c>
      <c r="BG184" s="186">
        <f t="shared" si="81"/>
        <v>0</v>
      </c>
      <c r="BH184" s="186">
        <f t="shared" si="82"/>
        <v>0</v>
      </c>
      <c r="BI184" s="97"/>
      <c r="BJ184" s="186">
        <f t="shared" si="83"/>
        <v>0</v>
      </c>
      <c r="BK184" s="186" t="str">
        <f t="shared" si="84"/>
        <v/>
      </c>
      <c r="BL184" s="186" t="str">
        <f t="shared" si="85"/>
        <v/>
      </c>
      <c r="BM184" s="186" t="str">
        <f t="shared" si="86"/>
        <v/>
      </c>
      <c r="BN184" s="186" t="str">
        <f t="shared" si="87"/>
        <v/>
      </c>
      <c r="BO184" s="186" t="str">
        <f t="shared" si="88"/>
        <v/>
      </c>
      <c r="BP184" s="186" t="str">
        <f t="shared" si="89"/>
        <v/>
      </c>
      <c r="BQ184" s="97"/>
      <c r="BR184" s="186">
        <f t="shared" si="90"/>
        <v>-16.35558</v>
      </c>
      <c r="BS184" s="186">
        <f t="shared" si="91"/>
        <v>0</v>
      </c>
      <c r="BT184" s="222">
        <f t="shared" si="92"/>
        <v>0</v>
      </c>
      <c r="BU184" s="222">
        <f t="shared" si="93"/>
        <v>0</v>
      </c>
      <c r="BV184" s="222">
        <f t="shared" si="94"/>
        <v>0</v>
      </c>
      <c r="BW184" s="222">
        <f t="shared" si="95"/>
        <v>0</v>
      </c>
      <c r="BX184" s="222">
        <f t="shared" si="96"/>
        <v>0</v>
      </c>
      <c r="BY184" s="106"/>
      <c r="BZ184" s="197">
        <f>IF(SUMIF('Input| Projects'!$AS$8:$CP$8,"Dx",'Input| Projects'!$AS184:$CP184)=0,"",SUMIF('Input| Projects'!$AS$8:$CP$8,"Dx",'Input| Projects'!$AS184:$CP184))</f>
        <v>1</v>
      </c>
      <c r="CA184" s="197" t="str">
        <f>IF(SUMIF('Input| Projects'!$AS$8:$CP$8,"Tx",'Input| Projects'!$AS184:$CP184)=0,"",SUMIF('Input| Projects'!$AS$8:$CP$8,"Tx",'Input| Projects'!$AS184:$CP184))</f>
        <v/>
      </c>
      <c r="CB184" s="150" t="str">
        <f t="shared" si="103"/>
        <v/>
      </c>
    </row>
    <row r="185" spans="2:80" x14ac:dyDescent="0.2">
      <c r="B185" s="201">
        <f>IFERROR('Input| Projects'!B185,"")</f>
        <v>176</v>
      </c>
      <c r="C185" s="42" t="str">
        <f>IFERROR(IF('Input| Projects'!C185="","",'Input| Projects'!C185),"")</f>
        <v>REP OBSOLETE CHAMBER SUBSTATIONS</v>
      </c>
      <c r="D185" s="42" t="str">
        <f>IFERROR(IF('Input| Projects'!D185="","",'Input| Projects'!D185),"")</f>
        <v>REP_01.02.48</v>
      </c>
      <c r="E185" s="104"/>
      <c r="F185" s="190">
        <f>IFERROR('Input| Projects'!I185*'Input| Escalations'!$K$19,"")</f>
        <v>2871.1605099999997</v>
      </c>
      <c r="G185" s="190">
        <f>IFERROR('Input| Projects'!J185*'Input| Escalations'!$K$19,"")</f>
        <v>0</v>
      </c>
      <c r="H185" s="190">
        <f>IFERROR('Input| Projects'!K185*'Input| Escalations'!$K$19,"")</f>
        <v>0</v>
      </c>
      <c r="I185" s="190">
        <f>IFERROR('Input| Projects'!L185*'Input| Escalations'!$K$19,"")</f>
        <v>0</v>
      </c>
      <c r="J185" s="190">
        <f>IFERROR('Input| Projects'!M185*'Input| Escalations'!$K$19,"")</f>
        <v>0</v>
      </c>
      <c r="K185" s="190">
        <f>IFERROR('Input| Projects'!N185*'Input| Escalations'!$K$19,"")</f>
        <v>0</v>
      </c>
      <c r="L185" s="190">
        <f>IFERROR('Input| Projects'!O185*'Input| Escalations'!$K$19,"")</f>
        <v>0</v>
      </c>
      <c r="M185" s="150" t="str">
        <f>IF(ABS(SUM(F185:L185)-(SUM('Input| Projects'!I185:O185)*'Input| Escalations'!$K$19))&lt;0.0000001,"",1)</f>
        <v/>
      </c>
      <c r="N185" s="192">
        <f>'Input| Projects'!$Y185*INDEX('Input| Escalations'!$H$33:$N$33,MATCH('Calc| Project Costs'!N$9,'Input| Escalations'!$H$23:$N$23,0))+'Input| Projects'!$Z185*INDEX('Input| Escalations'!$H$34:$N$34,MATCH('Calc| Project Costs'!N$9,'Input| Escalations'!$H$23:$N$23,0))+'Input| Projects'!$AA185*INDEX('Input| Escalations'!$H$35:$N$35,MATCH('Calc| Project Costs'!N$9,'Input| Escalations'!$H$23:$N$23,0))+1</f>
        <v>1</v>
      </c>
      <c r="O185" s="192">
        <f>'Input| Projects'!$Y185*INDEX('Input| Escalations'!$H$33:$N$33,MATCH('Calc| Project Costs'!O$9,'Input| Escalations'!$H$23:$N$23,0))+'Input| Projects'!$Z185*INDEX('Input| Escalations'!$H$34:$N$34,MATCH('Calc| Project Costs'!O$9,'Input| Escalations'!$H$23:$N$23,0))+'Input| Projects'!$AA185*INDEX('Input| Escalations'!$H$35:$N$35,MATCH('Calc| Project Costs'!O$9,'Input| Escalations'!$H$23:$N$23,0))+1</f>
        <v>1</v>
      </c>
      <c r="P185" s="192">
        <f>'Input| Projects'!$Y185*INDEX('Input| Escalations'!$H$33:$N$33,MATCH('Calc| Project Costs'!P$9,'Input| Escalations'!$H$23:$N$23,0))+'Input| Projects'!$Z185*INDEX('Input| Escalations'!$H$34:$N$34,MATCH('Calc| Project Costs'!P$9,'Input| Escalations'!$H$23:$N$23,0))+'Input| Projects'!$AA185*INDEX('Input| Escalations'!$H$35:$N$35,MATCH('Calc| Project Costs'!P$9,'Input| Escalations'!$H$23:$N$23,0))+1</f>
        <v>1</v>
      </c>
      <c r="Q185" s="192">
        <f>'Input| Projects'!$Y185*INDEX('Input| Escalations'!$H$33:$N$33,MATCH('Calc| Project Costs'!Q$9,'Input| Escalations'!$H$23:$N$23,0))+'Input| Projects'!$Z185*INDEX('Input| Escalations'!$H$34:$N$34,MATCH('Calc| Project Costs'!Q$9,'Input| Escalations'!$H$23:$N$23,0))+'Input| Projects'!$AA185*INDEX('Input| Escalations'!$H$35:$N$35,MATCH('Calc| Project Costs'!Q$9,'Input| Escalations'!$H$23:$N$23,0))+1</f>
        <v>1</v>
      </c>
      <c r="R185" s="192">
        <f>'Input| Projects'!$Y185*INDEX('Input| Escalations'!$H$33:$N$33,MATCH('Calc| Project Costs'!R$9,'Input| Escalations'!$H$23:$N$23,0))+'Input| Projects'!$Z185*INDEX('Input| Escalations'!$H$34:$N$34,MATCH('Calc| Project Costs'!R$9,'Input| Escalations'!$H$23:$N$23,0))+'Input| Projects'!$AA185*INDEX('Input| Escalations'!$H$35:$N$35,MATCH('Calc| Project Costs'!R$9,'Input| Escalations'!$H$23:$N$23,0))+1</f>
        <v>1</v>
      </c>
      <c r="S185" s="192">
        <f>'Input| Projects'!$Y185*INDEX('Input| Escalations'!$H$33:$N$33,MATCH('Calc| Project Costs'!S$9,'Input| Escalations'!$H$23:$N$23,0))+'Input| Projects'!$Z185*INDEX('Input| Escalations'!$H$34:$N$34,MATCH('Calc| Project Costs'!S$9,'Input| Escalations'!$H$23:$N$23,0))+'Input| Projects'!$AA185*INDEX('Input| Escalations'!$H$35:$N$35,MATCH('Calc| Project Costs'!S$9,'Input| Escalations'!$H$23:$N$23,0))+1</f>
        <v>1</v>
      </c>
      <c r="T185" s="192">
        <f>'Input| Projects'!$Y185*INDEX('Input| Escalations'!$H$33:$N$33,MATCH('Calc| Project Costs'!T$9,'Input| Escalations'!$H$23:$N$23,0))+'Input| Projects'!$Z185*INDEX('Input| Escalations'!$H$34:$N$34,MATCH('Calc| Project Costs'!T$9,'Input| Escalations'!$H$23:$N$23,0))+'Input| Projects'!$AA185*INDEX('Input| Escalations'!$H$35:$N$35,MATCH('Calc| Project Costs'!T$9,'Input| Escalations'!$H$23:$N$23,0))+1</f>
        <v>1</v>
      </c>
      <c r="U185" s="106"/>
      <c r="V185" s="186">
        <f t="shared" si="97"/>
        <v>2871.1605099999997</v>
      </c>
      <c r="W185" s="186">
        <f t="shared" si="98"/>
        <v>0</v>
      </c>
      <c r="X185" s="186">
        <f t="shared" si="99"/>
        <v>0</v>
      </c>
      <c r="Y185" s="186">
        <f t="shared" si="75"/>
        <v>0</v>
      </c>
      <c r="Z185" s="186">
        <f t="shared" si="76"/>
        <v>0</v>
      </c>
      <c r="AA185" s="186">
        <f t="shared" si="77"/>
        <v>0</v>
      </c>
      <c r="AB185" s="186">
        <f t="shared" si="78"/>
        <v>0</v>
      </c>
      <c r="AC185" s="106"/>
      <c r="AD185" s="186">
        <f>'Input| Projects'!Q185*N185*'Input| Escalations'!$K$19</f>
        <v>0</v>
      </c>
      <c r="AE185" s="186">
        <f>'Input| Projects'!R185*O185*'Input| Escalations'!$K$19</f>
        <v>0</v>
      </c>
      <c r="AF185" s="186">
        <f>'Input| Projects'!S185*P185*'Input| Escalations'!$K$19</f>
        <v>0</v>
      </c>
      <c r="AG185" s="186">
        <f>'Input| Projects'!T185*Q185*'Input| Escalations'!$K$19</f>
        <v>0</v>
      </c>
      <c r="AH185" s="186">
        <f>'Input| Projects'!U185*R185*'Input| Escalations'!$K$19</f>
        <v>0</v>
      </c>
      <c r="AI185" s="186">
        <f>'Input| Projects'!V185*S185*'Input| Escalations'!$K$19</f>
        <v>0</v>
      </c>
      <c r="AJ185" s="186">
        <f>'Input| Projects'!W185*T185*'Input| Escalations'!$K$19</f>
        <v>0</v>
      </c>
      <c r="AK185" s="106"/>
      <c r="AL185" s="186">
        <f>IFERROR(IF('Input| Overheads'!$C$42="Direct costs",SUMPRODUCT(--('Input| Projects'!$AC185="Yes"),'Calc| Overheads Allocation'!C$8,'Calc| Project Costs'!V185),IF('Input| Overheads'!$C$42="Internal labour",SUMPRODUCT(--('Input| Projects'!$AC185="Yes"),'Calc| Overheads Allocation'!C$8,'Calc| Project Costs'!V185,'Input| Projects'!$Y185),IF('Input| Overheads'!$C$42="DNSP defined",SUMPRODUCT(--('Input| Projects'!$AC185="Yes"),'Calc| Overheads Allocation'!C$61,'Input| Projects'!$AF185),""))),"")</f>
        <v>573.26532999999995</v>
      </c>
      <c r="AM185" s="186">
        <f>IFERROR(IF('Input| Overheads'!$C$42="Direct costs",SUMPRODUCT(--('Input| Projects'!$AC185="Yes"),'Calc| Overheads Allocation'!D$8,'Calc| Project Costs'!W185),IF('Input| Overheads'!$C$42="Internal labour",SUMPRODUCT(--('Input| Projects'!$AC185="Yes"),'Calc| Overheads Allocation'!D$8,'Calc| Project Costs'!W185,'Input| Projects'!$Y185),IF('Input| Overheads'!$C$42="DNSP defined",SUMPRODUCT(--('Input| Projects'!$AC185="Yes"),'Calc| Overheads Allocation'!D$61,'Input| Projects'!$AF185),""))),"")</f>
        <v>0</v>
      </c>
      <c r="AN185" s="186">
        <f>IFERROR(IF('Input| Overheads'!$C$42="Direct costs",SUMPRODUCT(--('Input| Projects'!$AC185="Yes"),'Calc| Overheads Allocation'!E$8,'Calc| Project Costs'!X185),IF('Input| Overheads'!$C$42="Internal labour",SUMPRODUCT(--('Input| Projects'!$AC185="Yes"),'Calc| Overheads Allocation'!E$8,'Calc| Project Costs'!X185,'Input| Projects'!$Y185),IF('Input| Overheads'!$C$42="DNSP defined",SUMPRODUCT(--('Input| Projects'!$AC185="Yes"),'Calc| Overheads Allocation'!E$61,'Input| Projects'!$AF185),""))),"")</f>
        <v>0</v>
      </c>
      <c r="AO185" s="186">
        <f>IFERROR(IF('Input| Overheads'!$C$42="Direct costs",SUMPRODUCT(--('Input| Projects'!$AC185="Yes"),'Calc| Overheads Allocation'!F$8,'Calc| Project Costs'!Y185),IF('Input| Overheads'!$C$42="Internal labour",SUMPRODUCT(--('Input| Projects'!$AC185="Yes"),'Calc| Overheads Allocation'!F$8,'Calc| Project Costs'!Y185,'Input| Projects'!$Y185),IF('Input| Overheads'!$C$42="DNSP defined",SUMPRODUCT(--('Input| Projects'!$AC185="Yes"),'Calc| Overheads Allocation'!F$61,'Input| Projects'!$AF185),""))),"")</f>
        <v>0</v>
      </c>
      <c r="AP185" s="186">
        <f>IFERROR(IF('Input| Overheads'!$C$42="Direct costs",SUMPRODUCT(--('Input| Projects'!$AC185="Yes"),'Calc| Overheads Allocation'!G$8,'Calc| Project Costs'!Z185),IF('Input| Overheads'!$C$42="Internal labour",SUMPRODUCT(--('Input| Projects'!$AC185="Yes"),'Calc| Overheads Allocation'!G$8,'Calc| Project Costs'!Z185,'Input| Projects'!$Y185),IF('Input| Overheads'!$C$42="DNSP defined",SUMPRODUCT(--('Input| Projects'!$AC185="Yes"),'Calc| Overheads Allocation'!G$61,'Input| Projects'!$AF185),""))),"")</f>
        <v>0</v>
      </c>
      <c r="AQ185" s="186">
        <f>IFERROR(IF('Input| Overheads'!$C$42="Direct costs",SUMPRODUCT(--('Input| Projects'!$AC185="Yes"),'Calc| Overheads Allocation'!H$8,'Calc| Project Costs'!AA185),IF('Input| Overheads'!$C$42="Internal labour",SUMPRODUCT(--('Input| Projects'!$AC185="Yes"),'Calc| Overheads Allocation'!H$8,'Calc| Project Costs'!AA185,'Input| Projects'!$Y185),IF('Input| Overheads'!$C$42="DNSP defined",SUMPRODUCT(--('Input| Projects'!$AC185="Yes"),'Calc| Overheads Allocation'!H$61,'Input| Projects'!$AF185),""))),"")</f>
        <v>0</v>
      </c>
      <c r="AR185" s="186">
        <f>IFERROR(IF('Input| Overheads'!$C$42="Direct costs",SUMPRODUCT(--('Input| Projects'!$AC185="Yes"),'Calc| Overheads Allocation'!I$8,'Calc| Project Costs'!AB185),IF('Input| Overheads'!$C$42="Internal labour",SUMPRODUCT(--('Input| Projects'!$AC185="Yes"),'Calc| Overheads Allocation'!I$8,'Calc| Project Costs'!AB185,'Input| Projects'!$Y185),IF('Input| Overheads'!$C$42="DNSP defined",SUMPRODUCT(--('Input| Projects'!$AC185="Yes"),'Calc| Overheads Allocation'!I$61,'Input| Projects'!$AF185),""))),"")</f>
        <v>0</v>
      </c>
      <c r="AS185" s="106"/>
      <c r="AT185" s="186">
        <f>IFERROR(IF('Input| Overheads'!$C$42="Direct costs",SUMPRODUCT(--('Input| Projects'!$AD185="Yes"),'Calc| Overheads Allocation'!C$9,'Calc| Project Costs'!V185),IF('Input| Overheads'!$C$42="Internal labour",SUMPRODUCT(--('Input| Projects'!$AD185="Yes"),'Calc| Overheads Allocation'!C$9,'Calc| Project Costs'!V185,'Input| Projects'!$Y185),IF('Input| Overheads'!$C$42="DNSP defined",SUMPRODUCT(--('Input| Projects'!$AD185="Yes"),'Calc| Overheads Allocation'!C$62,'Input| Projects'!$AG185),""))),"")</f>
        <v>0</v>
      </c>
      <c r="AU185" s="186">
        <f>IFERROR(IF('Input| Overheads'!$C$42="Direct costs",SUMPRODUCT(--('Input| Projects'!$AD185="Yes"),'Calc| Overheads Allocation'!D$9,'Calc| Project Costs'!W185),IF('Input| Overheads'!$C$42="Internal labour",SUMPRODUCT(--('Input| Projects'!$AD185="Yes"),'Calc| Overheads Allocation'!D$9,'Calc| Project Costs'!W185,'Input| Projects'!$Y185),IF('Input| Overheads'!$C$42="DNSP defined",SUMPRODUCT(--('Input| Projects'!$AD185="Yes"),'Calc| Overheads Allocation'!D$62,'Input| Projects'!$AG185),""))),"")</f>
        <v>0</v>
      </c>
      <c r="AV185" s="186">
        <f>IFERROR(IF('Input| Overheads'!$C$42="Direct costs",SUMPRODUCT(--('Input| Projects'!$AD185="Yes"),'Calc| Overheads Allocation'!E$9,'Calc| Project Costs'!X185),IF('Input| Overheads'!$C$42="Internal labour",SUMPRODUCT(--('Input| Projects'!$AD185="Yes"),'Calc| Overheads Allocation'!E$9,'Calc| Project Costs'!X185,'Input| Projects'!$Y185),IF('Input| Overheads'!$C$42="DNSP defined",SUMPRODUCT(--('Input| Projects'!$AD185="Yes"),'Calc| Overheads Allocation'!E$62,'Input| Projects'!$AG185),""))),"")</f>
        <v>0</v>
      </c>
      <c r="AW185" s="186">
        <f>IFERROR(IF('Input| Overheads'!$C$42="Direct costs",SUMPRODUCT(--('Input| Projects'!$AD185="Yes"),'Calc| Overheads Allocation'!F$9,'Calc| Project Costs'!Y185),IF('Input| Overheads'!$C$42="Internal labour",SUMPRODUCT(--('Input| Projects'!$AD185="Yes"),'Calc| Overheads Allocation'!F$9,'Calc| Project Costs'!Y185,'Input| Projects'!$Y185),IF('Input| Overheads'!$C$42="DNSP defined",SUMPRODUCT(--('Input| Projects'!$AD185="Yes"),'Calc| Overheads Allocation'!F$62,'Input| Projects'!$AG185),""))),"")</f>
        <v>0</v>
      </c>
      <c r="AX185" s="186">
        <f>IFERROR(IF('Input| Overheads'!$C$42="Direct costs",SUMPRODUCT(--('Input| Projects'!$AD185="Yes"),'Calc| Overheads Allocation'!G$9,'Calc| Project Costs'!Z185),IF('Input| Overheads'!$C$42="Internal labour",SUMPRODUCT(--('Input| Projects'!$AD185="Yes"),'Calc| Overheads Allocation'!G$9,'Calc| Project Costs'!Z185,'Input| Projects'!$Y185),IF('Input| Overheads'!$C$42="DNSP defined",SUMPRODUCT(--('Input| Projects'!$AD185="Yes"),'Calc| Overheads Allocation'!G$62,'Input| Projects'!$AG185),""))),"")</f>
        <v>0</v>
      </c>
      <c r="AY185" s="186">
        <f>IFERROR(IF('Input| Overheads'!$C$42="Direct costs",SUMPRODUCT(--('Input| Projects'!$AD185="Yes"),'Calc| Overheads Allocation'!H$9,'Calc| Project Costs'!AA185),IF('Input| Overheads'!$C$42="Internal labour",SUMPRODUCT(--('Input| Projects'!$AD185="Yes"),'Calc| Overheads Allocation'!H$9,'Calc| Project Costs'!AA185,'Input| Projects'!$Y185),IF('Input| Overheads'!$C$42="DNSP defined",SUMPRODUCT(--('Input| Projects'!$AD185="Yes"),'Calc| Overheads Allocation'!H$62,'Input| Projects'!$AG185),""))),"")</f>
        <v>0</v>
      </c>
      <c r="AZ185" s="186">
        <f>IFERROR(IF('Input| Overheads'!$C$42="Direct costs",SUMPRODUCT(--('Input| Projects'!$AD185="Yes"),'Calc| Overheads Allocation'!I$9,'Calc| Project Costs'!AB185),IF('Input| Overheads'!$C$42="Internal labour",SUMPRODUCT(--('Input| Projects'!$AD185="Yes"),'Calc| Overheads Allocation'!I$9,'Calc| Project Costs'!AB185,'Input| Projects'!$Y185),IF('Input| Overheads'!$C$42="DNSP defined",SUMPRODUCT(--('Input| Projects'!$AD185="Yes"),'Calc| Overheads Allocation'!I$62,'Input| Projects'!$AG185),""))),"")</f>
        <v>0</v>
      </c>
      <c r="BA185" s="106"/>
      <c r="BB185" s="186">
        <f t="shared" si="100"/>
        <v>573.26532999999995</v>
      </c>
      <c r="BC185" s="186">
        <f t="shared" si="101"/>
        <v>0</v>
      </c>
      <c r="BD185" s="186">
        <f t="shared" si="102"/>
        <v>0</v>
      </c>
      <c r="BE185" s="186">
        <f t="shared" si="79"/>
        <v>0</v>
      </c>
      <c r="BF185" s="186">
        <f t="shared" si="80"/>
        <v>0</v>
      </c>
      <c r="BG185" s="186">
        <f t="shared" si="81"/>
        <v>0</v>
      </c>
      <c r="BH185" s="186">
        <f t="shared" si="82"/>
        <v>0</v>
      </c>
      <c r="BI185" s="97"/>
      <c r="BJ185" s="186">
        <f t="shared" si="83"/>
        <v>0</v>
      </c>
      <c r="BK185" s="186" t="str">
        <f t="shared" si="84"/>
        <v/>
      </c>
      <c r="BL185" s="186" t="str">
        <f t="shared" si="85"/>
        <v/>
      </c>
      <c r="BM185" s="186" t="str">
        <f t="shared" si="86"/>
        <v/>
      </c>
      <c r="BN185" s="186" t="str">
        <f t="shared" si="87"/>
        <v/>
      </c>
      <c r="BO185" s="186" t="str">
        <f t="shared" si="88"/>
        <v/>
      </c>
      <c r="BP185" s="186" t="str">
        <f t="shared" si="89"/>
        <v/>
      </c>
      <c r="BQ185" s="97"/>
      <c r="BR185" s="186">
        <f t="shared" si="90"/>
        <v>3444.4258399999999</v>
      </c>
      <c r="BS185" s="186">
        <f t="shared" si="91"/>
        <v>0</v>
      </c>
      <c r="BT185" s="222">
        <f t="shared" si="92"/>
        <v>0</v>
      </c>
      <c r="BU185" s="222">
        <f t="shared" si="93"/>
        <v>0</v>
      </c>
      <c r="BV185" s="222">
        <f t="shared" si="94"/>
        <v>0</v>
      </c>
      <c r="BW185" s="222">
        <f t="shared" si="95"/>
        <v>0</v>
      </c>
      <c r="BX185" s="222">
        <f t="shared" si="96"/>
        <v>0</v>
      </c>
      <c r="BY185" s="106"/>
      <c r="BZ185" s="197">
        <f>IF(SUMIF('Input| Projects'!$AS$8:$CP$8,"Dx",'Input| Projects'!$AS185:$CP185)=0,"",SUMIF('Input| Projects'!$AS$8:$CP$8,"Dx",'Input| Projects'!$AS185:$CP185))</f>
        <v>0.99999999999999978</v>
      </c>
      <c r="CA185" s="197" t="str">
        <f>IF(SUMIF('Input| Projects'!$AS$8:$CP$8,"Tx",'Input| Projects'!$AS185:$CP185)=0,"",SUMIF('Input| Projects'!$AS$8:$CP$8,"Tx",'Input| Projects'!$AS185:$CP185))</f>
        <v/>
      </c>
      <c r="CB185" s="150" t="str">
        <f t="shared" si="103"/>
        <v/>
      </c>
    </row>
    <row r="186" spans="2:80" x14ac:dyDescent="0.2">
      <c r="B186" s="201">
        <f>IFERROR('Input| Projects'!B186,"")</f>
        <v>177</v>
      </c>
      <c r="C186" s="42" t="str">
        <f>IFERROR(IF('Input| Projects'!C186="","",'Input| Projects'!C186),"")</f>
        <v>Replace MK Kiosks - Mackellar</v>
      </c>
      <c r="D186" s="42" t="str">
        <f>IFERROR(IF('Input| Projects'!D186="","",'Input| Projects'!D186),"")</f>
        <v>REP_01.02.49</v>
      </c>
      <c r="E186" s="104"/>
      <c r="F186" s="190">
        <f>IFERROR('Input| Projects'!I186*'Input| Escalations'!$K$19,"")</f>
        <v>593.20768999999996</v>
      </c>
      <c r="G186" s="190">
        <f>IFERROR('Input| Projects'!J186*'Input| Escalations'!$K$19,"")</f>
        <v>0</v>
      </c>
      <c r="H186" s="190">
        <f>IFERROR('Input| Projects'!K186*'Input| Escalations'!$K$19,"")</f>
        <v>0</v>
      </c>
      <c r="I186" s="190">
        <f>IFERROR('Input| Projects'!L186*'Input| Escalations'!$K$19,"")</f>
        <v>0</v>
      </c>
      <c r="J186" s="190">
        <f>IFERROR('Input| Projects'!M186*'Input| Escalations'!$K$19,"")</f>
        <v>0</v>
      </c>
      <c r="K186" s="190">
        <f>IFERROR('Input| Projects'!N186*'Input| Escalations'!$K$19,"")</f>
        <v>0</v>
      </c>
      <c r="L186" s="190">
        <f>IFERROR('Input| Projects'!O186*'Input| Escalations'!$K$19,"")</f>
        <v>0</v>
      </c>
      <c r="M186" s="150" t="str">
        <f>IF(ABS(SUM(F186:L186)-(SUM('Input| Projects'!I186:O186)*'Input| Escalations'!$K$19))&lt;0.0000001,"",1)</f>
        <v/>
      </c>
      <c r="N186" s="192">
        <f>'Input| Projects'!$Y186*INDEX('Input| Escalations'!$H$33:$N$33,MATCH('Calc| Project Costs'!N$9,'Input| Escalations'!$H$23:$N$23,0))+'Input| Projects'!$Z186*INDEX('Input| Escalations'!$H$34:$N$34,MATCH('Calc| Project Costs'!N$9,'Input| Escalations'!$H$23:$N$23,0))+'Input| Projects'!$AA186*INDEX('Input| Escalations'!$H$35:$N$35,MATCH('Calc| Project Costs'!N$9,'Input| Escalations'!$H$23:$N$23,0))+1</f>
        <v>1</v>
      </c>
      <c r="O186" s="192">
        <f>'Input| Projects'!$Y186*INDEX('Input| Escalations'!$H$33:$N$33,MATCH('Calc| Project Costs'!O$9,'Input| Escalations'!$H$23:$N$23,0))+'Input| Projects'!$Z186*INDEX('Input| Escalations'!$H$34:$N$34,MATCH('Calc| Project Costs'!O$9,'Input| Escalations'!$H$23:$N$23,0))+'Input| Projects'!$AA186*INDEX('Input| Escalations'!$H$35:$N$35,MATCH('Calc| Project Costs'!O$9,'Input| Escalations'!$H$23:$N$23,0))+1</f>
        <v>1</v>
      </c>
      <c r="P186" s="192">
        <f>'Input| Projects'!$Y186*INDEX('Input| Escalations'!$H$33:$N$33,MATCH('Calc| Project Costs'!P$9,'Input| Escalations'!$H$23:$N$23,0))+'Input| Projects'!$Z186*INDEX('Input| Escalations'!$H$34:$N$34,MATCH('Calc| Project Costs'!P$9,'Input| Escalations'!$H$23:$N$23,0))+'Input| Projects'!$AA186*INDEX('Input| Escalations'!$H$35:$N$35,MATCH('Calc| Project Costs'!P$9,'Input| Escalations'!$H$23:$N$23,0))+1</f>
        <v>1</v>
      </c>
      <c r="Q186" s="192">
        <f>'Input| Projects'!$Y186*INDEX('Input| Escalations'!$H$33:$N$33,MATCH('Calc| Project Costs'!Q$9,'Input| Escalations'!$H$23:$N$23,0))+'Input| Projects'!$Z186*INDEX('Input| Escalations'!$H$34:$N$34,MATCH('Calc| Project Costs'!Q$9,'Input| Escalations'!$H$23:$N$23,0))+'Input| Projects'!$AA186*INDEX('Input| Escalations'!$H$35:$N$35,MATCH('Calc| Project Costs'!Q$9,'Input| Escalations'!$H$23:$N$23,0))+1</f>
        <v>1</v>
      </c>
      <c r="R186" s="192">
        <f>'Input| Projects'!$Y186*INDEX('Input| Escalations'!$H$33:$N$33,MATCH('Calc| Project Costs'!R$9,'Input| Escalations'!$H$23:$N$23,0))+'Input| Projects'!$Z186*INDEX('Input| Escalations'!$H$34:$N$34,MATCH('Calc| Project Costs'!R$9,'Input| Escalations'!$H$23:$N$23,0))+'Input| Projects'!$AA186*INDEX('Input| Escalations'!$H$35:$N$35,MATCH('Calc| Project Costs'!R$9,'Input| Escalations'!$H$23:$N$23,0))+1</f>
        <v>1</v>
      </c>
      <c r="S186" s="192">
        <f>'Input| Projects'!$Y186*INDEX('Input| Escalations'!$H$33:$N$33,MATCH('Calc| Project Costs'!S$9,'Input| Escalations'!$H$23:$N$23,0))+'Input| Projects'!$Z186*INDEX('Input| Escalations'!$H$34:$N$34,MATCH('Calc| Project Costs'!S$9,'Input| Escalations'!$H$23:$N$23,0))+'Input| Projects'!$AA186*INDEX('Input| Escalations'!$H$35:$N$35,MATCH('Calc| Project Costs'!S$9,'Input| Escalations'!$H$23:$N$23,0))+1</f>
        <v>1</v>
      </c>
      <c r="T186" s="192">
        <f>'Input| Projects'!$Y186*INDEX('Input| Escalations'!$H$33:$N$33,MATCH('Calc| Project Costs'!T$9,'Input| Escalations'!$H$23:$N$23,0))+'Input| Projects'!$Z186*INDEX('Input| Escalations'!$H$34:$N$34,MATCH('Calc| Project Costs'!T$9,'Input| Escalations'!$H$23:$N$23,0))+'Input| Projects'!$AA186*INDEX('Input| Escalations'!$H$35:$N$35,MATCH('Calc| Project Costs'!T$9,'Input| Escalations'!$H$23:$N$23,0))+1</f>
        <v>1</v>
      </c>
      <c r="U186" s="106"/>
      <c r="V186" s="186">
        <f t="shared" si="97"/>
        <v>593.20768999999996</v>
      </c>
      <c r="W186" s="186">
        <f t="shared" si="98"/>
        <v>0</v>
      </c>
      <c r="X186" s="186">
        <f t="shared" si="99"/>
        <v>0</v>
      </c>
      <c r="Y186" s="186">
        <f t="shared" si="75"/>
        <v>0</v>
      </c>
      <c r="Z186" s="186">
        <f t="shared" si="76"/>
        <v>0</v>
      </c>
      <c r="AA186" s="186">
        <f t="shared" si="77"/>
        <v>0</v>
      </c>
      <c r="AB186" s="186">
        <f t="shared" si="78"/>
        <v>0</v>
      </c>
      <c r="AC186" s="106"/>
      <c r="AD186" s="186">
        <f>'Input| Projects'!Q186*N186*'Input| Escalations'!$K$19</f>
        <v>0</v>
      </c>
      <c r="AE186" s="186">
        <f>'Input| Projects'!R186*O186*'Input| Escalations'!$K$19</f>
        <v>0</v>
      </c>
      <c r="AF186" s="186">
        <f>'Input| Projects'!S186*P186*'Input| Escalations'!$K$19</f>
        <v>0</v>
      </c>
      <c r="AG186" s="186">
        <f>'Input| Projects'!T186*Q186*'Input| Escalations'!$K$19</f>
        <v>0</v>
      </c>
      <c r="AH186" s="186">
        <f>'Input| Projects'!U186*R186*'Input| Escalations'!$K$19</f>
        <v>0</v>
      </c>
      <c r="AI186" s="186">
        <f>'Input| Projects'!V186*S186*'Input| Escalations'!$K$19</f>
        <v>0</v>
      </c>
      <c r="AJ186" s="186">
        <f>'Input| Projects'!W186*T186*'Input| Escalations'!$K$19</f>
        <v>0</v>
      </c>
      <c r="AK186" s="106"/>
      <c r="AL186" s="186">
        <f>IFERROR(IF('Input| Overheads'!$C$42="Direct costs",SUMPRODUCT(--('Input| Projects'!$AC186="Yes"),'Calc| Overheads Allocation'!C$8,'Calc| Project Costs'!V186),IF('Input| Overheads'!$C$42="Internal labour",SUMPRODUCT(--('Input| Projects'!$AC186="Yes"),'Calc| Overheads Allocation'!C$8,'Calc| Project Costs'!V186,'Input| Projects'!$Y186),IF('Input| Overheads'!$C$42="DNSP defined",SUMPRODUCT(--('Input| Projects'!$AC186="Yes"),'Calc| Overheads Allocation'!C$61,'Input| Projects'!$AF186),""))),"")</f>
        <v>133.70829000000001</v>
      </c>
      <c r="AM186" s="186">
        <f>IFERROR(IF('Input| Overheads'!$C$42="Direct costs",SUMPRODUCT(--('Input| Projects'!$AC186="Yes"),'Calc| Overheads Allocation'!D$8,'Calc| Project Costs'!W186),IF('Input| Overheads'!$C$42="Internal labour",SUMPRODUCT(--('Input| Projects'!$AC186="Yes"),'Calc| Overheads Allocation'!D$8,'Calc| Project Costs'!W186,'Input| Projects'!$Y186),IF('Input| Overheads'!$C$42="DNSP defined",SUMPRODUCT(--('Input| Projects'!$AC186="Yes"),'Calc| Overheads Allocation'!D$61,'Input| Projects'!$AF186),""))),"")</f>
        <v>0</v>
      </c>
      <c r="AN186" s="186">
        <f>IFERROR(IF('Input| Overheads'!$C$42="Direct costs",SUMPRODUCT(--('Input| Projects'!$AC186="Yes"),'Calc| Overheads Allocation'!E$8,'Calc| Project Costs'!X186),IF('Input| Overheads'!$C$42="Internal labour",SUMPRODUCT(--('Input| Projects'!$AC186="Yes"),'Calc| Overheads Allocation'!E$8,'Calc| Project Costs'!X186,'Input| Projects'!$Y186),IF('Input| Overheads'!$C$42="DNSP defined",SUMPRODUCT(--('Input| Projects'!$AC186="Yes"),'Calc| Overheads Allocation'!E$61,'Input| Projects'!$AF186),""))),"")</f>
        <v>0</v>
      </c>
      <c r="AO186" s="186">
        <f>IFERROR(IF('Input| Overheads'!$C$42="Direct costs",SUMPRODUCT(--('Input| Projects'!$AC186="Yes"),'Calc| Overheads Allocation'!F$8,'Calc| Project Costs'!Y186),IF('Input| Overheads'!$C$42="Internal labour",SUMPRODUCT(--('Input| Projects'!$AC186="Yes"),'Calc| Overheads Allocation'!F$8,'Calc| Project Costs'!Y186,'Input| Projects'!$Y186),IF('Input| Overheads'!$C$42="DNSP defined",SUMPRODUCT(--('Input| Projects'!$AC186="Yes"),'Calc| Overheads Allocation'!F$61,'Input| Projects'!$AF186),""))),"")</f>
        <v>0</v>
      </c>
      <c r="AP186" s="186">
        <f>IFERROR(IF('Input| Overheads'!$C$42="Direct costs",SUMPRODUCT(--('Input| Projects'!$AC186="Yes"),'Calc| Overheads Allocation'!G$8,'Calc| Project Costs'!Z186),IF('Input| Overheads'!$C$42="Internal labour",SUMPRODUCT(--('Input| Projects'!$AC186="Yes"),'Calc| Overheads Allocation'!G$8,'Calc| Project Costs'!Z186,'Input| Projects'!$Y186),IF('Input| Overheads'!$C$42="DNSP defined",SUMPRODUCT(--('Input| Projects'!$AC186="Yes"),'Calc| Overheads Allocation'!G$61,'Input| Projects'!$AF186),""))),"")</f>
        <v>0</v>
      </c>
      <c r="AQ186" s="186">
        <f>IFERROR(IF('Input| Overheads'!$C$42="Direct costs",SUMPRODUCT(--('Input| Projects'!$AC186="Yes"),'Calc| Overheads Allocation'!H$8,'Calc| Project Costs'!AA186),IF('Input| Overheads'!$C$42="Internal labour",SUMPRODUCT(--('Input| Projects'!$AC186="Yes"),'Calc| Overheads Allocation'!H$8,'Calc| Project Costs'!AA186,'Input| Projects'!$Y186),IF('Input| Overheads'!$C$42="DNSP defined",SUMPRODUCT(--('Input| Projects'!$AC186="Yes"),'Calc| Overheads Allocation'!H$61,'Input| Projects'!$AF186),""))),"")</f>
        <v>0</v>
      </c>
      <c r="AR186" s="186">
        <f>IFERROR(IF('Input| Overheads'!$C$42="Direct costs",SUMPRODUCT(--('Input| Projects'!$AC186="Yes"),'Calc| Overheads Allocation'!I$8,'Calc| Project Costs'!AB186),IF('Input| Overheads'!$C$42="Internal labour",SUMPRODUCT(--('Input| Projects'!$AC186="Yes"),'Calc| Overheads Allocation'!I$8,'Calc| Project Costs'!AB186,'Input| Projects'!$Y186),IF('Input| Overheads'!$C$42="DNSP defined",SUMPRODUCT(--('Input| Projects'!$AC186="Yes"),'Calc| Overheads Allocation'!I$61,'Input| Projects'!$AF186),""))),"")</f>
        <v>0</v>
      </c>
      <c r="AS186" s="106"/>
      <c r="AT186" s="186">
        <f>IFERROR(IF('Input| Overheads'!$C$42="Direct costs",SUMPRODUCT(--('Input| Projects'!$AD186="Yes"),'Calc| Overheads Allocation'!C$9,'Calc| Project Costs'!V186),IF('Input| Overheads'!$C$42="Internal labour",SUMPRODUCT(--('Input| Projects'!$AD186="Yes"),'Calc| Overheads Allocation'!C$9,'Calc| Project Costs'!V186,'Input| Projects'!$Y186),IF('Input| Overheads'!$C$42="DNSP defined",SUMPRODUCT(--('Input| Projects'!$AD186="Yes"),'Calc| Overheads Allocation'!C$62,'Input| Projects'!$AG186),""))),"")</f>
        <v>0</v>
      </c>
      <c r="AU186" s="186">
        <f>IFERROR(IF('Input| Overheads'!$C$42="Direct costs",SUMPRODUCT(--('Input| Projects'!$AD186="Yes"),'Calc| Overheads Allocation'!D$9,'Calc| Project Costs'!W186),IF('Input| Overheads'!$C$42="Internal labour",SUMPRODUCT(--('Input| Projects'!$AD186="Yes"),'Calc| Overheads Allocation'!D$9,'Calc| Project Costs'!W186,'Input| Projects'!$Y186),IF('Input| Overheads'!$C$42="DNSP defined",SUMPRODUCT(--('Input| Projects'!$AD186="Yes"),'Calc| Overheads Allocation'!D$62,'Input| Projects'!$AG186),""))),"")</f>
        <v>0</v>
      </c>
      <c r="AV186" s="186">
        <f>IFERROR(IF('Input| Overheads'!$C$42="Direct costs",SUMPRODUCT(--('Input| Projects'!$AD186="Yes"),'Calc| Overheads Allocation'!E$9,'Calc| Project Costs'!X186),IF('Input| Overheads'!$C$42="Internal labour",SUMPRODUCT(--('Input| Projects'!$AD186="Yes"),'Calc| Overheads Allocation'!E$9,'Calc| Project Costs'!X186,'Input| Projects'!$Y186),IF('Input| Overheads'!$C$42="DNSP defined",SUMPRODUCT(--('Input| Projects'!$AD186="Yes"),'Calc| Overheads Allocation'!E$62,'Input| Projects'!$AG186),""))),"")</f>
        <v>0</v>
      </c>
      <c r="AW186" s="186">
        <f>IFERROR(IF('Input| Overheads'!$C$42="Direct costs",SUMPRODUCT(--('Input| Projects'!$AD186="Yes"),'Calc| Overheads Allocation'!F$9,'Calc| Project Costs'!Y186),IF('Input| Overheads'!$C$42="Internal labour",SUMPRODUCT(--('Input| Projects'!$AD186="Yes"),'Calc| Overheads Allocation'!F$9,'Calc| Project Costs'!Y186,'Input| Projects'!$Y186),IF('Input| Overheads'!$C$42="DNSP defined",SUMPRODUCT(--('Input| Projects'!$AD186="Yes"),'Calc| Overheads Allocation'!F$62,'Input| Projects'!$AG186),""))),"")</f>
        <v>0</v>
      </c>
      <c r="AX186" s="186">
        <f>IFERROR(IF('Input| Overheads'!$C$42="Direct costs",SUMPRODUCT(--('Input| Projects'!$AD186="Yes"),'Calc| Overheads Allocation'!G$9,'Calc| Project Costs'!Z186),IF('Input| Overheads'!$C$42="Internal labour",SUMPRODUCT(--('Input| Projects'!$AD186="Yes"),'Calc| Overheads Allocation'!G$9,'Calc| Project Costs'!Z186,'Input| Projects'!$Y186),IF('Input| Overheads'!$C$42="DNSP defined",SUMPRODUCT(--('Input| Projects'!$AD186="Yes"),'Calc| Overheads Allocation'!G$62,'Input| Projects'!$AG186),""))),"")</f>
        <v>0</v>
      </c>
      <c r="AY186" s="186">
        <f>IFERROR(IF('Input| Overheads'!$C$42="Direct costs",SUMPRODUCT(--('Input| Projects'!$AD186="Yes"),'Calc| Overheads Allocation'!H$9,'Calc| Project Costs'!AA186),IF('Input| Overheads'!$C$42="Internal labour",SUMPRODUCT(--('Input| Projects'!$AD186="Yes"),'Calc| Overheads Allocation'!H$9,'Calc| Project Costs'!AA186,'Input| Projects'!$Y186),IF('Input| Overheads'!$C$42="DNSP defined",SUMPRODUCT(--('Input| Projects'!$AD186="Yes"),'Calc| Overheads Allocation'!H$62,'Input| Projects'!$AG186),""))),"")</f>
        <v>0</v>
      </c>
      <c r="AZ186" s="186">
        <f>IFERROR(IF('Input| Overheads'!$C$42="Direct costs",SUMPRODUCT(--('Input| Projects'!$AD186="Yes"),'Calc| Overheads Allocation'!I$9,'Calc| Project Costs'!AB186),IF('Input| Overheads'!$C$42="Internal labour",SUMPRODUCT(--('Input| Projects'!$AD186="Yes"),'Calc| Overheads Allocation'!I$9,'Calc| Project Costs'!AB186,'Input| Projects'!$Y186),IF('Input| Overheads'!$C$42="DNSP defined",SUMPRODUCT(--('Input| Projects'!$AD186="Yes"),'Calc| Overheads Allocation'!I$62,'Input| Projects'!$AG186),""))),"")</f>
        <v>0</v>
      </c>
      <c r="BA186" s="106"/>
      <c r="BB186" s="186">
        <f t="shared" si="100"/>
        <v>133.70829000000001</v>
      </c>
      <c r="BC186" s="186">
        <f t="shared" si="101"/>
        <v>0</v>
      </c>
      <c r="BD186" s="186">
        <f t="shared" si="102"/>
        <v>0</v>
      </c>
      <c r="BE186" s="186">
        <f t="shared" si="79"/>
        <v>0</v>
      </c>
      <c r="BF186" s="186">
        <f t="shared" si="80"/>
        <v>0</v>
      </c>
      <c r="BG186" s="186">
        <f t="shared" si="81"/>
        <v>0</v>
      </c>
      <c r="BH186" s="186">
        <f t="shared" si="82"/>
        <v>0</v>
      </c>
      <c r="BI186" s="97"/>
      <c r="BJ186" s="186">
        <f t="shared" si="83"/>
        <v>0</v>
      </c>
      <c r="BK186" s="186" t="str">
        <f t="shared" si="84"/>
        <v/>
      </c>
      <c r="BL186" s="186" t="str">
        <f t="shared" si="85"/>
        <v/>
      </c>
      <c r="BM186" s="186" t="str">
        <f t="shared" si="86"/>
        <v/>
      </c>
      <c r="BN186" s="186" t="str">
        <f t="shared" si="87"/>
        <v/>
      </c>
      <c r="BO186" s="186" t="str">
        <f t="shared" si="88"/>
        <v/>
      </c>
      <c r="BP186" s="186" t="str">
        <f t="shared" si="89"/>
        <v/>
      </c>
      <c r="BQ186" s="97"/>
      <c r="BR186" s="186">
        <f t="shared" si="90"/>
        <v>726.91597999999999</v>
      </c>
      <c r="BS186" s="186">
        <f t="shared" si="91"/>
        <v>0</v>
      </c>
      <c r="BT186" s="222">
        <f t="shared" si="92"/>
        <v>0</v>
      </c>
      <c r="BU186" s="222">
        <f t="shared" si="93"/>
        <v>0</v>
      </c>
      <c r="BV186" s="222">
        <f t="shared" si="94"/>
        <v>0</v>
      </c>
      <c r="BW186" s="222">
        <f t="shared" si="95"/>
        <v>0</v>
      </c>
      <c r="BX186" s="222">
        <f t="shared" si="96"/>
        <v>0</v>
      </c>
      <c r="BY186" s="106"/>
      <c r="BZ186" s="197">
        <f>IF(SUMIF('Input| Projects'!$AS$8:$CP$8,"Dx",'Input| Projects'!$AS186:$CP186)=0,"",SUMIF('Input| Projects'!$AS$8:$CP$8,"Dx",'Input| Projects'!$AS186:$CP186))</f>
        <v>1</v>
      </c>
      <c r="CA186" s="197" t="str">
        <f>IF(SUMIF('Input| Projects'!$AS$8:$CP$8,"Tx",'Input| Projects'!$AS186:$CP186)=0,"",SUMIF('Input| Projects'!$AS$8:$CP$8,"Tx",'Input| Projects'!$AS186:$CP186))</f>
        <v/>
      </c>
      <c r="CB186" s="150" t="str">
        <f t="shared" si="103"/>
        <v/>
      </c>
    </row>
    <row r="187" spans="2:80" x14ac:dyDescent="0.2">
      <c r="B187" s="201">
        <f>IFERROR('Input| Projects'!B187,"")</f>
        <v>178</v>
      </c>
      <c r="C187" s="42" t="str">
        <f>IFERROR(IF('Input| Projects'!C187="","",'Input| Projects'!C187),"")</f>
        <v>Obsolete RMIs &amp; FSs</v>
      </c>
      <c r="D187" s="42" t="str">
        <f>IFERROR(IF('Input| Projects'!D187="","",'Input| Projects'!D187),"")</f>
        <v>REP_01.02.52</v>
      </c>
      <c r="E187" s="104"/>
      <c r="F187" s="190">
        <f>IFERROR('Input| Projects'!I187*'Input| Escalations'!$K$19,"")</f>
        <v>5681.4258200000004</v>
      </c>
      <c r="G187" s="190">
        <f>IFERROR('Input| Projects'!J187*'Input| Escalations'!$K$19,"")</f>
        <v>0</v>
      </c>
      <c r="H187" s="190">
        <f>IFERROR('Input| Projects'!K187*'Input| Escalations'!$K$19,"")</f>
        <v>0</v>
      </c>
      <c r="I187" s="190">
        <f>IFERROR('Input| Projects'!L187*'Input| Escalations'!$K$19,"")</f>
        <v>0</v>
      </c>
      <c r="J187" s="190">
        <f>IFERROR('Input| Projects'!M187*'Input| Escalations'!$K$19,"")</f>
        <v>0</v>
      </c>
      <c r="K187" s="190">
        <f>IFERROR('Input| Projects'!N187*'Input| Escalations'!$K$19,"")</f>
        <v>0</v>
      </c>
      <c r="L187" s="190">
        <f>IFERROR('Input| Projects'!O187*'Input| Escalations'!$K$19,"")</f>
        <v>0</v>
      </c>
      <c r="M187" s="150" t="str">
        <f>IF(ABS(SUM(F187:L187)-(SUM('Input| Projects'!I187:O187)*'Input| Escalations'!$K$19))&lt;0.0000001,"",1)</f>
        <v/>
      </c>
      <c r="N187" s="192">
        <f>'Input| Projects'!$Y187*INDEX('Input| Escalations'!$H$33:$N$33,MATCH('Calc| Project Costs'!N$9,'Input| Escalations'!$H$23:$N$23,0))+'Input| Projects'!$Z187*INDEX('Input| Escalations'!$H$34:$N$34,MATCH('Calc| Project Costs'!N$9,'Input| Escalations'!$H$23:$N$23,0))+'Input| Projects'!$AA187*INDEX('Input| Escalations'!$H$35:$N$35,MATCH('Calc| Project Costs'!N$9,'Input| Escalations'!$H$23:$N$23,0))+1</f>
        <v>1</v>
      </c>
      <c r="O187" s="192">
        <f>'Input| Projects'!$Y187*INDEX('Input| Escalations'!$H$33:$N$33,MATCH('Calc| Project Costs'!O$9,'Input| Escalations'!$H$23:$N$23,0))+'Input| Projects'!$Z187*INDEX('Input| Escalations'!$H$34:$N$34,MATCH('Calc| Project Costs'!O$9,'Input| Escalations'!$H$23:$N$23,0))+'Input| Projects'!$AA187*INDEX('Input| Escalations'!$H$35:$N$35,MATCH('Calc| Project Costs'!O$9,'Input| Escalations'!$H$23:$N$23,0))+1</f>
        <v>1</v>
      </c>
      <c r="P187" s="192">
        <f>'Input| Projects'!$Y187*INDEX('Input| Escalations'!$H$33:$N$33,MATCH('Calc| Project Costs'!P$9,'Input| Escalations'!$H$23:$N$23,0))+'Input| Projects'!$Z187*INDEX('Input| Escalations'!$H$34:$N$34,MATCH('Calc| Project Costs'!P$9,'Input| Escalations'!$H$23:$N$23,0))+'Input| Projects'!$AA187*INDEX('Input| Escalations'!$H$35:$N$35,MATCH('Calc| Project Costs'!P$9,'Input| Escalations'!$H$23:$N$23,0))+1</f>
        <v>1</v>
      </c>
      <c r="Q187" s="192">
        <f>'Input| Projects'!$Y187*INDEX('Input| Escalations'!$H$33:$N$33,MATCH('Calc| Project Costs'!Q$9,'Input| Escalations'!$H$23:$N$23,0))+'Input| Projects'!$Z187*INDEX('Input| Escalations'!$H$34:$N$34,MATCH('Calc| Project Costs'!Q$9,'Input| Escalations'!$H$23:$N$23,0))+'Input| Projects'!$AA187*INDEX('Input| Escalations'!$H$35:$N$35,MATCH('Calc| Project Costs'!Q$9,'Input| Escalations'!$H$23:$N$23,0))+1</f>
        <v>1</v>
      </c>
      <c r="R187" s="192">
        <f>'Input| Projects'!$Y187*INDEX('Input| Escalations'!$H$33:$N$33,MATCH('Calc| Project Costs'!R$9,'Input| Escalations'!$H$23:$N$23,0))+'Input| Projects'!$Z187*INDEX('Input| Escalations'!$H$34:$N$34,MATCH('Calc| Project Costs'!R$9,'Input| Escalations'!$H$23:$N$23,0))+'Input| Projects'!$AA187*INDEX('Input| Escalations'!$H$35:$N$35,MATCH('Calc| Project Costs'!R$9,'Input| Escalations'!$H$23:$N$23,0))+1</f>
        <v>1</v>
      </c>
      <c r="S187" s="192">
        <f>'Input| Projects'!$Y187*INDEX('Input| Escalations'!$H$33:$N$33,MATCH('Calc| Project Costs'!S$9,'Input| Escalations'!$H$23:$N$23,0))+'Input| Projects'!$Z187*INDEX('Input| Escalations'!$H$34:$N$34,MATCH('Calc| Project Costs'!S$9,'Input| Escalations'!$H$23:$N$23,0))+'Input| Projects'!$AA187*INDEX('Input| Escalations'!$H$35:$N$35,MATCH('Calc| Project Costs'!S$9,'Input| Escalations'!$H$23:$N$23,0))+1</f>
        <v>1</v>
      </c>
      <c r="T187" s="192">
        <f>'Input| Projects'!$Y187*INDEX('Input| Escalations'!$H$33:$N$33,MATCH('Calc| Project Costs'!T$9,'Input| Escalations'!$H$23:$N$23,0))+'Input| Projects'!$Z187*INDEX('Input| Escalations'!$H$34:$N$34,MATCH('Calc| Project Costs'!T$9,'Input| Escalations'!$H$23:$N$23,0))+'Input| Projects'!$AA187*INDEX('Input| Escalations'!$H$35:$N$35,MATCH('Calc| Project Costs'!T$9,'Input| Escalations'!$H$23:$N$23,0))+1</f>
        <v>1</v>
      </c>
      <c r="U187" s="106"/>
      <c r="V187" s="186">
        <f t="shared" si="97"/>
        <v>5681.4258200000004</v>
      </c>
      <c r="W187" s="186">
        <f t="shared" si="98"/>
        <v>0</v>
      </c>
      <c r="X187" s="186">
        <f t="shared" si="99"/>
        <v>0</v>
      </c>
      <c r="Y187" s="186">
        <f t="shared" si="75"/>
        <v>0</v>
      </c>
      <c r="Z187" s="186">
        <f t="shared" si="76"/>
        <v>0</v>
      </c>
      <c r="AA187" s="186">
        <f t="shared" si="77"/>
        <v>0</v>
      </c>
      <c r="AB187" s="186">
        <f t="shared" si="78"/>
        <v>0</v>
      </c>
      <c r="AC187" s="106"/>
      <c r="AD187" s="186">
        <f>'Input| Projects'!Q187*N187*'Input| Escalations'!$K$19</f>
        <v>0</v>
      </c>
      <c r="AE187" s="186">
        <f>'Input| Projects'!R187*O187*'Input| Escalations'!$K$19</f>
        <v>0</v>
      </c>
      <c r="AF187" s="186">
        <f>'Input| Projects'!S187*P187*'Input| Escalations'!$K$19</f>
        <v>0</v>
      </c>
      <c r="AG187" s="186">
        <f>'Input| Projects'!T187*Q187*'Input| Escalations'!$K$19</f>
        <v>0</v>
      </c>
      <c r="AH187" s="186">
        <f>'Input| Projects'!U187*R187*'Input| Escalations'!$K$19</f>
        <v>0</v>
      </c>
      <c r="AI187" s="186">
        <f>'Input| Projects'!V187*S187*'Input| Escalations'!$K$19</f>
        <v>0</v>
      </c>
      <c r="AJ187" s="186">
        <f>'Input| Projects'!W187*T187*'Input| Escalations'!$K$19</f>
        <v>0</v>
      </c>
      <c r="AK187" s="106"/>
      <c r="AL187" s="186">
        <f>IFERROR(IF('Input| Overheads'!$C$42="Direct costs",SUMPRODUCT(--('Input| Projects'!$AC187="Yes"),'Calc| Overheads Allocation'!C$8,'Calc| Project Costs'!V187),IF('Input| Overheads'!$C$42="Internal labour",SUMPRODUCT(--('Input| Projects'!$AC187="Yes"),'Calc| Overheads Allocation'!C$8,'Calc| Project Costs'!V187,'Input| Projects'!$Y187),IF('Input| Overheads'!$C$42="DNSP defined",SUMPRODUCT(--('Input| Projects'!$AC187="Yes"),'Calc| Overheads Allocation'!C$61,'Input| Projects'!$AF187),""))),"")</f>
        <v>1862.1419799999999</v>
      </c>
      <c r="AM187" s="186">
        <f>IFERROR(IF('Input| Overheads'!$C$42="Direct costs",SUMPRODUCT(--('Input| Projects'!$AC187="Yes"),'Calc| Overheads Allocation'!D$8,'Calc| Project Costs'!W187),IF('Input| Overheads'!$C$42="Internal labour",SUMPRODUCT(--('Input| Projects'!$AC187="Yes"),'Calc| Overheads Allocation'!D$8,'Calc| Project Costs'!W187,'Input| Projects'!$Y187),IF('Input| Overheads'!$C$42="DNSP defined",SUMPRODUCT(--('Input| Projects'!$AC187="Yes"),'Calc| Overheads Allocation'!D$61,'Input| Projects'!$AF187),""))),"")</f>
        <v>0</v>
      </c>
      <c r="AN187" s="186">
        <f>IFERROR(IF('Input| Overheads'!$C$42="Direct costs",SUMPRODUCT(--('Input| Projects'!$AC187="Yes"),'Calc| Overheads Allocation'!E$8,'Calc| Project Costs'!X187),IF('Input| Overheads'!$C$42="Internal labour",SUMPRODUCT(--('Input| Projects'!$AC187="Yes"),'Calc| Overheads Allocation'!E$8,'Calc| Project Costs'!X187,'Input| Projects'!$Y187),IF('Input| Overheads'!$C$42="DNSP defined",SUMPRODUCT(--('Input| Projects'!$AC187="Yes"),'Calc| Overheads Allocation'!E$61,'Input| Projects'!$AF187),""))),"")</f>
        <v>0</v>
      </c>
      <c r="AO187" s="186">
        <f>IFERROR(IF('Input| Overheads'!$C$42="Direct costs",SUMPRODUCT(--('Input| Projects'!$AC187="Yes"),'Calc| Overheads Allocation'!F$8,'Calc| Project Costs'!Y187),IF('Input| Overheads'!$C$42="Internal labour",SUMPRODUCT(--('Input| Projects'!$AC187="Yes"),'Calc| Overheads Allocation'!F$8,'Calc| Project Costs'!Y187,'Input| Projects'!$Y187),IF('Input| Overheads'!$C$42="DNSP defined",SUMPRODUCT(--('Input| Projects'!$AC187="Yes"),'Calc| Overheads Allocation'!F$61,'Input| Projects'!$AF187),""))),"")</f>
        <v>0</v>
      </c>
      <c r="AP187" s="186">
        <f>IFERROR(IF('Input| Overheads'!$C$42="Direct costs",SUMPRODUCT(--('Input| Projects'!$AC187="Yes"),'Calc| Overheads Allocation'!G$8,'Calc| Project Costs'!Z187),IF('Input| Overheads'!$C$42="Internal labour",SUMPRODUCT(--('Input| Projects'!$AC187="Yes"),'Calc| Overheads Allocation'!G$8,'Calc| Project Costs'!Z187,'Input| Projects'!$Y187),IF('Input| Overheads'!$C$42="DNSP defined",SUMPRODUCT(--('Input| Projects'!$AC187="Yes"),'Calc| Overheads Allocation'!G$61,'Input| Projects'!$AF187),""))),"")</f>
        <v>0</v>
      </c>
      <c r="AQ187" s="186">
        <f>IFERROR(IF('Input| Overheads'!$C$42="Direct costs",SUMPRODUCT(--('Input| Projects'!$AC187="Yes"),'Calc| Overheads Allocation'!H$8,'Calc| Project Costs'!AA187),IF('Input| Overheads'!$C$42="Internal labour",SUMPRODUCT(--('Input| Projects'!$AC187="Yes"),'Calc| Overheads Allocation'!H$8,'Calc| Project Costs'!AA187,'Input| Projects'!$Y187),IF('Input| Overheads'!$C$42="DNSP defined",SUMPRODUCT(--('Input| Projects'!$AC187="Yes"),'Calc| Overheads Allocation'!H$61,'Input| Projects'!$AF187),""))),"")</f>
        <v>0</v>
      </c>
      <c r="AR187" s="186">
        <f>IFERROR(IF('Input| Overheads'!$C$42="Direct costs",SUMPRODUCT(--('Input| Projects'!$AC187="Yes"),'Calc| Overheads Allocation'!I$8,'Calc| Project Costs'!AB187),IF('Input| Overheads'!$C$42="Internal labour",SUMPRODUCT(--('Input| Projects'!$AC187="Yes"),'Calc| Overheads Allocation'!I$8,'Calc| Project Costs'!AB187,'Input| Projects'!$Y187),IF('Input| Overheads'!$C$42="DNSP defined",SUMPRODUCT(--('Input| Projects'!$AC187="Yes"),'Calc| Overheads Allocation'!I$61,'Input| Projects'!$AF187),""))),"")</f>
        <v>0</v>
      </c>
      <c r="AS187" s="106"/>
      <c r="AT187" s="186">
        <f>IFERROR(IF('Input| Overheads'!$C$42="Direct costs",SUMPRODUCT(--('Input| Projects'!$AD187="Yes"),'Calc| Overheads Allocation'!C$9,'Calc| Project Costs'!V187),IF('Input| Overheads'!$C$42="Internal labour",SUMPRODUCT(--('Input| Projects'!$AD187="Yes"),'Calc| Overheads Allocation'!C$9,'Calc| Project Costs'!V187,'Input| Projects'!$Y187),IF('Input| Overheads'!$C$42="DNSP defined",SUMPRODUCT(--('Input| Projects'!$AD187="Yes"),'Calc| Overheads Allocation'!C$62,'Input| Projects'!$AG187),""))),"")</f>
        <v>0</v>
      </c>
      <c r="AU187" s="186">
        <f>IFERROR(IF('Input| Overheads'!$C$42="Direct costs",SUMPRODUCT(--('Input| Projects'!$AD187="Yes"),'Calc| Overheads Allocation'!D$9,'Calc| Project Costs'!W187),IF('Input| Overheads'!$C$42="Internal labour",SUMPRODUCT(--('Input| Projects'!$AD187="Yes"),'Calc| Overheads Allocation'!D$9,'Calc| Project Costs'!W187,'Input| Projects'!$Y187),IF('Input| Overheads'!$C$42="DNSP defined",SUMPRODUCT(--('Input| Projects'!$AD187="Yes"),'Calc| Overheads Allocation'!D$62,'Input| Projects'!$AG187),""))),"")</f>
        <v>0</v>
      </c>
      <c r="AV187" s="186">
        <f>IFERROR(IF('Input| Overheads'!$C$42="Direct costs",SUMPRODUCT(--('Input| Projects'!$AD187="Yes"),'Calc| Overheads Allocation'!E$9,'Calc| Project Costs'!X187),IF('Input| Overheads'!$C$42="Internal labour",SUMPRODUCT(--('Input| Projects'!$AD187="Yes"),'Calc| Overheads Allocation'!E$9,'Calc| Project Costs'!X187,'Input| Projects'!$Y187),IF('Input| Overheads'!$C$42="DNSP defined",SUMPRODUCT(--('Input| Projects'!$AD187="Yes"),'Calc| Overheads Allocation'!E$62,'Input| Projects'!$AG187),""))),"")</f>
        <v>0</v>
      </c>
      <c r="AW187" s="186">
        <f>IFERROR(IF('Input| Overheads'!$C$42="Direct costs",SUMPRODUCT(--('Input| Projects'!$AD187="Yes"),'Calc| Overheads Allocation'!F$9,'Calc| Project Costs'!Y187),IF('Input| Overheads'!$C$42="Internal labour",SUMPRODUCT(--('Input| Projects'!$AD187="Yes"),'Calc| Overheads Allocation'!F$9,'Calc| Project Costs'!Y187,'Input| Projects'!$Y187),IF('Input| Overheads'!$C$42="DNSP defined",SUMPRODUCT(--('Input| Projects'!$AD187="Yes"),'Calc| Overheads Allocation'!F$62,'Input| Projects'!$AG187),""))),"")</f>
        <v>0</v>
      </c>
      <c r="AX187" s="186">
        <f>IFERROR(IF('Input| Overheads'!$C$42="Direct costs",SUMPRODUCT(--('Input| Projects'!$AD187="Yes"),'Calc| Overheads Allocation'!G$9,'Calc| Project Costs'!Z187),IF('Input| Overheads'!$C$42="Internal labour",SUMPRODUCT(--('Input| Projects'!$AD187="Yes"),'Calc| Overheads Allocation'!G$9,'Calc| Project Costs'!Z187,'Input| Projects'!$Y187),IF('Input| Overheads'!$C$42="DNSP defined",SUMPRODUCT(--('Input| Projects'!$AD187="Yes"),'Calc| Overheads Allocation'!G$62,'Input| Projects'!$AG187),""))),"")</f>
        <v>0</v>
      </c>
      <c r="AY187" s="186">
        <f>IFERROR(IF('Input| Overheads'!$C$42="Direct costs",SUMPRODUCT(--('Input| Projects'!$AD187="Yes"),'Calc| Overheads Allocation'!H$9,'Calc| Project Costs'!AA187),IF('Input| Overheads'!$C$42="Internal labour",SUMPRODUCT(--('Input| Projects'!$AD187="Yes"),'Calc| Overheads Allocation'!H$9,'Calc| Project Costs'!AA187,'Input| Projects'!$Y187),IF('Input| Overheads'!$C$42="DNSP defined",SUMPRODUCT(--('Input| Projects'!$AD187="Yes"),'Calc| Overheads Allocation'!H$62,'Input| Projects'!$AG187),""))),"")</f>
        <v>0</v>
      </c>
      <c r="AZ187" s="186">
        <f>IFERROR(IF('Input| Overheads'!$C$42="Direct costs",SUMPRODUCT(--('Input| Projects'!$AD187="Yes"),'Calc| Overheads Allocation'!I$9,'Calc| Project Costs'!AB187),IF('Input| Overheads'!$C$42="Internal labour",SUMPRODUCT(--('Input| Projects'!$AD187="Yes"),'Calc| Overheads Allocation'!I$9,'Calc| Project Costs'!AB187,'Input| Projects'!$Y187),IF('Input| Overheads'!$C$42="DNSP defined",SUMPRODUCT(--('Input| Projects'!$AD187="Yes"),'Calc| Overheads Allocation'!I$62,'Input| Projects'!$AG187),""))),"")</f>
        <v>0</v>
      </c>
      <c r="BA187" s="106"/>
      <c r="BB187" s="186">
        <f t="shared" si="100"/>
        <v>1862.1419799999999</v>
      </c>
      <c r="BC187" s="186">
        <f t="shared" si="101"/>
        <v>0</v>
      </c>
      <c r="BD187" s="186">
        <f t="shared" si="102"/>
        <v>0</v>
      </c>
      <c r="BE187" s="186">
        <f t="shared" si="79"/>
        <v>0</v>
      </c>
      <c r="BF187" s="186">
        <f t="shared" si="80"/>
        <v>0</v>
      </c>
      <c r="BG187" s="186">
        <f t="shared" si="81"/>
        <v>0</v>
      </c>
      <c r="BH187" s="186">
        <f t="shared" si="82"/>
        <v>0</v>
      </c>
      <c r="BI187" s="97"/>
      <c r="BJ187" s="186">
        <f t="shared" si="83"/>
        <v>0</v>
      </c>
      <c r="BK187" s="186" t="str">
        <f t="shared" si="84"/>
        <v/>
      </c>
      <c r="BL187" s="186" t="str">
        <f t="shared" si="85"/>
        <v/>
      </c>
      <c r="BM187" s="186" t="str">
        <f t="shared" si="86"/>
        <v/>
      </c>
      <c r="BN187" s="186" t="str">
        <f t="shared" si="87"/>
        <v/>
      </c>
      <c r="BO187" s="186" t="str">
        <f t="shared" si="88"/>
        <v/>
      </c>
      <c r="BP187" s="186" t="str">
        <f t="shared" si="89"/>
        <v/>
      </c>
      <c r="BQ187" s="97"/>
      <c r="BR187" s="186">
        <f t="shared" si="90"/>
        <v>7543.5678000000007</v>
      </c>
      <c r="BS187" s="186">
        <f t="shared" si="91"/>
        <v>0</v>
      </c>
      <c r="BT187" s="222">
        <f t="shared" si="92"/>
        <v>0</v>
      </c>
      <c r="BU187" s="222">
        <f t="shared" si="93"/>
        <v>0</v>
      </c>
      <c r="BV187" s="222">
        <f t="shared" si="94"/>
        <v>0</v>
      </c>
      <c r="BW187" s="222">
        <f t="shared" si="95"/>
        <v>0</v>
      </c>
      <c r="BX187" s="222">
        <f t="shared" si="96"/>
        <v>0</v>
      </c>
      <c r="BY187" s="106"/>
      <c r="BZ187" s="197">
        <f>IF(SUMIF('Input| Projects'!$AS$8:$CP$8,"Dx",'Input| Projects'!$AS187:$CP187)=0,"",SUMIF('Input| Projects'!$AS$8:$CP$8,"Dx",'Input| Projects'!$AS187:$CP187))</f>
        <v>1</v>
      </c>
      <c r="CA187" s="197" t="str">
        <f>IF(SUMIF('Input| Projects'!$AS$8:$CP$8,"Tx",'Input| Projects'!$AS187:$CP187)=0,"",SUMIF('Input| Projects'!$AS$8:$CP$8,"Tx",'Input| Projects'!$AS187:$CP187))</f>
        <v/>
      </c>
      <c r="CB187" s="150" t="str">
        <f t="shared" si="103"/>
        <v/>
      </c>
    </row>
    <row r="188" spans="2:80" x14ac:dyDescent="0.2">
      <c r="B188" s="201">
        <f>IFERROR('Input| Projects'!B188,"")</f>
        <v>179</v>
      </c>
      <c r="C188" s="42" t="str">
        <f>IFERROR(IF('Input| Projects'!C188="","",'Input| Projects'!C188),"")</f>
        <v>ABB 11kV Series V EDO Fuse Carriers</v>
      </c>
      <c r="D188" s="42" t="str">
        <f>IFERROR(IF('Input| Projects'!D188="","",'Input| Projects'!D188),"")</f>
        <v>REP_01.02.57</v>
      </c>
      <c r="E188" s="104"/>
      <c r="F188" s="190">
        <f>IFERROR('Input| Projects'!I188*'Input| Escalations'!$K$19,"")</f>
        <v>1294.0075300000001</v>
      </c>
      <c r="G188" s="190">
        <f>IFERROR('Input| Projects'!J188*'Input| Escalations'!$K$19,"")</f>
        <v>0</v>
      </c>
      <c r="H188" s="190">
        <f>IFERROR('Input| Projects'!K188*'Input| Escalations'!$K$19,"")</f>
        <v>0</v>
      </c>
      <c r="I188" s="190">
        <f>IFERROR('Input| Projects'!L188*'Input| Escalations'!$K$19,"")</f>
        <v>0</v>
      </c>
      <c r="J188" s="190">
        <f>IFERROR('Input| Projects'!M188*'Input| Escalations'!$K$19,"")</f>
        <v>0</v>
      </c>
      <c r="K188" s="190">
        <f>IFERROR('Input| Projects'!N188*'Input| Escalations'!$K$19,"")</f>
        <v>0</v>
      </c>
      <c r="L188" s="190">
        <f>IFERROR('Input| Projects'!O188*'Input| Escalations'!$K$19,"")</f>
        <v>0</v>
      </c>
      <c r="M188" s="150" t="str">
        <f>IF(ABS(SUM(F188:L188)-(SUM('Input| Projects'!I188:O188)*'Input| Escalations'!$K$19))&lt;0.0000001,"",1)</f>
        <v/>
      </c>
      <c r="N188" s="192">
        <f>'Input| Projects'!$Y188*INDEX('Input| Escalations'!$H$33:$N$33,MATCH('Calc| Project Costs'!N$9,'Input| Escalations'!$H$23:$N$23,0))+'Input| Projects'!$Z188*INDEX('Input| Escalations'!$H$34:$N$34,MATCH('Calc| Project Costs'!N$9,'Input| Escalations'!$H$23:$N$23,0))+'Input| Projects'!$AA188*INDEX('Input| Escalations'!$H$35:$N$35,MATCH('Calc| Project Costs'!N$9,'Input| Escalations'!$H$23:$N$23,0))+1</f>
        <v>1</v>
      </c>
      <c r="O188" s="192">
        <f>'Input| Projects'!$Y188*INDEX('Input| Escalations'!$H$33:$N$33,MATCH('Calc| Project Costs'!O$9,'Input| Escalations'!$H$23:$N$23,0))+'Input| Projects'!$Z188*INDEX('Input| Escalations'!$H$34:$N$34,MATCH('Calc| Project Costs'!O$9,'Input| Escalations'!$H$23:$N$23,0))+'Input| Projects'!$AA188*INDEX('Input| Escalations'!$H$35:$N$35,MATCH('Calc| Project Costs'!O$9,'Input| Escalations'!$H$23:$N$23,0))+1</f>
        <v>1</v>
      </c>
      <c r="P188" s="192">
        <f>'Input| Projects'!$Y188*INDEX('Input| Escalations'!$H$33:$N$33,MATCH('Calc| Project Costs'!P$9,'Input| Escalations'!$H$23:$N$23,0))+'Input| Projects'!$Z188*INDEX('Input| Escalations'!$H$34:$N$34,MATCH('Calc| Project Costs'!P$9,'Input| Escalations'!$H$23:$N$23,0))+'Input| Projects'!$AA188*INDEX('Input| Escalations'!$H$35:$N$35,MATCH('Calc| Project Costs'!P$9,'Input| Escalations'!$H$23:$N$23,0))+1</f>
        <v>1</v>
      </c>
      <c r="Q188" s="192">
        <f>'Input| Projects'!$Y188*INDEX('Input| Escalations'!$H$33:$N$33,MATCH('Calc| Project Costs'!Q$9,'Input| Escalations'!$H$23:$N$23,0))+'Input| Projects'!$Z188*INDEX('Input| Escalations'!$H$34:$N$34,MATCH('Calc| Project Costs'!Q$9,'Input| Escalations'!$H$23:$N$23,0))+'Input| Projects'!$AA188*INDEX('Input| Escalations'!$H$35:$N$35,MATCH('Calc| Project Costs'!Q$9,'Input| Escalations'!$H$23:$N$23,0))+1</f>
        <v>1</v>
      </c>
      <c r="R188" s="192">
        <f>'Input| Projects'!$Y188*INDEX('Input| Escalations'!$H$33:$N$33,MATCH('Calc| Project Costs'!R$9,'Input| Escalations'!$H$23:$N$23,0))+'Input| Projects'!$Z188*INDEX('Input| Escalations'!$H$34:$N$34,MATCH('Calc| Project Costs'!R$9,'Input| Escalations'!$H$23:$N$23,0))+'Input| Projects'!$AA188*INDEX('Input| Escalations'!$H$35:$N$35,MATCH('Calc| Project Costs'!R$9,'Input| Escalations'!$H$23:$N$23,0))+1</f>
        <v>1</v>
      </c>
      <c r="S188" s="192">
        <f>'Input| Projects'!$Y188*INDEX('Input| Escalations'!$H$33:$N$33,MATCH('Calc| Project Costs'!S$9,'Input| Escalations'!$H$23:$N$23,0))+'Input| Projects'!$Z188*INDEX('Input| Escalations'!$H$34:$N$34,MATCH('Calc| Project Costs'!S$9,'Input| Escalations'!$H$23:$N$23,0))+'Input| Projects'!$AA188*INDEX('Input| Escalations'!$H$35:$N$35,MATCH('Calc| Project Costs'!S$9,'Input| Escalations'!$H$23:$N$23,0))+1</f>
        <v>1</v>
      </c>
      <c r="T188" s="192">
        <f>'Input| Projects'!$Y188*INDEX('Input| Escalations'!$H$33:$N$33,MATCH('Calc| Project Costs'!T$9,'Input| Escalations'!$H$23:$N$23,0))+'Input| Projects'!$Z188*INDEX('Input| Escalations'!$H$34:$N$34,MATCH('Calc| Project Costs'!T$9,'Input| Escalations'!$H$23:$N$23,0))+'Input| Projects'!$AA188*INDEX('Input| Escalations'!$H$35:$N$35,MATCH('Calc| Project Costs'!T$9,'Input| Escalations'!$H$23:$N$23,0))+1</f>
        <v>1</v>
      </c>
      <c r="U188" s="106"/>
      <c r="V188" s="186">
        <f t="shared" si="97"/>
        <v>1294.0075300000001</v>
      </c>
      <c r="W188" s="186">
        <f t="shared" si="98"/>
        <v>0</v>
      </c>
      <c r="X188" s="186">
        <f t="shared" si="99"/>
        <v>0</v>
      </c>
      <c r="Y188" s="186">
        <f t="shared" si="75"/>
        <v>0</v>
      </c>
      <c r="Z188" s="186">
        <f t="shared" si="76"/>
        <v>0</v>
      </c>
      <c r="AA188" s="186">
        <f t="shared" si="77"/>
        <v>0</v>
      </c>
      <c r="AB188" s="186">
        <f t="shared" si="78"/>
        <v>0</v>
      </c>
      <c r="AC188" s="106"/>
      <c r="AD188" s="186">
        <f>'Input| Projects'!Q188*N188*'Input| Escalations'!$K$19</f>
        <v>0</v>
      </c>
      <c r="AE188" s="186">
        <f>'Input| Projects'!R188*O188*'Input| Escalations'!$K$19</f>
        <v>0</v>
      </c>
      <c r="AF188" s="186">
        <f>'Input| Projects'!S188*P188*'Input| Escalations'!$K$19</f>
        <v>0</v>
      </c>
      <c r="AG188" s="186">
        <f>'Input| Projects'!T188*Q188*'Input| Escalations'!$K$19</f>
        <v>0</v>
      </c>
      <c r="AH188" s="186">
        <f>'Input| Projects'!U188*R188*'Input| Escalations'!$K$19</f>
        <v>0</v>
      </c>
      <c r="AI188" s="186">
        <f>'Input| Projects'!V188*S188*'Input| Escalations'!$K$19</f>
        <v>0</v>
      </c>
      <c r="AJ188" s="186">
        <f>'Input| Projects'!W188*T188*'Input| Escalations'!$K$19</f>
        <v>0</v>
      </c>
      <c r="AK188" s="106"/>
      <c r="AL188" s="186">
        <f>IFERROR(IF('Input| Overheads'!$C$42="Direct costs",SUMPRODUCT(--('Input| Projects'!$AC188="Yes"),'Calc| Overheads Allocation'!C$8,'Calc| Project Costs'!V188),IF('Input| Overheads'!$C$42="Internal labour",SUMPRODUCT(--('Input| Projects'!$AC188="Yes"),'Calc| Overheads Allocation'!C$8,'Calc| Project Costs'!V188,'Input| Projects'!$Y188),IF('Input| Overheads'!$C$42="DNSP defined",SUMPRODUCT(--('Input| Projects'!$AC188="Yes"),'Calc| Overheads Allocation'!C$61,'Input| Projects'!$AF188),""))),"")</f>
        <v>865.23480000000006</v>
      </c>
      <c r="AM188" s="186">
        <f>IFERROR(IF('Input| Overheads'!$C$42="Direct costs",SUMPRODUCT(--('Input| Projects'!$AC188="Yes"),'Calc| Overheads Allocation'!D$8,'Calc| Project Costs'!W188),IF('Input| Overheads'!$C$42="Internal labour",SUMPRODUCT(--('Input| Projects'!$AC188="Yes"),'Calc| Overheads Allocation'!D$8,'Calc| Project Costs'!W188,'Input| Projects'!$Y188),IF('Input| Overheads'!$C$42="DNSP defined",SUMPRODUCT(--('Input| Projects'!$AC188="Yes"),'Calc| Overheads Allocation'!D$61,'Input| Projects'!$AF188),""))),"")</f>
        <v>0</v>
      </c>
      <c r="AN188" s="186">
        <f>IFERROR(IF('Input| Overheads'!$C$42="Direct costs",SUMPRODUCT(--('Input| Projects'!$AC188="Yes"),'Calc| Overheads Allocation'!E$8,'Calc| Project Costs'!X188),IF('Input| Overheads'!$C$42="Internal labour",SUMPRODUCT(--('Input| Projects'!$AC188="Yes"),'Calc| Overheads Allocation'!E$8,'Calc| Project Costs'!X188,'Input| Projects'!$Y188),IF('Input| Overheads'!$C$42="DNSP defined",SUMPRODUCT(--('Input| Projects'!$AC188="Yes"),'Calc| Overheads Allocation'!E$61,'Input| Projects'!$AF188),""))),"")</f>
        <v>0</v>
      </c>
      <c r="AO188" s="186">
        <f>IFERROR(IF('Input| Overheads'!$C$42="Direct costs",SUMPRODUCT(--('Input| Projects'!$AC188="Yes"),'Calc| Overheads Allocation'!F$8,'Calc| Project Costs'!Y188),IF('Input| Overheads'!$C$42="Internal labour",SUMPRODUCT(--('Input| Projects'!$AC188="Yes"),'Calc| Overheads Allocation'!F$8,'Calc| Project Costs'!Y188,'Input| Projects'!$Y188),IF('Input| Overheads'!$C$42="DNSP defined",SUMPRODUCT(--('Input| Projects'!$AC188="Yes"),'Calc| Overheads Allocation'!F$61,'Input| Projects'!$AF188),""))),"")</f>
        <v>0</v>
      </c>
      <c r="AP188" s="186">
        <f>IFERROR(IF('Input| Overheads'!$C$42="Direct costs",SUMPRODUCT(--('Input| Projects'!$AC188="Yes"),'Calc| Overheads Allocation'!G$8,'Calc| Project Costs'!Z188),IF('Input| Overheads'!$C$42="Internal labour",SUMPRODUCT(--('Input| Projects'!$AC188="Yes"),'Calc| Overheads Allocation'!G$8,'Calc| Project Costs'!Z188,'Input| Projects'!$Y188),IF('Input| Overheads'!$C$42="DNSP defined",SUMPRODUCT(--('Input| Projects'!$AC188="Yes"),'Calc| Overheads Allocation'!G$61,'Input| Projects'!$AF188),""))),"")</f>
        <v>0</v>
      </c>
      <c r="AQ188" s="186">
        <f>IFERROR(IF('Input| Overheads'!$C$42="Direct costs",SUMPRODUCT(--('Input| Projects'!$AC188="Yes"),'Calc| Overheads Allocation'!H$8,'Calc| Project Costs'!AA188),IF('Input| Overheads'!$C$42="Internal labour",SUMPRODUCT(--('Input| Projects'!$AC188="Yes"),'Calc| Overheads Allocation'!H$8,'Calc| Project Costs'!AA188,'Input| Projects'!$Y188),IF('Input| Overheads'!$C$42="DNSP defined",SUMPRODUCT(--('Input| Projects'!$AC188="Yes"),'Calc| Overheads Allocation'!H$61,'Input| Projects'!$AF188),""))),"")</f>
        <v>0</v>
      </c>
      <c r="AR188" s="186">
        <f>IFERROR(IF('Input| Overheads'!$C$42="Direct costs",SUMPRODUCT(--('Input| Projects'!$AC188="Yes"),'Calc| Overheads Allocation'!I$8,'Calc| Project Costs'!AB188),IF('Input| Overheads'!$C$42="Internal labour",SUMPRODUCT(--('Input| Projects'!$AC188="Yes"),'Calc| Overheads Allocation'!I$8,'Calc| Project Costs'!AB188,'Input| Projects'!$Y188),IF('Input| Overheads'!$C$42="DNSP defined",SUMPRODUCT(--('Input| Projects'!$AC188="Yes"),'Calc| Overheads Allocation'!I$61,'Input| Projects'!$AF188),""))),"")</f>
        <v>0</v>
      </c>
      <c r="AS188" s="106"/>
      <c r="AT188" s="186">
        <f>IFERROR(IF('Input| Overheads'!$C$42="Direct costs",SUMPRODUCT(--('Input| Projects'!$AD188="Yes"),'Calc| Overheads Allocation'!C$9,'Calc| Project Costs'!V188),IF('Input| Overheads'!$C$42="Internal labour",SUMPRODUCT(--('Input| Projects'!$AD188="Yes"),'Calc| Overheads Allocation'!C$9,'Calc| Project Costs'!V188,'Input| Projects'!$Y188),IF('Input| Overheads'!$C$42="DNSP defined",SUMPRODUCT(--('Input| Projects'!$AD188="Yes"),'Calc| Overheads Allocation'!C$62,'Input| Projects'!$AG188),""))),"")</f>
        <v>0</v>
      </c>
      <c r="AU188" s="186">
        <f>IFERROR(IF('Input| Overheads'!$C$42="Direct costs",SUMPRODUCT(--('Input| Projects'!$AD188="Yes"),'Calc| Overheads Allocation'!D$9,'Calc| Project Costs'!W188),IF('Input| Overheads'!$C$42="Internal labour",SUMPRODUCT(--('Input| Projects'!$AD188="Yes"),'Calc| Overheads Allocation'!D$9,'Calc| Project Costs'!W188,'Input| Projects'!$Y188),IF('Input| Overheads'!$C$42="DNSP defined",SUMPRODUCT(--('Input| Projects'!$AD188="Yes"),'Calc| Overheads Allocation'!D$62,'Input| Projects'!$AG188),""))),"")</f>
        <v>0</v>
      </c>
      <c r="AV188" s="186">
        <f>IFERROR(IF('Input| Overheads'!$C$42="Direct costs",SUMPRODUCT(--('Input| Projects'!$AD188="Yes"),'Calc| Overheads Allocation'!E$9,'Calc| Project Costs'!X188),IF('Input| Overheads'!$C$42="Internal labour",SUMPRODUCT(--('Input| Projects'!$AD188="Yes"),'Calc| Overheads Allocation'!E$9,'Calc| Project Costs'!X188,'Input| Projects'!$Y188),IF('Input| Overheads'!$C$42="DNSP defined",SUMPRODUCT(--('Input| Projects'!$AD188="Yes"),'Calc| Overheads Allocation'!E$62,'Input| Projects'!$AG188),""))),"")</f>
        <v>0</v>
      </c>
      <c r="AW188" s="186">
        <f>IFERROR(IF('Input| Overheads'!$C$42="Direct costs",SUMPRODUCT(--('Input| Projects'!$AD188="Yes"),'Calc| Overheads Allocation'!F$9,'Calc| Project Costs'!Y188),IF('Input| Overheads'!$C$42="Internal labour",SUMPRODUCT(--('Input| Projects'!$AD188="Yes"),'Calc| Overheads Allocation'!F$9,'Calc| Project Costs'!Y188,'Input| Projects'!$Y188),IF('Input| Overheads'!$C$42="DNSP defined",SUMPRODUCT(--('Input| Projects'!$AD188="Yes"),'Calc| Overheads Allocation'!F$62,'Input| Projects'!$AG188),""))),"")</f>
        <v>0</v>
      </c>
      <c r="AX188" s="186">
        <f>IFERROR(IF('Input| Overheads'!$C$42="Direct costs",SUMPRODUCT(--('Input| Projects'!$AD188="Yes"),'Calc| Overheads Allocation'!G$9,'Calc| Project Costs'!Z188),IF('Input| Overheads'!$C$42="Internal labour",SUMPRODUCT(--('Input| Projects'!$AD188="Yes"),'Calc| Overheads Allocation'!G$9,'Calc| Project Costs'!Z188,'Input| Projects'!$Y188),IF('Input| Overheads'!$C$42="DNSP defined",SUMPRODUCT(--('Input| Projects'!$AD188="Yes"),'Calc| Overheads Allocation'!G$62,'Input| Projects'!$AG188),""))),"")</f>
        <v>0</v>
      </c>
      <c r="AY188" s="186">
        <f>IFERROR(IF('Input| Overheads'!$C$42="Direct costs",SUMPRODUCT(--('Input| Projects'!$AD188="Yes"),'Calc| Overheads Allocation'!H$9,'Calc| Project Costs'!AA188),IF('Input| Overheads'!$C$42="Internal labour",SUMPRODUCT(--('Input| Projects'!$AD188="Yes"),'Calc| Overheads Allocation'!H$9,'Calc| Project Costs'!AA188,'Input| Projects'!$Y188),IF('Input| Overheads'!$C$42="DNSP defined",SUMPRODUCT(--('Input| Projects'!$AD188="Yes"),'Calc| Overheads Allocation'!H$62,'Input| Projects'!$AG188),""))),"")</f>
        <v>0</v>
      </c>
      <c r="AZ188" s="186">
        <f>IFERROR(IF('Input| Overheads'!$C$42="Direct costs",SUMPRODUCT(--('Input| Projects'!$AD188="Yes"),'Calc| Overheads Allocation'!I$9,'Calc| Project Costs'!AB188),IF('Input| Overheads'!$C$42="Internal labour",SUMPRODUCT(--('Input| Projects'!$AD188="Yes"),'Calc| Overheads Allocation'!I$9,'Calc| Project Costs'!AB188,'Input| Projects'!$Y188),IF('Input| Overheads'!$C$42="DNSP defined",SUMPRODUCT(--('Input| Projects'!$AD188="Yes"),'Calc| Overheads Allocation'!I$62,'Input| Projects'!$AG188),""))),"")</f>
        <v>0</v>
      </c>
      <c r="BA188" s="106"/>
      <c r="BB188" s="186">
        <f t="shared" si="100"/>
        <v>865.23480000000006</v>
      </c>
      <c r="BC188" s="186">
        <f t="shared" si="101"/>
        <v>0</v>
      </c>
      <c r="BD188" s="186">
        <f t="shared" si="102"/>
        <v>0</v>
      </c>
      <c r="BE188" s="186">
        <f t="shared" si="79"/>
        <v>0</v>
      </c>
      <c r="BF188" s="186">
        <f t="shared" si="80"/>
        <v>0</v>
      </c>
      <c r="BG188" s="186">
        <f t="shared" si="81"/>
        <v>0</v>
      </c>
      <c r="BH188" s="186">
        <f t="shared" si="82"/>
        <v>0</v>
      </c>
      <c r="BI188" s="97"/>
      <c r="BJ188" s="186">
        <f t="shared" si="83"/>
        <v>0</v>
      </c>
      <c r="BK188" s="186" t="str">
        <f t="shared" si="84"/>
        <v/>
      </c>
      <c r="BL188" s="186" t="str">
        <f t="shared" si="85"/>
        <v/>
      </c>
      <c r="BM188" s="186" t="str">
        <f t="shared" si="86"/>
        <v/>
      </c>
      <c r="BN188" s="186" t="str">
        <f t="shared" si="87"/>
        <v/>
      </c>
      <c r="BO188" s="186" t="str">
        <f t="shared" si="88"/>
        <v/>
      </c>
      <c r="BP188" s="186" t="str">
        <f t="shared" si="89"/>
        <v/>
      </c>
      <c r="BQ188" s="97"/>
      <c r="BR188" s="186">
        <f t="shared" si="90"/>
        <v>2159.24233</v>
      </c>
      <c r="BS188" s="186">
        <f t="shared" si="91"/>
        <v>0</v>
      </c>
      <c r="BT188" s="222">
        <f t="shared" si="92"/>
        <v>0</v>
      </c>
      <c r="BU188" s="222">
        <f t="shared" si="93"/>
        <v>0</v>
      </c>
      <c r="BV188" s="222">
        <f t="shared" si="94"/>
        <v>0</v>
      </c>
      <c r="BW188" s="222">
        <f t="shared" si="95"/>
        <v>0</v>
      </c>
      <c r="BX188" s="222">
        <f t="shared" si="96"/>
        <v>0</v>
      </c>
      <c r="BY188" s="106"/>
      <c r="BZ188" s="197">
        <f>IF(SUMIF('Input| Projects'!$AS$8:$CP$8,"Dx",'Input| Projects'!$AS188:$CP188)=0,"",SUMIF('Input| Projects'!$AS$8:$CP$8,"Dx",'Input| Projects'!$AS188:$CP188))</f>
        <v>1</v>
      </c>
      <c r="CA188" s="197" t="str">
        <f>IF(SUMIF('Input| Projects'!$AS$8:$CP$8,"Tx",'Input| Projects'!$AS188:$CP188)=0,"",SUMIF('Input| Projects'!$AS$8:$CP$8,"Tx",'Input| Projects'!$AS188:$CP188))</f>
        <v/>
      </c>
      <c r="CB188" s="150" t="str">
        <f t="shared" si="103"/>
        <v/>
      </c>
    </row>
    <row r="189" spans="2:80" x14ac:dyDescent="0.2">
      <c r="B189" s="201">
        <f>IFERROR('Input| Projects'!B189,"")</f>
        <v>180</v>
      </c>
      <c r="C189" s="42" t="str">
        <f>IFERROR(IF('Input| Projects'!C189="","",'Input| Projects'!C189),"")</f>
        <v>REP SCADA Equipment - DC</v>
      </c>
      <c r="D189" s="42" t="str">
        <f>IFERROR(IF('Input| Projects'!D189="","",'Input| Projects'!D189),"")</f>
        <v>REP_01.02.59</v>
      </c>
      <c r="E189" s="104"/>
      <c r="F189" s="190">
        <f>IFERROR('Input| Projects'!I189*'Input| Escalations'!$K$19,"")</f>
        <v>273.33892000000003</v>
      </c>
      <c r="G189" s="190">
        <f>IFERROR('Input| Projects'!J189*'Input| Escalations'!$K$19,"")</f>
        <v>0</v>
      </c>
      <c r="H189" s="190">
        <f>IFERROR('Input| Projects'!K189*'Input| Escalations'!$K$19,"")</f>
        <v>0</v>
      </c>
      <c r="I189" s="190">
        <f>IFERROR('Input| Projects'!L189*'Input| Escalations'!$K$19,"")</f>
        <v>0</v>
      </c>
      <c r="J189" s="190">
        <f>IFERROR('Input| Projects'!M189*'Input| Escalations'!$K$19,"")</f>
        <v>0</v>
      </c>
      <c r="K189" s="190">
        <f>IFERROR('Input| Projects'!N189*'Input| Escalations'!$K$19,"")</f>
        <v>0</v>
      </c>
      <c r="L189" s="190">
        <f>IFERROR('Input| Projects'!O189*'Input| Escalations'!$K$19,"")</f>
        <v>0</v>
      </c>
      <c r="M189" s="150" t="str">
        <f>IF(ABS(SUM(F189:L189)-(SUM('Input| Projects'!I189:O189)*'Input| Escalations'!$K$19))&lt;0.0000001,"",1)</f>
        <v/>
      </c>
      <c r="N189" s="192">
        <f>'Input| Projects'!$Y189*INDEX('Input| Escalations'!$H$33:$N$33,MATCH('Calc| Project Costs'!N$9,'Input| Escalations'!$H$23:$N$23,0))+'Input| Projects'!$Z189*INDEX('Input| Escalations'!$H$34:$N$34,MATCH('Calc| Project Costs'!N$9,'Input| Escalations'!$H$23:$N$23,0))+'Input| Projects'!$AA189*INDEX('Input| Escalations'!$H$35:$N$35,MATCH('Calc| Project Costs'!N$9,'Input| Escalations'!$H$23:$N$23,0))+1</f>
        <v>1</v>
      </c>
      <c r="O189" s="192">
        <f>'Input| Projects'!$Y189*INDEX('Input| Escalations'!$H$33:$N$33,MATCH('Calc| Project Costs'!O$9,'Input| Escalations'!$H$23:$N$23,0))+'Input| Projects'!$Z189*INDEX('Input| Escalations'!$H$34:$N$34,MATCH('Calc| Project Costs'!O$9,'Input| Escalations'!$H$23:$N$23,0))+'Input| Projects'!$AA189*INDEX('Input| Escalations'!$H$35:$N$35,MATCH('Calc| Project Costs'!O$9,'Input| Escalations'!$H$23:$N$23,0))+1</f>
        <v>1</v>
      </c>
      <c r="P189" s="192">
        <f>'Input| Projects'!$Y189*INDEX('Input| Escalations'!$H$33:$N$33,MATCH('Calc| Project Costs'!P$9,'Input| Escalations'!$H$23:$N$23,0))+'Input| Projects'!$Z189*INDEX('Input| Escalations'!$H$34:$N$34,MATCH('Calc| Project Costs'!P$9,'Input| Escalations'!$H$23:$N$23,0))+'Input| Projects'!$AA189*INDEX('Input| Escalations'!$H$35:$N$35,MATCH('Calc| Project Costs'!P$9,'Input| Escalations'!$H$23:$N$23,0))+1</f>
        <v>1</v>
      </c>
      <c r="Q189" s="192">
        <f>'Input| Projects'!$Y189*INDEX('Input| Escalations'!$H$33:$N$33,MATCH('Calc| Project Costs'!Q$9,'Input| Escalations'!$H$23:$N$23,0))+'Input| Projects'!$Z189*INDEX('Input| Escalations'!$H$34:$N$34,MATCH('Calc| Project Costs'!Q$9,'Input| Escalations'!$H$23:$N$23,0))+'Input| Projects'!$AA189*INDEX('Input| Escalations'!$H$35:$N$35,MATCH('Calc| Project Costs'!Q$9,'Input| Escalations'!$H$23:$N$23,0))+1</f>
        <v>1</v>
      </c>
      <c r="R189" s="192">
        <f>'Input| Projects'!$Y189*INDEX('Input| Escalations'!$H$33:$N$33,MATCH('Calc| Project Costs'!R$9,'Input| Escalations'!$H$23:$N$23,0))+'Input| Projects'!$Z189*INDEX('Input| Escalations'!$H$34:$N$34,MATCH('Calc| Project Costs'!R$9,'Input| Escalations'!$H$23:$N$23,0))+'Input| Projects'!$AA189*INDEX('Input| Escalations'!$H$35:$N$35,MATCH('Calc| Project Costs'!R$9,'Input| Escalations'!$H$23:$N$23,0))+1</f>
        <v>1</v>
      </c>
      <c r="S189" s="192">
        <f>'Input| Projects'!$Y189*INDEX('Input| Escalations'!$H$33:$N$33,MATCH('Calc| Project Costs'!S$9,'Input| Escalations'!$H$23:$N$23,0))+'Input| Projects'!$Z189*INDEX('Input| Escalations'!$H$34:$N$34,MATCH('Calc| Project Costs'!S$9,'Input| Escalations'!$H$23:$N$23,0))+'Input| Projects'!$AA189*INDEX('Input| Escalations'!$H$35:$N$35,MATCH('Calc| Project Costs'!S$9,'Input| Escalations'!$H$23:$N$23,0))+1</f>
        <v>1</v>
      </c>
      <c r="T189" s="192">
        <f>'Input| Projects'!$Y189*INDEX('Input| Escalations'!$H$33:$N$33,MATCH('Calc| Project Costs'!T$9,'Input| Escalations'!$H$23:$N$23,0))+'Input| Projects'!$Z189*INDEX('Input| Escalations'!$H$34:$N$34,MATCH('Calc| Project Costs'!T$9,'Input| Escalations'!$H$23:$N$23,0))+'Input| Projects'!$AA189*INDEX('Input| Escalations'!$H$35:$N$35,MATCH('Calc| Project Costs'!T$9,'Input| Escalations'!$H$23:$N$23,0))+1</f>
        <v>1</v>
      </c>
      <c r="U189" s="106"/>
      <c r="V189" s="186">
        <f t="shared" si="97"/>
        <v>273.33892000000003</v>
      </c>
      <c r="W189" s="186">
        <f t="shared" si="98"/>
        <v>0</v>
      </c>
      <c r="X189" s="186">
        <f t="shared" si="99"/>
        <v>0</v>
      </c>
      <c r="Y189" s="186">
        <f t="shared" si="75"/>
        <v>0</v>
      </c>
      <c r="Z189" s="186">
        <f t="shared" si="76"/>
        <v>0</v>
      </c>
      <c r="AA189" s="186">
        <f t="shared" si="77"/>
        <v>0</v>
      </c>
      <c r="AB189" s="186">
        <f t="shared" si="78"/>
        <v>0</v>
      </c>
      <c r="AC189" s="106"/>
      <c r="AD189" s="186">
        <f>'Input| Projects'!Q189*N189*'Input| Escalations'!$K$19</f>
        <v>0</v>
      </c>
      <c r="AE189" s="186">
        <f>'Input| Projects'!R189*O189*'Input| Escalations'!$K$19</f>
        <v>0</v>
      </c>
      <c r="AF189" s="186">
        <f>'Input| Projects'!S189*P189*'Input| Escalations'!$K$19</f>
        <v>0</v>
      </c>
      <c r="AG189" s="186">
        <f>'Input| Projects'!T189*Q189*'Input| Escalations'!$K$19</f>
        <v>0</v>
      </c>
      <c r="AH189" s="186">
        <f>'Input| Projects'!U189*R189*'Input| Escalations'!$K$19</f>
        <v>0</v>
      </c>
      <c r="AI189" s="186">
        <f>'Input| Projects'!V189*S189*'Input| Escalations'!$K$19</f>
        <v>0</v>
      </c>
      <c r="AJ189" s="186">
        <f>'Input| Projects'!W189*T189*'Input| Escalations'!$K$19</f>
        <v>0</v>
      </c>
      <c r="AK189" s="106"/>
      <c r="AL189" s="186">
        <f>IFERROR(IF('Input| Overheads'!$C$42="Direct costs",SUMPRODUCT(--('Input| Projects'!$AC189="Yes"),'Calc| Overheads Allocation'!C$8,'Calc| Project Costs'!V189),IF('Input| Overheads'!$C$42="Internal labour",SUMPRODUCT(--('Input| Projects'!$AC189="Yes"),'Calc| Overheads Allocation'!C$8,'Calc| Project Costs'!V189,'Input| Projects'!$Y189),IF('Input| Overheads'!$C$42="DNSP defined",SUMPRODUCT(--('Input| Projects'!$AC189="Yes"),'Calc| Overheads Allocation'!C$61,'Input| Projects'!$AF189),""))),"")</f>
        <v>37.049030000000002</v>
      </c>
      <c r="AM189" s="186">
        <f>IFERROR(IF('Input| Overheads'!$C$42="Direct costs",SUMPRODUCT(--('Input| Projects'!$AC189="Yes"),'Calc| Overheads Allocation'!D$8,'Calc| Project Costs'!W189),IF('Input| Overheads'!$C$42="Internal labour",SUMPRODUCT(--('Input| Projects'!$AC189="Yes"),'Calc| Overheads Allocation'!D$8,'Calc| Project Costs'!W189,'Input| Projects'!$Y189),IF('Input| Overheads'!$C$42="DNSP defined",SUMPRODUCT(--('Input| Projects'!$AC189="Yes"),'Calc| Overheads Allocation'!D$61,'Input| Projects'!$AF189),""))),"")</f>
        <v>0</v>
      </c>
      <c r="AN189" s="186">
        <f>IFERROR(IF('Input| Overheads'!$C$42="Direct costs",SUMPRODUCT(--('Input| Projects'!$AC189="Yes"),'Calc| Overheads Allocation'!E$8,'Calc| Project Costs'!X189),IF('Input| Overheads'!$C$42="Internal labour",SUMPRODUCT(--('Input| Projects'!$AC189="Yes"),'Calc| Overheads Allocation'!E$8,'Calc| Project Costs'!X189,'Input| Projects'!$Y189),IF('Input| Overheads'!$C$42="DNSP defined",SUMPRODUCT(--('Input| Projects'!$AC189="Yes"),'Calc| Overheads Allocation'!E$61,'Input| Projects'!$AF189),""))),"")</f>
        <v>0</v>
      </c>
      <c r="AO189" s="186">
        <f>IFERROR(IF('Input| Overheads'!$C$42="Direct costs",SUMPRODUCT(--('Input| Projects'!$AC189="Yes"),'Calc| Overheads Allocation'!F$8,'Calc| Project Costs'!Y189),IF('Input| Overheads'!$C$42="Internal labour",SUMPRODUCT(--('Input| Projects'!$AC189="Yes"),'Calc| Overheads Allocation'!F$8,'Calc| Project Costs'!Y189,'Input| Projects'!$Y189),IF('Input| Overheads'!$C$42="DNSP defined",SUMPRODUCT(--('Input| Projects'!$AC189="Yes"),'Calc| Overheads Allocation'!F$61,'Input| Projects'!$AF189),""))),"")</f>
        <v>0</v>
      </c>
      <c r="AP189" s="186">
        <f>IFERROR(IF('Input| Overheads'!$C$42="Direct costs",SUMPRODUCT(--('Input| Projects'!$AC189="Yes"),'Calc| Overheads Allocation'!G$8,'Calc| Project Costs'!Z189),IF('Input| Overheads'!$C$42="Internal labour",SUMPRODUCT(--('Input| Projects'!$AC189="Yes"),'Calc| Overheads Allocation'!G$8,'Calc| Project Costs'!Z189,'Input| Projects'!$Y189),IF('Input| Overheads'!$C$42="DNSP defined",SUMPRODUCT(--('Input| Projects'!$AC189="Yes"),'Calc| Overheads Allocation'!G$61,'Input| Projects'!$AF189),""))),"")</f>
        <v>0</v>
      </c>
      <c r="AQ189" s="186">
        <f>IFERROR(IF('Input| Overheads'!$C$42="Direct costs",SUMPRODUCT(--('Input| Projects'!$AC189="Yes"),'Calc| Overheads Allocation'!H$8,'Calc| Project Costs'!AA189),IF('Input| Overheads'!$C$42="Internal labour",SUMPRODUCT(--('Input| Projects'!$AC189="Yes"),'Calc| Overheads Allocation'!H$8,'Calc| Project Costs'!AA189,'Input| Projects'!$Y189),IF('Input| Overheads'!$C$42="DNSP defined",SUMPRODUCT(--('Input| Projects'!$AC189="Yes"),'Calc| Overheads Allocation'!H$61,'Input| Projects'!$AF189),""))),"")</f>
        <v>0</v>
      </c>
      <c r="AR189" s="186">
        <f>IFERROR(IF('Input| Overheads'!$C$42="Direct costs",SUMPRODUCT(--('Input| Projects'!$AC189="Yes"),'Calc| Overheads Allocation'!I$8,'Calc| Project Costs'!AB189),IF('Input| Overheads'!$C$42="Internal labour",SUMPRODUCT(--('Input| Projects'!$AC189="Yes"),'Calc| Overheads Allocation'!I$8,'Calc| Project Costs'!AB189,'Input| Projects'!$Y189),IF('Input| Overheads'!$C$42="DNSP defined",SUMPRODUCT(--('Input| Projects'!$AC189="Yes"),'Calc| Overheads Allocation'!I$61,'Input| Projects'!$AF189),""))),"")</f>
        <v>0</v>
      </c>
      <c r="AS189" s="106"/>
      <c r="AT189" s="186">
        <f>IFERROR(IF('Input| Overheads'!$C$42="Direct costs",SUMPRODUCT(--('Input| Projects'!$AD189="Yes"),'Calc| Overheads Allocation'!C$9,'Calc| Project Costs'!V189),IF('Input| Overheads'!$C$42="Internal labour",SUMPRODUCT(--('Input| Projects'!$AD189="Yes"),'Calc| Overheads Allocation'!C$9,'Calc| Project Costs'!V189,'Input| Projects'!$Y189),IF('Input| Overheads'!$C$42="DNSP defined",SUMPRODUCT(--('Input| Projects'!$AD189="Yes"),'Calc| Overheads Allocation'!C$62,'Input| Projects'!$AG189),""))),"")</f>
        <v>0</v>
      </c>
      <c r="AU189" s="186">
        <f>IFERROR(IF('Input| Overheads'!$C$42="Direct costs",SUMPRODUCT(--('Input| Projects'!$AD189="Yes"),'Calc| Overheads Allocation'!D$9,'Calc| Project Costs'!W189),IF('Input| Overheads'!$C$42="Internal labour",SUMPRODUCT(--('Input| Projects'!$AD189="Yes"),'Calc| Overheads Allocation'!D$9,'Calc| Project Costs'!W189,'Input| Projects'!$Y189),IF('Input| Overheads'!$C$42="DNSP defined",SUMPRODUCT(--('Input| Projects'!$AD189="Yes"),'Calc| Overheads Allocation'!D$62,'Input| Projects'!$AG189),""))),"")</f>
        <v>0</v>
      </c>
      <c r="AV189" s="186">
        <f>IFERROR(IF('Input| Overheads'!$C$42="Direct costs",SUMPRODUCT(--('Input| Projects'!$AD189="Yes"),'Calc| Overheads Allocation'!E$9,'Calc| Project Costs'!X189),IF('Input| Overheads'!$C$42="Internal labour",SUMPRODUCT(--('Input| Projects'!$AD189="Yes"),'Calc| Overheads Allocation'!E$9,'Calc| Project Costs'!X189,'Input| Projects'!$Y189),IF('Input| Overheads'!$C$42="DNSP defined",SUMPRODUCT(--('Input| Projects'!$AD189="Yes"),'Calc| Overheads Allocation'!E$62,'Input| Projects'!$AG189),""))),"")</f>
        <v>0</v>
      </c>
      <c r="AW189" s="186">
        <f>IFERROR(IF('Input| Overheads'!$C$42="Direct costs",SUMPRODUCT(--('Input| Projects'!$AD189="Yes"),'Calc| Overheads Allocation'!F$9,'Calc| Project Costs'!Y189),IF('Input| Overheads'!$C$42="Internal labour",SUMPRODUCT(--('Input| Projects'!$AD189="Yes"),'Calc| Overheads Allocation'!F$9,'Calc| Project Costs'!Y189,'Input| Projects'!$Y189),IF('Input| Overheads'!$C$42="DNSP defined",SUMPRODUCT(--('Input| Projects'!$AD189="Yes"),'Calc| Overheads Allocation'!F$62,'Input| Projects'!$AG189),""))),"")</f>
        <v>0</v>
      </c>
      <c r="AX189" s="186">
        <f>IFERROR(IF('Input| Overheads'!$C$42="Direct costs",SUMPRODUCT(--('Input| Projects'!$AD189="Yes"),'Calc| Overheads Allocation'!G$9,'Calc| Project Costs'!Z189),IF('Input| Overheads'!$C$42="Internal labour",SUMPRODUCT(--('Input| Projects'!$AD189="Yes"),'Calc| Overheads Allocation'!G$9,'Calc| Project Costs'!Z189,'Input| Projects'!$Y189),IF('Input| Overheads'!$C$42="DNSP defined",SUMPRODUCT(--('Input| Projects'!$AD189="Yes"),'Calc| Overheads Allocation'!G$62,'Input| Projects'!$AG189),""))),"")</f>
        <v>0</v>
      </c>
      <c r="AY189" s="186">
        <f>IFERROR(IF('Input| Overheads'!$C$42="Direct costs",SUMPRODUCT(--('Input| Projects'!$AD189="Yes"),'Calc| Overheads Allocation'!H$9,'Calc| Project Costs'!AA189),IF('Input| Overheads'!$C$42="Internal labour",SUMPRODUCT(--('Input| Projects'!$AD189="Yes"),'Calc| Overheads Allocation'!H$9,'Calc| Project Costs'!AA189,'Input| Projects'!$Y189),IF('Input| Overheads'!$C$42="DNSP defined",SUMPRODUCT(--('Input| Projects'!$AD189="Yes"),'Calc| Overheads Allocation'!H$62,'Input| Projects'!$AG189),""))),"")</f>
        <v>0</v>
      </c>
      <c r="AZ189" s="186">
        <f>IFERROR(IF('Input| Overheads'!$C$42="Direct costs",SUMPRODUCT(--('Input| Projects'!$AD189="Yes"),'Calc| Overheads Allocation'!I$9,'Calc| Project Costs'!AB189),IF('Input| Overheads'!$C$42="Internal labour",SUMPRODUCT(--('Input| Projects'!$AD189="Yes"),'Calc| Overheads Allocation'!I$9,'Calc| Project Costs'!AB189,'Input| Projects'!$Y189),IF('Input| Overheads'!$C$42="DNSP defined",SUMPRODUCT(--('Input| Projects'!$AD189="Yes"),'Calc| Overheads Allocation'!I$62,'Input| Projects'!$AG189),""))),"")</f>
        <v>0</v>
      </c>
      <c r="BA189" s="106"/>
      <c r="BB189" s="186">
        <f t="shared" si="100"/>
        <v>37.049030000000002</v>
      </c>
      <c r="BC189" s="186">
        <f t="shared" si="101"/>
        <v>0</v>
      </c>
      <c r="BD189" s="186">
        <f t="shared" si="102"/>
        <v>0</v>
      </c>
      <c r="BE189" s="186">
        <f t="shared" si="79"/>
        <v>0</v>
      </c>
      <c r="BF189" s="186">
        <f t="shared" si="80"/>
        <v>0</v>
      </c>
      <c r="BG189" s="186">
        <f t="shared" si="81"/>
        <v>0</v>
      </c>
      <c r="BH189" s="186">
        <f t="shared" si="82"/>
        <v>0</v>
      </c>
      <c r="BI189" s="97"/>
      <c r="BJ189" s="186">
        <f t="shared" si="83"/>
        <v>0</v>
      </c>
      <c r="BK189" s="186" t="str">
        <f t="shared" si="84"/>
        <v/>
      </c>
      <c r="BL189" s="186" t="str">
        <f t="shared" si="85"/>
        <v/>
      </c>
      <c r="BM189" s="186" t="str">
        <f t="shared" si="86"/>
        <v/>
      </c>
      <c r="BN189" s="186" t="str">
        <f t="shared" si="87"/>
        <v/>
      </c>
      <c r="BO189" s="186" t="str">
        <f t="shared" si="88"/>
        <v/>
      </c>
      <c r="BP189" s="186" t="str">
        <f t="shared" si="89"/>
        <v/>
      </c>
      <c r="BQ189" s="97"/>
      <c r="BR189" s="186">
        <f t="shared" si="90"/>
        <v>310.38795000000005</v>
      </c>
      <c r="BS189" s="186">
        <f t="shared" si="91"/>
        <v>0</v>
      </c>
      <c r="BT189" s="222">
        <f t="shared" si="92"/>
        <v>0</v>
      </c>
      <c r="BU189" s="222">
        <f t="shared" si="93"/>
        <v>0</v>
      </c>
      <c r="BV189" s="222">
        <f t="shared" si="94"/>
        <v>0</v>
      </c>
      <c r="BW189" s="222">
        <f t="shared" si="95"/>
        <v>0</v>
      </c>
      <c r="BX189" s="222">
        <f t="shared" si="96"/>
        <v>0</v>
      </c>
      <c r="BY189" s="106"/>
      <c r="BZ189" s="197">
        <f>IF(SUMIF('Input| Projects'!$AS$8:$CP$8,"Dx",'Input| Projects'!$AS189:$CP189)=0,"",SUMIF('Input| Projects'!$AS$8:$CP$8,"Dx",'Input| Projects'!$AS189:$CP189))</f>
        <v>1</v>
      </c>
      <c r="CA189" s="197" t="str">
        <f>IF(SUMIF('Input| Projects'!$AS$8:$CP$8,"Tx",'Input| Projects'!$AS189:$CP189)=0,"",SUMIF('Input| Projects'!$AS$8:$CP$8,"Tx",'Input| Projects'!$AS189:$CP189))</f>
        <v/>
      </c>
      <c r="CB189" s="150" t="str">
        <f t="shared" si="103"/>
        <v/>
      </c>
    </row>
    <row r="190" spans="2:80" x14ac:dyDescent="0.2">
      <c r="B190" s="201">
        <f>IFERROR('Input| Projects'!B190,"")</f>
        <v>181</v>
      </c>
      <c r="C190" s="42" t="str">
        <f>IFERROR(IF('Input| Projects'!C190="","",'Input| Projects'!C190),"")</f>
        <v>REP Modems - DC</v>
      </c>
      <c r="D190" s="42" t="str">
        <f>IFERROR(IF('Input| Projects'!D190="","",'Input| Projects'!D190),"")</f>
        <v>REP_01.02.60</v>
      </c>
      <c r="E190" s="104"/>
      <c r="F190" s="190">
        <f>IFERROR('Input| Projects'!I190*'Input| Escalations'!$K$19,"")</f>
        <v>5722.7342099999996</v>
      </c>
      <c r="G190" s="190">
        <f>IFERROR('Input| Projects'!J190*'Input| Escalations'!$K$19,"")</f>
        <v>0</v>
      </c>
      <c r="H190" s="190">
        <f>IFERROR('Input| Projects'!K190*'Input| Escalations'!$K$19,"")</f>
        <v>0</v>
      </c>
      <c r="I190" s="190">
        <f>IFERROR('Input| Projects'!L190*'Input| Escalations'!$K$19,"")</f>
        <v>0</v>
      </c>
      <c r="J190" s="190">
        <f>IFERROR('Input| Projects'!M190*'Input| Escalations'!$K$19,"")</f>
        <v>0</v>
      </c>
      <c r="K190" s="190">
        <f>IFERROR('Input| Projects'!N190*'Input| Escalations'!$K$19,"")</f>
        <v>0</v>
      </c>
      <c r="L190" s="190">
        <f>IFERROR('Input| Projects'!O190*'Input| Escalations'!$K$19,"")</f>
        <v>0</v>
      </c>
      <c r="M190" s="150" t="str">
        <f>IF(ABS(SUM(F190:L190)-(SUM('Input| Projects'!I190:O190)*'Input| Escalations'!$K$19))&lt;0.0000001,"",1)</f>
        <v/>
      </c>
      <c r="N190" s="192">
        <f>'Input| Projects'!$Y190*INDEX('Input| Escalations'!$H$33:$N$33,MATCH('Calc| Project Costs'!N$9,'Input| Escalations'!$H$23:$N$23,0))+'Input| Projects'!$Z190*INDEX('Input| Escalations'!$H$34:$N$34,MATCH('Calc| Project Costs'!N$9,'Input| Escalations'!$H$23:$N$23,0))+'Input| Projects'!$AA190*INDEX('Input| Escalations'!$H$35:$N$35,MATCH('Calc| Project Costs'!N$9,'Input| Escalations'!$H$23:$N$23,0))+1</f>
        <v>1</v>
      </c>
      <c r="O190" s="192">
        <f>'Input| Projects'!$Y190*INDEX('Input| Escalations'!$H$33:$N$33,MATCH('Calc| Project Costs'!O$9,'Input| Escalations'!$H$23:$N$23,0))+'Input| Projects'!$Z190*INDEX('Input| Escalations'!$H$34:$N$34,MATCH('Calc| Project Costs'!O$9,'Input| Escalations'!$H$23:$N$23,0))+'Input| Projects'!$AA190*INDEX('Input| Escalations'!$H$35:$N$35,MATCH('Calc| Project Costs'!O$9,'Input| Escalations'!$H$23:$N$23,0))+1</f>
        <v>1</v>
      </c>
      <c r="P190" s="192">
        <f>'Input| Projects'!$Y190*INDEX('Input| Escalations'!$H$33:$N$33,MATCH('Calc| Project Costs'!P$9,'Input| Escalations'!$H$23:$N$23,0))+'Input| Projects'!$Z190*INDEX('Input| Escalations'!$H$34:$N$34,MATCH('Calc| Project Costs'!P$9,'Input| Escalations'!$H$23:$N$23,0))+'Input| Projects'!$AA190*INDEX('Input| Escalations'!$H$35:$N$35,MATCH('Calc| Project Costs'!P$9,'Input| Escalations'!$H$23:$N$23,0))+1</f>
        <v>1</v>
      </c>
      <c r="Q190" s="192">
        <f>'Input| Projects'!$Y190*INDEX('Input| Escalations'!$H$33:$N$33,MATCH('Calc| Project Costs'!Q$9,'Input| Escalations'!$H$23:$N$23,0))+'Input| Projects'!$Z190*INDEX('Input| Escalations'!$H$34:$N$34,MATCH('Calc| Project Costs'!Q$9,'Input| Escalations'!$H$23:$N$23,0))+'Input| Projects'!$AA190*INDEX('Input| Escalations'!$H$35:$N$35,MATCH('Calc| Project Costs'!Q$9,'Input| Escalations'!$H$23:$N$23,0))+1</f>
        <v>1</v>
      </c>
      <c r="R190" s="192">
        <f>'Input| Projects'!$Y190*INDEX('Input| Escalations'!$H$33:$N$33,MATCH('Calc| Project Costs'!R$9,'Input| Escalations'!$H$23:$N$23,0))+'Input| Projects'!$Z190*INDEX('Input| Escalations'!$H$34:$N$34,MATCH('Calc| Project Costs'!R$9,'Input| Escalations'!$H$23:$N$23,0))+'Input| Projects'!$AA190*INDEX('Input| Escalations'!$H$35:$N$35,MATCH('Calc| Project Costs'!R$9,'Input| Escalations'!$H$23:$N$23,0))+1</f>
        <v>1</v>
      </c>
      <c r="S190" s="192">
        <f>'Input| Projects'!$Y190*INDEX('Input| Escalations'!$H$33:$N$33,MATCH('Calc| Project Costs'!S$9,'Input| Escalations'!$H$23:$N$23,0))+'Input| Projects'!$Z190*INDEX('Input| Escalations'!$H$34:$N$34,MATCH('Calc| Project Costs'!S$9,'Input| Escalations'!$H$23:$N$23,0))+'Input| Projects'!$AA190*INDEX('Input| Escalations'!$H$35:$N$35,MATCH('Calc| Project Costs'!S$9,'Input| Escalations'!$H$23:$N$23,0))+1</f>
        <v>1</v>
      </c>
      <c r="T190" s="192">
        <f>'Input| Projects'!$Y190*INDEX('Input| Escalations'!$H$33:$N$33,MATCH('Calc| Project Costs'!T$9,'Input| Escalations'!$H$23:$N$23,0))+'Input| Projects'!$Z190*INDEX('Input| Escalations'!$H$34:$N$34,MATCH('Calc| Project Costs'!T$9,'Input| Escalations'!$H$23:$N$23,0))+'Input| Projects'!$AA190*INDEX('Input| Escalations'!$H$35:$N$35,MATCH('Calc| Project Costs'!T$9,'Input| Escalations'!$H$23:$N$23,0))+1</f>
        <v>1</v>
      </c>
      <c r="U190" s="106"/>
      <c r="V190" s="186">
        <f t="shared" si="97"/>
        <v>5722.7342099999996</v>
      </c>
      <c r="W190" s="186">
        <f t="shared" si="98"/>
        <v>0</v>
      </c>
      <c r="X190" s="186">
        <f t="shared" si="99"/>
        <v>0</v>
      </c>
      <c r="Y190" s="186">
        <f t="shared" si="75"/>
        <v>0</v>
      </c>
      <c r="Z190" s="186">
        <f t="shared" si="76"/>
        <v>0</v>
      </c>
      <c r="AA190" s="186">
        <f t="shared" si="77"/>
        <v>0</v>
      </c>
      <c r="AB190" s="186">
        <f t="shared" si="78"/>
        <v>0</v>
      </c>
      <c r="AC190" s="106"/>
      <c r="AD190" s="186">
        <f>'Input| Projects'!Q190*N190*'Input| Escalations'!$K$19</f>
        <v>0</v>
      </c>
      <c r="AE190" s="186">
        <f>'Input| Projects'!R190*O190*'Input| Escalations'!$K$19</f>
        <v>0</v>
      </c>
      <c r="AF190" s="186">
        <f>'Input| Projects'!S190*P190*'Input| Escalations'!$K$19</f>
        <v>0</v>
      </c>
      <c r="AG190" s="186">
        <f>'Input| Projects'!T190*Q190*'Input| Escalations'!$K$19</f>
        <v>0</v>
      </c>
      <c r="AH190" s="186">
        <f>'Input| Projects'!U190*R190*'Input| Escalations'!$K$19</f>
        <v>0</v>
      </c>
      <c r="AI190" s="186">
        <f>'Input| Projects'!V190*S190*'Input| Escalations'!$K$19</f>
        <v>0</v>
      </c>
      <c r="AJ190" s="186">
        <f>'Input| Projects'!W190*T190*'Input| Escalations'!$K$19</f>
        <v>0</v>
      </c>
      <c r="AK190" s="106"/>
      <c r="AL190" s="186">
        <f>IFERROR(IF('Input| Overheads'!$C$42="Direct costs",SUMPRODUCT(--('Input| Projects'!$AC190="Yes"),'Calc| Overheads Allocation'!C$8,'Calc| Project Costs'!V190),IF('Input| Overheads'!$C$42="Internal labour",SUMPRODUCT(--('Input| Projects'!$AC190="Yes"),'Calc| Overheads Allocation'!C$8,'Calc| Project Costs'!V190,'Input| Projects'!$Y190),IF('Input| Overheads'!$C$42="DNSP defined",SUMPRODUCT(--('Input| Projects'!$AC190="Yes"),'Calc| Overheads Allocation'!C$61,'Input| Projects'!$AF190),""))),"")</f>
        <v>800.60459999999989</v>
      </c>
      <c r="AM190" s="186">
        <f>IFERROR(IF('Input| Overheads'!$C$42="Direct costs",SUMPRODUCT(--('Input| Projects'!$AC190="Yes"),'Calc| Overheads Allocation'!D$8,'Calc| Project Costs'!W190),IF('Input| Overheads'!$C$42="Internal labour",SUMPRODUCT(--('Input| Projects'!$AC190="Yes"),'Calc| Overheads Allocation'!D$8,'Calc| Project Costs'!W190,'Input| Projects'!$Y190),IF('Input| Overheads'!$C$42="DNSP defined",SUMPRODUCT(--('Input| Projects'!$AC190="Yes"),'Calc| Overheads Allocation'!D$61,'Input| Projects'!$AF190),""))),"")</f>
        <v>0</v>
      </c>
      <c r="AN190" s="186">
        <f>IFERROR(IF('Input| Overheads'!$C$42="Direct costs",SUMPRODUCT(--('Input| Projects'!$AC190="Yes"),'Calc| Overheads Allocation'!E$8,'Calc| Project Costs'!X190),IF('Input| Overheads'!$C$42="Internal labour",SUMPRODUCT(--('Input| Projects'!$AC190="Yes"),'Calc| Overheads Allocation'!E$8,'Calc| Project Costs'!X190,'Input| Projects'!$Y190),IF('Input| Overheads'!$C$42="DNSP defined",SUMPRODUCT(--('Input| Projects'!$AC190="Yes"),'Calc| Overheads Allocation'!E$61,'Input| Projects'!$AF190),""))),"")</f>
        <v>0</v>
      </c>
      <c r="AO190" s="186">
        <f>IFERROR(IF('Input| Overheads'!$C$42="Direct costs",SUMPRODUCT(--('Input| Projects'!$AC190="Yes"),'Calc| Overheads Allocation'!F$8,'Calc| Project Costs'!Y190),IF('Input| Overheads'!$C$42="Internal labour",SUMPRODUCT(--('Input| Projects'!$AC190="Yes"),'Calc| Overheads Allocation'!F$8,'Calc| Project Costs'!Y190,'Input| Projects'!$Y190),IF('Input| Overheads'!$C$42="DNSP defined",SUMPRODUCT(--('Input| Projects'!$AC190="Yes"),'Calc| Overheads Allocation'!F$61,'Input| Projects'!$AF190),""))),"")</f>
        <v>0</v>
      </c>
      <c r="AP190" s="186">
        <f>IFERROR(IF('Input| Overheads'!$C$42="Direct costs",SUMPRODUCT(--('Input| Projects'!$AC190="Yes"),'Calc| Overheads Allocation'!G$8,'Calc| Project Costs'!Z190),IF('Input| Overheads'!$C$42="Internal labour",SUMPRODUCT(--('Input| Projects'!$AC190="Yes"),'Calc| Overheads Allocation'!G$8,'Calc| Project Costs'!Z190,'Input| Projects'!$Y190),IF('Input| Overheads'!$C$42="DNSP defined",SUMPRODUCT(--('Input| Projects'!$AC190="Yes"),'Calc| Overheads Allocation'!G$61,'Input| Projects'!$AF190),""))),"")</f>
        <v>0</v>
      </c>
      <c r="AQ190" s="186">
        <f>IFERROR(IF('Input| Overheads'!$C$42="Direct costs",SUMPRODUCT(--('Input| Projects'!$AC190="Yes"),'Calc| Overheads Allocation'!H$8,'Calc| Project Costs'!AA190),IF('Input| Overheads'!$C$42="Internal labour",SUMPRODUCT(--('Input| Projects'!$AC190="Yes"),'Calc| Overheads Allocation'!H$8,'Calc| Project Costs'!AA190,'Input| Projects'!$Y190),IF('Input| Overheads'!$C$42="DNSP defined",SUMPRODUCT(--('Input| Projects'!$AC190="Yes"),'Calc| Overheads Allocation'!H$61,'Input| Projects'!$AF190),""))),"")</f>
        <v>0</v>
      </c>
      <c r="AR190" s="186">
        <f>IFERROR(IF('Input| Overheads'!$C$42="Direct costs",SUMPRODUCT(--('Input| Projects'!$AC190="Yes"),'Calc| Overheads Allocation'!I$8,'Calc| Project Costs'!AB190),IF('Input| Overheads'!$C$42="Internal labour",SUMPRODUCT(--('Input| Projects'!$AC190="Yes"),'Calc| Overheads Allocation'!I$8,'Calc| Project Costs'!AB190,'Input| Projects'!$Y190),IF('Input| Overheads'!$C$42="DNSP defined",SUMPRODUCT(--('Input| Projects'!$AC190="Yes"),'Calc| Overheads Allocation'!I$61,'Input| Projects'!$AF190),""))),"")</f>
        <v>0</v>
      </c>
      <c r="AS190" s="106"/>
      <c r="AT190" s="186">
        <f>IFERROR(IF('Input| Overheads'!$C$42="Direct costs",SUMPRODUCT(--('Input| Projects'!$AD190="Yes"),'Calc| Overheads Allocation'!C$9,'Calc| Project Costs'!V190),IF('Input| Overheads'!$C$42="Internal labour",SUMPRODUCT(--('Input| Projects'!$AD190="Yes"),'Calc| Overheads Allocation'!C$9,'Calc| Project Costs'!V190,'Input| Projects'!$Y190),IF('Input| Overheads'!$C$42="DNSP defined",SUMPRODUCT(--('Input| Projects'!$AD190="Yes"),'Calc| Overheads Allocation'!C$62,'Input| Projects'!$AG190),""))),"")</f>
        <v>0</v>
      </c>
      <c r="AU190" s="186">
        <f>IFERROR(IF('Input| Overheads'!$C$42="Direct costs",SUMPRODUCT(--('Input| Projects'!$AD190="Yes"),'Calc| Overheads Allocation'!D$9,'Calc| Project Costs'!W190),IF('Input| Overheads'!$C$42="Internal labour",SUMPRODUCT(--('Input| Projects'!$AD190="Yes"),'Calc| Overheads Allocation'!D$9,'Calc| Project Costs'!W190,'Input| Projects'!$Y190),IF('Input| Overheads'!$C$42="DNSP defined",SUMPRODUCT(--('Input| Projects'!$AD190="Yes"),'Calc| Overheads Allocation'!D$62,'Input| Projects'!$AG190),""))),"")</f>
        <v>0</v>
      </c>
      <c r="AV190" s="186">
        <f>IFERROR(IF('Input| Overheads'!$C$42="Direct costs",SUMPRODUCT(--('Input| Projects'!$AD190="Yes"),'Calc| Overheads Allocation'!E$9,'Calc| Project Costs'!X190),IF('Input| Overheads'!$C$42="Internal labour",SUMPRODUCT(--('Input| Projects'!$AD190="Yes"),'Calc| Overheads Allocation'!E$9,'Calc| Project Costs'!X190,'Input| Projects'!$Y190),IF('Input| Overheads'!$C$42="DNSP defined",SUMPRODUCT(--('Input| Projects'!$AD190="Yes"),'Calc| Overheads Allocation'!E$62,'Input| Projects'!$AG190),""))),"")</f>
        <v>0</v>
      </c>
      <c r="AW190" s="186">
        <f>IFERROR(IF('Input| Overheads'!$C$42="Direct costs",SUMPRODUCT(--('Input| Projects'!$AD190="Yes"),'Calc| Overheads Allocation'!F$9,'Calc| Project Costs'!Y190),IF('Input| Overheads'!$C$42="Internal labour",SUMPRODUCT(--('Input| Projects'!$AD190="Yes"),'Calc| Overheads Allocation'!F$9,'Calc| Project Costs'!Y190,'Input| Projects'!$Y190),IF('Input| Overheads'!$C$42="DNSP defined",SUMPRODUCT(--('Input| Projects'!$AD190="Yes"),'Calc| Overheads Allocation'!F$62,'Input| Projects'!$AG190),""))),"")</f>
        <v>0</v>
      </c>
      <c r="AX190" s="186">
        <f>IFERROR(IF('Input| Overheads'!$C$42="Direct costs",SUMPRODUCT(--('Input| Projects'!$AD190="Yes"),'Calc| Overheads Allocation'!G$9,'Calc| Project Costs'!Z190),IF('Input| Overheads'!$C$42="Internal labour",SUMPRODUCT(--('Input| Projects'!$AD190="Yes"),'Calc| Overheads Allocation'!G$9,'Calc| Project Costs'!Z190,'Input| Projects'!$Y190),IF('Input| Overheads'!$C$42="DNSP defined",SUMPRODUCT(--('Input| Projects'!$AD190="Yes"),'Calc| Overheads Allocation'!G$62,'Input| Projects'!$AG190),""))),"")</f>
        <v>0</v>
      </c>
      <c r="AY190" s="186">
        <f>IFERROR(IF('Input| Overheads'!$C$42="Direct costs",SUMPRODUCT(--('Input| Projects'!$AD190="Yes"),'Calc| Overheads Allocation'!H$9,'Calc| Project Costs'!AA190),IF('Input| Overheads'!$C$42="Internal labour",SUMPRODUCT(--('Input| Projects'!$AD190="Yes"),'Calc| Overheads Allocation'!H$9,'Calc| Project Costs'!AA190,'Input| Projects'!$Y190),IF('Input| Overheads'!$C$42="DNSP defined",SUMPRODUCT(--('Input| Projects'!$AD190="Yes"),'Calc| Overheads Allocation'!H$62,'Input| Projects'!$AG190),""))),"")</f>
        <v>0</v>
      </c>
      <c r="AZ190" s="186">
        <f>IFERROR(IF('Input| Overheads'!$C$42="Direct costs",SUMPRODUCT(--('Input| Projects'!$AD190="Yes"),'Calc| Overheads Allocation'!I$9,'Calc| Project Costs'!AB190),IF('Input| Overheads'!$C$42="Internal labour",SUMPRODUCT(--('Input| Projects'!$AD190="Yes"),'Calc| Overheads Allocation'!I$9,'Calc| Project Costs'!AB190,'Input| Projects'!$Y190),IF('Input| Overheads'!$C$42="DNSP defined",SUMPRODUCT(--('Input| Projects'!$AD190="Yes"),'Calc| Overheads Allocation'!I$62,'Input| Projects'!$AG190),""))),"")</f>
        <v>0</v>
      </c>
      <c r="BA190" s="106"/>
      <c r="BB190" s="186">
        <f t="shared" si="100"/>
        <v>800.60459999999989</v>
      </c>
      <c r="BC190" s="186">
        <f t="shared" si="101"/>
        <v>0</v>
      </c>
      <c r="BD190" s="186">
        <f t="shared" si="102"/>
        <v>0</v>
      </c>
      <c r="BE190" s="186">
        <f t="shared" si="79"/>
        <v>0</v>
      </c>
      <c r="BF190" s="186">
        <f t="shared" si="80"/>
        <v>0</v>
      </c>
      <c r="BG190" s="186">
        <f t="shared" si="81"/>
        <v>0</v>
      </c>
      <c r="BH190" s="186">
        <f t="shared" si="82"/>
        <v>0</v>
      </c>
      <c r="BI190" s="97"/>
      <c r="BJ190" s="186">
        <f t="shared" si="83"/>
        <v>0</v>
      </c>
      <c r="BK190" s="186" t="str">
        <f t="shared" si="84"/>
        <v/>
      </c>
      <c r="BL190" s="186" t="str">
        <f t="shared" si="85"/>
        <v/>
      </c>
      <c r="BM190" s="186" t="str">
        <f t="shared" si="86"/>
        <v/>
      </c>
      <c r="BN190" s="186" t="str">
        <f t="shared" si="87"/>
        <v/>
      </c>
      <c r="BO190" s="186" t="str">
        <f t="shared" si="88"/>
        <v/>
      </c>
      <c r="BP190" s="186" t="str">
        <f t="shared" si="89"/>
        <v/>
      </c>
      <c r="BQ190" s="97"/>
      <c r="BR190" s="186">
        <f t="shared" si="90"/>
        <v>6523.3388099999993</v>
      </c>
      <c r="BS190" s="186">
        <f t="shared" si="91"/>
        <v>0</v>
      </c>
      <c r="BT190" s="222">
        <f t="shared" si="92"/>
        <v>0</v>
      </c>
      <c r="BU190" s="222">
        <f t="shared" si="93"/>
        <v>0</v>
      </c>
      <c r="BV190" s="222">
        <f t="shared" si="94"/>
        <v>0</v>
      </c>
      <c r="BW190" s="222">
        <f t="shared" si="95"/>
        <v>0</v>
      </c>
      <c r="BX190" s="222">
        <f t="shared" si="96"/>
        <v>0</v>
      </c>
      <c r="BY190" s="106"/>
      <c r="BZ190" s="197">
        <f>IF(SUMIF('Input| Projects'!$AS$8:$CP$8,"Dx",'Input| Projects'!$AS190:$CP190)=0,"",SUMIF('Input| Projects'!$AS$8:$CP$8,"Dx",'Input| Projects'!$AS190:$CP190))</f>
        <v>1</v>
      </c>
      <c r="CA190" s="197" t="str">
        <f>IF(SUMIF('Input| Projects'!$AS$8:$CP$8,"Tx",'Input| Projects'!$AS190:$CP190)=0,"",SUMIF('Input| Projects'!$AS$8:$CP$8,"Tx",'Input| Projects'!$AS190:$CP190))</f>
        <v/>
      </c>
      <c r="CB190" s="150" t="str">
        <f t="shared" si="103"/>
        <v/>
      </c>
    </row>
    <row r="191" spans="2:80" x14ac:dyDescent="0.2">
      <c r="B191" s="201">
        <f>IFERROR('Input| Projects'!B191,"")</f>
        <v>182</v>
      </c>
      <c r="C191" s="42" t="str">
        <f>IFERROR(IF('Input| Projects'!C191="","",'Input| Projects'!C191),"")</f>
        <v>REP Intertripping Schemes - DC</v>
      </c>
      <c r="D191" s="42" t="str">
        <f>IFERROR(IF('Input| Projects'!D191="","",'Input| Projects'!D191),"")</f>
        <v>REP_01.02.61</v>
      </c>
      <c r="E191" s="104"/>
      <c r="F191" s="190">
        <f>IFERROR('Input| Projects'!I191*'Input| Escalations'!$K$19,"")</f>
        <v>376.46677999999997</v>
      </c>
      <c r="G191" s="190">
        <f>IFERROR('Input| Projects'!J191*'Input| Escalations'!$K$19,"")</f>
        <v>0</v>
      </c>
      <c r="H191" s="190">
        <f>IFERROR('Input| Projects'!K191*'Input| Escalations'!$K$19,"")</f>
        <v>0</v>
      </c>
      <c r="I191" s="190">
        <f>IFERROR('Input| Projects'!L191*'Input| Escalations'!$K$19,"")</f>
        <v>0</v>
      </c>
      <c r="J191" s="190">
        <f>IFERROR('Input| Projects'!M191*'Input| Escalations'!$K$19,"")</f>
        <v>0</v>
      </c>
      <c r="K191" s="190">
        <f>IFERROR('Input| Projects'!N191*'Input| Escalations'!$K$19,"")</f>
        <v>0</v>
      </c>
      <c r="L191" s="190">
        <f>IFERROR('Input| Projects'!O191*'Input| Escalations'!$K$19,"")</f>
        <v>0</v>
      </c>
      <c r="M191" s="150" t="str">
        <f>IF(ABS(SUM(F191:L191)-(SUM('Input| Projects'!I191:O191)*'Input| Escalations'!$K$19))&lt;0.0000001,"",1)</f>
        <v/>
      </c>
      <c r="N191" s="192">
        <f>'Input| Projects'!$Y191*INDEX('Input| Escalations'!$H$33:$N$33,MATCH('Calc| Project Costs'!N$9,'Input| Escalations'!$H$23:$N$23,0))+'Input| Projects'!$Z191*INDEX('Input| Escalations'!$H$34:$N$34,MATCH('Calc| Project Costs'!N$9,'Input| Escalations'!$H$23:$N$23,0))+'Input| Projects'!$AA191*INDEX('Input| Escalations'!$H$35:$N$35,MATCH('Calc| Project Costs'!N$9,'Input| Escalations'!$H$23:$N$23,0))+1</f>
        <v>1</v>
      </c>
      <c r="O191" s="192">
        <f>'Input| Projects'!$Y191*INDEX('Input| Escalations'!$H$33:$N$33,MATCH('Calc| Project Costs'!O$9,'Input| Escalations'!$H$23:$N$23,0))+'Input| Projects'!$Z191*INDEX('Input| Escalations'!$H$34:$N$34,MATCH('Calc| Project Costs'!O$9,'Input| Escalations'!$H$23:$N$23,0))+'Input| Projects'!$AA191*INDEX('Input| Escalations'!$H$35:$N$35,MATCH('Calc| Project Costs'!O$9,'Input| Escalations'!$H$23:$N$23,0))+1</f>
        <v>1</v>
      </c>
      <c r="P191" s="192">
        <f>'Input| Projects'!$Y191*INDEX('Input| Escalations'!$H$33:$N$33,MATCH('Calc| Project Costs'!P$9,'Input| Escalations'!$H$23:$N$23,0))+'Input| Projects'!$Z191*INDEX('Input| Escalations'!$H$34:$N$34,MATCH('Calc| Project Costs'!P$9,'Input| Escalations'!$H$23:$N$23,0))+'Input| Projects'!$AA191*INDEX('Input| Escalations'!$H$35:$N$35,MATCH('Calc| Project Costs'!P$9,'Input| Escalations'!$H$23:$N$23,0))+1</f>
        <v>1</v>
      </c>
      <c r="Q191" s="192">
        <f>'Input| Projects'!$Y191*INDEX('Input| Escalations'!$H$33:$N$33,MATCH('Calc| Project Costs'!Q$9,'Input| Escalations'!$H$23:$N$23,0))+'Input| Projects'!$Z191*INDEX('Input| Escalations'!$H$34:$N$34,MATCH('Calc| Project Costs'!Q$9,'Input| Escalations'!$H$23:$N$23,0))+'Input| Projects'!$AA191*INDEX('Input| Escalations'!$H$35:$N$35,MATCH('Calc| Project Costs'!Q$9,'Input| Escalations'!$H$23:$N$23,0))+1</f>
        <v>1</v>
      </c>
      <c r="R191" s="192">
        <f>'Input| Projects'!$Y191*INDEX('Input| Escalations'!$H$33:$N$33,MATCH('Calc| Project Costs'!R$9,'Input| Escalations'!$H$23:$N$23,0))+'Input| Projects'!$Z191*INDEX('Input| Escalations'!$H$34:$N$34,MATCH('Calc| Project Costs'!R$9,'Input| Escalations'!$H$23:$N$23,0))+'Input| Projects'!$AA191*INDEX('Input| Escalations'!$H$35:$N$35,MATCH('Calc| Project Costs'!R$9,'Input| Escalations'!$H$23:$N$23,0))+1</f>
        <v>1</v>
      </c>
      <c r="S191" s="192">
        <f>'Input| Projects'!$Y191*INDEX('Input| Escalations'!$H$33:$N$33,MATCH('Calc| Project Costs'!S$9,'Input| Escalations'!$H$23:$N$23,0))+'Input| Projects'!$Z191*INDEX('Input| Escalations'!$H$34:$N$34,MATCH('Calc| Project Costs'!S$9,'Input| Escalations'!$H$23:$N$23,0))+'Input| Projects'!$AA191*INDEX('Input| Escalations'!$H$35:$N$35,MATCH('Calc| Project Costs'!S$9,'Input| Escalations'!$H$23:$N$23,0))+1</f>
        <v>1</v>
      </c>
      <c r="T191" s="192">
        <f>'Input| Projects'!$Y191*INDEX('Input| Escalations'!$H$33:$N$33,MATCH('Calc| Project Costs'!T$9,'Input| Escalations'!$H$23:$N$23,0))+'Input| Projects'!$Z191*INDEX('Input| Escalations'!$H$34:$N$34,MATCH('Calc| Project Costs'!T$9,'Input| Escalations'!$H$23:$N$23,0))+'Input| Projects'!$AA191*INDEX('Input| Escalations'!$H$35:$N$35,MATCH('Calc| Project Costs'!T$9,'Input| Escalations'!$H$23:$N$23,0))+1</f>
        <v>1</v>
      </c>
      <c r="U191" s="106"/>
      <c r="V191" s="186">
        <f t="shared" si="97"/>
        <v>376.46677999999997</v>
      </c>
      <c r="W191" s="186">
        <f t="shared" si="98"/>
        <v>0</v>
      </c>
      <c r="X191" s="186">
        <f t="shared" si="99"/>
        <v>0</v>
      </c>
      <c r="Y191" s="186">
        <f t="shared" si="75"/>
        <v>0</v>
      </c>
      <c r="Z191" s="186">
        <f t="shared" si="76"/>
        <v>0</v>
      </c>
      <c r="AA191" s="186">
        <f t="shared" si="77"/>
        <v>0</v>
      </c>
      <c r="AB191" s="186">
        <f t="shared" si="78"/>
        <v>0</v>
      </c>
      <c r="AC191" s="106"/>
      <c r="AD191" s="186">
        <f>'Input| Projects'!Q191*N191*'Input| Escalations'!$K$19</f>
        <v>0</v>
      </c>
      <c r="AE191" s="186">
        <f>'Input| Projects'!R191*O191*'Input| Escalations'!$K$19</f>
        <v>0</v>
      </c>
      <c r="AF191" s="186">
        <f>'Input| Projects'!S191*P191*'Input| Escalations'!$K$19</f>
        <v>0</v>
      </c>
      <c r="AG191" s="186">
        <f>'Input| Projects'!T191*Q191*'Input| Escalations'!$K$19</f>
        <v>0</v>
      </c>
      <c r="AH191" s="186">
        <f>'Input| Projects'!U191*R191*'Input| Escalations'!$K$19</f>
        <v>0</v>
      </c>
      <c r="AI191" s="186">
        <f>'Input| Projects'!V191*S191*'Input| Escalations'!$K$19</f>
        <v>0</v>
      </c>
      <c r="AJ191" s="186">
        <f>'Input| Projects'!W191*T191*'Input| Escalations'!$K$19</f>
        <v>0</v>
      </c>
      <c r="AK191" s="106"/>
      <c r="AL191" s="186">
        <f>IFERROR(IF('Input| Overheads'!$C$42="Direct costs",SUMPRODUCT(--('Input| Projects'!$AC191="Yes"),'Calc| Overheads Allocation'!C$8,'Calc| Project Costs'!V191),IF('Input| Overheads'!$C$42="Internal labour",SUMPRODUCT(--('Input| Projects'!$AC191="Yes"),'Calc| Overheads Allocation'!C$8,'Calc| Project Costs'!V191,'Input| Projects'!$Y191),IF('Input| Overheads'!$C$42="DNSP defined",SUMPRODUCT(--('Input| Projects'!$AC191="Yes"),'Calc| Overheads Allocation'!C$61,'Input| Projects'!$AF191),""))),"")</f>
        <v>121.66005999999999</v>
      </c>
      <c r="AM191" s="186">
        <f>IFERROR(IF('Input| Overheads'!$C$42="Direct costs",SUMPRODUCT(--('Input| Projects'!$AC191="Yes"),'Calc| Overheads Allocation'!D$8,'Calc| Project Costs'!W191),IF('Input| Overheads'!$C$42="Internal labour",SUMPRODUCT(--('Input| Projects'!$AC191="Yes"),'Calc| Overheads Allocation'!D$8,'Calc| Project Costs'!W191,'Input| Projects'!$Y191),IF('Input| Overheads'!$C$42="DNSP defined",SUMPRODUCT(--('Input| Projects'!$AC191="Yes"),'Calc| Overheads Allocation'!D$61,'Input| Projects'!$AF191),""))),"")</f>
        <v>0</v>
      </c>
      <c r="AN191" s="186">
        <f>IFERROR(IF('Input| Overheads'!$C$42="Direct costs",SUMPRODUCT(--('Input| Projects'!$AC191="Yes"),'Calc| Overheads Allocation'!E$8,'Calc| Project Costs'!X191),IF('Input| Overheads'!$C$42="Internal labour",SUMPRODUCT(--('Input| Projects'!$AC191="Yes"),'Calc| Overheads Allocation'!E$8,'Calc| Project Costs'!X191,'Input| Projects'!$Y191),IF('Input| Overheads'!$C$42="DNSP defined",SUMPRODUCT(--('Input| Projects'!$AC191="Yes"),'Calc| Overheads Allocation'!E$61,'Input| Projects'!$AF191),""))),"")</f>
        <v>0</v>
      </c>
      <c r="AO191" s="186">
        <f>IFERROR(IF('Input| Overheads'!$C$42="Direct costs",SUMPRODUCT(--('Input| Projects'!$AC191="Yes"),'Calc| Overheads Allocation'!F$8,'Calc| Project Costs'!Y191),IF('Input| Overheads'!$C$42="Internal labour",SUMPRODUCT(--('Input| Projects'!$AC191="Yes"),'Calc| Overheads Allocation'!F$8,'Calc| Project Costs'!Y191,'Input| Projects'!$Y191),IF('Input| Overheads'!$C$42="DNSP defined",SUMPRODUCT(--('Input| Projects'!$AC191="Yes"),'Calc| Overheads Allocation'!F$61,'Input| Projects'!$AF191),""))),"")</f>
        <v>0</v>
      </c>
      <c r="AP191" s="186">
        <f>IFERROR(IF('Input| Overheads'!$C$42="Direct costs",SUMPRODUCT(--('Input| Projects'!$AC191="Yes"),'Calc| Overheads Allocation'!G$8,'Calc| Project Costs'!Z191),IF('Input| Overheads'!$C$42="Internal labour",SUMPRODUCT(--('Input| Projects'!$AC191="Yes"),'Calc| Overheads Allocation'!G$8,'Calc| Project Costs'!Z191,'Input| Projects'!$Y191),IF('Input| Overheads'!$C$42="DNSP defined",SUMPRODUCT(--('Input| Projects'!$AC191="Yes"),'Calc| Overheads Allocation'!G$61,'Input| Projects'!$AF191),""))),"")</f>
        <v>0</v>
      </c>
      <c r="AQ191" s="186">
        <f>IFERROR(IF('Input| Overheads'!$C$42="Direct costs",SUMPRODUCT(--('Input| Projects'!$AC191="Yes"),'Calc| Overheads Allocation'!H$8,'Calc| Project Costs'!AA191),IF('Input| Overheads'!$C$42="Internal labour",SUMPRODUCT(--('Input| Projects'!$AC191="Yes"),'Calc| Overheads Allocation'!H$8,'Calc| Project Costs'!AA191,'Input| Projects'!$Y191),IF('Input| Overheads'!$C$42="DNSP defined",SUMPRODUCT(--('Input| Projects'!$AC191="Yes"),'Calc| Overheads Allocation'!H$61,'Input| Projects'!$AF191),""))),"")</f>
        <v>0</v>
      </c>
      <c r="AR191" s="186">
        <f>IFERROR(IF('Input| Overheads'!$C$42="Direct costs",SUMPRODUCT(--('Input| Projects'!$AC191="Yes"),'Calc| Overheads Allocation'!I$8,'Calc| Project Costs'!AB191),IF('Input| Overheads'!$C$42="Internal labour",SUMPRODUCT(--('Input| Projects'!$AC191="Yes"),'Calc| Overheads Allocation'!I$8,'Calc| Project Costs'!AB191,'Input| Projects'!$Y191),IF('Input| Overheads'!$C$42="DNSP defined",SUMPRODUCT(--('Input| Projects'!$AC191="Yes"),'Calc| Overheads Allocation'!I$61,'Input| Projects'!$AF191),""))),"")</f>
        <v>0</v>
      </c>
      <c r="AS191" s="106"/>
      <c r="AT191" s="186">
        <f>IFERROR(IF('Input| Overheads'!$C$42="Direct costs",SUMPRODUCT(--('Input| Projects'!$AD191="Yes"),'Calc| Overheads Allocation'!C$9,'Calc| Project Costs'!V191),IF('Input| Overheads'!$C$42="Internal labour",SUMPRODUCT(--('Input| Projects'!$AD191="Yes"),'Calc| Overheads Allocation'!C$9,'Calc| Project Costs'!V191,'Input| Projects'!$Y191),IF('Input| Overheads'!$C$42="DNSP defined",SUMPRODUCT(--('Input| Projects'!$AD191="Yes"),'Calc| Overheads Allocation'!C$62,'Input| Projects'!$AG191),""))),"")</f>
        <v>0</v>
      </c>
      <c r="AU191" s="186">
        <f>IFERROR(IF('Input| Overheads'!$C$42="Direct costs",SUMPRODUCT(--('Input| Projects'!$AD191="Yes"),'Calc| Overheads Allocation'!D$9,'Calc| Project Costs'!W191),IF('Input| Overheads'!$C$42="Internal labour",SUMPRODUCT(--('Input| Projects'!$AD191="Yes"),'Calc| Overheads Allocation'!D$9,'Calc| Project Costs'!W191,'Input| Projects'!$Y191),IF('Input| Overheads'!$C$42="DNSP defined",SUMPRODUCT(--('Input| Projects'!$AD191="Yes"),'Calc| Overheads Allocation'!D$62,'Input| Projects'!$AG191),""))),"")</f>
        <v>0</v>
      </c>
      <c r="AV191" s="186">
        <f>IFERROR(IF('Input| Overheads'!$C$42="Direct costs",SUMPRODUCT(--('Input| Projects'!$AD191="Yes"),'Calc| Overheads Allocation'!E$9,'Calc| Project Costs'!X191),IF('Input| Overheads'!$C$42="Internal labour",SUMPRODUCT(--('Input| Projects'!$AD191="Yes"),'Calc| Overheads Allocation'!E$9,'Calc| Project Costs'!X191,'Input| Projects'!$Y191),IF('Input| Overheads'!$C$42="DNSP defined",SUMPRODUCT(--('Input| Projects'!$AD191="Yes"),'Calc| Overheads Allocation'!E$62,'Input| Projects'!$AG191),""))),"")</f>
        <v>0</v>
      </c>
      <c r="AW191" s="186">
        <f>IFERROR(IF('Input| Overheads'!$C$42="Direct costs",SUMPRODUCT(--('Input| Projects'!$AD191="Yes"),'Calc| Overheads Allocation'!F$9,'Calc| Project Costs'!Y191),IF('Input| Overheads'!$C$42="Internal labour",SUMPRODUCT(--('Input| Projects'!$AD191="Yes"),'Calc| Overheads Allocation'!F$9,'Calc| Project Costs'!Y191,'Input| Projects'!$Y191),IF('Input| Overheads'!$C$42="DNSP defined",SUMPRODUCT(--('Input| Projects'!$AD191="Yes"),'Calc| Overheads Allocation'!F$62,'Input| Projects'!$AG191),""))),"")</f>
        <v>0</v>
      </c>
      <c r="AX191" s="186">
        <f>IFERROR(IF('Input| Overheads'!$C$42="Direct costs",SUMPRODUCT(--('Input| Projects'!$AD191="Yes"),'Calc| Overheads Allocation'!G$9,'Calc| Project Costs'!Z191),IF('Input| Overheads'!$C$42="Internal labour",SUMPRODUCT(--('Input| Projects'!$AD191="Yes"),'Calc| Overheads Allocation'!G$9,'Calc| Project Costs'!Z191,'Input| Projects'!$Y191),IF('Input| Overheads'!$C$42="DNSP defined",SUMPRODUCT(--('Input| Projects'!$AD191="Yes"),'Calc| Overheads Allocation'!G$62,'Input| Projects'!$AG191),""))),"")</f>
        <v>0</v>
      </c>
      <c r="AY191" s="186">
        <f>IFERROR(IF('Input| Overheads'!$C$42="Direct costs",SUMPRODUCT(--('Input| Projects'!$AD191="Yes"),'Calc| Overheads Allocation'!H$9,'Calc| Project Costs'!AA191),IF('Input| Overheads'!$C$42="Internal labour",SUMPRODUCT(--('Input| Projects'!$AD191="Yes"),'Calc| Overheads Allocation'!H$9,'Calc| Project Costs'!AA191,'Input| Projects'!$Y191),IF('Input| Overheads'!$C$42="DNSP defined",SUMPRODUCT(--('Input| Projects'!$AD191="Yes"),'Calc| Overheads Allocation'!H$62,'Input| Projects'!$AG191),""))),"")</f>
        <v>0</v>
      </c>
      <c r="AZ191" s="186">
        <f>IFERROR(IF('Input| Overheads'!$C$42="Direct costs",SUMPRODUCT(--('Input| Projects'!$AD191="Yes"),'Calc| Overheads Allocation'!I$9,'Calc| Project Costs'!AB191),IF('Input| Overheads'!$C$42="Internal labour",SUMPRODUCT(--('Input| Projects'!$AD191="Yes"),'Calc| Overheads Allocation'!I$9,'Calc| Project Costs'!AB191,'Input| Projects'!$Y191),IF('Input| Overheads'!$C$42="DNSP defined",SUMPRODUCT(--('Input| Projects'!$AD191="Yes"),'Calc| Overheads Allocation'!I$62,'Input| Projects'!$AG191),""))),"")</f>
        <v>0</v>
      </c>
      <c r="BA191" s="106"/>
      <c r="BB191" s="186">
        <f t="shared" si="100"/>
        <v>121.66005999999999</v>
      </c>
      <c r="BC191" s="186">
        <f t="shared" si="101"/>
        <v>0</v>
      </c>
      <c r="BD191" s="186">
        <f t="shared" si="102"/>
        <v>0</v>
      </c>
      <c r="BE191" s="186">
        <f t="shared" si="79"/>
        <v>0</v>
      </c>
      <c r="BF191" s="186">
        <f t="shared" si="80"/>
        <v>0</v>
      </c>
      <c r="BG191" s="186">
        <f t="shared" si="81"/>
        <v>0</v>
      </c>
      <c r="BH191" s="186">
        <f t="shared" si="82"/>
        <v>0</v>
      </c>
      <c r="BI191" s="97"/>
      <c r="BJ191" s="186">
        <f t="shared" si="83"/>
        <v>0</v>
      </c>
      <c r="BK191" s="186" t="str">
        <f t="shared" si="84"/>
        <v/>
      </c>
      <c r="BL191" s="186" t="str">
        <f t="shared" si="85"/>
        <v/>
      </c>
      <c r="BM191" s="186" t="str">
        <f t="shared" si="86"/>
        <v/>
      </c>
      <c r="BN191" s="186" t="str">
        <f t="shared" si="87"/>
        <v/>
      </c>
      <c r="BO191" s="186" t="str">
        <f t="shared" si="88"/>
        <v/>
      </c>
      <c r="BP191" s="186" t="str">
        <f t="shared" si="89"/>
        <v/>
      </c>
      <c r="BQ191" s="97"/>
      <c r="BR191" s="186">
        <f t="shared" si="90"/>
        <v>498.12683999999996</v>
      </c>
      <c r="BS191" s="186">
        <f t="shared" si="91"/>
        <v>0</v>
      </c>
      <c r="BT191" s="222">
        <f t="shared" si="92"/>
        <v>0</v>
      </c>
      <c r="BU191" s="222">
        <f t="shared" si="93"/>
        <v>0</v>
      </c>
      <c r="BV191" s="222">
        <f t="shared" si="94"/>
        <v>0</v>
      </c>
      <c r="BW191" s="222">
        <f t="shared" si="95"/>
        <v>0</v>
      </c>
      <c r="BX191" s="222">
        <f t="shared" si="96"/>
        <v>0</v>
      </c>
      <c r="BY191" s="106"/>
      <c r="BZ191" s="197">
        <f>IF(SUMIF('Input| Projects'!$AS$8:$CP$8,"Dx",'Input| Projects'!$AS191:$CP191)=0,"",SUMIF('Input| Projects'!$AS$8:$CP$8,"Dx",'Input| Projects'!$AS191:$CP191))</f>
        <v>1</v>
      </c>
      <c r="CA191" s="197" t="str">
        <f>IF(SUMIF('Input| Projects'!$AS$8:$CP$8,"Tx",'Input| Projects'!$AS191:$CP191)=0,"",SUMIF('Input| Projects'!$AS$8:$CP$8,"Tx",'Input| Projects'!$AS191:$CP191))</f>
        <v/>
      </c>
      <c r="CB191" s="150" t="str">
        <f t="shared" si="103"/>
        <v/>
      </c>
    </row>
    <row r="192" spans="2:80" x14ac:dyDescent="0.2">
      <c r="B192" s="201">
        <f>IFERROR('Input| Projects'!B192,"")</f>
        <v>183</v>
      </c>
      <c r="C192" s="42" t="str">
        <f>IFERROR(IF('Input| Projects'!C192="","",'Input| Projects'!C192),"")</f>
        <v>Replace LV B &amp; S C7 ACBs</v>
      </c>
      <c r="D192" s="42" t="str">
        <f>IFERROR(IF('Input| Projects'!D192="","",'Input| Projects'!D192),"")</f>
        <v>REP_01.03.02</v>
      </c>
      <c r="E192" s="104"/>
      <c r="F192" s="190">
        <f>IFERROR('Input| Projects'!I192*'Input| Escalations'!$K$19,"")</f>
        <v>1.1707799999999999</v>
      </c>
      <c r="G192" s="190">
        <f>IFERROR('Input| Projects'!J192*'Input| Escalations'!$K$19,"")</f>
        <v>0</v>
      </c>
      <c r="H192" s="190">
        <f>IFERROR('Input| Projects'!K192*'Input| Escalations'!$K$19,"")</f>
        <v>0</v>
      </c>
      <c r="I192" s="190">
        <f>IFERROR('Input| Projects'!L192*'Input| Escalations'!$K$19,"")</f>
        <v>0</v>
      </c>
      <c r="J192" s="190">
        <f>IFERROR('Input| Projects'!M192*'Input| Escalations'!$K$19,"")</f>
        <v>0</v>
      </c>
      <c r="K192" s="190">
        <f>IFERROR('Input| Projects'!N192*'Input| Escalations'!$K$19,"")</f>
        <v>0</v>
      </c>
      <c r="L192" s="190">
        <f>IFERROR('Input| Projects'!O192*'Input| Escalations'!$K$19,"")</f>
        <v>0</v>
      </c>
      <c r="M192" s="150" t="str">
        <f>IF(ABS(SUM(F192:L192)-(SUM('Input| Projects'!I192:O192)*'Input| Escalations'!$K$19))&lt;0.0000001,"",1)</f>
        <v/>
      </c>
      <c r="N192" s="192">
        <f>'Input| Projects'!$Y192*INDEX('Input| Escalations'!$H$33:$N$33,MATCH('Calc| Project Costs'!N$9,'Input| Escalations'!$H$23:$N$23,0))+'Input| Projects'!$Z192*INDEX('Input| Escalations'!$H$34:$N$34,MATCH('Calc| Project Costs'!N$9,'Input| Escalations'!$H$23:$N$23,0))+'Input| Projects'!$AA192*INDEX('Input| Escalations'!$H$35:$N$35,MATCH('Calc| Project Costs'!N$9,'Input| Escalations'!$H$23:$N$23,0))+1</f>
        <v>1</v>
      </c>
      <c r="O192" s="192">
        <f>'Input| Projects'!$Y192*INDEX('Input| Escalations'!$H$33:$N$33,MATCH('Calc| Project Costs'!O$9,'Input| Escalations'!$H$23:$N$23,0))+'Input| Projects'!$Z192*INDEX('Input| Escalations'!$H$34:$N$34,MATCH('Calc| Project Costs'!O$9,'Input| Escalations'!$H$23:$N$23,0))+'Input| Projects'!$AA192*INDEX('Input| Escalations'!$H$35:$N$35,MATCH('Calc| Project Costs'!O$9,'Input| Escalations'!$H$23:$N$23,0))+1</f>
        <v>1</v>
      </c>
      <c r="P192" s="192">
        <f>'Input| Projects'!$Y192*INDEX('Input| Escalations'!$H$33:$N$33,MATCH('Calc| Project Costs'!P$9,'Input| Escalations'!$H$23:$N$23,0))+'Input| Projects'!$Z192*INDEX('Input| Escalations'!$H$34:$N$34,MATCH('Calc| Project Costs'!P$9,'Input| Escalations'!$H$23:$N$23,0))+'Input| Projects'!$AA192*INDEX('Input| Escalations'!$H$35:$N$35,MATCH('Calc| Project Costs'!P$9,'Input| Escalations'!$H$23:$N$23,0))+1</f>
        <v>1</v>
      </c>
      <c r="Q192" s="192">
        <f>'Input| Projects'!$Y192*INDEX('Input| Escalations'!$H$33:$N$33,MATCH('Calc| Project Costs'!Q$9,'Input| Escalations'!$H$23:$N$23,0))+'Input| Projects'!$Z192*INDEX('Input| Escalations'!$H$34:$N$34,MATCH('Calc| Project Costs'!Q$9,'Input| Escalations'!$H$23:$N$23,0))+'Input| Projects'!$AA192*INDEX('Input| Escalations'!$H$35:$N$35,MATCH('Calc| Project Costs'!Q$9,'Input| Escalations'!$H$23:$N$23,0))+1</f>
        <v>1</v>
      </c>
      <c r="R192" s="192">
        <f>'Input| Projects'!$Y192*INDEX('Input| Escalations'!$H$33:$N$33,MATCH('Calc| Project Costs'!R$9,'Input| Escalations'!$H$23:$N$23,0))+'Input| Projects'!$Z192*INDEX('Input| Escalations'!$H$34:$N$34,MATCH('Calc| Project Costs'!R$9,'Input| Escalations'!$H$23:$N$23,0))+'Input| Projects'!$AA192*INDEX('Input| Escalations'!$H$35:$N$35,MATCH('Calc| Project Costs'!R$9,'Input| Escalations'!$H$23:$N$23,0))+1</f>
        <v>1</v>
      </c>
      <c r="S192" s="192">
        <f>'Input| Projects'!$Y192*INDEX('Input| Escalations'!$H$33:$N$33,MATCH('Calc| Project Costs'!S$9,'Input| Escalations'!$H$23:$N$23,0))+'Input| Projects'!$Z192*INDEX('Input| Escalations'!$H$34:$N$34,MATCH('Calc| Project Costs'!S$9,'Input| Escalations'!$H$23:$N$23,0))+'Input| Projects'!$AA192*INDEX('Input| Escalations'!$H$35:$N$35,MATCH('Calc| Project Costs'!S$9,'Input| Escalations'!$H$23:$N$23,0))+1</f>
        <v>1</v>
      </c>
      <c r="T192" s="192">
        <f>'Input| Projects'!$Y192*INDEX('Input| Escalations'!$H$33:$N$33,MATCH('Calc| Project Costs'!T$9,'Input| Escalations'!$H$23:$N$23,0))+'Input| Projects'!$Z192*INDEX('Input| Escalations'!$H$34:$N$34,MATCH('Calc| Project Costs'!T$9,'Input| Escalations'!$H$23:$N$23,0))+'Input| Projects'!$AA192*INDEX('Input| Escalations'!$H$35:$N$35,MATCH('Calc| Project Costs'!T$9,'Input| Escalations'!$H$23:$N$23,0))+1</f>
        <v>1</v>
      </c>
      <c r="U192" s="106"/>
      <c r="V192" s="186">
        <f t="shared" si="97"/>
        <v>1.1707799999999999</v>
      </c>
      <c r="W192" s="186">
        <f t="shared" si="98"/>
        <v>0</v>
      </c>
      <c r="X192" s="186">
        <f t="shared" si="99"/>
        <v>0</v>
      </c>
      <c r="Y192" s="186">
        <f t="shared" si="75"/>
        <v>0</v>
      </c>
      <c r="Z192" s="186">
        <f t="shared" si="76"/>
        <v>0</v>
      </c>
      <c r="AA192" s="186">
        <f t="shared" si="77"/>
        <v>0</v>
      </c>
      <c r="AB192" s="186">
        <f t="shared" si="78"/>
        <v>0</v>
      </c>
      <c r="AC192" s="106"/>
      <c r="AD192" s="186">
        <f>'Input| Projects'!Q192*N192*'Input| Escalations'!$K$19</f>
        <v>0</v>
      </c>
      <c r="AE192" s="186">
        <f>'Input| Projects'!R192*O192*'Input| Escalations'!$K$19</f>
        <v>0</v>
      </c>
      <c r="AF192" s="186">
        <f>'Input| Projects'!S192*P192*'Input| Escalations'!$K$19</f>
        <v>0</v>
      </c>
      <c r="AG192" s="186">
        <f>'Input| Projects'!T192*Q192*'Input| Escalations'!$K$19</f>
        <v>0</v>
      </c>
      <c r="AH192" s="186">
        <f>'Input| Projects'!U192*R192*'Input| Escalations'!$K$19</f>
        <v>0</v>
      </c>
      <c r="AI192" s="186">
        <f>'Input| Projects'!V192*S192*'Input| Escalations'!$K$19</f>
        <v>0</v>
      </c>
      <c r="AJ192" s="186">
        <f>'Input| Projects'!W192*T192*'Input| Escalations'!$K$19</f>
        <v>0</v>
      </c>
      <c r="AK192" s="106"/>
      <c r="AL192" s="186">
        <f>IFERROR(IF('Input| Overheads'!$C$42="Direct costs",SUMPRODUCT(--('Input| Projects'!$AC192="Yes"),'Calc| Overheads Allocation'!C$8,'Calc| Project Costs'!V192),IF('Input| Overheads'!$C$42="Internal labour",SUMPRODUCT(--('Input| Projects'!$AC192="Yes"),'Calc| Overheads Allocation'!C$8,'Calc| Project Costs'!V192,'Input| Projects'!$Y192),IF('Input| Overheads'!$C$42="DNSP defined",SUMPRODUCT(--('Input| Projects'!$AC192="Yes"),'Calc| Overheads Allocation'!C$61,'Input| Projects'!$AF192),""))),"")</f>
        <v>0.84835000000000005</v>
      </c>
      <c r="AM192" s="186">
        <f>IFERROR(IF('Input| Overheads'!$C$42="Direct costs",SUMPRODUCT(--('Input| Projects'!$AC192="Yes"),'Calc| Overheads Allocation'!D$8,'Calc| Project Costs'!W192),IF('Input| Overheads'!$C$42="Internal labour",SUMPRODUCT(--('Input| Projects'!$AC192="Yes"),'Calc| Overheads Allocation'!D$8,'Calc| Project Costs'!W192,'Input| Projects'!$Y192),IF('Input| Overheads'!$C$42="DNSP defined",SUMPRODUCT(--('Input| Projects'!$AC192="Yes"),'Calc| Overheads Allocation'!D$61,'Input| Projects'!$AF192),""))),"")</f>
        <v>0</v>
      </c>
      <c r="AN192" s="186">
        <f>IFERROR(IF('Input| Overheads'!$C$42="Direct costs",SUMPRODUCT(--('Input| Projects'!$AC192="Yes"),'Calc| Overheads Allocation'!E$8,'Calc| Project Costs'!X192),IF('Input| Overheads'!$C$42="Internal labour",SUMPRODUCT(--('Input| Projects'!$AC192="Yes"),'Calc| Overheads Allocation'!E$8,'Calc| Project Costs'!X192,'Input| Projects'!$Y192),IF('Input| Overheads'!$C$42="DNSP defined",SUMPRODUCT(--('Input| Projects'!$AC192="Yes"),'Calc| Overheads Allocation'!E$61,'Input| Projects'!$AF192),""))),"")</f>
        <v>0</v>
      </c>
      <c r="AO192" s="186">
        <f>IFERROR(IF('Input| Overheads'!$C$42="Direct costs",SUMPRODUCT(--('Input| Projects'!$AC192="Yes"),'Calc| Overheads Allocation'!F$8,'Calc| Project Costs'!Y192),IF('Input| Overheads'!$C$42="Internal labour",SUMPRODUCT(--('Input| Projects'!$AC192="Yes"),'Calc| Overheads Allocation'!F$8,'Calc| Project Costs'!Y192,'Input| Projects'!$Y192),IF('Input| Overheads'!$C$42="DNSP defined",SUMPRODUCT(--('Input| Projects'!$AC192="Yes"),'Calc| Overheads Allocation'!F$61,'Input| Projects'!$AF192),""))),"")</f>
        <v>0</v>
      </c>
      <c r="AP192" s="186">
        <f>IFERROR(IF('Input| Overheads'!$C$42="Direct costs",SUMPRODUCT(--('Input| Projects'!$AC192="Yes"),'Calc| Overheads Allocation'!G$8,'Calc| Project Costs'!Z192),IF('Input| Overheads'!$C$42="Internal labour",SUMPRODUCT(--('Input| Projects'!$AC192="Yes"),'Calc| Overheads Allocation'!G$8,'Calc| Project Costs'!Z192,'Input| Projects'!$Y192),IF('Input| Overheads'!$C$42="DNSP defined",SUMPRODUCT(--('Input| Projects'!$AC192="Yes"),'Calc| Overheads Allocation'!G$61,'Input| Projects'!$AF192),""))),"")</f>
        <v>0</v>
      </c>
      <c r="AQ192" s="186">
        <f>IFERROR(IF('Input| Overheads'!$C$42="Direct costs",SUMPRODUCT(--('Input| Projects'!$AC192="Yes"),'Calc| Overheads Allocation'!H$8,'Calc| Project Costs'!AA192),IF('Input| Overheads'!$C$42="Internal labour",SUMPRODUCT(--('Input| Projects'!$AC192="Yes"),'Calc| Overheads Allocation'!H$8,'Calc| Project Costs'!AA192,'Input| Projects'!$Y192),IF('Input| Overheads'!$C$42="DNSP defined",SUMPRODUCT(--('Input| Projects'!$AC192="Yes"),'Calc| Overheads Allocation'!H$61,'Input| Projects'!$AF192),""))),"")</f>
        <v>0</v>
      </c>
      <c r="AR192" s="186">
        <f>IFERROR(IF('Input| Overheads'!$C$42="Direct costs",SUMPRODUCT(--('Input| Projects'!$AC192="Yes"),'Calc| Overheads Allocation'!I$8,'Calc| Project Costs'!AB192),IF('Input| Overheads'!$C$42="Internal labour",SUMPRODUCT(--('Input| Projects'!$AC192="Yes"),'Calc| Overheads Allocation'!I$8,'Calc| Project Costs'!AB192,'Input| Projects'!$Y192),IF('Input| Overheads'!$C$42="DNSP defined",SUMPRODUCT(--('Input| Projects'!$AC192="Yes"),'Calc| Overheads Allocation'!I$61,'Input| Projects'!$AF192),""))),"")</f>
        <v>0</v>
      </c>
      <c r="AS192" s="106"/>
      <c r="AT192" s="186">
        <f>IFERROR(IF('Input| Overheads'!$C$42="Direct costs",SUMPRODUCT(--('Input| Projects'!$AD192="Yes"),'Calc| Overheads Allocation'!C$9,'Calc| Project Costs'!V192),IF('Input| Overheads'!$C$42="Internal labour",SUMPRODUCT(--('Input| Projects'!$AD192="Yes"),'Calc| Overheads Allocation'!C$9,'Calc| Project Costs'!V192,'Input| Projects'!$Y192),IF('Input| Overheads'!$C$42="DNSP defined",SUMPRODUCT(--('Input| Projects'!$AD192="Yes"),'Calc| Overheads Allocation'!C$62,'Input| Projects'!$AG192),""))),"")</f>
        <v>0</v>
      </c>
      <c r="AU192" s="186">
        <f>IFERROR(IF('Input| Overheads'!$C$42="Direct costs",SUMPRODUCT(--('Input| Projects'!$AD192="Yes"),'Calc| Overheads Allocation'!D$9,'Calc| Project Costs'!W192),IF('Input| Overheads'!$C$42="Internal labour",SUMPRODUCT(--('Input| Projects'!$AD192="Yes"),'Calc| Overheads Allocation'!D$9,'Calc| Project Costs'!W192,'Input| Projects'!$Y192),IF('Input| Overheads'!$C$42="DNSP defined",SUMPRODUCT(--('Input| Projects'!$AD192="Yes"),'Calc| Overheads Allocation'!D$62,'Input| Projects'!$AG192),""))),"")</f>
        <v>0</v>
      </c>
      <c r="AV192" s="186">
        <f>IFERROR(IF('Input| Overheads'!$C$42="Direct costs",SUMPRODUCT(--('Input| Projects'!$AD192="Yes"),'Calc| Overheads Allocation'!E$9,'Calc| Project Costs'!X192),IF('Input| Overheads'!$C$42="Internal labour",SUMPRODUCT(--('Input| Projects'!$AD192="Yes"),'Calc| Overheads Allocation'!E$9,'Calc| Project Costs'!X192,'Input| Projects'!$Y192),IF('Input| Overheads'!$C$42="DNSP defined",SUMPRODUCT(--('Input| Projects'!$AD192="Yes"),'Calc| Overheads Allocation'!E$62,'Input| Projects'!$AG192),""))),"")</f>
        <v>0</v>
      </c>
      <c r="AW192" s="186">
        <f>IFERROR(IF('Input| Overheads'!$C$42="Direct costs",SUMPRODUCT(--('Input| Projects'!$AD192="Yes"),'Calc| Overheads Allocation'!F$9,'Calc| Project Costs'!Y192),IF('Input| Overheads'!$C$42="Internal labour",SUMPRODUCT(--('Input| Projects'!$AD192="Yes"),'Calc| Overheads Allocation'!F$9,'Calc| Project Costs'!Y192,'Input| Projects'!$Y192),IF('Input| Overheads'!$C$42="DNSP defined",SUMPRODUCT(--('Input| Projects'!$AD192="Yes"),'Calc| Overheads Allocation'!F$62,'Input| Projects'!$AG192),""))),"")</f>
        <v>0</v>
      </c>
      <c r="AX192" s="186">
        <f>IFERROR(IF('Input| Overheads'!$C$42="Direct costs",SUMPRODUCT(--('Input| Projects'!$AD192="Yes"),'Calc| Overheads Allocation'!G$9,'Calc| Project Costs'!Z192),IF('Input| Overheads'!$C$42="Internal labour",SUMPRODUCT(--('Input| Projects'!$AD192="Yes"),'Calc| Overheads Allocation'!G$9,'Calc| Project Costs'!Z192,'Input| Projects'!$Y192),IF('Input| Overheads'!$C$42="DNSP defined",SUMPRODUCT(--('Input| Projects'!$AD192="Yes"),'Calc| Overheads Allocation'!G$62,'Input| Projects'!$AG192),""))),"")</f>
        <v>0</v>
      </c>
      <c r="AY192" s="186">
        <f>IFERROR(IF('Input| Overheads'!$C$42="Direct costs",SUMPRODUCT(--('Input| Projects'!$AD192="Yes"),'Calc| Overheads Allocation'!H$9,'Calc| Project Costs'!AA192),IF('Input| Overheads'!$C$42="Internal labour",SUMPRODUCT(--('Input| Projects'!$AD192="Yes"),'Calc| Overheads Allocation'!H$9,'Calc| Project Costs'!AA192,'Input| Projects'!$Y192),IF('Input| Overheads'!$C$42="DNSP defined",SUMPRODUCT(--('Input| Projects'!$AD192="Yes"),'Calc| Overheads Allocation'!H$62,'Input| Projects'!$AG192),""))),"")</f>
        <v>0</v>
      </c>
      <c r="AZ192" s="186">
        <f>IFERROR(IF('Input| Overheads'!$C$42="Direct costs",SUMPRODUCT(--('Input| Projects'!$AD192="Yes"),'Calc| Overheads Allocation'!I$9,'Calc| Project Costs'!AB192),IF('Input| Overheads'!$C$42="Internal labour",SUMPRODUCT(--('Input| Projects'!$AD192="Yes"),'Calc| Overheads Allocation'!I$9,'Calc| Project Costs'!AB192,'Input| Projects'!$Y192),IF('Input| Overheads'!$C$42="DNSP defined",SUMPRODUCT(--('Input| Projects'!$AD192="Yes"),'Calc| Overheads Allocation'!I$62,'Input| Projects'!$AG192),""))),"")</f>
        <v>0</v>
      </c>
      <c r="BA192" s="106"/>
      <c r="BB192" s="186">
        <f t="shared" si="100"/>
        <v>0.84835000000000005</v>
      </c>
      <c r="BC192" s="186">
        <f t="shared" si="101"/>
        <v>0</v>
      </c>
      <c r="BD192" s="186">
        <f t="shared" si="102"/>
        <v>0</v>
      </c>
      <c r="BE192" s="186">
        <f t="shared" si="79"/>
        <v>0</v>
      </c>
      <c r="BF192" s="186">
        <f t="shared" si="80"/>
        <v>0</v>
      </c>
      <c r="BG192" s="186">
        <f t="shared" si="81"/>
        <v>0</v>
      </c>
      <c r="BH192" s="186">
        <f t="shared" si="82"/>
        <v>0</v>
      </c>
      <c r="BI192" s="97"/>
      <c r="BJ192" s="186">
        <f t="shared" si="83"/>
        <v>0</v>
      </c>
      <c r="BK192" s="186" t="str">
        <f t="shared" si="84"/>
        <v/>
      </c>
      <c r="BL192" s="186" t="str">
        <f t="shared" si="85"/>
        <v/>
      </c>
      <c r="BM192" s="186" t="str">
        <f t="shared" si="86"/>
        <v/>
      </c>
      <c r="BN192" s="186" t="str">
        <f t="shared" si="87"/>
        <v/>
      </c>
      <c r="BO192" s="186" t="str">
        <f t="shared" si="88"/>
        <v/>
      </c>
      <c r="BP192" s="186" t="str">
        <f t="shared" si="89"/>
        <v/>
      </c>
      <c r="BQ192" s="97"/>
      <c r="BR192" s="186">
        <f t="shared" si="90"/>
        <v>2.0191300000000001</v>
      </c>
      <c r="BS192" s="186">
        <f t="shared" si="91"/>
        <v>0</v>
      </c>
      <c r="BT192" s="222">
        <f t="shared" si="92"/>
        <v>0</v>
      </c>
      <c r="BU192" s="222">
        <f t="shared" si="93"/>
        <v>0</v>
      </c>
      <c r="BV192" s="222">
        <f t="shared" si="94"/>
        <v>0</v>
      </c>
      <c r="BW192" s="222">
        <f t="shared" si="95"/>
        <v>0</v>
      </c>
      <c r="BX192" s="222">
        <f t="shared" si="96"/>
        <v>0</v>
      </c>
      <c r="BY192" s="106"/>
      <c r="BZ192" s="197">
        <f>IF(SUMIF('Input| Projects'!$AS$8:$CP$8,"Dx",'Input| Projects'!$AS192:$CP192)=0,"",SUMIF('Input| Projects'!$AS$8:$CP$8,"Dx",'Input| Projects'!$AS192:$CP192))</f>
        <v>1</v>
      </c>
      <c r="CA192" s="197" t="str">
        <f>IF(SUMIF('Input| Projects'!$AS$8:$CP$8,"Tx",'Input| Projects'!$AS192:$CP192)=0,"",SUMIF('Input| Projects'!$AS$8:$CP$8,"Tx",'Input| Projects'!$AS192:$CP192))</f>
        <v/>
      </c>
      <c r="CB192" s="150" t="str">
        <f t="shared" si="103"/>
        <v/>
      </c>
    </row>
    <row r="193" spans="2:80" x14ac:dyDescent="0.2">
      <c r="B193" s="201">
        <f>IFERROR('Input| Projects'!B193,"")</f>
        <v>184</v>
      </c>
      <c r="C193" s="42" t="str">
        <f>IFERROR(IF('Input| Projects'!C193="","",'Input| Projects'!C193),"")</f>
        <v>Replace HV C3 OCBs</v>
      </c>
      <c r="D193" s="42" t="str">
        <f>IFERROR(IF('Input| Projects'!D193="","",'Input| Projects'!D193),"")</f>
        <v>REP_01.03.03</v>
      </c>
      <c r="E193" s="104"/>
      <c r="F193" s="190">
        <f>IFERROR('Input| Projects'!I193*'Input| Escalations'!$K$19,"")</f>
        <v>300.12180999999998</v>
      </c>
      <c r="G193" s="190">
        <f>IFERROR('Input| Projects'!J193*'Input| Escalations'!$K$19,"")</f>
        <v>0</v>
      </c>
      <c r="H193" s="190">
        <f>IFERROR('Input| Projects'!K193*'Input| Escalations'!$K$19,"")</f>
        <v>0</v>
      </c>
      <c r="I193" s="190">
        <f>IFERROR('Input| Projects'!L193*'Input| Escalations'!$K$19,"")</f>
        <v>0</v>
      </c>
      <c r="J193" s="190">
        <f>IFERROR('Input| Projects'!M193*'Input| Escalations'!$K$19,"")</f>
        <v>0</v>
      </c>
      <c r="K193" s="190">
        <f>IFERROR('Input| Projects'!N193*'Input| Escalations'!$K$19,"")</f>
        <v>0</v>
      </c>
      <c r="L193" s="190">
        <f>IFERROR('Input| Projects'!O193*'Input| Escalations'!$K$19,"")</f>
        <v>0</v>
      </c>
      <c r="M193" s="150" t="str">
        <f>IF(ABS(SUM(F193:L193)-(SUM('Input| Projects'!I193:O193)*'Input| Escalations'!$K$19))&lt;0.0000001,"",1)</f>
        <v/>
      </c>
      <c r="N193" s="192">
        <f>'Input| Projects'!$Y193*INDEX('Input| Escalations'!$H$33:$N$33,MATCH('Calc| Project Costs'!N$9,'Input| Escalations'!$H$23:$N$23,0))+'Input| Projects'!$Z193*INDEX('Input| Escalations'!$H$34:$N$34,MATCH('Calc| Project Costs'!N$9,'Input| Escalations'!$H$23:$N$23,0))+'Input| Projects'!$AA193*INDEX('Input| Escalations'!$H$35:$N$35,MATCH('Calc| Project Costs'!N$9,'Input| Escalations'!$H$23:$N$23,0))+1</f>
        <v>1</v>
      </c>
      <c r="O193" s="192">
        <f>'Input| Projects'!$Y193*INDEX('Input| Escalations'!$H$33:$N$33,MATCH('Calc| Project Costs'!O$9,'Input| Escalations'!$H$23:$N$23,0))+'Input| Projects'!$Z193*INDEX('Input| Escalations'!$H$34:$N$34,MATCH('Calc| Project Costs'!O$9,'Input| Escalations'!$H$23:$N$23,0))+'Input| Projects'!$AA193*INDEX('Input| Escalations'!$H$35:$N$35,MATCH('Calc| Project Costs'!O$9,'Input| Escalations'!$H$23:$N$23,0))+1</f>
        <v>1</v>
      </c>
      <c r="P193" s="192">
        <f>'Input| Projects'!$Y193*INDEX('Input| Escalations'!$H$33:$N$33,MATCH('Calc| Project Costs'!P$9,'Input| Escalations'!$H$23:$N$23,0))+'Input| Projects'!$Z193*INDEX('Input| Escalations'!$H$34:$N$34,MATCH('Calc| Project Costs'!P$9,'Input| Escalations'!$H$23:$N$23,0))+'Input| Projects'!$AA193*INDEX('Input| Escalations'!$H$35:$N$35,MATCH('Calc| Project Costs'!P$9,'Input| Escalations'!$H$23:$N$23,0))+1</f>
        <v>1</v>
      </c>
      <c r="Q193" s="192">
        <f>'Input| Projects'!$Y193*INDEX('Input| Escalations'!$H$33:$N$33,MATCH('Calc| Project Costs'!Q$9,'Input| Escalations'!$H$23:$N$23,0))+'Input| Projects'!$Z193*INDEX('Input| Escalations'!$H$34:$N$34,MATCH('Calc| Project Costs'!Q$9,'Input| Escalations'!$H$23:$N$23,0))+'Input| Projects'!$AA193*INDEX('Input| Escalations'!$H$35:$N$35,MATCH('Calc| Project Costs'!Q$9,'Input| Escalations'!$H$23:$N$23,0))+1</f>
        <v>1</v>
      </c>
      <c r="R193" s="192">
        <f>'Input| Projects'!$Y193*INDEX('Input| Escalations'!$H$33:$N$33,MATCH('Calc| Project Costs'!R$9,'Input| Escalations'!$H$23:$N$23,0))+'Input| Projects'!$Z193*INDEX('Input| Escalations'!$H$34:$N$34,MATCH('Calc| Project Costs'!R$9,'Input| Escalations'!$H$23:$N$23,0))+'Input| Projects'!$AA193*INDEX('Input| Escalations'!$H$35:$N$35,MATCH('Calc| Project Costs'!R$9,'Input| Escalations'!$H$23:$N$23,0))+1</f>
        <v>1</v>
      </c>
      <c r="S193" s="192">
        <f>'Input| Projects'!$Y193*INDEX('Input| Escalations'!$H$33:$N$33,MATCH('Calc| Project Costs'!S$9,'Input| Escalations'!$H$23:$N$23,0))+'Input| Projects'!$Z193*INDEX('Input| Escalations'!$H$34:$N$34,MATCH('Calc| Project Costs'!S$9,'Input| Escalations'!$H$23:$N$23,0))+'Input| Projects'!$AA193*INDEX('Input| Escalations'!$H$35:$N$35,MATCH('Calc| Project Costs'!S$9,'Input| Escalations'!$H$23:$N$23,0))+1</f>
        <v>1</v>
      </c>
      <c r="T193" s="192">
        <f>'Input| Projects'!$Y193*INDEX('Input| Escalations'!$H$33:$N$33,MATCH('Calc| Project Costs'!T$9,'Input| Escalations'!$H$23:$N$23,0))+'Input| Projects'!$Z193*INDEX('Input| Escalations'!$H$34:$N$34,MATCH('Calc| Project Costs'!T$9,'Input| Escalations'!$H$23:$N$23,0))+'Input| Projects'!$AA193*INDEX('Input| Escalations'!$H$35:$N$35,MATCH('Calc| Project Costs'!T$9,'Input| Escalations'!$H$23:$N$23,0))+1</f>
        <v>1</v>
      </c>
      <c r="U193" s="106"/>
      <c r="V193" s="186">
        <f t="shared" si="97"/>
        <v>300.12180999999998</v>
      </c>
      <c r="W193" s="186">
        <f t="shared" si="98"/>
        <v>0</v>
      </c>
      <c r="X193" s="186">
        <f t="shared" si="99"/>
        <v>0</v>
      </c>
      <c r="Y193" s="186">
        <f t="shared" si="75"/>
        <v>0</v>
      </c>
      <c r="Z193" s="186">
        <f t="shared" si="76"/>
        <v>0</v>
      </c>
      <c r="AA193" s="186">
        <f t="shared" si="77"/>
        <v>0</v>
      </c>
      <c r="AB193" s="186">
        <f t="shared" si="78"/>
        <v>0</v>
      </c>
      <c r="AC193" s="106"/>
      <c r="AD193" s="186">
        <f>'Input| Projects'!Q193*N193*'Input| Escalations'!$K$19</f>
        <v>0</v>
      </c>
      <c r="AE193" s="186">
        <f>'Input| Projects'!R193*O193*'Input| Escalations'!$K$19</f>
        <v>0</v>
      </c>
      <c r="AF193" s="186">
        <f>'Input| Projects'!S193*P193*'Input| Escalations'!$K$19</f>
        <v>0</v>
      </c>
      <c r="AG193" s="186">
        <f>'Input| Projects'!T193*Q193*'Input| Escalations'!$K$19</f>
        <v>0</v>
      </c>
      <c r="AH193" s="186">
        <f>'Input| Projects'!U193*R193*'Input| Escalations'!$K$19</f>
        <v>0</v>
      </c>
      <c r="AI193" s="186">
        <f>'Input| Projects'!V193*S193*'Input| Escalations'!$K$19</f>
        <v>0</v>
      </c>
      <c r="AJ193" s="186">
        <f>'Input| Projects'!W193*T193*'Input| Escalations'!$K$19</f>
        <v>0</v>
      </c>
      <c r="AK193" s="106"/>
      <c r="AL193" s="186">
        <f>IFERROR(IF('Input| Overheads'!$C$42="Direct costs",SUMPRODUCT(--('Input| Projects'!$AC193="Yes"),'Calc| Overheads Allocation'!C$8,'Calc| Project Costs'!V193),IF('Input| Overheads'!$C$42="Internal labour",SUMPRODUCT(--('Input| Projects'!$AC193="Yes"),'Calc| Overheads Allocation'!C$8,'Calc| Project Costs'!V193,'Input| Projects'!$Y193),IF('Input| Overheads'!$C$42="DNSP defined",SUMPRODUCT(--('Input| Projects'!$AC193="Yes"),'Calc| Overheads Allocation'!C$61,'Input| Projects'!$AF193),""))),"")</f>
        <v>101.10491999999998</v>
      </c>
      <c r="AM193" s="186">
        <f>IFERROR(IF('Input| Overheads'!$C$42="Direct costs",SUMPRODUCT(--('Input| Projects'!$AC193="Yes"),'Calc| Overheads Allocation'!D$8,'Calc| Project Costs'!W193),IF('Input| Overheads'!$C$42="Internal labour",SUMPRODUCT(--('Input| Projects'!$AC193="Yes"),'Calc| Overheads Allocation'!D$8,'Calc| Project Costs'!W193,'Input| Projects'!$Y193),IF('Input| Overheads'!$C$42="DNSP defined",SUMPRODUCT(--('Input| Projects'!$AC193="Yes"),'Calc| Overheads Allocation'!D$61,'Input| Projects'!$AF193),""))),"")</f>
        <v>0</v>
      </c>
      <c r="AN193" s="186">
        <f>IFERROR(IF('Input| Overheads'!$C$42="Direct costs",SUMPRODUCT(--('Input| Projects'!$AC193="Yes"),'Calc| Overheads Allocation'!E$8,'Calc| Project Costs'!X193),IF('Input| Overheads'!$C$42="Internal labour",SUMPRODUCT(--('Input| Projects'!$AC193="Yes"),'Calc| Overheads Allocation'!E$8,'Calc| Project Costs'!X193,'Input| Projects'!$Y193),IF('Input| Overheads'!$C$42="DNSP defined",SUMPRODUCT(--('Input| Projects'!$AC193="Yes"),'Calc| Overheads Allocation'!E$61,'Input| Projects'!$AF193),""))),"")</f>
        <v>0</v>
      </c>
      <c r="AO193" s="186">
        <f>IFERROR(IF('Input| Overheads'!$C$42="Direct costs",SUMPRODUCT(--('Input| Projects'!$AC193="Yes"),'Calc| Overheads Allocation'!F$8,'Calc| Project Costs'!Y193),IF('Input| Overheads'!$C$42="Internal labour",SUMPRODUCT(--('Input| Projects'!$AC193="Yes"),'Calc| Overheads Allocation'!F$8,'Calc| Project Costs'!Y193,'Input| Projects'!$Y193),IF('Input| Overheads'!$C$42="DNSP defined",SUMPRODUCT(--('Input| Projects'!$AC193="Yes"),'Calc| Overheads Allocation'!F$61,'Input| Projects'!$AF193),""))),"")</f>
        <v>0</v>
      </c>
      <c r="AP193" s="186">
        <f>IFERROR(IF('Input| Overheads'!$C$42="Direct costs",SUMPRODUCT(--('Input| Projects'!$AC193="Yes"),'Calc| Overheads Allocation'!G$8,'Calc| Project Costs'!Z193),IF('Input| Overheads'!$C$42="Internal labour",SUMPRODUCT(--('Input| Projects'!$AC193="Yes"),'Calc| Overheads Allocation'!G$8,'Calc| Project Costs'!Z193,'Input| Projects'!$Y193),IF('Input| Overheads'!$C$42="DNSP defined",SUMPRODUCT(--('Input| Projects'!$AC193="Yes"),'Calc| Overheads Allocation'!G$61,'Input| Projects'!$AF193),""))),"")</f>
        <v>0</v>
      </c>
      <c r="AQ193" s="186">
        <f>IFERROR(IF('Input| Overheads'!$C$42="Direct costs",SUMPRODUCT(--('Input| Projects'!$AC193="Yes"),'Calc| Overheads Allocation'!H$8,'Calc| Project Costs'!AA193),IF('Input| Overheads'!$C$42="Internal labour",SUMPRODUCT(--('Input| Projects'!$AC193="Yes"),'Calc| Overheads Allocation'!H$8,'Calc| Project Costs'!AA193,'Input| Projects'!$Y193),IF('Input| Overheads'!$C$42="DNSP defined",SUMPRODUCT(--('Input| Projects'!$AC193="Yes"),'Calc| Overheads Allocation'!H$61,'Input| Projects'!$AF193),""))),"")</f>
        <v>0</v>
      </c>
      <c r="AR193" s="186">
        <f>IFERROR(IF('Input| Overheads'!$C$42="Direct costs",SUMPRODUCT(--('Input| Projects'!$AC193="Yes"),'Calc| Overheads Allocation'!I$8,'Calc| Project Costs'!AB193),IF('Input| Overheads'!$C$42="Internal labour",SUMPRODUCT(--('Input| Projects'!$AC193="Yes"),'Calc| Overheads Allocation'!I$8,'Calc| Project Costs'!AB193,'Input| Projects'!$Y193),IF('Input| Overheads'!$C$42="DNSP defined",SUMPRODUCT(--('Input| Projects'!$AC193="Yes"),'Calc| Overheads Allocation'!I$61,'Input| Projects'!$AF193),""))),"")</f>
        <v>0</v>
      </c>
      <c r="AS193" s="106"/>
      <c r="AT193" s="186">
        <f>IFERROR(IF('Input| Overheads'!$C$42="Direct costs",SUMPRODUCT(--('Input| Projects'!$AD193="Yes"),'Calc| Overheads Allocation'!C$9,'Calc| Project Costs'!V193),IF('Input| Overheads'!$C$42="Internal labour",SUMPRODUCT(--('Input| Projects'!$AD193="Yes"),'Calc| Overheads Allocation'!C$9,'Calc| Project Costs'!V193,'Input| Projects'!$Y193),IF('Input| Overheads'!$C$42="DNSP defined",SUMPRODUCT(--('Input| Projects'!$AD193="Yes"),'Calc| Overheads Allocation'!C$62,'Input| Projects'!$AG193),""))),"")</f>
        <v>0</v>
      </c>
      <c r="AU193" s="186">
        <f>IFERROR(IF('Input| Overheads'!$C$42="Direct costs",SUMPRODUCT(--('Input| Projects'!$AD193="Yes"),'Calc| Overheads Allocation'!D$9,'Calc| Project Costs'!W193),IF('Input| Overheads'!$C$42="Internal labour",SUMPRODUCT(--('Input| Projects'!$AD193="Yes"),'Calc| Overheads Allocation'!D$9,'Calc| Project Costs'!W193,'Input| Projects'!$Y193),IF('Input| Overheads'!$C$42="DNSP defined",SUMPRODUCT(--('Input| Projects'!$AD193="Yes"),'Calc| Overheads Allocation'!D$62,'Input| Projects'!$AG193),""))),"")</f>
        <v>0</v>
      </c>
      <c r="AV193" s="186">
        <f>IFERROR(IF('Input| Overheads'!$C$42="Direct costs",SUMPRODUCT(--('Input| Projects'!$AD193="Yes"),'Calc| Overheads Allocation'!E$9,'Calc| Project Costs'!X193),IF('Input| Overheads'!$C$42="Internal labour",SUMPRODUCT(--('Input| Projects'!$AD193="Yes"),'Calc| Overheads Allocation'!E$9,'Calc| Project Costs'!X193,'Input| Projects'!$Y193),IF('Input| Overheads'!$C$42="DNSP defined",SUMPRODUCT(--('Input| Projects'!$AD193="Yes"),'Calc| Overheads Allocation'!E$62,'Input| Projects'!$AG193),""))),"")</f>
        <v>0</v>
      </c>
      <c r="AW193" s="186">
        <f>IFERROR(IF('Input| Overheads'!$C$42="Direct costs",SUMPRODUCT(--('Input| Projects'!$AD193="Yes"),'Calc| Overheads Allocation'!F$9,'Calc| Project Costs'!Y193),IF('Input| Overheads'!$C$42="Internal labour",SUMPRODUCT(--('Input| Projects'!$AD193="Yes"),'Calc| Overheads Allocation'!F$9,'Calc| Project Costs'!Y193,'Input| Projects'!$Y193),IF('Input| Overheads'!$C$42="DNSP defined",SUMPRODUCT(--('Input| Projects'!$AD193="Yes"),'Calc| Overheads Allocation'!F$62,'Input| Projects'!$AG193),""))),"")</f>
        <v>0</v>
      </c>
      <c r="AX193" s="186">
        <f>IFERROR(IF('Input| Overheads'!$C$42="Direct costs",SUMPRODUCT(--('Input| Projects'!$AD193="Yes"),'Calc| Overheads Allocation'!G$9,'Calc| Project Costs'!Z193),IF('Input| Overheads'!$C$42="Internal labour",SUMPRODUCT(--('Input| Projects'!$AD193="Yes"),'Calc| Overheads Allocation'!G$9,'Calc| Project Costs'!Z193,'Input| Projects'!$Y193),IF('Input| Overheads'!$C$42="DNSP defined",SUMPRODUCT(--('Input| Projects'!$AD193="Yes"),'Calc| Overheads Allocation'!G$62,'Input| Projects'!$AG193),""))),"")</f>
        <v>0</v>
      </c>
      <c r="AY193" s="186">
        <f>IFERROR(IF('Input| Overheads'!$C$42="Direct costs",SUMPRODUCT(--('Input| Projects'!$AD193="Yes"),'Calc| Overheads Allocation'!H$9,'Calc| Project Costs'!AA193),IF('Input| Overheads'!$C$42="Internal labour",SUMPRODUCT(--('Input| Projects'!$AD193="Yes"),'Calc| Overheads Allocation'!H$9,'Calc| Project Costs'!AA193,'Input| Projects'!$Y193),IF('Input| Overheads'!$C$42="DNSP defined",SUMPRODUCT(--('Input| Projects'!$AD193="Yes"),'Calc| Overheads Allocation'!H$62,'Input| Projects'!$AG193),""))),"")</f>
        <v>0</v>
      </c>
      <c r="AZ193" s="186">
        <f>IFERROR(IF('Input| Overheads'!$C$42="Direct costs",SUMPRODUCT(--('Input| Projects'!$AD193="Yes"),'Calc| Overheads Allocation'!I$9,'Calc| Project Costs'!AB193),IF('Input| Overheads'!$C$42="Internal labour",SUMPRODUCT(--('Input| Projects'!$AD193="Yes"),'Calc| Overheads Allocation'!I$9,'Calc| Project Costs'!AB193,'Input| Projects'!$Y193),IF('Input| Overheads'!$C$42="DNSP defined",SUMPRODUCT(--('Input| Projects'!$AD193="Yes"),'Calc| Overheads Allocation'!I$62,'Input| Projects'!$AG193),""))),"")</f>
        <v>0</v>
      </c>
      <c r="BA193" s="106"/>
      <c r="BB193" s="186">
        <f t="shared" si="100"/>
        <v>101.10491999999998</v>
      </c>
      <c r="BC193" s="186">
        <f t="shared" si="101"/>
        <v>0</v>
      </c>
      <c r="BD193" s="186">
        <f t="shared" si="102"/>
        <v>0</v>
      </c>
      <c r="BE193" s="186">
        <f t="shared" si="79"/>
        <v>0</v>
      </c>
      <c r="BF193" s="186">
        <f t="shared" si="80"/>
        <v>0</v>
      </c>
      <c r="BG193" s="186">
        <f t="shared" si="81"/>
        <v>0</v>
      </c>
      <c r="BH193" s="186">
        <f t="shared" si="82"/>
        <v>0</v>
      </c>
      <c r="BI193" s="97"/>
      <c r="BJ193" s="186">
        <f t="shared" si="83"/>
        <v>0</v>
      </c>
      <c r="BK193" s="186" t="str">
        <f t="shared" si="84"/>
        <v/>
      </c>
      <c r="BL193" s="186" t="str">
        <f t="shared" si="85"/>
        <v/>
      </c>
      <c r="BM193" s="186" t="str">
        <f t="shared" si="86"/>
        <v/>
      </c>
      <c r="BN193" s="186" t="str">
        <f t="shared" si="87"/>
        <v/>
      </c>
      <c r="BO193" s="186" t="str">
        <f t="shared" si="88"/>
        <v/>
      </c>
      <c r="BP193" s="186" t="str">
        <f t="shared" si="89"/>
        <v/>
      </c>
      <c r="BQ193" s="97"/>
      <c r="BR193" s="186">
        <f t="shared" si="90"/>
        <v>401.22672999999998</v>
      </c>
      <c r="BS193" s="186">
        <f t="shared" si="91"/>
        <v>0</v>
      </c>
      <c r="BT193" s="222">
        <f t="shared" si="92"/>
        <v>0</v>
      </c>
      <c r="BU193" s="222">
        <f t="shared" si="93"/>
        <v>0</v>
      </c>
      <c r="BV193" s="222">
        <f t="shared" si="94"/>
        <v>0</v>
      </c>
      <c r="BW193" s="222">
        <f t="shared" si="95"/>
        <v>0</v>
      </c>
      <c r="BX193" s="222">
        <f t="shared" si="96"/>
        <v>0</v>
      </c>
      <c r="BY193" s="106"/>
      <c r="BZ193" s="197">
        <f>IF(SUMIF('Input| Projects'!$AS$8:$CP$8,"Dx",'Input| Projects'!$AS193:$CP193)=0,"",SUMIF('Input| Projects'!$AS$8:$CP$8,"Dx",'Input| Projects'!$AS193:$CP193))</f>
        <v>1</v>
      </c>
      <c r="CA193" s="197" t="str">
        <f>IF(SUMIF('Input| Projects'!$AS$8:$CP$8,"Tx",'Input| Projects'!$AS193:$CP193)=0,"",SUMIF('Input| Projects'!$AS$8:$CP$8,"Tx",'Input| Projects'!$AS193:$CP193))</f>
        <v/>
      </c>
      <c r="CB193" s="150" t="str">
        <f t="shared" si="103"/>
        <v/>
      </c>
    </row>
    <row r="194" spans="2:80" x14ac:dyDescent="0.2">
      <c r="B194" s="201">
        <f>IFERROR('Input| Projects'!B194,"")</f>
        <v>185</v>
      </c>
      <c r="C194" s="42" t="str">
        <f>IFERROR(IF('Input| Projects'!C194="","",'Input| Projects'!C194),"")</f>
        <v>Replace Single CB Switchgear</v>
      </c>
      <c r="D194" s="42" t="str">
        <f>IFERROR(IF('Input| Projects'!D194="","",'Input| Projects'!D194),"")</f>
        <v>REP_01.03.04</v>
      </c>
      <c r="E194" s="104"/>
      <c r="F194" s="190">
        <f>IFERROR('Input| Projects'!I194*'Input| Escalations'!$K$19,"")</f>
        <v>704.96122000000003</v>
      </c>
      <c r="G194" s="190">
        <f>IFERROR('Input| Projects'!J194*'Input| Escalations'!$K$19,"")</f>
        <v>0</v>
      </c>
      <c r="H194" s="190">
        <f>IFERROR('Input| Projects'!K194*'Input| Escalations'!$K$19,"")</f>
        <v>0</v>
      </c>
      <c r="I194" s="190">
        <f>IFERROR('Input| Projects'!L194*'Input| Escalations'!$K$19,"")</f>
        <v>0</v>
      </c>
      <c r="J194" s="190">
        <f>IFERROR('Input| Projects'!M194*'Input| Escalations'!$K$19,"")</f>
        <v>0</v>
      </c>
      <c r="K194" s="190">
        <f>IFERROR('Input| Projects'!N194*'Input| Escalations'!$K$19,"")</f>
        <v>0</v>
      </c>
      <c r="L194" s="190">
        <f>IFERROR('Input| Projects'!O194*'Input| Escalations'!$K$19,"")</f>
        <v>0</v>
      </c>
      <c r="M194" s="150" t="str">
        <f>IF(ABS(SUM(F194:L194)-(SUM('Input| Projects'!I194:O194)*'Input| Escalations'!$K$19))&lt;0.0000001,"",1)</f>
        <v/>
      </c>
      <c r="N194" s="192">
        <f>'Input| Projects'!$Y194*INDEX('Input| Escalations'!$H$33:$N$33,MATCH('Calc| Project Costs'!N$9,'Input| Escalations'!$H$23:$N$23,0))+'Input| Projects'!$Z194*INDEX('Input| Escalations'!$H$34:$N$34,MATCH('Calc| Project Costs'!N$9,'Input| Escalations'!$H$23:$N$23,0))+'Input| Projects'!$AA194*INDEX('Input| Escalations'!$H$35:$N$35,MATCH('Calc| Project Costs'!N$9,'Input| Escalations'!$H$23:$N$23,0))+1</f>
        <v>1</v>
      </c>
      <c r="O194" s="192">
        <f>'Input| Projects'!$Y194*INDEX('Input| Escalations'!$H$33:$N$33,MATCH('Calc| Project Costs'!O$9,'Input| Escalations'!$H$23:$N$23,0))+'Input| Projects'!$Z194*INDEX('Input| Escalations'!$H$34:$N$34,MATCH('Calc| Project Costs'!O$9,'Input| Escalations'!$H$23:$N$23,0))+'Input| Projects'!$AA194*INDEX('Input| Escalations'!$H$35:$N$35,MATCH('Calc| Project Costs'!O$9,'Input| Escalations'!$H$23:$N$23,0))+1</f>
        <v>1</v>
      </c>
      <c r="P194" s="192">
        <f>'Input| Projects'!$Y194*INDEX('Input| Escalations'!$H$33:$N$33,MATCH('Calc| Project Costs'!P$9,'Input| Escalations'!$H$23:$N$23,0))+'Input| Projects'!$Z194*INDEX('Input| Escalations'!$H$34:$N$34,MATCH('Calc| Project Costs'!P$9,'Input| Escalations'!$H$23:$N$23,0))+'Input| Projects'!$AA194*INDEX('Input| Escalations'!$H$35:$N$35,MATCH('Calc| Project Costs'!P$9,'Input| Escalations'!$H$23:$N$23,0))+1</f>
        <v>1</v>
      </c>
      <c r="Q194" s="192">
        <f>'Input| Projects'!$Y194*INDEX('Input| Escalations'!$H$33:$N$33,MATCH('Calc| Project Costs'!Q$9,'Input| Escalations'!$H$23:$N$23,0))+'Input| Projects'!$Z194*INDEX('Input| Escalations'!$H$34:$N$34,MATCH('Calc| Project Costs'!Q$9,'Input| Escalations'!$H$23:$N$23,0))+'Input| Projects'!$AA194*INDEX('Input| Escalations'!$H$35:$N$35,MATCH('Calc| Project Costs'!Q$9,'Input| Escalations'!$H$23:$N$23,0))+1</f>
        <v>1</v>
      </c>
      <c r="R194" s="192">
        <f>'Input| Projects'!$Y194*INDEX('Input| Escalations'!$H$33:$N$33,MATCH('Calc| Project Costs'!R$9,'Input| Escalations'!$H$23:$N$23,0))+'Input| Projects'!$Z194*INDEX('Input| Escalations'!$H$34:$N$34,MATCH('Calc| Project Costs'!R$9,'Input| Escalations'!$H$23:$N$23,0))+'Input| Projects'!$AA194*INDEX('Input| Escalations'!$H$35:$N$35,MATCH('Calc| Project Costs'!R$9,'Input| Escalations'!$H$23:$N$23,0))+1</f>
        <v>1</v>
      </c>
      <c r="S194" s="192">
        <f>'Input| Projects'!$Y194*INDEX('Input| Escalations'!$H$33:$N$33,MATCH('Calc| Project Costs'!S$9,'Input| Escalations'!$H$23:$N$23,0))+'Input| Projects'!$Z194*INDEX('Input| Escalations'!$H$34:$N$34,MATCH('Calc| Project Costs'!S$9,'Input| Escalations'!$H$23:$N$23,0))+'Input| Projects'!$AA194*INDEX('Input| Escalations'!$H$35:$N$35,MATCH('Calc| Project Costs'!S$9,'Input| Escalations'!$H$23:$N$23,0))+1</f>
        <v>1</v>
      </c>
      <c r="T194" s="192">
        <f>'Input| Projects'!$Y194*INDEX('Input| Escalations'!$H$33:$N$33,MATCH('Calc| Project Costs'!T$9,'Input| Escalations'!$H$23:$N$23,0))+'Input| Projects'!$Z194*INDEX('Input| Escalations'!$H$34:$N$34,MATCH('Calc| Project Costs'!T$9,'Input| Escalations'!$H$23:$N$23,0))+'Input| Projects'!$AA194*INDEX('Input| Escalations'!$H$35:$N$35,MATCH('Calc| Project Costs'!T$9,'Input| Escalations'!$H$23:$N$23,0))+1</f>
        <v>1</v>
      </c>
      <c r="U194" s="106"/>
      <c r="V194" s="186">
        <f t="shared" si="97"/>
        <v>704.96122000000003</v>
      </c>
      <c r="W194" s="186">
        <f t="shared" si="98"/>
        <v>0</v>
      </c>
      <c r="X194" s="186">
        <f t="shared" si="99"/>
        <v>0</v>
      </c>
      <c r="Y194" s="186">
        <f t="shared" si="75"/>
        <v>0</v>
      </c>
      <c r="Z194" s="186">
        <f t="shared" si="76"/>
        <v>0</v>
      </c>
      <c r="AA194" s="186">
        <f t="shared" si="77"/>
        <v>0</v>
      </c>
      <c r="AB194" s="186">
        <f t="shared" si="78"/>
        <v>0</v>
      </c>
      <c r="AC194" s="106"/>
      <c r="AD194" s="186">
        <f>'Input| Projects'!Q194*N194*'Input| Escalations'!$K$19</f>
        <v>0</v>
      </c>
      <c r="AE194" s="186">
        <f>'Input| Projects'!R194*O194*'Input| Escalations'!$K$19</f>
        <v>0</v>
      </c>
      <c r="AF194" s="186">
        <f>'Input| Projects'!S194*P194*'Input| Escalations'!$K$19</f>
        <v>0</v>
      </c>
      <c r="AG194" s="186">
        <f>'Input| Projects'!T194*Q194*'Input| Escalations'!$K$19</f>
        <v>0</v>
      </c>
      <c r="AH194" s="186">
        <f>'Input| Projects'!U194*R194*'Input| Escalations'!$K$19</f>
        <v>0</v>
      </c>
      <c r="AI194" s="186">
        <f>'Input| Projects'!V194*S194*'Input| Escalations'!$K$19</f>
        <v>0</v>
      </c>
      <c r="AJ194" s="186">
        <f>'Input| Projects'!W194*T194*'Input| Escalations'!$K$19</f>
        <v>0</v>
      </c>
      <c r="AK194" s="106"/>
      <c r="AL194" s="186">
        <f>IFERROR(IF('Input| Overheads'!$C$42="Direct costs",SUMPRODUCT(--('Input| Projects'!$AC194="Yes"),'Calc| Overheads Allocation'!C$8,'Calc| Project Costs'!V194),IF('Input| Overheads'!$C$42="Internal labour",SUMPRODUCT(--('Input| Projects'!$AC194="Yes"),'Calc| Overheads Allocation'!C$8,'Calc| Project Costs'!V194,'Input| Projects'!$Y194),IF('Input| Overheads'!$C$42="DNSP defined",SUMPRODUCT(--('Input| Projects'!$AC194="Yes"),'Calc| Overheads Allocation'!C$61,'Input| Projects'!$AF194),""))),"")</f>
        <v>260.17815999999999</v>
      </c>
      <c r="AM194" s="186">
        <f>IFERROR(IF('Input| Overheads'!$C$42="Direct costs",SUMPRODUCT(--('Input| Projects'!$AC194="Yes"),'Calc| Overheads Allocation'!D$8,'Calc| Project Costs'!W194),IF('Input| Overheads'!$C$42="Internal labour",SUMPRODUCT(--('Input| Projects'!$AC194="Yes"),'Calc| Overheads Allocation'!D$8,'Calc| Project Costs'!W194,'Input| Projects'!$Y194),IF('Input| Overheads'!$C$42="DNSP defined",SUMPRODUCT(--('Input| Projects'!$AC194="Yes"),'Calc| Overheads Allocation'!D$61,'Input| Projects'!$AF194),""))),"")</f>
        <v>0</v>
      </c>
      <c r="AN194" s="186">
        <f>IFERROR(IF('Input| Overheads'!$C$42="Direct costs",SUMPRODUCT(--('Input| Projects'!$AC194="Yes"),'Calc| Overheads Allocation'!E$8,'Calc| Project Costs'!X194),IF('Input| Overheads'!$C$42="Internal labour",SUMPRODUCT(--('Input| Projects'!$AC194="Yes"),'Calc| Overheads Allocation'!E$8,'Calc| Project Costs'!X194,'Input| Projects'!$Y194),IF('Input| Overheads'!$C$42="DNSP defined",SUMPRODUCT(--('Input| Projects'!$AC194="Yes"),'Calc| Overheads Allocation'!E$61,'Input| Projects'!$AF194),""))),"")</f>
        <v>0</v>
      </c>
      <c r="AO194" s="186">
        <f>IFERROR(IF('Input| Overheads'!$C$42="Direct costs",SUMPRODUCT(--('Input| Projects'!$AC194="Yes"),'Calc| Overheads Allocation'!F$8,'Calc| Project Costs'!Y194),IF('Input| Overheads'!$C$42="Internal labour",SUMPRODUCT(--('Input| Projects'!$AC194="Yes"),'Calc| Overheads Allocation'!F$8,'Calc| Project Costs'!Y194,'Input| Projects'!$Y194),IF('Input| Overheads'!$C$42="DNSP defined",SUMPRODUCT(--('Input| Projects'!$AC194="Yes"),'Calc| Overheads Allocation'!F$61,'Input| Projects'!$AF194),""))),"")</f>
        <v>0</v>
      </c>
      <c r="AP194" s="186">
        <f>IFERROR(IF('Input| Overheads'!$C$42="Direct costs",SUMPRODUCT(--('Input| Projects'!$AC194="Yes"),'Calc| Overheads Allocation'!G$8,'Calc| Project Costs'!Z194),IF('Input| Overheads'!$C$42="Internal labour",SUMPRODUCT(--('Input| Projects'!$AC194="Yes"),'Calc| Overheads Allocation'!G$8,'Calc| Project Costs'!Z194,'Input| Projects'!$Y194),IF('Input| Overheads'!$C$42="DNSP defined",SUMPRODUCT(--('Input| Projects'!$AC194="Yes"),'Calc| Overheads Allocation'!G$61,'Input| Projects'!$AF194),""))),"")</f>
        <v>0</v>
      </c>
      <c r="AQ194" s="186">
        <f>IFERROR(IF('Input| Overheads'!$C$42="Direct costs",SUMPRODUCT(--('Input| Projects'!$AC194="Yes"),'Calc| Overheads Allocation'!H$8,'Calc| Project Costs'!AA194),IF('Input| Overheads'!$C$42="Internal labour",SUMPRODUCT(--('Input| Projects'!$AC194="Yes"),'Calc| Overheads Allocation'!H$8,'Calc| Project Costs'!AA194,'Input| Projects'!$Y194),IF('Input| Overheads'!$C$42="DNSP defined",SUMPRODUCT(--('Input| Projects'!$AC194="Yes"),'Calc| Overheads Allocation'!H$61,'Input| Projects'!$AF194),""))),"")</f>
        <v>0</v>
      </c>
      <c r="AR194" s="186">
        <f>IFERROR(IF('Input| Overheads'!$C$42="Direct costs",SUMPRODUCT(--('Input| Projects'!$AC194="Yes"),'Calc| Overheads Allocation'!I$8,'Calc| Project Costs'!AB194),IF('Input| Overheads'!$C$42="Internal labour",SUMPRODUCT(--('Input| Projects'!$AC194="Yes"),'Calc| Overheads Allocation'!I$8,'Calc| Project Costs'!AB194,'Input| Projects'!$Y194),IF('Input| Overheads'!$C$42="DNSP defined",SUMPRODUCT(--('Input| Projects'!$AC194="Yes"),'Calc| Overheads Allocation'!I$61,'Input| Projects'!$AF194),""))),"")</f>
        <v>0</v>
      </c>
      <c r="AS194" s="106"/>
      <c r="AT194" s="186">
        <f>IFERROR(IF('Input| Overheads'!$C$42="Direct costs",SUMPRODUCT(--('Input| Projects'!$AD194="Yes"),'Calc| Overheads Allocation'!C$9,'Calc| Project Costs'!V194),IF('Input| Overheads'!$C$42="Internal labour",SUMPRODUCT(--('Input| Projects'!$AD194="Yes"),'Calc| Overheads Allocation'!C$9,'Calc| Project Costs'!V194,'Input| Projects'!$Y194),IF('Input| Overheads'!$C$42="DNSP defined",SUMPRODUCT(--('Input| Projects'!$AD194="Yes"),'Calc| Overheads Allocation'!C$62,'Input| Projects'!$AG194),""))),"")</f>
        <v>0</v>
      </c>
      <c r="AU194" s="186">
        <f>IFERROR(IF('Input| Overheads'!$C$42="Direct costs",SUMPRODUCT(--('Input| Projects'!$AD194="Yes"),'Calc| Overheads Allocation'!D$9,'Calc| Project Costs'!W194),IF('Input| Overheads'!$C$42="Internal labour",SUMPRODUCT(--('Input| Projects'!$AD194="Yes"),'Calc| Overheads Allocation'!D$9,'Calc| Project Costs'!W194,'Input| Projects'!$Y194),IF('Input| Overheads'!$C$42="DNSP defined",SUMPRODUCT(--('Input| Projects'!$AD194="Yes"),'Calc| Overheads Allocation'!D$62,'Input| Projects'!$AG194),""))),"")</f>
        <v>0</v>
      </c>
      <c r="AV194" s="186">
        <f>IFERROR(IF('Input| Overheads'!$C$42="Direct costs",SUMPRODUCT(--('Input| Projects'!$AD194="Yes"),'Calc| Overheads Allocation'!E$9,'Calc| Project Costs'!X194),IF('Input| Overheads'!$C$42="Internal labour",SUMPRODUCT(--('Input| Projects'!$AD194="Yes"),'Calc| Overheads Allocation'!E$9,'Calc| Project Costs'!X194,'Input| Projects'!$Y194),IF('Input| Overheads'!$C$42="DNSP defined",SUMPRODUCT(--('Input| Projects'!$AD194="Yes"),'Calc| Overheads Allocation'!E$62,'Input| Projects'!$AG194),""))),"")</f>
        <v>0</v>
      </c>
      <c r="AW194" s="186">
        <f>IFERROR(IF('Input| Overheads'!$C$42="Direct costs",SUMPRODUCT(--('Input| Projects'!$AD194="Yes"),'Calc| Overheads Allocation'!F$9,'Calc| Project Costs'!Y194),IF('Input| Overheads'!$C$42="Internal labour",SUMPRODUCT(--('Input| Projects'!$AD194="Yes"),'Calc| Overheads Allocation'!F$9,'Calc| Project Costs'!Y194,'Input| Projects'!$Y194),IF('Input| Overheads'!$C$42="DNSP defined",SUMPRODUCT(--('Input| Projects'!$AD194="Yes"),'Calc| Overheads Allocation'!F$62,'Input| Projects'!$AG194),""))),"")</f>
        <v>0</v>
      </c>
      <c r="AX194" s="186">
        <f>IFERROR(IF('Input| Overheads'!$C$42="Direct costs",SUMPRODUCT(--('Input| Projects'!$AD194="Yes"),'Calc| Overheads Allocation'!G$9,'Calc| Project Costs'!Z194),IF('Input| Overheads'!$C$42="Internal labour",SUMPRODUCT(--('Input| Projects'!$AD194="Yes"),'Calc| Overheads Allocation'!G$9,'Calc| Project Costs'!Z194,'Input| Projects'!$Y194),IF('Input| Overheads'!$C$42="DNSP defined",SUMPRODUCT(--('Input| Projects'!$AD194="Yes"),'Calc| Overheads Allocation'!G$62,'Input| Projects'!$AG194),""))),"")</f>
        <v>0</v>
      </c>
      <c r="AY194" s="186">
        <f>IFERROR(IF('Input| Overheads'!$C$42="Direct costs",SUMPRODUCT(--('Input| Projects'!$AD194="Yes"),'Calc| Overheads Allocation'!H$9,'Calc| Project Costs'!AA194),IF('Input| Overheads'!$C$42="Internal labour",SUMPRODUCT(--('Input| Projects'!$AD194="Yes"),'Calc| Overheads Allocation'!H$9,'Calc| Project Costs'!AA194,'Input| Projects'!$Y194),IF('Input| Overheads'!$C$42="DNSP defined",SUMPRODUCT(--('Input| Projects'!$AD194="Yes"),'Calc| Overheads Allocation'!H$62,'Input| Projects'!$AG194),""))),"")</f>
        <v>0</v>
      </c>
      <c r="AZ194" s="186">
        <f>IFERROR(IF('Input| Overheads'!$C$42="Direct costs",SUMPRODUCT(--('Input| Projects'!$AD194="Yes"),'Calc| Overheads Allocation'!I$9,'Calc| Project Costs'!AB194),IF('Input| Overheads'!$C$42="Internal labour",SUMPRODUCT(--('Input| Projects'!$AD194="Yes"),'Calc| Overheads Allocation'!I$9,'Calc| Project Costs'!AB194,'Input| Projects'!$Y194),IF('Input| Overheads'!$C$42="DNSP defined",SUMPRODUCT(--('Input| Projects'!$AD194="Yes"),'Calc| Overheads Allocation'!I$62,'Input| Projects'!$AG194),""))),"")</f>
        <v>0</v>
      </c>
      <c r="BA194" s="106"/>
      <c r="BB194" s="186">
        <f t="shared" si="100"/>
        <v>260.17815999999999</v>
      </c>
      <c r="BC194" s="186">
        <f t="shared" si="101"/>
        <v>0</v>
      </c>
      <c r="BD194" s="186">
        <f t="shared" si="102"/>
        <v>0</v>
      </c>
      <c r="BE194" s="186">
        <f t="shared" si="79"/>
        <v>0</v>
      </c>
      <c r="BF194" s="186">
        <f t="shared" si="80"/>
        <v>0</v>
      </c>
      <c r="BG194" s="186">
        <f t="shared" si="81"/>
        <v>0</v>
      </c>
      <c r="BH194" s="186">
        <f t="shared" si="82"/>
        <v>0</v>
      </c>
      <c r="BI194" s="97"/>
      <c r="BJ194" s="186">
        <f t="shared" si="83"/>
        <v>0</v>
      </c>
      <c r="BK194" s="186" t="str">
        <f t="shared" si="84"/>
        <v/>
      </c>
      <c r="BL194" s="186" t="str">
        <f t="shared" si="85"/>
        <v/>
      </c>
      <c r="BM194" s="186" t="str">
        <f t="shared" si="86"/>
        <v/>
      </c>
      <c r="BN194" s="186" t="str">
        <f t="shared" si="87"/>
        <v/>
      </c>
      <c r="BO194" s="186" t="str">
        <f t="shared" si="88"/>
        <v/>
      </c>
      <c r="BP194" s="186" t="str">
        <f t="shared" si="89"/>
        <v/>
      </c>
      <c r="BQ194" s="97"/>
      <c r="BR194" s="186">
        <f t="shared" si="90"/>
        <v>965.13938000000007</v>
      </c>
      <c r="BS194" s="186">
        <f t="shared" si="91"/>
        <v>0</v>
      </c>
      <c r="BT194" s="222">
        <f t="shared" si="92"/>
        <v>0</v>
      </c>
      <c r="BU194" s="222">
        <f t="shared" si="93"/>
        <v>0</v>
      </c>
      <c r="BV194" s="222">
        <f t="shared" si="94"/>
        <v>0</v>
      </c>
      <c r="BW194" s="222">
        <f t="shared" si="95"/>
        <v>0</v>
      </c>
      <c r="BX194" s="222">
        <f t="shared" si="96"/>
        <v>0</v>
      </c>
      <c r="BY194" s="106"/>
      <c r="BZ194" s="197">
        <f>IF(SUMIF('Input| Projects'!$AS$8:$CP$8,"Dx",'Input| Projects'!$AS194:$CP194)=0,"",SUMIF('Input| Projects'!$AS$8:$CP$8,"Dx",'Input| Projects'!$AS194:$CP194))</f>
        <v>1</v>
      </c>
      <c r="CA194" s="197" t="str">
        <f>IF(SUMIF('Input| Projects'!$AS$8:$CP$8,"Tx",'Input| Projects'!$AS194:$CP194)=0,"",SUMIF('Input| Projects'!$AS$8:$CP$8,"Tx",'Input| Projects'!$AS194:$CP194))</f>
        <v/>
      </c>
      <c r="CB194" s="150" t="str">
        <f t="shared" si="103"/>
        <v/>
      </c>
    </row>
    <row r="195" spans="2:80" x14ac:dyDescent="0.2">
      <c r="B195" s="201">
        <f>IFERROR('Input| Projects'!B195,"")</f>
        <v>186</v>
      </c>
      <c r="C195" s="42" t="str">
        <f>IFERROR(IF('Input| Projects'!C195="","",'Input| Projects'!C195),"")</f>
        <v>Replace Network Protectors</v>
      </c>
      <c r="D195" s="42" t="str">
        <f>IFERROR(IF('Input| Projects'!D195="","",'Input| Projects'!D195),"")</f>
        <v>REP_01.03.06</v>
      </c>
      <c r="E195" s="104"/>
      <c r="F195" s="190">
        <f>IFERROR('Input| Projects'!I195*'Input| Escalations'!$K$19,"")</f>
        <v>1740.6025900000002</v>
      </c>
      <c r="G195" s="190">
        <f>IFERROR('Input| Projects'!J195*'Input| Escalations'!$K$19,"")</f>
        <v>0</v>
      </c>
      <c r="H195" s="190">
        <f>IFERROR('Input| Projects'!K195*'Input| Escalations'!$K$19,"")</f>
        <v>0</v>
      </c>
      <c r="I195" s="190">
        <f>IFERROR('Input| Projects'!L195*'Input| Escalations'!$K$19,"")</f>
        <v>0</v>
      </c>
      <c r="J195" s="190">
        <f>IFERROR('Input| Projects'!M195*'Input| Escalations'!$K$19,"")</f>
        <v>0</v>
      </c>
      <c r="K195" s="190">
        <f>IFERROR('Input| Projects'!N195*'Input| Escalations'!$K$19,"")</f>
        <v>0</v>
      </c>
      <c r="L195" s="190">
        <f>IFERROR('Input| Projects'!O195*'Input| Escalations'!$K$19,"")</f>
        <v>0</v>
      </c>
      <c r="M195" s="150" t="str">
        <f>IF(ABS(SUM(F195:L195)-(SUM('Input| Projects'!I195:O195)*'Input| Escalations'!$K$19))&lt;0.0000001,"",1)</f>
        <v/>
      </c>
      <c r="N195" s="192">
        <f>'Input| Projects'!$Y195*INDEX('Input| Escalations'!$H$33:$N$33,MATCH('Calc| Project Costs'!N$9,'Input| Escalations'!$H$23:$N$23,0))+'Input| Projects'!$Z195*INDEX('Input| Escalations'!$H$34:$N$34,MATCH('Calc| Project Costs'!N$9,'Input| Escalations'!$H$23:$N$23,0))+'Input| Projects'!$AA195*INDEX('Input| Escalations'!$H$35:$N$35,MATCH('Calc| Project Costs'!N$9,'Input| Escalations'!$H$23:$N$23,0))+1</f>
        <v>1</v>
      </c>
      <c r="O195" s="192">
        <f>'Input| Projects'!$Y195*INDEX('Input| Escalations'!$H$33:$N$33,MATCH('Calc| Project Costs'!O$9,'Input| Escalations'!$H$23:$N$23,0))+'Input| Projects'!$Z195*INDEX('Input| Escalations'!$H$34:$N$34,MATCH('Calc| Project Costs'!O$9,'Input| Escalations'!$H$23:$N$23,0))+'Input| Projects'!$AA195*INDEX('Input| Escalations'!$H$35:$N$35,MATCH('Calc| Project Costs'!O$9,'Input| Escalations'!$H$23:$N$23,0))+1</f>
        <v>1</v>
      </c>
      <c r="P195" s="192">
        <f>'Input| Projects'!$Y195*INDEX('Input| Escalations'!$H$33:$N$33,MATCH('Calc| Project Costs'!P$9,'Input| Escalations'!$H$23:$N$23,0))+'Input| Projects'!$Z195*INDEX('Input| Escalations'!$H$34:$N$34,MATCH('Calc| Project Costs'!P$9,'Input| Escalations'!$H$23:$N$23,0))+'Input| Projects'!$AA195*INDEX('Input| Escalations'!$H$35:$N$35,MATCH('Calc| Project Costs'!P$9,'Input| Escalations'!$H$23:$N$23,0))+1</f>
        <v>1</v>
      </c>
      <c r="Q195" s="192">
        <f>'Input| Projects'!$Y195*INDEX('Input| Escalations'!$H$33:$N$33,MATCH('Calc| Project Costs'!Q$9,'Input| Escalations'!$H$23:$N$23,0))+'Input| Projects'!$Z195*INDEX('Input| Escalations'!$H$34:$N$34,MATCH('Calc| Project Costs'!Q$9,'Input| Escalations'!$H$23:$N$23,0))+'Input| Projects'!$AA195*INDEX('Input| Escalations'!$H$35:$N$35,MATCH('Calc| Project Costs'!Q$9,'Input| Escalations'!$H$23:$N$23,0))+1</f>
        <v>1</v>
      </c>
      <c r="R195" s="192">
        <f>'Input| Projects'!$Y195*INDEX('Input| Escalations'!$H$33:$N$33,MATCH('Calc| Project Costs'!R$9,'Input| Escalations'!$H$23:$N$23,0))+'Input| Projects'!$Z195*INDEX('Input| Escalations'!$H$34:$N$34,MATCH('Calc| Project Costs'!R$9,'Input| Escalations'!$H$23:$N$23,0))+'Input| Projects'!$AA195*INDEX('Input| Escalations'!$H$35:$N$35,MATCH('Calc| Project Costs'!R$9,'Input| Escalations'!$H$23:$N$23,0))+1</f>
        <v>1</v>
      </c>
      <c r="S195" s="192">
        <f>'Input| Projects'!$Y195*INDEX('Input| Escalations'!$H$33:$N$33,MATCH('Calc| Project Costs'!S$9,'Input| Escalations'!$H$23:$N$23,0))+'Input| Projects'!$Z195*INDEX('Input| Escalations'!$H$34:$N$34,MATCH('Calc| Project Costs'!S$9,'Input| Escalations'!$H$23:$N$23,0))+'Input| Projects'!$AA195*INDEX('Input| Escalations'!$H$35:$N$35,MATCH('Calc| Project Costs'!S$9,'Input| Escalations'!$H$23:$N$23,0))+1</f>
        <v>1</v>
      </c>
      <c r="T195" s="192">
        <f>'Input| Projects'!$Y195*INDEX('Input| Escalations'!$H$33:$N$33,MATCH('Calc| Project Costs'!T$9,'Input| Escalations'!$H$23:$N$23,0))+'Input| Projects'!$Z195*INDEX('Input| Escalations'!$H$34:$N$34,MATCH('Calc| Project Costs'!T$9,'Input| Escalations'!$H$23:$N$23,0))+'Input| Projects'!$AA195*INDEX('Input| Escalations'!$H$35:$N$35,MATCH('Calc| Project Costs'!T$9,'Input| Escalations'!$H$23:$N$23,0))+1</f>
        <v>1</v>
      </c>
      <c r="U195" s="106"/>
      <c r="V195" s="186">
        <f t="shared" si="97"/>
        <v>1740.6025900000002</v>
      </c>
      <c r="W195" s="186">
        <f t="shared" si="98"/>
        <v>0</v>
      </c>
      <c r="X195" s="186">
        <f t="shared" si="99"/>
        <v>0</v>
      </c>
      <c r="Y195" s="186">
        <f t="shared" si="75"/>
        <v>0</v>
      </c>
      <c r="Z195" s="186">
        <f t="shared" si="76"/>
        <v>0</v>
      </c>
      <c r="AA195" s="186">
        <f t="shared" si="77"/>
        <v>0</v>
      </c>
      <c r="AB195" s="186">
        <f t="shared" si="78"/>
        <v>0</v>
      </c>
      <c r="AC195" s="106"/>
      <c r="AD195" s="186">
        <f>'Input| Projects'!Q195*N195*'Input| Escalations'!$K$19</f>
        <v>0</v>
      </c>
      <c r="AE195" s="186">
        <f>'Input| Projects'!R195*O195*'Input| Escalations'!$K$19</f>
        <v>0</v>
      </c>
      <c r="AF195" s="186">
        <f>'Input| Projects'!S195*P195*'Input| Escalations'!$K$19</f>
        <v>0</v>
      </c>
      <c r="AG195" s="186">
        <f>'Input| Projects'!T195*Q195*'Input| Escalations'!$K$19</f>
        <v>0</v>
      </c>
      <c r="AH195" s="186">
        <f>'Input| Projects'!U195*R195*'Input| Escalations'!$K$19</f>
        <v>0</v>
      </c>
      <c r="AI195" s="186">
        <f>'Input| Projects'!V195*S195*'Input| Escalations'!$K$19</f>
        <v>0</v>
      </c>
      <c r="AJ195" s="186">
        <f>'Input| Projects'!W195*T195*'Input| Escalations'!$K$19</f>
        <v>0</v>
      </c>
      <c r="AK195" s="106"/>
      <c r="AL195" s="186">
        <f>IFERROR(IF('Input| Overheads'!$C$42="Direct costs",SUMPRODUCT(--('Input| Projects'!$AC195="Yes"),'Calc| Overheads Allocation'!C$8,'Calc| Project Costs'!V195),IF('Input| Overheads'!$C$42="Internal labour",SUMPRODUCT(--('Input| Projects'!$AC195="Yes"),'Calc| Overheads Allocation'!C$8,'Calc| Project Costs'!V195,'Input| Projects'!$Y195),IF('Input| Overheads'!$C$42="DNSP defined",SUMPRODUCT(--('Input| Projects'!$AC195="Yes"),'Calc| Overheads Allocation'!C$61,'Input| Projects'!$AF195),""))),"")</f>
        <v>582.01078000000007</v>
      </c>
      <c r="AM195" s="186">
        <f>IFERROR(IF('Input| Overheads'!$C$42="Direct costs",SUMPRODUCT(--('Input| Projects'!$AC195="Yes"),'Calc| Overheads Allocation'!D$8,'Calc| Project Costs'!W195),IF('Input| Overheads'!$C$42="Internal labour",SUMPRODUCT(--('Input| Projects'!$AC195="Yes"),'Calc| Overheads Allocation'!D$8,'Calc| Project Costs'!W195,'Input| Projects'!$Y195),IF('Input| Overheads'!$C$42="DNSP defined",SUMPRODUCT(--('Input| Projects'!$AC195="Yes"),'Calc| Overheads Allocation'!D$61,'Input| Projects'!$AF195),""))),"")</f>
        <v>0</v>
      </c>
      <c r="AN195" s="186">
        <f>IFERROR(IF('Input| Overheads'!$C$42="Direct costs",SUMPRODUCT(--('Input| Projects'!$AC195="Yes"),'Calc| Overheads Allocation'!E$8,'Calc| Project Costs'!X195),IF('Input| Overheads'!$C$42="Internal labour",SUMPRODUCT(--('Input| Projects'!$AC195="Yes"),'Calc| Overheads Allocation'!E$8,'Calc| Project Costs'!X195,'Input| Projects'!$Y195),IF('Input| Overheads'!$C$42="DNSP defined",SUMPRODUCT(--('Input| Projects'!$AC195="Yes"),'Calc| Overheads Allocation'!E$61,'Input| Projects'!$AF195),""))),"")</f>
        <v>0</v>
      </c>
      <c r="AO195" s="186">
        <f>IFERROR(IF('Input| Overheads'!$C$42="Direct costs",SUMPRODUCT(--('Input| Projects'!$AC195="Yes"),'Calc| Overheads Allocation'!F$8,'Calc| Project Costs'!Y195),IF('Input| Overheads'!$C$42="Internal labour",SUMPRODUCT(--('Input| Projects'!$AC195="Yes"),'Calc| Overheads Allocation'!F$8,'Calc| Project Costs'!Y195,'Input| Projects'!$Y195),IF('Input| Overheads'!$C$42="DNSP defined",SUMPRODUCT(--('Input| Projects'!$AC195="Yes"),'Calc| Overheads Allocation'!F$61,'Input| Projects'!$AF195),""))),"")</f>
        <v>0</v>
      </c>
      <c r="AP195" s="186">
        <f>IFERROR(IF('Input| Overheads'!$C$42="Direct costs",SUMPRODUCT(--('Input| Projects'!$AC195="Yes"),'Calc| Overheads Allocation'!G$8,'Calc| Project Costs'!Z195),IF('Input| Overheads'!$C$42="Internal labour",SUMPRODUCT(--('Input| Projects'!$AC195="Yes"),'Calc| Overheads Allocation'!G$8,'Calc| Project Costs'!Z195,'Input| Projects'!$Y195),IF('Input| Overheads'!$C$42="DNSP defined",SUMPRODUCT(--('Input| Projects'!$AC195="Yes"),'Calc| Overheads Allocation'!G$61,'Input| Projects'!$AF195),""))),"")</f>
        <v>0</v>
      </c>
      <c r="AQ195" s="186">
        <f>IFERROR(IF('Input| Overheads'!$C$42="Direct costs",SUMPRODUCT(--('Input| Projects'!$AC195="Yes"),'Calc| Overheads Allocation'!H$8,'Calc| Project Costs'!AA195),IF('Input| Overheads'!$C$42="Internal labour",SUMPRODUCT(--('Input| Projects'!$AC195="Yes"),'Calc| Overheads Allocation'!H$8,'Calc| Project Costs'!AA195,'Input| Projects'!$Y195),IF('Input| Overheads'!$C$42="DNSP defined",SUMPRODUCT(--('Input| Projects'!$AC195="Yes"),'Calc| Overheads Allocation'!H$61,'Input| Projects'!$AF195),""))),"")</f>
        <v>0</v>
      </c>
      <c r="AR195" s="186">
        <f>IFERROR(IF('Input| Overheads'!$C$42="Direct costs",SUMPRODUCT(--('Input| Projects'!$AC195="Yes"),'Calc| Overheads Allocation'!I$8,'Calc| Project Costs'!AB195),IF('Input| Overheads'!$C$42="Internal labour",SUMPRODUCT(--('Input| Projects'!$AC195="Yes"),'Calc| Overheads Allocation'!I$8,'Calc| Project Costs'!AB195,'Input| Projects'!$Y195),IF('Input| Overheads'!$C$42="DNSP defined",SUMPRODUCT(--('Input| Projects'!$AC195="Yes"),'Calc| Overheads Allocation'!I$61,'Input| Projects'!$AF195),""))),"")</f>
        <v>0</v>
      </c>
      <c r="AS195" s="106"/>
      <c r="AT195" s="186">
        <f>IFERROR(IF('Input| Overheads'!$C$42="Direct costs",SUMPRODUCT(--('Input| Projects'!$AD195="Yes"),'Calc| Overheads Allocation'!C$9,'Calc| Project Costs'!V195),IF('Input| Overheads'!$C$42="Internal labour",SUMPRODUCT(--('Input| Projects'!$AD195="Yes"),'Calc| Overheads Allocation'!C$9,'Calc| Project Costs'!V195,'Input| Projects'!$Y195),IF('Input| Overheads'!$C$42="DNSP defined",SUMPRODUCT(--('Input| Projects'!$AD195="Yes"),'Calc| Overheads Allocation'!C$62,'Input| Projects'!$AG195),""))),"")</f>
        <v>0</v>
      </c>
      <c r="AU195" s="186">
        <f>IFERROR(IF('Input| Overheads'!$C$42="Direct costs",SUMPRODUCT(--('Input| Projects'!$AD195="Yes"),'Calc| Overheads Allocation'!D$9,'Calc| Project Costs'!W195),IF('Input| Overheads'!$C$42="Internal labour",SUMPRODUCT(--('Input| Projects'!$AD195="Yes"),'Calc| Overheads Allocation'!D$9,'Calc| Project Costs'!W195,'Input| Projects'!$Y195),IF('Input| Overheads'!$C$42="DNSP defined",SUMPRODUCT(--('Input| Projects'!$AD195="Yes"),'Calc| Overheads Allocation'!D$62,'Input| Projects'!$AG195),""))),"")</f>
        <v>0</v>
      </c>
      <c r="AV195" s="186">
        <f>IFERROR(IF('Input| Overheads'!$C$42="Direct costs",SUMPRODUCT(--('Input| Projects'!$AD195="Yes"),'Calc| Overheads Allocation'!E$9,'Calc| Project Costs'!X195),IF('Input| Overheads'!$C$42="Internal labour",SUMPRODUCT(--('Input| Projects'!$AD195="Yes"),'Calc| Overheads Allocation'!E$9,'Calc| Project Costs'!X195,'Input| Projects'!$Y195),IF('Input| Overheads'!$C$42="DNSP defined",SUMPRODUCT(--('Input| Projects'!$AD195="Yes"),'Calc| Overheads Allocation'!E$62,'Input| Projects'!$AG195),""))),"")</f>
        <v>0</v>
      </c>
      <c r="AW195" s="186">
        <f>IFERROR(IF('Input| Overheads'!$C$42="Direct costs",SUMPRODUCT(--('Input| Projects'!$AD195="Yes"),'Calc| Overheads Allocation'!F$9,'Calc| Project Costs'!Y195),IF('Input| Overheads'!$C$42="Internal labour",SUMPRODUCT(--('Input| Projects'!$AD195="Yes"),'Calc| Overheads Allocation'!F$9,'Calc| Project Costs'!Y195,'Input| Projects'!$Y195),IF('Input| Overheads'!$C$42="DNSP defined",SUMPRODUCT(--('Input| Projects'!$AD195="Yes"),'Calc| Overheads Allocation'!F$62,'Input| Projects'!$AG195),""))),"")</f>
        <v>0</v>
      </c>
      <c r="AX195" s="186">
        <f>IFERROR(IF('Input| Overheads'!$C$42="Direct costs",SUMPRODUCT(--('Input| Projects'!$AD195="Yes"),'Calc| Overheads Allocation'!G$9,'Calc| Project Costs'!Z195),IF('Input| Overheads'!$C$42="Internal labour",SUMPRODUCT(--('Input| Projects'!$AD195="Yes"),'Calc| Overheads Allocation'!G$9,'Calc| Project Costs'!Z195,'Input| Projects'!$Y195),IF('Input| Overheads'!$C$42="DNSP defined",SUMPRODUCT(--('Input| Projects'!$AD195="Yes"),'Calc| Overheads Allocation'!G$62,'Input| Projects'!$AG195),""))),"")</f>
        <v>0</v>
      </c>
      <c r="AY195" s="186">
        <f>IFERROR(IF('Input| Overheads'!$C$42="Direct costs",SUMPRODUCT(--('Input| Projects'!$AD195="Yes"),'Calc| Overheads Allocation'!H$9,'Calc| Project Costs'!AA195),IF('Input| Overheads'!$C$42="Internal labour",SUMPRODUCT(--('Input| Projects'!$AD195="Yes"),'Calc| Overheads Allocation'!H$9,'Calc| Project Costs'!AA195,'Input| Projects'!$Y195),IF('Input| Overheads'!$C$42="DNSP defined",SUMPRODUCT(--('Input| Projects'!$AD195="Yes"),'Calc| Overheads Allocation'!H$62,'Input| Projects'!$AG195),""))),"")</f>
        <v>0</v>
      </c>
      <c r="AZ195" s="186">
        <f>IFERROR(IF('Input| Overheads'!$C$42="Direct costs",SUMPRODUCT(--('Input| Projects'!$AD195="Yes"),'Calc| Overheads Allocation'!I$9,'Calc| Project Costs'!AB195),IF('Input| Overheads'!$C$42="Internal labour",SUMPRODUCT(--('Input| Projects'!$AD195="Yes"),'Calc| Overheads Allocation'!I$9,'Calc| Project Costs'!AB195,'Input| Projects'!$Y195),IF('Input| Overheads'!$C$42="DNSP defined",SUMPRODUCT(--('Input| Projects'!$AD195="Yes"),'Calc| Overheads Allocation'!I$62,'Input| Projects'!$AG195),""))),"")</f>
        <v>0</v>
      </c>
      <c r="BA195" s="106"/>
      <c r="BB195" s="186">
        <f t="shared" si="100"/>
        <v>582.01078000000007</v>
      </c>
      <c r="BC195" s="186">
        <f t="shared" si="101"/>
        <v>0</v>
      </c>
      <c r="BD195" s="186">
        <f t="shared" si="102"/>
        <v>0</v>
      </c>
      <c r="BE195" s="186">
        <f t="shared" si="79"/>
        <v>0</v>
      </c>
      <c r="BF195" s="186">
        <f t="shared" si="80"/>
        <v>0</v>
      </c>
      <c r="BG195" s="186">
        <f t="shared" si="81"/>
        <v>0</v>
      </c>
      <c r="BH195" s="186">
        <f t="shared" si="82"/>
        <v>0</v>
      </c>
      <c r="BI195" s="97"/>
      <c r="BJ195" s="186">
        <f t="shared" si="83"/>
        <v>0</v>
      </c>
      <c r="BK195" s="186" t="str">
        <f t="shared" si="84"/>
        <v/>
      </c>
      <c r="BL195" s="186" t="str">
        <f t="shared" si="85"/>
        <v/>
      </c>
      <c r="BM195" s="186" t="str">
        <f t="shared" si="86"/>
        <v/>
      </c>
      <c r="BN195" s="186" t="str">
        <f t="shared" si="87"/>
        <v/>
      </c>
      <c r="BO195" s="186" t="str">
        <f t="shared" si="88"/>
        <v/>
      </c>
      <c r="BP195" s="186" t="str">
        <f t="shared" si="89"/>
        <v/>
      </c>
      <c r="BQ195" s="97"/>
      <c r="BR195" s="186">
        <f t="shared" si="90"/>
        <v>2322.61337</v>
      </c>
      <c r="BS195" s="186">
        <f t="shared" si="91"/>
        <v>0</v>
      </c>
      <c r="BT195" s="222">
        <f t="shared" si="92"/>
        <v>0</v>
      </c>
      <c r="BU195" s="222">
        <f t="shared" si="93"/>
        <v>0</v>
      </c>
      <c r="BV195" s="222">
        <f t="shared" si="94"/>
        <v>0</v>
      </c>
      <c r="BW195" s="222">
        <f t="shared" si="95"/>
        <v>0</v>
      </c>
      <c r="BX195" s="222">
        <f t="shared" si="96"/>
        <v>0</v>
      </c>
      <c r="BY195" s="106"/>
      <c r="BZ195" s="197">
        <f>IF(SUMIF('Input| Projects'!$AS$8:$CP$8,"Dx",'Input| Projects'!$AS195:$CP195)=0,"",SUMIF('Input| Projects'!$AS$8:$CP$8,"Dx",'Input| Projects'!$AS195:$CP195))</f>
        <v>1</v>
      </c>
      <c r="CA195" s="197" t="str">
        <f>IF(SUMIF('Input| Projects'!$AS$8:$CP$8,"Tx",'Input| Projects'!$AS195:$CP195)=0,"",SUMIF('Input| Projects'!$AS$8:$CP$8,"Tx",'Input| Projects'!$AS195:$CP195))</f>
        <v/>
      </c>
      <c r="CB195" s="150" t="str">
        <f t="shared" si="103"/>
        <v/>
      </c>
    </row>
    <row r="196" spans="2:80" x14ac:dyDescent="0.2">
      <c r="B196" s="201">
        <f>IFERROR('Input| Projects'!B196,"")</f>
        <v>187</v>
      </c>
      <c r="C196" s="42" t="str">
        <f>IFERROR(IF('Input| Projects'!C196="","",'Input| Projects'!C196),"")</f>
        <v>Replace Sydney CBD Conservator Type</v>
      </c>
      <c r="D196" s="42" t="str">
        <f>IFERROR(IF('Input| Projects'!D196="","",'Input| Projects'!D196),"")</f>
        <v>REP_01.03.07</v>
      </c>
      <c r="E196" s="104"/>
      <c r="F196" s="190">
        <f>IFERROR('Input| Projects'!I196*'Input| Escalations'!$K$19,"")</f>
        <v>1005.9963</v>
      </c>
      <c r="G196" s="190">
        <f>IFERROR('Input| Projects'!J196*'Input| Escalations'!$K$19,"")</f>
        <v>0</v>
      </c>
      <c r="H196" s="190">
        <f>IFERROR('Input| Projects'!K196*'Input| Escalations'!$K$19,"")</f>
        <v>0</v>
      </c>
      <c r="I196" s="190">
        <f>IFERROR('Input| Projects'!L196*'Input| Escalations'!$K$19,"")</f>
        <v>0</v>
      </c>
      <c r="J196" s="190">
        <f>IFERROR('Input| Projects'!M196*'Input| Escalations'!$K$19,"")</f>
        <v>0</v>
      </c>
      <c r="K196" s="190">
        <f>IFERROR('Input| Projects'!N196*'Input| Escalations'!$K$19,"")</f>
        <v>0</v>
      </c>
      <c r="L196" s="190">
        <f>IFERROR('Input| Projects'!O196*'Input| Escalations'!$K$19,"")</f>
        <v>0</v>
      </c>
      <c r="M196" s="150" t="str">
        <f>IF(ABS(SUM(F196:L196)-(SUM('Input| Projects'!I196:O196)*'Input| Escalations'!$K$19))&lt;0.0000001,"",1)</f>
        <v/>
      </c>
      <c r="N196" s="192">
        <f>'Input| Projects'!$Y196*INDEX('Input| Escalations'!$H$33:$N$33,MATCH('Calc| Project Costs'!N$9,'Input| Escalations'!$H$23:$N$23,0))+'Input| Projects'!$Z196*INDEX('Input| Escalations'!$H$34:$N$34,MATCH('Calc| Project Costs'!N$9,'Input| Escalations'!$H$23:$N$23,0))+'Input| Projects'!$AA196*INDEX('Input| Escalations'!$H$35:$N$35,MATCH('Calc| Project Costs'!N$9,'Input| Escalations'!$H$23:$N$23,0))+1</f>
        <v>1</v>
      </c>
      <c r="O196" s="192">
        <f>'Input| Projects'!$Y196*INDEX('Input| Escalations'!$H$33:$N$33,MATCH('Calc| Project Costs'!O$9,'Input| Escalations'!$H$23:$N$23,0))+'Input| Projects'!$Z196*INDEX('Input| Escalations'!$H$34:$N$34,MATCH('Calc| Project Costs'!O$9,'Input| Escalations'!$H$23:$N$23,0))+'Input| Projects'!$AA196*INDEX('Input| Escalations'!$H$35:$N$35,MATCH('Calc| Project Costs'!O$9,'Input| Escalations'!$H$23:$N$23,0))+1</f>
        <v>1</v>
      </c>
      <c r="P196" s="192">
        <f>'Input| Projects'!$Y196*INDEX('Input| Escalations'!$H$33:$N$33,MATCH('Calc| Project Costs'!P$9,'Input| Escalations'!$H$23:$N$23,0))+'Input| Projects'!$Z196*INDEX('Input| Escalations'!$H$34:$N$34,MATCH('Calc| Project Costs'!P$9,'Input| Escalations'!$H$23:$N$23,0))+'Input| Projects'!$AA196*INDEX('Input| Escalations'!$H$35:$N$35,MATCH('Calc| Project Costs'!P$9,'Input| Escalations'!$H$23:$N$23,0))+1</f>
        <v>1</v>
      </c>
      <c r="Q196" s="192">
        <f>'Input| Projects'!$Y196*INDEX('Input| Escalations'!$H$33:$N$33,MATCH('Calc| Project Costs'!Q$9,'Input| Escalations'!$H$23:$N$23,0))+'Input| Projects'!$Z196*INDEX('Input| Escalations'!$H$34:$N$34,MATCH('Calc| Project Costs'!Q$9,'Input| Escalations'!$H$23:$N$23,0))+'Input| Projects'!$AA196*INDEX('Input| Escalations'!$H$35:$N$35,MATCH('Calc| Project Costs'!Q$9,'Input| Escalations'!$H$23:$N$23,0))+1</f>
        <v>1</v>
      </c>
      <c r="R196" s="192">
        <f>'Input| Projects'!$Y196*INDEX('Input| Escalations'!$H$33:$N$33,MATCH('Calc| Project Costs'!R$9,'Input| Escalations'!$H$23:$N$23,0))+'Input| Projects'!$Z196*INDEX('Input| Escalations'!$H$34:$N$34,MATCH('Calc| Project Costs'!R$9,'Input| Escalations'!$H$23:$N$23,0))+'Input| Projects'!$AA196*INDEX('Input| Escalations'!$H$35:$N$35,MATCH('Calc| Project Costs'!R$9,'Input| Escalations'!$H$23:$N$23,0))+1</f>
        <v>1</v>
      </c>
      <c r="S196" s="192">
        <f>'Input| Projects'!$Y196*INDEX('Input| Escalations'!$H$33:$N$33,MATCH('Calc| Project Costs'!S$9,'Input| Escalations'!$H$23:$N$23,0))+'Input| Projects'!$Z196*INDEX('Input| Escalations'!$H$34:$N$34,MATCH('Calc| Project Costs'!S$9,'Input| Escalations'!$H$23:$N$23,0))+'Input| Projects'!$AA196*INDEX('Input| Escalations'!$H$35:$N$35,MATCH('Calc| Project Costs'!S$9,'Input| Escalations'!$H$23:$N$23,0))+1</f>
        <v>1</v>
      </c>
      <c r="T196" s="192">
        <f>'Input| Projects'!$Y196*INDEX('Input| Escalations'!$H$33:$N$33,MATCH('Calc| Project Costs'!T$9,'Input| Escalations'!$H$23:$N$23,0))+'Input| Projects'!$Z196*INDEX('Input| Escalations'!$H$34:$N$34,MATCH('Calc| Project Costs'!T$9,'Input| Escalations'!$H$23:$N$23,0))+'Input| Projects'!$AA196*INDEX('Input| Escalations'!$H$35:$N$35,MATCH('Calc| Project Costs'!T$9,'Input| Escalations'!$H$23:$N$23,0))+1</f>
        <v>1</v>
      </c>
      <c r="U196" s="106"/>
      <c r="V196" s="186">
        <f t="shared" si="97"/>
        <v>1005.9963</v>
      </c>
      <c r="W196" s="186">
        <f t="shared" si="98"/>
        <v>0</v>
      </c>
      <c r="X196" s="186">
        <f t="shared" si="99"/>
        <v>0</v>
      </c>
      <c r="Y196" s="186">
        <f t="shared" si="75"/>
        <v>0</v>
      </c>
      <c r="Z196" s="186">
        <f t="shared" si="76"/>
        <v>0</v>
      </c>
      <c r="AA196" s="186">
        <f t="shared" si="77"/>
        <v>0</v>
      </c>
      <c r="AB196" s="186">
        <f t="shared" si="78"/>
        <v>0</v>
      </c>
      <c r="AC196" s="106"/>
      <c r="AD196" s="186">
        <f>'Input| Projects'!Q196*N196*'Input| Escalations'!$K$19</f>
        <v>0</v>
      </c>
      <c r="AE196" s="186">
        <f>'Input| Projects'!R196*O196*'Input| Escalations'!$K$19</f>
        <v>0</v>
      </c>
      <c r="AF196" s="186">
        <f>'Input| Projects'!S196*P196*'Input| Escalations'!$K$19</f>
        <v>0</v>
      </c>
      <c r="AG196" s="186">
        <f>'Input| Projects'!T196*Q196*'Input| Escalations'!$K$19</f>
        <v>0</v>
      </c>
      <c r="AH196" s="186">
        <f>'Input| Projects'!U196*R196*'Input| Escalations'!$K$19</f>
        <v>0</v>
      </c>
      <c r="AI196" s="186">
        <f>'Input| Projects'!V196*S196*'Input| Escalations'!$K$19</f>
        <v>0</v>
      </c>
      <c r="AJ196" s="186">
        <f>'Input| Projects'!W196*T196*'Input| Escalations'!$K$19</f>
        <v>0</v>
      </c>
      <c r="AK196" s="106"/>
      <c r="AL196" s="186">
        <f>IFERROR(IF('Input| Overheads'!$C$42="Direct costs",SUMPRODUCT(--('Input| Projects'!$AC196="Yes"),'Calc| Overheads Allocation'!C$8,'Calc| Project Costs'!V196),IF('Input| Overheads'!$C$42="Internal labour",SUMPRODUCT(--('Input| Projects'!$AC196="Yes"),'Calc| Overheads Allocation'!C$8,'Calc| Project Costs'!V196,'Input| Projects'!$Y196),IF('Input| Overheads'!$C$42="DNSP defined",SUMPRODUCT(--('Input| Projects'!$AC196="Yes"),'Calc| Overheads Allocation'!C$61,'Input| Projects'!$AF196),""))),"")</f>
        <v>304.05541999999997</v>
      </c>
      <c r="AM196" s="186">
        <f>IFERROR(IF('Input| Overheads'!$C$42="Direct costs",SUMPRODUCT(--('Input| Projects'!$AC196="Yes"),'Calc| Overheads Allocation'!D$8,'Calc| Project Costs'!W196),IF('Input| Overheads'!$C$42="Internal labour",SUMPRODUCT(--('Input| Projects'!$AC196="Yes"),'Calc| Overheads Allocation'!D$8,'Calc| Project Costs'!W196,'Input| Projects'!$Y196),IF('Input| Overheads'!$C$42="DNSP defined",SUMPRODUCT(--('Input| Projects'!$AC196="Yes"),'Calc| Overheads Allocation'!D$61,'Input| Projects'!$AF196),""))),"")</f>
        <v>0</v>
      </c>
      <c r="AN196" s="186">
        <f>IFERROR(IF('Input| Overheads'!$C$42="Direct costs",SUMPRODUCT(--('Input| Projects'!$AC196="Yes"),'Calc| Overheads Allocation'!E$8,'Calc| Project Costs'!X196),IF('Input| Overheads'!$C$42="Internal labour",SUMPRODUCT(--('Input| Projects'!$AC196="Yes"),'Calc| Overheads Allocation'!E$8,'Calc| Project Costs'!X196,'Input| Projects'!$Y196),IF('Input| Overheads'!$C$42="DNSP defined",SUMPRODUCT(--('Input| Projects'!$AC196="Yes"),'Calc| Overheads Allocation'!E$61,'Input| Projects'!$AF196),""))),"")</f>
        <v>0</v>
      </c>
      <c r="AO196" s="186">
        <f>IFERROR(IF('Input| Overheads'!$C$42="Direct costs",SUMPRODUCT(--('Input| Projects'!$AC196="Yes"),'Calc| Overheads Allocation'!F$8,'Calc| Project Costs'!Y196),IF('Input| Overheads'!$C$42="Internal labour",SUMPRODUCT(--('Input| Projects'!$AC196="Yes"),'Calc| Overheads Allocation'!F$8,'Calc| Project Costs'!Y196,'Input| Projects'!$Y196),IF('Input| Overheads'!$C$42="DNSP defined",SUMPRODUCT(--('Input| Projects'!$AC196="Yes"),'Calc| Overheads Allocation'!F$61,'Input| Projects'!$AF196),""))),"")</f>
        <v>0</v>
      </c>
      <c r="AP196" s="186">
        <f>IFERROR(IF('Input| Overheads'!$C$42="Direct costs",SUMPRODUCT(--('Input| Projects'!$AC196="Yes"),'Calc| Overheads Allocation'!G$8,'Calc| Project Costs'!Z196),IF('Input| Overheads'!$C$42="Internal labour",SUMPRODUCT(--('Input| Projects'!$AC196="Yes"),'Calc| Overheads Allocation'!G$8,'Calc| Project Costs'!Z196,'Input| Projects'!$Y196),IF('Input| Overheads'!$C$42="DNSP defined",SUMPRODUCT(--('Input| Projects'!$AC196="Yes"),'Calc| Overheads Allocation'!G$61,'Input| Projects'!$AF196),""))),"")</f>
        <v>0</v>
      </c>
      <c r="AQ196" s="186">
        <f>IFERROR(IF('Input| Overheads'!$C$42="Direct costs",SUMPRODUCT(--('Input| Projects'!$AC196="Yes"),'Calc| Overheads Allocation'!H$8,'Calc| Project Costs'!AA196),IF('Input| Overheads'!$C$42="Internal labour",SUMPRODUCT(--('Input| Projects'!$AC196="Yes"),'Calc| Overheads Allocation'!H$8,'Calc| Project Costs'!AA196,'Input| Projects'!$Y196),IF('Input| Overheads'!$C$42="DNSP defined",SUMPRODUCT(--('Input| Projects'!$AC196="Yes"),'Calc| Overheads Allocation'!H$61,'Input| Projects'!$AF196),""))),"")</f>
        <v>0</v>
      </c>
      <c r="AR196" s="186">
        <f>IFERROR(IF('Input| Overheads'!$C$42="Direct costs",SUMPRODUCT(--('Input| Projects'!$AC196="Yes"),'Calc| Overheads Allocation'!I$8,'Calc| Project Costs'!AB196),IF('Input| Overheads'!$C$42="Internal labour",SUMPRODUCT(--('Input| Projects'!$AC196="Yes"),'Calc| Overheads Allocation'!I$8,'Calc| Project Costs'!AB196,'Input| Projects'!$Y196),IF('Input| Overheads'!$C$42="DNSP defined",SUMPRODUCT(--('Input| Projects'!$AC196="Yes"),'Calc| Overheads Allocation'!I$61,'Input| Projects'!$AF196),""))),"")</f>
        <v>0</v>
      </c>
      <c r="AS196" s="106"/>
      <c r="AT196" s="186">
        <f>IFERROR(IF('Input| Overheads'!$C$42="Direct costs",SUMPRODUCT(--('Input| Projects'!$AD196="Yes"),'Calc| Overheads Allocation'!C$9,'Calc| Project Costs'!V196),IF('Input| Overheads'!$C$42="Internal labour",SUMPRODUCT(--('Input| Projects'!$AD196="Yes"),'Calc| Overheads Allocation'!C$9,'Calc| Project Costs'!V196,'Input| Projects'!$Y196),IF('Input| Overheads'!$C$42="DNSP defined",SUMPRODUCT(--('Input| Projects'!$AD196="Yes"),'Calc| Overheads Allocation'!C$62,'Input| Projects'!$AG196),""))),"")</f>
        <v>0</v>
      </c>
      <c r="AU196" s="186">
        <f>IFERROR(IF('Input| Overheads'!$C$42="Direct costs",SUMPRODUCT(--('Input| Projects'!$AD196="Yes"),'Calc| Overheads Allocation'!D$9,'Calc| Project Costs'!W196),IF('Input| Overheads'!$C$42="Internal labour",SUMPRODUCT(--('Input| Projects'!$AD196="Yes"),'Calc| Overheads Allocation'!D$9,'Calc| Project Costs'!W196,'Input| Projects'!$Y196),IF('Input| Overheads'!$C$42="DNSP defined",SUMPRODUCT(--('Input| Projects'!$AD196="Yes"),'Calc| Overheads Allocation'!D$62,'Input| Projects'!$AG196),""))),"")</f>
        <v>0</v>
      </c>
      <c r="AV196" s="186">
        <f>IFERROR(IF('Input| Overheads'!$C$42="Direct costs",SUMPRODUCT(--('Input| Projects'!$AD196="Yes"),'Calc| Overheads Allocation'!E$9,'Calc| Project Costs'!X196),IF('Input| Overheads'!$C$42="Internal labour",SUMPRODUCT(--('Input| Projects'!$AD196="Yes"),'Calc| Overheads Allocation'!E$9,'Calc| Project Costs'!X196,'Input| Projects'!$Y196),IF('Input| Overheads'!$C$42="DNSP defined",SUMPRODUCT(--('Input| Projects'!$AD196="Yes"),'Calc| Overheads Allocation'!E$62,'Input| Projects'!$AG196),""))),"")</f>
        <v>0</v>
      </c>
      <c r="AW196" s="186">
        <f>IFERROR(IF('Input| Overheads'!$C$42="Direct costs",SUMPRODUCT(--('Input| Projects'!$AD196="Yes"),'Calc| Overheads Allocation'!F$9,'Calc| Project Costs'!Y196),IF('Input| Overheads'!$C$42="Internal labour",SUMPRODUCT(--('Input| Projects'!$AD196="Yes"),'Calc| Overheads Allocation'!F$9,'Calc| Project Costs'!Y196,'Input| Projects'!$Y196),IF('Input| Overheads'!$C$42="DNSP defined",SUMPRODUCT(--('Input| Projects'!$AD196="Yes"),'Calc| Overheads Allocation'!F$62,'Input| Projects'!$AG196),""))),"")</f>
        <v>0</v>
      </c>
      <c r="AX196" s="186">
        <f>IFERROR(IF('Input| Overheads'!$C$42="Direct costs",SUMPRODUCT(--('Input| Projects'!$AD196="Yes"),'Calc| Overheads Allocation'!G$9,'Calc| Project Costs'!Z196),IF('Input| Overheads'!$C$42="Internal labour",SUMPRODUCT(--('Input| Projects'!$AD196="Yes"),'Calc| Overheads Allocation'!G$9,'Calc| Project Costs'!Z196,'Input| Projects'!$Y196),IF('Input| Overheads'!$C$42="DNSP defined",SUMPRODUCT(--('Input| Projects'!$AD196="Yes"),'Calc| Overheads Allocation'!G$62,'Input| Projects'!$AG196),""))),"")</f>
        <v>0</v>
      </c>
      <c r="AY196" s="186">
        <f>IFERROR(IF('Input| Overheads'!$C$42="Direct costs",SUMPRODUCT(--('Input| Projects'!$AD196="Yes"),'Calc| Overheads Allocation'!H$9,'Calc| Project Costs'!AA196),IF('Input| Overheads'!$C$42="Internal labour",SUMPRODUCT(--('Input| Projects'!$AD196="Yes"),'Calc| Overheads Allocation'!H$9,'Calc| Project Costs'!AA196,'Input| Projects'!$Y196),IF('Input| Overheads'!$C$42="DNSP defined",SUMPRODUCT(--('Input| Projects'!$AD196="Yes"),'Calc| Overheads Allocation'!H$62,'Input| Projects'!$AG196),""))),"")</f>
        <v>0</v>
      </c>
      <c r="AZ196" s="186">
        <f>IFERROR(IF('Input| Overheads'!$C$42="Direct costs",SUMPRODUCT(--('Input| Projects'!$AD196="Yes"),'Calc| Overheads Allocation'!I$9,'Calc| Project Costs'!AB196),IF('Input| Overheads'!$C$42="Internal labour",SUMPRODUCT(--('Input| Projects'!$AD196="Yes"),'Calc| Overheads Allocation'!I$9,'Calc| Project Costs'!AB196,'Input| Projects'!$Y196),IF('Input| Overheads'!$C$42="DNSP defined",SUMPRODUCT(--('Input| Projects'!$AD196="Yes"),'Calc| Overheads Allocation'!I$62,'Input| Projects'!$AG196),""))),"")</f>
        <v>0</v>
      </c>
      <c r="BA196" s="106"/>
      <c r="BB196" s="186">
        <f t="shared" si="100"/>
        <v>304.05541999999997</v>
      </c>
      <c r="BC196" s="186">
        <f t="shared" si="101"/>
        <v>0</v>
      </c>
      <c r="BD196" s="186">
        <f t="shared" si="102"/>
        <v>0</v>
      </c>
      <c r="BE196" s="186">
        <f t="shared" si="79"/>
        <v>0</v>
      </c>
      <c r="BF196" s="186">
        <f t="shared" si="80"/>
        <v>0</v>
      </c>
      <c r="BG196" s="186">
        <f t="shared" si="81"/>
        <v>0</v>
      </c>
      <c r="BH196" s="186">
        <f t="shared" si="82"/>
        <v>0</v>
      </c>
      <c r="BI196" s="97"/>
      <c r="BJ196" s="186">
        <f t="shared" si="83"/>
        <v>0</v>
      </c>
      <c r="BK196" s="186" t="str">
        <f t="shared" si="84"/>
        <v/>
      </c>
      <c r="BL196" s="186" t="str">
        <f t="shared" si="85"/>
        <v/>
      </c>
      <c r="BM196" s="186" t="str">
        <f t="shared" si="86"/>
        <v/>
      </c>
      <c r="BN196" s="186" t="str">
        <f t="shared" si="87"/>
        <v/>
      </c>
      <c r="BO196" s="186" t="str">
        <f t="shared" si="88"/>
        <v/>
      </c>
      <c r="BP196" s="186" t="str">
        <f t="shared" si="89"/>
        <v/>
      </c>
      <c r="BQ196" s="97"/>
      <c r="BR196" s="186">
        <f t="shared" si="90"/>
        <v>1310.0517199999999</v>
      </c>
      <c r="BS196" s="186">
        <f t="shared" si="91"/>
        <v>0</v>
      </c>
      <c r="BT196" s="222">
        <f t="shared" si="92"/>
        <v>0</v>
      </c>
      <c r="BU196" s="222">
        <f t="shared" si="93"/>
        <v>0</v>
      </c>
      <c r="BV196" s="222">
        <f t="shared" si="94"/>
        <v>0</v>
      </c>
      <c r="BW196" s="222">
        <f t="shared" si="95"/>
        <v>0</v>
      </c>
      <c r="BX196" s="222">
        <f t="shared" si="96"/>
        <v>0</v>
      </c>
      <c r="BY196" s="106"/>
      <c r="BZ196" s="197">
        <f>IF(SUMIF('Input| Projects'!$AS$8:$CP$8,"Dx",'Input| Projects'!$AS196:$CP196)=0,"",SUMIF('Input| Projects'!$AS$8:$CP$8,"Dx",'Input| Projects'!$AS196:$CP196))</f>
        <v>1</v>
      </c>
      <c r="CA196" s="197" t="str">
        <f>IF(SUMIF('Input| Projects'!$AS$8:$CP$8,"Tx",'Input| Projects'!$AS196:$CP196)=0,"",SUMIF('Input| Projects'!$AS$8:$CP$8,"Tx",'Input| Projects'!$AS196:$CP196))</f>
        <v/>
      </c>
      <c r="CB196" s="150" t="str">
        <f t="shared" si="103"/>
        <v/>
      </c>
    </row>
    <row r="197" spans="2:80" x14ac:dyDescent="0.2">
      <c r="B197" s="201">
        <f>IFERROR('Input| Projects'!B197,"")</f>
        <v>188</v>
      </c>
      <c r="C197" s="42" t="str">
        <f>IFERROR(IF('Input| Projects'!C197="","",'Input| Projects'!C197),"")</f>
        <v>REP KIOSK HOUSINGS</v>
      </c>
      <c r="D197" s="42" t="str">
        <f>IFERROR(IF('Input| Projects'!D197="","",'Input| Projects'!D197),"")</f>
        <v>REP_01.03.10</v>
      </c>
      <c r="E197" s="104"/>
      <c r="F197" s="190">
        <f>IFERROR('Input| Projects'!I197*'Input| Escalations'!$K$19,"")</f>
        <v>395.64404999999999</v>
      </c>
      <c r="G197" s="190">
        <f>IFERROR('Input| Projects'!J197*'Input| Escalations'!$K$19,"")</f>
        <v>0</v>
      </c>
      <c r="H197" s="190">
        <f>IFERROR('Input| Projects'!K197*'Input| Escalations'!$K$19,"")</f>
        <v>0</v>
      </c>
      <c r="I197" s="190">
        <f>IFERROR('Input| Projects'!L197*'Input| Escalations'!$K$19,"")</f>
        <v>0</v>
      </c>
      <c r="J197" s="190">
        <f>IFERROR('Input| Projects'!M197*'Input| Escalations'!$K$19,"")</f>
        <v>0</v>
      </c>
      <c r="K197" s="190">
        <f>IFERROR('Input| Projects'!N197*'Input| Escalations'!$K$19,"")</f>
        <v>0</v>
      </c>
      <c r="L197" s="190">
        <f>IFERROR('Input| Projects'!O197*'Input| Escalations'!$K$19,"")</f>
        <v>0</v>
      </c>
      <c r="M197" s="150" t="str">
        <f>IF(ABS(SUM(F197:L197)-(SUM('Input| Projects'!I197:O197)*'Input| Escalations'!$K$19))&lt;0.0000001,"",1)</f>
        <v/>
      </c>
      <c r="N197" s="192">
        <f>'Input| Projects'!$Y197*INDEX('Input| Escalations'!$H$33:$N$33,MATCH('Calc| Project Costs'!N$9,'Input| Escalations'!$H$23:$N$23,0))+'Input| Projects'!$Z197*INDEX('Input| Escalations'!$H$34:$N$34,MATCH('Calc| Project Costs'!N$9,'Input| Escalations'!$H$23:$N$23,0))+'Input| Projects'!$AA197*INDEX('Input| Escalations'!$H$35:$N$35,MATCH('Calc| Project Costs'!N$9,'Input| Escalations'!$H$23:$N$23,0))+1</f>
        <v>1</v>
      </c>
      <c r="O197" s="192">
        <f>'Input| Projects'!$Y197*INDEX('Input| Escalations'!$H$33:$N$33,MATCH('Calc| Project Costs'!O$9,'Input| Escalations'!$H$23:$N$23,0))+'Input| Projects'!$Z197*INDEX('Input| Escalations'!$H$34:$N$34,MATCH('Calc| Project Costs'!O$9,'Input| Escalations'!$H$23:$N$23,0))+'Input| Projects'!$AA197*INDEX('Input| Escalations'!$H$35:$N$35,MATCH('Calc| Project Costs'!O$9,'Input| Escalations'!$H$23:$N$23,0))+1</f>
        <v>1</v>
      </c>
      <c r="P197" s="192">
        <f>'Input| Projects'!$Y197*INDEX('Input| Escalations'!$H$33:$N$33,MATCH('Calc| Project Costs'!P$9,'Input| Escalations'!$H$23:$N$23,0))+'Input| Projects'!$Z197*INDEX('Input| Escalations'!$H$34:$N$34,MATCH('Calc| Project Costs'!P$9,'Input| Escalations'!$H$23:$N$23,0))+'Input| Projects'!$AA197*INDEX('Input| Escalations'!$H$35:$N$35,MATCH('Calc| Project Costs'!P$9,'Input| Escalations'!$H$23:$N$23,0))+1</f>
        <v>1</v>
      </c>
      <c r="Q197" s="192">
        <f>'Input| Projects'!$Y197*INDEX('Input| Escalations'!$H$33:$N$33,MATCH('Calc| Project Costs'!Q$9,'Input| Escalations'!$H$23:$N$23,0))+'Input| Projects'!$Z197*INDEX('Input| Escalations'!$H$34:$N$34,MATCH('Calc| Project Costs'!Q$9,'Input| Escalations'!$H$23:$N$23,0))+'Input| Projects'!$AA197*INDEX('Input| Escalations'!$H$35:$N$35,MATCH('Calc| Project Costs'!Q$9,'Input| Escalations'!$H$23:$N$23,0))+1</f>
        <v>1</v>
      </c>
      <c r="R197" s="192">
        <f>'Input| Projects'!$Y197*INDEX('Input| Escalations'!$H$33:$N$33,MATCH('Calc| Project Costs'!R$9,'Input| Escalations'!$H$23:$N$23,0))+'Input| Projects'!$Z197*INDEX('Input| Escalations'!$H$34:$N$34,MATCH('Calc| Project Costs'!R$9,'Input| Escalations'!$H$23:$N$23,0))+'Input| Projects'!$AA197*INDEX('Input| Escalations'!$H$35:$N$35,MATCH('Calc| Project Costs'!R$9,'Input| Escalations'!$H$23:$N$23,0))+1</f>
        <v>1</v>
      </c>
      <c r="S197" s="192">
        <f>'Input| Projects'!$Y197*INDEX('Input| Escalations'!$H$33:$N$33,MATCH('Calc| Project Costs'!S$9,'Input| Escalations'!$H$23:$N$23,0))+'Input| Projects'!$Z197*INDEX('Input| Escalations'!$H$34:$N$34,MATCH('Calc| Project Costs'!S$9,'Input| Escalations'!$H$23:$N$23,0))+'Input| Projects'!$AA197*INDEX('Input| Escalations'!$H$35:$N$35,MATCH('Calc| Project Costs'!S$9,'Input| Escalations'!$H$23:$N$23,0))+1</f>
        <v>1</v>
      </c>
      <c r="T197" s="192">
        <f>'Input| Projects'!$Y197*INDEX('Input| Escalations'!$H$33:$N$33,MATCH('Calc| Project Costs'!T$9,'Input| Escalations'!$H$23:$N$23,0))+'Input| Projects'!$Z197*INDEX('Input| Escalations'!$H$34:$N$34,MATCH('Calc| Project Costs'!T$9,'Input| Escalations'!$H$23:$N$23,0))+'Input| Projects'!$AA197*INDEX('Input| Escalations'!$H$35:$N$35,MATCH('Calc| Project Costs'!T$9,'Input| Escalations'!$H$23:$N$23,0))+1</f>
        <v>1</v>
      </c>
      <c r="U197" s="106"/>
      <c r="V197" s="186">
        <f t="shared" si="97"/>
        <v>395.64404999999999</v>
      </c>
      <c r="W197" s="186">
        <f t="shared" si="98"/>
        <v>0</v>
      </c>
      <c r="X197" s="186">
        <f t="shared" si="99"/>
        <v>0</v>
      </c>
      <c r="Y197" s="186">
        <f t="shared" si="75"/>
        <v>0</v>
      </c>
      <c r="Z197" s="186">
        <f t="shared" si="76"/>
        <v>0</v>
      </c>
      <c r="AA197" s="186">
        <f t="shared" si="77"/>
        <v>0</v>
      </c>
      <c r="AB197" s="186">
        <f t="shared" si="78"/>
        <v>0</v>
      </c>
      <c r="AC197" s="106"/>
      <c r="AD197" s="186">
        <f>'Input| Projects'!Q197*N197*'Input| Escalations'!$K$19</f>
        <v>0</v>
      </c>
      <c r="AE197" s="186">
        <f>'Input| Projects'!R197*O197*'Input| Escalations'!$K$19</f>
        <v>0</v>
      </c>
      <c r="AF197" s="186">
        <f>'Input| Projects'!S197*P197*'Input| Escalations'!$K$19</f>
        <v>0</v>
      </c>
      <c r="AG197" s="186">
        <f>'Input| Projects'!T197*Q197*'Input| Escalations'!$K$19</f>
        <v>0</v>
      </c>
      <c r="AH197" s="186">
        <f>'Input| Projects'!U197*R197*'Input| Escalations'!$K$19</f>
        <v>0</v>
      </c>
      <c r="AI197" s="186">
        <f>'Input| Projects'!V197*S197*'Input| Escalations'!$K$19</f>
        <v>0</v>
      </c>
      <c r="AJ197" s="186">
        <f>'Input| Projects'!W197*T197*'Input| Escalations'!$K$19</f>
        <v>0</v>
      </c>
      <c r="AK197" s="106"/>
      <c r="AL197" s="186">
        <f>IFERROR(IF('Input| Overheads'!$C$42="Direct costs",SUMPRODUCT(--('Input| Projects'!$AC197="Yes"),'Calc| Overheads Allocation'!C$8,'Calc| Project Costs'!V197),IF('Input| Overheads'!$C$42="Internal labour",SUMPRODUCT(--('Input| Projects'!$AC197="Yes"),'Calc| Overheads Allocation'!C$8,'Calc| Project Costs'!V197,'Input| Projects'!$Y197),IF('Input| Overheads'!$C$42="DNSP defined",SUMPRODUCT(--('Input| Projects'!$AC197="Yes"),'Calc| Overheads Allocation'!C$61,'Input| Projects'!$AF197),""))),"")</f>
        <v>139.64495999999997</v>
      </c>
      <c r="AM197" s="186">
        <f>IFERROR(IF('Input| Overheads'!$C$42="Direct costs",SUMPRODUCT(--('Input| Projects'!$AC197="Yes"),'Calc| Overheads Allocation'!D$8,'Calc| Project Costs'!W197),IF('Input| Overheads'!$C$42="Internal labour",SUMPRODUCT(--('Input| Projects'!$AC197="Yes"),'Calc| Overheads Allocation'!D$8,'Calc| Project Costs'!W197,'Input| Projects'!$Y197),IF('Input| Overheads'!$C$42="DNSP defined",SUMPRODUCT(--('Input| Projects'!$AC197="Yes"),'Calc| Overheads Allocation'!D$61,'Input| Projects'!$AF197),""))),"")</f>
        <v>0</v>
      </c>
      <c r="AN197" s="186">
        <f>IFERROR(IF('Input| Overheads'!$C$42="Direct costs",SUMPRODUCT(--('Input| Projects'!$AC197="Yes"),'Calc| Overheads Allocation'!E$8,'Calc| Project Costs'!X197),IF('Input| Overheads'!$C$42="Internal labour",SUMPRODUCT(--('Input| Projects'!$AC197="Yes"),'Calc| Overheads Allocation'!E$8,'Calc| Project Costs'!X197,'Input| Projects'!$Y197),IF('Input| Overheads'!$C$42="DNSP defined",SUMPRODUCT(--('Input| Projects'!$AC197="Yes"),'Calc| Overheads Allocation'!E$61,'Input| Projects'!$AF197),""))),"")</f>
        <v>0</v>
      </c>
      <c r="AO197" s="186">
        <f>IFERROR(IF('Input| Overheads'!$C$42="Direct costs",SUMPRODUCT(--('Input| Projects'!$AC197="Yes"),'Calc| Overheads Allocation'!F$8,'Calc| Project Costs'!Y197),IF('Input| Overheads'!$C$42="Internal labour",SUMPRODUCT(--('Input| Projects'!$AC197="Yes"),'Calc| Overheads Allocation'!F$8,'Calc| Project Costs'!Y197,'Input| Projects'!$Y197),IF('Input| Overheads'!$C$42="DNSP defined",SUMPRODUCT(--('Input| Projects'!$AC197="Yes"),'Calc| Overheads Allocation'!F$61,'Input| Projects'!$AF197),""))),"")</f>
        <v>0</v>
      </c>
      <c r="AP197" s="186">
        <f>IFERROR(IF('Input| Overheads'!$C$42="Direct costs",SUMPRODUCT(--('Input| Projects'!$AC197="Yes"),'Calc| Overheads Allocation'!G$8,'Calc| Project Costs'!Z197),IF('Input| Overheads'!$C$42="Internal labour",SUMPRODUCT(--('Input| Projects'!$AC197="Yes"),'Calc| Overheads Allocation'!G$8,'Calc| Project Costs'!Z197,'Input| Projects'!$Y197),IF('Input| Overheads'!$C$42="DNSP defined",SUMPRODUCT(--('Input| Projects'!$AC197="Yes"),'Calc| Overheads Allocation'!G$61,'Input| Projects'!$AF197),""))),"")</f>
        <v>0</v>
      </c>
      <c r="AQ197" s="186">
        <f>IFERROR(IF('Input| Overheads'!$C$42="Direct costs",SUMPRODUCT(--('Input| Projects'!$AC197="Yes"),'Calc| Overheads Allocation'!H$8,'Calc| Project Costs'!AA197),IF('Input| Overheads'!$C$42="Internal labour",SUMPRODUCT(--('Input| Projects'!$AC197="Yes"),'Calc| Overheads Allocation'!H$8,'Calc| Project Costs'!AA197,'Input| Projects'!$Y197),IF('Input| Overheads'!$C$42="DNSP defined",SUMPRODUCT(--('Input| Projects'!$AC197="Yes"),'Calc| Overheads Allocation'!H$61,'Input| Projects'!$AF197),""))),"")</f>
        <v>0</v>
      </c>
      <c r="AR197" s="186">
        <f>IFERROR(IF('Input| Overheads'!$C$42="Direct costs",SUMPRODUCT(--('Input| Projects'!$AC197="Yes"),'Calc| Overheads Allocation'!I$8,'Calc| Project Costs'!AB197),IF('Input| Overheads'!$C$42="Internal labour",SUMPRODUCT(--('Input| Projects'!$AC197="Yes"),'Calc| Overheads Allocation'!I$8,'Calc| Project Costs'!AB197,'Input| Projects'!$Y197),IF('Input| Overheads'!$C$42="DNSP defined",SUMPRODUCT(--('Input| Projects'!$AC197="Yes"),'Calc| Overheads Allocation'!I$61,'Input| Projects'!$AF197),""))),"")</f>
        <v>0</v>
      </c>
      <c r="AS197" s="106"/>
      <c r="AT197" s="186">
        <f>IFERROR(IF('Input| Overheads'!$C$42="Direct costs",SUMPRODUCT(--('Input| Projects'!$AD197="Yes"),'Calc| Overheads Allocation'!C$9,'Calc| Project Costs'!V197),IF('Input| Overheads'!$C$42="Internal labour",SUMPRODUCT(--('Input| Projects'!$AD197="Yes"),'Calc| Overheads Allocation'!C$9,'Calc| Project Costs'!V197,'Input| Projects'!$Y197),IF('Input| Overheads'!$C$42="DNSP defined",SUMPRODUCT(--('Input| Projects'!$AD197="Yes"),'Calc| Overheads Allocation'!C$62,'Input| Projects'!$AG197),""))),"")</f>
        <v>0</v>
      </c>
      <c r="AU197" s="186">
        <f>IFERROR(IF('Input| Overheads'!$C$42="Direct costs",SUMPRODUCT(--('Input| Projects'!$AD197="Yes"),'Calc| Overheads Allocation'!D$9,'Calc| Project Costs'!W197),IF('Input| Overheads'!$C$42="Internal labour",SUMPRODUCT(--('Input| Projects'!$AD197="Yes"),'Calc| Overheads Allocation'!D$9,'Calc| Project Costs'!W197,'Input| Projects'!$Y197),IF('Input| Overheads'!$C$42="DNSP defined",SUMPRODUCT(--('Input| Projects'!$AD197="Yes"),'Calc| Overheads Allocation'!D$62,'Input| Projects'!$AG197),""))),"")</f>
        <v>0</v>
      </c>
      <c r="AV197" s="186">
        <f>IFERROR(IF('Input| Overheads'!$C$42="Direct costs",SUMPRODUCT(--('Input| Projects'!$AD197="Yes"),'Calc| Overheads Allocation'!E$9,'Calc| Project Costs'!X197),IF('Input| Overheads'!$C$42="Internal labour",SUMPRODUCT(--('Input| Projects'!$AD197="Yes"),'Calc| Overheads Allocation'!E$9,'Calc| Project Costs'!X197,'Input| Projects'!$Y197),IF('Input| Overheads'!$C$42="DNSP defined",SUMPRODUCT(--('Input| Projects'!$AD197="Yes"),'Calc| Overheads Allocation'!E$62,'Input| Projects'!$AG197),""))),"")</f>
        <v>0</v>
      </c>
      <c r="AW197" s="186">
        <f>IFERROR(IF('Input| Overheads'!$C$42="Direct costs",SUMPRODUCT(--('Input| Projects'!$AD197="Yes"),'Calc| Overheads Allocation'!F$9,'Calc| Project Costs'!Y197),IF('Input| Overheads'!$C$42="Internal labour",SUMPRODUCT(--('Input| Projects'!$AD197="Yes"),'Calc| Overheads Allocation'!F$9,'Calc| Project Costs'!Y197,'Input| Projects'!$Y197),IF('Input| Overheads'!$C$42="DNSP defined",SUMPRODUCT(--('Input| Projects'!$AD197="Yes"),'Calc| Overheads Allocation'!F$62,'Input| Projects'!$AG197),""))),"")</f>
        <v>0</v>
      </c>
      <c r="AX197" s="186">
        <f>IFERROR(IF('Input| Overheads'!$C$42="Direct costs",SUMPRODUCT(--('Input| Projects'!$AD197="Yes"),'Calc| Overheads Allocation'!G$9,'Calc| Project Costs'!Z197),IF('Input| Overheads'!$C$42="Internal labour",SUMPRODUCT(--('Input| Projects'!$AD197="Yes"),'Calc| Overheads Allocation'!G$9,'Calc| Project Costs'!Z197,'Input| Projects'!$Y197),IF('Input| Overheads'!$C$42="DNSP defined",SUMPRODUCT(--('Input| Projects'!$AD197="Yes"),'Calc| Overheads Allocation'!G$62,'Input| Projects'!$AG197),""))),"")</f>
        <v>0</v>
      </c>
      <c r="AY197" s="186">
        <f>IFERROR(IF('Input| Overheads'!$C$42="Direct costs",SUMPRODUCT(--('Input| Projects'!$AD197="Yes"),'Calc| Overheads Allocation'!H$9,'Calc| Project Costs'!AA197),IF('Input| Overheads'!$C$42="Internal labour",SUMPRODUCT(--('Input| Projects'!$AD197="Yes"),'Calc| Overheads Allocation'!H$9,'Calc| Project Costs'!AA197,'Input| Projects'!$Y197),IF('Input| Overheads'!$C$42="DNSP defined",SUMPRODUCT(--('Input| Projects'!$AD197="Yes"),'Calc| Overheads Allocation'!H$62,'Input| Projects'!$AG197),""))),"")</f>
        <v>0</v>
      </c>
      <c r="AZ197" s="186">
        <f>IFERROR(IF('Input| Overheads'!$C$42="Direct costs",SUMPRODUCT(--('Input| Projects'!$AD197="Yes"),'Calc| Overheads Allocation'!I$9,'Calc| Project Costs'!AB197),IF('Input| Overheads'!$C$42="Internal labour",SUMPRODUCT(--('Input| Projects'!$AD197="Yes"),'Calc| Overheads Allocation'!I$9,'Calc| Project Costs'!AB197,'Input| Projects'!$Y197),IF('Input| Overheads'!$C$42="DNSP defined",SUMPRODUCT(--('Input| Projects'!$AD197="Yes"),'Calc| Overheads Allocation'!I$62,'Input| Projects'!$AG197),""))),"")</f>
        <v>0</v>
      </c>
      <c r="BA197" s="106"/>
      <c r="BB197" s="186">
        <f t="shared" si="100"/>
        <v>139.64495999999997</v>
      </c>
      <c r="BC197" s="186">
        <f t="shared" si="101"/>
        <v>0</v>
      </c>
      <c r="BD197" s="186">
        <f t="shared" si="102"/>
        <v>0</v>
      </c>
      <c r="BE197" s="186">
        <f t="shared" si="79"/>
        <v>0</v>
      </c>
      <c r="BF197" s="186">
        <f t="shared" si="80"/>
        <v>0</v>
      </c>
      <c r="BG197" s="186">
        <f t="shared" si="81"/>
        <v>0</v>
      </c>
      <c r="BH197" s="186">
        <f t="shared" si="82"/>
        <v>0</v>
      </c>
      <c r="BI197" s="97"/>
      <c r="BJ197" s="186">
        <f t="shared" si="83"/>
        <v>0</v>
      </c>
      <c r="BK197" s="186" t="str">
        <f t="shared" si="84"/>
        <v/>
      </c>
      <c r="BL197" s="186" t="str">
        <f t="shared" si="85"/>
        <v/>
      </c>
      <c r="BM197" s="186" t="str">
        <f t="shared" si="86"/>
        <v/>
      </c>
      <c r="BN197" s="186" t="str">
        <f t="shared" si="87"/>
        <v/>
      </c>
      <c r="BO197" s="186" t="str">
        <f t="shared" si="88"/>
        <v/>
      </c>
      <c r="BP197" s="186" t="str">
        <f t="shared" si="89"/>
        <v/>
      </c>
      <c r="BQ197" s="97"/>
      <c r="BR197" s="186">
        <f t="shared" si="90"/>
        <v>535.28900999999996</v>
      </c>
      <c r="BS197" s="186">
        <f t="shared" si="91"/>
        <v>0</v>
      </c>
      <c r="BT197" s="222">
        <f t="shared" si="92"/>
        <v>0</v>
      </c>
      <c r="BU197" s="222">
        <f t="shared" si="93"/>
        <v>0</v>
      </c>
      <c r="BV197" s="222">
        <f t="shared" si="94"/>
        <v>0</v>
      </c>
      <c r="BW197" s="222">
        <f t="shared" si="95"/>
        <v>0</v>
      </c>
      <c r="BX197" s="222">
        <f t="shared" si="96"/>
        <v>0</v>
      </c>
      <c r="BY197" s="106"/>
      <c r="BZ197" s="197">
        <f>IF(SUMIF('Input| Projects'!$AS$8:$CP$8,"Dx",'Input| Projects'!$AS197:$CP197)=0,"",SUMIF('Input| Projects'!$AS$8:$CP$8,"Dx",'Input| Projects'!$AS197:$CP197))</f>
        <v>1</v>
      </c>
      <c r="CA197" s="197" t="str">
        <f>IF(SUMIF('Input| Projects'!$AS$8:$CP$8,"Tx",'Input| Projects'!$AS197:$CP197)=0,"",SUMIF('Input| Projects'!$AS$8:$CP$8,"Tx",'Input| Projects'!$AS197:$CP197))</f>
        <v/>
      </c>
      <c r="CB197" s="150" t="str">
        <f t="shared" si="103"/>
        <v/>
      </c>
    </row>
    <row r="198" spans="2:80" x14ac:dyDescent="0.2">
      <c r="B198" s="201">
        <f>IFERROR('Input| Projects'!B198,"")</f>
        <v>189</v>
      </c>
      <c r="C198" s="42" t="str">
        <f>IFERROR(IF('Input| Projects'!C198="","",'Input| Projects'!C198),"")</f>
        <v>Replace G Type LV Board</v>
      </c>
      <c r="D198" s="42" t="str">
        <f>IFERROR(IF('Input| Projects'!D198="","",'Input| Projects'!D198),"")</f>
        <v>REP_01.03.11</v>
      </c>
      <c r="E198" s="104"/>
      <c r="F198" s="190">
        <f>IFERROR('Input| Projects'!I198*'Input| Escalations'!$K$19,"")</f>
        <v>-9.9999999999999998E-17</v>
      </c>
      <c r="G198" s="190">
        <f>IFERROR('Input| Projects'!J198*'Input| Escalations'!$K$19,"")</f>
        <v>0</v>
      </c>
      <c r="H198" s="190">
        <f>IFERROR('Input| Projects'!K198*'Input| Escalations'!$K$19,"")</f>
        <v>0</v>
      </c>
      <c r="I198" s="190">
        <f>IFERROR('Input| Projects'!L198*'Input| Escalations'!$K$19,"")</f>
        <v>0</v>
      </c>
      <c r="J198" s="190">
        <f>IFERROR('Input| Projects'!M198*'Input| Escalations'!$K$19,"")</f>
        <v>0</v>
      </c>
      <c r="K198" s="190">
        <f>IFERROR('Input| Projects'!N198*'Input| Escalations'!$K$19,"")</f>
        <v>0</v>
      </c>
      <c r="L198" s="190">
        <f>IFERROR('Input| Projects'!O198*'Input| Escalations'!$K$19,"")</f>
        <v>0</v>
      </c>
      <c r="M198" s="150" t="str">
        <f>IF(ABS(SUM(F198:L198)-(SUM('Input| Projects'!I198:O198)*'Input| Escalations'!$K$19))&lt;0.0000001,"",1)</f>
        <v/>
      </c>
      <c r="N198" s="192">
        <f>'Input| Projects'!$Y198*INDEX('Input| Escalations'!$H$33:$N$33,MATCH('Calc| Project Costs'!N$9,'Input| Escalations'!$H$23:$N$23,0))+'Input| Projects'!$Z198*INDEX('Input| Escalations'!$H$34:$N$34,MATCH('Calc| Project Costs'!N$9,'Input| Escalations'!$H$23:$N$23,0))+'Input| Projects'!$AA198*INDEX('Input| Escalations'!$H$35:$N$35,MATCH('Calc| Project Costs'!N$9,'Input| Escalations'!$H$23:$N$23,0))+1</f>
        <v>1</v>
      </c>
      <c r="O198" s="192">
        <f>'Input| Projects'!$Y198*INDEX('Input| Escalations'!$H$33:$N$33,MATCH('Calc| Project Costs'!O$9,'Input| Escalations'!$H$23:$N$23,0))+'Input| Projects'!$Z198*INDEX('Input| Escalations'!$H$34:$N$34,MATCH('Calc| Project Costs'!O$9,'Input| Escalations'!$H$23:$N$23,0))+'Input| Projects'!$AA198*INDEX('Input| Escalations'!$H$35:$N$35,MATCH('Calc| Project Costs'!O$9,'Input| Escalations'!$H$23:$N$23,0))+1</f>
        <v>1</v>
      </c>
      <c r="P198" s="192">
        <f>'Input| Projects'!$Y198*INDEX('Input| Escalations'!$H$33:$N$33,MATCH('Calc| Project Costs'!P$9,'Input| Escalations'!$H$23:$N$23,0))+'Input| Projects'!$Z198*INDEX('Input| Escalations'!$H$34:$N$34,MATCH('Calc| Project Costs'!P$9,'Input| Escalations'!$H$23:$N$23,0))+'Input| Projects'!$AA198*INDEX('Input| Escalations'!$H$35:$N$35,MATCH('Calc| Project Costs'!P$9,'Input| Escalations'!$H$23:$N$23,0))+1</f>
        <v>1</v>
      </c>
      <c r="Q198" s="192">
        <f>'Input| Projects'!$Y198*INDEX('Input| Escalations'!$H$33:$N$33,MATCH('Calc| Project Costs'!Q$9,'Input| Escalations'!$H$23:$N$23,0))+'Input| Projects'!$Z198*INDEX('Input| Escalations'!$H$34:$N$34,MATCH('Calc| Project Costs'!Q$9,'Input| Escalations'!$H$23:$N$23,0))+'Input| Projects'!$AA198*INDEX('Input| Escalations'!$H$35:$N$35,MATCH('Calc| Project Costs'!Q$9,'Input| Escalations'!$H$23:$N$23,0))+1</f>
        <v>1</v>
      </c>
      <c r="R198" s="192">
        <f>'Input| Projects'!$Y198*INDEX('Input| Escalations'!$H$33:$N$33,MATCH('Calc| Project Costs'!R$9,'Input| Escalations'!$H$23:$N$23,0))+'Input| Projects'!$Z198*INDEX('Input| Escalations'!$H$34:$N$34,MATCH('Calc| Project Costs'!R$9,'Input| Escalations'!$H$23:$N$23,0))+'Input| Projects'!$AA198*INDEX('Input| Escalations'!$H$35:$N$35,MATCH('Calc| Project Costs'!R$9,'Input| Escalations'!$H$23:$N$23,0))+1</f>
        <v>1</v>
      </c>
      <c r="S198" s="192">
        <f>'Input| Projects'!$Y198*INDEX('Input| Escalations'!$H$33:$N$33,MATCH('Calc| Project Costs'!S$9,'Input| Escalations'!$H$23:$N$23,0))+'Input| Projects'!$Z198*INDEX('Input| Escalations'!$H$34:$N$34,MATCH('Calc| Project Costs'!S$9,'Input| Escalations'!$H$23:$N$23,0))+'Input| Projects'!$AA198*INDEX('Input| Escalations'!$H$35:$N$35,MATCH('Calc| Project Costs'!S$9,'Input| Escalations'!$H$23:$N$23,0))+1</f>
        <v>1</v>
      </c>
      <c r="T198" s="192">
        <f>'Input| Projects'!$Y198*INDEX('Input| Escalations'!$H$33:$N$33,MATCH('Calc| Project Costs'!T$9,'Input| Escalations'!$H$23:$N$23,0))+'Input| Projects'!$Z198*INDEX('Input| Escalations'!$H$34:$N$34,MATCH('Calc| Project Costs'!T$9,'Input| Escalations'!$H$23:$N$23,0))+'Input| Projects'!$AA198*INDEX('Input| Escalations'!$H$35:$N$35,MATCH('Calc| Project Costs'!T$9,'Input| Escalations'!$H$23:$N$23,0))+1</f>
        <v>1</v>
      </c>
      <c r="U198" s="106"/>
      <c r="V198" s="186">
        <f t="shared" si="97"/>
        <v>-9.9999999999999998E-17</v>
      </c>
      <c r="W198" s="186">
        <f t="shared" si="98"/>
        <v>0</v>
      </c>
      <c r="X198" s="186">
        <f t="shared" si="99"/>
        <v>0</v>
      </c>
      <c r="Y198" s="186">
        <f t="shared" si="75"/>
        <v>0</v>
      </c>
      <c r="Z198" s="186">
        <f t="shared" si="76"/>
        <v>0</v>
      </c>
      <c r="AA198" s="186">
        <f t="shared" si="77"/>
        <v>0</v>
      </c>
      <c r="AB198" s="186">
        <f t="shared" si="78"/>
        <v>0</v>
      </c>
      <c r="AC198" s="106"/>
      <c r="AD198" s="186">
        <f>'Input| Projects'!Q198*N198*'Input| Escalations'!$K$19</f>
        <v>0</v>
      </c>
      <c r="AE198" s="186">
        <f>'Input| Projects'!R198*O198*'Input| Escalations'!$K$19</f>
        <v>0</v>
      </c>
      <c r="AF198" s="186">
        <f>'Input| Projects'!S198*P198*'Input| Escalations'!$K$19</f>
        <v>0</v>
      </c>
      <c r="AG198" s="186">
        <f>'Input| Projects'!T198*Q198*'Input| Escalations'!$K$19</f>
        <v>0</v>
      </c>
      <c r="AH198" s="186">
        <f>'Input| Projects'!U198*R198*'Input| Escalations'!$K$19</f>
        <v>0</v>
      </c>
      <c r="AI198" s="186">
        <f>'Input| Projects'!V198*S198*'Input| Escalations'!$K$19</f>
        <v>0</v>
      </c>
      <c r="AJ198" s="186">
        <f>'Input| Projects'!W198*T198*'Input| Escalations'!$K$19</f>
        <v>0</v>
      </c>
      <c r="AK198" s="106"/>
      <c r="AL198" s="186">
        <f>IFERROR(IF('Input| Overheads'!$C$42="Direct costs",SUMPRODUCT(--('Input| Projects'!$AC198="Yes"),'Calc| Overheads Allocation'!C$8,'Calc| Project Costs'!V198),IF('Input| Overheads'!$C$42="Internal labour",SUMPRODUCT(--('Input| Projects'!$AC198="Yes"),'Calc| Overheads Allocation'!C$8,'Calc| Project Costs'!V198,'Input| Projects'!$Y198),IF('Input| Overheads'!$C$42="DNSP defined",SUMPRODUCT(--('Input| Projects'!$AC198="Yes"),'Calc| Overheads Allocation'!C$61,'Input| Projects'!$AF198),""))),"")</f>
        <v>-5.0671800000000005</v>
      </c>
      <c r="AM198" s="186">
        <f>IFERROR(IF('Input| Overheads'!$C$42="Direct costs",SUMPRODUCT(--('Input| Projects'!$AC198="Yes"),'Calc| Overheads Allocation'!D$8,'Calc| Project Costs'!W198),IF('Input| Overheads'!$C$42="Internal labour",SUMPRODUCT(--('Input| Projects'!$AC198="Yes"),'Calc| Overheads Allocation'!D$8,'Calc| Project Costs'!W198,'Input| Projects'!$Y198),IF('Input| Overheads'!$C$42="DNSP defined",SUMPRODUCT(--('Input| Projects'!$AC198="Yes"),'Calc| Overheads Allocation'!D$61,'Input| Projects'!$AF198),""))),"")</f>
        <v>0</v>
      </c>
      <c r="AN198" s="186">
        <f>IFERROR(IF('Input| Overheads'!$C$42="Direct costs",SUMPRODUCT(--('Input| Projects'!$AC198="Yes"),'Calc| Overheads Allocation'!E$8,'Calc| Project Costs'!X198),IF('Input| Overheads'!$C$42="Internal labour",SUMPRODUCT(--('Input| Projects'!$AC198="Yes"),'Calc| Overheads Allocation'!E$8,'Calc| Project Costs'!X198,'Input| Projects'!$Y198),IF('Input| Overheads'!$C$42="DNSP defined",SUMPRODUCT(--('Input| Projects'!$AC198="Yes"),'Calc| Overheads Allocation'!E$61,'Input| Projects'!$AF198),""))),"")</f>
        <v>0</v>
      </c>
      <c r="AO198" s="186">
        <f>IFERROR(IF('Input| Overheads'!$C$42="Direct costs",SUMPRODUCT(--('Input| Projects'!$AC198="Yes"),'Calc| Overheads Allocation'!F$8,'Calc| Project Costs'!Y198),IF('Input| Overheads'!$C$42="Internal labour",SUMPRODUCT(--('Input| Projects'!$AC198="Yes"),'Calc| Overheads Allocation'!F$8,'Calc| Project Costs'!Y198,'Input| Projects'!$Y198),IF('Input| Overheads'!$C$42="DNSP defined",SUMPRODUCT(--('Input| Projects'!$AC198="Yes"),'Calc| Overheads Allocation'!F$61,'Input| Projects'!$AF198),""))),"")</f>
        <v>0</v>
      </c>
      <c r="AP198" s="186">
        <f>IFERROR(IF('Input| Overheads'!$C$42="Direct costs",SUMPRODUCT(--('Input| Projects'!$AC198="Yes"),'Calc| Overheads Allocation'!G$8,'Calc| Project Costs'!Z198),IF('Input| Overheads'!$C$42="Internal labour",SUMPRODUCT(--('Input| Projects'!$AC198="Yes"),'Calc| Overheads Allocation'!G$8,'Calc| Project Costs'!Z198,'Input| Projects'!$Y198),IF('Input| Overheads'!$C$42="DNSP defined",SUMPRODUCT(--('Input| Projects'!$AC198="Yes"),'Calc| Overheads Allocation'!G$61,'Input| Projects'!$AF198),""))),"")</f>
        <v>0</v>
      </c>
      <c r="AQ198" s="186">
        <f>IFERROR(IF('Input| Overheads'!$C$42="Direct costs",SUMPRODUCT(--('Input| Projects'!$AC198="Yes"),'Calc| Overheads Allocation'!H$8,'Calc| Project Costs'!AA198),IF('Input| Overheads'!$C$42="Internal labour",SUMPRODUCT(--('Input| Projects'!$AC198="Yes"),'Calc| Overheads Allocation'!H$8,'Calc| Project Costs'!AA198,'Input| Projects'!$Y198),IF('Input| Overheads'!$C$42="DNSP defined",SUMPRODUCT(--('Input| Projects'!$AC198="Yes"),'Calc| Overheads Allocation'!H$61,'Input| Projects'!$AF198),""))),"")</f>
        <v>0</v>
      </c>
      <c r="AR198" s="186">
        <f>IFERROR(IF('Input| Overheads'!$C$42="Direct costs",SUMPRODUCT(--('Input| Projects'!$AC198="Yes"),'Calc| Overheads Allocation'!I$8,'Calc| Project Costs'!AB198),IF('Input| Overheads'!$C$42="Internal labour",SUMPRODUCT(--('Input| Projects'!$AC198="Yes"),'Calc| Overheads Allocation'!I$8,'Calc| Project Costs'!AB198,'Input| Projects'!$Y198),IF('Input| Overheads'!$C$42="DNSP defined",SUMPRODUCT(--('Input| Projects'!$AC198="Yes"),'Calc| Overheads Allocation'!I$61,'Input| Projects'!$AF198),""))),"")</f>
        <v>0</v>
      </c>
      <c r="AS198" s="106"/>
      <c r="AT198" s="186">
        <f>IFERROR(IF('Input| Overheads'!$C$42="Direct costs",SUMPRODUCT(--('Input| Projects'!$AD198="Yes"),'Calc| Overheads Allocation'!C$9,'Calc| Project Costs'!V198),IF('Input| Overheads'!$C$42="Internal labour",SUMPRODUCT(--('Input| Projects'!$AD198="Yes"),'Calc| Overheads Allocation'!C$9,'Calc| Project Costs'!V198,'Input| Projects'!$Y198),IF('Input| Overheads'!$C$42="DNSP defined",SUMPRODUCT(--('Input| Projects'!$AD198="Yes"),'Calc| Overheads Allocation'!C$62,'Input| Projects'!$AG198),""))),"")</f>
        <v>0</v>
      </c>
      <c r="AU198" s="186">
        <f>IFERROR(IF('Input| Overheads'!$C$42="Direct costs",SUMPRODUCT(--('Input| Projects'!$AD198="Yes"),'Calc| Overheads Allocation'!D$9,'Calc| Project Costs'!W198),IF('Input| Overheads'!$C$42="Internal labour",SUMPRODUCT(--('Input| Projects'!$AD198="Yes"),'Calc| Overheads Allocation'!D$9,'Calc| Project Costs'!W198,'Input| Projects'!$Y198),IF('Input| Overheads'!$C$42="DNSP defined",SUMPRODUCT(--('Input| Projects'!$AD198="Yes"),'Calc| Overheads Allocation'!D$62,'Input| Projects'!$AG198),""))),"")</f>
        <v>0</v>
      </c>
      <c r="AV198" s="186">
        <f>IFERROR(IF('Input| Overheads'!$C$42="Direct costs",SUMPRODUCT(--('Input| Projects'!$AD198="Yes"),'Calc| Overheads Allocation'!E$9,'Calc| Project Costs'!X198),IF('Input| Overheads'!$C$42="Internal labour",SUMPRODUCT(--('Input| Projects'!$AD198="Yes"),'Calc| Overheads Allocation'!E$9,'Calc| Project Costs'!X198,'Input| Projects'!$Y198),IF('Input| Overheads'!$C$42="DNSP defined",SUMPRODUCT(--('Input| Projects'!$AD198="Yes"),'Calc| Overheads Allocation'!E$62,'Input| Projects'!$AG198),""))),"")</f>
        <v>0</v>
      </c>
      <c r="AW198" s="186">
        <f>IFERROR(IF('Input| Overheads'!$C$42="Direct costs",SUMPRODUCT(--('Input| Projects'!$AD198="Yes"),'Calc| Overheads Allocation'!F$9,'Calc| Project Costs'!Y198),IF('Input| Overheads'!$C$42="Internal labour",SUMPRODUCT(--('Input| Projects'!$AD198="Yes"),'Calc| Overheads Allocation'!F$9,'Calc| Project Costs'!Y198,'Input| Projects'!$Y198),IF('Input| Overheads'!$C$42="DNSP defined",SUMPRODUCT(--('Input| Projects'!$AD198="Yes"),'Calc| Overheads Allocation'!F$62,'Input| Projects'!$AG198),""))),"")</f>
        <v>0</v>
      </c>
      <c r="AX198" s="186">
        <f>IFERROR(IF('Input| Overheads'!$C$42="Direct costs",SUMPRODUCT(--('Input| Projects'!$AD198="Yes"),'Calc| Overheads Allocation'!G$9,'Calc| Project Costs'!Z198),IF('Input| Overheads'!$C$42="Internal labour",SUMPRODUCT(--('Input| Projects'!$AD198="Yes"),'Calc| Overheads Allocation'!G$9,'Calc| Project Costs'!Z198,'Input| Projects'!$Y198),IF('Input| Overheads'!$C$42="DNSP defined",SUMPRODUCT(--('Input| Projects'!$AD198="Yes"),'Calc| Overheads Allocation'!G$62,'Input| Projects'!$AG198),""))),"")</f>
        <v>0</v>
      </c>
      <c r="AY198" s="186">
        <f>IFERROR(IF('Input| Overheads'!$C$42="Direct costs",SUMPRODUCT(--('Input| Projects'!$AD198="Yes"),'Calc| Overheads Allocation'!H$9,'Calc| Project Costs'!AA198),IF('Input| Overheads'!$C$42="Internal labour",SUMPRODUCT(--('Input| Projects'!$AD198="Yes"),'Calc| Overheads Allocation'!H$9,'Calc| Project Costs'!AA198,'Input| Projects'!$Y198),IF('Input| Overheads'!$C$42="DNSP defined",SUMPRODUCT(--('Input| Projects'!$AD198="Yes"),'Calc| Overheads Allocation'!H$62,'Input| Projects'!$AG198),""))),"")</f>
        <v>0</v>
      </c>
      <c r="AZ198" s="186">
        <f>IFERROR(IF('Input| Overheads'!$C$42="Direct costs",SUMPRODUCT(--('Input| Projects'!$AD198="Yes"),'Calc| Overheads Allocation'!I$9,'Calc| Project Costs'!AB198),IF('Input| Overheads'!$C$42="Internal labour",SUMPRODUCT(--('Input| Projects'!$AD198="Yes"),'Calc| Overheads Allocation'!I$9,'Calc| Project Costs'!AB198,'Input| Projects'!$Y198),IF('Input| Overheads'!$C$42="DNSP defined",SUMPRODUCT(--('Input| Projects'!$AD198="Yes"),'Calc| Overheads Allocation'!I$62,'Input| Projects'!$AG198),""))),"")</f>
        <v>0</v>
      </c>
      <c r="BA198" s="106"/>
      <c r="BB198" s="186">
        <f t="shared" si="100"/>
        <v>-5.0671800000000005</v>
      </c>
      <c r="BC198" s="186">
        <f t="shared" si="101"/>
        <v>0</v>
      </c>
      <c r="BD198" s="186">
        <f t="shared" si="102"/>
        <v>0</v>
      </c>
      <c r="BE198" s="186">
        <f t="shared" si="79"/>
        <v>0</v>
      </c>
      <c r="BF198" s="186">
        <f t="shared" si="80"/>
        <v>0</v>
      </c>
      <c r="BG198" s="186">
        <f t="shared" si="81"/>
        <v>0</v>
      </c>
      <c r="BH198" s="186">
        <f t="shared" si="82"/>
        <v>0</v>
      </c>
      <c r="BI198" s="97"/>
      <c r="BJ198" s="186">
        <f t="shared" si="83"/>
        <v>0</v>
      </c>
      <c r="BK198" s="186" t="str">
        <f t="shared" si="84"/>
        <v/>
      </c>
      <c r="BL198" s="186" t="str">
        <f t="shared" si="85"/>
        <v/>
      </c>
      <c r="BM198" s="186" t="str">
        <f t="shared" si="86"/>
        <v/>
      </c>
      <c r="BN198" s="186" t="str">
        <f t="shared" si="87"/>
        <v/>
      </c>
      <c r="BO198" s="186" t="str">
        <f t="shared" si="88"/>
        <v/>
      </c>
      <c r="BP198" s="186" t="str">
        <f t="shared" si="89"/>
        <v/>
      </c>
      <c r="BQ198" s="97"/>
      <c r="BR198" s="186">
        <f t="shared" si="90"/>
        <v>-5.0671800000000005</v>
      </c>
      <c r="BS198" s="186">
        <f t="shared" si="91"/>
        <v>0</v>
      </c>
      <c r="BT198" s="222">
        <f t="shared" si="92"/>
        <v>0</v>
      </c>
      <c r="BU198" s="222">
        <f t="shared" si="93"/>
        <v>0</v>
      </c>
      <c r="BV198" s="222">
        <f t="shared" si="94"/>
        <v>0</v>
      </c>
      <c r="BW198" s="222">
        <f t="shared" si="95"/>
        <v>0</v>
      </c>
      <c r="BX198" s="222">
        <f t="shared" si="96"/>
        <v>0</v>
      </c>
      <c r="BY198" s="106"/>
      <c r="BZ198" s="197">
        <f>IF(SUMIF('Input| Projects'!$AS$8:$CP$8,"Dx",'Input| Projects'!$AS198:$CP198)=0,"",SUMIF('Input| Projects'!$AS$8:$CP$8,"Dx",'Input| Projects'!$AS198:$CP198))</f>
        <v>0.99999999999999989</v>
      </c>
      <c r="CA198" s="197" t="str">
        <f>IF(SUMIF('Input| Projects'!$AS$8:$CP$8,"Tx",'Input| Projects'!$AS198:$CP198)=0,"",SUMIF('Input| Projects'!$AS$8:$CP$8,"Tx",'Input| Projects'!$AS198:$CP198))</f>
        <v/>
      </c>
      <c r="CB198" s="150" t="str">
        <f t="shared" si="103"/>
        <v/>
      </c>
    </row>
    <row r="199" spans="2:80" x14ac:dyDescent="0.2">
      <c r="B199" s="201">
        <f>IFERROR('Input| Projects'!B199,"")</f>
        <v>190</v>
      </c>
      <c r="C199" s="42" t="str">
        <f>IFERROR(IF('Input| Projects'!C199="","",'Input| Projects'!C199),"")</f>
        <v>Replace B&amp;S I&amp;E Switches</v>
      </c>
      <c r="D199" s="42" t="str">
        <f>IFERROR(IF('Input| Projects'!D199="","",'Input| Projects'!D199),"")</f>
        <v>REP_01.03.13</v>
      </c>
      <c r="E199" s="104"/>
      <c r="F199" s="190">
        <f>IFERROR('Input| Projects'!I199*'Input| Escalations'!$K$19,"")</f>
        <v>875.52838999999994</v>
      </c>
      <c r="G199" s="190">
        <f>IFERROR('Input| Projects'!J199*'Input| Escalations'!$K$19,"")</f>
        <v>0</v>
      </c>
      <c r="H199" s="190">
        <f>IFERROR('Input| Projects'!K199*'Input| Escalations'!$K$19,"")</f>
        <v>0</v>
      </c>
      <c r="I199" s="190">
        <f>IFERROR('Input| Projects'!L199*'Input| Escalations'!$K$19,"")</f>
        <v>0</v>
      </c>
      <c r="J199" s="190">
        <f>IFERROR('Input| Projects'!M199*'Input| Escalations'!$K$19,"")</f>
        <v>0</v>
      </c>
      <c r="K199" s="190">
        <f>IFERROR('Input| Projects'!N199*'Input| Escalations'!$K$19,"")</f>
        <v>0</v>
      </c>
      <c r="L199" s="190">
        <f>IFERROR('Input| Projects'!O199*'Input| Escalations'!$K$19,"")</f>
        <v>0</v>
      </c>
      <c r="M199" s="150" t="str">
        <f>IF(ABS(SUM(F199:L199)-(SUM('Input| Projects'!I199:O199)*'Input| Escalations'!$K$19))&lt;0.0000001,"",1)</f>
        <v/>
      </c>
      <c r="N199" s="192">
        <f>'Input| Projects'!$Y199*INDEX('Input| Escalations'!$H$33:$N$33,MATCH('Calc| Project Costs'!N$9,'Input| Escalations'!$H$23:$N$23,0))+'Input| Projects'!$Z199*INDEX('Input| Escalations'!$H$34:$N$34,MATCH('Calc| Project Costs'!N$9,'Input| Escalations'!$H$23:$N$23,0))+'Input| Projects'!$AA199*INDEX('Input| Escalations'!$H$35:$N$35,MATCH('Calc| Project Costs'!N$9,'Input| Escalations'!$H$23:$N$23,0))+1</f>
        <v>1</v>
      </c>
      <c r="O199" s="192">
        <f>'Input| Projects'!$Y199*INDEX('Input| Escalations'!$H$33:$N$33,MATCH('Calc| Project Costs'!O$9,'Input| Escalations'!$H$23:$N$23,0))+'Input| Projects'!$Z199*INDEX('Input| Escalations'!$H$34:$N$34,MATCH('Calc| Project Costs'!O$9,'Input| Escalations'!$H$23:$N$23,0))+'Input| Projects'!$AA199*INDEX('Input| Escalations'!$H$35:$N$35,MATCH('Calc| Project Costs'!O$9,'Input| Escalations'!$H$23:$N$23,0))+1</f>
        <v>1</v>
      </c>
      <c r="P199" s="192">
        <f>'Input| Projects'!$Y199*INDEX('Input| Escalations'!$H$33:$N$33,MATCH('Calc| Project Costs'!P$9,'Input| Escalations'!$H$23:$N$23,0))+'Input| Projects'!$Z199*INDEX('Input| Escalations'!$H$34:$N$34,MATCH('Calc| Project Costs'!P$9,'Input| Escalations'!$H$23:$N$23,0))+'Input| Projects'!$AA199*INDEX('Input| Escalations'!$H$35:$N$35,MATCH('Calc| Project Costs'!P$9,'Input| Escalations'!$H$23:$N$23,0))+1</f>
        <v>1</v>
      </c>
      <c r="Q199" s="192">
        <f>'Input| Projects'!$Y199*INDEX('Input| Escalations'!$H$33:$N$33,MATCH('Calc| Project Costs'!Q$9,'Input| Escalations'!$H$23:$N$23,0))+'Input| Projects'!$Z199*INDEX('Input| Escalations'!$H$34:$N$34,MATCH('Calc| Project Costs'!Q$9,'Input| Escalations'!$H$23:$N$23,0))+'Input| Projects'!$AA199*INDEX('Input| Escalations'!$H$35:$N$35,MATCH('Calc| Project Costs'!Q$9,'Input| Escalations'!$H$23:$N$23,0))+1</f>
        <v>1</v>
      </c>
      <c r="R199" s="192">
        <f>'Input| Projects'!$Y199*INDEX('Input| Escalations'!$H$33:$N$33,MATCH('Calc| Project Costs'!R$9,'Input| Escalations'!$H$23:$N$23,0))+'Input| Projects'!$Z199*INDEX('Input| Escalations'!$H$34:$N$34,MATCH('Calc| Project Costs'!R$9,'Input| Escalations'!$H$23:$N$23,0))+'Input| Projects'!$AA199*INDEX('Input| Escalations'!$H$35:$N$35,MATCH('Calc| Project Costs'!R$9,'Input| Escalations'!$H$23:$N$23,0))+1</f>
        <v>1</v>
      </c>
      <c r="S199" s="192">
        <f>'Input| Projects'!$Y199*INDEX('Input| Escalations'!$H$33:$N$33,MATCH('Calc| Project Costs'!S$9,'Input| Escalations'!$H$23:$N$23,0))+'Input| Projects'!$Z199*INDEX('Input| Escalations'!$H$34:$N$34,MATCH('Calc| Project Costs'!S$9,'Input| Escalations'!$H$23:$N$23,0))+'Input| Projects'!$AA199*INDEX('Input| Escalations'!$H$35:$N$35,MATCH('Calc| Project Costs'!S$9,'Input| Escalations'!$H$23:$N$23,0))+1</f>
        <v>1</v>
      </c>
      <c r="T199" s="192">
        <f>'Input| Projects'!$Y199*INDEX('Input| Escalations'!$H$33:$N$33,MATCH('Calc| Project Costs'!T$9,'Input| Escalations'!$H$23:$N$23,0))+'Input| Projects'!$Z199*INDEX('Input| Escalations'!$H$34:$N$34,MATCH('Calc| Project Costs'!T$9,'Input| Escalations'!$H$23:$N$23,0))+'Input| Projects'!$AA199*INDEX('Input| Escalations'!$H$35:$N$35,MATCH('Calc| Project Costs'!T$9,'Input| Escalations'!$H$23:$N$23,0))+1</f>
        <v>1</v>
      </c>
      <c r="U199" s="106"/>
      <c r="V199" s="186">
        <f t="shared" si="97"/>
        <v>875.52838999999994</v>
      </c>
      <c r="W199" s="186">
        <f t="shared" si="98"/>
        <v>0</v>
      </c>
      <c r="X199" s="186">
        <f t="shared" si="99"/>
        <v>0</v>
      </c>
      <c r="Y199" s="186">
        <f t="shared" si="75"/>
        <v>0</v>
      </c>
      <c r="Z199" s="186">
        <f t="shared" si="76"/>
        <v>0</v>
      </c>
      <c r="AA199" s="186">
        <f t="shared" si="77"/>
        <v>0</v>
      </c>
      <c r="AB199" s="186">
        <f t="shared" si="78"/>
        <v>0</v>
      </c>
      <c r="AC199" s="106"/>
      <c r="AD199" s="186">
        <f>'Input| Projects'!Q199*N199*'Input| Escalations'!$K$19</f>
        <v>0</v>
      </c>
      <c r="AE199" s="186">
        <f>'Input| Projects'!R199*O199*'Input| Escalations'!$K$19</f>
        <v>0</v>
      </c>
      <c r="AF199" s="186">
        <f>'Input| Projects'!S199*P199*'Input| Escalations'!$K$19</f>
        <v>0</v>
      </c>
      <c r="AG199" s="186">
        <f>'Input| Projects'!T199*Q199*'Input| Escalations'!$K$19</f>
        <v>0</v>
      </c>
      <c r="AH199" s="186">
        <f>'Input| Projects'!U199*R199*'Input| Escalations'!$K$19</f>
        <v>0</v>
      </c>
      <c r="AI199" s="186">
        <f>'Input| Projects'!V199*S199*'Input| Escalations'!$K$19</f>
        <v>0</v>
      </c>
      <c r="AJ199" s="186">
        <f>'Input| Projects'!W199*T199*'Input| Escalations'!$K$19</f>
        <v>0</v>
      </c>
      <c r="AK199" s="106"/>
      <c r="AL199" s="186">
        <f>IFERROR(IF('Input| Overheads'!$C$42="Direct costs",SUMPRODUCT(--('Input| Projects'!$AC199="Yes"),'Calc| Overheads Allocation'!C$8,'Calc| Project Costs'!V199),IF('Input| Overheads'!$C$42="Internal labour",SUMPRODUCT(--('Input| Projects'!$AC199="Yes"),'Calc| Overheads Allocation'!C$8,'Calc| Project Costs'!V199,'Input| Projects'!$Y199),IF('Input| Overheads'!$C$42="DNSP defined",SUMPRODUCT(--('Input| Projects'!$AC199="Yes"),'Calc| Overheads Allocation'!C$61,'Input| Projects'!$AF199),""))),"")</f>
        <v>336.22392000000002</v>
      </c>
      <c r="AM199" s="186">
        <f>IFERROR(IF('Input| Overheads'!$C$42="Direct costs",SUMPRODUCT(--('Input| Projects'!$AC199="Yes"),'Calc| Overheads Allocation'!D$8,'Calc| Project Costs'!W199),IF('Input| Overheads'!$C$42="Internal labour",SUMPRODUCT(--('Input| Projects'!$AC199="Yes"),'Calc| Overheads Allocation'!D$8,'Calc| Project Costs'!W199,'Input| Projects'!$Y199),IF('Input| Overheads'!$C$42="DNSP defined",SUMPRODUCT(--('Input| Projects'!$AC199="Yes"),'Calc| Overheads Allocation'!D$61,'Input| Projects'!$AF199),""))),"")</f>
        <v>0</v>
      </c>
      <c r="AN199" s="186">
        <f>IFERROR(IF('Input| Overheads'!$C$42="Direct costs",SUMPRODUCT(--('Input| Projects'!$AC199="Yes"),'Calc| Overheads Allocation'!E$8,'Calc| Project Costs'!X199),IF('Input| Overheads'!$C$42="Internal labour",SUMPRODUCT(--('Input| Projects'!$AC199="Yes"),'Calc| Overheads Allocation'!E$8,'Calc| Project Costs'!X199,'Input| Projects'!$Y199),IF('Input| Overheads'!$C$42="DNSP defined",SUMPRODUCT(--('Input| Projects'!$AC199="Yes"),'Calc| Overheads Allocation'!E$61,'Input| Projects'!$AF199),""))),"")</f>
        <v>0</v>
      </c>
      <c r="AO199" s="186">
        <f>IFERROR(IF('Input| Overheads'!$C$42="Direct costs",SUMPRODUCT(--('Input| Projects'!$AC199="Yes"),'Calc| Overheads Allocation'!F$8,'Calc| Project Costs'!Y199),IF('Input| Overheads'!$C$42="Internal labour",SUMPRODUCT(--('Input| Projects'!$AC199="Yes"),'Calc| Overheads Allocation'!F$8,'Calc| Project Costs'!Y199,'Input| Projects'!$Y199),IF('Input| Overheads'!$C$42="DNSP defined",SUMPRODUCT(--('Input| Projects'!$AC199="Yes"),'Calc| Overheads Allocation'!F$61,'Input| Projects'!$AF199),""))),"")</f>
        <v>0</v>
      </c>
      <c r="AP199" s="186">
        <f>IFERROR(IF('Input| Overheads'!$C$42="Direct costs",SUMPRODUCT(--('Input| Projects'!$AC199="Yes"),'Calc| Overheads Allocation'!G$8,'Calc| Project Costs'!Z199),IF('Input| Overheads'!$C$42="Internal labour",SUMPRODUCT(--('Input| Projects'!$AC199="Yes"),'Calc| Overheads Allocation'!G$8,'Calc| Project Costs'!Z199,'Input| Projects'!$Y199),IF('Input| Overheads'!$C$42="DNSP defined",SUMPRODUCT(--('Input| Projects'!$AC199="Yes"),'Calc| Overheads Allocation'!G$61,'Input| Projects'!$AF199),""))),"")</f>
        <v>0</v>
      </c>
      <c r="AQ199" s="186">
        <f>IFERROR(IF('Input| Overheads'!$C$42="Direct costs",SUMPRODUCT(--('Input| Projects'!$AC199="Yes"),'Calc| Overheads Allocation'!H$8,'Calc| Project Costs'!AA199),IF('Input| Overheads'!$C$42="Internal labour",SUMPRODUCT(--('Input| Projects'!$AC199="Yes"),'Calc| Overheads Allocation'!H$8,'Calc| Project Costs'!AA199,'Input| Projects'!$Y199),IF('Input| Overheads'!$C$42="DNSP defined",SUMPRODUCT(--('Input| Projects'!$AC199="Yes"),'Calc| Overheads Allocation'!H$61,'Input| Projects'!$AF199),""))),"")</f>
        <v>0</v>
      </c>
      <c r="AR199" s="186">
        <f>IFERROR(IF('Input| Overheads'!$C$42="Direct costs",SUMPRODUCT(--('Input| Projects'!$AC199="Yes"),'Calc| Overheads Allocation'!I$8,'Calc| Project Costs'!AB199),IF('Input| Overheads'!$C$42="Internal labour",SUMPRODUCT(--('Input| Projects'!$AC199="Yes"),'Calc| Overheads Allocation'!I$8,'Calc| Project Costs'!AB199,'Input| Projects'!$Y199),IF('Input| Overheads'!$C$42="DNSP defined",SUMPRODUCT(--('Input| Projects'!$AC199="Yes"),'Calc| Overheads Allocation'!I$61,'Input| Projects'!$AF199),""))),"")</f>
        <v>0</v>
      </c>
      <c r="AS199" s="106"/>
      <c r="AT199" s="186">
        <f>IFERROR(IF('Input| Overheads'!$C$42="Direct costs",SUMPRODUCT(--('Input| Projects'!$AD199="Yes"),'Calc| Overheads Allocation'!C$9,'Calc| Project Costs'!V199),IF('Input| Overheads'!$C$42="Internal labour",SUMPRODUCT(--('Input| Projects'!$AD199="Yes"),'Calc| Overheads Allocation'!C$9,'Calc| Project Costs'!V199,'Input| Projects'!$Y199),IF('Input| Overheads'!$C$42="DNSP defined",SUMPRODUCT(--('Input| Projects'!$AD199="Yes"),'Calc| Overheads Allocation'!C$62,'Input| Projects'!$AG199),""))),"")</f>
        <v>0</v>
      </c>
      <c r="AU199" s="186">
        <f>IFERROR(IF('Input| Overheads'!$C$42="Direct costs",SUMPRODUCT(--('Input| Projects'!$AD199="Yes"),'Calc| Overheads Allocation'!D$9,'Calc| Project Costs'!W199),IF('Input| Overheads'!$C$42="Internal labour",SUMPRODUCT(--('Input| Projects'!$AD199="Yes"),'Calc| Overheads Allocation'!D$9,'Calc| Project Costs'!W199,'Input| Projects'!$Y199),IF('Input| Overheads'!$C$42="DNSP defined",SUMPRODUCT(--('Input| Projects'!$AD199="Yes"),'Calc| Overheads Allocation'!D$62,'Input| Projects'!$AG199),""))),"")</f>
        <v>0</v>
      </c>
      <c r="AV199" s="186">
        <f>IFERROR(IF('Input| Overheads'!$C$42="Direct costs",SUMPRODUCT(--('Input| Projects'!$AD199="Yes"),'Calc| Overheads Allocation'!E$9,'Calc| Project Costs'!X199),IF('Input| Overheads'!$C$42="Internal labour",SUMPRODUCT(--('Input| Projects'!$AD199="Yes"),'Calc| Overheads Allocation'!E$9,'Calc| Project Costs'!X199,'Input| Projects'!$Y199),IF('Input| Overheads'!$C$42="DNSP defined",SUMPRODUCT(--('Input| Projects'!$AD199="Yes"),'Calc| Overheads Allocation'!E$62,'Input| Projects'!$AG199),""))),"")</f>
        <v>0</v>
      </c>
      <c r="AW199" s="186">
        <f>IFERROR(IF('Input| Overheads'!$C$42="Direct costs",SUMPRODUCT(--('Input| Projects'!$AD199="Yes"),'Calc| Overheads Allocation'!F$9,'Calc| Project Costs'!Y199),IF('Input| Overheads'!$C$42="Internal labour",SUMPRODUCT(--('Input| Projects'!$AD199="Yes"),'Calc| Overheads Allocation'!F$9,'Calc| Project Costs'!Y199,'Input| Projects'!$Y199),IF('Input| Overheads'!$C$42="DNSP defined",SUMPRODUCT(--('Input| Projects'!$AD199="Yes"),'Calc| Overheads Allocation'!F$62,'Input| Projects'!$AG199),""))),"")</f>
        <v>0</v>
      </c>
      <c r="AX199" s="186">
        <f>IFERROR(IF('Input| Overheads'!$C$42="Direct costs",SUMPRODUCT(--('Input| Projects'!$AD199="Yes"),'Calc| Overheads Allocation'!G$9,'Calc| Project Costs'!Z199),IF('Input| Overheads'!$C$42="Internal labour",SUMPRODUCT(--('Input| Projects'!$AD199="Yes"),'Calc| Overheads Allocation'!G$9,'Calc| Project Costs'!Z199,'Input| Projects'!$Y199),IF('Input| Overheads'!$C$42="DNSP defined",SUMPRODUCT(--('Input| Projects'!$AD199="Yes"),'Calc| Overheads Allocation'!G$62,'Input| Projects'!$AG199),""))),"")</f>
        <v>0</v>
      </c>
      <c r="AY199" s="186">
        <f>IFERROR(IF('Input| Overheads'!$C$42="Direct costs",SUMPRODUCT(--('Input| Projects'!$AD199="Yes"),'Calc| Overheads Allocation'!H$9,'Calc| Project Costs'!AA199),IF('Input| Overheads'!$C$42="Internal labour",SUMPRODUCT(--('Input| Projects'!$AD199="Yes"),'Calc| Overheads Allocation'!H$9,'Calc| Project Costs'!AA199,'Input| Projects'!$Y199),IF('Input| Overheads'!$C$42="DNSP defined",SUMPRODUCT(--('Input| Projects'!$AD199="Yes"),'Calc| Overheads Allocation'!H$62,'Input| Projects'!$AG199),""))),"")</f>
        <v>0</v>
      </c>
      <c r="AZ199" s="186">
        <f>IFERROR(IF('Input| Overheads'!$C$42="Direct costs",SUMPRODUCT(--('Input| Projects'!$AD199="Yes"),'Calc| Overheads Allocation'!I$9,'Calc| Project Costs'!AB199),IF('Input| Overheads'!$C$42="Internal labour",SUMPRODUCT(--('Input| Projects'!$AD199="Yes"),'Calc| Overheads Allocation'!I$9,'Calc| Project Costs'!AB199,'Input| Projects'!$Y199),IF('Input| Overheads'!$C$42="DNSP defined",SUMPRODUCT(--('Input| Projects'!$AD199="Yes"),'Calc| Overheads Allocation'!I$62,'Input| Projects'!$AG199),""))),"")</f>
        <v>0</v>
      </c>
      <c r="BA199" s="106"/>
      <c r="BB199" s="186">
        <f t="shared" si="100"/>
        <v>336.22392000000002</v>
      </c>
      <c r="BC199" s="186">
        <f t="shared" si="101"/>
        <v>0</v>
      </c>
      <c r="BD199" s="186">
        <f t="shared" si="102"/>
        <v>0</v>
      </c>
      <c r="BE199" s="186">
        <f t="shared" si="79"/>
        <v>0</v>
      </c>
      <c r="BF199" s="186">
        <f t="shared" si="80"/>
        <v>0</v>
      </c>
      <c r="BG199" s="186">
        <f t="shared" si="81"/>
        <v>0</v>
      </c>
      <c r="BH199" s="186">
        <f t="shared" si="82"/>
        <v>0</v>
      </c>
      <c r="BI199" s="97"/>
      <c r="BJ199" s="186">
        <f t="shared" si="83"/>
        <v>0</v>
      </c>
      <c r="BK199" s="186" t="str">
        <f t="shared" si="84"/>
        <v/>
      </c>
      <c r="BL199" s="186" t="str">
        <f t="shared" si="85"/>
        <v/>
      </c>
      <c r="BM199" s="186" t="str">
        <f t="shared" si="86"/>
        <v/>
      </c>
      <c r="BN199" s="186" t="str">
        <f t="shared" si="87"/>
        <v/>
      </c>
      <c r="BO199" s="186" t="str">
        <f t="shared" si="88"/>
        <v/>
      </c>
      <c r="BP199" s="186" t="str">
        <f t="shared" si="89"/>
        <v/>
      </c>
      <c r="BQ199" s="97"/>
      <c r="BR199" s="186">
        <f t="shared" si="90"/>
        <v>1211.7523099999999</v>
      </c>
      <c r="BS199" s="186">
        <f t="shared" si="91"/>
        <v>0</v>
      </c>
      <c r="BT199" s="222">
        <f t="shared" si="92"/>
        <v>0</v>
      </c>
      <c r="BU199" s="222">
        <f t="shared" si="93"/>
        <v>0</v>
      </c>
      <c r="BV199" s="222">
        <f t="shared" si="94"/>
        <v>0</v>
      </c>
      <c r="BW199" s="222">
        <f t="shared" si="95"/>
        <v>0</v>
      </c>
      <c r="BX199" s="222">
        <f t="shared" si="96"/>
        <v>0</v>
      </c>
      <c r="BY199" s="106"/>
      <c r="BZ199" s="197">
        <f>IF(SUMIF('Input| Projects'!$AS$8:$CP$8,"Dx",'Input| Projects'!$AS199:$CP199)=0,"",SUMIF('Input| Projects'!$AS$8:$CP$8,"Dx",'Input| Projects'!$AS199:$CP199))</f>
        <v>1</v>
      </c>
      <c r="CA199" s="197" t="str">
        <f>IF(SUMIF('Input| Projects'!$AS$8:$CP$8,"Tx",'Input| Projects'!$AS199:$CP199)=0,"",SUMIF('Input| Projects'!$AS$8:$CP$8,"Tx",'Input| Projects'!$AS199:$CP199))</f>
        <v/>
      </c>
      <c r="CB199" s="150" t="str">
        <f t="shared" si="103"/>
        <v/>
      </c>
    </row>
    <row r="200" spans="2:80" x14ac:dyDescent="0.2">
      <c r="B200" s="201">
        <f>IFERROR('Input| Projects'!B200,"")</f>
        <v>191</v>
      </c>
      <c r="C200" s="42" t="str">
        <f>IFERROR(IF('Input| Projects'!C200="","",'Input| Projects'!C200),"")</f>
        <v>Replace Maitland Kiosks</v>
      </c>
      <c r="D200" s="42" t="str">
        <f>IFERROR(IF('Input| Projects'!D200="","",'Input| Projects'!D200),"")</f>
        <v>REP_01.03.15</v>
      </c>
      <c r="E200" s="104"/>
      <c r="F200" s="190">
        <f>IFERROR('Input| Projects'!I200*'Input| Escalations'!$K$19,"")</f>
        <v>185.50403</v>
      </c>
      <c r="G200" s="190">
        <f>IFERROR('Input| Projects'!J200*'Input| Escalations'!$K$19,"")</f>
        <v>0</v>
      </c>
      <c r="H200" s="190">
        <f>IFERROR('Input| Projects'!K200*'Input| Escalations'!$K$19,"")</f>
        <v>0</v>
      </c>
      <c r="I200" s="190">
        <f>IFERROR('Input| Projects'!L200*'Input| Escalations'!$K$19,"")</f>
        <v>0</v>
      </c>
      <c r="J200" s="190">
        <f>IFERROR('Input| Projects'!M200*'Input| Escalations'!$K$19,"")</f>
        <v>0</v>
      </c>
      <c r="K200" s="190">
        <f>IFERROR('Input| Projects'!N200*'Input| Escalations'!$K$19,"")</f>
        <v>0</v>
      </c>
      <c r="L200" s="190">
        <f>IFERROR('Input| Projects'!O200*'Input| Escalations'!$K$19,"")</f>
        <v>0</v>
      </c>
      <c r="M200" s="150" t="str">
        <f>IF(ABS(SUM(F200:L200)-(SUM('Input| Projects'!I200:O200)*'Input| Escalations'!$K$19))&lt;0.0000001,"",1)</f>
        <v/>
      </c>
      <c r="N200" s="192">
        <f>'Input| Projects'!$Y200*INDEX('Input| Escalations'!$H$33:$N$33,MATCH('Calc| Project Costs'!N$9,'Input| Escalations'!$H$23:$N$23,0))+'Input| Projects'!$Z200*INDEX('Input| Escalations'!$H$34:$N$34,MATCH('Calc| Project Costs'!N$9,'Input| Escalations'!$H$23:$N$23,0))+'Input| Projects'!$AA200*INDEX('Input| Escalations'!$H$35:$N$35,MATCH('Calc| Project Costs'!N$9,'Input| Escalations'!$H$23:$N$23,0))+1</f>
        <v>1</v>
      </c>
      <c r="O200" s="192">
        <f>'Input| Projects'!$Y200*INDEX('Input| Escalations'!$H$33:$N$33,MATCH('Calc| Project Costs'!O$9,'Input| Escalations'!$H$23:$N$23,0))+'Input| Projects'!$Z200*INDEX('Input| Escalations'!$H$34:$N$34,MATCH('Calc| Project Costs'!O$9,'Input| Escalations'!$H$23:$N$23,0))+'Input| Projects'!$AA200*INDEX('Input| Escalations'!$H$35:$N$35,MATCH('Calc| Project Costs'!O$9,'Input| Escalations'!$H$23:$N$23,0))+1</f>
        <v>1</v>
      </c>
      <c r="P200" s="192">
        <f>'Input| Projects'!$Y200*INDEX('Input| Escalations'!$H$33:$N$33,MATCH('Calc| Project Costs'!P$9,'Input| Escalations'!$H$23:$N$23,0))+'Input| Projects'!$Z200*INDEX('Input| Escalations'!$H$34:$N$34,MATCH('Calc| Project Costs'!P$9,'Input| Escalations'!$H$23:$N$23,0))+'Input| Projects'!$AA200*INDEX('Input| Escalations'!$H$35:$N$35,MATCH('Calc| Project Costs'!P$9,'Input| Escalations'!$H$23:$N$23,0))+1</f>
        <v>1</v>
      </c>
      <c r="Q200" s="192">
        <f>'Input| Projects'!$Y200*INDEX('Input| Escalations'!$H$33:$N$33,MATCH('Calc| Project Costs'!Q$9,'Input| Escalations'!$H$23:$N$23,0))+'Input| Projects'!$Z200*INDEX('Input| Escalations'!$H$34:$N$34,MATCH('Calc| Project Costs'!Q$9,'Input| Escalations'!$H$23:$N$23,0))+'Input| Projects'!$AA200*INDEX('Input| Escalations'!$H$35:$N$35,MATCH('Calc| Project Costs'!Q$9,'Input| Escalations'!$H$23:$N$23,0))+1</f>
        <v>1</v>
      </c>
      <c r="R200" s="192">
        <f>'Input| Projects'!$Y200*INDEX('Input| Escalations'!$H$33:$N$33,MATCH('Calc| Project Costs'!R$9,'Input| Escalations'!$H$23:$N$23,0))+'Input| Projects'!$Z200*INDEX('Input| Escalations'!$H$34:$N$34,MATCH('Calc| Project Costs'!R$9,'Input| Escalations'!$H$23:$N$23,0))+'Input| Projects'!$AA200*INDEX('Input| Escalations'!$H$35:$N$35,MATCH('Calc| Project Costs'!R$9,'Input| Escalations'!$H$23:$N$23,0))+1</f>
        <v>1</v>
      </c>
      <c r="S200" s="192">
        <f>'Input| Projects'!$Y200*INDEX('Input| Escalations'!$H$33:$N$33,MATCH('Calc| Project Costs'!S$9,'Input| Escalations'!$H$23:$N$23,0))+'Input| Projects'!$Z200*INDEX('Input| Escalations'!$H$34:$N$34,MATCH('Calc| Project Costs'!S$9,'Input| Escalations'!$H$23:$N$23,0))+'Input| Projects'!$AA200*INDEX('Input| Escalations'!$H$35:$N$35,MATCH('Calc| Project Costs'!S$9,'Input| Escalations'!$H$23:$N$23,0))+1</f>
        <v>1</v>
      </c>
      <c r="T200" s="192">
        <f>'Input| Projects'!$Y200*INDEX('Input| Escalations'!$H$33:$N$33,MATCH('Calc| Project Costs'!T$9,'Input| Escalations'!$H$23:$N$23,0))+'Input| Projects'!$Z200*INDEX('Input| Escalations'!$H$34:$N$34,MATCH('Calc| Project Costs'!T$9,'Input| Escalations'!$H$23:$N$23,0))+'Input| Projects'!$AA200*INDEX('Input| Escalations'!$H$35:$N$35,MATCH('Calc| Project Costs'!T$9,'Input| Escalations'!$H$23:$N$23,0))+1</f>
        <v>1</v>
      </c>
      <c r="U200" s="106"/>
      <c r="V200" s="186">
        <f t="shared" si="97"/>
        <v>185.50403</v>
      </c>
      <c r="W200" s="186">
        <f t="shared" si="98"/>
        <v>0</v>
      </c>
      <c r="X200" s="186">
        <f t="shared" si="99"/>
        <v>0</v>
      </c>
      <c r="Y200" s="186">
        <f t="shared" si="75"/>
        <v>0</v>
      </c>
      <c r="Z200" s="186">
        <f t="shared" si="76"/>
        <v>0</v>
      </c>
      <c r="AA200" s="186">
        <f t="shared" si="77"/>
        <v>0</v>
      </c>
      <c r="AB200" s="186">
        <f t="shared" si="78"/>
        <v>0</v>
      </c>
      <c r="AC200" s="106"/>
      <c r="AD200" s="186">
        <f>'Input| Projects'!Q200*N200*'Input| Escalations'!$K$19</f>
        <v>0</v>
      </c>
      <c r="AE200" s="186">
        <f>'Input| Projects'!R200*O200*'Input| Escalations'!$K$19</f>
        <v>0</v>
      </c>
      <c r="AF200" s="186">
        <f>'Input| Projects'!S200*P200*'Input| Escalations'!$K$19</f>
        <v>0</v>
      </c>
      <c r="AG200" s="186">
        <f>'Input| Projects'!T200*Q200*'Input| Escalations'!$K$19</f>
        <v>0</v>
      </c>
      <c r="AH200" s="186">
        <f>'Input| Projects'!U200*R200*'Input| Escalations'!$K$19</f>
        <v>0</v>
      </c>
      <c r="AI200" s="186">
        <f>'Input| Projects'!V200*S200*'Input| Escalations'!$K$19</f>
        <v>0</v>
      </c>
      <c r="AJ200" s="186">
        <f>'Input| Projects'!W200*T200*'Input| Escalations'!$K$19</f>
        <v>0</v>
      </c>
      <c r="AK200" s="106"/>
      <c r="AL200" s="186">
        <f>IFERROR(IF('Input| Overheads'!$C$42="Direct costs",SUMPRODUCT(--('Input| Projects'!$AC200="Yes"),'Calc| Overheads Allocation'!C$8,'Calc| Project Costs'!V200),IF('Input| Overheads'!$C$42="Internal labour",SUMPRODUCT(--('Input| Projects'!$AC200="Yes"),'Calc| Overheads Allocation'!C$8,'Calc| Project Costs'!V200,'Input| Projects'!$Y200),IF('Input| Overheads'!$C$42="DNSP defined",SUMPRODUCT(--('Input| Projects'!$AC200="Yes"),'Calc| Overheads Allocation'!C$61,'Input| Projects'!$AF200),""))),"")</f>
        <v>75.821729999999988</v>
      </c>
      <c r="AM200" s="186">
        <f>IFERROR(IF('Input| Overheads'!$C$42="Direct costs",SUMPRODUCT(--('Input| Projects'!$AC200="Yes"),'Calc| Overheads Allocation'!D$8,'Calc| Project Costs'!W200),IF('Input| Overheads'!$C$42="Internal labour",SUMPRODUCT(--('Input| Projects'!$AC200="Yes"),'Calc| Overheads Allocation'!D$8,'Calc| Project Costs'!W200,'Input| Projects'!$Y200),IF('Input| Overheads'!$C$42="DNSP defined",SUMPRODUCT(--('Input| Projects'!$AC200="Yes"),'Calc| Overheads Allocation'!D$61,'Input| Projects'!$AF200),""))),"")</f>
        <v>0</v>
      </c>
      <c r="AN200" s="186">
        <f>IFERROR(IF('Input| Overheads'!$C$42="Direct costs",SUMPRODUCT(--('Input| Projects'!$AC200="Yes"),'Calc| Overheads Allocation'!E$8,'Calc| Project Costs'!X200),IF('Input| Overheads'!$C$42="Internal labour",SUMPRODUCT(--('Input| Projects'!$AC200="Yes"),'Calc| Overheads Allocation'!E$8,'Calc| Project Costs'!X200,'Input| Projects'!$Y200),IF('Input| Overheads'!$C$42="DNSP defined",SUMPRODUCT(--('Input| Projects'!$AC200="Yes"),'Calc| Overheads Allocation'!E$61,'Input| Projects'!$AF200),""))),"")</f>
        <v>0</v>
      </c>
      <c r="AO200" s="186">
        <f>IFERROR(IF('Input| Overheads'!$C$42="Direct costs",SUMPRODUCT(--('Input| Projects'!$AC200="Yes"),'Calc| Overheads Allocation'!F$8,'Calc| Project Costs'!Y200),IF('Input| Overheads'!$C$42="Internal labour",SUMPRODUCT(--('Input| Projects'!$AC200="Yes"),'Calc| Overheads Allocation'!F$8,'Calc| Project Costs'!Y200,'Input| Projects'!$Y200),IF('Input| Overheads'!$C$42="DNSP defined",SUMPRODUCT(--('Input| Projects'!$AC200="Yes"),'Calc| Overheads Allocation'!F$61,'Input| Projects'!$AF200),""))),"")</f>
        <v>0</v>
      </c>
      <c r="AP200" s="186">
        <f>IFERROR(IF('Input| Overheads'!$C$42="Direct costs",SUMPRODUCT(--('Input| Projects'!$AC200="Yes"),'Calc| Overheads Allocation'!G$8,'Calc| Project Costs'!Z200),IF('Input| Overheads'!$C$42="Internal labour",SUMPRODUCT(--('Input| Projects'!$AC200="Yes"),'Calc| Overheads Allocation'!G$8,'Calc| Project Costs'!Z200,'Input| Projects'!$Y200),IF('Input| Overheads'!$C$42="DNSP defined",SUMPRODUCT(--('Input| Projects'!$AC200="Yes"),'Calc| Overheads Allocation'!G$61,'Input| Projects'!$AF200),""))),"")</f>
        <v>0</v>
      </c>
      <c r="AQ200" s="186">
        <f>IFERROR(IF('Input| Overheads'!$C$42="Direct costs",SUMPRODUCT(--('Input| Projects'!$AC200="Yes"),'Calc| Overheads Allocation'!H$8,'Calc| Project Costs'!AA200),IF('Input| Overheads'!$C$42="Internal labour",SUMPRODUCT(--('Input| Projects'!$AC200="Yes"),'Calc| Overheads Allocation'!H$8,'Calc| Project Costs'!AA200,'Input| Projects'!$Y200),IF('Input| Overheads'!$C$42="DNSP defined",SUMPRODUCT(--('Input| Projects'!$AC200="Yes"),'Calc| Overheads Allocation'!H$61,'Input| Projects'!$AF200),""))),"")</f>
        <v>0</v>
      </c>
      <c r="AR200" s="186">
        <f>IFERROR(IF('Input| Overheads'!$C$42="Direct costs",SUMPRODUCT(--('Input| Projects'!$AC200="Yes"),'Calc| Overheads Allocation'!I$8,'Calc| Project Costs'!AB200),IF('Input| Overheads'!$C$42="Internal labour",SUMPRODUCT(--('Input| Projects'!$AC200="Yes"),'Calc| Overheads Allocation'!I$8,'Calc| Project Costs'!AB200,'Input| Projects'!$Y200),IF('Input| Overheads'!$C$42="DNSP defined",SUMPRODUCT(--('Input| Projects'!$AC200="Yes"),'Calc| Overheads Allocation'!I$61,'Input| Projects'!$AF200),""))),"")</f>
        <v>0</v>
      </c>
      <c r="AS200" s="106"/>
      <c r="AT200" s="186">
        <f>IFERROR(IF('Input| Overheads'!$C$42="Direct costs",SUMPRODUCT(--('Input| Projects'!$AD200="Yes"),'Calc| Overheads Allocation'!C$9,'Calc| Project Costs'!V200),IF('Input| Overheads'!$C$42="Internal labour",SUMPRODUCT(--('Input| Projects'!$AD200="Yes"),'Calc| Overheads Allocation'!C$9,'Calc| Project Costs'!V200,'Input| Projects'!$Y200),IF('Input| Overheads'!$C$42="DNSP defined",SUMPRODUCT(--('Input| Projects'!$AD200="Yes"),'Calc| Overheads Allocation'!C$62,'Input| Projects'!$AG200),""))),"")</f>
        <v>0</v>
      </c>
      <c r="AU200" s="186">
        <f>IFERROR(IF('Input| Overheads'!$C$42="Direct costs",SUMPRODUCT(--('Input| Projects'!$AD200="Yes"),'Calc| Overheads Allocation'!D$9,'Calc| Project Costs'!W200),IF('Input| Overheads'!$C$42="Internal labour",SUMPRODUCT(--('Input| Projects'!$AD200="Yes"),'Calc| Overheads Allocation'!D$9,'Calc| Project Costs'!W200,'Input| Projects'!$Y200),IF('Input| Overheads'!$C$42="DNSP defined",SUMPRODUCT(--('Input| Projects'!$AD200="Yes"),'Calc| Overheads Allocation'!D$62,'Input| Projects'!$AG200),""))),"")</f>
        <v>0</v>
      </c>
      <c r="AV200" s="186">
        <f>IFERROR(IF('Input| Overheads'!$C$42="Direct costs",SUMPRODUCT(--('Input| Projects'!$AD200="Yes"),'Calc| Overheads Allocation'!E$9,'Calc| Project Costs'!X200),IF('Input| Overheads'!$C$42="Internal labour",SUMPRODUCT(--('Input| Projects'!$AD200="Yes"),'Calc| Overheads Allocation'!E$9,'Calc| Project Costs'!X200,'Input| Projects'!$Y200),IF('Input| Overheads'!$C$42="DNSP defined",SUMPRODUCT(--('Input| Projects'!$AD200="Yes"),'Calc| Overheads Allocation'!E$62,'Input| Projects'!$AG200),""))),"")</f>
        <v>0</v>
      </c>
      <c r="AW200" s="186">
        <f>IFERROR(IF('Input| Overheads'!$C$42="Direct costs",SUMPRODUCT(--('Input| Projects'!$AD200="Yes"),'Calc| Overheads Allocation'!F$9,'Calc| Project Costs'!Y200),IF('Input| Overheads'!$C$42="Internal labour",SUMPRODUCT(--('Input| Projects'!$AD200="Yes"),'Calc| Overheads Allocation'!F$9,'Calc| Project Costs'!Y200,'Input| Projects'!$Y200),IF('Input| Overheads'!$C$42="DNSP defined",SUMPRODUCT(--('Input| Projects'!$AD200="Yes"),'Calc| Overheads Allocation'!F$62,'Input| Projects'!$AG200),""))),"")</f>
        <v>0</v>
      </c>
      <c r="AX200" s="186">
        <f>IFERROR(IF('Input| Overheads'!$C$42="Direct costs",SUMPRODUCT(--('Input| Projects'!$AD200="Yes"),'Calc| Overheads Allocation'!G$9,'Calc| Project Costs'!Z200),IF('Input| Overheads'!$C$42="Internal labour",SUMPRODUCT(--('Input| Projects'!$AD200="Yes"),'Calc| Overheads Allocation'!G$9,'Calc| Project Costs'!Z200,'Input| Projects'!$Y200),IF('Input| Overheads'!$C$42="DNSP defined",SUMPRODUCT(--('Input| Projects'!$AD200="Yes"),'Calc| Overheads Allocation'!G$62,'Input| Projects'!$AG200),""))),"")</f>
        <v>0</v>
      </c>
      <c r="AY200" s="186">
        <f>IFERROR(IF('Input| Overheads'!$C$42="Direct costs",SUMPRODUCT(--('Input| Projects'!$AD200="Yes"),'Calc| Overheads Allocation'!H$9,'Calc| Project Costs'!AA200),IF('Input| Overheads'!$C$42="Internal labour",SUMPRODUCT(--('Input| Projects'!$AD200="Yes"),'Calc| Overheads Allocation'!H$9,'Calc| Project Costs'!AA200,'Input| Projects'!$Y200),IF('Input| Overheads'!$C$42="DNSP defined",SUMPRODUCT(--('Input| Projects'!$AD200="Yes"),'Calc| Overheads Allocation'!H$62,'Input| Projects'!$AG200),""))),"")</f>
        <v>0</v>
      </c>
      <c r="AZ200" s="186">
        <f>IFERROR(IF('Input| Overheads'!$C$42="Direct costs",SUMPRODUCT(--('Input| Projects'!$AD200="Yes"),'Calc| Overheads Allocation'!I$9,'Calc| Project Costs'!AB200),IF('Input| Overheads'!$C$42="Internal labour",SUMPRODUCT(--('Input| Projects'!$AD200="Yes"),'Calc| Overheads Allocation'!I$9,'Calc| Project Costs'!AB200,'Input| Projects'!$Y200),IF('Input| Overheads'!$C$42="DNSP defined",SUMPRODUCT(--('Input| Projects'!$AD200="Yes"),'Calc| Overheads Allocation'!I$62,'Input| Projects'!$AG200),""))),"")</f>
        <v>0</v>
      </c>
      <c r="BA200" s="106"/>
      <c r="BB200" s="186">
        <f t="shared" si="100"/>
        <v>75.821729999999988</v>
      </c>
      <c r="BC200" s="186">
        <f t="shared" si="101"/>
        <v>0</v>
      </c>
      <c r="BD200" s="186">
        <f t="shared" si="102"/>
        <v>0</v>
      </c>
      <c r="BE200" s="186">
        <f t="shared" si="79"/>
        <v>0</v>
      </c>
      <c r="BF200" s="186">
        <f t="shared" si="80"/>
        <v>0</v>
      </c>
      <c r="BG200" s="186">
        <f t="shared" si="81"/>
        <v>0</v>
      </c>
      <c r="BH200" s="186">
        <f t="shared" si="82"/>
        <v>0</v>
      </c>
      <c r="BI200" s="97"/>
      <c r="BJ200" s="186">
        <f t="shared" si="83"/>
        <v>0</v>
      </c>
      <c r="BK200" s="186" t="str">
        <f t="shared" si="84"/>
        <v/>
      </c>
      <c r="BL200" s="186" t="str">
        <f t="shared" si="85"/>
        <v/>
      </c>
      <c r="BM200" s="186" t="str">
        <f t="shared" si="86"/>
        <v/>
      </c>
      <c r="BN200" s="186" t="str">
        <f t="shared" si="87"/>
        <v/>
      </c>
      <c r="BO200" s="186" t="str">
        <f t="shared" si="88"/>
        <v/>
      </c>
      <c r="BP200" s="186" t="str">
        <f t="shared" si="89"/>
        <v/>
      </c>
      <c r="BQ200" s="97"/>
      <c r="BR200" s="186">
        <f t="shared" si="90"/>
        <v>261.32576</v>
      </c>
      <c r="BS200" s="186">
        <f t="shared" si="91"/>
        <v>0</v>
      </c>
      <c r="BT200" s="222">
        <f t="shared" si="92"/>
        <v>0</v>
      </c>
      <c r="BU200" s="222">
        <f t="shared" si="93"/>
        <v>0</v>
      </c>
      <c r="BV200" s="222">
        <f t="shared" si="94"/>
        <v>0</v>
      </c>
      <c r="BW200" s="222">
        <f t="shared" si="95"/>
        <v>0</v>
      </c>
      <c r="BX200" s="222">
        <f t="shared" si="96"/>
        <v>0</v>
      </c>
      <c r="BY200" s="106"/>
      <c r="BZ200" s="197">
        <f>IF(SUMIF('Input| Projects'!$AS$8:$CP$8,"Dx",'Input| Projects'!$AS200:$CP200)=0,"",SUMIF('Input| Projects'!$AS$8:$CP$8,"Dx",'Input| Projects'!$AS200:$CP200))</f>
        <v>1</v>
      </c>
      <c r="CA200" s="197" t="str">
        <f>IF(SUMIF('Input| Projects'!$AS$8:$CP$8,"Tx",'Input| Projects'!$AS200:$CP200)=0,"",SUMIF('Input| Projects'!$AS$8:$CP$8,"Tx",'Input| Projects'!$AS200:$CP200))</f>
        <v/>
      </c>
      <c r="CB200" s="150" t="str">
        <f t="shared" si="103"/>
        <v/>
      </c>
    </row>
    <row r="201" spans="2:80" x14ac:dyDescent="0.2">
      <c r="B201" s="201">
        <f>IFERROR('Input| Projects'!B201,"")</f>
        <v>192</v>
      </c>
      <c r="C201" s="42" t="str">
        <f>IFERROR(IF('Input| Projects'!C201="","",'Input| Projects'!C201),"")</f>
        <v>Replace Muswellbrook Kiosks</v>
      </c>
      <c r="D201" s="42" t="str">
        <f>IFERROR(IF('Input| Projects'!D201="","",'Input| Projects'!D201),"")</f>
        <v>REP_01.03.16</v>
      </c>
      <c r="E201" s="104"/>
      <c r="F201" s="190">
        <f>IFERROR('Input| Projects'!I201*'Input| Escalations'!$K$19,"")</f>
        <v>224.67929999999998</v>
      </c>
      <c r="G201" s="190">
        <f>IFERROR('Input| Projects'!J201*'Input| Escalations'!$K$19,"")</f>
        <v>0</v>
      </c>
      <c r="H201" s="190">
        <f>IFERROR('Input| Projects'!K201*'Input| Escalations'!$K$19,"")</f>
        <v>0</v>
      </c>
      <c r="I201" s="190">
        <f>IFERROR('Input| Projects'!L201*'Input| Escalations'!$K$19,"")</f>
        <v>0</v>
      </c>
      <c r="J201" s="190">
        <f>IFERROR('Input| Projects'!M201*'Input| Escalations'!$K$19,"")</f>
        <v>0</v>
      </c>
      <c r="K201" s="190">
        <f>IFERROR('Input| Projects'!N201*'Input| Escalations'!$K$19,"")</f>
        <v>0</v>
      </c>
      <c r="L201" s="190">
        <f>IFERROR('Input| Projects'!O201*'Input| Escalations'!$K$19,"")</f>
        <v>0</v>
      </c>
      <c r="M201" s="150" t="str">
        <f>IF(ABS(SUM(F201:L201)-(SUM('Input| Projects'!I201:O201)*'Input| Escalations'!$K$19))&lt;0.0000001,"",1)</f>
        <v/>
      </c>
      <c r="N201" s="192">
        <f>'Input| Projects'!$Y201*INDEX('Input| Escalations'!$H$33:$N$33,MATCH('Calc| Project Costs'!N$9,'Input| Escalations'!$H$23:$N$23,0))+'Input| Projects'!$Z201*INDEX('Input| Escalations'!$H$34:$N$34,MATCH('Calc| Project Costs'!N$9,'Input| Escalations'!$H$23:$N$23,0))+'Input| Projects'!$AA201*INDEX('Input| Escalations'!$H$35:$N$35,MATCH('Calc| Project Costs'!N$9,'Input| Escalations'!$H$23:$N$23,0))+1</f>
        <v>1</v>
      </c>
      <c r="O201" s="192">
        <f>'Input| Projects'!$Y201*INDEX('Input| Escalations'!$H$33:$N$33,MATCH('Calc| Project Costs'!O$9,'Input| Escalations'!$H$23:$N$23,0))+'Input| Projects'!$Z201*INDEX('Input| Escalations'!$H$34:$N$34,MATCH('Calc| Project Costs'!O$9,'Input| Escalations'!$H$23:$N$23,0))+'Input| Projects'!$AA201*INDEX('Input| Escalations'!$H$35:$N$35,MATCH('Calc| Project Costs'!O$9,'Input| Escalations'!$H$23:$N$23,0))+1</f>
        <v>1</v>
      </c>
      <c r="P201" s="192">
        <f>'Input| Projects'!$Y201*INDEX('Input| Escalations'!$H$33:$N$33,MATCH('Calc| Project Costs'!P$9,'Input| Escalations'!$H$23:$N$23,0))+'Input| Projects'!$Z201*INDEX('Input| Escalations'!$H$34:$N$34,MATCH('Calc| Project Costs'!P$9,'Input| Escalations'!$H$23:$N$23,0))+'Input| Projects'!$AA201*INDEX('Input| Escalations'!$H$35:$N$35,MATCH('Calc| Project Costs'!P$9,'Input| Escalations'!$H$23:$N$23,0))+1</f>
        <v>1</v>
      </c>
      <c r="Q201" s="192">
        <f>'Input| Projects'!$Y201*INDEX('Input| Escalations'!$H$33:$N$33,MATCH('Calc| Project Costs'!Q$9,'Input| Escalations'!$H$23:$N$23,0))+'Input| Projects'!$Z201*INDEX('Input| Escalations'!$H$34:$N$34,MATCH('Calc| Project Costs'!Q$9,'Input| Escalations'!$H$23:$N$23,0))+'Input| Projects'!$AA201*INDEX('Input| Escalations'!$H$35:$N$35,MATCH('Calc| Project Costs'!Q$9,'Input| Escalations'!$H$23:$N$23,0))+1</f>
        <v>1</v>
      </c>
      <c r="R201" s="192">
        <f>'Input| Projects'!$Y201*INDEX('Input| Escalations'!$H$33:$N$33,MATCH('Calc| Project Costs'!R$9,'Input| Escalations'!$H$23:$N$23,0))+'Input| Projects'!$Z201*INDEX('Input| Escalations'!$H$34:$N$34,MATCH('Calc| Project Costs'!R$9,'Input| Escalations'!$H$23:$N$23,0))+'Input| Projects'!$AA201*INDEX('Input| Escalations'!$H$35:$N$35,MATCH('Calc| Project Costs'!R$9,'Input| Escalations'!$H$23:$N$23,0))+1</f>
        <v>1</v>
      </c>
      <c r="S201" s="192">
        <f>'Input| Projects'!$Y201*INDEX('Input| Escalations'!$H$33:$N$33,MATCH('Calc| Project Costs'!S$9,'Input| Escalations'!$H$23:$N$23,0))+'Input| Projects'!$Z201*INDEX('Input| Escalations'!$H$34:$N$34,MATCH('Calc| Project Costs'!S$9,'Input| Escalations'!$H$23:$N$23,0))+'Input| Projects'!$AA201*INDEX('Input| Escalations'!$H$35:$N$35,MATCH('Calc| Project Costs'!S$9,'Input| Escalations'!$H$23:$N$23,0))+1</f>
        <v>1</v>
      </c>
      <c r="T201" s="192">
        <f>'Input| Projects'!$Y201*INDEX('Input| Escalations'!$H$33:$N$33,MATCH('Calc| Project Costs'!T$9,'Input| Escalations'!$H$23:$N$23,0))+'Input| Projects'!$Z201*INDEX('Input| Escalations'!$H$34:$N$34,MATCH('Calc| Project Costs'!T$9,'Input| Escalations'!$H$23:$N$23,0))+'Input| Projects'!$AA201*INDEX('Input| Escalations'!$H$35:$N$35,MATCH('Calc| Project Costs'!T$9,'Input| Escalations'!$H$23:$N$23,0))+1</f>
        <v>1</v>
      </c>
      <c r="U201" s="106"/>
      <c r="V201" s="186">
        <f t="shared" si="97"/>
        <v>224.67929999999998</v>
      </c>
      <c r="W201" s="186">
        <f t="shared" si="98"/>
        <v>0</v>
      </c>
      <c r="X201" s="186">
        <f t="shared" si="99"/>
        <v>0</v>
      </c>
      <c r="Y201" s="186">
        <f t="shared" si="75"/>
        <v>0</v>
      </c>
      <c r="Z201" s="186">
        <f t="shared" si="76"/>
        <v>0</v>
      </c>
      <c r="AA201" s="186">
        <f t="shared" si="77"/>
        <v>0</v>
      </c>
      <c r="AB201" s="186">
        <f t="shared" si="78"/>
        <v>0</v>
      </c>
      <c r="AC201" s="106"/>
      <c r="AD201" s="186">
        <f>'Input| Projects'!Q201*N201*'Input| Escalations'!$K$19</f>
        <v>0</v>
      </c>
      <c r="AE201" s="186">
        <f>'Input| Projects'!R201*O201*'Input| Escalations'!$K$19</f>
        <v>0</v>
      </c>
      <c r="AF201" s="186">
        <f>'Input| Projects'!S201*P201*'Input| Escalations'!$K$19</f>
        <v>0</v>
      </c>
      <c r="AG201" s="186">
        <f>'Input| Projects'!T201*Q201*'Input| Escalations'!$K$19</f>
        <v>0</v>
      </c>
      <c r="AH201" s="186">
        <f>'Input| Projects'!U201*R201*'Input| Escalations'!$K$19</f>
        <v>0</v>
      </c>
      <c r="AI201" s="186">
        <f>'Input| Projects'!V201*S201*'Input| Escalations'!$K$19</f>
        <v>0</v>
      </c>
      <c r="AJ201" s="186">
        <f>'Input| Projects'!W201*T201*'Input| Escalations'!$K$19</f>
        <v>0</v>
      </c>
      <c r="AK201" s="106"/>
      <c r="AL201" s="186">
        <f>IFERROR(IF('Input| Overheads'!$C$42="Direct costs",SUMPRODUCT(--('Input| Projects'!$AC201="Yes"),'Calc| Overheads Allocation'!C$8,'Calc| Project Costs'!V201),IF('Input| Overheads'!$C$42="Internal labour",SUMPRODUCT(--('Input| Projects'!$AC201="Yes"),'Calc| Overheads Allocation'!C$8,'Calc| Project Costs'!V201,'Input| Projects'!$Y201),IF('Input| Overheads'!$C$42="DNSP defined",SUMPRODUCT(--('Input| Projects'!$AC201="Yes"),'Calc| Overheads Allocation'!C$61,'Input| Projects'!$AF201),""))),"")</f>
        <v>62.4086</v>
      </c>
      <c r="AM201" s="186">
        <f>IFERROR(IF('Input| Overheads'!$C$42="Direct costs",SUMPRODUCT(--('Input| Projects'!$AC201="Yes"),'Calc| Overheads Allocation'!D$8,'Calc| Project Costs'!W201),IF('Input| Overheads'!$C$42="Internal labour",SUMPRODUCT(--('Input| Projects'!$AC201="Yes"),'Calc| Overheads Allocation'!D$8,'Calc| Project Costs'!W201,'Input| Projects'!$Y201),IF('Input| Overheads'!$C$42="DNSP defined",SUMPRODUCT(--('Input| Projects'!$AC201="Yes"),'Calc| Overheads Allocation'!D$61,'Input| Projects'!$AF201),""))),"")</f>
        <v>0</v>
      </c>
      <c r="AN201" s="186">
        <f>IFERROR(IF('Input| Overheads'!$C$42="Direct costs",SUMPRODUCT(--('Input| Projects'!$AC201="Yes"),'Calc| Overheads Allocation'!E$8,'Calc| Project Costs'!X201),IF('Input| Overheads'!$C$42="Internal labour",SUMPRODUCT(--('Input| Projects'!$AC201="Yes"),'Calc| Overheads Allocation'!E$8,'Calc| Project Costs'!X201,'Input| Projects'!$Y201),IF('Input| Overheads'!$C$42="DNSP defined",SUMPRODUCT(--('Input| Projects'!$AC201="Yes"),'Calc| Overheads Allocation'!E$61,'Input| Projects'!$AF201),""))),"")</f>
        <v>0</v>
      </c>
      <c r="AO201" s="186">
        <f>IFERROR(IF('Input| Overheads'!$C$42="Direct costs",SUMPRODUCT(--('Input| Projects'!$AC201="Yes"),'Calc| Overheads Allocation'!F$8,'Calc| Project Costs'!Y201),IF('Input| Overheads'!$C$42="Internal labour",SUMPRODUCT(--('Input| Projects'!$AC201="Yes"),'Calc| Overheads Allocation'!F$8,'Calc| Project Costs'!Y201,'Input| Projects'!$Y201),IF('Input| Overheads'!$C$42="DNSP defined",SUMPRODUCT(--('Input| Projects'!$AC201="Yes"),'Calc| Overheads Allocation'!F$61,'Input| Projects'!$AF201),""))),"")</f>
        <v>0</v>
      </c>
      <c r="AP201" s="186">
        <f>IFERROR(IF('Input| Overheads'!$C$42="Direct costs",SUMPRODUCT(--('Input| Projects'!$AC201="Yes"),'Calc| Overheads Allocation'!G$8,'Calc| Project Costs'!Z201),IF('Input| Overheads'!$C$42="Internal labour",SUMPRODUCT(--('Input| Projects'!$AC201="Yes"),'Calc| Overheads Allocation'!G$8,'Calc| Project Costs'!Z201,'Input| Projects'!$Y201),IF('Input| Overheads'!$C$42="DNSP defined",SUMPRODUCT(--('Input| Projects'!$AC201="Yes"),'Calc| Overheads Allocation'!G$61,'Input| Projects'!$AF201),""))),"")</f>
        <v>0</v>
      </c>
      <c r="AQ201" s="186">
        <f>IFERROR(IF('Input| Overheads'!$C$42="Direct costs",SUMPRODUCT(--('Input| Projects'!$AC201="Yes"),'Calc| Overheads Allocation'!H$8,'Calc| Project Costs'!AA201),IF('Input| Overheads'!$C$42="Internal labour",SUMPRODUCT(--('Input| Projects'!$AC201="Yes"),'Calc| Overheads Allocation'!H$8,'Calc| Project Costs'!AA201,'Input| Projects'!$Y201),IF('Input| Overheads'!$C$42="DNSP defined",SUMPRODUCT(--('Input| Projects'!$AC201="Yes"),'Calc| Overheads Allocation'!H$61,'Input| Projects'!$AF201),""))),"")</f>
        <v>0</v>
      </c>
      <c r="AR201" s="186">
        <f>IFERROR(IF('Input| Overheads'!$C$42="Direct costs",SUMPRODUCT(--('Input| Projects'!$AC201="Yes"),'Calc| Overheads Allocation'!I$8,'Calc| Project Costs'!AB201),IF('Input| Overheads'!$C$42="Internal labour",SUMPRODUCT(--('Input| Projects'!$AC201="Yes"),'Calc| Overheads Allocation'!I$8,'Calc| Project Costs'!AB201,'Input| Projects'!$Y201),IF('Input| Overheads'!$C$42="DNSP defined",SUMPRODUCT(--('Input| Projects'!$AC201="Yes"),'Calc| Overheads Allocation'!I$61,'Input| Projects'!$AF201),""))),"")</f>
        <v>0</v>
      </c>
      <c r="AS201" s="106"/>
      <c r="AT201" s="186">
        <f>IFERROR(IF('Input| Overheads'!$C$42="Direct costs",SUMPRODUCT(--('Input| Projects'!$AD201="Yes"),'Calc| Overheads Allocation'!C$9,'Calc| Project Costs'!V201),IF('Input| Overheads'!$C$42="Internal labour",SUMPRODUCT(--('Input| Projects'!$AD201="Yes"),'Calc| Overheads Allocation'!C$9,'Calc| Project Costs'!V201,'Input| Projects'!$Y201),IF('Input| Overheads'!$C$42="DNSP defined",SUMPRODUCT(--('Input| Projects'!$AD201="Yes"),'Calc| Overheads Allocation'!C$62,'Input| Projects'!$AG201),""))),"")</f>
        <v>0</v>
      </c>
      <c r="AU201" s="186">
        <f>IFERROR(IF('Input| Overheads'!$C$42="Direct costs",SUMPRODUCT(--('Input| Projects'!$AD201="Yes"),'Calc| Overheads Allocation'!D$9,'Calc| Project Costs'!W201),IF('Input| Overheads'!$C$42="Internal labour",SUMPRODUCT(--('Input| Projects'!$AD201="Yes"),'Calc| Overheads Allocation'!D$9,'Calc| Project Costs'!W201,'Input| Projects'!$Y201),IF('Input| Overheads'!$C$42="DNSP defined",SUMPRODUCT(--('Input| Projects'!$AD201="Yes"),'Calc| Overheads Allocation'!D$62,'Input| Projects'!$AG201),""))),"")</f>
        <v>0</v>
      </c>
      <c r="AV201" s="186">
        <f>IFERROR(IF('Input| Overheads'!$C$42="Direct costs",SUMPRODUCT(--('Input| Projects'!$AD201="Yes"),'Calc| Overheads Allocation'!E$9,'Calc| Project Costs'!X201),IF('Input| Overheads'!$C$42="Internal labour",SUMPRODUCT(--('Input| Projects'!$AD201="Yes"),'Calc| Overheads Allocation'!E$9,'Calc| Project Costs'!X201,'Input| Projects'!$Y201),IF('Input| Overheads'!$C$42="DNSP defined",SUMPRODUCT(--('Input| Projects'!$AD201="Yes"),'Calc| Overheads Allocation'!E$62,'Input| Projects'!$AG201),""))),"")</f>
        <v>0</v>
      </c>
      <c r="AW201" s="186">
        <f>IFERROR(IF('Input| Overheads'!$C$42="Direct costs",SUMPRODUCT(--('Input| Projects'!$AD201="Yes"),'Calc| Overheads Allocation'!F$9,'Calc| Project Costs'!Y201),IF('Input| Overheads'!$C$42="Internal labour",SUMPRODUCT(--('Input| Projects'!$AD201="Yes"),'Calc| Overheads Allocation'!F$9,'Calc| Project Costs'!Y201,'Input| Projects'!$Y201),IF('Input| Overheads'!$C$42="DNSP defined",SUMPRODUCT(--('Input| Projects'!$AD201="Yes"),'Calc| Overheads Allocation'!F$62,'Input| Projects'!$AG201),""))),"")</f>
        <v>0</v>
      </c>
      <c r="AX201" s="186">
        <f>IFERROR(IF('Input| Overheads'!$C$42="Direct costs",SUMPRODUCT(--('Input| Projects'!$AD201="Yes"),'Calc| Overheads Allocation'!G$9,'Calc| Project Costs'!Z201),IF('Input| Overheads'!$C$42="Internal labour",SUMPRODUCT(--('Input| Projects'!$AD201="Yes"),'Calc| Overheads Allocation'!G$9,'Calc| Project Costs'!Z201,'Input| Projects'!$Y201),IF('Input| Overheads'!$C$42="DNSP defined",SUMPRODUCT(--('Input| Projects'!$AD201="Yes"),'Calc| Overheads Allocation'!G$62,'Input| Projects'!$AG201),""))),"")</f>
        <v>0</v>
      </c>
      <c r="AY201" s="186">
        <f>IFERROR(IF('Input| Overheads'!$C$42="Direct costs",SUMPRODUCT(--('Input| Projects'!$AD201="Yes"),'Calc| Overheads Allocation'!H$9,'Calc| Project Costs'!AA201),IF('Input| Overheads'!$C$42="Internal labour",SUMPRODUCT(--('Input| Projects'!$AD201="Yes"),'Calc| Overheads Allocation'!H$9,'Calc| Project Costs'!AA201,'Input| Projects'!$Y201),IF('Input| Overheads'!$C$42="DNSP defined",SUMPRODUCT(--('Input| Projects'!$AD201="Yes"),'Calc| Overheads Allocation'!H$62,'Input| Projects'!$AG201),""))),"")</f>
        <v>0</v>
      </c>
      <c r="AZ201" s="186">
        <f>IFERROR(IF('Input| Overheads'!$C$42="Direct costs",SUMPRODUCT(--('Input| Projects'!$AD201="Yes"),'Calc| Overheads Allocation'!I$9,'Calc| Project Costs'!AB201),IF('Input| Overheads'!$C$42="Internal labour",SUMPRODUCT(--('Input| Projects'!$AD201="Yes"),'Calc| Overheads Allocation'!I$9,'Calc| Project Costs'!AB201,'Input| Projects'!$Y201),IF('Input| Overheads'!$C$42="DNSP defined",SUMPRODUCT(--('Input| Projects'!$AD201="Yes"),'Calc| Overheads Allocation'!I$62,'Input| Projects'!$AG201),""))),"")</f>
        <v>0</v>
      </c>
      <c r="BA201" s="106"/>
      <c r="BB201" s="186">
        <f t="shared" si="100"/>
        <v>62.4086</v>
      </c>
      <c r="BC201" s="186">
        <f t="shared" si="101"/>
        <v>0</v>
      </c>
      <c r="BD201" s="186">
        <f t="shared" si="102"/>
        <v>0</v>
      </c>
      <c r="BE201" s="186">
        <f t="shared" si="79"/>
        <v>0</v>
      </c>
      <c r="BF201" s="186">
        <f t="shared" si="80"/>
        <v>0</v>
      </c>
      <c r="BG201" s="186">
        <f t="shared" si="81"/>
        <v>0</v>
      </c>
      <c r="BH201" s="186">
        <f t="shared" si="82"/>
        <v>0</v>
      </c>
      <c r="BI201" s="97"/>
      <c r="BJ201" s="186">
        <f t="shared" si="83"/>
        <v>0</v>
      </c>
      <c r="BK201" s="186" t="str">
        <f t="shared" si="84"/>
        <v/>
      </c>
      <c r="BL201" s="186" t="str">
        <f t="shared" si="85"/>
        <v/>
      </c>
      <c r="BM201" s="186" t="str">
        <f t="shared" si="86"/>
        <v/>
      </c>
      <c r="BN201" s="186" t="str">
        <f t="shared" si="87"/>
        <v/>
      </c>
      <c r="BO201" s="186" t="str">
        <f t="shared" si="88"/>
        <v/>
      </c>
      <c r="BP201" s="186" t="str">
        <f t="shared" si="89"/>
        <v/>
      </c>
      <c r="BQ201" s="97"/>
      <c r="BR201" s="186">
        <f t="shared" si="90"/>
        <v>287.08789999999999</v>
      </c>
      <c r="BS201" s="186">
        <f t="shared" si="91"/>
        <v>0</v>
      </c>
      <c r="BT201" s="222">
        <f t="shared" si="92"/>
        <v>0</v>
      </c>
      <c r="BU201" s="222">
        <f t="shared" si="93"/>
        <v>0</v>
      </c>
      <c r="BV201" s="222">
        <f t="shared" si="94"/>
        <v>0</v>
      </c>
      <c r="BW201" s="222">
        <f t="shared" si="95"/>
        <v>0</v>
      </c>
      <c r="BX201" s="222">
        <f t="shared" si="96"/>
        <v>0</v>
      </c>
      <c r="BY201" s="106"/>
      <c r="BZ201" s="197">
        <f>IF(SUMIF('Input| Projects'!$AS$8:$CP$8,"Dx",'Input| Projects'!$AS201:$CP201)=0,"",SUMIF('Input| Projects'!$AS$8:$CP$8,"Dx",'Input| Projects'!$AS201:$CP201))</f>
        <v>1</v>
      </c>
      <c r="CA201" s="197" t="str">
        <f>IF(SUMIF('Input| Projects'!$AS$8:$CP$8,"Tx",'Input| Projects'!$AS201:$CP201)=0,"",SUMIF('Input| Projects'!$AS$8:$CP$8,"Tx",'Input| Projects'!$AS201:$CP201))</f>
        <v/>
      </c>
      <c r="CB201" s="150" t="str">
        <f t="shared" si="103"/>
        <v/>
      </c>
    </row>
    <row r="202" spans="2:80" x14ac:dyDescent="0.2">
      <c r="B202" s="201">
        <f>IFERROR('Input| Projects'!B202,"")</f>
        <v>193</v>
      </c>
      <c r="C202" s="42" t="str">
        <f>IFERROR(IF('Input| Projects'!C202="","",'Input| Projects'!C202),"")</f>
        <v>Replace Hazmeyer RMIs - Salt Areas</v>
      </c>
      <c r="D202" s="42" t="str">
        <f>IFERROR(IF('Input| Projects'!D202="","",'Input| Projects'!D202),"")</f>
        <v>REP_01.03.17</v>
      </c>
      <c r="E202" s="104"/>
      <c r="F202" s="190">
        <f>IFERROR('Input| Projects'!I202*'Input| Escalations'!$K$19,"")</f>
        <v>895.23005000000001</v>
      </c>
      <c r="G202" s="190">
        <f>IFERROR('Input| Projects'!J202*'Input| Escalations'!$K$19,"")</f>
        <v>0</v>
      </c>
      <c r="H202" s="190">
        <f>IFERROR('Input| Projects'!K202*'Input| Escalations'!$K$19,"")</f>
        <v>0</v>
      </c>
      <c r="I202" s="190">
        <f>IFERROR('Input| Projects'!L202*'Input| Escalations'!$K$19,"")</f>
        <v>0</v>
      </c>
      <c r="J202" s="190">
        <f>IFERROR('Input| Projects'!M202*'Input| Escalations'!$K$19,"")</f>
        <v>0</v>
      </c>
      <c r="K202" s="190">
        <f>IFERROR('Input| Projects'!N202*'Input| Escalations'!$K$19,"")</f>
        <v>0</v>
      </c>
      <c r="L202" s="190">
        <f>IFERROR('Input| Projects'!O202*'Input| Escalations'!$K$19,"")</f>
        <v>0</v>
      </c>
      <c r="M202" s="150" t="str">
        <f>IF(ABS(SUM(F202:L202)-(SUM('Input| Projects'!I202:O202)*'Input| Escalations'!$K$19))&lt;0.0000001,"",1)</f>
        <v/>
      </c>
      <c r="N202" s="192">
        <f>'Input| Projects'!$Y202*INDEX('Input| Escalations'!$H$33:$N$33,MATCH('Calc| Project Costs'!N$9,'Input| Escalations'!$H$23:$N$23,0))+'Input| Projects'!$Z202*INDEX('Input| Escalations'!$H$34:$N$34,MATCH('Calc| Project Costs'!N$9,'Input| Escalations'!$H$23:$N$23,0))+'Input| Projects'!$AA202*INDEX('Input| Escalations'!$H$35:$N$35,MATCH('Calc| Project Costs'!N$9,'Input| Escalations'!$H$23:$N$23,0))+1</f>
        <v>1</v>
      </c>
      <c r="O202" s="192">
        <f>'Input| Projects'!$Y202*INDEX('Input| Escalations'!$H$33:$N$33,MATCH('Calc| Project Costs'!O$9,'Input| Escalations'!$H$23:$N$23,0))+'Input| Projects'!$Z202*INDEX('Input| Escalations'!$H$34:$N$34,MATCH('Calc| Project Costs'!O$9,'Input| Escalations'!$H$23:$N$23,0))+'Input| Projects'!$AA202*INDEX('Input| Escalations'!$H$35:$N$35,MATCH('Calc| Project Costs'!O$9,'Input| Escalations'!$H$23:$N$23,0))+1</f>
        <v>1</v>
      </c>
      <c r="P202" s="192">
        <f>'Input| Projects'!$Y202*INDEX('Input| Escalations'!$H$33:$N$33,MATCH('Calc| Project Costs'!P$9,'Input| Escalations'!$H$23:$N$23,0))+'Input| Projects'!$Z202*INDEX('Input| Escalations'!$H$34:$N$34,MATCH('Calc| Project Costs'!P$9,'Input| Escalations'!$H$23:$N$23,0))+'Input| Projects'!$AA202*INDEX('Input| Escalations'!$H$35:$N$35,MATCH('Calc| Project Costs'!P$9,'Input| Escalations'!$H$23:$N$23,0))+1</f>
        <v>1</v>
      </c>
      <c r="Q202" s="192">
        <f>'Input| Projects'!$Y202*INDEX('Input| Escalations'!$H$33:$N$33,MATCH('Calc| Project Costs'!Q$9,'Input| Escalations'!$H$23:$N$23,0))+'Input| Projects'!$Z202*INDEX('Input| Escalations'!$H$34:$N$34,MATCH('Calc| Project Costs'!Q$9,'Input| Escalations'!$H$23:$N$23,0))+'Input| Projects'!$AA202*INDEX('Input| Escalations'!$H$35:$N$35,MATCH('Calc| Project Costs'!Q$9,'Input| Escalations'!$H$23:$N$23,0))+1</f>
        <v>1</v>
      </c>
      <c r="R202" s="192">
        <f>'Input| Projects'!$Y202*INDEX('Input| Escalations'!$H$33:$N$33,MATCH('Calc| Project Costs'!R$9,'Input| Escalations'!$H$23:$N$23,0))+'Input| Projects'!$Z202*INDEX('Input| Escalations'!$H$34:$N$34,MATCH('Calc| Project Costs'!R$9,'Input| Escalations'!$H$23:$N$23,0))+'Input| Projects'!$AA202*INDEX('Input| Escalations'!$H$35:$N$35,MATCH('Calc| Project Costs'!R$9,'Input| Escalations'!$H$23:$N$23,0))+1</f>
        <v>1</v>
      </c>
      <c r="S202" s="192">
        <f>'Input| Projects'!$Y202*INDEX('Input| Escalations'!$H$33:$N$33,MATCH('Calc| Project Costs'!S$9,'Input| Escalations'!$H$23:$N$23,0))+'Input| Projects'!$Z202*INDEX('Input| Escalations'!$H$34:$N$34,MATCH('Calc| Project Costs'!S$9,'Input| Escalations'!$H$23:$N$23,0))+'Input| Projects'!$AA202*INDEX('Input| Escalations'!$H$35:$N$35,MATCH('Calc| Project Costs'!S$9,'Input| Escalations'!$H$23:$N$23,0))+1</f>
        <v>1</v>
      </c>
      <c r="T202" s="192">
        <f>'Input| Projects'!$Y202*INDEX('Input| Escalations'!$H$33:$N$33,MATCH('Calc| Project Costs'!T$9,'Input| Escalations'!$H$23:$N$23,0))+'Input| Projects'!$Z202*INDEX('Input| Escalations'!$H$34:$N$34,MATCH('Calc| Project Costs'!T$9,'Input| Escalations'!$H$23:$N$23,0))+'Input| Projects'!$AA202*INDEX('Input| Escalations'!$H$35:$N$35,MATCH('Calc| Project Costs'!T$9,'Input| Escalations'!$H$23:$N$23,0))+1</f>
        <v>1</v>
      </c>
      <c r="U202" s="106"/>
      <c r="V202" s="186">
        <f t="shared" si="97"/>
        <v>895.23005000000001</v>
      </c>
      <c r="W202" s="186">
        <f t="shared" si="98"/>
        <v>0</v>
      </c>
      <c r="X202" s="186">
        <f t="shared" si="99"/>
        <v>0</v>
      </c>
      <c r="Y202" s="186">
        <f t="shared" ref="Y202:Y261" si="104">IFERROR(I202*Q202,"")</f>
        <v>0</v>
      </c>
      <c r="Z202" s="186">
        <f t="shared" ref="Z202:Z261" si="105">IFERROR(J202*R202,"")</f>
        <v>0</v>
      </c>
      <c r="AA202" s="186">
        <f t="shared" ref="AA202:AA261" si="106">IFERROR(K202*S202,"")</f>
        <v>0</v>
      </c>
      <c r="AB202" s="186">
        <f t="shared" ref="AB202:AB261" si="107">IFERROR(L202*T202,"")</f>
        <v>0</v>
      </c>
      <c r="AC202" s="106"/>
      <c r="AD202" s="186">
        <f>'Input| Projects'!Q202*N202*'Input| Escalations'!$K$19</f>
        <v>0</v>
      </c>
      <c r="AE202" s="186">
        <f>'Input| Projects'!R202*O202*'Input| Escalations'!$K$19</f>
        <v>0</v>
      </c>
      <c r="AF202" s="186">
        <f>'Input| Projects'!S202*P202*'Input| Escalations'!$K$19</f>
        <v>0</v>
      </c>
      <c r="AG202" s="186">
        <f>'Input| Projects'!T202*Q202*'Input| Escalations'!$K$19</f>
        <v>0</v>
      </c>
      <c r="AH202" s="186">
        <f>'Input| Projects'!U202*R202*'Input| Escalations'!$K$19</f>
        <v>0</v>
      </c>
      <c r="AI202" s="186">
        <f>'Input| Projects'!V202*S202*'Input| Escalations'!$K$19</f>
        <v>0</v>
      </c>
      <c r="AJ202" s="186">
        <f>'Input| Projects'!W202*T202*'Input| Escalations'!$K$19</f>
        <v>0</v>
      </c>
      <c r="AK202" s="106"/>
      <c r="AL202" s="186">
        <f>IFERROR(IF('Input| Overheads'!$C$42="Direct costs",SUMPRODUCT(--('Input| Projects'!$AC202="Yes"),'Calc| Overheads Allocation'!C$8,'Calc| Project Costs'!V202),IF('Input| Overheads'!$C$42="Internal labour",SUMPRODUCT(--('Input| Projects'!$AC202="Yes"),'Calc| Overheads Allocation'!C$8,'Calc| Project Costs'!V202,'Input| Projects'!$Y202),IF('Input| Overheads'!$C$42="DNSP defined",SUMPRODUCT(--('Input| Projects'!$AC202="Yes"),'Calc| Overheads Allocation'!C$61,'Input| Projects'!$AF202),""))),"")</f>
        <v>148.60670999999999</v>
      </c>
      <c r="AM202" s="186">
        <f>IFERROR(IF('Input| Overheads'!$C$42="Direct costs",SUMPRODUCT(--('Input| Projects'!$AC202="Yes"),'Calc| Overheads Allocation'!D$8,'Calc| Project Costs'!W202),IF('Input| Overheads'!$C$42="Internal labour",SUMPRODUCT(--('Input| Projects'!$AC202="Yes"),'Calc| Overheads Allocation'!D$8,'Calc| Project Costs'!W202,'Input| Projects'!$Y202),IF('Input| Overheads'!$C$42="DNSP defined",SUMPRODUCT(--('Input| Projects'!$AC202="Yes"),'Calc| Overheads Allocation'!D$61,'Input| Projects'!$AF202),""))),"")</f>
        <v>0</v>
      </c>
      <c r="AN202" s="186">
        <f>IFERROR(IF('Input| Overheads'!$C$42="Direct costs",SUMPRODUCT(--('Input| Projects'!$AC202="Yes"),'Calc| Overheads Allocation'!E$8,'Calc| Project Costs'!X202),IF('Input| Overheads'!$C$42="Internal labour",SUMPRODUCT(--('Input| Projects'!$AC202="Yes"),'Calc| Overheads Allocation'!E$8,'Calc| Project Costs'!X202,'Input| Projects'!$Y202),IF('Input| Overheads'!$C$42="DNSP defined",SUMPRODUCT(--('Input| Projects'!$AC202="Yes"),'Calc| Overheads Allocation'!E$61,'Input| Projects'!$AF202),""))),"")</f>
        <v>0</v>
      </c>
      <c r="AO202" s="186">
        <f>IFERROR(IF('Input| Overheads'!$C$42="Direct costs",SUMPRODUCT(--('Input| Projects'!$AC202="Yes"),'Calc| Overheads Allocation'!F$8,'Calc| Project Costs'!Y202),IF('Input| Overheads'!$C$42="Internal labour",SUMPRODUCT(--('Input| Projects'!$AC202="Yes"),'Calc| Overheads Allocation'!F$8,'Calc| Project Costs'!Y202,'Input| Projects'!$Y202),IF('Input| Overheads'!$C$42="DNSP defined",SUMPRODUCT(--('Input| Projects'!$AC202="Yes"),'Calc| Overheads Allocation'!F$61,'Input| Projects'!$AF202),""))),"")</f>
        <v>0</v>
      </c>
      <c r="AP202" s="186">
        <f>IFERROR(IF('Input| Overheads'!$C$42="Direct costs",SUMPRODUCT(--('Input| Projects'!$AC202="Yes"),'Calc| Overheads Allocation'!G$8,'Calc| Project Costs'!Z202),IF('Input| Overheads'!$C$42="Internal labour",SUMPRODUCT(--('Input| Projects'!$AC202="Yes"),'Calc| Overheads Allocation'!G$8,'Calc| Project Costs'!Z202,'Input| Projects'!$Y202),IF('Input| Overheads'!$C$42="DNSP defined",SUMPRODUCT(--('Input| Projects'!$AC202="Yes"),'Calc| Overheads Allocation'!G$61,'Input| Projects'!$AF202),""))),"")</f>
        <v>0</v>
      </c>
      <c r="AQ202" s="186">
        <f>IFERROR(IF('Input| Overheads'!$C$42="Direct costs",SUMPRODUCT(--('Input| Projects'!$AC202="Yes"),'Calc| Overheads Allocation'!H$8,'Calc| Project Costs'!AA202),IF('Input| Overheads'!$C$42="Internal labour",SUMPRODUCT(--('Input| Projects'!$AC202="Yes"),'Calc| Overheads Allocation'!H$8,'Calc| Project Costs'!AA202,'Input| Projects'!$Y202),IF('Input| Overheads'!$C$42="DNSP defined",SUMPRODUCT(--('Input| Projects'!$AC202="Yes"),'Calc| Overheads Allocation'!H$61,'Input| Projects'!$AF202),""))),"")</f>
        <v>0</v>
      </c>
      <c r="AR202" s="186">
        <f>IFERROR(IF('Input| Overheads'!$C$42="Direct costs",SUMPRODUCT(--('Input| Projects'!$AC202="Yes"),'Calc| Overheads Allocation'!I$8,'Calc| Project Costs'!AB202),IF('Input| Overheads'!$C$42="Internal labour",SUMPRODUCT(--('Input| Projects'!$AC202="Yes"),'Calc| Overheads Allocation'!I$8,'Calc| Project Costs'!AB202,'Input| Projects'!$Y202),IF('Input| Overheads'!$C$42="DNSP defined",SUMPRODUCT(--('Input| Projects'!$AC202="Yes"),'Calc| Overheads Allocation'!I$61,'Input| Projects'!$AF202),""))),"")</f>
        <v>0</v>
      </c>
      <c r="AS202" s="106"/>
      <c r="AT202" s="186">
        <f>IFERROR(IF('Input| Overheads'!$C$42="Direct costs",SUMPRODUCT(--('Input| Projects'!$AD202="Yes"),'Calc| Overheads Allocation'!C$9,'Calc| Project Costs'!V202),IF('Input| Overheads'!$C$42="Internal labour",SUMPRODUCT(--('Input| Projects'!$AD202="Yes"),'Calc| Overheads Allocation'!C$9,'Calc| Project Costs'!V202,'Input| Projects'!$Y202),IF('Input| Overheads'!$C$42="DNSP defined",SUMPRODUCT(--('Input| Projects'!$AD202="Yes"),'Calc| Overheads Allocation'!C$62,'Input| Projects'!$AG202),""))),"")</f>
        <v>0</v>
      </c>
      <c r="AU202" s="186">
        <f>IFERROR(IF('Input| Overheads'!$C$42="Direct costs",SUMPRODUCT(--('Input| Projects'!$AD202="Yes"),'Calc| Overheads Allocation'!D$9,'Calc| Project Costs'!W202),IF('Input| Overheads'!$C$42="Internal labour",SUMPRODUCT(--('Input| Projects'!$AD202="Yes"),'Calc| Overheads Allocation'!D$9,'Calc| Project Costs'!W202,'Input| Projects'!$Y202),IF('Input| Overheads'!$C$42="DNSP defined",SUMPRODUCT(--('Input| Projects'!$AD202="Yes"),'Calc| Overheads Allocation'!D$62,'Input| Projects'!$AG202),""))),"")</f>
        <v>0</v>
      </c>
      <c r="AV202" s="186">
        <f>IFERROR(IF('Input| Overheads'!$C$42="Direct costs",SUMPRODUCT(--('Input| Projects'!$AD202="Yes"),'Calc| Overheads Allocation'!E$9,'Calc| Project Costs'!X202),IF('Input| Overheads'!$C$42="Internal labour",SUMPRODUCT(--('Input| Projects'!$AD202="Yes"),'Calc| Overheads Allocation'!E$9,'Calc| Project Costs'!X202,'Input| Projects'!$Y202),IF('Input| Overheads'!$C$42="DNSP defined",SUMPRODUCT(--('Input| Projects'!$AD202="Yes"),'Calc| Overheads Allocation'!E$62,'Input| Projects'!$AG202),""))),"")</f>
        <v>0</v>
      </c>
      <c r="AW202" s="186">
        <f>IFERROR(IF('Input| Overheads'!$C$42="Direct costs",SUMPRODUCT(--('Input| Projects'!$AD202="Yes"),'Calc| Overheads Allocation'!F$9,'Calc| Project Costs'!Y202),IF('Input| Overheads'!$C$42="Internal labour",SUMPRODUCT(--('Input| Projects'!$AD202="Yes"),'Calc| Overheads Allocation'!F$9,'Calc| Project Costs'!Y202,'Input| Projects'!$Y202),IF('Input| Overheads'!$C$42="DNSP defined",SUMPRODUCT(--('Input| Projects'!$AD202="Yes"),'Calc| Overheads Allocation'!F$62,'Input| Projects'!$AG202),""))),"")</f>
        <v>0</v>
      </c>
      <c r="AX202" s="186">
        <f>IFERROR(IF('Input| Overheads'!$C$42="Direct costs",SUMPRODUCT(--('Input| Projects'!$AD202="Yes"),'Calc| Overheads Allocation'!G$9,'Calc| Project Costs'!Z202),IF('Input| Overheads'!$C$42="Internal labour",SUMPRODUCT(--('Input| Projects'!$AD202="Yes"),'Calc| Overheads Allocation'!G$9,'Calc| Project Costs'!Z202,'Input| Projects'!$Y202),IF('Input| Overheads'!$C$42="DNSP defined",SUMPRODUCT(--('Input| Projects'!$AD202="Yes"),'Calc| Overheads Allocation'!G$62,'Input| Projects'!$AG202),""))),"")</f>
        <v>0</v>
      </c>
      <c r="AY202" s="186">
        <f>IFERROR(IF('Input| Overheads'!$C$42="Direct costs",SUMPRODUCT(--('Input| Projects'!$AD202="Yes"),'Calc| Overheads Allocation'!H$9,'Calc| Project Costs'!AA202),IF('Input| Overheads'!$C$42="Internal labour",SUMPRODUCT(--('Input| Projects'!$AD202="Yes"),'Calc| Overheads Allocation'!H$9,'Calc| Project Costs'!AA202,'Input| Projects'!$Y202),IF('Input| Overheads'!$C$42="DNSP defined",SUMPRODUCT(--('Input| Projects'!$AD202="Yes"),'Calc| Overheads Allocation'!H$62,'Input| Projects'!$AG202),""))),"")</f>
        <v>0</v>
      </c>
      <c r="AZ202" s="186">
        <f>IFERROR(IF('Input| Overheads'!$C$42="Direct costs",SUMPRODUCT(--('Input| Projects'!$AD202="Yes"),'Calc| Overheads Allocation'!I$9,'Calc| Project Costs'!AB202),IF('Input| Overheads'!$C$42="Internal labour",SUMPRODUCT(--('Input| Projects'!$AD202="Yes"),'Calc| Overheads Allocation'!I$9,'Calc| Project Costs'!AB202,'Input| Projects'!$Y202),IF('Input| Overheads'!$C$42="DNSP defined",SUMPRODUCT(--('Input| Projects'!$AD202="Yes"),'Calc| Overheads Allocation'!I$62,'Input| Projects'!$AG202),""))),"")</f>
        <v>0</v>
      </c>
      <c r="BA202" s="106"/>
      <c r="BB202" s="186">
        <f t="shared" si="100"/>
        <v>148.60670999999999</v>
      </c>
      <c r="BC202" s="186">
        <f t="shared" si="101"/>
        <v>0</v>
      </c>
      <c r="BD202" s="186">
        <f t="shared" si="102"/>
        <v>0</v>
      </c>
      <c r="BE202" s="186">
        <f t="shared" ref="BE202:BE261" si="108">IFERROR(SUM(AO202,AW202),"")</f>
        <v>0</v>
      </c>
      <c r="BF202" s="186">
        <f t="shared" ref="BF202:BF261" si="109">IFERROR(SUM(AP202,AX202),"")</f>
        <v>0</v>
      </c>
      <c r="BG202" s="186">
        <f t="shared" ref="BG202:BG261" si="110">IFERROR(SUM(AQ202,AY202),"")</f>
        <v>0</v>
      </c>
      <c r="BH202" s="186">
        <f t="shared" ref="BH202:BH261" si="111">IFERROR(SUM(AR202,AZ202),"")</f>
        <v>0</v>
      </c>
      <c r="BI202" s="97"/>
      <c r="BJ202" s="186">
        <f t="shared" ref="BJ202:BJ261" si="112">IFERROR(BB202*(AD202/V202),"")</f>
        <v>0</v>
      </c>
      <c r="BK202" s="186" t="str">
        <f t="shared" ref="BK202:BK261" si="113">IFERROR(BC202*(AE202/W202),"")</f>
        <v/>
      </c>
      <c r="BL202" s="186" t="str">
        <f t="shared" ref="BL202:BL261" si="114">IFERROR(BD202*(AF202/X202),"")</f>
        <v/>
      </c>
      <c r="BM202" s="186" t="str">
        <f t="shared" ref="BM202:BM261" si="115">IFERROR(BE202*(AG202/Y202),"")</f>
        <v/>
      </c>
      <c r="BN202" s="186" t="str">
        <f t="shared" ref="BN202:BN261" si="116">IFERROR(BF202*(AH202/Z202),"")</f>
        <v/>
      </c>
      <c r="BO202" s="186" t="str">
        <f t="shared" ref="BO202:BO261" si="117">IFERROR(BG202*(AI202/AA202),"")</f>
        <v/>
      </c>
      <c r="BP202" s="186" t="str">
        <f t="shared" ref="BP202:BP261" si="118">IFERROR(BH202*(AJ202/AB202),"")</f>
        <v/>
      </c>
      <c r="BQ202" s="97"/>
      <c r="BR202" s="186">
        <f t="shared" ref="BR202:BR261" si="119">IFERROR(V202+BB202,"")</f>
        <v>1043.8367599999999</v>
      </c>
      <c r="BS202" s="186">
        <f t="shared" ref="BS202:BS261" si="120">IFERROR(W202+BC202,"")</f>
        <v>0</v>
      </c>
      <c r="BT202" s="222">
        <f t="shared" ref="BT202:BT261" si="121">IFERROR(X202+BD202,"")</f>
        <v>0</v>
      </c>
      <c r="BU202" s="222">
        <f t="shared" ref="BU202:BU261" si="122">IFERROR(Y202+BE202,"")</f>
        <v>0</v>
      </c>
      <c r="BV202" s="222">
        <f t="shared" ref="BV202:BV261" si="123">IFERROR(Z202+BF202,"")</f>
        <v>0</v>
      </c>
      <c r="BW202" s="222">
        <f t="shared" ref="BW202:BW261" si="124">IFERROR(AA202+BG202,"")</f>
        <v>0</v>
      </c>
      <c r="BX202" s="222">
        <f t="shared" ref="BX202:BX261" si="125">IFERROR(AB202+BH202,"")</f>
        <v>0</v>
      </c>
      <c r="BY202" s="106"/>
      <c r="BZ202" s="197">
        <f>IF(SUMIF('Input| Projects'!$AS$8:$CP$8,"Dx",'Input| Projects'!$AS202:$CP202)=0,"",SUMIF('Input| Projects'!$AS$8:$CP$8,"Dx",'Input| Projects'!$AS202:$CP202))</f>
        <v>1</v>
      </c>
      <c r="CA202" s="197" t="str">
        <f>IF(SUMIF('Input| Projects'!$AS$8:$CP$8,"Tx",'Input| Projects'!$AS202:$CP202)=0,"",SUMIF('Input| Projects'!$AS$8:$CP$8,"Tx",'Input| Projects'!$AS202:$CP202))</f>
        <v/>
      </c>
      <c r="CB202" s="150" t="str">
        <f t="shared" si="103"/>
        <v/>
      </c>
    </row>
    <row r="203" spans="2:80" x14ac:dyDescent="0.2">
      <c r="B203" s="201">
        <f>IFERROR('Input| Projects'!B203,"")</f>
        <v>194</v>
      </c>
      <c r="C203" s="42" t="str">
        <f>IFERROR(IF('Input| Projects'!C203="","",'Input| Projects'!C203),"")</f>
        <v>Replace L &amp; C RMIs</v>
      </c>
      <c r="D203" s="42" t="str">
        <f>IFERROR(IF('Input| Projects'!D203="","",'Input| Projects'!D203),"")</f>
        <v>REP_01.04.01</v>
      </c>
      <c r="E203" s="104"/>
      <c r="F203" s="190">
        <f>IFERROR('Input| Projects'!I203*'Input| Escalations'!$K$19,"")</f>
        <v>240.34289000000001</v>
      </c>
      <c r="G203" s="190">
        <f>IFERROR('Input| Projects'!J203*'Input| Escalations'!$K$19,"")</f>
        <v>0</v>
      </c>
      <c r="H203" s="190">
        <f>IFERROR('Input| Projects'!K203*'Input| Escalations'!$K$19,"")</f>
        <v>0</v>
      </c>
      <c r="I203" s="190">
        <f>IFERROR('Input| Projects'!L203*'Input| Escalations'!$K$19,"")</f>
        <v>0</v>
      </c>
      <c r="J203" s="190">
        <f>IFERROR('Input| Projects'!M203*'Input| Escalations'!$K$19,"")</f>
        <v>0</v>
      </c>
      <c r="K203" s="190">
        <f>IFERROR('Input| Projects'!N203*'Input| Escalations'!$K$19,"")</f>
        <v>0</v>
      </c>
      <c r="L203" s="190">
        <f>IFERROR('Input| Projects'!O203*'Input| Escalations'!$K$19,"")</f>
        <v>0</v>
      </c>
      <c r="M203" s="150" t="str">
        <f>IF(ABS(SUM(F203:L203)-(SUM('Input| Projects'!I203:O203)*'Input| Escalations'!$K$19))&lt;0.0000001,"",1)</f>
        <v/>
      </c>
      <c r="N203" s="192">
        <f>'Input| Projects'!$Y203*INDEX('Input| Escalations'!$H$33:$N$33,MATCH('Calc| Project Costs'!N$9,'Input| Escalations'!$H$23:$N$23,0))+'Input| Projects'!$Z203*INDEX('Input| Escalations'!$H$34:$N$34,MATCH('Calc| Project Costs'!N$9,'Input| Escalations'!$H$23:$N$23,0))+'Input| Projects'!$AA203*INDEX('Input| Escalations'!$H$35:$N$35,MATCH('Calc| Project Costs'!N$9,'Input| Escalations'!$H$23:$N$23,0))+1</f>
        <v>1</v>
      </c>
      <c r="O203" s="192">
        <f>'Input| Projects'!$Y203*INDEX('Input| Escalations'!$H$33:$N$33,MATCH('Calc| Project Costs'!O$9,'Input| Escalations'!$H$23:$N$23,0))+'Input| Projects'!$Z203*INDEX('Input| Escalations'!$H$34:$N$34,MATCH('Calc| Project Costs'!O$9,'Input| Escalations'!$H$23:$N$23,0))+'Input| Projects'!$AA203*INDEX('Input| Escalations'!$H$35:$N$35,MATCH('Calc| Project Costs'!O$9,'Input| Escalations'!$H$23:$N$23,0))+1</f>
        <v>1</v>
      </c>
      <c r="P203" s="192">
        <f>'Input| Projects'!$Y203*INDEX('Input| Escalations'!$H$33:$N$33,MATCH('Calc| Project Costs'!P$9,'Input| Escalations'!$H$23:$N$23,0))+'Input| Projects'!$Z203*INDEX('Input| Escalations'!$H$34:$N$34,MATCH('Calc| Project Costs'!P$9,'Input| Escalations'!$H$23:$N$23,0))+'Input| Projects'!$AA203*INDEX('Input| Escalations'!$H$35:$N$35,MATCH('Calc| Project Costs'!P$9,'Input| Escalations'!$H$23:$N$23,0))+1</f>
        <v>1</v>
      </c>
      <c r="Q203" s="192">
        <f>'Input| Projects'!$Y203*INDEX('Input| Escalations'!$H$33:$N$33,MATCH('Calc| Project Costs'!Q$9,'Input| Escalations'!$H$23:$N$23,0))+'Input| Projects'!$Z203*INDEX('Input| Escalations'!$H$34:$N$34,MATCH('Calc| Project Costs'!Q$9,'Input| Escalations'!$H$23:$N$23,0))+'Input| Projects'!$AA203*INDEX('Input| Escalations'!$H$35:$N$35,MATCH('Calc| Project Costs'!Q$9,'Input| Escalations'!$H$23:$N$23,0))+1</f>
        <v>1</v>
      </c>
      <c r="R203" s="192">
        <f>'Input| Projects'!$Y203*INDEX('Input| Escalations'!$H$33:$N$33,MATCH('Calc| Project Costs'!R$9,'Input| Escalations'!$H$23:$N$23,0))+'Input| Projects'!$Z203*INDEX('Input| Escalations'!$H$34:$N$34,MATCH('Calc| Project Costs'!R$9,'Input| Escalations'!$H$23:$N$23,0))+'Input| Projects'!$AA203*INDEX('Input| Escalations'!$H$35:$N$35,MATCH('Calc| Project Costs'!R$9,'Input| Escalations'!$H$23:$N$23,0))+1</f>
        <v>1</v>
      </c>
      <c r="S203" s="192">
        <f>'Input| Projects'!$Y203*INDEX('Input| Escalations'!$H$33:$N$33,MATCH('Calc| Project Costs'!S$9,'Input| Escalations'!$H$23:$N$23,0))+'Input| Projects'!$Z203*INDEX('Input| Escalations'!$H$34:$N$34,MATCH('Calc| Project Costs'!S$9,'Input| Escalations'!$H$23:$N$23,0))+'Input| Projects'!$AA203*INDEX('Input| Escalations'!$H$35:$N$35,MATCH('Calc| Project Costs'!S$9,'Input| Escalations'!$H$23:$N$23,0))+1</f>
        <v>1</v>
      </c>
      <c r="T203" s="192">
        <f>'Input| Projects'!$Y203*INDEX('Input| Escalations'!$H$33:$N$33,MATCH('Calc| Project Costs'!T$9,'Input| Escalations'!$H$23:$N$23,0))+'Input| Projects'!$Z203*INDEX('Input| Escalations'!$H$34:$N$34,MATCH('Calc| Project Costs'!T$9,'Input| Escalations'!$H$23:$N$23,0))+'Input| Projects'!$AA203*INDEX('Input| Escalations'!$H$35:$N$35,MATCH('Calc| Project Costs'!T$9,'Input| Escalations'!$H$23:$N$23,0))+1</f>
        <v>1</v>
      </c>
      <c r="U203" s="106"/>
      <c r="V203" s="186">
        <f t="shared" ref="V203:V262" si="126">IFERROR(F203*N203,"")</f>
        <v>240.34289000000001</v>
      </c>
      <c r="W203" s="186">
        <f t="shared" ref="W203:W262" si="127">IFERROR(G203*O203,"")</f>
        <v>0</v>
      </c>
      <c r="X203" s="186">
        <f t="shared" ref="X203:X262" si="128">IFERROR(H203*P203,"")</f>
        <v>0</v>
      </c>
      <c r="Y203" s="186">
        <f t="shared" si="104"/>
        <v>0</v>
      </c>
      <c r="Z203" s="186">
        <f t="shared" si="105"/>
        <v>0</v>
      </c>
      <c r="AA203" s="186">
        <f t="shared" si="106"/>
        <v>0</v>
      </c>
      <c r="AB203" s="186">
        <f t="shared" si="107"/>
        <v>0</v>
      </c>
      <c r="AC203" s="106"/>
      <c r="AD203" s="186">
        <f>'Input| Projects'!Q203*N203*'Input| Escalations'!$K$19</f>
        <v>0</v>
      </c>
      <c r="AE203" s="186">
        <f>'Input| Projects'!R203*O203*'Input| Escalations'!$K$19</f>
        <v>0</v>
      </c>
      <c r="AF203" s="186">
        <f>'Input| Projects'!S203*P203*'Input| Escalations'!$K$19</f>
        <v>0</v>
      </c>
      <c r="AG203" s="186">
        <f>'Input| Projects'!T203*Q203*'Input| Escalations'!$K$19</f>
        <v>0</v>
      </c>
      <c r="AH203" s="186">
        <f>'Input| Projects'!U203*R203*'Input| Escalations'!$K$19</f>
        <v>0</v>
      </c>
      <c r="AI203" s="186">
        <f>'Input| Projects'!V203*S203*'Input| Escalations'!$K$19</f>
        <v>0</v>
      </c>
      <c r="AJ203" s="186">
        <f>'Input| Projects'!W203*T203*'Input| Escalations'!$K$19</f>
        <v>0</v>
      </c>
      <c r="AK203" s="106"/>
      <c r="AL203" s="186">
        <f>IFERROR(IF('Input| Overheads'!$C$42="Direct costs",SUMPRODUCT(--('Input| Projects'!$AC203="Yes"),'Calc| Overheads Allocation'!C$8,'Calc| Project Costs'!V203),IF('Input| Overheads'!$C$42="Internal labour",SUMPRODUCT(--('Input| Projects'!$AC203="Yes"),'Calc| Overheads Allocation'!C$8,'Calc| Project Costs'!V203,'Input| Projects'!$Y203),IF('Input| Overheads'!$C$42="DNSP defined",SUMPRODUCT(--('Input| Projects'!$AC203="Yes"),'Calc| Overheads Allocation'!C$61,'Input| Projects'!$AF203),""))),"")</f>
        <v>83.372959999999992</v>
      </c>
      <c r="AM203" s="186">
        <f>IFERROR(IF('Input| Overheads'!$C$42="Direct costs",SUMPRODUCT(--('Input| Projects'!$AC203="Yes"),'Calc| Overheads Allocation'!D$8,'Calc| Project Costs'!W203),IF('Input| Overheads'!$C$42="Internal labour",SUMPRODUCT(--('Input| Projects'!$AC203="Yes"),'Calc| Overheads Allocation'!D$8,'Calc| Project Costs'!W203,'Input| Projects'!$Y203),IF('Input| Overheads'!$C$42="DNSP defined",SUMPRODUCT(--('Input| Projects'!$AC203="Yes"),'Calc| Overheads Allocation'!D$61,'Input| Projects'!$AF203),""))),"")</f>
        <v>0</v>
      </c>
      <c r="AN203" s="186">
        <f>IFERROR(IF('Input| Overheads'!$C$42="Direct costs",SUMPRODUCT(--('Input| Projects'!$AC203="Yes"),'Calc| Overheads Allocation'!E$8,'Calc| Project Costs'!X203),IF('Input| Overheads'!$C$42="Internal labour",SUMPRODUCT(--('Input| Projects'!$AC203="Yes"),'Calc| Overheads Allocation'!E$8,'Calc| Project Costs'!X203,'Input| Projects'!$Y203),IF('Input| Overheads'!$C$42="DNSP defined",SUMPRODUCT(--('Input| Projects'!$AC203="Yes"),'Calc| Overheads Allocation'!E$61,'Input| Projects'!$AF203),""))),"")</f>
        <v>0</v>
      </c>
      <c r="AO203" s="186">
        <f>IFERROR(IF('Input| Overheads'!$C$42="Direct costs",SUMPRODUCT(--('Input| Projects'!$AC203="Yes"),'Calc| Overheads Allocation'!F$8,'Calc| Project Costs'!Y203),IF('Input| Overheads'!$C$42="Internal labour",SUMPRODUCT(--('Input| Projects'!$AC203="Yes"),'Calc| Overheads Allocation'!F$8,'Calc| Project Costs'!Y203,'Input| Projects'!$Y203),IF('Input| Overheads'!$C$42="DNSP defined",SUMPRODUCT(--('Input| Projects'!$AC203="Yes"),'Calc| Overheads Allocation'!F$61,'Input| Projects'!$AF203),""))),"")</f>
        <v>0</v>
      </c>
      <c r="AP203" s="186">
        <f>IFERROR(IF('Input| Overheads'!$C$42="Direct costs",SUMPRODUCT(--('Input| Projects'!$AC203="Yes"),'Calc| Overheads Allocation'!G$8,'Calc| Project Costs'!Z203),IF('Input| Overheads'!$C$42="Internal labour",SUMPRODUCT(--('Input| Projects'!$AC203="Yes"),'Calc| Overheads Allocation'!G$8,'Calc| Project Costs'!Z203,'Input| Projects'!$Y203),IF('Input| Overheads'!$C$42="DNSP defined",SUMPRODUCT(--('Input| Projects'!$AC203="Yes"),'Calc| Overheads Allocation'!G$61,'Input| Projects'!$AF203),""))),"")</f>
        <v>0</v>
      </c>
      <c r="AQ203" s="186">
        <f>IFERROR(IF('Input| Overheads'!$C$42="Direct costs",SUMPRODUCT(--('Input| Projects'!$AC203="Yes"),'Calc| Overheads Allocation'!H$8,'Calc| Project Costs'!AA203),IF('Input| Overheads'!$C$42="Internal labour",SUMPRODUCT(--('Input| Projects'!$AC203="Yes"),'Calc| Overheads Allocation'!H$8,'Calc| Project Costs'!AA203,'Input| Projects'!$Y203),IF('Input| Overheads'!$C$42="DNSP defined",SUMPRODUCT(--('Input| Projects'!$AC203="Yes"),'Calc| Overheads Allocation'!H$61,'Input| Projects'!$AF203),""))),"")</f>
        <v>0</v>
      </c>
      <c r="AR203" s="186">
        <f>IFERROR(IF('Input| Overheads'!$C$42="Direct costs",SUMPRODUCT(--('Input| Projects'!$AC203="Yes"),'Calc| Overheads Allocation'!I$8,'Calc| Project Costs'!AB203),IF('Input| Overheads'!$C$42="Internal labour",SUMPRODUCT(--('Input| Projects'!$AC203="Yes"),'Calc| Overheads Allocation'!I$8,'Calc| Project Costs'!AB203,'Input| Projects'!$Y203),IF('Input| Overheads'!$C$42="DNSP defined",SUMPRODUCT(--('Input| Projects'!$AC203="Yes"),'Calc| Overheads Allocation'!I$61,'Input| Projects'!$AF203),""))),"")</f>
        <v>0</v>
      </c>
      <c r="AS203" s="106"/>
      <c r="AT203" s="186">
        <f>IFERROR(IF('Input| Overheads'!$C$42="Direct costs",SUMPRODUCT(--('Input| Projects'!$AD203="Yes"),'Calc| Overheads Allocation'!C$9,'Calc| Project Costs'!V203),IF('Input| Overheads'!$C$42="Internal labour",SUMPRODUCT(--('Input| Projects'!$AD203="Yes"),'Calc| Overheads Allocation'!C$9,'Calc| Project Costs'!V203,'Input| Projects'!$Y203),IF('Input| Overheads'!$C$42="DNSP defined",SUMPRODUCT(--('Input| Projects'!$AD203="Yes"),'Calc| Overheads Allocation'!C$62,'Input| Projects'!$AG203),""))),"")</f>
        <v>0</v>
      </c>
      <c r="AU203" s="186">
        <f>IFERROR(IF('Input| Overheads'!$C$42="Direct costs",SUMPRODUCT(--('Input| Projects'!$AD203="Yes"),'Calc| Overheads Allocation'!D$9,'Calc| Project Costs'!W203),IF('Input| Overheads'!$C$42="Internal labour",SUMPRODUCT(--('Input| Projects'!$AD203="Yes"),'Calc| Overheads Allocation'!D$9,'Calc| Project Costs'!W203,'Input| Projects'!$Y203),IF('Input| Overheads'!$C$42="DNSP defined",SUMPRODUCT(--('Input| Projects'!$AD203="Yes"),'Calc| Overheads Allocation'!D$62,'Input| Projects'!$AG203),""))),"")</f>
        <v>0</v>
      </c>
      <c r="AV203" s="186">
        <f>IFERROR(IF('Input| Overheads'!$C$42="Direct costs",SUMPRODUCT(--('Input| Projects'!$AD203="Yes"),'Calc| Overheads Allocation'!E$9,'Calc| Project Costs'!X203),IF('Input| Overheads'!$C$42="Internal labour",SUMPRODUCT(--('Input| Projects'!$AD203="Yes"),'Calc| Overheads Allocation'!E$9,'Calc| Project Costs'!X203,'Input| Projects'!$Y203),IF('Input| Overheads'!$C$42="DNSP defined",SUMPRODUCT(--('Input| Projects'!$AD203="Yes"),'Calc| Overheads Allocation'!E$62,'Input| Projects'!$AG203),""))),"")</f>
        <v>0</v>
      </c>
      <c r="AW203" s="186">
        <f>IFERROR(IF('Input| Overheads'!$C$42="Direct costs",SUMPRODUCT(--('Input| Projects'!$AD203="Yes"),'Calc| Overheads Allocation'!F$9,'Calc| Project Costs'!Y203),IF('Input| Overheads'!$C$42="Internal labour",SUMPRODUCT(--('Input| Projects'!$AD203="Yes"),'Calc| Overheads Allocation'!F$9,'Calc| Project Costs'!Y203,'Input| Projects'!$Y203),IF('Input| Overheads'!$C$42="DNSP defined",SUMPRODUCT(--('Input| Projects'!$AD203="Yes"),'Calc| Overheads Allocation'!F$62,'Input| Projects'!$AG203),""))),"")</f>
        <v>0</v>
      </c>
      <c r="AX203" s="186">
        <f>IFERROR(IF('Input| Overheads'!$C$42="Direct costs",SUMPRODUCT(--('Input| Projects'!$AD203="Yes"),'Calc| Overheads Allocation'!G$9,'Calc| Project Costs'!Z203),IF('Input| Overheads'!$C$42="Internal labour",SUMPRODUCT(--('Input| Projects'!$AD203="Yes"),'Calc| Overheads Allocation'!G$9,'Calc| Project Costs'!Z203,'Input| Projects'!$Y203),IF('Input| Overheads'!$C$42="DNSP defined",SUMPRODUCT(--('Input| Projects'!$AD203="Yes"),'Calc| Overheads Allocation'!G$62,'Input| Projects'!$AG203),""))),"")</f>
        <v>0</v>
      </c>
      <c r="AY203" s="186">
        <f>IFERROR(IF('Input| Overheads'!$C$42="Direct costs",SUMPRODUCT(--('Input| Projects'!$AD203="Yes"),'Calc| Overheads Allocation'!H$9,'Calc| Project Costs'!AA203),IF('Input| Overheads'!$C$42="Internal labour",SUMPRODUCT(--('Input| Projects'!$AD203="Yes"),'Calc| Overheads Allocation'!H$9,'Calc| Project Costs'!AA203,'Input| Projects'!$Y203),IF('Input| Overheads'!$C$42="DNSP defined",SUMPRODUCT(--('Input| Projects'!$AD203="Yes"),'Calc| Overheads Allocation'!H$62,'Input| Projects'!$AG203),""))),"")</f>
        <v>0</v>
      </c>
      <c r="AZ203" s="186">
        <f>IFERROR(IF('Input| Overheads'!$C$42="Direct costs",SUMPRODUCT(--('Input| Projects'!$AD203="Yes"),'Calc| Overheads Allocation'!I$9,'Calc| Project Costs'!AB203),IF('Input| Overheads'!$C$42="Internal labour",SUMPRODUCT(--('Input| Projects'!$AD203="Yes"),'Calc| Overheads Allocation'!I$9,'Calc| Project Costs'!AB203,'Input| Projects'!$Y203),IF('Input| Overheads'!$C$42="DNSP defined",SUMPRODUCT(--('Input| Projects'!$AD203="Yes"),'Calc| Overheads Allocation'!I$62,'Input| Projects'!$AG203),""))),"")</f>
        <v>0</v>
      </c>
      <c r="BA203" s="106"/>
      <c r="BB203" s="186">
        <f t="shared" ref="BB203:BB262" si="129">IFERROR(SUM(AL203,AT203),"")</f>
        <v>83.372959999999992</v>
      </c>
      <c r="BC203" s="186">
        <f t="shared" ref="BC203:BC262" si="130">IFERROR(SUM(AM203,AU203),"")</f>
        <v>0</v>
      </c>
      <c r="BD203" s="186">
        <f t="shared" ref="BD203:BD262" si="131">IFERROR(SUM(AN203,AV203),"")</f>
        <v>0</v>
      </c>
      <c r="BE203" s="186">
        <f t="shared" si="108"/>
        <v>0</v>
      </c>
      <c r="BF203" s="186">
        <f t="shared" si="109"/>
        <v>0</v>
      </c>
      <c r="BG203" s="186">
        <f t="shared" si="110"/>
        <v>0</v>
      </c>
      <c r="BH203" s="186">
        <f t="shared" si="111"/>
        <v>0</v>
      </c>
      <c r="BI203" s="97"/>
      <c r="BJ203" s="186">
        <f t="shared" si="112"/>
        <v>0</v>
      </c>
      <c r="BK203" s="186" t="str">
        <f t="shared" si="113"/>
        <v/>
      </c>
      <c r="BL203" s="186" t="str">
        <f t="shared" si="114"/>
        <v/>
      </c>
      <c r="BM203" s="186" t="str">
        <f t="shared" si="115"/>
        <v/>
      </c>
      <c r="BN203" s="186" t="str">
        <f t="shared" si="116"/>
        <v/>
      </c>
      <c r="BO203" s="186" t="str">
        <f t="shared" si="117"/>
        <v/>
      </c>
      <c r="BP203" s="186" t="str">
        <f t="shared" si="118"/>
        <v/>
      </c>
      <c r="BQ203" s="97"/>
      <c r="BR203" s="186">
        <f t="shared" si="119"/>
        <v>323.71584999999999</v>
      </c>
      <c r="BS203" s="186">
        <f t="shared" si="120"/>
        <v>0</v>
      </c>
      <c r="BT203" s="222">
        <f t="shared" si="121"/>
        <v>0</v>
      </c>
      <c r="BU203" s="222">
        <f t="shared" si="122"/>
        <v>0</v>
      </c>
      <c r="BV203" s="222">
        <f t="shared" si="123"/>
        <v>0</v>
      </c>
      <c r="BW203" s="222">
        <f t="shared" si="124"/>
        <v>0</v>
      </c>
      <c r="BX203" s="222">
        <f t="shared" si="125"/>
        <v>0</v>
      </c>
      <c r="BY203" s="106"/>
      <c r="BZ203" s="197">
        <f>IF(SUMIF('Input| Projects'!$AS$8:$CP$8,"Dx",'Input| Projects'!$AS203:$CP203)=0,"",SUMIF('Input| Projects'!$AS$8:$CP$8,"Dx",'Input| Projects'!$AS203:$CP203))</f>
        <v>1</v>
      </c>
      <c r="CA203" s="197" t="str">
        <f>IF(SUMIF('Input| Projects'!$AS$8:$CP$8,"Tx",'Input| Projects'!$AS203:$CP203)=0,"",SUMIF('Input| Projects'!$AS$8:$CP$8,"Tx",'Input| Projects'!$AS203:$CP203))</f>
        <v/>
      </c>
      <c r="CB203" s="150" t="str">
        <f t="shared" ref="CB203:CB262" si="132">IF(SUM(BZ203:CA203,F203:L203)=0,"",IF(SUM(BZ203:CA203)=1,"",1))</f>
        <v/>
      </c>
    </row>
    <row r="204" spans="2:80" x14ac:dyDescent="0.2">
      <c r="B204" s="201">
        <f>IFERROR('Input| Projects'!B204,"")</f>
        <v>195</v>
      </c>
      <c r="C204" s="42" t="str">
        <f>IFERROR(IF('Input| Projects'!C204="","",'Input| Projects'!C204),"")</f>
        <v>Refurb Pole Transformer Substations</v>
      </c>
      <c r="D204" s="42" t="str">
        <f>IFERROR(IF('Input| Projects'!D204="","",'Input| Projects'!D204),"")</f>
        <v>REP_01.04.02</v>
      </c>
      <c r="E204" s="104"/>
      <c r="F204" s="190">
        <f>IFERROR('Input| Projects'!I204*'Input| Escalations'!$K$19,"")</f>
        <v>209.39742999999999</v>
      </c>
      <c r="G204" s="190">
        <f>IFERROR('Input| Projects'!J204*'Input| Escalations'!$K$19,"")</f>
        <v>0</v>
      </c>
      <c r="H204" s="190">
        <f>IFERROR('Input| Projects'!K204*'Input| Escalations'!$K$19,"")</f>
        <v>0</v>
      </c>
      <c r="I204" s="190">
        <f>IFERROR('Input| Projects'!L204*'Input| Escalations'!$K$19,"")</f>
        <v>0</v>
      </c>
      <c r="J204" s="190">
        <f>IFERROR('Input| Projects'!M204*'Input| Escalations'!$K$19,"")</f>
        <v>0</v>
      </c>
      <c r="K204" s="190">
        <f>IFERROR('Input| Projects'!N204*'Input| Escalations'!$K$19,"")</f>
        <v>0</v>
      </c>
      <c r="L204" s="190">
        <f>IFERROR('Input| Projects'!O204*'Input| Escalations'!$K$19,"")</f>
        <v>0</v>
      </c>
      <c r="M204" s="150" t="str">
        <f>IF(ABS(SUM(F204:L204)-(SUM('Input| Projects'!I204:O204)*'Input| Escalations'!$K$19))&lt;0.0000001,"",1)</f>
        <v/>
      </c>
      <c r="N204" s="192">
        <f>'Input| Projects'!$Y204*INDEX('Input| Escalations'!$H$33:$N$33,MATCH('Calc| Project Costs'!N$9,'Input| Escalations'!$H$23:$N$23,0))+'Input| Projects'!$Z204*INDEX('Input| Escalations'!$H$34:$N$34,MATCH('Calc| Project Costs'!N$9,'Input| Escalations'!$H$23:$N$23,0))+'Input| Projects'!$AA204*INDEX('Input| Escalations'!$H$35:$N$35,MATCH('Calc| Project Costs'!N$9,'Input| Escalations'!$H$23:$N$23,0))+1</f>
        <v>1</v>
      </c>
      <c r="O204" s="192">
        <f>'Input| Projects'!$Y204*INDEX('Input| Escalations'!$H$33:$N$33,MATCH('Calc| Project Costs'!O$9,'Input| Escalations'!$H$23:$N$23,0))+'Input| Projects'!$Z204*INDEX('Input| Escalations'!$H$34:$N$34,MATCH('Calc| Project Costs'!O$9,'Input| Escalations'!$H$23:$N$23,0))+'Input| Projects'!$AA204*INDEX('Input| Escalations'!$H$35:$N$35,MATCH('Calc| Project Costs'!O$9,'Input| Escalations'!$H$23:$N$23,0))+1</f>
        <v>1</v>
      </c>
      <c r="P204" s="192">
        <f>'Input| Projects'!$Y204*INDEX('Input| Escalations'!$H$33:$N$33,MATCH('Calc| Project Costs'!P$9,'Input| Escalations'!$H$23:$N$23,0))+'Input| Projects'!$Z204*INDEX('Input| Escalations'!$H$34:$N$34,MATCH('Calc| Project Costs'!P$9,'Input| Escalations'!$H$23:$N$23,0))+'Input| Projects'!$AA204*INDEX('Input| Escalations'!$H$35:$N$35,MATCH('Calc| Project Costs'!P$9,'Input| Escalations'!$H$23:$N$23,0))+1</f>
        <v>1</v>
      </c>
      <c r="Q204" s="192">
        <f>'Input| Projects'!$Y204*INDEX('Input| Escalations'!$H$33:$N$33,MATCH('Calc| Project Costs'!Q$9,'Input| Escalations'!$H$23:$N$23,0))+'Input| Projects'!$Z204*INDEX('Input| Escalations'!$H$34:$N$34,MATCH('Calc| Project Costs'!Q$9,'Input| Escalations'!$H$23:$N$23,0))+'Input| Projects'!$AA204*INDEX('Input| Escalations'!$H$35:$N$35,MATCH('Calc| Project Costs'!Q$9,'Input| Escalations'!$H$23:$N$23,0))+1</f>
        <v>1</v>
      </c>
      <c r="R204" s="192">
        <f>'Input| Projects'!$Y204*INDEX('Input| Escalations'!$H$33:$N$33,MATCH('Calc| Project Costs'!R$9,'Input| Escalations'!$H$23:$N$23,0))+'Input| Projects'!$Z204*INDEX('Input| Escalations'!$H$34:$N$34,MATCH('Calc| Project Costs'!R$9,'Input| Escalations'!$H$23:$N$23,0))+'Input| Projects'!$AA204*INDEX('Input| Escalations'!$H$35:$N$35,MATCH('Calc| Project Costs'!R$9,'Input| Escalations'!$H$23:$N$23,0))+1</f>
        <v>1</v>
      </c>
      <c r="S204" s="192">
        <f>'Input| Projects'!$Y204*INDEX('Input| Escalations'!$H$33:$N$33,MATCH('Calc| Project Costs'!S$9,'Input| Escalations'!$H$23:$N$23,0))+'Input| Projects'!$Z204*INDEX('Input| Escalations'!$H$34:$N$34,MATCH('Calc| Project Costs'!S$9,'Input| Escalations'!$H$23:$N$23,0))+'Input| Projects'!$AA204*INDEX('Input| Escalations'!$H$35:$N$35,MATCH('Calc| Project Costs'!S$9,'Input| Escalations'!$H$23:$N$23,0))+1</f>
        <v>1</v>
      </c>
      <c r="T204" s="192">
        <f>'Input| Projects'!$Y204*INDEX('Input| Escalations'!$H$33:$N$33,MATCH('Calc| Project Costs'!T$9,'Input| Escalations'!$H$23:$N$23,0))+'Input| Projects'!$Z204*INDEX('Input| Escalations'!$H$34:$N$34,MATCH('Calc| Project Costs'!T$9,'Input| Escalations'!$H$23:$N$23,0))+'Input| Projects'!$AA204*INDEX('Input| Escalations'!$H$35:$N$35,MATCH('Calc| Project Costs'!T$9,'Input| Escalations'!$H$23:$N$23,0))+1</f>
        <v>1</v>
      </c>
      <c r="U204" s="106"/>
      <c r="V204" s="186">
        <f t="shared" si="126"/>
        <v>209.39742999999999</v>
      </c>
      <c r="W204" s="186">
        <f t="shared" si="127"/>
        <v>0</v>
      </c>
      <c r="X204" s="186">
        <f t="shared" si="128"/>
        <v>0</v>
      </c>
      <c r="Y204" s="186">
        <f t="shared" si="104"/>
        <v>0</v>
      </c>
      <c r="Z204" s="186">
        <f t="shared" si="105"/>
        <v>0</v>
      </c>
      <c r="AA204" s="186">
        <f t="shared" si="106"/>
        <v>0</v>
      </c>
      <c r="AB204" s="186">
        <f t="shared" si="107"/>
        <v>0</v>
      </c>
      <c r="AC204" s="106"/>
      <c r="AD204" s="186">
        <f>'Input| Projects'!Q204*N204*'Input| Escalations'!$K$19</f>
        <v>0</v>
      </c>
      <c r="AE204" s="186">
        <f>'Input| Projects'!R204*O204*'Input| Escalations'!$K$19</f>
        <v>0</v>
      </c>
      <c r="AF204" s="186">
        <f>'Input| Projects'!S204*P204*'Input| Escalations'!$K$19</f>
        <v>0</v>
      </c>
      <c r="AG204" s="186">
        <f>'Input| Projects'!T204*Q204*'Input| Escalations'!$K$19</f>
        <v>0</v>
      </c>
      <c r="AH204" s="186">
        <f>'Input| Projects'!U204*R204*'Input| Escalations'!$K$19</f>
        <v>0</v>
      </c>
      <c r="AI204" s="186">
        <f>'Input| Projects'!V204*S204*'Input| Escalations'!$K$19</f>
        <v>0</v>
      </c>
      <c r="AJ204" s="186">
        <f>'Input| Projects'!W204*T204*'Input| Escalations'!$K$19</f>
        <v>0</v>
      </c>
      <c r="AK204" s="106"/>
      <c r="AL204" s="186">
        <f>IFERROR(IF('Input| Overheads'!$C$42="Direct costs",SUMPRODUCT(--('Input| Projects'!$AC204="Yes"),'Calc| Overheads Allocation'!C$8,'Calc| Project Costs'!V204),IF('Input| Overheads'!$C$42="Internal labour",SUMPRODUCT(--('Input| Projects'!$AC204="Yes"),'Calc| Overheads Allocation'!C$8,'Calc| Project Costs'!V204,'Input| Projects'!$Y204),IF('Input| Overheads'!$C$42="DNSP defined",SUMPRODUCT(--('Input| Projects'!$AC204="Yes"),'Calc| Overheads Allocation'!C$61,'Input| Projects'!$AF204),""))),"")</f>
        <v>151.42373999999998</v>
      </c>
      <c r="AM204" s="186">
        <f>IFERROR(IF('Input| Overheads'!$C$42="Direct costs",SUMPRODUCT(--('Input| Projects'!$AC204="Yes"),'Calc| Overheads Allocation'!D$8,'Calc| Project Costs'!W204),IF('Input| Overheads'!$C$42="Internal labour",SUMPRODUCT(--('Input| Projects'!$AC204="Yes"),'Calc| Overheads Allocation'!D$8,'Calc| Project Costs'!W204,'Input| Projects'!$Y204),IF('Input| Overheads'!$C$42="DNSP defined",SUMPRODUCT(--('Input| Projects'!$AC204="Yes"),'Calc| Overheads Allocation'!D$61,'Input| Projects'!$AF204),""))),"")</f>
        <v>0</v>
      </c>
      <c r="AN204" s="186">
        <f>IFERROR(IF('Input| Overheads'!$C$42="Direct costs",SUMPRODUCT(--('Input| Projects'!$AC204="Yes"),'Calc| Overheads Allocation'!E$8,'Calc| Project Costs'!X204),IF('Input| Overheads'!$C$42="Internal labour",SUMPRODUCT(--('Input| Projects'!$AC204="Yes"),'Calc| Overheads Allocation'!E$8,'Calc| Project Costs'!X204,'Input| Projects'!$Y204),IF('Input| Overheads'!$C$42="DNSP defined",SUMPRODUCT(--('Input| Projects'!$AC204="Yes"),'Calc| Overheads Allocation'!E$61,'Input| Projects'!$AF204),""))),"")</f>
        <v>0</v>
      </c>
      <c r="AO204" s="186">
        <f>IFERROR(IF('Input| Overheads'!$C$42="Direct costs",SUMPRODUCT(--('Input| Projects'!$AC204="Yes"),'Calc| Overheads Allocation'!F$8,'Calc| Project Costs'!Y204),IF('Input| Overheads'!$C$42="Internal labour",SUMPRODUCT(--('Input| Projects'!$AC204="Yes"),'Calc| Overheads Allocation'!F$8,'Calc| Project Costs'!Y204,'Input| Projects'!$Y204),IF('Input| Overheads'!$C$42="DNSP defined",SUMPRODUCT(--('Input| Projects'!$AC204="Yes"),'Calc| Overheads Allocation'!F$61,'Input| Projects'!$AF204),""))),"")</f>
        <v>0</v>
      </c>
      <c r="AP204" s="186">
        <f>IFERROR(IF('Input| Overheads'!$C$42="Direct costs",SUMPRODUCT(--('Input| Projects'!$AC204="Yes"),'Calc| Overheads Allocation'!G$8,'Calc| Project Costs'!Z204),IF('Input| Overheads'!$C$42="Internal labour",SUMPRODUCT(--('Input| Projects'!$AC204="Yes"),'Calc| Overheads Allocation'!G$8,'Calc| Project Costs'!Z204,'Input| Projects'!$Y204),IF('Input| Overheads'!$C$42="DNSP defined",SUMPRODUCT(--('Input| Projects'!$AC204="Yes"),'Calc| Overheads Allocation'!G$61,'Input| Projects'!$AF204),""))),"")</f>
        <v>0</v>
      </c>
      <c r="AQ204" s="186">
        <f>IFERROR(IF('Input| Overheads'!$C$42="Direct costs",SUMPRODUCT(--('Input| Projects'!$AC204="Yes"),'Calc| Overheads Allocation'!H$8,'Calc| Project Costs'!AA204),IF('Input| Overheads'!$C$42="Internal labour",SUMPRODUCT(--('Input| Projects'!$AC204="Yes"),'Calc| Overheads Allocation'!H$8,'Calc| Project Costs'!AA204,'Input| Projects'!$Y204),IF('Input| Overheads'!$C$42="DNSP defined",SUMPRODUCT(--('Input| Projects'!$AC204="Yes"),'Calc| Overheads Allocation'!H$61,'Input| Projects'!$AF204),""))),"")</f>
        <v>0</v>
      </c>
      <c r="AR204" s="186">
        <f>IFERROR(IF('Input| Overheads'!$C$42="Direct costs",SUMPRODUCT(--('Input| Projects'!$AC204="Yes"),'Calc| Overheads Allocation'!I$8,'Calc| Project Costs'!AB204),IF('Input| Overheads'!$C$42="Internal labour",SUMPRODUCT(--('Input| Projects'!$AC204="Yes"),'Calc| Overheads Allocation'!I$8,'Calc| Project Costs'!AB204,'Input| Projects'!$Y204),IF('Input| Overheads'!$C$42="DNSP defined",SUMPRODUCT(--('Input| Projects'!$AC204="Yes"),'Calc| Overheads Allocation'!I$61,'Input| Projects'!$AF204),""))),"")</f>
        <v>0</v>
      </c>
      <c r="AS204" s="106"/>
      <c r="AT204" s="186">
        <f>IFERROR(IF('Input| Overheads'!$C$42="Direct costs",SUMPRODUCT(--('Input| Projects'!$AD204="Yes"),'Calc| Overheads Allocation'!C$9,'Calc| Project Costs'!V204),IF('Input| Overheads'!$C$42="Internal labour",SUMPRODUCT(--('Input| Projects'!$AD204="Yes"),'Calc| Overheads Allocation'!C$9,'Calc| Project Costs'!V204,'Input| Projects'!$Y204),IF('Input| Overheads'!$C$42="DNSP defined",SUMPRODUCT(--('Input| Projects'!$AD204="Yes"),'Calc| Overheads Allocation'!C$62,'Input| Projects'!$AG204),""))),"")</f>
        <v>0</v>
      </c>
      <c r="AU204" s="186">
        <f>IFERROR(IF('Input| Overheads'!$C$42="Direct costs",SUMPRODUCT(--('Input| Projects'!$AD204="Yes"),'Calc| Overheads Allocation'!D$9,'Calc| Project Costs'!W204),IF('Input| Overheads'!$C$42="Internal labour",SUMPRODUCT(--('Input| Projects'!$AD204="Yes"),'Calc| Overheads Allocation'!D$9,'Calc| Project Costs'!W204,'Input| Projects'!$Y204),IF('Input| Overheads'!$C$42="DNSP defined",SUMPRODUCT(--('Input| Projects'!$AD204="Yes"),'Calc| Overheads Allocation'!D$62,'Input| Projects'!$AG204),""))),"")</f>
        <v>0</v>
      </c>
      <c r="AV204" s="186">
        <f>IFERROR(IF('Input| Overheads'!$C$42="Direct costs",SUMPRODUCT(--('Input| Projects'!$AD204="Yes"),'Calc| Overheads Allocation'!E$9,'Calc| Project Costs'!X204),IF('Input| Overheads'!$C$42="Internal labour",SUMPRODUCT(--('Input| Projects'!$AD204="Yes"),'Calc| Overheads Allocation'!E$9,'Calc| Project Costs'!X204,'Input| Projects'!$Y204),IF('Input| Overheads'!$C$42="DNSP defined",SUMPRODUCT(--('Input| Projects'!$AD204="Yes"),'Calc| Overheads Allocation'!E$62,'Input| Projects'!$AG204),""))),"")</f>
        <v>0</v>
      </c>
      <c r="AW204" s="186">
        <f>IFERROR(IF('Input| Overheads'!$C$42="Direct costs",SUMPRODUCT(--('Input| Projects'!$AD204="Yes"),'Calc| Overheads Allocation'!F$9,'Calc| Project Costs'!Y204),IF('Input| Overheads'!$C$42="Internal labour",SUMPRODUCT(--('Input| Projects'!$AD204="Yes"),'Calc| Overheads Allocation'!F$9,'Calc| Project Costs'!Y204,'Input| Projects'!$Y204),IF('Input| Overheads'!$C$42="DNSP defined",SUMPRODUCT(--('Input| Projects'!$AD204="Yes"),'Calc| Overheads Allocation'!F$62,'Input| Projects'!$AG204),""))),"")</f>
        <v>0</v>
      </c>
      <c r="AX204" s="186">
        <f>IFERROR(IF('Input| Overheads'!$C$42="Direct costs",SUMPRODUCT(--('Input| Projects'!$AD204="Yes"),'Calc| Overheads Allocation'!G$9,'Calc| Project Costs'!Z204),IF('Input| Overheads'!$C$42="Internal labour",SUMPRODUCT(--('Input| Projects'!$AD204="Yes"),'Calc| Overheads Allocation'!G$9,'Calc| Project Costs'!Z204,'Input| Projects'!$Y204),IF('Input| Overheads'!$C$42="DNSP defined",SUMPRODUCT(--('Input| Projects'!$AD204="Yes"),'Calc| Overheads Allocation'!G$62,'Input| Projects'!$AG204),""))),"")</f>
        <v>0</v>
      </c>
      <c r="AY204" s="186">
        <f>IFERROR(IF('Input| Overheads'!$C$42="Direct costs",SUMPRODUCT(--('Input| Projects'!$AD204="Yes"),'Calc| Overheads Allocation'!H$9,'Calc| Project Costs'!AA204),IF('Input| Overheads'!$C$42="Internal labour",SUMPRODUCT(--('Input| Projects'!$AD204="Yes"),'Calc| Overheads Allocation'!H$9,'Calc| Project Costs'!AA204,'Input| Projects'!$Y204),IF('Input| Overheads'!$C$42="DNSP defined",SUMPRODUCT(--('Input| Projects'!$AD204="Yes"),'Calc| Overheads Allocation'!H$62,'Input| Projects'!$AG204),""))),"")</f>
        <v>0</v>
      </c>
      <c r="AZ204" s="186">
        <f>IFERROR(IF('Input| Overheads'!$C$42="Direct costs",SUMPRODUCT(--('Input| Projects'!$AD204="Yes"),'Calc| Overheads Allocation'!I$9,'Calc| Project Costs'!AB204),IF('Input| Overheads'!$C$42="Internal labour",SUMPRODUCT(--('Input| Projects'!$AD204="Yes"),'Calc| Overheads Allocation'!I$9,'Calc| Project Costs'!AB204,'Input| Projects'!$Y204),IF('Input| Overheads'!$C$42="DNSP defined",SUMPRODUCT(--('Input| Projects'!$AD204="Yes"),'Calc| Overheads Allocation'!I$62,'Input| Projects'!$AG204),""))),"")</f>
        <v>0</v>
      </c>
      <c r="BA204" s="106"/>
      <c r="BB204" s="186">
        <f t="shared" si="129"/>
        <v>151.42373999999998</v>
      </c>
      <c r="BC204" s="186">
        <f t="shared" si="130"/>
        <v>0</v>
      </c>
      <c r="BD204" s="186">
        <f t="shared" si="131"/>
        <v>0</v>
      </c>
      <c r="BE204" s="186">
        <f t="shared" si="108"/>
        <v>0</v>
      </c>
      <c r="BF204" s="186">
        <f t="shared" si="109"/>
        <v>0</v>
      </c>
      <c r="BG204" s="186">
        <f t="shared" si="110"/>
        <v>0</v>
      </c>
      <c r="BH204" s="186">
        <f t="shared" si="111"/>
        <v>0</v>
      </c>
      <c r="BI204" s="97"/>
      <c r="BJ204" s="186">
        <f t="shared" si="112"/>
        <v>0</v>
      </c>
      <c r="BK204" s="186" t="str">
        <f t="shared" si="113"/>
        <v/>
      </c>
      <c r="BL204" s="186" t="str">
        <f t="shared" si="114"/>
        <v/>
      </c>
      <c r="BM204" s="186" t="str">
        <f t="shared" si="115"/>
        <v/>
      </c>
      <c r="BN204" s="186" t="str">
        <f t="shared" si="116"/>
        <v/>
      </c>
      <c r="BO204" s="186" t="str">
        <f t="shared" si="117"/>
        <v/>
      </c>
      <c r="BP204" s="186" t="str">
        <f t="shared" si="118"/>
        <v/>
      </c>
      <c r="BQ204" s="97"/>
      <c r="BR204" s="186">
        <f t="shared" si="119"/>
        <v>360.82116999999994</v>
      </c>
      <c r="BS204" s="186">
        <f t="shared" si="120"/>
        <v>0</v>
      </c>
      <c r="BT204" s="222">
        <f t="shared" si="121"/>
        <v>0</v>
      </c>
      <c r="BU204" s="222">
        <f t="shared" si="122"/>
        <v>0</v>
      </c>
      <c r="BV204" s="222">
        <f t="shared" si="123"/>
        <v>0</v>
      </c>
      <c r="BW204" s="222">
        <f t="shared" si="124"/>
        <v>0</v>
      </c>
      <c r="BX204" s="222">
        <f t="shared" si="125"/>
        <v>0</v>
      </c>
      <c r="BY204" s="106"/>
      <c r="BZ204" s="197">
        <f>IF(SUMIF('Input| Projects'!$AS$8:$CP$8,"Dx",'Input| Projects'!$AS204:$CP204)=0,"",SUMIF('Input| Projects'!$AS$8:$CP$8,"Dx",'Input| Projects'!$AS204:$CP204))</f>
        <v>1</v>
      </c>
      <c r="CA204" s="197" t="str">
        <f>IF(SUMIF('Input| Projects'!$AS$8:$CP$8,"Tx",'Input| Projects'!$AS204:$CP204)=0,"",SUMIF('Input| Projects'!$AS$8:$CP$8,"Tx",'Input| Projects'!$AS204:$CP204))</f>
        <v/>
      </c>
      <c r="CB204" s="150" t="str">
        <f t="shared" si="132"/>
        <v/>
      </c>
    </row>
    <row r="205" spans="2:80" x14ac:dyDescent="0.2">
      <c r="B205" s="201">
        <f>IFERROR('Input| Projects'!B205,"")</f>
        <v>196</v>
      </c>
      <c r="C205" s="42" t="str">
        <f>IFERROR(IF('Input| Projects'!C205="","",'Input| Projects'!C205),"")</f>
        <v>Replace DC Sub Equipment - Reactive</v>
      </c>
      <c r="D205" s="42" t="str">
        <f>IFERROR(IF('Input| Projects'!D205="","",'Input| Projects'!D205),"")</f>
        <v>REP_01.04.03</v>
      </c>
      <c r="E205" s="104"/>
      <c r="F205" s="190">
        <f>IFERROR('Input| Projects'!I205*'Input| Escalations'!$K$19,"")</f>
        <v>5677.2470899999998</v>
      </c>
      <c r="G205" s="190">
        <f>IFERROR('Input| Projects'!J205*'Input| Escalations'!$K$19,"")</f>
        <v>0</v>
      </c>
      <c r="H205" s="190">
        <f>IFERROR('Input| Projects'!K205*'Input| Escalations'!$K$19,"")</f>
        <v>0</v>
      </c>
      <c r="I205" s="190">
        <f>IFERROR('Input| Projects'!L205*'Input| Escalations'!$K$19,"")</f>
        <v>0</v>
      </c>
      <c r="J205" s="190">
        <f>IFERROR('Input| Projects'!M205*'Input| Escalations'!$K$19,"")</f>
        <v>0</v>
      </c>
      <c r="K205" s="190">
        <f>IFERROR('Input| Projects'!N205*'Input| Escalations'!$K$19,"")</f>
        <v>0</v>
      </c>
      <c r="L205" s="190">
        <f>IFERROR('Input| Projects'!O205*'Input| Escalations'!$K$19,"")</f>
        <v>0</v>
      </c>
      <c r="M205" s="150" t="str">
        <f>IF(ABS(SUM(F205:L205)-(SUM('Input| Projects'!I205:O205)*'Input| Escalations'!$K$19))&lt;0.0000001,"",1)</f>
        <v/>
      </c>
      <c r="N205" s="192">
        <f>'Input| Projects'!$Y205*INDEX('Input| Escalations'!$H$33:$N$33,MATCH('Calc| Project Costs'!N$9,'Input| Escalations'!$H$23:$N$23,0))+'Input| Projects'!$Z205*INDEX('Input| Escalations'!$H$34:$N$34,MATCH('Calc| Project Costs'!N$9,'Input| Escalations'!$H$23:$N$23,0))+'Input| Projects'!$AA205*INDEX('Input| Escalations'!$H$35:$N$35,MATCH('Calc| Project Costs'!N$9,'Input| Escalations'!$H$23:$N$23,0))+1</f>
        <v>1</v>
      </c>
      <c r="O205" s="192">
        <f>'Input| Projects'!$Y205*INDEX('Input| Escalations'!$H$33:$N$33,MATCH('Calc| Project Costs'!O$9,'Input| Escalations'!$H$23:$N$23,0))+'Input| Projects'!$Z205*INDEX('Input| Escalations'!$H$34:$N$34,MATCH('Calc| Project Costs'!O$9,'Input| Escalations'!$H$23:$N$23,0))+'Input| Projects'!$AA205*INDEX('Input| Escalations'!$H$35:$N$35,MATCH('Calc| Project Costs'!O$9,'Input| Escalations'!$H$23:$N$23,0))+1</f>
        <v>1</v>
      </c>
      <c r="P205" s="192">
        <f>'Input| Projects'!$Y205*INDEX('Input| Escalations'!$H$33:$N$33,MATCH('Calc| Project Costs'!P$9,'Input| Escalations'!$H$23:$N$23,0))+'Input| Projects'!$Z205*INDEX('Input| Escalations'!$H$34:$N$34,MATCH('Calc| Project Costs'!P$9,'Input| Escalations'!$H$23:$N$23,0))+'Input| Projects'!$AA205*INDEX('Input| Escalations'!$H$35:$N$35,MATCH('Calc| Project Costs'!P$9,'Input| Escalations'!$H$23:$N$23,0))+1</f>
        <v>1</v>
      </c>
      <c r="Q205" s="192">
        <f>'Input| Projects'!$Y205*INDEX('Input| Escalations'!$H$33:$N$33,MATCH('Calc| Project Costs'!Q$9,'Input| Escalations'!$H$23:$N$23,0))+'Input| Projects'!$Z205*INDEX('Input| Escalations'!$H$34:$N$34,MATCH('Calc| Project Costs'!Q$9,'Input| Escalations'!$H$23:$N$23,0))+'Input| Projects'!$AA205*INDEX('Input| Escalations'!$H$35:$N$35,MATCH('Calc| Project Costs'!Q$9,'Input| Escalations'!$H$23:$N$23,0))+1</f>
        <v>1</v>
      </c>
      <c r="R205" s="192">
        <f>'Input| Projects'!$Y205*INDEX('Input| Escalations'!$H$33:$N$33,MATCH('Calc| Project Costs'!R$9,'Input| Escalations'!$H$23:$N$23,0))+'Input| Projects'!$Z205*INDEX('Input| Escalations'!$H$34:$N$34,MATCH('Calc| Project Costs'!R$9,'Input| Escalations'!$H$23:$N$23,0))+'Input| Projects'!$AA205*INDEX('Input| Escalations'!$H$35:$N$35,MATCH('Calc| Project Costs'!R$9,'Input| Escalations'!$H$23:$N$23,0))+1</f>
        <v>1</v>
      </c>
      <c r="S205" s="192">
        <f>'Input| Projects'!$Y205*INDEX('Input| Escalations'!$H$33:$N$33,MATCH('Calc| Project Costs'!S$9,'Input| Escalations'!$H$23:$N$23,0))+'Input| Projects'!$Z205*INDEX('Input| Escalations'!$H$34:$N$34,MATCH('Calc| Project Costs'!S$9,'Input| Escalations'!$H$23:$N$23,0))+'Input| Projects'!$AA205*INDEX('Input| Escalations'!$H$35:$N$35,MATCH('Calc| Project Costs'!S$9,'Input| Escalations'!$H$23:$N$23,0))+1</f>
        <v>1</v>
      </c>
      <c r="T205" s="192">
        <f>'Input| Projects'!$Y205*INDEX('Input| Escalations'!$H$33:$N$33,MATCH('Calc| Project Costs'!T$9,'Input| Escalations'!$H$23:$N$23,0))+'Input| Projects'!$Z205*INDEX('Input| Escalations'!$H$34:$N$34,MATCH('Calc| Project Costs'!T$9,'Input| Escalations'!$H$23:$N$23,0))+'Input| Projects'!$AA205*INDEX('Input| Escalations'!$H$35:$N$35,MATCH('Calc| Project Costs'!T$9,'Input| Escalations'!$H$23:$N$23,0))+1</f>
        <v>1</v>
      </c>
      <c r="U205" s="106"/>
      <c r="V205" s="186">
        <f t="shared" si="126"/>
        <v>5677.2470899999998</v>
      </c>
      <c r="W205" s="186">
        <f t="shared" si="127"/>
        <v>0</v>
      </c>
      <c r="X205" s="186">
        <f t="shared" si="128"/>
        <v>0</v>
      </c>
      <c r="Y205" s="186">
        <f t="shared" si="104"/>
        <v>0</v>
      </c>
      <c r="Z205" s="186">
        <f t="shared" si="105"/>
        <v>0</v>
      </c>
      <c r="AA205" s="186">
        <f t="shared" si="106"/>
        <v>0</v>
      </c>
      <c r="AB205" s="186">
        <f t="shared" si="107"/>
        <v>0</v>
      </c>
      <c r="AC205" s="106"/>
      <c r="AD205" s="186">
        <f>'Input| Projects'!Q205*N205*'Input| Escalations'!$K$19</f>
        <v>0</v>
      </c>
      <c r="AE205" s="186">
        <f>'Input| Projects'!R205*O205*'Input| Escalations'!$K$19</f>
        <v>0</v>
      </c>
      <c r="AF205" s="186">
        <f>'Input| Projects'!S205*P205*'Input| Escalations'!$K$19</f>
        <v>0</v>
      </c>
      <c r="AG205" s="186">
        <f>'Input| Projects'!T205*Q205*'Input| Escalations'!$K$19</f>
        <v>0</v>
      </c>
      <c r="AH205" s="186">
        <f>'Input| Projects'!U205*R205*'Input| Escalations'!$K$19</f>
        <v>0</v>
      </c>
      <c r="AI205" s="186">
        <f>'Input| Projects'!V205*S205*'Input| Escalations'!$K$19</f>
        <v>0</v>
      </c>
      <c r="AJ205" s="186">
        <f>'Input| Projects'!W205*T205*'Input| Escalations'!$K$19</f>
        <v>0</v>
      </c>
      <c r="AK205" s="106"/>
      <c r="AL205" s="186">
        <f>IFERROR(IF('Input| Overheads'!$C$42="Direct costs",SUMPRODUCT(--('Input| Projects'!$AC205="Yes"),'Calc| Overheads Allocation'!C$8,'Calc| Project Costs'!V205),IF('Input| Overheads'!$C$42="Internal labour",SUMPRODUCT(--('Input| Projects'!$AC205="Yes"),'Calc| Overheads Allocation'!C$8,'Calc| Project Costs'!V205,'Input| Projects'!$Y205),IF('Input| Overheads'!$C$42="DNSP defined",SUMPRODUCT(--('Input| Projects'!$AC205="Yes"),'Calc| Overheads Allocation'!C$61,'Input| Projects'!$AF205),""))),"")</f>
        <v>2612.7915800000001</v>
      </c>
      <c r="AM205" s="186">
        <f>IFERROR(IF('Input| Overheads'!$C$42="Direct costs",SUMPRODUCT(--('Input| Projects'!$AC205="Yes"),'Calc| Overheads Allocation'!D$8,'Calc| Project Costs'!W205),IF('Input| Overheads'!$C$42="Internal labour",SUMPRODUCT(--('Input| Projects'!$AC205="Yes"),'Calc| Overheads Allocation'!D$8,'Calc| Project Costs'!W205,'Input| Projects'!$Y205),IF('Input| Overheads'!$C$42="DNSP defined",SUMPRODUCT(--('Input| Projects'!$AC205="Yes"),'Calc| Overheads Allocation'!D$61,'Input| Projects'!$AF205),""))),"")</f>
        <v>0</v>
      </c>
      <c r="AN205" s="186">
        <f>IFERROR(IF('Input| Overheads'!$C$42="Direct costs",SUMPRODUCT(--('Input| Projects'!$AC205="Yes"),'Calc| Overheads Allocation'!E$8,'Calc| Project Costs'!X205),IF('Input| Overheads'!$C$42="Internal labour",SUMPRODUCT(--('Input| Projects'!$AC205="Yes"),'Calc| Overheads Allocation'!E$8,'Calc| Project Costs'!X205,'Input| Projects'!$Y205),IF('Input| Overheads'!$C$42="DNSP defined",SUMPRODUCT(--('Input| Projects'!$AC205="Yes"),'Calc| Overheads Allocation'!E$61,'Input| Projects'!$AF205),""))),"")</f>
        <v>0</v>
      </c>
      <c r="AO205" s="186">
        <f>IFERROR(IF('Input| Overheads'!$C$42="Direct costs",SUMPRODUCT(--('Input| Projects'!$AC205="Yes"),'Calc| Overheads Allocation'!F$8,'Calc| Project Costs'!Y205),IF('Input| Overheads'!$C$42="Internal labour",SUMPRODUCT(--('Input| Projects'!$AC205="Yes"),'Calc| Overheads Allocation'!F$8,'Calc| Project Costs'!Y205,'Input| Projects'!$Y205),IF('Input| Overheads'!$C$42="DNSP defined",SUMPRODUCT(--('Input| Projects'!$AC205="Yes"),'Calc| Overheads Allocation'!F$61,'Input| Projects'!$AF205),""))),"")</f>
        <v>0</v>
      </c>
      <c r="AP205" s="186">
        <f>IFERROR(IF('Input| Overheads'!$C$42="Direct costs",SUMPRODUCT(--('Input| Projects'!$AC205="Yes"),'Calc| Overheads Allocation'!G$8,'Calc| Project Costs'!Z205),IF('Input| Overheads'!$C$42="Internal labour",SUMPRODUCT(--('Input| Projects'!$AC205="Yes"),'Calc| Overheads Allocation'!G$8,'Calc| Project Costs'!Z205,'Input| Projects'!$Y205),IF('Input| Overheads'!$C$42="DNSP defined",SUMPRODUCT(--('Input| Projects'!$AC205="Yes"),'Calc| Overheads Allocation'!G$61,'Input| Projects'!$AF205),""))),"")</f>
        <v>0</v>
      </c>
      <c r="AQ205" s="186">
        <f>IFERROR(IF('Input| Overheads'!$C$42="Direct costs",SUMPRODUCT(--('Input| Projects'!$AC205="Yes"),'Calc| Overheads Allocation'!H$8,'Calc| Project Costs'!AA205),IF('Input| Overheads'!$C$42="Internal labour",SUMPRODUCT(--('Input| Projects'!$AC205="Yes"),'Calc| Overheads Allocation'!H$8,'Calc| Project Costs'!AA205,'Input| Projects'!$Y205),IF('Input| Overheads'!$C$42="DNSP defined",SUMPRODUCT(--('Input| Projects'!$AC205="Yes"),'Calc| Overheads Allocation'!H$61,'Input| Projects'!$AF205),""))),"")</f>
        <v>0</v>
      </c>
      <c r="AR205" s="186">
        <f>IFERROR(IF('Input| Overheads'!$C$42="Direct costs",SUMPRODUCT(--('Input| Projects'!$AC205="Yes"),'Calc| Overheads Allocation'!I$8,'Calc| Project Costs'!AB205),IF('Input| Overheads'!$C$42="Internal labour",SUMPRODUCT(--('Input| Projects'!$AC205="Yes"),'Calc| Overheads Allocation'!I$8,'Calc| Project Costs'!AB205,'Input| Projects'!$Y205),IF('Input| Overheads'!$C$42="DNSP defined",SUMPRODUCT(--('Input| Projects'!$AC205="Yes"),'Calc| Overheads Allocation'!I$61,'Input| Projects'!$AF205),""))),"")</f>
        <v>0</v>
      </c>
      <c r="AS205" s="106"/>
      <c r="AT205" s="186">
        <f>IFERROR(IF('Input| Overheads'!$C$42="Direct costs",SUMPRODUCT(--('Input| Projects'!$AD205="Yes"),'Calc| Overheads Allocation'!C$9,'Calc| Project Costs'!V205),IF('Input| Overheads'!$C$42="Internal labour",SUMPRODUCT(--('Input| Projects'!$AD205="Yes"),'Calc| Overheads Allocation'!C$9,'Calc| Project Costs'!V205,'Input| Projects'!$Y205),IF('Input| Overheads'!$C$42="DNSP defined",SUMPRODUCT(--('Input| Projects'!$AD205="Yes"),'Calc| Overheads Allocation'!C$62,'Input| Projects'!$AG205),""))),"")</f>
        <v>0</v>
      </c>
      <c r="AU205" s="186">
        <f>IFERROR(IF('Input| Overheads'!$C$42="Direct costs",SUMPRODUCT(--('Input| Projects'!$AD205="Yes"),'Calc| Overheads Allocation'!D$9,'Calc| Project Costs'!W205),IF('Input| Overheads'!$C$42="Internal labour",SUMPRODUCT(--('Input| Projects'!$AD205="Yes"),'Calc| Overheads Allocation'!D$9,'Calc| Project Costs'!W205,'Input| Projects'!$Y205),IF('Input| Overheads'!$C$42="DNSP defined",SUMPRODUCT(--('Input| Projects'!$AD205="Yes"),'Calc| Overheads Allocation'!D$62,'Input| Projects'!$AG205),""))),"")</f>
        <v>0</v>
      </c>
      <c r="AV205" s="186">
        <f>IFERROR(IF('Input| Overheads'!$C$42="Direct costs",SUMPRODUCT(--('Input| Projects'!$AD205="Yes"),'Calc| Overheads Allocation'!E$9,'Calc| Project Costs'!X205),IF('Input| Overheads'!$C$42="Internal labour",SUMPRODUCT(--('Input| Projects'!$AD205="Yes"),'Calc| Overheads Allocation'!E$9,'Calc| Project Costs'!X205,'Input| Projects'!$Y205),IF('Input| Overheads'!$C$42="DNSP defined",SUMPRODUCT(--('Input| Projects'!$AD205="Yes"),'Calc| Overheads Allocation'!E$62,'Input| Projects'!$AG205),""))),"")</f>
        <v>0</v>
      </c>
      <c r="AW205" s="186">
        <f>IFERROR(IF('Input| Overheads'!$C$42="Direct costs",SUMPRODUCT(--('Input| Projects'!$AD205="Yes"),'Calc| Overheads Allocation'!F$9,'Calc| Project Costs'!Y205),IF('Input| Overheads'!$C$42="Internal labour",SUMPRODUCT(--('Input| Projects'!$AD205="Yes"),'Calc| Overheads Allocation'!F$9,'Calc| Project Costs'!Y205,'Input| Projects'!$Y205),IF('Input| Overheads'!$C$42="DNSP defined",SUMPRODUCT(--('Input| Projects'!$AD205="Yes"),'Calc| Overheads Allocation'!F$62,'Input| Projects'!$AG205),""))),"")</f>
        <v>0</v>
      </c>
      <c r="AX205" s="186">
        <f>IFERROR(IF('Input| Overheads'!$C$42="Direct costs",SUMPRODUCT(--('Input| Projects'!$AD205="Yes"),'Calc| Overheads Allocation'!G$9,'Calc| Project Costs'!Z205),IF('Input| Overheads'!$C$42="Internal labour",SUMPRODUCT(--('Input| Projects'!$AD205="Yes"),'Calc| Overheads Allocation'!G$9,'Calc| Project Costs'!Z205,'Input| Projects'!$Y205),IF('Input| Overheads'!$C$42="DNSP defined",SUMPRODUCT(--('Input| Projects'!$AD205="Yes"),'Calc| Overheads Allocation'!G$62,'Input| Projects'!$AG205),""))),"")</f>
        <v>0</v>
      </c>
      <c r="AY205" s="186">
        <f>IFERROR(IF('Input| Overheads'!$C$42="Direct costs",SUMPRODUCT(--('Input| Projects'!$AD205="Yes"),'Calc| Overheads Allocation'!H$9,'Calc| Project Costs'!AA205),IF('Input| Overheads'!$C$42="Internal labour",SUMPRODUCT(--('Input| Projects'!$AD205="Yes"),'Calc| Overheads Allocation'!H$9,'Calc| Project Costs'!AA205,'Input| Projects'!$Y205),IF('Input| Overheads'!$C$42="DNSP defined",SUMPRODUCT(--('Input| Projects'!$AD205="Yes"),'Calc| Overheads Allocation'!H$62,'Input| Projects'!$AG205),""))),"")</f>
        <v>0</v>
      </c>
      <c r="AZ205" s="186">
        <f>IFERROR(IF('Input| Overheads'!$C$42="Direct costs",SUMPRODUCT(--('Input| Projects'!$AD205="Yes"),'Calc| Overheads Allocation'!I$9,'Calc| Project Costs'!AB205),IF('Input| Overheads'!$C$42="Internal labour",SUMPRODUCT(--('Input| Projects'!$AD205="Yes"),'Calc| Overheads Allocation'!I$9,'Calc| Project Costs'!AB205,'Input| Projects'!$Y205),IF('Input| Overheads'!$C$42="DNSP defined",SUMPRODUCT(--('Input| Projects'!$AD205="Yes"),'Calc| Overheads Allocation'!I$62,'Input| Projects'!$AG205),""))),"")</f>
        <v>0</v>
      </c>
      <c r="BA205" s="106"/>
      <c r="BB205" s="186">
        <f t="shared" si="129"/>
        <v>2612.7915800000001</v>
      </c>
      <c r="BC205" s="186">
        <f t="shared" si="130"/>
        <v>0</v>
      </c>
      <c r="BD205" s="186">
        <f t="shared" si="131"/>
        <v>0</v>
      </c>
      <c r="BE205" s="186">
        <f t="shared" si="108"/>
        <v>0</v>
      </c>
      <c r="BF205" s="186">
        <f t="shared" si="109"/>
        <v>0</v>
      </c>
      <c r="BG205" s="186">
        <f t="shared" si="110"/>
        <v>0</v>
      </c>
      <c r="BH205" s="186">
        <f t="shared" si="111"/>
        <v>0</v>
      </c>
      <c r="BI205" s="97"/>
      <c r="BJ205" s="186">
        <f t="shared" si="112"/>
        <v>0</v>
      </c>
      <c r="BK205" s="186" t="str">
        <f t="shared" si="113"/>
        <v/>
      </c>
      <c r="BL205" s="186" t="str">
        <f t="shared" si="114"/>
        <v/>
      </c>
      <c r="BM205" s="186" t="str">
        <f t="shared" si="115"/>
        <v/>
      </c>
      <c r="BN205" s="186" t="str">
        <f t="shared" si="116"/>
        <v/>
      </c>
      <c r="BO205" s="186" t="str">
        <f t="shared" si="117"/>
        <v/>
      </c>
      <c r="BP205" s="186" t="str">
        <f t="shared" si="118"/>
        <v/>
      </c>
      <c r="BQ205" s="97"/>
      <c r="BR205" s="186">
        <f t="shared" si="119"/>
        <v>8290.0386699999999</v>
      </c>
      <c r="BS205" s="186">
        <f t="shared" si="120"/>
        <v>0</v>
      </c>
      <c r="BT205" s="222">
        <f t="shared" si="121"/>
        <v>0</v>
      </c>
      <c r="BU205" s="222">
        <f t="shared" si="122"/>
        <v>0</v>
      </c>
      <c r="BV205" s="222">
        <f t="shared" si="123"/>
        <v>0</v>
      </c>
      <c r="BW205" s="222">
        <f t="shared" si="124"/>
        <v>0</v>
      </c>
      <c r="BX205" s="222">
        <f t="shared" si="125"/>
        <v>0</v>
      </c>
      <c r="BY205" s="106"/>
      <c r="BZ205" s="197">
        <f>IF(SUMIF('Input| Projects'!$AS$8:$CP$8,"Dx",'Input| Projects'!$AS205:$CP205)=0,"",SUMIF('Input| Projects'!$AS$8:$CP$8,"Dx",'Input| Projects'!$AS205:$CP205))</f>
        <v>1</v>
      </c>
      <c r="CA205" s="197" t="str">
        <f>IF(SUMIF('Input| Projects'!$AS$8:$CP$8,"Tx",'Input| Projects'!$AS205:$CP205)=0,"",SUMIF('Input| Projects'!$AS$8:$CP$8,"Tx",'Input| Projects'!$AS205:$CP205))</f>
        <v/>
      </c>
      <c r="CB205" s="150" t="str">
        <f t="shared" si="132"/>
        <v/>
      </c>
    </row>
    <row r="206" spans="2:80" x14ac:dyDescent="0.2">
      <c r="B206" s="201">
        <f>IFERROR('Input| Projects'!B206,"")</f>
        <v>197</v>
      </c>
      <c r="C206" s="42" t="str">
        <f>IFERROR(IF('Input| Projects'!C206="","",'Input| Projects'!C206),"")</f>
        <v>Replace &amp; Refurbish Sub Buildings - DC</v>
      </c>
      <c r="D206" s="42" t="str">
        <f>IFERROR(IF('Input| Projects'!D206="","",'Input| Projects'!D206),"")</f>
        <v>REP_01.04.05</v>
      </c>
      <c r="E206" s="104"/>
      <c r="F206" s="190">
        <f>IFERROR('Input| Projects'!I206*'Input| Escalations'!$K$19,"")</f>
        <v>640.90204000000006</v>
      </c>
      <c r="G206" s="190">
        <f>IFERROR('Input| Projects'!J206*'Input| Escalations'!$K$19,"")</f>
        <v>0</v>
      </c>
      <c r="H206" s="190">
        <f>IFERROR('Input| Projects'!K206*'Input| Escalations'!$K$19,"")</f>
        <v>0</v>
      </c>
      <c r="I206" s="190">
        <f>IFERROR('Input| Projects'!L206*'Input| Escalations'!$K$19,"")</f>
        <v>0</v>
      </c>
      <c r="J206" s="190">
        <f>IFERROR('Input| Projects'!M206*'Input| Escalations'!$K$19,"")</f>
        <v>0</v>
      </c>
      <c r="K206" s="190">
        <f>IFERROR('Input| Projects'!N206*'Input| Escalations'!$K$19,"")</f>
        <v>0</v>
      </c>
      <c r="L206" s="190">
        <f>IFERROR('Input| Projects'!O206*'Input| Escalations'!$K$19,"")</f>
        <v>0</v>
      </c>
      <c r="M206" s="150" t="str">
        <f>IF(ABS(SUM(F206:L206)-(SUM('Input| Projects'!I206:O206)*'Input| Escalations'!$K$19))&lt;0.0000001,"",1)</f>
        <v/>
      </c>
      <c r="N206" s="192">
        <f>'Input| Projects'!$Y206*INDEX('Input| Escalations'!$H$33:$N$33,MATCH('Calc| Project Costs'!N$9,'Input| Escalations'!$H$23:$N$23,0))+'Input| Projects'!$Z206*INDEX('Input| Escalations'!$H$34:$N$34,MATCH('Calc| Project Costs'!N$9,'Input| Escalations'!$H$23:$N$23,0))+'Input| Projects'!$AA206*INDEX('Input| Escalations'!$H$35:$N$35,MATCH('Calc| Project Costs'!N$9,'Input| Escalations'!$H$23:$N$23,0))+1</f>
        <v>1</v>
      </c>
      <c r="O206" s="192">
        <f>'Input| Projects'!$Y206*INDEX('Input| Escalations'!$H$33:$N$33,MATCH('Calc| Project Costs'!O$9,'Input| Escalations'!$H$23:$N$23,0))+'Input| Projects'!$Z206*INDEX('Input| Escalations'!$H$34:$N$34,MATCH('Calc| Project Costs'!O$9,'Input| Escalations'!$H$23:$N$23,0))+'Input| Projects'!$AA206*INDEX('Input| Escalations'!$H$35:$N$35,MATCH('Calc| Project Costs'!O$9,'Input| Escalations'!$H$23:$N$23,0))+1</f>
        <v>1</v>
      </c>
      <c r="P206" s="192">
        <f>'Input| Projects'!$Y206*INDEX('Input| Escalations'!$H$33:$N$33,MATCH('Calc| Project Costs'!P$9,'Input| Escalations'!$H$23:$N$23,0))+'Input| Projects'!$Z206*INDEX('Input| Escalations'!$H$34:$N$34,MATCH('Calc| Project Costs'!P$9,'Input| Escalations'!$H$23:$N$23,0))+'Input| Projects'!$AA206*INDEX('Input| Escalations'!$H$35:$N$35,MATCH('Calc| Project Costs'!P$9,'Input| Escalations'!$H$23:$N$23,0))+1</f>
        <v>1</v>
      </c>
      <c r="Q206" s="192">
        <f>'Input| Projects'!$Y206*INDEX('Input| Escalations'!$H$33:$N$33,MATCH('Calc| Project Costs'!Q$9,'Input| Escalations'!$H$23:$N$23,0))+'Input| Projects'!$Z206*INDEX('Input| Escalations'!$H$34:$N$34,MATCH('Calc| Project Costs'!Q$9,'Input| Escalations'!$H$23:$N$23,0))+'Input| Projects'!$AA206*INDEX('Input| Escalations'!$H$35:$N$35,MATCH('Calc| Project Costs'!Q$9,'Input| Escalations'!$H$23:$N$23,0))+1</f>
        <v>1</v>
      </c>
      <c r="R206" s="192">
        <f>'Input| Projects'!$Y206*INDEX('Input| Escalations'!$H$33:$N$33,MATCH('Calc| Project Costs'!R$9,'Input| Escalations'!$H$23:$N$23,0))+'Input| Projects'!$Z206*INDEX('Input| Escalations'!$H$34:$N$34,MATCH('Calc| Project Costs'!R$9,'Input| Escalations'!$H$23:$N$23,0))+'Input| Projects'!$AA206*INDEX('Input| Escalations'!$H$35:$N$35,MATCH('Calc| Project Costs'!R$9,'Input| Escalations'!$H$23:$N$23,0))+1</f>
        <v>1</v>
      </c>
      <c r="S206" s="192">
        <f>'Input| Projects'!$Y206*INDEX('Input| Escalations'!$H$33:$N$33,MATCH('Calc| Project Costs'!S$9,'Input| Escalations'!$H$23:$N$23,0))+'Input| Projects'!$Z206*INDEX('Input| Escalations'!$H$34:$N$34,MATCH('Calc| Project Costs'!S$9,'Input| Escalations'!$H$23:$N$23,0))+'Input| Projects'!$AA206*INDEX('Input| Escalations'!$H$35:$N$35,MATCH('Calc| Project Costs'!S$9,'Input| Escalations'!$H$23:$N$23,0))+1</f>
        <v>1</v>
      </c>
      <c r="T206" s="192">
        <f>'Input| Projects'!$Y206*INDEX('Input| Escalations'!$H$33:$N$33,MATCH('Calc| Project Costs'!T$9,'Input| Escalations'!$H$23:$N$23,0))+'Input| Projects'!$Z206*INDEX('Input| Escalations'!$H$34:$N$34,MATCH('Calc| Project Costs'!T$9,'Input| Escalations'!$H$23:$N$23,0))+'Input| Projects'!$AA206*INDEX('Input| Escalations'!$H$35:$N$35,MATCH('Calc| Project Costs'!T$9,'Input| Escalations'!$H$23:$N$23,0))+1</f>
        <v>1</v>
      </c>
      <c r="U206" s="106"/>
      <c r="V206" s="186">
        <f t="shared" si="126"/>
        <v>640.90204000000006</v>
      </c>
      <c r="W206" s="186">
        <f t="shared" si="127"/>
        <v>0</v>
      </c>
      <c r="X206" s="186">
        <f t="shared" si="128"/>
        <v>0</v>
      </c>
      <c r="Y206" s="186">
        <f t="shared" si="104"/>
        <v>0</v>
      </c>
      <c r="Z206" s="186">
        <f t="shared" si="105"/>
        <v>0</v>
      </c>
      <c r="AA206" s="186">
        <f t="shared" si="106"/>
        <v>0</v>
      </c>
      <c r="AB206" s="186">
        <f t="shared" si="107"/>
        <v>0</v>
      </c>
      <c r="AC206" s="106"/>
      <c r="AD206" s="186">
        <f>'Input| Projects'!Q206*N206*'Input| Escalations'!$K$19</f>
        <v>0</v>
      </c>
      <c r="AE206" s="186">
        <f>'Input| Projects'!R206*O206*'Input| Escalations'!$K$19</f>
        <v>0</v>
      </c>
      <c r="AF206" s="186">
        <f>'Input| Projects'!S206*P206*'Input| Escalations'!$K$19</f>
        <v>0</v>
      </c>
      <c r="AG206" s="186">
        <f>'Input| Projects'!T206*Q206*'Input| Escalations'!$K$19</f>
        <v>0</v>
      </c>
      <c r="AH206" s="186">
        <f>'Input| Projects'!U206*R206*'Input| Escalations'!$K$19</f>
        <v>0</v>
      </c>
      <c r="AI206" s="186">
        <f>'Input| Projects'!V206*S206*'Input| Escalations'!$K$19</f>
        <v>0</v>
      </c>
      <c r="AJ206" s="186">
        <f>'Input| Projects'!W206*T206*'Input| Escalations'!$K$19</f>
        <v>0</v>
      </c>
      <c r="AK206" s="106"/>
      <c r="AL206" s="186">
        <f>IFERROR(IF('Input| Overheads'!$C$42="Direct costs",SUMPRODUCT(--('Input| Projects'!$AC206="Yes"),'Calc| Overheads Allocation'!C$8,'Calc| Project Costs'!V206),IF('Input| Overheads'!$C$42="Internal labour",SUMPRODUCT(--('Input| Projects'!$AC206="Yes"),'Calc| Overheads Allocation'!C$8,'Calc| Project Costs'!V206,'Input| Projects'!$Y206),IF('Input| Overheads'!$C$42="DNSP defined",SUMPRODUCT(--('Input| Projects'!$AC206="Yes"),'Calc| Overheads Allocation'!C$61,'Input| Projects'!$AF206),""))),"")</f>
        <v>89.085969999999989</v>
      </c>
      <c r="AM206" s="186">
        <f>IFERROR(IF('Input| Overheads'!$C$42="Direct costs",SUMPRODUCT(--('Input| Projects'!$AC206="Yes"),'Calc| Overheads Allocation'!D$8,'Calc| Project Costs'!W206),IF('Input| Overheads'!$C$42="Internal labour",SUMPRODUCT(--('Input| Projects'!$AC206="Yes"),'Calc| Overheads Allocation'!D$8,'Calc| Project Costs'!W206,'Input| Projects'!$Y206),IF('Input| Overheads'!$C$42="DNSP defined",SUMPRODUCT(--('Input| Projects'!$AC206="Yes"),'Calc| Overheads Allocation'!D$61,'Input| Projects'!$AF206),""))),"")</f>
        <v>0</v>
      </c>
      <c r="AN206" s="186">
        <f>IFERROR(IF('Input| Overheads'!$C$42="Direct costs",SUMPRODUCT(--('Input| Projects'!$AC206="Yes"),'Calc| Overheads Allocation'!E$8,'Calc| Project Costs'!X206),IF('Input| Overheads'!$C$42="Internal labour",SUMPRODUCT(--('Input| Projects'!$AC206="Yes"),'Calc| Overheads Allocation'!E$8,'Calc| Project Costs'!X206,'Input| Projects'!$Y206),IF('Input| Overheads'!$C$42="DNSP defined",SUMPRODUCT(--('Input| Projects'!$AC206="Yes"),'Calc| Overheads Allocation'!E$61,'Input| Projects'!$AF206),""))),"")</f>
        <v>0</v>
      </c>
      <c r="AO206" s="186">
        <f>IFERROR(IF('Input| Overheads'!$C$42="Direct costs",SUMPRODUCT(--('Input| Projects'!$AC206="Yes"),'Calc| Overheads Allocation'!F$8,'Calc| Project Costs'!Y206),IF('Input| Overheads'!$C$42="Internal labour",SUMPRODUCT(--('Input| Projects'!$AC206="Yes"),'Calc| Overheads Allocation'!F$8,'Calc| Project Costs'!Y206,'Input| Projects'!$Y206),IF('Input| Overheads'!$C$42="DNSP defined",SUMPRODUCT(--('Input| Projects'!$AC206="Yes"),'Calc| Overheads Allocation'!F$61,'Input| Projects'!$AF206),""))),"")</f>
        <v>0</v>
      </c>
      <c r="AP206" s="186">
        <f>IFERROR(IF('Input| Overheads'!$C$42="Direct costs",SUMPRODUCT(--('Input| Projects'!$AC206="Yes"),'Calc| Overheads Allocation'!G$8,'Calc| Project Costs'!Z206),IF('Input| Overheads'!$C$42="Internal labour",SUMPRODUCT(--('Input| Projects'!$AC206="Yes"),'Calc| Overheads Allocation'!G$8,'Calc| Project Costs'!Z206,'Input| Projects'!$Y206),IF('Input| Overheads'!$C$42="DNSP defined",SUMPRODUCT(--('Input| Projects'!$AC206="Yes"),'Calc| Overheads Allocation'!G$61,'Input| Projects'!$AF206),""))),"")</f>
        <v>0</v>
      </c>
      <c r="AQ206" s="186">
        <f>IFERROR(IF('Input| Overheads'!$C$42="Direct costs",SUMPRODUCT(--('Input| Projects'!$AC206="Yes"),'Calc| Overheads Allocation'!H$8,'Calc| Project Costs'!AA206),IF('Input| Overheads'!$C$42="Internal labour",SUMPRODUCT(--('Input| Projects'!$AC206="Yes"),'Calc| Overheads Allocation'!H$8,'Calc| Project Costs'!AA206,'Input| Projects'!$Y206),IF('Input| Overheads'!$C$42="DNSP defined",SUMPRODUCT(--('Input| Projects'!$AC206="Yes"),'Calc| Overheads Allocation'!H$61,'Input| Projects'!$AF206),""))),"")</f>
        <v>0</v>
      </c>
      <c r="AR206" s="186">
        <f>IFERROR(IF('Input| Overheads'!$C$42="Direct costs",SUMPRODUCT(--('Input| Projects'!$AC206="Yes"),'Calc| Overheads Allocation'!I$8,'Calc| Project Costs'!AB206),IF('Input| Overheads'!$C$42="Internal labour",SUMPRODUCT(--('Input| Projects'!$AC206="Yes"),'Calc| Overheads Allocation'!I$8,'Calc| Project Costs'!AB206,'Input| Projects'!$Y206),IF('Input| Overheads'!$C$42="DNSP defined",SUMPRODUCT(--('Input| Projects'!$AC206="Yes"),'Calc| Overheads Allocation'!I$61,'Input| Projects'!$AF206),""))),"")</f>
        <v>0</v>
      </c>
      <c r="AS206" s="106"/>
      <c r="AT206" s="186">
        <f>IFERROR(IF('Input| Overheads'!$C$42="Direct costs",SUMPRODUCT(--('Input| Projects'!$AD206="Yes"),'Calc| Overheads Allocation'!C$9,'Calc| Project Costs'!V206),IF('Input| Overheads'!$C$42="Internal labour",SUMPRODUCT(--('Input| Projects'!$AD206="Yes"),'Calc| Overheads Allocation'!C$9,'Calc| Project Costs'!V206,'Input| Projects'!$Y206),IF('Input| Overheads'!$C$42="DNSP defined",SUMPRODUCT(--('Input| Projects'!$AD206="Yes"),'Calc| Overheads Allocation'!C$62,'Input| Projects'!$AG206),""))),"")</f>
        <v>0</v>
      </c>
      <c r="AU206" s="186">
        <f>IFERROR(IF('Input| Overheads'!$C$42="Direct costs",SUMPRODUCT(--('Input| Projects'!$AD206="Yes"),'Calc| Overheads Allocation'!D$9,'Calc| Project Costs'!W206),IF('Input| Overheads'!$C$42="Internal labour",SUMPRODUCT(--('Input| Projects'!$AD206="Yes"),'Calc| Overheads Allocation'!D$9,'Calc| Project Costs'!W206,'Input| Projects'!$Y206),IF('Input| Overheads'!$C$42="DNSP defined",SUMPRODUCT(--('Input| Projects'!$AD206="Yes"),'Calc| Overheads Allocation'!D$62,'Input| Projects'!$AG206),""))),"")</f>
        <v>0</v>
      </c>
      <c r="AV206" s="186">
        <f>IFERROR(IF('Input| Overheads'!$C$42="Direct costs",SUMPRODUCT(--('Input| Projects'!$AD206="Yes"),'Calc| Overheads Allocation'!E$9,'Calc| Project Costs'!X206),IF('Input| Overheads'!$C$42="Internal labour",SUMPRODUCT(--('Input| Projects'!$AD206="Yes"),'Calc| Overheads Allocation'!E$9,'Calc| Project Costs'!X206,'Input| Projects'!$Y206),IF('Input| Overheads'!$C$42="DNSP defined",SUMPRODUCT(--('Input| Projects'!$AD206="Yes"),'Calc| Overheads Allocation'!E$62,'Input| Projects'!$AG206),""))),"")</f>
        <v>0</v>
      </c>
      <c r="AW206" s="186">
        <f>IFERROR(IF('Input| Overheads'!$C$42="Direct costs",SUMPRODUCT(--('Input| Projects'!$AD206="Yes"),'Calc| Overheads Allocation'!F$9,'Calc| Project Costs'!Y206),IF('Input| Overheads'!$C$42="Internal labour",SUMPRODUCT(--('Input| Projects'!$AD206="Yes"),'Calc| Overheads Allocation'!F$9,'Calc| Project Costs'!Y206,'Input| Projects'!$Y206),IF('Input| Overheads'!$C$42="DNSP defined",SUMPRODUCT(--('Input| Projects'!$AD206="Yes"),'Calc| Overheads Allocation'!F$62,'Input| Projects'!$AG206),""))),"")</f>
        <v>0</v>
      </c>
      <c r="AX206" s="186">
        <f>IFERROR(IF('Input| Overheads'!$C$42="Direct costs",SUMPRODUCT(--('Input| Projects'!$AD206="Yes"),'Calc| Overheads Allocation'!G$9,'Calc| Project Costs'!Z206),IF('Input| Overheads'!$C$42="Internal labour",SUMPRODUCT(--('Input| Projects'!$AD206="Yes"),'Calc| Overheads Allocation'!G$9,'Calc| Project Costs'!Z206,'Input| Projects'!$Y206),IF('Input| Overheads'!$C$42="DNSP defined",SUMPRODUCT(--('Input| Projects'!$AD206="Yes"),'Calc| Overheads Allocation'!G$62,'Input| Projects'!$AG206),""))),"")</f>
        <v>0</v>
      </c>
      <c r="AY206" s="186">
        <f>IFERROR(IF('Input| Overheads'!$C$42="Direct costs",SUMPRODUCT(--('Input| Projects'!$AD206="Yes"),'Calc| Overheads Allocation'!H$9,'Calc| Project Costs'!AA206),IF('Input| Overheads'!$C$42="Internal labour",SUMPRODUCT(--('Input| Projects'!$AD206="Yes"),'Calc| Overheads Allocation'!H$9,'Calc| Project Costs'!AA206,'Input| Projects'!$Y206),IF('Input| Overheads'!$C$42="DNSP defined",SUMPRODUCT(--('Input| Projects'!$AD206="Yes"),'Calc| Overheads Allocation'!H$62,'Input| Projects'!$AG206),""))),"")</f>
        <v>0</v>
      </c>
      <c r="AZ206" s="186">
        <f>IFERROR(IF('Input| Overheads'!$C$42="Direct costs",SUMPRODUCT(--('Input| Projects'!$AD206="Yes"),'Calc| Overheads Allocation'!I$9,'Calc| Project Costs'!AB206),IF('Input| Overheads'!$C$42="Internal labour",SUMPRODUCT(--('Input| Projects'!$AD206="Yes"),'Calc| Overheads Allocation'!I$9,'Calc| Project Costs'!AB206,'Input| Projects'!$Y206),IF('Input| Overheads'!$C$42="DNSP defined",SUMPRODUCT(--('Input| Projects'!$AD206="Yes"),'Calc| Overheads Allocation'!I$62,'Input| Projects'!$AG206),""))),"")</f>
        <v>0</v>
      </c>
      <c r="BA206" s="106"/>
      <c r="BB206" s="186">
        <f t="shared" si="129"/>
        <v>89.085969999999989</v>
      </c>
      <c r="BC206" s="186">
        <f t="shared" si="130"/>
        <v>0</v>
      </c>
      <c r="BD206" s="186">
        <f t="shared" si="131"/>
        <v>0</v>
      </c>
      <c r="BE206" s="186">
        <f t="shared" si="108"/>
        <v>0</v>
      </c>
      <c r="BF206" s="186">
        <f t="shared" si="109"/>
        <v>0</v>
      </c>
      <c r="BG206" s="186">
        <f t="shared" si="110"/>
        <v>0</v>
      </c>
      <c r="BH206" s="186">
        <f t="shared" si="111"/>
        <v>0</v>
      </c>
      <c r="BI206" s="97"/>
      <c r="BJ206" s="186">
        <f t="shared" si="112"/>
        <v>0</v>
      </c>
      <c r="BK206" s="186" t="str">
        <f t="shared" si="113"/>
        <v/>
      </c>
      <c r="BL206" s="186" t="str">
        <f t="shared" si="114"/>
        <v/>
      </c>
      <c r="BM206" s="186" t="str">
        <f t="shared" si="115"/>
        <v/>
      </c>
      <c r="BN206" s="186" t="str">
        <f t="shared" si="116"/>
        <v/>
      </c>
      <c r="BO206" s="186" t="str">
        <f t="shared" si="117"/>
        <v/>
      </c>
      <c r="BP206" s="186" t="str">
        <f t="shared" si="118"/>
        <v/>
      </c>
      <c r="BQ206" s="97"/>
      <c r="BR206" s="186">
        <f t="shared" si="119"/>
        <v>729.98801000000003</v>
      </c>
      <c r="BS206" s="186">
        <f t="shared" si="120"/>
        <v>0</v>
      </c>
      <c r="BT206" s="222">
        <f t="shared" si="121"/>
        <v>0</v>
      </c>
      <c r="BU206" s="222">
        <f t="shared" si="122"/>
        <v>0</v>
      </c>
      <c r="BV206" s="222">
        <f t="shared" si="123"/>
        <v>0</v>
      </c>
      <c r="BW206" s="222">
        <f t="shared" si="124"/>
        <v>0</v>
      </c>
      <c r="BX206" s="222">
        <f t="shared" si="125"/>
        <v>0</v>
      </c>
      <c r="BY206" s="106"/>
      <c r="BZ206" s="197">
        <f>IF(SUMIF('Input| Projects'!$AS$8:$CP$8,"Dx",'Input| Projects'!$AS206:$CP206)=0,"",SUMIF('Input| Projects'!$AS$8:$CP$8,"Dx",'Input| Projects'!$AS206:$CP206))</f>
        <v>1</v>
      </c>
      <c r="CA206" s="197" t="str">
        <f>IF(SUMIF('Input| Projects'!$AS$8:$CP$8,"Tx",'Input| Projects'!$AS206:$CP206)=0,"",SUMIF('Input| Projects'!$AS$8:$CP$8,"Tx",'Input| Projects'!$AS206:$CP206))</f>
        <v/>
      </c>
      <c r="CB206" s="150" t="str">
        <f t="shared" si="132"/>
        <v/>
      </c>
    </row>
    <row r="207" spans="2:80" x14ac:dyDescent="0.2">
      <c r="B207" s="201">
        <f>IFERROR('Input| Projects'!B207,"")</f>
        <v>198</v>
      </c>
      <c r="C207" s="42" t="str">
        <f>IFERROR(IF('Input| Projects'!C207="","",'Input| Projects'!C207),"")</f>
        <v>Replace M&amp;G RM6 RMCBs</v>
      </c>
      <c r="D207" s="42" t="str">
        <f>IFERROR(IF('Input| Projects'!D207="","",'Input| Projects'!D207),"")</f>
        <v>REP_01.04.07</v>
      </c>
      <c r="E207" s="104"/>
      <c r="F207" s="190">
        <f>IFERROR('Input| Projects'!I207*'Input| Escalations'!$K$19,"")</f>
        <v>143.96622999999997</v>
      </c>
      <c r="G207" s="190">
        <f>IFERROR('Input| Projects'!J207*'Input| Escalations'!$K$19,"")</f>
        <v>0</v>
      </c>
      <c r="H207" s="190">
        <f>IFERROR('Input| Projects'!K207*'Input| Escalations'!$K$19,"")</f>
        <v>0</v>
      </c>
      <c r="I207" s="190">
        <f>IFERROR('Input| Projects'!L207*'Input| Escalations'!$K$19,"")</f>
        <v>0</v>
      </c>
      <c r="J207" s="190">
        <f>IFERROR('Input| Projects'!M207*'Input| Escalations'!$K$19,"")</f>
        <v>0</v>
      </c>
      <c r="K207" s="190">
        <f>IFERROR('Input| Projects'!N207*'Input| Escalations'!$K$19,"")</f>
        <v>0</v>
      </c>
      <c r="L207" s="190">
        <f>IFERROR('Input| Projects'!O207*'Input| Escalations'!$K$19,"")</f>
        <v>0</v>
      </c>
      <c r="M207" s="150" t="str">
        <f>IF(ABS(SUM(F207:L207)-(SUM('Input| Projects'!I207:O207)*'Input| Escalations'!$K$19))&lt;0.0000001,"",1)</f>
        <v/>
      </c>
      <c r="N207" s="192">
        <f>'Input| Projects'!$Y207*INDEX('Input| Escalations'!$H$33:$N$33,MATCH('Calc| Project Costs'!N$9,'Input| Escalations'!$H$23:$N$23,0))+'Input| Projects'!$Z207*INDEX('Input| Escalations'!$H$34:$N$34,MATCH('Calc| Project Costs'!N$9,'Input| Escalations'!$H$23:$N$23,0))+'Input| Projects'!$AA207*INDEX('Input| Escalations'!$H$35:$N$35,MATCH('Calc| Project Costs'!N$9,'Input| Escalations'!$H$23:$N$23,0))+1</f>
        <v>1</v>
      </c>
      <c r="O207" s="192">
        <f>'Input| Projects'!$Y207*INDEX('Input| Escalations'!$H$33:$N$33,MATCH('Calc| Project Costs'!O$9,'Input| Escalations'!$H$23:$N$23,0))+'Input| Projects'!$Z207*INDEX('Input| Escalations'!$H$34:$N$34,MATCH('Calc| Project Costs'!O$9,'Input| Escalations'!$H$23:$N$23,0))+'Input| Projects'!$AA207*INDEX('Input| Escalations'!$H$35:$N$35,MATCH('Calc| Project Costs'!O$9,'Input| Escalations'!$H$23:$N$23,0))+1</f>
        <v>1</v>
      </c>
      <c r="P207" s="192">
        <f>'Input| Projects'!$Y207*INDEX('Input| Escalations'!$H$33:$N$33,MATCH('Calc| Project Costs'!P$9,'Input| Escalations'!$H$23:$N$23,0))+'Input| Projects'!$Z207*INDEX('Input| Escalations'!$H$34:$N$34,MATCH('Calc| Project Costs'!P$9,'Input| Escalations'!$H$23:$N$23,0))+'Input| Projects'!$AA207*INDEX('Input| Escalations'!$H$35:$N$35,MATCH('Calc| Project Costs'!P$9,'Input| Escalations'!$H$23:$N$23,0))+1</f>
        <v>1</v>
      </c>
      <c r="Q207" s="192">
        <f>'Input| Projects'!$Y207*INDEX('Input| Escalations'!$H$33:$N$33,MATCH('Calc| Project Costs'!Q$9,'Input| Escalations'!$H$23:$N$23,0))+'Input| Projects'!$Z207*INDEX('Input| Escalations'!$H$34:$N$34,MATCH('Calc| Project Costs'!Q$9,'Input| Escalations'!$H$23:$N$23,0))+'Input| Projects'!$AA207*INDEX('Input| Escalations'!$H$35:$N$35,MATCH('Calc| Project Costs'!Q$9,'Input| Escalations'!$H$23:$N$23,0))+1</f>
        <v>1</v>
      </c>
      <c r="R207" s="192">
        <f>'Input| Projects'!$Y207*INDEX('Input| Escalations'!$H$33:$N$33,MATCH('Calc| Project Costs'!R$9,'Input| Escalations'!$H$23:$N$23,0))+'Input| Projects'!$Z207*INDEX('Input| Escalations'!$H$34:$N$34,MATCH('Calc| Project Costs'!R$9,'Input| Escalations'!$H$23:$N$23,0))+'Input| Projects'!$AA207*INDEX('Input| Escalations'!$H$35:$N$35,MATCH('Calc| Project Costs'!R$9,'Input| Escalations'!$H$23:$N$23,0))+1</f>
        <v>1</v>
      </c>
      <c r="S207" s="192">
        <f>'Input| Projects'!$Y207*INDEX('Input| Escalations'!$H$33:$N$33,MATCH('Calc| Project Costs'!S$9,'Input| Escalations'!$H$23:$N$23,0))+'Input| Projects'!$Z207*INDEX('Input| Escalations'!$H$34:$N$34,MATCH('Calc| Project Costs'!S$9,'Input| Escalations'!$H$23:$N$23,0))+'Input| Projects'!$AA207*INDEX('Input| Escalations'!$H$35:$N$35,MATCH('Calc| Project Costs'!S$9,'Input| Escalations'!$H$23:$N$23,0))+1</f>
        <v>1</v>
      </c>
      <c r="T207" s="192">
        <f>'Input| Projects'!$Y207*INDEX('Input| Escalations'!$H$33:$N$33,MATCH('Calc| Project Costs'!T$9,'Input| Escalations'!$H$23:$N$23,0))+'Input| Projects'!$Z207*INDEX('Input| Escalations'!$H$34:$N$34,MATCH('Calc| Project Costs'!T$9,'Input| Escalations'!$H$23:$N$23,0))+'Input| Projects'!$AA207*INDEX('Input| Escalations'!$H$35:$N$35,MATCH('Calc| Project Costs'!T$9,'Input| Escalations'!$H$23:$N$23,0))+1</f>
        <v>1</v>
      </c>
      <c r="U207" s="106"/>
      <c r="V207" s="186">
        <f t="shared" si="126"/>
        <v>143.96622999999997</v>
      </c>
      <c r="W207" s="186">
        <f t="shared" si="127"/>
        <v>0</v>
      </c>
      <c r="X207" s="186">
        <f t="shared" si="128"/>
        <v>0</v>
      </c>
      <c r="Y207" s="186">
        <f t="shared" si="104"/>
        <v>0</v>
      </c>
      <c r="Z207" s="186">
        <f t="shared" si="105"/>
        <v>0</v>
      </c>
      <c r="AA207" s="186">
        <f t="shared" si="106"/>
        <v>0</v>
      </c>
      <c r="AB207" s="186">
        <f t="shared" si="107"/>
        <v>0</v>
      </c>
      <c r="AC207" s="106"/>
      <c r="AD207" s="186">
        <f>'Input| Projects'!Q207*N207*'Input| Escalations'!$K$19</f>
        <v>0</v>
      </c>
      <c r="AE207" s="186">
        <f>'Input| Projects'!R207*O207*'Input| Escalations'!$K$19</f>
        <v>0</v>
      </c>
      <c r="AF207" s="186">
        <f>'Input| Projects'!S207*P207*'Input| Escalations'!$K$19</f>
        <v>0</v>
      </c>
      <c r="AG207" s="186">
        <f>'Input| Projects'!T207*Q207*'Input| Escalations'!$K$19</f>
        <v>0</v>
      </c>
      <c r="AH207" s="186">
        <f>'Input| Projects'!U207*R207*'Input| Escalations'!$K$19</f>
        <v>0</v>
      </c>
      <c r="AI207" s="186">
        <f>'Input| Projects'!V207*S207*'Input| Escalations'!$K$19</f>
        <v>0</v>
      </c>
      <c r="AJ207" s="186">
        <f>'Input| Projects'!W207*T207*'Input| Escalations'!$K$19</f>
        <v>0</v>
      </c>
      <c r="AK207" s="106"/>
      <c r="AL207" s="186">
        <f>IFERROR(IF('Input| Overheads'!$C$42="Direct costs",SUMPRODUCT(--('Input| Projects'!$AC207="Yes"),'Calc| Overheads Allocation'!C$8,'Calc| Project Costs'!V207),IF('Input| Overheads'!$C$42="Internal labour",SUMPRODUCT(--('Input| Projects'!$AC207="Yes"),'Calc| Overheads Allocation'!C$8,'Calc| Project Costs'!V207,'Input| Projects'!$Y207),IF('Input| Overheads'!$C$42="DNSP defined",SUMPRODUCT(--('Input| Projects'!$AC207="Yes"),'Calc| Overheads Allocation'!C$61,'Input| Projects'!$AF207),""))),"")</f>
        <v>61.736599999999996</v>
      </c>
      <c r="AM207" s="186">
        <f>IFERROR(IF('Input| Overheads'!$C$42="Direct costs",SUMPRODUCT(--('Input| Projects'!$AC207="Yes"),'Calc| Overheads Allocation'!D$8,'Calc| Project Costs'!W207),IF('Input| Overheads'!$C$42="Internal labour",SUMPRODUCT(--('Input| Projects'!$AC207="Yes"),'Calc| Overheads Allocation'!D$8,'Calc| Project Costs'!W207,'Input| Projects'!$Y207),IF('Input| Overheads'!$C$42="DNSP defined",SUMPRODUCT(--('Input| Projects'!$AC207="Yes"),'Calc| Overheads Allocation'!D$61,'Input| Projects'!$AF207),""))),"")</f>
        <v>0</v>
      </c>
      <c r="AN207" s="186">
        <f>IFERROR(IF('Input| Overheads'!$C$42="Direct costs",SUMPRODUCT(--('Input| Projects'!$AC207="Yes"),'Calc| Overheads Allocation'!E$8,'Calc| Project Costs'!X207),IF('Input| Overheads'!$C$42="Internal labour",SUMPRODUCT(--('Input| Projects'!$AC207="Yes"),'Calc| Overheads Allocation'!E$8,'Calc| Project Costs'!X207,'Input| Projects'!$Y207),IF('Input| Overheads'!$C$42="DNSP defined",SUMPRODUCT(--('Input| Projects'!$AC207="Yes"),'Calc| Overheads Allocation'!E$61,'Input| Projects'!$AF207),""))),"")</f>
        <v>0</v>
      </c>
      <c r="AO207" s="186">
        <f>IFERROR(IF('Input| Overheads'!$C$42="Direct costs",SUMPRODUCT(--('Input| Projects'!$AC207="Yes"),'Calc| Overheads Allocation'!F$8,'Calc| Project Costs'!Y207),IF('Input| Overheads'!$C$42="Internal labour",SUMPRODUCT(--('Input| Projects'!$AC207="Yes"),'Calc| Overheads Allocation'!F$8,'Calc| Project Costs'!Y207,'Input| Projects'!$Y207),IF('Input| Overheads'!$C$42="DNSP defined",SUMPRODUCT(--('Input| Projects'!$AC207="Yes"),'Calc| Overheads Allocation'!F$61,'Input| Projects'!$AF207),""))),"")</f>
        <v>0</v>
      </c>
      <c r="AP207" s="186">
        <f>IFERROR(IF('Input| Overheads'!$C$42="Direct costs",SUMPRODUCT(--('Input| Projects'!$AC207="Yes"),'Calc| Overheads Allocation'!G$8,'Calc| Project Costs'!Z207),IF('Input| Overheads'!$C$42="Internal labour",SUMPRODUCT(--('Input| Projects'!$AC207="Yes"),'Calc| Overheads Allocation'!G$8,'Calc| Project Costs'!Z207,'Input| Projects'!$Y207),IF('Input| Overheads'!$C$42="DNSP defined",SUMPRODUCT(--('Input| Projects'!$AC207="Yes"),'Calc| Overheads Allocation'!G$61,'Input| Projects'!$AF207),""))),"")</f>
        <v>0</v>
      </c>
      <c r="AQ207" s="186">
        <f>IFERROR(IF('Input| Overheads'!$C$42="Direct costs",SUMPRODUCT(--('Input| Projects'!$AC207="Yes"),'Calc| Overheads Allocation'!H$8,'Calc| Project Costs'!AA207),IF('Input| Overheads'!$C$42="Internal labour",SUMPRODUCT(--('Input| Projects'!$AC207="Yes"),'Calc| Overheads Allocation'!H$8,'Calc| Project Costs'!AA207,'Input| Projects'!$Y207),IF('Input| Overheads'!$C$42="DNSP defined",SUMPRODUCT(--('Input| Projects'!$AC207="Yes"),'Calc| Overheads Allocation'!H$61,'Input| Projects'!$AF207),""))),"")</f>
        <v>0</v>
      </c>
      <c r="AR207" s="186">
        <f>IFERROR(IF('Input| Overheads'!$C$42="Direct costs",SUMPRODUCT(--('Input| Projects'!$AC207="Yes"),'Calc| Overheads Allocation'!I$8,'Calc| Project Costs'!AB207),IF('Input| Overheads'!$C$42="Internal labour",SUMPRODUCT(--('Input| Projects'!$AC207="Yes"),'Calc| Overheads Allocation'!I$8,'Calc| Project Costs'!AB207,'Input| Projects'!$Y207),IF('Input| Overheads'!$C$42="DNSP defined",SUMPRODUCT(--('Input| Projects'!$AC207="Yes"),'Calc| Overheads Allocation'!I$61,'Input| Projects'!$AF207),""))),"")</f>
        <v>0</v>
      </c>
      <c r="AS207" s="106"/>
      <c r="AT207" s="186">
        <f>IFERROR(IF('Input| Overheads'!$C$42="Direct costs",SUMPRODUCT(--('Input| Projects'!$AD207="Yes"),'Calc| Overheads Allocation'!C$9,'Calc| Project Costs'!V207),IF('Input| Overheads'!$C$42="Internal labour",SUMPRODUCT(--('Input| Projects'!$AD207="Yes"),'Calc| Overheads Allocation'!C$9,'Calc| Project Costs'!V207,'Input| Projects'!$Y207),IF('Input| Overheads'!$C$42="DNSP defined",SUMPRODUCT(--('Input| Projects'!$AD207="Yes"),'Calc| Overheads Allocation'!C$62,'Input| Projects'!$AG207),""))),"")</f>
        <v>0</v>
      </c>
      <c r="AU207" s="186">
        <f>IFERROR(IF('Input| Overheads'!$C$42="Direct costs",SUMPRODUCT(--('Input| Projects'!$AD207="Yes"),'Calc| Overheads Allocation'!D$9,'Calc| Project Costs'!W207),IF('Input| Overheads'!$C$42="Internal labour",SUMPRODUCT(--('Input| Projects'!$AD207="Yes"),'Calc| Overheads Allocation'!D$9,'Calc| Project Costs'!W207,'Input| Projects'!$Y207),IF('Input| Overheads'!$C$42="DNSP defined",SUMPRODUCT(--('Input| Projects'!$AD207="Yes"),'Calc| Overheads Allocation'!D$62,'Input| Projects'!$AG207),""))),"")</f>
        <v>0</v>
      </c>
      <c r="AV207" s="186">
        <f>IFERROR(IF('Input| Overheads'!$C$42="Direct costs",SUMPRODUCT(--('Input| Projects'!$AD207="Yes"),'Calc| Overheads Allocation'!E$9,'Calc| Project Costs'!X207),IF('Input| Overheads'!$C$42="Internal labour",SUMPRODUCT(--('Input| Projects'!$AD207="Yes"),'Calc| Overheads Allocation'!E$9,'Calc| Project Costs'!X207,'Input| Projects'!$Y207),IF('Input| Overheads'!$C$42="DNSP defined",SUMPRODUCT(--('Input| Projects'!$AD207="Yes"),'Calc| Overheads Allocation'!E$62,'Input| Projects'!$AG207),""))),"")</f>
        <v>0</v>
      </c>
      <c r="AW207" s="186">
        <f>IFERROR(IF('Input| Overheads'!$C$42="Direct costs",SUMPRODUCT(--('Input| Projects'!$AD207="Yes"),'Calc| Overheads Allocation'!F$9,'Calc| Project Costs'!Y207),IF('Input| Overheads'!$C$42="Internal labour",SUMPRODUCT(--('Input| Projects'!$AD207="Yes"),'Calc| Overheads Allocation'!F$9,'Calc| Project Costs'!Y207,'Input| Projects'!$Y207),IF('Input| Overheads'!$C$42="DNSP defined",SUMPRODUCT(--('Input| Projects'!$AD207="Yes"),'Calc| Overheads Allocation'!F$62,'Input| Projects'!$AG207),""))),"")</f>
        <v>0</v>
      </c>
      <c r="AX207" s="186">
        <f>IFERROR(IF('Input| Overheads'!$C$42="Direct costs",SUMPRODUCT(--('Input| Projects'!$AD207="Yes"),'Calc| Overheads Allocation'!G$9,'Calc| Project Costs'!Z207),IF('Input| Overheads'!$C$42="Internal labour",SUMPRODUCT(--('Input| Projects'!$AD207="Yes"),'Calc| Overheads Allocation'!G$9,'Calc| Project Costs'!Z207,'Input| Projects'!$Y207),IF('Input| Overheads'!$C$42="DNSP defined",SUMPRODUCT(--('Input| Projects'!$AD207="Yes"),'Calc| Overheads Allocation'!G$62,'Input| Projects'!$AG207),""))),"")</f>
        <v>0</v>
      </c>
      <c r="AY207" s="186">
        <f>IFERROR(IF('Input| Overheads'!$C$42="Direct costs",SUMPRODUCT(--('Input| Projects'!$AD207="Yes"),'Calc| Overheads Allocation'!H$9,'Calc| Project Costs'!AA207),IF('Input| Overheads'!$C$42="Internal labour",SUMPRODUCT(--('Input| Projects'!$AD207="Yes"),'Calc| Overheads Allocation'!H$9,'Calc| Project Costs'!AA207,'Input| Projects'!$Y207),IF('Input| Overheads'!$C$42="DNSP defined",SUMPRODUCT(--('Input| Projects'!$AD207="Yes"),'Calc| Overheads Allocation'!H$62,'Input| Projects'!$AG207),""))),"")</f>
        <v>0</v>
      </c>
      <c r="AZ207" s="186">
        <f>IFERROR(IF('Input| Overheads'!$C$42="Direct costs",SUMPRODUCT(--('Input| Projects'!$AD207="Yes"),'Calc| Overheads Allocation'!I$9,'Calc| Project Costs'!AB207),IF('Input| Overheads'!$C$42="Internal labour",SUMPRODUCT(--('Input| Projects'!$AD207="Yes"),'Calc| Overheads Allocation'!I$9,'Calc| Project Costs'!AB207,'Input| Projects'!$Y207),IF('Input| Overheads'!$C$42="DNSP defined",SUMPRODUCT(--('Input| Projects'!$AD207="Yes"),'Calc| Overheads Allocation'!I$62,'Input| Projects'!$AG207),""))),"")</f>
        <v>0</v>
      </c>
      <c r="BA207" s="106"/>
      <c r="BB207" s="186">
        <f t="shared" si="129"/>
        <v>61.736599999999996</v>
      </c>
      <c r="BC207" s="186">
        <f t="shared" si="130"/>
        <v>0</v>
      </c>
      <c r="BD207" s="186">
        <f t="shared" si="131"/>
        <v>0</v>
      </c>
      <c r="BE207" s="186">
        <f t="shared" si="108"/>
        <v>0</v>
      </c>
      <c r="BF207" s="186">
        <f t="shared" si="109"/>
        <v>0</v>
      </c>
      <c r="BG207" s="186">
        <f t="shared" si="110"/>
        <v>0</v>
      </c>
      <c r="BH207" s="186">
        <f t="shared" si="111"/>
        <v>0</v>
      </c>
      <c r="BI207" s="97"/>
      <c r="BJ207" s="186">
        <f t="shared" si="112"/>
        <v>0</v>
      </c>
      <c r="BK207" s="186" t="str">
        <f t="shared" si="113"/>
        <v/>
      </c>
      <c r="BL207" s="186" t="str">
        <f t="shared" si="114"/>
        <v/>
      </c>
      <c r="BM207" s="186" t="str">
        <f t="shared" si="115"/>
        <v/>
      </c>
      <c r="BN207" s="186" t="str">
        <f t="shared" si="116"/>
        <v/>
      </c>
      <c r="BO207" s="186" t="str">
        <f t="shared" si="117"/>
        <v/>
      </c>
      <c r="BP207" s="186" t="str">
        <f t="shared" si="118"/>
        <v/>
      </c>
      <c r="BQ207" s="97"/>
      <c r="BR207" s="186">
        <f t="shared" si="119"/>
        <v>205.70282999999995</v>
      </c>
      <c r="BS207" s="186">
        <f t="shared" si="120"/>
        <v>0</v>
      </c>
      <c r="BT207" s="222">
        <f t="shared" si="121"/>
        <v>0</v>
      </c>
      <c r="BU207" s="222">
        <f t="shared" si="122"/>
        <v>0</v>
      </c>
      <c r="BV207" s="222">
        <f t="shared" si="123"/>
        <v>0</v>
      </c>
      <c r="BW207" s="222">
        <f t="shared" si="124"/>
        <v>0</v>
      </c>
      <c r="BX207" s="222">
        <f t="shared" si="125"/>
        <v>0</v>
      </c>
      <c r="BY207" s="106"/>
      <c r="BZ207" s="197">
        <f>IF(SUMIF('Input| Projects'!$AS$8:$CP$8,"Dx",'Input| Projects'!$AS207:$CP207)=0,"",SUMIF('Input| Projects'!$AS$8:$CP$8,"Dx",'Input| Projects'!$AS207:$CP207))</f>
        <v>1</v>
      </c>
      <c r="CA207" s="197" t="str">
        <f>IF(SUMIF('Input| Projects'!$AS$8:$CP$8,"Tx",'Input| Projects'!$AS207:$CP207)=0,"",SUMIF('Input| Projects'!$AS$8:$CP$8,"Tx",'Input| Projects'!$AS207:$CP207))</f>
        <v/>
      </c>
      <c r="CB207" s="150" t="str">
        <f t="shared" si="132"/>
        <v/>
      </c>
    </row>
    <row r="208" spans="2:80" x14ac:dyDescent="0.2">
      <c r="B208" s="201">
        <f>IFERROR('Input| Projects'!B208,"")</f>
        <v>199</v>
      </c>
      <c r="C208" s="42" t="str">
        <f>IFERROR(IF('Input| Projects'!C208="","",'Input| Projects'!C208),"")</f>
        <v>Replace Single Pole PT</v>
      </c>
      <c r="D208" s="42" t="str">
        <f>IFERROR(IF('Input| Projects'!D208="","",'Input| Projects'!D208),"")</f>
        <v>REP_01.04.11</v>
      </c>
      <c r="E208" s="104"/>
      <c r="F208" s="190">
        <f>IFERROR('Input| Projects'!I208*'Input| Escalations'!$K$19,"")</f>
        <v>2487.3196000000003</v>
      </c>
      <c r="G208" s="190">
        <f>IFERROR('Input| Projects'!J208*'Input| Escalations'!$K$19,"")</f>
        <v>0</v>
      </c>
      <c r="H208" s="190">
        <f>IFERROR('Input| Projects'!K208*'Input| Escalations'!$K$19,"")</f>
        <v>0</v>
      </c>
      <c r="I208" s="190">
        <f>IFERROR('Input| Projects'!L208*'Input| Escalations'!$K$19,"")</f>
        <v>0</v>
      </c>
      <c r="J208" s="190">
        <f>IFERROR('Input| Projects'!M208*'Input| Escalations'!$K$19,"")</f>
        <v>0</v>
      </c>
      <c r="K208" s="190">
        <f>IFERROR('Input| Projects'!N208*'Input| Escalations'!$K$19,"")</f>
        <v>0</v>
      </c>
      <c r="L208" s="190">
        <f>IFERROR('Input| Projects'!O208*'Input| Escalations'!$K$19,"")</f>
        <v>0</v>
      </c>
      <c r="M208" s="150" t="str">
        <f>IF(ABS(SUM(F208:L208)-(SUM('Input| Projects'!I208:O208)*'Input| Escalations'!$K$19))&lt;0.0000001,"",1)</f>
        <v/>
      </c>
      <c r="N208" s="192">
        <f>'Input| Projects'!$Y208*INDEX('Input| Escalations'!$H$33:$N$33,MATCH('Calc| Project Costs'!N$9,'Input| Escalations'!$H$23:$N$23,0))+'Input| Projects'!$Z208*INDEX('Input| Escalations'!$H$34:$N$34,MATCH('Calc| Project Costs'!N$9,'Input| Escalations'!$H$23:$N$23,0))+'Input| Projects'!$AA208*INDEX('Input| Escalations'!$H$35:$N$35,MATCH('Calc| Project Costs'!N$9,'Input| Escalations'!$H$23:$N$23,0))+1</f>
        <v>1</v>
      </c>
      <c r="O208" s="192">
        <f>'Input| Projects'!$Y208*INDEX('Input| Escalations'!$H$33:$N$33,MATCH('Calc| Project Costs'!O$9,'Input| Escalations'!$H$23:$N$23,0))+'Input| Projects'!$Z208*INDEX('Input| Escalations'!$H$34:$N$34,MATCH('Calc| Project Costs'!O$9,'Input| Escalations'!$H$23:$N$23,0))+'Input| Projects'!$AA208*INDEX('Input| Escalations'!$H$35:$N$35,MATCH('Calc| Project Costs'!O$9,'Input| Escalations'!$H$23:$N$23,0))+1</f>
        <v>1</v>
      </c>
      <c r="P208" s="192">
        <f>'Input| Projects'!$Y208*INDEX('Input| Escalations'!$H$33:$N$33,MATCH('Calc| Project Costs'!P$9,'Input| Escalations'!$H$23:$N$23,0))+'Input| Projects'!$Z208*INDEX('Input| Escalations'!$H$34:$N$34,MATCH('Calc| Project Costs'!P$9,'Input| Escalations'!$H$23:$N$23,0))+'Input| Projects'!$AA208*INDEX('Input| Escalations'!$H$35:$N$35,MATCH('Calc| Project Costs'!P$9,'Input| Escalations'!$H$23:$N$23,0))+1</f>
        <v>1</v>
      </c>
      <c r="Q208" s="192">
        <f>'Input| Projects'!$Y208*INDEX('Input| Escalations'!$H$33:$N$33,MATCH('Calc| Project Costs'!Q$9,'Input| Escalations'!$H$23:$N$23,0))+'Input| Projects'!$Z208*INDEX('Input| Escalations'!$H$34:$N$34,MATCH('Calc| Project Costs'!Q$9,'Input| Escalations'!$H$23:$N$23,0))+'Input| Projects'!$AA208*INDEX('Input| Escalations'!$H$35:$N$35,MATCH('Calc| Project Costs'!Q$9,'Input| Escalations'!$H$23:$N$23,0))+1</f>
        <v>1</v>
      </c>
      <c r="R208" s="192">
        <f>'Input| Projects'!$Y208*INDEX('Input| Escalations'!$H$33:$N$33,MATCH('Calc| Project Costs'!R$9,'Input| Escalations'!$H$23:$N$23,0))+'Input| Projects'!$Z208*INDEX('Input| Escalations'!$H$34:$N$34,MATCH('Calc| Project Costs'!R$9,'Input| Escalations'!$H$23:$N$23,0))+'Input| Projects'!$AA208*INDEX('Input| Escalations'!$H$35:$N$35,MATCH('Calc| Project Costs'!R$9,'Input| Escalations'!$H$23:$N$23,0))+1</f>
        <v>1</v>
      </c>
      <c r="S208" s="192">
        <f>'Input| Projects'!$Y208*INDEX('Input| Escalations'!$H$33:$N$33,MATCH('Calc| Project Costs'!S$9,'Input| Escalations'!$H$23:$N$23,0))+'Input| Projects'!$Z208*INDEX('Input| Escalations'!$H$34:$N$34,MATCH('Calc| Project Costs'!S$9,'Input| Escalations'!$H$23:$N$23,0))+'Input| Projects'!$AA208*INDEX('Input| Escalations'!$H$35:$N$35,MATCH('Calc| Project Costs'!S$9,'Input| Escalations'!$H$23:$N$23,0))+1</f>
        <v>1</v>
      </c>
      <c r="T208" s="192">
        <f>'Input| Projects'!$Y208*INDEX('Input| Escalations'!$H$33:$N$33,MATCH('Calc| Project Costs'!T$9,'Input| Escalations'!$H$23:$N$23,0))+'Input| Projects'!$Z208*INDEX('Input| Escalations'!$H$34:$N$34,MATCH('Calc| Project Costs'!T$9,'Input| Escalations'!$H$23:$N$23,0))+'Input| Projects'!$AA208*INDEX('Input| Escalations'!$H$35:$N$35,MATCH('Calc| Project Costs'!T$9,'Input| Escalations'!$H$23:$N$23,0))+1</f>
        <v>1</v>
      </c>
      <c r="U208" s="106"/>
      <c r="V208" s="186">
        <f t="shared" si="126"/>
        <v>2487.3196000000003</v>
      </c>
      <c r="W208" s="186">
        <f t="shared" si="127"/>
        <v>0</v>
      </c>
      <c r="X208" s="186">
        <f t="shared" si="128"/>
        <v>0</v>
      </c>
      <c r="Y208" s="186">
        <f t="shared" si="104"/>
        <v>0</v>
      </c>
      <c r="Z208" s="186">
        <f t="shared" si="105"/>
        <v>0</v>
      </c>
      <c r="AA208" s="186">
        <f t="shared" si="106"/>
        <v>0</v>
      </c>
      <c r="AB208" s="186">
        <f t="shared" si="107"/>
        <v>0</v>
      </c>
      <c r="AC208" s="106"/>
      <c r="AD208" s="186">
        <f>'Input| Projects'!Q208*N208*'Input| Escalations'!$K$19</f>
        <v>0</v>
      </c>
      <c r="AE208" s="186">
        <f>'Input| Projects'!R208*O208*'Input| Escalations'!$K$19</f>
        <v>0</v>
      </c>
      <c r="AF208" s="186">
        <f>'Input| Projects'!S208*P208*'Input| Escalations'!$K$19</f>
        <v>0</v>
      </c>
      <c r="AG208" s="186">
        <f>'Input| Projects'!T208*Q208*'Input| Escalations'!$K$19</f>
        <v>0</v>
      </c>
      <c r="AH208" s="186">
        <f>'Input| Projects'!U208*R208*'Input| Escalations'!$K$19</f>
        <v>0</v>
      </c>
      <c r="AI208" s="186">
        <f>'Input| Projects'!V208*S208*'Input| Escalations'!$K$19</f>
        <v>0</v>
      </c>
      <c r="AJ208" s="186">
        <f>'Input| Projects'!W208*T208*'Input| Escalations'!$K$19</f>
        <v>0</v>
      </c>
      <c r="AK208" s="106"/>
      <c r="AL208" s="186">
        <f>IFERROR(IF('Input| Overheads'!$C$42="Direct costs",SUMPRODUCT(--('Input| Projects'!$AC208="Yes"),'Calc| Overheads Allocation'!C$8,'Calc| Project Costs'!V208),IF('Input| Overheads'!$C$42="Internal labour",SUMPRODUCT(--('Input| Projects'!$AC208="Yes"),'Calc| Overheads Allocation'!C$8,'Calc| Project Costs'!V208,'Input| Projects'!$Y208),IF('Input| Overheads'!$C$42="DNSP defined",SUMPRODUCT(--('Input| Projects'!$AC208="Yes"),'Calc| Overheads Allocation'!C$61,'Input| Projects'!$AF208),""))),"")</f>
        <v>1365.7047500000001</v>
      </c>
      <c r="AM208" s="186">
        <f>IFERROR(IF('Input| Overheads'!$C$42="Direct costs",SUMPRODUCT(--('Input| Projects'!$AC208="Yes"),'Calc| Overheads Allocation'!D$8,'Calc| Project Costs'!W208),IF('Input| Overheads'!$C$42="Internal labour",SUMPRODUCT(--('Input| Projects'!$AC208="Yes"),'Calc| Overheads Allocation'!D$8,'Calc| Project Costs'!W208,'Input| Projects'!$Y208),IF('Input| Overheads'!$C$42="DNSP defined",SUMPRODUCT(--('Input| Projects'!$AC208="Yes"),'Calc| Overheads Allocation'!D$61,'Input| Projects'!$AF208),""))),"")</f>
        <v>0</v>
      </c>
      <c r="AN208" s="186">
        <f>IFERROR(IF('Input| Overheads'!$C$42="Direct costs",SUMPRODUCT(--('Input| Projects'!$AC208="Yes"),'Calc| Overheads Allocation'!E$8,'Calc| Project Costs'!X208),IF('Input| Overheads'!$C$42="Internal labour",SUMPRODUCT(--('Input| Projects'!$AC208="Yes"),'Calc| Overheads Allocation'!E$8,'Calc| Project Costs'!X208,'Input| Projects'!$Y208),IF('Input| Overheads'!$C$42="DNSP defined",SUMPRODUCT(--('Input| Projects'!$AC208="Yes"),'Calc| Overheads Allocation'!E$61,'Input| Projects'!$AF208),""))),"")</f>
        <v>0</v>
      </c>
      <c r="AO208" s="186">
        <f>IFERROR(IF('Input| Overheads'!$C$42="Direct costs",SUMPRODUCT(--('Input| Projects'!$AC208="Yes"),'Calc| Overheads Allocation'!F$8,'Calc| Project Costs'!Y208),IF('Input| Overheads'!$C$42="Internal labour",SUMPRODUCT(--('Input| Projects'!$AC208="Yes"),'Calc| Overheads Allocation'!F$8,'Calc| Project Costs'!Y208,'Input| Projects'!$Y208),IF('Input| Overheads'!$C$42="DNSP defined",SUMPRODUCT(--('Input| Projects'!$AC208="Yes"),'Calc| Overheads Allocation'!F$61,'Input| Projects'!$AF208),""))),"")</f>
        <v>0</v>
      </c>
      <c r="AP208" s="186">
        <f>IFERROR(IF('Input| Overheads'!$C$42="Direct costs",SUMPRODUCT(--('Input| Projects'!$AC208="Yes"),'Calc| Overheads Allocation'!G$8,'Calc| Project Costs'!Z208),IF('Input| Overheads'!$C$42="Internal labour",SUMPRODUCT(--('Input| Projects'!$AC208="Yes"),'Calc| Overheads Allocation'!G$8,'Calc| Project Costs'!Z208,'Input| Projects'!$Y208),IF('Input| Overheads'!$C$42="DNSP defined",SUMPRODUCT(--('Input| Projects'!$AC208="Yes"),'Calc| Overheads Allocation'!G$61,'Input| Projects'!$AF208),""))),"")</f>
        <v>0</v>
      </c>
      <c r="AQ208" s="186">
        <f>IFERROR(IF('Input| Overheads'!$C$42="Direct costs",SUMPRODUCT(--('Input| Projects'!$AC208="Yes"),'Calc| Overheads Allocation'!H$8,'Calc| Project Costs'!AA208),IF('Input| Overheads'!$C$42="Internal labour",SUMPRODUCT(--('Input| Projects'!$AC208="Yes"),'Calc| Overheads Allocation'!H$8,'Calc| Project Costs'!AA208,'Input| Projects'!$Y208),IF('Input| Overheads'!$C$42="DNSP defined",SUMPRODUCT(--('Input| Projects'!$AC208="Yes"),'Calc| Overheads Allocation'!H$61,'Input| Projects'!$AF208),""))),"")</f>
        <v>0</v>
      </c>
      <c r="AR208" s="186">
        <f>IFERROR(IF('Input| Overheads'!$C$42="Direct costs",SUMPRODUCT(--('Input| Projects'!$AC208="Yes"),'Calc| Overheads Allocation'!I$8,'Calc| Project Costs'!AB208),IF('Input| Overheads'!$C$42="Internal labour",SUMPRODUCT(--('Input| Projects'!$AC208="Yes"),'Calc| Overheads Allocation'!I$8,'Calc| Project Costs'!AB208,'Input| Projects'!$Y208),IF('Input| Overheads'!$C$42="DNSP defined",SUMPRODUCT(--('Input| Projects'!$AC208="Yes"),'Calc| Overheads Allocation'!I$61,'Input| Projects'!$AF208),""))),"")</f>
        <v>0</v>
      </c>
      <c r="AS208" s="106"/>
      <c r="AT208" s="186">
        <f>IFERROR(IF('Input| Overheads'!$C$42="Direct costs",SUMPRODUCT(--('Input| Projects'!$AD208="Yes"),'Calc| Overheads Allocation'!C$9,'Calc| Project Costs'!V208),IF('Input| Overheads'!$C$42="Internal labour",SUMPRODUCT(--('Input| Projects'!$AD208="Yes"),'Calc| Overheads Allocation'!C$9,'Calc| Project Costs'!V208,'Input| Projects'!$Y208),IF('Input| Overheads'!$C$42="DNSP defined",SUMPRODUCT(--('Input| Projects'!$AD208="Yes"),'Calc| Overheads Allocation'!C$62,'Input| Projects'!$AG208),""))),"")</f>
        <v>0</v>
      </c>
      <c r="AU208" s="186">
        <f>IFERROR(IF('Input| Overheads'!$C$42="Direct costs",SUMPRODUCT(--('Input| Projects'!$AD208="Yes"),'Calc| Overheads Allocation'!D$9,'Calc| Project Costs'!W208),IF('Input| Overheads'!$C$42="Internal labour",SUMPRODUCT(--('Input| Projects'!$AD208="Yes"),'Calc| Overheads Allocation'!D$9,'Calc| Project Costs'!W208,'Input| Projects'!$Y208),IF('Input| Overheads'!$C$42="DNSP defined",SUMPRODUCT(--('Input| Projects'!$AD208="Yes"),'Calc| Overheads Allocation'!D$62,'Input| Projects'!$AG208),""))),"")</f>
        <v>0</v>
      </c>
      <c r="AV208" s="186">
        <f>IFERROR(IF('Input| Overheads'!$C$42="Direct costs",SUMPRODUCT(--('Input| Projects'!$AD208="Yes"),'Calc| Overheads Allocation'!E$9,'Calc| Project Costs'!X208),IF('Input| Overheads'!$C$42="Internal labour",SUMPRODUCT(--('Input| Projects'!$AD208="Yes"),'Calc| Overheads Allocation'!E$9,'Calc| Project Costs'!X208,'Input| Projects'!$Y208),IF('Input| Overheads'!$C$42="DNSP defined",SUMPRODUCT(--('Input| Projects'!$AD208="Yes"),'Calc| Overheads Allocation'!E$62,'Input| Projects'!$AG208),""))),"")</f>
        <v>0</v>
      </c>
      <c r="AW208" s="186">
        <f>IFERROR(IF('Input| Overheads'!$C$42="Direct costs",SUMPRODUCT(--('Input| Projects'!$AD208="Yes"),'Calc| Overheads Allocation'!F$9,'Calc| Project Costs'!Y208),IF('Input| Overheads'!$C$42="Internal labour",SUMPRODUCT(--('Input| Projects'!$AD208="Yes"),'Calc| Overheads Allocation'!F$9,'Calc| Project Costs'!Y208,'Input| Projects'!$Y208),IF('Input| Overheads'!$C$42="DNSP defined",SUMPRODUCT(--('Input| Projects'!$AD208="Yes"),'Calc| Overheads Allocation'!F$62,'Input| Projects'!$AG208),""))),"")</f>
        <v>0</v>
      </c>
      <c r="AX208" s="186">
        <f>IFERROR(IF('Input| Overheads'!$C$42="Direct costs",SUMPRODUCT(--('Input| Projects'!$AD208="Yes"),'Calc| Overheads Allocation'!G$9,'Calc| Project Costs'!Z208),IF('Input| Overheads'!$C$42="Internal labour",SUMPRODUCT(--('Input| Projects'!$AD208="Yes"),'Calc| Overheads Allocation'!G$9,'Calc| Project Costs'!Z208,'Input| Projects'!$Y208),IF('Input| Overheads'!$C$42="DNSP defined",SUMPRODUCT(--('Input| Projects'!$AD208="Yes"),'Calc| Overheads Allocation'!G$62,'Input| Projects'!$AG208),""))),"")</f>
        <v>0</v>
      </c>
      <c r="AY208" s="186">
        <f>IFERROR(IF('Input| Overheads'!$C$42="Direct costs",SUMPRODUCT(--('Input| Projects'!$AD208="Yes"),'Calc| Overheads Allocation'!H$9,'Calc| Project Costs'!AA208),IF('Input| Overheads'!$C$42="Internal labour",SUMPRODUCT(--('Input| Projects'!$AD208="Yes"),'Calc| Overheads Allocation'!H$9,'Calc| Project Costs'!AA208,'Input| Projects'!$Y208),IF('Input| Overheads'!$C$42="DNSP defined",SUMPRODUCT(--('Input| Projects'!$AD208="Yes"),'Calc| Overheads Allocation'!H$62,'Input| Projects'!$AG208),""))),"")</f>
        <v>0</v>
      </c>
      <c r="AZ208" s="186">
        <f>IFERROR(IF('Input| Overheads'!$C$42="Direct costs",SUMPRODUCT(--('Input| Projects'!$AD208="Yes"),'Calc| Overheads Allocation'!I$9,'Calc| Project Costs'!AB208),IF('Input| Overheads'!$C$42="Internal labour",SUMPRODUCT(--('Input| Projects'!$AD208="Yes"),'Calc| Overheads Allocation'!I$9,'Calc| Project Costs'!AB208,'Input| Projects'!$Y208),IF('Input| Overheads'!$C$42="DNSP defined",SUMPRODUCT(--('Input| Projects'!$AD208="Yes"),'Calc| Overheads Allocation'!I$62,'Input| Projects'!$AG208),""))),"")</f>
        <v>0</v>
      </c>
      <c r="BA208" s="106"/>
      <c r="BB208" s="186">
        <f t="shared" si="129"/>
        <v>1365.7047500000001</v>
      </c>
      <c r="BC208" s="186">
        <f t="shared" si="130"/>
        <v>0</v>
      </c>
      <c r="BD208" s="186">
        <f t="shared" si="131"/>
        <v>0</v>
      </c>
      <c r="BE208" s="186">
        <f t="shared" si="108"/>
        <v>0</v>
      </c>
      <c r="BF208" s="186">
        <f t="shared" si="109"/>
        <v>0</v>
      </c>
      <c r="BG208" s="186">
        <f t="shared" si="110"/>
        <v>0</v>
      </c>
      <c r="BH208" s="186">
        <f t="shared" si="111"/>
        <v>0</v>
      </c>
      <c r="BI208" s="97"/>
      <c r="BJ208" s="186">
        <f t="shared" si="112"/>
        <v>0</v>
      </c>
      <c r="BK208" s="186" t="str">
        <f t="shared" si="113"/>
        <v/>
      </c>
      <c r="BL208" s="186" t="str">
        <f t="shared" si="114"/>
        <v/>
      </c>
      <c r="BM208" s="186" t="str">
        <f t="shared" si="115"/>
        <v/>
      </c>
      <c r="BN208" s="186" t="str">
        <f t="shared" si="116"/>
        <v/>
      </c>
      <c r="BO208" s="186" t="str">
        <f t="shared" si="117"/>
        <v/>
      </c>
      <c r="BP208" s="186" t="str">
        <f t="shared" si="118"/>
        <v/>
      </c>
      <c r="BQ208" s="97"/>
      <c r="BR208" s="186">
        <f t="shared" si="119"/>
        <v>3853.0243500000006</v>
      </c>
      <c r="BS208" s="186">
        <f t="shared" si="120"/>
        <v>0</v>
      </c>
      <c r="BT208" s="222">
        <f t="shared" si="121"/>
        <v>0</v>
      </c>
      <c r="BU208" s="222">
        <f t="shared" si="122"/>
        <v>0</v>
      </c>
      <c r="BV208" s="222">
        <f t="shared" si="123"/>
        <v>0</v>
      </c>
      <c r="BW208" s="222">
        <f t="shared" si="124"/>
        <v>0</v>
      </c>
      <c r="BX208" s="222">
        <f t="shared" si="125"/>
        <v>0</v>
      </c>
      <c r="BY208" s="106"/>
      <c r="BZ208" s="197">
        <f>IF(SUMIF('Input| Projects'!$AS$8:$CP$8,"Dx",'Input| Projects'!$AS208:$CP208)=0,"",SUMIF('Input| Projects'!$AS$8:$CP$8,"Dx",'Input| Projects'!$AS208:$CP208))</f>
        <v>1.0000000000000002</v>
      </c>
      <c r="CA208" s="197" t="str">
        <f>IF(SUMIF('Input| Projects'!$AS$8:$CP$8,"Tx",'Input| Projects'!$AS208:$CP208)=0,"",SUMIF('Input| Projects'!$AS$8:$CP$8,"Tx",'Input| Projects'!$AS208:$CP208))</f>
        <v/>
      </c>
      <c r="CB208" s="150" t="str">
        <f t="shared" si="132"/>
        <v/>
      </c>
    </row>
    <row r="209" spans="2:80" x14ac:dyDescent="0.2">
      <c r="B209" s="201">
        <f>IFERROR('Input| Projects'!B209,"")</f>
        <v>200</v>
      </c>
      <c r="C209" s="42" t="str">
        <f>IFERROR(IF('Input| Projects'!C209="","",'Input| Projects'!C209),"")</f>
        <v>System Spares - Distribution Centres</v>
      </c>
      <c r="D209" s="42" t="str">
        <f>IFERROR(IF('Input| Projects'!D209="","",'Input| Projects'!D209),"")</f>
        <v>REP_01.04.13</v>
      </c>
      <c r="E209" s="104"/>
      <c r="F209" s="190">
        <f>IFERROR('Input| Projects'!I209*'Input| Escalations'!$K$19,"")</f>
        <v>120.09385</v>
      </c>
      <c r="G209" s="190">
        <f>IFERROR('Input| Projects'!J209*'Input| Escalations'!$K$19,"")</f>
        <v>0</v>
      </c>
      <c r="H209" s="190">
        <f>IFERROR('Input| Projects'!K209*'Input| Escalations'!$K$19,"")</f>
        <v>0</v>
      </c>
      <c r="I209" s="190">
        <f>IFERROR('Input| Projects'!L209*'Input| Escalations'!$K$19,"")</f>
        <v>0</v>
      </c>
      <c r="J209" s="190">
        <f>IFERROR('Input| Projects'!M209*'Input| Escalations'!$K$19,"")</f>
        <v>0</v>
      </c>
      <c r="K209" s="190">
        <f>IFERROR('Input| Projects'!N209*'Input| Escalations'!$K$19,"")</f>
        <v>0</v>
      </c>
      <c r="L209" s="190">
        <f>IFERROR('Input| Projects'!O209*'Input| Escalations'!$K$19,"")</f>
        <v>0</v>
      </c>
      <c r="M209" s="150" t="str">
        <f>IF(ABS(SUM(F209:L209)-(SUM('Input| Projects'!I209:O209)*'Input| Escalations'!$K$19))&lt;0.0000001,"",1)</f>
        <v/>
      </c>
      <c r="N209" s="192">
        <f>'Input| Projects'!$Y209*INDEX('Input| Escalations'!$H$33:$N$33,MATCH('Calc| Project Costs'!N$9,'Input| Escalations'!$H$23:$N$23,0))+'Input| Projects'!$Z209*INDEX('Input| Escalations'!$H$34:$N$34,MATCH('Calc| Project Costs'!N$9,'Input| Escalations'!$H$23:$N$23,0))+'Input| Projects'!$AA209*INDEX('Input| Escalations'!$H$35:$N$35,MATCH('Calc| Project Costs'!N$9,'Input| Escalations'!$H$23:$N$23,0))+1</f>
        <v>1</v>
      </c>
      <c r="O209" s="192">
        <f>'Input| Projects'!$Y209*INDEX('Input| Escalations'!$H$33:$N$33,MATCH('Calc| Project Costs'!O$9,'Input| Escalations'!$H$23:$N$23,0))+'Input| Projects'!$Z209*INDEX('Input| Escalations'!$H$34:$N$34,MATCH('Calc| Project Costs'!O$9,'Input| Escalations'!$H$23:$N$23,0))+'Input| Projects'!$AA209*INDEX('Input| Escalations'!$H$35:$N$35,MATCH('Calc| Project Costs'!O$9,'Input| Escalations'!$H$23:$N$23,0))+1</f>
        <v>1</v>
      </c>
      <c r="P209" s="192">
        <f>'Input| Projects'!$Y209*INDEX('Input| Escalations'!$H$33:$N$33,MATCH('Calc| Project Costs'!P$9,'Input| Escalations'!$H$23:$N$23,0))+'Input| Projects'!$Z209*INDEX('Input| Escalations'!$H$34:$N$34,MATCH('Calc| Project Costs'!P$9,'Input| Escalations'!$H$23:$N$23,0))+'Input| Projects'!$AA209*INDEX('Input| Escalations'!$H$35:$N$35,MATCH('Calc| Project Costs'!P$9,'Input| Escalations'!$H$23:$N$23,0))+1</f>
        <v>1</v>
      </c>
      <c r="Q209" s="192">
        <f>'Input| Projects'!$Y209*INDEX('Input| Escalations'!$H$33:$N$33,MATCH('Calc| Project Costs'!Q$9,'Input| Escalations'!$H$23:$N$23,0))+'Input| Projects'!$Z209*INDEX('Input| Escalations'!$H$34:$N$34,MATCH('Calc| Project Costs'!Q$9,'Input| Escalations'!$H$23:$N$23,0))+'Input| Projects'!$AA209*INDEX('Input| Escalations'!$H$35:$N$35,MATCH('Calc| Project Costs'!Q$9,'Input| Escalations'!$H$23:$N$23,0))+1</f>
        <v>1</v>
      </c>
      <c r="R209" s="192">
        <f>'Input| Projects'!$Y209*INDEX('Input| Escalations'!$H$33:$N$33,MATCH('Calc| Project Costs'!R$9,'Input| Escalations'!$H$23:$N$23,0))+'Input| Projects'!$Z209*INDEX('Input| Escalations'!$H$34:$N$34,MATCH('Calc| Project Costs'!R$9,'Input| Escalations'!$H$23:$N$23,0))+'Input| Projects'!$AA209*INDEX('Input| Escalations'!$H$35:$N$35,MATCH('Calc| Project Costs'!R$9,'Input| Escalations'!$H$23:$N$23,0))+1</f>
        <v>1</v>
      </c>
      <c r="S209" s="192">
        <f>'Input| Projects'!$Y209*INDEX('Input| Escalations'!$H$33:$N$33,MATCH('Calc| Project Costs'!S$9,'Input| Escalations'!$H$23:$N$23,0))+'Input| Projects'!$Z209*INDEX('Input| Escalations'!$H$34:$N$34,MATCH('Calc| Project Costs'!S$9,'Input| Escalations'!$H$23:$N$23,0))+'Input| Projects'!$AA209*INDEX('Input| Escalations'!$H$35:$N$35,MATCH('Calc| Project Costs'!S$9,'Input| Escalations'!$H$23:$N$23,0))+1</f>
        <v>1</v>
      </c>
      <c r="T209" s="192">
        <f>'Input| Projects'!$Y209*INDEX('Input| Escalations'!$H$33:$N$33,MATCH('Calc| Project Costs'!T$9,'Input| Escalations'!$H$23:$N$23,0))+'Input| Projects'!$Z209*INDEX('Input| Escalations'!$H$34:$N$34,MATCH('Calc| Project Costs'!T$9,'Input| Escalations'!$H$23:$N$23,0))+'Input| Projects'!$AA209*INDEX('Input| Escalations'!$H$35:$N$35,MATCH('Calc| Project Costs'!T$9,'Input| Escalations'!$H$23:$N$23,0))+1</f>
        <v>1</v>
      </c>
      <c r="U209" s="106"/>
      <c r="V209" s="186">
        <f t="shared" si="126"/>
        <v>120.09385</v>
      </c>
      <c r="W209" s="186">
        <f t="shared" si="127"/>
        <v>0</v>
      </c>
      <c r="X209" s="186">
        <f t="shared" si="128"/>
        <v>0</v>
      </c>
      <c r="Y209" s="186">
        <f t="shared" si="104"/>
        <v>0</v>
      </c>
      <c r="Z209" s="186">
        <f t="shared" si="105"/>
        <v>0</v>
      </c>
      <c r="AA209" s="186">
        <f t="shared" si="106"/>
        <v>0</v>
      </c>
      <c r="AB209" s="186">
        <f t="shared" si="107"/>
        <v>0</v>
      </c>
      <c r="AC209" s="106"/>
      <c r="AD209" s="186">
        <f>'Input| Projects'!Q209*N209*'Input| Escalations'!$K$19</f>
        <v>0</v>
      </c>
      <c r="AE209" s="186">
        <f>'Input| Projects'!R209*O209*'Input| Escalations'!$K$19</f>
        <v>0</v>
      </c>
      <c r="AF209" s="186">
        <f>'Input| Projects'!S209*P209*'Input| Escalations'!$K$19</f>
        <v>0</v>
      </c>
      <c r="AG209" s="186">
        <f>'Input| Projects'!T209*Q209*'Input| Escalations'!$K$19</f>
        <v>0</v>
      </c>
      <c r="AH209" s="186">
        <f>'Input| Projects'!U209*R209*'Input| Escalations'!$K$19</f>
        <v>0</v>
      </c>
      <c r="AI209" s="186">
        <f>'Input| Projects'!V209*S209*'Input| Escalations'!$K$19</f>
        <v>0</v>
      </c>
      <c r="AJ209" s="186">
        <f>'Input| Projects'!W209*T209*'Input| Escalations'!$K$19</f>
        <v>0</v>
      </c>
      <c r="AK209" s="106"/>
      <c r="AL209" s="186">
        <f>IFERROR(IF('Input| Overheads'!$C$42="Direct costs",SUMPRODUCT(--('Input| Projects'!$AC209="Yes"),'Calc| Overheads Allocation'!C$8,'Calc| Project Costs'!V209),IF('Input| Overheads'!$C$42="Internal labour",SUMPRODUCT(--('Input| Projects'!$AC209="Yes"),'Calc| Overheads Allocation'!C$8,'Calc| Project Costs'!V209,'Input| Projects'!$Y209),IF('Input| Overheads'!$C$42="DNSP defined",SUMPRODUCT(--('Input| Projects'!$AC209="Yes"),'Calc| Overheads Allocation'!C$61,'Input| Projects'!$AF209),""))),"")</f>
        <v>11.530200000000001</v>
      </c>
      <c r="AM209" s="186">
        <f>IFERROR(IF('Input| Overheads'!$C$42="Direct costs",SUMPRODUCT(--('Input| Projects'!$AC209="Yes"),'Calc| Overheads Allocation'!D$8,'Calc| Project Costs'!W209),IF('Input| Overheads'!$C$42="Internal labour",SUMPRODUCT(--('Input| Projects'!$AC209="Yes"),'Calc| Overheads Allocation'!D$8,'Calc| Project Costs'!W209,'Input| Projects'!$Y209),IF('Input| Overheads'!$C$42="DNSP defined",SUMPRODUCT(--('Input| Projects'!$AC209="Yes"),'Calc| Overheads Allocation'!D$61,'Input| Projects'!$AF209),""))),"")</f>
        <v>0</v>
      </c>
      <c r="AN209" s="186">
        <f>IFERROR(IF('Input| Overheads'!$C$42="Direct costs",SUMPRODUCT(--('Input| Projects'!$AC209="Yes"),'Calc| Overheads Allocation'!E$8,'Calc| Project Costs'!X209),IF('Input| Overheads'!$C$42="Internal labour",SUMPRODUCT(--('Input| Projects'!$AC209="Yes"),'Calc| Overheads Allocation'!E$8,'Calc| Project Costs'!X209,'Input| Projects'!$Y209),IF('Input| Overheads'!$C$42="DNSP defined",SUMPRODUCT(--('Input| Projects'!$AC209="Yes"),'Calc| Overheads Allocation'!E$61,'Input| Projects'!$AF209),""))),"")</f>
        <v>0</v>
      </c>
      <c r="AO209" s="186">
        <f>IFERROR(IF('Input| Overheads'!$C$42="Direct costs",SUMPRODUCT(--('Input| Projects'!$AC209="Yes"),'Calc| Overheads Allocation'!F$8,'Calc| Project Costs'!Y209),IF('Input| Overheads'!$C$42="Internal labour",SUMPRODUCT(--('Input| Projects'!$AC209="Yes"),'Calc| Overheads Allocation'!F$8,'Calc| Project Costs'!Y209,'Input| Projects'!$Y209),IF('Input| Overheads'!$C$42="DNSP defined",SUMPRODUCT(--('Input| Projects'!$AC209="Yes"),'Calc| Overheads Allocation'!F$61,'Input| Projects'!$AF209),""))),"")</f>
        <v>0</v>
      </c>
      <c r="AP209" s="186">
        <f>IFERROR(IF('Input| Overheads'!$C$42="Direct costs",SUMPRODUCT(--('Input| Projects'!$AC209="Yes"),'Calc| Overheads Allocation'!G$8,'Calc| Project Costs'!Z209),IF('Input| Overheads'!$C$42="Internal labour",SUMPRODUCT(--('Input| Projects'!$AC209="Yes"),'Calc| Overheads Allocation'!G$8,'Calc| Project Costs'!Z209,'Input| Projects'!$Y209),IF('Input| Overheads'!$C$42="DNSP defined",SUMPRODUCT(--('Input| Projects'!$AC209="Yes"),'Calc| Overheads Allocation'!G$61,'Input| Projects'!$AF209),""))),"")</f>
        <v>0</v>
      </c>
      <c r="AQ209" s="186">
        <f>IFERROR(IF('Input| Overheads'!$C$42="Direct costs",SUMPRODUCT(--('Input| Projects'!$AC209="Yes"),'Calc| Overheads Allocation'!H$8,'Calc| Project Costs'!AA209),IF('Input| Overheads'!$C$42="Internal labour",SUMPRODUCT(--('Input| Projects'!$AC209="Yes"),'Calc| Overheads Allocation'!H$8,'Calc| Project Costs'!AA209,'Input| Projects'!$Y209),IF('Input| Overheads'!$C$42="DNSP defined",SUMPRODUCT(--('Input| Projects'!$AC209="Yes"),'Calc| Overheads Allocation'!H$61,'Input| Projects'!$AF209),""))),"")</f>
        <v>0</v>
      </c>
      <c r="AR209" s="186">
        <f>IFERROR(IF('Input| Overheads'!$C$42="Direct costs",SUMPRODUCT(--('Input| Projects'!$AC209="Yes"),'Calc| Overheads Allocation'!I$8,'Calc| Project Costs'!AB209),IF('Input| Overheads'!$C$42="Internal labour",SUMPRODUCT(--('Input| Projects'!$AC209="Yes"),'Calc| Overheads Allocation'!I$8,'Calc| Project Costs'!AB209,'Input| Projects'!$Y209),IF('Input| Overheads'!$C$42="DNSP defined",SUMPRODUCT(--('Input| Projects'!$AC209="Yes"),'Calc| Overheads Allocation'!I$61,'Input| Projects'!$AF209),""))),"")</f>
        <v>0</v>
      </c>
      <c r="AS209" s="106"/>
      <c r="AT209" s="186">
        <f>IFERROR(IF('Input| Overheads'!$C$42="Direct costs",SUMPRODUCT(--('Input| Projects'!$AD209="Yes"),'Calc| Overheads Allocation'!C$9,'Calc| Project Costs'!V209),IF('Input| Overheads'!$C$42="Internal labour",SUMPRODUCT(--('Input| Projects'!$AD209="Yes"),'Calc| Overheads Allocation'!C$9,'Calc| Project Costs'!V209,'Input| Projects'!$Y209),IF('Input| Overheads'!$C$42="DNSP defined",SUMPRODUCT(--('Input| Projects'!$AD209="Yes"),'Calc| Overheads Allocation'!C$62,'Input| Projects'!$AG209),""))),"")</f>
        <v>0</v>
      </c>
      <c r="AU209" s="186">
        <f>IFERROR(IF('Input| Overheads'!$C$42="Direct costs",SUMPRODUCT(--('Input| Projects'!$AD209="Yes"),'Calc| Overheads Allocation'!D$9,'Calc| Project Costs'!W209),IF('Input| Overheads'!$C$42="Internal labour",SUMPRODUCT(--('Input| Projects'!$AD209="Yes"),'Calc| Overheads Allocation'!D$9,'Calc| Project Costs'!W209,'Input| Projects'!$Y209),IF('Input| Overheads'!$C$42="DNSP defined",SUMPRODUCT(--('Input| Projects'!$AD209="Yes"),'Calc| Overheads Allocation'!D$62,'Input| Projects'!$AG209),""))),"")</f>
        <v>0</v>
      </c>
      <c r="AV209" s="186">
        <f>IFERROR(IF('Input| Overheads'!$C$42="Direct costs",SUMPRODUCT(--('Input| Projects'!$AD209="Yes"),'Calc| Overheads Allocation'!E$9,'Calc| Project Costs'!X209),IF('Input| Overheads'!$C$42="Internal labour",SUMPRODUCT(--('Input| Projects'!$AD209="Yes"),'Calc| Overheads Allocation'!E$9,'Calc| Project Costs'!X209,'Input| Projects'!$Y209),IF('Input| Overheads'!$C$42="DNSP defined",SUMPRODUCT(--('Input| Projects'!$AD209="Yes"),'Calc| Overheads Allocation'!E$62,'Input| Projects'!$AG209),""))),"")</f>
        <v>0</v>
      </c>
      <c r="AW209" s="186">
        <f>IFERROR(IF('Input| Overheads'!$C$42="Direct costs",SUMPRODUCT(--('Input| Projects'!$AD209="Yes"),'Calc| Overheads Allocation'!F$9,'Calc| Project Costs'!Y209),IF('Input| Overheads'!$C$42="Internal labour",SUMPRODUCT(--('Input| Projects'!$AD209="Yes"),'Calc| Overheads Allocation'!F$9,'Calc| Project Costs'!Y209,'Input| Projects'!$Y209),IF('Input| Overheads'!$C$42="DNSP defined",SUMPRODUCT(--('Input| Projects'!$AD209="Yes"),'Calc| Overheads Allocation'!F$62,'Input| Projects'!$AG209),""))),"")</f>
        <v>0</v>
      </c>
      <c r="AX209" s="186">
        <f>IFERROR(IF('Input| Overheads'!$C$42="Direct costs",SUMPRODUCT(--('Input| Projects'!$AD209="Yes"),'Calc| Overheads Allocation'!G$9,'Calc| Project Costs'!Z209),IF('Input| Overheads'!$C$42="Internal labour",SUMPRODUCT(--('Input| Projects'!$AD209="Yes"),'Calc| Overheads Allocation'!G$9,'Calc| Project Costs'!Z209,'Input| Projects'!$Y209),IF('Input| Overheads'!$C$42="DNSP defined",SUMPRODUCT(--('Input| Projects'!$AD209="Yes"),'Calc| Overheads Allocation'!G$62,'Input| Projects'!$AG209),""))),"")</f>
        <v>0</v>
      </c>
      <c r="AY209" s="186">
        <f>IFERROR(IF('Input| Overheads'!$C$42="Direct costs",SUMPRODUCT(--('Input| Projects'!$AD209="Yes"),'Calc| Overheads Allocation'!H$9,'Calc| Project Costs'!AA209),IF('Input| Overheads'!$C$42="Internal labour",SUMPRODUCT(--('Input| Projects'!$AD209="Yes"),'Calc| Overheads Allocation'!H$9,'Calc| Project Costs'!AA209,'Input| Projects'!$Y209),IF('Input| Overheads'!$C$42="DNSP defined",SUMPRODUCT(--('Input| Projects'!$AD209="Yes"),'Calc| Overheads Allocation'!H$62,'Input| Projects'!$AG209),""))),"")</f>
        <v>0</v>
      </c>
      <c r="AZ209" s="186">
        <f>IFERROR(IF('Input| Overheads'!$C$42="Direct costs",SUMPRODUCT(--('Input| Projects'!$AD209="Yes"),'Calc| Overheads Allocation'!I$9,'Calc| Project Costs'!AB209),IF('Input| Overheads'!$C$42="Internal labour",SUMPRODUCT(--('Input| Projects'!$AD209="Yes"),'Calc| Overheads Allocation'!I$9,'Calc| Project Costs'!AB209,'Input| Projects'!$Y209),IF('Input| Overheads'!$C$42="DNSP defined",SUMPRODUCT(--('Input| Projects'!$AD209="Yes"),'Calc| Overheads Allocation'!I$62,'Input| Projects'!$AG209),""))),"")</f>
        <v>0</v>
      </c>
      <c r="BA209" s="106"/>
      <c r="BB209" s="186">
        <f t="shared" si="129"/>
        <v>11.530200000000001</v>
      </c>
      <c r="BC209" s="186">
        <f t="shared" si="130"/>
        <v>0</v>
      </c>
      <c r="BD209" s="186">
        <f t="shared" si="131"/>
        <v>0</v>
      </c>
      <c r="BE209" s="186">
        <f t="shared" si="108"/>
        <v>0</v>
      </c>
      <c r="BF209" s="186">
        <f t="shared" si="109"/>
        <v>0</v>
      </c>
      <c r="BG209" s="186">
        <f t="shared" si="110"/>
        <v>0</v>
      </c>
      <c r="BH209" s="186">
        <f t="shared" si="111"/>
        <v>0</v>
      </c>
      <c r="BI209" s="97"/>
      <c r="BJ209" s="186">
        <f t="shared" si="112"/>
        <v>0</v>
      </c>
      <c r="BK209" s="186" t="str">
        <f t="shared" si="113"/>
        <v/>
      </c>
      <c r="BL209" s="186" t="str">
        <f t="shared" si="114"/>
        <v/>
      </c>
      <c r="BM209" s="186" t="str">
        <f t="shared" si="115"/>
        <v/>
      </c>
      <c r="BN209" s="186" t="str">
        <f t="shared" si="116"/>
        <v/>
      </c>
      <c r="BO209" s="186" t="str">
        <f t="shared" si="117"/>
        <v/>
      </c>
      <c r="BP209" s="186" t="str">
        <f t="shared" si="118"/>
        <v/>
      </c>
      <c r="BQ209" s="97"/>
      <c r="BR209" s="186">
        <f t="shared" si="119"/>
        <v>131.62405000000001</v>
      </c>
      <c r="BS209" s="186">
        <f t="shared" si="120"/>
        <v>0</v>
      </c>
      <c r="BT209" s="222">
        <f t="shared" si="121"/>
        <v>0</v>
      </c>
      <c r="BU209" s="222">
        <f t="shared" si="122"/>
        <v>0</v>
      </c>
      <c r="BV209" s="222">
        <f t="shared" si="123"/>
        <v>0</v>
      </c>
      <c r="BW209" s="222">
        <f t="shared" si="124"/>
        <v>0</v>
      </c>
      <c r="BX209" s="222">
        <f t="shared" si="125"/>
        <v>0</v>
      </c>
      <c r="BY209" s="106"/>
      <c r="BZ209" s="197">
        <f>IF(SUMIF('Input| Projects'!$AS$8:$CP$8,"Dx",'Input| Projects'!$AS209:$CP209)=0,"",SUMIF('Input| Projects'!$AS$8:$CP$8,"Dx",'Input| Projects'!$AS209:$CP209))</f>
        <v>1</v>
      </c>
      <c r="CA209" s="197" t="str">
        <f>IF(SUMIF('Input| Projects'!$AS$8:$CP$8,"Tx",'Input| Projects'!$AS209:$CP209)=0,"",SUMIF('Input| Projects'!$AS$8:$CP$8,"Tx",'Input| Projects'!$AS209:$CP209))</f>
        <v/>
      </c>
      <c r="CB209" s="150" t="str">
        <f t="shared" si="132"/>
        <v/>
      </c>
    </row>
    <row r="210" spans="2:80" x14ac:dyDescent="0.2">
      <c r="B210" s="201">
        <f>IFERROR('Input| Projects'!B210,"")</f>
        <v>201</v>
      </c>
      <c r="C210" s="42" t="str">
        <f>IFERROR(IF('Input| Projects'!C210="","",'Input| Projects'!C210),"")</f>
        <v>Replace 11kV OCB(Vacuum) - Air - ZN</v>
      </c>
      <c r="D210" s="42" t="str">
        <f>IFERROR(IF('Input| Projects'!D210="","",'Input| Projects'!D210),"")</f>
        <v>REP_02.02.01</v>
      </c>
      <c r="E210" s="104"/>
      <c r="F210" s="190">
        <f>IFERROR('Input| Projects'!I210*'Input| Escalations'!$K$19,"")</f>
        <v>3.6086799999999997</v>
      </c>
      <c r="G210" s="190">
        <f>IFERROR('Input| Projects'!J210*'Input| Escalations'!$K$19,"")</f>
        <v>0</v>
      </c>
      <c r="H210" s="190">
        <f>IFERROR('Input| Projects'!K210*'Input| Escalations'!$K$19,"")</f>
        <v>0</v>
      </c>
      <c r="I210" s="190">
        <f>IFERROR('Input| Projects'!L210*'Input| Escalations'!$K$19,"")</f>
        <v>0</v>
      </c>
      <c r="J210" s="190">
        <f>IFERROR('Input| Projects'!M210*'Input| Escalations'!$K$19,"")</f>
        <v>0</v>
      </c>
      <c r="K210" s="190">
        <f>IFERROR('Input| Projects'!N210*'Input| Escalations'!$K$19,"")</f>
        <v>0</v>
      </c>
      <c r="L210" s="190">
        <f>IFERROR('Input| Projects'!O210*'Input| Escalations'!$K$19,"")</f>
        <v>0</v>
      </c>
      <c r="M210" s="150" t="str">
        <f>IF(ABS(SUM(F210:L210)-(SUM('Input| Projects'!I210:O210)*'Input| Escalations'!$K$19))&lt;0.0000001,"",1)</f>
        <v/>
      </c>
      <c r="N210" s="192">
        <f>'Input| Projects'!$Y210*INDEX('Input| Escalations'!$H$33:$N$33,MATCH('Calc| Project Costs'!N$9,'Input| Escalations'!$H$23:$N$23,0))+'Input| Projects'!$Z210*INDEX('Input| Escalations'!$H$34:$N$34,MATCH('Calc| Project Costs'!N$9,'Input| Escalations'!$H$23:$N$23,0))+'Input| Projects'!$AA210*INDEX('Input| Escalations'!$H$35:$N$35,MATCH('Calc| Project Costs'!N$9,'Input| Escalations'!$H$23:$N$23,0))+1</f>
        <v>1</v>
      </c>
      <c r="O210" s="192">
        <f>'Input| Projects'!$Y210*INDEX('Input| Escalations'!$H$33:$N$33,MATCH('Calc| Project Costs'!O$9,'Input| Escalations'!$H$23:$N$23,0))+'Input| Projects'!$Z210*INDEX('Input| Escalations'!$H$34:$N$34,MATCH('Calc| Project Costs'!O$9,'Input| Escalations'!$H$23:$N$23,0))+'Input| Projects'!$AA210*INDEX('Input| Escalations'!$H$35:$N$35,MATCH('Calc| Project Costs'!O$9,'Input| Escalations'!$H$23:$N$23,0))+1</f>
        <v>1</v>
      </c>
      <c r="P210" s="192">
        <f>'Input| Projects'!$Y210*INDEX('Input| Escalations'!$H$33:$N$33,MATCH('Calc| Project Costs'!P$9,'Input| Escalations'!$H$23:$N$23,0))+'Input| Projects'!$Z210*INDEX('Input| Escalations'!$H$34:$N$34,MATCH('Calc| Project Costs'!P$9,'Input| Escalations'!$H$23:$N$23,0))+'Input| Projects'!$AA210*INDEX('Input| Escalations'!$H$35:$N$35,MATCH('Calc| Project Costs'!P$9,'Input| Escalations'!$H$23:$N$23,0))+1</f>
        <v>1</v>
      </c>
      <c r="Q210" s="192">
        <f>'Input| Projects'!$Y210*INDEX('Input| Escalations'!$H$33:$N$33,MATCH('Calc| Project Costs'!Q$9,'Input| Escalations'!$H$23:$N$23,0))+'Input| Projects'!$Z210*INDEX('Input| Escalations'!$H$34:$N$34,MATCH('Calc| Project Costs'!Q$9,'Input| Escalations'!$H$23:$N$23,0))+'Input| Projects'!$AA210*INDEX('Input| Escalations'!$H$35:$N$35,MATCH('Calc| Project Costs'!Q$9,'Input| Escalations'!$H$23:$N$23,0))+1</f>
        <v>1</v>
      </c>
      <c r="R210" s="192">
        <f>'Input| Projects'!$Y210*INDEX('Input| Escalations'!$H$33:$N$33,MATCH('Calc| Project Costs'!R$9,'Input| Escalations'!$H$23:$N$23,0))+'Input| Projects'!$Z210*INDEX('Input| Escalations'!$H$34:$N$34,MATCH('Calc| Project Costs'!R$9,'Input| Escalations'!$H$23:$N$23,0))+'Input| Projects'!$AA210*INDEX('Input| Escalations'!$H$35:$N$35,MATCH('Calc| Project Costs'!R$9,'Input| Escalations'!$H$23:$N$23,0))+1</f>
        <v>1</v>
      </c>
      <c r="S210" s="192">
        <f>'Input| Projects'!$Y210*INDEX('Input| Escalations'!$H$33:$N$33,MATCH('Calc| Project Costs'!S$9,'Input| Escalations'!$H$23:$N$23,0))+'Input| Projects'!$Z210*INDEX('Input| Escalations'!$H$34:$N$34,MATCH('Calc| Project Costs'!S$9,'Input| Escalations'!$H$23:$N$23,0))+'Input| Projects'!$AA210*INDEX('Input| Escalations'!$H$35:$N$35,MATCH('Calc| Project Costs'!S$9,'Input| Escalations'!$H$23:$N$23,0))+1</f>
        <v>1</v>
      </c>
      <c r="T210" s="192">
        <f>'Input| Projects'!$Y210*INDEX('Input| Escalations'!$H$33:$N$33,MATCH('Calc| Project Costs'!T$9,'Input| Escalations'!$H$23:$N$23,0))+'Input| Projects'!$Z210*INDEX('Input| Escalations'!$H$34:$N$34,MATCH('Calc| Project Costs'!T$9,'Input| Escalations'!$H$23:$N$23,0))+'Input| Projects'!$AA210*INDEX('Input| Escalations'!$H$35:$N$35,MATCH('Calc| Project Costs'!T$9,'Input| Escalations'!$H$23:$N$23,0))+1</f>
        <v>1</v>
      </c>
      <c r="U210" s="106"/>
      <c r="V210" s="186">
        <f t="shared" si="126"/>
        <v>3.6086799999999997</v>
      </c>
      <c r="W210" s="186">
        <f t="shared" si="127"/>
        <v>0</v>
      </c>
      <c r="X210" s="186">
        <f t="shared" si="128"/>
        <v>0</v>
      </c>
      <c r="Y210" s="186">
        <f t="shared" si="104"/>
        <v>0</v>
      </c>
      <c r="Z210" s="186">
        <f t="shared" si="105"/>
        <v>0</v>
      </c>
      <c r="AA210" s="186">
        <f t="shared" si="106"/>
        <v>0</v>
      </c>
      <c r="AB210" s="186">
        <f t="shared" si="107"/>
        <v>0</v>
      </c>
      <c r="AC210" s="106"/>
      <c r="AD210" s="186">
        <f>'Input| Projects'!Q210*N210*'Input| Escalations'!$K$19</f>
        <v>0</v>
      </c>
      <c r="AE210" s="186">
        <f>'Input| Projects'!R210*O210*'Input| Escalations'!$K$19</f>
        <v>0</v>
      </c>
      <c r="AF210" s="186">
        <f>'Input| Projects'!S210*P210*'Input| Escalations'!$K$19</f>
        <v>0</v>
      </c>
      <c r="AG210" s="186">
        <f>'Input| Projects'!T210*Q210*'Input| Escalations'!$K$19</f>
        <v>0</v>
      </c>
      <c r="AH210" s="186">
        <f>'Input| Projects'!U210*R210*'Input| Escalations'!$K$19</f>
        <v>0</v>
      </c>
      <c r="AI210" s="186">
        <f>'Input| Projects'!V210*S210*'Input| Escalations'!$K$19</f>
        <v>0</v>
      </c>
      <c r="AJ210" s="186">
        <f>'Input| Projects'!W210*T210*'Input| Escalations'!$K$19</f>
        <v>0</v>
      </c>
      <c r="AK210" s="106"/>
      <c r="AL210" s="186">
        <f>IFERROR(IF('Input| Overheads'!$C$42="Direct costs",SUMPRODUCT(--('Input| Projects'!$AC210="Yes"),'Calc| Overheads Allocation'!C$8,'Calc| Project Costs'!V210),IF('Input| Overheads'!$C$42="Internal labour",SUMPRODUCT(--('Input| Projects'!$AC210="Yes"),'Calc| Overheads Allocation'!C$8,'Calc| Project Costs'!V210,'Input| Projects'!$Y210),IF('Input| Overheads'!$C$42="DNSP defined",SUMPRODUCT(--('Input| Projects'!$AC210="Yes"),'Calc| Overheads Allocation'!C$61,'Input| Projects'!$AF210),""))),"")</f>
        <v>2.0205899999999999</v>
      </c>
      <c r="AM210" s="186">
        <f>IFERROR(IF('Input| Overheads'!$C$42="Direct costs",SUMPRODUCT(--('Input| Projects'!$AC210="Yes"),'Calc| Overheads Allocation'!D$8,'Calc| Project Costs'!W210),IF('Input| Overheads'!$C$42="Internal labour",SUMPRODUCT(--('Input| Projects'!$AC210="Yes"),'Calc| Overheads Allocation'!D$8,'Calc| Project Costs'!W210,'Input| Projects'!$Y210),IF('Input| Overheads'!$C$42="DNSP defined",SUMPRODUCT(--('Input| Projects'!$AC210="Yes"),'Calc| Overheads Allocation'!D$61,'Input| Projects'!$AF210),""))),"")</f>
        <v>0</v>
      </c>
      <c r="AN210" s="186">
        <f>IFERROR(IF('Input| Overheads'!$C$42="Direct costs",SUMPRODUCT(--('Input| Projects'!$AC210="Yes"),'Calc| Overheads Allocation'!E$8,'Calc| Project Costs'!X210),IF('Input| Overheads'!$C$42="Internal labour",SUMPRODUCT(--('Input| Projects'!$AC210="Yes"),'Calc| Overheads Allocation'!E$8,'Calc| Project Costs'!X210,'Input| Projects'!$Y210),IF('Input| Overheads'!$C$42="DNSP defined",SUMPRODUCT(--('Input| Projects'!$AC210="Yes"),'Calc| Overheads Allocation'!E$61,'Input| Projects'!$AF210),""))),"")</f>
        <v>0</v>
      </c>
      <c r="AO210" s="186">
        <f>IFERROR(IF('Input| Overheads'!$C$42="Direct costs",SUMPRODUCT(--('Input| Projects'!$AC210="Yes"),'Calc| Overheads Allocation'!F$8,'Calc| Project Costs'!Y210),IF('Input| Overheads'!$C$42="Internal labour",SUMPRODUCT(--('Input| Projects'!$AC210="Yes"),'Calc| Overheads Allocation'!F$8,'Calc| Project Costs'!Y210,'Input| Projects'!$Y210),IF('Input| Overheads'!$C$42="DNSP defined",SUMPRODUCT(--('Input| Projects'!$AC210="Yes"),'Calc| Overheads Allocation'!F$61,'Input| Projects'!$AF210),""))),"")</f>
        <v>0</v>
      </c>
      <c r="AP210" s="186">
        <f>IFERROR(IF('Input| Overheads'!$C$42="Direct costs",SUMPRODUCT(--('Input| Projects'!$AC210="Yes"),'Calc| Overheads Allocation'!G$8,'Calc| Project Costs'!Z210),IF('Input| Overheads'!$C$42="Internal labour",SUMPRODUCT(--('Input| Projects'!$AC210="Yes"),'Calc| Overheads Allocation'!G$8,'Calc| Project Costs'!Z210,'Input| Projects'!$Y210),IF('Input| Overheads'!$C$42="DNSP defined",SUMPRODUCT(--('Input| Projects'!$AC210="Yes"),'Calc| Overheads Allocation'!G$61,'Input| Projects'!$AF210),""))),"")</f>
        <v>0</v>
      </c>
      <c r="AQ210" s="186">
        <f>IFERROR(IF('Input| Overheads'!$C$42="Direct costs",SUMPRODUCT(--('Input| Projects'!$AC210="Yes"),'Calc| Overheads Allocation'!H$8,'Calc| Project Costs'!AA210),IF('Input| Overheads'!$C$42="Internal labour",SUMPRODUCT(--('Input| Projects'!$AC210="Yes"),'Calc| Overheads Allocation'!H$8,'Calc| Project Costs'!AA210,'Input| Projects'!$Y210),IF('Input| Overheads'!$C$42="DNSP defined",SUMPRODUCT(--('Input| Projects'!$AC210="Yes"),'Calc| Overheads Allocation'!H$61,'Input| Projects'!$AF210),""))),"")</f>
        <v>0</v>
      </c>
      <c r="AR210" s="186">
        <f>IFERROR(IF('Input| Overheads'!$C$42="Direct costs",SUMPRODUCT(--('Input| Projects'!$AC210="Yes"),'Calc| Overheads Allocation'!I$8,'Calc| Project Costs'!AB210),IF('Input| Overheads'!$C$42="Internal labour",SUMPRODUCT(--('Input| Projects'!$AC210="Yes"),'Calc| Overheads Allocation'!I$8,'Calc| Project Costs'!AB210,'Input| Projects'!$Y210),IF('Input| Overheads'!$C$42="DNSP defined",SUMPRODUCT(--('Input| Projects'!$AC210="Yes"),'Calc| Overheads Allocation'!I$61,'Input| Projects'!$AF210),""))),"")</f>
        <v>0</v>
      </c>
      <c r="AS210" s="106"/>
      <c r="AT210" s="186">
        <f>IFERROR(IF('Input| Overheads'!$C$42="Direct costs",SUMPRODUCT(--('Input| Projects'!$AD210="Yes"),'Calc| Overheads Allocation'!C$9,'Calc| Project Costs'!V210),IF('Input| Overheads'!$C$42="Internal labour",SUMPRODUCT(--('Input| Projects'!$AD210="Yes"),'Calc| Overheads Allocation'!C$9,'Calc| Project Costs'!V210,'Input| Projects'!$Y210),IF('Input| Overheads'!$C$42="DNSP defined",SUMPRODUCT(--('Input| Projects'!$AD210="Yes"),'Calc| Overheads Allocation'!C$62,'Input| Projects'!$AG210),""))),"")</f>
        <v>0</v>
      </c>
      <c r="AU210" s="186">
        <f>IFERROR(IF('Input| Overheads'!$C$42="Direct costs",SUMPRODUCT(--('Input| Projects'!$AD210="Yes"),'Calc| Overheads Allocation'!D$9,'Calc| Project Costs'!W210),IF('Input| Overheads'!$C$42="Internal labour",SUMPRODUCT(--('Input| Projects'!$AD210="Yes"),'Calc| Overheads Allocation'!D$9,'Calc| Project Costs'!W210,'Input| Projects'!$Y210),IF('Input| Overheads'!$C$42="DNSP defined",SUMPRODUCT(--('Input| Projects'!$AD210="Yes"),'Calc| Overheads Allocation'!D$62,'Input| Projects'!$AG210),""))),"")</f>
        <v>0</v>
      </c>
      <c r="AV210" s="186">
        <f>IFERROR(IF('Input| Overheads'!$C$42="Direct costs",SUMPRODUCT(--('Input| Projects'!$AD210="Yes"),'Calc| Overheads Allocation'!E$9,'Calc| Project Costs'!X210),IF('Input| Overheads'!$C$42="Internal labour",SUMPRODUCT(--('Input| Projects'!$AD210="Yes"),'Calc| Overheads Allocation'!E$9,'Calc| Project Costs'!X210,'Input| Projects'!$Y210),IF('Input| Overheads'!$C$42="DNSP defined",SUMPRODUCT(--('Input| Projects'!$AD210="Yes"),'Calc| Overheads Allocation'!E$62,'Input| Projects'!$AG210),""))),"")</f>
        <v>0</v>
      </c>
      <c r="AW210" s="186">
        <f>IFERROR(IF('Input| Overheads'!$C$42="Direct costs",SUMPRODUCT(--('Input| Projects'!$AD210="Yes"),'Calc| Overheads Allocation'!F$9,'Calc| Project Costs'!Y210),IF('Input| Overheads'!$C$42="Internal labour",SUMPRODUCT(--('Input| Projects'!$AD210="Yes"),'Calc| Overheads Allocation'!F$9,'Calc| Project Costs'!Y210,'Input| Projects'!$Y210),IF('Input| Overheads'!$C$42="DNSP defined",SUMPRODUCT(--('Input| Projects'!$AD210="Yes"),'Calc| Overheads Allocation'!F$62,'Input| Projects'!$AG210),""))),"")</f>
        <v>0</v>
      </c>
      <c r="AX210" s="186">
        <f>IFERROR(IF('Input| Overheads'!$C$42="Direct costs",SUMPRODUCT(--('Input| Projects'!$AD210="Yes"),'Calc| Overheads Allocation'!G$9,'Calc| Project Costs'!Z210),IF('Input| Overheads'!$C$42="Internal labour",SUMPRODUCT(--('Input| Projects'!$AD210="Yes"),'Calc| Overheads Allocation'!G$9,'Calc| Project Costs'!Z210,'Input| Projects'!$Y210),IF('Input| Overheads'!$C$42="DNSP defined",SUMPRODUCT(--('Input| Projects'!$AD210="Yes"),'Calc| Overheads Allocation'!G$62,'Input| Projects'!$AG210),""))),"")</f>
        <v>0</v>
      </c>
      <c r="AY210" s="186">
        <f>IFERROR(IF('Input| Overheads'!$C$42="Direct costs",SUMPRODUCT(--('Input| Projects'!$AD210="Yes"),'Calc| Overheads Allocation'!H$9,'Calc| Project Costs'!AA210),IF('Input| Overheads'!$C$42="Internal labour",SUMPRODUCT(--('Input| Projects'!$AD210="Yes"),'Calc| Overheads Allocation'!H$9,'Calc| Project Costs'!AA210,'Input| Projects'!$Y210),IF('Input| Overheads'!$C$42="DNSP defined",SUMPRODUCT(--('Input| Projects'!$AD210="Yes"),'Calc| Overheads Allocation'!H$62,'Input| Projects'!$AG210),""))),"")</f>
        <v>0</v>
      </c>
      <c r="AZ210" s="186">
        <f>IFERROR(IF('Input| Overheads'!$C$42="Direct costs",SUMPRODUCT(--('Input| Projects'!$AD210="Yes"),'Calc| Overheads Allocation'!I$9,'Calc| Project Costs'!AB210),IF('Input| Overheads'!$C$42="Internal labour",SUMPRODUCT(--('Input| Projects'!$AD210="Yes"),'Calc| Overheads Allocation'!I$9,'Calc| Project Costs'!AB210,'Input| Projects'!$Y210),IF('Input| Overheads'!$C$42="DNSP defined",SUMPRODUCT(--('Input| Projects'!$AD210="Yes"),'Calc| Overheads Allocation'!I$62,'Input| Projects'!$AG210),""))),"")</f>
        <v>0</v>
      </c>
      <c r="BA210" s="106"/>
      <c r="BB210" s="186">
        <f t="shared" si="129"/>
        <v>2.0205899999999999</v>
      </c>
      <c r="BC210" s="186">
        <f t="shared" si="130"/>
        <v>0</v>
      </c>
      <c r="BD210" s="186">
        <f t="shared" si="131"/>
        <v>0</v>
      </c>
      <c r="BE210" s="186">
        <f t="shared" si="108"/>
        <v>0</v>
      </c>
      <c r="BF210" s="186">
        <f t="shared" si="109"/>
        <v>0</v>
      </c>
      <c r="BG210" s="186">
        <f t="shared" si="110"/>
        <v>0</v>
      </c>
      <c r="BH210" s="186">
        <f t="shared" si="111"/>
        <v>0</v>
      </c>
      <c r="BI210" s="97"/>
      <c r="BJ210" s="186">
        <f t="shared" si="112"/>
        <v>0</v>
      </c>
      <c r="BK210" s="186" t="str">
        <f t="shared" si="113"/>
        <v/>
      </c>
      <c r="BL210" s="186" t="str">
        <f t="shared" si="114"/>
        <v/>
      </c>
      <c r="BM210" s="186" t="str">
        <f t="shared" si="115"/>
        <v/>
      </c>
      <c r="BN210" s="186" t="str">
        <f t="shared" si="116"/>
        <v/>
      </c>
      <c r="BO210" s="186" t="str">
        <f t="shared" si="117"/>
        <v/>
      </c>
      <c r="BP210" s="186" t="str">
        <f t="shared" si="118"/>
        <v/>
      </c>
      <c r="BQ210" s="97"/>
      <c r="BR210" s="186">
        <f t="shared" si="119"/>
        <v>5.62927</v>
      </c>
      <c r="BS210" s="186">
        <f t="shared" si="120"/>
        <v>0</v>
      </c>
      <c r="BT210" s="222">
        <f t="shared" si="121"/>
        <v>0</v>
      </c>
      <c r="BU210" s="222">
        <f t="shared" si="122"/>
        <v>0</v>
      </c>
      <c r="BV210" s="222">
        <f t="shared" si="123"/>
        <v>0</v>
      </c>
      <c r="BW210" s="222">
        <f t="shared" si="124"/>
        <v>0</v>
      </c>
      <c r="BX210" s="222">
        <f t="shared" si="125"/>
        <v>0</v>
      </c>
      <c r="BY210" s="106"/>
      <c r="BZ210" s="197">
        <f>IF(SUMIF('Input| Projects'!$AS$8:$CP$8,"Dx",'Input| Projects'!$AS210:$CP210)=0,"",SUMIF('Input| Projects'!$AS$8:$CP$8,"Dx",'Input| Projects'!$AS210:$CP210))</f>
        <v>1</v>
      </c>
      <c r="CA210" s="197" t="str">
        <f>IF(SUMIF('Input| Projects'!$AS$8:$CP$8,"Tx",'Input| Projects'!$AS210:$CP210)=0,"",SUMIF('Input| Projects'!$AS$8:$CP$8,"Tx",'Input| Projects'!$AS210:$CP210))</f>
        <v/>
      </c>
      <c r="CB210" s="150" t="str">
        <f t="shared" si="132"/>
        <v/>
      </c>
    </row>
    <row r="211" spans="2:80" x14ac:dyDescent="0.2">
      <c r="B211" s="201">
        <f>IFERROR('Input| Projects'!B211,"")</f>
        <v>202</v>
      </c>
      <c r="C211" s="42" t="str">
        <f>IFERROR(IF('Input| Projects'!C211="","",'Input| Projects'!C211),"")</f>
        <v>Replace 33kV Bulk Oil CBs - ZN</v>
      </c>
      <c r="D211" s="42" t="str">
        <f>IFERROR(IF('Input| Projects'!D211="","",'Input| Projects'!D211),"")</f>
        <v>REP_02.02.05</v>
      </c>
      <c r="E211" s="104"/>
      <c r="F211" s="190">
        <f>IFERROR('Input| Projects'!I211*'Input| Escalations'!$K$19,"")</f>
        <v>1163.99954</v>
      </c>
      <c r="G211" s="190">
        <f>IFERROR('Input| Projects'!J211*'Input| Escalations'!$K$19,"")</f>
        <v>0</v>
      </c>
      <c r="H211" s="190">
        <f>IFERROR('Input| Projects'!K211*'Input| Escalations'!$K$19,"")</f>
        <v>0</v>
      </c>
      <c r="I211" s="190">
        <f>IFERROR('Input| Projects'!L211*'Input| Escalations'!$K$19,"")</f>
        <v>0</v>
      </c>
      <c r="J211" s="190">
        <f>IFERROR('Input| Projects'!M211*'Input| Escalations'!$K$19,"")</f>
        <v>0</v>
      </c>
      <c r="K211" s="190">
        <f>IFERROR('Input| Projects'!N211*'Input| Escalations'!$K$19,"")</f>
        <v>0</v>
      </c>
      <c r="L211" s="190">
        <f>IFERROR('Input| Projects'!O211*'Input| Escalations'!$K$19,"")</f>
        <v>0</v>
      </c>
      <c r="M211" s="150" t="str">
        <f>IF(ABS(SUM(F211:L211)-(SUM('Input| Projects'!I211:O211)*'Input| Escalations'!$K$19))&lt;0.0000001,"",1)</f>
        <v/>
      </c>
      <c r="N211" s="192">
        <f>'Input| Projects'!$Y211*INDEX('Input| Escalations'!$H$33:$N$33,MATCH('Calc| Project Costs'!N$9,'Input| Escalations'!$H$23:$N$23,0))+'Input| Projects'!$Z211*INDEX('Input| Escalations'!$H$34:$N$34,MATCH('Calc| Project Costs'!N$9,'Input| Escalations'!$H$23:$N$23,0))+'Input| Projects'!$AA211*INDEX('Input| Escalations'!$H$35:$N$35,MATCH('Calc| Project Costs'!N$9,'Input| Escalations'!$H$23:$N$23,0))+1</f>
        <v>1</v>
      </c>
      <c r="O211" s="192">
        <f>'Input| Projects'!$Y211*INDEX('Input| Escalations'!$H$33:$N$33,MATCH('Calc| Project Costs'!O$9,'Input| Escalations'!$H$23:$N$23,0))+'Input| Projects'!$Z211*INDEX('Input| Escalations'!$H$34:$N$34,MATCH('Calc| Project Costs'!O$9,'Input| Escalations'!$H$23:$N$23,0))+'Input| Projects'!$AA211*INDEX('Input| Escalations'!$H$35:$N$35,MATCH('Calc| Project Costs'!O$9,'Input| Escalations'!$H$23:$N$23,0))+1</f>
        <v>1</v>
      </c>
      <c r="P211" s="192">
        <f>'Input| Projects'!$Y211*INDEX('Input| Escalations'!$H$33:$N$33,MATCH('Calc| Project Costs'!P$9,'Input| Escalations'!$H$23:$N$23,0))+'Input| Projects'!$Z211*INDEX('Input| Escalations'!$H$34:$N$34,MATCH('Calc| Project Costs'!P$9,'Input| Escalations'!$H$23:$N$23,0))+'Input| Projects'!$AA211*INDEX('Input| Escalations'!$H$35:$N$35,MATCH('Calc| Project Costs'!P$9,'Input| Escalations'!$H$23:$N$23,0))+1</f>
        <v>1</v>
      </c>
      <c r="Q211" s="192">
        <f>'Input| Projects'!$Y211*INDEX('Input| Escalations'!$H$33:$N$33,MATCH('Calc| Project Costs'!Q$9,'Input| Escalations'!$H$23:$N$23,0))+'Input| Projects'!$Z211*INDEX('Input| Escalations'!$H$34:$N$34,MATCH('Calc| Project Costs'!Q$9,'Input| Escalations'!$H$23:$N$23,0))+'Input| Projects'!$AA211*INDEX('Input| Escalations'!$H$35:$N$35,MATCH('Calc| Project Costs'!Q$9,'Input| Escalations'!$H$23:$N$23,0))+1</f>
        <v>1</v>
      </c>
      <c r="R211" s="192">
        <f>'Input| Projects'!$Y211*INDEX('Input| Escalations'!$H$33:$N$33,MATCH('Calc| Project Costs'!R$9,'Input| Escalations'!$H$23:$N$23,0))+'Input| Projects'!$Z211*INDEX('Input| Escalations'!$H$34:$N$34,MATCH('Calc| Project Costs'!R$9,'Input| Escalations'!$H$23:$N$23,0))+'Input| Projects'!$AA211*INDEX('Input| Escalations'!$H$35:$N$35,MATCH('Calc| Project Costs'!R$9,'Input| Escalations'!$H$23:$N$23,0))+1</f>
        <v>1</v>
      </c>
      <c r="S211" s="192">
        <f>'Input| Projects'!$Y211*INDEX('Input| Escalations'!$H$33:$N$33,MATCH('Calc| Project Costs'!S$9,'Input| Escalations'!$H$23:$N$23,0))+'Input| Projects'!$Z211*INDEX('Input| Escalations'!$H$34:$N$34,MATCH('Calc| Project Costs'!S$9,'Input| Escalations'!$H$23:$N$23,0))+'Input| Projects'!$AA211*INDEX('Input| Escalations'!$H$35:$N$35,MATCH('Calc| Project Costs'!S$9,'Input| Escalations'!$H$23:$N$23,0))+1</f>
        <v>1</v>
      </c>
      <c r="T211" s="192">
        <f>'Input| Projects'!$Y211*INDEX('Input| Escalations'!$H$33:$N$33,MATCH('Calc| Project Costs'!T$9,'Input| Escalations'!$H$23:$N$23,0))+'Input| Projects'!$Z211*INDEX('Input| Escalations'!$H$34:$N$34,MATCH('Calc| Project Costs'!T$9,'Input| Escalations'!$H$23:$N$23,0))+'Input| Projects'!$AA211*INDEX('Input| Escalations'!$H$35:$N$35,MATCH('Calc| Project Costs'!T$9,'Input| Escalations'!$H$23:$N$23,0))+1</f>
        <v>1</v>
      </c>
      <c r="U211" s="106"/>
      <c r="V211" s="186">
        <f t="shared" si="126"/>
        <v>1163.99954</v>
      </c>
      <c r="W211" s="186">
        <f t="shared" si="127"/>
        <v>0</v>
      </c>
      <c r="X211" s="186">
        <f t="shared" si="128"/>
        <v>0</v>
      </c>
      <c r="Y211" s="186">
        <f t="shared" si="104"/>
        <v>0</v>
      </c>
      <c r="Z211" s="186">
        <f t="shared" si="105"/>
        <v>0</v>
      </c>
      <c r="AA211" s="186">
        <f t="shared" si="106"/>
        <v>0</v>
      </c>
      <c r="AB211" s="186">
        <f t="shared" si="107"/>
        <v>0</v>
      </c>
      <c r="AC211" s="106"/>
      <c r="AD211" s="186">
        <f>'Input| Projects'!Q211*N211*'Input| Escalations'!$K$19</f>
        <v>0</v>
      </c>
      <c r="AE211" s="186">
        <f>'Input| Projects'!R211*O211*'Input| Escalations'!$K$19</f>
        <v>0</v>
      </c>
      <c r="AF211" s="186">
        <f>'Input| Projects'!S211*P211*'Input| Escalations'!$K$19</f>
        <v>0</v>
      </c>
      <c r="AG211" s="186">
        <f>'Input| Projects'!T211*Q211*'Input| Escalations'!$K$19</f>
        <v>0</v>
      </c>
      <c r="AH211" s="186">
        <f>'Input| Projects'!U211*R211*'Input| Escalations'!$K$19</f>
        <v>0</v>
      </c>
      <c r="AI211" s="186">
        <f>'Input| Projects'!V211*S211*'Input| Escalations'!$K$19</f>
        <v>0</v>
      </c>
      <c r="AJ211" s="186">
        <f>'Input| Projects'!W211*T211*'Input| Escalations'!$K$19</f>
        <v>0</v>
      </c>
      <c r="AK211" s="106"/>
      <c r="AL211" s="186">
        <f>IFERROR(IF('Input| Overheads'!$C$42="Direct costs",SUMPRODUCT(--('Input| Projects'!$AC211="Yes"),'Calc| Overheads Allocation'!C$8,'Calc| Project Costs'!V211),IF('Input| Overheads'!$C$42="Internal labour",SUMPRODUCT(--('Input| Projects'!$AC211="Yes"),'Calc| Overheads Allocation'!C$8,'Calc| Project Costs'!V211,'Input| Projects'!$Y211),IF('Input| Overheads'!$C$42="DNSP defined",SUMPRODUCT(--('Input| Projects'!$AC211="Yes"),'Calc| Overheads Allocation'!C$61,'Input| Projects'!$AF211),""))),"")</f>
        <v>456.44877000000002</v>
      </c>
      <c r="AM211" s="186">
        <f>IFERROR(IF('Input| Overheads'!$C$42="Direct costs",SUMPRODUCT(--('Input| Projects'!$AC211="Yes"),'Calc| Overheads Allocation'!D$8,'Calc| Project Costs'!W211),IF('Input| Overheads'!$C$42="Internal labour",SUMPRODUCT(--('Input| Projects'!$AC211="Yes"),'Calc| Overheads Allocation'!D$8,'Calc| Project Costs'!W211,'Input| Projects'!$Y211),IF('Input| Overheads'!$C$42="DNSP defined",SUMPRODUCT(--('Input| Projects'!$AC211="Yes"),'Calc| Overheads Allocation'!D$61,'Input| Projects'!$AF211),""))),"")</f>
        <v>0</v>
      </c>
      <c r="AN211" s="186">
        <f>IFERROR(IF('Input| Overheads'!$C$42="Direct costs",SUMPRODUCT(--('Input| Projects'!$AC211="Yes"),'Calc| Overheads Allocation'!E$8,'Calc| Project Costs'!X211),IF('Input| Overheads'!$C$42="Internal labour",SUMPRODUCT(--('Input| Projects'!$AC211="Yes"),'Calc| Overheads Allocation'!E$8,'Calc| Project Costs'!X211,'Input| Projects'!$Y211),IF('Input| Overheads'!$C$42="DNSP defined",SUMPRODUCT(--('Input| Projects'!$AC211="Yes"),'Calc| Overheads Allocation'!E$61,'Input| Projects'!$AF211),""))),"")</f>
        <v>0</v>
      </c>
      <c r="AO211" s="186">
        <f>IFERROR(IF('Input| Overheads'!$C$42="Direct costs",SUMPRODUCT(--('Input| Projects'!$AC211="Yes"),'Calc| Overheads Allocation'!F$8,'Calc| Project Costs'!Y211),IF('Input| Overheads'!$C$42="Internal labour",SUMPRODUCT(--('Input| Projects'!$AC211="Yes"),'Calc| Overheads Allocation'!F$8,'Calc| Project Costs'!Y211,'Input| Projects'!$Y211),IF('Input| Overheads'!$C$42="DNSP defined",SUMPRODUCT(--('Input| Projects'!$AC211="Yes"),'Calc| Overheads Allocation'!F$61,'Input| Projects'!$AF211),""))),"")</f>
        <v>0</v>
      </c>
      <c r="AP211" s="186">
        <f>IFERROR(IF('Input| Overheads'!$C$42="Direct costs",SUMPRODUCT(--('Input| Projects'!$AC211="Yes"),'Calc| Overheads Allocation'!G$8,'Calc| Project Costs'!Z211),IF('Input| Overheads'!$C$42="Internal labour",SUMPRODUCT(--('Input| Projects'!$AC211="Yes"),'Calc| Overheads Allocation'!G$8,'Calc| Project Costs'!Z211,'Input| Projects'!$Y211),IF('Input| Overheads'!$C$42="DNSP defined",SUMPRODUCT(--('Input| Projects'!$AC211="Yes"),'Calc| Overheads Allocation'!G$61,'Input| Projects'!$AF211),""))),"")</f>
        <v>0</v>
      </c>
      <c r="AQ211" s="186">
        <f>IFERROR(IF('Input| Overheads'!$C$42="Direct costs",SUMPRODUCT(--('Input| Projects'!$AC211="Yes"),'Calc| Overheads Allocation'!H$8,'Calc| Project Costs'!AA211),IF('Input| Overheads'!$C$42="Internal labour",SUMPRODUCT(--('Input| Projects'!$AC211="Yes"),'Calc| Overheads Allocation'!H$8,'Calc| Project Costs'!AA211,'Input| Projects'!$Y211),IF('Input| Overheads'!$C$42="DNSP defined",SUMPRODUCT(--('Input| Projects'!$AC211="Yes"),'Calc| Overheads Allocation'!H$61,'Input| Projects'!$AF211),""))),"")</f>
        <v>0</v>
      </c>
      <c r="AR211" s="186">
        <f>IFERROR(IF('Input| Overheads'!$C$42="Direct costs",SUMPRODUCT(--('Input| Projects'!$AC211="Yes"),'Calc| Overheads Allocation'!I$8,'Calc| Project Costs'!AB211),IF('Input| Overheads'!$C$42="Internal labour",SUMPRODUCT(--('Input| Projects'!$AC211="Yes"),'Calc| Overheads Allocation'!I$8,'Calc| Project Costs'!AB211,'Input| Projects'!$Y211),IF('Input| Overheads'!$C$42="DNSP defined",SUMPRODUCT(--('Input| Projects'!$AC211="Yes"),'Calc| Overheads Allocation'!I$61,'Input| Projects'!$AF211),""))),"")</f>
        <v>0</v>
      </c>
      <c r="AS211" s="106"/>
      <c r="AT211" s="186">
        <f>IFERROR(IF('Input| Overheads'!$C$42="Direct costs",SUMPRODUCT(--('Input| Projects'!$AD211="Yes"),'Calc| Overheads Allocation'!C$9,'Calc| Project Costs'!V211),IF('Input| Overheads'!$C$42="Internal labour",SUMPRODUCT(--('Input| Projects'!$AD211="Yes"),'Calc| Overheads Allocation'!C$9,'Calc| Project Costs'!V211,'Input| Projects'!$Y211),IF('Input| Overheads'!$C$42="DNSP defined",SUMPRODUCT(--('Input| Projects'!$AD211="Yes"),'Calc| Overheads Allocation'!C$62,'Input| Projects'!$AG211),""))),"")</f>
        <v>0</v>
      </c>
      <c r="AU211" s="186">
        <f>IFERROR(IF('Input| Overheads'!$C$42="Direct costs",SUMPRODUCT(--('Input| Projects'!$AD211="Yes"),'Calc| Overheads Allocation'!D$9,'Calc| Project Costs'!W211),IF('Input| Overheads'!$C$42="Internal labour",SUMPRODUCT(--('Input| Projects'!$AD211="Yes"),'Calc| Overheads Allocation'!D$9,'Calc| Project Costs'!W211,'Input| Projects'!$Y211),IF('Input| Overheads'!$C$42="DNSP defined",SUMPRODUCT(--('Input| Projects'!$AD211="Yes"),'Calc| Overheads Allocation'!D$62,'Input| Projects'!$AG211),""))),"")</f>
        <v>0</v>
      </c>
      <c r="AV211" s="186">
        <f>IFERROR(IF('Input| Overheads'!$C$42="Direct costs",SUMPRODUCT(--('Input| Projects'!$AD211="Yes"),'Calc| Overheads Allocation'!E$9,'Calc| Project Costs'!X211),IF('Input| Overheads'!$C$42="Internal labour",SUMPRODUCT(--('Input| Projects'!$AD211="Yes"),'Calc| Overheads Allocation'!E$9,'Calc| Project Costs'!X211,'Input| Projects'!$Y211),IF('Input| Overheads'!$C$42="DNSP defined",SUMPRODUCT(--('Input| Projects'!$AD211="Yes"),'Calc| Overheads Allocation'!E$62,'Input| Projects'!$AG211),""))),"")</f>
        <v>0</v>
      </c>
      <c r="AW211" s="186">
        <f>IFERROR(IF('Input| Overheads'!$C$42="Direct costs",SUMPRODUCT(--('Input| Projects'!$AD211="Yes"),'Calc| Overheads Allocation'!F$9,'Calc| Project Costs'!Y211),IF('Input| Overheads'!$C$42="Internal labour",SUMPRODUCT(--('Input| Projects'!$AD211="Yes"),'Calc| Overheads Allocation'!F$9,'Calc| Project Costs'!Y211,'Input| Projects'!$Y211),IF('Input| Overheads'!$C$42="DNSP defined",SUMPRODUCT(--('Input| Projects'!$AD211="Yes"),'Calc| Overheads Allocation'!F$62,'Input| Projects'!$AG211),""))),"")</f>
        <v>0</v>
      </c>
      <c r="AX211" s="186">
        <f>IFERROR(IF('Input| Overheads'!$C$42="Direct costs",SUMPRODUCT(--('Input| Projects'!$AD211="Yes"),'Calc| Overheads Allocation'!G$9,'Calc| Project Costs'!Z211),IF('Input| Overheads'!$C$42="Internal labour",SUMPRODUCT(--('Input| Projects'!$AD211="Yes"),'Calc| Overheads Allocation'!G$9,'Calc| Project Costs'!Z211,'Input| Projects'!$Y211),IF('Input| Overheads'!$C$42="DNSP defined",SUMPRODUCT(--('Input| Projects'!$AD211="Yes"),'Calc| Overheads Allocation'!G$62,'Input| Projects'!$AG211),""))),"")</f>
        <v>0</v>
      </c>
      <c r="AY211" s="186">
        <f>IFERROR(IF('Input| Overheads'!$C$42="Direct costs",SUMPRODUCT(--('Input| Projects'!$AD211="Yes"),'Calc| Overheads Allocation'!H$9,'Calc| Project Costs'!AA211),IF('Input| Overheads'!$C$42="Internal labour",SUMPRODUCT(--('Input| Projects'!$AD211="Yes"),'Calc| Overheads Allocation'!H$9,'Calc| Project Costs'!AA211,'Input| Projects'!$Y211),IF('Input| Overheads'!$C$42="DNSP defined",SUMPRODUCT(--('Input| Projects'!$AD211="Yes"),'Calc| Overheads Allocation'!H$62,'Input| Projects'!$AG211),""))),"")</f>
        <v>0</v>
      </c>
      <c r="AZ211" s="186">
        <f>IFERROR(IF('Input| Overheads'!$C$42="Direct costs",SUMPRODUCT(--('Input| Projects'!$AD211="Yes"),'Calc| Overheads Allocation'!I$9,'Calc| Project Costs'!AB211),IF('Input| Overheads'!$C$42="Internal labour",SUMPRODUCT(--('Input| Projects'!$AD211="Yes"),'Calc| Overheads Allocation'!I$9,'Calc| Project Costs'!AB211,'Input| Projects'!$Y211),IF('Input| Overheads'!$C$42="DNSP defined",SUMPRODUCT(--('Input| Projects'!$AD211="Yes"),'Calc| Overheads Allocation'!I$62,'Input| Projects'!$AG211),""))),"")</f>
        <v>0</v>
      </c>
      <c r="BA211" s="106"/>
      <c r="BB211" s="186">
        <f t="shared" si="129"/>
        <v>456.44877000000002</v>
      </c>
      <c r="BC211" s="186">
        <f t="shared" si="130"/>
        <v>0</v>
      </c>
      <c r="BD211" s="186">
        <f t="shared" si="131"/>
        <v>0</v>
      </c>
      <c r="BE211" s="186">
        <f t="shared" si="108"/>
        <v>0</v>
      </c>
      <c r="BF211" s="186">
        <f t="shared" si="109"/>
        <v>0</v>
      </c>
      <c r="BG211" s="186">
        <f t="shared" si="110"/>
        <v>0</v>
      </c>
      <c r="BH211" s="186">
        <f t="shared" si="111"/>
        <v>0</v>
      </c>
      <c r="BI211" s="97"/>
      <c r="BJ211" s="186">
        <f t="shared" si="112"/>
        <v>0</v>
      </c>
      <c r="BK211" s="186" t="str">
        <f t="shared" si="113"/>
        <v/>
      </c>
      <c r="BL211" s="186" t="str">
        <f t="shared" si="114"/>
        <v/>
      </c>
      <c r="BM211" s="186" t="str">
        <f t="shared" si="115"/>
        <v/>
      </c>
      <c r="BN211" s="186" t="str">
        <f t="shared" si="116"/>
        <v/>
      </c>
      <c r="BO211" s="186" t="str">
        <f t="shared" si="117"/>
        <v/>
      </c>
      <c r="BP211" s="186" t="str">
        <f t="shared" si="118"/>
        <v/>
      </c>
      <c r="BQ211" s="97"/>
      <c r="BR211" s="186">
        <f t="shared" si="119"/>
        <v>1620.44831</v>
      </c>
      <c r="BS211" s="186">
        <f t="shared" si="120"/>
        <v>0</v>
      </c>
      <c r="BT211" s="222">
        <f t="shared" si="121"/>
        <v>0</v>
      </c>
      <c r="BU211" s="222">
        <f t="shared" si="122"/>
        <v>0</v>
      </c>
      <c r="BV211" s="222">
        <f t="shared" si="123"/>
        <v>0</v>
      </c>
      <c r="BW211" s="222">
        <f t="shared" si="124"/>
        <v>0</v>
      </c>
      <c r="BX211" s="222">
        <f t="shared" si="125"/>
        <v>0</v>
      </c>
      <c r="BY211" s="106"/>
      <c r="BZ211" s="197">
        <f>IF(SUMIF('Input| Projects'!$AS$8:$CP$8,"Dx",'Input| Projects'!$AS211:$CP211)=0,"",SUMIF('Input| Projects'!$AS$8:$CP$8,"Dx",'Input| Projects'!$AS211:$CP211))</f>
        <v>1</v>
      </c>
      <c r="CA211" s="197" t="str">
        <f>IF(SUMIF('Input| Projects'!$AS$8:$CP$8,"Tx",'Input| Projects'!$AS211:$CP211)=0,"",SUMIF('Input| Projects'!$AS$8:$CP$8,"Tx",'Input| Projects'!$AS211:$CP211))</f>
        <v/>
      </c>
      <c r="CB211" s="150" t="str">
        <f t="shared" si="132"/>
        <v/>
      </c>
    </row>
    <row r="212" spans="2:80" x14ac:dyDescent="0.2">
      <c r="B212" s="201">
        <f>IFERROR('Input| Projects'!B212,"")</f>
        <v>203</v>
      </c>
      <c r="C212" s="42" t="str">
        <f>IFERROR(IF('Input| Projects'!C212="","",'Input| Projects'!C212),"")</f>
        <v>Earthing Systems - ZN &amp; TS</v>
      </c>
      <c r="D212" s="42" t="str">
        <f>IFERROR(IF('Input| Projects'!D212="","",'Input| Projects'!D212),"")</f>
        <v>REP_02.02.09</v>
      </c>
      <c r="E212" s="104"/>
      <c r="F212" s="190">
        <f>IFERROR('Input| Projects'!I212*'Input| Escalations'!$K$19,"")</f>
        <v>109.55153</v>
      </c>
      <c r="G212" s="190">
        <f>IFERROR('Input| Projects'!J212*'Input| Escalations'!$K$19,"")</f>
        <v>0</v>
      </c>
      <c r="H212" s="190">
        <f>IFERROR('Input| Projects'!K212*'Input| Escalations'!$K$19,"")</f>
        <v>0</v>
      </c>
      <c r="I212" s="190">
        <f>IFERROR('Input| Projects'!L212*'Input| Escalations'!$K$19,"")</f>
        <v>0</v>
      </c>
      <c r="J212" s="190">
        <f>IFERROR('Input| Projects'!M212*'Input| Escalations'!$K$19,"")</f>
        <v>0</v>
      </c>
      <c r="K212" s="190">
        <f>IFERROR('Input| Projects'!N212*'Input| Escalations'!$K$19,"")</f>
        <v>0</v>
      </c>
      <c r="L212" s="190">
        <f>IFERROR('Input| Projects'!O212*'Input| Escalations'!$K$19,"")</f>
        <v>0</v>
      </c>
      <c r="M212" s="150" t="str">
        <f>IF(ABS(SUM(F212:L212)-(SUM('Input| Projects'!I212:O212)*'Input| Escalations'!$K$19))&lt;0.0000001,"",1)</f>
        <v/>
      </c>
      <c r="N212" s="192">
        <f>'Input| Projects'!$Y212*INDEX('Input| Escalations'!$H$33:$N$33,MATCH('Calc| Project Costs'!N$9,'Input| Escalations'!$H$23:$N$23,0))+'Input| Projects'!$Z212*INDEX('Input| Escalations'!$H$34:$N$34,MATCH('Calc| Project Costs'!N$9,'Input| Escalations'!$H$23:$N$23,0))+'Input| Projects'!$AA212*INDEX('Input| Escalations'!$H$35:$N$35,MATCH('Calc| Project Costs'!N$9,'Input| Escalations'!$H$23:$N$23,0))+1</f>
        <v>1</v>
      </c>
      <c r="O212" s="192">
        <f>'Input| Projects'!$Y212*INDEX('Input| Escalations'!$H$33:$N$33,MATCH('Calc| Project Costs'!O$9,'Input| Escalations'!$H$23:$N$23,0))+'Input| Projects'!$Z212*INDEX('Input| Escalations'!$H$34:$N$34,MATCH('Calc| Project Costs'!O$9,'Input| Escalations'!$H$23:$N$23,0))+'Input| Projects'!$AA212*INDEX('Input| Escalations'!$H$35:$N$35,MATCH('Calc| Project Costs'!O$9,'Input| Escalations'!$H$23:$N$23,0))+1</f>
        <v>1</v>
      </c>
      <c r="P212" s="192">
        <f>'Input| Projects'!$Y212*INDEX('Input| Escalations'!$H$33:$N$33,MATCH('Calc| Project Costs'!P$9,'Input| Escalations'!$H$23:$N$23,0))+'Input| Projects'!$Z212*INDEX('Input| Escalations'!$H$34:$N$34,MATCH('Calc| Project Costs'!P$9,'Input| Escalations'!$H$23:$N$23,0))+'Input| Projects'!$AA212*INDEX('Input| Escalations'!$H$35:$N$35,MATCH('Calc| Project Costs'!P$9,'Input| Escalations'!$H$23:$N$23,0))+1</f>
        <v>1</v>
      </c>
      <c r="Q212" s="192">
        <f>'Input| Projects'!$Y212*INDEX('Input| Escalations'!$H$33:$N$33,MATCH('Calc| Project Costs'!Q$9,'Input| Escalations'!$H$23:$N$23,0))+'Input| Projects'!$Z212*INDEX('Input| Escalations'!$H$34:$N$34,MATCH('Calc| Project Costs'!Q$9,'Input| Escalations'!$H$23:$N$23,0))+'Input| Projects'!$AA212*INDEX('Input| Escalations'!$H$35:$N$35,MATCH('Calc| Project Costs'!Q$9,'Input| Escalations'!$H$23:$N$23,0))+1</f>
        <v>1</v>
      </c>
      <c r="R212" s="192">
        <f>'Input| Projects'!$Y212*INDEX('Input| Escalations'!$H$33:$N$33,MATCH('Calc| Project Costs'!R$9,'Input| Escalations'!$H$23:$N$23,0))+'Input| Projects'!$Z212*INDEX('Input| Escalations'!$H$34:$N$34,MATCH('Calc| Project Costs'!R$9,'Input| Escalations'!$H$23:$N$23,0))+'Input| Projects'!$AA212*INDEX('Input| Escalations'!$H$35:$N$35,MATCH('Calc| Project Costs'!R$9,'Input| Escalations'!$H$23:$N$23,0))+1</f>
        <v>1</v>
      </c>
      <c r="S212" s="192">
        <f>'Input| Projects'!$Y212*INDEX('Input| Escalations'!$H$33:$N$33,MATCH('Calc| Project Costs'!S$9,'Input| Escalations'!$H$23:$N$23,0))+'Input| Projects'!$Z212*INDEX('Input| Escalations'!$H$34:$N$34,MATCH('Calc| Project Costs'!S$9,'Input| Escalations'!$H$23:$N$23,0))+'Input| Projects'!$AA212*INDEX('Input| Escalations'!$H$35:$N$35,MATCH('Calc| Project Costs'!S$9,'Input| Escalations'!$H$23:$N$23,0))+1</f>
        <v>1</v>
      </c>
      <c r="T212" s="192">
        <f>'Input| Projects'!$Y212*INDEX('Input| Escalations'!$H$33:$N$33,MATCH('Calc| Project Costs'!T$9,'Input| Escalations'!$H$23:$N$23,0))+'Input| Projects'!$Z212*INDEX('Input| Escalations'!$H$34:$N$34,MATCH('Calc| Project Costs'!T$9,'Input| Escalations'!$H$23:$N$23,0))+'Input| Projects'!$AA212*INDEX('Input| Escalations'!$H$35:$N$35,MATCH('Calc| Project Costs'!T$9,'Input| Escalations'!$H$23:$N$23,0))+1</f>
        <v>1</v>
      </c>
      <c r="U212" s="106"/>
      <c r="V212" s="186">
        <f t="shared" si="126"/>
        <v>109.55153</v>
      </c>
      <c r="W212" s="186">
        <f t="shared" si="127"/>
        <v>0</v>
      </c>
      <c r="X212" s="186">
        <f t="shared" si="128"/>
        <v>0</v>
      </c>
      <c r="Y212" s="186">
        <f t="shared" si="104"/>
        <v>0</v>
      </c>
      <c r="Z212" s="186">
        <f t="shared" si="105"/>
        <v>0</v>
      </c>
      <c r="AA212" s="186">
        <f t="shared" si="106"/>
        <v>0</v>
      </c>
      <c r="AB212" s="186">
        <f t="shared" si="107"/>
        <v>0</v>
      </c>
      <c r="AC212" s="106"/>
      <c r="AD212" s="186">
        <f>'Input| Projects'!Q212*N212*'Input| Escalations'!$K$19</f>
        <v>0</v>
      </c>
      <c r="AE212" s="186">
        <f>'Input| Projects'!R212*O212*'Input| Escalations'!$K$19</f>
        <v>0</v>
      </c>
      <c r="AF212" s="186">
        <f>'Input| Projects'!S212*P212*'Input| Escalations'!$K$19</f>
        <v>0</v>
      </c>
      <c r="AG212" s="186">
        <f>'Input| Projects'!T212*Q212*'Input| Escalations'!$K$19</f>
        <v>0</v>
      </c>
      <c r="AH212" s="186">
        <f>'Input| Projects'!U212*R212*'Input| Escalations'!$K$19</f>
        <v>0</v>
      </c>
      <c r="AI212" s="186">
        <f>'Input| Projects'!V212*S212*'Input| Escalations'!$K$19</f>
        <v>0</v>
      </c>
      <c r="AJ212" s="186">
        <f>'Input| Projects'!W212*T212*'Input| Escalations'!$K$19</f>
        <v>0</v>
      </c>
      <c r="AK212" s="106"/>
      <c r="AL212" s="186">
        <f>IFERROR(IF('Input| Overheads'!$C$42="Direct costs",SUMPRODUCT(--('Input| Projects'!$AC212="Yes"),'Calc| Overheads Allocation'!C$8,'Calc| Project Costs'!V212),IF('Input| Overheads'!$C$42="Internal labour",SUMPRODUCT(--('Input| Projects'!$AC212="Yes"),'Calc| Overheads Allocation'!C$8,'Calc| Project Costs'!V212,'Input| Projects'!$Y212),IF('Input| Overheads'!$C$42="DNSP defined",SUMPRODUCT(--('Input| Projects'!$AC212="Yes"),'Calc| Overheads Allocation'!C$61,'Input| Projects'!$AF212),""))),"")</f>
        <v>49.499490000000002</v>
      </c>
      <c r="AM212" s="186">
        <f>IFERROR(IF('Input| Overheads'!$C$42="Direct costs",SUMPRODUCT(--('Input| Projects'!$AC212="Yes"),'Calc| Overheads Allocation'!D$8,'Calc| Project Costs'!W212),IF('Input| Overheads'!$C$42="Internal labour",SUMPRODUCT(--('Input| Projects'!$AC212="Yes"),'Calc| Overheads Allocation'!D$8,'Calc| Project Costs'!W212,'Input| Projects'!$Y212),IF('Input| Overheads'!$C$42="DNSP defined",SUMPRODUCT(--('Input| Projects'!$AC212="Yes"),'Calc| Overheads Allocation'!D$61,'Input| Projects'!$AF212),""))),"")</f>
        <v>0</v>
      </c>
      <c r="AN212" s="186">
        <f>IFERROR(IF('Input| Overheads'!$C$42="Direct costs",SUMPRODUCT(--('Input| Projects'!$AC212="Yes"),'Calc| Overheads Allocation'!E$8,'Calc| Project Costs'!X212),IF('Input| Overheads'!$C$42="Internal labour",SUMPRODUCT(--('Input| Projects'!$AC212="Yes"),'Calc| Overheads Allocation'!E$8,'Calc| Project Costs'!X212,'Input| Projects'!$Y212),IF('Input| Overheads'!$C$42="DNSP defined",SUMPRODUCT(--('Input| Projects'!$AC212="Yes"),'Calc| Overheads Allocation'!E$61,'Input| Projects'!$AF212),""))),"")</f>
        <v>0</v>
      </c>
      <c r="AO212" s="186">
        <f>IFERROR(IF('Input| Overheads'!$C$42="Direct costs",SUMPRODUCT(--('Input| Projects'!$AC212="Yes"),'Calc| Overheads Allocation'!F$8,'Calc| Project Costs'!Y212),IF('Input| Overheads'!$C$42="Internal labour",SUMPRODUCT(--('Input| Projects'!$AC212="Yes"),'Calc| Overheads Allocation'!F$8,'Calc| Project Costs'!Y212,'Input| Projects'!$Y212),IF('Input| Overheads'!$C$42="DNSP defined",SUMPRODUCT(--('Input| Projects'!$AC212="Yes"),'Calc| Overheads Allocation'!F$61,'Input| Projects'!$AF212),""))),"")</f>
        <v>0</v>
      </c>
      <c r="AP212" s="186">
        <f>IFERROR(IF('Input| Overheads'!$C$42="Direct costs",SUMPRODUCT(--('Input| Projects'!$AC212="Yes"),'Calc| Overheads Allocation'!G$8,'Calc| Project Costs'!Z212),IF('Input| Overheads'!$C$42="Internal labour",SUMPRODUCT(--('Input| Projects'!$AC212="Yes"),'Calc| Overheads Allocation'!G$8,'Calc| Project Costs'!Z212,'Input| Projects'!$Y212),IF('Input| Overheads'!$C$42="DNSP defined",SUMPRODUCT(--('Input| Projects'!$AC212="Yes"),'Calc| Overheads Allocation'!G$61,'Input| Projects'!$AF212),""))),"")</f>
        <v>0</v>
      </c>
      <c r="AQ212" s="186">
        <f>IFERROR(IF('Input| Overheads'!$C$42="Direct costs",SUMPRODUCT(--('Input| Projects'!$AC212="Yes"),'Calc| Overheads Allocation'!H$8,'Calc| Project Costs'!AA212),IF('Input| Overheads'!$C$42="Internal labour",SUMPRODUCT(--('Input| Projects'!$AC212="Yes"),'Calc| Overheads Allocation'!H$8,'Calc| Project Costs'!AA212,'Input| Projects'!$Y212),IF('Input| Overheads'!$C$42="DNSP defined",SUMPRODUCT(--('Input| Projects'!$AC212="Yes"),'Calc| Overheads Allocation'!H$61,'Input| Projects'!$AF212),""))),"")</f>
        <v>0</v>
      </c>
      <c r="AR212" s="186">
        <f>IFERROR(IF('Input| Overheads'!$C$42="Direct costs",SUMPRODUCT(--('Input| Projects'!$AC212="Yes"),'Calc| Overheads Allocation'!I$8,'Calc| Project Costs'!AB212),IF('Input| Overheads'!$C$42="Internal labour",SUMPRODUCT(--('Input| Projects'!$AC212="Yes"),'Calc| Overheads Allocation'!I$8,'Calc| Project Costs'!AB212,'Input| Projects'!$Y212),IF('Input| Overheads'!$C$42="DNSP defined",SUMPRODUCT(--('Input| Projects'!$AC212="Yes"),'Calc| Overheads Allocation'!I$61,'Input| Projects'!$AF212),""))),"")</f>
        <v>0</v>
      </c>
      <c r="AS212" s="106"/>
      <c r="AT212" s="186">
        <f>IFERROR(IF('Input| Overheads'!$C$42="Direct costs",SUMPRODUCT(--('Input| Projects'!$AD212="Yes"),'Calc| Overheads Allocation'!C$9,'Calc| Project Costs'!V212),IF('Input| Overheads'!$C$42="Internal labour",SUMPRODUCT(--('Input| Projects'!$AD212="Yes"),'Calc| Overheads Allocation'!C$9,'Calc| Project Costs'!V212,'Input| Projects'!$Y212),IF('Input| Overheads'!$C$42="DNSP defined",SUMPRODUCT(--('Input| Projects'!$AD212="Yes"),'Calc| Overheads Allocation'!C$62,'Input| Projects'!$AG212),""))),"")</f>
        <v>0</v>
      </c>
      <c r="AU212" s="186">
        <f>IFERROR(IF('Input| Overheads'!$C$42="Direct costs",SUMPRODUCT(--('Input| Projects'!$AD212="Yes"),'Calc| Overheads Allocation'!D$9,'Calc| Project Costs'!W212),IF('Input| Overheads'!$C$42="Internal labour",SUMPRODUCT(--('Input| Projects'!$AD212="Yes"),'Calc| Overheads Allocation'!D$9,'Calc| Project Costs'!W212,'Input| Projects'!$Y212),IF('Input| Overheads'!$C$42="DNSP defined",SUMPRODUCT(--('Input| Projects'!$AD212="Yes"),'Calc| Overheads Allocation'!D$62,'Input| Projects'!$AG212),""))),"")</f>
        <v>0</v>
      </c>
      <c r="AV212" s="186">
        <f>IFERROR(IF('Input| Overheads'!$C$42="Direct costs",SUMPRODUCT(--('Input| Projects'!$AD212="Yes"),'Calc| Overheads Allocation'!E$9,'Calc| Project Costs'!X212),IF('Input| Overheads'!$C$42="Internal labour",SUMPRODUCT(--('Input| Projects'!$AD212="Yes"),'Calc| Overheads Allocation'!E$9,'Calc| Project Costs'!X212,'Input| Projects'!$Y212),IF('Input| Overheads'!$C$42="DNSP defined",SUMPRODUCT(--('Input| Projects'!$AD212="Yes"),'Calc| Overheads Allocation'!E$62,'Input| Projects'!$AG212),""))),"")</f>
        <v>0</v>
      </c>
      <c r="AW212" s="186">
        <f>IFERROR(IF('Input| Overheads'!$C$42="Direct costs",SUMPRODUCT(--('Input| Projects'!$AD212="Yes"),'Calc| Overheads Allocation'!F$9,'Calc| Project Costs'!Y212),IF('Input| Overheads'!$C$42="Internal labour",SUMPRODUCT(--('Input| Projects'!$AD212="Yes"),'Calc| Overheads Allocation'!F$9,'Calc| Project Costs'!Y212,'Input| Projects'!$Y212),IF('Input| Overheads'!$C$42="DNSP defined",SUMPRODUCT(--('Input| Projects'!$AD212="Yes"),'Calc| Overheads Allocation'!F$62,'Input| Projects'!$AG212),""))),"")</f>
        <v>0</v>
      </c>
      <c r="AX212" s="186">
        <f>IFERROR(IF('Input| Overheads'!$C$42="Direct costs",SUMPRODUCT(--('Input| Projects'!$AD212="Yes"),'Calc| Overheads Allocation'!G$9,'Calc| Project Costs'!Z212),IF('Input| Overheads'!$C$42="Internal labour",SUMPRODUCT(--('Input| Projects'!$AD212="Yes"),'Calc| Overheads Allocation'!G$9,'Calc| Project Costs'!Z212,'Input| Projects'!$Y212),IF('Input| Overheads'!$C$42="DNSP defined",SUMPRODUCT(--('Input| Projects'!$AD212="Yes"),'Calc| Overheads Allocation'!G$62,'Input| Projects'!$AG212),""))),"")</f>
        <v>0</v>
      </c>
      <c r="AY212" s="186">
        <f>IFERROR(IF('Input| Overheads'!$C$42="Direct costs",SUMPRODUCT(--('Input| Projects'!$AD212="Yes"),'Calc| Overheads Allocation'!H$9,'Calc| Project Costs'!AA212),IF('Input| Overheads'!$C$42="Internal labour",SUMPRODUCT(--('Input| Projects'!$AD212="Yes"),'Calc| Overheads Allocation'!H$9,'Calc| Project Costs'!AA212,'Input| Projects'!$Y212),IF('Input| Overheads'!$C$42="DNSP defined",SUMPRODUCT(--('Input| Projects'!$AD212="Yes"),'Calc| Overheads Allocation'!H$62,'Input| Projects'!$AG212),""))),"")</f>
        <v>0</v>
      </c>
      <c r="AZ212" s="186">
        <f>IFERROR(IF('Input| Overheads'!$C$42="Direct costs",SUMPRODUCT(--('Input| Projects'!$AD212="Yes"),'Calc| Overheads Allocation'!I$9,'Calc| Project Costs'!AB212),IF('Input| Overheads'!$C$42="Internal labour",SUMPRODUCT(--('Input| Projects'!$AD212="Yes"),'Calc| Overheads Allocation'!I$9,'Calc| Project Costs'!AB212,'Input| Projects'!$Y212),IF('Input| Overheads'!$C$42="DNSP defined",SUMPRODUCT(--('Input| Projects'!$AD212="Yes"),'Calc| Overheads Allocation'!I$62,'Input| Projects'!$AG212),""))),"")</f>
        <v>0</v>
      </c>
      <c r="BA212" s="106"/>
      <c r="BB212" s="186">
        <f t="shared" si="129"/>
        <v>49.499490000000002</v>
      </c>
      <c r="BC212" s="186">
        <f t="shared" si="130"/>
        <v>0</v>
      </c>
      <c r="BD212" s="186">
        <f t="shared" si="131"/>
        <v>0</v>
      </c>
      <c r="BE212" s="186">
        <f t="shared" si="108"/>
        <v>0</v>
      </c>
      <c r="BF212" s="186">
        <f t="shared" si="109"/>
        <v>0</v>
      </c>
      <c r="BG212" s="186">
        <f t="shared" si="110"/>
        <v>0</v>
      </c>
      <c r="BH212" s="186">
        <f t="shared" si="111"/>
        <v>0</v>
      </c>
      <c r="BI212" s="97"/>
      <c r="BJ212" s="186">
        <f t="shared" si="112"/>
        <v>0</v>
      </c>
      <c r="BK212" s="186" t="str">
        <f t="shared" si="113"/>
        <v/>
      </c>
      <c r="BL212" s="186" t="str">
        <f t="shared" si="114"/>
        <v/>
      </c>
      <c r="BM212" s="186" t="str">
        <f t="shared" si="115"/>
        <v/>
      </c>
      <c r="BN212" s="186" t="str">
        <f t="shared" si="116"/>
        <v/>
      </c>
      <c r="BO212" s="186" t="str">
        <f t="shared" si="117"/>
        <v/>
      </c>
      <c r="BP212" s="186" t="str">
        <f t="shared" si="118"/>
        <v/>
      </c>
      <c r="BQ212" s="97"/>
      <c r="BR212" s="186">
        <f t="shared" si="119"/>
        <v>159.05101999999999</v>
      </c>
      <c r="BS212" s="186">
        <f t="shared" si="120"/>
        <v>0</v>
      </c>
      <c r="BT212" s="222">
        <f t="shared" si="121"/>
        <v>0</v>
      </c>
      <c r="BU212" s="222">
        <f t="shared" si="122"/>
        <v>0</v>
      </c>
      <c r="BV212" s="222">
        <f t="shared" si="123"/>
        <v>0</v>
      </c>
      <c r="BW212" s="222">
        <f t="shared" si="124"/>
        <v>0</v>
      </c>
      <c r="BX212" s="222">
        <f t="shared" si="125"/>
        <v>0</v>
      </c>
      <c r="BY212" s="106"/>
      <c r="BZ212" s="197">
        <f>IF(SUMIF('Input| Projects'!$AS$8:$CP$8,"Dx",'Input| Projects'!$AS212:$CP212)=0,"",SUMIF('Input| Projects'!$AS$8:$CP$8,"Dx",'Input| Projects'!$AS212:$CP212))</f>
        <v>1</v>
      </c>
      <c r="CA212" s="197" t="str">
        <f>IF(SUMIF('Input| Projects'!$AS$8:$CP$8,"Tx",'Input| Projects'!$AS212:$CP212)=0,"",SUMIF('Input| Projects'!$AS$8:$CP$8,"Tx",'Input| Projects'!$AS212:$CP212))</f>
        <v/>
      </c>
      <c r="CB212" s="150" t="str">
        <f t="shared" si="132"/>
        <v/>
      </c>
    </row>
    <row r="213" spans="2:80" x14ac:dyDescent="0.2">
      <c r="B213" s="201">
        <f>IFERROR('Input| Projects'!B213,"")</f>
        <v>204</v>
      </c>
      <c r="C213" s="42" t="str">
        <f>IFERROR(IF('Input| Projects'!C213="","",'Input| Projects'!C213),"")</f>
        <v>Replace 33kV Essantee I&amp;Es - ZN</v>
      </c>
      <c r="D213" s="42" t="str">
        <f>IFERROR(IF('Input| Projects'!D213="","",'Input| Projects'!D213),"")</f>
        <v>REP_02.02.35</v>
      </c>
      <c r="E213" s="104"/>
      <c r="F213" s="190">
        <f>IFERROR('Input| Projects'!I213*'Input| Escalations'!$K$19,"")</f>
        <v>813.07087000000001</v>
      </c>
      <c r="G213" s="190">
        <f>IFERROR('Input| Projects'!J213*'Input| Escalations'!$K$19,"")</f>
        <v>0</v>
      </c>
      <c r="H213" s="190">
        <f>IFERROR('Input| Projects'!K213*'Input| Escalations'!$K$19,"")</f>
        <v>0</v>
      </c>
      <c r="I213" s="190">
        <f>IFERROR('Input| Projects'!L213*'Input| Escalations'!$K$19,"")</f>
        <v>0</v>
      </c>
      <c r="J213" s="190">
        <f>IFERROR('Input| Projects'!M213*'Input| Escalations'!$K$19,"")</f>
        <v>0</v>
      </c>
      <c r="K213" s="190">
        <f>IFERROR('Input| Projects'!N213*'Input| Escalations'!$K$19,"")</f>
        <v>0</v>
      </c>
      <c r="L213" s="190">
        <f>IFERROR('Input| Projects'!O213*'Input| Escalations'!$K$19,"")</f>
        <v>0</v>
      </c>
      <c r="M213" s="150" t="str">
        <f>IF(ABS(SUM(F213:L213)-(SUM('Input| Projects'!I213:O213)*'Input| Escalations'!$K$19))&lt;0.0000001,"",1)</f>
        <v/>
      </c>
      <c r="N213" s="192">
        <f>'Input| Projects'!$Y213*INDEX('Input| Escalations'!$H$33:$N$33,MATCH('Calc| Project Costs'!N$9,'Input| Escalations'!$H$23:$N$23,0))+'Input| Projects'!$Z213*INDEX('Input| Escalations'!$H$34:$N$34,MATCH('Calc| Project Costs'!N$9,'Input| Escalations'!$H$23:$N$23,0))+'Input| Projects'!$AA213*INDEX('Input| Escalations'!$H$35:$N$35,MATCH('Calc| Project Costs'!N$9,'Input| Escalations'!$H$23:$N$23,0))+1</f>
        <v>1</v>
      </c>
      <c r="O213" s="192">
        <f>'Input| Projects'!$Y213*INDEX('Input| Escalations'!$H$33:$N$33,MATCH('Calc| Project Costs'!O$9,'Input| Escalations'!$H$23:$N$23,0))+'Input| Projects'!$Z213*INDEX('Input| Escalations'!$H$34:$N$34,MATCH('Calc| Project Costs'!O$9,'Input| Escalations'!$H$23:$N$23,0))+'Input| Projects'!$AA213*INDEX('Input| Escalations'!$H$35:$N$35,MATCH('Calc| Project Costs'!O$9,'Input| Escalations'!$H$23:$N$23,0))+1</f>
        <v>1</v>
      </c>
      <c r="P213" s="192">
        <f>'Input| Projects'!$Y213*INDEX('Input| Escalations'!$H$33:$N$33,MATCH('Calc| Project Costs'!P$9,'Input| Escalations'!$H$23:$N$23,0))+'Input| Projects'!$Z213*INDEX('Input| Escalations'!$H$34:$N$34,MATCH('Calc| Project Costs'!P$9,'Input| Escalations'!$H$23:$N$23,0))+'Input| Projects'!$AA213*INDEX('Input| Escalations'!$H$35:$N$35,MATCH('Calc| Project Costs'!P$9,'Input| Escalations'!$H$23:$N$23,0))+1</f>
        <v>1</v>
      </c>
      <c r="Q213" s="192">
        <f>'Input| Projects'!$Y213*INDEX('Input| Escalations'!$H$33:$N$33,MATCH('Calc| Project Costs'!Q$9,'Input| Escalations'!$H$23:$N$23,0))+'Input| Projects'!$Z213*INDEX('Input| Escalations'!$H$34:$N$34,MATCH('Calc| Project Costs'!Q$9,'Input| Escalations'!$H$23:$N$23,0))+'Input| Projects'!$AA213*INDEX('Input| Escalations'!$H$35:$N$35,MATCH('Calc| Project Costs'!Q$9,'Input| Escalations'!$H$23:$N$23,0))+1</f>
        <v>1</v>
      </c>
      <c r="R213" s="192">
        <f>'Input| Projects'!$Y213*INDEX('Input| Escalations'!$H$33:$N$33,MATCH('Calc| Project Costs'!R$9,'Input| Escalations'!$H$23:$N$23,0))+'Input| Projects'!$Z213*INDEX('Input| Escalations'!$H$34:$N$34,MATCH('Calc| Project Costs'!R$9,'Input| Escalations'!$H$23:$N$23,0))+'Input| Projects'!$AA213*INDEX('Input| Escalations'!$H$35:$N$35,MATCH('Calc| Project Costs'!R$9,'Input| Escalations'!$H$23:$N$23,0))+1</f>
        <v>1</v>
      </c>
      <c r="S213" s="192">
        <f>'Input| Projects'!$Y213*INDEX('Input| Escalations'!$H$33:$N$33,MATCH('Calc| Project Costs'!S$9,'Input| Escalations'!$H$23:$N$23,0))+'Input| Projects'!$Z213*INDEX('Input| Escalations'!$H$34:$N$34,MATCH('Calc| Project Costs'!S$9,'Input| Escalations'!$H$23:$N$23,0))+'Input| Projects'!$AA213*INDEX('Input| Escalations'!$H$35:$N$35,MATCH('Calc| Project Costs'!S$9,'Input| Escalations'!$H$23:$N$23,0))+1</f>
        <v>1</v>
      </c>
      <c r="T213" s="192">
        <f>'Input| Projects'!$Y213*INDEX('Input| Escalations'!$H$33:$N$33,MATCH('Calc| Project Costs'!T$9,'Input| Escalations'!$H$23:$N$23,0))+'Input| Projects'!$Z213*INDEX('Input| Escalations'!$H$34:$N$34,MATCH('Calc| Project Costs'!T$9,'Input| Escalations'!$H$23:$N$23,0))+'Input| Projects'!$AA213*INDEX('Input| Escalations'!$H$35:$N$35,MATCH('Calc| Project Costs'!T$9,'Input| Escalations'!$H$23:$N$23,0))+1</f>
        <v>1</v>
      </c>
      <c r="U213" s="106"/>
      <c r="V213" s="186">
        <f t="shared" si="126"/>
        <v>813.07087000000001</v>
      </c>
      <c r="W213" s="186">
        <f t="shared" si="127"/>
        <v>0</v>
      </c>
      <c r="X213" s="186">
        <f t="shared" si="128"/>
        <v>0</v>
      </c>
      <c r="Y213" s="186">
        <f t="shared" si="104"/>
        <v>0</v>
      </c>
      <c r="Z213" s="186">
        <f t="shared" si="105"/>
        <v>0</v>
      </c>
      <c r="AA213" s="186">
        <f t="shared" si="106"/>
        <v>0</v>
      </c>
      <c r="AB213" s="186">
        <f t="shared" si="107"/>
        <v>0</v>
      </c>
      <c r="AC213" s="106"/>
      <c r="AD213" s="186">
        <f>'Input| Projects'!Q213*N213*'Input| Escalations'!$K$19</f>
        <v>0</v>
      </c>
      <c r="AE213" s="186">
        <f>'Input| Projects'!R213*O213*'Input| Escalations'!$K$19</f>
        <v>0</v>
      </c>
      <c r="AF213" s="186">
        <f>'Input| Projects'!S213*P213*'Input| Escalations'!$K$19</f>
        <v>0</v>
      </c>
      <c r="AG213" s="186">
        <f>'Input| Projects'!T213*Q213*'Input| Escalations'!$K$19</f>
        <v>0</v>
      </c>
      <c r="AH213" s="186">
        <f>'Input| Projects'!U213*R213*'Input| Escalations'!$K$19</f>
        <v>0</v>
      </c>
      <c r="AI213" s="186">
        <f>'Input| Projects'!V213*S213*'Input| Escalations'!$K$19</f>
        <v>0</v>
      </c>
      <c r="AJ213" s="186">
        <f>'Input| Projects'!W213*T213*'Input| Escalations'!$K$19</f>
        <v>0</v>
      </c>
      <c r="AK213" s="106"/>
      <c r="AL213" s="186">
        <f>IFERROR(IF('Input| Overheads'!$C$42="Direct costs",SUMPRODUCT(--('Input| Projects'!$AC213="Yes"),'Calc| Overheads Allocation'!C$8,'Calc| Project Costs'!V213),IF('Input| Overheads'!$C$42="Internal labour",SUMPRODUCT(--('Input| Projects'!$AC213="Yes"),'Calc| Overheads Allocation'!C$8,'Calc| Project Costs'!V213,'Input| Projects'!$Y213),IF('Input| Overheads'!$C$42="DNSP defined",SUMPRODUCT(--('Input| Projects'!$AC213="Yes"),'Calc| Overheads Allocation'!C$61,'Input| Projects'!$AF213),""))),"")</f>
        <v>164.34171000000001</v>
      </c>
      <c r="AM213" s="186">
        <f>IFERROR(IF('Input| Overheads'!$C$42="Direct costs",SUMPRODUCT(--('Input| Projects'!$AC213="Yes"),'Calc| Overheads Allocation'!D$8,'Calc| Project Costs'!W213),IF('Input| Overheads'!$C$42="Internal labour",SUMPRODUCT(--('Input| Projects'!$AC213="Yes"),'Calc| Overheads Allocation'!D$8,'Calc| Project Costs'!W213,'Input| Projects'!$Y213),IF('Input| Overheads'!$C$42="DNSP defined",SUMPRODUCT(--('Input| Projects'!$AC213="Yes"),'Calc| Overheads Allocation'!D$61,'Input| Projects'!$AF213),""))),"")</f>
        <v>0</v>
      </c>
      <c r="AN213" s="186">
        <f>IFERROR(IF('Input| Overheads'!$C$42="Direct costs",SUMPRODUCT(--('Input| Projects'!$AC213="Yes"),'Calc| Overheads Allocation'!E$8,'Calc| Project Costs'!X213),IF('Input| Overheads'!$C$42="Internal labour",SUMPRODUCT(--('Input| Projects'!$AC213="Yes"),'Calc| Overheads Allocation'!E$8,'Calc| Project Costs'!X213,'Input| Projects'!$Y213),IF('Input| Overheads'!$C$42="DNSP defined",SUMPRODUCT(--('Input| Projects'!$AC213="Yes"),'Calc| Overheads Allocation'!E$61,'Input| Projects'!$AF213),""))),"")</f>
        <v>0</v>
      </c>
      <c r="AO213" s="186">
        <f>IFERROR(IF('Input| Overheads'!$C$42="Direct costs",SUMPRODUCT(--('Input| Projects'!$AC213="Yes"),'Calc| Overheads Allocation'!F$8,'Calc| Project Costs'!Y213),IF('Input| Overheads'!$C$42="Internal labour",SUMPRODUCT(--('Input| Projects'!$AC213="Yes"),'Calc| Overheads Allocation'!F$8,'Calc| Project Costs'!Y213,'Input| Projects'!$Y213),IF('Input| Overheads'!$C$42="DNSP defined",SUMPRODUCT(--('Input| Projects'!$AC213="Yes"),'Calc| Overheads Allocation'!F$61,'Input| Projects'!$AF213),""))),"")</f>
        <v>0</v>
      </c>
      <c r="AP213" s="186">
        <f>IFERROR(IF('Input| Overheads'!$C$42="Direct costs",SUMPRODUCT(--('Input| Projects'!$AC213="Yes"),'Calc| Overheads Allocation'!G$8,'Calc| Project Costs'!Z213),IF('Input| Overheads'!$C$42="Internal labour",SUMPRODUCT(--('Input| Projects'!$AC213="Yes"),'Calc| Overheads Allocation'!G$8,'Calc| Project Costs'!Z213,'Input| Projects'!$Y213),IF('Input| Overheads'!$C$42="DNSP defined",SUMPRODUCT(--('Input| Projects'!$AC213="Yes"),'Calc| Overheads Allocation'!G$61,'Input| Projects'!$AF213),""))),"")</f>
        <v>0</v>
      </c>
      <c r="AQ213" s="186">
        <f>IFERROR(IF('Input| Overheads'!$C$42="Direct costs",SUMPRODUCT(--('Input| Projects'!$AC213="Yes"),'Calc| Overheads Allocation'!H$8,'Calc| Project Costs'!AA213),IF('Input| Overheads'!$C$42="Internal labour",SUMPRODUCT(--('Input| Projects'!$AC213="Yes"),'Calc| Overheads Allocation'!H$8,'Calc| Project Costs'!AA213,'Input| Projects'!$Y213),IF('Input| Overheads'!$C$42="DNSP defined",SUMPRODUCT(--('Input| Projects'!$AC213="Yes"),'Calc| Overheads Allocation'!H$61,'Input| Projects'!$AF213),""))),"")</f>
        <v>0</v>
      </c>
      <c r="AR213" s="186">
        <f>IFERROR(IF('Input| Overheads'!$C$42="Direct costs",SUMPRODUCT(--('Input| Projects'!$AC213="Yes"),'Calc| Overheads Allocation'!I$8,'Calc| Project Costs'!AB213),IF('Input| Overheads'!$C$42="Internal labour",SUMPRODUCT(--('Input| Projects'!$AC213="Yes"),'Calc| Overheads Allocation'!I$8,'Calc| Project Costs'!AB213,'Input| Projects'!$Y213),IF('Input| Overheads'!$C$42="DNSP defined",SUMPRODUCT(--('Input| Projects'!$AC213="Yes"),'Calc| Overheads Allocation'!I$61,'Input| Projects'!$AF213),""))),"")</f>
        <v>0</v>
      </c>
      <c r="AS213" s="106"/>
      <c r="AT213" s="186">
        <f>IFERROR(IF('Input| Overheads'!$C$42="Direct costs",SUMPRODUCT(--('Input| Projects'!$AD213="Yes"),'Calc| Overheads Allocation'!C$9,'Calc| Project Costs'!V213),IF('Input| Overheads'!$C$42="Internal labour",SUMPRODUCT(--('Input| Projects'!$AD213="Yes"),'Calc| Overheads Allocation'!C$9,'Calc| Project Costs'!V213,'Input| Projects'!$Y213),IF('Input| Overheads'!$C$42="DNSP defined",SUMPRODUCT(--('Input| Projects'!$AD213="Yes"),'Calc| Overheads Allocation'!C$62,'Input| Projects'!$AG213),""))),"")</f>
        <v>0</v>
      </c>
      <c r="AU213" s="186">
        <f>IFERROR(IF('Input| Overheads'!$C$42="Direct costs",SUMPRODUCT(--('Input| Projects'!$AD213="Yes"),'Calc| Overheads Allocation'!D$9,'Calc| Project Costs'!W213),IF('Input| Overheads'!$C$42="Internal labour",SUMPRODUCT(--('Input| Projects'!$AD213="Yes"),'Calc| Overheads Allocation'!D$9,'Calc| Project Costs'!W213,'Input| Projects'!$Y213),IF('Input| Overheads'!$C$42="DNSP defined",SUMPRODUCT(--('Input| Projects'!$AD213="Yes"),'Calc| Overheads Allocation'!D$62,'Input| Projects'!$AG213),""))),"")</f>
        <v>0</v>
      </c>
      <c r="AV213" s="186">
        <f>IFERROR(IF('Input| Overheads'!$C$42="Direct costs",SUMPRODUCT(--('Input| Projects'!$AD213="Yes"),'Calc| Overheads Allocation'!E$9,'Calc| Project Costs'!X213),IF('Input| Overheads'!$C$42="Internal labour",SUMPRODUCT(--('Input| Projects'!$AD213="Yes"),'Calc| Overheads Allocation'!E$9,'Calc| Project Costs'!X213,'Input| Projects'!$Y213),IF('Input| Overheads'!$C$42="DNSP defined",SUMPRODUCT(--('Input| Projects'!$AD213="Yes"),'Calc| Overheads Allocation'!E$62,'Input| Projects'!$AG213),""))),"")</f>
        <v>0</v>
      </c>
      <c r="AW213" s="186">
        <f>IFERROR(IF('Input| Overheads'!$C$42="Direct costs",SUMPRODUCT(--('Input| Projects'!$AD213="Yes"),'Calc| Overheads Allocation'!F$9,'Calc| Project Costs'!Y213),IF('Input| Overheads'!$C$42="Internal labour",SUMPRODUCT(--('Input| Projects'!$AD213="Yes"),'Calc| Overheads Allocation'!F$9,'Calc| Project Costs'!Y213,'Input| Projects'!$Y213),IF('Input| Overheads'!$C$42="DNSP defined",SUMPRODUCT(--('Input| Projects'!$AD213="Yes"),'Calc| Overheads Allocation'!F$62,'Input| Projects'!$AG213),""))),"")</f>
        <v>0</v>
      </c>
      <c r="AX213" s="186">
        <f>IFERROR(IF('Input| Overheads'!$C$42="Direct costs",SUMPRODUCT(--('Input| Projects'!$AD213="Yes"),'Calc| Overheads Allocation'!G$9,'Calc| Project Costs'!Z213),IF('Input| Overheads'!$C$42="Internal labour",SUMPRODUCT(--('Input| Projects'!$AD213="Yes"),'Calc| Overheads Allocation'!G$9,'Calc| Project Costs'!Z213,'Input| Projects'!$Y213),IF('Input| Overheads'!$C$42="DNSP defined",SUMPRODUCT(--('Input| Projects'!$AD213="Yes"),'Calc| Overheads Allocation'!G$62,'Input| Projects'!$AG213),""))),"")</f>
        <v>0</v>
      </c>
      <c r="AY213" s="186">
        <f>IFERROR(IF('Input| Overheads'!$C$42="Direct costs",SUMPRODUCT(--('Input| Projects'!$AD213="Yes"),'Calc| Overheads Allocation'!H$9,'Calc| Project Costs'!AA213),IF('Input| Overheads'!$C$42="Internal labour",SUMPRODUCT(--('Input| Projects'!$AD213="Yes"),'Calc| Overheads Allocation'!H$9,'Calc| Project Costs'!AA213,'Input| Projects'!$Y213),IF('Input| Overheads'!$C$42="DNSP defined",SUMPRODUCT(--('Input| Projects'!$AD213="Yes"),'Calc| Overheads Allocation'!H$62,'Input| Projects'!$AG213),""))),"")</f>
        <v>0</v>
      </c>
      <c r="AZ213" s="186">
        <f>IFERROR(IF('Input| Overheads'!$C$42="Direct costs",SUMPRODUCT(--('Input| Projects'!$AD213="Yes"),'Calc| Overheads Allocation'!I$9,'Calc| Project Costs'!AB213),IF('Input| Overheads'!$C$42="Internal labour",SUMPRODUCT(--('Input| Projects'!$AD213="Yes"),'Calc| Overheads Allocation'!I$9,'Calc| Project Costs'!AB213,'Input| Projects'!$Y213),IF('Input| Overheads'!$C$42="DNSP defined",SUMPRODUCT(--('Input| Projects'!$AD213="Yes"),'Calc| Overheads Allocation'!I$62,'Input| Projects'!$AG213),""))),"")</f>
        <v>0</v>
      </c>
      <c r="BA213" s="106"/>
      <c r="BB213" s="186">
        <f t="shared" si="129"/>
        <v>164.34171000000001</v>
      </c>
      <c r="BC213" s="186">
        <f t="shared" si="130"/>
        <v>0</v>
      </c>
      <c r="BD213" s="186">
        <f t="shared" si="131"/>
        <v>0</v>
      </c>
      <c r="BE213" s="186">
        <f t="shared" si="108"/>
        <v>0</v>
      </c>
      <c r="BF213" s="186">
        <f t="shared" si="109"/>
        <v>0</v>
      </c>
      <c r="BG213" s="186">
        <f t="shared" si="110"/>
        <v>0</v>
      </c>
      <c r="BH213" s="186">
        <f t="shared" si="111"/>
        <v>0</v>
      </c>
      <c r="BI213" s="97"/>
      <c r="BJ213" s="186">
        <f t="shared" si="112"/>
        <v>0</v>
      </c>
      <c r="BK213" s="186" t="str">
        <f t="shared" si="113"/>
        <v/>
      </c>
      <c r="BL213" s="186" t="str">
        <f t="shared" si="114"/>
        <v/>
      </c>
      <c r="BM213" s="186" t="str">
        <f t="shared" si="115"/>
        <v/>
      </c>
      <c r="BN213" s="186" t="str">
        <f t="shared" si="116"/>
        <v/>
      </c>
      <c r="BO213" s="186" t="str">
        <f t="shared" si="117"/>
        <v/>
      </c>
      <c r="BP213" s="186" t="str">
        <f t="shared" si="118"/>
        <v/>
      </c>
      <c r="BQ213" s="97"/>
      <c r="BR213" s="186">
        <f t="shared" si="119"/>
        <v>977.41258000000005</v>
      </c>
      <c r="BS213" s="186">
        <f t="shared" si="120"/>
        <v>0</v>
      </c>
      <c r="BT213" s="222">
        <f t="shared" si="121"/>
        <v>0</v>
      </c>
      <c r="BU213" s="222">
        <f t="shared" si="122"/>
        <v>0</v>
      </c>
      <c r="BV213" s="222">
        <f t="shared" si="123"/>
        <v>0</v>
      </c>
      <c r="BW213" s="222">
        <f t="shared" si="124"/>
        <v>0</v>
      </c>
      <c r="BX213" s="222">
        <f t="shared" si="125"/>
        <v>0</v>
      </c>
      <c r="BY213" s="106"/>
      <c r="BZ213" s="197">
        <f>IF(SUMIF('Input| Projects'!$AS$8:$CP$8,"Dx",'Input| Projects'!$AS213:$CP213)=0,"",SUMIF('Input| Projects'!$AS$8:$CP$8,"Dx",'Input| Projects'!$AS213:$CP213))</f>
        <v>1</v>
      </c>
      <c r="CA213" s="197" t="str">
        <f>IF(SUMIF('Input| Projects'!$AS$8:$CP$8,"Tx",'Input| Projects'!$AS213:$CP213)=0,"",SUMIF('Input| Projects'!$AS$8:$CP$8,"Tx",'Input| Projects'!$AS213:$CP213))</f>
        <v/>
      </c>
      <c r="CB213" s="150" t="str">
        <f t="shared" si="132"/>
        <v/>
      </c>
    </row>
    <row r="214" spans="2:80" x14ac:dyDescent="0.2">
      <c r="B214" s="201">
        <f>IFERROR('Input| Projects'!B214,"")</f>
        <v>205</v>
      </c>
      <c r="C214" s="42" t="str">
        <f>IFERROR(IF('Input| Projects'!C214="","",'Input| Projects'!C214),"")</f>
        <v>Replace 33kV I&amp;Es - ZN</v>
      </c>
      <c r="D214" s="42" t="str">
        <f>IFERROR(IF('Input| Projects'!D214="","",'Input| Projects'!D214),"")</f>
        <v>REP_02.02.38</v>
      </c>
      <c r="E214" s="104"/>
      <c r="F214" s="190">
        <f>IFERROR('Input| Projects'!I214*'Input| Escalations'!$K$19,"")</f>
        <v>824.30145999999991</v>
      </c>
      <c r="G214" s="190">
        <f>IFERROR('Input| Projects'!J214*'Input| Escalations'!$K$19,"")</f>
        <v>0</v>
      </c>
      <c r="H214" s="190">
        <f>IFERROR('Input| Projects'!K214*'Input| Escalations'!$K$19,"")</f>
        <v>0</v>
      </c>
      <c r="I214" s="190">
        <f>IFERROR('Input| Projects'!L214*'Input| Escalations'!$K$19,"")</f>
        <v>0</v>
      </c>
      <c r="J214" s="190">
        <f>IFERROR('Input| Projects'!M214*'Input| Escalations'!$K$19,"")</f>
        <v>0</v>
      </c>
      <c r="K214" s="190">
        <f>IFERROR('Input| Projects'!N214*'Input| Escalations'!$K$19,"")</f>
        <v>0</v>
      </c>
      <c r="L214" s="190">
        <f>IFERROR('Input| Projects'!O214*'Input| Escalations'!$K$19,"")</f>
        <v>0</v>
      </c>
      <c r="M214" s="150" t="str">
        <f>IF(ABS(SUM(F214:L214)-(SUM('Input| Projects'!I214:O214)*'Input| Escalations'!$K$19))&lt;0.0000001,"",1)</f>
        <v/>
      </c>
      <c r="N214" s="192">
        <f>'Input| Projects'!$Y214*INDEX('Input| Escalations'!$H$33:$N$33,MATCH('Calc| Project Costs'!N$9,'Input| Escalations'!$H$23:$N$23,0))+'Input| Projects'!$Z214*INDEX('Input| Escalations'!$H$34:$N$34,MATCH('Calc| Project Costs'!N$9,'Input| Escalations'!$H$23:$N$23,0))+'Input| Projects'!$AA214*INDEX('Input| Escalations'!$H$35:$N$35,MATCH('Calc| Project Costs'!N$9,'Input| Escalations'!$H$23:$N$23,0))+1</f>
        <v>1</v>
      </c>
      <c r="O214" s="192">
        <f>'Input| Projects'!$Y214*INDEX('Input| Escalations'!$H$33:$N$33,MATCH('Calc| Project Costs'!O$9,'Input| Escalations'!$H$23:$N$23,0))+'Input| Projects'!$Z214*INDEX('Input| Escalations'!$H$34:$N$34,MATCH('Calc| Project Costs'!O$9,'Input| Escalations'!$H$23:$N$23,0))+'Input| Projects'!$AA214*INDEX('Input| Escalations'!$H$35:$N$35,MATCH('Calc| Project Costs'!O$9,'Input| Escalations'!$H$23:$N$23,0))+1</f>
        <v>1</v>
      </c>
      <c r="P214" s="192">
        <f>'Input| Projects'!$Y214*INDEX('Input| Escalations'!$H$33:$N$33,MATCH('Calc| Project Costs'!P$9,'Input| Escalations'!$H$23:$N$23,0))+'Input| Projects'!$Z214*INDEX('Input| Escalations'!$H$34:$N$34,MATCH('Calc| Project Costs'!P$9,'Input| Escalations'!$H$23:$N$23,0))+'Input| Projects'!$AA214*INDEX('Input| Escalations'!$H$35:$N$35,MATCH('Calc| Project Costs'!P$9,'Input| Escalations'!$H$23:$N$23,0))+1</f>
        <v>1</v>
      </c>
      <c r="Q214" s="192">
        <f>'Input| Projects'!$Y214*INDEX('Input| Escalations'!$H$33:$N$33,MATCH('Calc| Project Costs'!Q$9,'Input| Escalations'!$H$23:$N$23,0))+'Input| Projects'!$Z214*INDEX('Input| Escalations'!$H$34:$N$34,MATCH('Calc| Project Costs'!Q$9,'Input| Escalations'!$H$23:$N$23,0))+'Input| Projects'!$AA214*INDEX('Input| Escalations'!$H$35:$N$35,MATCH('Calc| Project Costs'!Q$9,'Input| Escalations'!$H$23:$N$23,0))+1</f>
        <v>1</v>
      </c>
      <c r="R214" s="192">
        <f>'Input| Projects'!$Y214*INDEX('Input| Escalations'!$H$33:$N$33,MATCH('Calc| Project Costs'!R$9,'Input| Escalations'!$H$23:$N$23,0))+'Input| Projects'!$Z214*INDEX('Input| Escalations'!$H$34:$N$34,MATCH('Calc| Project Costs'!R$9,'Input| Escalations'!$H$23:$N$23,0))+'Input| Projects'!$AA214*INDEX('Input| Escalations'!$H$35:$N$35,MATCH('Calc| Project Costs'!R$9,'Input| Escalations'!$H$23:$N$23,0))+1</f>
        <v>1</v>
      </c>
      <c r="S214" s="192">
        <f>'Input| Projects'!$Y214*INDEX('Input| Escalations'!$H$33:$N$33,MATCH('Calc| Project Costs'!S$9,'Input| Escalations'!$H$23:$N$23,0))+'Input| Projects'!$Z214*INDEX('Input| Escalations'!$H$34:$N$34,MATCH('Calc| Project Costs'!S$9,'Input| Escalations'!$H$23:$N$23,0))+'Input| Projects'!$AA214*INDEX('Input| Escalations'!$H$35:$N$35,MATCH('Calc| Project Costs'!S$9,'Input| Escalations'!$H$23:$N$23,0))+1</f>
        <v>1</v>
      </c>
      <c r="T214" s="192">
        <f>'Input| Projects'!$Y214*INDEX('Input| Escalations'!$H$33:$N$33,MATCH('Calc| Project Costs'!T$9,'Input| Escalations'!$H$23:$N$23,0))+'Input| Projects'!$Z214*INDEX('Input| Escalations'!$H$34:$N$34,MATCH('Calc| Project Costs'!T$9,'Input| Escalations'!$H$23:$N$23,0))+'Input| Projects'!$AA214*INDEX('Input| Escalations'!$H$35:$N$35,MATCH('Calc| Project Costs'!T$9,'Input| Escalations'!$H$23:$N$23,0))+1</f>
        <v>1</v>
      </c>
      <c r="U214" s="106"/>
      <c r="V214" s="186">
        <f t="shared" si="126"/>
        <v>824.30145999999991</v>
      </c>
      <c r="W214" s="186">
        <f t="shared" si="127"/>
        <v>0</v>
      </c>
      <c r="X214" s="186">
        <f t="shared" si="128"/>
        <v>0</v>
      </c>
      <c r="Y214" s="186">
        <f t="shared" si="104"/>
        <v>0</v>
      </c>
      <c r="Z214" s="186">
        <f t="shared" si="105"/>
        <v>0</v>
      </c>
      <c r="AA214" s="186">
        <f t="shared" si="106"/>
        <v>0</v>
      </c>
      <c r="AB214" s="186">
        <f t="shared" si="107"/>
        <v>0</v>
      </c>
      <c r="AC214" s="106"/>
      <c r="AD214" s="186">
        <f>'Input| Projects'!Q214*N214*'Input| Escalations'!$K$19</f>
        <v>0</v>
      </c>
      <c r="AE214" s="186">
        <f>'Input| Projects'!R214*O214*'Input| Escalations'!$K$19</f>
        <v>0</v>
      </c>
      <c r="AF214" s="186">
        <f>'Input| Projects'!S214*P214*'Input| Escalations'!$K$19</f>
        <v>0</v>
      </c>
      <c r="AG214" s="186">
        <f>'Input| Projects'!T214*Q214*'Input| Escalations'!$K$19</f>
        <v>0</v>
      </c>
      <c r="AH214" s="186">
        <f>'Input| Projects'!U214*R214*'Input| Escalations'!$K$19</f>
        <v>0</v>
      </c>
      <c r="AI214" s="186">
        <f>'Input| Projects'!V214*S214*'Input| Escalations'!$K$19</f>
        <v>0</v>
      </c>
      <c r="AJ214" s="186">
        <f>'Input| Projects'!W214*T214*'Input| Escalations'!$K$19</f>
        <v>0</v>
      </c>
      <c r="AK214" s="106"/>
      <c r="AL214" s="186">
        <f>IFERROR(IF('Input| Overheads'!$C$42="Direct costs",SUMPRODUCT(--('Input| Projects'!$AC214="Yes"),'Calc| Overheads Allocation'!C$8,'Calc| Project Costs'!V214),IF('Input| Overheads'!$C$42="Internal labour",SUMPRODUCT(--('Input| Projects'!$AC214="Yes"),'Calc| Overheads Allocation'!C$8,'Calc| Project Costs'!V214,'Input| Projects'!$Y214),IF('Input| Overheads'!$C$42="DNSP defined",SUMPRODUCT(--('Input| Projects'!$AC214="Yes"),'Calc| Overheads Allocation'!C$61,'Input| Projects'!$AF214),""))),"")</f>
        <v>409.79226</v>
      </c>
      <c r="AM214" s="186">
        <f>IFERROR(IF('Input| Overheads'!$C$42="Direct costs",SUMPRODUCT(--('Input| Projects'!$AC214="Yes"),'Calc| Overheads Allocation'!D$8,'Calc| Project Costs'!W214),IF('Input| Overheads'!$C$42="Internal labour",SUMPRODUCT(--('Input| Projects'!$AC214="Yes"),'Calc| Overheads Allocation'!D$8,'Calc| Project Costs'!W214,'Input| Projects'!$Y214),IF('Input| Overheads'!$C$42="DNSP defined",SUMPRODUCT(--('Input| Projects'!$AC214="Yes"),'Calc| Overheads Allocation'!D$61,'Input| Projects'!$AF214),""))),"")</f>
        <v>0</v>
      </c>
      <c r="AN214" s="186">
        <f>IFERROR(IF('Input| Overheads'!$C$42="Direct costs",SUMPRODUCT(--('Input| Projects'!$AC214="Yes"),'Calc| Overheads Allocation'!E$8,'Calc| Project Costs'!X214),IF('Input| Overheads'!$C$42="Internal labour",SUMPRODUCT(--('Input| Projects'!$AC214="Yes"),'Calc| Overheads Allocation'!E$8,'Calc| Project Costs'!X214,'Input| Projects'!$Y214),IF('Input| Overheads'!$C$42="DNSP defined",SUMPRODUCT(--('Input| Projects'!$AC214="Yes"),'Calc| Overheads Allocation'!E$61,'Input| Projects'!$AF214),""))),"")</f>
        <v>0</v>
      </c>
      <c r="AO214" s="186">
        <f>IFERROR(IF('Input| Overheads'!$C$42="Direct costs",SUMPRODUCT(--('Input| Projects'!$AC214="Yes"),'Calc| Overheads Allocation'!F$8,'Calc| Project Costs'!Y214),IF('Input| Overheads'!$C$42="Internal labour",SUMPRODUCT(--('Input| Projects'!$AC214="Yes"),'Calc| Overheads Allocation'!F$8,'Calc| Project Costs'!Y214,'Input| Projects'!$Y214),IF('Input| Overheads'!$C$42="DNSP defined",SUMPRODUCT(--('Input| Projects'!$AC214="Yes"),'Calc| Overheads Allocation'!F$61,'Input| Projects'!$AF214),""))),"")</f>
        <v>0</v>
      </c>
      <c r="AP214" s="186">
        <f>IFERROR(IF('Input| Overheads'!$C$42="Direct costs",SUMPRODUCT(--('Input| Projects'!$AC214="Yes"),'Calc| Overheads Allocation'!G$8,'Calc| Project Costs'!Z214),IF('Input| Overheads'!$C$42="Internal labour",SUMPRODUCT(--('Input| Projects'!$AC214="Yes"),'Calc| Overheads Allocation'!G$8,'Calc| Project Costs'!Z214,'Input| Projects'!$Y214),IF('Input| Overheads'!$C$42="DNSP defined",SUMPRODUCT(--('Input| Projects'!$AC214="Yes"),'Calc| Overheads Allocation'!G$61,'Input| Projects'!$AF214),""))),"")</f>
        <v>0</v>
      </c>
      <c r="AQ214" s="186">
        <f>IFERROR(IF('Input| Overheads'!$C$42="Direct costs",SUMPRODUCT(--('Input| Projects'!$AC214="Yes"),'Calc| Overheads Allocation'!H$8,'Calc| Project Costs'!AA214),IF('Input| Overheads'!$C$42="Internal labour",SUMPRODUCT(--('Input| Projects'!$AC214="Yes"),'Calc| Overheads Allocation'!H$8,'Calc| Project Costs'!AA214,'Input| Projects'!$Y214),IF('Input| Overheads'!$C$42="DNSP defined",SUMPRODUCT(--('Input| Projects'!$AC214="Yes"),'Calc| Overheads Allocation'!H$61,'Input| Projects'!$AF214),""))),"")</f>
        <v>0</v>
      </c>
      <c r="AR214" s="186">
        <f>IFERROR(IF('Input| Overheads'!$C$42="Direct costs",SUMPRODUCT(--('Input| Projects'!$AC214="Yes"),'Calc| Overheads Allocation'!I$8,'Calc| Project Costs'!AB214),IF('Input| Overheads'!$C$42="Internal labour",SUMPRODUCT(--('Input| Projects'!$AC214="Yes"),'Calc| Overheads Allocation'!I$8,'Calc| Project Costs'!AB214,'Input| Projects'!$Y214),IF('Input| Overheads'!$C$42="DNSP defined",SUMPRODUCT(--('Input| Projects'!$AC214="Yes"),'Calc| Overheads Allocation'!I$61,'Input| Projects'!$AF214),""))),"")</f>
        <v>0</v>
      </c>
      <c r="AS214" s="106"/>
      <c r="AT214" s="186">
        <f>IFERROR(IF('Input| Overheads'!$C$42="Direct costs",SUMPRODUCT(--('Input| Projects'!$AD214="Yes"),'Calc| Overheads Allocation'!C$9,'Calc| Project Costs'!V214),IF('Input| Overheads'!$C$42="Internal labour",SUMPRODUCT(--('Input| Projects'!$AD214="Yes"),'Calc| Overheads Allocation'!C$9,'Calc| Project Costs'!V214,'Input| Projects'!$Y214),IF('Input| Overheads'!$C$42="DNSP defined",SUMPRODUCT(--('Input| Projects'!$AD214="Yes"),'Calc| Overheads Allocation'!C$62,'Input| Projects'!$AG214),""))),"")</f>
        <v>0</v>
      </c>
      <c r="AU214" s="186">
        <f>IFERROR(IF('Input| Overheads'!$C$42="Direct costs",SUMPRODUCT(--('Input| Projects'!$AD214="Yes"),'Calc| Overheads Allocation'!D$9,'Calc| Project Costs'!W214),IF('Input| Overheads'!$C$42="Internal labour",SUMPRODUCT(--('Input| Projects'!$AD214="Yes"),'Calc| Overheads Allocation'!D$9,'Calc| Project Costs'!W214,'Input| Projects'!$Y214),IF('Input| Overheads'!$C$42="DNSP defined",SUMPRODUCT(--('Input| Projects'!$AD214="Yes"),'Calc| Overheads Allocation'!D$62,'Input| Projects'!$AG214),""))),"")</f>
        <v>0</v>
      </c>
      <c r="AV214" s="186">
        <f>IFERROR(IF('Input| Overheads'!$C$42="Direct costs",SUMPRODUCT(--('Input| Projects'!$AD214="Yes"),'Calc| Overheads Allocation'!E$9,'Calc| Project Costs'!X214),IF('Input| Overheads'!$C$42="Internal labour",SUMPRODUCT(--('Input| Projects'!$AD214="Yes"),'Calc| Overheads Allocation'!E$9,'Calc| Project Costs'!X214,'Input| Projects'!$Y214),IF('Input| Overheads'!$C$42="DNSP defined",SUMPRODUCT(--('Input| Projects'!$AD214="Yes"),'Calc| Overheads Allocation'!E$62,'Input| Projects'!$AG214),""))),"")</f>
        <v>0</v>
      </c>
      <c r="AW214" s="186">
        <f>IFERROR(IF('Input| Overheads'!$C$42="Direct costs",SUMPRODUCT(--('Input| Projects'!$AD214="Yes"),'Calc| Overheads Allocation'!F$9,'Calc| Project Costs'!Y214),IF('Input| Overheads'!$C$42="Internal labour",SUMPRODUCT(--('Input| Projects'!$AD214="Yes"),'Calc| Overheads Allocation'!F$9,'Calc| Project Costs'!Y214,'Input| Projects'!$Y214),IF('Input| Overheads'!$C$42="DNSP defined",SUMPRODUCT(--('Input| Projects'!$AD214="Yes"),'Calc| Overheads Allocation'!F$62,'Input| Projects'!$AG214),""))),"")</f>
        <v>0</v>
      </c>
      <c r="AX214" s="186">
        <f>IFERROR(IF('Input| Overheads'!$C$42="Direct costs",SUMPRODUCT(--('Input| Projects'!$AD214="Yes"),'Calc| Overheads Allocation'!G$9,'Calc| Project Costs'!Z214),IF('Input| Overheads'!$C$42="Internal labour",SUMPRODUCT(--('Input| Projects'!$AD214="Yes"),'Calc| Overheads Allocation'!G$9,'Calc| Project Costs'!Z214,'Input| Projects'!$Y214),IF('Input| Overheads'!$C$42="DNSP defined",SUMPRODUCT(--('Input| Projects'!$AD214="Yes"),'Calc| Overheads Allocation'!G$62,'Input| Projects'!$AG214),""))),"")</f>
        <v>0</v>
      </c>
      <c r="AY214" s="186">
        <f>IFERROR(IF('Input| Overheads'!$C$42="Direct costs",SUMPRODUCT(--('Input| Projects'!$AD214="Yes"),'Calc| Overheads Allocation'!H$9,'Calc| Project Costs'!AA214),IF('Input| Overheads'!$C$42="Internal labour",SUMPRODUCT(--('Input| Projects'!$AD214="Yes"),'Calc| Overheads Allocation'!H$9,'Calc| Project Costs'!AA214,'Input| Projects'!$Y214),IF('Input| Overheads'!$C$42="DNSP defined",SUMPRODUCT(--('Input| Projects'!$AD214="Yes"),'Calc| Overheads Allocation'!H$62,'Input| Projects'!$AG214),""))),"")</f>
        <v>0</v>
      </c>
      <c r="AZ214" s="186">
        <f>IFERROR(IF('Input| Overheads'!$C$42="Direct costs",SUMPRODUCT(--('Input| Projects'!$AD214="Yes"),'Calc| Overheads Allocation'!I$9,'Calc| Project Costs'!AB214),IF('Input| Overheads'!$C$42="Internal labour",SUMPRODUCT(--('Input| Projects'!$AD214="Yes"),'Calc| Overheads Allocation'!I$9,'Calc| Project Costs'!AB214,'Input| Projects'!$Y214),IF('Input| Overheads'!$C$42="DNSP defined",SUMPRODUCT(--('Input| Projects'!$AD214="Yes"),'Calc| Overheads Allocation'!I$62,'Input| Projects'!$AG214),""))),"")</f>
        <v>0</v>
      </c>
      <c r="BA214" s="106"/>
      <c r="BB214" s="186">
        <f t="shared" si="129"/>
        <v>409.79226</v>
      </c>
      <c r="BC214" s="186">
        <f t="shared" si="130"/>
        <v>0</v>
      </c>
      <c r="BD214" s="186">
        <f t="shared" si="131"/>
        <v>0</v>
      </c>
      <c r="BE214" s="186">
        <f t="shared" si="108"/>
        <v>0</v>
      </c>
      <c r="BF214" s="186">
        <f t="shared" si="109"/>
        <v>0</v>
      </c>
      <c r="BG214" s="186">
        <f t="shared" si="110"/>
        <v>0</v>
      </c>
      <c r="BH214" s="186">
        <f t="shared" si="111"/>
        <v>0</v>
      </c>
      <c r="BI214" s="97"/>
      <c r="BJ214" s="186">
        <f t="shared" si="112"/>
        <v>0</v>
      </c>
      <c r="BK214" s="186" t="str">
        <f t="shared" si="113"/>
        <v/>
      </c>
      <c r="BL214" s="186" t="str">
        <f t="shared" si="114"/>
        <v/>
      </c>
      <c r="BM214" s="186" t="str">
        <f t="shared" si="115"/>
        <v/>
      </c>
      <c r="BN214" s="186" t="str">
        <f t="shared" si="116"/>
        <v/>
      </c>
      <c r="BO214" s="186" t="str">
        <f t="shared" si="117"/>
        <v/>
      </c>
      <c r="BP214" s="186" t="str">
        <f t="shared" si="118"/>
        <v/>
      </c>
      <c r="BQ214" s="97"/>
      <c r="BR214" s="186">
        <f t="shared" si="119"/>
        <v>1234.0937199999998</v>
      </c>
      <c r="BS214" s="186">
        <f t="shared" si="120"/>
        <v>0</v>
      </c>
      <c r="BT214" s="222">
        <f t="shared" si="121"/>
        <v>0</v>
      </c>
      <c r="BU214" s="222">
        <f t="shared" si="122"/>
        <v>0</v>
      </c>
      <c r="BV214" s="222">
        <f t="shared" si="123"/>
        <v>0</v>
      </c>
      <c r="BW214" s="222">
        <f t="shared" si="124"/>
        <v>0</v>
      </c>
      <c r="BX214" s="222">
        <f t="shared" si="125"/>
        <v>0</v>
      </c>
      <c r="BY214" s="106"/>
      <c r="BZ214" s="197">
        <f>IF(SUMIF('Input| Projects'!$AS$8:$CP$8,"Dx",'Input| Projects'!$AS214:$CP214)=0,"",SUMIF('Input| Projects'!$AS$8:$CP$8,"Dx",'Input| Projects'!$AS214:$CP214))</f>
        <v>1</v>
      </c>
      <c r="CA214" s="197" t="str">
        <f>IF(SUMIF('Input| Projects'!$AS$8:$CP$8,"Tx",'Input| Projects'!$AS214:$CP214)=0,"",SUMIF('Input| Projects'!$AS$8:$CP$8,"Tx",'Input| Projects'!$AS214:$CP214))</f>
        <v/>
      </c>
      <c r="CB214" s="150" t="str">
        <f t="shared" si="132"/>
        <v/>
      </c>
    </row>
    <row r="215" spans="2:80" x14ac:dyDescent="0.2">
      <c r="B215" s="201">
        <f>IFERROR('Input| Projects'!B215,"")</f>
        <v>206</v>
      </c>
      <c r="C215" s="42" t="str">
        <f>IFERROR(IF('Input| Projects'!C215="","",'Input| Projects'!C215),"")</f>
        <v>Replace POST VTs - ZN</v>
      </c>
      <c r="D215" s="42" t="str">
        <f>IFERROR(IF('Input| Projects'!D215="","",'Input| Projects'!D215),"")</f>
        <v>REP_02.02.41</v>
      </c>
      <c r="E215" s="104"/>
      <c r="F215" s="190">
        <f>IFERROR('Input| Projects'!I215*'Input| Escalations'!$K$19,"")</f>
        <v>94.048689999999993</v>
      </c>
      <c r="G215" s="190">
        <f>IFERROR('Input| Projects'!J215*'Input| Escalations'!$K$19,"")</f>
        <v>0</v>
      </c>
      <c r="H215" s="190">
        <f>IFERROR('Input| Projects'!K215*'Input| Escalations'!$K$19,"")</f>
        <v>0</v>
      </c>
      <c r="I215" s="190">
        <f>IFERROR('Input| Projects'!L215*'Input| Escalations'!$K$19,"")</f>
        <v>0</v>
      </c>
      <c r="J215" s="190">
        <f>IFERROR('Input| Projects'!M215*'Input| Escalations'!$K$19,"")</f>
        <v>0</v>
      </c>
      <c r="K215" s="190">
        <f>IFERROR('Input| Projects'!N215*'Input| Escalations'!$K$19,"")</f>
        <v>0</v>
      </c>
      <c r="L215" s="190">
        <f>IFERROR('Input| Projects'!O215*'Input| Escalations'!$K$19,"")</f>
        <v>0</v>
      </c>
      <c r="M215" s="150" t="str">
        <f>IF(ABS(SUM(F215:L215)-(SUM('Input| Projects'!I215:O215)*'Input| Escalations'!$K$19))&lt;0.0000001,"",1)</f>
        <v/>
      </c>
      <c r="N215" s="192">
        <f>'Input| Projects'!$Y215*INDEX('Input| Escalations'!$H$33:$N$33,MATCH('Calc| Project Costs'!N$9,'Input| Escalations'!$H$23:$N$23,0))+'Input| Projects'!$Z215*INDEX('Input| Escalations'!$H$34:$N$34,MATCH('Calc| Project Costs'!N$9,'Input| Escalations'!$H$23:$N$23,0))+'Input| Projects'!$AA215*INDEX('Input| Escalations'!$H$35:$N$35,MATCH('Calc| Project Costs'!N$9,'Input| Escalations'!$H$23:$N$23,0))+1</f>
        <v>1</v>
      </c>
      <c r="O215" s="192">
        <f>'Input| Projects'!$Y215*INDEX('Input| Escalations'!$H$33:$N$33,MATCH('Calc| Project Costs'!O$9,'Input| Escalations'!$H$23:$N$23,0))+'Input| Projects'!$Z215*INDEX('Input| Escalations'!$H$34:$N$34,MATCH('Calc| Project Costs'!O$9,'Input| Escalations'!$H$23:$N$23,0))+'Input| Projects'!$AA215*INDEX('Input| Escalations'!$H$35:$N$35,MATCH('Calc| Project Costs'!O$9,'Input| Escalations'!$H$23:$N$23,0))+1</f>
        <v>1</v>
      </c>
      <c r="P215" s="192">
        <f>'Input| Projects'!$Y215*INDEX('Input| Escalations'!$H$33:$N$33,MATCH('Calc| Project Costs'!P$9,'Input| Escalations'!$H$23:$N$23,0))+'Input| Projects'!$Z215*INDEX('Input| Escalations'!$H$34:$N$34,MATCH('Calc| Project Costs'!P$9,'Input| Escalations'!$H$23:$N$23,0))+'Input| Projects'!$AA215*INDEX('Input| Escalations'!$H$35:$N$35,MATCH('Calc| Project Costs'!P$9,'Input| Escalations'!$H$23:$N$23,0))+1</f>
        <v>1</v>
      </c>
      <c r="Q215" s="192">
        <f>'Input| Projects'!$Y215*INDEX('Input| Escalations'!$H$33:$N$33,MATCH('Calc| Project Costs'!Q$9,'Input| Escalations'!$H$23:$N$23,0))+'Input| Projects'!$Z215*INDEX('Input| Escalations'!$H$34:$N$34,MATCH('Calc| Project Costs'!Q$9,'Input| Escalations'!$H$23:$N$23,0))+'Input| Projects'!$AA215*INDEX('Input| Escalations'!$H$35:$N$35,MATCH('Calc| Project Costs'!Q$9,'Input| Escalations'!$H$23:$N$23,0))+1</f>
        <v>1</v>
      </c>
      <c r="R215" s="192">
        <f>'Input| Projects'!$Y215*INDEX('Input| Escalations'!$H$33:$N$33,MATCH('Calc| Project Costs'!R$9,'Input| Escalations'!$H$23:$N$23,0))+'Input| Projects'!$Z215*INDEX('Input| Escalations'!$H$34:$N$34,MATCH('Calc| Project Costs'!R$9,'Input| Escalations'!$H$23:$N$23,0))+'Input| Projects'!$AA215*INDEX('Input| Escalations'!$H$35:$N$35,MATCH('Calc| Project Costs'!R$9,'Input| Escalations'!$H$23:$N$23,0))+1</f>
        <v>1</v>
      </c>
      <c r="S215" s="192">
        <f>'Input| Projects'!$Y215*INDEX('Input| Escalations'!$H$33:$N$33,MATCH('Calc| Project Costs'!S$9,'Input| Escalations'!$H$23:$N$23,0))+'Input| Projects'!$Z215*INDEX('Input| Escalations'!$H$34:$N$34,MATCH('Calc| Project Costs'!S$9,'Input| Escalations'!$H$23:$N$23,0))+'Input| Projects'!$AA215*INDEX('Input| Escalations'!$H$35:$N$35,MATCH('Calc| Project Costs'!S$9,'Input| Escalations'!$H$23:$N$23,0))+1</f>
        <v>1</v>
      </c>
      <c r="T215" s="192">
        <f>'Input| Projects'!$Y215*INDEX('Input| Escalations'!$H$33:$N$33,MATCH('Calc| Project Costs'!T$9,'Input| Escalations'!$H$23:$N$23,0))+'Input| Projects'!$Z215*INDEX('Input| Escalations'!$H$34:$N$34,MATCH('Calc| Project Costs'!T$9,'Input| Escalations'!$H$23:$N$23,0))+'Input| Projects'!$AA215*INDEX('Input| Escalations'!$H$35:$N$35,MATCH('Calc| Project Costs'!T$9,'Input| Escalations'!$H$23:$N$23,0))+1</f>
        <v>1</v>
      </c>
      <c r="U215" s="106"/>
      <c r="V215" s="186">
        <f t="shared" si="126"/>
        <v>94.048689999999993</v>
      </c>
      <c r="W215" s="186">
        <f t="shared" si="127"/>
        <v>0</v>
      </c>
      <c r="X215" s="186">
        <f t="shared" si="128"/>
        <v>0</v>
      </c>
      <c r="Y215" s="186">
        <f t="shared" si="104"/>
        <v>0</v>
      </c>
      <c r="Z215" s="186">
        <f t="shared" si="105"/>
        <v>0</v>
      </c>
      <c r="AA215" s="186">
        <f t="shared" si="106"/>
        <v>0</v>
      </c>
      <c r="AB215" s="186">
        <f t="shared" si="107"/>
        <v>0</v>
      </c>
      <c r="AC215" s="106"/>
      <c r="AD215" s="186">
        <f>'Input| Projects'!Q215*N215*'Input| Escalations'!$K$19</f>
        <v>0</v>
      </c>
      <c r="AE215" s="186">
        <f>'Input| Projects'!R215*O215*'Input| Escalations'!$K$19</f>
        <v>0</v>
      </c>
      <c r="AF215" s="186">
        <f>'Input| Projects'!S215*P215*'Input| Escalations'!$K$19</f>
        <v>0</v>
      </c>
      <c r="AG215" s="186">
        <f>'Input| Projects'!T215*Q215*'Input| Escalations'!$K$19</f>
        <v>0</v>
      </c>
      <c r="AH215" s="186">
        <f>'Input| Projects'!U215*R215*'Input| Escalations'!$K$19</f>
        <v>0</v>
      </c>
      <c r="AI215" s="186">
        <f>'Input| Projects'!V215*S215*'Input| Escalations'!$K$19</f>
        <v>0</v>
      </c>
      <c r="AJ215" s="186">
        <f>'Input| Projects'!W215*T215*'Input| Escalations'!$K$19</f>
        <v>0</v>
      </c>
      <c r="AK215" s="106"/>
      <c r="AL215" s="186">
        <f>IFERROR(IF('Input| Overheads'!$C$42="Direct costs",SUMPRODUCT(--('Input| Projects'!$AC215="Yes"),'Calc| Overheads Allocation'!C$8,'Calc| Project Costs'!V215),IF('Input| Overheads'!$C$42="Internal labour",SUMPRODUCT(--('Input| Projects'!$AC215="Yes"),'Calc| Overheads Allocation'!C$8,'Calc| Project Costs'!V215,'Input| Projects'!$Y215),IF('Input| Overheads'!$C$42="DNSP defined",SUMPRODUCT(--('Input| Projects'!$AC215="Yes"),'Calc| Overheads Allocation'!C$61,'Input| Projects'!$AF215),""))),"")</f>
        <v>37.511749999999999</v>
      </c>
      <c r="AM215" s="186">
        <f>IFERROR(IF('Input| Overheads'!$C$42="Direct costs",SUMPRODUCT(--('Input| Projects'!$AC215="Yes"),'Calc| Overheads Allocation'!D$8,'Calc| Project Costs'!W215),IF('Input| Overheads'!$C$42="Internal labour",SUMPRODUCT(--('Input| Projects'!$AC215="Yes"),'Calc| Overheads Allocation'!D$8,'Calc| Project Costs'!W215,'Input| Projects'!$Y215),IF('Input| Overheads'!$C$42="DNSP defined",SUMPRODUCT(--('Input| Projects'!$AC215="Yes"),'Calc| Overheads Allocation'!D$61,'Input| Projects'!$AF215),""))),"")</f>
        <v>0</v>
      </c>
      <c r="AN215" s="186">
        <f>IFERROR(IF('Input| Overheads'!$C$42="Direct costs",SUMPRODUCT(--('Input| Projects'!$AC215="Yes"),'Calc| Overheads Allocation'!E$8,'Calc| Project Costs'!X215),IF('Input| Overheads'!$C$42="Internal labour",SUMPRODUCT(--('Input| Projects'!$AC215="Yes"),'Calc| Overheads Allocation'!E$8,'Calc| Project Costs'!X215,'Input| Projects'!$Y215),IF('Input| Overheads'!$C$42="DNSP defined",SUMPRODUCT(--('Input| Projects'!$AC215="Yes"),'Calc| Overheads Allocation'!E$61,'Input| Projects'!$AF215),""))),"")</f>
        <v>0</v>
      </c>
      <c r="AO215" s="186">
        <f>IFERROR(IF('Input| Overheads'!$C$42="Direct costs",SUMPRODUCT(--('Input| Projects'!$AC215="Yes"),'Calc| Overheads Allocation'!F$8,'Calc| Project Costs'!Y215),IF('Input| Overheads'!$C$42="Internal labour",SUMPRODUCT(--('Input| Projects'!$AC215="Yes"),'Calc| Overheads Allocation'!F$8,'Calc| Project Costs'!Y215,'Input| Projects'!$Y215),IF('Input| Overheads'!$C$42="DNSP defined",SUMPRODUCT(--('Input| Projects'!$AC215="Yes"),'Calc| Overheads Allocation'!F$61,'Input| Projects'!$AF215),""))),"")</f>
        <v>0</v>
      </c>
      <c r="AP215" s="186">
        <f>IFERROR(IF('Input| Overheads'!$C$42="Direct costs",SUMPRODUCT(--('Input| Projects'!$AC215="Yes"),'Calc| Overheads Allocation'!G$8,'Calc| Project Costs'!Z215),IF('Input| Overheads'!$C$42="Internal labour",SUMPRODUCT(--('Input| Projects'!$AC215="Yes"),'Calc| Overheads Allocation'!G$8,'Calc| Project Costs'!Z215,'Input| Projects'!$Y215),IF('Input| Overheads'!$C$42="DNSP defined",SUMPRODUCT(--('Input| Projects'!$AC215="Yes"),'Calc| Overheads Allocation'!G$61,'Input| Projects'!$AF215),""))),"")</f>
        <v>0</v>
      </c>
      <c r="AQ215" s="186">
        <f>IFERROR(IF('Input| Overheads'!$C$42="Direct costs",SUMPRODUCT(--('Input| Projects'!$AC215="Yes"),'Calc| Overheads Allocation'!H$8,'Calc| Project Costs'!AA215),IF('Input| Overheads'!$C$42="Internal labour",SUMPRODUCT(--('Input| Projects'!$AC215="Yes"),'Calc| Overheads Allocation'!H$8,'Calc| Project Costs'!AA215,'Input| Projects'!$Y215),IF('Input| Overheads'!$C$42="DNSP defined",SUMPRODUCT(--('Input| Projects'!$AC215="Yes"),'Calc| Overheads Allocation'!H$61,'Input| Projects'!$AF215),""))),"")</f>
        <v>0</v>
      </c>
      <c r="AR215" s="186">
        <f>IFERROR(IF('Input| Overheads'!$C$42="Direct costs",SUMPRODUCT(--('Input| Projects'!$AC215="Yes"),'Calc| Overheads Allocation'!I$8,'Calc| Project Costs'!AB215),IF('Input| Overheads'!$C$42="Internal labour",SUMPRODUCT(--('Input| Projects'!$AC215="Yes"),'Calc| Overheads Allocation'!I$8,'Calc| Project Costs'!AB215,'Input| Projects'!$Y215),IF('Input| Overheads'!$C$42="DNSP defined",SUMPRODUCT(--('Input| Projects'!$AC215="Yes"),'Calc| Overheads Allocation'!I$61,'Input| Projects'!$AF215),""))),"")</f>
        <v>0</v>
      </c>
      <c r="AS215" s="106"/>
      <c r="AT215" s="186">
        <f>IFERROR(IF('Input| Overheads'!$C$42="Direct costs",SUMPRODUCT(--('Input| Projects'!$AD215="Yes"),'Calc| Overheads Allocation'!C$9,'Calc| Project Costs'!V215),IF('Input| Overheads'!$C$42="Internal labour",SUMPRODUCT(--('Input| Projects'!$AD215="Yes"),'Calc| Overheads Allocation'!C$9,'Calc| Project Costs'!V215,'Input| Projects'!$Y215),IF('Input| Overheads'!$C$42="DNSP defined",SUMPRODUCT(--('Input| Projects'!$AD215="Yes"),'Calc| Overheads Allocation'!C$62,'Input| Projects'!$AG215),""))),"")</f>
        <v>0</v>
      </c>
      <c r="AU215" s="186">
        <f>IFERROR(IF('Input| Overheads'!$C$42="Direct costs",SUMPRODUCT(--('Input| Projects'!$AD215="Yes"),'Calc| Overheads Allocation'!D$9,'Calc| Project Costs'!W215),IF('Input| Overheads'!$C$42="Internal labour",SUMPRODUCT(--('Input| Projects'!$AD215="Yes"),'Calc| Overheads Allocation'!D$9,'Calc| Project Costs'!W215,'Input| Projects'!$Y215),IF('Input| Overheads'!$C$42="DNSP defined",SUMPRODUCT(--('Input| Projects'!$AD215="Yes"),'Calc| Overheads Allocation'!D$62,'Input| Projects'!$AG215),""))),"")</f>
        <v>0</v>
      </c>
      <c r="AV215" s="186">
        <f>IFERROR(IF('Input| Overheads'!$C$42="Direct costs",SUMPRODUCT(--('Input| Projects'!$AD215="Yes"),'Calc| Overheads Allocation'!E$9,'Calc| Project Costs'!X215),IF('Input| Overheads'!$C$42="Internal labour",SUMPRODUCT(--('Input| Projects'!$AD215="Yes"),'Calc| Overheads Allocation'!E$9,'Calc| Project Costs'!X215,'Input| Projects'!$Y215),IF('Input| Overheads'!$C$42="DNSP defined",SUMPRODUCT(--('Input| Projects'!$AD215="Yes"),'Calc| Overheads Allocation'!E$62,'Input| Projects'!$AG215),""))),"")</f>
        <v>0</v>
      </c>
      <c r="AW215" s="186">
        <f>IFERROR(IF('Input| Overheads'!$C$42="Direct costs",SUMPRODUCT(--('Input| Projects'!$AD215="Yes"),'Calc| Overheads Allocation'!F$9,'Calc| Project Costs'!Y215),IF('Input| Overheads'!$C$42="Internal labour",SUMPRODUCT(--('Input| Projects'!$AD215="Yes"),'Calc| Overheads Allocation'!F$9,'Calc| Project Costs'!Y215,'Input| Projects'!$Y215),IF('Input| Overheads'!$C$42="DNSP defined",SUMPRODUCT(--('Input| Projects'!$AD215="Yes"),'Calc| Overheads Allocation'!F$62,'Input| Projects'!$AG215),""))),"")</f>
        <v>0</v>
      </c>
      <c r="AX215" s="186">
        <f>IFERROR(IF('Input| Overheads'!$C$42="Direct costs",SUMPRODUCT(--('Input| Projects'!$AD215="Yes"),'Calc| Overheads Allocation'!G$9,'Calc| Project Costs'!Z215),IF('Input| Overheads'!$C$42="Internal labour",SUMPRODUCT(--('Input| Projects'!$AD215="Yes"),'Calc| Overheads Allocation'!G$9,'Calc| Project Costs'!Z215,'Input| Projects'!$Y215),IF('Input| Overheads'!$C$42="DNSP defined",SUMPRODUCT(--('Input| Projects'!$AD215="Yes"),'Calc| Overheads Allocation'!G$62,'Input| Projects'!$AG215),""))),"")</f>
        <v>0</v>
      </c>
      <c r="AY215" s="186">
        <f>IFERROR(IF('Input| Overheads'!$C$42="Direct costs",SUMPRODUCT(--('Input| Projects'!$AD215="Yes"),'Calc| Overheads Allocation'!H$9,'Calc| Project Costs'!AA215),IF('Input| Overheads'!$C$42="Internal labour",SUMPRODUCT(--('Input| Projects'!$AD215="Yes"),'Calc| Overheads Allocation'!H$9,'Calc| Project Costs'!AA215,'Input| Projects'!$Y215),IF('Input| Overheads'!$C$42="DNSP defined",SUMPRODUCT(--('Input| Projects'!$AD215="Yes"),'Calc| Overheads Allocation'!H$62,'Input| Projects'!$AG215),""))),"")</f>
        <v>0</v>
      </c>
      <c r="AZ215" s="186">
        <f>IFERROR(IF('Input| Overheads'!$C$42="Direct costs",SUMPRODUCT(--('Input| Projects'!$AD215="Yes"),'Calc| Overheads Allocation'!I$9,'Calc| Project Costs'!AB215),IF('Input| Overheads'!$C$42="Internal labour",SUMPRODUCT(--('Input| Projects'!$AD215="Yes"),'Calc| Overheads Allocation'!I$9,'Calc| Project Costs'!AB215,'Input| Projects'!$Y215),IF('Input| Overheads'!$C$42="DNSP defined",SUMPRODUCT(--('Input| Projects'!$AD215="Yes"),'Calc| Overheads Allocation'!I$62,'Input| Projects'!$AG215),""))),"")</f>
        <v>0</v>
      </c>
      <c r="BA215" s="106"/>
      <c r="BB215" s="186">
        <f t="shared" si="129"/>
        <v>37.511749999999999</v>
      </c>
      <c r="BC215" s="186">
        <f t="shared" si="130"/>
        <v>0</v>
      </c>
      <c r="BD215" s="186">
        <f t="shared" si="131"/>
        <v>0</v>
      </c>
      <c r="BE215" s="186">
        <f t="shared" si="108"/>
        <v>0</v>
      </c>
      <c r="BF215" s="186">
        <f t="shared" si="109"/>
        <v>0</v>
      </c>
      <c r="BG215" s="186">
        <f t="shared" si="110"/>
        <v>0</v>
      </c>
      <c r="BH215" s="186">
        <f t="shared" si="111"/>
        <v>0</v>
      </c>
      <c r="BI215" s="97"/>
      <c r="BJ215" s="186">
        <f t="shared" si="112"/>
        <v>0</v>
      </c>
      <c r="BK215" s="186" t="str">
        <f t="shared" si="113"/>
        <v/>
      </c>
      <c r="BL215" s="186" t="str">
        <f t="shared" si="114"/>
        <v/>
      </c>
      <c r="BM215" s="186" t="str">
        <f t="shared" si="115"/>
        <v/>
      </c>
      <c r="BN215" s="186" t="str">
        <f t="shared" si="116"/>
        <v/>
      </c>
      <c r="BO215" s="186" t="str">
        <f t="shared" si="117"/>
        <v/>
      </c>
      <c r="BP215" s="186" t="str">
        <f t="shared" si="118"/>
        <v/>
      </c>
      <c r="BQ215" s="97"/>
      <c r="BR215" s="186">
        <f t="shared" si="119"/>
        <v>131.56044</v>
      </c>
      <c r="BS215" s="186">
        <f t="shared" si="120"/>
        <v>0</v>
      </c>
      <c r="BT215" s="222">
        <f t="shared" si="121"/>
        <v>0</v>
      </c>
      <c r="BU215" s="222">
        <f t="shared" si="122"/>
        <v>0</v>
      </c>
      <c r="BV215" s="222">
        <f t="shared" si="123"/>
        <v>0</v>
      </c>
      <c r="BW215" s="222">
        <f t="shared" si="124"/>
        <v>0</v>
      </c>
      <c r="BX215" s="222">
        <f t="shared" si="125"/>
        <v>0</v>
      </c>
      <c r="BY215" s="106"/>
      <c r="BZ215" s="197">
        <f>IF(SUMIF('Input| Projects'!$AS$8:$CP$8,"Dx",'Input| Projects'!$AS215:$CP215)=0,"",SUMIF('Input| Projects'!$AS$8:$CP$8,"Dx",'Input| Projects'!$AS215:$CP215))</f>
        <v>0.36020584911391301</v>
      </c>
      <c r="CA215" s="197">
        <f>IF(SUMIF('Input| Projects'!$AS$8:$CP$8,"Tx",'Input| Projects'!$AS215:$CP215)=0,"",SUMIF('Input| Projects'!$AS$8:$CP$8,"Tx",'Input| Projects'!$AS215:$CP215))</f>
        <v>0.63979415088608704</v>
      </c>
      <c r="CB215" s="150" t="str">
        <f t="shared" si="132"/>
        <v/>
      </c>
    </row>
    <row r="216" spans="2:80" x14ac:dyDescent="0.2">
      <c r="B216" s="201">
        <f>IFERROR('Input| Projects'!B216,"")</f>
        <v>207</v>
      </c>
      <c r="C216" s="42" t="str">
        <f>IFERROR(IF('Input| Projects'!C216="","",'Input| Projects'!C216),"")</f>
        <v>Replace Substation Roof - ZN</v>
      </c>
      <c r="D216" s="42" t="str">
        <f>IFERROR(IF('Input| Projects'!D216="","",'Input| Projects'!D216),"")</f>
        <v>REP_02.02.42</v>
      </c>
      <c r="E216" s="104"/>
      <c r="F216" s="190">
        <f>IFERROR('Input| Projects'!I216*'Input| Escalations'!$K$19,"")</f>
        <v>3454.6368400000001</v>
      </c>
      <c r="G216" s="190">
        <f>IFERROR('Input| Projects'!J216*'Input| Escalations'!$K$19,"")</f>
        <v>0</v>
      </c>
      <c r="H216" s="190">
        <f>IFERROR('Input| Projects'!K216*'Input| Escalations'!$K$19,"")</f>
        <v>0</v>
      </c>
      <c r="I216" s="190">
        <f>IFERROR('Input| Projects'!L216*'Input| Escalations'!$K$19,"")</f>
        <v>0</v>
      </c>
      <c r="J216" s="190">
        <f>IFERROR('Input| Projects'!M216*'Input| Escalations'!$K$19,"")</f>
        <v>0</v>
      </c>
      <c r="K216" s="190">
        <f>IFERROR('Input| Projects'!N216*'Input| Escalations'!$K$19,"")</f>
        <v>0</v>
      </c>
      <c r="L216" s="190">
        <f>IFERROR('Input| Projects'!O216*'Input| Escalations'!$K$19,"")</f>
        <v>0</v>
      </c>
      <c r="M216" s="150" t="str">
        <f>IF(ABS(SUM(F216:L216)-(SUM('Input| Projects'!I216:O216)*'Input| Escalations'!$K$19))&lt;0.0000001,"",1)</f>
        <v/>
      </c>
      <c r="N216" s="192">
        <f>'Input| Projects'!$Y216*INDEX('Input| Escalations'!$H$33:$N$33,MATCH('Calc| Project Costs'!N$9,'Input| Escalations'!$H$23:$N$23,0))+'Input| Projects'!$Z216*INDEX('Input| Escalations'!$H$34:$N$34,MATCH('Calc| Project Costs'!N$9,'Input| Escalations'!$H$23:$N$23,0))+'Input| Projects'!$AA216*INDEX('Input| Escalations'!$H$35:$N$35,MATCH('Calc| Project Costs'!N$9,'Input| Escalations'!$H$23:$N$23,0))+1</f>
        <v>1</v>
      </c>
      <c r="O216" s="192">
        <f>'Input| Projects'!$Y216*INDEX('Input| Escalations'!$H$33:$N$33,MATCH('Calc| Project Costs'!O$9,'Input| Escalations'!$H$23:$N$23,0))+'Input| Projects'!$Z216*INDEX('Input| Escalations'!$H$34:$N$34,MATCH('Calc| Project Costs'!O$9,'Input| Escalations'!$H$23:$N$23,0))+'Input| Projects'!$AA216*INDEX('Input| Escalations'!$H$35:$N$35,MATCH('Calc| Project Costs'!O$9,'Input| Escalations'!$H$23:$N$23,0))+1</f>
        <v>1</v>
      </c>
      <c r="P216" s="192">
        <f>'Input| Projects'!$Y216*INDEX('Input| Escalations'!$H$33:$N$33,MATCH('Calc| Project Costs'!P$9,'Input| Escalations'!$H$23:$N$23,0))+'Input| Projects'!$Z216*INDEX('Input| Escalations'!$H$34:$N$34,MATCH('Calc| Project Costs'!P$9,'Input| Escalations'!$H$23:$N$23,0))+'Input| Projects'!$AA216*INDEX('Input| Escalations'!$H$35:$N$35,MATCH('Calc| Project Costs'!P$9,'Input| Escalations'!$H$23:$N$23,0))+1</f>
        <v>1</v>
      </c>
      <c r="Q216" s="192">
        <f>'Input| Projects'!$Y216*INDEX('Input| Escalations'!$H$33:$N$33,MATCH('Calc| Project Costs'!Q$9,'Input| Escalations'!$H$23:$N$23,0))+'Input| Projects'!$Z216*INDEX('Input| Escalations'!$H$34:$N$34,MATCH('Calc| Project Costs'!Q$9,'Input| Escalations'!$H$23:$N$23,0))+'Input| Projects'!$AA216*INDEX('Input| Escalations'!$H$35:$N$35,MATCH('Calc| Project Costs'!Q$9,'Input| Escalations'!$H$23:$N$23,0))+1</f>
        <v>1</v>
      </c>
      <c r="R216" s="192">
        <f>'Input| Projects'!$Y216*INDEX('Input| Escalations'!$H$33:$N$33,MATCH('Calc| Project Costs'!R$9,'Input| Escalations'!$H$23:$N$23,0))+'Input| Projects'!$Z216*INDEX('Input| Escalations'!$H$34:$N$34,MATCH('Calc| Project Costs'!R$9,'Input| Escalations'!$H$23:$N$23,0))+'Input| Projects'!$AA216*INDEX('Input| Escalations'!$H$35:$N$35,MATCH('Calc| Project Costs'!R$9,'Input| Escalations'!$H$23:$N$23,0))+1</f>
        <v>1</v>
      </c>
      <c r="S216" s="192">
        <f>'Input| Projects'!$Y216*INDEX('Input| Escalations'!$H$33:$N$33,MATCH('Calc| Project Costs'!S$9,'Input| Escalations'!$H$23:$N$23,0))+'Input| Projects'!$Z216*INDEX('Input| Escalations'!$H$34:$N$34,MATCH('Calc| Project Costs'!S$9,'Input| Escalations'!$H$23:$N$23,0))+'Input| Projects'!$AA216*INDEX('Input| Escalations'!$H$35:$N$35,MATCH('Calc| Project Costs'!S$9,'Input| Escalations'!$H$23:$N$23,0))+1</f>
        <v>1</v>
      </c>
      <c r="T216" s="192">
        <f>'Input| Projects'!$Y216*INDEX('Input| Escalations'!$H$33:$N$33,MATCH('Calc| Project Costs'!T$9,'Input| Escalations'!$H$23:$N$23,0))+'Input| Projects'!$Z216*INDEX('Input| Escalations'!$H$34:$N$34,MATCH('Calc| Project Costs'!T$9,'Input| Escalations'!$H$23:$N$23,0))+'Input| Projects'!$AA216*INDEX('Input| Escalations'!$H$35:$N$35,MATCH('Calc| Project Costs'!T$9,'Input| Escalations'!$H$23:$N$23,0))+1</f>
        <v>1</v>
      </c>
      <c r="U216" s="106"/>
      <c r="V216" s="186">
        <f t="shared" si="126"/>
        <v>3454.6368400000001</v>
      </c>
      <c r="W216" s="186">
        <f t="shared" si="127"/>
        <v>0</v>
      </c>
      <c r="X216" s="186">
        <f t="shared" si="128"/>
        <v>0</v>
      </c>
      <c r="Y216" s="186">
        <f t="shared" si="104"/>
        <v>0</v>
      </c>
      <c r="Z216" s="186">
        <f t="shared" si="105"/>
        <v>0</v>
      </c>
      <c r="AA216" s="186">
        <f t="shared" si="106"/>
        <v>0</v>
      </c>
      <c r="AB216" s="186">
        <f t="shared" si="107"/>
        <v>0</v>
      </c>
      <c r="AC216" s="106"/>
      <c r="AD216" s="186">
        <f>'Input| Projects'!Q216*N216*'Input| Escalations'!$K$19</f>
        <v>0</v>
      </c>
      <c r="AE216" s="186">
        <f>'Input| Projects'!R216*O216*'Input| Escalations'!$K$19</f>
        <v>0</v>
      </c>
      <c r="AF216" s="186">
        <f>'Input| Projects'!S216*P216*'Input| Escalations'!$K$19</f>
        <v>0</v>
      </c>
      <c r="AG216" s="186">
        <f>'Input| Projects'!T216*Q216*'Input| Escalations'!$K$19</f>
        <v>0</v>
      </c>
      <c r="AH216" s="186">
        <f>'Input| Projects'!U216*R216*'Input| Escalations'!$K$19</f>
        <v>0</v>
      </c>
      <c r="AI216" s="186">
        <f>'Input| Projects'!V216*S216*'Input| Escalations'!$K$19</f>
        <v>0</v>
      </c>
      <c r="AJ216" s="186">
        <f>'Input| Projects'!W216*T216*'Input| Escalations'!$K$19</f>
        <v>0</v>
      </c>
      <c r="AK216" s="106"/>
      <c r="AL216" s="186">
        <f>IFERROR(IF('Input| Overheads'!$C$42="Direct costs",SUMPRODUCT(--('Input| Projects'!$AC216="Yes"),'Calc| Overheads Allocation'!C$8,'Calc| Project Costs'!V216),IF('Input| Overheads'!$C$42="Internal labour",SUMPRODUCT(--('Input| Projects'!$AC216="Yes"),'Calc| Overheads Allocation'!C$8,'Calc| Project Costs'!V216,'Input| Projects'!$Y216),IF('Input| Overheads'!$C$42="DNSP defined",SUMPRODUCT(--('Input| Projects'!$AC216="Yes"),'Calc| Overheads Allocation'!C$61,'Input| Projects'!$AF216),""))),"")</f>
        <v>354.17624000000001</v>
      </c>
      <c r="AM216" s="186">
        <f>IFERROR(IF('Input| Overheads'!$C$42="Direct costs",SUMPRODUCT(--('Input| Projects'!$AC216="Yes"),'Calc| Overheads Allocation'!D$8,'Calc| Project Costs'!W216),IF('Input| Overheads'!$C$42="Internal labour",SUMPRODUCT(--('Input| Projects'!$AC216="Yes"),'Calc| Overheads Allocation'!D$8,'Calc| Project Costs'!W216,'Input| Projects'!$Y216),IF('Input| Overheads'!$C$42="DNSP defined",SUMPRODUCT(--('Input| Projects'!$AC216="Yes"),'Calc| Overheads Allocation'!D$61,'Input| Projects'!$AF216),""))),"")</f>
        <v>0</v>
      </c>
      <c r="AN216" s="186">
        <f>IFERROR(IF('Input| Overheads'!$C$42="Direct costs",SUMPRODUCT(--('Input| Projects'!$AC216="Yes"),'Calc| Overheads Allocation'!E$8,'Calc| Project Costs'!X216),IF('Input| Overheads'!$C$42="Internal labour",SUMPRODUCT(--('Input| Projects'!$AC216="Yes"),'Calc| Overheads Allocation'!E$8,'Calc| Project Costs'!X216,'Input| Projects'!$Y216),IF('Input| Overheads'!$C$42="DNSP defined",SUMPRODUCT(--('Input| Projects'!$AC216="Yes"),'Calc| Overheads Allocation'!E$61,'Input| Projects'!$AF216),""))),"")</f>
        <v>0</v>
      </c>
      <c r="AO216" s="186">
        <f>IFERROR(IF('Input| Overheads'!$C$42="Direct costs",SUMPRODUCT(--('Input| Projects'!$AC216="Yes"),'Calc| Overheads Allocation'!F$8,'Calc| Project Costs'!Y216),IF('Input| Overheads'!$C$42="Internal labour",SUMPRODUCT(--('Input| Projects'!$AC216="Yes"),'Calc| Overheads Allocation'!F$8,'Calc| Project Costs'!Y216,'Input| Projects'!$Y216),IF('Input| Overheads'!$C$42="DNSP defined",SUMPRODUCT(--('Input| Projects'!$AC216="Yes"),'Calc| Overheads Allocation'!F$61,'Input| Projects'!$AF216),""))),"")</f>
        <v>0</v>
      </c>
      <c r="AP216" s="186">
        <f>IFERROR(IF('Input| Overheads'!$C$42="Direct costs",SUMPRODUCT(--('Input| Projects'!$AC216="Yes"),'Calc| Overheads Allocation'!G$8,'Calc| Project Costs'!Z216),IF('Input| Overheads'!$C$42="Internal labour",SUMPRODUCT(--('Input| Projects'!$AC216="Yes"),'Calc| Overheads Allocation'!G$8,'Calc| Project Costs'!Z216,'Input| Projects'!$Y216),IF('Input| Overheads'!$C$42="DNSP defined",SUMPRODUCT(--('Input| Projects'!$AC216="Yes"),'Calc| Overheads Allocation'!G$61,'Input| Projects'!$AF216),""))),"")</f>
        <v>0</v>
      </c>
      <c r="AQ216" s="186">
        <f>IFERROR(IF('Input| Overheads'!$C$42="Direct costs",SUMPRODUCT(--('Input| Projects'!$AC216="Yes"),'Calc| Overheads Allocation'!H$8,'Calc| Project Costs'!AA216),IF('Input| Overheads'!$C$42="Internal labour",SUMPRODUCT(--('Input| Projects'!$AC216="Yes"),'Calc| Overheads Allocation'!H$8,'Calc| Project Costs'!AA216,'Input| Projects'!$Y216),IF('Input| Overheads'!$C$42="DNSP defined",SUMPRODUCT(--('Input| Projects'!$AC216="Yes"),'Calc| Overheads Allocation'!H$61,'Input| Projects'!$AF216),""))),"")</f>
        <v>0</v>
      </c>
      <c r="AR216" s="186">
        <f>IFERROR(IF('Input| Overheads'!$C$42="Direct costs",SUMPRODUCT(--('Input| Projects'!$AC216="Yes"),'Calc| Overheads Allocation'!I$8,'Calc| Project Costs'!AB216),IF('Input| Overheads'!$C$42="Internal labour",SUMPRODUCT(--('Input| Projects'!$AC216="Yes"),'Calc| Overheads Allocation'!I$8,'Calc| Project Costs'!AB216,'Input| Projects'!$Y216),IF('Input| Overheads'!$C$42="DNSP defined",SUMPRODUCT(--('Input| Projects'!$AC216="Yes"),'Calc| Overheads Allocation'!I$61,'Input| Projects'!$AF216),""))),"")</f>
        <v>0</v>
      </c>
      <c r="AS216" s="106"/>
      <c r="AT216" s="186">
        <f>IFERROR(IF('Input| Overheads'!$C$42="Direct costs",SUMPRODUCT(--('Input| Projects'!$AD216="Yes"),'Calc| Overheads Allocation'!C$9,'Calc| Project Costs'!V216),IF('Input| Overheads'!$C$42="Internal labour",SUMPRODUCT(--('Input| Projects'!$AD216="Yes"),'Calc| Overheads Allocation'!C$9,'Calc| Project Costs'!V216,'Input| Projects'!$Y216),IF('Input| Overheads'!$C$42="DNSP defined",SUMPRODUCT(--('Input| Projects'!$AD216="Yes"),'Calc| Overheads Allocation'!C$62,'Input| Projects'!$AG216),""))),"")</f>
        <v>0</v>
      </c>
      <c r="AU216" s="186">
        <f>IFERROR(IF('Input| Overheads'!$C$42="Direct costs",SUMPRODUCT(--('Input| Projects'!$AD216="Yes"),'Calc| Overheads Allocation'!D$9,'Calc| Project Costs'!W216),IF('Input| Overheads'!$C$42="Internal labour",SUMPRODUCT(--('Input| Projects'!$AD216="Yes"),'Calc| Overheads Allocation'!D$9,'Calc| Project Costs'!W216,'Input| Projects'!$Y216),IF('Input| Overheads'!$C$42="DNSP defined",SUMPRODUCT(--('Input| Projects'!$AD216="Yes"),'Calc| Overheads Allocation'!D$62,'Input| Projects'!$AG216),""))),"")</f>
        <v>0</v>
      </c>
      <c r="AV216" s="186">
        <f>IFERROR(IF('Input| Overheads'!$C$42="Direct costs",SUMPRODUCT(--('Input| Projects'!$AD216="Yes"),'Calc| Overheads Allocation'!E$9,'Calc| Project Costs'!X216),IF('Input| Overheads'!$C$42="Internal labour",SUMPRODUCT(--('Input| Projects'!$AD216="Yes"),'Calc| Overheads Allocation'!E$9,'Calc| Project Costs'!X216,'Input| Projects'!$Y216),IF('Input| Overheads'!$C$42="DNSP defined",SUMPRODUCT(--('Input| Projects'!$AD216="Yes"),'Calc| Overheads Allocation'!E$62,'Input| Projects'!$AG216),""))),"")</f>
        <v>0</v>
      </c>
      <c r="AW216" s="186">
        <f>IFERROR(IF('Input| Overheads'!$C$42="Direct costs",SUMPRODUCT(--('Input| Projects'!$AD216="Yes"),'Calc| Overheads Allocation'!F$9,'Calc| Project Costs'!Y216),IF('Input| Overheads'!$C$42="Internal labour",SUMPRODUCT(--('Input| Projects'!$AD216="Yes"),'Calc| Overheads Allocation'!F$9,'Calc| Project Costs'!Y216,'Input| Projects'!$Y216),IF('Input| Overheads'!$C$42="DNSP defined",SUMPRODUCT(--('Input| Projects'!$AD216="Yes"),'Calc| Overheads Allocation'!F$62,'Input| Projects'!$AG216),""))),"")</f>
        <v>0</v>
      </c>
      <c r="AX216" s="186">
        <f>IFERROR(IF('Input| Overheads'!$C$42="Direct costs",SUMPRODUCT(--('Input| Projects'!$AD216="Yes"),'Calc| Overheads Allocation'!G$9,'Calc| Project Costs'!Z216),IF('Input| Overheads'!$C$42="Internal labour",SUMPRODUCT(--('Input| Projects'!$AD216="Yes"),'Calc| Overheads Allocation'!G$9,'Calc| Project Costs'!Z216,'Input| Projects'!$Y216),IF('Input| Overheads'!$C$42="DNSP defined",SUMPRODUCT(--('Input| Projects'!$AD216="Yes"),'Calc| Overheads Allocation'!G$62,'Input| Projects'!$AG216),""))),"")</f>
        <v>0</v>
      </c>
      <c r="AY216" s="186">
        <f>IFERROR(IF('Input| Overheads'!$C$42="Direct costs",SUMPRODUCT(--('Input| Projects'!$AD216="Yes"),'Calc| Overheads Allocation'!H$9,'Calc| Project Costs'!AA216),IF('Input| Overheads'!$C$42="Internal labour",SUMPRODUCT(--('Input| Projects'!$AD216="Yes"),'Calc| Overheads Allocation'!H$9,'Calc| Project Costs'!AA216,'Input| Projects'!$Y216),IF('Input| Overheads'!$C$42="DNSP defined",SUMPRODUCT(--('Input| Projects'!$AD216="Yes"),'Calc| Overheads Allocation'!H$62,'Input| Projects'!$AG216),""))),"")</f>
        <v>0</v>
      </c>
      <c r="AZ216" s="186">
        <f>IFERROR(IF('Input| Overheads'!$C$42="Direct costs",SUMPRODUCT(--('Input| Projects'!$AD216="Yes"),'Calc| Overheads Allocation'!I$9,'Calc| Project Costs'!AB216),IF('Input| Overheads'!$C$42="Internal labour",SUMPRODUCT(--('Input| Projects'!$AD216="Yes"),'Calc| Overheads Allocation'!I$9,'Calc| Project Costs'!AB216,'Input| Projects'!$Y216),IF('Input| Overheads'!$C$42="DNSP defined",SUMPRODUCT(--('Input| Projects'!$AD216="Yes"),'Calc| Overheads Allocation'!I$62,'Input| Projects'!$AG216),""))),"")</f>
        <v>0</v>
      </c>
      <c r="BA216" s="106"/>
      <c r="BB216" s="186">
        <f t="shared" si="129"/>
        <v>354.17624000000001</v>
      </c>
      <c r="BC216" s="186">
        <f t="shared" si="130"/>
        <v>0</v>
      </c>
      <c r="BD216" s="186">
        <f t="shared" si="131"/>
        <v>0</v>
      </c>
      <c r="BE216" s="186">
        <f t="shared" si="108"/>
        <v>0</v>
      </c>
      <c r="BF216" s="186">
        <f t="shared" si="109"/>
        <v>0</v>
      </c>
      <c r="BG216" s="186">
        <f t="shared" si="110"/>
        <v>0</v>
      </c>
      <c r="BH216" s="186">
        <f t="shared" si="111"/>
        <v>0</v>
      </c>
      <c r="BI216" s="97"/>
      <c r="BJ216" s="186">
        <f t="shared" si="112"/>
        <v>0</v>
      </c>
      <c r="BK216" s="186" t="str">
        <f t="shared" si="113"/>
        <v/>
      </c>
      <c r="BL216" s="186" t="str">
        <f t="shared" si="114"/>
        <v/>
      </c>
      <c r="BM216" s="186" t="str">
        <f t="shared" si="115"/>
        <v/>
      </c>
      <c r="BN216" s="186" t="str">
        <f t="shared" si="116"/>
        <v/>
      </c>
      <c r="BO216" s="186" t="str">
        <f t="shared" si="117"/>
        <v/>
      </c>
      <c r="BP216" s="186" t="str">
        <f t="shared" si="118"/>
        <v/>
      </c>
      <c r="BQ216" s="97"/>
      <c r="BR216" s="186">
        <f t="shared" si="119"/>
        <v>3808.8130799999999</v>
      </c>
      <c r="BS216" s="186">
        <f t="shared" si="120"/>
        <v>0</v>
      </c>
      <c r="BT216" s="222">
        <f t="shared" si="121"/>
        <v>0</v>
      </c>
      <c r="BU216" s="222">
        <f t="shared" si="122"/>
        <v>0</v>
      </c>
      <c r="BV216" s="222">
        <f t="shared" si="123"/>
        <v>0</v>
      </c>
      <c r="BW216" s="222">
        <f t="shared" si="124"/>
        <v>0</v>
      </c>
      <c r="BX216" s="222">
        <f t="shared" si="125"/>
        <v>0</v>
      </c>
      <c r="BY216" s="106"/>
      <c r="BZ216" s="197">
        <f>IF(SUMIF('Input| Projects'!$AS$8:$CP$8,"Dx",'Input| Projects'!$AS216:$CP216)=0,"",SUMIF('Input| Projects'!$AS$8:$CP$8,"Dx",'Input| Projects'!$AS216:$CP216))</f>
        <v>0.92305552048776296</v>
      </c>
      <c r="CA216" s="197">
        <f>IF(SUMIF('Input| Projects'!$AS$8:$CP$8,"Tx",'Input| Projects'!$AS216:$CP216)=0,"",SUMIF('Input| Projects'!$AS$8:$CP$8,"Tx",'Input| Projects'!$AS216:$CP216))</f>
        <v>7.6944479512236916E-2</v>
      </c>
      <c r="CB216" s="150" t="str">
        <f t="shared" si="132"/>
        <v/>
      </c>
    </row>
    <row r="217" spans="2:80" x14ac:dyDescent="0.2">
      <c r="B217" s="201">
        <f>IFERROR('Input| Projects'!B217,"")</f>
        <v>208</v>
      </c>
      <c r="C217" s="42" t="str">
        <f>IFERROR(IF('Input| Projects'!C217="","",'Input| Projects'!C217),"")</f>
        <v>SCADA Schemes including Comp Control Boards - ZN</v>
      </c>
      <c r="D217" s="42" t="str">
        <f>IFERROR(IF('Input| Projects'!D217="","",'Input| Projects'!D217),"")</f>
        <v>REP_02.02.46</v>
      </c>
      <c r="E217" s="104"/>
      <c r="F217" s="190">
        <f>IFERROR('Input| Projects'!I217*'Input| Escalations'!$K$19,"")</f>
        <v>2072.9950699999999</v>
      </c>
      <c r="G217" s="190">
        <f>IFERROR('Input| Projects'!J217*'Input| Escalations'!$K$19,"")</f>
        <v>0</v>
      </c>
      <c r="H217" s="190">
        <f>IFERROR('Input| Projects'!K217*'Input| Escalations'!$K$19,"")</f>
        <v>0</v>
      </c>
      <c r="I217" s="190">
        <f>IFERROR('Input| Projects'!L217*'Input| Escalations'!$K$19,"")</f>
        <v>0</v>
      </c>
      <c r="J217" s="190">
        <f>IFERROR('Input| Projects'!M217*'Input| Escalations'!$K$19,"")</f>
        <v>0</v>
      </c>
      <c r="K217" s="190">
        <f>IFERROR('Input| Projects'!N217*'Input| Escalations'!$K$19,"")</f>
        <v>0</v>
      </c>
      <c r="L217" s="190">
        <f>IFERROR('Input| Projects'!O217*'Input| Escalations'!$K$19,"")</f>
        <v>0</v>
      </c>
      <c r="M217" s="150" t="str">
        <f>IF(ABS(SUM(F217:L217)-(SUM('Input| Projects'!I217:O217)*'Input| Escalations'!$K$19))&lt;0.0000001,"",1)</f>
        <v/>
      </c>
      <c r="N217" s="192">
        <f>'Input| Projects'!$Y217*INDEX('Input| Escalations'!$H$33:$N$33,MATCH('Calc| Project Costs'!N$9,'Input| Escalations'!$H$23:$N$23,0))+'Input| Projects'!$Z217*INDEX('Input| Escalations'!$H$34:$N$34,MATCH('Calc| Project Costs'!N$9,'Input| Escalations'!$H$23:$N$23,0))+'Input| Projects'!$AA217*INDEX('Input| Escalations'!$H$35:$N$35,MATCH('Calc| Project Costs'!N$9,'Input| Escalations'!$H$23:$N$23,0))+1</f>
        <v>1</v>
      </c>
      <c r="O217" s="192">
        <f>'Input| Projects'!$Y217*INDEX('Input| Escalations'!$H$33:$N$33,MATCH('Calc| Project Costs'!O$9,'Input| Escalations'!$H$23:$N$23,0))+'Input| Projects'!$Z217*INDEX('Input| Escalations'!$H$34:$N$34,MATCH('Calc| Project Costs'!O$9,'Input| Escalations'!$H$23:$N$23,0))+'Input| Projects'!$AA217*INDEX('Input| Escalations'!$H$35:$N$35,MATCH('Calc| Project Costs'!O$9,'Input| Escalations'!$H$23:$N$23,0))+1</f>
        <v>1</v>
      </c>
      <c r="P217" s="192">
        <f>'Input| Projects'!$Y217*INDEX('Input| Escalations'!$H$33:$N$33,MATCH('Calc| Project Costs'!P$9,'Input| Escalations'!$H$23:$N$23,0))+'Input| Projects'!$Z217*INDEX('Input| Escalations'!$H$34:$N$34,MATCH('Calc| Project Costs'!P$9,'Input| Escalations'!$H$23:$N$23,0))+'Input| Projects'!$AA217*INDEX('Input| Escalations'!$H$35:$N$35,MATCH('Calc| Project Costs'!P$9,'Input| Escalations'!$H$23:$N$23,0))+1</f>
        <v>1</v>
      </c>
      <c r="Q217" s="192">
        <f>'Input| Projects'!$Y217*INDEX('Input| Escalations'!$H$33:$N$33,MATCH('Calc| Project Costs'!Q$9,'Input| Escalations'!$H$23:$N$23,0))+'Input| Projects'!$Z217*INDEX('Input| Escalations'!$H$34:$N$34,MATCH('Calc| Project Costs'!Q$9,'Input| Escalations'!$H$23:$N$23,0))+'Input| Projects'!$AA217*INDEX('Input| Escalations'!$H$35:$N$35,MATCH('Calc| Project Costs'!Q$9,'Input| Escalations'!$H$23:$N$23,0))+1</f>
        <v>1</v>
      </c>
      <c r="R217" s="192">
        <f>'Input| Projects'!$Y217*INDEX('Input| Escalations'!$H$33:$N$33,MATCH('Calc| Project Costs'!R$9,'Input| Escalations'!$H$23:$N$23,0))+'Input| Projects'!$Z217*INDEX('Input| Escalations'!$H$34:$N$34,MATCH('Calc| Project Costs'!R$9,'Input| Escalations'!$H$23:$N$23,0))+'Input| Projects'!$AA217*INDEX('Input| Escalations'!$H$35:$N$35,MATCH('Calc| Project Costs'!R$9,'Input| Escalations'!$H$23:$N$23,0))+1</f>
        <v>1</v>
      </c>
      <c r="S217" s="192">
        <f>'Input| Projects'!$Y217*INDEX('Input| Escalations'!$H$33:$N$33,MATCH('Calc| Project Costs'!S$9,'Input| Escalations'!$H$23:$N$23,0))+'Input| Projects'!$Z217*INDEX('Input| Escalations'!$H$34:$N$34,MATCH('Calc| Project Costs'!S$9,'Input| Escalations'!$H$23:$N$23,0))+'Input| Projects'!$AA217*INDEX('Input| Escalations'!$H$35:$N$35,MATCH('Calc| Project Costs'!S$9,'Input| Escalations'!$H$23:$N$23,0))+1</f>
        <v>1</v>
      </c>
      <c r="T217" s="192">
        <f>'Input| Projects'!$Y217*INDEX('Input| Escalations'!$H$33:$N$33,MATCH('Calc| Project Costs'!T$9,'Input| Escalations'!$H$23:$N$23,0))+'Input| Projects'!$Z217*INDEX('Input| Escalations'!$H$34:$N$34,MATCH('Calc| Project Costs'!T$9,'Input| Escalations'!$H$23:$N$23,0))+'Input| Projects'!$AA217*INDEX('Input| Escalations'!$H$35:$N$35,MATCH('Calc| Project Costs'!T$9,'Input| Escalations'!$H$23:$N$23,0))+1</f>
        <v>1</v>
      </c>
      <c r="U217" s="106"/>
      <c r="V217" s="186">
        <f t="shared" si="126"/>
        <v>2072.9950699999999</v>
      </c>
      <c r="W217" s="186">
        <f t="shared" si="127"/>
        <v>0</v>
      </c>
      <c r="X217" s="186">
        <f t="shared" si="128"/>
        <v>0</v>
      </c>
      <c r="Y217" s="186">
        <f t="shared" si="104"/>
        <v>0</v>
      </c>
      <c r="Z217" s="186">
        <f t="shared" si="105"/>
        <v>0</v>
      </c>
      <c r="AA217" s="186">
        <f t="shared" si="106"/>
        <v>0</v>
      </c>
      <c r="AB217" s="186">
        <f t="shared" si="107"/>
        <v>0</v>
      </c>
      <c r="AC217" s="106"/>
      <c r="AD217" s="186">
        <f>'Input| Projects'!Q217*N217*'Input| Escalations'!$K$19</f>
        <v>0</v>
      </c>
      <c r="AE217" s="186">
        <f>'Input| Projects'!R217*O217*'Input| Escalations'!$K$19</f>
        <v>0</v>
      </c>
      <c r="AF217" s="186">
        <f>'Input| Projects'!S217*P217*'Input| Escalations'!$K$19</f>
        <v>0</v>
      </c>
      <c r="AG217" s="186">
        <f>'Input| Projects'!T217*Q217*'Input| Escalations'!$K$19</f>
        <v>0</v>
      </c>
      <c r="AH217" s="186">
        <f>'Input| Projects'!U217*R217*'Input| Escalations'!$K$19</f>
        <v>0</v>
      </c>
      <c r="AI217" s="186">
        <f>'Input| Projects'!V217*S217*'Input| Escalations'!$K$19</f>
        <v>0</v>
      </c>
      <c r="AJ217" s="186">
        <f>'Input| Projects'!W217*T217*'Input| Escalations'!$K$19</f>
        <v>0</v>
      </c>
      <c r="AK217" s="106"/>
      <c r="AL217" s="186">
        <f>IFERROR(IF('Input| Overheads'!$C$42="Direct costs",SUMPRODUCT(--('Input| Projects'!$AC217="Yes"),'Calc| Overheads Allocation'!C$8,'Calc| Project Costs'!V217),IF('Input| Overheads'!$C$42="Internal labour",SUMPRODUCT(--('Input| Projects'!$AC217="Yes"),'Calc| Overheads Allocation'!C$8,'Calc| Project Costs'!V217,'Input| Projects'!$Y217),IF('Input| Overheads'!$C$42="DNSP defined",SUMPRODUCT(--('Input| Projects'!$AC217="Yes"),'Calc| Overheads Allocation'!C$61,'Input| Projects'!$AF217),""))),"")</f>
        <v>685.92656000000011</v>
      </c>
      <c r="AM217" s="186">
        <f>IFERROR(IF('Input| Overheads'!$C$42="Direct costs",SUMPRODUCT(--('Input| Projects'!$AC217="Yes"),'Calc| Overheads Allocation'!D$8,'Calc| Project Costs'!W217),IF('Input| Overheads'!$C$42="Internal labour",SUMPRODUCT(--('Input| Projects'!$AC217="Yes"),'Calc| Overheads Allocation'!D$8,'Calc| Project Costs'!W217,'Input| Projects'!$Y217),IF('Input| Overheads'!$C$42="DNSP defined",SUMPRODUCT(--('Input| Projects'!$AC217="Yes"),'Calc| Overheads Allocation'!D$61,'Input| Projects'!$AF217),""))),"")</f>
        <v>0</v>
      </c>
      <c r="AN217" s="186">
        <f>IFERROR(IF('Input| Overheads'!$C$42="Direct costs",SUMPRODUCT(--('Input| Projects'!$AC217="Yes"),'Calc| Overheads Allocation'!E$8,'Calc| Project Costs'!X217),IF('Input| Overheads'!$C$42="Internal labour",SUMPRODUCT(--('Input| Projects'!$AC217="Yes"),'Calc| Overheads Allocation'!E$8,'Calc| Project Costs'!X217,'Input| Projects'!$Y217),IF('Input| Overheads'!$C$42="DNSP defined",SUMPRODUCT(--('Input| Projects'!$AC217="Yes"),'Calc| Overheads Allocation'!E$61,'Input| Projects'!$AF217),""))),"")</f>
        <v>0</v>
      </c>
      <c r="AO217" s="186">
        <f>IFERROR(IF('Input| Overheads'!$C$42="Direct costs",SUMPRODUCT(--('Input| Projects'!$AC217="Yes"),'Calc| Overheads Allocation'!F$8,'Calc| Project Costs'!Y217),IF('Input| Overheads'!$C$42="Internal labour",SUMPRODUCT(--('Input| Projects'!$AC217="Yes"),'Calc| Overheads Allocation'!F$8,'Calc| Project Costs'!Y217,'Input| Projects'!$Y217),IF('Input| Overheads'!$C$42="DNSP defined",SUMPRODUCT(--('Input| Projects'!$AC217="Yes"),'Calc| Overheads Allocation'!F$61,'Input| Projects'!$AF217),""))),"")</f>
        <v>0</v>
      </c>
      <c r="AP217" s="186">
        <f>IFERROR(IF('Input| Overheads'!$C$42="Direct costs",SUMPRODUCT(--('Input| Projects'!$AC217="Yes"),'Calc| Overheads Allocation'!G$8,'Calc| Project Costs'!Z217),IF('Input| Overheads'!$C$42="Internal labour",SUMPRODUCT(--('Input| Projects'!$AC217="Yes"),'Calc| Overheads Allocation'!G$8,'Calc| Project Costs'!Z217,'Input| Projects'!$Y217),IF('Input| Overheads'!$C$42="DNSP defined",SUMPRODUCT(--('Input| Projects'!$AC217="Yes"),'Calc| Overheads Allocation'!G$61,'Input| Projects'!$AF217),""))),"")</f>
        <v>0</v>
      </c>
      <c r="AQ217" s="186">
        <f>IFERROR(IF('Input| Overheads'!$C$42="Direct costs",SUMPRODUCT(--('Input| Projects'!$AC217="Yes"),'Calc| Overheads Allocation'!H$8,'Calc| Project Costs'!AA217),IF('Input| Overheads'!$C$42="Internal labour",SUMPRODUCT(--('Input| Projects'!$AC217="Yes"),'Calc| Overheads Allocation'!H$8,'Calc| Project Costs'!AA217,'Input| Projects'!$Y217),IF('Input| Overheads'!$C$42="DNSP defined",SUMPRODUCT(--('Input| Projects'!$AC217="Yes"),'Calc| Overheads Allocation'!H$61,'Input| Projects'!$AF217),""))),"")</f>
        <v>0</v>
      </c>
      <c r="AR217" s="186">
        <f>IFERROR(IF('Input| Overheads'!$C$42="Direct costs",SUMPRODUCT(--('Input| Projects'!$AC217="Yes"),'Calc| Overheads Allocation'!I$8,'Calc| Project Costs'!AB217),IF('Input| Overheads'!$C$42="Internal labour",SUMPRODUCT(--('Input| Projects'!$AC217="Yes"),'Calc| Overheads Allocation'!I$8,'Calc| Project Costs'!AB217,'Input| Projects'!$Y217),IF('Input| Overheads'!$C$42="DNSP defined",SUMPRODUCT(--('Input| Projects'!$AC217="Yes"),'Calc| Overheads Allocation'!I$61,'Input| Projects'!$AF217),""))),"")</f>
        <v>0</v>
      </c>
      <c r="AS217" s="106"/>
      <c r="AT217" s="186">
        <f>IFERROR(IF('Input| Overheads'!$C$42="Direct costs",SUMPRODUCT(--('Input| Projects'!$AD217="Yes"),'Calc| Overheads Allocation'!C$9,'Calc| Project Costs'!V217),IF('Input| Overheads'!$C$42="Internal labour",SUMPRODUCT(--('Input| Projects'!$AD217="Yes"),'Calc| Overheads Allocation'!C$9,'Calc| Project Costs'!V217,'Input| Projects'!$Y217),IF('Input| Overheads'!$C$42="DNSP defined",SUMPRODUCT(--('Input| Projects'!$AD217="Yes"),'Calc| Overheads Allocation'!C$62,'Input| Projects'!$AG217),""))),"")</f>
        <v>0</v>
      </c>
      <c r="AU217" s="186">
        <f>IFERROR(IF('Input| Overheads'!$C$42="Direct costs",SUMPRODUCT(--('Input| Projects'!$AD217="Yes"),'Calc| Overheads Allocation'!D$9,'Calc| Project Costs'!W217),IF('Input| Overheads'!$C$42="Internal labour",SUMPRODUCT(--('Input| Projects'!$AD217="Yes"),'Calc| Overheads Allocation'!D$9,'Calc| Project Costs'!W217,'Input| Projects'!$Y217),IF('Input| Overheads'!$C$42="DNSP defined",SUMPRODUCT(--('Input| Projects'!$AD217="Yes"),'Calc| Overheads Allocation'!D$62,'Input| Projects'!$AG217),""))),"")</f>
        <v>0</v>
      </c>
      <c r="AV217" s="186">
        <f>IFERROR(IF('Input| Overheads'!$C$42="Direct costs",SUMPRODUCT(--('Input| Projects'!$AD217="Yes"),'Calc| Overheads Allocation'!E$9,'Calc| Project Costs'!X217),IF('Input| Overheads'!$C$42="Internal labour",SUMPRODUCT(--('Input| Projects'!$AD217="Yes"),'Calc| Overheads Allocation'!E$9,'Calc| Project Costs'!X217,'Input| Projects'!$Y217),IF('Input| Overheads'!$C$42="DNSP defined",SUMPRODUCT(--('Input| Projects'!$AD217="Yes"),'Calc| Overheads Allocation'!E$62,'Input| Projects'!$AG217),""))),"")</f>
        <v>0</v>
      </c>
      <c r="AW217" s="186">
        <f>IFERROR(IF('Input| Overheads'!$C$42="Direct costs",SUMPRODUCT(--('Input| Projects'!$AD217="Yes"),'Calc| Overheads Allocation'!F$9,'Calc| Project Costs'!Y217),IF('Input| Overheads'!$C$42="Internal labour",SUMPRODUCT(--('Input| Projects'!$AD217="Yes"),'Calc| Overheads Allocation'!F$9,'Calc| Project Costs'!Y217,'Input| Projects'!$Y217),IF('Input| Overheads'!$C$42="DNSP defined",SUMPRODUCT(--('Input| Projects'!$AD217="Yes"),'Calc| Overheads Allocation'!F$62,'Input| Projects'!$AG217),""))),"")</f>
        <v>0</v>
      </c>
      <c r="AX217" s="186">
        <f>IFERROR(IF('Input| Overheads'!$C$42="Direct costs",SUMPRODUCT(--('Input| Projects'!$AD217="Yes"),'Calc| Overheads Allocation'!G$9,'Calc| Project Costs'!Z217),IF('Input| Overheads'!$C$42="Internal labour",SUMPRODUCT(--('Input| Projects'!$AD217="Yes"),'Calc| Overheads Allocation'!G$9,'Calc| Project Costs'!Z217,'Input| Projects'!$Y217),IF('Input| Overheads'!$C$42="DNSP defined",SUMPRODUCT(--('Input| Projects'!$AD217="Yes"),'Calc| Overheads Allocation'!G$62,'Input| Projects'!$AG217),""))),"")</f>
        <v>0</v>
      </c>
      <c r="AY217" s="186">
        <f>IFERROR(IF('Input| Overheads'!$C$42="Direct costs",SUMPRODUCT(--('Input| Projects'!$AD217="Yes"),'Calc| Overheads Allocation'!H$9,'Calc| Project Costs'!AA217),IF('Input| Overheads'!$C$42="Internal labour",SUMPRODUCT(--('Input| Projects'!$AD217="Yes"),'Calc| Overheads Allocation'!H$9,'Calc| Project Costs'!AA217,'Input| Projects'!$Y217),IF('Input| Overheads'!$C$42="DNSP defined",SUMPRODUCT(--('Input| Projects'!$AD217="Yes"),'Calc| Overheads Allocation'!H$62,'Input| Projects'!$AG217),""))),"")</f>
        <v>0</v>
      </c>
      <c r="AZ217" s="186">
        <f>IFERROR(IF('Input| Overheads'!$C$42="Direct costs",SUMPRODUCT(--('Input| Projects'!$AD217="Yes"),'Calc| Overheads Allocation'!I$9,'Calc| Project Costs'!AB217),IF('Input| Overheads'!$C$42="Internal labour",SUMPRODUCT(--('Input| Projects'!$AD217="Yes"),'Calc| Overheads Allocation'!I$9,'Calc| Project Costs'!AB217,'Input| Projects'!$Y217),IF('Input| Overheads'!$C$42="DNSP defined",SUMPRODUCT(--('Input| Projects'!$AD217="Yes"),'Calc| Overheads Allocation'!I$62,'Input| Projects'!$AG217),""))),"")</f>
        <v>0</v>
      </c>
      <c r="BA217" s="106"/>
      <c r="BB217" s="186">
        <f t="shared" si="129"/>
        <v>685.92656000000011</v>
      </c>
      <c r="BC217" s="186">
        <f t="shared" si="130"/>
        <v>0</v>
      </c>
      <c r="BD217" s="186">
        <f t="shared" si="131"/>
        <v>0</v>
      </c>
      <c r="BE217" s="186">
        <f t="shared" si="108"/>
        <v>0</v>
      </c>
      <c r="BF217" s="186">
        <f t="shared" si="109"/>
        <v>0</v>
      </c>
      <c r="BG217" s="186">
        <f t="shared" si="110"/>
        <v>0</v>
      </c>
      <c r="BH217" s="186">
        <f t="shared" si="111"/>
        <v>0</v>
      </c>
      <c r="BI217" s="97"/>
      <c r="BJ217" s="186">
        <f t="shared" si="112"/>
        <v>0</v>
      </c>
      <c r="BK217" s="186" t="str">
        <f t="shared" si="113"/>
        <v/>
      </c>
      <c r="BL217" s="186" t="str">
        <f t="shared" si="114"/>
        <v/>
      </c>
      <c r="BM217" s="186" t="str">
        <f t="shared" si="115"/>
        <v/>
      </c>
      <c r="BN217" s="186" t="str">
        <f t="shared" si="116"/>
        <v/>
      </c>
      <c r="BO217" s="186" t="str">
        <f t="shared" si="117"/>
        <v/>
      </c>
      <c r="BP217" s="186" t="str">
        <f t="shared" si="118"/>
        <v/>
      </c>
      <c r="BQ217" s="97"/>
      <c r="BR217" s="186">
        <f t="shared" si="119"/>
        <v>2758.9216299999998</v>
      </c>
      <c r="BS217" s="186">
        <f t="shared" si="120"/>
        <v>0</v>
      </c>
      <c r="BT217" s="222">
        <f t="shared" si="121"/>
        <v>0</v>
      </c>
      <c r="BU217" s="222">
        <f t="shared" si="122"/>
        <v>0</v>
      </c>
      <c r="BV217" s="222">
        <f t="shared" si="123"/>
        <v>0</v>
      </c>
      <c r="BW217" s="222">
        <f t="shared" si="124"/>
        <v>0</v>
      </c>
      <c r="BX217" s="222">
        <f t="shared" si="125"/>
        <v>0</v>
      </c>
      <c r="BY217" s="106"/>
      <c r="BZ217" s="197">
        <f>IF(SUMIF('Input| Projects'!$AS$8:$CP$8,"Dx",'Input| Projects'!$AS217:$CP217)=0,"",SUMIF('Input| Projects'!$AS$8:$CP$8,"Dx",'Input| Projects'!$AS217:$CP217))</f>
        <v>0.85859819439669993</v>
      </c>
      <c r="CA217" s="197">
        <f>IF(SUMIF('Input| Projects'!$AS$8:$CP$8,"Tx",'Input| Projects'!$AS217:$CP217)=0,"",SUMIF('Input| Projects'!$AS$8:$CP$8,"Tx",'Input| Projects'!$AS217:$CP217))</f>
        <v>0.14140180560330015</v>
      </c>
      <c r="CB217" s="150" t="str">
        <f t="shared" si="132"/>
        <v/>
      </c>
    </row>
    <row r="218" spans="2:80" x14ac:dyDescent="0.2">
      <c r="B218" s="201">
        <f>IFERROR('Input| Projects'!B218,"")</f>
        <v>209</v>
      </c>
      <c r="C218" s="42" t="str">
        <f>IFERROR(IF('Input| Projects'!C218="","",'Input| Projects'!C218),"")</f>
        <v>Steel Structures - ZN</v>
      </c>
      <c r="D218" s="42" t="str">
        <f>IFERROR(IF('Input| Projects'!D218="","",'Input| Projects'!D218),"")</f>
        <v>REP_02.02.47</v>
      </c>
      <c r="E218" s="104"/>
      <c r="F218" s="190">
        <f>IFERROR('Input| Projects'!I218*'Input| Escalations'!$K$19,"")</f>
        <v>1156.8767</v>
      </c>
      <c r="G218" s="190">
        <f>IFERROR('Input| Projects'!J218*'Input| Escalations'!$K$19,"")</f>
        <v>0</v>
      </c>
      <c r="H218" s="190">
        <f>IFERROR('Input| Projects'!K218*'Input| Escalations'!$K$19,"")</f>
        <v>0</v>
      </c>
      <c r="I218" s="190">
        <f>IFERROR('Input| Projects'!L218*'Input| Escalations'!$K$19,"")</f>
        <v>0</v>
      </c>
      <c r="J218" s="190">
        <f>IFERROR('Input| Projects'!M218*'Input| Escalations'!$K$19,"")</f>
        <v>0</v>
      </c>
      <c r="K218" s="190">
        <f>IFERROR('Input| Projects'!N218*'Input| Escalations'!$K$19,"")</f>
        <v>0</v>
      </c>
      <c r="L218" s="190">
        <f>IFERROR('Input| Projects'!O218*'Input| Escalations'!$K$19,"")</f>
        <v>0</v>
      </c>
      <c r="M218" s="150" t="str">
        <f>IF(ABS(SUM(F218:L218)-(SUM('Input| Projects'!I218:O218)*'Input| Escalations'!$K$19))&lt;0.0000001,"",1)</f>
        <v/>
      </c>
      <c r="N218" s="192">
        <f>'Input| Projects'!$Y218*INDEX('Input| Escalations'!$H$33:$N$33,MATCH('Calc| Project Costs'!N$9,'Input| Escalations'!$H$23:$N$23,0))+'Input| Projects'!$Z218*INDEX('Input| Escalations'!$H$34:$N$34,MATCH('Calc| Project Costs'!N$9,'Input| Escalations'!$H$23:$N$23,0))+'Input| Projects'!$AA218*INDEX('Input| Escalations'!$H$35:$N$35,MATCH('Calc| Project Costs'!N$9,'Input| Escalations'!$H$23:$N$23,0))+1</f>
        <v>1</v>
      </c>
      <c r="O218" s="192">
        <f>'Input| Projects'!$Y218*INDEX('Input| Escalations'!$H$33:$N$33,MATCH('Calc| Project Costs'!O$9,'Input| Escalations'!$H$23:$N$23,0))+'Input| Projects'!$Z218*INDEX('Input| Escalations'!$H$34:$N$34,MATCH('Calc| Project Costs'!O$9,'Input| Escalations'!$H$23:$N$23,0))+'Input| Projects'!$AA218*INDEX('Input| Escalations'!$H$35:$N$35,MATCH('Calc| Project Costs'!O$9,'Input| Escalations'!$H$23:$N$23,0))+1</f>
        <v>1</v>
      </c>
      <c r="P218" s="192">
        <f>'Input| Projects'!$Y218*INDEX('Input| Escalations'!$H$33:$N$33,MATCH('Calc| Project Costs'!P$9,'Input| Escalations'!$H$23:$N$23,0))+'Input| Projects'!$Z218*INDEX('Input| Escalations'!$H$34:$N$34,MATCH('Calc| Project Costs'!P$9,'Input| Escalations'!$H$23:$N$23,0))+'Input| Projects'!$AA218*INDEX('Input| Escalations'!$H$35:$N$35,MATCH('Calc| Project Costs'!P$9,'Input| Escalations'!$H$23:$N$23,0))+1</f>
        <v>1</v>
      </c>
      <c r="Q218" s="192">
        <f>'Input| Projects'!$Y218*INDEX('Input| Escalations'!$H$33:$N$33,MATCH('Calc| Project Costs'!Q$9,'Input| Escalations'!$H$23:$N$23,0))+'Input| Projects'!$Z218*INDEX('Input| Escalations'!$H$34:$N$34,MATCH('Calc| Project Costs'!Q$9,'Input| Escalations'!$H$23:$N$23,0))+'Input| Projects'!$AA218*INDEX('Input| Escalations'!$H$35:$N$35,MATCH('Calc| Project Costs'!Q$9,'Input| Escalations'!$H$23:$N$23,0))+1</f>
        <v>1</v>
      </c>
      <c r="R218" s="192">
        <f>'Input| Projects'!$Y218*INDEX('Input| Escalations'!$H$33:$N$33,MATCH('Calc| Project Costs'!R$9,'Input| Escalations'!$H$23:$N$23,0))+'Input| Projects'!$Z218*INDEX('Input| Escalations'!$H$34:$N$34,MATCH('Calc| Project Costs'!R$9,'Input| Escalations'!$H$23:$N$23,0))+'Input| Projects'!$AA218*INDEX('Input| Escalations'!$H$35:$N$35,MATCH('Calc| Project Costs'!R$9,'Input| Escalations'!$H$23:$N$23,0))+1</f>
        <v>1</v>
      </c>
      <c r="S218" s="192">
        <f>'Input| Projects'!$Y218*INDEX('Input| Escalations'!$H$33:$N$33,MATCH('Calc| Project Costs'!S$9,'Input| Escalations'!$H$23:$N$23,0))+'Input| Projects'!$Z218*INDEX('Input| Escalations'!$H$34:$N$34,MATCH('Calc| Project Costs'!S$9,'Input| Escalations'!$H$23:$N$23,0))+'Input| Projects'!$AA218*INDEX('Input| Escalations'!$H$35:$N$35,MATCH('Calc| Project Costs'!S$9,'Input| Escalations'!$H$23:$N$23,0))+1</f>
        <v>1</v>
      </c>
      <c r="T218" s="192">
        <f>'Input| Projects'!$Y218*INDEX('Input| Escalations'!$H$33:$N$33,MATCH('Calc| Project Costs'!T$9,'Input| Escalations'!$H$23:$N$23,0))+'Input| Projects'!$Z218*INDEX('Input| Escalations'!$H$34:$N$34,MATCH('Calc| Project Costs'!T$9,'Input| Escalations'!$H$23:$N$23,0))+'Input| Projects'!$AA218*INDEX('Input| Escalations'!$H$35:$N$35,MATCH('Calc| Project Costs'!T$9,'Input| Escalations'!$H$23:$N$23,0))+1</f>
        <v>1</v>
      </c>
      <c r="U218" s="106"/>
      <c r="V218" s="186">
        <f t="shared" si="126"/>
        <v>1156.8767</v>
      </c>
      <c r="W218" s="186">
        <f t="shared" si="127"/>
        <v>0</v>
      </c>
      <c r="X218" s="186">
        <f t="shared" si="128"/>
        <v>0</v>
      </c>
      <c r="Y218" s="186">
        <f t="shared" si="104"/>
        <v>0</v>
      </c>
      <c r="Z218" s="186">
        <f t="shared" si="105"/>
        <v>0</v>
      </c>
      <c r="AA218" s="186">
        <f t="shared" si="106"/>
        <v>0</v>
      </c>
      <c r="AB218" s="186">
        <f t="shared" si="107"/>
        <v>0</v>
      </c>
      <c r="AC218" s="106"/>
      <c r="AD218" s="186">
        <f>'Input| Projects'!Q218*N218*'Input| Escalations'!$K$19</f>
        <v>0</v>
      </c>
      <c r="AE218" s="186">
        <f>'Input| Projects'!R218*O218*'Input| Escalations'!$K$19</f>
        <v>0</v>
      </c>
      <c r="AF218" s="186">
        <f>'Input| Projects'!S218*P218*'Input| Escalations'!$K$19</f>
        <v>0</v>
      </c>
      <c r="AG218" s="186">
        <f>'Input| Projects'!T218*Q218*'Input| Escalations'!$K$19</f>
        <v>0</v>
      </c>
      <c r="AH218" s="186">
        <f>'Input| Projects'!U218*R218*'Input| Escalations'!$K$19</f>
        <v>0</v>
      </c>
      <c r="AI218" s="186">
        <f>'Input| Projects'!V218*S218*'Input| Escalations'!$K$19</f>
        <v>0</v>
      </c>
      <c r="AJ218" s="186">
        <f>'Input| Projects'!W218*T218*'Input| Escalations'!$K$19</f>
        <v>0</v>
      </c>
      <c r="AK218" s="106"/>
      <c r="AL218" s="186">
        <f>IFERROR(IF('Input| Overheads'!$C$42="Direct costs",SUMPRODUCT(--('Input| Projects'!$AC218="Yes"),'Calc| Overheads Allocation'!C$8,'Calc| Project Costs'!V218),IF('Input| Overheads'!$C$42="Internal labour",SUMPRODUCT(--('Input| Projects'!$AC218="Yes"),'Calc| Overheads Allocation'!C$8,'Calc| Project Costs'!V218,'Input| Projects'!$Y218),IF('Input| Overheads'!$C$42="DNSP defined",SUMPRODUCT(--('Input| Projects'!$AC218="Yes"),'Calc| Overheads Allocation'!C$61,'Input| Projects'!$AF218),""))),"")</f>
        <v>141.42655999999999</v>
      </c>
      <c r="AM218" s="186">
        <f>IFERROR(IF('Input| Overheads'!$C$42="Direct costs",SUMPRODUCT(--('Input| Projects'!$AC218="Yes"),'Calc| Overheads Allocation'!D$8,'Calc| Project Costs'!W218),IF('Input| Overheads'!$C$42="Internal labour",SUMPRODUCT(--('Input| Projects'!$AC218="Yes"),'Calc| Overheads Allocation'!D$8,'Calc| Project Costs'!W218,'Input| Projects'!$Y218),IF('Input| Overheads'!$C$42="DNSP defined",SUMPRODUCT(--('Input| Projects'!$AC218="Yes"),'Calc| Overheads Allocation'!D$61,'Input| Projects'!$AF218),""))),"")</f>
        <v>0</v>
      </c>
      <c r="AN218" s="186">
        <f>IFERROR(IF('Input| Overheads'!$C$42="Direct costs",SUMPRODUCT(--('Input| Projects'!$AC218="Yes"),'Calc| Overheads Allocation'!E$8,'Calc| Project Costs'!X218),IF('Input| Overheads'!$C$42="Internal labour",SUMPRODUCT(--('Input| Projects'!$AC218="Yes"),'Calc| Overheads Allocation'!E$8,'Calc| Project Costs'!X218,'Input| Projects'!$Y218),IF('Input| Overheads'!$C$42="DNSP defined",SUMPRODUCT(--('Input| Projects'!$AC218="Yes"),'Calc| Overheads Allocation'!E$61,'Input| Projects'!$AF218),""))),"")</f>
        <v>0</v>
      </c>
      <c r="AO218" s="186">
        <f>IFERROR(IF('Input| Overheads'!$C$42="Direct costs",SUMPRODUCT(--('Input| Projects'!$AC218="Yes"),'Calc| Overheads Allocation'!F$8,'Calc| Project Costs'!Y218),IF('Input| Overheads'!$C$42="Internal labour",SUMPRODUCT(--('Input| Projects'!$AC218="Yes"),'Calc| Overheads Allocation'!F$8,'Calc| Project Costs'!Y218,'Input| Projects'!$Y218),IF('Input| Overheads'!$C$42="DNSP defined",SUMPRODUCT(--('Input| Projects'!$AC218="Yes"),'Calc| Overheads Allocation'!F$61,'Input| Projects'!$AF218),""))),"")</f>
        <v>0</v>
      </c>
      <c r="AP218" s="186">
        <f>IFERROR(IF('Input| Overheads'!$C$42="Direct costs",SUMPRODUCT(--('Input| Projects'!$AC218="Yes"),'Calc| Overheads Allocation'!G$8,'Calc| Project Costs'!Z218),IF('Input| Overheads'!$C$42="Internal labour",SUMPRODUCT(--('Input| Projects'!$AC218="Yes"),'Calc| Overheads Allocation'!G$8,'Calc| Project Costs'!Z218,'Input| Projects'!$Y218),IF('Input| Overheads'!$C$42="DNSP defined",SUMPRODUCT(--('Input| Projects'!$AC218="Yes"),'Calc| Overheads Allocation'!G$61,'Input| Projects'!$AF218),""))),"")</f>
        <v>0</v>
      </c>
      <c r="AQ218" s="186">
        <f>IFERROR(IF('Input| Overheads'!$C$42="Direct costs",SUMPRODUCT(--('Input| Projects'!$AC218="Yes"),'Calc| Overheads Allocation'!H$8,'Calc| Project Costs'!AA218),IF('Input| Overheads'!$C$42="Internal labour",SUMPRODUCT(--('Input| Projects'!$AC218="Yes"),'Calc| Overheads Allocation'!H$8,'Calc| Project Costs'!AA218,'Input| Projects'!$Y218),IF('Input| Overheads'!$C$42="DNSP defined",SUMPRODUCT(--('Input| Projects'!$AC218="Yes"),'Calc| Overheads Allocation'!H$61,'Input| Projects'!$AF218),""))),"")</f>
        <v>0</v>
      </c>
      <c r="AR218" s="186">
        <f>IFERROR(IF('Input| Overheads'!$C$42="Direct costs",SUMPRODUCT(--('Input| Projects'!$AC218="Yes"),'Calc| Overheads Allocation'!I$8,'Calc| Project Costs'!AB218),IF('Input| Overheads'!$C$42="Internal labour",SUMPRODUCT(--('Input| Projects'!$AC218="Yes"),'Calc| Overheads Allocation'!I$8,'Calc| Project Costs'!AB218,'Input| Projects'!$Y218),IF('Input| Overheads'!$C$42="DNSP defined",SUMPRODUCT(--('Input| Projects'!$AC218="Yes"),'Calc| Overheads Allocation'!I$61,'Input| Projects'!$AF218),""))),"")</f>
        <v>0</v>
      </c>
      <c r="AS218" s="106"/>
      <c r="AT218" s="186">
        <f>IFERROR(IF('Input| Overheads'!$C$42="Direct costs",SUMPRODUCT(--('Input| Projects'!$AD218="Yes"),'Calc| Overheads Allocation'!C$9,'Calc| Project Costs'!V218),IF('Input| Overheads'!$C$42="Internal labour",SUMPRODUCT(--('Input| Projects'!$AD218="Yes"),'Calc| Overheads Allocation'!C$9,'Calc| Project Costs'!V218,'Input| Projects'!$Y218),IF('Input| Overheads'!$C$42="DNSP defined",SUMPRODUCT(--('Input| Projects'!$AD218="Yes"),'Calc| Overheads Allocation'!C$62,'Input| Projects'!$AG218),""))),"")</f>
        <v>0</v>
      </c>
      <c r="AU218" s="186">
        <f>IFERROR(IF('Input| Overheads'!$C$42="Direct costs",SUMPRODUCT(--('Input| Projects'!$AD218="Yes"),'Calc| Overheads Allocation'!D$9,'Calc| Project Costs'!W218),IF('Input| Overheads'!$C$42="Internal labour",SUMPRODUCT(--('Input| Projects'!$AD218="Yes"),'Calc| Overheads Allocation'!D$9,'Calc| Project Costs'!W218,'Input| Projects'!$Y218),IF('Input| Overheads'!$C$42="DNSP defined",SUMPRODUCT(--('Input| Projects'!$AD218="Yes"),'Calc| Overheads Allocation'!D$62,'Input| Projects'!$AG218),""))),"")</f>
        <v>0</v>
      </c>
      <c r="AV218" s="186">
        <f>IFERROR(IF('Input| Overheads'!$C$42="Direct costs",SUMPRODUCT(--('Input| Projects'!$AD218="Yes"),'Calc| Overheads Allocation'!E$9,'Calc| Project Costs'!X218),IF('Input| Overheads'!$C$42="Internal labour",SUMPRODUCT(--('Input| Projects'!$AD218="Yes"),'Calc| Overheads Allocation'!E$9,'Calc| Project Costs'!X218,'Input| Projects'!$Y218),IF('Input| Overheads'!$C$42="DNSP defined",SUMPRODUCT(--('Input| Projects'!$AD218="Yes"),'Calc| Overheads Allocation'!E$62,'Input| Projects'!$AG218),""))),"")</f>
        <v>0</v>
      </c>
      <c r="AW218" s="186">
        <f>IFERROR(IF('Input| Overheads'!$C$42="Direct costs",SUMPRODUCT(--('Input| Projects'!$AD218="Yes"),'Calc| Overheads Allocation'!F$9,'Calc| Project Costs'!Y218),IF('Input| Overheads'!$C$42="Internal labour",SUMPRODUCT(--('Input| Projects'!$AD218="Yes"),'Calc| Overheads Allocation'!F$9,'Calc| Project Costs'!Y218,'Input| Projects'!$Y218),IF('Input| Overheads'!$C$42="DNSP defined",SUMPRODUCT(--('Input| Projects'!$AD218="Yes"),'Calc| Overheads Allocation'!F$62,'Input| Projects'!$AG218),""))),"")</f>
        <v>0</v>
      </c>
      <c r="AX218" s="186">
        <f>IFERROR(IF('Input| Overheads'!$C$42="Direct costs",SUMPRODUCT(--('Input| Projects'!$AD218="Yes"),'Calc| Overheads Allocation'!G$9,'Calc| Project Costs'!Z218),IF('Input| Overheads'!$C$42="Internal labour",SUMPRODUCT(--('Input| Projects'!$AD218="Yes"),'Calc| Overheads Allocation'!G$9,'Calc| Project Costs'!Z218,'Input| Projects'!$Y218),IF('Input| Overheads'!$C$42="DNSP defined",SUMPRODUCT(--('Input| Projects'!$AD218="Yes"),'Calc| Overheads Allocation'!G$62,'Input| Projects'!$AG218),""))),"")</f>
        <v>0</v>
      </c>
      <c r="AY218" s="186">
        <f>IFERROR(IF('Input| Overheads'!$C$42="Direct costs",SUMPRODUCT(--('Input| Projects'!$AD218="Yes"),'Calc| Overheads Allocation'!H$9,'Calc| Project Costs'!AA218),IF('Input| Overheads'!$C$42="Internal labour",SUMPRODUCT(--('Input| Projects'!$AD218="Yes"),'Calc| Overheads Allocation'!H$9,'Calc| Project Costs'!AA218,'Input| Projects'!$Y218),IF('Input| Overheads'!$C$42="DNSP defined",SUMPRODUCT(--('Input| Projects'!$AD218="Yes"),'Calc| Overheads Allocation'!H$62,'Input| Projects'!$AG218),""))),"")</f>
        <v>0</v>
      </c>
      <c r="AZ218" s="186">
        <f>IFERROR(IF('Input| Overheads'!$C$42="Direct costs",SUMPRODUCT(--('Input| Projects'!$AD218="Yes"),'Calc| Overheads Allocation'!I$9,'Calc| Project Costs'!AB218),IF('Input| Overheads'!$C$42="Internal labour",SUMPRODUCT(--('Input| Projects'!$AD218="Yes"),'Calc| Overheads Allocation'!I$9,'Calc| Project Costs'!AB218,'Input| Projects'!$Y218),IF('Input| Overheads'!$C$42="DNSP defined",SUMPRODUCT(--('Input| Projects'!$AD218="Yes"),'Calc| Overheads Allocation'!I$62,'Input| Projects'!$AG218),""))),"")</f>
        <v>0</v>
      </c>
      <c r="BA218" s="106"/>
      <c r="BB218" s="186">
        <f t="shared" si="129"/>
        <v>141.42655999999999</v>
      </c>
      <c r="BC218" s="186">
        <f t="shared" si="130"/>
        <v>0</v>
      </c>
      <c r="BD218" s="186">
        <f t="shared" si="131"/>
        <v>0</v>
      </c>
      <c r="BE218" s="186">
        <f t="shared" si="108"/>
        <v>0</v>
      </c>
      <c r="BF218" s="186">
        <f t="shared" si="109"/>
        <v>0</v>
      </c>
      <c r="BG218" s="186">
        <f t="shared" si="110"/>
        <v>0</v>
      </c>
      <c r="BH218" s="186">
        <f t="shared" si="111"/>
        <v>0</v>
      </c>
      <c r="BI218" s="97"/>
      <c r="BJ218" s="186">
        <f t="shared" si="112"/>
        <v>0</v>
      </c>
      <c r="BK218" s="186" t="str">
        <f t="shared" si="113"/>
        <v/>
      </c>
      <c r="BL218" s="186" t="str">
        <f t="shared" si="114"/>
        <v/>
      </c>
      <c r="BM218" s="186" t="str">
        <f t="shared" si="115"/>
        <v/>
      </c>
      <c r="BN218" s="186" t="str">
        <f t="shared" si="116"/>
        <v/>
      </c>
      <c r="BO218" s="186" t="str">
        <f t="shared" si="117"/>
        <v/>
      </c>
      <c r="BP218" s="186" t="str">
        <f t="shared" si="118"/>
        <v/>
      </c>
      <c r="BQ218" s="97"/>
      <c r="BR218" s="186">
        <f t="shared" si="119"/>
        <v>1298.3032600000001</v>
      </c>
      <c r="BS218" s="186">
        <f t="shared" si="120"/>
        <v>0</v>
      </c>
      <c r="BT218" s="222">
        <f t="shared" si="121"/>
        <v>0</v>
      </c>
      <c r="BU218" s="222">
        <f t="shared" si="122"/>
        <v>0</v>
      </c>
      <c r="BV218" s="222">
        <f t="shared" si="123"/>
        <v>0</v>
      </c>
      <c r="BW218" s="222">
        <f t="shared" si="124"/>
        <v>0</v>
      </c>
      <c r="BX218" s="222">
        <f t="shared" si="125"/>
        <v>0</v>
      </c>
      <c r="BY218" s="106"/>
      <c r="BZ218" s="197">
        <f>IF(SUMIF('Input| Projects'!$AS$8:$CP$8,"Dx",'Input| Projects'!$AS218:$CP218)=0,"",SUMIF('Input| Projects'!$AS$8:$CP$8,"Dx",'Input| Projects'!$AS218:$CP218))</f>
        <v>0.93939997501046102</v>
      </c>
      <c r="CA218" s="197">
        <f>IF(SUMIF('Input| Projects'!$AS$8:$CP$8,"Tx",'Input| Projects'!$AS218:$CP218)=0,"",SUMIF('Input| Projects'!$AS$8:$CP$8,"Tx",'Input| Projects'!$AS218:$CP218))</f>
        <v>6.0600024989539036E-2</v>
      </c>
      <c r="CB218" s="150" t="str">
        <f t="shared" si="132"/>
        <v/>
      </c>
    </row>
    <row r="219" spans="2:80" x14ac:dyDescent="0.2">
      <c r="B219" s="201">
        <f>IFERROR('Input| Projects'!B219,"")</f>
        <v>210</v>
      </c>
      <c r="C219" s="42" t="str">
        <f>IFERROR(IF('Input| Projects'!C219="","",'Input| Projects'!C219),"")</f>
        <v>PINC/MPLS Edge - ZN</v>
      </c>
      <c r="D219" s="42" t="str">
        <f>IFERROR(IF('Input| Projects'!D219="","",'Input| Projects'!D219),"")</f>
        <v>REP_02.02.48</v>
      </c>
      <c r="E219" s="104"/>
      <c r="F219" s="190">
        <f>IFERROR('Input| Projects'!I219*'Input| Escalations'!$K$19,"")</f>
        <v>65.388930000000002</v>
      </c>
      <c r="G219" s="190">
        <f>IFERROR('Input| Projects'!J219*'Input| Escalations'!$K$19,"")</f>
        <v>0</v>
      </c>
      <c r="H219" s="190">
        <f>IFERROR('Input| Projects'!K219*'Input| Escalations'!$K$19,"")</f>
        <v>0</v>
      </c>
      <c r="I219" s="190">
        <f>IFERROR('Input| Projects'!L219*'Input| Escalations'!$K$19,"")</f>
        <v>0</v>
      </c>
      <c r="J219" s="190">
        <f>IFERROR('Input| Projects'!M219*'Input| Escalations'!$K$19,"")</f>
        <v>0</v>
      </c>
      <c r="K219" s="190">
        <f>IFERROR('Input| Projects'!N219*'Input| Escalations'!$K$19,"")</f>
        <v>0</v>
      </c>
      <c r="L219" s="190">
        <f>IFERROR('Input| Projects'!O219*'Input| Escalations'!$K$19,"")</f>
        <v>0</v>
      </c>
      <c r="M219" s="150" t="str">
        <f>IF(ABS(SUM(F219:L219)-(SUM('Input| Projects'!I219:O219)*'Input| Escalations'!$K$19))&lt;0.0000001,"",1)</f>
        <v/>
      </c>
      <c r="N219" s="192">
        <f>'Input| Projects'!$Y219*INDEX('Input| Escalations'!$H$33:$N$33,MATCH('Calc| Project Costs'!N$9,'Input| Escalations'!$H$23:$N$23,0))+'Input| Projects'!$Z219*INDEX('Input| Escalations'!$H$34:$N$34,MATCH('Calc| Project Costs'!N$9,'Input| Escalations'!$H$23:$N$23,0))+'Input| Projects'!$AA219*INDEX('Input| Escalations'!$H$35:$N$35,MATCH('Calc| Project Costs'!N$9,'Input| Escalations'!$H$23:$N$23,0))+1</f>
        <v>1</v>
      </c>
      <c r="O219" s="192">
        <f>'Input| Projects'!$Y219*INDEX('Input| Escalations'!$H$33:$N$33,MATCH('Calc| Project Costs'!O$9,'Input| Escalations'!$H$23:$N$23,0))+'Input| Projects'!$Z219*INDEX('Input| Escalations'!$H$34:$N$34,MATCH('Calc| Project Costs'!O$9,'Input| Escalations'!$H$23:$N$23,0))+'Input| Projects'!$AA219*INDEX('Input| Escalations'!$H$35:$N$35,MATCH('Calc| Project Costs'!O$9,'Input| Escalations'!$H$23:$N$23,0))+1</f>
        <v>1</v>
      </c>
      <c r="P219" s="192">
        <f>'Input| Projects'!$Y219*INDEX('Input| Escalations'!$H$33:$N$33,MATCH('Calc| Project Costs'!P$9,'Input| Escalations'!$H$23:$N$23,0))+'Input| Projects'!$Z219*INDEX('Input| Escalations'!$H$34:$N$34,MATCH('Calc| Project Costs'!P$9,'Input| Escalations'!$H$23:$N$23,0))+'Input| Projects'!$AA219*INDEX('Input| Escalations'!$H$35:$N$35,MATCH('Calc| Project Costs'!P$9,'Input| Escalations'!$H$23:$N$23,0))+1</f>
        <v>1</v>
      </c>
      <c r="Q219" s="192">
        <f>'Input| Projects'!$Y219*INDEX('Input| Escalations'!$H$33:$N$33,MATCH('Calc| Project Costs'!Q$9,'Input| Escalations'!$H$23:$N$23,0))+'Input| Projects'!$Z219*INDEX('Input| Escalations'!$H$34:$N$34,MATCH('Calc| Project Costs'!Q$9,'Input| Escalations'!$H$23:$N$23,0))+'Input| Projects'!$AA219*INDEX('Input| Escalations'!$H$35:$N$35,MATCH('Calc| Project Costs'!Q$9,'Input| Escalations'!$H$23:$N$23,0))+1</f>
        <v>1</v>
      </c>
      <c r="R219" s="192">
        <f>'Input| Projects'!$Y219*INDEX('Input| Escalations'!$H$33:$N$33,MATCH('Calc| Project Costs'!R$9,'Input| Escalations'!$H$23:$N$23,0))+'Input| Projects'!$Z219*INDEX('Input| Escalations'!$H$34:$N$34,MATCH('Calc| Project Costs'!R$9,'Input| Escalations'!$H$23:$N$23,0))+'Input| Projects'!$AA219*INDEX('Input| Escalations'!$H$35:$N$35,MATCH('Calc| Project Costs'!R$9,'Input| Escalations'!$H$23:$N$23,0))+1</f>
        <v>1</v>
      </c>
      <c r="S219" s="192">
        <f>'Input| Projects'!$Y219*INDEX('Input| Escalations'!$H$33:$N$33,MATCH('Calc| Project Costs'!S$9,'Input| Escalations'!$H$23:$N$23,0))+'Input| Projects'!$Z219*INDEX('Input| Escalations'!$H$34:$N$34,MATCH('Calc| Project Costs'!S$9,'Input| Escalations'!$H$23:$N$23,0))+'Input| Projects'!$AA219*INDEX('Input| Escalations'!$H$35:$N$35,MATCH('Calc| Project Costs'!S$9,'Input| Escalations'!$H$23:$N$23,0))+1</f>
        <v>1</v>
      </c>
      <c r="T219" s="192">
        <f>'Input| Projects'!$Y219*INDEX('Input| Escalations'!$H$33:$N$33,MATCH('Calc| Project Costs'!T$9,'Input| Escalations'!$H$23:$N$23,0))+'Input| Projects'!$Z219*INDEX('Input| Escalations'!$H$34:$N$34,MATCH('Calc| Project Costs'!T$9,'Input| Escalations'!$H$23:$N$23,0))+'Input| Projects'!$AA219*INDEX('Input| Escalations'!$H$35:$N$35,MATCH('Calc| Project Costs'!T$9,'Input| Escalations'!$H$23:$N$23,0))+1</f>
        <v>1</v>
      </c>
      <c r="U219" s="106"/>
      <c r="V219" s="186">
        <f t="shared" si="126"/>
        <v>65.388930000000002</v>
      </c>
      <c r="W219" s="186">
        <f t="shared" si="127"/>
        <v>0</v>
      </c>
      <c r="X219" s="186">
        <f t="shared" si="128"/>
        <v>0</v>
      </c>
      <c r="Y219" s="186">
        <f t="shared" si="104"/>
        <v>0</v>
      </c>
      <c r="Z219" s="186">
        <f t="shared" si="105"/>
        <v>0</v>
      </c>
      <c r="AA219" s="186">
        <f t="shared" si="106"/>
        <v>0</v>
      </c>
      <c r="AB219" s="186">
        <f t="shared" si="107"/>
        <v>0</v>
      </c>
      <c r="AC219" s="106"/>
      <c r="AD219" s="186">
        <f>'Input| Projects'!Q219*N219*'Input| Escalations'!$K$19</f>
        <v>0</v>
      </c>
      <c r="AE219" s="186">
        <f>'Input| Projects'!R219*O219*'Input| Escalations'!$K$19</f>
        <v>0</v>
      </c>
      <c r="AF219" s="186">
        <f>'Input| Projects'!S219*P219*'Input| Escalations'!$K$19</f>
        <v>0</v>
      </c>
      <c r="AG219" s="186">
        <f>'Input| Projects'!T219*Q219*'Input| Escalations'!$K$19</f>
        <v>0</v>
      </c>
      <c r="AH219" s="186">
        <f>'Input| Projects'!U219*R219*'Input| Escalations'!$K$19</f>
        <v>0</v>
      </c>
      <c r="AI219" s="186">
        <f>'Input| Projects'!V219*S219*'Input| Escalations'!$K$19</f>
        <v>0</v>
      </c>
      <c r="AJ219" s="186">
        <f>'Input| Projects'!W219*T219*'Input| Escalations'!$K$19</f>
        <v>0</v>
      </c>
      <c r="AK219" s="106"/>
      <c r="AL219" s="186">
        <f>IFERROR(IF('Input| Overheads'!$C$42="Direct costs",SUMPRODUCT(--('Input| Projects'!$AC219="Yes"),'Calc| Overheads Allocation'!C$8,'Calc| Project Costs'!V219),IF('Input| Overheads'!$C$42="Internal labour",SUMPRODUCT(--('Input| Projects'!$AC219="Yes"),'Calc| Overheads Allocation'!C$8,'Calc| Project Costs'!V219,'Input| Projects'!$Y219),IF('Input| Overheads'!$C$42="DNSP defined",SUMPRODUCT(--('Input| Projects'!$AC219="Yes"),'Calc| Overheads Allocation'!C$61,'Input| Projects'!$AF219),""))),"")</f>
        <v>37.968690000000002</v>
      </c>
      <c r="AM219" s="186">
        <f>IFERROR(IF('Input| Overheads'!$C$42="Direct costs",SUMPRODUCT(--('Input| Projects'!$AC219="Yes"),'Calc| Overheads Allocation'!D$8,'Calc| Project Costs'!W219),IF('Input| Overheads'!$C$42="Internal labour",SUMPRODUCT(--('Input| Projects'!$AC219="Yes"),'Calc| Overheads Allocation'!D$8,'Calc| Project Costs'!W219,'Input| Projects'!$Y219),IF('Input| Overheads'!$C$42="DNSP defined",SUMPRODUCT(--('Input| Projects'!$AC219="Yes"),'Calc| Overheads Allocation'!D$61,'Input| Projects'!$AF219),""))),"")</f>
        <v>0</v>
      </c>
      <c r="AN219" s="186">
        <f>IFERROR(IF('Input| Overheads'!$C$42="Direct costs",SUMPRODUCT(--('Input| Projects'!$AC219="Yes"),'Calc| Overheads Allocation'!E$8,'Calc| Project Costs'!X219),IF('Input| Overheads'!$C$42="Internal labour",SUMPRODUCT(--('Input| Projects'!$AC219="Yes"),'Calc| Overheads Allocation'!E$8,'Calc| Project Costs'!X219,'Input| Projects'!$Y219),IF('Input| Overheads'!$C$42="DNSP defined",SUMPRODUCT(--('Input| Projects'!$AC219="Yes"),'Calc| Overheads Allocation'!E$61,'Input| Projects'!$AF219),""))),"")</f>
        <v>0</v>
      </c>
      <c r="AO219" s="186">
        <f>IFERROR(IF('Input| Overheads'!$C$42="Direct costs",SUMPRODUCT(--('Input| Projects'!$AC219="Yes"),'Calc| Overheads Allocation'!F$8,'Calc| Project Costs'!Y219),IF('Input| Overheads'!$C$42="Internal labour",SUMPRODUCT(--('Input| Projects'!$AC219="Yes"),'Calc| Overheads Allocation'!F$8,'Calc| Project Costs'!Y219,'Input| Projects'!$Y219),IF('Input| Overheads'!$C$42="DNSP defined",SUMPRODUCT(--('Input| Projects'!$AC219="Yes"),'Calc| Overheads Allocation'!F$61,'Input| Projects'!$AF219),""))),"")</f>
        <v>0</v>
      </c>
      <c r="AP219" s="186">
        <f>IFERROR(IF('Input| Overheads'!$C$42="Direct costs",SUMPRODUCT(--('Input| Projects'!$AC219="Yes"),'Calc| Overheads Allocation'!G$8,'Calc| Project Costs'!Z219),IF('Input| Overheads'!$C$42="Internal labour",SUMPRODUCT(--('Input| Projects'!$AC219="Yes"),'Calc| Overheads Allocation'!G$8,'Calc| Project Costs'!Z219,'Input| Projects'!$Y219),IF('Input| Overheads'!$C$42="DNSP defined",SUMPRODUCT(--('Input| Projects'!$AC219="Yes"),'Calc| Overheads Allocation'!G$61,'Input| Projects'!$AF219),""))),"")</f>
        <v>0</v>
      </c>
      <c r="AQ219" s="186">
        <f>IFERROR(IF('Input| Overheads'!$C$42="Direct costs",SUMPRODUCT(--('Input| Projects'!$AC219="Yes"),'Calc| Overheads Allocation'!H$8,'Calc| Project Costs'!AA219),IF('Input| Overheads'!$C$42="Internal labour",SUMPRODUCT(--('Input| Projects'!$AC219="Yes"),'Calc| Overheads Allocation'!H$8,'Calc| Project Costs'!AA219,'Input| Projects'!$Y219),IF('Input| Overheads'!$C$42="DNSP defined",SUMPRODUCT(--('Input| Projects'!$AC219="Yes"),'Calc| Overheads Allocation'!H$61,'Input| Projects'!$AF219),""))),"")</f>
        <v>0</v>
      </c>
      <c r="AR219" s="186">
        <f>IFERROR(IF('Input| Overheads'!$C$42="Direct costs",SUMPRODUCT(--('Input| Projects'!$AC219="Yes"),'Calc| Overheads Allocation'!I$8,'Calc| Project Costs'!AB219),IF('Input| Overheads'!$C$42="Internal labour",SUMPRODUCT(--('Input| Projects'!$AC219="Yes"),'Calc| Overheads Allocation'!I$8,'Calc| Project Costs'!AB219,'Input| Projects'!$Y219),IF('Input| Overheads'!$C$42="DNSP defined",SUMPRODUCT(--('Input| Projects'!$AC219="Yes"),'Calc| Overheads Allocation'!I$61,'Input| Projects'!$AF219),""))),"")</f>
        <v>0</v>
      </c>
      <c r="AS219" s="106"/>
      <c r="AT219" s="186">
        <f>IFERROR(IF('Input| Overheads'!$C$42="Direct costs",SUMPRODUCT(--('Input| Projects'!$AD219="Yes"),'Calc| Overheads Allocation'!C$9,'Calc| Project Costs'!V219),IF('Input| Overheads'!$C$42="Internal labour",SUMPRODUCT(--('Input| Projects'!$AD219="Yes"),'Calc| Overheads Allocation'!C$9,'Calc| Project Costs'!V219,'Input| Projects'!$Y219),IF('Input| Overheads'!$C$42="DNSP defined",SUMPRODUCT(--('Input| Projects'!$AD219="Yes"),'Calc| Overheads Allocation'!C$62,'Input| Projects'!$AG219),""))),"")</f>
        <v>0</v>
      </c>
      <c r="AU219" s="186">
        <f>IFERROR(IF('Input| Overheads'!$C$42="Direct costs",SUMPRODUCT(--('Input| Projects'!$AD219="Yes"),'Calc| Overheads Allocation'!D$9,'Calc| Project Costs'!W219),IF('Input| Overheads'!$C$42="Internal labour",SUMPRODUCT(--('Input| Projects'!$AD219="Yes"),'Calc| Overheads Allocation'!D$9,'Calc| Project Costs'!W219,'Input| Projects'!$Y219),IF('Input| Overheads'!$C$42="DNSP defined",SUMPRODUCT(--('Input| Projects'!$AD219="Yes"),'Calc| Overheads Allocation'!D$62,'Input| Projects'!$AG219),""))),"")</f>
        <v>0</v>
      </c>
      <c r="AV219" s="186">
        <f>IFERROR(IF('Input| Overheads'!$C$42="Direct costs",SUMPRODUCT(--('Input| Projects'!$AD219="Yes"),'Calc| Overheads Allocation'!E$9,'Calc| Project Costs'!X219),IF('Input| Overheads'!$C$42="Internal labour",SUMPRODUCT(--('Input| Projects'!$AD219="Yes"),'Calc| Overheads Allocation'!E$9,'Calc| Project Costs'!X219,'Input| Projects'!$Y219),IF('Input| Overheads'!$C$42="DNSP defined",SUMPRODUCT(--('Input| Projects'!$AD219="Yes"),'Calc| Overheads Allocation'!E$62,'Input| Projects'!$AG219),""))),"")</f>
        <v>0</v>
      </c>
      <c r="AW219" s="186">
        <f>IFERROR(IF('Input| Overheads'!$C$42="Direct costs",SUMPRODUCT(--('Input| Projects'!$AD219="Yes"),'Calc| Overheads Allocation'!F$9,'Calc| Project Costs'!Y219),IF('Input| Overheads'!$C$42="Internal labour",SUMPRODUCT(--('Input| Projects'!$AD219="Yes"),'Calc| Overheads Allocation'!F$9,'Calc| Project Costs'!Y219,'Input| Projects'!$Y219),IF('Input| Overheads'!$C$42="DNSP defined",SUMPRODUCT(--('Input| Projects'!$AD219="Yes"),'Calc| Overheads Allocation'!F$62,'Input| Projects'!$AG219),""))),"")</f>
        <v>0</v>
      </c>
      <c r="AX219" s="186">
        <f>IFERROR(IF('Input| Overheads'!$C$42="Direct costs",SUMPRODUCT(--('Input| Projects'!$AD219="Yes"),'Calc| Overheads Allocation'!G$9,'Calc| Project Costs'!Z219),IF('Input| Overheads'!$C$42="Internal labour",SUMPRODUCT(--('Input| Projects'!$AD219="Yes"),'Calc| Overheads Allocation'!G$9,'Calc| Project Costs'!Z219,'Input| Projects'!$Y219),IF('Input| Overheads'!$C$42="DNSP defined",SUMPRODUCT(--('Input| Projects'!$AD219="Yes"),'Calc| Overheads Allocation'!G$62,'Input| Projects'!$AG219),""))),"")</f>
        <v>0</v>
      </c>
      <c r="AY219" s="186">
        <f>IFERROR(IF('Input| Overheads'!$C$42="Direct costs",SUMPRODUCT(--('Input| Projects'!$AD219="Yes"),'Calc| Overheads Allocation'!H$9,'Calc| Project Costs'!AA219),IF('Input| Overheads'!$C$42="Internal labour",SUMPRODUCT(--('Input| Projects'!$AD219="Yes"),'Calc| Overheads Allocation'!H$9,'Calc| Project Costs'!AA219,'Input| Projects'!$Y219),IF('Input| Overheads'!$C$42="DNSP defined",SUMPRODUCT(--('Input| Projects'!$AD219="Yes"),'Calc| Overheads Allocation'!H$62,'Input| Projects'!$AG219),""))),"")</f>
        <v>0</v>
      </c>
      <c r="AZ219" s="186">
        <f>IFERROR(IF('Input| Overheads'!$C$42="Direct costs",SUMPRODUCT(--('Input| Projects'!$AD219="Yes"),'Calc| Overheads Allocation'!I$9,'Calc| Project Costs'!AB219),IF('Input| Overheads'!$C$42="Internal labour",SUMPRODUCT(--('Input| Projects'!$AD219="Yes"),'Calc| Overheads Allocation'!I$9,'Calc| Project Costs'!AB219,'Input| Projects'!$Y219),IF('Input| Overheads'!$C$42="DNSP defined",SUMPRODUCT(--('Input| Projects'!$AD219="Yes"),'Calc| Overheads Allocation'!I$62,'Input| Projects'!$AG219),""))),"")</f>
        <v>0</v>
      </c>
      <c r="BA219" s="106"/>
      <c r="BB219" s="186">
        <f t="shared" si="129"/>
        <v>37.968690000000002</v>
      </c>
      <c r="BC219" s="186">
        <f t="shared" si="130"/>
        <v>0</v>
      </c>
      <c r="BD219" s="186">
        <f t="shared" si="131"/>
        <v>0</v>
      </c>
      <c r="BE219" s="186">
        <f t="shared" si="108"/>
        <v>0</v>
      </c>
      <c r="BF219" s="186">
        <f t="shared" si="109"/>
        <v>0</v>
      </c>
      <c r="BG219" s="186">
        <f t="shared" si="110"/>
        <v>0</v>
      </c>
      <c r="BH219" s="186">
        <f t="shared" si="111"/>
        <v>0</v>
      </c>
      <c r="BI219" s="97"/>
      <c r="BJ219" s="186">
        <f t="shared" si="112"/>
        <v>0</v>
      </c>
      <c r="BK219" s="186" t="str">
        <f t="shared" si="113"/>
        <v/>
      </c>
      <c r="BL219" s="186" t="str">
        <f t="shared" si="114"/>
        <v/>
      </c>
      <c r="BM219" s="186" t="str">
        <f t="shared" si="115"/>
        <v/>
      </c>
      <c r="BN219" s="186" t="str">
        <f t="shared" si="116"/>
        <v/>
      </c>
      <c r="BO219" s="186" t="str">
        <f t="shared" si="117"/>
        <v/>
      </c>
      <c r="BP219" s="186" t="str">
        <f t="shared" si="118"/>
        <v/>
      </c>
      <c r="BQ219" s="97"/>
      <c r="BR219" s="186">
        <f t="shared" si="119"/>
        <v>103.35762</v>
      </c>
      <c r="BS219" s="186">
        <f t="shared" si="120"/>
        <v>0</v>
      </c>
      <c r="BT219" s="222">
        <f t="shared" si="121"/>
        <v>0</v>
      </c>
      <c r="BU219" s="222">
        <f t="shared" si="122"/>
        <v>0</v>
      </c>
      <c r="BV219" s="222">
        <f t="shared" si="123"/>
        <v>0</v>
      </c>
      <c r="BW219" s="222">
        <f t="shared" si="124"/>
        <v>0</v>
      </c>
      <c r="BX219" s="222">
        <f t="shared" si="125"/>
        <v>0</v>
      </c>
      <c r="BY219" s="106"/>
      <c r="BZ219" s="197">
        <f>IF(SUMIF('Input| Projects'!$AS$8:$CP$8,"Dx",'Input| Projects'!$AS219:$CP219)=0,"",SUMIF('Input| Projects'!$AS$8:$CP$8,"Dx",'Input| Projects'!$AS219:$CP219))</f>
        <v>0.96488270530997133</v>
      </c>
      <c r="CA219" s="197">
        <f>IF(SUMIF('Input| Projects'!$AS$8:$CP$8,"Tx",'Input| Projects'!$AS219:$CP219)=0,"",SUMIF('Input| Projects'!$AS$8:$CP$8,"Tx",'Input| Projects'!$AS219:$CP219))</f>
        <v>3.5117294690028666E-2</v>
      </c>
      <c r="CB219" s="150" t="str">
        <f t="shared" si="132"/>
        <v/>
      </c>
    </row>
    <row r="220" spans="2:80" x14ac:dyDescent="0.2">
      <c r="B220" s="201">
        <f>IFERROR('Input| Projects'!B220,"")</f>
        <v>211</v>
      </c>
      <c r="C220" s="42" t="str">
        <f>IFERROR(IF('Input| Projects'!C220="","",'Input| Projects'!C220),"")</f>
        <v>REP LIGHTNING SPIRES - ZN</v>
      </c>
      <c r="D220" s="42" t="str">
        <f>IFERROR(IF('Input| Projects'!D220="","",'Input| Projects'!D220),"")</f>
        <v>REP_02.02.49</v>
      </c>
      <c r="E220" s="104"/>
      <c r="F220" s="190">
        <f>IFERROR('Input| Projects'!I220*'Input| Escalations'!$K$19,"")</f>
        <v>588.89000999999996</v>
      </c>
      <c r="G220" s="190">
        <f>IFERROR('Input| Projects'!J220*'Input| Escalations'!$K$19,"")</f>
        <v>0</v>
      </c>
      <c r="H220" s="190">
        <f>IFERROR('Input| Projects'!K220*'Input| Escalations'!$K$19,"")</f>
        <v>0</v>
      </c>
      <c r="I220" s="190">
        <f>IFERROR('Input| Projects'!L220*'Input| Escalations'!$K$19,"")</f>
        <v>0</v>
      </c>
      <c r="J220" s="190">
        <f>IFERROR('Input| Projects'!M220*'Input| Escalations'!$K$19,"")</f>
        <v>0</v>
      </c>
      <c r="K220" s="190">
        <f>IFERROR('Input| Projects'!N220*'Input| Escalations'!$K$19,"")</f>
        <v>0</v>
      </c>
      <c r="L220" s="190">
        <f>IFERROR('Input| Projects'!O220*'Input| Escalations'!$K$19,"")</f>
        <v>0</v>
      </c>
      <c r="M220" s="150" t="str">
        <f>IF(ABS(SUM(F220:L220)-(SUM('Input| Projects'!I220:O220)*'Input| Escalations'!$K$19))&lt;0.0000001,"",1)</f>
        <v/>
      </c>
      <c r="N220" s="192">
        <f>'Input| Projects'!$Y220*INDEX('Input| Escalations'!$H$33:$N$33,MATCH('Calc| Project Costs'!N$9,'Input| Escalations'!$H$23:$N$23,0))+'Input| Projects'!$Z220*INDEX('Input| Escalations'!$H$34:$N$34,MATCH('Calc| Project Costs'!N$9,'Input| Escalations'!$H$23:$N$23,0))+'Input| Projects'!$AA220*INDEX('Input| Escalations'!$H$35:$N$35,MATCH('Calc| Project Costs'!N$9,'Input| Escalations'!$H$23:$N$23,0))+1</f>
        <v>1</v>
      </c>
      <c r="O220" s="192">
        <f>'Input| Projects'!$Y220*INDEX('Input| Escalations'!$H$33:$N$33,MATCH('Calc| Project Costs'!O$9,'Input| Escalations'!$H$23:$N$23,0))+'Input| Projects'!$Z220*INDEX('Input| Escalations'!$H$34:$N$34,MATCH('Calc| Project Costs'!O$9,'Input| Escalations'!$H$23:$N$23,0))+'Input| Projects'!$AA220*INDEX('Input| Escalations'!$H$35:$N$35,MATCH('Calc| Project Costs'!O$9,'Input| Escalations'!$H$23:$N$23,0))+1</f>
        <v>1</v>
      </c>
      <c r="P220" s="192">
        <f>'Input| Projects'!$Y220*INDEX('Input| Escalations'!$H$33:$N$33,MATCH('Calc| Project Costs'!P$9,'Input| Escalations'!$H$23:$N$23,0))+'Input| Projects'!$Z220*INDEX('Input| Escalations'!$H$34:$N$34,MATCH('Calc| Project Costs'!P$9,'Input| Escalations'!$H$23:$N$23,0))+'Input| Projects'!$AA220*INDEX('Input| Escalations'!$H$35:$N$35,MATCH('Calc| Project Costs'!P$9,'Input| Escalations'!$H$23:$N$23,0))+1</f>
        <v>1</v>
      </c>
      <c r="Q220" s="192">
        <f>'Input| Projects'!$Y220*INDEX('Input| Escalations'!$H$33:$N$33,MATCH('Calc| Project Costs'!Q$9,'Input| Escalations'!$H$23:$N$23,0))+'Input| Projects'!$Z220*INDEX('Input| Escalations'!$H$34:$N$34,MATCH('Calc| Project Costs'!Q$9,'Input| Escalations'!$H$23:$N$23,0))+'Input| Projects'!$AA220*INDEX('Input| Escalations'!$H$35:$N$35,MATCH('Calc| Project Costs'!Q$9,'Input| Escalations'!$H$23:$N$23,0))+1</f>
        <v>1</v>
      </c>
      <c r="R220" s="192">
        <f>'Input| Projects'!$Y220*INDEX('Input| Escalations'!$H$33:$N$33,MATCH('Calc| Project Costs'!R$9,'Input| Escalations'!$H$23:$N$23,0))+'Input| Projects'!$Z220*INDEX('Input| Escalations'!$H$34:$N$34,MATCH('Calc| Project Costs'!R$9,'Input| Escalations'!$H$23:$N$23,0))+'Input| Projects'!$AA220*INDEX('Input| Escalations'!$H$35:$N$35,MATCH('Calc| Project Costs'!R$9,'Input| Escalations'!$H$23:$N$23,0))+1</f>
        <v>1</v>
      </c>
      <c r="S220" s="192">
        <f>'Input| Projects'!$Y220*INDEX('Input| Escalations'!$H$33:$N$33,MATCH('Calc| Project Costs'!S$9,'Input| Escalations'!$H$23:$N$23,0))+'Input| Projects'!$Z220*INDEX('Input| Escalations'!$H$34:$N$34,MATCH('Calc| Project Costs'!S$9,'Input| Escalations'!$H$23:$N$23,0))+'Input| Projects'!$AA220*INDEX('Input| Escalations'!$H$35:$N$35,MATCH('Calc| Project Costs'!S$9,'Input| Escalations'!$H$23:$N$23,0))+1</f>
        <v>1</v>
      </c>
      <c r="T220" s="192">
        <f>'Input| Projects'!$Y220*INDEX('Input| Escalations'!$H$33:$N$33,MATCH('Calc| Project Costs'!T$9,'Input| Escalations'!$H$23:$N$23,0))+'Input| Projects'!$Z220*INDEX('Input| Escalations'!$H$34:$N$34,MATCH('Calc| Project Costs'!T$9,'Input| Escalations'!$H$23:$N$23,0))+'Input| Projects'!$AA220*INDEX('Input| Escalations'!$H$35:$N$35,MATCH('Calc| Project Costs'!T$9,'Input| Escalations'!$H$23:$N$23,0))+1</f>
        <v>1</v>
      </c>
      <c r="U220" s="106"/>
      <c r="V220" s="186">
        <f t="shared" si="126"/>
        <v>588.89000999999996</v>
      </c>
      <c r="W220" s="186">
        <f t="shared" si="127"/>
        <v>0</v>
      </c>
      <c r="X220" s="186">
        <f t="shared" si="128"/>
        <v>0</v>
      </c>
      <c r="Y220" s="186">
        <f t="shared" si="104"/>
        <v>0</v>
      </c>
      <c r="Z220" s="186">
        <f t="shared" si="105"/>
        <v>0</v>
      </c>
      <c r="AA220" s="186">
        <f t="shared" si="106"/>
        <v>0</v>
      </c>
      <c r="AB220" s="186">
        <f t="shared" si="107"/>
        <v>0</v>
      </c>
      <c r="AC220" s="106"/>
      <c r="AD220" s="186">
        <f>'Input| Projects'!Q220*N220*'Input| Escalations'!$K$19</f>
        <v>0</v>
      </c>
      <c r="AE220" s="186">
        <f>'Input| Projects'!R220*O220*'Input| Escalations'!$K$19</f>
        <v>0</v>
      </c>
      <c r="AF220" s="186">
        <f>'Input| Projects'!S220*P220*'Input| Escalations'!$K$19</f>
        <v>0</v>
      </c>
      <c r="AG220" s="186">
        <f>'Input| Projects'!T220*Q220*'Input| Escalations'!$K$19</f>
        <v>0</v>
      </c>
      <c r="AH220" s="186">
        <f>'Input| Projects'!U220*R220*'Input| Escalations'!$K$19</f>
        <v>0</v>
      </c>
      <c r="AI220" s="186">
        <f>'Input| Projects'!V220*S220*'Input| Escalations'!$K$19</f>
        <v>0</v>
      </c>
      <c r="AJ220" s="186">
        <f>'Input| Projects'!W220*T220*'Input| Escalations'!$K$19</f>
        <v>0</v>
      </c>
      <c r="AK220" s="106"/>
      <c r="AL220" s="186">
        <f>IFERROR(IF('Input| Overheads'!$C$42="Direct costs",SUMPRODUCT(--('Input| Projects'!$AC220="Yes"),'Calc| Overheads Allocation'!C$8,'Calc| Project Costs'!V220),IF('Input| Overheads'!$C$42="Internal labour",SUMPRODUCT(--('Input| Projects'!$AC220="Yes"),'Calc| Overheads Allocation'!C$8,'Calc| Project Costs'!V220,'Input| Projects'!$Y220),IF('Input| Overheads'!$C$42="DNSP defined",SUMPRODUCT(--('Input| Projects'!$AC220="Yes"),'Calc| Overheads Allocation'!C$61,'Input| Projects'!$AF220),""))),"")</f>
        <v>138.46579000000003</v>
      </c>
      <c r="AM220" s="186">
        <f>IFERROR(IF('Input| Overheads'!$C$42="Direct costs",SUMPRODUCT(--('Input| Projects'!$AC220="Yes"),'Calc| Overheads Allocation'!D$8,'Calc| Project Costs'!W220),IF('Input| Overheads'!$C$42="Internal labour",SUMPRODUCT(--('Input| Projects'!$AC220="Yes"),'Calc| Overheads Allocation'!D$8,'Calc| Project Costs'!W220,'Input| Projects'!$Y220),IF('Input| Overheads'!$C$42="DNSP defined",SUMPRODUCT(--('Input| Projects'!$AC220="Yes"),'Calc| Overheads Allocation'!D$61,'Input| Projects'!$AF220),""))),"")</f>
        <v>0</v>
      </c>
      <c r="AN220" s="186">
        <f>IFERROR(IF('Input| Overheads'!$C$42="Direct costs",SUMPRODUCT(--('Input| Projects'!$AC220="Yes"),'Calc| Overheads Allocation'!E$8,'Calc| Project Costs'!X220),IF('Input| Overheads'!$C$42="Internal labour",SUMPRODUCT(--('Input| Projects'!$AC220="Yes"),'Calc| Overheads Allocation'!E$8,'Calc| Project Costs'!X220,'Input| Projects'!$Y220),IF('Input| Overheads'!$C$42="DNSP defined",SUMPRODUCT(--('Input| Projects'!$AC220="Yes"),'Calc| Overheads Allocation'!E$61,'Input| Projects'!$AF220),""))),"")</f>
        <v>0</v>
      </c>
      <c r="AO220" s="186">
        <f>IFERROR(IF('Input| Overheads'!$C$42="Direct costs",SUMPRODUCT(--('Input| Projects'!$AC220="Yes"),'Calc| Overheads Allocation'!F$8,'Calc| Project Costs'!Y220),IF('Input| Overheads'!$C$42="Internal labour",SUMPRODUCT(--('Input| Projects'!$AC220="Yes"),'Calc| Overheads Allocation'!F$8,'Calc| Project Costs'!Y220,'Input| Projects'!$Y220),IF('Input| Overheads'!$C$42="DNSP defined",SUMPRODUCT(--('Input| Projects'!$AC220="Yes"),'Calc| Overheads Allocation'!F$61,'Input| Projects'!$AF220),""))),"")</f>
        <v>0</v>
      </c>
      <c r="AP220" s="186">
        <f>IFERROR(IF('Input| Overheads'!$C$42="Direct costs",SUMPRODUCT(--('Input| Projects'!$AC220="Yes"),'Calc| Overheads Allocation'!G$8,'Calc| Project Costs'!Z220),IF('Input| Overheads'!$C$42="Internal labour",SUMPRODUCT(--('Input| Projects'!$AC220="Yes"),'Calc| Overheads Allocation'!G$8,'Calc| Project Costs'!Z220,'Input| Projects'!$Y220),IF('Input| Overheads'!$C$42="DNSP defined",SUMPRODUCT(--('Input| Projects'!$AC220="Yes"),'Calc| Overheads Allocation'!G$61,'Input| Projects'!$AF220),""))),"")</f>
        <v>0</v>
      </c>
      <c r="AQ220" s="186">
        <f>IFERROR(IF('Input| Overheads'!$C$42="Direct costs",SUMPRODUCT(--('Input| Projects'!$AC220="Yes"),'Calc| Overheads Allocation'!H$8,'Calc| Project Costs'!AA220),IF('Input| Overheads'!$C$42="Internal labour",SUMPRODUCT(--('Input| Projects'!$AC220="Yes"),'Calc| Overheads Allocation'!H$8,'Calc| Project Costs'!AA220,'Input| Projects'!$Y220),IF('Input| Overheads'!$C$42="DNSP defined",SUMPRODUCT(--('Input| Projects'!$AC220="Yes"),'Calc| Overheads Allocation'!H$61,'Input| Projects'!$AF220),""))),"")</f>
        <v>0</v>
      </c>
      <c r="AR220" s="186">
        <f>IFERROR(IF('Input| Overheads'!$C$42="Direct costs",SUMPRODUCT(--('Input| Projects'!$AC220="Yes"),'Calc| Overheads Allocation'!I$8,'Calc| Project Costs'!AB220),IF('Input| Overheads'!$C$42="Internal labour",SUMPRODUCT(--('Input| Projects'!$AC220="Yes"),'Calc| Overheads Allocation'!I$8,'Calc| Project Costs'!AB220,'Input| Projects'!$Y220),IF('Input| Overheads'!$C$42="DNSP defined",SUMPRODUCT(--('Input| Projects'!$AC220="Yes"),'Calc| Overheads Allocation'!I$61,'Input| Projects'!$AF220),""))),"")</f>
        <v>0</v>
      </c>
      <c r="AS220" s="106"/>
      <c r="AT220" s="186">
        <f>IFERROR(IF('Input| Overheads'!$C$42="Direct costs",SUMPRODUCT(--('Input| Projects'!$AD220="Yes"),'Calc| Overheads Allocation'!C$9,'Calc| Project Costs'!V220),IF('Input| Overheads'!$C$42="Internal labour",SUMPRODUCT(--('Input| Projects'!$AD220="Yes"),'Calc| Overheads Allocation'!C$9,'Calc| Project Costs'!V220,'Input| Projects'!$Y220),IF('Input| Overheads'!$C$42="DNSP defined",SUMPRODUCT(--('Input| Projects'!$AD220="Yes"),'Calc| Overheads Allocation'!C$62,'Input| Projects'!$AG220),""))),"")</f>
        <v>0</v>
      </c>
      <c r="AU220" s="186">
        <f>IFERROR(IF('Input| Overheads'!$C$42="Direct costs",SUMPRODUCT(--('Input| Projects'!$AD220="Yes"),'Calc| Overheads Allocation'!D$9,'Calc| Project Costs'!W220),IF('Input| Overheads'!$C$42="Internal labour",SUMPRODUCT(--('Input| Projects'!$AD220="Yes"),'Calc| Overheads Allocation'!D$9,'Calc| Project Costs'!W220,'Input| Projects'!$Y220),IF('Input| Overheads'!$C$42="DNSP defined",SUMPRODUCT(--('Input| Projects'!$AD220="Yes"),'Calc| Overheads Allocation'!D$62,'Input| Projects'!$AG220),""))),"")</f>
        <v>0</v>
      </c>
      <c r="AV220" s="186">
        <f>IFERROR(IF('Input| Overheads'!$C$42="Direct costs",SUMPRODUCT(--('Input| Projects'!$AD220="Yes"),'Calc| Overheads Allocation'!E$9,'Calc| Project Costs'!X220),IF('Input| Overheads'!$C$42="Internal labour",SUMPRODUCT(--('Input| Projects'!$AD220="Yes"),'Calc| Overheads Allocation'!E$9,'Calc| Project Costs'!X220,'Input| Projects'!$Y220),IF('Input| Overheads'!$C$42="DNSP defined",SUMPRODUCT(--('Input| Projects'!$AD220="Yes"),'Calc| Overheads Allocation'!E$62,'Input| Projects'!$AG220),""))),"")</f>
        <v>0</v>
      </c>
      <c r="AW220" s="186">
        <f>IFERROR(IF('Input| Overheads'!$C$42="Direct costs",SUMPRODUCT(--('Input| Projects'!$AD220="Yes"),'Calc| Overheads Allocation'!F$9,'Calc| Project Costs'!Y220),IF('Input| Overheads'!$C$42="Internal labour",SUMPRODUCT(--('Input| Projects'!$AD220="Yes"),'Calc| Overheads Allocation'!F$9,'Calc| Project Costs'!Y220,'Input| Projects'!$Y220),IF('Input| Overheads'!$C$42="DNSP defined",SUMPRODUCT(--('Input| Projects'!$AD220="Yes"),'Calc| Overheads Allocation'!F$62,'Input| Projects'!$AG220),""))),"")</f>
        <v>0</v>
      </c>
      <c r="AX220" s="186">
        <f>IFERROR(IF('Input| Overheads'!$C$42="Direct costs",SUMPRODUCT(--('Input| Projects'!$AD220="Yes"),'Calc| Overheads Allocation'!G$9,'Calc| Project Costs'!Z220),IF('Input| Overheads'!$C$42="Internal labour",SUMPRODUCT(--('Input| Projects'!$AD220="Yes"),'Calc| Overheads Allocation'!G$9,'Calc| Project Costs'!Z220,'Input| Projects'!$Y220),IF('Input| Overheads'!$C$42="DNSP defined",SUMPRODUCT(--('Input| Projects'!$AD220="Yes"),'Calc| Overheads Allocation'!G$62,'Input| Projects'!$AG220),""))),"")</f>
        <v>0</v>
      </c>
      <c r="AY220" s="186">
        <f>IFERROR(IF('Input| Overheads'!$C$42="Direct costs",SUMPRODUCT(--('Input| Projects'!$AD220="Yes"),'Calc| Overheads Allocation'!H$9,'Calc| Project Costs'!AA220),IF('Input| Overheads'!$C$42="Internal labour",SUMPRODUCT(--('Input| Projects'!$AD220="Yes"),'Calc| Overheads Allocation'!H$9,'Calc| Project Costs'!AA220,'Input| Projects'!$Y220),IF('Input| Overheads'!$C$42="DNSP defined",SUMPRODUCT(--('Input| Projects'!$AD220="Yes"),'Calc| Overheads Allocation'!H$62,'Input| Projects'!$AG220),""))),"")</f>
        <v>0</v>
      </c>
      <c r="AZ220" s="186">
        <f>IFERROR(IF('Input| Overheads'!$C$42="Direct costs",SUMPRODUCT(--('Input| Projects'!$AD220="Yes"),'Calc| Overheads Allocation'!I$9,'Calc| Project Costs'!AB220),IF('Input| Overheads'!$C$42="Internal labour",SUMPRODUCT(--('Input| Projects'!$AD220="Yes"),'Calc| Overheads Allocation'!I$9,'Calc| Project Costs'!AB220,'Input| Projects'!$Y220),IF('Input| Overheads'!$C$42="DNSP defined",SUMPRODUCT(--('Input| Projects'!$AD220="Yes"),'Calc| Overheads Allocation'!I$62,'Input| Projects'!$AG220),""))),"")</f>
        <v>0</v>
      </c>
      <c r="BA220" s="106"/>
      <c r="BB220" s="186">
        <f t="shared" si="129"/>
        <v>138.46579000000003</v>
      </c>
      <c r="BC220" s="186">
        <f t="shared" si="130"/>
        <v>0</v>
      </c>
      <c r="BD220" s="186">
        <f t="shared" si="131"/>
        <v>0</v>
      </c>
      <c r="BE220" s="186">
        <f t="shared" si="108"/>
        <v>0</v>
      </c>
      <c r="BF220" s="186">
        <f t="shared" si="109"/>
        <v>0</v>
      </c>
      <c r="BG220" s="186">
        <f t="shared" si="110"/>
        <v>0</v>
      </c>
      <c r="BH220" s="186">
        <f t="shared" si="111"/>
        <v>0</v>
      </c>
      <c r="BI220" s="97"/>
      <c r="BJ220" s="186">
        <f t="shared" si="112"/>
        <v>0</v>
      </c>
      <c r="BK220" s="186" t="str">
        <f t="shared" si="113"/>
        <v/>
      </c>
      <c r="BL220" s="186" t="str">
        <f t="shared" si="114"/>
        <v/>
      </c>
      <c r="BM220" s="186" t="str">
        <f t="shared" si="115"/>
        <v/>
      </c>
      <c r="BN220" s="186" t="str">
        <f t="shared" si="116"/>
        <v/>
      </c>
      <c r="BO220" s="186" t="str">
        <f t="shared" si="117"/>
        <v/>
      </c>
      <c r="BP220" s="186" t="str">
        <f t="shared" si="118"/>
        <v/>
      </c>
      <c r="BQ220" s="97"/>
      <c r="BR220" s="186">
        <f t="shared" si="119"/>
        <v>727.35580000000004</v>
      </c>
      <c r="BS220" s="186">
        <f t="shared" si="120"/>
        <v>0</v>
      </c>
      <c r="BT220" s="222">
        <f t="shared" si="121"/>
        <v>0</v>
      </c>
      <c r="BU220" s="222">
        <f t="shared" si="122"/>
        <v>0</v>
      </c>
      <c r="BV220" s="222">
        <f t="shared" si="123"/>
        <v>0</v>
      </c>
      <c r="BW220" s="222">
        <f t="shared" si="124"/>
        <v>0</v>
      </c>
      <c r="BX220" s="222">
        <f t="shared" si="125"/>
        <v>0</v>
      </c>
      <c r="BY220" s="106"/>
      <c r="BZ220" s="197">
        <f>IF(SUMIF('Input| Projects'!$AS$8:$CP$8,"Dx",'Input| Projects'!$AS220:$CP220)=0,"",SUMIF('Input| Projects'!$AS$8:$CP$8,"Dx",'Input| Projects'!$AS220:$CP220))</f>
        <v>0.93940008452534529</v>
      </c>
      <c r="CA220" s="197">
        <f>IF(SUMIF('Input| Projects'!$AS$8:$CP$8,"Tx",'Input| Projects'!$AS220:$CP220)=0,"",SUMIF('Input| Projects'!$AS$8:$CP$8,"Tx",'Input| Projects'!$AS220:$CP220))</f>
        <v>6.0599915474654931E-2</v>
      </c>
      <c r="CB220" s="150" t="str">
        <f t="shared" si="132"/>
        <v/>
      </c>
    </row>
    <row r="221" spans="2:80" x14ac:dyDescent="0.2">
      <c r="B221" s="201">
        <f>IFERROR('Input| Projects'!B221,"")</f>
        <v>212</v>
      </c>
      <c r="C221" s="42" t="str">
        <f>IFERROR(IF('Input| Projects'!C221="","",'Input| Projects'!C221),"")</f>
        <v>Protection Schemes - ZN</v>
      </c>
      <c r="D221" s="42" t="str">
        <f>IFERROR(IF('Input| Projects'!D221="","",'Input| Projects'!D221),"")</f>
        <v>REP_02.02.51</v>
      </c>
      <c r="E221" s="104"/>
      <c r="F221" s="190">
        <f>IFERROR('Input| Projects'!I221*'Input| Escalations'!$K$19,"")</f>
        <v>971.80825000000004</v>
      </c>
      <c r="G221" s="190">
        <f>IFERROR('Input| Projects'!J221*'Input| Escalations'!$K$19,"")</f>
        <v>0</v>
      </c>
      <c r="H221" s="190">
        <f>IFERROR('Input| Projects'!K221*'Input| Escalations'!$K$19,"")</f>
        <v>0</v>
      </c>
      <c r="I221" s="190">
        <f>IFERROR('Input| Projects'!L221*'Input| Escalations'!$K$19,"")</f>
        <v>0</v>
      </c>
      <c r="J221" s="190">
        <f>IFERROR('Input| Projects'!M221*'Input| Escalations'!$K$19,"")</f>
        <v>0</v>
      </c>
      <c r="K221" s="190">
        <f>IFERROR('Input| Projects'!N221*'Input| Escalations'!$K$19,"")</f>
        <v>0</v>
      </c>
      <c r="L221" s="190">
        <f>IFERROR('Input| Projects'!O221*'Input| Escalations'!$K$19,"")</f>
        <v>0</v>
      </c>
      <c r="M221" s="150" t="str">
        <f>IF(ABS(SUM(F221:L221)-(SUM('Input| Projects'!I221:O221)*'Input| Escalations'!$K$19))&lt;0.0000001,"",1)</f>
        <v/>
      </c>
      <c r="N221" s="192">
        <f>'Input| Projects'!$Y221*INDEX('Input| Escalations'!$H$33:$N$33,MATCH('Calc| Project Costs'!N$9,'Input| Escalations'!$H$23:$N$23,0))+'Input| Projects'!$Z221*INDEX('Input| Escalations'!$H$34:$N$34,MATCH('Calc| Project Costs'!N$9,'Input| Escalations'!$H$23:$N$23,0))+'Input| Projects'!$AA221*INDEX('Input| Escalations'!$H$35:$N$35,MATCH('Calc| Project Costs'!N$9,'Input| Escalations'!$H$23:$N$23,0))+1</f>
        <v>1</v>
      </c>
      <c r="O221" s="192">
        <f>'Input| Projects'!$Y221*INDEX('Input| Escalations'!$H$33:$N$33,MATCH('Calc| Project Costs'!O$9,'Input| Escalations'!$H$23:$N$23,0))+'Input| Projects'!$Z221*INDEX('Input| Escalations'!$H$34:$N$34,MATCH('Calc| Project Costs'!O$9,'Input| Escalations'!$H$23:$N$23,0))+'Input| Projects'!$AA221*INDEX('Input| Escalations'!$H$35:$N$35,MATCH('Calc| Project Costs'!O$9,'Input| Escalations'!$H$23:$N$23,0))+1</f>
        <v>1</v>
      </c>
      <c r="P221" s="192">
        <f>'Input| Projects'!$Y221*INDEX('Input| Escalations'!$H$33:$N$33,MATCH('Calc| Project Costs'!P$9,'Input| Escalations'!$H$23:$N$23,0))+'Input| Projects'!$Z221*INDEX('Input| Escalations'!$H$34:$N$34,MATCH('Calc| Project Costs'!P$9,'Input| Escalations'!$H$23:$N$23,0))+'Input| Projects'!$AA221*INDEX('Input| Escalations'!$H$35:$N$35,MATCH('Calc| Project Costs'!P$9,'Input| Escalations'!$H$23:$N$23,0))+1</f>
        <v>1</v>
      </c>
      <c r="Q221" s="192">
        <f>'Input| Projects'!$Y221*INDEX('Input| Escalations'!$H$33:$N$33,MATCH('Calc| Project Costs'!Q$9,'Input| Escalations'!$H$23:$N$23,0))+'Input| Projects'!$Z221*INDEX('Input| Escalations'!$H$34:$N$34,MATCH('Calc| Project Costs'!Q$9,'Input| Escalations'!$H$23:$N$23,0))+'Input| Projects'!$AA221*INDEX('Input| Escalations'!$H$35:$N$35,MATCH('Calc| Project Costs'!Q$9,'Input| Escalations'!$H$23:$N$23,0))+1</f>
        <v>1</v>
      </c>
      <c r="R221" s="192">
        <f>'Input| Projects'!$Y221*INDEX('Input| Escalations'!$H$33:$N$33,MATCH('Calc| Project Costs'!R$9,'Input| Escalations'!$H$23:$N$23,0))+'Input| Projects'!$Z221*INDEX('Input| Escalations'!$H$34:$N$34,MATCH('Calc| Project Costs'!R$9,'Input| Escalations'!$H$23:$N$23,0))+'Input| Projects'!$AA221*INDEX('Input| Escalations'!$H$35:$N$35,MATCH('Calc| Project Costs'!R$9,'Input| Escalations'!$H$23:$N$23,0))+1</f>
        <v>1</v>
      </c>
      <c r="S221" s="192">
        <f>'Input| Projects'!$Y221*INDEX('Input| Escalations'!$H$33:$N$33,MATCH('Calc| Project Costs'!S$9,'Input| Escalations'!$H$23:$N$23,0))+'Input| Projects'!$Z221*INDEX('Input| Escalations'!$H$34:$N$34,MATCH('Calc| Project Costs'!S$9,'Input| Escalations'!$H$23:$N$23,0))+'Input| Projects'!$AA221*INDEX('Input| Escalations'!$H$35:$N$35,MATCH('Calc| Project Costs'!S$9,'Input| Escalations'!$H$23:$N$23,0))+1</f>
        <v>1</v>
      </c>
      <c r="T221" s="192">
        <f>'Input| Projects'!$Y221*INDEX('Input| Escalations'!$H$33:$N$33,MATCH('Calc| Project Costs'!T$9,'Input| Escalations'!$H$23:$N$23,0))+'Input| Projects'!$Z221*INDEX('Input| Escalations'!$H$34:$N$34,MATCH('Calc| Project Costs'!T$9,'Input| Escalations'!$H$23:$N$23,0))+'Input| Projects'!$AA221*INDEX('Input| Escalations'!$H$35:$N$35,MATCH('Calc| Project Costs'!T$9,'Input| Escalations'!$H$23:$N$23,0))+1</f>
        <v>1</v>
      </c>
      <c r="U221" s="106"/>
      <c r="V221" s="186">
        <f t="shared" si="126"/>
        <v>971.80825000000004</v>
      </c>
      <c r="W221" s="186">
        <f t="shared" si="127"/>
        <v>0</v>
      </c>
      <c r="X221" s="186">
        <f t="shared" si="128"/>
        <v>0</v>
      </c>
      <c r="Y221" s="186">
        <f t="shared" si="104"/>
        <v>0</v>
      </c>
      <c r="Z221" s="186">
        <f t="shared" si="105"/>
        <v>0</v>
      </c>
      <c r="AA221" s="186">
        <f t="shared" si="106"/>
        <v>0</v>
      </c>
      <c r="AB221" s="186">
        <f t="shared" si="107"/>
        <v>0</v>
      </c>
      <c r="AC221" s="106"/>
      <c r="AD221" s="186">
        <f>'Input| Projects'!Q221*N221*'Input| Escalations'!$K$19</f>
        <v>0</v>
      </c>
      <c r="AE221" s="186">
        <f>'Input| Projects'!R221*O221*'Input| Escalations'!$K$19</f>
        <v>0</v>
      </c>
      <c r="AF221" s="186">
        <f>'Input| Projects'!S221*P221*'Input| Escalations'!$K$19</f>
        <v>0</v>
      </c>
      <c r="AG221" s="186">
        <f>'Input| Projects'!T221*Q221*'Input| Escalations'!$K$19</f>
        <v>0</v>
      </c>
      <c r="AH221" s="186">
        <f>'Input| Projects'!U221*R221*'Input| Escalations'!$K$19</f>
        <v>0</v>
      </c>
      <c r="AI221" s="186">
        <f>'Input| Projects'!V221*S221*'Input| Escalations'!$K$19</f>
        <v>0</v>
      </c>
      <c r="AJ221" s="186">
        <f>'Input| Projects'!W221*T221*'Input| Escalations'!$K$19</f>
        <v>0</v>
      </c>
      <c r="AK221" s="106"/>
      <c r="AL221" s="186">
        <f>IFERROR(IF('Input| Overheads'!$C$42="Direct costs",SUMPRODUCT(--('Input| Projects'!$AC221="Yes"),'Calc| Overheads Allocation'!C$8,'Calc| Project Costs'!V221),IF('Input| Overheads'!$C$42="Internal labour",SUMPRODUCT(--('Input| Projects'!$AC221="Yes"),'Calc| Overheads Allocation'!C$8,'Calc| Project Costs'!V221,'Input| Projects'!$Y221),IF('Input| Overheads'!$C$42="DNSP defined",SUMPRODUCT(--('Input| Projects'!$AC221="Yes"),'Calc| Overheads Allocation'!C$61,'Input| Projects'!$AF221),""))),"")</f>
        <v>387.68923999999998</v>
      </c>
      <c r="AM221" s="186">
        <f>IFERROR(IF('Input| Overheads'!$C$42="Direct costs",SUMPRODUCT(--('Input| Projects'!$AC221="Yes"),'Calc| Overheads Allocation'!D$8,'Calc| Project Costs'!W221),IF('Input| Overheads'!$C$42="Internal labour",SUMPRODUCT(--('Input| Projects'!$AC221="Yes"),'Calc| Overheads Allocation'!D$8,'Calc| Project Costs'!W221,'Input| Projects'!$Y221),IF('Input| Overheads'!$C$42="DNSP defined",SUMPRODUCT(--('Input| Projects'!$AC221="Yes"),'Calc| Overheads Allocation'!D$61,'Input| Projects'!$AF221),""))),"")</f>
        <v>0</v>
      </c>
      <c r="AN221" s="186">
        <f>IFERROR(IF('Input| Overheads'!$C$42="Direct costs",SUMPRODUCT(--('Input| Projects'!$AC221="Yes"),'Calc| Overheads Allocation'!E$8,'Calc| Project Costs'!X221),IF('Input| Overheads'!$C$42="Internal labour",SUMPRODUCT(--('Input| Projects'!$AC221="Yes"),'Calc| Overheads Allocation'!E$8,'Calc| Project Costs'!X221,'Input| Projects'!$Y221),IF('Input| Overheads'!$C$42="DNSP defined",SUMPRODUCT(--('Input| Projects'!$AC221="Yes"),'Calc| Overheads Allocation'!E$61,'Input| Projects'!$AF221),""))),"")</f>
        <v>0</v>
      </c>
      <c r="AO221" s="186">
        <f>IFERROR(IF('Input| Overheads'!$C$42="Direct costs",SUMPRODUCT(--('Input| Projects'!$AC221="Yes"),'Calc| Overheads Allocation'!F$8,'Calc| Project Costs'!Y221),IF('Input| Overheads'!$C$42="Internal labour",SUMPRODUCT(--('Input| Projects'!$AC221="Yes"),'Calc| Overheads Allocation'!F$8,'Calc| Project Costs'!Y221,'Input| Projects'!$Y221),IF('Input| Overheads'!$C$42="DNSP defined",SUMPRODUCT(--('Input| Projects'!$AC221="Yes"),'Calc| Overheads Allocation'!F$61,'Input| Projects'!$AF221),""))),"")</f>
        <v>0</v>
      </c>
      <c r="AP221" s="186">
        <f>IFERROR(IF('Input| Overheads'!$C$42="Direct costs",SUMPRODUCT(--('Input| Projects'!$AC221="Yes"),'Calc| Overheads Allocation'!G$8,'Calc| Project Costs'!Z221),IF('Input| Overheads'!$C$42="Internal labour",SUMPRODUCT(--('Input| Projects'!$AC221="Yes"),'Calc| Overheads Allocation'!G$8,'Calc| Project Costs'!Z221,'Input| Projects'!$Y221),IF('Input| Overheads'!$C$42="DNSP defined",SUMPRODUCT(--('Input| Projects'!$AC221="Yes"),'Calc| Overheads Allocation'!G$61,'Input| Projects'!$AF221),""))),"")</f>
        <v>0</v>
      </c>
      <c r="AQ221" s="186">
        <f>IFERROR(IF('Input| Overheads'!$C$42="Direct costs",SUMPRODUCT(--('Input| Projects'!$AC221="Yes"),'Calc| Overheads Allocation'!H$8,'Calc| Project Costs'!AA221),IF('Input| Overheads'!$C$42="Internal labour",SUMPRODUCT(--('Input| Projects'!$AC221="Yes"),'Calc| Overheads Allocation'!H$8,'Calc| Project Costs'!AA221,'Input| Projects'!$Y221),IF('Input| Overheads'!$C$42="DNSP defined",SUMPRODUCT(--('Input| Projects'!$AC221="Yes"),'Calc| Overheads Allocation'!H$61,'Input| Projects'!$AF221),""))),"")</f>
        <v>0</v>
      </c>
      <c r="AR221" s="186">
        <f>IFERROR(IF('Input| Overheads'!$C$42="Direct costs",SUMPRODUCT(--('Input| Projects'!$AC221="Yes"),'Calc| Overheads Allocation'!I$8,'Calc| Project Costs'!AB221),IF('Input| Overheads'!$C$42="Internal labour",SUMPRODUCT(--('Input| Projects'!$AC221="Yes"),'Calc| Overheads Allocation'!I$8,'Calc| Project Costs'!AB221,'Input| Projects'!$Y221),IF('Input| Overheads'!$C$42="DNSP defined",SUMPRODUCT(--('Input| Projects'!$AC221="Yes"),'Calc| Overheads Allocation'!I$61,'Input| Projects'!$AF221),""))),"")</f>
        <v>0</v>
      </c>
      <c r="AS221" s="106"/>
      <c r="AT221" s="186">
        <f>IFERROR(IF('Input| Overheads'!$C$42="Direct costs",SUMPRODUCT(--('Input| Projects'!$AD221="Yes"),'Calc| Overheads Allocation'!C$9,'Calc| Project Costs'!V221),IF('Input| Overheads'!$C$42="Internal labour",SUMPRODUCT(--('Input| Projects'!$AD221="Yes"),'Calc| Overheads Allocation'!C$9,'Calc| Project Costs'!V221,'Input| Projects'!$Y221),IF('Input| Overheads'!$C$42="DNSP defined",SUMPRODUCT(--('Input| Projects'!$AD221="Yes"),'Calc| Overheads Allocation'!C$62,'Input| Projects'!$AG221),""))),"")</f>
        <v>0</v>
      </c>
      <c r="AU221" s="186">
        <f>IFERROR(IF('Input| Overheads'!$C$42="Direct costs",SUMPRODUCT(--('Input| Projects'!$AD221="Yes"),'Calc| Overheads Allocation'!D$9,'Calc| Project Costs'!W221),IF('Input| Overheads'!$C$42="Internal labour",SUMPRODUCT(--('Input| Projects'!$AD221="Yes"),'Calc| Overheads Allocation'!D$9,'Calc| Project Costs'!W221,'Input| Projects'!$Y221),IF('Input| Overheads'!$C$42="DNSP defined",SUMPRODUCT(--('Input| Projects'!$AD221="Yes"),'Calc| Overheads Allocation'!D$62,'Input| Projects'!$AG221),""))),"")</f>
        <v>0</v>
      </c>
      <c r="AV221" s="186">
        <f>IFERROR(IF('Input| Overheads'!$C$42="Direct costs",SUMPRODUCT(--('Input| Projects'!$AD221="Yes"),'Calc| Overheads Allocation'!E$9,'Calc| Project Costs'!X221),IF('Input| Overheads'!$C$42="Internal labour",SUMPRODUCT(--('Input| Projects'!$AD221="Yes"),'Calc| Overheads Allocation'!E$9,'Calc| Project Costs'!X221,'Input| Projects'!$Y221),IF('Input| Overheads'!$C$42="DNSP defined",SUMPRODUCT(--('Input| Projects'!$AD221="Yes"),'Calc| Overheads Allocation'!E$62,'Input| Projects'!$AG221),""))),"")</f>
        <v>0</v>
      </c>
      <c r="AW221" s="186">
        <f>IFERROR(IF('Input| Overheads'!$C$42="Direct costs",SUMPRODUCT(--('Input| Projects'!$AD221="Yes"),'Calc| Overheads Allocation'!F$9,'Calc| Project Costs'!Y221),IF('Input| Overheads'!$C$42="Internal labour",SUMPRODUCT(--('Input| Projects'!$AD221="Yes"),'Calc| Overheads Allocation'!F$9,'Calc| Project Costs'!Y221,'Input| Projects'!$Y221),IF('Input| Overheads'!$C$42="DNSP defined",SUMPRODUCT(--('Input| Projects'!$AD221="Yes"),'Calc| Overheads Allocation'!F$62,'Input| Projects'!$AG221),""))),"")</f>
        <v>0</v>
      </c>
      <c r="AX221" s="186">
        <f>IFERROR(IF('Input| Overheads'!$C$42="Direct costs",SUMPRODUCT(--('Input| Projects'!$AD221="Yes"),'Calc| Overheads Allocation'!G$9,'Calc| Project Costs'!Z221),IF('Input| Overheads'!$C$42="Internal labour",SUMPRODUCT(--('Input| Projects'!$AD221="Yes"),'Calc| Overheads Allocation'!G$9,'Calc| Project Costs'!Z221,'Input| Projects'!$Y221),IF('Input| Overheads'!$C$42="DNSP defined",SUMPRODUCT(--('Input| Projects'!$AD221="Yes"),'Calc| Overheads Allocation'!G$62,'Input| Projects'!$AG221),""))),"")</f>
        <v>0</v>
      </c>
      <c r="AY221" s="186">
        <f>IFERROR(IF('Input| Overheads'!$C$42="Direct costs",SUMPRODUCT(--('Input| Projects'!$AD221="Yes"),'Calc| Overheads Allocation'!H$9,'Calc| Project Costs'!AA221),IF('Input| Overheads'!$C$42="Internal labour",SUMPRODUCT(--('Input| Projects'!$AD221="Yes"),'Calc| Overheads Allocation'!H$9,'Calc| Project Costs'!AA221,'Input| Projects'!$Y221),IF('Input| Overheads'!$C$42="DNSP defined",SUMPRODUCT(--('Input| Projects'!$AD221="Yes"),'Calc| Overheads Allocation'!H$62,'Input| Projects'!$AG221),""))),"")</f>
        <v>0</v>
      </c>
      <c r="AZ221" s="186">
        <f>IFERROR(IF('Input| Overheads'!$C$42="Direct costs",SUMPRODUCT(--('Input| Projects'!$AD221="Yes"),'Calc| Overheads Allocation'!I$9,'Calc| Project Costs'!AB221),IF('Input| Overheads'!$C$42="Internal labour",SUMPRODUCT(--('Input| Projects'!$AD221="Yes"),'Calc| Overheads Allocation'!I$9,'Calc| Project Costs'!AB221,'Input| Projects'!$Y221),IF('Input| Overheads'!$C$42="DNSP defined",SUMPRODUCT(--('Input| Projects'!$AD221="Yes"),'Calc| Overheads Allocation'!I$62,'Input| Projects'!$AG221),""))),"")</f>
        <v>0</v>
      </c>
      <c r="BA221" s="106"/>
      <c r="BB221" s="186">
        <f t="shared" si="129"/>
        <v>387.68923999999998</v>
      </c>
      <c r="BC221" s="186">
        <f t="shared" si="130"/>
        <v>0</v>
      </c>
      <c r="BD221" s="186">
        <f t="shared" si="131"/>
        <v>0</v>
      </c>
      <c r="BE221" s="186">
        <f t="shared" si="108"/>
        <v>0</v>
      </c>
      <c r="BF221" s="186">
        <f t="shared" si="109"/>
        <v>0</v>
      </c>
      <c r="BG221" s="186">
        <f t="shared" si="110"/>
        <v>0</v>
      </c>
      <c r="BH221" s="186">
        <f t="shared" si="111"/>
        <v>0</v>
      </c>
      <c r="BI221" s="97"/>
      <c r="BJ221" s="186">
        <f t="shared" si="112"/>
        <v>0</v>
      </c>
      <c r="BK221" s="186" t="str">
        <f t="shared" si="113"/>
        <v/>
      </c>
      <c r="BL221" s="186" t="str">
        <f t="shared" si="114"/>
        <v/>
      </c>
      <c r="BM221" s="186" t="str">
        <f t="shared" si="115"/>
        <v/>
      </c>
      <c r="BN221" s="186" t="str">
        <f t="shared" si="116"/>
        <v/>
      </c>
      <c r="BO221" s="186" t="str">
        <f t="shared" si="117"/>
        <v/>
      </c>
      <c r="BP221" s="186" t="str">
        <f t="shared" si="118"/>
        <v/>
      </c>
      <c r="BQ221" s="97"/>
      <c r="BR221" s="186">
        <f t="shared" si="119"/>
        <v>1359.49749</v>
      </c>
      <c r="BS221" s="186">
        <f t="shared" si="120"/>
        <v>0</v>
      </c>
      <c r="BT221" s="222">
        <f t="shared" si="121"/>
        <v>0</v>
      </c>
      <c r="BU221" s="222">
        <f t="shared" si="122"/>
        <v>0</v>
      </c>
      <c r="BV221" s="222">
        <f t="shared" si="123"/>
        <v>0</v>
      </c>
      <c r="BW221" s="222">
        <f t="shared" si="124"/>
        <v>0</v>
      </c>
      <c r="BX221" s="222">
        <f t="shared" si="125"/>
        <v>0</v>
      </c>
      <c r="BY221" s="106"/>
      <c r="BZ221" s="197">
        <f>IF(SUMIF('Input| Projects'!$AS$8:$CP$8,"Dx",'Input| Projects'!$AS221:$CP221)=0,"",SUMIF('Input| Projects'!$AS$8:$CP$8,"Dx",'Input| Projects'!$AS221:$CP221))</f>
        <v>0.79790703401739993</v>
      </c>
      <c r="CA221" s="197">
        <f>IF(SUMIF('Input| Projects'!$AS$8:$CP$8,"Tx",'Input| Projects'!$AS221:$CP221)=0,"",SUMIF('Input| Projects'!$AS$8:$CP$8,"Tx",'Input| Projects'!$AS221:$CP221))</f>
        <v>0.20209296598259988</v>
      </c>
      <c r="CB221" s="150" t="str">
        <f t="shared" si="132"/>
        <v/>
      </c>
    </row>
    <row r="222" spans="2:80" x14ac:dyDescent="0.2">
      <c r="B222" s="201">
        <f>IFERROR('Input| Projects'!B222,"")</f>
        <v>213</v>
      </c>
      <c r="C222" s="42" t="str">
        <f>IFERROR(IF('Input| Projects'!C222="","",'Input| Projects'!C222),"")</f>
        <v>Power Reactors - ZN &amp; TS</v>
      </c>
      <c r="D222" s="42" t="str">
        <f>IFERROR(IF('Input| Projects'!D222="","",'Input| Projects'!D222),"")</f>
        <v>REP_02.02.52</v>
      </c>
      <c r="E222" s="104"/>
      <c r="F222" s="190">
        <f>IFERROR('Input| Projects'!I222*'Input| Escalations'!$K$19,"")</f>
        <v>335.21113000000003</v>
      </c>
      <c r="G222" s="190">
        <f>IFERROR('Input| Projects'!J222*'Input| Escalations'!$K$19,"")</f>
        <v>0</v>
      </c>
      <c r="H222" s="190">
        <f>IFERROR('Input| Projects'!K222*'Input| Escalations'!$K$19,"")</f>
        <v>0</v>
      </c>
      <c r="I222" s="190">
        <f>IFERROR('Input| Projects'!L222*'Input| Escalations'!$K$19,"")</f>
        <v>0</v>
      </c>
      <c r="J222" s="190">
        <f>IFERROR('Input| Projects'!M222*'Input| Escalations'!$K$19,"")</f>
        <v>0</v>
      </c>
      <c r="K222" s="190">
        <f>IFERROR('Input| Projects'!N222*'Input| Escalations'!$K$19,"")</f>
        <v>0</v>
      </c>
      <c r="L222" s="190">
        <f>IFERROR('Input| Projects'!O222*'Input| Escalations'!$K$19,"")</f>
        <v>0</v>
      </c>
      <c r="M222" s="150" t="str">
        <f>IF(ABS(SUM(F222:L222)-(SUM('Input| Projects'!I222:O222)*'Input| Escalations'!$K$19))&lt;0.0000001,"",1)</f>
        <v/>
      </c>
      <c r="N222" s="192">
        <f>'Input| Projects'!$Y222*INDEX('Input| Escalations'!$H$33:$N$33,MATCH('Calc| Project Costs'!N$9,'Input| Escalations'!$H$23:$N$23,0))+'Input| Projects'!$Z222*INDEX('Input| Escalations'!$H$34:$N$34,MATCH('Calc| Project Costs'!N$9,'Input| Escalations'!$H$23:$N$23,0))+'Input| Projects'!$AA222*INDEX('Input| Escalations'!$H$35:$N$35,MATCH('Calc| Project Costs'!N$9,'Input| Escalations'!$H$23:$N$23,0))+1</f>
        <v>1</v>
      </c>
      <c r="O222" s="192">
        <f>'Input| Projects'!$Y222*INDEX('Input| Escalations'!$H$33:$N$33,MATCH('Calc| Project Costs'!O$9,'Input| Escalations'!$H$23:$N$23,0))+'Input| Projects'!$Z222*INDEX('Input| Escalations'!$H$34:$N$34,MATCH('Calc| Project Costs'!O$9,'Input| Escalations'!$H$23:$N$23,0))+'Input| Projects'!$AA222*INDEX('Input| Escalations'!$H$35:$N$35,MATCH('Calc| Project Costs'!O$9,'Input| Escalations'!$H$23:$N$23,0))+1</f>
        <v>1</v>
      </c>
      <c r="P222" s="192">
        <f>'Input| Projects'!$Y222*INDEX('Input| Escalations'!$H$33:$N$33,MATCH('Calc| Project Costs'!P$9,'Input| Escalations'!$H$23:$N$23,0))+'Input| Projects'!$Z222*INDEX('Input| Escalations'!$H$34:$N$34,MATCH('Calc| Project Costs'!P$9,'Input| Escalations'!$H$23:$N$23,0))+'Input| Projects'!$AA222*INDEX('Input| Escalations'!$H$35:$N$35,MATCH('Calc| Project Costs'!P$9,'Input| Escalations'!$H$23:$N$23,0))+1</f>
        <v>1</v>
      </c>
      <c r="Q222" s="192">
        <f>'Input| Projects'!$Y222*INDEX('Input| Escalations'!$H$33:$N$33,MATCH('Calc| Project Costs'!Q$9,'Input| Escalations'!$H$23:$N$23,0))+'Input| Projects'!$Z222*INDEX('Input| Escalations'!$H$34:$N$34,MATCH('Calc| Project Costs'!Q$9,'Input| Escalations'!$H$23:$N$23,0))+'Input| Projects'!$AA222*INDEX('Input| Escalations'!$H$35:$N$35,MATCH('Calc| Project Costs'!Q$9,'Input| Escalations'!$H$23:$N$23,0))+1</f>
        <v>1</v>
      </c>
      <c r="R222" s="192">
        <f>'Input| Projects'!$Y222*INDEX('Input| Escalations'!$H$33:$N$33,MATCH('Calc| Project Costs'!R$9,'Input| Escalations'!$H$23:$N$23,0))+'Input| Projects'!$Z222*INDEX('Input| Escalations'!$H$34:$N$34,MATCH('Calc| Project Costs'!R$9,'Input| Escalations'!$H$23:$N$23,0))+'Input| Projects'!$AA222*INDEX('Input| Escalations'!$H$35:$N$35,MATCH('Calc| Project Costs'!R$9,'Input| Escalations'!$H$23:$N$23,0))+1</f>
        <v>1</v>
      </c>
      <c r="S222" s="192">
        <f>'Input| Projects'!$Y222*INDEX('Input| Escalations'!$H$33:$N$33,MATCH('Calc| Project Costs'!S$9,'Input| Escalations'!$H$23:$N$23,0))+'Input| Projects'!$Z222*INDEX('Input| Escalations'!$H$34:$N$34,MATCH('Calc| Project Costs'!S$9,'Input| Escalations'!$H$23:$N$23,0))+'Input| Projects'!$AA222*INDEX('Input| Escalations'!$H$35:$N$35,MATCH('Calc| Project Costs'!S$9,'Input| Escalations'!$H$23:$N$23,0))+1</f>
        <v>1</v>
      </c>
      <c r="T222" s="192">
        <f>'Input| Projects'!$Y222*INDEX('Input| Escalations'!$H$33:$N$33,MATCH('Calc| Project Costs'!T$9,'Input| Escalations'!$H$23:$N$23,0))+'Input| Projects'!$Z222*INDEX('Input| Escalations'!$H$34:$N$34,MATCH('Calc| Project Costs'!T$9,'Input| Escalations'!$H$23:$N$23,0))+'Input| Projects'!$AA222*INDEX('Input| Escalations'!$H$35:$N$35,MATCH('Calc| Project Costs'!T$9,'Input| Escalations'!$H$23:$N$23,0))+1</f>
        <v>1</v>
      </c>
      <c r="U222" s="106"/>
      <c r="V222" s="186">
        <f t="shared" si="126"/>
        <v>335.21113000000003</v>
      </c>
      <c r="W222" s="186">
        <f t="shared" si="127"/>
        <v>0</v>
      </c>
      <c r="X222" s="186">
        <f t="shared" si="128"/>
        <v>0</v>
      </c>
      <c r="Y222" s="186">
        <f t="shared" si="104"/>
        <v>0</v>
      </c>
      <c r="Z222" s="186">
        <f t="shared" si="105"/>
        <v>0</v>
      </c>
      <c r="AA222" s="186">
        <f t="shared" si="106"/>
        <v>0</v>
      </c>
      <c r="AB222" s="186">
        <f t="shared" si="107"/>
        <v>0</v>
      </c>
      <c r="AC222" s="106"/>
      <c r="AD222" s="186">
        <f>'Input| Projects'!Q222*N222*'Input| Escalations'!$K$19</f>
        <v>0</v>
      </c>
      <c r="AE222" s="186">
        <f>'Input| Projects'!R222*O222*'Input| Escalations'!$K$19</f>
        <v>0</v>
      </c>
      <c r="AF222" s="186">
        <f>'Input| Projects'!S222*P222*'Input| Escalations'!$K$19</f>
        <v>0</v>
      </c>
      <c r="AG222" s="186">
        <f>'Input| Projects'!T222*Q222*'Input| Escalations'!$K$19</f>
        <v>0</v>
      </c>
      <c r="AH222" s="186">
        <f>'Input| Projects'!U222*R222*'Input| Escalations'!$K$19</f>
        <v>0</v>
      </c>
      <c r="AI222" s="186">
        <f>'Input| Projects'!V222*S222*'Input| Escalations'!$K$19</f>
        <v>0</v>
      </c>
      <c r="AJ222" s="186">
        <f>'Input| Projects'!W222*T222*'Input| Escalations'!$K$19</f>
        <v>0</v>
      </c>
      <c r="AK222" s="106"/>
      <c r="AL222" s="186">
        <f>IFERROR(IF('Input| Overheads'!$C$42="Direct costs",SUMPRODUCT(--('Input| Projects'!$AC222="Yes"),'Calc| Overheads Allocation'!C$8,'Calc| Project Costs'!V222),IF('Input| Overheads'!$C$42="Internal labour",SUMPRODUCT(--('Input| Projects'!$AC222="Yes"),'Calc| Overheads Allocation'!C$8,'Calc| Project Costs'!V222,'Input| Projects'!$Y222),IF('Input| Overheads'!$C$42="DNSP defined",SUMPRODUCT(--('Input| Projects'!$AC222="Yes"),'Calc| Overheads Allocation'!C$61,'Input| Projects'!$AF222),""))),"")</f>
        <v>176.61136999999999</v>
      </c>
      <c r="AM222" s="186">
        <f>IFERROR(IF('Input| Overheads'!$C$42="Direct costs",SUMPRODUCT(--('Input| Projects'!$AC222="Yes"),'Calc| Overheads Allocation'!D$8,'Calc| Project Costs'!W222),IF('Input| Overheads'!$C$42="Internal labour",SUMPRODUCT(--('Input| Projects'!$AC222="Yes"),'Calc| Overheads Allocation'!D$8,'Calc| Project Costs'!W222,'Input| Projects'!$Y222),IF('Input| Overheads'!$C$42="DNSP defined",SUMPRODUCT(--('Input| Projects'!$AC222="Yes"),'Calc| Overheads Allocation'!D$61,'Input| Projects'!$AF222),""))),"")</f>
        <v>0</v>
      </c>
      <c r="AN222" s="186">
        <f>IFERROR(IF('Input| Overheads'!$C$42="Direct costs",SUMPRODUCT(--('Input| Projects'!$AC222="Yes"),'Calc| Overheads Allocation'!E$8,'Calc| Project Costs'!X222),IF('Input| Overheads'!$C$42="Internal labour",SUMPRODUCT(--('Input| Projects'!$AC222="Yes"),'Calc| Overheads Allocation'!E$8,'Calc| Project Costs'!X222,'Input| Projects'!$Y222),IF('Input| Overheads'!$C$42="DNSP defined",SUMPRODUCT(--('Input| Projects'!$AC222="Yes"),'Calc| Overheads Allocation'!E$61,'Input| Projects'!$AF222),""))),"")</f>
        <v>0</v>
      </c>
      <c r="AO222" s="186">
        <f>IFERROR(IF('Input| Overheads'!$C$42="Direct costs",SUMPRODUCT(--('Input| Projects'!$AC222="Yes"),'Calc| Overheads Allocation'!F$8,'Calc| Project Costs'!Y222),IF('Input| Overheads'!$C$42="Internal labour",SUMPRODUCT(--('Input| Projects'!$AC222="Yes"),'Calc| Overheads Allocation'!F$8,'Calc| Project Costs'!Y222,'Input| Projects'!$Y222),IF('Input| Overheads'!$C$42="DNSP defined",SUMPRODUCT(--('Input| Projects'!$AC222="Yes"),'Calc| Overheads Allocation'!F$61,'Input| Projects'!$AF222),""))),"")</f>
        <v>0</v>
      </c>
      <c r="AP222" s="186">
        <f>IFERROR(IF('Input| Overheads'!$C$42="Direct costs",SUMPRODUCT(--('Input| Projects'!$AC222="Yes"),'Calc| Overheads Allocation'!G$8,'Calc| Project Costs'!Z222),IF('Input| Overheads'!$C$42="Internal labour",SUMPRODUCT(--('Input| Projects'!$AC222="Yes"),'Calc| Overheads Allocation'!G$8,'Calc| Project Costs'!Z222,'Input| Projects'!$Y222),IF('Input| Overheads'!$C$42="DNSP defined",SUMPRODUCT(--('Input| Projects'!$AC222="Yes"),'Calc| Overheads Allocation'!G$61,'Input| Projects'!$AF222),""))),"")</f>
        <v>0</v>
      </c>
      <c r="AQ222" s="186">
        <f>IFERROR(IF('Input| Overheads'!$C$42="Direct costs",SUMPRODUCT(--('Input| Projects'!$AC222="Yes"),'Calc| Overheads Allocation'!H$8,'Calc| Project Costs'!AA222),IF('Input| Overheads'!$C$42="Internal labour",SUMPRODUCT(--('Input| Projects'!$AC222="Yes"),'Calc| Overheads Allocation'!H$8,'Calc| Project Costs'!AA222,'Input| Projects'!$Y222),IF('Input| Overheads'!$C$42="DNSP defined",SUMPRODUCT(--('Input| Projects'!$AC222="Yes"),'Calc| Overheads Allocation'!H$61,'Input| Projects'!$AF222),""))),"")</f>
        <v>0</v>
      </c>
      <c r="AR222" s="186">
        <f>IFERROR(IF('Input| Overheads'!$C$42="Direct costs",SUMPRODUCT(--('Input| Projects'!$AC222="Yes"),'Calc| Overheads Allocation'!I$8,'Calc| Project Costs'!AB222),IF('Input| Overheads'!$C$42="Internal labour",SUMPRODUCT(--('Input| Projects'!$AC222="Yes"),'Calc| Overheads Allocation'!I$8,'Calc| Project Costs'!AB222,'Input| Projects'!$Y222),IF('Input| Overheads'!$C$42="DNSP defined",SUMPRODUCT(--('Input| Projects'!$AC222="Yes"),'Calc| Overheads Allocation'!I$61,'Input| Projects'!$AF222),""))),"")</f>
        <v>0</v>
      </c>
      <c r="AS222" s="106"/>
      <c r="AT222" s="186">
        <f>IFERROR(IF('Input| Overheads'!$C$42="Direct costs",SUMPRODUCT(--('Input| Projects'!$AD222="Yes"),'Calc| Overheads Allocation'!C$9,'Calc| Project Costs'!V222),IF('Input| Overheads'!$C$42="Internal labour",SUMPRODUCT(--('Input| Projects'!$AD222="Yes"),'Calc| Overheads Allocation'!C$9,'Calc| Project Costs'!V222,'Input| Projects'!$Y222),IF('Input| Overheads'!$C$42="DNSP defined",SUMPRODUCT(--('Input| Projects'!$AD222="Yes"),'Calc| Overheads Allocation'!C$62,'Input| Projects'!$AG222),""))),"")</f>
        <v>0</v>
      </c>
      <c r="AU222" s="186">
        <f>IFERROR(IF('Input| Overheads'!$C$42="Direct costs",SUMPRODUCT(--('Input| Projects'!$AD222="Yes"),'Calc| Overheads Allocation'!D$9,'Calc| Project Costs'!W222),IF('Input| Overheads'!$C$42="Internal labour",SUMPRODUCT(--('Input| Projects'!$AD222="Yes"),'Calc| Overheads Allocation'!D$9,'Calc| Project Costs'!W222,'Input| Projects'!$Y222),IF('Input| Overheads'!$C$42="DNSP defined",SUMPRODUCT(--('Input| Projects'!$AD222="Yes"),'Calc| Overheads Allocation'!D$62,'Input| Projects'!$AG222),""))),"")</f>
        <v>0</v>
      </c>
      <c r="AV222" s="186">
        <f>IFERROR(IF('Input| Overheads'!$C$42="Direct costs",SUMPRODUCT(--('Input| Projects'!$AD222="Yes"),'Calc| Overheads Allocation'!E$9,'Calc| Project Costs'!X222),IF('Input| Overheads'!$C$42="Internal labour",SUMPRODUCT(--('Input| Projects'!$AD222="Yes"),'Calc| Overheads Allocation'!E$9,'Calc| Project Costs'!X222,'Input| Projects'!$Y222),IF('Input| Overheads'!$C$42="DNSP defined",SUMPRODUCT(--('Input| Projects'!$AD222="Yes"),'Calc| Overheads Allocation'!E$62,'Input| Projects'!$AG222),""))),"")</f>
        <v>0</v>
      </c>
      <c r="AW222" s="186">
        <f>IFERROR(IF('Input| Overheads'!$C$42="Direct costs",SUMPRODUCT(--('Input| Projects'!$AD222="Yes"),'Calc| Overheads Allocation'!F$9,'Calc| Project Costs'!Y222),IF('Input| Overheads'!$C$42="Internal labour",SUMPRODUCT(--('Input| Projects'!$AD222="Yes"),'Calc| Overheads Allocation'!F$9,'Calc| Project Costs'!Y222,'Input| Projects'!$Y222),IF('Input| Overheads'!$C$42="DNSP defined",SUMPRODUCT(--('Input| Projects'!$AD222="Yes"),'Calc| Overheads Allocation'!F$62,'Input| Projects'!$AG222),""))),"")</f>
        <v>0</v>
      </c>
      <c r="AX222" s="186">
        <f>IFERROR(IF('Input| Overheads'!$C$42="Direct costs",SUMPRODUCT(--('Input| Projects'!$AD222="Yes"),'Calc| Overheads Allocation'!G$9,'Calc| Project Costs'!Z222),IF('Input| Overheads'!$C$42="Internal labour",SUMPRODUCT(--('Input| Projects'!$AD222="Yes"),'Calc| Overheads Allocation'!G$9,'Calc| Project Costs'!Z222,'Input| Projects'!$Y222),IF('Input| Overheads'!$C$42="DNSP defined",SUMPRODUCT(--('Input| Projects'!$AD222="Yes"),'Calc| Overheads Allocation'!G$62,'Input| Projects'!$AG222),""))),"")</f>
        <v>0</v>
      </c>
      <c r="AY222" s="186">
        <f>IFERROR(IF('Input| Overheads'!$C$42="Direct costs",SUMPRODUCT(--('Input| Projects'!$AD222="Yes"),'Calc| Overheads Allocation'!H$9,'Calc| Project Costs'!AA222),IF('Input| Overheads'!$C$42="Internal labour",SUMPRODUCT(--('Input| Projects'!$AD222="Yes"),'Calc| Overheads Allocation'!H$9,'Calc| Project Costs'!AA222,'Input| Projects'!$Y222),IF('Input| Overheads'!$C$42="DNSP defined",SUMPRODUCT(--('Input| Projects'!$AD222="Yes"),'Calc| Overheads Allocation'!H$62,'Input| Projects'!$AG222),""))),"")</f>
        <v>0</v>
      </c>
      <c r="AZ222" s="186">
        <f>IFERROR(IF('Input| Overheads'!$C$42="Direct costs",SUMPRODUCT(--('Input| Projects'!$AD222="Yes"),'Calc| Overheads Allocation'!I$9,'Calc| Project Costs'!AB222),IF('Input| Overheads'!$C$42="Internal labour",SUMPRODUCT(--('Input| Projects'!$AD222="Yes"),'Calc| Overheads Allocation'!I$9,'Calc| Project Costs'!AB222,'Input| Projects'!$Y222),IF('Input| Overheads'!$C$42="DNSP defined",SUMPRODUCT(--('Input| Projects'!$AD222="Yes"),'Calc| Overheads Allocation'!I$62,'Input| Projects'!$AG222),""))),"")</f>
        <v>0</v>
      </c>
      <c r="BA222" s="106"/>
      <c r="BB222" s="186">
        <f t="shared" si="129"/>
        <v>176.61136999999999</v>
      </c>
      <c r="BC222" s="186">
        <f t="shared" si="130"/>
        <v>0</v>
      </c>
      <c r="BD222" s="186">
        <f t="shared" si="131"/>
        <v>0</v>
      </c>
      <c r="BE222" s="186">
        <f t="shared" si="108"/>
        <v>0</v>
      </c>
      <c r="BF222" s="186">
        <f t="shared" si="109"/>
        <v>0</v>
      </c>
      <c r="BG222" s="186">
        <f t="shared" si="110"/>
        <v>0</v>
      </c>
      <c r="BH222" s="186">
        <f t="shared" si="111"/>
        <v>0</v>
      </c>
      <c r="BI222" s="97"/>
      <c r="BJ222" s="186">
        <f t="shared" si="112"/>
        <v>0</v>
      </c>
      <c r="BK222" s="186" t="str">
        <f t="shared" si="113"/>
        <v/>
      </c>
      <c r="BL222" s="186" t="str">
        <f t="shared" si="114"/>
        <v/>
      </c>
      <c r="BM222" s="186" t="str">
        <f t="shared" si="115"/>
        <v/>
      </c>
      <c r="BN222" s="186" t="str">
        <f t="shared" si="116"/>
        <v/>
      </c>
      <c r="BO222" s="186" t="str">
        <f t="shared" si="117"/>
        <v/>
      </c>
      <c r="BP222" s="186" t="str">
        <f t="shared" si="118"/>
        <v/>
      </c>
      <c r="BQ222" s="97"/>
      <c r="BR222" s="186">
        <f t="shared" si="119"/>
        <v>511.82249999999999</v>
      </c>
      <c r="BS222" s="186">
        <f t="shared" si="120"/>
        <v>0</v>
      </c>
      <c r="BT222" s="222">
        <f t="shared" si="121"/>
        <v>0</v>
      </c>
      <c r="BU222" s="222">
        <f t="shared" si="122"/>
        <v>0</v>
      </c>
      <c r="BV222" s="222">
        <f t="shared" si="123"/>
        <v>0</v>
      </c>
      <c r="BW222" s="222">
        <f t="shared" si="124"/>
        <v>0</v>
      </c>
      <c r="BX222" s="222">
        <f t="shared" si="125"/>
        <v>0</v>
      </c>
      <c r="BY222" s="106"/>
      <c r="BZ222" s="197" t="str">
        <f>IF(SUMIF('Input| Projects'!$AS$8:$CP$8,"Dx",'Input| Projects'!$AS222:$CP222)=0,"",SUMIF('Input| Projects'!$AS$8:$CP$8,"Dx",'Input| Projects'!$AS222:$CP222))</f>
        <v/>
      </c>
      <c r="CA222" s="197">
        <f>IF(SUMIF('Input| Projects'!$AS$8:$CP$8,"Tx",'Input| Projects'!$AS222:$CP222)=0,"",SUMIF('Input| Projects'!$AS$8:$CP$8,"Tx",'Input| Projects'!$AS222:$CP222))</f>
        <v>1</v>
      </c>
      <c r="CB222" s="150" t="str">
        <f t="shared" si="132"/>
        <v/>
      </c>
    </row>
    <row r="223" spans="2:80" x14ac:dyDescent="0.2">
      <c r="B223" s="201">
        <f>IFERROR('Input| Projects'!B223,"")</f>
        <v>214</v>
      </c>
      <c r="C223" s="42" t="str">
        <f>IFERROR(IF('Input| Projects'!C223="","",'Input| Projects'!C223),"")</f>
        <v>Transformer Replacement (utilising existing holdin</v>
      </c>
      <c r="D223" s="42" t="str">
        <f>IFERROR(IF('Input| Projects'!D223="","",'Input| Projects'!D223),"")</f>
        <v>REP_02.02.53</v>
      </c>
      <c r="E223" s="104"/>
      <c r="F223" s="190">
        <f>IFERROR('Input| Projects'!I223*'Input| Escalations'!$K$19,"")</f>
        <v>19659.33639</v>
      </c>
      <c r="G223" s="190">
        <f>IFERROR('Input| Projects'!J223*'Input| Escalations'!$K$19,"")</f>
        <v>0</v>
      </c>
      <c r="H223" s="190">
        <f>IFERROR('Input| Projects'!K223*'Input| Escalations'!$K$19,"")</f>
        <v>0</v>
      </c>
      <c r="I223" s="190">
        <f>IFERROR('Input| Projects'!L223*'Input| Escalations'!$K$19,"")</f>
        <v>0</v>
      </c>
      <c r="J223" s="190">
        <f>IFERROR('Input| Projects'!M223*'Input| Escalations'!$K$19,"")</f>
        <v>0</v>
      </c>
      <c r="K223" s="190">
        <f>IFERROR('Input| Projects'!N223*'Input| Escalations'!$K$19,"")</f>
        <v>0</v>
      </c>
      <c r="L223" s="190">
        <f>IFERROR('Input| Projects'!O223*'Input| Escalations'!$K$19,"")</f>
        <v>0</v>
      </c>
      <c r="M223" s="150" t="str">
        <f>IF(ABS(SUM(F223:L223)-(SUM('Input| Projects'!I223:O223)*'Input| Escalations'!$K$19))&lt;0.0000001,"",1)</f>
        <v/>
      </c>
      <c r="N223" s="192">
        <f>'Input| Projects'!$Y223*INDEX('Input| Escalations'!$H$33:$N$33,MATCH('Calc| Project Costs'!N$9,'Input| Escalations'!$H$23:$N$23,0))+'Input| Projects'!$Z223*INDEX('Input| Escalations'!$H$34:$N$34,MATCH('Calc| Project Costs'!N$9,'Input| Escalations'!$H$23:$N$23,0))+'Input| Projects'!$AA223*INDEX('Input| Escalations'!$H$35:$N$35,MATCH('Calc| Project Costs'!N$9,'Input| Escalations'!$H$23:$N$23,0))+1</f>
        <v>1</v>
      </c>
      <c r="O223" s="192">
        <f>'Input| Projects'!$Y223*INDEX('Input| Escalations'!$H$33:$N$33,MATCH('Calc| Project Costs'!O$9,'Input| Escalations'!$H$23:$N$23,0))+'Input| Projects'!$Z223*INDEX('Input| Escalations'!$H$34:$N$34,MATCH('Calc| Project Costs'!O$9,'Input| Escalations'!$H$23:$N$23,0))+'Input| Projects'!$AA223*INDEX('Input| Escalations'!$H$35:$N$35,MATCH('Calc| Project Costs'!O$9,'Input| Escalations'!$H$23:$N$23,0))+1</f>
        <v>1</v>
      </c>
      <c r="P223" s="192">
        <f>'Input| Projects'!$Y223*INDEX('Input| Escalations'!$H$33:$N$33,MATCH('Calc| Project Costs'!P$9,'Input| Escalations'!$H$23:$N$23,0))+'Input| Projects'!$Z223*INDEX('Input| Escalations'!$H$34:$N$34,MATCH('Calc| Project Costs'!P$9,'Input| Escalations'!$H$23:$N$23,0))+'Input| Projects'!$AA223*INDEX('Input| Escalations'!$H$35:$N$35,MATCH('Calc| Project Costs'!P$9,'Input| Escalations'!$H$23:$N$23,0))+1</f>
        <v>1</v>
      </c>
      <c r="Q223" s="192">
        <f>'Input| Projects'!$Y223*INDEX('Input| Escalations'!$H$33:$N$33,MATCH('Calc| Project Costs'!Q$9,'Input| Escalations'!$H$23:$N$23,0))+'Input| Projects'!$Z223*INDEX('Input| Escalations'!$H$34:$N$34,MATCH('Calc| Project Costs'!Q$9,'Input| Escalations'!$H$23:$N$23,0))+'Input| Projects'!$AA223*INDEX('Input| Escalations'!$H$35:$N$35,MATCH('Calc| Project Costs'!Q$9,'Input| Escalations'!$H$23:$N$23,0))+1</f>
        <v>1</v>
      </c>
      <c r="R223" s="192">
        <f>'Input| Projects'!$Y223*INDEX('Input| Escalations'!$H$33:$N$33,MATCH('Calc| Project Costs'!R$9,'Input| Escalations'!$H$23:$N$23,0))+'Input| Projects'!$Z223*INDEX('Input| Escalations'!$H$34:$N$34,MATCH('Calc| Project Costs'!R$9,'Input| Escalations'!$H$23:$N$23,0))+'Input| Projects'!$AA223*INDEX('Input| Escalations'!$H$35:$N$35,MATCH('Calc| Project Costs'!R$9,'Input| Escalations'!$H$23:$N$23,0))+1</f>
        <v>1</v>
      </c>
      <c r="S223" s="192">
        <f>'Input| Projects'!$Y223*INDEX('Input| Escalations'!$H$33:$N$33,MATCH('Calc| Project Costs'!S$9,'Input| Escalations'!$H$23:$N$23,0))+'Input| Projects'!$Z223*INDEX('Input| Escalations'!$H$34:$N$34,MATCH('Calc| Project Costs'!S$9,'Input| Escalations'!$H$23:$N$23,0))+'Input| Projects'!$AA223*INDEX('Input| Escalations'!$H$35:$N$35,MATCH('Calc| Project Costs'!S$9,'Input| Escalations'!$H$23:$N$23,0))+1</f>
        <v>1</v>
      </c>
      <c r="T223" s="192">
        <f>'Input| Projects'!$Y223*INDEX('Input| Escalations'!$H$33:$N$33,MATCH('Calc| Project Costs'!T$9,'Input| Escalations'!$H$23:$N$23,0))+'Input| Projects'!$Z223*INDEX('Input| Escalations'!$H$34:$N$34,MATCH('Calc| Project Costs'!T$9,'Input| Escalations'!$H$23:$N$23,0))+'Input| Projects'!$AA223*INDEX('Input| Escalations'!$H$35:$N$35,MATCH('Calc| Project Costs'!T$9,'Input| Escalations'!$H$23:$N$23,0))+1</f>
        <v>1</v>
      </c>
      <c r="U223" s="106"/>
      <c r="V223" s="186">
        <f t="shared" si="126"/>
        <v>19659.33639</v>
      </c>
      <c r="W223" s="186">
        <f t="shared" si="127"/>
        <v>0</v>
      </c>
      <c r="X223" s="186">
        <f t="shared" si="128"/>
        <v>0</v>
      </c>
      <c r="Y223" s="186">
        <f t="shared" si="104"/>
        <v>0</v>
      </c>
      <c r="Z223" s="186">
        <f t="shared" si="105"/>
        <v>0</v>
      </c>
      <c r="AA223" s="186">
        <f t="shared" si="106"/>
        <v>0</v>
      </c>
      <c r="AB223" s="186">
        <f t="shared" si="107"/>
        <v>0</v>
      </c>
      <c r="AC223" s="106"/>
      <c r="AD223" s="186">
        <f>'Input| Projects'!Q223*N223*'Input| Escalations'!$K$19</f>
        <v>0</v>
      </c>
      <c r="AE223" s="186">
        <f>'Input| Projects'!R223*O223*'Input| Escalations'!$K$19</f>
        <v>0</v>
      </c>
      <c r="AF223" s="186">
        <f>'Input| Projects'!S223*P223*'Input| Escalations'!$K$19</f>
        <v>0</v>
      </c>
      <c r="AG223" s="186">
        <f>'Input| Projects'!T223*Q223*'Input| Escalations'!$K$19</f>
        <v>0</v>
      </c>
      <c r="AH223" s="186">
        <f>'Input| Projects'!U223*R223*'Input| Escalations'!$K$19</f>
        <v>0</v>
      </c>
      <c r="AI223" s="186">
        <f>'Input| Projects'!V223*S223*'Input| Escalations'!$K$19</f>
        <v>0</v>
      </c>
      <c r="AJ223" s="186">
        <f>'Input| Projects'!W223*T223*'Input| Escalations'!$K$19</f>
        <v>0</v>
      </c>
      <c r="AK223" s="106"/>
      <c r="AL223" s="186">
        <f>IFERROR(IF('Input| Overheads'!$C$42="Direct costs",SUMPRODUCT(--('Input| Projects'!$AC223="Yes"),'Calc| Overheads Allocation'!C$8,'Calc| Project Costs'!V223),IF('Input| Overheads'!$C$42="Internal labour",SUMPRODUCT(--('Input| Projects'!$AC223="Yes"),'Calc| Overheads Allocation'!C$8,'Calc| Project Costs'!V223,'Input| Projects'!$Y223),IF('Input| Overheads'!$C$42="DNSP defined",SUMPRODUCT(--('Input| Projects'!$AC223="Yes"),'Calc| Overheads Allocation'!C$61,'Input| Projects'!$AF223),""))),"")</f>
        <v>1880.4517299999998</v>
      </c>
      <c r="AM223" s="186">
        <f>IFERROR(IF('Input| Overheads'!$C$42="Direct costs",SUMPRODUCT(--('Input| Projects'!$AC223="Yes"),'Calc| Overheads Allocation'!D$8,'Calc| Project Costs'!W223),IF('Input| Overheads'!$C$42="Internal labour",SUMPRODUCT(--('Input| Projects'!$AC223="Yes"),'Calc| Overheads Allocation'!D$8,'Calc| Project Costs'!W223,'Input| Projects'!$Y223),IF('Input| Overheads'!$C$42="DNSP defined",SUMPRODUCT(--('Input| Projects'!$AC223="Yes"),'Calc| Overheads Allocation'!D$61,'Input| Projects'!$AF223),""))),"")</f>
        <v>0</v>
      </c>
      <c r="AN223" s="186">
        <f>IFERROR(IF('Input| Overheads'!$C$42="Direct costs",SUMPRODUCT(--('Input| Projects'!$AC223="Yes"),'Calc| Overheads Allocation'!E$8,'Calc| Project Costs'!X223),IF('Input| Overheads'!$C$42="Internal labour",SUMPRODUCT(--('Input| Projects'!$AC223="Yes"),'Calc| Overheads Allocation'!E$8,'Calc| Project Costs'!X223,'Input| Projects'!$Y223),IF('Input| Overheads'!$C$42="DNSP defined",SUMPRODUCT(--('Input| Projects'!$AC223="Yes"),'Calc| Overheads Allocation'!E$61,'Input| Projects'!$AF223),""))),"")</f>
        <v>0</v>
      </c>
      <c r="AO223" s="186">
        <f>IFERROR(IF('Input| Overheads'!$C$42="Direct costs",SUMPRODUCT(--('Input| Projects'!$AC223="Yes"),'Calc| Overheads Allocation'!F$8,'Calc| Project Costs'!Y223),IF('Input| Overheads'!$C$42="Internal labour",SUMPRODUCT(--('Input| Projects'!$AC223="Yes"),'Calc| Overheads Allocation'!F$8,'Calc| Project Costs'!Y223,'Input| Projects'!$Y223),IF('Input| Overheads'!$C$42="DNSP defined",SUMPRODUCT(--('Input| Projects'!$AC223="Yes"),'Calc| Overheads Allocation'!F$61,'Input| Projects'!$AF223),""))),"")</f>
        <v>0</v>
      </c>
      <c r="AP223" s="186">
        <f>IFERROR(IF('Input| Overheads'!$C$42="Direct costs",SUMPRODUCT(--('Input| Projects'!$AC223="Yes"),'Calc| Overheads Allocation'!G$8,'Calc| Project Costs'!Z223),IF('Input| Overheads'!$C$42="Internal labour",SUMPRODUCT(--('Input| Projects'!$AC223="Yes"),'Calc| Overheads Allocation'!G$8,'Calc| Project Costs'!Z223,'Input| Projects'!$Y223),IF('Input| Overheads'!$C$42="DNSP defined",SUMPRODUCT(--('Input| Projects'!$AC223="Yes"),'Calc| Overheads Allocation'!G$61,'Input| Projects'!$AF223),""))),"")</f>
        <v>0</v>
      </c>
      <c r="AQ223" s="186">
        <f>IFERROR(IF('Input| Overheads'!$C$42="Direct costs",SUMPRODUCT(--('Input| Projects'!$AC223="Yes"),'Calc| Overheads Allocation'!H$8,'Calc| Project Costs'!AA223),IF('Input| Overheads'!$C$42="Internal labour",SUMPRODUCT(--('Input| Projects'!$AC223="Yes"),'Calc| Overheads Allocation'!H$8,'Calc| Project Costs'!AA223,'Input| Projects'!$Y223),IF('Input| Overheads'!$C$42="DNSP defined",SUMPRODUCT(--('Input| Projects'!$AC223="Yes"),'Calc| Overheads Allocation'!H$61,'Input| Projects'!$AF223),""))),"")</f>
        <v>0</v>
      </c>
      <c r="AR223" s="186">
        <f>IFERROR(IF('Input| Overheads'!$C$42="Direct costs",SUMPRODUCT(--('Input| Projects'!$AC223="Yes"),'Calc| Overheads Allocation'!I$8,'Calc| Project Costs'!AB223),IF('Input| Overheads'!$C$42="Internal labour",SUMPRODUCT(--('Input| Projects'!$AC223="Yes"),'Calc| Overheads Allocation'!I$8,'Calc| Project Costs'!AB223,'Input| Projects'!$Y223),IF('Input| Overheads'!$C$42="DNSP defined",SUMPRODUCT(--('Input| Projects'!$AC223="Yes"),'Calc| Overheads Allocation'!I$61,'Input| Projects'!$AF223),""))),"")</f>
        <v>0</v>
      </c>
      <c r="AS223" s="106"/>
      <c r="AT223" s="186">
        <f>IFERROR(IF('Input| Overheads'!$C$42="Direct costs",SUMPRODUCT(--('Input| Projects'!$AD223="Yes"),'Calc| Overheads Allocation'!C$9,'Calc| Project Costs'!V223),IF('Input| Overheads'!$C$42="Internal labour",SUMPRODUCT(--('Input| Projects'!$AD223="Yes"),'Calc| Overheads Allocation'!C$9,'Calc| Project Costs'!V223,'Input| Projects'!$Y223),IF('Input| Overheads'!$C$42="DNSP defined",SUMPRODUCT(--('Input| Projects'!$AD223="Yes"),'Calc| Overheads Allocation'!C$62,'Input| Projects'!$AG223),""))),"")</f>
        <v>0</v>
      </c>
      <c r="AU223" s="186">
        <f>IFERROR(IF('Input| Overheads'!$C$42="Direct costs",SUMPRODUCT(--('Input| Projects'!$AD223="Yes"),'Calc| Overheads Allocation'!D$9,'Calc| Project Costs'!W223),IF('Input| Overheads'!$C$42="Internal labour",SUMPRODUCT(--('Input| Projects'!$AD223="Yes"),'Calc| Overheads Allocation'!D$9,'Calc| Project Costs'!W223,'Input| Projects'!$Y223),IF('Input| Overheads'!$C$42="DNSP defined",SUMPRODUCT(--('Input| Projects'!$AD223="Yes"),'Calc| Overheads Allocation'!D$62,'Input| Projects'!$AG223),""))),"")</f>
        <v>0</v>
      </c>
      <c r="AV223" s="186">
        <f>IFERROR(IF('Input| Overheads'!$C$42="Direct costs",SUMPRODUCT(--('Input| Projects'!$AD223="Yes"),'Calc| Overheads Allocation'!E$9,'Calc| Project Costs'!X223),IF('Input| Overheads'!$C$42="Internal labour",SUMPRODUCT(--('Input| Projects'!$AD223="Yes"),'Calc| Overheads Allocation'!E$9,'Calc| Project Costs'!X223,'Input| Projects'!$Y223),IF('Input| Overheads'!$C$42="DNSP defined",SUMPRODUCT(--('Input| Projects'!$AD223="Yes"),'Calc| Overheads Allocation'!E$62,'Input| Projects'!$AG223),""))),"")</f>
        <v>0</v>
      </c>
      <c r="AW223" s="186">
        <f>IFERROR(IF('Input| Overheads'!$C$42="Direct costs",SUMPRODUCT(--('Input| Projects'!$AD223="Yes"),'Calc| Overheads Allocation'!F$9,'Calc| Project Costs'!Y223),IF('Input| Overheads'!$C$42="Internal labour",SUMPRODUCT(--('Input| Projects'!$AD223="Yes"),'Calc| Overheads Allocation'!F$9,'Calc| Project Costs'!Y223,'Input| Projects'!$Y223),IF('Input| Overheads'!$C$42="DNSP defined",SUMPRODUCT(--('Input| Projects'!$AD223="Yes"),'Calc| Overheads Allocation'!F$62,'Input| Projects'!$AG223),""))),"")</f>
        <v>0</v>
      </c>
      <c r="AX223" s="186">
        <f>IFERROR(IF('Input| Overheads'!$C$42="Direct costs",SUMPRODUCT(--('Input| Projects'!$AD223="Yes"),'Calc| Overheads Allocation'!G$9,'Calc| Project Costs'!Z223),IF('Input| Overheads'!$C$42="Internal labour",SUMPRODUCT(--('Input| Projects'!$AD223="Yes"),'Calc| Overheads Allocation'!G$9,'Calc| Project Costs'!Z223,'Input| Projects'!$Y223),IF('Input| Overheads'!$C$42="DNSP defined",SUMPRODUCT(--('Input| Projects'!$AD223="Yes"),'Calc| Overheads Allocation'!G$62,'Input| Projects'!$AG223),""))),"")</f>
        <v>0</v>
      </c>
      <c r="AY223" s="186">
        <f>IFERROR(IF('Input| Overheads'!$C$42="Direct costs",SUMPRODUCT(--('Input| Projects'!$AD223="Yes"),'Calc| Overheads Allocation'!H$9,'Calc| Project Costs'!AA223),IF('Input| Overheads'!$C$42="Internal labour",SUMPRODUCT(--('Input| Projects'!$AD223="Yes"),'Calc| Overheads Allocation'!H$9,'Calc| Project Costs'!AA223,'Input| Projects'!$Y223),IF('Input| Overheads'!$C$42="DNSP defined",SUMPRODUCT(--('Input| Projects'!$AD223="Yes"),'Calc| Overheads Allocation'!H$62,'Input| Projects'!$AG223),""))),"")</f>
        <v>0</v>
      </c>
      <c r="AZ223" s="186">
        <f>IFERROR(IF('Input| Overheads'!$C$42="Direct costs",SUMPRODUCT(--('Input| Projects'!$AD223="Yes"),'Calc| Overheads Allocation'!I$9,'Calc| Project Costs'!AB223),IF('Input| Overheads'!$C$42="Internal labour",SUMPRODUCT(--('Input| Projects'!$AD223="Yes"),'Calc| Overheads Allocation'!I$9,'Calc| Project Costs'!AB223,'Input| Projects'!$Y223),IF('Input| Overheads'!$C$42="DNSP defined",SUMPRODUCT(--('Input| Projects'!$AD223="Yes"),'Calc| Overheads Allocation'!I$62,'Input| Projects'!$AG223),""))),"")</f>
        <v>0</v>
      </c>
      <c r="BA223" s="106"/>
      <c r="BB223" s="186">
        <f t="shared" si="129"/>
        <v>1880.4517299999998</v>
      </c>
      <c r="BC223" s="186">
        <f t="shared" si="130"/>
        <v>0</v>
      </c>
      <c r="BD223" s="186">
        <f t="shared" si="131"/>
        <v>0</v>
      </c>
      <c r="BE223" s="186">
        <f t="shared" si="108"/>
        <v>0</v>
      </c>
      <c r="BF223" s="186">
        <f t="shared" si="109"/>
        <v>0</v>
      </c>
      <c r="BG223" s="186">
        <f t="shared" si="110"/>
        <v>0</v>
      </c>
      <c r="BH223" s="186">
        <f t="shared" si="111"/>
        <v>0</v>
      </c>
      <c r="BI223" s="97"/>
      <c r="BJ223" s="186">
        <f t="shared" si="112"/>
        <v>0</v>
      </c>
      <c r="BK223" s="186" t="str">
        <f t="shared" si="113"/>
        <v/>
      </c>
      <c r="BL223" s="186" t="str">
        <f t="shared" si="114"/>
        <v/>
      </c>
      <c r="BM223" s="186" t="str">
        <f t="shared" si="115"/>
        <v/>
      </c>
      <c r="BN223" s="186" t="str">
        <f t="shared" si="116"/>
        <v/>
      </c>
      <c r="BO223" s="186" t="str">
        <f t="shared" si="117"/>
        <v/>
      </c>
      <c r="BP223" s="186" t="str">
        <f t="shared" si="118"/>
        <v/>
      </c>
      <c r="BQ223" s="97"/>
      <c r="BR223" s="186">
        <f t="shared" si="119"/>
        <v>21539.788120000001</v>
      </c>
      <c r="BS223" s="186">
        <f t="shared" si="120"/>
        <v>0</v>
      </c>
      <c r="BT223" s="222">
        <f t="shared" si="121"/>
        <v>0</v>
      </c>
      <c r="BU223" s="222">
        <f t="shared" si="122"/>
        <v>0</v>
      </c>
      <c r="BV223" s="222">
        <f t="shared" si="123"/>
        <v>0</v>
      </c>
      <c r="BW223" s="222">
        <f t="shared" si="124"/>
        <v>0</v>
      </c>
      <c r="BX223" s="222">
        <f t="shared" si="125"/>
        <v>0</v>
      </c>
      <c r="BY223" s="106"/>
      <c r="BZ223" s="197">
        <f>IF(SUMIF('Input| Projects'!$AS$8:$CP$8,"Dx",'Input| Projects'!$AS223:$CP223)=0,"",SUMIF('Input| Projects'!$AS$8:$CP$8,"Dx",'Input| Projects'!$AS223:$CP223))</f>
        <v>0.94389022848011173</v>
      </c>
      <c r="CA223" s="197">
        <f>IF(SUMIF('Input| Projects'!$AS$8:$CP$8,"Tx",'Input| Projects'!$AS223:$CP223)=0,"",SUMIF('Input| Projects'!$AS$8:$CP$8,"Tx",'Input| Projects'!$AS223:$CP223))</f>
        <v>5.6109771519888087E-2</v>
      </c>
      <c r="CB223" s="150" t="str">
        <f t="shared" si="132"/>
        <v/>
      </c>
    </row>
    <row r="224" spans="2:80" x14ac:dyDescent="0.2">
      <c r="B224" s="201">
        <f>IFERROR('Input| Projects'!B224,"")</f>
        <v>215</v>
      </c>
      <c r="C224" s="42" t="str">
        <f>IFERROR(IF('Input| Projects'!C224="","",'Input| Projects'!C224),"")</f>
        <v>CLC Controllers - ZN</v>
      </c>
      <c r="D224" s="42" t="str">
        <f>IFERROR(IF('Input| Projects'!D224="","",'Input| Projects'!D224),"")</f>
        <v>REP_02.02.54</v>
      </c>
      <c r="E224" s="104"/>
      <c r="F224" s="190">
        <f>IFERROR('Input| Projects'!I224*'Input| Escalations'!$K$19,"")</f>
        <v>86.867869999999996</v>
      </c>
      <c r="G224" s="190">
        <f>IFERROR('Input| Projects'!J224*'Input| Escalations'!$K$19,"")</f>
        <v>0</v>
      </c>
      <c r="H224" s="190">
        <f>IFERROR('Input| Projects'!K224*'Input| Escalations'!$K$19,"")</f>
        <v>0</v>
      </c>
      <c r="I224" s="190">
        <f>IFERROR('Input| Projects'!L224*'Input| Escalations'!$K$19,"")</f>
        <v>0</v>
      </c>
      <c r="J224" s="190">
        <f>IFERROR('Input| Projects'!M224*'Input| Escalations'!$K$19,"")</f>
        <v>0</v>
      </c>
      <c r="K224" s="190">
        <f>IFERROR('Input| Projects'!N224*'Input| Escalations'!$K$19,"")</f>
        <v>0</v>
      </c>
      <c r="L224" s="190">
        <f>IFERROR('Input| Projects'!O224*'Input| Escalations'!$K$19,"")</f>
        <v>0</v>
      </c>
      <c r="M224" s="150" t="str">
        <f>IF(ABS(SUM(F224:L224)-(SUM('Input| Projects'!I224:O224)*'Input| Escalations'!$K$19))&lt;0.0000001,"",1)</f>
        <v/>
      </c>
      <c r="N224" s="192">
        <f>'Input| Projects'!$Y224*INDEX('Input| Escalations'!$H$33:$N$33,MATCH('Calc| Project Costs'!N$9,'Input| Escalations'!$H$23:$N$23,0))+'Input| Projects'!$Z224*INDEX('Input| Escalations'!$H$34:$N$34,MATCH('Calc| Project Costs'!N$9,'Input| Escalations'!$H$23:$N$23,0))+'Input| Projects'!$AA224*INDEX('Input| Escalations'!$H$35:$N$35,MATCH('Calc| Project Costs'!N$9,'Input| Escalations'!$H$23:$N$23,0))+1</f>
        <v>1</v>
      </c>
      <c r="O224" s="192">
        <f>'Input| Projects'!$Y224*INDEX('Input| Escalations'!$H$33:$N$33,MATCH('Calc| Project Costs'!O$9,'Input| Escalations'!$H$23:$N$23,0))+'Input| Projects'!$Z224*INDEX('Input| Escalations'!$H$34:$N$34,MATCH('Calc| Project Costs'!O$9,'Input| Escalations'!$H$23:$N$23,0))+'Input| Projects'!$AA224*INDEX('Input| Escalations'!$H$35:$N$35,MATCH('Calc| Project Costs'!O$9,'Input| Escalations'!$H$23:$N$23,0))+1</f>
        <v>1</v>
      </c>
      <c r="P224" s="192">
        <f>'Input| Projects'!$Y224*INDEX('Input| Escalations'!$H$33:$N$33,MATCH('Calc| Project Costs'!P$9,'Input| Escalations'!$H$23:$N$23,0))+'Input| Projects'!$Z224*INDEX('Input| Escalations'!$H$34:$N$34,MATCH('Calc| Project Costs'!P$9,'Input| Escalations'!$H$23:$N$23,0))+'Input| Projects'!$AA224*INDEX('Input| Escalations'!$H$35:$N$35,MATCH('Calc| Project Costs'!P$9,'Input| Escalations'!$H$23:$N$23,0))+1</f>
        <v>1</v>
      </c>
      <c r="Q224" s="192">
        <f>'Input| Projects'!$Y224*INDEX('Input| Escalations'!$H$33:$N$33,MATCH('Calc| Project Costs'!Q$9,'Input| Escalations'!$H$23:$N$23,0))+'Input| Projects'!$Z224*INDEX('Input| Escalations'!$H$34:$N$34,MATCH('Calc| Project Costs'!Q$9,'Input| Escalations'!$H$23:$N$23,0))+'Input| Projects'!$AA224*INDEX('Input| Escalations'!$H$35:$N$35,MATCH('Calc| Project Costs'!Q$9,'Input| Escalations'!$H$23:$N$23,0))+1</f>
        <v>1</v>
      </c>
      <c r="R224" s="192">
        <f>'Input| Projects'!$Y224*INDEX('Input| Escalations'!$H$33:$N$33,MATCH('Calc| Project Costs'!R$9,'Input| Escalations'!$H$23:$N$23,0))+'Input| Projects'!$Z224*INDEX('Input| Escalations'!$H$34:$N$34,MATCH('Calc| Project Costs'!R$9,'Input| Escalations'!$H$23:$N$23,0))+'Input| Projects'!$AA224*INDEX('Input| Escalations'!$H$35:$N$35,MATCH('Calc| Project Costs'!R$9,'Input| Escalations'!$H$23:$N$23,0))+1</f>
        <v>1</v>
      </c>
      <c r="S224" s="192">
        <f>'Input| Projects'!$Y224*INDEX('Input| Escalations'!$H$33:$N$33,MATCH('Calc| Project Costs'!S$9,'Input| Escalations'!$H$23:$N$23,0))+'Input| Projects'!$Z224*INDEX('Input| Escalations'!$H$34:$N$34,MATCH('Calc| Project Costs'!S$9,'Input| Escalations'!$H$23:$N$23,0))+'Input| Projects'!$AA224*INDEX('Input| Escalations'!$H$35:$N$35,MATCH('Calc| Project Costs'!S$9,'Input| Escalations'!$H$23:$N$23,0))+1</f>
        <v>1</v>
      </c>
      <c r="T224" s="192">
        <f>'Input| Projects'!$Y224*INDEX('Input| Escalations'!$H$33:$N$33,MATCH('Calc| Project Costs'!T$9,'Input| Escalations'!$H$23:$N$23,0))+'Input| Projects'!$Z224*INDEX('Input| Escalations'!$H$34:$N$34,MATCH('Calc| Project Costs'!T$9,'Input| Escalations'!$H$23:$N$23,0))+'Input| Projects'!$AA224*INDEX('Input| Escalations'!$H$35:$N$35,MATCH('Calc| Project Costs'!T$9,'Input| Escalations'!$H$23:$N$23,0))+1</f>
        <v>1</v>
      </c>
      <c r="U224" s="106"/>
      <c r="V224" s="186">
        <f t="shared" si="126"/>
        <v>86.867869999999996</v>
      </c>
      <c r="W224" s="186">
        <f t="shared" si="127"/>
        <v>0</v>
      </c>
      <c r="X224" s="186">
        <f t="shared" si="128"/>
        <v>0</v>
      </c>
      <c r="Y224" s="186">
        <f t="shared" si="104"/>
        <v>0</v>
      </c>
      <c r="Z224" s="186">
        <f t="shared" si="105"/>
        <v>0</v>
      </c>
      <c r="AA224" s="186">
        <f t="shared" si="106"/>
        <v>0</v>
      </c>
      <c r="AB224" s="186">
        <f t="shared" si="107"/>
        <v>0</v>
      </c>
      <c r="AC224" s="106"/>
      <c r="AD224" s="186">
        <f>'Input| Projects'!Q224*N224*'Input| Escalations'!$K$19</f>
        <v>0</v>
      </c>
      <c r="AE224" s="186">
        <f>'Input| Projects'!R224*O224*'Input| Escalations'!$K$19</f>
        <v>0</v>
      </c>
      <c r="AF224" s="186">
        <f>'Input| Projects'!S224*P224*'Input| Escalations'!$K$19</f>
        <v>0</v>
      </c>
      <c r="AG224" s="186">
        <f>'Input| Projects'!T224*Q224*'Input| Escalations'!$K$19</f>
        <v>0</v>
      </c>
      <c r="AH224" s="186">
        <f>'Input| Projects'!U224*R224*'Input| Escalations'!$K$19</f>
        <v>0</v>
      </c>
      <c r="AI224" s="186">
        <f>'Input| Projects'!V224*S224*'Input| Escalations'!$K$19</f>
        <v>0</v>
      </c>
      <c r="AJ224" s="186">
        <f>'Input| Projects'!W224*T224*'Input| Escalations'!$K$19</f>
        <v>0</v>
      </c>
      <c r="AK224" s="106"/>
      <c r="AL224" s="186">
        <f>IFERROR(IF('Input| Overheads'!$C$42="Direct costs",SUMPRODUCT(--('Input| Projects'!$AC224="Yes"),'Calc| Overheads Allocation'!C$8,'Calc| Project Costs'!V224),IF('Input| Overheads'!$C$42="Internal labour",SUMPRODUCT(--('Input| Projects'!$AC224="Yes"),'Calc| Overheads Allocation'!C$8,'Calc| Project Costs'!V224,'Input| Projects'!$Y224),IF('Input| Overheads'!$C$42="DNSP defined",SUMPRODUCT(--('Input| Projects'!$AC224="Yes"),'Calc| Overheads Allocation'!C$61,'Input| Projects'!$AF224),""))),"")</f>
        <v>0.99258999999999997</v>
      </c>
      <c r="AM224" s="186">
        <f>IFERROR(IF('Input| Overheads'!$C$42="Direct costs",SUMPRODUCT(--('Input| Projects'!$AC224="Yes"),'Calc| Overheads Allocation'!D$8,'Calc| Project Costs'!W224),IF('Input| Overheads'!$C$42="Internal labour",SUMPRODUCT(--('Input| Projects'!$AC224="Yes"),'Calc| Overheads Allocation'!D$8,'Calc| Project Costs'!W224,'Input| Projects'!$Y224),IF('Input| Overheads'!$C$42="DNSP defined",SUMPRODUCT(--('Input| Projects'!$AC224="Yes"),'Calc| Overheads Allocation'!D$61,'Input| Projects'!$AF224),""))),"")</f>
        <v>0</v>
      </c>
      <c r="AN224" s="186">
        <f>IFERROR(IF('Input| Overheads'!$C$42="Direct costs",SUMPRODUCT(--('Input| Projects'!$AC224="Yes"),'Calc| Overheads Allocation'!E$8,'Calc| Project Costs'!X224),IF('Input| Overheads'!$C$42="Internal labour",SUMPRODUCT(--('Input| Projects'!$AC224="Yes"),'Calc| Overheads Allocation'!E$8,'Calc| Project Costs'!X224,'Input| Projects'!$Y224),IF('Input| Overheads'!$C$42="DNSP defined",SUMPRODUCT(--('Input| Projects'!$AC224="Yes"),'Calc| Overheads Allocation'!E$61,'Input| Projects'!$AF224),""))),"")</f>
        <v>0</v>
      </c>
      <c r="AO224" s="186">
        <f>IFERROR(IF('Input| Overheads'!$C$42="Direct costs",SUMPRODUCT(--('Input| Projects'!$AC224="Yes"),'Calc| Overheads Allocation'!F$8,'Calc| Project Costs'!Y224),IF('Input| Overheads'!$C$42="Internal labour",SUMPRODUCT(--('Input| Projects'!$AC224="Yes"),'Calc| Overheads Allocation'!F$8,'Calc| Project Costs'!Y224,'Input| Projects'!$Y224),IF('Input| Overheads'!$C$42="DNSP defined",SUMPRODUCT(--('Input| Projects'!$AC224="Yes"),'Calc| Overheads Allocation'!F$61,'Input| Projects'!$AF224),""))),"")</f>
        <v>0</v>
      </c>
      <c r="AP224" s="186">
        <f>IFERROR(IF('Input| Overheads'!$C$42="Direct costs",SUMPRODUCT(--('Input| Projects'!$AC224="Yes"),'Calc| Overheads Allocation'!G$8,'Calc| Project Costs'!Z224),IF('Input| Overheads'!$C$42="Internal labour",SUMPRODUCT(--('Input| Projects'!$AC224="Yes"),'Calc| Overheads Allocation'!G$8,'Calc| Project Costs'!Z224,'Input| Projects'!$Y224),IF('Input| Overheads'!$C$42="DNSP defined",SUMPRODUCT(--('Input| Projects'!$AC224="Yes"),'Calc| Overheads Allocation'!G$61,'Input| Projects'!$AF224),""))),"")</f>
        <v>0</v>
      </c>
      <c r="AQ224" s="186">
        <f>IFERROR(IF('Input| Overheads'!$C$42="Direct costs",SUMPRODUCT(--('Input| Projects'!$AC224="Yes"),'Calc| Overheads Allocation'!H$8,'Calc| Project Costs'!AA224),IF('Input| Overheads'!$C$42="Internal labour",SUMPRODUCT(--('Input| Projects'!$AC224="Yes"),'Calc| Overheads Allocation'!H$8,'Calc| Project Costs'!AA224,'Input| Projects'!$Y224),IF('Input| Overheads'!$C$42="DNSP defined",SUMPRODUCT(--('Input| Projects'!$AC224="Yes"),'Calc| Overheads Allocation'!H$61,'Input| Projects'!$AF224),""))),"")</f>
        <v>0</v>
      </c>
      <c r="AR224" s="186">
        <f>IFERROR(IF('Input| Overheads'!$C$42="Direct costs",SUMPRODUCT(--('Input| Projects'!$AC224="Yes"),'Calc| Overheads Allocation'!I$8,'Calc| Project Costs'!AB224),IF('Input| Overheads'!$C$42="Internal labour",SUMPRODUCT(--('Input| Projects'!$AC224="Yes"),'Calc| Overheads Allocation'!I$8,'Calc| Project Costs'!AB224,'Input| Projects'!$Y224),IF('Input| Overheads'!$C$42="DNSP defined",SUMPRODUCT(--('Input| Projects'!$AC224="Yes"),'Calc| Overheads Allocation'!I$61,'Input| Projects'!$AF224),""))),"")</f>
        <v>0</v>
      </c>
      <c r="AS224" s="106"/>
      <c r="AT224" s="186">
        <f>IFERROR(IF('Input| Overheads'!$C$42="Direct costs",SUMPRODUCT(--('Input| Projects'!$AD224="Yes"),'Calc| Overheads Allocation'!C$9,'Calc| Project Costs'!V224),IF('Input| Overheads'!$C$42="Internal labour",SUMPRODUCT(--('Input| Projects'!$AD224="Yes"),'Calc| Overheads Allocation'!C$9,'Calc| Project Costs'!V224,'Input| Projects'!$Y224),IF('Input| Overheads'!$C$42="DNSP defined",SUMPRODUCT(--('Input| Projects'!$AD224="Yes"),'Calc| Overheads Allocation'!C$62,'Input| Projects'!$AG224),""))),"")</f>
        <v>0</v>
      </c>
      <c r="AU224" s="186">
        <f>IFERROR(IF('Input| Overheads'!$C$42="Direct costs",SUMPRODUCT(--('Input| Projects'!$AD224="Yes"),'Calc| Overheads Allocation'!D$9,'Calc| Project Costs'!W224),IF('Input| Overheads'!$C$42="Internal labour",SUMPRODUCT(--('Input| Projects'!$AD224="Yes"),'Calc| Overheads Allocation'!D$9,'Calc| Project Costs'!W224,'Input| Projects'!$Y224),IF('Input| Overheads'!$C$42="DNSP defined",SUMPRODUCT(--('Input| Projects'!$AD224="Yes"),'Calc| Overheads Allocation'!D$62,'Input| Projects'!$AG224),""))),"")</f>
        <v>0</v>
      </c>
      <c r="AV224" s="186">
        <f>IFERROR(IF('Input| Overheads'!$C$42="Direct costs",SUMPRODUCT(--('Input| Projects'!$AD224="Yes"),'Calc| Overheads Allocation'!E$9,'Calc| Project Costs'!X224),IF('Input| Overheads'!$C$42="Internal labour",SUMPRODUCT(--('Input| Projects'!$AD224="Yes"),'Calc| Overheads Allocation'!E$9,'Calc| Project Costs'!X224,'Input| Projects'!$Y224),IF('Input| Overheads'!$C$42="DNSP defined",SUMPRODUCT(--('Input| Projects'!$AD224="Yes"),'Calc| Overheads Allocation'!E$62,'Input| Projects'!$AG224),""))),"")</f>
        <v>0</v>
      </c>
      <c r="AW224" s="186">
        <f>IFERROR(IF('Input| Overheads'!$C$42="Direct costs",SUMPRODUCT(--('Input| Projects'!$AD224="Yes"),'Calc| Overheads Allocation'!F$9,'Calc| Project Costs'!Y224),IF('Input| Overheads'!$C$42="Internal labour",SUMPRODUCT(--('Input| Projects'!$AD224="Yes"),'Calc| Overheads Allocation'!F$9,'Calc| Project Costs'!Y224,'Input| Projects'!$Y224),IF('Input| Overheads'!$C$42="DNSP defined",SUMPRODUCT(--('Input| Projects'!$AD224="Yes"),'Calc| Overheads Allocation'!F$62,'Input| Projects'!$AG224),""))),"")</f>
        <v>0</v>
      </c>
      <c r="AX224" s="186">
        <f>IFERROR(IF('Input| Overheads'!$C$42="Direct costs",SUMPRODUCT(--('Input| Projects'!$AD224="Yes"),'Calc| Overheads Allocation'!G$9,'Calc| Project Costs'!Z224),IF('Input| Overheads'!$C$42="Internal labour",SUMPRODUCT(--('Input| Projects'!$AD224="Yes"),'Calc| Overheads Allocation'!G$9,'Calc| Project Costs'!Z224,'Input| Projects'!$Y224),IF('Input| Overheads'!$C$42="DNSP defined",SUMPRODUCT(--('Input| Projects'!$AD224="Yes"),'Calc| Overheads Allocation'!G$62,'Input| Projects'!$AG224),""))),"")</f>
        <v>0</v>
      </c>
      <c r="AY224" s="186">
        <f>IFERROR(IF('Input| Overheads'!$C$42="Direct costs",SUMPRODUCT(--('Input| Projects'!$AD224="Yes"),'Calc| Overheads Allocation'!H$9,'Calc| Project Costs'!AA224),IF('Input| Overheads'!$C$42="Internal labour",SUMPRODUCT(--('Input| Projects'!$AD224="Yes"),'Calc| Overheads Allocation'!H$9,'Calc| Project Costs'!AA224,'Input| Projects'!$Y224),IF('Input| Overheads'!$C$42="DNSP defined",SUMPRODUCT(--('Input| Projects'!$AD224="Yes"),'Calc| Overheads Allocation'!H$62,'Input| Projects'!$AG224),""))),"")</f>
        <v>0</v>
      </c>
      <c r="AZ224" s="186">
        <f>IFERROR(IF('Input| Overheads'!$C$42="Direct costs",SUMPRODUCT(--('Input| Projects'!$AD224="Yes"),'Calc| Overheads Allocation'!I$9,'Calc| Project Costs'!AB224),IF('Input| Overheads'!$C$42="Internal labour",SUMPRODUCT(--('Input| Projects'!$AD224="Yes"),'Calc| Overheads Allocation'!I$9,'Calc| Project Costs'!AB224,'Input| Projects'!$Y224),IF('Input| Overheads'!$C$42="DNSP defined",SUMPRODUCT(--('Input| Projects'!$AD224="Yes"),'Calc| Overheads Allocation'!I$62,'Input| Projects'!$AG224),""))),"")</f>
        <v>0</v>
      </c>
      <c r="BA224" s="106"/>
      <c r="BB224" s="186">
        <f t="shared" si="129"/>
        <v>0.99258999999999997</v>
      </c>
      <c r="BC224" s="186">
        <f t="shared" si="130"/>
        <v>0</v>
      </c>
      <c r="BD224" s="186">
        <f t="shared" si="131"/>
        <v>0</v>
      </c>
      <c r="BE224" s="186">
        <f t="shared" si="108"/>
        <v>0</v>
      </c>
      <c r="BF224" s="186">
        <f t="shared" si="109"/>
        <v>0</v>
      </c>
      <c r="BG224" s="186">
        <f t="shared" si="110"/>
        <v>0</v>
      </c>
      <c r="BH224" s="186">
        <f t="shared" si="111"/>
        <v>0</v>
      </c>
      <c r="BI224" s="97"/>
      <c r="BJ224" s="186">
        <f t="shared" si="112"/>
        <v>0</v>
      </c>
      <c r="BK224" s="186" t="str">
        <f t="shared" si="113"/>
        <v/>
      </c>
      <c r="BL224" s="186" t="str">
        <f t="shared" si="114"/>
        <v/>
      </c>
      <c r="BM224" s="186" t="str">
        <f t="shared" si="115"/>
        <v/>
      </c>
      <c r="BN224" s="186" t="str">
        <f t="shared" si="116"/>
        <v/>
      </c>
      <c r="BO224" s="186" t="str">
        <f t="shared" si="117"/>
        <v/>
      </c>
      <c r="BP224" s="186" t="str">
        <f t="shared" si="118"/>
        <v/>
      </c>
      <c r="BQ224" s="97"/>
      <c r="BR224" s="186">
        <f t="shared" si="119"/>
        <v>87.860460000000003</v>
      </c>
      <c r="BS224" s="186">
        <f t="shared" si="120"/>
        <v>0</v>
      </c>
      <c r="BT224" s="222">
        <f t="shared" si="121"/>
        <v>0</v>
      </c>
      <c r="BU224" s="222">
        <f t="shared" si="122"/>
        <v>0</v>
      </c>
      <c r="BV224" s="222">
        <f t="shared" si="123"/>
        <v>0</v>
      </c>
      <c r="BW224" s="222">
        <f t="shared" si="124"/>
        <v>0</v>
      </c>
      <c r="BX224" s="222">
        <f t="shared" si="125"/>
        <v>0</v>
      </c>
      <c r="BY224" s="106"/>
      <c r="BZ224" s="197">
        <f>IF(SUMIF('Input| Projects'!$AS$8:$CP$8,"Dx",'Input| Projects'!$AS224:$CP224)=0,"",SUMIF('Input| Projects'!$AS$8:$CP$8,"Dx",'Input| Projects'!$AS224:$CP224))</f>
        <v>0.84864317805756995</v>
      </c>
      <c r="CA224" s="197">
        <f>IF(SUMIF('Input| Projects'!$AS$8:$CP$8,"Tx",'Input| Projects'!$AS224:$CP224)=0,"",SUMIF('Input| Projects'!$AS$8:$CP$8,"Tx",'Input| Projects'!$AS224:$CP224))</f>
        <v>0.15135682194243011</v>
      </c>
      <c r="CB224" s="150" t="str">
        <f t="shared" si="132"/>
        <v/>
      </c>
    </row>
    <row r="225" spans="2:80" x14ac:dyDescent="0.2">
      <c r="B225" s="201">
        <f>IFERROR('Input| Projects'!B225,"")</f>
        <v>216</v>
      </c>
      <c r="C225" s="42" t="str">
        <f>IFERROR(IF('Input| Projects'!C225="","",'Input| Projects'!C225),"")</f>
        <v>REP Neutral Earthing Resistors - ZN</v>
      </c>
      <c r="D225" s="42" t="str">
        <f>IFERROR(IF('Input| Projects'!D225="","",'Input| Projects'!D225),"")</f>
        <v>REP_02.02.59</v>
      </c>
      <c r="E225" s="104"/>
      <c r="F225" s="190">
        <f>IFERROR('Input| Projects'!I225*'Input| Escalations'!$K$19,"")</f>
        <v>1331.86553</v>
      </c>
      <c r="G225" s="190">
        <f>IFERROR('Input| Projects'!J225*'Input| Escalations'!$K$19,"")</f>
        <v>0</v>
      </c>
      <c r="H225" s="190">
        <f>IFERROR('Input| Projects'!K225*'Input| Escalations'!$K$19,"")</f>
        <v>0</v>
      </c>
      <c r="I225" s="190">
        <f>IFERROR('Input| Projects'!L225*'Input| Escalations'!$K$19,"")</f>
        <v>0</v>
      </c>
      <c r="J225" s="190">
        <f>IFERROR('Input| Projects'!M225*'Input| Escalations'!$K$19,"")</f>
        <v>0</v>
      </c>
      <c r="K225" s="190">
        <f>IFERROR('Input| Projects'!N225*'Input| Escalations'!$K$19,"")</f>
        <v>0</v>
      </c>
      <c r="L225" s="190">
        <f>IFERROR('Input| Projects'!O225*'Input| Escalations'!$K$19,"")</f>
        <v>0</v>
      </c>
      <c r="M225" s="150" t="str">
        <f>IF(ABS(SUM(F225:L225)-(SUM('Input| Projects'!I225:O225)*'Input| Escalations'!$K$19))&lt;0.0000001,"",1)</f>
        <v/>
      </c>
      <c r="N225" s="192">
        <f>'Input| Projects'!$Y225*INDEX('Input| Escalations'!$H$33:$N$33,MATCH('Calc| Project Costs'!N$9,'Input| Escalations'!$H$23:$N$23,0))+'Input| Projects'!$Z225*INDEX('Input| Escalations'!$H$34:$N$34,MATCH('Calc| Project Costs'!N$9,'Input| Escalations'!$H$23:$N$23,0))+'Input| Projects'!$AA225*INDEX('Input| Escalations'!$H$35:$N$35,MATCH('Calc| Project Costs'!N$9,'Input| Escalations'!$H$23:$N$23,0))+1</f>
        <v>1</v>
      </c>
      <c r="O225" s="192">
        <f>'Input| Projects'!$Y225*INDEX('Input| Escalations'!$H$33:$N$33,MATCH('Calc| Project Costs'!O$9,'Input| Escalations'!$H$23:$N$23,0))+'Input| Projects'!$Z225*INDEX('Input| Escalations'!$H$34:$N$34,MATCH('Calc| Project Costs'!O$9,'Input| Escalations'!$H$23:$N$23,0))+'Input| Projects'!$AA225*INDEX('Input| Escalations'!$H$35:$N$35,MATCH('Calc| Project Costs'!O$9,'Input| Escalations'!$H$23:$N$23,0))+1</f>
        <v>1</v>
      </c>
      <c r="P225" s="192">
        <f>'Input| Projects'!$Y225*INDEX('Input| Escalations'!$H$33:$N$33,MATCH('Calc| Project Costs'!P$9,'Input| Escalations'!$H$23:$N$23,0))+'Input| Projects'!$Z225*INDEX('Input| Escalations'!$H$34:$N$34,MATCH('Calc| Project Costs'!P$9,'Input| Escalations'!$H$23:$N$23,0))+'Input| Projects'!$AA225*INDEX('Input| Escalations'!$H$35:$N$35,MATCH('Calc| Project Costs'!P$9,'Input| Escalations'!$H$23:$N$23,0))+1</f>
        <v>1</v>
      </c>
      <c r="Q225" s="192">
        <f>'Input| Projects'!$Y225*INDEX('Input| Escalations'!$H$33:$N$33,MATCH('Calc| Project Costs'!Q$9,'Input| Escalations'!$H$23:$N$23,0))+'Input| Projects'!$Z225*INDEX('Input| Escalations'!$H$34:$N$34,MATCH('Calc| Project Costs'!Q$9,'Input| Escalations'!$H$23:$N$23,0))+'Input| Projects'!$AA225*INDEX('Input| Escalations'!$H$35:$N$35,MATCH('Calc| Project Costs'!Q$9,'Input| Escalations'!$H$23:$N$23,0))+1</f>
        <v>1</v>
      </c>
      <c r="R225" s="192">
        <f>'Input| Projects'!$Y225*INDEX('Input| Escalations'!$H$33:$N$33,MATCH('Calc| Project Costs'!R$9,'Input| Escalations'!$H$23:$N$23,0))+'Input| Projects'!$Z225*INDEX('Input| Escalations'!$H$34:$N$34,MATCH('Calc| Project Costs'!R$9,'Input| Escalations'!$H$23:$N$23,0))+'Input| Projects'!$AA225*INDEX('Input| Escalations'!$H$35:$N$35,MATCH('Calc| Project Costs'!R$9,'Input| Escalations'!$H$23:$N$23,0))+1</f>
        <v>1</v>
      </c>
      <c r="S225" s="192">
        <f>'Input| Projects'!$Y225*INDEX('Input| Escalations'!$H$33:$N$33,MATCH('Calc| Project Costs'!S$9,'Input| Escalations'!$H$23:$N$23,0))+'Input| Projects'!$Z225*INDEX('Input| Escalations'!$H$34:$N$34,MATCH('Calc| Project Costs'!S$9,'Input| Escalations'!$H$23:$N$23,0))+'Input| Projects'!$AA225*INDEX('Input| Escalations'!$H$35:$N$35,MATCH('Calc| Project Costs'!S$9,'Input| Escalations'!$H$23:$N$23,0))+1</f>
        <v>1</v>
      </c>
      <c r="T225" s="192">
        <f>'Input| Projects'!$Y225*INDEX('Input| Escalations'!$H$33:$N$33,MATCH('Calc| Project Costs'!T$9,'Input| Escalations'!$H$23:$N$23,0))+'Input| Projects'!$Z225*INDEX('Input| Escalations'!$H$34:$N$34,MATCH('Calc| Project Costs'!T$9,'Input| Escalations'!$H$23:$N$23,0))+'Input| Projects'!$AA225*INDEX('Input| Escalations'!$H$35:$N$35,MATCH('Calc| Project Costs'!T$9,'Input| Escalations'!$H$23:$N$23,0))+1</f>
        <v>1</v>
      </c>
      <c r="U225" s="106"/>
      <c r="V225" s="186">
        <f t="shared" si="126"/>
        <v>1331.86553</v>
      </c>
      <c r="W225" s="186">
        <f t="shared" si="127"/>
        <v>0</v>
      </c>
      <c r="X225" s="186">
        <f t="shared" si="128"/>
        <v>0</v>
      </c>
      <c r="Y225" s="186">
        <f t="shared" si="104"/>
        <v>0</v>
      </c>
      <c r="Z225" s="186">
        <f t="shared" si="105"/>
        <v>0</v>
      </c>
      <c r="AA225" s="186">
        <f t="shared" si="106"/>
        <v>0</v>
      </c>
      <c r="AB225" s="186">
        <f t="shared" si="107"/>
        <v>0</v>
      </c>
      <c r="AC225" s="106"/>
      <c r="AD225" s="186">
        <f>'Input| Projects'!Q225*N225*'Input| Escalations'!$K$19</f>
        <v>0</v>
      </c>
      <c r="AE225" s="186">
        <f>'Input| Projects'!R225*O225*'Input| Escalations'!$K$19</f>
        <v>0</v>
      </c>
      <c r="AF225" s="186">
        <f>'Input| Projects'!S225*P225*'Input| Escalations'!$K$19</f>
        <v>0</v>
      </c>
      <c r="AG225" s="186">
        <f>'Input| Projects'!T225*Q225*'Input| Escalations'!$K$19</f>
        <v>0</v>
      </c>
      <c r="AH225" s="186">
        <f>'Input| Projects'!U225*R225*'Input| Escalations'!$K$19</f>
        <v>0</v>
      </c>
      <c r="AI225" s="186">
        <f>'Input| Projects'!V225*S225*'Input| Escalations'!$K$19</f>
        <v>0</v>
      </c>
      <c r="AJ225" s="186">
        <f>'Input| Projects'!W225*T225*'Input| Escalations'!$K$19</f>
        <v>0</v>
      </c>
      <c r="AK225" s="106"/>
      <c r="AL225" s="186">
        <f>IFERROR(IF('Input| Overheads'!$C$42="Direct costs",SUMPRODUCT(--('Input| Projects'!$AC225="Yes"),'Calc| Overheads Allocation'!C$8,'Calc| Project Costs'!V225),IF('Input| Overheads'!$C$42="Internal labour",SUMPRODUCT(--('Input| Projects'!$AC225="Yes"),'Calc| Overheads Allocation'!C$8,'Calc| Project Costs'!V225,'Input| Projects'!$Y225),IF('Input| Overheads'!$C$42="DNSP defined",SUMPRODUCT(--('Input| Projects'!$AC225="Yes"),'Calc| Overheads Allocation'!C$61,'Input| Projects'!$AF225),""))),"")</f>
        <v>371.02555999999998</v>
      </c>
      <c r="AM225" s="186">
        <f>IFERROR(IF('Input| Overheads'!$C$42="Direct costs",SUMPRODUCT(--('Input| Projects'!$AC225="Yes"),'Calc| Overheads Allocation'!D$8,'Calc| Project Costs'!W225),IF('Input| Overheads'!$C$42="Internal labour",SUMPRODUCT(--('Input| Projects'!$AC225="Yes"),'Calc| Overheads Allocation'!D$8,'Calc| Project Costs'!W225,'Input| Projects'!$Y225),IF('Input| Overheads'!$C$42="DNSP defined",SUMPRODUCT(--('Input| Projects'!$AC225="Yes"),'Calc| Overheads Allocation'!D$61,'Input| Projects'!$AF225),""))),"")</f>
        <v>0</v>
      </c>
      <c r="AN225" s="186">
        <f>IFERROR(IF('Input| Overheads'!$C$42="Direct costs",SUMPRODUCT(--('Input| Projects'!$AC225="Yes"),'Calc| Overheads Allocation'!E$8,'Calc| Project Costs'!X225),IF('Input| Overheads'!$C$42="Internal labour",SUMPRODUCT(--('Input| Projects'!$AC225="Yes"),'Calc| Overheads Allocation'!E$8,'Calc| Project Costs'!X225,'Input| Projects'!$Y225),IF('Input| Overheads'!$C$42="DNSP defined",SUMPRODUCT(--('Input| Projects'!$AC225="Yes"),'Calc| Overheads Allocation'!E$61,'Input| Projects'!$AF225),""))),"")</f>
        <v>0</v>
      </c>
      <c r="AO225" s="186">
        <f>IFERROR(IF('Input| Overheads'!$C$42="Direct costs",SUMPRODUCT(--('Input| Projects'!$AC225="Yes"),'Calc| Overheads Allocation'!F$8,'Calc| Project Costs'!Y225),IF('Input| Overheads'!$C$42="Internal labour",SUMPRODUCT(--('Input| Projects'!$AC225="Yes"),'Calc| Overheads Allocation'!F$8,'Calc| Project Costs'!Y225,'Input| Projects'!$Y225),IF('Input| Overheads'!$C$42="DNSP defined",SUMPRODUCT(--('Input| Projects'!$AC225="Yes"),'Calc| Overheads Allocation'!F$61,'Input| Projects'!$AF225),""))),"")</f>
        <v>0</v>
      </c>
      <c r="AP225" s="186">
        <f>IFERROR(IF('Input| Overheads'!$C$42="Direct costs",SUMPRODUCT(--('Input| Projects'!$AC225="Yes"),'Calc| Overheads Allocation'!G$8,'Calc| Project Costs'!Z225),IF('Input| Overheads'!$C$42="Internal labour",SUMPRODUCT(--('Input| Projects'!$AC225="Yes"),'Calc| Overheads Allocation'!G$8,'Calc| Project Costs'!Z225,'Input| Projects'!$Y225),IF('Input| Overheads'!$C$42="DNSP defined",SUMPRODUCT(--('Input| Projects'!$AC225="Yes"),'Calc| Overheads Allocation'!G$61,'Input| Projects'!$AF225),""))),"")</f>
        <v>0</v>
      </c>
      <c r="AQ225" s="186">
        <f>IFERROR(IF('Input| Overheads'!$C$42="Direct costs",SUMPRODUCT(--('Input| Projects'!$AC225="Yes"),'Calc| Overheads Allocation'!H$8,'Calc| Project Costs'!AA225),IF('Input| Overheads'!$C$42="Internal labour",SUMPRODUCT(--('Input| Projects'!$AC225="Yes"),'Calc| Overheads Allocation'!H$8,'Calc| Project Costs'!AA225,'Input| Projects'!$Y225),IF('Input| Overheads'!$C$42="DNSP defined",SUMPRODUCT(--('Input| Projects'!$AC225="Yes"),'Calc| Overheads Allocation'!H$61,'Input| Projects'!$AF225),""))),"")</f>
        <v>0</v>
      </c>
      <c r="AR225" s="186">
        <f>IFERROR(IF('Input| Overheads'!$C$42="Direct costs",SUMPRODUCT(--('Input| Projects'!$AC225="Yes"),'Calc| Overheads Allocation'!I$8,'Calc| Project Costs'!AB225),IF('Input| Overheads'!$C$42="Internal labour",SUMPRODUCT(--('Input| Projects'!$AC225="Yes"),'Calc| Overheads Allocation'!I$8,'Calc| Project Costs'!AB225,'Input| Projects'!$Y225),IF('Input| Overheads'!$C$42="DNSP defined",SUMPRODUCT(--('Input| Projects'!$AC225="Yes"),'Calc| Overheads Allocation'!I$61,'Input| Projects'!$AF225),""))),"")</f>
        <v>0</v>
      </c>
      <c r="AS225" s="106"/>
      <c r="AT225" s="186">
        <f>IFERROR(IF('Input| Overheads'!$C$42="Direct costs",SUMPRODUCT(--('Input| Projects'!$AD225="Yes"),'Calc| Overheads Allocation'!C$9,'Calc| Project Costs'!V225),IF('Input| Overheads'!$C$42="Internal labour",SUMPRODUCT(--('Input| Projects'!$AD225="Yes"),'Calc| Overheads Allocation'!C$9,'Calc| Project Costs'!V225,'Input| Projects'!$Y225),IF('Input| Overheads'!$C$42="DNSP defined",SUMPRODUCT(--('Input| Projects'!$AD225="Yes"),'Calc| Overheads Allocation'!C$62,'Input| Projects'!$AG225),""))),"")</f>
        <v>0</v>
      </c>
      <c r="AU225" s="186">
        <f>IFERROR(IF('Input| Overheads'!$C$42="Direct costs",SUMPRODUCT(--('Input| Projects'!$AD225="Yes"),'Calc| Overheads Allocation'!D$9,'Calc| Project Costs'!W225),IF('Input| Overheads'!$C$42="Internal labour",SUMPRODUCT(--('Input| Projects'!$AD225="Yes"),'Calc| Overheads Allocation'!D$9,'Calc| Project Costs'!W225,'Input| Projects'!$Y225),IF('Input| Overheads'!$C$42="DNSP defined",SUMPRODUCT(--('Input| Projects'!$AD225="Yes"),'Calc| Overheads Allocation'!D$62,'Input| Projects'!$AG225),""))),"")</f>
        <v>0</v>
      </c>
      <c r="AV225" s="186">
        <f>IFERROR(IF('Input| Overheads'!$C$42="Direct costs",SUMPRODUCT(--('Input| Projects'!$AD225="Yes"),'Calc| Overheads Allocation'!E$9,'Calc| Project Costs'!X225),IF('Input| Overheads'!$C$42="Internal labour",SUMPRODUCT(--('Input| Projects'!$AD225="Yes"),'Calc| Overheads Allocation'!E$9,'Calc| Project Costs'!X225,'Input| Projects'!$Y225),IF('Input| Overheads'!$C$42="DNSP defined",SUMPRODUCT(--('Input| Projects'!$AD225="Yes"),'Calc| Overheads Allocation'!E$62,'Input| Projects'!$AG225),""))),"")</f>
        <v>0</v>
      </c>
      <c r="AW225" s="186">
        <f>IFERROR(IF('Input| Overheads'!$C$42="Direct costs",SUMPRODUCT(--('Input| Projects'!$AD225="Yes"),'Calc| Overheads Allocation'!F$9,'Calc| Project Costs'!Y225),IF('Input| Overheads'!$C$42="Internal labour",SUMPRODUCT(--('Input| Projects'!$AD225="Yes"),'Calc| Overheads Allocation'!F$9,'Calc| Project Costs'!Y225,'Input| Projects'!$Y225),IF('Input| Overheads'!$C$42="DNSP defined",SUMPRODUCT(--('Input| Projects'!$AD225="Yes"),'Calc| Overheads Allocation'!F$62,'Input| Projects'!$AG225),""))),"")</f>
        <v>0</v>
      </c>
      <c r="AX225" s="186">
        <f>IFERROR(IF('Input| Overheads'!$C$42="Direct costs",SUMPRODUCT(--('Input| Projects'!$AD225="Yes"),'Calc| Overheads Allocation'!G$9,'Calc| Project Costs'!Z225),IF('Input| Overheads'!$C$42="Internal labour",SUMPRODUCT(--('Input| Projects'!$AD225="Yes"),'Calc| Overheads Allocation'!G$9,'Calc| Project Costs'!Z225,'Input| Projects'!$Y225),IF('Input| Overheads'!$C$42="DNSP defined",SUMPRODUCT(--('Input| Projects'!$AD225="Yes"),'Calc| Overheads Allocation'!G$62,'Input| Projects'!$AG225),""))),"")</f>
        <v>0</v>
      </c>
      <c r="AY225" s="186">
        <f>IFERROR(IF('Input| Overheads'!$C$42="Direct costs",SUMPRODUCT(--('Input| Projects'!$AD225="Yes"),'Calc| Overheads Allocation'!H$9,'Calc| Project Costs'!AA225),IF('Input| Overheads'!$C$42="Internal labour",SUMPRODUCT(--('Input| Projects'!$AD225="Yes"),'Calc| Overheads Allocation'!H$9,'Calc| Project Costs'!AA225,'Input| Projects'!$Y225),IF('Input| Overheads'!$C$42="DNSP defined",SUMPRODUCT(--('Input| Projects'!$AD225="Yes"),'Calc| Overheads Allocation'!H$62,'Input| Projects'!$AG225),""))),"")</f>
        <v>0</v>
      </c>
      <c r="AZ225" s="186">
        <f>IFERROR(IF('Input| Overheads'!$C$42="Direct costs",SUMPRODUCT(--('Input| Projects'!$AD225="Yes"),'Calc| Overheads Allocation'!I$9,'Calc| Project Costs'!AB225),IF('Input| Overheads'!$C$42="Internal labour",SUMPRODUCT(--('Input| Projects'!$AD225="Yes"),'Calc| Overheads Allocation'!I$9,'Calc| Project Costs'!AB225,'Input| Projects'!$Y225),IF('Input| Overheads'!$C$42="DNSP defined",SUMPRODUCT(--('Input| Projects'!$AD225="Yes"),'Calc| Overheads Allocation'!I$62,'Input| Projects'!$AG225),""))),"")</f>
        <v>0</v>
      </c>
      <c r="BA225" s="106"/>
      <c r="BB225" s="186">
        <f t="shared" si="129"/>
        <v>371.02555999999998</v>
      </c>
      <c r="BC225" s="186">
        <f t="shared" si="130"/>
        <v>0</v>
      </c>
      <c r="BD225" s="186">
        <f t="shared" si="131"/>
        <v>0</v>
      </c>
      <c r="BE225" s="186">
        <f t="shared" si="108"/>
        <v>0</v>
      </c>
      <c r="BF225" s="186">
        <f t="shared" si="109"/>
        <v>0</v>
      </c>
      <c r="BG225" s="186">
        <f t="shared" si="110"/>
        <v>0</v>
      </c>
      <c r="BH225" s="186">
        <f t="shared" si="111"/>
        <v>0</v>
      </c>
      <c r="BI225" s="97"/>
      <c r="BJ225" s="186">
        <f t="shared" si="112"/>
        <v>0</v>
      </c>
      <c r="BK225" s="186" t="str">
        <f t="shared" si="113"/>
        <v/>
      </c>
      <c r="BL225" s="186" t="str">
        <f t="shared" si="114"/>
        <v/>
      </c>
      <c r="BM225" s="186" t="str">
        <f t="shared" si="115"/>
        <v/>
      </c>
      <c r="BN225" s="186" t="str">
        <f t="shared" si="116"/>
        <v/>
      </c>
      <c r="BO225" s="186" t="str">
        <f t="shared" si="117"/>
        <v/>
      </c>
      <c r="BP225" s="186" t="str">
        <f t="shared" si="118"/>
        <v/>
      </c>
      <c r="BQ225" s="97"/>
      <c r="BR225" s="186">
        <f t="shared" si="119"/>
        <v>1702.8910900000001</v>
      </c>
      <c r="BS225" s="186">
        <f t="shared" si="120"/>
        <v>0</v>
      </c>
      <c r="BT225" s="222">
        <f t="shared" si="121"/>
        <v>0</v>
      </c>
      <c r="BU225" s="222">
        <f t="shared" si="122"/>
        <v>0</v>
      </c>
      <c r="BV225" s="222">
        <f t="shared" si="123"/>
        <v>0</v>
      </c>
      <c r="BW225" s="222">
        <f t="shared" si="124"/>
        <v>0</v>
      </c>
      <c r="BX225" s="222">
        <f t="shared" si="125"/>
        <v>0</v>
      </c>
      <c r="BY225" s="106"/>
      <c r="BZ225" s="197" t="str">
        <f>IF(SUMIF('Input| Projects'!$AS$8:$CP$8,"Dx",'Input| Projects'!$AS225:$CP225)=0,"",SUMIF('Input| Projects'!$AS$8:$CP$8,"Dx",'Input| Projects'!$AS225:$CP225))</f>
        <v/>
      </c>
      <c r="CA225" s="197">
        <f>IF(SUMIF('Input| Projects'!$AS$8:$CP$8,"Tx",'Input| Projects'!$AS225:$CP225)=0,"",SUMIF('Input| Projects'!$AS$8:$CP$8,"Tx",'Input| Projects'!$AS225:$CP225))</f>
        <v>0.99999999999999989</v>
      </c>
      <c r="CB225" s="150" t="str">
        <f t="shared" si="132"/>
        <v/>
      </c>
    </row>
    <row r="226" spans="2:80" x14ac:dyDescent="0.2">
      <c r="B226" s="201">
        <f>IFERROR('Input| Projects'!B226,"")</f>
        <v>217</v>
      </c>
      <c r="C226" s="42" t="str">
        <f>IFERROR(IF('Input| Projects'!C226="","",'Input| Projects'!C226),"")</f>
        <v>REP 11kV Switchboard Protection - ZN</v>
      </c>
      <c r="D226" s="42" t="str">
        <f>IFERROR(IF('Input| Projects'!D226="","",'Input| Projects'!D226),"")</f>
        <v>REP_02.02.60</v>
      </c>
      <c r="E226" s="104"/>
      <c r="F226" s="190">
        <f>IFERROR('Input| Projects'!I226*'Input| Escalations'!$K$19,"")</f>
        <v>222.93827999999999</v>
      </c>
      <c r="G226" s="190">
        <f>IFERROR('Input| Projects'!J226*'Input| Escalations'!$K$19,"")</f>
        <v>0</v>
      </c>
      <c r="H226" s="190">
        <f>IFERROR('Input| Projects'!K226*'Input| Escalations'!$K$19,"")</f>
        <v>0</v>
      </c>
      <c r="I226" s="190">
        <f>IFERROR('Input| Projects'!L226*'Input| Escalations'!$K$19,"")</f>
        <v>0</v>
      </c>
      <c r="J226" s="190">
        <f>IFERROR('Input| Projects'!M226*'Input| Escalations'!$K$19,"")</f>
        <v>0</v>
      </c>
      <c r="K226" s="190">
        <f>IFERROR('Input| Projects'!N226*'Input| Escalations'!$K$19,"")</f>
        <v>0</v>
      </c>
      <c r="L226" s="190">
        <f>IFERROR('Input| Projects'!O226*'Input| Escalations'!$K$19,"")</f>
        <v>0</v>
      </c>
      <c r="M226" s="150" t="str">
        <f>IF(ABS(SUM(F226:L226)-(SUM('Input| Projects'!I226:O226)*'Input| Escalations'!$K$19))&lt;0.0000001,"",1)</f>
        <v/>
      </c>
      <c r="N226" s="192">
        <f>'Input| Projects'!$Y226*INDEX('Input| Escalations'!$H$33:$N$33,MATCH('Calc| Project Costs'!N$9,'Input| Escalations'!$H$23:$N$23,0))+'Input| Projects'!$Z226*INDEX('Input| Escalations'!$H$34:$N$34,MATCH('Calc| Project Costs'!N$9,'Input| Escalations'!$H$23:$N$23,0))+'Input| Projects'!$AA226*INDEX('Input| Escalations'!$H$35:$N$35,MATCH('Calc| Project Costs'!N$9,'Input| Escalations'!$H$23:$N$23,0))+1</f>
        <v>1</v>
      </c>
      <c r="O226" s="192">
        <f>'Input| Projects'!$Y226*INDEX('Input| Escalations'!$H$33:$N$33,MATCH('Calc| Project Costs'!O$9,'Input| Escalations'!$H$23:$N$23,0))+'Input| Projects'!$Z226*INDEX('Input| Escalations'!$H$34:$N$34,MATCH('Calc| Project Costs'!O$9,'Input| Escalations'!$H$23:$N$23,0))+'Input| Projects'!$AA226*INDEX('Input| Escalations'!$H$35:$N$35,MATCH('Calc| Project Costs'!O$9,'Input| Escalations'!$H$23:$N$23,0))+1</f>
        <v>1</v>
      </c>
      <c r="P226" s="192">
        <f>'Input| Projects'!$Y226*INDEX('Input| Escalations'!$H$33:$N$33,MATCH('Calc| Project Costs'!P$9,'Input| Escalations'!$H$23:$N$23,0))+'Input| Projects'!$Z226*INDEX('Input| Escalations'!$H$34:$N$34,MATCH('Calc| Project Costs'!P$9,'Input| Escalations'!$H$23:$N$23,0))+'Input| Projects'!$AA226*INDEX('Input| Escalations'!$H$35:$N$35,MATCH('Calc| Project Costs'!P$9,'Input| Escalations'!$H$23:$N$23,0))+1</f>
        <v>1</v>
      </c>
      <c r="Q226" s="192">
        <f>'Input| Projects'!$Y226*INDEX('Input| Escalations'!$H$33:$N$33,MATCH('Calc| Project Costs'!Q$9,'Input| Escalations'!$H$23:$N$23,0))+'Input| Projects'!$Z226*INDEX('Input| Escalations'!$H$34:$N$34,MATCH('Calc| Project Costs'!Q$9,'Input| Escalations'!$H$23:$N$23,0))+'Input| Projects'!$AA226*INDEX('Input| Escalations'!$H$35:$N$35,MATCH('Calc| Project Costs'!Q$9,'Input| Escalations'!$H$23:$N$23,0))+1</f>
        <v>1</v>
      </c>
      <c r="R226" s="192">
        <f>'Input| Projects'!$Y226*INDEX('Input| Escalations'!$H$33:$N$33,MATCH('Calc| Project Costs'!R$9,'Input| Escalations'!$H$23:$N$23,0))+'Input| Projects'!$Z226*INDEX('Input| Escalations'!$H$34:$N$34,MATCH('Calc| Project Costs'!R$9,'Input| Escalations'!$H$23:$N$23,0))+'Input| Projects'!$AA226*INDEX('Input| Escalations'!$H$35:$N$35,MATCH('Calc| Project Costs'!R$9,'Input| Escalations'!$H$23:$N$23,0))+1</f>
        <v>1</v>
      </c>
      <c r="S226" s="192">
        <f>'Input| Projects'!$Y226*INDEX('Input| Escalations'!$H$33:$N$33,MATCH('Calc| Project Costs'!S$9,'Input| Escalations'!$H$23:$N$23,0))+'Input| Projects'!$Z226*INDEX('Input| Escalations'!$H$34:$N$34,MATCH('Calc| Project Costs'!S$9,'Input| Escalations'!$H$23:$N$23,0))+'Input| Projects'!$AA226*INDEX('Input| Escalations'!$H$35:$N$35,MATCH('Calc| Project Costs'!S$9,'Input| Escalations'!$H$23:$N$23,0))+1</f>
        <v>1</v>
      </c>
      <c r="T226" s="192">
        <f>'Input| Projects'!$Y226*INDEX('Input| Escalations'!$H$33:$N$33,MATCH('Calc| Project Costs'!T$9,'Input| Escalations'!$H$23:$N$23,0))+'Input| Projects'!$Z226*INDEX('Input| Escalations'!$H$34:$N$34,MATCH('Calc| Project Costs'!T$9,'Input| Escalations'!$H$23:$N$23,0))+'Input| Projects'!$AA226*INDEX('Input| Escalations'!$H$35:$N$35,MATCH('Calc| Project Costs'!T$9,'Input| Escalations'!$H$23:$N$23,0))+1</f>
        <v>1</v>
      </c>
      <c r="U226" s="106"/>
      <c r="V226" s="186">
        <f t="shared" si="126"/>
        <v>222.93827999999999</v>
      </c>
      <c r="W226" s="186">
        <f t="shared" si="127"/>
        <v>0</v>
      </c>
      <c r="X226" s="186">
        <f t="shared" si="128"/>
        <v>0</v>
      </c>
      <c r="Y226" s="186">
        <f t="shared" si="104"/>
        <v>0</v>
      </c>
      <c r="Z226" s="186">
        <f t="shared" si="105"/>
        <v>0</v>
      </c>
      <c r="AA226" s="186">
        <f t="shared" si="106"/>
        <v>0</v>
      </c>
      <c r="AB226" s="186">
        <f t="shared" si="107"/>
        <v>0</v>
      </c>
      <c r="AC226" s="106"/>
      <c r="AD226" s="186">
        <f>'Input| Projects'!Q226*N226*'Input| Escalations'!$K$19</f>
        <v>0</v>
      </c>
      <c r="AE226" s="186">
        <f>'Input| Projects'!R226*O226*'Input| Escalations'!$K$19</f>
        <v>0</v>
      </c>
      <c r="AF226" s="186">
        <f>'Input| Projects'!S226*P226*'Input| Escalations'!$K$19</f>
        <v>0</v>
      </c>
      <c r="AG226" s="186">
        <f>'Input| Projects'!T226*Q226*'Input| Escalations'!$K$19</f>
        <v>0</v>
      </c>
      <c r="AH226" s="186">
        <f>'Input| Projects'!U226*R226*'Input| Escalations'!$K$19</f>
        <v>0</v>
      </c>
      <c r="AI226" s="186">
        <f>'Input| Projects'!V226*S226*'Input| Escalations'!$K$19</f>
        <v>0</v>
      </c>
      <c r="AJ226" s="186">
        <f>'Input| Projects'!W226*T226*'Input| Escalations'!$K$19</f>
        <v>0</v>
      </c>
      <c r="AK226" s="106"/>
      <c r="AL226" s="186">
        <f>IFERROR(IF('Input| Overheads'!$C$42="Direct costs",SUMPRODUCT(--('Input| Projects'!$AC226="Yes"),'Calc| Overheads Allocation'!C$8,'Calc| Project Costs'!V226),IF('Input| Overheads'!$C$42="Internal labour",SUMPRODUCT(--('Input| Projects'!$AC226="Yes"),'Calc| Overheads Allocation'!C$8,'Calc| Project Costs'!V226,'Input| Projects'!$Y226),IF('Input| Overheads'!$C$42="DNSP defined",SUMPRODUCT(--('Input| Projects'!$AC226="Yes"),'Calc| Overheads Allocation'!C$61,'Input| Projects'!$AF226),""))),"")</f>
        <v>91.975139999999996</v>
      </c>
      <c r="AM226" s="186">
        <f>IFERROR(IF('Input| Overheads'!$C$42="Direct costs",SUMPRODUCT(--('Input| Projects'!$AC226="Yes"),'Calc| Overheads Allocation'!D$8,'Calc| Project Costs'!W226),IF('Input| Overheads'!$C$42="Internal labour",SUMPRODUCT(--('Input| Projects'!$AC226="Yes"),'Calc| Overheads Allocation'!D$8,'Calc| Project Costs'!W226,'Input| Projects'!$Y226),IF('Input| Overheads'!$C$42="DNSP defined",SUMPRODUCT(--('Input| Projects'!$AC226="Yes"),'Calc| Overheads Allocation'!D$61,'Input| Projects'!$AF226),""))),"")</f>
        <v>0</v>
      </c>
      <c r="AN226" s="186">
        <f>IFERROR(IF('Input| Overheads'!$C$42="Direct costs",SUMPRODUCT(--('Input| Projects'!$AC226="Yes"),'Calc| Overheads Allocation'!E$8,'Calc| Project Costs'!X226),IF('Input| Overheads'!$C$42="Internal labour",SUMPRODUCT(--('Input| Projects'!$AC226="Yes"),'Calc| Overheads Allocation'!E$8,'Calc| Project Costs'!X226,'Input| Projects'!$Y226),IF('Input| Overheads'!$C$42="DNSP defined",SUMPRODUCT(--('Input| Projects'!$AC226="Yes"),'Calc| Overheads Allocation'!E$61,'Input| Projects'!$AF226),""))),"")</f>
        <v>0</v>
      </c>
      <c r="AO226" s="186">
        <f>IFERROR(IF('Input| Overheads'!$C$42="Direct costs",SUMPRODUCT(--('Input| Projects'!$AC226="Yes"),'Calc| Overheads Allocation'!F$8,'Calc| Project Costs'!Y226),IF('Input| Overheads'!$C$42="Internal labour",SUMPRODUCT(--('Input| Projects'!$AC226="Yes"),'Calc| Overheads Allocation'!F$8,'Calc| Project Costs'!Y226,'Input| Projects'!$Y226),IF('Input| Overheads'!$C$42="DNSP defined",SUMPRODUCT(--('Input| Projects'!$AC226="Yes"),'Calc| Overheads Allocation'!F$61,'Input| Projects'!$AF226),""))),"")</f>
        <v>0</v>
      </c>
      <c r="AP226" s="186">
        <f>IFERROR(IF('Input| Overheads'!$C$42="Direct costs",SUMPRODUCT(--('Input| Projects'!$AC226="Yes"),'Calc| Overheads Allocation'!G$8,'Calc| Project Costs'!Z226),IF('Input| Overheads'!$C$42="Internal labour",SUMPRODUCT(--('Input| Projects'!$AC226="Yes"),'Calc| Overheads Allocation'!G$8,'Calc| Project Costs'!Z226,'Input| Projects'!$Y226),IF('Input| Overheads'!$C$42="DNSP defined",SUMPRODUCT(--('Input| Projects'!$AC226="Yes"),'Calc| Overheads Allocation'!G$61,'Input| Projects'!$AF226),""))),"")</f>
        <v>0</v>
      </c>
      <c r="AQ226" s="186">
        <f>IFERROR(IF('Input| Overheads'!$C$42="Direct costs",SUMPRODUCT(--('Input| Projects'!$AC226="Yes"),'Calc| Overheads Allocation'!H$8,'Calc| Project Costs'!AA226),IF('Input| Overheads'!$C$42="Internal labour",SUMPRODUCT(--('Input| Projects'!$AC226="Yes"),'Calc| Overheads Allocation'!H$8,'Calc| Project Costs'!AA226,'Input| Projects'!$Y226),IF('Input| Overheads'!$C$42="DNSP defined",SUMPRODUCT(--('Input| Projects'!$AC226="Yes"),'Calc| Overheads Allocation'!H$61,'Input| Projects'!$AF226),""))),"")</f>
        <v>0</v>
      </c>
      <c r="AR226" s="186">
        <f>IFERROR(IF('Input| Overheads'!$C$42="Direct costs",SUMPRODUCT(--('Input| Projects'!$AC226="Yes"),'Calc| Overheads Allocation'!I$8,'Calc| Project Costs'!AB226),IF('Input| Overheads'!$C$42="Internal labour",SUMPRODUCT(--('Input| Projects'!$AC226="Yes"),'Calc| Overheads Allocation'!I$8,'Calc| Project Costs'!AB226,'Input| Projects'!$Y226),IF('Input| Overheads'!$C$42="DNSP defined",SUMPRODUCT(--('Input| Projects'!$AC226="Yes"),'Calc| Overheads Allocation'!I$61,'Input| Projects'!$AF226),""))),"")</f>
        <v>0</v>
      </c>
      <c r="AS226" s="106"/>
      <c r="AT226" s="186">
        <f>IFERROR(IF('Input| Overheads'!$C$42="Direct costs",SUMPRODUCT(--('Input| Projects'!$AD226="Yes"),'Calc| Overheads Allocation'!C$9,'Calc| Project Costs'!V226),IF('Input| Overheads'!$C$42="Internal labour",SUMPRODUCT(--('Input| Projects'!$AD226="Yes"),'Calc| Overheads Allocation'!C$9,'Calc| Project Costs'!V226,'Input| Projects'!$Y226),IF('Input| Overheads'!$C$42="DNSP defined",SUMPRODUCT(--('Input| Projects'!$AD226="Yes"),'Calc| Overheads Allocation'!C$62,'Input| Projects'!$AG226),""))),"")</f>
        <v>0</v>
      </c>
      <c r="AU226" s="186">
        <f>IFERROR(IF('Input| Overheads'!$C$42="Direct costs",SUMPRODUCT(--('Input| Projects'!$AD226="Yes"),'Calc| Overheads Allocation'!D$9,'Calc| Project Costs'!W226),IF('Input| Overheads'!$C$42="Internal labour",SUMPRODUCT(--('Input| Projects'!$AD226="Yes"),'Calc| Overheads Allocation'!D$9,'Calc| Project Costs'!W226,'Input| Projects'!$Y226),IF('Input| Overheads'!$C$42="DNSP defined",SUMPRODUCT(--('Input| Projects'!$AD226="Yes"),'Calc| Overheads Allocation'!D$62,'Input| Projects'!$AG226),""))),"")</f>
        <v>0</v>
      </c>
      <c r="AV226" s="186">
        <f>IFERROR(IF('Input| Overheads'!$C$42="Direct costs",SUMPRODUCT(--('Input| Projects'!$AD226="Yes"),'Calc| Overheads Allocation'!E$9,'Calc| Project Costs'!X226),IF('Input| Overheads'!$C$42="Internal labour",SUMPRODUCT(--('Input| Projects'!$AD226="Yes"),'Calc| Overheads Allocation'!E$9,'Calc| Project Costs'!X226,'Input| Projects'!$Y226),IF('Input| Overheads'!$C$42="DNSP defined",SUMPRODUCT(--('Input| Projects'!$AD226="Yes"),'Calc| Overheads Allocation'!E$62,'Input| Projects'!$AG226),""))),"")</f>
        <v>0</v>
      </c>
      <c r="AW226" s="186">
        <f>IFERROR(IF('Input| Overheads'!$C$42="Direct costs",SUMPRODUCT(--('Input| Projects'!$AD226="Yes"),'Calc| Overheads Allocation'!F$9,'Calc| Project Costs'!Y226),IF('Input| Overheads'!$C$42="Internal labour",SUMPRODUCT(--('Input| Projects'!$AD226="Yes"),'Calc| Overheads Allocation'!F$9,'Calc| Project Costs'!Y226,'Input| Projects'!$Y226),IF('Input| Overheads'!$C$42="DNSP defined",SUMPRODUCT(--('Input| Projects'!$AD226="Yes"),'Calc| Overheads Allocation'!F$62,'Input| Projects'!$AG226),""))),"")</f>
        <v>0</v>
      </c>
      <c r="AX226" s="186">
        <f>IFERROR(IF('Input| Overheads'!$C$42="Direct costs",SUMPRODUCT(--('Input| Projects'!$AD226="Yes"),'Calc| Overheads Allocation'!G$9,'Calc| Project Costs'!Z226),IF('Input| Overheads'!$C$42="Internal labour",SUMPRODUCT(--('Input| Projects'!$AD226="Yes"),'Calc| Overheads Allocation'!G$9,'Calc| Project Costs'!Z226,'Input| Projects'!$Y226),IF('Input| Overheads'!$C$42="DNSP defined",SUMPRODUCT(--('Input| Projects'!$AD226="Yes"),'Calc| Overheads Allocation'!G$62,'Input| Projects'!$AG226),""))),"")</f>
        <v>0</v>
      </c>
      <c r="AY226" s="186">
        <f>IFERROR(IF('Input| Overheads'!$C$42="Direct costs",SUMPRODUCT(--('Input| Projects'!$AD226="Yes"),'Calc| Overheads Allocation'!H$9,'Calc| Project Costs'!AA226),IF('Input| Overheads'!$C$42="Internal labour",SUMPRODUCT(--('Input| Projects'!$AD226="Yes"),'Calc| Overheads Allocation'!H$9,'Calc| Project Costs'!AA226,'Input| Projects'!$Y226),IF('Input| Overheads'!$C$42="DNSP defined",SUMPRODUCT(--('Input| Projects'!$AD226="Yes"),'Calc| Overheads Allocation'!H$62,'Input| Projects'!$AG226),""))),"")</f>
        <v>0</v>
      </c>
      <c r="AZ226" s="186">
        <f>IFERROR(IF('Input| Overheads'!$C$42="Direct costs",SUMPRODUCT(--('Input| Projects'!$AD226="Yes"),'Calc| Overheads Allocation'!I$9,'Calc| Project Costs'!AB226),IF('Input| Overheads'!$C$42="Internal labour",SUMPRODUCT(--('Input| Projects'!$AD226="Yes"),'Calc| Overheads Allocation'!I$9,'Calc| Project Costs'!AB226,'Input| Projects'!$Y226),IF('Input| Overheads'!$C$42="DNSP defined",SUMPRODUCT(--('Input| Projects'!$AD226="Yes"),'Calc| Overheads Allocation'!I$62,'Input| Projects'!$AG226),""))),"")</f>
        <v>0</v>
      </c>
      <c r="BA226" s="106"/>
      <c r="BB226" s="186">
        <f t="shared" si="129"/>
        <v>91.975139999999996</v>
      </c>
      <c r="BC226" s="186">
        <f t="shared" si="130"/>
        <v>0</v>
      </c>
      <c r="BD226" s="186">
        <f t="shared" si="131"/>
        <v>0</v>
      </c>
      <c r="BE226" s="186">
        <f t="shared" si="108"/>
        <v>0</v>
      </c>
      <c r="BF226" s="186">
        <f t="shared" si="109"/>
        <v>0</v>
      </c>
      <c r="BG226" s="186">
        <f t="shared" si="110"/>
        <v>0</v>
      </c>
      <c r="BH226" s="186">
        <f t="shared" si="111"/>
        <v>0</v>
      </c>
      <c r="BI226" s="97"/>
      <c r="BJ226" s="186">
        <f t="shared" si="112"/>
        <v>0</v>
      </c>
      <c r="BK226" s="186" t="str">
        <f t="shared" si="113"/>
        <v/>
      </c>
      <c r="BL226" s="186" t="str">
        <f t="shared" si="114"/>
        <v/>
      </c>
      <c r="BM226" s="186" t="str">
        <f t="shared" si="115"/>
        <v/>
      </c>
      <c r="BN226" s="186" t="str">
        <f t="shared" si="116"/>
        <v/>
      </c>
      <c r="BO226" s="186" t="str">
        <f t="shared" si="117"/>
        <v/>
      </c>
      <c r="BP226" s="186" t="str">
        <f t="shared" si="118"/>
        <v/>
      </c>
      <c r="BQ226" s="97"/>
      <c r="BR226" s="186">
        <f t="shared" si="119"/>
        <v>314.91341999999997</v>
      </c>
      <c r="BS226" s="186">
        <f t="shared" si="120"/>
        <v>0</v>
      </c>
      <c r="BT226" s="222">
        <f t="shared" si="121"/>
        <v>0</v>
      </c>
      <c r="BU226" s="222">
        <f t="shared" si="122"/>
        <v>0</v>
      </c>
      <c r="BV226" s="222">
        <f t="shared" si="123"/>
        <v>0</v>
      </c>
      <c r="BW226" s="222">
        <f t="shared" si="124"/>
        <v>0</v>
      </c>
      <c r="BX226" s="222">
        <f t="shared" si="125"/>
        <v>0</v>
      </c>
      <c r="BY226" s="106"/>
      <c r="BZ226" s="197" t="str">
        <f>IF(SUMIF('Input| Projects'!$AS$8:$CP$8,"Dx",'Input| Projects'!$AS226:$CP226)=0,"",SUMIF('Input| Projects'!$AS$8:$CP$8,"Dx",'Input| Projects'!$AS226:$CP226))</f>
        <v/>
      </c>
      <c r="CA226" s="197">
        <f>IF(SUMIF('Input| Projects'!$AS$8:$CP$8,"Tx",'Input| Projects'!$AS226:$CP226)=0,"",SUMIF('Input| Projects'!$AS$8:$CP$8,"Tx",'Input| Projects'!$AS226:$CP226))</f>
        <v>1</v>
      </c>
      <c r="CB226" s="150" t="str">
        <f t="shared" si="132"/>
        <v/>
      </c>
    </row>
    <row r="227" spans="2:80" x14ac:dyDescent="0.2">
      <c r="B227" s="201">
        <f>IFERROR('Input| Projects'!B227,"")</f>
        <v>218</v>
      </c>
      <c r="C227" s="42" t="str">
        <f>IFERROR(IF('Input| Projects'!C227="","",'Input| Projects'!C227),"")</f>
        <v>REP High Impedance Busbar Protection - ZN</v>
      </c>
      <c r="D227" s="42" t="str">
        <f>IFERROR(IF('Input| Projects'!D227="","",'Input| Projects'!D227),"")</f>
        <v>REP_02.02.61</v>
      </c>
      <c r="E227" s="104"/>
      <c r="F227" s="190">
        <f>IFERROR('Input| Projects'!I227*'Input| Escalations'!$K$19,"")</f>
        <v>436.44068999999996</v>
      </c>
      <c r="G227" s="190">
        <f>IFERROR('Input| Projects'!J227*'Input| Escalations'!$K$19,"")</f>
        <v>0</v>
      </c>
      <c r="H227" s="190">
        <f>IFERROR('Input| Projects'!K227*'Input| Escalations'!$K$19,"")</f>
        <v>0</v>
      </c>
      <c r="I227" s="190">
        <f>IFERROR('Input| Projects'!L227*'Input| Escalations'!$K$19,"")</f>
        <v>0</v>
      </c>
      <c r="J227" s="190">
        <f>IFERROR('Input| Projects'!M227*'Input| Escalations'!$K$19,"")</f>
        <v>0</v>
      </c>
      <c r="K227" s="190">
        <f>IFERROR('Input| Projects'!N227*'Input| Escalations'!$K$19,"")</f>
        <v>0</v>
      </c>
      <c r="L227" s="190">
        <f>IFERROR('Input| Projects'!O227*'Input| Escalations'!$K$19,"")</f>
        <v>0</v>
      </c>
      <c r="M227" s="150" t="str">
        <f>IF(ABS(SUM(F227:L227)-(SUM('Input| Projects'!I227:O227)*'Input| Escalations'!$K$19))&lt;0.0000001,"",1)</f>
        <v/>
      </c>
      <c r="N227" s="192">
        <f>'Input| Projects'!$Y227*INDEX('Input| Escalations'!$H$33:$N$33,MATCH('Calc| Project Costs'!N$9,'Input| Escalations'!$H$23:$N$23,0))+'Input| Projects'!$Z227*INDEX('Input| Escalations'!$H$34:$N$34,MATCH('Calc| Project Costs'!N$9,'Input| Escalations'!$H$23:$N$23,0))+'Input| Projects'!$AA227*INDEX('Input| Escalations'!$H$35:$N$35,MATCH('Calc| Project Costs'!N$9,'Input| Escalations'!$H$23:$N$23,0))+1</f>
        <v>1</v>
      </c>
      <c r="O227" s="192">
        <f>'Input| Projects'!$Y227*INDEX('Input| Escalations'!$H$33:$N$33,MATCH('Calc| Project Costs'!O$9,'Input| Escalations'!$H$23:$N$23,0))+'Input| Projects'!$Z227*INDEX('Input| Escalations'!$H$34:$N$34,MATCH('Calc| Project Costs'!O$9,'Input| Escalations'!$H$23:$N$23,0))+'Input| Projects'!$AA227*INDEX('Input| Escalations'!$H$35:$N$35,MATCH('Calc| Project Costs'!O$9,'Input| Escalations'!$H$23:$N$23,0))+1</f>
        <v>1</v>
      </c>
      <c r="P227" s="192">
        <f>'Input| Projects'!$Y227*INDEX('Input| Escalations'!$H$33:$N$33,MATCH('Calc| Project Costs'!P$9,'Input| Escalations'!$H$23:$N$23,0))+'Input| Projects'!$Z227*INDEX('Input| Escalations'!$H$34:$N$34,MATCH('Calc| Project Costs'!P$9,'Input| Escalations'!$H$23:$N$23,0))+'Input| Projects'!$AA227*INDEX('Input| Escalations'!$H$35:$N$35,MATCH('Calc| Project Costs'!P$9,'Input| Escalations'!$H$23:$N$23,0))+1</f>
        <v>1</v>
      </c>
      <c r="Q227" s="192">
        <f>'Input| Projects'!$Y227*INDEX('Input| Escalations'!$H$33:$N$33,MATCH('Calc| Project Costs'!Q$9,'Input| Escalations'!$H$23:$N$23,0))+'Input| Projects'!$Z227*INDEX('Input| Escalations'!$H$34:$N$34,MATCH('Calc| Project Costs'!Q$9,'Input| Escalations'!$H$23:$N$23,0))+'Input| Projects'!$AA227*INDEX('Input| Escalations'!$H$35:$N$35,MATCH('Calc| Project Costs'!Q$9,'Input| Escalations'!$H$23:$N$23,0))+1</f>
        <v>1</v>
      </c>
      <c r="R227" s="192">
        <f>'Input| Projects'!$Y227*INDEX('Input| Escalations'!$H$33:$N$33,MATCH('Calc| Project Costs'!R$9,'Input| Escalations'!$H$23:$N$23,0))+'Input| Projects'!$Z227*INDEX('Input| Escalations'!$H$34:$N$34,MATCH('Calc| Project Costs'!R$9,'Input| Escalations'!$H$23:$N$23,0))+'Input| Projects'!$AA227*INDEX('Input| Escalations'!$H$35:$N$35,MATCH('Calc| Project Costs'!R$9,'Input| Escalations'!$H$23:$N$23,0))+1</f>
        <v>1</v>
      </c>
      <c r="S227" s="192">
        <f>'Input| Projects'!$Y227*INDEX('Input| Escalations'!$H$33:$N$33,MATCH('Calc| Project Costs'!S$9,'Input| Escalations'!$H$23:$N$23,0))+'Input| Projects'!$Z227*INDEX('Input| Escalations'!$H$34:$N$34,MATCH('Calc| Project Costs'!S$9,'Input| Escalations'!$H$23:$N$23,0))+'Input| Projects'!$AA227*INDEX('Input| Escalations'!$H$35:$N$35,MATCH('Calc| Project Costs'!S$9,'Input| Escalations'!$H$23:$N$23,0))+1</f>
        <v>1</v>
      </c>
      <c r="T227" s="192">
        <f>'Input| Projects'!$Y227*INDEX('Input| Escalations'!$H$33:$N$33,MATCH('Calc| Project Costs'!T$9,'Input| Escalations'!$H$23:$N$23,0))+'Input| Projects'!$Z227*INDEX('Input| Escalations'!$H$34:$N$34,MATCH('Calc| Project Costs'!T$9,'Input| Escalations'!$H$23:$N$23,0))+'Input| Projects'!$AA227*INDEX('Input| Escalations'!$H$35:$N$35,MATCH('Calc| Project Costs'!T$9,'Input| Escalations'!$H$23:$N$23,0))+1</f>
        <v>1</v>
      </c>
      <c r="U227" s="106"/>
      <c r="V227" s="186">
        <f t="shared" si="126"/>
        <v>436.44068999999996</v>
      </c>
      <c r="W227" s="186">
        <f t="shared" si="127"/>
        <v>0</v>
      </c>
      <c r="X227" s="186">
        <f t="shared" si="128"/>
        <v>0</v>
      </c>
      <c r="Y227" s="186">
        <f t="shared" si="104"/>
        <v>0</v>
      </c>
      <c r="Z227" s="186">
        <f t="shared" si="105"/>
        <v>0</v>
      </c>
      <c r="AA227" s="186">
        <f t="shared" si="106"/>
        <v>0</v>
      </c>
      <c r="AB227" s="186">
        <f t="shared" si="107"/>
        <v>0</v>
      </c>
      <c r="AC227" s="106"/>
      <c r="AD227" s="186">
        <f>'Input| Projects'!Q227*N227*'Input| Escalations'!$K$19</f>
        <v>0</v>
      </c>
      <c r="AE227" s="186">
        <f>'Input| Projects'!R227*O227*'Input| Escalations'!$K$19</f>
        <v>0</v>
      </c>
      <c r="AF227" s="186">
        <f>'Input| Projects'!S227*P227*'Input| Escalations'!$K$19</f>
        <v>0</v>
      </c>
      <c r="AG227" s="186">
        <f>'Input| Projects'!T227*Q227*'Input| Escalations'!$K$19</f>
        <v>0</v>
      </c>
      <c r="AH227" s="186">
        <f>'Input| Projects'!U227*R227*'Input| Escalations'!$K$19</f>
        <v>0</v>
      </c>
      <c r="AI227" s="186">
        <f>'Input| Projects'!V227*S227*'Input| Escalations'!$K$19</f>
        <v>0</v>
      </c>
      <c r="AJ227" s="186">
        <f>'Input| Projects'!W227*T227*'Input| Escalations'!$K$19</f>
        <v>0</v>
      </c>
      <c r="AK227" s="106"/>
      <c r="AL227" s="186">
        <f>IFERROR(IF('Input| Overheads'!$C$42="Direct costs",SUMPRODUCT(--('Input| Projects'!$AC227="Yes"),'Calc| Overheads Allocation'!C$8,'Calc| Project Costs'!V227),IF('Input| Overheads'!$C$42="Internal labour",SUMPRODUCT(--('Input| Projects'!$AC227="Yes"),'Calc| Overheads Allocation'!C$8,'Calc| Project Costs'!V227,'Input| Projects'!$Y227),IF('Input| Overheads'!$C$42="DNSP defined",SUMPRODUCT(--('Input| Projects'!$AC227="Yes"),'Calc| Overheads Allocation'!C$61,'Input| Projects'!$AF227),""))),"")</f>
        <v>277.23267999999996</v>
      </c>
      <c r="AM227" s="186">
        <f>IFERROR(IF('Input| Overheads'!$C$42="Direct costs",SUMPRODUCT(--('Input| Projects'!$AC227="Yes"),'Calc| Overheads Allocation'!D$8,'Calc| Project Costs'!W227),IF('Input| Overheads'!$C$42="Internal labour",SUMPRODUCT(--('Input| Projects'!$AC227="Yes"),'Calc| Overheads Allocation'!D$8,'Calc| Project Costs'!W227,'Input| Projects'!$Y227),IF('Input| Overheads'!$C$42="DNSP defined",SUMPRODUCT(--('Input| Projects'!$AC227="Yes"),'Calc| Overheads Allocation'!D$61,'Input| Projects'!$AF227),""))),"")</f>
        <v>0</v>
      </c>
      <c r="AN227" s="186">
        <f>IFERROR(IF('Input| Overheads'!$C$42="Direct costs",SUMPRODUCT(--('Input| Projects'!$AC227="Yes"),'Calc| Overheads Allocation'!E$8,'Calc| Project Costs'!X227),IF('Input| Overheads'!$C$42="Internal labour",SUMPRODUCT(--('Input| Projects'!$AC227="Yes"),'Calc| Overheads Allocation'!E$8,'Calc| Project Costs'!X227,'Input| Projects'!$Y227),IF('Input| Overheads'!$C$42="DNSP defined",SUMPRODUCT(--('Input| Projects'!$AC227="Yes"),'Calc| Overheads Allocation'!E$61,'Input| Projects'!$AF227),""))),"")</f>
        <v>0</v>
      </c>
      <c r="AO227" s="186">
        <f>IFERROR(IF('Input| Overheads'!$C$42="Direct costs",SUMPRODUCT(--('Input| Projects'!$AC227="Yes"),'Calc| Overheads Allocation'!F$8,'Calc| Project Costs'!Y227),IF('Input| Overheads'!$C$42="Internal labour",SUMPRODUCT(--('Input| Projects'!$AC227="Yes"),'Calc| Overheads Allocation'!F$8,'Calc| Project Costs'!Y227,'Input| Projects'!$Y227),IF('Input| Overheads'!$C$42="DNSP defined",SUMPRODUCT(--('Input| Projects'!$AC227="Yes"),'Calc| Overheads Allocation'!F$61,'Input| Projects'!$AF227),""))),"")</f>
        <v>0</v>
      </c>
      <c r="AP227" s="186">
        <f>IFERROR(IF('Input| Overheads'!$C$42="Direct costs",SUMPRODUCT(--('Input| Projects'!$AC227="Yes"),'Calc| Overheads Allocation'!G$8,'Calc| Project Costs'!Z227),IF('Input| Overheads'!$C$42="Internal labour",SUMPRODUCT(--('Input| Projects'!$AC227="Yes"),'Calc| Overheads Allocation'!G$8,'Calc| Project Costs'!Z227,'Input| Projects'!$Y227),IF('Input| Overheads'!$C$42="DNSP defined",SUMPRODUCT(--('Input| Projects'!$AC227="Yes"),'Calc| Overheads Allocation'!G$61,'Input| Projects'!$AF227),""))),"")</f>
        <v>0</v>
      </c>
      <c r="AQ227" s="186">
        <f>IFERROR(IF('Input| Overheads'!$C$42="Direct costs",SUMPRODUCT(--('Input| Projects'!$AC227="Yes"),'Calc| Overheads Allocation'!H$8,'Calc| Project Costs'!AA227),IF('Input| Overheads'!$C$42="Internal labour",SUMPRODUCT(--('Input| Projects'!$AC227="Yes"),'Calc| Overheads Allocation'!H$8,'Calc| Project Costs'!AA227,'Input| Projects'!$Y227),IF('Input| Overheads'!$C$42="DNSP defined",SUMPRODUCT(--('Input| Projects'!$AC227="Yes"),'Calc| Overheads Allocation'!H$61,'Input| Projects'!$AF227),""))),"")</f>
        <v>0</v>
      </c>
      <c r="AR227" s="186">
        <f>IFERROR(IF('Input| Overheads'!$C$42="Direct costs",SUMPRODUCT(--('Input| Projects'!$AC227="Yes"),'Calc| Overheads Allocation'!I$8,'Calc| Project Costs'!AB227),IF('Input| Overheads'!$C$42="Internal labour",SUMPRODUCT(--('Input| Projects'!$AC227="Yes"),'Calc| Overheads Allocation'!I$8,'Calc| Project Costs'!AB227,'Input| Projects'!$Y227),IF('Input| Overheads'!$C$42="DNSP defined",SUMPRODUCT(--('Input| Projects'!$AC227="Yes"),'Calc| Overheads Allocation'!I$61,'Input| Projects'!$AF227),""))),"")</f>
        <v>0</v>
      </c>
      <c r="AS227" s="106"/>
      <c r="AT227" s="186">
        <f>IFERROR(IF('Input| Overheads'!$C$42="Direct costs",SUMPRODUCT(--('Input| Projects'!$AD227="Yes"),'Calc| Overheads Allocation'!C$9,'Calc| Project Costs'!V227),IF('Input| Overheads'!$C$42="Internal labour",SUMPRODUCT(--('Input| Projects'!$AD227="Yes"),'Calc| Overheads Allocation'!C$9,'Calc| Project Costs'!V227,'Input| Projects'!$Y227),IF('Input| Overheads'!$C$42="DNSP defined",SUMPRODUCT(--('Input| Projects'!$AD227="Yes"),'Calc| Overheads Allocation'!C$62,'Input| Projects'!$AG227),""))),"")</f>
        <v>0</v>
      </c>
      <c r="AU227" s="186">
        <f>IFERROR(IF('Input| Overheads'!$C$42="Direct costs",SUMPRODUCT(--('Input| Projects'!$AD227="Yes"),'Calc| Overheads Allocation'!D$9,'Calc| Project Costs'!W227),IF('Input| Overheads'!$C$42="Internal labour",SUMPRODUCT(--('Input| Projects'!$AD227="Yes"),'Calc| Overheads Allocation'!D$9,'Calc| Project Costs'!W227,'Input| Projects'!$Y227),IF('Input| Overheads'!$C$42="DNSP defined",SUMPRODUCT(--('Input| Projects'!$AD227="Yes"),'Calc| Overheads Allocation'!D$62,'Input| Projects'!$AG227),""))),"")</f>
        <v>0</v>
      </c>
      <c r="AV227" s="186">
        <f>IFERROR(IF('Input| Overheads'!$C$42="Direct costs",SUMPRODUCT(--('Input| Projects'!$AD227="Yes"),'Calc| Overheads Allocation'!E$9,'Calc| Project Costs'!X227),IF('Input| Overheads'!$C$42="Internal labour",SUMPRODUCT(--('Input| Projects'!$AD227="Yes"),'Calc| Overheads Allocation'!E$9,'Calc| Project Costs'!X227,'Input| Projects'!$Y227),IF('Input| Overheads'!$C$42="DNSP defined",SUMPRODUCT(--('Input| Projects'!$AD227="Yes"),'Calc| Overheads Allocation'!E$62,'Input| Projects'!$AG227),""))),"")</f>
        <v>0</v>
      </c>
      <c r="AW227" s="186">
        <f>IFERROR(IF('Input| Overheads'!$C$42="Direct costs",SUMPRODUCT(--('Input| Projects'!$AD227="Yes"),'Calc| Overheads Allocation'!F$9,'Calc| Project Costs'!Y227),IF('Input| Overheads'!$C$42="Internal labour",SUMPRODUCT(--('Input| Projects'!$AD227="Yes"),'Calc| Overheads Allocation'!F$9,'Calc| Project Costs'!Y227,'Input| Projects'!$Y227),IF('Input| Overheads'!$C$42="DNSP defined",SUMPRODUCT(--('Input| Projects'!$AD227="Yes"),'Calc| Overheads Allocation'!F$62,'Input| Projects'!$AG227),""))),"")</f>
        <v>0</v>
      </c>
      <c r="AX227" s="186">
        <f>IFERROR(IF('Input| Overheads'!$C$42="Direct costs",SUMPRODUCT(--('Input| Projects'!$AD227="Yes"),'Calc| Overheads Allocation'!G$9,'Calc| Project Costs'!Z227),IF('Input| Overheads'!$C$42="Internal labour",SUMPRODUCT(--('Input| Projects'!$AD227="Yes"),'Calc| Overheads Allocation'!G$9,'Calc| Project Costs'!Z227,'Input| Projects'!$Y227),IF('Input| Overheads'!$C$42="DNSP defined",SUMPRODUCT(--('Input| Projects'!$AD227="Yes"),'Calc| Overheads Allocation'!G$62,'Input| Projects'!$AG227),""))),"")</f>
        <v>0</v>
      </c>
      <c r="AY227" s="186">
        <f>IFERROR(IF('Input| Overheads'!$C$42="Direct costs",SUMPRODUCT(--('Input| Projects'!$AD227="Yes"),'Calc| Overheads Allocation'!H$9,'Calc| Project Costs'!AA227),IF('Input| Overheads'!$C$42="Internal labour",SUMPRODUCT(--('Input| Projects'!$AD227="Yes"),'Calc| Overheads Allocation'!H$9,'Calc| Project Costs'!AA227,'Input| Projects'!$Y227),IF('Input| Overheads'!$C$42="DNSP defined",SUMPRODUCT(--('Input| Projects'!$AD227="Yes"),'Calc| Overheads Allocation'!H$62,'Input| Projects'!$AG227),""))),"")</f>
        <v>0</v>
      </c>
      <c r="AZ227" s="186">
        <f>IFERROR(IF('Input| Overheads'!$C$42="Direct costs",SUMPRODUCT(--('Input| Projects'!$AD227="Yes"),'Calc| Overheads Allocation'!I$9,'Calc| Project Costs'!AB227),IF('Input| Overheads'!$C$42="Internal labour",SUMPRODUCT(--('Input| Projects'!$AD227="Yes"),'Calc| Overheads Allocation'!I$9,'Calc| Project Costs'!AB227,'Input| Projects'!$Y227),IF('Input| Overheads'!$C$42="DNSP defined",SUMPRODUCT(--('Input| Projects'!$AD227="Yes"),'Calc| Overheads Allocation'!I$62,'Input| Projects'!$AG227),""))),"")</f>
        <v>0</v>
      </c>
      <c r="BA227" s="106"/>
      <c r="BB227" s="186">
        <f t="shared" si="129"/>
        <v>277.23267999999996</v>
      </c>
      <c r="BC227" s="186">
        <f t="shared" si="130"/>
        <v>0</v>
      </c>
      <c r="BD227" s="186">
        <f t="shared" si="131"/>
        <v>0</v>
      </c>
      <c r="BE227" s="186">
        <f t="shared" si="108"/>
        <v>0</v>
      </c>
      <c r="BF227" s="186">
        <f t="shared" si="109"/>
        <v>0</v>
      </c>
      <c r="BG227" s="186">
        <f t="shared" si="110"/>
        <v>0</v>
      </c>
      <c r="BH227" s="186">
        <f t="shared" si="111"/>
        <v>0</v>
      </c>
      <c r="BI227" s="97"/>
      <c r="BJ227" s="186">
        <f t="shared" si="112"/>
        <v>0</v>
      </c>
      <c r="BK227" s="186" t="str">
        <f t="shared" si="113"/>
        <v/>
      </c>
      <c r="BL227" s="186" t="str">
        <f t="shared" si="114"/>
        <v/>
      </c>
      <c r="BM227" s="186" t="str">
        <f t="shared" si="115"/>
        <v/>
      </c>
      <c r="BN227" s="186" t="str">
        <f t="shared" si="116"/>
        <v/>
      </c>
      <c r="BO227" s="186" t="str">
        <f t="shared" si="117"/>
        <v/>
      </c>
      <c r="BP227" s="186" t="str">
        <f t="shared" si="118"/>
        <v/>
      </c>
      <c r="BQ227" s="97"/>
      <c r="BR227" s="186">
        <f t="shared" si="119"/>
        <v>713.67336999999998</v>
      </c>
      <c r="BS227" s="186">
        <f t="shared" si="120"/>
        <v>0</v>
      </c>
      <c r="BT227" s="222">
        <f t="shared" si="121"/>
        <v>0</v>
      </c>
      <c r="BU227" s="222">
        <f t="shared" si="122"/>
        <v>0</v>
      </c>
      <c r="BV227" s="222">
        <f t="shared" si="123"/>
        <v>0</v>
      </c>
      <c r="BW227" s="222">
        <f t="shared" si="124"/>
        <v>0</v>
      </c>
      <c r="BX227" s="222">
        <f t="shared" si="125"/>
        <v>0</v>
      </c>
      <c r="BY227" s="106"/>
      <c r="BZ227" s="197">
        <f>IF(SUMIF('Input| Projects'!$AS$8:$CP$8,"Dx",'Input| Projects'!$AS227:$CP227)=0,"",SUMIF('Input| Projects'!$AS$8:$CP$8,"Dx",'Input| Projects'!$AS227:$CP227))</f>
        <v>0.46618564456174122</v>
      </c>
      <c r="CA227" s="197">
        <f>IF(SUMIF('Input| Projects'!$AS$8:$CP$8,"Tx",'Input| Projects'!$AS227:$CP227)=0,"",SUMIF('Input| Projects'!$AS$8:$CP$8,"Tx",'Input| Projects'!$AS227:$CP227))</f>
        <v>0.53381435543825884</v>
      </c>
      <c r="CB227" s="150" t="str">
        <f t="shared" si="132"/>
        <v/>
      </c>
    </row>
    <row r="228" spans="2:80" x14ac:dyDescent="0.2">
      <c r="B228" s="201">
        <f>IFERROR('Input| Projects'!B228,"")</f>
        <v>219</v>
      </c>
      <c r="C228" s="42" t="str">
        <f>IFERROR(IF('Input| Projects'!C228="","",'Input| Projects'!C228),"")</f>
        <v>REP SCADA Equipment - ZN</v>
      </c>
      <c r="D228" s="42" t="str">
        <f>IFERROR(IF('Input| Projects'!D228="","",'Input| Projects'!D228),"")</f>
        <v>REP_02.02.62</v>
      </c>
      <c r="E228" s="104"/>
      <c r="F228" s="190">
        <f>IFERROR('Input| Projects'!I228*'Input| Escalations'!$K$19,"")</f>
        <v>1162.7255299999999</v>
      </c>
      <c r="G228" s="190">
        <f>IFERROR('Input| Projects'!J228*'Input| Escalations'!$K$19,"")</f>
        <v>0</v>
      </c>
      <c r="H228" s="190">
        <f>IFERROR('Input| Projects'!K228*'Input| Escalations'!$K$19,"")</f>
        <v>0</v>
      </c>
      <c r="I228" s="190">
        <f>IFERROR('Input| Projects'!L228*'Input| Escalations'!$K$19,"")</f>
        <v>0</v>
      </c>
      <c r="J228" s="190">
        <f>IFERROR('Input| Projects'!M228*'Input| Escalations'!$K$19,"")</f>
        <v>0</v>
      </c>
      <c r="K228" s="190">
        <f>IFERROR('Input| Projects'!N228*'Input| Escalations'!$K$19,"")</f>
        <v>0</v>
      </c>
      <c r="L228" s="190">
        <f>IFERROR('Input| Projects'!O228*'Input| Escalations'!$K$19,"")</f>
        <v>0</v>
      </c>
      <c r="M228" s="150" t="str">
        <f>IF(ABS(SUM(F228:L228)-(SUM('Input| Projects'!I228:O228)*'Input| Escalations'!$K$19))&lt;0.0000001,"",1)</f>
        <v/>
      </c>
      <c r="N228" s="192">
        <f>'Input| Projects'!$Y228*INDEX('Input| Escalations'!$H$33:$N$33,MATCH('Calc| Project Costs'!N$9,'Input| Escalations'!$H$23:$N$23,0))+'Input| Projects'!$Z228*INDEX('Input| Escalations'!$H$34:$N$34,MATCH('Calc| Project Costs'!N$9,'Input| Escalations'!$H$23:$N$23,0))+'Input| Projects'!$AA228*INDEX('Input| Escalations'!$H$35:$N$35,MATCH('Calc| Project Costs'!N$9,'Input| Escalations'!$H$23:$N$23,0))+1</f>
        <v>1</v>
      </c>
      <c r="O228" s="192">
        <f>'Input| Projects'!$Y228*INDEX('Input| Escalations'!$H$33:$N$33,MATCH('Calc| Project Costs'!O$9,'Input| Escalations'!$H$23:$N$23,0))+'Input| Projects'!$Z228*INDEX('Input| Escalations'!$H$34:$N$34,MATCH('Calc| Project Costs'!O$9,'Input| Escalations'!$H$23:$N$23,0))+'Input| Projects'!$AA228*INDEX('Input| Escalations'!$H$35:$N$35,MATCH('Calc| Project Costs'!O$9,'Input| Escalations'!$H$23:$N$23,0))+1</f>
        <v>1</v>
      </c>
      <c r="P228" s="192">
        <f>'Input| Projects'!$Y228*INDEX('Input| Escalations'!$H$33:$N$33,MATCH('Calc| Project Costs'!P$9,'Input| Escalations'!$H$23:$N$23,0))+'Input| Projects'!$Z228*INDEX('Input| Escalations'!$H$34:$N$34,MATCH('Calc| Project Costs'!P$9,'Input| Escalations'!$H$23:$N$23,0))+'Input| Projects'!$AA228*INDEX('Input| Escalations'!$H$35:$N$35,MATCH('Calc| Project Costs'!P$9,'Input| Escalations'!$H$23:$N$23,0))+1</f>
        <v>1</v>
      </c>
      <c r="Q228" s="192">
        <f>'Input| Projects'!$Y228*INDEX('Input| Escalations'!$H$33:$N$33,MATCH('Calc| Project Costs'!Q$9,'Input| Escalations'!$H$23:$N$23,0))+'Input| Projects'!$Z228*INDEX('Input| Escalations'!$H$34:$N$34,MATCH('Calc| Project Costs'!Q$9,'Input| Escalations'!$H$23:$N$23,0))+'Input| Projects'!$AA228*INDEX('Input| Escalations'!$H$35:$N$35,MATCH('Calc| Project Costs'!Q$9,'Input| Escalations'!$H$23:$N$23,0))+1</f>
        <v>1</v>
      </c>
      <c r="R228" s="192">
        <f>'Input| Projects'!$Y228*INDEX('Input| Escalations'!$H$33:$N$33,MATCH('Calc| Project Costs'!R$9,'Input| Escalations'!$H$23:$N$23,0))+'Input| Projects'!$Z228*INDEX('Input| Escalations'!$H$34:$N$34,MATCH('Calc| Project Costs'!R$9,'Input| Escalations'!$H$23:$N$23,0))+'Input| Projects'!$AA228*INDEX('Input| Escalations'!$H$35:$N$35,MATCH('Calc| Project Costs'!R$9,'Input| Escalations'!$H$23:$N$23,0))+1</f>
        <v>1</v>
      </c>
      <c r="S228" s="192">
        <f>'Input| Projects'!$Y228*INDEX('Input| Escalations'!$H$33:$N$33,MATCH('Calc| Project Costs'!S$9,'Input| Escalations'!$H$23:$N$23,0))+'Input| Projects'!$Z228*INDEX('Input| Escalations'!$H$34:$N$34,MATCH('Calc| Project Costs'!S$9,'Input| Escalations'!$H$23:$N$23,0))+'Input| Projects'!$AA228*INDEX('Input| Escalations'!$H$35:$N$35,MATCH('Calc| Project Costs'!S$9,'Input| Escalations'!$H$23:$N$23,0))+1</f>
        <v>1</v>
      </c>
      <c r="T228" s="192">
        <f>'Input| Projects'!$Y228*INDEX('Input| Escalations'!$H$33:$N$33,MATCH('Calc| Project Costs'!T$9,'Input| Escalations'!$H$23:$N$23,0))+'Input| Projects'!$Z228*INDEX('Input| Escalations'!$H$34:$N$34,MATCH('Calc| Project Costs'!T$9,'Input| Escalations'!$H$23:$N$23,0))+'Input| Projects'!$AA228*INDEX('Input| Escalations'!$H$35:$N$35,MATCH('Calc| Project Costs'!T$9,'Input| Escalations'!$H$23:$N$23,0))+1</f>
        <v>1</v>
      </c>
      <c r="U228" s="106"/>
      <c r="V228" s="186">
        <f t="shared" si="126"/>
        <v>1162.7255299999999</v>
      </c>
      <c r="W228" s="186">
        <f t="shared" si="127"/>
        <v>0</v>
      </c>
      <c r="X228" s="186">
        <f t="shared" si="128"/>
        <v>0</v>
      </c>
      <c r="Y228" s="186">
        <f t="shared" si="104"/>
        <v>0</v>
      </c>
      <c r="Z228" s="186">
        <f t="shared" si="105"/>
        <v>0</v>
      </c>
      <c r="AA228" s="186">
        <f t="shared" si="106"/>
        <v>0</v>
      </c>
      <c r="AB228" s="186">
        <f t="shared" si="107"/>
        <v>0</v>
      </c>
      <c r="AC228" s="106"/>
      <c r="AD228" s="186">
        <f>'Input| Projects'!Q228*N228*'Input| Escalations'!$K$19</f>
        <v>0</v>
      </c>
      <c r="AE228" s="186">
        <f>'Input| Projects'!R228*O228*'Input| Escalations'!$K$19</f>
        <v>0</v>
      </c>
      <c r="AF228" s="186">
        <f>'Input| Projects'!S228*P228*'Input| Escalations'!$K$19</f>
        <v>0</v>
      </c>
      <c r="AG228" s="186">
        <f>'Input| Projects'!T228*Q228*'Input| Escalations'!$K$19</f>
        <v>0</v>
      </c>
      <c r="AH228" s="186">
        <f>'Input| Projects'!U228*R228*'Input| Escalations'!$K$19</f>
        <v>0</v>
      </c>
      <c r="AI228" s="186">
        <f>'Input| Projects'!V228*S228*'Input| Escalations'!$K$19</f>
        <v>0</v>
      </c>
      <c r="AJ228" s="186">
        <f>'Input| Projects'!W228*T228*'Input| Escalations'!$K$19</f>
        <v>0</v>
      </c>
      <c r="AK228" s="106"/>
      <c r="AL228" s="186">
        <f>IFERROR(IF('Input| Overheads'!$C$42="Direct costs",SUMPRODUCT(--('Input| Projects'!$AC228="Yes"),'Calc| Overheads Allocation'!C$8,'Calc| Project Costs'!V228),IF('Input| Overheads'!$C$42="Internal labour",SUMPRODUCT(--('Input| Projects'!$AC228="Yes"),'Calc| Overheads Allocation'!C$8,'Calc| Project Costs'!V228,'Input| Projects'!$Y228),IF('Input| Overheads'!$C$42="DNSP defined",SUMPRODUCT(--('Input| Projects'!$AC228="Yes"),'Calc| Overheads Allocation'!C$61,'Input| Projects'!$AF228),""))),"")</f>
        <v>450.20402999999999</v>
      </c>
      <c r="AM228" s="186">
        <f>IFERROR(IF('Input| Overheads'!$C$42="Direct costs",SUMPRODUCT(--('Input| Projects'!$AC228="Yes"),'Calc| Overheads Allocation'!D$8,'Calc| Project Costs'!W228),IF('Input| Overheads'!$C$42="Internal labour",SUMPRODUCT(--('Input| Projects'!$AC228="Yes"),'Calc| Overheads Allocation'!D$8,'Calc| Project Costs'!W228,'Input| Projects'!$Y228),IF('Input| Overheads'!$C$42="DNSP defined",SUMPRODUCT(--('Input| Projects'!$AC228="Yes"),'Calc| Overheads Allocation'!D$61,'Input| Projects'!$AF228),""))),"")</f>
        <v>0</v>
      </c>
      <c r="AN228" s="186">
        <f>IFERROR(IF('Input| Overheads'!$C$42="Direct costs",SUMPRODUCT(--('Input| Projects'!$AC228="Yes"),'Calc| Overheads Allocation'!E$8,'Calc| Project Costs'!X228),IF('Input| Overheads'!$C$42="Internal labour",SUMPRODUCT(--('Input| Projects'!$AC228="Yes"),'Calc| Overheads Allocation'!E$8,'Calc| Project Costs'!X228,'Input| Projects'!$Y228),IF('Input| Overheads'!$C$42="DNSP defined",SUMPRODUCT(--('Input| Projects'!$AC228="Yes"),'Calc| Overheads Allocation'!E$61,'Input| Projects'!$AF228),""))),"")</f>
        <v>0</v>
      </c>
      <c r="AO228" s="186">
        <f>IFERROR(IF('Input| Overheads'!$C$42="Direct costs",SUMPRODUCT(--('Input| Projects'!$AC228="Yes"),'Calc| Overheads Allocation'!F$8,'Calc| Project Costs'!Y228),IF('Input| Overheads'!$C$42="Internal labour",SUMPRODUCT(--('Input| Projects'!$AC228="Yes"),'Calc| Overheads Allocation'!F$8,'Calc| Project Costs'!Y228,'Input| Projects'!$Y228),IF('Input| Overheads'!$C$42="DNSP defined",SUMPRODUCT(--('Input| Projects'!$AC228="Yes"),'Calc| Overheads Allocation'!F$61,'Input| Projects'!$AF228),""))),"")</f>
        <v>0</v>
      </c>
      <c r="AP228" s="186">
        <f>IFERROR(IF('Input| Overheads'!$C$42="Direct costs",SUMPRODUCT(--('Input| Projects'!$AC228="Yes"),'Calc| Overheads Allocation'!G$8,'Calc| Project Costs'!Z228),IF('Input| Overheads'!$C$42="Internal labour",SUMPRODUCT(--('Input| Projects'!$AC228="Yes"),'Calc| Overheads Allocation'!G$8,'Calc| Project Costs'!Z228,'Input| Projects'!$Y228),IF('Input| Overheads'!$C$42="DNSP defined",SUMPRODUCT(--('Input| Projects'!$AC228="Yes"),'Calc| Overheads Allocation'!G$61,'Input| Projects'!$AF228),""))),"")</f>
        <v>0</v>
      </c>
      <c r="AQ228" s="186">
        <f>IFERROR(IF('Input| Overheads'!$C$42="Direct costs",SUMPRODUCT(--('Input| Projects'!$AC228="Yes"),'Calc| Overheads Allocation'!H$8,'Calc| Project Costs'!AA228),IF('Input| Overheads'!$C$42="Internal labour",SUMPRODUCT(--('Input| Projects'!$AC228="Yes"),'Calc| Overheads Allocation'!H$8,'Calc| Project Costs'!AA228,'Input| Projects'!$Y228),IF('Input| Overheads'!$C$42="DNSP defined",SUMPRODUCT(--('Input| Projects'!$AC228="Yes"),'Calc| Overheads Allocation'!H$61,'Input| Projects'!$AF228),""))),"")</f>
        <v>0</v>
      </c>
      <c r="AR228" s="186">
        <f>IFERROR(IF('Input| Overheads'!$C$42="Direct costs",SUMPRODUCT(--('Input| Projects'!$AC228="Yes"),'Calc| Overheads Allocation'!I$8,'Calc| Project Costs'!AB228),IF('Input| Overheads'!$C$42="Internal labour",SUMPRODUCT(--('Input| Projects'!$AC228="Yes"),'Calc| Overheads Allocation'!I$8,'Calc| Project Costs'!AB228,'Input| Projects'!$Y228),IF('Input| Overheads'!$C$42="DNSP defined",SUMPRODUCT(--('Input| Projects'!$AC228="Yes"),'Calc| Overheads Allocation'!I$61,'Input| Projects'!$AF228),""))),"")</f>
        <v>0</v>
      </c>
      <c r="AS228" s="106"/>
      <c r="AT228" s="186">
        <f>IFERROR(IF('Input| Overheads'!$C$42="Direct costs",SUMPRODUCT(--('Input| Projects'!$AD228="Yes"),'Calc| Overheads Allocation'!C$9,'Calc| Project Costs'!V228),IF('Input| Overheads'!$C$42="Internal labour",SUMPRODUCT(--('Input| Projects'!$AD228="Yes"),'Calc| Overheads Allocation'!C$9,'Calc| Project Costs'!V228,'Input| Projects'!$Y228),IF('Input| Overheads'!$C$42="DNSP defined",SUMPRODUCT(--('Input| Projects'!$AD228="Yes"),'Calc| Overheads Allocation'!C$62,'Input| Projects'!$AG228),""))),"")</f>
        <v>0</v>
      </c>
      <c r="AU228" s="186">
        <f>IFERROR(IF('Input| Overheads'!$C$42="Direct costs",SUMPRODUCT(--('Input| Projects'!$AD228="Yes"),'Calc| Overheads Allocation'!D$9,'Calc| Project Costs'!W228),IF('Input| Overheads'!$C$42="Internal labour",SUMPRODUCT(--('Input| Projects'!$AD228="Yes"),'Calc| Overheads Allocation'!D$9,'Calc| Project Costs'!W228,'Input| Projects'!$Y228),IF('Input| Overheads'!$C$42="DNSP defined",SUMPRODUCT(--('Input| Projects'!$AD228="Yes"),'Calc| Overheads Allocation'!D$62,'Input| Projects'!$AG228),""))),"")</f>
        <v>0</v>
      </c>
      <c r="AV228" s="186">
        <f>IFERROR(IF('Input| Overheads'!$C$42="Direct costs",SUMPRODUCT(--('Input| Projects'!$AD228="Yes"),'Calc| Overheads Allocation'!E$9,'Calc| Project Costs'!X228),IF('Input| Overheads'!$C$42="Internal labour",SUMPRODUCT(--('Input| Projects'!$AD228="Yes"),'Calc| Overheads Allocation'!E$9,'Calc| Project Costs'!X228,'Input| Projects'!$Y228),IF('Input| Overheads'!$C$42="DNSP defined",SUMPRODUCT(--('Input| Projects'!$AD228="Yes"),'Calc| Overheads Allocation'!E$62,'Input| Projects'!$AG228),""))),"")</f>
        <v>0</v>
      </c>
      <c r="AW228" s="186">
        <f>IFERROR(IF('Input| Overheads'!$C$42="Direct costs",SUMPRODUCT(--('Input| Projects'!$AD228="Yes"),'Calc| Overheads Allocation'!F$9,'Calc| Project Costs'!Y228),IF('Input| Overheads'!$C$42="Internal labour",SUMPRODUCT(--('Input| Projects'!$AD228="Yes"),'Calc| Overheads Allocation'!F$9,'Calc| Project Costs'!Y228,'Input| Projects'!$Y228),IF('Input| Overheads'!$C$42="DNSP defined",SUMPRODUCT(--('Input| Projects'!$AD228="Yes"),'Calc| Overheads Allocation'!F$62,'Input| Projects'!$AG228),""))),"")</f>
        <v>0</v>
      </c>
      <c r="AX228" s="186">
        <f>IFERROR(IF('Input| Overheads'!$C$42="Direct costs",SUMPRODUCT(--('Input| Projects'!$AD228="Yes"),'Calc| Overheads Allocation'!G$9,'Calc| Project Costs'!Z228),IF('Input| Overheads'!$C$42="Internal labour",SUMPRODUCT(--('Input| Projects'!$AD228="Yes"),'Calc| Overheads Allocation'!G$9,'Calc| Project Costs'!Z228,'Input| Projects'!$Y228),IF('Input| Overheads'!$C$42="DNSP defined",SUMPRODUCT(--('Input| Projects'!$AD228="Yes"),'Calc| Overheads Allocation'!G$62,'Input| Projects'!$AG228),""))),"")</f>
        <v>0</v>
      </c>
      <c r="AY228" s="186">
        <f>IFERROR(IF('Input| Overheads'!$C$42="Direct costs",SUMPRODUCT(--('Input| Projects'!$AD228="Yes"),'Calc| Overheads Allocation'!H$9,'Calc| Project Costs'!AA228),IF('Input| Overheads'!$C$42="Internal labour",SUMPRODUCT(--('Input| Projects'!$AD228="Yes"),'Calc| Overheads Allocation'!H$9,'Calc| Project Costs'!AA228,'Input| Projects'!$Y228),IF('Input| Overheads'!$C$42="DNSP defined",SUMPRODUCT(--('Input| Projects'!$AD228="Yes"),'Calc| Overheads Allocation'!H$62,'Input| Projects'!$AG228),""))),"")</f>
        <v>0</v>
      </c>
      <c r="AZ228" s="186">
        <f>IFERROR(IF('Input| Overheads'!$C$42="Direct costs",SUMPRODUCT(--('Input| Projects'!$AD228="Yes"),'Calc| Overheads Allocation'!I$9,'Calc| Project Costs'!AB228),IF('Input| Overheads'!$C$42="Internal labour",SUMPRODUCT(--('Input| Projects'!$AD228="Yes"),'Calc| Overheads Allocation'!I$9,'Calc| Project Costs'!AB228,'Input| Projects'!$Y228),IF('Input| Overheads'!$C$42="DNSP defined",SUMPRODUCT(--('Input| Projects'!$AD228="Yes"),'Calc| Overheads Allocation'!I$62,'Input| Projects'!$AG228),""))),"")</f>
        <v>0</v>
      </c>
      <c r="BA228" s="106"/>
      <c r="BB228" s="186">
        <f t="shared" si="129"/>
        <v>450.20402999999999</v>
      </c>
      <c r="BC228" s="186">
        <f t="shared" si="130"/>
        <v>0</v>
      </c>
      <c r="BD228" s="186">
        <f t="shared" si="131"/>
        <v>0</v>
      </c>
      <c r="BE228" s="186">
        <f t="shared" si="108"/>
        <v>0</v>
      </c>
      <c r="BF228" s="186">
        <f t="shared" si="109"/>
        <v>0</v>
      </c>
      <c r="BG228" s="186">
        <f t="shared" si="110"/>
        <v>0</v>
      </c>
      <c r="BH228" s="186">
        <f t="shared" si="111"/>
        <v>0</v>
      </c>
      <c r="BI228" s="97"/>
      <c r="BJ228" s="186">
        <f t="shared" si="112"/>
        <v>0</v>
      </c>
      <c r="BK228" s="186" t="str">
        <f t="shared" si="113"/>
        <v/>
      </c>
      <c r="BL228" s="186" t="str">
        <f t="shared" si="114"/>
        <v/>
      </c>
      <c r="BM228" s="186" t="str">
        <f t="shared" si="115"/>
        <v/>
      </c>
      <c r="BN228" s="186" t="str">
        <f t="shared" si="116"/>
        <v/>
      </c>
      <c r="BO228" s="186" t="str">
        <f t="shared" si="117"/>
        <v/>
      </c>
      <c r="BP228" s="186" t="str">
        <f t="shared" si="118"/>
        <v/>
      </c>
      <c r="BQ228" s="97"/>
      <c r="BR228" s="186">
        <f t="shared" si="119"/>
        <v>1612.92956</v>
      </c>
      <c r="BS228" s="186">
        <f t="shared" si="120"/>
        <v>0</v>
      </c>
      <c r="BT228" s="222">
        <f t="shared" si="121"/>
        <v>0</v>
      </c>
      <c r="BU228" s="222">
        <f t="shared" si="122"/>
        <v>0</v>
      </c>
      <c r="BV228" s="222">
        <f t="shared" si="123"/>
        <v>0</v>
      </c>
      <c r="BW228" s="222">
        <f t="shared" si="124"/>
        <v>0</v>
      </c>
      <c r="BX228" s="222">
        <f t="shared" si="125"/>
        <v>0</v>
      </c>
      <c r="BY228" s="106"/>
      <c r="BZ228" s="197">
        <f>IF(SUMIF('Input| Projects'!$AS$8:$CP$8,"Dx",'Input| Projects'!$AS228:$CP228)=0,"",SUMIF('Input| Projects'!$AS$8:$CP$8,"Dx",'Input| Projects'!$AS228:$CP228))</f>
        <v>0.90738369256497475</v>
      </c>
      <c r="CA228" s="197">
        <f>IF(SUMIF('Input| Projects'!$AS$8:$CP$8,"Tx",'Input| Projects'!$AS228:$CP228)=0,"",SUMIF('Input| Projects'!$AS$8:$CP$8,"Tx",'Input| Projects'!$AS228:$CP228))</f>
        <v>9.2616307435025233E-2</v>
      </c>
      <c r="CB228" s="150" t="str">
        <f t="shared" si="132"/>
        <v/>
      </c>
    </row>
    <row r="229" spans="2:80" x14ac:dyDescent="0.2">
      <c r="B229" s="201">
        <f>IFERROR('Input| Projects'!B229,"")</f>
        <v>220</v>
      </c>
      <c r="C229" s="42" t="str">
        <f>IFERROR(IF('Input| Projects'!C229="","",'Input| Projects'!C229),"")</f>
        <v>REP Audio Frequency Load Control Equipment - ZN</v>
      </c>
      <c r="D229" s="42" t="str">
        <f>IFERROR(IF('Input| Projects'!D229="","",'Input| Projects'!D229),"")</f>
        <v>REP_02.02.64</v>
      </c>
      <c r="E229" s="104"/>
      <c r="F229" s="190">
        <f>IFERROR('Input| Projects'!I229*'Input| Escalations'!$K$19,"")</f>
        <v>12.10999</v>
      </c>
      <c r="G229" s="190">
        <f>IFERROR('Input| Projects'!J229*'Input| Escalations'!$K$19,"")</f>
        <v>0</v>
      </c>
      <c r="H229" s="190">
        <f>IFERROR('Input| Projects'!K229*'Input| Escalations'!$K$19,"")</f>
        <v>0</v>
      </c>
      <c r="I229" s="190">
        <f>IFERROR('Input| Projects'!L229*'Input| Escalations'!$K$19,"")</f>
        <v>0</v>
      </c>
      <c r="J229" s="190">
        <f>IFERROR('Input| Projects'!M229*'Input| Escalations'!$K$19,"")</f>
        <v>0</v>
      </c>
      <c r="K229" s="190">
        <f>IFERROR('Input| Projects'!N229*'Input| Escalations'!$K$19,"")</f>
        <v>0</v>
      </c>
      <c r="L229" s="190">
        <f>IFERROR('Input| Projects'!O229*'Input| Escalations'!$K$19,"")</f>
        <v>0</v>
      </c>
      <c r="M229" s="150" t="str">
        <f>IF(ABS(SUM(F229:L229)-(SUM('Input| Projects'!I229:O229)*'Input| Escalations'!$K$19))&lt;0.0000001,"",1)</f>
        <v/>
      </c>
      <c r="N229" s="192">
        <f>'Input| Projects'!$Y229*INDEX('Input| Escalations'!$H$33:$N$33,MATCH('Calc| Project Costs'!N$9,'Input| Escalations'!$H$23:$N$23,0))+'Input| Projects'!$Z229*INDEX('Input| Escalations'!$H$34:$N$34,MATCH('Calc| Project Costs'!N$9,'Input| Escalations'!$H$23:$N$23,0))+'Input| Projects'!$AA229*INDEX('Input| Escalations'!$H$35:$N$35,MATCH('Calc| Project Costs'!N$9,'Input| Escalations'!$H$23:$N$23,0))+1</f>
        <v>1</v>
      </c>
      <c r="O229" s="192">
        <f>'Input| Projects'!$Y229*INDEX('Input| Escalations'!$H$33:$N$33,MATCH('Calc| Project Costs'!O$9,'Input| Escalations'!$H$23:$N$23,0))+'Input| Projects'!$Z229*INDEX('Input| Escalations'!$H$34:$N$34,MATCH('Calc| Project Costs'!O$9,'Input| Escalations'!$H$23:$N$23,0))+'Input| Projects'!$AA229*INDEX('Input| Escalations'!$H$35:$N$35,MATCH('Calc| Project Costs'!O$9,'Input| Escalations'!$H$23:$N$23,0))+1</f>
        <v>1</v>
      </c>
      <c r="P229" s="192">
        <f>'Input| Projects'!$Y229*INDEX('Input| Escalations'!$H$33:$N$33,MATCH('Calc| Project Costs'!P$9,'Input| Escalations'!$H$23:$N$23,0))+'Input| Projects'!$Z229*INDEX('Input| Escalations'!$H$34:$N$34,MATCH('Calc| Project Costs'!P$9,'Input| Escalations'!$H$23:$N$23,0))+'Input| Projects'!$AA229*INDEX('Input| Escalations'!$H$35:$N$35,MATCH('Calc| Project Costs'!P$9,'Input| Escalations'!$H$23:$N$23,0))+1</f>
        <v>1</v>
      </c>
      <c r="Q229" s="192">
        <f>'Input| Projects'!$Y229*INDEX('Input| Escalations'!$H$33:$N$33,MATCH('Calc| Project Costs'!Q$9,'Input| Escalations'!$H$23:$N$23,0))+'Input| Projects'!$Z229*INDEX('Input| Escalations'!$H$34:$N$34,MATCH('Calc| Project Costs'!Q$9,'Input| Escalations'!$H$23:$N$23,0))+'Input| Projects'!$AA229*INDEX('Input| Escalations'!$H$35:$N$35,MATCH('Calc| Project Costs'!Q$9,'Input| Escalations'!$H$23:$N$23,0))+1</f>
        <v>1</v>
      </c>
      <c r="R229" s="192">
        <f>'Input| Projects'!$Y229*INDEX('Input| Escalations'!$H$33:$N$33,MATCH('Calc| Project Costs'!R$9,'Input| Escalations'!$H$23:$N$23,0))+'Input| Projects'!$Z229*INDEX('Input| Escalations'!$H$34:$N$34,MATCH('Calc| Project Costs'!R$9,'Input| Escalations'!$H$23:$N$23,0))+'Input| Projects'!$AA229*INDEX('Input| Escalations'!$H$35:$N$35,MATCH('Calc| Project Costs'!R$9,'Input| Escalations'!$H$23:$N$23,0))+1</f>
        <v>1</v>
      </c>
      <c r="S229" s="192">
        <f>'Input| Projects'!$Y229*INDEX('Input| Escalations'!$H$33:$N$33,MATCH('Calc| Project Costs'!S$9,'Input| Escalations'!$H$23:$N$23,0))+'Input| Projects'!$Z229*INDEX('Input| Escalations'!$H$34:$N$34,MATCH('Calc| Project Costs'!S$9,'Input| Escalations'!$H$23:$N$23,0))+'Input| Projects'!$AA229*INDEX('Input| Escalations'!$H$35:$N$35,MATCH('Calc| Project Costs'!S$9,'Input| Escalations'!$H$23:$N$23,0))+1</f>
        <v>1</v>
      </c>
      <c r="T229" s="192">
        <f>'Input| Projects'!$Y229*INDEX('Input| Escalations'!$H$33:$N$33,MATCH('Calc| Project Costs'!T$9,'Input| Escalations'!$H$23:$N$23,0))+'Input| Projects'!$Z229*INDEX('Input| Escalations'!$H$34:$N$34,MATCH('Calc| Project Costs'!T$9,'Input| Escalations'!$H$23:$N$23,0))+'Input| Projects'!$AA229*INDEX('Input| Escalations'!$H$35:$N$35,MATCH('Calc| Project Costs'!T$9,'Input| Escalations'!$H$23:$N$23,0))+1</f>
        <v>1</v>
      </c>
      <c r="U229" s="106"/>
      <c r="V229" s="186">
        <f t="shared" si="126"/>
        <v>12.10999</v>
      </c>
      <c r="W229" s="186">
        <f t="shared" si="127"/>
        <v>0</v>
      </c>
      <c r="X229" s="186">
        <f t="shared" si="128"/>
        <v>0</v>
      </c>
      <c r="Y229" s="186">
        <f t="shared" si="104"/>
        <v>0</v>
      </c>
      <c r="Z229" s="186">
        <f t="shared" si="105"/>
        <v>0</v>
      </c>
      <c r="AA229" s="186">
        <f t="shared" si="106"/>
        <v>0</v>
      </c>
      <c r="AB229" s="186">
        <f t="shared" si="107"/>
        <v>0</v>
      </c>
      <c r="AC229" s="106"/>
      <c r="AD229" s="186">
        <f>'Input| Projects'!Q229*N229*'Input| Escalations'!$K$19</f>
        <v>0</v>
      </c>
      <c r="AE229" s="186">
        <f>'Input| Projects'!R229*O229*'Input| Escalations'!$K$19</f>
        <v>0</v>
      </c>
      <c r="AF229" s="186">
        <f>'Input| Projects'!S229*P229*'Input| Escalations'!$K$19</f>
        <v>0</v>
      </c>
      <c r="AG229" s="186">
        <f>'Input| Projects'!T229*Q229*'Input| Escalations'!$K$19</f>
        <v>0</v>
      </c>
      <c r="AH229" s="186">
        <f>'Input| Projects'!U229*R229*'Input| Escalations'!$K$19</f>
        <v>0</v>
      </c>
      <c r="AI229" s="186">
        <f>'Input| Projects'!V229*S229*'Input| Escalations'!$K$19</f>
        <v>0</v>
      </c>
      <c r="AJ229" s="186">
        <f>'Input| Projects'!W229*T229*'Input| Escalations'!$K$19</f>
        <v>0</v>
      </c>
      <c r="AK229" s="106"/>
      <c r="AL229" s="186">
        <f>IFERROR(IF('Input| Overheads'!$C$42="Direct costs",SUMPRODUCT(--('Input| Projects'!$AC229="Yes"),'Calc| Overheads Allocation'!C$8,'Calc| Project Costs'!V229),IF('Input| Overheads'!$C$42="Internal labour",SUMPRODUCT(--('Input| Projects'!$AC229="Yes"),'Calc| Overheads Allocation'!C$8,'Calc| Project Costs'!V229,'Input| Projects'!$Y229),IF('Input| Overheads'!$C$42="DNSP defined",SUMPRODUCT(--('Input| Projects'!$AC229="Yes"),'Calc| Overheads Allocation'!C$61,'Input| Projects'!$AF229),""))),"")</f>
        <v>5.1127299999999991</v>
      </c>
      <c r="AM229" s="186">
        <f>IFERROR(IF('Input| Overheads'!$C$42="Direct costs",SUMPRODUCT(--('Input| Projects'!$AC229="Yes"),'Calc| Overheads Allocation'!D$8,'Calc| Project Costs'!W229),IF('Input| Overheads'!$C$42="Internal labour",SUMPRODUCT(--('Input| Projects'!$AC229="Yes"),'Calc| Overheads Allocation'!D$8,'Calc| Project Costs'!W229,'Input| Projects'!$Y229),IF('Input| Overheads'!$C$42="DNSP defined",SUMPRODUCT(--('Input| Projects'!$AC229="Yes"),'Calc| Overheads Allocation'!D$61,'Input| Projects'!$AF229),""))),"")</f>
        <v>0</v>
      </c>
      <c r="AN229" s="186">
        <f>IFERROR(IF('Input| Overheads'!$C$42="Direct costs",SUMPRODUCT(--('Input| Projects'!$AC229="Yes"),'Calc| Overheads Allocation'!E$8,'Calc| Project Costs'!X229),IF('Input| Overheads'!$C$42="Internal labour",SUMPRODUCT(--('Input| Projects'!$AC229="Yes"),'Calc| Overheads Allocation'!E$8,'Calc| Project Costs'!X229,'Input| Projects'!$Y229),IF('Input| Overheads'!$C$42="DNSP defined",SUMPRODUCT(--('Input| Projects'!$AC229="Yes"),'Calc| Overheads Allocation'!E$61,'Input| Projects'!$AF229),""))),"")</f>
        <v>0</v>
      </c>
      <c r="AO229" s="186">
        <f>IFERROR(IF('Input| Overheads'!$C$42="Direct costs",SUMPRODUCT(--('Input| Projects'!$AC229="Yes"),'Calc| Overheads Allocation'!F$8,'Calc| Project Costs'!Y229),IF('Input| Overheads'!$C$42="Internal labour",SUMPRODUCT(--('Input| Projects'!$AC229="Yes"),'Calc| Overheads Allocation'!F$8,'Calc| Project Costs'!Y229,'Input| Projects'!$Y229),IF('Input| Overheads'!$C$42="DNSP defined",SUMPRODUCT(--('Input| Projects'!$AC229="Yes"),'Calc| Overheads Allocation'!F$61,'Input| Projects'!$AF229),""))),"")</f>
        <v>0</v>
      </c>
      <c r="AP229" s="186">
        <f>IFERROR(IF('Input| Overheads'!$C$42="Direct costs",SUMPRODUCT(--('Input| Projects'!$AC229="Yes"),'Calc| Overheads Allocation'!G$8,'Calc| Project Costs'!Z229),IF('Input| Overheads'!$C$42="Internal labour",SUMPRODUCT(--('Input| Projects'!$AC229="Yes"),'Calc| Overheads Allocation'!G$8,'Calc| Project Costs'!Z229,'Input| Projects'!$Y229),IF('Input| Overheads'!$C$42="DNSP defined",SUMPRODUCT(--('Input| Projects'!$AC229="Yes"),'Calc| Overheads Allocation'!G$61,'Input| Projects'!$AF229),""))),"")</f>
        <v>0</v>
      </c>
      <c r="AQ229" s="186">
        <f>IFERROR(IF('Input| Overheads'!$C$42="Direct costs",SUMPRODUCT(--('Input| Projects'!$AC229="Yes"),'Calc| Overheads Allocation'!H$8,'Calc| Project Costs'!AA229),IF('Input| Overheads'!$C$42="Internal labour",SUMPRODUCT(--('Input| Projects'!$AC229="Yes"),'Calc| Overheads Allocation'!H$8,'Calc| Project Costs'!AA229,'Input| Projects'!$Y229),IF('Input| Overheads'!$C$42="DNSP defined",SUMPRODUCT(--('Input| Projects'!$AC229="Yes"),'Calc| Overheads Allocation'!H$61,'Input| Projects'!$AF229),""))),"")</f>
        <v>0</v>
      </c>
      <c r="AR229" s="186">
        <f>IFERROR(IF('Input| Overheads'!$C$42="Direct costs",SUMPRODUCT(--('Input| Projects'!$AC229="Yes"),'Calc| Overheads Allocation'!I$8,'Calc| Project Costs'!AB229),IF('Input| Overheads'!$C$42="Internal labour",SUMPRODUCT(--('Input| Projects'!$AC229="Yes"),'Calc| Overheads Allocation'!I$8,'Calc| Project Costs'!AB229,'Input| Projects'!$Y229),IF('Input| Overheads'!$C$42="DNSP defined",SUMPRODUCT(--('Input| Projects'!$AC229="Yes"),'Calc| Overheads Allocation'!I$61,'Input| Projects'!$AF229),""))),"")</f>
        <v>0</v>
      </c>
      <c r="AS229" s="106"/>
      <c r="AT229" s="186">
        <f>IFERROR(IF('Input| Overheads'!$C$42="Direct costs",SUMPRODUCT(--('Input| Projects'!$AD229="Yes"),'Calc| Overheads Allocation'!C$9,'Calc| Project Costs'!V229),IF('Input| Overheads'!$C$42="Internal labour",SUMPRODUCT(--('Input| Projects'!$AD229="Yes"),'Calc| Overheads Allocation'!C$9,'Calc| Project Costs'!V229,'Input| Projects'!$Y229),IF('Input| Overheads'!$C$42="DNSP defined",SUMPRODUCT(--('Input| Projects'!$AD229="Yes"),'Calc| Overheads Allocation'!C$62,'Input| Projects'!$AG229),""))),"")</f>
        <v>0</v>
      </c>
      <c r="AU229" s="186">
        <f>IFERROR(IF('Input| Overheads'!$C$42="Direct costs",SUMPRODUCT(--('Input| Projects'!$AD229="Yes"),'Calc| Overheads Allocation'!D$9,'Calc| Project Costs'!W229),IF('Input| Overheads'!$C$42="Internal labour",SUMPRODUCT(--('Input| Projects'!$AD229="Yes"),'Calc| Overheads Allocation'!D$9,'Calc| Project Costs'!W229,'Input| Projects'!$Y229),IF('Input| Overheads'!$C$42="DNSP defined",SUMPRODUCT(--('Input| Projects'!$AD229="Yes"),'Calc| Overheads Allocation'!D$62,'Input| Projects'!$AG229),""))),"")</f>
        <v>0</v>
      </c>
      <c r="AV229" s="186">
        <f>IFERROR(IF('Input| Overheads'!$C$42="Direct costs",SUMPRODUCT(--('Input| Projects'!$AD229="Yes"),'Calc| Overheads Allocation'!E$9,'Calc| Project Costs'!X229),IF('Input| Overheads'!$C$42="Internal labour",SUMPRODUCT(--('Input| Projects'!$AD229="Yes"),'Calc| Overheads Allocation'!E$9,'Calc| Project Costs'!X229,'Input| Projects'!$Y229),IF('Input| Overheads'!$C$42="DNSP defined",SUMPRODUCT(--('Input| Projects'!$AD229="Yes"),'Calc| Overheads Allocation'!E$62,'Input| Projects'!$AG229),""))),"")</f>
        <v>0</v>
      </c>
      <c r="AW229" s="186">
        <f>IFERROR(IF('Input| Overheads'!$C$42="Direct costs",SUMPRODUCT(--('Input| Projects'!$AD229="Yes"),'Calc| Overheads Allocation'!F$9,'Calc| Project Costs'!Y229),IF('Input| Overheads'!$C$42="Internal labour",SUMPRODUCT(--('Input| Projects'!$AD229="Yes"),'Calc| Overheads Allocation'!F$9,'Calc| Project Costs'!Y229,'Input| Projects'!$Y229),IF('Input| Overheads'!$C$42="DNSP defined",SUMPRODUCT(--('Input| Projects'!$AD229="Yes"),'Calc| Overheads Allocation'!F$62,'Input| Projects'!$AG229),""))),"")</f>
        <v>0</v>
      </c>
      <c r="AX229" s="186">
        <f>IFERROR(IF('Input| Overheads'!$C$42="Direct costs",SUMPRODUCT(--('Input| Projects'!$AD229="Yes"),'Calc| Overheads Allocation'!G$9,'Calc| Project Costs'!Z229),IF('Input| Overheads'!$C$42="Internal labour",SUMPRODUCT(--('Input| Projects'!$AD229="Yes"),'Calc| Overheads Allocation'!G$9,'Calc| Project Costs'!Z229,'Input| Projects'!$Y229),IF('Input| Overheads'!$C$42="DNSP defined",SUMPRODUCT(--('Input| Projects'!$AD229="Yes"),'Calc| Overheads Allocation'!G$62,'Input| Projects'!$AG229),""))),"")</f>
        <v>0</v>
      </c>
      <c r="AY229" s="186">
        <f>IFERROR(IF('Input| Overheads'!$C$42="Direct costs",SUMPRODUCT(--('Input| Projects'!$AD229="Yes"),'Calc| Overheads Allocation'!H$9,'Calc| Project Costs'!AA229),IF('Input| Overheads'!$C$42="Internal labour",SUMPRODUCT(--('Input| Projects'!$AD229="Yes"),'Calc| Overheads Allocation'!H$9,'Calc| Project Costs'!AA229,'Input| Projects'!$Y229),IF('Input| Overheads'!$C$42="DNSP defined",SUMPRODUCT(--('Input| Projects'!$AD229="Yes"),'Calc| Overheads Allocation'!H$62,'Input| Projects'!$AG229),""))),"")</f>
        <v>0</v>
      </c>
      <c r="AZ229" s="186">
        <f>IFERROR(IF('Input| Overheads'!$C$42="Direct costs",SUMPRODUCT(--('Input| Projects'!$AD229="Yes"),'Calc| Overheads Allocation'!I$9,'Calc| Project Costs'!AB229),IF('Input| Overheads'!$C$42="Internal labour",SUMPRODUCT(--('Input| Projects'!$AD229="Yes"),'Calc| Overheads Allocation'!I$9,'Calc| Project Costs'!AB229,'Input| Projects'!$Y229),IF('Input| Overheads'!$C$42="DNSP defined",SUMPRODUCT(--('Input| Projects'!$AD229="Yes"),'Calc| Overheads Allocation'!I$62,'Input| Projects'!$AG229),""))),"")</f>
        <v>0</v>
      </c>
      <c r="BA229" s="106"/>
      <c r="BB229" s="186">
        <f t="shared" si="129"/>
        <v>5.1127299999999991</v>
      </c>
      <c r="BC229" s="186">
        <f t="shared" si="130"/>
        <v>0</v>
      </c>
      <c r="BD229" s="186">
        <f t="shared" si="131"/>
        <v>0</v>
      </c>
      <c r="BE229" s="186">
        <f t="shared" si="108"/>
        <v>0</v>
      </c>
      <c r="BF229" s="186">
        <f t="shared" si="109"/>
        <v>0</v>
      </c>
      <c r="BG229" s="186">
        <f t="shared" si="110"/>
        <v>0</v>
      </c>
      <c r="BH229" s="186">
        <f t="shared" si="111"/>
        <v>0</v>
      </c>
      <c r="BI229" s="97"/>
      <c r="BJ229" s="186">
        <f t="shared" si="112"/>
        <v>0</v>
      </c>
      <c r="BK229" s="186" t="str">
        <f t="shared" si="113"/>
        <v/>
      </c>
      <c r="BL229" s="186" t="str">
        <f t="shared" si="114"/>
        <v/>
      </c>
      <c r="BM229" s="186" t="str">
        <f t="shared" si="115"/>
        <v/>
      </c>
      <c r="BN229" s="186" t="str">
        <f t="shared" si="116"/>
        <v/>
      </c>
      <c r="BO229" s="186" t="str">
        <f t="shared" si="117"/>
        <v/>
      </c>
      <c r="BP229" s="186" t="str">
        <f t="shared" si="118"/>
        <v/>
      </c>
      <c r="BQ229" s="97"/>
      <c r="BR229" s="186">
        <f t="shared" si="119"/>
        <v>17.222719999999999</v>
      </c>
      <c r="BS229" s="186">
        <f t="shared" si="120"/>
        <v>0</v>
      </c>
      <c r="BT229" s="222">
        <f t="shared" si="121"/>
        <v>0</v>
      </c>
      <c r="BU229" s="222">
        <f t="shared" si="122"/>
        <v>0</v>
      </c>
      <c r="BV229" s="222">
        <f t="shared" si="123"/>
        <v>0</v>
      </c>
      <c r="BW229" s="222">
        <f t="shared" si="124"/>
        <v>0</v>
      </c>
      <c r="BX229" s="222">
        <f t="shared" si="125"/>
        <v>0</v>
      </c>
      <c r="BY229" s="106"/>
      <c r="BZ229" s="197">
        <f>IF(SUMIF('Input| Projects'!$AS$8:$CP$8,"Dx",'Input| Projects'!$AS229:$CP229)=0,"",SUMIF('Input| Projects'!$AS$8:$CP$8,"Dx",'Input| Projects'!$AS229:$CP229))</f>
        <v>1</v>
      </c>
      <c r="CA229" s="197" t="str">
        <f>IF(SUMIF('Input| Projects'!$AS$8:$CP$8,"Tx",'Input| Projects'!$AS229:$CP229)=0,"",SUMIF('Input| Projects'!$AS$8:$CP$8,"Tx",'Input| Projects'!$AS229:$CP229))</f>
        <v/>
      </c>
      <c r="CB229" s="150" t="str">
        <f t="shared" si="132"/>
        <v/>
      </c>
    </row>
    <row r="230" spans="2:80" x14ac:dyDescent="0.2">
      <c r="B230" s="201">
        <f>IFERROR('Input| Projects'!B230,"")</f>
        <v>221</v>
      </c>
      <c r="C230" s="42" t="str">
        <f>IFERROR(IF('Input| Projects'!C230="","",'Input| Projects'!C230),"")</f>
        <v>Replace 132kV CBs - ZN</v>
      </c>
      <c r="D230" s="42" t="str">
        <f>IFERROR(IF('Input| Projects'!D230="","",'Input| Projects'!D230),"")</f>
        <v>REP_02.03.01</v>
      </c>
      <c r="E230" s="104"/>
      <c r="F230" s="190">
        <f>IFERROR('Input| Projects'!I230*'Input| Escalations'!$K$19,"")</f>
        <v>261.64905999999996</v>
      </c>
      <c r="G230" s="190">
        <f>IFERROR('Input| Projects'!J230*'Input| Escalations'!$K$19,"")</f>
        <v>0</v>
      </c>
      <c r="H230" s="190">
        <f>IFERROR('Input| Projects'!K230*'Input| Escalations'!$K$19,"")</f>
        <v>0</v>
      </c>
      <c r="I230" s="190">
        <f>IFERROR('Input| Projects'!L230*'Input| Escalations'!$K$19,"")</f>
        <v>0</v>
      </c>
      <c r="J230" s="190">
        <f>IFERROR('Input| Projects'!M230*'Input| Escalations'!$K$19,"")</f>
        <v>0</v>
      </c>
      <c r="K230" s="190">
        <f>IFERROR('Input| Projects'!N230*'Input| Escalations'!$K$19,"")</f>
        <v>0</v>
      </c>
      <c r="L230" s="190">
        <f>IFERROR('Input| Projects'!O230*'Input| Escalations'!$K$19,"")</f>
        <v>0</v>
      </c>
      <c r="M230" s="150" t="str">
        <f>IF(ABS(SUM(F230:L230)-(SUM('Input| Projects'!I230:O230)*'Input| Escalations'!$K$19))&lt;0.0000001,"",1)</f>
        <v/>
      </c>
      <c r="N230" s="192">
        <f>'Input| Projects'!$Y230*INDEX('Input| Escalations'!$H$33:$N$33,MATCH('Calc| Project Costs'!N$9,'Input| Escalations'!$H$23:$N$23,0))+'Input| Projects'!$Z230*INDEX('Input| Escalations'!$H$34:$N$34,MATCH('Calc| Project Costs'!N$9,'Input| Escalations'!$H$23:$N$23,0))+'Input| Projects'!$AA230*INDEX('Input| Escalations'!$H$35:$N$35,MATCH('Calc| Project Costs'!N$9,'Input| Escalations'!$H$23:$N$23,0))+1</f>
        <v>1</v>
      </c>
      <c r="O230" s="192">
        <f>'Input| Projects'!$Y230*INDEX('Input| Escalations'!$H$33:$N$33,MATCH('Calc| Project Costs'!O$9,'Input| Escalations'!$H$23:$N$23,0))+'Input| Projects'!$Z230*INDEX('Input| Escalations'!$H$34:$N$34,MATCH('Calc| Project Costs'!O$9,'Input| Escalations'!$H$23:$N$23,0))+'Input| Projects'!$AA230*INDEX('Input| Escalations'!$H$35:$N$35,MATCH('Calc| Project Costs'!O$9,'Input| Escalations'!$H$23:$N$23,0))+1</f>
        <v>1</v>
      </c>
      <c r="P230" s="192">
        <f>'Input| Projects'!$Y230*INDEX('Input| Escalations'!$H$33:$N$33,MATCH('Calc| Project Costs'!P$9,'Input| Escalations'!$H$23:$N$23,0))+'Input| Projects'!$Z230*INDEX('Input| Escalations'!$H$34:$N$34,MATCH('Calc| Project Costs'!P$9,'Input| Escalations'!$H$23:$N$23,0))+'Input| Projects'!$AA230*INDEX('Input| Escalations'!$H$35:$N$35,MATCH('Calc| Project Costs'!P$9,'Input| Escalations'!$H$23:$N$23,0))+1</f>
        <v>1</v>
      </c>
      <c r="Q230" s="192">
        <f>'Input| Projects'!$Y230*INDEX('Input| Escalations'!$H$33:$N$33,MATCH('Calc| Project Costs'!Q$9,'Input| Escalations'!$H$23:$N$23,0))+'Input| Projects'!$Z230*INDEX('Input| Escalations'!$H$34:$N$34,MATCH('Calc| Project Costs'!Q$9,'Input| Escalations'!$H$23:$N$23,0))+'Input| Projects'!$AA230*INDEX('Input| Escalations'!$H$35:$N$35,MATCH('Calc| Project Costs'!Q$9,'Input| Escalations'!$H$23:$N$23,0))+1</f>
        <v>1</v>
      </c>
      <c r="R230" s="192">
        <f>'Input| Projects'!$Y230*INDEX('Input| Escalations'!$H$33:$N$33,MATCH('Calc| Project Costs'!R$9,'Input| Escalations'!$H$23:$N$23,0))+'Input| Projects'!$Z230*INDEX('Input| Escalations'!$H$34:$N$34,MATCH('Calc| Project Costs'!R$9,'Input| Escalations'!$H$23:$N$23,0))+'Input| Projects'!$AA230*INDEX('Input| Escalations'!$H$35:$N$35,MATCH('Calc| Project Costs'!R$9,'Input| Escalations'!$H$23:$N$23,0))+1</f>
        <v>1</v>
      </c>
      <c r="S230" s="192">
        <f>'Input| Projects'!$Y230*INDEX('Input| Escalations'!$H$33:$N$33,MATCH('Calc| Project Costs'!S$9,'Input| Escalations'!$H$23:$N$23,0))+'Input| Projects'!$Z230*INDEX('Input| Escalations'!$H$34:$N$34,MATCH('Calc| Project Costs'!S$9,'Input| Escalations'!$H$23:$N$23,0))+'Input| Projects'!$AA230*INDEX('Input| Escalations'!$H$35:$N$35,MATCH('Calc| Project Costs'!S$9,'Input| Escalations'!$H$23:$N$23,0))+1</f>
        <v>1</v>
      </c>
      <c r="T230" s="192">
        <f>'Input| Projects'!$Y230*INDEX('Input| Escalations'!$H$33:$N$33,MATCH('Calc| Project Costs'!T$9,'Input| Escalations'!$H$23:$N$23,0))+'Input| Projects'!$Z230*INDEX('Input| Escalations'!$H$34:$N$34,MATCH('Calc| Project Costs'!T$9,'Input| Escalations'!$H$23:$N$23,0))+'Input| Projects'!$AA230*INDEX('Input| Escalations'!$H$35:$N$35,MATCH('Calc| Project Costs'!T$9,'Input| Escalations'!$H$23:$N$23,0))+1</f>
        <v>1</v>
      </c>
      <c r="U230" s="106"/>
      <c r="V230" s="186">
        <f t="shared" si="126"/>
        <v>261.64905999999996</v>
      </c>
      <c r="W230" s="186">
        <f t="shared" si="127"/>
        <v>0</v>
      </c>
      <c r="X230" s="186">
        <f t="shared" si="128"/>
        <v>0</v>
      </c>
      <c r="Y230" s="186">
        <f t="shared" si="104"/>
        <v>0</v>
      </c>
      <c r="Z230" s="186">
        <f t="shared" si="105"/>
        <v>0</v>
      </c>
      <c r="AA230" s="186">
        <f t="shared" si="106"/>
        <v>0</v>
      </c>
      <c r="AB230" s="186">
        <f t="shared" si="107"/>
        <v>0</v>
      </c>
      <c r="AC230" s="106"/>
      <c r="AD230" s="186">
        <f>'Input| Projects'!Q230*N230*'Input| Escalations'!$K$19</f>
        <v>0</v>
      </c>
      <c r="AE230" s="186">
        <f>'Input| Projects'!R230*O230*'Input| Escalations'!$K$19</f>
        <v>0</v>
      </c>
      <c r="AF230" s="186">
        <f>'Input| Projects'!S230*P230*'Input| Escalations'!$K$19</f>
        <v>0</v>
      </c>
      <c r="AG230" s="186">
        <f>'Input| Projects'!T230*Q230*'Input| Escalations'!$K$19</f>
        <v>0</v>
      </c>
      <c r="AH230" s="186">
        <f>'Input| Projects'!U230*R230*'Input| Escalations'!$K$19</f>
        <v>0</v>
      </c>
      <c r="AI230" s="186">
        <f>'Input| Projects'!V230*S230*'Input| Escalations'!$K$19</f>
        <v>0</v>
      </c>
      <c r="AJ230" s="186">
        <f>'Input| Projects'!W230*T230*'Input| Escalations'!$K$19</f>
        <v>0</v>
      </c>
      <c r="AK230" s="106"/>
      <c r="AL230" s="186">
        <f>IFERROR(IF('Input| Overheads'!$C$42="Direct costs",SUMPRODUCT(--('Input| Projects'!$AC230="Yes"),'Calc| Overheads Allocation'!C$8,'Calc| Project Costs'!V230),IF('Input| Overheads'!$C$42="Internal labour",SUMPRODUCT(--('Input| Projects'!$AC230="Yes"),'Calc| Overheads Allocation'!C$8,'Calc| Project Costs'!V230,'Input| Projects'!$Y230),IF('Input| Overheads'!$C$42="DNSP defined",SUMPRODUCT(--('Input| Projects'!$AC230="Yes"),'Calc| Overheads Allocation'!C$61,'Input| Projects'!$AF230),""))),"")</f>
        <v>168.17958000000002</v>
      </c>
      <c r="AM230" s="186">
        <f>IFERROR(IF('Input| Overheads'!$C$42="Direct costs",SUMPRODUCT(--('Input| Projects'!$AC230="Yes"),'Calc| Overheads Allocation'!D$8,'Calc| Project Costs'!W230),IF('Input| Overheads'!$C$42="Internal labour",SUMPRODUCT(--('Input| Projects'!$AC230="Yes"),'Calc| Overheads Allocation'!D$8,'Calc| Project Costs'!W230,'Input| Projects'!$Y230),IF('Input| Overheads'!$C$42="DNSP defined",SUMPRODUCT(--('Input| Projects'!$AC230="Yes"),'Calc| Overheads Allocation'!D$61,'Input| Projects'!$AF230),""))),"")</f>
        <v>0</v>
      </c>
      <c r="AN230" s="186">
        <f>IFERROR(IF('Input| Overheads'!$C$42="Direct costs",SUMPRODUCT(--('Input| Projects'!$AC230="Yes"),'Calc| Overheads Allocation'!E$8,'Calc| Project Costs'!X230),IF('Input| Overheads'!$C$42="Internal labour",SUMPRODUCT(--('Input| Projects'!$AC230="Yes"),'Calc| Overheads Allocation'!E$8,'Calc| Project Costs'!X230,'Input| Projects'!$Y230),IF('Input| Overheads'!$C$42="DNSP defined",SUMPRODUCT(--('Input| Projects'!$AC230="Yes"),'Calc| Overheads Allocation'!E$61,'Input| Projects'!$AF230),""))),"")</f>
        <v>0</v>
      </c>
      <c r="AO230" s="186">
        <f>IFERROR(IF('Input| Overheads'!$C$42="Direct costs",SUMPRODUCT(--('Input| Projects'!$AC230="Yes"),'Calc| Overheads Allocation'!F$8,'Calc| Project Costs'!Y230),IF('Input| Overheads'!$C$42="Internal labour",SUMPRODUCT(--('Input| Projects'!$AC230="Yes"),'Calc| Overheads Allocation'!F$8,'Calc| Project Costs'!Y230,'Input| Projects'!$Y230),IF('Input| Overheads'!$C$42="DNSP defined",SUMPRODUCT(--('Input| Projects'!$AC230="Yes"),'Calc| Overheads Allocation'!F$61,'Input| Projects'!$AF230),""))),"")</f>
        <v>0</v>
      </c>
      <c r="AP230" s="186">
        <f>IFERROR(IF('Input| Overheads'!$C$42="Direct costs",SUMPRODUCT(--('Input| Projects'!$AC230="Yes"),'Calc| Overheads Allocation'!G$8,'Calc| Project Costs'!Z230),IF('Input| Overheads'!$C$42="Internal labour",SUMPRODUCT(--('Input| Projects'!$AC230="Yes"),'Calc| Overheads Allocation'!G$8,'Calc| Project Costs'!Z230,'Input| Projects'!$Y230),IF('Input| Overheads'!$C$42="DNSP defined",SUMPRODUCT(--('Input| Projects'!$AC230="Yes"),'Calc| Overheads Allocation'!G$61,'Input| Projects'!$AF230),""))),"")</f>
        <v>0</v>
      </c>
      <c r="AQ230" s="186">
        <f>IFERROR(IF('Input| Overheads'!$C$42="Direct costs",SUMPRODUCT(--('Input| Projects'!$AC230="Yes"),'Calc| Overheads Allocation'!H$8,'Calc| Project Costs'!AA230),IF('Input| Overheads'!$C$42="Internal labour",SUMPRODUCT(--('Input| Projects'!$AC230="Yes"),'Calc| Overheads Allocation'!H$8,'Calc| Project Costs'!AA230,'Input| Projects'!$Y230),IF('Input| Overheads'!$C$42="DNSP defined",SUMPRODUCT(--('Input| Projects'!$AC230="Yes"),'Calc| Overheads Allocation'!H$61,'Input| Projects'!$AF230),""))),"")</f>
        <v>0</v>
      </c>
      <c r="AR230" s="186">
        <f>IFERROR(IF('Input| Overheads'!$C$42="Direct costs",SUMPRODUCT(--('Input| Projects'!$AC230="Yes"),'Calc| Overheads Allocation'!I$8,'Calc| Project Costs'!AB230),IF('Input| Overheads'!$C$42="Internal labour",SUMPRODUCT(--('Input| Projects'!$AC230="Yes"),'Calc| Overheads Allocation'!I$8,'Calc| Project Costs'!AB230,'Input| Projects'!$Y230),IF('Input| Overheads'!$C$42="DNSP defined",SUMPRODUCT(--('Input| Projects'!$AC230="Yes"),'Calc| Overheads Allocation'!I$61,'Input| Projects'!$AF230),""))),"")</f>
        <v>0</v>
      </c>
      <c r="AS230" s="106"/>
      <c r="AT230" s="186">
        <f>IFERROR(IF('Input| Overheads'!$C$42="Direct costs",SUMPRODUCT(--('Input| Projects'!$AD230="Yes"),'Calc| Overheads Allocation'!C$9,'Calc| Project Costs'!V230),IF('Input| Overheads'!$C$42="Internal labour",SUMPRODUCT(--('Input| Projects'!$AD230="Yes"),'Calc| Overheads Allocation'!C$9,'Calc| Project Costs'!V230,'Input| Projects'!$Y230),IF('Input| Overheads'!$C$42="DNSP defined",SUMPRODUCT(--('Input| Projects'!$AD230="Yes"),'Calc| Overheads Allocation'!C$62,'Input| Projects'!$AG230),""))),"")</f>
        <v>0</v>
      </c>
      <c r="AU230" s="186">
        <f>IFERROR(IF('Input| Overheads'!$C$42="Direct costs",SUMPRODUCT(--('Input| Projects'!$AD230="Yes"),'Calc| Overheads Allocation'!D$9,'Calc| Project Costs'!W230),IF('Input| Overheads'!$C$42="Internal labour",SUMPRODUCT(--('Input| Projects'!$AD230="Yes"),'Calc| Overheads Allocation'!D$9,'Calc| Project Costs'!W230,'Input| Projects'!$Y230),IF('Input| Overheads'!$C$42="DNSP defined",SUMPRODUCT(--('Input| Projects'!$AD230="Yes"),'Calc| Overheads Allocation'!D$62,'Input| Projects'!$AG230),""))),"")</f>
        <v>0</v>
      </c>
      <c r="AV230" s="186">
        <f>IFERROR(IF('Input| Overheads'!$C$42="Direct costs",SUMPRODUCT(--('Input| Projects'!$AD230="Yes"),'Calc| Overheads Allocation'!E$9,'Calc| Project Costs'!X230),IF('Input| Overheads'!$C$42="Internal labour",SUMPRODUCT(--('Input| Projects'!$AD230="Yes"),'Calc| Overheads Allocation'!E$9,'Calc| Project Costs'!X230,'Input| Projects'!$Y230),IF('Input| Overheads'!$C$42="DNSP defined",SUMPRODUCT(--('Input| Projects'!$AD230="Yes"),'Calc| Overheads Allocation'!E$62,'Input| Projects'!$AG230),""))),"")</f>
        <v>0</v>
      </c>
      <c r="AW230" s="186">
        <f>IFERROR(IF('Input| Overheads'!$C$42="Direct costs",SUMPRODUCT(--('Input| Projects'!$AD230="Yes"),'Calc| Overheads Allocation'!F$9,'Calc| Project Costs'!Y230),IF('Input| Overheads'!$C$42="Internal labour",SUMPRODUCT(--('Input| Projects'!$AD230="Yes"),'Calc| Overheads Allocation'!F$9,'Calc| Project Costs'!Y230,'Input| Projects'!$Y230),IF('Input| Overheads'!$C$42="DNSP defined",SUMPRODUCT(--('Input| Projects'!$AD230="Yes"),'Calc| Overheads Allocation'!F$62,'Input| Projects'!$AG230),""))),"")</f>
        <v>0</v>
      </c>
      <c r="AX230" s="186">
        <f>IFERROR(IF('Input| Overheads'!$C$42="Direct costs",SUMPRODUCT(--('Input| Projects'!$AD230="Yes"),'Calc| Overheads Allocation'!G$9,'Calc| Project Costs'!Z230),IF('Input| Overheads'!$C$42="Internal labour",SUMPRODUCT(--('Input| Projects'!$AD230="Yes"),'Calc| Overheads Allocation'!G$9,'Calc| Project Costs'!Z230,'Input| Projects'!$Y230),IF('Input| Overheads'!$C$42="DNSP defined",SUMPRODUCT(--('Input| Projects'!$AD230="Yes"),'Calc| Overheads Allocation'!G$62,'Input| Projects'!$AG230),""))),"")</f>
        <v>0</v>
      </c>
      <c r="AY230" s="186">
        <f>IFERROR(IF('Input| Overheads'!$C$42="Direct costs",SUMPRODUCT(--('Input| Projects'!$AD230="Yes"),'Calc| Overheads Allocation'!H$9,'Calc| Project Costs'!AA230),IF('Input| Overheads'!$C$42="Internal labour",SUMPRODUCT(--('Input| Projects'!$AD230="Yes"),'Calc| Overheads Allocation'!H$9,'Calc| Project Costs'!AA230,'Input| Projects'!$Y230),IF('Input| Overheads'!$C$42="DNSP defined",SUMPRODUCT(--('Input| Projects'!$AD230="Yes"),'Calc| Overheads Allocation'!H$62,'Input| Projects'!$AG230),""))),"")</f>
        <v>0</v>
      </c>
      <c r="AZ230" s="186">
        <f>IFERROR(IF('Input| Overheads'!$C$42="Direct costs",SUMPRODUCT(--('Input| Projects'!$AD230="Yes"),'Calc| Overheads Allocation'!I$9,'Calc| Project Costs'!AB230),IF('Input| Overheads'!$C$42="Internal labour",SUMPRODUCT(--('Input| Projects'!$AD230="Yes"),'Calc| Overheads Allocation'!I$9,'Calc| Project Costs'!AB230,'Input| Projects'!$Y230),IF('Input| Overheads'!$C$42="DNSP defined",SUMPRODUCT(--('Input| Projects'!$AD230="Yes"),'Calc| Overheads Allocation'!I$62,'Input| Projects'!$AG230),""))),"")</f>
        <v>0</v>
      </c>
      <c r="BA230" s="106"/>
      <c r="BB230" s="186">
        <f t="shared" si="129"/>
        <v>168.17958000000002</v>
      </c>
      <c r="BC230" s="186">
        <f t="shared" si="130"/>
        <v>0</v>
      </c>
      <c r="BD230" s="186">
        <f t="shared" si="131"/>
        <v>0</v>
      </c>
      <c r="BE230" s="186">
        <f t="shared" si="108"/>
        <v>0</v>
      </c>
      <c r="BF230" s="186">
        <f t="shared" si="109"/>
        <v>0</v>
      </c>
      <c r="BG230" s="186">
        <f t="shared" si="110"/>
        <v>0</v>
      </c>
      <c r="BH230" s="186">
        <f t="shared" si="111"/>
        <v>0</v>
      </c>
      <c r="BI230" s="97"/>
      <c r="BJ230" s="186">
        <f t="shared" si="112"/>
        <v>0</v>
      </c>
      <c r="BK230" s="186" t="str">
        <f t="shared" si="113"/>
        <v/>
      </c>
      <c r="BL230" s="186" t="str">
        <f t="shared" si="114"/>
        <v/>
      </c>
      <c r="BM230" s="186" t="str">
        <f t="shared" si="115"/>
        <v/>
      </c>
      <c r="BN230" s="186" t="str">
        <f t="shared" si="116"/>
        <v/>
      </c>
      <c r="BO230" s="186" t="str">
        <f t="shared" si="117"/>
        <v/>
      </c>
      <c r="BP230" s="186" t="str">
        <f t="shared" si="118"/>
        <v/>
      </c>
      <c r="BQ230" s="97"/>
      <c r="BR230" s="186">
        <f t="shared" si="119"/>
        <v>429.82863999999995</v>
      </c>
      <c r="BS230" s="186">
        <f t="shared" si="120"/>
        <v>0</v>
      </c>
      <c r="BT230" s="222">
        <f t="shared" si="121"/>
        <v>0</v>
      </c>
      <c r="BU230" s="222">
        <f t="shared" si="122"/>
        <v>0</v>
      </c>
      <c r="BV230" s="222">
        <f t="shared" si="123"/>
        <v>0</v>
      </c>
      <c r="BW230" s="222">
        <f t="shared" si="124"/>
        <v>0</v>
      </c>
      <c r="BX230" s="222">
        <f t="shared" si="125"/>
        <v>0</v>
      </c>
      <c r="BY230" s="106"/>
      <c r="BZ230" s="197">
        <f>IF(SUMIF('Input| Projects'!$AS$8:$CP$8,"Dx",'Input| Projects'!$AS230:$CP230)=0,"",SUMIF('Input| Projects'!$AS$8:$CP$8,"Dx",'Input| Projects'!$AS230:$CP230))</f>
        <v>0.89725796308035699</v>
      </c>
      <c r="CA230" s="197">
        <f>IF(SUMIF('Input| Projects'!$AS$8:$CP$8,"Tx",'Input| Projects'!$AS230:$CP230)=0,"",SUMIF('Input| Projects'!$AS$8:$CP$8,"Tx",'Input| Projects'!$AS230:$CP230))</f>
        <v>0.10274203691964315</v>
      </c>
      <c r="CB230" s="150" t="str">
        <f t="shared" si="132"/>
        <v/>
      </c>
    </row>
    <row r="231" spans="2:80" x14ac:dyDescent="0.2">
      <c r="B231" s="201">
        <f>IFERROR('Input| Projects'!B231,"")</f>
        <v>222</v>
      </c>
      <c r="C231" s="42" t="str">
        <f>IFERROR(IF('Input| Projects'!C231="","",'Input| Projects'!C231),"")</f>
        <v>Replace 132kV Motorised I &amp; Es - ZN</v>
      </c>
      <c r="D231" s="42" t="str">
        <f>IFERROR(IF('Input| Projects'!D231="","",'Input| Projects'!D231),"")</f>
        <v>REP_02.03.02</v>
      </c>
      <c r="E231" s="104"/>
      <c r="F231" s="190">
        <f>IFERROR('Input| Projects'!I231*'Input| Escalations'!$K$19,"")</f>
        <v>382.29071999999996</v>
      </c>
      <c r="G231" s="190">
        <f>IFERROR('Input| Projects'!J231*'Input| Escalations'!$K$19,"")</f>
        <v>0</v>
      </c>
      <c r="H231" s="190">
        <f>IFERROR('Input| Projects'!K231*'Input| Escalations'!$K$19,"")</f>
        <v>0</v>
      </c>
      <c r="I231" s="190">
        <f>IFERROR('Input| Projects'!L231*'Input| Escalations'!$K$19,"")</f>
        <v>0</v>
      </c>
      <c r="J231" s="190">
        <f>IFERROR('Input| Projects'!M231*'Input| Escalations'!$K$19,"")</f>
        <v>0</v>
      </c>
      <c r="K231" s="190">
        <f>IFERROR('Input| Projects'!N231*'Input| Escalations'!$K$19,"")</f>
        <v>0</v>
      </c>
      <c r="L231" s="190">
        <f>IFERROR('Input| Projects'!O231*'Input| Escalations'!$K$19,"")</f>
        <v>0</v>
      </c>
      <c r="M231" s="150" t="str">
        <f>IF(ABS(SUM(F231:L231)-(SUM('Input| Projects'!I231:O231)*'Input| Escalations'!$K$19))&lt;0.0000001,"",1)</f>
        <v/>
      </c>
      <c r="N231" s="192">
        <f>'Input| Projects'!$Y231*INDEX('Input| Escalations'!$H$33:$N$33,MATCH('Calc| Project Costs'!N$9,'Input| Escalations'!$H$23:$N$23,0))+'Input| Projects'!$Z231*INDEX('Input| Escalations'!$H$34:$N$34,MATCH('Calc| Project Costs'!N$9,'Input| Escalations'!$H$23:$N$23,0))+'Input| Projects'!$AA231*INDEX('Input| Escalations'!$H$35:$N$35,MATCH('Calc| Project Costs'!N$9,'Input| Escalations'!$H$23:$N$23,0))+1</f>
        <v>1</v>
      </c>
      <c r="O231" s="192">
        <f>'Input| Projects'!$Y231*INDEX('Input| Escalations'!$H$33:$N$33,MATCH('Calc| Project Costs'!O$9,'Input| Escalations'!$H$23:$N$23,0))+'Input| Projects'!$Z231*INDEX('Input| Escalations'!$H$34:$N$34,MATCH('Calc| Project Costs'!O$9,'Input| Escalations'!$H$23:$N$23,0))+'Input| Projects'!$AA231*INDEX('Input| Escalations'!$H$35:$N$35,MATCH('Calc| Project Costs'!O$9,'Input| Escalations'!$H$23:$N$23,0))+1</f>
        <v>1</v>
      </c>
      <c r="P231" s="192">
        <f>'Input| Projects'!$Y231*INDEX('Input| Escalations'!$H$33:$N$33,MATCH('Calc| Project Costs'!P$9,'Input| Escalations'!$H$23:$N$23,0))+'Input| Projects'!$Z231*INDEX('Input| Escalations'!$H$34:$N$34,MATCH('Calc| Project Costs'!P$9,'Input| Escalations'!$H$23:$N$23,0))+'Input| Projects'!$AA231*INDEX('Input| Escalations'!$H$35:$N$35,MATCH('Calc| Project Costs'!P$9,'Input| Escalations'!$H$23:$N$23,0))+1</f>
        <v>1</v>
      </c>
      <c r="Q231" s="192">
        <f>'Input| Projects'!$Y231*INDEX('Input| Escalations'!$H$33:$N$33,MATCH('Calc| Project Costs'!Q$9,'Input| Escalations'!$H$23:$N$23,0))+'Input| Projects'!$Z231*INDEX('Input| Escalations'!$H$34:$N$34,MATCH('Calc| Project Costs'!Q$9,'Input| Escalations'!$H$23:$N$23,0))+'Input| Projects'!$AA231*INDEX('Input| Escalations'!$H$35:$N$35,MATCH('Calc| Project Costs'!Q$9,'Input| Escalations'!$H$23:$N$23,0))+1</f>
        <v>1</v>
      </c>
      <c r="R231" s="192">
        <f>'Input| Projects'!$Y231*INDEX('Input| Escalations'!$H$33:$N$33,MATCH('Calc| Project Costs'!R$9,'Input| Escalations'!$H$23:$N$23,0))+'Input| Projects'!$Z231*INDEX('Input| Escalations'!$H$34:$N$34,MATCH('Calc| Project Costs'!R$9,'Input| Escalations'!$H$23:$N$23,0))+'Input| Projects'!$AA231*INDEX('Input| Escalations'!$H$35:$N$35,MATCH('Calc| Project Costs'!R$9,'Input| Escalations'!$H$23:$N$23,0))+1</f>
        <v>1</v>
      </c>
      <c r="S231" s="192">
        <f>'Input| Projects'!$Y231*INDEX('Input| Escalations'!$H$33:$N$33,MATCH('Calc| Project Costs'!S$9,'Input| Escalations'!$H$23:$N$23,0))+'Input| Projects'!$Z231*INDEX('Input| Escalations'!$H$34:$N$34,MATCH('Calc| Project Costs'!S$9,'Input| Escalations'!$H$23:$N$23,0))+'Input| Projects'!$AA231*INDEX('Input| Escalations'!$H$35:$N$35,MATCH('Calc| Project Costs'!S$9,'Input| Escalations'!$H$23:$N$23,0))+1</f>
        <v>1</v>
      </c>
      <c r="T231" s="192">
        <f>'Input| Projects'!$Y231*INDEX('Input| Escalations'!$H$33:$N$33,MATCH('Calc| Project Costs'!T$9,'Input| Escalations'!$H$23:$N$23,0))+'Input| Projects'!$Z231*INDEX('Input| Escalations'!$H$34:$N$34,MATCH('Calc| Project Costs'!T$9,'Input| Escalations'!$H$23:$N$23,0))+'Input| Projects'!$AA231*INDEX('Input| Escalations'!$H$35:$N$35,MATCH('Calc| Project Costs'!T$9,'Input| Escalations'!$H$23:$N$23,0))+1</f>
        <v>1</v>
      </c>
      <c r="U231" s="106"/>
      <c r="V231" s="186">
        <f t="shared" si="126"/>
        <v>382.29071999999996</v>
      </c>
      <c r="W231" s="186">
        <f t="shared" si="127"/>
        <v>0</v>
      </c>
      <c r="X231" s="186">
        <f t="shared" si="128"/>
        <v>0</v>
      </c>
      <c r="Y231" s="186">
        <f t="shared" si="104"/>
        <v>0</v>
      </c>
      <c r="Z231" s="186">
        <f t="shared" si="105"/>
        <v>0</v>
      </c>
      <c r="AA231" s="186">
        <f t="shared" si="106"/>
        <v>0</v>
      </c>
      <c r="AB231" s="186">
        <f t="shared" si="107"/>
        <v>0</v>
      </c>
      <c r="AC231" s="106"/>
      <c r="AD231" s="186">
        <f>'Input| Projects'!Q231*N231*'Input| Escalations'!$K$19</f>
        <v>0</v>
      </c>
      <c r="AE231" s="186">
        <f>'Input| Projects'!R231*O231*'Input| Escalations'!$K$19</f>
        <v>0</v>
      </c>
      <c r="AF231" s="186">
        <f>'Input| Projects'!S231*P231*'Input| Escalations'!$K$19</f>
        <v>0</v>
      </c>
      <c r="AG231" s="186">
        <f>'Input| Projects'!T231*Q231*'Input| Escalations'!$K$19</f>
        <v>0</v>
      </c>
      <c r="AH231" s="186">
        <f>'Input| Projects'!U231*R231*'Input| Escalations'!$K$19</f>
        <v>0</v>
      </c>
      <c r="AI231" s="186">
        <f>'Input| Projects'!V231*S231*'Input| Escalations'!$K$19</f>
        <v>0</v>
      </c>
      <c r="AJ231" s="186">
        <f>'Input| Projects'!W231*T231*'Input| Escalations'!$K$19</f>
        <v>0</v>
      </c>
      <c r="AK231" s="106"/>
      <c r="AL231" s="186">
        <f>IFERROR(IF('Input| Overheads'!$C$42="Direct costs",SUMPRODUCT(--('Input| Projects'!$AC231="Yes"),'Calc| Overheads Allocation'!C$8,'Calc| Project Costs'!V231),IF('Input| Overheads'!$C$42="Internal labour",SUMPRODUCT(--('Input| Projects'!$AC231="Yes"),'Calc| Overheads Allocation'!C$8,'Calc| Project Costs'!V231,'Input| Projects'!$Y231),IF('Input| Overheads'!$C$42="DNSP defined",SUMPRODUCT(--('Input| Projects'!$AC231="Yes"),'Calc| Overheads Allocation'!C$61,'Input| Projects'!$AF231),""))),"")</f>
        <v>200.16281000000001</v>
      </c>
      <c r="AM231" s="186">
        <f>IFERROR(IF('Input| Overheads'!$C$42="Direct costs",SUMPRODUCT(--('Input| Projects'!$AC231="Yes"),'Calc| Overheads Allocation'!D$8,'Calc| Project Costs'!W231),IF('Input| Overheads'!$C$42="Internal labour",SUMPRODUCT(--('Input| Projects'!$AC231="Yes"),'Calc| Overheads Allocation'!D$8,'Calc| Project Costs'!W231,'Input| Projects'!$Y231),IF('Input| Overheads'!$C$42="DNSP defined",SUMPRODUCT(--('Input| Projects'!$AC231="Yes"),'Calc| Overheads Allocation'!D$61,'Input| Projects'!$AF231),""))),"")</f>
        <v>0</v>
      </c>
      <c r="AN231" s="186">
        <f>IFERROR(IF('Input| Overheads'!$C$42="Direct costs",SUMPRODUCT(--('Input| Projects'!$AC231="Yes"),'Calc| Overheads Allocation'!E$8,'Calc| Project Costs'!X231),IF('Input| Overheads'!$C$42="Internal labour",SUMPRODUCT(--('Input| Projects'!$AC231="Yes"),'Calc| Overheads Allocation'!E$8,'Calc| Project Costs'!X231,'Input| Projects'!$Y231),IF('Input| Overheads'!$C$42="DNSP defined",SUMPRODUCT(--('Input| Projects'!$AC231="Yes"),'Calc| Overheads Allocation'!E$61,'Input| Projects'!$AF231),""))),"")</f>
        <v>0</v>
      </c>
      <c r="AO231" s="186">
        <f>IFERROR(IF('Input| Overheads'!$C$42="Direct costs",SUMPRODUCT(--('Input| Projects'!$AC231="Yes"),'Calc| Overheads Allocation'!F$8,'Calc| Project Costs'!Y231),IF('Input| Overheads'!$C$42="Internal labour",SUMPRODUCT(--('Input| Projects'!$AC231="Yes"),'Calc| Overheads Allocation'!F$8,'Calc| Project Costs'!Y231,'Input| Projects'!$Y231),IF('Input| Overheads'!$C$42="DNSP defined",SUMPRODUCT(--('Input| Projects'!$AC231="Yes"),'Calc| Overheads Allocation'!F$61,'Input| Projects'!$AF231),""))),"")</f>
        <v>0</v>
      </c>
      <c r="AP231" s="186">
        <f>IFERROR(IF('Input| Overheads'!$C$42="Direct costs",SUMPRODUCT(--('Input| Projects'!$AC231="Yes"),'Calc| Overheads Allocation'!G$8,'Calc| Project Costs'!Z231),IF('Input| Overheads'!$C$42="Internal labour",SUMPRODUCT(--('Input| Projects'!$AC231="Yes"),'Calc| Overheads Allocation'!G$8,'Calc| Project Costs'!Z231,'Input| Projects'!$Y231),IF('Input| Overheads'!$C$42="DNSP defined",SUMPRODUCT(--('Input| Projects'!$AC231="Yes"),'Calc| Overheads Allocation'!G$61,'Input| Projects'!$AF231),""))),"")</f>
        <v>0</v>
      </c>
      <c r="AQ231" s="186">
        <f>IFERROR(IF('Input| Overheads'!$C$42="Direct costs",SUMPRODUCT(--('Input| Projects'!$AC231="Yes"),'Calc| Overheads Allocation'!H$8,'Calc| Project Costs'!AA231),IF('Input| Overheads'!$C$42="Internal labour",SUMPRODUCT(--('Input| Projects'!$AC231="Yes"),'Calc| Overheads Allocation'!H$8,'Calc| Project Costs'!AA231,'Input| Projects'!$Y231),IF('Input| Overheads'!$C$42="DNSP defined",SUMPRODUCT(--('Input| Projects'!$AC231="Yes"),'Calc| Overheads Allocation'!H$61,'Input| Projects'!$AF231),""))),"")</f>
        <v>0</v>
      </c>
      <c r="AR231" s="186">
        <f>IFERROR(IF('Input| Overheads'!$C$42="Direct costs",SUMPRODUCT(--('Input| Projects'!$AC231="Yes"),'Calc| Overheads Allocation'!I$8,'Calc| Project Costs'!AB231),IF('Input| Overheads'!$C$42="Internal labour",SUMPRODUCT(--('Input| Projects'!$AC231="Yes"),'Calc| Overheads Allocation'!I$8,'Calc| Project Costs'!AB231,'Input| Projects'!$Y231),IF('Input| Overheads'!$C$42="DNSP defined",SUMPRODUCT(--('Input| Projects'!$AC231="Yes"),'Calc| Overheads Allocation'!I$61,'Input| Projects'!$AF231),""))),"")</f>
        <v>0</v>
      </c>
      <c r="AS231" s="106"/>
      <c r="AT231" s="186">
        <f>IFERROR(IF('Input| Overheads'!$C$42="Direct costs",SUMPRODUCT(--('Input| Projects'!$AD231="Yes"),'Calc| Overheads Allocation'!C$9,'Calc| Project Costs'!V231),IF('Input| Overheads'!$C$42="Internal labour",SUMPRODUCT(--('Input| Projects'!$AD231="Yes"),'Calc| Overheads Allocation'!C$9,'Calc| Project Costs'!V231,'Input| Projects'!$Y231),IF('Input| Overheads'!$C$42="DNSP defined",SUMPRODUCT(--('Input| Projects'!$AD231="Yes"),'Calc| Overheads Allocation'!C$62,'Input| Projects'!$AG231),""))),"")</f>
        <v>0</v>
      </c>
      <c r="AU231" s="186">
        <f>IFERROR(IF('Input| Overheads'!$C$42="Direct costs",SUMPRODUCT(--('Input| Projects'!$AD231="Yes"),'Calc| Overheads Allocation'!D$9,'Calc| Project Costs'!W231),IF('Input| Overheads'!$C$42="Internal labour",SUMPRODUCT(--('Input| Projects'!$AD231="Yes"),'Calc| Overheads Allocation'!D$9,'Calc| Project Costs'!W231,'Input| Projects'!$Y231),IF('Input| Overheads'!$C$42="DNSP defined",SUMPRODUCT(--('Input| Projects'!$AD231="Yes"),'Calc| Overheads Allocation'!D$62,'Input| Projects'!$AG231),""))),"")</f>
        <v>0</v>
      </c>
      <c r="AV231" s="186">
        <f>IFERROR(IF('Input| Overheads'!$C$42="Direct costs",SUMPRODUCT(--('Input| Projects'!$AD231="Yes"),'Calc| Overheads Allocation'!E$9,'Calc| Project Costs'!X231),IF('Input| Overheads'!$C$42="Internal labour",SUMPRODUCT(--('Input| Projects'!$AD231="Yes"),'Calc| Overheads Allocation'!E$9,'Calc| Project Costs'!X231,'Input| Projects'!$Y231),IF('Input| Overheads'!$C$42="DNSP defined",SUMPRODUCT(--('Input| Projects'!$AD231="Yes"),'Calc| Overheads Allocation'!E$62,'Input| Projects'!$AG231),""))),"")</f>
        <v>0</v>
      </c>
      <c r="AW231" s="186">
        <f>IFERROR(IF('Input| Overheads'!$C$42="Direct costs",SUMPRODUCT(--('Input| Projects'!$AD231="Yes"),'Calc| Overheads Allocation'!F$9,'Calc| Project Costs'!Y231),IF('Input| Overheads'!$C$42="Internal labour",SUMPRODUCT(--('Input| Projects'!$AD231="Yes"),'Calc| Overheads Allocation'!F$9,'Calc| Project Costs'!Y231,'Input| Projects'!$Y231),IF('Input| Overheads'!$C$42="DNSP defined",SUMPRODUCT(--('Input| Projects'!$AD231="Yes"),'Calc| Overheads Allocation'!F$62,'Input| Projects'!$AG231),""))),"")</f>
        <v>0</v>
      </c>
      <c r="AX231" s="186">
        <f>IFERROR(IF('Input| Overheads'!$C$42="Direct costs",SUMPRODUCT(--('Input| Projects'!$AD231="Yes"),'Calc| Overheads Allocation'!G$9,'Calc| Project Costs'!Z231),IF('Input| Overheads'!$C$42="Internal labour",SUMPRODUCT(--('Input| Projects'!$AD231="Yes"),'Calc| Overheads Allocation'!G$9,'Calc| Project Costs'!Z231,'Input| Projects'!$Y231),IF('Input| Overheads'!$C$42="DNSP defined",SUMPRODUCT(--('Input| Projects'!$AD231="Yes"),'Calc| Overheads Allocation'!G$62,'Input| Projects'!$AG231),""))),"")</f>
        <v>0</v>
      </c>
      <c r="AY231" s="186">
        <f>IFERROR(IF('Input| Overheads'!$C$42="Direct costs",SUMPRODUCT(--('Input| Projects'!$AD231="Yes"),'Calc| Overheads Allocation'!H$9,'Calc| Project Costs'!AA231),IF('Input| Overheads'!$C$42="Internal labour",SUMPRODUCT(--('Input| Projects'!$AD231="Yes"),'Calc| Overheads Allocation'!H$9,'Calc| Project Costs'!AA231,'Input| Projects'!$Y231),IF('Input| Overheads'!$C$42="DNSP defined",SUMPRODUCT(--('Input| Projects'!$AD231="Yes"),'Calc| Overheads Allocation'!H$62,'Input| Projects'!$AG231),""))),"")</f>
        <v>0</v>
      </c>
      <c r="AZ231" s="186">
        <f>IFERROR(IF('Input| Overheads'!$C$42="Direct costs",SUMPRODUCT(--('Input| Projects'!$AD231="Yes"),'Calc| Overheads Allocation'!I$9,'Calc| Project Costs'!AB231),IF('Input| Overheads'!$C$42="Internal labour",SUMPRODUCT(--('Input| Projects'!$AD231="Yes"),'Calc| Overheads Allocation'!I$9,'Calc| Project Costs'!AB231,'Input| Projects'!$Y231),IF('Input| Overheads'!$C$42="DNSP defined",SUMPRODUCT(--('Input| Projects'!$AD231="Yes"),'Calc| Overheads Allocation'!I$62,'Input| Projects'!$AG231),""))),"")</f>
        <v>0</v>
      </c>
      <c r="BA231" s="106"/>
      <c r="BB231" s="186">
        <f t="shared" si="129"/>
        <v>200.16281000000001</v>
      </c>
      <c r="BC231" s="186">
        <f t="shared" si="130"/>
        <v>0</v>
      </c>
      <c r="BD231" s="186">
        <f t="shared" si="131"/>
        <v>0</v>
      </c>
      <c r="BE231" s="186">
        <f t="shared" si="108"/>
        <v>0</v>
      </c>
      <c r="BF231" s="186">
        <f t="shared" si="109"/>
        <v>0</v>
      </c>
      <c r="BG231" s="186">
        <f t="shared" si="110"/>
        <v>0</v>
      </c>
      <c r="BH231" s="186">
        <f t="shared" si="111"/>
        <v>0</v>
      </c>
      <c r="BI231" s="97"/>
      <c r="BJ231" s="186">
        <f t="shared" si="112"/>
        <v>0</v>
      </c>
      <c r="BK231" s="186" t="str">
        <f t="shared" si="113"/>
        <v/>
      </c>
      <c r="BL231" s="186" t="str">
        <f t="shared" si="114"/>
        <v/>
      </c>
      <c r="BM231" s="186" t="str">
        <f t="shared" si="115"/>
        <v/>
      </c>
      <c r="BN231" s="186" t="str">
        <f t="shared" si="116"/>
        <v/>
      </c>
      <c r="BO231" s="186" t="str">
        <f t="shared" si="117"/>
        <v/>
      </c>
      <c r="BP231" s="186" t="str">
        <f t="shared" si="118"/>
        <v/>
      </c>
      <c r="BQ231" s="97"/>
      <c r="BR231" s="186">
        <f t="shared" si="119"/>
        <v>582.45353</v>
      </c>
      <c r="BS231" s="186">
        <f t="shared" si="120"/>
        <v>0</v>
      </c>
      <c r="BT231" s="222">
        <f t="shared" si="121"/>
        <v>0</v>
      </c>
      <c r="BU231" s="222">
        <f t="shared" si="122"/>
        <v>0</v>
      </c>
      <c r="BV231" s="222">
        <f t="shared" si="123"/>
        <v>0</v>
      </c>
      <c r="BW231" s="222">
        <f t="shared" si="124"/>
        <v>0</v>
      </c>
      <c r="BX231" s="222">
        <f t="shared" si="125"/>
        <v>0</v>
      </c>
      <c r="BY231" s="106"/>
      <c r="BZ231" s="197">
        <f>IF(SUMIF('Input| Projects'!$AS$8:$CP$8,"Dx",'Input| Projects'!$AS231:$CP231)=0,"",SUMIF('Input| Projects'!$AS$8:$CP$8,"Dx",'Input| Projects'!$AS231:$CP231))</f>
        <v>1</v>
      </c>
      <c r="CA231" s="197" t="str">
        <f>IF(SUMIF('Input| Projects'!$AS$8:$CP$8,"Tx",'Input| Projects'!$AS231:$CP231)=0,"",SUMIF('Input| Projects'!$AS$8:$CP$8,"Tx",'Input| Projects'!$AS231:$CP231))</f>
        <v/>
      </c>
      <c r="CB231" s="150" t="str">
        <f t="shared" si="132"/>
        <v/>
      </c>
    </row>
    <row r="232" spans="2:80" x14ac:dyDescent="0.2">
      <c r="B232" s="201">
        <f>IFERROR('Input| Projects'!B232,"")</f>
        <v>223</v>
      </c>
      <c r="C232" s="42" t="str">
        <f>IFERROR(IF('Input| Projects'!C232="","",'Input| Projects'!C232),"")</f>
        <v>Replace 33kV CBs - ZN</v>
      </c>
      <c r="D232" s="42" t="str">
        <f>IFERROR(IF('Input| Projects'!D232="","",'Input| Projects'!D232),"")</f>
        <v>REP_02.03.04</v>
      </c>
      <c r="E232" s="104"/>
      <c r="F232" s="190">
        <f>IFERROR('Input| Projects'!I232*'Input| Escalations'!$K$19,"")</f>
        <v>82.065610000000007</v>
      </c>
      <c r="G232" s="190">
        <f>IFERROR('Input| Projects'!J232*'Input| Escalations'!$K$19,"")</f>
        <v>0</v>
      </c>
      <c r="H232" s="190">
        <f>IFERROR('Input| Projects'!K232*'Input| Escalations'!$K$19,"")</f>
        <v>0</v>
      </c>
      <c r="I232" s="190">
        <f>IFERROR('Input| Projects'!L232*'Input| Escalations'!$K$19,"")</f>
        <v>0</v>
      </c>
      <c r="J232" s="190">
        <f>IFERROR('Input| Projects'!M232*'Input| Escalations'!$K$19,"")</f>
        <v>0</v>
      </c>
      <c r="K232" s="190">
        <f>IFERROR('Input| Projects'!N232*'Input| Escalations'!$K$19,"")</f>
        <v>0</v>
      </c>
      <c r="L232" s="190">
        <f>IFERROR('Input| Projects'!O232*'Input| Escalations'!$K$19,"")</f>
        <v>0</v>
      </c>
      <c r="M232" s="150" t="str">
        <f>IF(ABS(SUM(F232:L232)-(SUM('Input| Projects'!I232:O232)*'Input| Escalations'!$K$19))&lt;0.0000001,"",1)</f>
        <v/>
      </c>
      <c r="N232" s="192">
        <f>'Input| Projects'!$Y232*INDEX('Input| Escalations'!$H$33:$N$33,MATCH('Calc| Project Costs'!N$9,'Input| Escalations'!$H$23:$N$23,0))+'Input| Projects'!$Z232*INDEX('Input| Escalations'!$H$34:$N$34,MATCH('Calc| Project Costs'!N$9,'Input| Escalations'!$H$23:$N$23,0))+'Input| Projects'!$AA232*INDEX('Input| Escalations'!$H$35:$N$35,MATCH('Calc| Project Costs'!N$9,'Input| Escalations'!$H$23:$N$23,0))+1</f>
        <v>1</v>
      </c>
      <c r="O232" s="192">
        <f>'Input| Projects'!$Y232*INDEX('Input| Escalations'!$H$33:$N$33,MATCH('Calc| Project Costs'!O$9,'Input| Escalations'!$H$23:$N$23,0))+'Input| Projects'!$Z232*INDEX('Input| Escalations'!$H$34:$N$34,MATCH('Calc| Project Costs'!O$9,'Input| Escalations'!$H$23:$N$23,0))+'Input| Projects'!$AA232*INDEX('Input| Escalations'!$H$35:$N$35,MATCH('Calc| Project Costs'!O$9,'Input| Escalations'!$H$23:$N$23,0))+1</f>
        <v>1</v>
      </c>
      <c r="P232" s="192">
        <f>'Input| Projects'!$Y232*INDEX('Input| Escalations'!$H$33:$N$33,MATCH('Calc| Project Costs'!P$9,'Input| Escalations'!$H$23:$N$23,0))+'Input| Projects'!$Z232*INDEX('Input| Escalations'!$H$34:$N$34,MATCH('Calc| Project Costs'!P$9,'Input| Escalations'!$H$23:$N$23,0))+'Input| Projects'!$AA232*INDEX('Input| Escalations'!$H$35:$N$35,MATCH('Calc| Project Costs'!P$9,'Input| Escalations'!$H$23:$N$23,0))+1</f>
        <v>1</v>
      </c>
      <c r="Q232" s="192">
        <f>'Input| Projects'!$Y232*INDEX('Input| Escalations'!$H$33:$N$33,MATCH('Calc| Project Costs'!Q$9,'Input| Escalations'!$H$23:$N$23,0))+'Input| Projects'!$Z232*INDEX('Input| Escalations'!$H$34:$N$34,MATCH('Calc| Project Costs'!Q$9,'Input| Escalations'!$H$23:$N$23,0))+'Input| Projects'!$AA232*INDEX('Input| Escalations'!$H$35:$N$35,MATCH('Calc| Project Costs'!Q$9,'Input| Escalations'!$H$23:$N$23,0))+1</f>
        <v>1</v>
      </c>
      <c r="R232" s="192">
        <f>'Input| Projects'!$Y232*INDEX('Input| Escalations'!$H$33:$N$33,MATCH('Calc| Project Costs'!R$9,'Input| Escalations'!$H$23:$N$23,0))+'Input| Projects'!$Z232*INDEX('Input| Escalations'!$H$34:$N$34,MATCH('Calc| Project Costs'!R$9,'Input| Escalations'!$H$23:$N$23,0))+'Input| Projects'!$AA232*INDEX('Input| Escalations'!$H$35:$N$35,MATCH('Calc| Project Costs'!R$9,'Input| Escalations'!$H$23:$N$23,0))+1</f>
        <v>1</v>
      </c>
      <c r="S232" s="192">
        <f>'Input| Projects'!$Y232*INDEX('Input| Escalations'!$H$33:$N$33,MATCH('Calc| Project Costs'!S$9,'Input| Escalations'!$H$23:$N$23,0))+'Input| Projects'!$Z232*INDEX('Input| Escalations'!$H$34:$N$34,MATCH('Calc| Project Costs'!S$9,'Input| Escalations'!$H$23:$N$23,0))+'Input| Projects'!$AA232*INDEX('Input| Escalations'!$H$35:$N$35,MATCH('Calc| Project Costs'!S$9,'Input| Escalations'!$H$23:$N$23,0))+1</f>
        <v>1</v>
      </c>
      <c r="T232" s="192">
        <f>'Input| Projects'!$Y232*INDEX('Input| Escalations'!$H$33:$N$33,MATCH('Calc| Project Costs'!T$9,'Input| Escalations'!$H$23:$N$23,0))+'Input| Projects'!$Z232*INDEX('Input| Escalations'!$H$34:$N$34,MATCH('Calc| Project Costs'!T$9,'Input| Escalations'!$H$23:$N$23,0))+'Input| Projects'!$AA232*INDEX('Input| Escalations'!$H$35:$N$35,MATCH('Calc| Project Costs'!T$9,'Input| Escalations'!$H$23:$N$23,0))+1</f>
        <v>1</v>
      </c>
      <c r="U232" s="106"/>
      <c r="V232" s="186">
        <f t="shared" si="126"/>
        <v>82.065610000000007</v>
      </c>
      <c r="W232" s="186">
        <f t="shared" si="127"/>
        <v>0</v>
      </c>
      <c r="X232" s="186">
        <f t="shared" si="128"/>
        <v>0</v>
      </c>
      <c r="Y232" s="186">
        <f t="shared" si="104"/>
        <v>0</v>
      </c>
      <c r="Z232" s="186">
        <f t="shared" si="105"/>
        <v>0</v>
      </c>
      <c r="AA232" s="186">
        <f t="shared" si="106"/>
        <v>0</v>
      </c>
      <c r="AB232" s="186">
        <f t="shared" si="107"/>
        <v>0</v>
      </c>
      <c r="AC232" s="106"/>
      <c r="AD232" s="186">
        <f>'Input| Projects'!Q232*N232*'Input| Escalations'!$K$19</f>
        <v>0</v>
      </c>
      <c r="AE232" s="186">
        <f>'Input| Projects'!R232*O232*'Input| Escalations'!$K$19</f>
        <v>0</v>
      </c>
      <c r="AF232" s="186">
        <f>'Input| Projects'!S232*P232*'Input| Escalations'!$K$19</f>
        <v>0</v>
      </c>
      <c r="AG232" s="186">
        <f>'Input| Projects'!T232*Q232*'Input| Escalations'!$K$19</f>
        <v>0</v>
      </c>
      <c r="AH232" s="186">
        <f>'Input| Projects'!U232*R232*'Input| Escalations'!$K$19</f>
        <v>0</v>
      </c>
      <c r="AI232" s="186">
        <f>'Input| Projects'!V232*S232*'Input| Escalations'!$K$19</f>
        <v>0</v>
      </c>
      <c r="AJ232" s="186">
        <f>'Input| Projects'!W232*T232*'Input| Escalations'!$K$19</f>
        <v>0</v>
      </c>
      <c r="AK232" s="106"/>
      <c r="AL232" s="186">
        <f>IFERROR(IF('Input| Overheads'!$C$42="Direct costs",SUMPRODUCT(--('Input| Projects'!$AC232="Yes"),'Calc| Overheads Allocation'!C$8,'Calc| Project Costs'!V232),IF('Input| Overheads'!$C$42="Internal labour",SUMPRODUCT(--('Input| Projects'!$AC232="Yes"),'Calc| Overheads Allocation'!C$8,'Calc| Project Costs'!V232,'Input| Projects'!$Y232),IF('Input| Overheads'!$C$42="DNSP defined",SUMPRODUCT(--('Input| Projects'!$AC232="Yes"),'Calc| Overheads Allocation'!C$61,'Input| Projects'!$AF232),""))),"")</f>
        <v>41.952699999999993</v>
      </c>
      <c r="AM232" s="186">
        <f>IFERROR(IF('Input| Overheads'!$C$42="Direct costs",SUMPRODUCT(--('Input| Projects'!$AC232="Yes"),'Calc| Overheads Allocation'!D$8,'Calc| Project Costs'!W232),IF('Input| Overheads'!$C$42="Internal labour",SUMPRODUCT(--('Input| Projects'!$AC232="Yes"),'Calc| Overheads Allocation'!D$8,'Calc| Project Costs'!W232,'Input| Projects'!$Y232),IF('Input| Overheads'!$C$42="DNSP defined",SUMPRODUCT(--('Input| Projects'!$AC232="Yes"),'Calc| Overheads Allocation'!D$61,'Input| Projects'!$AF232),""))),"")</f>
        <v>0</v>
      </c>
      <c r="AN232" s="186">
        <f>IFERROR(IF('Input| Overheads'!$C$42="Direct costs",SUMPRODUCT(--('Input| Projects'!$AC232="Yes"),'Calc| Overheads Allocation'!E$8,'Calc| Project Costs'!X232),IF('Input| Overheads'!$C$42="Internal labour",SUMPRODUCT(--('Input| Projects'!$AC232="Yes"),'Calc| Overheads Allocation'!E$8,'Calc| Project Costs'!X232,'Input| Projects'!$Y232),IF('Input| Overheads'!$C$42="DNSP defined",SUMPRODUCT(--('Input| Projects'!$AC232="Yes"),'Calc| Overheads Allocation'!E$61,'Input| Projects'!$AF232),""))),"")</f>
        <v>0</v>
      </c>
      <c r="AO232" s="186">
        <f>IFERROR(IF('Input| Overheads'!$C$42="Direct costs",SUMPRODUCT(--('Input| Projects'!$AC232="Yes"),'Calc| Overheads Allocation'!F$8,'Calc| Project Costs'!Y232),IF('Input| Overheads'!$C$42="Internal labour",SUMPRODUCT(--('Input| Projects'!$AC232="Yes"),'Calc| Overheads Allocation'!F$8,'Calc| Project Costs'!Y232,'Input| Projects'!$Y232),IF('Input| Overheads'!$C$42="DNSP defined",SUMPRODUCT(--('Input| Projects'!$AC232="Yes"),'Calc| Overheads Allocation'!F$61,'Input| Projects'!$AF232),""))),"")</f>
        <v>0</v>
      </c>
      <c r="AP232" s="186">
        <f>IFERROR(IF('Input| Overheads'!$C$42="Direct costs",SUMPRODUCT(--('Input| Projects'!$AC232="Yes"),'Calc| Overheads Allocation'!G$8,'Calc| Project Costs'!Z232),IF('Input| Overheads'!$C$42="Internal labour",SUMPRODUCT(--('Input| Projects'!$AC232="Yes"),'Calc| Overheads Allocation'!G$8,'Calc| Project Costs'!Z232,'Input| Projects'!$Y232),IF('Input| Overheads'!$C$42="DNSP defined",SUMPRODUCT(--('Input| Projects'!$AC232="Yes"),'Calc| Overheads Allocation'!G$61,'Input| Projects'!$AF232),""))),"")</f>
        <v>0</v>
      </c>
      <c r="AQ232" s="186">
        <f>IFERROR(IF('Input| Overheads'!$C$42="Direct costs",SUMPRODUCT(--('Input| Projects'!$AC232="Yes"),'Calc| Overheads Allocation'!H$8,'Calc| Project Costs'!AA232),IF('Input| Overheads'!$C$42="Internal labour",SUMPRODUCT(--('Input| Projects'!$AC232="Yes"),'Calc| Overheads Allocation'!H$8,'Calc| Project Costs'!AA232,'Input| Projects'!$Y232),IF('Input| Overheads'!$C$42="DNSP defined",SUMPRODUCT(--('Input| Projects'!$AC232="Yes"),'Calc| Overheads Allocation'!H$61,'Input| Projects'!$AF232),""))),"")</f>
        <v>0</v>
      </c>
      <c r="AR232" s="186">
        <f>IFERROR(IF('Input| Overheads'!$C$42="Direct costs",SUMPRODUCT(--('Input| Projects'!$AC232="Yes"),'Calc| Overheads Allocation'!I$8,'Calc| Project Costs'!AB232),IF('Input| Overheads'!$C$42="Internal labour",SUMPRODUCT(--('Input| Projects'!$AC232="Yes"),'Calc| Overheads Allocation'!I$8,'Calc| Project Costs'!AB232,'Input| Projects'!$Y232),IF('Input| Overheads'!$C$42="DNSP defined",SUMPRODUCT(--('Input| Projects'!$AC232="Yes"),'Calc| Overheads Allocation'!I$61,'Input| Projects'!$AF232),""))),"")</f>
        <v>0</v>
      </c>
      <c r="AS232" s="106"/>
      <c r="AT232" s="186">
        <f>IFERROR(IF('Input| Overheads'!$C$42="Direct costs",SUMPRODUCT(--('Input| Projects'!$AD232="Yes"),'Calc| Overheads Allocation'!C$9,'Calc| Project Costs'!V232),IF('Input| Overheads'!$C$42="Internal labour",SUMPRODUCT(--('Input| Projects'!$AD232="Yes"),'Calc| Overheads Allocation'!C$9,'Calc| Project Costs'!V232,'Input| Projects'!$Y232),IF('Input| Overheads'!$C$42="DNSP defined",SUMPRODUCT(--('Input| Projects'!$AD232="Yes"),'Calc| Overheads Allocation'!C$62,'Input| Projects'!$AG232),""))),"")</f>
        <v>0</v>
      </c>
      <c r="AU232" s="186">
        <f>IFERROR(IF('Input| Overheads'!$C$42="Direct costs",SUMPRODUCT(--('Input| Projects'!$AD232="Yes"),'Calc| Overheads Allocation'!D$9,'Calc| Project Costs'!W232),IF('Input| Overheads'!$C$42="Internal labour",SUMPRODUCT(--('Input| Projects'!$AD232="Yes"),'Calc| Overheads Allocation'!D$9,'Calc| Project Costs'!W232,'Input| Projects'!$Y232),IF('Input| Overheads'!$C$42="DNSP defined",SUMPRODUCT(--('Input| Projects'!$AD232="Yes"),'Calc| Overheads Allocation'!D$62,'Input| Projects'!$AG232),""))),"")</f>
        <v>0</v>
      </c>
      <c r="AV232" s="186">
        <f>IFERROR(IF('Input| Overheads'!$C$42="Direct costs",SUMPRODUCT(--('Input| Projects'!$AD232="Yes"),'Calc| Overheads Allocation'!E$9,'Calc| Project Costs'!X232),IF('Input| Overheads'!$C$42="Internal labour",SUMPRODUCT(--('Input| Projects'!$AD232="Yes"),'Calc| Overheads Allocation'!E$9,'Calc| Project Costs'!X232,'Input| Projects'!$Y232),IF('Input| Overheads'!$C$42="DNSP defined",SUMPRODUCT(--('Input| Projects'!$AD232="Yes"),'Calc| Overheads Allocation'!E$62,'Input| Projects'!$AG232),""))),"")</f>
        <v>0</v>
      </c>
      <c r="AW232" s="186">
        <f>IFERROR(IF('Input| Overheads'!$C$42="Direct costs",SUMPRODUCT(--('Input| Projects'!$AD232="Yes"),'Calc| Overheads Allocation'!F$9,'Calc| Project Costs'!Y232),IF('Input| Overheads'!$C$42="Internal labour",SUMPRODUCT(--('Input| Projects'!$AD232="Yes"),'Calc| Overheads Allocation'!F$9,'Calc| Project Costs'!Y232,'Input| Projects'!$Y232),IF('Input| Overheads'!$C$42="DNSP defined",SUMPRODUCT(--('Input| Projects'!$AD232="Yes"),'Calc| Overheads Allocation'!F$62,'Input| Projects'!$AG232),""))),"")</f>
        <v>0</v>
      </c>
      <c r="AX232" s="186">
        <f>IFERROR(IF('Input| Overheads'!$C$42="Direct costs",SUMPRODUCT(--('Input| Projects'!$AD232="Yes"),'Calc| Overheads Allocation'!G$9,'Calc| Project Costs'!Z232),IF('Input| Overheads'!$C$42="Internal labour",SUMPRODUCT(--('Input| Projects'!$AD232="Yes"),'Calc| Overheads Allocation'!G$9,'Calc| Project Costs'!Z232,'Input| Projects'!$Y232),IF('Input| Overheads'!$C$42="DNSP defined",SUMPRODUCT(--('Input| Projects'!$AD232="Yes"),'Calc| Overheads Allocation'!G$62,'Input| Projects'!$AG232),""))),"")</f>
        <v>0</v>
      </c>
      <c r="AY232" s="186">
        <f>IFERROR(IF('Input| Overheads'!$C$42="Direct costs",SUMPRODUCT(--('Input| Projects'!$AD232="Yes"),'Calc| Overheads Allocation'!H$9,'Calc| Project Costs'!AA232),IF('Input| Overheads'!$C$42="Internal labour",SUMPRODUCT(--('Input| Projects'!$AD232="Yes"),'Calc| Overheads Allocation'!H$9,'Calc| Project Costs'!AA232,'Input| Projects'!$Y232),IF('Input| Overheads'!$C$42="DNSP defined",SUMPRODUCT(--('Input| Projects'!$AD232="Yes"),'Calc| Overheads Allocation'!H$62,'Input| Projects'!$AG232),""))),"")</f>
        <v>0</v>
      </c>
      <c r="AZ232" s="186">
        <f>IFERROR(IF('Input| Overheads'!$C$42="Direct costs",SUMPRODUCT(--('Input| Projects'!$AD232="Yes"),'Calc| Overheads Allocation'!I$9,'Calc| Project Costs'!AB232),IF('Input| Overheads'!$C$42="Internal labour",SUMPRODUCT(--('Input| Projects'!$AD232="Yes"),'Calc| Overheads Allocation'!I$9,'Calc| Project Costs'!AB232,'Input| Projects'!$Y232),IF('Input| Overheads'!$C$42="DNSP defined",SUMPRODUCT(--('Input| Projects'!$AD232="Yes"),'Calc| Overheads Allocation'!I$62,'Input| Projects'!$AG232),""))),"")</f>
        <v>0</v>
      </c>
      <c r="BA232" s="106"/>
      <c r="BB232" s="186">
        <f t="shared" si="129"/>
        <v>41.952699999999993</v>
      </c>
      <c r="BC232" s="186">
        <f t="shared" si="130"/>
        <v>0</v>
      </c>
      <c r="BD232" s="186">
        <f t="shared" si="131"/>
        <v>0</v>
      </c>
      <c r="BE232" s="186">
        <f t="shared" si="108"/>
        <v>0</v>
      </c>
      <c r="BF232" s="186">
        <f t="shared" si="109"/>
        <v>0</v>
      </c>
      <c r="BG232" s="186">
        <f t="shared" si="110"/>
        <v>0</v>
      </c>
      <c r="BH232" s="186">
        <f t="shared" si="111"/>
        <v>0</v>
      </c>
      <c r="BI232" s="97"/>
      <c r="BJ232" s="186">
        <f t="shared" si="112"/>
        <v>0</v>
      </c>
      <c r="BK232" s="186" t="str">
        <f t="shared" si="113"/>
        <v/>
      </c>
      <c r="BL232" s="186" t="str">
        <f t="shared" si="114"/>
        <v/>
      </c>
      <c r="BM232" s="186" t="str">
        <f t="shared" si="115"/>
        <v/>
      </c>
      <c r="BN232" s="186" t="str">
        <f t="shared" si="116"/>
        <v/>
      </c>
      <c r="BO232" s="186" t="str">
        <f t="shared" si="117"/>
        <v/>
      </c>
      <c r="BP232" s="186" t="str">
        <f t="shared" si="118"/>
        <v/>
      </c>
      <c r="BQ232" s="97"/>
      <c r="BR232" s="186">
        <f t="shared" si="119"/>
        <v>124.01831</v>
      </c>
      <c r="BS232" s="186">
        <f t="shared" si="120"/>
        <v>0</v>
      </c>
      <c r="BT232" s="222">
        <f t="shared" si="121"/>
        <v>0</v>
      </c>
      <c r="BU232" s="222">
        <f t="shared" si="122"/>
        <v>0</v>
      </c>
      <c r="BV232" s="222">
        <f t="shared" si="123"/>
        <v>0</v>
      </c>
      <c r="BW232" s="222">
        <f t="shared" si="124"/>
        <v>0</v>
      </c>
      <c r="BX232" s="222">
        <f t="shared" si="125"/>
        <v>0</v>
      </c>
      <c r="BY232" s="106"/>
      <c r="BZ232" s="197">
        <f>IF(SUMIF('Input| Projects'!$AS$8:$CP$8,"Dx",'Input| Projects'!$AS232:$CP232)=0,"",SUMIF('Input| Projects'!$AS$8:$CP$8,"Dx",'Input| Projects'!$AS232:$CP232))</f>
        <v>1</v>
      </c>
      <c r="CA232" s="197" t="str">
        <f>IF(SUMIF('Input| Projects'!$AS$8:$CP$8,"Tx",'Input| Projects'!$AS232:$CP232)=0,"",SUMIF('Input| Projects'!$AS$8:$CP$8,"Tx",'Input| Projects'!$AS232:$CP232))</f>
        <v/>
      </c>
      <c r="CB232" s="150" t="str">
        <f t="shared" si="132"/>
        <v/>
      </c>
    </row>
    <row r="233" spans="2:80" x14ac:dyDescent="0.2">
      <c r="B233" s="201">
        <f>IFERROR('Input| Projects'!B233,"")</f>
        <v>224</v>
      </c>
      <c r="C233" s="42" t="str">
        <f>IFERROR(IF('Input| Projects'!C233="","",'Input| Projects'!C233),"")</f>
        <v>Replace 132kV Bushings - ZN</v>
      </c>
      <c r="D233" s="42" t="str">
        <f>IFERROR(IF('Input| Projects'!D233="","",'Input| Projects'!D233),"")</f>
        <v>REP_02.03.05</v>
      </c>
      <c r="E233" s="104"/>
      <c r="F233" s="190">
        <f>IFERROR('Input| Projects'!I233*'Input| Escalations'!$K$19,"")</f>
        <v>345.20644999999996</v>
      </c>
      <c r="G233" s="190">
        <f>IFERROR('Input| Projects'!J233*'Input| Escalations'!$K$19,"")</f>
        <v>0</v>
      </c>
      <c r="H233" s="190">
        <f>IFERROR('Input| Projects'!K233*'Input| Escalations'!$K$19,"")</f>
        <v>0</v>
      </c>
      <c r="I233" s="190">
        <f>IFERROR('Input| Projects'!L233*'Input| Escalations'!$K$19,"")</f>
        <v>0</v>
      </c>
      <c r="J233" s="190">
        <f>IFERROR('Input| Projects'!M233*'Input| Escalations'!$K$19,"")</f>
        <v>0</v>
      </c>
      <c r="K233" s="190">
        <f>IFERROR('Input| Projects'!N233*'Input| Escalations'!$K$19,"")</f>
        <v>0</v>
      </c>
      <c r="L233" s="190">
        <f>IFERROR('Input| Projects'!O233*'Input| Escalations'!$K$19,"")</f>
        <v>0</v>
      </c>
      <c r="M233" s="150" t="str">
        <f>IF(ABS(SUM(F233:L233)-(SUM('Input| Projects'!I233:O233)*'Input| Escalations'!$K$19))&lt;0.0000001,"",1)</f>
        <v/>
      </c>
      <c r="N233" s="192">
        <f>'Input| Projects'!$Y233*INDEX('Input| Escalations'!$H$33:$N$33,MATCH('Calc| Project Costs'!N$9,'Input| Escalations'!$H$23:$N$23,0))+'Input| Projects'!$Z233*INDEX('Input| Escalations'!$H$34:$N$34,MATCH('Calc| Project Costs'!N$9,'Input| Escalations'!$H$23:$N$23,0))+'Input| Projects'!$AA233*INDEX('Input| Escalations'!$H$35:$N$35,MATCH('Calc| Project Costs'!N$9,'Input| Escalations'!$H$23:$N$23,0))+1</f>
        <v>1</v>
      </c>
      <c r="O233" s="192">
        <f>'Input| Projects'!$Y233*INDEX('Input| Escalations'!$H$33:$N$33,MATCH('Calc| Project Costs'!O$9,'Input| Escalations'!$H$23:$N$23,0))+'Input| Projects'!$Z233*INDEX('Input| Escalations'!$H$34:$N$34,MATCH('Calc| Project Costs'!O$9,'Input| Escalations'!$H$23:$N$23,0))+'Input| Projects'!$AA233*INDEX('Input| Escalations'!$H$35:$N$35,MATCH('Calc| Project Costs'!O$9,'Input| Escalations'!$H$23:$N$23,0))+1</f>
        <v>1</v>
      </c>
      <c r="P233" s="192">
        <f>'Input| Projects'!$Y233*INDEX('Input| Escalations'!$H$33:$N$33,MATCH('Calc| Project Costs'!P$9,'Input| Escalations'!$H$23:$N$23,0))+'Input| Projects'!$Z233*INDEX('Input| Escalations'!$H$34:$N$34,MATCH('Calc| Project Costs'!P$9,'Input| Escalations'!$H$23:$N$23,0))+'Input| Projects'!$AA233*INDEX('Input| Escalations'!$H$35:$N$35,MATCH('Calc| Project Costs'!P$9,'Input| Escalations'!$H$23:$N$23,0))+1</f>
        <v>1</v>
      </c>
      <c r="Q233" s="192">
        <f>'Input| Projects'!$Y233*INDEX('Input| Escalations'!$H$33:$N$33,MATCH('Calc| Project Costs'!Q$9,'Input| Escalations'!$H$23:$N$23,0))+'Input| Projects'!$Z233*INDEX('Input| Escalations'!$H$34:$N$34,MATCH('Calc| Project Costs'!Q$9,'Input| Escalations'!$H$23:$N$23,0))+'Input| Projects'!$AA233*INDEX('Input| Escalations'!$H$35:$N$35,MATCH('Calc| Project Costs'!Q$9,'Input| Escalations'!$H$23:$N$23,0))+1</f>
        <v>1</v>
      </c>
      <c r="R233" s="192">
        <f>'Input| Projects'!$Y233*INDEX('Input| Escalations'!$H$33:$N$33,MATCH('Calc| Project Costs'!R$9,'Input| Escalations'!$H$23:$N$23,0))+'Input| Projects'!$Z233*INDEX('Input| Escalations'!$H$34:$N$34,MATCH('Calc| Project Costs'!R$9,'Input| Escalations'!$H$23:$N$23,0))+'Input| Projects'!$AA233*INDEX('Input| Escalations'!$H$35:$N$35,MATCH('Calc| Project Costs'!R$9,'Input| Escalations'!$H$23:$N$23,0))+1</f>
        <v>1</v>
      </c>
      <c r="S233" s="192">
        <f>'Input| Projects'!$Y233*INDEX('Input| Escalations'!$H$33:$N$33,MATCH('Calc| Project Costs'!S$9,'Input| Escalations'!$H$23:$N$23,0))+'Input| Projects'!$Z233*INDEX('Input| Escalations'!$H$34:$N$34,MATCH('Calc| Project Costs'!S$9,'Input| Escalations'!$H$23:$N$23,0))+'Input| Projects'!$AA233*INDEX('Input| Escalations'!$H$35:$N$35,MATCH('Calc| Project Costs'!S$9,'Input| Escalations'!$H$23:$N$23,0))+1</f>
        <v>1</v>
      </c>
      <c r="T233" s="192">
        <f>'Input| Projects'!$Y233*INDEX('Input| Escalations'!$H$33:$N$33,MATCH('Calc| Project Costs'!T$9,'Input| Escalations'!$H$23:$N$23,0))+'Input| Projects'!$Z233*INDEX('Input| Escalations'!$H$34:$N$34,MATCH('Calc| Project Costs'!T$9,'Input| Escalations'!$H$23:$N$23,0))+'Input| Projects'!$AA233*INDEX('Input| Escalations'!$H$35:$N$35,MATCH('Calc| Project Costs'!T$9,'Input| Escalations'!$H$23:$N$23,0))+1</f>
        <v>1</v>
      </c>
      <c r="U233" s="106"/>
      <c r="V233" s="186">
        <f t="shared" si="126"/>
        <v>345.20644999999996</v>
      </c>
      <c r="W233" s="186">
        <f t="shared" si="127"/>
        <v>0</v>
      </c>
      <c r="X233" s="186">
        <f t="shared" si="128"/>
        <v>0</v>
      </c>
      <c r="Y233" s="186">
        <f t="shared" si="104"/>
        <v>0</v>
      </c>
      <c r="Z233" s="186">
        <f t="shared" si="105"/>
        <v>0</v>
      </c>
      <c r="AA233" s="186">
        <f t="shared" si="106"/>
        <v>0</v>
      </c>
      <c r="AB233" s="186">
        <f t="shared" si="107"/>
        <v>0</v>
      </c>
      <c r="AC233" s="106"/>
      <c r="AD233" s="186">
        <f>'Input| Projects'!Q233*N233*'Input| Escalations'!$K$19</f>
        <v>0</v>
      </c>
      <c r="AE233" s="186">
        <f>'Input| Projects'!R233*O233*'Input| Escalations'!$K$19</f>
        <v>0</v>
      </c>
      <c r="AF233" s="186">
        <f>'Input| Projects'!S233*P233*'Input| Escalations'!$K$19</f>
        <v>0</v>
      </c>
      <c r="AG233" s="186">
        <f>'Input| Projects'!T233*Q233*'Input| Escalations'!$K$19</f>
        <v>0</v>
      </c>
      <c r="AH233" s="186">
        <f>'Input| Projects'!U233*R233*'Input| Escalations'!$K$19</f>
        <v>0</v>
      </c>
      <c r="AI233" s="186">
        <f>'Input| Projects'!V233*S233*'Input| Escalations'!$K$19</f>
        <v>0</v>
      </c>
      <c r="AJ233" s="186">
        <f>'Input| Projects'!W233*T233*'Input| Escalations'!$K$19</f>
        <v>0</v>
      </c>
      <c r="AK233" s="106"/>
      <c r="AL233" s="186">
        <f>IFERROR(IF('Input| Overheads'!$C$42="Direct costs",SUMPRODUCT(--('Input| Projects'!$AC233="Yes"),'Calc| Overheads Allocation'!C$8,'Calc| Project Costs'!V233),IF('Input| Overheads'!$C$42="Internal labour",SUMPRODUCT(--('Input| Projects'!$AC233="Yes"),'Calc| Overheads Allocation'!C$8,'Calc| Project Costs'!V233,'Input| Projects'!$Y233),IF('Input| Overheads'!$C$42="DNSP defined",SUMPRODUCT(--('Input| Projects'!$AC233="Yes"),'Calc| Overheads Allocation'!C$61,'Input| Projects'!$AF233),""))),"")</f>
        <v>190.21344999999997</v>
      </c>
      <c r="AM233" s="186">
        <f>IFERROR(IF('Input| Overheads'!$C$42="Direct costs",SUMPRODUCT(--('Input| Projects'!$AC233="Yes"),'Calc| Overheads Allocation'!D$8,'Calc| Project Costs'!W233),IF('Input| Overheads'!$C$42="Internal labour",SUMPRODUCT(--('Input| Projects'!$AC233="Yes"),'Calc| Overheads Allocation'!D$8,'Calc| Project Costs'!W233,'Input| Projects'!$Y233),IF('Input| Overheads'!$C$42="DNSP defined",SUMPRODUCT(--('Input| Projects'!$AC233="Yes"),'Calc| Overheads Allocation'!D$61,'Input| Projects'!$AF233),""))),"")</f>
        <v>0</v>
      </c>
      <c r="AN233" s="186">
        <f>IFERROR(IF('Input| Overheads'!$C$42="Direct costs",SUMPRODUCT(--('Input| Projects'!$AC233="Yes"),'Calc| Overheads Allocation'!E$8,'Calc| Project Costs'!X233),IF('Input| Overheads'!$C$42="Internal labour",SUMPRODUCT(--('Input| Projects'!$AC233="Yes"),'Calc| Overheads Allocation'!E$8,'Calc| Project Costs'!X233,'Input| Projects'!$Y233),IF('Input| Overheads'!$C$42="DNSP defined",SUMPRODUCT(--('Input| Projects'!$AC233="Yes"),'Calc| Overheads Allocation'!E$61,'Input| Projects'!$AF233),""))),"")</f>
        <v>0</v>
      </c>
      <c r="AO233" s="186">
        <f>IFERROR(IF('Input| Overheads'!$C$42="Direct costs",SUMPRODUCT(--('Input| Projects'!$AC233="Yes"),'Calc| Overheads Allocation'!F$8,'Calc| Project Costs'!Y233),IF('Input| Overheads'!$C$42="Internal labour",SUMPRODUCT(--('Input| Projects'!$AC233="Yes"),'Calc| Overheads Allocation'!F$8,'Calc| Project Costs'!Y233,'Input| Projects'!$Y233),IF('Input| Overheads'!$C$42="DNSP defined",SUMPRODUCT(--('Input| Projects'!$AC233="Yes"),'Calc| Overheads Allocation'!F$61,'Input| Projects'!$AF233),""))),"")</f>
        <v>0</v>
      </c>
      <c r="AP233" s="186">
        <f>IFERROR(IF('Input| Overheads'!$C$42="Direct costs",SUMPRODUCT(--('Input| Projects'!$AC233="Yes"),'Calc| Overheads Allocation'!G$8,'Calc| Project Costs'!Z233),IF('Input| Overheads'!$C$42="Internal labour",SUMPRODUCT(--('Input| Projects'!$AC233="Yes"),'Calc| Overheads Allocation'!G$8,'Calc| Project Costs'!Z233,'Input| Projects'!$Y233),IF('Input| Overheads'!$C$42="DNSP defined",SUMPRODUCT(--('Input| Projects'!$AC233="Yes"),'Calc| Overheads Allocation'!G$61,'Input| Projects'!$AF233),""))),"")</f>
        <v>0</v>
      </c>
      <c r="AQ233" s="186">
        <f>IFERROR(IF('Input| Overheads'!$C$42="Direct costs",SUMPRODUCT(--('Input| Projects'!$AC233="Yes"),'Calc| Overheads Allocation'!H$8,'Calc| Project Costs'!AA233),IF('Input| Overheads'!$C$42="Internal labour",SUMPRODUCT(--('Input| Projects'!$AC233="Yes"),'Calc| Overheads Allocation'!H$8,'Calc| Project Costs'!AA233,'Input| Projects'!$Y233),IF('Input| Overheads'!$C$42="DNSP defined",SUMPRODUCT(--('Input| Projects'!$AC233="Yes"),'Calc| Overheads Allocation'!H$61,'Input| Projects'!$AF233),""))),"")</f>
        <v>0</v>
      </c>
      <c r="AR233" s="186">
        <f>IFERROR(IF('Input| Overheads'!$C$42="Direct costs",SUMPRODUCT(--('Input| Projects'!$AC233="Yes"),'Calc| Overheads Allocation'!I$8,'Calc| Project Costs'!AB233),IF('Input| Overheads'!$C$42="Internal labour",SUMPRODUCT(--('Input| Projects'!$AC233="Yes"),'Calc| Overheads Allocation'!I$8,'Calc| Project Costs'!AB233,'Input| Projects'!$Y233),IF('Input| Overheads'!$C$42="DNSP defined",SUMPRODUCT(--('Input| Projects'!$AC233="Yes"),'Calc| Overheads Allocation'!I$61,'Input| Projects'!$AF233),""))),"")</f>
        <v>0</v>
      </c>
      <c r="AS233" s="106"/>
      <c r="AT233" s="186">
        <f>IFERROR(IF('Input| Overheads'!$C$42="Direct costs",SUMPRODUCT(--('Input| Projects'!$AD233="Yes"),'Calc| Overheads Allocation'!C$9,'Calc| Project Costs'!V233),IF('Input| Overheads'!$C$42="Internal labour",SUMPRODUCT(--('Input| Projects'!$AD233="Yes"),'Calc| Overheads Allocation'!C$9,'Calc| Project Costs'!V233,'Input| Projects'!$Y233),IF('Input| Overheads'!$C$42="DNSP defined",SUMPRODUCT(--('Input| Projects'!$AD233="Yes"),'Calc| Overheads Allocation'!C$62,'Input| Projects'!$AG233),""))),"")</f>
        <v>0</v>
      </c>
      <c r="AU233" s="186">
        <f>IFERROR(IF('Input| Overheads'!$C$42="Direct costs",SUMPRODUCT(--('Input| Projects'!$AD233="Yes"),'Calc| Overheads Allocation'!D$9,'Calc| Project Costs'!W233),IF('Input| Overheads'!$C$42="Internal labour",SUMPRODUCT(--('Input| Projects'!$AD233="Yes"),'Calc| Overheads Allocation'!D$9,'Calc| Project Costs'!W233,'Input| Projects'!$Y233),IF('Input| Overheads'!$C$42="DNSP defined",SUMPRODUCT(--('Input| Projects'!$AD233="Yes"),'Calc| Overheads Allocation'!D$62,'Input| Projects'!$AG233),""))),"")</f>
        <v>0</v>
      </c>
      <c r="AV233" s="186">
        <f>IFERROR(IF('Input| Overheads'!$C$42="Direct costs",SUMPRODUCT(--('Input| Projects'!$AD233="Yes"),'Calc| Overheads Allocation'!E$9,'Calc| Project Costs'!X233),IF('Input| Overheads'!$C$42="Internal labour",SUMPRODUCT(--('Input| Projects'!$AD233="Yes"),'Calc| Overheads Allocation'!E$9,'Calc| Project Costs'!X233,'Input| Projects'!$Y233),IF('Input| Overheads'!$C$42="DNSP defined",SUMPRODUCT(--('Input| Projects'!$AD233="Yes"),'Calc| Overheads Allocation'!E$62,'Input| Projects'!$AG233),""))),"")</f>
        <v>0</v>
      </c>
      <c r="AW233" s="186">
        <f>IFERROR(IF('Input| Overheads'!$C$42="Direct costs",SUMPRODUCT(--('Input| Projects'!$AD233="Yes"),'Calc| Overheads Allocation'!F$9,'Calc| Project Costs'!Y233),IF('Input| Overheads'!$C$42="Internal labour",SUMPRODUCT(--('Input| Projects'!$AD233="Yes"),'Calc| Overheads Allocation'!F$9,'Calc| Project Costs'!Y233,'Input| Projects'!$Y233),IF('Input| Overheads'!$C$42="DNSP defined",SUMPRODUCT(--('Input| Projects'!$AD233="Yes"),'Calc| Overheads Allocation'!F$62,'Input| Projects'!$AG233),""))),"")</f>
        <v>0</v>
      </c>
      <c r="AX233" s="186">
        <f>IFERROR(IF('Input| Overheads'!$C$42="Direct costs",SUMPRODUCT(--('Input| Projects'!$AD233="Yes"),'Calc| Overheads Allocation'!G$9,'Calc| Project Costs'!Z233),IF('Input| Overheads'!$C$42="Internal labour",SUMPRODUCT(--('Input| Projects'!$AD233="Yes"),'Calc| Overheads Allocation'!G$9,'Calc| Project Costs'!Z233,'Input| Projects'!$Y233),IF('Input| Overheads'!$C$42="DNSP defined",SUMPRODUCT(--('Input| Projects'!$AD233="Yes"),'Calc| Overheads Allocation'!G$62,'Input| Projects'!$AG233),""))),"")</f>
        <v>0</v>
      </c>
      <c r="AY233" s="186">
        <f>IFERROR(IF('Input| Overheads'!$C$42="Direct costs",SUMPRODUCT(--('Input| Projects'!$AD233="Yes"),'Calc| Overheads Allocation'!H$9,'Calc| Project Costs'!AA233),IF('Input| Overheads'!$C$42="Internal labour",SUMPRODUCT(--('Input| Projects'!$AD233="Yes"),'Calc| Overheads Allocation'!H$9,'Calc| Project Costs'!AA233,'Input| Projects'!$Y233),IF('Input| Overheads'!$C$42="DNSP defined",SUMPRODUCT(--('Input| Projects'!$AD233="Yes"),'Calc| Overheads Allocation'!H$62,'Input| Projects'!$AG233),""))),"")</f>
        <v>0</v>
      </c>
      <c r="AZ233" s="186">
        <f>IFERROR(IF('Input| Overheads'!$C$42="Direct costs",SUMPRODUCT(--('Input| Projects'!$AD233="Yes"),'Calc| Overheads Allocation'!I$9,'Calc| Project Costs'!AB233),IF('Input| Overheads'!$C$42="Internal labour",SUMPRODUCT(--('Input| Projects'!$AD233="Yes"),'Calc| Overheads Allocation'!I$9,'Calc| Project Costs'!AB233,'Input| Projects'!$Y233),IF('Input| Overheads'!$C$42="DNSP defined",SUMPRODUCT(--('Input| Projects'!$AD233="Yes"),'Calc| Overheads Allocation'!I$62,'Input| Projects'!$AG233),""))),"")</f>
        <v>0</v>
      </c>
      <c r="BA233" s="106"/>
      <c r="BB233" s="186">
        <f t="shared" si="129"/>
        <v>190.21344999999997</v>
      </c>
      <c r="BC233" s="186">
        <f t="shared" si="130"/>
        <v>0</v>
      </c>
      <c r="BD233" s="186">
        <f t="shared" si="131"/>
        <v>0</v>
      </c>
      <c r="BE233" s="186">
        <f t="shared" si="108"/>
        <v>0</v>
      </c>
      <c r="BF233" s="186">
        <f t="shared" si="109"/>
        <v>0</v>
      </c>
      <c r="BG233" s="186">
        <f t="shared" si="110"/>
        <v>0</v>
      </c>
      <c r="BH233" s="186">
        <f t="shared" si="111"/>
        <v>0</v>
      </c>
      <c r="BI233" s="97"/>
      <c r="BJ233" s="186">
        <f t="shared" si="112"/>
        <v>0</v>
      </c>
      <c r="BK233" s="186" t="str">
        <f t="shared" si="113"/>
        <v/>
      </c>
      <c r="BL233" s="186" t="str">
        <f t="shared" si="114"/>
        <v/>
      </c>
      <c r="BM233" s="186" t="str">
        <f t="shared" si="115"/>
        <v/>
      </c>
      <c r="BN233" s="186" t="str">
        <f t="shared" si="116"/>
        <v/>
      </c>
      <c r="BO233" s="186" t="str">
        <f t="shared" si="117"/>
        <v/>
      </c>
      <c r="BP233" s="186" t="str">
        <f t="shared" si="118"/>
        <v/>
      </c>
      <c r="BQ233" s="97"/>
      <c r="BR233" s="186">
        <f t="shared" si="119"/>
        <v>535.41989999999987</v>
      </c>
      <c r="BS233" s="186">
        <f t="shared" si="120"/>
        <v>0</v>
      </c>
      <c r="BT233" s="222">
        <f t="shared" si="121"/>
        <v>0</v>
      </c>
      <c r="BU233" s="222">
        <f t="shared" si="122"/>
        <v>0</v>
      </c>
      <c r="BV233" s="222">
        <f t="shared" si="123"/>
        <v>0</v>
      </c>
      <c r="BW233" s="222">
        <f t="shared" si="124"/>
        <v>0</v>
      </c>
      <c r="BX233" s="222">
        <f t="shared" si="125"/>
        <v>0</v>
      </c>
      <c r="BY233" s="106"/>
      <c r="BZ233" s="197">
        <f>IF(SUMIF('Input| Projects'!$AS$8:$CP$8,"Dx",'Input| Projects'!$AS233:$CP233)=0,"",SUMIF('Input| Projects'!$AS$8:$CP$8,"Dx",'Input| Projects'!$AS233:$CP233))</f>
        <v>0.88905488944284672</v>
      </c>
      <c r="CA233" s="197">
        <f>IF(SUMIF('Input| Projects'!$AS$8:$CP$8,"Tx",'Input| Projects'!$AS233:$CP233)=0,"",SUMIF('Input| Projects'!$AS$8:$CP$8,"Tx",'Input| Projects'!$AS233:$CP233))</f>
        <v>0.11094511055715339</v>
      </c>
      <c r="CB233" s="150" t="str">
        <f t="shared" si="132"/>
        <v/>
      </c>
    </row>
    <row r="234" spans="2:80" x14ac:dyDescent="0.2">
      <c r="B234" s="201">
        <f>IFERROR('Input| Projects'!B234,"")</f>
        <v>225</v>
      </c>
      <c r="C234" s="42" t="str">
        <f>IFERROR(IF('Input| Projects'!C234="","",'Input| Projects'!C234),"")</f>
        <v>Replace Protection Relays - ZN</v>
      </c>
      <c r="D234" s="42" t="str">
        <f>IFERROR(IF('Input| Projects'!D234="","",'Input| Projects'!D234),"")</f>
        <v>REP_02.03.07</v>
      </c>
      <c r="E234" s="104"/>
      <c r="F234" s="190">
        <f>IFERROR('Input| Projects'!I234*'Input| Escalations'!$K$19,"")</f>
        <v>2541.4395100000002</v>
      </c>
      <c r="G234" s="190">
        <f>IFERROR('Input| Projects'!J234*'Input| Escalations'!$K$19,"")</f>
        <v>0</v>
      </c>
      <c r="H234" s="190">
        <f>IFERROR('Input| Projects'!K234*'Input| Escalations'!$K$19,"")</f>
        <v>0</v>
      </c>
      <c r="I234" s="190">
        <f>IFERROR('Input| Projects'!L234*'Input| Escalations'!$K$19,"")</f>
        <v>0</v>
      </c>
      <c r="J234" s="190">
        <f>IFERROR('Input| Projects'!M234*'Input| Escalations'!$K$19,"")</f>
        <v>0</v>
      </c>
      <c r="K234" s="190">
        <f>IFERROR('Input| Projects'!N234*'Input| Escalations'!$K$19,"")</f>
        <v>0</v>
      </c>
      <c r="L234" s="190">
        <f>IFERROR('Input| Projects'!O234*'Input| Escalations'!$K$19,"")</f>
        <v>0</v>
      </c>
      <c r="M234" s="150" t="str">
        <f>IF(ABS(SUM(F234:L234)-(SUM('Input| Projects'!I234:O234)*'Input| Escalations'!$K$19))&lt;0.0000001,"",1)</f>
        <v/>
      </c>
      <c r="N234" s="192">
        <f>'Input| Projects'!$Y234*INDEX('Input| Escalations'!$H$33:$N$33,MATCH('Calc| Project Costs'!N$9,'Input| Escalations'!$H$23:$N$23,0))+'Input| Projects'!$Z234*INDEX('Input| Escalations'!$H$34:$N$34,MATCH('Calc| Project Costs'!N$9,'Input| Escalations'!$H$23:$N$23,0))+'Input| Projects'!$AA234*INDEX('Input| Escalations'!$H$35:$N$35,MATCH('Calc| Project Costs'!N$9,'Input| Escalations'!$H$23:$N$23,0))+1</f>
        <v>1</v>
      </c>
      <c r="O234" s="192">
        <f>'Input| Projects'!$Y234*INDEX('Input| Escalations'!$H$33:$N$33,MATCH('Calc| Project Costs'!O$9,'Input| Escalations'!$H$23:$N$23,0))+'Input| Projects'!$Z234*INDEX('Input| Escalations'!$H$34:$N$34,MATCH('Calc| Project Costs'!O$9,'Input| Escalations'!$H$23:$N$23,0))+'Input| Projects'!$AA234*INDEX('Input| Escalations'!$H$35:$N$35,MATCH('Calc| Project Costs'!O$9,'Input| Escalations'!$H$23:$N$23,0))+1</f>
        <v>1</v>
      </c>
      <c r="P234" s="192">
        <f>'Input| Projects'!$Y234*INDEX('Input| Escalations'!$H$33:$N$33,MATCH('Calc| Project Costs'!P$9,'Input| Escalations'!$H$23:$N$23,0))+'Input| Projects'!$Z234*INDEX('Input| Escalations'!$H$34:$N$34,MATCH('Calc| Project Costs'!P$9,'Input| Escalations'!$H$23:$N$23,0))+'Input| Projects'!$AA234*INDEX('Input| Escalations'!$H$35:$N$35,MATCH('Calc| Project Costs'!P$9,'Input| Escalations'!$H$23:$N$23,0))+1</f>
        <v>1</v>
      </c>
      <c r="Q234" s="192">
        <f>'Input| Projects'!$Y234*INDEX('Input| Escalations'!$H$33:$N$33,MATCH('Calc| Project Costs'!Q$9,'Input| Escalations'!$H$23:$N$23,0))+'Input| Projects'!$Z234*INDEX('Input| Escalations'!$H$34:$N$34,MATCH('Calc| Project Costs'!Q$9,'Input| Escalations'!$H$23:$N$23,0))+'Input| Projects'!$AA234*INDEX('Input| Escalations'!$H$35:$N$35,MATCH('Calc| Project Costs'!Q$9,'Input| Escalations'!$H$23:$N$23,0))+1</f>
        <v>1</v>
      </c>
      <c r="R234" s="192">
        <f>'Input| Projects'!$Y234*INDEX('Input| Escalations'!$H$33:$N$33,MATCH('Calc| Project Costs'!R$9,'Input| Escalations'!$H$23:$N$23,0))+'Input| Projects'!$Z234*INDEX('Input| Escalations'!$H$34:$N$34,MATCH('Calc| Project Costs'!R$9,'Input| Escalations'!$H$23:$N$23,0))+'Input| Projects'!$AA234*INDEX('Input| Escalations'!$H$35:$N$35,MATCH('Calc| Project Costs'!R$9,'Input| Escalations'!$H$23:$N$23,0))+1</f>
        <v>1</v>
      </c>
      <c r="S234" s="192">
        <f>'Input| Projects'!$Y234*INDEX('Input| Escalations'!$H$33:$N$33,MATCH('Calc| Project Costs'!S$9,'Input| Escalations'!$H$23:$N$23,0))+'Input| Projects'!$Z234*INDEX('Input| Escalations'!$H$34:$N$34,MATCH('Calc| Project Costs'!S$9,'Input| Escalations'!$H$23:$N$23,0))+'Input| Projects'!$AA234*INDEX('Input| Escalations'!$H$35:$N$35,MATCH('Calc| Project Costs'!S$9,'Input| Escalations'!$H$23:$N$23,0))+1</f>
        <v>1</v>
      </c>
      <c r="T234" s="192">
        <f>'Input| Projects'!$Y234*INDEX('Input| Escalations'!$H$33:$N$33,MATCH('Calc| Project Costs'!T$9,'Input| Escalations'!$H$23:$N$23,0))+'Input| Projects'!$Z234*INDEX('Input| Escalations'!$H$34:$N$34,MATCH('Calc| Project Costs'!T$9,'Input| Escalations'!$H$23:$N$23,0))+'Input| Projects'!$AA234*INDEX('Input| Escalations'!$H$35:$N$35,MATCH('Calc| Project Costs'!T$9,'Input| Escalations'!$H$23:$N$23,0))+1</f>
        <v>1</v>
      </c>
      <c r="U234" s="106"/>
      <c r="V234" s="186">
        <f t="shared" si="126"/>
        <v>2541.4395100000002</v>
      </c>
      <c r="W234" s="186">
        <f t="shared" si="127"/>
        <v>0</v>
      </c>
      <c r="X234" s="186">
        <f t="shared" si="128"/>
        <v>0</v>
      </c>
      <c r="Y234" s="186">
        <f t="shared" si="104"/>
        <v>0</v>
      </c>
      <c r="Z234" s="186">
        <f t="shared" si="105"/>
        <v>0</v>
      </c>
      <c r="AA234" s="186">
        <f t="shared" si="106"/>
        <v>0</v>
      </c>
      <c r="AB234" s="186">
        <f t="shared" si="107"/>
        <v>0</v>
      </c>
      <c r="AC234" s="106"/>
      <c r="AD234" s="186">
        <f>'Input| Projects'!Q234*N234*'Input| Escalations'!$K$19</f>
        <v>0</v>
      </c>
      <c r="AE234" s="186">
        <f>'Input| Projects'!R234*O234*'Input| Escalations'!$K$19</f>
        <v>0</v>
      </c>
      <c r="AF234" s="186">
        <f>'Input| Projects'!S234*P234*'Input| Escalations'!$K$19</f>
        <v>0</v>
      </c>
      <c r="AG234" s="186">
        <f>'Input| Projects'!T234*Q234*'Input| Escalations'!$K$19</f>
        <v>0</v>
      </c>
      <c r="AH234" s="186">
        <f>'Input| Projects'!U234*R234*'Input| Escalations'!$K$19</f>
        <v>0</v>
      </c>
      <c r="AI234" s="186">
        <f>'Input| Projects'!V234*S234*'Input| Escalations'!$K$19</f>
        <v>0</v>
      </c>
      <c r="AJ234" s="186">
        <f>'Input| Projects'!W234*T234*'Input| Escalations'!$K$19</f>
        <v>0</v>
      </c>
      <c r="AK234" s="106"/>
      <c r="AL234" s="186">
        <f>IFERROR(IF('Input| Overheads'!$C$42="Direct costs",SUMPRODUCT(--('Input| Projects'!$AC234="Yes"),'Calc| Overheads Allocation'!C$8,'Calc| Project Costs'!V234),IF('Input| Overheads'!$C$42="Internal labour",SUMPRODUCT(--('Input| Projects'!$AC234="Yes"),'Calc| Overheads Allocation'!C$8,'Calc| Project Costs'!V234,'Input| Projects'!$Y234),IF('Input| Overheads'!$C$42="DNSP defined",SUMPRODUCT(--('Input| Projects'!$AC234="Yes"),'Calc| Overheads Allocation'!C$61,'Input| Projects'!$AF234),""))),"")</f>
        <v>1195.5146300000001</v>
      </c>
      <c r="AM234" s="186">
        <f>IFERROR(IF('Input| Overheads'!$C$42="Direct costs",SUMPRODUCT(--('Input| Projects'!$AC234="Yes"),'Calc| Overheads Allocation'!D$8,'Calc| Project Costs'!W234),IF('Input| Overheads'!$C$42="Internal labour",SUMPRODUCT(--('Input| Projects'!$AC234="Yes"),'Calc| Overheads Allocation'!D$8,'Calc| Project Costs'!W234,'Input| Projects'!$Y234),IF('Input| Overheads'!$C$42="DNSP defined",SUMPRODUCT(--('Input| Projects'!$AC234="Yes"),'Calc| Overheads Allocation'!D$61,'Input| Projects'!$AF234),""))),"")</f>
        <v>0</v>
      </c>
      <c r="AN234" s="186">
        <f>IFERROR(IF('Input| Overheads'!$C$42="Direct costs",SUMPRODUCT(--('Input| Projects'!$AC234="Yes"),'Calc| Overheads Allocation'!E$8,'Calc| Project Costs'!X234),IF('Input| Overheads'!$C$42="Internal labour",SUMPRODUCT(--('Input| Projects'!$AC234="Yes"),'Calc| Overheads Allocation'!E$8,'Calc| Project Costs'!X234,'Input| Projects'!$Y234),IF('Input| Overheads'!$C$42="DNSP defined",SUMPRODUCT(--('Input| Projects'!$AC234="Yes"),'Calc| Overheads Allocation'!E$61,'Input| Projects'!$AF234),""))),"")</f>
        <v>0</v>
      </c>
      <c r="AO234" s="186">
        <f>IFERROR(IF('Input| Overheads'!$C$42="Direct costs",SUMPRODUCT(--('Input| Projects'!$AC234="Yes"),'Calc| Overheads Allocation'!F$8,'Calc| Project Costs'!Y234),IF('Input| Overheads'!$C$42="Internal labour",SUMPRODUCT(--('Input| Projects'!$AC234="Yes"),'Calc| Overheads Allocation'!F$8,'Calc| Project Costs'!Y234,'Input| Projects'!$Y234),IF('Input| Overheads'!$C$42="DNSP defined",SUMPRODUCT(--('Input| Projects'!$AC234="Yes"),'Calc| Overheads Allocation'!F$61,'Input| Projects'!$AF234),""))),"")</f>
        <v>0</v>
      </c>
      <c r="AP234" s="186">
        <f>IFERROR(IF('Input| Overheads'!$C$42="Direct costs",SUMPRODUCT(--('Input| Projects'!$AC234="Yes"),'Calc| Overheads Allocation'!G$8,'Calc| Project Costs'!Z234),IF('Input| Overheads'!$C$42="Internal labour",SUMPRODUCT(--('Input| Projects'!$AC234="Yes"),'Calc| Overheads Allocation'!G$8,'Calc| Project Costs'!Z234,'Input| Projects'!$Y234),IF('Input| Overheads'!$C$42="DNSP defined",SUMPRODUCT(--('Input| Projects'!$AC234="Yes"),'Calc| Overheads Allocation'!G$61,'Input| Projects'!$AF234),""))),"")</f>
        <v>0</v>
      </c>
      <c r="AQ234" s="186">
        <f>IFERROR(IF('Input| Overheads'!$C$42="Direct costs",SUMPRODUCT(--('Input| Projects'!$AC234="Yes"),'Calc| Overheads Allocation'!H$8,'Calc| Project Costs'!AA234),IF('Input| Overheads'!$C$42="Internal labour",SUMPRODUCT(--('Input| Projects'!$AC234="Yes"),'Calc| Overheads Allocation'!H$8,'Calc| Project Costs'!AA234,'Input| Projects'!$Y234),IF('Input| Overheads'!$C$42="DNSP defined",SUMPRODUCT(--('Input| Projects'!$AC234="Yes"),'Calc| Overheads Allocation'!H$61,'Input| Projects'!$AF234),""))),"")</f>
        <v>0</v>
      </c>
      <c r="AR234" s="186">
        <f>IFERROR(IF('Input| Overheads'!$C$42="Direct costs",SUMPRODUCT(--('Input| Projects'!$AC234="Yes"),'Calc| Overheads Allocation'!I$8,'Calc| Project Costs'!AB234),IF('Input| Overheads'!$C$42="Internal labour",SUMPRODUCT(--('Input| Projects'!$AC234="Yes"),'Calc| Overheads Allocation'!I$8,'Calc| Project Costs'!AB234,'Input| Projects'!$Y234),IF('Input| Overheads'!$C$42="DNSP defined",SUMPRODUCT(--('Input| Projects'!$AC234="Yes"),'Calc| Overheads Allocation'!I$61,'Input| Projects'!$AF234),""))),"")</f>
        <v>0</v>
      </c>
      <c r="AS234" s="106"/>
      <c r="AT234" s="186">
        <f>IFERROR(IF('Input| Overheads'!$C$42="Direct costs",SUMPRODUCT(--('Input| Projects'!$AD234="Yes"),'Calc| Overheads Allocation'!C$9,'Calc| Project Costs'!V234),IF('Input| Overheads'!$C$42="Internal labour",SUMPRODUCT(--('Input| Projects'!$AD234="Yes"),'Calc| Overheads Allocation'!C$9,'Calc| Project Costs'!V234,'Input| Projects'!$Y234),IF('Input| Overheads'!$C$42="DNSP defined",SUMPRODUCT(--('Input| Projects'!$AD234="Yes"),'Calc| Overheads Allocation'!C$62,'Input| Projects'!$AG234),""))),"")</f>
        <v>0</v>
      </c>
      <c r="AU234" s="186">
        <f>IFERROR(IF('Input| Overheads'!$C$42="Direct costs",SUMPRODUCT(--('Input| Projects'!$AD234="Yes"),'Calc| Overheads Allocation'!D$9,'Calc| Project Costs'!W234),IF('Input| Overheads'!$C$42="Internal labour",SUMPRODUCT(--('Input| Projects'!$AD234="Yes"),'Calc| Overheads Allocation'!D$9,'Calc| Project Costs'!W234,'Input| Projects'!$Y234),IF('Input| Overheads'!$C$42="DNSP defined",SUMPRODUCT(--('Input| Projects'!$AD234="Yes"),'Calc| Overheads Allocation'!D$62,'Input| Projects'!$AG234),""))),"")</f>
        <v>0</v>
      </c>
      <c r="AV234" s="186">
        <f>IFERROR(IF('Input| Overheads'!$C$42="Direct costs",SUMPRODUCT(--('Input| Projects'!$AD234="Yes"),'Calc| Overheads Allocation'!E$9,'Calc| Project Costs'!X234),IF('Input| Overheads'!$C$42="Internal labour",SUMPRODUCT(--('Input| Projects'!$AD234="Yes"),'Calc| Overheads Allocation'!E$9,'Calc| Project Costs'!X234,'Input| Projects'!$Y234),IF('Input| Overheads'!$C$42="DNSP defined",SUMPRODUCT(--('Input| Projects'!$AD234="Yes"),'Calc| Overheads Allocation'!E$62,'Input| Projects'!$AG234),""))),"")</f>
        <v>0</v>
      </c>
      <c r="AW234" s="186">
        <f>IFERROR(IF('Input| Overheads'!$C$42="Direct costs",SUMPRODUCT(--('Input| Projects'!$AD234="Yes"),'Calc| Overheads Allocation'!F$9,'Calc| Project Costs'!Y234),IF('Input| Overheads'!$C$42="Internal labour",SUMPRODUCT(--('Input| Projects'!$AD234="Yes"),'Calc| Overheads Allocation'!F$9,'Calc| Project Costs'!Y234,'Input| Projects'!$Y234),IF('Input| Overheads'!$C$42="DNSP defined",SUMPRODUCT(--('Input| Projects'!$AD234="Yes"),'Calc| Overheads Allocation'!F$62,'Input| Projects'!$AG234),""))),"")</f>
        <v>0</v>
      </c>
      <c r="AX234" s="186">
        <f>IFERROR(IF('Input| Overheads'!$C$42="Direct costs",SUMPRODUCT(--('Input| Projects'!$AD234="Yes"),'Calc| Overheads Allocation'!G$9,'Calc| Project Costs'!Z234),IF('Input| Overheads'!$C$42="Internal labour",SUMPRODUCT(--('Input| Projects'!$AD234="Yes"),'Calc| Overheads Allocation'!G$9,'Calc| Project Costs'!Z234,'Input| Projects'!$Y234),IF('Input| Overheads'!$C$42="DNSP defined",SUMPRODUCT(--('Input| Projects'!$AD234="Yes"),'Calc| Overheads Allocation'!G$62,'Input| Projects'!$AG234),""))),"")</f>
        <v>0</v>
      </c>
      <c r="AY234" s="186">
        <f>IFERROR(IF('Input| Overheads'!$C$42="Direct costs",SUMPRODUCT(--('Input| Projects'!$AD234="Yes"),'Calc| Overheads Allocation'!H$9,'Calc| Project Costs'!AA234),IF('Input| Overheads'!$C$42="Internal labour",SUMPRODUCT(--('Input| Projects'!$AD234="Yes"),'Calc| Overheads Allocation'!H$9,'Calc| Project Costs'!AA234,'Input| Projects'!$Y234),IF('Input| Overheads'!$C$42="DNSP defined",SUMPRODUCT(--('Input| Projects'!$AD234="Yes"),'Calc| Overheads Allocation'!H$62,'Input| Projects'!$AG234),""))),"")</f>
        <v>0</v>
      </c>
      <c r="AZ234" s="186">
        <f>IFERROR(IF('Input| Overheads'!$C$42="Direct costs",SUMPRODUCT(--('Input| Projects'!$AD234="Yes"),'Calc| Overheads Allocation'!I$9,'Calc| Project Costs'!AB234),IF('Input| Overheads'!$C$42="Internal labour",SUMPRODUCT(--('Input| Projects'!$AD234="Yes"),'Calc| Overheads Allocation'!I$9,'Calc| Project Costs'!AB234,'Input| Projects'!$Y234),IF('Input| Overheads'!$C$42="DNSP defined",SUMPRODUCT(--('Input| Projects'!$AD234="Yes"),'Calc| Overheads Allocation'!I$62,'Input| Projects'!$AG234),""))),"")</f>
        <v>0</v>
      </c>
      <c r="BA234" s="106"/>
      <c r="BB234" s="186">
        <f t="shared" si="129"/>
        <v>1195.5146300000001</v>
      </c>
      <c r="BC234" s="186">
        <f t="shared" si="130"/>
        <v>0</v>
      </c>
      <c r="BD234" s="186">
        <f t="shared" si="131"/>
        <v>0</v>
      </c>
      <c r="BE234" s="186">
        <f t="shared" si="108"/>
        <v>0</v>
      </c>
      <c r="BF234" s="186">
        <f t="shared" si="109"/>
        <v>0</v>
      </c>
      <c r="BG234" s="186">
        <f t="shared" si="110"/>
        <v>0</v>
      </c>
      <c r="BH234" s="186">
        <f t="shared" si="111"/>
        <v>0</v>
      </c>
      <c r="BI234" s="97"/>
      <c r="BJ234" s="186">
        <f t="shared" si="112"/>
        <v>0</v>
      </c>
      <c r="BK234" s="186" t="str">
        <f t="shared" si="113"/>
        <v/>
      </c>
      <c r="BL234" s="186" t="str">
        <f t="shared" si="114"/>
        <v/>
      </c>
      <c r="BM234" s="186" t="str">
        <f t="shared" si="115"/>
        <v/>
      </c>
      <c r="BN234" s="186" t="str">
        <f t="shared" si="116"/>
        <v/>
      </c>
      <c r="BO234" s="186" t="str">
        <f t="shared" si="117"/>
        <v/>
      </c>
      <c r="BP234" s="186" t="str">
        <f t="shared" si="118"/>
        <v/>
      </c>
      <c r="BQ234" s="97"/>
      <c r="BR234" s="186">
        <f t="shared" si="119"/>
        <v>3736.9541400000003</v>
      </c>
      <c r="BS234" s="186">
        <f t="shared" si="120"/>
        <v>0</v>
      </c>
      <c r="BT234" s="222">
        <f t="shared" si="121"/>
        <v>0</v>
      </c>
      <c r="BU234" s="222">
        <f t="shared" si="122"/>
        <v>0</v>
      </c>
      <c r="BV234" s="222">
        <f t="shared" si="123"/>
        <v>0</v>
      </c>
      <c r="BW234" s="222">
        <f t="shared" si="124"/>
        <v>0</v>
      </c>
      <c r="BX234" s="222">
        <f t="shared" si="125"/>
        <v>0</v>
      </c>
      <c r="BY234" s="106"/>
      <c r="BZ234" s="197">
        <f>IF(SUMIF('Input| Projects'!$AS$8:$CP$8,"Dx",'Input| Projects'!$AS234:$CP234)=0,"",SUMIF('Input| Projects'!$AS$8:$CP$8,"Dx",'Input| Projects'!$AS234:$CP234))</f>
        <v>0.44634458907221158</v>
      </c>
      <c r="CA234" s="197">
        <f>IF(SUMIF('Input| Projects'!$AS$8:$CP$8,"Tx",'Input| Projects'!$AS234:$CP234)=0,"",SUMIF('Input| Projects'!$AS$8:$CP$8,"Tx",'Input| Projects'!$AS234:$CP234))</f>
        <v>0.55365541092778836</v>
      </c>
      <c r="CB234" s="150" t="str">
        <f t="shared" si="132"/>
        <v/>
      </c>
    </row>
    <row r="235" spans="2:80" x14ac:dyDescent="0.2">
      <c r="B235" s="201">
        <f>IFERROR('Input| Projects'!B235,"")</f>
        <v>226</v>
      </c>
      <c r="C235" s="42" t="str">
        <f>IFERROR(IF('Input| Projects'!C235="","",'Input| Projects'!C235),"")</f>
        <v>Replace Distance Protection - ZN</v>
      </c>
      <c r="D235" s="42" t="str">
        <f>IFERROR(IF('Input| Projects'!D235="","",'Input| Projects'!D235),"")</f>
        <v>REP_02.03.08</v>
      </c>
      <c r="E235" s="104"/>
      <c r="F235" s="190">
        <f>IFERROR('Input| Projects'!I235*'Input| Escalations'!$K$19,"")</f>
        <v>330.26148000000006</v>
      </c>
      <c r="G235" s="190">
        <f>IFERROR('Input| Projects'!J235*'Input| Escalations'!$K$19,"")</f>
        <v>0</v>
      </c>
      <c r="H235" s="190">
        <f>IFERROR('Input| Projects'!K235*'Input| Escalations'!$K$19,"")</f>
        <v>0</v>
      </c>
      <c r="I235" s="190">
        <f>IFERROR('Input| Projects'!L235*'Input| Escalations'!$K$19,"")</f>
        <v>0</v>
      </c>
      <c r="J235" s="190">
        <f>IFERROR('Input| Projects'!M235*'Input| Escalations'!$K$19,"")</f>
        <v>0</v>
      </c>
      <c r="K235" s="190">
        <f>IFERROR('Input| Projects'!N235*'Input| Escalations'!$K$19,"")</f>
        <v>0</v>
      </c>
      <c r="L235" s="190">
        <f>IFERROR('Input| Projects'!O235*'Input| Escalations'!$K$19,"")</f>
        <v>0</v>
      </c>
      <c r="M235" s="150" t="str">
        <f>IF(ABS(SUM(F235:L235)-(SUM('Input| Projects'!I235:O235)*'Input| Escalations'!$K$19))&lt;0.0000001,"",1)</f>
        <v/>
      </c>
      <c r="N235" s="192">
        <f>'Input| Projects'!$Y235*INDEX('Input| Escalations'!$H$33:$N$33,MATCH('Calc| Project Costs'!N$9,'Input| Escalations'!$H$23:$N$23,0))+'Input| Projects'!$Z235*INDEX('Input| Escalations'!$H$34:$N$34,MATCH('Calc| Project Costs'!N$9,'Input| Escalations'!$H$23:$N$23,0))+'Input| Projects'!$AA235*INDEX('Input| Escalations'!$H$35:$N$35,MATCH('Calc| Project Costs'!N$9,'Input| Escalations'!$H$23:$N$23,0))+1</f>
        <v>1</v>
      </c>
      <c r="O235" s="192">
        <f>'Input| Projects'!$Y235*INDEX('Input| Escalations'!$H$33:$N$33,MATCH('Calc| Project Costs'!O$9,'Input| Escalations'!$H$23:$N$23,0))+'Input| Projects'!$Z235*INDEX('Input| Escalations'!$H$34:$N$34,MATCH('Calc| Project Costs'!O$9,'Input| Escalations'!$H$23:$N$23,0))+'Input| Projects'!$AA235*INDEX('Input| Escalations'!$H$35:$N$35,MATCH('Calc| Project Costs'!O$9,'Input| Escalations'!$H$23:$N$23,0))+1</f>
        <v>1</v>
      </c>
      <c r="P235" s="192">
        <f>'Input| Projects'!$Y235*INDEX('Input| Escalations'!$H$33:$N$33,MATCH('Calc| Project Costs'!P$9,'Input| Escalations'!$H$23:$N$23,0))+'Input| Projects'!$Z235*INDEX('Input| Escalations'!$H$34:$N$34,MATCH('Calc| Project Costs'!P$9,'Input| Escalations'!$H$23:$N$23,0))+'Input| Projects'!$AA235*INDEX('Input| Escalations'!$H$35:$N$35,MATCH('Calc| Project Costs'!P$9,'Input| Escalations'!$H$23:$N$23,0))+1</f>
        <v>1</v>
      </c>
      <c r="Q235" s="192">
        <f>'Input| Projects'!$Y235*INDEX('Input| Escalations'!$H$33:$N$33,MATCH('Calc| Project Costs'!Q$9,'Input| Escalations'!$H$23:$N$23,0))+'Input| Projects'!$Z235*INDEX('Input| Escalations'!$H$34:$N$34,MATCH('Calc| Project Costs'!Q$9,'Input| Escalations'!$H$23:$N$23,0))+'Input| Projects'!$AA235*INDEX('Input| Escalations'!$H$35:$N$35,MATCH('Calc| Project Costs'!Q$9,'Input| Escalations'!$H$23:$N$23,0))+1</f>
        <v>1</v>
      </c>
      <c r="R235" s="192">
        <f>'Input| Projects'!$Y235*INDEX('Input| Escalations'!$H$33:$N$33,MATCH('Calc| Project Costs'!R$9,'Input| Escalations'!$H$23:$N$23,0))+'Input| Projects'!$Z235*INDEX('Input| Escalations'!$H$34:$N$34,MATCH('Calc| Project Costs'!R$9,'Input| Escalations'!$H$23:$N$23,0))+'Input| Projects'!$AA235*INDEX('Input| Escalations'!$H$35:$N$35,MATCH('Calc| Project Costs'!R$9,'Input| Escalations'!$H$23:$N$23,0))+1</f>
        <v>1</v>
      </c>
      <c r="S235" s="192">
        <f>'Input| Projects'!$Y235*INDEX('Input| Escalations'!$H$33:$N$33,MATCH('Calc| Project Costs'!S$9,'Input| Escalations'!$H$23:$N$23,0))+'Input| Projects'!$Z235*INDEX('Input| Escalations'!$H$34:$N$34,MATCH('Calc| Project Costs'!S$9,'Input| Escalations'!$H$23:$N$23,0))+'Input| Projects'!$AA235*INDEX('Input| Escalations'!$H$35:$N$35,MATCH('Calc| Project Costs'!S$9,'Input| Escalations'!$H$23:$N$23,0))+1</f>
        <v>1</v>
      </c>
      <c r="T235" s="192">
        <f>'Input| Projects'!$Y235*INDEX('Input| Escalations'!$H$33:$N$33,MATCH('Calc| Project Costs'!T$9,'Input| Escalations'!$H$23:$N$23,0))+'Input| Projects'!$Z235*INDEX('Input| Escalations'!$H$34:$N$34,MATCH('Calc| Project Costs'!T$9,'Input| Escalations'!$H$23:$N$23,0))+'Input| Projects'!$AA235*INDEX('Input| Escalations'!$H$35:$N$35,MATCH('Calc| Project Costs'!T$9,'Input| Escalations'!$H$23:$N$23,0))+1</f>
        <v>1</v>
      </c>
      <c r="U235" s="106"/>
      <c r="V235" s="186">
        <f t="shared" si="126"/>
        <v>330.26148000000006</v>
      </c>
      <c r="W235" s="186">
        <f t="shared" si="127"/>
        <v>0</v>
      </c>
      <c r="X235" s="186">
        <f t="shared" si="128"/>
        <v>0</v>
      </c>
      <c r="Y235" s="186">
        <f t="shared" si="104"/>
        <v>0</v>
      </c>
      <c r="Z235" s="186">
        <f t="shared" si="105"/>
        <v>0</v>
      </c>
      <c r="AA235" s="186">
        <f t="shared" si="106"/>
        <v>0</v>
      </c>
      <c r="AB235" s="186">
        <f t="shared" si="107"/>
        <v>0</v>
      </c>
      <c r="AC235" s="106"/>
      <c r="AD235" s="186">
        <f>'Input| Projects'!Q235*N235*'Input| Escalations'!$K$19</f>
        <v>0</v>
      </c>
      <c r="AE235" s="186">
        <f>'Input| Projects'!R235*O235*'Input| Escalations'!$K$19</f>
        <v>0</v>
      </c>
      <c r="AF235" s="186">
        <f>'Input| Projects'!S235*P235*'Input| Escalations'!$K$19</f>
        <v>0</v>
      </c>
      <c r="AG235" s="186">
        <f>'Input| Projects'!T235*Q235*'Input| Escalations'!$K$19</f>
        <v>0</v>
      </c>
      <c r="AH235" s="186">
        <f>'Input| Projects'!U235*R235*'Input| Escalations'!$K$19</f>
        <v>0</v>
      </c>
      <c r="AI235" s="186">
        <f>'Input| Projects'!V235*S235*'Input| Escalations'!$K$19</f>
        <v>0</v>
      </c>
      <c r="AJ235" s="186">
        <f>'Input| Projects'!W235*T235*'Input| Escalations'!$K$19</f>
        <v>0</v>
      </c>
      <c r="AK235" s="106"/>
      <c r="AL235" s="186">
        <f>IFERROR(IF('Input| Overheads'!$C$42="Direct costs",SUMPRODUCT(--('Input| Projects'!$AC235="Yes"),'Calc| Overheads Allocation'!C$8,'Calc| Project Costs'!V235),IF('Input| Overheads'!$C$42="Internal labour",SUMPRODUCT(--('Input| Projects'!$AC235="Yes"),'Calc| Overheads Allocation'!C$8,'Calc| Project Costs'!V235,'Input| Projects'!$Y235),IF('Input| Overheads'!$C$42="DNSP defined",SUMPRODUCT(--('Input| Projects'!$AC235="Yes"),'Calc| Overheads Allocation'!C$61,'Input| Projects'!$AF235),""))),"")</f>
        <v>244.12511999999998</v>
      </c>
      <c r="AM235" s="186">
        <f>IFERROR(IF('Input| Overheads'!$C$42="Direct costs",SUMPRODUCT(--('Input| Projects'!$AC235="Yes"),'Calc| Overheads Allocation'!D$8,'Calc| Project Costs'!W235),IF('Input| Overheads'!$C$42="Internal labour",SUMPRODUCT(--('Input| Projects'!$AC235="Yes"),'Calc| Overheads Allocation'!D$8,'Calc| Project Costs'!W235,'Input| Projects'!$Y235),IF('Input| Overheads'!$C$42="DNSP defined",SUMPRODUCT(--('Input| Projects'!$AC235="Yes"),'Calc| Overheads Allocation'!D$61,'Input| Projects'!$AF235),""))),"")</f>
        <v>0</v>
      </c>
      <c r="AN235" s="186">
        <f>IFERROR(IF('Input| Overheads'!$C$42="Direct costs",SUMPRODUCT(--('Input| Projects'!$AC235="Yes"),'Calc| Overheads Allocation'!E$8,'Calc| Project Costs'!X235),IF('Input| Overheads'!$C$42="Internal labour",SUMPRODUCT(--('Input| Projects'!$AC235="Yes"),'Calc| Overheads Allocation'!E$8,'Calc| Project Costs'!X235,'Input| Projects'!$Y235),IF('Input| Overheads'!$C$42="DNSP defined",SUMPRODUCT(--('Input| Projects'!$AC235="Yes"),'Calc| Overheads Allocation'!E$61,'Input| Projects'!$AF235),""))),"")</f>
        <v>0</v>
      </c>
      <c r="AO235" s="186">
        <f>IFERROR(IF('Input| Overheads'!$C$42="Direct costs",SUMPRODUCT(--('Input| Projects'!$AC235="Yes"),'Calc| Overheads Allocation'!F$8,'Calc| Project Costs'!Y235),IF('Input| Overheads'!$C$42="Internal labour",SUMPRODUCT(--('Input| Projects'!$AC235="Yes"),'Calc| Overheads Allocation'!F$8,'Calc| Project Costs'!Y235,'Input| Projects'!$Y235),IF('Input| Overheads'!$C$42="DNSP defined",SUMPRODUCT(--('Input| Projects'!$AC235="Yes"),'Calc| Overheads Allocation'!F$61,'Input| Projects'!$AF235),""))),"")</f>
        <v>0</v>
      </c>
      <c r="AP235" s="186">
        <f>IFERROR(IF('Input| Overheads'!$C$42="Direct costs",SUMPRODUCT(--('Input| Projects'!$AC235="Yes"),'Calc| Overheads Allocation'!G$8,'Calc| Project Costs'!Z235),IF('Input| Overheads'!$C$42="Internal labour",SUMPRODUCT(--('Input| Projects'!$AC235="Yes"),'Calc| Overheads Allocation'!G$8,'Calc| Project Costs'!Z235,'Input| Projects'!$Y235),IF('Input| Overheads'!$C$42="DNSP defined",SUMPRODUCT(--('Input| Projects'!$AC235="Yes"),'Calc| Overheads Allocation'!G$61,'Input| Projects'!$AF235),""))),"")</f>
        <v>0</v>
      </c>
      <c r="AQ235" s="186">
        <f>IFERROR(IF('Input| Overheads'!$C$42="Direct costs",SUMPRODUCT(--('Input| Projects'!$AC235="Yes"),'Calc| Overheads Allocation'!H$8,'Calc| Project Costs'!AA235),IF('Input| Overheads'!$C$42="Internal labour",SUMPRODUCT(--('Input| Projects'!$AC235="Yes"),'Calc| Overheads Allocation'!H$8,'Calc| Project Costs'!AA235,'Input| Projects'!$Y235),IF('Input| Overheads'!$C$42="DNSP defined",SUMPRODUCT(--('Input| Projects'!$AC235="Yes"),'Calc| Overheads Allocation'!H$61,'Input| Projects'!$AF235),""))),"")</f>
        <v>0</v>
      </c>
      <c r="AR235" s="186">
        <f>IFERROR(IF('Input| Overheads'!$C$42="Direct costs",SUMPRODUCT(--('Input| Projects'!$AC235="Yes"),'Calc| Overheads Allocation'!I$8,'Calc| Project Costs'!AB235),IF('Input| Overheads'!$C$42="Internal labour",SUMPRODUCT(--('Input| Projects'!$AC235="Yes"),'Calc| Overheads Allocation'!I$8,'Calc| Project Costs'!AB235,'Input| Projects'!$Y235),IF('Input| Overheads'!$C$42="DNSP defined",SUMPRODUCT(--('Input| Projects'!$AC235="Yes"),'Calc| Overheads Allocation'!I$61,'Input| Projects'!$AF235),""))),"")</f>
        <v>0</v>
      </c>
      <c r="AS235" s="106"/>
      <c r="AT235" s="186">
        <f>IFERROR(IF('Input| Overheads'!$C$42="Direct costs",SUMPRODUCT(--('Input| Projects'!$AD235="Yes"),'Calc| Overheads Allocation'!C$9,'Calc| Project Costs'!V235),IF('Input| Overheads'!$C$42="Internal labour",SUMPRODUCT(--('Input| Projects'!$AD235="Yes"),'Calc| Overheads Allocation'!C$9,'Calc| Project Costs'!V235,'Input| Projects'!$Y235),IF('Input| Overheads'!$C$42="DNSP defined",SUMPRODUCT(--('Input| Projects'!$AD235="Yes"),'Calc| Overheads Allocation'!C$62,'Input| Projects'!$AG235),""))),"")</f>
        <v>0</v>
      </c>
      <c r="AU235" s="186">
        <f>IFERROR(IF('Input| Overheads'!$C$42="Direct costs",SUMPRODUCT(--('Input| Projects'!$AD235="Yes"),'Calc| Overheads Allocation'!D$9,'Calc| Project Costs'!W235),IF('Input| Overheads'!$C$42="Internal labour",SUMPRODUCT(--('Input| Projects'!$AD235="Yes"),'Calc| Overheads Allocation'!D$9,'Calc| Project Costs'!W235,'Input| Projects'!$Y235),IF('Input| Overheads'!$C$42="DNSP defined",SUMPRODUCT(--('Input| Projects'!$AD235="Yes"),'Calc| Overheads Allocation'!D$62,'Input| Projects'!$AG235),""))),"")</f>
        <v>0</v>
      </c>
      <c r="AV235" s="186">
        <f>IFERROR(IF('Input| Overheads'!$C$42="Direct costs",SUMPRODUCT(--('Input| Projects'!$AD235="Yes"),'Calc| Overheads Allocation'!E$9,'Calc| Project Costs'!X235),IF('Input| Overheads'!$C$42="Internal labour",SUMPRODUCT(--('Input| Projects'!$AD235="Yes"),'Calc| Overheads Allocation'!E$9,'Calc| Project Costs'!X235,'Input| Projects'!$Y235),IF('Input| Overheads'!$C$42="DNSP defined",SUMPRODUCT(--('Input| Projects'!$AD235="Yes"),'Calc| Overheads Allocation'!E$62,'Input| Projects'!$AG235),""))),"")</f>
        <v>0</v>
      </c>
      <c r="AW235" s="186">
        <f>IFERROR(IF('Input| Overheads'!$C$42="Direct costs",SUMPRODUCT(--('Input| Projects'!$AD235="Yes"),'Calc| Overheads Allocation'!F$9,'Calc| Project Costs'!Y235),IF('Input| Overheads'!$C$42="Internal labour",SUMPRODUCT(--('Input| Projects'!$AD235="Yes"),'Calc| Overheads Allocation'!F$9,'Calc| Project Costs'!Y235,'Input| Projects'!$Y235),IF('Input| Overheads'!$C$42="DNSP defined",SUMPRODUCT(--('Input| Projects'!$AD235="Yes"),'Calc| Overheads Allocation'!F$62,'Input| Projects'!$AG235),""))),"")</f>
        <v>0</v>
      </c>
      <c r="AX235" s="186">
        <f>IFERROR(IF('Input| Overheads'!$C$42="Direct costs",SUMPRODUCT(--('Input| Projects'!$AD235="Yes"),'Calc| Overheads Allocation'!G$9,'Calc| Project Costs'!Z235),IF('Input| Overheads'!$C$42="Internal labour",SUMPRODUCT(--('Input| Projects'!$AD235="Yes"),'Calc| Overheads Allocation'!G$9,'Calc| Project Costs'!Z235,'Input| Projects'!$Y235),IF('Input| Overheads'!$C$42="DNSP defined",SUMPRODUCT(--('Input| Projects'!$AD235="Yes"),'Calc| Overheads Allocation'!G$62,'Input| Projects'!$AG235),""))),"")</f>
        <v>0</v>
      </c>
      <c r="AY235" s="186">
        <f>IFERROR(IF('Input| Overheads'!$C$42="Direct costs",SUMPRODUCT(--('Input| Projects'!$AD235="Yes"),'Calc| Overheads Allocation'!H$9,'Calc| Project Costs'!AA235),IF('Input| Overheads'!$C$42="Internal labour",SUMPRODUCT(--('Input| Projects'!$AD235="Yes"),'Calc| Overheads Allocation'!H$9,'Calc| Project Costs'!AA235,'Input| Projects'!$Y235),IF('Input| Overheads'!$C$42="DNSP defined",SUMPRODUCT(--('Input| Projects'!$AD235="Yes"),'Calc| Overheads Allocation'!H$62,'Input| Projects'!$AG235),""))),"")</f>
        <v>0</v>
      </c>
      <c r="AZ235" s="186">
        <f>IFERROR(IF('Input| Overheads'!$C$42="Direct costs",SUMPRODUCT(--('Input| Projects'!$AD235="Yes"),'Calc| Overheads Allocation'!I$9,'Calc| Project Costs'!AB235),IF('Input| Overheads'!$C$42="Internal labour",SUMPRODUCT(--('Input| Projects'!$AD235="Yes"),'Calc| Overheads Allocation'!I$9,'Calc| Project Costs'!AB235,'Input| Projects'!$Y235),IF('Input| Overheads'!$C$42="DNSP defined",SUMPRODUCT(--('Input| Projects'!$AD235="Yes"),'Calc| Overheads Allocation'!I$62,'Input| Projects'!$AG235),""))),"")</f>
        <v>0</v>
      </c>
      <c r="BA235" s="106"/>
      <c r="BB235" s="186">
        <f t="shared" si="129"/>
        <v>244.12511999999998</v>
      </c>
      <c r="BC235" s="186">
        <f t="shared" si="130"/>
        <v>0</v>
      </c>
      <c r="BD235" s="186">
        <f t="shared" si="131"/>
        <v>0</v>
      </c>
      <c r="BE235" s="186">
        <f t="shared" si="108"/>
        <v>0</v>
      </c>
      <c r="BF235" s="186">
        <f t="shared" si="109"/>
        <v>0</v>
      </c>
      <c r="BG235" s="186">
        <f t="shared" si="110"/>
        <v>0</v>
      </c>
      <c r="BH235" s="186">
        <f t="shared" si="111"/>
        <v>0</v>
      </c>
      <c r="BI235" s="97"/>
      <c r="BJ235" s="186">
        <f t="shared" si="112"/>
        <v>0</v>
      </c>
      <c r="BK235" s="186" t="str">
        <f t="shared" si="113"/>
        <v/>
      </c>
      <c r="BL235" s="186" t="str">
        <f t="shared" si="114"/>
        <v/>
      </c>
      <c r="BM235" s="186" t="str">
        <f t="shared" si="115"/>
        <v/>
      </c>
      <c r="BN235" s="186" t="str">
        <f t="shared" si="116"/>
        <v/>
      </c>
      <c r="BO235" s="186" t="str">
        <f t="shared" si="117"/>
        <v/>
      </c>
      <c r="BP235" s="186" t="str">
        <f t="shared" si="118"/>
        <v/>
      </c>
      <c r="BQ235" s="97"/>
      <c r="BR235" s="186">
        <f t="shared" si="119"/>
        <v>574.38660000000004</v>
      </c>
      <c r="BS235" s="186">
        <f t="shared" si="120"/>
        <v>0</v>
      </c>
      <c r="BT235" s="222">
        <f t="shared" si="121"/>
        <v>0</v>
      </c>
      <c r="BU235" s="222">
        <f t="shared" si="122"/>
        <v>0</v>
      </c>
      <c r="BV235" s="222">
        <f t="shared" si="123"/>
        <v>0</v>
      </c>
      <c r="BW235" s="222">
        <f t="shared" si="124"/>
        <v>0</v>
      </c>
      <c r="BX235" s="222">
        <f t="shared" si="125"/>
        <v>0</v>
      </c>
      <c r="BY235" s="106"/>
      <c r="BZ235" s="197">
        <f>IF(SUMIF('Input| Projects'!$AS$8:$CP$8,"Dx",'Input| Projects'!$AS235:$CP235)=0,"",SUMIF('Input| Projects'!$AS$8:$CP$8,"Dx",'Input| Projects'!$AS235:$CP235))</f>
        <v>1</v>
      </c>
      <c r="CA235" s="197" t="str">
        <f>IF(SUMIF('Input| Projects'!$AS$8:$CP$8,"Tx",'Input| Projects'!$AS235:$CP235)=0,"",SUMIF('Input| Projects'!$AS$8:$CP$8,"Tx",'Input| Projects'!$AS235:$CP235))</f>
        <v/>
      </c>
      <c r="CB235" s="150" t="str">
        <f t="shared" si="132"/>
        <v/>
      </c>
    </row>
    <row r="236" spans="2:80" x14ac:dyDescent="0.2">
      <c r="B236" s="201">
        <f>IFERROR('Input| Projects'!B236,"")</f>
        <v>227</v>
      </c>
      <c r="C236" s="42" t="str">
        <f>IFERROR(IF('Input| Projects'!C236="","",'Input| Projects'!C236),"")</f>
        <v>Replace VR Equipment - ZN</v>
      </c>
      <c r="D236" s="42" t="str">
        <f>IFERROR(IF('Input| Projects'!D236="","",'Input| Projects'!D236),"")</f>
        <v>REP_02.03.10</v>
      </c>
      <c r="E236" s="104"/>
      <c r="F236" s="190">
        <f>IFERROR('Input| Projects'!I236*'Input| Escalations'!$K$19,"")</f>
        <v>1343.97316</v>
      </c>
      <c r="G236" s="190">
        <f>IFERROR('Input| Projects'!J236*'Input| Escalations'!$K$19,"")</f>
        <v>0</v>
      </c>
      <c r="H236" s="190">
        <f>IFERROR('Input| Projects'!K236*'Input| Escalations'!$K$19,"")</f>
        <v>0</v>
      </c>
      <c r="I236" s="190">
        <f>IFERROR('Input| Projects'!L236*'Input| Escalations'!$K$19,"")</f>
        <v>0</v>
      </c>
      <c r="J236" s="190">
        <f>IFERROR('Input| Projects'!M236*'Input| Escalations'!$K$19,"")</f>
        <v>0</v>
      </c>
      <c r="K236" s="190">
        <f>IFERROR('Input| Projects'!N236*'Input| Escalations'!$K$19,"")</f>
        <v>0</v>
      </c>
      <c r="L236" s="190">
        <f>IFERROR('Input| Projects'!O236*'Input| Escalations'!$K$19,"")</f>
        <v>0</v>
      </c>
      <c r="M236" s="150" t="str">
        <f>IF(ABS(SUM(F236:L236)-(SUM('Input| Projects'!I236:O236)*'Input| Escalations'!$K$19))&lt;0.0000001,"",1)</f>
        <v/>
      </c>
      <c r="N236" s="192">
        <f>'Input| Projects'!$Y236*INDEX('Input| Escalations'!$H$33:$N$33,MATCH('Calc| Project Costs'!N$9,'Input| Escalations'!$H$23:$N$23,0))+'Input| Projects'!$Z236*INDEX('Input| Escalations'!$H$34:$N$34,MATCH('Calc| Project Costs'!N$9,'Input| Escalations'!$H$23:$N$23,0))+'Input| Projects'!$AA236*INDEX('Input| Escalations'!$H$35:$N$35,MATCH('Calc| Project Costs'!N$9,'Input| Escalations'!$H$23:$N$23,0))+1</f>
        <v>1</v>
      </c>
      <c r="O236" s="192">
        <f>'Input| Projects'!$Y236*INDEX('Input| Escalations'!$H$33:$N$33,MATCH('Calc| Project Costs'!O$9,'Input| Escalations'!$H$23:$N$23,0))+'Input| Projects'!$Z236*INDEX('Input| Escalations'!$H$34:$N$34,MATCH('Calc| Project Costs'!O$9,'Input| Escalations'!$H$23:$N$23,0))+'Input| Projects'!$AA236*INDEX('Input| Escalations'!$H$35:$N$35,MATCH('Calc| Project Costs'!O$9,'Input| Escalations'!$H$23:$N$23,0))+1</f>
        <v>1</v>
      </c>
      <c r="P236" s="192">
        <f>'Input| Projects'!$Y236*INDEX('Input| Escalations'!$H$33:$N$33,MATCH('Calc| Project Costs'!P$9,'Input| Escalations'!$H$23:$N$23,0))+'Input| Projects'!$Z236*INDEX('Input| Escalations'!$H$34:$N$34,MATCH('Calc| Project Costs'!P$9,'Input| Escalations'!$H$23:$N$23,0))+'Input| Projects'!$AA236*INDEX('Input| Escalations'!$H$35:$N$35,MATCH('Calc| Project Costs'!P$9,'Input| Escalations'!$H$23:$N$23,0))+1</f>
        <v>1</v>
      </c>
      <c r="Q236" s="192">
        <f>'Input| Projects'!$Y236*INDEX('Input| Escalations'!$H$33:$N$33,MATCH('Calc| Project Costs'!Q$9,'Input| Escalations'!$H$23:$N$23,0))+'Input| Projects'!$Z236*INDEX('Input| Escalations'!$H$34:$N$34,MATCH('Calc| Project Costs'!Q$9,'Input| Escalations'!$H$23:$N$23,0))+'Input| Projects'!$AA236*INDEX('Input| Escalations'!$H$35:$N$35,MATCH('Calc| Project Costs'!Q$9,'Input| Escalations'!$H$23:$N$23,0))+1</f>
        <v>1</v>
      </c>
      <c r="R236" s="192">
        <f>'Input| Projects'!$Y236*INDEX('Input| Escalations'!$H$33:$N$33,MATCH('Calc| Project Costs'!R$9,'Input| Escalations'!$H$23:$N$23,0))+'Input| Projects'!$Z236*INDEX('Input| Escalations'!$H$34:$N$34,MATCH('Calc| Project Costs'!R$9,'Input| Escalations'!$H$23:$N$23,0))+'Input| Projects'!$AA236*INDEX('Input| Escalations'!$H$35:$N$35,MATCH('Calc| Project Costs'!R$9,'Input| Escalations'!$H$23:$N$23,0))+1</f>
        <v>1</v>
      </c>
      <c r="S236" s="192">
        <f>'Input| Projects'!$Y236*INDEX('Input| Escalations'!$H$33:$N$33,MATCH('Calc| Project Costs'!S$9,'Input| Escalations'!$H$23:$N$23,0))+'Input| Projects'!$Z236*INDEX('Input| Escalations'!$H$34:$N$34,MATCH('Calc| Project Costs'!S$9,'Input| Escalations'!$H$23:$N$23,0))+'Input| Projects'!$AA236*INDEX('Input| Escalations'!$H$35:$N$35,MATCH('Calc| Project Costs'!S$9,'Input| Escalations'!$H$23:$N$23,0))+1</f>
        <v>1</v>
      </c>
      <c r="T236" s="192">
        <f>'Input| Projects'!$Y236*INDEX('Input| Escalations'!$H$33:$N$33,MATCH('Calc| Project Costs'!T$9,'Input| Escalations'!$H$23:$N$23,0))+'Input| Projects'!$Z236*INDEX('Input| Escalations'!$H$34:$N$34,MATCH('Calc| Project Costs'!T$9,'Input| Escalations'!$H$23:$N$23,0))+'Input| Projects'!$AA236*INDEX('Input| Escalations'!$H$35:$N$35,MATCH('Calc| Project Costs'!T$9,'Input| Escalations'!$H$23:$N$23,0))+1</f>
        <v>1</v>
      </c>
      <c r="U236" s="106"/>
      <c r="V236" s="186">
        <f t="shared" si="126"/>
        <v>1343.97316</v>
      </c>
      <c r="W236" s="186">
        <f t="shared" si="127"/>
        <v>0</v>
      </c>
      <c r="X236" s="186">
        <f t="shared" si="128"/>
        <v>0</v>
      </c>
      <c r="Y236" s="186">
        <f t="shared" si="104"/>
        <v>0</v>
      </c>
      <c r="Z236" s="186">
        <f t="shared" si="105"/>
        <v>0</v>
      </c>
      <c r="AA236" s="186">
        <f t="shared" si="106"/>
        <v>0</v>
      </c>
      <c r="AB236" s="186">
        <f t="shared" si="107"/>
        <v>0</v>
      </c>
      <c r="AC236" s="106"/>
      <c r="AD236" s="186">
        <f>'Input| Projects'!Q236*N236*'Input| Escalations'!$K$19</f>
        <v>0</v>
      </c>
      <c r="AE236" s="186">
        <f>'Input| Projects'!R236*O236*'Input| Escalations'!$K$19</f>
        <v>0</v>
      </c>
      <c r="AF236" s="186">
        <f>'Input| Projects'!S236*P236*'Input| Escalations'!$K$19</f>
        <v>0</v>
      </c>
      <c r="AG236" s="186">
        <f>'Input| Projects'!T236*Q236*'Input| Escalations'!$K$19</f>
        <v>0</v>
      </c>
      <c r="AH236" s="186">
        <f>'Input| Projects'!U236*R236*'Input| Escalations'!$K$19</f>
        <v>0</v>
      </c>
      <c r="AI236" s="186">
        <f>'Input| Projects'!V236*S236*'Input| Escalations'!$K$19</f>
        <v>0</v>
      </c>
      <c r="AJ236" s="186">
        <f>'Input| Projects'!W236*T236*'Input| Escalations'!$K$19</f>
        <v>0</v>
      </c>
      <c r="AK236" s="106"/>
      <c r="AL236" s="186">
        <f>IFERROR(IF('Input| Overheads'!$C$42="Direct costs",SUMPRODUCT(--('Input| Projects'!$AC236="Yes"),'Calc| Overheads Allocation'!C$8,'Calc| Project Costs'!V236),IF('Input| Overheads'!$C$42="Internal labour",SUMPRODUCT(--('Input| Projects'!$AC236="Yes"),'Calc| Overheads Allocation'!C$8,'Calc| Project Costs'!V236,'Input| Projects'!$Y236),IF('Input| Overheads'!$C$42="DNSP defined",SUMPRODUCT(--('Input| Projects'!$AC236="Yes"),'Calc| Overheads Allocation'!C$61,'Input| Projects'!$AF236),""))),"")</f>
        <v>816.47864000000004</v>
      </c>
      <c r="AM236" s="186">
        <f>IFERROR(IF('Input| Overheads'!$C$42="Direct costs",SUMPRODUCT(--('Input| Projects'!$AC236="Yes"),'Calc| Overheads Allocation'!D$8,'Calc| Project Costs'!W236),IF('Input| Overheads'!$C$42="Internal labour",SUMPRODUCT(--('Input| Projects'!$AC236="Yes"),'Calc| Overheads Allocation'!D$8,'Calc| Project Costs'!W236,'Input| Projects'!$Y236),IF('Input| Overheads'!$C$42="DNSP defined",SUMPRODUCT(--('Input| Projects'!$AC236="Yes"),'Calc| Overheads Allocation'!D$61,'Input| Projects'!$AF236),""))),"")</f>
        <v>0</v>
      </c>
      <c r="AN236" s="186">
        <f>IFERROR(IF('Input| Overheads'!$C$42="Direct costs",SUMPRODUCT(--('Input| Projects'!$AC236="Yes"),'Calc| Overheads Allocation'!E$8,'Calc| Project Costs'!X236),IF('Input| Overheads'!$C$42="Internal labour",SUMPRODUCT(--('Input| Projects'!$AC236="Yes"),'Calc| Overheads Allocation'!E$8,'Calc| Project Costs'!X236,'Input| Projects'!$Y236),IF('Input| Overheads'!$C$42="DNSP defined",SUMPRODUCT(--('Input| Projects'!$AC236="Yes"),'Calc| Overheads Allocation'!E$61,'Input| Projects'!$AF236),""))),"")</f>
        <v>0</v>
      </c>
      <c r="AO236" s="186">
        <f>IFERROR(IF('Input| Overheads'!$C$42="Direct costs",SUMPRODUCT(--('Input| Projects'!$AC236="Yes"),'Calc| Overheads Allocation'!F$8,'Calc| Project Costs'!Y236),IF('Input| Overheads'!$C$42="Internal labour",SUMPRODUCT(--('Input| Projects'!$AC236="Yes"),'Calc| Overheads Allocation'!F$8,'Calc| Project Costs'!Y236,'Input| Projects'!$Y236),IF('Input| Overheads'!$C$42="DNSP defined",SUMPRODUCT(--('Input| Projects'!$AC236="Yes"),'Calc| Overheads Allocation'!F$61,'Input| Projects'!$AF236),""))),"")</f>
        <v>0</v>
      </c>
      <c r="AP236" s="186">
        <f>IFERROR(IF('Input| Overheads'!$C$42="Direct costs",SUMPRODUCT(--('Input| Projects'!$AC236="Yes"),'Calc| Overheads Allocation'!G$8,'Calc| Project Costs'!Z236),IF('Input| Overheads'!$C$42="Internal labour",SUMPRODUCT(--('Input| Projects'!$AC236="Yes"),'Calc| Overheads Allocation'!G$8,'Calc| Project Costs'!Z236,'Input| Projects'!$Y236),IF('Input| Overheads'!$C$42="DNSP defined",SUMPRODUCT(--('Input| Projects'!$AC236="Yes"),'Calc| Overheads Allocation'!G$61,'Input| Projects'!$AF236),""))),"")</f>
        <v>0</v>
      </c>
      <c r="AQ236" s="186">
        <f>IFERROR(IF('Input| Overheads'!$C$42="Direct costs",SUMPRODUCT(--('Input| Projects'!$AC236="Yes"),'Calc| Overheads Allocation'!H$8,'Calc| Project Costs'!AA236),IF('Input| Overheads'!$C$42="Internal labour",SUMPRODUCT(--('Input| Projects'!$AC236="Yes"),'Calc| Overheads Allocation'!H$8,'Calc| Project Costs'!AA236,'Input| Projects'!$Y236),IF('Input| Overheads'!$C$42="DNSP defined",SUMPRODUCT(--('Input| Projects'!$AC236="Yes"),'Calc| Overheads Allocation'!H$61,'Input| Projects'!$AF236),""))),"")</f>
        <v>0</v>
      </c>
      <c r="AR236" s="186">
        <f>IFERROR(IF('Input| Overheads'!$C$42="Direct costs",SUMPRODUCT(--('Input| Projects'!$AC236="Yes"),'Calc| Overheads Allocation'!I$8,'Calc| Project Costs'!AB236),IF('Input| Overheads'!$C$42="Internal labour",SUMPRODUCT(--('Input| Projects'!$AC236="Yes"),'Calc| Overheads Allocation'!I$8,'Calc| Project Costs'!AB236,'Input| Projects'!$Y236),IF('Input| Overheads'!$C$42="DNSP defined",SUMPRODUCT(--('Input| Projects'!$AC236="Yes"),'Calc| Overheads Allocation'!I$61,'Input| Projects'!$AF236),""))),"")</f>
        <v>0</v>
      </c>
      <c r="AS236" s="106"/>
      <c r="AT236" s="186">
        <f>IFERROR(IF('Input| Overheads'!$C$42="Direct costs",SUMPRODUCT(--('Input| Projects'!$AD236="Yes"),'Calc| Overheads Allocation'!C$9,'Calc| Project Costs'!V236),IF('Input| Overheads'!$C$42="Internal labour",SUMPRODUCT(--('Input| Projects'!$AD236="Yes"),'Calc| Overheads Allocation'!C$9,'Calc| Project Costs'!V236,'Input| Projects'!$Y236),IF('Input| Overheads'!$C$42="DNSP defined",SUMPRODUCT(--('Input| Projects'!$AD236="Yes"),'Calc| Overheads Allocation'!C$62,'Input| Projects'!$AG236),""))),"")</f>
        <v>0</v>
      </c>
      <c r="AU236" s="186">
        <f>IFERROR(IF('Input| Overheads'!$C$42="Direct costs",SUMPRODUCT(--('Input| Projects'!$AD236="Yes"),'Calc| Overheads Allocation'!D$9,'Calc| Project Costs'!W236),IF('Input| Overheads'!$C$42="Internal labour",SUMPRODUCT(--('Input| Projects'!$AD236="Yes"),'Calc| Overheads Allocation'!D$9,'Calc| Project Costs'!W236,'Input| Projects'!$Y236),IF('Input| Overheads'!$C$42="DNSP defined",SUMPRODUCT(--('Input| Projects'!$AD236="Yes"),'Calc| Overheads Allocation'!D$62,'Input| Projects'!$AG236),""))),"")</f>
        <v>0</v>
      </c>
      <c r="AV236" s="186">
        <f>IFERROR(IF('Input| Overheads'!$C$42="Direct costs",SUMPRODUCT(--('Input| Projects'!$AD236="Yes"),'Calc| Overheads Allocation'!E$9,'Calc| Project Costs'!X236),IF('Input| Overheads'!$C$42="Internal labour",SUMPRODUCT(--('Input| Projects'!$AD236="Yes"),'Calc| Overheads Allocation'!E$9,'Calc| Project Costs'!X236,'Input| Projects'!$Y236),IF('Input| Overheads'!$C$42="DNSP defined",SUMPRODUCT(--('Input| Projects'!$AD236="Yes"),'Calc| Overheads Allocation'!E$62,'Input| Projects'!$AG236),""))),"")</f>
        <v>0</v>
      </c>
      <c r="AW236" s="186">
        <f>IFERROR(IF('Input| Overheads'!$C$42="Direct costs",SUMPRODUCT(--('Input| Projects'!$AD236="Yes"),'Calc| Overheads Allocation'!F$9,'Calc| Project Costs'!Y236),IF('Input| Overheads'!$C$42="Internal labour",SUMPRODUCT(--('Input| Projects'!$AD236="Yes"),'Calc| Overheads Allocation'!F$9,'Calc| Project Costs'!Y236,'Input| Projects'!$Y236),IF('Input| Overheads'!$C$42="DNSP defined",SUMPRODUCT(--('Input| Projects'!$AD236="Yes"),'Calc| Overheads Allocation'!F$62,'Input| Projects'!$AG236),""))),"")</f>
        <v>0</v>
      </c>
      <c r="AX236" s="186">
        <f>IFERROR(IF('Input| Overheads'!$C$42="Direct costs",SUMPRODUCT(--('Input| Projects'!$AD236="Yes"),'Calc| Overheads Allocation'!G$9,'Calc| Project Costs'!Z236),IF('Input| Overheads'!$C$42="Internal labour",SUMPRODUCT(--('Input| Projects'!$AD236="Yes"),'Calc| Overheads Allocation'!G$9,'Calc| Project Costs'!Z236,'Input| Projects'!$Y236),IF('Input| Overheads'!$C$42="DNSP defined",SUMPRODUCT(--('Input| Projects'!$AD236="Yes"),'Calc| Overheads Allocation'!G$62,'Input| Projects'!$AG236),""))),"")</f>
        <v>0</v>
      </c>
      <c r="AY236" s="186">
        <f>IFERROR(IF('Input| Overheads'!$C$42="Direct costs",SUMPRODUCT(--('Input| Projects'!$AD236="Yes"),'Calc| Overheads Allocation'!H$9,'Calc| Project Costs'!AA236),IF('Input| Overheads'!$C$42="Internal labour",SUMPRODUCT(--('Input| Projects'!$AD236="Yes"),'Calc| Overheads Allocation'!H$9,'Calc| Project Costs'!AA236,'Input| Projects'!$Y236),IF('Input| Overheads'!$C$42="DNSP defined",SUMPRODUCT(--('Input| Projects'!$AD236="Yes"),'Calc| Overheads Allocation'!H$62,'Input| Projects'!$AG236),""))),"")</f>
        <v>0</v>
      </c>
      <c r="AZ236" s="186">
        <f>IFERROR(IF('Input| Overheads'!$C$42="Direct costs",SUMPRODUCT(--('Input| Projects'!$AD236="Yes"),'Calc| Overheads Allocation'!I$9,'Calc| Project Costs'!AB236),IF('Input| Overheads'!$C$42="Internal labour",SUMPRODUCT(--('Input| Projects'!$AD236="Yes"),'Calc| Overheads Allocation'!I$9,'Calc| Project Costs'!AB236,'Input| Projects'!$Y236),IF('Input| Overheads'!$C$42="DNSP defined",SUMPRODUCT(--('Input| Projects'!$AD236="Yes"),'Calc| Overheads Allocation'!I$62,'Input| Projects'!$AG236),""))),"")</f>
        <v>0</v>
      </c>
      <c r="BA236" s="106"/>
      <c r="BB236" s="186">
        <f t="shared" si="129"/>
        <v>816.47864000000004</v>
      </c>
      <c r="BC236" s="186">
        <f t="shared" si="130"/>
        <v>0</v>
      </c>
      <c r="BD236" s="186">
        <f t="shared" si="131"/>
        <v>0</v>
      </c>
      <c r="BE236" s="186">
        <f t="shared" si="108"/>
        <v>0</v>
      </c>
      <c r="BF236" s="186">
        <f t="shared" si="109"/>
        <v>0</v>
      </c>
      <c r="BG236" s="186">
        <f t="shared" si="110"/>
        <v>0</v>
      </c>
      <c r="BH236" s="186">
        <f t="shared" si="111"/>
        <v>0</v>
      </c>
      <c r="BI236" s="97"/>
      <c r="BJ236" s="186">
        <f t="shared" si="112"/>
        <v>0</v>
      </c>
      <c r="BK236" s="186" t="str">
        <f t="shared" si="113"/>
        <v/>
      </c>
      <c r="BL236" s="186" t="str">
        <f t="shared" si="114"/>
        <v/>
      </c>
      <c r="BM236" s="186" t="str">
        <f t="shared" si="115"/>
        <v/>
      </c>
      <c r="BN236" s="186" t="str">
        <f t="shared" si="116"/>
        <v/>
      </c>
      <c r="BO236" s="186" t="str">
        <f t="shared" si="117"/>
        <v/>
      </c>
      <c r="BP236" s="186" t="str">
        <f t="shared" si="118"/>
        <v/>
      </c>
      <c r="BQ236" s="97"/>
      <c r="BR236" s="186">
        <f t="shared" si="119"/>
        <v>2160.4517999999998</v>
      </c>
      <c r="BS236" s="186">
        <f t="shared" si="120"/>
        <v>0</v>
      </c>
      <c r="BT236" s="222">
        <f t="shared" si="121"/>
        <v>0</v>
      </c>
      <c r="BU236" s="222">
        <f t="shared" si="122"/>
        <v>0</v>
      </c>
      <c r="BV236" s="222">
        <f t="shared" si="123"/>
        <v>0</v>
      </c>
      <c r="BW236" s="222">
        <f t="shared" si="124"/>
        <v>0</v>
      </c>
      <c r="BX236" s="222">
        <f t="shared" si="125"/>
        <v>0</v>
      </c>
      <c r="BY236" s="106"/>
      <c r="BZ236" s="197">
        <f>IF(SUMIF('Input| Projects'!$AS$8:$CP$8,"Dx",'Input| Projects'!$AS236:$CP236)=0,"",SUMIF('Input| Projects'!$AS$8:$CP$8,"Dx",'Input| Projects'!$AS236:$CP236))</f>
        <v>1.0000000000000002</v>
      </c>
      <c r="CA236" s="197" t="str">
        <f>IF(SUMIF('Input| Projects'!$AS$8:$CP$8,"Tx",'Input| Projects'!$AS236:$CP236)=0,"",SUMIF('Input| Projects'!$AS$8:$CP$8,"Tx",'Input| Projects'!$AS236:$CP236))</f>
        <v/>
      </c>
      <c r="CB236" s="150" t="str">
        <f t="shared" si="132"/>
        <v/>
      </c>
    </row>
    <row r="237" spans="2:80" x14ac:dyDescent="0.2">
      <c r="B237" s="201">
        <f>IFERROR('Input| Projects'!B237,"")</f>
        <v>228</v>
      </c>
      <c r="C237" s="42" t="str">
        <f>IFERROR(IF('Input| Projects'!C237="","",'Input| Projects'!C237),"")</f>
        <v>Replace SUB Battery - ZN</v>
      </c>
      <c r="D237" s="42" t="str">
        <f>IFERROR(IF('Input| Projects'!D237="","",'Input| Projects'!D237),"")</f>
        <v>REP_02.03.11</v>
      </c>
      <c r="E237" s="104"/>
      <c r="F237" s="190">
        <f>IFERROR('Input| Projects'!I237*'Input| Escalations'!$K$19,"")</f>
        <v>1401.6966299999999</v>
      </c>
      <c r="G237" s="190">
        <f>IFERROR('Input| Projects'!J237*'Input| Escalations'!$K$19,"")</f>
        <v>0</v>
      </c>
      <c r="H237" s="190">
        <f>IFERROR('Input| Projects'!K237*'Input| Escalations'!$K$19,"")</f>
        <v>0</v>
      </c>
      <c r="I237" s="190">
        <f>IFERROR('Input| Projects'!L237*'Input| Escalations'!$K$19,"")</f>
        <v>0</v>
      </c>
      <c r="J237" s="190">
        <f>IFERROR('Input| Projects'!M237*'Input| Escalations'!$K$19,"")</f>
        <v>0</v>
      </c>
      <c r="K237" s="190">
        <f>IFERROR('Input| Projects'!N237*'Input| Escalations'!$K$19,"")</f>
        <v>0</v>
      </c>
      <c r="L237" s="190">
        <f>IFERROR('Input| Projects'!O237*'Input| Escalations'!$K$19,"")</f>
        <v>0</v>
      </c>
      <c r="M237" s="150" t="str">
        <f>IF(ABS(SUM(F237:L237)-(SUM('Input| Projects'!I237:O237)*'Input| Escalations'!$K$19))&lt;0.0000001,"",1)</f>
        <v/>
      </c>
      <c r="N237" s="192">
        <f>'Input| Projects'!$Y237*INDEX('Input| Escalations'!$H$33:$N$33,MATCH('Calc| Project Costs'!N$9,'Input| Escalations'!$H$23:$N$23,0))+'Input| Projects'!$Z237*INDEX('Input| Escalations'!$H$34:$N$34,MATCH('Calc| Project Costs'!N$9,'Input| Escalations'!$H$23:$N$23,0))+'Input| Projects'!$AA237*INDEX('Input| Escalations'!$H$35:$N$35,MATCH('Calc| Project Costs'!N$9,'Input| Escalations'!$H$23:$N$23,0))+1</f>
        <v>1</v>
      </c>
      <c r="O237" s="192">
        <f>'Input| Projects'!$Y237*INDEX('Input| Escalations'!$H$33:$N$33,MATCH('Calc| Project Costs'!O$9,'Input| Escalations'!$H$23:$N$23,0))+'Input| Projects'!$Z237*INDEX('Input| Escalations'!$H$34:$N$34,MATCH('Calc| Project Costs'!O$9,'Input| Escalations'!$H$23:$N$23,0))+'Input| Projects'!$AA237*INDEX('Input| Escalations'!$H$35:$N$35,MATCH('Calc| Project Costs'!O$9,'Input| Escalations'!$H$23:$N$23,0))+1</f>
        <v>1</v>
      </c>
      <c r="P237" s="192">
        <f>'Input| Projects'!$Y237*INDEX('Input| Escalations'!$H$33:$N$33,MATCH('Calc| Project Costs'!P$9,'Input| Escalations'!$H$23:$N$23,0))+'Input| Projects'!$Z237*INDEX('Input| Escalations'!$H$34:$N$34,MATCH('Calc| Project Costs'!P$9,'Input| Escalations'!$H$23:$N$23,0))+'Input| Projects'!$AA237*INDEX('Input| Escalations'!$H$35:$N$35,MATCH('Calc| Project Costs'!P$9,'Input| Escalations'!$H$23:$N$23,0))+1</f>
        <v>1</v>
      </c>
      <c r="Q237" s="192">
        <f>'Input| Projects'!$Y237*INDEX('Input| Escalations'!$H$33:$N$33,MATCH('Calc| Project Costs'!Q$9,'Input| Escalations'!$H$23:$N$23,0))+'Input| Projects'!$Z237*INDEX('Input| Escalations'!$H$34:$N$34,MATCH('Calc| Project Costs'!Q$9,'Input| Escalations'!$H$23:$N$23,0))+'Input| Projects'!$AA237*INDEX('Input| Escalations'!$H$35:$N$35,MATCH('Calc| Project Costs'!Q$9,'Input| Escalations'!$H$23:$N$23,0))+1</f>
        <v>1</v>
      </c>
      <c r="R237" s="192">
        <f>'Input| Projects'!$Y237*INDEX('Input| Escalations'!$H$33:$N$33,MATCH('Calc| Project Costs'!R$9,'Input| Escalations'!$H$23:$N$23,0))+'Input| Projects'!$Z237*INDEX('Input| Escalations'!$H$34:$N$34,MATCH('Calc| Project Costs'!R$9,'Input| Escalations'!$H$23:$N$23,0))+'Input| Projects'!$AA237*INDEX('Input| Escalations'!$H$35:$N$35,MATCH('Calc| Project Costs'!R$9,'Input| Escalations'!$H$23:$N$23,0))+1</f>
        <v>1</v>
      </c>
      <c r="S237" s="192">
        <f>'Input| Projects'!$Y237*INDEX('Input| Escalations'!$H$33:$N$33,MATCH('Calc| Project Costs'!S$9,'Input| Escalations'!$H$23:$N$23,0))+'Input| Projects'!$Z237*INDEX('Input| Escalations'!$H$34:$N$34,MATCH('Calc| Project Costs'!S$9,'Input| Escalations'!$H$23:$N$23,0))+'Input| Projects'!$AA237*INDEX('Input| Escalations'!$H$35:$N$35,MATCH('Calc| Project Costs'!S$9,'Input| Escalations'!$H$23:$N$23,0))+1</f>
        <v>1</v>
      </c>
      <c r="T237" s="192">
        <f>'Input| Projects'!$Y237*INDEX('Input| Escalations'!$H$33:$N$33,MATCH('Calc| Project Costs'!T$9,'Input| Escalations'!$H$23:$N$23,0))+'Input| Projects'!$Z237*INDEX('Input| Escalations'!$H$34:$N$34,MATCH('Calc| Project Costs'!T$9,'Input| Escalations'!$H$23:$N$23,0))+'Input| Projects'!$AA237*INDEX('Input| Escalations'!$H$35:$N$35,MATCH('Calc| Project Costs'!T$9,'Input| Escalations'!$H$23:$N$23,0))+1</f>
        <v>1</v>
      </c>
      <c r="U237" s="106"/>
      <c r="V237" s="186">
        <f t="shared" si="126"/>
        <v>1401.6966299999999</v>
      </c>
      <c r="W237" s="186">
        <f t="shared" si="127"/>
        <v>0</v>
      </c>
      <c r="X237" s="186">
        <f t="shared" si="128"/>
        <v>0</v>
      </c>
      <c r="Y237" s="186">
        <f t="shared" si="104"/>
        <v>0</v>
      </c>
      <c r="Z237" s="186">
        <f t="shared" si="105"/>
        <v>0</v>
      </c>
      <c r="AA237" s="186">
        <f t="shared" si="106"/>
        <v>0</v>
      </c>
      <c r="AB237" s="186">
        <f t="shared" si="107"/>
        <v>0</v>
      </c>
      <c r="AC237" s="106"/>
      <c r="AD237" s="186">
        <f>'Input| Projects'!Q237*N237*'Input| Escalations'!$K$19</f>
        <v>0</v>
      </c>
      <c r="AE237" s="186">
        <f>'Input| Projects'!R237*O237*'Input| Escalations'!$K$19</f>
        <v>0</v>
      </c>
      <c r="AF237" s="186">
        <f>'Input| Projects'!S237*P237*'Input| Escalations'!$K$19</f>
        <v>0</v>
      </c>
      <c r="AG237" s="186">
        <f>'Input| Projects'!T237*Q237*'Input| Escalations'!$K$19</f>
        <v>0</v>
      </c>
      <c r="AH237" s="186">
        <f>'Input| Projects'!U237*R237*'Input| Escalations'!$K$19</f>
        <v>0</v>
      </c>
      <c r="AI237" s="186">
        <f>'Input| Projects'!V237*S237*'Input| Escalations'!$K$19</f>
        <v>0</v>
      </c>
      <c r="AJ237" s="186">
        <f>'Input| Projects'!W237*T237*'Input| Escalations'!$K$19</f>
        <v>0</v>
      </c>
      <c r="AK237" s="106"/>
      <c r="AL237" s="186">
        <f>IFERROR(IF('Input| Overheads'!$C$42="Direct costs",SUMPRODUCT(--('Input| Projects'!$AC237="Yes"),'Calc| Overheads Allocation'!C$8,'Calc| Project Costs'!V237),IF('Input| Overheads'!$C$42="Internal labour",SUMPRODUCT(--('Input| Projects'!$AC237="Yes"),'Calc| Overheads Allocation'!C$8,'Calc| Project Costs'!V237,'Input| Projects'!$Y237),IF('Input| Overheads'!$C$42="DNSP defined",SUMPRODUCT(--('Input| Projects'!$AC237="Yes"),'Calc| Overheads Allocation'!C$61,'Input| Projects'!$AF237),""))),"")</f>
        <v>368.25274000000002</v>
      </c>
      <c r="AM237" s="186">
        <f>IFERROR(IF('Input| Overheads'!$C$42="Direct costs",SUMPRODUCT(--('Input| Projects'!$AC237="Yes"),'Calc| Overheads Allocation'!D$8,'Calc| Project Costs'!W237),IF('Input| Overheads'!$C$42="Internal labour",SUMPRODUCT(--('Input| Projects'!$AC237="Yes"),'Calc| Overheads Allocation'!D$8,'Calc| Project Costs'!W237,'Input| Projects'!$Y237),IF('Input| Overheads'!$C$42="DNSP defined",SUMPRODUCT(--('Input| Projects'!$AC237="Yes"),'Calc| Overheads Allocation'!D$61,'Input| Projects'!$AF237),""))),"")</f>
        <v>0</v>
      </c>
      <c r="AN237" s="186">
        <f>IFERROR(IF('Input| Overheads'!$C$42="Direct costs",SUMPRODUCT(--('Input| Projects'!$AC237="Yes"),'Calc| Overheads Allocation'!E$8,'Calc| Project Costs'!X237),IF('Input| Overheads'!$C$42="Internal labour",SUMPRODUCT(--('Input| Projects'!$AC237="Yes"),'Calc| Overheads Allocation'!E$8,'Calc| Project Costs'!X237,'Input| Projects'!$Y237),IF('Input| Overheads'!$C$42="DNSP defined",SUMPRODUCT(--('Input| Projects'!$AC237="Yes"),'Calc| Overheads Allocation'!E$61,'Input| Projects'!$AF237),""))),"")</f>
        <v>0</v>
      </c>
      <c r="AO237" s="186">
        <f>IFERROR(IF('Input| Overheads'!$C$42="Direct costs",SUMPRODUCT(--('Input| Projects'!$AC237="Yes"),'Calc| Overheads Allocation'!F$8,'Calc| Project Costs'!Y237),IF('Input| Overheads'!$C$42="Internal labour",SUMPRODUCT(--('Input| Projects'!$AC237="Yes"),'Calc| Overheads Allocation'!F$8,'Calc| Project Costs'!Y237,'Input| Projects'!$Y237),IF('Input| Overheads'!$C$42="DNSP defined",SUMPRODUCT(--('Input| Projects'!$AC237="Yes"),'Calc| Overheads Allocation'!F$61,'Input| Projects'!$AF237),""))),"")</f>
        <v>0</v>
      </c>
      <c r="AP237" s="186">
        <f>IFERROR(IF('Input| Overheads'!$C$42="Direct costs",SUMPRODUCT(--('Input| Projects'!$AC237="Yes"),'Calc| Overheads Allocation'!G$8,'Calc| Project Costs'!Z237),IF('Input| Overheads'!$C$42="Internal labour",SUMPRODUCT(--('Input| Projects'!$AC237="Yes"),'Calc| Overheads Allocation'!G$8,'Calc| Project Costs'!Z237,'Input| Projects'!$Y237),IF('Input| Overheads'!$C$42="DNSP defined",SUMPRODUCT(--('Input| Projects'!$AC237="Yes"),'Calc| Overheads Allocation'!G$61,'Input| Projects'!$AF237),""))),"")</f>
        <v>0</v>
      </c>
      <c r="AQ237" s="186">
        <f>IFERROR(IF('Input| Overheads'!$C$42="Direct costs",SUMPRODUCT(--('Input| Projects'!$AC237="Yes"),'Calc| Overheads Allocation'!H$8,'Calc| Project Costs'!AA237),IF('Input| Overheads'!$C$42="Internal labour",SUMPRODUCT(--('Input| Projects'!$AC237="Yes"),'Calc| Overheads Allocation'!H$8,'Calc| Project Costs'!AA237,'Input| Projects'!$Y237),IF('Input| Overheads'!$C$42="DNSP defined",SUMPRODUCT(--('Input| Projects'!$AC237="Yes"),'Calc| Overheads Allocation'!H$61,'Input| Projects'!$AF237),""))),"")</f>
        <v>0</v>
      </c>
      <c r="AR237" s="186">
        <f>IFERROR(IF('Input| Overheads'!$C$42="Direct costs",SUMPRODUCT(--('Input| Projects'!$AC237="Yes"),'Calc| Overheads Allocation'!I$8,'Calc| Project Costs'!AB237),IF('Input| Overheads'!$C$42="Internal labour",SUMPRODUCT(--('Input| Projects'!$AC237="Yes"),'Calc| Overheads Allocation'!I$8,'Calc| Project Costs'!AB237,'Input| Projects'!$Y237),IF('Input| Overheads'!$C$42="DNSP defined",SUMPRODUCT(--('Input| Projects'!$AC237="Yes"),'Calc| Overheads Allocation'!I$61,'Input| Projects'!$AF237),""))),"")</f>
        <v>0</v>
      </c>
      <c r="AS237" s="106"/>
      <c r="AT237" s="186">
        <f>IFERROR(IF('Input| Overheads'!$C$42="Direct costs",SUMPRODUCT(--('Input| Projects'!$AD237="Yes"),'Calc| Overheads Allocation'!C$9,'Calc| Project Costs'!V237),IF('Input| Overheads'!$C$42="Internal labour",SUMPRODUCT(--('Input| Projects'!$AD237="Yes"),'Calc| Overheads Allocation'!C$9,'Calc| Project Costs'!V237,'Input| Projects'!$Y237),IF('Input| Overheads'!$C$42="DNSP defined",SUMPRODUCT(--('Input| Projects'!$AD237="Yes"),'Calc| Overheads Allocation'!C$62,'Input| Projects'!$AG237),""))),"")</f>
        <v>0</v>
      </c>
      <c r="AU237" s="186">
        <f>IFERROR(IF('Input| Overheads'!$C$42="Direct costs",SUMPRODUCT(--('Input| Projects'!$AD237="Yes"),'Calc| Overheads Allocation'!D$9,'Calc| Project Costs'!W237),IF('Input| Overheads'!$C$42="Internal labour",SUMPRODUCT(--('Input| Projects'!$AD237="Yes"),'Calc| Overheads Allocation'!D$9,'Calc| Project Costs'!W237,'Input| Projects'!$Y237),IF('Input| Overheads'!$C$42="DNSP defined",SUMPRODUCT(--('Input| Projects'!$AD237="Yes"),'Calc| Overheads Allocation'!D$62,'Input| Projects'!$AG237),""))),"")</f>
        <v>0</v>
      </c>
      <c r="AV237" s="186">
        <f>IFERROR(IF('Input| Overheads'!$C$42="Direct costs",SUMPRODUCT(--('Input| Projects'!$AD237="Yes"),'Calc| Overheads Allocation'!E$9,'Calc| Project Costs'!X237),IF('Input| Overheads'!$C$42="Internal labour",SUMPRODUCT(--('Input| Projects'!$AD237="Yes"),'Calc| Overheads Allocation'!E$9,'Calc| Project Costs'!X237,'Input| Projects'!$Y237),IF('Input| Overheads'!$C$42="DNSP defined",SUMPRODUCT(--('Input| Projects'!$AD237="Yes"),'Calc| Overheads Allocation'!E$62,'Input| Projects'!$AG237),""))),"")</f>
        <v>0</v>
      </c>
      <c r="AW237" s="186">
        <f>IFERROR(IF('Input| Overheads'!$C$42="Direct costs",SUMPRODUCT(--('Input| Projects'!$AD237="Yes"),'Calc| Overheads Allocation'!F$9,'Calc| Project Costs'!Y237),IF('Input| Overheads'!$C$42="Internal labour",SUMPRODUCT(--('Input| Projects'!$AD237="Yes"),'Calc| Overheads Allocation'!F$9,'Calc| Project Costs'!Y237,'Input| Projects'!$Y237),IF('Input| Overheads'!$C$42="DNSP defined",SUMPRODUCT(--('Input| Projects'!$AD237="Yes"),'Calc| Overheads Allocation'!F$62,'Input| Projects'!$AG237),""))),"")</f>
        <v>0</v>
      </c>
      <c r="AX237" s="186">
        <f>IFERROR(IF('Input| Overheads'!$C$42="Direct costs",SUMPRODUCT(--('Input| Projects'!$AD237="Yes"),'Calc| Overheads Allocation'!G$9,'Calc| Project Costs'!Z237),IF('Input| Overheads'!$C$42="Internal labour",SUMPRODUCT(--('Input| Projects'!$AD237="Yes"),'Calc| Overheads Allocation'!G$9,'Calc| Project Costs'!Z237,'Input| Projects'!$Y237),IF('Input| Overheads'!$C$42="DNSP defined",SUMPRODUCT(--('Input| Projects'!$AD237="Yes"),'Calc| Overheads Allocation'!G$62,'Input| Projects'!$AG237),""))),"")</f>
        <v>0</v>
      </c>
      <c r="AY237" s="186">
        <f>IFERROR(IF('Input| Overheads'!$C$42="Direct costs",SUMPRODUCT(--('Input| Projects'!$AD237="Yes"),'Calc| Overheads Allocation'!H$9,'Calc| Project Costs'!AA237),IF('Input| Overheads'!$C$42="Internal labour",SUMPRODUCT(--('Input| Projects'!$AD237="Yes"),'Calc| Overheads Allocation'!H$9,'Calc| Project Costs'!AA237,'Input| Projects'!$Y237),IF('Input| Overheads'!$C$42="DNSP defined",SUMPRODUCT(--('Input| Projects'!$AD237="Yes"),'Calc| Overheads Allocation'!H$62,'Input| Projects'!$AG237),""))),"")</f>
        <v>0</v>
      </c>
      <c r="AZ237" s="186">
        <f>IFERROR(IF('Input| Overheads'!$C$42="Direct costs",SUMPRODUCT(--('Input| Projects'!$AD237="Yes"),'Calc| Overheads Allocation'!I$9,'Calc| Project Costs'!AB237),IF('Input| Overheads'!$C$42="Internal labour",SUMPRODUCT(--('Input| Projects'!$AD237="Yes"),'Calc| Overheads Allocation'!I$9,'Calc| Project Costs'!AB237,'Input| Projects'!$Y237),IF('Input| Overheads'!$C$42="DNSP defined",SUMPRODUCT(--('Input| Projects'!$AD237="Yes"),'Calc| Overheads Allocation'!I$62,'Input| Projects'!$AG237),""))),"")</f>
        <v>0</v>
      </c>
      <c r="BA237" s="106"/>
      <c r="BB237" s="186">
        <f t="shared" si="129"/>
        <v>368.25274000000002</v>
      </c>
      <c r="BC237" s="186">
        <f t="shared" si="130"/>
        <v>0</v>
      </c>
      <c r="BD237" s="186">
        <f t="shared" si="131"/>
        <v>0</v>
      </c>
      <c r="BE237" s="186">
        <f t="shared" si="108"/>
        <v>0</v>
      </c>
      <c r="BF237" s="186">
        <f t="shared" si="109"/>
        <v>0</v>
      </c>
      <c r="BG237" s="186">
        <f t="shared" si="110"/>
        <v>0</v>
      </c>
      <c r="BH237" s="186">
        <f t="shared" si="111"/>
        <v>0</v>
      </c>
      <c r="BI237" s="97"/>
      <c r="BJ237" s="186">
        <f t="shared" si="112"/>
        <v>0</v>
      </c>
      <c r="BK237" s="186" t="str">
        <f t="shared" si="113"/>
        <v/>
      </c>
      <c r="BL237" s="186" t="str">
        <f t="shared" si="114"/>
        <v/>
      </c>
      <c r="BM237" s="186" t="str">
        <f t="shared" si="115"/>
        <v/>
      </c>
      <c r="BN237" s="186" t="str">
        <f t="shared" si="116"/>
        <v/>
      </c>
      <c r="BO237" s="186" t="str">
        <f t="shared" si="117"/>
        <v/>
      </c>
      <c r="BP237" s="186" t="str">
        <f t="shared" si="118"/>
        <v/>
      </c>
      <c r="BQ237" s="97"/>
      <c r="BR237" s="186">
        <f t="shared" si="119"/>
        <v>1769.9493699999998</v>
      </c>
      <c r="BS237" s="186">
        <f t="shared" si="120"/>
        <v>0</v>
      </c>
      <c r="BT237" s="222">
        <f t="shared" si="121"/>
        <v>0</v>
      </c>
      <c r="BU237" s="222">
        <f t="shared" si="122"/>
        <v>0</v>
      </c>
      <c r="BV237" s="222">
        <f t="shared" si="123"/>
        <v>0</v>
      </c>
      <c r="BW237" s="222">
        <f t="shared" si="124"/>
        <v>0</v>
      </c>
      <c r="BX237" s="222">
        <f t="shared" si="125"/>
        <v>0</v>
      </c>
      <c r="BY237" s="106"/>
      <c r="BZ237" s="197">
        <f>IF(SUMIF('Input| Projects'!$AS$8:$CP$8,"Dx",'Input| Projects'!$AS237:$CP237)=0,"",SUMIF('Input| Projects'!$AS$8:$CP$8,"Dx",'Input| Projects'!$AS237:$CP237))</f>
        <v>1</v>
      </c>
      <c r="CA237" s="197" t="str">
        <f>IF(SUMIF('Input| Projects'!$AS$8:$CP$8,"Tx",'Input| Projects'!$AS237:$CP237)=0,"",SUMIF('Input| Projects'!$AS$8:$CP$8,"Tx",'Input| Projects'!$AS237:$CP237))</f>
        <v/>
      </c>
      <c r="CB237" s="150" t="str">
        <f t="shared" si="132"/>
        <v/>
      </c>
    </row>
    <row r="238" spans="2:80" x14ac:dyDescent="0.2">
      <c r="B238" s="201">
        <f>IFERROR('Input| Projects'!B238,"")</f>
        <v>229</v>
      </c>
      <c r="C238" s="42" t="str">
        <f>IFERROR(IF('Input| Projects'!C238="","",'Input| Projects'!C238),"")</f>
        <v>PINC/MPLS Core - ZN &amp; TS</v>
      </c>
      <c r="D238" s="42" t="str">
        <f>IFERROR(IF('Input| Projects'!D238="","",'Input| Projects'!D238),"")</f>
        <v>REP_02.03.15</v>
      </c>
      <c r="E238" s="104"/>
      <c r="F238" s="190">
        <f>IFERROR('Input| Projects'!I238*'Input| Escalations'!$K$19,"")</f>
        <v>135.97028</v>
      </c>
      <c r="G238" s="190">
        <f>IFERROR('Input| Projects'!J238*'Input| Escalations'!$K$19,"")</f>
        <v>0</v>
      </c>
      <c r="H238" s="190">
        <f>IFERROR('Input| Projects'!K238*'Input| Escalations'!$K$19,"")</f>
        <v>0</v>
      </c>
      <c r="I238" s="190">
        <f>IFERROR('Input| Projects'!L238*'Input| Escalations'!$K$19,"")</f>
        <v>0</v>
      </c>
      <c r="J238" s="190">
        <f>IFERROR('Input| Projects'!M238*'Input| Escalations'!$K$19,"")</f>
        <v>0</v>
      </c>
      <c r="K238" s="190">
        <f>IFERROR('Input| Projects'!N238*'Input| Escalations'!$K$19,"")</f>
        <v>0</v>
      </c>
      <c r="L238" s="190">
        <f>IFERROR('Input| Projects'!O238*'Input| Escalations'!$K$19,"")</f>
        <v>0</v>
      </c>
      <c r="M238" s="150" t="str">
        <f>IF(ABS(SUM(F238:L238)-(SUM('Input| Projects'!I238:O238)*'Input| Escalations'!$K$19))&lt;0.0000001,"",1)</f>
        <v/>
      </c>
      <c r="N238" s="192">
        <f>'Input| Projects'!$Y238*INDEX('Input| Escalations'!$H$33:$N$33,MATCH('Calc| Project Costs'!N$9,'Input| Escalations'!$H$23:$N$23,0))+'Input| Projects'!$Z238*INDEX('Input| Escalations'!$H$34:$N$34,MATCH('Calc| Project Costs'!N$9,'Input| Escalations'!$H$23:$N$23,0))+'Input| Projects'!$AA238*INDEX('Input| Escalations'!$H$35:$N$35,MATCH('Calc| Project Costs'!N$9,'Input| Escalations'!$H$23:$N$23,0))+1</f>
        <v>1</v>
      </c>
      <c r="O238" s="192">
        <f>'Input| Projects'!$Y238*INDEX('Input| Escalations'!$H$33:$N$33,MATCH('Calc| Project Costs'!O$9,'Input| Escalations'!$H$23:$N$23,0))+'Input| Projects'!$Z238*INDEX('Input| Escalations'!$H$34:$N$34,MATCH('Calc| Project Costs'!O$9,'Input| Escalations'!$H$23:$N$23,0))+'Input| Projects'!$AA238*INDEX('Input| Escalations'!$H$35:$N$35,MATCH('Calc| Project Costs'!O$9,'Input| Escalations'!$H$23:$N$23,0))+1</f>
        <v>1</v>
      </c>
      <c r="P238" s="192">
        <f>'Input| Projects'!$Y238*INDEX('Input| Escalations'!$H$33:$N$33,MATCH('Calc| Project Costs'!P$9,'Input| Escalations'!$H$23:$N$23,0))+'Input| Projects'!$Z238*INDEX('Input| Escalations'!$H$34:$N$34,MATCH('Calc| Project Costs'!P$9,'Input| Escalations'!$H$23:$N$23,0))+'Input| Projects'!$AA238*INDEX('Input| Escalations'!$H$35:$N$35,MATCH('Calc| Project Costs'!P$9,'Input| Escalations'!$H$23:$N$23,0))+1</f>
        <v>1</v>
      </c>
      <c r="Q238" s="192">
        <f>'Input| Projects'!$Y238*INDEX('Input| Escalations'!$H$33:$N$33,MATCH('Calc| Project Costs'!Q$9,'Input| Escalations'!$H$23:$N$23,0))+'Input| Projects'!$Z238*INDEX('Input| Escalations'!$H$34:$N$34,MATCH('Calc| Project Costs'!Q$9,'Input| Escalations'!$H$23:$N$23,0))+'Input| Projects'!$AA238*INDEX('Input| Escalations'!$H$35:$N$35,MATCH('Calc| Project Costs'!Q$9,'Input| Escalations'!$H$23:$N$23,0))+1</f>
        <v>1</v>
      </c>
      <c r="R238" s="192">
        <f>'Input| Projects'!$Y238*INDEX('Input| Escalations'!$H$33:$N$33,MATCH('Calc| Project Costs'!R$9,'Input| Escalations'!$H$23:$N$23,0))+'Input| Projects'!$Z238*INDEX('Input| Escalations'!$H$34:$N$34,MATCH('Calc| Project Costs'!R$9,'Input| Escalations'!$H$23:$N$23,0))+'Input| Projects'!$AA238*INDEX('Input| Escalations'!$H$35:$N$35,MATCH('Calc| Project Costs'!R$9,'Input| Escalations'!$H$23:$N$23,0))+1</f>
        <v>1</v>
      </c>
      <c r="S238" s="192">
        <f>'Input| Projects'!$Y238*INDEX('Input| Escalations'!$H$33:$N$33,MATCH('Calc| Project Costs'!S$9,'Input| Escalations'!$H$23:$N$23,0))+'Input| Projects'!$Z238*INDEX('Input| Escalations'!$H$34:$N$34,MATCH('Calc| Project Costs'!S$9,'Input| Escalations'!$H$23:$N$23,0))+'Input| Projects'!$AA238*INDEX('Input| Escalations'!$H$35:$N$35,MATCH('Calc| Project Costs'!S$9,'Input| Escalations'!$H$23:$N$23,0))+1</f>
        <v>1</v>
      </c>
      <c r="T238" s="192">
        <f>'Input| Projects'!$Y238*INDEX('Input| Escalations'!$H$33:$N$33,MATCH('Calc| Project Costs'!T$9,'Input| Escalations'!$H$23:$N$23,0))+'Input| Projects'!$Z238*INDEX('Input| Escalations'!$H$34:$N$34,MATCH('Calc| Project Costs'!T$9,'Input| Escalations'!$H$23:$N$23,0))+'Input| Projects'!$AA238*INDEX('Input| Escalations'!$H$35:$N$35,MATCH('Calc| Project Costs'!T$9,'Input| Escalations'!$H$23:$N$23,0))+1</f>
        <v>1</v>
      </c>
      <c r="U238" s="106"/>
      <c r="V238" s="186">
        <f t="shared" si="126"/>
        <v>135.97028</v>
      </c>
      <c r="W238" s="186">
        <f t="shared" si="127"/>
        <v>0</v>
      </c>
      <c r="X238" s="186">
        <f t="shared" si="128"/>
        <v>0</v>
      </c>
      <c r="Y238" s="186">
        <f t="shared" si="104"/>
        <v>0</v>
      </c>
      <c r="Z238" s="186">
        <f t="shared" si="105"/>
        <v>0</v>
      </c>
      <c r="AA238" s="186">
        <f t="shared" si="106"/>
        <v>0</v>
      </c>
      <c r="AB238" s="186">
        <f t="shared" si="107"/>
        <v>0</v>
      </c>
      <c r="AC238" s="106"/>
      <c r="AD238" s="186">
        <f>'Input| Projects'!Q238*N238*'Input| Escalations'!$K$19</f>
        <v>0</v>
      </c>
      <c r="AE238" s="186">
        <f>'Input| Projects'!R238*O238*'Input| Escalations'!$K$19</f>
        <v>0</v>
      </c>
      <c r="AF238" s="186">
        <f>'Input| Projects'!S238*P238*'Input| Escalations'!$K$19</f>
        <v>0</v>
      </c>
      <c r="AG238" s="186">
        <f>'Input| Projects'!T238*Q238*'Input| Escalations'!$K$19</f>
        <v>0</v>
      </c>
      <c r="AH238" s="186">
        <f>'Input| Projects'!U238*R238*'Input| Escalations'!$K$19</f>
        <v>0</v>
      </c>
      <c r="AI238" s="186">
        <f>'Input| Projects'!V238*S238*'Input| Escalations'!$K$19</f>
        <v>0</v>
      </c>
      <c r="AJ238" s="186">
        <f>'Input| Projects'!W238*T238*'Input| Escalations'!$K$19</f>
        <v>0</v>
      </c>
      <c r="AK238" s="106"/>
      <c r="AL238" s="186">
        <f>IFERROR(IF('Input| Overheads'!$C$42="Direct costs",SUMPRODUCT(--('Input| Projects'!$AC238="Yes"),'Calc| Overheads Allocation'!C$8,'Calc| Project Costs'!V238),IF('Input| Overheads'!$C$42="Internal labour",SUMPRODUCT(--('Input| Projects'!$AC238="Yes"),'Calc| Overheads Allocation'!C$8,'Calc| Project Costs'!V238,'Input| Projects'!$Y238),IF('Input| Overheads'!$C$42="DNSP defined",SUMPRODUCT(--('Input| Projects'!$AC238="Yes"),'Calc| Overheads Allocation'!C$61,'Input| Projects'!$AF238),""))),"")</f>
        <v>36.379770000000008</v>
      </c>
      <c r="AM238" s="186">
        <f>IFERROR(IF('Input| Overheads'!$C$42="Direct costs",SUMPRODUCT(--('Input| Projects'!$AC238="Yes"),'Calc| Overheads Allocation'!D$8,'Calc| Project Costs'!W238),IF('Input| Overheads'!$C$42="Internal labour",SUMPRODUCT(--('Input| Projects'!$AC238="Yes"),'Calc| Overheads Allocation'!D$8,'Calc| Project Costs'!W238,'Input| Projects'!$Y238),IF('Input| Overheads'!$C$42="DNSP defined",SUMPRODUCT(--('Input| Projects'!$AC238="Yes"),'Calc| Overheads Allocation'!D$61,'Input| Projects'!$AF238),""))),"")</f>
        <v>0</v>
      </c>
      <c r="AN238" s="186">
        <f>IFERROR(IF('Input| Overheads'!$C$42="Direct costs",SUMPRODUCT(--('Input| Projects'!$AC238="Yes"),'Calc| Overheads Allocation'!E$8,'Calc| Project Costs'!X238),IF('Input| Overheads'!$C$42="Internal labour",SUMPRODUCT(--('Input| Projects'!$AC238="Yes"),'Calc| Overheads Allocation'!E$8,'Calc| Project Costs'!X238,'Input| Projects'!$Y238),IF('Input| Overheads'!$C$42="DNSP defined",SUMPRODUCT(--('Input| Projects'!$AC238="Yes"),'Calc| Overheads Allocation'!E$61,'Input| Projects'!$AF238),""))),"")</f>
        <v>0</v>
      </c>
      <c r="AO238" s="186">
        <f>IFERROR(IF('Input| Overheads'!$C$42="Direct costs",SUMPRODUCT(--('Input| Projects'!$AC238="Yes"),'Calc| Overheads Allocation'!F$8,'Calc| Project Costs'!Y238),IF('Input| Overheads'!$C$42="Internal labour",SUMPRODUCT(--('Input| Projects'!$AC238="Yes"),'Calc| Overheads Allocation'!F$8,'Calc| Project Costs'!Y238,'Input| Projects'!$Y238),IF('Input| Overheads'!$C$42="DNSP defined",SUMPRODUCT(--('Input| Projects'!$AC238="Yes"),'Calc| Overheads Allocation'!F$61,'Input| Projects'!$AF238),""))),"")</f>
        <v>0</v>
      </c>
      <c r="AP238" s="186">
        <f>IFERROR(IF('Input| Overheads'!$C$42="Direct costs",SUMPRODUCT(--('Input| Projects'!$AC238="Yes"),'Calc| Overheads Allocation'!G$8,'Calc| Project Costs'!Z238),IF('Input| Overheads'!$C$42="Internal labour",SUMPRODUCT(--('Input| Projects'!$AC238="Yes"),'Calc| Overheads Allocation'!G$8,'Calc| Project Costs'!Z238,'Input| Projects'!$Y238),IF('Input| Overheads'!$C$42="DNSP defined",SUMPRODUCT(--('Input| Projects'!$AC238="Yes"),'Calc| Overheads Allocation'!G$61,'Input| Projects'!$AF238),""))),"")</f>
        <v>0</v>
      </c>
      <c r="AQ238" s="186">
        <f>IFERROR(IF('Input| Overheads'!$C$42="Direct costs",SUMPRODUCT(--('Input| Projects'!$AC238="Yes"),'Calc| Overheads Allocation'!H$8,'Calc| Project Costs'!AA238),IF('Input| Overheads'!$C$42="Internal labour",SUMPRODUCT(--('Input| Projects'!$AC238="Yes"),'Calc| Overheads Allocation'!H$8,'Calc| Project Costs'!AA238,'Input| Projects'!$Y238),IF('Input| Overheads'!$C$42="DNSP defined",SUMPRODUCT(--('Input| Projects'!$AC238="Yes"),'Calc| Overheads Allocation'!H$61,'Input| Projects'!$AF238),""))),"")</f>
        <v>0</v>
      </c>
      <c r="AR238" s="186">
        <f>IFERROR(IF('Input| Overheads'!$C$42="Direct costs",SUMPRODUCT(--('Input| Projects'!$AC238="Yes"),'Calc| Overheads Allocation'!I$8,'Calc| Project Costs'!AB238),IF('Input| Overheads'!$C$42="Internal labour",SUMPRODUCT(--('Input| Projects'!$AC238="Yes"),'Calc| Overheads Allocation'!I$8,'Calc| Project Costs'!AB238,'Input| Projects'!$Y238),IF('Input| Overheads'!$C$42="DNSP defined",SUMPRODUCT(--('Input| Projects'!$AC238="Yes"),'Calc| Overheads Allocation'!I$61,'Input| Projects'!$AF238),""))),"")</f>
        <v>0</v>
      </c>
      <c r="AS238" s="106"/>
      <c r="AT238" s="186">
        <f>IFERROR(IF('Input| Overheads'!$C$42="Direct costs",SUMPRODUCT(--('Input| Projects'!$AD238="Yes"),'Calc| Overheads Allocation'!C$9,'Calc| Project Costs'!V238),IF('Input| Overheads'!$C$42="Internal labour",SUMPRODUCT(--('Input| Projects'!$AD238="Yes"),'Calc| Overheads Allocation'!C$9,'Calc| Project Costs'!V238,'Input| Projects'!$Y238),IF('Input| Overheads'!$C$42="DNSP defined",SUMPRODUCT(--('Input| Projects'!$AD238="Yes"),'Calc| Overheads Allocation'!C$62,'Input| Projects'!$AG238),""))),"")</f>
        <v>0</v>
      </c>
      <c r="AU238" s="186">
        <f>IFERROR(IF('Input| Overheads'!$C$42="Direct costs",SUMPRODUCT(--('Input| Projects'!$AD238="Yes"),'Calc| Overheads Allocation'!D$9,'Calc| Project Costs'!W238),IF('Input| Overheads'!$C$42="Internal labour",SUMPRODUCT(--('Input| Projects'!$AD238="Yes"),'Calc| Overheads Allocation'!D$9,'Calc| Project Costs'!W238,'Input| Projects'!$Y238),IF('Input| Overheads'!$C$42="DNSP defined",SUMPRODUCT(--('Input| Projects'!$AD238="Yes"),'Calc| Overheads Allocation'!D$62,'Input| Projects'!$AG238),""))),"")</f>
        <v>0</v>
      </c>
      <c r="AV238" s="186">
        <f>IFERROR(IF('Input| Overheads'!$C$42="Direct costs",SUMPRODUCT(--('Input| Projects'!$AD238="Yes"),'Calc| Overheads Allocation'!E$9,'Calc| Project Costs'!X238),IF('Input| Overheads'!$C$42="Internal labour",SUMPRODUCT(--('Input| Projects'!$AD238="Yes"),'Calc| Overheads Allocation'!E$9,'Calc| Project Costs'!X238,'Input| Projects'!$Y238),IF('Input| Overheads'!$C$42="DNSP defined",SUMPRODUCT(--('Input| Projects'!$AD238="Yes"),'Calc| Overheads Allocation'!E$62,'Input| Projects'!$AG238),""))),"")</f>
        <v>0</v>
      </c>
      <c r="AW238" s="186">
        <f>IFERROR(IF('Input| Overheads'!$C$42="Direct costs",SUMPRODUCT(--('Input| Projects'!$AD238="Yes"),'Calc| Overheads Allocation'!F$9,'Calc| Project Costs'!Y238),IF('Input| Overheads'!$C$42="Internal labour",SUMPRODUCT(--('Input| Projects'!$AD238="Yes"),'Calc| Overheads Allocation'!F$9,'Calc| Project Costs'!Y238,'Input| Projects'!$Y238),IF('Input| Overheads'!$C$42="DNSP defined",SUMPRODUCT(--('Input| Projects'!$AD238="Yes"),'Calc| Overheads Allocation'!F$62,'Input| Projects'!$AG238),""))),"")</f>
        <v>0</v>
      </c>
      <c r="AX238" s="186">
        <f>IFERROR(IF('Input| Overheads'!$C$42="Direct costs",SUMPRODUCT(--('Input| Projects'!$AD238="Yes"),'Calc| Overheads Allocation'!G$9,'Calc| Project Costs'!Z238),IF('Input| Overheads'!$C$42="Internal labour",SUMPRODUCT(--('Input| Projects'!$AD238="Yes"),'Calc| Overheads Allocation'!G$9,'Calc| Project Costs'!Z238,'Input| Projects'!$Y238),IF('Input| Overheads'!$C$42="DNSP defined",SUMPRODUCT(--('Input| Projects'!$AD238="Yes"),'Calc| Overheads Allocation'!G$62,'Input| Projects'!$AG238),""))),"")</f>
        <v>0</v>
      </c>
      <c r="AY238" s="186">
        <f>IFERROR(IF('Input| Overheads'!$C$42="Direct costs",SUMPRODUCT(--('Input| Projects'!$AD238="Yes"),'Calc| Overheads Allocation'!H$9,'Calc| Project Costs'!AA238),IF('Input| Overheads'!$C$42="Internal labour",SUMPRODUCT(--('Input| Projects'!$AD238="Yes"),'Calc| Overheads Allocation'!H$9,'Calc| Project Costs'!AA238,'Input| Projects'!$Y238),IF('Input| Overheads'!$C$42="DNSP defined",SUMPRODUCT(--('Input| Projects'!$AD238="Yes"),'Calc| Overheads Allocation'!H$62,'Input| Projects'!$AG238),""))),"")</f>
        <v>0</v>
      </c>
      <c r="AZ238" s="186">
        <f>IFERROR(IF('Input| Overheads'!$C$42="Direct costs",SUMPRODUCT(--('Input| Projects'!$AD238="Yes"),'Calc| Overheads Allocation'!I$9,'Calc| Project Costs'!AB238),IF('Input| Overheads'!$C$42="Internal labour",SUMPRODUCT(--('Input| Projects'!$AD238="Yes"),'Calc| Overheads Allocation'!I$9,'Calc| Project Costs'!AB238,'Input| Projects'!$Y238),IF('Input| Overheads'!$C$42="DNSP defined",SUMPRODUCT(--('Input| Projects'!$AD238="Yes"),'Calc| Overheads Allocation'!I$62,'Input| Projects'!$AG238),""))),"")</f>
        <v>0</v>
      </c>
      <c r="BA238" s="106"/>
      <c r="BB238" s="186">
        <f t="shared" si="129"/>
        <v>36.379770000000008</v>
      </c>
      <c r="BC238" s="186">
        <f t="shared" si="130"/>
        <v>0</v>
      </c>
      <c r="BD238" s="186">
        <f t="shared" si="131"/>
        <v>0</v>
      </c>
      <c r="BE238" s="186">
        <f t="shared" si="108"/>
        <v>0</v>
      </c>
      <c r="BF238" s="186">
        <f t="shared" si="109"/>
        <v>0</v>
      </c>
      <c r="BG238" s="186">
        <f t="shared" si="110"/>
        <v>0</v>
      </c>
      <c r="BH238" s="186">
        <f t="shared" si="111"/>
        <v>0</v>
      </c>
      <c r="BI238" s="97"/>
      <c r="BJ238" s="186">
        <f t="shared" si="112"/>
        <v>0</v>
      </c>
      <c r="BK238" s="186" t="str">
        <f t="shared" si="113"/>
        <v/>
      </c>
      <c r="BL238" s="186" t="str">
        <f t="shared" si="114"/>
        <v/>
      </c>
      <c r="BM238" s="186" t="str">
        <f t="shared" si="115"/>
        <v/>
      </c>
      <c r="BN238" s="186" t="str">
        <f t="shared" si="116"/>
        <v/>
      </c>
      <c r="BO238" s="186" t="str">
        <f t="shared" si="117"/>
        <v/>
      </c>
      <c r="BP238" s="186" t="str">
        <f t="shared" si="118"/>
        <v/>
      </c>
      <c r="BQ238" s="97"/>
      <c r="BR238" s="186">
        <f t="shared" si="119"/>
        <v>172.35005000000001</v>
      </c>
      <c r="BS238" s="186">
        <f t="shared" si="120"/>
        <v>0</v>
      </c>
      <c r="BT238" s="222">
        <f t="shared" si="121"/>
        <v>0</v>
      </c>
      <c r="BU238" s="222">
        <f t="shared" si="122"/>
        <v>0</v>
      </c>
      <c r="BV238" s="222">
        <f t="shared" si="123"/>
        <v>0</v>
      </c>
      <c r="BW238" s="222">
        <f t="shared" si="124"/>
        <v>0</v>
      </c>
      <c r="BX238" s="222">
        <f t="shared" si="125"/>
        <v>0</v>
      </c>
      <c r="BY238" s="106"/>
      <c r="BZ238" s="197">
        <f>IF(SUMIF('Input| Projects'!$AS$8:$CP$8,"Dx",'Input| Projects'!$AS238:$CP238)=0,"",SUMIF('Input| Projects'!$AS$8:$CP$8,"Dx",'Input| Projects'!$AS238:$CP238))</f>
        <v>0.49285909693672858</v>
      </c>
      <c r="CA238" s="197">
        <f>IF(SUMIF('Input| Projects'!$AS$8:$CP$8,"Tx",'Input| Projects'!$AS238:$CP238)=0,"",SUMIF('Input| Projects'!$AS$8:$CP$8,"Tx",'Input| Projects'!$AS238:$CP238))</f>
        <v>0.50714090306327153</v>
      </c>
      <c r="CB238" s="150" t="str">
        <f t="shared" si="132"/>
        <v/>
      </c>
    </row>
    <row r="239" spans="2:80" x14ac:dyDescent="0.2">
      <c r="B239" s="201">
        <f>IFERROR('Input| Projects'!B239,"")</f>
        <v>230</v>
      </c>
      <c r="C239" s="42" t="str">
        <f>IFERROR(IF('Input| Projects'!C239="","",'Input| Projects'!C239),"")</f>
        <v>System Spares SUB Equipment - ZN</v>
      </c>
      <c r="D239" s="42" t="str">
        <f>IFERROR(IF('Input| Projects'!D239="","",'Input| Projects'!D239),"")</f>
        <v>REP_02.04.04</v>
      </c>
      <c r="E239" s="104"/>
      <c r="F239" s="190">
        <f>IFERROR('Input| Projects'!I239*'Input| Escalations'!$K$19,"")</f>
        <v>1078.2976799999999</v>
      </c>
      <c r="G239" s="190">
        <f>IFERROR('Input| Projects'!J239*'Input| Escalations'!$K$19,"")</f>
        <v>0</v>
      </c>
      <c r="H239" s="190">
        <f>IFERROR('Input| Projects'!K239*'Input| Escalations'!$K$19,"")</f>
        <v>0</v>
      </c>
      <c r="I239" s="190">
        <f>IFERROR('Input| Projects'!L239*'Input| Escalations'!$K$19,"")</f>
        <v>0</v>
      </c>
      <c r="J239" s="190">
        <f>IFERROR('Input| Projects'!M239*'Input| Escalations'!$K$19,"")</f>
        <v>0</v>
      </c>
      <c r="K239" s="190">
        <f>IFERROR('Input| Projects'!N239*'Input| Escalations'!$K$19,"")</f>
        <v>0</v>
      </c>
      <c r="L239" s="190">
        <f>IFERROR('Input| Projects'!O239*'Input| Escalations'!$K$19,"")</f>
        <v>0</v>
      </c>
      <c r="M239" s="150" t="str">
        <f>IF(ABS(SUM(F239:L239)-(SUM('Input| Projects'!I239:O239)*'Input| Escalations'!$K$19))&lt;0.0000001,"",1)</f>
        <v/>
      </c>
      <c r="N239" s="192">
        <f>'Input| Projects'!$Y239*INDEX('Input| Escalations'!$H$33:$N$33,MATCH('Calc| Project Costs'!N$9,'Input| Escalations'!$H$23:$N$23,0))+'Input| Projects'!$Z239*INDEX('Input| Escalations'!$H$34:$N$34,MATCH('Calc| Project Costs'!N$9,'Input| Escalations'!$H$23:$N$23,0))+'Input| Projects'!$AA239*INDEX('Input| Escalations'!$H$35:$N$35,MATCH('Calc| Project Costs'!N$9,'Input| Escalations'!$H$23:$N$23,0))+1</f>
        <v>1</v>
      </c>
      <c r="O239" s="192">
        <f>'Input| Projects'!$Y239*INDEX('Input| Escalations'!$H$33:$N$33,MATCH('Calc| Project Costs'!O$9,'Input| Escalations'!$H$23:$N$23,0))+'Input| Projects'!$Z239*INDEX('Input| Escalations'!$H$34:$N$34,MATCH('Calc| Project Costs'!O$9,'Input| Escalations'!$H$23:$N$23,0))+'Input| Projects'!$AA239*INDEX('Input| Escalations'!$H$35:$N$35,MATCH('Calc| Project Costs'!O$9,'Input| Escalations'!$H$23:$N$23,0))+1</f>
        <v>1</v>
      </c>
      <c r="P239" s="192">
        <f>'Input| Projects'!$Y239*INDEX('Input| Escalations'!$H$33:$N$33,MATCH('Calc| Project Costs'!P$9,'Input| Escalations'!$H$23:$N$23,0))+'Input| Projects'!$Z239*INDEX('Input| Escalations'!$H$34:$N$34,MATCH('Calc| Project Costs'!P$9,'Input| Escalations'!$H$23:$N$23,0))+'Input| Projects'!$AA239*INDEX('Input| Escalations'!$H$35:$N$35,MATCH('Calc| Project Costs'!P$9,'Input| Escalations'!$H$23:$N$23,0))+1</f>
        <v>1</v>
      </c>
      <c r="Q239" s="192">
        <f>'Input| Projects'!$Y239*INDEX('Input| Escalations'!$H$33:$N$33,MATCH('Calc| Project Costs'!Q$9,'Input| Escalations'!$H$23:$N$23,0))+'Input| Projects'!$Z239*INDEX('Input| Escalations'!$H$34:$N$34,MATCH('Calc| Project Costs'!Q$9,'Input| Escalations'!$H$23:$N$23,0))+'Input| Projects'!$AA239*INDEX('Input| Escalations'!$H$35:$N$35,MATCH('Calc| Project Costs'!Q$9,'Input| Escalations'!$H$23:$N$23,0))+1</f>
        <v>1</v>
      </c>
      <c r="R239" s="192">
        <f>'Input| Projects'!$Y239*INDEX('Input| Escalations'!$H$33:$N$33,MATCH('Calc| Project Costs'!R$9,'Input| Escalations'!$H$23:$N$23,0))+'Input| Projects'!$Z239*INDEX('Input| Escalations'!$H$34:$N$34,MATCH('Calc| Project Costs'!R$9,'Input| Escalations'!$H$23:$N$23,0))+'Input| Projects'!$AA239*INDEX('Input| Escalations'!$H$35:$N$35,MATCH('Calc| Project Costs'!R$9,'Input| Escalations'!$H$23:$N$23,0))+1</f>
        <v>1</v>
      </c>
      <c r="S239" s="192">
        <f>'Input| Projects'!$Y239*INDEX('Input| Escalations'!$H$33:$N$33,MATCH('Calc| Project Costs'!S$9,'Input| Escalations'!$H$23:$N$23,0))+'Input| Projects'!$Z239*INDEX('Input| Escalations'!$H$34:$N$34,MATCH('Calc| Project Costs'!S$9,'Input| Escalations'!$H$23:$N$23,0))+'Input| Projects'!$AA239*INDEX('Input| Escalations'!$H$35:$N$35,MATCH('Calc| Project Costs'!S$9,'Input| Escalations'!$H$23:$N$23,0))+1</f>
        <v>1</v>
      </c>
      <c r="T239" s="192">
        <f>'Input| Projects'!$Y239*INDEX('Input| Escalations'!$H$33:$N$33,MATCH('Calc| Project Costs'!T$9,'Input| Escalations'!$H$23:$N$23,0))+'Input| Projects'!$Z239*INDEX('Input| Escalations'!$H$34:$N$34,MATCH('Calc| Project Costs'!T$9,'Input| Escalations'!$H$23:$N$23,0))+'Input| Projects'!$AA239*INDEX('Input| Escalations'!$H$35:$N$35,MATCH('Calc| Project Costs'!T$9,'Input| Escalations'!$H$23:$N$23,0))+1</f>
        <v>1</v>
      </c>
      <c r="U239" s="106"/>
      <c r="V239" s="186">
        <f t="shared" si="126"/>
        <v>1078.2976799999999</v>
      </c>
      <c r="W239" s="186">
        <f t="shared" si="127"/>
        <v>0</v>
      </c>
      <c r="X239" s="186">
        <f t="shared" si="128"/>
        <v>0</v>
      </c>
      <c r="Y239" s="186">
        <f t="shared" si="104"/>
        <v>0</v>
      </c>
      <c r="Z239" s="186">
        <f t="shared" si="105"/>
        <v>0</v>
      </c>
      <c r="AA239" s="186">
        <f t="shared" si="106"/>
        <v>0</v>
      </c>
      <c r="AB239" s="186">
        <f t="shared" si="107"/>
        <v>0</v>
      </c>
      <c r="AC239" s="106"/>
      <c r="AD239" s="186">
        <f>'Input| Projects'!Q239*N239*'Input| Escalations'!$K$19</f>
        <v>0</v>
      </c>
      <c r="AE239" s="186">
        <f>'Input| Projects'!R239*O239*'Input| Escalations'!$K$19</f>
        <v>0</v>
      </c>
      <c r="AF239" s="186">
        <f>'Input| Projects'!S239*P239*'Input| Escalations'!$K$19</f>
        <v>0</v>
      </c>
      <c r="AG239" s="186">
        <f>'Input| Projects'!T239*Q239*'Input| Escalations'!$K$19</f>
        <v>0</v>
      </c>
      <c r="AH239" s="186">
        <f>'Input| Projects'!U239*R239*'Input| Escalations'!$K$19</f>
        <v>0</v>
      </c>
      <c r="AI239" s="186">
        <f>'Input| Projects'!V239*S239*'Input| Escalations'!$K$19</f>
        <v>0</v>
      </c>
      <c r="AJ239" s="186">
        <f>'Input| Projects'!W239*T239*'Input| Escalations'!$K$19</f>
        <v>0</v>
      </c>
      <c r="AK239" s="106"/>
      <c r="AL239" s="186">
        <f>IFERROR(IF('Input| Overheads'!$C$42="Direct costs",SUMPRODUCT(--('Input| Projects'!$AC239="Yes"),'Calc| Overheads Allocation'!C$8,'Calc| Project Costs'!V239),IF('Input| Overheads'!$C$42="Internal labour",SUMPRODUCT(--('Input| Projects'!$AC239="Yes"),'Calc| Overheads Allocation'!C$8,'Calc| Project Costs'!V239,'Input| Projects'!$Y239),IF('Input| Overheads'!$C$42="DNSP defined",SUMPRODUCT(--('Input| Projects'!$AC239="Yes"),'Calc| Overheads Allocation'!C$61,'Input| Projects'!$AF239),""))),"")</f>
        <v>5.5574200000000005</v>
      </c>
      <c r="AM239" s="186">
        <f>IFERROR(IF('Input| Overheads'!$C$42="Direct costs",SUMPRODUCT(--('Input| Projects'!$AC239="Yes"),'Calc| Overheads Allocation'!D$8,'Calc| Project Costs'!W239),IF('Input| Overheads'!$C$42="Internal labour",SUMPRODUCT(--('Input| Projects'!$AC239="Yes"),'Calc| Overheads Allocation'!D$8,'Calc| Project Costs'!W239,'Input| Projects'!$Y239),IF('Input| Overheads'!$C$42="DNSP defined",SUMPRODUCT(--('Input| Projects'!$AC239="Yes"),'Calc| Overheads Allocation'!D$61,'Input| Projects'!$AF239),""))),"")</f>
        <v>0</v>
      </c>
      <c r="AN239" s="186">
        <f>IFERROR(IF('Input| Overheads'!$C$42="Direct costs",SUMPRODUCT(--('Input| Projects'!$AC239="Yes"),'Calc| Overheads Allocation'!E$8,'Calc| Project Costs'!X239),IF('Input| Overheads'!$C$42="Internal labour",SUMPRODUCT(--('Input| Projects'!$AC239="Yes"),'Calc| Overheads Allocation'!E$8,'Calc| Project Costs'!X239,'Input| Projects'!$Y239),IF('Input| Overheads'!$C$42="DNSP defined",SUMPRODUCT(--('Input| Projects'!$AC239="Yes"),'Calc| Overheads Allocation'!E$61,'Input| Projects'!$AF239),""))),"")</f>
        <v>0</v>
      </c>
      <c r="AO239" s="186">
        <f>IFERROR(IF('Input| Overheads'!$C$42="Direct costs",SUMPRODUCT(--('Input| Projects'!$AC239="Yes"),'Calc| Overheads Allocation'!F$8,'Calc| Project Costs'!Y239),IF('Input| Overheads'!$C$42="Internal labour",SUMPRODUCT(--('Input| Projects'!$AC239="Yes"),'Calc| Overheads Allocation'!F$8,'Calc| Project Costs'!Y239,'Input| Projects'!$Y239),IF('Input| Overheads'!$C$42="DNSP defined",SUMPRODUCT(--('Input| Projects'!$AC239="Yes"),'Calc| Overheads Allocation'!F$61,'Input| Projects'!$AF239),""))),"")</f>
        <v>0</v>
      </c>
      <c r="AP239" s="186">
        <f>IFERROR(IF('Input| Overheads'!$C$42="Direct costs",SUMPRODUCT(--('Input| Projects'!$AC239="Yes"),'Calc| Overheads Allocation'!G$8,'Calc| Project Costs'!Z239),IF('Input| Overheads'!$C$42="Internal labour",SUMPRODUCT(--('Input| Projects'!$AC239="Yes"),'Calc| Overheads Allocation'!G$8,'Calc| Project Costs'!Z239,'Input| Projects'!$Y239),IF('Input| Overheads'!$C$42="DNSP defined",SUMPRODUCT(--('Input| Projects'!$AC239="Yes"),'Calc| Overheads Allocation'!G$61,'Input| Projects'!$AF239),""))),"")</f>
        <v>0</v>
      </c>
      <c r="AQ239" s="186">
        <f>IFERROR(IF('Input| Overheads'!$C$42="Direct costs",SUMPRODUCT(--('Input| Projects'!$AC239="Yes"),'Calc| Overheads Allocation'!H$8,'Calc| Project Costs'!AA239),IF('Input| Overheads'!$C$42="Internal labour",SUMPRODUCT(--('Input| Projects'!$AC239="Yes"),'Calc| Overheads Allocation'!H$8,'Calc| Project Costs'!AA239,'Input| Projects'!$Y239),IF('Input| Overheads'!$C$42="DNSP defined",SUMPRODUCT(--('Input| Projects'!$AC239="Yes"),'Calc| Overheads Allocation'!H$61,'Input| Projects'!$AF239),""))),"")</f>
        <v>0</v>
      </c>
      <c r="AR239" s="186">
        <f>IFERROR(IF('Input| Overheads'!$C$42="Direct costs",SUMPRODUCT(--('Input| Projects'!$AC239="Yes"),'Calc| Overheads Allocation'!I$8,'Calc| Project Costs'!AB239),IF('Input| Overheads'!$C$42="Internal labour",SUMPRODUCT(--('Input| Projects'!$AC239="Yes"),'Calc| Overheads Allocation'!I$8,'Calc| Project Costs'!AB239,'Input| Projects'!$Y239),IF('Input| Overheads'!$C$42="DNSP defined",SUMPRODUCT(--('Input| Projects'!$AC239="Yes"),'Calc| Overheads Allocation'!I$61,'Input| Projects'!$AF239),""))),"")</f>
        <v>0</v>
      </c>
      <c r="AS239" s="106"/>
      <c r="AT239" s="186">
        <f>IFERROR(IF('Input| Overheads'!$C$42="Direct costs",SUMPRODUCT(--('Input| Projects'!$AD239="Yes"),'Calc| Overheads Allocation'!C$9,'Calc| Project Costs'!V239),IF('Input| Overheads'!$C$42="Internal labour",SUMPRODUCT(--('Input| Projects'!$AD239="Yes"),'Calc| Overheads Allocation'!C$9,'Calc| Project Costs'!V239,'Input| Projects'!$Y239),IF('Input| Overheads'!$C$42="DNSP defined",SUMPRODUCT(--('Input| Projects'!$AD239="Yes"),'Calc| Overheads Allocation'!C$62,'Input| Projects'!$AG239),""))),"")</f>
        <v>0</v>
      </c>
      <c r="AU239" s="186">
        <f>IFERROR(IF('Input| Overheads'!$C$42="Direct costs",SUMPRODUCT(--('Input| Projects'!$AD239="Yes"),'Calc| Overheads Allocation'!D$9,'Calc| Project Costs'!W239),IF('Input| Overheads'!$C$42="Internal labour",SUMPRODUCT(--('Input| Projects'!$AD239="Yes"),'Calc| Overheads Allocation'!D$9,'Calc| Project Costs'!W239,'Input| Projects'!$Y239),IF('Input| Overheads'!$C$42="DNSP defined",SUMPRODUCT(--('Input| Projects'!$AD239="Yes"),'Calc| Overheads Allocation'!D$62,'Input| Projects'!$AG239),""))),"")</f>
        <v>0</v>
      </c>
      <c r="AV239" s="186">
        <f>IFERROR(IF('Input| Overheads'!$C$42="Direct costs",SUMPRODUCT(--('Input| Projects'!$AD239="Yes"),'Calc| Overheads Allocation'!E$9,'Calc| Project Costs'!X239),IF('Input| Overheads'!$C$42="Internal labour",SUMPRODUCT(--('Input| Projects'!$AD239="Yes"),'Calc| Overheads Allocation'!E$9,'Calc| Project Costs'!X239,'Input| Projects'!$Y239),IF('Input| Overheads'!$C$42="DNSP defined",SUMPRODUCT(--('Input| Projects'!$AD239="Yes"),'Calc| Overheads Allocation'!E$62,'Input| Projects'!$AG239),""))),"")</f>
        <v>0</v>
      </c>
      <c r="AW239" s="186">
        <f>IFERROR(IF('Input| Overheads'!$C$42="Direct costs",SUMPRODUCT(--('Input| Projects'!$AD239="Yes"),'Calc| Overheads Allocation'!F$9,'Calc| Project Costs'!Y239),IF('Input| Overheads'!$C$42="Internal labour",SUMPRODUCT(--('Input| Projects'!$AD239="Yes"),'Calc| Overheads Allocation'!F$9,'Calc| Project Costs'!Y239,'Input| Projects'!$Y239),IF('Input| Overheads'!$C$42="DNSP defined",SUMPRODUCT(--('Input| Projects'!$AD239="Yes"),'Calc| Overheads Allocation'!F$62,'Input| Projects'!$AG239),""))),"")</f>
        <v>0</v>
      </c>
      <c r="AX239" s="186">
        <f>IFERROR(IF('Input| Overheads'!$C$42="Direct costs",SUMPRODUCT(--('Input| Projects'!$AD239="Yes"),'Calc| Overheads Allocation'!G$9,'Calc| Project Costs'!Z239),IF('Input| Overheads'!$C$42="Internal labour",SUMPRODUCT(--('Input| Projects'!$AD239="Yes"),'Calc| Overheads Allocation'!G$9,'Calc| Project Costs'!Z239,'Input| Projects'!$Y239),IF('Input| Overheads'!$C$42="DNSP defined",SUMPRODUCT(--('Input| Projects'!$AD239="Yes"),'Calc| Overheads Allocation'!G$62,'Input| Projects'!$AG239),""))),"")</f>
        <v>0</v>
      </c>
      <c r="AY239" s="186">
        <f>IFERROR(IF('Input| Overheads'!$C$42="Direct costs",SUMPRODUCT(--('Input| Projects'!$AD239="Yes"),'Calc| Overheads Allocation'!H$9,'Calc| Project Costs'!AA239),IF('Input| Overheads'!$C$42="Internal labour",SUMPRODUCT(--('Input| Projects'!$AD239="Yes"),'Calc| Overheads Allocation'!H$9,'Calc| Project Costs'!AA239,'Input| Projects'!$Y239),IF('Input| Overheads'!$C$42="DNSP defined",SUMPRODUCT(--('Input| Projects'!$AD239="Yes"),'Calc| Overheads Allocation'!H$62,'Input| Projects'!$AG239),""))),"")</f>
        <v>0</v>
      </c>
      <c r="AZ239" s="186">
        <f>IFERROR(IF('Input| Overheads'!$C$42="Direct costs",SUMPRODUCT(--('Input| Projects'!$AD239="Yes"),'Calc| Overheads Allocation'!I$9,'Calc| Project Costs'!AB239),IF('Input| Overheads'!$C$42="Internal labour",SUMPRODUCT(--('Input| Projects'!$AD239="Yes"),'Calc| Overheads Allocation'!I$9,'Calc| Project Costs'!AB239,'Input| Projects'!$Y239),IF('Input| Overheads'!$C$42="DNSP defined",SUMPRODUCT(--('Input| Projects'!$AD239="Yes"),'Calc| Overheads Allocation'!I$62,'Input| Projects'!$AG239),""))),"")</f>
        <v>0</v>
      </c>
      <c r="BA239" s="106"/>
      <c r="BB239" s="186">
        <f t="shared" si="129"/>
        <v>5.5574200000000005</v>
      </c>
      <c r="BC239" s="186">
        <f t="shared" si="130"/>
        <v>0</v>
      </c>
      <c r="BD239" s="186">
        <f t="shared" si="131"/>
        <v>0</v>
      </c>
      <c r="BE239" s="186">
        <f t="shared" si="108"/>
        <v>0</v>
      </c>
      <c r="BF239" s="186">
        <f t="shared" si="109"/>
        <v>0</v>
      </c>
      <c r="BG239" s="186">
        <f t="shared" si="110"/>
        <v>0</v>
      </c>
      <c r="BH239" s="186">
        <f t="shared" si="111"/>
        <v>0</v>
      </c>
      <c r="BI239" s="97"/>
      <c r="BJ239" s="186">
        <f t="shared" si="112"/>
        <v>0</v>
      </c>
      <c r="BK239" s="186" t="str">
        <f t="shared" si="113"/>
        <v/>
      </c>
      <c r="BL239" s="186" t="str">
        <f t="shared" si="114"/>
        <v/>
      </c>
      <c r="BM239" s="186" t="str">
        <f t="shared" si="115"/>
        <v/>
      </c>
      <c r="BN239" s="186" t="str">
        <f t="shared" si="116"/>
        <v/>
      </c>
      <c r="BO239" s="186" t="str">
        <f t="shared" si="117"/>
        <v/>
      </c>
      <c r="BP239" s="186" t="str">
        <f t="shared" si="118"/>
        <v/>
      </c>
      <c r="BQ239" s="97"/>
      <c r="BR239" s="186">
        <f t="shared" si="119"/>
        <v>1083.8551</v>
      </c>
      <c r="BS239" s="186">
        <f t="shared" si="120"/>
        <v>0</v>
      </c>
      <c r="BT239" s="222">
        <f t="shared" si="121"/>
        <v>0</v>
      </c>
      <c r="BU239" s="222">
        <f t="shared" si="122"/>
        <v>0</v>
      </c>
      <c r="BV239" s="222">
        <f t="shared" si="123"/>
        <v>0</v>
      </c>
      <c r="BW239" s="222">
        <f t="shared" si="124"/>
        <v>0</v>
      </c>
      <c r="BX239" s="222">
        <f t="shared" si="125"/>
        <v>0</v>
      </c>
      <c r="BY239" s="106"/>
      <c r="BZ239" s="197">
        <f>IF(SUMIF('Input| Projects'!$AS$8:$CP$8,"Dx",'Input| Projects'!$AS239:$CP239)=0,"",SUMIF('Input| Projects'!$AS$8:$CP$8,"Dx",'Input| Projects'!$AS239:$CP239))</f>
        <v>0.26618587669145077</v>
      </c>
      <c r="CA239" s="197">
        <f>IF(SUMIF('Input| Projects'!$AS$8:$CP$8,"Tx",'Input| Projects'!$AS239:$CP239)=0,"",SUMIF('Input| Projects'!$AS$8:$CP$8,"Tx",'Input| Projects'!$AS239:$CP239))</f>
        <v>0.73381412330854934</v>
      </c>
      <c r="CB239" s="150" t="str">
        <f t="shared" si="132"/>
        <v/>
      </c>
    </row>
    <row r="240" spans="2:80" x14ac:dyDescent="0.2">
      <c r="B240" s="201">
        <f>IFERROR('Input| Projects'!B240,"")</f>
        <v>231</v>
      </c>
      <c r="C240" s="42" t="str">
        <f>IFERROR(IF('Input| Projects'!C240="","",'Input| Projects'!C240),"")</f>
        <v>Replace &amp; Refurbish Sub Buildings - ZN</v>
      </c>
      <c r="D240" s="42" t="str">
        <f>IFERROR(IF('Input| Projects'!D240="","",'Input| Projects'!D240),"")</f>
        <v>REP_02.04.05</v>
      </c>
      <c r="E240" s="104"/>
      <c r="F240" s="190">
        <f>IFERROR('Input| Projects'!I240*'Input| Escalations'!$K$19,"")</f>
        <v>1524.6835200000003</v>
      </c>
      <c r="G240" s="190">
        <f>IFERROR('Input| Projects'!J240*'Input| Escalations'!$K$19,"")</f>
        <v>0</v>
      </c>
      <c r="H240" s="190">
        <f>IFERROR('Input| Projects'!K240*'Input| Escalations'!$K$19,"")</f>
        <v>0</v>
      </c>
      <c r="I240" s="190">
        <f>IFERROR('Input| Projects'!L240*'Input| Escalations'!$K$19,"")</f>
        <v>0</v>
      </c>
      <c r="J240" s="190">
        <f>IFERROR('Input| Projects'!M240*'Input| Escalations'!$K$19,"")</f>
        <v>0</v>
      </c>
      <c r="K240" s="190">
        <f>IFERROR('Input| Projects'!N240*'Input| Escalations'!$K$19,"")</f>
        <v>0</v>
      </c>
      <c r="L240" s="190">
        <f>IFERROR('Input| Projects'!O240*'Input| Escalations'!$K$19,"")</f>
        <v>0</v>
      </c>
      <c r="M240" s="150" t="str">
        <f>IF(ABS(SUM(F240:L240)-(SUM('Input| Projects'!I240:O240)*'Input| Escalations'!$K$19))&lt;0.0000001,"",1)</f>
        <v/>
      </c>
      <c r="N240" s="192">
        <f>'Input| Projects'!$Y240*INDEX('Input| Escalations'!$H$33:$N$33,MATCH('Calc| Project Costs'!N$9,'Input| Escalations'!$H$23:$N$23,0))+'Input| Projects'!$Z240*INDEX('Input| Escalations'!$H$34:$N$34,MATCH('Calc| Project Costs'!N$9,'Input| Escalations'!$H$23:$N$23,0))+'Input| Projects'!$AA240*INDEX('Input| Escalations'!$H$35:$N$35,MATCH('Calc| Project Costs'!N$9,'Input| Escalations'!$H$23:$N$23,0))+1</f>
        <v>1</v>
      </c>
      <c r="O240" s="192">
        <f>'Input| Projects'!$Y240*INDEX('Input| Escalations'!$H$33:$N$33,MATCH('Calc| Project Costs'!O$9,'Input| Escalations'!$H$23:$N$23,0))+'Input| Projects'!$Z240*INDEX('Input| Escalations'!$H$34:$N$34,MATCH('Calc| Project Costs'!O$9,'Input| Escalations'!$H$23:$N$23,0))+'Input| Projects'!$AA240*INDEX('Input| Escalations'!$H$35:$N$35,MATCH('Calc| Project Costs'!O$9,'Input| Escalations'!$H$23:$N$23,0))+1</f>
        <v>1</v>
      </c>
      <c r="P240" s="192">
        <f>'Input| Projects'!$Y240*INDEX('Input| Escalations'!$H$33:$N$33,MATCH('Calc| Project Costs'!P$9,'Input| Escalations'!$H$23:$N$23,0))+'Input| Projects'!$Z240*INDEX('Input| Escalations'!$H$34:$N$34,MATCH('Calc| Project Costs'!P$9,'Input| Escalations'!$H$23:$N$23,0))+'Input| Projects'!$AA240*INDEX('Input| Escalations'!$H$35:$N$35,MATCH('Calc| Project Costs'!P$9,'Input| Escalations'!$H$23:$N$23,0))+1</f>
        <v>1</v>
      </c>
      <c r="Q240" s="192">
        <f>'Input| Projects'!$Y240*INDEX('Input| Escalations'!$H$33:$N$33,MATCH('Calc| Project Costs'!Q$9,'Input| Escalations'!$H$23:$N$23,0))+'Input| Projects'!$Z240*INDEX('Input| Escalations'!$H$34:$N$34,MATCH('Calc| Project Costs'!Q$9,'Input| Escalations'!$H$23:$N$23,0))+'Input| Projects'!$AA240*INDEX('Input| Escalations'!$H$35:$N$35,MATCH('Calc| Project Costs'!Q$9,'Input| Escalations'!$H$23:$N$23,0))+1</f>
        <v>1</v>
      </c>
      <c r="R240" s="192">
        <f>'Input| Projects'!$Y240*INDEX('Input| Escalations'!$H$33:$N$33,MATCH('Calc| Project Costs'!R$9,'Input| Escalations'!$H$23:$N$23,0))+'Input| Projects'!$Z240*INDEX('Input| Escalations'!$H$34:$N$34,MATCH('Calc| Project Costs'!R$9,'Input| Escalations'!$H$23:$N$23,0))+'Input| Projects'!$AA240*INDEX('Input| Escalations'!$H$35:$N$35,MATCH('Calc| Project Costs'!R$9,'Input| Escalations'!$H$23:$N$23,0))+1</f>
        <v>1</v>
      </c>
      <c r="S240" s="192">
        <f>'Input| Projects'!$Y240*INDEX('Input| Escalations'!$H$33:$N$33,MATCH('Calc| Project Costs'!S$9,'Input| Escalations'!$H$23:$N$23,0))+'Input| Projects'!$Z240*INDEX('Input| Escalations'!$H$34:$N$34,MATCH('Calc| Project Costs'!S$9,'Input| Escalations'!$H$23:$N$23,0))+'Input| Projects'!$AA240*INDEX('Input| Escalations'!$H$35:$N$35,MATCH('Calc| Project Costs'!S$9,'Input| Escalations'!$H$23:$N$23,0))+1</f>
        <v>1</v>
      </c>
      <c r="T240" s="192">
        <f>'Input| Projects'!$Y240*INDEX('Input| Escalations'!$H$33:$N$33,MATCH('Calc| Project Costs'!T$9,'Input| Escalations'!$H$23:$N$23,0))+'Input| Projects'!$Z240*INDEX('Input| Escalations'!$H$34:$N$34,MATCH('Calc| Project Costs'!T$9,'Input| Escalations'!$H$23:$N$23,0))+'Input| Projects'!$AA240*INDEX('Input| Escalations'!$H$35:$N$35,MATCH('Calc| Project Costs'!T$9,'Input| Escalations'!$H$23:$N$23,0))+1</f>
        <v>1</v>
      </c>
      <c r="U240" s="106"/>
      <c r="V240" s="186">
        <f t="shared" si="126"/>
        <v>1524.6835200000003</v>
      </c>
      <c r="W240" s="186">
        <f t="shared" si="127"/>
        <v>0</v>
      </c>
      <c r="X240" s="186">
        <f t="shared" si="128"/>
        <v>0</v>
      </c>
      <c r="Y240" s="186">
        <f t="shared" si="104"/>
        <v>0</v>
      </c>
      <c r="Z240" s="186">
        <f t="shared" si="105"/>
        <v>0</v>
      </c>
      <c r="AA240" s="186">
        <f t="shared" si="106"/>
        <v>0</v>
      </c>
      <c r="AB240" s="186">
        <f t="shared" si="107"/>
        <v>0</v>
      </c>
      <c r="AC240" s="106"/>
      <c r="AD240" s="186">
        <f>'Input| Projects'!Q240*N240*'Input| Escalations'!$K$19</f>
        <v>0</v>
      </c>
      <c r="AE240" s="186">
        <f>'Input| Projects'!R240*O240*'Input| Escalations'!$K$19</f>
        <v>0</v>
      </c>
      <c r="AF240" s="186">
        <f>'Input| Projects'!S240*P240*'Input| Escalations'!$K$19</f>
        <v>0</v>
      </c>
      <c r="AG240" s="186">
        <f>'Input| Projects'!T240*Q240*'Input| Escalations'!$K$19</f>
        <v>0</v>
      </c>
      <c r="AH240" s="186">
        <f>'Input| Projects'!U240*R240*'Input| Escalations'!$K$19</f>
        <v>0</v>
      </c>
      <c r="AI240" s="186">
        <f>'Input| Projects'!V240*S240*'Input| Escalations'!$K$19</f>
        <v>0</v>
      </c>
      <c r="AJ240" s="186">
        <f>'Input| Projects'!W240*T240*'Input| Escalations'!$K$19</f>
        <v>0</v>
      </c>
      <c r="AK240" s="106"/>
      <c r="AL240" s="186">
        <f>IFERROR(IF('Input| Overheads'!$C$42="Direct costs",SUMPRODUCT(--('Input| Projects'!$AC240="Yes"),'Calc| Overheads Allocation'!C$8,'Calc| Project Costs'!V240),IF('Input| Overheads'!$C$42="Internal labour",SUMPRODUCT(--('Input| Projects'!$AC240="Yes"),'Calc| Overheads Allocation'!C$8,'Calc| Project Costs'!V240,'Input| Projects'!$Y240),IF('Input| Overheads'!$C$42="DNSP defined",SUMPRODUCT(--('Input| Projects'!$AC240="Yes"),'Calc| Overheads Allocation'!C$61,'Input| Projects'!$AF240),""))),"")</f>
        <v>63.216429999999988</v>
      </c>
      <c r="AM240" s="186">
        <f>IFERROR(IF('Input| Overheads'!$C$42="Direct costs",SUMPRODUCT(--('Input| Projects'!$AC240="Yes"),'Calc| Overheads Allocation'!D$8,'Calc| Project Costs'!W240),IF('Input| Overheads'!$C$42="Internal labour",SUMPRODUCT(--('Input| Projects'!$AC240="Yes"),'Calc| Overheads Allocation'!D$8,'Calc| Project Costs'!W240,'Input| Projects'!$Y240),IF('Input| Overheads'!$C$42="DNSP defined",SUMPRODUCT(--('Input| Projects'!$AC240="Yes"),'Calc| Overheads Allocation'!D$61,'Input| Projects'!$AF240),""))),"")</f>
        <v>0</v>
      </c>
      <c r="AN240" s="186">
        <f>IFERROR(IF('Input| Overheads'!$C$42="Direct costs",SUMPRODUCT(--('Input| Projects'!$AC240="Yes"),'Calc| Overheads Allocation'!E$8,'Calc| Project Costs'!X240),IF('Input| Overheads'!$C$42="Internal labour",SUMPRODUCT(--('Input| Projects'!$AC240="Yes"),'Calc| Overheads Allocation'!E$8,'Calc| Project Costs'!X240,'Input| Projects'!$Y240),IF('Input| Overheads'!$C$42="DNSP defined",SUMPRODUCT(--('Input| Projects'!$AC240="Yes"),'Calc| Overheads Allocation'!E$61,'Input| Projects'!$AF240),""))),"")</f>
        <v>0</v>
      </c>
      <c r="AO240" s="186">
        <f>IFERROR(IF('Input| Overheads'!$C$42="Direct costs",SUMPRODUCT(--('Input| Projects'!$AC240="Yes"),'Calc| Overheads Allocation'!F$8,'Calc| Project Costs'!Y240),IF('Input| Overheads'!$C$42="Internal labour",SUMPRODUCT(--('Input| Projects'!$AC240="Yes"),'Calc| Overheads Allocation'!F$8,'Calc| Project Costs'!Y240,'Input| Projects'!$Y240),IF('Input| Overheads'!$C$42="DNSP defined",SUMPRODUCT(--('Input| Projects'!$AC240="Yes"),'Calc| Overheads Allocation'!F$61,'Input| Projects'!$AF240),""))),"")</f>
        <v>0</v>
      </c>
      <c r="AP240" s="186">
        <f>IFERROR(IF('Input| Overheads'!$C$42="Direct costs",SUMPRODUCT(--('Input| Projects'!$AC240="Yes"),'Calc| Overheads Allocation'!G$8,'Calc| Project Costs'!Z240),IF('Input| Overheads'!$C$42="Internal labour",SUMPRODUCT(--('Input| Projects'!$AC240="Yes"),'Calc| Overheads Allocation'!G$8,'Calc| Project Costs'!Z240,'Input| Projects'!$Y240),IF('Input| Overheads'!$C$42="DNSP defined",SUMPRODUCT(--('Input| Projects'!$AC240="Yes"),'Calc| Overheads Allocation'!G$61,'Input| Projects'!$AF240),""))),"")</f>
        <v>0</v>
      </c>
      <c r="AQ240" s="186">
        <f>IFERROR(IF('Input| Overheads'!$C$42="Direct costs",SUMPRODUCT(--('Input| Projects'!$AC240="Yes"),'Calc| Overheads Allocation'!H$8,'Calc| Project Costs'!AA240),IF('Input| Overheads'!$C$42="Internal labour",SUMPRODUCT(--('Input| Projects'!$AC240="Yes"),'Calc| Overheads Allocation'!H$8,'Calc| Project Costs'!AA240,'Input| Projects'!$Y240),IF('Input| Overheads'!$C$42="DNSP defined",SUMPRODUCT(--('Input| Projects'!$AC240="Yes"),'Calc| Overheads Allocation'!H$61,'Input| Projects'!$AF240),""))),"")</f>
        <v>0</v>
      </c>
      <c r="AR240" s="186">
        <f>IFERROR(IF('Input| Overheads'!$C$42="Direct costs",SUMPRODUCT(--('Input| Projects'!$AC240="Yes"),'Calc| Overheads Allocation'!I$8,'Calc| Project Costs'!AB240),IF('Input| Overheads'!$C$42="Internal labour",SUMPRODUCT(--('Input| Projects'!$AC240="Yes"),'Calc| Overheads Allocation'!I$8,'Calc| Project Costs'!AB240,'Input| Projects'!$Y240),IF('Input| Overheads'!$C$42="DNSP defined",SUMPRODUCT(--('Input| Projects'!$AC240="Yes"),'Calc| Overheads Allocation'!I$61,'Input| Projects'!$AF240),""))),"")</f>
        <v>0</v>
      </c>
      <c r="AS240" s="106"/>
      <c r="AT240" s="186">
        <f>IFERROR(IF('Input| Overheads'!$C$42="Direct costs",SUMPRODUCT(--('Input| Projects'!$AD240="Yes"),'Calc| Overheads Allocation'!C$9,'Calc| Project Costs'!V240),IF('Input| Overheads'!$C$42="Internal labour",SUMPRODUCT(--('Input| Projects'!$AD240="Yes"),'Calc| Overheads Allocation'!C$9,'Calc| Project Costs'!V240,'Input| Projects'!$Y240),IF('Input| Overheads'!$C$42="DNSP defined",SUMPRODUCT(--('Input| Projects'!$AD240="Yes"),'Calc| Overheads Allocation'!C$62,'Input| Projects'!$AG240),""))),"")</f>
        <v>0</v>
      </c>
      <c r="AU240" s="186">
        <f>IFERROR(IF('Input| Overheads'!$C$42="Direct costs",SUMPRODUCT(--('Input| Projects'!$AD240="Yes"),'Calc| Overheads Allocation'!D$9,'Calc| Project Costs'!W240),IF('Input| Overheads'!$C$42="Internal labour",SUMPRODUCT(--('Input| Projects'!$AD240="Yes"),'Calc| Overheads Allocation'!D$9,'Calc| Project Costs'!W240,'Input| Projects'!$Y240),IF('Input| Overheads'!$C$42="DNSP defined",SUMPRODUCT(--('Input| Projects'!$AD240="Yes"),'Calc| Overheads Allocation'!D$62,'Input| Projects'!$AG240),""))),"")</f>
        <v>0</v>
      </c>
      <c r="AV240" s="186">
        <f>IFERROR(IF('Input| Overheads'!$C$42="Direct costs",SUMPRODUCT(--('Input| Projects'!$AD240="Yes"),'Calc| Overheads Allocation'!E$9,'Calc| Project Costs'!X240),IF('Input| Overheads'!$C$42="Internal labour",SUMPRODUCT(--('Input| Projects'!$AD240="Yes"),'Calc| Overheads Allocation'!E$9,'Calc| Project Costs'!X240,'Input| Projects'!$Y240),IF('Input| Overheads'!$C$42="DNSP defined",SUMPRODUCT(--('Input| Projects'!$AD240="Yes"),'Calc| Overheads Allocation'!E$62,'Input| Projects'!$AG240),""))),"")</f>
        <v>0</v>
      </c>
      <c r="AW240" s="186">
        <f>IFERROR(IF('Input| Overheads'!$C$42="Direct costs",SUMPRODUCT(--('Input| Projects'!$AD240="Yes"),'Calc| Overheads Allocation'!F$9,'Calc| Project Costs'!Y240),IF('Input| Overheads'!$C$42="Internal labour",SUMPRODUCT(--('Input| Projects'!$AD240="Yes"),'Calc| Overheads Allocation'!F$9,'Calc| Project Costs'!Y240,'Input| Projects'!$Y240),IF('Input| Overheads'!$C$42="DNSP defined",SUMPRODUCT(--('Input| Projects'!$AD240="Yes"),'Calc| Overheads Allocation'!F$62,'Input| Projects'!$AG240),""))),"")</f>
        <v>0</v>
      </c>
      <c r="AX240" s="186">
        <f>IFERROR(IF('Input| Overheads'!$C$42="Direct costs",SUMPRODUCT(--('Input| Projects'!$AD240="Yes"),'Calc| Overheads Allocation'!G$9,'Calc| Project Costs'!Z240),IF('Input| Overheads'!$C$42="Internal labour",SUMPRODUCT(--('Input| Projects'!$AD240="Yes"),'Calc| Overheads Allocation'!G$9,'Calc| Project Costs'!Z240,'Input| Projects'!$Y240),IF('Input| Overheads'!$C$42="DNSP defined",SUMPRODUCT(--('Input| Projects'!$AD240="Yes"),'Calc| Overheads Allocation'!G$62,'Input| Projects'!$AG240),""))),"")</f>
        <v>0</v>
      </c>
      <c r="AY240" s="186">
        <f>IFERROR(IF('Input| Overheads'!$C$42="Direct costs",SUMPRODUCT(--('Input| Projects'!$AD240="Yes"),'Calc| Overheads Allocation'!H$9,'Calc| Project Costs'!AA240),IF('Input| Overheads'!$C$42="Internal labour",SUMPRODUCT(--('Input| Projects'!$AD240="Yes"),'Calc| Overheads Allocation'!H$9,'Calc| Project Costs'!AA240,'Input| Projects'!$Y240),IF('Input| Overheads'!$C$42="DNSP defined",SUMPRODUCT(--('Input| Projects'!$AD240="Yes"),'Calc| Overheads Allocation'!H$62,'Input| Projects'!$AG240),""))),"")</f>
        <v>0</v>
      </c>
      <c r="AZ240" s="186">
        <f>IFERROR(IF('Input| Overheads'!$C$42="Direct costs",SUMPRODUCT(--('Input| Projects'!$AD240="Yes"),'Calc| Overheads Allocation'!I$9,'Calc| Project Costs'!AB240),IF('Input| Overheads'!$C$42="Internal labour",SUMPRODUCT(--('Input| Projects'!$AD240="Yes"),'Calc| Overheads Allocation'!I$9,'Calc| Project Costs'!AB240,'Input| Projects'!$Y240),IF('Input| Overheads'!$C$42="DNSP defined",SUMPRODUCT(--('Input| Projects'!$AD240="Yes"),'Calc| Overheads Allocation'!I$62,'Input| Projects'!$AG240),""))),"")</f>
        <v>0</v>
      </c>
      <c r="BA240" s="106"/>
      <c r="BB240" s="186">
        <f t="shared" si="129"/>
        <v>63.216429999999988</v>
      </c>
      <c r="BC240" s="186">
        <f t="shared" si="130"/>
        <v>0</v>
      </c>
      <c r="BD240" s="186">
        <f t="shared" si="131"/>
        <v>0</v>
      </c>
      <c r="BE240" s="186">
        <f t="shared" si="108"/>
        <v>0</v>
      </c>
      <c r="BF240" s="186">
        <f t="shared" si="109"/>
        <v>0</v>
      </c>
      <c r="BG240" s="186">
        <f t="shared" si="110"/>
        <v>0</v>
      </c>
      <c r="BH240" s="186">
        <f t="shared" si="111"/>
        <v>0</v>
      </c>
      <c r="BI240" s="97"/>
      <c r="BJ240" s="186">
        <f t="shared" si="112"/>
        <v>0</v>
      </c>
      <c r="BK240" s="186" t="str">
        <f t="shared" si="113"/>
        <v/>
      </c>
      <c r="BL240" s="186" t="str">
        <f t="shared" si="114"/>
        <v/>
      </c>
      <c r="BM240" s="186" t="str">
        <f t="shared" si="115"/>
        <v/>
      </c>
      <c r="BN240" s="186" t="str">
        <f t="shared" si="116"/>
        <v/>
      </c>
      <c r="BO240" s="186" t="str">
        <f t="shared" si="117"/>
        <v/>
      </c>
      <c r="BP240" s="186" t="str">
        <f t="shared" si="118"/>
        <v/>
      </c>
      <c r="BQ240" s="97"/>
      <c r="BR240" s="186">
        <f t="shared" si="119"/>
        <v>1587.8999500000002</v>
      </c>
      <c r="BS240" s="186">
        <f t="shared" si="120"/>
        <v>0</v>
      </c>
      <c r="BT240" s="222">
        <f t="shared" si="121"/>
        <v>0</v>
      </c>
      <c r="BU240" s="222">
        <f t="shared" si="122"/>
        <v>0</v>
      </c>
      <c r="BV240" s="222">
        <f t="shared" si="123"/>
        <v>0</v>
      </c>
      <c r="BW240" s="222">
        <f t="shared" si="124"/>
        <v>0</v>
      </c>
      <c r="BX240" s="222">
        <f t="shared" si="125"/>
        <v>0</v>
      </c>
      <c r="BY240" s="106"/>
      <c r="BZ240" s="197">
        <f>IF(SUMIF('Input| Projects'!$AS$8:$CP$8,"Dx",'Input| Projects'!$AS240:$CP240)=0,"",SUMIF('Input| Projects'!$AS$8:$CP$8,"Dx",'Input| Projects'!$AS240:$CP240))</f>
        <v>0.75134941593769811</v>
      </c>
      <c r="CA240" s="197">
        <f>IF(SUMIF('Input| Projects'!$AS$8:$CP$8,"Tx",'Input| Projects'!$AS240:$CP240)=0,"",SUMIF('Input| Projects'!$AS$8:$CP$8,"Tx",'Input| Projects'!$AS240:$CP240))</f>
        <v>0.24865058406230189</v>
      </c>
      <c r="CB240" s="150" t="str">
        <f t="shared" si="132"/>
        <v/>
      </c>
    </row>
    <row r="241" spans="2:80" x14ac:dyDescent="0.2">
      <c r="B241" s="201">
        <f>IFERROR('Input| Projects'!B241,"")</f>
        <v>232</v>
      </c>
      <c r="C241" s="42" t="str">
        <f>IFERROR(IF('Input| Projects'!C241="","",'Input| Projects'!C241),"")</f>
        <v>Replace Surge Arrestors - ZN</v>
      </c>
      <c r="D241" s="42" t="str">
        <f>IFERROR(IF('Input| Projects'!D241="","",'Input| Projects'!D241),"")</f>
        <v>REP_02.04.08</v>
      </c>
      <c r="E241" s="104"/>
      <c r="F241" s="190">
        <f>IFERROR('Input| Projects'!I241*'Input| Escalations'!$K$19,"")</f>
        <v>4.8406000000000002</v>
      </c>
      <c r="G241" s="190">
        <f>IFERROR('Input| Projects'!J241*'Input| Escalations'!$K$19,"")</f>
        <v>0</v>
      </c>
      <c r="H241" s="190">
        <f>IFERROR('Input| Projects'!K241*'Input| Escalations'!$K$19,"")</f>
        <v>0</v>
      </c>
      <c r="I241" s="190">
        <f>IFERROR('Input| Projects'!L241*'Input| Escalations'!$K$19,"")</f>
        <v>0</v>
      </c>
      <c r="J241" s="190">
        <f>IFERROR('Input| Projects'!M241*'Input| Escalations'!$K$19,"")</f>
        <v>0</v>
      </c>
      <c r="K241" s="190">
        <f>IFERROR('Input| Projects'!N241*'Input| Escalations'!$K$19,"")</f>
        <v>0</v>
      </c>
      <c r="L241" s="190">
        <f>IFERROR('Input| Projects'!O241*'Input| Escalations'!$K$19,"")</f>
        <v>0</v>
      </c>
      <c r="M241" s="150" t="str">
        <f>IF(ABS(SUM(F241:L241)-(SUM('Input| Projects'!I241:O241)*'Input| Escalations'!$K$19))&lt;0.0000001,"",1)</f>
        <v/>
      </c>
      <c r="N241" s="192">
        <f>'Input| Projects'!$Y241*INDEX('Input| Escalations'!$H$33:$N$33,MATCH('Calc| Project Costs'!N$9,'Input| Escalations'!$H$23:$N$23,0))+'Input| Projects'!$Z241*INDEX('Input| Escalations'!$H$34:$N$34,MATCH('Calc| Project Costs'!N$9,'Input| Escalations'!$H$23:$N$23,0))+'Input| Projects'!$AA241*INDEX('Input| Escalations'!$H$35:$N$35,MATCH('Calc| Project Costs'!N$9,'Input| Escalations'!$H$23:$N$23,0))+1</f>
        <v>1</v>
      </c>
      <c r="O241" s="192">
        <f>'Input| Projects'!$Y241*INDEX('Input| Escalations'!$H$33:$N$33,MATCH('Calc| Project Costs'!O$9,'Input| Escalations'!$H$23:$N$23,0))+'Input| Projects'!$Z241*INDEX('Input| Escalations'!$H$34:$N$34,MATCH('Calc| Project Costs'!O$9,'Input| Escalations'!$H$23:$N$23,0))+'Input| Projects'!$AA241*INDEX('Input| Escalations'!$H$35:$N$35,MATCH('Calc| Project Costs'!O$9,'Input| Escalations'!$H$23:$N$23,0))+1</f>
        <v>1</v>
      </c>
      <c r="P241" s="192">
        <f>'Input| Projects'!$Y241*INDEX('Input| Escalations'!$H$33:$N$33,MATCH('Calc| Project Costs'!P$9,'Input| Escalations'!$H$23:$N$23,0))+'Input| Projects'!$Z241*INDEX('Input| Escalations'!$H$34:$N$34,MATCH('Calc| Project Costs'!P$9,'Input| Escalations'!$H$23:$N$23,0))+'Input| Projects'!$AA241*INDEX('Input| Escalations'!$H$35:$N$35,MATCH('Calc| Project Costs'!P$9,'Input| Escalations'!$H$23:$N$23,0))+1</f>
        <v>1</v>
      </c>
      <c r="Q241" s="192">
        <f>'Input| Projects'!$Y241*INDEX('Input| Escalations'!$H$33:$N$33,MATCH('Calc| Project Costs'!Q$9,'Input| Escalations'!$H$23:$N$23,0))+'Input| Projects'!$Z241*INDEX('Input| Escalations'!$H$34:$N$34,MATCH('Calc| Project Costs'!Q$9,'Input| Escalations'!$H$23:$N$23,0))+'Input| Projects'!$AA241*INDEX('Input| Escalations'!$H$35:$N$35,MATCH('Calc| Project Costs'!Q$9,'Input| Escalations'!$H$23:$N$23,0))+1</f>
        <v>1</v>
      </c>
      <c r="R241" s="192">
        <f>'Input| Projects'!$Y241*INDEX('Input| Escalations'!$H$33:$N$33,MATCH('Calc| Project Costs'!R$9,'Input| Escalations'!$H$23:$N$23,0))+'Input| Projects'!$Z241*INDEX('Input| Escalations'!$H$34:$N$34,MATCH('Calc| Project Costs'!R$9,'Input| Escalations'!$H$23:$N$23,0))+'Input| Projects'!$AA241*INDEX('Input| Escalations'!$H$35:$N$35,MATCH('Calc| Project Costs'!R$9,'Input| Escalations'!$H$23:$N$23,0))+1</f>
        <v>1</v>
      </c>
      <c r="S241" s="192">
        <f>'Input| Projects'!$Y241*INDEX('Input| Escalations'!$H$33:$N$33,MATCH('Calc| Project Costs'!S$9,'Input| Escalations'!$H$23:$N$23,0))+'Input| Projects'!$Z241*INDEX('Input| Escalations'!$H$34:$N$34,MATCH('Calc| Project Costs'!S$9,'Input| Escalations'!$H$23:$N$23,0))+'Input| Projects'!$AA241*INDEX('Input| Escalations'!$H$35:$N$35,MATCH('Calc| Project Costs'!S$9,'Input| Escalations'!$H$23:$N$23,0))+1</f>
        <v>1</v>
      </c>
      <c r="T241" s="192">
        <f>'Input| Projects'!$Y241*INDEX('Input| Escalations'!$H$33:$N$33,MATCH('Calc| Project Costs'!T$9,'Input| Escalations'!$H$23:$N$23,0))+'Input| Projects'!$Z241*INDEX('Input| Escalations'!$H$34:$N$34,MATCH('Calc| Project Costs'!T$9,'Input| Escalations'!$H$23:$N$23,0))+'Input| Projects'!$AA241*INDEX('Input| Escalations'!$H$35:$N$35,MATCH('Calc| Project Costs'!T$9,'Input| Escalations'!$H$23:$N$23,0))+1</f>
        <v>1</v>
      </c>
      <c r="U241" s="106"/>
      <c r="V241" s="186">
        <f t="shared" si="126"/>
        <v>4.8406000000000002</v>
      </c>
      <c r="W241" s="186">
        <f t="shared" si="127"/>
        <v>0</v>
      </c>
      <c r="X241" s="186">
        <f t="shared" si="128"/>
        <v>0</v>
      </c>
      <c r="Y241" s="186">
        <f t="shared" si="104"/>
        <v>0</v>
      </c>
      <c r="Z241" s="186">
        <f t="shared" si="105"/>
        <v>0</v>
      </c>
      <c r="AA241" s="186">
        <f t="shared" si="106"/>
        <v>0</v>
      </c>
      <c r="AB241" s="186">
        <f t="shared" si="107"/>
        <v>0</v>
      </c>
      <c r="AC241" s="106"/>
      <c r="AD241" s="186">
        <f>'Input| Projects'!Q241*N241*'Input| Escalations'!$K$19</f>
        <v>0</v>
      </c>
      <c r="AE241" s="186">
        <f>'Input| Projects'!R241*O241*'Input| Escalations'!$K$19</f>
        <v>0</v>
      </c>
      <c r="AF241" s="186">
        <f>'Input| Projects'!S241*P241*'Input| Escalations'!$K$19</f>
        <v>0</v>
      </c>
      <c r="AG241" s="186">
        <f>'Input| Projects'!T241*Q241*'Input| Escalations'!$K$19</f>
        <v>0</v>
      </c>
      <c r="AH241" s="186">
        <f>'Input| Projects'!U241*R241*'Input| Escalations'!$K$19</f>
        <v>0</v>
      </c>
      <c r="AI241" s="186">
        <f>'Input| Projects'!V241*S241*'Input| Escalations'!$K$19</f>
        <v>0</v>
      </c>
      <c r="AJ241" s="186">
        <f>'Input| Projects'!W241*T241*'Input| Escalations'!$K$19</f>
        <v>0</v>
      </c>
      <c r="AK241" s="106"/>
      <c r="AL241" s="186">
        <f>IFERROR(IF('Input| Overheads'!$C$42="Direct costs",SUMPRODUCT(--('Input| Projects'!$AC241="Yes"),'Calc| Overheads Allocation'!C$8,'Calc| Project Costs'!V241),IF('Input| Overheads'!$C$42="Internal labour",SUMPRODUCT(--('Input| Projects'!$AC241="Yes"),'Calc| Overheads Allocation'!C$8,'Calc| Project Costs'!V241,'Input| Projects'!$Y241),IF('Input| Overheads'!$C$42="DNSP defined",SUMPRODUCT(--('Input| Projects'!$AC241="Yes"),'Calc| Overheads Allocation'!C$61,'Input| Projects'!$AF241),""))),"")</f>
        <v>2.1535199999999999</v>
      </c>
      <c r="AM241" s="186">
        <f>IFERROR(IF('Input| Overheads'!$C$42="Direct costs",SUMPRODUCT(--('Input| Projects'!$AC241="Yes"),'Calc| Overheads Allocation'!D$8,'Calc| Project Costs'!W241),IF('Input| Overheads'!$C$42="Internal labour",SUMPRODUCT(--('Input| Projects'!$AC241="Yes"),'Calc| Overheads Allocation'!D$8,'Calc| Project Costs'!W241,'Input| Projects'!$Y241),IF('Input| Overheads'!$C$42="DNSP defined",SUMPRODUCT(--('Input| Projects'!$AC241="Yes"),'Calc| Overheads Allocation'!D$61,'Input| Projects'!$AF241),""))),"")</f>
        <v>0</v>
      </c>
      <c r="AN241" s="186">
        <f>IFERROR(IF('Input| Overheads'!$C$42="Direct costs",SUMPRODUCT(--('Input| Projects'!$AC241="Yes"),'Calc| Overheads Allocation'!E$8,'Calc| Project Costs'!X241),IF('Input| Overheads'!$C$42="Internal labour",SUMPRODUCT(--('Input| Projects'!$AC241="Yes"),'Calc| Overheads Allocation'!E$8,'Calc| Project Costs'!X241,'Input| Projects'!$Y241),IF('Input| Overheads'!$C$42="DNSP defined",SUMPRODUCT(--('Input| Projects'!$AC241="Yes"),'Calc| Overheads Allocation'!E$61,'Input| Projects'!$AF241),""))),"")</f>
        <v>0</v>
      </c>
      <c r="AO241" s="186">
        <f>IFERROR(IF('Input| Overheads'!$C$42="Direct costs",SUMPRODUCT(--('Input| Projects'!$AC241="Yes"),'Calc| Overheads Allocation'!F$8,'Calc| Project Costs'!Y241),IF('Input| Overheads'!$C$42="Internal labour",SUMPRODUCT(--('Input| Projects'!$AC241="Yes"),'Calc| Overheads Allocation'!F$8,'Calc| Project Costs'!Y241,'Input| Projects'!$Y241),IF('Input| Overheads'!$C$42="DNSP defined",SUMPRODUCT(--('Input| Projects'!$AC241="Yes"),'Calc| Overheads Allocation'!F$61,'Input| Projects'!$AF241),""))),"")</f>
        <v>0</v>
      </c>
      <c r="AP241" s="186">
        <f>IFERROR(IF('Input| Overheads'!$C$42="Direct costs",SUMPRODUCT(--('Input| Projects'!$AC241="Yes"),'Calc| Overheads Allocation'!G$8,'Calc| Project Costs'!Z241),IF('Input| Overheads'!$C$42="Internal labour",SUMPRODUCT(--('Input| Projects'!$AC241="Yes"),'Calc| Overheads Allocation'!G$8,'Calc| Project Costs'!Z241,'Input| Projects'!$Y241),IF('Input| Overheads'!$C$42="DNSP defined",SUMPRODUCT(--('Input| Projects'!$AC241="Yes"),'Calc| Overheads Allocation'!G$61,'Input| Projects'!$AF241),""))),"")</f>
        <v>0</v>
      </c>
      <c r="AQ241" s="186">
        <f>IFERROR(IF('Input| Overheads'!$C$42="Direct costs",SUMPRODUCT(--('Input| Projects'!$AC241="Yes"),'Calc| Overheads Allocation'!H$8,'Calc| Project Costs'!AA241),IF('Input| Overheads'!$C$42="Internal labour",SUMPRODUCT(--('Input| Projects'!$AC241="Yes"),'Calc| Overheads Allocation'!H$8,'Calc| Project Costs'!AA241,'Input| Projects'!$Y241),IF('Input| Overheads'!$C$42="DNSP defined",SUMPRODUCT(--('Input| Projects'!$AC241="Yes"),'Calc| Overheads Allocation'!H$61,'Input| Projects'!$AF241),""))),"")</f>
        <v>0</v>
      </c>
      <c r="AR241" s="186">
        <f>IFERROR(IF('Input| Overheads'!$C$42="Direct costs",SUMPRODUCT(--('Input| Projects'!$AC241="Yes"),'Calc| Overheads Allocation'!I$8,'Calc| Project Costs'!AB241),IF('Input| Overheads'!$C$42="Internal labour",SUMPRODUCT(--('Input| Projects'!$AC241="Yes"),'Calc| Overheads Allocation'!I$8,'Calc| Project Costs'!AB241,'Input| Projects'!$Y241),IF('Input| Overheads'!$C$42="DNSP defined",SUMPRODUCT(--('Input| Projects'!$AC241="Yes"),'Calc| Overheads Allocation'!I$61,'Input| Projects'!$AF241),""))),"")</f>
        <v>0</v>
      </c>
      <c r="AS241" s="106"/>
      <c r="AT241" s="186">
        <f>IFERROR(IF('Input| Overheads'!$C$42="Direct costs",SUMPRODUCT(--('Input| Projects'!$AD241="Yes"),'Calc| Overheads Allocation'!C$9,'Calc| Project Costs'!V241),IF('Input| Overheads'!$C$42="Internal labour",SUMPRODUCT(--('Input| Projects'!$AD241="Yes"),'Calc| Overheads Allocation'!C$9,'Calc| Project Costs'!V241,'Input| Projects'!$Y241),IF('Input| Overheads'!$C$42="DNSP defined",SUMPRODUCT(--('Input| Projects'!$AD241="Yes"),'Calc| Overheads Allocation'!C$62,'Input| Projects'!$AG241),""))),"")</f>
        <v>0</v>
      </c>
      <c r="AU241" s="186">
        <f>IFERROR(IF('Input| Overheads'!$C$42="Direct costs",SUMPRODUCT(--('Input| Projects'!$AD241="Yes"),'Calc| Overheads Allocation'!D$9,'Calc| Project Costs'!W241),IF('Input| Overheads'!$C$42="Internal labour",SUMPRODUCT(--('Input| Projects'!$AD241="Yes"),'Calc| Overheads Allocation'!D$9,'Calc| Project Costs'!W241,'Input| Projects'!$Y241),IF('Input| Overheads'!$C$42="DNSP defined",SUMPRODUCT(--('Input| Projects'!$AD241="Yes"),'Calc| Overheads Allocation'!D$62,'Input| Projects'!$AG241),""))),"")</f>
        <v>0</v>
      </c>
      <c r="AV241" s="186">
        <f>IFERROR(IF('Input| Overheads'!$C$42="Direct costs",SUMPRODUCT(--('Input| Projects'!$AD241="Yes"),'Calc| Overheads Allocation'!E$9,'Calc| Project Costs'!X241),IF('Input| Overheads'!$C$42="Internal labour",SUMPRODUCT(--('Input| Projects'!$AD241="Yes"),'Calc| Overheads Allocation'!E$9,'Calc| Project Costs'!X241,'Input| Projects'!$Y241),IF('Input| Overheads'!$C$42="DNSP defined",SUMPRODUCT(--('Input| Projects'!$AD241="Yes"),'Calc| Overheads Allocation'!E$62,'Input| Projects'!$AG241),""))),"")</f>
        <v>0</v>
      </c>
      <c r="AW241" s="186">
        <f>IFERROR(IF('Input| Overheads'!$C$42="Direct costs",SUMPRODUCT(--('Input| Projects'!$AD241="Yes"),'Calc| Overheads Allocation'!F$9,'Calc| Project Costs'!Y241),IF('Input| Overheads'!$C$42="Internal labour",SUMPRODUCT(--('Input| Projects'!$AD241="Yes"),'Calc| Overheads Allocation'!F$9,'Calc| Project Costs'!Y241,'Input| Projects'!$Y241),IF('Input| Overheads'!$C$42="DNSP defined",SUMPRODUCT(--('Input| Projects'!$AD241="Yes"),'Calc| Overheads Allocation'!F$62,'Input| Projects'!$AG241),""))),"")</f>
        <v>0</v>
      </c>
      <c r="AX241" s="186">
        <f>IFERROR(IF('Input| Overheads'!$C$42="Direct costs",SUMPRODUCT(--('Input| Projects'!$AD241="Yes"),'Calc| Overheads Allocation'!G$9,'Calc| Project Costs'!Z241),IF('Input| Overheads'!$C$42="Internal labour",SUMPRODUCT(--('Input| Projects'!$AD241="Yes"),'Calc| Overheads Allocation'!G$9,'Calc| Project Costs'!Z241,'Input| Projects'!$Y241),IF('Input| Overheads'!$C$42="DNSP defined",SUMPRODUCT(--('Input| Projects'!$AD241="Yes"),'Calc| Overheads Allocation'!G$62,'Input| Projects'!$AG241),""))),"")</f>
        <v>0</v>
      </c>
      <c r="AY241" s="186">
        <f>IFERROR(IF('Input| Overheads'!$C$42="Direct costs",SUMPRODUCT(--('Input| Projects'!$AD241="Yes"),'Calc| Overheads Allocation'!H$9,'Calc| Project Costs'!AA241),IF('Input| Overheads'!$C$42="Internal labour",SUMPRODUCT(--('Input| Projects'!$AD241="Yes"),'Calc| Overheads Allocation'!H$9,'Calc| Project Costs'!AA241,'Input| Projects'!$Y241),IF('Input| Overheads'!$C$42="DNSP defined",SUMPRODUCT(--('Input| Projects'!$AD241="Yes"),'Calc| Overheads Allocation'!H$62,'Input| Projects'!$AG241),""))),"")</f>
        <v>0</v>
      </c>
      <c r="AZ241" s="186">
        <f>IFERROR(IF('Input| Overheads'!$C$42="Direct costs",SUMPRODUCT(--('Input| Projects'!$AD241="Yes"),'Calc| Overheads Allocation'!I$9,'Calc| Project Costs'!AB241),IF('Input| Overheads'!$C$42="Internal labour",SUMPRODUCT(--('Input| Projects'!$AD241="Yes"),'Calc| Overheads Allocation'!I$9,'Calc| Project Costs'!AB241,'Input| Projects'!$Y241),IF('Input| Overheads'!$C$42="DNSP defined",SUMPRODUCT(--('Input| Projects'!$AD241="Yes"),'Calc| Overheads Allocation'!I$62,'Input| Projects'!$AG241),""))),"")</f>
        <v>0</v>
      </c>
      <c r="BA241" s="106"/>
      <c r="BB241" s="186">
        <f t="shared" si="129"/>
        <v>2.1535199999999999</v>
      </c>
      <c r="BC241" s="186">
        <f t="shared" si="130"/>
        <v>0</v>
      </c>
      <c r="BD241" s="186">
        <f t="shared" si="131"/>
        <v>0</v>
      </c>
      <c r="BE241" s="186">
        <f t="shared" si="108"/>
        <v>0</v>
      </c>
      <c r="BF241" s="186">
        <f t="shared" si="109"/>
        <v>0</v>
      </c>
      <c r="BG241" s="186">
        <f t="shared" si="110"/>
        <v>0</v>
      </c>
      <c r="BH241" s="186">
        <f t="shared" si="111"/>
        <v>0</v>
      </c>
      <c r="BI241" s="97"/>
      <c r="BJ241" s="186">
        <f t="shared" si="112"/>
        <v>0</v>
      </c>
      <c r="BK241" s="186" t="str">
        <f t="shared" si="113"/>
        <v/>
      </c>
      <c r="BL241" s="186" t="str">
        <f t="shared" si="114"/>
        <v/>
      </c>
      <c r="BM241" s="186" t="str">
        <f t="shared" si="115"/>
        <v/>
      </c>
      <c r="BN241" s="186" t="str">
        <f t="shared" si="116"/>
        <v/>
      </c>
      <c r="BO241" s="186" t="str">
        <f t="shared" si="117"/>
        <v/>
      </c>
      <c r="BP241" s="186" t="str">
        <f t="shared" si="118"/>
        <v/>
      </c>
      <c r="BQ241" s="97"/>
      <c r="BR241" s="186">
        <f t="shared" si="119"/>
        <v>6.9941200000000006</v>
      </c>
      <c r="BS241" s="186">
        <f t="shared" si="120"/>
        <v>0</v>
      </c>
      <c r="BT241" s="222">
        <f t="shared" si="121"/>
        <v>0</v>
      </c>
      <c r="BU241" s="222">
        <f t="shared" si="122"/>
        <v>0</v>
      </c>
      <c r="BV241" s="222">
        <f t="shared" si="123"/>
        <v>0</v>
      </c>
      <c r="BW241" s="222">
        <f t="shared" si="124"/>
        <v>0</v>
      </c>
      <c r="BX241" s="222">
        <f t="shared" si="125"/>
        <v>0</v>
      </c>
      <c r="BY241" s="106"/>
      <c r="BZ241" s="197">
        <f>IF(SUMIF('Input| Projects'!$AS$8:$CP$8,"Dx",'Input| Projects'!$AS241:$CP241)=0,"",SUMIF('Input| Projects'!$AS$8:$CP$8,"Dx",'Input| Projects'!$AS241:$CP241))</f>
        <v>0.86609037305622438</v>
      </c>
      <c r="CA241" s="197">
        <f>IF(SUMIF('Input| Projects'!$AS$8:$CP$8,"Tx",'Input| Projects'!$AS241:$CP241)=0,"",SUMIF('Input| Projects'!$AS$8:$CP$8,"Tx",'Input| Projects'!$AS241:$CP241))</f>
        <v>0.13390962694377562</v>
      </c>
      <c r="CB241" s="150" t="str">
        <f t="shared" si="132"/>
        <v/>
      </c>
    </row>
    <row r="242" spans="2:80" x14ac:dyDescent="0.2">
      <c r="B242" s="201">
        <f>IFERROR('Input| Projects'!B242,"")</f>
        <v>233</v>
      </c>
      <c r="C242" s="42" t="str">
        <f>IFERROR(IF('Input| Projects'!C242="","",'Input| Projects'!C242),"")</f>
        <v>Replace Zone Equipment - Reactive</v>
      </c>
      <c r="D242" s="42" t="str">
        <f>IFERROR(IF('Input| Projects'!D242="","",'Input| Projects'!D242),"")</f>
        <v>REP_02.04.10</v>
      </c>
      <c r="E242" s="104"/>
      <c r="F242" s="190">
        <f>IFERROR('Input| Projects'!I242*'Input| Escalations'!$K$19,"")</f>
        <v>5887.4226699999999</v>
      </c>
      <c r="G242" s="190">
        <f>IFERROR('Input| Projects'!J242*'Input| Escalations'!$K$19,"")</f>
        <v>0</v>
      </c>
      <c r="H242" s="190">
        <f>IFERROR('Input| Projects'!K242*'Input| Escalations'!$K$19,"")</f>
        <v>0</v>
      </c>
      <c r="I242" s="190">
        <f>IFERROR('Input| Projects'!L242*'Input| Escalations'!$K$19,"")</f>
        <v>0</v>
      </c>
      <c r="J242" s="190">
        <f>IFERROR('Input| Projects'!M242*'Input| Escalations'!$K$19,"")</f>
        <v>0</v>
      </c>
      <c r="K242" s="190">
        <f>IFERROR('Input| Projects'!N242*'Input| Escalations'!$K$19,"")</f>
        <v>0</v>
      </c>
      <c r="L242" s="190">
        <f>IFERROR('Input| Projects'!O242*'Input| Escalations'!$K$19,"")</f>
        <v>0</v>
      </c>
      <c r="M242" s="150" t="str">
        <f>IF(ABS(SUM(F242:L242)-(SUM('Input| Projects'!I242:O242)*'Input| Escalations'!$K$19))&lt;0.0000001,"",1)</f>
        <v/>
      </c>
      <c r="N242" s="192">
        <f>'Input| Projects'!$Y242*INDEX('Input| Escalations'!$H$33:$N$33,MATCH('Calc| Project Costs'!N$9,'Input| Escalations'!$H$23:$N$23,0))+'Input| Projects'!$Z242*INDEX('Input| Escalations'!$H$34:$N$34,MATCH('Calc| Project Costs'!N$9,'Input| Escalations'!$H$23:$N$23,0))+'Input| Projects'!$AA242*INDEX('Input| Escalations'!$H$35:$N$35,MATCH('Calc| Project Costs'!N$9,'Input| Escalations'!$H$23:$N$23,0))+1</f>
        <v>1</v>
      </c>
      <c r="O242" s="192">
        <f>'Input| Projects'!$Y242*INDEX('Input| Escalations'!$H$33:$N$33,MATCH('Calc| Project Costs'!O$9,'Input| Escalations'!$H$23:$N$23,0))+'Input| Projects'!$Z242*INDEX('Input| Escalations'!$H$34:$N$34,MATCH('Calc| Project Costs'!O$9,'Input| Escalations'!$H$23:$N$23,0))+'Input| Projects'!$AA242*INDEX('Input| Escalations'!$H$35:$N$35,MATCH('Calc| Project Costs'!O$9,'Input| Escalations'!$H$23:$N$23,0))+1</f>
        <v>1</v>
      </c>
      <c r="P242" s="192">
        <f>'Input| Projects'!$Y242*INDEX('Input| Escalations'!$H$33:$N$33,MATCH('Calc| Project Costs'!P$9,'Input| Escalations'!$H$23:$N$23,0))+'Input| Projects'!$Z242*INDEX('Input| Escalations'!$H$34:$N$34,MATCH('Calc| Project Costs'!P$9,'Input| Escalations'!$H$23:$N$23,0))+'Input| Projects'!$AA242*INDEX('Input| Escalations'!$H$35:$N$35,MATCH('Calc| Project Costs'!P$9,'Input| Escalations'!$H$23:$N$23,0))+1</f>
        <v>1</v>
      </c>
      <c r="Q242" s="192">
        <f>'Input| Projects'!$Y242*INDEX('Input| Escalations'!$H$33:$N$33,MATCH('Calc| Project Costs'!Q$9,'Input| Escalations'!$H$23:$N$23,0))+'Input| Projects'!$Z242*INDEX('Input| Escalations'!$H$34:$N$34,MATCH('Calc| Project Costs'!Q$9,'Input| Escalations'!$H$23:$N$23,0))+'Input| Projects'!$AA242*INDEX('Input| Escalations'!$H$35:$N$35,MATCH('Calc| Project Costs'!Q$9,'Input| Escalations'!$H$23:$N$23,0))+1</f>
        <v>1</v>
      </c>
      <c r="R242" s="192">
        <f>'Input| Projects'!$Y242*INDEX('Input| Escalations'!$H$33:$N$33,MATCH('Calc| Project Costs'!R$9,'Input| Escalations'!$H$23:$N$23,0))+'Input| Projects'!$Z242*INDEX('Input| Escalations'!$H$34:$N$34,MATCH('Calc| Project Costs'!R$9,'Input| Escalations'!$H$23:$N$23,0))+'Input| Projects'!$AA242*INDEX('Input| Escalations'!$H$35:$N$35,MATCH('Calc| Project Costs'!R$9,'Input| Escalations'!$H$23:$N$23,0))+1</f>
        <v>1</v>
      </c>
      <c r="S242" s="192">
        <f>'Input| Projects'!$Y242*INDEX('Input| Escalations'!$H$33:$N$33,MATCH('Calc| Project Costs'!S$9,'Input| Escalations'!$H$23:$N$23,0))+'Input| Projects'!$Z242*INDEX('Input| Escalations'!$H$34:$N$34,MATCH('Calc| Project Costs'!S$9,'Input| Escalations'!$H$23:$N$23,0))+'Input| Projects'!$AA242*INDEX('Input| Escalations'!$H$35:$N$35,MATCH('Calc| Project Costs'!S$9,'Input| Escalations'!$H$23:$N$23,0))+1</f>
        <v>1</v>
      </c>
      <c r="T242" s="192">
        <f>'Input| Projects'!$Y242*INDEX('Input| Escalations'!$H$33:$N$33,MATCH('Calc| Project Costs'!T$9,'Input| Escalations'!$H$23:$N$23,0))+'Input| Projects'!$Z242*INDEX('Input| Escalations'!$H$34:$N$34,MATCH('Calc| Project Costs'!T$9,'Input| Escalations'!$H$23:$N$23,0))+'Input| Projects'!$AA242*INDEX('Input| Escalations'!$H$35:$N$35,MATCH('Calc| Project Costs'!T$9,'Input| Escalations'!$H$23:$N$23,0))+1</f>
        <v>1</v>
      </c>
      <c r="U242" s="106"/>
      <c r="V242" s="186">
        <f t="shared" si="126"/>
        <v>5887.4226699999999</v>
      </c>
      <c r="W242" s="186">
        <f t="shared" si="127"/>
        <v>0</v>
      </c>
      <c r="X242" s="186">
        <f t="shared" si="128"/>
        <v>0</v>
      </c>
      <c r="Y242" s="186">
        <f t="shared" si="104"/>
        <v>0</v>
      </c>
      <c r="Z242" s="186">
        <f t="shared" si="105"/>
        <v>0</v>
      </c>
      <c r="AA242" s="186">
        <f t="shared" si="106"/>
        <v>0</v>
      </c>
      <c r="AB242" s="186">
        <f t="shared" si="107"/>
        <v>0</v>
      </c>
      <c r="AC242" s="106"/>
      <c r="AD242" s="186">
        <f>'Input| Projects'!Q242*N242*'Input| Escalations'!$K$19</f>
        <v>0</v>
      </c>
      <c r="AE242" s="186">
        <f>'Input| Projects'!R242*O242*'Input| Escalations'!$K$19</f>
        <v>0</v>
      </c>
      <c r="AF242" s="186">
        <f>'Input| Projects'!S242*P242*'Input| Escalations'!$K$19</f>
        <v>0</v>
      </c>
      <c r="AG242" s="186">
        <f>'Input| Projects'!T242*Q242*'Input| Escalations'!$K$19</f>
        <v>0</v>
      </c>
      <c r="AH242" s="186">
        <f>'Input| Projects'!U242*R242*'Input| Escalations'!$K$19</f>
        <v>0</v>
      </c>
      <c r="AI242" s="186">
        <f>'Input| Projects'!V242*S242*'Input| Escalations'!$K$19</f>
        <v>0</v>
      </c>
      <c r="AJ242" s="186">
        <f>'Input| Projects'!W242*T242*'Input| Escalations'!$K$19</f>
        <v>0</v>
      </c>
      <c r="AK242" s="106"/>
      <c r="AL242" s="186">
        <f>IFERROR(IF('Input| Overheads'!$C$42="Direct costs",SUMPRODUCT(--('Input| Projects'!$AC242="Yes"),'Calc| Overheads Allocation'!C$8,'Calc| Project Costs'!V242),IF('Input| Overheads'!$C$42="Internal labour",SUMPRODUCT(--('Input| Projects'!$AC242="Yes"),'Calc| Overheads Allocation'!C$8,'Calc| Project Costs'!V242,'Input| Projects'!$Y242),IF('Input| Overheads'!$C$42="DNSP defined",SUMPRODUCT(--('Input| Projects'!$AC242="Yes"),'Calc| Overheads Allocation'!C$61,'Input| Projects'!$AF242),""))),"")</f>
        <v>1411.3930799999996</v>
      </c>
      <c r="AM242" s="186">
        <f>IFERROR(IF('Input| Overheads'!$C$42="Direct costs",SUMPRODUCT(--('Input| Projects'!$AC242="Yes"),'Calc| Overheads Allocation'!D$8,'Calc| Project Costs'!W242),IF('Input| Overheads'!$C$42="Internal labour",SUMPRODUCT(--('Input| Projects'!$AC242="Yes"),'Calc| Overheads Allocation'!D$8,'Calc| Project Costs'!W242,'Input| Projects'!$Y242),IF('Input| Overheads'!$C$42="DNSP defined",SUMPRODUCT(--('Input| Projects'!$AC242="Yes"),'Calc| Overheads Allocation'!D$61,'Input| Projects'!$AF242),""))),"")</f>
        <v>0</v>
      </c>
      <c r="AN242" s="186">
        <f>IFERROR(IF('Input| Overheads'!$C$42="Direct costs",SUMPRODUCT(--('Input| Projects'!$AC242="Yes"),'Calc| Overheads Allocation'!E$8,'Calc| Project Costs'!X242),IF('Input| Overheads'!$C$42="Internal labour",SUMPRODUCT(--('Input| Projects'!$AC242="Yes"),'Calc| Overheads Allocation'!E$8,'Calc| Project Costs'!X242,'Input| Projects'!$Y242),IF('Input| Overheads'!$C$42="DNSP defined",SUMPRODUCT(--('Input| Projects'!$AC242="Yes"),'Calc| Overheads Allocation'!E$61,'Input| Projects'!$AF242),""))),"")</f>
        <v>0</v>
      </c>
      <c r="AO242" s="186">
        <f>IFERROR(IF('Input| Overheads'!$C$42="Direct costs",SUMPRODUCT(--('Input| Projects'!$AC242="Yes"),'Calc| Overheads Allocation'!F$8,'Calc| Project Costs'!Y242),IF('Input| Overheads'!$C$42="Internal labour",SUMPRODUCT(--('Input| Projects'!$AC242="Yes"),'Calc| Overheads Allocation'!F$8,'Calc| Project Costs'!Y242,'Input| Projects'!$Y242),IF('Input| Overheads'!$C$42="DNSP defined",SUMPRODUCT(--('Input| Projects'!$AC242="Yes"),'Calc| Overheads Allocation'!F$61,'Input| Projects'!$AF242),""))),"")</f>
        <v>0</v>
      </c>
      <c r="AP242" s="186">
        <f>IFERROR(IF('Input| Overheads'!$C$42="Direct costs",SUMPRODUCT(--('Input| Projects'!$AC242="Yes"),'Calc| Overheads Allocation'!G$8,'Calc| Project Costs'!Z242),IF('Input| Overheads'!$C$42="Internal labour",SUMPRODUCT(--('Input| Projects'!$AC242="Yes"),'Calc| Overheads Allocation'!G$8,'Calc| Project Costs'!Z242,'Input| Projects'!$Y242),IF('Input| Overheads'!$C$42="DNSP defined",SUMPRODUCT(--('Input| Projects'!$AC242="Yes"),'Calc| Overheads Allocation'!G$61,'Input| Projects'!$AF242),""))),"")</f>
        <v>0</v>
      </c>
      <c r="AQ242" s="186">
        <f>IFERROR(IF('Input| Overheads'!$C$42="Direct costs",SUMPRODUCT(--('Input| Projects'!$AC242="Yes"),'Calc| Overheads Allocation'!H$8,'Calc| Project Costs'!AA242),IF('Input| Overheads'!$C$42="Internal labour",SUMPRODUCT(--('Input| Projects'!$AC242="Yes"),'Calc| Overheads Allocation'!H$8,'Calc| Project Costs'!AA242,'Input| Projects'!$Y242),IF('Input| Overheads'!$C$42="DNSP defined",SUMPRODUCT(--('Input| Projects'!$AC242="Yes"),'Calc| Overheads Allocation'!H$61,'Input| Projects'!$AF242),""))),"")</f>
        <v>0</v>
      </c>
      <c r="AR242" s="186">
        <f>IFERROR(IF('Input| Overheads'!$C$42="Direct costs",SUMPRODUCT(--('Input| Projects'!$AC242="Yes"),'Calc| Overheads Allocation'!I$8,'Calc| Project Costs'!AB242),IF('Input| Overheads'!$C$42="Internal labour",SUMPRODUCT(--('Input| Projects'!$AC242="Yes"),'Calc| Overheads Allocation'!I$8,'Calc| Project Costs'!AB242,'Input| Projects'!$Y242),IF('Input| Overheads'!$C$42="DNSP defined",SUMPRODUCT(--('Input| Projects'!$AC242="Yes"),'Calc| Overheads Allocation'!I$61,'Input| Projects'!$AF242),""))),"")</f>
        <v>0</v>
      </c>
      <c r="AS242" s="106"/>
      <c r="AT242" s="186">
        <f>IFERROR(IF('Input| Overheads'!$C$42="Direct costs",SUMPRODUCT(--('Input| Projects'!$AD242="Yes"),'Calc| Overheads Allocation'!C$9,'Calc| Project Costs'!V242),IF('Input| Overheads'!$C$42="Internal labour",SUMPRODUCT(--('Input| Projects'!$AD242="Yes"),'Calc| Overheads Allocation'!C$9,'Calc| Project Costs'!V242,'Input| Projects'!$Y242),IF('Input| Overheads'!$C$42="DNSP defined",SUMPRODUCT(--('Input| Projects'!$AD242="Yes"),'Calc| Overheads Allocation'!C$62,'Input| Projects'!$AG242),""))),"")</f>
        <v>0</v>
      </c>
      <c r="AU242" s="186">
        <f>IFERROR(IF('Input| Overheads'!$C$42="Direct costs",SUMPRODUCT(--('Input| Projects'!$AD242="Yes"),'Calc| Overheads Allocation'!D$9,'Calc| Project Costs'!W242),IF('Input| Overheads'!$C$42="Internal labour",SUMPRODUCT(--('Input| Projects'!$AD242="Yes"),'Calc| Overheads Allocation'!D$9,'Calc| Project Costs'!W242,'Input| Projects'!$Y242),IF('Input| Overheads'!$C$42="DNSP defined",SUMPRODUCT(--('Input| Projects'!$AD242="Yes"),'Calc| Overheads Allocation'!D$62,'Input| Projects'!$AG242),""))),"")</f>
        <v>0</v>
      </c>
      <c r="AV242" s="186">
        <f>IFERROR(IF('Input| Overheads'!$C$42="Direct costs",SUMPRODUCT(--('Input| Projects'!$AD242="Yes"),'Calc| Overheads Allocation'!E$9,'Calc| Project Costs'!X242),IF('Input| Overheads'!$C$42="Internal labour",SUMPRODUCT(--('Input| Projects'!$AD242="Yes"),'Calc| Overheads Allocation'!E$9,'Calc| Project Costs'!X242,'Input| Projects'!$Y242),IF('Input| Overheads'!$C$42="DNSP defined",SUMPRODUCT(--('Input| Projects'!$AD242="Yes"),'Calc| Overheads Allocation'!E$62,'Input| Projects'!$AG242),""))),"")</f>
        <v>0</v>
      </c>
      <c r="AW242" s="186">
        <f>IFERROR(IF('Input| Overheads'!$C$42="Direct costs",SUMPRODUCT(--('Input| Projects'!$AD242="Yes"),'Calc| Overheads Allocation'!F$9,'Calc| Project Costs'!Y242),IF('Input| Overheads'!$C$42="Internal labour",SUMPRODUCT(--('Input| Projects'!$AD242="Yes"),'Calc| Overheads Allocation'!F$9,'Calc| Project Costs'!Y242,'Input| Projects'!$Y242),IF('Input| Overheads'!$C$42="DNSP defined",SUMPRODUCT(--('Input| Projects'!$AD242="Yes"),'Calc| Overheads Allocation'!F$62,'Input| Projects'!$AG242),""))),"")</f>
        <v>0</v>
      </c>
      <c r="AX242" s="186">
        <f>IFERROR(IF('Input| Overheads'!$C$42="Direct costs",SUMPRODUCT(--('Input| Projects'!$AD242="Yes"),'Calc| Overheads Allocation'!G$9,'Calc| Project Costs'!Z242),IF('Input| Overheads'!$C$42="Internal labour",SUMPRODUCT(--('Input| Projects'!$AD242="Yes"),'Calc| Overheads Allocation'!G$9,'Calc| Project Costs'!Z242,'Input| Projects'!$Y242),IF('Input| Overheads'!$C$42="DNSP defined",SUMPRODUCT(--('Input| Projects'!$AD242="Yes"),'Calc| Overheads Allocation'!G$62,'Input| Projects'!$AG242),""))),"")</f>
        <v>0</v>
      </c>
      <c r="AY242" s="186">
        <f>IFERROR(IF('Input| Overheads'!$C$42="Direct costs",SUMPRODUCT(--('Input| Projects'!$AD242="Yes"),'Calc| Overheads Allocation'!H$9,'Calc| Project Costs'!AA242),IF('Input| Overheads'!$C$42="Internal labour",SUMPRODUCT(--('Input| Projects'!$AD242="Yes"),'Calc| Overheads Allocation'!H$9,'Calc| Project Costs'!AA242,'Input| Projects'!$Y242),IF('Input| Overheads'!$C$42="DNSP defined",SUMPRODUCT(--('Input| Projects'!$AD242="Yes"),'Calc| Overheads Allocation'!H$62,'Input| Projects'!$AG242),""))),"")</f>
        <v>0</v>
      </c>
      <c r="AZ242" s="186">
        <f>IFERROR(IF('Input| Overheads'!$C$42="Direct costs",SUMPRODUCT(--('Input| Projects'!$AD242="Yes"),'Calc| Overheads Allocation'!I$9,'Calc| Project Costs'!AB242),IF('Input| Overheads'!$C$42="Internal labour",SUMPRODUCT(--('Input| Projects'!$AD242="Yes"),'Calc| Overheads Allocation'!I$9,'Calc| Project Costs'!AB242,'Input| Projects'!$Y242),IF('Input| Overheads'!$C$42="DNSP defined",SUMPRODUCT(--('Input| Projects'!$AD242="Yes"),'Calc| Overheads Allocation'!I$62,'Input| Projects'!$AG242),""))),"")</f>
        <v>0</v>
      </c>
      <c r="BA242" s="106"/>
      <c r="BB242" s="186">
        <f t="shared" si="129"/>
        <v>1411.3930799999996</v>
      </c>
      <c r="BC242" s="186">
        <f t="shared" si="130"/>
        <v>0</v>
      </c>
      <c r="BD242" s="186">
        <f t="shared" si="131"/>
        <v>0</v>
      </c>
      <c r="BE242" s="186">
        <f t="shared" si="108"/>
        <v>0</v>
      </c>
      <c r="BF242" s="186">
        <f t="shared" si="109"/>
        <v>0</v>
      </c>
      <c r="BG242" s="186">
        <f t="shared" si="110"/>
        <v>0</v>
      </c>
      <c r="BH242" s="186">
        <f t="shared" si="111"/>
        <v>0</v>
      </c>
      <c r="BI242" s="97"/>
      <c r="BJ242" s="186">
        <f t="shared" si="112"/>
        <v>0</v>
      </c>
      <c r="BK242" s="186" t="str">
        <f t="shared" si="113"/>
        <v/>
      </c>
      <c r="BL242" s="186" t="str">
        <f t="shared" si="114"/>
        <v/>
      </c>
      <c r="BM242" s="186" t="str">
        <f t="shared" si="115"/>
        <v/>
      </c>
      <c r="BN242" s="186" t="str">
        <f t="shared" si="116"/>
        <v/>
      </c>
      <c r="BO242" s="186" t="str">
        <f t="shared" si="117"/>
        <v/>
      </c>
      <c r="BP242" s="186" t="str">
        <f t="shared" si="118"/>
        <v/>
      </c>
      <c r="BQ242" s="97"/>
      <c r="BR242" s="186">
        <f t="shared" si="119"/>
        <v>7298.8157499999998</v>
      </c>
      <c r="BS242" s="186">
        <f t="shared" si="120"/>
        <v>0</v>
      </c>
      <c r="BT242" s="222">
        <f t="shared" si="121"/>
        <v>0</v>
      </c>
      <c r="BU242" s="222">
        <f t="shared" si="122"/>
        <v>0</v>
      </c>
      <c r="BV242" s="222">
        <f t="shared" si="123"/>
        <v>0</v>
      </c>
      <c r="BW242" s="222">
        <f t="shared" si="124"/>
        <v>0</v>
      </c>
      <c r="BX242" s="222">
        <f t="shared" si="125"/>
        <v>0</v>
      </c>
      <c r="BY242" s="106"/>
      <c r="BZ242" s="197">
        <f>IF(SUMIF('Input| Projects'!$AS$8:$CP$8,"Dx",'Input| Projects'!$AS242:$CP242)=0,"",SUMIF('Input| Projects'!$AS$8:$CP$8,"Dx",'Input| Projects'!$AS242:$CP242))</f>
        <v>0.86088906820260547</v>
      </c>
      <c r="CA242" s="197">
        <f>IF(SUMIF('Input| Projects'!$AS$8:$CP$8,"Tx",'Input| Projects'!$AS242:$CP242)=0,"",SUMIF('Input| Projects'!$AS$8:$CP$8,"Tx",'Input| Projects'!$AS242:$CP242))</f>
        <v>0.13911093179739467</v>
      </c>
      <c r="CB242" s="150" t="str">
        <f t="shared" si="132"/>
        <v/>
      </c>
    </row>
    <row r="243" spans="2:80" x14ac:dyDescent="0.2">
      <c r="B243" s="201">
        <f>IFERROR('Input| Projects'!B243,"")</f>
        <v>234</v>
      </c>
      <c r="C243" s="42" t="str">
        <f>IFERROR(IF('Input| Projects'!C243="","",'Input| Projects'!C243),"")</f>
        <v>Replace Steel Mains (km)</v>
      </c>
      <c r="D243" s="42" t="str">
        <f>IFERROR(IF('Input| Projects'!D243="","",'Input| Projects'!D243),"")</f>
        <v>REP_04.02.01</v>
      </c>
      <c r="E243" s="104"/>
      <c r="F243" s="190">
        <f>IFERROR('Input| Projects'!I243*'Input| Escalations'!$K$19,"")</f>
        <v>1719.8363700000002</v>
      </c>
      <c r="G243" s="190">
        <f>IFERROR('Input| Projects'!J243*'Input| Escalations'!$K$19,"")</f>
        <v>0</v>
      </c>
      <c r="H243" s="190">
        <f>IFERROR('Input| Projects'!K243*'Input| Escalations'!$K$19,"")</f>
        <v>0</v>
      </c>
      <c r="I243" s="190">
        <f>IFERROR('Input| Projects'!L243*'Input| Escalations'!$K$19,"")</f>
        <v>0</v>
      </c>
      <c r="J243" s="190">
        <f>IFERROR('Input| Projects'!M243*'Input| Escalations'!$K$19,"")</f>
        <v>0</v>
      </c>
      <c r="K243" s="190">
        <f>IFERROR('Input| Projects'!N243*'Input| Escalations'!$K$19,"")</f>
        <v>0</v>
      </c>
      <c r="L243" s="190">
        <f>IFERROR('Input| Projects'!O243*'Input| Escalations'!$K$19,"")</f>
        <v>0</v>
      </c>
      <c r="M243" s="150" t="str">
        <f>IF(ABS(SUM(F243:L243)-(SUM('Input| Projects'!I243:O243)*'Input| Escalations'!$K$19))&lt;0.0000001,"",1)</f>
        <v/>
      </c>
      <c r="N243" s="192">
        <f>'Input| Projects'!$Y243*INDEX('Input| Escalations'!$H$33:$N$33,MATCH('Calc| Project Costs'!N$9,'Input| Escalations'!$H$23:$N$23,0))+'Input| Projects'!$Z243*INDEX('Input| Escalations'!$H$34:$N$34,MATCH('Calc| Project Costs'!N$9,'Input| Escalations'!$H$23:$N$23,0))+'Input| Projects'!$AA243*INDEX('Input| Escalations'!$H$35:$N$35,MATCH('Calc| Project Costs'!N$9,'Input| Escalations'!$H$23:$N$23,0))+1</f>
        <v>1</v>
      </c>
      <c r="O243" s="192">
        <f>'Input| Projects'!$Y243*INDEX('Input| Escalations'!$H$33:$N$33,MATCH('Calc| Project Costs'!O$9,'Input| Escalations'!$H$23:$N$23,0))+'Input| Projects'!$Z243*INDEX('Input| Escalations'!$H$34:$N$34,MATCH('Calc| Project Costs'!O$9,'Input| Escalations'!$H$23:$N$23,0))+'Input| Projects'!$AA243*INDEX('Input| Escalations'!$H$35:$N$35,MATCH('Calc| Project Costs'!O$9,'Input| Escalations'!$H$23:$N$23,0))+1</f>
        <v>1</v>
      </c>
      <c r="P243" s="192">
        <f>'Input| Projects'!$Y243*INDEX('Input| Escalations'!$H$33:$N$33,MATCH('Calc| Project Costs'!P$9,'Input| Escalations'!$H$23:$N$23,0))+'Input| Projects'!$Z243*INDEX('Input| Escalations'!$H$34:$N$34,MATCH('Calc| Project Costs'!P$9,'Input| Escalations'!$H$23:$N$23,0))+'Input| Projects'!$AA243*INDEX('Input| Escalations'!$H$35:$N$35,MATCH('Calc| Project Costs'!P$9,'Input| Escalations'!$H$23:$N$23,0))+1</f>
        <v>1</v>
      </c>
      <c r="Q243" s="192">
        <f>'Input| Projects'!$Y243*INDEX('Input| Escalations'!$H$33:$N$33,MATCH('Calc| Project Costs'!Q$9,'Input| Escalations'!$H$23:$N$23,0))+'Input| Projects'!$Z243*INDEX('Input| Escalations'!$H$34:$N$34,MATCH('Calc| Project Costs'!Q$9,'Input| Escalations'!$H$23:$N$23,0))+'Input| Projects'!$AA243*INDEX('Input| Escalations'!$H$35:$N$35,MATCH('Calc| Project Costs'!Q$9,'Input| Escalations'!$H$23:$N$23,0))+1</f>
        <v>1</v>
      </c>
      <c r="R243" s="192">
        <f>'Input| Projects'!$Y243*INDEX('Input| Escalations'!$H$33:$N$33,MATCH('Calc| Project Costs'!R$9,'Input| Escalations'!$H$23:$N$23,0))+'Input| Projects'!$Z243*INDEX('Input| Escalations'!$H$34:$N$34,MATCH('Calc| Project Costs'!R$9,'Input| Escalations'!$H$23:$N$23,0))+'Input| Projects'!$AA243*INDEX('Input| Escalations'!$H$35:$N$35,MATCH('Calc| Project Costs'!R$9,'Input| Escalations'!$H$23:$N$23,0))+1</f>
        <v>1</v>
      </c>
      <c r="S243" s="192">
        <f>'Input| Projects'!$Y243*INDEX('Input| Escalations'!$H$33:$N$33,MATCH('Calc| Project Costs'!S$9,'Input| Escalations'!$H$23:$N$23,0))+'Input| Projects'!$Z243*INDEX('Input| Escalations'!$H$34:$N$34,MATCH('Calc| Project Costs'!S$9,'Input| Escalations'!$H$23:$N$23,0))+'Input| Projects'!$AA243*INDEX('Input| Escalations'!$H$35:$N$35,MATCH('Calc| Project Costs'!S$9,'Input| Escalations'!$H$23:$N$23,0))+1</f>
        <v>1</v>
      </c>
      <c r="T243" s="192">
        <f>'Input| Projects'!$Y243*INDEX('Input| Escalations'!$H$33:$N$33,MATCH('Calc| Project Costs'!T$9,'Input| Escalations'!$H$23:$N$23,0))+'Input| Projects'!$Z243*INDEX('Input| Escalations'!$H$34:$N$34,MATCH('Calc| Project Costs'!T$9,'Input| Escalations'!$H$23:$N$23,0))+'Input| Projects'!$AA243*INDEX('Input| Escalations'!$H$35:$N$35,MATCH('Calc| Project Costs'!T$9,'Input| Escalations'!$H$23:$N$23,0))+1</f>
        <v>1</v>
      </c>
      <c r="U243" s="106"/>
      <c r="V243" s="186">
        <f t="shared" si="126"/>
        <v>1719.8363700000002</v>
      </c>
      <c r="W243" s="186">
        <f t="shared" si="127"/>
        <v>0</v>
      </c>
      <c r="X243" s="186">
        <f t="shared" si="128"/>
        <v>0</v>
      </c>
      <c r="Y243" s="186">
        <f t="shared" si="104"/>
        <v>0</v>
      </c>
      <c r="Z243" s="186">
        <f t="shared" si="105"/>
        <v>0</v>
      </c>
      <c r="AA243" s="186">
        <f t="shared" si="106"/>
        <v>0</v>
      </c>
      <c r="AB243" s="186">
        <f t="shared" si="107"/>
        <v>0</v>
      </c>
      <c r="AC243" s="106"/>
      <c r="AD243" s="186">
        <f>'Input| Projects'!Q243*N243*'Input| Escalations'!$K$19</f>
        <v>0</v>
      </c>
      <c r="AE243" s="186">
        <f>'Input| Projects'!R243*O243*'Input| Escalations'!$K$19</f>
        <v>0</v>
      </c>
      <c r="AF243" s="186">
        <f>'Input| Projects'!S243*P243*'Input| Escalations'!$K$19</f>
        <v>0</v>
      </c>
      <c r="AG243" s="186">
        <f>'Input| Projects'!T243*Q243*'Input| Escalations'!$K$19</f>
        <v>0</v>
      </c>
      <c r="AH243" s="186">
        <f>'Input| Projects'!U243*R243*'Input| Escalations'!$K$19</f>
        <v>0</v>
      </c>
      <c r="AI243" s="186">
        <f>'Input| Projects'!V243*S243*'Input| Escalations'!$K$19</f>
        <v>0</v>
      </c>
      <c r="AJ243" s="186">
        <f>'Input| Projects'!W243*T243*'Input| Escalations'!$K$19</f>
        <v>0</v>
      </c>
      <c r="AK243" s="106"/>
      <c r="AL243" s="186">
        <f>IFERROR(IF('Input| Overheads'!$C$42="Direct costs",SUMPRODUCT(--('Input| Projects'!$AC243="Yes"),'Calc| Overheads Allocation'!C$8,'Calc| Project Costs'!V243),IF('Input| Overheads'!$C$42="Internal labour",SUMPRODUCT(--('Input| Projects'!$AC243="Yes"),'Calc| Overheads Allocation'!C$8,'Calc| Project Costs'!V243,'Input| Projects'!$Y243),IF('Input| Overheads'!$C$42="DNSP defined",SUMPRODUCT(--('Input| Projects'!$AC243="Yes"),'Calc| Overheads Allocation'!C$61,'Input| Projects'!$AF243),""))),"")</f>
        <v>1286.4413999999997</v>
      </c>
      <c r="AM243" s="186">
        <f>IFERROR(IF('Input| Overheads'!$C$42="Direct costs",SUMPRODUCT(--('Input| Projects'!$AC243="Yes"),'Calc| Overheads Allocation'!D$8,'Calc| Project Costs'!W243),IF('Input| Overheads'!$C$42="Internal labour",SUMPRODUCT(--('Input| Projects'!$AC243="Yes"),'Calc| Overheads Allocation'!D$8,'Calc| Project Costs'!W243,'Input| Projects'!$Y243),IF('Input| Overheads'!$C$42="DNSP defined",SUMPRODUCT(--('Input| Projects'!$AC243="Yes"),'Calc| Overheads Allocation'!D$61,'Input| Projects'!$AF243),""))),"")</f>
        <v>0</v>
      </c>
      <c r="AN243" s="186">
        <f>IFERROR(IF('Input| Overheads'!$C$42="Direct costs",SUMPRODUCT(--('Input| Projects'!$AC243="Yes"),'Calc| Overheads Allocation'!E$8,'Calc| Project Costs'!X243),IF('Input| Overheads'!$C$42="Internal labour",SUMPRODUCT(--('Input| Projects'!$AC243="Yes"),'Calc| Overheads Allocation'!E$8,'Calc| Project Costs'!X243,'Input| Projects'!$Y243),IF('Input| Overheads'!$C$42="DNSP defined",SUMPRODUCT(--('Input| Projects'!$AC243="Yes"),'Calc| Overheads Allocation'!E$61,'Input| Projects'!$AF243),""))),"")</f>
        <v>0</v>
      </c>
      <c r="AO243" s="186">
        <f>IFERROR(IF('Input| Overheads'!$C$42="Direct costs",SUMPRODUCT(--('Input| Projects'!$AC243="Yes"),'Calc| Overheads Allocation'!F$8,'Calc| Project Costs'!Y243),IF('Input| Overheads'!$C$42="Internal labour",SUMPRODUCT(--('Input| Projects'!$AC243="Yes"),'Calc| Overheads Allocation'!F$8,'Calc| Project Costs'!Y243,'Input| Projects'!$Y243),IF('Input| Overheads'!$C$42="DNSP defined",SUMPRODUCT(--('Input| Projects'!$AC243="Yes"),'Calc| Overheads Allocation'!F$61,'Input| Projects'!$AF243),""))),"")</f>
        <v>0</v>
      </c>
      <c r="AP243" s="186">
        <f>IFERROR(IF('Input| Overheads'!$C$42="Direct costs",SUMPRODUCT(--('Input| Projects'!$AC243="Yes"),'Calc| Overheads Allocation'!G$8,'Calc| Project Costs'!Z243),IF('Input| Overheads'!$C$42="Internal labour",SUMPRODUCT(--('Input| Projects'!$AC243="Yes"),'Calc| Overheads Allocation'!G$8,'Calc| Project Costs'!Z243,'Input| Projects'!$Y243),IF('Input| Overheads'!$C$42="DNSP defined",SUMPRODUCT(--('Input| Projects'!$AC243="Yes"),'Calc| Overheads Allocation'!G$61,'Input| Projects'!$AF243),""))),"")</f>
        <v>0</v>
      </c>
      <c r="AQ243" s="186">
        <f>IFERROR(IF('Input| Overheads'!$C$42="Direct costs",SUMPRODUCT(--('Input| Projects'!$AC243="Yes"),'Calc| Overheads Allocation'!H$8,'Calc| Project Costs'!AA243),IF('Input| Overheads'!$C$42="Internal labour",SUMPRODUCT(--('Input| Projects'!$AC243="Yes"),'Calc| Overheads Allocation'!H$8,'Calc| Project Costs'!AA243,'Input| Projects'!$Y243),IF('Input| Overheads'!$C$42="DNSP defined",SUMPRODUCT(--('Input| Projects'!$AC243="Yes"),'Calc| Overheads Allocation'!H$61,'Input| Projects'!$AF243),""))),"")</f>
        <v>0</v>
      </c>
      <c r="AR243" s="186">
        <f>IFERROR(IF('Input| Overheads'!$C$42="Direct costs",SUMPRODUCT(--('Input| Projects'!$AC243="Yes"),'Calc| Overheads Allocation'!I$8,'Calc| Project Costs'!AB243),IF('Input| Overheads'!$C$42="Internal labour",SUMPRODUCT(--('Input| Projects'!$AC243="Yes"),'Calc| Overheads Allocation'!I$8,'Calc| Project Costs'!AB243,'Input| Projects'!$Y243),IF('Input| Overheads'!$C$42="DNSP defined",SUMPRODUCT(--('Input| Projects'!$AC243="Yes"),'Calc| Overheads Allocation'!I$61,'Input| Projects'!$AF243),""))),"")</f>
        <v>0</v>
      </c>
      <c r="AS243" s="106"/>
      <c r="AT243" s="186">
        <f>IFERROR(IF('Input| Overheads'!$C$42="Direct costs",SUMPRODUCT(--('Input| Projects'!$AD243="Yes"),'Calc| Overheads Allocation'!C$9,'Calc| Project Costs'!V243),IF('Input| Overheads'!$C$42="Internal labour",SUMPRODUCT(--('Input| Projects'!$AD243="Yes"),'Calc| Overheads Allocation'!C$9,'Calc| Project Costs'!V243,'Input| Projects'!$Y243),IF('Input| Overheads'!$C$42="DNSP defined",SUMPRODUCT(--('Input| Projects'!$AD243="Yes"),'Calc| Overheads Allocation'!C$62,'Input| Projects'!$AG243),""))),"")</f>
        <v>0</v>
      </c>
      <c r="AU243" s="186">
        <f>IFERROR(IF('Input| Overheads'!$C$42="Direct costs",SUMPRODUCT(--('Input| Projects'!$AD243="Yes"),'Calc| Overheads Allocation'!D$9,'Calc| Project Costs'!W243),IF('Input| Overheads'!$C$42="Internal labour",SUMPRODUCT(--('Input| Projects'!$AD243="Yes"),'Calc| Overheads Allocation'!D$9,'Calc| Project Costs'!W243,'Input| Projects'!$Y243),IF('Input| Overheads'!$C$42="DNSP defined",SUMPRODUCT(--('Input| Projects'!$AD243="Yes"),'Calc| Overheads Allocation'!D$62,'Input| Projects'!$AG243),""))),"")</f>
        <v>0</v>
      </c>
      <c r="AV243" s="186">
        <f>IFERROR(IF('Input| Overheads'!$C$42="Direct costs",SUMPRODUCT(--('Input| Projects'!$AD243="Yes"),'Calc| Overheads Allocation'!E$9,'Calc| Project Costs'!X243),IF('Input| Overheads'!$C$42="Internal labour",SUMPRODUCT(--('Input| Projects'!$AD243="Yes"),'Calc| Overheads Allocation'!E$9,'Calc| Project Costs'!X243,'Input| Projects'!$Y243),IF('Input| Overheads'!$C$42="DNSP defined",SUMPRODUCT(--('Input| Projects'!$AD243="Yes"),'Calc| Overheads Allocation'!E$62,'Input| Projects'!$AG243),""))),"")</f>
        <v>0</v>
      </c>
      <c r="AW243" s="186">
        <f>IFERROR(IF('Input| Overheads'!$C$42="Direct costs",SUMPRODUCT(--('Input| Projects'!$AD243="Yes"),'Calc| Overheads Allocation'!F$9,'Calc| Project Costs'!Y243),IF('Input| Overheads'!$C$42="Internal labour",SUMPRODUCT(--('Input| Projects'!$AD243="Yes"),'Calc| Overheads Allocation'!F$9,'Calc| Project Costs'!Y243,'Input| Projects'!$Y243),IF('Input| Overheads'!$C$42="DNSP defined",SUMPRODUCT(--('Input| Projects'!$AD243="Yes"),'Calc| Overheads Allocation'!F$62,'Input| Projects'!$AG243),""))),"")</f>
        <v>0</v>
      </c>
      <c r="AX243" s="186">
        <f>IFERROR(IF('Input| Overheads'!$C$42="Direct costs",SUMPRODUCT(--('Input| Projects'!$AD243="Yes"),'Calc| Overheads Allocation'!G$9,'Calc| Project Costs'!Z243),IF('Input| Overheads'!$C$42="Internal labour",SUMPRODUCT(--('Input| Projects'!$AD243="Yes"),'Calc| Overheads Allocation'!G$9,'Calc| Project Costs'!Z243,'Input| Projects'!$Y243),IF('Input| Overheads'!$C$42="DNSP defined",SUMPRODUCT(--('Input| Projects'!$AD243="Yes"),'Calc| Overheads Allocation'!G$62,'Input| Projects'!$AG243),""))),"")</f>
        <v>0</v>
      </c>
      <c r="AY243" s="186">
        <f>IFERROR(IF('Input| Overheads'!$C$42="Direct costs",SUMPRODUCT(--('Input| Projects'!$AD243="Yes"),'Calc| Overheads Allocation'!H$9,'Calc| Project Costs'!AA243),IF('Input| Overheads'!$C$42="Internal labour",SUMPRODUCT(--('Input| Projects'!$AD243="Yes"),'Calc| Overheads Allocation'!H$9,'Calc| Project Costs'!AA243,'Input| Projects'!$Y243),IF('Input| Overheads'!$C$42="DNSP defined",SUMPRODUCT(--('Input| Projects'!$AD243="Yes"),'Calc| Overheads Allocation'!H$62,'Input| Projects'!$AG243),""))),"")</f>
        <v>0</v>
      </c>
      <c r="AZ243" s="186">
        <f>IFERROR(IF('Input| Overheads'!$C$42="Direct costs",SUMPRODUCT(--('Input| Projects'!$AD243="Yes"),'Calc| Overheads Allocation'!I$9,'Calc| Project Costs'!AB243),IF('Input| Overheads'!$C$42="Internal labour",SUMPRODUCT(--('Input| Projects'!$AD243="Yes"),'Calc| Overheads Allocation'!I$9,'Calc| Project Costs'!AB243,'Input| Projects'!$Y243),IF('Input| Overheads'!$C$42="DNSP defined",SUMPRODUCT(--('Input| Projects'!$AD243="Yes"),'Calc| Overheads Allocation'!I$62,'Input| Projects'!$AG243),""))),"")</f>
        <v>0</v>
      </c>
      <c r="BA243" s="106"/>
      <c r="BB243" s="186">
        <f t="shared" si="129"/>
        <v>1286.4413999999997</v>
      </c>
      <c r="BC243" s="186">
        <f t="shared" si="130"/>
        <v>0</v>
      </c>
      <c r="BD243" s="186">
        <f t="shared" si="131"/>
        <v>0</v>
      </c>
      <c r="BE243" s="186">
        <f t="shared" si="108"/>
        <v>0</v>
      </c>
      <c r="BF243" s="186">
        <f t="shared" si="109"/>
        <v>0</v>
      </c>
      <c r="BG243" s="186">
        <f t="shared" si="110"/>
        <v>0</v>
      </c>
      <c r="BH243" s="186">
        <f t="shared" si="111"/>
        <v>0</v>
      </c>
      <c r="BI243" s="97"/>
      <c r="BJ243" s="186">
        <f t="shared" si="112"/>
        <v>0</v>
      </c>
      <c r="BK243" s="186" t="str">
        <f t="shared" si="113"/>
        <v/>
      </c>
      <c r="BL243" s="186" t="str">
        <f t="shared" si="114"/>
        <v/>
      </c>
      <c r="BM243" s="186" t="str">
        <f t="shared" si="115"/>
        <v/>
      </c>
      <c r="BN243" s="186" t="str">
        <f t="shared" si="116"/>
        <v/>
      </c>
      <c r="BO243" s="186" t="str">
        <f t="shared" si="117"/>
        <v/>
      </c>
      <c r="BP243" s="186" t="str">
        <f t="shared" si="118"/>
        <v/>
      </c>
      <c r="BQ243" s="97"/>
      <c r="BR243" s="186">
        <f t="shared" si="119"/>
        <v>3006.2777699999997</v>
      </c>
      <c r="BS243" s="186">
        <f t="shared" si="120"/>
        <v>0</v>
      </c>
      <c r="BT243" s="222">
        <f t="shared" si="121"/>
        <v>0</v>
      </c>
      <c r="BU243" s="222">
        <f t="shared" si="122"/>
        <v>0</v>
      </c>
      <c r="BV243" s="222">
        <f t="shared" si="123"/>
        <v>0</v>
      </c>
      <c r="BW243" s="222">
        <f t="shared" si="124"/>
        <v>0</v>
      </c>
      <c r="BX243" s="222">
        <f t="shared" si="125"/>
        <v>0</v>
      </c>
      <c r="BY243" s="106"/>
      <c r="BZ243" s="197">
        <f>IF(SUMIF('Input| Projects'!$AS$8:$CP$8,"Dx",'Input| Projects'!$AS243:$CP243)=0,"",SUMIF('Input| Projects'!$AS$8:$CP$8,"Dx",'Input| Projects'!$AS243:$CP243))</f>
        <v>1</v>
      </c>
      <c r="CA243" s="197" t="str">
        <f>IF(SUMIF('Input| Projects'!$AS$8:$CP$8,"Tx",'Input| Projects'!$AS243:$CP243)=0,"",SUMIF('Input| Projects'!$AS$8:$CP$8,"Tx",'Input| Projects'!$AS243:$CP243))</f>
        <v/>
      </c>
      <c r="CB243" s="150" t="str">
        <f t="shared" si="132"/>
        <v/>
      </c>
    </row>
    <row r="244" spans="2:80" x14ac:dyDescent="0.2">
      <c r="B244" s="201">
        <f>IFERROR('Input| Projects'!B244,"")</f>
        <v>235</v>
      </c>
      <c r="C244" s="42" t="str">
        <f>IFERROR(IF('Input| Projects'!C244="","",'Input| Projects'!C244),"")</f>
        <v>CONDEMNED POLES - REPLACEMENT - DM</v>
      </c>
      <c r="D244" s="42" t="str">
        <f>IFERROR(IF('Input| Projects'!D244="","",'Input| Projects'!D244),"")</f>
        <v>REP_04.02.02</v>
      </c>
      <c r="E244" s="104"/>
      <c r="F244" s="190">
        <f>IFERROR('Input| Projects'!I244*'Input| Escalations'!$K$19,"")</f>
        <v>40688.850169999998</v>
      </c>
      <c r="G244" s="190">
        <f>IFERROR('Input| Projects'!J244*'Input| Escalations'!$K$19,"")</f>
        <v>0</v>
      </c>
      <c r="H244" s="190">
        <f>IFERROR('Input| Projects'!K244*'Input| Escalations'!$K$19,"")</f>
        <v>0</v>
      </c>
      <c r="I244" s="190">
        <f>IFERROR('Input| Projects'!L244*'Input| Escalations'!$K$19,"")</f>
        <v>0</v>
      </c>
      <c r="J244" s="190">
        <f>IFERROR('Input| Projects'!M244*'Input| Escalations'!$K$19,"")</f>
        <v>0</v>
      </c>
      <c r="K244" s="190">
        <f>IFERROR('Input| Projects'!N244*'Input| Escalations'!$K$19,"")</f>
        <v>0</v>
      </c>
      <c r="L244" s="190">
        <f>IFERROR('Input| Projects'!O244*'Input| Escalations'!$K$19,"")</f>
        <v>0</v>
      </c>
      <c r="M244" s="150" t="str">
        <f>IF(ABS(SUM(F244:L244)-(SUM('Input| Projects'!I244:O244)*'Input| Escalations'!$K$19))&lt;0.0000001,"",1)</f>
        <v/>
      </c>
      <c r="N244" s="192">
        <f>'Input| Projects'!$Y244*INDEX('Input| Escalations'!$H$33:$N$33,MATCH('Calc| Project Costs'!N$9,'Input| Escalations'!$H$23:$N$23,0))+'Input| Projects'!$Z244*INDEX('Input| Escalations'!$H$34:$N$34,MATCH('Calc| Project Costs'!N$9,'Input| Escalations'!$H$23:$N$23,0))+'Input| Projects'!$AA244*INDEX('Input| Escalations'!$H$35:$N$35,MATCH('Calc| Project Costs'!N$9,'Input| Escalations'!$H$23:$N$23,0))+1</f>
        <v>1</v>
      </c>
      <c r="O244" s="192">
        <f>'Input| Projects'!$Y244*INDEX('Input| Escalations'!$H$33:$N$33,MATCH('Calc| Project Costs'!O$9,'Input| Escalations'!$H$23:$N$23,0))+'Input| Projects'!$Z244*INDEX('Input| Escalations'!$H$34:$N$34,MATCH('Calc| Project Costs'!O$9,'Input| Escalations'!$H$23:$N$23,0))+'Input| Projects'!$AA244*INDEX('Input| Escalations'!$H$35:$N$35,MATCH('Calc| Project Costs'!O$9,'Input| Escalations'!$H$23:$N$23,0))+1</f>
        <v>1</v>
      </c>
      <c r="P244" s="192">
        <f>'Input| Projects'!$Y244*INDEX('Input| Escalations'!$H$33:$N$33,MATCH('Calc| Project Costs'!P$9,'Input| Escalations'!$H$23:$N$23,0))+'Input| Projects'!$Z244*INDEX('Input| Escalations'!$H$34:$N$34,MATCH('Calc| Project Costs'!P$9,'Input| Escalations'!$H$23:$N$23,0))+'Input| Projects'!$AA244*INDEX('Input| Escalations'!$H$35:$N$35,MATCH('Calc| Project Costs'!P$9,'Input| Escalations'!$H$23:$N$23,0))+1</f>
        <v>1</v>
      </c>
      <c r="Q244" s="192">
        <f>'Input| Projects'!$Y244*INDEX('Input| Escalations'!$H$33:$N$33,MATCH('Calc| Project Costs'!Q$9,'Input| Escalations'!$H$23:$N$23,0))+'Input| Projects'!$Z244*INDEX('Input| Escalations'!$H$34:$N$34,MATCH('Calc| Project Costs'!Q$9,'Input| Escalations'!$H$23:$N$23,0))+'Input| Projects'!$AA244*INDEX('Input| Escalations'!$H$35:$N$35,MATCH('Calc| Project Costs'!Q$9,'Input| Escalations'!$H$23:$N$23,0))+1</f>
        <v>1</v>
      </c>
      <c r="R244" s="192">
        <f>'Input| Projects'!$Y244*INDEX('Input| Escalations'!$H$33:$N$33,MATCH('Calc| Project Costs'!R$9,'Input| Escalations'!$H$23:$N$23,0))+'Input| Projects'!$Z244*INDEX('Input| Escalations'!$H$34:$N$34,MATCH('Calc| Project Costs'!R$9,'Input| Escalations'!$H$23:$N$23,0))+'Input| Projects'!$AA244*INDEX('Input| Escalations'!$H$35:$N$35,MATCH('Calc| Project Costs'!R$9,'Input| Escalations'!$H$23:$N$23,0))+1</f>
        <v>1</v>
      </c>
      <c r="S244" s="192">
        <f>'Input| Projects'!$Y244*INDEX('Input| Escalations'!$H$33:$N$33,MATCH('Calc| Project Costs'!S$9,'Input| Escalations'!$H$23:$N$23,0))+'Input| Projects'!$Z244*INDEX('Input| Escalations'!$H$34:$N$34,MATCH('Calc| Project Costs'!S$9,'Input| Escalations'!$H$23:$N$23,0))+'Input| Projects'!$AA244*INDEX('Input| Escalations'!$H$35:$N$35,MATCH('Calc| Project Costs'!S$9,'Input| Escalations'!$H$23:$N$23,0))+1</f>
        <v>1</v>
      </c>
      <c r="T244" s="192">
        <f>'Input| Projects'!$Y244*INDEX('Input| Escalations'!$H$33:$N$33,MATCH('Calc| Project Costs'!T$9,'Input| Escalations'!$H$23:$N$23,0))+'Input| Projects'!$Z244*INDEX('Input| Escalations'!$H$34:$N$34,MATCH('Calc| Project Costs'!T$9,'Input| Escalations'!$H$23:$N$23,0))+'Input| Projects'!$AA244*INDEX('Input| Escalations'!$H$35:$N$35,MATCH('Calc| Project Costs'!T$9,'Input| Escalations'!$H$23:$N$23,0))+1</f>
        <v>1</v>
      </c>
      <c r="U244" s="106"/>
      <c r="V244" s="186">
        <f t="shared" si="126"/>
        <v>40688.850169999998</v>
      </c>
      <c r="W244" s="186">
        <f t="shared" si="127"/>
        <v>0</v>
      </c>
      <c r="X244" s="186">
        <f t="shared" si="128"/>
        <v>0</v>
      </c>
      <c r="Y244" s="186">
        <f t="shared" si="104"/>
        <v>0</v>
      </c>
      <c r="Z244" s="186">
        <f t="shared" si="105"/>
        <v>0</v>
      </c>
      <c r="AA244" s="186">
        <f t="shared" si="106"/>
        <v>0</v>
      </c>
      <c r="AB244" s="186">
        <f t="shared" si="107"/>
        <v>0</v>
      </c>
      <c r="AC244" s="106"/>
      <c r="AD244" s="186">
        <f>'Input| Projects'!Q244*N244*'Input| Escalations'!$K$19</f>
        <v>0</v>
      </c>
      <c r="AE244" s="186">
        <f>'Input| Projects'!R244*O244*'Input| Escalations'!$K$19</f>
        <v>0</v>
      </c>
      <c r="AF244" s="186">
        <f>'Input| Projects'!S244*P244*'Input| Escalations'!$K$19</f>
        <v>0</v>
      </c>
      <c r="AG244" s="186">
        <f>'Input| Projects'!T244*Q244*'Input| Escalations'!$K$19</f>
        <v>0</v>
      </c>
      <c r="AH244" s="186">
        <f>'Input| Projects'!U244*R244*'Input| Escalations'!$K$19</f>
        <v>0</v>
      </c>
      <c r="AI244" s="186">
        <f>'Input| Projects'!V244*S244*'Input| Escalations'!$K$19</f>
        <v>0</v>
      </c>
      <c r="AJ244" s="186">
        <f>'Input| Projects'!W244*T244*'Input| Escalations'!$K$19</f>
        <v>0</v>
      </c>
      <c r="AK244" s="106"/>
      <c r="AL244" s="186">
        <f>IFERROR(IF('Input| Overheads'!$C$42="Direct costs",SUMPRODUCT(--('Input| Projects'!$AC244="Yes"),'Calc| Overheads Allocation'!C$8,'Calc| Project Costs'!V244),IF('Input| Overheads'!$C$42="Internal labour",SUMPRODUCT(--('Input| Projects'!$AC244="Yes"),'Calc| Overheads Allocation'!C$8,'Calc| Project Costs'!V244,'Input| Projects'!$Y244),IF('Input| Overheads'!$C$42="DNSP defined",SUMPRODUCT(--('Input| Projects'!$AC244="Yes"),'Calc| Overheads Allocation'!C$61,'Input| Projects'!$AF244),""))),"")</f>
        <v>9893.8387599999969</v>
      </c>
      <c r="AM244" s="186">
        <f>IFERROR(IF('Input| Overheads'!$C$42="Direct costs",SUMPRODUCT(--('Input| Projects'!$AC244="Yes"),'Calc| Overheads Allocation'!D$8,'Calc| Project Costs'!W244),IF('Input| Overheads'!$C$42="Internal labour",SUMPRODUCT(--('Input| Projects'!$AC244="Yes"),'Calc| Overheads Allocation'!D$8,'Calc| Project Costs'!W244,'Input| Projects'!$Y244),IF('Input| Overheads'!$C$42="DNSP defined",SUMPRODUCT(--('Input| Projects'!$AC244="Yes"),'Calc| Overheads Allocation'!D$61,'Input| Projects'!$AF244),""))),"")</f>
        <v>0</v>
      </c>
      <c r="AN244" s="186">
        <f>IFERROR(IF('Input| Overheads'!$C$42="Direct costs",SUMPRODUCT(--('Input| Projects'!$AC244="Yes"),'Calc| Overheads Allocation'!E$8,'Calc| Project Costs'!X244),IF('Input| Overheads'!$C$42="Internal labour",SUMPRODUCT(--('Input| Projects'!$AC244="Yes"),'Calc| Overheads Allocation'!E$8,'Calc| Project Costs'!X244,'Input| Projects'!$Y244),IF('Input| Overheads'!$C$42="DNSP defined",SUMPRODUCT(--('Input| Projects'!$AC244="Yes"),'Calc| Overheads Allocation'!E$61,'Input| Projects'!$AF244),""))),"")</f>
        <v>0</v>
      </c>
      <c r="AO244" s="186">
        <f>IFERROR(IF('Input| Overheads'!$C$42="Direct costs",SUMPRODUCT(--('Input| Projects'!$AC244="Yes"),'Calc| Overheads Allocation'!F$8,'Calc| Project Costs'!Y244),IF('Input| Overheads'!$C$42="Internal labour",SUMPRODUCT(--('Input| Projects'!$AC244="Yes"),'Calc| Overheads Allocation'!F$8,'Calc| Project Costs'!Y244,'Input| Projects'!$Y244),IF('Input| Overheads'!$C$42="DNSP defined",SUMPRODUCT(--('Input| Projects'!$AC244="Yes"),'Calc| Overheads Allocation'!F$61,'Input| Projects'!$AF244),""))),"")</f>
        <v>0</v>
      </c>
      <c r="AP244" s="186">
        <f>IFERROR(IF('Input| Overheads'!$C$42="Direct costs",SUMPRODUCT(--('Input| Projects'!$AC244="Yes"),'Calc| Overheads Allocation'!G$8,'Calc| Project Costs'!Z244),IF('Input| Overheads'!$C$42="Internal labour",SUMPRODUCT(--('Input| Projects'!$AC244="Yes"),'Calc| Overheads Allocation'!G$8,'Calc| Project Costs'!Z244,'Input| Projects'!$Y244),IF('Input| Overheads'!$C$42="DNSP defined",SUMPRODUCT(--('Input| Projects'!$AC244="Yes"),'Calc| Overheads Allocation'!G$61,'Input| Projects'!$AF244),""))),"")</f>
        <v>0</v>
      </c>
      <c r="AQ244" s="186">
        <f>IFERROR(IF('Input| Overheads'!$C$42="Direct costs",SUMPRODUCT(--('Input| Projects'!$AC244="Yes"),'Calc| Overheads Allocation'!H$8,'Calc| Project Costs'!AA244),IF('Input| Overheads'!$C$42="Internal labour",SUMPRODUCT(--('Input| Projects'!$AC244="Yes"),'Calc| Overheads Allocation'!H$8,'Calc| Project Costs'!AA244,'Input| Projects'!$Y244),IF('Input| Overheads'!$C$42="DNSP defined",SUMPRODUCT(--('Input| Projects'!$AC244="Yes"),'Calc| Overheads Allocation'!H$61,'Input| Projects'!$AF244),""))),"")</f>
        <v>0</v>
      </c>
      <c r="AR244" s="186">
        <f>IFERROR(IF('Input| Overheads'!$C$42="Direct costs",SUMPRODUCT(--('Input| Projects'!$AC244="Yes"),'Calc| Overheads Allocation'!I$8,'Calc| Project Costs'!AB244),IF('Input| Overheads'!$C$42="Internal labour",SUMPRODUCT(--('Input| Projects'!$AC244="Yes"),'Calc| Overheads Allocation'!I$8,'Calc| Project Costs'!AB244,'Input| Projects'!$Y244),IF('Input| Overheads'!$C$42="DNSP defined",SUMPRODUCT(--('Input| Projects'!$AC244="Yes"),'Calc| Overheads Allocation'!I$61,'Input| Projects'!$AF244),""))),"")</f>
        <v>0</v>
      </c>
      <c r="AS244" s="106"/>
      <c r="AT244" s="186">
        <f>IFERROR(IF('Input| Overheads'!$C$42="Direct costs",SUMPRODUCT(--('Input| Projects'!$AD244="Yes"),'Calc| Overheads Allocation'!C$9,'Calc| Project Costs'!V244),IF('Input| Overheads'!$C$42="Internal labour",SUMPRODUCT(--('Input| Projects'!$AD244="Yes"),'Calc| Overheads Allocation'!C$9,'Calc| Project Costs'!V244,'Input| Projects'!$Y244),IF('Input| Overheads'!$C$42="DNSP defined",SUMPRODUCT(--('Input| Projects'!$AD244="Yes"),'Calc| Overheads Allocation'!C$62,'Input| Projects'!$AG244),""))),"")</f>
        <v>0</v>
      </c>
      <c r="AU244" s="186">
        <f>IFERROR(IF('Input| Overheads'!$C$42="Direct costs",SUMPRODUCT(--('Input| Projects'!$AD244="Yes"),'Calc| Overheads Allocation'!D$9,'Calc| Project Costs'!W244),IF('Input| Overheads'!$C$42="Internal labour",SUMPRODUCT(--('Input| Projects'!$AD244="Yes"),'Calc| Overheads Allocation'!D$9,'Calc| Project Costs'!W244,'Input| Projects'!$Y244),IF('Input| Overheads'!$C$42="DNSP defined",SUMPRODUCT(--('Input| Projects'!$AD244="Yes"),'Calc| Overheads Allocation'!D$62,'Input| Projects'!$AG244),""))),"")</f>
        <v>0</v>
      </c>
      <c r="AV244" s="186">
        <f>IFERROR(IF('Input| Overheads'!$C$42="Direct costs",SUMPRODUCT(--('Input| Projects'!$AD244="Yes"),'Calc| Overheads Allocation'!E$9,'Calc| Project Costs'!X244),IF('Input| Overheads'!$C$42="Internal labour",SUMPRODUCT(--('Input| Projects'!$AD244="Yes"),'Calc| Overheads Allocation'!E$9,'Calc| Project Costs'!X244,'Input| Projects'!$Y244),IF('Input| Overheads'!$C$42="DNSP defined",SUMPRODUCT(--('Input| Projects'!$AD244="Yes"),'Calc| Overheads Allocation'!E$62,'Input| Projects'!$AG244),""))),"")</f>
        <v>0</v>
      </c>
      <c r="AW244" s="186">
        <f>IFERROR(IF('Input| Overheads'!$C$42="Direct costs",SUMPRODUCT(--('Input| Projects'!$AD244="Yes"),'Calc| Overheads Allocation'!F$9,'Calc| Project Costs'!Y244),IF('Input| Overheads'!$C$42="Internal labour",SUMPRODUCT(--('Input| Projects'!$AD244="Yes"),'Calc| Overheads Allocation'!F$9,'Calc| Project Costs'!Y244,'Input| Projects'!$Y244),IF('Input| Overheads'!$C$42="DNSP defined",SUMPRODUCT(--('Input| Projects'!$AD244="Yes"),'Calc| Overheads Allocation'!F$62,'Input| Projects'!$AG244),""))),"")</f>
        <v>0</v>
      </c>
      <c r="AX244" s="186">
        <f>IFERROR(IF('Input| Overheads'!$C$42="Direct costs",SUMPRODUCT(--('Input| Projects'!$AD244="Yes"),'Calc| Overheads Allocation'!G$9,'Calc| Project Costs'!Z244),IF('Input| Overheads'!$C$42="Internal labour",SUMPRODUCT(--('Input| Projects'!$AD244="Yes"),'Calc| Overheads Allocation'!G$9,'Calc| Project Costs'!Z244,'Input| Projects'!$Y244),IF('Input| Overheads'!$C$42="DNSP defined",SUMPRODUCT(--('Input| Projects'!$AD244="Yes"),'Calc| Overheads Allocation'!G$62,'Input| Projects'!$AG244),""))),"")</f>
        <v>0</v>
      </c>
      <c r="AY244" s="186">
        <f>IFERROR(IF('Input| Overheads'!$C$42="Direct costs",SUMPRODUCT(--('Input| Projects'!$AD244="Yes"),'Calc| Overheads Allocation'!H$9,'Calc| Project Costs'!AA244),IF('Input| Overheads'!$C$42="Internal labour",SUMPRODUCT(--('Input| Projects'!$AD244="Yes"),'Calc| Overheads Allocation'!H$9,'Calc| Project Costs'!AA244,'Input| Projects'!$Y244),IF('Input| Overheads'!$C$42="DNSP defined",SUMPRODUCT(--('Input| Projects'!$AD244="Yes"),'Calc| Overheads Allocation'!H$62,'Input| Projects'!$AG244),""))),"")</f>
        <v>0</v>
      </c>
      <c r="AZ244" s="186">
        <f>IFERROR(IF('Input| Overheads'!$C$42="Direct costs",SUMPRODUCT(--('Input| Projects'!$AD244="Yes"),'Calc| Overheads Allocation'!I$9,'Calc| Project Costs'!AB244),IF('Input| Overheads'!$C$42="Internal labour",SUMPRODUCT(--('Input| Projects'!$AD244="Yes"),'Calc| Overheads Allocation'!I$9,'Calc| Project Costs'!AB244,'Input| Projects'!$Y244),IF('Input| Overheads'!$C$42="DNSP defined",SUMPRODUCT(--('Input| Projects'!$AD244="Yes"),'Calc| Overheads Allocation'!I$62,'Input| Projects'!$AG244),""))),"")</f>
        <v>0</v>
      </c>
      <c r="BA244" s="106"/>
      <c r="BB244" s="186">
        <f t="shared" si="129"/>
        <v>9893.8387599999969</v>
      </c>
      <c r="BC244" s="186">
        <f t="shared" si="130"/>
        <v>0</v>
      </c>
      <c r="BD244" s="186">
        <f t="shared" si="131"/>
        <v>0</v>
      </c>
      <c r="BE244" s="186">
        <f t="shared" si="108"/>
        <v>0</v>
      </c>
      <c r="BF244" s="186">
        <f t="shared" si="109"/>
        <v>0</v>
      </c>
      <c r="BG244" s="186">
        <f t="shared" si="110"/>
        <v>0</v>
      </c>
      <c r="BH244" s="186">
        <f t="shared" si="111"/>
        <v>0</v>
      </c>
      <c r="BI244" s="97"/>
      <c r="BJ244" s="186">
        <f t="shared" si="112"/>
        <v>0</v>
      </c>
      <c r="BK244" s="186" t="str">
        <f t="shared" si="113"/>
        <v/>
      </c>
      <c r="BL244" s="186" t="str">
        <f t="shared" si="114"/>
        <v/>
      </c>
      <c r="BM244" s="186" t="str">
        <f t="shared" si="115"/>
        <v/>
      </c>
      <c r="BN244" s="186" t="str">
        <f t="shared" si="116"/>
        <v/>
      </c>
      <c r="BO244" s="186" t="str">
        <f t="shared" si="117"/>
        <v/>
      </c>
      <c r="BP244" s="186" t="str">
        <f t="shared" si="118"/>
        <v/>
      </c>
      <c r="BQ244" s="97"/>
      <c r="BR244" s="186">
        <f t="shared" si="119"/>
        <v>50582.688929999997</v>
      </c>
      <c r="BS244" s="186">
        <f t="shared" si="120"/>
        <v>0</v>
      </c>
      <c r="BT244" s="222">
        <f t="shared" si="121"/>
        <v>0</v>
      </c>
      <c r="BU244" s="222">
        <f t="shared" si="122"/>
        <v>0</v>
      </c>
      <c r="BV244" s="222">
        <f t="shared" si="123"/>
        <v>0</v>
      </c>
      <c r="BW244" s="222">
        <f t="shared" si="124"/>
        <v>0</v>
      </c>
      <c r="BX244" s="222">
        <f t="shared" si="125"/>
        <v>0</v>
      </c>
      <c r="BY244" s="106"/>
      <c r="BZ244" s="197">
        <f>IF(SUMIF('Input| Projects'!$AS$8:$CP$8,"Dx",'Input| Projects'!$AS244:$CP244)=0,"",SUMIF('Input| Projects'!$AS$8:$CP$8,"Dx",'Input| Projects'!$AS244:$CP244))</f>
        <v>0.99999999999999989</v>
      </c>
      <c r="CA244" s="197" t="str">
        <f>IF(SUMIF('Input| Projects'!$AS$8:$CP$8,"Tx",'Input| Projects'!$AS244:$CP244)=0,"",SUMIF('Input| Projects'!$AS$8:$CP$8,"Tx",'Input| Projects'!$AS244:$CP244))</f>
        <v/>
      </c>
      <c r="CB244" s="150" t="str">
        <f t="shared" si="132"/>
        <v/>
      </c>
    </row>
    <row r="245" spans="2:80" x14ac:dyDescent="0.2">
      <c r="B245" s="201">
        <f>IFERROR('Input| Projects'!B245,"")</f>
        <v>236</v>
      </c>
      <c r="C245" s="42" t="str">
        <f>IFERROR(IF('Input| Projects'!C245="","",'Input| Projects'!C245),"")</f>
        <v>Low Voltage (LV) Overhead Services (No.)</v>
      </c>
      <c r="D245" s="42" t="str">
        <f>IFERROR(IF('Input| Projects'!D245="","",'Input| Projects'!D245),"")</f>
        <v>REP_04.02.04</v>
      </c>
      <c r="E245" s="104"/>
      <c r="F245" s="190">
        <f>IFERROR('Input| Projects'!I245*'Input| Escalations'!$K$19,"")</f>
        <v>25840.388559999999</v>
      </c>
      <c r="G245" s="190">
        <f>IFERROR('Input| Projects'!J245*'Input| Escalations'!$K$19,"")</f>
        <v>0</v>
      </c>
      <c r="H245" s="190">
        <f>IFERROR('Input| Projects'!K245*'Input| Escalations'!$K$19,"")</f>
        <v>0</v>
      </c>
      <c r="I245" s="190">
        <f>IFERROR('Input| Projects'!L245*'Input| Escalations'!$K$19,"")</f>
        <v>0</v>
      </c>
      <c r="J245" s="190">
        <f>IFERROR('Input| Projects'!M245*'Input| Escalations'!$K$19,"")</f>
        <v>0</v>
      </c>
      <c r="K245" s="190">
        <f>IFERROR('Input| Projects'!N245*'Input| Escalations'!$K$19,"")</f>
        <v>0</v>
      </c>
      <c r="L245" s="190">
        <f>IFERROR('Input| Projects'!O245*'Input| Escalations'!$K$19,"")</f>
        <v>0</v>
      </c>
      <c r="M245" s="150" t="str">
        <f>IF(ABS(SUM(F245:L245)-(SUM('Input| Projects'!I245:O245)*'Input| Escalations'!$K$19))&lt;0.0000001,"",1)</f>
        <v/>
      </c>
      <c r="N245" s="192">
        <f>'Input| Projects'!$Y245*INDEX('Input| Escalations'!$H$33:$N$33,MATCH('Calc| Project Costs'!N$9,'Input| Escalations'!$H$23:$N$23,0))+'Input| Projects'!$Z245*INDEX('Input| Escalations'!$H$34:$N$34,MATCH('Calc| Project Costs'!N$9,'Input| Escalations'!$H$23:$N$23,0))+'Input| Projects'!$AA245*INDEX('Input| Escalations'!$H$35:$N$35,MATCH('Calc| Project Costs'!N$9,'Input| Escalations'!$H$23:$N$23,0))+1</f>
        <v>1</v>
      </c>
      <c r="O245" s="192">
        <f>'Input| Projects'!$Y245*INDEX('Input| Escalations'!$H$33:$N$33,MATCH('Calc| Project Costs'!O$9,'Input| Escalations'!$H$23:$N$23,0))+'Input| Projects'!$Z245*INDEX('Input| Escalations'!$H$34:$N$34,MATCH('Calc| Project Costs'!O$9,'Input| Escalations'!$H$23:$N$23,0))+'Input| Projects'!$AA245*INDEX('Input| Escalations'!$H$35:$N$35,MATCH('Calc| Project Costs'!O$9,'Input| Escalations'!$H$23:$N$23,0))+1</f>
        <v>1</v>
      </c>
      <c r="P245" s="192">
        <f>'Input| Projects'!$Y245*INDEX('Input| Escalations'!$H$33:$N$33,MATCH('Calc| Project Costs'!P$9,'Input| Escalations'!$H$23:$N$23,0))+'Input| Projects'!$Z245*INDEX('Input| Escalations'!$H$34:$N$34,MATCH('Calc| Project Costs'!P$9,'Input| Escalations'!$H$23:$N$23,0))+'Input| Projects'!$AA245*INDEX('Input| Escalations'!$H$35:$N$35,MATCH('Calc| Project Costs'!P$9,'Input| Escalations'!$H$23:$N$23,0))+1</f>
        <v>1</v>
      </c>
      <c r="Q245" s="192">
        <f>'Input| Projects'!$Y245*INDEX('Input| Escalations'!$H$33:$N$33,MATCH('Calc| Project Costs'!Q$9,'Input| Escalations'!$H$23:$N$23,0))+'Input| Projects'!$Z245*INDEX('Input| Escalations'!$H$34:$N$34,MATCH('Calc| Project Costs'!Q$9,'Input| Escalations'!$H$23:$N$23,0))+'Input| Projects'!$AA245*INDEX('Input| Escalations'!$H$35:$N$35,MATCH('Calc| Project Costs'!Q$9,'Input| Escalations'!$H$23:$N$23,0))+1</f>
        <v>1</v>
      </c>
      <c r="R245" s="192">
        <f>'Input| Projects'!$Y245*INDEX('Input| Escalations'!$H$33:$N$33,MATCH('Calc| Project Costs'!R$9,'Input| Escalations'!$H$23:$N$23,0))+'Input| Projects'!$Z245*INDEX('Input| Escalations'!$H$34:$N$34,MATCH('Calc| Project Costs'!R$9,'Input| Escalations'!$H$23:$N$23,0))+'Input| Projects'!$AA245*INDEX('Input| Escalations'!$H$35:$N$35,MATCH('Calc| Project Costs'!R$9,'Input| Escalations'!$H$23:$N$23,0))+1</f>
        <v>1</v>
      </c>
      <c r="S245" s="192">
        <f>'Input| Projects'!$Y245*INDEX('Input| Escalations'!$H$33:$N$33,MATCH('Calc| Project Costs'!S$9,'Input| Escalations'!$H$23:$N$23,0))+'Input| Projects'!$Z245*INDEX('Input| Escalations'!$H$34:$N$34,MATCH('Calc| Project Costs'!S$9,'Input| Escalations'!$H$23:$N$23,0))+'Input| Projects'!$AA245*INDEX('Input| Escalations'!$H$35:$N$35,MATCH('Calc| Project Costs'!S$9,'Input| Escalations'!$H$23:$N$23,0))+1</f>
        <v>1</v>
      </c>
      <c r="T245" s="192">
        <f>'Input| Projects'!$Y245*INDEX('Input| Escalations'!$H$33:$N$33,MATCH('Calc| Project Costs'!T$9,'Input| Escalations'!$H$23:$N$23,0))+'Input| Projects'!$Z245*INDEX('Input| Escalations'!$H$34:$N$34,MATCH('Calc| Project Costs'!T$9,'Input| Escalations'!$H$23:$N$23,0))+'Input| Projects'!$AA245*INDEX('Input| Escalations'!$H$35:$N$35,MATCH('Calc| Project Costs'!T$9,'Input| Escalations'!$H$23:$N$23,0))+1</f>
        <v>1</v>
      </c>
      <c r="U245" s="106"/>
      <c r="V245" s="186">
        <f t="shared" si="126"/>
        <v>25840.388559999999</v>
      </c>
      <c r="W245" s="186">
        <f t="shared" si="127"/>
        <v>0</v>
      </c>
      <c r="X245" s="186">
        <f t="shared" si="128"/>
        <v>0</v>
      </c>
      <c r="Y245" s="186">
        <f t="shared" si="104"/>
        <v>0</v>
      </c>
      <c r="Z245" s="186">
        <f t="shared" si="105"/>
        <v>0</v>
      </c>
      <c r="AA245" s="186">
        <f t="shared" si="106"/>
        <v>0</v>
      </c>
      <c r="AB245" s="186">
        <f t="shared" si="107"/>
        <v>0</v>
      </c>
      <c r="AC245" s="106"/>
      <c r="AD245" s="186">
        <f>'Input| Projects'!Q245*N245*'Input| Escalations'!$K$19</f>
        <v>0</v>
      </c>
      <c r="AE245" s="186">
        <f>'Input| Projects'!R245*O245*'Input| Escalations'!$K$19</f>
        <v>0</v>
      </c>
      <c r="AF245" s="186">
        <f>'Input| Projects'!S245*P245*'Input| Escalations'!$K$19</f>
        <v>0</v>
      </c>
      <c r="AG245" s="186">
        <f>'Input| Projects'!T245*Q245*'Input| Escalations'!$K$19</f>
        <v>0</v>
      </c>
      <c r="AH245" s="186">
        <f>'Input| Projects'!U245*R245*'Input| Escalations'!$K$19</f>
        <v>0</v>
      </c>
      <c r="AI245" s="186">
        <f>'Input| Projects'!V245*S245*'Input| Escalations'!$K$19</f>
        <v>0</v>
      </c>
      <c r="AJ245" s="186">
        <f>'Input| Projects'!W245*T245*'Input| Escalations'!$K$19</f>
        <v>0</v>
      </c>
      <c r="AK245" s="106"/>
      <c r="AL245" s="186">
        <f>IFERROR(IF('Input| Overheads'!$C$42="Direct costs",SUMPRODUCT(--('Input| Projects'!$AC245="Yes"),'Calc| Overheads Allocation'!C$8,'Calc| Project Costs'!V245),IF('Input| Overheads'!$C$42="Internal labour",SUMPRODUCT(--('Input| Projects'!$AC245="Yes"),'Calc| Overheads Allocation'!C$8,'Calc| Project Costs'!V245,'Input| Projects'!$Y245),IF('Input| Overheads'!$C$42="DNSP defined",SUMPRODUCT(--('Input| Projects'!$AC245="Yes"),'Calc| Overheads Allocation'!C$61,'Input| Projects'!$AF245),""))),"")</f>
        <v>3121.3343</v>
      </c>
      <c r="AM245" s="186">
        <f>IFERROR(IF('Input| Overheads'!$C$42="Direct costs",SUMPRODUCT(--('Input| Projects'!$AC245="Yes"),'Calc| Overheads Allocation'!D$8,'Calc| Project Costs'!W245),IF('Input| Overheads'!$C$42="Internal labour",SUMPRODUCT(--('Input| Projects'!$AC245="Yes"),'Calc| Overheads Allocation'!D$8,'Calc| Project Costs'!W245,'Input| Projects'!$Y245),IF('Input| Overheads'!$C$42="DNSP defined",SUMPRODUCT(--('Input| Projects'!$AC245="Yes"),'Calc| Overheads Allocation'!D$61,'Input| Projects'!$AF245),""))),"")</f>
        <v>0</v>
      </c>
      <c r="AN245" s="186">
        <f>IFERROR(IF('Input| Overheads'!$C$42="Direct costs",SUMPRODUCT(--('Input| Projects'!$AC245="Yes"),'Calc| Overheads Allocation'!E$8,'Calc| Project Costs'!X245),IF('Input| Overheads'!$C$42="Internal labour",SUMPRODUCT(--('Input| Projects'!$AC245="Yes"),'Calc| Overheads Allocation'!E$8,'Calc| Project Costs'!X245,'Input| Projects'!$Y245),IF('Input| Overheads'!$C$42="DNSP defined",SUMPRODUCT(--('Input| Projects'!$AC245="Yes"),'Calc| Overheads Allocation'!E$61,'Input| Projects'!$AF245),""))),"")</f>
        <v>0</v>
      </c>
      <c r="AO245" s="186">
        <f>IFERROR(IF('Input| Overheads'!$C$42="Direct costs",SUMPRODUCT(--('Input| Projects'!$AC245="Yes"),'Calc| Overheads Allocation'!F$8,'Calc| Project Costs'!Y245),IF('Input| Overheads'!$C$42="Internal labour",SUMPRODUCT(--('Input| Projects'!$AC245="Yes"),'Calc| Overheads Allocation'!F$8,'Calc| Project Costs'!Y245,'Input| Projects'!$Y245),IF('Input| Overheads'!$C$42="DNSP defined",SUMPRODUCT(--('Input| Projects'!$AC245="Yes"),'Calc| Overheads Allocation'!F$61,'Input| Projects'!$AF245),""))),"")</f>
        <v>0</v>
      </c>
      <c r="AP245" s="186">
        <f>IFERROR(IF('Input| Overheads'!$C$42="Direct costs",SUMPRODUCT(--('Input| Projects'!$AC245="Yes"),'Calc| Overheads Allocation'!G$8,'Calc| Project Costs'!Z245),IF('Input| Overheads'!$C$42="Internal labour",SUMPRODUCT(--('Input| Projects'!$AC245="Yes"),'Calc| Overheads Allocation'!G$8,'Calc| Project Costs'!Z245,'Input| Projects'!$Y245),IF('Input| Overheads'!$C$42="DNSP defined",SUMPRODUCT(--('Input| Projects'!$AC245="Yes"),'Calc| Overheads Allocation'!G$61,'Input| Projects'!$AF245),""))),"")</f>
        <v>0</v>
      </c>
      <c r="AQ245" s="186">
        <f>IFERROR(IF('Input| Overheads'!$C$42="Direct costs",SUMPRODUCT(--('Input| Projects'!$AC245="Yes"),'Calc| Overheads Allocation'!H$8,'Calc| Project Costs'!AA245),IF('Input| Overheads'!$C$42="Internal labour",SUMPRODUCT(--('Input| Projects'!$AC245="Yes"),'Calc| Overheads Allocation'!H$8,'Calc| Project Costs'!AA245,'Input| Projects'!$Y245),IF('Input| Overheads'!$C$42="DNSP defined",SUMPRODUCT(--('Input| Projects'!$AC245="Yes"),'Calc| Overheads Allocation'!H$61,'Input| Projects'!$AF245),""))),"")</f>
        <v>0</v>
      </c>
      <c r="AR245" s="186">
        <f>IFERROR(IF('Input| Overheads'!$C$42="Direct costs",SUMPRODUCT(--('Input| Projects'!$AC245="Yes"),'Calc| Overheads Allocation'!I$8,'Calc| Project Costs'!AB245),IF('Input| Overheads'!$C$42="Internal labour",SUMPRODUCT(--('Input| Projects'!$AC245="Yes"),'Calc| Overheads Allocation'!I$8,'Calc| Project Costs'!AB245,'Input| Projects'!$Y245),IF('Input| Overheads'!$C$42="DNSP defined",SUMPRODUCT(--('Input| Projects'!$AC245="Yes"),'Calc| Overheads Allocation'!I$61,'Input| Projects'!$AF245),""))),"")</f>
        <v>0</v>
      </c>
      <c r="AS245" s="106"/>
      <c r="AT245" s="186">
        <f>IFERROR(IF('Input| Overheads'!$C$42="Direct costs",SUMPRODUCT(--('Input| Projects'!$AD245="Yes"),'Calc| Overheads Allocation'!C$9,'Calc| Project Costs'!V245),IF('Input| Overheads'!$C$42="Internal labour",SUMPRODUCT(--('Input| Projects'!$AD245="Yes"),'Calc| Overheads Allocation'!C$9,'Calc| Project Costs'!V245,'Input| Projects'!$Y245),IF('Input| Overheads'!$C$42="DNSP defined",SUMPRODUCT(--('Input| Projects'!$AD245="Yes"),'Calc| Overheads Allocation'!C$62,'Input| Projects'!$AG245),""))),"")</f>
        <v>0</v>
      </c>
      <c r="AU245" s="186">
        <f>IFERROR(IF('Input| Overheads'!$C$42="Direct costs",SUMPRODUCT(--('Input| Projects'!$AD245="Yes"),'Calc| Overheads Allocation'!D$9,'Calc| Project Costs'!W245),IF('Input| Overheads'!$C$42="Internal labour",SUMPRODUCT(--('Input| Projects'!$AD245="Yes"),'Calc| Overheads Allocation'!D$9,'Calc| Project Costs'!W245,'Input| Projects'!$Y245),IF('Input| Overheads'!$C$42="DNSP defined",SUMPRODUCT(--('Input| Projects'!$AD245="Yes"),'Calc| Overheads Allocation'!D$62,'Input| Projects'!$AG245),""))),"")</f>
        <v>0</v>
      </c>
      <c r="AV245" s="186">
        <f>IFERROR(IF('Input| Overheads'!$C$42="Direct costs",SUMPRODUCT(--('Input| Projects'!$AD245="Yes"),'Calc| Overheads Allocation'!E$9,'Calc| Project Costs'!X245),IF('Input| Overheads'!$C$42="Internal labour",SUMPRODUCT(--('Input| Projects'!$AD245="Yes"),'Calc| Overheads Allocation'!E$9,'Calc| Project Costs'!X245,'Input| Projects'!$Y245),IF('Input| Overheads'!$C$42="DNSP defined",SUMPRODUCT(--('Input| Projects'!$AD245="Yes"),'Calc| Overheads Allocation'!E$62,'Input| Projects'!$AG245),""))),"")</f>
        <v>0</v>
      </c>
      <c r="AW245" s="186">
        <f>IFERROR(IF('Input| Overheads'!$C$42="Direct costs",SUMPRODUCT(--('Input| Projects'!$AD245="Yes"),'Calc| Overheads Allocation'!F$9,'Calc| Project Costs'!Y245),IF('Input| Overheads'!$C$42="Internal labour",SUMPRODUCT(--('Input| Projects'!$AD245="Yes"),'Calc| Overheads Allocation'!F$9,'Calc| Project Costs'!Y245,'Input| Projects'!$Y245),IF('Input| Overheads'!$C$42="DNSP defined",SUMPRODUCT(--('Input| Projects'!$AD245="Yes"),'Calc| Overheads Allocation'!F$62,'Input| Projects'!$AG245),""))),"")</f>
        <v>0</v>
      </c>
      <c r="AX245" s="186">
        <f>IFERROR(IF('Input| Overheads'!$C$42="Direct costs",SUMPRODUCT(--('Input| Projects'!$AD245="Yes"),'Calc| Overheads Allocation'!G$9,'Calc| Project Costs'!Z245),IF('Input| Overheads'!$C$42="Internal labour",SUMPRODUCT(--('Input| Projects'!$AD245="Yes"),'Calc| Overheads Allocation'!G$9,'Calc| Project Costs'!Z245,'Input| Projects'!$Y245),IF('Input| Overheads'!$C$42="DNSP defined",SUMPRODUCT(--('Input| Projects'!$AD245="Yes"),'Calc| Overheads Allocation'!G$62,'Input| Projects'!$AG245),""))),"")</f>
        <v>0</v>
      </c>
      <c r="AY245" s="186">
        <f>IFERROR(IF('Input| Overheads'!$C$42="Direct costs",SUMPRODUCT(--('Input| Projects'!$AD245="Yes"),'Calc| Overheads Allocation'!H$9,'Calc| Project Costs'!AA245),IF('Input| Overheads'!$C$42="Internal labour",SUMPRODUCT(--('Input| Projects'!$AD245="Yes"),'Calc| Overheads Allocation'!H$9,'Calc| Project Costs'!AA245,'Input| Projects'!$Y245),IF('Input| Overheads'!$C$42="DNSP defined",SUMPRODUCT(--('Input| Projects'!$AD245="Yes"),'Calc| Overheads Allocation'!H$62,'Input| Projects'!$AG245),""))),"")</f>
        <v>0</v>
      </c>
      <c r="AZ245" s="186">
        <f>IFERROR(IF('Input| Overheads'!$C$42="Direct costs",SUMPRODUCT(--('Input| Projects'!$AD245="Yes"),'Calc| Overheads Allocation'!I$9,'Calc| Project Costs'!AB245),IF('Input| Overheads'!$C$42="Internal labour",SUMPRODUCT(--('Input| Projects'!$AD245="Yes"),'Calc| Overheads Allocation'!I$9,'Calc| Project Costs'!AB245,'Input| Projects'!$Y245),IF('Input| Overheads'!$C$42="DNSP defined",SUMPRODUCT(--('Input| Projects'!$AD245="Yes"),'Calc| Overheads Allocation'!I$62,'Input| Projects'!$AG245),""))),"")</f>
        <v>0</v>
      </c>
      <c r="BA245" s="106"/>
      <c r="BB245" s="186">
        <f t="shared" si="129"/>
        <v>3121.3343</v>
      </c>
      <c r="BC245" s="186">
        <f t="shared" si="130"/>
        <v>0</v>
      </c>
      <c r="BD245" s="186">
        <f t="shared" si="131"/>
        <v>0</v>
      </c>
      <c r="BE245" s="186">
        <f t="shared" si="108"/>
        <v>0</v>
      </c>
      <c r="BF245" s="186">
        <f t="shared" si="109"/>
        <v>0</v>
      </c>
      <c r="BG245" s="186">
        <f t="shared" si="110"/>
        <v>0</v>
      </c>
      <c r="BH245" s="186">
        <f t="shared" si="111"/>
        <v>0</v>
      </c>
      <c r="BI245" s="97"/>
      <c r="BJ245" s="186">
        <f t="shared" si="112"/>
        <v>0</v>
      </c>
      <c r="BK245" s="186" t="str">
        <f t="shared" si="113"/>
        <v/>
      </c>
      <c r="BL245" s="186" t="str">
        <f t="shared" si="114"/>
        <v/>
      </c>
      <c r="BM245" s="186" t="str">
        <f t="shared" si="115"/>
        <v/>
      </c>
      <c r="BN245" s="186" t="str">
        <f t="shared" si="116"/>
        <v/>
      </c>
      <c r="BO245" s="186" t="str">
        <f t="shared" si="117"/>
        <v/>
      </c>
      <c r="BP245" s="186" t="str">
        <f t="shared" si="118"/>
        <v/>
      </c>
      <c r="BQ245" s="97"/>
      <c r="BR245" s="186">
        <f t="shared" si="119"/>
        <v>28961.722859999998</v>
      </c>
      <c r="BS245" s="186">
        <f t="shared" si="120"/>
        <v>0</v>
      </c>
      <c r="BT245" s="222">
        <f t="shared" si="121"/>
        <v>0</v>
      </c>
      <c r="BU245" s="222">
        <f t="shared" si="122"/>
        <v>0</v>
      </c>
      <c r="BV245" s="222">
        <f t="shared" si="123"/>
        <v>0</v>
      </c>
      <c r="BW245" s="222">
        <f t="shared" si="124"/>
        <v>0</v>
      </c>
      <c r="BX245" s="222">
        <f t="shared" si="125"/>
        <v>0</v>
      </c>
      <c r="BY245" s="106"/>
      <c r="BZ245" s="197">
        <f>IF(SUMIF('Input| Projects'!$AS$8:$CP$8,"Dx",'Input| Projects'!$AS245:$CP245)=0,"",SUMIF('Input| Projects'!$AS$8:$CP$8,"Dx",'Input| Projects'!$AS245:$CP245))</f>
        <v>1</v>
      </c>
      <c r="CA245" s="197" t="str">
        <f>IF(SUMIF('Input| Projects'!$AS$8:$CP$8,"Tx",'Input| Projects'!$AS245:$CP245)=0,"",SUMIF('Input| Projects'!$AS$8:$CP$8,"Tx",'Input| Projects'!$AS245:$CP245))</f>
        <v/>
      </c>
      <c r="CB245" s="150" t="str">
        <f t="shared" si="132"/>
        <v/>
      </c>
    </row>
    <row r="246" spans="2:80" x14ac:dyDescent="0.2">
      <c r="B246" s="201">
        <f>IFERROR('Input| Projects'!B246,"")</f>
        <v>237</v>
      </c>
      <c r="C246" s="42" t="str">
        <f>IFERROR(IF('Input| Projects'!C246="","",'Input| Projects'!C246),"")</f>
        <v>Replace LV CONSAC Mains (km)</v>
      </c>
      <c r="D246" s="42" t="str">
        <f>IFERROR(IF('Input| Projects'!D246="","",'Input| Projects'!D246),"")</f>
        <v>REP_04.02.05</v>
      </c>
      <c r="E246" s="104"/>
      <c r="F246" s="190">
        <f>IFERROR('Input| Projects'!I246*'Input| Escalations'!$K$19,"")</f>
        <v>33011.474239999996</v>
      </c>
      <c r="G246" s="190">
        <f>IFERROR('Input| Projects'!J246*'Input| Escalations'!$K$19,"")</f>
        <v>0</v>
      </c>
      <c r="H246" s="190">
        <f>IFERROR('Input| Projects'!K246*'Input| Escalations'!$K$19,"")</f>
        <v>0</v>
      </c>
      <c r="I246" s="190">
        <f>IFERROR('Input| Projects'!L246*'Input| Escalations'!$K$19,"")</f>
        <v>0</v>
      </c>
      <c r="J246" s="190">
        <f>IFERROR('Input| Projects'!M246*'Input| Escalations'!$K$19,"")</f>
        <v>0</v>
      </c>
      <c r="K246" s="190">
        <f>IFERROR('Input| Projects'!N246*'Input| Escalations'!$K$19,"")</f>
        <v>0</v>
      </c>
      <c r="L246" s="190">
        <f>IFERROR('Input| Projects'!O246*'Input| Escalations'!$K$19,"")</f>
        <v>0</v>
      </c>
      <c r="M246" s="150" t="str">
        <f>IF(ABS(SUM(F246:L246)-(SUM('Input| Projects'!I246:O246)*'Input| Escalations'!$K$19))&lt;0.0000001,"",1)</f>
        <v/>
      </c>
      <c r="N246" s="192">
        <f>'Input| Projects'!$Y246*INDEX('Input| Escalations'!$H$33:$N$33,MATCH('Calc| Project Costs'!N$9,'Input| Escalations'!$H$23:$N$23,0))+'Input| Projects'!$Z246*INDEX('Input| Escalations'!$H$34:$N$34,MATCH('Calc| Project Costs'!N$9,'Input| Escalations'!$H$23:$N$23,0))+'Input| Projects'!$AA246*INDEX('Input| Escalations'!$H$35:$N$35,MATCH('Calc| Project Costs'!N$9,'Input| Escalations'!$H$23:$N$23,0))+1</f>
        <v>1</v>
      </c>
      <c r="O246" s="192">
        <f>'Input| Projects'!$Y246*INDEX('Input| Escalations'!$H$33:$N$33,MATCH('Calc| Project Costs'!O$9,'Input| Escalations'!$H$23:$N$23,0))+'Input| Projects'!$Z246*INDEX('Input| Escalations'!$H$34:$N$34,MATCH('Calc| Project Costs'!O$9,'Input| Escalations'!$H$23:$N$23,0))+'Input| Projects'!$AA246*INDEX('Input| Escalations'!$H$35:$N$35,MATCH('Calc| Project Costs'!O$9,'Input| Escalations'!$H$23:$N$23,0))+1</f>
        <v>1</v>
      </c>
      <c r="P246" s="192">
        <f>'Input| Projects'!$Y246*INDEX('Input| Escalations'!$H$33:$N$33,MATCH('Calc| Project Costs'!P$9,'Input| Escalations'!$H$23:$N$23,0))+'Input| Projects'!$Z246*INDEX('Input| Escalations'!$H$34:$N$34,MATCH('Calc| Project Costs'!P$9,'Input| Escalations'!$H$23:$N$23,0))+'Input| Projects'!$AA246*INDEX('Input| Escalations'!$H$35:$N$35,MATCH('Calc| Project Costs'!P$9,'Input| Escalations'!$H$23:$N$23,0))+1</f>
        <v>1</v>
      </c>
      <c r="Q246" s="192">
        <f>'Input| Projects'!$Y246*INDEX('Input| Escalations'!$H$33:$N$33,MATCH('Calc| Project Costs'!Q$9,'Input| Escalations'!$H$23:$N$23,0))+'Input| Projects'!$Z246*INDEX('Input| Escalations'!$H$34:$N$34,MATCH('Calc| Project Costs'!Q$9,'Input| Escalations'!$H$23:$N$23,0))+'Input| Projects'!$AA246*INDEX('Input| Escalations'!$H$35:$N$35,MATCH('Calc| Project Costs'!Q$9,'Input| Escalations'!$H$23:$N$23,0))+1</f>
        <v>1</v>
      </c>
      <c r="R246" s="192">
        <f>'Input| Projects'!$Y246*INDEX('Input| Escalations'!$H$33:$N$33,MATCH('Calc| Project Costs'!R$9,'Input| Escalations'!$H$23:$N$23,0))+'Input| Projects'!$Z246*INDEX('Input| Escalations'!$H$34:$N$34,MATCH('Calc| Project Costs'!R$9,'Input| Escalations'!$H$23:$N$23,0))+'Input| Projects'!$AA246*INDEX('Input| Escalations'!$H$35:$N$35,MATCH('Calc| Project Costs'!R$9,'Input| Escalations'!$H$23:$N$23,0))+1</f>
        <v>1</v>
      </c>
      <c r="S246" s="192">
        <f>'Input| Projects'!$Y246*INDEX('Input| Escalations'!$H$33:$N$33,MATCH('Calc| Project Costs'!S$9,'Input| Escalations'!$H$23:$N$23,0))+'Input| Projects'!$Z246*INDEX('Input| Escalations'!$H$34:$N$34,MATCH('Calc| Project Costs'!S$9,'Input| Escalations'!$H$23:$N$23,0))+'Input| Projects'!$AA246*INDEX('Input| Escalations'!$H$35:$N$35,MATCH('Calc| Project Costs'!S$9,'Input| Escalations'!$H$23:$N$23,0))+1</f>
        <v>1</v>
      </c>
      <c r="T246" s="192">
        <f>'Input| Projects'!$Y246*INDEX('Input| Escalations'!$H$33:$N$33,MATCH('Calc| Project Costs'!T$9,'Input| Escalations'!$H$23:$N$23,0))+'Input| Projects'!$Z246*INDEX('Input| Escalations'!$H$34:$N$34,MATCH('Calc| Project Costs'!T$9,'Input| Escalations'!$H$23:$N$23,0))+'Input| Projects'!$AA246*INDEX('Input| Escalations'!$H$35:$N$35,MATCH('Calc| Project Costs'!T$9,'Input| Escalations'!$H$23:$N$23,0))+1</f>
        <v>1</v>
      </c>
      <c r="U246" s="106"/>
      <c r="V246" s="186">
        <f t="shared" si="126"/>
        <v>33011.474239999996</v>
      </c>
      <c r="W246" s="186">
        <f t="shared" si="127"/>
        <v>0</v>
      </c>
      <c r="X246" s="186">
        <f t="shared" si="128"/>
        <v>0</v>
      </c>
      <c r="Y246" s="186">
        <f t="shared" si="104"/>
        <v>0</v>
      </c>
      <c r="Z246" s="186">
        <f t="shared" si="105"/>
        <v>0</v>
      </c>
      <c r="AA246" s="186">
        <f t="shared" si="106"/>
        <v>0</v>
      </c>
      <c r="AB246" s="186">
        <f t="shared" si="107"/>
        <v>0</v>
      </c>
      <c r="AC246" s="106"/>
      <c r="AD246" s="186">
        <f>'Input| Projects'!Q246*N246*'Input| Escalations'!$K$19</f>
        <v>0</v>
      </c>
      <c r="AE246" s="186">
        <f>'Input| Projects'!R246*O246*'Input| Escalations'!$K$19</f>
        <v>0</v>
      </c>
      <c r="AF246" s="186">
        <f>'Input| Projects'!S246*P246*'Input| Escalations'!$K$19</f>
        <v>0</v>
      </c>
      <c r="AG246" s="186">
        <f>'Input| Projects'!T246*Q246*'Input| Escalations'!$K$19</f>
        <v>0</v>
      </c>
      <c r="AH246" s="186">
        <f>'Input| Projects'!U246*R246*'Input| Escalations'!$K$19</f>
        <v>0</v>
      </c>
      <c r="AI246" s="186">
        <f>'Input| Projects'!V246*S246*'Input| Escalations'!$K$19</f>
        <v>0</v>
      </c>
      <c r="AJ246" s="186">
        <f>'Input| Projects'!W246*T246*'Input| Escalations'!$K$19</f>
        <v>0</v>
      </c>
      <c r="AK246" s="106"/>
      <c r="AL246" s="186">
        <f>IFERROR(IF('Input| Overheads'!$C$42="Direct costs",SUMPRODUCT(--('Input| Projects'!$AC246="Yes"),'Calc| Overheads Allocation'!C$8,'Calc| Project Costs'!V246),IF('Input| Overheads'!$C$42="Internal labour",SUMPRODUCT(--('Input| Projects'!$AC246="Yes"),'Calc| Overheads Allocation'!C$8,'Calc| Project Costs'!V246,'Input| Projects'!$Y246),IF('Input| Overheads'!$C$42="DNSP defined",SUMPRODUCT(--('Input| Projects'!$AC246="Yes"),'Calc| Overheads Allocation'!C$61,'Input| Projects'!$AF246),""))),"")</f>
        <v>1364.0916399999999</v>
      </c>
      <c r="AM246" s="186">
        <f>IFERROR(IF('Input| Overheads'!$C$42="Direct costs",SUMPRODUCT(--('Input| Projects'!$AC246="Yes"),'Calc| Overheads Allocation'!D$8,'Calc| Project Costs'!W246),IF('Input| Overheads'!$C$42="Internal labour",SUMPRODUCT(--('Input| Projects'!$AC246="Yes"),'Calc| Overheads Allocation'!D$8,'Calc| Project Costs'!W246,'Input| Projects'!$Y246),IF('Input| Overheads'!$C$42="DNSP defined",SUMPRODUCT(--('Input| Projects'!$AC246="Yes"),'Calc| Overheads Allocation'!D$61,'Input| Projects'!$AF246),""))),"")</f>
        <v>0</v>
      </c>
      <c r="AN246" s="186">
        <f>IFERROR(IF('Input| Overheads'!$C$42="Direct costs",SUMPRODUCT(--('Input| Projects'!$AC246="Yes"),'Calc| Overheads Allocation'!E$8,'Calc| Project Costs'!X246),IF('Input| Overheads'!$C$42="Internal labour",SUMPRODUCT(--('Input| Projects'!$AC246="Yes"),'Calc| Overheads Allocation'!E$8,'Calc| Project Costs'!X246,'Input| Projects'!$Y246),IF('Input| Overheads'!$C$42="DNSP defined",SUMPRODUCT(--('Input| Projects'!$AC246="Yes"),'Calc| Overheads Allocation'!E$61,'Input| Projects'!$AF246),""))),"")</f>
        <v>0</v>
      </c>
      <c r="AO246" s="186">
        <f>IFERROR(IF('Input| Overheads'!$C$42="Direct costs",SUMPRODUCT(--('Input| Projects'!$AC246="Yes"),'Calc| Overheads Allocation'!F$8,'Calc| Project Costs'!Y246),IF('Input| Overheads'!$C$42="Internal labour",SUMPRODUCT(--('Input| Projects'!$AC246="Yes"),'Calc| Overheads Allocation'!F$8,'Calc| Project Costs'!Y246,'Input| Projects'!$Y246),IF('Input| Overheads'!$C$42="DNSP defined",SUMPRODUCT(--('Input| Projects'!$AC246="Yes"),'Calc| Overheads Allocation'!F$61,'Input| Projects'!$AF246),""))),"")</f>
        <v>0</v>
      </c>
      <c r="AP246" s="186">
        <f>IFERROR(IF('Input| Overheads'!$C$42="Direct costs",SUMPRODUCT(--('Input| Projects'!$AC246="Yes"),'Calc| Overheads Allocation'!G$8,'Calc| Project Costs'!Z246),IF('Input| Overheads'!$C$42="Internal labour",SUMPRODUCT(--('Input| Projects'!$AC246="Yes"),'Calc| Overheads Allocation'!G$8,'Calc| Project Costs'!Z246,'Input| Projects'!$Y246),IF('Input| Overheads'!$C$42="DNSP defined",SUMPRODUCT(--('Input| Projects'!$AC246="Yes"),'Calc| Overheads Allocation'!G$61,'Input| Projects'!$AF246),""))),"")</f>
        <v>0</v>
      </c>
      <c r="AQ246" s="186">
        <f>IFERROR(IF('Input| Overheads'!$C$42="Direct costs",SUMPRODUCT(--('Input| Projects'!$AC246="Yes"),'Calc| Overheads Allocation'!H$8,'Calc| Project Costs'!AA246),IF('Input| Overheads'!$C$42="Internal labour",SUMPRODUCT(--('Input| Projects'!$AC246="Yes"),'Calc| Overheads Allocation'!H$8,'Calc| Project Costs'!AA246,'Input| Projects'!$Y246),IF('Input| Overheads'!$C$42="DNSP defined",SUMPRODUCT(--('Input| Projects'!$AC246="Yes"),'Calc| Overheads Allocation'!H$61,'Input| Projects'!$AF246),""))),"")</f>
        <v>0</v>
      </c>
      <c r="AR246" s="186">
        <f>IFERROR(IF('Input| Overheads'!$C$42="Direct costs",SUMPRODUCT(--('Input| Projects'!$AC246="Yes"),'Calc| Overheads Allocation'!I$8,'Calc| Project Costs'!AB246),IF('Input| Overheads'!$C$42="Internal labour",SUMPRODUCT(--('Input| Projects'!$AC246="Yes"),'Calc| Overheads Allocation'!I$8,'Calc| Project Costs'!AB246,'Input| Projects'!$Y246),IF('Input| Overheads'!$C$42="DNSP defined",SUMPRODUCT(--('Input| Projects'!$AC246="Yes"),'Calc| Overheads Allocation'!I$61,'Input| Projects'!$AF246),""))),"")</f>
        <v>0</v>
      </c>
      <c r="AS246" s="106"/>
      <c r="AT246" s="186">
        <f>IFERROR(IF('Input| Overheads'!$C$42="Direct costs",SUMPRODUCT(--('Input| Projects'!$AD246="Yes"),'Calc| Overheads Allocation'!C$9,'Calc| Project Costs'!V246),IF('Input| Overheads'!$C$42="Internal labour",SUMPRODUCT(--('Input| Projects'!$AD246="Yes"),'Calc| Overheads Allocation'!C$9,'Calc| Project Costs'!V246,'Input| Projects'!$Y246),IF('Input| Overheads'!$C$42="DNSP defined",SUMPRODUCT(--('Input| Projects'!$AD246="Yes"),'Calc| Overheads Allocation'!C$62,'Input| Projects'!$AG246),""))),"")</f>
        <v>0</v>
      </c>
      <c r="AU246" s="186">
        <f>IFERROR(IF('Input| Overheads'!$C$42="Direct costs",SUMPRODUCT(--('Input| Projects'!$AD246="Yes"),'Calc| Overheads Allocation'!D$9,'Calc| Project Costs'!W246),IF('Input| Overheads'!$C$42="Internal labour",SUMPRODUCT(--('Input| Projects'!$AD246="Yes"),'Calc| Overheads Allocation'!D$9,'Calc| Project Costs'!W246,'Input| Projects'!$Y246),IF('Input| Overheads'!$C$42="DNSP defined",SUMPRODUCT(--('Input| Projects'!$AD246="Yes"),'Calc| Overheads Allocation'!D$62,'Input| Projects'!$AG246),""))),"")</f>
        <v>0</v>
      </c>
      <c r="AV246" s="186">
        <f>IFERROR(IF('Input| Overheads'!$C$42="Direct costs",SUMPRODUCT(--('Input| Projects'!$AD246="Yes"),'Calc| Overheads Allocation'!E$9,'Calc| Project Costs'!X246),IF('Input| Overheads'!$C$42="Internal labour",SUMPRODUCT(--('Input| Projects'!$AD246="Yes"),'Calc| Overheads Allocation'!E$9,'Calc| Project Costs'!X246,'Input| Projects'!$Y246),IF('Input| Overheads'!$C$42="DNSP defined",SUMPRODUCT(--('Input| Projects'!$AD246="Yes"),'Calc| Overheads Allocation'!E$62,'Input| Projects'!$AG246),""))),"")</f>
        <v>0</v>
      </c>
      <c r="AW246" s="186">
        <f>IFERROR(IF('Input| Overheads'!$C$42="Direct costs",SUMPRODUCT(--('Input| Projects'!$AD246="Yes"),'Calc| Overheads Allocation'!F$9,'Calc| Project Costs'!Y246),IF('Input| Overheads'!$C$42="Internal labour",SUMPRODUCT(--('Input| Projects'!$AD246="Yes"),'Calc| Overheads Allocation'!F$9,'Calc| Project Costs'!Y246,'Input| Projects'!$Y246),IF('Input| Overheads'!$C$42="DNSP defined",SUMPRODUCT(--('Input| Projects'!$AD246="Yes"),'Calc| Overheads Allocation'!F$62,'Input| Projects'!$AG246),""))),"")</f>
        <v>0</v>
      </c>
      <c r="AX246" s="186">
        <f>IFERROR(IF('Input| Overheads'!$C$42="Direct costs",SUMPRODUCT(--('Input| Projects'!$AD246="Yes"),'Calc| Overheads Allocation'!G$9,'Calc| Project Costs'!Z246),IF('Input| Overheads'!$C$42="Internal labour",SUMPRODUCT(--('Input| Projects'!$AD246="Yes"),'Calc| Overheads Allocation'!G$9,'Calc| Project Costs'!Z246,'Input| Projects'!$Y246),IF('Input| Overheads'!$C$42="DNSP defined",SUMPRODUCT(--('Input| Projects'!$AD246="Yes"),'Calc| Overheads Allocation'!G$62,'Input| Projects'!$AG246),""))),"")</f>
        <v>0</v>
      </c>
      <c r="AY246" s="186">
        <f>IFERROR(IF('Input| Overheads'!$C$42="Direct costs",SUMPRODUCT(--('Input| Projects'!$AD246="Yes"),'Calc| Overheads Allocation'!H$9,'Calc| Project Costs'!AA246),IF('Input| Overheads'!$C$42="Internal labour",SUMPRODUCT(--('Input| Projects'!$AD246="Yes"),'Calc| Overheads Allocation'!H$9,'Calc| Project Costs'!AA246,'Input| Projects'!$Y246),IF('Input| Overheads'!$C$42="DNSP defined",SUMPRODUCT(--('Input| Projects'!$AD246="Yes"),'Calc| Overheads Allocation'!H$62,'Input| Projects'!$AG246),""))),"")</f>
        <v>0</v>
      </c>
      <c r="AZ246" s="186">
        <f>IFERROR(IF('Input| Overheads'!$C$42="Direct costs",SUMPRODUCT(--('Input| Projects'!$AD246="Yes"),'Calc| Overheads Allocation'!I$9,'Calc| Project Costs'!AB246),IF('Input| Overheads'!$C$42="Internal labour",SUMPRODUCT(--('Input| Projects'!$AD246="Yes"),'Calc| Overheads Allocation'!I$9,'Calc| Project Costs'!AB246,'Input| Projects'!$Y246),IF('Input| Overheads'!$C$42="DNSP defined",SUMPRODUCT(--('Input| Projects'!$AD246="Yes"),'Calc| Overheads Allocation'!I$62,'Input| Projects'!$AG246),""))),"")</f>
        <v>0</v>
      </c>
      <c r="BA246" s="106"/>
      <c r="BB246" s="186">
        <f t="shared" si="129"/>
        <v>1364.0916399999999</v>
      </c>
      <c r="BC246" s="186">
        <f t="shared" si="130"/>
        <v>0</v>
      </c>
      <c r="BD246" s="186">
        <f t="shared" si="131"/>
        <v>0</v>
      </c>
      <c r="BE246" s="186">
        <f t="shared" si="108"/>
        <v>0</v>
      </c>
      <c r="BF246" s="186">
        <f t="shared" si="109"/>
        <v>0</v>
      </c>
      <c r="BG246" s="186">
        <f t="shared" si="110"/>
        <v>0</v>
      </c>
      <c r="BH246" s="186">
        <f t="shared" si="111"/>
        <v>0</v>
      </c>
      <c r="BI246" s="97"/>
      <c r="BJ246" s="186">
        <f t="shared" si="112"/>
        <v>0</v>
      </c>
      <c r="BK246" s="186" t="str">
        <f t="shared" si="113"/>
        <v/>
      </c>
      <c r="BL246" s="186" t="str">
        <f t="shared" si="114"/>
        <v/>
      </c>
      <c r="BM246" s="186" t="str">
        <f t="shared" si="115"/>
        <v/>
      </c>
      <c r="BN246" s="186" t="str">
        <f t="shared" si="116"/>
        <v/>
      </c>
      <c r="BO246" s="186" t="str">
        <f t="shared" si="117"/>
        <v/>
      </c>
      <c r="BP246" s="186" t="str">
        <f t="shared" si="118"/>
        <v/>
      </c>
      <c r="BQ246" s="97"/>
      <c r="BR246" s="186">
        <f t="shared" si="119"/>
        <v>34375.565879999995</v>
      </c>
      <c r="BS246" s="186">
        <f t="shared" si="120"/>
        <v>0</v>
      </c>
      <c r="BT246" s="222">
        <f t="shared" si="121"/>
        <v>0</v>
      </c>
      <c r="BU246" s="222">
        <f t="shared" si="122"/>
        <v>0</v>
      </c>
      <c r="BV246" s="222">
        <f t="shared" si="123"/>
        <v>0</v>
      </c>
      <c r="BW246" s="222">
        <f t="shared" si="124"/>
        <v>0</v>
      </c>
      <c r="BX246" s="222">
        <f t="shared" si="125"/>
        <v>0</v>
      </c>
      <c r="BY246" s="106"/>
      <c r="BZ246" s="197">
        <f>IF(SUMIF('Input| Projects'!$AS$8:$CP$8,"Dx",'Input| Projects'!$AS246:$CP246)=0,"",SUMIF('Input| Projects'!$AS$8:$CP$8,"Dx",'Input| Projects'!$AS246:$CP246))</f>
        <v>0.99999999999999989</v>
      </c>
      <c r="CA246" s="197" t="str">
        <f>IF(SUMIF('Input| Projects'!$AS$8:$CP$8,"Tx",'Input| Projects'!$AS246:$CP246)=0,"",SUMIF('Input| Projects'!$AS$8:$CP$8,"Tx",'Input| Projects'!$AS246:$CP246))</f>
        <v/>
      </c>
      <c r="CB246" s="150" t="str">
        <f t="shared" si="132"/>
        <v/>
      </c>
    </row>
    <row r="247" spans="2:80" x14ac:dyDescent="0.2">
      <c r="B247" s="201">
        <f>IFERROR('Input| Projects'!B247,"")</f>
        <v>238</v>
      </c>
      <c r="C247" s="42" t="str">
        <f>IFERROR(IF('Input| Projects'!C247="","",'Input| Projects'!C247),"")</f>
        <v>Replace LV HDPE Mains (km)</v>
      </c>
      <c r="D247" s="42" t="str">
        <f>IFERROR(IF('Input| Projects'!D247="","",'Input| Projects'!D247),"")</f>
        <v>REP_04.02.06</v>
      </c>
      <c r="E247" s="104"/>
      <c r="F247" s="190">
        <f>IFERROR('Input| Projects'!I247*'Input| Escalations'!$K$19,"")</f>
        <v>8320.0348400000003</v>
      </c>
      <c r="G247" s="190">
        <f>IFERROR('Input| Projects'!J247*'Input| Escalations'!$K$19,"")</f>
        <v>0</v>
      </c>
      <c r="H247" s="190">
        <f>IFERROR('Input| Projects'!K247*'Input| Escalations'!$K$19,"")</f>
        <v>0</v>
      </c>
      <c r="I247" s="190">
        <f>IFERROR('Input| Projects'!L247*'Input| Escalations'!$K$19,"")</f>
        <v>0</v>
      </c>
      <c r="J247" s="190">
        <f>IFERROR('Input| Projects'!M247*'Input| Escalations'!$K$19,"")</f>
        <v>0</v>
      </c>
      <c r="K247" s="190">
        <f>IFERROR('Input| Projects'!N247*'Input| Escalations'!$K$19,"")</f>
        <v>0</v>
      </c>
      <c r="L247" s="190">
        <f>IFERROR('Input| Projects'!O247*'Input| Escalations'!$K$19,"")</f>
        <v>0</v>
      </c>
      <c r="M247" s="150" t="str">
        <f>IF(ABS(SUM(F247:L247)-(SUM('Input| Projects'!I247:O247)*'Input| Escalations'!$K$19))&lt;0.0000001,"",1)</f>
        <v/>
      </c>
      <c r="N247" s="192">
        <f>'Input| Projects'!$Y247*INDEX('Input| Escalations'!$H$33:$N$33,MATCH('Calc| Project Costs'!N$9,'Input| Escalations'!$H$23:$N$23,0))+'Input| Projects'!$Z247*INDEX('Input| Escalations'!$H$34:$N$34,MATCH('Calc| Project Costs'!N$9,'Input| Escalations'!$H$23:$N$23,0))+'Input| Projects'!$AA247*INDEX('Input| Escalations'!$H$35:$N$35,MATCH('Calc| Project Costs'!N$9,'Input| Escalations'!$H$23:$N$23,0))+1</f>
        <v>1</v>
      </c>
      <c r="O247" s="192">
        <f>'Input| Projects'!$Y247*INDEX('Input| Escalations'!$H$33:$N$33,MATCH('Calc| Project Costs'!O$9,'Input| Escalations'!$H$23:$N$23,0))+'Input| Projects'!$Z247*INDEX('Input| Escalations'!$H$34:$N$34,MATCH('Calc| Project Costs'!O$9,'Input| Escalations'!$H$23:$N$23,0))+'Input| Projects'!$AA247*INDEX('Input| Escalations'!$H$35:$N$35,MATCH('Calc| Project Costs'!O$9,'Input| Escalations'!$H$23:$N$23,0))+1</f>
        <v>1</v>
      </c>
      <c r="P247" s="192">
        <f>'Input| Projects'!$Y247*INDEX('Input| Escalations'!$H$33:$N$33,MATCH('Calc| Project Costs'!P$9,'Input| Escalations'!$H$23:$N$23,0))+'Input| Projects'!$Z247*INDEX('Input| Escalations'!$H$34:$N$34,MATCH('Calc| Project Costs'!P$9,'Input| Escalations'!$H$23:$N$23,0))+'Input| Projects'!$AA247*INDEX('Input| Escalations'!$H$35:$N$35,MATCH('Calc| Project Costs'!P$9,'Input| Escalations'!$H$23:$N$23,0))+1</f>
        <v>1</v>
      </c>
      <c r="Q247" s="192">
        <f>'Input| Projects'!$Y247*INDEX('Input| Escalations'!$H$33:$N$33,MATCH('Calc| Project Costs'!Q$9,'Input| Escalations'!$H$23:$N$23,0))+'Input| Projects'!$Z247*INDEX('Input| Escalations'!$H$34:$N$34,MATCH('Calc| Project Costs'!Q$9,'Input| Escalations'!$H$23:$N$23,0))+'Input| Projects'!$AA247*INDEX('Input| Escalations'!$H$35:$N$35,MATCH('Calc| Project Costs'!Q$9,'Input| Escalations'!$H$23:$N$23,0))+1</f>
        <v>1</v>
      </c>
      <c r="R247" s="192">
        <f>'Input| Projects'!$Y247*INDEX('Input| Escalations'!$H$33:$N$33,MATCH('Calc| Project Costs'!R$9,'Input| Escalations'!$H$23:$N$23,0))+'Input| Projects'!$Z247*INDEX('Input| Escalations'!$H$34:$N$34,MATCH('Calc| Project Costs'!R$9,'Input| Escalations'!$H$23:$N$23,0))+'Input| Projects'!$AA247*INDEX('Input| Escalations'!$H$35:$N$35,MATCH('Calc| Project Costs'!R$9,'Input| Escalations'!$H$23:$N$23,0))+1</f>
        <v>1</v>
      </c>
      <c r="S247" s="192">
        <f>'Input| Projects'!$Y247*INDEX('Input| Escalations'!$H$33:$N$33,MATCH('Calc| Project Costs'!S$9,'Input| Escalations'!$H$23:$N$23,0))+'Input| Projects'!$Z247*INDEX('Input| Escalations'!$H$34:$N$34,MATCH('Calc| Project Costs'!S$9,'Input| Escalations'!$H$23:$N$23,0))+'Input| Projects'!$AA247*INDEX('Input| Escalations'!$H$35:$N$35,MATCH('Calc| Project Costs'!S$9,'Input| Escalations'!$H$23:$N$23,0))+1</f>
        <v>1</v>
      </c>
      <c r="T247" s="192">
        <f>'Input| Projects'!$Y247*INDEX('Input| Escalations'!$H$33:$N$33,MATCH('Calc| Project Costs'!T$9,'Input| Escalations'!$H$23:$N$23,0))+'Input| Projects'!$Z247*INDEX('Input| Escalations'!$H$34:$N$34,MATCH('Calc| Project Costs'!T$9,'Input| Escalations'!$H$23:$N$23,0))+'Input| Projects'!$AA247*INDEX('Input| Escalations'!$H$35:$N$35,MATCH('Calc| Project Costs'!T$9,'Input| Escalations'!$H$23:$N$23,0))+1</f>
        <v>1</v>
      </c>
      <c r="U247" s="106"/>
      <c r="V247" s="186">
        <f t="shared" si="126"/>
        <v>8320.0348400000003</v>
      </c>
      <c r="W247" s="186">
        <f t="shared" si="127"/>
        <v>0</v>
      </c>
      <c r="X247" s="186">
        <f t="shared" si="128"/>
        <v>0</v>
      </c>
      <c r="Y247" s="186">
        <f t="shared" si="104"/>
        <v>0</v>
      </c>
      <c r="Z247" s="186">
        <f t="shared" si="105"/>
        <v>0</v>
      </c>
      <c r="AA247" s="186">
        <f t="shared" si="106"/>
        <v>0</v>
      </c>
      <c r="AB247" s="186">
        <f t="shared" si="107"/>
        <v>0</v>
      </c>
      <c r="AC247" s="106"/>
      <c r="AD247" s="186">
        <f>'Input| Projects'!Q247*N247*'Input| Escalations'!$K$19</f>
        <v>0</v>
      </c>
      <c r="AE247" s="186">
        <f>'Input| Projects'!R247*O247*'Input| Escalations'!$K$19</f>
        <v>0</v>
      </c>
      <c r="AF247" s="186">
        <f>'Input| Projects'!S247*P247*'Input| Escalations'!$K$19</f>
        <v>0</v>
      </c>
      <c r="AG247" s="186">
        <f>'Input| Projects'!T247*Q247*'Input| Escalations'!$K$19</f>
        <v>0</v>
      </c>
      <c r="AH247" s="186">
        <f>'Input| Projects'!U247*R247*'Input| Escalations'!$K$19</f>
        <v>0</v>
      </c>
      <c r="AI247" s="186">
        <f>'Input| Projects'!V247*S247*'Input| Escalations'!$K$19</f>
        <v>0</v>
      </c>
      <c r="AJ247" s="186">
        <f>'Input| Projects'!W247*T247*'Input| Escalations'!$K$19</f>
        <v>0</v>
      </c>
      <c r="AK247" s="106"/>
      <c r="AL247" s="186">
        <f>IFERROR(IF('Input| Overheads'!$C$42="Direct costs",SUMPRODUCT(--('Input| Projects'!$AC247="Yes"),'Calc| Overheads Allocation'!C$8,'Calc| Project Costs'!V247),IF('Input| Overheads'!$C$42="Internal labour",SUMPRODUCT(--('Input| Projects'!$AC247="Yes"),'Calc| Overheads Allocation'!C$8,'Calc| Project Costs'!V247,'Input| Projects'!$Y247),IF('Input| Overheads'!$C$42="DNSP defined",SUMPRODUCT(--('Input| Projects'!$AC247="Yes"),'Calc| Overheads Allocation'!C$61,'Input| Projects'!$AF247),""))),"")</f>
        <v>929.24440000000004</v>
      </c>
      <c r="AM247" s="186">
        <f>IFERROR(IF('Input| Overheads'!$C$42="Direct costs",SUMPRODUCT(--('Input| Projects'!$AC247="Yes"),'Calc| Overheads Allocation'!D$8,'Calc| Project Costs'!W247),IF('Input| Overheads'!$C$42="Internal labour",SUMPRODUCT(--('Input| Projects'!$AC247="Yes"),'Calc| Overheads Allocation'!D$8,'Calc| Project Costs'!W247,'Input| Projects'!$Y247),IF('Input| Overheads'!$C$42="DNSP defined",SUMPRODUCT(--('Input| Projects'!$AC247="Yes"),'Calc| Overheads Allocation'!D$61,'Input| Projects'!$AF247),""))),"")</f>
        <v>0</v>
      </c>
      <c r="AN247" s="186">
        <f>IFERROR(IF('Input| Overheads'!$C$42="Direct costs",SUMPRODUCT(--('Input| Projects'!$AC247="Yes"),'Calc| Overheads Allocation'!E$8,'Calc| Project Costs'!X247),IF('Input| Overheads'!$C$42="Internal labour",SUMPRODUCT(--('Input| Projects'!$AC247="Yes"),'Calc| Overheads Allocation'!E$8,'Calc| Project Costs'!X247,'Input| Projects'!$Y247),IF('Input| Overheads'!$C$42="DNSP defined",SUMPRODUCT(--('Input| Projects'!$AC247="Yes"),'Calc| Overheads Allocation'!E$61,'Input| Projects'!$AF247),""))),"")</f>
        <v>0</v>
      </c>
      <c r="AO247" s="186">
        <f>IFERROR(IF('Input| Overheads'!$C$42="Direct costs",SUMPRODUCT(--('Input| Projects'!$AC247="Yes"),'Calc| Overheads Allocation'!F$8,'Calc| Project Costs'!Y247),IF('Input| Overheads'!$C$42="Internal labour",SUMPRODUCT(--('Input| Projects'!$AC247="Yes"),'Calc| Overheads Allocation'!F$8,'Calc| Project Costs'!Y247,'Input| Projects'!$Y247),IF('Input| Overheads'!$C$42="DNSP defined",SUMPRODUCT(--('Input| Projects'!$AC247="Yes"),'Calc| Overheads Allocation'!F$61,'Input| Projects'!$AF247),""))),"")</f>
        <v>0</v>
      </c>
      <c r="AP247" s="186">
        <f>IFERROR(IF('Input| Overheads'!$C$42="Direct costs",SUMPRODUCT(--('Input| Projects'!$AC247="Yes"),'Calc| Overheads Allocation'!G$8,'Calc| Project Costs'!Z247),IF('Input| Overheads'!$C$42="Internal labour",SUMPRODUCT(--('Input| Projects'!$AC247="Yes"),'Calc| Overheads Allocation'!G$8,'Calc| Project Costs'!Z247,'Input| Projects'!$Y247),IF('Input| Overheads'!$C$42="DNSP defined",SUMPRODUCT(--('Input| Projects'!$AC247="Yes"),'Calc| Overheads Allocation'!G$61,'Input| Projects'!$AF247),""))),"")</f>
        <v>0</v>
      </c>
      <c r="AQ247" s="186">
        <f>IFERROR(IF('Input| Overheads'!$C$42="Direct costs",SUMPRODUCT(--('Input| Projects'!$AC247="Yes"),'Calc| Overheads Allocation'!H$8,'Calc| Project Costs'!AA247),IF('Input| Overheads'!$C$42="Internal labour",SUMPRODUCT(--('Input| Projects'!$AC247="Yes"),'Calc| Overheads Allocation'!H$8,'Calc| Project Costs'!AA247,'Input| Projects'!$Y247),IF('Input| Overheads'!$C$42="DNSP defined",SUMPRODUCT(--('Input| Projects'!$AC247="Yes"),'Calc| Overheads Allocation'!H$61,'Input| Projects'!$AF247),""))),"")</f>
        <v>0</v>
      </c>
      <c r="AR247" s="186">
        <f>IFERROR(IF('Input| Overheads'!$C$42="Direct costs",SUMPRODUCT(--('Input| Projects'!$AC247="Yes"),'Calc| Overheads Allocation'!I$8,'Calc| Project Costs'!AB247),IF('Input| Overheads'!$C$42="Internal labour",SUMPRODUCT(--('Input| Projects'!$AC247="Yes"),'Calc| Overheads Allocation'!I$8,'Calc| Project Costs'!AB247,'Input| Projects'!$Y247),IF('Input| Overheads'!$C$42="DNSP defined",SUMPRODUCT(--('Input| Projects'!$AC247="Yes"),'Calc| Overheads Allocation'!I$61,'Input| Projects'!$AF247),""))),"")</f>
        <v>0</v>
      </c>
      <c r="AS247" s="106"/>
      <c r="AT247" s="186">
        <f>IFERROR(IF('Input| Overheads'!$C$42="Direct costs",SUMPRODUCT(--('Input| Projects'!$AD247="Yes"),'Calc| Overheads Allocation'!C$9,'Calc| Project Costs'!V247),IF('Input| Overheads'!$C$42="Internal labour",SUMPRODUCT(--('Input| Projects'!$AD247="Yes"),'Calc| Overheads Allocation'!C$9,'Calc| Project Costs'!V247,'Input| Projects'!$Y247),IF('Input| Overheads'!$C$42="DNSP defined",SUMPRODUCT(--('Input| Projects'!$AD247="Yes"),'Calc| Overheads Allocation'!C$62,'Input| Projects'!$AG247),""))),"")</f>
        <v>0</v>
      </c>
      <c r="AU247" s="186">
        <f>IFERROR(IF('Input| Overheads'!$C$42="Direct costs",SUMPRODUCT(--('Input| Projects'!$AD247="Yes"),'Calc| Overheads Allocation'!D$9,'Calc| Project Costs'!W247),IF('Input| Overheads'!$C$42="Internal labour",SUMPRODUCT(--('Input| Projects'!$AD247="Yes"),'Calc| Overheads Allocation'!D$9,'Calc| Project Costs'!W247,'Input| Projects'!$Y247),IF('Input| Overheads'!$C$42="DNSP defined",SUMPRODUCT(--('Input| Projects'!$AD247="Yes"),'Calc| Overheads Allocation'!D$62,'Input| Projects'!$AG247),""))),"")</f>
        <v>0</v>
      </c>
      <c r="AV247" s="186">
        <f>IFERROR(IF('Input| Overheads'!$C$42="Direct costs",SUMPRODUCT(--('Input| Projects'!$AD247="Yes"),'Calc| Overheads Allocation'!E$9,'Calc| Project Costs'!X247),IF('Input| Overheads'!$C$42="Internal labour",SUMPRODUCT(--('Input| Projects'!$AD247="Yes"),'Calc| Overheads Allocation'!E$9,'Calc| Project Costs'!X247,'Input| Projects'!$Y247),IF('Input| Overheads'!$C$42="DNSP defined",SUMPRODUCT(--('Input| Projects'!$AD247="Yes"),'Calc| Overheads Allocation'!E$62,'Input| Projects'!$AG247),""))),"")</f>
        <v>0</v>
      </c>
      <c r="AW247" s="186">
        <f>IFERROR(IF('Input| Overheads'!$C$42="Direct costs",SUMPRODUCT(--('Input| Projects'!$AD247="Yes"),'Calc| Overheads Allocation'!F$9,'Calc| Project Costs'!Y247),IF('Input| Overheads'!$C$42="Internal labour",SUMPRODUCT(--('Input| Projects'!$AD247="Yes"),'Calc| Overheads Allocation'!F$9,'Calc| Project Costs'!Y247,'Input| Projects'!$Y247),IF('Input| Overheads'!$C$42="DNSP defined",SUMPRODUCT(--('Input| Projects'!$AD247="Yes"),'Calc| Overheads Allocation'!F$62,'Input| Projects'!$AG247),""))),"")</f>
        <v>0</v>
      </c>
      <c r="AX247" s="186">
        <f>IFERROR(IF('Input| Overheads'!$C$42="Direct costs",SUMPRODUCT(--('Input| Projects'!$AD247="Yes"),'Calc| Overheads Allocation'!G$9,'Calc| Project Costs'!Z247),IF('Input| Overheads'!$C$42="Internal labour",SUMPRODUCT(--('Input| Projects'!$AD247="Yes"),'Calc| Overheads Allocation'!G$9,'Calc| Project Costs'!Z247,'Input| Projects'!$Y247),IF('Input| Overheads'!$C$42="DNSP defined",SUMPRODUCT(--('Input| Projects'!$AD247="Yes"),'Calc| Overheads Allocation'!G$62,'Input| Projects'!$AG247),""))),"")</f>
        <v>0</v>
      </c>
      <c r="AY247" s="186">
        <f>IFERROR(IF('Input| Overheads'!$C$42="Direct costs",SUMPRODUCT(--('Input| Projects'!$AD247="Yes"),'Calc| Overheads Allocation'!H$9,'Calc| Project Costs'!AA247),IF('Input| Overheads'!$C$42="Internal labour",SUMPRODUCT(--('Input| Projects'!$AD247="Yes"),'Calc| Overheads Allocation'!H$9,'Calc| Project Costs'!AA247,'Input| Projects'!$Y247),IF('Input| Overheads'!$C$42="DNSP defined",SUMPRODUCT(--('Input| Projects'!$AD247="Yes"),'Calc| Overheads Allocation'!H$62,'Input| Projects'!$AG247),""))),"")</f>
        <v>0</v>
      </c>
      <c r="AZ247" s="186">
        <f>IFERROR(IF('Input| Overheads'!$C$42="Direct costs",SUMPRODUCT(--('Input| Projects'!$AD247="Yes"),'Calc| Overheads Allocation'!I$9,'Calc| Project Costs'!AB247),IF('Input| Overheads'!$C$42="Internal labour",SUMPRODUCT(--('Input| Projects'!$AD247="Yes"),'Calc| Overheads Allocation'!I$9,'Calc| Project Costs'!AB247,'Input| Projects'!$Y247),IF('Input| Overheads'!$C$42="DNSP defined",SUMPRODUCT(--('Input| Projects'!$AD247="Yes"),'Calc| Overheads Allocation'!I$62,'Input| Projects'!$AG247),""))),"")</f>
        <v>0</v>
      </c>
      <c r="BA247" s="106"/>
      <c r="BB247" s="186">
        <f t="shared" si="129"/>
        <v>929.24440000000004</v>
      </c>
      <c r="BC247" s="186">
        <f t="shared" si="130"/>
        <v>0</v>
      </c>
      <c r="BD247" s="186">
        <f t="shared" si="131"/>
        <v>0</v>
      </c>
      <c r="BE247" s="186">
        <f t="shared" si="108"/>
        <v>0</v>
      </c>
      <c r="BF247" s="186">
        <f t="shared" si="109"/>
        <v>0</v>
      </c>
      <c r="BG247" s="186">
        <f t="shared" si="110"/>
        <v>0</v>
      </c>
      <c r="BH247" s="186">
        <f t="shared" si="111"/>
        <v>0</v>
      </c>
      <c r="BI247" s="97"/>
      <c r="BJ247" s="186">
        <f t="shared" si="112"/>
        <v>0</v>
      </c>
      <c r="BK247" s="186" t="str">
        <f t="shared" si="113"/>
        <v/>
      </c>
      <c r="BL247" s="186" t="str">
        <f t="shared" si="114"/>
        <v/>
      </c>
      <c r="BM247" s="186" t="str">
        <f t="shared" si="115"/>
        <v/>
      </c>
      <c r="BN247" s="186" t="str">
        <f t="shared" si="116"/>
        <v/>
      </c>
      <c r="BO247" s="186" t="str">
        <f t="shared" si="117"/>
        <v/>
      </c>
      <c r="BP247" s="186" t="str">
        <f t="shared" si="118"/>
        <v/>
      </c>
      <c r="BQ247" s="97"/>
      <c r="BR247" s="186">
        <f t="shared" si="119"/>
        <v>9249.2792399999998</v>
      </c>
      <c r="BS247" s="186">
        <f t="shared" si="120"/>
        <v>0</v>
      </c>
      <c r="BT247" s="222">
        <f t="shared" si="121"/>
        <v>0</v>
      </c>
      <c r="BU247" s="222">
        <f t="shared" si="122"/>
        <v>0</v>
      </c>
      <c r="BV247" s="222">
        <f t="shared" si="123"/>
        <v>0</v>
      </c>
      <c r="BW247" s="222">
        <f t="shared" si="124"/>
        <v>0</v>
      </c>
      <c r="BX247" s="222">
        <f t="shared" si="125"/>
        <v>0</v>
      </c>
      <c r="BY247" s="106"/>
      <c r="BZ247" s="197">
        <f>IF(SUMIF('Input| Projects'!$AS$8:$CP$8,"Dx",'Input| Projects'!$AS247:$CP247)=0,"",SUMIF('Input| Projects'!$AS$8:$CP$8,"Dx",'Input| Projects'!$AS247:$CP247))</f>
        <v>1</v>
      </c>
      <c r="CA247" s="197" t="str">
        <f>IF(SUMIF('Input| Projects'!$AS$8:$CP$8,"Tx",'Input| Projects'!$AS247:$CP247)=0,"",SUMIF('Input| Projects'!$AS$8:$CP$8,"Tx",'Input| Projects'!$AS247:$CP247))</f>
        <v/>
      </c>
      <c r="CB247" s="150" t="str">
        <f t="shared" si="132"/>
        <v/>
      </c>
    </row>
    <row r="248" spans="2:80" x14ac:dyDescent="0.2">
      <c r="B248" s="201">
        <f>IFERROR('Input| Projects'!B248,"")</f>
        <v>239</v>
      </c>
      <c r="C248" s="42" t="str">
        <f>IFERROR(IF('Input| Projects'!C248="","",'Input| Projects'!C248),"")</f>
        <v>Install LV Spreaders-Bushfires</v>
      </c>
      <c r="D248" s="42" t="str">
        <f>IFERROR(IF('Input| Projects'!D248="","",'Input| Projects'!D248),"")</f>
        <v>REP_04.02.08</v>
      </c>
      <c r="E248" s="104"/>
      <c r="F248" s="190">
        <f>IFERROR('Input| Projects'!I248*'Input| Escalations'!$K$19,"")</f>
        <v>9.6657000000000011</v>
      </c>
      <c r="G248" s="190">
        <f>IFERROR('Input| Projects'!J248*'Input| Escalations'!$K$19,"")</f>
        <v>0</v>
      </c>
      <c r="H248" s="190">
        <f>IFERROR('Input| Projects'!K248*'Input| Escalations'!$K$19,"")</f>
        <v>0</v>
      </c>
      <c r="I248" s="190">
        <f>IFERROR('Input| Projects'!L248*'Input| Escalations'!$K$19,"")</f>
        <v>0</v>
      </c>
      <c r="J248" s="190">
        <f>IFERROR('Input| Projects'!M248*'Input| Escalations'!$K$19,"")</f>
        <v>0</v>
      </c>
      <c r="K248" s="190">
        <f>IFERROR('Input| Projects'!N248*'Input| Escalations'!$K$19,"")</f>
        <v>0</v>
      </c>
      <c r="L248" s="190">
        <f>IFERROR('Input| Projects'!O248*'Input| Escalations'!$K$19,"")</f>
        <v>0</v>
      </c>
      <c r="M248" s="150" t="str">
        <f>IF(ABS(SUM(F248:L248)-(SUM('Input| Projects'!I248:O248)*'Input| Escalations'!$K$19))&lt;0.0000001,"",1)</f>
        <v/>
      </c>
      <c r="N248" s="192">
        <f>'Input| Projects'!$Y248*INDEX('Input| Escalations'!$H$33:$N$33,MATCH('Calc| Project Costs'!N$9,'Input| Escalations'!$H$23:$N$23,0))+'Input| Projects'!$Z248*INDEX('Input| Escalations'!$H$34:$N$34,MATCH('Calc| Project Costs'!N$9,'Input| Escalations'!$H$23:$N$23,0))+'Input| Projects'!$AA248*INDEX('Input| Escalations'!$H$35:$N$35,MATCH('Calc| Project Costs'!N$9,'Input| Escalations'!$H$23:$N$23,0))+1</f>
        <v>1</v>
      </c>
      <c r="O248" s="192">
        <f>'Input| Projects'!$Y248*INDEX('Input| Escalations'!$H$33:$N$33,MATCH('Calc| Project Costs'!O$9,'Input| Escalations'!$H$23:$N$23,0))+'Input| Projects'!$Z248*INDEX('Input| Escalations'!$H$34:$N$34,MATCH('Calc| Project Costs'!O$9,'Input| Escalations'!$H$23:$N$23,0))+'Input| Projects'!$AA248*INDEX('Input| Escalations'!$H$35:$N$35,MATCH('Calc| Project Costs'!O$9,'Input| Escalations'!$H$23:$N$23,0))+1</f>
        <v>1</v>
      </c>
      <c r="P248" s="192">
        <f>'Input| Projects'!$Y248*INDEX('Input| Escalations'!$H$33:$N$33,MATCH('Calc| Project Costs'!P$9,'Input| Escalations'!$H$23:$N$23,0))+'Input| Projects'!$Z248*INDEX('Input| Escalations'!$H$34:$N$34,MATCH('Calc| Project Costs'!P$9,'Input| Escalations'!$H$23:$N$23,0))+'Input| Projects'!$AA248*INDEX('Input| Escalations'!$H$35:$N$35,MATCH('Calc| Project Costs'!P$9,'Input| Escalations'!$H$23:$N$23,0))+1</f>
        <v>1</v>
      </c>
      <c r="Q248" s="192">
        <f>'Input| Projects'!$Y248*INDEX('Input| Escalations'!$H$33:$N$33,MATCH('Calc| Project Costs'!Q$9,'Input| Escalations'!$H$23:$N$23,0))+'Input| Projects'!$Z248*INDEX('Input| Escalations'!$H$34:$N$34,MATCH('Calc| Project Costs'!Q$9,'Input| Escalations'!$H$23:$N$23,0))+'Input| Projects'!$AA248*INDEX('Input| Escalations'!$H$35:$N$35,MATCH('Calc| Project Costs'!Q$9,'Input| Escalations'!$H$23:$N$23,0))+1</f>
        <v>1</v>
      </c>
      <c r="R248" s="192">
        <f>'Input| Projects'!$Y248*INDEX('Input| Escalations'!$H$33:$N$33,MATCH('Calc| Project Costs'!R$9,'Input| Escalations'!$H$23:$N$23,0))+'Input| Projects'!$Z248*INDEX('Input| Escalations'!$H$34:$N$34,MATCH('Calc| Project Costs'!R$9,'Input| Escalations'!$H$23:$N$23,0))+'Input| Projects'!$AA248*INDEX('Input| Escalations'!$H$35:$N$35,MATCH('Calc| Project Costs'!R$9,'Input| Escalations'!$H$23:$N$23,0))+1</f>
        <v>1</v>
      </c>
      <c r="S248" s="192">
        <f>'Input| Projects'!$Y248*INDEX('Input| Escalations'!$H$33:$N$33,MATCH('Calc| Project Costs'!S$9,'Input| Escalations'!$H$23:$N$23,0))+'Input| Projects'!$Z248*INDEX('Input| Escalations'!$H$34:$N$34,MATCH('Calc| Project Costs'!S$9,'Input| Escalations'!$H$23:$N$23,0))+'Input| Projects'!$AA248*INDEX('Input| Escalations'!$H$35:$N$35,MATCH('Calc| Project Costs'!S$9,'Input| Escalations'!$H$23:$N$23,0))+1</f>
        <v>1</v>
      </c>
      <c r="T248" s="192">
        <f>'Input| Projects'!$Y248*INDEX('Input| Escalations'!$H$33:$N$33,MATCH('Calc| Project Costs'!T$9,'Input| Escalations'!$H$23:$N$23,0))+'Input| Projects'!$Z248*INDEX('Input| Escalations'!$H$34:$N$34,MATCH('Calc| Project Costs'!T$9,'Input| Escalations'!$H$23:$N$23,0))+'Input| Projects'!$AA248*INDEX('Input| Escalations'!$H$35:$N$35,MATCH('Calc| Project Costs'!T$9,'Input| Escalations'!$H$23:$N$23,0))+1</f>
        <v>1</v>
      </c>
      <c r="U248" s="106"/>
      <c r="V248" s="186">
        <f t="shared" si="126"/>
        <v>9.6657000000000011</v>
      </c>
      <c r="W248" s="186">
        <f t="shared" si="127"/>
        <v>0</v>
      </c>
      <c r="X248" s="186">
        <f t="shared" si="128"/>
        <v>0</v>
      </c>
      <c r="Y248" s="186">
        <f t="shared" si="104"/>
        <v>0</v>
      </c>
      <c r="Z248" s="186">
        <f t="shared" si="105"/>
        <v>0</v>
      </c>
      <c r="AA248" s="186">
        <f t="shared" si="106"/>
        <v>0</v>
      </c>
      <c r="AB248" s="186">
        <f t="shared" si="107"/>
        <v>0</v>
      </c>
      <c r="AC248" s="106"/>
      <c r="AD248" s="186">
        <f>'Input| Projects'!Q248*N248*'Input| Escalations'!$K$19</f>
        <v>0</v>
      </c>
      <c r="AE248" s="186">
        <f>'Input| Projects'!R248*O248*'Input| Escalations'!$K$19</f>
        <v>0</v>
      </c>
      <c r="AF248" s="186">
        <f>'Input| Projects'!S248*P248*'Input| Escalations'!$K$19</f>
        <v>0</v>
      </c>
      <c r="AG248" s="186">
        <f>'Input| Projects'!T248*Q248*'Input| Escalations'!$K$19</f>
        <v>0</v>
      </c>
      <c r="AH248" s="186">
        <f>'Input| Projects'!U248*R248*'Input| Escalations'!$K$19</f>
        <v>0</v>
      </c>
      <c r="AI248" s="186">
        <f>'Input| Projects'!V248*S248*'Input| Escalations'!$K$19</f>
        <v>0</v>
      </c>
      <c r="AJ248" s="186">
        <f>'Input| Projects'!W248*T248*'Input| Escalations'!$K$19</f>
        <v>0</v>
      </c>
      <c r="AK248" s="106"/>
      <c r="AL248" s="186">
        <f>IFERROR(IF('Input| Overheads'!$C$42="Direct costs",SUMPRODUCT(--('Input| Projects'!$AC248="Yes"),'Calc| Overheads Allocation'!C$8,'Calc| Project Costs'!V248),IF('Input| Overheads'!$C$42="Internal labour",SUMPRODUCT(--('Input| Projects'!$AC248="Yes"),'Calc| Overheads Allocation'!C$8,'Calc| Project Costs'!V248,'Input| Projects'!$Y248),IF('Input| Overheads'!$C$42="DNSP defined",SUMPRODUCT(--('Input| Projects'!$AC248="Yes"),'Calc| Overheads Allocation'!C$61,'Input| Projects'!$AF248),""))),"")</f>
        <v>6.0014399999999997</v>
      </c>
      <c r="AM248" s="186">
        <f>IFERROR(IF('Input| Overheads'!$C$42="Direct costs",SUMPRODUCT(--('Input| Projects'!$AC248="Yes"),'Calc| Overheads Allocation'!D$8,'Calc| Project Costs'!W248),IF('Input| Overheads'!$C$42="Internal labour",SUMPRODUCT(--('Input| Projects'!$AC248="Yes"),'Calc| Overheads Allocation'!D$8,'Calc| Project Costs'!W248,'Input| Projects'!$Y248),IF('Input| Overheads'!$C$42="DNSP defined",SUMPRODUCT(--('Input| Projects'!$AC248="Yes"),'Calc| Overheads Allocation'!D$61,'Input| Projects'!$AF248),""))),"")</f>
        <v>0</v>
      </c>
      <c r="AN248" s="186">
        <f>IFERROR(IF('Input| Overheads'!$C$42="Direct costs",SUMPRODUCT(--('Input| Projects'!$AC248="Yes"),'Calc| Overheads Allocation'!E$8,'Calc| Project Costs'!X248),IF('Input| Overheads'!$C$42="Internal labour",SUMPRODUCT(--('Input| Projects'!$AC248="Yes"),'Calc| Overheads Allocation'!E$8,'Calc| Project Costs'!X248,'Input| Projects'!$Y248),IF('Input| Overheads'!$C$42="DNSP defined",SUMPRODUCT(--('Input| Projects'!$AC248="Yes"),'Calc| Overheads Allocation'!E$61,'Input| Projects'!$AF248),""))),"")</f>
        <v>0</v>
      </c>
      <c r="AO248" s="186">
        <f>IFERROR(IF('Input| Overheads'!$C$42="Direct costs",SUMPRODUCT(--('Input| Projects'!$AC248="Yes"),'Calc| Overheads Allocation'!F$8,'Calc| Project Costs'!Y248),IF('Input| Overheads'!$C$42="Internal labour",SUMPRODUCT(--('Input| Projects'!$AC248="Yes"),'Calc| Overheads Allocation'!F$8,'Calc| Project Costs'!Y248,'Input| Projects'!$Y248),IF('Input| Overheads'!$C$42="DNSP defined",SUMPRODUCT(--('Input| Projects'!$AC248="Yes"),'Calc| Overheads Allocation'!F$61,'Input| Projects'!$AF248),""))),"")</f>
        <v>0</v>
      </c>
      <c r="AP248" s="186">
        <f>IFERROR(IF('Input| Overheads'!$C$42="Direct costs",SUMPRODUCT(--('Input| Projects'!$AC248="Yes"),'Calc| Overheads Allocation'!G$8,'Calc| Project Costs'!Z248),IF('Input| Overheads'!$C$42="Internal labour",SUMPRODUCT(--('Input| Projects'!$AC248="Yes"),'Calc| Overheads Allocation'!G$8,'Calc| Project Costs'!Z248,'Input| Projects'!$Y248),IF('Input| Overheads'!$C$42="DNSP defined",SUMPRODUCT(--('Input| Projects'!$AC248="Yes"),'Calc| Overheads Allocation'!G$61,'Input| Projects'!$AF248),""))),"")</f>
        <v>0</v>
      </c>
      <c r="AQ248" s="186">
        <f>IFERROR(IF('Input| Overheads'!$C$42="Direct costs",SUMPRODUCT(--('Input| Projects'!$AC248="Yes"),'Calc| Overheads Allocation'!H$8,'Calc| Project Costs'!AA248),IF('Input| Overheads'!$C$42="Internal labour",SUMPRODUCT(--('Input| Projects'!$AC248="Yes"),'Calc| Overheads Allocation'!H$8,'Calc| Project Costs'!AA248,'Input| Projects'!$Y248),IF('Input| Overheads'!$C$42="DNSP defined",SUMPRODUCT(--('Input| Projects'!$AC248="Yes"),'Calc| Overheads Allocation'!H$61,'Input| Projects'!$AF248),""))),"")</f>
        <v>0</v>
      </c>
      <c r="AR248" s="186">
        <f>IFERROR(IF('Input| Overheads'!$C$42="Direct costs",SUMPRODUCT(--('Input| Projects'!$AC248="Yes"),'Calc| Overheads Allocation'!I$8,'Calc| Project Costs'!AB248),IF('Input| Overheads'!$C$42="Internal labour",SUMPRODUCT(--('Input| Projects'!$AC248="Yes"),'Calc| Overheads Allocation'!I$8,'Calc| Project Costs'!AB248,'Input| Projects'!$Y248),IF('Input| Overheads'!$C$42="DNSP defined",SUMPRODUCT(--('Input| Projects'!$AC248="Yes"),'Calc| Overheads Allocation'!I$61,'Input| Projects'!$AF248),""))),"")</f>
        <v>0</v>
      </c>
      <c r="AS248" s="106"/>
      <c r="AT248" s="186">
        <f>IFERROR(IF('Input| Overheads'!$C$42="Direct costs",SUMPRODUCT(--('Input| Projects'!$AD248="Yes"),'Calc| Overheads Allocation'!C$9,'Calc| Project Costs'!V248),IF('Input| Overheads'!$C$42="Internal labour",SUMPRODUCT(--('Input| Projects'!$AD248="Yes"),'Calc| Overheads Allocation'!C$9,'Calc| Project Costs'!V248,'Input| Projects'!$Y248),IF('Input| Overheads'!$C$42="DNSP defined",SUMPRODUCT(--('Input| Projects'!$AD248="Yes"),'Calc| Overheads Allocation'!C$62,'Input| Projects'!$AG248),""))),"")</f>
        <v>0</v>
      </c>
      <c r="AU248" s="186">
        <f>IFERROR(IF('Input| Overheads'!$C$42="Direct costs",SUMPRODUCT(--('Input| Projects'!$AD248="Yes"),'Calc| Overheads Allocation'!D$9,'Calc| Project Costs'!W248),IF('Input| Overheads'!$C$42="Internal labour",SUMPRODUCT(--('Input| Projects'!$AD248="Yes"),'Calc| Overheads Allocation'!D$9,'Calc| Project Costs'!W248,'Input| Projects'!$Y248),IF('Input| Overheads'!$C$42="DNSP defined",SUMPRODUCT(--('Input| Projects'!$AD248="Yes"),'Calc| Overheads Allocation'!D$62,'Input| Projects'!$AG248),""))),"")</f>
        <v>0</v>
      </c>
      <c r="AV248" s="186">
        <f>IFERROR(IF('Input| Overheads'!$C$42="Direct costs",SUMPRODUCT(--('Input| Projects'!$AD248="Yes"),'Calc| Overheads Allocation'!E$9,'Calc| Project Costs'!X248),IF('Input| Overheads'!$C$42="Internal labour",SUMPRODUCT(--('Input| Projects'!$AD248="Yes"),'Calc| Overheads Allocation'!E$9,'Calc| Project Costs'!X248,'Input| Projects'!$Y248),IF('Input| Overheads'!$C$42="DNSP defined",SUMPRODUCT(--('Input| Projects'!$AD248="Yes"),'Calc| Overheads Allocation'!E$62,'Input| Projects'!$AG248),""))),"")</f>
        <v>0</v>
      </c>
      <c r="AW248" s="186">
        <f>IFERROR(IF('Input| Overheads'!$C$42="Direct costs",SUMPRODUCT(--('Input| Projects'!$AD248="Yes"),'Calc| Overheads Allocation'!F$9,'Calc| Project Costs'!Y248),IF('Input| Overheads'!$C$42="Internal labour",SUMPRODUCT(--('Input| Projects'!$AD248="Yes"),'Calc| Overheads Allocation'!F$9,'Calc| Project Costs'!Y248,'Input| Projects'!$Y248),IF('Input| Overheads'!$C$42="DNSP defined",SUMPRODUCT(--('Input| Projects'!$AD248="Yes"),'Calc| Overheads Allocation'!F$62,'Input| Projects'!$AG248),""))),"")</f>
        <v>0</v>
      </c>
      <c r="AX248" s="186">
        <f>IFERROR(IF('Input| Overheads'!$C$42="Direct costs",SUMPRODUCT(--('Input| Projects'!$AD248="Yes"),'Calc| Overheads Allocation'!G$9,'Calc| Project Costs'!Z248),IF('Input| Overheads'!$C$42="Internal labour",SUMPRODUCT(--('Input| Projects'!$AD248="Yes"),'Calc| Overheads Allocation'!G$9,'Calc| Project Costs'!Z248,'Input| Projects'!$Y248),IF('Input| Overheads'!$C$42="DNSP defined",SUMPRODUCT(--('Input| Projects'!$AD248="Yes"),'Calc| Overheads Allocation'!G$62,'Input| Projects'!$AG248),""))),"")</f>
        <v>0</v>
      </c>
      <c r="AY248" s="186">
        <f>IFERROR(IF('Input| Overheads'!$C$42="Direct costs",SUMPRODUCT(--('Input| Projects'!$AD248="Yes"),'Calc| Overheads Allocation'!H$9,'Calc| Project Costs'!AA248),IF('Input| Overheads'!$C$42="Internal labour",SUMPRODUCT(--('Input| Projects'!$AD248="Yes"),'Calc| Overheads Allocation'!H$9,'Calc| Project Costs'!AA248,'Input| Projects'!$Y248),IF('Input| Overheads'!$C$42="DNSP defined",SUMPRODUCT(--('Input| Projects'!$AD248="Yes"),'Calc| Overheads Allocation'!H$62,'Input| Projects'!$AG248),""))),"")</f>
        <v>0</v>
      </c>
      <c r="AZ248" s="186">
        <f>IFERROR(IF('Input| Overheads'!$C$42="Direct costs",SUMPRODUCT(--('Input| Projects'!$AD248="Yes"),'Calc| Overheads Allocation'!I$9,'Calc| Project Costs'!AB248),IF('Input| Overheads'!$C$42="Internal labour",SUMPRODUCT(--('Input| Projects'!$AD248="Yes"),'Calc| Overheads Allocation'!I$9,'Calc| Project Costs'!AB248,'Input| Projects'!$Y248),IF('Input| Overheads'!$C$42="DNSP defined",SUMPRODUCT(--('Input| Projects'!$AD248="Yes"),'Calc| Overheads Allocation'!I$62,'Input| Projects'!$AG248),""))),"")</f>
        <v>0</v>
      </c>
      <c r="BA248" s="106"/>
      <c r="BB248" s="186">
        <f t="shared" si="129"/>
        <v>6.0014399999999997</v>
      </c>
      <c r="BC248" s="186">
        <f t="shared" si="130"/>
        <v>0</v>
      </c>
      <c r="BD248" s="186">
        <f t="shared" si="131"/>
        <v>0</v>
      </c>
      <c r="BE248" s="186">
        <f t="shared" si="108"/>
        <v>0</v>
      </c>
      <c r="BF248" s="186">
        <f t="shared" si="109"/>
        <v>0</v>
      </c>
      <c r="BG248" s="186">
        <f t="shared" si="110"/>
        <v>0</v>
      </c>
      <c r="BH248" s="186">
        <f t="shared" si="111"/>
        <v>0</v>
      </c>
      <c r="BI248" s="97"/>
      <c r="BJ248" s="186">
        <f t="shared" si="112"/>
        <v>0</v>
      </c>
      <c r="BK248" s="186" t="str">
        <f t="shared" si="113"/>
        <v/>
      </c>
      <c r="BL248" s="186" t="str">
        <f t="shared" si="114"/>
        <v/>
      </c>
      <c r="BM248" s="186" t="str">
        <f t="shared" si="115"/>
        <v/>
      </c>
      <c r="BN248" s="186" t="str">
        <f t="shared" si="116"/>
        <v/>
      </c>
      <c r="BO248" s="186" t="str">
        <f t="shared" si="117"/>
        <v/>
      </c>
      <c r="BP248" s="186" t="str">
        <f t="shared" si="118"/>
        <v/>
      </c>
      <c r="BQ248" s="97"/>
      <c r="BR248" s="186">
        <f t="shared" si="119"/>
        <v>15.66714</v>
      </c>
      <c r="BS248" s="186">
        <f t="shared" si="120"/>
        <v>0</v>
      </c>
      <c r="BT248" s="222">
        <f t="shared" si="121"/>
        <v>0</v>
      </c>
      <c r="BU248" s="222">
        <f t="shared" si="122"/>
        <v>0</v>
      </c>
      <c r="BV248" s="222">
        <f t="shared" si="123"/>
        <v>0</v>
      </c>
      <c r="BW248" s="222">
        <f t="shared" si="124"/>
        <v>0</v>
      </c>
      <c r="BX248" s="222">
        <f t="shared" si="125"/>
        <v>0</v>
      </c>
      <c r="BY248" s="106"/>
      <c r="BZ248" s="197">
        <f>IF(SUMIF('Input| Projects'!$AS$8:$CP$8,"Dx",'Input| Projects'!$AS248:$CP248)=0,"",SUMIF('Input| Projects'!$AS$8:$CP$8,"Dx",'Input| Projects'!$AS248:$CP248))</f>
        <v>1</v>
      </c>
      <c r="CA248" s="197" t="str">
        <f>IF(SUMIF('Input| Projects'!$AS$8:$CP$8,"Tx",'Input| Projects'!$AS248:$CP248)=0,"",SUMIF('Input| Projects'!$AS$8:$CP$8,"Tx",'Input| Projects'!$AS248:$CP248))</f>
        <v/>
      </c>
      <c r="CB248" s="150" t="str">
        <f t="shared" si="132"/>
        <v/>
      </c>
    </row>
    <row r="249" spans="2:80" x14ac:dyDescent="0.2">
      <c r="B249" s="201">
        <f>IFERROR('Input| Projects'!B249,"")</f>
        <v>240</v>
      </c>
      <c r="C249" s="42" t="str">
        <f>IFERROR(IF('Input| Projects'!C249="","",'Input| Projects'!C249),"")</f>
        <v>REP 11kV UGOHs (No.)</v>
      </c>
      <c r="D249" s="42" t="str">
        <f>IFERROR(IF('Input| Projects'!D249="","",'Input| Projects'!D249),"")</f>
        <v>REP_04.02.11</v>
      </c>
      <c r="E249" s="104"/>
      <c r="F249" s="190">
        <f>IFERROR('Input| Projects'!I249*'Input| Escalations'!$K$19,"")</f>
        <v>1513.4407999999999</v>
      </c>
      <c r="G249" s="190">
        <f>IFERROR('Input| Projects'!J249*'Input| Escalations'!$K$19,"")</f>
        <v>0</v>
      </c>
      <c r="H249" s="190">
        <f>IFERROR('Input| Projects'!K249*'Input| Escalations'!$K$19,"")</f>
        <v>0</v>
      </c>
      <c r="I249" s="190">
        <f>IFERROR('Input| Projects'!L249*'Input| Escalations'!$K$19,"")</f>
        <v>0</v>
      </c>
      <c r="J249" s="190">
        <f>IFERROR('Input| Projects'!M249*'Input| Escalations'!$K$19,"")</f>
        <v>0</v>
      </c>
      <c r="K249" s="190">
        <f>IFERROR('Input| Projects'!N249*'Input| Escalations'!$K$19,"")</f>
        <v>0</v>
      </c>
      <c r="L249" s="190">
        <f>IFERROR('Input| Projects'!O249*'Input| Escalations'!$K$19,"")</f>
        <v>0</v>
      </c>
      <c r="M249" s="150" t="str">
        <f>IF(ABS(SUM(F249:L249)-(SUM('Input| Projects'!I249:O249)*'Input| Escalations'!$K$19))&lt;0.0000001,"",1)</f>
        <v/>
      </c>
      <c r="N249" s="192">
        <f>'Input| Projects'!$Y249*INDEX('Input| Escalations'!$H$33:$N$33,MATCH('Calc| Project Costs'!N$9,'Input| Escalations'!$H$23:$N$23,0))+'Input| Projects'!$Z249*INDEX('Input| Escalations'!$H$34:$N$34,MATCH('Calc| Project Costs'!N$9,'Input| Escalations'!$H$23:$N$23,0))+'Input| Projects'!$AA249*INDEX('Input| Escalations'!$H$35:$N$35,MATCH('Calc| Project Costs'!N$9,'Input| Escalations'!$H$23:$N$23,0))+1</f>
        <v>1</v>
      </c>
      <c r="O249" s="192">
        <f>'Input| Projects'!$Y249*INDEX('Input| Escalations'!$H$33:$N$33,MATCH('Calc| Project Costs'!O$9,'Input| Escalations'!$H$23:$N$23,0))+'Input| Projects'!$Z249*INDEX('Input| Escalations'!$H$34:$N$34,MATCH('Calc| Project Costs'!O$9,'Input| Escalations'!$H$23:$N$23,0))+'Input| Projects'!$AA249*INDEX('Input| Escalations'!$H$35:$N$35,MATCH('Calc| Project Costs'!O$9,'Input| Escalations'!$H$23:$N$23,0))+1</f>
        <v>1</v>
      </c>
      <c r="P249" s="192">
        <f>'Input| Projects'!$Y249*INDEX('Input| Escalations'!$H$33:$N$33,MATCH('Calc| Project Costs'!P$9,'Input| Escalations'!$H$23:$N$23,0))+'Input| Projects'!$Z249*INDEX('Input| Escalations'!$H$34:$N$34,MATCH('Calc| Project Costs'!P$9,'Input| Escalations'!$H$23:$N$23,0))+'Input| Projects'!$AA249*INDEX('Input| Escalations'!$H$35:$N$35,MATCH('Calc| Project Costs'!P$9,'Input| Escalations'!$H$23:$N$23,0))+1</f>
        <v>1</v>
      </c>
      <c r="Q249" s="192">
        <f>'Input| Projects'!$Y249*INDEX('Input| Escalations'!$H$33:$N$33,MATCH('Calc| Project Costs'!Q$9,'Input| Escalations'!$H$23:$N$23,0))+'Input| Projects'!$Z249*INDEX('Input| Escalations'!$H$34:$N$34,MATCH('Calc| Project Costs'!Q$9,'Input| Escalations'!$H$23:$N$23,0))+'Input| Projects'!$AA249*INDEX('Input| Escalations'!$H$35:$N$35,MATCH('Calc| Project Costs'!Q$9,'Input| Escalations'!$H$23:$N$23,0))+1</f>
        <v>1</v>
      </c>
      <c r="R249" s="192">
        <f>'Input| Projects'!$Y249*INDEX('Input| Escalations'!$H$33:$N$33,MATCH('Calc| Project Costs'!R$9,'Input| Escalations'!$H$23:$N$23,0))+'Input| Projects'!$Z249*INDEX('Input| Escalations'!$H$34:$N$34,MATCH('Calc| Project Costs'!R$9,'Input| Escalations'!$H$23:$N$23,0))+'Input| Projects'!$AA249*INDEX('Input| Escalations'!$H$35:$N$35,MATCH('Calc| Project Costs'!R$9,'Input| Escalations'!$H$23:$N$23,0))+1</f>
        <v>1</v>
      </c>
      <c r="S249" s="192">
        <f>'Input| Projects'!$Y249*INDEX('Input| Escalations'!$H$33:$N$33,MATCH('Calc| Project Costs'!S$9,'Input| Escalations'!$H$23:$N$23,0))+'Input| Projects'!$Z249*INDEX('Input| Escalations'!$H$34:$N$34,MATCH('Calc| Project Costs'!S$9,'Input| Escalations'!$H$23:$N$23,0))+'Input| Projects'!$AA249*INDEX('Input| Escalations'!$H$35:$N$35,MATCH('Calc| Project Costs'!S$9,'Input| Escalations'!$H$23:$N$23,0))+1</f>
        <v>1</v>
      </c>
      <c r="T249" s="192">
        <f>'Input| Projects'!$Y249*INDEX('Input| Escalations'!$H$33:$N$33,MATCH('Calc| Project Costs'!T$9,'Input| Escalations'!$H$23:$N$23,0))+'Input| Projects'!$Z249*INDEX('Input| Escalations'!$H$34:$N$34,MATCH('Calc| Project Costs'!T$9,'Input| Escalations'!$H$23:$N$23,0))+'Input| Projects'!$AA249*INDEX('Input| Escalations'!$H$35:$N$35,MATCH('Calc| Project Costs'!T$9,'Input| Escalations'!$H$23:$N$23,0))+1</f>
        <v>1</v>
      </c>
      <c r="U249" s="106"/>
      <c r="V249" s="186">
        <f t="shared" si="126"/>
        <v>1513.4407999999999</v>
      </c>
      <c r="W249" s="186">
        <f t="shared" si="127"/>
        <v>0</v>
      </c>
      <c r="X249" s="186">
        <f t="shared" si="128"/>
        <v>0</v>
      </c>
      <c r="Y249" s="186">
        <f t="shared" si="104"/>
        <v>0</v>
      </c>
      <c r="Z249" s="186">
        <f t="shared" si="105"/>
        <v>0</v>
      </c>
      <c r="AA249" s="186">
        <f t="shared" si="106"/>
        <v>0</v>
      </c>
      <c r="AB249" s="186">
        <f t="shared" si="107"/>
        <v>0</v>
      </c>
      <c r="AC249" s="106"/>
      <c r="AD249" s="186">
        <f>'Input| Projects'!Q249*N249*'Input| Escalations'!$K$19</f>
        <v>0</v>
      </c>
      <c r="AE249" s="186">
        <f>'Input| Projects'!R249*O249*'Input| Escalations'!$K$19</f>
        <v>0</v>
      </c>
      <c r="AF249" s="186">
        <f>'Input| Projects'!S249*P249*'Input| Escalations'!$K$19</f>
        <v>0</v>
      </c>
      <c r="AG249" s="186">
        <f>'Input| Projects'!T249*Q249*'Input| Escalations'!$K$19</f>
        <v>0</v>
      </c>
      <c r="AH249" s="186">
        <f>'Input| Projects'!U249*R249*'Input| Escalations'!$K$19</f>
        <v>0</v>
      </c>
      <c r="AI249" s="186">
        <f>'Input| Projects'!V249*S249*'Input| Escalations'!$K$19</f>
        <v>0</v>
      </c>
      <c r="AJ249" s="186">
        <f>'Input| Projects'!W249*T249*'Input| Escalations'!$K$19</f>
        <v>0</v>
      </c>
      <c r="AK249" s="106"/>
      <c r="AL249" s="186">
        <f>IFERROR(IF('Input| Overheads'!$C$42="Direct costs",SUMPRODUCT(--('Input| Projects'!$AC249="Yes"),'Calc| Overheads Allocation'!C$8,'Calc| Project Costs'!V249),IF('Input| Overheads'!$C$42="Internal labour",SUMPRODUCT(--('Input| Projects'!$AC249="Yes"),'Calc| Overheads Allocation'!C$8,'Calc| Project Costs'!V249,'Input| Projects'!$Y249),IF('Input| Overheads'!$C$42="DNSP defined",SUMPRODUCT(--('Input| Projects'!$AC249="Yes"),'Calc| Overheads Allocation'!C$61,'Input| Projects'!$AF249),""))),"")</f>
        <v>708.77361999999994</v>
      </c>
      <c r="AM249" s="186">
        <f>IFERROR(IF('Input| Overheads'!$C$42="Direct costs",SUMPRODUCT(--('Input| Projects'!$AC249="Yes"),'Calc| Overheads Allocation'!D$8,'Calc| Project Costs'!W249),IF('Input| Overheads'!$C$42="Internal labour",SUMPRODUCT(--('Input| Projects'!$AC249="Yes"),'Calc| Overheads Allocation'!D$8,'Calc| Project Costs'!W249,'Input| Projects'!$Y249),IF('Input| Overheads'!$C$42="DNSP defined",SUMPRODUCT(--('Input| Projects'!$AC249="Yes"),'Calc| Overheads Allocation'!D$61,'Input| Projects'!$AF249),""))),"")</f>
        <v>0</v>
      </c>
      <c r="AN249" s="186">
        <f>IFERROR(IF('Input| Overheads'!$C$42="Direct costs",SUMPRODUCT(--('Input| Projects'!$AC249="Yes"),'Calc| Overheads Allocation'!E$8,'Calc| Project Costs'!X249),IF('Input| Overheads'!$C$42="Internal labour",SUMPRODUCT(--('Input| Projects'!$AC249="Yes"),'Calc| Overheads Allocation'!E$8,'Calc| Project Costs'!X249,'Input| Projects'!$Y249),IF('Input| Overheads'!$C$42="DNSP defined",SUMPRODUCT(--('Input| Projects'!$AC249="Yes"),'Calc| Overheads Allocation'!E$61,'Input| Projects'!$AF249),""))),"")</f>
        <v>0</v>
      </c>
      <c r="AO249" s="186">
        <f>IFERROR(IF('Input| Overheads'!$C$42="Direct costs",SUMPRODUCT(--('Input| Projects'!$AC249="Yes"),'Calc| Overheads Allocation'!F$8,'Calc| Project Costs'!Y249),IF('Input| Overheads'!$C$42="Internal labour",SUMPRODUCT(--('Input| Projects'!$AC249="Yes"),'Calc| Overheads Allocation'!F$8,'Calc| Project Costs'!Y249,'Input| Projects'!$Y249),IF('Input| Overheads'!$C$42="DNSP defined",SUMPRODUCT(--('Input| Projects'!$AC249="Yes"),'Calc| Overheads Allocation'!F$61,'Input| Projects'!$AF249),""))),"")</f>
        <v>0</v>
      </c>
      <c r="AP249" s="186">
        <f>IFERROR(IF('Input| Overheads'!$C$42="Direct costs",SUMPRODUCT(--('Input| Projects'!$AC249="Yes"),'Calc| Overheads Allocation'!G$8,'Calc| Project Costs'!Z249),IF('Input| Overheads'!$C$42="Internal labour",SUMPRODUCT(--('Input| Projects'!$AC249="Yes"),'Calc| Overheads Allocation'!G$8,'Calc| Project Costs'!Z249,'Input| Projects'!$Y249),IF('Input| Overheads'!$C$42="DNSP defined",SUMPRODUCT(--('Input| Projects'!$AC249="Yes"),'Calc| Overheads Allocation'!G$61,'Input| Projects'!$AF249),""))),"")</f>
        <v>0</v>
      </c>
      <c r="AQ249" s="186">
        <f>IFERROR(IF('Input| Overheads'!$C$42="Direct costs",SUMPRODUCT(--('Input| Projects'!$AC249="Yes"),'Calc| Overheads Allocation'!H$8,'Calc| Project Costs'!AA249),IF('Input| Overheads'!$C$42="Internal labour",SUMPRODUCT(--('Input| Projects'!$AC249="Yes"),'Calc| Overheads Allocation'!H$8,'Calc| Project Costs'!AA249,'Input| Projects'!$Y249),IF('Input| Overheads'!$C$42="DNSP defined",SUMPRODUCT(--('Input| Projects'!$AC249="Yes"),'Calc| Overheads Allocation'!H$61,'Input| Projects'!$AF249),""))),"")</f>
        <v>0</v>
      </c>
      <c r="AR249" s="186">
        <f>IFERROR(IF('Input| Overheads'!$C$42="Direct costs",SUMPRODUCT(--('Input| Projects'!$AC249="Yes"),'Calc| Overheads Allocation'!I$8,'Calc| Project Costs'!AB249),IF('Input| Overheads'!$C$42="Internal labour",SUMPRODUCT(--('Input| Projects'!$AC249="Yes"),'Calc| Overheads Allocation'!I$8,'Calc| Project Costs'!AB249,'Input| Projects'!$Y249),IF('Input| Overheads'!$C$42="DNSP defined",SUMPRODUCT(--('Input| Projects'!$AC249="Yes"),'Calc| Overheads Allocation'!I$61,'Input| Projects'!$AF249),""))),"")</f>
        <v>0</v>
      </c>
      <c r="AS249" s="106"/>
      <c r="AT249" s="186">
        <f>IFERROR(IF('Input| Overheads'!$C$42="Direct costs",SUMPRODUCT(--('Input| Projects'!$AD249="Yes"),'Calc| Overheads Allocation'!C$9,'Calc| Project Costs'!V249),IF('Input| Overheads'!$C$42="Internal labour",SUMPRODUCT(--('Input| Projects'!$AD249="Yes"),'Calc| Overheads Allocation'!C$9,'Calc| Project Costs'!V249,'Input| Projects'!$Y249),IF('Input| Overheads'!$C$42="DNSP defined",SUMPRODUCT(--('Input| Projects'!$AD249="Yes"),'Calc| Overheads Allocation'!C$62,'Input| Projects'!$AG249),""))),"")</f>
        <v>0</v>
      </c>
      <c r="AU249" s="186">
        <f>IFERROR(IF('Input| Overheads'!$C$42="Direct costs",SUMPRODUCT(--('Input| Projects'!$AD249="Yes"),'Calc| Overheads Allocation'!D$9,'Calc| Project Costs'!W249),IF('Input| Overheads'!$C$42="Internal labour",SUMPRODUCT(--('Input| Projects'!$AD249="Yes"),'Calc| Overheads Allocation'!D$9,'Calc| Project Costs'!W249,'Input| Projects'!$Y249),IF('Input| Overheads'!$C$42="DNSP defined",SUMPRODUCT(--('Input| Projects'!$AD249="Yes"),'Calc| Overheads Allocation'!D$62,'Input| Projects'!$AG249),""))),"")</f>
        <v>0</v>
      </c>
      <c r="AV249" s="186">
        <f>IFERROR(IF('Input| Overheads'!$C$42="Direct costs",SUMPRODUCT(--('Input| Projects'!$AD249="Yes"),'Calc| Overheads Allocation'!E$9,'Calc| Project Costs'!X249),IF('Input| Overheads'!$C$42="Internal labour",SUMPRODUCT(--('Input| Projects'!$AD249="Yes"),'Calc| Overheads Allocation'!E$9,'Calc| Project Costs'!X249,'Input| Projects'!$Y249),IF('Input| Overheads'!$C$42="DNSP defined",SUMPRODUCT(--('Input| Projects'!$AD249="Yes"),'Calc| Overheads Allocation'!E$62,'Input| Projects'!$AG249),""))),"")</f>
        <v>0</v>
      </c>
      <c r="AW249" s="186">
        <f>IFERROR(IF('Input| Overheads'!$C$42="Direct costs",SUMPRODUCT(--('Input| Projects'!$AD249="Yes"),'Calc| Overheads Allocation'!F$9,'Calc| Project Costs'!Y249),IF('Input| Overheads'!$C$42="Internal labour",SUMPRODUCT(--('Input| Projects'!$AD249="Yes"),'Calc| Overheads Allocation'!F$9,'Calc| Project Costs'!Y249,'Input| Projects'!$Y249),IF('Input| Overheads'!$C$42="DNSP defined",SUMPRODUCT(--('Input| Projects'!$AD249="Yes"),'Calc| Overheads Allocation'!F$62,'Input| Projects'!$AG249),""))),"")</f>
        <v>0</v>
      </c>
      <c r="AX249" s="186">
        <f>IFERROR(IF('Input| Overheads'!$C$42="Direct costs",SUMPRODUCT(--('Input| Projects'!$AD249="Yes"),'Calc| Overheads Allocation'!G$9,'Calc| Project Costs'!Z249),IF('Input| Overheads'!$C$42="Internal labour",SUMPRODUCT(--('Input| Projects'!$AD249="Yes"),'Calc| Overheads Allocation'!G$9,'Calc| Project Costs'!Z249,'Input| Projects'!$Y249),IF('Input| Overheads'!$C$42="DNSP defined",SUMPRODUCT(--('Input| Projects'!$AD249="Yes"),'Calc| Overheads Allocation'!G$62,'Input| Projects'!$AG249),""))),"")</f>
        <v>0</v>
      </c>
      <c r="AY249" s="186">
        <f>IFERROR(IF('Input| Overheads'!$C$42="Direct costs",SUMPRODUCT(--('Input| Projects'!$AD249="Yes"),'Calc| Overheads Allocation'!H$9,'Calc| Project Costs'!AA249),IF('Input| Overheads'!$C$42="Internal labour",SUMPRODUCT(--('Input| Projects'!$AD249="Yes"),'Calc| Overheads Allocation'!H$9,'Calc| Project Costs'!AA249,'Input| Projects'!$Y249),IF('Input| Overheads'!$C$42="DNSP defined",SUMPRODUCT(--('Input| Projects'!$AD249="Yes"),'Calc| Overheads Allocation'!H$62,'Input| Projects'!$AG249),""))),"")</f>
        <v>0</v>
      </c>
      <c r="AZ249" s="186">
        <f>IFERROR(IF('Input| Overheads'!$C$42="Direct costs",SUMPRODUCT(--('Input| Projects'!$AD249="Yes"),'Calc| Overheads Allocation'!I$9,'Calc| Project Costs'!AB249),IF('Input| Overheads'!$C$42="Internal labour",SUMPRODUCT(--('Input| Projects'!$AD249="Yes"),'Calc| Overheads Allocation'!I$9,'Calc| Project Costs'!AB249,'Input| Projects'!$Y249),IF('Input| Overheads'!$C$42="DNSP defined",SUMPRODUCT(--('Input| Projects'!$AD249="Yes"),'Calc| Overheads Allocation'!I$62,'Input| Projects'!$AG249),""))),"")</f>
        <v>0</v>
      </c>
      <c r="BA249" s="106"/>
      <c r="BB249" s="186">
        <f t="shared" si="129"/>
        <v>708.77361999999994</v>
      </c>
      <c r="BC249" s="186">
        <f t="shared" si="130"/>
        <v>0</v>
      </c>
      <c r="BD249" s="186">
        <f t="shared" si="131"/>
        <v>0</v>
      </c>
      <c r="BE249" s="186">
        <f t="shared" si="108"/>
        <v>0</v>
      </c>
      <c r="BF249" s="186">
        <f t="shared" si="109"/>
        <v>0</v>
      </c>
      <c r="BG249" s="186">
        <f t="shared" si="110"/>
        <v>0</v>
      </c>
      <c r="BH249" s="186">
        <f t="shared" si="111"/>
        <v>0</v>
      </c>
      <c r="BI249" s="97"/>
      <c r="BJ249" s="186">
        <f t="shared" si="112"/>
        <v>0</v>
      </c>
      <c r="BK249" s="186" t="str">
        <f t="shared" si="113"/>
        <v/>
      </c>
      <c r="BL249" s="186" t="str">
        <f t="shared" si="114"/>
        <v/>
      </c>
      <c r="BM249" s="186" t="str">
        <f t="shared" si="115"/>
        <v/>
      </c>
      <c r="BN249" s="186" t="str">
        <f t="shared" si="116"/>
        <v/>
      </c>
      <c r="BO249" s="186" t="str">
        <f t="shared" si="117"/>
        <v/>
      </c>
      <c r="BP249" s="186" t="str">
        <f t="shared" si="118"/>
        <v/>
      </c>
      <c r="BQ249" s="97"/>
      <c r="BR249" s="186">
        <f t="shared" si="119"/>
        <v>2222.2144199999998</v>
      </c>
      <c r="BS249" s="186">
        <f t="shared" si="120"/>
        <v>0</v>
      </c>
      <c r="BT249" s="222">
        <f t="shared" si="121"/>
        <v>0</v>
      </c>
      <c r="BU249" s="222">
        <f t="shared" si="122"/>
        <v>0</v>
      </c>
      <c r="BV249" s="222">
        <f t="shared" si="123"/>
        <v>0</v>
      </c>
      <c r="BW249" s="222">
        <f t="shared" si="124"/>
        <v>0</v>
      </c>
      <c r="BX249" s="222">
        <f t="shared" si="125"/>
        <v>0</v>
      </c>
      <c r="BY249" s="106"/>
      <c r="BZ249" s="197">
        <f>IF(SUMIF('Input| Projects'!$AS$8:$CP$8,"Dx",'Input| Projects'!$AS249:$CP249)=0,"",SUMIF('Input| Projects'!$AS$8:$CP$8,"Dx",'Input| Projects'!$AS249:$CP249))</f>
        <v>1</v>
      </c>
      <c r="CA249" s="197" t="str">
        <f>IF(SUMIF('Input| Projects'!$AS$8:$CP$8,"Tx",'Input| Projects'!$AS249:$CP249)=0,"",SUMIF('Input| Projects'!$AS$8:$CP$8,"Tx",'Input| Projects'!$AS249:$CP249))</f>
        <v/>
      </c>
      <c r="CB249" s="150" t="str">
        <f t="shared" si="132"/>
        <v/>
      </c>
    </row>
    <row r="250" spans="2:80" x14ac:dyDescent="0.2">
      <c r="B250" s="201">
        <f>IFERROR('Input| Projects'!B250,"")</f>
        <v>241</v>
      </c>
      <c r="C250" s="42" t="str">
        <f>IFERROR(IF('Input| Projects'!C250="","",'Input| Projects'!C250),"")</f>
        <v>LV Metallic Sheathed Cables (km)</v>
      </c>
      <c r="D250" s="42" t="str">
        <f>IFERROR(IF('Input| Projects'!D250="","",'Input| Projects'!D250),"")</f>
        <v>REP_04.02.12</v>
      </c>
      <c r="E250" s="104"/>
      <c r="F250" s="190">
        <f>IFERROR('Input| Projects'!I250*'Input| Escalations'!$K$19,"")</f>
        <v>975.95620999999994</v>
      </c>
      <c r="G250" s="190">
        <f>IFERROR('Input| Projects'!J250*'Input| Escalations'!$K$19,"")</f>
        <v>0</v>
      </c>
      <c r="H250" s="190">
        <f>IFERROR('Input| Projects'!K250*'Input| Escalations'!$K$19,"")</f>
        <v>0</v>
      </c>
      <c r="I250" s="190">
        <f>IFERROR('Input| Projects'!L250*'Input| Escalations'!$K$19,"")</f>
        <v>0</v>
      </c>
      <c r="J250" s="190">
        <f>IFERROR('Input| Projects'!M250*'Input| Escalations'!$K$19,"")</f>
        <v>0</v>
      </c>
      <c r="K250" s="190">
        <f>IFERROR('Input| Projects'!N250*'Input| Escalations'!$K$19,"")</f>
        <v>0</v>
      </c>
      <c r="L250" s="190">
        <f>IFERROR('Input| Projects'!O250*'Input| Escalations'!$K$19,"")</f>
        <v>0</v>
      </c>
      <c r="M250" s="150" t="str">
        <f>IF(ABS(SUM(F250:L250)-(SUM('Input| Projects'!I250:O250)*'Input| Escalations'!$K$19))&lt;0.0000001,"",1)</f>
        <v/>
      </c>
      <c r="N250" s="192">
        <f>'Input| Projects'!$Y250*INDEX('Input| Escalations'!$H$33:$N$33,MATCH('Calc| Project Costs'!N$9,'Input| Escalations'!$H$23:$N$23,0))+'Input| Projects'!$Z250*INDEX('Input| Escalations'!$H$34:$N$34,MATCH('Calc| Project Costs'!N$9,'Input| Escalations'!$H$23:$N$23,0))+'Input| Projects'!$AA250*INDEX('Input| Escalations'!$H$35:$N$35,MATCH('Calc| Project Costs'!N$9,'Input| Escalations'!$H$23:$N$23,0))+1</f>
        <v>1</v>
      </c>
      <c r="O250" s="192">
        <f>'Input| Projects'!$Y250*INDEX('Input| Escalations'!$H$33:$N$33,MATCH('Calc| Project Costs'!O$9,'Input| Escalations'!$H$23:$N$23,0))+'Input| Projects'!$Z250*INDEX('Input| Escalations'!$H$34:$N$34,MATCH('Calc| Project Costs'!O$9,'Input| Escalations'!$H$23:$N$23,0))+'Input| Projects'!$AA250*INDEX('Input| Escalations'!$H$35:$N$35,MATCH('Calc| Project Costs'!O$9,'Input| Escalations'!$H$23:$N$23,0))+1</f>
        <v>1</v>
      </c>
      <c r="P250" s="192">
        <f>'Input| Projects'!$Y250*INDEX('Input| Escalations'!$H$33:$N$33,MATCH('Calc| Project Costs'!P$9,'Input| Escalations'!$H$23:$N$23,0))+'Input| Projects'!$Z250*INDEX('Input| Escalations'!$H$34:$N$34,MATCH('Calc| Project Costs'!P$9,'Input| Escalations'!$H$23:$N$23,0))+'Input| Projects'!$AA250*INDEX('Input| Escalations'!$H$35:$N$35,MATCH('Calc| Project Costs'!P$9,'Input| Escalations'!$H$23:$N$23,0))+1</f>
        <v>1</v>
      </c>
      <c r="Q250" s="192">
        <f>'Input| Projects'!$Y250*INDEX('Input| Escalations'!$H$33:$N$33,MATCH('Calc| Project Costs'!Q$9,'Input| Escalations'!$H$23:$N$23,0))+'Input| Projects'!$Z250*INDEX('Input| Escalations'!$H$34:$N$34,MATCH('Calc| Project Costs'!Q$9,'Input| Escalations'!$H$23:$N$23,0))+'Input| Projects'!$AA250*INDEX('Input| Escalations'!$H$35:$N$35,MATCH('Calc| Project Costs'!Q$9,'Input| Escalations'!$H$23:$N$23,0))+1</f>
        <v>1</v>
      </c>
      <c r="R250" s="192">
        <f>'Input| Projects'!$Y250*INDEX('Input| Escalations'!$H$33:$N$33,MATCH('Calc| Project Costs'!R$9,'Input| Escalations'!$H$23:$N$23,0))+'Input| Projects'!$Z250*INDEX('Input| Escalations'!$H$34:$N$34,MATCH('Calc| Project Costs'!R$9,'Input| Escalations'!$H$23:$N$23,0))+'Input| Projects'!$AA250*INDEX('Input| Escalations'!$H$35:$N$35,MATCH('Calc| Project Costs'!R$9,'Input| Escalations'!$H$23:$N$23,0))+1</f>
        <v>1</v>
      </c>
      <c r="S250" s="192">
        <f>'Input| Projects'!$Y250*INDEX('Input| Escalations'!$H$33:$N$33,MATCH('Calc| Project Costs'!S$9,'Input| Escalations'!$H$23:$N$23,0))+'Input| Projects'!$Z250*INDEX('Input| Escalations'!$H$34:$N$34,MATCH('Calc| Project Costs'!S$9,'Input| Escalations'!$H$23:$N$23,0))+'Input| Projects'!$AA250*INDEX('Input| Escalations'!$H$35:$N$35,MATCH('Calc| Project Costs'!S$9,'Input| Escalations'!$H$23:$N$23,0))+1</f>
        <v>1</v>
      </c>
      <c r="T250" s="192">
        <f>'Input| Projects'!$Y250*INDEX('Input| Escalations'!$H$33:$N$33,MATCH('Calc| Project Costs'!T$9,'Input| Escalations'!$H$23:$N$23,0))+'Input| Projects'!$Z250*INDEX('Input| Escalations'!$H$34:$N$34,MATCH('Calc| Project Costs'!T$9,'Input| Escalations'!$H$23:$N$23,0))+'Input| Projects'!$AA250*INDEX('Input| Escalations'!$H$35:$N$35,MATCH('Calc| Project Costs'!T$9,'Input| Escalations'!$H$23:$N$23,0))+1</f>
        <v>1</v>
      </c>
      <c r="U250" s="106"/>
      <c r="V250" s="186">
        <f t="shared" si="126"/>
        <v>975.95620999999994</v>
      </c>
      <c r="W250" s="186">
        <f t="shared" si="127"/>
        <v>0</v>
      </c>
      <c r="X250" s="186">
        <f t="shared" si="128"/>
        <v>0</v>
      </c>
      <c r="Y250" s="186">
        <f t="shared" si="104"/>
        <v>0</v>
      </c>
      <c r="Z250" s="186">
        <f t="shared" si="105"/>
        <v>0</v>
      </c>
      <c r="AA250" s="186">
        <f t="shared" si="106"/>
        <v>0</v>
      </c>
      <c r="AB250" s="186">
        <f t="shared" si="107"/>
        <v>0</v>
      </c>
      <c r="AC250" s="106"/>
      <c r="AD250" s="186">
        <f>'Input| Projects'!Q250*N250*'Input| Escalations'!$K$19</f>
        <v>0</v>
      </c>
      <c r="AE250" s="186">
        <f>'Input| Projects'!R250*O250*'Input| Escalations'!$K$19</f>
        <v>0</v>
      </c>
      <c r="AF250" s="186">
        <f>'Input| Projects'!S250*P250*'Input| Escalations'!$K$19</f>
        <v>0</v>
      </c>
      <c r="AG250" s="186">
        <f>'Input| Projects'!T250*Q250*'Input| Escalations'!$K$19</f>
        <v>0</v>
      </c>
      <c r="AH250" s="186">
        <f>'Input| Projects'!U250*R250*'Input| Escalations'!$K$19</f>
        <v>0</v>
      </c>
      <c r="AI250" s="186">
        <f>'Input| Projects'!V250*S250*'Input| Escalations'!$K$19</f>
        <v>0</v>
      </c>
      <c r="AJ250" s="186">
        <f>'Input| Projects'!W250*T250*'Input| Escalations'!$K$19</f>
        <v>0</v>
      </c>
      <c r="AK250" s="106"/>
      <c r="AL250" s="186">
        <f>IFERROR(IF('Input| Overheads'!$C$42="Direct costs",SUMPRODUCT(--('Input| Projects'!$AC250="Yes"),'Calc| Overheads Allocation'!C$8,'Calc| Project Costs'!V250),IF('Input| Overheads'!$C$42="Internal labour",SUMPRODUCT(--('Input| Projects'!$AC250="Yes"),'Calc| Overheads Allocation'!C$8,'Calc| Project Costs'!V250,'Input| Projects'!$Y250),IF('Input| Overheads'!$C$42="DNSP defined",SUMPRODUCT(--('Input| Projects'!$AC250="Yes"),'Calc| Overheads Allocation'!C$61,'Input| Projects'!$AF250),""))),"")</f>
        <v>371.35061999999999</v>
      </c>
      <c r="AM250" s="186">
        <f>IFERROR(IF('Input| Overheads'!$C$42="Direct costs",SUMPRODUCT(--('Input| Projects'!$AC250="Yes"),'Calc| Overheads Allocation'!D$8,'Calc| Project Costs'!W250),IF('Input| Overheads'!$C$42="Internal labour",SUMPRODUCT(--('Input| Projects'!$AC250="Yes"),'Calc| Overheads Allocation'!D$8,'Calc| Project Costs'!W250,'Input| Projects'!$Y250),IF('Input| Overheads'!$C$42="DNSP defined",SUMPRODUCT(--('Input| Projects'!$AC250="Yes"),'Calc| Overheads Allocation'!D$61,'Input| Projects'!$AF250),""))),"")</f>
        <v>0</v>
      </c>
      <c r="AN250" s="186">
        <f>IFERROR(IF('Input| Overheads'!$C$42="Direct costs",SUMPRODUCT(--('Input| Projects'!$AC250="Yes"),'Calc| Overheads Allocation'!E$8,'Calc| Project Costs'!X250),IF('Input| Overheads'!$C$42="Internal labour",SUMPRODUCT(--('Input| Projects'!$AC250="Yes"),'Calc| Overheads Allocation'!E$8,'Calc| Project Costs'!X250,'Input| Projects'!$Y250),IF('Input| Overheads'!$C$42="DNSP defined",SUMPRODUCT(--('Input| Projects'!$AC250="Yes"),'Calc| Overheads Allocation'!E$61,'Input| Projects'!$AF250),""))),"")</f>
        <v>0</v>
      </c>
      <c r="AO250" s="186">
        <f>IFERROR(IF('Input| Overheads'!$C$42="Direct costs",SUMPRODUCT(--('Input| Projects'!$AC250="Yes"),'Calc| Overheads Allocation'!F$8,'Calc| Project Costs'!Y250),IF('Input| Overheads'!$C$42="Internal labour",SUMPRODUCT(--('Input| Projects'!$AC250="Yes"),'Calc| Overheads Allocation'!F$8,'Calc| Project Costs'!Y250,'Input| Projects'!$Y250),IF('Input| Overheads'!$C$42="DNSP defined",SUMPRODUCT(--('Input| Projects'!$AC250="Yes"),'Calc| Overheads Allocation'!F$61,'Input| Projects'!$AF250),""))),"")</f>
        <v>0</v>
      </c>
      <c r="AP250" s="186">
        <f>IFERROR(IF('Input| Overheads'!$C$42="Direct costs",SUMPRODUCT(--('Input| Projects'!$AC250="Yes"),'Calc| Overheads Allocation'!G$8,'Calc| Project Costs'!Z250),IF('Input| Overheads'!$C$42="Internal labour",SUMPRODUCT(--('Input| Projects'!$AC250="Yes"),'Calc| Overheads Allocation'!G$8,'Calc| Project Costs'!Z250,'Input| Projects'!$Y250),IF('Input| Overheads'!$C$42="DNSP defined",SUMPRODUCT(--('Input| Projects'!$AC250="Yes"),'Calc| Overheads Allocation'!G$61,'Input| Projects'!$AF250),""))),"")</f>
        <v>0</v>
      </c>
      <c r="AQ250" s="186">
        <f>IFERROR(IF('Input| Overheads'!$C$42="Direct costs",SUMPRODUCT(--('Input| Projects'!$AC250="Yes"),'Calc| Overheads Allocation'!H$8,'Calc| Project Costs'!AA250),IF('Input| Overheads'!$C$42="Internal labour",SUMPRODUCT(--('Input| Projects'!$AC250="Yes"),'Calc| Overheads Allocation'!H$8,'Calc| Project Costs'!AA250,'Input| Projects'!$Y250),IF('Input| Overheads'!$C$42="DNSP defined",SUMPRODUCT(--('Input| Projects'!$AC250="Yes"),'Calc| Overheads Allocation'!H$61,'Input| Projects'!$AF250),""))),"")</f>
        <v>0</v>
      </c>
      <c r="AR250" s="186">
        <f>IFERROR(IF('Input| Overheads'!$C$42="Direct costs",SUMPRODUCT(--('Input| Projects'!$AC250="Yes"),'Calc| Overheads Allocation'!I$8,'Calc| Project Costs'!AB250),IF('Input| Overheads'!$C$42="Internal labour",SUMPRODUCT(--('Input| Projects'!$AC250="Yes"),'Calc| Overheads Allocation'!I$8,'Calc| Project Costs'!AB250,'Input| Projects'!$Y250),IF('Input| Overheads'!$C$42="DNSP defined",SUMPRODUCT(--('Input| Projects'!$AC250="Yes"),'Calc| Overheads Allocation'!I$61,'Input| Projects'!$AF250),""))),"")</f>
        <v>0</v>
      </c>
      <c r="AS250" s="106"/>
      <c r="AT250" s="186">
        <f>IFERROR(IF('Input| Overheads'!$C$42="Direct costs",SUMPRODUCT(--('Input| Projects'!$AD250="Yes"),'Calc| Overheads Allocation'!C$9,'Calc| Project Costs'!V250),IF('Input| Overheads'!$C$42="Internal labour",SUMPRODUCT(--('Input| Projects'!$AD250="Yes"),'Calc| Overheads Allocation'!C$9,'Calc| Project Costs'!V250,'Input| Projects'!$Y250),IF('Input| Overheads'!$C$42="DNSP defined",SUMPRODUCT(--('Input| Projects'!$AD250="Yes"),'Calc| Overheads Allocation'!C$62,'Input| Projects'!$AG250),""))),"")</f>
        <v>0</v>
      </c>
      <c r="AU250" s="186">
        <f>IFERROR(IF('Input| Overheads'!$C$42="Direct costs",SUMPRODUCT(--('Input| Projects'!$AD250="Yes"),'Calc| Overheads Allocation'!D$9,'Calc| Project Costs'!W250),IF('Input| Overheads'!$C$42="Internal labour",SUMPRODUCT(--('Input| Projects'!$AD250="Yes"),'Calc| Overheads Allocation'!D$9,'Calc| Project Costs'!W250,'Input| Projects'!$Y250),IF('Input| Overheads'!$C$42="DNSP defined",SUMPRODUCT(--('Input| Projects'!$AD250="Yes"),'Calc| Overheads Allocation'!D$62,'Input| Projects'!$AG250),""))),"")</f>
        <v>0</v>
      </c>
      <c r="AV250" s="186">
        <f>IFERROR(IF('Input| Overheads'!$C$42="Direct costs",SUMPRODUCT(--('Input| Projects'!$AD250="Yes"),'Calc| Overheads Allocation'!E$9,'Calc| Project Costs'!X250),IF('Input| Overheads'!$C$42="Internal labour",SUMPRODUCT(--('Input| Projects'!$AD250="Yes"),'Calc| Overheads Allocation'!E$9,'Calc| Project Costs'!X250,'Input| Projects'!$Y250),IF('Input| Overheads'!$C$42="DNSP defined",SUMPRODUCT(--('Input| Projects'!$AD250="Yes"),'Calc| Overheads Allocation'!E$62,'Input| Projects'!$AG250),""))),"")</f>
        <v>0</v>
      </c>
      <c r="AW250" s="186">
        <f>IFERROR(IF('Input| Overheads'!$C$42="Direct costs",SUMPRODUCT(--('Input| Projects'!$AD250="Yes"),'Calc| Overheads Allocation'!F$9,'Calc| Project Costs'!Y250),IF('Input| Overheads'!$C$42="Internal labour",SUMPRODUCT(--('Input| Projects'!$AD250="Yes"),'Calc| Overheads Allocation'!F$9,'Calc| Project Costs'!Y250,'Input| Projects'!$Y250),IF('Input| Overheads'!$C$42="DNSP defined",SUMPRODUCT(--('Input| Projects'!$AD250="Yes"),'Calc| Overheads Allocation'!F$62,'Input| Projects'!$AG250),""))),"")</f>
        <v>0</v>
      </c>
      <c r="AX250" s="186">
        <f>IFERROR(IF('Input| Overheads'!$C$42="Direct costs",SUMPRODUCT(--('Input| Projects'!$AD250="Yes"),'Calc| Overheads Allocation'!G$9,'Calc| Project Costs'!Z250),IF('Input| Overheads'!$C$42="Internal labour",SUMPRODUCT(--('Input| Projects'!$AD250="Yes"),'Calc| Overheads Allocation'!G$9,'Calc| Project Costs'!Z250,'Input| Projects'!$Y250),IF('Input| Overheads'!$C$42="DNSP defined",SUMPRODUCT(--('Input| Projects'!$AD250="Yes"),'Calc| Overheads Allocation'!G$62,'Input| Projects'!$AG250),""))),"")</f>
        <v>0</v>
      </c>
      <c r="AY250" s="186">
        <f>IFERROR(IF('Input| Overheads'!$C$42="Direct costs",SUMPRODUCT(--('Input| Projects'!$AD250="Yes"),'Calc| Overheads Allocation'!H$9,'Calc| Project Costs'!AA250),IF('Input| Overheads'!$C$42="Internal labour",SUMPRODUCT(--('Input| Projects'!$AD250="Yes"),'Calc| Overheads Allocation'!H$9,'Calc| Project Costs'!AA250,'Input| Projects'!$Y250),IF('Input| Overheads'!$C$42="DNSP defined",SUMPRODUCT(--('Input| Projects'!$AD250="Yes"),'Calc| Overheads Allocation'!H$62,'Input| Projects'!$AG250),""))),"")</f>
        <v>0</v>
      </c>
      <c r="AZ250" s="186">
        <f>IFERROR(IF('Input| Overheads'!$C$42="Direct costs",SUMPRODUCT(--('Input| Projects'!$AD250="Yes"),'Calc| Overheads Allocation'!I$9,'Calc| Project Costs'!AB250),IF('Input| Overheads'!$C$42="Internal labour",SUMPRODUCT(--('Input| Projects'!$AD250="Yes"),'Calc| Overheads Allocation'!I$9,'Calc| Project Costs'!AB250,'Input| Projects'!$Y250),IF('Input| Overheads'!$C$42="DNSP defined",SUMPRODUCT(--('Input| Projects'!$AD250="Yes"),'Calc| Overheads Allocation'!I$62,'Input| Projects'!$AG250),""))),"")</f>
        <v>0</v>
      </c>
      <c r="BA250" s="106"/>
      <c r="BB250" s="186">
        <f t="shared" si="129"/>
        <v>371.35061999999999</v>
      </c>
      <c r="BC250" s="186">
        <f t="shared" si="130"/>
        <v>0</v>
      </c>
      <c r="BD250" s="186">
        <f t="shared" si="131"/>
        <v>0</v>
      </c>
      <c r="BE250" s="186">
        <f t="shared" si="108"/>
        <v>0</v>
      </c>
      <c r="BF250" s="186">
        <f t="shared" si="109"/>
        <v>0</v>
      </c>
      <c r="BG250" s="186">
        <f t="shared" si="110"/>
        <v>0</v>
      </c>
      <c r="BH250" s="186">
        <f t="shared" si="111"/>
        <v>0</v>
      </c>
      <c r="BI250" s="97"/>
      <c r="BJ250" s="186">
        <f t="shared" si="112"/>
        <v>0</v>
      </c>
      <c r="BK250" s="186" t="str">
        <f t="shared" si="113"/>
        <v/>
      </c>
      <c r="BL250" s="186" t="str">
        <f t="shared" si="114"/>
        <v/>
      </c>
      <c r="BM250" s="186" t="str">
        <f t="shared" si="115"/>
        <v/>
      </c>
      <c r="BN250" s="186" t="str">
        <f t="shared" si="116"/>
        <v/>
      </c>
      <c r="BO250" s="186" t="str">
        <f t="shared" si="117"/>
        <v/>
      </c>
      <c r="BP250" s="186" t="str">
        <f t="shared" si="118"/>
        <v/>
      </c>
      <c r="BQ250" s="97"/>
      <c r="BR250" s="186">
        <f t="shared" si="119"/>
        <v>1347.30683</v>
      </c>
      <c r="BS250" s="186">
        <f t="shared" si="120"/>
        <v>0</v>
      </c>
      <c r="BT250" s="222">
        <f t="shared" si="121"/>
        <v>0</v>
      </c>
      <c r="BU250" s="222">
        <f t="shared" si="122"/>
        <v>0</v>
      </c>
      <c r="BV250" s="222">
        <f t="shared" si="123"/>
        <v>0</v>
      </c>
      <c r="BW250" s="222">
        <f t="shared" si="124"/>
        <v>0</v>
      </c>
      <c r="BX250" s="222">
        <f t="shared" si="125"/>
        <v>0</v>
      </c>
      <c r="BY250" s="106"/>
      <c r="BZ250" s="197">
        <f>IF(SUMIF('Input| Projects'!$AS$8:$CP$8,"Dx",'Input| Projects'!$AS250:$CP250)=0,"",SUMIF('Input| Projects'!$AS$8:$CP$8,"Dx",'Input| Projects'!$AS250:$CP250))</f>
        <v>1</v>
      </c>
      <c r="CA250" s="197" t="str">
        <f>IF(SUMIF('Input| Projects'!$AS$8:$CP$8,"Tx",'Input| Projects'!$AS250:$CP250)=0,"",SUMIF('Input| Projects'!$AS$8:$CP$8,"Tx",'Input| Projects'!$AS250:$CP250))</f>
        <v/>
      </c>
      <c r="CB250" s="150" t="str">
        <f t="shared" si="132"/>
        <v/>
      </c>
    </row>
    <row r="251" spans="2:80" x14ac:dyDescent="0.2">
      <c r="B251" s="201">
        <f>IFERROR('Input| Projects'!B251,"")</f>
        <v>242</v>
      </c>
      <c r="C251" s="42" t="str">
        <f>IFERROR(IF('Input| Projects'!C251="","",'Input| Projects'!C251),"")</f>
        <v>Replace 11kV Essantee HS641 ABS</v>
      </c>
      <c r="D251" s="42" t="str">
        <f>IFERROR(IF('Input| Projects'!D251="","",'Input| Projects'!D251),"")</f>
        <v>REP_04.02.32</v>
      </c>
      <c r="E251" s="104"/>
      <c r="F251" s="190">
        <f>IFERROR('Input| Projects'!I251*'Input| Escalations'!$K$19,"")</f>
        <v>152.18804</v>
      </c>
      <c r="G251" s="190">
        <f>IFERROR('Input| Projects'!J251*'Input| Escalations'!$K$19,"")</f>
        <v>0</v>
      </c>
      <c r="H251" s="190">
        <f>IFERROR('Input| Projects'!K251*'Input| Escalations'!$K$19,"")</f>
        <v>0</v>
      </c>
      <c r="I251" s="190">
        <f>IFERROR('Input| Projects'!L251*'Input| Escalations'!$K$19,"")</f>
        <v>0</v>
      </c>
      <c r="J251" s="190">
        <f>IFERROR('Input| Projects'!M251*'Input| Escalations'!$K$19,"")</f>
        <v>0</v>
      </c>
      <c r="K251" s="190">
        <f>IFERROR('Input| Projects'!N251*'Input| Escalations'!$K$19,"")</f>
        <v>0</v>
      </c>
      <c r="L251" s="190">
        <f>IFERROR('Input| Projects'!O251*'Input| Escalations'!$K$19,"")</f>
        <v>0</v>
      </c>
      <c r="M251" s="150" t="str">
        <f>IF(ABS(SUM(F251:L251)-(SUM('Input| Projects'!I251:O251)*'Input| Escalations'!$K$19))&lt;0.0000001,"",1)</f>
        <v/>
      </c>
      <c r="N251" s="192">
        <f>'Input| Projects'!$Y251*INDEX('Input| Escalations'!$H$33:$N$33,MATCH('Calc| Project Costs'!N$9,'Input| Escalations'!$H$23:$N$23,0))+'Input| Projects'!$Z251*INDEX('Input| Escalations'!$H$34:$N$34,MATCH('Calc| Project Costs'!N$9,'Input| Escalations'!$H$23:$N$23,0))+'Input| Projects'!$AA251*INDEX('Input| Escalations'!$H$35:$N$35,MATCH('Calc| Project Costs'!N$9,'Input| Escalations'!$H$23:$N$23,0))+1</f>
        <v>1</v>
      </c>
      <c r="O251" s="192">
        <f>'Input| Projects'!$Y251*INDEX('Input| Escalations'!$H$33:$N$33,MATCH('Calc| Project Costs'!O$9,'Input| Escalations'!$H$23:$N$23,0))+'Input| Projects'!$Z251*INDEX('Input| Escalations'!$H$34:$N$34,MATCH('Calc| Project Costs'!O$9,'Input| Escalations'!$H$23:$N$23,0))+'Input| Projects'!$AA251*INDEX('Input| Escalations'!$H$35:$N$35,MATCH('Calc| Project Costs'!O$9,'Input| Escalations'!$H$23:$N$23,0))+1</f>
        <v>1</v>
      </c>
      <c r="P251" s="192">
        <f>'Input| Projects'!$Y251*INDEX('Input| Escalations'!$H$33:$N$33,MATCH('Calc| Project Costs'!P$9,'Input| Escalations'!$H$23:$N$23,0))+'Input| Projects'!$Z251*INDEX('Input| Escalations'!$H$34:$N$34,MATCH('Calc| Project Costs'!P$9,'Input| Escalations'!$H$23:$N$23,0))+'Input| Projects'!$AA251*INDEX('Input| Escalations'!$H$35:$N$35,MATCH('Calc| Project Costs'!P$9,'Input| Escalations'!$H$23:$N$23,0))+1</f>
        <v>1</v>
      </c>
      <c r="Q251" s="192">
        <f>'Input| Projects'!$Y251*INDEX('Input| Escalations'!$H$33:$N$33,MATCH('Calc| Project Costs'!Q$9,'Input| Escalations'!$H$23:$N$23,0))+'Input| Projects'!$Z251*INDEX('Input| Escalations'!$H$34:$N$34,MATCH('Calc| Project Costs'!Q$9,'Input| Escalations'!$H$23:$N$23,0))+'Input| Projects'!$AA251*INDEX('Input| Escalations'!$H$35:$N$35,MATCH('Calc| Project Costs'!Q$9,'Input| Escalations'!$H$23:$N$23,0))+1</f>
        <v>1</v>
      </c>
      <c r="R251" s="192">
        <f>'Input| Projects'!$Y251*INDEX('Input| Escalations'!$H$33:$N$33,MATCH('Calc| Project Costs'!R$9,'Input| Escalations'!$H$23:$N$23,0))+'Input| Projects'!$Z251*INDEX('Input| Escalations'!$H$34:$N$34,MATCH('Calc| Project Costs'!R$9,'Input| Escalations'!$H$23:$N$23,0))+'Input| Projects'!$AA251*INDEX('Input| Escalations'!$H$35:$N$35,MATCH('Calc| Project Costs'!R$9,'Input| Escalations'!$H$23:$N$23,0))+1</f>
        <v>1</v>
      </c>
      <c r="S251" s="192">
        <f>'Input| Projects'!$Y251*INDEX('Input| Escalations'!$H$33:$N$33,MATCH('Calc| Project Costs'!S$9,'Input| Escalations'!$H$23:$N$23,0))+'Input| Projects'!$Z251*INDEX('Input| Escalations'!$H$34:$N$34,MATCH('Calc| Project Costs'!S$9,'Input| Escalations'!$H$23:$N$23,0))+'Input| Projects'!$AA251*INDEX('Input| Escalations'!$H$35:$N$35,MATCH('Calc| Project Costs'!S$9,'Input| Escalations'!$H$23:$N$23,0))+1</f>
        <v>1</v>
      </c>
      <c r="T251" s="192">
        <f>'Input| Projects'!$Y251*INDEX('Input| Escalations'!$H$33:$N$33,MATCH('Calc| Project Costs'!T$9,'Input| Escalations'!$H$23:$N$23,0))+'Input| Projects'!$Z251*INDEX('Input| Escalations'!$H$34:$N$34,MATCH('Calc| Project Costs'!T$9,'Input| Escalations'!$H$23:$N$23,0))+'Input| Projects'!$AA251*INDEX('Input| Escalations'!$H$35:$N$35,MATCH('Calc| Project Costs'!T$9,'Input| Escalations'!$H$23:$N$23,0))+1</f>
        <v>1</v>
      </c>
      <c r="U251" s="106"/>
      <c r="V251" s="186">
        <f t="shared" si="126"/>
        <v>152.18804</v>
      </c>
      <c r="W251" s="186">
        <f t="shared" si="127"/>
        <v>0</v>
      </c>
      <c r="X251" s="186">
        <f t="shared" si="128"/>
        <v>0</v>
      </c>
      <c r="Y251" s="186">
        <f t="shared" si="104"/>
        <v>0</v>
      </c>
      <c r="Z251" s="186">
        <f t="shared" si="105"/>
        <v>0</v>
      </c>
      <c r="AA251" s="186">
        <f t="shared" si="106"/>
        <v>0</v>
      </c>
      <c r="AB251" s="186">
        <f t="shared" si="107"/>
        <v>0</v>
      </c>
      <c r="AC251" s="106"/>
      <c r="AD251" s="186">
        <f>'Input| Projects'!Q251*N251*'Input| Escalations'!$K$19</f>
        <v>0</v>
      </c>
      <c r="AE251" s="186">
        <f>'Input| Projects'!R251*O251*'Input| Escalations'!$K$19</f>
        <v>0</v>
      </c>
      <c r="AF251" s="186">
        <f>'Input| Projects'!S251*P251*'Input| Escalations'!$K$19</f>
        <v>0</v>
      </c>
      <c r="AG251" s="186">
        <f>'Input| Projects'!T251*Q251*'Input| Escalations'!$K$19</f>
        <v>0</v>
      </c>
      <c r="AH251" s="186">
        <f>'Input| Projects'!U251*R251*'Input| Escalations'!$K$19</f>
        <v>0</v>
      </c>
      <c r="AI251" s="186">
        <f>'Input| Projects'!V251*S251*'Input| Escalations'!$K$19</f>
        <v>0</v>
      </c>
      <c r="AJ251" s="186">
        <f>'Input| Projects'!W251*T251*'Input| Escalations'!$K$19</f>
        <v>0</v>
      </c>
      <c r="AK251" s="106"/>
      <c r="AL251" s="186">
        <f>IFERROR(IF('Input| Overheads'!$C$42="Direct costs",SUMPRODUCT(--('Input| Projects'!$AC251="Yes"),'Calc| Overheads Allocation'!C$8,'Calc| Project Costs'!V251),IF('Input| Overheads'!$C$42="Internal labour",SUMPRODUCT(--('Input| Projects'!$AC251="Yes"),'Calc| Overheads Allocation'!C$8,'Calc| Project Costs'!V251,'Input| Projects'!$Y251),IF('Input| Overheads'!$C$42="DNSP defined",SUMPRODUCT(--('Input| Projects'!$AC251="Yes"),'Calc| Overheads Allocation'!C$61,'Input| Projects'!$AF251),""))),"")</f>
        <v>75.825659999999999</v>
      </c>
      <c r="AM251" s="186">
        <f>IFERROR(IF('Input| Overheads'!$C$42="Direct costs",SUMPRODUCT(--('Input| Projects'!$AC251="Yes"),'Calc| Overheads Allocation'!D$8,'Calc| Project Costs'!W251),IF('Input| Overheads'!$C$42="Internal labour",SUMPRODUCT(--('Input| Projects'!$AC251="Yes"),'Calc| Overheads Allocation'!D$8,'Calc| Project Costs'!W251,'Input| Projects'!$Y251),IF('Input| Overheads'!$C$42="DNSP defined",SUMPRODUCT(--('Input| Projects'!$AC251="Yes"),'Calc| Overheads Allocation'!D$61,'Input| Projects'!$AF251),""))),"")</f>
        <v>0</v>
      </c>
      <c r="AN251" s="186">
        <f>IFERROR(IF('Input| Overheads'!$C$42="Direct costs",SUMPRODUCT(--('Input| Projects'!$AC251="Yes"),'Calc| Overheads Allocation'!E$8,'Calc| Project Costs'!X251),IF('Input| Overheads'!$C$42="Internal labour",SUMPRODUCT(--('Input| Projects'!$AC251="Yes"),'Calc| Overheads Allocation'!E$8,'Calc| Project Costs'!X251,'Input| Projects'!$Y251),IF('Input| Overheads'!$C$42="DNSP defined",SUMPRODUCT(--('Input| Projects'!$AC251="Yes"),'Calc| Overheads Allocation'!E$61,'Input| Projects'!$AF251),""))),"")</f>
        <v>0</v>
      </c>
      <c r="AO251" s="186">
        <f>IFERROR(IF('Input| Overheads'!$C$42="Direct costs",SUMPRODUCT(--('Input| Projects'!$AC251="Yes"),'Calc| Overheads Allocation'!F$8,'Calc| Project Costs'!Y251),IF('Input| Overheads'!$C$42="Internal labour",SUMPRODUCT(--('Input| Projects'!$AC251="Yes"),'Calc| Overheads Allocation'!F$8,'Calc| Project Costs'!Y251,'Input| Projects'!$Y251),IF('Input| Overheads'!$C$42="DNSP defined",SUMPRODUCT(--('Input| Projects'!$AC251="Yes"),'Calc| Overheads Allocation'!F$61,'Input| Projects'!$AF251),""))),"")</f>
        <v>0</v>
      </c>
      <c r="AP251" s="186">
        <f>IFERROR(IF('Input| Overheads'!$C$42="Direct costs",SUMPRODUCT(--('Input| Projects'!$AC251="Yes"),'Calc| Overheads Allocation'!G$8,'Calc| Project Costs'!Z251),IF('Input| Overheads'!$C$42="Internal labour",SUMPRODUCT(--('Input| Projects'!$AC251="Yes"),'Calc| Overheads Allocation'!G$8,'Calc| Project Costs'!Z251,'Input| Projects'!$Y251),IF('Input| Overheads'!$C$42="DNSP defined",SUMPRODUCT(--('Input| Projects'!$AC251="Yes"),'Calc| Overheads Allocation'!G$61,'Input| Projects'!$AF251),""))),"")</f>
        <v>0</v>
      </c>
      <c r="AQ251" s="186">
        <f>IFERROR(IF('Input| Overheads'!$C$42="Direct costs",SUMPRODUCT(--('Input| Projects'!$AC251="Yes"),'Calc| Overheads Allocation'!H$8,'Calc| Project Costs'!AA251),IF('Input| Overheads'!$C$42="Internal labour",SUMPRODUCT(--('Input| Projects'!$AC251="Yes"),'Calc| Overheads Allocation'!H$8,'Calc| Project Costs'!AA251,'Input| Projects'!$Y251),IF('Input| Overheads'!$C$42="DNSP defined",SUMPRODUCT(--('Input| Projects'!$AC251="Yes"),'Calc| Overheads Allocation'!H$61,'Input| Projects'!$AF251),""))),"")</f>
        <v>0</v>
      </c>
      <c r="AR251" s="186">
        <f>IFERROR(IF('Input| Overheads'!$C$42="Direct costs",SUMPRODUCT(--('Input| Projects'!$AC251="Yes"),'Calc| Overheads Allocation'!I$8,'Calc| Project Costs'!AB251),IF('Input| Overheads'!$C$42="Internal labour",SUMPRODUCT(--('Input| Projects'!$AC251="Yes"),'Calc| Overheads Allocation'!I$8,'Calc| Project Costs'!AB251,'Input| Projects'!$Y251),IF('Input| Overheads'!$C$42="DNSP defined",SUMPRODUCT(--('Input| Projects'!$AC251="Yes"),'Calc| Overheads Allocation'!I$61,'Input| Projects'!$AF251),""))),"")</f>
        <v>0</v>
      </c>
      <c r="AS251" s="106"/>
      <c r="AT251" s="186">
        <f>IFERROR(IF('Input| Overheads'!$C$42="Direct costs",SUMPRODUCT(--('Input| Projects'!$AD251="Yes"),'Calc| Overheads Allocation'!C$9,'Calc| Project Costs'!V251),IF('Input| Overheads'!$C$42="Internal labour",SUMPRODUCT(--('Input| Projects'!$AD251="Yes"),'Calc| Overheads Allocation'!C$9,'Calc| Project Costs'!V251,'Input| Projects'!$Y251),IF('Input| Overheads'!$C$42="DNSP defined",SUMPRODUCT(--('Input| Projects'!$AD251="Yes"),'Calc| Overheads Allocation'!C$62,'Input| Projects'!$AG251),""))),"")</f>
        <v>0</v>
      </c>
      <c r="AU251" s="186">
        <f>IFERROR(IF('Input| Overheads'!$C$42="Direct costs",SUMPRODUCT(--('Input| Projects'!$AD251="Yes"),'Calc| Overheads Allocation'!D$9,'Calc| Project Costs'!W251),IF('Input| Overheads'!$C$42="Internal labour",SUMPRODUCT(--('Input| Projects'!$AD251="Yes"),'Calc| Overheads Allocation'!D$9,'Calc| Project Costs'!W251,'Input| Projects'!$Y251),IF('Input| Overheads'!$C$42="DNSP defined",SUMPRODUCT(--('Input| Projects'!$AD251="Yes"),'Calc| Overheads Allocation'!D$62,'Input| Projects'!$AG251),""))),"")</f>
        <v>0</v>
      </c>
      <c r="AV251" s="186">
        <f>IFERROR(IF('Input| Overheads'!$C$42="Direct costs",SUMPRODUCT(--('Input| Projects'!$AD251="Yes"),'Calc| Overheads Allocation'!E$9,'Calc| Project Costs'!X251),IF('Input| Overheads'!$C$42="Internal labour",SUMPRODUCT(--('Input| Projects'!$AD251="Yes"),'Calc| Overheads Allocation'!E$9,'Calc| Project Costs'!X251,'Input| Projects'!$Y251),IF('Input| Overheads'!$C$42="DNSP defined",SUMPRODUCT(--('Input| Projects'!$AD251="Yes"),'Calc| Overheads Allocation'!E$62,'Input| Projects'!$AG251),""))),"")</f>
        <v>0</v>
      </c>
      <c r="AW251" s="186">
        <f>IFERROR(IF('Input| Overheads'!$C$42="Direct costs",SUMPRODUCT(--('Input| Projects'!$AD251="Yes"),'Calc| Overheads Allocation'!F$9,'Calc| Project Costs'!Y251),IF('Input| Overheads'!$C$42="Internal labour",SUMPRODUCT(--('Input| Projects'!$AD251="Yes"),'Calc| Overheads Allocation'!F$9,'Calc| Project Costs'!Y251,'Input| Projects'!$Y251),IF('Input| Overheads'!$C$42="DNSP defined",SUMPRODUCT(--('Input| Projects'!$AD251="Yes"),'Calc| Overheads Allocation'!F$62,'Input| Projects'!$AG251),""))),"")</f>
        <v>0</v>
      </c>
      <c r="AX251" s="186">
        <f>IFERROR(IF('Input| Overheads'!$C$42="Direct costs",SUMPRODUCT(--('Input| Projects'!$AD251="Yes"),'Calc| Overheads Allocation'!G$9,'Calc| Project Costs'!Z251),IF('Input| Overheads'!$C$42="Internal labour",SUMPRODUCT(--('Input| Projects'!$AD251="Yes"),'Calc| Overheads Allocation'!G$9,'Calc| Project Costs'!Z251,'Input| Projects'!$Y251),IF('Input| Overheads'!$C$42="DNSP defined",SUMPRODUCT(--('Input| Projects'!$AD251="Yes"),'Calc| Overheads Allocation'!G$62,'Input| Projects'!$AG251),""))),"")</f>
        <v>0</v>
      </c>
      <c r="AY251" s="186">
        <f>IFERROR(IF('Input| Overheads'!$C$42="Direct costs",SUMPRODUCT(--('Input| Projects'!$AD251="Yes"),'Calc| Overheads Allocation'!H$9,'Calc| Project Costs'!AA251),IF('Input| Overheads'!$C$42="Internal labour",SUMPRODUCT(--('Input| Projects'!$AD251="Yes"),'Calc| Overheads Allocation'!H$9,'Calc| Project Costs'!AA251,'Input| Projects'!$Y251),IF('Input| Overheads'!$C$42="DNSP defined",SUMPRODUCT(--('Input| Projects'!$AD251="Yes"),'Calc| Overheads Allocation'!H$62,'Input| Projects'!$AG251),""))),"")</f>
        <v>0</v>
      </c>
      <c r="AZ251" s="186">
        <f>IFERROR(IF('Input| Overheads'!$C$42="Direct costs",SUMPRODUCT(--('Input| Projects'!$AD251="Yes"),'Calc| Overheads Allocation'!I$9,'Calc| Project Costs'!AB251),IF('Input| Overheads'!$C$42="Internal labour",SUMPRODUCT(--('Input| Projects'!$AD251="Yes"),'Calc| Overheads Allocation'!I$9,'Calc| Project Costs'!AB251,'Input| Projects'!$Y251),IF('Input| Overheads'!$C$42="DNSP defined",SUMPRODUCT(--('Input| Projects'!$AD251="Yes"),'Calc| Overheads Allocation'!I$62,'Input| Projects'!$AG251),""))),"")</f>
        <v>0</v>
      </c>
      <c r="BA251" s="106"/>
      <c r="BB251" s="186">
        <f t="shared" si="129"/>
        <v>75.825659999999999</v>
      </c>
      <c r="BC251" s="186">
        <f t="shared" si="130"/>
        <v>0</v>
      </c>
      <c r="BD251" s="186">
        <f t="shared" si="131"/>
        <v>0</v>
      </c>
      <c r="BE251" s="186">
        <f t="shared" si="108"/>
        <v>0</v>
      </c>
      <c r="BF251" s="186">
        <f t="shared" si="109"/>
        <v>0</v>
      </c>
      <c r="BG251" s="186">
        <f t="shared" si="110"/>
        <v>0</v>
      </c>
      <c r="BH251" s="186">
        <f t="shared" si="111"/>
        <v>0</v>
      </c>
      <c r="BI251" s="97"/>
      <c r="BJ251" s="186">
        <f t="shared" si="112"/>
        <v>0</v>
      </c>
      <c r="BK251" s="186" t="str">
        <f t="shared" si="113"/>
        <v/>
      </c>
      <c r="BL251" s="186" t="str">
        <f t="shared" si="114"/>
        <v/>
      </c>
      <c r="BM251" s="186" t="str">
        <f t="shared" si="115"/>
        <v/>
      </c>
      <c r="BN251" s="186" t="str">
        <f t="shared" si="116"/>
        <v/>
      </c>
      <c r="BO251" s="186" t="str">
        <f t="shared" si="117"/>
        <v/>
      </c>
      <c r="BP251" s="186" t="str">
        <f t="shared" si="118"/>
        <v/>
      </c>
      <c r="BQ251" s="97"/>
      <c r="BR251" s="186">
        <f t="shared" si="119"/>
        <v>228.0137</v>
      </c>
      <c r="BS251" s="186">
        <f t="shared" si="120"/>
        <v>0</v>
      </c>
      <c r="BT251" s="222">
        <f t="shared" si="121"/>
        <v>0</v>
      </c>
      <c r="BU251" s="222">
        <f t="shared" si="122"/>
        <v>0</v>
      </c>
      <c r="BV251" s="222">
        <f t="shared" si="123"/>
        <v>0</v>
      </c>
      <c r="BW251" s="222">
        <f t="shared" si="124"/>
        <v>0</v>
      </c>
      <c r="BX251" s="222">
        <f t="shared" si="125"/>
        <v>0</v>
      </c>
      <c r="BY251" s="106"/>
      <c r="BZ251" s="197">
        <f>IF(SUMIF('Input| Projects'!$AS$8:$CP$8,"Dx",'Input| Projects'!$AS251:$CP251)=0,"",SUMIF('Input| Projects'!$AS$8:$CP$8,"Dx",'Input| Projects'!$AS251:$CP251))</f>
        <v>1</v>
      </c>
      <c r="CA251" s="197" t="str">
        <f>IF(SUMIF('Input| Projects'!$AS$8:$CP$8,"Tx",'Input| Projects'!$AS251:$CP251)=0,"",SUMIF('Input| Projects'!$AS$8:$CP$8,"Tx",'Input| Projects'!$AS251:$CP251))</f>
        <v/>
      </c>
      <c r="CB251" s="150" t="str">
        <f t="shared" si="132"/>
        <v/>
      </c>
    </row>
    <row r="252" spans="2:80" x14ac:dyDescent="0.2">
      <c r="B252" s="201">
        <f>IFERROR('Input| Projects'!B252,"")</f>
        <v>243</v>
      </c>
      <c r="C252" s="42" t="str">
        <f>IFERROR(IF('Input| Projects'!C252="","",'Input| Projects'!C252),"")</f>
        <v>CONDEMNED POLES - REINFORCEMENT</v>
      </c>
      <c r="D252" s="42" t="str">
        <f>IFERROR(IF('Input| Projects'!D252="","",'Input| Projects'!D252),"")</f>
        <v>REP_04.02.34</v>
      </c>
      <c r="E252" s="104"/>
      <c r="F252" s="190">
        <f>IFERROR('Input| Projects'!I252*'Input| Escalations'!$K$19,"")</f>
        <v>300.30281000000002</v>
      </c>
      <c r="G252" s="190">
        <f>IFERROR('Input| Projects'!J252*'Input| Escalations'!$K$19,"")</f>
        <v>0</v>
      </c>
      <c r="H252" s="190">
        <f>IFERROR('Input| Projects'!K252*'Input| Escalations'!$K$19,"")</f>
        <v>0</v>
      </c>
      <c r="I252" s="190">
        <f>IFERROR('Input| Projects'!L252*'Input| Escalations'!$K$19,"")</f>
        <v>0</v>
      </c>
      <c r="J252" s="190">
        <f>IFERROR('Input| Projects'!M252*'Input| Escalations'!$K$19,"")</f>
        <v>0</v>
      </c>
      <c r="K252" s="190">
        <f>IFERROR('Input| Projects'!N252*'Input| Escalations'!$K$19,"")</f>
        <v>0</v>
      </c>
      <c r="L252" s="190">
        <f>IFERROR('Input| Projects'!O252*'Input| Escalations'!$K$19,"")</f>
        <v>0</v>
      </c>
      <c r="M252" s="150" t="str">
        <f>IF(ABS(SUM(F252:L252)-(SUM('Input| Projects'!I252:O252)*'Input| Escalations'!$K$19))&lt;0.0000001,"",1)</f>
        <v/>
      </c>
      <c r="N252" s="192">
        <f>'Input| Projects'!$Y252*INDEX('Input| Escalations'!$H$33:$N$33,MATCH('Calc| Project Costs'!N$9,'Input| Escalations'!$H$23:$N$23,0))+'Input| Projects'!$Z252*INDEX('Input| Escalations'!$H$34:$N$34,MATCH('Calc| Project Costs'!N$9,'Input| Escalations'!$H$23:$N$23,0))+'Input| Projects'!$AA252*INDEX('Input| Escalations'!$H$35:$N$35,MATCH('Calc| Project Costs'!N$9,'Input| Escalations'!$H$23:$N$23,0))+1</f>
        <v>1</v>
      </c>
      <c r="O252" s="192">
        <f>'Input| Projects'!$Y252*INDEX('Input| Escalations'!$H$33:$N$33,MATCH('Calc| Project Costs'!O$9,'Input| Escalations'!$H$23:$N$23,0))+'Input| Projects'!$Z252*INDEX('Input| Escalations'!$H$34:$N$34,MATCH('Calc| Project Costs'!O$9,'Input| Escalations'!$H$23:$N$23,0))+'Input| Projects'!$AA252*INDEX('Input| Escalations'!$H$35:$N$35,MATCH('Calc| Project Costs'!O$9,'Input| Escalations'!$H$23:$N$23,0))+1</f>
        <v>1</v>
      </c>
      <c r="P252" s="192">
        <f>'Input| Projects'!$Y252*INDEX('Input| Escalations'!$H$33:$N$33,MATCH('Calc| Project Costs'!P$9,'Input| Escalations'!$H$23:$N$23,0))+'Input| Projects'!$Z252*INDEX('Input| Escalations'!$H$34:$N$34,MATCH('Calc| Project Costs'!P$9,'Input| Escalations'!$H$23:$N$23,0))+'Input| Projects'!$AA252*INDEX('Input| Escalations'!$H$35:$N$35,MATCH('Calc| Project Costs'!P$9,'Input| Escalations'!$H$23:$N$23,0))+1</f>
        <v>1</v>
      </c>
      <c r="Q252" s="192">
        <f>'Input| Projects'!$Y252*INDEX('Input| Escalations'!$H$33:$N$33,MATCH('Calc| Project Costs'!Q$9,'Input| Escalations'!$H$23:$N$23,0))+'Input| Projects'!$Z252*INDEX('Input| Escalations'!$H$34:$N$34,MATCH('Calc| Project Costs'!Q$9,'Input| Escalations'!$H$23:$N$23,0))+'Input| Projects'!$AA252*INDEX('Input| Escalations'!$H$35:$N$35,MATCH('Calc| Project Costs'!Q$9,'Input| Escalations'!$H$23:$N$23,0))+1</f>
        <v>1</v>
      </c>
      <c r="R252" s="192">
        <f>'Input| Projects'!$Y252*INDEX('Input| Escalations'!$H$33:$N$33,MATCH('Calc| Project Costs'!R$9,'Input| Escalations'!$H$23:$N$23,0))+'Input| Projects'!$Z252*INDEX('Input| Escalations'!$H$34:$N$34,MATCH('Calc| Project Costs'!R$9,'Input| Escalations'!$H$23:$N$23,0))+'Input| Projects'!$AA252*INDEX('Input| Escalations'!$H$35:$N$35,MATCH('Calc| Project Costs'!R$9,'Input| Escalations'!$H$23:$N$23,0))+1</f>
        <v>1</v>
      </c>
      <c r="S252" s="192">
        <f>'Input| Projects'!$Y252*INDEX('Input| Escalations'!$H$33:$N$33,MATCH('Calc| Project Costs'!S$9,'Input| Escalations'!$H$23:$N$23,0))+'Input| Projects'!$Z252*INDEX('Input| Escalations'!$H$34:$N$34,MATCH('Calc| Project Costs'!S$9,'Input| Escalations'!$H$23:$N$23,0))+'Input| Projects'!$AA252*INDEX('Input| Escalations'!$H$35:$N$35,MATCH('Calc| Project Costs'!S$9,'Input| Escalations'!$H$23:$N$23,0))+1</f>
        <v>1</v>
      </c>
      <c r="T252" s="192">
        <f>'Input| Projects'!$Y252*INDEX('Input| Escalations'!$H$33:$N$33,MATCH('Calc| Project Costs'!T$9,'Input| Escalations'!$H$23:$N$23,0))+'Input| Projects'!$Z252*INDEX('Input| Escalations'!$H$34:$N$34,MATCH('Calc| Project Costs'!T$9,'Input| Escalations'!$H$23:$N$23,0))+'Input| Projects'!$AA252*INDEX('Input| Escalations'!$H$35:$N$35,MATCH('Calc| Project Costs'!T$9,'Input| Escalations'!$H$23:$N$23,0))+1</f>
        <v>1</v>
      </c>
      <c r="U252" s="106"/>
      <c r="V252" s="186">
        <f t="shared" si="126"/>
        <v>300.30281000000002</v>
      </c>
      <c r="W252" s="186">
        <f t="shared" si="127"/>
        <v>0</v>
      </c>
      <c r="X252" s="186">
        <f t="shared" si="128"/>
        <v>0</v>
      </c>
      <c r="Y252" s="186">
        <f t="shared" si="104"/>
        <v>0</v>
      </c>
      <c r="Z252" s="186">
        <f t="shared" si="105"/>
        <v>0</v>
      </c>
      <c r="AA252" s="186">
        <f t="shared" si="106"/>
        <v>0</v>
      </c>
      <c r="AB252" s="186">
        <f t="shared" si="107"/>
        <v>0</v>
      </c>
      <c r="AC252" s="106"/>
      <c r="AD252" s="186">
        <f>'Input| Projects'!Q252*N252*'Input| Escalations'!$K$19</f>
        <v>0</v>
      </c>
      <c r="AE252" s="186">
        <f>'Input| Projects'!R252*O252*'Input| Escalations'!$K$19</f>
        <v>0</v>
      </c>
      <c r="AF252" s="186">
        <f>'Input| Projects'!S252*P252*'Input| Escalations'!$K$19</f>
        <v>0</v>
      </c>
      <c r="AG252" s="186">
        <f>'Input| Projects'!T252*Q252*'Input| Escalations'!$K$19</f>
        <v>0</v>
      </c>
      <c r="AH252" s="186">
        <f>'Input| Projects'!U252*R252*'Input| Escalations'!$K$19</f>
        <v>0</v>
      </c>
      <c r="AI252" s="186">
        <f>'Input| Projects'!V252*S252*'Input| Escalations'!$K$19</f>
        <v>0</v>
      </c>
      <c r="AJ252" s="186">
        <f>'Input| Projects'!W252*T252*'Input| Escalations'!$K$19</f>
        <v>0</v>
      </c>
      <c r="AK252" s="106"/>
      <c r="AL252" s="186">
        <f>IFERROR(IF('Input| Overheads'!$C$42="Direct costs",SUMPRODUCT(--('Input| Projects'!$AC252="Yes"),'Calc| Overheads Allocation'!C$8,'Calc| Project Costs'!V252),IF('Input| Overheads'!$C$42="Internal labour",SUMPRODUCT(--('Input| Projects'!$AC252="Yes"),'Calc| Overheads Allocation'!C$8,'Calc| Project Costs'!V252,'Input| Projects'!$Y252),IF('Input| Overheads'!$C$42="DNSP defined",SUMPRODUCT(--('Input| Projects'!$AC252="Yes"),'Calc| Overheads Allocation'!C$61,'Input| Projects'!$AF252),""))),"")</f>
        <v>1.1547499999999999</v>
      </c>
      <c r="AM252" s="186">
        <f>IFERROR(IF('Input| Overheads'!$C$42="Direct costs",SUMPRODUCT(--('Input| Projects'!$AC252="Yes"),'Calc| Overheads Allocation'!D$8,'Calc| Project Costs'!W252),IF('Input| Overheads'!$C$42="Internal labour",SUMPRODUCT(--('Input| Projects'!$AC252="Yes"),'Calc| Overheads Allocation'!D$8,'Calc| Project Costs'!W252,'Input| Projects'!$Y252),IF('Input| Overheads'!$C$42="DNSP defined",SUMPRODUCT(--('Input| Projects'!$AC252="Yes"),'Calc| Overheads Allocation'!D$61,'Input| Projects'!$AF252),""))),"")</f>
        <v>0</v>
      </c>
      <c r="AN252" s="186">
        <f>IFERROR(IF('Input| Overheads'!$C$42="Direct costs",SUMPRODUCT(--('Input| Projects'!$AC252="Yes"),'Calc| Overheads Allocation'!E$8,'Calc| Project Costs'!X252),IF('Input| Overheads'!$C$42="Internal labour",SUMPRODUCT(--('Input| Projects'!$AC252="Yes"),'Calc| Overheads Allocation'!E$8,'Calc| Project Costs'!X252,'Input| Projects'!$Y252),IF('Input| Overheads'!$C$42="DNSP defined",SUMPRODUCT(--('Input| Projects'!$AC252="Yes"),'Calc| Overheads Allocation'!E$61,'Input| Projects'!$AF252),""))),"")</f>
        <v>0</v>
      </c>
      <c r="AO252" s="186">
        <f>IFERROR(IF('Input| Overheads'!$C$42="Direct costs",SUMPRODUCT(--('Input| Projects'!$AC252="Yes"),'Calc| Overheads Allocation'!F$8,'Calc| Project Costs'!Y252),IF('Input| Overheads'!$C$42="Internal labour",SUMPRODUCT(--('Input| Projects'!$AC252="Yes"),'Calc| Overheads Allocation'!F$8,'Calc| Project Costs'!Y252,'Input| Projects'!$Y252),IF('Input| Overheads'!$C$42="DNSP defined",SUMPRODUCT(--('Input| Projects'!$AC252="Yes"),'Calc| Overheads Allocation'!F$61,'Input| Projects'!$AF252),""))),"")</f>
        <v>0</v>
      </c>
      <c r="AP252" s="186">
        <f>IFERROR(IF('Input| Overheads'!$C$42="Direct costs",SUMPRODUCT(--('Input| Projects'!$AC252="Yes"),'Calc| Overheads Allocation'!G$8,'Calc| Project Costs'!Z252),IF('Input| Overheads'!$C$42="Internal labour",SUMPRODUCT(--('Input| Projects'!$AC252="Yes"),'Calc| Overheads Allocation'!G$8,'Calc| Project Costs'!Z252,'Input| Projects'!$Y252),IF('Input| Overheads'!$C$42="DNSP defined",SUMPRODUCT(--('Input| Projects'!$AC252="Yes"),'Calc| Overheads Allocation'!G$61,'Input| Projects'!$AF252),""))),"")</f>
        <v>0</v>
      </c>
      <c r="AQ252" s="186">
        <f>IFERROR(IF('Input| Overheads'!$C$42="Direct costs",SUMPRODUCT(--('Input| Projects'!$AC252="Yes"),'Calc| Overheads Allocation'!H$8,'Calc| Project Costs'!AA252),IF('Input| Overheads'!$C$42="Internal labour",SUMPRODUCT(--('Input| Projects'!$AC252="Yes"),'Calc| Overheads Allocation'!H$8,'Calc| Project Costs'!AA252,'Input| Projects'!$Y252),IF('Input| Overheads'!$C$42="DNSP defined",SUMPRODUCT(--('Input| Projects'!$AC252="Yes"),'Calc| Overheads Allocation'!H$61,'Input| Projects'!$AF252),""))),"")</f>
        <v>0</v>
      </c>
      <c r="AR252" s="186">
        <f>IFERROR(IF('Input| Overheads'!$C$42="Direct costs",SUMPRODUCT(--('Input| Projects'!$AC252="Yes"),'Calc| Overheads Allocation'!I$8,'Calc| Project Costs'!AB252),IF('Input| Overheads'!$C$42="Internal labour",SUMPRODUCT(--('Input| Projects'!$AC252="Yes"),'Calc| Overheads Allocation'!I$8,'Calc| Project Costs'!AB252,'Input| Projects'!$Y252),IF('Input| Overheads'!$C$42="DNSP defined",SUMPRODUCT(--('Input| Projects'!$AC252="Yes"),'Calc| Overheads Allocation'!I$61,'Input| Projects'!$AF252),""))),"")</f>
        <v>0</v>
      </c>
      <c r="AS252" s="106"/>
      <c r="AT252" s="186">
        <f>IFERROR(IF('Input| Overheads'!$C$42="Direct costs",SUMPRODUCT(--('Input| Projects'!$AD252="Yes"),'Calc| Overheads Allocation'!C$9,'Calc| Project Costs'!V252),IF('Input| Overheads'!$C$42="Internal labour",SUMPRODUCT(--('Input| Projects'!$AD252="Yes"),'Calc| Overheads Allocation'!C$9,'Calc| Project Costs'!V252,'Input| Projects'!$Y252),IF('Input| Overheads'!$C$42="DNSP defined",SUMPRODUCT(--('Input| Projects'!$AD252="Yes"),'Calc| Overheads Allocation'!C$62,'Input| Projects'!$AG252),""))),"")</f>
        <v>0</v>
      </c>
      <c r="AU252" s="186">
        <f>IFERROR(IF('Input| Overheads'!$C$42="Direct costs",SUMPRODUCT(--('Input| Projects'!$AD252="Yes"),'Calc| Overheads Allocation'!D$9,'Calc| Project Costs'!W252),IF('Input| Overheads'!$C$42="Internal labour",SUMPRODUCT(--('Input| Projects'!$AD252="Yes"),'Calc| Overheads Allocation'!D$9,'Calc| Project Costs'!W252,'Input| Projects'!$Y252),IF('Input| Overheads'!$C$42="DNSP defined",SUMPRODUCT(--('Input| Projects'!$AD252="Yes"),'Calc| Overheads Allocation'!D$62,'Input| Projects'!$AG252),""))),"")</f>
        <v>0</v>
      </c>
      <c r="AV252" s="186">
        <f>IFERROR(IF('Input| Overheads'!$C$42="Direct costs",SUMPRODUCT(--('Input| Projects'!$AD252="Yes"),'Calc| Overheads Allocation'!E$9,'Calc| Project Costs'!X252),IF('Input| Overheads'!$C$42="Internal labour",SUMPRODUCT(--('Input| Projects'!$AD252="Yes"),'Calc| Overheads Allocation'!E$9,'Calc| Project Costs'!X252,'Input| Projects'!$Y252),IF('Input| Overheads'!$C$42="DNSP defined",SUMPRODUCT(--('Input| Projects'!$AD252="Yes"),'Calc| Overheads Allocation'!E$62,'Input| Projects'!$AG252),""))),"")</f>
        <v>0</v>
      </c>
      <c r="AW252" s="186">
        <f>IFERROR(IF('Input| Overheads'!$C$42="Direct costs",SUMPRODUCT(--('Input| Projects'!$AD252="Yes"),'Calc| Overheads Allocation'!F$9,'Calc| Project Costs'!Y252),IF('Input| Overheads'!$C$42="Internal labour",SUMPRODUCT(--('Input| Projects'!$AD252="Yes"),'Calc| Overheads Allocation'!F$9,'Calc| Project Costs'!Y252,'Input| Projects'!$Y252),IF('Input| Overheads'!$C$42="DNSP defined",SUMPRODUCT(--('Input| Projects'!$AD252="Yes"),'Calc| Overheads Allocation'!F$62,'Input| Projects'!$AG252),""))),"")</f>
        <v>0</v>
      </c>
      <c r="AX252" s="186">
        <f>IFERROR(IF('Input| Overheads'!$C$42="Direct costs",SUMPRODUCT(--('Input| Projects'!$AD252="Yes"),'Calc| Overheads Allocation'!G$9,'Calc| Project Costs'!Z252),IF('Input| Overheads'!$C$42="Internal labour",SUMPRODUCT(--('Input| Projects'!$AD252="Yes"),'Calc| Overheads Allocation'!G$9,'Calc| Project Costs'!Z252,'Input| Projects'!$Y252),IF('Input| Overheads'!$C$42="DNSP defined",SUMPRODUCT(--('Input| Projects'!$AD252="Yes"),'Calc| Overheads Allocation'!G$62,'Input| Projects'!$AG252),""))),"")</f>
        <v>0</v>
      </c>
      <c r="AY252" s="186">
        <f>IFERROR(IF('Input| Overheads'!$C$42="Direct costs",SUMPRODUCT(--('Input| Projects'!$AD252="Yes"),'Calc| Overheads Allocation'!H$9,'Calc| Project Costs'!AA252),IF('Input| Overheads'!$C$42="Internal labour",SUMPRODUCT(--('Input| Projects'!$AD252="Yes"),'Calc| Overheads Allocation'!H$9,'Calc| Project Costs'!AA252,'Input| Projects'!$Y252),IF('Input| Overheads'!$C$42="DNSP defined",SUMPRODUCT(--('Input| Projects'!$AD252="Yes"),'Calc| Overheads Allocation'!H$62,'Input| Projects'!$AG252),""))),"")</f>
        <v>0</v>
      </c>
      <c r="AZ252" s="186">
        <f>IFERROR(IF('Input| Overheads'!$C$42="Direct costs",SUMPRODUCT(--('Input| Projects'!$AD252="Yes"),'Calc| Overheads Allocation'!I$9,'Calc| Project Costs'!AB252),IF('Input| Overheads'!$C$42="Internal labour",SUMPRODUCT(--('Input| Projects'!$AD252="Yes"),'Calc| Overheads Allocation'!I$9,'Calc| Project Costs'!AB252,'Input| Projects'!$Y252),IF('Input| Overheads'!$C$42="DNSP defined",SUMPRODUCT(--('Input| Projects'!$AD252="Yes"),'Calc| Overheads Allocation'!I$62,'Input| Projects'!$AG252),""))),"")</f>
        <v>0</v>
      </c>
      <c r="BA252" s="106"/>
      <c r="BB252" s="186">
        <f t="shared" si="129"/>
        <v>1.1547499999999999</v>
      </c>
      <c r="BC252" s="186">
        <f t="shared" si="130"/>
        <v>0</v>
      </c>
      <c r="BD252" s="186">
        <f t="shared" si="131"/>
        <v>0</v>
      </c>
      <c r="BE252" s="186">
        <f t="shared" si="108"/>
        <v>0</v>
      </c>
      <c r="BF252" s="186">
        <f t="shared" si="109"/>
        <v>0</v>
      </c>
      <c r="BG252" s="186">
        <f t="shared" si="110"/>
        <v>0</v>
      </c>
      <c r="BH252" s="186">
        <f t="shared" si="111"/>
        <v>0</v>
      </c>
      <c r="BI252" s="97"/>
      <c r="BJ252" s="186">
        <f t="shared" si="112"/>
        <v>0</v>
      </c>
      <c r="BK252" s="186" t="str">
        <f t="shared" si="113"/>
        <v/>
      </c>
      <c r="BL252" s="186" t="str">
        <f t="shared" si="114"/>
        <v/>
      </c>
      <c r="BM252" s="186" t="str">
        <f t="shared" si="115"/>
        <v/>
      </c>
      <c r="BN252" s="186" t="str">
        <f t="shared" si="116"/>
        <v/>
      </c>
      <c r="BO252" s="186" t="str">
        <f t="shared" si="117"/>
        <v/>
      </c>
      <c r="BP252" s="186" t="str">
        <f t="shared" si="118"/>
        <v/>
      </c>
      <c r="BQ252" s="97"/>
      <c r="BR252" s="186">
        <f t="shared" si="119"/>
        <v>301.45756</v>
      </c>
      <c r="BS252" s="186">
        <f t="shared" si="120"/>
        <v>0</v>
      </c>
      <c r="BT252" s="222">
        <f t="shared" si="121"/>
        <v>0</v>
      </c>
      <c r="BU252" s="222">
        <f t="shared" si="122"/>
        <v>0</v>
      </c>
      <c r="BV252" s="222">
        <f t="shared" si="123"/>
        <v>0</v>
      </c>
      <c r="BW252" s="222">
        <f t="shared" si="124"/>
        <v>0</v>
      </c>
      <c r="BX252" s="222">
        <f t="shared" si="125"/>
        <v>0</v>
      </c>
      <c r="BY252" s="106"/>
      <c r="BZ252" s="197">
        <f>IF(SUMIF('Input| Projects'!$AS$8:$CP$8,"Dx",'Input| Projects'!$AS252:$CP252)=0,"",SUMIF('Input| Projects'!$AS$8:$CP$8,"Dx",'Input| Projects'!$AS252:$CP252))</f>
        <v>1</v>
      </c>
      <c r="CA252" s="197" t="str">
        <f>IF(SUMIF('Input| Projects'!$AS$8:$CP$8,"Tx",'Input| Projects'!$AS252:$CP252)=0,"",SUMIF('Input| Projects'!$AS$8:$CP$8,"Tx",'Input| Projects'!$AS252:$CP252))</f>
        <v/>
      </c>
      <c r="CB252" s="150" t="str">
        <f t="shared" si="132"/>
        <v/>
      </c>
    </row>
    <row r="253" spans="2:80" x14ac:dyDescent="0.2">
      <c r="B253" s="201">
        <f>IFERROR('Input| Projects'!B253,"")</f>
        <v>244</v>
      </c>
      <c r="C253" s="42" t="str">
        <f>IFERROR(IF('Input| Projects'!C253="","",'Input| Projects'!C253),"")</f>
        <v>REP Steel Round Pillars (No.)</v>
      </c>
      <c r="D253" s="42" t="str">
        <f>IFERROR(IF('Input| Projects'!D253="","",'Input| Projects'!D253),"")</f>
        <v>REP_04.02.35</v>
      </c>
      <c r="E253" s="104"/>
      <c r="F253" s="190">
        <f>IFERROR('Input| Projects'!I253*'Input| Escalations'!$K$19,"")</f>
        <v>41.435479999999998</v>
      </c>
      <c r="G253" s="190">
        <f>IFERROR('Input| Projects'!J253*'Input| Escalations'!$K$19,"")</f>
        <v>0</v>
      </c>
      <c r="H253" s="190">
        <f>IFERROR('Input| Projects'!K253*'Input| Escalations'!$K$19,"")</f>
        <v>0</v>
      </c>
      <c r="I253" s="190">
        <f>IFERROR('Input| Projects'!L253*'Input| Escalations'!$K$19,"")</f>
        <v>0</v>
      </c>
      <c r="J253" s="190">
        <f>IFERROR('Input| Projects'!M253*'Input| Escalations'!$K$19,"")</f>
        <v>0</v>
      </c>
      <c r="K253" s="190">
        <f>IFERROR('Input| Projects'!N253*'Input| Escalations'!$K$19,"")</f>
        <v>0</v>
      </c>
      <c r="L253" s="190">
        <f>IFERROR('Input| Projects'!O253*'Input| Escalations'!$K$19,"")</f>
        <v>0</v>
      </c>
      <c r="M253" s="150" t="str">
        <f>IF(ABS(SUM(F253:L253)-(SUM('Input| Projects'!I253:O253)*'Input| Escalations'!$K$19))&lt;0.0000001,"",1)</f>
        <v/>
      </c>
      <c r="N253" s="192">
        <f>'Input| Projects'!$Y253*INDEX('Input| Escalations'!$H$33:$N$33,MATCH('Calc| Project Costs'!N$9,'Input| Escalations'!$H$23:$N$23,0))+'Input| Projects'!$Z253*INDEX('Input| Escalations'!$H$34:$N$34,MATCH('Calc| Project Costs'!N$9,'Input| Escalations'!$H$23:$N$23,0))+'Input| Projects'!$AA253*INDEX('Input| Escalations'!$H$35:$N$35,MATCH('Calc| Project Costs'!N$9,'Input| Escalations'!$H$23:$N$23,0))+1</f>
        <v>1</v>
      </c>
      <c r="O253" s="192">
        <f>'Input| Projects'!$Y253*INDEX('Input| Escalations'!$H$33:$N$33,MATCH('Calc| Project Costs'!O$9,'Input| Escalations'!$H$23:$N$23,0))+'Input| Projects'!$Z253*INDEX('Input| Escalations'!$H$34:$N$34,MATCH('Calc| Project Costs'!O$9,'Input| Escalations'!$H$23:$N$23,0))+'Input| Projects'!$AA253*INDEX('Input| Escalations'!$H$35:$N$35,MATCH('Calc| Project Costs'!O$9,'Input| Escalations'!$H$23:$N$23,0))+1</f>
        <v>1</v>
      </c>
      <c r="P253" s="192">
        <f>'Input| Projects'!$Y253*INDEX('Input| Escalations'!$H$33:$N$33,MATCH('Calc| Project Costs'!P$9,'Input| Escalations'!$H$23:$N$23,0))+'Input| Projects'!$Z253*INDEX('Input| Escalations'!$H$34:$N$34,MATCH('Calc| Project Costs'!P$9,'Input| Escalations'!$H$23:$N$23,0))+'Input| Projects'!$AA253*INDEX('Input| Escalations'!$H$35:$N$35,MATCH('Calc| Project Costs'!P$9,'Input| Escalations'!$H$23:$N$23,0))+1</f>
        <v>1</v>
      </c>
      <c r="Q253" s="192">
        <f>'Input| Projects'!$Y253*INDEX('Input| Escalations'!$H$33:$N$33,MATCH('Calc| Project Costs'!Q$9,'Input| Escalations'!$H$23:$N$23,0))+'Input| Projects'!$Z253*INDEX('Input| Escalations'!$H$34:$N$34,MATCH('Calc| Project Costs'!Q$9,'Input| Escalations'!$H$23:$N$23,0))+'Input| Projects'!$AA253*INDEX('Input| Escalations'!$H$35:$N$35,MATCH('Calc| Project Costs'!Q$9,'Input| Escalations'!$H$23:$N$23,0))+1</f>
        <v>1</v>
      </c>
      <c r="R253" s="192">
        <f>'Input| Projects'!$Y253*INDEX('Input| Escalations'!$H$33:$N$33,MATCH('Calc| Project Costs'!R$9,'Input| Escalations'!$H$23:$N$23,0))+'Input| Projects'!$Z253*INDEX('Input| Escalations'!$H$34:$N$34,MATCH('Calc| Project Costs'!R$9,'Input| Escalations'!$H$23:$N$23,0))+'Input| Projects'!$AA253*INDEX('Input| Escalations'!$H$35:$N$35,MATCH('Calc| Project Costs'!R$9,'Input| Escalations'!$H$23:$N$23,0))+1</f>
        <v>1</v>
      </c>
      <c r="S253" s="192">
        <f>'Input| Projects'!$Y253*INDEX('Input| Escalations'!$H$33:$N$33,MATCH('Calc| Project Costs'!S$9,'Input| Escalations'!$H$23:$N$23,0))+'Input| Projects'!$Z253*INDEX('Input| Escalations'!$H$34:$N$34,MATCH('Calc| Project Costs'!S$9,'Input| Escalations'!$H$23:$N$23,0))+'Input| Projects'!$AA253*INDEX('Input| Escalations'!$H$35:$N$35,MATCH('Calc| Project Costs'!S$9,'Input| Escalations'!$H$23:$N$23,0))+1</f>
        <v>1</v>
      </c>
      <c r="T253" s="192">
        <f>'Input| Projects'!$Y253*INDEX('Input| Escalations'!$H$33:$N$33,MATCH('Calc| Project Costs'!T$9,'Input| Escalations'!$H$23:$N$23,0))+'Input| Projects'!$Z253*INDEX('Input| Escalations'!$H$34:$N$34,MATCH('Calc| Project Costs'!T$9,'Input| Escalations'!$H$23:$N$23,0))+'Input| Projects'!$AA253*INDEX('Input| Escalations'!$H$35:$N$35,MATCH('Calc| Project Costs'!T$9,'Input| Escalations'!$H$23:$N$23,0))+1</f>
        <v>1</v>
      </c>
      <c r="U253" s="106"/>
      <c r="V253" s="186">
        <f t="shared" si="126"/>
        <v>41.435479999999998</v>
      </c>
      <c r="W253" s="186">
        <f t="shared" si="127"/>
        <v>0</v>
      </c>
      <c r="X253" s="186">
        <f t="shared" si="128"/>
        <v>0</v>
      </c>
      <c r="Y253" s="186">
        <f t="shared" si="104"/>
        <v>0</v>
      </c>
      <c r="Z253" s="186">
        <f t="shared" si="105"/>
        <v>0</v>
      </c>
      <c r="AA253" s="186">
        <f t="shared" si="106"/>
        <v>0</v>
      </c>
      <c r="AB253" s="186">
        <f t="shared" si="107"/>
        <v>0</v>
      </c>
      <c r="AC253" s="106"/>
      <c r="AD253" s="186">
        <f>'Input| Projects'!Q253*N253*'Input| Escalations'!$K$19</f>
        <v>0</v>
      </c>
      <c r="AE253" s="186">
        <f>'Input| Projects'!R253*O253*'Input| Escalations'!$K$19</f>
        <v>0</v>
      </c>
      <c r="AF253" s="186">
        <f>'Input| Projects'!S253*P253*'Input| Escalations'!$K$19</f>
        <v>0</v>
      </c>
      <c r="AG253" s="186">
        <f>'Input| Projects'!T253*Q253*'Input| Escalations'!$K$19</f>
        <v>0</v>
      </c>
      <c r="AH253" s="186">
        <f>'Input| Projects'!U253*R253*'Input| Escalations'!$K$19</f>
        <v>0</v>
      </c>
      <c r="AI253" s="186">
        <f>'Input| Projects'!V253*S253*'Input| Escalations'!$K$19</f>
        <v>0</v>
      </c>
      <c r="AJ253" s="186">
        <f>'Input| Projects'!W253*T253*'Input| Escalations'!$K$19</f>
        <v>0</v>
      </c>
      <c r="AK253" s="106"/>
      <c r="AL253" s="186">
        <f>IFERROR(IF('Input| Overheads'!$C$42="Direct costs",SUMPRODUCT(--('Input| Projects'!$AC253="Yes"),'Calc| Overheads Allocation'!C$8,'Calc| Project Costs'!V253),IF('Input| Overheads'!$C$42="Internal labour",SUMPRODUCT(--('Input| Projects'!$AC253="Yes"),'Calc| Overheads Allocation'!C$8,'Calc| Project Costs'!V253,'Input| Projects'!$Y253),IF('Input| Overheads'!$C$42="DNSP defined",SUMPRODUCT(--('Input| Projects'!$AC253="Yes"),'Calc| Overheads Allocation'!C$61,'Input| Projects'!$AF253),""))),"")</f>
        <v>10.337379999999998</v>
      </c>
      <c r="AM253" s="186">
        <f>IFERROR(IF('Input| Overheads'!$C$42="Direct costs",SUMPRODUCT(--('Input| Projects'!$AC253="Yes"),'Calc| Overheads Allocation'!D$8,'Calc| Project Costs'!W253),IF('Input| Overheads'!$C$42="Internal labour",SUMPRODUCT(--('Input| Projects'!$AC253="Yes"),'Calc| Overheads Allocation'!D$8,'Calc| Project Costs'!W253,'Input| Projects'!$Y253),IF('Input| Overheads'!$C$42="DNSP defined",SUMPRODUCT(--('Input| Projects'!$AC253="Yes"),'Calc| Overheads Allocation'!D$61,'Input| Projects'!$AF253),""))),"")</f>
        <v>0</v>
      </c>
      <c r="AN253" s="186">
        <f>IFERROR(IF('Input| Overheads'!$C$42="Direct costs",SUMPRODUCT(--('Input| Projects'!$AC253="Yes"),'Calc| Overheads Allocation'!E$8,'Calc| Project Costs'!X253),IF('Input| Overheads'!$C$42="Internal labour",SUMPRODUCT(--('Input| Projects'!$AC253="Yes"),'Calc| Overheads Allocation'!E$8,'Calc| Project Costs'!X253,'Input| Projects'!$Y253),IF('Input| Overheads'!$C$42="DNSP defined",SUMPRODUCT(--('Input| Projects'!$AC253="Yes"),'Calc| Overheads Allocation'!E$61,'Input| Projects'!$AF253),""))),"")</f>
        <v>0</v>
      </c>
      <c r="AO253" s="186">
        <f>IFERROR(IF('Input| Overheads'!$C$42="Direct costs",SUMPRODUCT(--('Input| Projects'!$AC253="Yes"),'Calc| Overheads Allocation'!F$8,'Calc| Project Costs'!Y253),IF('Input| Overheads'!$C$42="Internal labour",SUMPRODUCT(--('Input| Projects'!$AC253="Yes"),'Calc| Overheads Allocation'!F$8,'Calc| Project Costs'!Y253,'Input| Projects'!$Y253),IF('Input| Overheads'!$C$42="DNSP defined",SUMPRODUCT(--('Input| Projects'!$AC253="Yes"),'Calc| Overheads Allocation'!F$61,'Input| Projects'!$AF253),""))),"")</f>
        <v>0</v>
      </c>
      <c r="AP253" s="186">
        <f>IFERROR(IF('Input| Overheads'!$C$42="Direct costs",SUMPRODUCT(--('Input| Projects'!$AC253="Yes"),'Calc| Overheads Allocation'!G$8,'Calc| Project Costs'!Z253),IF('Input| Overheads'!$C$42="Internal labour",SUMPRODUCT(--('Input| Projects'!$AC253="Yes"),'Calc| Overheads Allocation'!G$8,'Calc| Project Costs'!Z253,'Input| Projects'!$Y253),IF('Input| Overheads'!$C$42="DNSP defined",SUMPRODUCT(--('Input| Projects'!$AC253="Yes"),'Calc| Overheads Allocation'!G$61,'Input| Projects'!$AF253),""))),"")</f>
        <v>0</v>
      </c>
      <c r="AQ253" s="186">
        <f>IFERROR(IF('Input| Overheads'!$C$42="Direct costs",SUMPRODUCT(--('Input| Projects'!$AC253="Yes"),'Calc| Overheads Allocation'!H$8,'Calc| Project Costs'!AA253),IF('Input| Overheads'!$C$42="Internal labour",SUMPRODUCT(--('Input| Projects'!$AC253="Yes"),'Calc| Overheads Allocation'!H$8,'Calc| Project Costs'!AA253,'Input| Projects'!$Y253),IF('Input| Overheads'!$C$42="DNSP defined",SUMPRODUCT(--('Input| Projects'!$AC253="Yes"),'Calc| Overheads Allocation'!H$61,'Input| Projects'!$AF253),""))),"")</f>
        <v>0</v>
      </c>
      <c r="AR253" s="186">
        <f>IFERROR(IF('Input| Overheads'!$C$42="Direct costs",SUMPRODUCT(--('Input| Projects'!$AC253="Yes"),'Calc| Overheads Allocation'!I$8,'Calc| Project Costs'!AB253),IF('Input| Overheads'!$C$42="Internal labour",SUMPRODUCT(--('Input| Projects'!$AC253="Yes"),'Calc| Overheads Allocation'!I$8,'Calc| Project Costs'!AB253,'Input| Projects'!$Y253),IF('Input| Overheads'!$C$42="DNSP defined",SUMPRODUCT(--('Input| Projects'!$AC253="Yes"),'Calc| Overheads Allocation'!I$61,'Input| Projects'!$AF253),""))),"")</f>
        <v>0</v>
      </c>
      <c r="AS253" s="106"/>
      <c r="AT253" s="186">
        <f>IFERROR(IF('Input| Overheads'!$C$42="Direct costs",SUMPRODUCT(--('Input| Projects'!$AD253="Yes"),'Calc| Overheads Allocation'!C$9,'Calc| Project Costs'!V253),IF('Input| Overheads'!$C$42="Internal labour",SUMPRODUCT(--('Input| Projects'!$AD253="Yes"),'Calc| Overheads Allocation'!C$9,'Calc| Project Costs'!V253,'Input| Projects'!$Y253),IF('Input| Overheads'!$C$42="DNSP defined",SUMPRODUCT(--('Input| Projects'!$AD253="Yes"),'Calc| Overheads Allocation'!C$62,'Input| Projects'!$AG253),""))),"")</f>
        <v>0</v>
      </c>
      <c r="AU253" s="186">
        <f>IFERROR(IF('Input| Overheads'!$C$42="Direct costs",SUMPRODUCT(--('Input| Projects'!$AD253="Yes"),'Calc| Overheads Allocation'!D$9,'Calc| Project Costs'!W253),IF('Input| Overheads'!$C$42="Internal labour",SUMPRODUCT(--('Input| Projects'!$AD253="Yes"),'Calc| Overheads Allocation'!D$9,'Calc| Project Costs'!W253,'Input| Projects'!$Y253),IF('Input| Overheads'!$C$42="DNSP defined",SUMPRODUCT(--('Input| Projects'!$AD253="Yes"),'Calc| Overheads Allocation'!D$62,'Input| Projects'!$AG253),""))),"")</f>
        <v>0</v>
      </c>
      <c r="AV253" s="186">
        <f>IFERROR(IF('Input| Overheads'!$C$42="Direct costs",SUMPRODUCT(--('Input| Projects'!$AD253="Yes"),'Calc| Overheads Allocation'!E$9,'Calc| Project Costs'!X253),IF('Input| Overheads'!$C$42="Internal labour",SUMPRODUCT(--('Input| Projects'!$AD253="Yes"),'Calc| Overheads Allocation'!E$9,'Calc| Project Costs'!X253,'Input| Projects'!$Y253),IF('Input| Overheads'!$C$42="DNSP defined",SUMPRODUCT(--('Input| Projects'!$AD253="Yes"),'Calc| Overheads Allocation'!E$62,'Input| Projects'!$AG253),""))),"")</f>
        <v>0</v>
      </c>
      <c r="AW253" s="186">
        <f>IFERROR(IF('Input| Overheads'!$C$42="Direct costs",SUMPRODUCT(--('Input| Projects'!$AD253="Yes"),'Calc| Overheads Allocation'!F$9,'Calc| Project Costs'!Y253),IF('Input| Overheads'!$C$42="Internal labour",SUMPRODUCT(--('Input| Projects'!$AD253="Yes"),'Calc| Overheads Allocation'!F$9,'Calc| Project Costs'!Y253,'Input| Projects'!$Y253),IF('Input| Overheads'!$C$42="DNSP defined",SUMPRODUCT(--('Input| Projects'!$AD253="Yes"),'Calc| Overheads Allocation'!F$62,'Input| Projects'!$AG253),""))),"")</f>
        <v>0</v>
      </c>
      <c r="AX253" s="186">
        <f>IFERROR(IF('Input| Overheads'!$C$42="Direct costs",SUMPRODUCT(--('Input| Projects'!$AD253="Yes"),'Calc| Overheads Allocation'!G$9,'Calc| Project Costs'!Z253),IF('Input| Overheads'!$C$42="Internal labour",SUMPRODUCT(--('Input| Projects'!$AD253="Yes"),'Calc| Overheads Allocation'!G$9,'Calc| Project Costs'!Z253,'Input| Projects'!$Y253),IF('Input| Overheads'!$C$42="DNSP defined",SUMPRODUCT(--('Input| Projects'!$AD253="Yes"),'Calc| Overheads Allocation'!G$62,'Input| Projects'!$AG253),""))),"")</f>
        <v>0</v>
      </c>
      <c r="AY253" s="186">
        <f>IFERROR(IF('Input| Overheads'!$C$42="Direct costs",SUMPRODUCT(--('Input| Projects'!$AD253="Yes"),'Calc| Overheads Allocation'!H$9,'Calc| Project Costs'!AA253),IF('Input| Overheads'!$C$42="Internal labour",SUMPRODUCT(--('Input| Projects'!$AD253="Yes"),'Calc| Overheads Allocation'!H$9,'Calc| Project Costs'!AA253,'Input| Projects'!$Y253),IF('Input| Overheads'!$C$42="DNSP defined",SUMPRODUCT(--('Input| Projects'!$AD253="Yes"),'Calc| Overheads Allocation'!H$62,'Input| Projects'!$AG253),""))),"")</f>
        <v>0</v>
      </c>
      <c r="AZ253" s="186">
        <f>IFERROR(IF('Input| Overheads'!$C$42="Direct costs",SUMPRODUCT(--('Input| Projects'!$AD253="Yes"),'Calc| Overheads Allocation'!I$9,'Calc| Project Costs'!AB253),IF('Input| Overheads'!$C$42="Internal labour",SUMPRODUCT(--('Input| Projects'!$AD253="Yes"),'Calc| Overheads Allocation'!I$9,'Calc| Project Costs'!AB253,'Input| Projects'!$Y253),IF('Input| Overheads'!$C$42="DNSP defined",SUMPRODUCT(--('Input| Projects'!$AD253="Yes"),'Calc| Overheads Allocation'!I$62,'Input| Projects'!$AG253),""))),"")</f>
        <v>0</v>
      </c>
      <c r="BA253" s="106"/>
      <c r="BB253" s="186">
        <f t="shared" si="129"/>
        <v>10.337379999999998</v>
      </c>
      <c r="BC253" s="186">
        <f t="shared" si="130"/>
        <v>0</v>
      </c>
      <c r="BD253" s="186">
        <f t="shared" si="131"/>
        <v>0</v>
      </c>
      <c r="BE253" s="186">
        <f t="shared" si="108"/>
        <v>0</v>
      </c>
      <c r="BF253" s="186">
        <f t="shared" si="109"/>
        <v>0</v>
      </c>
      <c r="BG253" s="186">
        <f t="shared" si="110"/>
        <v>0</v>
      </c>
      <c r="BH253" s="186">
        <f t="shared" si="111"/>
        <v>0</v>
      </c>
      <c r="BI253" s="97"/>
      <c r="BJ253" s="186">
        <f t="shared" si="112"/>
        <v>0</v>
      </c>
      <c r="BK253" s="186" t="str">
        <f t="shared" si="113"/>
        <v/>
      </c>
      <c r="BL253" s="186" t="str">
        <f t="shared" si="114"/>
        <v/>
      </c>
      <c r="BM253" s="186" t="str">
        <f t="shared" si="115"/>
        <v/>
      </c>
      <c r="BN253" s="186" t="str">
        <f t="shared" si="116"/>
        <v/>
      </c>
      <c r="BO253" s="186" t="str">
        <f t="shared" si="117"/>
        <v/>
      </c>
      <c r="BP253" s="186" t="str">
        <f t="shared" si="118"/>
        <v/>
      </c>
      <c r="BQ253" s="97"/>
      <c r="BR253" s="186">
        <f t="shared" si="119"/>
        <v>51.772859999999994</v>
      </c>
      <c r="BS253" s="186">
        <f t="shared" si="120"/>
        <v>0</v>
      </c>
      <c r="BT253" s="222">
        <f t="shared" si="121"/>
        <v>0</v>
      </c>
      <c r="BU253" s="222">
        <f t="shared" si="122"/>
        <v>0</v>
      </c>
      <c r="BV253" s="222">
        <f t="shared" si="123"/>
        <v>0</v>
      </c>
      <c r="BW253" s="222">
        <f t="shared" si="124"/>
        <v>0</v>
      </c>
      <c r="BX253" s="222">
        <f t="shared" si="125"/>
        <v>0</v>
      </c>
      <c r="BY253" s="106"/>
      <c r="BZ253" s="197">
        <f>IF(SUMIF('Input| Projects'!$AS$8:$CP$8,"Dx",'Input| Projects'!$AS253:$CP253)=0,"",SUMIF('Input| Projects'!$AS$8:$CP$8,"Dx",'Input| Projects'!$AS253:$CP253))</f>
        <v>1</v>
      </c>
      <c r="CA253" s="197" t="str">
        <f>IF(SUMIF('Input| Projects'!$AS$8:$CP$8,"Tx",'Input| Projects'!$AS253:$CP253)=0,"",SUMIF('Input| Projects'!$AS$8:$CP$8,"Tx",'Input| Projects'!$AS253:$CP253))</f>
        <v/>
      </c>
      <c r="CB253" s="150" t="str">
        <f t="shared" si="132"/>
        <v/>
      </c>
    </row>
    <row r="254" spans="2:80" x14ac:dyDescent="0.2">
      <c r="B254" s="201">
        <f>IFERROR('Input| Projects'!B254,"")</f>
        <v>245</v>
      </c>
      <c r="C254" s="42" t="str">
        <f>IFERROR(IF('Input| Projects'!C254="","",'Input| Projects'!C254),"")</f>
        <v>11kV Taplin ABS D571 (No.)</v>
      </c>
      <c r="D254" s="42" t="str">
        <f>IFERROR(IF('Input| Projects'!D254="","",'Input| Projects'!D254),"")</f>
        <v>REP_04.02.36</v>
      </c>
      <c r="E254" s="104"/>
      <c r="F254" s="190">
        <f>IFERROR('Input| Projects'!I254*'Input| Escalations'!$K$19,"")</f>
        <v>517.13810000000001</v>
      </c>
      <c r="G254" s="190">
        <f>IFERROR('Input| Projects'!J254*'Input| Escalations'!$K$19,"")</f>
        <v>0</v>
      </c>
      <c r="H254" s="190">
        <f>IFERROR('Input| Projects'!K254*'Input| Escalations'!$K$19,"")</f>
        <v>0</v>
      </c>
      <c r="I254" s="190">
        <f>IFERROR('Input| Projects'!L254*'Input| Escalations'!$K$19,"")</f>
        <v>0</v>
      </c>
      <c r="J254" s="190">
        <f>IFERROR('Input| Projects'!M254*'Input| Escalations'!$K$19,"")</f>
        <v>0</v>
      </c>
      <c r="K254" s="190">
        <f>IFERROR('Input| Projects'!N254*'Input| Escalations'!$K$19,"")</f>
        <v>0</v>
      </c>
      <c r="L254" s="190">
        <f>IFERROR('Input| Projects'!O254*'Input| Escalations'!$K$19,"")</f>
        <v>0</v>
      </c>
      <c r="M254" s="150" t="str">
        <f>IF(ABS(SUM(F254:L254)-(SUM('Input| Projects'!I254:O254)*'Input| Escalations'!$K$19))&lt;0.0000001,"",1)</f>
        <v/>
      </c>
      <c r="N254" s="192">
        <f>'Input| Projects'!$Y254*INDEX('Input| Escalations'!$H$33:$N$33,MATCH('Calc| Project Costs'!N$9,'Input| Escalations'!$H$23:$N$23,0))+'Input| Projects'!$Z254*INDEX('Input| Escalations'!$H$34:$N$34,MATCH('Calc| Project Costs'!N$9,'Input| Escalations'!$H$23:$N$23,0))+'Input| Projects'!$AA254*INDEX('Input| Escalations'!$H$35:$N$35,MATCH('Calc| Project Costs'!N$9,'Input| Escalations'!$H$23:$N$23,0))+1</f>
        <v>1</v>
      </c>
      <c r="O254" s="192">
        <f>'Input| Projects'!$Y254*INDEX('Input| Escalations'!$H$33:$N$33,MATCH('Calc| Project Costs'!O$9,'Input| Escalations'!$H$23:$N$23,0))+'Input| Projects'!$Z254*INDEX('Input| Escalations'!$H$34:$N$34,MATCH('Calc| Project Costs'!O$9,'Input| Escalations'!$H$23:$N$23,0))+'Input| Projects'!$AA254*INDEX('Input| Escalations'!$H$35:$N$35,MATCH('Calc| Project Costs'!O$9,'Input| Escalations'!$H$23:$N$23,0))+1</f>
        <v>1</v>
      </c>
      <c r="P254" s="192">
        <f>'Input| Projects'!$Y254*INDEX('Input| Escalations'!$H$33:$N$33,MATCH('Calc| Project Costs'!P$9,'Input| Escalations'!$H$23:$N$23,0))+'Input| Projects'!$Z254*INDEX('Input| Escalations'!$H$34:$N$34,MATCH('Calc| Project Costs'!P$9,'Input| Escalations'!$H$23:$N$23,0))+'Input| Projects'!$AA254*INDEX('Input| Escalations'!$H$35:$N$35,MATCH('Calc| Project Costs'!P$9,'Input| Escalations'!$H$23:$N$23,0))+1</f>
        <v>1</v>
      </c>
      <c r="Q254" s="192">
        <f>'Input| Projects'!$Y254*INDEX('Input| Escalations'!$H$33:$N$33,MATCH('Calc| Project Costs'!Q$9,'Input| Escalations'!$H$23:$N$23,0))+'Input| Projects'!$Z254*INDEX('Input| Escalations'!$H$34:$N$34,MATCH('Calc| Project Costs'!Q$9,'Input| Escalations'!$H$23:$N$23,0))+'Input| Projects'!$AA254*INDEX('Input| Escalations'!$H$35:$N$35,MATCH('Calc| Project Costs'!Q$9,'Input| Escalations'!$H$23:$N$23,0))+1</f>
        <v>1</v>
      </c>
      <c r="R254" s="192">
        <f>'Input| Projects'!$Y254*INDEX('Input| Escalations'!$H$33:$N$33,MATCH('Calc| Project Costs'!R$9,'Input| Escalations'!$H$23:$N$23,0))+'Input| Projects'!$Z254*INDEX('Input| Escalations'!$H$34:$N$34,MATCH('Calc| Project Costs'!R$9,'Input| Escalations'!$H$23:$N$23,0))+'Input| Projects'!$AA254*INDEX('Input| Escalations'!$H$35:$N$35,MATCH('Calc| Project Costs'!R$9,'Input| Escalations'!$H$23:$N$23,0))+1</f>
        <v>1</v>
      </c>
      <c r="S254" s="192">
        <f>'Input| Projects'!$Y254*INDEX('Input| Escalations'!$H$33:$N$33,MATCH('Calc| Project Costs'!S$9,'Input| Escalations'!$H$23:$N$23,0))+'Input| Projects'!$Z254*INDEX('Input| Escalations'!$H$34:$N$34,MATCH('Calc| Project Costs'!S$9,'Input| Escalations'!$H$23:$N$23,0))+'Input| Projects'!$AA254*INDEX('Input| Escalations'!$H$35:$N$35,MATCH('Calc| Project Costs'!S$9,'Input| Escalations'!$H$23:$N$23,0))+1</f>
        <v>1</v>
      </c>
      <c r="T254" s="192">
        <f>'Input| Projects'!$Y254*INDEX('Input| Escalations'!$H$33:$N$33,MATCH('Calc| Project Costs'!T$9,'Input| Escalations'!$H$23:$N$23,0))+'Input| Projects'!$Z254*INDEX('Input| Escalations'!$H$34:$N$34,MATCH('Calc| Project Costs'!T$9,'Input| Escalations'!$H$23:$N$23,0))+'Input| Projects'!$AA254*INDEX('Input| Escalations'!$H$35:$N$35,MATCH('Calc| Project Costs'!T$9,'Input| Escalations'!$H$23:$N$23,0))+1</f>
        <v>1</v>
      </c>
      <c r="U254" s="106"/>
      <c r="V254" s="186">
        <f t="shared" si="126"/>
        <v>517.13810000000001</v>
      </c>
      <c r="W254" s="186">
        <f t="shared" si="127"/>
        <v>0</v>
      </c>
      <c r="X254" s="186">
        <f t="shared" si="128"/>
        <v>0</v>
      </c>
      <c r="Y254" s="186">
        <f t="shared" si="104"/>
        <v>0</v>
      </c>
      <c r="Z254" s="186">
        <f t="shared" si="105"/>
        <v>0</v>
      </c>
      <c r="AA254" s="186">
        <f t="shared" si="106"/>
        <v>0</v>
      </c>
      <c r="AB254" s="186">
        <f t="shared" si="107"/>
        <v>0</v>
      </c>
      <c r="AC254" s="106"/>
      <c r="AD254" s="186">
        <f>'Input| Projects'!Q254*N254*'Input| Escalations'!$K$19</f>
        <v>0</v>
      </c>
      <c r="AE254" s="186">
        <f>'Input| Projects'!R254*O254*'Input| Escalations'!$K$19</f>
        <v>0</v>
      </c>
      <c r="AF254" s="186">
        <f>'Input| Projects'!S254*P254*'Input| Escalations'!$K$19</f>
        <v>0</v>
      </c>
      <c r="AG254" s="186">
        <f>'Input| Projects'!T254*Q254*'Input| Escalations'!$K$19</f>
        <v>0</v>
      </c>
      <c r="AH254" s="186">
        <f>'Input| Projects'!U254*R254*'Input| Escalations'!$K$19</f>
        <v>0</v>
      </c>
      <c r="AI254" s="186">
        <f>'Input| Projects'!V254*S254*'Input| Escalations'!$K$19</f>
        <v>0</v>
      </c>
      <c r="AJ254" s="186">
        <f>'Input| Projects'!W254*T254*'Input| Escalations'!$K$19</f>
        <v>0</v>
      </c>
      <c r="AK254" s="106"/>
      <c r="AL254" s="186">
        <f>IFERROR(IF('Input| Overheads'!$C$42="Direct costs",SUMPRODUCT(--('Input| Projects'!$AC254="Yes"),'Calc| Overheads Allocation'!C$8,'Calc| Project Costs'!V254),IF('Input| Overheads'!$C$42="Internal labour",SUMPRODUCT(--('Input| Projects'!$AC254="Yes"),'Calc| Overheads Allocation'!C$8,'Calc| Project Costs'!V254,'Input| Projects'!$Y254),IF('Input| Overheads'!$C$42="DNSP defined",SUMPRODUCT(--('Input| Projects'!$AC254="Yes"),'Calc| Overheads Allocation'!C$61,'Input| Projects'!$AF254),""))),"")</f>
        <v>274.62563</v>
      </c>
      <c r="AM254" s="186">
        <f>IFERROR(IF('Input| Overheads'!$C$42="Direct costs",SUMPRODUCT(--('Input| Projects'!$AC254="Yes"),'Calc| Overheads Allocation'!D$8,'Calc| Project Costs'!W254),IF('Input| Overheads'!$C$42="Internal labour",SUMPRODUCT(--('Input| Projects'!$AC254="Yes"),'Calc| Overheads Allocation'!D$8,'Calc| Project Costs'!W254,'Input| Projects'!$Y254),IF('Input| Overheads'!$C$42="DNSP defined",SUMPRODUCT(--('Input| Projects'!$AC254="Yes"),'Calc| Overheads Allocation'!D$61,'Input| Projects'!$AF254),""))),"")</f>
        <v>0</v>
      </c>
      <c r="AN254" s="186">
        <f>IFERROR(IF('Input| Overheads'!$C$42="Direct costs",SUMPRODUCT(--('Input| Projects'!$AC254="Yes"),'Calc| Overheads Allocation'!E$8,'Calc| Project Costs'!X254),IF('Input| Overheads'!$C$42="Internal labour",SUMPRODUCT(--('Input| Projects'!$AC254="Yes"),'Calc| Overheads Allocation'!E$8,'Calc| Project Costs'!X254,'Input| Projects'!$Y254),IF('Input| Overheads'!$C$42="DNSP defined",SUMPRODUCT(--('Input| Projects'!$AC254="Yes"),'Calc| Overheads Allocation'!E$61,'Input| Projects'!$AF254),""))),"")</f>
        <v>0</v>
      </c>
      <c r="AO254" s="186">
        <f>IFERROR(IF('Input| Overheads'!$C$42="Direct costs",SUMPRODUCT(--('Input| Projects'!$AC254="Yes"),'Calc| Overheads Allocation'!F$8,'Calc| Project Costs'!Y254),IF('Input| Overheads'!$C$42="Internal labour",SUMPRODUCT(--('Input| Projects'!$AC254="Yes"),'Calc| Overheads Allocation'!F$8,'Calc| Project Costs'!Y254,'Input| Projects'!$Y254),IF('Input| Overheads'!$C$42="DNSP defined",SUMPRODUCT(--('Input| Projects'!$AC254="Yes"),'Calc| Overheads Allocation'!F$61,'Input| Projects'!$AF254),""))),"")</f>
        <v>0</v>
      </c>
      <c r="AP254" s="186">
        <f>IFERROR(IF('Input| Overheads'!$C$42="Direct costs",SUMPRODUCT(--('Input| Projects'!$AC254="Yes"),'Calc| Overheads Allocation'!G$8,'Calc| Project Costs'!Z254),IF('Input| Overheads'!$C$42="Internal labour",SUMPRODUCT(--('Input| Projects'!$AC254="Yes"),'Calc| Overheads Allocation'!G$8,'Calc| Project Costs'!Z254,'Input| Projects'!$Y254),IF('Input| Overheads'!$C$42="DNSP defined",SUMPRODUCT(--('Input| Projects'!$AC254="Yes"),'Calc| Overheads Allocation'!G$61,'Input| Projects'!$AF254),""))),"")</f>
        <v>0</v>
      </c>
      <c r="AQ254" s="186">
        <f>IFERROR(IF('Input| Overheads'!$C$42="Direct costs",SUMPRODUCT(--('Input| Projects'!$AC254="Yes"),'Calc| Overheads Allocation'!H$8,'Calc| Project Costs'!AA254),IF('Input| Overheads'!$C$42="Internal labour",SUMPRODUCT(--('Input| Projects'!$AC254="Yes"),'Calc| Overheads Allocation'!H$8,'Calc| Project Costs'!AA254,'Input| Projects'!$Y254),IF('Input| Overheads'!$C$42="DNSP defined",SUMPRODUCT(--('Input| Projects'!$AC254="Yes"),'Calc| Overheads Allocation'!H$61,'Input| Projects'!$AF254),""))),"")</f>
        <v>0</v>
      </c>
      <c r="AR254" s="186">
        <f>IFERROR(IF('Input| Overheads'!$C$42="Direct costs",SUMPRODUCT(--('Input| Projects'!$AC254="Yes"),'Calc| Overheads Allocation'!I$8,'Calc| Project Costs'!AB254),IF('Input| Overheads'!$C$42="Internal labour",SUMPRODUCT(--('Input| Projects'!$AC254="Yes"),'Calc| Overheads Allocation'!I$8,'Calc| Project Costs'!AB254,'Input| Projects'!$Y254),IF('Input| Overheads'!$C$42="DNSP defined",SUMPRODUCT(--('Input| Projects'!$AC254="Yes"),'Calc| Overheads Allocation'!I$61,'Input| Projects'!$AF254),""))),"")</f>
        <v>0</v>
      </c>
      <c r="AS254" s="106"/>
      <c r="AT254" s="186">
        <f>IFERROR(IF('Input| Overheads'!$C$42="Direct costs",SUMPRODUCT(--('Input| Projects'!$AD254="Yes"),'Calc| Overheads Allocation'!C$9,'Calc| Project Costs'!V254),IF('Input| Overheads'!$C$42="Internal labour",SUMPRODUCT(--('Input| Projects'!$AD254="Yes"),'Calc| Overheads Allocation'!C$9,'Calc| Project Costs'!V254,'Input| Projects'!$Y254),IF('Input| Overheads'!$C$42="DNSP defined",SUMPRODUCT(--('Input| Projects'!$AD254="Yes"),'Calc| Overheads Allocation'!C$62,'Input| Projects'!$AG254),""))),"")</f>
        <v>0</v>
      </c>
      <c r="AU254" s="186">
        <f>IFERROR(IF('Input| Overheads'!$C$42="Direct costs",SUMPRODUCT(--('Input| Projects'!$AD254="Yes"),'Calc| Overheads Allocation'!D$9,'Calc| Project Costs'!W254),IF('Input| Overheads'!$C$42="Internal labour",SUMPRODUCT(--('Input| Projects'!$AD254="Yes"),'Calc| Overheads Allocation'!D$9,'Calc| Project Costs'!W254,'Input| Projects'!$Y254),IF('Input| Overheads'!$C$42="DNSP defined",SUMPRODUCT(--('Input| Projects'!$AD254="Yes"),'Calc| Overheads Allocation'!D$62,'Input| Projects'!$AG254),""))),"")</f>
        <v>0</v>
      </c>
      <c r="AV254" s="186">
        <f>IFERROR(IF('Input| Overheads'!$C$42="Direct costs",SUMPRODUCT(--('Input| Projects'!$AD254="Yes"),'Calc| Overheads Allocation'!E$9,'Calc| Project Costs'!X254),IF('Input| Overheads'!$C$42="Internal labour",SUMPRODUCT(--('Input| Projects'!$AD254="Yes"),'Calc| Overheads Allocation'!E$9,'Calc| Project Costs'!X254,'Input| Projects'!$Y254),IF('Input| Overheads'!$C$42="DNSP defined",SUMPRODUCT(--('Input| Projects'!$AD254="Yes"),'Calc| Overheads Allocation'!E$62,'Input| Projects'!$AG254),""))),"")</f>
        <v>0</v>
      </c>
      <c r="AW254" s="186">
        <f>IFERROR(IF('Input| Overheads'!$C$42="Direct costs",SUMPRODUCT(--('Input| Projects'!$AD254="Yes"),'Calc| Overheads Allocation'!F$9,'Calc| Project Costs'!Y254),IF('Input| Overheads'!$C$42="Internal labour",SUMPRODUCT(--('Input| Projects'!$AD254="Yes"),'Calc| Overheads Allocation'!F$9,'Calc| Project Costs'!Y254,'Input| Projects'!$Y254),IF('Input| Overheads'!$C$42="DNSP defined",SUMPRODUCT(--('Input| Projects'!$AD254="Yes"),'Calc| Overheads Allocation'!F$62,'Input| Projects'!$AG254),""))),"")</f>
        <v>0</v>
      </c>
      <c r="AX254" s="186">
        <f>IFERROR(IF('Input| Overheads'!$C$42="Direct costs",SUMPRODUCT(--('Input| Projects'!$AD254="Yes"),'Calc| Overheads Allocation'!G$9,'Calc| Project Costs'!Z254),IF('Input| Overheads'!$C$42="Internal labour",SUMPRODUCT(--('Input| Projects'!$AD254="Yes"),'Calc| Overheads Allocation'!G$9,'Calc| Project Costs'!Z254,'Input| Projects'!$Y254),IF('Input| Overheads'!$C$42="DNSP defined",SUMPRODUCT(--('Input| Projects'!$AD254="Yes"),'Calc| Overheads Allocation'!G$62,'Input| Projects'!$AG254),""))),"")</f>
        <v>0</v>
      </c>
      <c r="AY254" s="186">
        <f>IFERROR(IF('Input| Overheads'!$C$42="Direct costs",SUMPRODUCT(--('Input| Projects'!$AD254="Yes"),'Calc| Overheads Allocation'!H$9,'Calc| Project Costs'!AA254),IF('Input| Overheads'!$C$42="Internal labour",SUMPRODUCT(--('Input| Projects'!$AD254="Yes"),'Calc| Overheads Allocation'!H$9,'Calc| Project Costs'!AA254,'Input| Projects'!$Y254),IF('Input| Overheads'!$C$42="DNSP defined",SUMPRODUCT(--('Input| Projects'!$AD254="Yes"),'Calc| Overheads Allocation'!H$62,'Input| Projects'!$AG254),""))),"")</f>
        <v>0</v>
      </c>
      <c r="AZ254" s="186">
        <f>IFERROR(IF('Input| Overheads'!$C$42="Direct costs",SUMPRODUCT(--('Input| Projects'!$AD254="Yes"),'Calc| Overheads Allocation'!I$9,'Calc| Project Costs'!AB254),IF('Input| Overheads'!$C$42="Internal labour",SUMPRODUCT(--('Input| Projects'!$AD254="Yes"),'Calc| Overheads Allocation'!I$9,'Calc| Project Costs'!AB254,'Input| Projects'!$Y254),IF('Input| Overheads'!$C$42="DNSP defined",SUMPRODUCT(--('Input| Projects'!$AD254="Yes"),'Calc| Overheads Allocation'!I$62,'Input| Projects'!$AG254),""))),"")</f>
        <v>0</v>
      </c>
      <c r="BA254" s="106"/>
      <c r="BB254" s="186">
        <f t="shared" si="129"/>
        <v>274.62563</v>
      </c>
      <c r="BC254" s="186">
        <f t="shared" si="130"/>
        <v>0</v>
      </c>
      <c r="BD254" s="186">
        <f t="shared" si="131"/>
        <v>0</v>
      </c>
      <c r="BE254" s="186">
        <f t="shared" si="108"/>
        <v>0</v>
      </c>
      <c r="BF254" s="186">
        <f t="shared" si="109"/>
        <v>0</v>
      </c>
      <c r="BG254" s="186">
        <f t="shared" si="110"/>
        <v>0</v>
      </c>
      <c r="BH254" s="186">
        <f t="shared" si="111"/>
        <v>0</v>
      </c>
      <c r="BI254" s="97"/>
      <c r="BJ254" s="186">
        <f t="shared" si="112"/>
        <v>0</v>
      </c>
      <c r="BK254" s="186" t="str">
        <f t="shared" si="113"/>
        <v/>
      </c>
      <c r="BL254" s="186" t="str">
        <f t="shared" si="114"/>
        <v/>
      </c>
      <c r="BM254" s="186" t="str">
        <f t="shared" si="115"/>
        <v/>
      </c>
      <c r="BN254" s="186" t="str">
        <f t="shared" si="116"/>
        <v/>
      </c>
      <c r="BO254" s="186" t="str">
        <f t="shared" si="117"/>
        <v/>
      </c>
      <c r="BP254" s="186" t="str">
        <f t="shared" si="118"/>
        <v/>
      </c>
      <c r="BQ254" s="97"/>
      <c r="BR254" s="186">
        <f t="shared" si="119"/>
        <v>791.76373000000001</v>
      </c>
      <c r="BS254" s="186">
        <f t="shared" si="120"/>
        <v>0</v>
      </c>
      <c r="BT254" s="222">
        <f t="shared" si="121"/>
        <v>0</v>
      </c>
      <c r="BU254" s="222">
        <f t="shared" si="122"/>
        <v>0</v>
      </c>
      <c r="BV254" s="222">
        <f t="shared" si="123"/>
        <v>0</v>
      </c>
      <c r="BW254" s="222">
        <f t="shared" si="124"/>
        <v>0</v>
      </c>
      <c r="BX254" s="222">
        <f t="shared" si="125"/>
        <v>0</v>
      </c>
      <c r="BY254" s="106"/>
      <c r="BZ254" s="197">
        <f>IF(SUMIF('Input| Projects'!$AS$8:$CP$8,"Dx",'Input| Projects'!$AS254:$CP254)=0,"",SUMIF('Input| Projects'!$AS$8:$CP$8,"Dx",'Input| Projects'!$AS254:$CP254))</f>
        <v>1</v>
      </c>
      <c r="CA254" s="197" t="str">
        <f>IF(SUMIF('Input| Projects'!$AS$8:$CP$8,"Tx",'Input| Projects'!$AS254:$CP254)=0,"",SUMIF('Input| Projects'!$AS$8:$CP$8,"Tx",'Input| Projects'!$AS254:$CP254))</f>
        <v/>
      </c>
      <c r="CB254" s="150" t="str">
        <f t="shared" si="132"/>
        <v/>
      </c>
    </row>
    <row r="255" spans="2:80" x14ac:dyDescent="0.2">
      <c r="B255" s="201">
        <f>IFERROR('Input| Projects'!B255,"")</f>
        <v>246</v>
      </c>
      <c r="C255" s="42" t="str">
        <f>IFERROR(IF('Input| Projects'!C255="","",'Input| Projects'!C255),"")</f>
        <v>REP LVUG Link Boxes (No.)</v>
      </c>
      <c r="D255" s="42" t="str">
        <f>IFERROR(IF('Input| Projects'!D255="","",'Input| Projects'!D255),"")</f>
        <v>REP_04.02.38</v>
      </c>
      <c r="E255" s="104"/>
      <c r="F255" s="190">
        <f>IFERROR('Input| Projects'!I255*'Input| Escalations'!$K$19,"")</f>
        <v>25.199299999999997</v>
      </c>
      <c r="G255" s="190">
        <f>IFERROR('Input| Projects'!J255*'Input| Escalations'!$K$19,"")</f>
        <v>0</v>
      </c>
      <c r="H255" s="190">
        <f>IFERROR('Input| Projects'!K255*'Input| Escalations'!$K$19,"")</f>
        <v>0</v>
      </c>
      <c r="I255" s="190">
        <f>IFERROR('Input| Projects'!L255*'Input| Escalations'!$K$19,"")</f>
        <v>0</v>
      </c>
      <c r="J255" s="190">
        <f>IFERROR('Input| Projects'!M255*'Input| Escalations'!$K$19,"")</f>
        <v>0</v>
      </c>
      <c r="K255" s="190">
        <f>IFERROR('Input| Projects'!N255*'Input| Escalations'!$K$19,"")</f>
        <v>0</v>
      </c>
      <c r="L255" s="190">
        <f>IFERROR('Input| Projects'!O255*'Input| Escalations'!$K$19,"")</f>
        <v>0</v>
      </c>
      <c r="M255" s="150" t="str">
        <f>IF(ABS(SUM(F255:L255)-(SUM('Input| Projects'!I255:O255)*'Input| Escalations'!$K$19))&lt;0.0000001,"",1)</f>
        <v/>
      </c>
      <c r="N255" s="192">
        <f>'Input| Projects'!$Y255*INDEX('Input| Escalations'!$H$33:$N$33,MATCH('Calc| Project Costs'!N$9,'Input| Escalations'!$H$23:$N$23,0))+'Input| Projects'!$Z255*INDEX('Input| Escalations'!$H$34:$N$34,MATCH('Calc| Project Costs'!N$9,'Input| Escalations'!$H$23:$N$23,0))+'Input| Projects'!$AA255*INDEX('Input| Escalations'!$H$35:$N$35,MATCH('Calc| Project Costs'!N$9,'Input| Escalations'!$H$23:$N$23,0))+1</f>
        <v>1</v>
      </c>
      <c r="O255" s="192">
        <f>'Input| Projects'!$Y255*INDEX('Input| Escalations'!$H$33:$N$33,MATCH('Calc| Project Costs'!O$9,'Input| Escalations'!$H$23:$N$23,0))+'Input| Projects'!$Z255*INDEX('Input| Escalations'!$H$34:$N$34,MATCH('Calc| Project Costs'!O$9,'Input| Escalations'!$H$23:$N$23,0))+'Input| Projects'!$AA255*INDEX('Input| Escalations'!$H$35:$N$35,MATCH('Calc| Project Costs'!O$9,'Input| Escalations'!$H$23:$N$23,0))+1</f>
        <v>1</v>
      </c>
      <c r="P255" s="192">
        <f>'Input| Projects'!$Y255*INDEX('Input| Escalations'!$H$33:$N$33,MATCH('Calc| Project Costs'!P$9,'Input| Escalations'!$H$23:$N$23,0))+'Input| Projects'!$Z255*INDEX('Input| Escalations'!$H$34:$N$34,MATCH('Calc| Project Costs'!P$9,'Input| Escalations'!$H$23:$N$23,0))+'Input| Projects'!$AA255*INDEX('Input| Escalations'!$H$35:$N$35,MATCH('Calc| Project Costs'!P$9,'Input| Escalations'!$H$23:$N$23,0))+1</f>
        <v>1</v>
      </c>
      <c r="Q255" s="192">
        <f>'Input| Projects'!$Y255*INDEX('Input| Escalations'!$H$33:$N$33,MATCH('Calc| Project Costs'!Q$9,'Input| Escalations'!$H$23:$N$23,0))+'Input| Projects'!$Z255*INDEX('Input| Escalations'!$H$34:$N$34,MATCH('Calc| Project Costs'!Q$9,'Input| Escalations'!$H$23:$N$23,0))+'Input| Projects'!$AA255*INDEX('Input| Escalations'!$H$35:$N$35,MATCH('Calc| Project Costs'!Q$9,'Input| Escalations'!$H$23:$N$23,0))+1</f>
        <v>1</v>
      </c>
      <c r="R255" s="192">
        <f>'Input| Projects'!$Y255*INDEX('Input| Escalations'!$H$33:$N$33,MATCH('Calc| Project Costs'!R$9,'Input| Escalations'!$H$23:$N$23,0))+'Input| Projects'!$Z255*INDEX('Input| Escalations'!$H$34:$N$34,MATCH('Calc| Project Costs'!R$9,'Input| Escalations'!$H$23:$N$23,0))+'Input| Projects'!$AA255*INDEX('Input| Escalations'!$H$35:$N$35,MATCH('Calc| Project Costs'!R$9,'Input| Escalations'!$H$23:$N$23,0))+1</f>
        <v>1</v>
      </c>
      <c r="S255" s="192">
        <f>'Input| Projects'!$Y255*INDEX('Input| Escalations'!$H$33:$N$33,MATCH('Calc| Project Costs'!S$9,'Input| Escalations'!$H$23:$N$23,0))+'Input| Projects'!$Z255*INDEX('Input| Escalations'!$H$34:$N$34,MATCH('Calc| Project Costs'!S$9,'Input| Escalations'!$H$23:$N$23,0))+'Input| Projects'!$AA255*INDEX('Input| Escalations'!$H$35:$N$35,MATCH('Calc| Project Costs'!S$9,'Input| Escalations'!$H$23:$N$23,0))+1</f>
        <v>1</v>
      </c>
      <c r="T255" s="192">
        <f>'Input| Projects'!$Y255*INDEX('Input| Escalations'!$H$33:$N$33,MATCH('Calc| Project Costs'!T$9,'Input| Escalations'!$H$23:$N$23,0))+'Input| Projects'!$Z255*INDEX('Input| Escalations'!$H$34:$N$34,MATCH('Calc| Project Costs'!T$9,'Input| Escalations'!$H$23:$N$23,0))+'Input| Projects'!$AA255*INDEX('Input| Escalations'!$H$35:$N$35,MATCH('Calc| Project Costs'!T$9,'Input| Escalations'!$H$23:$N$23,0))+1</f>
        <v>1</v>
      </c>
      <c r="U255" s="106"/>
      <c r="V255" s="186">
        <f t="shared" si="126"/>
        <v>25.199299999999997</v>
      </c>
      <c r="W255" s="186">
        <f t="shared" si="127"/>
        <v>0</v>
      </c>
      <c r="X255" s="186">
        <f t="shared" si="128"/>
        <v>0</v>
      </c>
      <c r="Y255" s="186">
        <f t="shared" si="104"/>
        <v>0</v>
      </c>
      <c r="Z255" s="186">
        <f t="shared" si="105"/>
        <v>0</v>
      </c>
      <c r="AA255" s="186">
        <f t="shared" si="106"/>
        <v>0</v>
      </c>
      <c r="AB255" s="186">
        <f t="shared" si="107"/>
        <v>0</v>
      </c>
      <c r="AC255" s="106"/>
      <c r="AD255" s="186">
        <f>'Input| Projects'!Q255*N255*'Input| Escalations'!$K$19</f>
        <v>0</v>
      </c>
      <c r="AE255" s="186">
        <f>'Input| Projects'!R255*O255*'Input| Escalations'!$K$19</f>
        <v>0</v>
      </c>
      <c r="AF255" s="186">
        <f>'Input| Projects'!S255*P255*'Input| Escalations'!$K$19</f>
        <v>0</v>
      </c>
      <c r="AG255" s="186">
        <f>'Input| Projects'!T255*Q255*'Input| Escalations'!$K$19</f>
        <v>0</v>
      </c>
      <c r="AH255" s="186">
        <f>'Input| Projects'!U255*R255*'Input| Escalations'!$K$19</f>
        <v>0</v>
      </c>
      <c r="AI255" s="186">
        <f>'Input| Projects'!V255*S255*'Input| Escalations'!$K$19</f>
        <v>0</v>
      </c>
      <c r="AJ255" s="186">
        <f>'Input| Projects'!W255*T255*'Input| Escalations'!$K$19</f>
        <v>0</v>
      </c>
      <c r="AK255" s="106"/>
      <c r="AL255" s="186">
        <f>IFERROR(IF('Input| Overheads'!$C$42="Direct costs",SUMPRODUCT(--('Input| Projects'!$AC255="Yes"),'Calc| Overheads Allocation'!C$8,'Calc| Project Costs'!V255),IF('Input| Overheads'!$C$42="Internal labour",SUMPRODUCT(--('Input| Projects'!$AC255="Yes"),'Calc| Overheads Allocation'!C$8,'Calc| Project Costs'!V255,'Input| Projects'!$Y255),IF('Input| Overheads'!$C$42="DNSP defined",SUMPRODUCT(--('Input| Projects'!$AC255="Yes"),'Calc| Overheads Allocation'!C$61,'Input| Projects'!$AF255),""))),"")</f>
        <v>16.068440000000002</v>
      </c>
      <c r="AM255" s="186">
        <f>IFERROR(IF('Input| Overheads'!$C$42="Direct costs",SUMPRODUCT(--('Input| Projects'!$AC255="Yes"),'Calc| Overheads Allocation'!D$8,'Calc| Project Costs'!W255),IF('Input| Overheads'!$C$42="Internal labour",SUMPRODUCT(--('Input| Projects'!$AC255="Yes"),'Calc| Overheads Allocation'!D$8,'Calc| Project Costs'!W255,'Input| Projects'!$Y255),IF('Input| Overheads'!$C$42="DNSP defined",SUMPRODUCT(--('Input| Projects'!$AC255="Yes"),'Calc| Overheads Allocation'!D$61,'Input| Projects'!$AF255),""))),"")</f>
        <v>0</v>
      </c>
      <c r="AN255" s="186">
        <f>IFERROR(IF('Input| Overheads'!$C$42="Direct costs",SUMPRODUCT(--('Input| Projects'!$AC255="Yes"),'Calc| Overheads Allocation'!E$8,'Calc| Project Costs'!X255),IF('Input| Overheads'!$C$42="Internal labour",SUMPRODUCT(--('Input| Projects'!$AC255="Yes"),'Calc| Overheads Allocation'!E$8,'Calc| Project Costs'!X255,'Input| Projects'!$Y255),IF('Input| Overheads'!$C$42="DNSP defined",SUMPRODUCT(--('Input| Projects'!$AC255="Yes"),'Calc| Overheads Allocation'!E$61,'Input| Projects'!$AF255),""))),"")</f>
        <v>0</v>
      </c>
      <c r="AO255" s="186">
        <f>IFERROR(IF('Input| Overheads'!$C$42="Direct costs",SUMPRODUCT(--('Input| Projects'!$AC255="Yes"),'Calc| Overheads Allocation'!F$8,'Calc| Project Costs'!Y255),IF('Input| Overheads'!$C$42="Internal labour",SUMPRODUCT(--('Input| Projects'!$AC255="Yes"),'Calc| Overheads Allocation'!F$8,'Calc| Project Costs'!Y255,'Input| Projects'!$Y255),IF('Input| Overheads'!$C$42="DNSP defined",SUMPRODUCT(--('Input| Projects'!$AC255="Yes"),'Calc| Overheads Allocation'!F$61,'Input| Projects'!$AF255),""))),"")</f>
        <v>0</v>
      </c>
      <c r="AP255" s="186">
        <f>IFERROR(IF('Input| Overheads'!$C$42="Direct costs",SUMPRODUCT(--('Input| Projects'!$AC255="Yes"),'Calc| Overheads Allocation'!G$8,'Calc| Project Costs'!Z255),IF('Input| Overheads'!$C$42="Internal labour",SUMPRODUCT(--('Input| Projects'!$AC255="Yes"),'Calc| Overheads Allocation'!G$8,'Calc| Project Costs'!Z255,'Input| Projects'!$Y255),IF('Input| Overheads'!$C$42="DNSP defined",SUMPRODUCT(--('Input| Projects'!$AC255="Yes"),'Calc| Overheads Allocation'!G$61,'Input| Projects'!$AF255),""))),"")</f>
        <v>0</v>
      </c>
      <c r="AQ255" s="186">
        <f>IFERROR(IF('Input| Overheads'!$C$42="Direct costs",SUMPRODUCT(--('Input| Projects'!$AC255="Yes"),'Calc| Overheads Allocation'!H$8,'Calc| Project Costs'!AA255),IF('Input| Overheads'!$C$42="Internal labour",SUMPRODUCT(--('Input| Projects'!$AC255="Yes"),'Calc| Overheads Allocation'!H$8,'Calc| Project Costs'!AA255,'Input| Projects'!$Y255),IF('Input| Overheads'!$C$42="DNSP defined",SUMPRODUCT(--('Input| Projects'!$AC255="Yes"),'Calc| Overheads Allocation'!H$61,'Input| Projects'!$AF255),""))),"")</f>
        <v>0</v>
      </c>
      <c r="AR255" s="186">
        <f>IFERROR(IF('Input| Overheads'!$C$42="Direct costs",SUMPRODUCT(--('Input| Projects'!$AC255="Yes"),'Calc| Overheads Allocation'!I$8,'Calc| Project Costs'!AB255),IF('Input| Overheads'!$C$42="Internal labour",SUMPRODUCT(--('Input| Projects'!$AC255="Yes"),'Calc| Overheads Allocation'!I$8,'Calc| Project Costs'!AB255,'Input| Projects'!$Y255),IF('Input| Overheads'!$C$42="DNSP defined",SUMPRODUCT(--('Input| Projects'!$AC255="Yes"),'Calc| Overheads Allocation'!I$61,'Input| Projects'!$AF255),""))),"")</f>
        <v>0</v>
      </c>
      <c r="AS255" s="106"/>
      <c r="AT255" s="186">
        <f>IFERROR(IF('Input| Overheads'!$C$42="Direct costs",SUMPRODUCT(--('Input| Projects'!$AD255="Yes"),'Calc| Overheads Allocation'!C$9,'Calc| Project Costs'!V255),IF('Input| Overheads'!$C$42="Internal labour",SUMPRODUCT(--('Input| Projects'!$AD255="Yes"),'Calc| Overheads Allocation'!C$9,'Calc| Project Costs'!V255,'Input| Projects'!$Y255),IF('Input| Overheads'!$C$42="DNSP defined",SUMPRODUCT(--('Input| Projects'!$AD255="Yes"),'Calc| Overheads Allocation'!C$62,'Input| Projects'!$AG255),""))),"")</f>
        <v>0</v>
      </c>
      <c r="AU255" s="186">
        <f>IFERROR(IF('Input| Overheads'!$C$42="Direct costs",SUMPRODUCT(--('Input| Projects'!$AD255="Yes"),'Calc| Overheads Allocation'!D$9,'Calc| Project Costs'!W255),IF('Input| Overheads'!$C$42="Internal labour",SUMPRODUCT(--('Input| Projects'!$AD255="Yes"),'Calc| Overheads Allocation'!D$9,'Calc| Project Costs'!W255,'Input| Projects'!$Y255),IF('Input| Overheads'!$C$42="DNSP defined",SUMPRODUCT(--('Input| Projects'!$AD255="Yes"),'Calc| Overheads Allocation'!D$62,'Input| Projects'!$AG255),""))),"")</f>
        <v>0</v>
      </c>
      <c r="AV255" s="186">
        <f>IFERROR(IF('Input| Overheads'!$C$42="Direct costs",SUMPRODUCT(--('Input| Projects'!$AD255="Yes"),'Calc| Overheads Allocation'!E$9,'Calc| Project Costs'!X255),IF('Input| Overheads'!$C$42="Internal labour",SUMPRODUCT(--('Input| Projects'!$AD255="Yes"),'Calc| Overheads Allocation'!E$9,'Calc| Project Costs'!X255,'Input| Projects'!$Y255),IF('Input| Overheads'!$C$42="DNSP defined",SUMPRODUCT(--('Input| Projects'!$AD255="Yes"),'Calc| Overheads Allocation'!E$62,'Input| Projects'!$AG255),""))),"")</f>
        <v>0</v>
      </c>
      <c r="AW255" s="186">
        <f>IFERROR(IF('Input| Overheads'!$C$42="Direct costs",SUMPRODUCT(--('Input| Projects'!$AD255="Yes"),'Calc| Overheads Allocation'!F$9,'Calc| Project Costs'!Y255),IF('Input| Overheads'!$C$42="Internal labour",SUMPRODUCT(--('Input| Projects'!$AD255="Yes"),'Calc| Overheads Allocation'!F$9,'Calc| Project Costs'!Y255,'Input| Projects'!$Y255),IF('Input| Overheads'!$C$42="DNSP defined",SUMPRODUCT(--('Input| Projects'!$AD255="Yes"),'Calc| Overheads Allocation'!F$62,'Input| Projects'!$AG255),""))),"")</f>
        <v>0</v>
      </c>
      <c r="AX255" s="186">
        <f>IFERROR(IF('Input| Overheads'!$C$42="Direct costs",SUMPRODUCT(--('Input| Projects'!$AD255="Yes"),'Calc| Overheads Allocation'!G$9,'Calc| Project Costs'!Z255),IF('Input| Overheads'!$C$42="Internal labour",SUMPRODUCT(--('Input| Projects'!$AD255="Yes"),'Calc| Overheads Allocation'!G$9,'Calc| Project Costs'!Z255,'Input| Projects'!$Y255),IF('Input| Overheads'!$C$42="DNSP defined",SUMPRODUCT(--('Input| Projects'!$AD255="Yes"),'Calc| Overheads Allocation'!G$62,'Input| Projects'!$AG255),""))),"")</f>
        <v>0</v>
      </c>
      <c r="AY255" s="186">
        <f>IFERROR(IF('Input| Overheads'!$C$42="Direct costs",SUMPRODUCT(--('Input| Projects'!$AD255="Yes"),'Calc| Overheads Allocation'!H$9,'Calc| Project Costs'!AA255),IF('Input| Overheads'!$C$42="Internal labour",SUMPRODUCT(--('Input| Projects'!$AD255="Yes"),'Calc| Overheads Allocation'!H$9,'Calc| Project Costs'!AA255,'Input| Projects'!$Y255),IF('Input| Overheads'!$C$42="DNSP defined",SUMPRODUCT(--('Input| Projects'!$AD255="Yes"),'Calc| Overheads Allocation'!H$62,'Input| Projects'!$AG255),""))),"")</f>
        <v>0</v>
      </c>
      <c r="AZ255" s="186">
        <f>IFERROR(IF('Input| Overheads'!$C$42="Direct costs",SUMPRODUCT(--('Input| Projects'!$AD255="Yes"),'Calc| Overheads Allocation'!I$9,'Calc| Project Costs'!AB255),IF('Input| Overheads'!$C$42="Internal labour",SUMPRODUCT(--('Input| Projects'!$AD255="Yes"),'Calc| Overheads Allocation'!I$9,'Calc| Project Costs'!AB255,'Input| Projects'!$Y255),IF('Input| Overheads'!$C$42="DNSP defined",SUMPRODUCT(--('Input| Projects'!$AD255="Yes"),'Calc| Overheads Allocation'!I$62,'Input| Projects'!$AG255),""))),"")</f>
        <v>0</v>
      </c>
      <c r="BA255" s="106"/>
      <c r="BB255" s="186">
        <f t="shared" si="129"/>
        <v>16.068440000000002</v>
      </c>
      <c r="BC255" s="186">
        <f t="shared" si="130"/>
        <v>0</v>
      </c>
      <c r="BD255" s="186">
        <f t="shared" si="131"/>
        <v>0</v>
      </c>
      <c r="BE255" s="186">
        <f t="shared" si="108"/>
        <v>0</v>
      </c>
      <c r="BF255" s="186">
        <f t="shared" si="109"/>
        <v>0</v>
      </c>
      <c r="BG255" s="186">
        <f t="shared" si="110"/>
        <v>0</v>
      </c>
      <c r="BH255" s="186">
        <f t="shared" si="111"/>
        <v>0</v>
      </c>
      <c r="BI255" s="97"/>
      <c r="BJ255" s="186">
        <f t="shared" si="112"/>
        <v>0</v>
      </c>
      <c r="BK255" s="186" t="str">
        <f t="shared" si="113"/>
        <v/>
      </c>
      <c r="BL255" s="186" t="str">
        <f t="shared" si="114"/>
        <v/>
      </c>
      <c r="BM255" s="186" t="str">
        <f t="shared" si="115"/>
        <v/>
      </c>
      <c r="BN255" s="186" t="str">
        <f t="shared" si="116"/>
        <v/>
      </c>
      <c r="BO255" s="186" t="str">
        <f t="shared" si="117"/>
        <v/>
      </c>
      <c r="BP255" s="186" t="str">
        <f t="shared" si="118"/>
        <v/>
      </c>
      <c r="BQ255" s="97"/>
      <c r="BR255" s="186">
        <f t="shared" si="119"/>
        <v>41.267740000000003</v>
      </c>
      <c r="BS255" s="186">
        <f t="shared" si="120"/>
        <v>0</v>
      </c>
      <c r="BT255" s="222">
        <f t="shared" si="121"/>
        <v>0</v>
      </c>
      <c r="BU255" s="222">
        <f t="shared" si="122"/>
        <v>0</v>
      </c>
      <c r="BV255" s="222">
        <f t="shared" si="123"/>
        <v>0</v>
      </c>
      <c r="BW255" s="222">
        <f t="shared" si="124"/>
        <v>0</v>
      </c>
      <c r="BX255" s="222">
        <f t="shared" si="125"/>
        <v>0</v>
      </c>
      <c r="BY255" s="106"/>
      <c r="BZ255" s="197">
        <f>IF(SUMIF('Input| Projects'!$AS$8:$CP$8,"Dx",'Input| Projects'!$AS255:$CP255)=0,"",SUMIF('Input| Projects'!$AS$8:$CP$8,"Dx",'Input| Projects'!$AS255:$CP255))</f>
        <v>1</v>
      </c>
      <c r="CA255" s="197" t="str">
        <f>IF(SUMIF('Input| Projects'!$AS$8:$CP$8,"Tx",'Input| Projects'!$AS255:$CP255)=0,"",SUMIF('Input| Projects'!$AS$8:$CP$8,"Tx",'Input| Projects'!$AS255:$CP255))</f>
        <v/>
      </c>
      <c r="CB255" s="150" t="str">
        <f t="shared" si="132"/>
        <v/>
      </c>
    </row>
    <row r="256" spans="2:80" x14ac:dyDescent="0.2">
      <c r="B256" s="201">
        <f>IFERROR('Input| Projects'!B256,"")</f>
        <v>247</v>
      </c>
      <c r="C256" s="42" t="str">
        <f>IFERROR(IF('Input| Projects'!C256="","",'Input| Projects'!C256),"")</f>
        <v>REP LVOH ABC Link Boxes (No.)</v>
      </c>
      <c r="D256" s="42" t="str">
        <f>IFERROR(IF('Input| Projects'!D256="","",'Input| Projects'!D256),"")</f>
        <v>REP_04.02.42</v>
      </c>
      <c r="E256" s="104"/>
      <c r="F256" s="190">
        <f>IFERROR('Input| Projects'!I256*'Input| Escalations'!$K$19,"")</f>
        <v>56.661720000000003</v>
      </c>
      <c r="G256" s="190">
        <f>IFERROR('Input| Projects'!J256*'Input| Escalations'!$K$19,"")</f>
        <v>0</v>
      </c>
      <c r="H256" s="190">
        <f>IFERROR('Input| Projects'!K256*'Input| Escalations'!$K$19,"")</f>
        <v>0</v>
      </c>
      <c r="I256" s="190">
        <f>IFERROR('Input| Projects'!L256*'Input| Escalations'!$K$19,"")</f>
        <v>0</v>
      </c>
      <c r="J256" s="190">
        <f>IFERROR('Input| Projects'!M256*'Input| Escalations'!$K$19,"")</f>
        <v>0</v>
      </c>
      <c r="K256" s="190">
        <f>IFERROR('Input| Projects'!N256*'Input| Escalations'!$K$19,"")</f>
        <v>0</v>
      </c>
      <c r="L256" s="190">
        <f>IFERROR('Input| Projects'!O256*'Input| Escalations'!$K$19,"")</f>
        <v>0</v>
      </c>
      <c r="M256" s="150" t="str">
        <f>IF(ABS(SUM(F256:L256)-(SUM('Input| Projects'!I256:O256)*'Input| Escalations'!$K$19))&lt;0.0000001,"",1)</f>
        <v/>
      </c>
      <c r="N256" s="192">
        <f>'Input| Projects'!$Y256*INDEX('Input| Escalations'!$H$33:$N$33,MATCH('Calc| Project Costs'!N$9,'Input| Escalations'!$H$23:$N$23,0))+'Input| Projects'!$Z256*INDEX('Input| Escalations'!$H$34:$N$34,MATCH('Calc| Project Costs'!N$9,'Input| Escalations'!$H$23:$N$23,0))+'Input| Projects'!$AA256*INDEX('Input| Escalations'!$H$35:$N$35,MATCH('Calc| Project Costs'!N$9,'Input| Escalations'!$H$23:$N$23,0))+1</f>
        <v>1</v>
      </c>
      <c r="O256" s="192">
        <f>'Input| Projects'!$Y256*INDEX('Input| Escalations'!$H$33:$N$33,MATCH('Calc| Project Costs'!O$9,'Input| Escalations'!$H$23:$N$23,0))+'Input| Projects'!$Z256*INDEX('Input| Escalations'!$H$34:$N$34,MATCH('Calc| Project Costs'!O$9,'Input| Escalations'!$H$23:$N$23,0))+'Input| Projects'!$AA256*INDEX('Input| Escalations'!$H$35:$N$35,MATCH('Calc| Project Costs'!O$9,'Input| Escalations'!$H$23:$N$23,0))+1</f>
        <v>1</v>
      </c>
      <c r="P256" s="192">
        <f>'Input| Projects'!$Y256*INDEX('Input| Escalations'!$H$33:$N$33,MATCH('Calc| Project Costs'!P$9,'Input| Escalations'!$H$23:$N$23,0))+'Input| Projects'!$Z256*INDEX('Input| Escalations'!$H$34:$N$34,MATCH('Calc| Project Costs'!P$9,'Input| Escalations'!$H$23:$N$23,0))+'Input| Projects'!$AA256*INDEX('Input| Escalations'!$H$35:$N$35,MATCH('Calc| Project Costs'!P$9,'Input| Escalations'!$H$23:$N$23,0))+1</f>
        <v>1</v>
      </c>
      <c r="Q256" s="192">
        <f>'Input| Projects'!$Y256*INDEX('Input| Escalations'!$H$33:$N$33,MATCH('Calc| Project Costs'!Q$9,'Input| Escalations'!$H$23:$N$23,0))+'Input| Projects'!$Z256*INDEX('Input| Escalations'!$H$34:$N$34,MATCH('Calc| Project Costs'!Q$9,'Input| Escalations'!$H$23:$N$23,0))+'Input| Projects'!$AA256*INDEX('Input| Escalations'!$H$35:$N$35,MATCH('Calc| Project Costs'!Q$9,'Input| Escalations'!$H$23:$N$23,0))+1</f>
        <v>1</v>
      </c>
      <c r="R256" s="192">
        <f>'Input| Projects'!$Y256*INDEX('Input| Escalations'!$H$33:$N$33,MATCH('Calc| Project Costs'!R$9,'Input| Escalations'!$H$23:$N$23,0))+'Input| Projects'!$Z256*INDEX('Input| Escalations'!$H$34:$N$34,MATCH('Calc| Project Costs'!R$9,'Input| Escalations'!$H$23:$N$23,0))+'Input| Projects'!$AA256*INDEX('Input| Escalations'!$H$35:$N$35,MATCH('Calc| Project Costs'!R$9,'Input| Escalations'!$H$23:$N$23,0))+1</f>
        <v>1</v>
      </c>
      <c r="S256" s="192">
        <f>'Input| Projects'!$Y256*INDEX('Input| Escalations'!$H$33:$N$33,MATCH('Calc| Project Costs'!S$9,'Input| Escalations'!$H$23:$N$23,0))+'Input| Projects'!$Z256*INDEX('Input| Escalations'!$H$34:$N$34,MATCH('Calc| Project Costs'!S$9,'Input| Escalations'!$H$23:$N$23,0))+'Input| Projects'!$AA256*INDEX('Input| Escalations'!$H$35:$N$35,MATCH('Calc| Project Costs'!S$9,'Input| Escalations'!$H$23:$N$23,0))+1</f>
        <v>1</v>
      </c>
      <c r="T256" s="192">
        <f>'Input| Projects'!$Y256*INDEX('Input| Escalations'!$H$33:$N$33,MATCH('Calc| Project Costs'!T$9,'Input| Escalations'!$H$23:$N$23,0))+'Input| Projects'!$Z256*INDEX('Input| Escalations'!$H$34:$N$34,MATCH('Calc| Project Costs'!T$9,'Input| Escalations'!$H$23:$N$23,0))+'Input| Projects'!$AA256*INDEX('Input| Escalations'!$H$35:$N$35,MATCH('Calc| Project Costs'!T$9,'Input| Escalations'!$H$23:$N$23,0))+1</f>
        <v>1</v>
      </c>
      <c r="U256" s="106"/>
      <c r="V256" s="186">
        <f t="shared" si="126"/>
        <v>56.661720000000003</v>
      </c>
      <c r="W256" s="186">
        <f t="shared" si="127"/>
        <v>0</v>
      </c>
      <c r="X256" s="186">
        <f t="shared" si="128"/>
        <v>0</v>
      </c>
      <c r="Y256" s="186">
        <f t="shared" si="104"/>
        <v>0</v>
      </c>
      <c r="Z256" s="186">
        <f t="shared" si="105"/>
        <v>0</v>
      </c>
      <c r="AA256" s="186">
        <f t="shared" si="106"/>
        <v>0</v>
      </c>
      <c r="AB256" s="186">
        <f t="shared" si="107"/>
        <v>0</v>
      </c>
      <c r="AC256" s="106"/>
      <c r="AD256" s="186">
        <f>'Input| Projects'!Q256*N256*'Input| Escalations'!$K$19</f>
        <v>0</v>
      </c>
      <c r="AE256" s="186">
        <f>'Input| Projects'!R256*O256*'Input| Escalations'!$K$19</f>
        <v>0</v>
      </c>
      <c r="AF256" s="186">
        <f>'Input| Projects'!S256*P256*'Input| Escalations'!$K$19</f>
        <v>0</v>
      </c>
      <c r="AG256" s="186">
        <f>'Input| Projects'!T256*Q256*'Input| Escalations'!$K$19</f>
        <v>0</v>
      </c>
      <c r="AH256" s="186">
        <f>'Input| Projects'!U256*R256*'Input| Escalations'!$K$19</f>
        <v>0</v>
      </c>
      <c r="AI256" s="186">
        <f>'Input| Projects'!V256*S256*'Input| Escalations'!$K$19</f>
        <v>0</v>
      </c>
      <c r="AJ256" s="186">
        <f>'Input| Projects'!W256*T256*'Input| Escalations'!$K$19</f>
        <v>0</v>
      </c>
      <c r="AK256" s="106"/>
      <c r="AL256" s="186">
        <f>IFERROR(IF('Input| Overheads'!$C$42="Direct costs",SUMPRODUCT(--('Input| Projects'!$AC256="Yes"),'Calc| Overheads Allocation'!C$8,'Calc| Project Costs'!V256),IF('Input| Overheads'!$C$42="Internal labour",SUMPRODUCT(--('Input| Projects'!$AC256="Yes"),'Calc| Overheads Allocation'!C$8,'Calc| Project Costs'!V256,'Input| Projects'!$Y256),IF('Input| Overheads'!$C$42="DNSP defined",SUMPRODUCT(--('Input| Projects'!$AC256="Yes"),'Calc| Overheads Allocation'!C$61,'Input| Projects'!$AF256),""))),"")</f>
        <v>34.907019999999996</v>
      </c>
      <c r="AM256" s="186">
        <f>IFERROR(IF('Input| Overheads'!$C$42="Direct costs",SUMPRODUCT(--('Input| Projects'!$AC256="Yes"),'Calc| Overheads Allocation'!D$8,'Calc| Project Costs'!W256),IF('Input| Overheads'!$C$42="Internal labour",SUMPRODUCT(--('Input| Projects'!$AC256="Yes"),'Calc| Overheads Allocation'!D$8,'Calc| Project Costs'!W256,'Input| Projects'!$Y256),IF('Input| Overheads'!$C$42="DNSP defined",SUMPRODUCT(--('Input| Projects'!$AC256="Yes"),'Calc| Overheads Allocation'!D$61,'Input| Projects'!$AF256),""))),"")</f>
        <v>0</v>
      </c>
      <c r="AN256" s="186">
        <f>IFERROR(IF('Input| Overheads'!$C$42="Direct costs",SUMPRODUCT(--('Input| Projects'!$AC256="Yes"),'Calc| Overheads Allocation'!E$8,'Calc| Project Costs'!X256),IF('Input| Overheads'!$C$42="Internal labour",SUMPRODUCT(--('Input| Projects'!$AC256="Yes"),'Calc| Overheads Allocation'!E$8,'Calc| Project Costs'!X256,'Input| Projects'!$Y256),IF('Input| Overheads'!$C$42="DNSP defined",SUMPRODUCT(--('Input| Projects'!$AC256="Yes"),'Calc| Overheads Allocation'!E$61,'Input| Projects'!$AF256),""))),"")</f>
        <v>0</v>
      </c>
      <c r="AO256" s="186">
        <f>IFERROR(IF('Input| Overheads'!$C$42="Direct costs",SUMPRODUCT(--('Input| Projects'!$AC256="Yes"),'Calc| Overheads Allocation'!F$8,'Calc| Project Costs'!Y256),IF('Input| Overheads'!$C$42="Internal labour",SUMPRODUCT(--('Input| Projects'!$AC256="Yes"),'Calc| Overheads Allocation'!F$8,'Calc| Project Costs'!Y256,'Input| Projects'!$Y256),IF('Input| Overheads'!$C$42="DNSP defined",SUMPRODUCT(--('Input| Projects'!$AC256="Yes"),'Calc| Overheads Allocation'!F$61,'Input| Projects'!$AF256),""))),"")</f>
        <v>0</v>
      </c>
      <c r="AP256" s="186">
        <f>IFERROR(IF('Input| Overheads'!$C$42="Direct costs",SUMPRODUCT(--('Input| Projects'!$AC256="Yes"),'Calc| Overheads Allocation'!G$8,'Calc| Project Costs'!Z256),IF('Input| Overheads'!$C$42="Internal labour",SUMPRODUCT(--('Input| Projects'!$AC256="Yes"),'Calc| Overheads Allocation'!G$8,'Calc| Project Costs'!Z256,'Input| Projects'!$Y256),IF('Input| Overheads'!$C$42="DNSP defined",SUMPRODUCT(--('Input| Projects'!$AC256="Yes"),'Calc| Overheads Allocation'!G$61,'Input| Projects'!$AF256),""))),"")</f>
        <v>0</v>
      </c>
      <c r="AQ256" s="186">
        <f>IFERROR(IF('Input| Overheads'!$C$42="Direct costs",SUMPRODUCT(--('Input| Projects'!$AC256="Yes"),'Calc| Overheads Allocation'!H$8,'Calc| Project Costs'!AA256),IF('Input| Overheads'!$C$42="Internal labour",SUMPRODUCT(--('Input| Projects'!$AC256="Yes"),'Calc| Overheads Allocation'!H$8,'Calc| Project Costs'!AA256,'Input| Projects'!$Y256),IF('Input| Overheads'!$C$42="DNSP defined",SUMPRODUCT(--('Input| Projects'!$AC256="Yes"),'Calc| Overheads Allocation'!H$61,'Input| Projects'!$AF256),""))),"")</f>
        <v>0</v>
      </c>
      <c r="AR256" s="186">
        <f>IFERROR(IF('Input| Overheads'!$C$42="Direct costs",SUMPRODUCT(--('Input| Projects'!$AC256="Yes"),'Calc| Overheads Allocation'!I$8,'Calc| Project Costs'!AB256),IF('Input| Overheads'!$C$42="Internal labour",SUMPRODUCT(--('Input| Projects'!$AC256="Yes"),'Calc| Overheads Allocation'!I$8,'Calc| Project Costs'!AB256,'Input| Projects'!$Y256),IF('Input| Overheads'!$C$42="DNSP defined",SUMPRODUCT(--('Input| Projects'!$AC256="Yes"),'Calc| Overheads Allocation'!I$61,'Input| Projects'!$AF256),""))),"")</f>
        <v>0</v>
      </c>
      <c r="AS256" s="106"/>
      <c r="AT256" s="186">
        <f>IFERROR(IF('Input| Overheads'!$C$42="Direct costs",SUMPRODUCT(--('Input| Projects'!$AD256="Yes"),'Calc| Overheads Allocation'!C$9,'Calc| Project Costs'!V256),IF('Input| Overheads'!$C$42="Internal labour",SUMPRODUCT(--('Input| Projects'!$AD256="Yes"),'Calc| Overheads Allocation'!C$9,'Calc| Project Costs'!V256,'Input| Projects'!$Y256),IF('Input| Overheads'!$C$42="DNSP defined",SUMPRODUCT(--('Input| Projects'!$AD256="Yes"),'Calc| Overheads Allocation'!C$62,'Input| Projects'!$AG256),""))),"")</f>
        <v>0</v>
      </c>
      <c r="AU256" s="186">
        <f>IFERROR(IF('Input| Overheads'!$C$42="Direct costs",SUMPRODUCT(--('Input| Projects'!$AD256="Yes"),'Calc| Overheads Allocation'!D$9,'Calc| Project Costs'!W256),IF('Input| Overheads'!$C$42="Internal labour",SUMPRODUCT(--('Input| Projects'!$AD256="Yes"),'Calc| Overheads Allocation'!D$9,'Calc| Project Costs'!W256,'Input| Projects'!$Y256),IF('Input| Overheads'!$C$42="DNSP defined",SUMPRODUCT(--('Input| Projects'!$AD256="Yes"),'Calc| Overheads Allocation'!D$62,'Input| Projects'!$AG256),""))),"")</f>
        <v>0</v>
      </c>
      <c r="AV256" s="186">
        <f>IFERROR(IF('Input| Overheads'!$C$42="Direct costs",SUMPRODUCT(--('Input| Projects'!$AD256="Yes"),'Calc| Overheads Allocation'!E$9,'Calc| Project Costs'!X256),IF('Input| Overheads'!$C$42="Internal labour",SUMPRODUCT(--('Input| Projects'!$AD256="Yes"),'Calc| Overheads Allocation'!E$9,'Calc| Project Costs'!X256,'Input| Projects'!$Y256),IF('Input| Overheads'!$C$42="DNSP defined",SUMPRODUCT(--('Input| Projects'!$AD256="Yes"),'Calc| Overheads Allocation'!E$62,'Input| Projects'!$AG256),""))),"")</f>
        <v>0</v>
      </c>
      <c r="AW256" s="186">
        <f>IFERROR(IF('Input| Overheads'!$C$42="Direct costs",SUMPRODUCT(--('Input| Projects'!$AD256="Yes"),'Calc| Overheads Allocation'!F$9,'Calc| Project Costs'!Y256),IF('Input| Overheads'!$C$42="Internal labour",SUMPRODUCT(--('Input| Projects'!$AD256="Yes"),'Calc| Overheads Allocation'!F$9,'Calc| Project Costs'!Y256,'Input| Projects'!$Y256),IF('Input| Overheads'!$C$42="DNSP defined",SUMPRODUCT(--('Input| Projects'!$AD256="Yes"),'Calc| Overheads Allocation'!F$62,'Input| Projects'!$AG256),""))),"")</f>
        <v>0</v>
      </c>
      <c r="AX256" s="186">
        <f>IFERROR(IF('Input| Overheads'!$C$42="Direct costs",SUMPRODUCT(--('Input| Projects'!$AD256="Yes"),'Calc| Overheads Allocation'!G$9,'Calc| Project Costs'!Z256),IF('Input| Overheads'!$C$42="Internal labour",SUMPRODUCT(--('Input| Projects'!$AD256="Yes"),'Calc| Overheads Allocation'!G$9,'Calc| Project Costs'!Z256,'Input| Projects'!$Y256),IF('Input| Overheads'!$C$42="DNSP defined",SUMPRODUCT(--('Input| Projects'!$AD256="Yes"),'Calc| Overheads Allocation'!G$62,'Input| Projects'!$AG256),""))),"")</f>
        <v>0</v>
      </c>
      <c r="AY256" s="186">
        <f>IFERROR(IF('Input| Overheads'!$C$42="Direct costs",SUMPRODUCT(--('Input| Projects'!$AD256="Yes"),'Calc| Overheads Allocation'!H$9,'Calc| Project Costs'!AA256),IF('Input| Overheads'!$C$42="Internal labour",SUMPRODUCT(--('Input| Projects'!$AD256="Yes"),'Calc| Overheads Allocation'!H$9,'Calc| Project Costs'!AA256,'Input| Projects'!$Y256),IF('Input| Overheads'!$C$42="DNSP defined",SUMPRODUCT(--('Input| Projects'!$AD256="Yes"),'Calc| Overheads Allocation'!H$62,'Input| Projects'!$AG256),""))),"")</f>
        <v>0</v>
      </c>
      <c r="AZ256" s="186">
        <f>IFERROR(IF('Input| Overheads'!$C$42="Direct costs",SUMPRODUCT(--('Input| Projects'!$AD256="Yes"),'Calc| Overheads Allocation'!I$9,'Calc| Project Costs'!AB256),IF('Input| Overheads'!$C$42="Internal labour",SUMPRODUCT(--('Input| Projects'!$AD256="Yes"),'Calc| Overheads Allocation'!I$9,'Calc| Project Costs'!AB256,'Input| Projects'!$Y256),IF('Input| Overheads'!$C$42="DNSP defined",SUMPRODUCT(--('Input| Projects'!$AD256="Yes"),'Calc| Overheads Allocation'!I$62,'Input| Projects'!$AG256),""))),"")</f>
        <v>0</v>
      </c>
      <c r="BA256" s="106"/>
      <c r="BB256" s="186">
        <f t="shared" si="129"/>
        <v>34.907019999999996</v>
      </c>
      <c r="BC256" s="186">
        <f t="shared" si="130"/>
        <v>0</v>
      </c>
      <c r="BD256" s="186">
        <f t="shared" si="131"/>
        <v>0</v>
      </c>
      <c r="BE256" s="186">
        <f t="shared" si="108"/>
        <v>0</v>
      </c>
      <c r="BF256" s="186">
        <f t="shared" si="109"/>
        <v>0</v>
      </c>
      <c r="BG256" s="186">
        <f t="shared" si="110"/>
        <v>0</v>
      </c>
      <c r="BH256" s="186">
        <f t="shared" si="111"/>
        <v>0</v>
      </c>
      <c r="BI256" s="97"/>
      <c r="BJ256" s="186">
        <f t="shared" si="112"/>
        <v>0</v>
      </c>
      <c r="BK256" s="186" t="str">
        <f t="shared" si="113"/>
        <v/>
      </c>
      <c r="BL256" s="186" t="str">
        <f t="shared" si="114"/>
        <v/>
      </c>
      <c r="BM256" s="186" t="str">
        <f t="shared" si="115"/>
        <v/>
      </c>
      <c r="BN256" s="186" t="str">
        <f t="shared" si="116"/>
        <v/>
      </c>
      <c r="BO256" s="186" t="str">
        <f t="shared" si="117"/>
        <v/>
      </c>
      <c r="BP256" s="186" t="str">
        <f t="shared" si="118"/>
        <v/>
      </c>
      <c r="BQ256" s="97"/>
      <c r="BR256" s="186">
        <f t="shared" si="119"/>
        <v>91.568739999999991</v>
      </c>
      <c r="BS256" s="186">
        <f t="shared" si="120"/>
        <v>0</v>
      </c>
      <c r="BT256" s="222">
        <f t="shared" si="121"/>
        <v>0</v>
      </c>
      <c r="BU256" s="222">
        <f t="shared" si="122"/>
        <v>0</v>
      </c>
      <c r="BV256" s="222">
        <f t="shared" si="123"/>
        <v>0</v>
      </c>
      <c r="BW256" s="222">
        <f t="shared" si="124"/>
        <v>0</v>
      </c>
      <c r="BX256" s="222">
        <f t="shared" si="125"/>
        <v>0</v>
      </c>
      <c r="BY256" s="106"/>
      <c r="BZ256" s="197">
        <f>IF(SUMIF('Input| Projects'!$AS$8:$CP$8,"Dx",'Input| Projects'!$AS256:$CP256)=0,"",SUMIF('Input| Projects'!$AS$8:$CP$8,"Dx",'Input| Projects'!$AS256:$CP256))</f>
        <v>1</v>
      </c>
      <c r="CA256" s="197" t="str">
        <f>IF(SUMIF('Input| Projects'!$AS$8:$CP$8,"Tx",'Input| Projects'!$AS256:$CP256)=0,"",SUMIF('Input| Projects'!$AS$8:$CP$8,"Tx",'Input| Projects'!$AS256:$CP256))</f>
        <v/>
      </c>
      <c r="CB256" s="150" t="str">
        <f t="shared" si="132"/>
        <v/>
      </c>
    </row>
    <row r="257" spans="2:80" x14ac:dyDescent="0.2">
      <c r="B257" s="201">
        <f>IFERROR('Input| Projects'!B257,"")</f>
        <v>248</v>
      </c>
      <c r="C257" s="42" t="str">
        <f>IFERROR(IF('Input| Projects'!C257="","",'Input| Projects'!C257),"")</f>
        <v>REP 11kV ABS Haycolec (No.)</v>
      </c>
      <c r="D257" s="42" t="str">
        <f>IFERROR(IF('Input| Projects'!D257="","",'Input| Projects'!D257),"")</f>
        <v>REP_04.02.43</v>
      </c>
      <c r="E257" s="104"/>
      <c r="F257" s="190">
        <f>IFERROR('Input| Projects'!I257*'Input| Escalations'!$K$19,"")</f>
        <v>134.46522999999999</v>
      </c>
      <c r="G257" s="190">
        <f>IFERROR('Input| Projects'!J257*'Input| Escalations'!$K$19,"")</f>
        <v>0</v>
      </c>
      <c r="H257" s="190">
        <f>IFERROR('Input| Projects'!K257*'Input| Escalations'!$K$19,"")</f>
        <v>0</v>
      </c>
      <c r="I257" s="190">
        <f>IFERROR('Input| Projects'!L257*'Input| Escalations'!$K$19,"")</f>
        <v>0</v>
      </c>
      <c r="J257" s="190">
        <f>IFERROR('Input| Projects'!M257*'Input| Escalations'!$K$19,"")</f>
        <v>0</v>
      </c>
      <c r="K257" s="190">
        <f>IFERROR('Input| Projects'!N257*'Input| Escalations'!$K$19,"")</f>
        <v>0</v>
      </c>
      <c r="L257" s="190">
        <f>IFERROR('Input| Projects'!O257*'Input| Escalations'!$K$19,"")</f>
        <v>0</v>
      </c>
      <c r="M257" s="150" t="str">
        <f>IF(ABS(SUM(F257:L257)-(SUM('Input| Projects'!I257:O257)*'Input| Escalations'!$K$19))&lt;0.0000001,"",1)</f>
        <v/>
      </c>
      <c r="N257" s="192">
        <f>'Input| Projects'!$Y257*INDEX('Input| Escalations'!$H$33:$N$33,MATCH('Calc| Project Costs'!N$9,'Input| Escalations'!$H$23:$N$23,0))+'Input| Projects'!$Z257*INDEX('Input| Escalations'!$H$34:$N$34,MATCH('Calc| Project Costs'!N$9,'Input| Escalations'!$H$23:$N$23,0))+'Input| Projects'!$AA257*INDEX('Input| Escalations'!$H$35:$N$35,MATCH('Calc| Project Costs'!N$9,'Input| Escalations'!$H$23:$N$23,0))+1</f>
        <v>1</v>
      </c>
      <c r="O257" s="192">
        <f>'Input| Projects'!$Y257*INDEX('Input| Escalations'!$H$33:$N$33,MATCH('Calc| Project Costs'!O$9,'Input| Escalations'!$H$23:$N$23,0))+'Input| Projects'!$Z257*INDEX('Input| Escalations'!$H$34:$N$34,MATCH('Calc| Project Costs'!O$9,'Input| Escalations'!$H$23:$N$23,0))+'Input| Projects'!$AA257*INDEX('Input| Escalations'!$H$35:$N$35,MATCH('Calc| Project Costs'!O$9,'Input| Escalations'!$H$23:$N$23,0))+1</f>
        <v>1</v>
      </c>
      <c r="P257" s="192">
        <f>'Input| Projects'!$Y257*INDEX('Input| Escalations'!$H$33:$N$33,MATCH('Calc| Project Costs'!P$9,'Input| Escalations'!$H$23:$N$23,0))+'Input| Projects'!$Z257*INDEX('Input| Escalations'!$H$34:$N$34,MATCH('Calc| Project Costs'!P$9,'Input| Escalations'!$H$23:$N$23,0))+'Input| Projects'!$AA257*INDEX('Input| Escalations'!$H$35:$N$35,MATCH('Calc| Project Costs'!P$9,'Input| Escalations'!$H$23:$N$23,0))+1</f>
        <v>1</v>
      </c>
      <c r="Q257" s="192">
        <f>'Input| Projects'!$Y257*INDEX('Input| Escalations'!$H$33:$N$33,MATCH('Calc| Project Costs'!Q$9,'Input| Escalations'!$H$23:$N$23,0))+'Input| Projects'!$Z257*INDEX('Input| Escalations'!$H$34:$N$34,MATCH('Calc| Project Costs'!Q$9,'Input| Escalations'!$H$23:$N$23,0))+'Input| Projects'!$AA257*INDEX('Input| Escalations'!$H$35:$N$35,MATCH('Calc| Project Costs'!Q$9,'Input| Escalations'!$H$23:$N$23,0))+1</f>
        <v>1</v>
      </c>
      <c r="R257" s="192">
        <f>'Input| Projects'!$Y257*INDEX('Input| Escalations'!$H$33:$N$33,MATCH('Calc| Project Costs'!R$9,'Input| Escalations'!$H$23:$N$23,0))+'Input| Projects'!$Z257*INDEX('Input| Escalations'!$H$34:$N$34,MATCH('Calc| Project Costs'!R$9,'Input| Escalations'!$H$23:$N$23,0))+'Input| Projects'!$AA257*INDEX('Input| Escalations'!$H$35:$N$35,MATCH('Calc| Project Costs'!R$9,'Input| Escalations'!$H$23:$N$23,0))+1</f>
        <v>1</v>
      </c>
      <c r="S257" s="192">
        <f>'Input| Projects'!$Y257*INDEX('Input| Escalations'!$H$33:$N$33,MATCH('Calc| Project Costs'!S$9,'Input| Escalations'!$H$23:$N$23,0))+'Input| Projects'!$Z257*INDEX('Input| Escalations'!$H$34:$N$34,MATCH('Calc| Project Costs'!S$9,'Input| Escalations'!$H$23:$N$23,0))+'Input| Projects'!$AA257*INDEX('Input| Escalations'!$H$35:$N$35,MATCH('Calc| Project Costs'!S$9,'Input| Escalations'!$H$23:$N$23,0))+1</f>
        <v>1</v>
      </c>
      <c r="T257" s="192">
        <f>'Input| Projects'!$Y257*INDEX('Input| Escalations'!$H$33:$N$33,MATCH('Calc| Project Costs'!T$9,'Input| Escalations'!$H$23:$N$23,0))+'Input| Projects'!$Z257*INDEX('Input| Escalations'!$H$34:$N$34,MATCH('Calc| Project Costs'!T$9,'Input| Escalations'!$H$23:$N$23,0))+'Input| Projects'!$AA257*INDEX('Input| Escalations'!$H$35:$N$35,MATCH('Calc| Project Costs'!T$9,'Input| Escalations'!$H$23:$N$23,0))+1</f>
        <v>1</v>
      </c>
      <c r="U257" s="106"/>
      <c r="V257" s="186">
        <f t="shared" si="126"/>
        <v>134.46522999999999</v>
      </c>
      <c r="W257" s="186">
        <f t="shared" si="127"/>
        <v>0</v>
      </c>
      <c r="X257" s="186">
        <f t="shared" si="128"/>
        <v>0</v>
      </c>
      <c r="Y257" s="186">
        <f t="shared" si="104"/>
        <v>0</v>
      </c>
      <c r="Z257" s="186">
        <f t="shared" si="105"/>
        <v>0</v>
      </c>
      <c r="AA257" s="186">
        <f t="shared" si="106"/>
        <v>0</v>
      </c>
      <c r="AB257" s="186">
        <f t="shared" si="107"/>
        <v>0</v>
      </c>
      <c r="AC257" s="106"/>
      <c r="AD257" s="186">
        <f>'Input| Projects'!Q257*N257*'Input| Escalations'!$K$19</f>
        <v>0</v>
      </c>
      <c r="AE257" s="186">
        <f>'Input| Projects'!R257*O257*'Input| Escalations'!$K$19</f>
        <v>0</v>
      </c>
      <c r="AF257" s="186">
        <f>'Input| Projects'!S257*P257*'Input| Escalations'!$K$19</f>
        <v>0</v>
      </c>
      <c r="AG257" s="186">
        <f>'Input| Projects'!T257*Q257*'Input| Escalations'!$K$19</f>
        <v>0</v>
      </c>
      <c r="AH257" s="186">
        <f>'Input| Projects'!U257*R257*'Input| Escalations'!$K$19</f>
        <v>0</v>
      </c>
      <c r="AI257" s="186">
        <f>'Input| Projects'!V257*S257*'Input| Escalations'!$K$19</f>
        <v>0</v>
      </c>
      <c r="AJ257" s="186">
        <f>'Input| Projects'!W257*T257*'Input| Escalations'!$K$19</f>
        <v>0</v>
      </c>
      <c r="AK257" s="106"/>
      <c r="AL257" s="186">
        <f>IFERROR(IF('Input| Overheads'!$C$42="Direct costs",SUMPRODUCT(--('Input| Projects'!$AC257="Yes"),'Calc| Overheads Allocation'!C$8,'Calc| Project Costs'!V257),IF('Input| Overheads'!$C$42="Internal labour",SUMPRODUCT(--('Input| Projects'!$AC257="Yes"),'Calc| Overheads Allocation'!C$8,'Calc| Project Costs'!V257,'Input| Projects'!$Y257),IF('Input| Overheads'!$C$42="DNSP defined",SUMPRODUCT(--('Input| Projects'!$AC257="Yes"),'Calc| Overheads Allocation'!C$61,'Input| Projects'!$AF257),""))),"")</f>
        <v>71.353669999999994</v>
      </c>
      <c r="AM257" s="186">
        <f>IFERROR(IF('Input| Overheads'!$C$42="Direct costs",SUMPRODUCT(--('Input| Projects'!$AC257="Yes"),'Calc| Overheads Allocation'!D$8,'Calc| Project Costs'!W257),IF('Input| Overheads'!$C$42="Internal labour",SUMPRODUCT(--('Input| Projects'!$AC257="Yes"),'Calc| Overheads Allocation'!D$8,'Calc| Project Costs'!W257,'Input| Projects'!$Y257),IF('Input| Overheads'!$C$42="DNSP defined",SUMPRODUCT(--('Input| Projects'!$AC257="Yes"),'Calc| Overheads Allocation'!D$61,'Input| Projects'!$AF257),""))),"")</f>
        <v>0</v>
      </c>
      <c r="AN257" s="186">
        <f>IFERROR(IF('Input| Overheads'!$C$42="Direct costs",SUMPRODUCT(--('Input| Projects'!$AC257="Yes"),'Calc| Overheads Allocation'!E$8,'Calc| Project Costs'!X257),IF('Input| Overheads'!$C$42="Internal labour",SUMPRODUCT(--('Input| Projects'!$AC257="Yes"),'Calc| Overheads Allocation'!E$8,'Calc| Project Costs'!X257,'Input| Projects'!$Y257),IF('Input| Overheads'!$C$42="DNSP defined",SUMPRODUCT(--('Input| Projects'!$AC257="Yes"),'Calc| Overheads Allocation'!E$61,'Input| Projects'!$AF257),""))),"")</f>
        <v>0</v>
      </c>
      <c r="AO257" s="186">
        <f>IFERROR(IF('Input| Overheads'!$C$42="Direct costs",SUMPRODUCT(--('Input| Projects'!$AC257="Yes"),'Calc| Overheads Allocation'!F$8,'Calc| Project Costs'!Y257),IF('Input| Overheads'!$C$42="Internal labour",SUMPRODUCT(--('Input| Projects'!$AC257="Yes"),'Calc| Overheads Allocation'!F$8,'Calc| Project Costs'!Y257,'Input| Projects'!$Y257),IF('Input| Overheads'!$C$42="DNSP defined",SUMPRODUCT(--('Input| Projects'!$AC257="Yes"),'Calc| Overheads Allocation'!F$61,'Input| Projects'!$AF257),""))),"")</f>
        <v>0</v>
      </c>
      <c r="AP257" s="186">
        <f>IFERROR(IF('Input| Overheads'!$C$42="Direct costs",SUMPRODUCT(--('Input| Projects'!$AC257="Yes"),'Calc| Overheads Allocation'!G$8,'Calc| Project Costs'!Z257),IF('Input| Overheads'!$C$42="Internal labour",SUMPRODUCT(--('Input| Projects'!$AC257="Yes"),'Calc| Overheads Allocation'!G$8,'Calc| Project Costs'!Z257,'Input| Projects'!$Y257),IF('Input| Overheads'!$C$42="DNSP defined",SUMPRODUCT(--('Input| Projects'!$AC257="Yes"),'Calc| Overheads Allocation'!G$61,'Input| Projects'!$AF257),""))),"")</f>
        <v>0</v>
      </c>
      <c r="AQ257" s="186">
        <f>IFERROR(IF('Input| Overheads'!$C$42="Direct costs",SUMPRODUCT(--('Input| Projects'!$AC257="Yes"),'Calc| Overheads Allocation'!H$8,'Calc| Project Costs'!AA257),IF('Input| Overheads'!$C$42="Internal labour",SUMPRODUCT(--('Input| Projects'!$AC257="Yes"),'Calc| Overheads Allocation'!H$8,'Calc| Project Costs'!AA257,'Input| Projects'!$Y257),IF('Input| Overheads'!$C$42="DNSP defined",SUMPRODUCT(--('Input| Projects'!$AC257="Yes"),'Calc| Overheads Allocation'!H$61,'Input| Projects'!$AF257),""))),"")</f>
        <v>0</v>
      </c>
      <c r="AR257" s="186">
        <f>IFERROR(IF('Input| Overheads'!$C$42="Direct costs",SUMPRODUCT(--('Input| Projects'!$AC257="Yes"),'Calc| Overheads Allocation'!I$8,'Calc| Project Costs'!AB257),IF('Input| Overheads'!$C$42="Internal labour",SUMPRODUCT(--('Input| Projects'!$AC257="Yes"),'Calc| Overheads Allocation'!I$8,'Calc| Project Costs'!AB257,'Input| Projects'!$Y257),IF('Input| Overheads'!$C$42="DNSP defined",SUMPRODUCT(--('Input| Projects'!$AC257="Yes"),'Calc| Overheads Allocation'!I$61,'Input| Projects'!$AF257),""))),"")</f>
        <v>0</v>
      </c>
      <c r="AS257" s="106"/>
      <c r="AT257" s="186">
        <f>IFERROR(IF('Input| Overheads'!$C$42="Direct costs",SUMPRODUCT(--('Input| Projects'!$AD257="Yes"),'Calc| Overheads Allocation'!C$9,'Calc| Project Costs'!V257),IF('Input| Overheads'!$C$42="Internal labour",SUMPRODUCT(--('Input| Projects'!$AD257="Yes"),'Calc| Overheads Allocation'!C$9,'Calc| Project Costs'!V257,'Input| Projects'!$Y257),IF('Input| Overheads'!$C$42="DNSP defined",SUMPRODUCT(--('Input| Projects'!$AD257="Yes"),'Calc| Overheads Allocation'!C$62,'Input| Projects'!$AG257),""))),"")</f>
        <v>0</v>
      </c>
      <c r="AU257" s="186">
        <f>IFERROR(IF('Input| Overheads'!$C$42="Direct costs",SUMPRODUCT(--('Input| Projects'!$AD257="Yes"),'Calc| Overheads Allocation'!D$9,'Calc| Project Costs'!W257),IF('Input| Overheads'!$C$42="Internal labour",SUMPRODUCT(--('Input| Projects'!$AD257="Yes"),'Calc| Overheads Allocation'!D$9,'Calc| Project Costs'!W257,'Input| Projects'!$Y257),IF('Input| Overheads'!$C$42="DNSP defined",SUMPRODUCT(--('Input| Projects'!$AD257="Yes"),'Calc| Overheads Allocation'!D$62,'Input| Projects'!$AG257),""))),"")</f>
        <v>0</v>
      </c>
      <c r="AV257" s="186">
        <f>IFERROR(IF('Input| Overheads'!$C$42="Direct costs",SUMPRODUCT(--('Input| Projects'!$AD257="Yes"),'Calc| Overheads Allocation'!E$9,'Calc| Project Costs'!X257),IF('Input| Overheads'!$C$42="Internal labour",SUMPRODUCT(--('Input| Projects'!$AD257="Yes"),'Calc| Overheads Allocation'!E$9,'Calc| Project Costs'!X257,'Input| Projects'!$Y257),IF('Input| Overheads'!$C$42="DNSP defined",SUMPRODUCT(--('Input| Projects'!$AD257="Yes"),'Calc| Overheads Allocation'!E$62,'Input| Projects'!$AG257),""))),"")</f>
        <v>0</v>
      </c>
      <c r="AW257" s="186">
        <f>IFERROR(IF('Input| Overheads'!$C$42="Direct costs",SUMPRODUCT(--('Input| Projects'!$AD257="Yes"),'Calc| Overheads Allocation'!F$9,'Calc| Project Costs'!Y257),IF('Input| Overheads'!$C$42="Internal labour",SUMPRODUCT(--('Input| Projects'!$AD257="Yes"),'Calc| Overheads Allocation'!F$9,'Calc| Project Costs'!Y257,'Input| Projects'!$Y257),IF('Input| Overheads'!$C$42="DNSP defined",SUMPRODUCT(--('Input| Projects'!$AD257="Yes"),'Calc| Overheads Allocation'!F$62,'Input| Projects'!$AG257),""))),"")</f>
        <v>0</v>
      </c>
      <c r="AX257" s="186">
        <f>IFERROR(IF('Input| Overheads'!$C$42="Direct costs",SUMPRODUCT(--('Input| Projects'!$AD257="Yes"),'Calc| Overheads Allocation'!G$9,'Calc| Project Costs'!Z257),IF('Input| Overheads'!$C$42="Internal labour",SUMPRODUCT(--('Input| Projects'!$AD257="Yes"),'Calc| Overheads Allocation'!G$9,'Calc| Project Costs'!Z257,'Input| Projects'!$Y257),IF('Input| Overheads'!$C$42="DNSP defined",SUMPRODUCT(--('Input| Projects'!$AD257="Yes"),'Calc| Overheads Allocation'!G$62,'Input| Projects'!$AG257),""))),"")</f>
        <v>0</v>
      </c>
      <c r="AY257" s="186">
        <f>IFERROR(IF('Input| Overheads'!$C$42="Direct costs",SUMPRODUCT(--('Input| Projects'!$AD257="Yes"),'Calc| Overheads Allocation'!H$9,'Calc| Project Costs'!AA257),IF('Input| Overheads'!$C$42="Internal labour",SUMPRODUCT(--('Input| Projects'!$AD257="Yes"),'Calc| Overheads Allocation'!H$9,'Calc| Project Costs'!AA257,'Input| Projects'!$Y257),IF('Input| Overheads'!$C$42="DNSP defined",SUMPRODUCT(--('Input| Projects'!$AD257="Yes"),'Calc| Overheads Allocation'!H$62,'Input| Projects'!$AG257),""))),"")</f>
        <v>0</v>
      </c>
      <c r="AZ257" s="186">
        <f>IFERROR(IF('Input| Overheads'!$C$42="Direct costs",SUMPRODUCT(--('Input| Projects'!$AD257="Yes"),'Calc| Overheads Allocation'!I$9,'Calc| Project Costs'!AB257),IF('Input| Overheads'!$C$42="Internal labour",SUMPRODUCT(--('Input| Projects'!$AD257="Yes"),'Calc| Overheads Allocation'!I$9,'Calc| Project Costs'!AB257,'Input| Projects'!$Y257),IF('Input| Overheads'!$C$42="DNSP defined",SUMPRODUCT(--('Input| Projects'!$AD257="Yes"),'Calc| Overheads Allocation'!I$62,'Input| Projects'!$AG257),""))),"")</f>
        <v>0</v>
      </c>
      <c r="BA257" s="106"/>
      <c r="BB257" s="186">
        <f t="shared" si="129"/>
        <v>71.353669999999994</v>
      </c>
      <c r="BC257" s="186">
        <f t="shared" si="130"/>
        <v>0</v>
      </c>
      <c r="BD257" s="186">
        <f t="shared" si="131"/>
        <v>0</v>
      </c>
      <c r="BE257" s="186">
        <f t="shared" si="108"/>
        <v>0</v>
      </c>
      <c r="BF257" s="186">
        <f t="shared" si="109"/>
        <v>0</v>
      </c>
      <c r="BG257" s="186">
        <f t="shared" si="110"/>
        <v>0</v>
      </c>
      <c r="BH257" s="186">
        <f t="shared" si="111"/>
        <v>0</v>
      </c>
      <c r="BI257" s="97"/>
      <c r="BJ257" s="186">
        <f t="shared" si="112"/>
        <v>0</v>
      </c>
      <c r="BK257" s="186" t="str">
        <f t="shared" si="113"/>
        <v/>
      </c>
      <c r="BL257" s="186" t="str">
        <f t="shared" si="114"/>
        <v/>
      </c>
      <c r="BM257" s="186" t="str">
        <f t="shared" si="115"/>
        <v/>
      </c>
      <c r="BN257" s="186" t="str">
        <f t="shared" si="116"/>
        <v/>
      </c>
      <c r="BO257" s="186" t="str">
        <f t="shared" si="117"/>
        <v/>
      </c>
      <c r="BP257" s="186" t="str">
        <f t="shared" si="118"/>
        <v/>
      </c>
      <c r="BQ257" s="97"/>
      <c r="BR257" s="186">
        <f t="shared" si="119"/>
        <v>205.81889999999999</v>
      </c>
      <c r="BS257" s="186">
        <f t="shared" si="120"/>
        <v>0</v>
      </c>
      <c r="BT257" s="222">
        <f t="shared" si="121"/>
        <v>0</v>
      </c>
      <c r="BU257" s="222">
        <f t="shared" si="122"/>
        <v>0</v>
      </c>
      <c r="BV257" s="222">
        <f t="shared" si="123"/>
        <v>0</v>
      </c>
      <c r="BW257" s="222">
        <f t="shared" si="124"/>
        <v>0</v>
      </c>
      <c r="BX257" s="222">
        <f t="shared" si="125"/>
        <v>0</v>
      </c>
      <c r="BY257" s="106"/>
      <c r="BZ257" s="197">
        <f>IF(SUMIF('Input| Projects'!$AS$8:$CP$8,"Dx",'Input| Projects'!$AS257:$CP257)=0,"",SUMIF('Input| Projects'!$AS$8:$CP$8,"Dx",'Input| Projects'!$AS257:$CP257))</f>
        <v>1</v>
      </c>
      <c r="CA257" s="197" t="str">
        <f>IF(SUMIF('Input| Projects'!$AS$8:$CP$8,"Tx",'Input| Projects'!$AS257:$CP257)=0,"",SUMIF('Input| Projects'!$AS$8:$CP$8,"Tx",'Input| Projects'!$AS257:$CP257))</f>
        <v/>
      </c>
      <c r="CB257" s="150" t="str">
        <f t="shared" si="132"/>
        <v/>
      </c>
    </row>
    <row r="258" spans="2:80" x14ac:dyDescent="0.2">
      <c r="B258" s="201">
        <f>IFERROR('Input| Projects'!B258,"")</f>
        <v>249</v>
      </c>
      <c r="C258" s="42" t="str">
        <f>IFERROR(IF('Input| Projects'!C258="","",'Input| Projects'!C258),"")</f>
        <v>REP 11kV ABS Non-Haycolec (No.)</v>
      </c>
      <c r="D258" s="42" t="str">
        <f>IFERROR(IF('Input| Projects'!D258="","",'Input| Projects'!D258),"")</f>
        <v>REP_04.02.44</v>
      </c>
      <c r="E258" s="104"/>
      <c r="F258" s="190">
        <f>IFERROR('Input| Projects'!I258*'Input| Escalations'!$K$19,"")</f>
        <v>902.84857000000011</v>
      </c>
      <c r="G258" s="190">
        <f>IFERROR('Input| Projects'!J258*'Input| Escalations'!$K$19,"")</f>
        <v>0</v>
      </c>
      <c r="H258" s="190">
        <f>IFERROR('Input| Projects'!K258*'Input| Escalations'!$K$19,"")</f>
        <v>0</v>
      </c>
      <c r="I258" s="190">
        <f>IFERROR('Input| Projects'!L258*'Input| Escalations'!$K$19,"")</f>
        <v>0</v>
      </c>
      <c r="J258" s="190">
        <f>IFERROR('Input| Projects'!M258*'Input| Escalations'!$K$19,"")</f>
        <v>0</v>
      </c>
      <c r="K258" s="190">
        <f>IFERROR('Input| Projects'!N258*'Input| Escalations'!$K$19,"")</f>
        <v>0</v>
      </c>
      <c r="L258" s="190">
        <f>IFERROR('Input| Projects'!O258*'Input| Escalations'!$K$19,"")</f>
        <v>0</v>
      </c>
      <c r="M258" s="150" t="str">
        <f>IF(ABS(SUM(F258:L258)-(SUM('Input| Projects'!I258:O258)*'Input| Escalations'!$K$19))&lt;0.0000001,"",1)</f>
        <v/>
      </c>
      <c r="N258" s="192">
        <f>'Input| Projects'!$Y258*INDEX('Input| Escalations'!$H$33:$N$33,MATCH('Calc| Project Costs'!N$9,'Input| Escalations'!$H$23:$N$23,0))+'Input| Projects'!$Z258*INDEX('Input| Escalations'!$H$34:$N$34,MATCH('Calc| Project Costs'!N$9,'Input| Escalations'!$H$23:$N$23,0))+'Input| Projects'!$AA258*INDEX('Input| Escalations'!$H$35:$N$35,MATCH('Calc| Project Costs'!N$9,'Input| Escalations'!$H$23:$N$23,0))+1</f>
        <v>1</v>
      </c>
      <c r="O258" s="192">
        <f>'Input| Projects'!$Y258*INDEX('Input| Escalations'!$H$33:$N$33,MATCH('Calc| Project Costs'!O$9,'Input| Escalations'!$H$23:$N$23,0))+'Input| Projects'!$Z258*INDEX('Input| Escalations'!$H$34:$N$34,MATCH('Calc| Project Costs'!O$9,'Input| Escalations'!$H$23:$N$23,0))+'Input| Projects'!$AA258*INDEX('Input| Escalations'!$H$35:$N$35,MATCH('Calc| Project Costs'!O$9,'Input| Escalations'!$H$23:$N$23,0))+1</f>
        <v>1</v>
      </c>
      <c r="P258" s="192">
        <f>'Input| Projects'!$Y258*INDEX('Input| Escalations'!$H$33:$N$33,MATCH('Calc| Project Costs'!P$9,'Input| Escalations'!$H$23:$N$23,0))+'Input| Projects'!$Z258*INDEX('Input| Escalations'!$H$34:$N$34,MATCH('Calc| Project Costs'!P$9,'Input| Escalations'!$H$23:$N$23,0))+'Input| Projects'!$AA258*INDEX('Input| Escalations'!$H$35:$N$35,MATCH('Calc| Project Costs'!P$9,'Input| Escalations'!$H$23:$N$23,0))+1</f>
        <v>1</v>
      </c>
      <c r="Q258" s="192">
        <f>'Input| Projects'!$Y258*INDEX('Input| Escalations'!$H$33:$N$33,MATCH('Calc| Project Costs'!Q$9,'Input| Escalations'!$H$23:$N$23,0))+'Input| Projects'!$Z258*INDEX('Input| Escalations'!$H$34:$N$34,MATCH('Calc| Project Costs'!Q$9,'Input| Escalations'!$H$23:$N$23,0))+'Input| Projects'!$AA258*INDEX('Input| Escalations'!$H$35:$N$35,MATCH('Calc| Project Costs'!Q$9,'Input| Escalations'!$H$23:$N$23,0))+1</f>
        <v>1</v>
      </c>
      <c r="R258" s="192">
        <f>'Input| Projects'!$Y258*INDEX('Input| Escalations'!$H$33:$N$33,MATCH('Calc| Project Costs'!R$9,'Input| Escalations'!$H$23:$N$23,0))+'Input| Projects'!$Z258*INDEX('Input| Escalations'!$H$34:$N$34,MATCH('Calc| Project Costs'!R$9,'Input| Escalations'!$H$23:$N$23,0))+'Input| Projects'!$AA258*INDEX('Input| Escalations'!$H$35:$N$35,MATCH('Calc| Project Costs'!R$9,'Input| Escalations'!$H$23:$N$23,0))+1</f>
        <v>1</v>
      </c>
      <c r="S258" s="192">
        <f>'Input| Projects'!$Y258*INDEX('Input| Escalations'!$H$33:$N$33,MATCH('Calc| Project Costs'!S$9,'Input| Escalations'!$H$23:$N$23,0))+'Input| Projects'!$Z258*INDEX('Input| Escalations'!$H$34:$N$34,MATCH('Calc| Project Costs'!S$9,'Input| Escalations'!$H$23:$N$23,0))+'Input| Projects'!$AA258*INDEX('Input| Escalations'!$H$35:$N$35,MATCH('Calc| Project Costs'!S$9,'Input| Escalations'!$H$23:$N$23,0))+1</f>
        <v>1</v>
      </c>
      <c r="T258" s="192">
        <f>'Input| Projects'!$Y258*INDEX('Input| Escalations'!$H$33:$N$33,MATCH('Calc| Project Costs'!T$9,'Input| Escalations'!$H$23:$N$23,0))+'Input| Projects'!$Z258*INDEX('Input| Escalations'!$H$34:$N$34,MATCH('Calc| Project Costs'!T$9,'Input| Escalations'!$H$23:$N$23,0))+'Input| Projects'!$AA258*INDEX('Input| Escalations'!$H$35:$N$35,MATCH('Calc| Project Costs'!T$9,'Input| Escalations'!$H$23:$N$23,0))+1</f>
        <v>1</v>
      </c>
      <c r="U258" s="106"/>
      <c r="V258" s="186">
        <f t="shared" si="126"/>
        <v>902.84857000000011</v>
      </c>
      <c r="W258" s="186">
        <f t="shared" si="127"/>
        <v>0</v>
      </c>
      <c r="X258" s="186">
        <f t="shared" si="128"/>
        <v>0</v>
      </c>
      <c r="Y258" s="186">
        <f t="shared" si="104"/>
        <v>0</v>
      </c>
      <c r="Z258" s="186">
        <f t="shared" si="105"/>
        <v>0</v>
      </c>
      <c r="AA258" s="186">
        <f t="shared" si="106"/>
        <v>0</v>
      </c>
      <c r="AB258" s="186">
        <f t="shared" si="107"/>
        <v>0</v>
      </c>
      <c r="AC258" s="106"/>
      <c r="AD258" s="186">
        <f>'Input| Projects'!Q258*N258*'Input| Escalations'!$K$19</f>
        <v>0</v>
      </c>
      <c r="AE258" s="186">
        <f>'Input| Projects'!R258*O258*'Input| Escalations'!$K$19</f>
        <v>0</v>
      </c>
      <c r="AF258" s="186">
        <f>'Input| Projects'!S258*P258*'Input| Escalations'!$K$19</f>
        <v>0</v>
      </c>
      <c r="AG258" s="186">
        <f>'Input| Projects'!T258*Q258*'Input| Escalations'!$K$19</f>
        <v>0</v>
      </c>
      <c r="AH258" s="186">
        <f>'Input| Projects'!U258*R258*'Input| Escalations'!$K$19</f>
        <v>0</v>
      </c>
      <c r="AI258" s="186">
        <f>'Input| Projects'!V258*S258*'Input| Escalations'!$K$19</f>
        <v>0</v>
      </c>
      <c r="AJ258" s="186">
        <f>'Input| Projects'!W258*T258*'Input| Escalations'!$K$19</f>
        <v>0</v>
      </c>
      <c r="AK258" s="106"/>
      <c r="AL258" s="186">
        <f>IFERROR(IF('Input| Overheads'!$C$42="Direct costs",SUMPRODUCT(--('Input| Projects'!$AC258="Yes"),'Calc| Overheads Allocation'!C$8,'Calc| Project Costs'!V258),IF('Input| Overheads'!$C$42="Internal labour",SUMPRODUCT(--('Input| Projects'!$AC258="Yes"),'Calc| Overheads Allocation'!C$8,'Calc| Project Costs'!V258,'Input| Projects'!$Y258),IF('Input| Overheads'!$C$42="DNSP defined",SUMPRODUCT(--('Input| Projects'!$AC258="Yes"),'Calc| Overheads Allocation'!C$61,'Input| Projects'!$AF258),""))),"")</f>
        <v>497.25438000000003</v>
      </c>
      <c r="AM258" s="186">
        <f>IFERROR(IF('Input| Overheads'!$C$42="Direct costs",SUMPRODUCT(--('Input| Projects'!$AC258="Yes"),'Calc| Overheads Allocation'!D$8,'Calc| Project Costs'!W258),IF('Input| Overheads'!$C$42="Internal labour",SUMPRODUCT(--('Input| Projects'!$AC258="Yes"),'Calc| Overheads Allocation'!D$8,'Calc| Project Costs'!W258,'Input| Projects'!$Y258),IF('Input| Overheads'!$C$42="DNSP defined",SUMPRODUCT(--('Input| Projects'!$AC258="Yes"),'Calc| Overheads Allocation'!D$61,'Input| Projects'!$AF258),""))),"")</f>
        <v>0</v>
      </c>
      <c r="AN258" s="186">
        <f>IFERROR(IF('Input| Overheads'!$C$42="Direct costs",SUMPRODUCT(--('Input| Projects'!$AC258="Yes"),'Calc| Overheads Allocation'!E$8,'Calc| Project Costs'!X258),IF('Input| Overheads'!$C$42="Internal labour",SUMPRODUCT(--('Input| Projects'!$AC258="Yes"),'Calc| Overheads Allocation'!E$8,'Calc| Project Costs'!X258,'Input| Projects'!$Y258),IF('Input| Overheads'!$C$42="DNSP defined",SUMPRODUCT(--('Input| Projects'!$AC258="Yes"),'Calc| Overheads Allocation'!E$61,'Input| Projects'!$AF258),""))),"")</f>
        <v>0</v>
      </c>
      <c r="AO258" s="186">
        <f>IFERROR(IF('Input| Overheads'!$C$42="Direct costs",SUMPRODUCT(--('Input| Projects'!$AC258="Yes"),'Calc| Overheads Allocation'!F$8,'Calc| Project Costs'!Y258),IF('Input| Overheads'!$C$42="Internal labour",SUMPRODUCT(--('Input| Projects'!$AC258="Yes"),'Calc| Overheads Allocation'!F$8,'Calc| Project Costs'!Y258,'Input| Projects'!$Y258),IF('Input| Overheads'!$C$42="DNSP defined",SUMPRODUCT(--('Input| Projects'!$AC258="Yes"),'Calc| Overheads Allocation'!F$61,'Input| Projects'!$AF258),""))),"")</f>
        <v>0</v>
      </c>
      <c r="AP258" s="186">
        <f>IFERROR(IF('Input| Overheads'!$C$42="Direct costs",SUMPRODUCT(--('Input| Projects'!$AC258="Yes"),'Calc| Overheads Allocation'!G$8,'Calc| Project Costs'!Z258),IF('Input| Overheads'!$C$42="Internal labour",SUMPRODUCT(--('Input| Projects'!$AC258="Yes"),'Calc| Overheads Allocation'!G$8,'Calc| Project Costs'!Z258,'Input| Projects'!$Y258),IF('Input| Overheads'!$C$42="DNSP defined",SUMPRODUCT(--('Input| Projects'!$AC258="Yes"),'Calc| Overheads Allocation'!G$61,'Input| Projects'!$AF258),""))),"")</f>
        <v>0</v>
      </c>
      <c r="AQ258" s="186">
        <f>IFERROR(IF('Input| Overheads'!$C$42="Direct costs",SUMPRODUCT(--('Input| Projects'!$AC258="Yes"),'Calc| Overheads Allocation'!H$8,'Calc| Project Costs'!AA258),IF('Input| Overheads'!$C$42="Internal labour",SUMPRODUCT(--('Input| Projects'!$AC258="Yes"),'Calc| Overheads Allocation'!H$8,'Calc| Project Costs'!AA258,'Input| Projects'!$Y258),IF('Input| Overheads'!$C$42="DNSP defined",SUMPRODUCT(--('Input| Projects'!$AC258="Yes"),'Calc| Overheads Allocation'!H$61,'Input| Projects'!$AF258),""))),"")</f>
        <v>0</v>
      </c>
      <c r="AR258" s="186">
        <f>IFERROR(IF('Input| Overheads'!$C$42="Direct costs",SUMPRODUCT(--('Input| Projects'!$AC258="Yes"),'Calc| Overheads Allocation'!I$8,'Calc| Project Costs'!AB258),IF('Input| Overheads'!$C$42="Internal labour",SUMPRODUCT(--('Input| Projects'!$AC258="Yes"),'Calc| Overheads Allocation'!I$8,'Calc| Project Costs'!AB258,'Input| Projects'!$Y258),IF('Input| Overheads'!$C$42="DNSP defined",SUMPRODUCT(--('Input| Projects'!$AC258="Yes"),'Calc| Overheads Allocation'!I$61,'Input| Projects'!$AF258),""))),"")</f>
        <v>0</v>
      </c>
      <c r="AS258" s="106"/>
      <c r="AT258" s="186">
        <f>IFERROR(IF('Input| Overheads'!$C$42="Direct costs",SUMPRODUCT(--('Input| Projects'!$AD258="Yes"),'Calc| Overheads Allocation'!C$9,'Calc| Project Costs'!V258),IF('Input| Overheads'!$C$42="Internal labour",SUMPRODUCT(--('Input| Projects'!$AD258="Yes"),'Calc| Overheads Allocation'!C$9,'Calc| Project Costs'!V258,'Input| Projects'!$Y258),IF('Input| Overheads'!$C$42="DNSP defined",SUMPRODUCT(--('Input| Projects'!$AD258="Yes"),'Calc| Overheads Allocation'!C$62,'Input| Projects'!$AG258),""))),"")</f>
        <v>0</v>
      </c>
      <c r="AU258" s="186">
        <f>IFERROR(IF('Input| Overheads'!$C$42="Direct costs",SUMPRODUCT(--('Input| Projects'!$AD258="Yes"),'Calc| Overheads Allocation'!D$9,'Calc| Project Costs'!W258),IF('Input| Overheads'!$C$42="Internal labour",SUMPRODUCT(--('Input| Projects'!$AD258="Yes"),'Calc| Overheads Allocation'!D$9,'Calc| Project Costs'!W258,'Input| Projects'!$Y258),IF('Input| Overheads'!$C$42="DNSP defined",SUMPRODUCT(--('Input| Projects'!$AD258="Yes"),'Calc| Overheads Allocation'!D$62,'Input| Projects'!$AG258),""))),"")</f>
        <v>0</v>
      </c>
      <c r="AV258" s="186">
        <f>IFERROR(IF('Input| Overheads'!$C$42="Direct costs",SUMPRODUCT(--('Input| Projects'!$AD258="Yes"),'Calc| Overheads Allocation'!E$9,'Calc| Project Costs'!X258),IF('Input| Overheads'!$C$42="Internal labour",SUMPRODUCT(--('Input| Projects'!$AD258="Yes"),'Calc| Overheads Allocation'!E$9,'Calc| Project Costs'!X258,'Input| Projects'!$Y258),IF('Input| Overheads'!$C$42="DNSP defined",SUMPRODUCT(--('Input| Projects'!$AD258="Yes"),'Calc| Overheads Allocation'!E$62,'Input| Projects'!$AG258),""))),"")</f>
        <v>0</v>
      </c>
      <c r="AW258" s="186">
        <f>IFERROR(IF('Input| Overheads'!$C$42="Direct costs",SUMPRODUCT(--('Input| Projects'!$AD258="Yes"),'Calc| Overheads Allocation'!F$9,'Calc| Project Costs'!Y258),IF('Input| Overheads'!$C$42="Internal labour",SUMPRODUCT(--('Input| Projects'!$AD258="Yes"),'Calc| Overheads Allocation'!F$9,'Calc| Project Costs'!Y258,'Input| Projects'!$Y258),IF('Input| Overheads'!$C$42="DNSP defined",SUMPRODUCT(--('Input| Projects'!$AD258="Yes"),'Calc| Overheads Allocation'!F$62,'Input| Projects'!$AG258),""))),"")</f>
        <v>0</v>
      </c>
      <c r="AX258" s="186">
        <f>IFERROR(IF('Input| Overheads'!$C$42="Direct costs",SUMPRODUCT(--('Input| Projects'!$AD258="Yes"),'Calc| Overheads Allocation'!G$9,'Calc| Project Costs'!Z258),IF('Input| Overheads'!$C$42="Internal labour",SUMPRODUCT(--('Input| Projects'!$AD258="Yes"),'Calc| Overheads Allocation'!G$9,'Calc| Project Costs'!Z258,'Input| Projects'!$Y258),IF('Input| Overheads'!$C$42="DNSP defined",SUMPRODUCT(--('Input| Projects'!$AD258="Yes"),'Calc| Overheads Allocation'!G$62,'Input| Projects'!$AG258),""))),"")</f>
        <v>0</v>
      </c>
      <c r="AY258" s="186">
        <f>IFERROR(IF('Input| Overheads'!$C$42="Direct costs",SUMPRODUCT(--('Input| Projects'!$AD258="Yes"),'Calc| Overheads Allocation'!H$9,'Calc| Project Costs'!AA258),IF('Input| Overheads'!$C$42="Internal labour",SUMPRODUCT(--('Input| Projects'!$AD258="Yes"),'Calc| Overheads Allocation'!H$9,'Calc| Project Costs'!AA258,'Input| Projects'!$Y258),IF('Input| Overheads'!$C$42="DNSP defined",SUMPRODUCT(--('Input| Projects'!$AD258="Yes"),'Calc| Overheads Allocation'!H$62,'Input| Projects'!$AG258),""))),"")</f>
        <v>0</v>
      </c>
      <c r="AZ258" s="186">
        <f>IFERROR(IF('Input| Overheads'!$C$42="Direct costs",SUMPRODUCT(--('Input| Projects'!$AD258="Yes"),'Calc| Overheads Allocation'!I$9,'Calc| Project Costs'!AB258),IF('Input| Overheads'!$C$42="Internal labour",SUMPRODUCT(--('Input| Projects'!$AD258="Yes"),'Calc| Overheads Allocation'!I$9,'Calc| Project Costs'!AB258,'Input| Projects'!$Y258),IF('Input| Overheads'!$C$42="DNSP defined",SUMPRODUCT(--('Input| Projects'!$AD258="Yes"),'Calc| Overheads Allocation'!I$62,'Input| Projects'!$AG258),""))),"")</f>
        <v>0</v>
      </c>
      <c r="BA258" s="106"/>
      <c r="BB258" s="186">
        <f t="shared" si="129"/>
        <v>497.25438000000003</v>
      </c>
      <c r="BC258" s="186">
        <f t="shared" si="130"/>
        <v>0</v>
      </c>
      <c r="BD258" s="186">
        <f t="shared" si="131"/>
        <v>0</v>
      </c>
      <c r="BE258" s="186">
        <f t="shared" si="108"/>
        <v>0</v>
      </c>
      <c r="BF258" s="186">
        <f t="shared" si="109"/>
        <v>0</v>
      </c>
      <c r="BG258" s="186">
        <f t="shared" si="110"/>
        <v>0</v>
      </c>
      <c r="BH258" s="186">
        <f t="shared" si="111"/>
        <v>0</v>
      </c>
      <c r="BI258" s="97"/>
      <c r="BJ258" s="186">
        <f t="shared" si="112"/>
        <v>0</v>
      </c>
      <c r="BK258" s="186" t="str">
        <f t="shared" si="113"/>
        <v/>
      </c>
      <c r="BL258" s="186" t="str">
        <f t="shared" si="114"/>
        <v/>
      </c>
      <c r="BM258" s="186" t="str">
        <f t="shared" si="115"/>
        <v/>
      </c>
      <c r="BN258" s="186" t="str">
        <f t="shared" si="116"/>
        <v/>
      </c>
      <c r="BO258" s="186" t="str">
        <f t="shared" si="117"/>
        <v/>
      </c>
      <c r="BP258" s="186" t="str">
        <f t="shared" si="118"/>
        <v/>
      </c>
      <c r="BQ258" s="97"/>
      <c r="BR258" s="186">
        <f t="shared" si="119"/>
        <v>1400.1029500000002</v>
      </c>
      <c r="BS258" s="186">
        <f t="shared" si="120"/>
        <v>0</v>
      </c>
      <c r="BT258" s="222">
        <f t="shared" si="121"/>
        <v>0</v>
      </c>
      <c r="BU258" s="222">
        <f t="shared" si="122"/>
        <v>0</v>
      </c>
      <c r="BV258" s="222">
        <f t="shared" si="123"/>
        <v>0</v>
      </c>
      <c r="BW258" s="222">
        <f t="shared" si="124"/>
        <v>0</v>
      </c>
      <c r="BX258" s="222">
        <f t="shared" si="125"/>
        <v>0</v>
      </c>
      <c r="BY258" s="106"/>
      <c r="BZ258" s="197">
        <f>IF(SUMIF('Input| Projects'!$AS$8:$CP$8,"Dx",'Input| Projects'!$AS258:$CP258)=0,"",SUMIF('Input| Projects'!$AS$8:$CP$8,"Dx",'Input| Projects'!$AS258:$CP258))</f>
        <v>1</v>
      </c>
      <c r="CA258" s="197" t="str">
        <f>IF(SUMIF('Input| Projects'!$AS$8:$CP$8,"Tx",'Input| Projects'!$AS258:$CP258)=0,"",SUMIF('Input| Projects'!$AS$8:$CP$8,"Tx",'Input| Projects'!$AS258:$CP258))</f>
        <v/>
      </c>
      <c r="CB258" s="150" t="str">
        <f t="shared" si="132"/>
        <v/>
      </c>
    </row>
    <row r="259" spans="2:80" x14ac:dyDescent="0.2">
      <c r="B259" s="201">
        <f>IFERROR('Input| Projects'!B259,"")</f>
        <v>250</v>
      </c>
      <c r="C259" s="42" t="str">
        <f>IFERROR(IF('Input| Projects'!C259="","",'Input| Projects'!C259),"")</f>
        <v>REP 11kV Under Slung Link (No.)</v>
      </c>
      <c r="D259" s="42" t="str">
        <f>IFERROR(IF('Input| Projects'!D259="","",'Input| Projects'!D259),"")</f>
        <v>REP_04.02.45</v>
      </c>
      <c r="E259" s="104"/>
      <c r="F259" s="190">
        <f>IFERROR('Input| Projects'!I259*'Input| Escalations'!$K$19,"")</f>
        <v>210.79686999999998</v>
      </c>
      <c r="G259" s="190">
        <f>IFERROR('Input| Projects'!J259*'Input| Escalations'!$K$19,"")</f>
        <v>0</v>
      </c>
      <c r="H259" s="190">
        <f>IFERROR('Input| Projects'!K259*'Input| Escalations'!$K$19,"")</f>
        <v>0</v>
      </c>
      <c r="I259" s="190">
        <f>IFERROR('Input| Projects'!L259*'Input| Escalations'!$K$19,"")</f>
        <v>0</v>
      </c>
      <c r="J259" s="190">
        <f>IFERROR('Input| Projects'!M259*'Input| Escalations'!$K$19,"")</f>
        <v>0</v>
      </c>
      <c r="K259" s="190">
        <f>IFERROR('Input| Projects'!N259*'Input| Escalations'!$K$19,"")</f>
        <v>0</v>
      </c>
      <c r="L259" s="190">
        <f>IFERROR('Input| Projects'!O259*'Input| Escalations'!$K$19,"")</f>
        <v>0</v>
      </c>
      <c r="M259" s="150" t="str">
        <f>IF(ABS(SUM(F259:L259)-(SUM('Input| Projects'!I259:O259)*'Input| Escalations'!$K$19))&lt;0.0000001,"",1)</f>
        <v/>
      </c>
      <c r="N259" s="192">
        <f>'Input| Projects'!$Y259*INDEX('Input| Escalations'!$H$33:$N$33,MATCH('Calc| Project Costs'!N$9,'Input| Escalations'!$H$23:$N$23,0))+'Input| Projects'!$Z259*INDEX('Input| Escalations'!$H$34:$N$34,MATCH('Calc| Project Costs'!N$9,'Input| Escalations'!$H$23:$N$23,0))+'Input| Projects'!$AA259*INDEX('Input| Escalations'!$H$35:$N$35,MATCH('Calc| Project Costs'!N$9,'Input| Escalations'!$H$23:$N$23,0))+1</f>
        <v>1</v>
      </c>
      <c r="O259" s="192">
        <f>'Input| Projects'!$Y259*INDEX('Input| Escalations'!$H$33:$N$33,MATCH('Calc| Project Costs'!O$9,'Input| Escalations'!$H$23:$N$23,0))+'Input| Projects'!$Z259*INDEX('Input| Escalations'!$H$34:$N$34,MATCH('Calc| Project Costs'!O$9,'Input| Escalations'!$H$23:$N$23,0))+'Input| Projects'!$AA259*INDEX('Input| Escalations'!$H$35:$N$35,MATCH('Calc| Project Costs'!O$9,'Input| Escalations'!$H$23:$N$23,0))+1</f>
        <v>1</v>
      </c>
      <c r="P259" s="192">
        <f>'Input| Projects'!$Y259*INDEX('Input| Escalations'!$H$33:$N$33,MATCH('Calc| Project Costs'!P$9,'Input| Escalations'!$H$23:$N$23,0))+'Input| Projects'!$Z259*INDEX('Input| Escalations'!$H$34:$N$34,MATCH('Calc| Project Costs'!P$9,'Input| Escalations'!$H$23:$N$23,0))+'Input| Projects'!$AA259*INDEX('Input| Escalations'!$H$35:$N$35,MATCH('Calc| Project Costs'!P$9,'Input| Escalations'!$H$23:$N$23,0))+1</f>
        <v>1</v>
      </c>
      <c r="Q259" s="192">
        <f>'Input| Projects'!$Y259*INDEX('Input| Escalations'!$H$33:$N$33,MATCH('Calc| Project Costs'!Q$9,'Input| Escalations'!$H$23:$N$23,0))+'Input| Projects'!$Z259*INDEX('Input| Escalations'!$H$34:$N$34,MATCH('Calc| Project Costs'!Q$9,'Input| Escalations'!$H$23:$N$23,0))+'Input| Projects'!$AA259*INDEX('Input| Escalations'!$H$35:$N$35,MATCH('Calc| Project Costs'!Q$9,'Input| Escalations'!$H$23:$N$23,0))+1</f>
        <v>1</v>
      </c>
      <c r="R259" s="192">
        <f>'Input| Projects'!$Y259*INDEX('Input| Escalations'!$H$33:$N$33,MATCH('Calc| Project Costs'!R$9,'Input| Escalations'!$H$23:$N$23,0))+'Input| Projects'!$Z259*INDEX('Input| Escalations'!$H$34:$N$34,MATCH('Calc| Project Costs'!R$9,'Input| Escalations'!$H$23:$N$23,0))+'Input| Projects'!$AA259*INDEX('Input| Escalations'!$H$35:$N$35,MATCH('Calc| Project Costs'!R$9,'Input| Escalations'!$H$23:$N$23,0))+1</f>
        <v>1</v>
      </c>
      <c r="S259" s="192">
        <f>'Input| Projects'!$Y259*INDEX('Input| Escalations'!$H$33:$N$33,MATCH('Calc| Project Costs'!S$9,'Input| Escalations'!$H$23:$N$23,0))+'Input| Projects'!$Z259*INDEX('Input| Escalations'!$H$34:$N$34,MATCH('Calc| Project Costs'!S$9,'Input| Escalations'!$H$23:$N$23,0))+'Input| Projects'!$AA259*INDEX('Input| Escalations'!$H$35:$N$35,MATCH('Calc| Project Costs'!S$9,'Input| Escalations'!$H$23:$N$23,0))+1</f>
        <v>1</v>
      </c>
      <c r="T259" s="192">
        <f>'Input| Projects'!$Y259*INDEX('Input| Escalations'!$H$33:$N$33,MATCH('Calc| Project Costs'!T$9,'Input| Escalations'!$H$23:$N$23,0))+'Input| Projects'!$Z259*INDEX('Input| Escalations'!$H$34:$N$34,MATCH('Calc| Project Costs'!T$9,'Input| Escalations'!$H$23:$N$23,0))+'Input| Projects'!$AA259*INDEX('Input| Escalations'!$H$35:$N$35,MATCH('Calc| Project Costs'!T$9,'Input| Escalations'!$H$23:$N$23,0))+1</f>
        <v>1</v>
      </c>
      <c r="U259" s="106"/>
      <c r="V259" s="186">
        <f t="shared" si="126"/>
        <v>210.79686999999998</v>
      </c>
      <c r="W259" s="186">
        <f t="shared" si="127"/>
        <v>0</v>
      </c>
      <c r="X259" s="186">
        <f t="shared" si="128"/>
        <v>0</v>
      </c>
      <c r="Y259" s="186">
        <f t="shared" si="104"/>
        <v>0</v>
      </c>
      <c r="Z259" s="186">
        <f t="shared" si="105"/>
        <v>0</v>
      </c>
      <c r="AA259" s="186">
        <f t="shared" si="106"/>
        <v>0</v>
      </c>
      <c r="AB259" s="186">
        <f t="shared" si="107"/>
        <v>0</v>
      </c>
      <c r="AC259" s="106"/>
      <c r="AD259" s="186">
        <f>'Input| Projects'!Q259*N259*'Input| Escalations'!$K$19</f>
        <v>0</v>
      </c>
      <c r="AE259" s="186">
        <f>'Input| Projects'!R259*O259*'Input| Escalations'!$K$19</f>
        <v>0</v>
      </c>
      <c r="AF259" s="186">
        <f>'Input| Projects'!S259*P259*'Input| Escalations'!$K$19</f>
        <v>0</v>
      </c>
      <c r="AG259" s="186">
        <f>'Input| Projects'!T259*Q259*'Input| Escalations'!$K$19</f>
        <v>0</v>
      </c>
      <c r="AH259" s="186">
        <f>'Input| Projects'!U259*R259*'Input| Escalations'!$K$19</f>
        <v>0</v>
      </c>
      <c r="AI259" s="186">
        <f>'Input| Projects'!V259*S259*'Input| Escalations'!$K$19</f>
        <v>0</v>
      </c>
      <c r="AJ259" s="186">
        <f>'Input| Projects'!W259*T259*'Input| Escalations'!$K$19</f>
        <v>0</v>
      </c>
      <c r="AK259" s="106"/>
      <c r="AL259" s="186">
        <f>IFERROR(IF('Input| Overheads'!$C$42="Direct costs",SUMPRODUCT(--('Input| Projects'!$AC259="Yes"),'Calc| Overheads Allocation'!C$8,'Calc| Project Costs'!V259),IF('Input| Overheads'!$C$42="Internal labour",SUMPRODUCT(--('Input| Projects'!$AC259="Yes"),'Calc| Overheads Allocation'!C$8,'Calc| Project Costs'!V259,'Input| Projects'!$Y259),IF('Input| Overheads'!$C$42="DNSP defined",SUMPRODUCT(--('Input| Projects'!$AC259="Yes"),'Calc| Overheads Allocation'!C$61,'Input| Projects'!$AF259),""))),"")</f>
        <v>138.34846999999999</v>
      </c>
      <c r="AM259" s="186">
        <f>IFERROR(IF('Input| Overheads'!$C$42="Direct costs",SUMPRODUCT(--('Input| Projects'!$AC259="Yes"),'Calc| Overheads Allocation'!D$8,'Calc| Project Costs'!W259),IF('Input| Overheads'!$C$42="Internal labour",SUMPRODUCT(--('Input| Projects'!$AC259="Yes"),'Calc| Overheads Allocation'!D$8,'Calc| Project Costs'!W259,'Input| Projects'!$Y259),IF('Input| Overheads'!$C$42="DNSP defined",SUMPRODUCT(--('Input| Projects'!$AC259="Yes"),'Calc| Overheads Allocation'!D$61,'Input| Projects'!$AF259),""))),"")</f>
        <v>0</v>
      </c>
      <c r="AN259" s="186">
        <f>IFERROR(IF('Input| Overheads'!$C$42="Direct costs",SUMPRODUCT(--('Input| Projects'!$AC259="Yes"),'Calc| Overheads Allocation'!E$8,'Calc| Project Costs'!X259),IF('Input| Overheads'!$C$42="Internal labour",SUMPRODUCT(--('Input| Projects'!$AC259="Yes"),'Calc| Overheads Allocation'!E$8,'Calc| Project Costs'!X259,'Input| Projects'!$Y259),IF('Input| Overheads'!$C$42="DNSP defined",SUMPRODUCT(--('Input| Projects'!$AC259="Yes"),'Calc| Overheads Allocation'!E$61,'Input| Projects'!$AF259),""))),"")</f>
        <v>0</v>
      </c>
      <c r="AO259" s="186">
        <f>IFERROR(IF('Input| Overheads'!$C$42="Direct costs",SUMPRODUCT(--('Input| Projects'!$AC259="Yes"),'Calc| Overheads Allocation'!F$8,'Calc| Project Costs'!Y259),IF('Input| Overheads'!$C$42="Internal labour",SUMPRODUCT(--('Input| Projects'!$AC259="Yes"),'Calc| Overheads Allocation'!F$8,'Calc| Project Costs'!Y259,'Input| Projects'!$Y259),IF('Input| Overheads'!$C$42="DNSP defined",SUMPRODUCT(--('Input| Projects'!$AC259="Yes"),'Calc| Overheads Allocation'!F$61,'Input| Projects'!$AF259),""))),"")</f>
        <v>0</v>
      </c>
      <c r="AP259" s="186">
        <f>IFERROR(IF('Input| Overheads'!$C$42="Direct costs",SUMPRODUCT(--('Input| Projects'!$AC259="Yes"),'Calc| Overheads Allocation'!G$8,'Calc| Project Costs'!Z259),IF('Input| Overheads'!$C$42="Internal labour",SUMPRODUCT(--('Input| Projects'!$AC259="Yes"),'Calc| Overheads Allocation'!G$8,'Calc| Project Costs'!Z259,'Input| Projects'!$Y259),IF('Input| Overheads'!$C$42="DNSP defined",SUMPRODUCT(--('Input| Projects'!$AC259="Yes"),'Calc| Overheads Allocation'!G$61,'Input| Projects'!$AF259),""))),"")</f>
        <v>0</v>
      </c>
      <c r="AQ259" s="186">
        <f>IFERROR(IF('Input| Overheads'!$C$42="Direct costs",SUMPRODUCT(--('Input| Projects'!$AC259="Yes"),'Calc| Overheads Allocation'!H$8,'Calc| Project Costs'!AA259),IF('Input| Overheads'!$C$42="Internal labour",SUMPRODUCT(--('Input| Projects'!$AC259="Yes"),'Calc| Overheads Allocation'!H$8,'Calc| Project Costs'!AA259,'Input| Projects'!$Y259),IF('Input| Overheads'!$C$42="DNSP defined",SUMPRODUCT(--('Input| Projects'!$AC259="Yes"),'Calc| Overheads Allocation'!H$61,'Input| Projects'!$AF259),""))),"")</f>
        <v>0</v>
      </c>
      <c r="AR259" s="186">
        <f>IFERROR(IF('Input| Overheads'!$C$42="Direct costs",SUMPRODUCT(--('Input| Projects'!$AC259="Yes"),'Calc| Overheads Allocation'!I$8,'Calc| Project Costs'!AB259),IF('Input| Overheads'!$C$42="Internal labour",SUMPRODUCT(--('Input| Projects'!$AC259="Yes"),'Calc| Overheads Allocation'!I$8,'Calc| Project Costs'!AB259,'Input| Projects'!$Y259),IF('Input| Overheads'!$C$42="DNSP defined",SUMPRODUCT(--('Input| Projects'!$AC259="Yes"),'Calc| Overheads Allocation'!I$61,'Input| Projects'!$AF259),""))),"")</f>
        <v>0</v>
      </c>
      <c r="AS259" s="106"/>
      <c r="AT259" s="186">
        <f>IFERROR(IF('Input| Overheads'!$C$42="Direct costs",SUMPRODUCT(--('Input| Projects'!$AD259="Yes"),'Calc| Overheads Allocation'!C$9,'Calc| Project Costs'!V259),IF('Input| Overheads'!$C$42="Internal labour",SUMPRODUCT(--('Input| Projects'!$AD259="Yes"),'Calc| Overheads Allocation'!C$9,'Calc| Project Costs'!V259,'Input| Projects'!$Y259),IF('Input| Overheads'!$C$42="DNSP defined",SUMPRODUCT(--('Input| Projects'!$AD259="Yes"),'Calc| Overheads Allocation'!C$62,'Input| Projects'!$AG259),""))),"")</f>
        <v>0</v>
      </c>
      <c r="AU259" s="186">
        <f>IFERROR(IF('Input| Overheads'!$C$42="Direct costs",SUMPRODUCT(--('Input| Projects'!$AD259="Yes"),'Calc| Overheads Allocation'!D$9,'Calc| Project Costs'!W259),IF('Input| Overheads'!$C$42="Internal labour",SUMPRODUCT(--('Input| Projects'!$AD259="Yes"),'Calc| Overheads Allocation'!D$9,'Calc| Project Costs'!W259,'Input| Projects'!$Y259),IF('Input| Overheads'!$C$42="DNSP defined",SUMPRODUCT(--('Input| Projects'!$AD259="Yes"),'Calc| Overheads Allocation'!D$62,'Input| Projects'!$AG259),""))),"")</f>
        <v>0</v>
      </c>
      <c r="AV259" s="186">
        <f>IFERROR(IF('Input| Overheads'!$C$42="Direct costs",SUMPRODUCT(--('Input| Projects'!$AD259="Yes"),'Calc| Overheads Allocation'!E$9,'Calc| Project Costs'!X259),IF('Input| Overheads'!$C$42="Internal labour",SUMPRODUCT(--('Input| Projects'!$AD259="Yes"),'Calc| Overheads Allocation'!E$9,'Calc| Project Costs'!X259,'Input| Projects'!$Y259),IF('Input| Overheads'!$C$42="DNSP defined",SUMPRODUCT(--('Input| Projects'!$AD259="Yes"),'Calc| Overheads Allocation'!E$62,'Input| Projects'!$AG259),""))),"")</f>
        <v>0</v>
      </c>
      <c r="AW259" s="186">
        <f>IFERROR(IF('Input| Overheads'!$C$42="Direct costs",SUMPRODUCT(--('Input| Projects'!$AD259="Yes"),'Calc| Overheads Allocation'!F$9,'Calc| Project Costs'!Y259),IF('Input| Overheads'!$C$42="Internal labour",SUMPRODUCT(--('Input| Projects'!$AD259="Yes"),'Calc| Overheads Allocation'!F$9,'Calc| Project Costs'!Y259,'Input| Projects'!$Y259),IF('Input| Overheads'!$C$42="DNSP defined",SUMPRODUCT(--('Input| Projects'!$AD259="Yes"),'Calc| Overheads Allocation'!F$62,'Input| Projects'!$AG259),""))),"")</f>
        <v>0</v>
      </c>
      <c r="AX259" s="186">
        <f>IFERROR(IF('Input| Overheads'!$C$42="Direct costs",SUMPRODUCT(--('Input| Projects'!$AD259="Yes"),'Calc| Overheads Allocation'!G$9,'Calc| Project Costs'!Z259),IF('Input| Overheads'!$C$42="Internal labour",SUMPRODUCT(--('Input| Projects'!$AD259="Yes"),'Calc| Overheads Allocation'!G$9,'Calc| Project Costs'!Z259,'Input| Projects'!$Y259),IF('Input| Overheads'!$C$42="DNSP defined",SUMPRODUCT(--('Input| Projects'!$AD259="Yes"),'Calc| Overheads Allocation'!G$62,'Input| Projects'!$AG259),""))),"")</f>
        <v>0</v>
      </c>
      <c r="AY259" s="186">
        <f>IFERROR(IF('Input| Overheads'!$C$42="Direct costs",SUMPRODUCT(--('Input| Projects'!$AD259="Yes"),'Calc| Overheads Allocation'!H$9,'Calc| Project Costs'!AA259),IF('Input| Overheads'!$C$42="Internal labour",SUMPRODUCT(--('Input| Projects'!$AD259="Yes"),'Calc| Overheads Allocation'!H$9,'Calc| Project Costs'!AA259,'Input| Projects'!$Y259),IF('Input| Overheads'!$C$42="DNSP defined",SUMPRODUCT(--('Input| Projects'!$AD259="Yes"),'Calc| Overheads Allocation'!H$62,'Input| Projects'!$AG259),""))),"")</f>
        <v>0</v>
      </c>
      <c r="AZ259" s="186">
        <f>IFERROR(IF('Input| Overheads'!$C$42="Direct costs",SUMPRODUCT(--('Input| Projects'!$AD259="Yes"),'Calc| Overheads Allocation'!I$9,'Calc| Project Costs'!AB259),IF('Input| Overheads'!$C$42="Internal labour",SUMPRODUCT(--('Input| Projects'!$AD259="Yes"),'Calc| Overheads Allocation'!I$9,'Calc| Project Costs'!AB259,'Input| Projects'!$Y259),IF('Input| Overheads'!$C$42="DNSP defined",SUMPRODUCT(--('Input| Projects'!$AD259="Yes"),'Calc| Overheads Allocation'!I$62,'Input| Projects'!$AG259),""))),"")</f>
        <v>0</v>
      </c>
      <c r="BA259" s="106"/>
      <c r="BB259" s="186">
        <f t="shared" si="129"/>
        <v>138.34846999999999</v>
      </c>
      <c r="BC259" s="186">
        <f t="shared" si="130"/>
        <v>0</v>
      </c>
      <c r="BD259" s="186">
        <f t="shared" si="131"/>
        <v>0</v>
      </c>
      <c r="BE259" s="186">
        <f t="shared" si="108"/>
        <v>0</v>
      </c>
      <c r="BF259" s="186">
        <f t="shared" si="109"/>
        <v>0</v>
      </c>
      <c r="BG259" s="186">
        <f t="shared" si="110"/>
        <v>0</v>
      </c>
      <c r="BH259" s="186">
        <f t="shared" si="111"/>
        <v>0</v>
      </c>
      <c r="BI259" s="97"/>
      <c r="BJ259" s="186">
        <f t="shared" si="112"/>
        <v>0</v>
      </c>
      <c r="BK259" s="186" t="str">
        <f t="shared" si="113"/>
        <v/>
      </c>
      <c r="BL259" s="186" t="str">
        <f t="shared" si="114"/>
        <v/>
      </c>
      <c r="BM259" s="186" t="str">
        <f t="shared" si="115"/>
        <v/>
      </c>
      <c r="BN259" s="186" t="str">
        <f t="shared" si="116"/>
        <v/>
      </c>
      <c r="BO259" s="186" t="str">
        <f t="shared" si="117"/>
        <v/>
      </c>
      <c r="BP259" s="186" t="str">
        <f t="shared" si="118"/>
        <v/>
      </c>
      <c r="BQ259" s="97"/>
      <c r="BR259" s="186">
        <f t="shared" si="119"/>
        <v>349.14533999999998</v>
      </c>
      <c r="BS259" s="186">
        <f t="shared" si="120"/>
        <v>0</v>
      </c>
      <c r="BT259" s="222">
        <f t="shared" si="121"/>
        <v>0</v>
      </c>
      <c r="BU259" s="222">
        <f t="shared" si="122"/>
        <v>0</v>
      </c>
      <c r="BV259" s="222">
        <f t="shared" si="123"/>
        <v>0</v>
      </c>
      <c r="BW259" s="222">
        <f t="shared" si="124"/>
        <v>0</v>
      </c>
      <c r="BX259" s="222">
        <f t="shared" si="125"/>
        <v>0</v>
      </c>
      <c r="BY259" s="106"/>
      <c r="BZ259" s="197">
        <f>IF(SUMIF('Input| Projects'!$AS$8:$CP$8,"Dx",'Input| Projects'!$AS259:$CP259)=0,"",SUMIF('Input| Projects'!$AS$8:$CP$8,"Dx",'Input| Projects'!$AS259:$CP259))</f>
        <v>1</v>
      </c>
      <c r="CA259" s="197" t="str">
        <f>IF(SUMIF('Input| Projects'!$AS$8:$CP$8,"Tx",'Input| Projects'!$AS259:$CP259)=0,"",SUMIF('Input| Projects'!$AS$8:$CP$8,"Tx",'Input| Projects'!$AS259:$CP259))</f>
        <v/>
      </c>
      <c r="CB259" s="150" t="str">
        <f t="shared" si="132"/>
        <v/>
      </c>
    </row>
    <row r="260" spans="2:80" x14ac:dyDescent="0.2">
      <c r="B260" s="201">
        <f>IFERROR('Input| Projects'!B260,"")</f>
        <v>251</v>
      </c>
      <c r="C260" s="42" t="str">
        <f>IFERROR(IF('Input| Projects'!C260="","",'Input| Projects'!C260),"")</f>
        <v>REP HVOH Mains (ACSR/Quince) (km)</v>
      </c>
      <c r="D260" s="42" t="str">
        <f>IFERROR(IF('Input| Projects'!D260="","",'Input| Projects'!D260),"")</f>
        <v>REP_04.02.46</v>
      </c>
      <c r="E260" s="104"/>
      <c r="F260" s="190">
        <f>IFERROR('Input| Projects'!I260*'Input| Escalations'!$K$19,"")</f>
        <v>2797.3127100000002</v>
      </c>
      <c r="G260" s="190">
        <f>IFERROR('Input| Projects'!J260*'Input| Escalations'!$K$19,"")</f>
        <v>0</v>
      </c>
      <c r="H260" s="190">
        <f>IFERROR('Input| Projects'!K260*'Input| Escalations'!$K$19,"")</f>
        <v>0</v>
      </c>
      <c r="I260" s="190">
        <f>IFERROR('Input| Projects'!L260*'Input| Escalations'!$K$19,"")</f>
        <v>0</v>
      </c>
      <c r="J260" s="190">
        <f>IFERROR('Input| Projects'!M260*'Input| Escalations'!$K$19,"")</f>
        <v>0</v>
      </c>
      <c r="K260" s="190">
        <f>IFERROR('Input| Projects'!N260*'Input| Escalations'!$K$19,"")</f>
        <v>0</v>
      </c>
      <c r="L260" s="190">
        <f>IFERROR('Input| Projects'!O260*'Input| Escalations'!$K$19,"")</f>
        <v>0</v>
      </c>
      <c r="M260" s="150" t="str">
        <f>IF(ABS(SUM(F260:L260)-(SUM('Input| Projects'!I260:O260)*'Input| Escalations'!$K$19))&lt;0.0000001,"",1)</f>
        <v/>
      </c>
      <c r="N260" s="192">
        <f>'Input| Projects'!$Y260*INDEX('Input| Escalations'!$H$33:$N$33,MATCH('Calc| Project Costs'!N$9,'Input| Escalations'!$H$23:$N$23,0))+'Input| Projects'!$Z260*INDEX('Input| Escalations'!$H$34:$N$34,MATCH('Calc| Project Costs'!N$9,'Input| Escalations'!$H$23:$N$23,0))+'Input| Projects'!$AA260*INDEX('Input| Escalations'!$H$35:$N$35,MATCH('Calc| Project Costs'!N$9,'Input| Escalations'!$H$23:$N$23,0))+1</f>
        <v>1</v>
      </c>
      <c r="O260" s="192">
        <f>'Input| Projects'!$Y260*INDEX('Input| Escalations'!$H$33:$N$33,MATCH('Calc| Project Costs'!O$9,'Input| Escalations'!$H$23:$N$23,0))+'Input| Projects'!$Z260*INDEX('Input| Escalations'!$H$34:$N$34,MATCH('Calc| Project Costs'!O$9,'Input| Escalations'!$H$23:$N$23,0))+'Input| Projects'!$AA260*INDEX('Input| Escalations'!$H$35:$N$35,MATCH('Calc| Project Costs'!O$9,'Input| Escalations'!$H$23:$N$23,0))+1</f>
        <v>1</v>
      </c>
      <c r="P260" s="192">
        <f>'Input| Projects'!$Y260*INDEX('Input| Escalations'!$H$33:$N$33,MATCH('Calc| Project Costs'!P$9,'Input| Escalations'!$H$23:$N$23,0))+'Input| Projects'!$Z260*INDEX('Input| Escalations'!$H$34:$N$34,MATCH('Calc| Project Costs'!P$9,'Input| Escalations'!$H$23:$N$23,0))+'Input| Projects'!$AA260*INDEX('Input| Escalations'!$H$35:$N$35,MATCH('Calc| Project Costs'!P$9,'Input| Escalations'!$H$23:$N$23,0))+1</f>
        <v>1</v>
      </c>
      <c r="Q260" s="192">
        <f>'Input| Projects'!$Y260*INDEX('Input| Escalations'!$H$33:$N$33,MATCH('Calc| Project Costs'!Q$9,'Input| Escalations'!$H$23:$N$23,0))+'Input| Projects'!$Z260*INDEX('Input| Escalations'!$H$34:$N$34,MATCH('Calc| Project Costs'!Q$9,'Input| Escalations'!$H$23:$N$23,0))+'Input| Projects'!$AA260*INDEX('Input| Escalations'!$H$35:$N$35,MATCH('Calc| Project Costs'!Q$9,'Input| Escalations'!$H$23:$N$23,0))+1</f>
        <v>1</v>
      </c>
      <c r="R260" s="192">
        <f>'Input| Projects'!$Y260*INDEX('Input| Escalations'!$H$33:$N$33,MATCH('Calc| Project Costs'!R$9,'Input| Escalations'!$H$23:$N$23,0))+'Input| Projects'!$Z260*INDEX('Input| Escalations'!$H$34:$N$34,MATCH('Calc| Project Costs'!R$9,'Input| Escalations'!$H$23:$N$23,0))+'Input| Projects'!$AA260*INDEX('Input| Escalations'!$H$35:$N$35,MATCH('Calc| Project Costs'!R$9,'Input| Escalations'!$H$23:$N$23,0))+1</f>
        <v>1</v>
      </c>
      <c r="S260" s="192">
        <f>'Input| Projects'!$Y260*INDEX('Input| Escalations'!$H$33:$N$33,MATCH('Calc| Project Costs'!S$9,'Input| Escalations'!$H$23:$N$23,0))+'Input| Projects'!$Z260*INDEX('Input| Escalations'!$H$34:$N$34,MATCH('Calc| Project Costs'!S$9,'Input| Escalations'!$H$23:$N$23,0))+'Input| Projects'!$AA260*INDEX('Input| Escalations'!$H$35:$N$35,MATCH('Calc| Project Costs'!S$9,'Input| Escalations'!$H$23:$N$23,0))+1</f>
        <v>1</v>
      </c>
      <c r="T260" s="192">
        <f>'Input| Projects'!$Y260*INDEX('Input| Escalations'!$H$33:$N$33,MATCH('Calc| Project Costs'!T$9,'Input| Escalations'!$H$23:$N$23,0))+'Input| Projects'!$Z260*INDEX('Input| Escalations'!$H$34:$N$34,MATCH('Calc| Project Costs'!T$9,'Input| Escalations'!$H$23:$N$23,0))+'Input| Projects'!$AA260*INDEX('Input| Escalations'!$H$35:$N$35,MATCH('Calc| Project Costs'!T$9,'Input| Escalations'!$H$23:$N$23,0))+1</f>
        <v>1</v>
      </c>
      <c r="U260" s="106"/>
      <c r="V260" s="186">
        <f t="shared" si="126"/>
        <v>2797.3127100000002</v>
      </c>
      <c r="W260" s="186">
        <f t="shared" si="127"/>
        <v>0</v>
      </c>
      <c r="X260" s="186">
        <f t="shared" si="128"/>
        <v>0</v>
      </c>
      <c r="Y260" s="186">
        <f t="shared" si="104"/>
        <v>0</v>
      </c>
      <c r="Z260" s="186">
        <f t="shared" si="105"/>
        <v>0</v>
      </c>
      <c r="AA260" s="186">
        <f t="shared" si="106"/>
        <v>0</v>
      </c>
      <c r="AB260" s="186">
        <f t="shared" si="107"/>
        <v>0</v>
      </c>
      <c r="AC260" s="106"/>
      <c r="AD260" s="186">
        <f>'Input| Projects'!Q260*N260*'Input| Escalations'!$K$19</f>
        <v>0</v>
      </c>
      <c r="AE260" s="186">
        <f>'Input| Projects'!R260*O260*'Input| Escalations'!$K$19</f>
        <v>0</v>
      </c>
      <c r="AF260" s="186">
        <f>'Input| Projects'!S260*P260*'Input| Escalations'!$K$19</f>
        <v>0</v>
      </c>
      <c r="AG260" s="186">
        <f>'Input| Projects'!T260*Q260*'Input| Escalations'!$K$19</f>
        <v>0</v>
      </c>
      <c r="AH260" s="186">
        <f>'Input| Projects'!U260*R260*'Input| Escalations'!$K$19</f>
        <v>0</v>
      </c>
      <c r="AI260" s="186">
        <f>'Input| Projects'!V260*S260*'Input| Escalations'!$K$19</f>
        <v>0</v>
      </c>
      <c r="AJ260" s="186">
        <f>'Input| Projects'!W260*T260*'Input| Escalations'!$K$19</f>
        <v>0</v>
      </c>
      <c r="AK260" s="106"/>
      <c r="AL260" s="186">
        <f>IFERROR(IF('Input| Overheads'!$C$42="Direct costs",SUMPRODUCT(--('Input| Projects'!$AC260="Yes"),'Calc| Overheads Allocation'!C$8,'Calc| Project Costs'!V260),IF('Input| Overheads'!$C$42="Internal labour",SUMPRODUCT(--('Input| Projects'!$AC260="Yes"),'Calc| Overheads Allocation'!C$8,'Calc| Project Costs'!V260,'Input| Projects'!$Y260),IF('Input| Overheads'!$C$42="DNSP defined",SUMPRODUCT(--('Input| Projects'!$AC260="Yes"),'Calc| Overheads Allocation'!C$61,'Input| Projects'!$AF260),""))),"")</f>
        <v>1811.84602</v>
      </c>
      <c r="AM260" s="186">
        <f>IFERROR(IF('Input| Overheads'!$C$42="Direct costs",SUMPRODUCT(--('Input| Projects'!$AC260="Yes"),'Calc| Overheads Allocation'!D$8,'Calc| Project Costs'!W260),IF('Input| Overheads'!$C$42="Internal labour",SUMPRODUCT(--('Input| Projects'!$AC260="Yes"),'Calc| Overheads Allocation'!D$8,'Calc| Project Costs'!W260,'Input| Projects'!$Y260),IF('Input| Overheads'!$C$42="DNSP defined",SUMPRODUCT(--('Input| Projects'!$AC260="Yes"),'Calc| Overheads Allocation'!D$61,'Input| Projects'!$AF260),""))),"")</f>
        <v>0</v>
      </c>
      <c r="AN260" s="186">
        <f>IFERROR(IF('Input| Overheads'!$C$42="Direct costs",SUMPRODUCT(--('Input| Projects'!$AC260="Yes"),'Calc| Overheads Allocation'!E$8,'Calc| Project Costs'!X260),IF('Input| Overheads'!$C$42="Internal labour",SUMPRODUCT(--('Input| Projects'!$AC260="Yes"),'Calc| Overheads Allocation'!E$8,'Calc| Project Costs'!X260,'Input| Projects'!$Y260),IF('Input| Overheads'!$C$42="DNSP defined",SUMPRODUCT(--('Input| Projects'!$AC260="Yes"),'Calc| Overheads Allocation'!E$61,'Input| Projects'!$AF260),""))),"")</f>
        <v>0</v>
      </c>
      <c r="AO260" s="186">
        <f>IFERROR(IF('Input| Overheads'!$C$42="Direct costs",SUMPRODUCT(--('Input| Projects'!$AC260="Yes"),'Calc| Overheads Allocation'!F$8,'Calc| Project Costs'!Y260),IF('Input| Overheads'!$C$42="Internal labour",SUMPRODUCT(--('Input| Projects'!$AC260="Yes"),'Calc| Overheads Allocation'!F$8,'Calc| Project Costs'!Y260,'Input| Projects'!$Y260),IF('Input| Overheads'!$C$42="DNSP defined",SUMPRODUCT(--('Input| Projects'!$AC260="Yes"),'Calc| Overheads Allocation'!F$61,'Input| Projects'!$AF260),""))),"")</f>
        <v>0</v>
      </c>
      <c r="AP260" s="186">
        <f>IFERROR(IF('Input| Overheads'!$C$42="Direct costs",SUMPRODUCT(--('Input| Projects'!$AC260="Yes"),'Calc| Overheads Allocation'!G$8,'Calc| Project Costs'!Z260),IF('Input| Overheads'!$C$42="Internal labour",SUMPRODUCT(--('Input| Projects'!$AC260="Yes"),'Calc| Overheads Allocation'!G$8,'Calc| Project Costs'!Z260,'Input| Projects'!$Y260),IF('Input| Overheads'!$C$42="DNSP defined",SUMPRODUCT(--('Input| Projects'!$AC260="Yes"),'Calc| Overheads Allocation'!G$61,'Input| Projects'!$AF260),""))),"")</f>
        <v>0</v>
      </c>
      <c r="AQ260" s="186">
        <f>IFERROR(IF('Input| Overheads'!$C$42="Direct costs",SUMPRODUCT(--('Input| Projects'!$AC260="Yes"),'Calc| Overheads Allocation'!H$8,'Calc| Project Costs'!AA260),IF('Input| Overheads'!$C$42="Internal labour",SUMPRODUCT(--('Input| Projects'!$AC260="Yes"),'Calc| Overheads Allocation'!H$8,'Calc| Project Costs'!AA260,'Input| Projects'!$Y260),IF('Input| Overheads'!$C$42="DNSP defined",SUMPRODUCT(--('Input| Projects'!$AC260="Yes"),'Calc| Overheads Allocation'!H$61,'Input| Projects'!$AF260),""))),"")</f>
        <v>0</v>
      </c>
      <c r="AR260" s="186">
        <f>IFERROR(IF('Input| Overheads'!$C$42="Direct costs",SUMPRODUCT(--('Input| Projects'!$AC260="Yes"),'Calc| Overheads Allocation'!I$8,'Calc| Project Costs'!AB260),IF('Input| Overheads'!$C$42="Internal labour",SUMPRODUCT(--('Input| Projects'!$AC260="Yes"),'Calc| Overheads Allocation'!I$8,'Calc| Project Costs'!AB260,'Input| Projects'!$Y260),IF('Input| Overheads'!$C$42="DNSP defined",SUMPRODUCT(--('Input| Projects'!$AC260="Yes"),'Calc| Overheads Allocation'!I$61,'Input| Projects'!$AF260),""))),"")</f>
        <v>0</v>
      </c>
      <c r="AS260" s="106"/>
      <c r="AT260" s="186">
        <f>IFERROR(IF('Input| Overheads'!$C$42="Direct costs",SUMPRODUCT(--('Input| Projects'!$AD260="Yes"),'Calc| Overheads Allocation'!C$9,'Calc| Project Costs'!V260),IF('Input| Overheads'!$C$42="Internal labour",SUMPRODUCT(--('Input| Projects'!$AD260="Yes"),'Calc| Overheads Allocation'!C$9,'Calc| Project Costs'!V260,'Input| Projects'!$Y260),IF('Input| Overheads'!$C$42="DNSP defined",SUMPRODUCT(--('Input| Projects'!$AD260="Yes"),'Calc| Overheads Allocation'!C$62,'Input| Projects'!$AG260),""))),"")</f>
        <v>0</v>
      </c>
      <c r="AU260" s="186">
        <f>IFERROR(IF('Input| Overheads'!$C$42="Direct costs",SUMPRODUCT(--('Input| Projects'!$AD260="Yes"),'Calc| Overheads Allocation'!D$9,'Calc| Project Costs'!W260),IF('Input| Overheads'!$C$42="Internal labour",SUMPRODUCT(--('Input| Projects'!$AD260="Yes"),'Calc| Overheads Allocation'!D$9,'Calc| Project Costs'!W260,'Input| Projects'!$Y260),IF('Input| Overheads'!$C$42="DNSP defined",SUMPRODUCT(--('Input| Projects'!$AD260="Yes"),'Calc| Overheads Allocation'!D$62,'Input| Projects'!$AG260),""))),"")</f>
        <v>0</v>
      </c>
      <c r="AV260" s="186">
        <f>IFERROR(IF('Input| Overheads'!$C$42="Direct costs",SUMPRODUCT(--('Input| Projects'!$AD260="Yes"),'Calc| Overheads Allocation'!E$9,'Calc| Project Costs'!X260),IF('Input| Overheads'!$C$42="Internal labour",SUMPRODUCT(--('Input| Projects'!$AD260="Yes"),'Calc| Overheads Allocation'!E$9,'Calc| Project Costs'!X260,'Input| Projects'!$Y260),IF('Input| Overheads'!$C$42="DNSP defined",SUMPRODUCT(--('Input| Projects'!$AD260="Yes"),'Calc| Overheads Allocation'!E$62,'Input| Projects'!$AG260),""))),"")</f>
        <v>0</v>
      </c>
      <c r="AW260" s="186">
        <f>IFERROR(IF('Input| Overheads'!$C$42="Direct costs",SUMPRODUCT(--('Input| Projects'!$AD260="Yes"),'Calc| Overheads Allocation'!F$9,'Calc| Project Costs'!Y260),IF('Input| Overheads'!$C$42="Internal labour",SUMPRODUCT(--('Input| Projects'!$AD260="Yes"),'Calc| Overheads Allocation'!F$9,'Calc| Project Costs'!Y260,'Input| Projects'!$Y260),IF('Input| Overheads'!$C$42="DNSP defined",SUMPRODUCT(--('Input| Projects'!$AD260="Yes"),'Calc| Overheads Allocation'!F$62,'Input| Projects'!$AG260),""))),"")</f>
        <v>0</v>
      </c>
      <c r="AX260" s="186">
        <f>IFERROR(IF('Input| Overheads'!$C$42="Direct costs",SUMPRODUCT(--('Input| Projects'!$AD260="Yes"),'Calc| Overheads Allocation'!G$9,'Calc| Project Costs'!Z260),IF('Input| Overheads'!$C$42="Internal labour",SUMPRODUCT(--('Input| Projects'!$AD260="Yes"),'Calc| Overheads Allocation'!G$9,'Calc| Project Costs'!Z260,'Input| Projects'!$Y260),IF('Input| Overheads'!$C$42="DNSP defined",SUMPRODUCT(--('Input| Projects'!$AD260="Yes"),'Calc| Overheads Allocation'!G$62,'Input| Projects'!$AG260),""))),"")</f>
        <v>0</v>
      </c>
      <c r="AY260" s="186">
        <f>IFERROR(IF('Input| Overheads'!$C$42="Direct costs",SUMPRODUCT(--('Input| Projects'!$AD260="Yes"),'Calc| Overheads Allocation'!H$9,'Calc| Project Costs'!AA260),IF('Input| Overheads'!$C$42="Internal labour",SUMPRODUCT(--('Input| Projects'!$AD260="Yes"),'Calc| Overheads Allocation'!H$9,'Calc| Project Costs'!AA260,'Input| Projects'!$Y260),IF('Input| Overheads'!$C$42="DNSP defined",SUMPRODUCT(--('Input| Projects'!$AD260="Yes"),'Calc| Overheads Allocation'!H$62,'Input| Projects'!$AG260),""))),"")</f>
        <v>0</v>
      </c>
      <c r="AZ260" s="186">
        <f>IFERROR(IF('Input| Overheads'!$C$42="Direct costs",SUMPRODUCT(--('Input| Projects'!$AD260="Yes"),'Calc| Overheads Allocation'!I$9,'Calc| Project Costs'!AB260),IF('Input| Overheads'!$C$42="Internal labour",SUMPRODUCT(--('Input| Projects'!$AD260="Yes"),'Calc| Overheads Allocation'!I$9,'Calc| Project Costs'!AB260,'Input| Projects'!$Y260),IF('Input| Overheads'!$C$42="DNSP defined",SUMPRODUCT(--('Input| Projects'!$AD260="Yes"),'Calc| Overheads Allocation'!I$62,'Input| Projects'!$AG260),""))),"")</f>
        <v>0</v>
      </c>
      <c r="BA260" s="106"/>
      <c r="BB260" s="186">
        <f t="shared" si="129"/>
        <v>1811.84602</v>
      </c>
      <c r="BC260" s="186">
        <f t="shared" si="130"/>
        <v>0</v>
      </c>
      <c r="BD260" s="186">
        <f t="shared" si="131"/>
        <v>0</v>
      </c>
      <c r="BE260" s="186">
        <f t="shared" si="108"/>
        <v>0</v>
      </c>
      <c r="BF260" s="186">
        <f t="shared" si="109"/>
        <v>0</v>
      </c>
      <c r="BG260" s="186">
        <f t="shared" si="110"/>
        <v>0</v>
      </c>
      <c r="BH260" s="186">
        <f t="shared" si="111"/>
        <v>0</v>
      </c>
      <c r="BI260" s="97"/>
      <c r="BJ260" s="186">
        <f t="shared" si="112"/>
        <v>0</v>
      </c>
      <c r="BK260" s="186" t="str">
        <f t="shared" si="113"/>
        <v/>
      </c>
      <c r="BL260" s="186" t="str">
        <f t="shared" si="114"/>
        <v/>
      </c>
      <c r="BM260" s="186" t="str">
        <f t="shared" si="115"/>
        <v/>
      </c>
      <c r="BN260" s="186" t="str">
        <f t="shared" si="116"/>
        <v/>
      </c>
      <c r="BO260" s="186" t="str">
        <f t="shared" si="117"/>
        <v/>
      </c>
      <c r="BP260" s="186" t="str">
        <f t="shared" si="118"/>
        <v/>
      </c>
      <c r="BQ260" s="97"/>
      <c r="BR260" s="186">
        <f t="shared" si="119"/>
        <v>4609.1587300000001</v>
      </c>
      <c r="BS260" s="186">
        <f t="shared" si="120"/>
        <v>0</v>
      </c>
      <c r="BT260" s="222">
        <f t="shared" si="121"/>
        <v>0</v>
      </c>
      <c r="BU260" s="222">
        <f t="shared" si="122"/>
        <v>0</v>
      </c>
      <c r="BV260" s="222">
        <f t="shared" si="123"/>
        <v>0</v>
      </c>
      <c r="BW260" s="222">
        <f t="shared" si="124"/>
        <v>0</v>
      </c>
      <c r="BX260" s="222">
        <f t="shared" si="125"/>
        <v>0</v>
      </c>
      <c r="BY260" s="106"/>
      <c r="BZ260" s="197">
        <f>IF(SUMIF('Input| Projects'!$AS$8:$CP$8,"Dx",'Input| Projects'!$AS260:$CP260)=0,"",SUMIF('Input| Projects'!$AS$8:$CP$8,"Dx",'Input| Projects'!$AS260:$CP260))</f>
        <v>1</v>
      </c>
      <c r="CA260" s="197" t="str">
        <f>IF(SUMIF('Input| Projects'!$AS$8:$CP$8,"Tx",'Input| Projects'!$AS260:$CP260)=0,"",SUMIF('Input| Projects'!$AS$8:$CP$8,"Tx",'Input| Projects'!$AS260:$CP260))</f>
        <v/>
      </c>
      <c r="CB260" s="150" t="str">
        <f t="shared" si="132"/>
        <v/>
      </c>
    </row>
    <row r="261" spans="2:80" x14ac:dyDescent="0.2">
      <c r="B261" s="201">
        <f>IFERROR('Input| Projects'!B261,"")</f>
        <v>252</v>
      </c>
      <c r="C261" s="42" t="str">
        <f>IFERROR(IF('Input| Projects'!C261="","",'Input| Projects'!C261),"")</f>
        <v>REP Modems - DM</v>
      </c>
      <c r="D261" s="42" t="str">
        <f>IFERROR(IF('Input| Projects'!D261="","",'Input| Projects'!D261),"")</f>
        <v>REP_04.02.48</v>
      </c>
      <c r="E261" s="104"/>
      <c r="F261" s="190">
        <f>IFERROR('Input| Projects'!I261*'Input| Escalations'!$K$19,"")</f>
        <v>354.76216000000005</v>
      </c>
      <c r="G261" s="190">
        <f>IFERROR('Input| Projects'!J261*'Input| Escalations'!$K$19,"")</f>
        <v>0</v>
      </c>
      <c r="H261" s="190">
        <f>IFERROR('Input| Projects'!K261*'Input| Escalations'!$K$19,"")</f>
        <v>0</v>
      </c>
      <c r="I261" s="190">
        <f>IFERROR('Input| Projects'!L261*'Input| Escalations'!$K$19,"")</f>
        <v>0</v>
      </c>
      <c r="J261" s="190">
        <f>IFERROR('Input| Projects'!M261*'Input| Escalations'!$K$19,"")</f>
        <v>0</v>
      </c>
      <c r="K261" s="190">
        <f>IFERROR('Input| Projects'!N261*'Input| Escalations'!$K$19,"")</f>
        <v>0</v>
      </c>
      <c r="L261" s="190">
        <f>IFERROR('Input| Projects'!O261*'Input| Escalations'!$K$19,"")</f>
        <v>0</v>
      </c>
      <c r="M261" s="150" t="str">
        <f>IF(ABS(SUM(F261:L261)-(SUM('Input| Projects'!I261:O261)*'Input| Escalations'!$K$19))&lt;0.0000001,"",1)</f>
        <v/>
      </c>
      <c r="N261" s="192">
        <f>'Input| Projects'!$Y261*INDEX('Input| Escalations'!$H$33:$N$33,MATCH('Calc| Project Costs'!N$9,'Input| Escalations'!$H$23:$N$23,0))+'Input| Projects'!$Z261*INDEX('Input| Escalations'!$H$34:$N$34,MATCH('Calc| Project Costs'!N$9,'Input| Escalations'!$H$23:$N$23,0))+'Input| Projects'!$AA261*INDEX('Input| Escalations'!$H$35:$N$35,MATCH('Calc| Project Costs'!N$9,'Input| Escalations'!$H$23:$N$23,0))+1</f>
        <v>1</v>
      </c>
      <c r="O261" s="192">
        <f>'Input| Projects'!$Y261*INDEX('Input| Escalations'!$H$33:$N$33,MATCH('Calc| Project Costs'!O$9,'Input| Escalations'!$H$23:$N$23,0))+'Input| Projects'!$Z261*INDEX('Input| Escalations'!$H$34:$N$34,MATCH('Calc| Project Costs'!O$9,'Input| Escalations'!$H$23:$N$23,0))+'Input| Projects'!$AA261*INDEX('Input| Escalations'!$H$35:$N$35,MATCH('Calc| Project Costs'!O$9,'Input| Escalations'!$H$23:$N$23,0))+1</f>
        <v>1</v>
      </c>
      <c r="P261" s="192">
        <f>'Input| Projects'!$Y261*INDEX('Input| Escalations'!$H$33:$N$33,MATCH('Calc| Project Costs'!P$9,'Input| Escalations'!$H$23:$N$23,0))+'Input| Projects'!$Z261*INDEX('Input| Escalations'!$H$34:$N$34,MATCH('Calc| Project Costs'!P$9,'Input| Escalations'!$H$23:$N$23,0))+'Input| Projects'!$AA261*INDEX('Input| Escalations'!$H$35:$N$35,MATCH('Calc| Project Costs'!P$9,'Input| Escalations'!$H$23:$N$23,0))+1</f>
        <v>1</v>
      </c>
      <c r="Q261" s="192">
        <f>'Input| Projects'!$Y261*INDEX('Input| Escalations'!$H$33:$N$33,MATCH('Calc| Project Costs'!Q$9,'Input| Escalations'!$H$23:$N$23,0))+'Input| Projects'!$Z261*INDEX('Input| Escalations'!$H$34:$N$34,MATCH('Calc| Project Costs'!Q$9,'Input| Escalations'!$H$23:$N$23,0))+'Input| Projects'!$AA261*INDEX('Input| Escalations'!$H$35:$N$35,MATCH('Calc| Project Costs'!Q$9,'Input| Escalations'!$H$23:$N$23,0))+1</f>
        <v>1</v>
      </c>
      <c r="R261" s="192">
        <f>'Input| Projects'!$Y261*INDEX('Input| Escalations'!$H$33:$N$33,MATCH('Calc| Project Costs'!R$9,'Input| Escalations'!$H$23:$N$23,0))+'Input| Projects'!$Z261*INDEX('Input| Escalations'!$H$34:$N$34,MATCH('Calc| Project Costs'!R$9,'Input| Escalations'!$H$23:$N$23,0))+'Input| Projects'!$AA261*INDEX('Input| Escalations'!$H$35:$N$35,MATCH('Calc| Project Costs'!R$9,'Input| Escalations'!$H$23:$N$23,0))+1</f>
        <v>1</v>
      </c>
      <c r="S261" s="192">
        <f>'Input| Projects'!$Y261*INDEX('Input| Escalations'!$H$33:$N$33,MATCH('Calc| Project Costs'!S$9,'Input| Escalations'!$H$23:$N$23,0))+'Input| Projects'!$Z261*INDEX('Input| Escalations'!$H$34:$N$34,MATCH('Calc| Project Costs'!S$9,'Input| Escalations'!$H$23:$N$23,0))+'Input| Projects'!$AA261*INDEX('Input| Escalations'!$H$35:$N$35,MATCH('Calc| Project Costs'!S$9,'Input| Escalations'!$H$23:$N$23,0))+1</f>
        <v>1</v>
      </c>
      <c r="T261" s="192">
        <f>'Input| Projects'!$Y261*INDEX('Input| Escalations'!$H$33:$N$33,MATCH('Calc| Project Costs'!T$9,'Input| Escalations'!$H$23:$N$23,0))+'Input| Projects'!$Z261*INDEX('Input| Escalations'!$H$34:$N$34,MATCH('Calc| Project Costs'!T$9,'Input| Escalations'!$H$23:$N$23,0))+'Input| Projects'!$AA261*INDEX('Input| Escalations'!$H$35:$N$35,MATCH('Calc| Project Costs'!T$9,'Input| Escalations'!$H$23:$N$23,0))+1</f>
        <v>1</v>
      </c>
      <c r="U261" s="106"/>
      <c r="V261" s="186">
        <f t="shared" si="126"/>
        <v>354.76216000000005</v>
      </c>
      <c r="W261" s="186">
        <f t="shared" si="127"/>
        <v>0</v>
      </c>
      <c r="X261" s="186">
        <f t="shared" si="128"/>
        <v>0</v>
      </c>
      <c r="Y261" s="186">
        <f t="shared" si="104"/>
        <v>0</v>
      </c>
      <c r="Z261" s="186">
        <f t="shared" si="105"/>
        <v>0</v>
      </c>
      <c r="AA261" s="186">
        <f t="shared" si="106"/>
        <v>0</v>
      </c>
      <c r="AB261" s="186">
        <f t="shared" si="107"/>
        <v>0</v>
      </c>
      <c r="AC261" s="106"/>
      <c r="AD261" s="186">
        <f>'Input| Projects'!Q261*N261*'Input| Escalations'!$K$19</f>
        <v>0</v>
      </c>
      <c r="AE261" s="186">
        <f>'Input| Projects'!R261*O261*'Input| Escalations'!$K$19</f>
        <v>0</v>
      </c>
      <c r="AF261" s="186">
        <f>'Input| Projects'!S261*P261*'Input| Escalations'!$K$19</f>
        <v>0</v>
      </c>
      <c r="AG261" s="186">
        <f>'Input| Projects'!T261*Q261*'Input| Escalations'!$K$19</f>
        <v>0</v>
      </c>
      <c r="AH261" s="186">
        <f>'Input| Projects'!U261*R261*'Input| Escalations'!$K$19</f>
        <v>0</v>
      </c>
      <c r="AI261" s="186">
        <f>'Input| Projects'!V261*S261*'Input| Escalations'!$K$19</f>
        <v>0</v>
      </c>
      <c r="AJ261" s="186">
        <f>'Input| Projects'!W261*T261*'Input| Escalations'!$K$19</f>
        <v>0</v>
      </c>
      <c r="AK261" s="106"/>
      <c r="AL261" s="186">
        <f>IFERROR(IF('Input| Overheads'!$C$42="Direct costs",SUMPRODUCT(--('Input| Projects'!$AC261="Yes"),'Calc| Overheads Allocation'!C$8,'Calc| Project Costs'!V261),IF('Input| Overheads'!$C$42="Internal labour",SUMPRODUCT(--('Input| Projects'!$AC261="Yes"),'Calc| Overheads Allocation'!C$8,'Calc| Project Costs'!V261,'Input| Projects'!$Y261),IF('Input| Overheads'!$C$42="DNSP defined",SUMPRODUCT(--('Input| Projects'!$AC261="Yes"),'Calc| Overheads Allocation'!C$61,'Input| Projects'!$AF261),""))),"")</f>
        <v>143.83185</v>
      </c>
      <c r="AM261" s="186">
        <f>IFERROR(IF('Input| Overheads'!$C$42="Direct costs",SUMPRODUCT(--('Input| Projects'!$AC261="Yes"),'Calc| Overheads Allocation'!D$8,'Calc| Project Costs'!W261),IF('Input| Overheads'!$C$42="Internal labour",SUMPRODUCT(--('Input| Projects'!$AC261="Yes"),'Calc| Overheads Allocation'!D$8,'Calc| Project Costs'!W261,'Input| Projects'!$Y261),IF('Input| Overheads'!$C$42="DNSP defined",SUMPRODUCT(--('Input| Projects'!$AC261="Yes"),'Calc| Overheads Allocation'!D$61,'Input| Projects'!$AF261),""))),"")</f>
        <v>0</v>
      </c>
      <c r="AN261" s="186">
        <f>IFERROR(IF('Input| Overheads'!$C$42="Direct costs",SUMPRODUCT(--('Input| Projects'!$AC261="Yes"),'Calc| Overheads Allocation'!E$8,'Calc| Project Costs'!X261),IF('Input| Overheads'!$C$42="Internal labour",SUMPRODUCT(--('Input| Projects'!$AC261="Yes"),'Calc| Overheads Allocation'!E$8,'Calc| Project Costs'!X261,'Input| Projects'!$Y261),IF('Input| Overheads'!$C$42="DNSP defined",SUMPRODUCT(--('Input| Projects'!$AC261="Yes"),'Calc| Overheads Allocation'!E$61,'Input| Projects'!$AF261),""))),"")</f>
        <v>0</v>
      </c>
      <c r="AO261" s="186">
        <f>IFERROR(IF('Input| Overheads'!$C$42="Direct costs",SUMPRODUCT(--('Input| Projects'!$AC261="Yes"),'Calc| Overheads Allocation'!F$8,'Calc| Project Costs'!Y261),IF('Input| Overheads'!$C$42="Internal labour",SUMPRODUCT(--('Input| Projects'!$AC261="Yes"),'Calc| Overheads Allocation'!F$8,'Calc| Project Costs'!Y261,'Input| Projects'!$Y261),IF('Input| Overheads'!$C$42="DNSP defined",SUMPRODUCT(--('Input| Projects'!$AC261="Yes"),'Calc| Overheads Allocation'!F$61,'Input| Projects'!$AF261),""))),"")</f>
        <v>0</v>
      </c>
      <c r="AP261" s="186">
        <f>IFERROR(IF('Input| Overheads'!$C$42="Direct costs",SUMPRODUCT(--('Input| Projects'!$AC261="Yes"),'Calc| Overheads Allocation'!G$8,'Calc| Project Costs'!Z261),IF('Input| Overheads'!$C$42="Internal labour",SUMPRODUCT(--('Input| Projects'!$AC261="Yes"),'Calc| Overheads Allocation'!G$8,'Calc| Project Costs'!Z261,'Input| Projects'!$Y261),IF('Input| Overheads'!$C$42="DNSP defined",SUMPRODUCT(--('Input| Projects'!$AC261="Yes"),'Calc| Overheads Allocation'!G$61,'Input| Projects'!$AF261),""))),"")</f>
        <v>0</v>
      </c>
      <c r="AQ261" s="186">
        <f>IFERROR(IF('Input| Overheads'!$C$42="Direct costs",SUMPRODUCT(--('Input| Projects'!$AC261="Yes"),'Calc| Overheads Allocation'!H$8,'Calc| Project Costs'!AA261),IF('Input| Overheads'!$C$42="Internal labour",SUMPRODUCT(--('Input| Projects'!$AC261="Yes"),'Calc| Overheads Allocation'!H$8,'Calc| Project Costs'!AA261,'Input| Projects'!$Y261),IF('Input| Overheads'!$C$42="DNSP defined",SUMPRODUCT(--('Input| Projects'!$AC261="Yes"),'Calc| Overheads Allocation'!H$61,'Input| Projects'!$AF261),""))),"")</f>
        <v>0</v>
      </c>
      <c r="AR261" s="186">
        <f>IFERROR(IF('Input| Overheads'!$C$42="Direct costs",SUMPRODUCT(--('Input| Projects'!$AC261="Yes"),'Calc| Overheads Allocation'!I$8,'Calc| Project Costs'!AB261),IF('Input| Overheads'!$C$42="Internal labour",SUMPRODUCT(--('Input| Projects'!$AC261="Yes"),'Calc| Overheads Allocation'!I$8,'Calc| Project Costs'!AB261,'Input| Projects'!$Y261),IF('Input| Overheads'!$C$42="DNSP defined",SUMPRODUCT(--('Input| Projects'!$AC261="Yes"),'Calc| Overheads Allocation'!I$61,'Input| Projects'!$AF261),""))),"")</f>
        <v>0</v>
      </c>
      <c r="AS261" s="106"/>
      <c r="AT261" s="186">
        <f>IFERROR(IF('Input| Overheads'!$C$42="Direct costs",SUMPRODUCT(--('Input| Projects'!$AD261="Yes"),'Calc| Overheads Allocation'!C$9,'Calc| Project Costs'!V261),IF('Input| Overheads'!$C$42="Internal labour",SUMPRODUCT(--('Input| Projects'!$AD261="Yes"),'Calc| Overheads Allocation'!C$9,'Calc| Project Costs'!V261,'Input| Projects'!$Y261),IF('Input| Overheads'!$C$42="DNSP defined",SUMPRODUCT(--('Input| Projects'!$AD261="Yes"),'Calc| Overheads Allocation'!C$62,'Input| Projects'!$AG261),""))),"")</f>
        <v>0</v>
      </c>
      <c r="AU261" s="186">
        <f>IFERROR(IF('Input| Overheads'!$C$42="Direct costs",SUMPRODUCT(--('Input| Projects'!$AD261="Yes"),'Calc| Overheads Allocation'!D$9,'Calc| Project Costs'!W261),IF('Input| Overheads'!$C$42="Internal labour",SUMPRODUCT(--('Input| Projects'!$AD261="Yes"),'Calc| Overheads Allocation'!D$9,'Calc| Project Costs'!W261,'Input| Projects'!$Y261),IF('Input| Overheads'!$C$42="DNSP defined",SUMPRODUCT(--('Input| Projects'!$AD261="Yes"),'Calc| Overheads Allocation'!D$62,'Input| Projects'!$AG261),""))),"")</f>
        <v>0</v>
      </c>
      <c r="AV261" s="186">
        <f>IFERROR(IF('Input| Overheads'!$C$42="Direct costs",SUMPRODUCT(--('Input| Projects'!$AD261="Yes"),'Calc| Overheads Allocation'!E$9,'Calc| Project Costs'!X261),IF('Input| Overheads'!$C$42="Internal labour",SUMPRODUCT(--('Input| Projects'!$AD261="Yes"),'Calc| Overheads Allocation'!E$9,'Calc| Project Costs'!X261,'Input| Projects'!$Y261),IF('Input| Overheads'!$C$42="DNSP defined",SUMPRODUCT(--('Input| Projects'!$AD261="Yes"),'Calc| Overheads Allocation'!E$62,'Input| Projects'!$AG261),""))),"")</f>
        <v>0</v>
      </c>
      <c r="AW261" s="186">
        <f>IFERROR(IF('Input| Overheads'!$C$42="Direct costs",SUMPRODUCT(--('Input| Projects'!$AD261="Yes"),'Calc| Overheads Allocation'!F$9,'Calc| Project Costs'!Y261),IF('Input| Overheads'!$C$42="Internal labour",SUMPRODUCT(--('Input| Projects'!$AD261="Yes"),'Calc| Overheads Allocation'!F$9,'Calc| Project Costs'!Y261,'Input| Projects'!$Y261),IF('Input| Overheads'!$C$42="DNSP defined",SUMPRODUCT(--('Input| Projects'!$AD261="Yes"),'Calc| Overheads Allocation'!F$62,'Input| Projects'!$AG261),""))),"")</f>
        <v>0</v>
      </c>
      <c r="AX261" s="186">
        <f>IFERROR(IF('Input| Overheads'!$C$42="Direct costs",SUMPRODUCT(--('Input| Projects'!$AD261="Yes"),'Calc| Overheads Allocation'!G$9,'Calc| Project Costs'!Z261),IF('Input| Overheads'!$C$42="Internal labour",SUMPRODUCT(--('Input| Projects'!$AD261="Yes"),'Calc| Overheads Allocation'!G$9,'Calc| Project Costs'!Z261,'Input| Projects'!$Y261),IF('Input| Overheads'!$C$42="DNSP defined",SUMPRODUCT(--('Input| Projects'!$AD261="Yes"),'Calc| Overheads Allocation'!G$62,'Input| Projects'!$AG261),""))),"")</f>
        <v>0</v>
      </c>
      <c r="AY261" s="186">
        <f>IFERROR(IF('Input| Overheads'!$C$42="Direct costs",SUMPRODUCT(--('Input| Projects'!$AD261="Yes"),'Calc| Overheads Allocation'!H$9,'Calc| Project Costs'!AA261),IF('Input| Overheads'!$C$42="Internal labour",SUMPRODUCT(--('Input| Projects'!$AD261="Yes"),'Calc| Overheads Allocation'!H$9,'Calc| Project Costs'!AA261,'Input| Projects'!$Y261),IF('Input| Overheads'!$C$42="DNSP defined",SUMPRODUCT(--('Input| Projects'!$AD261="Yes"),'Calc| Overheads Allocation'!H$62,'Input| Projects'!$AG261),""))),"")</f>
        <v>0</v>
      </c>
      <c r="AZ261" s="186">
        <f>IFERROR(IF('Input| Overheads'!$C$42="Direct costs",SUMPRODUCT(--('Input| Projects'!$AD261="Yes"),'Calc| Overheads Allocation'!I$9,'Calc| Project Costs'!AB261),IF('Input| Overheads'!$C$42="Internal labour",SUMPRODUCT(--('Input| Projects'!$AD261="Yes"),'Calc| Overheads Allocation'!I$9,'Calc| Project Costs'!AB261,'Input| Projects'!$Y261),IF('Input| Overheads'!$C$42="DNSP defined",SUMPRODUCT(--('Input| Projects'!$AD261="Yes"),'Calc| Overheads Allocation'!I$62,'Input| Projects'!$AG261),""))),"")</f>
        <v>0</v>
      </c>
      <c r="BA261" s="106"/>
      <c r="BB261" s="186">
        <f t="shared" si="129"/>
        <v>143.83185</v>
      </c>
      <c r="BC261" s="186">
        <f t="shared" si="130"/>
        <v>0</v>
      </c>
      <c r="BD261" s="186">
        <f t="shared" si="131"/>
        <v>0</v>
      </c>
      <c r="BE261" s="186">
        <f t="shared" si="108"/>
        <v>0</v>
      </c>
      <c r="BF261" s="186">
        <f t="shared" si="109"/>
        <v>0</v>
      </c>
      <c r="BG261" s="186">
        <f t="shared" si="110"/>
        <v>0</v>
      </c>
      <c r="BH261" s="186">
        <f t="shared" si="111"/>
        <v>0</v>
      </c>
      <c r="BI261" s="97"/>
      <c r="BJ261" s="186">
        <f t="shared" si="112"/>
        <v>0</v>
      </c>
      <c r="BK261" s="186" t="str">
        <f t="shared" si="113"/>
        <v/>
      </c>
      <c r="BL261" s="186" t="str">
        <f t="shared" si="114"/>
        <v/>
      </c>
      <c r="BM261" s="186" t="str">
        <f t="shared" si="115"/>
        <v/>
      </c>
      <c r="BN261" s="186" t="str">
        <f t="shared" si="116"/>
        <v/>
      </c>
      <c r="BO261" s="186" t="str">
        <f t="shared" si="117"/>
        <v/>
      </c>
      <c r="BP261" s="186" t="str">
        <f t="shared" si="118"/>
        <v/>
      </c>
      <c r="BQ261" s="97"/>
      <c r="BR261" s="186">
        <f t="shared" si="119"/>
        <v>498.59401000000003</v>
      </c>
      <c r="BS261" s="186">
        <f t="shared" si="120"/>
        <v>0</v>
      </c>
      <c r="BT261" s="222">
        <f t="shared" si="121"/>
        <v>0</v>
      </c>
      <c r="BU261" s="222">
        <f t="shared" si="122"/>
        <v>0</v>
      </c>
      <c r="BV261" s="222">
        <f t="shared" si="123"/>
        <v>0</v>
      </c>
      <c r="BW261" s="222">
        <f t="shared" si="124"/>
        <v>0</v>
      </c>
      <c r="BX261" s="222">
        <f t="shared" si="125"/>
        <v>0</v>
      </c>
      <c r="BY261" s="106"/>
      <c r="BZ261" s="197">
        <f>IF(SUMIF('Input| Projects'!$AS$8:$CP$8,"Dx",'Input| Projects'!$AS261:$CP261)=0,"",SUMIF('Input| Projects'!$AS$8:$CP$8,"Dx",'Input| Projects'!$AS261:$CP261))</f>
        <v>1</v>
      </c>
      <c r="CA261" s="197" t="str">
        <f>IF(SUMIF('Input| Projects'!$AS$8:$CP$8,"Tx",'Input| Projects'!$AS261:$CP261)=0,"",SUMIF('Input| Projects'!$AS$8:$CP$8,"Tx",'Input| Projects'!$AS261:$CP261))</f>
        <v/>
      </c>
      <c r="CB261" s="150" t="str">
        <f t="shared" si="132"/>
        <v/>
      </c>
    </row>
    <row r="262" spans="2:80" x14ac:dyDescent="0.2">
      <c r="B262" s="201">
        <f>IFERROR('Input| Projects'!B262,"")</f>
        <v>253</v>
      </c>
      <c r="C262" s="42" t="str">
        <f>IFERROR(IF('Input| Projects'!C262="","",'Input| Projects'!C262),"")</f>
        <v>REP AFLC Relays - DM (No.)</v>
      </c>
      <c r="D262" s="42" t="str">
        <f>IFERROR(IF('Input| Projects'!D262="","",'Input| Projects'!D262),"")</f>
        <v>REP_04.02.50</v>
      </c>
      <c r="E262" s="104"/>
      <c r="F262" s="190">
        <f>IFERROR('Input| Projects'!I262*'Input| Escalations'!$K$19,"")</f>
        <v>-690.33812</v>
      </c>
      <c r="G262" s="190">
        <f>IFERROR('Input| Projects'!J262*'Input| Escalations'!$K$19,"")</f>
        <v>0</v>
      </c>
      <c r="H262" s="190">
        <f>IFERROR('Input| Projects'!K262*'Input| Escalations'!$K$19,"")</f>
        <v>0</v>
      </c>
      <c r="I262" s="190">
        <f>IFERROR('Input| Projects'!L262*'Input| Escalations'!$K$19,"")</f>
        <v>0</v>
      </c>
      <c r="J262" s="190">
        <f>IFERROR('Input| Projects'!M262*'Input| Escalations'!$K$19,"")</f>
        <v>0</v>
      </c>
      <c r="K262" s="190">
        <f>IFERROR('Input| Projects'!N262*'Input| Escalations'!$K$19,"")</f>
        <v>0</v>
      </c>
      <c r="L262" s="190">
        <f>IFERROR('Input| Projects'!O262*'Input| Escalations'!$K$19,"")</f>
        <v>0</v>
      </c>
      <c r="M262" s="150" t="str">
        <f>IF(ABS(SUM(F262:L262)-(SUM('Input| Projects'!I262:O262)*'Input| Escalations'!$K$19))&lt;0.0000001,"",1)</f>
        <v/>
      </c>
      <c r="N262" s="192">
        <f>'Input| Projects'!$Y262*INDEX('Input| Escalations'!$H$33:$N$33,MATCH('Calc| Project Costs'!N$9,'Input| Escalations'!$H$23:$N$23,0))+'Input| Projects'!$Z262*INDEX('Input| Escalations'!$H$34:$N$34,MATCH('Calc| Project Costs'!N$9,'Input| Escalations'!$H$23:$N$23,0))+'Input| Projects'!$AA262*INDEX('Input| Escalations'!$H$35:$N$35,MATCH('Calc| Project Costs'!N$9,'Input| Escalations'!$H$23:$N$23,0))+1</f>
        <v>1</v>
      </c>
      <c r="O262" s="192">
        <f>'Input| Projects'!$Y262*INDEX('Input| Escalations'!$H$33:$N$33,MATCH('Calc| Project Costs'!O$9,'Input| Escalations'!$H$23:$N$23,0))+'Input| Projects'!$Z262*INDEX('Input| Escalations'!$H$34:$N$34,MATCH('Calc| Project Costs'!O$9,'Input| Escalations'!$H$23:$N$23,0))+'Input| Projects'!$AA262*INDEX('Input| Escalations'!$H$35:$N$35,MATCH('Calc| Project Costs'!O$9,'Input| Escalations'!$H$23:$N$23,0))+1</f>
        <v>1</v>
      </c>
      <c r="P262" s="192">
        <f>'Input| Projects'!$Y262*INDEX('Input| Escalations'!$H$33:$N$33,MATCH('Calc| Project Costs'!P$9,'Input| Escalations'!$H$23:$N$23,0))+'Input| Projects'!$Z262*INDEX('Input| Escalations'!$H$34:$N$34,MATCH('Calc| Project Costs'!P$9,'Input| Escalations'!$H$23:$N$23,0))+'Input| Projects'!$AA262*INDEX('Input| Escalations'!$H$35:$N$35,MATCH('Calc| Project Costs'!P$9,'Input| Escalations'!$H$23:$N$23,0))+1</f>
        <v>1</v>
      </c>
      <c r="Q262" s="192">
        <f>'Input| Projects'!$Y262*INDEX('Input| Escalations'!$H$33:$N$33,MATCH('Calc| Project Costs'!Q$9,'Input| Escalations'!$H$23:$N$23,0))+'Input| Projects'!$Z262*INDEX('Input| Escalations'!$H$34:$N$34,MATCH('Calc| Project Costs'!Q$9,'Input| Escalations'!$H$23:$N$23,0))+'Input| Projects'!$AA262*INDEX('Input| Escalations'!$H$35:$N$35,MATCH('Calc| Project Costs'!Q$9,'Input| Escalations'!$H$23:$N$23,0))+1</f>
        <v>1</v>
      </c>
      <c r="R262" s="192">
        <f>'Input| Projects'!$Y262*INDEX('Input| Escalations'!$H$33:$N$33,MATCH('Calc| Project Costs'!R$9,'Input| Escalations'!$H$23:$N$23,0))+'Input| Projects'!$Z262*INDEX('Input| Escalations'!$H$34:$N$34,MATCH('Calc| Project Costs'!R$9,'Input| Escalations'!$H$23:$N$23,0))+'Input| Projects'!$AA262*INDEX('Input| Escalations'!$H$35:$N$35,MATCH('Calc| Project Costs'!R$9,'Input| Escalations'!$H$23:$N$23,0))+1</f>
        <v>1</v>
      </c>
      <c r="S262" s="192">
        <f>'Input| Projects'!$Y262*INDEX('Input| Escalations'!$H$33:$N$33,MATCH('Calc| Project Costs'!S$9,'Input| Escalations'!$H$23:$N$23,0))+'Input| Projects'!$Z262*INDEX('Input| Escalations'!$H$34:$N$34,MATCH('Calc| Project Costs'!S$9,'Input| Escalations'!$H$23:$N$23,0))+'Input| Projects'!$AA262*INDEX('Input| Escalations'!$H$35:$N$35,MATCH('Calc| Project Costs'!S$9,'Input| Escalations'!$H$23:$N$23,0))+1</f>
        <v>1</v>
      </c>
      <c r="T262" s="192">
        <f>'Input| Projects'!$Y262*INDEX('Input| Escalations'!$H$33:$N$33,MATCH('Calc| Project Costs'!T$9,'Input| Escalations'!$H$23:$N$23,0))+'Input| Projects'!$Z262*INDEX('Input| Escalations'!$H$34:$N$34,MATCH('Calc| Project Costs'!T$9,'Input| Escalations'!$H$23:$N$23,0))+'Input| Projects'!$AA262*INDEX('Input| Escalations'!$H$35:$N$35,MATCH('Calc| Project Costs'!T$9,'Input| Escalations'!$H$23:$N$23,0))+1</f>
        <v>1</v>
      </c>
      <c r="U262" s="106"/>
      <c r="V262" s="186">
        <f t="shared" si="126"/>
        <v>-690.33812</v>
      </c>
      <c r="W262" s="186">
        <f t="shared" si="127"/>
        <v>0</v>
      </c>
      <c r="X262" s="186">
        <f t="shared" si="128"/>
        <v>0</v>
      </c>
      <c r="Y262" s="186">
        <f t="shared" ref="Y262:Y325" si="133">IFERROR(I262*Q262,"")</f>
        <v>0</v>
      </c>
      <c r="Z262" s="186">
        <f t="shared" ref="Z262:Z325" si="134">IFERROR(J262*R262,"")</f>
        <v>0</v>
      </c>
      <c r="AA262" s="186">
        <f t="shared" ref="AA262:AA325" si="135">IFERROR(K262*S262,"")</f>
        <v>0</v>
      </c>
      <c r="AB262" s="186">
        <f t="shared" ref="AB262:AB325" si="136">IFERROR(L262*T262,"")</f>
        <v>0</v>
      </c>
      <c r="AC262" s="106"/>
      <c r="AD262" s="186">
        <f>'Input| Projects'!Q262*N262*'Input| Escalations'!$K$19</f>
        <v>0</v>
      </c>
      <c r="AE262" s="186">
        <f>'Input| Projects'!R262*O262*'Input| Escalations'!$K$19</f>
        <v>0</v>
      </c>
      <c r="AF262" s="186">
        <f>'Input| Projects'!S262*P262*'Input| Escalations'!$K$19</f>
        <v>0</v>
      </c>
      <c r="AG262" s="186">
        <f>'Input| Projects'!T262*Q262*'Input| Escalations'!$K$19</f>
        <v>0</v>
      </c>
      <c r="AH262" s="186">
        <f>'Input| Projects'!U262*R262*'Input| Escalations'!$K$19</f>
        <v>0</v>
      </c>
      <c r="AI262" s="186">
        <f>'Input| Projects'!V262*S262*'Input| Escalations'!$K$19</f>
        <v>0</v>
      </c>
      <c r="AJ262" s="186">
        <f>'Input| Projects'!W262*T262*'Input| Escalations'!$K$19</f>
        <v>0</v>
      </c>
      <c r="AK262" s="106"/>
      <c r="AL262" s="186">
        <f>IFERROR(IF('Input| Overheads'!$C$42="Direct costs",SUMPRODUCT(--('Input| Projects'!$AC262="Yes"),'Calc| Overheads Allocation'!C$8,'Calc| Project Costs'!V262),IF('Input| Overheads'!$C$42="Internal labour",SUMPRODUCT(--('Input| Projects'!$AC262="Yes"),'Calc| Overheads Allocation'!C$8,'Calc| Project Costs'!V262,'Input| Projects'!$Y262),IF('Input| Overheads'!$C$42="DNSP defined",SUMPRODUCT(--('Input| Projects'!$AC262="Yes"),'Calc| Overheads Allocation'!C$61,'Input| Projects'!$AF262),""))),"")</f>
        <v>0</v>
      </c>
      <c r="AM262" s="186">
        <f>IFERROR(IF('Input| Overheads'!$C$42="Direct costs",SUMPRODUCT(--('Input| Projects'!$AC262="Yes"),'Calc| Overheads Allocation'!D$8,'Calc| Project Costs'!W262),IF('Input| Overheads'!$C$42="Internal labour",SUMPRODUCT(--('Input| Projects'!$AC262="Yes"),'Calc| Overheads Allocation'!D$8,'Calc| Project Costs'!W262,'Input| Projects'!$Y262),IF('Input| Overheads'!$C$42="DNSP defined",SUMPRODUCT(--('Input| Projects'!$AC262="Yes"),'Calc| Overheads Allocation'!D$61,'Input| Projects'!$AF262),""))),"")</f>
        <v>0</v>
      </c>
      <c r="AN262" s="186">
        <f>IFERROR(IF('Input| Overheads'!$C$42="Direct costs",SUMPRODUCT(--('Input| Projects'!$AC262="Yes"),'Calc| Overheads Allocation'!E$8,'Calc| Project Costs'!X262),IF('Input| Overheads'!$C$42="Internal labour",SUMPRODUCT(--('Input| Projects'!$AC262="Yes"),'Calc| Overheads Allocation'!E$8,'Calc| Project Costs'!X262,'Input| Projects'!$Y262),IF('Input| Overheads'!$C$42="DNSP defined",SUMPRODUCT(--('Input| Projects'!$AC262="Yes"),'Calc| Overheads Allocation'!E$61,'Input| Projects'!$AF262),""))),"")</f>
        <v>0</v>
      </c>
      <c r="AO262" s="186">
        <f>IFERROR(IF('Input| Overheads'!$C$42="Direct costs",SUMPRODUCT(--('Input| Projects'!$AC262="Yes"),'Calc| Overheads Allocation'!F$8,'Calc| Project Costs'!Y262),IF('Input| Overheads'!$C$42="Internal labour",SUMPRODUCT(--('Input| Projects'!$AC262="Yes"),'Calc| Overheads Allocation'!F$8,'Calc| Project Costs'!Y262,'Input| Projects'!$Y262),IF('Input| Overheads'!$C$42="DNSP defined",SUMPRODUCT(--('Input| Projects'!$AC262="Yes"),'Calc| Overheads Allocation'!F$61,'Input| Projects'!$AF262),""))),"")</f>
        <v>0</v>
      </c>
      <c r="AP262" s="186">
        <f>IFERROR(IF('Input| Overheads'!$C$42="Direct costs",SUMPRODUCT(--('Input| Projects'!$AC262="Yes"),'Calc| Overheads Allocation'!G$8,'Calc| Project Costs'!Z262),IF('Input| Overheads'!$C$42="Internal labour",SUMPRODUCT(--('Input| Projects'!$AC262="Yes"),'Calc| Overheads Allocation'!G$8,'Calc| Project Costs'!Z262,'Input| Projects'!$Y262),IF('Input| Overheads'!$C$42="DNSP defined",SUMPRODUCT(--('Input| Projects'!$AC262="Yes"),'Calc| Overheads Allocation'!G$61,'Input| Projects'!$AF262),""))),"")</f>
        <v>0</v>
      </c>
      <c r="AQ262" s="186">
        <f>IFERROR(IF('Input| Overheads'!$C$42="Direct costs",SUMPRODUCT(--('Input| Projects'!$AC262="Yes"),'Calc| Overheads Allocation'!H$8,'Calc| Project Costs'!AA262),IF('Input| Overheads'!$C$42="Internal labour",SUMPRODUCT(--('Input| Projects'!$AC262="Yes"),'Calc| Overheads Allocation'!H$8,'Calc| Project Costs'!AA262,'Input| Projects'!$Y262),IF('Input| Overheads'!$C$42="DNSP defined",SUMPRODUCT(--('Input| Projects'!$AC262="Yes"),'Calc| Overheads Allocation'!H$61,'Input| Projects'!$AF262),""))),"")</f>
        <v>0</v>
      </c>
      <c r="AR262" s="186">
        <f>IFERROR(IF('Input| Overheads'!$C$42="Direct costs",SUMPRODUCT(--('Input| Projects'!$AC262="Yes"),'Calc| Overheads Allocation'!I$8,'Calc| Project Costs'!AB262),IF('Input| Overheads'!$C$42="Internal labour",SUMPRODUCT(--('Input| Projects'!$AC262="Yes"),'Calc| Overheads Allocation'!I$8,'Calc| Project Costs'!AB262,'Input| Projects'!$Y262),IF('Input| Overheads'!$C$42="DNSP defined",SUMPRODUCT(--('Input| Projects'!$AC262="Yes"),'Calc| Overheads Allocation'!I$61,'Input| Projects'!$AF262),""))),"")</f>
        <v>0</v>
      </c>
      <c r="AS262" s="106"/>
      <c r="AT262" s="186">
        <f>IFERROR(IF('Input| Overheads'!$C$42="Direct costs",SUMPRODUCT(--('Input| Projects'!$AD262="Yes"),'Calc| Overheads Allocation'!C$9,'Calc| Project Costs'!V262),IF('Input| Overheads'!$C$42="Internal labour",SUMPRODUCT(--('Input| Projects'!$AD262="Yes"),'Calc| Overheads Allocation'!C$9,'Calc| Project Costs'!V262,'Input| Projects'!$Y262),IF('Input| Overheads'!$C$42="DNSP defined",SUMPRODUCT(--('Input| Projects'!$AD262="Yes"),'Calc| Overheads Allocation'!C$62,'Input| Projects'!$AG262),""))),"")</f>
        <v>0</v>
      </c>
      <c r="AU262" s="186">
        <f>IFERROR(IF('Input| Overheads'!$C$42="Direct costs",SUMPRODUCT(--('Input| Projects'!$AD262="Yes"),'Calc| Overheads Allocation'!D$9,'Calc| Project Costs'!W262),IF('Input| Overheads'!$C$42="Internal labour",SUMPRODUCT(--('Input| Projects'!$AD262="Yes"),'Calc| Overheads Allocation'!D$9,'Calc| Project Costs'!W262,'Input| Projects'!$Y262),IF('Input| Overheads'!$C$42="DNSP defined",SUMPRODUCT(--('Input| Projects'!$AD262="Yes"),'Calc| Overheads Allocation'!D$62,'Input| Projects'!$AG262),""))),"")</f>
        <v>0</v>
      </c>
      <c r="AV262" s="186">
        <f>IFERROR(IF('Input| Overheads'!$C$42="Direct costs",SUMPRODUCT(--('Input| Projects'!$AD262="Yes"),'Calc| Overheads Allocation'!E$9,'Calc| Project Costs'!X262),IF('Input| Overheads'!$C$42="Internal labour",SUMPRODUCT(--('Input| Projects'!$AD262="Yes"),'Calc| Overheads Allocation'!E$9,'Calc| Project Costs'!X262,'Input| Projects'!$Y262),IF('Input| Overheads'!$C$42="DNSP defined",SUMPRODUCT(--('Input| Projects'!$AD262="Yes"),'Calc| Overheads Allocation'!E$62,'Input| Projects'!$AG262),""))),"")</f>
        <v>0</v>
      </c>
      <c r="AW262" s="186">
        <f>IFERROR(IF('Input| Overheads'!$C$42="Direct costs",SUMPRODUCT(--('Input| Projects'!$AD262="Yes"),'Calc| Overheads Allocation'!F$9,'Calc| Project Costs'!Y262),IF('Input| Overheads'!$C$42="Internal labour",SUMPRODUCT(--('Input| Projects'!$AD262="Yes"),'Calc| Overheads Allocation'!F$9,'Calc| Project Costs'!Y262,'Input| Projects'!$Y262),IF('Input| Overheads'!$C$42="DNSP defined",SUMPRODUCT(--('Input| Projects'!$AD262="Yes"),'Calc| Overheads Allocation'!F$62,'Input| Projects'!$AG262),""))),"")</f>
        <v>0</v>
      </c>
      <c r="AX262" s="186">
        <f>IFERROR(IF('Input| Overheads'!$C$42="Direct costs",SUMPRODUCT(--('Input| Projects'!$AD262="Yes"),'Calc| Overheads Allocation'!G$9,'Calc| Project Costs'!Z262),IF('Input| Overheads'!$C$42="Internal labour",SUMPRODUCT(--('Input| Projects'!$AD262="Yes"),'Calc| Overheads Allocation'!G$9,'Calc| Project Costs'!Z262,'Input| Projects'!$Y262),IF('Input| Overheads'!$C$42="DNSP defined",SUMPRODUCT(--('Input| Projects'!$AD262="Yes"),'Calc| Overheads Allocation'!G$62,'Input| Projects'!$AG262),""))),"")</f>
        <v>0</v>
      </c>
      <c r="AY262" s="186">
        <f>IFERROR(IF('Input| Overheads'!$C$42="Direct costs",SUMPRODUCT(--('Input| Projects'!$AD262="Yes"),'Calc| Overheads Allocation'!H$9,'Calc| Project Costs'!AA262),IF('Input| Overheads'!$C$42="Internal labour",SUMPRODUCT(--('Input| Projects'!$AD262="Yes"),'Calc| Overheads Allocation'!H$9,'Calc| Project Costs'!AA262,'Input| Projects'!$Y262),IF('Input| Overheads'!$C$42="DNSP defined",SUMPRODUCT(--('Input| Projects'!$AD262="Yes"),'Calc| Overheads Allocation'!H$62,'Input| Projects'!$AG262),""))),"")</f>
        <v>0</v>
      </c>
      <c r="AZ262" s="186">
        <f>IFERROR(IF('Input| Overheads'!$C$42="Direct costs",SUMPRODUCT(--('Input| Projects'!$AD262="Yes"),'Calc| Overheads Allocation'!I$9,'Calc| Project Costs'!AB262),IF('Input| Overheads'!$C$42="Internal labour",SUMPRODUCT(--('Input| Projects'!$AD262="Yes"),'Calc| Overheads Allocation'!I$9,'Calc| Project Costs'!AB262,'Input| Projects'!$Y262),IF('Input| Overheads'!$C$42="DNSP defined",SUMPRODUCT(--('Input| Projects'!$AD262="Yes"),'Calc| Overheads Allocation'!I$62,'Input| Projects'!$AG262),""))),"")</f>
        <v>0</v>
      </c>
      <c r="BA262" s="106"/>
      <c r="BB262" s="186">
        <f t="shared" si="129"/>
        <v>0</v>
      </c>
      <c r="BC262" s="186">
        <f t="shared" si="130"/>
        <v>0</v>
      </c>
      <c r="BD262" s="186">
        <f t="shared" si="131"/>
        <v>0</v>
      </c>
      <c r="BE262" s="186">
        <f t="shared" ref="BE262:BE325" si="137">IFERROR(SUM(AO262,AW262),"")</f>
        <v>0</v>
      </c>
      <c r="BF262" s="186">
        <f t="shared" ref="BF262:BF325" si="138">IFERROR(SUM(AP262,AX262),"")</f>
        <v>0</v>
      </c>
      <c r="BG262" s="186">
        <f t="shared" ref="BG262:BG325" si="139">IFERROR(SUM(AQ262,AY262),"")</f>
        <v>0</v>
      </c>
      <c r="BH262" s="186">
        <f t="shared" ref="BH262:BH325" si="140">IFERROR(SUM(AR262,AZ262),"")</f>
        <v>0</v>
      </c>
      <c r="BI262" s="97"/>
      <c r="BJ262" s="186">
        <f t="shared" ref="BJ262:BJ325" si="141">IFERROR(BB262*(AD262/V262),"")</f>
        <v>0</v>
      </c>
      <c r="BK262" s="186" t="str">
        <f t="shared" ref="BK262:BK325" si="142">IFERROR(BC262*(AE262/W262),"")</f>
        <v/>
      </c>
      <c r="BL262" s="186" t="str">
        <f t="shared" ref="BL262:BL325" si="143">IFERROR(BD262*(AF262/X262),"")</f>
        <v/>
      </c>
      <c r="BM262" s="186" t="str">
        <f t="shared" ref="BM262:BM325" si="144">IFERROR(BE262*(AG262/Y262),"")</f>
        <v/>
      </c>
      <c r="BN262" s="186" t="str">
        <f t="shared" ref="BN262:BN325" si="145">IFERROR(BF262*(AH262/Z262),"")</f>
        <v/>
      </c>
      <c r="BO262" s="186" t="str">
        <f t="shared" ref="BO262:BO325" si="146">IFERROR(BG262*(AI262/AA262),"")</f>
        <v/>
      </c>
      <c r="BP262" s="186" t="str">
        <f t="shared" ref="BP262:BP325" si="147">IFERROR(BH262*(AJ262/AB262),"")</f>
        <v/>
      </c>
      <c r="BQ262" s="97"/>
      <c r="BR262" s="186">
        <f t="shared" ref="BR262:BR325" si="148">IFERROR(V262+BB262,"")</f>
        <v>-690.33812</v>
      </c>
      <c r="BS262" s="186">
        <f t="shared" ref="BS262:BS325" si="149">IFERROR(W262+BC262,"")</f>
        <v>0</v>
      </c>
      <c r="BT262" s="222">
        <f t="shared" ref="BT262:BT325" si="150">IFERROR(X262+BD262,"")</f>
        <v>0</v>
      </c>
      <c r="BU262" s="222">
        <f t="shared" ref="BU262:BU325" si="151">IFERROR(Y262+BE262,"")</f>
        <v>0</v>
      </c>
      <c r="BV262" s="222">
        <f t="shared" ref="BV262:BV325" si="152">IFERROR(Z262+BF262,"")</f>
        <v>0</v>
      </c>
      <c r="BW262" s="222">
        <f t="shared" ref="BW262:BW325" si="153">IFERROR(AA262+BG262,"")</f>
        <v>0</v>
      </c>
      <c r="BX262" s="222">
        <f t="shared" ref="BX262:BX325" si="154">IFERROR(AB262+BH262,"")</f>
        <v>0</v>
      </c>
      <c r="BY262" s="106"/>
      <c r="BZ262" s="197">
        <f>IF(SUMIF('Input| Projects'!$AS$8:$CP$8,"Dx",'Input| Projects'!$AS262:$CP262)=0,"",SUMIF('Input| Projects'!$AS$8:$CP$8,"Dx",'Input| Projects'!$AS262:$CP262))</f>
        <v>1</v>
      </c>
      <c r="CA262" s="197" t="str">
        <f>IF(SUMIF('Input| Projects'!$AS$8:$CP$8,"Tx",'Input| Projects'!$AS262:$CP262)=0,"",SUMIF('Input| Projects'!$AS$8:$CP$8,"Tx",'Input| Projects'!$AS262:$CP262))</f>
        <v/>
      </c>
      <c r="CB262" s="150" t="str">
        <f t="shared" si="132"/>
        <v/>
      </c>
    </row>
    <row r="263" spans="2:80" x14ac:dyDescent="0.2">
      <c r="B263" s="201">
        <f>IFERROR('Input| Projects'!B263,"")</f>
        <v>254</v>
      </c>
      <c r="C263" s="42" t="str">
        <f>IFERROR(IF('Input| Projects'!C263="","",'Input| Projects'!C263),"")</f>
        <v>Refurb Access Tracks - 11kV Lines (km)</v>
      </c>
      <c r="D263" s="42" t="str">
        <f>IFERROR(IF('Input| Projects'!D263="","",'Input| Projects'!D263),"")</f>
        <v>REP_04.03.02</v>
      </c>
      <c r="E263" s="104"/>
      <c r="F263" s="190">
        <f>IFERROR('Input| Projects'!I263*'Input| Escalations'!$K$19,"")</f>
        <v>259.77593999999999</v>
      </c>
      <c r="G263" s="190">
        <f>IFERROR('Input| Projects'!J263*'Input| Escalations'!$K$19,"")</f>
        <v>0</v>
      </c>
      <c r="H263" s="190">
        <f>IFERROR('Input| Projects'!K263*'Input| Escalations'!$K$19,"")</f>
        <v>0</v>
      </c>
      <c r="I263" s="190">
        <f>IFERROR('Input| Projects'!L263*'Input| Escalations'!$K$19,"")</f>
        <v>0</v>
      </c>
      <c r="J263" s="190">
        <f>IFERROR('Input| Projects'!M263*'Input| Escalations'!$K$19,"")</f>
        <v>0</v>
      </c>
      <c r="K263" s="190">
        <f>IFERROR('Input| Projects'!N263*'Input| Escalations'!$K$19,"")</f>
        <v>0</v>
      </c>
      <c r="L263" s="190">
        <f>IFERROR('Input| Projects'!O263*'Input| Escalations'!$K$19,"")</f>
        <v>0</v>
      </c>
      <c r="M263" s="150" t="str">
        <f>IF(ABS(SUM(F263:L263)-(SUM('Input| Projects'!I263:O263)*'Input| Escalations'!$K$19))&lt;0.0000001,"",1)</f>
        <v/>
      </c>
      <c r="N263" s="192">
        <f>'Input| Projects'!$Y263*INDEX('Input| Escalations'!$H$33:$N$33,MATCH('Calc| Project Costs'!N$9,'Input| Escalations'!$H$23:$N$23,0))+'Input| Projects'!$Z263*INDEX('Input| Escalations'!$H$34:$N$34,MATCH('Calc| Project Costs'!N$9,'Input| Escalations'!$H$23:$N$23,0))+'Input| Projects'!$AA263*INDEX('Input| Escalations'!$H$35:$N$35,MATCH('Calc| Project Costs'!N$9,'Input| Escalations'!$H$23:$N$23,0))+1</f>
        <v>1</v>
      </c>
      <c r="O263" s="192">
        <f>'Input| Projects'!$Y263*INDEX('Input| Escalations'!$H$33:$N$33,MATCH('Calc| Project Costs'!O$9,'Input| Escalations'!$H$23:$N$23,0))+'Input| Projects'!$Z263*INDEX('Input| Escalations'!$H$34:$N$34,MATCH('Calc| Project Costs'!O$9,'Input| Escalations'!$H$23:$N$23,0))+'Input| Projects'!$AA263*INDEX('Input| Escalations'!$H$35:$N$35,MATCH('Calc| Project Costs'!O$9,'Input| Escalations'!$H$23:$N$23,0))+1</f>
        <v>1</v>
      </c>
      <c r="P263" s="192">
        <f>'Input| Projects'!$Y263*INDEX('Input| Escalations'!$H$33:$N$33,MATCH('Calc| Project Costs'!P$9,'Input| Escalations'!$H$23:$N$23,0))+'Input| Projects'!$Z263*INDEX('Input| Escalations'!$H$34:$N$34,MATCH('Calc| Project Costs'!P$9,'Input| Escalations'!$H$23:$N$23,0))+'Input| Projects'!$AA263*INDEX('Input| Escalations'!$H$35:$N$35,MATCH('Calc| Project Costs'!P$9,'Input| Escalations'!$H$23:$N$23,0))+1</f>
        <v>1</v>
      </c>
      <c r="Q263" s="192">
        <f>'Input| Projects'!$Y263*INDEX('Input| Escalations'!$H$33:$N$33,MATCH('Calc| Project Costs'!Q$9,'Input| Escalations'!$H$23:$N$23,0))+'Input| Projects'!$Z263*INDEX('Input| Escalations'!$H$34:$N$34,MATCH('Calc| Project Costs'!Q$9,'Input| Escalations'!$H$23:$N$23,0))+'Input| Projects'!$AA263*INDEX('Input| Escalations'!$H$35:$N$35,MATCH('Calc| Project Costs'!Q$9,'Input| Escalations'!$H$23:$N$23,0))+1</f>
        <v>1</v>
      </c>
      <c r="R263" s="192">
        <f>'Input| Projects'!$Y263*INDEX('Input| Escalations'!$H$33:$N$33,MATCH('Calc| Project Costs'!R$9,'Input| Escalations'!$H$23:$N$23,0))+'Input| Projects'!$Z263*INDEX('Input| Escalations'!$H$34:$N$34,MATCH('Calc| Project Costs'!R$9,'Input| Escalations'!$H$23:$N$23,0))+'Input| Projects'!$AA263*INDEX('Input| Escalations'!$H$35:$N$35,MATCH('Calc| Project Costs'!R$9,'Input| Escalations'!$H$23:$N$23,0))+1</f>
        <v>1</v>
      </c>
      <c r="S263" s="192">
        <f>'Input| Projects'!$Y263*INDEX('Input| Escalations'!$H$33:$N$33,MATCH('Calc| Project Costs'!S$9,'Input| Escalations'!$H$23:$N$23,0))+'Input| Projects'!$Z263*INDEX('Input| Escalations'!$H$34:$N$34,MATCH('Calc| Project Costs'!S$9,'Input| Escalations'!$H$23:$N$23,0))+'Input| Projects'!$AA263*INDEX('Input| Escalations'!$H$35:$N$35,MATCH('Calc| Project Costs'!S$9,'Input| Escalations'!$H$23:$N$23,0))+1</f>
        <v>1</v>
      </c>
      <c r="T263" s="192">
        <f>'Input| Projects'!$Y263*INDEX('Input| Escalations'!$H$33:$N$33,MATCH('Calc| Project Costs'!T$9,'Input| Escalations'!$H$23:$N$23,0))+'Input| Projects'!$Z263*INDEX('Input| Escalations'!$H$34:$N$34,MATCH('Calc| Project Costs'!T$9,'Input| Escalations'!$H$23:$N$23,0))+'Input| Projects'!$AA263*INDEX('Input| Escalations'!$H$35:$N$35,MATCH('Calc| Project Costs'!T$9,'Input| Escalations'!$H$23:$N$23,0))+1</f>
        <v>1</v>
      </c>
      <c r="U263" s="106"/>
      <c r="V263" s="186">
        <f t="shared" ref="V263:V326" si="155">IFERROR(F263*N263,"")</f>
        <v>259.77593999999999</v>
      </c>
      <c r="W263" s="186">
        <f t="shared" ref="W263:W326" si="156">IFERROR(G263*O263,"")</f>
        <v>0</v>
      </c>
      <c r="X263" s="186">
        <f t="shared" ref="X263:X326" si="157">IFERROR(H263*P263,"")</f>
        <v>0</v>
      </c>
      <c r="Y263" s="186">
        <f t="shared" si="133"/>
        <v>0</v>
      </c>
      <c r="Z263" s="186">
        <f t="shared" si="134"/>
        <v>0</v>
      </c>
      <c r="AA263" s="186">
        <f t="shared" si="135"/>
        <v>0</v>
      </c>
      <c r="AB263" s="186">
        <f t="shared" si="136"/>
        <v>0</v>
      </c>
      <c r="AC263" s="106"/>
      <c r="AD263" s="186">
        <f>'Input| Projects'!Q263*N263*'Input| Escalations'!$K$19</f>
        <v>0</v>
      </c>
      <c r="AE263" s="186">
        <f>'Input| Projects'!R263*O263*'Input| Escalations'!$K$19</f>
        <v>0</v>
      </c>
      <c r="AF263" s="186">
        <f>'Input| Projects'!S263*P263*'Input| Escalations'!$K$19</f>
        <v>0</v>
      </c>
      <c r="AG263" s="186">
        <f>'Input| Projects'!T263*Q263*'Input| Escalations'!$K$19</f>
        <v>0</v>
      </c>
      <c r="AH263" s="186">
        <f>'Input| Projects'!U263*R263*'Input| Escalations'!$K$19</f>
        <v>0</v>
      </c>
      <c r="AI263" s="186">
        <f>'Input| Projects'!V263*S263*'Input| Escalations'!$K$19</f>
        <v>0</v>
      </c>
      <c r="AJ263" s="186">
        <f>'Input| Projects'!W263*T263*'Input| Escalations'!$K$19</f>
        <v>0</v>
      </c>
      <c r="AK263" s="106"/>
      <c r="AL263" s="186">
        <f>IFERROR(IF('Input| Overheads'!$C$42="Direct costs",SUMPRODUCT(--('Input| Projects'!$AC263="Yes"),'Calc| Overheads Allocation'!C$8,'Calc| Project Costs'!V263),IF('Input| Overheads'!$C$42="Internal labour",SUMPRODUCT(--('Input| Projects'!$AC263="Yes"),'Calc| Overheads Allocation'!C$8,'Calc| Project Costs'!V263,'Input| Projects'!$Y263),IF('Input| Overheads'!$C$42="DNSP defined",SUMPRODUCT(--('Input| Projects'!$AC263="Yes"),'Calc| Overheads Allocation'!C$61,'Input| Projects'!$AF263),""))),"")</f>
        <v>13.96923</v>
      </c>
      <c r="AM263" s="186">
        <f>IFERROR(IF('Input| Overheads'!$C$42="Direct costs",SUMPRODUCT(--('Input| Projects'!$AC263="Yes"),'Calc| Overheads Allocation'!D$8,'Calc| Project Costs'!W263),IF('Input| Overheads'!$C$42="Internal labour",SUMPRODUCT(--('Input| Projects'!$AC263="Yes"),'Calc| Overheads Allocation'!D$8,'Calc| Project Costs'!W263,'Input| Projects'!$Y263),IF('Input| Overheads'!$C$42="DNSP defined",SUMPRODUCT(--('Input| Projects'!$AC263="Yes"),'Calc| Overheads Allocation'!D$61,'Input| Projects'!$AF263),""))),"")</f>
        <v>0</v>
      </c>
      <c r="AN263" s="186">
        <f>IFERROR(IF('Input| Overheads'!$C$42="Direct costs",SUMPRODUCT(--('Input| Projects'!$AC263="Yes"),'Calc| Overheads Allocation'!E$8,'Calc| Project Costs'!X263),IF('Input| Overheads'!$C$42="Internal labour",SUMPRODUCT(--('Input| Projects'!$AC263="Yes"),'Calc| Overheads Allocation'!E$8,'Calc| Project Costs'!X263,'Input| Projects'!$Y263),IF('Input| Overheads'!$C$42="DNSP defined",SUMPRODUCT(--('Input| Projects'!$AC263="Yes"),'Calc| Overheads Allocation'!E$61,'Input| Projects'!$AF263),""))),"")</f>
        <v>0</v>
      </c>
      <c r="AO263" s="186">
        <f>IFERROR(IF('Input| Overheads'!$C$42="Direct costs",SUMPRODUCT(--('Input| Projects'!$AC263="Yes"),'Calc| Overheads Allocation'!F$8,'Calc| Project Costs'!Y263),IF('Input| Overheads'!$C$42="Internal labour",SUMPRODUCT(--('Input| Projects'!$AC263="Yes"),'Calc| Overheads Allocation'!F$8,'Calc| Project Costs'!Y263,'Input| Projects'!$Y263),IF('Input| Overheads'!$C$42="DNSP defined",SUMPRODUCT(--('Input| Projects'!$AC263="Yes"),'Calc| Overheads Allocation'!F$61,'Input| Projects'!$AF263),""))),"")</f>
        <v>0</v>
      </c>
      <c r="AP263" s="186">
        <f>IFERROR(IF('Input| Overheads'!$C$42="Direct costs",SUMPRODUCT(--('Input| Projects'!$AC263="Yes"),'Calc| Overheads Allocation'!G$8,'Calc| Project Costs'!Z263),IF('Input| Overheads'!$C$42="Internal labour",SUMPRODUCT(--('Input| Projects'!$AC263="Yes"),'Calc| Overheads Allocation'!G$8,'Calc| Project Costs'!Z263,'Input| Projects'!$Y263),IF('Input| Overheads'!$C$42="DNSP defined",SUMPRODUCT(--('Input| Projects'!$AC263="Yes"),'Calc| Overheads Allocation'!G$61,'Input| Projects'!$AF263),""))),"")</f>
        <v>0</v>
      </c>
      <c r="AQ263" s="186">
        <f>IFERROR(IF('Input| Overheads'!$C$42="Direct costs",SUMPRODUCT(--('Input| Projects'!$AC263="Yes"),'Calc| Overheads Allocation'!H$8,'Calc| Project Costs'!AA263),IF('Input| Overheads'!$C$42="Internal labour",SUMPRODUCT(--('Input| Projects'!$AC263="Yes"),'Calc| Overheads Allocation'!H$8,'Calc| Project Costs'!AA263,'Input| Projects'!$Y263),IF('Input| Overheads'!$C$42="DNSP defined",SUMPRODUCT(--('Input| Projects'!$AC263="Yes"),'Calc| Overheads Allocation'!H$61,'Input| Projects'!$AF263),""))),"")</f>
        <v>0</v>
      </c>
      <c r="AR263" s="186">
        <f>IFERROR(IF('Input| Overheads'!$C$42="Direct costs",SUMPRODUCT(--('Input| Projects'!$AC263="Yes"),'Calc| Overheads Allocation'!I$8,'Calc| Project Costs'!AB263),IF('Input| Overheads'!$C$42="Internal labour",SUMPRODUCT(--('Input| Projects'!$AC263="Yes"),'Calc| Overheads Allocation'!I$8,'Calc| Project Costs'!AB263,'Input| Projects'!$Y263),IF('Input| Overheads'!$C$42="DNSP defined",SUMPRODUCT(--('Input| Projects'!$AC263="Yes"),'Calc| Overheads Allocation'!I$61,'Input| Projects'!$AF263),""))),"")</f>
        <v>0</v>
      </c>
      <c r="AS263" s="106"/>
      <c r="AT263" s="186">
        <f>IFERROR(IF('Input| Overheads'!$C$42="Direct costs",SUMPRODUCT(--('Input| Projects'!$AD263="Yes"),'Calc| Overheads Allocation'!C$9,'Calc| Project Costs'!V263),IF('Input| Overheads'!$C$42="Internal labour",SUMPRODUCT(--('Input| Projects'!$AD263="Yes"),'Calc| Overheads Allocation'!C$9,'Calc| Project Costs'!V263,'Input| Projects'!$Y263),IF('Input| Overheads'!$C$42="DNSP defined",SUMPRODUCT(--('Input| Projects'!$AD263="Yes"),'Calc| Overheads Allocation'!C$62,'Input| Projects'!$AG263),""))),"")</f>
        <v>0</v>
      </c>
      <c r="AU263" s="186">
        <f>IFERROR(IF('Input| Overheads'!$C$42="Direct costs",SUMPRODUCT(--('Input| Projects'!$AD263="Yes"),'Calc| Overheads Allocation'!D$9,'Calc| Project Costs'!W263),IF('Input| Overheads'!$C$42="Internal labour",SUMPRODUCT(--('Input| Projects'!$AD263="Yes"),'Calc| Overheads Allocation'!D$9,'Calc| Project Costs'!W263,'Input| Projects'!$Y263),IF('Input| Overheads'!$C$42="DNSP defined",SUMPRODUCT(--('Input| Projects'!$AD263="Yes"),'Calc| Overheads Allocation'!D$62,'Input| Projects'!$AG263),""))),"")</f>
        <v>0</v>
      </c>
      <c r="AV263" s="186">
        <f>IFERROR(IF('Input| Overheads'!$C$42="Direct costs",SUMPRODUCT(--('Input| Projects'!$AD263="Yes"),'Calc| Overheads Allocation'!E$9,'Calc| Project Costs'!X263),IF('Input| Overheads'!$C$42="Internal labour",SUMPRODUCT(--('Input| Projects'!$AD263="Yes"),'Calc| Overheads Allocation'!E$9,'Calc| Project Costs'!X263,'Input| Projects'!$Y263),IF('Input| Overheads'!$C$42="DNSP defined",SUMPRODUCT(--('Input| Projects'!$AD263="Yes"),'Calc| Overheads Allocation'!E$62,'Input| Projects'!$AG263),""))),"")</f>
        <v>0</v>
      </c>
      <c r="AW263" s="186">
        <f>IFERROR(IF('Input| Overheads'!$C$42="Direct costs",SUMPRODUCT(--('Input| Projects'!$AD263="Yes"),'Calc| Overheads Allocation'!F$9,'Calc| Project Costs'!Y263),IF('Input| Overheads'!$C$42="Internal labour",SUMPRODUCT(--('Input| Projects'!$AD263="Yes"),'Calc| Overheads Allocation'!F$9,'Calc| Project Costs'!Y263,'Input| Projects'!$Y263),IF('Input| Overheads'!$C$42="DNSP defined",SUMPRODUCT(--('Input| Projects'!$AD263="Yes"),'Calc| Overheads Allocation'!F$62,'Input| Projects'!$AG263),""))),"")</f>
        <v>0</v>
      </c>
      <c r="AX263" s="186">
        <f>IFERROR(IF('Input| Overheads'!$C$42="Direct costs",SUMPRODUCT(--('Input| Projects'!$AD263="Yes"),'Calc| Overheads Allocation'!G$9,'Calc| Project Costs'!Z263),IF('Input| Overheads'!$C$42="Internal labour",SUMPRODUCT(--('Input| Projects'!$AD263="Yes"),'Calc| Overheads Allocation'!G$9,'Calc| Project Costs'!Z263,'Input| Projects'!$Y263),IF('Input| Overheads'!$C$42="DNSP defined",SUMPRODUCT(--('Input| Projects'!$AD263="Yes"),'Calc| Overheads Allocation'!G$62,'Input| Projects'!$AG263),""))),"")</f>
        <v>0</v>
      </c>
      <c r="AY263" s="186">
        <f>IFERROR(IF('Input| Overheads'!$C$42="Direct costs",SUMPRODUCT(--('Input| Projects'!$AD263="Yes"),'Calc| Overheads Allocation'!H$9,'Calc| Project Costs'!AA263),IF('Input| Overheads'!$C$42="Internal labour",SUMPRODUCT(--('Input| Projects'!$AD263="Yes"),'Calc| Overheads Allocation'!H$9,'Calc| Project Costs'!AA263,'Input| Projects'!$Y263),IF('Input| Overheads'!$C$42="DNSP defined",SUMPRODUCT(--('Input| Projects'!$AD263="Yes"),'Calc| Overheads Allocation'!H$62,'Input| Projects'!$AG263),""))),"")</f>
        <v>0</v>
      </c>
      <c r="AZ263" s="186">
        <f>IFERROR(IF('Input| Overheads'!$C$42="Direct costs",SUMPRODUCT(--('Input| Projects'!$AD263="Yes"),'Calc| Overheads Allocation'!I$9,'Calc| Project Costs'!AB263),IF('Input| Overheads'!$C$42="Internal labour",SUMPRODUCT(--('Input| Projects'!$AD263="Yes"),'Calc| Overheads Allocation'!I$9,'Calc| Project Costs'!AB263,'Input| Projects'!$Y263),IF('Input| Overheads'!$C$42="DNSP defined",SUMPRODUCT(--('Input| Projects'!$AD263="Yes"),'Calc| Overheads Allocation'!I$62,'Input| Projects'!$AG263),""))),"")</f>
        <v>0</v>
      </c>
      <c r="BA263" s="106"/>
      <c r="BB263" s="186">
        <f t="shared" ref="BB263:BB326" si="158">IFERROR(SUM(AL263,AT263),"")</f>
        <v>13.96923</v>
      </c>
      <c r="BC263" s="186">
        <f t="shared" ref="BC263:BC326" si="159">IFERROR(SUM(AM263,AU263),"")</f>
        <v>0</v>
      </c>
      <c r="BD263" s="186">
        <f t="shared" ref="BD263:BD326" si="160">IFERROR(SUM(AN263,AV263),"")</f>
        <v>0</v>
      </c>
      <c r="BE263" s="186">
        <f t="shared" si="137"/>
        <v>0</v>
      </c>
      <c r="BF263" s="186">
        <f t="shared" si="138"/>
        <v>0</v>
      </c>
      <c r="BG263" s="186">
        <f t="shared" si="139"/>
        <v>0</v>
      </c>
      <c r="BH263" s="186">
        <f t="shared" si="140"/>
        <v>0</v>
      </c>
      <c r="BI263" s="97"/>
      <c r="BJ263" s="186">
        <f t="shared" si="141"/>
        <v>0</v>
      </c>
      <c r="BK263" s="186" t="str">
        <f t="shared" si="142"/>
        <v/>
      </c>
      <c r="BL263" s="186" t="str">
        <f t="shared" si="143"/>
        <v/>
      </c>
      <c r="BM263" s="186" t="str">
        <f t="shared" si="144"/>
        <v/>
      </c>
      <c r="BN263" s="186" t="str">
        <f t="shared" si="145"/>
        <v/>
      </c>
      <c r="BO263" s="186" t="str">
        <f t="shared" si="146"/>
        <v/>
      </c>
      <c r="BP263" s="186" t="str">
        <f t="shared" si="147"/>
        <v/>
      </c>
      <c r="BQ263" s="97"/>
      <c r="BR263" s="186">
        <f t="shared" si="148"/>
        <v>273.74516999999997</v>
      </c>
      <c r="BS263" s="186">
        <f t="shared" si="149"/>
        <v>0</v>
      </c>
      <c r="BT263" s="222">
        <f t="shared" si="150"/>
        <v>0</v>
      </c>
      <c r="BU263" s="222">
        <f t="shared" si="151"/>
        <v>0</v>
      </c>
      <c r="BV263" s="222">
        <f t="shared" si="152"/>
        <v>0</v>
      </c>
      <c r="BW263" s="222">
        <f t="shared" si="153"/>
        <v>0</v>
      </c>
      <c r="BX263" s="222">
        <f t="shared" si="154"/>
        <v>0</v>
      </c>
      <c r="BY263" s="106"/>
      <c r="BZ263" s="197">
        <f>IF(SUMIF('Input| Projects'!$AS$8:$CP$8,"Dx",'Input| Projects'!$AS263:$CP263)=0,"",SUMIF('Input| Projects'!$AS$8:$CP$8,"Dx",'Input| Projects'!$AS263:$CP263))</f>
        <v>1</v>
      </c>
      <c r="CA263" s="197" t="str">
        <f>IF(SUMIF('Input| Projects'!$AS$8:$CP$8,"Tx",'Input| Projects'!$AS263:$CP263)=0,"",SUMIF('Input| Projects'!$AS$8:$CP$8,"Tx",'Input| Projects'!$AS263:$CP263))</f>
        <v/>
      </c>
      <c r="CB263" s="150" t="str">
        <f t="shared" ref="CB263:CB326" si="161">IF(SUM(BZ263:CA263,F263:L263)=0,"",IF(SUM(BZ263:CA263)=1,"",1))</f>
        <v/>
      </c>
    </row>
    <row r="264" spans="2:80" x14ac:dyDescent="0.2">
      <c r="B264" s="201">
        <f>IFERROR('Input| Projects'!B264,"")</f>
        <v>255</v>
      </c>
      <c r="C264" s="42" t="str">
        <f>IFERROR(IF('Input| Projects'!C264="","",'Input| Projects'!C264),"")</f>
        <v>Replace LVUG Term Boxes</v>
      </c>
      <c r="D264" s="42" t="str">
        <f>IFERROR(IF('Input| Projects'!D264="","",'Input| Projects'!D264),"")</f>
        <v>REP_04.03.05</v>
      </c>
      <c r="E264" s="104"/>
      <c r="F264" s="190">
        <f>IFERROR('Input| Projects'!I264*'Input| Escalations'!$K$19,"")</f>
        <v>8.6944300000000005</v>
      </c>
      <c r="G264" s="190">
        <f>IFERROR('Input| Projects'!J264*'Input| Escalations'!$K$19,"")</f>
        <v>0</v>
      </c>
      <c r="H264" s="190">
        <f>IFERROR('Input| Projects'!K264*'Input| Escalations'!$K$19,"")</f>
        <v>0</v>
      </c>
      <c r="I264" s="190">
        <f>IFERROR('Input| Projects'!L264*'Input| Escalations'!$K$19,"")</f>
        <v>0</v>
      </c>
      <c r="J264" s="190">
        <f>IFERROR('Input| Projects'!M264*'Input| Escalations'!$K$19,"")</f>
        <v>0</v>
      </c>
      <c r="K264" s="190">
        <f>IFERROR('Input| Projects'!N264*'Input| Escalations'!$K$19,"")</f>
        <v>0</v>
      </c>
      <c r="L264" s="190">
        <f>IFERROR('Input| Projects'!O264*'Input| Escalations'!$K$19,"")</f>
        <v>0</v>
      </c>
      <c r="M264" s="150" t="str">
        <f>IF(ABS(SUM(F264:L264)-(SUM('Input| Projects'!I264:O264)*'Input| Escalations'!$K$19))&lt;0.0000001,"",1)</f>
        <v/>
      </c>
      <c r="N264" s="192">
        <f>'Input| Projects'!$Y264*INDEX('Input| Escalations'!$H$33:$N$33,MATCH('Calc| Project Costs'!N$9,'Input| Escalations'!$H$23:$N$23,0))+'Input| Projects'!$Z264*INDEX('Input| Escalations'!$H$34:$N$34,MATCH('Calc| Project Costs'!N$9,'Input| Escalations'!$H$23:$N$23,0))+'Input| Projects'!$AA264*INDEX('Input| Escalations'!$H$35:$N$35,MATCH('Calc| Project Costs'!N$9,'Input| Escalations'!$H$23:$N$23,0))+1</f>
        <v>1</v>
      </c>
      <c r="O264" s="192">
        <f>'Input| Projects'!$Y264*INDEX('Input| Escalations'!$H$33:$N$33,MATCH('Calc| Project Costs'!O$9,'Input| Escalations'!$H$23:$N$23,0))+'Input| Projects'!$Z264*INDEX('Input| Escalations'!$H$34:$N$34,MATCH('Calc| Project Costs'!O$9,'Input| Escalations'!$H$23:$N$23,0))+'Input| Projects'!$AA264*INDEX('Input| Escalations'!$H$35:$N$35,MATCH('Calc| Project Costs'!O$9,'Input| Escalations'!$H$23:$N$23,0))+1</f>
        <v>1</v>
      </c>
      <c r="P264" s="192">
        <f>'Input| Projects'!$Y264*INDEX('Input| Escalations'!$H$33:$N$33,MATCH('Calc| Project Costs'!P$9,'Input| Escalations'!$H$23:$N$23,0))+'Input| Projects'!$Z264*INDEX('Input| Escalations'!$H$34:$N$34,MATCH('Calc| Project Costs'!P$9,'Input| Escalations'!$H$23:$N$23,0))+'Input| Projects'!$AA264*INDEX('Input| Escalations'!$H$35:$N$35,MATCH('Calc| Project Costs'!P$9,'Input| Escalations'!$H$23:$N$23,0))+1</f>
        <v>1</v>
      </c>
      <c r="Q264" s="192">
        <f>'Input| Projects'!$Y264*INDEX('Input| Escalations'!$H$33:$N$33,MATCH('Calc| Project Costs'!Q$9,'Input| Escalations'!$H$23:$N$23,0))+'Input| Projects'!$Z264*INDEX('Input| Escalations'!$H$34:$N$34,MATCH('Calc| Project Costs'!Q$9,'Input| Escalations'!$H$23:$N$23,0))+'Input| Projects'!$AA264*INDEX('Input| Escalations'!$H$35:$N$35,MATCH('Calc| Project Costs'!Q$9,'Input| Escalations'!$H$23:$N$23,0))+1</f>
        <v>1</v>
      </c>
      <c r="R264" s="192">
        <f>'Input| Projects'!$Y264*INDEX('Input| Escalations'!$H$33:$N$33,MATCH('Calc| Project Costs'!R$9,'Input| Escalations'!$H$23:$N$23,0))+'Input| Projects'!$Z264*INDEX('Input| Escalations'!$H$34:$N$34,MATCH('Calc| Project Costs'!R$9,'Input| Escalations'!$H$23:$N$23,0))+'Input| Projects'!$AA264*INDEX('Input| Escalations'!$H$35:$N$35,MATCH('Calc| Project Costs'!R$9,'Input| Escalations'!$H$23:$N$23,0))+1</f>
        <v>1</v>
      </c>
      <c r="S264" s="192">
        <f>'Input| Projects'!$Y264*INDEX('Input| Escalations'!$H$33:$N$33,MATCH('Calc| Project Costs'!S$9,'Input| Escalations'!$H$23:$N$23,0))+'Input| Projects'!$Z264*INDEX('Input| Escalations'!$H$34:$N$34,MATCH('Calc| Project Costs'!S$9,'Input| Escalations'!$H$23:$N$23,0))+'Input| Projects'!$AA264*INDEX('Input| Escalations'!$H$35:$N$35,MATCH('Calc| Project Costs'!S$9,'Input| Escalations'!$H$23:$N$23,0))+1</f>
        <v>1</v>
      </c>
      <c r="T264" s="192">
        <f>'Input| Projects'!$Y264*INDEX('Input| Escalations'!$H$33:$N$33,MATCH('Calc| Project Costs'!T$9,'Input| Escalations'!$H$23:$N$23,0))+'Input| Projects'!$Z264*INDEX('Input| Escalations'!$H$34:$N$34,MATCH('Calc| Project Costs'!T$9,'Input| Escalations'!$H$23:$N$23,0))+'Input| Projects'!$AA264*INDEX('Input| Escalations'!$H$35:$N$35,MATCH('Calc| Project Costs'!T$9,'Input| Escalations'!$H$23:$N$23,0))+1</f>
        <v>1</v>
      </c>
      <c r="U264" s="106"/>
      <c r="V264" s="186">
        <f t="shared" si="155"/>
        <v>8.6944300000000005</v>
      </c>
      <c r="W264" s="186">
        <f t="shared" si="156"/>
        <v>0</v>
      </c>
      <c r="X264" s="186">
        <f t="shared" si="157"/>
        <v>0</v>
      </c>
      <c r="Y264" s="186">
        <f t="shared" si="133"/>
        <v>0</v>
      </c>
      <c r="Z264" s="186">
        <f t="shared" si="134"/>
        <v>0</v>
      </c>
      <c r="AA264" s="186">
        <f t="shared" si="135"/>
        <v>0</v>
      </c>
      <c r="AB264" s="186">
        <f t="shared" si="136"/>
        <v>0</v>
      </c>
      <c r="AC264" s="106"/>
      <c r="AD264" s="186">
        <f>'Input| Projects'!Q264*N264*'Input| Escalations'!$K$19</f>
        <v>0</v>
      </c>
      <c r="AE264" s="186">
        <f>'Input| Projects'!R264*O264*'Input| Escalations'!$K$19</f>
        <v>0</v>
      </c>
      <c r="AF264" s="186">
        <f>'Input| Projects'!S264*P264*'Input| Escalations'!$K$19</f>
        <v>0</v>
      </c>
      <c r="AG264" s="186">
        <f>'Input| Projects'!T264*Q264*'Input| Escalations'!$K$19</f>
        <v>0</v>
      </c>
      <c r="AH264" s="186">
        <f>'Input| Projects'!U264*R264*'Input| Escalations'!$K$19</f>
        <v>0</v>
      </c>
      <c r="AI264" s="186">
        <f>'Input| Projects'!V264*S264*'Input| Escalations'!$K$19</f>
        <v>0</v>
      </c>
      <c r="AJ264" s="186">
        <f>'Input| Projects'!W264*T264*'Input| Escalations'!$K$19</f>
        <v>0</v>
      </c>
      <c r="AK264" s="106"/>
      <c r="AL264" s="186">
        <f>IFERROR(IF('Input| Overheads'!$C$42="Direct costs",SUMPRODUCT(--('Input| Projects'!$AC264="Yes"),'Calc| Overheads Allocation'!C$8,'Calc| Project Costs'!V264),IF('Input| Overheads'!$C$42="Internal labour",SUMPRODUCT(--('Input| Projects'!$AC264="Yes"),'Calc| Overheads Allocation'!C$8,'Calc| Project Costs'!V264,'Input| Projects'!$Y264),IF('Input| Overheads'!$C$42="DNSP defined",SUMPRODUCT(--('Input| Projects'!$AC264="Yes"),'Calc| Overheads Allocation'!C$61,'Input| Projects'!$AF264),""))),"")</f>
        <v>2.6355200000000001</v>
      </c>
      <c r="AM264" s="186">
        <f>IFERROR(IF('Input| Overheads'!$C$42="Direct costs",SUMPRODUCT(--('Input| Projects'!$AC264="Yes"),'Calc| Overheads Allocation'!D$8,'Calc| Project Costs'!W264),IF('Input| Overheads'!$C$42="Internal labour",SUMPRODUCT(--('Input| Projects'!$AC264="Yes"),'Calc| Overheads Allocation'!D$8,'Calc| Project Costs'!W264,'Input| Projects'!$Y264),IF('Input| Overheads'!$C$42="DNSP defined",SUMPRODUCT(--('Input| Projects'!$AC264="Yes"),'Calc| Overheads Allocation'!D$61,'Input| Projects'!$AF264),""))),"")</f>
        <v>0</v>
      </c>
      <c r="AN264" s="186">
        <f>IFERROR(IF('Input| Overheads'!$C$42="Direct costs",SUMPRODUCT(--('Input| Projects'!$AC264="Yes"),'Calc| Overheads Allocation'!E$8,'Calc| Project Costs'!X264),IF('Input| Overheads'!$C$42="Internal labour",SUMPRODUCT(--('Input| Projects'!$AC264="Yes"),'Calc| Overheads Allocation'!E$8,'Calc| Project Costs'!X264,'Input| Projects'!$Y264),IF('Input| Overheads'!$C$42="DNSP defined",SUMPRODUCT(--('Input| Projects'!$AC264="Yes"),'Calc| Overheads Allocation'!E$61,'Input| Projects'!$AF264),""))),"")</f>
        <v>0</v>
      </c>
      <c r="AO264" s="186">
        <f>IFERROR(IF('Input| Overheads'!$C$42="Direct costs",SUMPRODUCT(--('Input| Projects'!$AC264="Yes"),'Calc| Overheads Allocation'!F$8,'Calc| Project Costs'!Y264),IF('Input| Overheads'!$C$42="Internal labour",SUMPRODUCT(--('Input| Projects'!$AC264="Yes"),'Calc| Overheads Allocation'!F$8,'Calc| Project Costs'!Y264,'Input| Projects'!$Y264),IF('Input| Overheads'!$C$42="DNSP defined",SUMPRODUCT(--('Input| Projects'!$AC264="Yes"),'Calc| Overheads Allocation'!F$61,'Input| Projects'!$AF264),""))),"")</f>
        <v>0</v>
      </c>
      <c r="AP264" s="186">
        <f>IFERROR(IF('Input| Overheads'!$C$42="Direct costs",SUMPRODUCT(--('Input| Projects'!$AC264="Yes"),'Calc| Overheads Allocation'!G$8,'Calc| Project Costs'!Z264),IF('Input| Overheads'!$C$42="Internal labour",SUMPRODUCT(--('Input| Projects'!$AC264="Yes"),'Calc| Overheads Allocation'!G$8,'Calc| Project Costs'!Z264,'Input| Projects'!$Y264),IF('Input| Overheads'!$C$42="DNSP defined",SUMPRODUCT(--('Input| Projects'!$AC264="Yes"),'Calc| Overheads Allocation'!G$61,'Input| Projects'!$AF264),""))),"")</f>
        <v>0</v>
      </c>
      <c r="AQ264" s="186">
        <f>IFERROR(IF('Input| Overheads'!$C$42="Direct costs",SUMPRODUCT(--('Input| Projects'!$AC264="Yes"),'Calc| Overheads Allocation'!H$8,'Calc| Project Costs'!AA264),IF('Input| Overheads'!$C$42="Internal labour",SUMPRODUCT(--('Input| Projects'!$AC264="Yes"),'Calc| Overheads Allocation'!H$8,'Calc| Project Costs'!AA264,'Input| Projects'!$Y264),IF('Input| Overheads'!$C$42="DNSP defined",SUMPRODUCT(--('Input| Projects'!$AC264="Yes"),'Calc| Overheads Allocation'!H$61,'Input| Projects'!$AF264),""))),"")</f>
        <v>0</v>
      </c>
      <c r="AR264" s="186">
        <f>IFERROR(IF('Input| Overheads'!$C$42="Direct costs",SUMPRODUCT(--('Input| Projects'!$AC264="Yes"),'Calc| Overheads Allocation'!I$8,'Calc| Project Costs'!AB264),IF('Input| Overheads'!$C$42="Internal labour",SUMPRODUCT(--('Input| Projects'!$AC264="Yes"),'Calc| Overheads Allocation'!I$8,'Calc| Project Costs'!AB264,'Input| Projects'!$Y264),IF('Input| Overheads'!$C$42="DNSP defined",SUMPRODUCT(--('Input| Projects'!$AC264="Yes"),'Calc| Overheads Allocation'!I$61,'Input| Projects'!$AF264),""))),"")</f>
        <v>0</v>
      </c>
      <c r="AS264" s="106"/>
      <c r="AT264" s="186">
        <f>IFERROR(IF('Input| Overheads'!$C$42="Direct costs",SUMPRODUCT(--('Input| Projects'!$AD264="Yes"),'Calc| Overheads Allocation'!C$9,'Calc| Project Costs'!V264),IF('Input| Overheads'!$C$42="Internal labour",SUMPRODUCT(--('Input| Projects'!$AD264="Yes"),'Calc| Overheads Allocation'!C$9,'Calc| Project Costs'!V264,'Input| Projects'!$Y264),IF('Input| Overheads'!$C$42="DNSP defined",SUMPRODUCT(--('Input| Projects'!$AD264="Yes"),'Calc| Overheads Allocation'!C$62,'Input| Projects'!$AG264),""))),"")</f>
        <v>0</v>
      </c>
      <c r="AU264" s="186">
        <f>IFERROR(IF('Input| Overheads'!$C$42="Direct costs",SUMPRODUCT(--('Input| Projects'!$AD264="Yes"),'Calc| Overheads Allocation'!D$9,'Calc| Project Costs'!W264),IF('Input| Overheads'!$C$42="Internal labour",SUMPRODUCT(--('Input| Projects'!$AD264="Yes"),'Calc| Overheads Allocation'!D$9,'Calc| Project Costs'!W264,'Input| Projects'!$Y264),IF('Input| Overheads'!$C$42="DNSP defined",SUMPRODUCT(--('Input| Projects'!$AD264="Yes"),'Calc| Overheads Allocation'!D$62,'Input| Projects'!$AG264),""))),"")</f>
        <v>0</v>
      </c>
      <c r="AV264" s="186">
        <f>IFERROR(IF('Input| Overheads'!$C$42="Direct costs",SUMPRODUCT(--('Input| Projects'!$AD264="Yes"),'Calc| Overheads Allocation'!E$9,'Calc| Project Costs'!X264),IF('Input| Overheads'!$C$42="Internal labour",SUMPRODUCT(--('Input| Projects'!$AD264="Yes"),'Calc| Overheads Allocation'!E$9,'Calc| Project Costs'!X264,'Input| Projects'!$Y264),IF('Input| Overheads'!$C$42="DNSP defined",SUMPRODUCT(--('Input| Projects'!$AD264="Yes"),'Calc| Overheads Allocation'!E$62,'Input| Projects'!$AG264),""))),"")</f>
        <v>0</v>
      </c>
      <c r="AW264" s="186">
        <f>IFERROR(IF('Input| Overheads'!$C$42="Direct costs",SUMPRODUCT(--('Input| Projects'!$AD264="Yes"),'Calc| Overheads Allocation'!F$9,'Calc| Project Costs'!Y264),IF('Input| Overheads'!$C$42="Internal labour",SUMPRODUCT(--('Input| Projects'!$AD264="Yes"),'Calc| Overheads Allocation'!F$9,'Calc| Project Costs'!Y264,'Input| Projects'!$Y264),IF('Input| Overheads'!$C$42="DNSP defined",SUMPRODUCT(--('Input| Projects'!$AD264="Yes"),'Calc| Overheads Allocation'!F$62,'Input| Projects'!$AG264),""))),"")</f>
        <v>0</v>
      </c>
      <c r="AX264" s="186">
        <f>IFERROR(IF('Input| Overheads'!$C$42="Direct costs",SUMPRODUCT(--('Input| Projects'!$AD264="Yes"),'Calc| Overheads Allocation'!G$9,'Calc| Project Costs'!Z264),IF('Input| Overheads'!$C$42="Internal labour",SUMPRODUCT(--('Input| Projects'!$AD264="Yes"),'Calc| Overheads Allocation'!G$9,'Calc| Project Costs'!Z264,'Input| Projects'!$Y264),IF('Input| Overheads'!$C$42="DNSP defined",SUMPRODUCT(--('Input| Projects'!$AD264="Yes"),'Calc| Overheads Allocation'!G$62,'Input| Projects'!$AG264),""))),"")</f>
        <v>0</v>
      </c>
      <c r="AY264" s="186">
        <f>IFERROR(IF('Input| Overheads'!$C$42="Direct costs",SUMPRODUCT(--('Input| Projects'!$AD264="Yes"),'Calc| Overheads Allocation'!H$9,'Calc| Project Costs'!AA264),IF('Input| Overheads'!$C$42="Internal labour",SUMPRODUCT(--('Input| Projects'!$AD264="Yes"),'Calc| Overheads Allocation'!H$9,'Calc| Project Costs'!AA264,'Input| Projects'!$Y264),IF('Input| Overheads'!$C$42="DNSP defined",SUMPRODUCT(--('Input| Projects'!$AD264="Yes"),'Calc| Overheads Allocation'!H$62,'Input| Projects'!$AG264),""))),"")</f>
        <v>0</v>
      </c>
      <c r="AZ264" s="186">
        <f>IFERROR(IF('Input| Overheads'!$C$42="Direct costs",SUMPRODUCT(--('Input| Projects'!$AD264="Yes"),'Calc| Overheads Allocation'!I$9,'Calc| Project Costs'!AB264),IF('Input| Overheads'!$C$42="Internal labour",SUMPRODUCT(--('Input| Projects'!$AD264="Yes"),'Calc| Overheads Allocation'!I$9,'Calc| Project Costs'!AB264,'Input| Projects'!$Y264),IF('Input| Overheads'!$C$42="DNSP defined",SUMPRODUCT(--('Input| Projects'!$AD264="Yes"),'Calc| Overheads Allocation'!I$62,'Input| Projects'!$AG264),""))),"")</f>
        <v>0</v>
      </c>
      <c r="BA264" s="106"/>
      <c r="BB264" s="186">
        <f t="shared" si="158"/>
        <v>2.6355200000000001</v>
      </c>
      <c r="BC264" s="186">
        <f t="shared" si="159"/>
        <v>0</v>
      </c>
      <c r="BD264" s="186">
        <f t="shared" si="160"/>
        <v>0</v>
      </c>
      <c r="BE264" s="186">
        <f t="shared" si="137"/>
        <v>0</v>
      </c>
      <c r="BF264" s="186">
        <f t="shared" si="138"/>
        <v>0</v>
      </c>
      <c r="BG264" s="186">
        <f t="shared" si="139"/>
        <v>0</v>
      </c>
      <c r="BH264" s="186">
        <f t="shared" si="140"/>
        <v>0</v>
      </c>
      <c r="BI264" s="97"/>
      <c r="BJ264" s="186">
        <f t="shared" si="141"/>
        <v>0</v>
      </c>
      <c r="BK264" s="186" t="str">
        <f t="shared" si="142"/>
        <v/>
      </c>
      <c r="BL264" s="186" t="str">
        <f t="shared" si="143"/>
        <v/>
      </c>
      <c r="BM264" s="186" t="str">
        <f t="shared" si="144"/>
        <v/>
      </c>
      <c r="BN264" s="186" t="str">
        <f t="shared" si="145"/>
        <v/>
      </c>
      <c r="BO264" s="186" t="str">
        <f t="shared" si="146"/>
        <v/>
      </c>
      <c r="BP264" s="186" t="str">
        <f t="shared" si="147"/>
        <v/>
      </c>
      <c r="BQ264" s="97"/>
      <c r="BR264" s="186">
        <f t="shared" si="148"/>
        <v>11.32995</v>
      </c>
      <c r="BS264" s="186">
        <f t="shared" si="149"/>
        <v>0</v>
      </c>
      <c r="BT264" s="222">
        <f t="shared" si="150"/>
        <v>0</v>
      </c>
      <c r="BU264" s="222">
        <f t="shared" si="151"/>
        <v>0</v>
      </c>
      <c r="BV264" s="222">
        <f t="shared" si="152"/>
        <v>0</v>
      </c>
      <c r="BW264" s="222">
        <f t="shared" si="153"/>
        <v>0</v>
      </c>
      <c r="BX264" s="222">
        <f t="shared" si="154"/>
        <v>0</v>
      </c>
      <c r="BY264" s="106"/>
      <c r="BZ264" s="197">
        <f>IF(SUMIF('Input| Projects'!$AS$8:$CP$8,"Dx",'Input| Projects'!$AS264:$CP264)=0,"",SUMIF('Input| Projects'!$AS$8:$CP$8,"Dx",'Input| Projects'!$AS264:$CP264))</f>
        <v>1</v>
      </c>
      <c r="CA264" s="197" t="str">
        <f>IF(SUMIF('Input| Projects'!$AS$8:$CP$8,"Tx",'Input| Projects'!$AS264:$CP264)=0,"",SUMIF('Input| Projects'!$AS$8:$CP$8,"Tx",'Input| Projects'!$AS264:$CP264))</f>
        <v/>
      </c>
      <c r="CB264" s="150" t="str">
        <f t="shared" si="161"/>
        <v/>
      </c>
    </row>
    <row r="265" spans="2:80" x14ac:dyDescent="0.2">
      <c r="B265" s="201">
        <f>IFERROR('Input| Projects'!B265,"")</f>
        <v>256</v>
      </c>
      <c r="C265" s="42" t="str">
        <f>IFERROR(IF('Input| Projects'!C265="","",'Input| Projects'!C265),"")</f>
        <v>REP Pole Cross-Arms - DM (No.)</v>
      </c>
      <c r="D265" s="42" t="str">
        <f>IFERROR(IF('Input| Projects'!D265="","",'Input| Projects'!D265),"")</f>
        <v>REP_04.03.10</v>
      </c>
      <c r="E265" s="104"/>
      <c r="F265" s="190">
        <f>IFERROR('Input| Projects'!I265*'Input| Escalations'!$K$19,"")</f>
        <v>9807.3415999999997</v>
      </c>
      <c r="G265" s="190">
        <f>IFERROR('Input| Projects'!J265*'Input| Escalations'!$K$19,"")</f>
        <v>0</v>
      </c>
      <c r="H265" s="190">
        <f>IFERROR('Input| Projects'!K265*'Input| Escalations'!$K$19,"")</f>
        <v>0</v>
      </c>
      <c r="I265" s="190">
        <f>IFERROR('Input| Projects'!L265*'Input| Escalations'!$K$19,"")</f>
        <v>0</v>
      </c>
      <c r="J265" s="190">
        <f>IFERROR('Input| Projects'!M265*'Input| Escalations'!$K$19,"")</f>
        <v>0</v>
      </c>
      <c r="K265" s="190">
        <f>IFERROR('Input| Projects'!N265*'Input| Escalations'!$K$19,"")</f>
        <v>0</v>
      </c>
      <c r="L265" s="190">
        <f>IFERROR('Input| Projects'!O265*'Input| Escalations'!$K$19,"")</f>
        <v>0</v>
      </c>
      <c r="M265" s="150" t="str">
        <f>IF(ABS(SUM(F265:L265)-(SUM('Input| Projects'!I265:O265)*'Input| Escalations'!$K$19))&lt;0.0000001,"",1)</f>
        <v/>
      </c>
      <c r="N265" s="192">
        <f>'Input| Projects'!$Y265*INDEX('Input| Escalations'!$H$33:$N$33,MATCH('Calc| Project Costs'!N$9,'Input| Escalations'!$H$23:$N$23,0))+'Input| Projects'!$Z265*INDEX('Input| Escalations'!$H$34:$N$34,MATCH('Calc| Project Costs'!N$9,'Input| Escalations'!$H$23:$N$23,0))+'Input| Projects'!$AA265*INDEX('Input| Escalations'!$H$35:$N$35,MATCH('Calc| Project Costs'!N$9,'Input| Escalations'!$H$23:$N$23,0))+1</f>
        <v>1</v>
      </c>
      <c r="O265" s="192">
        <f>'Input| Projects'!$Y265*INDEX('Input| Escalations'!$H$33:$N$33,MATCH('Calc| Project Costs'!O$9,'Input| Escalations'!$H$23:$N$23,0))+'Input| Projects'!$Z265*INDEX('Input| Escalations'!$H$34:$N$34,MATCH('Calc| Project Costs'!O$9,'Input| Escalations'!$H$23:$N$23,0))+'Input| Projects'!$AA265*INDEX('Input| Escalations'!$H$35:$N$35,MATCH('Calc| Project Costs'!O$9,'Input| Escalations'!$H$23:$N$23,0))+1</f>
        <v>1</v>
      </c>
      <c r="P265" s="192">
        <f>'Input| Projects'!$Y265*INDEX('Input| Escalations'!$H$33:$N$33,MATCH('Calc| Project Costs'!P$9,'Input| Escalations'!$H$23:$N$23,0))+'Input| Projects'!$Z265*INDEX('Input| Escalations'!$H$34:$N$34,MATCH('Calc| Project Costs'!P$9,'Input| Escalations'!$H$23:$N$23,0))+'Input| Projects'!$AA265*INDEX('Input| Escalations'!$H$35:$N$35,MATCH('Calc| Project Costs'!P$9,'Input| Escalations'!$H$23:$N$23,0))+1</f>
        <v>1</v>
      </c>
      <c r="Q265" s="192">
        <f>'Input| Projects'!$Y265*INDEX('Input| Escalations'!$H$33:$N$33,MATCH('Calc| Project Costs'!Q$9,'Input| Escalations'!$H$23:$N$23,0))+'Input| Projects'!$Z265*INDEX('Input| Escalations'!$H$34:$N$34,MATCH('Calc| Project Costs'!Q$9,'Input| Escalations'!$H$23:$N$23,0))+'Input| Projects'!$AA265*INDEX('Input| Escalations'!$H$35:$N$35,MATCH('Calc| Project Costs'!Q$9,'Input| Escalations'!$H$23:$N$23,0))+1</f>
        <v>1</v>
      </c>
      <c r="R265" s="192">
        <f>'Input| Projects'!$Y265*INDEX('Input| Escalations'!$H$33:$N$33,MATCH('Calc| Project Costs'!R$9,'Input| Escalations'!$H$23:$N$23,0))+'Input| Projects'!$Z265*INDEX('Input| Escalations'!$H$34:$N$34,MATCH('Calc| Project Costs'!R$9,'Input| Escalations'!$H$23:$N$23,0))+'Input| Projects'!$AA265*INDEX('Input| Escalations'!$H$35:$N$35,MATCH('Calc| Project Costs'!R$9,'Input| Escalations'!$H$23:$N$23,0))+1</f>
        <v>1</v>
      </c>
      <c r="S265" s="192">
        <f>'Input| Projects'!$Y265*INDEX('Input| Escalations'!$H$33:$N$33,MATCH('Calc| Project Costs'!S$9,'Input| Escalations'!$H$23:$N$23,0))+'Input| Projects'!$Z265*INDEX('Input| Escalations'!$H$34:$N$34,MATCH('Calc| Project Costs'!S$9,'Input| Escalations'!$H$23:$N$23,0))+'Input| Projects'!$AA265*INDEX('Input| Escalations'!$H$35:$N$35,MATCH('Calc| Project Costs'!S$9,'Input| Escalations'!$H$23:$N$23,0))+1</f>
        <v>1</v>
      </c>
      <c r="T265" s="192">
        <f>'Input| Projects'!$Y265*INDEX('Input| Escalations'!$H$33:$N$33,MATCH('Calc| Project Costs'!T$9,'Input| Escalations'!$H$23:$N$23,0))+'Input| Projects'!$Z265*INDEX('Input| Escalations'!$H$34:$N$34,MATCH('Calc| Project Costs'!T$9,'Input| Escalations'!$H$23:$N$23,0))+'Input| Projects'!$AA265*INDEX('Input| Escalations'!$H$35:$N$35,MATCH('Calc| Project Costs'!T$9,'Input| Escalations'!$H$23:$N$23,0))+1</f>
        <v>1</v>
      </c>
      <c r="U265" s="106"/>
      <c r="V265" s="186">
        <f t="shared" si="155"/>
        <v>9807.3415999999997</v>
      </c>
      <c r="W265" s="186">
        <f t="shared" si="156"/>
        <v>0</v>
      </c>
      <c r="X265" s="186">
        <f t="shared" si="157"/>
        <v>0</v>
      </c>
      <c r="Y265" s="186">
        <f t="shared" si="133"/>
        <v>0</v>
      </c>
      <c r="Z265" s="186">
        <f t="shared" si="134"/>
        <v>0</v>
      </c>
      <c r="AA265" s="186">
        <f t="shared" si="135"/>
        <v>0</v>
      </c>
      <c r="AB265" s="186">
        <f t="shared" si="136"/>
        <v>0</v>
      </c>
      <c r="AC265" s="106"/>
      <c r="AD265" s="186">
        <f>'Input| Projects'!Q265*N265*'Input| Escalations'!$K$19</f>
        <v>0</v>
      </c>
      <c r="AE265" s="186">
        <f>'Input| Projects'!R265*O265*'Input| Escalations'!$K$19</f>
        <v>0</v>
      </c>
      <c r="AF265" s="186">
        <f>'Input| Projects'!S265*P265*'Input| Escalations'!$K$19</f>
        <v>0</v>
      </c>
      <c r="AG265" s="186">
        <f>'Input| Projects'!T265*Q265*'Input| Escalations'!$K$19</f>
        <v>0</v>
      </c>
      <c r="AH265" s="186">
        <f>'Input| Projects'!U265*R265*'Input| Escalations'!$K$19</f>
        <v>0</v>
      </c>
      <c r="AI265" s="186">
        <f>'Input| Projects'!V265*S265*'Input| Escalations'!$K$19</f>
        <v>0</v>
      </c>
      <c r="AJ265" s="186">
        <f>'Input| Projects'!W265*T265*'Input| Escalations'!$K$19</f>
        <v>0</v>
      </c>
      <c r="AK265" s="106"/>
      <c r="AL265" s="186">
        <f>IFERROR(IF('Input| Overheads'!$C$42="Direct costs",SUMPRODUCT(--('Input| Projects'!$AC265="Yes"),'Calc| Overheads Allocation'!C$8,'Calc| Project Costs'!V265),IF('Input| Overheads'!$C$42="Internal labour",SUMPRODUCT(--('Input| Projects'!$AC265="Yes"),'Calc| Overheads Allocation'!C$8,'Calc| Project Costs'!V265,'Input| Projects'!$Y265),IF('Input| Overheads'!$C$42="DNSP defined",SUMPRODUCT(--('Input| Projects'!$AC265="Yes"),'Calc| Overheads Allocation'!C$61,'Input| Projects'!$AF265),""))),"")</f>
        <v>6011.5795500000013</v>
      </c>
      <c r="AM265" s="186">
        <f>IFERROR(IF('Input| Overheads'!$C$42="Direct costs",SUMPRODUCT(--('Input| Projects'!$AC265="Yes"),'Calc| Overheads Allocation'!D$8,'Calc| Project Costs'!W265),IF('Input| Overheads'!$C$42="Internal labour",SUMPRODUCT(--('Input| Projects'!$AC265="Yes"),'Calc| Overheads Allocation'!D$8,'Calc| Project Costs'!W265,'Input| Projects'!$Y265),IF('Input| Overheads'!$C$42="DNSP defined",SUMPRODUCT(--('Input| Projects'!$AC265="Yes"),'Calc| Overheads Allocation'!D$61,'Input| Projects'!$AF265),""))),"")</f>
        <v>0</v>
      </c>
      <c r="AN265" s="186">
        <f>IFERROR(IF('Input| Overheads'!$C$42="Direct costs",SUMPRODUCT(--('Input| Projects'!$AC265="Yes"),'Calc| Overheads Allocation'!E$8,'Calc| Project Costs'!X265),IF('Input| Overheads'!$C$42="Internal labour",SUMPRODUCT(--('Input| Projects'!$AC265="Yes"),'Calc| Overheads Allocation'!E$8,'Calc| Project Costs'!X265,'Input| Projects'!$Y265),IF('Input| Overheads'!$C$42="DNSP defined",SUMPRODUCT(--('Input| Projects'!$AC265="Yes"),'Calc| Overheads Allocation'!E$61,'Input| Projects'!$AF265),""))),"")</f>
        <v>0</v>
      </c>
      <c r="AO265" s="186">
        <f>IFERROR(IF('Input| Overheads'!$C$42="Direct costs",SUMPRODUCT(--('Input| Projects'!$AC265="Yes"),'Calc| Overheads Allocation'!F$8,'Calc| Project Costs'!Y265),IF('Input| Overheads'!$C$42="Internal labour",SUMPRODUCT(--('Input| Projects'!$AC265="Yes"),'Calc| Overheads Allocation'!F$8,'Calc| Project Costs'!Y265,'Input| Projects'!$Y265),IF('Input| Overheads'!$C$42="DNSP defined",SUMPRODUCT(--('Input| Projects'!$AC265="Yes"),'Calc| Overheads Allocation'!F$61,'Input| Projects'!$AF265),""))),"")</f>
        <v>0</v>
      </c>
      <c r="AP265" s="186">
        <f>IFERROR(IF('Input| Overheads'!$C$42="Direct costs",SUMPRODUCT(--('Input| Projects'!$AC265="Yes"),'Calc| Overheads Allocation'!G$8,'Calc| Project Costs'!Z265),IF('Input| Overheads'!$C$42="Internal labour",SUMPRODUCT(--('Input| Projects'!$AC265="Yes"),'Calc| Overheads Allocation'!G$8,'Calc| Project Costs'!Z265,'Input| Projects'!$Y265),IF('Input| Overheads'!$C$42="DNSP defined",SUMPRODUCT(--('Input| Projects'!$AC265="Yes"),'Calc| Overheads Allocation'!G$61,'Input| Projects'!$AF265),""))),"")</f>
        <v>0</v>
      </c>
      <c r="AQ265" s="186">
        <f>IFERROR(IF('Input| Overheads'!$C$42="Direct costs",SUMPRODUCT(--('Input| Projects'!$AC265="Yes"),'Calc| Overheads Allocation'!H$8,'Calc| Project Costs'!AA265),IF('Input| Overheads'!$C$42="Internal labour",SUMPRODUCT(--('Input| Projects'!$AC265="Yes"),'Calc| Overheads Allocation'!H$8,'Calc| Project Costs'!AA265,'Input| Projects'!$Y265),IF('Input| Overheads'!$C$42="DNSP defined",SUMPRODUCT(--('Input| Projects'!$AC265="Yes"),'Calc| Overheads Allocation'!H$61,'Input| Projects'!$AF265),""))),"")</f>
        <v>0</v>
      </c>
      <c r="AR265" s="186">
        <f>IFERROR(IF('Input| Overheads'!$C$42="Direct costs",SUMPRODUCT(--('Input| Projects'!$AC265="Yes"),'Calc| Overheads Allocation'!I$8,'Calc| Project Costs'!AB265),IF('Input| Overheads'!$C$42="Internal labour",SUMPRODUCT(--('Input| Projects'!$AC265="Yes"),'Calc| Overheads Allocation'!I$8,'Calc| Project Costs'!AB265,'Input| Projects'!$Y265),IF('Input| Overheads'!$C$42="DNSP defined",SUMPRODUCT(--('Input| Projects'!$AC265="Yes"),'Calc| Overheads Allocation'!I$61,'Input| Projects'!$AF265),""))),"")</f>
        <v>0</v>
      </c>
      <c r="AS265" s="106"/>
      <c r="AT265" s="186">
        <f>IFERROR(IF('Input| Overheads'!$C$42="Direct costs",SUMPRODUCT(--('Input| Projects'!$AD265="Yes"),'Calc| Overheads Allocation'!C$9,'Calc| Project Costs'!V265),IF('Input| Overheads'!$C$42="Internal labour",SUMPRODUCT(--('Input| Projects'!$AD265="Yes"),'Calc| Overheads Allocation'!C$9,'Calc| Project Costs'!V265,'Input| Projects'!$Y265),IF('Input| Overheads'!$C$42="DNSP defined",SUMPRODUCT(--('Input| Projects'!$AD265="Yes"),'Calc| Overheads Allocation'!C$62,'Input| Projects'!$AG265),""))),"")</f>
        <v>0</v>
      </c>
      <c r="AU265" s="186">
        <f>IFERROR(IF('Input| Overheads'!$C$42="Direct costs",SUMPRODUCT(--('Input| Projects'!$AD265="Yes"),'Calc| Overheads Allocation'!D$9,'Calc| Project Costs'!W265),IF('Input| Overheads'!$C$42="Internal labour",SUMPRODUCT(--('Input| Projects'!$AD265="Yes"),'Calc| Overheads Allocation'!D$9,'Calc| Project Costs'!W265,'Input| Projects'!$Y265),IF('Input| Overheads'!$C$42="DNSP defined",SUMPRODUCT(--('Input| Projects'!$AD265="Yes"),'Calc| Overheads Allocation'!D$62,'Input| Projects'!$AG265),""))),"")</f>
        <v>0</v>
      </c>
      <c r="AV265" s="186">
        <f>IFERROR(IF('Input| Overheads'!$C$42="Direct costs",SUMPRODUCT(--('Input| Projects'!$AD265="Yes"),'Calc| Overheads Allocation'!E$9,'Calc| Project Costs'!X265),IF('Input| Overheads'!$C$42="Internal labour",SUMPRODUCT(--('Input| Projects'!$AD265="Yes"),'Calc| Overheads Allocation'!E$9,'Calc| Project Costs'!X265,'Input| Projects'!$Y265),IF('Input| Overheads'!$C$42="DNSP defined",SUMPRODUCT(--('Input| Projects'!$AD265="Yes"),'Calc| Overheads Allocation'!E$62,'Input| Projects'!$AG265),""))),"")</f>
        <v>0</v>
      </c>
      <c r="AW265" s="186">
        <f>IFERROR(IF('Input| Overheads'!$C$42="Direct costs",SUMPRODUCT(--('Input| Projects'!$AD265="Yes"),'Calc| Overheads Allocation'!F$9,'Calc| Project Costs'!Y265),IF('Input| Overheads'!$C$42="Internal labour",SUMPRODUCT(--('Input| Projects'!$AD265="Yes"),'Calc| Overheads Allocation'!F$9,'Calc| Project Costs'!Y265,'Input| Projects'!$Y265),IF('Input| Overheads'!$C$42="DNSP defined",SUMPRODUCT(--('Input| Projects'!$AD265="Yes"),'Calc| Overheads Allocation'!F$62,'Input| Projects'!$AG265),""))),"")</f>
        <v>0</v>
      </c>
      <c r="AX265" s="186">
        <f>IFERROR(IF('Input| Overheads'!$C$42="Direct costs",SUMPRODUCT(--('Input| Projects'!$AD265="Yes"),'Calc| Overheads Allocation'!G$9,'Calc| Project Costs'!Z265),IF('Input| Overheads'!$C$42="Internal labour",SUMPRODUCT(--('Input| Projects'!$AD265="Yes"),'Calc| Overheads Allocation'!G$9,'Calc| Project Costs'!Z265,'Input| Projects'!$Y265),IF('Input| Overheads'!$C$42="DNSP defined",SUMPRODUCT(--('Input| Projects'!$AD265="Yes"),'Calc| Overheads Allocation'!G$62,'Input| Projects'!$AG265),""))),"")</f>
        <v>0</v>
      </c>
      <c r="AY265" s="186">
        <f>IFERROR(IF('Input| Overheads'!$C$42="Direct costs",SUMPRODUCT(--('Input| Projects'!$AD265="Yes"),'Calc| Overheads Allocation'!H$9,'Calc| Project Costs'!AA265),IF('Input| Overheads'!$C$42="Internal labour",SUMPRODUCT(--('Input| Projects'!$AD265="Yes"),'Calc| Overheads Allocation'!H$9,'Calc| Project Costs'!AA265,'Input| Projects'!$Y265),IF('Input| Overheads'!$C$42="DNSP defined",SUMPRODUCT(--('Input| Projects'!$AD265="Yes"),'Calc| Overheads Allocation'!H$62,'Input| Projects'!$AG265),""))),"")</f>
        <v>0</v>
      </c>
      <c r="AZ265" s="186">
        <f>IFERROR(IF('Input| Overheads'!$C$42="Direct costs",SUMPRODUCT(--('Input| Projects'!$AD265="Yes"),'Calc| Overheads Allocation'!I$9,'Calc| Project Costs'!AB265),IF('Input| Overheads'!$C$42="Internal labour",SUMPRODUCT(--('Input| Projects'!$AD265="Yes"),'Calc| Overheads Allocation'!I$9,'Calc| Project Costs'!AB265,'Input| Projects'!$Y265),IF('Input| Overheads'!$C$42="DNSP defined",SUMPRODUCT(--('Input| Projects'!$AD265="Yes"),'Calc| Overheads Allocation'!I$62,'Input| Projects'!$AG265),""))),"")</f>
        <v>0</v>
      </c>
      <c r="BA265" s="106"/>
      <c r="BB265" s="186">
        <f t="shared" si="158"/>
        <v>6011.5795500000013</v>
      </c>
      <c r="BC265" s="186">
        <f t="shared" si="159"/>
        <v>0</v>
      </c>
      <c r="BD265" s="186">
        <f t="shared" si="160"/>
        <v>0</v>
      </c>
      <c r="BE265" s="186">
        <f t="shared" si="137"/>
        <v>0</v>
      </c>
      <c r="BF265" s="186">
        <f t="shared" si="138"/>
        <v>0</v>
      </c>
      <c r="BG265" s="186">
        <f t="shared" si="139"/>
        <v>0</v>
      </c>
      <c r="BH265" s="186">
        <f t="shared" si="140"/>
        <v>0</v>
      </c>
      <c r="BI265" s="97"/>
      <c r="BJ265" s="186">
        <f t="shared" si="141"/>
        <v>0</v>
      </c>
      <c r="BK265" s="186" t="str">
        <f t="shared" si="142"/>
        <v/>
      </c>
      <c r="BL265" s="186" t="str">
        <f t="shared" si="143"/>
        <v/>
      </c>
      <c r="BM265" s="186" t="str">
        <f t="shared" si="144"/>
        <v/>
      </c>
      <c r="BN265" s="186" t="str">
        <f t="shared" si="145"/>
        <v/>
      </c>
      <c r="BO265" s="186" t="str">
        <f t="shared" si="146"/>
        <v/>
      </c>
      <c r="BP265" s="186" t="str">
        <f t="shared" si="147"/>
        <v/>
      </c>
      <c r="BQ265" s="97"/>
      <c r="BR265" s="186">
        <f t="shared" si="148"/>
        <v>15818.921150000002</v>
      </c>
      <c r="BS265" s="186">
        <f t="shared" si="149"/>
        <v>0</v>
      </c>
      <c r="BT265" s="222">
        <f t="shared" si="150"/>
        <v>0</v>
      </c>
      <c r="BU265" s="222">
        <f t="shared" si="151"/>
        <v>0</v>
      </c>
      <c r="BV265" s="222">
        <f t="shared" si="152"/>
        <v>0</v>
      </c>
      <c r="BW265" s="222">
        <f t="shared" si="153"/>
        <v>0</v>
      </c>
      <c r="BX265" s="222">
        <f t="shared" si="154"/>
        <v>0</v>
      </c>
      <c r="BY265" s="106"/>
      <c r="BZ265" s="197">
        <f>IF(SUMIF('Input| Projects'!$AS$8:$CP$8,"Dx",'Input| Projects'!$AS265:$CP265)=0,"",SUMIF('Input| Projects'!$AS$8:$CP$8,"Dx",'Input| Projects'!$AS265:$CP265))</f>
        <v>1</v>
      </c>
      <c r="CA265" s="197" t="str">
        <f>IF(SUMIF('Input| Projects'!$AS$8:$CP$8,"Tx",'Input| Projects'!$AS265:$CP265)=0,"",SUMIF('Input| Projects'!$AS$8:$CP$8,"Tx",'Input| Projects'!$AS265:$CP265))</f>
        <v/>
      </c>
      <c r="CB265" s="150" t="str">
        <f t="shared" si="161"/>
        <v/>
      </c>
    </row>
    <row r="266" spans="2:80" x14ac:dyDescent="0.2">
      <c r="B266" s="201">
        <f>IFERROR('Input| Projects'!B266,"")</f>
        <v>257</v>
      </c>
      <c r="C266" s="42" t="str">
        <f>IFERROR(IF('Input| Projects'!C266="","",'Input| Projects'!C266),"")</f>
        <v>REP LV OVERHEAD MAINS - REACTIVE (km)</v>
      </c>
      <c r="D266" s="42" t="str">
        <f>IFERROR(IF('Input| Projects'!D266="","",'Input| Projects'!D266),"")</f>
        <v>REP_04.04.01</v>
      </c>
      <c r="E266" s="104"/>
      <c r="F266" s="190">
        <f>IFERROR('Input| Projects'!I266*'Input| Escalations'!$K$19,"")</f>
        <v>2846.9670099999998</v>
      </c>
      <c r="G266" s="190">
        <f>IFERROR('Input| Projects'!J266*'Input| Escalations'!$K$19,"")</f>
        <v>0</v>
      </c>
      <c r="H266" s="190">
        <f>IFERROR('Input| Projects'!K266*'Input| Escalations'!$K$19,"")</f>
        <v>0</v>
      </c>
      <c r="I266" s="190">
        <f>IFERROR('Input| Projects'!L266*'Input| Escalations'!$K$19,"")</f>
        <v>0</v>
      </c>
      <c r="J266" s="190">
        <f>IFERROR('Input| Projects'!M266*'Input| Escalations'!$K$19,"")</f>
        <v>0</v>
      </c>
      <c r="K266" s="190">
        <f>IFERROR('Input| Projects'!N266*'Input| Escalations'!$K$19,"")</f>
        <v>0</v>
      </c>
      <c r="L266" s="190">
        <f>IFERROR('Input| Projects'!O266*'Input| Escalations'!$K$19,"")</f>
        <v>0</v>
      </c>
      <c r="M266" s="150" t="str">
        <f>IF(ABS(SUM(F266:L266)-(SUM('Input| Projects'!I266:O266)*'Input| Escalations'!$K$19))&lt;0.0000001,"",1)</f>
        <v/>
      </c>
      <c r="N266" s="192">
        <f>'Input| Projects'!$Y266*INDEX('Input| Escalations'!$H$33:$N$33,MATCH('Calc| Project Costs'!N$9,'Input| Escalations'!$H$23:$N$23,0))+'Input| Projects'!$Z266*INDEX('Input| Escalations'!$H$34:$N$34,MATCH('Calc| Project Costs'!N$9,'Input| Escalations'!$H$23:$N$23,0))+'Input| Projects'!$AA266*INDEX('Input| Escalations'!$H$35:$N$35,MATCH('Calc| Project Costs'!N$9,'Input| Escalations'!$H$23:$N$23,0))+1</f>
        <v>1</v>
      </c>
      <c r="O266" s="192">
        <f>'Input| Projects'!$Y266*INDEX('Input| Escalations'!$H$33:$N$33,MATCH('Calc| Project Costs'!O$9,'Input| Escalations'!$H$23:$N$23,0))+'Input| Projects'!$Z266*INDEX('Input| Escalations'!$H$34:$N$34,MATCH('Calc| Project Costs'!O$9,'Input| Escalations'!$H$23:$N$23,0))+'Input| Projects'!$AA266*INDEX('Input| Escalations'!$H$35:$N$35,MATCH('Calc| Project Costs'!O$9,'Input| Escalations'!$H$23:$N$23,0))+1</f>
        <v>1</v>
      </c>
      <c r="P266" s="192">
        <f>'Input| Projects'!$Y266*INDEX('Input| Escalations'!$H$33:$N$33,MATCH('Calc| Project Costs'!P$9,'Input| Escalations'!$H$23:$N$23,0))+'Input| Projects'!$Z266*INDEX('Input| Escalations'!$H$34:$N$34,MATCH('Calc| Project Costs'!P$9,'Input| Escalations'!$H$23:$N$23,0))+'Input| Projects'!$AA266*INDEX('Input| Escalations'!$H$35:$N$35,MATCH('Calc| Project Costs'!P$9,'Input| Escalations'!$H$23:$N$23,0))+1</f>
        <v>1</v>
      </c>
      <c r="Q266" s="192">
        <f>'Input| Projects'!$Y266*INDEX('Input| Escalations'!$H$33:$N$33,MATCH('Calc| Project Costs'!Q$9,'Input| Escalations'!$H$23:$N$23,0))+'Input| Projects'!$Z266*INDEX('Input| Escalations'!$H$34:$N$34,MATCH('Calc| Project Costs'!Q$9,'Input| Escalations'!$H$23:$N$23,0))+'Input| Projects'!$AA266*INDEX('Input| Escalations'!$H$35:$N$35,MATCH('Calc| Project Costs'!Q$9,'Input| Escalations'!$H$23:$N$23,0))+1</f>
        <v>1</v>
      </c>
      <c r="R266" s="192">
        <f>'Input| Projects'!$Y266*INDEX('Input| Escalations'!$H$33:$N$33,MATCH('Calc| Project Costs'!R$9,'Input| Escalations'!$H$23:$N$23,0))+'Input| Projects'!$Z266*INDEX('Input| Escalations'!$H$34:$N$34,MATCH('Calc| Project Costs'!R$9,'Input| Escalations'!$H$23:$N$23,0))+'Input| Projects'!$AA266*INDEX('Input| Escalations'!$H$35:$N$35,MATCH('Calc| Project Costs'!R$9,'Input| Escalations'!$H$23:$N$23,0))+1</f>
        <v>1</v>
      </c>
      <c r="S266" s="192">
        <f>'Input| Projects'!$Y266*INDEX('Input| Escalations'!$H$33:$N$33,MATCH('Calc| Project Costs'!S$9,'Input| Escalations'!$H$23:$N$23,0))+'Input| Projects'!$Z266*INDEX('Input| Escalations'!$H$34:$N$34,MATCH('Calc| Project Costs'!S$9,'Input| Escalations'!$H$23:$N$23,0))+'Input| Projects'!$AA266*INDEX('Input| Escalations'!$H$35:$N$35,MATCH('Calc| Project Costs'!S$9,'Input| Escalations'!$H$23:$N$23,0))+1</f>
        <v>1</v>
      </c>
      <c r="T266" s="192">
        <f>'Input| Projects'!$Y266*INDEX('Input| Escalations'!$H$33:$N$33,MATCH('Calc| Project Costs'!T$9,'Input| Escalations'!$H$23:$N$23,0))+'Input| Projects'!$Z266*INDEX('Input| Escalations'!$H$34:$N$34,MATCH('Calc| Project Costs'!T$9,'Input| Escalations'!$H$23:$N$23,0))+'Input| Projects'!$AA266*INDEX('Input| Escalations'!$H$35:$N$35,MATCH('Calc| Project Costs'!T$9,'Input| Escalations'!$H$23:$N$23,0))+1</f>
        <v>1</v>
      </c>
      <c r="U266" s="106"/>
      <c r="V266" s="186">
        <f t="shared" si="155"/>
        <v>2846.9670099999998</v>
      </c>
      <c r="W266" s="186">
        <f t="shared" si="156"/>
        <v>0</v>
      </c>
      <c r="X266" s="186">
        <f t="shared" si="157"/>
        <v>0</v>
      </c>
      <c r="Y266" s="186">
        <f t="shared" si="133"/>
        <v>0</v>
      </c>
      <c r="Z266" s="186">
        <f t="shared" si="134"/>
        <v>0</v>
      </c>
      <c r="AA266" s="186">
        <f t="shared" si="135"/>
        <v>0</v>
      </c>
      <c r="AB266" s="186">
        <f t="shared" si="136"/>
        <v>0</v>
      </c>
      <c r="AC266" s="106"/>
      <c r="AD266" s="186">
        <f>'Input| Projects'!Q266*N266*'Input| Escalations'!$K$19</f>
        <v>0</v>
      </c>
      <c r="AE266" s="186">
        <f>'Input| Projects'!R266*O266*'Input| Escalations'!$K$19</f>
        <v>0</v>
      </c>
      <c r="AF266" s="186">
        <f>'Input| Projects'!S266*P266*'Input| Escalations'!$K$19</f>
        <v>0</v>
      </c>
      <c r="AG266" s="186">
        <f>'Input| Projects'!T266*Q266*'Input| Escalations'!$K$19</f>
        <v>0</v>
      </c>
      <c r="AH266" s="186">
        <f>'Input| Projects'!U266*R266*'Input| Escalations'!$K$19</f>
        <v>0</v>
      </c>
      <c r="AI266" s="186">
        <f>'Input| Projects'!V266*S266*'Input| Escalations'!$K$19</f>
        <v>0</v>
      </c>
      <c r="AJ266" s="186">
        <f>'Input| Projects'!W266*T266*'Input| Escalations'!$K$19</f>
        <v>0</v>
      </c>
      <c r="AK266" s="106"/>
      <c r="AL266" s="186">
        <f>IFERROR(IF('Input| Overheads'!$C$42="Direct costs",SUMPRODUCT(--('Input| Projects'!$AC266="Yes"),'Calc| Overheads Allocation'!C$8,'Calc| Project Costs'!V266),IF('Input| Overheads'!$C$42="Internal labour",SUMPRODUCT(--('Input| Projects'!$AC266="Yes"),'Calc| Overheads Allocation'!C$8,'Calc| Project Costs'!V266,'Input| Projects'!$Y266),IF('Input| Overheads'!$C$42="DNSP defined",SUMPRODUCT(--('Input| Projects'!$AC266="Yes"),'Calc| Overheads Allocation'!C$61,'Input| Projects'!$AF266),""))),"")</f>
        <v>1024.2483099999999</v>
      </c>
      <c r="AM266" s="186">
        <f>IFERROR(IF('Input| Overheads'!$C$42="Direct costs",SUMPRODUCT(--('Input| Projects'!$AC266="Yes"),'Calc| Overheads Allocation'!D$8,'Calc| Project Costs'!W266),IF('Input| Overheads'!$C$42="Internal labour",SUMPRODUCT(--('Input| Projects'!$AC266="Yes"),'Calc| Overheads Allocation'!D$8,'Calc| Project Costs'!W266,'Input| Projects'!$Y266),IF('Input| Overheads'!$C$42="DNSP defined",SUMPRODUCT(--('Input| Projects'!$AC266="Yes"),'Calc| Overheads Allocation'!D$61,'Input| Projects'!$AF266),""))),"")</f>
        <v>0</v>
      </c>
      <c r="AN266" s="186">
        <f>IFERROR(IF('Input| Overheads'!$C$42="Direct costs",SUMPRODUCT(--('Input| Projects'!$AC266="Yes"),'Calc| Overheads Allocation'!E$8,'Calc| Project Costs'!X266),IF('Input| Overheads'!$C$42="Internal labour",SUMPRODUCT(--('Input| Projects'!$AC266="Yes"),'Calc| Overheads Allocation'!E$8,'Calc| Project Costs'!X266,'Input| Projects'!$Y266),IF('Input| Overheads'!$C$42="DNSP defined",SUMPRODUCT(--('Input| Projects'!$AC266="Yes"),'Calc| Overheads Allocation'!E$61,'Input| Projects'!$AF266),""))),"")</f>
        <v>0</v>
      </c>
      <c r="AO266" s="186">
        <f>IFERROR(IF('Input| Overheads'!$C$42="Direct costs",SUMPRODUCT(--('Input| Projects'!$AC266="Yes"),'Calc| Overheads Allocation'!F$8,'Calc| Project Costs'!Y266),IF('Input| Overheads'!$C$42="Internal labour",SUMPRODUCT(--('Input| Projects'!$AC266="Yes"),'Calc| Overheads Allocation'!F$8,'Calc| Project Costs'!Y266,'Input| Projects'!$Y266),IF('Input| Overheads'!$C$42="DNSP defined",SUMPRODUCT(--('Input| Projects'!$AC266="Yes"),'Calc| Overheads Allocation'!F$61,'Input| Projects'!$AF266),""))),"")</f>
        <v>0</v>
      </c>
      <c r="AP266" s="186">
        <f>IFERROR(IF('Input| Overheads'!$C$42="Direct costs",SUMPRODUCT(--('Input| Projects'!$AC266="Yes"),'Calc| Overheads Allocation'!G$8,'Calc| Project Costs'!Z266),IF('Input| Overheads'!$C$42="Internal labour",SUMPRODUCT(--('Input| Projects'!$AC266="Yes"),'Calc| Overheads Allocation'!G$8,'Calc| Project Costs'!Z266,'Input| Projects'!$Y266),IF('Input| Overheads'!$C$42="DNSP defined",SUMPRODUCT(--('Input| Projects'!$AC266="Yes"),'Calc| Overheads Allocation'!G$61,'Input| Projects'!$AF266),""))),"")</f>
        <v>0</v>
      </c>
      <c r="AQ266" s="186">
        <f>IFERROR(IF('Input| Overheads'!$C$42="Direct costs",SUMPRODUCT(--('Input| Projects'!$AC266="Yes"),'Calc| Overheads Allocation'!H$8,'Calc| Project Costs'!AA266),IF('Input| Overheads'!$C$42="Internal labour",SUMPRODUCT(--('Input| Projects'!$AC266="Yes"),'Calc| Overheads Allocation'!H$8,'Calc| Project Costs'!AA266,'Input| Projects'!$Y266),IF('Input| Overheads'!$C$42="DNSP defined",SUMPRODUCT(--('Input| Projects'!$AC266="Yes"),'Calc| Overheads Allocation'!H$61,'Input| Projects'!$AF266),""))),"")</f>
        <v>0</v>
      </c>
      <c r="AR266" s="186">
        <f>IFERROR(IF('Input| Overheads'!$C$42="Direct costs",SUMPRODUCT(--('Input| Projects'!$AC266="Yes"),'Calc| Overheads Allocation'!I$8,'Calc| Project Costs'!AB266),IF('Input| Overheads'!$C$42="Internal labour",SUMPRODUCT(--('Input| Projects'!$AC266="Yes"),'Calc| Overheads Allocation'!I$8,'Calc| Project Costs'!AB266,'Input| Projects'!$Y266),IF('Input| Overheads'!$C$42="DNSP defined",SUMPRODUCT(--('Input| Projects'!$AC266="Yes"),'Calc| Overheads Allocation'!I$61,'Input| Projects'!$AF266),""))),"")</f>
        <v>0</v>
      </c>
      <c r="AS266" s="106"/>
      <c r="AT266" s="186">
        <f>IFERROR(IF('Input| Overheads'!$C$42="Direct costs",SUMPRODUCT(--('Input| Projects'!$AD266="Yes"),'Calc| Overheads Allocation'!C$9,'Calc| Project Costs'!V266),IF('Input| Overheads'!$C$42="Internal labour",SUMPRODUCT(--('Input| Projects'!$AD266="Yes"),'Calc| Overheads Allocation'!C$9,'Calc| Project Costs'!V266,'Input| Projects'!$Y266),IF('Input| Overheads'!$C$42="DNSP defined",SUMPRODUCT(--('Input| Projects'!$AD266="Yes"),'Calc| Overheads Allocation'!C$62,'Input| Projects'!$AG266),""))),"")</f>
        <v>0</v>
      </c>
      <c r="AU266" s="186">
        <f>IFERROR(IF('Input| Overheads'!$C$42="Direct costs",SUMPRODUCT(--('Input| Projects'!$AD266="Yes"),'Calc| Overheads Allocation'!D$9,'Calc| Project Costs'!W266),IF('Input| Overheads'!$C$42="Internal labour",SUMPRODUCT(--('Input| Projects'!$AD266="Yes"),'Calc| Overheads Allocation'!D$9,'Calc| Project Costs'!W266,'Input| Projects'!$Y266),IF('Input| Overheads'!$C$42="DNSP defined",SUMPRODUCT(--('Input| Projects'!$AD266="Yes"),'Calc| Overheads Allocation'!D$62,'Input| Projects'!$AG266),""))),"")</f>
        <v>0</v>
      </c>
      <c r="AV266" s="186">
        <f>IFERROR(IF('Input| Overheads'!$C$42="Direct costs",SUMPRODUCT(--('Input| Projects'!$AD266="Yes"),'Calc| Overheads Allocation'!E$9,'Calc| Project Costs'!X266),IF('Input| Overheads'!$C$42="Internal labour",SUMPRODUCT(--('Input| Projects'!$AD266="Yes"),'Calc| Overheads Allocation'!E$9,'Calc| Project Costs'!X266,'Input| Projects'!$Y266),IF('Input| Overheads'!$C$42="DNSP defined",SUMPRODUCT(--('Input| Projects'!$AD266="Yes"),'Calc| Overheads Allocation'!E$62,'Input| Projects'!$AG266),""))),"")</f>
        <v>0</v>
      </c>
      <c r="AW266" s="186">
        <f>IFERROR(IF('Input| Overheads'!$C$42="Direct costs",SUMPRODUCT(--('Input| Projects'!$AD266="Yes"),'Calc| Overheads Allocation'!F$9,'Calc| Project Costs'!Y266),IF('Input| Overheads'!$C$42="Internal labour",SUMPRODUCT(--('Input| Projects'!$AD266="Yes"),'Calc| Overheads Allocation'!F$9,'Calc| Project Costs'!Y266,'Input| Projects'!$Y266),IF('Input| Overheads'!$C$42="DNSP defined",SUMPRODUCT(--('Input| Projects'!$AD266="Yes"),'Calc| Overheads Allocation'!F$62,'Input| Projects'!$AG266),""))),"")</f>
        <v>0</v>
      </c>
      <c r="AX266" s="186">
        <f>IFERROR(IF('Input| Overheads'!$C$42="Direct costs",SUMPRODUCT(--('Input| Projects'!$AD266="Yes"),'Calc| Overheads Allocation'!G$9,'Calc| Project Costs'!Z266),IF('Input| Overheads'!$C$42="Internal labour",SUMPRODUCT(--('Input| Projects'!$AD266="Yes"),'Calc| Overheads Allocation'!G$9,'Calc| Project Costs'!Z266,'Input| Projects'!$Y266),IF('Input| Overheads'!$C$42="DNSP defined",SUMPRODUCT(--('Input| Projects'!$AD266="Yes"),'Calc| Overheads Allocation'!G$62,'Input| Projects'!$AG266),""))),"")</f>
        <v>0</v>
      </c>
      <c r="AY266" s="186">
        <f>IFERROR(IF('Input| Overheads'!$C$42="Direct costs",SUMPRODUCT(--('Input| Projects'!$AD266="Yes"),'Calc| Overheads Allocation'!H$9,'Calc| Project Costs'!AA266),IF('Input| Overheads'!$C$42="Internal labour",SUMPRODUCT(--('Input| Projects'!$AD266="Yes"),'Calc| Overheads Allocation'!H$9,'Calc| Project Costs'!AA266,'Input| Projects'!$Y266),IF('Input| Overheads'!$C$42="DNSP defined",SUMPRODUCT(--('Input| Projects'!$AD266="Yes"),'Calc| Overheads Allocation'!H$62,'Input| Projects'!$AG266),""))),"")</f>
        <v>0</v>
      </c>
      <c r="AZ266" s="186">
        <f>IFERROR(IF('Input| Overheads'!$C$42="Direct costs",SUMPRODUCT(--('Input| Projects'!$AD266="Yes"),'Calc| Overheads Allocation'!I$9,'Calc| Project Costs'!AB266),IF('Input| Overheads'!$C$42="Internal labour",SUMPRODUCT(--('Input| Projects'!$AD266="Yes"),'Calc| Overheads Allocation'!I$9,'Calc| Project Costs'!AB266,'Input| Projects'!$Y266),IF('Input| Overheads'!$C$42="DNSP defined",SUMPRODUCT(--('Input| Projects'!$AD266="Yes"),'Calc| Overheads Allocation'!I$62,'Input| Projects'!$AG266),""))),"")</f>
        <v>0</v>
      </c>
      <c r="BA266" s="106"/>
      <c r="BB266" s="186">
        <f t="shared" si="158"/>
        <v>1024.2483099999999</v>
      </c>
      <c r="BC266" s="186">
        <f t="shared" si="159"/>
        <v>0</v>
      </c>
      <c r="BD266" s="186">
        <f t="shared" si="160"/>
        <v>0</v>
      </c>
      <c r="BE266" s="186">
        <f t="shared" si="137"/>
        <v>0</v>
      </c>
      <c r="BF266" s="186">
        <f t="shared" si="138"/>
        <v>0</v>
      </c>
      <c r="BG266" s="186">
        <f t="shared" si="139"/>
        <v>0</v>
      </c>
      <c r="BH266" s="186">
        <f t="shared" si="140"/>
        <v>0</v>
      </c>
      <c r="BI266" s="97"/>
      <c r="BJ266" s="186">
        <f t="shared" si="141"/>
        <v>0</v>
      </c>
      <c r="BK266" s="186" t="str">
        <f t="shared" si="142"/>
        <v/>
      </c>
      <c r="BL266" s="186" t="str">
        <f t="shared" si="143"/>
        <v/>
      </c>
      <c r="BM266" s="186" t="str">
        <f t="shared" si="144"/>
        <v/>
      </c>
      <c r="BN266" s="186" t="str">
        <f t="shared" si="145"/>
        <v/>
      </c>
      <c r="BO266" s="186" t="str">
        <f t="shared" si="146"/>
        <v/>
      </c>
      <c r="BP266" s="186" t="str">
        <f t="shared" si="147"/>
        <v/>
      </c>
      <c r="BQ266" s="97"/>
      <c r="BR266" s="186">
        <f t="shared" si="148"/>
        <v>3871.2153199999998</v>
      </c>
      <c r="BS266" s="186">
        <f t="shared" si="149"/>
        <v>0</v>
      </c>
      <c r="BT266" s="222">
        <f t="shared" si="150"/>
        <v>0</v>
      </c>
      <c r="BU266" s="222">
        <f t="shared" si="151"/>
        <v>0</v>
      </c>
      <c r="BV266" s="222">
        <f t="shared" si="152"/>
        <v>0</v>
      </c>
      <c r="BW266" s="222">
        <f t="shared" si="153"/>
        <v>0</v>
      </c>
      <c r="BX266" s="222">
        <f t="shared" si="154"/>
        <v>0</v>
      </c>
      <c r="BY266" s="106"/>
      <c r="BZ266" s="197">
        <f>IF(SUMIF('Input| Projects'!$AS$8:$CP$8,"Dx",'Input| Projects'!$AS266:$CP266)=0,"",SUMIF('Input| Projects'!$AS$8:$CP$8,"Dx",'Input| Projects'!$AS266:$CP266))</f>
        <v>1</v>
      </c>
      <c r="CA266" s="197" t="str">
        <f>IF(SUMIF('Input| Projects'!$AS$8:$CP$8,"Tx",'Input| Projects'!$AS266:$CP266)=0,"",SUMIF('Input| Projects'!$AS$8:$CP$8,"Tx",'Input| Projects'!$AS266:$CP266))</f>
        <v/>
      </c>
      <c r="CB266" s="150" t="str">
        <f t="shared" si="161"/>
        <v/>
      </c>
    </row>
    <row r="267" spans="2:80" x14ac:dyDescent="0.2">
      <c r="B267" s="201">
        <f>IFERROR('Input| Projects'!B267,"")</f>
        <v>258</v>
      </c>
      <c r="C267" s="42" t="str">
        <f>IFERROR(IF('Input| Projects'!C267="","",'Input| Projects'!C267),"")</f>
        <v>Replace 11/5kV Underground Mains (km)</v>
      </c>
      <c r="D267" s="42" t="str">
        <f>IFERROR(IF('Input| Projects'!D267="","",'Input| Projects'!D267),"")</f>
        <v>REP_04.04.02</v>
      </c>
      <c r="E267" s="104"/>
      <c r="F267" s="190">
        <f>IFERROR('Input| Projects'!I267*'Input| Escalations'!$K$19,"")</f>
        <v>66.048149999999993</v>
      </c>
      <c r="G267" s="190">
        <f>IFERROR('Input| Projects'!J267*'Input| Escalations'!$K$19,"")</f>
        <v>0</v>
      </c>
      <c r="H267" s="190">
        <f>IFERROR('Input| Projects'!K267*'Input| Escalations'!$K$19,"")</f>
        <v>0</v>
      </c>
      <c r="I267" s="190">
        <f>IFERROR('Input| Projects'!L267*'Input| Escalations'!$K$19,"")</f>
        <v>0</v>
      </c>
      <c r="J267" s="190">
        <f>IFERROR('Input| Projects'!M267*'Input| Escalations'!$K$19,"")</f>
        <v>0</v>
      </c>
      <c r="K267" s="190">
        <f>IFERROR('Input| Projects'!N267*'Input| Escalations'!$K$19,"")</f>
        <v>0</v>
      </c>
      <c r="L267" s="190">
        <f>IFERROR('Input| Projects'!O267*'Input| Escalations'!$K$19,"")</f>
        <v>0</v>
      </c>
      <c r="M267" s="150" t="str">
        <f>IF(ABS(SUM(F267:L267)-(SUM('Input| Projects'!I267:O267)*'Input| Escalations'!$K$19))&lt;0.0000001,"",1)</f>
        <v/>
      </c>
      <c r="N267" s="192">
        <f>'Input| Projects'!$Y267*INDEX('Input| Escalations'!$H$33:$N$33,MATCH('Calc| Project Costs'!N$9,'Input| Escalations'!$H$23:$N$23,0))+'Input| Projects'!$Z267*INDEX('Input| Escalations'!$H$34:$N$34,MATCH('Calc| Project Costs'!N$9,'Input| Escalations'!$H$23:$N$23,0))+'Input| Projects'!$AA267*INDEX('Input| Escalations'!$H$35:$N$35,MATCH('Calc| Project Costs'!N$9,'Input| Escalations'!$H$23:$N$23,0))+1</f>
        <v>1</v>
      </c>
      <c r="O267" s="192">
        <f>'Input| Projects'!$Y267*INDEX('Input| Escalations'!$H$33:$N$33,MATCH('Calc| Project Costs'!O$9,'Input| Escalations'!$H$23:$N$23,0))+'Input| Projects'!$Z267*INDEX('Input| Escalations'!$H$34:$N$34,MATCH('Calc| Project Costs'!O$9,'Input| Escalations'!$H$23:$N$23,0))+'Input| Projects'!$AA267*INDEX('Input| Escalations'!$H$35:$N$35,MATCH('Calc| Project Costs'!O$9,'Input| Escalations'!$H$23:$N$23,0))+1</f>
        <v>1</v>
      </c>
      <c r="P267" s="192">
        <f>'Input| Projects'!$Y267*INDEX('Input| Escalations'!$H$33:$N$33,MATCH('Calc| Project Costs'!P$9,'Input| Escalations'!$H$23:$N$23,0))+'Input| Projects'!$Z267*INDEX('Input| Escalations'!$H$34:$N$34,MATCH('Calc| Project Costs'!P$9,'Input| Escalations'!$H$23:$N$23,0))+'Input| Projects'!$AA267*INDEX('Input| Escalations'!$H$35:$N$35,MATCH('Calc| Project Costs'!P$9,'Input| Escalations'!$H$23:$N$23,0))+1</f>
        <v>1</v>
      </c>
      <c r="Q267" s="192">
        <f>'Input| Projects'!$Y267*INDEX('Input| Escalations'!$H$33:$N$33,MATCH('Calc| Project Costs'!Q$9,'Input| Escalations'!$H$23:$N$23,0))+'Input| Projects'!$Z267*INDEX('Input| Escalations'!$H$34:$N$34,MATCH('Calc| Project Costs'!Q$9,'Input| Escalations'!$H$23:$N$23,0))+'Input| Projects'!$AA267*INDEX('Input| Escalations'!$H$35:$N$35,MATCH('Calc| Project Costs'!Q$9,'Input| Escalations'!$H$23:$N$23,0))+1</f>
        <v>1</v>
      </c>
      <c r="R267" s="192">
        <f>'Input| Projects'!$Y267*INDEX('Input| Escalations'!$H$33:$N$33,MATCH('Calc| Project Costs'!R$9,'Input| Escalations'!$H$23:$N$23,0))+'Input| Projects'!$Z267*INDEX('Input| Escalations'!$H$34:$N$34,MATCH('Calc| Project Costs'!R$9,'Input| Escalations'!$H$23:$N$23,0))+'Input| Projects'!$AA267*INDEX('Input| Escalations'!$H$35:$N$35,MATCH('Calc| Project Costs'!R$9,'Input| Escalations'!$H$23:$N$23,0))+1</f>
        <v>1</v>
      </c>
      <c r="S267" s="192">
        <f>'Input| Projects'!$Y267*INDEX('Input| Escalations'!$H$33:$N$33,MATCH('Calc| Project Costs'!S$9,'Input| Escalations'!$H$23:$N$23,0))+'Input| Projects'!$Z267*INDEX('Input| Escalations'!$H$34:$N$34,MATCH('Calc| Project Costs'!S$9,'Input| Escalations'!$H$23:$N$23,0))+'Input| Projects'!$AA267*INDEX('Input| Escalations'!$H$35:$N$35,MATCH('Calc| Project Costs'!S$9,'Input| Escalations'!$H$23:$N$23,0))+1</f>
        <v>1</v>
      </c>
      <c r="T267" s="192">
        <f>'Input| Projects'!$Y267*INDEX('Input| Escalations'!$H$33:$N$33,MATCH('Calc| Project Costs'!T$9,'Input| Escalations'!$H$23:$N$23,0))+'Input| Projects'!$Z267*INDEX('Input| Escalations'!$H$34:$N$34,MATCH('Calc| Project Costs'!T$9,'Input| Escalations'!$H$23:$N$23,0))+'Input| Projects'!$AA267*INDEX('Input| Escalations'!$H$35:$N$35,MATCH('Calc| Project Costs'!T$9,'Input| Escalations'!$H$23:$N$23,0))+1</f>
        <v>1</v>
      </c>
      <c r="U267" s="106"/>
      <c r="V267" s="186">
        <f t="shared" si="155"/>
        <v>66.048149999999993</v>
      </c>
      <c r="W267" s="186">
        <f t="shared" si="156"/>
        <v>0</v>
      </c>
      <c r="X267" s="186">
        <f t="shared" si="157"/>
        <v>0</v>
      </c>
      <c r="Y267" s="186">
        <f t="shared" si="133"/>
        <v>0</v>
      </c>
      <c r="Z267" s="186">
        <f t="shared" si="134"/>
        <v>0</v>
      </c>
      <c r="AA267" s="186">
        <f t="shared" si="135"/>
        <v>0</v>
      </c>
      <c r="AB267" s="186">
        <f t="shared" si="136"/>
        <v>0</v>
      </c>
      <c r="AC267" s="106"/>
      <c r="AD267" s="186">
        <f>'Input| Projects'!Q267*N267*'Input| Escalations'!$K$19</f>
        <v>0</v>
      </c>
      <c r="AE267" s="186">
        <f>'Input| Projects'!R267*O267*'Input| Escalations'!$K$19</f>
        <v>0</v>
      </c>
      <c r="AF267" s="186">
        <f>'Input| Projects'!S267*P267*'Input| Escalations'!$K$19</f>
        <v>0</v>
      </c>
      <c r="AG267" s="186">
        <f>'Input| Projects'!T267*Q267*'Input| Escalations'!$K$19</f>
        <v>0</v>
      </c>
      <c r="AH267" s="186">
        <f>'Input| Projects'!U267*R267*'Input| Escalations'!$K$19</f>
        <v>0</v>
      </c>
      <c r="AI267" s="186">
        <f>'Input| Projects'!V267*S267*'Input| Escalations'!$K$19</f>
        <v>0</v>
      </c>
      <c r="AJ267" s="186">
        <f>'Input| Projects'!W267*T267*'Input| Escalations'!$K$19</f>
        <v>0</v>
      </c>
      <c r="AK267" s="106"/>
      <c r="AL267" s="186">
        <f>IFERROR(IF('Input| Overheads'!$C$42="Direct costs",SUMPRODUCT(--('Input| Projects'!$AC267="Yes"),'Calc| Overheads Allocation'!C$8,'Calc| Project Costs'!V267),IF('Input| Overheads'!$C$42="Internal labour",SUMPRODUCT(--('Input| Projects'!$AC267="Yes"),'Calc| Overheads Allocation'!C$8,'Calc| Project Costs'!V267,'Input| Projects'!$Y267),IF('Input| Overheads'!$C$42="DNSP defined",SUMPRODUCT(--('Input| Projects'!$AC267="Yes"),'Calc| Overheads Allocation'!C$61,'Input| Projects'!$AF267),""))),"")</f>
        <v>14.808819999999999</v>
      </c>
      <c r="AM267" s="186">
        <f>IFERROR(IF('Input| Overheads'!$C$42="Direct costs",SUMPRODUCT(--('Input| Projects'!$AC267="Yes"),'Calc| Overheads Allocation'!D$8,'Calc| Project Costs'!W267),IF('Input| Overheads'!$C$42="Internal labour",SUMPRODUCT(--('Input| Projects'!$AC267="Yes"),'Calc| Overheads Allocation'!D$8,'Calc| Project Costs'!W267,'Input| Projects'!$Y267),IF('Input| Overheads'!$C$42="DNSP defined",SUMPRODUCT(--('Input| Projects'!$AC267="Yes"),'Calc| Overheads Allocation'!D$61,'Input| Projects'!$AF267),""))),"")</f>
        <v>0</v>
      </c>
      <c r="AN267" s="186">
        <f>IFERROR(IF('Input| Overheads'!$C$42="Direct costs",SUMPRODUCT(--('Input| Projects'!$AC267="Yes"),'Calc| Overheads Allocation'!E$8,'Calc| Project Costs'!X267),IF('Input| Overheads'!$C$42="Internal labour",SUMPRODUCT(--('Input| Projects'!$AC267="Yes"),'Calc| Overheads Allocation'!E$8,'Calc| Project Costs'!X267,'Input| Projects'!$Y267),IF('Input| Overheads'!$C$42="DNSP defined",SUMPRODUCT(--('Input| Projects'!$AC267="Yes"),'Calc| Overheads Allocation'!E$61,'Input| Projects'!$AF267),""))),"")</f>
        <v>0</v>
      </c>
      <c r="AO267" s="186">
        <f>IFERROR(IF('Input| Overheads'!$C$42="Direct costs",SUMPRODUCT(--('Input| Projects'!$AC267="Yes"),'Calc| Overheads Allocation'!F$8,'Calc| Project Costs'!Y267),IF('Input| Overheads'!$C$42="Internal labour",SUMPRODUCT(--('Input| Projects'!$AC267="Yes"),'Calc| Overheads Allocation'!F$8,'Calc| Project Costs'!Y267,'Input| Projects'!$Y267),IF('Input| Overheads'!$C$42="DNSP defined",SUMPRODUCT(--('Input| Projects'!$AC267="Yes"),'Calc| Overheads Allocation'!F$61,'Input| Projects'!$AF267),""))),"")</f>
        <v>0</v>
      </c>
      <c r="AP267" s="186">
        <f>IFERROR(IF('Input| Overheads'!$C$42="Direct costs",SUMPRODUCT(--('Input| Projects'!$AC267="Yes"),'Calc| Overheads Allocation'!G$8,'Calc| Project Costs'!Z267),IF('Input| Overheads'!$C$42="Internal labour",SUMPRODUCT(--('Input| Projects'!$AC267="Yes"),'Calc| Overheads Allocation'!G$8,'Calc| Project Costs'!Z267,'Input| Projects'!$Y267),IF('Input| Overheads'!$C$42="DNSP defined",SUMPRODUCT(--('Input| Projects'!$AC267="Yes"),'Calc| Overheads Allocation'!G$61,'Input| Projects'!$AF267),""))),"")</f>
        <v>0</v>
      </c>
      <c r="AQ267" s="186">
        <f>IFERROR(IF('Input| Overheads'!$C$42="Direct costs",SUMPRODUCT(--('Input| Projects'!$AC267="Yes"),'Calc| Overheads Allocation'!H$8,'Calc| Project Costs'!AA267),IF('Input| Overheads'!$C$42="Internal labour",SUMPRODUCT(--('Input| Projects'!$AC267="Yes"),'Calc| Overheads Allocation'!H$8,'Calc| Project Costs'!AA267,'Input| Projects'!$Y267),IF('Input| Overheads'!$C$42="DNSP defined",SUMPRODUCT(--('Input| Projects'!$AC267="Yes"),'Calc| Overheads Allocation'!H$61,'Input| Projects'!$AF267),""))),"")</f>
        <v>0</v>
      </c>
      <c r="AR267" s="186">
        <f>IFERROR(IF('Input| Overheads'!$C$42="Direct costs",SUMPRODUCT(--('Input| Projects'!$AC267="Yes"),'Calc| Overheads Allocation'!I$8,'Calc| Project Costs'!AB267),IF('Input| Overheads'!$C$42="Internal labour",SUMPRODUCT(--('Input| Projects'!$AC267="Yes"),'Calc| Overheads Allocation'!I$8,'Calc| Project Costs'!AB267,'Input| Projects'!$Y267),IF('Input| Overheads'!$C$42="DNSP defined",SUMPRODUCT(--('Input| Projects'!$AC267="Yes"),'Calc| Overheads Allocation'!I$61,'Input| Projects'!$AF267),""))),"")</f>
        <v>0</v>
      </c>
      <c r="AS267" s="106"/>
      <c r="AT267" s="186">
        <f>IFERROR(IF('Input| Overheads'!$C$42="Direct costs",SUMPRODUCT(--('Input| Projects'!$AD267="Yes"),'Calc| Overheads Allocation'!C$9,'Calc| Project Costs'!V267),IF('Input| Overheads'!$C$42="Internal labour",SUMPRODUCT(--('Input| Projects'!$AD267="Yes"),'Calc| Overheads Allocation'!C$9,'Calc| Project Costs'!V267,'Input| Projects'!$Y267),IF('Input| Overheads'!$C$42="DNSP defined",SUMPRODUCT(--('Input| Projects'!$AD267="Yes"),'Calc| Overheads Allocation'!C$62,'Input| Projects'!$AG267),""))),"")</f>
        <v>0</v>
      </c>
      <c r="AU267" s="186">
        <f>IFERROR(IF('Input| Overheads'!$C$42="Direct costs",SUMPRODUCT(--('Input| Projects'!$AD267="Yes"),'Calc| Overheads Allocation'!D$9,'Calc| Project Costs'!W267),IF('Input| Overheads'!$C$42="Internal labour",SUMPRODUCT(--('Input| Projects'!$AD267="Yes"),'Calc| Overheads Allocation'!D$9,'Calc| Project Costs'!W267,'Input| Projects'!$Y267),IF('Input| Overheads'!$C$42="DNSP defined",SUMPRODUCT(--('Input| Projects'!$AD267="Yes"),'Calc| Overheads Allocation'!D$62,'Input| Projects'!$AG267),""))),"")</f>
        <v>0</v>
      </c>
      <c r="AV267" s="186">
        <f>IFERROR(IF('Input| Overheads'!$C$42="Direct costs",SUMPRODUCT(--('Input| Projects'!$AD267="Yes"),'Calc| Overheads Allocation'!E$9,'Calc| Project Costs'!X267),IF('Input| Overheads'!$C$42="Internal labour",SUMPRODUCT(--('Input| Projects'!$AD267="Yes"),'Calc| Overheads Allocation'!E$9,'Calc| Project Costs'!X267,'Input| Projects'!$Y267),IF('Input| Overheads'!$C$42="DNSP defined",SUMPRODUCT(--('Input| Projects'!$AD267="Yes"),'Calc| Overheads Allocation'!E$62,'Input| Projects'!$AG267),""))),"")</f>
        <v>0</v>
      </c>
      <c r="AW267" s="186">
        <f>IFERROR(IF('Input| Overheads'!$C$42="Direct costs",SUMPRODUCT(--('Input| Projects'!$AD267="Yes"),'Calc| Overheads Allocation'!F$9,'Calc| Project Costs'!Y267),IF('Input| Overheads'!$C$42="Internal labour",SUMPRODUCT(--('Input| Projects'!$AD267="Yes"),'Calc| Overheads Allocation'!F$9,'Calc| Project Costs'!Y267,'Input| Projects'!$Y267),IF('Input| Overheads'!$C$42="DNSP defined",SUMPRODUCT(--('Input| Projects'!$AD267="Yes"),'Calc| Overheads Allocation'!F$62,'Input| Projects'!$AG267),""))),"")</f>
        <v>0</v>
      </c>
      <c r="AX267" s="186">
        <f>IFERROR(IF('Input| Overheads'!$C$42="Direct costs",SUMPRODUCT(--('Input| Projects'!$AD267="Yes"),'Calc| Overheads Allocation'!G$9,'Calc| Project Costs'!Z267),IF('Input| Overheads'!$C$42="Internal labour",SUMPRODUCT(--('Input| Projects'!$AD267="Yes"),'Calc| Overheads Allocation'!G$9,'Calc| Project Costs'!Z267,'Input| Projects'!$Y267),IF('Input| Overheads'!$C$42="DNSP defined",SUMPRODUCT(--('Input| Projects'!$AD267="Yes"),'Calc| Overheads Allocation'!G$62,'Input| Projects'!$AG267),""))),"")</f>
        <v>0</v>
      </c>
      <c r="AY267" s="186">
        <f>IFERROR(IF('Input| Overheads'!$C$42="Direct costs",SUMPRODUCT(--('Input| Projects'!$AD267="Yes"),'Calc| Overheads Allocation'!H$9,'Calc| Project Costs'!AA267),IF('Input| Overheads'!$C$42="Internal labour",SUMPRODUCT(--('Input| Projects'!$AD267="Yes"),'Calc| Overheads Allocation'!H$9,'Calc| Project Costs'!AA267,'Input| Projects'!$Y267),IF('Input| Overheads'!$C$42="DNSP defined",SUMPRODUCT(--('Input| Projects'!$AD267="Yes"),'Calc| Overheads Allocation'!H$62,'Input| Projects'!$AG267),""))),"")</f>
        <v>0</v>
      </c>
      <c r="AZ267" s="186">
        <f>IFERROR(IF('Input| Overheads'!$C$42="Direct costs",SUMPRODUCT(--('Input| Projects'!$AD267="Yes"),'Calc| Overheads Allocation'!I$9,'Calc| Project Costs'!AB267),IF('Input| Overheads'!$C$42="Internal labour",SUMPRODUCT(--('Input| Projects'!$AD267="Yes"),'Calc| Overheads Allocation'!I$9,'Calc| Project Costs'!AB267,'Input| Projects'!$Y267),IF('Input| Overheads'!$C$42="DNSP defined",SUMPRODUCT(--('Input| Projects'!$AD267="Yes"),'Calc| Overheads Allocation'!I$62,'Input| Projects'!$AG267),""))),"")</f>
        <v>0</v>
      </c>
      <c r="BA267" s="106"/>
      <c r="BB267" s="186">
        <f t="shared" si="158"/>
        <v>14.808819999999999</v>
      </c>
      <c r="BC267" s="186">
        <f t="shared" si="159"/>
        <v>0</v>
      </c>
      <c r="BD267" s="186">
        <f t="shared" si="160"/>
        <v>0</v>
      </c>
      <c r="BE267" s="186">
        <f t="shared" si="137"/>
        <v>0</v>
      </c>
      <c r="BF267" s="186">
        <f t="shared" si="138"/>
        <v>0</v>
      </c>
      <c r="BG267" s="186">
        <f t="shared" si="139"/>
        <v>0</v>
      </c>
      <c r="BH267" s="186">
        <f t="shared" si="140"/>
        <v>0</v>
      </c>
      <c r="BI267" s="97"/>
      <c r="BJ267" s="186">
        <f t="shared" si="141"/>
        <v>0</v>
      </c>
      <c r="BK267" s="186" t="str">
        <f t="shared" si="142"/>
        <v/>
      </c>
      <c r="BL267" s="186" t="str">
        <f t="shared" si="143"/>
        <v/>
      </c>
      <c r="BM267" s="186" t="str">
        <f t="shared" si="144"/>
        <v/>
      </c>
      <c r="BN267" s="186" t="str">
        <f t="shared" si="145"/>
        <v/>
      </c>
      <c r="BO267" s="186" t="str">
        <f t="shared" si="146"/>
        <v/>
      </c>
      <c r="BP267" s="186" t="str">
        <f t="shared" si="147"/>
        <v/>
      </c>
      <c r="BQ267" s="97"/>
      <c r="BR267" s="186">
        <f t="shared" si="148"/>
        <v>80.85696999999999</v>
      </c>
      <c r="BS267" s="186">
        <f t="shared" si="149"/>
        <v>0</v>
      </c>
      <c r="BT267" s="222">
        <f t="shared" si="150"/>
        <v>0</v>
      </c>
      <c r="BU267" s="222">
        <f t="shared" si="151"/>
        <v>0</v>
      </c>
      <c r="BV267" s="222">
        <f t="shared" si="152"/>
        <v>0</v>
      </c>
      <c r="BW267" s="222">
        <f t="shared" si="153"/>
        <v>0</v>
      </c>
      <c r="BX267" s="222">
        <f t="shared" si="154"/>
        <v>0</v>
      </c>
      <c r="BY267" s="106"/>
      <c r="BZ267" s="197">
        <f>IF(SUMIF('Input| Projects'!$AS$8:$CP$8,"Dx",'Input| Projects'!$AS267:$CP267)=0,"",SUMIF('Input| Projects'!$AS$8:$CP$8,"Dx",'Input| Projects'!$AS267:$CP267))</f>
        <v>1</v>
      </c>
      <c r="CA267" s="197" t="str">
        <f>IF(SUMIF('Input| Projects'!$AS$8:$CP$8,"Tx",'Input| Projects'!$AS267:$CP267)=0,"",SUMIF('Input| Projects'!$AS$8:$CP$8,"Tx",'Input| Projects'!$AS267:$CP267))</f>
        <v/>
      </c>
      <c r="CB267" s="150" t="str">
        <f t="shared" si="161"/>
        <v/>
      </c>
    </row>
    <row r="268" spans="2:80" x14ac:dyDescent="0.2">
      <c r="B268" s="201">
        <f>IFERROR('Input| Projects'!B268,"")</f>
        <v>259</v>
      </c>
      <c r="C268" s="42" t="str">
        <f>IFERROR(IF('Input| Projects'!C268="","",'Input| Projects'!C268),"")</f>
        <v>Replace 11/5kV Underground Mains (km)</v>
      </c>
      <c r="D268" s="42" t="str">
        <f>IFERROR(IF('Input| Projects'!D268="","",'Input| Projects'!D268),"")</f>
        <v>REP_04.04.02</v>
      </c>
      <c r="E268" s="104"/>
      <c r="F268" s="190">
        <f>IFERROR('Input| Projects'!I268*'Input| Escalations'!$K$19,"")</f>
        <v>13720.16186</v>
      </c>
      <c r="G268" s="190">
        <f>IFERROR('Input| Projects'!J268*'Input| Escalations'!$K$19,"")</f>
        <v>0</v>
      </c>
      <c r="H268" s="190">
        <f>IFERROR('Input| Projects'!K268*'Input| Escalations'!$K$19,"")</f>
        <v>0</v>
      </c>
      <c r="I268" s="190">
        <f>IFERROR('Input| Projects'!L268*'Input| Escalations'!$K$19,"")</f>
        <v>0</v>
      </c>
      <c r="J268" s="190">
        <f>IFERROR('Input| Projects'!M268*'Input| Escalations'!$K$19,"")</f>
        <v>0</v>
      </c>
      <c r="K268" s="190">
        <f>IFERROR('Input| Projects'!N268*'Input| Escalations'!$K$19,"")</f>
        <v>0</v>
      </c>
      <c r="L268" s="190">
        <f>IFERROR('Input| Projects'!O268*'Input| Escalations'!$K$19,"")</f>
        <v>0</v>
      </c>
      <c r="M268" s="150" t="str">
        <f>IF(ABS(SUM(F268:L268)-(SUM('Input| Projects'!I268:O268)*'Input| Escalations'!$K$19))&lt;0.0000001,"",1)</f>
        <v/>
      </c>
      <c r="N268" s="192">
        <f>'Input| Projects'!$Y268*INDEX('Input| Escalations'!$H$33:$N$33,MATCH('Calc| Project Costs'!N$9,'Input| Escalations'!$H$23:$N$23,0))+'Input| Projects'!$Z268*INDEX('Input| Escalations'!$H$34:$N$34,MATCH('Calc| Project Costs'!N$9,'Input| Escalations'!$H$23:$N$23,0))+'Input| Projects'!$AA268*INDEX('Input| Escalations'!$H$35:$N$35,MATCH('Calc| Project Costs'!N$9,'Input| Escalations'!$H$23:$N$23,0))+1</f>
        <v>1</v>
      </c>
      <c r="O268" s="192">
        <f>'Input| Projects'!$Y268*INDEX('Input| Escalations'!$H$33:$N$33,MATCH('Calc| Project Costs'!O$9,'Input| Escalations'!$H$23:$N$23,0))+'Input| Projects'!$Z268*INDEX('Input| Escalations'!$H$34:$N$34,MATCH('Calc| Project Costs'!O$9,'Input| Escalations'!$H$23:$N$23,0))+'Input| Projects'!$AA268*INDEX('Input| Escalations'!$H$35:$N$35,MATCH('Calc| Project Costs'!O$9,'Input| Escalations'!$H$23:$N$23,0))+1</f>
        <v>1</v>
      </c>
      <c r="P268" s="192">
        <f>'Input| Projects'!$Y268*INDEX('Input| Escalations'!$H$33:$N$33,MATCH('Calc| Project Costs'!P$9,'Input| Escalations'!$H$23:$N$23,0))+'Input| Projects'!$Z268*INDEX('Input| Escalations'!$H$34:$N$34,MATCH('Calc| Project Costs'!P$9,'Input| Escalations'!$H$23:$N$23,0))+'Input| Projects'!$AA268*INDEX('Input| Escalations'!$H$35:$N$35,MATCH('Calc| Project Costs'!P$9,'Input| Escalations'!$H$23:$N$23,0))+1</f>
        <v>1</v>
      </c>
      <c r="Q268" s="192">
        <f>'Input| Projects'!$Y268*INDEX('Input| Escalations'!$H$33:$N$33,MATCH('Calc| Project Costs'!Q$9,'Input| Escalations'!$H$23:$N$23,0))+'Input| Projects'!$Z268*INDEX('Input| Escalations'!$H$34:$N$34,MATCH('Calc| Project Costs'!Q$9,'Input| Escalations'!$H$23:$N$23,0))+'Input| Projects'!$AA268*INDEX('Input| Escalations'!$H$35:$N$35,MATCH('Calc| Project Costs'!Q$9,'Input| Escalations'!$H$23:$N$23,0))+1</f>
        <v>1</v>
      </c>
      <c r="R268" s="192">
        <f>'Input| Projects'!$Y268*INDEX('Input| Escalations'!$H$33:$N$33,MATCH('Calc| Project Costs'!R$9,'Input| Escalations'!$H$23:$N$23,0))+'Input| Projects'!$Z268*INDEX('Input| Escalations'!$H$34:$N$34,MATCH('Calc| Project Costs'!R$9,'Input| Escalations'!$H$23:$N$23,0))+'Input| Projects'!$AA268*INDEX('Input| Escalations'!$H$35:$N$35,MATCH('Calc| Project Costs'!R$9,'Input| Escalations'!$H$23:$N$23,0))+1</f>
        <v>1</v>
      </c>
      <c r="S268" s="192">
        <f>'Input| Projects'!$Y268*INDEX('Input| Escalations'!$H$33:$N$33,MATCH('Calc| Project Costs'!S$9,'Input| Escalations'!$H$23:$N$23,0))+'Input| Projects'!$Z268*INDEX('Input| Escalations'!$H$34:$N$34,MATCH('Calc| Project Costs'!S$9,'Input| Escalations'!$H$23:$N$23,0))+'Input| Projects'!$AA268*INDEX('Input| Escalations'!$H$35:$N$35,MATCH('Calc| Project Costs'!S$9,'Input| Escalations'!$H$23:$N$23,0))+1</f>
        <v>1</v>
      </c>
      <c r="T268" s="192">
        <f>'Input| Projects'!$Y268*INDEX('Input| Escalations'!$H$33:$N$33,MATCH('Calc| Project Costs'!T$9,'Input| Escalations'!$H$23:$N$23,0))+'Input| Projects'!$Z268*INDEX('Input| Escalations'!$H$34:$N$34,MATCH('Calc| Project Costs'!T$9,'Input| Escalations'!$H$23:$N$23,0))+'Input| Projects'!$AA268*INDEX('Input| Escalations'!$H$35:$N$35,MATCH('Calc| Project Costs'!T$9,'Input| Escalations'!$H$23:$N$23,0))+1</f>
        <v>1</v>
      </c>
      <c r="U268" s="106"/>
      <c r="V268" s="186">
        <f t="shared" si="155"/>
        <v>13720.16186</v>
      </c>
      <c r="W268" s="186">
        <f t="shared" si="156"/>
        <v>0</v>
      </c>
      <c r="X268" s="186">
        <f t="shared" si="157"/>
        <v>0</v>
      </c>
      <c r="Y268" s="186">
        <f t="shared" si="133"/>
        <v>0</v>
      </c>
      <c r="Z268" s="186">
        <f t="shared" si="134"/>
        <v>0</v>
      </c>
      <c r="AA268" s="186">
        <f t="shared" si="135"/>
        <v>0</v>
      </c>
      <c r="AB268" s="186">
        <f t="shared" si="136"/>
        <v>0</v>
      </c>
      <c r="AC268" s="106"/>
      <c r="AD268" s="186">
        <f>'Input| Projects'!Q268*N268*'Input| Escalations'!$K$19</f>
        <v>0</v>
      </c>
      <c r="AE268" s="186">
        <f>'Input| Projects'!R268*O268*'Input| Escalations'!$K$19</f>
        <v>0</v>
      </c>
      <c r="AF268" s="186">
        <f>'Input| Projects'!S268*P268*'Input| Escalations'!$K$19</f>
        <v>0</v>
      </c>
      <c r="AG268" s="186">
        <f>'Input| Projects'!T268*Q268*'Input| Escalations'!$K$19</f>
        <v>0</v>
      </c>
      <c r="AH268" s="186">
        <f>'Input| Projects'!U268*R268*'Input| Escalations'!$K$19</f>
        <v>0</v>
      </c>
      <c r="AI268" s="186">
        <f>'Input| Projects'!V268*S268*'Input| Escalations'!$K$19</f>
        <v>0</v>
      </c>
      <c r="AJ268" s="186">
        <f>'Input| Projects'!W268*T268*'Input| Escalations'!$K$19</f>
        <v>0</v>
      </c>
      <c r="AK268" s="106"/>
      <c r="AL268" s="186">
        <f>IFERROR(IF('Input| Overheads'!$C$42="Direct costs",SUMPRODUCT(--('Input| Projects'!$AC268="Yes"),'Calc| Overheads Allocation'!C$8,'Calc| Project Costs'!V268),IF('Input| Overheads'!$C$42="Internal labour",SUMPRODUCT(--('Input| Projects'!$AC268="Yes"),'Calc| Overheads Allocation'!C$8,'Calc| Project Costs'!V268,'Input| Projects'!$Y268),IF('Input| Overheads'!$C$42="DNSP defined",SUMPRODUCT(--('Input| Projects'!$AC268="Yes"),'Calc| Overheads Allocation'!C$61,'Input| Projects'!$AF268),""))),"")</f>
        <v>4562.4391499999992</v>
      </c>
      <c r="AM268" s="186">
        <f>IFERROR(IF('Input| Overheads'!$C$42="Direct costs",SUMPRODUCT(--('Input| Projects'!$AC268="Yes"),'Calc| Overheads Allocation'!D$8,'Calc| Project Costs'!W268),IF('Input| Overheads'!$C$42="Internal labour",SUMPRODUCT(--('Input| Projects'!$AC268="Yes"),'Calc| Overheads Allocation'!D$8,'Calc| Project Costs'!W268,'Input| Projects'!$Y268),IF('Input| Overheads'!$C$42="DNSP defined",SUMPRODUCT(--('Input| Projects'!$AC268="Yes"),'Calc| Overheads Allocation'!D$61,'Input| Projects'!$AF268),""))),"")</f>
        <v>0</v>
      </c>
      <c r="AN268" s="186">
        <f>IFERROR(IF('Input| Overheads'!$C$42="Direct costs",SUMPRODUCT(--('Input| Projects'!$AC268="Yes"),'Calc| Overheads Allocation'!E$8,'Calc| Project Costs'!X268),IF('Input| Overheads'!$C$42="Internal labour",SUMPRODUCT(--('Input| Projects'!$AC268="Yes"),'Calc| Overheads Allocation'!E$8,'Calc| Project Costs'!X268,'Input| Projects'!$Y268),IF('Input| Overheads'!$C$42="DNSP defined",SUMPRODUCT(--('Input| Projects'!$AC268="Yes"),'Calc| Overheads Allocation'!E$61,'Input| Projects'!$AF268),""))),"")</f>
        <v>0</v>
      </c>
      <c r="AO268" s="186">
        <f>IFERROR(IF('Input| Overheads'!$C$42="Direct costs",SUMPRODUCT(--('Input| Projects'!$AC268="Yes"),'Calc| Overheads Allocation'!F$8,'Calc| Project Costs'!Y268),IF('Input| Overheads'!$C$42="Internal labour",SUMPRODUCT(--('Input| Projects'!$AC268="Yes"),'Calc| Overheads Allocation'!F$8,'Calc| Project Costs'!Y268,'Input| Projects'!$Y268),IF('Input| Overheads'!$C$42="DNSP defined",SUMPRODUCT(--('Input| Projects'!$AC268="Yes"),'Calc| Overheads Allocation'!F$61,'Input| Projects'!$AF268),""))),"")</f>
        <v>0</v>
      </c>
      <c r="AP268" s="186">
        <f>IFERROR(IF('Input| Overheads'!$C$42="Direct costs",SUMPRODUCT(--('Input| Projects'!$AC268="Yes"),'Calc| Overheads Allocation'!G$8,'Calc| Project Costs'!Z268),IF('Input| Overheads'!$C$42="Internal labour",SUMPRODUCT(--('Input| Projects'!$AC268="Yes"),'Calc| Overheads Allocation'!G$8,'Calc| Project Costs'!Z268,'Input| Projects'!$Y268),IF('Input| Overheads'!$C$42="DNSP defined",SUMPRODUCT(--('Input| Projects'!$AC268="Yes"),'Calc| Overheads Allocation'!G$61,'Input| Projects'!$AF268),""))),"")</f>
        <v>0</v>
      </c>
      <c r="AQ268" s="186">
        <f>IFERROR(IF('Input| Overheads'!$C$42="Direct costs",SUMPRODUCT(--('Input| Projects'!$AC268="Yes"),'Calc| Overheads Allocation'!H$8,'Calc| Project Costs'!AA268),IF('Input| Overheads'!$C$42="Internal labour",SUMPRODUCT(--('Input| Projects'!$AC268="Yes"),'Calc| Overheads Allocation'!H$8,'Calc| Project Costs'!AA268,'Input| Projects'!$Y268),IF('Input| Overheads'!$C$42="DNSP defined",SUMPRODUCT(--('Input| Projects'!$AC268="Yes"),'Calc| Overheads Allocation'!H$61,'Input| Projects'!$AF268),""))),"")</f>
        <v>0</v>
      </c>
      <c r="AR268" s="186">
        <f>IFERROR(IF('Input| Overheads'!$C$42="Direct costs",SUMPRODUCT(--('Input| Projects'!$AC268="Yes"),'Calc| Overheads Allocation'!I$8,'Calc| Project Costs'!AB268),IF('Input| Overheads'!$C$42="Internal labour",SUMPRODUCT(--('Input| Projects'!$AC268="Yes"),'Calc| Overheads Allocation'!I$8,'Calc| Project Costs'!AB268,'Input| Projects'!$Y268),IF('Input| Overheads'!$C$42="DNSP defined",SUMPRODUCT(--('Input| Projects'!$AC268="Yes"),'Calc| Overheads Allocation'!I$61,'Input| Projects'!$AF268),""))),"")</f>
        <v>0</v>
      </c>
      <c r="AS268" s="106"/>
      <c r="AT268" s="186">
        <f>IFERROR(IF('Input| Overheads'!$C$42="Direct costs",SUMPRODUCT(--('Input| Projects'!$AD268="Yes"),'Calc| Overheads Allocation'!C$9,'Calc| Project Costs'!V268),IF('Input| Overheads'!$C$42="Internal labour",SUMPRODUCT(--('Input| Projects'!$AD268="Yes"),'Calc| Overheads Allocation'!C$9,'Calc| Project Costs'!V268,'Input| Projects'!$Y268),IF('Input| Overheads'!$C$42="DNSP defined",SUMPRODUCT(--('Input| Projects'!$AD268="Yes"),'Calc| Overheads Allocation'!C$62,'Input| Projects'!$AG268),""))),"")</f>
        <v>0</v>
      </c>
      <c r="AU268" s="186">
        <f>IFERROR(IF('Input| Overheads'!$C$42="Direct costs",SUMPRODUCT(--('Input| Projects'!$AD268="Yes"),'Calc| Overheads Allocation'!D$9,'Calc| Project Costs'!W268),IF('Input| Overheads'!$C$42="Internal labour",SUMPRODUCT(--('Input| Projects'!$AD268="Yes"),'Calc| Overheads Allocation'!D$9,'Calc| Project Costs'!W268,'Input| Projects'!$Y268),IF('Input| Overheads'!$C$42="DNSP defined",SUMPRODUCT(--('Input| Projects'!$AD268="Yes"),'Calc| Overheads Allocation'!D$62,'Input| Projects'!$AG268),""))),"")</f>
        <v>0</v>
      </c>
      <c r="AV268" s="186">
        <f>IFERROR(IF('Input| Overheads'!$C$42="Direct costs",SUMPRODUCT(--('Input| Projects'!$AD268="Yes"),'Calc| Overheads Allocation'!E$9,'Calc| Project Costs'!X268),IF('Input| Overheads'!$C$42="Internal labour",SUMPRODUCT(--('Input| Projects'!$AD268="Yes"),'Calc| Overheads Allocation'!E$9,'Calc| Project Costs'!X268,'Input| Projects'!$Y268),IF('Input| Overheads'!$C$42="DNSP defined",SUMPRODUCT(--('Input| Projects'!$AD268="Yes"),'Calc| Overheads Allocation'!E$62,'Input| Projects'!$AG268),""))),"")</f>
        <v>0</v>
      </c>
      <c r="AW268" s="186">
        <f>IFERROR(IF('Input| Overheads'!$C$42="Direct costs",SUMPRODUCT(--('Input| Projects'!$AD268="Yes"),'Calc| Overheads Allocation'!F$9,'Calc| Project Costs'!Y268),IF('Input| Overheads'!$C$42="Internal labour",SUMPRODUCT(--('Input| Projects'!$AD268="Yes"),'Calc| Overheads Allocation'!F$9,'Calc| Project Costs'!Y268,'Input| Projects'!$Y268),IF('Input| Overheads'!$C$42="DNSP defined",SUMPRODUCT(--('Input| Projects'!$AD268="Yes"),'Calc| Overheads Allocation'!F$62,'Input| Projects'!$AG268),""))),"")</f>
        <v>0</v>
      </c>
      <c r="AX268" s="186">
        <f>IFERROR(IF('Input| Overheads'!$C$42="Direct costs",SUMPRODUCT(--('Input| Projects'!$AD268="Yes"),'Calc| Overheads Allocation'!G$9,'Calc| Project Costs'!Z268),IF('Input| Overheads'!$C$42="Internal labour",SUMPRODUCT(--('Input| Projects'!$AD268="Yes"),'Calc| Overheads Allocation'!G$9,'Calc| Project Costs'!Z268,'Input| Projects'!$Y268),IF('Input| Overheads'!$C$42="DNSP defined",SUMPRODUCT(--('Input| Projects'!$AD268="Yes"),'Calc| Overheads Allocation'!G$62,'Input| Projects'!$AG268),""))),"")</f>
        <v>0</v>
      </c>
      <c r="AY268" s="186">
        <f>IFERROR(IF('Input| Overheads'!$C$42="Direct costs",SUMPRODUCT(--('Input| Projects'!$AD268="Yes"),'Calc| Overheads Allocation'!H$9,'Calc| Project Costs'!AA268),IF('Input| Overheads'!$C$42="Internal labour",SUMPRODUCT(--('Input| Projects'!$AD268="Yes"),'Calc| Overheads Allocation'!H$9,'Calc| Project Costs'!AA268,'Input| Projects'!$Y268),IF('Input| Overheads'!$C$42="DNSP defined",SUMPRODUCT(--('Input| Projects'!$AD268="Yes"),'Calc| Overheads Allocation'!H$62,'Input| Projects'!$AG268),""))),"")</f>
        <v>0</v>
      </c>
      <c r="AZ268" s="186">
        <f>IFERROR(IF('Input| Overheads'!$C$42="Direct costs",SUMPRODUCT(--('Input| Projects'!$AD268="Yes"),'Calc| Overheads Allocation'!I$9,'Calc| Project Costs'!AB268),IF('Input| Overheads'!$C$42="Internal labour",SUMPRODUCT(--('Input| Projects'!$AD268="Yes"),'Calc| Overheads Allocation'!I$9,'Calc| Project Costs'!AB268,'Input| Projects'!$Y268),IF('Input| Overheads'!$C$42="DNSP defined",SUMPRODUCT(--('Input| Projects'!$AD268="Yes"),'Calc| Overheads Allocation'!I$62,'Input| Projects'!$AG268),""))),"")</f>
        <v>0</v>
      </c>
      <c r="BA268" s="106"/>
      <c r="BB268" s="186">
        <f t="shared" si="158"/>
        <v>4562.4391499999992</v>
      </c>
      <c r="BC268" s="186">
        <f t="shared" si="159"/>
        <v>0</v>
      </c>
      <c r="BD268" s="186">
        <f t="shared" si="160"/>
        <v>0</v>
      </c>
      <c r="BE268" s="186">
        <f t="shared" si="137"/>
        <v>0</v>
      </c>
      <c r="BF268" s="186">
        <f t="shared" si="138"/>
        <v>0</v>
      </c>
      <c r="BG268" s="186">
        <f t="shared" si="139"/>
        <v>0</v>
      </c>
      <c r="BH268" s="186">
        <f t="shared" si="140"/>
        <v>0</v>
      </c>
      <c r="BI268" s="97"/>
      <c r="BJ268" s="186">
        <f t="shared" si="141"/>
        <v>0</v>
      </c>
      <c r="BK268" s="186" t="str">
        <f t="shared" si="142"/>
        <v/>
      </c>
      <c r="BL268" s="186" t="str">
        <f t="shared" si="143"/>
        <v/>
      </c>
      <c r="BM268" s="186" t="str">
        <f t="shared" si="144"/>
        <v/>
      </c>
      <c r="BN268" s="186" t="str">
        <f t="shared" si="145"/>
        <v/>
      </c>
      <c r="BO268" s="186" t="str">
        <f t="shared" si="146"/>
        <v/>
      </c>
      <c r="BP268" s="186" t="str">
        <f t="shared" si="147"/>
        <v/>
      </c>
      <c r="BQ268" s="97"/>
      <c r="BR268" s="186">
        <f t="shared" si="148"/>
        <v>18282.601009999998</v>
      </c>
      <c r="BS268" s="186">
        <f t="shared" si="149"/>
        <v>0</v>
      </c>
      <c r="BT268" s="222">
        <f t="shared" si="150"/>
        <v>0</v>
      </c>
      <c r="BU268" s="222">
        <f t="shared" si="151"/>
        <v>0</v>
      </c>
      <c r="BV268" s="222">
        <f t="shared" si="152"/>
        <v>0</v>
      </c>
      <c r="BW268" s="222">
        <f t="shared" si="153"/>
        <v>0</v>
      </c>
      <c r="BX268" s="222">
        <f t="shared" si="154"/>
        <v>0</v>
      </c>
      <c r="BY268" s="106"/>
      <c r="BZ268" s="197">
        <f>IF(SUMIF('Input| Projects'!$AS$8:$CP$8,"Dx",'Input| Projects'!$AS268:$CP268)=0,"",SUMIF('Input| Projects'!$AS$8:$CP$8,"Dx",'Input| Projects'!$AS268:$CP268))</f>
        <v>1</v>
      </c>
      <c r="CA268" s="197" t="str">
        <f>IF(SUMIF('Input| Projects'!$AS$8:$CP$8,"Tx",'Input| Projects'!$AS268:$CP268)=0,"",SUMIF('Input| Projects'!$AS$8:$CP$8,"Tx",'Input| Projects'!$AS268:$CP268))</f>
        <v/>
      </c>
      <c r="CB268" s="150" t="str">
        <f t="shared" si="161"/>
        <v/>
      </c>
    </row>
    <row r="269" spans="2:80" x14ac:dyDescent="0.2">
      <c r="B269" s="201">
        <f>IFERROR('Input| Projects'!B269,"")</f>
        <v>260</v>
      </c>
      <c r="C269" s="42" t="str">
        <f>IFERROR(IF('Input| Projects'!C269="","",'Input| Projects'!C269),"")</f>
        <v>Replace LVUG Mains (km)</v>
      </c>
      <c r="D269" s="42" t="str">
        <f>IFERROR(IF('Input| Projects'!D269="","",'Input| Projects'!D269),"")</f>
        <v>REP_04.04.03</v>
      </c>
      <c r="E269" s="104"/>
      <c r="F269" s="190">
        <f>IFERROR('Input| Projects'!I269*'Input| Escalations'!$K$19,"")</f>
        <v>12876.152119999997</v>
      </c>
      <c r="G269" s="190">
        <f>IFERROR('Input| Projects'!J269*'Input| Escalations'!$K$19,"")</f>
        <v>0</v>
      </c>
      <c r="H269" s="190">
        <f>IFERROR('Input| Projects'!K269*'Input| Escalations'!$K$19,"")</f>
        <v>0</v>
      </c>
      <c r="I269" s="190">
        <f>IFERROR('Input| Projects'!L269*'Input| Escalations'!$K$19,"")</f>
        <v>0</v>
      </c>
      <c r="J269" s="190">
        <f>IFERROR('Input| Projects'!M269*'Input| Escalations'!$K$19,"")</f>
        <v>0</v>
      </c>
      <c r="K269" s="190">
        <f>IFERROR('Input| Projects'!N269*'Input| Escalations'!$K$19,"")</f>
        <v>0</v>
      </c>
      <c r="L269" s="190">
        <f>IFERROR('Input| Projects'!O269*'Input| Escalations'!$K$19,"")</f>
        <v>0</v>
      </c>
      <c r="M269" s="150" t="str">
        <f>IF(ABS(SUM(F269:L269)-(SUM('Input| Projects'!I269:O269)*'Input| Escalations'!$K$19))&lt;0.0000001,"",1)</f>
        <v/>
      </c>
      <c r="N269" s="192">
        <f>'Input| Projects'!$Y269*INDEX('Input| Escalations'!$H$33:$N$33,MATCH('Calc| Project Costs'!N$9,'Input| Escalations'!$H$23:$N$23,0))+'Input| Projects'!$Z269*INDEX('Input| Escalations'!$H$34:$N$34,MATCH('Calc| Project Costs'!N$9,'Input| Escalations'!$H$23:$N$23,0))+'Input| Projects'!$AA269*INDEX('Input| Escalations'!$H$35:$N$35,MATCH('Calc| Project Costs'!N$9,'Input| Escalations'!$H$23:$N$23,0))+1</f>
        <v>1</v>
      </c>
      <c r="O269" s="192">
        <f>'Input| Projects'!$Y269*INDEX('Input| Escalations'!$H$33:$N$33,MATCH('Calc| Project Costs'!O$9,'Input| Escalations'!$H$23:$N$23,0))+'Input| Projects'!$Z269*INDEX('Input| Escalations'!$H$34:$N$34,MATCH('Calc| Project Costs'!O$9,'Input| Escalations'!$H$23:$N$23,0))+'Input| Projects'!$AA269*INDEX('Input| Escalations'!$H$35:$N$35,MATCH('Calc| Project Costs'!O$9,'Input| Escalations'!$H$23:$N$23,0))+1</f>
        <v>1</v>
      </c>
      <c r="P269" s="192">
        <f>'Input| Projects'!$Y269*INDEX('Input| Escalations'!$H$33:$N$33,MATCH('Calc| Project Costs'!P$9,'Input| Escalations'!$H$23:$N$23,0))+'Input| Projects'!$Z269*INDEX('Input| Escalations'!$H$34:$N$34,MATCH('Calc| Project Costs'!P$9,'Input| Escalations'!$H$23:$N$23,0))+'Input| Projects'!$AA269*INDEX('Input| Escalations'!$H$35:$N$35,MATCH('Calc| Project Costs'!P$9,'Input| Escalations'!$H$23:$N$23,0))+1</f>
        <v>1</v>
      </c>
      <c r="Q269" s="192">
        <f>'Input| Projects'!$Y269*INDEX('Input| Escalations'!$H$33:$N$33,MATCH('Calc| Project Costs'!Q$9,'Input| Escalations'!$H$23:$N$23,0))+'Input| Projects'!$Z269*INDEX('Input| Escalations'!$H$34:$N$34,MATCH('Calc| Project Costs'!Q$9,'Input| Escalations'!$H$23:$N$23,0))+'Input| Projects'!$AA269*INDEX('Input| Escalations'!$H$35:$N$35,MATCH('Calc| Project Costs'!Q$9,'Input| Escalations'!$H$23:$N$23,0))+1</f>
        <v>1</v>
      </c>
      <c r="R269" s="192">
        <f>'Input| Projects'!$Y269*INDEX('Input| Escalations'!$H$33:$N$33,MATCH('Calc| Project Costs'!R$9,'Input| Escalations'!$H$23:$N$23,0))+'Input| Projects'!$Z269*INDEX('Input| Escalations'!$H$34:$N$34,MATCH('Calc| Project Costs'!R$9,'Input| Escalations'!$H$23:$N$23,0))+'Input| Projects'!$AA269*INDEX('Input| Escalations'!$H$35:$N$35,MATCH('Calc| Project Costs'!R$9,'Input| Escalations'!$H$23:$N$23,0))+1</f>
        <v>1</v>
      </c>
      <c r="S269" s="192">
        <f>'Input| Projects'!$Y269*INDEX('Input| Escalations'!$H$33:$N$33,MATCH('Calc| Project Costs'!S$9,'Input| Escalations'!$H$23:$N$23,0))+'Input| Projects'!$Z269*INDEX('Input| Escalations'!$H$34:$N$34,MATCH('Calc| Project Costs'!S$9,'Input| Escalations'!$H$23:$N$23,0))+'Input| Projects'!$AA269*INDEX('Input| Escalations'!$H$35:$N$35,MATCH('Calc| Project Costs'!S$9,'Input| Escalations'!$H$23:$N$23,0))+1</f>
        <v>1</v>
      </c>
      <c r="T269" s="192">
        <f>'Input| Projects'!$Y269*INDEX('Input| Escalations'!$H$33:$N$33,MATCH('Calc| Project Costs'!T$9,'Input| Escalations'!$H$23:$N$23,0))+'Input| Projects'!$Z269*INDEX('Input| Escalations'!$H$34:$N$34,MATCH('Calc| Project Costs'!T$9,'Input| Escalations'!$H$23:$N$23,0))+'Input| Projects'!$AA269*INDEX('Input| Escalations'!$H$35:$N$35,MATCH('Calc| Project Costs'!T$9,'Input| Escalations'!$H$23:$N$23,0))+1</f>
        <v>1</v>
      </c>
      <c r="U269" s="106"/>
      <c r="V269" s="186">
        <f t="shared" si="155"/>
        <v>12876.152119999997</v>
      </c>
      <c r="W269" s="186">
        <f t="shared" si="156"/>
        <v>0</v>
      </c>
      <c r="X269" s="186">
        <f t="shared" si="157"/>
        <v>0</v>
      </c>
      <c r="Y269" s="186">
        <f t="shared" si="133"/>
        <v>0</v>
      </c>
      <c r="Z269" s="186">
        <f t="shared" si="134"/>
        <v>0</v>
      </c>
      <c r="AA269" s="186">
        <f t="shared" si="135"/>
        <v>0</v>
      </c>
      <c r="AB269" s="186">
        <f t="shared" si="136"/>
        <v>0</v>
      </c>
      <c r="AC269" s="106"/>
      <c r="AD269" s="186">
        <f>'Input| Projects'!Q269*N269*'Input| Escalations'!$K$19</f>
        <v>0</v>
      </c>
      <c r="AE269" s="186">
        <f>'Input| Projects'!R269*O269*'Input| Escalations'!$K$19</f>
        <v>0</v>
      </c>
      <c r="AF269" s="186">
        <f>'Input| Projects'!S269*P269*'Input| Escalations'!$K$19</f>
        <v>0</v>
      </c>
      <c r="AG269" s="186">
        <f>'Input| Projects'!T269*Q269*'Input| Escalations'!$K$19</f>
        <v>0</v>
      </c>
      <c r="AH269" s="186">
        <f>'Input| Projects'!U269*R269*'Input| Escalations'!$K$19</f>
        <v>0</v>
      </c>
      <c r="AI269" s="186">
        <f>'Input| Projects'!V269*S269*'Input| Escalations'!$K$19</f>
        <v>0</v>
      </c>
      <c r="AJ269" s="186">
        <f>'Input| Projects'!W269*T269*'Input| Escalations'!$K$19</f>
        <v>0</v>
      </c>
      <c r="AK269" s="106"/>
      <c r="AL269" s="186">
        <f>IFERROR(IF('Input| Overheads'!$C$42="Direct costs",SUMPRODUCT(--('Input| Projects'!$AC269="Yes"),'Calc| Overheads Allocation'!C$8,'Calc| Project Costs'!V269),IF('Input| Overheads'!$C$42="Internal labour",SUMPRODUCT(--('Input| Projects'!$AC269="Yes"),'Calc| Overheads Allocation'!C$8,'Calc| Project Costs'!V269,'Input| Projects'!$Y269),IF('Input| Overheads'!$C$42="DNSP defined",SUMPRODUCT(--('Input| Projects'!$AC269="Yes"),'Calc| Overheads Allocation'!C$61,'Input| Projects'!$AF269),""))),"")</f>
        <v>4100.1415900000002</v>
      </c>
      <c r="AM269" s="186">
        <f>IFERROR(IF('Input| Overheads'!$C$42="Direct costs",SUMPRODUCT(--('Input| Projects'!$AC269="Yes"),'Calc| Overheads Allocation'!D$8,'Calc| Project Costs'!W269),IF('Input| Overheads'!$C$42="Internal labour",SUMPRODUCT(--('Input| Projects'!$AC269="Yes"),'Calc| Overheads Allocation'!D$8,'Calc| Project Costs'!W269,'Input| Projects'!$Y269),IF('Input| Overheads'!$C$42="DNSP defined",SUMPRODUCT(--('Input| Projects'!$AC269="Yes"),'Calc| Overheads Allocation'!D$61,'Input| Projects'!$AF269),""))),"")</f>
        <v>0</v>
      </c>
      <c r="AN269" s="186">
        <f>IFERROR(IF('Input| Overheads'!$C$42="Direct costs",SUMPRODUCT(--('Input| Projects'!$AC269="Yes"),'Calc| Overheads Allocation'!E$8,'Calc| Project Costs'!X269),IF('Input| Overheads'!$C$42="Internal labour",SUMPRODUCT(--('Input| Projects'!$AC269="Yes"),'Calc| Overheads Allocation'!E$8,'Calc| Project Costs'!X269,'Input| Projects'!$Y269),IF('Input| Overheads'!$C$42="DNSP defined",SUMPRODUCT(--('Input| Projects'!$AC269="Yes"),'Calc| Overheads Allocation'!E$61,'Input| Projects'!$AF269),""))),"")</f>
        <v>0</v>
      </c>
      <c r="AO269" s="186">
        <f>IFERROR(IF('Input| Overheads'!$C$42="Direct costs",SUMPRODUCT(--('Input| Projects'!$AC269="Yes"),'Calc| Overheads Allocation'!F$8,'Calc| Project Costs'!Y269),IF('Input| Overheads'!$C$42="Internal labour",SUMPRODUCT(--('Input| Projects'!$AC269="Yes"),'Calc| Overheads Allocation'!F$8,'Calc| Project Costs'!Y269,'Input| Projects'!$Y269),IF('Input| Overheads'!$C$42="DNSP defined",SUMPRODUCT(--('Input| Projects'!$AC269="Yes"),'Calc| Overheads Allocation'!F$61,'Input| Projects'!$AF269),""))),"")</f>
        <v>0</v>
      </c>
      <c r="AP269" s="186">
        <f>IFERROR(IF('Input| Overheads'!$C$42="Direct costs",SUMPRODUCT(--('Input| Projects'!$AC269="Yes"),'Calc| Overheads Allocation'!G$8,'Calc| Project Costs'!Z269),IF('Input| Overheads'!$C$42="Internal labour",SUMPRODUCT(--('Input| Projects'!$AC269="Yes"),'Calc| Overheads Allocation'!G$8,'Calc| Project Costs'!Z269,'Input| Projects'!$Y269),IF('Input| Overheads'!$C$42="DNSP defined",SUMPRODUCT(--('Input| Projects'!$AC269="Yes"),'Calc| Overheads Allocation'!G$61,'Input| Projects'!$AF269),""))),"")</f>
        <v>0</v>
      </c>
      <c r="AQ269" s="186">
        <f>IFERROR(IF('Input| Overheads'!$C$42="Direct costs",SUMPRODUCT(--('Input| Projects'!$AC269="Yes"),'Calc| Overheads Allocation'!H$8,'Calc| Project Costs'!AA269),IF('Input| Overheads'!$C$42="Internal labour",SUMPRODUCT(--('Input| Projects'!$AC269="Yes"),'Calc| Overheads Allocation'!H$8,'Calc| Project Costs'!AA269,'Input| Projects'!$Y269),IF('Input| Overheads'!$C$42="DNSP defined",SUMPRODUCT(--('Input| Projects'!$AC269="Yes"),'Calc| Overheads Allocation'!H$61,'Input| Projects'!$AF269),""))),"")</f>
        <v>0</v>
      </c>
      <c r="AR269" s="186">
        <f>IFERROR(IF('Input| Overheads'!$C$42="Direct costs",SUMPRODUCT(--('Input| Projects'!$AC269="Yes"),'Calc| Overheads Allocation'!I$8,'Calc| Project Costs'!AB269),IF('Input| Overheads'!$C$42="Internal labour",SUMPRODUCT(--('Input| Projects'!$AC269="Yes"),'Calc| Overheads Allocation'!I$8,'Calc| Project Costs'!AB269,'Input| Projects'!$Y269),IF('Input| Overheads'!$C$42="DNSP defined",SUMPRODUCT(--('Input| Projects'!$AC269="Yes"),'Calc| Overheads Allocation'!I$61,'Input| Projects'!$AF269),""))),"")</f>
        <v>0</v>
      </c>
      <c r="AS269" s="106"/>
      <c r="AT269" s="186">
        <f>IFERROR(IF('Input| Overheads'!$C$42="Direct costs",SUMPRODUCT(--('Input| Projects'!$AD269="Yes"),'Calc| Overheads Allocation'!C$9,'Calc| Project Costs'!V269),IF('Input| Overheads'!$C$42="Internal labour",SUMPRODUCT(--('Input| Projects'!$AD269="Yes"),'Calc| Overheads Allocation'!C$9,'Calc| Project Costs'!V269,'Input| Projects'!$Y269),IF('Input| Overheads'!$C$42="DNSP defined",SUMPRODUCT(--('Input| Projects'!$AD269="Yes"),'Calc| Overheads Allocation'!C$62,'Input| Projects'!$AG269),""))),"")</f>
        <v>0</v>
      </c>
      <c r="AU269" s="186">
        <f>IFERROR(IF('Input| Overheads'!$C$42="Direct costs",SUMPRODUCT(--('Input| Projects'!$AD269="Yes"),'Calc| Overheads Allocation'!D$9,'Calc| Project Costs'!W269),IF('Input| Overheads'!$C$42="Internal labour",SUMPRODUCT(--('Input| Projects'!$AD269="Yes"),'Calc| Overheads Allocation'!D$9,'Calc| Project Costs'!W269,'Input| Projects'!$Y269),IF('Input| Overheads'!$C$42="DNSP defined",SUMPRODUCT(--('Input| Projects'!$AD269="Yes"),'Calc| Overheads Allocation'!D$62,'Input| Projects'!$AG269),""))),"")</f>
        <v>0</v>
      </c>
      <c r="AV269" s="186">
        <f>IFERROR(IF('Input| Overheads'!$C$42="Direct costs",SUMPRODUCT(--('Input| Projects'!$AD269="Yes"),'Calc| Overheads Allocation'!E$9,'Calc| Project Costs'!X269),IF('Input| Overheads'!$C$42="Internal labour",SUMPRODUCT(--('Input| Projects'!$AD269="Yes"),'Calc| Overheads Allocation'!E$9,'Calc| Project Costs'!X269,'Input| Projects'!$Y269),IF('Input| Overheads'!$C$42="DNSP defined",SUMPRODUCT(--('Input| Projects'!$AD269="Yes"),'Calc| Overheads Allocation'!E$62,'Input| Projects'!$AG269),""))),"")</f>
        <v>0</v>
      </c>
      <c r="AW269" s="186">
        <f>IFERROR(IF('Input| Overheads'!$C$42="Direct costs",SUMPRODUCT(--('Input| Projects'!$AD269="Yes"),'Calc| Overheads Allocation'!F$9,'Calc| Project Costs'!Y269),IF('Input| Overheads'!$C$42="Internal labour",SUMPRODUCT(--('Input| Projects'!$AD269="Yes"),'Calc| Overheads Allocation'!F$9,'Calc| Project Costs'!Y269,'Input| Projects'!$Y269),IF('Input| Overheads'!$C$42="DNSP defined",SUMPRODUCT(--('Input| Projects'!$AD269="Yes"),'Calc| Overheads Allocation'!F$62,'Input| Projects'!$AG269),""))),"")</f>
        <v>0</v>
      </c>
      <c r="AX269" s="186">
        <f>IFERROR(IF('Input| Overheads'!$C$42="Direct costs",SUMPRODUCT(--('Input| Projects'!$AD269="Yes"),'Calc| Overheads Allocation'!G$9,'Calc| Project Costs'!Z269),IF('Input| Overheads'!$C$42="Internal labour",SUMPRODUCT(--('Input| Projects'!$AD269="Yes"),'Calc| Overheads Allocation'!G$9,'Calc| Project Costs'!Z269,'Input| Projects'!$Y269),IF('Input| Overheads'!$C$42="DNSP defined",SUMPRODUCT(--('Input| Projects'!$AD269="Yes"),'Calc| Overheads Allocation'!G$62,'Input| Projects'!$AG269),""))),"")</f>
        <v>0</v>
      </c>
      <c r="AY269" s="186">
        <f>IFERROR(IF('Input| Overheads'!$C$42="Direct costs",SUMPRODUCT(--('Input| Projects'!$AD269="Yes"),'Calc| Overheads Allocation'!H$9,'Calc| Project Costs'!AA269),IF('Input| Overheads'!$C$42="Internal labour",SUMPRODUCT(--('Input| Projects'!$AD269="Yes"),'Calc| Overheads Allocation'!H$9,'Calc| Project Costs'!AA269,'Input| Projects'!$Y269),IF('Input| Overheads'!$C$42="DNSP defined",SUMPRODUCT(--('Input| Projects'!$AD269="Yes"),'Calc| Overheads Allocation'!H$62,'Input| Projects'!$AG269),""))),"")</f>
        <v>0</v>
      </c>
      <c r="AZ269" s="186">
        <f>IFERROR(IF('Input| Overheads'!$C$42="Direct costs",SUMPRODUCT(--('Input| Projects'!$AD269="Yes"),'Calc| Overheads Allocation'!I$9,'Calc| Project Costs'!AB269),IF('Input| Overheads'!$C$42="Internal labour",SUMPRODUCT(--('Input| Projects'!$AD269="Yes"),'Calc| Overheads Allocation'!I$9,'Calc| Project Costs'!AB269,'Input| Projects'!$Y269),IF('Input| Overheads'!$C$42="DNSP defined",SUMPRODUCT(--('Input| Projects'!$AD269="Yes"),'Calc| Overheads Allocation'!I$62,'Input| Projects'!$AG269),""))),"")</f>
        <v>0</v>
      </c>
      <c r="BA269" s="106"/>
      <c r="BB269" s="186">
        <f t="shared" si="158"/>
        <v>4100.1415900000002</v>
      </c>
      <c r="BC269" s="186">
        <f t="shared" si="159"/>
        <v>0</v>
      </c>
      <c r="BD269" s="186">
        <f t="shared" si="160"/>
        <v>0</v>
      </c>
      <c r="BE269" s="186">
        <f t="shared" si="137"/>
        <v>0</v>
      </c>
      <c r="BF269" s="186">
        <f t="shared" si="138"/>
        <v>0</v>
      </c>
      <c r="BG269" s="186">
        <f t="shared" si="139"/>
        <v>0</v>
      </c>
      <c r="BH269" s="186">
        <f t="shared" si="140"/>
        <v>0</v>
      </c>
      <c r="BI269" s="97"/>
      <c r="BJ269" s="186">
        <f t="shared" si="141"/>
        <v>0</v>
      </c>
      <c r="BK269" s="186" t="str">
        <f t="shared" si="142"/>
        <v/>
      </c>
      <c r="BL269" s="186" t="str">
        <f t="shared" si="143"/>
        <v/>
      </c>
      <c r="BM269" s="186" t="str">
        <f t="shared" si="144"/>
        <v/>
      </c>
      <c r="BN269" s="186" t="str">
        <f t="shared" si="145"/>
        <v/>
      </c>
      <c r="BO269" s="186" t="str">
        <f t="shared" si="146"/>
        <v/>
      </c>
      <c r="BP269" s="186" t="str">
        <f t="shared" si="147"/>
        <v/>
      </c>
      <c r="BQ269" s="97"/>
      <c r="BR269" s="186">
        <f t="shared" si="148"/>
        <v>16976.293709999998</v>
      </c>
      <c r="BS269" s="186">
        <f t="shared" si="149"/>
        <v>0</v>
      </c>
      <c r="BT269" s="222">
        <f t="shared" si="150"/>
        <v>0</v>
      </c>
      <c r="BU269" s="222">
        <f t="shared" si="151"/>
        <v>0</v>
      </c>
      <c r="BV269" s="222">
        <f t="shared" si="152"/>
        <v>0</v>
      </c>
      <c r="BW269" s="222">
        <f t="shared" si="153"/>
        <v>0</v>
      </c>
      <c r="BX269" s="222">
        <f t="shared" si="154"/>
        <v>0</v>
      </c>
      <c r="BY269" s="106"/>
      <c r="BZ269" s="197">
        <f>IF(SUMIF('Input| Projects'!$AS$8:$CP$8,"Dx",'Input| Projects'!$AS269:$CP269)=0,"",SUMIF('Input| Projects'!$AS$8:$CP$8,"Dx",'Input| Projects'!$AS269:$CP269))</f>
        <v>1</v>
      </c>
      <c r="CA269" s="197" t="str">
        <f>IF(SUMIF('Input| Projects'!$AS$8:$CP$8,"Tx",'Input| Projects'!$AS269:$CP269)=0,"",SUMIF('Input| Projects'!$AS$8:$CP$8,"Tx",'Input| Projects'!$AS269:$CP269))</f>
        <v/>
      </c>
      <c r="CB269" s="150" t="str">
        <f t="shared" si="161"/>
        <v/>
      </c>
    </row>
    <row r="270" spans="2:80" x14ac:dyDescent="0.2">
      <c r="B270" s="201">
        <f>IFERROR('Input| Projects'!B270,"")</f>
        <v>261</v>
      </c>
      <c r="C270" s="42" t="str">
        <f>IFERROR(IF('Input| Projects'!C270="","",'Input| Projects'!C270),"")</f>
        <v>Replace LVUG Services (No)</v>
      </c>
      <c r="D270" s="42" t="str">
        <f>IFERROR(IF('Input| Projects'!D270="","",'Input| Projects'!D270),"")</f>
        <v>REP_04.04.04</v>
      </c>
      <c r="E270" s="104"/>
      <c r="F270" s="190">
        <f>IFERROR('Input| Projects'!I270*'Input| Escalations'!$K$19,"")</f>
        <v>417.61034000000001</v>
      </c>
      <c r="G270" s="190">
        <f>IFERROR('Input| Projects'!J270*'Input| Escalations'!$K$19,"")</f>
        <v>0</v>
      </c>
      <c r="H270" s="190">
        <f>IFERROR('Input| Projects'!K270*'Input| Escalations'!$K$19,"")</f>
        <v>0</v>
      </c>
      <c r="I270" s="190">
        <f>IFERROR('Input| Projects'!L270*'Input| Escalations'!$K$19,"")</f>
        <v>0</v>
      </c>
      <c r="J270" s="190">
        <f>IFERROR('Input| Projects'!M270*'Input| Escalations'!$K$19,"")</f>
        <v>0</v>
      </c>
      <c r="K270" s="190">
        <f>IFERROR('Input| Projects'!N270*'Input| Escalations'!$K$19,"")</f>
        <v>0</v>
      </c>
      <c r="L270" s="190">
        <f>IFERROR('Input| Projects'!O270*'Input| Escalations'!$K$19,"")</f>
        <v>0</v>
      </c>
      <c r="M270" s="150" t="str">
        <f>IF(ABS(SUM(F270:L270)-(SUM('Input| Projects'!I270:O270)*'Input| Escalations'!$K$19))&lt;0.0000001,"",1)</f>
        <v/>
      </c>
      <c r="N270" s="192">
        <f>'Input| Projects'!$Y270*INDEX('Input| Escalations'!$H$33:$N$33,MATCH('Calc| Project Costs'!N$9,'Input| Escalations'!$H$23:$N$23,0))+'Input| Projects'!$Z270*INDEX('Input| Escalations'!$H$34:$N$34,MATCH('Calc| Project Costs'!N$9,'Input| Escalations'!$H$23:$N$23,0))+'Input| Projects'!$AA270*INDEX('Input| Escalations'!$H$35:$N$35,MATCH('Calc| Project Costs'!N$9,'Input| Escalations'!$H$23:$N$23,0))+1</f>
        <v>1</v>
      </c>
      <c r="O270" s="192">
        <f>'Input| Projects'!$Y270*INDEX('Input| Escalations'!$H$33:$N$33,MATCH('Calc| Project Costs'!O$9,'Input| Escalations'!$H$23:$N$23,0))+'Input| Projects'!$Z270*INDEX('Input| Escalations'!$H$34:$N$34,MATCH('Calc| Project Costs'!O$9,'Input| Escalations'!$H$23:$N$23,0))+'Input| Projects'!$AA270*INDEX('Input| Escalations'!$H$35:$N$35,MATCH('Calc| Project Costs'!O$9,'Input| Escalations'!$H$23:$N$23,0))+1</f>
        <v>1</v>
      </c>
      <c r="P270" s="192">
        <f>'Input| Projects'!$Y270*INDEX('Input| Escalations'!$H$33:$N$33,MATCH('Calc| Project Costs'!P$9,'Input| Escalations'!$H$23:$N$23,0))+'Input| Projects'!$Z270*INDEX('Input| Escalations'!$H$34:$N$34,MATCH('Calc| Project Costs'!P$9,'Input| Escalations'!$H$23:$N$23,0))+'Input| Projects'!$AA270*INDEX('Input| Escalations'!$H$35:$N$35,MATCH('Calc| Project Costs'!P$9,'Input| Escalations'!$H$23:$N$23,0))+1</f>
        <v>1</v>
      </c>
      <c r="Q270" s="192">
        <f>'Input| Projects'!$Y270*INDEX('Input| Escalations'!$H$33:$N$33,MATCH('Calc| Project Costs'!Q$9,'Input| Escalations'!$H$23:$N$23,0))+'Input| Projects'!$Z270*INDEX('Input| Escalations'!$H$34:$N$34,MATCH('Calc| Project Costs'!Q$9,'Input| Escalations'!$H$23:$N$23,0))+'Input| Projects'!$AA270*INDEX('Input| Escalations'!$H$35:$N$35,MATCH('Calc| Project Costs'!Q$9,'Input| Escalations'!$H$23:$N$23,0))+1</f>
        <v>1</v>
      </c>
      <c r="R270" s="192">
        <f>'Input| Projects'!$Y270*INDEX('Input| Escalations'!$H$33:$N$33,MATCH('Calc| Project Costs'!R$9,'Input| Escalations'!$H$23:$N$23,0))+'Input| Projects'!$Z270*INDEX('Input| Escalations'!$H$34:$N$34,MATCH('Calc| Project Costs'!R$9,'Input| Escalations'!$H$23:$N$23,0))+'Input| Projects'!$AA270*INDEX('Input| Escalations'!$H$35:$N$35,MATCH('Calc| Project Costs'!R$9,'Input| Escalations'!$H$23:$N$23,0))+1</f>
        <v>1</v>
      </c>
      <c r="S270" s="192">
        <f>'Input| Projects'!$Y270*INDEX('Input| Escalations'!$H$33:$N$33,MATCH('Calc| Project Costs'!S$9,'Input| Escalations'!$H$23:$N$23,0))+'Input| Projects'!$Z270*INDEX('Input| Escalations'!$H$34:$N$34,MATCH('Calc| Project Costs'!S$9,'Input| Escalations'!$H$23:$N$23,0))+'Input| Projects'!$AA270*INDEX('Input| Escalations'!$H$35:$N$35,MATCH('Calc| Project Costs'!S$9,'Input| Escalations'!$H$23:$N$23,0))+1</f>
        <v>1</v>
      </c>
      <c r="T270" s="192">
        <f>'Input| Projects'!$Y270*INDEX('Input| Escalations'!$H$33:$N$33,MATCH('Calc| Project Costs'!T$9,'Input| Escalations'!$H$23:$N$23,0))+'Input| Projects'!$Z270*INDEX('Input| Escalations'!$H$34:$N$34,MATCH('Calc| Project Costs'!T$9,'Input| Escalations'!$H$23:$N$23,0))+'Input| Projects'!$AA270*INDEX('Input| Escalations'!$H$35:$N$35,MATCH('Calc| Project Costs'!T$9,'Input| Escalations'!$H$23:$N$23,0))+1</f>
        <v>1</v>
      </c>
      <c r="U270" s="106"/>
      <c r="V270" s="186">
        <f t="shared" si="155"/>
        <v>417.61034000000001</v>
      </c>
      <c r="W270" s="186">
        <f t="shared" si="156"/>
        <v>0</v>
      </c>
      <c r="X270" s="186">
        <f t="shared" si="157"/>
        <v>0</v>
      </c>
      <c r="Y270" s="186">
        <f t="shared" si="133"/>
        <v>0</v>
      </c>
      <c r="Z270" s="186">
        <f t="shared" si="134"/>
        <v>0</v>
      </c>
      <c r="AA270" s="186">
        <f t="shared" si="135"/>
        <v>0</v>
      </c>
      <c r="AB270" s="186">
        <f t="shared" si="136"/>
        <v>0</v>
      </c>
      <c r="AC270" s="106"/>
      <c r="AD270" s="186">
        <f>'Input| Projects'!Q270*N270*'Input| Escalations'!$K$19</f>
        <v>0</v>
      </c>
      <c r="AE270" s="186">
        <f>'Input| Projects'!R270*O270*'Input| Escalations'!$K$19</f>
        <v>0</v>
      </c>
      <c r="AF270" s="186">
        <f>'Input| Projects'!S270*P270*'Input| Escalations'!$K$19</f>
        <v>0</v>
      </c>
      <c r="AG270" s="186">
        <f>'Input| Projects'!T270*Q270*'Input| Escalations'!$K$19</f>
        <v>0</v>
      </c>
      <c r="AH270" s="186">
        <f>'Input| Projects'!U270*R270*'Input| Escalations'!$K$19</f>
        <v>0</v>
      </c>
      <c r="AI270" s="186">
        <f>'Input| Projects'!V270*S270*'Input| Escalations'!$K$19</f>
        <v>0</v>
      </c>
      <c r="AJ270" s="186">
        <f>'Input| Projects'!W270*T270*'Input| Escalations'!$K$19</f>
        <v>0</v>
      </c>
      <c r="AK270" s="106"/>
      <c r="AL270" s="186">
        <f>IFERROR(IF('Input| Overheads'!$C$42="Direct costs",SUMPRODUCT(--('Input| Projects'!$AC270="Yes"),'Calc| Overheads Allocation'!C$8,'Calc| Project Costs'!V270),IF('Input| Overheads'!$C$42="Internal labour",SUMPRODUCT(--('Input| Projects'!$AC270="Yes"),'Calc| Overheads Allocation'!C$8,'Calc| Project Costs'!V270,'Input| Projects'!$Y270),IF('Input| Overheads'!$C$42="DNSP defined",SUMPRODUCT(--('Input| Projects'!$AC270="Yes"),'Calc| Overheads Allocation'!C$61,'Input| Projects'!$AF270),""))),"")</f>
        <v>173.56163000000001</v>
      </c>
      <c r="AM270" s="186">
        <f>IFERROR(IF('Input| Overheads'!$C$42="Direct costs",SUMPRODUCT(--('Input| Projects'!$AC270="Yes"),'Calc| Overheads Allocation'!D$8,'Calc| Project Costs'!W270),IF('Input| Overheads'!$C$42="Internal labour",SUMPRODUCT(--('Input| Projects'!$AC270="Yes"),'Calc| Overheads Allocation'!D$8,'Calc| Project Costs'!W270,'Input| Projects'!$Y270),IF('Input| Overheads'!$C$42="DNSP defined",SUMPRODUCT(--('Input| Projects'!$AC270="Yes"),'Calc| Overheads Allocation'!D$61,'Input| Projects'!$AF270),""))),"")</f>
        <v>0</v>
      </c>
      <c r="AN270" s="186">
        <f>IFERROR(IF('Input| Overheads'!$C$42="Direct costs",SUMPRODUCT(--('Input| Projects'!$AC270="Yes"),'Calc| Overheads Allocation'!E$8,'Calc| Project Costs'!X270),IF('Input| Overheads'!$C$42="Internal labour",SUMPRODUCT(--('Input| Projects'!$AC270="Yes"),'Calc| Overheads Allocation'!E$8,'Calc| Project Costs'!X270,'Input| Projects'!$Y270),IF('Input| Overheads'!$C$42="DNSP defined",SUMPRODUCT(--('Input| Projects'!$AC270="Yes"),'Calc| Overheads Allocation'!E$61,'Input| Projects'!$AF270),""))),"")</f>
        <v>0</v>
      </c>
      <c r="AO270" s="186">
        <f>IFERROR(IF('Input| Overheads'!$C$42="Direct costs",SUMPRODUCT(--('Input| Projects'!$AC270="Yes"),'Calc| Overheads Allocation'!F$8,'Calc| Project Costs'!Y270),IF('Input| Overheads'!$C$42="Internal labour",SUMPRODUCT(--('Input| Projects'!$AC270="Yes"),'Calc| Overheads Allocation'!F$8,'Calc| Project Costs'!Y270,'Input| Projects'!$Y270),IF('Input| Overheads'!$C$42="DNSP defined",SUMPRODUCT(--('Input| Projects'!$AC270="Yes"),'Calc| Overheads Allocation'!F$61,'Input| Projects'!$AF270),""))),"")</f>
        <v>0</v>
      </c>
      <c r="AP270" s="186">
        <f>IFERROR(IF('Input| Overheads'!$C$42="Direct costs",SUMPRODUCT(--('Input| Projects'!$AC270="Yes"),'Calc| Overheads Allocation'!G$8,'Calc| Project Costs'!Z270),IF('Input| Overheads'!$C$42="Internal labour",SUMPRODUCT(--('Input| Projects'!$AC270="Yes"),'Calc| Overheads Allocation'!G$8,'Calc| Project Costs'!Z270,'Input| Projects'!$Y270),IF('Input| Overheads'!$C$42="DNSP defined",SUMPRODUCT(--('Input| Projects'!$AC270="Yes"),'Calc| Overheads Allocation'!G$61,'Input| Projects'!$AF270),""))),"")</f>
        <v>0</v>
      </c>
      <c r="AQ270" s="186">
        <f>IFERROR(IF('Input| Overheads'!$C$42="Direct costs",SUMPRODUCT(--('Input| Projects'!$AC270="Yes"),'Calc| Overheads Allocation'!H$8,'Calc| Project Costs'!AA270),IF('Input| Overheads'!$C$42="Internal labour",SUMPRODUCT(--('Input| Projects'!$AC270="Yes"),'Calc| Overheads Allocation'!H$8,'Calc| Project Costs'!AA270,'Input| Projects'!$Y270),IF('Input| Overheads'!$C$42="DNSP defined",SUMPRODUCT(--('Input| Projects'!$AC270="Yes"),'Calc| Overheads Allocation'!H$61,'Input| Projects'!$AF270),""))),"")</f>
        <v>0</v>
      </c>
      <c r="AR270" s="186">
        <f>IFERROR(IF('Input| Overheads'!$C$42="Direct costs",SUMPRODUCT(--('Input| Projects'!$AC270="Yes"),'Calc| Overheads Allocation'!I$8,'Calc| Project Costs'!AB270),IF('Input| Overheads'!$C$42="Internal labour",SUMPRODUCT(--('Input| Projects'!$AC270="Yes"),'Calc| Overheads Allocation'!I$8,'Calc| Project Costs'!AB270,'Input| Projects'!$Y270),IF('Input| Overheads'!$C$42="DNSP defined",SUMPRODUCT(--('Input| Projects'!$AC270="Yes"),'Calc| Overheads Allocation'!I$61,'Input| Projects'!$AF270),""))),"")</f>
        <v>0</v>
      </c>
      <c r="AS270" s="106"/>
      <c r="AT270" s="186">
        <f>IFERROR(IF('Input| Overheads'!$C$42="Direct costs",SUMPRODUCT(--('Input| Projects'!$AD270="Yes"),'Calc| Overheads Allocation'!C$9,'Calc| Project Costs'!V270),IF('Input| Overheads'!$C$42="Internal labour",SUMPRODUCT(--('Input| Projects'!$AD270="Yes"),'Calc| Overheads Allocation'!C$9,'Calc| Project Costs'!V270,'Input| Projects'!$Y270),IF('Input| Overheads'!$C$42="DNSP defined",SUMPRODUCT(--('Input| Projects'!$AD270="Yes"),'Calc| Overheads Allocation'!C$62,'Input| Projects'!$AG270),""))),"")</f>
        <v>0</v>
      </c>
      <c r="AU270" s="186">
        <f>IFERROR(IF('Input| Overheads'!$C$42="Direct costs",SUMPRODUCT(--('Input| Projects'!$AD270="Yes"),'Calc| Overheads Allocation'!D$9,'Calc| Project Costs'!W270),IF('Input| Overheads'!$C$42="Internal labour",SUMPRODUCT(--('Input| Projects'!$AD270="Yes"),'Calc| Overheads Allocation'!D$9,'Calc| Project Costs'!W270,'Input| Projects'!$Y270),IF('Input| Overheads'!$C$42="DNSP defined",SUMPRODUCT(--('Input| Projects'!$AD270="Yes"),'Calc| Overheads Allocation'!D$62,'Input| Projects'!$AG270),""))),"")</f>
        <v>0</v>
      </c>
      <c r="AV270" s="186">
        <f>IFERROR(IF('Input| Overheads'!$C$42="Direct costs",SUMPRODUCT(--('Input| Projects'!$AD270="Yes"),'Calc| Overheads Allocation'!E$9,'Calc| Project Costs'!X270),IF('Input| Overheads'!$C$42="Internal labour",SUMPRODUCT(--('Input| Projects'!$AD270="Yes"),'Calc| Overheads Allocation'!E$9,'Calc| Project Costs'!X270,'Input| Projects'!$Y270),IF('Input| Overheads'!$C$42="DNSP defined",SUMPRODUCT(--('Input| Projects'!$AD270="Yes"),'Calc| Overheads Allocation'!E$62,'Input| Projects'!$AG270),""))),"")</f>
        <v>0</v>
      </c>
      <c r="AW270" s="186">
        <f>IFERROR(IF('Input| Overheads'!$C$42="Direct costs",SUMPRODUCT(--('Input| Projects'!$AD270="Yes"),'Calc| Overheads Allocation'!F$9,'Calc| Project Costs'!Y270),IF('Input| Overheads'!$C$42="Internal labour",SUMPRODUCT(--('Input| Projects'!$AD270="Yes"),'Calc| Overheads Allocation'!F$9,'Calc| Project Costs'!Y270,'Input| Projects'!$Y270),IF('Input| Overheads'!$C$42="DNSP defined",SUMPRODUCT(--('Input| Projects'!$AD270="Yes"),'Calc| Overheads Allocation'!F$62,'Input| Projects'!$AG270),""))),"")</f>
        <v>0</v>
      </c>
      <c r="AX270" s="186">
        <f>IFERROR(IF('Input| Overheads'!$C$42="Direct costs",SUMPRODUCT(--('Input| Projects'!$AD270="Yes"),'Calc| Overheads Allocation'!G$9,'Calc| Project Costs'!Z270),IF('Input| Overheads'!$C$42="Internal labour",SUMPRODUCT(--('Input| Projects'!$AD270="Yes"),'Calc| Overheads Allocation'!G$9,'Calc| Project Costs'!Z270,'Input| Projects'!$Y270),IF('Input| Overheads'!$C$42="DNSP defined",SUMPRODUCT(--('Input| Projects'!$AD270="Yes"),'Calc| Overheads Allocation'!G$62,'Input| Projects'!$AG270),""))),"")</f>
        <v>0</v>
      </c>
      <c r="AY270" s="186">
        <f>IFERROR(IF('Input| Overheads'!$C$42="Direct costs",SUMPRODUCT(--('Input| Projects'!$AD270="Yes"),'Calc| Overheads Allocation'!H$9,'Calc| Project Costs'!AA270),IF('Input| Overheads'!$C$42="Internal labour",SUMPRODUCT(--('Input| Projects'!$AD270="Yes"),'Calc| Overheads Allocation'!H$9,'Calc| Project Costs'!AA270,'Input| Projects'!$Y270),IF('Input| Overheads'!$C$42="DNSP defined",SUMPRODUCT(--('Input| Projects'!$AD270="Yes"),'Calc| Overheads Allocation'!H$62,'Input| Projects'!$AG270),""))),"")</f>
        <v>0</v>
      </c>
      <c r="AZ270" s="186">
        <f>IFERROR(IF('Input| Overheads'!$C$42="Direct costs",SUMPRODUCT(--('Input| Projects'!$AD270="Yes"),'Calc| Overheads Allocation'!I$9,'Calc| Project Costs'!AB270),IF('Input| Overheads'!$C$42="Internal labour",SUMPRODUCT(--('Input| Projects'!$AD270="Yes"),'Calc| Overheads Allocation'!I$9,'Calc| Project Costs'!AB270,'Input| Projects'!$Y270),IF('Input| Overheads'!$C$42="DNSP defined",SUMPRODUCT(--('Input| Projects'!$AD270="Yes"),'Calc| Overheads Allocation'!I$62,'Input| Projects'!$AG270),""))),"")</f>
        <v>0</v>
      </c>
      <c r="BA270" s="106"/>
      <c r="BB270" s="186">
        <f t="shared" si="158"/>
        <v>173.56163000000001</v>
      </c>
      <c r="BC270" s="186">
        <f t="shared" si="159"/>
        <v>0</v>
      </c>
      <c r="BD270" s="186">
        <f t="shared" si="160"/>
        <v>0</v>
      </c>
      <c r="BE270" s="186">
        <f t="shared" si="137"/>
        <v>0</v>
      </c>
      <c r="BF270" s="186">
        <f t="shared" si="138"/>
        <v>0</v>
      </c>
      <c r="BG270" s="186">
        <f t="shared" si="139"/>
        <v>0</v>
      </c>
      <c r="BH270" s="186">
        <f t="shared" si="140"/>
        <v>0</v>
      </c>
      <c r="BI270" s="97"/>
      <c r="BJ270" s="186">
        <f t="shared" si="141"/>
        <v>0</v>
      </c>
      <c r="BK270" s="186" t="str">
        <f t="shared" si="142"/>
        <v/>
      </c>
      <c r="BL270" s="186" t="str">
        <f t="shared" si="143"/>
        <v/>
      </c>
      <c r="BM270" s="186" t="str">
        <f t="shared" si="144"/>
        <v/>
      </c>
      <c r="BN270" s="186" t="str">
        <f t="shared" si="145"/>
        <v/>
      </c>
      <c r="BO270" s="186" t="str">
        <f t="shared" si="146"/>
        <v/>
      </c>
      <c r="BP270" s="186" t="str">
        <f t="shared" si="147"/>
        <v/>
      </c>
      <c r="BQ270" s="97"/>
      <c r="BR270" s="186">
        <f t="shared" si="148"/>
        <v>591.17196999999999</v>
      </c>
      <c r="BS270" s="186">
        <f t="shared" si="149"/>
        <v>0</v>
      </c>
      <c r="BT270" s="222">
        <f t="shared" si="150"/>
        <v>0</v>
      </c>
      <c r="BU270" s="222">
        <f t="shared" si="151"/>
        <v>0</v>
      </c>
      <c r="BV270" s="222">
        <f t="shared" si="152"/>
        <v>0</v>
      </c>
      <c r="BW270" s="222">
        <f t="shared" si="153"/>
        <v>0</v>
      </c>
      <c r="BX270" s="222">
        <f t="shared" si="154"/>
        <v>0</v>
      </c>
      <c r="BY270" s="106"/>
      <c r="BZ270" s="197">
        <f>IF(SUMIF('Input| Projects'!$AS$8:$CP$8,"Dx",'Input| Projects'!$AS270:$CP270)=0,"",SUMIF('Input| Projects'!$AS$8:$CP$8,"Dx",'Input| Projects'!$AS270:$CP270))</f>
        <v>1</v>
      </c>
      <c r="CA270" s="197" t="str">
        <f>IF(SUMIF('Input| Projects'!$AS$8:$CP$8,"Tx",'Input| Projects'!$AS270:$CP270)=0,"",SUMIF('Input| Projects'!$AS$8:$CP$8,"Tx",'Input| Projects'!$AS270:$CP270))</f>
        <v/>
      </c>
      <c r="CB270" s="150" t="str">
        <f t="shared" si="161"/>
        <v/>
      </c>
    </row>
    <row r="271" spans="2:80" x14ac:dyDescent="0.2">
      <c r="B271" s="201">
        <f>IFERROR('Input| Projects'!B271,"")</f>
        <v>262</v>
      </c>
      <c r="C271" s="42" t="str">
        <f>IFERROR(IF('Input| Projects'!C271="","",'Input| Projects'!C271),"")</f>
        <v>Replace 11kV UG Ductlines (km)</v>
      </c>
      <c r="D271" s="42" t="str">
        <f>IFERROR(IF('Input| Projects'!D271="","",'Input| Projects'!D271),"")</f>
        <v>REP_04.04.05</v>
      </c>
      <c r="E271" s="104"/>
      <c r="F271" s="190">
        <f>IFERROR('Input| Projects'!I271*'Input| Escalations'!$K$19,"")</f>
        <v>983.16846999999996</v>
      </c>
      <c r="G271" s="190">
        <f>IFERROR('Input| Projects'!J271*'Input| Escalations'!$K$19,"")</f>
        <v>0</v>
      </c>
      <c r="H271" s="190">
        <f>IFERROR('Input| Projects'!K271*'Input| Escalations'!$K$19,"")</f>
        <v>0</v>
      </c>
      <c r="I271" s="190">
        <f>IFERROR('Input| Projects'!L271*'Input| Escalations'!$K$19,"")</f>
        <v>0</v>
      </c>
      <c r="J271" s="190">
        <f>IFERROR('Input| Projects'!M271*'Input| Escalations'!$K$19,"")</f>
        <v>0</v>
      </c>
      <c r="K271" s="190">
        <f>IFERROR('Input| Projects'!N271*'Input| Escalations'!$K$19,"")</f>
        <v>0</v>
      </c>
      <c r="L271" s="190">
        <f>IFERROR('Input| Projects'!O271*'Input| Escalations'!$K$19,"")</f>
        <v>0</v>
      </c>
      <c r="M271" s="150" t="str">
        <f>IF(ABS(SUM(F271:L271)-(SUM('Input| Projects'!I271:O271)*'Input| Escalations'!$K$19))&lt;0.0000001,"",1)</f>
        <v/>
      </c>
      <c r="N271" s="192">
        <f>'Input| Projects'!$Y271*INDEX('Input| Escalations'!$H$33:$N$33,MATCH('Calc| Project Costs'!N$9,'Input| Escalations'!$H$23:$N$23,0))+'Input| Projects'!$Z271*INDEX('Input| Escalations'!$H$34:$N$34,MATCH('Calc| Project Costs'!N$9,'Input| Escalations'!$H$23:$N$23,0))+'Input| Projects'!$AA271*INDEX('Input| Escalations'!$H$35:$N$35,MATCH('Calc| Project Costs'!N$9,'Input| Escalations'!$H$23:$N$23,0))+1</f>
        <v>1</v>
      </c>
      <c r="O271" s="192">
        <f>'Input| Projects'!$Y271*INDEX('Input| Escalations'!$H$33:$N$33,MATCH('Calc| Project Costs'!O$9,'Input| Escalations'!$H$23:$N$23,0))+'Input| Projects'!$Z271*INDEX('Input| Escalations'!$H$34:$N$34,MATCH('Calc| Project Costs'!O$9,'Input| Escalations'!$H$23:$N$23,0))+'Input| Projects'!$AA271*INDEX('Input| Escalations'!$H$35:$N$35,MATCH('Calc| Project Costs'!O$9,'Input| Escalations'!$H$23:$N$23,0))+1</f>
        <v>1</v>
      </c>
      <c r="P271" s="192">
        <f>'Input| Projects'!$Y271*INDEX('Input| Escalations'!$H$33:$N$33,MATCH('Calc| Project Costs'!P$9,'Input| Escalations'!$H$23:$N$23,0))+'Input| Projects'!$Z271*INDEX('Input| Escalations'!$H$34:$N$34,MATCH('Calc| Project Costs'!P$9,'Input| Escalations'!$H$23:$N$23,0))+'Input| Projects'!$AA271*INDEX('Input| Escalations'!$H$35:$N$35,MATCH('Calc| Project Costs'!P$9,'Input| Escalations'!$H$23:$N$23,0))+1</f>
        <v>1</v>
      </c>
      <c r="Q271" s="192">
        <f>'Input| Projects'!$Y271*INDEX('Input| Escalations'!$H$33:$N$33,MATCH('Calc| Project Costs'!Q$9,'Input| Escalations'!$H$23:$N$23,0))+'Input| Projects'!$Z271*INDEX('Input| Escalations'!$H$34:$N$34,MATCH('Calc| Project Costs'!Q$9,'Input| Escalations'!$H$23:$N$23,0))+'Input| Projects'!$AA271*INDEX('Input| Escalations'!$H$35:$N$35,MATCH('Calc| Project Costs'!Q$9,'Input| Escalations'!$H$23:$N$23,0))+1</f>
        <v>1</v>
      </c>
      <c r="R271" s="192">
        <f>'Input| Projects'!$Y271*INDEX('Input| Escalations'!$H$33:$N$33,MATCH('Calc| Project Costs'!R$9,'Input| Escalations'!$H$23:$N$23,0))+'Input| Projects'!$Z271*INDEX('Input| Escalations'!$H$34:$N$34,MATCH('Calc| Project Costs'!R$9,'Input| Escalations'!$H$23:$N$23,0))+'Input| Projects'!$AA271*INDEX('Input| Escalations'!$H$35:$N$35,MATCH('Calc| Project Costs'!R$9,'Input| Escalations'!$H$23:$N$23,0))+1</f>
        <v>1</v>
      </c>
      <c r="S271" s="192">
        <f>'Input| Projects'!$Y271*INDEX('Input| Escalations'!$H$33:$N$33,MATCH('Calc| Project Costs'!S$9,'Input| Escalations'!$H$23:$N$23,0))+'Input| Projects'!$Z271*INDEX('Input| Escalations'!$H$34:$N$34,MATCH('Calc| Project Costs'!S$9,'Input| Escalations'!$H$23:$N$23,0))+'Input| Projects'!$AA271*INDEX('Input| Escalations'!$H$35:$N$35,MATCH('Calc| Project Costs'!S$9,'Input| Escalations'!$H$23:$N$23,0))+1</f>
        <v>1</v>
      </c>
      <c r="T271" s="192">
        <f>'Input| Projects'!$Y271*INDEX('Input| Escalations'!$H$33:$N$33,MATCH('Calc| Project Costs'!T$9,'Input| Escalations'!$H$23:$N$23,0))+'Input| Projects'!$Z271*INDEX('Input| Escalations'!$H$34:$N$34,MATCH('Calc| Project Costs'!T$9,'Input| Escalations'!$H$23:$N$23,0))+'Input| Projects'!$AA271*INDEX('Input| Escalations'!$H$35:$N$35,MATCH('Calc| Project Costs'!T$9,'Input| Escalations'!$H$23:$N$23,0))+1</f>
        <v>1</v>
      </c>
      <c r="U271" s="106"/>
      <c r="V271" s="186">
        <f t="shared" si="155"/>
        <v>983.16846999999996</v>
      </c>
      <c r="W271" s="186">
        <f t="shared" si="156"/>
        <v>0</v>
      </c>
      <c r="X271" s="186">
        <f t="shared" si="157"/>
        <v>0</v>
      </c>
      <c r="Y271" s="186">
        <f t="shared" si="133"/>
        <v>0</v>
      </c>
      <c r="Z271" s="186">
        <f t="shared" si="134"/>
        <v>0</v>
      </c>
      <c r="AA271" s="186">
        <f t="shared" si="135"/>
        <v>0</v>
      </c>
      <c r="AB271" s="186">
        <f t="shared" si="136"/>
        <v>0</v>
      </c>
      <c r="AC271" s="106"/>
      <c r="AD271" s="186">
        <f>'Input| Projects'!Q271*N271*'Input| Escalations'!$K$19</f>
        <v>0</v>
      </c>
      <c r="AE271" s="186">
        <f>'Input| Projects'!R271*O271*'Input| Escalations'!$K$19</f>
        <v>0</v>
      </c>
      <c r="AF271" s="186">
        <f>'Input| Projects'!S271*P271*'Input| Escalations'!$K$19</f>
        <v>0</v>
      </c>
      <c r="AG271" s="186">
        <f>'Input| Projects'!T271*Q271*'Input| Escalations'!$K$19</f>
        <v>0</v>
      </c>
      <c r="AH271" s="186">
        <f>'Input| Projects'!U271*R271*'Input| Escalations'!$K$19</f>
        <v>0</v>
      </c>
      <c r="AI271" s="186">
        <f>'Input| Projects'!V271*S271*'Input| Escalations'!$K$19</f>
        <v>0</v>
      </c>
      <c r="AJ271" s="186">
        <f>'Input| Projects'!W271*T271*'Input| Escalations'!$K$19</f>
        <v>0</v>
      </c>
      <c r="AK271" s="106"/>
      <c r="AL271" s="186">
        <f>IFERROR(IF('Input| Overheads'!$C$42="Direct costs",SUMPRODUCT(--('Input| Projects'!$AC271="Yes"),'Calc| Overheads Allocation'!C$8,'Calc| Project Costs'!V271),IF('Input| Overheads'!$C$42="Internal labour",SUMPRODUCT(--('Input| Projects'!$AC271="Yes"),'Calc| Overheads Allocation'!C$8,'Calc| Project Costs'!V271,'Input| Projects'!$Y271),IF('Input| Overheads'!$C$42="DNSP defined",SUMPRODUCT(--('Input| Projects'!$AC271="Yes"),'Calc| Overheads Allocation'!C$61,'Input| Projects'!$AF271),""))),"")</f>
        <v>25.698429999999998</v>
      </c>
      <c r="AM271" s="186">
        <f>IFERROR(IF('Input| Overheads'!$C$42="Direct costs",SUMPRODUCT(--('Input| Projects'!$AC271="Yes"),'Calc| Overheads Allocation'!D$8,'Calc| Project Costs'!W271),IF('Input| Overheads'!$C$42="Internal labour",SUMPRODUCT(--('Input| Projects'!$AC271="Yes"),'Calc| Overheads Allocation'!D$8,'Calc| Project Costs'!W271,'Input| Projects'!$Y271),IF('Input| Overheads'!$C$42="DNSP defined",SUMPRODUCT(--('Input| Projects'!$AC271="Yes"),'Calc| Overheads Allocation'!D$61,'Input| Projects'!$AF271),""))),"")</f>
        <v>0</v>
      </c>
      <c r="AN271" s="186">
        <f>IFERROR(IF('Input| Overheads'!$C$42="Direct costs",SUMPRODUCT(--('Input| Projects'!$AC271="Yes"),'Calc| Overheads Allocation'!E$8,'Calc| Project Costs'!X271),IF('Input| Overheads'!$C$42="Internal labour",SUMPRODUCT(--('Input| Projects'!$AC271="Yes"),'Calc| Overheads Allocation'!E$8,'Calc| Project Costs'!X271,'Input| Projects'!$Y271),IF('Input| Overheads'!$C$42="DNSP defined",SUMPRODUCT(--('Input| Projects'!$AC271="Yes"),'Calc| Overheads Allocation'!E$61,'Input| Projects'!$AF271),""))),"")</f>
        <v>0</v>
      </c>
      <c r="AO271" s="186">
        <f>IFERROR(IF('Input| Overheads'!$C$42="Direct costs",SUMPRODUCT(--('Input| Projects'!$AC271="Yes"),'Calc| Overheads Allocation'!F$8,'Calc| Project Costs'!Y271),IF('Input| Overheads'!$C$42="Internal labour",SUMPRODUCT(--('Input| Projects'!$AC271="Yes"),'Calc| Overheads Allocation'!F$8,'Calc| Project Costs'!Y271,'Input| Projects'!$Y271),IF('Input| Overheads'!$C$42="DNSP defined",SUMPRODUCT(--('Input| Projects'!$AC271="Yes"),'Calc| Overheads Allocation'!F$61,'Input| Projects'!$AF271),""))),"")</f>
        <v>0</v>
      </c>
      <c r="AP271" s="186">
        <f>IFERROR(IF('Input| Overheads'!$C$42="Direct costs",SUMPRODUCT(--('Input| Projects'!$AC271="Yes"),'Calc| Overheads Allocation'!G$8,'Calc| Project Costs'!Z271),IF('Input| Overheads'!$C$42="Internal labour",SUMPRODUCT(--('Input| Projects'!$AC271="Yes"),'Calc| Overheads Allocation'!G$8,'Calc| Project Costs'!Z271,'Input| Projects'!$Y271),IF('Input| Overheads'!$C$42="DNSP defined",SUMPRODUCT(--('Input| Projects'!$AC271="Yes"),'Calc| Overheads Allocation'!G$61,'Input| Projects'!$AF271),""))),"")</f>
        <v>0</v>
      </c>
      <c r="AQ271" s="186">
        <f>IFERROR(IF('Input| Overheads'!$C$42="Direct costs",SUMPRODUCT(--('Input| Projects'!$AC271="Yes"),'Calc| Overheads Allocation'!H$8,'Calc| Project Costs'!AA271),IF('Input| Overheads'!$C$42="Internal labour",SUMPRODUCT(--('Input| Projects'!$AC271="Yes"),'Calc| Overheads Allocation'!H$8,'Calc| Project Costs'!AA271,'Input| Projects'!$Y271),IF('Input| Overheads'!$C$42="DNSP defined",SUMPRODUCT(--('Input| Projects'!$AC271="Yes"),'Calc| Overheads Allocation'!H$61,'Input| Projects'!$AF271),""))),"")</f>
        <v>0</v>
      </c>
      <c r="AR271" s="186">
        <f>IFERROR(IF('Input| Overheads'!$C$42="Direct costs",SUMPRODUCT(--('Input| Projects'!$AC271="Yes"),'Calc| Overheads Allocation'!I$8,'Calc| Project Costs'!AB271),IF('Input| Overheads'!$C$42="Internal labour",SUMPRODUCT(--('Input| Projects'!$AC271="Yes"),'Calc| Overheads Allocation'!I$8,'Calc| Project Costs'!AB271,'Input| Projects'!$Y271),IF('Input| Overheads'!$C$42="DNSP defined",SUMPRODUCT(--('Input| Projects'!$AC271="Yes"),'Calc| Overheads Allocation'!I$61,'Input| Projects'!$AF271),""))),"")</f>
        <v>0</v>
      </c>
      <c r="AS271" s="106"/>
      <c r="AT271" s="186">
        <f>IFERROR(IF('Input| Overheads'!$C$42="Direct costs",SUMPRODUCT(--('Input| Projects'!$AD271="Yes"),'Calc| Overheads Allocation'!C$9,'Calc| Project Costs'!V271),IF('Input| Overheads'!$C$42="Internal labour",SUMPRODUCT(--('Input| Projects'!$AD271="Yes"),'Calc| Overheads Allocation'!C$9,'Calc| Project Costs'!V271,'Input| Projects'!$Y271),IF('Input| Overheads'!$C$42="DNSP defined",SUMPRODUCT(--('Input| Projects'!$AD271="Yes"),'Calc| Overheads Allocation'!C$62,'Input| Projects'!$AG271),""))),"")</f>
        <v>0</v>
      </c>
      <c r="AU271" s="186">
        <f>IFERROR(IF('Input| Overheads'!$C$42="Direct costs",SUMPRODUCT(--('Input| Projects'!$AD271="Yes"),'Calc| Overheads Allocation'!D$9,'Calc| Project Costs'!W271),IF('Input| Overheads'!$C$42="Internal labour",SUMPRODUCT(--('Input| Projects'!$AD271="Yes"),'Calc| Overheads Allocation'!D$9,'Calc| Project Costs'!W271,'Input| Projects'!$Y271),IF('Input| Overheads'!$C$42="DNSP defined",SUMPRODUCT(--('Input| Projects'!$AD271="Yes"),'Calc| Overheads Allocation'!D$62,'Input| Projects'!$AG271),""))),"")</f>
        <v>0</v>
      </c>
      <c r="AV271" s="186">
        <f>IFERROR(IF('Input| Overheads'!$C$42="Direct costs",SUMPRODUCT(--('Input| Projects'!$AD271="Yes"),'Calc| Overheads Allocation'!E$9,'Calc| Project Costs'!X271),IF('Input| Overheads'!$C$42="Internal labour",SUMPRODUCT(--('Input| Projects'!$AD271="Yes"),'Calc| Overheads Allocation'!E$9,'Calc| Project Costs'!X271,'Input| Projects'!$Y271),IF('Input| Overheads'!$C$42="DNSP defined",SUMPRODUCT(--('Input| Projects'!$AD271="Yes"),'Calc| Overheads Allocation'!E$62,'Input| Projects'!$AG271),""))),"")</f>
        <v>0</v>
      </c>
      <c r="AW271" s="186">
        <f>IFERROR(IF('Input| Overheads'!$C$42="Direct costs",SUMPRODUCT(--('Input| Projects'!$AD271="Yes"),'Calc| Overheads Allocation'!F$9,'Calc| Project Costs'!Y271),IF('Input| Overheads'!$C$42="Internal labour",SUMPRODUCT(--('Input| Projects'!$AD271="Yes"),'Calc| Overheads Allocation'!F$9,'Calc| Project Costs'!Y271,'Input| Projects'!$Y271),IF('Input| Overheads'!$C$42="DNSP defined",SUMPRODUCT(--('Input| Projects'!$AD271="Yes"),'Calc| Overheads Allocation'!F$62,'Input| Projects'!$AG271),""))),"")</f>
        <v>0</v>
      </c>
      <c r="AX271" s="186">
        <f>IFERROR(IF('Input| Overheads'!$C$42="Direct costs",SUMPRODUCT(--('Input| Projects'!$AD271="Yes"),'Calc| Overheads Allocation'!G$9,'Calc| Project Costs'!Z271),IF('Input| Overheads'!$C$42="Internal labour",SUMPRODUCT(--('Input| Projects'!$AD271="Yes"),'Calc| Overheads Allocation'!G$9,'Calc| Project Costs'!Z271,'Input| Projects'!$Y271),IF('Input| Overheads'!$C$42="DNSP defined",SUMPRODUCT(--('Input| Projects'!$AD271="Yes"),'Calc| Overheads Allocation'!G$62,'Input| Projects'!$AG271),""))),"")</f>
        <v>0</v>
      </c>
      <c r="AY271" s="186">
        <f>IFERROR(IF('Input| Overheads'!$C$42="Direct costs",SUMPRODUCT(--('Input| Projects'!$AD271="Yes"),'Calc| Overheads Allocation'!H$9,'Calc| Project Costs'!AA271),IF('Input| Overheads'!$C$42="Internal labour",SUMPRODUCT(--('Input| Projects'!$AD271="Yes"),'Calc| Overheads Allocation'!H$9,'Calc| Project Costs'!AA271,'Input| Projects'!$Y271),IF('Input| Overheads'!$C$42="DNSP defined",SUMPRODUCT(--('Input| Projects'!$AD271="Yes"),'Calc| Overheads Allocation'!H$62,'Input| Projects'!$AG271),""))),"")</f>
        <v>0</v>
      </c>
      <c r="AZ271" s="186">
        <f>IFERROR(IF('Input| Overheads'!$C$42="Direct costs",SUMPRODUCT(--('Input| Projects'!$AD271="Yes"),'Calc| Overheads Allocation'!I$9,'Calc| Project Costs'!AB271),IF('Input| Overheads'!$C$42="Internal labour",SUMPRODUCT(--('Input| Projects'!$AD271="Yes"),'Calc| Overheads Allocation'!I$9,'Calc| Project Costs'!AB271,'Input| Projects'!$Y271),IF('Input| Overheads'!$C$42="DNSP defined",SUMPRODUCT(--('Input| Projects'!$AD271="Yes"),'Calc| Overheads Allocation'!I$62,'Input| Projects'!$AG271),""))),"")</f>
        <v>0</v>
      </c>
      <c r="BA271" s="106"/>
      <c r="BB271" s="186">
        <f t="shared" si="158"/>
        <v>25.698429999999998</v>
      </c>
      <c r="BC271" s="186">
        <f t="shared" si="159"/>
        <v>0</v>
      </c>
      <c r="BD271" s="186">
        <f t="shared" si="160"/>
        <v>0</v>
      </c>
      <c r="BE271" s="186">
        <f t="shared" si="137"/>
        <v>0</v>
      </c>
      <c r="BF271" s="186">
        <f t="shared" si="138"/>
        <v>0</v>
      </c>
      <c r="BG271" s="186">
        <f t="shared" si="139"/>
        <v>0</v>
      </c>
      <c r="BH271" s="186">
        <f t="shared" si="140"/>
        <v>0</v>
      </c>
      <c r="BI271" s="97"/>
      <c r="BJ271" s="186">
        <f t="shared" si="141"/>
        <v>0</v>
      </c>
      <c r="BK271" s="186" t="str">
        <f t="shared" si="142"/>
        <v/>
      </c>
      <c r="BL271" s="186" t="str">
        <f t="shared" si="143"/>
        <v/>
      </c>
      <c r="BM271" s="186" t="str">
        <f t="shared" si="144"/>
        <v/>
      </c>
      <c r="BN271" s="186" t="str">
        <f t="shared" si="145"/>
        <v/>
      </c>
      <c r="BO271" s="186" t="str">
        <f t="shared" si="146"/>
        <v/>
      </c>
      <c r="BP271" s="186" t="str">
        <f t="shared" si="147"/>
        <v/>
      </c>
      <c r="BQ271" s="97"/>
      <c r="BR271" s="186">
        <f t="shared" si="148"/>
        <v>1008.8669</v>
      </c>
      <c r="BS271" s="186">
        <f t="shared" si="149"/>
        <v>0</v>
      </c>
      <c r="BT271" s="222">
        <f t="shared" si="150"/>
        <v>0</v>
      </c>
      <c r="BU271" s="222">
        <f t="shared" si="151"/>
        <v>0</v>
      </c>
      <c r="BV271" s="222">
        <f t="shared" si="152"/>
        <v>0</v>
      </c>
      <c r="BW271" s="222">
        <f t="shared" si="153"/>
        <v>0</v>
      </c>
      <c r="BX271" s="222">
        <f t="shared" si="154"/>
        <v>0</v>
      </c>
      <c r="BY271" s="106"/>
      <c r="BZ271" s="197">
        <f>IF(SUMIF('Input| Projects'!$AS$8:$CP$8,"Dx",'Input| Projects'!$AS271:$CP271)=0,"",SUMIF('Input| Projects'!$AS$8:$CP$8,"Dx",'Input| Projects'!$AS271:$CP271))</f>
        <v>1</v>
      </c>
      <c r="CA271" s="197" t="str">
        <f>IF(SUMIF('Input| Projects'!$AS$8:$CP$8,"Tx",'Input| Projects'!$AS271:$CP271)=0,"",SUMIF('Input| Projects'!$AS$8:$CP$8,"Tx",'Input| Projects'!$AS271:$CP271))</f>
        <v/>
      </c>
      <c r="CB271" s="150" t="str">
        <f t="shared" si="161"/>
        <v/>
      </c>
    </row>
    <row r="272" spans="2:80" x14ac:dyDescent="0.2">
      <c r="B272" s="201">
        <f>IFERROR('Input| Projects'!B272,"")</f>
        <v>263</v>
      </c>
      <c r="C272" s="42" t="str">
        <f>IFERROR(IF('Input| Projects'!C272="","",'Input| Projects'!C272),"")</f>
        <v>Replace Due to Storms &amp; Bushfires</v>
      </c>
      <c r="D272" s="42" t="str">
        <f>IFERROR(IF('Input| Projects'!D272="","",'Input| Projects'!D272),"")</f>
        <v>REP_04.04.07</v>
      </c>
      <c r="E272" s="104"/>
      <c r="F272" s="190">
        <f>IFERROR('Input| Projects'!I272*'Input| Escalations'!$K$19,"")</f>
        <v>44.387960000000007</v>
      </c>
      <c r="G272" s="190">
        <f>IFERROR('Input| Projects'!J272*'Input| Escalations'!$K$19,"")</f>
        <v>0</v>
      </c>
      <c r="H272" s="190">
        <f>IFERROR('Input| Projects'!K272*'Input| Escalations'!$K$19,"")</f>
        <v>0</v>
      </c>
      <c r="I272" s="190">
        <f>IFERROR('Input| Projects'!L272*'Input| Escalations'!$K$19,"")</f>
        <v>0</v>
      </c>
      <c r="J272" s="190">
        <f>IFERROR('Input| Projects'!M272*'Input| Escalations'!$K$19,"")</f>
        <v>0</v>
      </c>
      <c r="K272" s="190">
        <f>IFERROR('Input| Projects'!N272*'Input| Escalations'!$K$19,"")</f>
        <v>0</v>
      </c>
      <c r="L272" s="190">
        <f>IFERROR('Input| Projects'!O272*'Input| Escalations'!$K$19,"")</f>
        <v>0</v>
      </c>
      <c r="M272" s="150" t="str">
        <f>IF(ABS(SUM(F272:L272)-(SUM('Input| Projects'!I272:O272)*'Input| Escalations'!$K$19))&lt;0.0000001,"",1)</f>
        <v/>
      </c>
      <c r="N272" s="192">
        <f>'Input| Projects'!$Y272*INDEX('Input| Escalations'!$H$33:$N$33,MATCH('Calc| Project Costs'!N$9,'Input| Escalations'!$H$23:$N$23,0))+'Input| Projects'!$Z272*INDEX('Input| Escalations'!$H$34:$N$34,MATCH('Calc| Project Costs'!N$9,'Input| Escalations'!$H$23:$N$23,0))+'Input| Projects'!$AA272*INDEX('Input| Escalations'!$H$35:$N$35,MATCH('Calc| Project Costs'!N$9,'Input| Escalations'!$H$23:$N$23,0))+1</f>
        <v>1</v>
      </c>
      <c r="O272" s="192">
        <f>'Input| Projects'!$Y272*INDEX('Input| Escalations'!$H$33:$N$33,MATCH('Calc| Project Costs'!O$9,'Input| Escalations'!$H$23:$N$23,0))+'Input| Projects'!$Z272*INDEX('Input| Escalations'!$H$34:$N$34,MATCH('Calc| Project Costs'!O$9,'Input| Escalations'!$H$23:$N$23,0))+'Input| Projects'!$AA272*INDEX('Input| Escalations'!$H$35:$N$35,MATCH('Calc| Project Costs'!O$9,'Input| Escalations'!$H$23:$N$23,0))+1</f>
        <v>1</v>
      </c>
      <c r="P272" s="192">
        <f>'Input| Projects'!$Y272*INDEX('Input| Escalations'!$H$33:$N$33,MATCH('Calc| Project Costs'!P$9,'Input| Escalations'!$H$23:$N$23,0))+'Input| Projects'!$Z272*INDEX('Input| Escalations'!$H$34:$N$34,MATCH('Calc| Project Costs'!P$9,'Input| Escalations'!$H$23:$N$23,0))+'Input| Projects'!$AA272*INDEX('Input| Escalations'!$H$35:$N$35,MATCH('Calc| Project Costs'!P$9,'Input| Escalations'!$H$23:$N$23,0))+1</f>
        <v>1</v>
      </c>
      <c r="Q272" s="192">
        <f>'Input| Projects'!$Y272*INDEX('Input| Escalations'!$H$33:$N$33,MATCH('Calc| Project Costs'!Q$9,'Input| Escalations'!$H$23:$N$23,0))+'Input| Projects'!$Z272*INDEX('Input| Escalations'!$H$34:$N$34,MATCH('Calc| Project Costs'!Q$9,'Input| Escalations'!$H$23:$N$23,0))+'Input| Projects'!$AA272*INDEX('Input| Escalations'!$H$35:$N$35,MATCH('Calc| Project Costs'!Q$9,'Input| Escalations'!$H$23:$N$23,0))+1</f>
        <v>1</v>
      </c>
      <c r="R272" s="192">
        <f>'Input| Projects'!$Y272*INDEX('Input| Escalations'!$H$33:$N$33,MATCH('Calc| Project Costs'!R$9,'Input| Escalations'!$H$23:$N$23,0))+'Input| Projects'!$Z272*INDEX('Input| Escalations'!$H$34:$N$34,MATCH('Calc| Project Costs'!R$9,'Input| Escalations'!$H$23:$N$23,0))+'Input| Projects'!$AA272*INDEX('Input| Escalations'!$H$35:$N$35,MATCH('Calc| Project Costs'!R$9,'Input| Escalations'!$H$23:$N$23,0))+1</f>
        <v>1</v>
      </c>
      <c r="S272" s="192">
        <f>'Input| Projects'!$Y272*INDEX('Input| Escalations'!$H$33:$N$33,MATCH('Calc| Project Costs'!S$9,'Input| Escalations'!$H$23:$N$23,0))+'Input| Projects'!$Z272*INDEX('Input| Escalations'!$H$34:$N$34,MATCH('Calc| Project Costs'!S$9,'Input| Escalations'!$H$23:$N$23,0))+'Input| Projects'!$AA272*INDEX('Input| Escalations'!$H$35:$N$35,MATCH('Calc| Project Costs'!S$9,'Input| Escalations'!$H$23:$N$23,0))+1</f>
        <v>1</v>
      </c>
      <c r="T272" s="192">
        <f>'Input| Projects'!$Y272*INDEX('Input| Escalations'!$H$33:$N$33,MATCH('Calc| Project Costs'!T$9,'Input| Escalations'!$H$23:$N$23,0))+'Input| Projects'!$Z272*INDEX('Input| Escalations'!$H$34:$N$34,MATCH('Calc| Project Costs'!T$9,'Input| Escalations'!$H$23:$N$23,0))+'Input| Projects'!$AA272*INDEX('Input| Escalations'!$H$35:$N$35,MATCH('Calc| Project Costs'!T$9,'Input| Escalations'!$H$23:$N$23,0))+1</f>
        <v>1</v>
      </c>
      <c r="U272" s="106"/>
      <c r="V272" s="186">
        <f t="shared" si="155"/>
        <v>44.387960000000007</v>
      </c>
      <c r="W272" s="186">
        <f t="shared" si="156"/>
        <v>0</v>
      </c>
      <c r="X272" s="186">
        <f t="shared" si="157"/>
        <v>0</v>
      </c>
      <c r="Y272" s="186">
        <f t="shared" si="133"/>
        <v>0</v>
      </c>
      <c r="Z272" s="186">
        <f t="shared" si="134"/>
        <v>0</v>
      </c>
      <c r="AA272" s="186">
        <f t="shared" si="135"/>
        <v>0</v>
      </c>
      <c r="AB272" s="186">
        <f t="shared" si="136"/>
        <v>0</v>
      </c>
      <c r="AC272" s="106"/>
      <c r="AD272" s="186">
        <f>'Input| Projects'!Q272*N272*'Input| Escalations'!$K$19</f>
        <v>0</v>
      </c>
      <c r="AE272" s="186">
        <f>'Input| Projects'!R272*O272*'Input| Escalations'!$K$19</f>
        <v>0</v>
      </c>
      <c r="AF272" s="186">
        <f>'Input| Projects'!S272*P272*'Input| Escalations'!$K$19</f>
        <v>0</v>
      </c>
      <c r="AG272" s="186">
        <f>'Input| Projects'!T272*Q272*'Input| Escalations'!$K$19</f>
        <v>0</v>
      </c>
      <c r="AH272" s="186">
        <f>'Input| Projects'!U272*R272*'Input| Escalations'!$K$19</f>
        <v>0</v>
      </c>
      <c r="AI272" s="186">
        <f>'Input| Projects'!V272*S272*'Input| Escalations'!$K$19</f>
        <v>0</v>
      </c>
      <c r="AJ272" s="186">
        <f>'Input| Projects'!W272*T272*'Input| Escalations'!$K$19</f>
        <v>0</v>
      </c>
      <c r="AK272" s="106"/>
      <c r="AL272" s="186">
        <f>IFERROR(IF('Input| Overheads'!$C$42="Direct costs",SUMPRODUCT(--('Input| Projects'!$AC272="Yes"),'Calc| Overheads Allocation'!C$8,'Calc| Project Costs'!V272),IF('Input| Overheads'!$C$42="Internal labour",SUMPRODUCT(--('Input| Projects'!$AC272="Yes"),'Calc| Overheads Allocation'!C$8,'Calc| Project Costs'!V272,'Input| Projects'!$Y272),IF('Input| Overheads'!$C$42="DNSP defined",SUMPRODUCT(--('Input| Projects'!$AC272="Yes"),'Calc| Overheads Allocation'!C$61,'Input| Projects'!$AF272),""))),"")</f>
        <v>13.216279999999999</v>
      </c>
      <c r="AM272" s="186">
        <f>IFERROR(IF('Input| Overheads'!$C$42="Direct costs",SUMPRODUCT(--('Input| Projects'!$AC272="Yes"),'Calc| Overheads Allocation'!D$8,'Calc| Project Costs'!W272),IF('Input| Overheads'!$C$42="Internal labour",SUMPRODUCT(--('Input| Projects'!$AC272="Yes"),'Calc| Overheads Allocation'!D$8,'Calc| Project Costs'!W272,'Input| Projects'!$Y272),IF('Input| Overheads'!$C$42="DNSP defined",SUMPRODUCT(--('Input| Projects'!$AC272="Yes"),'Calc| Overheads Allocation'!D$61,'Input| Projects'!$AF272),""))),"")</f>
        <v>0</v>
      </c>
      <c r="AN272" s="186">
        <f>IFERROR(IF('Input| Overheads'!$C$42="Direct costs",SUMPRODUCT(--('Input| Projects'!$AC272="Yes"),'Calc| Overheads Allocation'!E$8,'Calc| Project Costs'!X272),IF('Input| Overheads'!$C$42="Internal labour",SUMPRODUCT(--('Input| Projects'!$AC272="Yes"),'Calc| Overheads Allocation'!E$8,'Calc| Project Costs'!X272,'Input| Projects'!$Y272),IF('Input| Overheads'!$C$42="DNSP defined",SUMPRODUCT(--('Input| Projects'!$AC272="Yes"),'Calc| Overheads Allocation'!E$61,'Input| Projects'!$AF272),""))),"")</f>
        <v>0</v>
      </c>
      <c r="AO272" s="186">
        <f>IFERROR(IF('Input| Overheads'!$C$42="Direct costs",SUMPRODUCT(--('Input| Projects'!$AC272="Yes"),'Calc| Overheads Allocation'!F$8,'Calc| Project Costs'!Y272),IF('Input| Overheads'!$C$42="Internal labour",SUMPRODUCT(--('Input| Projects'!$AC272="Yes"),'Calc| Overheads Allocation'!F$8,'Calc| Project Costs'!Y272,'Input| Projects'!$Y272),IF('Input| Overheads'!$C$42="DNSP defined",SUMPRODUCT(--('Input| Projects'!$AC272="Yes"),'Calc| Overheads Allocation'!F$61,'Input| Projects'!$AF272),""))),"")</f>
        <v>0</v>
      </c>
      <c r="AP272" s="186">
        <f>IFERROR(IF('Input| Overheads'!$C$42="Direct costs",SUMPRODUCT(--('Input| Projects'!$AC272="Yes"),'Calc| Overheads Allocation'!G$8,'Calc| Project Costs'!Z272),IF('Input| Overheads'!$C$42="Internal labour",SUMPRODUCT(--('Input| Projects'!$AC272="Yes"),'Calc| Overheads Allocation'!G$8,'Calc| Project Costs'!Z272,'Input| Projects'!$Y272),IF('Input| Overheads'!$C$42="DNSP defined",SUMPRODUCT(--('Input| Projects'!$AC272="Yes"),'Calc| Overheads Allocation'!G$61,'Input| Projects'!$AF272),""))),"")</f>
        <v>0</v>
      </c>
      <c r="AQ272" s="186">
        <f>IFERROR(IF('Input| Overheads'!$C$42="Direct costs",SUMPRODUCT(--('Input| Projects'!$AC272="Yes"),'Calc| Overheads Allocation'!H$8,'Calc| Project Costs'!AA272),IF('Input| Overheads'!$C$42="Internal labour",SUMPRODUCT(--('Input| Projects'!$AC272="Yes"),'Calc| Overheads Allocation'!H$8,'Calc| Project Costs'!AA272,'Input| Projects'!$Y272),IF('Input| Overheads'!$C$42="DNSP defined",SUMPRODUCT(--('Input| Projects'!$AC272="Yes"),'Calc| Overheads Allocation'!H$61,'Input| Projects'!$AF272),""))),"")</f>
        <v>0</v>
      </c>
      <c r="AR272" s="186">
        <f>IFERROR(IF('Input| Overheads'!$C$42="Direct costs",SUMPRODUCT(--('Input| Projects'!$AC272="Yes"),'Calc| Overheads Allocation'!I$8,'Calc| Project Costs'!AB272),IF('Input| Overheads'!$C$42="Internal labour",SUMPRODUCT(--('Input| Projects'!$AC272="Yes"),'Calc| Overheads Allocation'!I$8,'Calc| Project Costs'!AB272,'Input| Projects'!$Y272),IF('Input| Overheads'!$C$42="DNSP defined",SUMPRODUCT(--('Input| Projects'!$AC272="Yes"),'Calc| Overheads Allocation'!I$61,'Input| Projects'!$AF272),""))),"")</f>
        <v>0</v>
      </c>
      <c r="AS272" s="106"/>
      <c r="AT272" s="186">
        <f>IFERROR(IF('Input| Overheads'!$C$42="Direct costs",SUMPRODUCT(--('Input| Projects'!$AD272="Yes"),'Calc| Overheads Allocation'!C$9,'Calc| Project Costs'!V272),IF('Input| Overheads'!$C$42="Internal labour",SUMPRODUCT(--('Input| Projects'!$AD272="Yes"),'Calc| Overheads Allocation'!C$9,'Calc| Project Costs'!V272,'Input| Projects'!$Y272),IF('Input| Overheads'!$C$42="DNSP defined",SUMPRODUCT(--('Input| Projects'!$AD272="Yes"),'Calc| Overheads Allocation'!C$62,'Input| Projects'!$AG272),""))),"")</f>
        <v>0</v>
      </c>
      <c r="AU272" s="186">
        <f>IFERROR(IF('Input| Overheads'!$C$42="Direct costs",SUMPRODUCT(--('Input| Projects'!$AD272="Yes"),'Calc| Overheads Allocation'!D$9,'Calc| Project Costs'!W272),IF('Input| Overheads'!$C$42="Internal labour",SUMPRODUCT(--('Input| Projects'!$AD272="Yes"),'Calc| Overheads Allocation'!D$9,'Calc| Project Costs'!W272,'Input| Projects'!$Y272),IF('Input| Overheads'!$C$42="DNSP defined",SUMPRODUCT(--('Input| Projects'!$AD272="Yes"),'Calc| Overheads Allocation'!D$62,'Input| Projects'!$AG272),""))),"")</f>
        <v>0</v>
      </c>
      <c r="AV272" s="186">
        <f>IFERROR(IF('Input| Overheads'!$C$42="Direct costs",SUMPRODUCT(--('Input| Projects'!$AD272="Yes"),'Calc| Overheads Allocation'!E$9,'Calc| Project Costs'!X272),IF('Input| Overheads'!$C$42="Internal labour",SUMPRODUCT(--('Input| Projects'!$AD272="Yes"),'Calc| Overheads Allocation'!E$9,'Calc| Project Costs'!X272,'Input| Projects'!$Y272),IF('Input| Overheads'!$C$42="DNSP defined",SUMPRODUCT(--('Input| Projects'!$AD272="Yes"),'Calc| Overheads Allocation'!E$62,'Input| Projects'!$AG272),""))),"")</f>
        <v>0</v>
      </c>
      <c r="AW272" s="186">
        <f>IFERROR(IF('Input| Overheads'!$C$42="Direct costs",SUMPRODUCT(--('Input| Projects'!$AD272="Yes"),'Calc| Overheads Allocation'!F$9,'Calc| Project Costs'!Y272),IF('Input| Overheads'!$C$42="Internal labour",SUMPRODUCT(--('Input| Projects'!$AD272="Yes"),'Calc| Overheads Allocation'!F$9,'Calc| Project Costs'!Y272,'Input| Projects'!$Y272),IF('Input| Overheads'!$C$42="DNSP defined",SUMPRODUCT(--('Input| Projects'!$AD272="Yes"),'Calc| Overheads Allocation'!F$62,'Input| Projects'!$AG272),""))),"")</f>
        <v>0</v>
      </c>
      <c r="AX272" s="186">
        <f>IFERROR(IF('Input| Overheads'!$C$42="Direct costs",SUMPRODUCT(--('Input| Projects'!$AD272="Yes"),'Calc| Overheads Allocation'!G$9,'Calc| Project Costs'!Z272),IF('Input| Overheads'!$C$42="Internal labour",SUMPRODUCT(--('Input| Projects'!$AD272="Yes"),'Calc| Overheads Allocation'!G$9,'Calc| Project Costs'!Z272,'Input| Projects'!$Y272),IF('Input| Overheads'!$C$42="DNSP defined",SUMPRODUCT(--('Input| Projects'!$AD272="Yes"),'Calc| Overheads Allocation'!G$62,'Input| Projects'!$AG272),""))),"")</f>
        <v>0</v>
      </c>
      <c r="AY272" s="186">
        <f>IFERROR(IF('Input| Overheads'!$C$42="Direct costs",SUMPRODUCT(--('Input| Projects'!$AD272="Yes"),'Calc| Overheads Allocation'!H$9,'Calc| Project Costs'!AA272),IF('Input| Overheads'!$C$42="Internal labour",SUMPRODUCT(--('Input| Projects'!$AD272="Yes"),'Calc| Overheads Allocation'!H$9,'Calc| Project Costs'!AA272,'Input| Projects'!$Y272),IF('Input| Overheads'!$C$42="DNSP defined",SUMPRODUCT(--('Input| Projects'!$AD272="Yes"),'Calc| Overheads Allocation'!H$62,'Input| Projects'!$AG272),""))),"")</f>
        <v>0</v>
      </c>
      <c r="AZ272" s="186">
        <f>IFERROR(IF('Input| Overheads'!$C$42="Direct costs",SUMPRODUCT(--('Input| Projects'!$AD272="Yes"),'Calc| Overheads Allocation'!I$9,'Calc| Project Costs'!AB272),IF('Input| Overheads'!$C$42="Internal labour",SUMPRODUCT(--('Input| Projects'!$AD272="Yes"),'Calc| Overheads Allocation'!I$9,'Calc| Project Costs'!AB272,'Input| Projects'!$Y272),IF('Input| Overheads'!$C$42="DNSP defined",SUMPRODUCT(--('Input| Projects'!$AD272="Yes"),'Calc| Overheads Allocation'!I$62,'Input| Projects'!$AG272),""))),"")</f>
        <v>0</v>
      </c>
      <c r="BA272" s="106"/>
      <c r="BB272" s="186">
        <f t="shared" si="158"/>
        <v>13.216279999999999</v>
      </c>
      <c r="BC272" s="186">
        <f t="shared" si="159"/>
        <v>0</v>
      </c>
      <c r="BD272" s="186">
        <f t="shared" si="160"/>
        <v>0</v>
      </c>
      <c r="BE272" s="186">
        <f t="shared" si="137"/>
        <v>0</v>
      </c>
      <c r="BF272" s="186">
        <f t="shared" si="138"/>
        <v>0</v>
      </c>
      <c r="BG272" s="186">
        <f t="shared" si="139"/>
        <v>0</v>
      </c>
      <c r="BH272" s="186">
        <f t="shared" si="140"/>
        <v>0</v>
      </c>
      <c r="BI272" s="97"/>
      <c r="BJ272" s="186">
        <f t="shared" si="141"/>
        <v>0</v>
      </c>
      <c r="BK272" s="186" t="str">
        <f t="shared" si="142"/>
        <v/>
      </c>
      <c r="BL272" s="186" t="str">
        <f t="shared" si="143"/>
        <v/>
      </c>
      <c r="BM272" s="186" t="str">
        <f t="shared" si="144"/>
        <v/>
      </c>
      <c r="BN272" s="186" t="str">
        <f t="shared" si="145"/>
        <v/>
      </c>
      <c r="BO272" s="186" t="str">
        <f t="shared" si="146"/>
        <v/>
      </c>
      <c r="BP272" s="186" t="str">
        <f t="shared" si="147"/>
        <v/>
      </c>
      <c r="BQ272" s="97"/>
      <c r="BR272" s="186">
        <f t="shared" si="148"/>
        <v>57.604240000000004</v>
      </c>
      <c r="BS272" s="186">
        <f t="shared" si="149"/>
        <v>0</v>
      </c>
      <c r="BT272" s="222">
        <f t="shared" si="150"/>
        <v>0</v>
      </c>
      <c r="BU272" s="222">
        <f t="shared" si="151"/>
        <v>0</v>
      </c>
      <c r="BV272" s="222">
        <f t="shared" si="152"/>
        <v>0</v>
      </c>
      <c r="BW272" s="222">
        <f t="shared" si="153"/>
        <v>0</v>
      </c>
      <c r="BX272" s="222">
        <f t="shared" si="154"/>
        <v>0</v>
      </c>
      <c r="BY272" s="106"/>
      <c r="BZ272" s="197">
        <f>IF(SUMIF('Input| Projects'!$AS$8:$CP$8,"Dx",'Input| Projects'!$AS272:$CP272)=0,"",SUMIF('Input| Projects'!$AS$8:$CP$8,"Dx",'Input| Projects'!$AS272:$CP272))</f>
        <v>1</v>
      </c>
      <c r="CA272" s="197" t="str">
        <f>IF(SUMIF('Input| Projects'!$AS$8:$CP$8,"Tx",'Input| Projects'!$AS272:$CP272)=0,"",SUMIF('Input| Projects'!$AS$8:$CP$8,"Tx",'Input| Projects'!$AS272:$CP272))</f>
        <v/>
      </c>
      <c r="CB272" s="150" t="str">
        <f t="shared" si="161"/>
        <v/>
      </c>
    </row>
    <row r="273" spans="2:80" x14ac:dyDescent="0.2">
      <c r="B273" s="201">
        <f>IFERROR('Input| Projects'!B273,"")</f>
        <v>264</v>
      </c>
      <c r="C273" s="42" t="str">
        <f>IFERROR(IF('Input| Projects'!C273="","",'Input| Projects'!C273),"")</f>
        <v>System Spares - DM</v>
      </c>
      <c r="D273" s="42" t="str">
        <f>IFERROR(IF('Input| Projects'!D273="","",'Input| Projects'!D273),"")</f>
        <v>REP_04.04.09</v>
      </c>
      <c r="E273" s="104"/>
      <c r="F273" s="190">
        <f>IFERROR('Input| Projects'!I273*'Input| Escalations'!$K$19,"")</f>
        <v>37.94</v>
      </c>
      <c r="G273" s="190">
        <f>IFERROR('Input| Projects'!J273*'Input| Escalations'!$K$19,"")</f>
        <v>0</v>
      </c>
      <c r="H273" s="190">
        <f>IFERROR('Input| Projects'!K273*'Input| Escalations'!$K$19,"")</f>
        <v>0</v>
      </c>
      <c r="I273" s="190">
        <f>IFERROR('Input| Projects'!L273*'Input| Escalations'!$K$19,"")</f>
        <v>0</v>
      </c>
      <c r="J273" s="190">
        <f>IFERROR('Input| Projects'!M273*'Input| Escalations'!$K$19,"")</f>
        <v>0</v>
      </c>
      <c r="K273" s="190">
        <f>IFERROR('Input| Projects'!N273*'Input| Escalations'!$K$19,"")</f>
        <v>0</v>
      </c>
      <c r="L273" s="190">
        <f>IFERROR('Input| Projects'!O273*'Input| Escalations'!$K$19,"")</f>
        <v>0</v>
      </c>
      <c r="M273" s="150" t="str">
        <f>IF(ABS(SUM(F273:L273)-(SUM('Input| Projects'!I273:O273)*'Input| Escalations'!$K$19))&lt;0.0000001,"",1)</f>
        <v/>
      </c>
      <c r="N273" s="192">
        <f>'Input| Projects'!$Y273*INDEX('Input| Escalations'!$H$33:$N$33,MATCH('Calc| Project Costs'!N$9,'Input| Escalations'!$H$23:$N$23,0))+'Input| Projects'!$Z273*INDEX('Input| Escalations'!$H$34:$N$34,MATCH('Calc| Project Costs'!N$9,'Input| Escalations'!$H$23:$N$23,0))+'Input| Projects'!$AA273*INDEX('Input| Escalations'!$H$35:$N$35,MATCH('Calc| Project Costs'!N$9,'Input| Escalations'!$H$23:$N$23,0))+1</f>
        <v>1</v>
      </c>
      <c r="O273" s="192">
        <f>'Input| Projects'!$Y273*INDEX('Input| Escalations'!$H$33:$N$33,MATCH('Calc| Project Costs'!O$9,'Input| Escalations'!$H$23:$N$23,0))+'Input| Projects'!$Z273*INDEX('Input| Escalations'!$H$34:$N$34,MATCH('Calc| Project Costs'!O$9,'Input| Escalations'!$H$23:$N$23,0))+'Input| Projects'!$AA273*INDEX('Input| Escalations'!$H$35:$N$35,MATCH('Calc| Project Costs'!O$9,'Input| Escalations'!$H$23:$N$23,0))+1</f>
        <v>1</v>
      </c>
      <c r="P273" s="192">
        <f>'Input| Projects'!$Y273*INDEX('Input| Escalations'!$H$33:$N$33,MATCH('Calc| Project Costs'!P$9,'Input| Escalations'!$H$23:$N$23,0))+'Input| Projects'!$Z273*INDEX('Input| Escalations'!$H$34:$N$34,MATCH('Calc| Project Costs'!P$9,'Input| Escalations'!$H$23:$N$23,0))+'Input| Projects'!$AA273*INDEX('Input| Escalations'!$H$35:$N$35,MATCH('Calc| Project Costs'!P$9,'Input| Escalations'!$H$23:$N$23,0))+1</f>
        <v>1</v>
      </c>
      <c r="Q273" s="192">
        <f>'Input| Projects'!$Y273*INDEX('Input| Escalations'!$H$33:$N$33,MATCH('Calc| Project Costs'!Q$9,'Input| Escalations'!$H$23:$N$23,0))+'Input| Projects'!$Z273*INDEX('Input| Escalations'!$H$34:$N$34,MATCH('Calc| Project Costs'!Q$9,'Input| Escalations'!$H$23:$N$23,0))+'Input| Projects'!$AA273*INDEX('Input| Escalations'!$H$35:$N$35,MATCH('Calc| Project Costs'!Q$9,'Input| Escalations'!$H$23:$N$23,0))+1</f>
        <v>1</v>
      </c>
      <c r="R273" s="192">
        <f>'Input| Projects'!$Y273*INDEX('Input| Escalations'!$H$33:$N$33,MATCH('Calc| Project Costs'!R$9,'Input| Escalations'!$H$23:$N$23,0))+'Input| Projects'!$Z273*INDEX('Input| Escalations'!$H$34:$N$34,MATCH('Calc| Project Costs'!R$9,'Input| Escalations'!$H$23:$N$23,0))+'Input| Projects'!$AA273*INDEX('Input| Escalations'!$H$35:$N$35,MATCH('Calc| Project Costs'!R$9,'Input| Escalations'!$H$23:$N$23,0))+1</f>
        <v>1</v>
      </c>
      <c r="S273" s="192">
        <f>'Input| Projects'!$Y273*INDEX('Input| Escalations'!$H$33:$N$33,MATCH('Calc| Project Costs'!S$9,'Input| Escalations'!$H$23:$N$23,0))+'Input| Projects'!$Z273*INDEX('Input| Escalations'!$H$34:$N$34,MATCH('Calc| Project Costs'!S$9,'Input| Escalations'!$H$23:$N$23,0))+'Input| Projects'!$AA273*INDEX('Input| Escalations'!$H$35:$N$35,MATCH('Calc| Project Costs'!S$9,'Input| Escalations'!$H$23:$N$23,0))+1</f>
        <v>1</v>
      </c>
      <c r="T273" s="192">
        <f>'Input| Projects'!$Y273*INDEX('Input| Escalations'!$H$33:$N$33,MATCH('Calc| Project Costs'!T$9,'Input| Escalations'!$H$23:$N$23,0))+'Input| Projects'!$Z273*INDEX('Input| Escalations'!$H$34:$N$34,MATCH('Calc| Project Costs'!T$9,'Input| Escalations'!$H$23:$N$23,0))+'Input| Projects'!$AA273*INDEX('Input| Escalations'!$H$35:$N$35,MATCH('Calc| Project Costs'!T$9,'Input| Escalations'!$H$23:$N$23,0))+1</f>
        <v>1</v>
      </c>
      <c r="U273" s="106"/>
      <c r="V273" s="186">
        <f t="shared" si="155"/>
        <v>37.94</v>
      </c>
      <c r="W273" s="186">
        <f t="shared" si="156"/>
        <v>0</v>
      </c>
      <c r="X273" s="186">
        <f t="shared" si="157"/>
        <v>0</v>
      </c>
      <c r="Y273" s="186">
        <f t="shared" si="133"/>
        <v>0</v>
      </c>
      <c r="Z273" s="186">
        <f t="shared" si="134"/>
        <v>0</v>
      </c>
      <c r="AA273" s="186">
        <f t="shared" si="135"/>
        <v>0</v>
      </c>
      <c r="AB273" s="186">
        <f t="shared" si="136"/>
        <v>0</v>
      </c>
      <c r="AC273" s="106"/>
      <c r="AD273" s="186">
        <f>'Input| Projects'!Q273*N273*'Input| Escalations'!$K$19</f>
        <v>0</v>
      </c>
      <c r="AE273" s="186">
        <f>'Input| Projects'!R273*O273*'Input| Escalations'!$K$19</f>
        <v>0</v>
      </c>
      <c r="AF273" s="186">
        <f>'Input| Projects'!S273*P273*'Input| Escalations'!$K$19</f>
        <v>0</v>
      </c>
      <c r="AG273" s="186">
        <f>'Input| Projects'!T273*Q273*'Input| Escalations'!$K$19</f>
        <v>0</v>
      </c>
      <c r="AH273" s="186">
        <f>'Input| Projects'!U273*R273*'Input| Escalations'!$K$19</f>
        <v>0</v>
      </c>
      <c r="AI273" s="186">
        <f>'Input| Projects'!V273*S273*'Input| Escalations'!$K$19</f>
        <v>0</v>
      </c>
      <c r="AJ273" s="186">
        <f>'Input| Projects'!W273*T273*'Input| Escalations'!$K$19</f>
        <v>0</v>
      </c>
      <c r="AK273" s="106"/>
      <c r="AL273" s="186">
        <f>IFERROR(IF('Input| Overheads'!$C$42="Direct costs",SUMPRODUCT(--('Input| Projects'!$AC273="Yes"),'Calc| Overheads Allocation'!C$8,'Calc| Project Costs'!V273),IF('Input| Overheads'!$C$42="Internal labour",SUMPRODUCT(--('Input| Projects'!$AC273="Yes"),'Calc| Overheads Allocation'!C$8,'Calc| Project Costs'!V273,'Input| Projects'!$Y273),IF('Input| Overheads'!$C$42="DNSP defined",SUMPRODUCT(--('Input| Projects'!$AC273="Yes"),'Calc| Overheads Allocation'!C$61,'Input| Projects'!$AF273),""))),"")</f>
        <v>4.7424999999999997</v>
      </c>
      <c r="AM273" s="186">
        <f>IFERROR(IF('Input| Overheads'!$C$42="Direct costs",SUMPRODUCT(--('Input| Projects'!$AC273="Yes"),'Calc| Overheads Allocation'!D$8,'Calc| Project Costs'!W273),IF('Input| Overheads'!$C$42="Internal labour",SUMPRODUCT(--('Input| Projects'!$AC273="Yes"),'Calc| Overheads Allocation'!D$8,'Calc| Project Costs'!W273,'Input| Projects'!$Y273),IF('Input| Overheads'!$C$42="DNSP defined",SUMPRODUCT(--('Input| Projects'!$AC273="Yes"),'Calc| Overheads Allocation'!D$61,'Input| Projects'!$AF273),""))),"")</f>
        <v>0</v>
      </c>
      <c r="AN273" s="186">
        <f>IFERROR(IF('Input| Overheads'!$C$42="Direct costs",SUMPRODUCT(--('Input| Projects'!$AC273="Yes"),'Calc| Overheads Allocation'!E$8,'Calc| Project Costs'!X273),IF('Input| Overheads'!$C$42="Internal labour",SUMPRODUCT(--('Input| Projects'!$AC273="Yes"),'Calc| Overheads Allocation'!E$8,'Calc| Project Costs'!X273,'Input| Projects'!$Y273),IF('Input| Overheads'!$C$42="DNSP defined",SUMPRODUCT(--('Input| Projects'!$AC273="Yes"),'Calc| Overheads Allocation'!E$61,'Input| Projects'!$AF273),""))),"")</f>
        <v>0</v>
      </c>
      <c r="AO273" s="186">
        <f>IFERROR(IF('Input| Overheads'!$C$42="Direct costs",SUMPRODUCT(--('Input| Projects'!$AC273="Yes"),'Calc| Overheads Allocation'!F$8,'Calc| Project Costs'!Y273),IF('Input| Overheads'!$C$42="Internal labour",SUMPRODUCT(--('Input| Projects'!$AC273="Yes"),'Calc| Overheads Allocation'!F$8,'Calc| Project Costs'!Y273,'Input| Projects'!$Y273),IF('Input| Overheads'!$C$42="DNSP defined",SUMPRODUCT(--('Input| Projects'!$AC273="Yes"),'Calc| Overheads Allocation'!F$61,'Input| Projects'!$AF273),""))),"")</f>
        <v>0</v>
      </c>
      <c r="AP273" s="186">
        <f>IFERROR(IF('Input| Overheads'!$C$42="Direct costs",SUMPRODUCT(--('Input| Projects'!$AC273="Yes"),'Calc| Overheads Allocation'!G$8,'Calc| Project Costs'!Z273),IF('Input| Overheads'!$C$42="Internal labour",SUMPRODUCT(--('Input| Projects'!$AC273="Yes"),'Calc| Overheads Allocation'!G$8,'Calc| Project Costs'!Z273,'Input| Projects'!$Y273),IF('Input| Overheads'!$C$42="DNSP defined",SUMPRODUCT(--('Input| Projects'!$AC273="Yes"),'Calc| Overheads Allocation'!G$61,'Input| Projects'!$AF273),""))),"")</f>
        <v>0</v>
      </c>
      <c r="AQ273" s="186">
        <f>IFERROR(IF('Input| Overheads'!$C$42="Direct costs",SUMPRODUCT(--('Input| Projects'!$AC273="Yes"),'Calc| Overheads Allocation'!H$8,'Calc| Project Costs'!AA273),IF('Input| Overheads'!$C$42="Internal labour",SUMPRODUCT(--('Input| Projects'!$AC273="Yes"),'Calc| Overheads Allocation'!H$8,'Calc| Project Costs'!AA273,'Input| Projects'!$Y273),IF('Input| Overheads'!$C$42="DNSP defined",SUMPRODUCT(--('Input| Projects'!$AC273="Yes"),'Calc| Overheads Allocation'!H$61,'Input| Projects'!$AF273),""))),"")</f>
        <v>0</v>
      </c>
      <c r="AR273" s="186">
        <f>IFERROR(IF('Input| Overheads'!$C$42="Direct costs",SUMPRODUCT(--('Input| Projects'!$AC273="Yes"),'Calc| Overheads Allocation'!I$8,'Calc| Project Costs'!AB273),IF('Input| Overheads'!$C$42="Internal labour",SUMPRODUCT(--('Input| Projects'!$AC273="Yes"),'Calc| Overheads Allocation'!I$8,'Calc| Project Costs'!AB273,'Input| Projects'!$Y273),IF('Input| Overheads'!$C$42="DNSP defined",SUMPRODUCT(--('Input| Projects'!$AC273="Yes"),'Calc| Overheads Allocation'!I$61,'Input| Projects'!$AF273),""))),"")</f>
        <v>0</v>
      </c>
      <c r="AS273" s="106"/>
      <c r="AT273" s="186">
        <f>IFERROR(IF('Input| Overheads'!$C$42="Direct costs",SUMPRODUCT(--('Input| Projects'!$AD273="Yes"),'Calc| Overheads Allocation'!C$9,'Calc| Project Costs'!V273),IF('Input| Overheads'!$C$42="Internal labour",SUMPRODUCT(--('Input| Projects'!$AD273="Yes"),'Calc| Overheads Allocation'!C$9,'Calc| Project Costs'!V273,'Input| Projects'!$Y273),IF('Input| Overheads'!$C$42="DNSP defined",SUMPRODUCT(--('Input| Projects'!$AD273="Yes"),'Calc| Overheads Allocation'!C$62,'Input| Projects'!$AG273),""))),"")</f>
        <v>0</v>
      </c>
      <c r="AU273" s="186">
        <f>IFERROR(IF('Input| Overheads'!$C$42="Direct costs",SUMPRODUCT(--('Input| Projects'!$AD273="Yes"),'Calc| Overheads Allocation'!D$9,'Calc| Project Costs'!W273),IF('Input| Overheads'!$C$42="Internal labour",SUMPRODUCT(--('Input| Projects'!$AD273="Yes"),'Calc| Overheads Allocation'!D$9,'Calc| Project Costs'!W273,'Input| Projects'!$Y273),IF('Input| Overheads'!$C$42="DNSP defined",SUMPRODUCT(--('Input| Projects'!$AD273="Yes"),'Calc| Overheads Allocation'!D$62,'Input| Projects'!$AG273),""))),"")</f>
        <v>0</v>
      </c>
      <c r="AV273" s="186">
        <f>IFERROR(IF('Input| Overheads'!$C$42="Direct costs",SUMPRODUCT(--('Input| Projects'!$AD273="Yes"),'Calc| Overheads Allocation'!E$9,'Calc| Project Costs'!X273),IF('Input| Overheads'!$C$42="Internal labour",SUMPRODUCT(--('Input| Projects'!$AD273="Yes"),'Calc| Overheads Allocation'!E$9,'Calc| Project Costs'!X273,'Input| Projects'!$Y273),IF('Input| Overheads'!$C$42="DNSP defined",SUMPRODUCT(--('Input| Projects'!$AD273="Yes"),'Calc| Overheads Allocation'!E$62,'Input| Projects'!$AG273),""))),"")</f>
        <v>0</v>
      </c>
      <c r="AW273" s="186">
        <f>IFERROR(IF('Input| Overheads'!$C$42="Direct costs",SUMPRODUCT(--('Input| Projects'!$AD273="Yes"),'Calc| Overheads Allocation'!F$9,'Calc| Project Costs'!Y273),IF('Input| Overheads'!$C$42="Internal labour",SUMPRODUCT(--('Input| Projects'!$AD273="Yes"),'Calc| Overheads Allocation'!F$9,'Calc| Project Costs'!Y273,'Input| Projects'!$Y273),IF('Input| Overheads'!$C$42="DNSP defined",SUMPRODUCT(--('Input| Projects'!$AD273="Yes"),'Calc| Overheads Allocation'!F$62,'Input| Projects'!$AG273),""))),"")</f>
        <v>0</v>
      </c>
      <c r="AX273" s="186">
        <f>IFERROR(IF('Input| Overheads'!$C$42="Direct costs",SUMPRODUCT(--('Input| Projects'!$AD273="Yes"),'Calc| Overheads Allocation'!G$9,'Calc| Project Costs'!Z273),IF('Input| Overheads'!$C$42="Internal labour",SUMPRODUCT(--('Input| Projects'!$AD273="Yes"),'Calc| Overheads Allocation'!G$9,'Calc| Project Costs'!Z273,'Input| Projects'!$Y273),IF('Input| Overheads'!$C$42="DNSP defined",SUMPRODUCT(--('Input| Projects'!$AD273="Yes"),'Calc| Overheads Allocation'!G$62,'Input| Projects'!$AG273),""))),"")</f>
        <v>0</v>
      </c>
      <c r="AY273" s="186">
        <f>IFERROR(IF('Input| Overheads'!$C$42="Direct costs",SUMPRODUCT(--('Input| Projects'!$AD273="Yes"),'Calc| Overheads Allocation'!H$9,'Calc| Project Costs'!AA273),IF('Input| Overheads'!$C$42="Internal labour",SUMPRODUCT(--('Input| Projects'!$AD273="Yes"),'Calc| Overheads Allocation'!H$9,'Calc| Project Costs'!AA273,'Input| Projects'!$Y273),IF('Input| Overheads'!$C$42="DNSP defined",SUMPRODUCT(--('Input| Projects'!$AD273="Yes"),'Calc| Overheads Allocation'!H$62,'Input| Projects'!$AG273),""))),"")</f>
        <v>0</v>
      </c>
      <c r="AZ273" s="186">
        <f>IFERROR(IF('Input| Overheads'!$C$42="Direct costs",SUMPRODUCT(--('Input| Projects'!$AD273="Yes"),'Calc| Overheads Allocation'!I$9,'Calc| Project Costs'!AB273),IF('Input| Overheads'!$C$42="Internal labour",SUMPRODUCT(--('Input| Projects'!$AD273="Yes"),'Calc| Overheads Allocation'!I$9,'Calc| Project Costs'!AB273,'Input| Projects'!$Y273),IF('Input| Overheads'!$C$42="DNSP defined",SUMPRODUCT(--('Input| Projects'!$AD273="Yes"),'Calc| Overheads Allocation'!I$62,'Input| Projects'!$AG273),""))),"")</f>
        <v>0</v>
      </c>
      <c r="BA273" s="106"/>
      <c r="BB273" s="186">
        <f t="shared" si="158"/>
        <v>4.7424999999999997</v>
      </c>
      <c r="BC273" s="186">
        <f t="shared" si="159"/>
        <v>0</v>
      </c>
      <c r="BD273" s="186">
        <f t="shared" si="160"/>
        <v>0</v>
      </c>
      <c r="BE273" s="186">
        <f t="shared" si="137"/>
        <v>0</v>
      </c>
      <c r="BF273" s="186">
        <f t="shared" si="138"/>
        <v>0</v>
      </c>
      <c r="BG273" s="186">
        <f t="shared" si="139"/>
        <v>0</v>
      </c>
      <c r="BH273" s="186">
        <f t="shared" si="140"/>
        <v>0</v>
      </c>
      <c r="BI273" s="97"/>
      <c r="BJ273" s="186">
        <f t="shared" si="141"/>
        <v>0</v>
      </c>
      <c r="BK273" s="186" t="str">
        <f t="shared" si="142"/>
        <v/>
      </c>
      <c r="BL273" s="186" t="str">
        <f t="shared" si="143"/>
        <v/>
      </c>
      <c r="BM273" s="186" t="str">
        <f t="shared" si="144"/>
        <v/>
      </c>
      <c r="BN273" s="186" t="str">
        <f t="shared" si="145"/>
        <v/>
      </c>
      <c r="BO273" s="186" t="str">
        <f t="shared" si="146"/>
        <v/>
      </c>
      <c r="BP273" s="186" t="str">
        <f t="shared" si="147"/>
        <v/>
      </c>
      <c r="BQ273" s="97"/>
      <c r="BR273" s="186">
        <f t="shared" si="148"/>
        <v>42.682499999999997</v>
      </c>
      <c r="BS273" s="186">
        <f t="shared" si="149"/>
        <v>0</v>
      </c>
      <c r="BT273" s="222">
        <f t="shared" si="150"/>
        <v>0</v>
      </c>
      <c r="BU273" s="222">
        <f t="shared" si="151"/>
        <v>0</v>
      </c>
      <c r="BV273" s="222">
        <f t="shared" si="152"/>
        <v>0</v>
      </c>
      <c r="BW273" s="222">
        <f t="shared" si="153"/>
        <v>0</v>
      </c>
      <c r="BX273" s="222">
        <f t="shared" si="154"/>
        <v>0</v>
      </c>
      <c r="BY273" s="106"/>
      <c r="BZ273" s="197">
        <f>IF(SUMIF('Input| Projects'!$AS$8:$CP$8,"Dx",'Input| Projects'!$AS273:$CP273)=0,"",SUMIF('Input| Projects'!$AS$8:$CP$8,"Dx",'Input| Projects'!$AS273:$CP273))</f>
        <v>1</v>
      </c>
      <c r="CA273" s="197" t="str">
        <f>IF(SUMIF('Input| Projects'!$AS$8:$CP$8,"Tx",'Input| Projects'!$AS273:$CP273)=0,"",SUMIF('Input| Projects'!$AS$8:$CP$8,"Tx",'Input| Projects'!$AS273:$CP273))</f>
        <v/>
      </c>
      <c r="CB273" s="150" t="str">
        <f t="shared" si="161"/>
        <v/>
      </c>
    </row>
    <row r="274" spans="2:80" x14ac:dyDescent="0.2">
      <c r="B274" s="201">
        <f>IFERROR('Input| Projects'!B274,"")</f>
        <v>265</v>
      </c>
      <c r="C274" s="42" t="str">
        <f>IFERROR(IF('Input| Projects'!C274="","",'Input| Projects'!C274),"")</f>
        <v>Replace 11/22kV Overhead Mains (km)</v>
      </c>
      <c r="D274" s="42" t="str">
        <f>IFERROR(IF('Input| Projects'!D274="","",'Input| Projects'!D274),"")</f>
        <v>REP_04.04.10</v>
      </c>
      <c r="E274" s="104"/>
      <c r="F274" s="190">
        <f>IFERROR('Input| Projects'!I274*'Input| Escalations'!$K$19,"")</f>
        <v>3.5256999999999996</v>
      </c>
      <c r="G274" s="190">
        <f>IFERROR('Input| Projects'!J274*'Input| Escalations'!$K$19,"")</f>
        <v>0</v>
      </c>
      <c r="H274" s="190">
        <f>IFERROR('Input| Projects'!K274*'Input| Escalations'!$K$19,"")</f>
        <v>0</v>
      </c>
      <c r="I274" s="190">
        <f>IFERROR('Input| Projects'!L274*'Input| Escalations'!$K$19,"")</f>
        <v>0</v>
      </c>
      <c r="J274" s="190">
        <f>IFERROR('Input| Projects'!M274*'Input| Escalations'!$K$19,"")</f>
        <v>0</v>
      </c>
      <c r="K274" s="190">
        <f>IFERROR('Input| Projects'!N274*'Input| Escalations'!$K$19,"")</f>
        <v>0</v>
      </c>
      <c r="L274" s="190">
        <f>IFERROR('Input| Projects'!O274*'Input| Escalations'!$K$19,"")</f>
        <v>0</v>
      </c>
      <c r="M274" s="150" t="str">
        <f>IF(ABS(SUM(F274:L274)-(SUM('Input| Projects'!I274:O274)*'Input| Escalations'!$K$19))&lt;0.0000001,"",1)</f>
        <v/>
      </c>
      <c r="N274" s="192">
        <f>'Input| Projects'!$Y274*INDEX('Input| Escalations'!$H$33:$N$33,MATCH('Calc| Project Costs'!N$9,'Input| Escalations'!$H$23:$N$23,0))+'Input| Projects'!$Z274*INDEX('Input| Escalations'!$H$34:$N$34,MATCH('Calc| Project Costs'!N$9,'Input| Escalations'!$H$23:$N$23,0))+'Input| Projects'!$AA274*INDEX('Input| Escalations'!$H$35:$N$35,MATCH('Calc| Project Costs'!N$9,'Input| Escalations'!$H$23:$N$23,0))+1</f>
        <v>1</v>
      </c>
      <c r="O274" s="192">
        <f>'Input| Projects'!$Y274*INDEX('Input| Escalations'!$H$33:$N$33,MATCH('Calc| Project Costs'!O$9,'Input| Escalations'!$H$23:$N$23,0))+'Input| Projects'!$Z274*INDEX('Input| Escalations'!$H$34:$N$34,MATCH('Calc| Project Costs'!O$9,'Input| Escalations'!$H$23:$N$23,0))+'Input| Projects'!$AA274*INDEX('Input| Escalations'!$H$35:$N$35,MATCH('Calc| Project Costs'!O$9,'Input| Escalations'!$H$23:$N$23,0))+1</f>
        <v>1</v>
      </c>
      <c r="P274" s="192">
        <f>'Input| Projects'!$Y274*INDEX('Input| Escalations'!$H$33:$N$33,MATCH('Calc| Project Costs'!P$9,'Input| Escalations'!$H$23:$N$23,0))+'Input| Projects'!$Z274*INDEX('Input| Escalations'!$H$34:$N$34,MATCH('Calc| Project Costs'!P$9,'Input| Escalations'!$H$23:$N$23,0))+'Input| Projects'!$AA274*INDEX('Input| Escalations'!$H$35:$N$35,MATCH('Calc| Project Costs'!P$9,'Input| Escalations'!$H$23:$N$23,0))+1</f>
        <v>1</v>
      </c>
      <c r="Q274" s="192">
        <f>'Input| Projects'!$Y274*INDEX('Input| Escalations'!$H$33:$N$33,MATCH('Calc| Project Costs'!Q$9,'Input| Escalations'!$H$23:$N$23,0))+'Input| Projects'!$Z274*INDEX('Input| Escalations'!$H$34:$N$34,MATCH('Calc| Project Costs'!Q$9,'Input| Escalations'!$H$23:$N$23,0))+'Input| Projects'!$AA274*INDEX('Input| Escalations'!$H$35:$N$35,MATCH('Calc| Project Costs'!Q$9,'Input| Escalations'!$H$23:$N$23,0))+1</f>
        <v>1</v>
      </c>
      <c r="R274" s="192">
        <f>'Input| Projects'!$Y274*INDEX('Input| Escalations'!$H$33:$N$33,MATCH('Calc| Project Costs'!R$9,'Input| Escalations'!$H$23:$N$23,0))+'Input| Projects'!$Z274*INDEX('Input| Escalations'!$H$34:$N$34,MATCH('Calc| Project Costs'!R$9,'Input| Escalations'!$H$23:$N$23,0))+'Input| Projects'!$AA274*INDEX('Input| Escalations'!$H$35:$N$35,MATCH('Calc| Project Costs'!R$9,'Input| Escalations'!$H$23:$N$23,0))+1</f>
        <v>1</v>
      </c>
      <c r="S274" s="192">
        <f>'Input| Projects'!$Y274*INDEX('Input| Escalations'!$H$33:$N$33,MATCH('Calc| Project Costs'!S$9,'Input| Escalations'!$H$23:$N$23,0))+'Input| Projects'!$Z274*INDEX('Input| Escalations'!$H$34:$N$34,MATCH('Calc| Project Costs'!S$9,'Input| Escalations'!$H$23:$N$23,0))+'Input| Projects'!$AA274*INDEX('Input| Escalations'!$H$35:$N$35,MATCH('Calc| Project Costs'!S$9,'Input| Escalations'!$H$23:$N$23,0))+1</f>
        <v>1</v>
      </c>
      <c r="T274" s="192">
        <f>'Input| Projects'!$Y274*INDEX('Input| Escalations'!$H$33:$N$33,MATCH('Calc| Project Costs'!T$9,'Input| Escalations'!$H$23:$N$23,0))+'Input| Projects'!$Z274*INDEX('Input| Escalations'!$H$34:$N$34,MATCH('Calc| Project Costs'!T$9,'Input| Escalations'!$H$23:$N$23,0))+'Input| Projects'!$AA274*INDEX('Input| Escalations'!$H$35:$N$35,MATCH('Calc| Project Costs'!T$9,'Input| Escalations'!$H$23:$N$23,0))+1</f>
        <v>1</v>
      </c>
      <c r="U274" s="106"/>
      <c r="V274" s="186">
        <f t="shared" si="155"/>
        <v>3.5256999999999996</v>
      </c>
      <c r="W274" s="186">
        <f t="shared" si="156"/>
        <v>0</v>
      </c>
      <c r="X274" s="186">
        <f t="shared" si="157"/>
        <v>0</v>
      </c>
      <c r="Y274" s="186">
        <f t="shared" si="133"/>
        <v>0</v>
      </c>
      <c r="Z274" s="186">
        <f t="shared" si="134"/>
        <v>0</v>
      </c>
      <c r="AA274" s="186">
        <f t="shared" si="135"/>
        <v>0</v>
      </c>
      <c r="AB274" s="186">
        <f t="shared" si="136"/>
        <v>0</v>
      </c>
      <c r="AC274" s="106"/>
      <c r="AD274" s="186">
        <f>'Input| Projects'!Q274*N274*'Input| Escalations'!$K$19</f>
        <v>0</v>
      </c>
      <c r="AE274" s="186">
        <f>'Input| Projects'!R274*O274*'Input| Escalations'!$K$19</f>
        <v>0</v>
      </c>
      <c r="AF274" s="186">
        <f>'Input| Projects'!S274*P274*'Input| Escalations'!$K$19</f>
        <v>0</v>
      </c>
      <c r="AG274" s="186">
        <f>'Input| Projects'!T274*Q274*'Input| Escalations'!$K$19</f>
        <v>0</v>
      </c>
      <c r="AH274" s="186">
        <f>'Input| Projects'!U274*R274*'Input| Escalations'!$K$19</f>
        <v>0</v>
      </c>
      <c r="AI274" s="186">
        <f>'Input| Projects'!V274*S274*'Input| Escalations'!$K$19</f>
        <v>0</v>
      </c>
      <c r="AJ274" s="186">
        <f>'Input| Projects'!W274*T274*'Input| Escalations'!$K$19</f>
        <v>0</v>
      </c>
      <c r="AK274" s="106"/>
      <c r="AL274" s="186">
        <f>IFERROR(IF('Input| Overheads'!$C$42="Direct costs",SUMPRODUCT(--('Input| Projects'!$AC274="Yes"),'Calc| Overheads Allocation'!C$8,'Calc| Project Costs'!V274),IF('Input| Overheads'!$C$42="Internal labour",SUMPRODUCT(--('Input| Projects'!$AC274="Yes"),'Calc| Overheads Allocation'!C$8,'Calc| Project Costs'!V274,'Input| Projects'!$Y274),IF('Input| Overheads'!$C$42="DNSP defined",SUMPRODUCT(--('Input| Projects'!$AC274="Yes"),'Calc| Overheads Allocation'!C$61,'Input| Projects'!$AF274),""))),"")</f>
        <v>6.9400000000000009E-3</v>
      </c>
      <c r="AM274" s="186">
        <f>IFERROR(IF('Input| Overheads'!$C$42="Direct costs",SUMPRODUCT(--('Input| Projects'!$AC274="Yes"),'Calc| Overheads Allocation'!D$8,'Calc| Project Costs'!W274),IF('Input| Overheads'!$C$42="Internal labour",SUMPRODUCT(--('Input| Projects'!$AC274="Yes"),'Calc| Overheads Allocation'!D$8,'Calc| Project Costs'!W274,'Input| Projects'!$Y274),IF('Input| Overheads'!$C$42="DNSP defined",SUMPRODUCT(--('Input| Projects'!$AC274="Yes"),'Calc| Overheads Allocation'!D$61,'Input| Projects'!$AF274),""))),"")</f>
        <v>0</v>
      </c>
      <c r="AN274" s="186">
        <f>IFERROR(IF('Input| Overheads'!$C$42="Direct costs",SUMPRODUCT(--('Input| Projects'!$AC274="Yes"),'Calc| Overheads Allocation'!E$8,'Calc| Project Costs'!X274),IF('Input| Overheads'!$C$42="Internal labour",SUMPRODUCT(--('Input| Projects'!$AC274="Yes"),'Calc| Overheads Allocation'!E$8,'Calc| Project Costs'!X274,'Input| Projects'!$Y274),IF('Input| Overheads'!$C$42="DNSP defined",SUMPRODUCT(--('Input| Projects'!$AC274="Yes"),'Calc| Overheads Allocation'!E$61,'Input| Projects'!$AF274),""))),"")</f>
        <v>0</v>
      </c>
      <c r="AO274" s="186">
        <f>IFERROR(IF('Input| Overheads'!$C$42="Direct costs",SUMPRODUCT(--('Input| Projects'!$AC274="Yes"),'Calc| Overheads Allocation'!F$8,'Calc| Project Costs'!Y274),IF('Input| Overheads'!$C$42="Internal labour",SUMPRODUCT(--('Input| Projects'!$AC274="Yes"),'Calc| Overheads Allocation'!F$8,'Calc| Project Costs'!Y274,'Input| Projects'!$Y274),IF('Input| Overheads'!$C$42="DNSP defined",SUMPRODUCT(--('Input| Projects'!$AC274="Yes"),'Calc| Overheads Allocation'!F$61,'Input| Projects'!$AF274),""))),"")</f>
        <v>0</v>
      </c>
      <c r="AP274" s="186">
        <f>IFERROR(IF('Input| Overheads'!$C$42="Direct costs",SUMPRODUCT(--('Input| Projects'!$AC274="Yes"),'Calc| Overheads Allocation'!G$8,'Calc| Project Costs'!Z274),IF('Input| Overheads'!$C$42="Internal labour",SUMPRODUCT(--('Input| Projects'!$AC274="Yes"),'Calc| Overheads Allocation'!G$8,'Calc| Project Costs'!Z274,'Input| Projects'!$Y274),IF('Input| Overheads'!$C$42="DNSP defined",SUMPRODUCT(--('Input| Projects'!$AC274="Yes"),'Calc| Overheads Allocation'!G$61,'Input| Projects'!$AF274),""))),"")</f>
        <v>0</v>
      </c>
      <c r="AQ274" s="186">
        <f>IFERROR(IF('Input| Overheads'!$C$42="Direct costs",SUMPRODUCT(--('Input| Projects'!$AC274="Yes"),'Calc| Overheads Allocation'!H$8,'Calc| Project Costs'!AA274),IF('Input| Overheads'!$C$42="Internal labour",SUMPRODUCT(--('Input| Projects'!$AC274="Yes"),'Calc| Overheads Allocation'!H$8,'Calc| Project Costs'!AA274,'Input| Projects'!$Y274),IF('Input| Overheads'!$C$42="DNSP defined",SUMPRODUCT(--('Input| Projects'!$AC274="Yes"),'Calc| Overheads Allocation'!H$61,'Input| Projects'!$AF274),""))),"")</f>
        <v>0</v>
      </c>
      <c r="AR274" s="186">
        <f>IFERROR(IF('Input| Overheads'!$C$42="Direct costs",SUMPRODUCT(--('Input| Projects'!$AC274="Yes"),'Calc| Overheads Allocation'!I$8,'Calc| Project Costs'!AB274),IF('Input| Overheads'!$C$42="Internal labour",SUMPRODUCT(--('Input| Projects'!$AC274="Yes"),'Calc| Overheads Allocation'!I$8,'Calc| Project Costs'!AB274,'Input| Projects'!$Y274),IF('Input| Overheads'!$C$42="DNSP defined",SUMPRODUCT(--('Input| Projects'!$AC274="Yes"),'Calc| Overheads Allocation'!I$61,'Input| Projects'!$AF274),""))),"")</f>
        <v>0</v>
      </c>
      <c r="AS274" s="106"/>
      <c r="AT274" s="186">
        <f>IFERROR(IF('Input| Overheads'!$C$42="Direct costs",SUMPRODUCT(--('Input| Projects'!$AD274="Yes"),'Calc| Overheads Allocation'!C$9,'Calc| Project Costs'!V274),IF('Input| Overheads'!$C$42="Internal labour",SUMPRODUCT(--('Input| Projects'!$AD274="Yes"),'Calc| Overheads Allocation'!C$9,'Calc| Project Costs'!V274,'Input| Projects'!$Y274),IF('Input| Overheads'!$C$42="DNSP defined",SUMPRODUCT(--('Input| Projects'!$AD274="Yes"),'Calc| Overheads Allocation'!C$62,'Input| Projects'!$AG274),""))),"")</f>
        <v>0</v>
      </c>
      <c r="AU274" s="186">
        <f>IFERROR(IF('Input| Overheads'!$C$42="Direct costs",SUMPRODUCT(--('Input| Projects'!$AD274="Yes"),'Calc| Overheads Allocation'!D$9,'Calc| Project Costs'!W274),IF('Input| Overheads'!$C$42="Internal labour",SUMPRODUCT(--('Input| Projects'!$AD274="Yes"),'Calc| Overheads Allocation'!D$9,'Calc| Project Costs'!W274,'Input| Projects'!$Y274),IF('Input| Overheads'!$C$42="DNSP defined",SUMPRODUCT(--('Input| Projects'!$AD274="Yes"),'Calc| Overheads Allocation'!D$62,'Input| Projects'!$AG274),""))),"")</f>
        <v>0</v>
      </c>
      <c r="AV274" s="186">
        <f>IFERROR(IF('Input| Overheads'!$C$42="Direct costs",SUMPRODUCT(--('Input| Projects'!$AD274="Yes"),'Calc| Overheads Allocation'!E$9,'Calc| Project Costs'!X274),IF('Input| Overheads'!$C$42="Internal labour",SUMPRODUCT(--('Input| Projects'!$AD274="Yes"),'Calc| Overheads Allocation'!E$9,'Calc| Project Costs'!X274,'Input| Projects'!$Y274),IF('Input| Overheads'!$C$42="DNSP defined",SUMPRODUCT(--('Input| Projects'!$AD274="Yes"),'Calc| Overheads Allocation'!E$62,'Input| Projects'!$AG274),""))),"")</f>
        <v>0</v>
      </c>
      <c r="AW274" s="186">
        <f>IFERROR(IF('Input| Overheads'!$C$42="Direct costs",SUMPRODUCT(--('Input| Projects'!$AD274="Yes"),'Calc| Overheads Allocation'!F$9,'Calc| Project Costs'!Y274),IF('Input| Overheads'!$C$42="Internal labour",SUMPRODUCT(--('Input| Projects'!$AD274="Yes"),'Calc| Overheads Allocation'!F$9,'Calc| Project Costs'!Y274,'Input| Projects'!$Y274),IF('Input| Overheads'!$C$42="DNSP defined",SUMPRODUCT(--('Input| Projects'!$AD274="Yes"),'Calc| Overheads Allocation'!F$62,'Input| Projects'!$AG274),""))),"")</f>
        <v>0</v>
      </c>
      <c r="AX274" s="186">
        <f>IFERROR(IF('Input| Overheads'!$C$42="Direct costs",SUMPRODUCT(--('Input| Projects'!$AD274="Yes"),'Calc| Overheads Allocation'!G$9,'Calc| Project Costs'!Z274),IF('Input| Overheads'!$C$42="Internal labour",SUMPRODUCT(--('Input| Projects'!$AD274="Yes"),'Calc| Overheads Allocation'!G$9,'Calc| Project Costs'!Z274,'Input| Projects'!$Y274),IF('Input| Overheads'!$C$42="DNSP defined",SUMPRODUCT(--('Input| Projects'!$AD274="Yes"),'Calc| Overheads Allocation'!G$62,'Input| Projects'!$AG274),""))),"")</f>
        <v>0</v>
      </c>
      <c r="AY274" s="186">
        <f>IFERROR(IF('Input| Overheads'!$C$42="Direct costs",SUMPRODUCT(--('Input| Projects'!$AD274="Yes"),'Calc| Overheads Allocation'!H$9,'Calc| Project Costs'!AA274),IF('Input| Overheads'!$C$42="Internal labour",SUMPRODUCT(--('Input| Projects'!$AD274="Yes"),'Calc| Overheads Allocation'!H$9,'Calc| Project Costs'!AA274,'Input| Projects'!$Y274),IF('Input| Overheads'!$C$42="DNSP defined",SUMPRODUCT(--('Input| Projects'!$AD274="Yes"),'Calc| Overheads Allocation'!H$62,'Input| Projects'!$AG274),""))),"")</f>
        <v>0</v>
      </c>
      <c r="AZ274" s="186">
        <f>IFERROR(IF('Input| Overheads'!$C$42="Direct costs",SUMPRODUCT(--('Input| Projects'!$AD274="Yes"),'Calc| Overheads Allocation'!I$9,'Calc| Project Costs'!AB274),IF('Input| Overheads'!$C$42="Internal labour",SUMPRODUCT(--('Input| Projects'!$AD274="Yes"),'Calc| Overheads Allocation'!I$9,'Calc| Project Costs'!AB274,'Input| Projects'!$Y274),IF('Input| Overheads'!$C$42="DNSP defined",SUMPRODUCT(--('Input| Projects'!$AD274="Yes"),'Calc| Overheads Allocation'!I$62,'Input| Projects'!$AG274),""))),"")</f>
        <v>0</v>
      </c>
      <c r="BA274" s="106"/>
      <c r="BB274" s="186">
        <f t="shared" si="158"/>
        <v>6.9400000000000009E-3</v>
      </c>
      <c r="BC274" s="186">
        <f t="shared" si="159"/>
        <v>0</v>
      </c>
      <c r="BD274" s="186">
        <f t="shared" si="160"/>
        <v>0</v>
      </c>
      <c r="BE274" s="186">
        <f t="shared" si="137"/>
        <v>0</v>
      </c>
      <c r="BF274" s="186">
        <f t="shared" si="138"/>
        <v>0</v>
      </c>
      <c r="BG274" s="186">
        <f t="shared" si="139"/>
        <v>0</v>
      </c>
      <c r="BH274" s="186">
        <f t="shared" si="140"/>
        <v>0</v>
      </c>
      <c r="BI274" s="97"/>
      <c r="BJ274" s="186">
        <f t="shared" si="141"/>
        <v>0</v>
      </c>
      <c r="BK274" s="186" t="str">
        <f t="shared" si="142"/>
        <v/>
      </c>
      <c r="BL274" s="186" t="str">
        <f t="shared" si="143"/>
        <v/>
      </c>
      <c r="BM274" s="186" t="str">
        <f t="shared" si="144"/>
        <v/>
      </c>
      <c r="BN274" s="186" t="str">
        <f t="shared" si="145"/>
        <v/>
      </c>
      <c r="BO274" s="186" t="str">
        <f t="shared" si="146"/>
        <v/>
      </c>
      <c r="BP274" s="186" t="str">
        <f t="shared" si="147"/>
        <v/>
      </c>
      <c r="BQ274" s="97"/>
      <c r="BR274" s="186">
        <f t="shared" si="148"/>
        <v>3.5326399999999998</v>
      </c>
      <c r="BS274" s="186">
        <f t="shared" si="149"/>
        <v>0</v>
      </c>
      <c r="BT274" s="222">
        <f t="shared" si="150"/>
        <v>0</v>
      </c>
      <c r="BU274" s="222">
        <f t="shared" si="151"/>
        <v>0</v>
      </c>
      <c r="BV274" s="222">
        <f t="shared" si="152"/>
        <v>0</v>
      </c>
      <c r="BW274" s="222">
        <f t="shared" si="153"/>
        <v>0</v>
      </c>
      <c r="BX274" s="222">
        <f t="shared" si="154"/>
        <v>0</v>
      </c>
      <c r="BY274" s="106"/>
      <c r="BZ274" s="197">
        <f>IF(SUMIF('Input| Projects'!$AS$8:$CP$8,"Dx",'Input| Projects'!$AS274:$CP274)=0,"",SUMIF('Input| Projects'!$AS$8:$CP$8,"Dx",'Input| Projects'!$AS274:$CP274))</f>
        <v>1</v>
      </c>
      <c r="CA274" s="197" t="str">
        <f>IF(SUMIF('Input| Projects'!$AS$8:$CP$8,"Tx",'Input| Projects'!$AS274:$CP274)=0,"",SUMIF('Input| Projects'!$AS$8:$CP$8,"Tx",'Input| Projects'!$AS274:$CP274))</f>
        <v/>
      </c>
      <c r="CB274" s="150" t="str">
        <f t="shared" si="161"/>
        <v/>
      </c>
    </row>
    <row r="275" spans="2:80" x14ac:dyDescent="0.2">
      <c r="B275" s="201">
        <f>IFERROR('Input| Projects'!B275,"")</f>
        <v>266</v>
      </c>
      <c r="C275" s="42" t="str">
        <f>IFERROR(IF('Input| Projects'!C275="","",'Input| Projects'!C275),"")</f>
        <v>Replace 11/22kV Overhead Mains (km)</v>
      </c>
      <c r="D275" s="42" t="str">
        <f>IFERROR(IF('Input| Projects'!D275="","",'Input| Projects'!D275),"")</f>
        <v>REP_04.04.10</v>
      </c>
      <c r="E275" s="104"/>
      <c r="F275" s="190">
        <f>IFERROR('Input| Projects'!I275*'Input| Escalations'!$K$19,"")</f>
        <v>513.24327999999991</v>
      </c>
      <c r="G275" s="190">
        <f>IFERROR('Input| Projects'!J275*'Input| Escalations'!$K$19,"")</f>
        <v>0</v>
      </c>
      <c r="H275" s="190">
        <f>IFERROR('Input| Projects'!K275*'Input| Escalations'!$K$19,"")</f>
        <v>0</v>
      </c>
      <c r="I275" s="190">
        <f>IFERROR('Input| Projects'!L275*'Input| Escalations'!$K$19,"")</f>
        <v>0</v>
      </c>
      <c r="J275" s="190">
        <f>IFERROR('Input| Projects'!M275*'Input| Escalations'!$K$19,"")</f>
        <v>0</v>
      </c>
      <c r="K275" s="190">
        <f>IFERROR('Input| Projects'!N275*'Input| Escalations'!$K$19,"")</f>
        <v>0</v>
      </c>
      <c r="L275" s="190">
        <f>IFERROR('Input| Projects'!O275*'Input| Escalations'!$K$19,"")</f>
        <v>0</v>
      </c>
      <c r="M275" s="150" t="str">
        <f>IF(ABS(SUM(F275:L275)-(SUM('Input| Projects'!I275:O275)*'Input| Escalations'!$K$19))&lt;0.0000001,"",1)</f>
        <v/>
      </c>
      <c r="N275" s="192">
        <f>'Input| Projects'!$Y275*INDEX('Input| Escalations'!$H$33:$N$33,MATCH('Calc| Project Costs'!N$9,'Input| Escalations'!$H$23:$N$23,0))+'Input| Projects'!$Z275*INDEX('Input| Escalations'!$H$34:$N$34,MATCH('Calc| Project Costs'!N$9,'Input| Escalations'!$H$23:$N$23,0))+'Input| Projects'!$AA275*INDEX('Input| Escalations'!$H$35:$N$35,MATCH('Calc| Project Costs'!N$9,'Input| Escalations'!$H$23:$N$23,0))+1</f>
        <v>1</v>
      </c>
      <c r="O275" s="192">
        <f>'Input| Projects'!$Y275*INDEX('Input| Escalations'!$H$33:$N$33,MATCH('Calc| Project Costs'!O$9,'Input| Escalations'!$H$23:$N$23,0))+'Input| Projects'!$Z275*INDEX('Input| Escalations'!$H$34:$N$34,MATCH('Calc| Project Costs'!O$9,'Input| Escalations'!$H$23:$N$23,0))+'Input| Projects'!$AA275*INDEX('Input| Escalations'!$H$35:$N$35,MATCH('Calc| Project Costs'!O$9,'Input| Escalations'!$H$23:$N$23,0))+1</f>
        <v>1</v>
      </c>
      <c r="P275" s="192">
        <f>'Input| Projects'!$Y275*INDEX('Input| Escalations'!$H$33:$N$33,MATCH('Calc| Project Costs'!P$9,'Input| Escalations'!$H$23:$N$23,0))+'Input| Projects'!$Z275*INDEX('Input| Escalations'!$H$34:$N$34,MATCH('Calc| Project Costs'!P$9,'Input| Escalations'!$H$23:$N$23,0))+'Input| Projects'!$AA275*INDEX('Input| Escalations'!$H$35:$N$35,MATCH('Calc| Project Costs'!P$9,'Input| Escalations'!$H$23:$N$23,0))+1</f>
        <v>1</v>
      </c>
      <c r="Q275" s="192">
        <f>'Input| Projects'!$Y275*INDEX('Input| Escalations'!$H$33:$N$33,MATCH('Calc| Project Costs'!Q$9,'Input| Escalations'!$H$23:$N$23,0))+'Input| Projects'!$Z275*INDEX('Input| Escalations'!$H$34:$N$34,MATCH('Calc| Project Costs'!Q$9,'Input| Escalations'!$H$23:$N$23,0))+'Input| Projects'!$AA275*INDEX('Input| Escalations'!$H$35:$N$35,MATCH('Calc| Project Costs'!Q$9,'Input| Escalations'!$H$23:$N$23,0))+1</f>
        <v>1</v>
      </c>
      <c r="R275" s="192">
        <f>'Input| Projects'!$Y275*INDEX('Input| Escalations'!$H$33:$N$33,MATCH('Calc| Project Costs'!R$9,'Input| Escalations'!$H$23:$N$23,0))+'Input| Projects'!$Z275*INDEX('Input| Escalations'!$H$34:$N$34,MATCH('Calc| Project Costs'!R$9,'Input| Escalations'!$H$23:$N$23,0))+'Input| Projects'!$AA275*INDEX('Input| Escalations'!$H$35:$N$35,MATCH('Calc| Project Costs'!R$9,'Input| Escalations'!$H$23:$N$23,0))+1</f>
        <v>1</v>
      </c>
      <c r="S275" s="192">
        <f>'Input| Projects'!$Y275*INDEX('Input| Escalations'!$H$33:$N$33,MATCH('Calc| Project Costs'!S$9,'Input| Escalations'!$H$23:$N$23,0))+'Input| Projects'!$Z275*INDEX('Input| Escalations'!$H$34:$N$34,MATCH('Calc| Project Costs'!S$9,'Input| Escalations'!$H$23:$N$23,0))+'Input| Projects'!$AA275*INDEX('Input| Escalations'!$H$35:$N$35,MATCH('Calc| Project Costs'!S$9,'Input| Escalations'!$H$23:$N$23,0))+1</f>
        <v>1</v>
      </c>
      <c r="T275" s="192">
        <f>'Input| Projects'!$Y275*INDEX('Input| Escalations'!$H$33:$N$33,MATCH('Calc| Project Costs'!T$9,'Input| Escalations'!$H$23:$N$23,0))+'Input| Projects'!$Z275*INDEX('Input| Escalations'!$H$34:$N$34,MATCH('Calc| Project Costs'!T$9,'Input| Escalations'!$H$23:$N$23,0))+'Input| Projects'!$AA275*INDEX('Input| Escalations'!$H$35:$N$35,MATCH('Calc| Project Costs'!T$9,'Input| Escalations'!$H$23:$N$23,0))+1</f>
        <v>1</v>
      </c>
      <c r="U275" s="106"/>
      <c r="V275" s="186">
        <f t="shared" si="155"/>
        <v>513.24327999999991</v>
      </c>
      <c r="W275" s="186">
        <f t="shared" si="156"/>
        <v>0</v>
      </c>
      <c r="X275" s="186">
        <f t="shared" si="157"/>
        <v>0</v>
      </c>
      <c r="Y275" s="186">
        <f t="shared" si="133"/>
        <v>0</v>
      </c>
      <c r="Z275" s="186">
        <f t="shared" si="134"/>
        <v>0</v>
      </c>
      <c r="AA275" s="186">
        <f t="shared" si="135"/>
        <v>0</v>
      </c>
      <c r="AB275" s="186">
        <f t="shared" si="136"/>
        <v>0</v>
      </c>
      <c r="AC275" s="106"/>
      <c r="AD275" s="186">
        <f>'Input| Projects'!Q275*N275*'Input| Escalations'!$K$19</f>
        <v>0</v>
      </c>
      <c r="AE275" s="186">
        <f>'Input| Projects'!R275*O275*'Input| Escalations'!$K$19</f>
        <v>0</v>
      </c>
      <c r="AF275" s="186">
        <f>'Input| Projects'!S275*P275*'Input| Escalations'!$K$19</f>
        <v>0</v>
      </c>
      <c r="AG275" s="186">
        <f>'Input| Projects'!T275*Q275*'Input| Escalations'!$K$19</f>
        <v>0</v>
      </c>
      <c r="AH275" s="186">
        <f>'Input| Projects'!U275*R275*'Input| Escalations'!$K$19</f>
        <v>0</v>
      </c>
      <c r="AI275" s="186">
        <f>'Input| Projects'!V275*S275*'Input| Escalations'!$K$19</f>
        <v>0</v>
      </c>
      <c r="AJ275" s="186">
        <f>'Input| Projects'!W275*T275*'Input| Escalations'!$K$19</f>
        <v>0</v>
      </c>
      <c r="AK275" s="106"/>
      <c r="AL275" s="186">
        <f>IFERROR(IF('Input| Overheads'!$C$42="Direct costs",SUMPRODUCT(--('Input| Projects'!$AC275="Yes"),'Calc| Overheads Allocation'!C$8,'Calc| Project Costs'!V275),IF('Input| Overheads'!$C$42="Internal labour",SUMPRODUCT(--('Input| Projects'!$AC275="Yes"),'Calc| Overheads Allocation'!C$8,'Calc| Project Costs'!V275,'Input| Projects'!$Y275),IF('Input| Overheads'!$C$42="DNSP defined",SUMPRODUCT(--('Input| Projects'!$AC275="Yes"),'Calc| Overheads Allocation'!C$61,'Input| Projects'!$AF275),""))),"")</f>
        <v>280.95871999999997</v>
      </c>
      <c r="AM275" s="186">
        <f>IFERROR(IF('Input| Overheads'!$C$42="Direct costs",SUMPRODUCT(--('Input| Projects'!$AC275="Yes"),'Calc| Overheads Allocation'!D$8,'Calc| Project Costs'!W275),IF('Input| Overheads'!$C$42="Internal labour",SUMPRODUCT(--('Input| Projects'!$AC275="Yes"),'Calc| Overheads Allocation'!D$8,'Calc| Project Costs'!W275,'Input| Projects'!$Y275),IF('Input| Overheads'!$C$42="DNSP defined",SUMPRODUCT(--('Input| Projects'!$AC275="Yes"),'Calc| Overheads Allocation'!D$61,'Input| Projects'!$AF275),""))),"")</f>
        <v>0</v>
      </c>
      <c r="AN275" s="186">
        <f>IFERROR(IF('Input| Overheads'!$C$42="Direct costs",SUMPRODUCT(--('Input| Projects'!$AC275="Yes"),'Calc| Overheads Allocation'!E$8,'Calc| Project Costs'!X275),IF('Input| Overheads'!$C$42="Internal labour",SUMPRODUCT(--('Input| Projects'!$AC275="Yes"),'Calc| Overheads Allocation'!E$8,'Calc| Project Costs'!X275,'Input| Projects'!$Y275),IF('Input| Overheads'!$C$42="DNSP defined",SUMPRODUCT(--('Input| Projects'!$AC275="Yes"),'Calc| Overheads Allocation'!E$61,'Input| Projects'!$AF275),""))),"")</f>
        <v>0</v>
      </c>
      <c r="AO275" s="186">
        <f>IFERROR(IF('Input| Overheads'!$C$42="Direct costs",SUMPRODUCT(--('Input| Projects'!$AC275="Yes"),'Calc| Overheads Allocation'!F$8,'Calc| Project Costs'!Y275),IF('Input| Overheads'!$C$42="Internal labour",SUMPRODUCT(--('Input| Projects'!$AC275="Yes"),'Calc| Overheads Allocation'!F$8,'Calc| Project Costs'!Y275,'Input| Projects'!$Y275),IF('Input| Overheads'!$C$42="DNSP defined",SUMPRODUCT(--('Input| Projects'!$AC275="Yes"),'Calc| Overheads Allocation'!F$61,'Input| Projects'!$AF275),""))),"")</f>
        <v>0</v>
      </c>
      <c r="AP275" s="186">
        <f>IFERROR(IF('Input| Overheads'!$C$42="Direct costs",SUMPRODUCT(--('Input| Projects'!$AC275="Yes"),'Calc| Overheads Allocation'!G$8,'Calc| Project Costs'!Z275),IF('Input| Overheads'!$C$42="Internal labour",SUMPRODUCT(--('Input| Projects'!$AC275="Yes"),'Calc| Overheads Allocation'!G$8,'Calc| Project Costs'!Z275,'Input| Projects'!$Y275),IF('Input| Overheads'!$C$42="DNSP defined",SUMPRODUCT(--('Input| Projects'!$AC275="Yes"),'Calc| Overheads Allocation'!G$61,'Input| Projects'!$AF275),""))),"")</f>
        <v>0</v>
      </c>
      <c r="AQ275" s="186">
        <f>IFERROR(IF('Input| Overheads'!$C$42="Direct costs",SUMPRODUCT(--('Input| Projects'!$AC275="Yes"),'Calc| Overheads Allocation'!H$8,'Calc| Project Costs'!AA275),IF('Input| Overheads'!$C$42="Internal labour",SUMPRODUCT(--('Input| Projects'!$AC275="Yes"),'Calc| Overheads Allocation'!H$8,'Calc| Project Costs'!AA275,'Input| Projects'!$Y275),IF('Input| Overheads'!$C$42="DNSP defined",SUMPRODUCT(--('Input| Projects'!$AC275="Yes"),'Calc| Overheads Allocation'!H$61,'Input| Projects'!$AF275),""))),"")</f>
        <v>0</v>
      </c>
      <c r="AR275" s="186">
        <f>IFERROR(IF('Input| Overheads'!$C$42="Direct costs",SUMPRODUCT(--('Input| Projects'!$AC275="Yes"),'Calc| Overheads Allocation'!I$8,'Calc| Project Costs'!AB275),IF('Input| Overheads'!$C$42="Internal labour",SUMPRODUCT(--('Input| Projects'!$AC275="Yes"),'Calc| Overheads Allocation'!I$8,'Calc| Project Costs'!AB275,'Input| Projects'!$Y275),IF('Input| Overheads'!$C$42="DNSP defined",SUMPRODUCT(--('Input| Projects'!$AC275="Yes"),'Calc| Overheads Allocation'!I$61,'Input| Projects'!$AF275),""))),"")</f>
        <v>0</v>
      </c>
      <c r="AS275" s="106"/>
      <c r="AT275" s="186">
        <f>IFERROR(IF('Input| Overheads'!$C$42="Direct costs",SUMPRODUCT(--('Input| Projects'!$AD275="Yes"),'Calc| Overheads Allocation'!C$9,'Calc| Project Costs'!V275),IF('Input| Overheads'!$C$42="Internal labour",SUMPRODUCT(--('Input| Projects'!$AD275="Yes"),'Calc| Overheads Allocation'!C$9,'Calc| Project Costs'!V275,'Input| Projects'!$Y275),IF('Input| Overheads'!$C$42="DNSP defined",SUMPRODUCT(--('Input| Projects'!$AD275="Yes"),'Calc| Overheads Allocation'!C$62,'Input| Projects'!$AG275),""))),"")</f>
        <v>0</v>
      </c>
      <c r="AU275" s="186">
        <f>IFERROR(IF('Input| Overheads'!$C$42="Direct costs",SUMPRODUCT(--('Input| Projects'!$AD275="Yes"),'Calc| Overheads Allocation'!D$9,'Calc| Project Costs'!W275),IF('Input| Overheads'!$C$42="Internal labour",SUMPRODUCT(--('Input| Projects'!$AD275="Yes"),'Calc| Overheads Allocation'!D$9,'Calc| Project Costs'!W275,'Input| Projects'!$Y275),IF('Input| Overheads'!$C$42="DNSP defined",SUMPRODUCT(--('Input| Projects'!$AD275="Yes"),'Calc| Overheads Allocation'!D$62,'Input| Projects'!$AG275),""))),"")</f>
        <v>0</v>
      </c>
      <c r="AV275" s="186">
        <f>IFERROR(IF('Input| Overheads'!$C$42="Direct costs",SUMPRODUCT(--('Input| Projects'!$AD275="Yes"),'Calc| Overheads Allocation'!E$9,'Calc| Project Costs'!X275),IF('Input| Overheads'!$C$42="Internal labour",SUMPRODUCT(--('Input| Projects'!$AD275="Yes"),'Calc| Overheads Allocation'!E$9,'Calc| Project Costs'!X275,'Input| Projects'!$Y275),IF('Input| Overheads'!$C$42="DNSP defined",SUMPRODUCT(--('Input| Projects'!$AD275="Yes"),'Calc| Overheads Allocation'!E$62,'Input| Projects'!$AG275),""))),"")</f>
        <v>0</v>
      </c>
      <c r="AW275" s="186">
        <f>IFERROR(IF('Input| Overheads'!$C$42="Direct costs",SUMPRODUCT(--('Input| Projects'!$AD275="Yes"),'Calc| Overheads Allocation'!F$9,'Calc| Project Costs'!Y275),IF('Input| Overheads'!$C$42="Internal labour",SUMPRODUCT(--('Input| Projects'!$AD275="Yes"),'Calc| Overheads Allocation'!F$9,'Calc| Project Costs'!Y275,'Input| Projects'!$Y275),IF('Input| Overheads'!$C$42="DNSP defined",SUMPRODUCT(--('Input| Projects'!$AD275="Yes"),'Calc| Overheads Allocation'!F$62,'Input| Projects'!$AG275),""))),"")</f>
        <v>0</v>
      </c>
      <c r="AX275" s="186">
        <f>IFERROR(IF('Input| Overheads'!$C$42="Direct costs",SUMPRODUCT(--('Input| Projects'!$AD275="Yes"),'Calc| Overheads Allocation'!G$9,'Calc| Project Costs'!Z275),IF('Input| Overheads'!$C$42="Internal labour",SUMPRODUCT(--('Input| Projects'!$AD275="Yes"),'Calc| Overheads Allocation'!G$9,'Calc| Project Costs'!Z275,'Input| Projects'!$Y275),IF('Input| Overheads'!$C$42="DNSP defined",SUMPRODUCT(--('Input| Projects'!$AD275="Yes"),'Calc| Overheads Allocation'!G$62,'Input| Projects'!$AG275),""))),"")</f>
        <v>0</v>
      </c>
      <c r="AY275" s="186">
        <f>IFERROR(IF('Input| Overheads'!$C$42="Direct costs",SUMPRODUCT(--('Input| Projects'!$AD275="Yes"),'Calc| Overheads Allocation'!H$9,'Calc| Project Costs'!AA275),IF('Input| Overheads'!$C$42="Internal labour",SUMPRODUCT(--('Input| Projects'!$AD275="Yes"),'Calc| Overheads Allocation'!H$9,'Calc| Project Costs'!AA275,'Input| Projects'!$Y275),IF('Input| Overheads'!$C$42="DNSP defined",SUMPRODUCT(--('Input| Projects'!$AD275="Yes"),'Calc| Overheads Allocation'!H$62,'Input| Projects'!$AG275),""))),"")</f>
        <v>0</v>
      </c>
      <c r="AZ275" s="186">
        <f>IFERROR(IF('Input| Overheads'!$C$42="Direct costs",SUMPRODUCT(--('Input| Projects'!$AD275="Yes"),'Calc| Overheads Allocation'!I$9,'Calc| Project Costs'!AB275),IF('Input| Overheads'!$C$42="Internal labour",SUMPRODUCT(--('Input| Projects'!$AD275="Yes"),'Calc| Overheads Allocation'!I$9,'Calc| Project Costs'!AB275,'Input| Projects'!$Y275),IF('Input| Overheads'!$C$42="DNSP defined",SUMPRODUCT(--('Input| Projects'!$AD275="Yes"),'Calc| Overheads Allocation'!I$62,'Input| Projects'!$AG275),""))),"")</f>
        <v>0</v>
      </c>
      <c r="BA275" s="106"/>
      <c r="BB275" s="186">
        <f t="shared" si="158"/>
        <v>280.95871999999997</v>
      </c>
      <c r="BC275" s="186">
        <f t="shared" si="159"/>
        <v>0</v>
      </c>
      <c r="BD275" s="186">
        <f t="shared" si="160"/>
        <v>0</v>
      </c>
      <c r="BE275" s="186">
        <f t="shared" si="137"/>
        <v>0</v>
      </c>
      <c r="BF275" s="186">
        <f t="shared" si="138"/>
        <v>0</v>
      </c>
      <c r="BG275" s="186">
        <f t="shared" si="139"/>
        <v>0</v>
      </c>
      <c r="BH275" s="186">
        <f t="shared" si="140"/>
        <v>0</v>
      </c>
      <c r="BI275" s="97"/>
      <c r="BJ275" s="186">
        <f t="shared" si="141"/>
        <v>0</v>
      </c>
      <c r="BK275" s="186" t="str">
        <f t="shared" si="142"/>
        <v/>
      </c>
      <c r="BL275" s="186" t="str">
        <f t="shared" si="143"/>
        <v/>
      </c>
      <c r="BM275" s="186" t="str">
        <f t="shared" si="144"/>
        <v/>
      </c>
      <c r="BN275" s="186" t="str">
        <f t="shared" si="145"/>
        <v/>
      </c>
      <c r="BO275" s="186" t="str">
        <f t="shared" si="146"/>
        <v/>
      </c>
      <c r="BP275" s="186" t="str">
        <f t="shared" si="147"/>
        <v/>
      </c>
      <c r="BQ275" s="97"/>
      <c r="BR275" s="186">
        <f t="shared" si="148"/>
        <v>794.20199999999988</v>
      </c>
      <c r="BS275" s="186">
        <f t="shared" si="149"/>
        <v>0</v>
      </c>
      <c r="BT275" s="222">
        <f t="shared" si="150"/>
        <v>0</v>
      </c>
      <c r="BU275" s="222">
        <f t="shared" si="151"/>
        <v>0</v>
      </c>
      <c r="BV275" s="222">
        <f t="shared" si="152"/>
        <v>0</v>
      </c>
      <c r="BW275" s="222">
        <f t="shared" si="153"/>
        <v>0</v>
      </c>
      <c r="BX275" s="222">
        <f t="shared" si="154"/>
        <v>0</v>
      </c>
      <c r="BY275" s="106"/>
      <c r="BZ275" s="197">
        <f>IF(SUMIF('Input| Projects'!$AS$8:$CP$8,"Dx",'Input| Projects'!$AS275:$CP275)=0,"",SUMIF('Input| Projects'!$AS$8:$CP$8,"Dx",'Input| Projects'!$AS275:$CP275))</f>
        <v>1</v>
      </c>
      <c r="CA275" s="197" t="str">
        <f>IF(SUMIF('Input| Projects'!$AS$8:$CP$8,"Tx",'Input| Projects'!$AS275:$CP275)=0,"",SUMIF('Input| Projects'!$AS$8:$CP$8,"Tx",'Input| Projects'!$AS275:$CP275))</f>
        <v/>
      </c>
      <c r="CB275" s="150" t="str">
        <f t="shared" si="161"/>
        <v/>
      </c>
    </row>
    <row r="276" spans="2:80" x14ac:dyDescent="0.2">
      <c r="B276" s="201">
        <f>IFERROR('Input| Projects'!B276,"")</f>
        <v>267</v>
      </c>
      <c r="C276" s="42" t="str">
        <f>IFERROR(IF('Input| Projects'!C276="","",'Input| Projects'!C276),"")</f>
        <v>Replace Dist Mains - Reactive (No)</v>
      </c>
      <c r="D276" s="42" t="str">
        <f>IFERROR(IF('Input| Projects'!D276="","",'Input| Projects'!D276),"")</f>
        <v>REP_04.04.11</v>
      </c>
      <c r="E276" s="104"/>
      <c r="F276" s="190">
        <f>IFERROR('Input| Projects'!I276*'Input| Escalations'!$K$19,"")</f>
        <v>2449.88006</v>
      </c>
      <c r="G276" s="190">
        <f>IFERROR('Input| Projects'!J276*'Input| Escalations'!$K$19,"")</f>
        <v>0</v>
      </c>
      <c r="H276" s="190">
        <f>IFERROR('Input| Projects'!K276*'Input| Escalations'!$K$19,"")</f>
        <v>0</v>
      </c>
      <c r="I276" s="190">
        <f>IFERROR('Input| Projects'!L276*'Input| Escalations'!$K$19,"")</f>
        <v>0</v>
      </c>
      <c r="J276" s="190">
        <f>IFERROR('Input| Projects'!M276*'Input| Escalations'!$K$19,"")</f>
        <v>0</v>
      </c>
      <c r="K276" s="190">
        <f>IFERROR('Input| Projects'!N276*'Input| Escalations'!$K$19,"")</f>
        <v>0</v>
      </c>
      <c r="L276" s="190">
        <f>IFERROR('Input| Projects'!O276*'Input| Escalations'!$K$19,"")</f>
        <v>0</v>
      </c>
      <c r="M276" s="150" t="str">
        <f>IF(ABS(SUM(F276:L276)-(SUM('Input| Projects'!I276:O276)*'Input| Escalations'!$K$19))&lt;0.0000001,"",1)</f>
        <v/>
      </c>
      <c r="N276" s="192">
        <f>'Input| Projects'!$Y276*INDEX('Input| Escalations'!$H$33:$N$33,MATCH('Calc| Project Costs'!N$9,'Input| Escalations'!$H$23:$N$23,0))+'Input| Projects'!$Z276*INDEX('Input| Escalations'!$H$34:$N$34,MATCH('Calc| Project Costs'!N$9,'Input| Escalations'!$H$23:$N$23,0))+'Input| Projects'!$AA276*INDEX('Input| Escalations'!$H$35:$N$35,MATCH('Calc| Project Costs'!N$9,'Input| Escalations'!$H$23:$N$23,0))+1</f>
        <v>1</v>
      </c>
      <c r="O276" s="192">
        <f>'Input| Projects'!$Y276*INDEX('Input| Escalations'!$H$33:$N$33,MATCH('Calc| Project Costs'!O$9,'Input| Escalations'!$H$23:$N$23,0))+'Input| Projects'!$Z276*INDEX('Input| Escalations'!$H$34:$N$34,MATCH('Calc| Project Costs'!O$9,'Input| Escalations'!$H$23:$N$23,0))+'Input| Projects'!$AA276*INDEX('Input| Escalations'!$H$35:$N$35,MATCH('Calc| Project Costs'!O$9,'Input| Escalations'!$H$23:$N$23,0))+1</f>
        <v>1</v>
      </c>
      <c r="P276" s="192">
        <f>'Input| Projects'!$Y276*INDEX('Input| Escalations'!$H$33:$N$33,MATCH('Calc| Project Costs'!P$9,'Input| Escalations'!$H$23:$N$23,0))+'Input| Projects'!$Z276*INDEX('Input| Escalations'!$H$34:$N$34,MATCH('Calc| Project Costs'!P$9,'Input| Escalations'!$H$23:$N$23,0))+'Input| Projects'!$AA276*INDEX('Input| Escalations'!$H$35:$N$35,MATCH('Calc| Project Costs'!P$9,'Input| Escalations'!$H$23:$N$23,0))+1</f>
        <v>1</v>
      </c>
      <c r="Q276" s="192">
        <f>'Input| Projects'!$Y276*INDEX('Input| Escalations'!$H$33:$N$33,MATCH('Calc| Project Costs'!Q$9,'Input| Escalations'!$H$23:$N$23,0))+'Input| Projects'!$Z276*INDEX('Input| Escalations'!$H$34:$N$34,MATCH('Calc| Project Costs'!Q$9,'Input| Escalations'!$H$23:$N$23,0))+'Input| Projects'!$AA276*INDEX('Input| Escalations'!$H$35:$N$35,MATCH('Calc| Project Costs'!Q$9,'Input| Escalations'!$H$23:$N$23,0))+1</f>
        <v>1</v>
      </c>
      <c r="R276" s="192">
        <f>'Input| Projects'!$Y276*INDEX('Input| Escalations'!$H$33:$N$33,MATCH('Calc| Project Costs'!R$9,'Input| Escalations'!$H$23:$N$23,0))+'Input| Projects'!$Z276*INDEX('Input| Escalations'!$H$34:$N$34,MATCH('Calc| Project Costs'!R$9,'Input| Escalations'!$H$23:$N$23,0))+'Input| Projects'!$AA276*INDEX('Input| Escalations'!$H$35:$N$35,MATCH('Calc| Project Costs'!R$9,'Input| Escalations'!$H$23:$N$23,0))+1</f>
        <v>1</v>
      </c>
      <c r="S276" s="192">
        <f>'Input| Projects'!$Y276*INDEX('Input| Escalations'!$H$33:$N$33,MATCH('Calc| Project Costs'!S$9,'Input| Escalations'!$H$23:$N$23,0))+'Input| Projects'!$Z276*INDEX('Input| Escalations'!$H$34:$N$34,MATCH('Calc| Project Costs'!S$9,'Input| Escalations'!$H$23:$N$23,0))+'Input| Projects'!$AA276*INDEX('Input| Escalations'!$H$35:$N$35,MATCH('Calc| Project Costs'!S$9,'Input| Escalations'!$H$23:$N$23,0))+1</f>
        <v>1</v>
      </c>
      <c r="T276" s="192">
        <f>'Input| Projects'!$Y276*INDEX('Input| Escalations'!$H$33:$N$33,MATCH('Calc| Project Costs'!T$9,'Input| Escalations'!$H$23:$N$23,0))+'Input| Projects'!$Z276*INDEX('Input| Escalations'!$H$34:$N$34,MATCH('Calc| Project Costs'!T$9,'Input| Escalations'!$H$23:$N$23,0))+'Input| Projects'!$AA276*INDEX('Input| Escalations'!$H$35:$N$35,MATCH('Calc| Project Costs'!T$9,'Input| Escalations'!$H$23:$N$23,0))+1</f>
        <v>1</v>
      </c>
      <c r="U276" s="106"/>
      <c r="V276" s="186">
        <f t="shared" si="155"/>
        <v>2449.88006</v>
      </c>
      <c r="W276" s="186">
        <f t="shared" si="156"/>
        <v>0</v>
      </c>
      <c r="X276" s="186">
        <f t="shared" si="157"/>
        <v>0</v>
      </c>
      <c r="Y276" s="186">
        <f t="shared" si="133"/>
        <v>0</v>
      </c>
      <c r="Z276" s="186">
        <f t="shared" si="134"/>
        <v>0</v>
      </c>
      <c r="AA276" s="186">
        <f t="shared" si="135"/>
        <v>0</v>
      </c>
      <c r="AB276" s="186">
        <f t="shared" si="136"/>
        <v>0</v>
      </c>
      <c r="AC276" s="106"/>
      <c r="AD276" s="186">
        <f>'Input| Projects'!Q276*N276*'Input| Escalations'!$K$19</f>
        <v>0</v>
      </c>
      <c r="AE276" s="186">
        <f>'Input| Projects'!R276*O276*'Input| Escalations'!$K$19</f>
        <v>0</v>
      </c>
      <c r="AF276" s="186">
        <f>'Input| Projects'!S276*P276*'Input| Escalations'!$K$19</f>
        <v>0</v>
      </c>
      <c r="AG276" s="186">
        <f>'Input| Projects'!T276*Q276*'Input| Escalations'!$K$19</f>
        <v>0</v>
      </c>
      <c r="AH276" s="186">
        <f>'Input| Projects'!U276*R276*'Input| Escalations'!$K$19</f>
        <v>0</v>
      </c>
      <c r="AI276" s="186">
        <f>'Input| Projects'!V276*S276*'Input| Escalations'!$K$19</f>
        <v>0</v>
      </c>
      <c r="AJ276" s="186">
        <f>'Input| Projects'!W276*T276*'Input| Escalations'!$K$19</f>
        <v>0</v>
      </c>
      <c r="AK276" s="106"/>
      <c r="AL276" s="186">
        <f>IFERROR(IF('Input| Overheads'!$C$42="Direct costs",SUMPRODUCT(--('Input| Projects'!$AC276="Yes"),'Calc| Overheads Allocation'!C$8,'Calc| Project Costs'!V276),IF('Input| Overheads'!$C$42="Internal labour",SUMPRODUCT(--('Input| Projects'!$AC276="Yes"),'Calc| Overheads Allocation'!C$8,'Calc| Project Costs'!V276,'Input| Projects'!$Y276),IF('Input| Overheads'!$C$42="DNSP defined",SUMPRODUCT(--('Input| Projects'!$AC276="Yes"),'Calc| Overheads Allocation'!C$61,'Input| Projects'!$AF276),""))),"")</f>
        <v>1027.3648500000002</v>
      </c>
      <c r="AM276" s="186">
        <f>IFERROR(IF('Input| Overheads'!$C$42="Direct costs",SUMPRODUCT(--('Input| Projects'!$AC276="Yes"),'Calc| Overheads Allocation'!D$8,'Calc| Project Costs'!W276),IF('Input| Overheads'!$C$42="Internal labour",SUMPRODUCT(--('Input| Projects'!$AC276="Yes"),'Calc| Overheads Allocation'!D$8,'Calc| Project Costs'!W276,'Input| Projects'!$Y276),IF('Input| Overheads'!$C$42="DNSP defined",SUMPRODUCT(--('Input| Projects'!$AC276="Yes"),'Calc| Overheads Allocation'!D$61,'Input| Projects'!$AF276),""))),"")</f>
        <v>0</v>
      </c>
      <c r="AN276" s="186">
        <f>IFERROR(IF('Input| Overheads'!$C$42="Direct costs",SUMPRODUCT(--('Input| Projects'!$AC276="Yes"),'Calc| Overheads Allocation'!E$8,'Calc| Project Costs'!X276),IF('Input| Overheads'!$C$42="Internal labour",SUMPRODUCT(--('Input| Projects'!$AC276="Yes"),'Calc| Overheads Allocation'!E$8,'Calc| Project Costs'!X276,'Input| Projects'!$Y276),IF('Input| Overheads'!$C$42="DNSP defined",SUMPRODUCT(--('Input| Projects'!$AC276="Yes"),'Calc| Overheads Allocation'!E$61,'Input| Projects'!$AF276),""))),"")</f>
        <v>0</v>
      </c>
      <c r="AO276" s="186">
        <f>IFERROR(IF('Input| Overheads'!$C$42="Direct costs",SUMPRODUCT(--('Input| Projects'!$AC276="Yes"),'Calc| Overheads Allocation'!F$8,'Calc| Project Costs'!Y276),IF('Input| Overheads'!$C$42="Internal labour",SUMPRODUCT(--('Input| Projects'!$AC276="Yes"),'Calc| Overheads Allocation'!F$8,'Calc| Project Costs'!Y276,'Input| Projects'!$Y276),IF('Input| Overheads'!$C$42="DNSP defined",SUMPRODUCT(--('Input| Projects'!$AC276="Yes"),'Calc| Overheads Allocation'!F$61,'Input| Projects'!$AF276),""))),"")</f>
        <v>0</v>
      </c>
      <c r="AP276" s="186">
        <f>IFERROR(IF('Input| Overheads'!$C$42="Direct costs",SUMPRODUCT(--('Input| Projects'!$AC276="Yes"),'Calc| Overheads Allocation'!G$8,'Calc| Project Costs'!Z276),IF('Input| Overheads'!$C$42="Internal labour",SUMPRODUCT(--('Input| Projects'!$AC276="Yes"),'Calc| Overheads Allocation'!G$8,'Calc| Project Costs'!Z276,'Input| Projects'!$Y276),IF('Input| Overheads'!$C$42="DNSP defined",SUMPRODUCT(--('Input| Projects'!$AC276="Yes"),'Calc| Overheads Allocation'!G$61,'Input| Projects'!$AF276),""))),"")</f>
        <v>0</v>
      </c>
      <c r="AQ276" s="186">
        <f>IFERROR(IF('Input| Overheads'!$C$42="Direct costs",SUMPRODUCT(--('Input| Projects'!$AC276="Yes"),'Calc| Overheads Allocation'!H$8,'Calc| Project Costs'!AA276),IF('Input| Overheads'!$C$42="Internal labour",SUMPRODUCT(--('Input| Projects'!$AC276="Yes"),'Calc| Overheads Allocation'!H$8,'Calc| Project Costs'!AA276,'Input| Projects'!$Y276),IF('Input| Overheads'!$C$42="DNSP defined",SUMPRODUCT(--('Input| Projects'!$AC276="Yes"),'Calc| Overheads Allocation'!H$61,'Input| Projects'!$AF276),""))),"")</f>
        <v>0</v>
      </c>
      <c r="AR276" s="186">
        <f>IFERROR(IF('Input| Overheads'!$C$42="Direct costs",SUMPRODUCT(--('Input| Projects'!$AC276="Yes"),'Calc| Overheads Allocation'!I$8,'Calc| Project Costs'!AB276),IF('Input| Overheads'!$C$42="Internal labour",SUMPRODUCT(--('Input| Projects'!$AC276="Yes"),'Calc| Overheads Allocation'!I$8,'Calc| Project Costs'!AB276,'Input| Projects'!$Y276),IF('Input| Overheads'!$C$42="DNSP defined",SUMPRODUCT(--('Input| Projects'!$AC276="Yes"),'Calc| Overheads Allocation'!I$61,'Input| Projects'!$AF276),""))),"")</f>
        <v>0</v>
      </c>
      <c r="AS276" s="106"/>
      <c r="AT276" s="186">
        <f>IFERROR(IF('Input| Overheads'!$C$42="Direct costs",SUMPRODUCT(--('Input| Projects'!$AD276="Yes"),'Calc| Overheads Allocation'!C$9,'Calc| Project Costs'!V276),IF('Input| Overheads'!$C$42="Internal labour",SUMPRODUCT(--('Input| Projects'!$AD276="Yes"),'Calc| Overheads Allocation'!C$9,'Calc| Project Costs'!V276,'Input| Projects'!$Y276),IF('Input| Overheads'!$C$42="DNSP defined",SUMPRODUCT(--('Input| Projects'!$AD276="Yes"),'Calc| Overheads Allocation'!C$62,'Input| Projects'!$AG276),""))),"")</f>
        <v>0</v>
      </c>
      <c r="AU276" s="186">
        <f>IFERROR(IF('Input| Overheads'!$C$42="Direct costs",SUMPRODUCT(--('Input| Projects'!$AD276="Yes"),'Calc| Overheads Allocation'!D$9,'Calc| Project Costs'!W276),IF('Input| Overheads'!$C$42="Internal labour",SUMPRODUCT(--('Input| Projects'!$AD276="Yes"),'Calc| Overheads Allocation'!D$9,'Calc| Project Costs'!W276,'Input| Projects'!$Y276),IF('Input| Overheads'!$C$42="DNSP defined",SUMPRODUCT(--('Input| Projects'!$AD276="Yes"),'Calc| Overheads Allocation'!D$62,'Input| Projects'!$AG276),""))),"")</f>
        <v>0</v>
      </c>
      <c r="AV276" s="186">
        <f>IFERROR(IF('Input| Overheads'!$C$42="Direct costs",SUMPRODUCT(--('Input| Projects'!$AD276="Yes"),'Calc| Overheads Allocation'!E$9,'Calc| Project Costs'!X276),IF('Input| Overheads'!$C$42="Internal labour",SUMPRODUCT(--('Input| Projects'!$AD276="Yes"),'Calc| Overheads Allocation'!E$9,'Calc| Project Costs'!X276,'Input| Projects'!$Y276),IF('Input| Overheads'!$C$42="DNSP defined",SUMPRODUCT(--('Input| Projects'!$AD276="Yes"),'Calc| Overheads Allocation'!E$62,'Input| Projects'!$AG276),""))),"")</f>
        <v>0</v>
      </c>
      <c r="AW276" s="186">
        <f>IFERROR(IF('Input| Overheads'!$C$42="Direct costs",SUMPRODUCT(--('Input| Projects'!$AD276="Yes"),'Calc| Overheads Allocation'!F$9,'Calc| Project Costs'!Y276),IF('Input| Overheads'!$C$42="Internal labour",SUMPRODUCT(--('Input| Projects'!$AD276="Yes"),'Calc| Overheads Allocation'!F$9,'Calc| Project Costs'!Y276,'Input| Projects'!$Y276),IF('Input| Overheads'!$C$42="DNSP defined",SUMPRODUCT(--('Input| Projects'!$AD276="Yes"),'Calc| Overheads Allocation'!F$62,'Input| Projects'!$AG276),""))),"")</f>
        <v>0</v>
      </c>
      <c r="AX276" s="186">
        <f>IFERROR(IF('Input| Overheads'!$C$42="Direct costs",SUMPRODUCT(--('Input| Projects'!$AD276="Yes"),'Calc| Overheads Allocation'!G$9,'Calc| Project Costs'!Z276),IF('Input| Overheads'!$C$42="Internal labour",SUMPRODUCT(--('Input| Projects'!$AD276="Yes"),'Calc| Overheads Allocation'!G$9,'Calc| Project Costs'!Z276,'Input| Projects'!$Y276),IF('Input| Overheads'!$C$42="DNSP defined",SUMPRODUCT(--('Input| Projects'!$AD276="Yes"),'Calc| Overheads Allocation'!G$62,'Input| Projects'!$AG276),""))),"")</f>
        <v>0</v>
      </c>
      <c r="AY276" s="186">
        <f>IFERROR(IF('Input| Overheads'!$C$42="Direct costs",SUMPRODUCT(--('Input| Projects'!$AD276="Yes"),'Calc| Overheads Allocation'!H$9,'Calc| Project Costs'!AA276),IF('Input| Overheads'!$C$42="Internal labour",SUMPRODUCT(--('Input| Projects'!$AD276="Yes"),'Calc| Overheads Allocation'!H$9,'Calc| Project Costs'!AA276,'Input| Projects'!$Y276),IF('Input| Overheads'!$C$42="DNSP defined",SUMPRODUCT(--('Input| Projects'!$AD276="Yes"),'Calc| Overheads Allocation'!H$62,'Input| Projects'!$AG276),""))),"")</f>
        <v>0</v>
      </c>
      <c r="AZ276" s="186">
        <f>IFERROR(IF('Input| Overheads'!$C$42="Direct costs",SUMPRODUCT(--('Input| Projects'!$AD276="Yes"),'Calc| Overheads Allocation'!I$9,'Calc| Project Costs'!AB276),IF('Input| Overheads'!$C$42="Internal labour",SUMPRODUCT(--('Input| Projects'!$AD276="Yes"),'Calc| Overheads Allocation'!I$9,'Calc| Project Costs'!AB276,'Input| Projects'!$Y276),IF('Input| Overheads'!$C$42="DNSP defined",SUMPRODUCT(--('Input| Projects'!$AD276="Yes"),'Calc| Overheads Allocation'!I$62,'Input| Projects'!$AG276),""))),"")</f>
        <v>0</v>
      </c>
      <c r="BA276" s="106"/>
      <c r="BB276" s="186">
        <f t="shared" si="158"/>
        <v>1027.3648500000002</v>
      </c>
      <c r="BC276" s="186">
        <f t="shared" si="159"/>
        <v>0</v>
      </c>
      <c r="BD276" s="186">
        <f t="shared" si="160"/>
        <v>0</v>
      </c>
      <c r="BE276" s="186">
        <f t="shared" si="137"/>
        <v>0</v>
      </c>
      <c r="BF276" s="186">
        <f t="shared" si="138"/>
        <v>0</v>
      </c>
      <c r="BG276" s="186">
        <f t="shared" si="139"/>
        <v>0</v>
      </c>
      <c r="BH276" s="186">
        <f t="shared" si="140"/>
        <v>0</v>
      </c>
      <c r="BI276" s="97"/>
      <c r="BJ276" s="186">
        <f t="shared" si="141"/>
        <v>0</v>
      </c>
      <c r="BK276" s="186" t="str">
        <f t="shared" si="142"/>
        <v/>
      </c>
      <c r="BL276" s="186" t="str">
        <f t="shared" si="143"/>
        <v/>
      </c>
      <c r="BM276" s="186" t="str">
        <f t="shared" si="144"/>
        <v/>
      </c>
      <c r="BN276" s="186" t="str">
        <f t="shared" si="145"/>
        <v/>
      </c>
      <c r="BO276" s="186" t="str">
        <f t="shared" si="146"/>
        <v/>
      </c>
      <c r="BP276" s="186" t="str">
        <f t="shared" si="147"/>
        <v/>
      </c>
      <c r="BQ276" s="97"/>
      <c r="BR276" s="186">
        <f t="shared" si="148"/>
        <v>3477.2449100000003</v>
      </c>
      <c r="BS276" s="186">
        <f t="shared" si="149"/>
        <v>0</v>
      </c>
      <c r="BT276" s="222">
        <f t="shared" si="150"/>
        <v>0</v>
      </c>
      <c r="BU276" s="222">
        <f t="shared" si="151"/>
        <v>0</v>
      </c>
      <c r="BV276" s="222">
        <f t="shared" si="152"/>
        <v>0</v>
      </c>
      <c r="BW276" s="222">
        <f t="shared" si="153"/>
        <v>0</v>
      </c>
      <c r="BX276" s="222">
        <f t="shared" si="154"/>
        <v>0</v>
      </c>
      <c r="BY276" s="106"/>
      <c r="BZ276" s="197">
        <f>IF(SUMIF('Input| Projects'!$AS$8:$CP$8,"Dx",'Input| Projects'!$AS276:$CP276)=0,"",SUMIF('Input| Projects'!$AS$8:$CP$8,"Dx",'Input| Projects'!$AS276:$CP276))</f>
        <v>1</v>
      </c>
      <c r="CA276" s="197" t="str">
        <f>IF(SUMIF('Input| Projects'!$AS$8:$CP$8,"Tx",'Input| Projects'!$AS276:$CP276)=0,"",SUMIF('Input| Projects'!$AS$8:$CP$8,"Tx",'Input| Projects'!$AS276:$CP276))</f>
        <v/>
      </c>
      <c r="CB276" s="150" t="str">
        <f t="shared" si="161"/>
        <v/>
      </c>
    </row>
    <row r="277" spans="2:80" x14ac:dyDescent="0.2">
      <c r="B277" s="201">
        <f>IFERROR('Input| Projects'!B277,"")</f>
        <v>268</v>
      </c>
      <c r="C277" s="42" t="str">
        <f>IFERROR(IF('Input| Projects'!C277="","",'Input| Projects'!C277),"")</f>
        <v>Refurb/Paint Transmission OH Towers</v>
      </c>
      <c r="D277" s="42" t="str">
        <f>IFERROR(IF('Input| Projects'!D277="","",'Input| Projects'!D277),"")</f>
        <v>REP_05.02.01-3</v>
      </c>
      <c r="E277" s="104"/>
      <c r="F277" s="190">
        <f>IFERROR('Input| Projects'!I277*'Input| Escalations'!$K$19,"")</f>
        <v>2908.8380100000004</v>
      </c>
      <c r="G277" s="190">
        <f>IFERROR('Input| Projects'!J277*'Input| Escalations'!$K$19,"")</f>
        <v>0</v>
      </c>
      <c r="H277" s="190">
        <f>IFERROR('Input| Projects'!K277*'Input| Escalations'!$K$19,"")</f>
        <v>0</v>
      </c>
      <c r="I277" s="190">
        <f>IFERROR('Input| Projects'!L277*'Input| Escalations'!$K$19,"")</f>
        <v>0</v>
      </c>
      <c r="J277" s="190">
        <f>IFERROR('Input| Projects'!M277*'Input| Escalations'!$K$19,"")</f>
        <v>0</v>
      </c>
      <c r="K277" s="190">
        <f>IFERROR('Input| Projects'!N277*'Input| Escalations'!$K$19,"")</f>
        <v>0</v>
      </c>
      <c r="L277" s="190">
        <f>IFERROR('Input| Projects'!O277*'Input| Escalations'!$K$19,"")</f>
        <v>0</v>
      </c>
      <c r="M277" s="150" t="str">
        <f>IF(ABS(SUM(F277:L277)-(SUM('Input| Projects'!I277:O277)*'Input| Escalations'!$K$19))&lt;0.0000001,"",1)</f>
        <v/>
      </c>
      <c r="N277" s="192">
        <f>'Input| Projects'!$Y277*INDEX('Input| Escalations'!$H$33:$N$33,MATCH('Calc| Project Costs'!N$9,'Input| Escalations'!$H$23:$N$23,0))+'Input| Projects'!$Z277*INDEX('Input| Escalations'!$H$34:$N$34,MATCH('Calc| Project Costs'!N$9,'Input| Escalations'!$H$23:$N$23,0))+'Input| Projects'!$AA277*INDEX('Input| Escalations'!$H$35:$N$35,MATCH('Calc| Project Costs'!N$9,'Input| Escalations'!$H$23:$N$23,0))+1</f>
        <v>1</v>
      </c>
      <c r="O277" s="192">
        <f>'Input| Projects'!$Y277*INDEX('Input| Escalations'!$H$33:$N$33,MATCH('Calc| Project Costs'!O$9,'Input| Escalations'!$H$23:$N$23,0))+'Input| Projects'!$Z277*INDEX('Input| Escalations'!$H$34:$N$34,MATCH('Calc| Project Costs'!O$9,'Input| Escalations'!$H$23:$N$23,0))+'Input| Projects'!$AA277*INDEX('Input| Escalations'!$H$35:$N$35,MATCH('Calc| Project Costs'!O$9,'Input| Escalations'!$H$23:$N$23,0))+1</f>
        <v>1</v>
      </c>
      <c r="P277" s="192">
        <f>'Input| Projects'!$Y277*INDEX('Input| Escalations'!$H$33:$N$33,MATCH('Calc| Project Costs'!P$9,'Input| Escalations'!$H$23:$N$23,0))+'Input| Projects'!$Z277*INDEX('Input| Escalations'!$H$34:$N$34,MATCH('Calc| Project Costs'!P$9,'Input| Escalations'!$H$23:$N$23,0))+'Input| Projects'!$AA277*INDEX('Input| Escalations'!$H$35:$N$35,MATCH('Calc| Project Costs'!P$9,'Input| Escalations'!$H$23:$N$23,0))+1</f>
        <v>1</v>
      </c>
      <c r="Q277" s="192">
        <f>'Input| Projects'!$Y277*INDEX('Input| Escalations'!$H$33:$N$33,MATCH('Calc| Project Costs'!Q$9,'Input| Escalations'!$H$23:$N$23,0))+'Input| Projects'!$Z277*INDEX('Input| Escalations'!$H$34:$N$34,MATCH('Calc| Project Costs'!Q$9,'Input| Escalations'!$H$23:$N$23,0))+'Input| Projects'!$AA277*INDEX('Input| Escalations'!$H$35:$N$35,MATCH('Calc| Project Costs'!Q$9,'Input| Escalations'!$H$23:$N$23,0))+1</f>
        <v>1</v>
      </c>
      <c r="R277" s="192">
        <f>'Input| Projects'!$Y277*INDEX('Input| Escalations'!$H$33:$N$33,MATCH('Calc| Project Costs'!R$9,'Input| Escalations'!$H$23:$N$23,0))+'Input| Projects'!$Z277*INDEX('Input| Escalations'!$H$34:$N$34,MATCH('Calc| Project Costs'!R$9,'Input| Escalations'!$H$23:$N$23,0))+'Input| Projects'!$AA277*INDEX('Input| Escalations'!$H$35:$N$35,MATCH('Calc| Project Costs'!R$9,'Input| Escalations'!$H$23:$N$23,0))+1</f>
        <v>1</v>
      </c>
      <c r="S277" s="192">
        <f>'Input| Projects'!$Y277*INDEX('Input| Escalations'!$H$33:$N$33,MATCH('Calc| Project Costs'!S$9,'Input| Escalations'!$H$23:$N$23,0))+'Input| Projects'!$Z277*INDEX('Input| Escalations'!$H$34:$N$34,MATCH('Calc| Project Costs'!S$9,'Input| Escalations'!$H$23:$N$23,0))+'Input| Projects'!$AA277*INDEX('Input| Escalations'!$H$35:$N$35,MATCH('Calc| Project Costs'!S$9,'Input| Escalations'!$H$23:$N$23,0))+1</f>
        <v>1</v>
      </c>
      <c r="T277" s="192">
        <f>'Input| Projects'!$Y277*INDEX('Input| Escalations'!$H$33:$N$33,MATCH('Calc| Project Costs'!T$9,'Input| Escalations'!$H$23:$N$23,0))+'Input| Projects'!$Z277*INDEX('Input| Escalations'!$H$34:$N$34,MATCH('Calc| Project Costs'!T$9,'Input| Escalations'!$H$23:$N$23,0))+'Input| Projects'!$AA277*INDEX('Input| Escalations'!$H$35:$N$35,MATCH('Calc| Project Costs'!T$9,'Input| Escalations'!$H$23:$N$23,0))+1</f>
        <v>1</v>
      </c>
      <c r="U277" s="106"/>
      <c r="V277" s="186">
        <f t="shared" si="155"/>
        <v>2908.8380100000004</v>
      </c>
      <c r="W277" s="186">
        <f t="shared" si="156"/>
        <v>0</v>
      </c>
      <c r="X277" s="186">
        <f t="shared" si="157"/>
        <v>0</v>
      </c>
      <c r="Y277" s="186">
        <f t="shared" si="133"/>
        <v>0</v>
      </c>
      <c r="Z277" s="186">
        <f t="shared" si="134"/>
        <v>0</v>
      </c>
      <c r="AA277" s="186">
        <f t="shared" si="135"/>
        <v>0</v>
      </c>
      <c r="AB277" s="186">
        <f t="shared" si="136"/>
        <v>0</v>
      </c>
      <c r="AC277" s="106"/>
      <c r="AD277" s="186">
        <f>'Input| Projects'!Q277*N277*'Input| Escalations'!$K$19</f>
        <v>0</v>
      </c>
      <c r="AE277" s="186">
        <f>'Input| Projects'!R277*O277*'Input| Escalations'!$K$19</f>
        <v>0</v>
      </c>
      <c r="AF277" s="186">
        <f>'Input| Projects'!S277*P277*'Input| Escalations'!$K$19</f>
        <v>0</v>
      </c>
      <c r="AG277" s="186">
        <f>'Input| Projects'!T277*Q277*'Input| Escalations'!$K$19</f>
        <v>0</v>
      </c>
      <c r="AH277" s="186">
        <f>'Input| Projects'!U277*R277*'Input| Escalations'!$K$19</f>
        <v>0</v>
      </c>
      <c r="AI277" s="186">
        <f>'Input| Projects'!V277*S277*'Input| Escalations'!$K$19</f>
        <v>0</v>
      </c>
      <c r="AJ277" s="186">
        <f>'Input| Projects'!W277*T277*'Input| Escalations'!$K$19</f>
        <v>0</v>
      </c>
      <c r="AK277" s="106"/>
      <c r="AL277" s="186">
        <f>IFERROR(IF('Input| Overheads'!$C$42="Direct costs",SUMPRODUCT(--('Input| Projects'!$AC277="Yes"),'Calc| Overheads Allocation'!C$8,'Calc| Project Costs'!V277),IF('Input| Overheads'!$C$42="Internal labour",SUMPRODUCT(--('Input| Projects'!$AC277="Yes"),'Calc| Overheads Allocation'!C$8,'Calc| Project Costs'!V277,'Input| Projects'!$Y277),IF('Input| Overheads'!$C$42="DNSP defined",SUMPRODUCT(--('Input| Projects'!$AC277="Yes"),'Calc| Overheads Allocation'!C$61,'Input| Projects'!$AF277),""))),"")</f>
        <v>299.81536</v>
      </c>
      <c r="AM277" s="186">
        <f>IFERROR(IF('Input| Overheads'!$C$42="Direct costs",SUMPRODUCT(--('Input| Projects'!$AC277="Yes"),'Calc| Overheads Allocation'!D$8,'Calc| Project Costs'!W277),IF('Input| Overheads'!$C$42="Internal labour",SUMPRODUCT(--('Input| Projects'!$AC277="Yes"),'Calc| Overheads Allocation'!D$8,'Calc| Project Costs'!W277,'Input| Projects'!$Y277),IF('Input| Overheads'!$C$42="DNSP defined",SUMPRODUCT(--('Input| Projects'!$AC277="Yes"),'Calc| Overheads Allocation'!D$61,'Input| Projects'!$AF277),""))),"")</f>
        <v>0</v>
      </c>
      <c r="AN277" s="186">
        <f>IFERROR(IF('Input| Overheads'!$C$42="Direct costs",SUMPRODUCT(--('Input| Projects'!$AC277="Yes"),'Calc| Overheads Allocation'!E$8,'Calc| Project Costs'!X277),IF('Input| Overheads'!$C$42="Internal labour",SUMPRODUCT(--('Input| Projects'!$AC277="Yes"),'Calc| Overheads Allocation'!E$8,'Calc| Project Costs'!X277,'Input| Projects'!$Y277),IF('Input| Overheads'!$C$42="DNSP defined",SUMPRODUCT(--('Input| Projects'!$AC277="Yes"),'Calc| Overheads Allocation'!E$61,'Input| Projects'!$AF277),""))),"")</f>
        <v>0</v>
      </c>
      <c r="AO277" s="186">
        <f>IFERROR(IF('Input| Overheads'!$C$42="Direct costs",SUMPRODUCT(--('Input| Projects'!$AC277="Yes"),'Calc| Overheads Allocation'!F$8,'Calc| Project Costs'!Y277),IF('Input| Overheads'!$C$42="Internal labour",SUMPRODUCT(--('Input| Projects'!$AC277="Yes"),'Calc| Overheads Allocation'!F$8,'Calc| Project Costs'!Y277,'Input| Projects'!$Y277),IF('Input| Overheads'!$C$42="DNSP defined",SUMPRODUCT(--('Input| Projects'!$AC277="Yes"),'Calc| Overheads Allocation'!F$61,'Input| Projects'!$AF277),""))),"")</f>
        <v>0</v>
      </c>
      <c r="AP277" s="186">
        <f>IFERROR(IF('Input| Overheads'!$C$42="Direct costs",SUMPRODUCT(--('Input| Projects'!$AC277="Yes"),'Calc| Overheads Allocation'!G$8,'Calc| Project Costs'!Z277),IF('Input| Overheads'!$C$42="Internal labour",SUMPRODUCT(--('Input| Projects'!$AC277="Yes"),'Calc| Overheads Allocation'!G$8,'Calc| Project Costs'!Z277,'Input| Projects'!$Y277),IF('Input| Overheads'!$C$42="DNSP defined",SUMPRODUCT(--('Input| Projects'!$AC277="Yes"),'Calc| Overheads Allocation'!G$61,'Input| Projects'!$AF277),""))),"")</f>
        <v>0</v>
      </c>
      <c r="AQ277" s="186">
        <f>IFERROR(IF('Input| Overheads'!$C$42="Direct costs",SUMPRODUCT(--('Input| Projects'!$AC277="Yes"),'Calc| Overheads Allocation'!H$8,'Calc| Project Costs'!AA277),IF('Input| Overheads'!$C$42="Internal labour",SUMPRODUCT(--('Input| Projects'!$AC277="Yes"),'Calc| Overheads Allocation'!H$8,'Calc| Project Costs'!AA277,'Input| Projects'!$Y277),IF('Input| Overheads'!$C$42="DNSP defined",SUMPRODUCT(--('Input| Projects'!$AC277="Yes"),'Calc| Overheads Allocation'!H$61,'Input| Projects'!$AF277),""))),"")</f>
        <v>0</v>
      </c>
      <c r="AR277" s="186">
        <f>IFERROR(IF('Input| Overheads'!$C$42="Direct costs",SUMPRODUCT(--('Input| Projects'!$AC277="Yes"),'Calc| Overheads Allocation'!I$8,'Calc| Project Costs'!AB277),IF('Input| Overheads'!$C$42="Internal labour",SUMPRODUCT(--('Input| Projects'!$AC277="Yes"),'Calc| Overheads Allocation'!I$8,'Calc| Project Costs'!AB277,'Input| Projects'!$Y277),IF('Input| Overheads'!$C$42="DNSP defined",SUMPRODUCT(--('Input| Projects'!$AC277="Yes"),'Calc| Overheads Allocation'!I$61,'Input| Projects'!$AF277),""))),"")</f>
        <v>0</v>
      </c>
      <c r="AS277" s="106"/>
      <c r="AT277" s="186">
        <f>IFERROR(IF('Input| Overheads'!$C$42="Direct costs",SUMPRODUCT(--('Input| Projects'!$AD277="Yes"),'Calc| Overheads Allocation'!C$9,'Calc| Project Costs'!V277),IF('Input| Overheads'!$C$42="Internal labour",SUMPRODUCT(--('Input| Projects'!$AD277="Yes"),'Calc| Overheads Allocation'!C$9,'Calc| Project Costs'!V277,'Input| Projects'!$Y277),IF('Input| Overheads'!$C$42="DNSP defined",SUMPRODUCT(--('Input| Projects'!$AD277="Yes"),'Calc| Overheads Allocation'!C$62,'Input| Projects'!$AG277),""))),"")</f>
        <v>0</v>
      </c>
      <c r="AU277" s="186">
        <f>IFERROR(IF('Input| Overheads'!$C$42="Direct costs",SUMPRODUCT(--('Input| Projects'!$AD277="Yes"),'Calc| Overheads Allocation'!D$9,'Calc| Project Costs'!W277),IF('Input| Overheads'!$C$42="Internal labour",SUMPRODUCT(--('Input| Projects'!$AD277="Yes"),'Calc| Overheads Allocation'!D$9,'Calc| Project Costs'!W277,'Input| Projects'!$Y277),IF('Input| Overheads'!$C$42="DNSP defined",SUMPRODUCT(--('Input| Projects'!$AD277="Yes"),'Calc| Overheads Allocation'!D$62,'Input| Projects'!$AG277),""))),"")</f>
        <v>0</v>
      </c>
      <c r="AV277" s="186">
        <f>IFERROR(IF('Input| Overheads'!$C$42="Direct costs",SUMPRODUCT(--('Input| Projects'!$AD277="Yes"),'Calc| Overheads Allocation'!E$9,'Calc| Project Costs'!X277),IF('Input| Overheads'!$C$42="Internal labour",SUMPRODUCT(--('Input| Projects'!$AD277="Yes"),'Calc| Overheads Allocation'!E$9,'Calc| Project Costs'!X277,'Input| Projects'!$Y277),IF('Input| Overheads'!$C$42="DNSP defined",SUMPRODUCT(--('Input| Projects'!$AD277="Yes"),'Calc| Overheads Allocation'!E$62,'Input| Projects'!$AG277),""))),"")</f>
        <v>0</v>
      </c>
      <c r="AW277" s="186">
        <f>IFERROR(IF('Input| Overheads'!$C$42="Direct costs",SUMPRODUCT(--('Input| Projects'!$AD277="Yes"),'Calc| Overheads Allocation'!F$9,'Calc| Project Costs'!Y277),IF('Input| Overheads'!$C$42="Internal labour",SUMPRODUCT(--('Input| Projects'!$AD277="Yes"),'Calc| Overheads Allocation'!F$9,'Calc| Project Costs'!Y277,'Input| Projects'!$Y277),IF('Input| Overheads'!$C$42="DNSP defined",SUMPRODUCT(--('Input| Projects'!$AD277="Yes"),'Calc| Overheads Allocation'!F$62,'Input| Projects'!$AG277),""))),"")</f>
        <v>0</v>
      </c>
      <c r="AX277" s="186">
        <f>IFERROR(IF('Input| Overheads'!$C$42="Direct costs",SUMPRODUCT(--('Input| Projects'!$AD277="Yes"),'Calc| Overheads Allocation'!G$9,'Calc| Project Costs'!Z277),IF('Input| Overheads'!$C$42="Internal labour",SUMPRODUCT(--('Input| Projects'!$AD277="Yes"),'Calc| Overheads Allocation'!G$9,'Calc| Project Costs'!Z277,'Input| Projects'!$Y277),IF('Input| Overheads'!$C$42="DNSP defined",SUMPRODUCT(--('Input| Projects'!$AD277="Yes"),'Calc| Overheads Allocation'!G$62,'Input| Projects'!$AG277),""))),"")</f>
        <v>0</v>
      </c>
      <c r="AY277" s="186">
        <f>IFERROR(IF('Input| Overheads'!$C$42="Direct costs",SUMPRODUCT(--('Input| Projects'!$AD277="Yes"),'Calc| Overheads Allocation'!H$9,'Calc| Project Costs'!AA277),IF('Input| Overheads'!$C$42="Internal labour",SUMPRODUCT(--('Input| Projects'!$AD277="Yes"),'Calc| Overheads Allocation'!H$9,'Calc| Project Costs'!AA277,'Input| Projects'!$Y277),IF('Input| Overheads'!$C$42="DNSP defined",SUMPRODUCT(--('Input| Projects'!$AD277="Yes"),'Calc| Overheads Allocation'!H$62,'Input| Projects'!$AG277),""))),"")</f>
        <v>0</v>
      </c>
      <c r="AZ277" s="186">
        <f>IFERROR(IF('Input| Overheads'!$C$42="Direct costs",SUMPRODUCT(--('Input| Projects'!$AD277="Yes"),'Calc| Overheads Allocation'!I$9,'Calc| Project Costs'!AB277),IF('Input| Overheads'!$C$42="Internal labour",SUMPRODUCT(--('Input| Projects'!$AD277="Yes"),'Calc| Overheads Allocation'!I$9,'Calc| Project Costs'!AB277,'Input| Projects'!$Y277),IF('Input| Overheads'!$C$42="DNSP defined",SUMPRODUCT(--('Input| Projects'!$AD277="Yes"),'Calc| Overheads Allocation'!I$62,'Input| Projects'!$AG277),""))),"")</f>
        <v>0</v>
      </c>
      <c r="BA277" s="106"/>
      <c r="BB277" s="186">
        <f t="shared" si="158"/>
        <v>299.81536</v>
      </c>
      <c r="BC277" s="186">
        <f t="shared" si="159"/>
        <v>0</v>
      </c>
      <c r="BD277" s="186">
        <f t="shared" si="160"/>
        <v>0</v>
      </c>
      <c r="BE277" s="186">
        <f t="shared" si="137"/>
        <v>0</v>
      </c>
      <c r="BF277" s="186">
        <f t="shared" si="138"/>
        <v>0</v>
      </c>
      <c r="BG277" s="186">
        <f t="shared" si="139"/>
        <v>0</v>
      </c>
      <c r="BH277" s="186">
        <f t="shared" si="140"/>
        <v>0</v>
      </c>
      <c r="BI277" s="97"/>
      <c r="BJ277" s="186">
        <f t="shared" si="141"/>
        <v>0</v>
      </c>
      <c r="BK277" s="186" t="str">
        <f t="shared" si="142"/>
        <v/>
      </c>
      <c r="BL277" s="186" t="str">
        <f t="shared" si="143"/>
        <v/>
      </c>
      <c r="BM277" s="186" t="str">
        <f t="shared" si="144"/>
        <v/>
      </c>
      <c r="BN277" s="186" t="str">
        <f t="shared" si="145"/>
        <v/>
      </c>
      <c r="BO277" s="186" t="str">
        <f t="shared" si="146"/>
        <v/>
      </c>
      <c r="BP277" s="186" t="str">
        <f t="shared" si="147"/>
        <v/>
      </c>
      <c r="BQ277" s="97"/>
      <c r="BR277" s="186">
        <f t="shared" si="148"/>
        <v>3208.6533700000005</v>
      </c>
      <c r="BS277" s="186">
        <f t="shared" si="149"/>
        <v>0</v>
      </c>
      <c r="BT277" s="222">
        <f t="shared" si="150"/>
        <v>0</v>
      </c>
      <c r="BU277" s="222">
        <f t="shared" si="151"/>
        <v>0</v>
      </c>
      <c r="BV277" s="222">
        <f t="shared" si="152"/>
        <v>0</v>
      </c>
      <c r="BW277" s="222">
        <f t="shared" si="153"/>
        <v>0</v>
      </c>
      <c r="BX277" s="222">
        <f t="shared" si="154"/>
        <v>0</v>
      </c>
      <c r="BY277" s="106"/>
      <c r="BZ277" s="197">
        <f>IF(SUMIF('Input| Projects'!$AS$8:$CP$8,"Dx",'Input| Projects'!$AS277:$CP277)=0,"",SUMIF('Input| Projects'!$AS$8:$CP$8,"Dx",'Input| Projects'!$AS277:$CP277))</f>
        <v>3.300177606906788E-2</v>
      </c>
      <c r="CA277" s="197">
        <f>IF(SUMIF('Input| Projects'!$AS$8:$CP$8,"Tx",'Input| Projects'!$AS277:$CP277)=0,"",SUMIF('Input| Projects'!$AS$8:$CP$8,"Tx",'Input| Projects'!$AS277:$CP277))</f>
        <v>0.96699822393093204</v>
      </c>
      <c r="CB277" s="150" t="str">
        <f t="shared" si="161"/>
        <v/>
      </c>
    </row>
    <row r="278" spans="2:80" x14ac:dyDescent="0.2">
      <c r="B278" s="201">
        <f>IFERROR('Input| Projects'!B278,"")</f>
        <v>269</v>
      </c>
      <c r="C278" s="42" t="str">
        <f>IFERROR(IF('Input| Projects'!C278="","",'Input| Projects'!C278),"")</f>
        <v>Replace Tower</v>
      </c>
      <c r="D278" s="42" t="str">
        <f>IFERROR(IF('Input| Projects'!D278="","",'Input| Projects'!D278),"")</f>
        <v>REP_05.02.01-5</v>
      </c>
      <c r="E278" s="104"/>
      <c r="F278" s="190">
        <f>IFERROR('Input| Projects'!I278*'Input| Escalations'!$K$19,"")</f>
        <v>6052.2784099999999</v>
      </c>
      <c r="G278" s="190">
        <f>IFERROR('Input| Projects'!J278*'Input| Escalations'!$K$19,"")</f>
        <v>0</v>
      </c>
      <c r="H278" s="190">
        <f>IFERROR('Input| Projects'!K278*'Input| Escalations'!$K$19,"")</f>
        <v>0</v>
      </c>
      <c r="I278" s="190">
        <f>IFERROR('Input| Projects'!L278*'Input| Escalations'!$K$19,"")</f>
        <v>0</v>
      </c>
      <c r="J278" s="190">
        <f>IFERROR('Input| Projects'!M278*'Input| Escalations'!$K$19,"")</f>
        <v>0</v>
      </c>
      <c r="K278" s="190">
        <f>IFERROR('Input| Projects'!N278*'Input| Escalations'!$K$19,"")</f>
        <v>0</v>
      </c>
      <c r="L278" s="190">
        <f>IFERROR('Input| Projects'!O278*'Input| Escalations'!$K$19,"")</f>
        <v>0</v>
      </c>
      <c r="M278" s="150" t="str">
        <f>IF(ABS(SUM(F278:L278)-(SUM('Input| Projects'!I278:O278)*'Input| Escalations'!$K$19))&lt;0.0000001,"",1)</f>
        <v/>
      </c>
      <c r="N278" s="192">
        <f>'Input| Projects'!$Y278*INDEX('Input| Escalations'!$H$33:$N$33,MATCH('Calc| Project Costs'!N$9,'Input| Escalations'!$H$23:$N$23,0))+'Input| Projects'!$Z278*INDEX('Input| Escalations'!$H$34:$N$34,MATCH('Calc| Project Costs'!N$9,'Input| Escalations'!$H$23:$N$23,0))+'Input| Projects'!$AA278*INDEX('Input| Escalations'!$H$35:$N$35,MATCH('Calc| Project Costs'!N$9,'Input| Escalations'!$H$23:$N$23,0))+1</f>
        <v>1</v>
      </c>
      <c r="O278" s="192">
        <f>'Input| Projects'!$Y278*INDEX('Input| Escalations'!$H$33:$N$33,MATCH('Calc| Project Costs'!O$9,'Input| Escalations'!$H$23:$N$23,0))+'Input| Projects'!$Z278*INDEX('Input| Escalations'!$H$34:$N$34,MATCH('Calc| Project Costs'!O$9,'Input| Escalations'!$H$23:$N$23,0))+'Input| Projects'!$AA278*INDEX('Input| Escalations'!$H$35:$N$35,MATCH('Calc| Project Costs'!O$9,'Input| Escalations'!$H$23:$N$23,0))+1</f>
        <v>1</v>
      </c>
      <c r="P278" s="192">
        <f>'Input| Projects'!$Y278*INDEX('Input| Escalations'!$H$33:$N$33,MATCH('Calc| Project Costs'!P$9,'Input| Escalations'!$H$23:$N$23,0))+'Input| Projects'!$Z278*INDEX('Input| Escalations'!$H$34:$N$34,MATCH('Calc| Project Costs'!P$9,'Input| Escalations'!$H$23:$N$23,0))+'Input| Projects'!$AA278*INDEX('Input| Escalations'!$H$35:$N$35,MATCH('Calc| Project Costs'!P$9,'Input| Escalations'!$H$23:$N$23,0))+1</f>
        <v>1</v>
      </c>
      <c r="Q278" s="192">
        <f>'Input| Projects'!$Y278*INDEX('Input| Escalations'!$H$33:$N$33,MATCH('Calc| Project Costs'!Q$9,'Input| Escalations'!$H$23:$N$23,0))+'Input| Projects'!$Z278*INDEX('Input| Escalations'!$H$34:$N$34,MATCH('Calc| Project Costs'!Q$9,'Input| Escalations'!$H$23:$N$23,0))+'Input| Projects'!$AA278*INDEX('Input| Escalations'!$H$35:$N$35,MATCH('Calc| Project Costs'!Q$9,'Input| Escalations'!$H$23:$N$23,0))+1</f>
        <v>1</v>
      </c>
      <c r="R278" s="192">
        <f>'Input| Projects'!$Y278*INDEX('Input| Escalations'!$H$33:$N$33,MATCH('Calc| Project Costs'!R$9,'Input| Escalations'!$H$23:$N$23,0))+'Input| Projects'!$Z278*INDEX('Input| Escalations'!$H$34:$N$34,MATCH('Calc| Project Costs'!R$9,'Input| Escalations'!$H$23:$N$23,0))+'Input| Projects'!$AA278*INDEX('Input| Escalations'!$H$35:$N$35,MATCH('Calc| Project Costs'!R$9,'Input| Escalations'!$H$23:$N$23,0))+1</f>
        <v>1</v>
      </c>
      <c r="S278" s="192">
        <f>'Input| Projects'!$Y278*INDEX('Input| Escalations'!$H$33:$N$33,MATCH('Calc| Project Costs'!S$9,'Input| Escalations'!$H$23:$N$23,0))+'Input| Projects'!$Z278*INDEX('Input| Escalations'!$H$34:$N$34,MATCH('Calc| Project Costs'!S$9,'Input| Escalations'!$H$23:$N$23,0))+'Input| Projects'!$AA278*INDEX('Input| Escalations'!$H$35:$N$35,MATCH('Calc| Project Costs'!S$9,'Input| Escalations'!$H$23:$N$23,0))+1</f>
        <v>1</v>
      </c>
      <c r="T278" s="192">
        <f>'Input| Projects'!$Y278*INDEX('Input| Escalations'!$H$33:$N$33,MATCH('Calc| Project Costs'!T$9,'Input| Escalations'!$H$23:$N$23,0))+'Input| Projects'!$Z278*INDEX('Input| Escalations'!$H$34:$N$34,MATCH('Calc| Project Costs'!T$9,'Input| Escalations'!$H$23:$N$23,0))+'Input| Projects'!$AA278*INDEX('Input| Escalations'!$H$35:$N$35,MATCH('Calc| Project Costs'!T$9,'Input| Escalations'!$H$23:$N$23,0))+1</f>
        <v>1</v>
      </c>
      <c r="U278" s="106"/>
      <c r="V278" s="186">
        <f t="shared" si="155"/>
        <v>6052.2784099999999</v>
      </c>
      <c r="W278" s="186">
        <f t="shared" si="156"/>
        <v>0</v>
      </c>
      <c r="X278" s="186">
        <f t="shared" si="157"/>
        <v>0</v>
      </c>
      <c r="Y278" s="186">
        <f t="shared" si="133"/>
        <v>0</v>
      </c>
      <c r="Z278" s="186">
        <f t="shared" si="134"/>
        <v>0</v>
      </c>
      <c r="AA278" s="186">
        <f t="shared" si="135"/>
        <v>0</v>
      </c>
      <c r="AB278" s="186">
        <f t="shared" si="136"/>
        <v>0</v>
      </c>
      <c r="AC278" s="106"/>
      <c r="AD278" s="186">
        <f>'Input| Projects'!Q278*N278*'Input| Escalations'!$K$19</f>
        <v>0</v>
      </c>
      <c r="AE278" s="186">
        <f>'Input| Projects'!R278*O278*'Input| Escalations'!$K$19</f>
        <v>0</v>
      </c>
      <c r="AF278" s="186">
        <f>'Input| Projects'!S278*P278*'Input| Escalations'!$K$19</f>
        <v>0</v>
      </c>
      <c r="AG278" s="186">
        <f>'Input| Projects'!T278*Q278*'Input| Escalations'!$K$19</f>
        <v>0</v>
      </c>
      <c r="AH278" s="186">
        <f>'Input| Projects'!U278*R278*'Input| Escalations'!$K$19</f>
        <v>0</v>
      </c>
      <c r="AI278" s="186">
        <f>'Input| Projects'!V278*S278*'Input| Escalations'!$K$19</f>
        <v>0</v>
      </c>
      <c r="AJ278" s="186">
        <f>'Input| Projects'!W278*T278*'Input| Escalations'!$K$19</f>
        <v>0</v>
      </c>
      <c r="AK278" s="106"/>
      <c r="AL278" s="186">
        <f>IFERROR(IF('Input| Overheads'!$C$42="Direct costs",SUMPRODUCT(--('Input| Projects'!$AC278="Yes"),'Calc| Overheads Allocation'!C$8,'Calc| Project Costs'!V278),IF('Input| Overheads'!$C$42="Internal labour",SUMPRODUCT(--('Input| Projects'!$AC278="Yes"),'Calc| Overheads Allocation'!C$8,'Calc| Project Costs'!V278,'Input| Projects'!$Y278),IF('Input| Overheads'!$C$42="DNSP defined",SUMPRODUCT(--('Input| Projects'!$AC278="Yes"),'Calc| Overheads Allocation'!C$61,'Input| Projects'!$AF278),""))),"")</f>
        <v>414.08128000000005</v>
      </c>
      <c r="AM278" s="186">
        <f>IFERROR(IF('Input| Overheads'!$C$42="Direct costs",SUMPRODUCT(--('Input| Projects'!$AC278="Yes"),'Calc| Overheads Allocation'!D$8,'Calc| Project Costs'!W278),IF('Input| Overheads'!$C$42="Internal labour",SUMPRODUCT(--('Input| Projects'!$AC278="Yes"),'Calc| Overheads Allocation'!D$8,'Calc| Project Costs'!W278,'Input| Projects'!$Y278),IF('Input| Overheads'!$C$42="DNSP defined",SUMPRODUCT(--('Input| Projects'!$AC278="Yes"),'Calc| Overheads Allocation'!D$61,'Input| Projects'!$AF278),""))),"")</f>
        <v>0</v>
      </c>
      <c r="AN278" s="186">
        <f>IFERROR(IF('Input| Overheads'!$C$42="Direct costs",SUMPRODUCT(--('Input| Projects'!$AC278="Yes"),'Calc| Overheads Allocation'!E$8,'Calc| Project Costs'!X278),IF('Input| Overheads'!$C$42="Internal labour",SUMPRODUCT(--('Input| Projects'!$AC278="Yes"),'Calc| Overheads Allocation'!E$8,'Calc| Project Costs'!X278,'Input| Projects'!$Y278),IF('Input| Overheads'!$C$42="DNSP defined",SUMPRODUCT(--('Input| Projects'!$AC278="Yes"),'Calc| Overheads Allocation'!E$61,'Input| Projects'!$AF278),""))),"")</f>
        <v>0</v>
      </c>
      <c r="AO278" s="186">
        <f>IFERROR(IF('Input| Overheads'!$C$42="Direct costs",SUMPRODUCT(--('Input| Projects'!$AC278="Yes"),'Calc| Overheads Allocation'!F$8,'Calc| Project Costs'!Y278),IF('Input| Overheads'!$C$42="Internal labour",SUMPRODUCT(--('Input| Projects'!$AC278="Yes"),'Calc| Overheads Allocation'!F$8,'Calc| Project Costs'!Y278,'Input| Projects'!$Y278),IF('Input| Overheads'!$C$42="DNSP defined",SUMPRODUCT(--('Input| Projects'!$AC278="Yes"),'Calc| Overheads Allocation'!F$61,'Input| Projects'!$AF278),""))),"")</f>
        <v>0</v>
      </c>
      <c r="AP278" s="186">
        <f>IFERROR(IF('Input| Overheads'!$C$42="Direct costs",SUMPRODUCT(--('Input| Projects'!$AC278="Yes"),'Calc| Overheads Allocation'!G$8,'Calc| Project Costs'!Z278),IF('Input| Overheads'!$C$42="Internal labour",SUMPRODUCT(--('Input| Projects'!$AC278="Yes"),'Calc| Overheads Allocation'!G$8,'Calc| Project Costs'!Z278,'Input| Projects'!$Y278),IF('Input| Overheads'!$C$42="DNSP defined",SUMPRODUCT(--('Input| Projects'!$AC278="Yes"),'Calc| Overheads Allocation'!G$61,'Input| Projects'!$AF278),""))),"")</f>
        <v>0</v>
      </c>
      <c r="AQ278" s="186">
        <f>IFERROR(IF('Input| Overheads'!$C$42="Direct costs",SUMPRODUCT(--('Input| Projects'!$AC278="Yes"),'Calc| Overheads Allocation'!H$8,'Calc| Project Costs'!AA278),IF('Input| Overheads'!$C$42="Internal labour",SUMPRODUCT(--('Input| Projects'!$AC278="Yes"),'Calc| Overheads Allocation'!H$8,'Calc| Project Costs'!AA278,'Input| Projects'!$Y278),IF('Input| Overheads'!$C$42="DNSP defined",SUMPRODUCT(--('Input| Projects'!$AC278="Yes"),'Calc| Overheads Allocation'!H$61,'Input| Projects'!$AF278),""))),"")</f>
        <v>0</v>
      </c>
      <c r="AR278" s="186">
        <f>IFERROR(IF('Input| Overheads'!$C$42="Direct costs",SUMPRODUCT(--('Input| Projects'!$AC278="Yes"),'Calc| Overheads Allocation'!I$8,'Calc| Project Costs'!AB278),IF('Input| Overheads'!$C$42="Internal labour",SUMPRODUCT(--('Input| Projects'!$AC278="Yes"),'Calc| Overheads Allocation'!I$8,'Calc| Project Costs'!AB278,'Input| Projects'!$Y278),IF('Input| Overheads'!$C$42="DNSP defined",SUMPRODUCT(--('Input| Projects'!$AC278="Yes"),'Calc| Overheads Allocation'!I$61,'Input| Projects'!$AF278),""))),"")</f>
        <v>0</v>
      </c>
      <c r="AS278" s="106"/>
      <c r="AT278" s="186">
        <f>IFERROR(IF('Input| Overheads'!$C$42="Direct costs",SUMPRODUCT(--('Input| Projects'!$AD278="Yes"),'Calc| Overheads Allocation'!C$9,'Calc| Project Costs'!V278),IF('Input| Overheads'!$C$42="Internal labour",SUMPRODUCT(--('Input| Projects'!$AD278="Yes"),'Calc| Overheads Allocation'!C$9,'Calc| Project Costs'!V278,'Input| Projects'!$Y278),IF('Input| Overheads'!$C$42="DNSP defined",SUMPRODUCT(--('Input| Projects'!$AD278="Yes"),'Calc| Overheads Allocation'!C$62,'Input| Projects'!$AG278),""))),"")</f>
        <v>0</v>
      </c>
      <c r="AU278" s="186">
        <f>IFERROR(IF('Input| Overheads'!$C$42="Direct costs",SUMPRODUCT(--('Input| Projects'!$AD278="Yes"),'Calc| Overheads Allocation'!D$9,'Calc| Project Costs'!W278),IF('Input| Overheads'!$C$42="Internal labour",SUMPRODUCT(--('Input| Projects'!$AD278="Yes"),'Calc| Overheads Allocation'!D$9,'Calc| Project Costs'!W278,'Input| Projects'!$Y278),IF('Input| Overheads'!$C$42="DNSP defined",SUMPRODUCT(--('Input| Projects'!$AD278="Yes"),'Calc| Overheads Allocation'!D$62,'Input| Projects'!$AG278),""))),"")</f>
        <v>0</v>
      </c>
      <c r="AV278" s="186">
        <f>IFERROR(IF('Input| Overheads'!$C$42="Direct costs",SUMPRODUCT(--('Input| Projects'!$AD278="Yes"),'Calc| Overheads Allocation'!E$9,'Calc| Project Costs'!X278),IF('Input| Overheads'!$C$42="Internal labour",SUMPRODUCT(--('Input| Projects'!$AD278="Yes"),'Calc| Overheads Allocation'!E$9,'Calc| Project Costs'!X278,'Input| Projects'!$Y278),IF('Input| Overheads'!$C$42="DNSP defined",SUMPRODUCT(--('Input| Projects'!$AD278="Yes"),'Calc| Overheads Allocation'!E$62,'Input| Projects'!$AG278),""))),"")</f>
        <v>0</v>
      </c>
      <c r="AW278" s="186">
        <f>IFERROR(IF('Input| Overheads'!$C$42="Direct costs",SUMPRODUCT(--('Input| Projects'!$AD278="Yes"),'Calc| Overheads Allocation'!F$9,'Calc| Project Costs'!Y278),IF('Input| Overheads'!$C$42="Internal labour",SUMPRODUCT(--('Input| Projects'!$AD278="Yes"),'Calc| Overheads Allocation'!F$9,'Calc| Project Costs'!Y278,'Input| Projects'!$Y278),IF('Input| Overheads'!$C$42="DNSP defined",SUMPRODUCT(--('Input| Projects'!$AD278="Yes"),'Calc| Overheads Allocation'!F$62,'Input| Projects'!$AG278),""))),"")</f>
        <v>0</v>
      </c>
      <c r="AX278" s="186">
        <f>IFERROR(IF('Input| Overheads'!$C$42="Direct costs",SUMPRODUCT(--('Input| Projects'!$AD278="Yes"),'Calc| Overheads Allocation'!G$9,'Calc| Project Costs'!Z278),IF('Input| Overheads'!$C$42="Internal labour",SUMPRODUCT(--('Input| Projects'!$AD278="Yes"),'Calc| Overheads Allocation'!G$9,'Calc| Project Costs'!Z278,'Input| Projects'!$Y278),IF('Input| Overheads'!$C$42="DNSP defined",SUMPRODUCT(--('Input| Projects'!$AD278="Yes"),'Calc| Overheads Allocation'!G$62,'Input| Projects'!$AG278),""))),"")</f>
        <v>0</v>
      </c>
      <c r="AY278" s="186">
        <f>IFERROR(IF('Input| Overheads'!$C$42="Direct costs",SUMPRODUCT(--('Input| Projects'!$AD278="Yes"),'Calc| Overheads Allocation'!H$9,'Calc| Project Costs'!AA278),IF('Input| Overheads'!$C$42="Internal labour",SUMPRODUCT(--('Input| Projects'!$AD278="Yes"),'Calc| Overheads Allocation'!H$9,'Calc| Project Costs'!AA278,'Input| Projects'!$Y278),IF('Input| Overheads'!$C$42="DNSP defined",SUMPRODUCT(--('Input| Projects'!$AD278="Yes"),'Calc| Overheads Allocation'!H$62,'Input| Projects'!$AG278),""))),"")</f>
        <v>0</v>
      </c>
      <c r="AZ278" s="186">
        <f>IFERROR(IF('Input| Overheads'!$C$42="Direct costs",SUMPRODUCT(--('Input| Projects'!$AD278="Yes"),'Calc| Overheads Allocation'!I$9,'Calc| Project Costs'!AB278),IF('Input| Overheads'!$C$42="Internal labour",SUMPRODUCT(--('Input| Projects'!$AD278="Yes"),'Calc| Overheads Allocation'!I$9,'Calc| Project Costs'!AB278,'Input| Projects'!$Y278),IF('Input| Overheads'!$C$42="DNSP defined",SUMPRODUCT(--('Input| Projects'!$AD278="Yes"),'Calc| Overheads Allocation'!I$62,'Input| Projects'!$AG278),""))),"")</f>
        <v>0</v>
      </c>
      <c r="BA278" s="106"/>
      <c r="BB278" s="186">
        <f t="shared" si="158"/>
        <v>414.08128000000005</v>
      </c>
      <c r="BC278" s="186">
        <f t="shared" si="159"/>
        <v>0</v>
      </c>
      <c r="BD278" s="186">
        <f t="shared" si="160"/>
        <v>0</v>
      </c>
      <c r="BE278" s="186">
        <f t="shared" si="137"/>
        <v>0</v>
      </c>
      <c r="BF278" s="186">
        <f t="shared" si="138"/>
        <v>0</v>
      </c>
      <c r="BG278" s="186">
        <f t="shared" si="139"/>
        <v>0</v>
      </c>
      <c r="BH278" s="186">
        <f t="shared" si="140"/>
        <v>0</v>
      </c>
      <c r="BI278" s="97"/>
      <c r="BJ278" s="186">
        <f t="shared" si="141"/>
        <v>0</v>
      </c>
      <c r="BK278" s="186" t="str">
        <f t="shared" si="142"/>
        <v/>
      </c>
      <c r="BL278" s="186" t="str">
        <f t="shared" si="143"/>
        <v/>
      </c>
      <c r="BM278" s="186" t="str">
        <f t="shared" si="144"/>
        <v/>
      </c>
      <c r="BN278" s="186" t="str">
        <f t="shared" si="145"/>
        <v/>
      </c>
      <c r="BO278" s="186" t="str">
        <f t="shared" si="146"/>
        <v/>
      </c>
      <c r="BP278" s="186" t="str">
        <f t="shared" si="147"/>
        <v/>
      </c>
      <c r="BQ278" s="97"/>
      <c r="BR278" s="186">
        <f t="shared" si="148"/>
        <v>6466.3596900000002</v>
      </c>
      <c r="BS278" s="186">
        <f t="shared" si="149"/>
        <v>0</v>
      </c>
      <c r="BT278" s="222">
        <f t="shared" si="150"/>
        <v>0</v>
      </c>
      <c r="BU278" s="222">
        <f t="shared" si="151"/>
        <v>0</v>
      </c>
      <c r="BV278" s="222">
        <f t="shared" si="152"/>
        <v>0</v>
      </c>
      <c r="BW278" s="222">
        <f t="shared" si="153"/>
        <v>0</v>
      </c>
      <c r="BX278" s="222">
        <f t="shared" si="154"/>
        <v>0</v>
      </c>
      <c r="BY278" s="106"/>
      <c r="BZ278" s="197">
        <f>IF(SUMIF('Input| Projects'!$AS$8:$CP$8,"Dx",'Input| Projects'!$AS278:$CP278)=0,"",SUMIF('Input| Projects'!$AS$8:$CP$8,"Dx",'Input| Projects'!$AS278:$CP278))</f>
        <v>0.49736067960673558</v>
      </c>
      <c r="CA278" s="197">
        <f>IF(SUMIF('Input| Projects'!$AS$8:$CP$8,"Tx",'Input| Projects'!$AS278:$CP278)=0,"",SUMIF('Input| Projects'!$AS$8:$CP$8,"Tx",'Input| Projects'!$AS278:$CP278))</f>
        <v>0.50263932039326442</v>
      </c>
      <c r="CB278" s="150" t="str">
        <f t="shared" si="161"/>
        <v/>
      </c>
    </row>
    <row r="279" spans="2:80" x14ac:dyDescent="0.2">
      <c r="B279" s="201">
        <f>IFERROR('Input| Projects'!B279,"")</f>
        <v>270</v>
      </c>
      <c r="C279" s="42" t="str">
        <f>IFERROR(IF('Input| Projects'!C279="","",'Input| Projects'!C279),"")</f>
        <v>Refurbish Access Tracks - 33kV Lines (km)</v>
      </c>
      <c r="D279" s="42" t="str">
        <f>IFERROR(IF('Input| Projects'!D279="","",'Input| Projects'!D279),"")</f>
        <v>REP_05.02.02-1</v>
      </c>
      <c r="E279" s="104"/>
      <c r="F279" s="190">
        <f>IFERROR('Input| Projects'!I279*'Input| Escalations'!$K$19,"")</f>
        <v>2303.1775200000002</v>
      </c>
      <c r="G279" s="190">
        <f>IFERROR('Input| Projects'!J279*'Input| Escalations'!$K$19,"")</f>
        <v>0</v>
      </c>
      <c r="H279" s="190">
        <f>IFERROR('Input| Projects'!K279*'Input| Escalations'!$K$19,"")</f>
        <v>0</v>
      </c>
      <c r="I279" s="190">
        <f>IFERROR('Input| Projects'!L279*'Input| Escalations'!$K$19,"")</f>
        <v>0</v>
      </c>
      <c r="J279" s="190">
        <f>IFERROR('Input| Projects'!M279*'Input| Escalations'!$K$19,"")</f>
        <v>0</v>
      </c>
      <c r="K279" s="190">
        <f>IFERROR('Input| Projects'!N279*'Input| Escalations'!$K$19,"")</f>
        <v>0</v>
      </c>
      <c r="L279" s="190">
        <f>IFERROR('Input| Projects'!O279*'Input| Escalations'!$K$19,"")</f>
        <v>0</v>
      </c>
      <c r="M279" s="150" t="str">
        <f>IF(ABS(SUM(F279:L279)-(SUM('Input| Projects'!I279:O279)*'Input| Escalations'!$K$19))&lt;0.0000001,"",1)</f>
        <v/>
      </c>
      <c r="N279" s="192">
        <f>'Input| Projects'!$Y279*INDEX('Input| Escalations'!$H$33:$N$33,MATCH('Calc| Project Costs'!N$9,'Input| Escalations'!$H$23:$N$23,0))+'Input| Projects'!$Z279*INDEX('Input| Escalations'!$H$34:$N$34,MATCH('Calc| Project Costs'!N$9,'Input| Escalations'!$H$23:$N$23,0))+'Input| Projects'!$AA279*INDEX('Input| Escalations'!$H$35:$N$35,MATCH('Calc| Project Costs'!N$9,'Input| Escalations'!$H$23:$N$23,0))+1</f>
        <v>1</v>
      </c>
      <c r="O279" s="192">
        <f>'Input| Projects'!$Y279*INDEX('Input| Escalations'!$H$33:$N$33,MATCH('Calc| Project Costs'!O$9,'Input| Escalations'!$H$23:$N$23,0))+'Input| Projects'!$Z279*INDEX('Input| Escalations'!$H$34:$N$34,MATCH('Calc| Project Costs'!O$9,'Input| Escalations'!$H$23:$N$23,0))+'Input| Projects'!$AA279*INDEX('Input| Escalations'!$H$35:$N$35,MATCH('Calc| Project Costs'!O$9,'Input| Escalations'!$H$23:$N$23,0))+1</f>
        <v>1</v>
      </c>
      <c r="P279" s="192">
        <f>'Input| Projects'!$Y279*INDEX('Input| Escalations'!$H$33:$N$33,MATCH('Calc| Project Costs'!P$9,'Input| Escalations'!$H$23:$N$23,0))+'Input| Projects'!$Z279*INDEX('Input| Escalations'!$H$34:$N$34,MATCH('Calc| Project Costs'!P$9,'Input| Escalations'!$H$23:$N$23,0))+'Input| Projects'!$AA279*INDEX('Input| Escalations'!$H$35:$N$35,MATCH('Calc| Project Costs'!P$9,'Input| Escalations'!$H$23:$N$23,0))+1</f>
        <v>1</v>
      </c>
      <c r="Q279" s="192">
        <f>'Input| Projects'!$Y279*INDEX('Input| Escalations'!$H$33:$N$33,MATCH('Calc| Project Costs'!Q$9,'Input| Escalations'!$H$23:$N$23,0))+'Input| Projects'!$Z279*INDEX('Input| Escalations'!$H$34:$N$34,MATCH('Calc| Project Costs'!Q$9,'Input| Escalations'!$H$23:$N$23,0))+'Input| Projects'!$AA279*INDEX('Input| Escalations'!$H$35:$N$35,MATCH('Calc| Project Costs'!Q$9,'Input| Escalations'!$H$23:$N$23,0))+1</f>
        <v>1</v>
      </c>
      <c r="R279" s="192">
        <f>'Input| Projects'!$Y279*INDEX('Input| Escalations'!$H$33:$N$33,MATCH('Calc| Project Costs'!R$9,'Input| Escalations'!$H$23:$N$23,0))+'Input| Projects'!$Z279*INDEX('Input| Escalations'!$H$34:$N$34,MATCH('Calc| Project Costs'!R$9,'Input| Escalations'!$H$23:$N$23,0))+'Input| Projects'!$AA279*INDEX('Input| Escalations'!$H$35:$N$35,MATCH('Calc| Project Costs'!R$9,'Input| Escalations'!$H$23:$N$23,0))+1</f>
        <v>1</v>
      </c>
      <c r="S279" s="192">
        <f>'Input| Projects'!$Y279*INDEX('Input| Escalations'!$H$33:$N$33,MATCH('Calc| Project Costs'!S$9,'Input| Escalations'!$H$23:$N$23,0))+'Input| Projects'!$Z279*INDEX('Input| Escalations'!$H$34:$N$34,MATCH('Calc| Project Costs'!S$9,'Input| Escalations'!$H$23:$N$23,0))+'Input| Projects'!$AA279*INDEX('Input| Escalations'!$H$35:$N$35,MATCH('Calc| Project Costs'!S$9,'Input| Escalations'!$H$23:$N$23,0))+1</f>
        <v>1</v>
      </c>
      <c r="T279" s="192">
        <f>'Input| Projects'!$Y279*INDEX('Input| Escalations'!$H$33:$N$33,MATCH('Calc| Project Costs'!T$9,'Input| Escalations'!$H$23:$N$23,0))+'Input| Projects'!$Z279*INDEX('Input| Escalations'!$H$34:$N$34,MATCH('Calc| Project Costs'!T$9,'Input| Escalations'!$H$23:$N$23,0))+'Input| Projects'!$AA279*INDEX('Input| Escalations'!$H$35:$N$35,MATCH('Calc| Project Costs'!T$9,'Input| Escalations'!$H$23:$N$23,0))+1</f>
        <v>1</v>
      </c>
      <c r="U279" s="106"/>
      <c r="V279" s="186">
        <f t="shared" si="155"/>
        <v>2303.1775200000002</v>
      </c>
      <c r="W279" s="186">
        <f t="shared" si="156"/>
        <v>0</v>
      </c>
      <c r="X279" s="186">
        <f t="shared" si="157"/>
        <v>0</v>
      </c>
      <c r="Y279" s="186">
        <f t="shared" si="133"/>
        <v>0</v>
      </c>
      <c r="Z279" s="186">
        <f t="shared" si="134"/>
        <v>0</v>
      </c>
      <c r="AA279" s="186">
        <f t="shared" si="135"/>
        <v>0</v>
      </c>
      <c r="AB279" s="186">
        <f t="shared" si="136"/>
        <v>0</v>
      </c>
      <c r="AC279" s="106"/>
      <c r="AD279" s="186">
        <f>'Input| Projects'!Q279*N279*'Input| Escalations'!$K$19</f>
        <v>0</v>
      </c>
      <c r="AE279" s="186">
        <f>'Input| Projects'!R279*O279*'Input| Escalations'!$K$19</f>
        <v>0</v>
      </c>
      <c r="AF279" s="186">
        <f>'Input| Projects'!S279*P279*'Input| Escalations'!$K$19</f>
        <v>0</v>
      </c>
      <c r="AG279" s="186">
        <f>'Input| Projects'!T279*Q279*'Input| Escalations'!$K$19</f>
        <v>0</v>
      </c>
      <c r="AH279" s="186">
        <f>'Input| Projects'!U279*R279*'Input| Escalations'!$K$19</f>
        <v>0</v>
      </c>
      <c r="AI279" s="186">
        <f>'Input| Projects'!V279*S279*'Input| Escalations'!$K$19</f>
        <v>0</v>
      </c>
      <c r="AJ279" s="186">
        <f>'Input| Projects'!W279*T279*'Input| Escalations'!$K$19</f>
        <v>0</v>
      </c>
      <c r="AK279" s="106"/>
      <c r="AL279" s="186">
        <f>IFERROR(IF('Input| Overheads'!$C$42="Direct costs",SUMPRODUCT(--('Input| Projects'!$AC279="Yes"),'Calc| Overheads Allocation'!C$8,'Calc| Project Costs'!V279),IF('Input| Overheads'!$C$42="Internal labour",SUMPRODUCT(--('Input| Projects'!$AC279="Yes"),'Calc| Overheads Allocation'!C$8,'Calc| Project Costs'!V279,'Input| Projects'!$Y279),IF('Input| Overheads'!$C$42="DNSP defined",SUMPRODUCT(--('Input| Projects'!$AC279="Yes"),'Calc| Overheads Allocation'!C$61,'Input| Projects'!$AF279),""))),"")</f>
        <v>40.143799999999999</v>
      </c>
      <c r="AM279" s="186">
        <f>IFERROR(IF('Input| Overheads'!$C$42="Direct costs",SUMPRODUCT(--('Input| Projects'!$AC279="Yes"),'Calc| Overheads Allocation'!D$8,'Calc| Project Costs'!W279),IF('Input| Overheads'!$C$42="Internal labour",SUMPRODUCT(--('Input| Projects'!$AC279="Yes"),'Calc| Overheads Allocation'!D$8,'Calc| Project Costs'!W279,'Input| Projects'!$Y279),IF('Input| Overheads'!$C$42="DNSP defined",SUMPRODUCT(--('Input| Projects'!$AC279="Yes"),'Calc| Overheads Allocation'!D$61,'Input| Projects'!$AF279),""))),"")</f>
        <v>0</v>
      </c>
      <c r="AN279" s="186">
        <f>IFERROR(IF('Input| Overheads'!$C$42="Direct costs",SUMPRODUCT(--('Input| Projects'!$AC279="Yes"),'Calc| Overheads Allocation'!E$8,'Calc| Project Costs'!X279),IF('Input| Overheads'!$C$42="Internal labour",SUMPRODUCT(--('Input| Projects'!$AC279="Yes"),'Calc| Overheads Allocation'!E$8,'Calc| Project Costs'!X279,'Input| Projects'!$Y279),IF('Input| Overheads'!$C$42="DNSP defined",SUMPRODUCT(--('Input| Projects'!$AC279="Yes"),'Calc| Overheads Allocation'!E$61,'Input| Projects'!$AF279),""))),"")</f>
        <v>0</v>
      </c>
      <c r="AO279" s="186">
        <f>IFERROR(IF('Input| Overheads'!$C$42="Direct costs",SUMPRODUCT(--('Input| Projects'!$AC279="Yes"),'Calc| Overheads Allocation'!F$8,'Calc| Project Costs'!Y279),IF('Input| Overheads'!$C$42="Internal labour",SUMPRODUCT(--('Input| Projects'!$AC279="Yes"),'Calc| Overheads Allocation'!F$8,'Calc| Project Costs'!Y279,'Input| Projects'!$Y279),IF('Input| Overheads'!$C$42="DNSP defined",SUMPRODUCT(--('Input| Projects'!$AC279="Yes"),'Calc| Overheads Allocation'!F$61,'Input| Projects'!$AF279),""))),"")</f>
        <v>0</v>
      </c>
      <c r="AP279" s="186">
        <f>IFERROR(IF('Input| Overheads'!$C$42="Direct costs",SUMPRODUCT(--('Input| Projects'!$AC279="Yes"),'Calc| Overheads Allocation'!G$8,'Calc| Project Costs'!Z279),IF('Input| Overheads'!$C$42="Internal labour",SUMPRODUCT(--('Input| Projects'!$AC279="Yes"),'Calc| Overheads Allocation'!G$8,'Calc| Project Costs'!Z279,'Input| Projects'!$Y279),IF('Input| Overheads'!$C$42="DNSP defined",SUMPRODUCT(--('Input| Projects'!$AC279="Yes"),'Calc| Overheads Allocation'!G$61,'Input| Projects'!$AF279),""))),"")</f>
        <v>0</v>
      </c>
      <c r="AQ279" s="186">
        <f>IFERROR(IF('Input| Overheads'!$C$42="Direct costs",SUMPRODUCT(--('Input| Projects'!$AC279="Yes"),'Calc| Overheads Allocation'!H$8,'Calc| Project Costs'!AA279),IF('Input| Overheads'!$C$42="Internal labour",SUMPRODUCT(--('Input| Projects'!$AC279="Yes"),'Calc| Overheads Allocation'!H$8,'Calc| Project Costs'!AA279,'Input| Projects'!$Y279),IF('Input| Overheads'!$C$42="DNSP defined",SUMPRODUCT(--('Input| Projects'!$AC279="Yes"),'Calc| Overheads Allocation'!H$61,'Input| Projects'!$AF279),""))),"")</f>
        <v>0</v>
      </c>
      <c r="AR279" s="186">
        <f>IFERROR(IF('Input| Overheads'!$C$42="Direct costs",SUMPRODUCT(--('Input| Projects'!$AC279="Yes"),'Calc| Overheads Allocation'!I$8,'Calc| Project Costs'!AB279),IF('Input| Overheads'!$C$42="Internal labour",SUMPRODUCT(--('Input| Projects'!$AC279="Yes"),'Calc| Overheads Allocation'!I$8,'Calc| Project Costs'!AB279,'Input| Projects'!$Y279),IF('Input| Overheads'!$C$42="DNSP defined",SUMPRODUCT(--('Input| Projects'!$AC279="Yes"),'Calc| Overheads Allocation'!I$61,'Input| Projects'!$AF279),""))),"")</f>
        <v>0</v>
      </c>
      <c r="AS279" s="106"/>
      <c r="AT279" s="186">
        <f>IFERROR(IF('Input| Overheads'!$C$42="Direct costs",SUMPRODUCT(--('Input| Projects'!$AD279="Yes"),'Calc| Overheads Allocation'!C$9,'Calc| Project Costs'!V279),IF('Input| Overheads'!$C$42="Internal labour",SUMPRODUCT(--('Input| Projects'!$AD279="Yes"),'Calc| Overheads Allocation'!C$9,'Calc| Project Costs'!V279,'Input| Projects'!$Y279),IF('Input| Overheads'!$C$42="DNSP defined",SUMPRODUCT(--('Input| Projects'!$AD279="Yes"),'Calc| Overheads Allocation'!C$62,'Input| Projects'!$AG279),""))),"")</f>
        <v>0</v>
      </c>
      <c r="AU279" s="186">
        <f>IFERROR(IF('Input| Overheads'!$C$42="Direct costs",SUMPRODUCT(--('Input| Projects'!$AD279="Yes"),'Calc| Overheads Allocation'!D$9,'Calc| Project Costs'!W279),IF('Input| Overheads'!$C$42="Internal labour",SUMPRODUCT(--('Input| Projects'!$AD279="Yes"),'Calc| Overheads Allocation'!D$9,'Calc| Project Costs'!W279,'Input| Projects'!$Y279),IF('Input| Overheads'!$C$42="DNSP defined",SUMPRODUCT(--('Input| Projects'!$AD279="Yes"),'Calc| Overheads Allocation'!D$62,'Input| Projects'!$AG279),""))),"")</f>
        <v>0</v>
      </c>
      <c r="AV279" s="186">
        <f>IFERROR(IF('Input| Overheads'!$C$42="Direct costs",SUMPRODUCT(--('Input| Projects'!$AD279="Yes"),'Calc| Overheads Allocation'!E$9,'Calc| Project Costs'!X279),IF('Input| Overheads'!$C$42="Internal labour",SUMPRODUCT(--('Input| Projects'!$AD279="Yes"),'Calc| Overheads Allocation'!E$9,'Calc| Project Costs'!X279,'Input| Projects'!$Y279),IF('Input| Overheads'!$C$42="DNSP defined",SUMPRODUCT(--('Input| Projects'!$AD279="Yes"),'Calc| Overheads Allocation'!E$62,'Input| Projects'!$AG279),""))),"")</f>
        <v>0</v>
      </c>
      <c r="AW279" s="186">
        <f>IFERROR(IF('Input| Overheads'!$C$42="Direct costs",SUMPRODUCT(--('Input| Projects'!$AD279="Yes"),'Calc| Overheads Allocation'!F$9,'Calc| Project Costs'!Y279),IF('Input| Overheads'!$C$42="Internal labour",SUMPRODUCT(--('Input| Projects'!$AD279="Yes"),'Calc| Overheads Allocation'!F$9,'Calc| Project Costs'!Y279,'Input| Projects'!$Y279),IF('Input| Overheads'!$C$42="DNSP defined",SUMPRODUCT(--('Input| Projects'!$AD279="Yes"),'Calc| Overheads Allocation'!F$62,'Input| Projects'!$AG279),""))),"")</f>
        <v>0</v>
      </c>
      <c r="AX279" s="186">
        <f>IFERROR(IF('Input| Overheads'!$C$42="Direct costs",SUMPRODUCT(--('Input| Projects'!$AD279="Yes"),'Calc| Overheads Allocation'!G$9,'Calc| Project Costs'!Z279),IF('Input| Overheads'!$C$42="Internal labour",SUMPRODUCT(--('Input| Projects'!$AD279="Yes"),'Calc| Overheads Allocation'!G$9,'Calc| Project Costs'!Z279,'Input| Projects'!$Y279),IF('Input| Overheads'!$C$42="DNSP defined",SUMPRODUCT(--('Input| Projects'!$AD279="Yes"),'Calc| Overheads Allocation'!G$62,'Input| Projects'!$AG279),""))),"")</f>
        <v>0</v>
      </c>
      <c r="AY279" s="186">
        <f>IFERROR(IF('Input| Overheads'!$C$42="Direct costs",SUMPRODUCT(--('Input| Projects'!$AD279="Yes"),'Calc| Overheads Allocation'!H$9,'Calc| Project Costs'!AA279),IF('Input| Overheads'!$C$42="Internal labour",SUMPRODUCT(--('Input| Projects'!$AD279="Yes"),'Calc| Overheads Allocation'!H$9,'Calc| Project Costs'!AA279,'Input| Projects'!$Y279),IF('Input| Overheads'!$C$42="DNSP defined",SUMPRODUCT(--('Input| Projects'!$AD279="Yes"),'Calc| Overheads Allocation'!H$62,'Input| Projects'!$AG279),""))),"")</f>
        <v>0</v>
      </c>
      <c r="AZ279" s="186">
        <f>IFERROR(IF('Input| Overheads'!$C$42="Direct costs",SUMPRODUCT(--('Input| Projects'!$AD279="Yes"),'Calc| Overheads Allocation'!I$9,'Calc| Project Costs'!AB279),IF('Input| Overheads'!$C$42="Internal labour",SUMPRODUCT(--('Input| Projects'!$AD279="Yes"),'Calc| Overheads Allocation'!I$9,'Calc| Project Costs'!AB279,'Input| Projects'!$Y279),IF('Input| Overheads'!$C$42="DNSP defined",SUMPRODUCT(--('Input| Projects'!$AD279="Yes"),'Calc| Overheads Allocation'!I$62,'Input| Projects'!$AG279),""))),"")</f>
        <v>0</v>
      </c>
      <c r="BA279" s="106"/>
      <c r="BB279" s="186">
        <f t="shared" si="158"/>
        <v>40.143799999999999</v>
      </c>
      <c r="BC279" s="186">
        <f t="shared" si="159"/>
        <v>0</v>
      </c>
      <c r="BD279" s="186">
        <f t="shared" si="160"/>
        <v>0</v>
      </c>
      <c r="BE279" s="186">
        <f t="shared" si="137"/>
        <v>0</v>
      </c>
      <c r="BF279" s="186">
        <f t="shared" si="138"/>
        <v>0</v>
      </c>
      <c r="BG279" s="186">
        <f t="shared" si="139"/>
        <v>0</v>
      </c>
      <c r="BH279" s="186">
        <f t="shared" si="140"/>
        <v>0</v>
      </c>
      <c r="BI279" s="97"/>
      <c r="BJ279" s="186">
        <f t="shared" si="141"/>
        <v>0</v>
      </c>
      <c r="BK279" s="186" t="str">
        <f t="shared" si="142"/>
        <v/>
      </c>
      <c r="BL279" s="186" t="str">
        <f t="shared" si="143"/>
        <v/>
      </c>
      <c r="BM279" s="186" t="str">
        <f t="shared" si="144"/>
        <v/>
      </c>
      <c r="BN279" s="186" t="str">
        <f t="shared" si="145"/>
        <v/>
      </c>
      <c r="BO279" s="186" t="str">
        <f t="shared" si="146"/>
        <v/>
      </c>
      <c r="BP279" s="186" t="str">
        <f t="shared" si="147"/>
        <v/>
      </c>
      <c r="BQ279" s="97"/>
      <c r="BR279" s="186">
        <f t="shared" si="148"/>
        <v>2343.32132</v>
      </c>
      <c r="BS279" s="186">
        <f t="shared" si="149"/>
        <v>0</v>
      </c>
      <c r="BT279" s="222">
        <f t="shared" si="150"/>
        <v>0</v>
      </c>
      <c r="BU279" s="222">
        <f t="shared" si="151"/>
        <v>0</v>
      </c>
      <c r="BV279" s="222">
        <f t="shared" si="152"/>
        <v>0</v>
      </c>
      <c r="BW279" s="222">
        <f t="shared" si="153"/>
        <v>0</v>
      </c>
      <c r="BX279" s="222">
        <f t="shared" si="154"/>
        <v>0</v>
      </c>
      <c r="BY279" s="106"/>
      <c r="BZ279" s="197">
        <f>IF(SUMIF('Input| Projects'!$AS$8:$CP$8,"Dx",'Input| Projects'!$AS279:$CP279)=0,"",SUMIF('Input| Projects'!$AS$8:$CP$8,"Dx",'Input| Projects'!$AS279:$CP279))</f>
        <v>0.15241135176459708</v>
      </c>
      <c r="CA279" s="197">
        <f>IF(SUMIF('Input| Projects'!$AS$8:$CP$8,"Tx",'Input| Projects'!$AS279:$CP279)=0,"",SUMIF('Input| Projects'!$AS$8:$CP$8,"Tx",'Input| Projects'!$AS279:$CP279))</f>
        <v>0.84758864823540303</v>
      </c>
      <c r="CB279" s="150" t="str">
        <f t="shared" si="161"/>
        <v/>
      </c>
    </row>
    <row r="280" spans="2:80" x14ac:dyDescent="0.2">
      <c r="B280" s="201">
        <f>IFERROR('Input| Projects'!B280,"")</f>
        <v>271</v>
      </c>
      <c r="C280" s="42" t="str">
        <f>IFERROR(IF('Input| Projects'!C280="","",'Input| Projects'!C280),"")</f>
        <v>Refurbish Access Tracks - 66kV Lines (km)</v>
      </c>
      <c r="D280" s="42" t="str">
        <f>IFERROR(IF('Input| Projects'!D280="","",'Input| Projects'!D280),"")</f>
        <v>REP_05.02.02-2</v>
      </c>
      <c r="E280" s="104"/>
      <c r="F280" s="190">
        <f>IFERROR('Input| Projects'!I280*'Input| Escalations'!$K$19,"")</f>
        <v>209.12115</v>
      </c>
      <c r="G280" s="190">
        <f>IFERROR('Input| Projects'!J280*'Input| Escalations'!$K$19,"")</f>
        <v>0</v>
      </c>
      <c r="H280" s="190">
        <f>IFERROR('Input| Projects'!K280*'Input| Escalations'!$K$19,"")</f>
        <v>0</v>
      </c>
      <c r="I280" s="190">
        <f>IFERROR('Input| Projects'!L280*'Input| Escalations'!$K$19,"")</f>
        <v>0</v>
      </c>
      <c r="J280" s="190">
        <f>IFERROR('Input| Projects'!M280*'Input| Escalations'!$K$19,"")</f>
        <v>0</v>
      </c>
      <c r="K280" s="190">
        <f>IFERROR('Input| Projects'!N280*'Input| Escalations'!$K$19,"")</f>
        <v>0</v>
      </c>
      <c r="L280" s="190">
        <f>IFERROR('Input| Projects'!O280*'Input| Escalations'!$K$19,"")</f>
        <v>0</v>
      </c>
      <c r="M280" s="150" t="str">
        <f>IF(ABS(SUM(F280:L280)-(SUM('Input| Projects'!I280:O280)*'Input| Escalations'!$K$19))&lt;0.0000001,"",1)</f>
        <v/>
      </c>
      <c r="N280" s="192">
        <f>'Input| Projects'!$Y280*INDEX('Input| Escalations'!$H$33:$N$33,MATCH('Calc| Project Costs'!N$9,'Input| Escalations'!$H$23:$N$23,0))+'Input| Projects'!$Z280*INDEX('Input| Escalations'!$H$34:$N$34,MATCH('Calc| Project Costs'!N$9,'Input| Escalations'!$H$23:$N$23,0))+'Input| Projects'!$AA280*INDEX('Input| Escalations'!$H$35:$N$35,MATCH('Calc| Project Costs'!N$9,'Input| Escalations'!$H$23:$N$23,0))+1</f>
        <v>1</v>
      </c>
      <c r="O280" s="192">
        <f>'Input| Projects'!$Y280*INDEX('Input| Escalations'!$H$33:$N$33,MATCH('Calc| Project Costs'!O$9,'Input| Escalations'!$H$23:$N$23,0))+'Input| Projects'!$Z280*INDEX('Input| Escalations'!$H$34:$N$34,MATCH('Calc| Project Costs'!O$9,'Input| Escalations'!$H$23:$N$23,0))+'Input| Projects'!$AA280*INDEX('Input| Escalations'!$H$35:$N$35,MATCH('Calc| Project Costs'!O$9,'Input| Escalations'!$H$23:$N$23,0))+1</f>
        <v>1</v>
      </c>
      <c r="P280" s="192">
        <f>'Input| Projects'!$Y280*INDEX('Input| Escalations'!$H$33:$N$33,MATCH('Calc| Project Costs'!P$9,'Input| Escalations'!$H$23:$N$23,0))+'Input| Projects'!$Z280*INDEX('Input| Escalations'!$H$34:$N$34,MATCH('Calc| Project Costs'!P$9,'Input| Escalations'!$H$23:$N$23,0))+'Input| Projects'!$AA280*INDEX('Input| Escalations'!$H$35:$N$35,MATCH('Calc| Project Costs'!P$9,'Input| Escalations'!$H$23:$N$23,0))+1</f>
        <v>1</v>
      </c>
      <c r="Q280" s="192">
        <f>'Input| Projects'!$Y280*INDEX('Input| Escalations'!$H$33:$N$33,MATCH('Calc| Project Costs'!Q$9,'Input| Escalations'!$H$23:$N$23,0))+'Input| Projects'!$Z280*INDEX('Input| Escalations'!$H$34:$N$34,MATCH('Calc| Project Costs'!Q$9,'Input| Escalations'!$H$23:$N$23,0))+'Input| Projects'!$AA280*INDEX('Input| Escalations'!$H$35:$N$35,MATCH('Calc| Project Costs'!Q$9,'Input| Escalations'!$H$23:$N$23,0))+1</f>
        <v>1</v>
      </c>
      <c r="R280" s="192">
        <f>'Input| Projects'!$Y280*INDEX('Input| Escalations'!$H$33:$N$33,MATCH('Calc| Project Costs'!R$9,'Input| Escalations'!$H$23:$N$23,0))+'Input| Projects'!$Z280*INDEX('Input| Escalations'!$H$34:$N$34,MATCH('Calc| Project Costs'!R$9,'Input| Escalations'!$H$23:$N$23,0))+'Input| Projects'!$AA280*INDEX('Input| Escalations'!$H$35:$N$35,MATCH('Calc| Project Costs'!R$9,'Input| Escalations'!$H$23:$N$23,0))+1</f>
        <v>1</v>
      </c>
      <c r="S280" s="192">
        <f>'Input| Projects'!$Y280*INDEX('Input| Escalations'!$H$33:$N$33,MATCH('Calc| Project Costs'!S$9,'Input| Escalations'!$H$23:$N$23,0))+'Input| Projects'!$Z280*INDEX('Input| Escalations'!$H$34:$N$34,MATCH('Calc| Project Costs'!S$9,'Input| Escalations'!$H$23:$N$23,0))+'Input| Projects'!$AA280*INDEX('Input| Escalations'!$H$35:$N$35,MATCH('Calc| Project Costs'!S$9,'Input| Escalations'!$H$23:$N$23,0))+1</f>
        <v>1</v>
      </c>
      <c r="T280" s="192">
        <f>'Input| Projects'!$Y280*INDEX('Input| Escalations'!$H$33:$N$33,MATCH('Calc| Project Costs'!T$9,'Input| Escalations'!$H$23:$N$23,0))+'Input| Projects'!$Z280*INDEX('Input| Escalations'!$H$34:$N$34,MATCH('Calc| Project Costs'!T$9,'Input| Escalations'!$H$23:$N$23,0))+'Input| Projects'!$AA280*INDEX('Input| Escalations'!$H$35:$N$35,MATCH('Calc| Project Costs'!T$9,'Input| Escalations'!$H$23:$N$23,0))+1</f>
        <v>1</v>
      </c>
      <c r="U280" s="106"/>
      <c r="V280" s="186">
        <f t="shared" si="155"/>
        <v>209.12115</v>
      </c>
      <c r="W280" s="186">
        <f t="shared" si="156"/>
        <v>0</v>
      </c>
      <c r="X280" s="186">
        <f t="shared" si="157"/>
        <v>0</v>
      </c>
      <c r="Y280" s="186">
        <f t="shared" si="133"/>
        <v>0</v>
      </c>
      <c r="Z280" s="186">
        <f t="shared" si="134"/>
        <v>0</v>
      </c>
      <c r="AA280" s="186">
        <f t="shared" si="135"/>
        <v>0</v>
      </c>
      <c r="AB280" s="186">
        <f t="shared" si="136"/>
        <v>0</v>
      </c>
      <c r="AC280" s="106"/>
      <c r="AD280" s="186">
        <f>'Input| Projects'!Q280*N280*'Input| Escalations'!$K$19</f>
        <v>0</v>
      </c>
      <c r="AE280" s="186">
        <f>'Input| Projects'!R280*O280*'Input| Escalations'!$K$19</f>
        <v>0</v>
      </c>
      <c r="AF280" s="186">
        <f>'Input| Projects'!S280*P280*'Input| Escalations'!$K$19</f>
        <v>0</v>
      </c>
      <c r="AG280" s="186">
        <f>'Input| Projects'!T280*Q280*'Input| Escalations'!$K$19</f>
        <v>0</v>
      </c>
      <c r="AH280" s="186">
        <f>'Input| Projects'!U280*R280*'Input| Escalations'!$K$19</f>
        <v>0</v>
      </c>
      <c r="AI280" s="186">
        <f>'Input| Projects'!V280*S280*'Input| Escalations'!$K$19</f>
        <v>0</v>
      </c>
      <c r="AJ280" s="186">
        <f>'Input| Projects'!W280*T280*'Input| Escalations'!$K$19</f>
        <v>0</v>
      </c>
      <c r="AK280" s="106"/>
      <c r="AL280" s="186">
        <f>IFERROR(IF('Input| Overheads'!$C$42="Direct costs",SUMPRODUCT(--('Input| Projects'!$AC280="Yes"),'Calc| Overheads Allocation'!C$8,'Calc| Project Costs'!V280),IF('Input| Overheads'!$C$42="Internal labour",SUMPRODUCT(--('Input| Projects'!$AC280="Yes"),'Calc| Overheads Allocation'!C$8,'Calc| Project Costs'!V280,'Input| Projects'!$Y280),IF('Input| Overheads'!$C$42="DNSP defined",SUMPRODUCT(--('Input| Projects'!$AC280="Yes"),'Calc| Overheads Allocation'!C$61,'Input| Projects'!$AF280),""))),"")</f>
        <v>2.4719600000000002</v>
      </c>
      <c r="AM280" s="186">
        <f>IFERROR(IF('Input| Overheads'!$C$42="Direct costs",SUMPRODUCT(--('Input| Projects'!$AC280="Yes"),'Calc| Overheads Allocation'!D$8,'Calc| Project Costs'!W280),IF('Input| Overheads'!$C$42="Internal labour",SUMPRODUCT(--('Input| Projects'!$AC280="Yes"),'Calc| Overheads Allocation'!D$8,'Calc| Project Costs'!W280,'Input| Projects'!$Y280),IF('Input| Overheads'!$C$42="DNSP defined",SUMPRODUCT(--('Input| Projects'!$AC280="Yes"),'Calc| Overheads Allocation'!D$61,'Input| Projects'!$AF280),""))),"")</f>
        <v>0</v>
      </c>
      <c r="AN280" s="186">
        <f>IFERROR(IF('Input| Overheads'!$C$42="Direct costs",SUMPRODUCT(--('Input| Projects'!$AC280="Yes"),'Calc| Overheads Allocation'!E$8,'Calc| Project Costs'!X280),IF('Input| Overheads'!$C$42="Internal labour",SUMPRODUCT(--('Input| Projects'!$AC280="Yes"),'Calc| Overheads Allocation'!E$8,'Calc| Project Costs'!X280,'Input| Projects'!$Y280),IF('Input| Overheads'!$C$42="DNSP defined",SUMPRODUCT(--('Input| Projects'!$AC280="Yes"),'Calc| Overheads Allocation'!E$61,'Input| Projects'!$AF280),""))),"")</f>
        <v>0</v>
      </c>
      <c r="AO280" s="186">
        <f>IFERROR(IF('Input| Overheads'!$C$42="Direct costs",SUMPRODUCT(--('Input| Projects'!$AC280="Yes"),'Calc| Overheads Allocation'!F$8,'Calc| Project Costs'!Y280),IF('Input| Overheads'!$C$42="Internal labour",SUMPRODUCT(--('Input| Projects'!$AC280="Yes"),'Calc| Overheads Allocation'!F$8,'Calc| Project Costs'!Y280,'Input| Projects'!$Y280),IF('Input| Overheads'!$C$42="DNSP defined",SUMPRODUCT(--('Input| Projects'!$AC280="Yes"),'Calc| Overheads Allocation'!F$61,'Input| Projects'!$AF280),""))),"")</f>
        <v>0</v>
      </c>
      <c r="AP280" s="186">
        <f>IFERROR(IF('Input| Overheads'!$C$42="Direct costs",SUMPRODUCT(--('Input| Projects'!$AC280="Yes"),'Calc| Overheads Allocation'!G$8,'Calc| Project Costs'!Z280),IF('Input| Overheads'!$C$42="Internal labour",SUMPRODUCT(--('Input| Projects'!$AC280="Yes"),'Calc| Overheads Allocation'!G$8,'Calc| Project Costs'!Z280,'Input| Projects'!$Y280),IF('Input| Overheads'!$C$42="DNSP defined",SUMPRODUCT(--('Input| Projects'!$AC280="Yes"),'Calc| Overheads Allocation'!G$61,'Input| Projects'!$AF280),""))),"")</f>
        <v>0</v>
      </c>
      <c r="AQ280" s="186">
        <f>IFERROR(IF('Input| Overheads'!$C$42="Direct costs",SUMPRODUCT(--('Input| Projects'!$AC280="Yes"),'Calc| Overheads Allocation'!H$8,'Calc| Project Costs'!AA280),IF('Input| Overheads'!$C$42="Internal labour",SUMPRODUCT(--('Input| Projects'!$AC280="Yes"),'Calc| Overheads Allocation'!H$8,'Calc| Project Costs'!AA280,'Input| Projects'!$Y280),IF('Input| Overheads'!$C$42="DNSP defined",SUMPRODUCT(--('Input| Projects'!$AC280="Yes"),'Calc| Overheads Allocation'!H$61,'Input| Projects'!$AF280),""))),"")</f>
        <v>0</v>
      </c>
      <c r="AR280" s="186">
        <f>IFERROR(IF('Input| Overheads'!$C$42="Direct costs",SUMPRODUCT(--('Input| Projects'!$AC280="Yes"),'Calc| Overheads Allocation'!I$8,'Calc| Project Costs'!AB280),IF('Input| Overheads'!$C$42="Internal labour",SUMPRODUCT(--('Input| Projects'!$AC280="Yes"),'Calc| Overheads Allocation'!I$8,'Calc| Project Costs'!AB280,'Input| Projects'!$Y280),IF('Input| Overheads'!$C$42="DNSP defined",SUMPRODUCT(--('Input| Projects'!$AC280="Yes"),'Calc| Overheads Allocation'!I$61,'Input| Projects'!$AF280),""))),"")</f>
        <v>0</v>
      </c>
      <c r="AS280" s="106"/>
      <c r="AT280" s="186">
        <f>IFERROR(IF('Input| Overheads'!$C$42="Direct costs",SUMPRODUCT(--('Input| Projects'!$AD280="Yes"),'Calc| Overheads Allocation'!C$9,'Calc| Project Costs'!V280),IF('Input| Overheads'!$C$42="Internal labour",SUMPRODUCT(--('Input| Projects'!$AD280="Yes"),'Calc| Overheads Allocation'!C$9,'Calc| Project Costs'!V280,'Input| Projects'!$Y280),IF('Input| Overheads'!$C$42="DNSP defined",SUMPRODUCT(--('Input| Projects'!$AD280="Yes"),'Calc| Overheads Allocation'!C$62,'Input| Projects'!$AG280),""))),"")</f>
        <v>0</v>
      </c>
      <c r="AU280" s="186">
        <f>IFERROR(IF('Input| Overheads'!$C$42="Direct costs",SUMPRODUCT(--('Input| Projects'!$AD280="Yes"),'Calc| Overheads Allocation'!D$9,'Calc| Project Costs'!W280),IF('Input| Overheads'!$C$42="Internal labour",SUMPRODUCT(--('Input| Projects'!$AD280="Yes"),'Calc| Overheads Allocation'!D$9,'Calc| Project Costs'!W280,'Input| Projects'!$Y280),IF('Input| Overheads'!$C$42="DNSP defined",SUMPRODUCT(--('Input| Projects'!$AD280="Yes"),'Calc| Overheads Allocation'!D$62,'Input| Projects'!$AG280),""))),"")</f>
        <v>0</v>
      </c>
      <c r="AV280" s="186">
        <f>IFERROR(IF('Input| Overheads'!$C$42="Direct costs",SUMPRODUCT(--('Input| Projects'!$AD280="Yes"),'Calc| Overheads Allocation'!E$9,'Calc| Project Costs'!X280),IF('Input| Overheads'!$C$42="Internal labour",SUMPRODUCT(--('Input| Projects'!$AD280="Yes"),'Calc| Overheads Allocation'!E$9,'Calc| Project Costs'!X280,'Input| Projects'!$Y280),IF('Input| Overheads'!$C$42="DNSP defined",SUMPRODUCT(--('Input| Projects'!$AD280="Yes"),'Calc| Overheads Allocation'!E$62,'Input| Projects'!$AG280),""))),"")</f>
        <v>0</v>
      </c>
      <c r="AW280" s="186">
        <f>IFERROR(IF('Input| Overheads'!$C$42="Direct costs",SUMPRODUCT(--('Input| Projects'!$AD280="Yes"),'Calc| Overheads Allocation'!F$9,'Calc| Project Costs'!Y280),IF('Input| Overheads'!$C$42="Internal labour",SUMPRODUCT(--('Input| Projects'!$AD280="Yes"),'Calc| Overheads Allocation'!F$9,'Calc| Project Costs'!Y280,'Input| Projects'!$Y280),IF('Input| Overheads'!$C$42="DNSP defined",SUMPRODUCT(--('Input| Projects'!$AD280="Yes"),'Calc| Overheads Allocation'!F$62,'Input| Projects'!$AG280),""))),"")</f>
        <v>0</v>
      </c>
      <c r="AX280" s="186">
        <f>IFERROR(IF('Input| Overheads'!$C$42="Direct costs",SUMPRODUCT(--('Input| Projects'!$AD280="Yes"),'Calc| Overheads Allocation'!G$9,'Calc| Project Costs'!Z280),IF('Input| Overheads'!$C$42="Internal labour",SUMPRODUCT(--('Input| Projects'!$AD280="Yes"),'Calc| Overheads Allocation'!G$9,'Calc| Project Costs'!Z280,'Input| Projects'!$Y280),IF('Input| Overheads'!$C$42="DNSP defined",SUMPRODUCT(--('Input| Projects'!$AD280="Yes"),'Calc| Overheads Allocation'!G$62,'Input| Projects'!$AG280),""))),"")</f>
        <v>0</v>
      </c>
      <c r="AY280" s="186">
        <f>IFERROR(IF('Input| Overheads'!$C$42="Direct costs",SUMPRODUCT(--('Input| Projects'!$AD280="Yes"),'Calc| Overheads Allocation'!H$9,'Calc| Project Costs'!AA280),IF('Input| Overheads'!$C$42="Internal labour",SUMPRODUCT(--('Input| Projects'!$AD280="Yes"),'Calc| Overheads Allocation'!H$9,'Calc| Project Costs'!AA280,'Input| Projects'!$Y280),IF('Input| Overheads'!$C$42="DNSP defined",SUMPRODUCT(--('Input| Projects'!$AD280="Yes"),'Calc| Overheads Allocation'!H$62,'Input| Projects'!$AG280),""))),"")</f>
        <v>0</v>
      </c>
      <c r="AZ280" s="186">
        <f>IFERROR(IF('Input| Overheads'!$C$42="Direct costs",SUMPRODUCT(--('Input| Projects'!$AD280="Yes"),'Calc| Overheads Allocation'!I$9,'Calc| Project Costs'!AB280),IF('Input| Overheads'!$C$42="Internal labour",SUMPRODUCT(--('Input| Projects'!$AD280="Yes"),'Calc| Overheads Allocation'!I$9,'Calc| Project Costs'!AB280,'Input| Projects'!$Y280),IF('Input| Overheads'!$C$42="DNSP defined",SUMPRODUCT(--('Input| Projects'!$AD280="Yes"),'Calc| Overheads Allocation'!I$62,'Input| Projects'!$AG280),""))),"")</f>
        <v>0</v>
      </c>
      <c r="BA280" s="106"/>
      <c r="BB280" s="186">
        <f t="shared" si="158"/>
        <v>2.4719600000000002</v>
      </c>
      <c r="BC280" s="186">
        <f t="shared" si="159"/>
        <v>0</v>
      </c>
      <c r="BD280" s="186">
        <f t="shared" si="160"/>
        <v>0</v>
      </c>
      <c r="BE280" s="186">
        <f t="shared" si="137"/>
        <v>0</v>
      </c>
      <c r="BF280" s="186">
        <f t="shared" si="138"/>
        <v>0</v>
      </c>
      <c r="BG280" s="186">
        <f t="shared" si="139"/>
        <v>0</v>
      </c>
      <c r="BH280" s="186">
        <f t="shared" si="140"/>
        <v>0</v>
      </c>
      <c r="BI280" s="97"/>
      <c r="BJ280" s="186">
        <f t="shared" si="141"/>
        <v>0</v>
      </c>
      <c r="BK280" s="186" t="str">
        <f t="shared" si="142"/>
        <v/>
      </c>
      <c r="BL280" s="186" t="str">
        <f t="shared" si="143"/>
        <v/>
      </c>
      <c r="BM280" s="186" t="str">
        <f t="shared" si="144"/>
        <v/>
      </c>
      <c r="BN280" s="186" t="str">
        <f t="shared" si="145"/>
        <v/>
      </c>
      <c r="BO280" s="186" t="str">
        <f t="shared" si="146"/>
        <v/>
      </c>
      <c r="BP280" s="186" t="str">
        <f t="shared" si="147"/>
        <v/>
      </c>
      <c r="BQ280" s="97"/>
      <c r="BR280" s="186">
        <f t="shared" si="148"/>
        <v>211.59311</v>
      </c>
      <c r="BS280" s="186">
        <f t="shared" si="149"/>
        <v>0</v>
      </c>
      <c r="BT280" s="222">
        <f t="shared" si="150"/>
        <v>0</v>
      </c>
      <c r="BU280" s="222">
        <f t="shared" si="151"/>
        <v>0</v>
      </c>
      <c r="BV280" s="222">
        <f t="shared" si="152"/>
        <v>0</v>
      </c>
      <c r="BW280" s="222">
        <f t="shared" si="153"/>
        <v>0</v>
      </c>
      <c r="BX280" s="222">
        <f t="shared" si="154"/>
        <v>0</v>
      </c>
      <c r="BY280" s="106"/>
      <c r="BZ280" s="197">
        <f>IF(SUMIF('Input| Projects'!$AS$8:$CP$8,"Dx",'Input| Projects'!$AS280:$CP280)=0,"",SUMIF('Input| Projects'!$AS$8:$CP$8,"Dx",'Input| Projects'!$AS280:$CP280))</f>
        <v>2.064282716956143E-2</v>
      </c>
      <c r="CA280" s="197">
        <f>IF(SUMIF('Input| Projects'!$AS$8:$CP$8,"Tx",'Input| Projects'!$AS280:$CP280)=0,"",SUMIF('Input| Projects'!$AS$8:$CP$8,"Tx",'Input| Projects'!$AS280:$CP280))</f>
        <v>0.97935717283043855</v>
      </c>
      <c r="CB280" s="150" t="str">
        <f t="shared" si="161"/>
        <v/>
      </c>
    </row>
    <row r="281" spans="2:80" x14ac:dyDescent="0.2">
      <c r="B281" s="201">
        <f>IFERROR('Input| Projects'!B281,"")</f>
        <v>272</v>
      </c>
      <c r="C281" s="42" t="str">
        <f>IFERROR(IF('Input| Projects'!C281="","",'Input| Projects'!C281),"")</f>
        <v>Refurbish Access Tracks - 132kV Lines (km)</v>
      </c>
      <c r="D281" s="42" t="str">
        <f>IFERROR(IF('Input| Projects'!D281="","",'Input| Projects'!D281),"")</f>
        <v>REP_05.02.02-3</v>
      </c>
      <c r="E281" s="104"/>
      <c r="F281" s="190">
        <f>IFERROR('Input| Projects'!I281*'Input| Escalations'!$K$19,"")</f>
        <v>4400.7195000000002</v>
      </c>
      <c r="G281" s="190">
        <f>IFERROR('Input| Projects'!J281*'Input| Escalations'!$K$19,"")</f>
        <v>0</v>
      </c>
      <c r="H281" s="190">
        <f>IFERROR('Input| Projects'!K281*'Input| Escalations'!$K$19,"")</f>
        <v>0</v>
      </c>
      <c r="I281" s="190">
        <f>IFERROR('Input| Projects'!L281*'Input| Escalations'!$K$19,"")</f>
        <v>0</v>
      </c>
      <c r="J281" s="190">
        <f>IFERROR('Input| Projects'!M281*'Input| Escalations'!$K$19,"")</f>
        <v>0</v>
      </c>
      <c r="K281" s="190">
        <f>IFERROR('Input| Projects'!N281*'Input| Escalations'!$K$19,"")</f>
        <v>0</v>
      </c>
      <c r="L281" s="190">
        <f>IFERROR('Input| Projects'!O281*'Input| Escalations'!$K$19,"")</f>
        <v>0</v>
      </c>
      <c r="M281" s="150" t="str">
        <f>IF(ABS(SUM(F281:L281)-(SUM('Input| Projects'!I281:O281)*'Input| Escalations'!$K$19))&lt;0.0000001,"",1)</f>
        <v/>
      </c>
      <c r="N281" s="192">
        <f>'Input| Projects'!$Y281*INDEX('Input| Escalations'!$H$33:$N$33,MATCH('Calc| Project Costs'!N$9,'Input| Escalations'!$H$23:$N$23,0))+'Input| Projects'!$Z281*INDEX('Input| Escalations'!$H$34:$N$34,MATCH('Calc| Project Costs'!N$9,'Input| Escalations'!$H$23:$N$23,0))+'Input| Projects'!$AA281*INDEX('Input| Escalations'!$H$35:$N$35,MATCH('Calc| Project Costs'!N$9,'Input| Escalations'!$H$23:$N$23,0))+1</f>
        <v>1</v>
      </c>
      <c r="O281" s="192">
        <f>'Input| Projects'!$Y281*INDEX('Input| Escalations'!$H$33:$N$33,MATCH('Calc| Project Costs'!O$9,'Input| Escalations'!$H$23:$N$23,0))+'Input| Projects'!$Z281*INDEX('Input| Escalations'!$H$34:$N$34,MATCH('Calc| Project Costs'!O$9,'Input| Escalations'!$H$23:$N$23,0))+'Input| Projects'!$AA281*INDEX('Input| Escalations'!$H$35:$N$35,MATCH('Calc| Project Costs'!O$9,'Input| Escalations'!$H$23:$N$23,0))+1</f>
        <v>1</v>
      </c>
      <c r="P281" s="192">
        <f>'Input| Projects'!$Y281*INDEX('Input| Escalations'!$H$33:$N$33,MATCH('Calc| Project Costs'!P$9,'Input| Escalations'!$H$23:$N$23,0))+'Input| Projects'!$Z281*INDEX('Input| Escalations'!$H$34:$N$34,MATCH('Calc| Project Costs'!P$9,'Input| Escalations'!$H$23:$N$23,0))+'Input| Projects'!$AA281*INDEX('Input| Escalations'!$H$35:$N$35,MATCH('Calc| Project Costs'!P$9,'Input| Escalations'!$H$23:$N$23,0))+1</f>
        <v>1</v>
      </c>
      <c r="Q281" s="192">
        <f>'Input| Projects'!$Y281*INDEX('Input| Escalations'!$H$33:$N$33,MATCH('Calc| Project Costs'!Q$9,'Input| Escalations'!$H$23:$N$23,0))+'Input| Projects'!$Z281*INDEX('Input| Escalations'!$H$34:$N$34,MATCH('Calc| Project Costs'!Q$9,'Input| Escalations'!$H$23:$N$23,0))+'Input| Projects'!$AA281*INDEX('Input| Escalations'!$H$35:$N$35,MATCH('Calc| Project Costs'!Q$9,'Input| Escalations'!$H$23:$N$23,0))+1</f>
        <v>1</v>
      </c>
      <c r="R281" s="192">
        <f>'Input| Projects'!$Y281*INDEX('Input| Escalations'!$H$33:$N$33,MATCH('Calc| Project Costs'!R$9,'Input| Escalations'!$H$23:$N$23,0))+'Input| Projects'!$Z281*INDEX('Input| Escalations'!$H$34:$N$34,MATCH('Calc| Project Costs'!R$9,'Input| Escalations'!$H$23:$N$23,0))+'Input| Projects'!$AA281*INDEX('Input| Escalations'!$H$35:$N$35,MATCH('Calc| Project Costs'!R$9,'Input| Escalations'!$H$23:$N$23,0))+1</f>
        <v>1</v>
      </c>
      <c r="S281" s="192">
        <f>'Input| Projects'!$Y281*INDEX('Input| Escalations'!$H$33:$N$33,MATCH('Calc| Project Costs'!S$9,'Input| Escalations'!$H$23:$N$23,0))+'Input| Projects'!$Z281*INDEX('Input| Escalations'!$H$34:$N$34,MATCH('Calc| Project Costs'!S$9,'Input| Escalations'!$H$23:$N$23,0))+'Input| Projects'!$AA281*INDEX('Input| Escalations'!$H$35:$N$35,MATCH('Calc| Project Costs'!S$9,'Input| Escalations'!$H$23:$N$23,0))+1</f>
        <v>1</v>
      </c>
      <c r="T281" s="192">
        <f>'Input| Projects'!$Y281*INDEX('Input| Escalations'!$H$33:$N$33,MATCH('Calc| Project Costs'!T$9,'Input| Escalations'!$H$23:$N$23,0))+'Input| Projects'!$Z281*INDEX('Input| Escalations'!$H$34:$N$34,MATCH('Calc| Project Costs'!T$9,'Input| Escalations'!$H$23:$N$23,0))+'Input| Projects'!$AA281*INDEX('Input| Escalations'!$H$35:$N$35,MATCH('Calc| Project Costs'!T$9,'Input| Escalations'!$H$23:$N$23,0))+1</f>
        <v>1</v>
      </c>
      <c r="U281" s="106"/>
      <c r="V281" s="186">
        <f t="shared" si="155"/>
        <v>4400.7195000000002</v>
      </c>
      <c r="W281" s="186">
        <f t="shared" si="156"/>
        <v>0</v>
      </c>
      <c r="X281" s="186">
        <f t="shared" si="157"/>
        <v>0</v>
      </c>
      <c r="Y281" s="186">
        <f t="shared" si="133"/>
        <v>0</v>
      </c>
      <c r="Z281" s="186">
        <f t="shared" si="134"/>
        <v>0</v>
      </c>
      <c r="AA281" s="186">
        <f t="shared" si="135"/>
        <v>0</v>
      </c>
      <c r="AB281" s="186">
        <f t="shared" si="136"/>
        <v>0</v>
      </c>
      <c r="AC281" s="106"/>
      <c r="AD281" s="186">
        <f>'Input| Projects'!Q281*N281*'Input| Escalations'!$K$19</f>
        <v>0</v>
      </c>
      <c r="AE281" s="186">
        <f>'Input| Projects'!R281*O281*'Input| Escalations'!$K$19</f>
        <v>0</v>
      </c>
      <c r="AF281" s="186">
        <f>'Input| Projects'!S281*P281*'Input| Escalations'!$K$19</f>
        <v>0</v>
      </c>
      <c r="AG281" s="186">
        <f>'Input| Projects'!T281*Q281*'Input| Escalations'!$K$19</f>
        <v>0</v>
      </c>
      <c r="AH281" s="186">
        <f>'Input| Projects'!U281*R281*'Input| Escalations'!$K$19</f>
        <v>0</v>
      </c>
      <c r="AI281" s="186">
        <f>'Input| Projects'!V281*S281*'Input| Escalations'!$K$19</f>
        <v>0</v>
      </c>
      <c r="AJ281" s="186">
        <f>'Input| Projects'!W281*T281*'Input| Escalations'!$K$19</f>
        <v>0</v>
      </c>
      <c r="AK281" s="106"/>
      <c r="AL281" s="186">
        <f>IFERROR(IF('Input| Overheads'!$C$42="Direct costs",SUMPRODUCT(--('Input| Projects'!$AC281="Yes"),'Calc| Overheads Allocation'!C$8,'Calc| Project Costs'!V281),IF('Input| Overheads'!$C$42="Internal labour",SUMPRODUCT(--('Input| Projects'!$AC281="Yes"),'Calc| Overheads Allocation'!C$8,'Calc| Project Costs'!V281,'Input| Projects'!$Y281),IF('Input| Overheads'!$C$42="DNSP defined",SUMPRODUCT(--('Input| Projects'!$AC281="Yes"),'Calc| Overheads Allocation'!C$61,'Input| Projects'!$AF281),""))),"")</f>
        <v>113.50740000000002</v>
      </c>
      <c r="AM281" s="186">
        <f>IFERROR(IF('Input| Overheads'!$C$42="Direct costs",SUMPRODUCT(--('Input| Projects'!$AC281="Yes"),'Calc| Overheads Allocation'!D$8,'Calc| Project Costs'!W281),IF('Input| Overheads'!$C$42="Internal labour",SUMPRODUCT(--('Input| Projects'!$AC281="Yes"),'Calc| Overheads Allocation'!D$8,'Calc| Project Costs'!W281,'Input| Projects'!$Y281),IF('Input| Overheads'!$C$42="DNSP defined",SUMPRODUCT(--('Input| Projects'!$AC281="Yes"),'Calc| Overheads Allocation'!D$61,'Input| Projects'!$AF281),""))),"")</f>
        <v>0</v>
      </c>
      <c r="AN281" s="186">
        <f>IFERROR(IF('Input| Overheads'!$C$42="Direct costs",SUMPRODUCT(--('Input| Projects'!$AC281="Yes"),'Calc| Overheads Allocation'!E$8,'Calc| Project Costs'!X281),IF('Input| Overheads'!$C$42="Internal labour",SUMPRODUCT(--('Input| Projects'!$AC281="Yes"),'Calc| Overheads Allocation'!E$8,'Calc| Project Costs'!X281,'Input| Projects'!$Y281),IF('Input| Overheads'!$C$42="DNSP defined",SUMPRODUCT(--('Input| Projects'!$AC281="Yes"),'Calc| Overheads Allocation'!E$61,'Input| Projects'!$AF281),""))),"")</f>
        <v>0</v>
      </c>
      <c r="AO281" s="186">
        <f>IFERROR(IF('Input| Overheads'!$C$42="Direct costs",SUMPRODUCT(--('Input| Projects'!$AC281="Yes"),'Calc| Overheads Allocation'!F$8,'Calc| Project Costs'!Y281),IF('Input| Overheads'!$C$42="Internal labour",SUMPRODUCT(--('Input| Projects'!$AC281="Yes"),'Calc| Overheads Allocation'!F$8,'Calc| Project Costs'!Y281,'Input| Projects'!$Y281),IF('Input| Overheads'!$C$42="DNSP defined",SUMPRODUCT(--('Input| Projects'!$AC281="Yes"),'Calc| Overheads Allocation'!F$61,'Input| Projects'!$AF281),""))),"")</f>
        <v>0</v>
      </c>
      <c r="AP281" s="186">
        <f>IFERROR(IF('Input| Overheads'!$C$42="Direct costs",SUMPRODUCT(--('Input| Projects'!$AC281="Yes"),'Calc| Overheads Allocation'!G$8,'Calc| Project Costs'!Z281),IF('Input| Overheads'!$C$42="Internal labour",SUMPRODUCT(--('Input| Projects'!$AC281="Yes"),'Calc| Overheads Allocation'!G$8,'Calc| Project Costs'!Z281,'Input| Projects'!$Y281),IF('Input| Overheads'!$C$42="DNSP defined",SUMPRODUCT(--('Input| Projects'!$AC281="Yes"),'Calc| Overheads Allocation'!G$61,'Input| Projects'!$AF281),""))),"")</f>
        <v>0</v>
      </c>
      <c r="AQ281" s="186">
        <f>IFERROR(IF('Input| Overheads'!$C$42="Direct costs",SUMPRODUCT(--('Input| Projects'!$AC281="Yes"),'Calc| Overheads Allocation'!H$8,'Calc| Project Costs'!AA281),IF('Input| Overheads'!$C$42="Internal labour",SUMPRODUCT(--('Input| Projects'!$AC281="Yes"),'Calc| Overheads Allocation'!H$8,'Calc| Project Costs'!AA281,'Input| Projects'!$Y281),IF('Input| Overheads'!$C$42="DNSP defined",SUMPRODUCT(--('Input| Projects'!$AC281="Yes"),'Calc| Overheads Allocation'!H$61,'Input| Projects'!$AF281),""))),"")</f>
        <v>0</v>
      </c>
      <c r="AR281" s="186">
        <f>IFERROR(IF('Input| Overheads'!$C$42="Direct costs",SUMPRODUCT(--('Input| Projects'!$AC281="Yes"),'Calc| Overheads Allocation'!I$8,'Calc| Project Costs'!AB281),IF('Input| Overheads'!$C$42="Internal labour",SUMPRODUCT(--('Input| Projects'!$AC281="Yes"),'Calc| Overheads Allocation'!I$8,'Calc| Project Costs'!AB281,'Input| Projects'!$Y281),IF('Input| Overheads'!$C$42="DNSP defined",SUMPRODUCT(--('Input| Projects'!$AC281="Yes"),'Calc| Overheads Allocation'!I$61,'Input| Projects'!$AF281),""))),"")</f>
        <v>0</v>
      </c>
      <c r="AS281" s="106"/>
      <c r="AT281" s="186">
        <f>IFERROR(IF('Input| Overheads'!$C$42="Direct costs",SUMPRODUCT(--('Input| Projects'!$AD281="Yes"),'Calc| Overheads Allocation'!C$9,'Calc| Project Costs'!V281),IF('Input| Overheads'!$C$42="Internal labour",SUMPRODUCT(--('Input| Projects'!$AD281="Yes"),'Calc| Overheads Allocation'!C$9,'Calc| Project Costs'!V281,'Input| Projects'!$Y281),IF('Input| Overheads'!$C$42="DNSP defined",SUMPRODUCT(--('Input| Projects'!$AD281="Yes"),'Calc| Overheads Allocation'!C$62,'Input| Projects'!$AG281),""))),"")</f>
        <v>0</v>
      </c>
      <c r="AU281" s="186">
        <f>IFERROR(IF('Input| Overheads'!$C$42="Direct costs",SUMPRODUCT(--('Input| Projects'!$AD281="Yes"),'Calc| Overheads Allocation'!D$9,'Calc| Project Costs'!W281),IF('Input| Overheads'!$C$42="Internal labour",SUMPRODUCT(--('Input| Projects'!$AD281="Yes"),'Calc| Overheads Allocation'!D$9,'Calc| Project Costs'!W281,'Input| Projects'!$Y281),IF('Input| Overheads'!$C$42="DNSP defined",SUMPRODUCT(--('Input| Projects'!$AD281="Yes"),'Calc| Overheads Allocation'!D$62,'Input| Projects'!$AG281),""))),"")</f>
        <v>0</v>
      </c>
      <c r="AV281" s="186">
        <f>IFERROR(IF('Input| Overheads'!$C$42="Direct costs",SUMPRODUCT(--('Input| Projects'!$AD281="Yes"),'Calc| Overheads Allocation'!E$9,'Calc| Project Costs'!X281),IF('Input| Overheads'!$C$42="Internal labour",SUMPRODUCT(--('Input| Projects'!$AD281="Yes"),'Calc| Overheads Allocation'!E$9,'Calc| Project Costs'!X281,'Input| Projects'!$Y281),IF('Input| Overheads'!$C$42="DNSP defined",SUMPRODUCT(--('Input| Projects'!$AD281="Yes"),'Calc| Overheads Allocation'!E$62,'Input| Projects'!$AG281),""))),"")</f>
        <v>0</v>
      </c>
      <c r="AW281" s="186">
        <f>IFERROR(IF('Input| Overheads'!$C$42="Direct costs",SUMPRODUCT(--('Input| Projects'!$AD281="Yes"),'Calc| Overheads Allocation'!F$9,'Calc| Project Costs'!Y281),IF('Input| Overheads'!$C$42="Internal labour",SUMPRODUCT(--('Input| Projects'!$AD281="Yes"),'Calc| Overheads Allocation'!F$9,'Calc| Project Costs'!Y281,'Input| Projects'!$Y281),IF('Input| Overheads'!$C$42="DNSP defined",SUMPRODUCT(--('Input| Projects'!$AD281="Yes"),'Calc| Overheads Allocation'!F$62,'Input| Projects'!$AG281),""))),"")</f>
        <v>0</v>
      </c>
      <c r="AX281" s="186">
        <f>IFERROR(IF('Input| Overheads'!$C$42="Direct costs",SUMPRODUCT(--('Input| Projects'!$AD281="Yes"),'Calc| Overheads Allocation'!G$9,'Calc| Project Costs'!Z281),IF('Input| Overheads'!$C$42="Internal labour",SUMPRODUCT(--('Input| Projects'!$AD281="Yes"),'Calc| Overheads Allocation'!G$9,'Calc| Project Costs'!Z281,'Input| Projects'!$Y281),IF('Input| Overheads'!$C$42="DNSP defined",SUMPRODUCT(--('Input| Projects'!$AD281="Yes"),'Calc| Overheads Allocation'!G$62,'Input| Projects'!$AG281),""))),"")</f>
        <v>0</v>
      </c>
      <c r="AY281" s="186">
        <f>IFERROR(IF('Input| Overheads'!$C$42="Direct costs",SUMPRODUCT(--('Input| Projects'!$AD281="Yes"),'Calc| Overheads Allocation'!H$9,'Calc| Project Costs'!AA281),IF('Input| Overheads'!$C$42="Internal labour",SUMPRODUCT(--('Input| Projects'!$AD281="Yes"),'Calc| Overheads Allocation'!H$9,'Calc| Project Costs'!AA281,'Input| Projects'!$Y281),IF('Input| Overheads'!$C$42="DNSP defined",SUMPRODUCT(--('Input| Projects'!$AD281="Yes"),'Calc| Overheads Allocation'!H$62,'Input| Projects'!$AG281),""))),"")</f>
        <v>0</v>
      </c>
      <c r="AZ281" s="186">
        <f>IFERROR(IF('Input| Overheads'!$C$42="Direct costs",SUMPRODUCT(--('Input| Projects'!$AD281="Yes"),'Calc| Overheads Allocation'!I$9,'Calc| Project Costs'!AB281),IF('Input| Overheads'!$C$42="Internal labour",SUMPRODUCT(--('Input| Projects'!$AD281="Yes"),'Calc| Overheads Allocation'!I$9,'Calc| Project Costs'!AB281,'Input| Projects'!$Y281),IF('Input| Overheads'!$C$42="DNSP defined",SUMPRODUCT(--('Input| Projects'!$AD281="Yes"),'Calc| Overheads Allocation'!I$62,'Input| Projects'!$AG281),""))),"")</f>
        <v>0</v>
      </c>
      <c r="BA281" s="106"/>
      <c r="BB281" s="186">
        <f t="shared" si="158"/>
        <v>113.50740000000002</v>
      </c>
      <c r="BC281" s="186">
        <f t="shared" si="159"/>
        <v>0</v>
      </c>
      <c r="BD281" s="186">
        <f t="shared" si="160"/>
        <v>0</v>
      </c>
      <c r="BE281" s="186">
        <f t="shared" si="137"/>
        <v>0</v>
      </c>
      <c r="BF281" s="186">
        <f t="shared" si="138"/>
        <v>0</v>
      </c>
      <c r="BG281" s="186">
        <f t="shared" si="139"/>
        <v>0</v>
      </c>
      <c r="BH281" s="186">
        <f t="shared" si="140"/>
        <v>0</v>
      </c>
      <c r="BI281" s="97"/>
      <c r="BJ281" s="186">
        <f t="shared" si="141"/>
        <v>0</v>
      </c>
      <c r="BK281" s="186" t="str">
        <f t="shared" si="142"/>
        <v/>
      </c>
      <c r="BL281" s="186" t="str">
        <f t="shared" si="143"/>
        <v/>
      </c>
      <c r="BM281" s="186" t="str">
        <f t="shared" si="144"/>
        <v/>
      </c>
      <c r="BN281" s="186" t="str">
        <f t="shared" si="145"/>
        <v/>
      </c>
      <c r="BO281" s="186" t="str">
        <f t="shared" si="146"/>
        <v/>
      </c>
      <c r="BP281" s="186" t="str">
        <f t="shared" si="147"/>
        <v/>
      </c>
      <c r="BQ281" s="97"/>
      <c r="BR281" s="186">
        <f t="shared" si="148"/>
        <v>4514.2269000000006</v>
      </c>
      <c r="BS281" s="186">
        <f t="shared" si="149"/>
        <v>0</v>
      </c>
      <c r="BT281" s="222">
        <f t="shared" si="150"/>
        <v>0</v>
      </c>
      <c r="BU281" s="222">
        <f t="shared" si="151"/>
        <v>0</v>
      </c>
      <c r="BV281" s="222">
        <f t="shared" si="152"/>
        <v>0</v>
      </c>
      <c r="BW281" s="222">
        <f t="shared" si="153"/>
        <v>0</v>
      </c>
      <c r="BX281" s="222">
        <f t="shared" si="154"/>
        <v>0</v>
      </c>
      <c r="BY281" s="106"/>
      <c r="BZ281" s="197">
        <f>IF(SUMIF('Input| Projects'!$AS$8:$CP$8,"Dx",'Input| Projects'!$AS281:$CP281)=0,"",SUMIF('Input| Projects'!$AS$8:$CP$8,"Dx",'Input| Projects'!$AS281:$CP281))</f>
        <v>0.61563821038769673</v>
      </c>
      <c r="CA281" s="197">
        <f>IF(SUMIF('Input| Projects'!$AS$8:$CP$8,"Tx",'Input| Projects'!$AS281:$CP281)=0,"",SUMIF('Input| Projects'!$AS$8:$CP$8,"Tx",'Input| Projects'!$AS281:$CP281))</f>
        <v>0.38436178961230327</v>
      </c>
      <c r="CB281" s="150" t="str">
        <f t="shared" si="161"/>
        <v/>
      </c>
    </row>
    <row r="282" spans="2:80" x14ac:dyDescent="0.2">
      <c r="B282" s="201">
        <f>IFERROR('Input| Projects'!B282,"")</f>
        <v>273</v>
      </c>
      <c r="C282" s="42" t="str">
        <f>IFERROR(IF('Input| Projects'!C282="","",'Input| Projects'!C282),"")</f>
        <v>Replace Earthing - TM OH Feeders</v>
      </c>
      <c r="D282" s="42" t="str">
        <f>IFERROR(IF('Input| Projects'!D282="","",'Input| Projects'!D282),"")</f>
        <v>REP_05.02.03</v>
      </c>
      <c r="E282" s="104"/>
      <c r="F282" s="190">
        <f>IFERROR('Input| Projects'!I282*'Input| Escalations'!$K$19,"")</f>
        <v>262.56103999999999</v>
      </c>
      <c r="G282" s="190">
        <f>IFERROR('Input| Projects'!J282*'Input| Escalations'!$K$19,"")</f>
        <v>0</v>
      </c>
      <c r="H282" s="190">
        <f>IFERROR('Input| Projects'!K282*'Input| Escalations'!$K$19,"")</f>
        <v>0</v>
      </c>
      <c r="I282" s="190">
        <f>IFERROR('Input| Projects'!L282*'Input| Escalations'!$K$19,"")</f>
        <v>0</v>
      </c>
      <c r="J282" s="190">
        <f>IFERROR('Input| Projects'!M282*'Input| Escalations'!$K$19,"")</f>
        <v>0</v>
      </c>
      <c r="K282" s="190">
        <f>IFERROR('Input| Projects'!N282*'Input| Escalations'!$K$19,"")</f>
        <v>0</v>
      </c>
      <c r="L282" s="190">
        <f>IFERROR('Input| Projects'!O282*'Input| Escalations'!$K$19,"")</f>
        <v>0</v>
      </c>
      <c r="M282" s="150" t="str">
        <f>IF(ABS(SUM(F282:L282)-(SUM('Input| Projects'!I282:O282)*'Input| Escalations'!$K$19))&lt;0.0000001,"",1)</f>
        <v/>
      </c>
      <c r="N282" s="192">
        <f>'Input| Projects'!$Y282*INDEX('Input| Escalations'!$H$33:$N$33,MATCH('Calc| Project Costs'!N$9,'Input| Escalations'!$H$23:$N$23,0))+'Input| Projects'!$Z282*INDEX('Input| Escalations'!$H$34:$N$34,MATCH('Calc| Project Costs'!N$9,'Input| Escalations'!$H$23:$N$23,0))+'Input| Projects'!$AA282*INDEX('Input| Escalations'!$H$35:$N$35,MATCH('Calc| Project Costs'!N$9,'Input| Escalations'!$H$23:$N$23,0))+1</f>
        <v>1</v>
      </c>
      <c r="O282" s="192">
        <f>'Input| Projects'!$Y282*INDEX('Input| Escalations'!$H$33:$N$33,MATCH('Calc| Project Costs'!O$9,'Input| Escalations'!$H$23:$N$23,0))+'Input| Projects'!$Z282*INDEX('Input| Escalations'!$H$34:$N$34,MATCH('Calc| Project Costs'!O$9,'Input| Escalations'!$H$23:$N$23,0))+'Input| Projects'!$AA282*INDEX('Input| Escalations'!$H$35:$N$35,MATCH('Calc| Project Costs'!O$9,'Input| Escalations'!$H$23:$N$23,0))+1</f>
        <v>1</v>
      </c>
      <c r="P282" s="192">
        <f>'Input| Projects'!$Y282*INDEX('Input| Escalations'!$H$33:$N$33,MATCH('Calc| Project Costs'!P$9,'Input| Escalations'!$H$23:$N$23,0))+'Input| Projects'!$Z282*INDEX('Input| Escalations'!$H$34:$N$34,MATCH('Calc| Project Costs'!P$9,'Input| Escalations'!$H$23:$N$23,0))+'Input| Projects'!$AA282*INDEX('Input| Escalations'!$H$35:$N$35,MATCH('Calc| Project Costs'!P$9,'Input| Escalations'!$H$23:$N$23,0))+1</f>
        <v>1</v>
      </c>
      <c r="Q282" s="192">
        <f>'Input| Projects'!$Y282*INDEX('Input| Escalations'!$H$33:$N$33,MATCH('Calc| Project Costs'!Q$9,'Input| Escalations'!$H$23:$N$23,0))+'Input| Projects'!$Z282*INDEX('Input| Escalations'!$H$34:$N$34,MATCH('Calc| Project Costs'!Q$9,'Input| Escalations'!$H$23:$N$23,0))+'Input| Projects'!$AA282*INDEX('Input| Escalations'!$H$35:$N$35,MATCH('Calc| Project Costs'!Q$9,'Input| Escalations'!$H$23:$N$23,0))+1</f>
        <v>1</v>
      </c>
      <c r="R282" s="192">
        <f>'Input| Projects'!$Y282*INDEX('Input| Escalations'!$H$33:$N$33,MATCH('Calc| Project Costs'!R$9,'Input| Escalations'!$H$23:$N$23,0))+'Input| Projects'!$Z282*INDEX('Input| Escalations'!$H$34:$N$34,MATCH('Calc| Project Costs'!R$9,'Input| Escalations'!$H$23:$N$23,0))+'Input| Projects'!$AA282*INDEX('Input| Escalations'!$H$35:$N$35,MATCH('Calc| Project Costs'!R$9,'Input| Escalations'!$H$23:$N$23,0))+1</f>
        <v>1</v>
      </c>
      <c r="S282" s="192">
        <f>'Input| Projects'!$Y282*INDEX('Input| Escalations'!$H$33:$N$33,MATCH('Calc| Project Costs'!S$9,'Input| Escalations'!$H$23:$N$23,0))+'Input| Projects'!$Z282*INDEX('Input| Escalations'!$H$34:$N$34,MATCH('Calc| Project Costs'!S$9,'Input| Escalations'!$H$23:$N$23,0))+'Input| Projects'!$AA282*INDEX('Input| Escalations'!$H$35:$N$35,MATCH('Calc| Project Costs'!S$9,'Input| Escalations'!$H$23:$N$23,0))+1</f>
        <v>1</v>
      </c>
      <c r="T282" s="192">
        <f>'Input| Projects'!$Y282*INDEX('Input| Escalations'!$H$33:$N$33,MATCH('Calc| Project Costs'!T$9,'Input| Escalations'!$H$23:$N$23,0))+'Input| Projects'!$Z282*INDEX('Input| Escalations'!$H$34:$N$34,MATCH('Calc| Project Costs'!T$9,'Input| Escalations'!$H$23:$N$23,0))+'Input| Projects'!$AA282*INDEX('Input| Escalations'!$H$35:$N$35,MATCH('Calc| Project Costs'!T$9,'Input| Escalations'!$H$23:$N$23,0))+1</f>
        <v>1</v>
      </c>
      <c r="U282" s="106"/>
      <c r="V282" s="186">
        <f t="shared" si="155"/>
        <v>262.56103999999999</v>
      </c>
      <c r="W282" s="186">
        <f t="shared" si="156"/>
        <v>0</v>
      </c>
      <c r="X282" s="186">
        <f t="shared" si="157"/>
        <v>0</v>
      </c>
      <c r="Y282" s="186">
        <f t="shared" si="133"/>
        <v>0</v>
      </c>
      <c r="Z282" s="186">
        <f t="shared" si="134"/>
        <v>0</v>
      </c>
      <c r="AA282" s="186">
        <f t="shared" si="135"/>
        <v>0</v>
      </c>
      <c r="AB282" s="186">
        <f t="shared" si="136"/>
        <v>0</v>
      </c>
      <c r="AC282" s="106"/>
      <c r="AD282" s="186">
        <f>'Input| Projects'!Q282*N282*'Input| Escalations'!$K$19</f>
        <v>0</v>
      </c>
      <c r="AE282" s="186">
        <f>'Input| Projects'!R282*O282*'Input| Escalations'!$K$19</f>
        <v>0</v>
      </c>
      <c r="AF282" s="186">
        <f>'Input| Projects'!S282*P282*'Input| Escalations'!$K$19</f>
        <v>0</v>
      </c>
      <c r="AG282" s="186">
        <f>'Input| Projects'!T282*Q282*'Input| Escalations'!$K$19</f>
        <v>0</v>
      </c>
      <c r="AH282" s="186">
        <f>'Input| Projects'!U282*R282*'Input| Escalations'!$K$19</f>
        <v>0</v>
      </c>
      <c r="AI282" s="186">
        <f>'Input| Projects'!V282*S282*'Input| Escalations'!$K$19</f>
        <v>0</v>
      </c>
      <c r="AJ282" s="186">
        <f>'Input| Projects'!W282*T282*'Input| Escalations'!$K$19</f>
        <v>0</v>
      </c>
      <c r="AK282" s="106"/>
      <c r="AL282" s="186">
        <f>IFERROR(IF('Input| Overheads'!$C$42="Direct costs",SUMPRODUCT(--('Input| Projects'!$AC282="Yes"),'Calc| Overheads Allocation'!C$8,'Calc| Project Costs'!V282),IF('Input| Overheads'!$C$42="Internal labour",SUMPRODUCT(--('Input| Projects'!$AC282="Yes"),'Calc| Overheads Allocation'!C$8,'Calc| Project Costs'!V282,'Input| Projects'!$Y282),IF('Input| Overheads'!$C$42="DNSP defined",SUMPRODUCT(--('Input| Projects'!$AC282="Yes"),'Calc| Overheads Allocation'!C$61,'Input| Projects'!$AF282),""))),"")</f>
        <v>124.69418</v>
      </c>
      <c r="AM282" s="186">
        <f>IFERROR(IF('Input| Overheads'!$C$42="Direct costs",SUMPRODUCT(--('Input| Projects'!$AC282="Yes"),'Calc| Overheads Allocation'!D$8,'Calc| Project Costs'!W282),IF('Input| Overheads'!$C$42="Internal labour",SUMPRODUCT(--('Input| Projects'!$AC282="Yes"),'Calc| Overheads Allocation'!D$8,'Calc| Project Costs'!W282,'Input| Projects'!$Y282),IF('Input| Overheads'!$C$42="DNSP defined",SUMPRODUCT(--('Input| Projects'!$AC282="Yes"),'Calc| Overheads Allocation'!D$61,'Input| Projects'!$AF282),""))),"")</f>
        <v>0</v>
      </c>
      <c r="AN282" s="186">
        <f>IFERROR(IF('Input| Overheads'!$C$42="Direct costs",SUMPRODUCT(--('Input| Projects'!$AC282="Yes"),'Calc| Overheads Allocation'!E$8,'Calc| Project Costs'!X282),IF('Input| Overheads'!$C$42="Internal labour",SUMPRODUCT(--('Input| Projects'!$AC282="Yes"),'Calc| Overheads Allocation'!E$8,'Calc| Project Costs'!X282,'Input| Projects'!$Y282),IF('Input| Overheads'!$C$42="DNSP defined",SUMPRODUCT(--('Input| Projects'!$AC282="Yes"),'Calc| Overheads Allocation'!E$61,'Input| Projects'!$AF282),""))),"")</f>
        <v>0</v>
      </c>
      <c r="AO282" s="186">
        <f>IFERROR(IF('Input| Overheads'!$C$42="Direct costs",SUMPRODUCT(--('Input| Projects'!$AC282="Yes"),'Calc| Overheads Allocation'!F$8,'Calc| Project Costs'!Y282),IF('Input| Overheads'!$C$42="Internal labour",SUMPRODUCT(--('Input| Projects'!$AC282="Yes"),'Calc| Overheads Allocation'!F$8,'Calc| Project Costs'!Y282,'Input| Projects'!$Y282),IF('Input| Overheads'!$C$42="DNSP defined",SUMPRODUCT(--('Input| Projects'!$AC282="Yes"),'Calc| Overheads Allocation'!F$61,'Input| Projects'!$AF282),""))),"")</f>
        <v>0</v>
      </c>
      <c r="AP282" s="186">
        <f>IFERROR(IF('Input| Overheads'!$C$42="Direct costs",SUMPRODUCT(--('Input| Projects'!$AC282="Yes"),'Calc| Overheads Allocation'!G$8,'Calc| Project Costs'!Z282),IF('Input| Overheads'!$C$42="Internal labour",SUMPRODUCT(--('Input| Projects'!$AC282="Yes"),'Calc| Overheads Allocation'!G$8,'Calc| Project Costs'!Z282,'Input| Projects'!$Y282),IF('Input| Overheads'!$C$42="DNSP defined",SUMPRODUCT(--('Input| Projects'!$AC282="Yes"),'Calc| Overheads Allocation'!G$61,'Input| Projects'!$AF282),""))),"")</f>
        <v>0</v>
      </c>
      <c r="AQ282" s="186">
        <f>IFERROR(IF('Input| Overheads'!$C$42="Direct costs",SUMPRODUCT(--('Input| Projects'!$AC282="Yes"),'Calc| Overheads Allocation'!H$8,'Calc| Project Costs'!AA282),IF('Input| Overheads'!$C$42="Internal labour",SUMPRODUCT(--('Input| Projects'!$AC282="Yes"),'Calc| Overheads Allocation'!H$8,'Calc| Project Costs'!AA282,'Input| Projects'!$Y282),IF('Input| Overheads'!$C$42="DNSP defined",SUMPRODUCT(--('Input| Projects'!$AC282="Yes"),'Calc| Overheads Allocation'!H$61,'Input| Projects'!$AF282),""))),"")</f>
        <v>0</v>
      </c>
      <c r="AR282" s="186">
        <f>IFERROR(IF('Input| Overheads'!$C$42="Direct costs",SUMPRODUCT(--('Input| Projects'!$AC282="Yes"),'Calc| Overheads Allocation'!I$8,'Calc| Project Costs'!AB282),IF('Input| Overheads'!$C$42="Internal labour",SUMPRODUCT(--('Input| Projects'!$AC282="Yes"),'Calc| Overheads Allocation'!I$8,'Calc| Project Costs'!AB282,'Input| Projects'!$Y282),IF('Input| Overheads'!$C$42="DNSP defined",SUMPRODUCT(--('Input| Projects'!$AC282="Yes"),'Calc| Overheads Allocation'!I$61,'Input| Projects'!$AF282),""))),"")</f>
        <v>0</v>
      </c>
      <c r="AS282" s="106"/>
      <c r="AT282" s="186">
        <f>IFERROR(IF('Input| Overheads'!$C$42="Direct costs",SUMPRODUCT(--('Input| Projects'!$AD282="Yes"),'Calc| Overheads Allocation'!C$9,'Calc| Project Costs'!V282),IF('Input| Overheads'!$C$42="Internal labour",SUMPRODUCT(--('Input| Projects'!$AD282="Yes"),'Calc| Overheads Allocation'!C$9,'Calc| Project Costs'!V282,'Input| Projects'!$Y282),IF('Input| Overheads'!$C$42="DNSP defined",SUMPRODUCT(--('Input| Projects'!$AD282="Yes"),'Calc| Overheads Allocation'!C$62,'Input| Projects'!$AG282),""))),"")</f>
        <v>0</v>
      </c>
      <c r="AU282" s="186">
        <f>IFERROR(IF('Input| Overheads'!$C$42="Direct costs",SUMPRODUCT(--('Input| Projects'!$AD282="Yes"),'Calc| Overheads Allocation'!D$9,'Calc| Project Costs'!W282),IF('Input| Overheads'!$C$42="Internal labour",SUMPRODUCT(--('Input| Projects'!$AD282="Yes"),'Calc| Overheads Allocation'!D$9,'Calc| Project Costs'!W282,'Input| Projects'!$Y282),IF('Input| Overheads'!$C$42="DNSP defined",SUMPRODUCT(--('Input| Projects'!$AD282="Yes"),'Calc| Overheads Allocation'!D$62,'Input| Projects'!$AG282),""))),"")</f>
        <v>0</v>
      </c>
      <c r="AV282" s="186">
        <f>IFERROR(IF('Input| Overheads'!$C$42="Direct costs",SUMPRODUCT(--('Input| Projects'!$AD282="Yes"),'Calc| Overheads Allocation'!E$9,'Calc| Project Costs'!X282),IF('Input| Overheads'!$C$42="Internal labour",SUMPRODUCT(--('Input| Projects'!$AD282="Yes"),'Calc| Overheads Allocation'!E$9,'Calc| Project Costs'!X282,'Input| Projects'!$Y282),IF('Input| Overheads'!$C$42="DNSP defined",SUMPRODUCT(--('Input| Projects'!$AD282="Yes"),'Calc| Overheads Allocation'!E$62,'Input| Projects'!$AG282),""))),"")</f>
        <v>0</v>
      </c>
      <c r="AW282" s="186">
        <f>IFERROR(IF('Input| Overheads'!$C$42="Direct costs",SUMPRODUCT(--('Input| Projects'!$AD282="Yes"),'Calc| Overheads Allocation'!F$9,'Calc| Project Costs'!Y282),IF('Input| Overheads'!$C$42="Internal labour",SUMPRODUCT(--('Input| Projects'!$AD282="Yes"),'Calc| Overheads Allocation'!F$9,'Calc| Project Costs'!Y282,'Input| Projects'!$Y282),IF('Input| Overheads'!$C$42="DNSP defined",SUMPRODUCT(--('Input| Projects'!$AD282="Yes"),'Calc| Overheads Allocation'!F$62,'Input| Projects'!$AG282),""))),"")</f>
        <v>0</v>
      </c>
      <c r="AX282" s="186">
        <f>IFERROR(IF('Input| Overheads'!$C$42="Direct costs",SUMPRODUCT(--('Input| Projects'!$AD282="Yes"),'Calc| Overheads Allocation'!G$9,'Calc| Project Costs'!Z282),IF('Input| Overheads'!$C$42="Internal labour",SUMPRODUCT(--('Input| Projects'!$AD282="Yes"),'Calc| Overheads Allocation'!G$9,'Calc| Project Costs'!Z282,'Input| Projects'!$Y282),IF('Input| Overheads'!$C$42="DNSP defined",SUMPRODUCT(--('Input| Projects'!$AD282="Yes"),'Calc| Overheads Allocation'!G$62,'Input| Projects'!$AG282),""))),"")</f>
        <v>0</v>
      </c>
      <c r="AY282" s="186">
        <f>IFERROR(IF('Input| Overheads'!$C$42="Direct costs",SUMPRODUCT(--('Input| Projects'!$AD282="Yes"),'Calc| Overheads Allocation'!H$9,'Calc| Project Costs'!AA282),IF('Input| Overheads'!$C$42="Internal labour",SUMPRODUCT(--('Input| Projects'!$AD282="Yes"),'Calc| Overheads Allocation'!H$9,'Calc| Project Costs'!AA282,'Input| Projects'!$Y282),IF('Input| Overheads'!$C$42="DNSP defined",SUMPRODUCT(--('Input| Projects'!$AD282="Yes"),'Calc| Overheads Allocation'!H$62,'Input| Projects'!$AG282),""))),"")</f>
        <v>0</v>
      </c>
      <c r="AZ282" s="186">
        <f>IFERROR(IF('Input| Overheads'!$C$42="Direct costs",SUMPRODUCT(--('Input| Projects'!$AD282="Yes"),'Calc| Overheads Allocation'!I$9,'Calc| Project Costs'!AB282),IF('Input| Overheads'!$C$42="Internal labour",SUMPRODUCT(--('Input| Projects'!$AD282="Yes"),'Calc| Overheads Allocation'!I$9,'Calc| Project Costs'!AB282,'Input| Projects'!$Y282),IF('Input| Overheads'!$C$42="DNSP defined",SUMPRODUCT(--('Input| Projects'!$AD282="Yes"),'Calc| Overheads Allocation'!I$62,'Input| Projects'!$AG282),""))),"")</f>
        <v>0</v>
      </c>
      <c r="BA282" s="106"/>
      <c r="BB282" s="186">
        <f t="shared" si="158"/>
        <v>124.69418</v>
      </c>
      <c r="BC282" s="186">
        <f t="shared" si="159"/>
        <v>0</v>
      </c>
      <c r="BD282" s="186">
        <f t="shared" si="160"/>
        <v>0</v>
      </c>
      <c r="BE282" s="186">
        <f t="shared" si="137"/>
        <v>0</v>
      </c>
      <c r="BF282" s="186">
        <f t="shared" si="138"/>
        <v>0</v>
      </c>
      <c r="BG282" s="186">
        <f t="shared" si="139"/>
        <v>0</v>
      </c>
      <c r="BH282" s="186">
        <f t="shared" si="140"/>
        <v>0</v>
      </c>
      <c r="BI282" s="97"/>
      <c r="BJ282" s="186">
        <f t="shared" si="141"/>
        <v>0</v>
      </c>
      <c r="BK282" s="186" t="str">
        <f t="shared" si="142"/>
        <v/>
      </c>
      <c r="BL282" s="186" t="str">
        <f t="shared" si="143"/>
        <v/>
      </c>
      <c r="BM282" s="186" t="str">
        <f t="shared" si="144"/>
        <v/>
      </c>
      <c r="BN282" s="186" t="str">
        <f t="shared" si="145"/>
        <v/>
      </c>
      <c r="BO282" s="186" t="str">
        <f t="shared" si="146"/>
        <v/>
      </c>
      <c r="BP282" s="186" t="str">
        <f t="shared" si="147"/>
        <v/>
      </c>
      <c r="BQ282" s="97"/>
      <c r="BR282" s="186">
        <f t="shared" si="148"/>
        <v>387.25522000000001</v>
      </c>
      <c r="BS282" s="186">
        <f t="shared" si="149"/>
        <v>0</v>
      </c>
      <c r="BT282" s="222">
        <f t="shared" si="150"/>
        <v>0</v>
      </c>
      <c r="BU282" s="222">
        <f t="shared" si="151"/>
        <v>0</v>
      </c>
      <c r="BV282" s="222">
        <f t="shared" si="152"/>
        <v>0</v>
      </c>
      <c r="BW282" s="222">
        <f t="shared" si="153"/>
        <v>0</v>
      </c>
      <c r="BX282" s="222">
        <f t="shared" si="154"/>
        <v>0</v>
      </c>
      <c r="BY282" s="106"/>
      <c r="BZ282" s="197">
        <f>IF(SUMIF('Input| Projects'!$AS$8:$CP$8,"Dx",'Input| Projects'!$AS282:$CP282)=0,"",SUMIF('Input| Projects'!$AS$8:$CP$8,"Dx",'Input| Projects'!$AS282:$CP282))</f>
        <v>0.43143971048343771</v>
      </c>
      <c r="CA282" s="197">
        <f>IF(SUMIF('Input| Projects'!$AS$8:$CP$8,"Tx",'Input| Projects'!$AS282:$CP282)=0,"",SUMIF('Input| Projects'!$AS$8:$CP$8,"Tx",'Input| Projects'!$AS282:$CP282))</f>
        <v>0.56856028951656223</v>
      </c>
      <c r="CB282" s="150" t="str">
        <f t="shared" si="161"/>
        <v/>
      </c>
    </row>
    <row r="283" spans="2:80" x14ac:dyDescent="0.2">
      <c r="B283" s="201">
        <f>IFERROR('Input| Projects'!B283,"")</f>
        <v>274</v>
      </c>
      <c r="C283" s="42" t="str">
        <f>IFERROR(IF('Input| Projects'!C283="","",'Input| Projects'!C283),"")</f>
        <v>Replace Overhead ABS - Reactive</v>
      </c>
      <c r="D283" s="42" t="str">
        <f>IFERROR(IF('Input| Projects'!D283="","",'Input| Projects'!D283),"")</f>
        <v>REP_05.02.04</v>
      </c>
      <c r="E283" s="104"/>
      <c r="F283" s="190">
        <f>IFERROR('Input| Projects'!I283*'Input| Escalations'!$K$19,"")</f>
        <v>115.58876999999998</v>
      </c>
      <c r="G283" s="190">
        <f>IFERROR('Input| Projects'!J283*'Input| Escalations'!$K$19,"")</f>
        <v>0</v>
      </c>
      <c r="H283" s="190">
        <f>IFERROR('Input| Projects'!K283*'Input| Escalations'!$K$19,"")</f>
        <v>0</v>
      </c>
      <c r="I283" s="190">
        <f>IFERROR('Input| Projects'!L283*'Input| Escalations'!$K$19,"")</f>
        <v>0</v>
      </c>
      <c r="J283" s="190">
        <f>IFERROR('Input| Projects'!M283*'Input| Escalations'!$K$19,"")</f>
        <v>0</v>
      </c>
      <c r="K283" s="190">
        <f>IFERROR('Input| Projects'!N283*'Input| Escalations'!$K$19,"")</f>
        <v>0</v>
      </c>
      <c r="L283" s="190">
        <f>IFERROR('Input| Projects'!O283*'Input| Escalations'!$K$19,"")</f>
        <v>0</v>
      </c>
      <c r="M283" s="150" t="str">
        <f>IF(ABS(SUM(F283:L283)-(SUM('Input| Projects'!I283:O283)*'Input| Escalations'!$K$19))&lt;0.0000001,"",1)</f>
        <v/>
      </c>
      <c r="N283" s="192">
        <f>'Input| Projects'!$Y283*INDEX('Input| Escalations'!$H$33:$N$33,MATCH('Calc| Project Costs'!N$9,'Input| Escalations'!$H$23:$N$23,0))+'Input| Projects'!$Z283*INDEX('Input| Escalations'!$H$34:$N$34,MATCH('Calc| Project Costs'!N$9,'Input| Escalations'!$H$23:$N$23,0))+'Input| Projects'!$AA283*INDEX('Input| Escalations'!$H$35:$N$35,MATCH('Calc| Project Costs'!N$9,'Input| Escalations'!$H$23:$N$23,0))+1</f>
        <v>1</v>
      </c>
      <c r="O283" s="192">
        <f>'Input| Projects'!$Y283*INDEX('Input| Escalations'!$H$33:$N$33,MATCH('Calc| Project Costs'!O$9,'Input| Escalations'!$H$23:$N$23,0))+'Input| Projects'!$Z283*INDEX('Input| Escalations'!$H$34:$N$34,MATCH('Calc| Project Costs'!O$9,'Input| Escalations'!$H$23:$N$23,0))+'Input| Projects'!$AA283*INDEX('Input| Escalations'!$H$35:$N$35,MATCH('Calc| Project Costs'!O$9,'Input| Escalations'!$H$23:$N$23,0))+1</f>
        <v>1</v>
      </c>
      <c r="P283" s="192">
        <f>'Input| Projects'!$Y283*INDEX('Input| Escalations'!$H$33:$N$33,MATCH('Calc| Project Costs'!P$9,'Input| Escalations'!$H$23:$N$23,0))+'Input| Projects'!$Z283*INDEX('Input| Escalations'!$H$34:$N$34,MATCH('Calc| Project Costs'!P$9,'Input| Escalations'!$H$23:$N$23,0))+'Input| Projects'!$AA283*INDEX('Input| Escalations'!$H$35:$N$35,MATCH('Calc| Project Costs'!P$9,'Input| Escalations'!$H$23:$N$23,0))+1</f>
        <v>1</v>
      </c>
      <c r="Q283" s="192">
        <f>'Input| Projects'!$Y283*INDEX('Input| Escalations'!$H$33:$N$33,MATCH('Calc| Project Costs'!Q$9,'Input| Escalations'!$H$23:$N$23,0))+'Input| Projects'!$Z283*INDEX('Input| Escalations'!$H$34:$N$34,MATCH('Calc| Project Costs'!Q$9,'Input| Escalations'!$H$23:$N$23,0))+'Input| Projects'!$AA283*INDEX('Input| Escalations'!$H$35:$N$35,MATCH('Calc| Project Costs'!Q$9,'Input| Escalations'!$H$23:$N$23,0))+1</f>
        <v>1</v>
      </c>
      <c r="R283" s="192">
        <f>'Input| Projects'!$Y283*INDEX('Input| Escalations'!$H$33:$N$33,MATCH('Calc| Project Costs'!R$9,'Input| Escalations'!$H$23:$N$23,0))+'Input| Projects'!$Z283*INDEX('Input| Escalations'!$H$34:$N$34,MATCH('Calc| Project Costs'!R$9,'Input| Escalations'!$H$23:$N$23,0))+'Input| Projects'!$AA283*INDEX('Input| Escalations'!$H$35:$N$35,MATCH('Calc| Project Costs'!R$9,'Input| Escalations'!$H$23:$N$23,0))+1</f>
        <v>1</v>
      </c>
      <c r="S283" s="192">
        <f>'Input| Projects'!$Y283*INDEX('Input| Escalations'!$H$33:$N$33,MATCH('Calc| Project Costs'!S$9,'Input| Escalations'!$H$23:$N$23,0))+'Input| Projects'!$Z283*INDEX('Input| Escalations'!$H$34:$N$34,MATCH('Calc| Project Costs'!S$9,'Input| Escalations'!$H$23:$N$23,0))+'Input| Projects'!$AA283*INDEX('Input| Escalations'!$H$35:$N$35,MATCH('Calc| Project Costs'!S$9,'Input| Escalations'!$H$23:$N$23,0))+1</f>
        <v>1</v>
      </c>
      <c r="T283" s="192">
        <f>'Input| Projects'!$Y283*INDEX('Input| Escalations'!$H$33:$N$33,MATCH('Calc| Project Costs'!T$9,'Input| Escalations'!$H$23:$N$23,0))+'Input| Projects'!$Z283*INDEX('Input| Escalations'!$H$34:$N$34,MATCH('Calc| Project Costs'!T$9,'Input| Escalations'!$H$23:$N$23,0))+'Input| Projects'!$AA283*INDEX('Input| Escalations'!$H$35:$N$35,MATCH('Calc| Project Costs'!T$9,'Input| Escalations'!$H$23:$N$23,0))+1</f>
        <v>1</v>
      </c>
      <c r="U283" s="106"/>
      <c r="V283" s="186">
        <f t="shared" si="155"/>
        <v>115.58876999999998</v>
      </c>
      <c r="W283" s="186">
        <f t="shared" si="156"/>
        <v>0</v>
      </c>
      <c r="X283" s="186">
        <f t="shared" si="157"/>
        <v>0</v>
      </c>
      <c r="Y283" s="186">
        <f t="shared" si="133"/>
        <v>0</v>
      </c>
      <c r="Z283" s="186">
        <f t="shared" si="134"/>
        <v>0</v>
      </c>
      <c r="AA283" s="186">
        <f t="shared" si="135"/>
        <v>0</v>
      </c>
      <c r="AB283" s="186">
        <f t="shared" si="136"/>
        <v>0</v>
      </c>
      <c r="AC283" s="106"/>
      <c r="AD283" s="186">
        <f>'Input| Projects'!Q283*N283*'Input| Escalations'!$K$19</f>
        <v>0</v>
      </c>
      <c r="AE283" s="186">
        <f>'Input| Projects'!R283*O283*'Input| Escalations'!$K$19</f>
        <v>0</v>
      </c>
      <c r="AF283" s="186">
        <f>'Input| Projects'!S283*P283*'Input| Escalations'!$K$19</f>
        <v>0</v>
      </c>
      <c r="AG283" s="186">
        <f>'Input| Projects'!T283*Q283*'Input| Escalations'!$K$19</f>
        <v>0</v>
      </c>
      <c r="AH283" s="186">
        <f>'Input| Projects'!U283*R283*'Input| Escalations'!$K$19</f>
        <v>0</v>
      </c>
      <c r="AI283" s="186">
        <f>'Input| Projects'!V283*S283*'Input| Escalations'!$K$19</f>
        <v>0</v>
      </c>
      <c r="AJ283" s="186">
        <f>'Input| Projects'!W283*T283*'Input| Escalations'!$K$19</f>
        <v>0</v>
      </c>
      <c r="AK283" s="106"/>
      <c r="AL283" s="186">
        <f>IFERROR(IF('Input| Overheads'!$C$42="Direct costs",SUMPRODUCT(--('Input| Projects'!$AC283="Yes"),'Calc| Overheads Allocation'!C$8,'Calc| Project Costs'!V283),IF('Input| Overheads'!$C$42="Internal labour",SUMPRODUCT(--('Input| Projects'!$AC283="Yes"),'Calc| Overheads Allocation'!C$8,'Calc| Project Costs'!V283,'Input| Projects'!$Y283),IF('Input| Overheads'!$C$42="DNSP defined",SUMPRODUCT(--('Input| Projects'!$AC283="Yes"),'Calc| Overheads Allocation'!C$61,'Input| Projects'!$AF283),""))),"")</f>
        <v>61.459760000000003</v>
      </c>
      <c r="AM283" s="186">
        <f>IFERROR(IF('Input| Overheads'!$C$42="Direct costs",SUMPRODUCT(--('Input| Projects'!$AC283="Yes"),'Calc| Overheads Allocation'!D$8,'Calc| Project Costs'!W283),IF('Input| Overheads'!$C$42="Internal labour",SUMPRODUCT(--('Input| Projects'!$AC283="Yes"),'Calc| Overheads Allocation'!D$8,'Calc| Project Costs'!W283,'Input| Projects'!$Y283),IF('Input| Overheads'!$C$42="DNSP defined",SUMPRODUCT(--('Input| Projects'!$AC283="Yes"),'Calc| Overheads Allocation'!D$61,'Input| Projects'!$AF283),""))),"")</f>
        <v>0</v>
      </c>
      <c r="AN283" s="186">
        <f>IFERROR(IF('Input| Overheads'!$C$42="Direct costs",SUMPRODUCT(--('Input| Projects'!$AC283="Yes"),'Calc| Overheads Allocation'!E$8,'Calc| Project Costs'!X283),IF('Input| Overheads'!$C$42="Internal labour",SUMPRODUCT(--('Input| Projects'!$AC283="Yes"),'Calc| Overheads Allocation'!E$8,'Calc| Project Costs'!X283,'Input| Projects'!$Y283),IF('Input| Overheads'!$C$42="DNSP defined",SUMPRODUCT(--('Input| Projects'!$AC283="Yes"),'Calc| Overheads Allocation'!E$61,'Input| Projects'!$AF283),""))),"")</f>
        <v>0</v>
      </c>
      <c r="AO283" s="186">
        <f>IFERROR(IF('Input| Overheads'!$C$42="Direct costs",SUMPRODUCT(--('Input| Projects'!$AC283="Yes"),'Calc| Overheads Allocation'!F$8,'Calc| Project Costs'!Y283),IF('Input| Overheads'!$C$42="Internal labour",SUMPRODUCT(--('Input| Projects'!$AC283="Yes"),'Calc| Overheads Allocation'!F$8,'Calc| Project Costs'!Y283,'Input| Projects'!$Y283),IF('Input| Overheads'!$C$42="DNSP defined",SUMPRODUCT(--('Input| Projects'!$AC283="Yes"),'Calc| Overheads Allocation'!F$61,'Input| Projects'!$AF283),""))),"")</f>
        <v>0</v>
      </c>
      <c r="AP283" s="186">
        <f>IFERROR(IF('Input| Overheads'!$C$42="Direct costs",SUMPRODUCT(--('Input| Projects'!$AC283="Yes"),'Calc| Overheads Allocation'!G$8,'Calc| Project Costs'!Z283),IF('Input| Overheads'!$C$42="Internal labour",SUMPRODUCT(--('Input| Projects'!$AC283="Yes"),'Calc| Overheads Allocation'!G$8,'Calc| Project Costs'!Z283,'Input| Projects'!$Y283),IF('Input| Overheads'!$C$42="DNSP defined",SUMPRODUCT(--('Input| Projects'!$AC283="Yes"),'Calc| Overheads Allocation'!G$61,'Input| Projects'!$AF283),""))),"")</f>
        <v>0</v>
      </c>
      <c r="AQ283" s="186">
        <f>IFERROR(IF('Input| Overheads'!$C$42="Direct costs",SUMPRODUCT(--('Input| Projects'!$AC283="Yes"),'Calc| Overheads Allocation'!H$8,'Calc| Project Costs'!AA283),IF('Input| Overheads'!$C$42="Internal labour",SUMPRODUCT(--('Input| Projects'!$AC283="Yes"),'Calc| Overheads Allocation'!H$8,'Calc| Project Costs'!AA283,'Input| Projects'!$Y283),IF('Input| Overheads'!$C$42="DNSP defined",SUMPRODUCT(--('Input| Projects'!$AC283="Yes"),'Calc| Overheads Allocation'!H$61,'Input| Projects'!$AF283),""))),"")</f>
        <v>0</v>
      </c>
      <c r="AR283" s="186">
        <f>IFERROR(IF('Input| Overheads'!$C$42="Direct costs",SUMPRODUCT(--('Input| Projects'!$AC283="Yes"),'Calc| Overheads Allocation'!I$8,'Calc| Project Costs'!AB283),IF('Input| Overheads'!$C$42="Internal labour",SUMPRODUCT(--('Input| Projects'!$AC283="Yes"),'Calc| Overheads Allocation'!I$8,'Calc| Project Costs'!AB283,'Input| Projects'!$Y283),IF('Input| Overheads'!$C$42="DNSP defined",SUMPRODUCT(--('Input| Projects'!$AC283="Yes"),'Calc| Overheads Allocation'!I$61,'Input| Projects'!$AF283),""))),"")</f>
        <v>0</v>
      </c>
      <c r="AS283" s="106"/>
      <c r="AT283" s="186">
        <f>IFERROR(IF('Input| Overheads'!$C$42="Direct costs",SUMPRODUCT(--('Input| Projects'!$AD283="Yes"),'Calc| Overheads Allocation'!C$9,'Calc| Project Costs'!V283),IF('Input| Overheads'!$C$42="Internal labour",SUMPRODUCT(--('Input| Projects'!$AD283="Yes"),'Calc| Overheads Allocation'!C$9,'Calc| Project Costs'!V283,'Input| Projects'!$Y283),IF('Input| Overheads'!$C$42="DNSP defined",SUMPRODUCT(--('Input| Projects'!$AD283="Yes"),'Calc| Overheads Allocation'!C$62,'Input| Projects'!$AG283),""))),"")</f>
        <v>0</v>
      </c>
      <c r="AU283" s="186">
        <f>IFERROR(IF('Input| Overheads'!$C$42="Direct costs",SUMPRODUCT(--('Input| Projects'!$AD283="Yes"),'Calc| Overheads Allocation'!D$9,'Calc| Project Costs'!W283),IF('Input| Overheads'!$C$42="Internal labour",SUMPRODUCT(--('Input| Projects'!$AD283="Yes"),'Calc| Overheads Allocation'!D$9,'Calc| Project Costs'!W283,'Input| Projects'!$Y283),IF('Input| Overheads'!$C$42="DNSP defined",SUMPRODUCT(--('Input| Projects'!$AD283="Yes"),'Calc| Overheads Allocation'!D$62,'Input| Projects'!$AG283),""))),"")</f>
        <v>0</v>
      </c>
      <c r="AV283" s="186">
        <f>IFERROR(IF('Input| Overheads'!$C$42="Direct costs",SUMPRODUCT(--('Input| Projects'!$AD283="Yes"),'Calc| Overheads Allocation'!E$9,'Calc| Project Costs'!X283),IF('Input| Overheads'!$C$42="Internal labour",SUMPRODUCT(--('Input| Projects'!$AD283="Yes"),'Calc| Overheads Allocation'!E$9,'Calc| Project Costs'!X283,'Input| Projects'!$Y283),IF('Input| Overheads'!$C$42="DNSP defined",SUMPRODUCT(--('Input| Projects'!$AD283="Yes"),'Calc| Overheads Allocation'!E$62,'Input| Projects'!$AG283),""))),"")</f>
        <v>0</v>
      </c>
      <c r="AW283" s="186">
        <f>IFERROR(IF('Input| Overheads'!$C$42="Direct costs",SUMPRODUCT(--('Input| Projects'!$AD283="Yes"),'Calc| Overheads Allocation'!F$9,'Calc| Project Costs'!Y283),IF('Input| Overheads'!$C$42="Internal labour",SUMPRODUCT(--('Input| Projects'!$AD283="Yes"),'Calc| Overheads Allocation'!F$9,'Calc| Project Costs'!Y283,'Input| Projects'!$Y283),IF('Input| Overheads'!$C$42="DNSP defined",SUMPRODUCT(--('Input| Projects'!$AD283="Yes"),'Calc| Overheads Allocation'!F$62,'Input| Projects'!$AG283),""))),"")</f>
        <v>0</v>
      </c>
      <c r="AX283" s="186">
        <f>IFERROR(IF('Input| Overheads'!$C$42="Direct costs",SUMPRODUCT(--('Input| Projects'!$AD283="Yes"),'Calc| Overheads Allocation'!G$9,'Calc| Project Costs'!Z283),IF('Input| Overheads'!$C$42="Internal labour",SUMPRODUCT(--('Input| Projects'!$AD283="Yes"),'Calc| Overheads Allocation'!G$9,'Calc| Project Costs'!Z283,'Input| Projects'!$Y283),IF('Input| Overheads'!$C$42="DNSP defined",SUMPRODUCT(--('Input| Projects'!$AD283="Yes"),'Calc| Overheads Allocation'!G$62,'Input| Projects'!$AG283),""))),"")</f>
        <v>0</v>
      </c>
      <c r="AY283" s="186">
        <f>IFERROR(IF('Input| Overheads'!$C$42="Direct costs",SUMPRODUCT(--('Input| Projects'!$AD283="Yes"),'Calc| Overheads Allocation'!H$9,'Calc| Project Costs'!AA283),IF('Input| Overheads'!$C$42="Internal labour",SUMPRODUCT(--('Input| Projects'!$AD283="Yes"),'Calc| Overheads Allocation'!H$9,'Calc| Project Costs'!AA283,'Input| Projects'!$Y283),IF('Input| Overheads'!$C$42="DNSP defined",SUMPRODUCT(--('Input| Projects'!$AD283="Yes"),'Calc| Overheads Allocation'!H$62,'Input| Projects'!$AG283),""))),"")</f>
        <v>0</v>
      </c>
      <c r="AZ283" s="186">
        <f>IFERROR(IF('Input| Overheads'!$C$42="Direct costs",SUMPRODUCT(--('Input| Projects'!$AD283="Yes"),'Calc| Overheads Allocation'!I$9,'Calc| Project Costs'!AB283),IF('Input| Overheads'!$C$42="Internal labour",SUMPRODUCT(--('Input| Projects'!$AD283="Yes"),'Calc| Overheads Allocation'!I$9,'Calc| Project Costs'!AB283,'Input| Projects'!$Y283),IF('Input| Overheads'!$C$42="DNSP defined",SUMPRODUCT(--('Input| Projects'!$AD283="Yes"),'Calc| Overheads Allocation'!I$62,'Input| Projects'!$AG283),""))),"")</f>
        <v>0</v>
      </c>
      <c r="BA283" s="106"/>
      <c r="BB283" s="186">
        <f t="shared" si="158"/>
        <v>61.459760000000003</v>
      </c>
      <c r="BC283" s="186">
        <f t="shared" si="159"/>
        <v>0</v>
      </c>
      <c r="BD283" s="186">
        <f t="shared" si="160"/>
        <v>0</v>
      </c>
      <c r="BE283" s="186">
        <f t="shared" si="137"/>
        <v>0</v>
      </c>
      <c r="BF283" s="186">
        <f t="shared" si="138"/>
        <v>0</v>
      </c>
      <c r="BG283" s="186">
        <f t="shared" si="139"/>
        <v>0</v>
      </c>
      <c r="BH283" s="186">
        <f t="shared" si="140"/>
        <v>0</v>
      </c>
      <c r="BI283" s="97"/>
      <c r="BJ283" s="186">
        <f t="shared" si="141"/>
        <v>0</v>
      </c>
      <c r="BK283" s="186" t="str">
        <f t="shared" si="142"/>
        <v/>
      </c>
      <c r="BL283" s="186" t="str">
        <f t="shared" si="143"/>
        <v/>
      </c>
      <c r="BM283" s="186" t="str">
        <f t="shared" si="144"/>
        <v/>
      </c>
      <c r="BN283" s="186" t="str">
        <f t="shared" si="145"/>
        <v/>
      </c>
      <c r="BO283" s="186" t="str">
        <f t="shared" si="146"/>
        <v/>
      </c>
      <c r="BP283" s="186" t="str">
        <f t="shared" si="147"/>
        <v/>
      </c>
      <c r="BQ283" s="97"/>
      <c r="BR283" s="186">
        <f t="shared" si="148"/>
        <v>177.04852999999997</v>
      </c>
      <c r="BS283" s="186">
        <f t="shared" si="149"/>
        <v>0</v>
      </c>
      <c r="BT283" s="222">
        <f t="shared" si="150"/>
        <v>0</v>
      </c>
      <c r="BU283" s="222">
        <f t="shared" si="151"/>
        <v>0</v>
      </c>
      <c r="BV283" s="222">
        <f t="shared" si="152"/>
        <v>0</v>
      </c>
      <c r="BW283" s="222">
        <f t="shared" si="153"/>
        <v>0</v>
      </c>
      <c r="BX283" s="222">
        <f t="shared" si="154"/>
        <v>0</v>
      </c>
      <c r="BY283" s="106"/>
      <c r="BZ283" s="197">
        <f>IF(SUMIF('Input| Projects'!$AS$8:$CP$8,"Dx",'Input| Projects'!$AS283:$CP283)=0,"",SUMIF('Input| Projects'!$AS$8:$CP$8,"Dx",'Input| Projects'!$AS283:$CP283))</f>
        <v>1</v>
      </c>
      <c r="CA283" s="197" t="str">
        <f>IF(SUMIF('Input| Projects'!$AS$8:$CP$8,"Tx",'Input| Projects'!$AS283:$CP283)=0,"",SUMIF('Input| Projects'!$AS$8:$CP$8,"Tx",'Input| Projects'!$AS283:$CP283))</f>
        <v/>
      </c>
      <c r="CB283" s="150" t="str">
        <f t="shared" si="161"/>
        <v/>
      </c>
    </row>
    <row r="284" spans="2:80" x14ac:dyDescent="0.2">
      <c r="B284" s="201">
        <f>IFERROR('Input| Projects'!B284,"")</f>
        <v>275</v>
      </c>
      <c r="C284" s="42" t="str">
        <f>IFERROR(IF('Input| Projects'!C284="","",'Input| Projects'!C284),"")</f>
        <v>Replace Insulators - 132kV Tower Lines</v>
      </c>
      <c r="D284" s="42" t="str">
        <f>IFERROR(IF('Input| Projects'!D284="","",'Input| Projects'!D284),"")</f>
        <v>REP_05.02.05-1</v>
      </c>
      <c r="E284" s="104"/>
      <c r="F284" s="190">
        <f>IFERROR('Input| Projects'!I284*'Input| Escalations'!$K$19,"")</f>
        <v>146.29067999999998</v>
      </c>
      <c r="G284" s="190">
        <f>IFERROR('Input| Projects'!J284*'Input| Escalations'!$K$19,"")</f>
        <v>0</v>
      </c>
      <c r="H284" s="190">
        <f>IFERROR('Input| Projects'!K284*'Input| Escalations'!$K$19,"")</f>
        <v>0</v>
      </c>
      <c r="I284" s="190">
        <f>IFERROR('Input| Projects'!L284*'Input| Escalations'!$K$19,"")</f>
        <v>0</v>
      </c>
      <c r="J284" s="190">
        <f>IFERROR('Input| Projects'!M284*'Input| Escalations'!$K$19,"")</f>
        <v>0</v>
      </c>
      <c r="K284" s="190">
        <f>IFERROR('Input| Projects'!N284*'Input| Escalations'!$K$19,"")</f>
        <v>0</v>
      </c>
      <c r="L284" s="190">
        <f>IFERROR('Input| Projects'!O284*'Input| Escalations'!$K$19,"")</f>
        <v>0</v>
      </c>
      <c r="M284" s="150" t="str">
        <f>IF(ABS(SUM(F284:L284)-(SUM('Input| Projects'!I284:O284)*'Input| Escalations'!$K$19))&lt;0.0000001,"",1)</f>
        <v/>
      </c>
      <c r="N284" s="192">
        <f>'Input| Projects'!$Y284*INDEX('Input| Escalations'!$H$33:$N$33,MATCH('Calc| Project Costs'!N$9,'Input| Escalations'!$H$23:$N$23,0))+'Input| Projects'!$Z284*INDEX('Input| Escalations'!$H$34:$N$34,MATCH('Calc| Project Costs'!N$9,'Input| Escalations'!$H$23:$N$23,0))+'Input| Projects'!$AA284*INDEX('Input| Escalations'!$H$35:$N$35,MATCH('Calc| Project Costs'!N$9,'Input| Escalations'!$H$23:$N$23,0))+1</f>
        <v>1</v>
      </c>
      <c r="O284" s="192">
        <f>'Input| Projects'!$Y284*INDEX('Input| Escalations'!$H$33:$N$33,MATCH('Calc| Project Costs'!O$9,'Input| Escalations'!$H$23:$N$23,0))+'Input| Projects'!$Z284*INDEX('Input| Escalations'!$H$34:$N$34,MATCH('Calc| Project Costs'!O$9,'Input| Escalations'!$H$23:$N$23,0))+'Input| Projects'!$AA284*INDEX('Input| Escalations'!$H$35:$N$35,MATCH('Calc| Project Costs'!O$9,'Input| Escalations'!$H$23:$N$23,0))+1</f>
        <v>1</v>
      </c>
      <c r="P284" s="192">
        <f>'Input| Projects'!$Y284*INDEX('Input| Escalations'!$H$33:$N$33,MATCH('Calc| Project Costs'!P$9,'Input| Escalations'!$H$23:$N$23,0))+'Input| Projects'!$Z284*INDEX('Input| Escalations'!$H$34:$N$34,MATCH('Calc| Project Costs'!P$9,'Input| Escalations'!$H$23:$N$23,0))+'Input| Projects'!$AA284*INDEX('Input| Escalations'!$H$35:$N$35,MATCH('Calc| Project Costs'!P$9,'Input| Escalations'!$H$23:$N$23,0))+1</f>
        <v>1</v>
      </c>
      <c r="Q284" s="192">
        <f>'Input| Projects'!$Y284*INDEX('Input| Escalations'!$H$33:$N$33,MATCH('Calc| Project Costs'!Q$9,'Input| Escalations'!$H$23:$N$23,0))+'Input| Projects'!$Z284*INDEX('Input| Escalations'!$H$34:$N$34,MATCH('Calc| Project Costs'!Q$9,'Input| Escalations'!$H$23:$N$23,0))+'Input| Projects'!$AA284*INDEX('Input| Escalations'!$H$35:$N$35,MATCH('Calc| Project Costs'!Q$9,'Input| Escalations'!$H$23:$N$23,0))+1</f>
        <v>1</v>
      </c>
      <c r="R284" s="192">
        <f>'Input| Projects'!$Y284*INDEX('Input| Escalations'!$H$33:$N$33,MATCH('Calc| Project Costs'!R$9,'Input| Escalations'!$H$23:$N$23,0))+'Input| Projects'!$Z284*INDEX('Input| Escalations'!$H$34:$N$34,MATCH('Calc| Project Costs'!R$9,'Input| Escalations'!$H$23:$N$23,0))+'Input| Projects'!$AA284*INDEX('Input| Escalations'!$H$35:$N$35,MATCH('Calc| Project Costs'!R$9,'Input| Escalations'!$H$23:$N$23,0))+1</f>
        <v>1</v>
      </c>
      <c r="S284" s="192">
        <f>'Input| Projects'!$Y284*INDEX('Input| Escalations'!$H$33:$N$33,MATCH('Calc| Project Costs'!S$9,'Input| Escalations'!$H$23:$N$23,0))+'Input| Projects'!$Z284*INDEX('Input| Escalations'!$H$34:$N$34,MATCH('Calc| Project Costs'!S$9,'Input| Escalations'!$H$23:$N$23,0))+'Input| Projects'!$AA284*INDEX('Input| Escalations'!$H$35:$N$35,MATCH('Calc| Project Costs'!S$9,'Input| Escalations'!$H$23:$N$23,0))+1</f>
        <v>1</v>
      </c>
      <c r="T284" s="192">
        <f>'Input| Projects'!$Y284*INDEX('Input| Escalations'!$H$33:$N$33,MATCH('Calc| Project Costs'!T$9,'Input| Escalations'!$H$23:$N$23,0))+'Input| Projects'!$Z284*INDEX('Input| Escalations'!$H$34:$N$34,MATCH('Calc| Project Costs'!T$9,'Input| Escalations'!$H$23:$N$23,0))+'Input| Projects'!$AA284*INDEX('Input| Escalations'!$H$35:$N$35,MATCH('Calc| Project Costs'!T$9,'Input| Escalations'!$H$23:$N$23,0))+1</f>
        <v>1</v>
      </c>
      <c r="U284" s="106"/>
      <c r="V284" s="186">
        <f t="shared" si="155"/>
        <v>146.29067999999998</v>
      </c>
      <c r="W284" s="186">
        <f t="shared" si="156"/>
        <v>0</v>
      </c>
      <c r="X284" s="186">
        <f t="shared" si="157"/>
        <v>0</v>
      </c>
      <c r="Y284" s="186">
        <f t="shared" si="133"/>
        <v>0</v>
      </c>
      <c r="Z284" s="186">
        <f t="shared" si="134"/>
        <v>0</v>
      </c>
      <c r="AA284" s="186">
        <f t="shared" si="135"/>
        <v>0</v>
      </c>
      <c r="AB284" s="186">
        <f t="shared" si="136"/>
        <v>0</v>
      </c>
      <c r="AC284" s="106"/>
      <c r="AD284" s="186">
        <f>'Input| Projects'!Q284*N284*'Input| Escalations'!$K$19</f>
        <v>0</v>
      </c>
      <c r="AE284" s="186">
        <f>'Input| Projects'!R284*O284*'Input| Escalations'!$K$19</f>
        <v>0</v>
      </c>
      <c r="AF284" s="186">
        <f>'Input| Projects'!S284*P284*'Input| Escalations'!$K$19</f>
        <v>0</v>
      </c>
      <c r="AG284" s="186">
        <f>'Input| Projects'!T284*Q284*'Input| Escalations'!$K$19</f>
        <v>0</v>
      </c>
      <c r="AH284" s="186">
        <f>'Input| Projects'!U284*R284*'Input| Escalations'!$K$19</f>
        <v>0</v>
      </c>
      <c r="AI284" s="186">
        <f>'Input| Projects'!V284*S284*'Input| Escalations'!$K$19</f>
        <v>0</v>
      </c>
      <c r="AJ284" s="186">
        <f>'Input| Projects'!W284*T284*'Input| Escalations'!$K$19</f>
        <v>0</v>
      </c>
      <c r="AK284" s="106"/>
      <c r="AL284" s="186">
        <f>IFERROR(IF('Input| Overheads'!$C$42="Direct costs",SUMPRODUCT(--('Input| Projects'!$AC284="Yes"),'Calc| Overheads Allocation'!C$8,'Calc| Project Costs'!V284),IF('Input| Overheads'!$C$42="Internal labour",SUMPRODUCT(--('Input| Projects'!$AC284="Yes"),'Calc| Overheads Allocation'!C$8,'Calc| Project Costs'!V284,'Input| Projects'!$Y284),IF('Input| Overheads'!$C$42="DNSP defined",SUMPRODUCT(--('Input| Projects'!$AC284="Yes"),'Calc| Overheads Allocation'!C$61,'Input| Projects'!$AF284),""))),"")</f>
        <v>64.83780999999999</v>
      </c>
      <c r="AM284" s="186">
        <f>IFERROR(IF('Input| Overheads'!$C$42="Direct costs",SUMPRODUCT(--('Input| Projects'!$AC284="Yes"),'Calc| Overheads Allocation'!D$8,'Calc| Project Costs'!W284),IF('Input| Overheads'!$C$42="Internal labour",SUMPRODUCT(--('Input| Projects'!$AC284="Yes"),'Calc| Overheads Allocation'!D$8,'Calc| Project Costs'!W284,'Input| Projects'!$Y284),IF('Input| Overheads'!$C$42="DNSP defined",SUMPRODUCT(--('Input| Projects'!$AC284="Yes"),'Calc| Overheads Allocation'!D$61,'Input| Projects'!$AF284),""))),"")</f>
        <v>0</v>
      </c>
      <c r="AN284" s="186">
        <f>IFERROR(IF('Input| Overheads'!$C$42="Direct costs",SUMPRODUCT(--('Input| Projects'!$AC284="Yes"),'Calc| Overheads Allocation'!E$8,'Calc| Project Costs'!X284),IF('Input| Overheads'!$C$42="Internal labour",SUMPRODUCT(--('Input| Projects'!$AC284="Yes"),'Calc| Overheads Allocation'!E$8,'Calc| Project Costs'!X284,'Input| Projects'!$Y284),IF('Input| Overheads'!$C$42="DNSP defined",SUMPRODUCT(--('Input| Projects'!$AC284="Yes"),'Calc| Overheads Allocation'!E$61,'Input| Projects'!$AF284),""))),"")</f>
        <v>0</v>
      </c>
      <c r="AO284" s="186">
        <f>IFERROR(IF('Input| Overheads'!$C$42="Direct costs",SUMPRODUCT(--('Input| Projects'!$AC284="Yes"),'Calc| Overheads Allocation'!F$8,'Calc| Project Costs'!Y284),IF('Input| Overheads'!$C$42="Internal labour",SUMPRODUCT(--('Input| Projects'!$AC284="Yes"),'Calc| Overheads Allocation'!F$8,'Calc| Project Costs'!Y284,'Input| Projects'!$Y284),IF('Input| Overheads'!$C$42="DNSP defined",SUMPRODUCT(--('Input| Projects'!$AC284="Yes"),'Calc| Overheads Allocation'!F$61,'Input| Projects'!$AF284),""))),"")</f>
        <v>0</v>
      </c>
      <c r="AP284" s="186">
        <f>IFERROR(IF('Input| Overheads'!$C$42="Direct costs",SUMPRODUCT(--('Input| Projects'!$AC284="Yes"),'Calc| Overheads Allocation'!G$8,'Calc| Project Costs'!Z284),IF('Input| Overheads'!$C$42="Internal labour",SUMPRODUCT(--('Input| Projects'!$AC284="Yes"),'Calc| Overheads Allocation'!G$8,'Calc| Project Costs'!Z284,'Input| Projects'!$Y284),IF('Input| Overheads'!$C$42="DNSP defined",SUMPRODUCT(--('Input| Projects'!$AC284="Yes"),'Calc| Overheads Allocation'!G$61,'Input| Projects'!$AF284),""))),"")</f>
        <v>0</v>
      </c>
      <c r="AQ284" s="186">
        <f>IFERROR(IF('Input| Overheads'!$C$42="Direct costs",SUMPRODUCT(--('Input| Projects'!$AC284="Yes"),'Calc| Overheads Allocation'!H$8,'Calc| Project Costs'!AA284),IF('Input| Overheads'!$C$42="Internal labour",SUMPRODUCT(--('Input| Projects'!$AC284="Yes"),'Calc| Overheads Allocation'!H$8,'Calc| Project Costs'!AA284,'Input| Projects'!$Y284),IF('Input| Overheads'!$C$42="DNSP defined",SUMPRODUCT(--('Input| Projects'!$AC284="Yes"),'Calc| Overheads Allocation'!H$61,'Input| Projects'!$AF284),""))),"")</f>
        <v>0</v>
      </c>
      <c r="AR284" s="186">
        <f>IFERROR(IF('Input| Overheads'!$C$42="Direct costs",SUMPRODUCT(--('Input| Projects'!$AC284="Yes"),'Calc| Overheads Allocation'!I$8,'Calc| Project Costs'!AB284),IF('Input| Overheads'!$C$42="Internal labour",SUMPRODUCT(--('Input| Projects'!$AC284="Yes"),'Calc| Overheads Allocation'!I$8,'Calc| Project Costs'!AB284,'Input| Projects'!$Y284),IF('Input| Overheads'!$C$42="DNSP defined",SUMPRODUCT(--('Input| Projects'!$AC284="Yes"),'Calc| Overheads Allocation'!I$61,'Input| Projects'!$AF284),""))),"")</f>
        <v>0</v>
      </c>
      <c r="AS284" s="106"/>
      <c r="AT284" s="186">
        <f>IFERROR(IF('Input| Overheads'!$C$42="Direct costs",SUMPRODUCT(--('Input| Projects'!$AD284="Yes"),'Calc| Overheads Allocation'!C$9,'Calc| Project Costs'!V284),IF('Input| Overheads'!$C$42="Internal labour",SUMPRODUCT(--('Input| Projects'!$AD284="Yes"),'Calc| Overheads Allocation'!C$9,'Calc| Project Costs'!V284,'Input| Projects'!$Y284),IF('Input| Overheads'!$C$42="DNSP defined",SUMPRODUCT(--('Input| Projects'!$AD284="Yes"),'Calc| Overheads Allocation'!C$62,'Input| Projects'!$AG284),""))),"")</f>
        <v>0</v>
      </c>
      <c r="AU284" s="186">
        <f>IFERROR(IF('Input| Overheads'!$C$42="Direct costs",SUMPRODUCT(--('Input| Projects'!$AD284="Yes"),'Calc| Overheads Allocation'!D$9,'Calc| Project Costs'!W284),IF('Input| Overheads'!$C$42="Internal labour",SUMPRODUCT(--('Input| Projects'!$AD284="Yes"),'Calc| Overheads Allocation'!D$9,'Calc| Project Costs'!W284,'Input| Projects'!$Y284),IF('Input| Overheads'!$C$42="DNSP defined",SUMPRODUCT(--('Input| Projects'!$AD284="Yes"),'Calc| Overheads Allocation'!D$62,'Input| Projects'!$AG284),""))),"")</f>
        <v>0</v>
      </c>
      <c r="AV284" s="186">
        <f>IFERROR(IF('Input| Overheads'!$C$42="Direct costs",SUMPRODUCT(--('Input| Projects'!$AD284="Yes"),'Calc| Overheads Allocation'!E$9,'Calc| Project Costs'!X284),IF('Input| Overheads'!$C$42="Internal labour",SUMPRODUCT(--('Input| Projects'!$AD284="Yes"),'Calc| Overheads Allocation'!E$9,'Calc| Project Costs'!X284,'Input| Projects'!$Y284),IF('Input| Overheads'!$C$42="DNSP defined",SUMPRODUCT(--('Input| Projects'!$AD284="Yes"),'Calc| Overheads Allocation'!E$62,'Input| Projects'!$AG284),""))),"")</f>
        <v>0</v>
      </c>
      <c r="AW284" s="186">
        <f>IFERROR(IF('Input| Overheads'!$C$42="Direct costs",SUMPRODUCT(--('Input| Projects'!$AD284="Yes"),'Calc| Overheads Allocation'!F$9,'Calc| Project Costs'!Y284),IF('Input| Overheads'!$C$42="Internal labour",SUMPRODUCT(--('Input| Projects'!$AD284="Yes"),'Calc| Overheads Allocation'!F$9,'Calc| Project Costs'!Y284,'Input| Projects'!$Y284),IF('Input| Overheads'!$C$42="DNSP defined",SUMPRODUCT(--('Input| Projects'!$AD284="Yes"),'Calc| Overheads Allocation'!F$62,'Input| Projects'!$AG284),""))),"")</f>
        <v>0</v>
      </c>
      <c r="AX284" s="186">
        <f>IFERROR(IF('Input| Overheads'!$C$42="Direct costs",SUMPRODUCT(--('Input| Projects'!$AD284="Yes"),'Calc| Overheads Allocation'!G$9,'Calc| Project Costs'!Z284),IF('Input| Overheads'!$C$42="Internal labour",SUMPRODUCT(--('Input| Projects'!$AD284="Yes"),'Calc| Overheads Allocation'!G$9,'Calc| Project Costs'!Z284,'Input| Projects'!$Y284),IF('Input| Overheads'!$C$42="DNSP defined",SUMPRODUCT(--('Input| Projects'!$AD284="Yes"),'Calc| Overheads Allocation'!G$62,'Input| Projects'!$AG284),""))),"")</f>
        <v>0</v>
      </c>
      <c r="AY284" s="186">
        <f>IFERROR(IF('Input| Overheads'!$C$42="Direct costs",SUMPRODUCT(--('Input| Projects'!$AD284="Yes"),'Calc| Overheads Allocation'!H$9,'Calc| Project Costs'!AA284),IF('Input| Overheads'!$C$42="Internal labour",SUMPRODUCT(--('Input| Projects'!$AD284="Yes"),'Calc| Overheads Allocation'!H$9,'Calc| Project Costs'!AA284,'Input| Projects'!$Y284),IF('Input| Overheads'!$C$42="DNSP defined",SUMPRODUCT(--('Input| Projects'!$AD284="Yes"),'Calc| Overheads Allocation'!H$62,'Input| Projects'!$AG284),""))),"")</f>
        <v>0</v>
      </c>
      <c r="AZ284" s="186">
        <f>IFERROR(IF('Input| Overheads'!$C$42="Direct costs",SUMPRODUCT(--('Input| Projects'!$AD284="Yes"),'Calc| Overheads Allocation'!I$9,'Calc| Project Costs'!AB284),IF('Input| Overheads'!$C$42="Internal labour",SUMPRODUCT(--('Input| Projects'!$AD284="Yes"),'Calc| Overheads Allocation'!I$9,'Calc| Project Costs'!AB284,'Input| Projects'!$Y284),IF('Input| Overheads'!$C$42="DNSP defined",SUMPRODUCT(--('Input| Projects'!$AD284="Yes"),'Calc| Overheads Allocation'!I$62,'Input| Projects'!$AG284),""))),"")</f>
        <v>0</v>
      </c>
      <c r="BA284" s="106"/>
      <c r="BB284" s="186">
        <f t="shared" si="158"/>
        <v>64.83780999999999</v>
      </c>
      <c r="BC284" s="186">
        <f t="shared" si="159"/>
        <v>0</v>
      </c>
      <c r="BD284" s="186">
        <f t="shared" si="160"/>
        <v>0</v>
      </c>
      <c r="BE284" s="186">
        <f t="shared" si="137"/>
        <v>0</v>
      </c>
      <c r="BF284" s="186">
        <f t="shared" si="138"/>
        <v>0</v>
      </c>
      <c r="BG284" s="186">
        <f t="shared" si="139"/>
        <v>0</v>
      </c>
      <c r="BH284" s="186">
        <f t="shared" si="140"/>
        <v>0</v>
      </c>
      <c r="BI284" s="97"/>
      <c r="BJ284" s="186">
        <f t="shared" si="141"/>
        <v>0</v>
      </c>
      <c r="BK284" s="186" t="str">
        <f t="shared" si="142"/>
        <v/>
      </c>
      <c r="BL284" s="186" t="str">
        <f t="shared" si="143"/>
        <v/>
      </c>
      <c r="BM284" s="186" t="str">
        <f t="shared" si="144"/>
        <v/>
      </c>
      <c r="BN284" s="186" t="str">
        <f t="shared" si="145"/>
        <v/>
      </c>
      <c r="BO284" s="186" t="str">
        <f t="shared" si="146"/>
        <v/>
      </c>
      <c r="BP284" s="186" t="str">
        <f t="shared" si="147"/>
        <v/>
      </c>
      <c r="BQ284" s="97"/>
      <c r="BR284" s="186">
        <f t="shared" si="148"/>
        <v>211.12848999999997</v>
      </c>
      <c r="BS284" s="186">
        <f t="shared" si="149"/>
        <v>0</v>
      </c>
      <c r="BT284" s="222">
        <f t="shared" si="150"/>
        <v>0</v>
      </c>
      <c r="BU284" s="222">
        <f t="shared" si="151"/>
        <v>0</v>
      </c>
      <c r="BV284" s="222">
        <f t="shared" si="152"/>
        <v>0</v>
      </c>
      <c r="BW284" s="222">
        <f t="shared" si="153"/>
        <v>0</v>
      </c>
      <c r="BX284" s="222">
        <f t="shared" si="154"/>
        <v>0</v>
      </c>
      <c r="BY284" s="106"/>
      <c r="BZ284" s="197">
        <f>IF(SUMIF('Input| Projects'!$AS$8:$CP$8,"Dx",'Input| Projects'!$AS284:$CP284)=0,"",SUMIF('Input| Projects'!$AS$8:$CP$8,"Dx",'Input| Projects'!$AS284:$CP284))</f>
        <v>1</v>
      </c>
      <c r="CA284" s="197" t="str">
        <f>IF(SUMIF('Input| Projects'!$AS$8:$CP$8,"Tx",'Input| Projects'!$AS284:$CP284)=0,"",SUMIF('Input| Projects'!$AS$8:$CP$8,"Tx",'Input| Projects'!$AS284:$CP284))</f>
        <v/>
      </c>
      <c r="CB284" s="150" t="str">
        <f t="shared" si="161"/>
        <v/>
      </c>
    </row>
    <row r="285" spans="2:80" x14ac:dyDescent="0.2">
      <c r="B285" s="201">
        <f>IFERROR('Input| Projects'!B285,"")</f>
        <v>276</v>
      </c>
      <c r="C285" s="42" t="str">
        <f>IFERROR(IF('Input| Projects'!C285="","",'Input| Projects'!C285),"")</f>
        <v>Replace Insulators - 132kV Wood Poles</v>
      </c>
      <c r="D285" s="42" t="str">
        <f>IFERROR(IF('Input| Projects'!D285="","",'Input| Projects'!D285),"")</f>
        <v>REP_05.02.05-2</v>
      </c>
      <c r="E285" s="104"/>
      <c r="F285" s="190">
        <f>IFERROR('Input| Projects'!I285*'Input| Escalations'!$K$19,"")</f>
        <v>27.958599999999997</v>
      </c>
      <c r="G285" s="190">
        <f>IFERROR('Input| Projects'!J285*'Input| Escalations'!$K$19,"")</f>
        <v>0</v>
      </c>
      <c r="H285" s="190">
        <f>IFERROR('Input| Projects'!K285*'Input| Escalations'!$K$19,"")</f>
        <v>0</v>
      </c>
      <c r="I285" s="190">
        <f>IFERROR('Input| Projects'!L285*'Input| Escalations'!$K$19,"")</f>
        <v>0</v>
      </c>
      <c r="J285" s="190">
        <f>IFERROR('Input| Projects'!M285*'Input| Escalations'!$K$19,"")</f>
        <v>0</v>
      </c>
      <c r="K285" s="190">
        <f>IFERROR('Input| Projects'!N285*'Input| Escalations'!$K$19,"")</f>
        <v>0</v>
      </c>
      <c r="L285" s="190">
        <f>IFERROR('Input| Projects'!O285*'Input| Escalations'!$K$19,"")</f>
        <v>0</v>
      </c>
      <c r="M285" s="150" t="str">
        <f>IF(ABS(SUM(F285:L285)-(SUM('Input| Projects'!I285:O285)*'Input| Escalations'!$K$19))&lt;0.0000001,"",1)</f>
        <v/>
      </c>
      <c r="N285" s="192">
        <f>'Input| Projects'!$Y285*INDEX('Input| Escalations'!$H$33:$N$33,MATCH('Calc| Project Costs'!N$9,'Input| Escalations'!$H$23:$N$23,0))+'Input| Projects'!$Z285*INDEX('Input| Escalations'!$H$34:$N$34,MATCH('Calc| Project Costs'!N$9,'Input| Escalations'!$H$23:$N$23,0))+'Input| Projects'!$AA285*INDEX('Input| Escalations'!$H$35:$N$35,MATCH('Calc| Project Costs'!N$9,'Input| Escalations'!$H$23:$N$23,0))+1</f>
        <v>1</v>
      </c>
      <c r="O285" s="192">
        <f>'Input| Projects'!$Y285*INDEX('Input| Escalations'!$H$33:$N$33,MATCH('Calc| Project Costs'!O$9,'Input| Escalations'!$H$23:$N$23,0))+'Input| Projects'!$Z285*INDEX('Input| Escalations'!$H$34:$N$34,MATCH('Calc| Project Costs'!O$9,'Input| Escalations'!$H$23:$N$23,0))+'Input| Projects'!$AA285*INDEX('Input| Escalations'!$H$35:$N$35,MATCH('Calc| Project Costs'!O$9,'Input| Escalations'!$H$23:$N$23,0))+1</f>
        <v>1</v>
      </c>
      <c r="P285" s="192">
        <f>'Input| Projects'!$Y285*INDEX('Input| Escalations'!$H$33:$N$33,MATCH('Calc| Project Costs'!P$9,'Input| Escalations'!$H$23:$N$23,0))+'Input| Projects'!$Z285*INDEX('Input| Escalations'!$H$34:$N$34,MATCH('Calc| Project Costs'!P$9,'Input| Escalations'!$H$23:$N$23,0))+'Input| Projects'!$AA285*INDEX('Input| Escalations'!$H$35:$N$35,MATCH('Calc| Project Costs'!P$9,'Input| Escalations'!$H$23:$N$23,0))+1</f>
        <v>1</v>
      </c>
      <c r="Q285" s="192">
        <f>'Input| Projects'!$Y285*INDEX('Input| Escalations'!$H$33:$N$33,MATCH('Calc| Project Costs'!Q$9,'Input| Escalations'!$H$23:$N$23,0))+'Input| Projects'!$Z285*INDEX('Input| Escalations'!$H$34:$N$34,MATCH('Calc| Project Costs'!Q$9,'Input| Escalations'!$H$23:$N$23,0))+'Input| Projects'!$AA285*INDEX('Input| Escalations'!$H$35:$N$35,MATCH('Calc| Project Costs'!Q$9,'Input| Escalations'!$H$23:$N$23,0))+1</f>
        <v>1</v>
      </c>
      <c r="R285" s="192">
        <f>'Input| Projects'!$Y285*INDEX('Input| Escalations'!$H$33:$N$33,MATCH('Calc| Project Costs'!R$9,'Input| Escalations'!$H$23:$N$23,0))+'Input| Projects'!$Z285*INDEX('Input| Escalations'!$H$34:$N$34,MATCH('Calc| Project Costs'!R$9,'Input| Escalations'!$H$23:$N$23,0))+'Input| Projects'!$AA285*INDEX('Input| Escalations'!$H$35:$N$35,MATCH('Calc| Project Costs'!R$9,'Input| Escalations'!$H$23:$N$23,0))+1</f>
        <v>1</v>
      </c>
      <c r="S285" s="192">
        <f>'Input| Projects'!$Y285*INDEX('Input| Escalations'!$H$33:$N$33,MATCH('Calc| Project Costs'!S$9,'Input| Escalations'!$H$23:$N$23,0))+'Input| Projects'!$Z285*INDEX('Input| Escalations'!$H$34:$N$34,MATCH('Calc| Project Costs'!S$9,'Input| Escalations'!$H$23:$N$23,0))+'Input| Projects'!$AA285*INDEX('Input| Escalations'!$H$35:$N$35,MATCH('Calc| Project Costs'!S$9,'Input| Escalations'!$H$23:$N$23,0))+1</f>
        <v>1</v>
      </c>
      <c r="T285" s="192">
        <f>'Input| Projects'!$Y285*INDEX('Input| Escalations'!$H$33:$N$33,MATCH('Calc| Project Costs'!T$9,'Input| Escalations'!$H$23:$N$23,0))+'Input| Projects'!$Z285*INDEX('Input| Escalations'!$H$34:$N$34,MATCH('Calc| Project Costs'!T$9,'Input| Escalations'!$H$23:$N$23,0))+'Input| Projects'!$AA285*INDEX('Input| Escalations'!$H$35:$N$35,MATCH('Calc| Project Costs'!T$9,'Input| Escalations'!$H$23:$N$23,0))+1</f>
        <v>1</v>
      </c>
      <c r="U285" s="106"/>
      <c r="V285" s="186">
        <f t="shared" si="155"/>
        <v>27.958599999999997</v>
      </c>
      <c r="W285" s="186">
        <f t="shared" si="156"/>
        <v>0</v>
      </c>
      <c r="X285" s="186">
        <f t="shared" si="157"/>
        <v>0</v>
      </c>
      <c r="Y285" s="186">
        <f t="shared" si="133"/>
        <v>0</v>
      </c>
      <c r="Z285" s="186">
        <f t="shared" si="134"/>
        <v>0</v>
      </c>
      <c r="AA285" s="186">
        <f t="shared" si="135"/>
        <v>0</v>
      </c>
      <c r="AB285" s="186">
        <f t="shared" si="136"/>
        <v>0</v>
      </c>
      <c r="AC285" s="106"/>
      <c r="AD285" s="186">
        <f>'Input| Projects'!Q285*N285*'Input| Escalations'!$K$19</f>
        <v>0</v>
      </c>
      <c r="AE285" s="186">
        <f>'Input| Projects'!R285*O285*'Input| Escalations'!$K$19</f>
        <v>0</v>
      </c>
      <c r="AF285" s="186">
        <f>'Input| Projects'!S285*P285*'Input| Escalations'!$K$19</f>
        <v>0</v>
      </c>
      <c r="AG285" s="186">
        <f>'Input| Projects'!T285*Q285*'Input| Escalations'!$K$19</f>
        <v>0</v>
      </c>
      <c r="AH285" s="186">
        <f>'Input| Projects'!U285*R285*'Input| Escalations'!$K$19</f>
        <v>0</v>
      </c>
      <c r="AI285" s="186">
        <f>'Input| Projects'!V285*S285*'Input| Escalations'!$K$19</f>
        <v>0</v>
      </c>
      <c r="AJ285" s="186">
        <f>'Input| Projects'!W285*T285*'Input| Escalations'!$K$19</f>
        <v>0</v>
      </c>
      <c r="AK285" s="106"/>
      <c r="AL285" s="186">
        <f>IFERROR(IF('Input| Overheads'!$C$42="Direct costs",SUMPRODUCT(--('Input| Projects'!$AC285="Yes"),'Calc| Overheads Allocation'!C$8,'Calc| Project Costs'!V285),IF('Input| Overheads'!$C$42="Internal labour",SUMPRODUCT(--('Input| Projects'!$AC285="Yes"),'Calc| Overheads Allocation'!C$8,'Calc| Project Costs'!V285,'Input| Projects'!$Y285),IF('Input| Overheads'!$C$42="DNSP defined",SUMPRODUCT(--('Input| Projects'!$AC285="Yes"),'Calc| Overheads Allocation'!C$61,'Input| Projects'!$AF285),""))),"")</f>
        <v>22.605889999999999</v>
      </c>
      <c r="AM285" s="186">
        <f>IFERROR(IF('Input| Overheads'!$C$42="Direct costs",SUMPRODUCT(--('Input| Projects'!$AC285="Yes"),'Calc| Overheads Allocation'!D$8,'Calc| Project Costs'!W285),IF('Input| Overheads'!$C$42="Internal labour",SUMPRODUCT(--('Input| Projects'!$AC285="Yes"),'Calc| Overheads Allocation'!D$8,'Calc| Project Costs'!W285,'Input| Projects'!$Y285),IF('Input| Overheads'!$C$42="DNSP defined",SUMPRODUCT(--('Input| Projects'!$AC285="Yes"),'Calc| Overheads Allocation'!D$61,'Input| Projects'!$AF285),""))),"")</f>
        <v>0</v>
      </c>
      <c r="AN285" s="186">
        <f>IFERROR(IF('Input| Overheads'!$C$42="Direct costs",SUMPRODUCT(--('Input| Projects'!$AC285="Yes"),'Calc| Overheads Allocation'!E$8,'Calc| Project Costs'!X285),IF('Input| Overheads'!$C$42="Internal labour",SUMPRODUCT(--('Input| Projects'!$AC285="Yes"),'Calc| Overheads Allocation'!E$8,'Calc| Project Costs'!X285,'Input| Projects'!$Y285),IF('Input| Overheads'!$C$42="DNSP defined",SUMPRODUCT(--('Input| Projects'!$AC285="Yes"),'Calc| Overheads Allocation'!E$61,'Input| Projects'!$AF285),""))),"")</f>
        <v>0</v>
      </c>
      <c r="AO285" s="186">
        <f>IFERROR(IF('Input| Overheads'!$C$42="Direct costs",SUMPRODUCT(--('Input| Projects'!$AC285="Yes"),'Calc| Overheads Allocation'!F$8,'Calc| Project Costs'!Y285),IF('Input| Overheads'!$C$42="Internal labour",SUMPRODUCT(--('Input| Projects'!$AC285="Yes"),'Calc| Overheads Allocation'!F$8,'Calc| Project Costs'!Y285,'Input| Projects'!$Y285),IF('Input| Overheads'!$C$42="DNSP defined",SUMPRODUCT(--('Input| Projects'!$AC285="Yes"),'Calc| Overheads Allocation'!F$61,'Input| Projects'!$AF285),""))),"")</f>
        <v>0</v>
      </c>
      <c r="AP285" s="186">
        <f>IFERROR(IF('Input| Overheads'!$C$42="Direct costs",SUMPRODUCT(--('Input| Projects'!$AC285="Yes"),'Calc| Overheads Allocation'!G$8,'Calc| Project Costs'!Z285),IF('Input| Overheads'!$C$42="Internal labour",SUMPRODUCT(--('Input| Projects'!$AC285="Yes"),'Calc| Overheads Allocation'!G$8,'Calc| Project Costs'!Z285,'Input| Projects'!$Y285),IF('Input| Overheads'!$C$42="DNSP defined",SUMPRODUCT(--('Input| Projects'!$AC285="Yes"),'Calc| Overheads Allocation'!G$61,'Input| Projects'!$AF285),""))),"")</f>
        <v>0</v>
      </c>
      <c r="AQ285" s="186">
        <f>IFERROR(IF('Input| Overheads'!$C$42="Direct costs",SUMPRODUCT(--('Input| Projects'!$AC285="Yes"),'Calc| Overheads Allocation'!H$8,'Calc| Project Costs'!AA285),IF('Input| Overheads'!$C$42="Internal labour",SUMPRODUCT(--('Input| Projects'!$AC285="Yes"),'Calc| Overheads Allocation'!H$8,'Calc| Project Costs'!AA285,'Input| Projects'!$Y285),IF('Input| Overheads'!$C$42="DNSP defined",SUMPRODUCT(--('Input| Projects'!$AC285="Yes"),'Calc| Overheads Allocation'!H$61,'Input| Projects'!$AF285),""))),"")</f>
        <v>0</v>
      </c>
      <c r="AR285" s="186">
        <f>IFERROR(IF('Input| Overheads'!$C$42="Direct costs",SUMPRODUCT(--('Input| Projects'!$AC285="Yes"),'Calc| Overheads Allocation'!I$8,'Calc| Project Costs'!AB285),IF('Input| Overheads'!$C$42="Internal labour",SUMPRODUCT(--('Input| Projects'!$AC285="Yes"),'Calc| Overheads Allocation'!I$8,'Calc| Project Costs'!AB285,'Input| Projects'!$Y285),IF('Input| Overheads'!$C$42="DNSP defined",SUMPRODUCT(--('Input| Projects'!$AC285="Yes"),'Calc| Overheads Allocation'!I$61,'Input| Projects'!$AF285),""))),"")</f>
        <v>0</v>
      </c>
      <c r="AS285" s="106"/>
      <c r="AT285" s="186">
        <f>IFERROR(IF('Input| Overheads'!$C$42="Direct costs",SUMPRODUCT(--('Input| Projects'!$AD285="Yes"),'Calc| Overheads Allocation'!C$9,'Calc| Project Costs'!V285),IF('Input| Overheads'!$C$42="Internal labour",SUMPRODUCT(--('Input| Projects'!$AD285="Yes"),'Calc| Overheads Allocation'!C$9,'Calc| Project Costs'!V285,'Input| Projects'!$Y285),IF('Input| Overheads'!$C$42="DNSP defined",SUMPRODUCT(--('Input| Projects'!$AD285="Yes"),'Calc| Overheads Allocation'!C$62,'Input| Projects'!$AG285),""))),"")</f>
        <v>0</v>
      </c>
      <c r="AU285" s="186">
        <f>IFERROR(IF('Input| Overheads'!$C$42="Direct costs",SUMPRODUCT(--('Input| Projects'!$AD285="Yes"),'Calc| Overheads Allocation'!D$9,'Calc| Project Costs'!W285),IF('Input| Overheads'!$C$42="Internal labour",SUMPRODUCT(--('Input| Projects'!$AD285="Yes"),'Calc| Overheads Allocation'!D$9,'Calc| Project Costs'!W285,'Input| Projects'!$Y285),IF('Input| Overheads'!$C$42="DNSP defined",SUMPRODUCT(--('Input| Projects'!$AD285="Yes"),'Calc| Overheads Allocation'!D$62,'Input| Projects'!$AG285),""))),"")</f>
        <v>0</v>
      </c>
      <c r="AV285" s="186">
        <f>IFERROR(IF('Input| Overheads'!$C$42="Direct costs",SUMPRODUCT(--('Input| Projects'!$AD285="Yes"),'Calc| Overheads Allocation'!E$9,'Calc| Project Costs'!X285),IF('Input| Overheads'!$C$42="Internal labour",SUMPRODUCT(--('Input| Projects'!$AD285="Yes"),'Calc| Overheads Allocation'!E$9,'Calc| Project Costs'!X285,'Input| Projects'!$Y285),IF('Input| Overheads'!$C$42="DNSP defined",SUMPRODUCT(--('Input| Projects'!$AD285="Yes"),'Calc| Overheads Allocation'!E$62,'Input| Projects'!$AG285),""))),"")</f>
        <v>0</v>
      </c>
      <c r="AW285" s="186">
        <f>IFERROR(IF('Input| Overheads'!$C$42="Direct costs",SUMPRODUCT(--('Input| Projects'!$AD285="Yes"),'Calc| Overheads Allocation'!F$9,'Calc| Project Costs'!Y285),IF('Input| Overheads'!$C$42="Internal labour",SUMPRODUCT(--('Input| Projects'!$AD285="Yes"),'Calc| Overheads Allocation'!F$9,'Calc| Project Costs'!Y285,'Input| Projects'!$Y285),IF('Input| Overheads'!$C$42="DNSP defined",SUMPRODUCT(--('Input| Projects'!$AD285="Yes"),'Calc| Overheads Allocation'!F$62,'Input| Projects'!$AG285),""))),"")</f>
        <v>0</v>
      </c>
      <c r="AX285" s="186">
        <f>IFERROR(IF('Input| Overheads'!$C$42="Direct costs",SUMPRODUCT(--('Input| Projects'!$AD285="Yes"),'Calc| Overheads Allocation'!G$9,'Calc| Project Costs'!Z285),IF('Input| Overheads'!$C$42="Internal labour",SUMPRODUCT(--('Input| Projects'!$AD285="Yes"),'Calc| Overheads Allocation'!G$9,'Calc| Project Costs'!Z285,'Input| Projects'!$Y285),IF('Input| Overheads'!$C$42="DNSP defined",SUMPRODUCT(--('Input| Projects'!$AD285="Yes"),'Calc| Overheads Allocation'!G$62,'Input| Projects'!$AG285),""))),"")</f>
        <v>0</v>
      </c>
      <c r="AY285" s="186">
        <f>IFERROR(IF('Input| Overheads'!$C$42="Direct costs",SUMPRODUCT(--('Input| Projects'!$AD285="Yes"),'Calc| Overheads Allocation'!H$9,'Calc| Project Costs'!AA285),IF('Input| Overheads'!$C$42="Internal labour",SUMPRODUCT(--('Input| Projects'!$AD285="Yes"),'Calc| Overheads Allocation'!H$9,'Calc| Project Costs'!AA285,'Input| Projects'!$Y285),IF('Input| Overheads'!$C$42="DNSP defined",SUMPRODUCT(--('Input| Projects'!$AD285="Yes"),'Calc| Overheads Allocation'!H$62,'Input| Projects'!$AG285),""))),"")</f>
        <v>0</v>
      </c>
      <c r="AZ285" s="186">
        <f>IFERROR(IF('Input| Overheads'!$C$42="Direct costs",SUMPRODUCT(--('Input| Projects'!$AD285="Yes"),'Calc| Overheads Allocation'!I$9,'Calc| Project Costs'!AB285),IF('Input| Overheads'!$C$42="Internal labour",SUMPRODUCT(--('Input| Projects'!$AD285="Yes"),'Calc| Overheads Allocation'!I$9,'Calc| Project Costs'!AB285,'Input| Projects'!$Y285),IF('Input| Overheads'!$C$42="DNSP defined",SUMPRODUCT(--('Input| Projects'!$AD285="Yes"),'Calc| Overheads Allocation'!I$62,'Input| Projects'!$AG285),""))),"")</f>
        <v>0</v>
      </c>
      <c r="BA285" s="106"/>
      <c r="BB285" s="186">
        <f t="shared" si="158"/>
        <v>22.605889999999999</v>
      </c>
      <c r="BC285" s="186">
        <f t="shared" si="159"/>
        <v>0</v>
      </c>
      <c r="BD285" s="186">
        <f t="shared" si="160"/>
        <v>0</v>
      </c>
      <c r="BE285" s="186">
        <f t="shared" si="137"/>
        <v>0</v>
      </c>
      <c r="BF285" s="186">
        <f t="shared" si="138"/>
        <v>0</v>
      </c>
      <c r="BG285" s="186">
        <f t="shared" si="139"/>
        <v>0</v>
      </c>
      <c r="BH285" s="186">
        <f t="shared" si="140"/>
        <v>0</v>
      </c>
      <c r="BI285" s="97"/>
      <c r="BJ285" s="186">
        <f t="shared" si="141"/>
        <v>0</v>
      </c>
      <c r="BK285" s="186" t="str">
        <f t="shared" si="142"/>
        <v/>
      </c>
      <c r="BL285" s="186" t="str">
        <f t="shared" si="143"/>
        <v/>
      </c>
      <c r="BM285" s="186" t="str">
        <f t="shared" si="144"/>
        <v/>
      </c>
      <c r="BN285" s="186" t="str">
        <f t="shared" si="145"/>
        <v/>
      </c>
      <c r="BO285" s="186" t="str">
        <f t="shared" si="146"/>
        <v/>
      </c>
      <c r="BP285" s="186" t="str">
        <f t="shared" si="147"/>
        <v/>
      </c>
      <c r="BQ285" s="97"/>
      <c r="BR285" s="186">
        <f t="shared" si="148"/>
        <v>50.564489999999992</v>
      </c>
      <c r="BS285" s="186">
        <f t="shared" si="149"/>
        <v>0</v>
      </c>
      <c r="BT285" s="222">
        <f t="shared" si="150"/>
        <v>0</v>
      </c>
      <c r="BU285" s="222">
        <f t="shared" si="151"/>
        <v>0</v>
      </c>
      <c r="BV285" s="222">
        <f t="shared" si="152"/>
        <v>0</v>
      </c>
      <c r="BW285" s="222">
        <f t="shared" si="153"/>
        <v>0</v>
      </c>
      <c r="BX285" s="222">
        <f t="shared" si="154"/>
        <v>0</v>
      </c>
      <c r="BY285" s="106"/>
      <c r="BZ285" s="197">
        <f>IF(SUMIF('Input| Projects'!$AS$8:$CP$8,"Dx",'Input| Projects'!$AS285:$CP285)=0,"",SUMIF('Input| Projects'!$AS$8:$CP$8,"Dx",'Input| Projects'!$AS285:$CP285))</f>
        <v>1</v>
      </c>
      <c r="CA285" s="197" t="str">
        <f>IF(SUMIF('Input| Projects'!$AS$8:$CP$8,"Tx",'Input| Projects'!$AS285:$CP285)=0,"",SUMIF('Input| Projects'!$AS$8:$CP$8,"Tx",'Input| Projects'!$AS285:$CP285))</f>
        <v/>
      </c>
      <c r="CB285" s="150" t="str">
        <f t="shared" si="161"/>
        <v/>
      </c>
    </row>
    <row r="286" spans="2:80" x14ac:dyDescent="0.2">
      <c r="B286" s="201">
        <f>IFERROR('Input| Projects'!B286,"")</f>
        <v>277</v>
      </c>
      <c r="C286" s="42" t="str">
        <f>IFERROR(IF('Input| Projects'!C286="","",'Input| Projects'!C286),"")</f>
        <v>CONDEMNED POLES - REPLACEMENT - TM</v>
      </c>
      <c r="D286" s="42" t="str">
        <f>IFERROR(IF('Input| Projects'!D286="","",'Input| Projects'!D286),"")</f>
        <v>REP_05.02.06</v>
      </c>
      <c r="E286" s="104"/>
      <c r="F286" s="190">
        <f>IFERROR('Input| Projects'!I286*'Input| Escalations'!$K$19,"")</f>
        <v>2559.7538399999999</v>
      </c>
      <c r="G286" s="190">
        <f>IFERROR('Input| Projects'!J286*'Input| Escalations'!$K$19,"")</f>
        <v>0</v>
      </c>
      <c r="H286" s="190">
        <f>IFERROR('Input| Projects'!K286*'Input| Escalations'!$K$19,"")</f>
        <v>0</v>
      </c>
      <c r="I286" s="190">
        <f>IFERROR('Input| Projects'!L286*'Input| Escalations'!$K$19,"")</f>
        <v>0</v>
      </c>
      <c r="J286" s="190">
        <f>IFERROR('Input| Projects'!M286*'Input| Escalations'!$K$19,"")</f>
        <v>0</v>
      </c>
      <c r="K286" s="190">
        <f>IFERROR('Input| Projects'!N286*'Input| Escalations'!$K$19,"")</f>
        <v>0</v>
      </c>
      <c r="L286" s="190">
        <f>IFERROR('Input| Projects'!O286*'Input| Escalations'!$K$19,"")</f>
        <v>0</v>
      </c>
      <c r="M286" s="150" t="str">
        <f>IF(ABS(SUM(F286:L286)-(SUM('Input| Projects'!I286:O286)*'Input| Escalations'!$K$19))&lt;0.0000001,"",1)</f>
        <v/>
      </c>
      <c r="N286" s="192">
        <f>'Input| Projects'!$Y286*INDEX('Input| Escalations'!$H$33:$N$33,MATCH('Calc| Project Costs'!N$9,'Input| Escalations'!$H$23:$N$23,0))+'Input| Projects'!$Z286*INDEX('Input| Escalations'!$H$34:$N$34,MATCH('Calc| Project Costs'!N$9,'Input| Escalations'!$H$23:$N$23,0))+'Input| Projects'!$AA286*INDEX('Input| Escalations'!$H$35:$N$35,MATCH('Calc| Project Costs'!N$9,'Input| Escalations'!$H$23:$N$23,0))+1</f>
        <v>1</v>
      </c>
      <c r="O286" s="192">
        <f>'Input| Projects'!$Y286*INDEX('Input| Escalations'!$H$33:$N$33,MATCH('Calc| Project Costs'!O$9,'Input| Escalations'!$H$23:$N$23,0))+'Input| Projects'!$Z286*INDEX('Input| Escalations'!$H$34:$N$34,MATCH('Calc| Project Costs'!O$9,'Input| Escalations'!$H$23:$N$23,0))+'Input| Projects'!$AA286*INDEX('Input| Escalations'!$H$35:$N$35,MATCH('Calc| Project Costs'!O$9,'Input| Escalations'!$H$23:$N$23,0))+1</f>
        <v>1</v>
      </c>
      <c r="P286" s="192">
        <f>'Input| Projects'!$Y286*INDEX('Input| Escalations'!$H$33:$N$33,MATCH('Calc| Project Costs'!P$9,'Input| Escalations'!$H$23:$N$23,0))+'Input| Projects'!$Z286*INDEX('Input| Escalations'!$H$34:$N$34,MATCH('Calc| Project Costs'!P$9,'Input| Escalations'!$H$23:$N$23,0))+'Input| Projects'!$AA286*INDEX('Input| Escalations'!$H$35:$N$35,MATCH('Calc| Project Costs'!P$9,'Input| Escalations'!$H$23:$N$23,0))+1</f>
        <v>1</v>
      </c>
      <c r="Q286" s="192">
        <f>'Input| Projects'!$Y286*INDEX('Input| Escalations'!$H$33:$N$33,MATCH('Calc| Project Costs'!Q$9,'Input| Escalations'!$H$23:$N$23,0))+'Input| Projects'!$Z286*INDEX('Input| Escalations'!$H$34:$N$34,MATCH('Calc| Project Costs'!Q$9,'Input| Escalations'!$H$23:$N$23,0))+'Input| Projects'!$AA286*INDEX('Input| Escalations'!$H$35:$N$35,MATCH('Calc| Project Costs'!Q$9,'Input| Escalations'!$H$23:$N$23,0))+1</f>
        <v>1</v>
      </c>
      <c r="R286" s="192">
        <f>'Input| Projects'!$Y286*INDEX('Input| Escalations'!$H$33:$N$33,MATCH('Calc| Project Costs'!R$9,'Input| Escalations'!$H$23:$N$23,0))+'Input| Projects'!$Z286*INDEX('Input| Escalations'!$H$34:$N$34,MATCH('Calc| Project Costs'!R$9,'Input| Escalations'!$H$23:$N$23,0))+'Input| Projects'!$AA286*INDEX('Input| Escalations'!$H$35:$N$35,MATCH('Calc| Project Costs'!R$9,'Input| Escalations'!$H$23:$N$23,0))+1</f>
        <v>1</v>
      </c>
      <c r="S286" s="192">
        <f>'Input| Projects'!$Y286*INDEX('Input| Escalations'!$H$33:$N$33,MATCH('Calc| Project Costs'!S$9,'Input| Escalations'!$H$23:$N$23,0))+'Input| Projects'!$Z286*INDEX('Input| Escalations'!$H$34:$N$34,MATCH('Calc| Project Costs'!S$9,'Input| Escalations'!$H$23:$N$23,0))+'Input| Projects'!$AA286*INDEX('Input| Escalations'!$H$35:$N$35,MATCH('Calc| Project Costs'!S$9,'Input| Escalations'!$H$23:$N$23,0))+1</f>
        <v>1</v>
      </c>
      <c r="T286" s="192">
        <f>'Input| Projects'!$Y286*INDEX('Input| Escalations'!$H$33:$N$33,MATCH('Calc| Project Costs'!T$9,'Input| Escalations'!$H$23:$N$23,0))+'Input| Projects'!$Z286*INDEX('Input| Escalations'!$H$34:$N$34,MATCH('Calc| Project Costs'!T$9,'Input| Escalations'!$H$23:$N$23,0))+'Input| Projects'!$AA286*INDEX('Input| Escalations'!$H$35:$N$35,MATCH('Calc| Project Costs'!T$9,'Input| Escalations'!$H$23:$N$23,0))+1</f>
        <v>1</v>
      </c>
      <c r="U286" s="106"/>
      <c r="V286" s="186">
        <f t="shared" si="155"/>
        <v>2559.7538399999999</v>
      </c>
      <c r="W286" s="186">
        <f t="shared" si="156"/>
        <v>0</v>
      </c>
      <c r="X286" s="186">
        <f t="shared" si="157"/>
        <v>0</v>
      </c>
      <c r="Y286" s="186">
        <f t="shared" si="133"/>
        <v>0</v>
      </c>
      <c r="Z286" s="186">
        <f t="shared" si="134"/>
        <v>0</v>
      </c>
      <c r="AA286" s="186">
        <f t="shared" si="135"/>
        <v>0</v>
      </c>
      <c r="AB286" s="186">
        <f t="shared" si="136"/>
        <v>0</v>
      </c>
      <c r="AC286" s="106"/>
      <c r="AD286" s="186">
        <f>'Input| Projects'!Q286*N286*'Input| Escalations'!$K$19</f>
        <v>0</v>
      </c>
      <c r="AE286" s="186">
        <f>'Input| Projects'!R286*O286*'Input| Escalations'!$K$19</f>
        <v>0</v>
      </c>
      <c r="AF286" s="186">
        <f>'Input| Projects'!S286*P286*'Input| Escalations'!$K$19</f>
        <v>0</v>
      </c>
      <c r="AG286" s="186">
        <f>'Input| Projects'!T286*Q286*'Input| Escalations'!$K$19</f>
        <v>0</v>
      </c>
      <c r="AH286" s="186">
        <f>'Input| Projects'!U286*R286*'Input| Escalations'!$K$19</f>
        <v>0</v>
      </c>
      <c r="AI286" s="186">
        <f>'Input| Projects'!V286*S286*'Input| Escalations'!$K$19</f>
        <v>0</v>
      </c>
      <c r="AJ286" s="186">
        <f>'Input| Projects'!W286*T286*'Input| Escalations'!$K$19</f>
        <v>0</v>
      </c>
      <c r="AK286" s="106"/>
      <c r="AL286" s="186">
        <f>IFERROR(IF('Input| Overheads'!$C$42="Direct costs",SUMPRODUCT(--('Input| Projects'!$AC286="Yes"),'Calc| Overheads Allocation'!C$8,'Calc| Project Costs'!V286),IF('Input| Overheads'!$C$42="Internal labour",SUMPRODUCT(--('Input| Projects'!$AC286="Yes"),'Calc| Overheads Allocation'!C$8,'Calc| Project Costs'!V286,'Input| Projects'!$Y286),IF('Input| Overheads'!$C$42="DNSP defined",SUMPRODUCT(--('Input| Projects'!$AC286="Yes"),'Calc| Overheads Allocation'!C$61,'Input| Projects'!$AF286),""))),"")</f>
        <v>1494.11016</v>
      </c>
      <c r="AM286" s="186">
        <f>IFERROR(IF('Input| Overheads'!$C$42="Direct costs",SUMPRODUCT(--('Input| Projects'!$AC286="Yes"),'Calc| Overheads Allocation'!D$8,'Calc| Project Costs'!W286),IF('Input| Overheads'!$C$42="Internal labour",SUMPRODUCT(--('Input| Projects'!$AC286="Yes"),'Calc| Overheads Allocation'!D$8,'Calc| Project Costs'!W286,'Input| Projects'!$Y286),IF('Input| Overheads'!$C$42="DNSP defined",SUMPRODUCT(--('Input| Projects'!$AC286="Yes"),'Calc| Overheads Allocation'!D$61,'Input| Projects'!$AF286),""))),"")</f>
        <v>0</v>
      </c>
      <c r="AN286" s="186">
        <f>IFERROR(IF('Input| Overheads'!$C$42="Direct costs",SUMPRODUCT(--('Input| Projects'!$AC286="Yes"),'Calc| Overheads Allocation'!E$8,'Calc| Project Costs'!X286),IF('Input| Overheads'!$C$42="Internal labour",SUMPRODUCT(--('Input| Projects'!$AC286="Yes"),'Calc| Overheads Allocation'!E$8,'Calc| Project Costs'!X286,'Input| Projects'!$Y286),IF('Input| Overheads'!$C$42="DNSP defined",SUMPRODUCT(--('Input| Projects'!$AC286="Yes"),'Calc| Overheads Allocation'!E$61,'Input| Projects'!$AF286),""))),"")</f>
        <v>0</v>
      </c>
      <c r="AO286" s="186">
        <f>IFERROR(IF('Input| Overheads'!$C$42="Direct costs",SUMPRODUCT(--('Input| Projects'!$AC286="Yes"),'Calc| Overheads Allocation'!F$8,'Calc| Project Costs'!Y286),IF('Input| Overheads'!$C$42="Internal labour",SUMPRODUCT(--('Input| Projects'!$AC286="Yes"),'Calc| Overheads Allocation'!F$8,'Calc| Project Costs'!Y286,'Input| Projects'!$Y286),IF('Input| Overheads'!$C$42="DNSP defined",SUMPRODUCT(--('Input| Projects'!$AC286="Yes"),'Calc| Overheads Allocation'!F$61,'Input| Projects'!$AF286),""))),"")</f>
        <v>0</v>
      </c>
      <c r="AP286" s="186">
        <f>IFERROR(IF('Input| Overheads'!$C$42="Direct costs",SUMPRODUCT(--('Input| Projects'!$AC286="Yes"),'Calc| Overheads Allocation'!G$8,'Calc| Project Costs'!Z286),IF('Input| Overheads'!$C$42="Internal labour",SUMPRODUCT(--('Input| Projects'!$AC286="Yes"),'Calc| Overheads Allocation'!G$8,'Calc| Project Costs'!Z286,'Input| Projects'!$Y286),IF('Input| Overheads'!$C$42="DNSP defined",SUMPRODUCT(--('Input| Projects'!$AC286="Yes"),'Calc| Overheads Allocation'!G$61,'Input| Projects'!$AF286),""))),"")</f>
        <v>0</v>
      </c>
      <c r="AQ286" s="186">
        <f>IFERROR(IF('Input| Overheads'!$C$42="Direct costs",SUMPRODUCT(--('Input| Projects'!$AC286="Yes"),'Calc| Overheads Allocation'!H$8,'Calc| Project Costs'!AA286),IF('Input| Overheads'!$C$42="Internal labour",SUMPRODUCT(--('Input| Projects'!$AC286="Yes"),'Calc| Overheads Allocation'!H$8,'Calc| Project Costs'!AA286,'Input| Projects'!$Y286),IF('Input| Overheads'!$C$42="DNSP defined",SUMPRODUCT(--('Input| Projects'!$AC286="Yes"),'Calc| Overheads Allocation'!H$61,'Input| Projects'!$AF286),""))),"")</f>
        <v>0</v>
      </c>
      <c r="AR286" s="186">
        <f>IFERROR(IF('Input| Overheads'!$C$42="Direct costs",SUMPRODUCT(--('Input| Projects'!$AC286="Yes"),'Calc| Overheads Allocation'!I$8,'Calc| Project Costs'!AB286),IF('Input| Overheads'!$C$42="Internal labour",SUMPRODUCT(--('Input| Projects'!$AC286="Yes"),'Calc| Overheads Allocation'!I$8,'Calc| Project Costs'!AB286,'Input| Projects'!$Y286),IF('Input| Overheads'!$C$42="DNSP defined",SUMPRODUCT(--('Input| Projects'!$AC286="Yes"),'Calc| Overheads Allocation'!I$61,'Input| Projects'!$AF286),""))),"")</f>
        <v>0</v>
      </c>
      <c r="AS286" s="106"/>
      <c r="AT286" s="186">
        <f>IFERROR(IF('Input| Overheads'!$C$42="Direct costs",SUMPRODUCT(--('Input| Projects'!$AD286="Yes"),'Calc| Overheads Allocation'!C$9,'Calc| Project Costs'!V286),IF('Input| Overheads'!$C$42="Internal labour",SUMPRODUCT(--('Input| Projects'!$AD286="Yes"),'Calc| Overheads Allocation'!C$9,'Calc| Project Costs'!V286,'Input| Projects'!$Y286),IF('Input| Overheads'!$C$42="DNSP defined",SUMPRODUCT(--('Input| Projects'!$AD286="Yes"),'Calc| Overheads Allocation'!C$62,'Input| Projects'!$AG286),""))),"")</f>
        <v>0</v>
      </c>
      <c r="AU286" s="186">
        <f>IFERROR(IF('Input| Overheads'!$C$42="Direct costs",SUMPRODUCT(--('Input| Projects'!$AD286="Yes"),'Calc| Overheads Allocation'!D$9,'Calc| Project Costs'!W286),IF('Input| Overheads'!$C$42="Internal labour",SUMPRODUCT(--('Input| Projects'!$AD286="Yes"),'Calc| Overheads Allocation'!D$9,'Calc| Project Costs'!W286,'Input| Projects'!$Y286),IF('Input| Overheads'!$C$42="DNSP defined",SUMPRODUCT(--('Input| Projects'!$AD286="Yes"),'Calc| Overheads Allocation'!D$62,'Input| Projects'!$AG286),""))),"")</f>
        <v>0</v>
      </c>
      <c r="AV286" s="186">
        <f>IFERROR(IF('Input| Overheads'!$C$42="Direct costs",SUMPRODUCT(--('Input| Projects'!$AD286="Yes"),'Calc| Overheads Allocation'!E$9,'Calc| Project Costs'!X286),IF('Input| Overheads'!$C$42="Internal labour",SUMPRODUCT(--('Input| Projects'!$AD286="Yes"),'Calc| Overheads Allocation'!E$9,'Calc| Project Costs'!X286,'Input| Projects'!$Y286),IF('Input| Overheads'!$C$42="DNSP defined",SUMPRODUCT(--('Input| Projects'!$AD286="Yes"),'Calc| Overheads Allocation'!E$62,'Input| Projects'!$AG286),""))),"")</f>
        <v>0</v>
      </c>
      <c r="AW286" s="186">
        <f>IFERROR(IF('Input| Overheads'!$C$42="Direct costs",SUMPRODUCT(--('Input| Projects'!$AD286="Yes"),'Calc| Overheads Allocation'!F$9,'Calc| Project Costs'!Y286),IF('Input| Overheads'!$C$42="Internal labour",SUMPRODUCT(--('Input| Projects'!$AD286="Yes"),'Calc| Overheads Allocation'!F$9,'Calc| Project Costs'!Y286,'Input| Projects'!$Y286),IF('Input| Overheads'!$C$42="DNSP defined",SUMPRODUCT(--('Input| Projects'!$AD286="Yes"),'Calc| Overheads Allocation'!F$62,'Input| Projects'!$AG286),""))),"")</f>
        <v>0</v>
      </c>
      <c r="AX286" s="186">
        <f>IFERROR(IF('Input| Overheads'!$C$42="Direct costs",SUMPRODUCT(--('Input| Projects'!$AD286="Yes"),'Calc| Overheads Allocation'!G$9,'Calc| Project Costs'!Z286),IF('Input| Overheads'!$C$42="Internal labour",SUMPRODUCT(--('Input| Projects'!$AD286="Yes"),'Calc| Overheads Allocation'!G$9,'Calc| Project Costs'!Z286,'Input| Projects'!$Y286),IF('Input| Overheads'!$C$42="DNSP defined",SUMPRODUCT(--('Input| Projects'!$AD286="Yes"),'Calc| Overheads Allocation'!G$62,'Input| Projects'!$AG286),""))),"")</f>
        <v>0</v>
      </c>
      <c r="AY286" s="186">
        <f>IFERROR(IF('Input| Overheads'!$C$42="Direct costs",SUMPRODUCT(--('Input| Projects'!$AD286="Yes"),'Calc| Overheads Allocation'!H$9,'Calc| Project Costs'!AA286),IF('Input| Overheads'!$C$42="Internal labour",SUMPRODUCT(--('Input| Projects'!$AD286="Yes"),'Calc| Overheads Allocation'!H$9,'Calc| Project Costs'!AA286,'Input| Projects'!$Y286),IF('Input| Overheads'!$C$42="DNSP defined",SUMPRODUCT(--('Input| Projects'!$AD286="Yes"),'Calc| Overheads Allocation'!H$62,'Input| Projects'!$AG286),""))),"")</f>
        <v>0</v>
      </c>
      <c r="AZ286" s="186">
        <f>IFERROR(IF('Input| Overheads'!$C$42="Direct costs",SUMPRODUCT(--('Input| Projects'!$AD286="Yes"),'Calc| Overheads Allocation'!I$9,'Calc| Project Costs'!AB286),IF('Input| Overheads'!$C$42="Internal labour",SUMPRODUCT(--('Input| Projects'!$AD286="Yes"),'Calc| Overheads Allocation'!I$9,'Calc| Project Costs'!AB286,'Input| Projects'!$Y286),IF('Input| Overheads'!$C$42="DNSP defined",SUMPRODUCT(--('Input| Projects'!$AD286="Yes"),'Calc| Overheads Allocation'!I$62,'Input| Projects'!$AG286),""))),"")</f>
        <v>0</v>
      </c>
      <c r="BA286" s="106"/>
      <c r="BB286" s="186">
        <f t="shared" si="158"/>
        <v>1494.11016</v>
      </c>
      <c r="BC286" s="186">
        <f t="shared" si="159"/>
        <v>0</v>
      </c>
      <c r="BD286" s="186">
        <f t="shared" si="160"/>
        <v>0</v>
      </c>
      <c r="BE286" s="186">
        <f t="shared" si="137"/>
        <v>0</v>
      </c>
      <c r="BF286" s="186">
        <f t="shared" si="138"/>
        <v>0</v>
      </c>
      <c r="BG286" s="186">
        <f t="shared" si="139"/>
        <v>0</v>
      </c>
      <c r="BH286" s="186">
        <f t="shared" si="140"/>
        <v>0</v>
      </c>
      <c r="BI286" s="97"/>
      <c r="BJ286" s="186">
        <f t="shared" si="141"/>
        <v>0</v>
      </c>
      <c r="BK286" s="186" t="str">
        <f t="shared" si="142"/>
        <v/>
      </c>
      <c r="BL286" s="186" t="str">
        <f t="shared" si="143"/>
        <v/>
      </c>
      <c r="BM286" s="186" t="str">
        <f t="shared" si="144"/>
        <v/>
      </c>
      <c r="BN286" s="186" t="str">
        <f t="shared" si="145"/>
        <v/>
      </c>
      <c r="BO286" s="186" t="str">
        <f t="shared" si="146"/>
        <v/>
      </c>
      <c r="BP286" s="186" t="str">
        <f t="shared" si="147"/>
        <v/>
      </c>
      <c r="BQ286" s="97"/>
      <c r="BR286" s="186">
        <f t="shared" si="148"/>
        <v>4053.8639999999996</v>
      </c>
      <c r="BS286" s="186">
        <f t="shared" si="149"/>
        <v>0</v>
      </c>
      <c r="BT286" s="222">
        <f t="shared" si="150"/>
        <v>0</v>
      </c>
      <c r="BU286" s="222">
        <f t="shared" si="151"/>
        <v>0</v>
      </c>
      <c r="BV286" s="222">
        <f t="shared" si="152"/>
        <v>0</v>
      </c>
      <c r="BW286" s="222">
        <f t="shared" si="153"/>
        <v>0</v>
      </c>
      <c r="BX286" s="222">
        <f t="shared" si="154"/>
        <v>0</v>
      </c>
      <c r="BY286" s="106"/>
      <c r="BZ286" s="197">
        <f>IF(SUMIF('Input| Projects'!$AS$8:$CP$8,"Dx",'Input| Projects'!$AS286:$CP286)=0,"",SUMIF('Input| Projects'!$AS$8:$CP$8,"Dx",'Input| Projects'!$AS286:$CP286))</f>
        <v>0.77359207659655083</v>
      </c>
      <c r="CA286" s="197">
        <f>IF(SUMIF('Input| Projects'!$AS$8:$CP$8,"Tx",'Input| Projects'!$AS286:$CP286)=0,"",SUMIF('Input| Projects'!$AS$8:$CP$8,"Tx",'Input| Projects'!$AS286:$CP286))</f>
        <v>0.22640792340344912</v>
      </c>
      <c r="CB286" s="150" t="str">
        <f t="shared" si="161"/>
        <v/>
      </c>
    </row>
    <row r="287" spans="2:80" x14ac:dyDescent="0.2">
      <c r="B287" s="201">
        <f>IFERROR('Input| Projects'!B287,"")</f>
        <v>278</v>
      </c>
      <c r="C287" s="42" t="str">
        <f>IFERROR(IF('Input| Projects'!C287="","",'Input| Projects'!C287),"")</f>
        <v>Refurb 33kV OH Feeders (No.)</v>
      </c>
      <c r="D287" s="42" t="str">
        <f>IFERROR(IF('Input| Projects'!D287="","",'Input| Projects'!D287),"")</f>
        <v>REP_05.02.07-1</v>
      </c>
      <c r="E287" s="104"/>
      <c r="F287" s="190">
        <f>IFERROR('Input| Projects'!I287*'Input| Escalations'!$K$19,"")</f>
        <v>344.84375999999997</v>
      </c>
      <c r="G287" s="190">
        <f>IFERROR('Input| Projects'!J287*'Input| Escalations'!$K$19,"")</f>
        <v>0</v>
      </c>
      <c r="H287" s="190">
        <f>IFERROR('Input| Projects'!K287*'Input| Escalations'!$K$19,"")</f>
        <v>0</v>
      </c>
      <c r="I287" s="190">
        <f>IFERROR('Input| Projects'!L287*'Input| Escalations'!$K$19,"")</f>
        <v>0</v>
      </c>
      <c r="J287" s="190">
        <f>IFERROR('Input| Projects'!M287*'Input| Escalations'!$K$19,"")</f>
        <v>0</v>
      </c>
      <c r="K287" s="190">
        <f>IFERROR('Input| Projects'!N287*'Input| Escalations'!$K$19,"")</f>
        <v>0</v>
      </c>
      <c r="L287" s="190">
        <f>IFERROR('Input| Projects'!O287*'Input| Escalations'!$K$19,"")</f>
        <v>0</v>
      </c>
      <c r="M287" s="150" t="str">
        <f>IF(ABS(SUM(F287:L287)-(SUM('Input| Projects'!I287:O287)*'Input| Escalations'!$K$19))&lt;0.0000001,"",1)</f>
        <v/>
      </c>
      <c r="N287" s="192">
        <f>'Input| Projects'!$Y287*INDEX('Input| Escalations'!$H$33:$N$33,MATCH('Calc| Project Costs'!N$9,'Input| Escalations'!$H$23:$N$23,0))+'Input| Projects'!$Z287*INDEX('Input| Escalations'!$H$34:$N$34,MATCH('Calc| Project Costs'!N$9,'Input| Escalations'!$H$23:$N$23,0))+'Input| Projects'!$AA287*INDEX('Input| Escalations'!$H$35:$N$35,MATCH('Calc| Project Costs'!N$9,'Input| Escalations'!$H$23:$N$23,0))+1</f>
        <v>1</v>
      </c>
      <c r="O287" s="192">
        <f>'Input| Projects'!$Y287*INDEX('Input| Escalations'!$H$33:$N$33,MATCH('Calc| Project Costs'!O$9,'Input| Escalations'!$H$23:$N$23,0))+'Input| Projects'!$Z287*INDEX('Input| Escalations'!$H$34:$N$34,MATCH('Calc| Project Costs'!O$9,'Input| Escalations'!$H$23:$N$23,0))+'Input| Projects'!$AA287*INDEX('Input| Escalations'!$H$35:$N$35,MATCH('Calc| Project Costs'!O$9,'Input| Escalations'!$H$23:$N$23,0))+1</f>
        <v>1</v>
      </c>
      <c r="P287" s="192">
        <f>'Input| Projects'!$Y287*INDEX('Input| Escalations'!$H$33:$N$33,MATCH('Calc| Project Costs'!P$9,'Input| Escalations'!$H$23:$N$23,0))+'Input| Projects'!$Z287*INDEX('Input| Escalations'!$H$34:$N$34,MATCH('Calc| Project Costs'!P$9,'Input| Escalations'!$H$23:$N$23,0))+'Input| Projects'!$AA287*INDEX('Input| Escalations'!$H$35:$N$35,MATCH('Calc| Project Costs'!P$9,'Input| Escalations'!$H$23:$N$23,0))+1</f>
        <v>1</v>
      </c>
      <c r="Q287" s="192">
        <f>'Input| Projects'!$Y287*INDEX('Input| Escalations'!$H$33:$N$33,MATCH('Calc| Project Costs'!Q$9,'Input| Escalations'!$H$23:$N$23,0))+'Input| Projects'!$Z287*INDEX('Input| Escalations'!$H$34:$N$34,MATCH('Calc| Project Costs'!Q$9,'Input| Escalations'!$H$23:$N$23,0))+'Input| Projects'!$AA287*INDEX('Input| Escalations'!$H$35:$N$35,MATCH('Calc| Project Costs'!Q$9,'Input| Escalations'!$H$23:$N$23,0))+1</f>
        <v>1</v>
      </c>
      <c r="R287" s="192">
        <f>'Input| Projects'!$Y287*INDEX('Input| Escalations'!$H$33:$N$33,MATCH('Calc| Project Costs'!R$9,'Input| Escalations'!$H$23:$N$23,0))+'Input| Projects'!$Z287*INDEX('Input| Escalations'!$H$34:$N$34,MATCH('Calc| Project Costs'!R$9,'Input| Escalations'!$H$23:$N$23,0))+'Input| Projects'!$AA287*INDEX('Input| Escalations'!$H$35:$N$35,MATCH('Calc| Project Costs'!R$9,'Input| Escalations'!$H$23:$N$23,0))+1</f>
        <v>1</v>
      </c>
      <c r="S287" s="192">
        <f>'Input| Projects'!$Y287*INDEX('Input| Escalations'!$H$33:$N$33,MATCH('Calc| Project Costs'!S$9,'Input| Escalations'!$H$23:$N$23,0))+'Input| Projects'!$Z287*INDEX('Input| Escalations'!$H$34:$N$34,MATCH('Calc| Project Costs'!S$9,'Input| Escalations'!$H$23:$N$23,0))+'Input| Projects'!$AA287*INDEX('Input| Escalations'!$H$35:$N$35,MATCH('Calc| Project Costs'!S$9,'Input| Escalations'!$H$23:$N$23,0))+1</f>
        <v>1</v>
      </c>
      <c r="T287" s="192">
        <f>'Input| Projects'!$Y287*INDEX('Input| Escalations'!$H$33:$N$33,MATCH('Calc| Project Costs'!T$9,'Input| Escalations'!$H$23:$N$23,0))+'Input| Projects'!$Z287*INDEX('Input| Escalations'!$H$34:$N$34,MATCH('Calc| Project Costs'!T$9,'Input| Escalations'!$H$23:$N$23,0))+'Input| Projects'!$AA287*INDEX('Input| Escalations'!$H$35:$N$35,MATCH('Calc| Project Costs'!T$9,'Input| Escalations'!$H$23:$N$23,0))+1</f>
        <v>1</v>
      </c>
      <c r="U287" s="106"/>
      <c r="V287" s="186">
        <f t="shared" si="155"/>
        <v>344.84375999999997</v>
      </c>
      <c r="W287" s="186">
        <f t="shared" si="156"/>
        <v>0</v>
      </c>
      <c r="X287" s="186">
        <f t="shared" si="157"/>
        <v>0</v>
      </c>
      <c r="Y287" s="186">
        <f t="shared" si="133"/>
        <v>0</v>
      </c>
      <c r="Z287" s="186">
        <f t="shared" si="134"/>
        <v>0</v>
      </c>
      <c r="AA287" s="186">
        <f t="shared" si="135"/>
        <v>0</v>
      </c>
      <c r="AB287" s="186">
        <f t="shared" si="136"/>
        <v>0</v>
      </c>
      <c r="AC287" s="106"/>
      <c r="AD287" s="186">
        <f>'Input| Projects'!Q287*N287*'Input| Escalations'!$K$19</f>
        <v>0</v>
      </c>
      <c r="AE287" s="186">
        <f>'Input| Projects'!R287*O287*'Input| Escalations'!$K$19</f>
        <v>0</v>
      </c>
      <c r="AF287" s="186">
        <f>'Input| Projects'!S287*P287*'Input| Escalations'!$K$19</f>
        <v>0</v>
      </c>
      <c r="AG287" s="186">
        <f>'Input| Projects'!T287*Q287*'Input| Escalations'!$K$19</f>
        <v>0</v>
      </c>
      <c r="AH287" s="186">
        <f>'Input| Projects'!U287*R287*'Input| Escalations'!$K$19</f>
        <v>0</v>
      </c>
      <c r="AI287" s="186">
        <f>'Input| Projects'!V287*S287*'Input| Escalations'!$K$19</f>
        <v>0</v>
      </c>
      <c r="AJ287" s="186">
        <f>'Input| Projects'!W287*T287*'Input| Escalations'!$K$19</f>
        <v>0</v>
      </c>
      <c r="AK287" s="106"/>
      <c r="AL287" s="186">
        <f>IFERROR(IF('Input| Overheads'!$C$42="Direct costs",SUMPRODUCT(--('Input| Projects'!$AC287="Yes"),'Calc| Overheads Allocation'!C$8,'Calc| Project Costs'!V287),IF('Input| Overheads'!$C$42="Internal labour",SUMPRODUCT(--('Input| Projects'!$AC287="Yes"),'Calc| Overheads Allocation'!C$8,'Calc| Project Costs'!V287,'Input| Projects'!$Y287),IF('Input| Overheads'!$C$42="DNSP defined",SUMPRODUCT(--('Input| Projects'!$AC287="Yes"),'Calc| Overheads Allocation'!C$61,'Input| Projects'!$AF287),""))),"")</f>
        <v>218.47871000000004</v>
      </c>
      <c r="AM287" s="186">
        <f>IFERROR(IF('Input| Overheads'!$C$42="Direct costs",SUMPRODUCT(--('Input| Projects'!$AC287="Yes"),'Calc| Overheads Allocation'!D$8,'Calc| Project Costs'!W287),IF('Input| Overheads'!$C$42="Internal labour",SUMPRODUCT(--('Input| Projects'!$AC287="Yes"),'Calc| Overheads Allocation'!D$8,'Calc| Project Costs'!W287,'Input| Projects'!$Y287),IF('Input| Overheads'!$C$42="DNSP defined",SUMPRODUCT(--('Input| Projects'!$AC287="Yes"),'Calc| Overheads Allocation'!D$61,'Input| Projects'!$AF287),""))),"")</f>
        <v>0</v>
      </c>
      <c r="AN287" s="186">
        <f>IFERROR(IF('Input| Overheads'!$C$42="Direct costs",SUMPRODUCT(--('Input| Projects'!$AC287="Yes"),'Calc| Overheads Allocation'!E$8,'Calc| Project Costs'!X287),IF('Input| Overheads'!$C$42="Internal labour",SUMPRODUCT(--('Input| Projects'!$AC287="Yes"),'Calc| Overheads Allocation'!E$8,'Calc| Project Costs'!X287,'Input| Projects'!$Y287),IF('Input| Overheads'!$C$42="DNSP defined",SUMPRODUCT(--('Input| Projects'!$AC287="Yes"),'Calc| Overheads Allocation'!E$61,'Input| Projects'!$AF287),""))),"")</f>
        <v>0</v>
      </c>
      <c r="AO287" s="186">
        <f>IFERROR(IF('Input| Overheads'!$C$42="Direct costs",SUMPRODUCT(--('Input| Projects'!$AC287="Yes"),'Calc| Overheads Allocation'!F$8,'Calc| Project Costs'!Y287),IF('Input| Overheads'!$C$42="Internal labour",SUMPRODUCT(--('Input| Projects'!$AC287="Yes"),'Calc| Overheads Allocation'!F$8,'Calc| Project Costs'!Y287,'Input| Projects'!$Y287),IF('Input| Overheads'!$C$42="DNSP defined",SUMPRODUCT(--('Input| Projects'!$AC287="Yes"),'Calc| Overheads Allocation'!F$61,'Input| Projects'!$AF287),""))),"")</f>
        <v>0</v>
      </c>
      <c r="AP287" s="186">
        <f>IFERROR(IF('Input| Overheads'!$C$42="Direct costs",SUMPRODUCT(--('Input| Projects'!$AC287="Yes"),'Calc| Overheads Allocation'!G$8,'Calc| Project Costs'!Z287),IF('Input| Overheads'!$C$42="Internal labour",SUMPRODUCT(--('Input| Projects'!$AC287="Yes"),'Calc| Overheads Allocation'!G$8,'Calc| Project Costs'!Z287,'Input| Projects'!$Y287),IF('Input| Overheads'!$C$42="DNSP defined",SUMPRODUCT(--('Input| Projects'!$AC287="Yes"),'Calc| Overheads Allocation'!G$61,'Input| Projects'!$AF287),""))),"")</f>
        <v>0</v>
      </c>
      <c r="AQ287" s="186">
        <f>IFERROR(IF('Input| Overheads'!$C$42="Direct costs",SUMPRODUCT(--('Input| Projects'!$AC287="Yes"),'Calc| Overheads Allocation'!H$8,'Calc| Project Costs'!AA287),IF('Input| Overheads'!$C$42="Internal labour",SUMPRODUCT(--('Input| Projects'!$AC287="Yes"),'Calc| Overheads Allocation'!H$8,'Calc| Project Costs'!AA287,'Input| Projects'!$Y287),IF('Input| Overheads'!$C$42="DNSP defined",SUMPRODUCT(--('Input| Projects'!$AC287="Yes"),'Calc| Overheads Allocation'!H$61,'Input| Projects'!$AF287),""))),"")</f>
        <v>0</v>
      </c>
      <c r="AR287" s="186">
        <f>IFERROR(IF('Input| Overheads'!$C$42="Direct costs",SUMPRODUCT(--('Input| Projects'!$AC287="Yes"),'Calc| Overheads Allocation'!I$8,'Calc| Project Costs'!AB287),IF('Input| Overheads'!$C$42="Internal labour",SUMPRODUCT(--('Input| Projects'!$AC287="Yes"),'Calc| Overheads Allocation'!I$8,'Calc| Project Costs'!AB287,'Input| Projects'!$Y287),IF('Input| Overheads'!$C$42="DNSP defined",SUMPRODUCT(--('Input| Projects'!$AC287="Yes"),'Calc| Overheads Allocation'!I$61,'Input| Projects'!$AF287),""))),"")</f>
        <v>0</v>
      </c>
      <c r="AS287" s="106"/>
      <c r="AT287" s="186">
        <f>IFERROR(IF('Input| Overheads'!$C$42="Direct costs",SUMPRODUCT(--('Input| Projects'!$AD287="Yes"),'Calc| Overheads Allocation'!C$9,'Calc| Project Costs'!V287),IF('Input| Overheads'!$C$42="Internal labour",SUMPRODUCT(--('Input| Projects'!$AD287="Yes"),'Calc| Overheads Allocation'!C$9,'Calc| Project Costs'!V287,'Input| Projects'!$Y287),IF('Input| Overheads'!$C$42="DNSP defined",SUMPRODUCT(--('Input| Projects'!$AD287="Yes"),'Calc| Overheads Allocation'!C$62,'Input| Projects'!$AG287),""))),"")</f>
        <v>0</v>
      </c>
      <c r="AU287" s="186">
        <f>IFERROR(IF('Input| Overheads'!$C$42="Direct costs",SUMPRODUCT(--('Input| Projects'!$AD287="Yes"),'Calc| Overheads Allocation'!D$9,'Calc| Project Costs'!W287),IF('Input| Overheads'!$C$42="Internal labour",SUMPRODUCT(--('Input| Projects'!$AD287="Yes"),'Calc| Overheads Allocation'!D$9,'Calc| Project Costs'!W287,'Input| Projects'!$Y287),IF('Input| Overheads'!$C$42="DNSP defined",SUMPRODUCT(--('Input| Projects'!$AD287="Yes"),'Calc| Overheads Allocation'!D$62,'Input| Projects'!$AG287),""))),"")</f>
        <v>0</v>
      </c>
      <c r="AV287" s="186">
        <f>IFERROR(IF('Input| Overheads'!$C$42="Direct costs",SUMPRODUCT(--('Input| Projects'!$AD287="Yes"),'Calc| Overheads Allocation'!E$9,'Calc| Project Costs'!X287),IF('Input| Overheads'!$C$42="Internal labour",SUMPRODUCT(--('Input| Projects'!$AD287="Yes"),'Calc| Overheads Allocation'!E$9,'Calc| Project Costs'!X287,'Input| Projects'!$Y287),IF('Input| Overheads'!$C$42="DNSP defined",SUMPRODUCT(--('Input| Projects'!$AD287="Yes"),'Calc| Overheads Allocation'!E$62,'Input| Projects'!$AG287),""))),"")</f>
        <v>0</v>
      </c>
      <c r="AW287" s="186">
        <f>IFERROR(IF('Input| Overheads'!$C$42="Direct costs",SUMPRODUCT(--('Input| Projects'!$AD287="Yes"),'Calc| Overheads Allocation'!F$9,'Calc| Project Costs'!Y287),IF('Input| Overheads'!$C$42="Internal labour",SUMPRODUCT(--('Input| Projects'!$AD287="Yes"),'Calc| Overheads Allocation'!F$9,'Calc| Project Costs'!Y287,'Input| Projects'!$Y287),IF('Input| Overheads'!$C$42="DNSP defined",SUMPRODUCT(--('Input| Projects'!$AD287="Yes"),'Calc| Overheads Allocation'!F$62,'Input| Projects'!$AG287),""))),"")</f>
        <v>0</v>
      </c>
      <c r="AX287" s="186">
        <f>IFERROR(IF('Input| Overheads'!$C$42="Direct costs",SUMPRODUCT(--('Input| Projects'!$AD287="Yes"),'Calc| Overheads Allocation'!G$9,'Calc| Project Costs'!Z287),IF('Input| Overheads'!$C$42="Internal labour",SUMPRODUCT(--('Input| Projects'!$AD287="Yes"),'Calc| Overheads Allocation'!G$9,'Calc| Project Costs'!Z287,'Input| Projects'!$Y287),IF('Input| Overheads'!$C$42="DNSP defined",SUMPRODUCT(--('Input| Projects'!$AD287="Yes"),'Calc| Overheads Allocation'!G$62,'Input| Projects'!$AG287),""))),"")</f>
        <v>0</v>
      </c>
      <c r="AY287" s="186">
        <f>IFERROR(IF('Input| Overheads'!$C$42="Direct costs",SUMPRODUCT(--('Input| Projects'!$AD287="Yes"),'Calc| Overheads Allocation'!H$9,'Calc| Project Costs'!AA287),IF('Input| Overheads'!$C$42="Internal labour",SUMPRODUCT(--('Input| Projects'!$AD287="Yes"),'Calc| Overheads Allocation'!H$9,'Calc| Project Costs'!AA287,'Input| Projects'!$Y287),IF('Input| Overheads'!$C$42="DNSP defined",SUMPRODUCT(--('Input| Projects'!$AD287="Yes"),'Calc| Overheads Allocation'!H$62,'Input| Projects'!$AG287),""))),"")</f>
        <v>0</v>
      </c>
      <c r="AZ287" s="186">
        <f>IFERROR(IF('Input| Overheads'!$C$42="Direct costs",SUMPRODUCT(--('Input| Projects'!$AD287="Yes"),'Calc| Overheads Allocation'!I$9,'Calc| Project Costs'!AB287),IF('Input| Overheads'!$C$42="Internal labour",SUMPRODUCT(--('Input| Projects'!$AD287="Yes"),'Calc| Overheads Allocation'!I$9,'Calc| Project Costs'!AB287,'Input| Projects'!$Y287),IF('Input| Overheads'!$C$42="DNSP defined",SUMPRODUCT(--('Input| Projects'!$AD287="Yes"),'Calc| Overheads Allocation'!I$62,'Input| Projects'!$AG287),""))),"")</f>
        <v>0</v>
      </c>
      <c r="BA287" s="106"/>
      <c r="BB287" s="186">
        <f t="shared" si="158"/>
        <v>218.47871000000004</v>
      </c>
      <c r="BC287" s="186">
        <f t="shared" si="159"/>
        <v>0</v>
      </c>
      <c r="BD287" s="186">
        <f t="shared" si="160"/>
        <v>0</v>
      </c>
      <c r="BE287" s="186">
        <f t="shared" si="137"/>
        <v>0</v>
      </c>
      <c r="BF287" s="186">
        <f t="shared" si="138"/>
        <v>0</v>
      </c>
      <c r="BG287" s="186">
        <f t="shared" si="139"/>
        <v>0</v>
      </c>
      <c r="BH287" s="186">
        <f t="shared" si="140"/>
        <v>0</v>
      </c>
      <c r="BI287" s="97"/>
      <c r="BJ287" s="186">
        <f t="shared" si="141"/>
        <v>0</v>
      </c>
      <c r="BK287" s="186" t="str">
        <f t="shared" si="142"/>
        <v/>
      </c>
      <c r="BL287" s="186" t="str">
        <f t="shared" si="143"/>
        <v/>
      </c>
      <c r="BM287" s="186" t="str">
        <f t="shared" si="144"/>
        <v/>
      </c>
      <c r="BN287" s="186" t="str">
        <f t="shared" si="145"/>
        <v/>
      </c>
      <c r="BO287" s="186" t="str">
        <f t="shared" si="146"/>
        <v/>
      </c>
      <c r="BP287" s="186" t="str">
        <f t="shared" si="147"/>
        <v/>
      </c>
      <c r="BQ287" s="97"/>
      <c r="BR287" s="186">
        <f t="shared" si="148"/>
        <v>563.32247000000007</v>
      </c>
      <c r="BS287" s="186">
        <f t="shared" si="149"/>
        <v>0</v>
      </c>
      <c r="BT287" s="222">
        <f t="shared" si="150"/>
        <v>0</v>
      </c>
      <c r="BU287" s="222">
        <f t="shared" si="151"/>
        <v>0</v>
      </c>
      <c r="BV287" s="222">
        <f t="shared" si="152"/>
        <v>0</v>
      </c>
      <c r="BW287" s="222">
        <f t="shared" si="153"/>
        <v>0</v>
      </c>
      <c r="BX287" s="222">
        <f t="shared" si="154"/>
        <v>0</v>
      </c>
      <c r="BY287" s="106"/>
      <c r="BZ287" s="197">
        <f>IF(SUMIF('Input| Projects'!$AS$8:$CP$8,"Dx",'Input| Projects'!$AS287:$CP287)=0,"",SUMIF('Input| Projects'!$AS$8:$CP$8,"Dx",'Input| Projects'!$AS287:$CP287))</f>
        <v>0.71773492365749236</v>
      </c>
      <c r="CA287" s="197">
        <f>IF(SUMIF('Input| Projects'!$AS$8:$CP$8,"Tx",'Input| Projects'!$AS287:$CP287)=0,"",SUMIF('Input| Projects'!$AS$8:$CP$8,"Tx",'Input| Projects'!$AS287:$CP287))</f>
        <v>0.28226507634250775</v>
      </c>
      <c r="CB287" s="150" t="str">
        <f t="shared" si="161"/>
        <v/>
      </c>
    </row>
    <row r="288" spans="2:80" x14ac:dyDescent="0.2">
      <c r="B288" s="201">
        <f>IFERROR('Input| Projects'!B288,"")</f>
        <v>279</v>
      </c>
      <c r="C288" s="42" t="str">
        <f>IFERROR(IF('Input| Projects'!C288="","",'Input| Projects'!C288),"")</f>
        <v>REP Refurb 132kV OH Feeders (No.)</v>
      </c>
      <c r="D288" s="42" t="str">
        <f>IFERROR(IF('Input| Projects'!D288="","",'Input| Projects'!D288),"")</f>
        <v>REP_05.02.07-3</v>
      </c>
      <c r="E288" s="104"/>
      <c r="F288" s="190">
        <f>IFERROR('Input| Projects'!I288*'Input| Escalations'!$K$19,"")</f>
        <v>534.80180999999993</v>
      </c>
      <c r="G288" s="190">
        <f>IFERROR('Input| Projects'!J288*'Input| Escalations'!$K$19,"")</f>
        <v>0</v>
      </c>
      <c r="H288" s="190">
        <f>IFERROR('Input| Projects'!K288*'Input| Escalations'!$K$19,"")</f>
        <v>0</v>
      </c>
      <c r="I288" s="190">
        <f>IFERROR('Input| Projects'!L288*'Input| Escalations'!$K$19,"")</f>
        <v>0</v>
      </c>
      <c r="J288" s="190">
        <f>IFERROR('Input| Projects'!M288*'Input| Escalations'!$K$19,"")</f>
        <v>0</v>
      </c>
      <c r="K288" s="190">
        <f>IFERROR('Input| Projects'!N288*'Input| Escalations'!$K$19,"")</f>
        <v>0</v>
      </c>
      <c r="L288" s="190">
        <f>IFERROR('Input| Projects'!O288*'Input| Escalations'!$K$19,"")</f>
        <v>0</v>
      </c>
      <c r="M288" s="150" t="str">
        <f>IF(ABS(SUM(F288:L288)-(SUM('Input| Projects'!I288:O288)*'Input| Escalations'!$K$19))&lt;0.0000001,"",1)</f>
        <v/>
      </c>
      <c r="N288" s="192">
        <f>'Input| Projects'!$Y288*INDEX('Input| Escalations'!$H$33:$N$33,MATCH('Calc| Project Costs'!N$9,'Input| Escalations'!$H$23:$N$23,0))+'Input| Projects'!$Z288*INDEX('Input| Escalations'!$H$34:$N$34,MATCH('Calc| Project Costs'!N$9,'Input| Escalations'!$H$23:$N$23,0))+'Input| Projects'!$AA288*INDEX('Input| Escalations'!$H$35:$N$35,MATCH('Calc| Project Costs'!N$9,'Input| Escalations'!$H$23:$N$23,0))+1</f>
        <v>1</v>
      </c>
      <c r="O288" s="192">
        <f>'Input| Projects'!$Y288*INDEX('Input| Escalations'!$H$33:$N$33,MATCH('Calc| Project Costs'!O$9,'Input| Escalations'!$H$23:$N$23,0))+'Input| Projects'!$Z288*INDEX('Input| Escalations'!$H$34:$N$34,MATCH('Calc| Project Costs'!O$9,'Input| Escalations'!$H$23:$N$23,0))+'Input| Projects'!$AA288*INDEX('Input| Escalations'!$H$35:$N$35,MATCH('Calc| Project Costs'!O$9,'Input| Escalations'!$H$23:$N$23,0))+1</f>
        <v>1</v>
      </c>
      <c r="P288" s="192">
        <f>'Input| Projects'!$Y288*INDEX('Input| Escalations'!$H$33:$N$33,MATCH('Calc| Project Costs'!P$9,'Input| Escalations'!$H$23:$N$23,0))+'Input| Projects'!$Z288*INDEX('Input| Escalations'!$H$34:$N$34,MATCH('Calc| Project Costs'!P$9,'Input| Escalations'!$H$23:$N$23,0))+'Input| Projects'!$AA288*INDEX('Input| Escalations'!$H$35:$N$35,MATCH('Calc| Project Costs'!P$9,'Input| Escalations'!$H$23:$N$23,0))+1</f>
        <v>1</v>
      </c>
      <c r="Q288" s="192">
        <f>'Input| Projects'!$Y288*INDEX('Input| Escalations'!$H$33:$N$33,MATCH('Calc| Project Costs'!Q$9,'Input| Escalations'!$H$23:$N$23,0))+'Input| Projects'!$Z288*INDEX('Input| Escalations'!$H$34:$N$34,MATCH('Calc| Project Costs'!Q$9,'Input| Escalations'!$H$23:$N$23,0))+'Input| Projects'!$AA288*INDEX('Input| Escalations'!$H$35:$N$35,MATCH('Calc| Project Costs'!Q$9,'Input| Escalations'!$H$23:$N$23,0))+1</f>
        <v>1</v>
      </c>
      <c r="R288" s="192">
        <f>'Input| Projects'!$Y288*INDEX('Input| Escalations'!$H$33:$N$33,MATCH('Calc| Project Costs'!R$9,'Input| Escalations'!$H$23:$N$23,0))+'Input| Projects'!$Z288*INDEX('Input| Escalations'!$H$34:$N$34,MATCH('Calc| Project Costs'!R$9,'Input| Escalations'!$H$23:$N$23,0))+'Input| Projects'!$AA288*INDEX('Input| Escalations'!$H$35:$N$35,MATCH('Calc| Project Costs'!R$9,'Input| Escalations'!$H$23:$N$23,0))+1</f>
        <v>1</v>
      </c>
      <c r="S288" s="192">
        <f>'Input| Projects'!$Y288*INDEX('Input| Escalations'!$H$33:$N$33,MATCH('Calc| Project Costs'!S$9,'Input| Escalations'!$H$23:$N$23,0))+'Input| Projects'!$Z288*INDEX('Input| Escalations'!$H$34:$N$34,MATCH('Calc| Project Costs'!S$9,'Input| Escalations'!$H$23:$N$23,0))+'Input| Projects'!$AA288*INDEX('Input| Escalations'!$H$35:$N$35,MATCH('Calc| Project Costs'!S$9,'Input| Escalations'!$H$23:$N$23,0))+1</f>
        <v>1</v>
      </c>
      <c r="T288" s="192">
        <f>'Input| Projects'!$Y288*INDEX('Input| Escalations'!$H$33:$N$33,MATCH('Calc| Project Costs'!T$9,'Input| Escalations'!$H$23:$N$23,0))+'Input| Projects'!$Z288*INDEX('Input| Escalations'!$H$34:$N$34,MATCH('Calc| Project Costs'!T$9,'Input| Escalations'!$H$23:$N$23,0))+'Input| Projects'!$AA288*INDEX('Input| Escalations'!$H$35:$N$35,MATCH('Calc| Project Costs'!T$9,'Input| Escalations'!$H$23:$N$23,0))+1</f>
        <v>1</v>
      </c>
      <c r="U288" s="106"/>
      <c r="V288" s="186">
        <f t="shared" si="155"/>
        <v>534.80180999999993</v>
      </c>
      <c r="W288" s="186">
        <f t="shared" si="156"/>
        <v>0</v>
      </c>
      <c r="X288" s="186">
        <f t="shared" si="157"/>
        <v>0</v>
      </c>
      <c r="Y288" s="186">
        <f t="shared" si="133"/>
        <v>0</v>
      </c>
      <c r="Z288" s="186">
        <f t="shared" si="134"/>
        <v>0</v>
      </c>
      <c r="AA288" s="186">
        <f t="shared" si="135"/>
        <v>0</v>
      </c>
      <c r="AB288" s="186">
        <f t="shared" si="136"/>
        <v>0</v>
      </c>
      <c r="AC288" s="106"/>
      <c r="AD288" s="186">
        <f>'Input| Projects'!Q288*N288*'Input| Escalations'!$K$19</f>
        <v>0</v>
      </c>
      <c r="AE288" s="186">
        <f>'Input| Projects'!R288*O288*'Input| Escalations'!$K$19</f>
        <v>0</v>
      </c>
      <c r="AF288" s="186">
        <f>'Input| Projects'!S288*P288*'Input| Escalations'!$K$19</f>
        <v>0</v>
      </c>
      <c r="AG288" s="186">
        <f>'Input| Projects'!T288*Q288*'Input| Escalations'!$K$19</f>
        <v>0</v>
      </c>
      <c r="AH288" s="186">
        <f>'Input| Projects'!U288*R288*'Input| Escalations'!$K$19</f>
        <v>0</v>
      </c>
      <c r="AI288" s="186">
        <f>'Input| Projects'!V288*S288*'Input| Escalations'!$K$19</f>
        <v>0</v>
      </c>
      <c r="AJ288" s="186">
        <f>'Input| Projects'!W288*T288*'Input| Escalations'!$K$19</f>
        <v>0</v>
      </c>
      <c r="AK288" s="106"/>
      <c r="AL288" s="186">
        <f>IFERROR(IF('Input| Overheads'!$C$42="Direct costs",SUMPRODUCT(--('Input| Projects'!$AC288="Yes"),'Calc| Overheads Allocation'!C$8,'Calc| Project Costs'!V288),IF('Input| Overheads'!$C$42="Internal labour",SUMPRODUCT(--('Input| Projects'!$AC288="Yes"),'Calc| Overheads Allocation'!C$8,'Calc| Project Costs'!V288,'Input| Projects'!$Y288),IF('Input| Overheads'!$C$42="DNSP defined",SUMPRODUCT(--('Input| Projects'!$AC288="Yes"),'Calc| Overheads Allocation'!C$61,'Input| Projects'!$AF288),""))),"")</f>
        <v>113.74460999999999</v>
      </c>
      <c r="AM288" s="186">
        <f>IFERROR(IF('Input| Overheads'!$C$42="Direct costs",SUMPRODUCT(--('Input| Projects'!$AC288="Yes"),'Calc| Overheads Allocation'!D$8,'Calc| Project Costs'!W288),IF('Input| Overheads'!$C$42="Internal labour",SUMPRODUCT(--('Input| Projects'!$AC288="Yes"),'Calc| Overheads Allocation'!D$8,'Calc| Project Costs'!W288,'Input| Projects'!$Y288),IF('Input| Overheads'!$C$42="DNSP defined",SUMPRODUCT(--('Input| Projects'!$AC288="Yes"),'Calc| Overheads Allocation'!D$61,'Input| Projects'!$AF288),""))),"")</f>
        <v>0</v>
      </c>
      <c r="AN288" s="186">
        <f>IFERROR(IF('Input| Overheads'!$C$42="Direct costs",SUMPRODUCT(--('Input| Projects'!$AC288="Yes"),'Calc| Overheads Allocation'!E$8,'Calc| Project Costs'!X288),IF('Input| Overheads'!$C$42="Internal labour",SUMPRODUCT(--('Input| Projects'!$AC288="Yes"),'Calc| Overheads Allocation'!E$8,'Calc| Project Costs'!X288,'Input| Projects'!$Y288),IF('Input| Overheads'!$C$42="DNSP defined",SUMPRODUCT(--('Input| Projects'!$AC288="Yes"),'Calc| Overheads Allocation'!E$61,'Input| Projects'!$AF288),""))),"")</f>
        <v>0</v>
      </c>
      <c r="AO288" s="186">
        <f>IFERROR(IF('Input| Overheads'!$C$42="Direct costs",SUMPRODUCT(--('Input| Projects'!$AC288="Yes"),'Calc| Overheads Allocation'!F$8,'Calc| Project Costs'!Y288),IF('Input| Overheads'!$C$42="Internal labour",SUMPRODUCT(--('Input| Projects'!$AC288="Yes"),'Calc| Overheads Allocation'!F$8,'Calc| Project Costs'!Y288,'Input| Projects'!$Y288),IF('Input| Overheads'!$C$42="DNSP defined",SUMPRODUCT(--('Input| Projects'!$AC288="Yes"),'Calc| Overheads Allocation'!F$61,'Input| Projects'!$AF288),""))),"")</f>
        <v>0</v>
      </c>
      <c r="AP288" s="186">
        <f>IFERROR(IF('Input| Overheads'!$C$42="Direct costs",SUMPRODUCT(--('Input| Projects'!$AC288="Yes"),'Calc| Overheads Allocation'!G$8,'Calc| Project Costs'!Z288),IF('Input| Overheads'!$C$42="Internal labour",SUMPRODUCT(--('Input| Projects'!$AC288="Yes"),'Calc| Overheads Allocation'!G$8,'Calc| Project Costs'!Z288,'Input| Projects'!$Y288),IF('Input| Overheads'!$C$42="DNSP defined",SUMPRODUCT(--('Input| Projects'!$AC288="Yes"),'Calc| Overheads Allocation'!G$61,'Input| Projects'!$AF288),""))),"")</f>
        <v>0</v>
      </c>
      <c r="AQ288" s="186">
        <f>IFERROR(IF('Input| Overheads'!$C$42="Direct costs",SUMPRODUCT(--('Input| Projects'!$AC288="Yes"),'Calc| Overheads Allocation'!H$8,'Calc| Project Costs'!AA288),IF('Input| Overheads'!$C$42="Internal labour",SUMPRODUCT(--('Input| Projects'!$AC288="Yes"),'Calc| Overheads Allocation'!H$8,'Calc| Project Costs'!AA288,'Input| Projects'!$Y288),IF('Input| Overheads'!$C$42="DNSP defined",SUMPRODUCT(--('Input| Projects'!$AC288="Yes"),'Calc| Overheads Allocation'!H$61,'Input| Projects'!$AF288),""))),"")</f>
        <v>0</v>
      </c>
      <c r="AR288" s="186">
        <f>IFERROR(IF('Input| Overheads'!$C$42="Direct costs",SUMPRODUCT(--('Input| Projects'!$AC288="Yes"),'Calc| Overheads Allocation'!I$8,'Calc| Project Costs'!AB288),IF('Input| Overheads'!$C$42="Internal labour",SUMPRODUCT(--('Input| Projects'!$AC288="Yes"),'Calc| Overheads Allocation'!I$8,'Calc| Project Costs'!AB288,'Input| Projects'!$Y288),IF('Input| Overheads'!$C$42="DNSP defined",SUMPRODUCT(--('Input| Projects'!$AC288="Yes"),'Calc| Overheads Allocation'!I$61,'Input| Projects'!$AF288),""))),"")</f>
        <v>0</v>
      </c>
      <c r="AS288" s="106"/>
      <c r="AT288" s="186">
        <f>IFERROR(IF('Input| Overheads'!$C$42="Direct costs",SUMPRODUCT(--('Input| Projects'!$AD288="Yes"),'Calc| Overheads Allocation'!C$9,'Calc| Project Costs'!V288),IF('Input| Overheads'!$C$42="Internal labour",SUMPRODUCT(--('Input| Projects'!$AD288="Yes"),'Calc| Overheads Allocation'!C$9,'Calc| Project Costs'!V288,'Input| Projects'!$Y288),IF('Input| Overheads'!$C$42="DNSP defined",SUMPRODUCT(--('Input| Projects'!$AD288="Yes"),'Calc| Overheads Allocation'!C$62,'Input| Projects'!$AG288),""))),"")</f>
        <v>0</v>
      </c>
      <c r="AU288" s="186">
        <f>IFERROR(IF('Input| Overheads'!$C$42="Direct costs",SUMPRODUCT(--('Input| Projects'!$AD288="Yes"),'Calc| Overheads Allocation'!D$9,'Calc| Project Costs'!W288),IF('Input| Overheads'!$C$42="Internal labour",SUMPRODUCT(--('Input| Projects'!$AD288="Yes"),'Calc| Overheads Allocation'!D$9,'Calc| Project Costs'!W288,'Input| Projects'!$Y288),IF('Input| Overheads'!$C$42="DNSP defined",SUMPRODUCT(--('Input| Projects'!$AD288="Yes"),'Calc| Overheads Allocation'!D$62,'Input| Projects'!$AG288),""))),"")</f>
        <v>0</v>
      </c>
      <c r="AV288" s="186">
        <f>IFERROR(IF('Input| Overheads'!$C$42="Direct costs",SUMPRODUCT(--('Input| Projects'!$AD288="Yes"),'Calc| Overheads Allocation'!E$9,'Calc| Project Costs'!X288),IF('Input| Overheads'!$C$42="Internal labour",SUMPRODUCT(--('Input| Projects'!$AD288="Yes"),'Calc| Overheads Allocation'!E$9,'Calc| Project Costs'!X288,'Input| Projects'!$Y288),IF('Input| Overheads'!$C$42="DNSP defined",SUMPRODUCT(--('Input| Projects'!$AD288="Yes"),'Calc| Overheads Allocation'!E$62,'Input| Projects'!$AG288),""))),"")</f>
        <v>0</v>
      </c>
      <c r="AW288" s="186">
        <f>IFERROR(IF('Input| Overheads'!$C$42="Direct costs",SUMPRODUCT(--('Input| Projects'!$AD288="Yes"),'Calc| Overheads Allocation'!F$9,'Calc| Project Costs'!Y288),IF('Input| Overheads'!$C$42="Internal labour",SUMPRODUCT(--('Input| Projects'!$AD288="Yes"),'Calc| Overheads Allocation'!F$9,'Calc| Project Costs'!Y288,'Input| Projects'!$Y288),IF('Input| Overheads'!$C$42="DNSP defined",SUMPRODUCT(--('Input| Projects'!$AD288="Yes"),'Calc| Overheads Allocation'!F$62,'Input| Projects'!$AG288),""))),"")</f>
        <v>0</v>
      </c>
      <c r="AX288" s="186">
        <f>IFERROR(IF('Input| Overheads'!$C$42="Direct costs",SUMPRODUCT(--('Input| Projects'!$AD288="Yes"),'Calc| Overheads Allocation'!G$9,'Calc| Project Costs'!Z288),IF('Input| Overheads'!$C$42="Internal labour",SUMPRODUCT(--('Input| Projects'!$AD288="Yes"),'Calc| Overheads Allocation'!G$9,'Calc| Project Costs'!Z288,'Input| Projects'!$Y288),IF('Input| Overheads'!$C$42="DNSP defined",SUMPRODUCT(--('Input| Projects'!$AD288="Yes"),'Calc| Overheads Allocation'!G$62,'Input| Projects'!$AG288),""))),"")</f>
        <v>0</v>
      </c>
      <c r="AY288" s="186">
        <f>IFERROR(IF('Input| Overheads'!$C$42="Direct costs",SUMPRODUCT(--('Input| Projects'!$AD288="Yes"),'Calc| Overheads Allocation'!H$9,'Calc| Project Costs'!AA288),IF('Input| Overheads'!$C$42="Internal labour",SUMPRODUCT(--('Input| Projects'!$AD288="Yes"),'Calc| Overheads Allocation'!H$9,'Calc| Project Costs'!AA288,'Input| Projects'!$Y288),IF('Input| Overheads'!$C$42="DNSP defined",SUMPRODUCT(--('Input| Projects'!$AD288="Yes"),'Calc| Overheads Allocation'!H$62,'Input| Projects'!$AG288),""))),"")</f>
        <v>0</v>
      </c>
      <c r="AZ288" s="186">
        <f>IFERROR(IF('Input| Overheads'!$C$42="Direct costs",SUMPRODUCT(--('Input| Projects'!$AD288="Yes"),'Calc| Overheads Allocation'!I$9,'Calc| Project Costs'!AB288),IF('Input| Overheads'!$C$42="Internal labour",SUMPRODUCT(--('Input| Projects'!$AD288="Yes"),'Calc| Overheads Allocation'!I$9,'Calc| Project Costs'!AB288,'Input| Projects'!$Y288),IF('Input| Overheads'!$C$42="DNSP defined",SUMPRODUCT(--('Input| Projects'!$AD288="Yes"),'Calc| Overheads Allocation'!I$62,'Input| Projects'!$AG288),""))),"")</f>
        <v>0</v>
      </c>
      <c r="BA288" s="106"/>
      <c r="BB288" s="186">
        <f t="shared" si="158"/>
        <v>113.74460999999999</v>
      </c>
      <c r="BC288" s="186">
        <f t="shared" si="159"/>
        <v>0</v>
      </c>
      <c r="BD288" s="186">
        <f t="shared" si="160"/>
        <v>0</v>
      </c>
      <c r="BE288" s="186">
        <f t="shared" si="137"/>
        <v>0</v>
      </c>
      <c r="BF288" s="186">
        <f t="shared" si="138"/>
        <v>0</v>
      </c>
      <c r="BG288" s="186">
        <f t="shared" si="139"/>
        <v>0</v>
      </c>
      <c r="BH288" s="186">
        <f t="shared" si="140"/>
        <v>0</v>
      </c>
      <c r="BI288" s="97"/>
      <c r="BJ288" s="186">
        <f t="shared" si="141"/>
        <v>0</v>
      </c>
      <c r="BK288" s="186" t="str">
        <f t="shared" si="142"/>
        <v/>
      </c>
      <c r="BL288" s="186" t="str">
        <f t="shared" si="143"/>
        <v/>
      </c>
      <c r="BM288" s="186" t="str">
        <f t="shared" si="144"/>
        <v/>
      </c>
      <c r="BN288" s="186" t="str">
        <f t="shared" si="145"/>
        <v/>
      </c>
      <c r="BO288" s="186" t="str">
        <f t="shared" si="146"/>
        <v/>
      </c>
      <c r="BP288" s="186" t="str">
        <f t="shared" si="147"/>
        <v/>
      </c>
      <c r="BQ288" s="97"/>
      <c r="BR288" s="186">
        <f t="shared" si="148"/>
        <v>648.5464199999999</v>
      </c>
      <c r="BS288" s="186">
        <f t="shared" si="149"/>
        <v>0</v>
      </c>
      <c r="BT288" s="222">
        <f t="shared" si="150"/>
        <v>0</v>
      </c>
      <c r="BU288" s="222">
        <f t="shared" si="151"/>
        <v>0</v>
      </c>
      <c r="BV288" s="222">
        <f t="shared" si="152"/>
        <v>0</v>
      </c>
      <c r="BW288" s="222">
        <f t="shared" si="153"/>
        <v>0</v>
      </c>
      <c r="BX288" s="222">
        <f t="shared" si="154"/>
        <v>0</v>
      </c>
      <c r="BY288" s="106"/>
      <c r="BZ288" s="197">
        <f>IF(SUMIF('Input| Projects'!$AS$8:$CP$8,"Dx",'Input| Projects'!$AS288:$CP288)=0,"",SUMIF('Input| Projects'!$AS$8:$CP$8,"Dx",'Input| Projects'!$AS288:$CP288))</f>
        <v>0.70421762562500934</v>
      </c>
      <c r="CA288" s="197">
        <f>IF(SUMIF('Input| Projects'!$AS$8:$CP$8,"Tx",'Input| Projects'!$AS288:$CP288)=0,"",SUMIF('Input| Projects'!$AS$8:$CP$8,"Tx",'Input| Projects'!$AS288:$CP288))</f>
        <v>0.29578237437499083</v>
      </c>
      <c r="CB288" s="150" t="str">
        <f t="shared" si="161"/>
        <v/>
      </c>
    </row>
    <row r="289" spans="2:80" x14ac:dyDescent="0.2">
      <c r="B289" s="201">
        <f>IFERROR('Input| Projects'!B289,"")</f>
        <v>280</v>
      </c>
      <c r="C289" s="42" t="str">
        <f>IFERROR(IF('Input| Projects'!C289="","",'Input| Projects'!C289),"")</f>
        <v>Refurb 33kV OH Feeders (km)</v>
      </c>
      <c r="D289" s="42" t="str">
        <f>IFERROR(IF('Input| Projects'!D289="","",'Input| Projects'!D289),"")</f>
        <v>REP_05.02.07-4</v>
      </c>
      <c r="E289" s="104"/>
      <c r="F289" s="190">
        <f>IFERROR('Input| Projects'!I289*'Input| Escalations'!$K$19,"")</f>
        <v>542.51856999999995</v>
      </c>
      <c r="G289" s="190">
        <f>IFERROR('Input| Projects'!J289*'Input| Escalations'!$K$19,"")</f>
        <v>0</v>
      </c>
      <c r="H289" s="190">
        <f>IFERROR('Input| Projects'!K289*'Input| Escalations'!$K$19,"")</f>
        <v>0</v>
      </c>
      <c r="I289" s="190">
        <f>IFERROR('Input| Projects'!L289*'Input| Escalations'!$K$19,"")</f>
        <v>0</v>
      </c>
      <c r="J289" s="190">
        <f>IFERROR('Input| Projects'!M289*'Input| Escalations'!$K$19,"")</f>
        <v>0</v>
      </c>
      <c r="K289" s="190">
        <f>IFERROR('Input| Projects'!N289*'Input| Escalations'!$K$19,"")</f>
        <v>0</v>
      </c>
      <c r="L289" s="190">
        <f>IFERROR('Input| Projects'!O289*'Input| Escalations'!$K$19,"")</f>
        <v>0</v>
      </c>
      <c r="M289" s="150" t="str">
        <f>IF(ABS(SUM(F289:L289)-(SUM('Input| Projects'!I289:O289)*'Input| Escalations'!$K$19))&lt;0.0000001,"",1)</f>
        <v/>
      </c>
      <c r="N289" s="192">
        <f>'Input| Projects'!$Y289*INDEX('Input| Escalations'!$H$33:$N$33,MATCH('Calc| Project Costs'!N$9,'Input| Escalations'!$H$23:$N$23,0))+'Input| Projects'!$Z289*INDEX('Input| Escalations'!$H$34:$N$34,MATCH('Calc| Project Costs'!N$9,'Input| Escalations'!$H$23:$N$23,0))+'Input| Projects'!$AA289*INDEX('Input| Escalations'!$H$35:$N$35,MATCH('Calc| Project Costs'!N$9,'Input| Escalations'!$H$23:$N$23,0))+1</f>
        <v>1</v>
      </c>
      <c r="O289" s="192">
        <f>'Input| Projects'!$Y289*INDEX('Input| Escalations'!$H$33:$N$33,MATCH('Calc| Project Costs'!O$9,'Input| Escalations'!$H$23:$N$23,0))+'Input| Projects'!$Z289*INDEX('Input| Escalations'!$H$34:$N$34,MATCH('Calc| Project Costs'!O$9,'Input| Escalations'!$H$23:$N$23,0))+'Input| Projects'!$AA289*INDEX('Input| Escalations'!$H$35:$N$35,MATCH('Calc| Project Costs'!O$9,'Input| Escalations'!$H$23:$N$23,0))+1</f>
        <v>1</v>
      </c>
      <c r="P289" s="192">
        <f>'Input| Projects'!$Y289*INDEX('Input| Escalations'!$H$33:$N$33,MATCH('Calc| Project Costs'!P$9,'Input| Escalations'!$H$23:$N$23,0))+'Input| Projects'!$Z289*INDEX('Input| Escalations'!$H$34:$N$34,MATCH('Calc| Project Costs'!P$9,'Input| Escalations'!$H$23:$N$23,0))+'Input| Projects'!$AA289*INDEX('Input| Escalations'!$H$35:$N$35,MATCH('Calc| Project Costs'!P$9,'Input| Escalations'!$H$23:$N$23,0))+1</f>
        <v>1</v>
      </c>
      <c r="Q289" s="192">
        <f>'Input| Projects'!$Y289*INDEX('Input| Escalations'!$H$33:$N$33,MATCH('Calc| Project Costs'!Q$9,'Input| Escalations'!$H$23:$N$23,0))+'Input| Projects'!$Z289*INDEX('Input| Escalations'!$H$34:$N$34,MATCH('Calc| Project Costs'!Q$9,'Input| Escalations'!$H$23:$N$23,0))+'Input| Projects'!$AA289*INDEX('Input| Escalations'!$H$35:$N$35,MATCH('Calc| Project Costs'!Q$9,'Input| Escalations'!$H$23:$N$23,0))+1</f>
        <v>1</v>
      </c>
      <c r="R289" s="192">
        <f>'Input| Projects'!$Y289*INDEX('Input| Escalations'!$H$33:$N$33,MATCH('Calc| Project Costs'!R$9,'Input| Escalations'!$H$23:$N$23,0))+'Input| Projects'!$Z289*INDEX('Input| Escalations'!$H$34:$N$34,MATCH('Calc| Project Costs'!R$9,'Input| Escalations'!$H$23:$N$23,0))+'Input| Projects'!$AA289*INDEX('Input| Escalations'!$H$35:$N$35,MATCH('Calc| Project Costs'!R$9,'Input| Escalations'!$H$23:$N$23,0))+1</f>
        <v>1</v>
      </c>
      <c r="S289" s="192">
        <f>'Input| Projects'!$Y289*INDEX('Input| Escalations'!$H$33:$N$33,MATCH('Calc| Project Costs'!S$9,'Input| Escalations'!$H$23:$N$23,0))+'Input| Projects'!$Z289*INDEX('Input| Escalations'!$H$34:$N$34,MATCH('Calc| Project Costs'!S$9,'Input| Escalations'!$H$23:$N$23,0))+'Input| Projects'!$AA289*INDEX('Input| Escalations'!$H$35:$N$35,MATCH('Calc| Project Costs'!S$9,'Input| Escalations'!$H$23:$N$23,0))+1</f>
        <v>1</v>
      </c>
      <c r="T289" s="192">
        <f>'Input| Projects'!$Y289*INDEX('Input| Escalations'!$H$33:$N$33,MATCH('Calc| Project Costs'!T$9,'Input| Escalations'!$H$23:$N$23,0))+'Input| Projects'!$Z289*INDEX('Input| Escalations'!$H$34:$N$34,MATCH('Calc| Project Costs'!T$9,'Input| Escalations'!$H$23:$N$23,0))+'Input| Projects'!$AA289*INDEX('Input| Escalations'!$H$35:$N$35,MATCH('Calc| Project Costs'!T$9,'Input| Escalations'!$H$23:$N$23,0))+1</f>
        <v>1</v>
      </c>
      <c r="U289" s="106"/>
      <c r="V289" s="186">
        <f t="shared" si="155"/>
        <v>542.51856999999995</v>
      </c>
      <c r="W289" s="186">
        <f t="shared" si="156"/>
        <v>0</v>
      </c>
      <c r="X289" s="186">
        <f t="shared" si="157"/>
        <v>0</v>
      </c>
      <c r="Y289" s="186">
        <f t="shared" si="133"/>
        <v>0</v>
      </c>
      <c r="Z289" s="186">
        <f t="shared" si="134"/>
        <v>0</v>
      </c>
      <c r="AA289" s="186">
        <f t="shared" si="135"/>
        <v>0</v>
      </c>
      <c r="AB289" s="186">
        <f t="shared" si="136"/>
        <v>0</v>
      </c>
      <c r="AC289" s="106"/>
      <c r="AD289" s="186">
        <f>'Input| Projects'!Q289*N289*'Input| Escalations'!$K$19</f>
        <v>0</v>
      </c>
      <c r="AE289" s="186">
        <f>'Input| Projects'!R289*O289*'Input| Escalations'!$K$19</f>
        <v>0</v>
      </c>
      <c r="AF289" s="186">
        <f>'Input| Projects'!S289*P289*'Input| Escalations'!$K$19</f>
        <v>0</v>
      </c>
      <c r="AG289" s="186">
        <f>'Input| Projects'!T289*Q289*'Input| Escalations'!$K$19</f>
        <v>0</v>
      </c>
      <c r="AH289" s="186">
        <f>'Input| Projects'!U289*R289*'Input| Escalations'!$K$19</f>
        <v>0</v>
      </c>
      <c r="AI289" s="186">
        <f>'Input| Projects'!V289*S289*'Input| Escalations'!$K$19</f>
        <v>0</v>
      </c>
      <c r="AJ289" s="186">
        <f>'Input| Projects'!W289*T289*'Input| Escalations'!$K$19</f>
        <v>0</v>
      </c>
      <c r="AK289" s="106"/>
      <c r="AL289" s="186">
        <f>IFERROR(IF('Input| Overheads'!$C$42="Direct costs",SUMPRODUCT(--('Input| Projects'!$AC289="Yes"),'Calc| Overheads Allocation'!C$8,'Calc| Project Costs'!V289),IF('Input| Overheads'!$C$42="Internal labour",SUMPRODUCT(--('Input| Projects'!$AC289="Yes"),'Calc| Overheads Allocation'!C$8,'Calc| Project Costs'!V289,'Input| Projects'!$Y289),IF('Input| Overheads'!$C$42="DNSP defined",SUMPRODUCT(--('Input| Projects'!$AC289="Yes"),'Calc| Overheads Allocation'!C$61,'Input| Projects'!$AF289),""))),"")</f>
        <v>266.22900000000004</v>
      </c>
      <c r="AM289" s="186">
        <f>IFERROR(IF('Input| Overheads'!$C$42="Direct costs",SUMPRODUCT(--('Input| Projects'!$AC289="Yes"),'Calc| Overheads Allocation'!D$8,'Calc| Project Costs'!W289),IF('Input| Overheads'!$C$42="Internal labour",SUMPRODUCT(--('Input| Projects'!$AC289="Yes"),'Calc| Overheads Allocation'!D$8,'Calc| Project Costs'!W289,'Input| Projects'!$Y289),IF('Input| Overheads'!$C$42="DNSP defined",SUMPRODUCT(--('Input| Projects'!$AC289="Yes"),'Calc| Overheads Allocation'!D$61,'Input| Projects'!$AF289),""))),"")</f>
        <v>0</v>
      </c>
      <c r="AN289" s="186">
        <f>IFERROR(IF('Input| Overheads'!$C$42="Direct costs",SUMPRODUCT(--('Input| Projects'!$AC289="Yes"),'Calc| Overheads Allocation'!E$8,'Calc| Project Costs'!X289),IF('Input| Overheads'!$C$42="Internal labour",SUMPRODUCT(--('Input| Projects'!$AC289="Yes"),'Calc| Overheads Allocation'!E$8,'Calc| Project Costs'!X289,'Input| Projects'!$Y289),IF('Input| Overheads'!$C$42="DNSP defined",SUMPRODUCT(--('Input| Projects'!$AC289="Yes"),'Calc| Overheads Allocation'!E$61,'Input| Projects'!$AF289),""))),"")</f>
        <v>0</v>
      </c>
      <c r="AO289" s="186">
        <f>IFERROR(IF('Input| Overheads'!$C$42="Direct costs",SUMPRODUCT(--('Input| Projects'!$AC289="Yes"),'Calc| Overheads Allocation'!F$8,'Calc| Project Costs'!Y289),IF('Input| Overheads'!$C$42="Internal labour",SUMPRODUCT(--('Input| Projects'!$AC289="Yes"),'Calc| Overheads Allocation'!F$8,'Calc| Project Costs'!Y289,'Input| Projects'!$Y289),IF('Input| Overheads'!$C$42="DNSP defined",SUMPRODUCT(--('Input| Projects'!$AC289="Yes"),'Calc| Overheads Allocation'!F$61,'Input| Projects'!$AF289),""))),"")</f>
        <v>0</v>
      </c>
      <c r="AP289" s="186">
        <f>IFERROR(IF('Input| Overheads'!$C$42="Direct costs",SUMPRODUCT(--('Input| Projects'!$AC289="Yes"),'Calc| Overheads Allocation'!G$8,'Calc| Project Costs'!Z289),IF('Input| Overheads'!$C$42="Internal labour",SUMPRODUCT(--('Input| Projects'!$AC289="Yes"),'Calc| Overheads Allocation'!G$8,'Calc| Project Costs'!Z289,'Input| Projects'!$Y289),IF('Input| Overheads'!$C$42="DNSP defined",SUMPRODUCT(--('Input| Projects'!$AC289="Yes"),'Calc| Overheads Allocation'!G$61,'Input| Projects'!$AF289),""))),"")</f>
        <v>0</v>
      </c>
      <c r="AQ289" s="186">
        <f>IFERROR(IF('Input| Overheads'!$C$42="Direct costs",SUMPRODUCT(--('Input| Projects'!$AC289="Yes"),'Calc| Overheads Allocation'!H$8,'Calc| Project Costs'!AA289),IF('Input| Overheads'!$C$42="Internal labour",SUMPRODUCT(--('Input| Projects'!$AC289="Yes"),'Calc| Overheads Allocation'!H$8,'Calc| Project Costs'!AA289,'Input| Projects'!$Y289),IF('Input| Overheads'!$C$42="DNSP defined",SUMPRODUCT(--('Input| Projects'!$AC289="Yes"),'Calc| Overheads Allocation'!H$61,'Input| Projects'!$AF289),""))),"")</f>
        <v>0</v>
      </c>
      <c r="AR289" s="186">
        <f>IFERROR(IF('Input| Overheads'!$C$42="Direct costs",SUMPRODUCT(--('Input| Projects'!$AC289="Yes"),'Calc| Overheads Allocation'!I$8,'Calc| Project Costs'!AB289),IF('Input| Overheads'!$C$42="Internal labour",SUMPRODUCT(--('Input| Projects'!$AC289="Yes"),'Calc| Overheads Allocation'!I$8,'Calc| Project Costs'!AB289,'Input| Projects'!$Y289),IF('Input| Overheads'!$C$42="DNSP defined",SUMPRODUCT(--('Input| Projects'!$AC289="Yes"),'Calc| Overheads Allocation'!I$61,'Input| Projects'!$AF289),""))),"")</f>
        <v>0</v>
      </c>
      <c r="AS289" s="106"/>
      <c r="AT289" s="186">
        <f>IFERROR(IF('Input| Overheads'!$C$42="Direct costs",SUMPRODUCT(--('Input| Projects'!$AD289="Yes"),'Calc| Overheads Allocation'!C$9,'Calc| Project Costs'!V289),IF('Input| Overheads'!$C$42="Internal labour",SUMPRODUCT(--('Input| Projects'!$AD289="Yes"),'Calc| Overheads Allocation'!C$9,'Calc| Project Costs'!V289,'Input| Projects'!$Y289),IF('Input| Overheads'!$C$42="DNSP defined",SUMPRODUCT(--('Input| Projects'!$AD289="Yes"),'Calc| Overheads Allocation'!C$62,'Input| Projects'!$AG289),""))),"")</f>
        <v>0</v>
      </c>
      <c r="AU289" s="186">
        <f>IFERROR(IF('Input| Overheads'!$C$42="Direct costs",SUMPRODUCT(--('Input| Projects'!$AD289="Yes"),'Calc| Overheads Allocation'!D$9,'Calc| Project Costs'!W289),IF('Input| Overheads'!$C$42="Internal labour",SUMPRODUCT(--('Input| Projects'!$AD289="Yes"),'Calc| Overheads Allocation'!D$9,'Calc| Project Costs'!W289,'Input| Projects'!$Y289),IF('Input| Overheads'!$C$42="DNSP defined",SUMPRODUCT(--('Input| Projects'!$AD289="Yes"),'Calc| Overheads Allocation'!D$62,'Input| Projects'!$AG289),""))),"")</f>
        <v>0</v>
      </c>
      <c r="AV289" s="186">
        <f>IFERROR(IF('Input| Overheads'!$C$42="Direct costs",SUMPRODUCT(--('Input| Projects'!$AD289="Yes"),'Calc| Overheads Allocation'!E$9,'Calc| Project Costs'!X289),IF('Input| Overheads'!$C$42="Internal labour",SUMPRODUCT(--('Input| Projects'!$AD289="Yes"),'Calc| Overheads Allocation'!E$9,'Calc| Project Costs'!X289,'Input| Projects'!$Y289),IF('Input| Overheads'!$C$42="DNSP defined",SUMPRODUCT(--('Input| Projects'!$AD289="Yes"),'Calc| Overheads Allocation'!E$62,'Input| Projects'!$AG289),""))),"")</f>
        <v>0</v>
      </c>
      <c r="AW289" s="186">
        <f>IFERROR(IF('Input| Overheads'!$C$42="Direct costs",SUMPRODUCT(--('Input| Projects'!$AD289="Yes"),'Calc| Overheads Allocation'!F$9,'Calc| Project Costs'!Y289),IF('Input| Overheads'!$C$42="Internal labour",SUMPRODUCT(--('Input| Projects'!$AD289="Yes"),'Calc| Overheads Allocation'!F$9,'Calc| Project Costs'!Y289,'Input| Projects'!$Y289),IF('Input| Overheads'!$C$42="DNSP defined",SUMPRODUCT(--('Input| Projects'!$AD289="Yes"),'Calc| Overheads Allocation'!F$62,'Input| Projects'!$AG289),""))),"")</f>
        <v>0</v>
      </c>
      <c r="AX289" s="186">
        <f>IFERROR(IF('Input| Overheads'!$C$42="Direct costs",SUMPRODUCT(--('Input| Projects'!$AD289="Yes"),'Calc| Overheads Allocation'!G$9,'Calc| Project Costs'!Z289),IF('Input| Overheads'!$C$42="Internal labour",SUMPRODUCT(--('Input| Projects'!$AD289="Yes"),'Calc| Overheads Allocation'!G$9,'Calc| Project Costs'!Z289,'Input| Projects'!$Y289),IF('Input| Overheads'!$C$42="DNSP defined",SUMPRODUCT(--('Input| Projects'!$AD289="Yes"),'Calc| Overheads Allocation'!G$62,'Input| Projects'!$AG289),""))),"")</f>
        <v>0</v>
      </c>
      <c r="AY289" s="186">
        <f>IFERROR(IF('Input| Overheads'!$C$42="Direct costs",SUMPRODUCT(--('Input| Projects'!$AD289="Yes"),'Calc| Overheads Allocation'!H$9,'Calc| Project Costs'!AA289),IF('Input| Overheads'!$C$42="Internal labour",SUMPRODUCT(--('Input| Projects'!$AD289="Yes"),'Calc| Overheads Allocation'!H$9,'Calc| Project Costs'!AA289,'Input| Projects'!$Y289),IF('Input| Overheads'!$C$42="DNSP defined",SUMPRODUCT(--('Input| Projects'!$AD289="Yes"),'Calc| Overheads Allocation'!H$62,'Input| Projects'!$AG289),""))),"")</f>
        <v>0</v>
      </c>
      <c r="AZ289" s="186">
        <f>IFERROR(IF('Input| Overheads'!$C$42="Direct costs",SUMPRODUCT(--('Input| Projects'!$AD289="Yes"),'Calc| Overheads Allocation'!I$9,'Calc| Project Costs'!AB289),IF('Input| Overheads'!$C$42="Internal labour",SUMPRODUCT(--('Input| Projects'!$AD289="Yes"),'Calc| Overheads Allocation'!I$9,'Calc| Project Costs'!AB289,'Input| Projects'!$Y289),IF('Input| Overheads'!$C$42="DNSP defined",SUMPRODUCT(--('Input| Projects'!$AD289="Yes"),'Calc| Overheads Allocation'!I$62,'Input| Projects'!$AG289),""))),"")</f>
        <v>0</v>
      </c>
      <c r="BA289" s="106"/>
      <c r="BB289" s="186">
        <f t="shared" si="158"/>
        <v>266.22900000000004</v>
      </c>
      <c r="BC289" s="186">
        <f t="shared" si="159"/>
        <v>0</v>
      </c>
      <c r="BD289" s="186">
        <f t="shared" si="160"/>
        <v>0</v>
      </c>
      <c r="BE289" s="186">
        <f t="shared" si="137"/>
        <v>0</v>
      </c>
      <c r="BF289" s="186">
        <f t="shared" si="138"/>
        <v>0</v>
      </c>
      <c r="BG289" s="186">
        <f t="shared" si="139"/>
        <v>0</v>
      </c>
      <c r="BH289" s="186">
        <f t="shared" si="140"/>
        <v>0</v>
      </c>
      <c r="BI289" s="97"/>
      <c r="BJ289" s="186">
        <f t="shared" si="141"/>
        <v>0</v>
      </c>
      <c r="BK289" s="186" t="str">
        <f t="shared" si="142"/>
        <v/>
      </c>
      <c r="BL289" s="186" t="str">
        <f t="shared" si="143"/>
        <v/>
      </c>
      <c r="BM289" s="186" t="str">
        <f t="shared" si="144"/>
        <v/>
      </c>
      <c r="BN289" s="186" t="str">
        <f t="shared" si="145"/>
        <v/>
      </c>
      <c r="BO289" s="186" t="str">
        <f t="shared" si="146"/>
        <v/>
      </c>
      <c r="BP289" s="186" t="str">
        <f t="shared" si="147"/>
        <v/>
      </c>
      <c r="BQ289" s="97"/>
      <c r="BR289" s="186">
        <f t="shared" si="148"/>
        <v>808.74757</v>
      </c>
      <c r="BS289" s="186">
        <f t="shared" si="149"/>
        <v>0</v>
      </c>
      <c r="BT289" s="222">
        <f t="shared" si="150"/>
        <v>0</v>
      </c>
      <c r="BU289" s="222">
        <f t="shared" si="151"/>
        <v>0</v>
      </c>
      <c r="BV289" s="222">
        <f t="shared" si="152"/>
        <v>0</v>
      </c>
      <c r="BW289" s="222">
        <f t="shared" si="153"/>
        <v>0</v>
      </c>
      <c r="BX289" s="222">
        <f t="shared" si="154"/>
        <v>0</v>
      </c>
      <c r="BY289" s="106"/>
      <c r="BZ289" s="197">
        <f>IF(SUMIF('Input| Projects'!$AS$8:$CP$8,"Dx",'Input| Projects'!$AS289:$CP289)=0,"",SUMIF('Input| Projects'!$AS$8:$CP$8,"Dx",'Input| Projects'!$AS289:$CP289))</f>
        <v>0.77747245657875674</v>
      </c>
      <c r="CA289" s="197">
        <f>IF(SUMIF('Input| Projects'!$AS$8:$CP$8,"Tx",'Input| Projects'!$AS289:$CP289)=0,"",SUMIF('Input| Projects'!$AS$8:$CP$8,"Tx",'Input| Projects'!$AS289:$CP289))</f>
        <v>0.22252754342124334</v>
      </c>
      <c r="CB289" s="150" t="str">
        <f t="shared" si="161"/>
        <v/>
      </c>
    </row>
    <row r="290" spans="2:80" x14ac:dyDescent="0.2">
      <c r="B290" s="201">
        <f>IFERROR('Input| Projects'!B290,"")</f>
        <v>281</v>
      </c>
      <c r="C290" s="42" t="str">
        <f>IFERROR(IF('Input| Projects'!C290="","",'Input| Projects'!C290),"")</f>
        <v>Refurb 132kV Cable Tunnel</v>
      </c>
      <c r="D290" s="42" t="str">
        <f>IFERROR(IF('Input| Projects'!D290="","",'Input| Projects'!D290),"")</f>
        <v>REP_05.02.08</v>
      </c>
      <c r="E290" s="104"/>
      <c r="F290" s="190">
        <f>IFERROR('Input| Projects'!I290*'Input| Escalations'!$K$19,"")</f>
        <v>422.24031000000002</v>
      </c>
      <c r="G290" s="190">
        <f>IFERROR('Input| Projects'!J290*'Input| Escalations'!$K$19,"")</f>
        <v>0</v>
      </c>
      <c r="H290" s="190">
        <f>IFERROR('Input| Projects'!K290*'Input| Escalations'!$K$19,"")</f>
        <v>0</v>
      </c>
      <c r="I290" s="190">
        <f>IFERROR('Input| Projects'!L290*'Input| Escalations'!$K$19,"")</f>
        <v>0</v>
      </c>
      <c r="J290" s="190">
        <f>IFERROR('Input| Projects'!M290*'Input| Escalations'!$K$19,"")</f>
        <v>0</v>
      </c>
      <c r="K290" s="190">
        <f>IFERROR('Input| Projects'!N290*'Input| Escalations'!$K$19,"")</f>
        <v>0</v>
      </c>
      <c r="L290" s="190">
        <f>IFERROR('Input| Projects'!O290*'Input| Escalations'!$K$19,"")</f>
        <v>0</v>
      </c>
      <c r="M290" s="150" t="str">
        <f>IF(ABS(SUM(F290:L290)-(SUM('Input| Projects'!I290:O290)*'Input| Escalations'!$K$19))&lt;0.0000001,"",1)</f>
        <v/>
      </c>
      <c r="N290" s="192">
        <f>'Input| Projects'!$Y290*INDEX('Input| Escalations'!$H$33:$N$33,MATCH('Calc| Project Costs'!N$9,'Input| Escalations'!$H$23:$N$23,0))+'Input| Projects'!$Z290*INDEX('Input| Escalations'!$H$34:$N$34,MATCH('Calc| Project Costs'!N$9,'Input| Escalations'!$H$23:$N$23,0))+'Input| Projects'!$AA290*INDEX('Input| Escalations'!$H$35:$N$35,MATCH('Calc| Project Costs'!N$9,'Input| Escalations'!$H$23:$N$23,0))+1</f>
        <v>1</v>
      </c>
      <c r="O290" s="192">
        <f>'Input| Projects'!$Y290*INDEX('Input| Escalations'!$H$33:$N$33,MATCH('Calc| Project Costs'!O$9,'Input| Escalations'!$H$23:$N$23,0))+'Input| Projects'!$Z290*INDEX('Input| Escalations'!$H$34:$N$34,MATCH('Calc| Project Costs'!O$9,'Input| Escalations'!$H$23:$N$23,0))+'Input| Projects'!$AA290*INDEX('Input| Escalations'!$H$35:$N$35,MATCH('Calc| Project Costs'!O$9,'Input| Escalations'!$H$23:$N$23,0))+1</f>
        <v>1</v>
      </c>
      <c r="P290" s="192">
        <f>'Input| Projects'!$Y290*INDEX('Input| Escalations'!$H$33:$N$33,MATCH('Calc| Project Costs'!P$9,'Input| Escalations'!$H$23:$N$23,0))+'Input| Projects'!$Z290*INDEX('Input| Escalations'!$H$34:$N$34,MATCH('Calc| Project Costs'!P$9,'Input| Escalations'!$H$23:$N$23,0))+'Input| Projects'!$AA290*INDEX('Input| Escalations'!$H$35:$N$35,MATCH('Calc| Project Costs'!P$9,'Input| Escalations'!$H$23:$N$23,0))+1</f>
        <v>1</v>
      </c>
      <c r="Q290" s="192">
        <f>'Input| Projects'!$Y290*INDEX('Input| Escalations'!$H$33:$N$33,MATCH('Calc| Project Costs'!Q$9,'Input| Escalations'!$H$23:$N$23,0))+'Input| Projects'!$Z290*INDEX('Input| Escalations'!$H$34:$N$34,MATCH('Calc| Project Costs'!Q$9,'Input| Escalations'!$H$23:$N$23,0))+'Input| Projects'!$AA290*INDEX('Input| Escalations'!$H$35:$N$35,MATCH('Calc| Project Costs'!Q$9,'Input| Escalations'!$H$23:$N$23,0))+1</f>
        <v>1</v>
      </c>
      <c r="R290" s="192">
        <f>'Input| Projects'!$Y290*INDEX('Input| Escalations'!$H$33:$N$33,MATCH('Calc| Project Costs'!R$9,'Input| Escalations'!$H$23:$N$23,0))+'Input| Projects'!$Z290*INDEX('Input| Escalations'!$H$34:$N$34,MATCH('Calc| Project Costs'!R$9,'Input| Escalations'!$H$23:$N$23,0))+'Input| Projects'!$AA290*INDEX('Input| Escalations'!$H$35:$N$35,MATCH('Calc| Project Costs'!R$9,'Input| Escalations'!$H$23:$N$23,0))+1</f>
        <v>1</v>
      </c>
      <c r="S290" s="192">
        <f>'Input| Projects'!$Y290*INDEX('Input| Escalations'!$H$33:$N$33,MATCH('Calc| Project Costs'!S$9,'Input| Escalations'!$H$23:$N$23,0))+'Input| Projects'!$Z290*INDEX('Input| Escalations'!$H$34:$N$34,MATCH('Calc| Project Costs'!S$9,'Input| Escalations'!$H$23:$N$23,0))+'Input| Projects'!$AA290*INDEX('Input| Escalations'!$H$35:$N$35,MATCH('Calc| Project Costs'!S$9,'Input| Escalations'!$H$23:$N$23,0))+1</f>
        <v>1</v>
      </c>
      <c r="T290" s="192">
        <f>'Input| Projects'!$Y290*INDEX('Input| Escalations'!$H$33:$N$33,MATCH('Calc| Project Costs'!T$9,'Input| Escalations'!$H$23:$N$23,0))+'Input| Projects'!$Z290*INDEX('Input| Escalations'!$H$34:$N$34,MATCH('Calc| Project Costs'!T$9,'Input| Escalations'!$H$23:$N$23,0))+'Input| Projects'!$AA290*INDEX('Input| Escalations'!$H$35:$N$35,MATCH('Calc| Project Costs'!T$9,'Input| Escalations'!$H$23:$N$23,0))+1</f>
        <v>1</v>
      </c>
      <c r="U290" s="106"/>
      <c r="V290" s="186">
        <f t="shared" si="155"/>
        <v>422.24031000000002</v>
      </c>
      <c r="W290" s="186">
        <f t="shared" si="156"/>
        <v>0</v>
      </c>
      <c r="X290" s="186">
        <f t="shared" si="157"/>
        <v>0</v>
      </c>
      <c r="Y290" s="186">
        <f t="shared" si="133"/>
        <v>0</v>
      </c>
      <c r="Z290" s="186">
        <f t="shared" si="134"/>
        <v>0</v>
      </c>
      <c r="AA290" s="186">
        <f t="shared" si="135"/>
        <v>0</v>
      </c>
      <c r="AB290" s="186">
        <f t="shared" si="136"/>
        <v>0</v>
      </c>
      <c r="AC290" s="106"/>
      <c r="AD290" s="186">
        <f>'Input| Projects'!Q290*N290*'Input| Escalations'!$K$19</f>
        <v>0</v>
      </c>
      <c r="AE290" s="186">
        <f>'Input| Projects'!R290*O290*'Input| Escalations'!$K$19</f>
        <v>0</v>
      </c>
      <c r="AF290" s="186">
        <f>'Input| Projects'!S290*P290*'Input| Escalations'!$K$19</f>
        <v>0</v>
      </c>
      <c r="AG290" s="186">
        <f>'Input| Projects'!T290*Q290*'Input| Escalations'!$K$19</f>
        <v>0</v>
      </c>
      <c r="AH290" s="186">
        <f>'Input| Projects'!U290*R290*'Input| Escalations'!$K$19</f>
        <v>0</v>
      </c>
      <c r="AI290" s="186">
        <f>'Input| Projects'!V290*S290*'Input| Escalations'!$K$19</f>
        <v>0</v>
      </c>
      <c r="AJ290" s="186">
        <f>'Input| Projects'!W290*T290*'Input| Escalations'!$K$19</f>
        <v>0</v>
      </c>
      <c r="AK290" s="106"/>
      <c r="AL290" s="186">
        <f>IFERROR(IF('Input| Overheads'!$C$42="Direct costs",SUMPRODUCT(--('Input| Projects'!$AC290="Yes"),'Calc| Overheads Allocation'!C$8,'Calc| Project Costs'!V290),IF('Input| Overheads'!$C$42="Internal labour",SUMPRODUCT(--('Input| Projects'!$AC290="Yes"),'Calc| Overheads Allocation'!C$8,'Calc| Project Costs'!V290,'Input| Projects'!$Y290),IF('Input| Overheads'!$C$42="DNSP defined",SUMPRODUCT(--('Input| Projects'!$AC290="Yes"),'Calc| Overheads Allocation'!C$61,'Input| Projects'!$AF290),""))),"")</f>
        <v>23.577569999999998</v>
      </c>
      <c r="AM290" s="186">
        <f>IFERROR(IF('Input| Overheads'!$C$42="Direct costs",SUMPRODUCT(--('Input| Projects'!$AC290="Yes"),'Calc| Overheads Allocation'!D$8,'Calc| Project Costs'!W290),IF('Input| Overheads'!$C$42="Internal labour",SUMPRODUCT(--('Input| Projects'!$AC290="Yes"),'Calc| Overheads Allocation'!D$8,'Calc| Project Costs'!W290,'Input| Projects'!$Y290),IF('Input| Overheads'!$C$42="DNSP defined",SUMPRODUCT(--('Input| Projects'!$AC290="Yes"),'Calc| Overheads Allocation'!D$61,'Input| Projects'!$AF290),""))),"")</f>
        <v>0</v>
      </c>
      <c r="AN290" s="186">
        <f>IFERROR(IF('Input| Overheads'!$C$42="Direct costs",SUMPRODUCT(--('Input| Projects'!$AC290="Yes"),'Calc| Overheads Allocation'!E$8,'Calc| Project Costs'!X290),IF('Input| Overheads'!$C$42="Internal labour",SUMPRODUCT(--('Input| Projects'!$AC290="Yes"),'Calc| Overheads Allocation'!E$8,'Calc| Project Costs'!X290,'Input| Projects'!$Y290),IF('Input| Overheads'!$C$42="DNSP defined",SUMPRODUCT(--('Input| Projects'!$AC290="Yes"),'Calc| Overheads Allocation'!E$61,'Input| Projects'!$AF290),""))),"")</f>
        <v>0</v>
      </c>
      <c r="AO290" s="186">
        <f>IFERROR(IF('Input| Overheads'!$C$42="Direct costs",SUMPRODUCT(--('Input| Projects'!$AC290="Yes"),'Calc| Overheads Allocation'!F$8,'Calc| Project Costs'!Y290),IF('Input| Overheads'!$C$42="Internal labour",SUMPRODUCT(--('Input| Projects'!$AC290="Yes"),'Calc| Overheads Allocation'!F$8,'Calc| Project Costs'!Y290,'Input| Projects'!$Y290),IF('Input| Overheads'!$C$42="DNSP defined",SUMPRODUCT(--('Input| Projects'!$AC290="Yes"),'Calc| Overheads Allocation'!F$61,'Input| Projects'!$AF290),""))),"")</f>
        <v>0</v>
      </c>
      <c r="AP290" s="186">
        <f>IFERROR(IF('Input| Overheads'!$C$42="Direct costs",SUMPRODUCT(--('Input| Projects'!$AC290="Yes"),'Calc| Overheads Allocation'!G$8,'Calc| Project Costs'!Z290),IF('Input| Overheads'!$C$42="Internal labour",SUMPRODUCT(--('Input| Projects'!$AC290="Yes"),'Calc| Overheads Allocation'!G$8,'Calc| Project Costs'!Z290,'Input| Projects'!$Y290),IF('Input| Overheads'!$C$42="DNSP defined",SUMPRODUCT(--('Input| Projects'!$AC290="Yes"),'Calc| Overheads Allocation'!G$61,'Input| Projects'!$AF290),""))),"")</f>
        <v>0</v>
      </c>
      <c r="AQ290" s="186">
        <f>IFERROR(IF('Input| Overheads'!$C$42="Direct costs",SUMPRODUCT(--('Input| Projects'!$AC290="Yes"),'Calc| Overheads Allocation'!H$8,'Calc| Project Costs'!AA290),IF('Input| Overheads'!$C$42="Internal labour",SUMPRODUCT(--('Input| Projects'!$AC290="Yes"),'Calc| Overheads Allocation'!H$8,'Calc| Project Costs'!AA290,'Input| Projects'!$Y290),IF('Input| Overheads'!$C$42="DNSP defined",SUMPRODUCT(--('Input| Projects'!$AC290="Yes"),'Calc| Overheads Allocation'!H$61,'Input| Projects'!$AF290),""))),"")</f>
        <v>0</v>
      </c>
      <c r="AR290" s="186">
        <f>IFERROR(IF('Input| Overheads'!$C$42="Direct costs",SUMPRODUCT(--('Input| Projects'!$AC290="Yes"),'Calc| Overheads Allocation'!I$8,'Calc| Project Costs'!AB290),IF('Input| Overheads'!$C$42="Internal labour",SUMPRODUCT(--('Input| Projects'!$AC290="Yes"),'Calc| Overheads Allocation'!I$8,'Calc| Project Costs'!AB290,'Input| Projects'!$Y290),IF('Input| Overheads'!$C$42="DNSP defined",SUMPRODUCT(--('Input| Projects'!$AC290="Yes"),'Calc| Overheads Allocation'!I$61,'Input| Projects'!$AF290),""))),"")</f>
        <v>0</v>
      </c>
      <c r="AS290" s="106"/>
      <c r="AT290" s="186">
        <f>IFERROR(IF('Input| Overheads'!$C$42="Direct costs",SUMPRODUCT(--('Input| Projects'!$AD290="Yes"),'Calc| Overheads Allocation'!C$9,'Calc| Project Costs'!V290),IF('Input| Overheads'!$C$42="Internal labour",SUMPRODUCT(--('Input| Projects'!$AD290="Yes"),'Calc| Overheads Allocation'!C$9,'Calc| Project Costs'!V290,'Input| Projects'!$Y290),IF('Input| Overheads'!$C$42="DNSP defined",SUMPRODUCT(--('Input| Projects'!$AD290="Yes"),'Calc| Overheads Allocation'!C$62,'Input| Projects'!$AG290),""))),"")</f>
        <v>0</v>
      </c>
      <c r="AU290" s="186">
        <f>IFERROR(IF('Input| Overheads'!$C$42="Direct costs",SUMPRODUCT(--('Input| Projects'!$AD290="Yes"),'Calc| Overheads Allocation'!D$9,'Calc| Project Costs'!W290),IF('Input| Overheads'!$C$42="Internal labour",SUMPRODUCT(--('Input| Projects'!$AD290="Yes"),'Calc| Overheads Allocation'!D$9,'Calc| Project Costs'!W290,'Input| Projects'!$Y290),IF('Input| Overheads'!$C$42="DNSP defined",SUMPRODUCT(--('Input| Projects'!$AD290="Yes"),'Calc| Overheads Allocation'!D$62,'Input| Projects'!$AG290),""))),"")</f>
        <v>0</v>
      </c>
      <c r="AV290" s="186">
        <f>IFERROR(IF('Input| Overheads'!$C$42="Direct costs",SUMPRODUCT(--('Input| Projects'!$AD290="Yes"),'Calc| Overheads Allocation'!E$9,'Calc| Project Costs'!X290),IF('Input| Overheads'!$C$42="Internal labour",SUMPRODUCT(--('Input| Projects'!$AD290="Yes"),'Calc| Overheads Allocation'!E$9,'Calc| Project Costs'!X290,'Input| Projects'!$Y290),IF('Input| Overheads'!$C$42="DNSP defined",SUMPRODUCT(--('Input| Projects'!$AD290="Yes"),'Calc| Overheads Allocation'!E$62,'Input| Projects'!$AG290),""))),"")</f>
        <v>0</v>
      </c>
      <c r="AW290" s="186">
        <f>IFERROR(IF('Input| Overheads'!$C$42="Direct costs",SUMPRODUCT(--('Input| Projects'!$AD290="Yes"),'Calc| Overheads Allocation'!F$9,'Calc| Project Costs'!Y290),IF('Input| Overheads'!$C$42="Internal labour",SUMPRODUCT(--('Input| Projects'!$AD290="Yes"),'Calc| Overheads Allocation'!F$9,'Calc| Project Costs'!Y290,'Input| Projects'!$Y290),IF('Input| Overheads'!$C$42="DNSP defined",SUMPRODUCT(--('Input| Projects'!$AD290="Yes"),'Calc| Overheads Allocation'!F$62,'Input| Projects'!$AG290),""))),"")</f>
        <v>0</v>
      </c>
      <c r="AX290" s="186">
        <f>IFERROR(IF('Input| Overheads'!$C$42="Direct costs",SUMPRODUCT(--('Input| Projects'!$AD290="Yes"),'Calc| Overheads Allocation'!G$9,'Calc| Project Costs'!Z290),IF('Input| Overheads'!$C$42="Internal labour",SUMPRODUCT(--('Input| Projects'!$AD290="Yes"),'Calc| Overheads Allocation'!G$9,'Calc| Project Costs'!Z290,'Input| Projects'!$Y290),IF('Input| Overheads'!$C$42="DNSP defined",SUMPRODUCT(--('Input| Projects'!$AD290="Yes"),'Calc| Overheads Allocation'!G$62,'Input| Projects'!$AG290),""))),"")</f>
        <v>0</v>
      </c>
      <c r="AY290" s="186">
        <f>IFERROR(IF('Input| Overheads'!$C$42="Direct costs",SUMPRODUCT(--('Input| Projects'!$AD290="Yes"),'Calc| Overheads Allocation'!H$9,'Calc| Project Costs'!AA290),IF('Input| Overheads'!$C$42="Internal labour",SUMPRODUCT(--('Input| Projects'!$AD290="Yes"),'Calc| Overheads Allocation'!H$9,'Calc| Project Costs'!AA290,'Input| Projects'!$Y290),IF('Input| Overheads'!$C$42="DNSP defined",SUMPRODUCT(--('Input| Projects'!$AD290="Yes"),'Calc| Overheads Allocation'!H$62,'Input| Projects'!$AG290),""))),"")</f>
        <v>0</v>
      </c>
      <c r="AZ290" s="186">
        <f>IFERROR(IF('Input| Overheads'!$C$42="Direct costs",SUMPRODUCT(--('Input| Projects'!$AD290="Yes"),'Calc| Overheads Allocation'!I$9,'Calc| Project Costs'!AB290),IF('Input| Overheads'!$C$42="Internal labour",SUMPRODUCT(--('Input| Projects'!$AD290="Yes"),'Calc| Overheads Allocation'!I$9,'Calc| Project Costs'!AB290,'Input| Projects'!$Y290),IF('Input| Overheads'!$C$42="DNSP defined",SUMPRODUCT(--('Input| Projects'!$AD290="Yes"),'Calc| Overheads Allocation'!I$62,'Input| Projects'!$AG290),""))),"")</f>
        <v>0</v>
      </c>
      <c r="BA290" s="106"/>
      <c r="BB290" s="186">
        <f t="shared" si="158"/>
        <v>23.577569999999998</v>
      </c>
      <c r="BC290" s="186">
        <f t="shared" si="159"/>
        <v>0</v>
      </c>
      <c r="BD290" s="186">
        <f t="shared" si="160"/>
        <v>0</v>
      </c>
      <c r="BE290" s="186">
        <f t="shared" si="137"/>
        <v>0</v>
      </c>
      <c r="BF290" s="186">
        <f t="shared" si="138"/>
        <v>0</v>
      </c>
      <c r="BG290" s="186">
        <f t="shared" si="139"/>
        <v>0</v>
      </c>
      <c r="BH290" s="186">
        <f t="shared" si="140"/>
        <v>0</v>
      </c>
      <c r="BI290" s="97"/>
      <c r="BJ290" s="186">
        <f t="shared" si="141"/>
        <v>0</v>
      </c>
      <c r="BK290" s="186" t="str">
        <f t="shared" si="142"/>
        <v/>
      </c>
      <c r="BL290" s="186" t="str">
        <f t="shared" si="143"/>
        <v/>
      </c>
      <c r="BM290" s="186" t="str">
        <f t="shared" si="144"/>
        <v/>
      </c>
      <c r="BN290" s="186" t="str">
        <f t="shared" si="145"/>
        <v/>
      </c>
      <c r="BO290" s="186" t="str">
        <f t="shared" si="146"/>
        <v/>
      </c>
      <c r="BP290" s="186" t="str">
        <f t="shared" si="147"/>
        <v/>
      </c>
      <c r="BQ290" s="97"/>
      <c r="BR290" s="186">
        <f t="shared" si="148"/>
        <v>445.81788</v>
      </c>
      <c r="BS290" s="186">
        <f t="shared" si="149"/>
        <v>0</v>
      </c>
      <c r="BT290" s="222">
        <f t="shared" si="150"/>
        <v>0</v>
      </c>
      <c r="BU290" s="222">
        <f t="shared" si="151"/>
        <v>0</v>
      </c>
      <c r="BV290" s="222">
        <f t="shared" si="152"/>
        <v>0</v>
      </c>
      <c r="BW290" s="222">
        <f t="shared" si="153"/>
        <v>0</v>
      </c>
      <c r="BX290" s="222">
        <f t="shared" si="154"/>
        <v>0</v>
      </c>
      <c r="BY290" s="106"/>
      <c r="BZ290" s="197">
        <f>IF(SUMIF('Input| Projects'!$AS$8:$CP$8,"Dx",'Input| Projects'!$AS290:$CP290)=0,"",SUMIF('Input| Projects'!$AS$8:$CP$8,"Dx",'Input| Projects'!$AS290:$CP290))</f>
        <v>1</v>
      </c>
      <c r="CA290" s="197" t="str">
        <f>IF(SUMIF('Input| Projects'!$AS$8:$CP$8,"Tx",'Input| Projects'!$AS290:$CP290)=0,"",SUMIF('Input| Projects'!$AS$8:$CP$8,"Tx",'Input| Projects'!$AS290:$CP290))</f>
        <v/>
      </c>
      <c r="CB290" s="150" t="str">
        <f t="shared" si="161"/>
        <v/>
      </c>
    </row>
    <row r="291" spans="2:80" x14ac:dyDescent="0.2">
      <c r="B291" s="201">
        <f>IFERROR('Input| Projects'!B291,"")</f>
        <v>282</v>
      </c>
      <c r="C291" s="42" t="str">
        <f>IFERROR(IF('Input| Projects'!C291="","",'Input| Projects'!C291),"")</f>
        <v>Replace Cable Pressure Alarm</v>
      </c>
      <c r="D291" s="42" t="str">
        <f>IFERROR(IF('Input| Projects'!D291="","",'Input| Projects'!D291),"")</f>
        <v>REP_05.02.12</v>
      </c>
      <c r="E291" s="104"/>
      <c r="F291" s="190">
        <f>IFERROR('Input| Projects'!I291*'Input| Escalations'!$K$19,"")</f>
        <v>1104.4992500000001</v>
      </c>
      <c r="G291" s="190">
        <f>IFERROR('Input| Projects'!J291*'Input| Escalations'!$K$19,"")</f>
        <v>0</v>
      </c>
      <c r="H291" s="190">
        <f>IFERROR('Input| Projects'!K291*'Input| Escalations'!$K$19,"")</f>
        <v>0</v>
      </c>
      <c r="I291" s="190">
        <f>IFERROR('Input| Projects'!L291*'Input| Escalations'!$K$19,"")</f>
        <v>0</v>
      </c>
      <c r="J291" s="190">
        <f>IFERROR('Input| Projects'!M291*'Input| Escalations'!$K$19,"")</f>
        <v>0</v>
      </c>
      <c r="K291" s="190">
        <f>IFERROR('Input| Projects'!N291*'Input| Escalations'!$K$19,"")</f>
        <v>0</v>
      </c>
      <c r="L291" s="190">
        <f>IFERROR('Input| Projects'!O291*'Input| Escalations'!$K$19,"")</f>
        <v>0</v>
      </c>
      <c r="M291" s="150" t="str">
        <f>IF(ABS(SUM(F291:L291)-(SUM('Input| Projects'!I291:O291)*'Input| Escalations'!$K$19))&lt;0.0000001,"",1)</f>
        <v/>
      </c>
      <c r="N291" s="192">
        <f>'Input| Projects'!$Y291*INDEX('Input| Escalations'!$H$33:$N$33,MATCH('Calc| Project Costs'!N$9,'Input| Escalations'!$H$23:$N$23,0))+'Input| Projects'!$Z291*INDEX('Input| Escalations'!$H$34:$N$34,MATCH('Calc| Project Costs'!N$9,'Input| Escalations'!$H$23:$N$23,0))+'Input| Projects'!$AA291*INDEX('Input| Escalations'!$H$35:$N$35,MATCH('Calc| Project Costs'!N$9,'Input| Escalations'!$H$23:$N$23,0))+1</f>
        <v>1</v>
      </c>
      <c r="O291" s="192">
        <f>'Input| Projects'!$Y291*INDEX('Input| Escalations'!$H$33:$N$33,MATCH('Calc| Project Costs'!O$9,'Input| Escalations'!$H$23:$N$23,0))+'Input| Projects'!$Z291*INDEX('Input| Escalations'!$H$34:$N$34,MATCH('Calc| Project Costs'!O$9,'Input| Escalations'!$H$23:$N$23,0))+'Input| Projects'!$AA291*INDEX('Input| Escalations'!$H$35:$N$35,MATCH('Calc| Project Costs'!O$9,'Input| Escalations'!$H$23:$N$23,0))+1</f>
        <v>1</v>
      </c>
      <c r="P291" s="192">
        <f>'Input| Projects'!$Y291*INDEX('Input| Escalations'!$H$33:$N$33,MATCH('Calc| Project Costs'!P$9,'Input| Escalations'!$H$23:$N$23,0))+'Input| Projects'!$Z291*INDEX('Input| Escalations'!$H$34:$N$34,MATCH('Calc| Project Costs'!P$9,'Input| Escalations'!$H$23:$N$23,0))+'Input| Projects'!$AA291*INDEX('Input| Escalations'!$H$35:$N$35,MATCH('Calc| Project Costs'!P$9,'Input| Escalations'!$H$23:$N$23,0))+1</f>
        <v>1</v>
      </c>
      <c r="Q291" s="192">
        <f>'Input| Projects'!$Y291*INDEX('Input| Escalations'!$H$33:$N$33,MATCH('Calc| Project Costs'!Q$9,'Input| Escalations'!$H$23:$N$23,0))+'Input| Projects'!$Z291*INDEX('Input| Escalations'!$H$34:$N$34,MATCH('Calc| Project Costs'!Q$9,'Input| Escalations'!$H$23:$N$23,0))+'Input| Projects'!$AA291*INDEX('Input| Escalations'!$H$35:$N$35,MATCH('Calc| Project Costs'!Q$9,'Input| Escalations'!$H$23:$N$23,0))+1</f>
        <v>1</v>
      </c>
      <c r="R291" s="192">
        <f>'Input| Projects'!$Y291*INDEX('Input| Escalations'!$H$33:$N$33,MATCH('Calc| Project Costs'!R$9,'Input| Escalations'!$H$23:$N$23,0))+'Input| Projects'!$Z291*INDEX('Input| Escalations'!$H$34:$N$34,MATCH('Calc| Project Costs'!R$9,'Input| Escalations'!$H$23:$N$23,0))+'Input| Projects'!$AA291*INDEX('Input| Escalations'!$H$35:$N$35,MATCH('Calc| Project Costs'!R$9,'Input| Escalations'!$H$23:$N$23,0))+1</f>
        <v>1</v>
      </c>
      <c r="S291" s="192">
        <f>'Input| Projects'!$Y291*INDEX('Input| Escalations'!$H$33:$N$33,MATCH('Calc| Project Costs'!S$9,'Input| Escalations'!$H$23:$N$23,0))+'Input| Projects'!$Z291*INDEX('Input| Escalations'!$H$34:$N$34,MATCH('Calc| Project Costs'!S$9,'Input| Escalations'!$H$23:$N$23,0))+'Input| Projects'!$AA291*INDEX('Input| Escalations'!$H$35:$N$35,MATCH('Calc| Project Costs'!S$9,'Input| Escalations'!$H$23:$N$23,0))+1</f>
        <v>1</v>
      </c>
      <c r="T291" s="192">
        <f>'Input| Projects'!$Y291*INDEX('Input| Escalations'!$H$33:$N$33,MATCH('Calc| Project Costs'!T$9,'Input| Escalations'!$H$23:$N$23,0))+'Input| Projects'!$Z291*INDEX('Input| Escalations'!$H$34:$N$34,MATCH('Calc| Project Costs'!T$9,'Input| Escalations'!$H$23:$N$23,0))+'Input| Projects'!$AA291*INDEX('Input| Escalations'!$H$35:$N$35,MATCH('Calc| Project Costs'!T$9,'Input| Escalations'!$H$23:$N$23,0))+1</f>
        <v>1</v>
      </c>
      <c r="U291" s="106"/>
      <c r="V291" s="186">
        <f t="shared" si="155"/>
        <v>1104.4992500000001</v>
      </c>
      <c r="W291" s="186">
        <f t="shared" si="156"/>
        <v>0</v>
      </c>
      <c r="X291" s="186">
        <f t="shared" si="157"/>
        <v>0</v>
      </c>
      <c r="Y291" s="186">
        <f t="shared" si="133"/>
        <v>0</v>
      </c>
      <c r="Z291" s="186">
        <f t="shared" si="134"/>
        <v>0</v>
      </c>
      <c r="AA291" s="186">
        <f t="shared" si="135"/>
        <v>0</v>
      </c>
      <c r="AB291" s="186">
        <f t="shared" si="136"/>
        <v>0</v>
      </c>
      <c r="AC291" s="106"/>
      <c r="AD291" s="186">
        <f>'Input| Projects'!Q291*N291*'Input| Escalations'!$K$19</f>
        <v>0</v>
      </c>
      <c r="AE291" s="186">
        <f>'Input| Projects'!R291*O291*'Input| Escalations'!$K$19</f>
        <v>0</v>
      </c>
      <c r="AF291" s="186">
        <f>'Input| Projects'!S291*P291*'Input| Escalations'!$K$19</f>
        <v>0</v>
      </c>
      <c r="AG291" s="186">
        <f>'Input| Projects'!T291*Q291*'Input| Escalations'!$K$19</f>
        <v>0</v>
      </c>
      <c r="AH291" s="186">
        <f>'Input| Projects'!U291*R291*'Input| Escalations'!$K$19</f>
        <v>0</v>
      </c>
      <c r="AI291" s="186">
        <f>'Input| Projects'!V291*S291*'Input| Escalations'!$K$19</f>
        <v>0</v>
      </c>
      <c r="AJ291" s="186">
        <f>'Input| Projects'!W291*T291*'Input| Escalations'!$K$19</f>
        <v>0</v>
      </c>
      <c r="AK291" s="106"/>
      <c r="AL291" s="186">
        <f>IFERROR(IF('Input| Overheads'!$C$42="Direct costs",SUMPRODUCT(--('Input| Projects'!$AC291="Yes"),'Calc| Overheads Allocation'!C$8,'Calc| Project Costs'!V291),IF('Input| Overheads'!$C$42="Internal labour",SUMPRODUCT(--('Input| Projects'!$AC291="Yes"),'Calc| Overheads Allocation'!C$8,'Calc| Project Costs'!V291,'Input| Projects'!$Y291),IF('Input| Overheads'!$C$42="DNSP defined",SUMPRODUCT(--('Input| Projects'!$AC291="Yes"),'Calc| Overheads Allocation'!C$61,'Input| Projects'!$AF291),""))),"")</f>
        <v>343.60214000000002</v>
      </c>
      <c r="AM291" s="186">
        <f>IFERROR(IF('Input| Overheads'!$C$42="Direct costs",SUMPRODUCT(--('Input| Projects'!$AC291="Yes"),'Calc| Overheads Allocation'!D$8,'Calc| Project Costs'!W291),IF('Input| Overheads'!$C$42="Internal labour",SUMPRODUCT(--('Input| Projects'!$AC291="Yes"),'Calc| Overheads Allocation'!D$8,'Calc| Project Costs'!W291,'Input| Projects'!$Y291),IF('Input| Overheads'!$C$42="DNSP defined",SUMPRODUCT(--('Input| Projects'!$AC291="Yes"),'Calc| Overheads Allocation'!D$61,'Input| Projects'!$AF291),""))),"")</f>
        <v>0</v>
      </c>
      <c r="AN291" s="186">
        <f>IFERROR(IF('Input| Overheads'!$C$42="Direct costs",SUMPRODUCT(--('Input| Projects'!$AC291="Yes"),'Calc| Overheads Allocation'!E$8,'Calc| Project Costs'!X291),IF('Input| Overheads'!$C$42="Internal labour",SUMPRODUCT(--('Input| Projects'!$AC291="Yes"),'Calc| Overheads Allocation'!E$8,'Calc| Project Costs'!X291,'Input| Projects'!$Y291),IF('Input| Overheads'!$C$42="DNSP defined",SUMPRODUCT(--('Input| Projects'!$AC291="Yes"),'Calc| Overheads Allocation'!E$61,'Input| Projects'!$AF291),""))),"")</f>
        <v>0</v>
      </c>
      <c r="AO291" s="186">
        <f>IFERROR(IF('Input| Overheads'!$C$42="Direct costs",SUMPRODUCT(--('Input| Projects'!$AC291="Yes"),'Calc| Overheads Allocation'!F$8,'Calc| Project Costs'!Y291),IF('Input| Overheads'!$C$42="Internal labour",SUMPRODUCT(--('Input| Projects'!$AC291="Yes"),'Calc| Overheads Allocation'!F$8,'Calc| Project Costs'!Y291,'Input| Projects'!$Y291),IF('Input| Overheads'!$C$42="DNSP defined",SUMPRODUCT(--('Input| Projects'!$AC291="Yes"),'Calc| Overheads Allocation'!F$61,'Input| Projects'!$AF291),""))),"")</f>
        <v>0</v>
      </c>
      <c r="AP291" s="186">
        <f>IFERROR(IF('Input| Overheads'!$C$42="Direct costs",SUMPRODUCT(--('Input| Projects'!$AC291="Yes"),'Calc| Overheads Allocation'!G$8,'Calc| Project Costs'!Z291),IF('Input| Overheads'!$C$42="Internal labour",SUMPRODUCT(--('Input| Projects'!$AC291="Yes"),'Calc| Overheads Allocation'!G$8,'Calc| Project Costs'!Z291,'Input| Projects'!$Y291),IF('Input| Overheads'!$C$42="DNSP defined",SUMPRODUCT(--('Input| Projects'!$AC291="Yes"),'Calc| Overheads Allocation'!G$61,'Input| Projects'!$AF291),""))),"")</f>
        <v>0</v>
      </c>
      <c r="AQ291" s="186">
        <f>IFERROR(IF('Input| Overheads'!$C$42="Direct costs",SUMPRODUCT(--('Input| Projects'!$AC291="Yes"),'Calc| Overheads Allocation'!H$8,'Calc| Project Costs'!AA291),IF('Input| Overheads'!$C$42="Internal labour",SUMPRODUCT(--('Input| Projects'!$AC291="Yes"),'Calc| Overheads Allocation'!H$8,'Calc| Project Costs'!AA291,'Input| Projects'!$Y291),IF('Input| Overheads'!$C$42="DNSP defined",SUMPRODUCT(--('Input| Projects'!$AC291="Yes"),'Calc| Overheads Allocation'!H$61,'Input| Projects'!$AF291),""))),"")</f>
        <v>0</v>
      </c>
      <c r="AR291" s="186">
        <f>IFERROR(IF('Input| Overheads'!$C$42="Direct costs",SUMPRODUCT(--('Input| Projects'!$AC291="Yes"),'Calc| Overheads Allocation'!I$8,'Calc| Project Costs'!AB291),IF('Input| Overheads'!$C$42="Internal labour",SUMPRODUCT(--('Input| Projects'!$AC291="Yes"),'Calc| Overheads Allocation'!I$8,'Calc| Project Costs'!AB291,'Input| Projects'!$Y291),IF('Input| Overheads'!$C$42="DNSP defined",SUMPRODUCT(--('Input| Projects'!$AC291="Yes"),'Calc| Overheads Allocation'!I$61,'Input| Projects'!$AF291),""))),"")</f>
        <v>0</v>
      </c>
      <c r="AS291" s="106"/>
      <c r="AT291" s="186">
        <f>IFERROR(IF('Input| Overheads'!$C$42="Direct costs",SUMPRODUCT(--('Input| Projects'!$AD291="Yes"),'Calc| Overheads Allocation'!C$9,'Calc| Project Costs'!V291),IF('Input| Overheads'!$C$42="Internal labour",SUMPRODUCT(--('Input| Projects'!$AD291="Yes"),'Calc| Overheads Allocation'!C$9,'Calc| Project Costs'!V291,'Input| Projects'!$Y291),IF('Input| Overheads'!$C$42="DNSP defined",SUMPRODUCT(--('Input| Projects'!$AD291="Yes"),'Calc| Overheads Allocation'!C$62,'Input| Projects'!$AG291),""))),"")</f>
        <v>0</v>
      </c>
      <c r="AU291" s="186">
        <f>IFERROR(IF('Input| Overheads'!$C$42="Direct costs",SUMPRODUCT(--('Input| Projects'!$AD291="Yes"),'Calc| Overheads Allocation'!D$9,'Calc| Project Costs'!W291),IF('Input| Overheads'!$C$42="Internal labour",SUMPRODUCT(--('Input| Projects'!$AD291="Yes"),'Calc| Overheads Allocation'!D$9,'Calc| Project Costs'!W291,'Input| Projects'!$Y291),IF('Input| Overheads'!$C$42="DNSP defined",SUMPRODUCT(--('Input| Projects'!$AD291="Yes"),'Calc| Overheads Allocation'!D$62,'Input| Projects'!$AG291),""))),"")</f>
        <v>0</v>
      </c>
      <c r="AV291" s="186">
        <f>IFERROR(IF('Input| Overheads'!$C$42="Direct costs",SUMPRODUCT(--('Input| Projects'!$AD291="Yes"),'Calc| Overheads Allocation'!E$9,'Calc| Project Costs'!X291),IF('Input| Overheads'!$C$42="Internal labour",SUMPRODUCT(--('Input| Projects'!$AD291="Yes"),'Calc| Overheads Allocation'!E$9,'Calc| Project Costs'!X291,'Input| Projects'!$Y291),IF('Input| Overheads'!$C$42="DNSP defined",SUMPRODUCT(--('Input| Projects'!$AD291="Yes"),'Calc| Overheads Allocation'!E$62,'Input| Projects'!$AG291),""))),"")</f>
        <v>0</v>
      </c>
      <c r="AW291" s="186">
        <f>IFERROR(IF('Input| Overheads'!$C$42="Direct costs",SUMPRODUCT(--('Input| Projects'!$AD291="Yes"),'Calc| Overheads Allocation'!F$9,'Calc| Project Costs'!Y291),IF('Input| Overheads'!$C$42="Internal labour",SUMPRODUCT(--('Input| Projects'!$AD291="Yes"),'Calc| Overheads Allocation'!F$9,'Calc| Project Costs'!Y291,'Input| Projects'!$Y291),IF('Input| Overheads'!$C$42="DNSP defined",SUMPRODUCT(--('Input| Projects'!$AD291="Yes"),'Calc| Overheads Allocation'!F$62,'Input| Projects'!$AG291),""))),"")</f>
        <v>0</v>
      </c>
      <c r="AX291" s="186">
        <f>IFERROR(IF('Input| Overheads'!$C$42="Direct costs",SUMPRODUCT(--('Input| Projects'!$AD291="Yes"),'Calc| Overheads Allocation'!G$9,'Calc| Project Costs'!Z291),IF('Input| Overheads'!$C$42="Internal labour",SUMPRODUCT(--('Input| Projects'!$AD291="Yes"),'Calc| Overheads Allocation'!G$9,'Calc| Project Costs'!Z291,'Input| Projects'!$Y291),IF('Input| Overheads'!$C$42="DNSP defined",SUMPRODUCT(--('Input| Projects'!$AD291="Yes"),'Calc| Overheads Allocation'!G$62,'Input| Projects'!$AG291),""))),"")</f>
        <v>0</v>
      </c>
      <c r="AY291" s="186">
        <f>IFERROR(IF('Input| Overheads'!$C$42="Direct costs",SUMPRODUCT(--('Input| Projects'!$AD291="Yes"),'Calc| Overheads Allocation'!H$9,'Calc| Project Costs'!AA291),IF('Input| Overheads'!$C$42="Internal labour",SUMPRODUCT(--('Input| Projects'!$AD291="Yes"),'Calc| Overheads Allocation'!H$9,'Calc| Project Costs'!AA291,'Input| Projects'!$Y291),IF('Input| Overheads'!$C$42="DNSP defined",SUMPRODUCT(--('Input| Projects'!$AD291="Yes"),'Calc| Overheads Allocation'!H$62,'Input| Projects'!$AG291),""))),"")</f>
        <v>0</v>
      </c>
      <c r="AZ291" s="186">
        <f>IFERROR(IF('Input| Overheads'!$C$42="Direct costs",SUMPRODUCT(--('Input| Projects'!$AD291="Yes"),'Calc| Overheads Allocation'!I$9,'Calc| Project Costs'!AB291),IF('Input| Overheads'!$C$42="Internal labour",SUMPRODUCT(--('Input| Projects'!$AD291="Yes"),'Calc| Overheads Allocation'!I$9,'Calc| Project Costs'!AB291,'Input| Projects'!$Y291),IF('Input| Overheads'!$C$42="DNSP defined",SUMPRODUCT(--('Input| Projects'!$AD291="Yes"),'Calc| Overheads Allocation'!I$62,'Input| Projects'!$AG291),""))),"")</f>
        <v>0</v>
      </c>
      <c r="BA291" s="106"/>
      <c r="BB291" s="186">
        <f t="shared" si="158"/>
        <v>343.60214000000002</v>
      </c>
      <c r="BC291" s="186">
        <f t="shared" si="159"/>
        <v>0</v>
      </c>
      <c r="BD291" s="186">
        <f t="shared" si="160"/>
        <v>0</v>
      </c>
      <c r="BE291" s="186">
        <f t="shared" si="137"/>
        <v>0</v>
      </c>
      <c r="BF291" s="186">
        <f t="shared" si="138"/>
        <v>0</v>
      </c>
      <c r="BG291" s="186">
        <f t="shared" si="139"/>
        <v>0</v>
      </c>
      <c r="BH291" s="186">
        <f t="shared" si="140"/>
        <v>0</v>
      </c>
      <c r="BI291" s="97"/>
      <c r="BJ291" s="186">
        <f t="shared" si="141"/>
        <v>0</v>
      </c>
      <c r="BK291" s="186" t="str">
        <f t="shared" si="142"/>
        <v/>
      </c>
      <c r="BL291" s="186" t="str">
        <f t="shared" si="143"/>
        <v/>
      </c>
      <c r="BM291" s="186" t="str">
        <f t="shared" si="144"/>
        <v/>
      </c>
      <c r="BN291" s="186" t="str">
        <f t="shared" si="145"/>
        <v/>
      </c>
      <c r="BO291" s="186" t="str">
        <f t="shared" si="146"/>
        <v/>
      </c>
      <c r="BP291" s="186" t="str">
        <f t="shared" si="147"/>
        <v/>
      </c>
      <c r="BQ291" s="97"/>
      <c r="BR291" s="186">
        <f t="shared" si="148"/>
        <v>1448.10139</v>
      </c>
      <c r="BS291" s="186">
        <f t="shared" si="149"/>
        <v>0</v>
      </c>
      <c r="BT291" s="222">
        <f t="shared" si="150"/>
        <v>0</v>
      </c>
      <c r="BU291" s="222">
        <f t="shared" si="151"/>
        <v>0</v>
      </c>
      <c r="BV291" s="222">
        <f t="shared" si="152"/>
        <v>0</v>
      </c>
      <c r="BW291" s="222">
        <f t="shared" si="153"/>
        <v>0</v>
      </c>
      <c r="BX291" s="222">
        <f t="shared" si="154"/>
        <v>0</v>
      </c>
      <c r="BY291" s="106"/>
      <c r="BZ291" s="197">
        <f>IF(SUMIF('Input| Projects'!$AS$8:$CP$8,"Dx",'Input| Projects'!$AS291:$CP291)=0,"",SUMIF('Input| Projects'!$AS$8:$CP$8,"Dx",'Input| Projects'!$AS291:$CP291))</f>
        <v>0.69224673556870209</v>
      </c>
      <c r="CA291" s="197">
        <f>IF(SUMIF('Input| Projects'!$AS$8:$CP$8,"Tx",'Input| Projects'!$AS291:$CP291)=0,"",SUMIF('Input| Projects'!$AS$8:$CP$8,"Tx",'Input| Projects'!$AS291:$CP291))</f>
        <v>0.30775326443129786</v>
      </c>
      <c r="CB291" s="150" t="str">
        <f t="shared" si="161"/>
        <v/>
      </c>
    </row>
    <row r="292" spans="2:80" x14ac:dyDescent="0.2">
      <c r="B292" s="201">
        <f>IFERROR('Input| Projects'!B292,"")</f>
        <v>283</v>
      </c>
      <c r="C292" s="42" t="str">
        <f>IFERROR(IF('Input| Projects'!C292="","",'Input| Projects'!C292),"")</f>
        <v>REP TMUG REACTIVE REPLACEMENT</v>
      </c>
      <c r="D292" s="42" t="str">
        <f>IFERROR(IF('Input| Projects'!D292="","",'Input| Projects'!D292),"")</f>
        <v>REP_05.02.13</v>
      </c>
      <c r="E292" s="104"/>
      <c r="F292" s="190">
        <f>IFERROR('Input| Projects'!I292*'Input| Escalations'!$K$19,"")</f>
        <v>1933.5181800000003</v>
      </c>
      <c r="G292" s="190">
        <f>IFERROR('Input| Projects'!J292*'Input| Escalations'!$K$19,"")</f>
        <v>0</v>
      </c>
      <c r="H292" s="190">
        <f>IFERROR('Input| Projects'!K292*'Input| Escalations'!$K$19,"")</f>
        <v>0</v>
      </c>
      <c r="I292" s="190">
        <f>IFERROR('Input| Projects'!L292*'Input| Escalations'!$K$19,"")</f>
        <v>0</v>
      </c>
      <c r="J292" s="190">
        <f>IFERROR('Input| Projects'!M292*'Input| Escalations'!$K$19,"")</f>
        <v>0</v>
      </c>
      <c r="K292" s="190">
        <f>IFERROR('Input| Projects'!N292*'Input| Escalations'!$K$19,"")</f>
        <v>0</v>
      </c>
      <c r="L292" s="190">
        <f>IFERROR('Input| Projects'!O292*'Input| Escalations'!$K$19,"")</f>
        <v>0</v>
      </c>
      <c r="M292" s="150" t="str">
        <f>IF(ABS(SUM(F292:L292)-(SUM('Input| Projects'!I292:O292)*'Input| Escalations'!$K$19))&lt;0.0000001,"",1)</f>
        <v/>
      </c>
      <c r="N292" s="192">
        <f>'Input| Projects'!$Y292*INDEX('Input| Escalations'!$H$33:$N$33,MATCH('Calc| Project Costs'!N$9,'Input| Escalations'!$H$23:$N$23,0))+'Input| Projects'!$Z292*INDEX('Input| Escalations'!$H$34:$N$34,MATCH('Calc| Project Costs'!N$9,'Input| Escalations'!$H$23:$N$23,0))+'Input| Projects'!$AA292*INDEX('Input| Escalations'!$H$35:$N$35,MATCH('Calc| Project Costs'!N$9,'Input| Escalations'!$H$23:$N$23,0))+1</f>
        <v>1</v>
      </c>
      <c r="O292" s="192">
        <f>'Input| Projects'!$Y292*INDEX('Input| Escalations'!$H$33:$N$33,MATCH('Calc| Project Costs'!O$9,'Input| Escalations'!$H$23:$N$23,0))+'Input| Projects'!$Z292*INDEX('Input| Escalations'!$H$34:$N$34,MATCH('Calc| Project Costs'!O$9,'Input| Escalations'!$H$23:$N$23,0))+'Input| Projects'!$AA292*INDEX('Input| Escalations'!$H$35:$N$35,MATCH('Calc| Project Costs'!O$9,'Input| Escalations'!$H$23:$N$23,0))+1</f>
        <v>1</v>
      </c>
      <c r="P292" s="192">
        <f>'Input| Projects'!$Y292*INDEX('Input| Escalations'!$H$33:$N$33,MATCH('Calc| Project Costs'!P$9,'Input| Escalations'!$H$23:$N$23,0))+'Input| Projects'!$Z292*INDEX('Input| Escalations'!$H$34:$N$34,MATCH('Calc| Project Costs'!P$9,'Input| Escalations'!$H$23:$N$23,0))+'Input| Projects'!$AA292*INDEX('Input| Escalations'!$H$35:$N$35,MATCH('Calc| Project Costs'!P$9,'Input| Escalations'!$H$23:$N$23,0))+1</f>
        <v>1</v>
      </c>
      <c r="Q292" s="192">
        <f>'Input| Projects'!$Y292*INDEX('Input| Escalations'!$H$33:$N$33,MATCH('Calc| Project Costs'!Q$9,'Input| Escalations'!$H$23:$N$23,0))+'Input| Projects'!$Z292*INDEX('Input| Escalations'!$H$34:$N$34,MATCH('Calc| Project Costs'!Q$9,'Input| Escalations'!$H$23:$N$23,0))+'Input| Projects'!$AA292*INDEX('Input| Escalations'!$H$35:$N$35,MATCH('Calc| Project Costs'!Q$9,'Input| Escalations'!$H$23:$N$23,0))+1</f>
        <v>1</v>
      </c>
      <c r="R292" s="192">
        <f>'Input| Projects'!$Y292*INDEX('Input| Escalations'!$H$33:$N$33,MATCH('Calc| Project Costs'!R$9,'Input| Escalations'!$H$23:$N$23,0))+'Input| Projects'!$Z292*INDEX('Input| Escalations'!$H$34:$N$34,MATCH('Calc| Project Costs'!R$9,'Input| Escalations'!$H$23:$N$23,0))+'Input| Projects'!$AA292*INDEX('Input| Escalations'!$H$35:$N$35,MATCH('Calc| Project Costs'!R$9,'Input| Escalations'!$H$23:$N$23,0))+1</f>
        <v>1</v>
      </c>
      <c r="S292" s="192">
        <f>'Input| Projects'!$Y292*INDEX('Input| Escalations'!$H$33:$N$33,MATCH('Calc| Project Costs'!S$9,'Input| Escalations'!$H$23:$N$23,0))+'Input| Projects'!$Z292*INDEX('Input| Escalations'!$H$34:$N$34,MATCH('Calc| Project Costs'!S$9,'Input| Escalations'!$H$23:$N$23,0))+'Input| Projects'!$AA292*INDEX('Input| Escalations'!$H$35:$N$35,MATCH('Calc| Project Costs'!S$9,'Input| Escalations'!$H$23:$N$23,0))+1</f>
        <v>1</v>
      </c>
      <c r="T292" s="192">
        <f>'Input| Projects'!$Y292*INDEX('Input| Escalations'!$H$33:$N$33,MATCH('Calc| Project Costs'!T$9,'Input| Escalations'!$H$23:$N$23,0))+'Input| Projects'!$Z292*INDEX('Input| Escalations'!$H$34:$N$34,MATCH('Calc| Project Costs'!T$9,'Input| Escalations'!$H$23:$N$23,0))+'Input| Projects'!$AA292*INDEX('Input| Escalations'!$H$35:$N$35,MATCH('Calc| Project Costs'!T$9,'Input| Escalations'!$H$23:$N$23,0))+1</f>
        <v>1</v>
      </c>
      <c r="U292" s="106"/>
      <c r="V292" s="186">
        <f t="shared" si="155"/>
        <v>1933.5181800000003</v>
      </c>
      <c r="W292" s="186">
        <f t="shared" si="156"/>
        <v>0</v>
      </c>
      <c r="X292" s="186">
        <f t="shared" si="157"/>
        <v>0</v>
      </c>
      <c r="Y292" s="186">
        <f t="shared" si="133"/>
        <v>0</v>
      </c>
      <c r="Z292" s="186">
        <f t="shared" si="134"/>
        <v>0</v>
      </c>
      <c r="AA292" s="186">
        <f t="shared" si="135"/>
        <v>0</v>
      </c>
      <c r="AB292" s="186">
        <f t="shared" si="136"/>
        <v>0</v>
      </c>
      <c r="AC292" s="106"/>
      <c r="AD292" s="186">
        <f>'Input| Projects'!Q292*N292*'Input| Escalations'!$K$19</f>
        <v>0</v>
      </c>
      <c r="AE292" s="186">
        <f>'Input| Projects'!R292*O292*'Input| Escalations'!$K$19</f>
        <v>0</v>
      </c>
      <c r="AF292" s="186">
        <f>'Input| Projects'!S292*P292*'Input| Escalations'!$K$19</f>
        <v>0</v>
      </c>
      <c r="AG292" s="186">
        <f>'Input| Projects'!T292*Q292*'Input| Escalations'!$K$19</f>
        <v>0</v>
      </c>
      <c r="AH292" s="186">
        <f>'Input| Projects'!U292*R292*'Input| Escalations'!$K$19</f>
        <v>0</v>
      </c>
      <c r="AI292" s="186">
        <f>'Input| Projects'!V292*S292*'Input| Escalations'!$K$19</f>
        <v>0</v>
      </c>
      <c r="AJ292" s="186">
        <f>'Input| Projects'!W292*T292*'Input| Escalations'!$K$19</f>
        <v>0</v>
      </c>
      <c r="AK292" s="106"/>
      <c r="AL292" s="186">
        <f>IFERROR(IF('Input| Overheads'!$C$42="Direct costs",SUMPRODUCT(--('Input| Projects'!$AC292="Yes"),'Calc| Overheads Allocation'!C$8,'Calc| Project Costs'!V292),IF('Input| Overheads'!$C$42="Internal labour",SUMPRODUCT(--('Input| Projects'!$AC292="Yes"),'Calc| Overheads Allocation'!C$8,'Calc| Project Costs'!V292,'Input| Projects'!$Y292),IF('Input| Overheads'!$C$42="DNSP defined",SUMPRODUCT(--('Input| Projects'!$AC292="Yes"),'Calc| Overheads Allocation'!C$61,'Input| Projects'!$AF292),""))),"")</f>
        <v>519.60888</v>
      </c>
      <c r="AM292" s="186">
        <f>IFERROR(IF('Input| Overheads'!$C$42="Direct costs",SUMPRODUCT(--('Input| Projects'!$AC292="Yes"),'Calc| Overheads Allocation'!D$8,'Calc| Project Costs'!W292),IF('Input| Overheads'!$C$42="Internal labour",SUMPRODUCT(--('Input| Projects'!$AC292="Yes"),'Calc| Overheads Allocation'!D$8,'Calc| Project Costs'!W292,'Input| Projects'!$Y292),IF('Input| Overheads'!$C$42="DNSP defined",SUMPRODUCT(--('Input| Projects'!$AC292="Yes"),'Calc| Overheads Allocation'!D$61,'Input| Projects'!$AF292),""))),"")</f>
        <v>0</v>
      </c>
      <c r="AN292" s="186">
        <f>IFERROR(IF('Input| Overheads'!$C$42="Direct costs",SUMPRODUCT(--('Input| Projects'!$AC292="Yes"),'Calc| Overheads Allocation'!E$8,'Calc| Project Costs'!X292),IF('Input| Overheads'!$C$42="Internal labour",SUMPRODUCT(--('Input| Projects'!$AC292="Yes"),'Calc| Overheads Allocation'!E$8,'Calc| Project Costs'!X292,'Input| Projects'!$Y292),IF('Input| Overheads'!$C$42="DNSP defined",SUMPRODUCT(--('Input| Projects'!$AC292="Yes"),'Calc| Overheads Allocation'!E$61,'Input| Projects'!$AF292),""))),"")</f>
        <v>0</v>
      </c>
      <c r="AO292" s="186">
        <f>IFERROR(IF('Input| Overheads'!$C$42="Direct costs",SUMPRODUCT(--('Input| Projects'!$AC292="Yes"),'Calc| Overheads Allocation'!F$8,'Calc| Project Costs'!Y292),IF('Input| Overheads'!$C$42="Internal labour",SUMPRODUCT(--('Input| Projects'!$AC292="Yes"),'Calc| Overheads Allocation'!F$8,'Calc| Project Costs'!Y292,'Input| Projects'!$Y292),IF('Input| Overheads'!$C$42="DNSP defined",SUMPRODUCT(--('Input| Projects'!$AC292="Yes"),'Calc| Overheads Allocation'!F$61,'Input| Projects'!$AF292),""))),"")</f>
        <v>0</v>
      </c>
      <c r="AP292" s="186">
        <f>IFERROR(IF('Input| Overheads'!$C$42="Direct costs",SUMPRODUCT(--('Input| Projects'!$AC292="Yes"),'Calc| Overheads Allocation'!G$8,'Calc| Project Costs'!Z292),IF('Input| Overheads'!$C$42="Internal labour",SUMPRODUCT(--('Input| Projects'!$AC292="Yes"),'Calc| Overheads Allocation'!G$8,'Calc| Project Costs'!Z292,'Input| Projects'!$Y292),IF('Input| Overheads'!$C$42="DNSP defined",SUMPRODUCT(--('Input| Projects'!$AC292="Yes"),'Calc| Overheads Allocation'!G$61,'Input| Projects'!$AF292),""))),"")</f>
        <v>0</v>
      </c>
      <c r="AQ292" s="186">
        <f>IFERROR(IF('Input| Overheads'!$C$42="Direct costs",SUMPRODUCT(--('Input| Projects'!$AC292="Yes"),'Calc| Overheads Allocation'!H$8,'Calc| Project Costs'!AA292),IF('Input| Overheads'!$C$42="Internal labour",SUMPRODUCT(--('Input| Projects'!$AC292="Yes"),'Calc| Overheads Allocation'!H$8,'Calc| Project Costs'!AA292,'Input| Projects'!$Y292),IF('Input| Overheads'!$C$42="DNSP defined",SUMPRODUCT(--('Input| Projects'!$AC292="Yes"),'Calc| Overheads Allocation'!H$61,'Input| Projects'!$AF292),""))),"")</f>
        <v>0</v>
      </c>
      <c r="AR292" s="186">
        <f>IFERROR(IF('Input| Overheads'!$C$42="Direct costs",SUMPRODUCT(--('Input| Projects'!$AC292="Yes"),'Calc| Overheads Allocation'!I$8,'Calc| Project Costs'!AB292),IF('Input| Overheads'!$C$42="Internal labour",SUMPRODUCT(--('Input| Projects'!$AC292="Yes"),'Calc| Overheads Allocation'!I$8,'Calc| Project Costs'!AB292,'Input| Projects'!$Y292),IF('Input| Overheads'!$C$42="DNSP defined",SUMPRODUCT(--('Input| Projects'!$AC292="Yes"),'Calc| Overheads Allocation'!I$61,'Input| Projects'!$AF292),""))),"")</f>
        <v>0</v>
      </c>
      <c r="AS292" s="106"/>
      <c r="AT292" s="186">
        <f>IFERROR(IF('Input| Overheads'!$C$42="Direct costs",SUMPRODUCT(--('Input| Projects'!$AD292="Yes"),'Calc| Overheads Allocation'!C$9,'Calc| Project Costs'!V292),IF('Input| Overheads'!$C$42="Internal labour",SUMPRODUCT(--('Input| Projects'!$AD292="Yes"),'Calc| Overheads Allocation'!C$9,'Calc| Project Costs'!V292,'Input| Projects'!$Y292),IF('Input| Overheads'!$C$42="DNSP defined",SUMPRODUCT(--('Input| Projects'!$AD292="Yes"),'Calc| Overheads Allocation'!C$62,'Input| Projects'!$AG292),""))),"")</f>
        <v>0</v>
      </c>
      <c r="AU292" s="186">
        <f>IFERROR(IF('Input| Overheads'!$C$42="Direct costs",SUMPRODUCT(--('Input| Projects'!$AD292="Yes"),'Calc| Overheads Allocation'!D$9,'Calc| Project Costs'!W292),IF('Input| Overheads'!$C$42="Internal labour",SUMPRODUCT(--('Input| Projects'!$AD292="Yes"),'Calc| Overheads Allocation'!D$9,'Calc| Project Costs'!W292,'Input| Projects'!$Y292),IF('Input| Overheads'!$C$42="DNSP defined",SUMPRODUCT(--('Input| Projects'!$AD292="Yes"),'Calc| Overheads Allocation'!D$62,'Input| Projects'!$AG292),""))),"")</f>
        <v>0</v>
      </c>
      <c r="AV292" s="186">
        <f>IFERROR(IF('Input| Overheads'!$C$42="Direct costs",SUMPRODUCT(--('Input| Projects'!$AD292="Yes"),'Calc| Overheads Allocation'!E$9,'Calc| Project Costs'!X292),IF('Input| Overheads'!$C$42="Internal labour",SUMPRODUCT(--('Input| Projects'!$AD292="Yes"),'Calc| Overheads Allocation'!E$9,'Calc| Project Costs'!X292,'Input| Projects'!$Y292),IF('Input| Overheads'!$C$42="DNSP defined",SUMPRODUCT(--('Input| Projects'!$AD292="Yes"),'Calc| Overheads Allocation'!E$62,'Input| Projects'!$AG292),""))),"")</f>
        <v>0</v>
      </c>
      <c r="AW292" s="186">
        <f>IFERROR(IF('Input| Overheads'!$C$42="Direct costs",SUMPRODUCT(--('Input| Projects'!$AD292="Yes"),'Calc| Overheads Allocation'!F$9,'Calc| Project Costs'!Y292),IF('Input| Overheads'!$C$42="Internal labour",SUMPRODUCT(--('Input| Projects'!$AD292="Yes"),'Calc| Overheads Allocation'!F$9,'Calc| Project Costs'!Y292,'Input| Projects'!$Y292),IF('Input| Overheads'!$C$42="DNSP defined",SUMPRODUCT(--('Input| Projects'!$AD292="Yes"),'Calc| Overheads Allocation'!F$62,'Input| Projects'!$AG292),""))),"")</f>
        <v>0</v>
      </c>
      <c r="AX292" s="186">
        <f>IFERROR(IF('Input| Overheads'!$C$42="Direct costs",SUMPRODUCT(--('Input| Projects'!$AD292="Yes"),'Calc| Overheads Allocation'!G$9,'Calc| Project Costs'!Z292),IF('Input| Overheads'!$C$42="Internal labour",SUMPRODUCT(--('Input| Projects'!$AD292="Yes"),'Calc| Overheads Allocation'!G$9,'Calc| Project Costs'!Z292,'Input| Projects'!$Y292),IF('Input| Overheads'!$C$42="DNSP defined",SUMPRODUCT(--('Input| Projects'!$AD292="Yes"),'Calc| Overheads Allocation'!G$62,'Input| Projects'!$AG292),""))),"")</f>
        <v>0</v>
      </c>
      <c r="AY292" s="186">
        <f>IFERROR(IF('Input| Overheads'!$C$42="Direct costs",SUMPRODUCT(--('Input| Projects'!$AD292="Yes"),'Calc| Overheads Allocation'!H$9,'Calc| Project Costs'!AA292),IF('Input| Overheads'!$C$42="Internal labour",SUMPRODUCT(--('Input| Projects'!$AD292="Yes"),'Calc| Overheads Allocation'!H$9,'Calc| Project Costs'!AA292,'Input| Projects'!$Y292),IF('Input| Overheads'!$C$42="DNSP defined",SUMPRODUCT(--('Input| Projects'!$AD292="Yes"),'Calc| Overheads Allocation'!H$62,'Input| Projects'!$AG292),""))),"")</f>
        <v>0</v>
      </c>
      <c r="AZ292" s="186">
        <f>IFERROR(IF('Input| Overheads'!$C$42="Direct costs",SUMPRODUCT(--('Input| Projects'!$AD292="Yes"),'Calc| Overheads Allocation'!I$9,'Calc| Project Costs'!AB292),IF('Input| Overheads'!$C$42="Internal labour",SUMPRODUCT(--('Input| Projects'!$AD292="Yes"),'Calc| Overheads Allocation'!I$9,'Calc| Project Costs'!AB292,'Input| Projects'!$Y292),IF('Input| Overheads'!$C$42="DNSP defined",SUMPRODUCT(--('Input| Projects'!$AD292="Yes"),'Calc| Overheads Allocation'!I$62,'Input| Projects'!$AG292),""))),"")</f>
        <v>0</v>
      </c>
      <c r="BA292" s="106"/>
      <c r="BB292" s="186">
        <f t="shared" si="158"/>
        <v>519.60888</v>
      </c>
      <c r="BC292" s="186">
        <f t="shared" si="159"/>
        <v>0</v>
      </c>
      <c r="BD292" s="186">
        <f t="shared" si="160"/>
        <v>0</v>
      </c>
      <c r="BE292" s="186">
        <f t="shared" si="137"/>
        <v>0</v>
      </c>
      <c r="BF292" s="186">
        <f t="shared" si="138"/>
        <v>0</v>
      </c>
      <c r="BG292" s="186">
        <f t="shared" si="139"/>
        <v>0</v>
      </c>
      <c r="BH292" s="186">
        <f t="shared" si="140"/>
        <v>0</v>
      </c>
      <c r="BI292" s="97"/>
      <c r="BJ292" s="186">
        <f t="shared" si="141"/>
        <v>0</v>
      </c>
      <c r="BK292" s="186" t="str">
        <f t="shared" si="142"/>
        <v/>
      </c>
      <c r="BL292" s="186" t="str">
        <f t="shared" si="143"/>
        <v/>
      </c>
      <c r="BM292" s="186" t="str">
        <f t="shared" si="144"/>
        <v/>
      </c>
      <c r="BN292" s="186" t="str">
        <f t="shared" si="145"/>
        <v/>
      </c>
      <c r="BO292" s="186" t="str">
        <f t="shared" si="146"/>
        <v/>
      </c>
      <c r="BP292" s="186" t="str">
        <f t="shared" si="147"/>
        <v/>
      </c>
      <c r="BQ292" s="97"/>
      <c r="BR292" s="186">
        <f t="shared" si="148"/>
        <v>2453.1270600000003</v>
      </c>
      <c r="BS292" s="186">
        <f t="shared" si="149"/>
        <v>0</v>
      </c>
      <c r="BT292" s="222">
        <f t="shared" si="150"/>
        <v>0</v>
      </c>
      <c r="BU292" s="222">
        <f t="shared" si="151"/>
        <v>0</v>
      </c>
      <c r="BV292" s="222">
        <f t="shared" si="152"/>
        <v>0</v>
      </c>
      <c r="BW292" s="222">
        <f t="shared" si="153"/>
        <v>0</v>
      </c>
      <c r="BX292" s="222">
        <f t="shared" si="154"/>
        <v>0</v>
      </c>
      <c r="BY292" s="106"/>
      <c r="BZ292" s="197">
        <f>IF(SUMIF('Input| Projects'!$AS$8:$CP$8,"Dx",'Input| Projects'!$AS292:$CP292)=0,"",SUMIF('Input| Projects'!$AS$8:$CP$8,"Dx",'Input| Projects'!$AS292:$CP292))</f>
        <v>0.72766075149813081</v>
      </c>
      <c r="CA292" s="197">
        <f>IF(SUMIF('Input| Projects'!$AS$8:$CP$8,"Tx",'Input| Projects'!$AS292:$CP292)=0,"",SUMIF('Input| Projects'!$AS$8:$CP$8,"Tx",'Input| Projects'!$AS292:$CP292))</f>
        <v>0.2723392485018693</v>
      </c>
      <c r="CB292" s="150" t="str">
        <f t="shared" si="161"/>
        <v/>
      </c>
    </row>
    <row r="293" spans="2:80" x14ac:dyDescent="0.2">
      <c r="B293" s="201">
        <f>IFERROR('Input| Projects'!B293,"")</f>
        <v>284</v>
      </c>
      <c r="C293" s="42" t="str">
        <f>IFERROR(IF('Input| Projects'!C293="","",'Input| Projects'!C293),"")</f>
        <v>System Spares - Sub-Trans Mains</v>
      </c>
      <c r="D293" s="42" t="str">
        <f>IFERROR(IF('Input| Projects'!D293="","",'Input| Projects'!D293),"")</f>
        <v>REP_05.02.14</v>
      </c>
      <c r="E293" s="104"/>
      <c r="F293" s="190">
        <f>IFERROR('Input| Projects'!I293*'Input| Escalations'!$K$19,"")</f>
        <v>532.65293000000008</v>
      </c>
      <c r="G293" s="190">
        <f>IFERROR('Input| Projects'!J293*'Input| Escalations'!$K$19,"")</f>
        <v>0</v>
      </c>
      <c r="H293" s="190">
        <f>IFERROR('Input| Projects'!K293*'Input| Escalations'!$K$19,"")</f>
        <v>0</v>
      </c>
      <c r="I293" s="190">
        <f>IFERROR('Input| Projects'!L293*'Input| Escalations'!$K$19,"")</f>
        <v>0</v>
      </c>
      <c r="J293" s="190">
        <f>IFERROR('Input| Projects'!M293*'Input| Escalations'!$K$19,"")</f>
        <v>0</v>
      </c>
      <c r="K293" s="190">
        <f>IFERROR('Input| Projects'!N293*'Input| Escalations'!$K$19,"")</f>
        <v>0</v>
      </c>
      <c r="L293" s="190">
        <f>IFERROR('Input| Projects'!O293*'Input| Escalations'!$K$19,"")</f>
        <v>0</v>
      </c>
      <c r="M293" s="150" t="str">
        <f>IF(ABS(SUM(F293:L293)-(SUM('Input| Projects'!I293:O293)*'Input| Escalations'!$K$19))&lt;0.0000001,"",1)</f>
        <v/>
      </c>
      <c r="N293" s="192">
        <f>'Input| Projects'!$Y293*INDEX('Input| Escalations'!$H$33:$N$33,MATCH('Calc| Project Costs'!N$9,'Input| Escalations'!$H$23:$N$23,0))+'Input| Projects'!$Z293*INDEX('Input| Escalations'!$H$34:$N$34,MATCH('Calc| Project Costs'!N$9,'Input| Escalations'!$H$23:$N$23,0))+'Input| Projects'!$AA293*INDEX('Input| Escalations'!$H$35:$N$35,MATCH('Calc| Project Costs'!N$9,'Input| Escalations'!$H$23:$N$23,0))+1</f>
        <v>1</v>
      </c>
      <c r="O293" s="192">
        <f>'Input| Projects'!$Y293*INDEX('Input| Escalations'!$H$33:$N$33,MATCH('Calc| Project Costs'!O$9,'Input| Escalations'!$H$23:$N$23,0))+'Input| Projects'!$Z293*INDEX('Input| Escalations'!$H$34:$N$34,MATCH('Calc| Project Costs'!O$9,'Input| Escalations'!$H$23:$N$23,0))+'Input| Projects'!$AA293*INDEX('Input| Escalations'!$H$35:$N$35,MATCH('Calc| Project Costs'!O$9,'Input| Escalations'!$H$23:$N$23,0))+1</f>
        <v>1</v>
      </c>
      <c r="P293" s="192">
        <f>'Input| Projects'!$Y293*INDEX('Input| Escalations'!$H$33:$N$33,MATCH('Calc| Project Costs'!P$9,'Input| Escalations'!$H$23:$N$23,0))+'Input| Projects'!$Z293*INDEX('Input| Escalations'!$H$34:$N$34,MATCH('Calc| Project Costs'!P$9,'Input| Escalations'!$H$23:$N$23,0))+'Input| Projects'!$AA293*INDEX('Input| Escalations'!$H$35:$N$35,MATCH('Calc| Project Costs'!P$9,'Input| Escalations'!$H$23:$N$23,0))+1</f>
        <v>1</v>
      </c>
      <c r="Q293" s="192">
        <f>'Input| Projects'!$Y293*INDEX('Input| Escalations'!$H$33:$N$33,MATCH('Calc| Project Costs'!Q$9,'Input| Escalations'!$H$23:$N$23,0))+'Input| Projects'!$Z293*INDEX('Input| Escalations'!$H$34:$N$34,MATCH('Calc| Project Costs'!Q$9,'Input| Escalations'!$H$23:$N$23,0))+'Input| Projects'!$AA293*INDEX('Input| Escalations'!$H$35:$N$35,MATCH('Calc| Project Costs'!Q$9,'Input| Escalations'!$H$23:$N$23,0))+1</f>
        <v>1</v>
      </c>
      <c r="R293" s="192">
        <f>'Input| Projects'!$Y293*INDEX('Input| Escalations'!$H$33:$N$33,MATCH('Calc| Project Costs'!R$9,'Input| Escalations'!$H$23:$N$23,0))+'Input| Projects'!$Z293*INDEX('Input| Escalations'!$H$34:$N$34,MATCH('Calc| Project Costs'!R$9,'Input| Escalations'!$H$23:$N$23,0))+'Input| Projects'!$AA293*INDEX('Input| Escalations'!$H$35:$N$35,MATCH('Calc| Project Costs'!R$9,'Input| Escalations'!$H$23:$N$23,0))+1</f>
        <v>1</v>
      </c>
      <c r="S293" s="192">
        <f>'Input| Projects'!$Y293*INDEX('Input| Escalations'!$H$33:$N$33,MATCH('Calc| Project Costs'!S$9,'Input| Escalations'!$H$23:$N$23,0))+'Input| Projects'!$Z293*INDEX('Input| Escalations'!$H$34:$N$34,MATCH('Calc| Project Costs'!S$9,'Input| Escalations'!$H$23:$N$23,0))+'Input| Projects'!$AA293*INDEX('Input| Escalations'!$H$35:$N$35,MATCH('Calc| Project Costs'!S$9,'Input| Escalations'!$H$23:$N$23,0))+1</f>
        <v>1</v>
      </c>
      <c r="T293" s="192">
        <f>'Input| Projects'!$Y293*INDEX('Input| Escalations'!$H$33:$N$33,MATCH('Calc| Project Costs'!T$9,'Input| Escalations'!$H$23:$N$23,0))+'Input| Projects'!$Z293*INDEX('Input| Escalations'!$H$34:$N$34,MATCH('Calc| Project Costs'!T$9,'Input| Escalations'!$H$23:$N$23,0))+'Input| Projects'!$AA293*INDEX('Input| Escalations'!$H$35:$N$35,MATCH('Calc| Project Costs'!T$9,'Input| Escalations'!$H$23:$N$23,0))+1</f>
        <v>1</v>
      </c>
      <c r="U293" s="106"/>
      <c r="V293" s="186">
        <f t="shared" si="155"/>
        <v>532.65293000000008</v>
      </c>
      <c r="W293" s="186">
        <f t="shared" si="156"/>
        <v>0</v>
      </c>
      <c r="X293" s="186">
        <f t="shared" si="157"/>
        <v>0</v>
      </c>
      <c r="Y293" s="186">
        <f t="shared" si="133"/>
        <v>0</v>
      </c>
      <c r="Z293" s="186">
        <f t="shared" si="134"/>
        <v>0</v>
      </c>
      <c r="AA293" s="186">
        <f t="shared" si="135"/>
        <v>0</v>
      </c>
      <c r="AB293" s="186">
        <f t="shared" si="136"/>
        <v>0</v>
      </c>
      <c r="AC293" s="106"/>
      <c r="AD293" s="186">
        <f>'Input| Projects'!Q293*N293*'Input| Escalations'!$K$19</f>
        <v>0</v>
      </c>
      <c r="AE293" s="186">
        <f>'Input| Projects'!R293*O293*'Input| Escalations'!$K$19</f>
        <v>0</v>
      </c>
      <c r="AF293" s="186">
        <f>'Input| Projects'!S293*P293*'Input| Escalations'!$K$19</f>
        <v>0</v>
      </c>
      <c r="AG293" s="186">
        <f>'Input| Projects'!T293*Q293*'Input| Escalations'!$K$19</f>
        <v>0</v>
      </c>
      <c r="AH293" s="186">
        <f>'Input| Projects'!U293*R293*'Input| Escalations'!$K$19</f>
        <v>0</v>
      </c>
      <c r="AI293" s="186">
        <f>'Input| Projects'!V293*S293*'Input| Escalations'!$K$19</f>
        <v>0</v>
      </c>
      <c r="AJ293" s="186">
        <f>'Input| Projects'!W293*T293*'Input| Escalations'!$K$19</f>
        <v>0</v>
      </c>
      <c r="AK293" s="106"/>
      <c r="AL293" s="186">
        <f>IFERROR(IF('Input| Overheads'!$C$42="Direct costs",SUMPRODUCT(--('Input| Projects'!$AC293="Yes"),'Calc| Overheads Allocation'!C$8,'Calc| Project Costs'!V293),IF('Input| Overheads'!$C$42="Internal labour",SUMPRODUCT(--('Input| Projects'!$AC293="Yes"),'Calc| Overheads Allocation'!C$8,'Calc| Project Costs'!V293,'Input| Projects'!$Y293),IF('Input| Overheads'!$C$42="DNSP defined",SUMPRODUCT(--('Input| Projects'!$AC293="Yes"),'Calc| Overheads Allocation'!C$61,'Input| Projects'!$AF293),""))),"")</f>
        <v>60.87491</v>
      </c>
      <c r="AM293" s="186">
        <f>IFERROR(IF('Input| Overheads'!$C$42="Direct costs",SUMPRODUCT(--('Input| Projects'!$AC293="Yes"),'Calc| Overheads Allocation'!D$8,'Calc| Project Costs'!W293),IF('Input| Overheads'!$C$42="Internal labour",SUMPRODUCT(--('Input| Projects'!$AC293="Yes"),'Calc| Overheads Allocation'!D$8,'Calc| Project Costs'!W293,'Input| Projects'!$Y293),IF('Input| Overheads'!$C$42="DNSP defined",SUMPRODUCT(--('Input| Projects'!$AC293="Yes"),'Calc| Overheads Allocation'!D$61,'Input| Projects'!$AF293),""))),"")</f>
        <v>0</v>
      </c>
      <c r="AN293" s="186">
        <f>IFERROR(IF('Input| Overheads'!$C$42="Direct costs",SUMPRODUCT(--('Input| Projects'!$AC293="Yes"),'Calc| Overheads Allocation'!E$8,'Calc| Project Costs'!X293),IF('Input| Overheads'!$C$42="Internal labour",SUMPRODUCT(--('Input| Projects'!$AC293="Yes"),'Calc| Overheads Allocation'!E$8,'Calc| Project Costs'!X293,'Input| Projects'!$Y293),IF('Input| Overheads'!$C$42="DNSP defined",SUMPRODUCT(--('Input| Projects'!$AC293="Yes"),'Calc| Overheads Allocation'!E$61,'Input| Projects'!$AF293),""))),"")</f>
        <v>0</v>
      </c>
      <c r="AO293" s="186">
        <f>IFERROR(IF('Input| Overheads'!$C$42="Direct costs",SUMPRODUCT(--('Input| Projects'!$AC293="Yes"),'Calc| Overheads Allocation'!F$8,'Calc| Project Costs'!Y293),IF('Input| Overheads'!$C$42="Internal labour",SUMPRODUCT(--('Input| Projects'!$AC293="Yes"),'Calc| Overheads Allocation'!F$8,'Calc| Project Costs'!Y293,'Input| Projects'!$Y293),IF('Input| Overheads'!$C$42="DNSP defined",SUMPRODUCT(--('Input| Projects'!$AC293="Yes"),'Calc| Overheads Allocation'!F$61,'Input| Projects'!$AF293),""))),"")</f>
        <v>0</v>
      </c>
      <c r="AP293" s="186">
        <f>IFERROR(IF('Input| Overheads'!$C$42="Direct costs",SUMPRODUCT(--('Input| Projects'!$AC293="Yes"),'Calc| Overheads Allocation'!G$8,'Calc| Project Costs'!Z293),IF('Input| Overheads'!$C$42="Internal labour",SUMPRODUCT(--('Input| Projects'!$AC293="Yes"),'Calc| Overheads Allocation'!G$8,'Calc| Project Costs'!Z293,'Input| Projects'!$Y293),IF('Input| Overheads'!$C$42="DNSP defined",SUMPRODUCT(--('Input| Projects'!$AC293="Yes"),'Calc| Overheads Allocation'!G$61,'Input| Projects'!$AF293),""))),"")</f>
        <v>0</v>
      </c>
      <c r="AQ293" s="186">
        <f>IFERROR(IF('Input| Overheads'!$C$42="Direct costs",SUMPRODUCT(--('Input| Projects'!$AC293="Yes"),'Calc| Overheads Allocation'!H$8,'Calc| Project Costs'!AA293),IF('Input| Overheads'!$C$42="Internal labour",SUMPRODUCT(--('Input| Projects'!$AC293="Yes"),'Calc| Overheads Allocation'!H$8,'Calc| Project Costs'!AA293,'Input| Projects'!$Y293),IF('Input| Overheads'!$C$42="DNSP defined",SUMPRODUCT(--('Input| Projects'!$AC293="Yes"),'Calc| Overheads Allocation'!H$61,'Input| Projects'!$AF293),""))),"")</f>
        <v>0</v>
      </c>
      <c r="AR293" s="186">
        <f>IFERROR(IF('Input| Overheads'!$C$42="Direct costs",SUMPRODUCT(--('Input| Projects'!$AC293="Yes"),'Calc| Overheads Allocation'!I$8,'Calc| Project Costs'!AB293),IF('Input| Overheads'!$C$42="Internal labour",SUMPRODUCT(--('Input| Projects'!$AC293="Yes"),'Calc| Overheads Allocation'!I$8,'Calc| Project Costs'!AB293,'Input| Projects'!$Y293),IF('Input| Overheads'!$C$42="DNSP defined",SUMPRODUCT(--('Input| Projects'!$AC293="Yes"),'Calc| Overheads Allocation'!I$61,'Input| Projects'!$AF293),""))),"")</f>
        <v>0</v>
      </c>
      <c r="AS293" s="106"/>
      <c r="AT293" s="186">
        <f>IFERROR(IF('Input| Overheads'!$C$42="Direct costs",SUMPRODUCT(--('Input| Projects'!$AD293="Yes"),'Calc| Overheads Allocation'!C$9,'Calc| Project Costs'!V293),IF('Input| Overheads'!$C$42="Internal labour",SUMPRODUCT(--('Input| Projects'!$AD293="Yes"),'Calc| Overheads Allocation'!C$9,'Calc| Project Costs'!V293,'Input| Projects'!$Y293),IF('Input| Overheads'!$C$42="DNSP defined",SUMPRODUCT(--('Input| Projects'!$AD293="Yes"),'Calc| Overheads Allocation'!C$62,'Input| Projects'!$AG293),""))),"")</f>
        <v>0</v>
      </c>
      <c r="AU293" s="186">
        <f>IFERROR(IF('Input| Overheads'!$C$42="Direct costs",SUMPRODUCT(--('Input| Projects'!$AD293="Yes"),'Calc| Overheads Allocation'!D$9,'Calc| Project Costs'!W293),IF('Input| Overheads'!$C$42="Internal labour",SUMPRODUCT(--('Input| Projects'!$AD293="Yes"),'Calc| Overheads Allocation'!D$9,'Calc| Project Costs'!W293,'Input| Projects'!$Y293),IF('Input| Overheads'!$C$42="DNSP defined",SUMPRODUCT(--('Input| Projects'!$AD293="Yes"),'Calc| Overheads Allocation'!D$62,'Input| Projects'!$AG293),""))),"")</f>
        <v>0</v>
      </c>
      <c r="AV293" s="186">
        <f>IFERROR(IF('Input| Overheads'!$C$42="Direct costs",SUMPRODUCT(--('Input| Projects'!$AD293="Yes"),'Calc| Overheads Allocation'!E$9,'Calc| Project Costs'!X293),IF('Input| Overheads'!$C$42="Internal labour",SUMPRODUCT(--('Input| Projects'!$AD293="Yes"),'Calc| Overheads Allocation'!E$9,'Calc| Project Costs'!X293,'Input| Projects'!$Y293),IF('Input| Overheads'!$C$42="DNSP defined",SUMPRODUCT(--('Input| Projects'!$AD293="Yes"),'Calc| Overheads Allocation'!E$62,'Input| Projects'!$AG293),""))),"")</f>
        <v>0</v>
      </c>
      <c r="AW293" s="186">
        <f>IFERROR(IF('Input| Overheads'!$C$42="Direct costs",SUMPRODUCT(--('Input| Projects'!$AD293="Yes"),'Calc| Overheads Allocation'!F$9,'Calc| Project Costs'!Y293),IF('Input| Overheads'!$C$42="Internal labour",SUMPRODUCT(--('Input| Projects'!$AD293="Yes"),'Calc| Overheads Allocation'!F$9,'Calc| Project Costs'!Y293,'Input| Projects'!$Y293),IF('Input| Overheads'!$C$42="DNSP defined",SUMPRODUCT(--('Input| Projects'!$AD293="Yes"),'Calc| Overheads Allocation'!F$62,'Input| Projects'!$AG293),""))),"")</f>
        <v>0</v>
      </c>
      <c r="AX293" s="186">
        <f>IFERROR(IF('Input| Overheads'!$C$42="Direct costs",SUMPRODUCT(--('Input| Projects'!$AD293="Yes"),'Calc| Overheads Allocation'!G$9,'Calc| Project Costs'!Z293),IF('Input| Overheads'!$C$42="Internal labour",SUMPRODUCT(--('Input| Projects'!$AD293="Yes"),'Calc| Overheads Allocation'!G$9,'Calc| Project Costs'!Z293,'Input| Projects'!$Y293),IF('Input| Overheads'!$C$42="DNSP defined",SUMPRODUCT(--('Input| Projects'!$AD293="Yes"),'Calc| Overheads Allocation'!G$62,'Input| Projects'!$AG293),""))),"")</f>
        <v>0</v>
      </c>
      <c r="AY293" s="186">
        <f>IFERROR(IF('Input| Overheads'!$C$42="Direct costs",SUMPRODUCT(--('Input| Projects'!$AD293="Yes"),'Calc| Overheads Allocation'!H$9,'Calc| Project Costs'!AA293),IF('Input| Overheads'!$C$42="Internal labour",SUMPRODUCT(--('Input| Projects'!$AD293="Yes"),'Calc| Overheads Allocation'!H$9,'Calc| Project Costs'!AA293,'Input| Projects'!$Y293),IF('Input| Overheads'!$C$42="DNSP defined",SUMPRODUCT(--('Input| Projects'!$AD293="Yes"),'Calc| Overheads Allocation'!H$62,'Input| Projects'!$AG293),""))),"")</f>
        <v>0</v>
      </c>
      <c r="AZ293" s="186">
        <f>IFERROR(IF('Input| Overheads'!$C$42="Direct costs",SUMPRODUCT(--('Input| Projects'!$AD293="Yes"),'Calc| Overheads Allocation'!I$9,'Calc| Project Costs'!AB293),IF('Input| Overheads'!$C$42="Internal labour",SUMPRODUCT(--('Input| Projects'!$AD293="Yes"),'Calc| Overheads Allocation'!I$9,'Calc| Project Costs'!AB293,'Input| Projects'!$Y293),IF('Input| Overheads'!$C$42="DNSP defined",SUMPRODUCT(--('Input| Projects'!$AD293="Yes"),'Calc| Overheads Allocation'!I$62,'Input| Projects'!$AG293),""))),"")</f>
        <v>0</v>
      </c>
      <c r="BA293" s="106"/>
      <c r="BB293" s="186">
        <f t="shared" si="158"/>
        <v>60.87491</v>
      </c>
      <c r="BC293" s="186">
        <f t="shared" si="159"/>
        <v>0</v>
      </c>
      <c r="BD293" s="186">
        <f t="shared" si="160"/>
        <v>0</v>
      </c>
      <c r="BE293" s="186">
        <f t="shared" si="137"/>
        <v>0</v>
      </c>
      <c r="BF293" s="186">
        <f t="shared" si="138"/>
        <v>0</v>
      </c>
      <c r="BG293" s="186">
        <f t="shared" si="139"/>
        <v>0</v>
      </c>
      <c r="BH293" s="186">
        <f t="shared" si="140"/>
        <v>0</v>
      </c>
      <c r="BI293" s="97"/>
      <c r="BJ293" s="186">
        <f t="shared" si="141"/>
        <v>0</v>
      </c>
      <c r="BK293" s="186" t="str">
        <f t="shared" si="142"/>
        <v/>
      </c>
      <c r="BL293" s="186" t="str">
        <f t="shared" si="143"/>
        <v/>
      </c>
      <c r="BM293" s="186" t="str">
        <f t="shared" si="144"/>
        <v/>
      </c>
      <c r="BN293" s="186" t="str">
        <f t="shared" si="145"/>
        <v/>
      </c>
      <c r="BO293" s="186" t="str">
        <f t="shared" si="146"/>
        <v/>
      </c>
      <c r="BP293" s="186" t="str">
        <f t="shared" si="147"/>
        <v/>
      </c>
      <c r="BQ293" s="97"/>
      <c r="BR293" s="186">
        <f t="shared" si="148"/>
        <v>593.52784000000008</v>
      </c>
      <c r="BS293" s="186">
        <f t="shared" si="149"/>
        <v>0</v>
      </c>
      <c r="BT293" s="222">
        <f t="shared" si="150"/>
        <v>0</v>
      </c>
      <c r="BU293" s="222">
        <f t="shared" si="151"/>
        <v>0</v>
      </c>
      <c r="BV293" s="222">
        <f t="shared" si="152"/>
        <v>0</v>
      </c>
      <c r="BW293" s="222">
        <f t="shared" si="153"/>
        <v>0</v>
      </c>
      <c r="BX293" s="222">
        <f t="shared" si="154"/>
        <v>0</v>
      </c>
      <c r="BY293" s="106"/>
      <c r="BZ293" s="197">
        <f>IF(SUMIF('Input| Projects'!$AS$8:$CP$8,"Dx",'Input| Projects'!$AS293:$CP293)=0,"",SUMIF('Input| Projects'!$AS$8:$CP$8,"Dx",'Input| Projects'!$AS293:$CP293))</f>
        <v>0.84295553853042515</v>
      </c>
      <c r="CA293" s="197">
        <f>IF(SUMIF('Input| Projects'!$AS$8:$CP$8,"Tx",'Input| Projects'!$AS293:$CP293)=0,"",SUMIF('Input| Projects'!$AS$8:$CP$8,"Tx",'Input| Projects'!$AS293:$CP293))</f>
        <v>0.1570444614695749</v>
      </c>
      <c r="CB293" s="150" t="str">
        <f t="shared" si="161"/>
        <v/>
      </c>
    </row>
    <row r="294" spans="2:80" x14ac:dyDescent="0.2">
      <c r="B294" s="201">
        <f>IFERROR('Input| Projects'!B294,"")</f>
        <v>285</v>
      </c>
      <c r="C294" s="42" t="str">
        <f>IFERROR(IF('Input| Projects'!C294="","",'Input| Projects'!C294),"")</f>
        <v>Replace Insulators - 33kV Wood Poles</v>
      </c>
      <c r="D294" s="42" t="str">
        <f>IFERROR(IF('Input| Projects'!D294="","",'Input| Projects'!D294),"")</f>
        <v>REP_05.02.23</v>
      </c>
      <c r="E294" s="104"/>
      <c r="F294" s="190">
        <f>IFERROR('Input| Projects'!I294*'Input| Escalations'!$K$19,"")</f>
        <v>157.93538999999998</v>
      </c>
      <c r="G294" s="190">
        <f>IFERROR('Input| Projects'!J294*'Input| Escalations'!$K$19,"")</f>
        <v>0</v>
      </c>
      <c r="H294" s="190">
        <f>IFERROR('Input| Projects'!K294*'Input| Escalations'!$K$19,"")</f>
        <v>0</v>
      </c>
      <c r="I294" s="190">
        <f>IFERROR('Input| Projects'!L294*'Input| Escalations'!$K$19,"")</f>
        <v>0</v>
      </c>
      <c r="J294" s="190">
        <f>IFERROR('Input| Projects'!M294*'Input| Escalations'!$K$19,"")</f>
        <v>0</v>
      </c>
      <c r="K294" s="190">
        <f>IFERROR('Input| Projects'!N294*'Input| Escalations'!$K$19,"")</f>
        <v>0</v>
      </c>
      <c r="L294" s="190">
        <f>IFERROR('Input| Projects'!O294*'Input| Escalations'!$K$19,"")</f>
        <v>0</v>
      </c>
      <c r="M294" s="150" t="str">
        <f>IF(ABS(SUM(F294:L294)-(SUM('Input| Projects'!I294:O294)*'Input| Escalations'!$K$19))&lt;0.0000001,"",1)</f>
        <v/>
      </c>
      <c r="N294" s="192">
        <f>'Input| Projects'!$Y294*INDEX('Input| Escalations'!$H$33:$N$33,MATCH('Calc| Project Costs'!N$9,'Input| Escalations'!$H$23:$N$23,0))+'Input| Projects'!$Z294*INDEX('Input| Escalations'!$H$34:$N$34,MATCH('Calc| Project Costs'!N$9,'Input| Escalations'!$H$23:$N$23,0))+'Input| Projects'!$AA294*INDEX('Input| Escalations'!$H$35:$N$35,MATCH('Calc| Project Costs'!N$9,'Input| Escalations'!$H$23:$N$23,0))+1</f>
        <v>1</v>
      </c>
      <c r="O294" s="192">
        <f>'Input| Projects'!$Y294*INDEX('Input| Escalations'!$H$33:$N$33,MATCH('Calc| Project Costs'!O$9,'Input| Escalations'!$H$23:$N$23,0))+'Input| Projects'!$Z294*INDEX('Input| Escalations'!$H$34:$N$34,MATCH('Calc| Project Costs'!O$9,'Input| Escalations'!$H$23:$N$23,0))+'Input| Projects'!$AA294*INDEX('Input| Escalations'!$H$35:$N$35,MATCH('Calc| Project Costs'!O$9,'Input| Escalations'!$H$23:$N$23,0))+1</f>
        <v>1</v>
      </c>
      <c r="P294" s="192">
        <f>'Input| Projects'!$Y294*INDEX('Input| Escalations'!$H$33:$N$33,MATCH('Calc| Project Costs'!P$9,'Input| Escalations'!$H$23:$N$23,0))+'Input| Projects'!$Z294*INDEX('Input| Escalations'!$H$34:$N$34,MATCH('Calc| Project Costs'!P$9,'Input| Escalations'!$H$23:$N$23,0))+'Input| Projects'!$AA294*INDEX('Input| Escalations'!$H$35:$N$35,MATCH('Calc| Project Costs'!P$9,'Input| Escalations'!$H$23:$N$23,0))+1</f>
        <v>1</v>
      </c>
      <c r="Q294" s="192">
        <f>'Input| Projects'!$Y294*INDEX('Input| Escalations'!$H$33:$N$33,MATCH('Calc| Project Costs'!Q$9,'Input| Escalations'!$H$23:$N$23,0))+'Input| Projects'!$Z294*INDEX('Input| Escalations'!$H$34:$N$34,MATCH('Calc| Project Costs'!Q$9,'Input| Escalations'!$H$23:$N$23,0))+'Input| Projects'!$AA294*INDEX('Input| Escalations'!$H$35:$N$35,MATCH('Calc| Project Costs'!Q$9,'Input| Escalations'!$H$23:$N$23,0))+1</f>
        <v>1</v>
      </c>
      <c r="R294" s="192">
        <f>'Input| Projects'!$Y294*INDEX('Input| Escalations'!$H$33:$N$33,MATCH('Calc| Project Costs'!R$9,'Input| Escalations'!$H$23:$N$23,0))+'Input| Projects'!$Z294*INDEX('Input| Escalations'!$H$34:$N$34,MATCH('Calc| Project Costs'!R$9,'Input| Escalations'!$H$23:$N$23,0))+'Input| Projects'!$AA294*INDEX('Input| Escalations'!$H$35:$N$35,MATCH('Calc| Project Costs'!R$9,'Input| Escalations'!$H$23:$N$23,0))+1</f>
        <v>1</v>
      </c>
      <c r="S294" s="192">
        <f>'Input| Projects'!$Y294*INDEX('Input| Escalations'!$H$33:$N$33,MATCH('Calc| Project Costs'!S$9,'Input| Escalations'!$H$23:$N$23,0))+'Input| Projects'!$Z294*INDEX('Input| Escalations'!$H$34:$N$34,MATCH('Calc| Project Costs'!S$9,'Input| Escalations'!$H$23:$N$23,0))+'Input| Projects'!$AA294*INDEX('Input| Escalations'!$H$35:$N$35,MATCH('Calc| Project Costs'!S$9,'Input| Escalations'!$H$23:$N$23,0))+1</f>
        <v>1</v>
      </c>
      <c r="T294" s="192">
        <f>'Input| Projects'!$Y294*INDEX('Input| Escalations'!$H$33:$N$33,MATCH('Calc| Project Costs'!T$9,'Input| Escalations'!$H$23:$N$23,0))+'Input| Projects'!$Z294*INDEX('Input| Escalations'!$H$34:$N$34,MATCH('Calc| Project Costs'!T$9,'Input| Escalations'!$H$23:$N$23,0))+'Input| Projects'!$AA294*INDEX('Input| Escalations'!$H$35:$N$35,MATCH('Calc| Project Costs'!T$9,'Input| Escalations'!$H$23:$N$23,0))+1</f>
        <v>1</v>
      </c>
      <c r="U294" s="106"/>
      <c r="V294" s="186">
        <f t="shared" si="155"/>
        <v>157.93538999999998</v>
      </c>
      <c r="W294" s="186">
        <f t="shared" si="156"/>
        <v>0</v>
      </c>
      <c r="X294" s="186">
        <f t="shared" si="157"/>
        <v>0</v>
      </c>
      <c r="Y294" s="186">
        <f t="shared" si="133"/>
        <v>0</v>
      </c>
      <c r="Z294" s="186">
        <f t="shared" si="134"/>
        <v>0</v>
      </c>
      <c r="AA294" s="186">
        <f t="shared" si="135"/>
        <v>0</v>
      </c>
      <c r="AB294" s="186">
        <f t="shared" si="136"/>
        <v>0</v>
      </c>
      <c r="AC294" s="106"/>
      <c r="AD294" s="186">
        <f>'Input| Projects'!Q294*N294*'Input| Escalations'!$K$19</f>
        <v>0</v>
      </c>
      <c r="AE294" s="186">
        <f>'Input| Projects'!R294*O294*'Input| Escalations'!$K$19</f>
        <v>0</v>
      </c>
      <c r="AF294" s="186">
        <f>'Input| Projects'!S294*P294*'Input| Escalations'!$K$19</f>
        <v>0</v>
      </c>
      <c r="AG294" s="186">
        <f>'Input| Projects'!T294*Q294*'Input| Escalations'!$K$19</f>
        <v>0</v>
      </c>
      <c r="AH294" s="186">
        <f>'Input| Projects'!U294*R294*'Input| Escalations'!$K$19</f>
        <v>0</v>
      </c>
      <c r="AI294" s="186">
        <f>'Input| Projects'!V294*S294*'Input| Escalations'!$K$19</f>
        <v>0</v>
      </c>
      <c r="AJ294" s="186">
        <f>'Input| Projects'!W294*T294*'Input| Escalations'!$K$19</f>
        <v>0</v>
      </c>
      <c r="AK294" s="106"/>
      <c r="AL294" s="186">
        <f>IFERROR(IF('Input| Overheads'!$C$42="Direct costs",SUMPRODUCT(--('Input| Projects'!$AC294="Yes"),'Calc| Overheads Allocation'!C$8,'Calc| Project Costs'!V294),IF('Input| Overheads'!$C$42="Internal labour",SUMPRODUCT(--('Input| Projects'!$AC294="Yes"),'Calc| Overheads Allocation'!C$8,'Calc| Project Costs'!V294,'Input| Projects'!$Y294),IF('Input| Overheads'!$C$42="DNSP defined",SUMPRODUCT(--('Input| Projects'!$AC294="Yes"),'Calc| Overheads Allocation'!C$61,'Input| Projects'!$AF294),""))),"")</f>
        <v>111.21982000000001</v>
      </c>
      <c r="AM294" s="186">
        <f>IFERROR(IF('Input| Overheads'!$C$42="Direct costs",SUMPRODUCT(--('Input| Projects'!$AC294="Yes"),'Calc| Overheads Allocation'!D$8,'Calc| Project Costs'!W294),IF('Input| Overheads'!$C$42="Internal labour",SUMPRODUCT(--('Input| Projects'!$AC294="Yes"),'Calc| Overheads Allocation'!D$8,'Calc| Project Costs'!W294,'Input| Projects'!$Y294),IF('Input| Overheads'!$C$42="DNSP defined",SUMPRODUCT(--('Input| Projects'!$AC294="Yes"),'Calc| Overheads Allocation'!D$61,'Input| Projects'!$AF294),""))),"")</f>
        <v>0</v>
      </c>
      <c r="AN294" s="186">
        <f>IFERROR(IF('Input| Overheads'!$C$42="Direct costs",SUMPRODUCT(--('Input| Projects'!$AC294="Yes"),'Calc| Overheads Allocation'!E$8,'Calc| Project Costs'!X294),IF('Input| Overheads'!$C$42="Internal labour",SUMPRODUCT(--('Input| Projects'!$AC294="Yes"),'Calc| Overheads Allocation'!E$8,'Calc| Project Costs'!X294,'Input| Projects'!$Y294),IF('Input| Overheads'!$C$42="DNSP defined",SUMPRODUCT(--('Input| Projects'!$AC294="Yes"),'Calc| Overheads Allocation'!E$61,'Input| Projects'!$AF294),""))),"")</f>
        <v>0</v>
      </c>
      <c r="AO294" s="186">
        <f>IFERROR(IF('Input| Overheads'!$C$42="Direct costs",SUMPRODUCT(--('Input| Projects'!$AC294="Yes"),'Calc| Overheads Allocation'!F$8,'Calc| Project Costs'!Y294),IF('Input| Overheads'!$C$42="Internal labour",SUMPRODUCT(--('Input| Projects'!$AC294="Yes"),'Calc| Overheads Allocation'!F$8,'Calc| Project Costs'!Y294,'Input| Projects'!$Y294),IF('Input| Overheads'!$C$42="DNSP defined",SUMPRODUCT(--('Input| Projects'!$AC294="Yes"),'Calc| Overheads Allocation'!F$61,'Input| Projects'!$AF294),""))),"")</f>
        <v>0</v>
      </c>
      <c r="AP294" s="186">
        <f>IFERROR(IF('Input| Overheads'!$C$42="Direct costs",SUMPRODUCT(--('Input| Projects'!$AC294="Yes"),'Calc| Overheads Allocation'!G$8,'Calc| Project Costs'!Z294),IF('Input| Overheads'!$C$42="Internal labour",SUMPRODUCT(--('Input| Projects'!$AC294="Yes"),'Calc| Overheads Allocation'!G$8,'Calc| Project Costs'!Z294,'Input| Projects'!$Y294),IF('Input| Overheads'!$C$42="DNSP defined",SUMPRODUCT(--('Input| Projects'!$AC294="Yes"),'Calc| Overheads Allocation'!G$61,'Input| Projects'!$AF294),""))),"")</f>
        <v>0</v>
      </c>
      <c r="AQ294" s="186">
        <f>IFERROR(IF('Input| Overheads'!$C$42="Direct costs",SUMPRODUCT(--('Input| Projects'!$AC294="Yes"),'Calc| Overheads Allocation'!H$8,'Calc| Project Costs'!AA294),IF('Input| Overheads'!$C$42="Internal labour",SUMPRODUCT(--('Input| Projects'!$AC294="Yes"),'Calc| Overheads Allocation'!H$8,'Calc| Project Costs'!AA294,'Input| Projects'!$Y294),IF('Input| Overheads'!$C$42="DNSP defined",SUMPRODUCT(--('Input| Projects'!$AC294="Yes"),'Calc| Overheads Allocation'!H$61,'Input| Projects'!$AF294),""))),"")</f>
        <v>0</v>
      </c>
      <c r="AR294" s="186">
        <f>IFERROR(IF('Input| Overheads'!$C$42="Direct costs",SUMPRODUCT(--('Input| Projects'!$AC294="Yes"),'Calc| Overheads Allocation'!I$8,'Calc| Project Costs'!AB294),IF('Input| Overheads'!$C$42="Internal labour",SUMPRODUCT(--('Input| Projects'!$AC294="Yes"),'Calc| Overheads Allocation'!I$8,'Calc| Project Costs'!AB294,'Input| Projects'!$Y294),IF('Input| Overheads'!$C$42="DNSP defined",SUMPRODUCT(--('Input| Projects'!$AC294="Yes"),'Calc| Overheads Allocation'!I$61,'Input| Projects'!$AF294),""))),"")</f>
        <v>0</v>
      </c>
      <c r="AS294" s="106"/>
      <c r="AT294" s="186">
        <f>IFERROR(IF('Input| Overheads'!$C$42="Direct costs",SUMPRODUCT(--('Input| Projects'!$AD294="Yes"),'Calc| Overheads Allocation'!C$9,'Calc| Project Costs'!V294),IF('Input| Overheads'!$C$42="Internal labour",SUMPRODUCT(--('Input| Projects'!$AD294="Yes"),'Calc| Overheads Allocation'!C$9,'Calc| Project Costs'!V294,'Input| Projects'!$Y294),IF('Input| Overheads'!$C$42="DNSP defined",SUMPRODUCT(--('Input| Projects'!$AD294="Yes"),'Calc| Overheads Allocation'!C$62,'Input| Projects'!$AG294),""))),"")</f>
        <v>0</v>
      </c>
      <c r="AU294" s="186">
        <f>IFERROR(IF('Input| Overheads'!$C$42="Direct costs",SUMPRODUCT(--('Input| Projects'!$AD294="Yes"),'Calc| Overheads Allocation'!D$9,'Calc| Project Costs'!W294),IF('Input| Overheads'!$C$42="Internal labour",SUMPRODUCT(--('Input| Projects'!$AD294="Yes"),'Calc| Overheads Allocation'!D$9,'Calc| Project Costs'!W294,'Input| Projects'!$Y294),IF('Input| Overheads'!$C$42="DNSP defined",SUMPRODUCT(--('Input| Projects'!$AD294="Yes"),'Calc| Overheads Allocation'!D$62,'Input| Projects'!$AG294),""))),"")</f>
        <v>0</v>
      </c>
      <c r="AV294" s="186">
        <f>IFERROR(IF('Input| Overheads'!$C$42="Direct costs",SUMPRODUCT(--('Input| Projects'!$AD294="Yes"),'Calc| Overheads Allocation'!E$9,'Calc| Project Costs'!X294),IF('Input| Overheads'!$C$42="Internal labour",SUMPRODUCT(--('Input| Projects'!$AD294="Yes"),'Calc| Overheads Allocation'!E$9,'Calc| Project Costs'!X294,'Input| Projects'!$Y294),IF('Input| Overheads'!$C$42="DNSP defined",SUMPRODUCT(--('Input| Projects'!$AD294="Yes"),'Calc| Overheads Allocation'!E$62,'Input| Projects'!$AG294),""))),"")</f>
        <v>0</v>
      </c>
      <c r="AW294" s="186">
        <f>IFERROR(IF('Input| Overheads'!$C$42="Direct costs",SUMPRODUCT(--('Input| Projects'!$AD294="Yes"),'Calc| Overheads Allocation'!F$9,'Calc| Project Costs'!Y294),IF('Input| Overheads'!$C$42="Internal labour",SUMPRODUCT(--('Input| Projects'!$AD294="Yes"),'Calc| Overheads Allocation'!F$9,'Calc| Project Costs'!Y294,'Input| Projects'!$Y294),IF('Input| Overheads'!$C$42="DNSP defined",SUMPRODUCT(--('Input| Projects'!$AD294="Yes"),'Calc| Overheads Allocation'!F$62,'Input| Projects'!$AG294),""))),"")</f>
        <v>0</v>
      </c>
      <c r="AX294" s="186">
        <f>IFERROR(IF('Input| Overheads'!$C$42="Direct costs",SUMPRODUCT(--('Input| Projects'!$AD294="Yes"),'Calc| Overheads Allocation'!G$9,'Calc| Project Costs'!Z294),IF('Input| Overheads'!$C$42="Internal labour",SUMPRODUCT(--('Input| Projects'!$AD294="Yes"),'Calc| Overheads Allocation'!G$9,'Calc| Project Costs'!Z294,'Input| Projects'!$Y294),IF('Input| Overheads'!$C$42="DNSP defined",SUMPRODUCT(--('Input| Projects'!$AD294="Yes"),'Calc| Overheads Allocation'!G$62,'Input| Projects'!$AG294),""))),"")</f>
        <v>0</v>
      </c>
      <c r="AY294" s="186">
        <f>IFERROR(IF('Input| Overheads'!$C$42="Direct costs",SUMPRODUCT(--('Input| Projects'!$AD294="Yes"),'Calc| Overheads Allocation'!H$9,'Calc| Project Costs'!AA294),IF('Input| Overheads'!$C$42="Internal labour",SUMPRODUCT(--('Input| Projects'!$AD294="Yes"),'Calc| Overheads Allocation'!H$9,'Calc| Project Costs'!AA294,'Input| Projects'!$Y294),IF('Input| Overheads'!$C$42="DNSP defined",SUMPRODUCT(--('Input| Projects'!$AD294="Yes"),'Calc| Overheads Allocation'!H$62,'Input| Projects'!$AG294),""))),"")</f>
        <v>0</v>
      </c>
      <c r="AZ294" s="186">
        <f>IFERROR(IF('Input| Overheads'!$C$42="Direct costs",SUMPRODUCT(--('Input| Projects'!$AD294="Yes"),'Calc| Overheads Allocation'!I$9,'Calc| Project Costs'!AB294),IF('Input| Overheads'!$C$42="Internal labour",SUMPRODUCT(--('Input| Projects'!$AD294="Yes"),'Calc| Overheads Allocation'!I$9,'Calc| Project Costs'!AB294,'Input| Projects'!$Y294),IF('Input| Overheads'!$C$42="DNSP defined",SUMPRODUCT(--('Input| Projects'!$AD294="Yes"),'Calc| Overheads Allocation'!I$62,'Input| Projects'!$AG294),""))),"")</f>
        <v>0</v>
      </c>
      <c r="BA294" s="106"/>
      <c r="BB294" s="186">
        <f t="shared" si="158"/>
        <v>111.21982000000001</v>
      </c>
      <c r="BC294" s="186">
        <f t="shared" si="159"/>
        <v>0</v>
      </c>
      <c r="BD294" s="186">
        <f t="shared" si="160"/>
        <v>0</v>
      </c>
      <c r="BE294" s="186">
        <f t="shared" si="137"/>
        <v>0</v>
      </c>
      <c r="BF294" s="186">
        <f t="shared" si="138"/>
        <v>0</v>
      </c>
      <c r="BG294" s="186">
        <f t="shared" si="139"/>
        <v>0</v>
      </c>
      <c r="BH294" s="186">
        <f t="shared" si="140"/>
        <v>0</v>
      </c>
      <c r="BI294" s="97"/>
      <c r="BJ294" s="186">
        <f t="shared" si="141"/>
        <v>0</v>
      </c>
      <c r="BK294" s="186" t="str">
        <f t="shared" si="142"/>
        <v/>
      </c>
      <c r="BL294" s="186" t="str">
        <f t="shared" si="143"/>
        <v/>
      </c>
      <c r="BM294" s="186" t="str">
        <f t="shared" si="144"/>
        <v/>
      </c>
      <c r="BN294" s="186" t="str">
        <f t="shared" si="145"/>
        <v/>
      </c>
      <c r="BO294" s="186" t="str">
        <f t="shared" si="146"/>
        <v/>
      </c>
      <c r="BP294" s="186" t="str">
        <f t="shared" si="147"/>
        <v/>
      </c>
      <c r="BQ294" s="97"/>
      <c r="BR294" s="186">
        <f t="shared" si="148"/>
        <v>269.15521000000001</v>
      </c>
      <c r="BS294" s="186">
        <f t="shared" si="149"/>
        <v>0</v>
      </c>
      <c r="BT294" s="222">
        <f t="shared" si="150"/>
        <v>0</v>
      </c>
      <c r="BU294" s="222">
        <f t="shared" si="151"/>
        <v>0</v>
      </c>
      <c r="BV294" s="222">
        <f t="shared" si="152"/>
        <v>0</v>
      </c>
      <c r="BW294" s="222">
        <f t="shared" si="153"/>
        <v>0</v>
      </c>
      <c r="BX294" s="222">
        <f t="shared" si="154"/>
        <v>0</v>
      </c>
      <c r="BY294" s="106"/>
      <c r="BZ294" s="197">
        <f>IF(SUMIF('Input| Projects'!$AS$8:$CP$8,"Dx",'Input| Projects'!$AS294:$CP294)=0,"",SUMIF('Input| Projects'!$AS$8:$CP$8,"Dx",'Input| Projects'!$AS294:$CP294))</f>
        <v>1</v>
      </c>
      <c r="CA294" s="197" t="str">
        <f>IF(SUMIF('Input| Projects'!$AS$8:$CP$8,"Tx",'Input| Projects'!$AS294:$CP294)=0,"",SUMIF('Input| Projects'!$AS$8:$CP$8,"Tx",'Input| Projects'!$AS294:$CP294))</f>
        <v/>
      </c>
      <c r="CB294" s="150" t="str">
        <f t="shared" si="161"/>
        <v/>
      </c>
    </row>
    <row r="295" spans="2:80" x14ac:dyDescent="0.2">
      <c r="B295" s="201">
        <f>IFERROR('Input| Projects'!B295,"")</f>
        <v>286</v>
      </c>
      <c r="C295" s="42" t="str">
        <f>IFERROR(IF('Input| Projects'!C295="","",'Input| Projects'!C295),"")</f>
        <v>Replace Protection Pilots</v>
      </c>
      <c r="D295" s="42" t="str">
        <f>IFERROR(IF('Input| Projects'!D295="","",'Input| Projects'!D295),"")</f>
        <v>REP_05.02.24</v>
      </c>
      <c r="E295" s="104"/>
      <c r="F295" s="190">
        <f>IFERROR('Input| Projects'!I295*'Input| Escalations'!$K$19,"")</f>
        <v>20.960750000000001</v>
      </c>
      <c r="G295" s="190">
        <f>IFERROR('Input| Projects'!J295*'Input| Escalations'!$K$19,"")</f>
        <v>0</v>
      </c>
      <c r="H295" s="190">
        <f>IFERROR('Input| Projects'!K295*'Input| Escalations'!$K$19,"")</f>
        <v>0</v>
      </c>
      <c r="I295" s="190">
        <f>IFERROR('Input| Projects'!L295*'Input| Escalations'!$K$19,"")</f>
        <v>0</v>
      </c>
      <c r="J295" s="190">
        <f>IFERROR('Input| Projects'!M295*'Input| Escalations'!$K$19,"")</f>
        <v>0</v>
      </c>
      <c r="K295" s="190">
        <f>IFERROR('Input| Projects'!N295*'Input| Escalations'!$K$19,"")</f>
        <v>0</v>
      </c>
      <c r="L295" s="190">
        <f>IFERROR('Input| Projects'!O295*'Input| Escalations'!$K$19,"")</f>
        <v>0</v>
      </c>
      <c r="M295" s="150" t="str">
        <f>IF(ABS(SUM(F295:L295)-(SUM('Input| Projects'!I295:O295)*'Input| Escalations'!$K$19))&lt;0.0000001,"",1)</f>
        <v/>
      </c>
      <c r="N295" s="192">
        <f>'Input| Projects'!$Y295*INDEX('Input| Escalations'!$H$33:$N$33,MATCH('Calc| Project Costs'!N$9,'Input| Escalations'!$H$23:$N$23,0))+'Input| Projects'!$Z295*INDEX('Input| Escalations'!$H$34:$N$34,MATCH('Calc| Project Costs'!N$9,'Input| Escalations'!$H$23:$N$23,0))+'Input| Projects'!$AA295*INDEX('Input| Escalations'!$H$35:$N$35,MATCH('Calc| Project Costs'!N$9,'Input| Escalations'!$H$23:$N$23,0))+1</f>
        <v>1</v>
      </c>
      <c r="O295" s="192">
        <f>'Input| Projects'!$Y295*INDEX('Input| Escalations'!$H$33:$N$33,MATCH('Calc| Project Costs'!O$9,'Input| Escalations'!$H$23:$N$23,0))+'Input| Projects'!$Z295*INDEX('Input| Escalations'!$H$34:$N$34,MATCH('Calc| Project Costs'!O$9,'Input| Escalations'!$H$23:$N$23,0))+'Input| Projects'!$AA295*INDEX('Input| Escalations'!$H$35:$N$35,MATCH('Calc| Project Costs'!O$9,'Input| Escalations'!$H$23:$N$23,0))+1</f>
        <v>1</v>
      </c>
      <c r="P295" s="192">
        <f>'Input| Projects'!$Y295*INDEX('Input| Escalations'!$H$33:$N$33,MATCH('Calc| Project Costs'!P$9,'Input| Escalations'!$H$23:$N$23,0))+'Input| Projects'!$Z295*INDEX('Input| Escalations'!$H$34:$N$34,MATCH('Calc| Project Costs'!P$9,'Input| Escalations'!$H$23:$N$23,0))+'Input| Projects'!$AA295*INDEX('Input| Escalations'!$H$35:$N$35,MATCH('Calc| Project Costs'!P$9,'Input| Escalations'!$H$23:$N$23,0))+1</f>
        <v>1</v>
      </c>
      <c r="Q295" s="192">
        <f>'Input| Projects'!$Y295*INDEX('Input| Escalations'!$H$33:$N$33,MATCH('Calc| Project Costs'!Q$9,'Input| Escalations'!$H$23:$N$23,0))+'Input| Projects'!$Z295*INDEX('Input| Escalations'!$H$34:$N$34,MATCH('Calc| Project Costs'!Q$9,'Input| Escalations'!$H$23:$N$23,0))+'Input| Projects'!$AA295*INDEX('Input| Escalations'!$H$35:$N$35,MATCH('Calc| Project Costs'!Q$9,'Input| Escalations'!$H$23:$N$23,0))+1</f>
        <v>1</v>
      </c>
      <c r="R295" s="192">
        <f>'Input| Projects'!$Y295*INDEX('Input| Escalations'!$H$33:$N$33,MATCH('Calc| Project Costs'!R$9,'Input| Escalations'!$H$23:$N$23,0))+'Input| Projects'!$Z295*INDEX('Input| Escalations'!$H$34:$N$34,MATCH('Calc| Project Costs'!R$9,'Input| Escalations'!$H$23:$N$23,0))+'Input| Projects'!$AA295*INDEX('Input| Escalations'!$H$35:$N$35,MATCH('Calc| Project Costs'!R$9,'Input| Escalations'!$H$23:$N$23,0))+1</f>
        <v>1</v>
      </c>
      <c r="S295" s="192">
        <f>'Input| Projects'!$Y295*INDEX('Input| Escalations'!$H$33:$N$33,MATCH('Calc| Project Costs'!S$9,'Input| Escalations'!$H$23:$N$23,0))+'Input| Projects'!$Z295*INDEX('Input| Escalations'!$H$34:$N$34,MATCH('Calc| Project Costs'!S$9,'Input| Escalations'!$H$23:$N$23,0))+'Input| Projects'!$AA295*INDEX('Input| Escalations'!$H$35:$N$35,MATCH('Calc| Project Costs'!S$9,'Input| Escalations'!$H$23:$N$23,0))+1</f>
        <v>1</v>
      </c>
      <c r="T295" s="192">
        <f>'Input| Projects'!$Y295*INDEX('Input| Escalations'!$H$33:$N$33,MATCH('Calc| Project Costs'!T$9,'Input| Escalations'!$H$23:$N$23,0))+'Input| Projects'!$Z295*INDEX('Input| Escalations'!$H$34:$N$34,MATCH('Calc| Project Costs'!T$9,'Input| Escalations'!$H$23:$N$23,0))+'Input| Projects'!$AA295*INDEX('Input| Escalations'!$H$35:$N$35,MATCH('Calc| Project Costs'!T$9,'Input| Escalations'!$H$23:$N$23,0))+1</f>
        <v>1</v>
      </c>
      <c r="U295" s="106"/>
      <c r="V295" s="186">
        <f t="shared" si="155"/>
        <v>20.960750000000001</v>
      </c>
      <c r="W295" s="186">
        <f t="shared" si="156"/>
        <v>0</v>
      </c>
      <c r="X295" s="186">
        <f t="shared" si="157"/>
        <v>0</v>
      </c>
      <c r="Y295" s="186">
        <f t="shared" si="133"/>
        <v>0</v>
      </c>
      <c r="Z295" s="186">
        <f t="shared" si="134"/>
        <v>0</v>
      </c>
      <c r="AA295" s="186">
        <f t="shared" si="135"/>
        <v>0</v>
      </c>
      <c r="AB295" s="186">
        <f t="shared" si="136"/>
        <v>0</v>
      </c>
      <c r="AC295" s="106"/>
      <c r="AD295" s="186">
        <f>'Input| Projects'!Q295*N295*'Input| Escalations'!$K$19</f>
        <v>0</v>
      </c>
      <c r="AE295" s="186">
        <f>'Input| Projects'!R295*O295*'Input| Escalations'!$K$19</f>
        <v>0</v>
      </c>
      <c r="AF295" s="186">
        <f>'Input| Projects'!S295*P295*'Input| Escalations'!$K$19</f>
        <v>0</v>
      </c>
      <c r="AG295" s="186">
        <f>'Input| Projects'!T295*Q295*'Input| Escalations'!$K$19</f>
        <v>0</v>
      </c>
      <c r="AH295" s="186">
        <f>'Input| Projects'!U295*R295*'Input| Escalations'!$K$19</f>
        <v>0</v>
      </c>
      <c r="AI295" s="186">
        <f>'Input| Projects'!V295*S295*'Input| Escalations'!$K$19</f>
        <v>0</v>
      </c>
      <c r="AJ295" s="186">
        <f>'Input| Projects'!W295*T295*'Input| Escalations'!$K$19</f>
        <v>0</v>
      </c>
      <c r="AK295" s="106"/>
      <c r="AL295" s="186">
        <f>IFERROR(IF('Input| Overheads'!$C$42="Direct costs",SUMPRODUCT(--('Input| Projects'!$AC295="Yes"),'Calc| Overheads Allocation'!C$8,'Calc| Project Costs'!V295),IF('Input| Overheads'!$C$42="Internal labour",SUMPRODUCT(--('Input| Projects'!$AC295="Yes"),'Calc| Overheads Allocation'!C$8,'Calc| Project Costs'!V295,'Input| Projects'!$Y295),IF('Input| Overheads'!$C$42="DNSP defined",SUMPRODUCT(--('Input| Projects'!$AC295="Yes"),'Calc| Overheads Allocation'!C$61,'Input| Projects'!$AF295),""))),"")</f>
        <v>9.7909999999999997E-2</v>
      </c>
      <c r="AM295" s="186">
        <f>IFERROR(IF('Input| Overheads'!$C$42="Direct costs",SUMPRODUCT(--('Input| Projects'!$AC295="Yes"),'Calc| Overheads Allocation'!D$8,'Calc| Project Costs'!W295),IF('Input| Overheads'!$C$42="Internal labour",SUMPRODUCT(--('Input| Projects'!$AC295="Yes"),'Calc| Overheads Allocation'!D$8,'Calc| Project Costs'!W295,'Input| Projects'!$Y295),IF('Input| Overheads'!$C$42="DNSP defined",SUMPRODUCT(--('Input| Projects'!$AC295="Yes"),'Calc| Overheads Allocation'!D$61,'Input| Projects'!$AF295),""))),"")</f>
        <v>0</v>
      </c>
      <c r="AN295" s="186">
        <f>IFERROR(IF('Input| Overheads'!$C$42="Direct costs",SUMPRODUCT(--('Input| Projects'!$AC295="Yes"),'Calc| Overheads Allocation'!E$8,'Calc| Project Costs'!X295),IF('Input| Overheads'!$C$42="Internal labour",SUMPRODUCT(--('Input| Projects'!$AC295="Yes"),'Calc| Overheads Allocation'!E$8,'Calc| Project Costs'!X295,'Input| Projects'!$Y295),IF('Input| Overheads'!$C$42="DNSP defined",SUMPRODUCT(--('Input| Projects'!$AC295="Yes"),'Calc| Overheads Allocation'!E$61,'Input| Projects'!$AF295),""))),"")</f>
        <v>0</v>
      </c>
      <c r="AO295" s="186">
        <f>IFERROR(IF('Input| Overheads'!$C$42="Direct costs",SUMPRODUCT(--('Input| Projects'!$AC295="Yes"),'Calc| Overheads Allocation'!F$8,'Calc| Project Costs'!Y295),IF('Input| Overheads'!$C$42="Internal labour",SUMPRODUCT(--('Input| Projects'!$AC295="Yes"),'Calc| Overheads Allocation'!F$8,'Calc| Project Costs'!Y295,'Input| Projects'!$Y295),IF('Input| Overheads'!$C$42="DNSP defined",SUMPRODUCT(--('Input| Projects'!$AC295="Yes"),'Calc| Overheads Allocation'!F$61,'Input| Projects'!$AF295),""))),"")</f>
        <v>0</v>
      </c>
      <c r="AP295" s="186">
        <f>IFERROR(IF('Input| Overheads'!$C$42="Direct costs",SUMPRODUCT(--('Input| Projects'!$AC295="Yes"),'Calc| Overheads Allocation'!G$8,'Calc| Project Costs'!Z295),IF('Input| Overheads'!$C$42="Internal labour",SUMPRODUCT(--('Input| Projects'!$AC295="Yes"),'Calc| Overheads Allocation'!G$8,'Calc| Project Costs'!Z295,'Input| Projects'!$Y295),IF('Input| Overheads'!$C$42="DNSP defined",SUMPRODUCT(--('Input| Projects'!$AC295="Yes"),'Calc| Overheads Allocation'!G$61,'Input| Projects'!$AF295),""))),"")</f>
        <v>0</v>
      </c>
      <c r="AQ295" s="186">
        <f>IFERROR(IF('Input| Overheads'!$C$42="Direct costs",SUMPRODUCT(--('Input| Projects'!$AC295="Yes"),'Calc| Overheads Allocation'!H$8,'Calc| Project Costs'!AA295),IF('Input| Overheads'!$C$42="Internal labour",SUMPRODUCT(--('Input| Projects'!$AC295="Yes"),'Calc| Overheads Allocation'!H$8,'Calc| Project Costs'!AA295,'Input| Projects'!$Y295),IF('Input| Overheads'!$C$42="DNSP defined",SUMPRODUCT(--('Input| Projects'!$AC295="Yes"),'Calc| Overheads Allocation'!H$61,'Input| Projects'!$AF295),""))),"")</f>
        <v>0</v>
      </c>
      <c r="AR295" s="186">
        <f>IFERROR(IF('Input| Overheads'!$C$42="Direct costs",SUMPRODUCT(--('Input| Projects'!$AC295="Yes"),'Calc| Overheads Allocation'!I$8,'Calc| Project Costs'!AB295),IF('Input| Overheads'!$C$42="Internal labour",SUMPRODUCT(--('Input| Projects'!$AC295="Yes"),'Calc| Overheads Allocation'!I$8,'Calc| Project Costs'!AB295,'Input| Projects'!$Y295),IF('Input| Overheads'!$C$42="DNSP defined",SUMPRODUCT(--('Input| Projects'!$AC295="Yes"),'Calc| Overheads Allocation'!I$61,'Input| Projects'!$AF295),""))),"")</f>
        <v>0</v>
      </c>
      <c r="AS295" s="106"/>
      <c r="AT295" s="186">
        <f>IFERROR(IF('Input| Overheads'!$C$42="Direct costs",SUMPRODUCT(--('Input| Projects'!$AD295="Yes"),'Calc| Overheads Allocation'!C$9,'Calc| Project Costs'!V295),IF('Input| Overheads'!$C$42="Internal labour",SUMPRODUCT(--('Input| Projects'!$AD295="Yes"),'Calc| Overheads Allocation'!C$9,'Calc| Project Costs'!V295,'Input| Projects'!$Y295),IF('Input| Overheads'!$C$42="DNSP defined",SUMPRODUCT(--('Input| Projects'!$AD295="Yes"),'Calc| Overheads Allocation'!C$62,'Input| Projects'!$AG295),""))),"")</f>
        <v>0</v>
      </c>
      <c r="AU295" s="186">
        <f>IFERROR(IF('Input| Overheads'!$C$42="Direct costs",SUMPRODUCT(--('Input| Projects'!$AD295="Yes"),'Calc| Overheads Allocation'!D$9,'Calc| Project Costs'!W295),IF('Input| Overheads'!$C$42="Internal labour",SUMPRODUCT(--('Input| Projects'!$AD295="Yes"),'Calc| Overheads Allocation'!D$9,'Calc| Project Costs'!W295,'Input| Projects'!$Y295),IF('Input| Overheads'!$C$42="DNSP defined",SUMPRODUCT(--('Input| Projects'!$AD295="Yes"),'Calc| Overheads Allocation'!D$62,'Input| Projects'!$AG295),""))),"")</f>
        <v>0</v>
      </c>
      <c r="AV295" s="186">
        <f>IFERROR(IF('Input| Overheads'!$C$42="Direct costs",SUMPRODUCT(--('Input| Projects'!$AD295="Yes"),'Calc| Overheads Allocation'!E$9,'Calc| Project Costs'!X295),IF('Input| Overheads'!$C$42="Internal labour",SUMPRODUCT(--('Input| Projects'!$AD295="Yes"),'Calc| Overheads Allocation'!E$9,'Calc| Project Costs'!X295,'Input| Projects'!$Y295),IF('Input| Overheads'!$C$42="DNSP defined",SUMPRODUCT(--('Input| Projects'!$AD295="Yes"),'Calc| Overheads Allocation'!E$62,'Input| Projects'!$AG295),""))),"")</f>
        <v>0</v>
      </c>
      <c r="AW295" s="186">
        <f>IFERROR(IF('Input| Overheads'!$C$42="Direct costs",SUMPRODUCT(--('Input| Projects'!$AD295="Yes"),'Calc| Overheads Allocation'!F$9,'Calc| Project Costs'!Y295),IF('Input| Overheads'!$C$42="Internal labour",SUMPRODUCT(--('Input| Projects'!$AD295="Yes"),'Calc| Overheads Allocation'!F$9,'Calc| Project Costs'!Y295,'Input| Projects'!$Y295),IF('Input| Overheads'!$C$42="DNSP defined",SUMPRODUCT(--('Input| Projects'!$AD295="Yes"),'Calc| Overheads Allocation'!F$62,'Input| Projects'!$AG295),""))),"")</f>
        <v>0</v>
      </c>
      <c r="AX295" s="186">
        <f>IFERROR(IF('Input| Overheads'!$C$42="Direct costs",SUMPRODUCT(--('Input| Projects'!$AD295="Yes"),'Calc| Overheads Allocation'!G$9,'Calc| Project Costs'!Z295),IF('Input| Overheads'!$C$42="Internal labour",SUMPRODUCT(--('Input| Projects'!$AD295="Yes"),'Calc| Overheads Allocation'!G$9,'Calc| Project Costs'!Z295,'Input| Projects'!$Y295),IF('Input| Overheads'!$C$42="DNSP defined",SUMPRODUCT(--('Input| Projects'!$AD295="Yes"),'Calc| Overheads Allocation'!G$62,'Input| Projects'!$AG295),""))),"")</f>
        <v>0</v>
      </c>
      <c r="AY295" s="186">
        <f>IFERROR(IF('Input| Overheads'!$C$42="Direct costs",SUMPRODUCT(--('Input| Projects'!$AD295="Yes"),'Calc| Overheads Allocation'!H$9,'Calc| Project Costs'!AA295),IF('Input| Overheads'!$C$42="Internal labour",SUMPRODUCT(--('Input| Projects'!$AD295="Yes"),'Calc| Overheads Allocation'!H$9,'Calc| Project Costs'!AA295,'Input| Projects'!$Y295),IF('Input| Overheads'!$C$42="DNSP defined",SUMPRODUCT(--('Input| Projects'!$AD295="Yes"),'Calc| Overheads Allocation'!H$62,'Input| Projects'!$AG295),""))),"")</f>
        <v>0</v>
      </c>
      <c r="AZ295" s="186">
        <f>IFERROR(IF('Input| Overheads'!$C$42="Direct costs",SUMPRODUCT(--('Input| Projects'!$AD295="Yes"),'Calc| Overheads Allocation'!I$9,'Calc| Project Costs'!AB295),IF('Input| Overheads'!$C$42="Internal labour",SUMPRODUCT(--('Input| Projects'!$AD295="Yes"),'Calc| Overheads Allocation'!I$9,'Calc| Project Costs'!AB295,'Input| Projects'!$Y295),IF('Input| Overheads'!$C$42="DNSP defined",SUMPRODUCT(--('Input| Projects'!$AD295="Yes"),'Calc| Overheads Allocation'!I$62,'Input| Projects'!$AG295),""))),"")</f>
        <v>0</v>
      </c>
      <c r="BA295" s="106"/>
      <c r="BB295" s="186">
        <f t="shared" si="158"/>
        <v>9.7909999999999997E-2</v>
      </c>
      <c r="BC295" s="186">
        <f t="shared" si="159"/>
        <v>0</v>
      </c>
      <c r="BD295" s="186">
        <f t="shared" si="160"/>
        <v>0</v>
      </c>
      <c r="BE295" s="186">
        <f t="shared" si="137"/>
        <v>0</v>
      </c>
      <c r="BF295" s="186">
        <f t="shared" si="138"/>
        <v>0</v>
      </c>
      <c r="BG295" s="186">
        <f t="shared" si="139"/>
        <v>0</v>
      </c>
      <c r="BH295" s="186">
        <f t="shared" si="140"/>
        <v>0</v>
      </c>
      <c r="BI295" s="97"/>
      <c r="BJ295" s="186">
        <f t="shared" si="141"/>
        <v>0</v>
      </c>
      <c r="BK295" s="186" t="str">
        <f t="shared" si="142"/>
        <v/>
      </c>
      <c r="BL295" s="186" t="str">
        <f t="shared" si="143"/>
        <v/>
      </c>
      <c r="BM295" s="186" t="str">
        <f t="shared" si="144"/>
        <v/>
      </c>
      <c r="BN295" s="186" t="str">
        <f t="shared" si="145"/>
        <v/>
      </c>
      <c r="BO295" s="186" t="str">
        <f t="shared" si="146"/>
        <v/>
      </c>
      <c r="BP295" s="186" t="str">
        <f t="shared" si="147"/>
        <v/>
      </c>
      <c r="BQ295" s="97"/>
      <c r="BR295" s="186">
        <f t="shared" si="148"/>
        <v>21.05866</v>
      </c>
      <c r="BS295" s="186">
        <f t="shared" si="149"/>
        <v>0</v>
      </c>
      <c r="BT295" s="222">
        <f t="shared" si="150"/>
        <v>0</v>
      </c>
      <c r="BU295" s="222">
        <f t="shared" si="151"/>
        <v>0</v>
      </c>
      <c r="BV295" s="222">
        <f t="shared" si="152"/>
        <v>0</v>
      </c>
      <c r="BW295" s="222">
        <f t="shared" si="153"/>
        <v>0</v>
      </c>
      <c r="BX295" s="222">
        <f t="shared" si="154"/>
        <v>0</v>
      </c>
      <c r="BY295" s="106"/>
      <c r="BZ295" s="197">
        <f>IF(SUMIF('Input| Projects'!$AS$8:$CP$8,"Dx",'Input| Projects'!$AS295:$CP295)=0,"",SUMIF('Input| Projects'!$AS$8:$CP$8,"Dx",'Input| Projects'!$AS295:$CP295))</f>
        <v>1</v>
      </c>
      <c r="CA295" s="197" t="str">
        <f>IF(SUMIF('Input| Projects'!$AS$8:$CP$8,"Tx",'Input| Projects'!$AS295:$CP295)=0,"",SUMIF('Input| Projects'!$AS$8:$CP$8,"Tx",'Input| Projects'!$AS295:$CP295))</f>
        <v/>
      </c>
      <c r="CB295" s="150" t="str">
        <f t="shared" si="161"/>
        <v/>
      </c>
    </row>
    <row r="296" spans="2:80" x14ac:dyDescent="0.2">
      <c r="B296" s="201">
        <f>IFERROR('Input| Projects'!B296,"")</f>
        <v>287</v>
      </c>
      <c r="C296" s="42" t="str">
        <f>IFERROR(IF('Input| Projects'!C296="","",'Input| Projects'!C296),"")</f>
        <v>Replace Insulators - 66kV Wood Poles</v>
      </c>
      <c r="D296" s="42" t="str">
        <f>IFERROR(IF('Input| Projects'!D296="","",'Input| Projects'!D296),"")</f>
        <v>REP_05.02.25</v>
      </c>
      <c r="E296" s="104"/>
      <c r="F296" s="190">
        <f>IFERROR('Input| Projects'!I296*'Input| Escalations'!$K$19,"")</f>
        <v>88.573130000000006</v>
      </c>
      <c r="G296" s="190">
        <f>IFERROR('Input| Projects'!J296*'Input| Escalations'!$K$19,"")</f>
        <v>0</v>
      </c>
      <c r="H296" s="190">
        <f>IFERROR('Input| Projects'!K296*'Input| Escalations'!$K$19,"")</f>
        <v>0</v>
      </c>
      <c r="I296" s="190">
        <f>IFERROR('Input| Projects'!L296*'Input| Escalations'!$K$19,"")</f>
        <v>0</v>
      </c>
      <c r="J296" s="190">
        <f>IFERROR('Input| Projects'!M296*'Input| Escalations'!$K$19,"")</f>
        <v>0</v>
      </c>
      <c r="K296" s="190">
        <f>IFERROR('Input| Projects'!N296*'Input| Escalations'!$K$19,"")</f>
        <v>0</v>
      </c>
      <c r="L296" s="190">
        <f>IFERROR('Input| Projects'!O296*'Input| Escalations'!$K$19,"")</f>
        <v>0</v>
      </c>
      <c r="M296" s="150" t="str">
        <f>IF(ABS(SUM(F296:L296)-(SUM('Input| Projects'!I296:O296)*'Input| Escalations'!$K$19))&lt;0.0000001,"",1)</f>
        <v/>
      </c>
      <c r="N296" s="192">
        <f>'Input| Projects'!$Y296*INDEX('Input| Escalations'!$H$33:$N$33,MATCH('Calc| Project Costs'!N$9,'Input| Escalations'!$H$23:$N$23,0))+'Input| Projects'!$Z296*INDEX('Input| Escalations'!$H$34:$N$34,MATCH('Calc| Project Costs'!N$9,'Input| Escalations'!$H$23:$N$23,0))+'Input| Projects'!$AA296*INDEX('Input| Escalations'!$H$35:$N$35,MATCH('Calc| Project Costs'!N$9,'Input| Escalations'!$H$23:$N$23,0))+1</f>
        <v>1</v>
      </c>
      <c r="O296" s="192">
        <f>'Input| Projects'!$Y296*INDEX('Input| Escalations'!$H$33:$N$33,MATCH('Calc| Project Costs'!O$9,'Input| Escalations'!$H$23:$N$23,0))+'Input| Projects'!$Z296*INDEX('Input| Escalations'!$H$34:$N$34,MATCH('Calc| Project Costs'!O$9,'Input| Escalations'!$H$23:$N$23,0))+'Input| Projects'!$AA296*INDEX('Input| Escalations'!$H$35:$N$35,MATCH('Calc| Project Costs'!O$9,'Input| Escalations'!$H$23:$N$23,0))+1</f>
        <v>1</v>
      </c>
      <c r="P296" s="192">
        <f>'Input| Projects'!$Y296*INDEX('Input| Escalations'!$H$33:$N$33,MATCH('Calc| Project Costs'!P$9,'Input| Escalations'!$H$23:$N$23,0))+'Input| Projects'!$Z296*INDEX('Input| Escalations'!$H$34:$N$34,MATCH('Calc| Project Costs'!P$9,'Input| Escalations'!$H$23:$N$23,0))+'Input| Projects'!$AA296*INDEX('Input| Escalations'!$H$35:$N$35,MATCH('Calc| Project Costs'!P$9,'Input| Escalations'!$H$23:$N$23,0))+1</f>
        <v>1</v>
      </c>
      <c r="Q296" s="192">
        <f>'Input| Projects'!$Y296*INDEX('Input| Escalations'!$H$33:$N$33,MATCH('Calc| Project Costs'!Q$9,'Input| Escalations'!$H$23:$N$23,0))+'Input| Projects'!$Z296*INDEX('Input| Escalations'!$H$34:$N$34,MATCH('Calc| Project Costs'!Q$9,'Input| Escalations'!$H$23:$N$23,0))+'Input| Projects'!$AA296*INDEX('Input| Escalations'!$H$35:$N$35,MATCH('Calc| Project Costs'!Q$9,'Input| Escalations'!$H$23:$N$23,0))+1</f>
        <v>1</v>
      </c>
      <c r="R296" s="192">
        <f>'Input| Projects'!$Y296*INDEX('Input| Escalations'!$H$33:$N$33,MATCH('Calc| Project Costs'!R$9,'Input| Escalations'!$H$23:$N$23,0))+'Input| Projects'!$Z296*INDEX('Input| Escalations'!$H$34:$N$34,MATCH('Calc| Project Costs'!R$9,'Input| Escalations'!$H$23:$N$23,0))+'Input| Projects'!$AA296*INDEX('Input| Escalations'!$H$35:$N$35,MATCH('Calc| Project Costs'!R$9,'Input| Escalations'!$H$23:$N$23,0))+1</f>
        <v>1</v>
      </c>
      <c r="S296" s="192">
        <f>'Input| Projects'!$Y296*INDEX('Input| Escalations'!$H$33:$N$33,MATCH('Calc| Project Costs'!S$9,'Input| Escalations'!$H$23:$N$23,0))+'Input| Projects'!$Z296*INDEX('Input| Escalations'!$H$34:$N$34,MATCH('Calc| Project Costs'!S$9,'Input| Escalations'!$H$23:$N$23,0))+'Input| Projects'!$AA296*INDEX('Input| Escalations'!$H$35:$N$35,MATCH('Calc| Project Costs'!S$9,'Input| Escalations'!$H$23:$N$23,0))+1</f>
        <v>1</v>
      </c>
      <c r="T296" s="192">
        <f>'Input| Projects'!$Y296*INDEX('Input| Escalations'!$H$33:$N$33,MATCH('Calc| Project Costs'!T$9,'Input| Escalations'!$H$23:$N$23,0))+'Input| Projects'!$Z296*INDEX('Input| Escalations'!$H$34:$N$34,MATCH('Calc| Project Costs'!T$9,'Input| Escalations'!$H$23:$N$23,0))+'Input| Projects'!$AA296*INDEX('Input| Escalations'!$H$35:$N$35,MATCH('Calc| Project Costs'!T$9,'Input| Escalations'!$H$23:$N$23,0))+1</f>
        <v>1</v>
      </c>
      <c r="U296" s="106"/>
      <c r="V296" s="186">
        <f t="shared" si="155"/>
        <v>88.573130000000006</v>
      </c>
      <c r="W296" s="186">
        <f t="shared" si="156"/>
        <v>0</v>
      </c>
      <c r="X296" s="186">
        <f t="shared" si="157"/>
        <v>0</v>
      </c>
      <c r="Y296" s="186">
        <f t="shared" si="133"/>
        <v>0</v>
      </c>
      <c r="Z296" s="186">
        <f t="shared" si="134"/>
        <v>0</v>
      </c>
      <c r="AA296" s="186">
        <f t="shared" si="135"/>
        <v>0</v>
      </c>
      <c r="AB296" s="186">
        <f t="shared" si="136"/>
        <v>0</v>
      </c>
      <c r="AC296" s="106"/>
      <c r="AD296" s="186">
        <f>'Input| Projects'!Q296*N296*'Input| Escalations'!$K$19</f>
        <v>0</v>
      </c>
      <c r="AE296" s="186">
        <f>'Input| Projects'!R296*O296*'Input| Escalations'!$K$19</f>
        <v>0</v>
      </c>
      <c r="AF296" s="186">
        <f>'Input| Projects'!S296*P296*'Input| Escalations'!$K$19</f>
        <v>0</v>
      </c>
      <c r="AG296" s="186">
        <f>'Input| Projects'!T296*Q296*'Input| Escalations'!$K$19</f>
        <v>0</v>
      </c>
      <c r="AH296" s="186">
        <f>'Input| Projects'!U296*R296*'Input| Escalations'!$K$19</f>
        <v>0</v>
      </c>
      <c r="AI296" s="186">
        <f>'Input| Projects'!V296*S296*'Input| Escalations'!$K$19</f>
        <v>0</v>
      </c>
      <c r="AJ296" s="186">
        <f>'Input| Projects'!W296*T296*'Input| Escalations'!$K$19</f>
        <v>0</v>
      </c>
      <c r="AK296" s="106"/>
      <c r="AL296" s="186">
        <f>IFERROR(IF('Input| Overheads'!$C$42="Direct costs",SUMPRODUCT(--('Input| Projects'!$AC296="Yes"),'Calc| Overheads Allocation'!C$8,'Calc| Project Costs'!V296),IF('Input| Overheads'!$C$42="Internal labour",SUMPRODUCT(--('Input| Projects'!$AC296="Yes"),'Calc| Overheads Allocation'!C$8,'Calc| Project Costs'!V296,'Input| Projects'!$Y296),IF('Input| Overheads'!$C$42="DNSP defined",SUMPRODUCT(--('Input| Projects'!$AC296="Yes"),'Calc| Overheads Allocation'!C$61,'Input| Projects'!$AF296),""))),"")</f>
        <v>61.820439999999998</v>
      </c>
      <c r="AM296" s="186">
        <f>IFERROR(IF('Input| Overheads'!$C$42="Direct costs",SUMPRODUCT(--('Input| Projects'!$AC296="Yes"),'Calc| Overheads Allocation'!D$8,'Calc| Project Costs'!W296),IF('Input| Overheads'!$C$42="Internal labour",SUMPRODUCT(--('Input| Projects'!$AC296="Yes"),'Calc| Overheads Allocation'!D$8,'Calc| Project Costs'!W296,'Input| Projects'!$Y296),IF('Input| Overheads'!$C$42="DNSP defined",SUMPRODUCT(--('Input| Projects'!$AC296="Yes"),'Calc| Overheads Allocation'!D$61,'Input| Projects'!$AF296),""))),"")</f>
        <v>0</v>
      </c>
      <c r="AN296" s="186">
        <f>IFERROR(IF('Input| Overheads'!$C$42="Direct costs",SUMPRODUCT(--('Input| Projects'!$AC296="Yes"),'Calc| Overheads Allocation'!E$8,'Calc| Project Costs'!X296),IF('Input| Overheads'!$C$42="Internal labour",SUMPRODUCT(--('Input| Projects'!$AC296="Yes"),'Calc| Overheads Allocation'!E$8,'Calc| Project Costs'!X296,'Input| Projects'!$Y296),IF('Input| Overheads'!$C$42="DNSP defined",SUMPRODUCT(--('Input| Projects'!$AC296="Yes"),'Calc| Overheads Allocation'!E$61,'Input| Projects'!$AF296),""))),"")</f>
        <v>0</v>
      </c>
      <c r="AO296" s="186">
        <f>IFERROR(IF('Input| Overheads'!$C$42="Direct costs",SUMPRODUCT(--('Input| Projects'!$AC296="Yes"),'Calc| Overheads Allocation'!F$8,'Calc| Project Costs'!Y296),IF('Input| Overheads'!$C$42="Internal labour",SUMPRODUCT(--('Input| Projects'!$AC296="Yes"),'Calc| Overheads Allocation'!F$8,'Calc| Project Costs'!Y296,'Input| Projects'!$Y296),IF('Input| Overheads'!$C$42="DNSP defined",SUMPRODUCT(--('Input| Projects'!$AC296="Yes"),'Calc| Overheads Allocation'!F$61,'Input| Projects'!$AF296),""))),"")</f>
        <v>0</v>
      </c>
      <c r="AP296" s="186">
        <f>IFERROR(IF('Input| Overheads'!$C$42="Direct costs",SUMPRODUCT(--('Input| Projects'!$AC296="Yes"),'Calc| Overheads Allocation'!G$8,'Calc| Project Costs'!Z296),IF('Input| Overheads'!$C$42="Internal labour",SUMPRODUCT(--('Input| Projects'!$AC296="Yes"),'Calc| Overheads Allocation'!G$8,'Calc| Project Costs'!Z296,'Input| Projects'!$Y296),IF('Input| Overheads'!$C$42="DNSP defined",SUMPRODUCT(--('Input| Projects'!$AC296="Yes"),'Calc| Overheads Allocation'!G$61,'Input| Projects'!$AF296),""))),"")</f>
        <v>0</v>
      </c>
      <c r="AQ296" s="186">
        <f>IFERROR(IF('Input| Overheads'!$C$42="Direct costs",SUMPRODUCT(--('Input| Projects'!$AC296="Yes"),'Calc| Overheads Allocation'!H$8,'Calc| Project Costs'!AA296),IF('Input| Overheads'!$C$42="Internal labour",SUMPRODUCT(--('Input| Projects'!$AC296="Yes"),'Calc| Overheads Allocation'!H$8,'Calc| Project Costs'!AA296,'Input| Projects'!$Y296),IF('Input| Overheads'!$C$42="DNSP defined",SUMPRODUCT(--('Input| Projects'!$AC296="Yes"),'Calc| Overheads Allocation'!H$61,'Input| Projects'!$AF296),""))),"")</f>
        <v>0</v>
      </c>
      <c r="AR296" s="186">
        <f>IFERROR(IF('Input| Overheads'!$C$42="Direct costs",SUMPRODUCT(--('Input| Projects'!$AC296="Yes"),'Calc| Overheads Allocation'!I$8,'Calc| Project Costs'!AB296),IF('Input| Overheads'!$C$42="Internal labour",SUMPRODUCT(--('Input| Projects'!$AC296="Yes"),'Calc| Overheads Allocation'!I$8,'Calc| Project Costs'!AB296,'Input| Projects'!$Y296),IF('Input| Overheads'!$C$42="DNSP defined",SUMPRODUCT(--('Input| Projects'!$AC296="Yes"),'Calc| Overheads Allocation'!I$61,'Input| Projects'!$AF296),""))),"")</f>
        <v>0</v>
      </c>
      <c r="AS296" s="106"/>
      <c r="AT296" s="186">
        <f>IFERROR(IF('Input| Overheads'!$C$42="Direct costs",SUMPRODUCT(--('Input| Projects'!$AD296="Yes"),'Calc| Overheads Allocation'!C$9,'Calc| Project Costs'!V296),IF('Input| Overheads'!$C$42="Internal labour",SUMPRODUCT(--('Input| Projects'!$AD296="Yes"),'Calc| Overheads Allocation'!C$9,'Calc| Project Costs'!V296,'Input| Projects'!$Y296),IF('Input| Overheads'!$C$42="DNSP defined",SUMPRODUCT(--('Input| Projects'!$AD296="Yes"),'Calc| Overheads Allocation'!C$62,'Input| Projects'!$AG296),""))),"")</f>
        <v>0</v>
      </c>
      <c r="AU296" s="186">
        <f>IFERROR(IF('Input| Overheads'!$C$42="Direct costs",SUMPRODUCT(--('Input| Projects'!$AD296="Yes"),'Calc| Overheads Allocation'!D$9,'Calc| Project Costs'!W296),IF('Input| Overheads'!$C$42="Internal labour",SUMPRODUCT(--('Input| Projects'!$AD296="Yes"),'Calc| Overheads Allocation'!D$9,'Calc| Project Costs'!W296,'Input| Projects'!$Y296),IF('Input| Overheads'!$C$42="DNSP defined",SUMPRODUCT(--('Input| Projects'!$AD296="Yes"),'Calc| Overheads Allocation'!D$62,'Input| Projects'!$AG296),""))),"")</f>
        <v>0</v>
      </c>
      <c r="AV296" s="186">
        <f>IFERROR(IF('Input| Overheads'!$C$42="Direct costs",SUMPRODUCT(--('Input| Projects'!$AD296="Yes"),'Calc| Overheads Allocation'!E$9,'Calc| Project Costs'!X296),IF('Input| Overheads'!$C$42="Internal labour",SUMPRODUCT(--('Input| Projects'!$AD296="Yes"),'Calc| Overheads Allocation'!E$9,'Calc| Project Costs'!X296,'Input| Projects'!$Y296),IF('Input| Overheads'!$C$42="DNSP defined",SUMPRODUCT(--('Input| Projects'!$AD296="Yes"),'Calc| Overheads Allocation'!E$62,'Input| Projects'!$AG296),""))),"")</f>
        <v>0</v>
      </c>
      <c r="AW296" s="186">
        <f>IFERROR(IF('Input| Overheads'!$C$42="Direct costs",SUMPRODUCT(--('Input| Projects'!$AD296="Yes"),'Calc| Overheads Allocation'!F$9,'Calc| Project Costs'!Y296),IF('Input| Overheads'!$C$42="Internal labour",SUMPRODUCT(--('Input| Projects'!$AD296="Yes"),'Calc| Overheads Allocation'!F$9,'Calc| Project Costs'!Y296,'Input| Projects'!$Y296),IF('Input| Overheads'!$C$42="DNSP defined",SUMPRODUCT(--('Input| Projects'!$AD296="Yes"),'Calc| Overheads Allocation'!F$62,'Input| Projects'!$AG296),""))),"")</f>
        <v>0</v>
      </c>
      <c r="AX296" s="186">
        <f>IFERROR(IF('Input| Overheads'!$C$42="Direct costs",SUMPRODUCT(--('Input| Projects'!$AD296="Yes"),'Calc| Overheads Allocation'!G$9,'Calc| Project Costs'!Z296),IF('Input| Overheads'!$C$42="Internal labour",SUMPRODUCT(--('Input| Projects'!$AD296="Yes"),'Calc| Overheads Allocation'!G$9,'Calc| Project Costs'!Z296,'Input| Projects'!$Y296),IF('Input| Overheads'!$C$42="DNSP defined",SUMPRODUCT(--('Input| Projects'!$AD296="Yes"),'Calc| Overheads Allocation'!G$62,'Input| Projects'!$AG296),""))),"")</f>
        <v>0</v>
      </c>
      <c r="AY296" s="186">
        <f>IFERROR(IF('Input| Overheads'!$C$42="Direct costs",SUMPRODUCT(--('Input| Projects'!$AD296="Yes"),'Calc| Overheads Allocation'!H$9,'Calc| Project Costs'!AA296),IF('Input| Overheads'!$C$42="Internal labour",SUMPRODUCT(--('Input| Projects'!$AD296="Yes"),'Calc| Overheads Allocation'!H$9,'Calc| Project Costs'!AA296,'Input| Projects'!$Y296),IF('Input| Overheads'!$C$42="DNSP defined",SUMPRODUCT(--('Input| Projects'!$AD296="Yes"),'Calc| Overheads Allocation'!H$62,'Input| Projects'!$AG296),""))),"")</f>
        <v>0</v>
      </c>
      <c r="AZ296" s="186">
        <f>IFERROR(IF('Input| Overheads'!$C$42="Direct costs",SUMPRODUCT(--('Input| Projects'!$AD296="Yes"),'Calc| Overheads Allocation'!I$9,'Calc| Project Costs'!AB296),IF('Input| Overheads'!$C$42="Internal labour",SUMPRODUCT(--('Input| Projects'!$AD296="Yes"),'Calc| Overheads Allocation'!I$9,'Calc| Project Costs'!AB296,'Input| Projects'!$Y296),IF('Input| Overheads'!$C$42="DNSP defined",SUMPRODUCT(--('Input| Projects'!$AD296="Yes"),'Calc| Overheads Allocation'!I$62,'Input| Projects'!$AG296),""))),"")</f>
        <v>0</v>
      </c>
      <c r="BA296" s="106"/>
      <c r="BB296" s="186">
        <f t="shared" si="158"/>
        <v>61.820439999999998</v>
      </c>
      <c r="BC296" s="186">
        <f t="shared" si="159"/>
        <v>0</v>
      </c>
      <c r="BD296" s="186">
        <f t="shared" si="160"/>
        <v>0</v>
      </c>
      <c r="BE296" s="186">
        <f t="shared" si="137"/>
        <v>0</v>
      </c>
      <c r="BF296" s="186">
        <f t="shared" si="138"/>
        <v>0</v>
      </c>
      <c r="BG296" s="186">
        <f t="shared" si="139"/>
        <v>0</v>
      </c>
      <c r="BH296" s="186">
        <f t="shared" si="140"/>
        <v>0</v>
      </c>
      <c r="BI296" s="97"/>
      <c r="BJ296" s="186">
        <f t="shared" si="141"/>
        <v>0</v>
      </c>
      <c r="BK296" s="186" t="str">
        <f t="shared" si="142"/>
        <v/>
      </c>
      <c r="BL296" s="186" t="str">
        <f t="shared" si="143"/>
        <v/>
      </c>
      <c r="BM296" s="186" t="str">
        <f t="shared" si="144"/>
        <v/>
      </c>
      <c r="BN296" s="186" t="str">
        <f t="shared" si="145"/>
        <v/>
      </c>
      <c r="BO296" s="186" t="str">
        <f t="shared" si="146"/>
        <v/>
      </c>
      <c r="BP296" s="186" t="str">
        <f t="shared" si="147"/>
        <v/>
      </c>
      <c r="BQ296" s="97"/>
      <c r="BR296" s="186">
        <f t="shared" si="148"/>
        <v>150.39357000000001</v>
      </c>
      <c r="BS296" s="186">
        <f t="shared" si="149"/>
        <v>0</v>
      </c>
      <c r="BT296" s="222">
        <f t="shared" si="150"/>
        <v>0</v>
      </c>
      <c r="BU296" s="222">
        <f t="shared" si="151"/>
        <v>0</v>
      </c>
      <c r="BV296" s="222">
        <f t="shared" si="152"/>
        <v>0</v>
      </c>
      <c r="BW296" s="222">
        <f t="shared" si="153"/>
        <v>0</v>
      </c>
      <c r="BX296" s="222">
        <f t="shared" si="154"/>
        <v>0</v>
      </c>
      <c r="BY296" s="106"/>
      <c r="BZ296" s="197">
        <f>IF(SUMIF('Input| Projects'!$AS$8:$CP$8,"Dx",'Input| Projects'!$AS296:$CP296)=0,"",SUMIF('Input| Projects'!$AS$8:$CP$8,"Dx",'Input| Projects'!$AS296:$CP296))</f>
        <v>1</v>
      </c>
      <c r="CA296" s="197" t="str">
        <f>IF(SUMIF('Input| Projects'!$AS$8:$CP$8,"Tx",'Input| Projects'!$AS296:$CP296)=0,"",SUMIF('Input| Projects'!$AS$8:$CP$8,"Tx",'Input| Projects'!$AS296:$CP296))</f>
        <v/>
      </c>
      <c r="CB296" s="150" t="str">
        <f t="shared" si="161"/>
        <v/>
      </c>
    </row>
    <row r="297" spans="2:80" x14ac:dyDescent="0.2">
      <c r="B297" s="201">
        <f>IFERROR('Input| Projects'!B297,"")</f>
        <v>288</v>
      </c>
      <c r="C297" s="42" t="str">
        <f>IFERROR(IF('Input| Projects'!C297="","",'Input| Projects'!C297),"")</f>
        <v>Replace Ground Stays</v>
      </c>
      <c r="D297" s="42" t="str">
        <f>IFERROR(IF('Input| Projects'!D297="","",'Input| Projects'!D297),"")</f>
        <v>REP_05.02.26</v>
      </c>
      <c r="E297" s="104"/>
      <c r="F297" s="190">
        <f>IFERROR('Input| Projects'!I297*'Input| Escalations'!$K$19,"")</f>
        <v>115.45009000000002</v>
      </c>
      <c r="G297" s="190">
        <f>IFERROR('Input| Projects'!J297*'Input| Escalations'!$K$19,"")</f>
        <v>0</v>
      </c>
      <c r="H297" s="190">
        <f>IFERROR('Input| Projects'!K297*'Input| Escalations'!$K$19,"")</f>
        <v>0</v>
      </c>
      <c r="I297" s="190">
        <f>IFERROR('Input| Projects'!L297*'Input| Escalations'!$K$19,"")</f>
        <v>0</v>
      </c>
      <c r="J297" s="190">
        <f>IFERROR('Input| Projects'!M297*'Input| Escalations'!$K$19,"")</f>
        <v>0</v>
      </c>
      <c r="K297" s="190">
        <f>IFERROR('Input| Projects'!N297*'Input| Escalations'!$K$19,"")</f>
        <v>0</v>
      </c>
      <c r="L297" s="190">
        <f>IFERROR('Input| Projects'!O297*'Input| Escalations'!$K$19,"")</f>
        <v>0</v>
      </c>
      <c r="M297" s="150" t="str">
        <f>IF(ABS(SUM(F297:L297)-(SUM('Input| Projects'!I297:O297)*'Input| Escalations'!$K$19))&lt;0.0000001,"",1)</f>
        <v/>
      </c>
      <c r="N297" s="192">
        <f>'Input| Projects'!$Y297*INDEX('Input| Escalations'!$H$33:$N$33,MATCH('Calc| Project Costs'!N$9,'Input| Escalations'!$H$23:$N$23,0))+'Input| Projects'!$Z297*INDEX('Input| Escalations'!$H$34:$N$34,MATCH('Calc| Project Costs'!N$9,'Input| Escalations'!$H$23:$N$23,0))+'Input| Projects'!$AA297*INDEX('Input| Escalations'!$H$35:$N$35,MATCH('Calc| Project Costs'!N$9,'Input| Escalations'!$H$23:$N$23,0))+1</f>
        <v>1</v>
      </c>
      <c r="O297" s="192">
        <f>'Input| Projects'!$Y297*INDEX('Input| Escalations'!$H$33:$N$33,MATCH('Calc| Project Costs'!O$9,'Input| Escalations'!$H$23:$N$23,0))+'Input| Projects'!$Z297*INDEX('Input| Escalations'!$H$34:$N$34,MATCH('Calc| Project Costs'!O$9,'Input| Escalations'!$H$23:$N$23,0))+'Input| Projects'!$AA297*INDEX('Input| Escalations'!$H$35:$N$35,MATCH('Calc| Project Costs'!O$9,'Input| Escalations'!$H$23:$N$23,0))+1</f>
        <v>1</v>
      </c>
      <c r="P297" s="192">
        <f>'Input| Projects'!$Y297*INDEX('Input| Escalations'!$H$33:$N$33,MATCH('Calc| Project Costs'!P$9,'Input| Escalations'!$H$23:$N$23,0))+'Input| Projects'!$Z297*INDEX('Input| Escalations'!$H$34:$N$34,MATCH('Calc| Project Costs'!P$9,'Input| Escalations'!$H$23:$N$23,0))+'Input| Projects'!$AA297*INDEX('Input| Escalations'!$H$35:$N$35,MATCH('Calc| Project Costs'!P$9,'Input| Escalations'!$H$23:$N$23,0))+1</f>
        <v>1</v>
      </c>
      <c r="Q297" s="192">
        <f>'Input| Projects'!$Y297*INDEX('Input| Escalations'!$H$33:$N$33,MATCH('Calc| Project Costs'!Q$9,'Input| Escalations'!$H$23:$N$23,0))+'Input| Projects'!$Z297*INDEX('Input| Escalations'!$H$34:$N$34,MATCH('Calc| Project Costs'!Q$9,'Input| Escalations'!$H$23:$N$23,0))+'Input| Projects'!$AA297*INDEX('Input| Escalations'!$H$35:$N$35,MATCH('Calc| Project Costs'!Q$9,'Input| Escalations'!$H$23:$N$23,0))+1</f>
        <v>1</v>
      </c>
      <c r="R297" s="192">
        <f>'Input| Projects'!$Y297*INDEX('Input| Escalations'!$H$33:$N$33,MATCH('Calc| Project Costs'!R$9,'Input| Escalations'!$H$23:$N$23,0))+'Input| Projects'!$Z297*INDEX('Input| Escalations'!$H$34:$N$34,MATCH('Calc| Project Costs'!R$9,'Input| Escalations'!$H$23:$N$23,0))+'Input| Projects'!$AA297*INDEX('Input| Escalations'!$H$35:$N$35,MATCH('Calc| Project Costs'!R$9,'Input| Escalations'!$H$23:$N$23,0))+1</f>
        <v>1</v>
      </c>
      <c r="S297" s="192">
        <f>'Input| Projects'!$Y297*INDEX('Input| Escalations'!$H$33:$N$33,MATCH('Calc| Project Costs'!S$9,'Input| Escalations'!$H$23:$N$23,0))+'Input| Projects'!$Z297*INDEX('Input| Escalations'!$H$34:$N$34,MATCH('Calc| Project Costs'!S$9,'Input| Escalations'!$H$23:$N$23,0))+'Input| Projects'!$AA297*INDEX('Input| Escalations'!$H$35:$N$35,MATCH('Calc| Project Costs'!S$9,'Input| Escalations'!$H$23:$N$23,0))+1</f>
        <v>1</v>
      </c>
      <c r="T297" s="192">
        <f>'Input| Projects'!$Y297*INDEX('Input| Escalations'!$H$33:$N$33,MATCH('Calc| Project Costs'!T$9,'Input| Escalations'!$H$23:$N$23,0))+'Input| Projects'!$Z297*INDEX('Input| Escalations'!$H$34:$N$34,MATCH('Calc| Project Costs'!T$9,'Input| Escalations'!$H$23:$N$23,0))+'Input| Projects'!$AA297*INDEX('Input| Escalations'!$H$35:$N$35,MATCH('Calc| Project Costs'!T$9,'Input| Escalations'!$H$23:$N$23,0))+1</f>
        <v>1</v>
      </c>
      <c r="U297" s="106"/>
      <c r="V297" s="186">
        <f t="shared" si="155"/>
        <v>115.45009000000002</v>
      </c>
      <c r="W297" s="186">
        <f t="shared" si="156"/>
        <v>0</v>
      </c>
      <c r="X297" s="186">
        <f t="shared" si="157"/>
        <v>0</v>
      </c>
      <c r="Y297" s="186">
        <f t="shared" si="133"/>
        <v>0</v>
      </c>
      <c r="Z297" s="186">
        <f t="shared" si="134"/>
        <v>0</v>
      </c>
      <c r="AA297" s="186">
        <f t="shared" si="135"/>
        <v>0</v>
      </c>
      <c r="AB297" s="186">
        <f t="shared" si="136"/>
        <v>0</v>
      </c>
      <c r="AC297" s="106"/>
      <c r="AD297" s="186">
        <f>'Input| Projects'!Q297*N297*'Input| Escalations'!$K$19</f>
        <v>0</v>
      </c>
      <c r="AE297" s="186">
        <f>'Input| Projects'!R297*O297*'Input| Escalations'!$K$19</f>
        <v>0</v>
      </c>
      <c r="AF297" s="186">
        <f>'Input| Projects'!S297*P297*'Input| Escalations'!$K$19</f>
        <v>0</v>
      </c>
      <c r="AG297" s="186">
        <f>'Input| Projects'!T297*Q297*'Input| Escalations'!$K$19</f>
        <v>0</v>
      </c>
      <c r="AH297" s="186">
        <f>'Input| Projects'!U297*R297*'Input| Escalations'!$K$19</f>
        <v>0</v>
      </c>
      <c r="AI297" s="186">
        <f>'Input| Projects'!V297*S297*'Input| Escalations'!$K$19</f>
        <v>0</v>
      </c>
      <c r="AJ297" s="186">
        <f>'Input| Projects'!W297*T297*'Input| Escalations'!$K$19</f>
        <v>0</v>
      </c>
      <c r="AK297" s="106"/>
      <c r="AL297" s="186">
        <f>IFERROR(IF('Input| Overheads'!$C$42="Direct costs",SUMPRODUCT(--('Input| Projects'!$AC297="Yes"),'Calc| Overheads Allocation'!C$8,'Calc| Project Costs'!V297),IF('Input| Overheads'!$C$42="Internal labour",SUMPRODUCT(--('Input| Projects'!$AC297="Yes"),'Calc| Overheads Allocation'!C$8,'Calc| Project Costs'!V297,'Input| Projects'!$Y297),IF('Input| Overheads'!$C$42="DNSP defined",SUMPRODUCT(--('Input| Projects'!$AC297="Yes"),'Calc| Overheads Allocation'!C$61,'Input| Projects'!$AF297),""))),"")</f>
        <v>89.505859999999998</v>
      </c>
      <c r="AM297" s="186">
        <f>IFERROR(IF('Input| Overheads'!$C$42="Direct costs",SUMPRODUCT(--('Input| Projects'!$AC297="Yes"),'Calc| Overheads Allocation'!D$8,'Calc| Project Costs'!W297),IF('Input| Overheads'!$C$42="Internal labour",SUMPRODUCT(--('Input| Projects'!$AC297="Yes"),'Calc| Overheads Allocation'!D$8,'Calc| Project Costs'!W297,'Input| Projects'!$Y297),IF('Input| Overheads'!$C$42="DNSP defined",SUMPRODUCT(--('Input| Projects'!$AC297="Yes"),'Calc| Overheads Allocation'!D$61,'Input| Projects'!$AF297),""))),"")</f>
        <v>0</v>
      </c>
      <c r="AN297" s="186">
        <f>IFERROR(IF('Input| Overheads'!$C$42="Direct costs",SUMPRODUCT(--('Input| Projects'!$AC297="Yes"),'Calc| Overheads Allocation'!E$8,'Calc| Project Costs'!X297),IF('Input| Overheads'!$C$42="Internal labour",SUMPRODUCT(--('Input| Projects'!$AC297="Yes"),'Calc| Overheads Allocation'!E$8,'Calc| Project Costs'!X297,'Input| Projects'!$Y297),IF('Input| Overheads'!$C$42="DNSP defined",SUMPRODUCT(--('Input| Projects'!$AC297="Yes"),'Calc| Overheads Allocation'!E$61,'Input| Projects'!$AF297),""))),"")</f>
        <v>0</v>
      </c>
      <c r="AO297" s="186">
        <f>IFERROR(IF('Input| Overheads'!$C$42="Direct costs",SUMPRODUCT(--('Input| Projects'!$AC297="Yes"),'Calc| Overheads Allocation'!F$8,'Calc| Project Costs'!Y297),IF('Input| Overheads'!$C$42="Internal labour",SUMPRODUCT(--('Input| Projects'!$AC297="Yes"),'Calc| Overheads Allocation'!F$8,'Calc| Project Costs'!Y297,'Input| Projects'!$Y297),IF('Input| Overheads'!$C$42="DNSP defined",SUMPRODUCT(--('Input| Projects'!$AC297="Yes"),'Calc| Overheads Allocation'!F$61,'Input| Projects'!$AF297),""))),"")</f>
        <v>0</v>
      </c>
      <c r="AP297" s="186">
        <f>IFERROR(IF('Input| Overheads'!$C$42="Direct costs",SUMPRODUCT(--('Input| Projects'!$AC297="Yes"),'Calc| Overheads Allocation'!G$8,'Calc| Project Costs'!Z297),IF('Input| Overheads'!$C$42="Internal labour",SUMPRODUCT(--('Input| Projects'!$AC297="Yes"),'Calc| Overheads Allocation'!G$8,'Calc| Project Costs'!Z297,'Input| Projects'!$Y297),IF('Input| Overheads'!$C$42="DNSP defined",SUMPRODUCT(--('Input| Projects'!$AC297="Yes"),'Calc| Overheads Allocation'!G$61,'Input| Projects'!$AF297),""))),"")</f>
        <v>0</v>
      </c>
      <c r="AQ297" s="186">
        <f>IFERROR(IF('Input| Overheads'!$C$42="Direct costs",SUMPRODUCT(--('Input| Projects'!$AC297="Yes"),'Calc| Overheads Allocation'!H$8,'Calc| Project Costs'!AA297),IF('Input| Overheads'!$C$42="Internal labour",SUMPRODUCT(--('Input| Projects'!$AC297="Yes"),'Calc| Overheads Allocation'!H$8,'Calc| Project Costs'!AA297,'Input| Projects'!$Y297),IF('Input| Overheads'!$C$42="DNSP defined",SUMPRODUCT(--('Input| Projects'!$AC297="Yes"),'Calc| Overheads Allocation'!H$61,'Input| Projects'!$AF297),""))),"")</f>
        <v>0</v>
      </c>
      <c r="AR297" s="186">
        <f>IFERROR(IF('Input| Overheads'!$C$42="Direct costs",SUMPRODUCT(--('Input| Projects'!$AC297="Yes"),'Calc| Overheads Allocation'!I$8,'Calc| Project Costs'!AB297),IF('Input| Overheads'!$C$42="Internal labour",SUMPRODUCT(--('Input| Projects'!$AC297="Yes"),'Calc| Overheads Allocation'!I$8,'Calc| Project Costs'!AB297,'Input| Projects'!$Y297),IF('Input| Overheads'!$C$42="DNSP defined",SUMPRODUCT(--('Input| Projects'!$AC297="Yes"),'Calc| Overheads Allocation'!I$61,'Input| Projects'!$AF297),""))),"")</f>
        <v>0</v>
      </c>
      <c r="AS297" s="106"/>
      <c r="AT297" s="186">
        <f>IFERROR(IF('Input| Overheads'!$C$42="Direct costs",SUMPRODUCT(--('Input| Projects'!$AD297="Yes"),'Calc| Overheads Allocation'!C$9,'Calc| Project Costs'!V297),IF('Input| Overheads'!$C$42="Internal labour",SUMPRODUCT(--('Input| Projects'!$AD297="Yes"),'Calc| Overheads Allocation'!C$9,'Calc| Project Costs'!V297,'Input| Projects'!$Y297),IF('Input| Overheads'!$C$42="DNSP defined",SUMPRODUCT(--('Input| Projects'!$AD297="Yes"),'Calc| Overheads Allocation'!C$62,'Input| Projects'!$AG297),""))),"")</f>
        <v>0</v>
      </c>
      <c r="AU297" s="186">
        <f>IFERROR(IF('Input| Overheads'!$C$42="Direct costs",SUMPRODUCT(--('Input| Projects'!$AD297="Yes"),'Calc| Overheads Allocation'!D$9,'Calc| Project Costs'!W297),IF('Input| Overheads'!$C$42="Internal labour",SUMPRODUCT(--('Input| Projects'!$AD297="Yes"),'Calc| Overheads Allocation'!D$9,'Calc| Project Costs'!W297,'Input| Projects'!$Y297),IF('Input| Overheads'!$C$42="DNSP defined",SUMPRODUCT(--('Input| Projects'!$AD297="Yes"),'Calc| Overheads Allocation'!D$62,'Input| Projects'!$AG297),""))),"")</f>
        <v>0</v>
      </c>
      <c r="AV297" s="186">
        <f>IFERROR(IF('Input| Overheads'!$C$42="Direct costs",SUMPRODUCT(--('Input| Projects'!$AD297="Yes"),'Calc| Overheads Allocation'!E$9,'Calc| Project Costs'!X297),IF('Input| Overheads'!$C$42="Internal labour",SUMPRODUCT(--('Input| Projects'!$AD297="Yes"),'Calc| Overheads Allocation'!E$9,'Calc| Project Costs'!X297,'Input| Projects'!$Y297),IF('Input| Overheads'!$C$42="DNSP defined",SUMPRODUCT(--('Input| Projects'!$AD297="Yes"),'Calc| Overheads Allocation'!E$62,'Input| Projects'!$AG297),""))),"")</f>
        <v>0</v>
      </c>
      <c r="AW297" s="186">
        <f>IFERROR(IF('Input| Overheads'!$C$42="Direct costs",SUMPRODUCT(--('Input| Projects'!$AD297="Yes"),'Calc| Overheads Allocation'!F$9,'Calc| Project Costs'!Y297),IF('Input| Overheads'!$C$42="Internal labour",SUMPRODUCT(--('Input| Projects'!$AD297="Yes"),'Calc| Overheads Allocation'!F$9,'Calc| Project Costs'!Y297,'Input| Projects'!$Y297),IF('Input| Overheads'!$C$42="DNSP defined",SUMPRODUCT(--('Input| Projects'!$AD297="Yes"),'Calc| Overheads Allocation'!F$62,'Input| Projects'!$AG297),""))),"")</f>
        <v>0</v>
      </c>
      <c r="AX297" s="186">
        <f>IFERROR(IF('Input| Overheads'!$C$42="Direct costs",SUMPRODUCT(--('Input| Projects'!$AD297="Yes"),'Calc| Overheads Allocation'!G$9,'Calc| Project Costs'!Z297),IF('Input| Overheads'!$C$42="Internal labour",SUMPRODUCT(--('Input| Projects'!$AD297="Yes"),'Calc| Overheads Allocation'!G$9,'Calc| Project Costs'!Z297,'Input| Projects'!$Y297),IF('Input| Overheads'!$C$42="DNSP defined",SUMPRODUCT(--('Input| Projects'!$AD297="Yes"),'Calc| Overheads Allocation'!G$62,'Input| Projects'!$AG297),""))),"")</f>
        <v>0</v>
      </c>
      <c r="AY297" s="186">
        <f>IFERROR(IF('Input| Overheads'!$C$42="Direct costs",SUMPRODUCT(--('Input| Projects'!$AD297="Yes"),'Calc| Overheads Allocation'!H$9,'Calc| Project Costs'!AA297),IF('Input| Overheads'!$C$42="Internal labour",SUMPRODUCT(--('Input| Projects'!$AD297="Yes"),'Calc| Overheads Allocation'!H$9,'Calc| Project Costs'!AA297,'Input| Projects'!$Y297),IF('Input| Overheads'!$C$42="DNSP defined",SUMPRODUCT(--('Input| Projects'!$AD297="Yes"),'Calc| Overheads Allocation'!H$62,'Input| Projects'!$AG297),""))),"")</f>
        <v>0</v>
      </c>
      <c r="AZ297" s="186">
        <f>IFERROR(IF('Input| Overheads'!$C$42="Direct costs",SUMPRODUCT(--('Input| Projects'!$AD297="Yes"),'Calc| Overheads Allocation'!I$9,'Calc| Project Costs'!AB297),IF('Input| Overheads'!$C$42="Internal labour",SUMPRODUCT(--('Input| Projects'!$AD297="Yes"),'Calc| Overheads Allocation'!I$9,'Calc| Project Costs'!AB297,'Input| Projects'!$Y297),IF('Input| Overheads'!$C$42="DNSP defined",SUMPRODUCT(--('Input| Projects'!$AD297="Yes"),'Calc| Overheads Allocation'!I$62,'Input| Projects'!$AG297),""))),"")</f>
        <v>0</v>
      </c>
      <c r="BA297" s="106"/>
      <c r="BB297" s="186">
        <f t="shared" si="158"/>
        <v>89.505859999999998</v>
      </c>
      <c r="BC297" s="186">
        <f t="shared" si="159"/>
        <v>0</v>
      </c>
      <c r="BD297" s="186">
        <f t="shared" si="160"/>
        <v>0</v>
      </c>
      <c r="BE297" s="186">
        <f t="shared" si="137"/>
        <v>0</v>
      </c>
      <c r="BF297" s="186">
        <f t="shared" si="138"/>
        <v>0</v>
      </c>
      <c r="BG297" s="186">
        <f t="shared" si="139"/>
        <v>0</v>
      </c>
      <c r="BH297" s="186">
        <f t="shared" si="140"/>
        <v>0</v>
      </c>
      <c r="BI297" s="97"/>
      <c r="BJ297" s="186">
        <f t="shared" si="141"/>
        <v>0</v>
      </c>
      <c r="BK297" s="186" t="str">
        <f t="shared" si="142"/>
        <v/>
      </c>
      <c r="BL297" s="186" t="str">
        <f t="shared" si="143"/>
        <v/>
      </c>
      <c r="BM297" s="186" t="str">
        <f t="shared" si="144"/>
        <v/>
      </c>
      <c r="BN297" s="186" t="str">
        <f t="shared" si="145"/>
        <v/>
      </c>
      <c r="BO297" s="186" t="str">
        <f t="shared" si="146"/>
        <v/>
      </c>
      <c r="BP297" s="186" t="str">
        <f t="shared" si="147"/>
        <v/>
      </c>
      <c r="BQ297" s="97"/>
      <c r="BR297" s="186">
        <f t="shared" si="148"/>
        <v>204.95595000000003</v>
      </c>
      <c r="BS297" s="186">
        <f t="shared" si="149"/>
        <v>0</v>
      </c>
      <c r="BT297" s="222">
        <f t="shared" si="150"/>
        <v>0</v>
      </c>
      <c r="BU297" s="222">
        <f t="shared" si="151"/>
        <v>0</v>
      </c>
      <c r="BV297" s="222">
        <f t="shared" si="152"/>
        <v>0</v>
      </c>
      <c r="BW297" s="222">
        <f t="shared" si="153"/>
        <v>0</v>
      </c>
      <c r="BX297" s="222">
        <f t="shared" si="154"/>
        <v>0</v>
      </c>
      <c r="BY297" s="106"/>
      <c r="BZ297" s="197">
        <f>IF(SUMIF('Input| Projects'!$AS$8:$CP$8,"Dx",'Input| Projects'!$AS297:$CP297)=0,"",SUMIF('Input| Projects'!$AS$8:$CP$8,"Dx",'Input| Projects'!$AS297:$CP297))</f>
        <v>1</v>
      </c>
      <c r="CA297" s="197" t="str">
        <f>IF(SUMIF('Input| Projects'!$AS$8:$CP$8,"Tx",'Input| Projects'!$AS297:$CP297)=0,"",SUMIF('Input| Projects'!$AS$8:$CP$8,"Tx",'Input| Projects'!$AS297:$CP297))</f>
        <v/>
      </c>
      <c r="CB297" s="150" t="str">
        <f t="shared" si="161"/>
        <v/>
      </c>
    </row>
    <row r="298" spans="2:80" x14ac:dyDescent="0.2">
      <c r="B298" s="201">
        <f>IFERROR('Input| Projects'!B298,"")</f>
        <v>289</v>
      </c>
      <c r="C298" s="42" t="str">
        <f>IFERROR(IF('Input| Projects'!C298="","",'Input| Projects'!C298),"")</f>
        <v>Replace ST Feeder Earth Electrodes</v>
      </c>
      <c r="D298" s="42" t="str">
        <f>IFERROR(IF('Input| Projects'!D298="","",'Input| Projects'!D298),"")</f>
        <v>REP_05.02.28</v>
      </c>
      <c r="E298" s="104"/>
      <c r="F298" s="190">
        <f>IFERROR('Input| Projects'!I298*'Input| Escalations'!$K$19,"")</f>
        <v>25.62716</v>
      </c>
      <c r="G298" s="190">
        <f>IFERROR('Input| Projects'!J298*'Input| Escalations'!$K$19,"")</f>
        <v>0</v>
      </c>
      <c r="H298" s="190">
        <f>IFERROR('Input| Projects'!K298*'Input| Escalations'!$K$19,"")</f>
        <v>0</v>
      </c>
      <c r="I298" s="190">
        <f>IFERROR('Input| Projects'!L298*'Input| Escalations'!$K$19,"")</f>
        <v>0</v>
      </c>
      <c r="J298" s="190">
        <f>IFERROR('Input| Projects'!M298*'Input| Escalations'!$K$19,"")</f>
        <v>0</v>
      </c>
      <c r="K298" s="190">
        <f>IFERROR('Input| Projects'!N298*'Input| Escalations'!$K$19,"")</f>
        <v>0</v>
      </c>
      <c r="L298" s="190">
        <f>IFERROR('Input| Projects'!O298*'Input| Escalations'!$K$19,"")</f>
        <v>0</v>
      </c>
      <c r="M298" s="150" t="str">
        <f>IF(ABS(SUM(F298:L298)-(SUM('Input| Projects'!I298:O298)*'Input| Escalations'!$K$19))&lt;0.0000001,"",1)</f>
        <v/>
      </c>
      <c r="N298" s="192">
        <f>'Input| Projects'!$Y298*INDEX('Input| Escalations'!$H$33:$N$33,MATCH('Calc| Project Costs'!N$9,'Input| Escalations'!$H$23:$N$23,0))+'Input| Projects'!$Z298*INDEX('Input| Escalations'!$H$34:$N$34,MATCH('Calc| Project Costs'!N$9,'Input| Escalations'!$H$23:$N$23,0))+'Input| Projects'!$AA298*INDEX('Input| Escalations'!$H$35:$N$35,MATCH('Calc| Project Costs'!N$9,'Input| Escalations'!$H$23:$N$23,0))+1</f>
        <v>1</v>
      </c>
      <c r="O298" s="192">
        <f>'Input| Projects'!$Y298*INDEX('Input| Escalations'!$H$33:$N$33,MATCH('Calc| Project Costs'!O$9,'Input| Escalations'!$H$23:$N$23,0))+'Input| Projects'!$Z298*INDEX('Input| Escalations'!$H$34:$N$34,MATCH('Calc| Project Costs'!O$9,'Input| Escalations'!$H$23:$N$23,0))+'Input| Projects'!$AA298*INDEX('Input| Escalations'!$H$35:$N$35,MATCH('Calc| Project Costs'!O$9,'Input| Escalations'!$H$23:$N$23,0))+1</f>
        <v>1</v>
      </c>
      <c r="P298" s="192">
        <f>'Input| Projects'!$Y298*INDEX('Input| Escalations'!$H$33:$N$33,MATCH('Calc| Project Costs'!P$9,'Input| Escalations'!$H$23:$N$23,0))+'Input| Projects'!$Z298*INDEX('Input| Escalations'!$H$34:$N$34,MATCH('Calc| Project Costs'!P$9,'Input| Escalations'!$H$23:$N$23,0))+'Input| Projects'!$AA298*INDEX('Input| Escalations'!$H$35:$N$35,MATCH('Calc| Project Costs'!P$9,'Input| Escalations'!$H$23:$N$23,0))+1</f>
        <v>1</v>
      </c>
      <c r="Q298" s="192">
        <f>'Input| Projects'!$Y298*INDEX('Input| Escalations'!$H$33:$N$33,MATCH('Calc| Project Costs'!Q$9,'Input| Escalations'!$H$23:$N$23,0))+'Input| Projects'!$Z298*INDEX('Input| Escalations'!$H$34:$N$34,MATCH('Calc| Project Costs'!Q$9,'Input| Escalations'!$H$23:$N$23,0))+'Input| Projects'!$AA298*INDEX('Input| Escalations'!$H$35:$N$35,MATCH('Calc| Project Costs'!Q$9,'Input| Escalations'!$H$23:$N$23,0))+1</f>
        <v>1</v>
      </c>
      <c r="R298" s="192">
        <f>'Input| Projects'!$Y298*INDEX('Input| Escalations'!$H$33:$N$33,MATCH('Calc| Project Costs'!R$9,'Input| Escalations'!$H$23:$N$23,0))+'Input| Projects'!$Z298*INDEX('Input| Escalations'!$H$34:$N$34,MATCH('Calc| Project Costs'!R$9,'Input| Escalations'!$H$23:$N$23,0))+'Input| Projects'!$AA298*INDEX('Input| Escalations'!$H$35:$N$35,MATCH('Calc| Project Costs'!R$9,'Input| Escalations'!$H$23:$N$23,0))+1</f>
        <v>1</v>
      </c>
      <c r="S298" s="192">
        <f>'Input| Projects'!$Y298*INDEX('Input| Escalations'!$H$33:$N$33,MATCH('Calc| Project Costs'!S$9,'Input| Escalations'!$H$23:$N$23,0))+'Input| Projects'!$Z298*INDEX('Input| Escalations'!$H$34:$N$34,MATCH('Calc| Project Costs'!S$9,'Input| Escalations'!$H$23:$N$23,0))+'Input| Projects'!$AA298*INDEX('Input| Escalations'!$H$35:$N$35,MATCH('Calc| Project Costs'!S$9,'Input| Escalations'!$H$23:$N$23,0))+1</f>
        <v>1</v>
      </c>
      <c r="T298" s="192">
        <f>'Input| Projects'!$Y298*INDEX('Input| Escalations'!$H$33:$N$33,MATCH('Calc| Project Costs'!T$9,'Input| Escalations'!$H$23:$N$23,0))+'Input| Projects'!$Z298*INDEX('Input| Escalations'!$H$34:$N$34,MATCH('Calc| Project Costs'!T$9,'Input| Escalations'!$H$23:$N$23,0))+'Input| Projects'!$AA298*INDEX('Input| Escalations'!$H$35:$N$35,MATCH('Calc| Project Costs'!T$9,'Input| Escalations'!$H$23:$N$23,0))+1</f>
        <v>1</v>
      </c>
      <c r="U298" s="106"/>
      <c r="V298" s="186">
        <f t="shared" si="155"/>
        <v>25.62716</v>
      </c>
      <c r="W298" s="186">
        <f t="shared" si="156"/>
        <v>0</v>
      </c>
      <c r="X298" s="186">
        <f t="shared" si="157"/>
        <v>0</v>
      </c>
      <c r="Y298" s="186">
        <f t="shared" si="133"/>
        <v>0</v>
      </c>
      <c r="Z298" s="186">
        <f t="shared" si="134"/>
        <v>0</v>
      </c>
      <c r="AA298" s="186">
        <f t="shared" si="135"/>
        <v>0</v>
      </c>
      <c r="AB298" s="186">
        <f t="shared" si="136"/>
        <v>0</v>
      </c>
      <c r="AC298" s="106"/>
      <c r="AD298" s="186">
        <f>'Input| Projects'!Q298*N298*'Input| Escalations'!$K$19</f>
        <v>0</v>
      </c>
      <c r="AE298" s="186">
        <f>'Input| Projects'!R298*O298*'Input| Escalations'!$K$19</f>
        <v>0</v>
      </c>
      <c r="AF298" s="186">
        <f>'Input| Projects'!S298*P298*'Input| Escalations'!$K$19</f>
        <v>0</v>
      </c>
      <c r="AG298" s="186">
        <f>'Input| Projects'!T298*Q298*'Input| Escalations'!$K$19</f>
        <v>0</v>
      </c>
      <c r="AH298" s="186">
        <f>'Input| Projects'!U298*R298*'Input| Escalations'!$K$19</f>
        <v>0</v>
      </c>
      <c r="AI298" s="186">
        <f>'Input| Projects'!V298*S298*'Input| Escalations'!$K$19</f>
        <v>0</v>
      </c>
      <c r="AJ298" s="186">
        <f>'Input| Projects'!W298*T298*'Input| Escalations'!$K$19</f>
        <v>0</v>
      </c>
      <c r="AK298" s="106"/>
      <c r="AL298" s="186">
        <f>IFERROR(IF('Input| Overheads'!$C$42="Direct costs",SUMPRODUCT(--('Input| Projects'!$AC298="Yes"),'Calc| Overheads Allocation'!C$8,'Calc| Project Costs'!V298),IF('Input| Overheads'!$C$42="Internal labour",SUMPRODUCT(--('Input| Projects'!$AC298="Yes"),'Calc| Overheads Allocation'!C$8,'Calc| Project Costs'!V298,'Input| Projects'!$Y298),IF('Input| Overheads'!$C$42="DNSP defined",SUMPRODUCT(--('Input| Projects'!$AC298="Yes"),'Calc| Overheads Allocation'!C$61,'Input| Projects'!$AF298),""))),"")</f>
        <v>1.3409299999999997</v>
      </c>
      <c r="AM298" s="186">
        <f>IFERROR(IF('Input| Overheads'!$C$42="Direct costs",SUMPRODUCT(--('Input| Projects'!$AC298="Yes"),'Calc| Overheads Allocation'!D$8,'Calc| Project Costs'!W298),IF('Input| Overheads'!$C$42="Internal labour",SUMPRODUCT(--('Input| Projects'!$AC298="Yes"),'Calc| Overheads Allocation'!D$8,'Calc| Project Costs'!W298,'Input| Projects'!$Y298),IF('Input| Overheads'!$C$42="DNSP defined",SUMPRODUCT(--('Input| Projects'!$AC298="Yes"),'Calc| Overheads Allocation'!D$61,'Input| Projects'!$AF298),""))),"")</f>
        <v>0</v>
      </c>
      <c r="AN298" s="186">
        <f>IFERROR(IF('Input| Overheads'!$C$42="Direct costs",SUMPRODUCT(--('Input| Projects'!$AC298="Yes"),'Calc| Overheads Allocation'!E$8,'Calc| Project Costs'!X298),IF('Input| Overheads'!$C$42="Internal labour",SUMPRODUCT(--('Input| Projects'!$AC298="Yes"),'Calc| Overheads Allocation'!E$8,'Calc| Project Costs'!X298,'Input| Projects'!$Y298),IF('Input| Overheads'!$C$42="DNSP defined",SUMPRODUCT(--('Input| Projects'!$AC298="Yes"),'Calc| Overheads Allocation'!E$61,'Input| Projects'!$AF298),""))),"")</f>
        <v>0</v>
      </c>
      <c r="AO298" s="186">
        <f>IFERROR(IF('Input| Overheads'!$C$42="Direct costs",SUMPRODUCT(--('Input| Projects'!$AC298="Yes"),'Calc| Overheads Allocation'!F$8,'Calc| Project Costs'!Y298),IF('Input| Overheads'!$C$42="Internal labour",SUMPRODUCT(--('Input| Projects'!$AC298="Yes"),'Calc| Overheads Allocation'!F$8,'Calc| Project Costs'!Y298,'Input| Projects'!$Y298),IF('Input| Overheads'!$C$42="DNSP defined",SUMPRODUCT(--('Input| Projects'!$AC298="Yes"),'Calc| Overheads Allocation'!F$61,'Input| Projects'!$AF298),""))),"")</f>
        <v>0</v>
      </c>
      <c r="AP298" s="186">
        <f>IFERROR(IF('Input| Overheads'!$C$42="Direct costs",SUMPRODUCT(--('Input| Projects'!$AC298="Yes"),'Calc| Overheads Allocation'!G$8,'Calc| Project Costs'!Z298),IF('Input| Overheads'!$C$42="Internal labour",SUMPRODUCT(--('Input| Projects'!$AC298="Yes"),'Calc| Overheads Allocation'!G$8,'Calc| Project Costs'!Z298,'Input| Projects'!$Y298),IF('Input| Overheads'!$C$42="DNSP defined",SUMPRODUCT(--('Input| Projects'!$AC298="Yes"),'Calc| Overheads Allocation'!G$61,'Input| Projects'!$AF298),""))),"")</f>
        <v>0</v>
      </c>
      <c r="AQ298" s="186">
        <f>IFERROR(IF('Input| Overheads'!$C$42="Direct costs",SUMPRODUCT(--('Input| Projects'!$AC298="Yes"),'Calc| Overheads Allocation'!H$8,'Calc| Project Costs'!AA298),IF('Input| Overheads'!$C$42="Internal labour",SUMPRODUCT(--('Input| Projects'!$AC298="Yes"),'Calc| Overheads Allocation'!H$8,'Calc| Project Costs'!AA298,'Input| Projects'!$Y298),IF('Input| Overheads'!$C$42="DNSP defined",SUMPRODUCT(--('Input| Projects'!$AC298="Yes"),'Calc| Overheads Allocation'!H$61,'Input| Projects'!$AF298),""))),"")</f>
        <v>0</v>
      </c>
      <c r="AR298" s="186">
        <f>IFERROR(IF('Input| Overheads'!$C$42="Direct costs",SUMPRODUCT(--('Input| Projects'!$AC298="Yes"),'Calc| Overheads Allocation'!I$8,'Calc| Project Costs'!AB298),IF('Input| Overheads'!$C$42="Internal labour",SUMPRODUCT(--('Input| Projects'!$AC298="Yes"),'Calc| Overheads Allocation'!I$8,'Calc| Project Costs'!AB298,'Input| Projects'!$Y298),IF('Input| Overheads'!$C$42="DNSP defined",SUMPRODUCT(--('Input| Projects'!$AC298="Yes"),'Calc| Overheads Allocation'!I$61,'Input| Projects'!$AF298),""))),"")</f>
        <v>0</v>
      </c>
      <c r="AS298" s="106"/>
      <c r="AT298" s="186">
        <f>IFERROR(IF('Input| Overheads'!$C$42="Direct costs",SUMPRODUCT(--('Input| Projects'!$AD298="Yes"),'Calc| Overheads Allocation'!C$9,'Calc| Project Costs'!V298),IF('Input| Overheads'!$C$42="Internal labour",SUMPRODUCT(--('Input| Projects'!$AD298="Yes"),'Calc| Overheads Allocation'!C$9,'Calc| Project Costs'!V298,'Input| Projects'!$Y298),IF('Input| Overheads'!$C$42="DNSP defined",SUMPRODUCT(--('Input| Projects'!$AD298="Yes"),'Calc| Overheads Allocation'!C$62,'Input| Projects'!$AG298),""))),"")</f>
        <v>0</v>
      </c>
      <c r="AU298" s="186">
        <f>IFERROR(IF('Input| Overheads'!$C$42="Direct costs",SUMPRODUCT(--('Input| Projects'!$AD298="Yes"),'Calc| Overheads Allocation'!D$9,'Calc| Project Costs'!W298),IF('Input| Overheads'!$C$42="Internal labour",SUMPRODUCT(--('Input| Projects'!$AD298="Yes"),'Calc| Overheads Allocation'!D$9,'Calc| Project Costs'!W298,'Input| Projects'!$Y298),IF('Input| Overheads'!$C$42="DNSP defined",SUMPRODUCT(--('Input| Projects'!$AD298="Yes"),'Calc| Overheads Allocation'!D$62,'Input| Projects'!$AG298),""))),"")</f>
        <v>0</v>
      </c>
      <c r="AV298" s="186">
        <f>IFERROR(IF('Input| Overheads'!$C$42="Direct costs",SUMPRODUCT(--('Input| Projects'!$AD298="Yes"),'Calc| Overheads Allocation'!E$9,'Calc| Project Costs'!X298),IF('Input| Overheads'!$C$42="Internal labour",SUMPRODUCT(--('Input| Projects'!$AD298="Yes"),'Calc| Overheads Allocation'!E$9,'Calc| Project Costs'!X298,'Input| Projects'!$Y298),IF('Input| Overheads'!$C$42="DNSP defined",SUMPRODUCT(--('Input| Projects'!$AD298="Yes"),'Calc| Overheads Allocation'!E$62,'Input| Projects'!$AG298),""))),"")</f>
        <v>0</v>
      </c>
      <c r="AW298" s="186">
        <f>IFERROR(IF('Input| Overheads'!$C$42="Direct costs",SUMPRODUCT(--('Input| Projects'!$AD298="Yes"),'Calc| Overheads Allocation'!F$9,'Calc| Project Costs'!Y298),IF('Input| Overheads'!$C$42="Internal labour",SUMPRODUCT(--('Input| Projects'!$AD298="Yes"),'Calc| Overheads Allocation'!F$9,'Calc| Project Costs'!Y298,'Input| Projects'!$Y298),IF('Input| Overheads'!$C$42="DNSP defined",SUMPRODUCT(--('Input| Projects'!$AD298="Yes"),'Calc| Overheads Allocation'!F$62,'Input| Projects'!$AG298),""))),"")</f>
        <v>0</v>
      </c>
      <c r="AX298" s="186">
        <f>IFERROR(IF('Input| Overheads'!$C$42="Direct costs",SUMPRODUCT(--('Input| Projects'!$AD298="Yes"),'Calc| Overheads Allocation'!G$9,'Calc| Project Costs'!Z298),IF('Input| Overheads'!$C$42="Internal labour",SUMPRODUCT(--('Input| Projects'!$AD298="Yes"),'Calc| Overheads Allocation'!G$9,'Calc| Project Costs'!Z298,'Input| Projects'!$Y298),IF('Input| Overheads'!$C$42="DNSP defined",SUMPRODUCT(--('Input| Projects'!$AD298="Yes"),'Calc| Overheads Allocation'!G$62,'Input| Projects'!$AG298),""))),"")</f>
        <v>0</v>
      </c>
      <c r="AY298" s="186">
        <f>IFERROR(IF('Input| Overheads'!$C$42="Direct costs",SUMPRODUCT(--('Input| Projects'!$AD298="Yes"),'Calc| Overheads Allocation'!H$9,'Calc| Project Costs'!AA298),IF('Input| Overheads'!$C$42="Internal labour",SUMPRODUCT(--('Input| Projects'!$AD298="Yes"),'Calc| Overheads Allocation'!H$9,'Calc| Project Costs'!AA298,'Input| Projects'!$Y298),IF('Input| Overheads'!$C$42="DNSP defined",SUMPRODUCT(--('Input| Projects'!$AD298="Yes"),'Calc| Overheads Allocation'!H$62,'Input| Projects'!$AG298),""))),"")</f>
        <v>0</v>
      </c>
      <c r="AZ298" s="186">
        <f>IFERROR(IF('Input| Overheads'!$C$42="Direct costs",SUMPRODUCT(--('Input| Projects'!$AD298="Yes"),'Calc| Overheads Allocation'!I$9,'Calc| Project Costs'!AB298),IF('Input| Overheads'!$C$42="Internal labour",SUMPRODUCT(--('Input| Projects'!$AD298="Yes"),'Calc| Overheads Allocation'!I$9,'Calc| Project Costs'!AB298,'Input| Projects'!$Y298),IF('Input| Overheads'!$C$42="DNSP defined",SUMPRODUCT(--('Input| Projects'!$AD298="Yes"),'Calc| Overheads Allocation'!I$62,'Input| Projects'!$AG298),""))),"")</f>
        <v>0</v>
      </c>
      <c r="BA298" s="106"/>
      <c r="BB298" s="186">
        <f t="shared" si="158"/>
        <v>1.3409299999999997</v>
      </c>
      <c r="BC298" s="186">
        <f t="shared" si="159"/>
        <v>0</v>
      </c>
      <c r="BD298" s="186">
        <f t="shared" si="160"/>
        <v>0</v>
      </c>
      <c r="BE298" s="186">
        <f t="shared" si="137"/>
        <v>0</v>
      </c>
      <c r="BF298" s="186">
        <f t="shared" si="138"/>
        <v>0</v>
      </c>
      <c r="BG298" s="186">
        <f t="shared" si="139"/>
        <v>0</v>
      </c>
      <c r="BH298" s="186">
        <f t="shared" si="140"/>
        <v>0</v>
      </c>
      <c r="BI298" s="97"/>
      <c r="BJ298" s="186">
        <f t="shared" si="141"/>
        <v>0</v>
      </c>
      <c r="BK298" s="186" t="str">
        <f t="shared" si="142"/>
        <v/>
      </c>
      <c r="BL298" s="186" t="str">
        <f t="shared" si="143"/>
        <v/>
      </c>
      <c r="BM298" s="186" t="str">
        <f t="shared" si="144"/>
        <v/>
      </c>
      <c r="BN298" s="186" t="str">
        <f t="shared" si="145"/>
        <v/>
      </c>
      <c r="BO298" s="186" t="str">
        <f t="shared" si="146"/>
        <v/>
      </c>
      <c r="BP298" s="186" t="str">
        <f t="shared" si="147"/>
        <v/>
      </c>
      <c r="BQ298" s="97"/>
      <c r="BR298" s="186">
        <f t="shared" si="148"/>
        <v>26.96809</v>
      </c>
      <c r="BS298" s="186">
        <f t="shared" si="149"/>
        <v>0</v>
      </c>
      <c r="BT298" s="222">
        <f t="shared" si="150"/>
        <v>0</v>
      </c>
      <c r="BU298" s="222">
        <f t="shared" si="151"/>
        <v>0</v>
      </c>
      <c r="BV298" s="222">
        <f t="shared" si="152"/>
        <v>0</v>
      </c>
      <c r="BW298" s="222">
        <f t="shared" si="153"/>
        <v>0</v>
      </c>
      <c r="BX298" s="222">
        <f t="shared" si="154"/>
        <v>0</v>
      </c>
      <c r="BY298" s="106"/>
      <c r="BZ298" s="197">
        <f>IF(SUMIF('Input| Projects'!$AS$8:$CP$8,"Dx",'Input| Projects'!$AS298:$CP298)=0,"",SUMIF('Input| Projects'!$AS$8:$CP$8,"Dx",'Input| Projects'!$AS298:$CP298))</f>
        <v>0.10556550352657529</v>
      </c>
      <c r="CA298" s="197">
        <f>IF(SUMIF('Input| Projects'!$AS$8:$CP$8,"Tx",'Input| Projects'!$AS298:$CP298)=0,"",SUMIF('Input| Projects'!$AS$8:$CP$8,"Tx",'Input| Projects'!$AS298:$CP298))</f>
        <v>0.89443449647342466</v>
      </c>
      <c r="CB298" s="150" t="str">
        <f t="shared" si="161"/>
        <v/>
      </c>
    </row>
    <row r="299" spans="2:80" x14ac:dyDescent="0.2">
      <c r="B299" s="201">
        <f>IFERROR('Input| Projects'!B299,"")</f>
        <v>290</v>
      </c>
      <c r="C299" s="42" t="str">
        <f>IFERROR(IF('Input| Projects'!C299="","",'Input| Projects'!C299),"")</f>
        <v>Replace ST Feeder OH Earth Wire</v>
      </c>
      <c r="D299" s="42" t="str">
        <f>IFERROR(IF('Input| Projects'!D299="","",'Input| Projects'!D299),"")</f>
        <v>REP_05.02.29</v>
      </c>
      <c r="E299" s="104"/>
      <c r="F299" s="190">
        <f>IFERROR('Input| Projects'!I299*'Input| Escalations'!$K$19,"")</f>
        <v>2398.9915799999999</v>
      </c>
      <c r="G299" s="190">
        <f>IFERROR('Input| Projects'!J299*'Input| Escalations'!$K$19,"")</f>
        <v>0</v>
      </c>
      <c r="H299" s="190">
        <f>IFERROR('Input| Projects'!K299*'Input| Escalations'!$K$19,"")</f>
        <v>0</v>
      </c>
      <c r="I299" s="190">
        <f>IFERROR('Input| Projects'!L299*'Input| Escalations'!$K$19,"")</f>
        <v>0</v>
      </c>
      <c r="J299" s="190">
        <f>IFERROR('Input| Projects'!M299*'Input| Escalations'!$K$19,"")</f>
        <v>0</v>
      </c>
      <c r="K299" s="190">
        <f>IFERROR('Input| Projects'!N299*'Input| Escalations'!$K$19,"")</f>
        <v>0</v>
      </c>
      <c r="L299" s="190">
        <f>IFERROR('Input| Projects'!O299*'Input| Escalations'!$K$19,"")</f>
        <v>0</v>
      </c>
      <c r="M299" s="150" t="str">
        <f>IF(ABS(SUM(F299:L299)-(SUM('Input| Projects'!I299:O299)*'Input| Escalations'!$K$19))&lt;0.0000001,"",1)</f>
        <v/>
      </c>
      <c r="N299" s="192">
        <f>'Input| Projects'!$Y299*INDEX('Input| Escalations'!$H$33:$N$33,MATCH('Calc| Project Costs'!N$9,'Input| Escalations'!$H$23:$N$23,0))+'Input| Projects'!$Z299*INDEX('Input| Escalations'!$H$34:$N$34,MATCH('Calc| Project Costs'!N$9,'Input| Escalations'!$H$23:$N$23,0))+'Input| Projects'!$AA299*INDEX('Input| Escalations'!$H$35:$N$35,MATCH('Calc| Project Costs'!N$9,'Input| Escalations'!$H$23:$N$23,0))+1</f>
        <v>1</v>
      </c>
      <c r="O299" s="192">
        <f>'Input| Projects'!$Y299*INDEX('Input| Escalations'!$H$33:$N$33,MATCH('Calc| Project Costs'!O$9,'Input| Escalations'!$H$23:$N$23,0))+'Input| Projects'!$Z299*INDEX('Input| Escalations'!$H$34:$N$34,MATCH('Calc| Project Costs'!O$9,'Input| Escalations'!$H$23:$N$23,0))+'Input| Projects'!$AA299*INDEX('Input| Escalations'!$H$35:$N$35,MATCH('Calc| Project Costs'!O$9,'Input| Escalations'!$H$23:$N$23,0))+1</f>
        <v>1</v>
      </c>
      <c r="P299" s="192">
        <f>'Input| Projects'!$Y299*INDEX('Input| Escalations'!$H$33:$N$33,MATCH('Calc| Project Costs'!P$9,'Input| Escalations'!$H$23:$N$23,0))+'Input| Projects'!$Z299*INDEX('Input| Escalations'!$H$34:$N$34,MATCH('Calc| Project Costs'!P$9,'Input| Escalations'!$H$23:$N$23,0))+'Input| Projects'!$AA299*INDEX('Input| Escalations'!$H$35:$N$35,MATCH('Calc| Project Costs'!P$9,'Input| Escalations'!$H$23:$N$23,0))+1</f>
        <v>1</v>
      </c>
      <c r="Q299" s="192">
        <f>'Input| Projects'!$Y299*INDEX('Input| Escalations'!$H$33:$N$33,MATCH('Calc| Project Costs'!Q$9,'Input| Escalations'!$H$23:$N$23,0))+'Input| Projects'!$Z299*INDEX('Input| Escalations'!$H$34:$N$34,MATCH('Calc| Project Costs'!Q$9,'Input| Escalations'!$H$23:$N$23,0))+'Input| Projects'!$AA299*INDEX('Input| Escalations'!$H$35:$N$35,MATCH('Calc| Project Costs'!Q$9,'Input| Escalations'!$H$23:$N$23,0))+1</f>
        <v>1</v>
      </c>
      <c r="R299" s="192">
        <f>'Input| Projects'!$Y299*INDEX('Input| Escalations'!$H$33:$N$33,MATCH('Calc| Project Costs'!R$9,'Input| Escalations'!$H$23:$N$23,0))+'Input| Projects'!$Z299*INDEX('Input| Escalations'!$H$34:$N$34,MATCH('Calc| Project Costs'!R$9,'Input| Escalations'!$H$23:$N$23,0))+'Input| Projects'!$AA299*INDEX('Input| Escalations'!$H$35:$N$35,MATCH('Calc| Project Costs'!R$9,'Input| Escalations'!$H$23:$N$23,0))+1</f>
        <v>1</v>
      </c>
      <c r="S299" s="192">
        <f>'Input| Projects'!$Y299*INDEX('Input| Escalations'!$H$33:$N$33,MATCH('Calc| Project Costs'!S$9,'Input| Escalations'!$H$23:$N$23,0))+'Input| Projects'!$Z299*INDEX('Input| Escalations'!$H$34:$N$34,MATCH('Calc| Project Costs'!S$9,'Input| Escalations'!$H$23:$N$23,0))+'Input| Projects'!$AA299*INDEX('Input| Escalations'!$H$35:$N$35,MATCH('Calc| Project Costs'!S$9,'Input| Escalations'!$H$23:$N$23,0))+1</f>
        <v>1</v>
      </c>
      <c r="T299" s="192">
        <f>'Input| Projects'!$Y299*INDEX('Input| Escalations'!$H$33:$N$33,MATCH('Calc| Project Costs'!T$9,'Input| Escalations'!$H$23:$N$23,0))+'Input| Projects'!$Z299*INDEX('Input| Escalations'!$H$34:$N$34,MATCH('Calc| Project Costs'!T$9,'Input| Escalations'!$H$23:$N$23,0))+'Input| Projects'!$AA299*INDEX('Input| Escalations'!$H$35:$N$35,MATCH('Calc| Project Costs'!T$9,'Input| Escalations'!$H$23:$N$23,0))+1</f>
        <v>1</v>
      </c>
      <c r="U299" s="106"/>
      <c r="V299" s="186">
        <f t="shared" si="155"/>
        <v>2398.9915799999999</v>
      </c>
      <c r="W299" s="186">
        <f t="shared" si="156"/>
        <v>0</v>
      </c>
      <c r="X299" s="186">
        <f t="shared" si="157"/>
        <v>0</v>
      </c>
      <c r="Y299" s="186">
        <f t="shared" si="133"/>
        <v>0</v>
      </c>
      <c r="Z299" s="186">
        <f t="shared" si="134"/>
        <v>0</v>
      </c>
      <c r="AA299" s="186">
        <f t="shared" si="135"/>
        <v>0</v>
      </c>
      <c r="AB299" s="186">
        <f t="shared" si="136"/>
        <v>0</v>
      </c>
      <c r="AC299" s="106"/>
      <c r="AD299" s="186">
        <f>'Input| Projects'!Q299*N299*'Input| Escalations'!$K$19</f>
        <v>0</v>
      </c>
      <c r="AE299" s="186">
        <f>'Input| Projects'!R299*O299*'Input| Escalations'!$K$19</f>
        <v>0</v>
      </c>
      <c r="AF299" s="186">
        <f>'Input| Projects'!S299*P299*'Input| Escalations'!$K$19</f>
        <v>0</v>
      </c>
      <c r="AG299" s="186">
        <f>'Input| Projects'!T299*Q299*'Input| Escalations'!$K$19</f>
        <v>0</v>
      </c>
      <c r="AH299" s="186">
        <f>'Input| Projects'!U299*R299*'Input| Escalations'!$K$19</f>
        <v>0</v>
      </c>
      <c r="AI299" s="186">
        <f>'Input| Projects'!V299*S299*'Input| Escalations'!$K$19</f>
        <v>0</v>
      </c>
      <c r="AJ299" s="186">
        <f>'Input| Projects'!W299*T299*'Input| Escalations'!$K$19</f>
        <v>0</v>
      </c>
      <c r="AK299" s="106"/>
      <c r="AL299" s="186">
        <f>IFERROR(IF('Input| Overheads'!$C$42="Direct costs",SUMPRODUCT(--('Input| Projects'!$AC299="Yes"),'Calc| Overheads Allocation'!C$8,'Calc| Project Costs'!V299),IF('Input| Overheads'!$C$42="Internal labour",SUMPRODUCT(--('Input| Projects'!$AC299="Yes"),'Calc| Overheads Allocation'!C$8,'Calc| Project Costs'!V299,'Input| Projects'!$Y299),IF('Input| Overheads'!$C$42="DNSP defined",SUMPRODUCT(--('Input| Projects'!$AC299="Yes"),'Calc| Overheads Allocation'!C$61,'Input| Projects'!$AF299),""))),"")</f>
        <v>1106.0026699999999</v>
      </c>
      <c r="AM299" s="186">
        <f>IFERROR(IF('Input| Overheads'!$C$42="Direct costs",SUMPRODUCT(--('Input| Projects'!$AC299="Yes"),'Calc| Overheads Allocation'!D$8,'Calc| Project Costs'!W299),IF('Input| Overheads'!$C$42="Internal labour",SUMPRODUCT(--('Input| Projects'!$AC299="Yes"),'Calc| Overheads Allocation'!D$8,'Calc| Project Costs'!W299,'Input| Projects'!$Y299),IF('Input| Overheads'!$C$42="DNSP defined",SUMPRODUCT(--('Input| Projects'!$AC299="Yes"),'Calc| Overheads Allocation'!D$61,'Input| Projects'!$AF299),""))),"")</f>
        <v>0</v>
      </c>
      <c r="AN299" s="186">
        <f>IFERROR(IF('Input| Overheads'!$C$42="Direct costs",SUMPRODUCT(--('Input| Projects'!$AC299="Yes"),'Calc| Overheads Allocation'!E$8,'Calc| Project Costs'!X299),IF('Input| Overheads'!$C$42="Internal labour",SUMPRODUCT(--('Input| Projects'!$AC299="Yes"),'Calc| Overheads Allocation'!E$8,'Calc| Project Costs'!X299,'Input| Projects'!$Y299),IF('Input| Overheads'!$C$42="DNSP defined",SUMPRODUCT(--('Input| Projects'!$AC299="Yes"),'Calc| Overheads Allocation'!E$61,'Input| Projects'!$AF299),""))),"")</f>
        <v>0</v>
      </c>
      <c r="AO299" s="186">
        <f>IFERROR(IF('Input| Overheads'!$C$42="Direct costs",SUMPRODUCT(--('Input| Projects'!$AC299="Yes"),'Calc| Overheads Allocation'!F$8,'Calc| Project Costs'!Y299),IF('Input| Overheads'!$C$42="Internal labour",SUMPRODUCT(--('Input| Projects'!$AC299="Yes"),'Calc| Overheads Allocation'!F$8,'Calc| Project Costs'!Y299,'Input| Projects'!$Y299),IF('Input| Overheads'!$C$42="DNSP defined",SUMPRODUCT(--('Input| Projects'!$AC299="Yes"),'Calc| Overheads Allocation'!F$61,'Input| Projects'!$AF299),""))),"")</f>
        <v>0</v>
      </c>
      <c r="AP299" s="186">
        <f>IFERROR(IF('Input| Overheads'!$C$42="Direct costs",SUMPRODUCT(--('Input| Projects'!$AC299="Yes"),'Calc| Overheads Allocation'!G$8,'Calc| Project Costs'!Z299),IF('Input| Overheads'!$C$42="Internal labour",SUMPRODUCT(--('Input| Projects'!$AC299="Yes"),'Calc| Overheads Allocation'!G$8,'Calc| Project Costs'!Z299,'Input| Projects'!$Y299),IF('Input| Overheads'!$C$42="DNSP defined",SUMPRODUCT(--('Input| Projects'!$AC299="Yes"),'Calc| Overheads Allocation'!G$61,'Input| Projects'!$AF299),""))),"")</f>
        <v>0</v>
      </c>
      <c r="AQ299" s="186">
        <f>IFERROR(IF('Input| Overheads'!$C$42="Direct costs",SUMPRODUCT(--('Input| Projects'!$AC299="Yes"),'Calc| Overheads Allocation'!H$8,'Calc| Project Costs'!AA299),IF('Input| Overheads'!$C$42="Internal labour",SUMPRODUCT(--('Input| Projects'!$AC299="Yes"),'Calc| Overheads Allocation'!H$8,'Calc| Project Costs'!AA299,'Input| Projects'!$Y299),IF('Input| Overheads'!$C$42="DNSP defined",SUMPRODUCT(--('Input| Projects'!$AC299="Yes"),'Calc| Overheads Allocation'!H$61,'Input| Projects'!$AF299),""))),"")</f>
        <v>0</v>
      </c>
      <c r="AR299" s="186">
        <f>IFERROR(IF('Input| Overheads'!$C$42="Direct costs",SUMPRODUCT(--('Input| Projects'!$AC299="Yes"),'Calc| Overheads Allocation'!I$8,'Calc| Project Costs'!AB299),IF('Input| Overheads'!$C$42="Internal labour",SUMPRODUCT(--('Input| Projects'!$AC299="Yes"),'Calc| Overheads Allocation'!I$8,'Calc| Project Costs'!AB299,'Input| Projects'!$Y299),IF('Input| Overheads'!$C$42="DNSP defined",SUMPRODUCT(--('Input| Projects'!$AC299="Yes"),'Calc| Overheads Allocation'!I$61,'Input| Projects'!$AF299),""))),"")</f>
        <v>0</v>
      </c>
      <c r="AS299" s="106"/>
      <c r="AT299" s="186">
        <f>IFERROR(IF('Input| Overheads'!$C$42="Direct costs",SUMPRODUCT(--('Input| Projects'!$AD299="Yes"),'Calc| Overheads Allocation'!C$9,'Calc| Project Costs'!V299),IF('Input| Overheads'!$C$42="Internal labour",SUMPRODUCT(--('Input| Projects'!$AD299="Yes"),'Calc| Overheads Allocation'!C$9,'Calc| Project Costs'!V299,'Input| Projects'!$Y299),IF('Input| Overheads'!$C$42="DNSP defined",SUMPRODUCT(--('Input| Projects'!$AD299="Yes"),'Calc| Overheads Allocation'!C$62,'Input| Projects'!$AG299),""))),"")</f>
        <v>0</v>
      </c>
      <c r="AU299" s="186">
        <f>IFERROR(IF('Input| Overheads'!$C$42="Direct costs",SUMPRODUCT(--('Input| Projects'!$AD299="Yes"),'Calc| Overheads Allocation'!D$9,'Calc| Project Costs'!W299),IF('Input| Overheads'!$C$42="Internal labour",SUMPRODUCT(--('Input| Projects'!$AD299="Yes"),'Calc| Overheads Allocation'!D$9,'Calc| Project Costs'!W299,'Input| Projects'!$Y299),IF('Input| Overheads'!$C$42="DNSP defined",SUMPRODUCT(--('Input| Projects'!$AD299="Yes"),'Calc| Overheads Allocation'!D$62,'Input| Projects'!$AG299),""))),"")</f>
        <v>0</v>
      </c>
      <c r="AV299" s="186">
        <f>IFERROR(IF('Input| Overheads'!$C$42="Direct costs",SUMPRODUCT(--('Input| Projects'!$AD299="Yes"),'Calc| Overheads Allocation'!E$9,'Calc| Project Costs'!X299),IF('Input| Overheads'!$C$42="Internal labour",SUMPRODUCT(--('Input| Projects'!$AD299="Yes"),'Calc| Overheads Allocation'!E$9,'Calc| Project Costs'!X299,'Input| Projects'!$Y299),IF('Input| Overheads'!$C$42="DNSP defined",SUMPRODUCT(--('Input| Projects'!$AD299="Yes"),'Calc| Overheads Allocation'!E$62,'Input| Projects'!$AG299),""))),"")</f>
        <v>0</v>
      </c>
      <c r="AW299" s="186">
        <f>IFERROR(IF('Input| Overheads'!$C$42="Direct costs",SUMPRODUCT(--('Input| Projects'!$AD299="Yes"),'Calc| Overheads Allocation'!F$9,'Calc| Project Costs'!Y299),IF('Input| Overheads'!$C$42="Internal labour",SUMPRODUCT(--('Input| Projects'!$AD299="Yes"),'Calc| Overheads Allocation'!F$9,'Calc| Project Costs'!Y299,'Input| Projects'!$Y299),IF('Input| Overheads'!$C$42="DNSP defined",SUMPRODUCT(--('Input| Projects'!$AD299="Yes"),'Calc| Overheads Allocation'!F$62,'Input| Projects'!$AG299),""))),"")</f>
        <v>0</v>
      </c>
      <c r="AX299" s="186">
        <f>IFERROR(IF('Input| Overheads'!$C$42="Direct costs",SUMPRODUCT(--('Input| Projects'!$AD299="Yes"),'Calc| Overheads Allocation'!G$9,'Calc| Project Costs'!Z299),IF('Input| Overheads'!$C$42="Internal labour",SUMPRODUCT(--('Input| Projects'!$AD299="Yes"),'Calc| Overheads Allocation'!G$9,'Calc| Project Costs'!Z299,'Input| Projects'!$Y299),IF('Input| Overheads'!$C$42="DNSP defined",SUMPRODUCT(--('Input| Projects'!$AD299="Yes"),'Calc| Overheads Allocation'!G$62,'Input| Projects'!$AG299),""))),"")</f>
        <v>0</v>
      </c>
      <c r="AY299" s="186">
        <f>IFERROR(IF('Input| Overheads'!$C$42="Direct costs",SUMPRODUCT(--('Input| Projects'!$AD299="Yes"),'Calc| Overheads Allocation'!H$9,'Calc| Project Costs'!AA299),IF('Input| Overheads'!$C$42="Internal labour",SUMPRODUCT(--('Input| Projects'!$AD299="Yes"),'Calc| Overheads Allocation'!H$9,'Calc| Project Costs'!AA299,'Input| Projects'!$Y299),IF('Input| Overheads'!$C$42="DNSP defined",SUMPRODUCT(--('Input| Projects'!$AD299="Yes"),'Calc| Overheads Allocation'!H$62,'Input| Projects'!$AG299),""))),"")</f>
        <v>0</v>
      </c>
      <c r="AZ299" s="186">
        <f>IFERROR(IF('Input| Overheads'!$C$42="Direct costs",SUMPRODUCT(--('Input| Projects'!$AD299="Yes"),'Calc| Overheads Allocation'!I$9,'Calc| Project Costs'!AB299),IF('Input| Overheads'!$C$42="Internal labour",SUMPRODUCT(--('Input| Projects'!$AD299="Yes"),'Calc| Overheads Allocation'!I$9,'Calc| Project Costs'!AB299,'Input| Projects'!$Y299),IF('Input| Overheads'!$C$42="DNSP defined",SUMPRODUCT(--('Input| Projects'!$AD299="Yes"),'Calc| Overheads Allocation'!I$62,'Input| Projects'!$AG299),""))),"")</f>
        <v>0</v>
      </c>
      <c r="BA299" s="106"/>
      <c r="BB299" s="186">
        <f t="shared" si="158"/>
        <v>1106.0026699999999</v>
      </c>
      <c r="BC299" s="186">
        <f t="shared" si="159"/>
        <v>0</v>
      </c>
      <c r="BD299" s="186">
        <f t="shared" si="160"/>
        <v>0</v>
      </c>
      <c r="BE299" s="186">
        <f t="shared" si="137"/>
        <v>0</v>
      </c>
      <c r="BF299" s="186">
        <f t="shared" si="138"/>
        <v>0</v>
      </c>
      <c r="BG299" s="186">
        <f t="shared" si="139"/>
        <v>0</v>
      </c>
      <c r="BH299" s="186">
        <f t="shared" si="140"/>
        <v>0</v>
      </c>
      <c r="BI299" s="97"/>
      <c r="BJ299" s="186">
        <f t="shared" si="141"/>
        <v>0</v>
      </c>
      <c r="BK299" s="186" t="str">
        <f t="shared" si="142"/>
        <v/>
      </c>
      <c r="BL299" s="186" t="str">
        <f t="shared" si="143"/>
        <v/>
      </c>
      <c r="BM299" s="186" t="str">
        <f t="shared" si="144"/>
        <v/>
      </c>
      <c r="BN299" s="186" t="str">
        <f t="shared" si="145"/>
        <v/>
      </c>
      <c r="BO299" s="186" t="str">
        <f t="shared" si="146"/>
        <v/>
      </c>
      <c r="BP299" s="186" t="str">
        <f t="shared" si="147"/>
        <v/>
      </c>
      <c r="BQ299" s="97"/>
      <c r="BR299" s="186">
        <f t="shared" si="148"/>
        <v>3504.9942499999997</v>
      </c>
      <c r="BS299" s="186">
        <f t="shared" si="149"/>
        <v>0</v>
      </c>
      <c r="BT299" s="222">
        <f t="shared" si="150"/>
        <v>0</v>
      </c>
      <c r="BU299" s="222">
        <f t="shared" si="151"/>
        <v>0</v>
      </c>
      <c r="BV299" s="222">
        <f t="shared" si="152"/>
        <v>0</v>
      </c>
      <c r="BW299" s="222">
        <f t="shared" si="153"/>
        <v>0</v>
      </c>
      <c r="BX299" s="222">
        <f t="shared" si="154"/>
        <v>0</v>
      </c>
      <c r="BY299" s="106"/>
      <c r="BZ299" s="197">
        <f>IF(SUMIF('Input| Projects'!$AS$8:$CP$8,"Dx",'Input| Projects'!$AS299:$CP299)=0,"",SUMIF('Input| Projects'!$AS$8:$CP$8,"Dx",'Input| Projects'!$AS299:$CP299))</f>
        <v>5.6021920720697331E-2</v>
      </c>
      <c r="CA299" s="197">
        <f>IF(SUMIF('Input| Projects'!$AS$8:$CP$8,"Tx",'Input| Projects'!$AS299:$CP299)=0,"",SUMIF('Input| Projects'!$AS$8:$CP$8,"Tx",'Input| Projects'!$AS299:$CP299))</f>
        <v>0.94397807927930266</v>
      </c>
      <c r="CB299" s="150" t="str">
        <f t="shared" si="161"/>
        <v/>
      </c>
    </row>
    <row r="300" spans="2:80" x14ac:dyDescent="0.2">
      <c r="B300" s="201">
        <f>IFERROR('Input| Projects'!B300,"")</f>
        <v>291</v>
      </c>
      <c r="C300" s="42" t="str">
        <f>IFERROR(IF('Input| Projects'!C300="","",'Input| Projects'!C300),"")</f>
        <v>Replace 33kV Sealing Ends</v>
      </c>
      <c r="D300" s="42" t="str">
        <f>IFERROR(IF('Input| Projects'!D300="","",'Input| Projects'!D300),"")</f>
        <v>REP_05.02.30</v>
      </c>
      <c r="E300" s="104"/>
      <c r="F300" s="190">
        <f>IFERROR('Input| Projects'!I300*'Input| Escalations'!$K$19,"")</f>
        <v>38.180620000000005</v>
      </c>
      <c r="G300" s="190">
        <f>IFERROR('Input| Projects'!J300*'Input| Escalations'!$K$19,"")</f>
        <v>0</v>
      </c>
      <c r="H300" s="190">
        <f>IFERROR('Input| Projects'!K300*'Input| Escalations'!$K$19,"")</f>
        <v>0</v>
      </c>
      <c r="I300" s="190">
        <f>IFERROR('Input| Projects'!L300*'Input| Escalations'!$K$19,"")</f>
        <v>0</v>
      </c>
      <c r="J300" s="190">
        <f>IFERROR('Input| Projects'!M300*'Input| Escalations'!$K$19,"")</f>
        <v>0</v>
      </c>
      <c r="K300" s="190">
        <f>IFERROR('Input| Projects'!N300*'Input| Escalations'!$K$19,"")</f>
        <v>0</v>
      </c>
      <c r="L300" s="190">
        <f>IFERROR('Input| Projects'!O300*'Input| Escalations'!$K$19,"")</f>
        <v>0</v>
      </c>
      <c r="M300" s="150" t="str">
        <f>IF(ABS(SUM(F300:L300)-(SUM('Input| Projects'!I300:O300)*'Input| Escalations'!$K$19))&lt;0.0000001,"",1)</f>
        <v/>
      </c>
      <c r="N300" s="192">
        <f>'Input| Projects'!$Y300*INDEX('Input| Escalations'!$H$33:$N$33,MATCH('Calc| Project Costs'!N$9,'Input| Escalations'!$H$23:$N$23,0))+'Input| Projects'!$Z300*INDEX('Input| Escalations'!$H$34:$N$34,MATCH('Calc| Project Costs'!N$9,'Input| Escalations'!$H$23:$N$23,0))+'Input| Projects'!$AA300*INDEX('Input| Escalations'!$H$35:$N$35,MATCH('Calc| Project Costs'!N$9,'Input| Escalations'!$H$23:$N$23,0))+1</f>
        <v>1</v>
      </c>
      <c r="O300" s="192">
        <f>'Input| Projects'!$Y300*INDEX('Input| Escalations'!$H$33:$N$33,MATCH('Calc| Project Costs'!O$9,'Input| Escalations'!$H$23:$N$23,0))+'Input| Projects'!$Z300*INDEX('Input| Escalations'!$H$34:$N$34,MATCH('Calc| Project Costs'!O$9,'Input| Escalations'!$H$23:$N$23,0))+'Input| Projects'!$AA300*INDEX('Input| Escalations'!$H$35:$N$35,MATCH('Calc| Project Costs'!O$9,'Input| Escalations'!$H$23:$N$23,0))+1</f>
        <v>1</v>
      </c>
      <c r="P300" s="192">
        <f>'Input| Projects'!$Y300*INDEX('Input| Escalations'!$H$33:$N$33,MATCH('Calc| Project Costs'!P$9,'Input| Escalations'!$H$23:$N$23,0))+'Input| Projects'!$Z300*INDEX('Input| Escalations'!$H$34:$N$34,MATCH('Calc| Project Costs'!P$9,'Input| Escalations'!$H$23:$N$23,0))+'Input| Projects'!$AA300*INDEX('Input| Escalations'!$H$35:$N$35,MATCH('Calc| Project Costs'!P$9,'Input| Escalations'!$H$23:$N$23,0))+1</f>
        <v>1</v>
      </c>
      <c r="Q300" s="192">
        <f>'Input| Projects'!$Y300*INDEX('Input| Escalations'!$H$33:$N$33,MATCH('Calc| Project Costs'!Q$9,'Input| Escalations'!$H$23:$N$23,0))+'Input| Projects'!$Z300*INDEX('Input| Escalations'!$H$34:$N$34,MATCH('Calc| Project Costs'!Q$9,'Input| Escalations'!$H$23:$N$23,0))+'Input| Projects'!$AA300*INDEX('Input| Escalations'!$H$35:$N$35,MATCH('Calc| Project Costs'!Q$9,'Input| Escalations'!$H$23:$N$23,0))+1</f>
        <v>1</v>
      </c>
      <c r="R300" s="192">
        <f>'Input| Projects'!$Y300*INDEX('Input| Escalations'!$H$33:$N$33,MATCH('Calc| Project Costs'!R$9,'Input| Escalations'!$H$23:$N$23,0))+'Input| Projects'!$Z300*INDEX('Input| Escalations'!$H$34:$N$34,MATCH('Calc| Project Costs'!R$9,'Input| Escalations'!$H$23:$N$23,0))+'Input| Projects'!$AA300*INDEX('Input| Escalations'!$H$35:$N$35,MATCH('Calc| Project Costs'!R$9,'Input| Escalations'!$H$23:$N$23,0))+1</f>
        <v>1</v>
      </c>
      <c r="S300" s="192">
        <f>'Input| Projects'!$Y300*INDEX('Input| Escalations'!$H$33:$N$33,MATCH('Calc| Project Costs'!S$9,'Input| Escalations'!$H$23:$N$23,0))+'Input| Projects'!$Z300*INDEX('Input| Escalations'!$H$34:$N$34,MATCH('Calc| Project Costs'!S$9,'Input| Escalations'!$H$23:$N$23,0))+'Input| Projects'!$AA300*INDEX('Input| Escalations'!$H$35:$N$35,MATCH('Calc| Project Costs'!S$9,'Input| Escalations'!$H$23:$N$23,0))+1</f>
        <v>1</v>
      </c>
      <c r="T300" s="192">
        <f>'Input| Projects'!$Y300*INDEX('Input| Escalations'!$H$33:$N$33,MATCH('Calc| Project Costs'!T$9,'Input| Escalations'!$H$23:$N$23,0))+'Input| Projects'!$Z300*INDEX('Input| Escalations'!$H$34:$N$34,MATCH('Calc| Project Costs'!T$9,'Input| Escalations'!$H$23:$N$23,0))+'Input| Projects'!$AA300*INDEX('Input| Escalations'!$H$35:$N$35,MATCH('Calc| Project Costs'!T$9,'Input| Escalations'!$H$23:$N$23,0))+1</f>
        <v>1</v>
      </c>
      <c r="U300" s="106"/>
      <c r="V300" s="186">
        <f t="shared" si="155"/>
        <v>38.180620000000005</v>
      </c>
      <c r="W300" s="186">
        <f t="shared" si="156"/>
        <v>0</v>
      </c>
      <c r="X300" s="186">
        <f t="shared" si="157"/>
        <v>0</v>
      </c>
      <c r="Y300" s="186">
        <f t="shared" si="133"/>
        <v>0</v>
      </c>
      <c r="Z300" s="186">
        <f t="shared" si="134"/>
        <v>0</v>
      </c>
      <c r="AA300" s="186">
        <f t="shared" si="135"/>
        <v>0</v>
      </c>
      <c r="AB300" s="186">
        <f t="shared" si="136"/>
        <v>0</v>
      </c>
      <c r="AC300" s="106"/>
      <c r="AD300" s="186">
        <f>'Input| Projects'!Q300*N300*'Input| Escalations'!$K$19</f>
        <v>0</v>
      </c>
      <c r="AE300" s="186">
        <f>'Input| Projects'!R300*O300*'Input| Escalations'!$K$19</f>
        <v>0</v>
      </c>
      <c r="AF300" s="186">
        <f>'Input| Projects'!S300*P300*'Input| Escalations'!$K$19</f>
        <v>0</v>
      </c>
      <c r="AG300" s="186">
        <f>'Input| Projects'!T300*Q300*'Input| Escalations'!$K$19</f>
        <v>0</v>
      </c>
      <c r="AH300" s="186">
        <f>'Input| Projects'!U300*R300*'Input| Escalations'!$K$19</f>
        <v>0</v>
      </c>
      <c r="AI300" s="186">
        <f>'Input| Projects'!V300*S300*'Input| Escalations'!$K$19</f>
        <v>0</v>
      </c>
      <c r="AJ300" s="186">
        <f>'Input| Projects'!W300*T300*'Input| Escalations'!$K$19</f>
        <v>0</v>
      </c>
      <c r="AK300" s="106"/>
      <c r="AL300" s="186">
        <f>IFERROR(IF('Input| Overheads'!$C$42="Direct costs",SUMPRODUCT(--('Input| Projects'!$AC300="Yes"),'Calc| Overheads Allocation'!C$8,'Calc| Project Costs'!V300),IF('Input| Overheads'!$C$42="Internal labour",SUMPRODUCT(--('Input| Projects'!$AC300="Yes"),'Calc| Overheads Allocation'!C$8,'Calc| Project Costs'!V300,'Input| Projects'!$Y300),IF('Input| Overheads'!$C$42="DNSP defined",SUMPRODUCT(--('Input| Projects'!$AC300="Yes"),'Calc| Overheads Allocation'!C$61,'Input| Projects'!$AF300),""))),"")</f>
        <v>18.164440000000003</v>
      </c>
      <c r="AM300" s="186">
        <f>IFERROR(IF('Input| Overheads'!$C$42="Direct costs",SUMPRODUCT(--('Input| Projects'!$AC300="Yes"),'Calc| Overheads Allocation'!D$8,'Calc| Project Costs'!W300),IF('Input| Overheads'!$C$42="Internal labour",SUMPRODUCT(--('Input| Projects'!$AC300="Yes"),'Calc| Overheads Allocation'!D$8,'Calc| Project Costs'!W300,'Input| Projects'!$Y300),IF('Input| Overheads'!$C$42="DNSP defined",SUMPRODUCT(--('Input| Projects'!$AC300="Yes"),'Calc| Overheads Allocation'!D$61,'Input| Projects'!$AF300),""))),"")</f>
        <v>0</v>
      </c>
      <c r="AN300" s="186">
        <f>IFERROR(IF('Input| Overheads'!$C$42="Direct costs",SUMPRODUCT(--('Input| Projects'!$AC300="Yes"),'Calc| Overheads Allocation'!E$8,'Calc| Project Costs'!X300),IF('Input| Overheads'!$C$42="Internal labour",SUMPRODUCT(--('Input| Projects'!$AC300="Yes"),'Calc| Overheads Allocation'!E$8,'Calc| Project Costs'!X300,'Input| Projects'!$Y300),IF('Input| Overheads'!$C$42="DNSP defined",SUMPRODUCT(--('Input| Projects'!$AC300="Yes"),'Calc| Overheads Allocation'!E$61,'Input| Projects'!$AF300),""))),"")</f>
        <v>0</v>
      </c>
      <c r="AO300" s="186">
        <f>IFERROR(IF('Input| Overheads'!$C$42="Direct costs",SUMPRODUCT(--('Input| Projects'!$AC300="Yes"),'Calc| Overheads Allocation'!F$8,'Calc| Project Costs'!Y300),IF('Input| Overheads'!$C$42="Internal labour",SUMPRODUCT(--('Input| Projects'!$AC300="Yes"),'Calc| Overheads Allocation'!F$8,'Calc| Project Costs'!Y300,'Input| Projects'!$Y300),IF('Input| Overheads'!$C$42="DNSP defined",SUMPRODUCT(--('Input| Projects'!$AC300="Yes"),'Calc| Overheads Allocation'!F$61,'Input| Projects'!$AF300),""))),"")</f>
        <v>0</v>
      </c>
      <c r="AP300" s="186">
        <f>IFERROR(IF('Input| Overheads'!$C$42="Direct costs",SUMPRODUCT(--('Input| Projects'!$AC300="Yes"),'Calc| Overheads Allocation'!G$8,'Calc| Project Costs'!Z300),IF('Input| Overheads'!$C$42="Internal labour",SUMPRODUCT(--('Input| Projects'!$AC300="Yes"),'Calc| Overheads Allocation'!G$8,'Calc| Project Costs'!Z300,'Input| Projects'!$Y300),IF('Input| Overheads'!$C$42="DNSP defined",SUMPRODUCT(--('Input| Projects'!$AC300="Yes"),'Calc| Overheads Allocation'!G$61,'Input| Projects'!$AF300),""))),"")</f>
        <v>0</v>
      </c>
      <c r="AQ300" s="186">
        <f>IFERROR(IF('Input| Overheads'!$C$42="Direct costs",SUMPRODUCT(--('Input| Projects'!$AC300="Yes"),'Calc| Overheads Allocation'!H$8,'Calc| Project Costs'!AA300),IF('Input| Overheads'!$C$42="Internal labour",SUMPRODUCT(--('Input| Projects'!$AC300="Yes"),'Calc| Overheads Allocation'!H$8,'Calc| Project Costs'!AA300,'Input| Projects'!$Y300),IF('Input| Overheads'!$C$42="DNSP defined",SUMPRODUCT(--('Input| Projects'!$AC300="Yes"),'Calc| Overheads Allocation'!H$61,'Input| Projects'!$AF300),""))),"")</f>
        <v>0</v>
      </c>
      <c r="AR300" s="186">
        <f>IFERROR(IF('Input| Overheads'!$C$42="Direct costs",SUMPRODUCT(--('Input| Projects'!$AC300="Yes"),'Calc| Overheads Allocation'!I$8,'Calc| Project Costs'!AB300),IF('Input| Overheads'!$C$42="Internal labour",SUMPRODUCT(--('Input| Projects'!$AC300="Yes"),'Calc| Overheads Allocation'!I$8,'Calc| Project Costs'!AB300,'Input| Projects'!$Y300),IF('Input| Overheads'!$C$42="DNSP defined",SUMPRODUCT(--('Input| Projects'!$AC300="Yes"),'Calc| Overheads Allocation'!I$61,'Input| Projects'!$AF300),""))),"")</f>
        <v>0</v>
      </c>
      <c r="AS300" s="106"/>
      <c r="AT300" s="186">
        <f>IFERROR(IF('Input| Overheads'!$C$42="Direct costs",SUMPRODUCT(--('Input| Projects'!$AD300="Yes"),'Calc| Overheads Allocation'!C$9,'Calc| Project Costs'!V300),IF('Input| Overheads'!$C$42="Internal labour",SUMPRODUCT(--('Input| Projects'!$AD300="Yes"),'Calc| Overheads Allocation'!C$9,'Calc| Project Costs'!V300,'Input| Projects'!$Y300),IF('Input| Overheads'!$C$42="DNSP defined",SUMPRODUCT(--('Input| Projects'!$AD300="Yes"),'Calc| Overheads Allocation'!C$62,'Input| Projects'!$AG300),""))),"")</f>
        <v>0</v>
      </c>
      <c r="AU300" s="186">
        <f>IFERROR(IF('Input| Overheads'!$C$42="Direct costs",SUMPRODUCT(--('Input| Projects'!$AD300="Yes"),'Calc| Overheads Allocation'!D$9,'Calc| Project Costs'!W300),IF('Input| Overheads'!$C$42="Internal labour",SUMPRODUCT(--('Input| Projects'!$AD300="Yes"),'Calc| Overheads Allocation'!D$9,'Calc| Project Costs'!W300,'Input| Projects'!$Y300),IF('Input| Overheads'!$C$42="DNSP defined",SUMPRODUCT(--('Input| Projects'!$AD300="Yes"),'Calc| Overheads Allocation'!D$62,'Input| Projects'!$AG300),""))),"")</f>
        <v>0</v>
      </c>
      <c r="AV300" s="186">
        <f>IFERROR(IF('Input| Overheads'!$C$42="Direct costs",SUMPRODUCT(--('Input| Projects'!$AD300="Yes"),'Calc| Overheads Allocation'!E$9,'Calc| Project Costs'!X300),IF('Input| Overheads'!$C$42="Internal labour",SUMPRODUCT(--('Input| Projects'!$AD300="Yes"),'Calc| Overheads Allocation'!E$9,'Calc| Project Costs'!X300,'Input| Projects'!$Y300),IF('Input| Overheads'!$C$42="DNSP defined",SUMPRODUCT(--('Input| Projects'!$AD300="Yes"),'Calc| Overheads Allocation'!E$62,'Input| Projects'!$AG300),""))),"")</f>
        <v>0</v>
      </c>
      <c r="AW300" s="186">
        <f>IFERROR(IF('Input| Overheads'!$C$42="Direct costs",SUMPRODUCT(--('Input| Projects'!$AD300="Yes"),'Calc| Overheads Allocation'!F$9,'Calc| Project Costs'!Y300),IF('Input| Overheads'!$C$42="Internal labour",SUMPRODUCT(--('Input| Projects'!$AD300="Yes"),'Calc| Overheads Allocation'!F$9,'Calc| Project Costs'!Y300,'Input| Projects'!$Y300),IF('Input| Overheads'!$C$42="DNSP defined",SUMPRODUCT(--('Input| Projects'!$AD300="Yes"),'Calc| Overheads Allocation'!F$62,'Input| Projects'!$AG300),""))),"")</f>
        <v>0</v>
      </c>
      <c r="AX300" s="186">
        <f>IFERROR(IF('Input| Overheads'!$C$42="Direct costs",SUMPRODUCT(--('Input| Projects'!$AD300="Yes"),'Calc| Overheads Allocation'!G$9,'Calc| Project Costs'!Z300),IF('Input| Overheads'!$C$42="Internal labour",SUMPRODUCT(--('Input| Projects'!$AD300="Yes"),'Calc| Overheads Allocation'!G$9,'Calc| Project Costs'!Z300,'Input| Projects'!$Y300),IF('Input| Overheads'!$C$42="DNSP defined",SUMPRODUCT(--('Input| Projects'!$AD300="Yes"),'Calc| Overheads Allocation'!G$62,'Input| Projects'!$AG300),""))),"")</f>
        <v>0</v>
      </c>
      <c r="AY300" s="186">
        <f>IFERROR(IF('Input| Overheads'!$C$42="Direct costs",SUMPRODUCT(--('Input| Projects'!$AD300="Yes"),'Calc| Overheads Allocation'!H$9,'Calc| Project Costs'!AA300),IF('Input| Overheads'!$C$42="Internal labour",SUMPRODUCT(--('Input| Projects'!$AD300="Yes"),'Calc| Overheads Allocation'!H$9,'Calc| Project Costs'!AA300,'Input| Projects'!$Y300),IF('Input| Overheads'!$C$42="DNSP defined",SUMPRODUCT(--('Input| Projects'!$AD300="Yes"),'Calc| Overheads Allocation'!H$62,'Input| Projects'!$AG300),""))),"")</f>
        <v>0</v>
      </c>
      <c r="AZ300" s="186">
        <f>IFERROR(IF('Input| Overheads'!$C$42="Direct costs",SUMPRODUCT(--('Input| Projects'!$AD300="Yes"),'Calc| Overheads Allocation'!I$9,'Calc| Project Costs'!AB300),IF('Input| Overheads'!$C$42="Internal labour",SUMPRODUCT(--('Input| Projects'!$AD300="Yes"),'Calc| Overheads Allocation'!I$9,'Calc| Project Costs'!AB300,'Input| Projects'!$Y300),IF('Input| Overheads'!$C$42="DNSP defined",SUMPRODUCT(--('Input| Projects'!$AD300="Yes"),'Calc| Overheads Allocation'!I$62,'Input| Projects'!$AG300),""))),"")</f>
        <v>0</v>
      </c>
      <c r="BA300" s="106"/>
      <c r="BB300" s="186">
        <f t="shared" si="158"/>
        <v>18.164440000000003</v>
      </c>
      <c r="BC300" s="186">
        <f t="shared" si="159"/>
        <v>0</v>
      </c>
      <c r="BD300" s="186">
        <f t="shared" si="160"/>
        <v>0</v>
      </c>
      <c r="BE300" s="186">
        <f t="shared" si="137"/>
        <v>0</v>
      </c>
      <c r="BF300" s="186">
        <f t="shared" si="138"/>
        <v>0</v>
      </c>
      <c r="BG300" s="186">
        <f t="shared" si="139"/>
        <v>0</v>
      </c>
      <c r="BH300" s="186">
        <f t="shared" si="140"/>
        <v>0</v>
      </c>
      <c r="BI300" s="97"/>
      <c r="BJ300" s="186">
        <f t="shared" si="141"/>
        <v>0</v>
      </c>
      <c r="BK300" s="186" t="str">
        <f t="shared" si="142"/>
        <v/>
      </c>
      <c r="BL300" s="186" t="str">
        <f t="shared" si="143"/>
        <v/>
      </c>
      <c r="BM300" s="186" t="str">
        <f t="shared" si="144"/>
        <v/>
      </c>
      <c r="BN300" s="186" t="str">
        <f t="shared" si="145"/>
        <v/>
      </c>
      <c r="BO300" s="186" t="str">
        <f t="shared" si="146"/>
        <v/>
      </c>
      <c r="BP300" s="186" t="str">
        <f t="shared" si="147"/>
        <v/>
      </c>
      <c r="BQ300" s="97"/>
      <c r="BR300" s="186">
        <f t="shared" si="148"/>
        <v>56.345060000000004</v>
      </c>
      <c r="BS300" s="186">
        <f t="shared" si="149"/>
        <v>0</v>
      </c>
      <c r="BT300" s="222">
        <f t="shared" si="150"/>
        <v>0</v>
      </c>
      <c r="BU300" s="222">
        <f t="shared" si="151"/>
        <v>0</v>
      </c>
      <c r="BV300" s="222">
        <f t="shared" si="152"/>
        <v>0</v>
      </c>
      <c r="BW300" s="222">
        <f t="shared" si="153"/>
        <v>0</v>
      </c>
      <c r="BX300" s="222">
        <f t="shared" si="154"/>
        <v>0</v>
      </c>
      <c r="BY300" s="106"/>
      <c r="BZ300" s="197">
        <f>IF(SUMIF('Input| Projects'!$AS$8:$CP$8,"Dx",'Input| Projects'!$AS300:$CP300)=0,"",SUMIF('Input| Projects'!$AS$8:$CP$8,"Dx",'Input| Projects'!$AS300:$CP300))</f>
        <v>0.33241352480590136</v>
      </c>
      <c r="CA300" s="197">
        <f>IF(SUMIF('Input| Projects'!$AS$8:$CP$8,"Tx",'Input| Projects'!$AS300:$CP300)=0,"",SUMIF('Input| Projects'!$AS$8:$CP$8,"Tx",'Input| Projects'!$AS300:$CP300))</f>
        <v>0.66758647519409864</v>
      </c>
      <c r="CB300" s="150" t="str">
        <f t="shared" si="161"/>
        <v/>
      </c>
    </row>
    <row r="301" spans="2:80" x14ac:dyDescent="0.2">
      <c r="B301" s="201">
        <f>IFERROR('Input| Projects'!B301,"")</f>
        <v>292</v>
      </c>
      <c r="C301" s="42" t="str">
        <f>IFERROR(IF('Input| Projects'!C301="","",'Input| Projects'!C301),"")</f>
        <v>REP TMOH REACTIVE REPLACEMENT</v>
      </c>
      <c r="D301" s="42" t="str">
        <f>IFERROR(IF('Input| Projects'!D301="","",'Input| Projects'!D301),"")</f>
        <v>REP_05.03.01</v>
      </c>
      <c r="E301" s="104"/>
      <c r="F301" s="190">
        <f>IFERROR('Input| Projects'!I301*'Input| Escalations'!$K$19,"")</f>
        <v>1072.12427</v>
      </c>
      <c r="G301" s="190">
        <f>IFERROR('Input| Projects'!J301*'Input| Escalations'!$K$19,"")</f>
        <v>0</v>
      </c>
      <c r="H301" s="190">
        <f>IFERROR('Input| Projects'!K301*'Input| Escalations'!$K$19,"")</f>
        <v>0</v>
      </c>
      <c r="I301" s="190">
        <f>IFERROR('Input| Projects'!L301*'Input| Escalations'!$K$19,"")</f>
        <v>0</v>
      </c>
      <c r="J301" s="190">
        <f>IFERROR('Input| Projects'!M301*'Input| Escalations'!$K$19,"")</f>
        <v>0</v>
      </c>
      <c r="K301" s="190">
        <f>IFERROR('Input| Projects'!N301*'Input| Escalations'!$K$19,"")</f>
        <v>0</v>
      </c>
      <c r="L301" s="190">
        <f>IFERROR('Input| Projects'!O301*'Input| Escalations'!$K$19,"")</f>
        <v>0</v>
      </c>
      <c r="M301" s="150" t="str">
        <f>IF(ABS(SUM(F301:L301)-(SUM('Input| Projects'!I301:O301)*'Input| Escalations'!$K$19))&lt;0.0000001,"",1)</f>
        <v/>
      </c>
      <c r="N301" s="192">
        <f>'Input| Projects'!$Y301*INDEX('Input| Escalations'!$H$33:$N$33,MATCH('Calc| Project Costs'!N$9,'Input| Escalations'!$H$23:$N$23,0))+'Input| Projects'!$Z301*INDEX('Input| Escalations'!$H$34:$N$34,MATCH('Calc| Project Costs'!N$9,'Input| Escalations'!$H$23:$N$23,0))+'Input| Projects'!$AA301*INDEX('Input| Escalations'!$H$35:$N$35,MATCH('Calc| Project Costs'!N$9,'Input| Escalations'!$H$23:$N$23,0))+1</f>
        <v>1</v>
      </c>
      <c r="O301" s="192">
        <f>'Input| Projects'!$Y301*INDEX('Input| Escalations'!$H$33:$N$33,MATCH('Calc| Project Costs'!O$9,'Input| Escalations'!$H$23:$N$23,0))+'Input| Projects'!$Z301*INDEX('Input| Escalations'!$H$34:$N$34,MATCH('Calc| Project Costs'!O$9,'Input| Escalations'!$H$23:$N$23,0))+'Input| Projects'!$AA301*INDEX('Input| Escalations'!$H$35:$N$35,MATCH('Calc| Project Costs'!O$9,'Input| Escalations'!$H$23:$N$23,0))+1</f>
        <v>1</v>
      </c>
      <c r="P301" s="192">
        <f>'Input| Projects'!$Y301*INDEX('Input| Escalations'!$H$33:$N$33,MATCH('Calc| Project Costs'!P$9,'Input| Escalations'!$H$23:$N$23,0))+'Input| Projects'!$Z301*INDEX('Input| Escalations'!$H$34:$N$34,MATCH('Calc| Project Costs'!P$9,'Input| Escalations'!$H$23:$N$23,0))+'Input| Projects'!$AA301*INDEX('Input| Escalations'!$H$35:$N$35,MATCH('Calc| Project Costs'!P$9,'Input| Escalations'!$H$23:$N$23,0))+1</f>
        <v>1</v>
      </c>
      <c r="Q301" s="192">
        <f>'Input| Projects'!$Y301*INDEX('Input| Escalations'!$H$33:$N$33,MATCH('Calc| Project Costs'!Q$9,'Input| Escalations'!$H$23:$N$23,0))+'Input| Projects'!$Z301*INDEX('Input| Escalations'!$H$34:$N$34,MATCH('Calc| Project Costs'!Q$9,'Input| Escalations'!$H$23:$N$23,0))+'Input| Projects'!$AA301*INDEX('Input| Escalations'!$H$35:$N$35,MATCH('Calc| Project Costs'!Q$9,'Input| Escalations'!$H$23:$N$23,0))+1</f>
        <v>1</v>
      </c>
      <c r="R301" s="192">
        <f>'Input| Projects'!$Y301*INDEX('Input| Escalations'!$H$33:$N$33,MATCH('Calc| Project Costs'!R$9,'Input| Escalations'!$H$23:$N$23,0))+'Input| Projects'!$Z301*INDEX('Input| Escalations'!$H$34:$N$34,MATCH('Calc| Project Costs'!R$9,'Input| Escalations'!$H$23:$N$23,0))+'Input| Projects'!$AA301*INDEX('Input| Escalations'!$H$35:$N$35,MATCH('Calc| Project Costs'!R$9,'Input| Escalations'!$H$23:$N$23,0))+1</f>
        <v>1</v>
      </c>
      <c r="S301" s="192">
        <f>'Input| Projects'!$Y301*INDEX('Input| Escalations'!$H$33:$N$33,MATCH('Calc| Project Costs'!S$9,'Input| Escalations'!$H$23:$N$23,0))+'Input| Projects'!$Z301*INDEX('Input| Escalations'!$H$34:$N$34,MATCH('Calc| Project Costs'!S$9,'Input| Escalations'!$H$23:$N$23,0))+'Input| Projects'!$AA301*INDEX('Input| Escalations'!$H$35:$N$35,MATCH('Calc| Project Costs'!S$9,'Input| Escalations'!$H$23:$N$23,0))+1</f>
        <v>1</v>
      </c>
      <c r="T301" s="192">
        <f>'Input| Projects'!$Y301*INDEX('Input| Escalations'!$H$33:$N$33,MATCH('Calc| Project Costs'!T$9,'Input| Escalations'!$H$23:$N$23,0))+'Input| Projects'!$Z301*INDEX('Input| Escalations'!$H$34:$N$34,MATCH('Calc| Project Costs'!T$9,'Input| Escalations'!$H$23:$N$23,0))+'Input| Projects'!$AA301*INDEX('Input| Escalations'!$H$35:$N$35,MATCH('Calc| Project Costs'!T$9,'Input| Escalations'!$H$23:$N$23,0))+1</f>
        <v>1</v>
      </c>
      <c r="U301" s="106"/>
      <c r="V301" s="186">
        <f t="shared" si="155"/>
        <v>1072.12427</v>
      </c>
      <c r="W301" s="186">
        <f t="shared" si="156"/>
        <v>0</v>
      </c>
      <c r="X301" s="186">
        <f t="shared" si="157"/>
        <v>0</v>
      </c>
      <c r="Y301" s="186">
        <f t="shared" si="133"/>
        <v>0</v>
      </c>
      <c r="Z301" s="186">
        <f t="shared" si="134"/>
        <v>0</v>
      </c>
      <c r="AA301" s="186">
        <f t="shared" si="135"/>
        <v>0</v>
      </c>
      <c r="AB301" s="186">
        <f t="shared" si="136"/>
        <v>0</v>
      </c>
      <c r="AC301" s="106"/>
      <c r="AD301" s="186">
        <f>'Input| Projects'!Q301*N301*'Input| Escalations'!$K$19</f>
        <v>0</v>
      </c>
      <c r="AE301" s="186">
        <f>'Input| Projects'!R301*O301*'Input| Escalations'!$K$19</f>
        <v>0</v>
      </c>
      <c r="AF301" s="186">
        <f>'Input| Projects'!S301*P301*'Input| Escalations'!$K$19</f>
        <v>0</v>
      </c>
      <c r="AG301" s="186">
        <f>'Input| Projects'!T301*Q301*'Input| Escalations'!$K$19</f>
        <v>0</v>
      </c>
      <c r="AH301" s="186">
        <f>'Input| Projects'!U301*R301*'Input| Escalations'!$K$19</f>
        <v>0</v>
      </c>
      <c r="AI301" s="186">
        <f>'Input| Projects'!V301*S301*'Input| Escalations'!$K$19</f>
        <v>0</v>
      </c>
      <c r="AJ301" s="186">
        <f>'Input| Projects'!W301*T301*'Input| Escalations'!$K$19</f>
        <v>0</v>
      </c>
      <c r="AK301" s="106"/>
      <c r="AL301" s="186">
        <f>IFERROR(IF('Input| Overheads'!$C$42="Direct costs",SUMPRODUCT(--('Input| Projects'!$AC301="Yes"),'Calc| Overheads Allocation'!C$8,'Calc| Project Costs'!V301),IF('Input| Overheads'!$C$42="Internal labour",SUMPRODUCT(--('Input| Projects'!$AC301="Yes"),'Calc| Overheads Allocation'!C$8,'Calc| Project Costs'!V301,'Input| Projects'!$Y301),IF('Input| Overheads'!$C$42="DNSP defined",SUMPRODUCT(--('Input| Projects'!$AC301="Yes"),'Calc| Overheads Allocation'!C$61,'Input| Projects'!$AF301),""))),"")</f>
        <v>567.91120999999987</v>
      </c>
      <c r="AM301" s="186">
        <f>IFERROR(IF('Input| Overheads'!$C$42="Direct costs",SUMPRODUCT(--('Input| Projects'!$AC301="Yes"),'Calc| Overheads Allocation'!D$8,'Calc| Project Costs'!W301),IF('Input| Overheads'!$C$42="Internal labour",SUMPRODUCT(--('Input| Projects'!$AC301="Yes"),'Calc| Overheads Allocation'!D$8,'Calc| Project Costs'!W301,'Input| Projects'!$Y301),IF('Input| Overheads'!$C$42="DNSP defined",SUMPRODUCT(--('Input| Projects'!$AC301="Yes"),'Calc| Overheads Allocation'!D$61,'Input| Projects'!$AF301),""))),"")</f>
        <v>0</v>
      </c>
      <c r="AN301" s="186">
        <f>IFERROR(IF('Input| Overheads'!$C$42="Direct costs",SUMPRODUCT(--('Input| Projects'!$AC301="Yes"),'Calc| Overheads Allocation'!E$8,'Calc| Project Costs'!X301),IF('Input| Overheads'!$C$42="Internal labour",SUMPRODUCT(--('Input| Projects'!$AC301="Yes"),'Calc| Overheads Allocation'!E$8,'Calc| Project Costs'!X301,'Input| Projects'!$Y301),IF('Input| Overheads'!$C$42="DNSP defined",SUMPRODUCT(--('Input| Projects'!$AC301="Yes"),'Calc| Overheads Allocation'!E$61,'Input| Projects'!$AF301),""))),"")</f>
        <v>0</v>
      </c>
      <c r="AO301" s="186">
        <f>IFERROR(IF('Input| Overheads'!$C$42="Direct costs",SUMPRODUCT(--('Input| Projects'!$AC301="Yes"),'Calc| Overheads Allocation'!F$8,'Calc| Project Costs'!Y301),IF('Input| Overheads'!$C$42="Internal labour",SUMPRODUCT(--('Input| Projects'!$AC301="Yes"),'Calc| Overheads Allocation'!F$8,'Calc| Project Costs'!Y301,'Input| Projects'!$Y301),IF('Input| Overheads'!$C$42="DNSP defined",SUMPRODUCT(--('Input| Projects'!$AC301="Yes"),'Calc| Overheads Allocation'!F$61,'Input| Projects'!$AF301),""))),"")</f>
        <v>0</v>
      </c>
      <c r="AP301" s="186">
        <f>IFERROR(IF('Input| Overheads'!$C$42="Direct costs",SUMPRODUCT(--('Input| Projects'!$AC301="Yes"),'Calc| Overheads Allocation'!G$8,'Calc| Project Costs'!Z301),IF('Input| Overheads'!$C$42="Internal labour",SUMPRODUCT(--('Input| Projects'!$AC301="Yes"),'Calc| Overheads Allocation'!G$8,'Calc| Project Costs'!Z301,'Input| Projects'!$Y301),IF('Input| Overheads'!$C$42="DNSP defined",SUMPRODUCT(--('Input| Projects'!$AC301="Yes"),'Calc| Overheads Allocation'!G$61,'Input| Projects'!$AF301),""))),"")</f>
        <v>0</v>
      </c>
      <c r="AQ301" s="186">
        <f>IFERROR(IF('Input| Overheads'!$C$42="Direct costs",SUMPRODUCT(--('Input| Projects'!$AC301="Yes"),'Calc| Overheads Allocation'!H$8,'Calc| Project Costs'!AA301),IF('Input| Overheads'!$C$42="Internal labour",SUMPRODUCT(--('Input| Projects'!$AC301="Yes"),'Calc| Overheads Allocation'!H$8,'Calc| Project Costs'!AA301,'Input| Projects'!$Y301),IF('Input| Overheads'!$C$42="DNSP defined",SUMPRODUCT(--('Input| Projects'!$AC301="Yes"),'Calc| Overheads Allocation'!H$61,'Input| Projects'!$AF301),""))),"")</f>
        <v>0</v>
      </c>
      <c r="AR301" s="186">
        <f>IFERROR(IF('Input| Overheads'!$C$42="Direct costs",SUMPRODUCT(--('Input| Projects'!$AC301="Yes"),'Calc| Overheads Allocation'!I$8,'Calc| Project Costs'!AB301),IF('Input| Overheads'!$C$42="Internal labour",SUMPRODUCT(--('Input| Projects'!$AC301="Yes"),'Calc| Overheads Allocation'!I$8,'Calc| Project Costs'!AB301,'Input| Projects'!$Y301),IF('Input| Overheads'!$C$42="DNSP defined",SUMPRODUCT(--('Input| Projects'!$AC301="Yes"),'Calc| Overheads Allocation'!I$61,'Input| Projects'!$AF301),""))),"")</f>
        <v>0</v>
      </c>
      <c r="AS301" s="106"/>
      <c r="AT301" s="186">
        <f>IFERROR(IF('Input| Overheads'!$C$42="Direct costs",SUMPRODUCT(--('Input| Projects'!$AD301="Yes"),'Calc| Overheads Allocation'!C$9,'Calc| Project Costs'!V301),IF('Input| Overheads'!$C$42="Internal labour",SUMPRODUCT(--('Input| Projects'!$AD301="Yes"),'Calc| Overheads Allocation'!C$9,'Calc| Project Costs'!V301,'Input| Projects'!$Y301),IF('Input| Overheads'!$C$42="DNSP defined",SUMPRODUCT(--('Input| Projects'!$AD301="Yes"),'Calc| Overheads Allocation'!C$62,'Input| Projects'!$AG301),""))),"")</f>
        <v>0</v>
      </c>
      <c r="AU301" s="186">
        <f>IFERROR(IF('Input| Overheads'!$C$42="Direct costs",SUMPRODUCT(--('Input| Projects'!$AD301="Yes"),'Calc| Overheads Allocation'!D$9,'Calc| Project Costs'!W301),IF('Input| Overheads'!$C$42="Internal labour",SUMPRODUCT(--('Input| Projects'!$AD301="Yes"),'Calc| Overheads Allocation'!D$9,'Calc| Project Costs'!W301,'Input| Projects'!$Y301),IF('Input| Overheads'!$C$42="DNSP defined",SUMPRODUCT(--('Input| Projects'!$AD301="Yes"),'Calc| Overheads Allocation'!D$62,'Input| Projects'!$AG301),""))),"")</f>
        <v>0</v>
      </c>
      <c r="AV301" s="186">
        <f>IFERROR(IF('Input| Overheads'!$C$42="Direct costs",SUMPRODUCT(--('Input| Projects'!$AD301="Yes"),'Calc| Overheads Allocation'!E$9,'Calc| Project Costs'!X301),IF('Input| Overheads'!$C$42="Internal labour",SUMPRODUCT(--('Input| Projects'!$AD301="Yes"),'Calc| Overheads Allocation'!E$9,'Calc| Project Costs'!X301,'Input| Projects'!$Y301),IF('Input| Overheads'!$C$42="DNSP defined",SUMPRODUCT(--('Input| Projects'!$AD301="Yes"),'Calc| Overheads Allocation'!E$62,'Input| Projects'!$AG301),""))),"")</f>
        <v>0</v>
      </c>
      <c r="AW301" s="186">
        <f>IFERROR(IF('Input| Overheads'!$C$42="Direct costs",SUMPRODUCT(--('Input| Projects'!$AD301="Yes"),'Calc| Overheads Allocation'!F$9,'Calc| Project Costs'!Y301),IF('Input| Overheads'!$C$42="Internal labour",SUMPRODUCT(--('Input| Projects'!$AD301="Yes"),'Calc| Overheads Allocation'!F$9,'Calc| Project Costs'!Y301,'Input| Projects'!$Y301),IF('Input| Overheads'!$C$42="DNSP defined",SUMPRODUCT(--('Input| Projects'!$AD301="Yes"),'Calc| Overheads Allocation'!F$62,'Input| Projects'!$AG301),""))),"")</f>
        <v>0</v>
      </c>
      <c r="AX301" s="186">
        <f>IFERROR(IF('Input| Overheads'!$C$42="Direct costs",SUMPRODUCT(--('Input| Projects'!$AD301="Yes"),'Calc| Overheads Allocation'!G$9,'Calc| Project Costs'!Z301),IF('Input| Overheads'!$C$42="Internal labour",SUMPRODUCT(--('Input| Projects'!$AD301="Yes"),'Calc| Overheads Allocation'!G$9,'Calc| Project Costs'!Z301,'Input| Projects'!$Y301),IF('Input| Overheads'!$C$42="DNSP defined",SUMPRODUCT(--('Input| Projects'!$AD301="Yes"),'Calc| Overheads Allocation'!G$62,'Input| Projects'!$AG301),""))),"")</f>
        <v>0</v>
      </c>
      <c r="AY301" s="186">
        <f>IFERROR(IF('Input| Overheads'!$C$42="Direct costs",SUMPRODUCT(--('Input| Projects'!$AD301="Yes"),'Calc| Overheads Allocation'!H$9,'Calc| Project Costs'!AA301),IF('Input| Overheads'!$C$42="Internal labour",SUMPRODUCT(--('Input| Projects'!$AD301="Yes"),'Calc| Overheads Allocation'!H$9,'Calc| Project Costs'!AA301,'Input| Projects'!$Y301),IF('Input| Overheads'!$C$42="DNSP defined",SUMPRODUCT(--('Input| Projects'!$AD301="Yes"),'Calc| Overheads Allocation'!H$62,'Input| Projects'!$AG301),""))),"")</f>
        <v>0</v>
      </c>
      <c r="AZ301" s="186">
        <f>IFERROR(IF('Input| Overheads'!$C$42="Direct costs",SUMPRODUCT(--('Input| Projects'!$AD301="Yes"),'Calc| Overheads Allocation'!I$9,'Calc| Project Costs'!AB301),IF('Input| Overheads'!$C$42="Internal labour",SUMPRODUCT(--('Input| Projects'!$AD301="Yes"),'Calc| Overheads Allocation'!I$9,'Calc| Project Costs'!AB301,'Input| Projects'!$Y301),IF('Input| Overheads'!$C$42="DNSP defined",SUMPRODUCT(--('Input| Projects'!$AD301="Yes"),'Calc| Overheads Allocation'!I$62,'Input| Projects'!$AG301),""))),"")</f>
        <v>0</v>
      </c>
      <c r="BA301" s="106"/>
      <c r="BB301" s="186">
        <f t="shared" si="158"/>
        <v>567.91120999999987</v>
      </c>
      <c r="BC301" s="186">
        <f t="shared" si="159"/>
        <v>0</v>
      </c>
      <c r="BD301" s="186">
        <f t="shared" si="160"/>
        <v>0</v>
      </c>
      <c r="BE301" s="186">
        <f t="shared" si="137"/>
        <v>0</v>
      </c>
      <c r="BF301" s="186">
        <f t="shared" si="138"/>
        <v>0</v>
      </c>
      <c r="BG301" s="186">
        <f t="shared" si="139"/>
        <v>0</v>
      </c>
      <c r="BH301" s="186">
        <f t="shared" si="140"/>
        <v>0</v>
      </c>
      <c r="BI301" s="97"/>
      <c r="BJ301" s="186">
        <f t="shared" si="141"/>
        <v>0</v>
      </c>
      <c r="BK301" s="186" t="str">
        <f t="shared" si="142"/>
        <v/>
      </c>
      <c r="BL301" s="186" t="str">
        <f t="shared" si="143"/>
        <v/>
      </c>
      <c r="BM301" s="186" t="str">
        <f t="shared" si="144"/>
        <v/>
      </c>
      <c r="BN301" s="186" t="str">
        <f t="shared" si="145"/>
        <v/>
      </c>
      <c r="BO301" s="186" t="str">
        <f t="shared" si="146"/>
        <v/>
      </c>
      <c r="BP301" s="186" t="str">
        <f t="shared" si="147"/>
        <v/>
      </c>
      <c r="BQ301" s="97"/>
      <c r="BR301" s="186">
        <f t="shared" si="148"/>
        <v>1640.03548</v>
      </c>
      <c r="BS301" s="186">
        <f t="shared" si="149"/>
        <v>0</v>
      </c>
      <c r="BT301" s="222">
        <f t="shared" si="150"/>
        <v>0</v>
      </c>
      <c r="BU301" s="222">
        <f t="shared" si="151"/>
        <v>0</v>
      </c>
      <c r="BV301" s="222">
        <f t="shared" si="152"/>
        <v>0</v>
      </c>
      <c r="BW301" s="222">
        <f t="shared" si="153"/>
        <v>0</v>
      </c>
      <c r="BX301" s="222">
        <f t="shared" si="154"/>
        <v>0</v>
      </c>
      <c r="BY301" s="106"/>
      <c r="BZ301" s="197">
        <f>IF(SUMIF('Input| Projects'!$AS$8:$CP$8,"Dx",'Input| Projects'!$AS301:$CP301)=0,"",SUMIF('Input| Projects'!$AS$8:$CP$8,"Dx",'Input| Projects'!$AS301:$CP301))</f>
        <v>0.83727539845662358</v>
      </c>
      <c r="CA301" s="197">
        <f>IF(SUMIF('Input| Projects'!$AS$8:$CP$8,"Tx",'Input| Projects'!$AS301:$CP301)=0,"",SUMIF('Input| Projects'!$AS$8:$CP$8,"Tx",'Input| Projects'!$AS301:$CP301))</f>
        <v>0.16272460154337637</v>
      </c>
      <c r="CB301" s="150" t="str">
        <f t="shared" si="161"/>
        <v/>
      </c>
    </row>
    <row r="302" spans="2:80" x14ac:dyDescent="0.2">
      <c r="B302" s="201">
        <f>IFERROR('Input| Projects'!B302,"")</f>
        <v>293</v>
      </c>
      <c r="C302" s="42" t="str">
        <f>IFERROR(IF('Input| Projects'!C302="","",'Input| Projects'!C302),"")</f>
        <v>Distribution Easements</v>
      </c>
      <c r="D302" s="42" t="str">
        <f>IFERROR(IF('Input| Projects'!D302="","",'Input| Projects'!D302),"")</f>
        <v>SUPP_44.01.012</v>
      </c>
      <c r="E302" s="104"/>
      <c r="F302" s="190">
        <f>IFERROR('Input| Projects'!I302*'Input| Escalations'!$K$19,"")</f>
        <v>400.42399</v>
      </c>
      <c r="G302" s="190">
        <f>IFERROR('Input| Projects'!J302*'Input| Escalations'!$K$19,"")</f>
        <v>0</v>
      </c>
      <c r="H302" s="190">
        <f>IFERROR('Input| Projects'!K302*'Input| Escalations'!$K$19,"")</f>
        <v>0</v>
      </c>
      <c r="I302" s="190">
        <f>IFERROR('Input| Projects'!L302*'Input| Escalations'!$K$19,"")</f>
        <v>0</v>
      </c>
      <c r="J302" s="190">
        <f>IFERROR('Input| Projects'!M302*'Input| Escalations'!$K$19,"")</f>
        <v>0</v>
      </c>
      <c r="K302" s="190">
        <f>IFERROR('Input| Projects'!N302*'Input| Escalations'!$K$19,"")</f>
        <v>0</v>
      </c>
      <c r="L302" s="190">
        <f>IFERROR('Input| Projects'!O302*'Input| Escalations'!$K$19,"")</f>
        <v>0</v>
      </c>
      <c r="M302" s="150" t="str">
        <f>IF(ABS(SUM(F302:L302)-(SUM('Input| Projects'!I302:O302)*'Input| Escalations'!$K$19))&lt;0.0000001,"",1)</f>
        <v/>
      </c>
      <c r="N302" s="192">
        <f>'Input| Projects'!$Y302*INDEX('Input| Escalations'!$H$33:$N$33,MATCH('Calc| Project Costs'!N$9,'Input| Escalations'!$H$23:$N$23,0))+'Input| Projects'!$Z302*INDEX('Input| Escalations'!$H$34:$N$34,MATCH('Calc| Project Costs'!N$9,'Input| Escalations'!$H$23:$N$23,0))+'Input| Projects'!$AA302*INDEX('Input| Escalations'!$H$35:$N$35,MATCH('Calc| Project Costs'!N$9,'Input| Escalations'!$H$23:$N$23,0))+1</f>
        <v>1</v>
      </c>
      <c r="O302" s="192">
        <f>'Input| Projects'!$Y302*INDEX('Input| Escalations'!$H$33:$N$33,MATCH('Calc| Project Costs'!O$9,'Input| Escalations'!$H$23:$N$23,0))+'Input| Projects'!$Z302*INDEX('Input| Escalations'!$H$34:$N$34,MATCH('Calc| Project Costs'!O$9,'Input| Escalations'!$H$23:$N$23,0))+'Input| Projects'!$AA302*INDEX('Input| Escalations'!$H$35:$N$35,MATCH('Calc| Project Costs'!O$9,'Input| Escalations'!$H$23:$N$23,0))+1</f>
        <v>1</v>
      </c>
      <c r="P302" s="192">
        <f>'Input| Projects'!$Y302*INDEX('Input| Escalations'!$H$33:$N$33,MATCH('Calc| Project Costs'!P$9,'Input| Escalations'!$H$23:$N$23,0))+'Input| Projects'!$Z302*INDEX('Input| Escalations'!$H$34:$N$34,MATCH('Calc| Project Costs'!P$9,'Input| Escalations'!$H$23:$N$23,0))+'Input| Projects'!$AA302*INDEX('Input| Escalations'!$H$35:$N$35,MATCH('Calc| Project Costs'!P$9,'Input| Escalations'!$H$23:$N$23,0))+1</f>
        <v>1</v>
      </c>
      <c r="Q302" s="192">
        <f>'Input| Projects'!$Y302*INDEX('Input| Escalations'!$H$33:$N$33,MATCH('Calc| Project Costs'!Q$9,'Input| Escalations'!$H$23:$N$23,0))+'Input| Projects'!$Z302*INDEX('Input| Escalations'!$H$34:$N$34,MATCH('Calc| Project Costs'!Q$9,'Input| Escalations'!$H$23:$N$23,0))+'Input| Projects'!$AA302*INDEX('Input| Escalations'!$H$35:$N$35,MATCH('Calc| Project Costs'!Q$9,'Input| Escalations'!$H$23:$N$23,0))+1</f>
        <v>1</v>
      </c>
      <c r="R302" s="192">
        <f>'Input| Projects'!$Y302*INDEX('Input| Escalations'!$H$33:$N$33,MATCH('Calc| Project Costs'!R$9,'Input| Escalations'!$H$23:$N$23,0))+'Input| Projects'!$Z302*INDEX('Input| Escalations'!$H$34:$N$34,MATCH('Calc| Project Costs'!R$9,'Input| Escalations'!$H$23:$N$23,0))+'Input| Projects'!$AA302*INDEX('Input| Escalations'!$H$35:$N$35,MATCH('Calc| Project Costs'!R$9,'Input| Escalations'!$H$23:$N$23,0))+1</f>
        <v>1</v>
      </c>
      <c r="S302" s="192">
        <f>'Input| Projects'!$Y302*INDEX('Input| Escalations'!$H$33:$N$33,MATCH('Calc| Project Costs'!S$9,'Input| Escalations'!$H$23:$N$23,0))+'Input| Projects'!$Z302*INDEX('Input| Escalations'!$H$34:$N$34,MATCH('Calc| Project Costs'!S$9,'Input| Escalations'!$H$23:$N$23,0))+'Input| Projects'!$AA302*INDEX('Input| Escalations'!$H$35:$N$35,MATCH('Calc| Project Costs'!S$9,'Input| Escalations'!$H$23:$N$23,0))+1</f>
        <v>1</v>
      </c>
      <c r="T302" s="192">
        <f>'Input| Projects'!$Y302*INDEX('Input| Escalations'!$H$33:$N$33,MATCH('Calc| Project Costs'!T$9,'Input| Escalations'!$H$23:$N$23,0))+'Input| Projects'!$Z302*INDEX('Input| Escalations'!$H$34:$N$34,MATCH('Calc| Project Costs'!T$9,'Input| Escalations'!$H$23:$N$23,0))+'Input| Projects'!$AA302*INDEX('Input| Escalations'!$H$35:$N$35,MATCH('Calc| Project Costs'!T$9,'Input| Escalations'!$H$23:$N$23,0))+1</f>
        <v>1</v>
      </c>
      <c r="U302" s="106"/>
      <c r="V302" s="186">
        <f t="shared" si="155"/>
        <v>400.42399</v>
      </c>
      <c r="W302" s="186">
        <f t="shared" si="156"/>
        <v>0</v>
      </c>
      <c r="X302" s="186">
        <f t="shared" si="157"/>
        <v>0</v>
      </c>
      <c r="Y302" s="186">
        <f t="shared" si="133"/>
        <v>0</v>
      </c>
      <c r="Z302" s="186">
        <f t="shared" si="134"/>
        <v>0</v>
      </c>
      <c r="AA302" s="186">
        <f t="shared" si="135"/>
        <v>0</v>
      </c>
      <c r="AB302" s="186">
        <f t="shared" si="136"/>
        <v>0</v>
      </c>
      <c r="AC302" s="106"/>
      <c r="AD302" s="186">
        <f>'Input| Projects'!Q302*N302*'Input| Escalations'!$K$19</f>
        <v>0</v>
      </c>
      <c r="AE302" s="186">
        <f>'Input| Projects'!R302*O302*'Input| Escalations'!$K$19</f>
        <v>0</v>
      </c>
      <c r="AF302" s="186">
        <f>'Input| Projects'!S302*P302*'Input| Escalations'!$K$19</f>
        <v>0</v>
      </c>
      <c r="AG302" s="186">
        <f>'Input| Projects'!T302*Q302*'Input| Escalations'!$K$19</f>
        <v>0</v>
      </c>
      <c r="AH302" s="186">
        <f>'Input| Projects'!U302*R302*'Input| Escalations'!$K$19</f>
        <v>0</v>
      </c>
      <c r="AI302" s="186">
        <f>'Input| Projects'!V302*S302*'Input| Escalations'!$K$19</f>
        <v>0</v>
      </c>
      <c r="AJ302" s="186">
        <f>'Input| Projects'!W302*T302*'Input| Escalations'!$K$19</f>
        <v>0</v>
      </c>
      <c r="AK302" s="106"/>
      <c r="AL302" s="186">
        <f>IFERROR(IF('Input| Overheads'!$C$42="Direct costs",SUMPRODUCT(--('Input| Projects'!$AC302="Yes"),'Calc| Overheads Allocation'!C$8,'Calc| Project Costs'!V302),IF('Input| Overheads'!$C$42="Internal labour",SUMPRODUCT(--('Input| Projects'!$AC302="Yes"),'Calc| Overheads Allocation'!C$8,'Calc| Project Costs'!V302,'Input| Projects'!$Y302),IF('Input| Overheads'!$C$42="DNSP defined",SUMPRODUCT(--('Input| Projects'!$AC302="Yes"),'Calc| Overheads Allocation'!C$61,'Input| Projects'!$AF302),""))),"")</f>
        <v>36.266849999999998</v>
      </c>
      <c r="AM302" s="186">
        <f>IFERROR(IF('Input| Overheads'!$C$42="Direct costs",SUMPRODUCT(--('Input| Projects'!$AC302="Yes"),'Calc| Overheads Allocation'!D$8,'Calc| Project Costs'!W302),IF('Input| Overheads'!$C$42="Internal labour",SUMPRODUCT(--('Input| Projects'!$AC302="Yes"),'Calc| Overheads Allocation'!D$8,'Calc| Project Costs'!W302,'Input| Projects'!$Y302),IF('Input| Overheads'!$C$42="DNSP defined",SUMPRODUCT(--('Input| Projects'!$AC302="Yes"),'Calc| Overheads Allocation'!D$61,'Input| Projects'!$AF302),""))),"")</f>
        <v>0</v>
      </c>
      <c r="AN302" s="186">
        <f>IFERROR(IF('Input| Overheads'!$C$42="Direct costs",SUMPRODUCT(--('Input| Projects'!$AC302="Yes"),'Calc| Overheads Allocation'!E$8,'Calc| Project Costs'!X302),IF('Input| Overheads'!$C$42="Internal labour",SUMPRODUCT(--('Input| Projects'!$AC302="Yes"),'Calc| Overheads Allocation'!E$8,'Calc| Project Costs'!X302,'Input| Projects'!$Y302),IF('Input| Overheads'!$C$42="DNSP defined",SUMPRODUCT(--('Input| Projects'!$AC302="Yes"),'Calc| Overheads Allocation'!E$61,'Input| Projects'!$AF302),""))),"")</f>
        <v>0</v>
      </c>
      <c r="AO302" s="186">
        <f>IFERROR(IF('Input| Overheads'!$C$42="Direct costs",SUMPRODUCT(--('Input| Projects'!$AC302="Yes"),'Calc| Overheads Allocation'!F$8,'Calc| Project Costs'!Y302),IF('Input| Overheads'!$C$42="Internal labour",SUMPRODUCT(--('Input| Projects'!$AC302="Yes"),'Calc| Overheads Allocation'!F$8,'Calc| Project Costs'!Y302,'Input| Projects'!$Y302),IF('Input| Overheads'!$C$42="DNSP defined",SUMPRODUCT(--('Input| Projects'!$AC302="Yes"),'Calc| Overheads Allocation'!F$61,'Input| Projects'!$AF302),""))),"")</f>
        <v>0</v>
      </c>
      <c r="AP302" s="186">
        <f>IFERROR(IF('Input| Overheads'!$C$42="Direct costs",SUMPRODUCT(--('Input| Projects'!$AC302="Yes"),'Calc| Overheads Allocation'!G$8,'Calc| Project Costs'!Z302),IF('Input| Overheads'!$C$42="Internal labour",SUMPRODUCT(--('Input| Projects'!$AC302="Yes"),'Calc| Overheads Allocation'!G$8,'Calc| Project Costs'!Z302,'Input| Projects'!$Y302),IF('Input| Overheads'!$C$42="DNSP defined",SUMPRODUCT(--('Input| Projects'!$AC302="Yes"),'Calc| Overheads Allocation'!G$61,'Input| Projects'!$AF302),""))),"")</f>
        <v>0</v>
      </c>
      <c r="AQ302" s="186">
        <f>IFERROR(IF('Input| Overheads'!$C$42="Direct costs",SUMPRODUCT(--('Input| Projects'!$AC302="Yes"),'Calc| Overheads Allocation'!H$8,'Calc| Project Costs'!AA302),IF('Input| Overheads'!$C$42="Internal labour",SUMPRODUCT(--('Input| Projects'!$AC302="Yes"),'Calc| Overheads Allocation'!H$8,'Calc| Project Costs'!AA302,'Input| Projects'!$Y302),IF('Input| Overheads'!$C$42="DNSP defined",SUMPRODUCT(--('Input| Projects'!$AC302="Yes"),'Calc| Overheads Allocation'!H$61,'Input| Projects'!$AF302),""))),"")</f>
        <v>0</v>
      </c>
      <c r="AR302" s="186">
        <f>IFERROR(IF('Input| Overheads'!$C$42="Direct costs",SUMPRODUCT(--('Input| Projects'!$AC302="Yes"),'Calc| Overheads Allocation'!I$8,'Calc| Project Costs'!AB302),IF('Input| Overheads'!$C$42="Internal labour",SUMPRODUCT(--('Input| Projects'!$AC302="Yes"),'Calc| Overheads Allocation'!I$8,'Calc| Project Costs'!AB302,'Input| Projects'!$Y302),IF('Input| Overheads'!$C$42="DNSP defined",SUMPRODUCT(--('Input| Projects'!$AC302="Yes"),'Calc| Overheads Allocation'!I$61,'Input| Projects'!$AF302),""))),"")</f>
        <v>0</v>
      </c>
      <c r="AS302" s="106"/>
      <c r="AT302" s="186">
        <f>IFERROR(IF('Input| Overheads'!$C$42="Direct costs",SUMPRODUCT(--('Input| Projects'!$AD302="Yes"),'Calc| Overheads Allocation'!C$9,'Calc| Project Costs'!V302),IF('Input| Overheads'!$C$42="Internal labour",SUMPRODUCT(--('Input| Projects'!$AD302="Yes"),'Calc| Overheads Allocation'!C$9,'Calc| Project Costs'!V302,'Input| Projects'!$Y302),IF('Input| Overheads'!$C$42="DNSP defined",SUMPRODUCT(--('Input| Projects'!$AD302="Yes"),'Calc| Overheads Allocation'!C$62,'Input| Projects'!$AG302),""))),"")</f>
        <v>0</v>
      </c>
      <c r="AU302" s="186">
        <f>IFERROR(IF('Input| Overheads'!$C$42="Direct costs",SUMPRODUCT(--('Input| Projects'!$AD302="Yes"),'Calc| Overheads Allocation'!D$9,'Calc| Project Costs'!W302),IF('Input| Overheads'!$C$42="Internal labour",SUMPRODUCT(--('Input| Projects'!$AD302="Yes"),'Calc| Overheads Allocation'!D$9,'Calc| Project Costs'!W302,'Input| Projects'!$Y302),IF('Input| Overheads'!$C$42="DNSP defined",SUMPRODUCT(--('Input| Projects'!$AD302="Yes"),'Calc| Overheads Allocation'!D$62,'Input| Projects'!$AG302),""))),"")</f>
        <v>0</v>
      </c>
      <c r="AV302" s="186">
        <f>IFERROR(IF('Input| Overheads'!$C$42="Direct costs",SUMPRODUCT(--('Input| Projects'!$AD302="Yes"),'Calc| Overheads Allocation'!E$9,'Calc| Project Costs'!X302),IF('Input| Overheads'!$C$42="Internal labour",SUMPRODUCT(--('Input| Projects'!$AD302="Yes"),'Calc| Overheads Allocation'!E$9,'Calc| Project Costs'!X302,'Input| Projects'!$Y302),IF('Input| Overheads'!$C$42="DNSP defined",SUMPRODUCT(--('Input| Projects'!$AD302="Yes"),'Calc| Overheads Allocation'!E$62,'Input| Projects'!$AG302),""))),"")</f>
        <v>0</v>
      </c>
      <c r="AW302" s="186">
        <f>IFERROR(IF('Input| Overheads'!$C$42="Direct costs",SUMPRODUCT(--('Input| Projects'!$AD302="Yes"),'Calc| Overheads Allocation'!F$9,'Calc| Project Costs'!Y302),IF('Input| Overheads'!$C$42="Internal labour",SUMPRODUCT(--('Input| Projects'!$AD302="Yes"),'Calc| Overheads Allocation'!F$9,'Calc| Project Costs'!Y302,'Input| Projects'!$Y302),IF('Input| Overheads'!$C$42="DNSP defined",SUMPRODUCT(--('Input| Projects'!$AD302="Yes"),'Calc| Overheads Allocation'!F$62,'Input| Projects'!$AG302),""))),"")</f>
        <v>0</v>
      </c>
      <c r="AX302" s="186">
        <f>IFERROR(IF('Input| Overheads'!$C$42="Direct costs",SUMPRODUCT(--('Input| Projects'!$AD302="Yes"),'Calc| Overheads Allocation'!G$9,'Calc| Project Costs'!Z302),IF('Input| Overheads'!$C$42="Internal labour",SUMPRODUCT(--('Input| Projects'!$AD302="Yes"),'Calc| Overheads Allocation'!G$9,'Calc| Project Costs'!Z302,'Input| Projects'!$Y302),IF('Input| Overheads'!$C$42="DNSP defined",SUMPRODUCT(--('Input| Projects'!$AD302="Yes"),'Calc| Overheads Allocation'!G$62,'Input| Projects'!$AG302),""))),"")</f>
        <v>0</v>
      </c>
      <c r="AY302" s="186">
        <f>IFERROR(IF('Input| Overheads'!$C$42="Direct costs",SUMPRODUCT(--('Input| Projects'!$AD302="Yes"),'Calc| Overheads Allocation'!H$9,'Calc| Project Costs'!AA302),IF('Input| Overheads'!$C$42="Internal labour",SUMPRODUCT(--('Input| Projects'!$AD302="Yes"),'Calc| Overheads Allocation'!H$9,'Calc| Project Costs'!AA302,'Input| Projects'!$Y302),IF('Input| Overheads'!$C$42="DNSP defined",SUMPRODUCT(--('Input| Projects'!$AD302="Yes"),'Calc| Overheads Allocation'!H$62,'Input| Projects'!$AG302),""))),"")</f>
        <v>0</v>
      </c>
      <c r="AZ302" s="186">
        <f>IFERROR(IF('Input| Overheads'!$C$42="Direct costs",SUMPRODUCT(--('Input| Projects'!$AD302="Yes"),'Calc| Overheads Allocation'!I$9,'Calc| Project Costs'!AB302),IF('Input| Overheads'!$C$42="Internal labour",SUMPRODUCT(--('Input| Projects'!$AD302="Yes"),'Calc| Overheads Allocation'!I$9,'Calc| Project Costs'!AB302,'Input| Projects'!$Y302),IF('Input| Overheads'!$C$42="DNSP defined",SUMPRODUCT(--('Input| Projects'!$AD302="Yes"),'Calc| Overheads Allocation'!I$62,'Input| Projects'!$AG302),""))),"")</f>
        <v>0</v>
      </c>
      <c r="BA302" s="106"/>
      <c r="BB302" s="186">
        <f t="shared" si="158"/>
        <v>36.266849999999998</v>
      </c>
      <c r="BC302" s="186">
        <f t="shared" si="159"/>
        <v>0</v>
      </c>
      <c r="BD302" s="186">
        <f t="shared" si="160"/>
        <v>0</v>
      </c>
      <c r="BE302" s="186">
        <f t="shared" si="137"/>
        <v>0</v>
      </c>
      <c r="BF302" s="186">
        <f t="shared" si="138"/>
        <v>0</v>
      </c>
      <c r="BG302" s="186">
        <f t="shared" si="139"/>
        <v>0</v>
      </c>
      <c r="BH302" s="186">
        <f t="shared" si="140"/>
        <v>0</v>
      </c>
      <c r="BI302" s="97"/>
      <c r="BJ302" s="186">
        <f t="shared" si="141"/>
        <v>0</v>
      </c>
      <c r="BK302" s="186" t="str">
        <f t="shared" si="142"/>
        <v/>
      </c>
      <c r="BL302" s="186" t="str">
        <f t="shared" si="143"/>
        <v/>
      </c>
      <c r="BM302" s="186" t="str">
        <f t="shared" si="144"/>
        <v/>
      </c>
      <c r="BN302" s="186" t="str">
        <f t="shared" si="145"/>
        <v/>
      </c>
      <c r="BO302" s="186" t="str">
        <f t="shared" si="146"/>
        <v/>
      </c>
      <c r="BP302" s="186" t="str">
        <f t="shared" si="147"/>
        <v/>
      </c>
      <c r="BQ302" s="97"/>
      <c r="BR302" s="186">
        <f t="shared" si="148"/>
        <v>436.69083999999998</v>
      </c>
      <c r="BS302" s="186">
        <f t="shared" si="149"/>
        <v>0</v>
      </c>
      <c r="BT302" s="222">
        <f t="shared" si="150"/>
        <v>0</v>
      </c>
      <c r="BU302" s="222">
        <f t="shared" si="151"/>
        <v>0</v>
      </c>
      <c r="BV302" s="222">
        <f t="shared" si="152"/>
        <v>0</v>
      </c>
      <c r="BW302" s="222">
        <f t="shared" si="153"/>
        <v>0</v>
      </c>
      <c r="BX302" s="222">
        <f t="shared" si="154"/>
        <v>0</v>
      </c>
      <c r="BY302" s="106"/>
      <c r="BZ302" s="197">
        <f>IF(SUMIF('Input| Projects'!$AS$8:$CP$8,"Dx",'Input| Projects'!$AS302:$CP302)=0,"",SUMIF('Input| Projects'!$AS$8:$CP$8,"Dx",'Input| Projects'!$AS302:$CP302))</f>
        <v>1</v>
      </c>
      <c r="CA302" s="197" t="str">
        <f>IF(SUMIF('Input| Projects'!$AS$8:$CP$8,"Tx",'Input| Projects'!$AS302:$CP302)=0,"",SUMIF('Input| Projects'!$AS$8:$CP$8,"Tx",'Input| Projects'!$AS302:$CP302))</f>
        <v/>
      </c>
      <c r="CB302" s="150" t="str">
        <f t="shared" si="161"/>
        <v/>
      </c>
    </row>
    <row r="303" spans="2:80" x14ac:dyDescent="0.2">
      <c r="B303" s="201">
        <f>IFERROR('Input| Projects'!B303,"")</f>
        <v>294</v>
      </c>
      <c r="C303" s="42" t="str">
        <f>IFERROR(IF('Input| Projects'!C303="","",'Input| Projects'!C303),"")</f>
        <v>Switching and Control</v>
      </c>
      <c r="D303" s="42" t="str">
        <f>IFERROR(IF('Input| Projects'!D303="","",'Input| Projects'!D303),"")</f>
        <v>SUPP_44.01.013</v>
      </c>
      <c r="E303" s="104"/>
      <c r="F303" s="190">
        <f>IFERROR('Input| Projects'!I303*'Input| Escalations'!$K$19,"")</f>
        <v>999.23568</v>
      </c>
      <c r="G303" s="190">
        <f>IFERROR('Input| Projects'!J303*'Input| Escalations'!$K$19,"")</f>
        <v>0</v>
      </c>
      <c r="H303" s="190">
        <f>IFERROR('Input| Projects'!K303*'Input| Escalations'!$K$19,"")</f>
        <v>0</v>
      </c>
      <c r="I303" s="190">
        <f>IFERROR('Input| Projects'!L303*'Input| Escalations'!$K$19,"")</f>
        <v>0</v>
      </c>
      <c r="J303" s="190">
        <f>IFERROR('Input| Projects'!M303*'Input| Escalations'!$K$19,"")</f>
        <v>0</v>
      </c>
      <c r="K303" s="190">
        <f>IFERROR('Input| Projects'!N303*'Input| Escalations'!$K$19,"")</f>
        <v>0</v>
      </c>
      <c r="L303" s="190">
        <f>IFERROR('Input| Projects'!O303*'Input| Escalations'!$K$19,"")</f>
        <v>0</v>
      </c>
      <c r="M303" s="150" t="str">
        <f>IF(ABS(SUM(F303:L303)-(SUM('Input| Projects'!I303:O303)*'Input| Escalations'!$K$19))&lt;0.0000001,"",1)</f>
        <v/>
      </c>
      <c r="N303" s="192">
        <f>'Input| Projects'!$Y303*INDEX('Input| Escalations'!$H$33:$N$33,MATCH('Calc| Project Costs'!N$9,'Input| Escalations'!$H$23:$N$23,0))+'Input| Projects'!$Z303*INDEX('Input| Escalations'!$H$34:$N$34,MATCH('Calc| Project Costs'!N$9,'Input| Escalations'!$H$23:$N$23,0))+'Input| Projects'!$AA303*INDEX('Input| Escalations'!$H$35:$N$35,MATCH('Calc| Project Costs'!N$9,'Input| Escalations'!$H$23:$N$23,0))+1</f>
        <v>1</v>
      </c>
      <c r="O303" s="192">
        <f>'Input| Projects'!$Y303*INDEX('Input| Escalations'!$H$33:$N$33,MATCH('Calc| Project Costs'!O$9,'Input| Escalations'!$H$23:$N$23,0))+'Input| Projects'!$Z303*INDEX('Input| Escalations'!$H$34:$N$34,MATCH('Calc| Project Costs'!O$9,'Input| Escalations'!$H$23:$N$23,0))+'Input| Projects'!$AA303*INDEX('Input| Escalations'!$H$35:$N$35,MATCH('Calc| Project Costs'!O$9,'Input| Escalations'!$H$23:$N$23,0))+1</f>
        <v>1</v>
      </c>
      <c r="P303" s="192">
        <f>'Input| Projects'!$Y303*INDEX('Input| Escalations'!$H$33:$N$33,MATCH('Calc| Project Costs'!P$9,'Input| Escalations'!$H$23:$N$23,0))+'Input| Projects'!$Z303*INDEX('Input| Escalations'!$H$34:$N$34,MATCH('Calc| Project Costs'!P$9,'Input| Escalations'!$H$23:$N$23,0))+'Input| Projects'!$AA303*INDEX('Input| Escalations'!$H$35:$N$35,MATCH('Calc| Project Costs'!P$9,'Input| Escalations'!$H$23:$N$23,0))+1</f>
        <v>1</v>
      </c>
      <c r="Q303" s="192">
        <f>'Input| Projects'!$Y303*INDEX('Input| Escalations'!$H$33:$N$33,MATCH('Calc| Project Costs'!Q$9,'Input| Escalations'!$H$23:$N$23,0))+'Input| Projects'!$Z303*INDEX('Input| Escalations'!$H$34:$N$34,MATCH('Calc| Project Costs'!Q$9,'Input| Escalations'!$H$23:$N$23,0))+'Input| Projects'!$AA303*INDEX('Input| Escalations'!$H$35:$N$35,MATCH('Calc| Project Costs'!Q$9,'Input| Escalations'!$H$23:$N$23,0))+1</f>
        <v>1</v>
      </c>
      <c r="R303" s="192">
        <f>'Input| Projects'!$Y303*INDEX('Input| Escalations'!$H$33:$N$33,MATCH('Calc| Project Costs'!R$9,'Input| Escalations'!$H$23:$N$23,0))+'Input| Projects'!$Z303*INDEX('Input| Escalations'!$H$34:$N$34,MATCH('Calc| Project Costs'!R$9,'Input| Escalations'!$H$23:$N$23,0))+'Input| Projects'!$AA303*INDEX('Input| Escalations'!$H$35:$N$35,MATCH('Calc| Project Costs'!R$9,'Input| Escalations'!$H$23:$N$23,0))+1</f>
        <v>1</v>
      </c>
      <c r="S303" s="192">
        <f>'Input| Projects'!$Y303*INDEX('Input| Escalations'!$H$33:$N$33,MATCH('Calc| Project Costs'!S$9,'Input| Escalations'!$H$23:$N$23,0))+'Input| Projects'!$Z303*INDEX('Input| Escalations'!$H$34:$N$34,MATCH('Calc| Project Costs'!S$9,'Input| Escalations'!$H$23:$N$23,0))+'Input| Projects'!$AA303*INDEX('Input| Escalations'!$H$35:$N$35,MATCH('Calc| Project Costs'!S$9,'Input| Escalations'!$H$23:$N$23,0))+1</f>
        <v>1</v>
      </c>
      <c r="T303" s="192">
        <f>'Input| Projects'!$Y303*INDEX('Input| Escalations'!$H$33:$N$33,MATCH('Calc| Project Costs'!T$9,'Input| Escalations'!$H$23:$N$23,0))+'Input| Projects'!$Z303*INDEX('Input| Escalations'!$H$34:$N$34,MATCH('Calc| Project Costs'!T$9,'Input| Escalations'!$H$23:$N$23,0))+'Input| Projects'!$AA303*INDEX('Input| Escalations'!$H$35:$N$35,MATCH('Calc| Project Costs'!T$9,'Input| Escalations'!$H$23:$N$23,0))+1</f>
        <v>1</v>
      </c>
      <c r="U303" s="106"/>
      <c r="V303" s="186">
        <f t="shared" si="155"/>
        <v>999.23568</v>
      </c>
      <c r="W303" s="186">
        <f t="shared" si="156"/>
        <v>0</v>
      </c>
      <c r="X303" s="186">
        <f t="shared" si="157"/>
        <v>0</v>
      </c>
      <c r="Y303" s="186">
        <f t="shared" si="133"/>
        <v>0</v>
      </c>
      <c r="Z303" s="186">
        <f t="shared" si="134"/>
        <v>0</v>
      </c>
      <c r="AA303" s="186">
        <f t="shared" si="135"/>
        <v>0</v>
      </c>
      <c r="AB303" s="186">
        <f t="shared" si="136"/>
        <v>0</v>
      </c>
      <c r="AC303" s="106"/>
      <c r="AD303" s="186">
        <f>'Input| Projects'!Q303*N303*'Input| Escalations'!$K$19</f>
        <v>0</v>
      </c>
      <c r="AE303" s="186">
        <f>'Input| Projects'!R303*O303*'Input| Escalations'!$K$19</f>
        <v>0</v>
      </c>
      <c r="AF303" s="186">
        <f>'Input| Projects'!S303*P303*'Input| Escalations'!$K$19</f>
        <v>0</v>
      </c>
      <c r="AG303" s="186">
        <f>'Input| Projects'!T303*Q303*'Input| Escalations'!$K$19</f>
        <v>0</v>
      </c>
      <c r="AH303" s="186">
        <f>'Input| Projects'!U303*R303*'Input| Escalations'!$K$19</f>
        <v>0</v>
      </c>
      <c r="AI303" s="186">
        <f>'Input| Projects'!V303*S303*'Input| Escalations'!$K$19</f>
        <v>0</v>
      </c>
      <c r="AJ303" s="186">
        <f>'Input| Projects'!W303*T303*'Input| Escalations'!$K$19</f>
        <v>0</v>
      </c>
      <c r="AK303" s="106"/>
      <c r="AL303" s="186">
        <f>IFERROR(IF('Input| Overheads'!$C$42="Direct costs",SUMPRODUCT(--('Input| Projects'!$AC303="Yes"),'Calc| Overheads Allocation'!C$8,'Calc| Project Costs'!V303),IF('Input| Overheads'!$C$42="Internal labour",SUMPRODUCT(--('Input| Projects'!$AC303="Yes"),'Calc| Overheads Allocation'!C$8,'Calc| Project Costs'!V303,'Input| Projects'!$Y303),IF('Input| Overheads'!$C$42="DNSP defined",SUMPRODUCT(--('Input| Projects'!$AC303="Yes"),'Calc| Overheads Allocation'!C$61,'Input| Projects'!$AF303),""))),"")</f>
        <v>6.2897799999999995</v>
      </c>
      <c r="AM303" s="186">
        <f>IFERROR(IF('Input| Overheads'!$C$42="Direct costs",SUMPRODUCT(--('Input| Projects'!$AC303="Yes"),'Calc| Overheads Allocation'!D$8,'Calc| Project Costs'!W303),IF('Input| Overheads'!$C$42="Internal labour",SUMPRODUCT(--('Input| Projects'!$AC303="Yes"),'Calc| Overheads Allocation'!D$8,'Calc| Project Costs'!W303,'Input| Projects'!$Y303),IF('Input| Overheads'!$C$42="DNSP defined",SUMPRODUCT(--('Input| Projects'!$AC303="Yes"),'Calc| Overheads Allocation'!D$61,'Input| Projects'!$AF303),""))),"")</f>
        <v>0</v>
      </c>
      <c r="AN303" s="186">
        <f>IFERROR(IF('Input| Overheads'!$C$42="Direct costs",SUMPRODUCT(--('Input| Projects'!$AC303="Yes"),'Calc| Overheads Allocation'!E$8,'Calc| Project Costs'!X303),IF('Input| Overheads'!$C$42="Internal labour",SUMPRODUCT(--('Input| Projects'!$AC303="Yes"),'Calc| Overheads Allocation'!E$8,'Calc| Project Costs'!X303,'Input| Projects'!$Y303),IF('Input| Overheads'!$C$42="DNSP defined",SUMPRODUCT(--('Input| Projects'!$AC303="Yes"),'Calc| Overheads Allocation'!E$61,'Input| Projects'!$AF303),""))),"")</f>
        <v>0</v>
      </c>
      <c r="AO303" s="186">
        <f>IFERROR(IF('Input| Overheads'!$C$42="Direct costs",SUMPRODUCT(--('Input| Projects'!$AC303="Yes"),'Calc| Overheads Allocation'!F$8,'Calc| Project Costs'!Y303),IF('Input| Overheads'!$C$42="Internal labour",SUMPRODUCT(--('Input| Projects'!$AC303="Yes"),'Calc| Overheads Allocation'!F$8,'Calc| Project Costs'!Y303,'Input| Projects'!$Y303),IF('Input| Overheads'!$C$42="DNSP defined",SUMPRODUCT(--('Input| Projects'!$AC303="Yes"),'Calc| Overheads Allocation'!F$61,'Input| Projects'!$AF303),""))),"")</f>
        <v>0</v>
      </c>
      <c r="AP303" s="186">
        <f>IFERROR(IF('Input| Overheads'!$C$42="Direct costs",SUMPRODUCT(--('Input| Projects'!$AC303="Yes"),'Calc| Overheads Allocation'!G$8,'Calc| Project Costs'!Z303),IF('Input| Overheads'!$C$42="Internal labour",SUMPRODUCT(--('Input| Projects'!$AC303="Yes"),'Calc| Overheads Allocation'!G$8,'Calc| Project Costs'!Z303,'Input| Projects'!$Y303),IF('Input| Overheads'!$C$42="DNSP defined",SUMPRODUCT(--('Input| Projects'!$AC303="Yes"),'Calc| Overheads Allocation'!G$61,'Input| Projects'!$AF303),""))),"")</f>
        <v>0</v>
      </c>
      <c r="AQ303" s="186">
        <f>IFERROR(IF('Input| Overheads'!$C$42="Direct costs",SUMPRODUCT(--('Input| Projects'!$AC303="Yes"),'Calc| Overheads Allocation'!H$8,'Calc| Project Costs'!AA303),IF('Input| Overheads'!$C$42="Internal labour",SUMPRODUCT(--('Input| Projects'!$AC303="Yes"),'Calc| Overheads Allocation'!H$8,'Calc| Project Costs'!AA303,'Input| Projects'!$Y303),IF('Input| Overheads'!$C$42="DNSP defined",SUMPRODUCT(--('Input| Projects'!$AC303="Yes"),'Calc| Overheads Allocation'!H$61,'Input| Projects'!$AF303),""))),"")</f>
        <v>0</v>
      </c>
      <c r="AR303" s="186">
        <f>IFERROR(IF('Input| Overheads'!$C$42="Direct costs",SUMPRODUCT(--('Input| Projects'!$AC303="Yes"),'Calc| Overheads Allocation'!I$8,'Calc| Project Costs'!AB303),IF('Input| Overheads'!$C$42="Internal labour",SUMPRODUCT(--('Input| Projects'!$AC303="Yes"),'Calc| Overheads Allocation'!I$8,'Calc| Project Costs'!AB303,'Input| Projects'!$Y303),IF('Input| Overheads'!$C$42="DNSP defined",SUMPRODUCT(--('Input| Projects'!$AC303="Yes"),'Calc| Overheads Allocation'!I$61,'Input| Projects'!$AF303),""))),"")</f>
        <v>0</v>
      </c>
      <c r="AS303" s="106"/>
      <c r="AT303" s="186">
        <f>IFERROR(IF('Input| Overheads'!$C$42="Direct costs",SUMPRODUCT(--('Input| Projects'!$AD303="Yes"),'Calc| Overheads Allocation'!C$9,'Calc| Project Costs'!V303),IF('Input| Overheads'!$C$42="Internal labour",SUMPRODUCT(--('Input| Projects'!$AD303="Yes"),'Calc| Overheads Allocation'!C$9,'Calc| Project Costs'!V303,'Input| Projects'!$Y303),IF('Input| Overheads'!$C$42="DNSP defined",SUMPRODUCT(--('Input| Projects'!$AD303="Yes"),'Calc| Overheads Allocation'!C$62,'Input| Projects'!$AG303),""))),"")</f>
        <v>0</v>
      </c>
      <c r="AU303" s="186">
        <f>IFERROR(IF('Input| Overheads'!$C$42="Direct costs",SUMPRODUCT(--('Input| Projects'!$AD303="Yes"),'Calc| Overheads Allocation'!D$9,'Calc| Project Costs'!W303),IF('Input| Overheads'!$C$42="Internal labour",SUMPRODUCT(--('Input| Projects'!$AD303="Yes"),'Calc| Overheads Allocation'!D$9,'Calc| Project Costs'!W303,'Input| Projects'!$Y303),IF('Input| Overheads'!$C$42="DNSP defined",SUMPRODUCT(--('Input| Projects'!$AD303="Yes"),'Calc| Overheads Allocation'!D$62,'Input| Projects'!$AG303),""))),"")</f>
        <v>0</v>
      </c>
      <c r="AV303" s="186">
        <f>IFERROR(IF('Input| Overheads'!$C$42="Direct costs",SUMPRODUCT(--('Input| Projects'!$AD303="Yes"),'Calc| Overheads Allocation'!E$9,'Calc| Project Costs'!X303),IF('Input| Overheads'!$C$42="Internal labour",SUMPRODUCT(--('Input| Projects'!$AD303="Yes"),'Calc| Overheads Allocation'!E$9,'Calc| Project Costs'!X303,'Input| Projects'!$Y303),IF('Input| Overheads'!$C$42="DNSP defined",SUMPRODUCT(--('Input| Projects'!$AD303="Yes"),'Calc| Overheads Allocation'!E$62,'Input| Projects'!$AG303),""))),"")</f>
        <v>0</v>
      </c>
      <c r="AW303" s="186">
        <f>IFERROR(IF('Input| Overheads'!$C$42="Direct costs",SUMPRODUCT(--('Input| Projects'!$AD303="Yes"),'Calc| Overheads Allocation'!F$9,'Calc| Project Costs'!Y303),IF('Input| Overheads'!$C$42="Internal labour",SUMPRODUCT(--('Input| Projects'!$AD303="Yes"),'Calc| Overheads Allocation'!F$9,'Calc| Project Costs'!Y303,'Input| Projects'!$Y303),IF('Input| Overheads'!$C$42="DNSP defined",SUMPRODUCT(--('Input| Projects'!$AD303="Yes"),'Calc| Overheads Allocation'!F$62,'Input| Projects'!$AG303),""))),"")</f>
        <v>0</v>
      </c>
      <c r="AX303" s="186">
        <f>IFERROR(IF('Input| Overheads'!$C$42="Direct costs",SUMPRODUCT(--('Input| Projects'!$AD303="Yes"),'Calc| Overheads Allocation'!G$9,'Calc| Project Costs'!Z303),IF('Input| Overheads'!$C$42="Internal labour",SUMPRODUCT(--('Input| Projects'!$AD303="Yes"),'Calc| Overheads Allocation'!G$9,'Calc| Project Costs'!Z303,'Input| Projects'!$Y303),IF('Input| Overheads'!$C$42="DNSP defined",SUMPRODUCT(--('Input| Projects'!$AD303="Yes"),'Calc| Overheads Allocation'!G$62,'Input| Projects'!$AG303),""))),"")</f>
        <v>0</v>
      </c>
      <c r="AY303" s="186">
        <f>IFERROR(IF('Input| Overheads'!$C$42="Direct costs",SUMPRODUCT(--('Input| Projects'!$AD303="Yes"),'Calc| Overheads Allocation'!H$9,'Calc| Project Costs'!AA303),IF('Input| Overheads'!$C$42="Internal labour",SUMPRODUCT(--('Input| Projects'!$AD303="Yes"),'Calc| Overheads Allocation'!H$9,'Calc| Project Costs'!AA303,'Input| Projects'!$Y303),IF('Input| Overheads'!$C$42="DNSP defined",SUMPRODUCT(--('Input| Projects'!$AD303="Yes"),'Calc| Overheads Allocation'!H$62,'Input| Projects'!$AG303),""))),"")</f>
        <v>0</v>
      </c>
      <c r="AZ303" s="186">
        <f>IFERROR(IF('Input| Overheads'!$C$42="Direct costs",SUMPRODUCT(--('Input| Projects'!$AD303="Yes"),'Calc| Overheads Allocation'!I$9,'Calc| Project Costs'!AB303),IF('Input| Overheads'!$C$42="Internal labour",SUMPRODUCT(--('Input| Projects'!$AD303="Yes"),'Calc| Overheads Allocation'!I$9,'Calc| Project Costs'!AB303,'Input| Projects'!$Y303),IF('Input| Overheads'!$C$42="DNSP defined",SUMPRODUCT(--('Input| Projects'!$AD303="Yes"),'Calc| Overheads Allocation'!I$62,'Input| Projects'!$AG303),""))),"")</f>
        <v>0</v>
      </c>
      <c r="BA303" s="106"/>
      <c r="BB303" s="186">
        <f t="shared" si="158"/>
        <v>6.2897799999999995</v>
      </c>
      <c r="BC303" s="186">
        <f t="shared" si="159"/>
        <v>0</v>
      </c>
      <c r="BD303" s="186">
        <f t="shared" si="160"/>
        <v>0</v>
      </c>
      <c r="BE303" s="186">
        <f t="shared" si="137"/>
        <v>0</v>
      </c>
      <c r="BF303" s="186">
        <f t="shared" si="138"/>
        <v>0</v>
      </c>
      <c r="BG303" s="186">
        <f t="shared" si="139"/>
        <v>0</v>
      </c>
      <c r="BH303" s="186">
        <f t="shared" si="140"/>
        <v>0</v>
      </c>
      <c r="BI303" s="97"/>
      <c r="BJ303" s="186">
        <f t="shared" si="141"/>
        <v>0</v>
      </c>
      <c r="BK303" s="186" t="str">
        <f t="shared" si="142"/>
        <v/>
      </c>
      <c r="BL303" s="186" t="str">
        <f t="shared" si="143"/>
        <v/>
      </c>
      <c r="BM303" s="186" t="str">
        <f t="shared" si="144"/>
        <v/>
      </c>
      <c r="BN303" s="186" t="str">
        <f t="shared" si="145"/>
        <v/>
      </c>
      <c r="BO303" s="186" t="str">
        <f t="shared" si="146"/>
        <v/>
      </c>
      <c r="BP303" s="186" t="str">
        <f t="shared" si="147"/>
        <v/>
      </c>
      <c r="BQ303" s="97"/>
      <c r="BR303" s="186">
        <f t="shared" si="148"/>
        <v>1005.52546</v>
      </c>
      <c r="BS303" s="186">
        <f t="shared" si="149"/>
        <v>0</v>
      </c>
      <c r="BT303" s="222">
        <f t="shared" si="150"/>
        <v>0</v>
      </c>
      <c r="BU303" s="222">
        <f t="shared" si="151"/>
        <v>0</v>
      </c>
      <c r="BV303" s="222">
        <f t="shared" si="152"/>
        <v>0</v>
      </c>
      <c r="BW303" s="222">
        <f t="shared" si="153"/>
        <v>0</v>
      </c>
      <c r="BX303" s="222">
        <f t="shared" si="154"/>
        <v>0</v>
      </c>
      <c r="BY303" s="106"/>
      <c r="BZ303" s="197">
        <f>IF(SUMIF('Input| Projects'!$AS$8:$CP$8,"Dx",'Input| Projects'!$AS303:$CP303)=0,"",SUMIF('Input| Projects'!$AS$8:$CP$8,"Dx",'Input| Projects'!$AS303:$CP303))</f>
        <v>1</v>
      </c>
      <c r="CA303" s="197" t="str">
        <f>IF(SUMIF('Input| Projects'!$AS$8:$CP$8,"Tx",'Input| Projects'!$AS303:$CP303)=0,"",SUMIF('Input| Projects'!$AS$8:$CP$8,"Tx",'Input| Projects'!$AS303:$CP303))</f>
        <v/>
      </c>
      <c r="CB303" s="150" t="str">
        <f t="shared" si="161"/>
        <v/>
      </c>
    </row>
    <row r="304" spans="2:80" x14ac:dyDescent="0.2">
      <c r="B304" s="201">
        <f>IFERROR('Input| Projects'!B304,"")</f>
        <v>295</v>
      </c>
      <c r="C304" s="42" t="str">
        <f>IFERROR(IF('Input| Projects'!C304="","",'Input| Projects'!C304),"")</f>
        <v>Switching and Control</v>
      </c>
      <c r="D304" s="42" t="str">
        <f>IFERROR(IF('Input| Projects'!D304="","",'Input| Projects'!D304),"")</f>
        <v>SUPP_44.01.013</v>
      </c>
      <c r="E304" s="104"/>
      <c r="F304" s="190">
        <f>IFERROR('Input| Projects'!I304*'Input| Escalations'!$K$19,"")</f>
        <v>1141.9841799999999</v>
      </c>
      <c r="G304" s="190">
        <f>IFERROR('Input| Projects'!J304*'Input| Escalations'!$K$19,"")</f>
        <v>0</v>
      </c>
      <c r="H304" s="190">
        <f>IFERROR('Input| Projects'!K304*'Input| Escalations'!$K$19,"")</f>
        <v>0</v>
      </c>
      <c r="I304" s="190">
        <f>IFERROR('Input| Projects'!L304*'Input| Escalations'!$K$19,"")</f>
        <v>0</v>
      </c>
      <c r="J304" s="190">
        <f>IFERROR('Input| Projects'!M304*'Input| Escalations'!$K$19,"")</f>
        <v>0</v>
      </c>
      <c r="K304" s="190">
        <f>IFERROR('Input| Projects'!N304*'Input| Escalations'!$K$19,"")</f>
        <v>0</v>
      </c>
      <c r="L304" s="190">
        <f>IFERROR('Input| Projects'!O304*'Input| Escalations'!$K$19,"")</f>
        <v>0</v>
      </c>
      <c r="M304" s="150" t="str">
        <f>IF(ABS(SUM(F304:L304)-(SUM('Input| Projects'!I304:O304)*'Input| Escalations'!$K$19))&lt;0.0000001,"",1)</f>
        <v/>
      </c>
      <c r="N304" s="192">
        <f>'Input| Projects'!$Y304*INDEX('Input| Escalations'!$H$33:$N$33,MATCH('Calc| Project Costs'!N$9,'Input| Escalations'!$H$23:$N$23,0))+'Input| Projects'!$Z304*INDEX('Input| Escalations'!$H$34:$N$34,MATCH('Calc| Project Costs'!N$9,'Input| Escalations'!$H$23:$N$23,0))+'Input| Projects'!$AA304*INDEX('Input| Escalations'!$H$35:$N$35,MATCH('Calc| Project Costs'!N$9,'Input| Escalations'!$H$23:$N$23,0))+1</f>
        <v>1</v>
      </c>
      <c r="O304" s="192">
        <f>'Input| Projects'!$Y304*INDEX('Input| Escalations'!$H$33:$N$33,MATCH('Calc| Project Costs'!O$9,'Input| Escalations'!$H$23:$N$23,0))+'Input| Projects'!$Z304*INDEX('Input| Escalations'!$H$34:$N$34,MATCH('Calc| Project Costs'!O$9,'Input| Escalations'!$H$23:$N$23,0))+'Input| Projects'!$AA304*INDEX('Input| Escalations'!$H$35:$N$35,MATCH('Calc| Project Costs'!O$9,'Input| Escalations'!$H$23:$N$23,0))+1</f>
        <v>1</v>
      </c>
      <c r="P304" s="192">
        <f>'Input| Projects'!$Y304*INDEX('Input| Escalations'!$H$33:$N$33,MATCH('Calc| Project Costs'!P$9,'Input| Escalations'!$H$23:$N$23,0))+'Input| Projects'!$Z304*INDEX('Input| Escalations'!$H$34:$N$34,MATCH('Calc| Project Costs'!P$9,'Input| Escalations'!$H$23:$N$23,0))+'Input| Projects'!$AA304*INDEX('Input| Escalations'!$H$35:$N$35,MATCH('Calc| Project Costs'!P$9,'Input| Escalations'!$H$23:$N$23,0))+1</f>
        <v>1</v>
      </c>
      <c r="Q304" s="192">
        <f>'Input| Projects'!$Y304*INDEX('Input| Escalations'!$H$33:$N$33,MATCH('Calc| Project Costs'!Q$9,'Input| Escalations'!$H$23:$N$23,0))+'Input| Projects'!$Z304*INDEX('Input| Escalations'!$H$34:$N$34,MATCH('Calc| Project Costs'!Q$9,'Input| Escalations'!$H$23:$N$23,0))+'Input| Projects'!$AA304*INDEX('Input| Escalations'!$H$35:$N$35,MATCH('Calc| Project Costs'!Q$9,'Input| Escalations'!$H$23:$N$23,0))+1</f>
        <v>1</v>
      </c>
      <c r="R304" s="192">
        <f>'Input| Projects'!$Y304*INDEX('Input| Escalations'!$H$33:$N$33,MATCH('Calc| Project Costs'!R$9,'Input| Escalations'!$H$23:$N$23,0))+'Input| Projects'!$Z304*INDEX('Input| Escalations'!$H$34:$N$34,MATCH('Calc| Project Costs'!R$9,'Input| Escalations'!$H$23:$N$23,0))+'Input| Projects'!$AA304*INDEX('Input| Escalations'!$H$35:$N$35,MATCH('Calc| Project Costs'!R$9,'Input| Escalations'!$H$23:$N$23,0))+1</f>
        <v>1</v>
      </c>
      <c r="S304" s="192">
        <f>'Input| Projects'!$Y304*INDEX('Input| Escalations'!$H$33:$N$33,MATCH('Calc| Project Costs'!S$9,'Input| Escalations'!$H$23:$N$23,0))+'Input| Projects'!$Z304*INDEX('Input| Escalations'!$H$34:$N$34,MATCH('Calc| Project Costs'!S$9,'Input| Escalations'!$H$23:$N$23,0))+'Input| Projects'!$AA304*INDEX('Input| Escalations'!$H$35:$N$35,MATCH('Calc| Project Costs'!S$9,'Input| Escalations'!$H$23:$N$23,0))+1</f>
        <v>1</v>
      </c>
      <c r="T304" s="192">
        <f>'Input| Projects'!$Y304*INDEX('Input| Escalations'!$H$33:$N$33,MATCH('Calc| Project Costs'!T$9,'Input| Escalations'!$H$23:$N$23,0))+'Input| Projects'!$Z304*INDEX('Input| Escalations'!$H$34:$N$34,MATCH('Calc| Project Costs'!T$9,'Input| Escalations'!$H$23:$N$23,0))+'Input| Projects'!$AA304*INDEX('Input| Escalations'!$H$35:$N$35,MATCH('Calc| Project Costs'!T$9,'Input| Escalations'!$H$23:$N$23,0))+1</f>
        <v>1</v>
      </c>
      <c r="U304" s="106"/>
      <c r="V304" s="186">
        <f t="shared" si="155"/>
        <v>1141.9841799999999</v>
      </c>
      <c r="W304" s="186">
        <f t="shared" si="156"/>
        <v>0</v>
      </c>
      <c r="X304" s="186">
        <f t="shared" si="157"/>
        <v>0</v>
      </c>
      <c r="Y304" s="186">
        <f t="shared" si="133"/>
        <v>0</v>
      </c>
      <c r="Z304" s="186">
        <f t="shared" si="134"/>
        <v>0</v>
      </c>
      <c r="AA304" s="186">
        <f t="shared" si="135"/>
        <v>0</v>
      </c>
      <c r="AB304" s="186">
        <f t="shared" si="136"/>
        <v>0</v>
      </c>
      <c r="AC304" s="106"/>
      <c r="AD304" s="186">
        <f>'Input| Projects'!Q304*N304*'Input| Escalations'!$K$19</f>
        <v>0</v>
      </c>
      <c r="AE304" s="186">
        <f>'Input| Projects'!R304*O304*'Input| Escalations'!$K$19</f>
        <v>0</v>
      </c>
      <c r="AF304" s="186">
        <f>'Input| Projects'!S304*P304*'Input| Escalations'!$K$19</f>
        <v>0</v>
      </c>
      <c r="AG304" s="186">
        <f>'Input| Projects'!T304*Q304*'Input| Escalations'!$K$19</f>
        <v>0</v>
      </c>
      <c r="AH304" s="186">
        <f>'Input| Projects'!U304*R304*'Input| Escalations'!$K$19</f>
        <v>0</v>
      </c>
      <c r="AI304" s="186">
        <f>'Input| Projects'!V304*S304*'Input| Escalations'!$K$19</f>
        <v>0</v>
      </c>
      <c r="AJ304" s="186">
        <f>'Input| Projects'!W304*T304*'Input| Escalations'!$K$19</f>
        <v>0</v>
      </c>
      <c r="AK304" s="106"/>
      <c r="AL304" s="186">
        <f>IFERROR(IF('Input| Overheads'!$C$42="Direct costs",SUMPRODUCT(--('Input| Projects'!$AC304="Yes"),'Calc| Overheads Allocation'!C$8,'Calc| Project Costs'!V304),IF('Input| Overheads'!$C$42="Internal labour",SUMPRODUCT(--('Input| Projects'!$AC304="Yes"),'Calc| Overheads Allocation'!C$8,'Calc| Project Costs'!V304,'Input| Projects'!$Y304),IF('Input| Overheads'!$C$42="DNSP defined",SUMPRODUCT(--('Input| Projects'!$AC304="Yes"),'Calc| Overheads Allocation'!C$61,'Input| Projects'!$AF304),""))),"")</f>
        <v>7.1887599999999994</v>
      </c>
      <c r="AM304" s="186">
        <f>IFERROR(IF('Input| Overheads'!$C$42="Direct costs",SUMPRODUCT(--('Input| Projects'!$AC304="Yes"),'Calc| Overheads Allocation'!D$8,'Calc| Project Costs'!W304),IF('Input| Overheads'!$C$42="Internal labour",SUMPRODUCT(--('Input| Projects'!$AC304="Yes"),'Calc| Overheads Allocation'!D$8,'Calc| Project Costs'!W304,'Input| Projects'!$Y304),IF('Input| Overheads'!$C$42="DNSP defined",SUMPRODUCT(--('Input| Projects'!$AC304="Yes"),'Calc| Overheads Allocation'!D$61,'Input| Projects'!$AF304),""))),"")</f>
        <v>0</v>
      </c>
      <c r="AN304" s="186">
        <f>IFERROR(IF('Input| Overheads'!$C$42="Direct costs",SUMPRODUCT(--('Input| Projects'!$AC304="Yes"),'Calc| Overheads Allocation'!E$8,'Calc| Project Costs'!X304),IF('Input| Overheads'!$C$42="Internal labour",SUMPRODUCT(--('Input| Projects'!$AC304="Yes"),'Calc| Overheads Allocation'!E$8,'Calc| Project Costs'!X304,'Input| Projects'!$Y304),IF('Input| Overheads'!$C$42="DNSP defined",SUMPRODUCT(--('Input| Projects'!$AC304="Yes"),'Calc| Overheads Allocation'!E$61,'Input| Projects'!$AF304),""))),"")</f>
        <v>0</v>
      </c>
      <c r="AO304" s="186">
        <f>IFERROR(IF('Input| Overheads'!$C$42="Direct costs",SUMPRODUCT(--('Input| Projects'!$AC304="Yes"),'Calc| Overheads Allocation'!F$8,'Calc| Project Costs'!Y304),IF('Input| Overheads'!$C$42="Internal labour",SUMPRODUCT(--('Input| Projects'!$AC304="Yes"),'Calc| Overheads Allocation'!F$8,'Calc| Project Costs'!Y304,'Input| Projects'!$Y304),IF('Input| Overheads'!$C$42="DNSP defined",SUMPRODUCT(--('Input| Projects'!$AC304="Yes"),'Calc| Overheads Allocation'!F$61,'Input| Projects'!$AF304),""))),"")</f>
        <v>0</v>
      </c>
      <c r="AP304" s="186">
        <f>IFERROR(IF('Input| Overheads'!$C$42="Direct costs",SUMPRODUCT(--('Input| Projects'!$AC304="Yes"),'Calc| Overheads Allocation'!G$8,'Calc| Project Costs'!Z304),IF('Input| Overheads'!$C$42="Internal labour",SUMPRODUCT(--('Input| Projects'!$AC304="Yes"),'Calc| Overheads Allocation'!G$8,'Calc| Project Costs'!Z304,'Input| Projects'!$Y304),IF('Input| Overheads'!$C$42="DNSP defined",SUMPRODUCT(--('Input| Projects'!$AC304="Yes"),'Calc| Overheads Allocation'!G$61,'Input| Projects'!$AF304),""))),"")</f>
        <v>0</v>
      </c>
      <c r="AQ304" s="186">
        <f>IFERROR(IF('Input| Overheads'!$C$42="Direct costs",SUMPRODUCT(--('Input| Projects'!$AC304="Yes"),'Calc| Overheads Allocation'!H$8,'Calc| Project Costs'!AA304),IF('Input| Overheads'!$C$42="Internal labour",SUMPRODUCT(--('Input| Projects'!$AC304="Yes"),'Calc| Overheads Allocation'!H$8,'Calc| Project Costs'!AA304,'Input| Projects'!$Y304),IF('Input| Overheads'!$C$42="DNSP defined",SUMPRODUCT(--('Input| Projects'!$AC304="Yes"),'Calc| Overheads Allocation'!H$61,'Input| Projects'!$AF304),""))),"")</f>
        <v>0</v>
      </c>
      <c r="AR304" s="186">
        <f>IFERROR(IF('Input| Overheads'!$C$42="Direct costs",SUMPRODUCT(--('Input| Projects'!$AC304="Yes"),'Calc| Overheads Allocation'!I$8,'Calc| Project Costs'!AB304),IF('Input| Overheads'!$C$42="Internal labour",SUMPRODUCT(--('Input| Projects'!$AC304="Yes"),'Calc| Overheads Allocation'!I$8,'Calc| Project Costs'!AB304,'Input| Projects'!$Y304),IF('Input| Overheads'!$C$42="DNSP defined",SUMPRODUCT(--('Input| Projects'!$AC304="Yes"),'Calc| Overheads Allocation'!I$61,'Input| Projects'!$AF304),""))),"")</f>
        <v>0</v>
      </c>
      <c r="AS304" s="106"/>
      <c r="AT304" s="186">
        <f>IFERROR(IF('Input| Overheads'!$C$42="Direct costs",SUMPRODUCT(--('Input| Projects'!$AD304="Yes"),'Calc| Overheads Allocation'!C$9,'Calc| Project Costs'!V304),IF('Input| Overheads'!$C$42="Internal labour",SUMPRODUCT(--('Input| Projects'!$AD304="Yes"),'Calc| Overheads Allocation'!C$9,'Calc| Project Costs'!V304,'Input| Projects'!$Y304),IF('Input| Overheads'!$C$42="DNSP defined",SUMPRODUCT(--('Input| Projects'!$AD304="Yes"),'Calc| Overheads Allocation'!C$62,'Input| Projects'!$AG304),""))),"")</f>
        <v>0</v>
      </c>
      <c r="AU304" s="186">
        <f>IFERROR(IF('Input| Overheads'!$C$42="Direct costs",SUMPRODUCT(--('Input| Projects'!$AD304="Yes"),'Calc| Overheads Allocation'!D$9,'Calc| Project Costs'!W304),IF('Input| Overheads'!$C$42="Internal labour",SUMPRODUCT(--('Input| Projects'!$AD304="Yes"),'Calc| Overheads Allocation'!D$9,'Calc| Project Costs'!W304,'Input| Projects'!$Y304),IF('Input| Overheads'!$C$42="DNSP defined",SUMPRODUCT(--('Input| Projects'!$AD304="Yes"),'Calc| Overheads Allocation'!D$62,'Input| Projects'!$AG304),""))),"")</f>
        <v>0</v>
      </c>
      <c r="AV304" s="186">
        <f>IFERROR(IF('Input| Overheads'!$C$42="Direct costs",SUMPRODUCT(--('Input| Projects'!$AD304="Yes"),'Calc| Overheads Allocation'!E$9,'Calc| Project Costs'!X304),IF('Input| Overheads'!$C$42="Internal labour",SUMPRODUCT(--('Input| Projects'!$AD304="Yes"),'Calc| Overheads Allocation'!E$9,'Calc| Project Costs'!X304,'Input| Projects'!$Y304),IF('Input| Overheads'!$C$42="DNSP defined",SUMPRODUCT(--('Input| Projects'!$AD304="Yes"),'Calc| Overheads Allocation'!E$62,'Input| Projects'!$AG304),""))),"")</f>
        <v>0</v>
      </c>
      <c r="AW304" s="186">
        <f>IFERROR(IF('Input| Overheads'!$C$42="Direct costs",SUMPRODUCT(--('Input| Projects'!$AD304="Yes"),'Calc| Overheads Allocation'!F$9,'Calc| Project Costs'!Y304),IF('Input| Overheads'!$C$42="Internal labour",SUMPRODUCT(--('Input| Projects'!$AD304="Yes"),'Calc| Overheads Allocation'!F$9,'Calc| Project Costs'!Y304,'Input| Projects'!$Y304),IF('Input| Overheads'!$C$42="DNSP defined",SUMPRODUCT(--('Input| Projects'!$AD304="Yes"),'Calc| Overheads Allocation'!F$62,'Input| Projects'!$AG304),""))),"")</f>
        <v>0</v>
      </c>
      <c r="AX304" s="186">
        <f>IFERROR(IF('Input| Overheads'!$C$42="Direct costs",SUMPRODUCT(--('Input| Projects'!$AD304="Yes"),'Calc| Overheads Allocation'!G$9,'Calc| Project Costs'!Z304),IF('Input| Overheads'!$C$42="Internal labour",SUMPRODUCT(--('Input| Projects'!$AD304="Yes"),'Calc| Overheads Allocation'!G$9,'Calc| Project Costs'!Z304,'Input| Projects'!$Y304),IF('Input| Overheads'!$C$42="DNSP defined",SUMPRODUCT(--('Input| Projects'!$AD304="Yes"),'Calc| Overheads Allocation'!G$62,'Input| Projects'!$AG304),""))),"")</f>
        <v>0</v>
      </c>
      <c r="AY304" s="186">
        <f>IFERROR(IF('Input| Overheads'!$C$42="Direct costs",SUMPRODUCT(--('Input| Projects'!$AD304="Yes"),'Calc| Overheads Allocation'!H$9,'Calc| Project Costs'!AA304),IF('Input| Overheads'!$C$42="Internal labour",SUMPRODUCT(--('Input| Projects'!$AD304="Yes"),'Calc| Overheads Allocation'!H$9,'Calc| Project Costs'!AA304,'Input| Projects'!$Y304),IF('Input| Overheads'!$C$42="DNSP defined",SUMPRODUCT(--('Input| Projects'!$AD304="Yes"),'Calc| Overheads Allocation'!H$62,'Input| Projects'!$AG304),""))),"")</f>
        <v>0</v>
      </c>
      <c r="AZ304" s="186">
        <f>IFERROR(IF('Input| Overheads'!$C$42="Direct costs",SUMPRODUCT(--('Input| Projects'!$AD304="Yes"),'Calc| Overheads Allocation'!I$9,'Calc| Project Costs'!AB304),IF('Input| Overheads'!$C$42="Internal labour",SUMPRODUCT(--('Input| Projects'!$AD304="Yes"),'Calc| Overheads Allocation'!I$9,'Calc| Project Costs'!AB304,'Input| Projects'!$Y304),IF('Input| Overheads'!$C$42="DNSP defined",SUMPRODUCT(--('Input| Projects'!$AD304="Yes"),'Calc| Overheads Allocation'!I$62,'Input| Projects'!$AG304),""))),"")</f>
        <v>0</v>
      </c>
      <c r="BA304" s="106"/>
      <c r="BB304" s="186">
        <f t="shared" si="158"/>
        <v>7.1887599999999994</v>
      </c>
      <c r="BC304" s="186">
        <f t="shared" si="159"/>
        <v>0</v>
      </c>
      <c r="BD304" s="186">
        <f t="shared" si="160"/>
        <v>0</v>
      </c>
      <c r="BE304" s="186">
        <f t="shared" si="137"/>
        <v>0</v>
      </c>
      <c r="BF304" s="186">
        <f t="shared" si="138"/>
        <v>0</v>
      </c>
      <c r="BG304" s="186">
        <f t="shared" si="139"/>
        <v>0</v>
      </c>
      <c r="BH304" s="186">
        <f t="shared" si="140"/>
        <v>0</v>
      </c>
      <c r="BI304" s="97"/>
      <c r="BJ304" s="186">
        <f t="shared" si="141"/>
        <v>0</v>
      </c>
      <c r="BK304" s="186" t="str">
        <f t="shared" si="142"/>
        <v/>
      </c>
      <c r="BL304" s="186" t="str">
        <f t="shared" si="143"/>
        <v/>
      </c>
      <c r="BM304" s="186" t="str">
        <f t="shared" si="144"/>
        <v/>
      </c>
      <c r="BN304" s="186" t="str">
        <f t="shared" si="145"/>
        <v/>
      </c>
      <c r="BO304" s="186" t="str">
        <f t="shared" si="146"/>
        <v/>
      </c>
      <c r="BP304" s="186" t="str">
        <f t="shared" si="147"/>
        <v/>
      </c>
      <c r="BQ304" s="97"/>
      <c r="BR304" s="186">
        <f t="shared" si="148"/>
        <v>1149.1729399999999</v>
      </c>
      <c r="BS304" s="186">
        <f t="shared" si="149"/>
        <v>0</v>
      </c>
      <c r="BT304" s="222">
        <f t="shared" si="150"/>
        <v>0</v>
      </c>
      <c r="BU304" s="222">
        <f t="shared" si="151"/>
        <v>0</v>
      </c>
      <c r="BV304" s="222">
        <f t="shared" si="152"/>
        <v>0</v>
      </c>
      <c r="BW304" s="222">
        <f t="shared" si="153"/>
        <v>0</v>
      </c>
      <c r="BX304" s="222">
        <f t="shared" si="154"/>
        <v>0</v>
      </c>
      <c r="BY304" s="106"/>
      <c r="BZ304" s="197">
        <f>IF(SUMIF('Input| Projects'!$AS$8:$CP$8,"Dx",'Input| Projects'!$AS304:$CP304)=0,"",SUMIF('Input| Projects'!$AS$8:$CP$8,"Dx",'Input| Projects'!$AS304:$CP304))</f>
        <v>1</v>
      </c>
      <c r="CA304" s="197" t="str">
        <f>IF(SUMIF('Input| Projects'!$AS$8:$CP$8,"Tx",'Input| Projects'!$AS304:$CP304)=0,"",SUMIF('Input| Projects'!$AS$8:$CP$8,"Tx",'Input| Projects'!$AS304:$CP304))</f>
        <v/>
      </c>
      <c r="CB304" s="150" t="str">
        <f t="shared" si="161"/>
        <v/>
      </c>
    </row>
    <row r="305" spans="2:80" x14ac:dyDescent="0.2">
      <c r="B305" s="201">
        <f>IFERROR('Input| Projects'!B305,"")</f>
        <v>296</v>
      </c>
      <c r="C305" s="42" t="str">
        <f>IFERROR(IF('Input| Projects'!C305="","",'Input| Projects'!C305),"")</f>
        <v>Switching and Control</v>
      </c>
      <c r="D305" s="42" t="str">
        <f>IFERROR(IF('Input| Projects'!D305="","",'Input| Projects'!D305),"")</f>
        <v>SUPP_44.01.013</v>
      </c>
      <c r="E305" s="104"/>
      <c r="F305" s="190">
        <f>IFERROR('Input| Projects'!I305*'Input| Escalations'!$K$19,"")</f>
        <v>1427.4802000000002</v>
      </c>
      <c r="G305" s="190">
        <f>IFERROR('Input| Projects'!J305*'Input| Escalations'!$K$19,"")</f>
        <v>0</v>
      </c>
      <c r="H305" s="190">
        <f>IFERROR('Input| Projects'!K305*'Input| Escalations'!$K$19,"")</f>
        <v>0</v>
      </c>
      <c r="I305" s="190">
        <f>IFERROR('Input| Projects'!L305*'Input| Escalations'!$K$19,"")</f>
        <v>0</v>
      </c>
      <c r="J305" s="190">
        <f>IFERROR('Input| Projects'!M305*'Input| Escalations'!$K$19,"")</f>
        <v>0</v>
      </c>
      <c r="K305" s="190">
        <f>IFERROR('Input| Projects'!N305*'Input| Escalations'!$K$19,"")</f>
        <v>0</v>
      </c>
      <c r="L305" s="190">
        <f>IFERROR('Input| Projects'!O305*'Input| Escalations'!$K$19,"")</f>
        <v>0</v>
      </c>
      <c r="M305" s="150" t="str">
        <f>IF(ABS(SUM(F305:L305)-(SUM('Input| Projects'!I305:O305)*'Input| Escalations'!$K$19))&lt;0.0000001,"",1)</f>
        <v/>
      </c>
      <c r="N305" s="192">
        <f>'Input| Projects'!$Y305*INDEX('Input| Escalations'!$H$33:$N$33,MATCH('Calc| Project Costs'!N$9,'Input| Escalations'!$H$23:$N$23,0))+'Input| Projects'!$Z305*INDEX('Input| Escalations'!$H$34:$N$34,MATCH('Calc| Project Costs'!N$9,'Input| Escalations'!$H$23:$N$23,0))+'Input| Projects'!$AA305*INDEX('Input| Escalations'!$H$35:$N$35,MATCH('Calc| Project Costs'!N$9,'Input| Escalations'!$H$23:$N$23,0))+1</f>
        <v>1</v>
      </c>
      <c r="O305" s="192">
        <f>'Input| Projects'!$Y305*INDEX('Input| Escalations'!$H$33:$N$33,MATCH('Calc| Project Costs'!O$9,'Input| Escalations'!$H$23:$N$23,0))+'Input| Projects'!$Z305*INDEX('Input| Escalations'!$H$34:$N$34,MATCH('Calc| Project Costs'!O$9,'Input| Escalations'!$H$23:$N$23,0))+'Input| Projects'!$AA305*INDEX('Input| Escalations'!$H$35:$N$35,MATCH('Calc| Project Costs'!O$9,'Input| Escalations'!$H$23:$N$23,0))+1</f>
        <v>1</v>
      </c>
      <c r="P305" s="192">
        <f>'Input| Projects'!$Y305*INDEX('Input| Escalations'!$H$33:$N$33,MATCH('Calc| Project Costs'!P$9,'Input| Escalations'!$H$23:$N$23,0))+'Input| Projects'!$Z305*INDEX('Input| Escalations'!$H$34:$N$34,MATCH('Calc| Project Costs'!P$9,'Input| Escalations'!$H$23:$N$23,0))+'Input| Projects'!$AA305*INDEX('Input| Escalations'!$H$35:$N$35,MATCH('Calc| Project Costs'!P$9,'Input| Escalations'!$H$23:$N$23,0))+1</f>
        <v>1</v>
      </c>
      <c r="Q305" s="192">
        <f>'Input| Projects'!$Y305*INDEX('Input| Escalations'!$H$33:$N$33,MATCH('Calc| Project Costs'!Q$9,'Input| Escalations'!$H$23:$N$23,0))+'Input| Projects'!$Z305*INDEX('Input| Escalations'!$H$34:$N$34,MATCH('Calc| Project Costs'!Q$9,'Input| Escalations'!$H$23:$N$23,0))+'Input| Projects'!$AA305*INDEX('Input| Escalations'!$H$35:$N$35,MATCH('Calc| Project Costs'!Q$9,'Input| Escalations'!$H$23:$N$23,0))+1</f>
        <v>1</v>
      </c>
      <c r="R305" s="192">
        <f>'Input| Projects'!$Y305*INDEX('Input| Escalations'!$H$33:$N$33,MATCH('Calc| Project Costs'!R$9,'Input| Escalations'!$H$23:$N$23,0))+'Input| Projects'!$Z305*INDEX('Input| Escalations'!$H$34:$N$34,MATCH('Calc| Project Costs'!R$9,'Input| Escalations'!$H$23:$N$23,0))+'Input| Projects'!$AA305*INDEX('Input| Escalations'!$H$35:$N$35,MATCH('Calc| Project Costs'!R$9,'Input| Escalations'!$H$23:$N$23,0))+1</f>
        <v>1</v>
      </c>
      <c r="S305" s="192">
        <f>'Input| Projects'!$Y305*INDEX('Input| Escalations'!$H$33:$N$33,MATCH('Calc| Project Costs'!S$9,'Input| Escalations'!$H$23:$N$23,0))+'Input| Projects'!$Z305*INDEX('Input| Escalations'!$H$34:$N$34,MATCH('Calc| Project Costs'!S$9,'Input| Escalations'!$H$23:$N$23,0))+'Input| Projects'!$AA305*INDEX('Input| Escalations'!$H$35:$N$35,MATCH('Calc| Project Costs'!S$9,'Input| Escalations'!$H$23:$N$23,0))+1</f>
        <v>1</v>
      </c>
      <c r="T305" s="192">
        <f>'Input| Projects'!$Y305*INDEX('Input| Escalations'!$H$33:$N$33,MATCH('Calc| Project Costs'!T$9,'Input| Escalations'!$H$23:$N$23,0))+'Input| Projects'!$Z305*INDEX('Input| Escalations'!$H$34:$N$34,MATCH('Calc| Project Costs'!T$9,'Input| Escalations'!$H$23:$N$23,0))+'Input| Projects'!$AA305*INDEX('Input| Escalations'!$H$35:$N$35,MATCH('Calc| Project Costs'!T$9,'Input| Escalations'!$H$23:$N$23,0))+1</f>
        <v>1</v>
      </c>
      <c r="U305" s="106"/>
      <c r="V305" s="186">
        <f t="shared" si="155"/>
        <v>1427.4802000000002</v>
      </c>
      <c r="W305" s="186">
        <f t="shared" si="156"/>
        <v>0</v>
      </c>
      <c r="X305" s="186">
        <f t="shared" si="157"/>
        <v>0</v>
      </c>
      <c r="Y305" s="186">
        <f t="shared" si="133"/>
        <v>0</v>
      </c>
      <c r="Z305" s="186">
        <f t="shared" si="134"/>
        <v>0</v>
      </c>
      <c r="AA305" s="186">
        <f t="shared" si="135"/>
        <v>0</v>
      </c>
      <c r="AB305" s="186">
        <f t="shared" si="136"/>
        <v>0</v>
      </c>
      <c r="AC305" s="106"/>
      <c r="AD305" s="186">
        <f>'Input| Projects'!Q305*N305*'Input| Escalations'!$K$19</f>
        <v>0</v>
      </c>
      <c r="AE305" s="186">
        <f>'Input| Projects'!R305*O305*'Input| Escalations'!$K$19</f>
        <v>0</v>
      </c>
      <c r="AF305" s="186">
        <f>'Input| Projects'!S305*P305*'Input| Escalations'!$K$19</f>
        <v>0</v>
      </c>
      <c r="AG305" s="186">
        <f>'Input| Projects'!T305*Q305*'Input| Escalations'!$K$19</f>
        <v>0</v>
      </c>
      <c r="AH305" s="186">
        <f>'Input| Projects'!U305*R305*'Input| Escalations'!$K$19</f>
        <v>0</v>
      </c>
      <c r="AI305" s="186">
        <f>'Input| Projects'!V305*S305*'Input| Escalations'!$K$19</f>
        <v>0</v>
      </c>
      <c r="AJ305" s="186">
        <f>'Input| Projects'!W305*T305*'Input| Escalations'!$K$19</f>
        <v>0</v>
      </c>
      <c r="AK305" s="106"/>
      <c r="AL305" s="186">
        <f>IFERROR(IF('Input| Overheads'!$C$42="Direct costs",SUMPRODUCT(--('Input| Projects'!$AC305="Yes"),'Calc| Overheads Allocation'!C$8,'Calc| Project Costs'!V305),IF('Input| Overheads'!$C$42="Internal labour",SUMPRODUCT(--('Input| Projects'!$AC305="Yes"),'Calc| Overheads Allocation'!C$8,'Calc| Project Costs'!V305,'Input| Projects'!$Y305),IF('Input| Overheads'!$C$42="DNSP defined",SUMPRODUCT(--('Input| Projects'!$AC305="Yes"),'Calc| Overheads Allocation'!C$61,'Input| Projects'!$AF305),""))),"")</f>
        <v>8.9861000000000004</v>
      </c>
      <c r="AM305" s="186">
        <f>IFERROR(IF('Input| Overheads'!$C$42="Direct costs",SUMPRODUCT(--('Input| Projects'!$AC305="Yes"),'Calc| Overheads Allocation'!D$8,'Calc| Project Costs'!W305),IF('Input| Overheads'!$C$42="Internal labour",SUMPRODUCT(--('Input| Projects'!$AC305="Yes"),'Calc| Overheads Allocation'!D$8,'Calc| Project Costs'!W305,'Input| Projects'!$Y305),IF('Input| Overheads'!$C$42="DNSP defined",SUMPRODUCT(--('Input| Projects'!$AC305="Yes"),'Calc| Overheads Allocation'!D$61,'Input| Projects'!$AF305),""))),"")</f>
        <v>0</v>
      </c>
      <c r="AN305" s="186">
        <f>IFERROR(IF('Input| Overheads'!$C$42="Direct costs",SUMPRODUCT(--('Input| Projects'!$AC305="Yes"),'Calc| Overheads Allocation'!E$8,'Calc| Project Costs'!X305),IF('Input| Overheads'!$C$42="Internal labour",SUMPRODUCT(--('Input| Projects'!$AC305="Yes"),'Calc| Overheads Allocation'!E$8,'Calc| Project Costs'!X305,'Input| Projects'!$Y305),IF('Input| Overheads'!$C$42="DNSP defined",SUMPRODUCT(--('Input| Projects'!$AC305="Yes"),'Calc| Overheads Allocation'!E$61,'Input| Projects'!$AF305),""))),"")</f>
        <v>0</v>
      </c>
      <c r="AO305" s="186">
        <f>IFERROR(IF('Input| Overheads'!$C$42="Direct costs",SUMPRODUCT(--('Input| Projects'!$AC305="Yes"),'Calc| Overheads Allocation'!F$8,'Calc| Project Costs'!Y305),IF('Input| Overheads'!$C$42="Internal labour",SUMPRODUCT(--('Input| Projects'!$AC305="Yes"),'Calc| Overheads Allocation'!F$8,'Calc| Project Costs'!Y305,'Input| Projects'!$Y305),IF('Input| Overheads'!$C$42="DNSP defined",SUMPRODUCT(--('Input| Projects'!$AC305="Yes"),'Calc| Overheads Allocation'!F$61,'Input| Projects'!$AF305),""))),"")</f>
        <v>0</v>
      </c>
      <c r="AP305" s="186">
        <f>IFERROR(IF('Input| Overheads'!$C$42="Direct costs",SUMPRODUCT(--('Input| Projects'!$AC305="Yes"),'Calc| Overheads Allocation'!G$8,'Calc| Project Costs'!Z305),IF('Input| Overheads'!$C$42="Internal labour",SUMPRODUCT(--('Input| Projects'!$AC305="Yes"),'Calc| Overheads Allocation'!G$8,'Calc| Project Costs'!Z305,'Input| Projects'!$Y305),IF('Input| Overheads'!$C$42="DNSP defined",SUMPRODUCT(--('Input| Projects'!$AC305="Yes"),'Calc| Overheads Allocation'!G$61,'Input| Projects'!$AF305),""))),"")</f>
        <v>0</v>
      </c>
      <c r="AQ305" s="186">
        <f>IFERROR(IF('Input| Overheads'!$C$42="Direct costs",SUMPRODUCT(--('Input| Projects'!$AC305="Yes"),'Calc| Overheads Allocation'!H$8,'Calc| Project Costs'!AA305),IF('Input| Overheads'!$C$42="Internal labour",SUMPRODUCT(--('Input| Projects'!$AC305="Yes"),'Calc| Overheads Allocation'!H$8,'Calc| Project Costs'!AA305,'Input| Projects'!$Y305),IF('Input| Overheads'!$C$42="DNSP defined",SUMPRODUCT(--('Input| Projects'!$AC305="Yes"),'Calc| Overheads Allocation'!H$61,'Input| Projects'!$AF305),""))),"")</f>
        <v>0</v>
      </c>
      <c r="AR305" s="186">
        <f>IFERROR(IF('Input| Overheads'!$C$42="Direct costs",SUMPRODUCT(--('Input| Projects'!$AC305="Yes"),'Calc| Overheads Allocation'!I$8,'Calc| Project Costs'!AB305),IF('Input| Overheads'!$C$42="Internal labour",SUMPRODUCT(--('Input| Projects'!$AC305="Yes"),'Calc| Overheads Allocation'!I$8,'Calc| Project Costs'!AB305,'Input| Projects'!$Y305),IF('Input| Overheads'!$C$42="DNSP defined",SUMPRODUCT(--('Input| Projects'!$AC305="Yes"),'Calc| Overheads Allocation'!I$61,'Input| Projects'!$AF305),""))),"")</f>
        <v>0</v>
      </c>
      <c r="AS305" s="106"/>
      <c r="AT305" s="186">
        <f>IFERROR(IF('Input| Overheads'!$C$42="Direct costs",SUMPRODUCT(--('Input| Projects'!$AD305="Yes"),'Calc| Overheads Allocation'!C$9,'Calc| Project Costs'!V305),IF('Input| Overheads'!$C$42="Internal labour",SUMPRODUCT(--('Input| Projects'!$AD305="Yes"),'Calc| Overheads Allocation'!C$9,'Calc| Project Costs'!V305,'Input| Projects'!$Y305),IF('Input| Overheads'!$C$42="DNSP defined",SUMPRODUCT(--('Input| Projects'!$AD305="Yes"),'Calc| Overheads Allocation'!C$62,'Input| Projects'!$AG305),""))),"")</f>
        <v>0</v>
      </c>
      <c r="AU305" s="186">
        <f>IFERROR(IF('Input| Overheads'!$C$42="Direct costs",SUMPRODUCT(--('Input| Projects'!$AD305="Yes"),'Calc| Overheads Allocation'!D$9,'Calc| Project Costs'!W305),IF('Input| Overheads'!$C$42="Internal labour",SUMPRODUCT(--('Input| Projects'!$AD305="Yes"),'Calc| Overheads Allocation'!D$9,'Calc| Project Costs'!W305,'Input| Projects'!$Y305),IF('Input| Overheads'!$C$42="DNSP defined",SUMPRODUCT(--('Input| Projects'!$AD305="Yes"),'Calc| Overheads Allocation'!D$62,'Input| Projects'!$AG305),""))),"")</f>
        <v>0</v>
      </c>
      <c r="AV305" s="186">
        <f>IFERROR(IF('Input| Overheads'!$C$42="Direct costs",SUMPRODUCT(--('Input| Projects'!$AD305="Yes"),'Calc| Overheads Allocation'!E$9,'Calc| Project Costs'!X305),IF('Input| Overheads'!$C$42="Internal labour",SUMPRODUCT(--('Input| Projects'!$AD305="Yes"),'Calc| Overheads Allocation'!E$9,'Calc| Project Costs'!X305,'Input| Projects'!$Y305),IF('Input| Overheads'!$C$42="DNSP defined",SUMPRODUCT(--('Input| Projects'!$AD305="Yes"),'Calc| Overheads Allocation'!E$62,'Input| Projects'!$AG305),""))),"")</f>
        <v>0</v>
      </c>
      <c r="AW305" s="186">
        <f>IFERROR(IF('Input| Overheads'!$C$42="Direct costs",SUMPRODUCT(--('Input| Projects'!$AD305="Yes"),'Calc| Overheads Allocation'!F$9,'Calc| Project Costs'!Y305),IF('Input| Overheads'!$C$42="Internal labour",SUMPRODUCT(--('Input| Projects'!$AD305="Yes"),'Calc| Overheads Allocation'!F$9,'Calc| Project Costs'!Y305,'Input| Projects'!$Y305),IF('Input| Overheads'!$C$42="DNSP defined",SUMPRODUCT(--('Input| Projects'!$AD305="Yes"),'Calc| Overheads Allocation'!F$62,'Input| Projects'!$AG305),""))),"")</f>
        <v>0</v>
      </c>
      <c r="AX305" s="186">
        <f>IFERROR(IF('Input| Overheads'!$C$42="Direct costs",SUMPRODUCT(--('Input| Projects'!$AD305="Yes"),'Calc| Overheads Allocation'!G$9,'Calc| Project Costs'!Z305),IF('Input| Overheads'!$C$42="Internal labour",SUMPRODUCT(--('Input| Projects'!$AD305="Yes"),'Calc| Overheads Allocation'!G$9,'Calc| Project Costs'!Z305,'Input| Projects'!$Y305),IF('Input| Overheads'!$C$42="DNSP defined",SUMPRODUCT(--('Input| Projects'!$AD305="Yes"),'Calc| Overheads Allocation'!G$62,'Input| Projects'!$AG305),""))),"")</f>
        <v>0</v>
      </c>
      <c r="AY305" s="186">
        <f>IFERROR(IF('Input| Overheads'!$C$42="Direct costs",SUMPRODUCT(--('Input| Projects'!$AD305="Yes"),'Calc| Overheads Allocation'!H$9,'Calc| Project Costs'!AA305),IF('Input| Overheads'!$C$42="Internal labour",SUMPRODUCT(--('Input| Projects'!$AD305="Yes"),'Calc| Overheads Allocation'!H$9,'Calc| Project Costs'!AA305,'Input| Projects'!$Y305),IF('Input| Overheads'!$C$42="DNSP defined",SUMPRODUCT(--('Input| Projects'!$AD305="Yes"),'Calc| Overheads Allocation'!H$62,'Input| Projects'!$AG305),""))),"")</f>
        <v>0</v>
      </c>
      <c r="AZ305" s="186">
        <f>IFERROR(IF('Input| Overheads'!$C$42="Direct costs",SUMPRODUCT(--('Input| Projects'!$AD305="Yes"),'Calc| Overheads Allocation'!I$9,'Calc| Project Costs'!AB305),IF('Input| Overheads'!$C$42="Internal labour",SUMPRODUCT(--('Input| Projects'!$AD305="Yes"),'Calc| Overheads Allocation'!I$9,'Calc| Project Costs'!AB305,'Input| Projects'!$Y305),IF('Input| Overheads'!$C$42="DNSP defined",SUMPRODUCT(--('Input| Projects'!$AD305="Yes"),'Calc| Overheads Allocation'!I$62,'Input| Projects'!$AG305),""))),"")</f>
        <v>0</v>
      </c>
      <c r="BA305" s="106"/>
      <c r="BB305" s="186">
        <f t="shared" si="158"/>
        <v>8.9861000000000004</v>
      </c>
      <c r="BC305" s="186">
        <f t="shared" si="159"/>
        <v>0</v>
      </c>
      <c r="BD305" s="186">
        <f t="shared" si="160"/>
        <v>0</v>
      </c>
      <c r="BE305" s="186">
        <f t="shared" si="137"/>
        <v>0</v>
      </c>
      <c r="BF305" s="186">
        <f t="shared" si="138"/>
        <v>0</v>
      </c>
      <c r="BG305" s="186">
        <f t="shared" si="139"/>
        <v>0</v>
      </c>
      <c r="BH305" s="186">
        <f t="shared" si="140"/>
        <v>0</v>
      </c>
      <c r="BI305" s="97"/>
      <c r="BJ305" s="186">
        <f t="shared" si="141"/>
        <v>0</v>
      </c>
      <c r="BK305" s="186" t="str">
        <f t="shared" si="142"/>
        <v/>
      </c>
      <c r="BL305" s="186" t="str">
        <f t="shared" si="143"/>
        <v/>
      </c>
      <c r="BM305" s="186" t="str">
        <f t="shared" si="144"/>
        <v/>
      </c>
      <c r="BN305" s="186" t="str">
        <f t="shared" si="145"/>
        <v/>
      </c>
      <c r="BO305" s="186" t="str">
        <f t="shared" si="146"/>
        <v/>
      </c>
      <c r="BP305" s="186" t="str">
        <f t="shared" si="147"/>
        <v/>
      </c>
      <c r="BQ305" s="97"/>
      <c r="BR305" s="186">
        <f t="shared" si="148"/>
        <v>1436.4663000000003</v>
      </c>
      <c r="BS305" s="186">
        <f t="shared" si="149"/>
        <v>0</v>
      </c>
      <c r="BT305" s="222">
        <f t="shared" si="150"/>
        <v>0</v>
      </c>
      <c r="BU305" s="222">
        <f t="shared" si="151"/>
        <v>0</v>
      </c>
      <c r="BV305" s="222">
        <f t="shared" si="152"/>
        <v>0</v>
      </c>
      <c r="BW305" s="222">
        <f t="shared" si="153"/>
        <v>0</v>
      </c>
      <c r="BX305" s="222">
        <f t="shared" si="154"/>
        <v>0</v>
      </c>
      <c r="BY305" s="106"/>
      <c r="BZ305" s="197">
        <f>IF(SUMIF('Input| Projects'!$AS$8:$CP$8,"Dx",'Input| Projects'!$AS305:$CP305)=0,"",SUMIF('Input| Projects'!$AS$8:$CP$8,"Dx",'Input| Projects'!$AS305:$CP305))</f>
        <v>1</v>
      </c>
      <c r="CA305" s="197" t="str">
        <f>IF(SUMIF('Input| Projects'!$AS$8:$CP$8,"Tx",'Input| Projects'!$AS305:$CP305)=0,"",SUMIF('Input| Projects'!$AS$8:$CP$8,"Tx",'Input| Projects'!$AS305:$CP305))</f>
        <v/>
      </c>
      <c r="CB305" s="150" t="str">
        <f t="shared" si="161"/>
        <v/>
      </c>
    </row>
    <row r="306" spans="2:80" x14ac:dyDescent="0.2">
      <c r="B306" s="201">
        <f>IFERROR('Input| Projects'!B306,"")</f>
        <v>297</v>
      </c>
      <c r="C306" s="42" t="str">
        <f>IFERROR(IF('Input| Projects'!C306="","",'Input| Projects'!C306),"")</f>
        <v>Switching and Control</v>
      </c>
      <c r="D306" s="42" t="str">
        <f>IFERROR(IF('Input| Projects'!D306="","",'Input| Projects'!D306),"")</f>
        <v>SUPP_44.01.013</v>
      </c>
      <c r="E306" s="104"/>
      <c r="F306" s="190">
        <f>IFERROR('Input| Projects'!I306*'Input| Escalations'!$K$19,"")</f>
        <v>10706.101259999999</v>
      </c>
      <c r="G306" s="190">
        <f>IFERROR('Input| Projects'!J306*'Input| Escalations'!$K$19,"")</f>
        <v>0</v>
      </c>
      <c r="H306" s="190">
        <f>IFERROR('Input| Projects'!K306*'Input| Escalations'!$K$19,"")</f>
        <v>0</v>
      </c>
      <c r="I306" s="190">
        <f>IFERROR('Input| Projects'!L306*'Input| Escalations'!$K$19,"")</f>
        <v>0</v>
      </c>
      <c r="J306" s="190">
        <f>IFERROR('Input| Projects'!M306*'Input| Escalations'!$K$19,"")</f>
        <v>0</v>
      </c>
      <c r="K306" s="190">
        <f>IFERROR('Input| Projects'!N306*'Input| Escalations'!$K$19,"")</f>
        <v>0</v>
      </c>
      <c r="L306" s="190">
        <f>IFERROR('Input| Projects'!O306*'Input| Escalations'!$K$19,"")</f>
        <v>0</v>
      </c>
      <c r="M306" s="150" t="str">
        <f>IF(ABS(SUM(F306:L306)-(SUM('Input| Projects'!I306:O306)*'Input| Escalations'!$K$19))&lt;0.0000001,"",1)</f>
        <v/>
      </c>
      <c r="N306" s="192">
        <f>'Input| Projects'!$Y306*INDEX('Input| Escalations'!$H$33:$N$33,MATCH('Calc| Project Costs'!N$9,'Input| Escalations'!$H$23:$N$23,0))+'Input| Projects'!$Z306*INDEX('Input| Escalations'!$H$34:$N$34,MATCH('Calc| Project Costs'!N$9,'Input| Escalations'!$H$23:$N$23,0))+'Input| Projects'!$AA306*INDEX('Input| Escalations'!$H$35:$N$35,MATCH('Calc| Project Costs'!N$9,'Input| Escalations'!$H$23:$N$23,0))+1</f>
        <v>1</v>
      </c>
      <c r="O306" s="192">
        <f>'Input| Projects'!$Y306*INDEX('Input| Escalations'!$H$33:$N$33,MATCH('Calc| Project Costs'!O$9,'Input| Escalations'!$H$23:$N$23,0))+'Input| Projects'!$Z306*INDEX('Input| Escalations'!$H$34:$N$34,MATCH('Calc| Project Costs'!O$9,'Input| Escalations'!$H$23:$N$23,0))+'Input| Projects'!$AA306*INDEX('Input| Escalations'!$H$35:$N$35,MATCH('Calc| Project Costs'!O$9,'Input| Escalations'!$H$23:$N$23,0))+1</f>
        <v>1</v>
      </c>
      <c r="P306" s="192">
        <f>'Input| Projects'!$Y306*INDEX('Input| Escalations'!$H$33:$N$33,MATCH('Calc| Project Costs'!P$9,'Input| Escalations'!$H$23:$N$23,0))+'Input| Projects'!$Z306*INDEX('Input| Escalations'!$H$34:$N$34,MATCH('Calc| Project Costs'!P$9,'Input| Escalations'!$H$23:$N$23,0))+'Input| Projects'!$AA306*INDEX('Input| Escalations'!$H$35:$N$35,MATCH('Calc| Project Costs'!P$9,'Input| Escalations'!$H$23:$N$23,0))+1</f>
        <v>1</v>
      </c>
      <c r="Q306" s="192">
        <f>'Input| Projects'!$Y306*INDEX('Input| Escalations'!$H$33:$N$33,MATCH('Calc| Project Costs'!Q$9,'Input| Escalations'!$H$23:$N$23,0))+'Input| Projects'!$Z306*INDEX('Input| Escalations'!$H$34:$N$34,MATCH('Calc| Project Costs'!Q$9,'Input| Escalations'!$H$23:$N$23,0))+'Input| Projects'!$AA306*INDEX('Input| Escalations'!$H$35:$N$35,MATCH('Calc| Project Costs'!Q$9,'Input| Escalations'!$H$23:$N$23,0))+1</f>
        <v>1</v>
      </c>
      <c r="R306" s="192">
        <f>'Input| Projects'!$Y306*INDEX('Input| Escalations'!$H$33:$N$33,MATCH('Calc| Project Costs'!R$9,'Input| Escalations'!$H$23:$N$23,0))+'Input| Projects'!$Z306*INDEX('Input| Escalations'!$H$34:$N$34,MATCH('Calc| Project Costs'!R$9,'Input| Escalations'!$H$23:$N$23,0))+'Input| Projects'!$AA306*INDEX('Input| Escalations'!$H$35:$N$35,MATCH('Calc| Project Costs'!R$9,'Input| Escalations'!$H$23:$N$23,0))+1</f>
        <v>1</v>
      </c>
      <c r="S306" s="192">
        <f>'Input| Projects'!$Y306*INDEX('Input| Escalations'!$H$33:$N$33,MATCH('Calc| Project Costs'!S$9,'Input| Escalations'!$H$23:$N$23,0))+'Input| Projects'!$Z306*INDEX('Input| Escalations'!$H$34:$N$34,MATCH('Calc| Project Costs'!S$9,'Input| Escalations'!$H$23:$N$23,0))+'Input| Projects'!$AA306*INDEX('Input| Escalations'!$H$35:$N$35,MATCH('Calc| Project Costs'!S$9,'Input| Escalations'!$H$23:$N$23,0))+1</f>
        <v>1</v>
      </c>
      <c r="T306" s="192">
        <f>'Input| Projects'!$Y306*INDEX('Input| Escalations'!$H$33:$N$33,MATCH('Calc| Project Costs'!T$9,'Input| Escalations'!$H$23:$N$23,0))+'Input| Projects'!$Z306*INDEX('Input| Escalations'!$H$34:$N$34,MATCH('Calc| Project Costs'!T$9,'Input| Escalations'!$H$23:$N$23,0))+'Input| Projects'!$AA306*INDEX('Input| Escalations'!$H$35:$N$35,MATCH('Calc| Project Costs'!T$9,'Input| Escalations'!$H$23:$N$23,0))+1</f>
        <v>1</v>
      </c>
      <c r="U306" s="106"/>
      <c r="V306" s="186">
        <f t="shared" si="155"/>
        <v>10706.101259999999</v>
      </c>
      <c r="W306" s="186">
        <f t="shared" si="156"/>
        <v>0</v>
      </c>
      <c r="X306" s="186">
        <f t="shared" si="157"/>
        <v>0</v>
      </c>
      <c r="Y306" s="186">
        <f t="shared" si="133"/>
        <v>0</v>
      </c>
      <c r="Z306" s="186">
        <f t="shared" si="134"/>
        <v>0</v>
      </c>
      <c r="AA306" s="186">
        <f t="shared" si="135"/>
        <v>0</v>
      </c>
      <c r="AB306" s="186">
        <f t="shared" si="136"/>
        <v>0</v>
      </c>
      <c r="AC306" s="106"/>
      <c r="AD306" s="186">
        <f>'Input| Projects'!Q306*N306*'Input| Escalations'!$K$19</f>
        <v>0</v>
      </c>
      <c r="AE306" s="186">
        <f>'Input| Projects'!R306*O306*'Input| Escalations'!$K$19</f>
        <v>0</v>
      </c>
      <c r="AF306" s="186">
        <f>'Input| Projects'!S306*P306*'Input| Escalations'!$K$19</f>
        <v>0</v>
      </c>
      <c r="AG306" s="186">
        <f>'Input| Projects'!T306*Q306*'Input| Escalations'!$K$19</f>
        <v>0</v>
      </c>
      <c r="AH306" s="186">
        <f>'Input| Projects'!U306*R306*'Input| Escalations'!$K$19</f>
        <v>0</v>
      </c>
      <c r="AI306" s="186">
        <f>'Input| Projects'!V306*S306*'Input| Escalations'!$K$19</f>
        <v>0</v>
      </c>
      <c r="AJ306" s="186">
        <f>'Input| Projects'!W306*T306*'Input| Escalations'!$K$19</f>
        <v>0</v>
      </c>
      <c r="AK306" s="106"/>
      <c r="AL306" s="186">
        <f>IFERROR(IF('Input| Overheads'!$C$42="Direct costs",SUMPRODUCT(--('Input| Projects'!$AC306="Yes"),'Calc| Overheads Allocation'!C$8,'Calc| Project Costs'!V306),IF('Input| Overheads'!$C$42="Internal labour",SUMPRODUCT(--('Input| Projects'!$AC306="Yes"),'Calc| Overheads Allocation'!C$8,'Calc| Project Costs'!V306,'Input| Projects'!$Y306),IF('Input| Overheads'!$C$42="DNSP defined",SUMPRODUCT(--('Input| Projects'!$AC306="Yes"),'Calc| Overheads Allocation'!C$61,'Input| Projects'!$AF306),""))),"")</f>
        <v>67.394800000000004</v>
      </c>
      <c r="AM306" s="186">
        <f>IFERROR(IF('Input| Overheads'!$C$42="Direct costs",SUMPRODUCT(--('Input| Projects'!$AC306="Yes"),'Calc| Overheads Allocation'!D$8,'Calc| Project Costs'!W306),IF('Input| Overheads'!$C$42="Internal labour",SUMPRODUCT(--('Input| Projects'!$AC306="Yes"),'Calc| Overheads Allocation'!D$8,'Calc| Project Costs'!W306,'Input| Projects'!$Y306),IF('Input| Overheads'!$C$42="DNSP defined",SUMPRODUCT(--('Input| Projects'!$AC306="Yes"),'Calc| Overheads Allocation'!D$61,'Input| Projects'!$AF306),""))),"")</f>
        <v>0</v>
      </c>
      <c r="AN306" s="186">
        <f>IFERROR(IF('Input| Overheads'!$C$42="Direct costs",SUMPRODUCT(--('Input| Projects'!$AC306="Yes"),'Calc| Overheads Allocation'!E$8,'Calc| Project Costs'!X306),IF('Input| Overheads'!$C$42="Internal labour",SUMPRODUCT(--('Input| Projects'!$AC306="Yes"),'Calc| Overheads Allocation'!E$8,'Calc| Project Costs'!X306,'Input| Projects'!$Y306),IF('Input| Overheads'!$C$42="DNSP defined",SUMPRODUCT(--('Input| Projects'!$AC306="Yes"),'Calc| Overheads Allocation'!E$61,'Input| Projects'!$AF306),""))),"")</f>
        <v>0</v>
      </c>
      <c r="AO306" s="186">
        <f>IFERROR(IF('Input| Overheads'!$C$42="Direct costs",SUMPRODUCT(--('Input| Projects'!$AC306="Yes"),'Calc| Overheads Allocation'!F$8,'Calc| Project Costs'!Y306),IF('Input| Overheads'!$C$42="Internal labour",SUMPRODUCT(--('Input| Projects'!$AC306="Yes"),'Calc| Overheads Allocation'!F$8,'Calc| Project Costs'!Y306,'Input| Projects'!$Y306),IF('Input| Overheads'!$C$42="DNSP defined",SUMPRODUCT(--('Input| Projects'!$AC306="Yes"),'Calc| Overheads Allocation'!F$61,'Input| Projects'!$AF306),""))),"")</f>
        <v>0</v>
      </c>
      <c r="AP306" s="186">
        <f>IFERROR(IF('Input| Overheads'!$C$42="Direct costs",SUMPRODUCT(--('Input| Projects'!$AC306="Yes"),'Calc| Overheads Allocation'!G$8,'Calc| Project Costs'!Z306),IF('Input| Overheads'!$C$42="Internal labour",SUMPRODUCT(--('Input| Projects'!$AC306="Yes"),'Calc| Overheads Allocation'!G$8,'Calc| Project Costs'!Z306,'Input| Projects'!$Y306),IF('Input| Overheads'!$C$42="DNSP defined",SUMPRODUCT(--('Input| Projects'!$AC306="Yes"),'Calc| Overheads Allocation'!G$61,'Input| Projects'!$AF306),""))),"")</f>
        <v>0</v>
      </c>
      <c r="AQ306" s="186">
        <f>IFERROR(IF('Input| Overheads'!$C$42="Direct costs",SUMPRODUCT(--('Input| Projects'!$AC306="Yes"),'Calc| Overheads Allocation'!H$8,'Calc| Project Costs'!AA306),IF('Input| Overheads'!$C$42="Internal labour",SUMPRODUCT(--('Input| Projects'!$AC306="Yes"),'Calc| Overheads Allocation'!H$8,'Calc| Project Costs'!AA306,'Input| Projects'!$Y306),IF('Input| Overheads'!$C$42="DNSP defined",SUMPRODUCT(--('Input| Projects'!$AC306="Yes"),'Calc| Overheads Allocation'!H$61,'Input| Projects'!$AF306),""))),"")</f>
        <v>0</v>
      </c>
      <c r="AR306" s="186">
        <f>IFERROR(IF('Input| Overheads'!$C$42="Direct costs",SUMPRODUCT(--('Input| Projects'!$AC306="Yes"),'Calc| Overheads Allocation'!I$8,'Calc| Project Costs'!AB306),IF('Input| Overheads'!$C$42="Internal labour",SUMPRODUCT(--('Input| Projects'!$AC306="Yes"),'Calc| Overheads Allocation'!I$8,'Calc| Project Costs'!AB306,'Input| Projects'!$Y306),IF('Input| Overheads'!$C$42="DNSP defined",SUMPRODUCT(--('Input| Projects'!$AC306="Yes"),'Calc| Overheads Allocation'!I$61,'Input| Projects'!$AF306),""))),"")</f>
        <v>0</v>
      </c>
      <c r="AS306" s="106"/>
      <c r="AT306" s="186">
        <f>IFERROR(IF('Input| Overheads'!$C$42="Direct costs",SUMPRODUCT(--('Input| Projects'!$AD306="Yes"),'Calc| Overheads Allocation'!C$9,'Calc| Project Costs'!V306),IF('Input| Overheads'!$C$42="Internal labour",SUMPRODUCT(--('Input| Projects'!$AD306="Yes"),'Calc| Overheads Allocation'!C$9,'Calc| Project Costs'!V306,'Input| Projects'!$Y306),IF('Input| Overheads'!$C$42="DNSP defined",SUMPRODUCT(--('Input| Projects'!$AD306="Yes"),'Calc| Overheads Allocation'!C$62,'Input| Projects'!$AG306),""))),"")</f>
        <v>0</v>
      </c>
      <c r="AU306" s="186">
        <f>IFERROR(IF('Input| Overheads'!$C$42="Direct costs",SUMPRODUCT(--('Input| Projects'!$AD306="Yes"),'Calc| Overheads Allocation'!D$9,'Calc| Project Costs'!W306),IF('Input| Overheads'!$C$42="Internal labour",SUMPRODUCT(--('Input| Projects'!$AD306="Yes"),'Calc| Overheads Allocation'!D$9,'Calc| Project Costs'!W306,'Input| Projects'!$Y306),IF('Input| Overheads'!$C$42="DNSP defined",SUMPRODUCT(--('Input| Projects'!$AD306="Yes"),'Calc| Overheads Allocation'!D$62,'Input| Projects'!$AG306),""))),"")</f>
        <v>0</v>
      </c>
      <c r="AV306" s="186">
        <f>IFERROR(IF('Input| Overheads'!$C$42="Direct costs",SUMPRODUCT(--('Input| Projects'!$AD306="Yes"),'Calc| Overheads Allocation'!E$9,'Calc| Project Costs'!X306),IF('Input| Overheads'!$C$42="Internal labour",SUMPRODUCT(--('Input| Projects'!$AD306="Yes"),'Calc| Overheads Allocation'!E$9,'Calc| Project Costs'!X306,'Input| Projects'!$Y306),IF('Input| Overheads'!$C$42="DNSP defined",SUMPRODUCT(--('Input| Projects'!$AD306="Yes"),'Calc| Overheads Allocation'!E$62,'Input| Projects'!$AG306),""))),"")</f>
        <v>0</v>
      </c>
      <c r="AW306" s="186">
        <f>IFERROR(IF('Input| Overheads'!$C$42="Direct costs",SUMPRODUCT(--('Input| Projects'!$AD306="Yes"),'Calc| Overheads Allocation'!F$9,'Calc| Project Costs'!Y306),IF('Input| Overheads'!$C$42="Internal labour",SUMPRODUCT(--('Input| Projects'!$AD306="Yes"),'Calc| Overheads Allocation'!F$9,'Calc| Project Costs'!Y306,'Input| Projects'!$Y306),IF('Input| Overheads'!$C$42="DNSP defined",SUMPRODUCT(--('Input| Projects'!$AD306="Yes"),'Calc| Overheads Allocation'!F$62,'Input| Projects'!$AG306),""))),"")</f>
        <v>0</v>
      </c>
      <c r="AX306" s="186">
        <f>IFERROR(IF('Input| Overheads'!$C$42="Direct costs",SUMPRODUCT(--('Input| Projects'!$AD306="Yes"),'Calc| Overheads Allocation'!G$9,'Calc| Project Costs'!Z306),IF('Input| Overheads'!$C$42="Internal labour",SUMPRODUCT(--('Input| Projects'!$AD306="Yes"),'Calc| Overheads Allocation'!G$9,'Calc| Project Costs'!Z306,'Input| Projects'!$Y306),IF('Input| Overheads'!$C$42="DNSP defined",SUMPRODUCT(--('Input| Projects'!$AD306="Yes"),'Calc| Overheads Allocation'!G$62,'Input| Projects'!$AG306),""))),"")</f>
        <v>0</v>
      </c>
      <c r="AY306" s="186">
        <f>IFERROR(IF('Input| Overheads'!$C$42="Direct costs",SUMPRODUCT(--('Input| Projects'!$AD306="Yes"),'Calc| Overheads Allocation'!H$9,'Calc| Project Costs'!AA306),IF('Input| Overheads'!$C$42="Internal labour",SUMPRODUCT(--('Input| Projects'!$AD306="Yes"),'Calc| Overheads Allocation'!H$9,'Calc| Project Costs'!AA306,'Input| Projects'!$Y306),IF('Input| Overheads'!$C$42="DNSP defined",SUMPRODUCT(--('Input| Projects'!$AD306="Yes"),'Calc| Overheads Allocation'!H$62,'Input| Projects'!$AG306),""))),"")</f>
        <v>0</v>
      </c>
      <c r="AZ306" s="186">
        <f>IFERROR(IF('Input| Overheads'!$C$42="Direct costs",SUMPRODUCT(--('Input| Projects'!$AD306="Yes"),'Calc| Overheads Allocation'!I$9,'Calc| Project Costs'!AB306),IF('Input| Overheads'!$C$42="Internal labour",SUMPRODUCT(--('Input| Projects'!$AD306="Yes"),'Calc| Overheads Allocation'!I$9,'Calc| Project Costs'!AB306,'Input| Projects'!$Y306),IF('Input| Overheads'!$C$42="DNSP defined",SUMPRODUCT(--('Input| Projects'!$AD306="Yes"),'Calc| Overheads Allocation'!I$62,'Input| Projects'!$AG306),""))),"")</f>
        <v>0</v>
      </c>
      <c r="BA306" s="106"/>
      <c r="BB306" s="186">
        <f t="shared" si="158"/>
        <v>67.394800000000004</v>
      </c>
      <c r="BC306" s="186">
        <f t="shared" si="159"/>
        <v>0</v>
      </c>
      <c r="BD306" s="186">
        <f t="shared" si="160"/>
        <v>0</v>
      </c>
      <c r="BE306" s="186">
        <f t="shared" si="137"/>
        <v>0</v>
      </c>
      <c r="BF306" s="186">
        <f t="shared" si="138"/>
        <v>0</v>
      </c>
      <c r="BG306" s="186">
        <f t="shared" si="139"/>
        <v>0</v>
      </c>
      <c r="BH306" s="186">
        <f t="shared" si="140"/>
        <v>0</v>
      </c>
      <c r="BI306" s="97"/>
      <c r="BJ306" s="186">
        <f t="shared" si="141"/>
        <v>0</v>
      </c>
      <c r="BK306" s="186" t="str">
        <f t="shared" si="142"/>
        <v/>
      </c>
      <c r="BL306" s="186" t="str">
        <f t="shared" si="143"/>
        <v/>
      </c>
      <c r="BM306" s="186" t="str">
        <f t="shared" si="144"/>
        <v/>
      </c>
      <c r="BN306" s="186" t="str">
        <f t="shared" si="145"/>
        <v/>
      </c>
      <c r="BO306" s="186" t="str">
        <f t="shared" si="146"/>
        <v/>
      </c>
      <c r="BP306" s="186" t="str">
        <f t="shared" si="147"/>
        <v/>
      </c>
      <c r="BQ306" s="97"/>
      <c r="BR306" s="186">
        <f t="shared" si="148"/>
        <v>10773.496059999999</v>
      </c>
      <c r="BS306" s="186">
        <f t="shared" si="149"/>
        <v>0</v>
      </c>
      <c r="BT306" s="222">
        <f t="shared" si="150"/>
        <v>0</v>
      </c>
      <c r="BU306" s="222">
        <f t="shared" si="151"/>
        <v>0</v>
      </c>
      <c r="BV306" s="222">
        <f t="shared" si="152"/>
        <v>0</v>
      </c>
      <c r="BW306" s="222">
        <f t="shared" si="153"/>
        <v>0</v>
      </c>
      <c r="BX306" s="222">
        <f t="shared" si="154"/>
        <v>0</v>
      </c>
      <c r="BY306" s="106"/>
      <c r="BZ306" s="197">
        <f>IF(SUMIF('Input| Projects'!$AS$8:$CP$8,"Dx",'Input| Projects'!$AS306:$CP306)=0,"",SUMIF('Input| Projects'!$AS$8:$CP$8,"Dx",'Input| Projects'!$AS306:$CP306))</f>
        <v>1</v>
      </c>
      <c r="CA306" s="197" t="str">
        <f>IF(SUMIF('Input| Projects'!$AS$8:$CP$8,"Tx",'Input| Projects'!$AS306:$CP306)=0,"",SUMIF('Input| Projects'!$AS$8:$CP$8,"Tx",'Input| Projects'!$AS306:$CP306))</f>
        <v/>
      </c>
      <c r="CB306" s="150" t="str">
        <f t="shared" si="161"/>
        <v/>
      </c>
    </row>
    <row r="307" spans="2:80" x14ac:dyDescent="0.2">
      <c r="B307" s="201">
        <f>IFERROR('Input| Projects'!B307,"")</f>
        <v>298</v>
      </c>
      <c r="C307" s="42" t="str">
        <f>IFERROR(IF('Input| Projects'!C307="","",'Input| Projects'!C307),"")</f>
        <v>Broadbase Demand Management</v>
      </c>
      <c r="D307" s="42" t="str">
        <f>IFERROR(IF('Input| Projects'!D307="","",'Input| Projects'!D307),"")</f>
        <v>SUPP_44.01.014</v>
      </c>
      <c r="E307" s="104"/>
      <c r="F307" s="190">
        <f>IFERROR('Input| Projects'!I307*'Input| Escalations'!$K$19,"")</f>
        <v>58.582599999999999</v>
      </c>
      <c r="G307" s="190">
        <f>IFERROR('Input| Projects'!J307*'Input| Escalations'!$K$19,"")</f>
        <v>0</v>
      </c>
      <c r="H307" s="190">
        <f>IFERROR('Input| Projects'!K307*'Input| Escalations'!$K$19,"")</f>
        <v>0</v>
      </c>
      <c r="I307" s="190">
        <f>IFERROR('Input| Projects'!L307*'Input| Escalations'!$K$19,"")</f>
        <v>0</v>
      </c>
      <c r="J307" s="190">
        <f>IFERROR('Input| Projects'!M307*'Input| Escalations'!$K$19,"")</f>
        <v>0</v>
      </c>
      <c r="K307" s="190">
        <f>IFERROR('Input| Projects'!N307*'Input| Escalations'!$K$19,"")</f>
        <v>0</v>
      </c>
      <c r="L307" s="190">
        <f>IFERROR('Input| Projects'!O307*'Input| Escalations'!$K$19,"")</f>
        <v>0</v>
      </c>
      <c r="M307" s="150" t="str">
        <f>IF(ABS(SUM(F307:L307)-(SUM('Input| Projects'!I307:O307)*'Input| Escalations'!$K$19))&lt;0.0000001,"",1)</f>
        <v/>
      </c>
      <c r="N307" s="192">
        <f>'Input| Projects'!$Y307*INDEX('Input| Escalations'!$H$33:$N$33,MATCH('Calc| Project Costs'!N$9,'Input| Escalations'!$H$23:$N$23,0))+'Input| Projects'!$Z307*INDEX('Input| Escalations'!$H$34:$N$34,MATCH('Calc| Project Costs'!N$9,'Input| Escalations'!$H$23:$N$23,0))+'Input| Projects'!$AA307*INDEX('Input| Escalations'!$H$35:$N$35,MATCH('Calc| Project Costs'!N$9,'Input| Escalations'!$H$23:$N$23,0))+1</f>
        <v>1</v>
      </c>
      <c r="O307" s="192">
        <f>'Input| Projects'!$Y307*INDEX('Input| Escalations'!$H$33:$N$33,MATCH('Calc| Project Costs'!O$9,'Input| Escalations'!$H$23:$N$23,0))+'Input| Projects'!$Z307*INDEX('Input| Escalations'!$H$34:$N$34,MATCH('Calc| Project Costs'!O$9,'Input| Escalations'!$H$23:$N$23,0))+'Input| Projects'!$AA307*INDEX('Input| Escalations'!$H$35:$N$35,MATCH('Calc| Project Costs'!O$9,'Input| Escalations'!$H$23:$N$23,0))+1</f>
        <v>1</v>
      </c>
      <c r="P307" s="192">
        <f>'Input| Projects'!$Y307*INDEX('Input| Escalations'!$H$33:$N$33,MATCH('Calc| Project Costs'!P$9,'Input| Escalations'!$H$23:$N$23,0))+'Input| Projects'!$Z307*INDEX('Input| Escalations'!$H$34:$N$34,MATCH('Calc| Project Costs'!P$9,'Input| Escalations'!$H$23:$N$23,0))+'Input| Projects'!$AA307*INDEX('Input| Escalations'!$H$35:$N$35,MATCH('Calc| Project Costs'!P$9,'Input| Escalations'!$H$23:$N$23,0))+1</f>
        <v>1</v>
      </c>
      <c r="Q307" s="192">
        <f>'Input| Projects'!$Y307*INDEX('Input| Escalations'!$H$33:$N$33,MATCH('Calc| Project Costs'!Q$9,'Input| Escalations'!$H$23:$N$23,0))+'Input| Projects'!$Z307*INDEX('Input| Escalations'!$H$34:$N$34,MATCH('Calc| Project Costs'!Q$9,'Input| Escalations'!$H$23:$N$23,0))+'Input| Projects'!$AA307*INDEX('Input| Escalations'!$H$35:$N$35,MATCH('Calc| Project Costs'!Q$9,'Input| Escalations'!$H$23:$N$23,0))+1</f>
        <v>1</v>
      </c>
      <c r="R307" s="192">
        <f>'Input| Projects'!$Y307*INDEX('Input| Escalations'!$H$33:$N$33,MATCH('Calc| Project Costs'!R$9,'Input| Escalations'!$H$23:$N$23,0))+'Input| Projects'!$Z307*INDEX('Input| Escalations'!$H$34:$N$34,MATCH('Calc| Project Costs'!R$9,'Input| Escalations'!$H$23:$N$23,0))+'Input| Projects'!$AA307*INDEX('Input| Escalations'!$H$35:$N$35,MATCH('Calc| Project Costs'!R$9,'Input| Escalations'!$H$23:$N$23,0))+1</f>
        <v>1</v>
      </c>
      <c r="S307" s="192">
        <f>'Input| Projects'!$Y307*INDEX('Input| Escalations'!$H$33:$N$33,MATCH('Calc| Project Costs'!S$9,'Input| Escalations'!$H$23:$N$23,0))+'Input| Projects'!$Z307*INDEX('Input| Escalations'!$H$34:$N$34,MATCH('Calc| Project Costs'!S$9,'Input| Escalations'!$H$23:$N$23,0))+'Input| Projects'!$AA307*INDEX('Input| Escalations'!$H$35:$N$35,MATCH('Calc| Project Costs'!S$9,'Input| Escalations'!$H$23:$N$23,0))+1</f>
        <v>1</v>
      </c>
      <c r="T307" s="192">
        <f>'Input| Projects'!$Y307*INDEX('Input| Escalations'!$H$33:$N$33,MATCH('Calc| Project Costs'!T$9,'Input| Escalations'!$H$23:$N$23,0))+'Input| Projects'!$Z307*INDEX('Input| Escalations'!$H$34:$N$34,MATCH('Calc| Project Costs'!T$9,'Input| Escalations'!$H$23:$N$23,0))+'Input| Projects'!$AA307*INDEX('Input| Escalations'!$H$35:$N$35,MATCH('Calc| Project Costs'!T$9,'Input| Escalations'!$H$23:$N$23,0))+1</f>
        <v>1</v>
      </c>
      <c r="U307" s="106"/>
      <c r="V307" s="186">
        <f t="shared" si="155"/>
        <v>58.582599999999999</v>
      </c>
      <c r="W307" s="186">
        <f t="shared" si="156"/>
        <v>0</v>
      </c>
      <c r="X307" s="186">
        <f t="shared" si="157"/>
        <v>0</v>
      </c>
      <c r="Y307" s="186">
        <f t="shared" si="133"/>
        <v>0</v>
      </c>
      <c r="Z307" s="186">
        <f t="shared" si="134"/>
        <v>0</v>
      </c>
      <c r="AA307" s="186">
        <f t="shared" si="135"/>
        <v>0</v>
      </c>
      <c r="AB307" s="186">
        <f t="shared" si="136"/>
        <v>0</v>
      </c>
      <c r="AC307" s="106"/>
      <c r="AD307" s="186">
        <f>'Input| Projects'!Q307*N307*'Input| Escalations'!$K$19</f>
        <v>0</v>
      </c>
      <c r="AE307" s="186">
        <f>'Input| Projects'!R307*O307*'Input| Escalations'!$K$19</f>
        <v>0</v>
      </c>
      <c r="AF307" s="186">
        <f>'Input| Projects'!S307*P307*'Input| Escalations'!$K$19</f>
        <v>0</v>
      </c>
      <c r="AG307" s="186">
        <f>'Input| Projects'!T307*Q307*'Input| Escalations'!$K$19</f>
        <v>0</v>
      </c>
      <c r="AH307" s="186">
        <f>'Input| Projects'!U307*R307*'Input| Escalations'!$K$19</f>
        <v>0</v>
      </c>
      <c r="AI307" s="186">
        <f>'Input| Projects'!V307*S307*'Input| Escalations'!$K$19</f>
        <v>0</v>
      </c>
      <c r="AJ307" s="186">
        <f>'Input| Projects'!W307*T307*'Input| Escalations'!$K$19</f>
        <v>0</v>
      </c>
      <c r="AK307" s="106"/>
      <c r="AL307" s="186">
        <f>IFERROR(IF('Input| Overheads'!$C$42="Direct costs",SUMPRODUCT(--('Input| Projects'!$AC307="Yes"),'Calc| Overheads Allocation'!C$8,'Calc| Project Costs'!V307),IF('Input| Overheads'!$C$42="Internal labour",SUMPRODUCT(--('Input| Projects'!$AC307="Yes"),'Calc| Overheads Allocation'!C$8,'Calc| Project Costs'!V307,'Input| Projects'!$Y307),IF('Input| Overheads'!$C$42="DNSP defined",SUMPRODUCT(--('Input| Projects'!$AC307="Yes"),'Calc| Overheads Allocation'!C$61,'Input| Projects'!$AF307),""))),"")</f>
        <v>27.003820000000001</v>
      </c>
      <c r="AM307" s="186">
        <f>IFERROR(IF('Input| Overheads'!$C$42="Direct costs",SUMPRODUCT(--('Input| Projects'!$AC307="Yes"),'Calc| Overheads Allocation'!D$8,'Calc| Project Costs'!W307),IF('Input| Overheads'!$C$42="Internal labour",SUMPRODUCT(--('Input| Projects'!$AC307="Yes"),'Calc| Overheads Allocation'!D$8,'Calc| Project Costs'!W307,'Input| Projects'!$Y307),IF('Input| Overheads'!$C$42="DNSP defined",SUMPRODUCT(--('Input| Projects'!$AC307="Yes"),'Calc| Overheads Allocation'!D$61,'Input| Projects'!$AF307),""))),"")</f>
        <v>0</v>
      </c>
      <c r="AN307" s="186">
        <f>IFERROR(IF('Input| Overheads'!$C$42="Direct costs",SUMPRODUCT(--('Input| Projects'!$AC307="Yes"),'Calc| Overheads Allocation'!E$8,'Calc| Project Costs'!X307),IF('Input| Overheads'!$C$42="Internal labour",SUMPRODUCT(--('Input| Projects'!$AC307="Yes"),'Calc| Overheads Allocation'!E$8,'Calc| Project Costs'!X307,'Input| Projects'!$Y307),IF('Input| Overheads'!$C$42="DNSP defined",SUMPRODUCT(--('Input| Projects'!$AC307="Yes"),'Calc| Overheads Allocation'!E$61,'Input| Projects'!$AF307),""))),"")</f>
        <v>0</v>
      </c>
      <c r="AO307" s="186">
        <f>IFERROR(IF('Input| Overheads'!$C$42="Direct costs",SUMPRODUCT(--('Input| Projects'!$AC307="Yes"),'Calc| Overheads Allocation'!F$8,'Calc| Project Costs'!Y307),IF('Input| Overheads'!$C$42="Internal labour",SUMPRODUCT(--('Input| Projects'!$AC307="Yes"),'Calc| Overheads Allocation'!F$8,'Calc| Project Costs'!Y307,'Input| Projects'!$Y307),IF('Input| Overheads'!$C$42="DNSP defined",SUMPRODUCT(--('Input| Projects'!$AC307="Yes"),'Calc| Overheads Allocation'!F$61,'Input| Projects'!$AF307),""))),"")</f>
        <v>0</v>
      </c>
      <c r="AP307" s="186">
        <f>IFERROR(IF('Input| Overheads'!$C$42="Direct costs",SUMPRODUCT(--('Input| Projects'!$AC307="Yes"),'Calc| Overheads Allocation'!G$8,'Calc| Project Costs'!Z307),IF('Input| Overheads'!$C$42="Internal labour",SUMPRODUCT(--('Input| Projects'!$AC307="Yes"),'Calc| Overheads Allocation'!G$8,'Calc| Project Costs'!Z307,'Input| Projects'!$Y307),IF('Input| Overheads'!$C$42="DNSP defined",SUMPRODUCT(--('Input| Projects'!$AC307="Yes"),'Calc| Overheads Allocation'!G$61,'Input| Projects'!$AF307),""))),"")</f>
        <v>0</v>
      </c>
      <c r="AQ307" s="186">
        <f>IFERROR(IF('Input| Overheads'!$C$42="Direct costs",SUMPRODUCT(--('Input| Projects'!$AC307="Yes"),'Calc| Overheads Allocation'!H$8,'Calc| Project Costs'!AA307),IF('Input| Overheads'!$C$42="Internal labour",SUMPRODUCT(--('Input| Projects'!$AC307="Yes"),'Calc| Overheads Allocation'!H$8,'Calc| Project Costs'!AA307,'Input| Projects'!$Y307),IF('Input| Overheads'!$C$42="DNSP defined",SUMPRODUCT(--('Input| Projects'!$AC307="Yes"),'Calc| Overheads Allocation'!H$61,'Input| Projects'!$AF307),""))),"")</f>
        <v>0</v>
      </c>
      <c r="AR307" s="186">
        <f>IFERROR(IF('Input| Overheads'!$C$42="Direct costs",SUMPRODUCT(--('Input| Projects'!$AC307="Yes"),'Calc| Overheads Allocation'!I$8,'Calc| Project Costs'!AB307),IF('Input| Overheads'!$C$42="Internal labour",SUMPRODUCT(--('Input| Projects'!$AC307="Yes"),'Calc| Overheads Allocation'!I$8,'Calc| Project Costs'!AB307,'Input| Projects'!$Y307),IF('Input| Overheads'!$C$42="DNSP defined",SUMPRODUCT(--('Input| Projects'!$AC307="Yes"),'Calc| Overheads Allocation'!I$61,'Input| Projects'!$AF307),""))),"")</f>
        <v>0</v>
      </c>
      <c r="AS307" s="106"/>
      <c r="AT307" s="186">
        <f>IFERROR(IF('Input| Overheads'!$C$42="Direct costs",SUMPRODUCT(--('Input| Projects'!$AD307="Yes"),'Calc| Overheads Allocation'!C$9,'Calc| Project Costs'!V307),IF('Input| Overheads'!$C$42="Internal labour",SUMPRODUCT(--('Input| Projects'!$AD307="Yes"),'Calc| Overheads Allocation'!C$9,'Calc| Project Costs'!V307,'Input| Projects'!$Y307),IF('Input| Overheads'!$C$42="DNSP defined",SUMPRODUCT(--('Input| Projects'!$AD307="Yes"),'Calc| Overheads Allocation'!C$62,'Input| Projects'!$AG307),""))),"")</f>
        <v>0</v>
      </c>
      <c r="AU307" s="186">
        <f>IFERROR(IF('Input| Overheads'!$C$42="Direct costs",SUMPRODUCT(--('Input| Projects'!$AD307="Yes"),'Calc| Overheads Allocation'!D$9,'Calc| Project Costs'!W307),IF('Input| Overheads'!$C$42="Internal labour",SUMPRODUCT(--('Input| Projects'!$AD307="Yes"),'Calc| Overheads Allocation'!D$9,'Calc| Project Costs'!W307,'Input| Projects'!$Y307),IF('Input| Overheads'!$C$42="DNSP defined",SUMPRODUCT(--('Input| Projects'!$AD307="Yes"),'Calc| Overheads Allocation'!D$62,'Input| Projects'!$AG307),""))),"")</f>
        <v>0</v>
      </c>
      <c r="AV307" s="186">
        <f>IFERROR(IF('Input| Overheads'!$C$42="Direct costs",SUMPRODUCT(--('Input| Projects'!$AD307="Yes"),'Calc| Overheads Allocation'!E$9,'Calc| Project Costs'!X307),IF('Input| Overheads'!$C$42="Internal labour",SUMPRODUCT(--('Input| Projects'!$AD307="Yes"),'Calc| Overheads Allocation'!E$9,'Calc| Project Costs'!X307,'Input| Projects'!$Y307),IF('Input| Overheads'!$C$42="DNSP defined",SUMPRODUCT(--('Input| Projects'!$AD307="Yes"),'Calc| Overheads Allocation'!E$62,'Input| Projects'!$AG307),""))),"")</f>
        <v>0</v>
      </c>
      <c r="AW307" s="186">
        <f>IFERROR(IF('Input| Overheads'!$C$42="Direct costs",SUMPRODUCT(--('Input| Projects'!$AD307="Yes"),'Calc| Overheads Allocation'!F$9,'Calc| Project Costs'!Y307),IF('Input| Overheads'!$C$42="Internal labour",SUMPRODUCT(--('Input| Projects'!$AD307="Yes"),'Calc| Overheads Allocation'!F$9,'Calc| Project Costs'!Y307,'Input| Projects'!$Y307),IF('Input| Overheads'!$C$42="DNSP defined",SUMPRODUCT(--('Input| Projects'!$AD307="Yes"),'Calc| Overheads Allocation'!F$62,'Input| Projects'!$AG307),""))),"")</f>
        <v>0</v>
      </c>
      <c r="AX307" s="186">
        <f>IFERROR(IF('Input| Overheads'!$C$42="Direct costs",SUMPRODUCT(--('Input| Projects'!$AD307="Yes"),'Calc| Overheads Allocation'!G$9,'Calc| Project Costs'!Z307),IF('Input| Overheads'!$C$42="Internal labour",SUMPRODUCT(--('Input| Projects'!$AD307="Yes"),'Calc| Overheads Allocation'!G$9,'Calc| Project Costs'!Z307,'Input| Projects'!$Y307),IF('Input| Overheads'!$C$42="DNSP defined",SUMPRODUCT(--('Input| Projects'!$AD307="Yes"),'Calc| Overheads Allocation'!G$62,'Input| Projects'!$AG307),""))),"")</f>
        <v>0</v>
      </c>
      <c r="AY307" s="186">
        <f>IFERROR(IF('Input| Overheads'!$C$42="Direct costs",SUMPRODUCT(--('Input| Projects'!$AD307="Yes"),'Calc| Overheads Allocation'!H$9,'Calc| Project Costs'!AA307),IF('Input| Overheads'!$C$42="Internal labour",SUMPRODUCT(--('Input| Projects'!$AD307="Yes"),'Calc| Overheads Allocation'!H$9,'Calc| Project Costs'!AA307,'Input| Projects'!$Y307),IF('Input| Overheads'!$C$42="DNSP defined",SUMPRODUCT(--('Input| Projects'!$AD307="Yes"),'Calc| Overheads Allocation'!H$62,'Input| Projects'!$AG307),""))),"")</f>
        <v>0</v>
      </c>
      <c r="AZ307" s="186">
        <f>IFERROR(IF('Input| Overheads'!$C$42="Direct costs",SUMPRODUCT(--('Input| Projects'!$AD307="Yes"),'Calc| Overheads Allocation'!I$9,'Calc| Project Costs'!AB307),IF('Input| Overheads'!$C$42="Internal labour",SUMPRODUCT(--('Input| Projects'!$AD307="Yes"),'Calc| Overheads Allocation'!I$9,'Calc| Project Costs'!AB307,'Input| Projects'!$Y307),IF('Input| Overheads'!$C$42="DNSP defined",SUMPRODUCT(--('Input| Projects'!$AD307="Yes"),'Calc| Overheads Allocation'!I$62,'Input| Projects'!$AG307),""))),"")</f>
        <v>0</v>
      </c>
      <c r="BA307" s="106"/>
      <c r="BB307" s="186">
        <f t="shared" si="158"/>
        <v>27.003820000000001</v>
      </c>
      <c r="BC307" s="186">
        <f t="shared" si="159"/>
        <v>0</v>
      </c>
      <c r="BD307" s="186">
        <f t="shared" si="160"/>
        <v>0</v>
      </c>
      <c r="BE307" s="186">
        <f t="shared" si="137"/>
        <v>0</v>
      </c>
      <c r="BF307" s="186">
        <f t="shared" si="138"/>
        <v>0</v>
      </c>
      <c r="BG307" s="186">
        <f t="shared" si="139"/>
        <v>0</v>
      </c>
      <c r="BH307" s="186">
        <f t="shared" si="140"/>
        <v>0</v>
      </c>
      <c r="BI307" s="97"/>
      <c r="BJ307" s="186">
        <f t="shared" si="141"/>
        <v>0</v>
      </c>
      <c r="BK307" s="186" t="str">
        <f t="shared" si="142"/>
        <v/>
      </c>
      <c r="BL307" s="186" t="str">
        <f t="shared" si="143"/>
        <v/>
      </c>
      <c r="BM307" s="186" t="str">
        <f t="shared" si="144"/>
        <v/>
      </c>
      <c r="BN307" s="186" t="str">
        <f t="shared" si="145"/>
        <v/>
      </c>
      <c r="BO307" s="186" t="str">
        <f t="shared" si="146"/>
        <v/>
      </c>
      <c r="BP307" s="186" t="str">
        <f t="shared" si="147"/>
        <v/>
      </c>
      <c r="BQ307" s="97"/>
      <c r="BR307" s="186">
        <f t="shared" si="148"/>
        <v>85.586420000000004</v>
      </c>
      <c r="BS307" s="186">
        <f t="shared" si="149"/>
        <v>0</v>
      </c>
      <c r="BT307" s="222">
        <f t="shared" si="150"/>
        <v>0</v>
      </c>
      <c r="BU307" s="222">
        <f t="shared" si="151"/>
        <v>0</v>
      </c>
      <c r="BV307" s="222">
        <f t="shared" si="152"/>
        <v>0</v>
      </c>
      <c r="BW307" s="222">
        <f t="shared" si="153"/>
        <v>0</v>
      </c>
      <c r="BX307" s="222">
        <f t="shared" si="154"/>
        <v>0</v>
      </c>
      <c r="BY307" s="106"/>
      <c r="BZ307" s="197">
        <f>IF(SUMIF('Input| Projects'!$AS$8:$CP$8,"Dx",'Input| Projects'!$AS307:$CP307)=0,"",SUMIF('Input| Projects'!$AS$8:$CP$8,"Dx",'Input| Projects'!$AS307:$CP307))</f>
        <v>1</v>
      </c>
      <c r="CA307" s="197" t="str">
        <f>IF(SUMIF('Input| Projects'!$AS$8:$CP$8,"Tx",'Input| Projects'!$AS307:$CP307)=0,"",SUMIF('Input| Projects'!$AS$8:$CP$8,"Tx",'Input| Projects'!$AS307:$CP307))</f>
        <v/>
      </c>
      <c r="CB307" s="150" t="str">
        <f t="shared" si="161"/>
        <v/>
      </c>
    </row>
    <row r="308" spans="2:80" x14ac:dyDescent="0.2">
      <c r="B308" s="201">
        <f>IFERROR('Input| Projects'!B308,"")</f>
        <v>299</v>
      </c>
      <c r="C308" s="42" t="str">
        <f>IFERROR(IF('Input| Projects'!C308="","",'Input| Projects'!C308),"")</f>
        <v>Broadbase Demand Management</v>
      </c>
      <c r="D308" s="42" t="str">
        <f>IFERROR(IF('Input| Projects'!D308="","",'Input| Projects'!D308),"")</f>
        <v>SUPP_44.01.014</v>
      </c>
      <c r="E308" s="104"/>
      <c r="F308" s="190">
        <f>IFERROR('Input| Projects'!I308*'Input| Escalations'!$K$19,"")</f>
        <v>66.951499999999996</v>
      </c>
      <c r="G308" s="190">
        <f>IFERROR('Input| Projects'!J308*'Input| Escalations'!$K$19,"")</f>
        <v>0</v>
      </c>
      <c r="H308" s="190">
        <f>IFERROR('Input| Projects'!K308*'Input| Escalations'!$K$19,"")</f>
        <v>0</v>
      </c>
      <c r="I308" s="190">
        <f>IFERROR('Input| Projects'!L308*'Input| Escalations'!$K$19,"")</f>
        <v>0</v>
      </c>
      <c r="J308" s="190">
        <f>IFERROR('Input| Projects'!M308*'Input| Escalations'!$K$19,"")</f>
        <v>0</v>
      </c>
      <c r="K308" s="190">
        <f>IFERROR('Input| Projects'!N308*'Input| Escalations'!$K$19,"")</f>
        <v>0</v>
      </c>
      <c r="L308" s="190">
        <f>IFERROR('Input| Projects'!O308*'Input| Escalations'!$K$19,"")</f>
        <v>0</v>
      </c>
      <c r="M308" s="150" t="str">
        <f>IF(ABS(SUM(F308:L308)-(SUM('Input| Projects'!I308:O308)*'Input| Escalations'!$K$19))&lt;0.0000001,"",1)</f>
        <v/>
      </c>
      <c r="N308" s="192">
        <f>'Input| Projects'!$Y308*INDEX('Input| Escalations'!$H$33:$N$33,MATCH('Calc| Project Costs'!N$9,'Input| Escalations'!$H$23:$N$23,0))+'Input| Projects'!$Z308*INDEX('Input| Escalations'!$H$34:$N$34,MATCH('Calc| Project Costs'!N$9,'Input| Escalations'!$H$23:$N$23,0))+'Input| Projects'!$AA308*INDEX('Input| Escalations'!$H$35:$N$35,MATCH('Calc| Project Costs'!N$9,'Input| Escalations'!$H$23:$N$23,0))+1</f>
        <v>1</v>
      </c>
      <c r="O308" s="192">
        <f>'Input| Projects'!$Y308*INDEX('Input| Escalations'!$H$33:$N$33,MATCH('Calc| Project Costs'!O$9,'Input| Escalations'!$H$23:$N$23,0))+'Input| Projects'!$Z308*INDEX('Input| Escalations'!$H$34:$N$34,MATCH('Calc| Project Costs'!O$9,'Input| Escalations'!$H$23:$N$23,0))+'Input| Projects'!$AA308*INDEX('Input| Escalations'!$H$35:$N$35,MATCH('Calc| Project Costs'!O$9,'Input| Escalations'!$H$23:$N$23,0))+1</f>
        <v>1</v>
      </c>
      <c r="P308" s="192">
        <f>'Input| Projects'!$Y308*INDEX('Input| Escalations'!$H$33:$N$33,MATCH('Calc| Project Costs'!P$9,'Input| Escalations'!$H$23:$N$23,0))+'Input| Projects'!$Z308*INDEX('Input| Escalations'!$H$34:$N$34,MATCH('Calc| Project Costs'!P$9,'Input| Escalations'!$H$23:$N$23,0))+'Input| Projects'!$AA308*INDEX('Input| Escalations'!$H$35:$N$35,MATCH('Calc| Project Costs'!P$9,'Input| Escalations'!$H$23:$N$23,0))+1</f>
        <v>1</v>
      </c>
      <c r="Q308" s="192">
        <f>'Input| Projects'!$Y308*INDEX('Input| Escalations'!$H$33:$N$33,MATCH('Calc| Project Costs'!Q$9,'Input| Escalations'!$H$23:$N$23,0))+'Input| Projects'!$Z308*INDEX('Input| Escalations'!$H$34:$N$34,MATCH('Calc| Project Costs'!Q$9,'Input| Escalations'!$H$23:$N$23,0))+'Input| Projects'!$AA308*INDEX('Input| Escalations'!$H$35:$N$35,MATCH('Calc| Project Costs'!Q$9,'Input| Escalations'!$H$23:$N$23,0))+1</f>
        <v>1</v>
      </c>
      <c r="R308" s="192">
        <f>'Input| Projects'!$Y308*INDEX('Input| Escalations'!$H$33:$N$33,MATCH('Calc| Project Costs'!R$9,'Input| Escalations'!$H$23:$N$23,0))+'Input| Projects'!$Z308*INDEX('Input| Escalations'!$H$34:$N$34,MATCH('Calc| Project Costs'!R$9,'Input| Escalations'!$H$23:$N$23,0))+'Input| Projects'!$AA308*INDEX('Input| Escalations'!$H$35:$N$35,MATCH('Calc| Project Costs'!R$9,'Input| Escalations'!$H$23:$N$23,0))+1</f>
        <v>1</v>
      </c>
      <c r="S308" s="192">
        <f>'Input| Projects'!$Y308*INDEX('Input| Escalations'!$H$33:$N$33,MATCH('Calc| Project Costs'!S$9,'Input| Escalations'!$H$23:$N$23,0))+'Input| Projects'!$Z308*INDEX('Input| Escalations'!$H$34:$N$34,MATCH('Calc| Project Costs'!S$9,'Input| Escalations'!$H$23:$N$23,0))+'Input| Projects'!$AA308*INDEX('Input| Escalations'!$H$35:$N$35,MATCH('Calc| Project Costs'!S$9,'Input| Escalations'!$H$23:$N$23,0))+1</f>
        <v>1</v>
      </c>
      <c r="T308" s="192">
        <f>'Input| Projects'!$Y308*INDEX('Input| Escalations'!$H$33:$N$33,MATCH('Calc| Project Costs'!T$9,'Input| Escalations'!$H$23:$N$23,0))+'Input| Projects'!$Z308*INDEX('Input| Escalations'!$H$34:$N$34,MATCH('Calc| Project Costs'!T$9,'Input| Escalations'!$H$23:$N$23,0))+'Input| Projects'!$AA308*INDEX('Input| Escalations'!$H$35:$N$35,MATCH('Calc| Project Costs'!T$9,'Input| Escalations'!$H$23:$N$23,0))+1</f>
        <v>1</v>
      </c>
      <c r="U308" s="106"/>
      <c r="V308" s="186">
        <f t="shared" si="155"/>
        <v>66.951499999999996</v>
      </c>
      <c r="W308" s="186">
        <f t="shared" si="156"/>
        <v>0</v>
      </c>
      <c r="X308" s="186">
        <f t="shared" si="157"/>
        <v>0</v>
      </c>
      <c r="Y308" s="186">
        <f t="shared" si="133"/>
        <v>0</v>
      </c>
      <c r="Z308" s="186">
        <f t="shared" si="134"/>
        <v>0</v>
      </c>
      <c r="AA308" s="186">
        <f t="shared" si="135"/>
        <v>0</v>
      </c>
      <c r="AB308" s="186">
        <f t="shared" si="136"/>
        <v>0</v>
      </c>
      <c r="AC308" s="106"/>
      <c r="AD308" s="186">
        <f>'Input| Projects'!Q308*N308*'Input| Escalations'!$K$19</f>
        <v>0</v>
      </c>
      <c r="AE308" s="186">
        <f>'Input| Projects'!R308*O308*'Input| Escalations'!$K$19</f>
        <v>0</v>
      </c>
      <c r="AF308" s="186">
        <f>'Input| Projects'!S308*P308*'Input| Escalations'!$K$19</f>
        <v>0</v>
      </c>
      <c r="AG308" s="186">
        <f>'Input| Projects'!T308*Q308*'Input| Escalations'!$K$19</f>
        <v>0</v>
      </c>
      <c r="AH308" s="186">
        <f>'Input| Projects'!U308*R308*'Input| Escalations'!$K$19</f>
        <v>0</v>
      </c>
      <c r="AI308" s="186">
        <f>'Input| Projects'!V308*S308*'Input| Escalations'!$K$19</f>
        <v>0</v>
      </c>
      <c r="AJ308" s="186">
        <f>'Input| Projects'!W308*T308*'Input| Escalations'!$K$19</f>
        <v>0</v>
      </c>
      <c r="AK308" s="106"/>
      <c r="AL308" s="186">
        <f>IFERROR(IF('Input| Overheads'!$C$42="Direct costs",SUMPRODUCT(--('Input| Projects'!$AC308="Yes"),'Calc| Overheads Allocation'!C$8,'Calc| Project Costs'!V308),IF('Input| Overheads'!$C$42="Internal labour",SUMPRODUCT(--('Input| Projects'!$AC308="Yes"),'Calc| Overheads Allocation'!C$8,'Calc| Project Costs'!V308,'Input| Projects'!$Y308),IF('Input| Overheads'!$C$42="DNSP defined",SUMPRODUCT(--('Input| Projects'!$AC308="Yes"),'Calc| Overheads Allocation'!C$61,'Input| Projects'!$AF308),""))),"")</f>
        <v>30.861459999999997</v>
      </c>
      <c r="AM308" s="186">
        <f>IFERROR(IF('Input| Overheads'!$C$42="Direct costs",SUMPRODUCT(--('Input| Projects'!$AC308="Yes"),'Calc| Overheads Allocation'!D$8,'Calc| Project Costs'!W308),IF('Input| Overheads'!$C$42="Internal labour",SUMPRODUCT(--('Input| Projects'!$AC308="Yes"),'Calc| Overheads Allocation'!D$8,'Calc| Project Costs'!W308,'Input| Projects'!$Y308),IF('Input| Overheads'!$C$42="DNSP defined",SUMPRODUCT(--('Input| Projects'!$AC308="Yes"),'Calc| Overheads Allocation'!D$61,'Input| Projects'!$AF308),""))),"")</f>
        <v>0</v>
      </c>
      <c r="AN308" s="186">
        <f>IFERROR(IF('Input| Overheads'!$C$42="Direct costs",SUMPRODUCT(--('Input| Projects'!$AC308="Yes"),'Calc| Overheads Allocation'!E$8,'Calc| Project Costs'!X308),IF('Input| Overheads'!$C$42="Internal labour",SUMPRODUCT(--('Input| Projects'!$AC308="Yes"),'Calc| Overheads Allocation'!E$8,'Calc| Project Costs'!X308,'Input| Projects'!$Y308),IF('Input| Overheads'!$C$42="DNSP defined",SUMPRODUCT(--('Input| Projects'!$AC308="Yes"),'Calc| Overheads Allocation'!E$61,'Input| Projects'!$AF308),""))),"")</f>
        <v>0</v>
      </c>
      <c r="AO308" s="186">
        <f>IFERROR(IF('Input| Overheads'!$C$42="Direct costs",SUMPRODUCT(--('Input| Projects'!$AC308="Yes"),'Calc| Overheads Allocation'!F$8,'Calc| Project Costs'!Y308),IF('Input| Overheads'!$C$42="Internal labour",SUMPRODUCT(--('Input| Projects'!$AC308="Yes"),'Calc| Overheads Allocation'!F$8,'Calc| Project Costs'!Y308,'Input| Projects'!$Y308),IF('Input| Overheads'!$C$42="DNSP defined",SUMPRODUCT(--('Input| Projects'!$AC308="Yes"),'Calc| Overheads Allocation'!F$61,'Input| Projects'!$AF308),""))),"")</f>
        <v>0</v>
      </c>
      <c r="AP308" s="186">
        <f>IFERROR(IF('Input| Overheads'!$C$42="Direct costs",SUMPRODUCT(--('Input| Projects'!$AC308="Yes"),'Calc| Overheads Allocation'!G$8,'Calc| Project Costs'!Z308),IF('Input| Overheads'!$C$42="Internal labour",SUMPRODUCT(--('Input| Projects'!$AC308="Yes"),'Calc| Overheads Allocation'!G$8,'Calc| Project Costs'!Z308,'Input| Projects'!$Y308),IF('Input| Overheads'!$C$42="DNSP defined",SUMPRODUCT(--('Input| Projects'!$AC308="Yes"),'Calc| Overheads Allocation'!G$61,'Input| Projects'!$AF308),""))),"")</f>
        <v>0</v>
      </c>
      <c r="AQ308" s="186">
        <f>IFERROR(IF('Input| Overheads'!$C$42="Direct costs",SUMPRODUCT(--('Input| Projects'!$AC308="Yes"),'Calc| Overheads Allocation'!H$8,'Calc| Project Costs'!AA308),IF('Input| Overheads'!$C$42="Internal labour",SUMPRODUCT(--('Input| Projects'!$AC308="Yes"),'Calc| Overheads Allocation'!H$8,'Calc| Project Costs'!AA308,'Input| Projects'!$Y308),IF('Input| Overheads'!$C$42="DNSP defined",SUMPRODUCT(--('Input| Projects'!$AC308="Yes"),'Calc| Overheads Allocation'!H$61,'Input| Projects'!$AF308),""))),"")</f>
        <v>0</v>
      </c>
      <c r="AR308" s="186">
        <f>IFERROR(IF('Input| Overheads'!$C$42="Direct costs",SUMPRODUCT(--('Input| Projects'!$AC308="Yes"),'Calc| Overheads Allocation'!I$8,'Calc| Project Costs'!AB308),IF('Input| Overheads'!$C$42="Internal labour",SUMPRODUCT(--('Input| Projects'!$AC308="Yes"),'Calc| Overheads Allocation'!I$8,'Calc| Project Costs'!AB308,'Input| Projects'!$Y308),IF('Input| Overheads'!$C$42="DNSP defined",SUMPRODUCT(--('Input| Projects'!$AC308="Yes"),'Calc| Overheads Allocation'!I$61,'Input| Projects'!$AF308),""))),"")</f>
        <v>0</v>
      </c>
      <c r="AS308" s="106"/>
      <c r="AT308" s="186">
        <f>IFERROR(IF('Input| Overheads'!$C$42="Direct costs",SUMPRODUCT(--('Input| Projects'!$AD308="Yes"),'Calc| Overheads Allocation'!C$9,'Calc| Project Costs'!V308),IF('Input| Overheads'!$C$42="Internal labour",SUMPRODUCT(--('Input| Projects'!$AD308="Yes"),'Calc| Overheads Allocation'!C$9,'Calc| Project Costs'!V308,'Input| Projects'!$Y308),IF('Input| Overheads'!$C$42="DNSP defined",SUMPRODUCT(--('Input| Projects'!$AD308="Yes"),'Calc| Overheads Allocation'!C$62,'Input| Projects'!$AG308),""))),"")</f>
        <v>0</v>
      </c>
      <c r="AU308" s="186">
        <f>IFERROR(IF('Input| Overheads'!$C$42="Direct costs",SUMPRODUCT(--('Input| Projects'!$AD308="Yes"),'Calc| Overheads Allocation'!D$9,'Calc| Project Costs'!W308),IF('Input| Overheads'!$C$42="Internal labour",SUMPRODUCT(--('Input| Projects'!$AD308="Yes"),'Calc| Overheads Allocation'!D$9,'Calc| Project Costs'!W308,'Input| Projects'!$Y308),IF('Input| Overheads'!$C$42="DNSP defined",SUMPRODUCT(--('Input| Projects'!$AD308="Yes"),'Calc| Overheads Allocation'!D$62,'Input| Projects'!$AG308),""))),"")</f>
        <v>0</v>
      </c>
      <c r="AV308" s="186">
        <f>IFERROR(IF('Input| Overheads'!$C$42="Direct costs",SUMPRODUCT(--('Input| Projects'!$AD308="Yes"),'Calc| Overheads Allocation'!E$9,'Calc| Project Costs'!X308),IF('Input| Overheads'!$C$42="Internal labour",SUMPRODUCT(--('Input| Projects'!$AD308="Yes"),'Calc| Overheads Allocation'!E$9,'Calc| Project Costs'!X308,'Input| Projects'!$Y308),IF('Input| Overheads'!$C$42="DNSP defined",SUMPRODUCT(--('Input| Projects'!$AD308="Yes"),'Calc| Overheads Allocation'!E$62,'Input| Projects'!$AG308),""))),"")</f>
        <v>0</v>
      </c>
      <c r="AW308" s="186">
        <f>IFERROR(IF('Input| Overheads'!$C$42="Direct costs",SUMPRODUCT(--('Input| Projects'!$AD308="Yes"),'Calc| Overheads Allocation'!F$9,'Calc| Project Costs'!Y308),IF('Input| Overheads'!$C$42="Internal labour",SUMPRODUCT(--('Input| Projects'!$AD308="Yes"),'Calc| Overheads Allocation'!F$9,'Calc| Project Costs'!Y308,'Input| Projects'!$Y308),IF('Input| Overheads'!$C$42="DNSP defined",SUMPRODUCT(--('Input| Projects'!$AD308="Yes"),'Calc| Overheads Allocation'!F$62,'Input| Projects'!$AG308),""))),"")</f>
        <v>0</v>
      </c>
      <c r="AX308" s="186">
        <f>IFERROR(IF('Input| Overheads'!$C$42="Direct costs",SUMPRODUCT(--('Input| Projects'!$AD308="Yes"),'Calc| Overheads Allocation'!G$9,'Calc| Project Costs'!Z308),IF('Input| Overheads'!$C$42="Internal labour",SUMPRODUCT(--('Input| Projects'!$AD308="Yes"),'Calc| Overheads Allocation'!G$9,'Calc| Project Costs'!Z308,'Input| Projects'!$Y308),IF('Input| Overheads'!$C$42="DNSP defined",SUMPRODUCT(--('Input| Projects'!$AD308="Yes"),'Calc| Overheads Allocation'!G$62,'Input| Projects'!$AG308),""))),"")</f>
        <v>0</v>
      </c>
      <c r="AY308" s="186">
        <f>IFERROR(IF('Input| Overheads'!$C$42="Direct costs",SUMPRODUCT(--('Input| Projects'!$AD308="Yes"),'Calc| Overheads Allocation'!H$9,'Calc| Project Costs'!AA308),IF('Input| Overheads'!$C$42="Internal labour",SUMPRODUCT(--('Input| Projects'!$AD308="Yes"),'Calc| Overheads Allocation'!H$9,'Calc| Project Costs'!AA308,'Input| Projects'!$Y308),IF('Input| Overheads'!$C$42="DNSP defined",SUMPRODUCT(--('Input| Projects'!$AD308="Yes"),'Calc| Overheads Allocation'!H$62,'Input| Projects'!$AG308),""))),"")</f>
        <v>0</v>
      </c>
      <c r="AZ308" s="186">
        <f>IFERROR(IF('Input| Overheads'!$C$42="Direct costs",SUMPRODUCT(--('Input| Projects'!$AD308="Yes"),'Calc| Overheads Allocation'!I$9,'Calc| Project Costs'!AB308),IF('Input| Overheads'!$C$42="Internal labour",SUMPRODUCT(--('Input| Projects'!$AD308="Yes"),'Calc| Overheads Allocation'!I$9,'Calc| Project Costs'!AB308,'Input| Projects'!$Y308),IF('Input| Overheads'!$C$42="DNSP defined",SUMPRODUCT(--('Input| Projects'!$AD308="Yes"),'Calc| Overheads Allocation'!I$62,'Input| Projects'!$AG308),""))),"")</f>
        <v>0</v>
      </c>
      <c r="BA308" s="106"/>
      <c r="BB308" s="186">
        <f t="shared" si="158"/>
        <v>30.861459999999997</v>
      </c>
      <c r="BC308" s="186">
        <f t="shared" si="159"/>
        <v>0</v>
      </c>
      <c r="BD308" s="186">
        <f t="shared" si="160"/>
        <v>0</v>
      </c>
      <c r="BE308" s="186">
        <f t="shared" si="137"/>
        <v>0</v>
      </c>
      <c r="BF308" s="186">
        <f t="shared" si="138"/>
        <v>0</v>
      </c>
      <c r="BG308" s="186">
        <f t="shared" si="139"/>
        <v>0</v>
      </c>
      <c r="BH308" s="186">
        <f t="shared" si="140"/>
        <v>0</v>
      </c>
      <c r="BI308" s="97"/>
      <c r="BJ308" s="186">
        <f t="shared" si="141"/>
        <v>0</v>
      </c>
      <c r="BK308" s="186" t="str">
        <f t="shared" si="142"/>
        <v/>
      </c>
      <c r="BL308" s="186" t="str">
        <f t="shared" si="143"/>
        <v/>
      </c>
      <c r="BM308" s="186" t="str">
        <f t="shared" si="144"/>
        <v/>
      </c>
      <c r="BN308" s="186" t="str">
        <f t="shared" si="145"/>
        <v/>
      </c>
      <c r="BO308" s="186" t="str">
        <f t="shared" si="146"/>
        <v/>
      </c>
      <c r="BP308" s="186" t="str">
        <f t="shared" si="147"/>
        <v/>
      </c>
      <c r="BQ308" s="97"/>
      <c r="BR308" s="186">
        <f t="shared" si="148"/>
        <v>97.81295999999999</v>
      </c>
      <c r="BS308" s="186">
        <f t="shared" si="149"/>
        <v>0</v>
      </c>
      <c r="BT308" s="222">
        <f t="shared" si="150"/>
        <v>0</v>
      </c>
      <c r="BU308" s="222">
        <f t="shared" si="151"/>
        <v>0</v>
      </c>
      <c r="BV308" s="222">
        <f t="shared" si="152"/>
        <v>0</v>
      </c>
      <c r="BW308" s="222">
        <f t="shared" si="153"/>
        <v>0</v>
      </c>
      <c r="BX308" s="222">
        <f t="shared" si="154"/>
        <v>0</v>
      </c>
      <c r="BY308" s="106"/>
      <c r="BZ308" s="197">
        <f>IF(SUMIF('Input| Projects'!$AS$8:$CP$8,"Dx",'Input| Projects'!$AS308:$CP308)=0,"",SUMIF('Input| Projects'!$AS$8:$CP$8,"Dx",'Input| Projects'!$AS308:$CP308))</f>
        <v>1</v>
      </c>
      <c r="CA308" s="197" t="str">
        <f>IF(SUMIF('Input| Projects'!$AS$8:$CP$8,"Tx",'Input| Projects'!$AS308:$CP308)=0,"",SUMIF('Input| Projects'!$AS$8:$CP$8,"Tx",'Input| Projects'!$AS308:$CP308))</f>
        <v/>
      </c>
      <c r="CB308" s="150" t="str">
        <f t="shared" si="161"/>
        <v/>
      </c>
    </row>
    <row r="309" spans="2:80" x14ac:dyDescent="0.2">
      <c r="B309" s="201">
        <f>IFERROR('Input| Projects'!B309,"")</f>
        <v>300</v>
      </c>
      <c r="C309" s="42" t="str">
        <f>IFERROR(IF('Input| Projects'!C309="","",'Input| Projects'!C309),"")</f>
        <v>Broadbase Demand Management</v>
      </c>
      <c r="D309" s="42" t="str">
        <f>IFERROR(IF('Input| Projects'!D309="","",'Input| Projects'!D309),"")</f>
        <v>SUPP_44.01.014</v>
      </c>
      <c r="E309" s="104"/>
      <c r="F309" s="190">
        <f>IFERROR('Input| Projects'!I309*'Input| Escalations'!$K$19,"")</f>
        <v>83.689379999999986</v>
      </c>
      <c r="G309" s="190">
        <f>IFERROR('Input| Projects'!J309*'Input| Escalations'!$K$19,"")</f>
        <v>0</v>
      </c>
      <c r="H309" s="190">
        <f>IFERROR('Input| Projects'!K309*'Input| Escalations'!$K$19,"")</f>
        <v>0</v>
      </c>
      <c r="I309" s="190">
        <f>IFERROR('Input| Projects'!L309*'Input| Escalations'!$K$19,"")</f>
        <v>0</v>
      </c>
      <c r="J309" s="190">
        <f>IFERROR('Input| Projects'!M309*'Input| Escalations'!$K$19,"")</f>
        <v>0</v>
      </c>
      <c r="K309" s="190">
        <f>IFERROR('Input| Projects'!N309*'Input| Escalations'!$K$19,"")</f>
        <v>0</v>
      </c>
      <c r="L309" s="190">
        <f>IFERROR('Input| Projects'!O309*'Input| Escalations'!$K$19,"")</f>
        <v>0</v>
      </c>
      <c r="M309" s="150" t="str">
        <f>IF(ABS(SUM(F309:L309)-(SUM('Input| Projects'!I309:O309)*'Input| Escalations'!$K$19))&lt;0.0000001,"",1)</f>
        <v/>
      </c>
      <c r="N309" s="192">
        <f>'Input| Projects'!$Y309*INDEX('Input| Escalations'!$H$33:$N$33,MATCH('Calc| Project Costs'!N$9,'Input| Escalations'!$H$23:$N$23,0))+'Input| Projects'!$Z309*INDEX('Input| Escalations'!$H$34:$N$34,MATCH('Calc| Project Costs'!N$9,'Input| Escalations'!$H$23:$N$23,0))+'Input| Projects'!$AA309*INDEX('Input| Escalations'!$H$35:$N$35,MATCH('Calc| Project Costs'!N$9,'Input| Escalations'!$H$23:$N$23,0))+1</f>
        <v>1</v>
      </c>
      <c r="O309" s="192">
        <f>'Input| Projects'!$Y309*INDEX('Input| Escalations'!$H$33:$N$33,MATCH('Calc| Project Costs'!O$9,'Input| Escalations'!$H$23:$N$23,0))+'Input| Projects'!$Z309*INDEX('Input| Escalations'!$H$34:$N$34,MATCH('Calc| Project Costs'!O$9,'Input| Escalations'!$H$23:$N$23,0))+'Input| Projects'!$AA309*INDEX('Input| Escalations'!$H$35:$N$35,MATCH('Calc| Project Costs'!O$9,'Input| Escalations'!$H$23:$N$23,0))+1</f>
        <v>1</v>
      </c>
      <c r="P309" s="192">
        <f>'Input| Projects'!$Y309*INDEX('Input| Escalations'!$H$33:$N$33,MATCH('Calc| Project Costs'!P$9,'Input| Escalations'!$H$23:$N$23,0))+'Input| Projects'!$Z309*INDEX('Input| Escalations'!$H$34:$N$34,MATCH('Calc| Project Costs'!P$9,'Input| Escalations'!$H$23:$N$23,0))+'Input| Projects'!$AA309*INDEX('Input| Escalations'!$H$35:$N$35,MATCH('Calc| Project Costs'!P$9,'Input| Escalations'!$H$23:$N$23,0))+1</f>
        <v>1</v>
      </c>
      <c r="Q309" s="192">
        <f>'Input| Projects'!$Y309*INDEX('Input| Escalations'!$H$33:$N$33,MATCH('Calc| Project Costs'!Q$9,'Input| Escalations'!$H$23:$N$23,0))+'Input| Projects'!$Z309*INDEX('Input| Escalations'!$H$34:$N$34,MATCH('Calc| Project Costs'!Q$9,'Input| Escalations'!$H$23:$N$23,0))+'Input| Projects'!$AA309*INDEX('Input| Escalations'!$H$35:$N$35,MATCH('Calc| Project Costs'!Q$9,'Input| Escalations'!$H$23:$N$23,0))+1</f>
        <v>1</v>
      </c>
      <c r="R309" s="192">
        <f>'Input| Projects'!$Y309*INDEX('Input| Escalations'!$H$33:$N$33,MATCH('Calc| Project Costs'!R$9,'Input| Escalations'!$H$23:$N$23,0))+'Input| Projects'!$Z309*INDEX('Input| Escalations'!$H$34:$N$34,MATCH('Calc| Project Costs'!R$9,'Input| Escalations'!$H$23:$N$23,0))+'Input| Projects'!$AA309*INDEX('Input| Escalations'!$H$35:$N$35,MATCH('Calc| Project Costs'!R$9,'Input| Escalations'!$H$23:$N$23,0))+1</f>
        <v>1</v>
      </c>
      <c r="S309" s="192">
        <f>'Input| Projects'!$Y309*INDEX('Input| Escalations'!$H$33:$N$33,MATCH('Calc| Project Costs'!S$9,'Input| Escalations'!$H$23:$N$23,0))+'Input| Projects'!$Z309*INDEX('Input| Escalations'!$H$34:$N$34,MATCH('Calc| Project Costs'!S$9,'Input| Escalations'!$H$23:$N$23,0))+'Input| Projects'!$AA309*INDEX('Input| Escalations'!$H$35:$N$35,MATCH('Calc| Project Costs'!S$9,'Input| Escalations'!$H$23:$N$23,0))+1</f>
        <v>1</v>
      </c>
      <c r="T309" s="192">
        <f>'Input| Projects'!$Y309*INDEX('Input| Escalations'!$H$33:$N$33,MATCH('Calc| Project Costs'!T$9,'Input| Escalations'!$H$23:$N$23,0))+'Input| Projects'!$Z309*INDEX('Input| Escalations'!$H$34:$N$34,MATCH('Calc| Project Costs'!T$9,'Input| Escalations'!$H$23:$N$23,0))+'Input| Projects'!$AA309*INDEX('Input| Escalations'!$H$35:$N$35,MATCH('Calc| Project Costs'!T$9,'Input| Escalations'!$H$23:$N$23,0))+1</f>
        <v>1</v>
      </c>
      <c r="U309" s="106"/>
      <c r="V309" s="186">
        <f t="shared" si="155"/>
        <v>83.689379999999986</v>
      </c>
      <c r="W309" s="186">
        <f t="shared" si="156"/>
        <v>0</v>
      </c>
      <c r="X309" s="186">
        <f t="shared" si="157"/>
        <v>0</v>
      </c>
      <c r="Y309" s="186">
        <f t="shared" si="133"/>
        <v>0</v>
      </c>
      <c r="Z309" s="186">
        <f t="shared" si="134"/>
        <v>0</v>
      </c>
      <c r="AA309" s="186">
        <f t="shared" si="135"/>
        <v>0</v>
      </c>
      <c r="AB309" s="186">
        <f t="shared" si="136"/>
        <v>0</v>
      </c>
      <c r="AC309" s="106"/>
      <c r="AD309" s="186">
        <f>'Input| Projects'!Q309*N309*'Input| Escalations'!$K$19</f>
        <v>0</v>
      </c>
      <c r="AE309" s="186">
        <f>'Input| Projects'!R309*O309*'Input| Escalations'!$K$19</f>
        <v>0</v>
      </c>
      <c r="AF309" s="186">
        <f>'Input| Projects'!S309*P309*'Input| Escalations'!$K$19</f>
        <v>0</v>
      </c>
      <c r="AG309" s="186">
        <f>'Input| Projects'!T309*Q309*'Input| Escalations'!$K$19</f>
        <v>0</v>
      </c>
      <c r="AH309" s="186">
        <f>'Input| Projects'!U309*R309*'Input| Escalations'!$K$19</f>
        <v>0</v>
      </c>
      <c r="AI309" s="186">
        <f>'Input| Projects'!V309*S309*'Input| Escalations'!$K$19</f>
        <v>0</v>
      </c>
      <c r="AJ309" s="186">
        <f>'Input| Projects'!W309*T309*'Input| Escalations'!$K$19</f>
        <v>0</v>
      </c>
      <c r="AK309" s="106"/>
      <c r="AL309" s="186">
        <f>IFERROR(IF('Input| Overheads'!$C$42="Direct costs",SUMPRODUCT(--('Input| Projects'!$AC309="Yes"),'Calc| Overheads Allocation'!C$8,'Calc| Project Costs'!V309),IF('Input| Overheads'!$C$42="Internal labour",SUMPRODUCT(--('Input| Projects'!$AC309="Yes"),'Calc| Overheads Allocation'!C$8,'Calc| Project Costs'!V309,'Input| Projects'!$Y309),IF('Input| Overheads'!$C$42="DNSP defined",SUMPRODUCT(--('Input| Projects'!$AC309="Yes"),'Calc| Overheads Allocation'!C$61,'Input| Projects'!$AF309),""))),"")</f>
        <v>38.576740000000001</v>
      </c>
      <c r="AM309" s="186">
        <f>IFERROR(IF('Input| Overheads'!$C$42="Direct costs",SUMPRODUCT(--('Input| Projects'!$AC309="Yes"),'Calc| Overheads Allocation'!D$8,'Calc| Project Costs'!W309),IF('Input| Overheads'!$C$42="Internal labour",SUMPRODUCT(--('Input| Projects'!$AC309="Yes"),'Calc| Overheads Allocation'!D$8,'Calc| Project Costs'!W309,'Input| Projects'!$Y309),IF('Input| Overheads'!$C$42="DNSP defined",SUMPRODUCT(--('Input| Projects'!$AC309="Yes"),'Calc| Overheads Allocation'!D$61,'Input| Projects'!$AF309),""))),"")</f>
        <v>0</v>
      </c>
      <c r="AN309" s="186">
        <f>IFERROR(IF('Input| Overheads'!$C$42="Direct costs",SUMPRODUCT(--('Input| Projects'!$AC309="Yes"),'Calc| Overheads Allocation'!E$8,'Calc| Project Costs'!X309),IF('Input| Overheads'!$C$42="Internal labour",SUMPRODUCT(--('Input| Projects'!$AC309="Yes"),'Calc| Overheads Allocation'!E$8,'Calc| Project Costs'!X309,'Input| Projects'!$Y309),IF('Input| Overheads'!$C$42="DNSP defined",SUMPRODUCT(--('Input| Projects'!$AC309="Yes"),'Calc| Overheads Allocation'!E$61,'Input| Projects'!$AF309),""))),"")</f>
        <v>0</v>
      </c>
      <c r="AO309" s="186">
        <f>IFERROR(IF('Input| Overheads'!$C$42="Direct costs",SUMPRODUCT(--('Input| Projects'!$AC309="Yes"),'Calc| Overheads Allocation'!F$8,'Calc| Project Costs'!Y309),IF('Input| Overheads'!$C$42="Internal labour",SUMPRODUCT(--('Input| Projects'!$AC309="Yes"),'Calc| Overheads Allocation'!F$8,'Calc| Project Costs'!Y309,'Input| Projects'!$Y309),IF('Input| Overheads'!$C$42="DNSP defined",SUMPRODUCT(--('Input| Projects'!$AC309="Yes"),'Calc| Overheads Allocation'!F$61,'Input| Projects'!$AF309),""))),"")</f>
        <v>0</v>
      </c>
      <c r="AP309" s="186">
        <f>IFERROR(IF('Input| Overheads'!$C$42="Direct costs",SUMPRODUCT(--('Input| Projects'!$AC309="Yes"),'Calc| Overheads Allocation'!G$8,'Calc| Project Costs'!Z309),IF('Input| Overheads'!$C$42="Internal labour",SUMPRODUCT(--('Input| Projects'!$AC309="Yes"),'Calc| Overheads Allocation'!G$8,'Calc| Project Costs'!Z309,'Input| Projects'!$Y309),IF('Input| Overheads'!$C$42="DNSP defined",SUMPRODUCT(--('Input| Projects'!$AC309="Yes"),'Calc| Overheads Allocation'!G$61,'Input| Projects'!$AF309),""))),"")</f>
        <v>0</v>
      </c>
      <c r="AQ309" s="186">
        <f>IFERROR(IF('Input| Overheads'!$C$42="Direct costs",SUMPRODUCT(--('Input| Projects'!$AC309="Yes"),'Calc| Overheads Allocation'!H$8,'Calc| Project Costs'!AA309),IF('Input| Overheads'!$C$42="Internal labour",SUMPRODUCT(--('Input| Projects'!$AC309="Yes"),'Calc| Overheads Allocation'!H$8,'Calc| Project Costs'!AA309,'Input| Projects'!$Y309),IF('Input| Overheads'!$C$42="DNSP defined",SUMPRODUCT(--('Input| Projects'!$AC309="Yes"),'Calc| Overheads Allocation'!H$61,'Input| Projects'!$AF309),""))),"")</f>
        <v>0</v>
      </c>
      <c r="AR309" s="186">
        <f>IFERROR(IF('Input| Overheads'!$C$42="Direct costs",SUMPRODUCT(--('Input| Projects'!$AC309="Yes"),'Calc| Overheads Allocation'!I$8,'Calc| Project Costs'!AB309),IF('Input| Overheads'!$C$42="Internal labour",SUMPRODUCT(--('Input| Projects'!$AC309="Yes"),'Calc| Overheads Allocation'!I$8,'Calc| Project Costs'!AB309,'Input| Projects'!$Y309),IF('Input| Overheads'!$C$42="DNSP defined",SUMPRODUCT(--('Input| Projects'!$AC309="Yes"),'Calc| Overheads Allocation'!I$61,'Input| Projects'!$AF309),""))),"")</f>
        <v>0</v>
      </c>
      <c r="AS309" s="106"/>
      <c r="AT309" s="186">
        <f>IFERROR(IF('Input| Overheads'!$C$42="Direct costs",SUMPRODUCT(--('Input| Projects'!$AD309="Yes"),'Calc| Overheads Allocation'!C$9,'Calc| Project Costs'!V309),IF('Input| Overheads'!$C$42="Internal labour",SUMPRODUCT(--('Input| Projects'!$AD309="Yes"),'Calc| Overheads Allocation'!C$9,'Calc| Project Costs'!V309,'Input| Projects'!$Y309),IF('Input| Overheads'!$C$42="DNSP defined",SUMPRODUCT(--('Input| Projects'!$AD309="Yes"),'Calc| Overheads Allocation'!C$62,'Input| Projects'!$AG309),""))),"")</f>
        <v>0</v>
      </c>
      <c r="AU309" s="186">
        <f>IFERROR(IF('Input| Overheads'!$C$42="Direct costs",SUMPRODUCT(--('Input| Projects'!$AD309="Yes"),'Calc| Overheads Allocation'!D$9,'Calc| Project Costs'!W309),IF('Input| Overheads'!$C$42="Internal labour",SUMPRODUCT(--('Input| Projects'!$AD309="Yes"),'Calc| Overheads Allocation'!D$9,'Calc| Project Costs'!W309,'Input| Projects'!$Y309),IF('Input| Overheads'!$C$42="DNSP defined",SUMPRODUCT(--('Input| Projects'!$AD309="Yes"),'Calc| Overheads Allocation'!D$62,'Input| Projects'!$AG309),""))),"")</f>
        <v>0</v>
      </c>
      <c r="AV309" s="186">
        <f>IFERROR(IF('Input| Overheads'!$C$42="Direct costs",SUMPRODUCT(--('Input| Projects'!$AD309="Yes"),'Calc| Overheads Allocation'!E$9,'Calc| Project Costs'!X309),IF('Input| Overheads'!$C$42="Internal labour",SUMPRODUCT(--('Input| Projects'!$AD309="Yes"),'Calc| Overheads Allocation'!E$9,'Calc| Project Costs'!X309,'Input| Projects'!$Y309),IF('Input| Overheads'!$C$42="DNSP defined",SUMPRODUCT(--('Input| Projects'!$AD309="Yes"),'Calc| Overheads Allocation'!E$62,'Input| Projects'!$AG309),""))),"")</f>
        <v>0</v>
      </c>
      <c r="AW309" s="186">
        <f>IFERROR(IF('Input| Overheads'!$C$42="Direct costs",SUMPRODUCT(--('Input| Projects'!$AD309="Yes"),'Calc| Overheads Allocation'!F$9,'Calc| Project Costs'!Y309),IF('Input| Overheads'!$C$42="Internal labour",SUMPRODUCT(--('Input| Projects'!$AD309="Yes"),'Calc| Overheads Allocation'!F$9,'Calc| Project Costs'!Y309,'Input| Projects'!$Y309),IF('Input| Overheads'!$C$42="DNSP defined",SUMPRODUCT(--('Input| Projects'!$AD309="Yes"),'Calc| Overheads Allocation'!F$62,'Input| Projects'!$AG309),""))),"")</f>
        <v>0</v>
      </c>
      <c r="AX309" s="186">
        <f>IFERROR(IF('Input| Overheads'!$C$42="Direct costs",SUMPRODUCT(--('Input| Projects'!$AD309="Yes"),'Calc| Overheads Allocation'!G$9,'Calc| Project Costs'!Z309),IF('Input| Overheads'!$C$42="Internal labour",SUMPRODUCT(--('Input| Projects'!$AD309="Yes"),'Calc| Overheads Allocation'!G$9,'Calc| Project Costs'!Z309,'Input| Projects'!$Y309),IF('Input| Overheads'!$C$42="DNSP defined",SUMPRODUCT(--('Input| Projects'!$AD309="Yes"),'Calc| Overheads Allocation'!G$62,'Input| Projects'!$AG309),""))),"")</f>
        <v>0</v>
      </c>
      <c r="AY309" s="186">
        <f>IFERROR(IF('Input| Overheads'!$C$42="Direct costs",SUMPRODUCT(--('Input| Projects'!$AD309="Yes"),'Calc| Overheads Allocation'!H$9,'Calc| Project Costs'!AA309),IF('Input| Overheads'!$C$42="Internal labour",SUMPRODUCT(--('Input| Projects'!$AD309="Yes"),'Calc| Overheads Allocation'!H$9,'Calc| Project Costs'!AA309,'Input| Projects'!$Y309),IF('Input| Overheads'!$C$42="DNSP defined",SUMPRODUCT(--('Input| Projects'!$AD309="Yes"),'Calc| Overheads Allocation'!H$62,'Input| Projects'!$AG309),""))),"")</f>
        <v>0</v>
      </c>
      <c r="AZ309" s="186">
        <f>IFERROR(IF('Input| Overheads'!$C$42="Direct costs",SUMPRODUCT(--('Input| Projects'!$AD309="Yes"),'Calc| Overheads Allocation'!I$9,'Calc| Project Costs'!AB309),IF('Input| Overheads'!$C$42="Internal labour",SUMPRODUCT(--('Input| Projects'!$AD309="Yes"),'Calc| Overheads Allocation'!I$9,'Calc| Project Costs'!AB309,'Input| Projects'!$Y309),IF('Input| Overheads'!$C$42="DNSP defined",SUMPRODUCT(--('Input| Projects'!$AD309="Yes"),'Calc| Overheads Allocation'!I$62,'Input| Projects'!$AG309),""))),"")</f>
        <v>0</v>
      </c>
      <c r="BA309" s="106"/>
      <c r="BB309" s="186">
        <f t="shared" si="158"/>
        <v>38.576740000000001</v>
      </c>
      <c r="BC309" s="186">
        <f t="shared" si="159"/>
        <v>0</v>
      </c>
      <c r="BD309" s="186">
        <f t="shared" si="160"/>
        <v>0</v>
      </c>
      <c r="BE309" s="186">
        <f t="shared" si="137"/>
        <v>0</v>
      </c>
      <c r="BF309" s="186">
        <f t="shared" si="138"/>
        <v>0</v>
      </c>
      <c r="BG309" s="186">
        <f t="shared" si="139"/>
        <v>0</v>
      </c>
      <c r="BH309" s="186">
        <f t="shared" si="140"/>
        <v>0</v>
      </c>
      <c r="BI309" s="97"/>
      <c r="BJ309" s="186">
        <f t="shared" si="141"/>
        <v>0</v>
      </c>
      <c r="BK309" s="186" t="str">
        <f t="shared" si="142"/>
        <v/>
      </c>
      <c r="BL309" s="186" t="str">
        <f t="shared" si="143"/>
        <v/>
      </c>
      <c r="BM309" s="186" t="str">
        <f t="shared" si="144"/>
        <v/>
      </c>
      <c r="BN309" s="186" t="str">
        <f t="shared" si="145"/>
        <v/>
      </c>
      <c r="BO309" s="186" t="str">
        <f t="shared" si="146"/>
        <v/>
      </c>
      <c r="BP309" s="186" t="str">
        <f t="shared" si="147"/>
        <v/>
      </c>
      <c r="BQ309" s="97"/>
      <c r="BR309" s="186">
        <f t="shared" si="148"/>
        <v>122.26611999999999</v>
      </c>
      <c r="BS309" s="186">
        <f t="shared" si="149"/>
        <v>0</v>
      </c>
      <c r="BT309" s="222">
        <f t="shared" si="150"/>
        <v>0</v>
      </c>
      <c r="BU309" s="222">
        <f t="shared" si="151"/>
        <v>0</v>
      </c>
      <c r="BV309" s="222">
        <f t="shared" si="152"/>
        <v>0</v>
      </c>
      <c r="BW309" s="222">
        <f t="shared" si="153"/>
        <v>0</v>
      </c>
      <c r="BX309" s="222">
        <f t="shared" si="154"/>
        <v>0</v>
      </c>
      <c r="BY309" s="106"/>
      <c r="BZ309" s="197">
        <f>IF(SUMIF('Input| Projects'!$AS$8:$CP$8,"Dx",'Input| Projects'!$AS309:$CP309)=0,"",SUMIF('Input| Projects'!$AS$8:$CP$8,"Dx",'Input| Projects'!$AS309:$CP309))</f>
        <v>1</v>
      </c>
      <c r="CA309" s="197" t="str">
        <f>IF(SUMIF('Input| Projects'!$AS$8:$CP$8,"Tx",'Input| Projects'!$AS309:$CP309)=0,"",SUMIF('Input| Projects'!$AS$8:$CP$8,"Tx",'Input| Projects'!$AS309:$CP309))</f>
        <v/>
      </c>
      <c r="CB309" s="150" t="str">
        <f t="shared" si="161"/>
        <v/>
      </c>
    </row>
    <row r="310" spans="2:80" x14ac:dyDescent="0.2">
      <c r="B310" s="201">
        <f>IFERROR('Input| Projects'!B310,"")</f>
        <v>301</v>
      </c>
      <c r="C310" s="42" t="str">
        <f>IFERROR(IF('Input| Projects'!C310="","",'Input| Projects'!C310),"")</f>
        <v>Broadbase Demand Management</v>
      </c>
      <c r="D310" s="42" t="str">
        <f>IFERROR(IF('Input| Projects'!D310="","",'Input| Projects'!D310),"")</f>
        <v>SUPP_44.01.014</v>
      </c>
      <c r="E310" s="104"/>
      <c r="F310" s="190">
        <f>IFERROR('Input| Projects'!I310*'Input| Escalations'!$K$19,"")</f>
        <v>627.67018000000007</v>
      </c>
      <c r="G310" s="190">
        <f>IFERROR('Input| Projects'!J310*'Input| Escalations'!$K$19,"")</f>
        <v>0</v>
      </c>
      <c r="H310" s="190">
        <f>IFERROR('Input| Projects'!K310*'Input| Escalations'!$K$19,"")</f>
        <v>0</v>
      </c>
      <c r="I310" s="190">
        <f>IFERROR('Input| Projects'!L310*'Input| Escalations'!$K$19,"")</f>
        <v>0</v>
      </c>
      <c r="J310" s="190">
        <f>IFERROR('Input| Projects'!M310*'Input| Escalations'!$K$19,"")</f>
        <v>0</v>
      </c>
      <c r="K310" s="190">
        <f>IFERROR('Input| Projects'!N310*'Input| Escalations'!$K$19,"")</f>
        <v>0</v>
      </c>
      <c r="L310" s="190">
        <f>IFERROR('Input| Projects'!O310*'Input| Escalations'!$K$19,"")</f>
        <v>0</v>
      </c>
      <c r="M310" s="150" t="str">
        <f>IF(ABS(SUM(F310:L310)-(SUM('Input| Projects'!I310:O310)*'Input| Escalations'!$K$19))&lt;0.0000001,"",1)</f>
        <v/>
      </c>
      <c r="N310" s="192">
        <f>'Input| Projects'!$Y310*INDEX('Input| Escalations'!$H$33:$N$33,MATCH('Calc| Project Costs'!N$9,'Input| Escalations'!$H$23:$N$23,0))+'Input| Projects'!$Z310*INDEX('Input| Escalations'!$H$34:$N$34,MATCH('Calc| Project Costs'!N$9,'Input| Escalations'!$H$23:$N$23,0))+'Input| Projects'!$AA310*INDEX('Input| Escalations'!$H$35:$N$35,MATCH('Calc| Project Costs'!N$9,'Input| Escalations'!$H$23:$N$23,0))+1</f>
        <v>1</v>
      </c>
      <c r="O310" s="192">
        <f>'Input| Projects'!$Y310*INDEX('Input| Escalations'!$H$33:$N$33,MATCH('Calc| Project Costs'!O$9,'Input| Escalations'!$H$23:$N$23,0))+'Input| Projects'!$Z310*INDEX('Input| Escalations'!$H$34:$N$34,MATCH('Calc| Project Costs'!O$9,'Input| Escalations'!$H$23:$N$23,0))+'Input| Projects'!$AA310*INDEX('Input| Escalations'!$H$35:$N$35,MATCH('Calc| Project Costs'!O$9,'Input| Escalations'!$H$23:$N$23,0))+1</f>
        <v>1</v>
      </c>
      <c r="P310" s="192">
        <f>'Input| Projects'!$Y310*INDEX('Input| Escalations'!$H$33:$N$33,MATCH('Calc| Project Costs'!P$9,'Input| Escalations'!$H$23:$N$23,0))+'Input| Projects'!$Z310*INDEX('Input| Escalations'!$H$34:$N$34,MATCH('Calc| Project Costs'!P$9,'Input| Escalations'!$H$23:$N$23,0))+'Input| Projects'!$AA310*INDEX('Input| Escalations'!$H$35:$N$35,MATCH('Calc| Project Costs'!P$9,'Input| Escalations'!$H$23:$N$23,0))+1</f>
        <v>1</v>
      </c>
      <c r="Q310" s="192">
        <f>'Input| Projects'!$Y310*INDEX('Input| Escalations'!$H$33:$N$33,MATCH('Calc| Project Costs'!Q$9,'Input| Escalations'!$H$23:$N$23,0))+'Input| Projects'!$Z310*INDEX('Input| Escalations'!$H$34:$N$34,MATCH('Calc| Project Costs'!Q$9,'Input| Escalations'!$H$23:$N$23,0))+'Input| Projects'!$AA310*INDEX('Input| Escalations'!$H$35:$N$35,MATCH('Calc| Project Costs'!Q$9,'Input| Escalations'!$H$23:$N$23,0))+1</f>
        <v>1</v>
      </c>
      <c r="R310" s="192">
        <f>'Input| Projects'!$Y310*INDEX('Input| Escalations'!$H$33:$N$33,MATCH('Calc| Project Costs'!R$9,'Input| Escalations'!$H$23:$N$23,0))+'Input| Projects'!$Z310*INDEX('Input| Escalations'!$H$34:$N$34,MATCH('Calc| Project Costs'!R$9,'Input| Escalations'!$H$23:$N$23,0))+'Input| Projects'!$AA310*INDEX('Input| Escalations'!$H$35:$N$35,MATCH('Calc| Project Costs'!R$9,'Input| Escalations'!$H$23:$N$23,0))+1</f>
        <v>1</v>
      </c>
      <c r="S310" s="192">
        <f>'Input| Projects'!$Y310*INDEX('Input| Escalations'!$H$33:$N$33,MATCH('Calc| Project Costs'!S$9,'Input| Escalations'!$H$23:$N$23,0))+'Input| Projects'!$Z310*INDEX('Input| Escalations'!$H$34:$N$34,MATCH('Calc| Project Costs'!S$9,'Input| Escalations'!$H$23:$N$23,0))+'Input| Projects'!$AA310*INDEX('Input| Escalations'!$H$35:$N$35,MATCH('Calc| Project Costs'!S$9,'Input| Escalations'!$H$23:$N$23,0))+1</f>
        <v>1</v>
      </c>
      <c r="T310" s="192">
        <f>'Input| Projects'!$Y310*INDEX('Input| Escalations'!$H$33:$N$33,MATCH('Calc| Project Costs'!T$9,'Input| Escalations'!$H$23:$N$23,0))+'Input| Projects'!$Z310*INDEX('Input| Escalations'!$H$34:$N$34,MATCH('Calc| Project Costs'!T$9,'Input| Escalations'!$H$23:$N$23,0))+'Input| Projects'!$AA310*INDEX('Input| Escalations'!$H$35:$N$35,MATCH('Calc| Project Costs'!T$9,'Input| Escalations'!$H$23:$N$23,0))+1</f>
        <v>1</v>
      </c>
      <c r="U310" s="106"/>
      <c r="V310" s="186">
        <f t="shared" si="155"/>
        <v>627.67018000000007</v>
      </c>
      <c r="W310" s="186">
        <f t="shared" si="156"/>
        <v>0</v>
      </c>
      <c r="X310" s="186">
        <f t="shared" si="157"/>
        <v>0</v>
      </c>
      <c r="Y310" s="186">
        <f t="shared" si="133"/>
        <v>0</v>
      </c>
      <c r="Z310" s="186">
        <f t="shared" si="134"/>
        <v>0</v>
      </c>
      <c r="AA310" s="186">
        <f t="shared" si="135"/>
        <v>0</v>
      </c>
      <c r="AB310" s="186">
        <f t="shared" si="136"/>
        <v>0</v>
      </c>
      <c r="AC310" s="106"/>
      <c r="AD310" s="186">
        <f>'Input| Projects'!Q310*N310*'Input| Escalations'!$K$19</f>
        <v>0</v>
      </c>
      <c r="AE310" s="186">
        <f>'Input| Projects'!R310*O310*'Input| Escalations'!$K$19</f>
        <v>0</v>
      </c>
      <c r="AF310" s="186">
        <f>'Input| Projects'!S310*P310*'Input| Escalations'!$K$19</f>
        <v>0</v>
      </c>
      <c r="AG310" s="186">
        <f>'Input| Projects'!T310*Q310*'Input| Escalations'!$K$19</f>
        <v>0</v>
      </c>
      <c r="AH310" s="186">
        <f>'Input| Projects'!U310*R310*'Input| Escalations'!$K$19</f>
        <v>0</v>
      </c>
      <c r="AI310" s="186">
        <f>'Input| Projects'!V310*S310*'Input| Escalations'!$K$19</f>
        <v>0</v>
      </c>
      <c r="AJ310" s="186">
        <f>'Input| Projects'!W310*T310*'Input| Escalations'!$K$19</f>
        <v>0</v>
      </c>
      <c r="AK310" s="106"/>
      <c r="AL310" s="186">
        <f>IFERROR(IF('Input| Overheads'!$C$42="Direct costs",SUMPRODUCT(--('Input| Projects'!$AC310="Yes"),'Calc| Overheads Allocation'!C$8,'Calc| Project Costs'!V310),IF('Input| Overheads'!$C$42="Internal labour",SUMPRODUCT(--('Input| Projects'!$AC310="Yes"),'Calc| Overheads Allocation'!C$8,'Calc| Project Costs'!V310,'Input| Projects'!$Y310),IF('Input| Overheads'!$C$42="DNSP defined",SUMPRODUCT(--('Input| Projects'!$AC310="Yes"),'Calc| Overheads Allocation'!C$61,'Input| Projects'!$AF310),""))),"")</f>
        <v>289.32562000000001</v>
      </c>
      <c r="AM310" s="186">
        <f>IFERROR(IF('Input| Overheads'!$C$42="Direct costs",SUMPRODUCT(--('Input| Projects'!$AC310="Yes"),'Calc| Overheads Allocation'!D$8,'Calc| Project Costs'!W310),IF('Input| Overheads'!$C$42="Internal labour",SUMPRODUCT(--('Input| Projects'!$AC310="Yes"),'Calc| Overheads Allocation'!D$8,'Calc| Project Costs'!W310,'Input| Projects'!$Y310),IF('Input| Overheads'!$C$42="DNSP defined",SUMPRODUCT(--('Input| Projects'!$AC310="Yes"),'Calc| Overheads Allocation'!D$61,'Input| Projects'!$AF310),""))),"")</f>
        <v>0</v>
      </c>
      <c r="AN310" s="186">
        <f>IFERROR(IF('Input| Overheads'!$C$42="Direct costs",SUMPRODUCT(--('Input| Projects'!$AC310="Yes"),'Calc| Overheads Allocation'!E$8,'Calc| Project Costs'!X310),IF('Input| Overheads'!$C$42="Internal labour",SUMPRODUCT(--('Input| Projects'!$AC310="Yes"),'Calc| Overheads Allocation'!E$8,'Calc| Project Costs'!X310,'Input| Projects'!$Y310),IF('Input| Overheads'!$C$42="DNSP defined",SUMPRODUCT(--('Input| Projects'!$AC310="Yes"),'Calc| Overheads Allocation'!E$61,'Input| Projects'!$AF310),""))),"")</f>
        <v>0</v>
      </c>
      <c r="AO310" s="186">
        <f>IFERROR(IF('Input| Overheads'!$C$42="Direct costs",SUMPRODUCT(--('Input| Projects'!$AC310="Yes"),'Calc| Overheads Allocation'!F$8,'Calc| Project Costs'!Y310),IF('Input| Overheads'!$C$42="Internal labour",SUMPRODUCT(--('Input| Projects'!$AC310="Yes"),'Calc| Overheads Allocation'!F$8,'Calc| Project Costs'!Y310,'Input| Projects'!$Y310),IF('Input| Overheads'!$C$42="DNSP defined",SUMPRODUCT(--('Input| Projects'!$AC310="Yes"),'Calc| Overheads Allocation'!F$61,'Input| Projects'!$AF310),""))),"")</f>
        <v>0</v>
      </c>
      <c r="AP310" s="186">
        <f>IFERROR(IF('Input| Overheads'!$C$42="Direct costs",SUMPRODUCT(--('Input| Projects'!$AC310="Yes"),'Calc| Overheads Allocation'!G$8,'Calc| Project Costs'!Z310),IF('Input| Overheads'!$C$42="Internal labour",SUMPRODUCT(--('Input| Projects'!$AC310="Yes"),'Calc| Overheads Allocation'!G$8,'Calc| Project Costs'!Z310,'Input| Projects'!$Y310),IF('Input| Overheads'!$C$42="DNSP defined",SUMPRODUCT(--('Input| Projects'!$AC310="Yes"),'Calc| Overheads Allocation'!G$61,'Input| Projects'!$AF310),""))),"")</f>
        <v>0</v>
      </c>
      <c r="AQ310" s="186">
        <f>IFERROR(IF('Input| Overheads'!$C$42="Direct costs",SUMPRODUCT(--('Input| Projects'!$AC310="Yes"),'Calc| Overheads Allocation'!H$8,'Calc| Project Costs'!AA310),IF('Input| Overheads'!$C$42="Internal labour",SUMPRODUCT(--('Input| Projects'!$AC310="Yes"),'Calc| Overheads Allocation'!H$8,'Calc| Project Costs'!AA310,'Input| Projects'!$Y310),IF('Input| Overheads'!$C$42="DNSP defined",SUMPRODUCT(--('Input| Projects'!$AC310="Yes"),'Calc| Overheads Allocation'!H$61,'Input| Projects'!$AF310),""))),"")</f>
        <v>0</v>
      </c>
      <c r="AR310" s="186">
        <f>IFERROR(IF('Input| Overheads'!$C$42="Direct costs",SUMPRODUCT(--('Input| Projects'!$AC310="Yes"),'Calc| Overheads Allocation'!I$8,'Calc| Project Costs'!AB310),IF('Input| Overheads'!$C$42="Internal labour",SUMPRODUCT(--('Input| Projects'!$AC310="Yes"),'Calc| Overheads Allocation'!I$8,'Calc| Project Costs'!AB310,'Input| Projects'!$Y310),IF('Input| Overheads'!$C$42="DNSP defined",SUMPRODUCT(--('Input| Projects'!$AC310="Yes"),'Calc| Overheads Allocation'!I$61,'Input| Projects'!$AF310),""))),"")</f>
        <v>0</v>
      </c>
      <c r="AS310" s="106"/>
      <c r="AT310" s="186">
        <f>IFERROR(IF('Input| Overheads'!$C$42="Direct costs",SUMPRODUCT(--('Input| Projects'!$AD310="Yes"),'Calc| Overheads Allocation'!C$9,'Calc| Project Costs'!V310),IF('Input| Overheads'!$C$42="Internal labour",SUMPRODUCT(--('Input| Projects'!$AD310="Yes"),'Calc| Overheads Allocation'!C$9,'Calc| Project Costs'!V310,'Input| Projects'!$Y310),IF('Input| Overheads'!$C$42="DNSP defined",SUMPRODUCT(--('Input| Projects'!$AD310="Yes"),'Calc| Overheads Allocation'!C$62,'Input| Projects'!$AG310),""))),"")</f>
        <v>0</v>
      </c>
      <c r="AU310" s="186">
        <f>IFERROR(IF('Input| Overheads'!$C$42="Direct costs",SUMPRODUCT(--('Input| Projects'!$AD310="Yes"),'Calc| Overheads Allocation'!D$9,'Calc| Project Costs'!W310),IF('Input| Overheads'!$C$42="Internal labour",SUMPRODUCT(--('Input| Projects'!$AD310="Yes"),'Calc| Overheads Allocation'!D$9,'Calc| Project Costs'!W310,'Input| Projects'!$Y310),IF('Input| Overheads'!$C$42="DNSP defined",SUMPRODUCT(--('Input| Projects'!$AD310="Yes"),'Calc| Overheads Allocation'!D$62,'Input| Projects'!$AG310),""))),"")</f>
        <v>0</v>
      </c>
      <c r="AV310" s="186">
        <f>IFERROR(IF('Input| Overheads'!$C$42="Direct costs",SUMPRODUCT(--('Input| Projects'!$AD310="Yes"),'Calc| Overheads Allocation'!E$9,'Calc| Project Costs'!X310),IF('Input| Overheads'!$C$42="Internal labour",SUMPRODUCT(--('Input| Projects'!$AD310="Yes"),'Calc| Overheads Allocation'!E$9,'Calc| Project Costs'!X310,'Input| Projects'!$Y310),IF('Input| Overheads'!$C$42="DNSP defined",SUMPRODUCT(--('Input| Projects'!$AD310="Yes"),'Calc| Overheads Allocation'!E$62,'Input| Projects'!$AG310),""))),"")</f>
        <v>0</v>
      </c>
      <c r="AW310" s="186">
        <f>IFERROR(IF('Input| Overheads'!$C$42="Direct costs",SUMPRODUCT(--('Input| Projects'!$AD310="Yes"),'Calc| Overheads Allocation'!F$9,'Calc| Project Costs'!Y310),IF('Input| Overheads'!$C$42="Internal labour",SUMPRODUCT(--('Input| Projects'!$AD310="Yes"),'Calc| Overheads Allocation'!F$9,'Calc| Project Costs'!Y310,'Input| Projects'!$Y310),IF('Input| Overheads'!$C$42="DNSP defined",SUMPRODUCT(--('Input| Projects'!$AD310="Yes"),'Calc| Overheads Allocation'!F$62,'Input| Projects'!$AG310),""))),"")</f>
        <v>0</v>
      </c>
      <c r="AX310" s="186">
        <f>IFERROR(IF('Input| Overheads'!$C$42="Direct costs",SUMPRODUCT(--('Input| Projects'!$AD310="Yes"),'Calc| Overheads Allocation'!G$9,'Calc| Project Costs'!Z310),IF('Input| Overheads'!$C$42="Internal labour",SUMPRODUCT(--('Input| Projects'!$AD310="Yes"),'Calc| Overheads Allocation'!G$9,'Calc| Project Costs'!Z310,'Input| Projects'!$Y310),IF('Input| Overheads'!$C$42="DNSP defined",SUMPRODUCT(--('Input| Projects'!$AD310="Yes"),'Calc| Overheads Allocation'!G$62,'Input| Projects'!$AG310),""))),"")</f>
        <v>0</v>
      </c>
      <c r="AY310" s="186">
        <f>IFERROR(IF('Input| Overheads'!$C$42="Direct costs",SUMPRODUCT(--('Input| Projects'!$AD310="Yes"),'Calc| Overheads Allocation'!H$9,'Calc| Project Costs'!AA310),IF('Input| Overheads'!$C$42="Internal labour",SUMPRODUCT(--('Input| Projects'!$AD310="Yes"),'Calc| Overheads Allocation'!H$9,'Calc| Project Costs'!AA310,'Input| Projects'!$Y310),IF('Input| Overheads'!$C$42="DNSP defined",SUMPRODUCT(--('Input| Projects'!$AD310="Yes"),'Calc| Overheads Allocation'!H$62,'Input| Projects'!$AG310),""))),"")</f>
        <v>0</v>
      </c>
      <c r="AZ310" s="186">
        <f>IFERROR(IF('Input| Overheads'!$C$42="Direct costs",SUMPRODUCT(--('Input| Projects'!$AD310="Yes"),'Calc| Overheads Allocation'!I$9,'Calc| Project Costs'!AB310),IF('Input| Overheads'!$C$42="Internal labour",SUMPRODUCT(--('Input| Projects'!$AD310="Yes"),'Calc| Overheads Allocation'!I$9,'Calc| Project Costs'!AB310,'Input| Projects'!$Y310),IF('Input| Overheads'!$C$42="DNSP defined",SUMPRODUCT(--('Input| Projects'!$AD310="Yes"),'Calc| Overheads Allocation'!I$62,'Input| Projects'!$AG310),""))),"")</f>
        <v>0</v>
      </c>
      <c r="BA310" s="106"/>
      <c r="BB310" s="186">
        <f t="shared" si="158"/>
        <v>289.32562000000001</v>
      </c>
      <c r="BC310" s="186">
        <f t="shared" si="159"/>
        <v>0</v>
      </c>
      <c r="BD310" s="186">
        <f t="shared" si="160"/>
        <v>0</v>
      </c>
      <c r="BE310" s="186">
        <f t="shared" si="137"/>
        <v>0</v>
      </c>
      <c r="BF310" s="186">
        <f t="shared" si="138"/>
        <v>0</v>
      </c>
      <c r="BG310" s="186">
        <f t="shared" si="139"/>
        <v>0</v>
      </c>
      <c r="BH310" s="186">
        <f t="shared" si="140"/>
        <v>0</v>
      </c>
      <c r="BI310" s="97"/>
      <c r="BJ310" s="186">
        <f t="shared" si="141"/>
        <v>0</v>
      </c>
      <c r="BK310" s="186" t="str">
        <f t="shared" si="142"/>
        <v/>
      </c>
      <c r="BL310" s="186" t="str">
        <f t="shared" si="143"/>
        <v/>
      </c>
      <c r="BM310" s="186" t="str">
        <f t="shared" si="144"/>
        <v/>
      </c>
      <c r="BN310" s="186" t="str">
        <f t="shared" si="145"/>
        <v/>
      </c>
      <c r="BO310" s="186" t="str">
        <f t="shared" si="146"/>
        <v/>
      </c>
      <c r="BP310" s="186" t="str">
        <f t="shared" si="147"/>
        <v/>
      </c>
      <c r="BQ310" s="97"/>
      <c r="BR310" s="186">
        <f t="shared" si="148"/>
        <v>916.99580000000014</v>
      </c>
      <c r="BS310" s="186">
        <f t="shared" si="149"/>
        <v>0</v>
      </c>
      <c r="BT310" s="222">
        <f t="shared" si="150"/>
        <v>0</v>
      </c>
      <c r="BU310" s="222">
        <f t="shared" si="151"/>
        <v>0</v>
      </c>
      <c r="BV310" s="222">
        <f t="shared" si="152"/>
        <v>0</v>
      </c>
      <c r="BW310" s="222">
        <f t="shared" si="153"/>
        <v>0</v>
      </c>
      <c r="BX310" s="222">
        <f t="shared" si="154"/>
        <v>0</v>
      </c>
      <c r="BY310" s="106"/>
      <c r="BZ310" s="197">
        <f>IF(SUMIF('Input| Projects'!$AS$8:$CP$8,"Dx",'Input| Projects'!$AS310:$CP310)=0,"",SUMIF('Input| Projects'!$AS$8:$CP$8,"Dx",'Input| Projects'!$AS310:$CP310))</f>
        <v>1</v>
      </c>
      <c r="CA310" s="197" t="str">
        <f>IF(SUMIF('Input| Projects'!$AS$8:$CP$8,"Tx",'Input| Projects'!$AS310:$CP310)=0,"",SUMIF('Input| Projects'!$AS$8:$CP$8,"Tx",'Input| Projects'!$AS310:$CP310))</f>
        <v/>
      </c>
      <c r="CB310" s="150" t="str">
        <f t="shared" si="161"/>
        <v/>
      </c>
    </row>
    <row r="311" spans="2:80" x14ac:dyDescent="0.2">
      <c r="B311" s="201">
        <f>IFERROR('Input| Projects'!B311,"")</f>
        <v>302</v>
      </c>
      <c r="C311" s="42" t="str">
        <f>IFERROR(IF('Input| Projects'!C311="","",'Input| Projects'!C311),"")</f>
        <v>Control Room Relocation</v>
      </c>
      <c r="D311" s="42" t="str">
        <f>IFERROR(IF('Input| Projects'!D311="","",'Input| Projects'!D311),"")</f>
        <v>SUPP_44.01.015</v>
      </c>
      <c r="E311" s="104"/>
      <c r="F311" s="190">
        <f>IFERROR('Input| Projects'!I311*'Input| Escalations'!$K$19,"")</f>
        <v>14.529389999999999</v>
      </c>
      <c r="G311" s="190">
        <f>IFERROR('Input| Projects'!J311*'Input| Escalations'!$K$19,"")</f>
        <v>0</v>
      </c>
      <c r="H311" s="190">
        <f>IFERROR('Input| Projects'!K311*'Input| Escalations'!$K$19,"")</f>
        <v>0</v>
      </c>
      <c r="I311" s="190">
        <f>IFERROR('Input| Projects'!L311*'Input| Escalations'!$K$19,"")</f>
        <v>0</v>
      </c>
      <c r="J311" s="190">
        <f>IFERROR('Input| Projects'!M311*'Input| Escalations'!$K$19,"")</f>
        <v>0</v>
      </c>
      <c r="K311" s="190">
        <f>IFERROR('Input| Projects'!N311*'Input| Escalations'!$K$19,"")</f>
        <v>0</v>
      </c>
      <c r="L311" s="190">
        <f>IFERROR('Input| Projects'!O311*'Input| Escalations'!$K$19,"")</f>
        <v>0</v>
      </c>
      <c r="M311" s="150" t="str">
        <f>IF(ABS(SUM(F311:L311)-(SUM('Input| Projects'!I311:O311)*'Input| Escalations'!$K$19))&lt;0.0000001,"",1)</f>
        <v/>
      </c>
      <c r="N311" s="192">
        <f>'Input| Projects'!$Y311*INDEX('Input| Escalations'!$H$33:$N$33,MATCH('Calc| Project Costs'!N$9,'Input| Escalations'!$H$23:$N$23,0))+'Input| Projects'!$Z311*INDEX('Input| Escalations'!$H$34:$N$34,MATCH('Calc| Project Costs'!N$9,'Input| Escalations'!$H$23:$N$23,0))+'Input| Projects'!$AA311*INDEX('Input| Escalations'!$H$35:$N$35,MATCH('Calc| Project Costs'!N$9,'Input| Escalations'!$H$23:$N$23,0))+1</f>
        <v>1</v>
      </c>
      <c r="O311" s="192">
        <f>'Input| Projects'!$Y311*INDEX('Input| Escalations'!$H$33:$N$33,MATCH('Calc| Project Costs'!O$9,'Input| Escalations'!$H$23:$N$23,0))+'Input| Projects'!$Z311*INDEX('Input| Escalations'!$H$34:$N$34,MATCH('Calc| Project Costs'!O$9,'Input| Escalations'!$H$23:$N$23,0))+'Input| Projects'!$AA311*INDEX('Input| Escalations'!$H$35:$N$35,MATCH('Calc| Project Costs'!O$9,'Input| Escalations'!$H$23:$N$23,0))+1</f>
        <v>1</v>
      </c>
      <c r="P311" s="192">
        <f>'Input| Projects'!$Y311*INDEX('Input| Escalations'!$H$33:$N$33,MATCH('Calc| Project Costs'!P$9,'Input| Escalations'!$H$23:$N$23,0))+'Input| Projects'!$Z311*INDEX('Input| Escalations'!$H$34:$N$34,MATCH('Calc| Project Costs'!P$9,'Input| Escalations'!$H$23:$N$23,0))+'Input| Projects'!$AA311*INDEX('Input| Escalations'!$H$35:$N$35,MATCH('Calc| Project Costs'!P$9,'Input| Escalations'!$H$23:$N$23,0))+1</f>
        <v>1</v>
      </c>
      <c r="Q311" s="192">
        <f>'Input| Projects'!$Y311*INDEX('Input| Escalations'!$H$33:$N$33,MATCH('Calc| Project Costs'!Q$9,'Input| Escalations'!$H$23:$N$23,0))+'Input| Projects'!$Z311*INDEX('Input| Escalations'!$H$34:$N$34,MATCH('Calc| Project Costs'!Q$9,'Input| Escalations'!$H$23:$N$23,0))+'Input| Projects'!$AA311*INDEX('Input| Escalations'!$H$35:$N$35,MATCH('Calc| Project Costs'!Q$9,'Input| Escalations'!$H$23:$N$23,0))+1</f>
        <v>1</v>
      </c>
      <c r="R311" s="192">
        <f>'Input| Projects'!$Y311*INDEX('Input| Escalations'!$H$33:$N$33,MATCH('Calc| Project Costs'!R$9,'Input| Escalations'!$H$23:$N$23,0))+'Input| Projects'!$Z311*INDEX('Input| Escalations'!$H$34:$N$34,MATCH('Calc| Project Costs'!R$9,'Input| Escalations'!$H$23:$N$23,0))+'Input| Projects'!$AA311*INDEX('Input| Escalations'!$H$35:$N$35,MATCH('Calc| Project Costs'!R$9,'Input| Escalations'!$H$23:$N$23,0))+1</f>
        <v>1</v>
      </c>
      <c r="S311" s="192">
        <f>'Input| Projects'!$Y311*INDEX('Input| Escalations'!$H$33:$N$33,MATCH('Calc| Project Costs'!S$9,'Input| Escalations'!$H$23:$N$23,0))+'Input| Projects'!$Z311*INDEX('Input| Escalations'!$H$34:$N$34,MATCH('Calc| Project Costs'!S$9,'Input| Escalations'!$H$23:$N$23,0))+'Input| Projects'!$AA311*INDEX('Input| Escalations'!$H$35:$N$35,MATCH('Calc| Project Costs'!S$9,'Input| Escalations'!$H$23:$N$23,0))+1</f>
        <v>1</v>
      </c>
      <c r="T311" s="192">
        <f>'Input| Projects'!$Y311*INDEX('Input| Escalations'!$H$33:$N$33,MATCH('Calc| Project Costs'!T$9,'Input| Escalations'!$H$23:$N$23,0))+'Input| Projects'!$Z311*INDEX('Input| Escalations'!$H$34:$N$34,MATCH('Calc| Project Costs'!T$9,'Input| Escalations'!$H$23:$N$23,0))+'Input| Projects'!$AA311*INDEX('Input| Escalations'!$H$35:$N$35,MATCH('Calc| Project Costs'!T$9,'Input| Escalations'!$H$23:$N$23,0))+1</f>
        <v>1</v>
      </c>
      <c r="U311" s="106"/>
      <c r="V311" s="186">
        <f t="shared" si="155"/>
        <v>14.529389999999999</v>
      </c>
      <c r="W311" s="186">
        <f t="shared" si="156"/>
        <v>0</v>
      </c>
      <c r="X311" s="186">
        <f t="shared" si="157"/>
        <v>0</v>
      </c>
      <c r="Y311" s="186">
        <f t="shared" si="133"/>
        <v>0</v>
      </c>
      <c r="Z311" s="186">
        <f t="shared" si="134"/>
        <v>0</v>
      </c>
      <c r="AA311" s="186">
        <f t="shared" si="135"/>
        <v>0</v>
      </c>
      <c r="AB311" s="186">
        <f t="shared" si="136"/>
        <v>0</v>
      </c>
      <c r="AC311" s="106"/>
      <c r="AD311" s="186">
        <f>'Input| Projects'!Q311*N311*'Input| Escalations'!$K$19</f>
        <v>0</v>
      </c>
      <c r="AE311" s="186">
        <f>'Input| Projects'!R311*O311*'Input| Escalations'!$K$19</f>
        <v>0</v>
      </c>
      <c r="AF311" s="186">
        <f>'Input| Projects'!S311*P311*'Input| Escalations'!$K$19</f>
        <v>0</v>
      </c>
      <c r="AG311" s="186">
        <f>'Input| Projects'!T311*Q311*'Input| Escalations'!$K$19</f>
        <v>0</v>
      </c>
      <c r="AH311" s="186">
        <f>'Input| Projects'!U311*R311*'Input| Escalations'!$K$19</f>
        <v>0</v>
      </c>
      <c r="AI311" s="186">
        <f>'Input| Projects'!V311*S311*'Input| Escalations'!$K$19</f>
        <v>0</v>
      </c>
      <c r="AJ311" s="186">
        <f>'Input| Projects'!W311*T311*'Input| Escalations'!$K$19</f>
        <v>0</v>
      </c>
      <c r="AK311" s="106"/>
      <c r="AL311" s="186">
        <f>IFERROR(IF('Input| Overheads'!$C$42="Direct costs",SUMPRODUCT(--('Input| Projects'!$AC311="Yes"),'Calc| Overheads Allocation'!C$8,'Calc| Project Costs'!V311),IF('Input| Overheads'!$C$42="Internal labour",SUMPRODUCT(--('Input| Projects'!$AC311="Yes"),'Calc| Overheads Allocation'!C$8,'Calc| Project Costs'!V311,'Input| Projects'!$Y311),IF('Input| Overheads'!$C$42="DNSP defined",SUMPRODUCT(--('Input| Projects'!$AC311="Yes"),'Calc| Overheads Allocation'!C$61,'Input| Projects'!$AF311),""))),"")</f>
        <v>0</v>
      </c>
      <c r="AM311" s="186">
        <f>IFERROR(IF('Input| Overheads'!$C$42="Direct costs",SUMPRODUCT(--('Input| Projects'!$AC311="Yes"),'Calc| Overheads Allocation'!D$8,'Calc| Project Costs'!W311),IF('Input| Overheads'!$C$42="Internal labour",SUMPRODUCT(--('Input| Projects'!$AC311="Yes"),'Calc| Overheads Allocation'!D$8,'Calc| Project Costs'!W311,'Input| Projects'!$Y311),IF('Input| Overheads'!$C$42="DNSP defined",SUMPRODUCT(--('Input| Projects'!$AC311="Yes"),'Calc| Overheads Allocation'!D$61,'Input| Projects'!$AF311),""))),"")</f>
        <v>0</v>
      </c>
      <c r="AN311" s="186">
        <f>IFERROR(IF('Input| Overheads'!$C$42="Direct costs",SUMPRODUCT(--('Input| Projects'!$AC311="Yes"),'Calc| Overheads Allocation'!E$8,'Calc| Project Costs'!X311),IF('Input| Overheads'!$C$42="Internal labour",SUMPRODUCT(--('Input| Projects'!$AC311="Yes"),'Calc| Overheads Allocation'!E$8,'Calc| Project Costs'!X311,'Input| Projects'!$Y311),IF('Input| Overheads'!$C$42="DNSP defined",SUMPRODUCT(--('Input| Projects'!$AC311="Yes"),'Calc| Overheads Allocation'!E$61,'Input| Projects'!$AF311),""))),"")</f>
        <v>0</v>
      </c>
      <c r="AO311" s="186">
        <f>IFERROR(IF('Input| Overheads'!$C$42="Direct costs",SUMPRODUCT(--('Input| Projects'!$AC311="Yes"),'Calc| Overheads Allocation'!F$8,'Calc| Project Costs'!Y311),IF('Input| Overheads'!$C$42="Internal labour",SUMPRODUCT(--('Input| Projects'!$AC311="Yes"),'Calc| Overheads Allocation'!F$8,'Calc| Project Costs'!Y311,'Input| Projects'!$Y311),IF('Input| Overheads'!$C$42="DNSP defined",SUMPRODUCT(--('Input| Projects'!$AC311="Yes"),'Calc| Overheads Allocation'!F$61,'Input| Projects'!$AF311),""))),"")</f>
        <v>0</v>
      </c>
      <c r="AP311" s="186">
        <f>IFERROR(IF('Input| Overheads'!$C$42="Direct costs",SUMPRODUCT(--('Input| Projects'!$AC311="Yes"),'Calc| Overheads Allocation'!G$8,'Calc| Project Costs'!Z311),IF('Input| Overheads'!$C$42="Internal labour",SUMPRODUCT(--('Input| Projects'!$AC311="Yes"),'Calc| Overheads Allocation'!G$8,'Calc| Project Costs'!Z311,'Input| Projects'!$Y311),IF('Input| Overheads'!$C$42="DNSP defined",SUMPRODUCT(--('Input| Projects'!$AC311="Yes"),'Calc| Overheads Allocation'!G$61,'Input| Projects'!$AF311),""))),"")</f>
        <v>0</v>
      </c>
      <c r="AQ311" s="186">
        <f>IFERROR(IF('Input| Overheads'!$C$42="Direct costs",SUMPRODUCT(--('Input| Projects'!$AC311="Yes"),'Calc| Overheads Allocation'!H$8,'Calc| Project Costs'!AA311),IF('Input| Overheads'!$C$42="Internal labour",SUMPRODUCT(--('Input| Projects'!$AC311="Yes"),'Calc| Overheads Allocation'!H$8,'Calc| Project Costs'!AA311,'Input| Projects'!$Y311),IF('Input| Overheads'!$C$42="DNSP defined",SUMPRODUCT(--('Input| Projects'!$AC311="Yes"),'Calc| Overheads Allocation'!H$61,'Input| Projects'!$AF311),""))),"")</f>
        <v>0</v>
      </c>
      <c r="AR311" s="186">
        <f>IFERROR(IF('Input| Overheads'!$C$42="Direct costs",SUMPRODUCT(--('Input| Projects'!$AC311="Yes"),'Calc| Overheads Allocation'!I$8,'Calc| Project Costs'!AB311),IF('Input| Overheads'!$C$42="Internal labour",SUMPRODUCT(--('Input| Projects'!$AC311="Yes"),'Calc| Overheads Allocation'!I$8,'Calc| Project Costs'!AB311,'Input| Projects'!$Y311),IF('Input| Overheads'!$C$42="DNSP defined",SUMPRODUCT(--('Input| Projects'!$AC311="Yes"),'Calc| Overheads Allocation'!I$61,'Input| Projects'!$AF311),""))),"")</f>
        <v>0</v>
      </c>
      <c r="AS311" s="106"/>
      <c r="AT311" s="186">
        <f>IFERROR(IF('Input| Overheads'!$C$42="Direct costs",SUMPRODUCT(--('Input| Projects'!$AD311="Yes"),'Calc| Overheads Allocation'!C$9,'Calc| Project Costs'!V311),IF('Input| Overheads'!$C$42="Internal labour",SUMPRODUCT(--('Input| Projects'!$AD311="Yes"),'Calc| Overheads Allocation'!C$9,'Calc| Project Costs'!V311,'Input| Projects'!$Y311),IF('Input| Overheads'!$C$42="DNSP defined",SUMPRODUCT(--('Input| Projects'!$AD311="Yes"),'Calc| Overheads Allocation'!C$62,'Input| Projects'!$AG311),""))),"")</f>
        <v>0</v>
      </c>
      <c r="AU311" s="186">
        <f>IFERROR(IF('Input| Overheads'!$C$42="Direct costs",SUMPRODUCT(--('Input| Projects'!$AD311="Yes"),'Calc| Overheads Allocation'!D$9,'Calc| Project Costs'!W311),IF('Input| Overheads'!$C$42="Internal labour",SUMPRODUCT(--('Input| Projects'!$AD311="Yes"),'Calc| Overheads Allocation'!D$9,'Calc| Project Costs'!W311,'Input| Projects'!$Y311),IF('Input| Overheads'!$C$42="DNSP defined",SUMPRODUCT(--('Input| Projects'!$AD311="Yes"),'Calc| Overheads Allocation'!D$62,'Input| Projects'!$AG311),""))),"")</f>
        <v>0</v>
      </c>
      <c r="AV311" s="186">
        <f>IFERROR(IF('Input| Overheads'!$C$42="Direct costs",SUMPRODUCT(--('Input| Projects'!$AD311="Yes"),'Calc| Overheads Allocation'!E$9,'Calc| Project Costs'!X311),IF('Input| Overheads'!$C$42="Internal labour",SUMPRODUCT(--('Input| Projects'!$AD311="Yes"),'Calc| Overheads Allocation'!E$9,'Calc| Project Costs'!X311,'Input| Projects'!$Y311),IF('Input| Overheads'!$C$42="DNSP defined",SUMPRODUCT(--('Input| Projects'!$AD311="Yes"),'Calc| Overheads Allocation'!E$62,'Input| Projects'!$AG311),""))),"")</f>
        <v>0</v>
      </c>
      <c r="AW311" s="186">
        <f>IFERROR(IF('Input| Overheads'!$C$42="Direct costs",SUMPRODUCT(--('Input| Projects'!$AD311="Yes"),'Calc| Overheads Allocation'!F$9,'Calc| Project Costs'!Y311),IF('Input| Overheads'!$C$42="Internal labour",SUMPRODUCT(--('Input| Projects'!$AD311="Yes"),'Calc| Overheads Allocation'!F$9,'Calc| Project Costs'!Y311,'Input| Projects'!$Y311),IF('Input| Overheads'!$C$42="DNSP defined",SUMPRODUCT(--('Input| Projects'!$AD311="Yes"),'Calc| Overheads Allocation'!F$62,'Input| Projects'!$AG311),""))),"")</f>
        <v>0</v>
      </c>
      <c r="AX311" s="186">
        <f>IFERROR(IF('Input| Overheads'!$C$42="Direct costs",SUMPRODUCT(--('Input| Projects'!$AD311="Yes"),'Calc| Overheads Allocation'!G$9,'Calc| Project Costs'!Z311),IF('Input| Overheads'!$C$42="Internal labour",SUMPRODUCT(--('Input| Projects'!$AD311="Yes"),'Calc| Overheads Allocation'!G$9,'Calc| Project Costs'!Z311,'Input| Projects'!$Y311),IF('Input| Overheads'!$C$42="DNSP defined",SUMPRODUCT(--('Input| Projects'!$AD311="Yes"),'Calc| Overheads Allocation'!G$62,'Input| Projects'!$AG311),""))),"")</f>
        <v>0</v>
      </c>
      <c r="AY311" s="186">
        <f>IFERROR(IF('Input| Overheads'!$C$42="Direct costs",SUMPRODUCT(--('Input| Projects'!$AD311="Yes"),'Calc| Overheads Allocation'!H$9,'Calc| Project Costs'!AA311),IF('Input| Overheads'!$C$42="Internal labour",SUMPRODUCT(--('Input| Projects'!$AD311="Yes"),'Calc| Overheads Allocation'!H$9,'Calc| Project Costs'!AA311,'Input| Projects'!$Y311),IF('Input| Overheads'!$C$42="DNSP defined",SUMPRODUCT(--('Input| Projects'!$AD311="Yes"),'Calc| Overheads Allocation'!H$62,'Input| Projects'!$AG311),""))),"")</f>
        <v>0</v>
      </c>
      <c r="AZ311" s="186">
        <f>IFERROR(IF('Input| Overheads'!$C$42="Direct costs",SUMPRODUCT(--('Input| Projects'!$AD311="Yes"),'Calc| Overheads Allocation'!I$9,'Calc| Project Costs'!AB311),IF('Input| Overheads'!$C$42="Internal labour",SUMPRODUCT(--('Input| Projects'!$AD311="Yes"),'Calc| Overheads Allocation'!I$9,'Calc| Project Costs'!AB311,'Input| Projects'!$Y311),IF('Input| Overheads'!$C$42="DNSP defined",SUMPRODUCT(--('Input| Projects'!$AD311="Yes"),'Calc| Overheads Allocation'!I$62,'Input| Projects'!$AG311),""))),"")</f>
        <v>0</v>
      </c>
      <c r="BA311" s="106"/>
      <c r="BB311" s="186">
        <f t="shared" si="158"/>
        <v>0</v>
      </c>
      <c r="BC311" s="186">
        <f t="shared" si="159"/>
        <v>0</v>
      </c>
      <c r="BD311" s="186">
        <f t="shared" si="160"/>
        <v>0</v>
      </c>
      <c r="BE311" s="186">
        <f t="shared" si="137"/>
        <v>0</v>
      </c>
      <c r="BF311" s="186">
        <f t="shared" si="138"/>
        <v>0</v>
      </c>
      <c r="BG311" s="186">
        <f t="shared" si="139"/>
        <v>0</v>
      </c>
      <c r="BH311" s="186">
        <f t="shared" si="140"/>
        <v>0</v>
      </c>
      <c r="BI311" s="97"/>
      <c r="BJ311" s="186">
        <f t="shared" si="141"/>
        <v>0</v>
      </c>
      <c r="BK311" s="186" t="str">
        <f t="shared" si="142"/>
        <v/>
      </c>
      <c r="BL311" s="186" t="str">
        <f t="shared" si="143"/>
        <v/>
      </c>
      <c r="BM311" s="186" t="str">
        <f t="shared" si="144"/>
        <v/>
      </c>
      <c r="BN311" s="186" t="str">
        <f t="shared" si="145"/>
        <v/>
      </c>
      <c r="BO311" s="186" t="str">
        <f t="shared" si="146"/>
        <v/>
      </c>
      <c r="BP311" s="186" t="str">
        <f t="shared" si="147"/>
        <v/>
      </c>
      <c r="BQ311" s="97"/>
      <c r="BR311" s="186">
        <f t="shared" si="148"/>
        <v>14.529389999999999</v>
      </c>
      <c r="BS311" s="186">
        <f t="shared" si="149"/>
        <v>0</v>
      </c>
      <c r="BT311" s="222">
        <f t="shared" si="150"/>
        <v>0</v>
      </c>
      <c r="BU311" s="222">
        <f t="shared" si="151"/>
        <v>0</v>
      </c>
      <c r="BV311" s="222">
        <f t="shared" si="152"/>
        <v>0</v>
      </c>
      <c r="BW311" s="222">
        <f t="shared" si="153"/>
        <v>0</v>
      </c>
      <c r="BX311" s="222">
        <f t="shared" si="154"/>
        <v>0</v>
      </c>
      <c r="BY311" s="106"/>
      <c r="BZ311" s="197">
        <f>IF(SUMIF('Input| Projects'!$AS$8:$CP$8,"Dx",'Input| Projects'!$AS311:$CP311)=0,"",SUMIF('Input| Projects'!$AS$8:$CP$8,"Dx",'Input| Projects'!$AS311:$CP311))</f>
        <v>0.85500010668032178</v>
      </c>
      <c r="CA311" s="197">
        <f>IF(SUMIF('Input| Projects'!$AS$8:$CP$8,"Tx",'Input| Projects'!$AS311:$CP311)=0,"",SUMIF('Input| Projects'!$AS$8:$CP$8,"Tx",'Input| Projects'!$AS311:$CP311))</f>
        <v>0.14499989331967827</v>
      </c>
      <c r="CB311" s="150" t="str">
        <f t="shared" si="161"/>
        <v/>
      </c>
    </row>
    <row r="312" spans="2:80" x14ac:dyDescent="0.2">
      <c r="B312" s="201">
        <f>IFERROR('Input| Projects'!B312,"")</f>
        <v>303</v>
      </c>
      <c r="C312" s="42" t="str">
        <f>IFERROR(IF('Input| Projects'!C312="","",'Input| Projects'!C312),"")</f>
        <v>Capital Delivery Program</v>
      </c>
      <c r="D312" s="42" t="str">
        <f>IFERROR(IF('Input| Projects'!D312="","",'Input| Projects'!D312),"")</f>
        <v>SUPP_44.01.016</v>
      </c>
      <c r="E312" s="104"/>
      <c r="F312" s="190">
        <f>IFERROR('Input| Projects'!I312*'Input| Escalations'!$K$19,"")</f>
        <v>332.07961999999998</v>
      </c>
      <c r="G312" s="190">
        <f>IFERROR('Input| Projects'!J312*'Input| Escalations'!$K$19,"")</f>
        <v>0</v>
      </c>
      <c r="H312" s="190">
        <f>IFERROR('Input| Projects'!K312*'Input| Escalations'!$K$19,"")</f>
        <v>0</v>
      </c>
      <c r="I312" s="190">
        <f>IFERROR('Input| Projects'!L312*'Input| Escalations'!$K$19,"")</f>
        <v>0</v>
      </c>
      <c r="J312" s="190">
        <f>IFERROR('Input| Projects'!M312*'Input| Escalations'!$K$19,"")</f>
        <v>0</v>
      </c>
      <c r="K312" s="190">
        <f>IFERROR('Input| Projects'!N312*'Input| Escalations'!$K$19,"")</f>
        <v>0</v>
      </c>
      <c r="L312" s="190">
        <f>IFERROR('Input| Projects'!O312*'Input| Escalations'!$K$19,"")</f>
        <v>0</v>
      </c>
      <c r="M312" s="150" t="str">
        <f>IF(ABS(SUM(F312:L312)-(SUM('Input| Projects'!I312:O312)*'Input| Escalations'!$K$19))&lt;0.0000001,"",1)</f>
        <v/>
      </c>
      <c r="N312" s="192">
        <f>'Input| Projects'!$Y312*INDEX('Input| Escalations'!$H$33:$N$33,MATCH('Calc| Project Costs'!N$9,'Input| Escalations'!$H$23:$N$23,0))+'Input| Projects'!$Z312*INDEX('Input| Escalations'!$H$34:$N$34,MATCH('Calc| Project Costs'!N$9,'Input| Escalations'!$H$23:$N$23,0))+'Input| Projects'!$AA312*INDEX('Input| Escalations'!$H$35:$N$35,MATCH('Calc| Project Costs'!N$9,'Input| Escalations'!$H$23:$N$23,0))+1</f>
        <v>1</v>
      </c>
      <c r="O312" s="192">
        <f>'Input| Projects'!$Y312*INDEX('Input| Escalations'!$H$33:$N$33,MATCH('Calc| Project Costs'!O$9,'Input| Escalations'!$H$23:$N$23,0))+'Input| Projects'!$Z312*INDEX('Input| Escalations'!$H$34:$N$34,MATCH('Calc| Project Costs'!O$9,'Input| Escalations'!$H$23:$N$23,0))+'Input| Projects'!$AA312*INDEX('Input| Escalations'!$H$35:$N$35,MATCH('Calc| Project Costs'!O$9,'Input| Escalations'!$H$23:$N$23,0))+1</f>
        <v>1</v>
      </c>
      <c r="P312" s="192">
        <f>'Input| Projects'!$Y312*INDEX('Input| Escalations'!$H$33:$N$33,MATCH('Calc| Project Costs'!P$9,'Input| Escalations'!$H$23:$N$23,0))+'Input| Projects'!$Z312*INDEX('Input| Escalations'!$H$34:$N$34,MATCH('Calc| Project Costs'!P$9,'Input| Escalations'!$H$23:$N$23,0))+'Input| Projects'!$AA312*INDEX('Input| Escalations'!$H$35:$N$35,MATCH('Calc| Project Costs'!P$9,'Input| Escalations'!$H$23:$N$23,0))+1</f>
        <v>1</v>
      </c>
      <c r="Q312" s="192">
        <f>'Input| Projects'!$Y312*INDEX('Input| Escalations'!$H$33:$N$33,MATCH('Calc| Project Costs'!Q$9,'Input| Escalations'!$H$23:$N$23,0))+'Input| Projects'!$Z312*INDEX('Input| Escalations'!$H$34:$N$34,MATCH('Calc| Project Costs'!Q$9,'Input| Escalations'!$H$23:$N$23,0))+'Input| Projects'!$AA312*INDEX('Input| Escalations'!$H$35:$N$35,MATCH('Calc| Project Costs'!Q$9,'Input| Escalations'!$H$23:$N$23,0))+1</f>
        <v>1</v>
      </c>
      <c r="R312" s="192">
        <f>'Input| Projects'!$Y312*INDEX('Input| Escalations'!$H$33:$N$33,MATCH('Calc| Project Costs'!R$9,'Input| Escalations'!$H$23:$N$23,0))+'Input| Projects'!$Z312*INDEX('Input| Escalations'!$H$34:$N$34,MATCH('Calc| Project Costs'!R$9,'Input| Escalations'!$H$23:$N$23,0))+'Input| Projects'!$AA312*INDEX('Input| Escalations'!$H$35:$N$35,MATCH('Calc| Project Costs'!R$9,'Input| Escalations'!$H$23:$N$23,0))+1</f>
        <v>1</v>
      </c>
      <c r="S312" s="192">
        <f>'Input| Projects'!$Y312*INDEX('Input| Escalations'!$H$33:$N$33,MATCH('Calc| Project Costs'!S$9,'Input| Escalations'!$H$23:$N$23,0))+'Input| Projects'!$Z312*INDEX('Input| Escalations'!$H$34:$N$34,MATCH('Calc| Project Costs'!S$9,'Input| Escalations'!$H$23:$N$23,0))+'Input| Projects'!$AA312*INDEX('Input| Escalations'!$H$35:$N$35,MATCH('Calc| Project Costs'!S$9,'Input| Escalations'!$H$23:$N$23,0))+1</f>
        <v>1</v>
      </c>
      <c r="T312" s="192">
        <f>'Input| Projects'!$Y312*INDEX('Input| Escalations'!$H$33:$N$33,MATCH('Calc| Project Costs'!T$9,'Input| Escalations'!$H$23:$N$23,0))+'Input| Projects'!$Z312*INDEX('Input| Escalations'!$H$34:$N$34,MATCH('Calc| Project Costs'!T$9,'Input| Escalations'!$H$23:$N$23,0))+'Input| Projects'!$AA312*INDEX('Input| Escalations'!$H$35:$N$35,MATCH('Calc| Project Costs'!T$9,'Input| Escalations'!$H$23:$N$23,0))+1</f>
        <v>1</v>
      </c>
      <c r="U312" s="106"/>
      <c r="V312" s="186">
        <f t="shared" si="155"/>
        <v>332.07961999999998</v>
      </c>
      <c r="W312" s="186">
        <f t="shared" si="156"/>
        <v>0</v>
      </c>
      <c r="X312" s="186">
        <f t="shared" si="157"/>
        <v>0</v>
      </c>
      <c r="Y312" s="186">
        <f t="shared" si="133"/>
        <v>0</v>
      </c>
      <c r="Z312" s="186">
        <f t="shared" si="134"/>
        <v>0</v>
      </c>
      <c r="AA312" s="186">
        <f t="shared" si="135"/>
        <v>0</v>
      </c>
      <c r="AB312" s="186">
        <f t="shared" si="136"/>
        <v>0</v>
      </c>
      <c r="AC312" s="106"/>
      <c r="AD312" s="186">
        <f>'Input| Projects'!Q312*N312*'Input| Escalations'!$K$19</f>
        <v>0</v>
      </c>
      <c r="AE312" s="186">
        <f>'Input| Projects'!R312*O312*'Input| Escalations'!$K$19</f>
        <v>0</v>
      </c>
      <c r="AF312" s="186">
        <f>'Input| Projects'!S312*P312*'Input| Escalations'!$K$19</f>
        <v>0</v>
      </c>
      <c r="AG312" s="186">
        <f>'Input| Projects'!T312*Q312*'Input| Escalations'!$K$19</f>
        <v>0</v>
      </c>
      <c r="AH312" s="186">
        <f>'Input| Projects'!U312*R312*'Input| Escalations'!$K$19</f>
        <v>0</v>
      </c>
      <c r="AI312" s="186">
        <f>'Input| Projects'!V312*S312*'Input| Escalations'!$K$19</f>
        <v>0</v>
      </c>
      <c r="AJ312" s="186">
        <f>'Input| Projects'!W312*T312*'Input| Escalations'!$K$19</f>
        <v>0</v>
      </c>
      <c r="AK312" s="106"/>
      <c r="AL312" s="186">
        <f>IFERROR(IF('Input| Overheads'!$C$42="Direct costs",SUMPRODUCT(--('Input| Projects'!$AC312="Yes"),'Calc| Overheads Allocation'!C$8,'Calc| Project Costs'!V312),IF('Input| Overheads'!$C$42="Internal labour",SUMPRODUCT(--('Input| Projects'!$AC312="Yes"),'Calc| Overheads Allocation'!C$8,'Calc| Project Costs'!V312,'Input| Projects'!$Y312),IF('Input| Overheads'!$C$42="DNSP defined",SUMPRODUCT(--('Input| Projects'!$AC312="Yes"),'Calc| Overheads Allocation'!C$61,'Input| Projects'!$AF312),""))),"")</f>
        <v>0</v>
      </c>
      <c r="AM312" s="186">
        <f>IFERROR(IF('Input| Overheads'!$C$42="Direct costs",SUMPRODUCT(--('Input| Projects'!$AC312="Yes"),'Calc| Overheads Allocation'!D$8,'Calc| Project Costs'!W312),IF('Input| Overheads'!$C$42="Internal labour",SUMPRODUCT(--('Input| Projects'!$AC312="Yes"),'Calc| Overheads Allocation'!D$8,'Calc| Project Costs'!W312,'Input| Projects'!$Y312),IF('Input| Overheads'!$C$42="DNSP defined",SUMPRODUCT(--('Input| Projects'!$AC312="Yes"),'Calc| Overheads Allocation'!D$61,'Input| Projects'!$AF312),""))),"")</f>
        <v>0</v>
      </c>
      <c r="AN312" s="186">
        <f>IFERROR(IF('Input| Overheads'!$C$42="Direct costs",SUMPRODUCT(--('Input| Projects'!$AC312="Yes"),'Calc| Overheads Allocation'!E$8,'Calc| Project Costs'!X312),IF('Input| Overheads'!$C$42="Internal labour",SUMPRODUCT(--('Input| Projects'!$AC312="Yes"),'Calc| Overheads Allocation'!E$8,'Calc| Project Costs'!X312,'Input| Projects'!$Y312),IF('Input| Overheads'!$C$42="DNSP defined",SUMPRODUCT(--('Input| Projects'!$AC312="Yes"),'Calc| Overheads Allocation'!E$61,'Input| Projects'!$AF312),""))),"")</f>
        <v>0</v>
      </c>
      <c r="AO312" s="186">
        <f>IFERROR(IF('Input| Overheads'!$C$42="Direct costs",SUMPRODUCT(--('Input| Projects'!$AC312="Yes"),'Calc| Overheads Allocation'!F$8,'Calc| Project Costs'!Y312),IF('Input| Overheads'!$C$42="Internal labour",SUMPRODUCT(--('Input| Projects'!$AC312="Yes"),'Calc| Overheads Allocation'!F$8,'Calc| Project Costs'!Y312,'Input| Projects'!$Y312),IF('Input| Overheads'!$C$42="DNSP defined",SUMPRODUCT(--('Input| Projects'!$AC312="Yes"),'Calc| Overheads Allocation'!F$61,'Input| Projects'!$AF312),""))),"")</f>
        <v>0</v>
      </c>
      <c r="AP312" s="186">
        <f>IFERROR(IF('Input| Overheads'!$C$42="Direct costs",SUMPRODUCT(--('Input| Projects'!$AC312="Yes"),'Calc| Overheads Allocation'!G$8,'Calc| Project Costs'!Z312),IF('Input| Overheads'!$C$42="Internal labour",SUMPRODUCT(--('Input| Projects'!$AC312="Yes"),'Calc| Overheads Allocation'!G$8,'Calc| Project Costs'!Z312,'Input| Projects'!$Y312),IF('Input| Overheads'!$C$42="DNSP defined",SUMPRODUCT(--('Input| Projects'!$AC312="Yes"),'Calc| Overheads Allocation'!G$61,'Input| Projects'!$AF312),""))),"")</f>
        <v>0</v>
      </c>
      <c r="AQ312" s="186">
        <f>IFERROR(IF('Input| Overheads'!$C$42="Direct costs",SUMPRODUCT(--('Input| Projects'!$AC312="Yes"),'Calc| Overheads Allocation'!H$8,'Calc| Project Costs'!AA312),IF('Input| Overheads'!$C$42="Internal labour",SUMPRODUCT(--('Input| Projects'!$AC312="Yes"),'Calc| Overheads Allocation'!H$8,'Calc| Project Costs'!AA312,'Input| Projects'!$Y312),IF('Input| Overheads'!$C$42="DNSP defined",SUMPRODUCT(--('Input| Projects'!$AC312="Yes"),'Calc| Overheads Allocation'!H$61,'Input| Projects'!$AF312),""))),"")</f>
        <v>0</v>
      </c>
      <c r="AR312" s="186">
        <f>IFERROR(IF('Input| Overheads'!$C$42="Direct costs",SUMPRODUCT(--('Input| Projects'!$AC312="Yes"),'Calc| Overheads Allocation'!I$8,'Calc| Project Costs'!AB312),IF('Input| Overheads'!$C$42="Internal labour",SUMPRODUCT(--('Input| Projects'!$AC312="Yes"),'Calc| Overheads Allocation'!I$8,'Calc| Project Costs'!AB312,'Input| Projects'!$Y312),IF('Input| Overheads'!$C$42="DNSP defined",SUMPRODUCT(--('Input| Projects'!$AC312="Yes"),'Calc| Overheads Allocation'!I$61,'Input| Projects'!$AF312),""))),"")</f>
        <v>0</v>
      </c>
      <c r="AS312" s="106"/>
      <c r="AT312" s="186">
        <f>IFERROR(IF('Input| Overheads'!$C$42="Direct costs",SUMPRODUCT(--('Input| Projects'!$AD312="Yes"),'Calc| Overheads Allocation'!C$9,'Calc| Project Costs'!V312),IF('Input| Overheads'!$C$42="Internal labour",SUMPRODUCT(--('Input| Projects'!$AD312="Yes"),'Calc| Overheads Allocation'!C$9,'Calc| Project Costs'!V312,'Input| Projects'!$Y312),IF('Input| Overheads'!$C$42="DNSP defined",SUMPRODUCT(--('Input| Projects'!$AD312="Yes"),'Calc| Overheads Allocation'!C$62,'Input| Projects'!$AG312),""))),"")</f>
        <v>0</v>
      </c>
      <c r="AU312" s="186">
        <f>IFERROR(IF('Input| Overheads'!$C$42="Direct costs",SUMPRODUCT(--('Input| Projects'!$AD312="Yes"),'Calc| Overheads Allocation'!D$9,'Calc| Project Costs'!W312),IF('Input| Overheads'!$C$42="Internal labour",SUMPRODUCT(--('Input| Projects'!$AD312="Yes"),'Calc| Overheads Allocation'!D$9,'Calc| Project Costs'!W312,'Input| Projects'!$Y312),IF('Input| Overheads'!$C$42="DNSP defined",SUMPRODUCT(--('Input| Projects'!$AD312="Yes"),'Calc| Overheads Allocation'!D$62,'Input| Projects'!$AG312),""))),"")</f>
        <v>0</v>
      </c>
      <c r="AV312" s="186">
        <f>IFERROR(IF('Input| Overheads'!$C$42="Direct costs",SUMPRODUCT(--('Input| Projects'!$AD312="Yes"),'Calc| Overheads Allocation'!E$9,'Calc| Project Costs'!X312),IF('Input| Overheads'!$C$42="Internal labour",SUMPRODUCT(--('Input| Projects'!$AD312="Yes"),'Calc| Overheads Allocation'!E$9,'Calc| Project Costs'!X312,'Input| Projects'!$Y312),IF('Input| Overheads'!$C$42="DNSP defined",SUMPRODUCT(--('Input| Projects'!$AD312="Yes"),'Calc| Overheads Allocation'!E$62,'Input| Projects'!$AG312),""))),"")</f>
        <v>0</v>
      </c>
      <c r="AW312" s="186">
        <f>IFERROR(IF('Input| Overheads'!$C$42="Direct costs",SUMPRODUCT(--('Input| Projects'!$AD312="Yes"),'Calc| Overheads Allocation'!F$9,'Calc| Project Costs'!Y312),IF('Input| Overheads'!$C$42="Internal labour",SUMPRODUCT(--('Input| Projects'!$AD312="Yes"),'Calc| Overheads Allocation'!F$9,'Calc| Project Costs'!Y312,'Input| Projects'!$Y312),IF('Input| Overheads'!$C$42="DNSP defined",SUMPRODUCT(--('Input| Projects'!$AD312="Yes"),'Calc| Overheads Allocation'!F$62,'Input| Projects'!$AG312),""))),"")</f>
        <v>0</v>
      </c>
      <c r="AX312" s="186">
        <f>IFERROR(IF('Input| Overheads'!$C$42="Direct costs",SUMPRODUCT(--('Input| Projects'!$AD312="Yes"),'Calc| Overheads Allocation'!G$9,'Calc| Project Costs'!Z312),IF('Input| Overheads'!$C$42="Internal labour",SUMPRODUCT(--('Input| Projects'!$AD312="Yes"),'Calc| Overheads Allocation'!G$9,'Calc| Project Costs'!Z312,'Input| Projects'!$Y312),IF('Input| Overheads'!$C$42="DNSP defined",SUMPRODUCT(--('Input| Projects'!$AD312="Yes"),'Calc| Overheads Allocation'!G$62,'Input| Projects'!$AG312),""))),"")</f>
        <v>0</v>
      </c>
      <c r="AY312" s="186">
        <f>IFERROR(IF('Input| Overheads'!$C$42="Direct costs",SUMPRODUCT(--('Input| Projects'!$AD312="Yes"),'Calc| Overheads Allocation'!H$9,'Calc| Project Costs'!AA312),IF('Input| Overheads'!$C$42="Internal labour",SUMPRODUCT(--('Input| Projects'!$AD312="Yes"),'Calc| Overheads Allocation'!H$9,'Calc| Project Costs'!AA312,'Input| Projects'!$Y312),IF('Input| Overheads'!$C$42="DNSP defined",SUMPRODUCT(--('Input| Projects'!$AD312="Yes"),'Calc| Overheads Allocation'!H$62,'Input| Projects'!$AG312),""))),"")</f>
        <v>0</v>
      </c>
      <c r="AZ312" s="186">
        <f>IFERROR(IF('Input| Overheads'!$C$42="Direct costs",SUMPRODUCT(--('Input| Projects'!$AD312="Yes"),'Calc| Overheads Allocation'!I$9,'Calc| Project Costs'!AB312),IF('Input| Overheads'!$C$42="Internal labour",SUMPRODUCT(--('Input| Projects'!$AD312="Yes"),'Calc| Overheads Allocation'!I$9,'Calc| Project Costs'!AB312,'Input| Projects'!$Y312),IF('Input| Overheads'!$C$42="DNSP defined",SUMPRODUCT(--('Input| Projects'!$AD312="Yes"),'Calc| Overheads Allocation'!I$62,'Input| Projects'!$AG312),""))),"")</f>
        <v>0</v>
      </c>
      <c r="BA312" s="106"/>
      <c r="BB312" s="186">
        <f t="shared" si="158"/>
        <v>0</v>
      </c>
      <c r="BC312" s="186">
        <f t="shared" si="159"/>
        <v>0</v>
      </c>
      <c r="BD312" s="186">
        <f t="shared" si="160"/>
        <v>0</v>
      </c>
      <c r="BE312" s="186">
        <f t="shared" si="137"/>
        <v>0</v>
      </c>
      <c r="BF312" s="186">
        <f t="shared" si="138"/>
        <v>0</v>
      </c>
      <c r="BG312" s="186">
        <f t="shared" si="139"/>
        <v>0</v>
      </c>
      <c r="BH312" s="186">
        <f t="shared" si="140"/>
        <v>0</v>
      </c>
      <c r="BI312" s="97"/>
      <c r="BJ312" s="186">
        <f t="shared" si="141"/>
        <v>0</v>
      </c>
      <c r="BK312" s="186" t="str">
        <f t="shared" si="142"/>
        <v/>
      </c>
      <c r="BL312" s="186" t="str">
        <f t="shared" si="143"/>
        <v/>
      </c>
      <c r="BM312" s="186" t="str">
        <f t="shared" si="144"/>
        <v/>
      </c>
      <c r="BN312" s="186" t="str">
        <f t="shared" si="145"/>
        <v/>
      </c>
      <c r="BO312" s="186" t="str">
        <f t="shared" si="146"/>
        <v/>
      </c>
      <c r="BP312" s="186" t="str">
        <f t="shared" si="147"/>
        <v/>
      </c>
      <c r="BQ312" s="97"/>
      <c r="BR312" s="186">
        <f t="shared" si="148"/>
        <v>332.07961999999998</v>
      </c>
      <c r="BS312" s="186">
        <f t="shared" si="149"/>
        <v>0</v>
      </c>
      <c r="BT312" s="222">
        <f t="shared" si="150"/>
        <v>0</v>
      </c>
      <c r="BU312" s="222">
        <f t="shared" si="151"/>
        <v>0</v>
      </c>
      <c r="BV312" s="222">
        <f t="shared" si="152"/>
        <v>0</v>
      </c>
      <c r="BW312" s="222">
        <f t="shared" si="153"/>
        <v>0</v>
      </c>
      <c r="BX312" s="222">
        <f t="shared" si="154"/>
        <v>0</v>
      </c>
      <c r="BY312" s="106"/>
      <c r="BZ312" s="197">
        <f>IF(SUMIF('Input| Projects'!$AS$8:$CP$8,"Dx",'Input| Projects'!$AS312:$CP312)=0,"",SUMIF('Input| Projects'!$AS$8:$CP$8,"Dx",'Input| Projects'!$AS312:$CP312))</f>
        <v>0.85489997850515487</v>
      </c>
      <c r="CA312" s="197">
        <f>IF(SUMIF('Input| Projects'!$AS$8:$CP$8,"Tx",'Input| Projects'!$AS312:$CP312)=0,"",SUMIF('Input| Projects'!$AS$8:$CP$8,"Tx",'Input| Projects'!$AS312:$CP312))</f>
        <v>0.14510002149484511</v>
      </c>
      <c r="CB312" s="150" t="str">
        <f t="shared" si="161"/>
        <v/>
      </c>
    </row>
    <row r="313" spans="2:80" x14ac:dyDescent="0.2">
      <c r="B313" s="201">
        <f>IFERROR('Input| Projects'!B313,"")</f>
        <v>304</v>
      </c>
      <c r="C313" s="42" t="str">
        <f>IFERROR(IF('Input| Projects'!C313="","",'Input| Projects'!C313),"")</f>
        <v>Capital Delivery Program</v>
      </c>
      <c r="D313" s="42" t="str">
        <f>IFERROR(IF('Input| Projects'!D313="","",'Input| Projects'!D313),"")</f>
        <v>SUPP_44.01.016</v>
      </c>
      <c r="E313" s="104"/>
      <c r="F313" s="190">
        <f>IFERROR('Input| Projects'!I313*'Input| Escalations'!$K$19,"")</f>
        <v>2044.6335600000002</v>
      </c>
      <c r="G313" s="190">
        <f>IFERROR('Input| Projects'!J313*'Input| Escalations'!$K$19,"")</f>
        <v>0</v>
      </c>
      <c r="H313" s="190">
        <f>IFERROR('Input| Projects'!K313*'Input| Escalations'!$K$19,"")</f>
        <v>0</v>
      </c>
      <c r="I313" s="190">
        <f>IFERROR('Input| Projects'!L313*'Input| Escalations'!$K$19,"")</f>
        <v>0</v>
      </c>
      <c r="J313" s="190">
        <f>IFERROR('Input| Projects'!M313*'Input| Escalations'!$K$19,"")</f>
        <v>0</v>
      </c>
      <c r="K313" s="190">
        <f>IFERROR('Input| Projects'!N313*'Input| Escalations'!$K$19,"")</f>
        <v>0</v>
      </c>
      <c r="L313" s="190">
        <f>IFERROR('Input| Projects'!O313*'Input| Escalations'!$K$19,"")</f>
        <v>0</v>
      </c>
      <c r="M313" s="150" t="str">
        <f>IF(ABS(SUM(F313:L313)-(SUM('Input| Projects'!I313:O313)*'Input| Escalations'!$K$19))&lt;0.0000001,"",1)</f>
        <v/>
      </c>
      <c r="N313" s="192">
        <f>'Input| Projects'!$Y313*INDEX('Input| Escalations'!$H$33:$N$33,MATCH('Calc| Project Costs'!N$9,'Input| Escalations'!$H$23:$N$23,0))+'Input| Projects'!$Z313*INDEX('Input| Escalations'!$H$34:$N$34,MATCH('Calc| Project Costs'!N$9,'Input| Escalations'!$H$23:$N$23,0))+'Input| Projects'!$AA313*INDEX('Input| Escalations'!$H$35:$N$35,MATCH('Calc| Project Costs'!N$9,'Input| Escalations'!$H$23:$N$23,0))+1</f>
        <v>1</v>
      </c>
      <c r="O313" s="192">
        <f>'Input| Projects'!$Y313*INDEX('Input| Escalations'!$H$33:$N$33,MATCH('Calc| Project Costs'!O$9,'Input| Escalations'!$H$23:$N$23,0))+'Input| Projects'!$Z313*INDEX('Input| Escalations'!$H$34:$N$34,MATCH('Calc| Project Costs'!O$9,'Input| Escalations'!$H$23:$N$23,0))+'Input| Projects'!$AA313*INDEX('Input| Escalations'!$H$35:$N$35,MATCH('Calc| Project Costs'!O$9,'Input| Escalations'!$H$23:$N$23,0))+1</f>
        <v>1</v>
      </c>
      <c r="P313" s="192">
        <f>'Input| Projects'!$Y313*INDEX('Input| Escalations'!$H$33:$N$33,MATCH('Calc| Project Costs'!P$9,'Input| Escalations'!$H$23:$N$23,0))+'Input| Projects'!$Z313*INDEX('Input| Escalations'!$H$34:$N$34,MATCH('Calc| Project Costs'!P$9,'Input| Escalations'!$H$23:$N$23,0))+'Input| Projects'!$AA313*INDEX('Input| Escalations'!$H$35:$N$35,MATCH('Calc| Project Costs'!P$9,'Input| Escalations'!$H$23:$N$23,0))+1</f>
        <v>1</v>
      </c>
      <c r="Q313" s="192">
        <f>'Input| Projects'!$Y313*INDEX('Input| Escalations'!$H$33:$N$33,MATCH('Calc| Project Costs'!Q$9,'Input| Escalations'!$H$23:$N$23,0))+'Input| Projects'!$Z313*INDEX('Input| Escalations'!$H$34:$N$34,MATCH('Calc| Project Costs'!Q$9,'Input| Escalations'!$H$23:$N$23,0))+'Input| Projects'!$AA313*INDEX('Input| Escalations'!$H$35:$N$35,MATCH('Calc| Project Costs'!Q$9,'Input| Escalations'!$H$23:$N$23,0))+1</f>
        <v>1</v>
      </c>
      <c r="R313" s="192">
        <f>'Input| Projects'!$Y313*INDEX('Input| Escalations'!$H$33:$N$33,MATCH('Calc| Project Costs'!R$9,'Input| Escalations'!$H$23:$N$23,0))+'Input| Projects'!$Z313*INDEX('Input| Escalations'!$H$34:$N$34,MATCH('Calc| Project Costs'!R$9,'Input| Escalations'!$H$23:$N$23,0))+'Input| Projects'!$AA313*INDEX('Input| Escalations'!$H$35:$N$35,MATCH('Calc| Project Costs'!R$9,'Input| Escalations'!$H$23:$N$23,0))+1</f>
        <v>1</v>
      </c>
      <c r="S313" s="192">
        <f>'Input| Projects'!$Y313*INDEX('Input| Escalations'!$H$33:$N$33,MATCH('Calc| Project Costs'!S$9,'Input| Escalations'!$H$23:$N$23,0))+'Input| Projects'!$Z313*INDEX('Input| Escalations'!$H$34:$N$34,MATCH('Calc| Project Costs'!S$9,'Input| Escalations'!$H$23:$N$23,0))+'Input| Projects'!$AA313*INDEX('Input| Escalations'!$H$35:$N$35,MATCH('Calc| Project Costs'!S$9,'Input| Escalations'!$H$23:$N$23,0))+1</f>
        <v>1</v>
      </c>
      <c r="T313" s="192">
        <f>'Input| Projects'!$Y313*INDEX('Input| Escalations'!$H$33:$N$33,MATCH('Calc| Project Costs'!T$9,'Input| Escalations'!$H$23:$N$23,0))+'Input| Projects'!$Z313*INDEX('Input| Escalations'!$H$34:$N$34,MATCH('Calc| Project Costs'!T$9,'Input| Escalations'!$H$23:$N$23,0))+'Input| Projects'!$AA313*INDEX('Input| Escalations'!$H$35:$N$35,MATCH('Calc| Project Costs'!T$9,'Input| Escalations'!$H$23:$N$23,0))+1</f>
        <v>1</v>
      </c>
      <c r="U313" s="106"/>
      <c r="V313" s="186">
        <f t="shared" si="155"/>
        <v>2044.6335600000002</v>
      </c>
      <c r="W313" s="186">
        <f t="shared" si="156"/>
        <v>0</v>
      </c>
      <c r="X313" s="186">
        <f t="shared" si="157"/>
        <v>0</v>
      </c>
      <c r="Y313" s="186">
        <f t="shared" si="133"/>
        <v>0</v>
      </c>
      <c r="Z313" s="186">
        <f t="shared" si="134"/>
        <v>0</v>
      </c>
      <c r="AA313" s="186">
        <f t="shared" si="135"/>
        <v>0</v>
      </c>
      <c r="AB313" s="186">
        <f t="shared" si="136"/>
        <v>0</v>
      </c>
      <c r="AC313" s="106"/>
      <c r="AD313" s="186">
        <f>'Input| Projects'!Q313*N313*'Input| Escalations'!$K$19</f>
        <v>0</v>
      </c>
      <c r="AE313" s="186">
        <f>'Input| Projects'!R313*O313*'Input| Escalations'!$K$19</f>
        <v>0</v>
      </c>
      <c r="AF313" s="186">
        <f>'Input| Projects'!S313*P313*'Input| Escalations'!$K$19</f>
        <v>0</v>
      </c>
      <c r="AG313" s="186">
        <f>'Input| Projects'!T313*Q313*'Input| Escalations'!$K$19</f>
        <v>0</v>
      </c>
      <c r="AH313" s="186">
        <f>'Input| Projects'!U313*R313*'Input| Escalations'!$K$19</f>
        <v>0</v>
      </c>
      <c r="AI313" s="186">
        <f>'Input| Projects'!V313*S313*'Input| Escalations'!$K$19</f>
        <v>0</v>
      </c>
      <c r="AJ313" s="186">
        <f>'Input| Projects'!W313*T313*'Input| Escalations'!$K$19</f>
        <v>0</v>
      </c>
      <c r="AK313" s="106"/>
      <c r="AL313" s="186">
        <f>IFERROR(IF('Input| Overheads'!$C$42="Direct costs",SUMPRODUCT(--('Input| Projects'!$AC313="Yes"),'Calc| Overheads Allocation'!C$8,'Calc| Project Costs'!V313),IF('Input| Overheads'!$C$42="Internal labour",SUMPRODUCT(--('Input| Projects'!$AC313="Yes"),'Calc| Overheads Allocation'!C$8,'Calc| Project Costs'!V313,'Input| Projects'!$Y313),IF('Input| Overheads'!$C$42="DNSP defined",SUMPRODUCT(--('Input| Projects'!$AC313="Yes"),'Calc| Overheads Allocation'!C$61,'Input| Projects'!$AF313),""))),"")</f>
        <v>885.46145000000001</v>
      </c>
      <c r="AM313" s="186">
        <f>IFERROR(IF('Input| Overheads'!$C$42="Direct costs",SUMPRODUCT(--('Input| Projects'!$AC313="Yes"),'Calc| Overheads Allocation'!D$8,'Calc| Project Costs'!W313),IF('Input| Overheads'!$C$42="Internal labour",SUMPRODUCT(--('Input| Projects'!$AC313="Yes"),'Calc| Overheads Allocation'!D$8,'Calc| Project Costs'!W313,'Input| Projects'!$Y313),IF('Input| Overheads'!$C$42="DNSP defined",SUMPRODUCT(--('Input| Projects'!$AC313="Yes"),'Calc| Overheads Allocation'!D$61,'Input| Projects'!$AF313),""))),"")</f>
        <v>0</v>
      </c>
      <c r="AN313" s="186">
        <f>IFERROR(IF('Input| Overheads'!$C$42="Direct costs",SUMPRODUCT(--('Input| Projects'!$AC313="Yes"),'Calc| Overheads Allocation'!E$8,'Calc| Project Costs'!X313),IF('Input| Overheads'!$C$42="Internal labour",SUMPRODUCT(--('Input| Projects'!$AC313="Yes"),'Calc| Overheads Allocation'!E$8,'Calc| Project Costs'!X313,'Input| Projects'!$Y313),IF('Input| Overheads'!$C$42="DNSP defined",SUMPRODUCT(--('Input| Projects'!$AC313="Yes"),'Calc| Overheads Allocation'!E$61,'Input| Projects'!$AF313),""))),"")</f>
        <v>0</v>
      </c>
      <c r="AO313" s="186">
        <f>IFERROR(IF('Input| Overheads'!$C$42="Direct costs",SUMPRODUCT(--('Input| Projects'!$AC313="Yes"),'Calc| Overheads Allocation'!F$8,'Calc| Project Costs'!Y313),IF('Input| Overheads'!$C$42="Internal labour",SUMPRODUCT(--('Input| Projects'!$AC313="Yes"),'Calc| Overheads Allocation'!F$8,'Calc| Project Costs'!Y313,'Input| Projects'!$Y313),IF('Input| Overheads'!$C$42="DNSP defined",SUMPRODUCT(--('Input| Projects'!$AC313="Yes"),'Calc| Overheads Allocation'!F$61,'Input| Projects'!$AF313),""))),"")</f>
        <v>0</v>
      </c>
      <c r="AP313" s="186">
        <f>IFERROR(IF('Input| Overheads'!$C$42="Direct costs",SUMPRODUCT(--('Input| Projects'!$AC313="Yes"),'Calc| Overheads Allocation'!G$8,'Calc| Project Costs'!Z313),IF('Input| Overheads'!$C$42="Internal labour",SUMPRODUCT(--('Input| Projects'!$AC313="Yes"),'Calc| Overheads Allocation'!G$8,'Calc| Project Costs'!Z313,'Input| Projects'!$Y313),IF('Input| Overheads'!$C$42="DNSP defined",SUMPRODUCT(--('Input| Projects'!$AC313="Yes"),'Calc| Overheads Allocation'!G$61,'Input| Projects'!$AF313),""))),"")</f>
        <v>0</v>
      </c>
      <c r="AQ313" s="186">
        <f>IFERROR(IF('Input| Overheads'!$C$42="Direct costs",SUMPRODUCT(--('Input| Projects'!$AC313="Yes"),'Calc| Overheads Allocation'!H$8,'Calc| Project Costs'!AA313),IF('Input| Overheads'!$C$42="Internal labour",SUMPRODUCT(--('Input| Projects'!$AC313="Yes"),'Calc| Overheads Allocation'!H$8,'Calc| Project Costs'!AA313,'Input| Projects'!$Y313),IF('Input| Overheads'!$C$42="DNSP defined",SUMPRODUCT(--('Input| Projects'!$AC313="Yes"),'Calc| Overheads Allocation'!H$61,'Input| Projects'!$AF313),""))),"")</f>
        <v>0</v>
      </c>
      <c r="AR313" s="186">
        <f>IFERROR(IF('Input| Overheads'!$C$42="Direct costs",SUMPRODUCT(--('Input| Projects'!$AC313="Yes"),'Calc| Overheads Allocation'!I$8,'Calc| Project Costs'!AB313),IF('Input| Overheads'!$C$42="Internal labour",SUMPRODUCT(--('Input| Projects'!$AC313="Yes"),'Calc| Overheads Allocation'!I$8,'Calc| Project Costs'!AB313,'Input| Projects'!$Y313),IF('Input| Overheads'!$C$42="DNSP defined",SUMPRODUCT(--('Input| Projects'!$AC313="Yes"),'Calc| Overheads Allocation'!I$61,'Input| Projects'!$AF313),""))),"")</f>
        <v>0</v>
      </c>
      <c r="AS313" s="106"/>
      <c r="AT313" s="186">
        <f>IFERROR(IF('Input| Overheads'!$C$42="Direct costs",SUMPRODUCT(--('Input| Projects'!$AD313="Yes"),'Calc| Overheads Allocation'!C$9,'Calc| Project Costs'!V313),IF('Input| Overheads'!$C$42="Internal labour",SUMPRODUCT(--('Input| Projects'!$AD313="Yes"),'Calc| Overheads Allocation'!C$9,'Calc| Project Costs'!V313,'Input| Projects'!$Y313),IF('Input| Overheads'!$C$42="DNSP defined",SUMPRODUCT(--('Input| Projects'!$AD313="Yes"),'Calc| Overheads Allocation'!C$62,'Input| Projects'!$AG313),""))),"")</f>
        <v>0</v>
      </c>
      <c r="AU313" s="186">
        <f>IFERROR(IF('Input| Overheads'!$C$42="Direct costs",SUMPRODUCT(--('Input| Projects'!$AD313="Yes"),'Calc| Overheads Allocation'!D$9,'Calc| Project Costs'!W313),IF('Input| Overheads'!$C$42="Internal labour",SUMPRODUCT(--('Input| Projects'!$AD313="Yes"),'Calc| Overheads Allocation'!D$9,'Calc| Project Costs'!W313,'Input| Projects'!$Y313),IF('Input| Overheads'!$C$42="DNSP defined",SUMPRODUCT(--('Input| Projects'!$AD313="Yes"),'Calc| Overheads Allocation'!D$62,'Input| Projects'!$AG313),""))),"")</f>
        <v>0</v>
      </c>
      <c r="AV313" s="186">
        <f>IFERROR(IF('Input| Overheads'!$C$42="Direct costs",SUMPRODUCT(--('Input| Projects'!$AD313="Yes"),'Calc| Overheads Allocation'!E$9,'Calc| Project Costs'!X313),IF('Input| Overheads'!$C$42="Internal labour",SUMPRODUCT(--('Input| Projects'!$AD313="Yes"),'Calc| Overheads Allocation'!E$9,'Calc| Project Costs'!X313,'Input| Projects'!$Y313),IF('Input| Overheads'!$C$42="DNSP defined",SUMPRODUCT(--('Input| Projects'!$AD313="Yes"),'Calc| Overheads Allocation'!E$62,'Input| Projects'!$AG313),""))),"")</f>
        <v>0</v>
      </c>
      <c r="AW313" s="186">
        <f>IFERROR(IF('Input| Overheads'!$C$42="Direct costs",SUMPRODUCT(--('Input| Projects'!$AD313="Yes"),'Calc| Overheads Allocation'!F$9,'Calc| Project Costs'!Y313),IF('Input| Overheads'!$C$42="Internal labour",SUMPRODUCT(--('Input| Projects'!$AD313="Yes"),'Calc| Overheads Allocation'!F$9,'Calc| Project Costs'!Y313,'Input| Projects'!$Y313),IF('Input| Overheads'!$C$42="DNSP defined",SUMPRODUCT(--('Input| Projects'!$AD313="Yes"),'Calc| Overheads Allocation'!F$62,'Input| Projects'!$AG313),""))),"")</f>
        <v>0</v>
      </c>
      <c r="AX313" s="186">
        <f>IFERROR(IF('Input| Overheads'!$C$42="Direct costs",SUMPRODUCT(--('Input| Projects'!$AD313="Yes"),'Calc| Overheads Allocation'!G$9,'Calc| Project Costs'!Z313),IF('Input| Overheads'!$C$42="Internal labour",SUMPRODUCT(--('Input| Projects'!$AD313="Yes"),'Calc| Overheads Allocation'!G$9,'Calc| Project Costs'!Z313,'Input| Projects'!$Y313),IF('Input| Overheads'!$C$42="DNSP defined",SUMPRODUCT(--('Input| Projects'!$AD313="Yes"),'Calc| Overheads Allocation'!G$62,'Input| Projects'!$AG313),""))),"")</f>
        <v>0</v>
      </c>
      <c r="AY313" s="186">
        <f>IFERROR(IF('Input| Overheads'!$C$42="Direct costs",SUMPRODUCT(--('Input| Projects'!$AD313="Yes"),'Calc| Overheads Allocation'!H$9,'Calc| Project Costs'!AA313),IF('Input| Overheads'!$C$42="Internal labour",SUMPRODUCT(--('Input| Projects'!$AD313="Yes"),'Calc| Overheads Allocation'!H$9,'Calc| Project Costs'!AA313,'Input| Projects'!$Y313),IF('Input| Overheads'!$C$42="DNSP defined",SUMPRODUCT(--('Input| Projects'!$AD313="Yes"),'Calc| Overheads Allocation'!H$62,'Input| Projects'!$AG313),""))),"")</f>
        <v>0</v>
      </c>
      <c r="AZ313" s="186">
        <f>IFERROR(IF('Input| Overheads'!$C$42="Direct costs",SUMPRODUCT(--('Input| Projects'!$AD313="Yes"),'Calc| Overheads Allocation'!I$9,'Calc| Project Costs'!AB313),IF('Input| Overheads'!$C$42="Internal labour",SUMPRODUCT(--('Input| Projects'!$AD313="Yes"),'Calc| Overheads Allocation'!I$9,'Calc| Project Costs'!AB313,'Input| Projects'!$Y313),IF('Input| Overheads'!$C$42="DNSP defined",SUMPRODUCT(--('Input| Projects'!$AD313="Yes"),'Calc| Overheads Allocation'!I$62,'Input| Projects'!$AG313),""))),"")</f>
        <v>0</v>
      </c>
      <c r="BA313" s="106"/>
      <c r="BB313" s="186">
        <f t="shared" si="158"/>
        <v>885.46145000000001</v>
      </c>
      <c r="BC313" s="186">
        <f t="shared" si="159"/>
        <v>0</v>
      </c>
      <c r="BD313" s="186">
        <f t="shared" si="160"/>
        <v>0</v>
      </c>
      <c r="BE313" s="186">
        <f t="shared" si="137"/>
        <v>0</v>
      </c>
      <c r="BF313" s="186">
        <f t="shared" si="138"/>
        <v>0</v>
      </c>
      <c r="BG313" s="186">
        <f t="shared" si="139"/>
        <v>0</v>
      </c>
      <c r="BH313" s="186">
        <f t="shared" si="140"/>
        <v>0</v>
      </c>
      <c r="BI313" s="97"/>
      <c r="BJ313" s="186">
        <f t="shared" si="141"/>
        <v>0</v>
      </c>
      <c r="BK313" s="186" t="str">
        <f t="shared" si="142"/>
        <v/>
      </c>
      <c r="BL313" s="186" t="str">
        <f t="shared" si="143"/>
        <v/>
      </c>
      <c r="BM313" s="186" t="str">
        <f t="shared" si="144"/>
        <v/>
      </c>
      <c r="BN313" s="186" t="str">
        <f t="shared" si="145"/>
        <v/>
      </c>
      <c r="BO313" s="186" t="str">
        <f t="shared" si="146"/>
        <v/>
      </c>
      <c r="BP313" s="186" t="str">
        <f t="shared" si="147"/>
        <v/>
      </c>
      <c r="BQ313" s="97"/>
      <c r="BR313" s="186">
        <f t="shared" si="148"/>
        <v>2930.09501</v>
      </c>
      <c r="BS313" s="186">
        <f t="shared" si="149"/>
        <v>0</v>
      </c>
      <c r="BT313" s="222">
        <f t="shared" si="150"/>
        <v>0</v>
      </c>
      <c r="BU313" s="222">
        <f t="shared" si="151"/>
        <v>0</v>
      </c>
      <c r="BV313" s="222">
        <f t="shared" si="152"/>
        <v>0</v>
      </c>
      <c r="BW313" s="222">
        <f t="shared" si="153"/>
        <v>0</v>
      </c>
      <c r="BX313" s="222">
        <f t="shared" si="154"/>
        <v>0</v>
      </c>
      <c r="BY313" s="106"/>
      <c r="BZ313" s="197">
        <f>IF(SUMIF('Input| Projects'!$AS$8:$CP$8,"Dx",'Input| Projects'!$AS313:$CP313)=0,"",SUMIF('Input| Projects'!$AS$8:$CP$8,"Dx",'Input| Projects'!$AS313:$CP313))</f>
        <v>0.87579826635041447</v>
      </c>
      <c r="CA313" s="197">
        <f>IF(SUMIF('Input| Projects'!$AS$8:$CP$8,"Tx",'Input| Projects'!$AS313:$CP313)=0,"",SUMIF('Input| Projects'!$AS$8:$CP$8,"Tx",'Input| Projects'!$AS313:$CP313))</f>
        <v>0.12420173364958566</v>
      </c>
      <c r="CB313" s="150" t="str">
        <f t="shared" si="161"/>
        <v/>
      </c>
    </row>
    <row r="314" spans="2:80" x14ac:dyDescent="0.2">
      <c r="B314" s="201">
        <f>IFERROR('Input| Projects'!B314,"")</f>
        <v>305</v>
      </c>
      <c r="C314" s="42" t="str">
        <f>IFERROR(IF('Input| Projects'!C314="","",'Input| Projects'!C314),"")</f>
        <v>System Land Lease</v>
      </c>
      <c r="D314" s="42" t="str">
        <f>IFERROR(IF('Input| Projects'!D314="","",'Input| Projects'!D314),"")</f>
        <v>SUPP_44.01.017</v>
      </c>
      <c r="E314" s="104"/>
      <c r="F314" s="190">
        <f>IFERROR('Input| Projects'!I314*'Input| Escalations'!$K$19,"")</f>
        <v>15295.67992</v>
      </c>
      <c r="G314" s="190">
        <f>IFERROR('Input| Projects'!J314*'Input| Escalations'!$K$19,"")</f>
        <v>0</v>
      </c>
      <c r="H314" s="190">
        <f>IFERROR('Input| Projects'!K314*'Input| Escalations'!$K$19,"")</f>
        <v>0</v>
      </c>
      <c r="I314" s="190">
        <f>IFERROR('Input| Projects'!L314*'Input| Escalations'!$K$19,"")</f>
        <v>0</v>
      </c>
      <c r="J314" s="190">
        <f>IFERROR('Input| Projects'!M314*'Input| Escalations'!$K$19,"")</f>
        <v>0</v>
      </c>
      <c r="K314" s="190">
        <f>IFERROR('Input| Projects'!N314*'Input| Escalations'!$K$19,"")</f>
        <v>0</v>
      </c>
      <c r="L314" s="190">
        <f>IFERROR('Input| Projects'!O314*'Input| Escalations'!$K$19,"")</f>
        <v>0</v>
      </c>
      <c r="M314" s="150" t="str">
        <f>IF(ABS(SUM(F314:L314)-(SUM('Input| Projects'!I314:O314)*'Input| Escalations'!$K$19))&lt;0.0000001,"",1)</f>
        <v/>
      </c>
      <c r="N314" s="192">
        <f>'Input| Projects'!$Y314*INDEX('Input| Escalations'!$H$33:$N$33,MATCH('Calc| Project Costs'!N$9,'Input| Escalations'!$H$23:$N$23,0))+'Input| Projects'!$Z314*INDEX('Input| Escalations'!$H$34:$N$34,MATCH('Calc| Project Costs'!N$9,'Input| Escalations'!$H$23:$N$23,0))+'Input| Projects'!$AA314*INDEX('Input| Escalations'!$H$35:$N$35,MATCH('Calc| Project Costs'!N$9,'Input| Escalations'!$H$23:$N$23,0))+1</f>
        <v>1</v>
      </c>
      <c r="O314" s="192">
        <f>'Input| Projects'!$Y314*INDEX('Input| Escalations'!$H$33:$N$33,MATCH('Calc| Project Costs'!O$9,'Input| Escalations'!$H$23:$N$23,0))+'Input| Projects'!$Z314*INDEX('Input| Escalations'!$H$34:$N$34,MATCH('Calc| Project Costs'!O$9,'Input| Escalations'!$H$23:$N$23,0))+'Input| Projects'!$AA314*INDEX('Input| Escalations'!$H$35:$N$35,MATCH('Calc| Project Costs'!O$9,'Input| Escalations'!$H$23:$N$23,0))+1</f>
        <v>1</v>
      </c>
      <c r="P314" s="192">
        <f>'Input| Projects'!$Y314*INDEX('Input| Escalations'!$H$33:$N$33,MATCH('Calc| Project Costs'!P$9,'Input| Escalations'!$H$23:$N$23,0))+'Input| Projects'!$Z314*INDEX('Input| Escalations'!$H$34:$N$34,MATCH('Calc| Project Costs'!P$9,'Input| Escalations'!$H$23:$N$23,0))+'Input| Projects'!$AA314*INDEX('Input| Escalations'!$H$35:$N$35,MATCH('Calc| Project Costs'!P$9,'Input| Escalations'!$H$23:$N$23,0))+1</f>
        <v>1</v>
      </c>
      <c r="Q314" s="192">
        <f>'Input| Projects'!$Y314*INDEX('Input| Escalations'!$H$33:$N$33,MATCH('Calc| Project Costs'!Q$9,'Input| Escalations'!$H$23:$N$23,0))+'Input| Projects'!$Z314*INDEX('Input| Escalations'!$H$34:$N$34,MATCH('Calc| Project Costs'!Q$9,'Input| Escalations'!$H$23:$N$23,0))+'Input| Projects'!$AA314*INDEX('Input| Escalations'!$H$35:$N$35,MATCH('Calc| Project Costs'!Q$9,'Input| Escalations'!$H$23:$N$23,0))+1</f>
        <v>1</v>
      </c>
      <c r="R314" s="192">
        <f>'Input| Projects'!$Y314*INDEX('Input| Escalations'!$H$33:$N$33,MATCH('Calc| Project Costs'!R$9,'Input| Escalations'!$H$23:$N$23,0))+'Input| Projects'!$Z314*INDEX('Input| Escalations'!$H$34:$N$34,MATCH('Calc| Project Costs'!R$9,'Input| Escalations'!$H$23:$N$23,0))+'Input| Projects'!$AA314*INDEX('Input| Escalations'!$H$35:$N$35,MATCH('Calc| Project Costs'!R$9,'Input| Escalations'!$H$23:$N$23,0))+1</f>
        <v>1</v>
      </c>
      <c r="S314" s="192">
        <f>'Input| Projects'!$Y314*INDEX('Input| Escalations'!$H$33:$N$33,MATCH('Calc| Project Costs'!S$9,'Input| Escalations'!$H$23:$N$23,0))+'Input| Projects'!$Z314*INDEX('Input| Escalations'!$H$34:$N$34,MATCH('Calc| Project Costs'!S$9,'Input| Escalations'!$H$23:$N$23,0))+'Input| Projects'!$AA314*INDEX('Input| Escalations'!$H$35:$N$35,MATCH('Calc| Project Costs'!S$9,'Input| Escalations'!$H$23:$N$23,0))+1</f>
        <v>1</v>
      </c>
      <c r="T314" s="192">
        <f>'Input| Projects'!$Y314*INDEX('Input| Escalations'!$H$33:$N$33,MATCH('Calc| Project Costs'!T$9,'Input| Escalations'!$H$23:$N$23,0))+'Input| Projects'!$Z314*INDEX('Input| Escalations'!$H$34:$N$34,MATCH('Calc| Project Costs'!T$9,'Input| Escalations'!$H$23:$N$23,0))+'Input| Projects'!$AA314*INDEX('Input| Escalations'!$H$35:$N$35,MATCH('Calc| Project Costs'!T$9,'Input| Escalations'!$H$23:$N$23,0))+1</f>
        <v>1</v>
      </c>
      <c r="U314" s="106"/>
      <c r="V314" s="186">
        <f t="shared" si="155"/>
        <v>15295.67992</v>
      </c>
      <c r="W314" s="186">
        <f t="shared" si="156"/>
        <v>0</v>
      </c>
      <c r="X314" s="186">
        <f t="shared" si="157"/>
        <v>0</v>
      </c>
      <c r="Y314" s="186">
        <f t="shared" si="133"/>
        <v>0</v>
      </c>
      <c r="Z314" s="186">
        <f t="shared" si="134"/>
        <v>0</v>
      </c>
      <c r="AA314" s="186">
        <f t="shared" si="135"/>
        <v>0</v>
      </c>
      <c r="AB314" s="186">
        <f t="shared" si="136"/>
        <v>0</v>
      </c>
      <c r="AC314" s="106"/>
      <c r="AD314" s="186">
        <f>'Input| Projects'!Q314*N314*'Input| Escalations'!$K$19</f>
        <v>0</v>
      </c>
      <c r="AE314" s="186">
        <f>'Input| Projects'!R314*O314*'Input| Escalations'!$K$19</f>
        <v>0</v>
      </c>
      <c r="AF314" s="186">
        <f>'Input| Projects'!S314*P314*'Input| Escalations'!$K$19</f>
        <v>0</v>
      </c>
      <c r="AG314" s="186">
        <f>'Input| Projects'!T314*Q314*'Input| Escalations'!$K$19</f>
        <v>0</v>
      </c>
      <c r="AH314" s="186">
        <f>'Input| Projects'!U314*R314*'Input| Escalations'!$K$19</f>
        <v>0</v>
      </c>
      <c r="AI314" s="186">
        <f>'Input| Projects'!V314*S314*'Input| Escalations'!$K$19</f>
        <v>0</v>
      </c>
      <c r="AJ314" s="186">
        <f>'Input| Projects'!W314*T314*'Input| Escalations'!$K$19</f>
        <v>0</v>
      </c>
      <c r="AK314" s="106"/>
      <c r="AL314" s="186">
        <f>IFERROR(IF('Input| Overheads'!$C$42="Direct costs",SUMPRODUCT(--('Input| Projects'!$AC314="Yes"),'Calc| Overheads Allocation'!C$8,'Calc| Project Costs'!V314),IF('Input| Overheads'!$C$42="Internal labour",SUMPRODUCT(--('Input| Projects'!$AC314="Yes"),'Calc| Overheads Allocation'!C$8,'Calc| Project Costs'!V314,'Input| Projects'!$Y314),IF('Input| Overheads'!$C$42="DNSP defined",SUMPRODUCT(--('Input| Projects'!$AC314="Yes"),'Calc| Overheads Allocation'!C$61,'Input| Projects'!$AF314),""))),"")</f>
        <v>0</v>
      </c>
      <c r="AM314" s="186">
        <f>IFERROR(IF('Input| Overheads'!$C$42="Direct costs",SUMPRODUCT(--('Input| Projects'!$AC314="Yes"),'Calc| Overheads Allocation'!D$8,'Calc| Project Costs'!W314),IF('Input| Overheads'!$C$42="Internal labour",SUMPRODUCT(--('Input| Projects'!$AC314="Yes"),'Calc| Overheads Allocation'!D$8,'Calc| Project Costs'!W314,'Input| Projects'!$Y314),IF('Input| Overheads'!$C$42="DNSP defined",SUMPRODUCT(--('Input| Projects'!$AC314="Yes"),'Calc| Overheads Allocation'!D$61,'Input| Projects'!$AF314),""))),"")</f>
        <v>0</v>
      </c>
      <c r="AN314" s="186">
        <f>IFERROR(IF('Input| Overheads'!$C$42="Direct costs",SUMPRODUCT(--('Input| Projects'!$AC314="Yes"),'Calc| Overheads Allocation'!E$8,'Calc| Project Costs'!X314),IF('Input| Overheads'!$C$42="Internal labour",SUMPRODUCT(--('Input| Projects'!$AC314="Yes"),'Calc| Overheads Allocation'!E$8,'Calc| Project Costs'!X314,'Input| Projects'!$Y314),IF('Input| Overheads'!$C$42="DNSP defined",SUMPRODUCT(--('Input| Projects'!$AC314="Yes"),'Calc| Overheads Allocation'!E$61,'Input| Projects'!$AF314),""))),"")</f>
        <v>0</v>
      </c>
      <c r="AO314" s="186">
        <f>IFERROR(IF('Input| Overheads'!$C$42="Direct costs",SUMPRODUCT(--('Input| Projects'!$AC314="Yes"),'Calc| Overheads Allocation'!F$8,'Calc| Project Costs'!Y314),IF('Input| Overheads'!$C$42="Internal labour",SUMPRODUCT(--('Input| Projects'!$AC314="Yes"),'Calc| Overheads Allocation'!F$8,'Calc| Project Costs'!Y314,'Input| Projects'!$Y314),IF('Input| Overheads'!$C$42="DNSP defined",SUMPRODUCT(--('Input| Projects'!$AC314="Yes"),'Calc| Overheads Allocation'!F$61,'Input| Projects'!$AF314),""))),"")</f>
        <v>0</v>
      </c>
      <c r="AP314" s="186">
        <f>IFERROR(IF('Input| Overheads'!$C$42="Direct costs",SUMPRODUCT(--('Input| Projects'!$AC314="Yes"),'Calc| Overheads Allocation'!G$8,'Calc| Project Costs'!Z314),IF('Input| Overheads'!$C$42="Internal labour",SUMPRODUCT(--('Input| Projects'!$AC314="Yes"),'Calc| Overheads Allocation'!G$8,'Calc| Project Costs'!Z314,'Input| Projects'!$Y314),IF('Input| Overheads'!$C$42="DNSP defined",SUMPRODUCT(--('Input| Projects'!$AC314="Yes"),'Calc| Overheads Allocation'!G$61,'Input| Projects'!$AF314),""))),"")</f>
        <v>0</v>
      </c>
      <c r="AQ314" s="186">
        <f>IFERROR(IF('Input| Overheads'!$C$42="Direct costs",SUMPRODUCT(--('Input| Projects'!$AC314="Yes"),'Calc| Overheads Allocation'!H$8,'Calc| Project Costs'!AA314),IF('Input| Overheads'!$C$42="Internal labour",SUMPRODUCT(--('Input| Projects'!$AC314="Yes"),'Calc| Overheads Allocation'!H$8,'Calc| Project Costs'!AA314,'Input| Projects'!$Y314),IF('Input| Overheads'!$C$42="DNSP defined",SUMPRODUCT(--('Input| Projects'!$AC314="Yes"),'Calc| Overheads Allocation'!H$61,'Input| Projects'!$AF314),""))),"")</f>
        <v>0</v>
      </c>
      <c r="AR314" s="186">
        <f>IFERROR(IF('Input| Overheads'!$C$42="Direct costs",SUMPRODUCT(--('Input| Projects'!$AC314="Yes"),'Calc| Overheads Allocation'!I$8,'Calc| Project Costs'!AB314),IF('Input| Overheads'!$C$42="Internal labour",SUMPRODUCT(--('Input| Projects'!$AC314="Yes"),'Calc| Overheads Allocation'!I$8,'Calc| Project Costs'!AB314,'Input| Projects'!$Y314),IF('Input| Overheads'!$C$42="DNSP defined",SUMPRODUCT(--('Input| Projects'!$AC314="Yes"),'Calc| Overheads Allocation'!I$61,'Input| Projects'!$AF314),""))),"")</f>
        <v>0</v>
      </c>
      <c r="AS314" s="106"/>
      <c r="AT314" s="186">
        <f>IFERROR(IF('Input| Overheads'!$C$42="Direct costs",SUMPRODUCT(--('Input| Projects'!$AD314="Yes"),'Calc| Overheads Allocation'!C$9,'Calc| Project Costs'!V314),IF('Input| Overheads'!$C$42="Internal labour",SUMPRODUCT(--('Input| Projects'!$AD314="Yes"),'Calc| Overheads Allocation'!C$9,'Calc| Project Costs'!V314,'Input| Projects'!$Y314),IF('Input| Overheads'!$C$42="DNSP defined",SUMPRODUCT(--('Input| Projects'!$AD314="Yes"),'Calc| Overheads Allocation'!C$62,'Input| Projects'!$AG314),""))),"")</f>
        <v>0</v>
      </c>
      <c r="AU314" s="186">
        <f>IFERROR(IF('Input| Overheads'!$C$42="Direct costs",SUMPRODUCT(--('Input| Projects'!$AD314="Yes"),'Calc| Overheads Allocation'!D$9,'Calc| Project Costs'!W314),IF('Input| Overheads'!$C$42="Internal labour",SUMPRODUCT(--('Input| Projects'!$AD314="Yes"),'Calc| Overheads Allocation'!D$9,'Calc| Project Costs'!W314,'Input| Projects'!$Y314),IF('Input| Overheads'!$C$42="DNSP defined",SUMPRODUCT(--('Input| Projects'!$AD314="Yes"),'Calc| Overheads Allocation'!D$62,'Input| Projects'!$AG314),""))),"")</f>
        <v>0</v>
      </c>
      <c r="AV314" s="186">
        <f>IFERROR(IF('Input| Overheads'!$C$42="Direct costs",SUMPRODUCT(--('Input| Projects'!$AD314="Yes"),'Calc| Overheads Allocation'!E$9,'Calc| Project Costs'!X314),IF('Input| Overheads'!$C$42="Internal labour",SUMPRODUCT(--('Input| Projects'!$AD314="Yes"),'Calc| Overheads Allocation'!E$9,'Calc| Project Costs'!X314,'Input| Projects'!$Y314),IF('Input| Overheads'!$C$42="DNSP defined",SUMPRODUCT(--('Input| Projects'!$AD314="Yes"),'Calc| Overheads Allocation'!E$62,'Input| Projects'!$AG314),""))),"")</f>
        <v>0</v>
      </c>
      <c r="AW314" s="186">
        <f>IFERROR(IF('Input| Overheads'!$C$42="Direct costs",SUMPRODUCT(--('Input| Projects'!$AD314="Yes"),'Calc| Overheads Allocation'!F$9,'Calc| Project Costs'!Y314),IF('Input| Overheads'!$C$42="Internal labour",SUMPRODUCT(--('Input| Projects'!$AD314="Yes"),'Calc| Overheads Allocation'!F$9,'Calc| Project Costs'!Y314,'Input| Projects'!$Y314),IF('Input| Overheads'!$C$42="DNSP defined",SUMPRODUCT(--('Input| Projects'!$AD314="Yes"),'Calc| Overheads Allocation'!F$62,'Input| Projects'!$AG314),""))),"")</f>
        <v>0</v>
      </c>
      <c r="AX314" s="186">
        <f>IFERROR(IF('Input| Overheads'!$C$42="Direct costs",SUMPRODUCT(--('Input| Projects'!$AD314="Yes"),'Calc| Overheads Allocation'!G$9,'Calc| Project Costs'!Z314),IF('Input| Overheads'!$C$42="Internal labour",SUMPRODUCT(--('Input| Projects'!$AD314="Yes"),'Calc| Overheads Allocation'!G$9,'Calc| Project Costs'!Z314,'Input| Projects'!$Y314),IF('Input| Overheads'!$C$42="DNSP defined",SUMPRODUCT(--('Input| Projects'!$AD314="Yes"),'Calc| Overheads Allocation'!G$62,'Input| Projects'!$AG314),""))),"")</f>
        <v>0</v>
      </c>
      <c r="AY314" s="186">
        <f>IFERROR(IF('Input| Overheads'!$C$42="Direct costs",SUMPRODUCT(--('Input| Projects'!$AD314="Yes"),'Calc| Overheads Allocation'!H$9,'Calc| Project Costs'!AA314),IF('Input| Overheads'!$C$42="Internal labour",SUMPRODUCT(--('Input| Projects'!$AD314="Yes"),'Calc| Overheads Allocation'!H$9,'Calc| Project Costs'!AA314,'Input| Projects'!$Y314),IF('Input| Overheads'!$C$42="DNSP defined",SUMPRODUCT(--('Input| Projects'!$AD314="Yes"),'Calc| Overheads Allocation'!H$62,'Input| Projects'!$AG314),""))),"")</f>
        <v>0</v>
      </c>
      <c r="AZ314" s="186">
        <f>IFERROR(IF('Input| Overheads'!$C$42="Direct costs",SUMPRODUCT(--('Input| Projects'!$AD314="Yes"),'Calc| Overheads Allocation'!I$9,'Calc| Project Costs'!AB314),IF('Input| Overheads'!$C$42="Internal labour",SUMPRODUCT(--('Input| Projects'!$AD314="Yes"),'Calc| Overheads Allocation'!I$9,'Calc| Project Costs'!AB314,'Input| Projects'!$Y314),IF('Input| Overheads'!$C$42="DNSP defined",SUMPRODUCT(--('Input| Projects'!$AD314="Yes"),'Calc| Overheads Allocation'!I$62,'Input| Projects'!$AG314),""))),"")</f>
        <v>0</v>
      </c>
      <c r="BA314" s="106"/>
      <c r="BB314" s="186">
        <f t="shared" si="158"/>
        <v>0</v>
      </c>
      <c r="BC314" s="186">
        <f t="shared" si="159"/>
        <v>0</v>
      </c>
      <c r="BD314" s="186">
        <f t="shared" si="160"/>
        <v>0</v>
      </c>
      <c r="BE314" s="186">
        <f t="shared" si="137"/>
        <v>0</v>
      </c>
      <c r="BF314" s="186">
        <f t="shared" si="138"/>
        <v>0</v>
      </c>
      <c r="BG314" s="186">
        <f t="shared" si="139"/>
        <v>0</v>
      </c>
      <c r="BH314" s="186">
        <f t="shared" si="140"/>
        <v>0</v>
      </c>
      <c r="BI314" s="97"/>
      <c r="BJ314" s="186">
        <f t="shared" si="141"/>
        <v>0</v>
      </c>
      <c r="BK314" s="186" t="str">
        <f t="shared" si="142"/>
        <v/>
      </c>
      <c r="BL314" s="186" t="str">
        <f t="shared" si="143"/>
        <v/>
      </c>
      <c r="BM314" s="186" t="str">
        <f t="shared" si="144"/>
        <v/>
      </c>
      <c r="BN314" s="186" t="str">
        <f t="shared" si="145"/>
        <v/>
      </c>
      <c r="BO314" s="186" t="str">
        <f t="shared" si="146"/>
        <v/>
      </c>
      <c r="BP314" s="186" t="str">
        <f t="shared" si="147"/>
        <v/>
      </c>
      <c r="BQ314" s="97"/>
      <c r="BR314" s="186">
        <f t="shared" si="148"/>
        <v>15295.67992</v>
      </c>
      <c r="BS314" s="186">
        <f t="shared" si="149"/>
        <v>0</v>
      </c>
      <c r="BT314" s="222">
        <f t="shared" si="150"/>
        <v>0</v>
      </c>
      <c r="BU314" s="222">
        <f t="shared" si="151"/>
        <v>0</v>
      </c>
      <c r="BV314" s="222">
        <f t="shared" si="152"/>
        <v>0</v>
      </c>
      <c r="BW314" s="222">
        <f t="shared" si="153"/>
        <v>0</v>
      </c>
      <c r="BX314" s="222">
        <f t="shared" si="154"/>
        <v>0</v>
      </c>
      <c r="BY314" s="106"/>
      <c r="BZ314" s="197" t="str">
        <f>IF(SUMIF('Input| Projects'!$AS$8:$CP$8,"Dx",'Input| Projects'!$AS314:$CP314)=0,"",SUMIF('Input| Projects'!$AS$8:$CP$8,"Dx",'Input| Projects'!$AS314:$CP314))</f>
        <v/>
      </c>
      <c r="CA314" s="197">
        <f>IF(SUMIF('Input| Projects'!$AS$8:$CP$8,"Tx",'Input| Projects'!$AS314:$CP314)=0,"",SUMIF('Input| Projects'!$AS$8:$CP$8,"Tx",'Input| Projects'!$AS314:$CP314))</f>
        <v>1</v>
      </c>
      <c r="CB314" s="150" t="str">
        <f t="shared" si="161"/>
        <v/>
      </c>
    </row>
    <row r="315" spans="2:80" x14ac:dyDescent="0.2">
      <c r="B315" s="201">
        <f>IFERROR('Input| Projects'!B315,"")</f>
        <v>306</v>
      </c>
      <c r="C315" s="42" t="str">
        <f>IFERROR(IF('Input| Projects'!C315="","",'Input| Projects'!C315),"")</f>
        <v>System Land Lease</v>
      </c>
      <c r="D315" s="42" t="str">
        <f>IFERROR(IF('Input| Projects'!D315="","",'Input| Projects'!D315),"")</f>
        <v>SUPP_44.01.017</v>
      </c>
      <c r="E315" s="104"/>
      <c r="F315" s="190">
        <f>IFERROR('Input| Projects'!I315*'Input| Escalations'!$K$19,"")</f>
        <v>15295.67992</v>
      </c>
      <c r="G315" s="190">
        <f>IFERROR('Input| Projects'!J315*'Input| Escalations'!$K$19,"")</f>
        <v>0</v>
      </c>
      <c r="H315" s="190">
        <f>IFERROR('Input| Projects'!K315*'Input| Escalations'!$K$19,"")</f>
        <v>0</v>
      </c>
      <c r="I315" s="190">
        <f>IFERROR('Input| Projects'!L315*'Input| Escalations'!$K$19,"")</f>
        <v>0</v>
      </c>
      <c r="J315" s="190">
        <f>IFERROR('Input| Projects'!M315*'Input| Escalations'!$K$19,"")</f>
        <v>0</v>
      </c>
      <c r="K315" s="190">
        <f>IFERROR('Input| Projects'!N315*'Input| Escalations'!$K$19,"")</f>
        <v>0</v>
      </c>
      <c r="L315" s="190">
        <f>IFERROR('Input| Projects'!O315*'Input| Escalations'!$K$19,"")</f>
        <v>0</v>
      </c>
      <c r="M315" s="150" t="str">
        <f>IF(ABS(SUM(F315:L315)-(SUM('Input| Projects'!I315:O315)*'Input| Escalations'!$K$19))&lt;0.0000001,"",1)</f>
        <v/>
      </c>
      <c r="N315" s="192">
        <f>'Input| Projects'!$Y315*INDEX('Input| Escalations'!$H$33:$N$33,MATCH('Calc| Project Costs'!N$9,'Input| Escalations'!$H$23:$N$23,0))+'Input| Projects'!$Z315*INDEX('Input| Escalations'!$H$34:$N$34,MATCH('Calc| Project Costs'!N$9,'Input| Escalations'!$H$23:$N$23,0))+'Input| Projects'!$AA315*INDEX('Input| Escalations'!$H$35:$N$35,MATCH('Calc| Project Costs'!N$9,'Input| Escalations'!$H$23:$N$23,0))+1</f>
        <v>1</v>
      </c>
      <c r="O315" s="192">
        <f>'Input| Projects'!$Y315*INDEX('Input| Escalations'!$H$33:$N$33,MATCH('Calc| Project Costs'!O$9,'Input| Escalations'!$H$23:$N$23,0))+'Input| Projects'!$Z315*INDEX('Input| Escalations'!$H$34:$N$34,MATCH('Calc| Project Costs'!O$9,'Input| Escalations'!$H$23:$N$23,0))+'Input| Projects'!$AA315*INDEX('Input| Escalations'!$H$35:$N$35,MATCH('Calc| Project Costs'!O$9,'Input| Escalations'!$H$23:$N$23,0))+1</f>
        <v>1</v>
      </c>
      <c r="P315" s="192">
        <f>'Input| Projects'!$Y315*INDEX('Input| Escalations'!$H$33:$N$33,MATCH('Calc| Project Costs'!P$9,'Input| Escalations'!$H$23:$N$23,0))+'Input| Projects'!$Z315*INDEX('Input| Escalations'!$H$34:$N$34,MATCH('Calc| Project Costs'!P$9,'Input| Escalations'!$H$23:$N$23,0))+'Input| Projects'!$AA315*INDEX('Input| Escalations'!$H$35:$N$35,MATCH('Calc| Project Costs'!P$9,'Input| Escalations'!$H$23:$N$23,0))+1</f>
        <v>1</v>
      </c>
      <c r="Q315" s="192">
        <f>'Input| Projects'!$Y315*INDEX('Input| Escalations'!$H$33:$N$33,MATCH('Calc| Project Costs'!Q$9,'Input| Escalations'!$H$23:$N$23,0))+'Input| Projects'!$Z315*INDEX('Input| Escalations'!$H$34:$N$34,MATCH('Calc| Project Costs'!Q$9,'Input| Escalations'!$H$23:$N$23,0))+'Input| Projects'!$AA315*INDEX('Input| Escalations'!$H$35:$N$35,MATCH('Calc| Project Costs'!Q$9,'Input| Escalations'!$H$23:$N$23,0))+1</f>
        <v>1</v>
      </c>
      <c r="R315" s="192">
        <f>'Input| Projects'!$Y315*INDEX('Input| Escalations'!$H$33:$N$33,MATCH('Calc| Project Costs'!R$9,'Input| Escalations'!$H$23:$N$23,0))+'Input| Projects'!$Z315*INDEX('Input| Escalations'!$H$34:$N$34,MATCH('Calc| Project Costs'!R$9,'Input| Escalations'!$H$23:$N$23,0))+'Input| Projects'!$AA315*INDEX('Input| Escalations'!$H$35:$N$35,MATCH('Calc| Project Costs'!R$9,'Input| Escalations'!$H$23:$N$23,0))+1</f>
        <v>1</v>
      </c>
      <c r="S315" s="192">
        <f>'Input| Projects'!$Y315*INDEX('Input| Escalations'!$H$33:$N$33,MATCH('Calc| Project Costs'!S$9,'Input| Escalations'!$H$23:$N$23,0))+'Input| Projects'!$Z315*INDEX('Input| Escalations'!$H$34:$N$34,MATCH('Calc| Project Costs'!S$9,'Input| Escalations'!$H$23:$N$23,0))+'Input| Projects'!$AA315*INDEX('Input| Escalations'!$H$35:$N$35,MATCH('Calc| Project Costs'!S$9,'Input| Escalations'!$H$23:$N$23,0))+1</f>
        <v>1</v>
      </c>
      <c r="T315" s="192">
        <f>'Input| Projects'!$Y315*INDEX('Input| Escalations'!$H$33:$N$33,MATCH('Calc| Project Costs'!T$9,'Input| Escalations'!$H$23:$N$23,0))+'Input| Projects'!$Z315*INDEX('Input| Escalations'!$H$34:$N$34,MATCH('Calc| Project Costs'!T$9,'Input| Escalations'!$H$23:$N$23,0))+'Input| Projects'!$AA315*INDEX('Input| Escalations'!$H$35:$N$35,MATCH('Calc| Project Costs'!T$9,'Input| Escalations'!$H$23:$N$23,0))+1</f>
        <v>1</v>
      </c>
      <c r="U315" s="106"/>
      <c r="V315" s="186">
        <f t="shared" si="155"/>
        <v>15295.67992</v>
      </c>
      <c r="W315" s="186">
        <f t="shared" si="156"/>
        <v>0</v>
      </c>
      <c r="X315" s="186">
        <f t="shared" si="157"/>
        <v>0</v>
      </c>
      <c r="Y315" s="186">
        <f t="shared" si="133"/>
        <v>0</v>
      </c>
      <c r="Z315" s="186">
        <f t="shared" si="134"/>
        <v>0</v>
      </c>
      <c r="AA315" s="186">
        <f t="shared" si="135"/>
        <v>0</v>
      </c>
      <c r="AB315" s="186">
        <f t="shared" si="136"/>
        <v>0</v>
      </c>
      <c r="AC315" s="106"/>
      <c r="AD315" s="186">
        <f>'Input| Projects'!Q315*N315*'Input| Escalations'!$K$19</f>
        <v>0</v>
      </c>
      <c r="AE315" s="186">
        <f>'Input| Projects'!R315*O315*'Input| Escalations'!$K$19</f>
        <v>0</v>
      </c>
      <c r="AF315" s="186">
        <f>'Input| Projects'!S315*P315*'Input| Escalations'!$K$19</f>
        <v>0</v>
      </c>
      <c r="AG315" s="186">
        <f>'Input| Projects'!T315*Q315*'Input| Escalations'!$K$19</f>
        <v>0</v>
      </c>
      <c r="AH315" s="186">
        <f>'Input| Projects'!U315*R315*'Input| Escalations'!$K$19</f>
        <v>0</v>
      </c>
      <c r="AI315" s="186">
        <f>'Input| Projects'!V315*S315*'Input| Escalations'!$K$19</f>
        <v>0</v>
      </c>
      <c r="AJ315" s="186">
        <f>'Input| Projects'!W315*T315*'Input| Escalations'!$K$19</f>
        <v>0</v>
      </c>
      <c r="AK315" s="106"/>
      <c r="AL315" s="186">
        <f>IFERROR(IF('Input| Overheads'!$C$42="Direct costs",SUMPRODUCT(--('Input| Projects'!$AC315="Yes"),'Calc| Overheads Allocation'!C$8,'Calc| Project Costs'!V315),IF('Input| Overheads'!$C$42="Internal labour",SUMPRODUCT(--('Input| Projects'!$AC315="Yes"),'Calc| Overheads Allocation'!C$8,'Calc| Project Costs'!V315,'Input| Projects'!$Y315),IF('Input| Overheads'!$C$42="DNSP defined",SUMPRODUCT(--('Input| Projects'!$AC315="Yes"),'Calc| Overheads Allocation'!C$61,'Input| Projects'!$AF315),""))),"")</f>
        <v>0</v>
      </c>
      <c r="AM315" s="186">
        <f>IFERROR(IF('Input| Overheads'!$C$42="Direct costs",SUMPRODUCT(--('Input| Projects'!$AC315="Yes"),'Calc| Overheads Allocation'!D$8,'Calc| Project Costs'!W315),IF('Input| Overheads'!$C$42="Internal labour",SUMPRODUCT(--('Input| Projects'!$AC315="Yes"),'Calc| Overheads Allocation'!D$8,'Calc| Project Costs'!W315,'Input| Projects'!$Y315),IF('Input| Overheads'!$C$42="DNSP defined",SUMPRODUCT(--('Input| Projects'!$AC315="Yes"),'Calc| Overheads Allocation'!D$61,'Input| Projects'!$AF315),""))),"")</f>
        <v>0</v>
      </c>
      <c r="AN315" s="186">
        <f>IFERROR(IF('Input| Overheads'!$C$42="Direct costs",SUMPRODUCT(--('Input| Projects'!$AC315="Yes"),'Calc| Overheads Allocation'!E$8,'Calc| Project Costs'!X315),IF('Input| Overheads'!$C$42="Internal labour",SUMPRODUCT(--('Input| Projects'!$AC315="Yes"),'Calc| Overheads Allocation'!E$8,'Calc| Project Costs'!X315,'Input| Projects'!$Y315),IF('Input| Overheads'!$C$42="DNSP defined",SUMPRODUCT(--('Input| Projects'!$AC315="Yes"),'Calc| Overheads Allocation'!E$61,'Input| Projects'!$AF315),""))),"")</f>
        <v>0</v>
      </c>
      <c r="AO315" s="186">
        <f>IFERROR(IF('Input| Overheads'!$C$42="Direct costs",SUMPRODUCT(--('Input| Projects'!$AC315="Yes"),'Calc| Overheads Allocation'!F$8,'Calc| Project Costs'!Y315),IF('Input| Overheads'!$C$42="Internal labour",SUMPRODUCT(--('Input| Projects'!$AC315="Yes"),'Calc| Overheads Allocation'!F$8,'Calc| Project Costs'!Y315,'Input| Projects'!$Y315),IF('Input| Overheads'!$C$42="DNSP defined",SUMPRODUCT(--('Input| Projects'!$AC315="Yes"),'Calc| Overheads Allocation'!F$61,'Input| Projects'!$AF315),""))),"")</f>
        <v>0</v>
      </c>
      <c r="AP315" s="186">
        <f>IFERROR(IF('Input| Overheads'!$C$42="Direct costs",SUMPRODUCT(--('Input| Projects'!$AC315="Yes"),'Calc| Overheads Allocation'!G$8,'Calc| Project Costs'!Z315),IF('Input| Overheads'!$C$42="Internal labour",SUMPRODUCT(--('Input| Projects'!$AC315="Yes"),'Calc| Overheads Allocation'!G$8,'Calc| Project Costs'!Z315,'Input| Projects'!$Y315),IF('Input| Overheads'!$C$42="DNSP defined",SUMPRODUCT(--('Input| Projects'!$AC315="Yes"),'Calc| Overheads Allocation'!G$61,'Input| Projects'!$AF315),""))),"")</f>
        <v>0</v>
      </c>
      <c r="AQ315" s="186">
        <f>IFERROR(IF('Input| Overheads'!$C$42="Direct costs",SUMPRODUCT(--('Input| Projects'!$AC315="Yes"),'Calc| Overheads Allocation'!H$8,'Calc| Project Costs'!AA315),IF('Input| Overheads'!$C$42="Internal labour",SUMPRODUCT(--('Input| Projects'!$AC315="Yes"),'Calc| Overheads Allocation'!H$8,'Calc| Project Costs'!AA315,'Input| Projects'!$Y315),IF('Input| Overheads'!$C$42="DNSP defined",SUMPRODUCT(--('Input| Projects'!$AC315="Yes"),'Calc| Overheads Allocation'!H$61,'Input| Projects'!$AF315),""))),"")</f>
        <v>0</v>
      </c>
      <c r="AR315" s="186">
        <f>IFERROR(IF('Input| Overheads'!$C$42="Direct costs",SUMPRODUCT(--('Input| Projects'!$AC315="Yes"),'Calc| Overheads Allocation'!I$8,'Calc| Project Costs'!AB315),IF('Input| Overheads'!$C$42="Internal labour",SUMPRODUCT(--('Input| Projects'!$AC315="Yes"),'Calc| Overheads Allocation'!I$8,'Calc| Project Costs'!AB315,'Input| Projects'!$Y315),IF('Input| Overheads'!$C$42="DNSP defined",SUMPRODUCT(--('Input| Projects'!$AC315="Yes"),'Calc| Overheads Allocation'!I$61,'Input| Projects'!$AF315),""))),"")</f>
        <v>0</v>
      </c>
      <c r="AS315" s="106"/>
      <c r="AT315" s="186">
        <f>IFERROR(IF('Input| Overheads'!$C$42="Direct costs",SUMPRODUCT(--('Input| Projects'!$AD315="Yes"),'Calc| Overheads Allocation'!C$9,'Calc| Project Costs'!V315),IF('Input| Overheads'!$C$42="Internal labour",SUMPRODUCT(--('Input| Projects'!$AD315="Yes"),'Calc| Overheads Allocation'!C$9,'Calc| Project Costs'!V315,'Input| Projects'!$Y315),IF('Input| Overheads'!$C$42="DNSP defined",SUMPRODUCT(--('Input| Projects'!$AD315="Yes"),'Calc| Overheads Allocation'!C$62,'Input| Projects'!$AG315),""))),"")</f>
        <v>0</v>
      </c>
      <c r="AU315" s="186">
        <f>IFERROR(IF('Input| Overheads'!$C$42="Direct costs",SUMPRODUCT(--('Input| Projects'!$AD315="Yes"),'Calc| Overheads Allocation'!D$9,'Calc| Project Costs'!W315),IF('Input| Overheads'!$C$42="Internal labour",SUMPRODUCT(--('Input| Projects'!$AD315="Yes"),'Calc| Overheads Allocation'!D$9,'Calc| Project Costs'!W315,'Input| Projects'!$Y315),IF('Input| Overheads'!$C$42="DNSP defined",SUMPRODUCT(--('Input| Projects'!$AD315="Yes"),'Calc| Overheads Allocation'!D$62,'Input| Projects'!$AG315),""))),"")</f>
        <v>0</v>
      </c>
      <c r="AV315" s="186">
        <f>IFERROR(IF('Input| Overheads'!$C$42="Direct costs",SUMPRODUCT(--('Input| Projects'!$AD315="Yes"),'Calc| Overheads Allocation'!E$9,'Calc| Project Costs'!X315),IF('Input| Overheads'!$C$42="Internal labour",SUMPRODUCT(--('Input| Projects'!$AD315="Yes"),'Calc| Overheads Allocation'!E$9,'Calc| Project Costs'!X315,'Input| Projects'!$Y315),IF('Input| Overheads'!$C$42="DNSP defined",SUMPRODUCT(--('Input| Projects'!$AD315="Yes"),'Calc| Overheads Allocation'!E$62,'Input| Projects'!$AG315),""))),"")</f>
        <v>0</v>
      </c>
      <c r="AW315" s="186">
        <f>IFERROR(IF('Input| Overheads'!$C$42="Direct costs",SUMPRODUCT(--('Input| Projects'!$AD315="Yes"),'Calc| Overheads Allocation'!F$9,'Calc| Project Costs'!Y315),IF('Input| Overheads'!$C$42="Internal labour",SUMPRODUCT(--('Input| Projects'!$AD315="Yes"),'Calc| Overheads Allocation'!F$9,'Calc| Project Costs'!Y315,'Input| Projects'!$Y315),IF('Input| Overheads'!$C$42="DNSP defined",SUMPRODUCT(--('Input| Projects'!$AD315="Yes"),'Calc| Overheads Allocation'!F$62,'Input| Projects'!$AG315),""))),"")</f>
        <v>0</v>
      </c>
      <c r="AX315" s="186">
        <f>IFERROR(IF('Input| Overheads'!$C$42="Direct costs",SUMPRODUCT(--('Input| Projects'!$AD315="Yes"),'Calc| Overheads Allocation'!G$9,'Calc| Project Costs'!Z315),IF('Input| Overheads'!$C$42="Internal labour",SUMPRODUCT(--('Input| Projects'!$AD315="Yes"),'Calc| Overheads Allocation'!G$9,'Calc| Project Costs'!Z315,'Input| Projects'!$Y315),IF('Input| Overheads'!$C$42="DNSP defined",SUMPRODUCT(--('Input| Projects'!$AD315="Yes"),'Calc| Overheads Allocation'!G$62,'Input| Projects'!$AG315),""))),"")</f>
        <v>0</v>
      </c>
      <c r="AY315" s="186">
        <f>IFERROR(IF('Input| Overheads'!$C$42="Direct costs",SUMPRODUCT(--('Input| Projects'!$AD315="Yes"),'Calc| Overheads Allocation'!H$9,'Calc| Project Costs'!AA315),IF('Input| Overheads'!$C$42="Internal labour",SUMPRODUCT(--('Input| Projects'!$AD315="Yes"),'Calc| Overheads Allocation'!H$9,'Calc| Project Costs'!AA315,'Input| Projects'!$Y315),IF('Input| Overheads'!$C$42="DNSP defined",SUMPRODUCT(--('Input| Projects'!$AD315="Yes"),'Calc| Overheads Allocation'!H$62,'Input| Projects'!$AG315),""))),"")</f>
        <v>0</v>
      </c>
      <c r="AZ315" s="186">
        <f>IFERROR(IF('Input| Overheads'!$C$42="Direct costs",SUMPRODUCT(--('Input| Projects'!$AD315="Yes"),'Calc| Overheads Allocation'!I$9,'Calc| Project Costs'!AB315),IF('Input| Overheads'!$C$42="Internal labour",SUMPRODUCT(--('Input| Projects'!$AD315="Yes"),'Calc| Overheads Allocation'!I$9,'Calc| Project Costs'!AB315,'Input| Projects'!$Y315),IF('Input| Overheads'!$C$42="DNSP defined",SUMPRODUCT(--('Input| Projects'!$AD315="Yes"),'Calc| Overheads Allocation'!I$62,'Input| Projects'!$AG315),""))),"")</f>
        <v>0</v>
      </c>
      <c r="BA315" s="106"/>
      <c r="BB315" s="186">
        <f t="shared" si="158"/>
        <v>0</v>
      </c>
      <c r="BC315" s="186">
        <f t="shared" si="159"/>
        <v>0</v>
      </c>
      <c r="BD315" s="186">
        <f t="shared" si="160"/>
        <v>0</v>
      </c>
      <c r="BE315" s="186">
        <f t="shared" si="137"/>
        <v>0</v>
      </c>
      <c r="BF315" s="186">
        <f t="shared" si="138"/>
        <v>0</v>
      </c>
      <c r="BG315" s="186">
        <f t="shared" si="139"/>
        <v>0</v>
      </c>
      <c r="BH315" s="186">
        <f t="shared" si="140"/>
        <v>0</v>
      </c>
      <c r="BI315" s="97"/>
      <c r="BJ315" s="186">
        <f t="shared" si="141"/>
        <v>0</v>
      </c>
      <c r="BK315" s="186" t="str">
        <f t="shared" si="142"/>
        <v/>
      </c>
      <c r="BL315" s="186" t="str">
        <f t="shared" si="143"/>
        <v/>
      </c>
      <c r="BM315" s="186" t="str">
        <f t="shared" si="144"/>
        <v/>
      </c>
      <c r="BN315" s="186" t="str">
        <f t="shared" si="145"/>
        <v/>
      </c>
      <c r="BO315" s="186" t="str">
        <f t="shared" si="146"/>
        <v/>
      </c>
      <c r="BP315" s="186" t="str">
        <f t="shared" si="147"/>
        <v/>
      </c>
      <c r="BQ315" s="97"/>
      <c r="BR315" s="186">
        <f t="shared" si="148"/>
        <v>15295.67992</v>
      </c>
      <c r="BS315" s="186">
        <f t="shared" si="149"/>
        <v>0</v>
      </c>
      <c r="BT315" s="222">
        <f t="shared" si="150"/>
        <v>0</v>
      </c>
      <c r="BU315" s="222">
        <f t="shared" si="151"/>
        <v>0</v>
      </c>
      <c r="BV315" s="222">
        <f t="shared" si="152"/>
        <v>0</v>
      </c>
      <c r="BW315" s="222">
        <f t="shared" si="153"/>
        <v>0</v>
      </c>
      <c r="BX315" s="222">
        <f t="shared" si="154"/>
        <v>0</v>
      </c>
      <c r="BY315" s="106"/>
      <c r="BZ315" s="197" t="str">
        <f>IF(SUMIF('Input| Projects'!$AS$8:$CP$8,"Dx",'Input| Projects'!$AS315:$CP315)=0,"",SUMIF('Input| Projects'!$AS$8:$CP$8,"Dx",'Input| Projects'!$AS315:$CP315))</f>
        <v/>
      </c>
      <c r="CA315" s="197">
        <f>IF(SUMIF('Input| Projects'!$AS$8:$CP$8,"Tx",'Input| Projects'!$AS315:$CP315)=0,"",SUMIF('Input| Projects'!$AS$8:$CP$8,"Tx",'Input| Projects'!$AS315:$CP315))</f>
        <v>1</v>
      </c>
      <c r="CB315" s="150" t="str">
        <f t="shared" si="161"/>
        <v/>
      </c>
    </row>
    <row r="316" spans="2:80" x14ac:dyDescent="0.2">
      <c r="B316" s="201">
        <f>IFERROR('Input| Projects'!B316,"")</f>
        <v>307</v>
      </c>
      <c r="C316" s="42" t="str">
        <f>IFERROR(IF('Input| Projects'!C316="","",'Input| Projects'!C316),"")</f>
        <v>Network Planning</v>
      </c>
      <c r="D316" s="42" t="str">
        <f>IFERROR(IF('Input| Projects'!D316="","",'Input| Projects'!D316),"")</f>
        <v>SUPP_44.01.03</v>
      </c>
      <c r="E316" s="104"/>
      <c r="F316" s="190">
        <f>IFERROR('Input| Projects'!I316*'Input| Escalations'!$K$19,"")</f>
        <v>4426.5554099999999</v>
      </c>
      <c r="G316" s="190">
        <f>IFERROR('Input| Projects'!J316*'Input| Escalations'!$K$19,"")</f>
        <v>0</v>
      </c>
      <c r="H316" s="190">
        <f>IFERROR('Input| Projects'!K316*'Input| Escalations'!$K$19,"")</f>
        <v>0</v>
      </c>
      <c r="I316" s="190">
        <f>IFERROR('Input| Projects'!L316*'Input| Escalations'!$K$19,"")</f>
        <v>0</v>
      </c>
      <c r="J316" s="190">
        <f>IFERROR('Input| Projects'!M316*'Input| Escalations'!$K$19,"")</f>
        <v>0</v>
      </c>
      <c r="K316" s="190">
        <f>IFERROR('Input| Projects'!N316*'Input| Escalations'!$K$19,"")</f>
        <v>0</v>
      </c>
      <c r="L316" s="190">
        <f>IFERROR('Input| Projects'!O316*'Input| Escalations'!$K$19,"")</f>
        <v>0</v>
      </c>
      <c r="M316" s="150" t="str">
        <f>IF(ABS(SUM(F316:L316)-(SUM('Input| Projects'!I316:O316)*'Input| Escalations'!$K$19))&lt;0.0000001,"",1)</f>
        <v/>
      </c>
      <c r="N316" s="192">
        <f>'Input| Projects'!$Y316*INDEX('Input| Escalations'!$H$33:$N$33,MATCH('Calc| Project Costs'!N$9,'Input| Escalations'!$H$23:$N$23,0))+'Input| Projects'!$Z316*INDEX('Input| Escalations'!$H$34:$N$34,MATCH('Calc| Project Costs'!N$9,'Input| Escalations'!$H$23:$N$23,0))+'Input| Projects'!$AA316*INDEX('Input| Escalations'!$H$35:$N$35,MATCH('Calc| Project Costs'!N$9,'Input| Escalations'!$H$23:$N$23,0))+1</f>
        <v>1</v>
      </c>
      <c r="O316" s="192">
        <f>'Input| Projects'!$Y316*INDEX('Input| Escalations'!$H$33:$N$33,MATCH('Calc| Project Costs'!O$9,'Input| Escalations'!$H$23:$N$23,0))+'Input| Projects'!$Z316*INDEX('Input| Escalations'!$H$34:$N$34,MATCH('Calc| Project Costs'!O$9,'Input| Escalations'!$H$23:$N$23,0))+'Input| Projects'!$AA316*INDEX('Input| Escalations'!$H$35:$N$35,MATCH('Calc| Project Costs'!O$9,'Input| Escalations'!$H$23:$N$23,0))+1</f>
        <v>1</v>
      </c>
      <c r="P316" s="192">
        <f>'Input| Projects'!$Y316*INDEX('Input| Escalations'!$H$33:$N$33,MATCH('Calc| Project Costs'!P$9,'Input| Escalations'!$H$23:$N$23,0))+'Input| Projects'!$Z316*INDEX('Input| Escalations'!$H$34:$N$34,MATCH('Calc| Project Costs'!P$9,'Input| Escalations'!$H$23:$N$23,0))+'Input| Projects'!$AA316*INDEX('Input| Escalations'!$H$35:$N$35,MATCH('Calc| Project Costs'!P$9,'Input| Escalations'!$H$23:$N$23,0))+1</f>
        <v>1</v>
      </c>
      <c r="Q316" s="192">
        <f>'Input| Projects'!$Y316*INDEX('Input| Escalations'!$H$33:$N$33,MATCH('Calc| Project Costs'!Q$9,'Input| Escalations'!$H$23:$N$23,0))+'Input| Projects'!$Z316*INDEX('Input| Escalations'!$H$34:$N$34,MATCH('Calc| Project Costs'!Q$9,'Input| Escalations'!$H$23:$N$23,0))+'Input| Projects'!$AA316*INDEX('Input| Escalations'!$H$35:$N$35,MATCH('Calc| Project Costs'!Q$9,'Input| Escalations'!$H$23:$N$23,0))+1</f>
        <v>1</v>
      </c>
      <c r="R316" s="192">
        <f>'Input| Projects'!$Y316*INDEX('Input| Escalations'!$H$33:$N$33,MATCH('Calc| Project Costs'!R$9,'Input| Escalations'!$H$23:$N$23,0))+'Input| Projects'!$Z316*INDEX('Input| Escalations'!$H$34:$N$34,MATCH('Calc| Project Costs'!R$9,'Input| Escalations'!$H$23:$N$23,0))+'Input| Projects'!$AA316*INDEX('Input| Escalations'!$H$35:$N$35,MATCH('Calc| Project Costs'!R$9,'Input| Escalations'!$H$23:$N$23,0))+1</f>
        <v>1</v>
      </c>
      <c r="S316" s="192">
        <f>'Input| Projects'!$Y316*INDEX('Input| Escalations'!$H$33:$N$33,MATCH('Calc| Project Costs'!S$9,'Input| Escalations'!$H$23:$N$23,0))+'Input| Projects'!$Z316*INDEX('Input| Escalations'!$H$34:$N$34,MATCH('Calc| Project Costs'!S$9,'Input| Escalations'!$H$23:$N$23,0))+'Input| Projects'!$AA316*INDEX('Input| Escalations'!$H$35:$N$35,MATCH('Calc| Project Costs'!S$9,'Input| Escalations'!$H$23:$N$23,0))+1</f>
        <v>1</v>
      </c>
      <c r="T316" s="192">
        <f>'Input| Projects'!$Y316*INDEX('Input| Escalations'!$H$33:$N$33,MATCH('Calc| Project Costs'!T$9,'Input| Escalations'!$H$23:$N$23,0))+'Input| Projects'!$Z316*INDEX('Input| Escalations'!$H$34:$N$34,MATCH('Calc| Project Costs'!T$9,'Input| Escalations'!$H$23:$N$23,0))+'Input| Projects'!$AA316*INDEX('Input| Escalations'!$H$35:$N$35,MATCH('Calc| Project Costs'!T$9,'Input| Escalations'!$H$23:$N$23,0))+1</f>
        <v>1</v>
      </c>
      <c r="U316" s="106"/>
      <c r="V316" s="186">
        <f t="shared" si="155"/>
        <v>4426.5554099999999</v>
      </c>
      <c r="W316" s="186">
        <f t="shared" si="156"/>
        <v>0</v>
      </c>
      <c r="X316" s="186">
        <f t="shared" si="157"/>
        <v>0</v>
      </c>
      <c r="Y316" s="186">
        <f t="shared" si="133"/>
        <v>0</v>
      </c>
      <c r="Z316" s="186">
        <f t="shared" si="134"/>
        <v>0</v>
      </c>
      <c r="AA316" s="186">
        <f t="shared" si="135"/>
        <v>0</v>
      </c>
      <c r="AB316" s="186">
        <f t="shared" si="136"/>
        <v>0</v>
      </c>
      <c r="AC316" s="106"/>
      <c r="AD316" s="186">
        <f>'Input| Projects'!Q316*N316*'Input| Escalations'!$K$19</f>
        <v>0</v>
      </c>
      <c r="AE316" s="186">
        <f>'Input| Projects'!R316*O316*'Input| Escalations'!$K$19</f>
        <v>0</v>
      </c>
      <c r="AF316" s="186">
        <f>'Input| Projects'!S316*P316*'Input| Escalations'!$K$19</f>
        <v>0</v>
      </c>
      <c r="AG316" s="186">
        <f>'Input| Projects'!T316*Q316*'Input| Escalations'!$K$19</f>
        <v>0</v>
      </c>
      <c r="AH316" s="186">
        <f>'Input| Projects'!U316*R316*'Input| Escalations'!$K$19</f>
        <v>0</v>
      </c>
      <c r="AI316" s="186">
        <f>'Input| Projects'!V316*S316*'Input| Escalations'!$K$19</f>
        <v>0</v>
      </c>
      <c r="AJ316" s="186">
        <f>'Input| Projects'!W316*T316*'Input| Escalations'!$K$19</f>
        <v>0</v>
      </c>
      <c r="AK316" s="106"/>
      <c r="AL316" s="186">
        <f>IFERROR(IF('Input| Overheads'!$C$42="Direct costs",SUMPRODUCT(--('Input| Projects'!$AC316="Yes"),'Calc| Overheads Allocation'!C$8,'Calc| Project Costs'!V316),IF('Input| Overheads'!$C$42="Internal labour",SUMPRODUCT(--('Input| Projects'!$AC316="Yes"),'Calc| Overheads Allocation'!C$8,'Calc| Project Costs'!V316,'Input| Projects'!$Y316),IF('Input| Overheads'!$C$42="DNSP defined",SUMPRODUCT(--('Input| Projects'!$AC316="Yes"),'Calc| Overheads Allocation'!C$61,'Input| Projects'!$AF316),""))),"")</f>
        <v>1898.3568299999997</v>
      </c>
      <c r="AM316" s="186">
        <f>IFERROR(IF('Input| Overheads'!$C$42="Direct costs",SUMPRODUCT(--('Input| Projects'!$AC316="Yes"),'Calc| Overheads Allocation'!D$8,'Calc| Project Costs'!W316),IF('Input| Overheads'!$C$42="Internal labour",SUMPRODUCT(--('Input| Projects'!$AC316="Yes"),'Calc| Overheads Allocation'!D$8,'Calc| Project Costs'!W316,'Input| Projects'!$Y316),IF('Input| Overheads'!$C$42="DNSP defined",SUMPRODUCT(--('Input| Projects'!$AC316="Yes"),'Calc| Overheads Allocation'!D$61,'Input| Projects'!$AF316),""))),"")</f>
        <v>0</v>
      </c>
      <c r="AN316" s="186">
        <f>IFERROR(IF('Input| Overheads'!$C$42="Direct costs",SUMPRODUCT(--('Input| Projects'!$AC316="Yes"),'Calc| Overheads Allocation'!E$8,'Calc| Project Costs'!X316),IF('Input| Overheads'!$C$42="Internal labour",SUMPRODUCT(--('Input| Projects'!$AC316="Yes"),'Calc| Overheads Allocation'!E$8,'Calc| Project Costs'!X316,'Input| Projects'!$Y316),IF('Input| Overheads'!$C$42="DNSP defined",SUMPRODUCT(--('Input| Projects'!$AC316="Yes"),'Calc| Overheads Allocation'!E$61,'Input| Projects'!$AF316),""))),"")</f>
        <v>0</v>
      </c>
      <c r="AO316" s="186">
        <f>IFERROR(IF('Input| Overheads'!$C$42="Direct costs",SUMPRODUCT(--('Input| Projects'!$AC316="Yes"),'Calc| Overheads Allocation'!F$8,'Calc| Project Costs'!Y316),IF('Input| Overheads'!$C$42="Internal labour",SUMPRODUCT(--('Input| Projects'!$AC316="Yes"),'Calc| Overheads Allocation'!F$8,'Calc| Project Costs'!Y316,'Input| Projects'!$Y316),IF('Input| Overheads'!$C$42="DNSP defined",SUMPRODUCT(--('Input| Projects'!$AC316="Yes"),'Calc| Overheads Allocation'!F$61,'Input| Projects'!$AF316),""))),"")</f>
        <v>0</v>
      </c>
      <c r="AP316" s="186">
        <f>IFERROR(IF('Input| Overheads'!$C$42="Direct costs",SUMPRODUCT(--('Input| Projects'!$AC316="Yes"),'Calc| Overheads Allocation'!G$8,'Calc| Project Costs'!Z316),IF('Input| Overheads'!$C$42="Internal labour",SUMPRODUCT(--('Input| Projects'!$AC316="Yes"),'Calc| Overheads Allocation'!G$8,'Calc| Project Costs'!Z316,'Input| Projects'!$Y316),IF('Input| Overheads'!$C$42="DNSP defined",SUMPRODUCT(--('Input| Projects'!$AC316="Yes"),'Calc| Overheads Allocation'!G$61,'Input| Projects'!$AF316),""))),"")</f>
        <v>0</v>
      </c>
      <c r="AQ316" s="186">
        <f>IFERROR(IF('Input| Overheads'!$C$42="Direct costs",SUMPRODUCT(--('Input| Projects'!$AC316="Yes"),'Calc| Overheads Allocation'!H$8,'Calc| Project Costs'!AA316),IF('Input| Overheads'!$C$42="Internal labour",SUMPRODUCT(--('Input| Projects'!$AC316="Yes"),'Calc| Overheads Allocation'!H$8,'Calc| Project Costs'!AA316,'Input| Projects'!$Y316),IF('Input| Overheads'!$C$42="DNSP defined",SUMPRODUCT(--('Input| Projects'!$AC316="Yes"),'Calc| Overheads Allocation'!H$61,'Input| Projects'!$AF316),""))),"")</f>
        <v>0</v>
      </c>
      <c r="AR316" s="186">
        <f>IFERROR(IF('Input| Overheads'!$C$42="Direct costs",SUMPRODUCT(--('Input| Projects'!$AC316="Yes"),'Calc| Overheads Allocation'!I$8,'Calc| Project Costs'!AB316),IF('Input| Overheads'!$C$42="Internal labour",SUMPRODUCT(--('Input| Projects'!$AC316="Yes"),'Calc| Overheads Allocation'!I$8,'Calc| Project Costs'!AB316,'Input| Projects'!$Y316),IF('Input| Overheads'!$C$42="DNSP defined",SUMPRODUCT(--('Input| Projects'!$AC316="Yes"),'Calc| Overheads Allocation'!I$61,'Input| Projects'!$AF316),""))),"")</f>
        <v>0</v>
      </c>
      <c r="AS316" s="106"/>
      <c r="AT316" s="186">
        <f>IFERROR(IF('Input| Overheads'!$C$42="Direct costs",SUMPRODUCT(--('Input| Projects'!$AD316="Yes"),'Calc| Overheads Allocation'!C$9,'Calc| Project Costs'!V316),IF('Input| Overheads'!$C$42="Internal labour",SUMPRODUCT(--('Input| Projects'!$AD316="Yes"),'Calc| Overheads Allocation'!C$9,'Calc| Project Costs'!V316,'Input| Projects'!$Y316),IF('Input| Overheads'!$C$42="DNSP defined",SUMPRODUCT(--('Input| Projects'!$AD316="Yes"),'Calc| Overheads Allocation'!C$62,'Input| Projects'!$AG316),""))),"")</f>
        <v>0</v>
      </c>
      <c r="AU316" s="186">
        <f>IFERROR(IF('Input| Overheads'!$C$42="Direct costs",SUMPRODUCT(--('Input| Projects'!$AD316="Yes"),'Calc| Overheads Allocation'!D$9,'Calc| Project Costs'!W316),IF('Input| Overheads'!$C$42="Internal labour",SUMPRODUCT(--('Input| Projects'!$AD316="Yes"),'Calc| Overheads Allocation'!D$9,'Calc| Project Costs'!W316,'Input| Projects'!$Y316),IF('Input| Overheads'!$C$42="DNSP defined",SUMPRODUCT(--('Input| Projects'!$AD316="Yes"),'Calc| Overheads Allocation'!D$62,'Input| Projects'!$AG316),""))),"")</f>
        <v>0</v>
      </c>
      <c r="AV316" s="186">
        <f>IFERROR(IF('Input| Overheads'!$C$42="Direct costs",SUMPRODUCT(--('Input| Projects'!$AD316="Yes"),'Calc| Overheads Allocation'!E$9,'Calc| Project Costs'!X316),IF('Input| Overheads'!$C$42="Internal labour",SUMPRODUCT(--('Input| Projects'!$AD316="Yes"),'Calc| Overheads Allocation'!E$9,'Calc| Project Costs'!X316,'Input| Projects'!$Y316),IF('Input| Overheads'!$C$42="DNSP defined",SUMPRODUCT(--('Input| Projects'!$AD316="Yes"),'Calc| Overheads Allocation'!E$62,'Input| Projects'!$AG316),""))),"")</f>
        <v>0</v>
      </c>
      <c r="AW316" s="186">
        <f>IFERROR(IF('Input| Overheads'!$C$42="Direct costs",SUMPRODUCT(--('Input| Projects'!$AD316="Yes"),'Calc| Overheads Allocation'!F$9,'Calc| Project Costs'!Y316),IF('Input| Overheads'!$C$42="Internal labour",SUMPRODUCT(--('Input| Projects'!$AD316="Yes"),'Calc| Overheads Allocation'!F$9,'Calc| Project Costs'!Y316,'Input| Projects'!$Y316),IF('Input| Overheads'!$C$42="DNSP defined",SUMPRODUCT(--('Input| Projects'!$AD316="Yes"),'Calc| Overheads Allocation'!F$62,'Input| Projects'!$AG316),""))),"")</f>
        <v>0</v>
      </c>
      <c r="AX316" s="186">
        <f>IFERROR(IF('Input| Overheads'!$C$42="Direct costs",SUMPRODUCT(--('Input| Projects'!$AD316="Yes"),'Calc| Overheads Allocation'!G$9,'Calc| Project Costs'!Z316),IF('Input| Overheads'!$C$42="Internal labour",SUMPRODUCT(--('Input| Projects'!$AD316="Yes"),'Calc| Overheads Allocation'!G$9,'Calc| Project Costs'!Z316,'Input| Projects'!$Y316),IF('Input| Overheads'!$C$42="DNSP defined",SUMPRODUCT(--('Input| Projects'!$AD316="Yes"),'Calc| Overheads Allocation'!G$62,'Input| Projects'!$AG316),""))),"")</f>
        <v>0</v>
      </c>
      <c r="AY316" s="186">
        <f>IFERROR(IF('Input| Overheads'!$C$42="Direct costs",SUMPRODUCT(--('Input| Projects'!$AD316="Yes"),'Calc| Overheads Allocation'!H$9,'Calc| Project Costs'!AA316),IF('Input| Overheads'!$C$42="Internal labour",SUMPRODUCT(--('Input| Projects'!$AD316="Yes"),'Calc| Overheads Allocation'!H$9,'Calc| Project Costs'!AA316,'Input| Projects'!$Y316),IF('Input| Overheads'!$C$42="DNSP defined",SUMPRODUCT(--('Input| Projects'!$AD316="Yes"),'Calc| Overheads Allocation'!H$62,'Input| Projects'!$AG316),""))),"")</f>
        <v>0</v>
      </c>
      <c r="AZ316" s="186">
        <f>IFERROR(IF('Input| Overheads'!$C$42="Direct costs",SUMPRODUCT(--('Input| Projects'!$AD316="Yes"),'Calc| Overheads Allocation'!I$9,'Calc| Project Costs'!AB316),IF('Input| Overheads'!$C$42="Internal labour",SUMPRODUCT(--('Input| Projects'!$AD316="Yes"),'Calc| Overheads Allocation'!I$9,'Calc| Project Costs'!AB316,'Input| Projects'!$Y316),IF('Input| Overheads'!$C$42="DNSP defined",SUMPRODUCT(--('Input| Projects'!$AD316="Yes"),'Calc| Overheads Allocation'!I$62,'Input| Projects'!$AG316),""))),"")</f>
        <v>0</v>
      </c>
      <c r="BA316" s="106"/>
      <c r="BB316" s="186">
        <f t="shared" si="158"/>
        <v>1898.3568299999997</v>
      </c>
      <c r="BC316" s="186">
        <f t="shared" si="159"/>
        <v>0</v>
      </c>
      <c r="BD316" s="186">
        <f t="shared" si="160"/>
        <v>0</v>
      </c>
      <c r="BE316" s="186">
        <f t="shared" si="137"/>
        <v>0</v>
      </c>
      <c r="BF316" s="186">
        <f t="shared" si="138"/>
        <v>0</v>
      </c>
      <c r="BG316" s="186">
        <f t="shared" si="139"/>
        <v>0</v>
      </c>
      <c r="BH316" s="186">
        <f t="shared" si="140"/>
        <v>0</v>
      </c>
      <c r="BI316" s="97"/>
      <c r="BJ316" s="186">
        <f t="shared" si="141"/>
        <v>0</v>
      </c>
      <c r="BK316" s="186" t="str">
        <f t="shared" si="142"/>
        <v/>
      </c>
      <c r="BL316" s="186" t="str">
        <f t="shared" si="143"/>
        <v/>
      </c>
      <c r="BM316" s="186" t="str">
        <f t="shared" si="144"/>
        <v/>
      </c>
      <c r="BN316" s="186" t="str">
        <f t="shared" si="145"/>
        <v/>
      </c>
      <c r="BO316" s="186" t="str">
        <f t="shared" si="146"/>
        <v/>
      </c>
      <c r="BP316" s="186" t="str">
        <f t="shared" si="147"/>
        <v/>
      </c>
      <c r="BQ316" s="97"/>
      <c r="BR316" s="186">
        <f t="shared" si="148"/>
        <v>6324.9122399999997</v>
      </c>
      <c r="BS316" s="186">
        <f t="shared" si="149"/>
        <v>0</v>
      </c>
      <c r="BT316" s="222">
        <f t="shared" si="150"/>
        <v>0</v>
      </c>
      <c r="BU316" s="222">
        <f t="shared" si="151"/>
        <v>0</v>
      </c>
      <c r="BV316" s="222">
        <f t="shared" si="152"/>
        <v>0</v>
      </c>
      <c r="BW316" s="222">
        <f t="shared" si="153"/>
        <v>0</v>
      </c>
      <c r="BX316" s="222">
        <f t="shared" si="154"/>
        <v>0</v>
      </c>
      <c r="BY316" s="106"/>
      <c r="BZ316" s="197">
        <f>IF(SUMIF('Input| Projects'!$AS$8:$CP$8,"Dx",'Input| Projects'!$AS316:$CP316)=0,"",SUMIF('Input| Projects'!$AS$8:$CP$8,"Dx",'Input| Projects'!$AS316:$CP316))</f>
        <v>0.93057112836715028</v>
      </c>
      <c r="CA316" s="197">
        <f>IF(SUMIF('Input| Projects'!$AS$8:$CP$8,"Tx",'Input| Projects'!$AS316:$CP316)=0,"",SUMIF('Input| Projects'!$AS$8:$CP$8,"Tx",'Input| Projects'!$AS316:$CP316))</f>
        <v>6.942887163284972E-2</v>
      </c>
      <c r="CB316" s="150" t="str">
        <f t="shared" si="161"/>
        <v/>
      </c>
    </row>
    <row r="317" spans="2:80" x14ac:dyDescent="0.2">
      <c r="B317" s="201">
        <f>IFERROR('Input| Projects'!B317,"")</f>
        <v>308</v>
      </c>
      <c r="C317" s="42" t="str">
        <f>IFERROR(IF('Input| Projects'!C317="","",'Input| Projects'!C317),"")</f>
        <v>Network Planning</v>
      </c>
      <c r="D317" s="42" t="str">
        <f>IFERROR(IF('Input| Projects'!D317="","",'Input| Projects'!D317),"")</f>
        <v>SUPP_44.01.03</v>
      </c>
      <c r="E317" s="104"/>
      <c r="F317" s="190">
        <f>IFERROR('Input| Projects'!I317*'Input| Escalations'!$K$19,"")</f>
        <v>1612.7575199999999</v>
      </c>
      <c r="G317" s="190">
        <f>IFERROR('Input| Projects'!J317*'Input| Escalations'!$K$19,"")</f>
        <v>0</v>
      </c>
      <c r="H317" s="190">
        <f>IFERROR('Input| Projects'!K317*'Input| Escalations'!$K$19,"")</f>
        <v>0</v>
      </c>
      <c r="I317" s="190">
        <f>IFERROR('Input| Projects'!L317*'Input| Escalations'!$K$19,"")</f>
        <v>0</v>
      </c>
      <c r="J317" s="190">
        <f>IFERROR('Input| Projects'!M317*'Input| Escalations'!$K$19,"")</f>
        <v>0</v>
      </c>
      <c r="K317" s="190">
        <f>IFERROR('Input| Projects'!N317*'Input| Escalations'!$K$19,"")</f>
        <v>0</v>
      </c>
      <c r="L317" s="190">
        <f>IFERROR('Input| Projects'!O317*'Input| Escalations'!$K$19,"")</f>
        <v>0</v>
      </c>
      <c r="M317" s="150" t="str">
        <f>IF(ABS(SUM(F317:L317)-(SUM('Input| Projects'!I317:O317)*'Input| Escalations'!$K$19))&lt;0.0000001,"",1)</f>
        <v/>
      </c>
      <c r="N317" s="192">
        <f>'Input| Projects'!$Y317*INDEX('Input| Escalations'!$H$33:$N$33,MATCH('Calc| Project Costs'!N$9,'Input| Escalations'!$H$23:$N$23,0))+'Input| Projects'!$Z317*INDEX('Input| Escalations'!$H$34:$N$34,MATCH('Calc| Project Costs'!N$9,'Input| Escalations'!$H$23:$N$23,0))+'Input| Projects'!$AA317*INDEX('Input| Escalations'!$H$35:$N$35,MATCH('Calc| Project Costs'!N$9,'Input| Escalations'!$H$23:$N$23,0))+1</f>
        <v>1</v>
      </c>
      <c r="O317" s="192">
        <f>'Input| Projects'!$Y317*INDEX('Input| Escalations'!$H$33:$N$33,MATCH('Calc| Project Costs'!O$9,'Input| Escalations'!$H$23:$N$23,0))+'Input| Projects'!$Z317*INDEX('Input| Escalations'!$H$34:$N$34,MATCH('Calc| Project Costs'!O$9,'Input| Escalations'!$H$23:$N$23,0))+'Input| Projects'!$AA317*INDEX('Input| Escalations'!$H$35:$N$35,MATCH('Calc| Project Costs'!O$9,'Input| Escalations'!$H$23:$N$23,0))+1</f>
        <v>1</v>
      </c>
      <c r="P317" s="192">
        <f>'Input| Projects'!$Y317*INDEX('Input| Escalations'!$H$33:$N$33,MATCH('Calc| Project Costs'!P$9,'Input| Escalations'!$H$23:$N$23,0))+'Input| Projects'!$Z317*INDEX('Input| Escalations'!$H$34:$N$34,MATCH('Calc| Project Costs'!P$9,'Input| Escalations'!$H$23:$N$23,0))+'Input| Projects'!$AA317*INDEX('Input| Escalations'!$H$35:$N$35,MATCH('Calc| Project Costs'!P$9,'Input| Escalations'!$H$23:$N$23,0))+1</f>
        <v>1</v>
      </c>
      <c r="Q317" s="192">
        <f>'Input| Projects'!$Y317*INDEX('Input| Escalations'!$H$33:$N$33,MATCH('Calc| Project Costs'!Q$9,'Input| Escalations'!$H$23:$N$23,0))+'Input| Projects'!$Z317*INDEX('Input| Escalations'!$H$34:$N$34,MATCH('Calc| Project Costs'!Q$9,'Input| Escalations'!$H$23:$N$23,0))+'Input| Projects'!$AA317*INDEX('Input| Escalations'!$H$35:$N$35,MATCH('Calc| Project Costs'!Q$9,'Input| Escalations'!$H$23:$N$23,0))+1</f>
        <v>1</v>
      </c>
      <c r="R317" s="192">
        <f>'Input| Projects'!$Y317*INDEX('Input| Escalations'!$H$33:$N$33,MATCH('Calc| Project Costs'!R$9,'Input| Escalations'!$H$23:$N$23,0))+'Input| Projects'!$Z317*INDEX('Input| Escalations'!$H$34:$N$34,MATCH('Calc| Project Costs'!R$9,'Input| Escalations'!$H$23:$N$23,0))+'Input| Projects'!$AA317*INDEX('Input| Escalations'!$H$35:$N$35,MATCH('Calc| Project Costs'!R$9,'Input| Escalations'!$H$23:$N$23,0))+1</f>
        <v>1</v>
      </c>
      <c r="S317" s="192">
        <f>'Input| Projects'!$Y317*INDEX('Input| Escalations'!$H$33:$N$33,MATCH('Calc| Project Costs'!S$9,'Input| Escalations'!$H$23:$N$23,0))+'Input| Projects'!$Z317*INDEX('Input| Escalations'!$H$34:$N$34,MATCH('Calc| Project Costs'!S$9,'Input| Escalations'!$H$23:$N$23,0))+'Input| Projects'!$AA317*INDEX('Input| Escalations'!$H$35:$N$35,MATCH('Calc| Project Costs'!S$9,'Input| Escalations'!$H$23:$N$23,0))+1</f>
        <v>1</v>
      </c>
      <c r="T317" s="192">
        <f>'Input| Projects'!$Y317*INDEX('Input| Escalations'!$H$33:$N$33,MATCH('Calc| Project Costs'!T$9,'Input| Escalations'!$H$23:$N$23,0))+'Input| Projects'!$Z317*INDEX('Input| Escalations'!$H$34:$N$34,MATCH('Calc| Project Costs'!T$9,'Input| Escalations'!$H$23:$N$23,0))+'Input| Projects'!$AA317*INDEX('Input| Escalations'!$H$35:$N$35,MATCH('Calc| Project Costs'!T$9,'Input| Escalations'!$H$23:$N$23,0))+1</f>
        <v>1</v>
      </c>
      <c r="U317" s="106"/>
      <c r="V317" s="186">
        <f t="shared" si="155"/>
        <v>1612.7575199999999</v>
      </c>
      <c r="W317" s="186">
        <f t="shared" si="156"/>
        <v>0</v>
      </c>
      <c r="X317" s="186">
        <f t="shared" si="157"/>
        <v>0</v>
      </c>
      <c r="Y317" s="186">
        <f t="shared" si="133"/>
        <v>0</v>
      </c>
      <c r="Z317" s="186">
        <f t="shared" si="134"/>
        <v>0</v>
      </c>
      <c r="AA317" s="186">
        <f t="shared" si="135"/>
        <v>0</v>
      </c>
      <c r="AB317" s="186">
        <f t="shared" si="136"/>
        <v>0</v>
      </c>
      <c r="AC317" s="106"/>
      <c r="AD317" s="186">
        <f>'Input| Projects'!Q317*N317*'Input| Escalations'!$K$19</f>
        <v>0</v>
      </c>
      <c r="AE317" s="186">
        <f>'Input| Projects'!R317*O317*'Input| Escalations'!$K$19</f>
        <v>0</v>
      </c>
      <c r="AF317" s="186">
        <f>'Input| Projects'!S317*P317*'Input| Escalations'!$K$19</f>
        <v>0</v>
      </c>
      <c r="AG317" s="186">
        <f>'Input| Projects'!T317*Q317*'Input| Escalations'!$K$19</f>
        <v>0</v>
      </c>
      <c r="AH317" s="186">
        <f>'Input| Projects'!U317*R317*'Input| Escalations'!$K$19</f>
        <v>0</v>
      </c>
      <c r="AI317" s="186">
        <f>'Input| Projects'!V317*S317*'Input| Escalations'!$K$19</f>
        <v>0</v>
      </c>
      <c r="AJ317" s="186">
        <f>'Input| Projects'!W317*T317*'Input| Escalations'!$K$19</f>
        <v>0</v>
      </c>
      <c r="AK317" s="106"/>
      <c r="AL317" s="186">
        <f>IFERROR(IF('Input| Overheads'!$C$42="Direct costs",SUMPRODUCT(--('Input| Projects'!$AC317="Yes"),'Calc| Overheads Allocation'!C$8,'Calc| Project Costs'!V317),IF('Input| Overheads'!$C$42="Internal labour",SUMPRODUCT(--('Input| Projects'!$AC317="Yes"),'Calc| Overheads Allocation'!C$8,'Calc| Project Costs'!V317,'Input| Projects'!$Y317),IF('Input| Overheads'!$C$42="DNSP defined",SUMPRODUCT(--('Input| Projects'!$AC317="Yes"),'Calc| Overheads Allocation'!C$61,'Input| Projects'!$AF317),""))),"")</f>
        <v>663.82977000000017</v>
      </c>
      <c r="AM317" s="186">
        <f>IFERROR(IF('Input| Overheads'!$C$42="Direct costs",SUMPRODUCT(--('Input| Projects'!$AC317="Yes"),'Calc| Overheads Allocation'!D$8,'Calc| Project Costs'!W317),IF('Input| Overheads'!$C$42="Internal labour",SUMPRODUCT(--('Input| Projects'!$AC317="Yes"),'Calc| Overheads Allocation'!D$8,'Calc| Project Costs'!W317,'Input| Projects'!$Y317),IF('Input| Overheads'!$C$42="DNSP defined",SUMPRODUCT(--('Input| Projects'!$AC317="Yes"),'Calc| Overheads Allocation'!D$61,'Input| Projects'!$AF317),""))),"")</f>
        <v>0</v>
      </c>
      <c r="AN317" s="186">
        <f>IFERROR(IF('Input| Overheads'!$C$42="Direct costs",SUMPRODUCT(--('Input| Projects'!$AC317="Yes"),'Calc| Overheads Allocation'!E$8,'Calc| Project Costs'!X317),IF('Input| Overheads'!$C$42="Internal labour",SUMPRODUCT(--('Input| Projects'!$AC317="Yes"),'Calc| Overheads Allocation'!E$8,'Calc| Project Costs'!X317,'Input| Projects'!$Y317),IF('Input| Overheads'!$C$42="DNSP defined",SUMPRODUCT(--('Input| Projects'!$AC317="Yes"),'Calc| Overheads Allocation'!E$61,'Input| Projects'!$AF317),""))),"")</f>
        <v>0</v>
      </c>
      <c r="AO317" s="186">
        <f>IFERROR(IF('Input| Overheads'!$C$42="Direct costs",SUMPRODUCT(--('Input| Projects'!$AC317="Yes"),'Calc| Overheads Allocation'!F$8,'Calc| Project Costs'!Y317),IF('Input| Overheads'!$C$42="Internal labour",SUMPRODUCT(--('Input| Projects'!$AC317="Yes"),'Calc| Overheads Allocation'!F$8,'Calc| Project Costs'!Y317,'Input| Projects'!$Y317),IF('Input| Overheads'!$C$42="DNSP defined",SUMPRODUCT(--('Input| Projects'!$AC317="Yes"),'Calc| Overheads Allocation'!F$61,'Input| Projects'!$AF317),""))),"")</f>
        <v>0</v>
      </c>
      <c r="AP317" s="186">
        <f>IFERROR(IF('Input| Overheads'!$C$42="Direct costs",SUMPRODUCT(--('Input| Projects'!$AC317="Yes"),'Calc| Overheads Allocation'!G$8,'Calc| Project Costs'!Z317),IF('Input| Overheads'!$C$42="Internal labour",SUMPRODUCT(--('Input| Projects'!$AC317="Yes"),'Calc| Overheads Allocation'!G$8,'Calc| Project Costs'!Z317,'Input| Projects'!$Y317),IF('Input| Overheads'!$C$42="DNSP defined",SUMPRODUCT(--('Input| Projects'!$AC317="Yes"),'Calc| Overheads Allocation'!G$61,'Input| Projects'!$AF317),""))),"")</f>
        <v>0</v>
      </c>
      <c r="AQ317" s="186">
        <f>IFERROR(IF('Input| Overheads'!$C$42="Direct costs",SUMPRODUCT(--('Input| Projects'!$AC317="Yes"),'Calc| Overheads Allocation'!H$8,'Calc| Project Costs'!AA317),IF('Input| Overheads'!$C$42="Internal labour",SUMPRODUCT(--('Input| Projects'!$AC317="Yes"),'Calc| Overheads Allocation'!H$8,'Calc| Project Costs'!AA317,'Input| Projects'!$Y317),IF('Input| Overheads'!$C$42="DNSP defined",SUMPRODUCT(--('Input| Projects'!$AC317="Yes"),'Calc| Overheads Allocation'!H$61,'Input| Projects'!$AF317),""))),"")</f>
        <v>0</v>
      </c>
      <c r="AR317" s="186">
        <f>IFERROR(IF('Input| Overheads'!$C$42="Direct costs",SUMPRODUCT(--('Input| Projects'!$AC317="Yes"),'Calc| Overheads Allocation'!I$8,'Calc| Project Costs'!AB317),IF('Input| Overheads'!$C$42="Internal labour",SUMPRODUCT(--('Input| Projects'!$AC317="Yes"),'Calc| Overheads Allocation'!I$8,'Calc| Project Costs'!AB317,'Input| Projects'!$Y317),IF('Input| Overheads'!$C$42="DNSP defined",SUMPRODUCT(--('Input| Projects'!$AC317="Yes"),'Calc| Overheads Allocation'!I$61,'Input| Projects'!$AF317),""))),"")</f>
        <v>0</v>
      </c>
      <c r="AS317" s="106"/>
      <c r="AT317" s="186">
        <f>IFERROR(IF('Input| Overheads'!$C$42="Direct costs",SUMPRODUCT(--('Input| Projects'!$AD317="Yes"),'Calc| Overheads Allocation'!C$9,'Calc| Project Costs'!V317),IF('Input| Overheads'!$C$42="Internal labour",SUMPRODUCT(--('Input| Projects'!$AD317="Yes"),'Calc| Overheads Allocation'!C$9,'Calc| Project Costs'!V317,'Input| Projects'!$Y317),IF('Input| Overheads'!$C$42="DNSP defined",SUMPRODUCT(--('Input| Projects'!$AD317="Yes"),'Calc| Overheads Allocation'!C$62,'Input| Projects'!$AG317),""))),"")</f>
        <v>0</v>
      </c>
      <c r="AU317" s="186">
        <f>IFERROR(IF('Input| Overheads'!$C$42="Direct costs",SUMPRODUCT(--('Input| Projects'!$AD317="Yes"),'Calc| Overheads Allocation'!D$9,'Calc| Project Costs'!W317),IF('Input| Overheads'!$C$42="Internal labour",SUMPRODUCT(--('Input| Projects'!$AD317="Yes"),'Calc| Overheads Allocation'!D$9,'Calc| Project Costs'!W317,'Input| Projects'!$Y317),IF('Input| Overheads'!$C$42="DNSP defined",SUMPRODUCT(--('Input| Projects'!$AD317="Yes"),'Calc| Overheads Allocation'!D$62,'Input| Projects'!$AG317),""))),"")</f>
        <v>0</v>
      </c>
      <c r="AV317" s="186">
        <f>IFERROR(IF('Input| Overheads'!$C$42="Direct costs",SUMPRODUCT(--('Input| Projects'!$AD317="Yes"),'Calc| Overheads Allocation'!E$9,'Calc| Project Costs'!X317),IF('Input| Overheads'!$C$42="Internal labour",SUMPRODUCT(--('Input| Projects'!$AD317="Yes"),'Calc| Overheads Allocation'!E$9,'Calc| Project Costs'!X317,'Input| Projects'!$Y317),IF('Input| Overheads'!$C$42="DNSP defined",SUMPRODUCT(--('Input| Projects'!$AD317="Yes"),'Calc| Overheads Allocation'!E$62,'Input| Projects'!$AG317),""))),"")</f>
        <v>0</v>
      </c>
      <c r="AW317" s="186">
        <f>IFERROR(IF('Input| Overheads'!$C$42="Direct costs",SUMPRODUCT(--('Input| Projects'!$AD317="Yes"),'Calc| Overheads Allocation'!F$9,'Calc| Project Costs'!Y317),IF('Input| Overheads'!$C$42="Internal labour",SUMPRODUCT(--('Input| Projects'!$AD317="Yes"),'Calc| Overheads Allocation'!F$9,'Calc| Project Costs'!Y317,'Input| Projects'!$Y317),IF('Input| Overheads'!$C$42="DNSP defined",SUMPRODUCT(--('Input| Projects'!$AD317="Yes"),'Calc| Overheads Allocation'!F$62,'Input| Projects'!$AG317),""))),"")</f>
        <v>0</v>
      </c>
      <c r="AX317" s="186">
        <f>IFERROR(IF('Input| Overheads'!$C$42="Direct costs",SUMPRODUCT(--('Input| Projects'!$AD317="Yes"),'Calc| Overheads Allocation'!G$9,'Calc| Project Costs'!Z317),IF('Input| Overheads'!$C$42="Internal labour",SUMPRODUCT(--('Input| Projects'!$AD317="Yes"),'Calc| Overheads Allocation'!G$9,'Calc| Project Costs'!Z317,'Input| Projects'!$Y317),IF('Input| Overheads'!$C$42="DNSP defined",SUMPRODUCT(--('Input| Projects'!$AD317="Yes"),'Calc| Overheads Allocation'!G$62,'Input| Projects'!$AG317),""))),"")</f>
        <v>0</v>
      </c>
      <c r="AY317" s="186">
        <f>IFERROR(IF('Input| Overheads'!$C$42="Direct costs",SUMPRODUCT(--('Input| Projects'!$AD317="Yes"),'Calc| Overheads Allocation'!H$9,'Calc| Project Costs'!AA317),IF('Input| Overheads'!$C$42="Internal labour",SUMPRODUCT(--('Input| Projects'!$AD317="Yes"),'Calc| Overheads Allocation'!H$9,'Calc| Project Costs'!AA317,'Input| Projects'!$Y317),IF('Input| Overheads'!$C$42="DNSP defined",SUMPRODUCT(--('Input| Projects'!$AD317="Yes"),'Calc| Overheads Allocation'!H$62,'Input| Projects'!$AG317),""))),"")</f>
        <v>0</v>
      </c>
      <c r="AZ317" s="186">
        <f>IFERROR(IF('Input| Overheads'!$C$42="Direct costs",SUMPRODUCT(--('Input| Projects'!$AD317="Yes"),'Calc| Overheads Allocation'!I$9,'Calc| Project Costs'!AB317),IF('Input| Overheads'!$C$42="Internal labour",SUMPRODUCT(--('Input| Projects'!$AD317="Yes"),'Calc| Overheads Allocation'!I$9,'Calc| Project Costs'!AB317,'Input| Projects'!$Y317),IF('Input| Overheads'!$C$42="DNSP defined",SUMPRODUCT(--('Input| Projects'!$AD317="Yes"),'Calc| Overheads Allocation'!I$62,'Input| Projects'!$AG317),""))),"")</f>
        <v>0</v>
      </c>
      <c r="BA317" s="106"/>
      <c r="BB317" s="186">
        <f t="shared" si="158"/>
        <v>663.82977000000017</v>
      </c>
      <c r="BC317" s="186">
        <f t="shared" si="159"/>
        <v>0</v>
      </c>
      <c r="BD317" s="186">
        <f t="shared" si="160"/>
        <v>0</v>
      </c>
      <c r="BE317" s="186">
        <f t="shared" si="137"/>
        <v>0</v>
      </c>
      <c r="BF317" s="186">
        <f t="shared" si="138"/>
        <v>0</v>
      </c>
      <c r="BG317" s="186">
        <f t="shared" si="139"/>
        <v>0</v>
      </c>
      <c r="BH317" s="186">
        <f t="shared" si="140"/>
        <v>0</v>
      </c>
      <c r="BI317" s="97"/>
      <c r="BJ317" s="186">
        <f t="shared" si="141"/>
        <v>0</v>
      </c>
      <c r="BK317" s="186" t="str">
        <f t="shared" si="142"/>
        <v/>
      </c>
      <c r="BL317" s="186" t="str">
        <f t="shared" si="143"/>
        <v/>
      </c>
      <c r="BM317" s="186" t="str">
        <f t="shared" si="144"/>
        <v/>
      </c>
      <c r="BN317" s="186" t="str">
        <f t="shared" si="145"/>
        <v/>
      </c>
      <c r="BO317" s="186" t="str">
        <f t="shared" si="146"/>
        <v/>
      </c>
      <c r="BP317" s="186" t="str">
        <f t="shared" si="147"/>
        <v/>
      </c>
      <c r="BQ317" s="97"/>
      <c r="BR317" s="186">
        <f t="shared" si="148"/>
        <v>2276.5872899999999</v>
      </c>
      <c r="BS317" s="186">
        <f t="shared" si="149"/>
        <v>0</v>
      </c>
      <c r="BT317" s="222">
        <f t="shared" si="150"/>
        <v>0</v>
      </c>
      <c r="BU317" s="222">
        <f t="shared" si="151"/>
        <v>0</v>
      </c>
      <c r="BV317" s="222">
        <f t="shared" si="152"/>
        <v>0</v>
      </c>
      <c r="BW317" s="222">
        <f t="shared" si="153"/>
        <v>0</v>
      </c>
      <c r="BX317" s="222">
        <f t="shared" si="154"/>
        <v>0</v>
      </c>
      <c r="BY317" s="106"/>
      <c r="BZ317" s="197">
        <f>IF(SUMIF('Input| Projects'!$AS$8:$CP$8,"Dx",'Input| Projects'!$AS317:$CP317)=0,"",SUMIF('Input| Projects'!$AS$8:$CP$8,"Dx",'Input| Projects'!$AS317:$CP317))</f>
        <v>0.93688521822503879</v>
      </c>
      <c r="CA317" s="197">
        <f>IF(SUMIF('Input| Projects'!$AS$8:$CP$8,"Tx",'Input| Projects'!$AS317:$CP317)=0,"",SUMIF('Input| Projects'!$AS$8:$CP$8,"Tx",'Input| Projects'!$AS317:$CP317))</f>
        <v>6.3114781774961048E-2</v>
      </c>
      <c r="CB317" s="150" t="str">
        <f t="shared" si="161"/>
        <v/>
      </c>
    </row>
    <row r="318" spans="2:80" x14ac:dyDescent="0.2">
      <c r="B318" s="201">
        <f>IFERROR('Input| Projects'!B318,"")</f>
        <v>309</v>
      </c>
      <c r="C318" s="42" t="str">
        <f>IFERROR(IF('Input| Projects'!C318="","",'Input| Projects'!C318),"")</f>
        <v>Network Planning</v>
      </c>
      <c r="D318" s="42" t="str">
        <f>IFERROR(IF('Input| Projects'!D318="","",'Input| Projects'!D318),"")</f>
        <v>SUPP_44.01.03</v>
      </c>
      <c r="E318" s="104"/>
      <c r="F318" s="190">
        <f>IFERROR('Input| Projects'!I318*'Input| Escalations'!$K$19,"")</f>
        <v>2015.94784</v>
      </c>
      <c r="G318" s="190">
        <f>IFERROR('Input| Projects'!J318*'Input| Escalations'!$K$19,"")</f>
        <v>0</v>
      </c>
      <c r="H318" s="190">
        <f>IFERROR('Input| Projects'!K318*'Input| Escalations'!$K$19,"")</f>
        <v>0</v>
      </c>
      <c r="I318" s="190">
        <f>IFERROR('Input| Projects'!L318*'Input| Escalations'!$K$19,"")</f>
        <v>0</v>
      </c>
      <c r="J318" s="190">
        <f>IFERROR('Input| Projects'!M318*'Input| Escalations'!$K$19,"")</f>
        <v>0</v>
      </c>
      <c r="K318" s="190">
        <f>IFERROR('Input| Projects'!N318*'Input| Escalations'!$K$19,"")</f>
        <v>0</v>
      </c>
      <c r="L318" s="190">
        <f>IFERROR('Input| Projects'!O318*'Input| Escalations'!$K$19,"")</f>
        <v>0</v>
      </c>
      <c r="M318" s="150" t="str">
        <f>IF(ABS(SUM(F318:L318)-(SUM('Input| Projects'!I318:O318)*'Input| Escalations'!$K$19))&lt;0.0000001,"",1)</f>
        <v/>
      </c>
      <c r="N318" s="192">
        <f>'Input| Projects'!$Y318*INDEX('Input| Escalations'!$H$33:$N$33,MATCH('Calc| Project Costs'!N$9,'Input| Escalations'!$H$23:$N$23,0))+'Input| Projects'!$Z318*INDEX('Input| Escalations'!$H$34:$N$34,MATCH('Calc| Project Costs'!N$9,'Input| Escalations'!$H$23:$N$23,0))+'Input| Projects'!$AA318*INDEX('Input| Escalations'!$H$35:$N$35,MATCH('Calc| Project Costs'!N$9,'Input| Escalations'!$H$23:$N$23,0))+1</f>
        <v>1</v>
      </c>
      <c r="O318" s="192">
        <f>'Input| Projects'!$Y318*INDEX('Input| Escalations'!$H$33:$N$33,MATCH('Calc| Project Costs'!O$9,'Input| Escalations'!$H$23:$N$23,0))+'Input| Projects'!$Z318*INDEX('Input| Escalations'!$H$34:$N$34,MATCH('Calc| Project Costs'!O$9,'Input| Escalations'!$H$23:$N$23,0))+'Input| Projects'!$AA318*INDEX('Input| Escalations'!$H$35:$N$35,MATCH('Calc| Project Costs'!O$9,'Input| Escalations'!$H$23:$N$23,0))+1</f>
        <v>1</v>
      </c>
      <c r="P318" s="192">
        <f>'Input| Projects'!$Y318*INDEX('Input| Escalations'!$H$33:$N$33,MATCH('Calc| Project Costs'!P$9,'Input| Escalations'!$H$23:$N$23,0))+'Input| Projects'!$Z318*INDEX('Input| Escalations'!$H$34:$N$34,MATCH('Calc| Project Costs'!P$9,'Input| Escalations'!$H$23:$N$23,0))+'Input| Projects'!$AA318*INDEX('Input| Escalations'!$H$35:$N$35,MATCH('Calc| Project Costs'!P$9,'Input| Escalations'!$H$23:$N$23,0))+1</f>
        <v>1</v>
      </c>
      <c r="Q318" s="192">
        <f>'Input| Projects'!$Y318*INDEX('Input| Escalations'!$H$33:$N$33,MATCH('Calc| Project Costs'!Q$9,'Input| Escalations'!$H$23:$N$23,0))+'Input| Projects'!$Z318*INDEX('Input| Escalations'!$H$34:$N$34,MATCH('Calc| Project Costs'!Q$9,'Input| Escalations'!$H$23:$N$23,0))+'Input| Projects'!$AA318*INDEX('Input| Escalations'!$H$35:$N$35,MATCH('Calc| Project Costs'!Q$9,'Input| Escalations'!$H$23:$N$23,0))+1</f>
        <v>1</v>
      </c>
      <c r="R318" s="192">
        <f>'Input| Projects'!$Y318*INDEX('Input| Escalations'!$H$33:$N$33,MATCH('Calc| Project Costs'!R$9,'Input| Escalations'!$H$23:$N$23,0))+'Input| Projects'!$Z318*INDEX('Input| Escalations'!$H$34:$N$34,MATCH('Calc| Project Costs'!R$9,'Input| Escalations'!$H$23:$N$23,0))+'Input| Projects'!$AA318*INDEX('Input| Escalations'!$H$35:$N$35,MATCH('Calc| Project Costs'!R$9,'Input| Escalations'!$H$23:$N$23,0))+1</f>
        <v>1</v>
      </c>
      <c r="S318" s="192">
        <f>'Input| Projects'!$Y318*INDEX('Input| Escalations'!$H$33:$N$33,MATCH('Calc| Project Costs'!S$9,'Input| Escalations'!$H$23:$N$23,0))+'Input| Projects'!$Z318*INDEX('Input| Escalations'!$H$34:$N$34,MATCH('Calc| Project Costs'!S$9,'Input| Escalations'!$H$23:$N$23,0))+'Input| Projects'!$AA318*INDEX('Input| Escalations'!$H$35:$N$35,MATCH('Calc| Project Costs'!S$9,'Input| Escalations'!$H$23:$N$23,0))+1</f>
        <v>1</v>
      </c>
      <c r="T318" s="192">
        <f>'Input| Projects'!$Y318*INDEX('Input| Escalations'!$H$33:$N$33,MATCH('Calc| Project Costs'!T$9,'Input| Escalations'!$H$23:$N$23,0))+'Input| Projects'!$Z318*INDEX('Input| Escalations'!$H$34:$N$34,MATCH('Calc| Project Costs'!T$9,'Input| Escalations'!$H$23:$N$23,0))+'Input| Projects'!$AA318*INDEX('Input| Escalations'!$H$35:$N$35,MATCH('Calc| Project Costs'!T$9,'Input| Escalations'!$H$23:$N$23,0))+1</f>
        <v>1</v>
      </c>
      <c r="U318" s="106"/>
      <c r="V318" s="186">
        <f t="shared" si="155"/>
        <v>2015.94784</v>
      </c>
      <c r="W318" s="186">
        <f t="shared" si="156"/>
        <v>0</v>
      </c>
      <c r="X318" s="186">
        <f t="shared" si="157"/>
        <v>0</v>
      </c>
      <c r="Y318" s="186">
        <f t="shared" si="133"/>
        <v>0</v>
      </c>
      <c r="Z318" s="186">
        <f t="shared" si="134"/>
        <v>0</v>
      </c>
      <c r="AA318" s="186">
        <f t="shared" si="135"/>
        <v>0</v>
      </c>
      <c r="AB318" s="186">
        <f t="shared" si="136"/>
        <v>0</v>
      </c>
      <c r="AC318" s="106"/>
      <c r="AD318" s="186">
        <f>'Input| Projects'!Q318*N318*'Input| Escalations'!$K$19</f>
        <v>0</v>
      </c>
      <c r="AE318" s="186">
        <f>'Input| Projects'!R318*O318*'Input| Escalations'!$K$19</f>
        <v>0</v>
      </c>
      <c r="AF318" s="186">
        <f>'Input| Projects'!S318*P318*'Input| Escalations'!$K$19</f>
        <v>0</v>
      </c>
      <c r="AG318" s="186">
        <f>'Input| Projects'!T318*Q318*'Input| Escalations'!$K$19</f>
        <v>0</v>
      </c>
      <c r="AH318" s="186">
        <f>'Input| Projects'!U318*R318*'Input| Escalations'!$K$19</f>
        <v>0</v>
      </c>
      <c r="AI318" s="186">
        <f>'Input| Projects'!V318*S318*'Input| Escalations'!$K$19</f>
        <v>0</v>
      </c>
      <c r="AJ318" s="186">
        <f>'Input| Projects'!W318*T318*'Input| Escalations'!$K$19</f>
        <v>0</v>
      </c>
      <c r="AK318" s="106"/>
      <c r="AL318" s="186">
        <f>IFERROR(IF('Input| Overheads'!$C$42="Direct costs",SUMPRODUCT(--('Input| Projects'!$AC318="Yes"),'Calc| Overheads Allocation'!C$8,'Calc| Project Costs'!V318),IF('Input| Overheads'!$C$42="Internal labour",SUMPRODUCT(--('Input| Projects'!$AC318="Yes"),'Calc| Overheads Allocation'!C$8,'Calc| Project Costs'!V318,'Input| Projects'!$Y318),IF('Input| Overheads'!$C$42="DNSP defined",SUMPRODUCT(--('Input| Projects'!$AC318="Yes"),'Calc| Overheads Allocation'!C$61,'Input| Projects'!$AF318),""))),"")</f>
        <v>829.78831000000002</v>
      </c>
      <c r="AM318" s="186">
        <f>IFERROR(IF('Input| Overheads'!$C$42="Direct costs",SUMPRODUCT(--('Input| Projects'!$AC318="Yes"),'Calc| Overheads Allocation'!D$8,'Calc| Project Costs'!W318),IF('Input| Overheads'!$C$42="Internal labour",SUMPRODUCT(--('Input| Projects'!$AC318="Yes"),'Calc| Overheads Allocation'!D$8,'Calc| Project Costs'!W318,'Input| Projects'!$Y318),IF('Input| Overheads'!$C$42="DNSP defined",SUMPRODUCT(--('Input| Projects'!$AC318="Yes"),'Calc| Overheads Allocation'!D$61,'Input| Projects'!$AF318),""))),"")</f>
        <v>0</v>
      </c>
      <c r="AN318" s="186">
        <f>IFERROR(IF('Input| Overheads'!$C$42="Direct costs",SUMPRODUCT(--('Input| Projects'!$AC318="Yes"),'Calc| Overheads Allocation'!E$8,'Calc| Project Costs'!X318),IF('Input| Overheads'!$C$42="Internal labour",SUMPRODUCT(--('Input| Projects'!$AC318="Yes"),'Calc| Overheads Allocation'!E$8,'Calc| Project Costs'!X318,'Input| Projects'!$Y318),IF('Input| Overheads'!$C$42="DNSP defined",SUMPRODUCT(--('Input| Projects'!$AC318="Yes"),'Calc| Overheads Allocation'!E$61,'Input| Projects'!$AF318),""))),"")</f>
        <v>0</v>
      </c>
      <c r="AO318" s="186">
        <f>IFERROR(IF('Input| Overheads'!$C$42="Direct costs",SUMPRODUCT(--('Input| Projects'!$AC318="Yes"),'Calc| Overheads Allocation'!F$8,'Calc| Project Costs'!Y318),IF('Input| Overheads'!$C$42="Internal labour",SUMPRODUCT(--('Input| Projects'!$AC318="Yes"),'Calc| Overheads Allocation'!F$8,'Calc| Project Costs'!Y318,'Input| Projects'!$Y318),IF('Input| Overheads'!$C$42="DNSP defined",SUMPRODUCT(--('Input| Projects'!$AC318="Yes"),'Calc| Overheads Allocation'!F$61,'Input| Projects'!$AF318),""))),"")</f>
        <v>0</v>
      </c>
      <c r="AP318" s="186">
        <f>IFERROR(IF('Input| Overheads'!$C$42="Direct costs",SUMPRODUCT(--('Input| Projects'!$AC318="Yes"),'Calc| Overheads Allocation'!G$8,'Calc| Project Costs'!Z318),IF('Input| Overheads'!$C$42="Internal labour",SUMPRODUCT(--('Input| Projects'!$AC318="Yes"),'Calc| Overheads Allocation'!G$8,'Calc| Project Costs'!Z318,'Input| Projects'!$Y318),IF('Input| Overheads'!$C$42="DNSP defined",SUMPRODUCT(--('Input| Projects'!$AC318="Yes"),'Calc| Overheads Allocation'!G$61,'Input| Projects'!$AF318),""))),"")</f>
        <v>0</v>
      </c>
      <c r="AQ318" s="186">
        <f>IFERROR(IF('Input| Overheads'!$C$42="Direct costs",SUMPRODUCT(--('Input| Projects'!$AC318="Yes"),'Calc| Overheads Allocation'!H$8,'Calc| Project Costs'!AA318),IF('Input| Overheads'!$C$42="Internal labour",SUMPRODUCT(--('Input| Projects'!$AC318="Yes"),'Calc| Overheads Allocation'!H$8,'Calc| Project Costs'!AA318,'Input| Projects'!$Y318),IF('Input| Overheads'!$C$42="DNSP defined",SUMPRODUCT(--('Input| Projects'!$AC318="Yes"),'Calc| Overheads Allocation'!H$61,'Input| Projects'!$AF318),""))),"")</f>
        <v>0</v>
      </c>
      <c r="AR318" s="186">
        <f>IFERROR(IF('Input| Overheads'!$C$42="Direct costs",SUMPRODUCT(--('Input| Projects'!$AC318="Yes"),'Calc| Overheads Allocation'!I$8,'Calc| Project Costs'!AB318),IF('Input| Overheads'!$C$42="Internal labour",SUMPRODUCT(--('Input| Projects'!$AC318="Yes"),'Calc| Overheads Allocation'!I$8,'Calc| Project Costs'!AB318,'Input| Projects'!$Y318),IF('Input| Overheads'!$C$42="DNSP defined",SUMPRODUCT(--('Input| Projects'!$AC318="Yes"),'Calc| Overheads Allocation'!I$61,'Input| Projects'!$AF318),""))),"")</f>
        <v>0</v>
      </c>
      <c r="AS318" s="106"/>
      <c r="AT318" s="186">
        <f>IFERROR(IF('Input| Overheads'!$C$42="Direct costs",SUMPRODUCT(--('Input| Projects'!$AD318="Yes"),'Calc| Overheads Allocation'!C$9,'Calc| Project Costs'!V318),IF('Input| Overheads'!$C$42="Internal labour",SUMPRODUCT(--('Input| Projects'!$AD318="Yes"),'Calc| Overheads Allocation'!C$9,'Calc| Project Costs'!V318,'Input| Projects'!$Y318),IF('Input| Overheads'!$C$42="DNSP defined",SUMPRODUCT(--('Input| Projects'!$AD318="Yes"),'Calc| Overheads Allocation'!C$62,'Input| Projects'!$AG318),""))),"")</f>
        <v>0</v>
      </c>
      <c r="AU318" s="186">
        <f>IFERROR(IF('Input| Overheads'!$C$42="Direct costs",SUMPRODUCT(--('Input| Projects'!$AD318="Yes"),'Calc| Overheads Allocation'!D$9,'Calc| Project Costs'!W318),IF('Input| Overheads'!$C$42="Internal labour",SUMPRODUCT(--('Input| Projects'!$AD318="Yes"),'Calc| Overheads Allocation'!D$9,'Calc| Project Costs'!W318,'Input| Projects'!$Y318),IF('Input| Overheads'!$C$42="DNSP defined",SUMPRODUCT(--('Input| Projects'!$AD318="Yes"),'Calc| Overheads Allocation'!D$62,'Input| Projects'!$AG318),""))),"")</f>
        <v>0</v>
      </c>
      <c r="AV318" s="186">
        <f>IFERROR(IF('Input| Overheads'!$C$42="Direct costs",SUMPRODUCT(--('Input| Projects'!$AD318="Yes"),'Calc| Overheads Allocation'!E$9,'Calc| Project Costs'!X318),IF('Input| Overheads'!$C$42="Internal labour",SUMPRODUCT(--('Input| Projects'!$AD318="Yes"),'Calc| Overheads Allocation'!E$9,'Calc| Project Costs'!X318,'Input| Projects'!$Y318),IF('Input| Overheads'!$C$42="DNSP defined",SUMPRODUCT(--('Input| Projects'!$AD318="Yes"),'Calc| Overheads Allocation'!E$62,'Input| Projects'!$AG318),""))),"")</f>
        <v>0</v>
      </c>
      <c r="AW318" s="186">
        <f>IFERROR(IF('Input| Overheads'!$C$42="Direct costs",SUMPRODUCT(--('Input| Projects'!$AD318="Yes"),'Calc| Overheads Allocation'!F$9,'Calc| Project Costs'!Y318),IF('Input| Overheads'!$C$42="Internal labour",SUMPRODUCT(--('Input| Projects'!$AD318="Yes"),'Calc| Overheads Allocation'!F$9,'Calc| Project Costs'!Y318,'Input| Projects'!$Y318),IF('Input| Overheads'!$C$42="DNSP defined",SUMPRODUCT(--('Input| Projects'!$AD318="Yes"),'Calc| Overheads Allocation'!F$62,'Input| Projects'!$AG318),""))),"")</f>
        <v>0</v>
      </c>
      <c r="AX318" s="186">
        <f>IFERROR(IF('Input| Overheads'!$C$42="Direct costs",SUMPRODUCT(--('Input| Projects'!$AD318="Yes"),'Calc| Overheads Allocation'!G$9,'Calc| Project Costs'!Z318),IF('Input| Overheads'!$C$42="Internal labour",SUMPRODUCT(--('Input| Projects'!$AD318="Yes"),'Calc| Overheads Allocation'!G$9,'Calc| Project Costs'!Z318,'Input| Projects'!$Y318),IF('Input| Overheads'!$C$42="DNSP defined",SUMPRODUCT(--('Input| Projects'!$AD318="Yes"),'Calc| Overheads Allocation'!G$62,'Input| Projects'!$AG318),""))),"")</f>
        <v>0</v>
      </c>
      <c r="AY318" s="186">
        <f>IFERROR(IF('Input| Overheads'!$C$42="Direct costs",SUMPRODUCT(--('Input| Projects'!$AD318="Yes"),'Calc| Overheads Allocation'!H$9,'Calc| Project Costs'!AA318),IF('Input| Overheads'!$C$42="Internal labour",SUMPRODUCT(--('Input| Projects'!$AD318="Yes"),'Calc| Overheads Allocation'!H$9,'Calc| Project Costs'!AA318,'Input| Projects'!$Y318),IF('Input| Overheads'!$C$42="DNSP defined",SUMPRODUCT(--('Input| Projects'!$AD318="Yes"),'Calc| Overheads Allocation'!H$62,'Input| Projects'!$AG318),""))),"")</f>
        <v>0</v>
      </c>
      <c r="AZ318" s="186">
        <f>IFERROR(IF('Input| Overheads'!$C$42="Direct costs",SUMPRODUCT(--('Input| Projects'!$AD318="Yes"),'Calc| Overheads Allocation'!I$9,'Calc| Project Costs'!AB318),IF('Input| Overheads'!$C$42="Internal labour",SUMPRODUCT(--('Input| Projects'!$AD318="Yes"),'Calc| Overheads Allocation'!I$9,'Calc| Project Costs'!AB318,'Input| Projects'!$Y318),IF('Input| Overheads'!$C$42="DNSP defined",SUMPRODUCT(--('Input| Projects'!$AD318="Yes"),'Calc| Overheads Allocation'!I$62,'Input| Projects'!$AG318),""))),"")</f>
        <v>0</v>
      </c>
      <c r="BA318" s="106"/>
      <c r="BB318" s="186">
        <f t="shared" si="158"/>
        <v>829.78831000000002</v>
      </c>
      <c r="BC318" s="186">
        <f t="shared" si="159"/>
        <v>0</v>
      </c>
      <c r="BD318" s="186">
        <f t="shared" si="160"/>
        <v>0</v>
      </c>
      <c r="BE318" s="186">
        <f t="shared" si="137"/>
        <v>0</v>
      </c>
      <c r="BF318" s="186">
        <f t="shared" si="138"/>
        <v>0</v>
      </c>
      <c r="BG318" s="186">
        <f t="shared" si="139"/>
        <v>0</v>
      </c>
      <c r="BH318" s="186">
        <f t="shared" si="140"/>
        <v>0</v>
      </c>
      <c r="BI318" s="97"/>
      <c r="BJ318" s="186">
        <f t="shared" si="141"/>
        <v>0</v>
      </c>
      <c r="BK318" s="186" t="str">
        <f t="shared" si="142"/>
        <v/>
      </c>
      <c r="BL318" s="186" t="str">
        <f t="shared" si="143"/>
        <v/>
      </c>
      <c r="BM318" s="186" t="str">
        <f t="shared" si="144"/>
        <v/>
      </c>
      <c r="BN318" s="186" t="str">
        <f t="shared" si="145"/>
        <v/>
      </c>
      <c r="BO318" s="186" t="str">
        <f t="shared" si="146"/>
        <v/>
      </c>
      <c r="BP318" s="186" t="str">
        <f t="shared" si="147"/>
        <v/>
      </c>
      <c r="BQ318" s="97"/>
      <c r="BR318" s="186">
        <f t="shared" si="148"/>
        <v>2845.7361500000002</v>
      </c>
      <c r="BS318" s="186">
        <f t="shared" si="149"/>
        <v>0</v>
      </c>
      <c r="BT318" s="222">
        <f t="shared" si="150"/>
        <v>0</v>
      </c>
      <c r="BU318" s="222">
        <f t="shared" si="151"/>
        <v>0</v>
      </c>
      <c r="BV318" s="222">
        <f t="shared" si="152"/>
        <v>0</v>
      </c>
      <c r="BW318" s="222">
        <f t="shared" si="153"/>
        <v>0</v>
      </c>
      <c r="BX318" s="222">
        <f t="shared" si="154"/>
        <v>0</v>
      </c>
      <c r="BY318" s="106"/>
      <c r="BZ318" s="197">
        <f>IF(SUMIF('Input| Projects'!$AS$8:$CP$8,"Dx",'Input| Projects'!$AS318:$CP318)=0,"",SUMIF('Input| Projects'!$AS$8:$CP$8,"Dx",'Input| Projects'!$AS318:$CP318))</f>
        <v>0.93688521685329118</v>
      </c>
      <c r="CA318" s="197">
        <f>IF(SUMIF('Input| Projects'!$AS$8:$CP$8,"Tx",'Input| Projects'!$AS318:$CP318)=0,"",SUMIF('Input| Projects'!$AS$8:$CP$8,"Tx",'Input| Projects'!$AS318:$CP318))</f>
        <v>6.3114783146708806E-2</v>
      </c>
      <c r="CB318" s="150" t="str">
        <f t="shared" si="161"/>
        <v/>
      </c>
    </row>
    <row r="319" spans="2:80" x14ac:dyDescent="0.2">
      <c r="B319" s="201">
        <f>IFERROR('Input| Projects'!B319,"")</f>
        <v>310</v>
      </c>
      <c r="C319" s="42" t="str">
        <f>IFERROR(IF('Input| Projects'!C319="","",'Input| Projects'!C319),"")</f>
        <v>Network Planning</v>
      </c>
      <c r="D319" s="42" t="str">
        <f>IFERROR(IF('Input| Projects'!D319="","",'Input| Projects'!D319),"")</f>
        <v>SUPP_44.01.03</v>
      </c>
      <c r="E319" s="104"/>
      <c r="F319" s="190">
        <f>IFERROR('Input| Projects'!I319*'Input| Escalations'!$K$19,"")</f>
        <v>18390.51239</v>
      </c>
      <c r="G319" s="190">
        <f>IFERROR('Input| Projects'!J319*'Input| Escalations'!$K$19,"")</f>
        <v>0</v>
      </c>
      <c r="H319" s="190">
        <f>IFERROR('Input| Projects'!K319*'Input| Escalations'!$K$19,"")</f>
        <v>0</v>
      </c>
      <c r="I319" s="190">
        <f>IFERROR('Input| Projects'!L319*'Input| Escalations'!$K$19,"")</f>
        <v>0</v>
      </c>
      <c r="J319" s="190">
        <f>IFERROR('Input| Projects'!M319*'Input| Escalations'!$K$19,"")</f>
        <v>0</v>
      </c>
      <c r="K319" s="190">
        <f>IFERROR('Input| Projects'!N319*'Input| Escalations'!$K$19,"")</f>
        <v>0</v>
      </c>
      <c r="L319" s="190">
        <f>IFERROR('Input| Projects'!O319*'Input| Escalations'!$K$19,"")</f>
        <v>0</v>
      </c>
      <c r="M319" s="150" t="str">
        <f>IF(ABS(SUM(F319:L319)-(SUM('Input| Projects'!I319:O319)*'Input| Escalations'!$K$19))&lt;0.0000001,"",1)</f>
        <v/>
      </c>
      <c r="N319" s="192">
        <f>'Input| Projects'!$Y319*INDEX('Input| Escalations'!$H$33:$N$33,MATCH('Calc| Project Costs'!N$9,'Input| Escalations'!$H$23:$N$23,0))+'Input| Projects'!$Z319*INDEX('Input| Escalations'!$H$34:$N$34,MATCH('Calc| Project Costs'!N$9,'Input| Escalations'!$H$23:$N$23,0))+'Input| Projects'!$AA319*INDEX('Input| Escalations'!$H$35:$N$35,MATCH('Calc| Project Costs'!N$9,'Input| Escalations'!$H$23:$N$23,0))+1</f>
        <v>1</v>
      </c>
      <c r="O319" s="192">
        <f>'Input| Projects'!$Y319*INDEX('Input| Escalations'!$H$33:$N$33,MATCH('Calc| Project Costs'!O$9,'Input| Escalations'!$H$23:$N$23,0))+'Input| Projects'!$Z319*INDEX('Input| Escalations'!$H$34:$N$34,MATCH('Calc| Project Costs'!O$9,'Input| Escalations'!$H$23:$N$23,0))+'Input| Projects'!$AA319*INDEX('Input| Escalations'!$H$35:$N$35,MATCH('Calc| Project Costs'!O$9,'Input| Escalations'!$H$23:$N$23,0))+1</f>
        <v>1</v>
      </c>
      <c r="P319" s="192">
        <f>'Input| Projects'!$Y319*INDEX('Input| Escalations'!$H$33:$N$33,MATCH('Calc| Project Costs'!P$9,'Input| Escalations'!$H$23:$N$23,0))+'Input| Projects'!$Z319*INDEX('Input| Escalations'!$H$34:$N$34,MATCH('Calc| Project Costs'!P$9,'Input| Escalations'!$H$23:$N$23,0))+'Input| Projects'!$AA319*INDEX('Input| Escalations'!$H$35:$N$35,MATCH('Calc| Project Costs'!P$9,'Input| Escalations'!$H$23:$N$23,0))+1</f>
        <v>1</v>
      </c>
      <c r="Q319" s="192">
        <f>'Input| Projects'!$Y319*INDEX('Input| Escalations'!$H$33:$N$33,MATCH('Calc| Project Costs'!Q$9,'Input| Escalations'!$H$23:$N$23,0))+'Input| Projects'!$Z319*INDEX('Input| Escalations'!$H$34:$N$34,MATCH('Calc| Project Costs'!Q$9,'Input| Escalations'!$H$23:$N$23,0))+'Input| Projects'!$AA319*INDEX('Input| Escalations'!$H$35:$N$35,MATCH('Calc| Project Costs'!Q$9,'Input| Escalations'!$H$23:$N$23,0))+1</f>
        <v>1</v>
      </c>
      <c r="R319" s="192">
        <f>'Input| Projects'!$Y319*INDEX('Input| Escalations'!$H$33:$N$33,MATCH('Calc| Project Costs'!R$9,'Input| Escalations'!$H$23:$N$23,0))+'Input| Projects'!$Z319*INDEX('Input| Escalations'!$H$34:$N$34,MATCH('Calc| Project Costs'!R$9,'Input| Escalations'!$H$23:$N$23,0))+'Input| Projects'!$AA319*INDEX('Input| Escalations'!$H$35:$N$35,MATCH('Calc| Project Costs'!R$9,'Input| Escalations'!$H$23:$N$23,0))+1</f>
        <v>1</v>
      </c>
      <c r="S319" s="192">
        <f>'Input| Projects'!$Y319*INDEX('Input| Escalations'!$H$33:$N$33,MATCH('Calc| Project Costs'!S$9,'Input| Escalations'!$H$23:$N$23,0))+'Input| Projects'!$Z319*INDEX('Input| Escalations'!$H$34:$N$34,MATCH('Calc| Project Costs'!S$9,'Input| Escalations'!$H$23:$N$23,0))+'Input| Projects'!$AA319*INDEX('Input| Escalations'!$H$35:$N$35,MATCH('Calc| Project Costs'!S$9,'Input| Escalations'!$H$23:$N$23,0))+1</f>
        <v>1</v>
      </c>
      <c r="T319" s="192">
        <f>'Input| Projects'!$Y319*INDEX('Input| Escalations'!$H$33:$N$33,MATCH('Calc| Project Costs'!T$9,'Input| Escalations'!$H$23:$N$23,0))+'Input| Projects'!$Z319*INDEX('Input| Escalations'!$H$34:$N$34,MATCH('Calc| Project Costs'!T$9,'Input| Escalations'!$H$23:$N$23,0))+'Input| Projects'!$AA319*INDEX('Input| Escalations'!$H$35:$N$35,MATCH('Calc| Project Costs'!T$9,'Input| Escalations'!$H$23:$N$23,0))+1</f>
        <v>1</v>
      </c>
      <c r="U319" s="106"/>
      <c r="V319" s="186">
        <f t="shared" si="155"/>
        <v>18390.51239</v>
      </c>
      <c r="W319" s="186">
        <f t="shared" si="156"/>
        <v>0</v>
      </c>
      <c r="X319" s="186">
        <f t="shared" si="157"/>
        <v>0</v>
      </c>
      <c r="Y319" s="186">
        <f t="shared" si="133"/>
        <v>0</v>
      </c>
      <c r="Z319" s="186">
        <f t="shared" si="134"/>
        <v>0</v>
      </c>
      <c r="AA319" s="186">
        <f t="shared" si="135"/>
        <v>0</v>
      </c>
      <c r="AB319" s="186">
        <f t="shared" si="136"/>
        <v>0</v>
      </c>
      <c r="AC319" s="106"/>
      <c r="AD319" s="186">
        <f>'Input| Projects'!Q319*N319*'Input| Escalations'!$K$19</f>
        <v>0</v>
      </c>
      <c r="AE319" s="186">
        <f>'Input| Projects'!R319*O319*'Input| Escalations'!$K$19</f>
        <v>0</v>
      </c>
      <c r="AF319" s="186">
        <f>'Input| Projects'!S319*P319*'Input| Escalations'!$K$19</f>
        <v>0</v>
      </c>
      <c r="AG319" s="186">
        <f>'Input| Projects'!T319*Q319*'Input| Escalations'!$K$19</f>
        <v>0</v>
      </c>
      <c r="AH319" s="186">
        <f>'Input| Projects'!U319*R319*'Input| Escalations'!$K$19</f>
        <v>0</v>
      </c>
      <c r="AI319" s="186">
        <f>'Input| Projects'!V319*S319*'Input| Escalations'!$K$19</f>
        <v>0</v>
      </c>
      <c r="AJ319" s="186">
        <f>'Input| Projects'!W319*T319*'Input| Escalations'!$K$19</f>
        <v>0</v>
      </c>
      <c r="AK319" s="106"/>
      <c r="AL319" s="186">
        <f>IFERROR(IF('Input| Overheads'!$C$42="Direct costs",SUMPRODUCT(--('Input| Projects'!$AC319="Yes"),'Calc| Overheads Allocation'!C$8,'Calc| Project Costs'!V319),IF('Input| Overheads'!$C$42="Internal labour",SUMPRODUCT(--('Input| Projects'!$AC319="Yes"),'Calc| Overheads Allocation'!C$8,'Calc| Project Costs'!V319,'Input| Projects'!$Y319),IF('Input| Overheads'!$C$42="DNSP defined",SUMPRODUCT(--('Input| Projects'!$AC319="Yes"),'Calc| Overheads Allocation'!C$61,'Input| Projects'!$AF319),""))),"")</f>
        <v>7663.5472</v>
      </c>
      <c r="AM319" s="186">
        <f>IFERROR(IF('Input| Overheads'!$C$42="Direct costs",SUMPRODUCT(--('Input| Projects'!$AC319="Yes"),'Calc| Overheads Allocation'!D$8,'Calc| Project Costs'!W319),IF('Input| Overheads'!$C$42="Internal labour",SUMPRODUCT(--('Input| Projects'!$AC319="Yes"),'Calc| Overheads Allocation'!D$8,'Calc| Project Costs'!W319,'Input| Projects'!$Y319),IF('Input| Overheads'!$C$42="DNSP defined",SUMPRODUCT(--('Input| Projects'!$AC319="Yes"),'Calc| Overheads Allocation'!D$61,'Input| Projects'!$AF319),""))),"")</f>
        <v>0</v>
      </c>
      <c r="AN319" s="186">
        <f>IFERROR(IF('Input| Overheads'!$C$42="Direct costs",SUMPRODUCT(--('Input| Projects'!$AC319="Yes"),'Calc| Overheads Allocation'!E$8,'Calc| Project Costs'!X319),IF('Input| Overheads'!$C$42="Internal labour",SUMPRODUCT(--('Input| Projects'!$AC319="Yes"),'Calc| Overheads Allocation'!E$8,'Calc| Project Costs'!X319,'Input| Projects'!$Y319),IF('Input| Overheads'!$C$42="DNSP defined",SUMPRODUCT(--('Input| Projects'!$AC319="Yes"),'Calc| Overheads Allocation'!E$61,'Input| Projects'!$AF319),""))),"")</f>
        <v>0</v>
      </c>
      <c r="AO319" s="186">
        <f>IFERROR(IF('Input| Overheads'!$C$42="Direct costs",SUMPRODUCT(--('Input| Projects'!$AC319="Yes"),'Calc| Overheads Allocation'!F$8,'Calc| Project Costs'!Y319),IF('Input| Overheads'!$C$42="Internal labour",SUMPRODUCT(--('Input| Projects'!$AC319="Yes"),'Calc| Overheads Allocation'!F$8,'Calc| Project Costs'!Y319,'Input| Projects'!$Y319),IF('Input| Overheads'!$C$42="DNSP defined",SUMPRODUCT(--('Input| Projects'!$AC319="Yes"),'Calc| Overheads Allocation'!F$61,'Input| Projects'!$AF319),""))),"")</f>
        <v>0</v>
      </c>
      <c r="AP319" s="186">
        <f>IFERROR(IF('Input| Overheads'!$C$42="Direct costs",SUMPRODUCT(--('Input| Projects'!$AC319="Yes"),'Calc| Overheads Allocation'!G$8,'Calc| Project Costs'!Z319),IF('Input| Overheads'!$C$42="Internal labour",SUMPRODUCT(--('Input| Projects'!$AC319="Yes"),'Calc| Overheads Allocation'!G$8,'Calc| Project Costs'!Z319,'Input| Projects'!$Y319),IF('Input| Overheads'!$C$42="DNSP defined",SUMPRODUCT(--('Input| Projects'!$AC319="Yes"),'Calc| Overheads Allocation'!G$61,'Input| Projects'!$AF319),""))),"")</f>
        <v>0</v>
      </c>
      <c r="AQ319" s="186">
        <f>IFERROR(IF('Input| Overheads'!$C$42="Direct costs",SUMPRODUCT(--('Input| Projects'!$AC319="Yes"),'Calc| Overheads Allocation'!H$8,'Calc| Project Costs'!AA319),IF('Input| Overheads'!$C$42="Internal labour",SUMPRODUCT(--('Input| Projects'!$AC319="Yes"),'Calc| Overheads Allocation'!H$8,'Calc| Project Costs'!AA319,'Input| Projects'!$Y319),IF('Input| Overheads'!$C$42="DNSP defined",SUMPRODUCT(--('Input| Projects'!$AC319="Yes"),'Calc| Overheads Allocation'!H$61,'Input| Projects'!$AF319),""))),"")</f>
        <v>0</v>
      </c>
      <c r="AR319" s="186">
        <f>IFERROR(IF('Input| Overheads'!$C$42="Direct costs",SUMPRODUCT(--('Input| Projects'!$AC319="Yes"),'Calc| Overheads Allocation'!I$8,'Calc| Project Costs'!AB319),IF('Input| Overheads'!$C$42="Internal labour",SUMPRODUCT(--('Input| Projects'!$AC319="Yes"),'Calc| Overheads Allocation'!I$8,'Calc| Project Costs'!AB319,'Input| Projects'!$Y319),IF('Input| Overheads'!$C$42="DNSP defined",SUMPRODUCT(--('Input| Projects'!$AC319="Yes"),'Calc| Overheads Allocation'!I$61,'Input| Projects'!$AF319),""))),"")</f>
        <v>0</v>
      </c>
      <c r="AS319" s="106"/>
      <c r="AT319" s="186">
        <f>IFERROR(IF('Input| Overheads'!$C$42="Direct costs",SUMPRODUCT(--('Input| Projects'!$AD319="Yes"),'Calc| Overheads Allocation'!C$9,'Calc| Project Costs'!V319),IF('Input| Overheads'!$C$42="Internal labour",SUMPRODUCT(--('Input| Projects'!$AD319="Yes"),'Calc| Overheads Allocation'!C$9,'Calc| Project Costs'!V319,'Input| Projects'!$Y319),IF('Input| Overheads'!$C$42="DNSP defined",SUMPRODUCT(--('Input| Projects'!$AD319="Yes"),'Calc| Overheads Allocation'!C$62,'Input| Projects'!$AG319),""))),"")</f>
        <v>0</v>
      </c>
      <c r="AU319" s="186">
        <f>IFERROR(IF('Input| Overheads'!$C$42="Direct costs",SUMPRODUCT(--('Input| Projects'!$AD319="Yes"),'Calc| Overheads Allocation'!D$9,'Calc| Project Costs'!W319),IF('Input| Overheads'!$C$42="Internal labour",SUMPRODUCT(--('Input| Projects'!$AD319="Yes"),'Calc| Overheads Allocation'!D$9,'Calc| Project Costs'!W319,'Input| Projects'!$Y319),IF('Input| Overheads'!$C$42="DNSP defined",SUMPRODUCT(--('Input| Projects'!$AD319="Yes"),'Calc| Overheads Allocation'!D$62,'Input| Projects'!$AG319),""))),"")</f>
        <v>0</v>
      </c>
      <c r="AV319" s="186">
        <f>IFERROR(IF('Input| Overheads'!$C$42="Direct costs",SUMPRODUCT(--('Input| Projects'!$AD319="Yes"),'Calc| Overheads Allocation'!E$9,'Calc| Project Costs'!X319),IF('Input| Overheads'!$C$42="Internal labour",SUMPRODUCT(--('Input| Projects'!$AD319="Yes"),'Calc| Overheads Allocation'!E$9,'Calc| Project Costs'!X319,'Input| Projects'!$Y319),IF('Input| Overheads'!$C$42="DNSP defined",SUMPRODUCT(--('Input| Projects'!$AD319="Yes"),'Calc| Overheads Allocation'!E$62,'Input| Projects'!$AG319),""))),"")</f>
        <v>0</v>
      </c>
      <c r="AW319" s="186">
        <f>IFERROR(IF('Input| Overheads'!$C$42="Direct costs",SUMPRODUCT(--('Input| Projects'!$AD319="Yes"),'Calc| Overheads Allocation'!F$9,'Calc| Project Costs'!Y319),IF('Input| Overheads'!$C$42="Internal labour",SUMPRODUCT(--('Input| Projects'!$AD319="Yes"),'Calc| Overheads Allocation'!F$9,'Calc| Project Costs'!Y319,'Input| Projects'!$Y319),IF('Input| Overheads'!$C$42="DNSP defined",SUMPRODUCT(--('Input| Projects'!$AD319="Yes"),'Calc| Overheads Allocation'!F$62,'Input| Projects'!$AG319),""))),"")</f>
        <v>0</v>
      </c>
      <c r="AX319" s="186">
        <f>IFERROR(IF('Input| Overheads'!$C$42="Direct costs",SUMPRODUCT(--('Input| Projects'!$AD319="Yes"),'Calc| Overheads Allocation'!G$9,'Calc| Project Costs'!Z319),IF('Input| Overheads'!$C$42="Internal labour",SUMPRODUCT(--('Input| Projects'!$AD319="Yes"),'Calc| Overheads Allocation'!G$9,'Calc| Project Costs'!Z319,'Input| Projects'!$Y319),IF('Input| Overheads'!$C$42="DNSP defined",SUMPRODUCT(--('Input| Projects'!$AD319="Yes"),'Calc| Overheads Allocation'!G$62,'Input| Projects'!$AG319),""))),"")</f>
        <v>0</v>
      </c>
      <c r="AY319" s="186">
        <f>IFERROR(IF('Input| Overheads'!$C$42="Direct costs",SUMPRODUCT(--('Input| Projects'!$AD319="Yes"),'Calc| Overheads Allocation'!H$9,'Calc| Project Costs'!AA319),IF('Input| Overheads'!$C$42="Internal labour",SUMPRODUCT(--('Input| Projects'!$AD319="Yes"),'Calc| Overheads Allocation'!H$9,'Calc| Project Costs'!AA319,'Input| Projects'!$Y319),IF('Input| Overheads'!$C$42="DNSP defined",SUMPRODUCT(--('Input| Projects'!$AD319="Yes"),'Calc| Overheads Allocation'!H$62,'Input| Projects'!$AG319),""))),"")</f>
        <v>0</v>
      </c>
      <c r="AZ319" s="186">
        <f>IFERROR(IF('Input| Overheads'!$C$42="Direct costs",SUMPRODUCT(--('Input| Projects'!$AD319="Yes"),'Calc| Overheads Allocation'!I$9,'Calc| Project Costs'!AB319),IF('Input| Overheads'!$C$42="Internal labour",SUMPRODUCT(--('Input| Projects'!$AD319="Yes"),'Calc| Overheads Allocation'!I$9,'Calc| Project Costs'!AB319,'Input| Projects'!$Y319),IF('Input| Overheads'!$C$42="DNSP defined",SUMPRODUCT(--('Input| Projects'!$AD319="Yes"),'Calc| Overheads Allocation'!I$62,'Input| Projects'!$AG319),""))),"")</f>
        <v>0</v>
      </c>
      <c r="BA319" s="106"/>
      <c r="BB319" s="186">
        <f t="shared" si="158"/>
        <v>7663.5472</v>
      </c>
      <c r="BC319" s="186">
        <f t="shared" si="159"/>
        <v>0</v>
      </c>
      <c r="BD319" s="186">
        <f t="shared" si="160"/>
        <v>0</v>
      </c>
      <c r="BE319" s="186">
        <f t="shared" si="137"/>
        <v>0</v>
      </c>
      <c r="BF319" s="186">
        <f t="shared" si="138"/>
        <v>0</v>
      </c>
      <c r="BG319" s="186">
        <f t="shared" si="139"/>
        <v>0</v>
      </c>
      <c r="BH319" s="186">
        <f t="shared" si="140"/>
        <v>0</v>
      </c>
      <c r="BI319" s="97"/>
      <c r="BJ319" s="186">
        <f t="shared" si="141"/>
        <v>0</v>
      </c>
      <c r="BK319" s="186" t="str">
        <f t="shared" si="142"/>
        <v/>
      </c>
      <c r="BL319" s="186" t="str">
        <f t="shared" si="143"/>
        <v/>
      </c>
      <c r="BM319" s="186" t="str">
        <f t="shared" si="144"/>
        <v/>
      </c>
      <c r="BN319" s="186" t="str">
        <f t="shared" si="145"/>
        <v/>
      </c>
      <c r="BO319" s="186" t="str">
        <f t="shared" si="146"/>
        <v/>
      </c>
      <c r="BP319" s="186" t="str">
        <f t="shared" si="147"/>
        <v/>
      </c>
      <c r="BQ319" s="97"/>
      <c r="BR319" s="186">
        <f t="shared" si="148"/>
        <v>26054.059590000001</v>
      </c>
      <c r="BS319" s="186">
        <f t="shared" si="149"/>
        <v>0</v>
      </c>
      <c r="BT319" s="222">
        <f t="shared" si="150"/>
        <v>0</v>
      </c>
      <c r="BU319" s="222">
        <f t="shared" si="151"/>
        <v>0</v>
      </c>
      <c r="BV319" s="222">
        <f t="shared" si="152"/>
        <v>0</v>
      </c>
      <c r="BW319" s="222">
        <f t="shared" si="153"/>
        <v>0</v>
      </c>
      <c r="BX319" s="222">
        <f t="shared" si="154"/>
        <v>0</v>
      </c>
      <c r="BY319" s="106"/>
      <c r="BZ319" s="197">
        <f>IF(SUMIF('Input| Projects'!$AS$8:$CP$8,"Dx",'Input| Projects'!$AS319:$CP319)=0,"",SUMIF('Input| Projects'!$AS$8:$CP$8,"Dx",'Input| Projects'!$AS319:$CP319))</f>
        <v>0.93626847653955192</v>
      </c>
      <c r="CA319" s="197">
        <f>IF(SUMIF('Input| Projects'!$AS$8:$CP$8,"Tx",'Input| Projects'!$AS319:$CP319)=0,"",SUMIF('Input| Projects'!$AS$8:$CP$8,"Tx",'Input| Projects'!$AS319:$CP319))</f>
        <v>6.3731523460448178E-2</v>
      </c>
      <c r="CB319" s="150" t="str">
        <f t="shared" si="161"/>
        <v/>
      </c>
    </row>
    <row r="320" spans="2:80" x14ac:dyDescent="0.2">
      <c r="B320" s="201">
        <f>IFERROR('Input| Projects'!B320,"")</f>
        <v>311</v>
      </c>
      <c r="C320" s="42" t="str">
        <f>IFERROR(IF('Input| Projects'!C320="","",'Input| Projects'!C320),"")</f>
        <v>GIS Data Capture</v>
      </c>
      <c r="D320" s="42" t="str">
        <f>IFERROR(IF('Input| Projects'!D320="","",'Input| Projects'!D320),"")</f>
        <v>SUPP_44.01.04</v>
      </c>
      <c r="E320" s="104"/>
      <c r="F320" s="190">
        <f>IFERROR('Input| Projects'!I320*'Input| Escalations'!$K$19,"")</f>
        <v>727.55482000000006</v>
      </c>
      <c r="G320" s="190">
        <f>IFERROR('Input| Projects'!J320*'Input| Escalations'!$K$19,"")</f>
        <v>0</v>
      </c>
      <c r="H320" s="190">
        <f>IFERROR('Input| Projects'!K320*'Input| Escalations'!$K$19,"")</f>
        <v>0</v>
      </c>
      <c r="I320" s="190">
        <f>IFERROR('Input| Projects'!L320*'Input| Escalations'!$K$19,"")</f>
        <v>0</v>
      </c>
      <c r="J320" s="190">
        <f>IFERROR('Input| Projects'!M320*'Input| Escalations'!$K$19,"")</f>
        <v>0</v>
      </c>
      <c r="K320" s="190">
        <f>IFERROR('Input| Projects'!N320*'Input| Escalations'!$K$19,"")</f>
        <v>0</v>
      </c>
      <c r="L320" s="190">
        <f>IFERROR('Input| Projects'!O320*'Input| Escalations'!$K$19,"")</f>
        <v>0</v>
      </c>
      <c r="M320" s="150" t="str">
        <f>IF(ABS(SUM(F320:L320)-(SUM('Input| Projects'!I320:O320)*'Input| Escalations'!$K$19))&lt;0.0000001,"",1)</f>
        <v/>
      </c>
      <c r="N320" s="192">
        <f>'Input| Projects'!$Y320*INDEX('Input| Escalations'!$H$33:$N$33,MATCH('Calc| Project Costs'!N$9,'Input| Escalations'!$H$23:$N$23,0))+'Input| Projects'!$Z320*INDEX('Input| Escalations'!$H$34:$N$34,MATCH('Calc| Project Costs'!N$9,'Input| Escalations'!$H$23:$N$23,0))+'Input| Projects'!$AA320*INDEX('Input| Escalations'!$H$35:$N$35,MATCH('Calc| Project Costs'!N$9,'Input| Escalations'!$H$23:$N$23,0))+1</f>
        <v>1</v>
      </c>
      <c r="O320" s="192">
        <f>'Input| Projects'!$Y320*INDEX('Input| Escalations'!$H$33:$N$33,MATCH('Calc| Project Costs'!O$9,'Input| Escalations'!$H$23:$N$23,0))+'Input| Projects'!$Z320*INDEX('Input| Escalations'!$H$34:$N$34,MATCH('Calc| Project Costs'!O$9,'Input| Escalations'!$H$23:$N$23,0))+'Input| Projects'!$AA320*INDEX('Input| Escalations'!$H$35:$N$35,MATCH('Calc| Project Costs'!O$9,'Input| Escalations'!$H$23:$N$23,0))+1</f>
        <v>1</v>
      </c>
      <c r="P320" s="192">
        <f>'Input| Projects'!$Y320*INDEX('Input| Escalations'!$H$33:$N$33,MATCH('Calc| Project Costs'!P$9,'Input| Escalations'!$H$23:$N$23,0))+'Input| Projects'!$Z320*INDEX('Input| Escalations'!$H$34:$N$34,MATCH('Calc| Project Costs'!P$9,'Input| Escalations'!$H$23:$N$23,0))+'Input| Projects'!$AA320*INDEX('Input| Escalations'!$H$35:$N$35,MATCH('Calc| Project Costs'!P$9,'Input| Escalations'!$H$23:$N$23,0))+1</f>
        <v>1</v>
      </c>
      <c r="Q320" s="192">
        <f>'Input| Projects'!$Y320*INDEX('Input| Escalations'!$H$33:$N$33,MATCH('Calc| Project Costs'!Q$9,'Input| Escalations'!$H$23:$N$23,0))+'Input| Projects'!$Z320*INDEX('Input| Escalations'!$H$34:$N$34,MATCH('Calc| Project Costs'!Q$9,'Input| Escalations'!$H$23:$N$23,0))+'Input| Projects'!$AA320*INDEX('Input| Escalations'!$H$35:$N$35,MATCH('Calc| Project Costs'!Q$9,'Input| Escalations'!$H$23:$N$23,0))+1</f>
        <v>1</v>
      </c>
      <c r="R320" s="192">
        <f>'Input| Projects'!$Y320*INDEX('Input| Escalations'!$H$33:$N$33,MATCH('Calc| Project Costs'!R$9,'Input| Escalations'!$H$23:$N$23,0))+'Input| Projects'!$Z320*INDEX('Input| Escalations'!$H$34:$N$34,MATCH('Calc| Project Costs'!R$9,'Input| Escalations'!$H$23:$N$23,0))+'Input| Projects'!$AA320*INDEX('Input| Escalations'!$H$35:$N$35,MATCH('Calc| Project Costs'!R$9,'Input| Escalations'!$H$23:$N$23,0))+1</f>
        <v>1</v>
      </c>
      <c r="S320" s="192">
        <f>'Input| Projects'!$Y320*INDEX('Input| Escalations'!$H$33:$N$33,MATCH('Calc| Project Costs'!S$9,'Input| Escalations'!$H$23:$N$23,0))+'Input| Projects'!$Z320*INDEX('Input| Escalations'!$H$34:$N$34,MATCH('Calc| Project Costs'!S$9,'Input| Escalations'!$H$23:$N$23,0))+'Input| Projects'!$AA320*INDEX('Input| Escalations'!$H$35:$N$35,MATCH('Calc| Project Costs'!S$9,'Input| Escalations'!$H$23:$N$23,0))+1</f>
        <v>1</v>
      </c>
      <c r="T320" s="192">
        <f>'Input| Projects'!$Y320*INDEX('Input| Escalations'!$H$33:$N$33,MATCH('Calc| Project Costs'!T$9,'Input| Escalations'!$H$23:$N$23,0))+'Input| Projects'!$Z320*INDEX('Input| Escalations'!$H$34:$N$34,MATCH('Calc| Project Costs'!T$9,'Input| Escalations'!$H$23:$N$23,0))+'Input| Projects'!$AA320*INDEX('Input| Escalations'!$H$35:$N$35,MATCH('Calc| Project Costs'!T$9,'Input| Escalations'!$H$23:$N$23,0))+1</f>
        <v>1</v>
      </c>
      <c r="U320" s="106"/>
      <c r="V320" s="186">
        <f t="shared" si="155"/>
        <v>727.55482000000006</v>
      </c>
      <c r="W320" s="186">
        <f t="shared" si="156"/>
        <v>0</v>
      </c>
      <c r="X320" s="186">
        <f t="shared" si="157"/>
        <v>0</v>
      </c>
      <c r="Y320" s="186">
        <f t="shared" si="133"/>
        <v>0</v>
      </c>
      <c r="Z320" s="186">
        <f t="shared" si="134"/>
        <v>0</v>
      </c>
      <c r="AA320" s="186">
        <f t="shared" si="135"/>
        <v>0</v>
      </c>
      <c r="AB320" s="186">
        <f t="shared" si="136"/>
        <v>0</v>
      </c>
      <c r="AC320" s="106"/>
      <c r="AD320" s="186">
        <f>'Input| Projects'!Q320*N320*'Input| Escalations'!$K$19</f>
        <v>0</v>
      </c>
      <c r="AE320" s="186">
        <f>'Input| Projects'!R320*O320*'Input| Escalations'!$K$19</f>
        <v>0</v>
      </c>
      <c r="AF320" s="186">
        <f>'Input| Projects'!S320*P320*'Input| Escalations'!$K$19</f>
        <v>0</v>
      </c>
      <c r="AG320" s="186">
        <f>'Input| Projects'!T320*Q320*'Input| Escalations'!$K$19</f>
        <v>0</v>
      </c>
      <c r="AH320" s="186">
        <f>'Input| Projects'!U320*R320*'Input| Escalations'!$K$19</f>
        <v>0</v>
      </c>
      <c r="AI320" s="186">
        <f>'Input| Projects'!V320*S320*'Input| Escalations'!$K$19</f>
        <v>0</v>
      </c>
      <c r="AJ320" s="186">
        <f>'Input| Projects'!W320*T320*'Input| Escalations'!$K$19</f>
        <v>0</v>
      </c>
      <c r="AK320" s="106"/>
      <c r="AL320" s="186">
        <f>IFERROR(IF('Input| Overheads'!$C$42="Direct costs",SUMPRODUCT(--('Input| Projects'!$AC320="Yes"),'Calc| Overheads Allocation'!C$8,'Calc| Project Costs'!V320),IF('Input| Overheads'!$C$42="Internal labour",SUMPRODUCT(--('Input| Projects'!$AC320="Yes"),'Calc| Overheads Allocation'!C$8,'Calc| Project Costs'!V320,'Input| Projects'!$Y320),IF('Input| Overheads'!$C$42="DNSP defined",SUMPRODUCT(--('Input| Projects'!$AC320="Yes"),'Calc| Overheads Allocation'!C$61,'Input| Projects'!$AF320),""))),"")</f>
        <v>297.16141999999996</v>
      </c>
      <c r="AM320" s="186">
        <f>IFERROR(IF('Input| Overheads'!$C$42="Direct costs",SUMPRODUCT(--('Input| Projects'!$AC320="Yes"),'Calc| Overheads Allocation'!D$8,'Calc| Project Costs'!W320),IF('Input| Overheads'!$C$42="Internal labour",SUMPRODUCT(--('Input| Projects'!$AC320="Yes"),'Calc| Overheads Allocation'!D$8,'Calc| Project Costs'!W320,'Input| Projects'!$Y320),IF('Input| Overheads'!$C$42="DNSP defined",SUMPRODUCT(--('Input| Projects'!$AC320="Yes"),'Calc| Overheads Allocation'!D$61,'Input| Projects'!$AF320),""))),"")</f>
        <v>0</v>
      </c>
      <c r="AN320" s="186">
        <f>IFERROR(IF('Input| Overheads'!$C$42="Direct costs",SUMPRODUCT(--('Input| Projects'!$AC320="Yes"),'Calc| Overheads Allocation'!E$8,'Calc| Project Costs'!X320),IF('Input| Overheads'!$C$42="Internal labour",SUMPRODUCT(--('Input| Projects'!$AC320="Yes"),'Calc| Overheads Allocation'!E$8,'Calc| Project Costs'!X320,'Input| Projects'!$Y320),IF('Input| Overheads'!$C$42="DNSP defined",SUMPRODUCT(--('Input| Projects'!$AC320="Yes"),'Calc| Overheads Allocation'!E$61,'Input| Projects'!$AF320),""))),"")</f>
        <v>0</v>
      </c>
      <c r="AO320" s="186">
        <f>IFERROR(IF('Input| Overheads'!$C$42="Direct costs",SUMPRODUCT(--('Input| Projects'!$AC320="Yes"),'Calc| Overheads Allocation'!F$8,'Calc| Project Costs'!Y320),IF('Input| Overheads'!$C$42="Internal labour",SUMPRODUCT(--('Input| Projects'!$AC320="Yes"),'Calc| Overheads Allocation'!F$8,'Calc| Project Costs'!Y320,'Input| Projects'!$Y320),IF('Input| Overheads'!$C$42="DNSP defined",SUMPRODUCT(--('Input| Projects'!$AC320="Yes"),'Calc| Overheads Allocation'!F$61,'Input| Projects'!$AF320),""))),"")</f>
        <v>0</v>
      </c>
      <c r="AP320" s="186">
        <f>IFERROR(IF('Input| Overheads'!$C$42="Direct costs",SUMPRODUCT(--('Input| Projects'!$AC320="Yes"),'Calc| Overheads Allocation'!G$8,'Calc| Project Costs'!Z320),IF('Input| Overheads'!$C$42="Internal labour",SUMPRODUCT(--('Input| Projects'!$AC320="Yes"),'Calc| Overheads Allocation'!G$8,'Calc| Project Costs'!Z320,'Input| Projects'!$Y320),IF('Input| Overheads'!$C$42="DNSP defined",SUMPRODUCT(--('Input| Projects'!$AC320="Yes"),'Calc| Overheads Allocation'!G$61,'Input| Projects'!$AF320),""))),"")</f>
        <v>0</v>
      </c>
      <c r="AQ320" s="186">
        <f>IFERROR(IF('Input| Overheads'!$C$42="Direct costs",SUMPRODUCT(--('Input| Projects'!$AC320="Yes"),'Calc| Overheads Allocation'!H$8,'Calc| Project Costs'!AA320),IF('Input| Overheads'!$C$42="Internal labour",SUMPRODUCT(--('Input| Projects'!$AC320="Yes"),'Calc| Overheads Allocation'!H$8,'Calc| Project Costs'!AA320,'Input| Projects'!$Y320),IF('Input| Overheads'!$C$42="DNSP defined",SUMPRODUCT(--('Input| Projects'!$AC320="Yes"),'Calc| Overheads Allocation'!H$61,'Input| Projects'!$AF320),""))),"")</f>
        <v>0</v>
      </c>
      <c r="AR320" s="186">
        <f>IFERROR(IF('Input| Overheads'!$C$42="Direct costs",SUMPRODUCT(--('Input| Projects'!$AC320="Yes"),'Calc| Overheads Allocation'!I$8,'Calc| Project Costs'!AB320),IF('Input| Overheads'!$C$42="Internal labour",SUMPRODUCT(--('Input| Projects'!$AC320="Yes"),'Calc| Overheads Allocation'!I$8,'Calc| Project Costs'!AB320,'Input| Projects'!$Y320),IF('Input| Overheads'!$C$42="DNSP defined",SUMPRODUCT(--('Input| Projects'!$AC320="Yes"),'Calc| Overheads Allocation'!I$61,'Input| Projects'!$AF320),""))),"")</f>
        <v>0</v>
      </c>
      <c r="AS320" s="106"/>
      <c r="AT320" s="186">
        <f>IFERROR(IF('Input| Overheads'!$C$42="Direct costs",SUMPRODUCT(--('Input| Projects'!$AD320="Yes"),'Calc| Overheads Allocation'!C$9,'Calc| Project Costs'!V320),IF('Input| Overheads'!$C$42="Internal labour",SUMPRODUCT(--('Input| Projects'!$AD320="Yes"),'Calc| Overheads Allocation'!C$9,'Calc| Project Costs'!V320,'Input| Projects'!$Y320),IF('Input| Overheads'!$C$42="DNSP defined",SUMPRODUCT(--('Input| Projects'!$AD320="Yes"),'Calc| Overheads Allocation'!C$62,'Input| Projects'!$AG320),""))),"")</f>
        <v>0</v>
      </c>
      <c r="AU320" s="186">
        <f>IFERROR(IF('Input| Overheads'!$C$42="Direct costs",SUMPRODUCT(--('Input| Projects'!$AD320="Yes"),'Calc| Overheads Allocation'!D$9,'Calc| Project Costs'!W320),IF('Input| Overheads'!$C$42="Internal labour",SUMPRODUCT(--('Input| Projects'!$AD320="Yes"),'Calc| Overheads Allocation'!D$9,'Calc| Project Costs'!W320,'Input| Projects'!$Y320),IF('Input| Overheads'!$C$42="DNSP defined",SUMPRODUCT(--('Input| Projects'!$AD320="Yes"),'Calc| Overheads Allocation'!D$62,'Input| Projects'!$AG320),""))),"")</f>
        <v>0</v>
      </c>
      <c r="AV320" s="186">
        <f>IFERROR(IF('Input| Overheads'!$C$42="Direct costs",SUMPRODUCT(--('Input| Projects'!$AD320="Yes"),'Calc| Overheads Allocation'!E$9,'Calc| Project Costs'!X320),IF('Input| Overheads'!$C$42="Internal labour",SUMPRODUCT(--('Input| Projects'!$AD320="Yes"),'Calc| Overheads Allocation'!E$9,'Calc| Project Costs'!X320,'Input| Projects'!$Y320),IF('Input| Overheads'!$C$42="DNSP defined",SUMPRODUCT(--('Input| Projects'!$AD320="Yes"),'Calc| Overheads Allocation'!E$62,'Input| Projects'!$AG320),""))),"")</f>
        <v>0</v>
      </c>
      <c r="AW320" s="186">
        <f>IFERROR(IF('Input| Overheads'!$C$42="Direct costs",SUMPRODUCT(--('Input| Projects'!$AD320="Yes"),'Calc| Overheads Allocation'!F$9,'Calc| Project Costs'!Y320),IF('Input| Overheads'!$C$42="Internal labour",SUMPRODUCT(--('Input| Projects'!$AD320="Yes"),'Calc| Overheads Allocation'!F$9,'Calc| Project Costs'!Y320,'Input| Projects'!$Y320),IF('Input| Overheads'!$C$42="DNSP defined",SUMPRODUCT(--('Input| Projects'!$AD320="Yes"),'Calc| Overheads Allocation'!F$62,'Input| Projects'!$AG320),""))),"")</f>
        <v>0</v>
      </c>
      <c r="AX320" s="186">
        <f>IFERROR(IF('Input| Overheads'!$C$42="Direct costs",SUMPRODUCT(--('Input| Projects'!$AD320="Yes"),'Calc| Overheads Allocation'!G$9,'Calc| Project Costs'!Z320),IF('Input| Overheads'!$C$42="Internal labour",SUMPRODUCT(--('Input| Projects'!$AD320="Yes"),'Calc| Overheads Allocation'!G$9,'Calc| Project Costs'!Z320,'Input| Projects'!$Y320),IF('Input| Overheads'!$C$42="DNSP defined",SUMPRODUCT(--('Input| Projects'!$AD320="Yes"),'Calc| Overheads Allocation'!G$62,'Input| Projects'!$AG320),""))),"")</f>
        <v>0</v>
      </c>
      <c r="AY320" s="186">
        <f>IFERROR(IF('Input| Overheads'!$C$42="Direct costs",SUMPRODUCT(--('Input| Projects'!$AD320="Yes"),'Calc| Overheads Allocation'!H$9,'Calc| Project Costs'!AA320),IF('Input| Overheads'!$C$42="Internal labour",SUMPRODUCT(--('Input| Projects'!$AD320="Yes"),'Calc| Overheads Allocation'!H$9,'Calc| Project Costs'!AA320,'Input| Projects'!$Y320),IF('Input| Overheads'!$C$42="DNSP defined",SUMPRODUCT(--('Input| Projects'!$AD320="Yes"),'Calc| Overheads Allocation'!H$62,'Input| Projects'!$AG320),""))),"")</f>
        <v>0</v>
      </c>
      <c r="AZ320" s="186">
        <f>IFERROR(IF('Input| Overheads'!$C$42="Direct costs",SUMPRODUCT(--('Input| Projects'!$AD320="Yes"),'Calc| Overheads Allocation'!I$9,'Calc| Project Costs'!AB320),IF('Input| Overheads'!$C$42="Internal labour",SUMPRODUCT(--('Input| Projects'!$AD320="Yes"),'Calc| Overheads Allocation'!I$9,'Calc| Project Costs'!AB320,'Input| Projects'!$Y320),IF('Input| Overheads'!$C$42="DNSP defined",SUMPRODUCT(--('Input| Projects'!$AD320="Yes"),'Calc| Overheads Allocation'!I$62,'Input| Projects'!$AG320),""))),"")</f>
        <v>0</v>
      </c>
      <c r="BA320" s="106"/>
      <c r="BB320" s="186">
        <f t="shared" si="158"/>
        <v>297.16141999999996</v>
      </c>
      <c r="BC320" s="186">
        <f t="shared" si="159"/>
        <v>0</v>
      </c>
      <c r="BD320" s="186">
        <f t="shared" si="160"/>
        <v>0</v>
      </c>
      <c r="BE320" s="186">
        <f t="shared" si="137"/>
        <v>0</v>
      </c>
      <c r="BF320" s="186">
        <f t="shared" si="138"/>
        <v>0</v>
      </c>
      <c r="BG320" s="186">
        <f t="shared" si="139"/>
        <v>0</v>
      </c>
      <c r="BH320" s="186">
        <f t="shared" si="140"/>
        <v>0</v>
      </c>
      <c r="BI320" s="97"/>
      <c r="BJ320" s="186">
        <f t="shared" si="141"/>
        <v>0</v>
      </c>
      <c r="BK320" s="186" t="str">
        <f t="shared" si="142"/>
        <v/>
      </c>
      <c r="BL320" s="186" t="str">
        <f t="shared" si="143"/>
        <v/>
      </c>
      <c r="BM320" s="186" t="str">
        <f t="shared" si="144"/>
        <v/>
      </c>
      <c r="BN320" s="186" t="str">
        <f t="shared" si="145"/>
        <v/>
      </c>
      <c r="BO320" s="186" t="str">
        <f t="shared" si="146"/>
        <v/>
      </c>
      <c r="BP320" s="186" t="str">
        <f t="shared" si="147"/>
        <v/>
      </c>
      <c r="BQ320" s="97"/>
      <c r="BR320" s="186">
        <f t="shared" si="148"/>
        <v>1024.71624</v>
      </c>
      <c r="BS320" s="186">
        <f t="shared" si="149"/>
        <v>0</v>
      </c>
      <c r="BT320" s="222">
        <f t="shared" si="150"/>
        <v>0</v>
      </c>
      <c r="BU320" s="222">
        <f t="shared" si="151"/>
        <v>0</v>
      </c>
      <c r="BV320" s="222">
        <f t="shared" si="152"/>
        <v>0</v>
      </c>
      <c r="BW320" s="222">
        <f t="shared" si="153"/>
        <v>0</v>
      </c>
      <c r="BX320" s="222">
        <f t="shared" si="154"/>
        <v>0</v>
      </c>
      <c r="BY320" s="106"/>
      <c r="BZ320" s="197">
        <f>IF(SUMIF('Input| Projects'!$AS$8:$CP$8,"Dx",'Input| Projects'!$AS320:$CP320)=0,"",SUMIF('Input| Projects'!$AS$8:$CP$8,"Dx",'Input| Projects'!$AS320:$CP320))</f>
        <v>1</v>
      </c>
      <c r="CA320" s="197" t="str">
        <f>IF(SUMIF('Input| Projects'!$AS$8:$CP$8,"Tx",'Input| Projects'!$AS320:$CP320)=0,"",SUMIF('Input| Projects'!$AS$8:$CP$8,"Tx",'Input| Projects'!$AS320:$CP320))</f>
        <v/>
      </c>
      <c r="CB320" s="150" t="str">
        <f t="shared" si="161"/>
        <v/>
      </c>
    </row>
    <row r="321" spans="2:80" x14ac:dyDescent="0.2">
      <c r="B321" s="201">
        <f>IFERROR('Input| Projects'!B321,"")</f>
        <v>312</v>
      </c>
      <c r="C321" s="42" t="str">
        <f>IFERROR(IF('Input| Projects'!C321="","",'Input| Projects'!C321),"")</f>
        <v>GIS Data Capture</v>
      </c>
      <c r="D321" s="42" t="str">
        <f>IFERROR(IF('Input| Projects'!D321="","",'Input| Projects'!D321),"")</f>
        <v>SUPP_44.01.04</v>
      </c>
      <c r="E321" s="104"/>
      <c r="F321" s="190">
        <f>IFERROR('Input| Projects'!I321*'Input| Escalations'!$K$19,"")</f>
        <v>831.49144000000001</v>
      </c>
      <c r="G321" s="190">
        <f>IFERROR('Input| Projects'!J321*'Input| Escalations'!$K$19,"")</f>
        <v>0</v>
      </c>
      <c r="H321" s="190">
        <f>IFERROR('Input| Projects'!K321*'Input| Escalations'!$K$19,"")</f>
        <v>0</v>
      </c>
      <c r="I321" s="190">
        <f>IFERROR('Input| Projects'!L321*'Input| Escalations'!$K$19,"")</f>
        <v>0</v>
      </c>
      <c r="J321" s="190">
        <f>IFERROR('Input| Projects'!M321*'Input| Escalations'!$K$19,"")</f>
        <v>0</v>
      </c>
      <c r="K321" s="190">
        <f>IFERROR('Input| Projects'!N321*'Input| Escalations'!$K$19,"")</f>
        <v>0</v>
      </c>
      <c r="L321" s="190">
        <f>IFERROR('Input| Projects'!O321*'Input| Escalations'!$K$19,"")</f>
        <v>0</v>
      </c>
      <c r="M321" s="150" t="str">
        <f>IF(ABS(SUM(F321:L321)-(SUM('Input| Projects'!I321:O321)*'Input| Escalations'!$K$19))&lt;0.0000001,"",1)</f>
        <v/>
      </c>
      <c r="N321" s="192">
        <f>'Input| Projects'!$Y321*INDEX('Input| Escalations'!$H$33:$N$33,MATCH('Calc| Project Costs'!N$9,'Input| Escalations'!$H$23:$N$23,0))+'Input| Projects'!$Z321*INDEX('Input| Escalations'!$H$34:$N$34,MATCH('Calc| Project Costs'!N$9,'Input| Escalations'!$H$23:$N$23,0))+'Input| Projects'!$AA321*INDEX('Input| Escalations'!$H$35:$N$35,MATCH('Calc| Project Costs'!N$9,'Input| Escalations'!$H$23:$N$23,0))+1</f>
        <v>1</v>
      </c>
      <c r="O321" s="192">
        <f>'Input| Projects'!$Y321*INDEX('Input| Escalations'!$H$33:$N$33,MATCH('Calc| Project Costs'!O$9,'Input| Escalations'!$H$23:$N$23,0))+'Input| Projects'!$Z321*INDEX('Input| Escalations'!$H$34:$N$34,MATCH('Calc| Project Costs'!O$9,'Input| Escalations'!$H$23:$N$23,0))+'Input| Projects'!$AA321*INDEX('Input| Escalations'!$H$35:$N$35,MATCH('Calc| Project Costs'!O$9,'Input| Escalations'!$H$23:$N$23,0))+1</f>
        <v>1</v>
      </c>
      <c r="P321" s="192">
        <f>'Input| Projects'!$Y321*INDEX('Input| Escalations'!$H$33:$N$33,MATCH('Calc| Project Costs'!P$9,'Input| Escalations'!$H$23:$N$23,0))+'Input| Projects'!$Z321*INDEX('Input| Escalations'!$H$34:$N$34,MATCH('Calc| Project Costs'!P$9,'Input| Escalations'!$H$23:$N$23,0))+'Input| Projects'!$AA321*INDEX('Input| Escalations'!$H$35:$N$35,MATCH('Calc| Project Costs'!P$9,'Input| Escalations'!$H$23:$N$23,0))+1</f>
        <v>1</v>
      </c>
      <c r="Q321" s="192">
        <f>'Input| Projects'!$Y321*INDEX('Input| Escalations'!$H$33:$N$33,MATCH('Calc| Project Costs'!Q$9,'Input| Escalations'!$H$23:$N$23,0))+'Input| Projects'!$Z321*INDEX('Input| Escalations'!$H$34:$N$34,MATCH('Calc| Project Costs'!Q$9,'Input| Escalations'!$H$23:$N$23,0))+'Input| Projects'!$AA321*INDEX('Input| Escalations'!$H$35:$N$35,MATCH('Calc| Project Costs'!Q$9,'Input| Escalations'!$H$23:$N$23,0))+1</f>
        <v>1</v>
      </c>
      <c r="R321" s="192">
        <f>'Input| Projects'!$Y321*INDEX('Input| Escalations'!$H$33:$N$33,MATCH('Calc| Project Costs'!R$9,'Input| Escalations'!$H$23:$N$23,0))+'Input| Projects'!$Z321*INDEX('Input| Escalations'!$H$34:$N$34,MATCH('Calc| Project Costs'!R$9,'Input| Escalations'!$H$23:$N$23,0))+'Input| Projects'!$AA321*INDEX('Input| Escalations'!$H$35:$N$35,MATCH('Calc| Project Costs'!R$9,'Input| Escalations'!$H$23:$N$23,0))+1</f>
        <v>1</v>
      </c>
      <c r="S321" s="192">
        <f>'Input| Projects'!$Y321*INDEX('Input| Escalations'!$H$33:$N$33,MATCH('Calc| Project Costs'!S$9,'Input| Escalations'!$H$23:$N$23,0))+'Input| Projects'!$Z321*INDEX('Input| Escalations'!$H$34:$N$34,MATCH('Calc| Project Costs'!S$9,'Input| Escalations'!$H$23:$N$23,0))+'Input| Projects'!$AA321*INDEX('Input| Escalations'!$H$35:$N$35,MATCH('Calc| Project Costs'!S$9,'Input| Escalations'!$H$23:$N$23,0))+1</f>
        <v>1</v>
      </c>
      <c r="T321" s="192">
        <f>'Input| Projects'!$Y321*INDEX('Input| Escalations'!$H$33:$N$33,MATCH('Calc| Project Costs'!T$9,'Input| Escalations'!$H$23:$N$23,0))+'Input| Projects'!$Z321*INDEX('Input| Escalations'!$H$34:$N$34,MATCH('Calc| Project Costs'!T$9,'Input| Escalations'!$H$23:$N$23,0))+'Input| Projects'!$AA321*INDEX('Input| Escalations'!$H$35:$N$35,MATCH('Calc| Project Costs'!T$9,'Input| Escalations'!$H$23:$N$23,0))+1</f>
        <v>1</v>
      </c>
      <c r="U321" s="106"/>
      <c r="V321" s="186">
        <f t="shared" si="155"/>
        <v>831.49144000000001</v>
      </c>
      <c r="W321" s="186">
        <f t="shared" si="156"/>
        <v>0</v>
      </c>
      <c r="X321" s="186">
        <f t="shared" si="157"/>
        <v>0</v>
      </c>
      <c r="Y321" s="186">
        <f t="shared" si="133"/>
        <v>0</v>
      </c>
      <c r="Z321" s="186">
        <f t="shared" si="134"/>
        <v>0</v>
      </c>
      <c r="AA321" s="186">
        <f t="shared" si="135"/>
        <v>0</v>
      </c>
      <c r="AB321" s="186">
        <f t="shared" si="136"/>
        <v>0</v>
      </c>
      <c r="AC321" s="106"/>
      <c r="AD321" s="186">
        <f>'Input| Projects'!Q321*N321*'Input| Escalations'!$K$19</f>
        <v>0</v>
      </c>
      <c r="AE321" s="186">
        <f>'Input| Projects'!R321*O321*'Input| Escalations'!$K$19</f>
        <v>0</v>
      </c>
      <c r="AF321" s="186">
        <f>'Input| Projects'!S321*P321*'Input| Escalations'!$K$19</f>
        <v>0</v>
      </c>
      <c r="AG321" s="186">
        <f>'Input| Projects'!T321*Q321*'Input| Escalations'!$K$19</f>
        <v>0</v>
      </c>
      <c r="AH321" s="186">
        <f>'Input| Projects'!U321*R321*'Input| Escalations'!$K$19</f>
        <v>0</v>
      </c>
      <c r="AI321" s="186">
        <f>'Input| Projects'!V321*S321*'Input| Escalations'!$K$19</f>
        <v>0</v>
      </c>
      <c r="AJ321" s="186">
        <f>'Input| Projects'!W321*T321*'Input| Escalations'!$K$19</f>
        <v>0</v>
      </c>
      <c r="AK321" s="106"/>
      <c r="AL321" s="186">
        <f>IFERROR(IF('Input| Overheads'!$C$42="Direct costs",SUMPRODUCT(--('Input| Projects'!$AC321="Yes"),'Calc| Overheads Allocation'!C$8,'Calc| Project Costs'!V321),IF('Input| Overheads'!$C$42="Internal labour",SUMPRODUCT(--('Input| Projects'!$AC321="Yes"),'Calc| Overheads Allocation'!C$8,'Calc| Project Costs'!V321,'Input| Projects'!$Y321),IF('Input| Overheads'!$C$42="DNSP defined",SUMPRODUCT(--('Input| Projects'!$AC321="Yes"),'Calc| Overheads Allocation'!C$61,'Input| Projects'!$AF321),""))),"")</f>
        <v>339.61302000000001</v>
      </c>
      <c r="AM321" s="186">
        <f>IFERROR(IF('Input| Overheads'!$C$42="Direct costs",SUMPRODUCT(--('Input| Projects'!$AC321="Yes"),'Calc| Overheads Allocation'!D$8,'Calc| Project Costs'!W321),IF('Input| Overheads'!$C$42="Internal labour",SUMPRODUCT(--('Input| Projects'!$AC321="Yes"),'Calc| Overheads Allocation'!D$8,'Calc| Project Costs'!W321,'Input| Projects'!$Y321),IF('Input| Overheads'!$C$42="DNSP defined",SUMPRODUCT(--('Input| Projects'!$AC321="Yes"),'Calc| Overheads Allocation'!D$61,'Input| Projects'!$AF321),""))),"")</f>
        <v>0</v>
      </c>
      <c r="AN321" s="186">
        <f>IFERROR(IF('Input| Overheads'!$C$42="Direct costs",SUMPRODUCT(--('Input| Projects'!$AC321="Yes"),'Calc| Overheads Allocation'!E$8,'Calc| Project Costs'!X321),IF('Input| Overheads'!$C$42="Internal labour",SUMPRODUCT(--('Input| Projects'!$AC321="Yes"),'Calc| Overheads Allocation'!E$8,'Calc| Project Costs'!X321,'Input| Projects'!$Y321),IF('Input| Overheads'!$C$42="DNSP defined",SUMPRODUCT(--('Input| Projects'!$AC321="Yes"),'Calc| Overheads Allocation'!E$61,'Input| Projects'!$AF321),""))),"")</f>
        <v>0</v>
      </c>
      <c r="AO321" s="186">
        <f>IFERROR(IF('Input| Overheads'!$C$42="Direct costs",SUMPRODUCT(--('Input| Projects'!$AC321="Yes"),'Calc| Overheads Allocation'!F$8,'Calc| Project Costs'!Y321),IF('Input| Overheads'!$C$42="Internal labour",SUMPRODUCT(--('Input| Projects'!$AC321="Yes"),'Calc| Overheads Allocation'!F$8,'Calc| Project Costs'!Y321,'Input| Projects'!$Y321),IF('Input| Overheads'!$C$42="DNSP defined",SUMPRODUCT(--('Input| Projects'!$AC321="Yes"),'Calc| Overheads Allocation'!F$61,'Input| Projects'!$AF321),""))),"")</f>
        <v>0</v>
      </c>
      <c r="AP321" s="186">
        <f>IFERROR(IF('Input| Overheads'!$C$42="Direct costs",SUMPRODUCT(--('Input| Projects'!$AC321="Yes"),'Calc| Overheads Allocation'!G$8,'Calc| Project Costs'!Z321),IF('Input| Overheads'!$C$42="Internal labour",SUMPRODUCT(--('Input| Projects'!$AC321="Yes"),'Calc| Overheads Allocation'!G$8,'Calc| Project Costs'!Z321,'Input| Projects'!$Y321),IF('Input| Overheads'!$C$42="DNSP defined",SUMPRODUCT(--('Input| Projects'!$AC321="Yes"),'Calc| Overheads Allocation'!G$61,'Input| Projects'!$AF321),""))),"")</f>
        <v>0</v>
      </c>
      <c r="AQ321" s="186">
        <f>IFERROR(IF('Input| Overheads'!$C$42="Direct costs",SUMPRODUCT(--('Input| Projects'!$AC321="Yes"),'Calc| Overheads Allocation'!H$8,'Calc| Project Costs'!AA321),IF('Input| Overheads'!$C$42="Internal labour",SUMPRODUCT(--('Input| Projects'!$AC321="Yes"),'Calc| Overheads Allocation'!H$8,'Calc| Project Costs'!AA321,'Input| Projects'!$Y321),IF('Input| Overheads'!$C$42="DNSP defined",SUMPRODUCT(--('Input| Projects'!$AC321="Yes"),'Calc| Overheads Allocation'!H$61,'Input| Projects'!$AF321),""))),"")</f>
        <v>0</v>
      </c>
      <c r="AR321" s="186">
        <f>IFERROR(IF('Input| Overheads'!$C$42="Direct costs",SUMPRODUCT(--('Input| Projects'!$AC321="Yes"),'Calc| Overheads Allocation'!I$8,'Calc| Project Costs'!AB321),IF('Input| Overheads'!$C$42="Internal labour",SUMPRODUCT(--('Input| Projects'!$AC321="Yes"),'Calc| Overheads Allocation'!I$8,'Calc| Project Costs'!AB321,'Input| Projects'!$Y321),IF('Input| Overheads'!$C$42="DNSP defined",SUMPRODUCT(--('Input| Projects'!$AC321="Yes"),'Calc| Overheads Allocation'!I$61,'Input| Projects'!$AF321),""))),"")</f>
        <v>0</v>
      </c>
      <c r="AS321" s="106"/>
      <c r="AT321" s="186">
        <f>IFERROR(IF('Input| Overheads'!$C$42="Direct costs",SUMPRODUCT(--('Input| Projects'!$AD321="Yes"),'Calc| Overheads Allocation'!C$9,'Calc| Project Costs'!V321),IF('Input| Overheads'!$C$42="Internal labour",SUMPRODUCT(--('Input| Projects'!$AD321="Yes"),'Calc| Overheads Allocation'!C$9,'Calc| Project Costs'!V321,'Input| Projects'!$Y321),IF('Input| Overheads'!$C$42="DNSP defined",SUMPRODUCT(--('Input| Projects'!$AD321="Yes"),'Calc| Overheads Allocation'!C$62,'Input| Projects'!$AG321),""))),"")</f>
        <v>0</v>
      </c>
      <c r="AU321" s="186">
        <f>IFERROR(IF('Input| Overheads'!$C$42="Direct costs",SUMPRODUCT(--('Input| Projects'!$AD321="Yes"),'Calc| Overheads Allocation'!D$9,'Calc| Project Costs'!W321),IF('Input| Overheads'!$C$42="Internal labour",SUMPRODUCT(--('Input| Projects'!$AD321="Yes"),'Calc| Overheads Allocation'!D$9,'Calc| Project Costs'!W321,'Input| Projects'!$Y321),IF('Input| Overheads'!$C$42="DNSP defined",SUMPRODUCT(--('Input| Projects'!$AD321="Yes"),'Calc| Overheads Allocation'!D$62,'Input| Projects'!$AG321),""))),"")</f>
        <v>0</v>
      </c>
      <c r="AV321" s="186">
        <f>IFERROR(IF('Input| Overheads'!$C$42="Direct costs",SUMPRODUCT(--('Input| Projects'!$AD321="Yes"),'Calc| Overheads Allocation'!E$9,'Calc| Project Costs'!X321),IF('Input| Overheads'!$C$42="Internal labour",SUMPRODUCT(--('Input| Projects'!$AD321="Yes"),'Calc| Overheads Allocation'!E$9,'Calc| Project Costs'!X321,'Input| Projects'!$Y321),IF('Input| Overheads'!$C$42="DNSP defined",SUMPRODUCT(--('Input| Projects'!$AD321="Yes"),'Calc| Overheads Allocation'!E$62,'Input| Projects'!$AG321),""))),"")</f>
        <v>0</v>
      </c>
      <c r="AW321" s="186">
        <f>IFERROR(IF('Input| Overheads'!$C$42="Direct costs",SUMPRODUCT(--('Input| Projects'!$AD321="Yes"),'Calc| Overheads Allocation'!F$9,'Calc| Project Costs'!Y321),IF('Input| Overheads'!$C$42="Internal labour",SUMPRODUCT(--('Input| Projects'!$AD321="Yes"),'Calc| Overheads Allocation'!F$9,'Calc| Project Costs'!Y321,'Input| Projects'!$Y321),IF('Input| Overheads'!$C$42="DNSP defined",SUMPRODUCT(--('Input| Projects'!$AD321="Yes"),'Calc| Overheads Allocation'!F$62,'Input| Projects'!$AG321),""))),"")</f>
        <v>0</v>
      </c>
      <c r="AX321" s="186">
        <f>IFERROR(IF('Input| Overheads'!$C$42="Direct costs",SUMPRODUCT(--('Input| Projects'!$AD321="Yes"),'Calc| Overheads Allocation'!G$9,'Calc| Project Costs'!Z321),IF('Input| Overheads'!$C$42="Internal labour",SUMPRODUCT(--('Input| Projects'!$AD321="Yes"),'Calc| Overheads Allocation'!G$9,'Calc| Project Costs'!Z321,'Input| Projects'!$Y321),IF('Input| Overheads'!$C$42="DNSP defined",SUMPRODUCT(--('Input| Projects'!$AD321="Yes"),'Calc| Overheads Allocation'!G$62,'Input| Projects'!$AG321),""))),"")</f>
        <v>0</v>
      </c>
      <c r="AY321" s="186">
        <f>IFERROR(IF('Input| Overheads'!$C$42="Direct costs",SUMPRODUCT(--('Input| Projects'!$AD321="Yes"),'Calc| Overheads Allocation'!H$9,'Calc| Project Costs'!AA321),IF('Input| Overheads'!$C$42="Internal labour",SUMPRODUCT(--('Input| Projects'!$AD321="Yes"),'Calc| Overheads Allocation'!H$9,'Calc| Project Costs'!AA321,'Input| Projects'!$Y321),IF('Input| Overheads'!$C$42="DNSP defined",SUMPRODUCT(--('Input| Projects'!$AD321="Yes"),'Calc| Overheads Allocation'!H$62,'Input| Projects'!$AG321),""))),"")</f>
        <v>0</v>
      </c>
      <c r="AZ321" s="186">
        <f>IFERROR(IF('Input| Overheads'!$C$42="Direct costs",SUMPRODUCT(--('Input| Projects'!$AD321="Yes"),'Calc| Overheads Allocation'!I$9,'Calc| Project Costs'!AB321),IF('Input| Overheads'!$C$42="Internal labour",SUMPRODUCT(--('Input| Projects'!$AD321="Yes"),'Calc| Overheads Allocation'!I$9,'Calc| Project Costs'!AB321,'Input| Projects'!$Y321),IF('Input| Overheads'!$C$42="DNSP defined",SUMPRODUCT(--('Input| Projects'!$AD321="Yes"),'Calc| Overheads Allocation'!I$62,'Input| Projects'!$AG321),""))),"")</f>
        <v>0</v>
      </c>
      <c r="BA321" s="106"/>
      <c r="BB321" s="186">
        <f t="shared" si="158"/>
        <v>339.61302000000001</v>
      </c>
      <c r="BC321" s="186">
        <f t="shared" si="159"/>
        <v>0</v>
      </c>
      <c r="BD321" s="186">
        <f t="shared" si="160"/>
        <v>0</v>
      </c>
      <c r="BE321" s="186">
        <f t="shared" si="137"/>
        <v>0</v>
      </c>
      <c r="BF321" s="186">
        <f t="shared" si="138"/>
        <v>0</v>
      </c>
      <c r="BG321" s="186">
        <f t="shared" si="139"/>
        <v>0</v>
      </c>
      <c r="BH321" s="186">
        <f t="shared" si="140"/>
        <v>0</v>
      </c>
      <c r="BI321" s="97"/>
      <c r="BJ321" s="186">
        <f t="shared" si="141"/>
        <v>0</v>
      </c>
      <c r="BK321" s="186" t="str">
        <f t="shared" si="142"/>
        <v/>
      </c>
      <c r="BL321" s="186" t="str">
        <f t="shared" si="143"/>
        <v/>
      </c>
      <c r="BM321" s="186" t="str">
        <f t="shared" si="144"/>
        <v/>
      </c>
      <c r="BN321" s="186" t="str">
        <f t="shared" si="145"/>
        <v/>
      </c>
      <c r="BO321" s="186" t="str">
        <f t="shared" si="146"/>
        <v/>
      </c>
      <c r="BP321" s="186" t="str">
        <f t="shared" si="147"/>
        <v/>
      </c>
      <c r="BQ321" s="97"/>
      <c r="BR321" s="186">
        <f t="shared" si="148"/>
        <v>1171.10446</v>
      </c>
      <c r="BS321" s="186">
        <f t="shared" si="149"/>
        <v>0</v>
      </c>
      <c r="BT321" s="222">
        <f t="shared" si="150"/>
        <v>0</v>
      </c>
      <c r="BU321" s="222">
        <f t="shared" si="151"/>
        <v>0</v>
      </c>
      <c r="BV321" s="222">
        <f t="shared" si="152"/>
        <v>0</v>
      </c>
      <c r="BW321" s="222">
        <f t="shared" si="153"/>
        <v>0</v>
      </c>
      <c r="BX321" s="222">
        <f t="shared" si="154"/>
        <v>0</v>
      </c>
      <c r="BY321" s="106"/>
      <c r="BZ321" s="197">
        <f>IF(SUMIF('Input| Projects'!$AS$8:$CP$8,"Dx",'Input| Projects'!$AS321:$CP321)=0,"",SUMIF('Input| Projects'!$AS$8:$CP$8,"Dx",'Input| Projects'!$AS321:$CP321))</f>
        <v>1</v>
      </c>
      <c r="CA321" s="197" t="str">
        <f>IF(SUMIF('Input| Projects'!$AS$8:$CP$8,"Tx",'Input| Projects'!$AS321:$CP321)=0,"",SUMIF('Input| Projects'!$AS$8:$CP$8,"Tx",'Input| Projects'!$AS321:$CP321))</f>
        <v/>
      </c>
      <c r="CB321" s="150" t="str">
        <f t="shared" si="161"/>
        <v/>
      </c>
    </row>
    <row r="322" spans="2:80" x14ac:dyDescent="0.2">
      <c r="B322" s="201">
        <f>IFERROR('Input| Projects'!B322,"")</f>
        <v>313</v>
      </c>
      <c r="C322" s="42" t="str">
        <f>IFERROR(IF('Input| Projects'!C322="","",'Input| Projects'!C322),"")</f>
        <v>GIS Data Capture</v>
      </c>
      <c r="D322" s="42" t="str">
        <f>IFERROR(IF('Input| Projects'!D322="","",'Input| Projects'!D322),"")</f>
        <v>SUPP_44.01.04</v>
      </c>
      <c r="E322" s="104"/>
      <c r="F322" s="190">
        <f>IFERROR('Input| Projects'!I322*'Input| Escalations'!$K$19,"")</f>
        <v>1039.3643399999999</v>
      </c>
      <c r="G322" s="190">
        <f>IFERROR('Input| Projects'!J322*'Input| Escalations'!$K$19,"")</f>
        <v>0</v>
      </c>
      <c r="H322" s="190">
        <f>IFERROR('Input| Projects'!K322*'Input| Escalations'!$K$19,"")</f>
        <v>0</v>
      </c>
      <c r="I322" s="190">
        <f>IFERROR('Input| Projects'!L322*'Input| Escalations'!$K$19,"")</f>
        <v>0</v>
      </c>
      <c r="J322" s="190">
        <f>IFERROR('Input| Projects'!M322*'Input| Escalations'!$K$19,"")</f>
        <v>0</v>
      </c>
      <c r="K322" s="190">
        <f>IFERROR('Input| Projects'!N322*'Input| Escalations'!$K$19,"")</f>
        <v>0</v>
      </c>
      <c r="L322" s="190">
        <f>IFERROR('Input| Projects'!O322*'Input| Escalations'!$K$19,"")</f>
        <v>0</v>
      </c>
      <c r="M322" s="150" t="str">
        <f>IF(ABS(SUM(F322:L322)-(SUM('Input| Projects'!I322:O322)*'Input| Escalations'!$K$19))&lt;0.0000001,"",1)</f>
        <v/>
      </c>
      <c r="N322" s="192">
        <f>'Input| Projects'!$Y322*INDEX('Input| Escalations'!$H$33:$N$33,MATCH('Calc| Project Costs'!N$9,'Input| Escalations'!$H$23:$N$23,0))+'Input| Projects'!$Z322*INDEX('Input| Escalations'!$H$34:$N$34,MATCH('Calc| Project Costs'!N$9,'Input| Escalations'!$H$23:$N$23,0))+'Input| Projects'!$AA322*INDEX('Input| Escalations'!$H$35:$N$35,MATCH('Calc| Project Costs'!N$9,'Input| Escalations'!$H$23:$N$23,0))+1</f>
        <v>1</v>
      </c>
      <c r="O322" s="192">
        <f>'Input| Projects'!$Y322*INDEX('Input| Escalations'!$H$33:$N$33,MATCH('Calc| Project Costs'!O$9,'Input| Escalations'!$H$23:$N$23,0))+'Input| Projects'!$Z322*INDEX('Input| Escalations'!$H$34:$N$34,MATCH('Calc| Project Costs'!O$9,'Input| Escalations'!$H$23:$N$23,0))+'Input| Projects'!$AA322*INDEX('Input| Escalations'!$H$35:$N$35,MATCH('Calc| Project Costs'!O$9,'Input| Escalations'!$H$23:$N$23,0))+1</f>
        <v>1</v>
      </c>
      <c r="P322" s="192">
        <f>'Input| Projects'!$Y322*INDEX('Input| Escalations'!$H$33:$N$33,MATCH('Calc| Project Costs'!P$9,'Input| Escalations'!$H$23:$N$23,0))+'Input| Projects'!$Z322*INDEX('Input| Escalations'!$H$34:$N$34,MATCH('Calc| Project Costs'!P$9,'Input| Escalations'!$H$23:$N$23,0))+'Input| Projects'!$AA322*INDEX('Input| Escalations'!$H$35:$N$35,MATCH('Calc| Project Costs'!P$9,'Input| Escalations'!$H$23:$N$23,0))+1</f>
        <v>1</v>
      </c>
      <c r="Q322" s="192">
        <f>'Input| Projects'!$Y322*INDEX('Input| Escalations'!$H$33:$N$33,MATCH('Calc| Project Costs'!Q$9,'Input| Escalations'!$H$23:$N$23,0))+'Input| Projects'!$Z322*INDEX('Input| Escalations'!$H$34:$N$34,MATCH('Calc| Project Costs'!Q$9,'Input| Escalations'!$H$23:$N$23,0))+'Input| Projects'!$AA322*INDEX('Input| Escalations'!$H$35:$N$35,MATCH('Calc| Project Costs'!Q$9,'Input| Escalations'!$H$23:$N$23,0))+1</f>
        <v>1</v>
      </c>
      <c r="R322" s="192">
        <f>'Input| Projects'!$Y322*INDEX('Input| Escalations'!$H$33:$N$33,MATCH('Calc| Project Costs'!R$9,'Input| Escalations'!$H$23:$N$23,0))+'Input| Projects'!$Z322*INDEX('Input| Escalations'!$H$34:$N$34,MATCH('Calc| Project Costs'!R$9,'Input| Escalations'!$H$23:$N$23,0))+'Input| Projects'!$AA322*INDEX('Input| Escalations'!$H$35:$N$35,MATCH('Calc| Project Costs'!R$9,'Input| Escalations'!$H$23:$N$23,0))+1</f>
        <v>1</v>
      </c>
      <c r="S322" s="192">
        <f>'Input| Projects'!$Y322*INDEX('Input| Escalations'!$H$33:$N$33,MATCH('Calc| Project Costs'!S$9,'Input| Escalations'!$H$23:$N$23,0))+'Input| Projects'!$Z322*INDEX('Input| Escalations'!$H$34:$N$34,MATCH('Calc| Project Costs'!S$9,'Input| Escalations'!$H$23:$N$23,0))+'Input| Projects'!$AA322*INDEX('Input| Escalations'!$H$35:$N$35,MATCH('Calc| Project Costs'!S$9,'Input| Escalations'!$H$23:$N$23,0))+1</f>
        <v>1</v>
      </c>
      <c r="T322" s="192">
        <f>'Input| Projects'!$Y322*INDEX('Input| Escalations'!$H$33:$N$33,MATCH('Calc| Project Costs'!T$9,'Input| Escalations'!$H$23:$N$23,0))+'Input| Projects'!$Z322*INDEX('Input| Escalations'!$H$34:$N$34,MATCH('Calc| Project Costs'!T$9,'Input| Escalations'!$H$23:$N$23,0))+'Input| Projects'!$AA322*INDEX('Input| Escalations'!$H$35:$N$35,MATCH('Calc| Project Costs'!T$9,'Input| Escalations'!$H$23:$N$23,0))+1</f>
        <v>1</v>
      </c>
      <c r="U322" s="106"/>
      <c r="V322" s="186">
        <f t="shared" si="155"/>
        <v>1039.3643399999999</v>
      </c>
      <c r="W322" s="186">
        <f t="shared" si="156"/>
        <v>0</v>
      </c>
      <c r="X322" s="186">
        <f t="shared" si="157"/>
        <v>0</v>
      </c>
      <c r="Y322" s="186">
        <f t="shared" si="133"/>
        <v>0</v>
      </c>
      <c r="Z322" s="186">
        <f t="shared" si="134"/>
        <v>0</v>
      </c>
      <c r="AA322" s="186">
        <f t="shared" si="135"/>
        <v>0</v>
      </c>
      <c r="AB322" s="186">
        <f t="shared" si="136"/>
        <v>0</v>
      </c>
      <c r="AC322" s="106"/>
      <c r="AD322" s="186">
        <f>'Input| Projects'!Q322*N322*'Input| Escalations'!$K$19</f>
        <v>0</v>
      </c>
      <c r="AE322" s="186">
        <f>'Input| Projects'!R322*O322*'Input| Escalations'!$K$19</f>
        <v>0</v>
      </c>
      <c r="AF322" s="186">
        <f>'Input| Projects'!S322*P322*'Input| Escalations'!$K$19</f>
        <v>0</v>
      </c>
      <c r="AG322" s="186">
        <f>'Input| Projects'!T322*Q322*'Input| Escalations'!$K$19</f>
        <v>0</v>
      </c>
      <c r="AH322" s="186">
        <f>'Input| Projects'!U322*R322*'Input| Escalations'!$K$19</f>
        <v>0</v>
      </c>
      <c r="AI322" s="186">
        <f>'Input| Projects'!V322*S322*'Input| Escalations'!$K$19</f>
        <v>0</v>
      </c>
      <c r="AJ322" s="186">
        <f>'Input| Projects'!W322*T322*'Input| Escalations'!$K$19</f>
        <v>0</v>
      </c>
      <c r="AK322" s="106"/>
      <c r="AL322" s="186">
        <f>IFERROR(IF('Input| Overheads'!$C$42="Direct costs",SUMPRODUCT(--('Input| Projects'!$AC322="Yes"),'Calc| Overheads Allocation'!C$8,'Calc| Project Costs'!V322),IF('Input| Overheads'!$C$42="Internal labour",SUMPRODUCT(--('Input| Projects'!$AC322="Yes"),'Calc| Overheads Allocation'!C$8,'Calc| Project Costs'!V322,'Input| Projects'!$Y322),IF('Input| Overheads'!$C$42="DNSP defined",SUMPRODUCT(--('Input| Projects'!$AC322="Yes"),'Calc| Overheads Allocation'!C$61,'Input| Projects'!$AF322),""))),"")</f>
        <v>424.51661999999999</v>
      </c>
      <c r="AM322" s="186">
        <f>IFERROR(IF('Input| Overheads'!$C$42="Direct costs",SUMPRODUCT(--('Input| Projects'!$AC322="Yes"),'Calc| Overheads Allocation'!D$8,'Calc| Project Costs'!W322),IF('Input| Overheads'!$C$42="Internal labour",SUMPRODUCT(--('Input| Projects'!$AC322="Yes"),'Calc| Overheads Allocation'!D$8,'Calc| Project Costs'!W322,'Input| Projects'!$Y322),IF('Input| Overheads'!$C$42="DNSP defined",SUMPRODUCT(--('Input| Projects'!$AC322="Yes"),'Calc| Overheads Allocation'!D$61,'Input| Projects'!$AF322),""))),"")</f>
        <v>0</v>
      </c>
      <c r="AN322" s="186">
        <f>IFERROR(IF('Input| Overheads'!$C$42="Direct costs",SUMPRODUCT(--('Input| Projects'!$AC322="Yes"),'Calc| Overheads Allocation'!E$8,'Calc| Project Costs'!X322),IF('Input| Overheads'!$C$42="Internal labour",SUMPRODUCT(--('Input| Projects'!$AC322="Yes"),'Calc| Overheads Allocation'!E$8,'Calc| Project Costs'!X322,'Input| Projects'!$Y322),IF('Input| Overheads'!$C$42="DNSP defined",SUMPRODUCT(--('Input| Projects'!$AC322="Yes"),'Calc| Overheads Allocation'!E$61,'Input| Projects'!$AF322),""))),"")</f>
        <v>0</v>
      </c>
      <c r="AO322" s="186">
        <f>IFERROR(IF('Input| Overheads'!$C$42="Direct costs",SUMPRODUCT(--('Input| Projects'!$AC322="Yes"),'Calc| Overheads Allocation'!F$8,'Calc| Project Costs'!Y322),IF('Input| Overheads'!$C$42="Internal labour",SUMPRODUCT(--('Input| Projects'!$AC322="Yes"),'Calc| Overheads Allocation'!F$8,'Calc| Project Costs'!Y322,'Input| Projects'!$Y322),IF('Input| Overheads'!$C$42="DNSP defined",SUMPRODUCT(--('Input| Projects'!$AC322="Yes"),'Calc| Overheads Allocation'!F$61,'Input| Projects'!$AF322),""))),"")</f>
        <v>0</v>
      </c>
      <c r="AP322" s="186">
        <f>IFERROR(IF('Input| Overheads'!$C$42="Direct costs",SUMPRODUCT(--('Input| Projects'!$AC322="Yes"),'Calc| Overheads Allocation'!G$8,'Calc| Project Costs'!Z322),IF('Input| Overheads'!$C$42="Internal labour",SUMPRODUCT(--('Input| Projects'!$AC322="Yes"),'Calc| Overheads Allocation'!G$8,'Calc| Project Costs'!Z322,'Input| Projects'!$Y322),IF('Input| Overheads'!$C$42="DNSP defined",SUMPRODUCT(--('Input| Projects'!$AC322="Yes"),'Calc| Overheads Allocation'!G$61,'Input| Projects'!$AF322),""))),"")</f>
        <v>0</v>
      </c>
      <c r="AQ322" s="186">
        <f>IFERROR(IF('Input| Overheads'!$C$42="Direct costs",SUMPRODUCT(--('Input| Projects'!$AC322="Yes"),'Calc| Overheads Allocation'!H$8,'Calc| Project Costs'!AA322),IF('Input| Overheads'!$C$42="Internal labour",SUMPRODUCT(--('Input| Projects'!$AC322="Yes"),'Calc| Overheads Allocation'!H$8,'Calc| Project Costs'!AA322,'Input| Projects'!$Y322),IF('Input| Overheads'!$C$42="DNSP defined",SUMPRODUCT(--('Input| Projects'!$AC322="Yes"),'Calc| Overheads Allocation'!H$61,'Input| Projects'!$AF322),""))),"")</f>
        <v>0</v>
      </c>
      <c r="AR322" s="186">
        <f>IFERROR(IF('Input| Overheads'!$C$42="Direct costs",SUMPRODUCT(--('Input| Projects'!$AC322="Yes"),'Calc| Overheads Allocation'!I$8,'Calc| Project Costs'!AB322),IF('Input| Overheads'!$C$42="Internal labour",SUMPRODUCT(--('Input| Projects'!$AC322="Yes"),'Calc| Overheads Allocation'!I$8,'Calc| Project Costs'!AB322,'Input| Projects'!$Y322),IF('Input| Overheads'!$C$42="DNSP defined",SUMPRODUCT(--('Input| Projects'!$AC322="Yes"),'Calc| Overheads Allocation'!I$61,'Input| Projects'!$AF322),""))),"")</f>
        <v>0</v>
      </c>
      <c r="AS322" s="106"/>
      <c r="AT322" s="186">
        <f>IFERROR(IF('Input| Overheads'!$C$42="Direct costs",SUMPRODUCT(--('Input| Projects'!$AD322="Yes"),'Calc| Overheads Allocation'!C$9,'Calc| Project Costs'!V322),IF('Input| Overheads'!$C$42="Internal labour",SUMPRODUCT(--('Input| Projects'!$AD322="Yes"),'Calc| Overheads Allocation'!C$9,'Calc| Project Costs'!V322,'Input| Projects'!$Y322),IF('Input| Overheads'!$C$42="DNSP defined",SUMPRODUCT(--('Input| Projects'!$AD322="Yes"),'Calc| Overheads Allocation'!C$62,'Input| Projects'!$AG322),""))),"")</f>
        <v>0</v>
      </c>
      <c r="AU322" s="186">
        <f>IFERROR(IF('Input| Overheads'!$C$42="Direct costs",SUMPRODUCT(--('Input| Projects'!$AD322="Yes"),'Calc| Overheads Allocation'!D$9,'Calc| Project Costs'!W322),IF('Input| Overheads'!$C$42="Internal labour",SUMPRODUCT(--('Input| Projects'!$AD322="Yes"),'Calc| Overheads Allocation'!D$9,'Calc| Project Costs'!W322,'Input| Projects'!$Y322),IF('Input| Overheads'!$C$42="DNSP defined",SUMPRODUCT(--('Input| Projects'!$AD322="Yes"),'Calc| Overheads Allocation'!D$62,'Input| Projects'!$AG322),""))),"")</f>
        <v>0</v>
      </c>
      <c r="AV322" s="186">
        <f>IFERROR(IF('Input| Overheads'!$C$42="Direct costs",SUMPRODUCT(--('Input| Projects'!$AD322="Yes"),'Calc| Overheads Allocation'!E$9,'Calc| Project Costs'!X322),IF('Input| Overheads'!$C$42="Internal labour",SUMPRODUCT(--('Input| Projects'!$AD322="Yes"),'Calc| Overheads Allocation'!E$9,'Calc| Project Costs'!X322,'Input| Projects'!$Y322),IF('Input| Overheads'!$C$42="DNSP defined",SUMPRODUCT(--('Input| Projects'!$AD322="Yes"),'Calc| Overheads Allocation'!E$62,'Input| Projects'!$AG322),""))),"")</f>
        <v>0</v>
      </c>
      <c r="AW322" s="186">
        <f>IFERROR(IF('Input| Overheads'!$C$42="Direct costs",SUMPRODUCT(--('Input| Projects'!$AD322="Yes"),'Calc| Overheads Allocation'!F$9,'Calc| Project Costs'!Y322),IF('Input| Overheads'!$C$42="Internal labour",SUMPRODUCT(--('Input| Projects'!$AD322="Yes"),'Calc| Overheads Allocation'!F$9,'Calc| Project Costs'!Y322,'Input| Projects'!$Y322),IF('Input| Overheads'!$C$42="DNSP defined",SUMPRODUCT(--('Input| Projects'!$AD322="Yes"),'Calc| Overheads Allocation'!F$62,'Input| Projects'!$AG322),""))),"")</f>
        <v>0</v>
      </c>
      <c r="AX322" s="186">
        <f>IFERROR(IF('Input| Overheads'!$C$42="Direct costs",SUMPRODUCT(--('Input| Projects'!$AD322="Yes"),'Calc| Overheads Allocation'!G$9,'Calc| Project Costs'!Z322),IF('Input| Overheads'!$C$42="Internal labour",SUMPRODUCT(--('Input| Projects'!$AD322="Yes"),'Calc| Overheads Allocation'!G$9,'Calc| Project Costs'!Z322,'Input| Projects'!$Y322),IF('Input| Overheads'!$C$42="DNSP defined",SUMPRODUCT(--('Input| Projects'!$AD322="Yes"),'Calc| Overheads Allocation'!G$62,'Input| Projects'!$AG322),""))),"")</f>
        <v>0</v>
      </c>
      <c r="AY322" s="186">
        <f>IFERROR(IF('Input| Overheads'!$C$42="Direct costs",SUMPRODUCT(--('Input| Projects'!$AD322="Yes"),'Calc| Overheads Allocation'!H$9,'Calc| Project Costs'!AA322),IF('Input| Overheads'!$C$42="Internal labour",SUMPRODUCT(--('Input| Projects'!$AD322="Yes"),'Calc| Overheads Allocation'!H$9,'Calc| Project Costs'!AA322,'Input| Projects'!$Y322),IF('Input| Overheads'!$C$42="DNSP defined",SUMPRODUCT(--('Input| Projects'!$AD322="Yes"),'Calc| Overheads Allocation'!H$62,'Input| Projects'!$AG322),""))),"")</f>
        <v>0</v>
      </c>
      <c r="AZ322" s="186">
        <f>IFERROR(IF('Input| Overheads'!$C$42="Direct costs",SUMPRODUCT(--('Input| Projects'!$AD322="Yes"),'Calc| Overheads Allocation'!I$9,'Calc| Project Costs'!AB322),IF('Input| Overheads'!$C$42="Internal labour",SUMPRODUCT(--('Input| Projects'!$AD322="Yes"),'Calc| Overheads Allocation'!I$9,'Calc| Project Costs'!AB322,'Input| Projects'!$Y322),IF('Input| Overheads'!$C$42="DNSP defined",SUMPRODUCT(--('Input| Projects'!$AD322="Yes"),'Calc| Overheads Allocation'!I$62,'Input| Projects'!$AG322),""))),"")</f>
        <v>0</v>
      </c>
      <c r="BA322" s="106"/>
      <c r="BB322" s="186">
        <f t="shared" si="158"/>
        <v>424.51661999999999</v>
      </c>
      <c r="BC322" s="186">
        <f t="shared" si="159"/>
        <v>0</v>
      </c>
      <c r="BD322" s="186">
        <f t="shared" si="160"/>
        <v>0</v>
      </c>
      <c r="BE322" s="186">
        <f t="shared" si="137"/>
        <v>0</v>
      </c>
      <c r="BF322" s="186">
        <f t="shared" si="138"/>
        <v>0</v>
      </c>
      <c r="BG322" s="186">
        <f t="shared" si="139"/>
        <v>0</v>
      </c>
      <c r="BH322" s="186">
        <f t="shared" si="140"/>
        <v>0</v>
      </c>
      <c r="BI322" s="97"/>
      <c r="BJ322" s="186">
        <f t="shared" si="141"/>
        <v>0</v>
      </c>
      <c r="BK322" s="186" t="str">
        <f t="shared" si="142"/>
        <v/>
      </c>
      <c r="BL322" s="186" t="str">
        <f t="shared" si="143"/>
        <v/>
      </c>
      <c r="BM322" s="186" t="str">
        <f t="shared" si="144"/>
        <v/>
      </c>
      <c r="BN322" s="186" t="str">
        <f t="shared" si="145"/>
        <v/>
      </c>
      <c r="BO322" s="186" t="str">
        <f t="shared" si="146"/>
        <v/>
      </c>
      <c r="BP322" s="186" t="str">
        <f t="shared" si="147"/>
        <v/>
      </c>
      <c r="BQ322" s="97"/>
      <c r="BR322" s="186">
        <f t="shared" si="148"/>
        <v>1463.88096</v>
      </c>
      <c r="BS322" s="186">
        <f t="shared" si="149"/>
        <v>0</v>
      </c>
      <c r="BT322" s="222">
        <f t="shared" si="150"/>
        <v>0</v>
      </c>
      <c r="BU322" s="222">
        <f t="shared" si="151"/>
        <v>0</v>
      </c>
      <c r="BV322" s="222">
        <f t="shared" si="152"/>
        <v>0</v>
      </c>
      <c r="BW322" s="222">
        <f t="shared" si="153"/>
        <v>0</v>
      </c>
      <c r="BX322" s="222">
        <f t="shared" si="154"/>
        <v>0</v>
      </c>
      <c r="BY322" s="106"/>
      <c r="BZ322" s="197">
        <f>IF(SUMIF('Input| Projects'!$AS$8:$CP$8,"Dx",'Input| Projects'!$AS322:$CP322)=0,"",SUMIF('Input| Projects'!$AS$8:$CP$8,"Dx",'Input| Projects'!$AS322:$CP322))</f>
        <v>1</v>
      </c>
      <c r="CA322" s="197" t="str">
        <f>IF(SUMIF('Input| Projects'!$AS$8:$CP$8,"Tx",'Input| Projects'!$AS322:$CP322)=0,"",SUMIF('Input| Projects'!$AS$8:$CP$8,"Tx",'Input| Projects'!$AS322:$CP322))</f>
        <v/>
      </c>
      <c r="CB322" s="150" t="str">
        <f t="shared" si="161"/>
        <v/>
      </c>
    </row>
    <row r="323" spans="2:80" x14ac:dyDescent="0.2">
      <c r="B323" s="201">
        <f>IFERROR('Input| Projects'!B323,"")</f>
        <v>314</v>
      </c>
      <c r="C323" s="42" t="str">
        <f>IFERROR(IF('Input| Projects'!C323="","",'Input| Projects'!C323),"")</f>
        <v>GIS Data Capture</v>
      </c>
      <c r="D323" s="42" t="str">
        <f>IFERROR(IF('Input| Projects'!D323="","",'Input| Projects'!D323),"")</f>
        <v>SUPP_44.01.04</v>
      </c>
      <c r="E323" s="104"/>
      <c r="F323" s="190">
        <f>IFERROR('Input| Projects'!I323*'Input| Escalations'!$K$19,"")</f>
        <v>7795.2324000000008</v>
      </c>
      <c r="G323" s="190">
        <f>IFERROR('Input| Projects'!J323*'Input| Escalations'!$K$19,"")</f>
        <v>0</v>
      </c>
      <c r="H323" s="190">
        <f>IFERROR('Input| Projects'!K323*'Input| Escalations'!$K$19,"")</f>
        <v>0</v>
      </c>
      <c r="I323" s="190">
        <f>IFERROR('Input| Projects'!L323*'Input| Escalations'!$K$19,"")</f>
        <v>0</v>
      </c>
      <c r="J323" s="190">
        <f>IFERROR('Input| Projects'!M323*'Input| Escalations'!$K$19,"")</f>
        <v>0</v>
      </c>
      <c r="K323" s="190">
        <f>IFERROR('Input| Projects'!N323*'Input| Escalations'!$K$19,"")</f>
        <v>0</v>
      </c>
      <c r="L323" s="190">
        <f>IFERROR('Input| Projects'!O323*'Input| Escalations'!$K$19,"")</f>
        <v>0</v>
      </c>
      <c r="M323" s="150" t="str">
        <f>IF(ABS(SUM(F323:L323)-(SUM('Input| Projects'!I323:O323)*'Input| Escalations'!$K$19))&lt;0.0000001,"",1)</f>
        <v/>
      </c>
      <c r="N323" s="192">
        <f>'Input| Projects'!$Y323*INDEX('Input| Escalations'!$H$33:$N$33,MATCH('Calc| Project Costs'!N$9,'Input| Escalations'!$H$23:$N$23,0))+'Input| Projects'!$Z323*INDEX('Input| Escalations'!$H$34:$N$34,MATCH('Calc| Project Costs'!N$9,'Input| Escalations'!$H$23:$N$23,0))+'Input| Projects'!$AA323*INDEX('Input| Escalations'!$H$35:$N$35,MATCH('Calc| Project Costs'!N$9,'Input| Escalations'!$H$23:$N$23,0))+1</f>
        <v>1</v>
      </c>
      <c r="O323" s="192">
        <f>'Input| Projects'!$Y323*INDEX('Input| Escalations'!$H$33:$N$33,MATCH('Calc| Project Costs'!O$9,'Input| Escalations'!$H$23:$N$23,0))+'Input| Projects'!$Z323*INDEX('Input| Escalations'!$H$34:$N$34,MATCH('Calc| Project Costs'!O$9,'Input| Escalations'!$H$23:$N$23,0))+'Input| Projects'!$AA323*INDEX('Input| Escalations'!$H$35:$N$35,MATCH('Calc| Project Costs'!O$9,'Input| Escalations'!$H$23:$N$23,0))+1</f>
        <v>1</v>
      </c>
      <c r="P323" s="192">
        <f>'Input| Projects'!$Y323*INDEX('Input| Escalations'!$H$33:$N$33,MATCH('Calc| Project Costs'!P$9,'Input| Escalations'!$H$23:$N$23,0))+'Input| Projects'!$Z323*INDEX('Input| Escalations'!$H$34:$N$34,MATCH('Calc| Project Costs'!P$9,'Input| Escalations'!$H$23:$N$23,0))+'Input| Projects'!$AA323*INDEX('Input| Escalations'!$H$35:$N$35,MATCH('Calc| Project Costs'!P$9,'Input| Escalations'!$H$23:$N$23,0))+1</f>
        <v>1</v>
      </c>
      <c r="Q323" s="192">
        <f>'Input| Projects'!$Y323*INDEX('Input| Escalations'!$H$33:$N$33,MATCH('Calc| Project Costs'!Q$9,'Input| Escalations'!$H$23:$N$23,0))+'Input| Projects'!$Z323*INDEX('Input| Escalations'!$H$34:$N$34,MATCH('Calc| Project Costs'!Q$9,'Input| Escalations'!$H$23:$N$23,0))+'Input| Projects'!$AA323*INDEX('Input| Escalations'!$H$35:$N$35,MATCH('Calc| Project Costs'!Q$9,'Input| Escalations'!$H$23:$N$23,0))+1</f>
        <v>1</v>
      </c>
      <c r="R323" s="192">
        <f>'Input| Projects'!$Y323*INDEX('Input| Escalations'!$H$33:$N$33,MATCH('Calc| Project Costs'!R$9,'Input| Escalations'!$H$23:$N$23,0))+'Input| Projects'!$Z323*INDEX('Input| Escalations'!$H$34:$N$34,MATCH('Calc| Project Costs'!R$9,'Input| Escalations'!$H$23:$N$23,0))+'Input| Projects'!$AA323*INDEX('Input| Escalations'!$H$35:$N$35,MATCH('Calc| Project Costs'!R$9,'Input| Escalations'!$H$23:$N$23,0))+1</f>
        <v>1</v>
      </c>
      <c r="S323" s="192">
        <f>'Input| Projects'!$Y323*INDEX('Input| Escalations'!$H$33:$N$33,MATCH('Calc| Project Costs'!S$9,'Input| Escalations'!$H$23:$N$23,0))+'Input| Projects'!$Z323*INDEX('Input| Escalations'!$H$34:$N$34,MATCH('Calc| Project Costs'!S$9,'Input| Escalations'!$H$23:$N$23,0))+'Input| Projects'!$AA323*INDEX('Input| Escalations'!$H$35:$N$35,MATCH('Calc| Project Costs'!S$9,'Input| Escalations'!$H$23:$N$23,0))+1</f>
        <v>1</v>
      </c>
      <c r="T323" s="192">
        <f>'Input| Projects'!$Y323*INDEX('Input| Escalations'!$H$33:$N$33,MATCH('Calc| Project Costs'!T$9,'Input| Escalations'!$H$23:$N$23,0))+'Input| Projects'!$Z323*INDEX('Input| Escalations'!$H$34:$N$34,MATCH('Calc| Project Costs'!T$9,'Input| Escalations'!$H$23:$N$23,0))+'Input| Projects'!$AA323*INDEX('Input| Escalations'!$H$35:$N$35,MATCH('Calc| Project Costs'!T$9,'Input| Escalations'!$H$23:$N$23,0))+1</f>
        <v>1</v>
      </c>
      <c r="U323" s="106"/>
      <c r="V323" s="186">
        <f t="shared" si="155"/>
        <v>7795.2324000000008</v>
      </c>
      <c r="W323" s="186">
        <f t="shared" si="156"/>
        <v>0</v>
      </c>
      <c r="X323" s="186">
        <f t="shared" si="157"/>
        <v>0</v>
      </c>
      <c r="Y323" s="186">
        <f t="shared" si="133"/>
        <v>0</v>
      </c>
      <c r="Z323" s="186">
        <f t="shared" si="134"/>
        <v>0</v>
      </c>
      <c r="AA323" s="186">
        <f t="shared" si="135"/>
        <v>0</v>
      </c>
      <c r="AB323" s="186">
        <f t="shared" si="136"/>
        <v>0</v>
      </c>
      <c r="AC323" s="106"/>
      <c r="AD323" s="186">
        <f>'Input| Projects'!Q323*N323*'Input| Escalations'!$K$19</f>
        <v>0</v>
      </c>
      <c r="AE323" s="186">
        <f>'Input| Projects'!R323*O323*'Input| Escalations'!$K$19</f>
        <v>0</v>
      </c>
      <c r="AF323" s="186">
        <f>'Input| Projects'!S323*P323*'Input| Escalations'!$K$19</f>
        <v>0</v>
      </c>
      <c r="AG323" s="186">
        <f>'Input| Projects'!T323*Q323*'Input| Escalations'!$K$19</f>
        <v>0</v>
      </c>
      <c r="AH323" s="186">
        <f>'Input| Projects'!U323*R323*'Input| Escalations'!$K$19</f>
        <v>0</v>
      </c>
      <c r="AI323" s="186">
        <f>'Input| Projects'!V323*S323*'Input| Escalations'!$K$19</f>
        <v>0</v>
      </c>
      <c r="AJ323" s="186">
        <f>'Input| Projects'!W323*T323*'Input| Escalations'!$K$19</f>
        <v>0</v>
      </c>
      <c r="AK323" s="106"/>
      <c r="AL323" s="186">
        <f>IFERROR(IF('Input| Overheads'!$C$42="Direct costs",SUMPRODUCT(--('Input| Projects'!$AC323="Yes"),'Calc| Overheads Allocation'!C$8,'Calc| Project Costs'!V323),IF('Input| Overheads'!$C$42="Internal labour",SUMPRODUCT(--('Input| Projects'!$AC323="Yes"),'Calc| Overheads Allocation'!C$8,'Calc| Project Costs'!V323,'Input| Projects'!$Y323),IF('Input| Overheads'!$C$42="DNSP defined",SUMPRODUCT(--('Input| Projects'!$AC323="Yes"),'Calc| Overheads Allocation'!C$61,'Input| Projects'!$AF323),""))),"")</f>
        <v>3183.87354</v>
      </c>
      <c r="AM323" s="186">
        <f>IFERROR(IF('Input| Overheads'!$C$42="Direct costs",SUMPRODUCT(--('Input| Projects'!$AC323="Yes"),'Calc| Overheads Allocation'!D$8,'Calc| Project Costs'!W323),IF('Input| Overheads'!$C$42="Internal labour",SUMPRODUCT(--('Input| Projects'!$AC323="Yes"),'Calc| Overheads Allocation'!D$8,'Calc| Project Costs'!W323,'Input| Projects'!$Y323),IF('Input| Overheads'!$C$42="DNSP defined",SUMPRODUCT(--('Input| Projects'!$AC323="Yes"),'Calc| Overheads Allocation'!D$61,'Input| Projects'!$AF323),""))),"")</f>
        <v>0</v>
      </c>
      <c r="AN323" s="186">
        <f>IFERROR(IF('Input| Overheads'!$C$42="Direct costs",SUMPRODUCT(--('Input| Projects'!$AC323="Yes"),'Calc| Overheads Allocation'!E$8,'Calc| Project Costs'!X323),IF('Input| Overheads'!$C$42="Internal labour",SUMPRODUCT(--('Input| Projects'!$AC323="Yes"),'Calc| Overheads Allocation'!E$8,'Calc| Project Costs'!X323,'Input| Projects'!$Y323),IF('Input| Overheads'!$C$42="DNSP defined",SUMPRODUCT(--('Input| Projects'!$AC323="Yes"),'Calc| Overheads Allocation'!E$61,'Input| Projects'!$AF323),""))),"")</f>
        <v>0</v>
      </c>
      <c r="AO323" s="186">
        <f>IFERROR(IF('Input| Overheads'!$C$42="Direct costs",SUMPRODUCT(--('Input| Projects'!$AC323="Yes"),'Calc| Overheads Allocation'!F$8,'Calc| Project Costs'!Y323),IF('Input| Overheads'!$C$42="Internal labour",SUMPRODUCT(--('Input| Projects'!$AC323="Yes"),'Calc| Overheads Allocation'!F$8,'Calc| Project Costs'!Y323,'Input| Projects'!$Y323),IF('Input| Overheads'!$C$42="DNSP defined",SUMPRODUCT(--('Input| Projects'!$AC323="Yes"),'Calc| Overheads Allocation'!F$61,'Input| Projects'!$AF323),""))),"")</f>
        <v>0</v>
      </c>
      <c r="AP323" s="186">
        <f>IFERROR(IF('Input| Overheads'!$C$42="Direct costs",SUMPRODUCT(--('Input| Projects'!$AC323="Yes"),'Calc| Overheads Allocation'!G$8,'Calc| Project Costs'!Z323),IF('Input| Overheads'!$C$42="Internal labour",SUMPRODUCT(--('Input| Projects'!$AC323="Yes"),'Calc| Overheads Allocation'!G$8,'Calc| Project Costs'!Z323,'Input| Projects'!$Y323),IF('Input| Overheads'!$C$42="DNSP defined",SUMPRODUCT(--('Input| Projects'!$AC323="Yes"),'Calc| Overheads Allocation'!G$61,'Input| Projects'!$AF323),""))),"")</f>
        <v>0</v>
      </c>
      <c r="AQ323" s="186">
        <f>IFERROR(IF('Input| Overheads'!$C$42="Direct costs",SUMPRODUCT(--('Input| Projects'!$AC323="Yes"),'Calc| Overheads Allocation'!H$8,'Calc| Project Costs'!AA323),IF('Input| Overheads'!$C$42="Internal labour",SUMPRODUCT(--('Input| Projects'!$AC323="Yes"),'Calc| Overheads Allocation'!H$8,'Calc| Project Costs'!AA323,'Input| Projects'!$Y323),IF('Input| Overheads'!$C$42="DNSP defined",SUMPRODUCT(--('Input| Projects'!$AC323="Yes"),'Calc| Overheads Allocation'!H$61,'Input| Projects'!$AF323),""))),"")</f>
        <v>0</v>
      </c>
      <c r="AR323" s="186">
        <f>IFERROR(IF('Input| Overheads'!$C$42="Direct costs",SUMPRODUCT(--('Input| Projects'!$AC323="Yes"),'Calc| Overheads Allocation'!I$8,'Calc| Project Costs'!AB323),IF('Input| Overheads'!$C$42="Internal labour",SUMPRODUCT(--('Input| Projects'!$AC323="Yes"),'Calc| Overheads Allocation'!I$8,'Calc| Project Costs'!AB323,'Input| Projects'!$Y323),IF('Input| Overheads'!$C$42="DNSP defined",SUMPRODUCT(--('Input| Projects'!$AC323="Yes"),'Calc| Overheads Allocation'!I$61,'Input| Projects'!$AF323),""))),"")</f>
        <v>0</v>
      </c>
      <c r="AS323" s="106"/>
      <c r="AT323" s="186">
        <f>IFERROR(IF('Input| Overheads'!$C$42="Direct costs",SUMPRODUCT(--('Input| Projects'!$AD323="Yes"),'Calc| Overheads Allocation'!C$9,'Calc| Project Costs'!V323),IF('Input| Overheads'!$C$42="Internal labour",SUMPRODUCT(--('Input| Projects'!$AD323="Yes"),'Calc| Overheads Allocation'!C$9,'Calc| Project Costs'!V323,'Input| Projects'!$Y323),IF('Input| Overheads'!$C$42="DNSP defined",SUMPRODUCT(--('Input| Projects'!$AD323="Yes"),'Calc| Overheads Allocation'!C$62,'Input| Projects'!$AG323),""))),"")</f>
        <v>0</v>
      </c>
      <c r="AU323" s="186">
        <f>IFERROR(IF('Input| Overheads'!$C$42="Direct costs",SUMPRODUCT(--('Input| Projects'!$AD323="Yes"),'Calc| Overheads Allocation'!D$9,'Calc| Project Costs'!W323),IF('Input| Overheads'!$C$42="Internal labour",SUMPRODUCT(--('Input| Projects'!$AD323="Yes"),'Calc| Overheads Allocation'!D$9,'Calc| Project Costs'!W323,'Input| Projects'!$Y323),IF('Input| Overheads'!$C$42="DNSP defined",SUMPRODUCT(--('Input| Projects'!$AD323="Yes"),'Calc| Overheads Allocation'!D$62,'Input| Projects'!$AG323),""))),"")</f>
        <v>0</v>
      </c>
      <c r="AV323" s="186">
        <f>IFERROR(IF('Input| Overheads'!$C$42="Direct costs",SUMPRODUCT(--('Input| Projects'!$AD323="Yes"),'Calc| Overheads Allocation'!E$9,'Calc| Project Costs'!X323),IF('Input| Overheads'!$C$42="Internal labour",SUMPRODUCT(--('Input| Projects'!$AD323="Yes"),'Calc| Overheads Allocation'!E$9,'Calc| Project Costs'!X323,'Input| Projects'!$Y323),IF('Input| Overheads'!$C$42="DNSP defined",SUMPRODUCT(--('Input| Projects'!$AD323="Yes"),'Calc| Overheads Allocation'!E$62,'Input| Projects'!$AG323),""))),"")</f>
        <v>0</v>
      </c>
      <c r="AW323" s="186">
        <f>IFERROR(IF('Input| Overheads'!$C$42="Direct costs",SUMPRODUCT(--('Input| Projects'!$AD323="Yes"),'Calc| Overheads Allocation'!F$9,'Calc| Project Costs'!Y323),IF('Input| Overheads'!$C$42="Internal labour",SUMPRODUCT(--('Input| Projects'!$AD323="Yes"),'Calc| Overheads Allocation'!F$9,'Calc| Project Costs'!Y323,'Input| Projects'!$Y323),IF('Input| Overheads'!$C$42="DNSP defined",SUMPRODUCT(--('Input| Projects'!$AD323="Yes"),'Calc| Overheads Allocation'!F$62,'Input| Projects'!$AG323),""))),"")</f>
        <v>0</v>
      </c>
      <c r="AX323" s="186">
        <f>IFERROR(IF('Input| Overheads'!$C$42="Direct costs",SUMPRODUCT(--('Input| Projects'!$AD323="Yes"),'Calc| Overheads Allocation'!G$9,'Calc| Project Costs'!Z323),IF('Input| Overheads'!$C$42="Internal labour",SUMPRODUCT(--('Input| Projects'!$AD323="Yes"),'Calc| Overheads Allocation'!G$9,'Calc| Project Costs'!Z323,'Input| Projects'!$Y323),IF('Input| Overheads'!$C$42="DNSP defined",SUMPRODUCT(--('Input| Projects'!$AD323="Yes"),'Calc| Overheads Allocation'!G$62,'Input| Projects'!$AG323),""))),"")</f>
        <v>0</v>
      </c>
      <c r="AY323" s="186">
        <f>IFERROR(IF('Input| Overheads'!$C$42="Direct costs",SUMPRODUCT(--('Input| Projects'!$AD323="Yes"),'Calc| Overheads Allocation'!H$9,'Calc| Project Costs'!AA323),IF('Input| Overheads'!$C$42="Internal labour",SUMPRODUCT(--('Input| Projects'!$AD323="Yes"),'Calc| Overheads Allocation'!H$9,'Calc| Project Costs'!AA323,'Input| Projects'!$Y323),IF('Input| Overheads'!$C$42="DNSP defined",SUMPRODUCT(--('Input| Projects'!$AD323="Yes"),'Calc| Overheads Allocation'!H$62,'Input| Projects'!$AG323),""))),"")</f>
        <v>0</v>
      </c>
      <c r="AZ323" s="186">
        <f>IFERROR(IF('Input| Overheads'!$C$42="Direct costs",SUMPRODUCT(--('Input| Projects'!$AD323="Yes"),'Calc| Overheads Allocation'!I$9,'Calc| Project Costs'!AB323),IF('Input| Overheads'!$C$42="Internal labour",SUMPRODUCT(--('Input| Projects'!$AD323="Yes"),'Calc| Overheads Allocation'!I$9,'Calc| Project Costs'!AB323,'Input| Projects'!$Y323),IF('Input| Overheads'!$C$42="DNSP defined",SUMPRODUCT(--('Input| Projects'!$AD323="Yes"),'Calc| Overheads Allocation'!I$62,'Input| Projects'!$AG323),""))),"")</f>
        <v>0</v>
      </c>
      <c r="BA323" s="106"/>
      <c r="BB323" s="186">
        <f t="shared" si="158"/>
        <v>3183.87354</v>
      </c>
      <c r="BC323" s="186">
        <f t="shared" si="159"/>
        <v>0</v>
      </c>
      <c r="BD323" s="186">
        <f t="shared" si="160"/>
        <v>0</v>
      </c>
      <c r="BE323" s="186">
        <f t="shared" si="137"/>
        <v>0</v>
      </c>
      <c r="BF323" s="186">
        <f t="shared" si="138"/>
        <v>0</v>
      </c>
      <c r="BG323" s="186">
        <f t="shared" si="139"/>
        <v>0</v>
      </c>
      <c r="BH323" s="186">
        <f t="shared" si="140"/>
        <v>0</v>
      </c>
      <c r="BI323" s="97"/>
      <c r="BJ323" s="186">
        <f t="shared" si="141"/>
        <v>0</v>
      </c>
      <c r="BK323" s="186" t="str">
        <f t="shared" si="142"/>
        <v/>
      </c>
      <c r="BL323" s="186" t="str">
        <f t="shared" si="143"/>
        <v/>
      </c>
      <c r="BM323" s="186" t="str">
        <f t="shared" si="144"/>
        <v/>
      </c>
      <c r="BN323" s="186" t="str">
        <f t="shared" si="145"/>
        <v/>
      </c>
      <c r="BO323" s="186" t="str">
        <f t="shared" si="146"/>
        <v/>
      </c>
      <c r="BP323" s="186" t="str">
        <f t="shared" si="147"/>
        <v/>
      </c>
      <c r="BQ323" s="97"/>
      <c r="BR323" s="186">
        <f t="shared" si="148"/>
        <v>10979.105940000001</v>
      </c>
      <c r="BS323" s="186">
        <f t="shared" si="149"/>
        <v>0</v>
      </c>
      <c r="BT323" s="222">
        <f t="shared" si="150"/>
        <v>0</v>
      </c>
      <c r="BU323" s="222">
        <f t="shared" si="151"/>
        <v>0</v>
      </c>
      <c r="BV323" s="222">
        <f t="shared" si="152"/>
        <v>0</v>
      </c>
      <c r="BW323" s="222">
        <f t="shared" si="153"/>
        <v>0</v>
      </c>
      <c r="BX323" s="222">
        <f t="shared" si="154"/>
        <v>0</v>
      </c>
      <c r="BY323" s="106"/>
      <c r="BZ323" s="197">
        <f>IF(SUMIF('Input| Projects'!$AS$8:$CP$8,"Dx",'Input| Projects'!$AS323:$CP323)=0,"",SUMIF('Input| Projects'!$AS$8:$CP$8,"Dx",'Input| Projects'!$AS323:$CP323))</f>
        <v>1</v>
      </c>
      <c r="CA323" s="197" t="str">
        <f>IF(SUMIF('Input| Projects'!$AS$8:$CP$8,"Tx",'Input| Projects'!$AS323:$CP323)=0,"",SUMIF('Input| Projects'!$AS$8:$CP$8,"Tx",'Input| Projects'!$AS323:$CP323))</f>
        <v/>
      </c>
      <c r="CB323" s="150" t="str">
        <f t="shared" si="161"/>
        <v/>
      </c>
    </row>
    <row r="324" spans="2:80" x14ac:dyDescent="0.2">
      <c r="B324" s="201">
        <f>IFERROR('Input| Projects'!B324,"")</f>
        <v>315</v>
      </c>
      <c r="C324" s="42" t="str">
        <f>IFERROR(IF('Input| Projects'!C324="","",'Input| Projects'!C324),"")</f>
        <v>Financial Adjustments</v>
      </c>
      <c r="D324" s="42" t="str">
        <f>IFERROR(IF('Input| Projects'!D324="","",'Input| Projects'!D324),"")</f>
        <v>SUPP_44.02.01</v>
      </c>
      <c r="E324" s="104"/>
      <c r="F324" s="190">
        <f>IFERROR('Input| Projects'!I324*'Input| Escalations'!$K$19,"")</f>
        <v>424.49017999999995</v>
      </c>
      <c r="G324" s="190">
        <f>IFERROR('Input| Projects'!J324*'Input| Escalations'!$K$19,"")</f>
        <v>0</v>
      </c>
      <c r="H324" s="190">
        <f>IFERROR('Input| Projects'!K324*'Input| Escalations'!$K$19,"")</f>
        <v>0</v>
      </c>
      <c r="I324" s="190">
        <f>IFERROR('Input| Projects'!L324*'Input| Escalations'!$K$19,"")</f>
        <v>0</v>
      </c>
      <c r="J324" s="190">
        <f>IFERROR('Input| Projects'!M324*'Input| Escalations'!$K$19,"")</f>
        <v>0</v>
      </c>
      <c r="K324" s="190">
        <f>IFERROR('Input| Projects'!N324*'Input| Escalations'!$K$19,"")</f>
        <v>0</v>
      </c>
      <c r="L324" s="190">
        <f>IFERROR('Input| Projects'!O324*'Input| Escalations'!$K$19,"")</f>
        <v>0</v>
      </c>
      <c r="M324" s="150" t="str">
        <f>IF(ABS(SUM(F324:L324)-(SUM('Input| Projects'!I324:O324)*'Input| Escalations'!$K$19))&lt;0.0000001,"",1)</f>
        <v/>
      </c>
      <c r="N324" s="192">
        <f>'Input| Projects'!$Y324*INDEX('Input| Escalations'!$H$33:$N$33,MATCH('Calc| Project Costs'!N$9,'Input| Escalations'!$H$23:$N$23,0))+'Input| Projects'!$Z324*INDEX('Input| Escalations'!$H$34:$N$34,MATCH('Calc| Project Costs'!N$9,'Input| Escalations'!$H$23:$N$23,0))+'Input| Projects'!$AA324*INDEX('Input| Escalations'!$H$35:$N$35,MATCH('Calc| Project Costs'!N$9,'Input| Escalations'!$H$23:$N$23,0))+1</f>
        <v>1</v>
      </c>
      <c r="O324" s="192">
        <f>'Input| Projects'!$Y324*INDEX('Input| Escalations'!$H$33:$N$33,MATCH('Calc| Project Costs'!O$9,'Input| Escalations'!$H$23:$N$23,0))+'Input| Projects'!$Z324*INDEX('Input| Escalations'!$H$34:$N$34,MATCH('Calc| Project Costs'!O$9,'Input| Escalations'!$H$23:$N$23,0))+'Input| Projects'!$AA324*INDEX('Input| Escalations'!$H$35:$N$35,MATCH('Calc| Project Costs'!O$9,'Input| Escalations'!$H$23:$N$23,0))+1</f>
        <v>1</v>
      </c>
      <c r="P324" s="192">
        <f>'Input| Projects'!$Y324*INDEX('Input| Escalations'!$H$33:$N$33,MATCH('Calc| Project Costs'!P$9,'Input| Escalations'!$H$23:$N$23,0))+'Input| Projects'!$Z324*INDEX('Input| Escalations'!$H$34:$N$34,MATCH('Calc| Project Costs'!P$9,'Input| Escalations'!$H$23:$N$23,0))+'Input| Projects'!$AA324*INDEX('Input| Escalations'!$H$35:$N$35,MATCH('Calc| Project Costs'!P$9,'Input| Escalations'!$H$23:$N$23,0))+1</f>
        <v>1</v>
      </c>
      <c r="Q324" s="192">
        <f>'Input| Projects'!$Y324*INDEX('Input| Escalations'!$H$33:$N$33,MATCH('Calc| Project Costs'!Q$9,'Input| Escalations'!$H$23:$N$23,0))+'Input| Projects'!$Z324*INDEX('Input| Escalations'!$H$34:$N$34,MATCH('Calc| Project Costs'!Q$9,'Input| Escalations'!$H$23:$N$23,0))+'Input| Projects'!$AA324*INDEX('Input| Escalations'!$H$35:$N$35,MATCH('Calc| Project Costs'!Q$9,'Input| Escalations'!$H$23:$N$23,0))+1</f>
        <v>1</v>
      </c>
      <c r="R324" s="192">
        <f>'Input| Projects'!$Y324*INDEX('Input| Escalations'!$H$33:$N$33,MATCH('Calc| Project Costs'!R$9,'Input| Escalations'!$H$23:$N$23,0))+'Input| Projects'!$Z324*INDEX('Input| Escalations'!$H$34:$N$34,MATCH('Calc| Project Costs'!R$9,'Input| Escalations'!$H$23:$N$23,0))+'Input| Projects'!$AA324*INDEX('Input| Escalations'!$H$35:$N$35,MATCH('Calc| Project Costs'!R$9,'Input| Escalations'!$H$23:$N$23,0))+1</f>
        <v>1</v>
      </c>
      <c r="S324" s="192">
        <f>'Input| Projects'!$Y324*INDEX('Input| Escalations'!$H$33:$N$33,MATCH('Calc| Project Costs'!S$9,'Input| Escalations'!$H$23:$N$23,0))+'Input| Projects'!$Z324*INDEX('Input| Escalations'!$H$34:$N$34,MATCH('Calc| Project Costs'!S$9,'Input| Escalations'!$H$23:$N$23,0))+'Input| Projects'!$AA324*INDEX('Input| Escalations'!$H$35:$N$35,MATCH('Calc| Project Costs'!S$9,'Input| Escalations'!$H$23:$N$23,0))+1</f>
        <v>1</v>
      </c>
      <c r="T324" s="192">
        <f>'Input| Projects'!$Y324*INDEX('Input| Escalations'!$H$33:$N$33,MATCH('Calc| Project Costs'!T$9,'Input| Escalations'!$H$23:$N$23,0))+'Input| Projects'!$Z324*INDEX('Input| Escalations'!$H$34:$N$34,MATCH('Calc| Project Costs'!T$9,'Input| Escalations'!$H$23:$N$23,0))+'Input| Projects'!$AA324*INDEX('Input| Escalations'!$H$35:$N$35,MATCH('Calc| Project Costs'!T$9,'Input| Escalations'!$H$23:$N$23,0))+1</f>
        <v>1</v>
      </c>
      <c r="U324" s="106"/>
      <c r="V324" s="186">
        <f t="shared" si="155"/>
        <v>424.49017999999995</v>
      </c>
      <c r="W324" s="186">
        <f t="shared" si="156"/>
        <v>0</v>
      </c>
      <c r="X324" s="186">
        <f t="shared" si="157"/>
        <v>0</v>
      </c>
      <c r="Y324" s="186">
        <f t="shared" si="133"/>
        <v>0</v>
      </c>
      <c r="Z324" s="186">
        <f t="shared" si="134"/>
        <v>0</v>
      </c>
      <c r="AA324" s="186">
        <f t="shared" si="135"/>
        <v>0</v>
      </c>
      <c r="AB324" s="186">
        <f t="shared" si="136"/>
        <v>0</v>
      </c>
      <c r="AC324" s="106"/>
      <c r="AD324" s="186">
        <f>'Input| Projects'!Q324*N324*'Input| Escalations'!$K$19</f>
        <v>0</v>
      </c>
      <c r="AE324" s="186">
        <f>'Input| Projects'!R324*O324*'Input| Escalations'!$K$19</f>
        <v>0</v>
      </c>
      <c r="AF324" s="186">
        <f>'Input| Projects'!S324*P324*'Input| Escalations'!$K$19</f>
        <v>0</v>
      </c>
      <c r="AG324" s="186">
        <f>'Input| Projects'!T324*Q324*'Input| Escalations'!$K$19</f>
        <v>0</v>
      </c>
      <c r="AH324" s="186">
        <f>'Input| Projects'!U324*R324*'Input| Escalations'!$K$19</f>
        <v>0</v>
      </c>
      <c r="AI324" s="186">
        <f>'Input| Projects'!V324*S324*'Input| Escalations'!$K$19</f>
        <v>0</v>
      </c>
      <c r="AJ324" s="186">
        <f>'Input| Projects'!W324*T324*'Input| Escalations'!$K$19</f>
        <v>0</v>
      </c>
      <c r="AK324" s="106"/>
      <c r="AL324" s="186">
        <f>IFERROR(IF('Input| Overheads'!$C$42="Direct costs",SUMPRODUCT(--('Input| Projects'!$AC324="Yes"),'Calc| Overheads Allocation'!C$8,'Calc| Project Costs'!V324),IF('Input| Overheads'!$C$42="Internal labour",SUMPRODUCT(--('Input| Projects'!$AC324="Yes"),'Calc| Overheads Allocation'!C$8,'Calc| Project Costs'!V324,'Input| Projects'!$Y324),IF('Input| Overheads'!$C$42="DNSP defined",SUMPRODUCT(--('Input| Projects'!$AC324="Yes"),'Calc| Overheads Allocation'!C$61,'Input| Projects'!$AF324),""))),"")</f>
        <v>0</v>
      </c>
      <c r="AM324" s="186">
        <f>IFERROR(IF('Input| Overheads'!$C$42="Direct costs",SUMPRODUCT(--('Input| Projects'!$AC324="Yes"),'Calc| Overheads Allocation'!D$8,'Calc| Project Costs'!W324),IF('Input| Overheads'!$C$42="Internal labour",SUMPRODUCT(--('Input| Projects'!$AC324="Yes"),'Calc| Overheads Allocation'!D$8,'Calc| Project Costs'!W324,'Input| Projects'!$Y324),IF('Input| Overheads'!$C$42="DNSP defined",SUMPRODUCT(--('Input| Projects'!$AC324="Yes"),'Calc| Overheads Allocation'!D$61,'Input| Projects'!$AF324),""))),"")</f>
        <v>0</v>
      </c>
      <c r="AN324" s="186">
        <f>IFERROR(IF('Input| Overheads'!$C$42="Direct costs",SUMPRODUCT(--('Input| Projects'!$AC324="Yes"),'Calc| Overheads Allocation'!E$8,'Calc| Project Costs'!X324),IF('Input| Overheads'!$C$42="Internal labour",SUMPRODUCT(--('Input| Projects'!$AC324="Yes"),'Calc| Overheads Allocation'!E$8,'Calc| Project Costs'!X324,'Input| Projects'!$Y324),IF('Input| Overheads'!$C$42="DNSP defined",SUMPRODUCT(--('Input| Projects'!$AC324="Yes"),'Calc| Overheads Allocation'!E$61,'Input| Projects'!$AF324),""))),"")</f>
        <v>0</v>
      </c>
      <c r="AO324" s="186">
        <f>IFERROR(IF('Input| Overheads'!$C$42="Direct costs",SUMPRODUCT(--('Input| Projects'!$AC324="Yes"),'Calc| Overheads Allocation'!F$8,'Calc| Project Costs'!Y324),IF('Input| Overheads'!$C$42="Internal labour",SUMPRODUCT(--('Input| Projects'!$AC324="Yes"),'Calc| Overheads Allocation'!F$8,'Calc| Project Costs'!Y324,'Input| Projects'!$Y324),IF('Input| Overheads'!$C$42="DNSP defined",SUMPRODUCT(--('Input| Projects'!$AC324="Yes"),'Calc| Overheads Allocation'!F$61,'Input| Projects'!$AF324),""))),"")</f>
        <v>0</v>
      </c>
      <c r="AP324" s="186">
        <f>IFERROR(IF('Input| Overheads'!$C$42="Direct costs",SUMPRODUCT(--('Input| Projects'!$AC324="Yes"),'Calc| Overheads Allocation'!G$8,'Calc| Project Costs'!Z324),IF('Input| Overheads'!$C$42="Internal labour",SUMPRODUCT(--('Input| Projects'!$AC324="Yes"),'Calc| Overheads Allocation'!G$8,'Calc| Project Costs'!Z324,'Input| Projects'!$Y324),IF('Input| Overheads'!$C$42="DNSP defined",SUMPRODUCT(--('Input| Projects'!$AC324="Yes"),'Calc| Overheads Allocation'!G$61,'Input| Projects'!$AF324),""))),"")</f>
        <v>0</v>
      </c>
      <c r="AQ324" s="186">
        <f>IFERROR(IF('Input| Overheads'!$C$42="Direct costs",SUMPRODUCT(--('Input| Projects'!$AC324="Yes"),'Calc| Overheads Allocation'!H$8,'Calc| Project Costs'!AA324),IF('Input| Overheads'!$C$42="Internal labour",SUMPRODUCT(--('Input| Projects'!$AC324="Yes"),'Calc| Overheads Allocation'!H$8,'Calc| Project Costs'!AA324,'Input| Projects'!$Y324),IF('Input| Overheads'!$C$42="DNSP defined",SUMPRODUCT(--('Input| Projects'!$AC324="Yes"),'Calc| Overheads Allocation'!H$61,'Input| Projects'!$AF324),""))),"")</f>
        <v>0</v>
      </c>
      <c r="AR324" s="186">
        <f>IFERROR(IF('Input| Overheads'!$C$42="Direct costs",SUMPRODUCT(--('Input| Projects'!$AC324="Yes"),'Calc| Overheads Allocation'!I$8,'Calc| Project Costs'!AB324),IF('Input| Overheads'!$C$42="Internal labour",SUMPRODUCT(--('Input| Projects'!$AC324="Yes"),'Calc| Overheads Allocation'!I$8,'Calc| Project Costs'!AB324,'Input| Projects'!$Y324),IF('Input| Overheads'!$C$42="DNSP defined",SUMPRODUCT(--('Input| Projects'!$AC324="Yes"),'Calc| Overheads Allocation'!I$61,'Input| Projects'!$AF324),""))),"")</f>
        <v>0</v>
      </c>
      <c r="AS324" s="106"/>
      <c r="AT324" s="186">
        <f>IFERROR(IF('Input| Overheads'!$C$42="Direct costs",SUMPRODUCT(--('Input| Projects'!$AD324="Yes"),'Calc| Overheads Allocation'!C$9,'Calc| Project Costs'!V324),IF('Input| Overheads'!$C$42="Internal labour",SUMPRODUCT(--('Input| Projects'!$AD324="Yes"),'Calc| Overheads Allocation'!C$9,'Calc| Project Costs'!V324,'Input| Projects'!$Y324),IF('Input| Overheads'!$C$42="DNSP defined",SUMPRODUCT(--('Input| Projects'!$AD324="Yes"),'Calc| Overheads Allocation'!C$62,'Input| Projects'!$AG324),""))),"")</f>
        <v>0</v>
      </c>
      <c r="AU324" s="186">
        <f>IFERROR(IF('Input| Overheads'!$C$42="Direct costs",SUMPRODUCT(--('Input| Projects'!$AD324="Yes"),'Calc| Overheads Allocation'!D$9,'Calc| Project Costs'!W324),IF('Input| Overheads'!$C$42="Internal labour",SUMPRODUCT(--('Input| Projects'!$AD324="Yes"),'Calc| Overheads Allocation'!D$9,'Calc| Project Costs'!W324,'Input| Projects'!$Y324),IF('Input| Overheads'!$C$42="DNSP defined",SUMPRODUCT(--('Input| Projects'!$AD324="Yes"),'Calc| Overheads Allocation'!D$62,'Input| Projects'!$AG324),""))),"")</f>
        <v>0</v>
      </c>
      <c r="AV324" s="186">
        <f>IFERROR(IF('Input| Overheads'!$C$42="Direct costs",SUMPRODUCT(--('Input| Projects'!$AD324="Yes"),'Calc| Overheads Allocation'!E$9,'Calc| Project Costs'!X324),IF('Input| Overheads'!$C$42="Internal labour",SUMPRODUCT(--('Input| Projects'!$AD324="Yes"),'Calc| Overheads Allocation'!E$9,'Calc| Project Costs'!X324,'Input| Projects'!$Y324),IF('Input| Overheads'!$C$42="DNSP defined",SUMPRODUCT(--('Input| Projects'!$AD324="Yes"),'Calc| Overheads Allocation'!E$62,'Input| Projects'!$AG324),""))),"")</f>
        <v>0</v>
      </c>
      <c r="AW324" s="186">
        <f>IFERROR(IF('Input| Overheads'!$C$42="Direct costs",SUMPRODUCT(--('Input| Projects'!$AD324="Yes"),'Calc| Overheads Allocation'!F$9,'Calc| Project Costs'!Y324),IF('Input| Overheads'!$C$42="Internal labour",SUMPRODUCT(--('Input| Projects'!$AD324="Yes"),'Calc| Overheads Allocation'!F$9,'Calc| Project Costs'!Y324,'Input| Projects'!$Y324),IF('Input| Overheads'!$C$42="DNSP defined",SUMPRODUCT(--('Input| Projects'!$AD324="Yes"),'Calc| Overheads Allocation'!F$62,'Input| Projects'!$AG324),""))),"")</f>
        <v>0</v>
      </c>
      <c r="AX324" s="186">
        <f>IFERROR(IF('Input| Overheads'!$C$42="Direct costs",SUMPRODUCT(--('Input| Projects'!$AD324="Yes"),'Calc| Overheads Allocation'!G$9,'Calc| Project Costs'!Z324),IF('Input| Overheads'!$C$42="Internal labour",SUMPRODUCT(--('Input| Projects'!$AD324="Yes"),'Calc| Overheads Allocation'!G$9,'Calc| Project Costs'!Z324,'Input| Projects'!$Y324),IF('Input| Overheads'!$C$42="DNSP defined",SUMPRODUCT(--('Input| Projects'!$AD324="Yes"),'Calc| Overheads Allocation'!G$62,'Input| Projects'!$AG324),""))),"")</f>
        <v>0</v>
      </c>
      <c r="AY324" s="186">
        <f>IFERROR(IF('Input| Overheads'!$C$42="Direct costs",SUMPRODUCT(--('Input| Projects'!$AD324="Yes"),'Calc| Overheads Allocation'!H$9,'Calc| Project Costs'!AA324),IF('Input| Overheads'!$C$42="Internal labour",SUMPRODUCT(--('Input| Projects'!$AD324="Yes"),'Calc| Overheads Allocation'!H$9,'Calc| Project Costs'!AA324,'Input| Projects'!$Y324),IF('Input| Overheads'!$C$42="DNSP defined",SUMPRODUCT(--('Input| Projects'!$AD324="Yes"),'Calc| Overheads Allocation'!H$62,'Input| Projects'!$AG324),""))),"")</f>
        <v>0</v>
      </c>
      <c r="AZ324" s="186">
        <f>IFERROR(IF('Input| Overheads'!$C$42="Direct costs",SUMPRODUCT(--('Input| Projects'!$AD324="Yes"),'Calc| Overheads Allocation'!I$9,'Calc| Project Costs'!AB324),IF('Input| Overheads'!$C$42="Internal labour",SUMPRODUCT(--('Input| Projects'!$AD324="Yes"),'Calc| Overheads Allocation'!I$9,'Calc| Project Costs'!AB324,'Input| Projects'!$Y324),IF('Input| Overheads'!$C$42="DNSP defined",SUMPRODUCT(--('Input| Projects'!$AD324="Yes"),'Calc| Overheads Allocation'!I$62,'Input| Projects'!$AG324),""))),"")</f>
        <v>0</v>
      </c>
      <c r="BA324" s="106"/>
      <c r="BB324" s="186">
        <f t="shared" si="158"/>
        <v>0</v>
      </c>
      <c r="BC324" s="186">
        <f t="shared" si="159"/>
        <v>0</v>
      </c>
      <c r="BD324" s="186">
        <f t="shared" si="160"/>
        <v>0</v>
      </c>
      <c r="BE324" s="186">
        <f t="shared" si="137"/>
        <v>0</v>
      </c>
      <c r="BF324" s="186">
        <f t="shared" si="138"/>
        <v>0</v>
      </c>
      <c r="BG324" s="186">
        <f t="shared" si="139"/>
        <v>0</v>
      </c>
      <c r="BH324" s="186">
        <f t="shared" si="140"/>
        <v>0</v>
      </c>
      <c r="BI324" s="97"/>
      <c r="BJ324" s="186">
        <f t="shared" si="141"/>
        <v>0</v>
      </c>
      <c r="BK324" s="186" t="str">
        <f t="shared" si="142"/>
        <v/>
      </c>
      <c r="BL324" s="186" t="str">
        <f t="shared" si="143"/>
        <v/>
      </c>
      <c r="BM324" s="186" t="str">
        <f t="shared" si="144"/>
        <v/>
      </c>
      <c r="BN324" s="186" t="str">
        <f t="shared" si="145"/>
        <v/>
      </c>
      <c r="BO324" s="186" t="str">
        <f t="shared" si="146"/>
        <v/>
      </c>
      <c r="BP324" s="186" t="str">
        <f t="shared" si="147"/>
        <v/>
      </c>
      <c r="BQ324" s="97"/>
      <c r="BR324" s="186">
        <f t="shared" si="148"/>
        <v>424.49017999999995</v>
      </c>
      <c r="BS324" s="186">
        <f t="shared" si="149"/>
        <v>0</v>
      </c>
      <c r="BT324" s="222">
        <f t="shared" si="150"/>
        <v>0</v>
      </c>
      <c r="BU324" s="222">
        <f t="shared" si="151"/>
        <v>0</v>
      </c>
      <c r="BV324" s="222">
        <f t="shared" si="152"/>
        <v>0</v>
      </c>
      <c r="BW324" s="222">
        <f t="shared" si="153"/>
        <v>0</v>
      </c>
      <c r="BX324" s="222">
        <f t="shared" si="154"/>
        <v>0</v>
      </c>
      <c r="BY324" s="106"/>
      <c r="BZ324" s="197">
        <f>IF(SUMIF('Input| Projects'!$AS$8:$CP$8,"Dx",'Input| Projects'!$AS324:$CP324)=0,"",SUMIF('Input| Projects'!$AS$8:$CP$8,"Dx",'Input| Projects'!$AS324:$CP324))</f>
        <v>0.85274528612181322</v>
      </c>
      <c r="CA324" s="197">
        <f>IF(SUMIF('Input| Projects'!$AS$8:$CP$8,"Tx",'Input| Projects'!$AS324:$CP324)=0,"",SUMIF('Input| Projects'!$AS$8:$CP$8,"Tx",'Input| Projects'!$AS324:$CP324))</f>
        <v>0.14725471387818675</v>
      </c>
      <c r="CB324" s="150" t="str">
        <f t="shared" si="161"/>
        <v/>
      </c>
    </row>
    <row r="325" spans="2:80" x14ac:dyDescent="0.2">
      <c r="B325" s="201">
        <f>IFERROR('Input| Projects'!B325,"")</f>
        <v>316</v>
      </c>
      <c r="C325" s="42" t="str">
        <f>IFERROR(IF('Input| Projects'!C325="","",'Input| Projects'!C325),"")</f>
        <v>Financial Adjustments</v>
      </c>
      <c r="D325" s="42" t="str">
        <f>IFERROR(IF('Input| Projects'!D325="","",'Input| Projects'!D325),"")</f>
        <v>SUPP_44.02.01</v>
      </c>
      <c r="E325" s="104"/>
      <c r="F325" s="190">
        <f>IFERROR('Input| Projects'!I325*'Input| Escalations'!$K$19,"")</f>
        <v>494.99693000000002</v>
      </c>
      <c r="G325" s="190">
        <f>IFERROR('Input| Projects'!J325*'Input| Escalations'!$K$19,"")</f>
        <v>0</v>
      </c>
      <c r="H325" s="190">
        <f>IFERROR('Input| Projects'!K325*'Input| Escalations'!$K$19,"")</f>
        <v>0</v>
      </c>
      <c r="I325" s="190">
        <f>IFERROR('Input| Projects'!L325*'Input| Escalations'!$K$19,"")</f>
        <v>0</v>
      </c>
      <c r="J325" s="190">
        <f>IFERROR('Input| Projects'!M325*'Input| Escalations'!$K$19,"")</f>
        <v>0</v>
      </c>
      <c r="K325" s="190">
        <f>IFERROR('Input| Projects'!N325*'Input| Escalations'!$K$19,"")</f>
        <v>0</v>
      </c>
      <c r="L325" s="190">
        <f>IFERROR('Input| Projects'!O325*'Input| Escalations'!$K$19,"")</f>
        <v>0</v>
      </c>
      <c r="M325" s="150" t="str">
        <f>IF(ABS(SUM(F325:L325)-(SUM('Input| Projects'!I325:O325)*'Input| Escalations'!$K$19))&lt;0.0000001,"",1)</f>
        <v/>
      </c>
      <c r="N325" s="192">
        <f>'Input| Projects'!$Y325*INDEX('Input| Escalations'!$H$33:$N$33,MATCH('Calc| Project Costs'!N$9,'Input| Escalations'!$H$23:$N$23,0))+'Input| Projects'!$Z325*INDEX('Input| Escalations'!$H$34:$N$34,MATCH('Calc| Project Costs'!N$9,'Input| Escalations'!$H$23:$N$23,0))+'Input| Projects'!$AA325*INDEX('Input| Escalations'!$H$35:$N$35,MATCH('Calc| Project Costs'!N$9,'Input| Escalations'!$H$23:$N$23,0))+1</f>
        <v>1</v>
      </c>
      <c r="O325" s="192">
        <f>'Input| Projects'!$Y325*INDEX('Input| Escalations'!$H$33:$N$33,MATCH('Calc| Project Costs'!O$9,'Input| Escalations'!$H$23:$N$23,0))+'Input| Projects'!$Z325*INDEX('Input| Escalations'!$H$34:$N$34,MATCH('Calc| Project Costs'!O$9,'Input| Escalations'!$H$23:$N$23,0))+'Input| Projects'!$AA325*INDEX('Input| Escalations'!$H$35:$N$35,MATCH('Calc| Project Costs'!O$9,'Input| Escalations'!$H$23:$N$23,0))+1</f>
        <v>1</v>
      </c>
      <c r="P325" s="192">
        <f>'Input| Projects'!$Y325*INDEX('Input| Escalations'!$H$33:$N$33,MATCH('Calc| Project Costs'!P$9,'Input| Escalations'!$H$23:$N$23,0))+'Input| Projects'!$Z325*INDEX('Input| Escalations'!$H$34:$N$34,MATCH('Calc| Project Costs'!P$9,'Input| Escalations'!$H$23:$N$23,0))+'Input| Projects'!$AA325*INDEX('Input| Escalations'!$H$35:$N$35,MATCH('Calc| Project Costs'!P$9,'Input| Escalations'!$H$23:$N$23,0))+1</f>
        <v>1</v>
      </c>
      <c r="Q325" s="192">
        <f>'Input| Projects'!$Y325*INDEX('Input| Escalations'!$H$33:$N$33,MATCH('Calc| Project Costs'!Q$9,'Input| Escalations'!$H$23:$N$23,0))+'Input| Projects'!$Z325*INDEX('Input| Escalations'!$H$34:$N$34,MATCH('Calc| Project Costs'!Q$9,'Input| Escalations'!$H$23:$N$23,0))+'Input| Projects'!$AA325*INDEX('Input| Escalations'!$H$35:$N$35,MATCH('Calc| Project Costs'!Q$9,'Input| Escalations'!$H$23:$N$23,0))+1</f>
        <v>1</v>
      </c>
      <c r="R325" s="192">
        <f>'Input| Projects'!$Y325*INDEX('Input| Escalations'!$H$33:$N$33,MATCH('Calc| Project Costs'!R$9,'Input| Escalations'!$H$23:$N$23,0))+'Input| Projects'!$Z325*INDEX('Input| Escalations'!$H$34:$N$34,MATCH('Calc| Project Costs'!R$9,'Input| Escalations'!$H$23:$N$23,0))+'Input| Projects'!$AA325*INDEX('Input| Escalations'!$H$35:$N$35,MATCH('Calc| Project Costs'!R$9,'Input| Escalations'!$H$23:$N$23,0))+1</f>
        <v>1</v>
      </c>
      <c r="S325" s="192">
        <f>'Input| Projects'!$Y325*INDEX('Input| Escalations'!$H$33:$N$33,MATCH('Calc| Project Costs'!S$9,'Input| Escalations'!$H$23:$N$23,0))+'Input| Projects'!$Z325*INDEX('Input| Escalations'!$H$34:$N$34,MATCH('Calc| Project Costs'!S$9,'Input| Escalations'!$H$23:$N$23,0))+'Input| Projects'!$AA325*INDEX('Input| Escalations'!$H$35:$N$35,MATCH('Calc| Project Costs'!S$9,'Input| Escalations'!$H$23:$N$23,0))+1</f>
        <v>1</v>
      </c>
      <c r="T325" s="192">
        <f>'Input| Projects'!$Y325*INDEX('Input| Escalations'!$H$33:$N$33,MATCH('Calc| Project Costs'!T$9,'Input| Escalations'!$H$23:$N$23,0))+'Input| Projects'!$Z325*INDEX('Input| Escalations'!$H$34:$N$34,MATCH('Calc| Project Costs'!T$9,'Input| Escalations'!$H$23:$N$23,0))+'Input| Projects'!$AA325*INDEX('Input| Escalations'!$H$35:$N$35,MATCH('Calc| Project Costs'!T$9,'Input| Escalations'!$H$23:$N$23,0))+1</f>
        <v>1</v>
      </c>
      <c r="U325" s="106"/>
      <c r="V325" s="186">
        <f t="shared" si="155"/>
        <v>494.99693000000002</v>
      </c>
      <c r="W325" s="186">
        <f t="shared" si="156"/>
        <v>0</v>
      </c>
      <c r="X325" s="186">
        <f t="shared" si="157"/>
        <v>0</v>
      </c>
      <c r="Y325" s="186">
        <f t="shared" si="133"/>
        <v>0</v>
      </c>
      <c r="Z325" s="186">
        <f t="shared" si="134"/>
        <v>0</v>
      </c>
      <c r="AA325" s="186">
        <f t="shared" si="135"/>
        <v>0</v>
      </c>
      <c r="AB325" s="186">
        <f t="shared" si="136"/>
        <v>0</v>
      </c>
      <c r="AC325" s="106"/>
      <c r="AD325" s="186">
        <f>'Input| Projects'!Q325*N325*'Input| Escalations'!$K$19</f>
        <v>0</v>
      </c>
      <c r="AE325" s="186">
        <f>'Input| Projects'!R325*O325*'Input| Escalations'!$K$19</f>
        <v>0</v>
      </c>
      <c r="AF325" s="186">
        <f>'Input| Projects'!S325*P325*'Input| Escalations'!$K$19</f>
        <v>0</v>
      </c>
      <c r="AG325" s="186">
        <f>'Input| Projects'!T325*Q325*'Input| Escalations'!$K$19</f>
        <v>0</v>
      </c>
      <c r="AH325" s="186">
        <f>'Input| Projects'!U325*R325*'Input| Escalations'!$K$19</f>
        <v>0</v>
      </c>
      <c r="AI325" s="186">
        <f>'Input| Projects'!V325*S325*'Input| Escalations'!$K$19</f>
        <v>0</v>
      </c>
      <c r="AJ325" s="186">
        <f>'Input| Projects'!W325*T325*'Input| Escalations'!$K$19</f>
        <v>0</v>
      </c>
      <c r="AK325" s="106"/>
      <c r="AL325" s="186">
        <f>IFERROR(IF('Input| Overheads'!$C$42="Direct costs",SUMPRODUCT(--('Input| Projects'!$AC325="Yes"),'Calc| Overheads Allocation'!C$8,'Calc| Project Costs'!V325),IF('Input| Overheads'!$C$42="Internal labour",SUMPRODUCT(--('Input| Projects'!$AC325="Yes"),'Calc| Overheads Allocation'!C$8,'Calc| Project Costs'!V325,'Input| Projects'!$Y325),IF('Input| Overheads'!$C$42="DNSP defined",SUMPRODUCT(--('Input| Projects'!$AC325="Yes"),'Calc| Overheads Allocation'!C$61,'Input| Projects'!$AF325),""))),"")</f>
        <v>22.643229999999999</v>
      </c>
      <c r="AM325" s="186">
        <f>IFERROR(IF('Input| Overheads'!$C$42="Direct costs",SUMPRODUCT(--('Input| Projects'!$AC325="Yes"),'Calc| Overheads Allocation'!D$8,'Calc| Project Costs'!W325),IF('Input| Overheads'!$C$42="Internal labour",SUMPRODUCT(--('Input| Projects'!$AC325="Yes"),'Calc| Overheads Allocation'!D$8,'Calc| Project Costs'!W325,'Input| Projects'!$Y325),IF('Input| Overheads'!$C$42="DNSP defined",SUMPRODUCT(--('Input| Projects'!$AC325="Yes"),'Calc| Overheads Allocation'!D$61,'Input| Projects'!$AF325),""))),"")</f>
        <v>0</v>
      </c>
      <c r="AN325" s="186">
        <f>IFERROR(IF('Input| Overheads'!$C$42="Direct costs",SUMPRODUCT(--('Input| Projects'!$AC325="Yes"),'Calc| Overheads Allocation'!E$8,'Calc| Project Costs'!X325),IF('Input| Overheads'!$C$42="Internal labour",SUMPRODUCT(--('Input| Projects'!$AC325="Yes"),'Calc| Overheads Allocation'!E$8,'Calc| Project Costs'!X325,'Input| Projects'!$Y325),IF('Input| Overheads'!$C$42="DNSP defined",SUMPRODUCT(--('Input| Projects'!$AC325="Yes"),'Calc| Overheads Allocation'!E$61,'Input| Projects'!$AF325),""))),"")</f>
        <v>0</v>
      </c>
      <c r="AO325" s="186">
        <f>IFERROR(IF('Input| Overheads'!$C$42="Direct costs",SUMPRODUCT(--('Input| Projects'!$AC325="Yes"),'Calc| Overheads Allocation'!F$8,'Calc| Project Costs'!Y325),IF('Input| Overheads'!$C$42="Internal labour",SUMPRODUCT(--('Input| Projects'!$AC325="Yes"),'Calc| Overheads Allocation'!F$8,'Calc| Project Costs'!Y325,'Input| Projects'!$Y325),IF('Input| Overheads'!$C$42="DNSP defined",SUMPRODUCT(--('Input| Projects'!$AC325="Yes"),'Calc| Overheads Allocation'!F$61,'Input| Projects'!$AF325),""))),"")</f>
        <v>0</v>
      </c>
      <c r="AP325" s="186">
        <f>IFERROR(IF('Input| Overheads'!$C$42="Direct costs",SUMPRODUCT(--('Input| Projects'!$AC325="Yes"),'Calc| Overheads Allocation'!G$8,'Calc| Project Costs'!Z325),IF('Input| Overheads'!$C$42="Internal labour",SUMPRODUCT(--('Input| Projects'!$AC325="Yes"),'Calc| Overheads Allocation'!G$8,'Calc| Project Costs'!Z325,'Input| Projects'!$Y325),IF('Input| Overheads'!$C$42="DNSP defined",SUMPRODUCT(--('Input| Projects'!$AC325="Yes"),'Calc| Overheads Allocation'!G$61,'Input| Projects'!$AF325),""))),"")</f>
        <v>0</v>
      </c>
      <c r="AQ325" s="186">
        <f>IFERROR(IF('Input| Overheads'!$C$42="Direct costs",SUMPRODUCT(--('Input| Projects'!$AC325="Yes"),'Calc| Overheads Allocation'!H$8,'Calc| Project Costs'!AA325),IF('Input| Overheads'!$C$42="Internal labour",SUMPRODUCT(--('Input| Projects'!$AC325="Yes"),'Calc| Overheads Allocation'!H$8,'Calc| Project Costs'!AA325,'Input| Projects'!$Y325),IF('Input| Overheads'!$C$42="DNSP defined",SUMPRODUCT(--('Input| Projects'!$AC325="Yes"),'Calc| Overheads Allocation'!H$61,'Input| Projects'!$AF325),""))),"")</f>
        <v>0</v>
      </c>
      <c r="AR325" s="186">
        <f>IFERROR(IF('Input| Overheads'!$C$42="Direct costs",SUMPRODUCT(--('Input| Projects'!$AC325="Yes"),'Calc| Overheads Allocation'!I$8,'Calc| Project Costs'!AB325),IF('Input| Overheads'!$C$42="Internal labour",SUMPRODUCT(--('Input| Projects'!$AC325="Yes"),'Calc| Overheads Allocation'!I$8,'Calc| Project Costs'!AB325,'Input| Projects'!$Y325),IF('Input| Overheads'!$C$42="DNSP defined",SUMPRODUCT(--('Input| Projects'!$AC325="Yes"),'Calc| Overheads Allocation'!I$61,'Input| Projects'!$AF325),""))),"")</f>
        <v>0</v>
      </c>
      <c r="AS325" s="106"/>
      <c r="AT325" s="186">
        <f>IFERROR(IF('Input| Overheads'!$C$42="Direct costs",SUMPRODUCT(--('Input| Projects'!$AD325="Yes"),'Calc| Overheads Allocation'!C$9,'Calc| Project Costs'!V325),IF('Input| Overheads'!$C$42="Internal labour",SUMPRODUCT(--('Input| Projects'!$AD325="Yes"),'Calc| Overheads Allocation'!C$9,'Calc| Project Costs'!V325,'Input| Projects'!$Y325),IF('Input| Overheads'!$C$42="DNSP defined",SUMPRODUCT(--('Input| Projects'!$AD325="Yes"),'Calc| Overheads Allocation'!C$62,'Input| Projects'!$AG325),""))),"")</f>
        <v>0</v>
      </c>
      <c r="AU325" s="186">
        <f>IFERROR(IF('Input| Overheads'!$C$42="Direct costs",SUMPRODUCT(--('Input| Projects'!$AD325="Yes"),'Calc| Overheads Allocation'!D$9,'Calc| Project Costs'!W325),IF('Input| Overheads'!$C$42="Internal labour",SUMPRODUCT(--('Input| Projects'!$AD325="Yes"),'Calc| Overheads Allocation'!D$9,'Calc| Project Costs'!W325,'Input| Projects'!$Y325),IF('Input| Overheads'!$C$42="DNSP defined",SUMPRODUCT(--('Input| Projects'!$AD325="Yes"),'Calc| Overheads Allocation'!D$62,'Input| Projects'!$AG325),""))),"")</f>
        <v>0</v>
      </c>
      <c r="AV325" s="186">
        <f>IFERROR(IF('Input| Overheads'!$C$42="Direct costs",SUMPRODUCT(--('Input| Projects'!$AD325="Yes"),'Calc| Overheads Allocation'!E$9,'Calc| Project Costs'!X325),IF('Input| Overheads'!$C$42="Internal labour",SUMPRODUCT(--('Input| Projects'!$AD325="Yes"),'Calc| Overheads Allocation'!E$9,'Calc| Project Costs'!X325,'Input| Projects'!$Y325),IF('Input| Overheads'!$C$42="DNSP defined",SUMPRODUCT(--('Input| Projects'!$AD325="Yes"),'Calc| Overheads Allocation'!E$62,'Input| Projects'!$AG325),""))),"")</f>
        <v>0</v>
      </c>
      <c r="AW325" s="186">
        <f>IFERROR(IF('Input| Overheads'!$C$42="Direct costs",SUMPRODUCT(--('Input| Projects'!$AD325="Yes"),'Calc| Overheads Allocation'!F$9,'Calc| Project Costs'!Y325),IF('Input| Overheads'!$C$42="Internal labour",SUMPRODUCT(--('Input| Projects'!$AD325="Yes"),'Calc| Overheads Allocation'!F$9,'Calc| Project Costs'!Y325,'Input| Projects'!$Y325),IF('Input| Overheads'!$C$42="DNSP defined",SUMPRODUCT(--('Input| Projects'!$AD325="Yes"),'Calc| Overheads Allocation'!F$62,'Input| Projects'!$AG325),""))),"")</f>
        <v>0</v>
      </c>
      <c r="AX325" s="186">
        <f>IFERROR(IF('Input| Overheads'!$C$42="Direct costs",SUMPRODUCT(--('Input| Projects'!$AD325="Yes"),'Calc| Overheads Allocation'!G$9,'Calc| Project Costs'!Z325),IF('Input| Overheads'!$C$42="Internal labour",SUMPRODUCT(--('Input| Projects'!$AD325="Yes"),'Calc| Overheads Allocation'!G$9,'Calc| Project Costs'!Z325,'Input| Projects'!$Y325),IF('Input| Overheads'!$C$42="DNSP defined",SUMPRODUCT(--('Input| Projects'!$AD325="Yes"),'Calc| Overheads Allocation'!G$62,'Input| Projects'!$AG325),""))),"")</f>
        <v>0</v>
      </c>
      <c r="AY325" s="186">
        <f>IFERROR(IF('Input| Overheads'!$C$42="Direct costs",SUMPRODUCT(--('Input| Projects'!$AD325="Yes"),'Calc| Overheads Allocation'!H$9,'Calc| Project Costs'!AA325),IF('Input| Overheads'!$C$42="Internal labour",SUMPRODUCT(--('Input| Projects'!$AD325="Yes"),'Calc| Overheads Allocation'!H$9,'Calc| Project Costs'!AA325,'Input| Projects'!$Y325),IF('Input| Overheads'!$C$42="DNSP defined",SUMPRODUCT(--('Input| Projects'!$AD325="Yes"),'Calc| Overheads Allocation'!H$62,'Input| Projects'!$AG325),""))),"")</f>
        <v>0</v>
      </c>
      <c r="AZ325" s="186">
        <f>IFERROR(IF('Input| Overheads'!$C$42="Direct costs",SUMPRODUCT(--('Input| Projects'!$AD325="Yes"),'Calc| Overheads Allocation'!I$9,'Calc| Project Costs'!AB325),IF('Input| Overheads'!$C$42="Internal labour",SUMPRODUCT(--('Input| Projects'!$AD325="Yes"),'Calc| Overheads Allocation'!I$9,'Calc| Project Costs'!AB325,'Input| Projects'!$Y325),IF('Input| Overheads'!$C$42="DNSP defined",SUMPRODUCT(--('Input| Projects'!$AD325="Yes"),'Calc| Overheads Allocation'!I$62,'Input| Projects'!$AG325),""))),"")</f>
        <v>0</v>
      </c>
      <c r="BA325" s="106"/>
      <c r="BB325" s="186">
        <f t="shared" si="158"/>
        <v>22.643229999999999</v>
      </c>
      <c r="BC325" s="186">
        <f t="shared" si="159"/>
        <v>0</v>
      </c>
      <c r="BD325" s="186">
        <f t="shared" si="160"/>
        <v>0</v>
      </c>
      <c r="BE325" s="186">
        <f t="shared" si="137"/>
        <v>0</v>
      </c>
      <c r="BF325" s="186">
        <f t="shared" si="138"/>
        <v>0</v>
      </c>
      <c r="BG325" s="186">
        <f t="shared" si="139"/>
        <v>0</v>
      </c>
      <c r="BH325" s="186">
        <f t="shared" si="140"/>
        <v>0</v>
      </c>
      <c r="BI325" s="97"/>
      <c r="BJ325" s="186">
        <f t="shared" si="141"/>
        <v>0</v>
      </c>
      <c r="BK325" s="186" t="str">
        <f t="shared" si="142"/>
        <v/>
      </c>
      <c r="BL325" s="186" t="str">
        <f t="shared" si="143"/>
        <v/>
      </c>
      <c r="BM325" s="186" t="str">
        <f t="shared" si="144"/>
        <v/>
      </c>
      <c r="BN325" s="186" t="str">
        <f t="shared" si="145"/>
        <v/>
      </c>
      <c r="BO325" s="186" t="str">
        <f t="shared" si="146"/>
        <v/>
      </c>
      <c r="BP325" s="186" t="str">
        <f t="shared" si="147"/>
        <v/>
      </c>
      <c r="BQ325" s="97"/>
      <c r="BR325" s="186">
        <f t="shared" si="148"/>
        <v>517.64016000000004</v>
      </c>
      <c r="BS325" s="186">
        <f t="shared" si="149"/>
        <v>0</v>
      </c>
      <c r="BT325" s="222">
        <f t="shared" si="150"/>
        <v>0</v>
      </c>
      <c r="BU325" s="222">
        <f t="shared" si="151"/>
        <v>0</v>
      </c>
      <c r="BV325" s="222">
        <f t="shared" si="152"/>
        <v>0</v>
      </c>
      <c r="BW325" s="222">
        <f t="shared" si="153"/>
        <v>0</v>
      </c>
      <c r="BX325" s="222">
        <f t="shared" si="154"/>
        <v>0</v>
      </c>
      <c r="BY325" s="106"/>
      <c r="BZ325" s="197">
        <f>IF(SUMIF('Input| Projects'!$AS$8:$CP$8,"Dx",'Input| Projects'!$AS325:$CP325)=0,"",SUMIF('Input| Projects'!$AS$8:$CP$8,"Dx",'Input| Projects'!$AS325:$CP325))</f>
        <v>0.86906321178789525</v>
      </c>
      <c r="CA325" s="197">
        <f>IF(SUMIF('Input| Projects'!$AS$8:$CP$8,"Tx",'Input| Projects'!$AS325:$CP325)=0,"",SUMIF('Input| Projects'!$AS$8:$CP$8,"Tx",'Input| Projects'!$AS325:$CP325))</f>
        <v>0.13093678821210475</v>
      </c>
      <c r="CB325" s="150" t="str">
        <f t="shared" si="161"/>
        <v/>
      </c>
    </row>
    <row r="326" spans="2:80" x14ac:dyDescent="0.2">
      <c r="B326" s="201">
        <f>IFERROR('Input| Projects'!B326,"")</f>
        <v>317</v>
      </c>
      <c r="C326" s="42" t="str">
        <f>IFERROR(IF('Input| Projects'!C326="","",'Input| Projects'!C326),"")</f>
        <v>Financial Adjustments</v>
      </c>
      <c r="D326" s="42" t="str">
        <f>IFERROR(IF('Input| Projects'!D326="","",'Input| Projects'!D326),"")</f>
        <v>SUPP_44.02.01</v>
      </c>
      <c r="E326" s="104"/>
      <c r="F326" s="190">
        <f>IFERROR('Input| Projects'!I326*'Input| Escalations'!$K$19,"")</f>
        <v>218.38982000000001</v>
      </c>
      <c r="G326" s="190">
        <f>IFERROR('Input| Projects'!J326*'Input| Escalations'!$K$19,"")</f>
        <v>0</v>
      </c>
      <c r="H326" s="190">
        <f>IFERROR('Input| Projects'!K326*'Input| Escalations'!$K$19,"")</f>
        <v>0</v>
      </c>
      <c r="I326" s="190">
        <f>IFERROR('Input| Projects'!L326*'Input| Escalations'!$K$19,"")</f>
        <v>0</v>
      </c>
      <c r="J326" s="190">
        <f>IFERROR('Input| Projects'!M326*'Input| Escalations'!$K$19,"")</f>
        <v>0</v>
      </c>
      <c r="K326" s="190">
        <f>IFERROR('Input| Projects'!N326*'Input| Escalations'!$K$19,"")</f>
        <v>0</v>
      </c>
      <c r="L326" s="190">
        <f>IFERROR('Input| Projects'!O326*'Input| Escalations'!$K$19,"")</f>
        <v>0</v>
      </c>
      <c r="M326" s="150" t="str">
        <f>IF(ABS(SUM(F326:L326)-(SUM('Input| Projects'!I326:O326)*'Input| Escalations'!$K$19))&lt;0.0000001,"",1)</f>
        <v/>
      </c>
      <c r="N326" s="192">
        <f>'Input| Projects'!$Y326*INDEX('Input| Escalations'!$H$33:$N$33,MATCH('Calc| Project Costs'!N$9,'Input| Escalations'!$H$23:$N$23,0))+'Input| Projects'!$Z326*INDEX('Input| Escalations'!$H$34:$N$34,MATCH('Calc| Project Costs'!N$9,'Input| Escalations'!$H$23:$N$23,0))+'Input| Projects'!$AA326*INDEX('Input| Escalations'!$H$35:$N$35,MATCH('Calc| Project Costs'!N$9,'Input| Escalations'!$H$23:$N$23,0))+1</f>
        <v>1</v>
      </c>
      <c r="O326" s="192">
        <f>'Input| Projects'!$Y326*INDEX('Input| Escalations'!$H$33:$N$33,MATCH('Calc| Project Costs'!O$9,'Input| Escalations'!$H$23:$N$23,0))+'Input| Projects'!$Z326*INDEX('Input| Escalations'!$H$34:$N$34,MATCH('Calc| Project Costs'!O$9,'Input| Escalations'!$H$23:$N$23,0))+'Input| Projects'!$AA326*INDEX('Input| Escalations'!$H$35:$N$35,MATCH('Calc| Project Costs'!O$9,'Input| Escalations'!$H$23:$N$23,0))+1</f>
        <v>1</v>
      </c>
      <c r="P326" s="192">
        <f>'Input| Projects'!$Y326*INDEX('Input| Escalations'!$H$33:$N$33,MATCH('Calc| Project Costs'!P$9,'Input| Escalations'!$H$23:$N$23,0))+'Input| Projects'!$Z326*INDEX('Input| Escalations'!$H$34:$N$34,MATCH('Calc| Project Costs'!P$9,'Input| Escalations'!$H$23:$N$23,0))+'Input| Projects'!$AA326*INDEX('Input| Escalations'!$H$35:$N$35,MATCH('Calc| Project Costs'!P$9,'Input| Escalations'!$H$23:$N$23,0))+1</f>
        <v>1</v>
      </c>
      <c r="Q326" s="192">
        <f>'Input| Projects'!$Y326*INDEX('Input| Escalations'!$H$33:$N$33,MATCH('Calc| Project Costs'!Q$9,'Input| Escalations'!$H$23:$N$23,0))+'Input| Projects'!$Z326*INDEX('Input| Escalations'!$H$34:$N$34,MATCH('Calc| Project Costs'!Q$9,'Input| Escalations'!$H$23:$N$23,0))+'Input| Projects'!$AA326*INDEX('Input| Escalations'!$H$35:$N$35,MATCH('Calc| Project Costs'!Q$9,'Input| Escalations'!$H$23:$N$23,0))+1</f>
        <v>1</v>
      </c>
      <c r="R326" s="192">
        <f>'Input| Projects'!$Y326*INDEX('Input| Escalations'!$H$33:$N$33,MATCH('Calc| Project Costs'!R$9,'Input| Escalations'!$H$23:$N$23,0))+'Input| Projects'!$Z326*INDEX('Input| Escalations'!$H$34:$N$34,MATCH('Calc| Project Costs'!R$9,'Input| Escalations'!$H$23:$N$23,0))+'Input| Projects'!$AA326*INDEX('Input| Escalations'!$H$35:$N$35,MATCH('Calc| Project Costs'!R$9,'Input| Escalations'!$H$23:$N$23,0))+1</f>
        <v>1</v>
      </c>
      <c r="S326" s="192">
        <f>'Input| Projects'!$Y326*INDEX('Input| Escalations'!$H$33:$N$33,MATCH('Calc| Project Costs'!S$9,'Input| Escalations'!$H$23:$N$23,0))+'Input| Projects'!$Z326*INDEX('Input| Escalations'!$H$34:$N$34,MATCH('Calc| Project Costs'!S$9,'Input| Escalations'!$H$23:$N$23,0))+'Input| Projects'!$AA326*INDEX('Input| Escalations'!$H$35:$N$35,MATCH('Calc| Project Costs'!S$9,'Input| Escalations'!$H$23:$N$23,0))+1</f>
        <v>1</v>
      </c>
      <c r="T326" s="192">
        <f>'Input| Projects'!$Y326*INDEX('Input| Escalations'!$H$33:$N$33,MATCH('Calc| Project Costs'!T$9,'Input| Escalations'!$H$23:$N$23,0))+'Input| Projects'!$Z326*INDEX('Input| Escalations'!$H$34:$N$34,MATCH('Calc| Project Costs'!T$9,'Input| Escalations'!$H$23:$N$23,0))+'Input| Projects'!$AA326*INDEX('Input| Escalations'!$H$35:$N$35,MATCH('Calc| Project Costs'!T$9,'Input| Escalations'!$H$23:$N$23,0))+1</f>
        <v>1</v>
      </c>
      <c r="U326" s="106"/>
      <c r="V326" s="186">
        <f t="shared" si="155"/>
        <v>218.38982000000001</v>
      </c>
      <c r="W326" s="186">
        <f t="shared" si="156"/>
        <v>0</v>
      </c>
      <c r="X326" s="186">
        <f t="shared" si="157"/>
        <v>0</v>
      </c>
      <c r="Y326" s="186">
        <f t="shared" ref="Y326:Y389" si="162">IFERROR(I326*Q326,"")</f>
        <v>0</v>
      </c>
      <c r="Z326" s="186">
        <f t="shared" ref="Z326:Z389" si="163">IFERROR(J326*R326,"")</f>
        <v>0</v>
      </c>
      <c r="AA326" s="186">
        <f t="shared" ref="AA326:AA389" si="164">IFERROR(K326*S326,"")</f>
        <v>0</v>
      </c>
      <c r="AB326" s="186">
        <f t="shared" ref="AB326:AB389" si="165">IFERROR(L326*T326,"")</f>
        <v>0</v>
      </c>
      <c r="AC326" s="106"/>
      <c r="AD326" s="186">
        <f>'Input| Projects'!Q326*N326*'Input| Escalations'!$K$19</f>
        <v>0</v>
      </c>
      <c r="AE326" s="186">
        <f>'Input| Projects'!R326*O326*'Input| Escalations'!$K$19</f>
        <v>0</v>
      </c>
      <c r="AF326" s="186">
        <f>'Input| Projects'!S326*P326*'Input| Escalations'!$K$19</f>
        <v>0</v>
      </c>
      <c r="AG326" s="186">
        <f>'Input| Projects'!T326*Q326*'Input| Escalations'!$K$19</f>
        <v>0</v>
      </c>
      <c r="AH326" s="186">
        <f>'Input| Projects'!U326*R326*'Input| Escalations'!$K$19</f>
        <v>0</v>
      </c>
      <c r="AI326" s="186">
        <f>'Input| Projects'!V326*S326*'Input| Escalations'!$K$19</f>
        <v>0</v>
      </c>
      <c r="AJ326" s="186">
        <f>'Input| Projects'!W326*T326*'Input| Escalations'!$K$19</f>
        <v>0</v>
      </c>
      <c r="AK326" s="106"/>
      <c r="AL326" s="186">
        <f>IFERROR(IF('Input| Overheads'!$C$42="Direct costs",SUMPRODUCT(--('Input| Projects'!$AC326="Yes"),'Calc| Overheads Allocation'!C$8,'Calc| Project Costs'!V326),IF('Input| Overheads'!$C$42="Internal labour",SUMPRODUCT(--('Input| Projects'!$AC326="Yes"),'Calc| Overheads Allocation'!C$8,'Calc| Project Costs'!V326,'Input| Projects'!$Y326),IF('Input| Overheads'!$C$42="DNSP defined",SUMPRODUCT(--('Input| Projects'!$AC326="Yes"),'Calc| Overheads Allocation'!C$61,'Input| Projects'!$AF326),""))),"")</f>
        <v>0</v>
      </c>
      <c r="AM326" s="186">
        <f>IFERROR(IF('Input| Overheads'!$C$42="Direct costs",SUMPRODUCT(--('Input| Projects'!$AC326="Yes"),'Calc| Overheads Allocation'!D$8,'Calc| Project Costs'!W326),IF('Input| Overheads'!$C$42="Internal labour",SUMPRODUCT(--('Input| Projects'!$AC326="Yes"),'Calc| Overheads Allocation'!D$8,'Calc| Project Costs'!W326,'Input| Projects'!$Y326),IF('Input| Overheads'!$C$42="DNSP defined",SUMPRODUCT(--('Input| Projects'!$AC326="Yes"),'Calc| Overheads Allocation'!D$61,'Input| Projects'!$AF326),""))),"")</f>
        <v>0</v>
      </c>
      <c r="AN326" s="186">
        <f>IFERROR(IF('Input| Overheads'!$C$42="Direct costs",SUMPRODUCT(--('Input| Projects'!$AC326="Yes"),'Calc| Overheads Allocation'!E$8,'Calc| Project Costs'!X326),IF('Input| Overheads'!$C$42="Internal labour",SUMPRODUCT(--('Input| Projects'!$AC326="Yes"),'Calc| Overheads Allocation'!E$8,'Calc| Project Costs'!X326,'Input| Projects'!$Y326),IF('Input| Overheads'!$C$42="DNSP defined",SUMPRODUCT(--('Input| Projects'!$AC326="Yes"),'Calc| Overheads Allocation'!E$61,'Input| Projects'!$AF326),""))),"")</f>
        <v>0</v>
      </c>
      <c r="AO326" s="186">
        <f>IFERROR(IF('Input| Overheads'!$C$42="Direct costs",SUMPRODUCT(--('Input| Projects'!$AC326="Yes"),'Calc| Overheads Allocation'!F$8,'Calc| Project Costs'!Y326),IF('Input| Overheads'!$C$42="Internal labour",SUMPRODUCT(--('Input| Projects'!$AC326="Yes"),'Calc| Overheads Allocation'!F$8,'Calc| Project Costs'!Y326,'Input| Projects'!$Y326),IF('Input| Overheads'!$C$42="DNSP defined",SUMPRODUCT(--('Input| Projects'!$AC326="Yes"),'Calc| Overheads Allocation'!F$61,'Input| Projects'!$AF326),""))),"")</f>
        <v>0</v>
      </c>
      <c r="AP326" s="186">
        <f>IFERROR(IF('Input| Overheads'!$C$42="Direct costs",SUMPRODUCT(--('Input| Projects'!$AC326="Yes"),'Calc| Overheads Allocation'!G$8,'Calc| Project Costs'!Z326),IF('Input| Overheads'!$C$42="Internal labour",SUMPRODUCT(--('Input| Projects'!$AC326="Yes"),'Calc| Overheads Allocation'!G$8,'Calc| Project Costs'!Z326,'Input| Projects'!$Y326),IF('Input| Overheads'!$C$42="DNSP defined",SUMPRODUCT(--('Input| Projects'!$AC326="Yes"),'Calc| Overheads Allocation'!G$61,'Input| Projects'!$AF326),""))),"")</f>
        <v>0</v>
      </c>
      <c r="AQ326" s="186">
        <f>IFERROR(IF('Input| Overheads'!$C$42="Direct costs",SUMPRODUCT(--('Input| Projects'!$AC326="Yes"),'Calc| Overheads Allocation'!H$8,'Calc| Project Costs'!AA326),IF('Input| Overheads'!$C$42="Internal labour",SUMPRODUCT(--('Input| Projects'!$AC326="Yes"),'Calc| Overheads Allocation'!H$8,'Calc| Project Costs'!AA326,'Input| Projects'!$Y326),IF('Input| Overheads'!$C$42="DNSP defined",SUMPRODUCT(--('Input| Projects'!$AC326="Yes"),'Calc| Overheads Allocation'!H$61,'Input| Projects'!$AF326),""))),"")</f>
        <v>0</v>
      </c>
      <c r="AR326" s="186">
        <f>IFERROR(IF('Input| Overheads'!$C$42="Direct costs",SUMPRODUCT(--('Input| Projects'!$AC326="Yes"),'Calc| Overheads Allocation'!I$8,'Calc| Project Costs'!AB326),IF('Input| Overheads'!$C$42="Internal labour",SUMPRODUCT(--('Input| Projects'!$AC326="Yes"),'Calc| Overheads Allocation'!I$8,'Calc| Project Costs'!AB326,'Input| Projects'!$Y326),IF('Input| Overheads'!$C$42="DNSP defined",SUMPRODUCT(--('Input| Projects'!$AC326="Yes"),'Calc| Overheads Allocation'!I$61,'Input| Projects'!$AF326),""))),"")</f>
        <v>0</v>
      </c>
      <c r="AS326" s="106"/>
      <c r="AT326" s="186">
        <f>IFERROR(IF('Input| Overheads'!$C$42="Direct costs",SUMPRODUCT(--('Input| Projects'!$AD326="Yes"),'Calc| Overheads Allocation'!C$9,'Calc| Project Costs'!V326),IF('Input| Overheads'!$C$42="Internal labour",SUMPRODUCT(--('Input| Projects'!$AD326="Yes"),'Calc| Overheads Allocation'!C$9,'Calc| Project Costs'!V326,'Input| Projects'!$Y326),IF('Input| Overheads'!$C$42="DNSP defined",SUMPRODUCT(--('Input| Projects'!$AD326="Yes"),'Calc| Overheads Allocation'!C$62,'Input| Projects'!$AG326),""))),"")</f>
        <v>0</v>
      </c>
      <c r="AU326" s="186">
        <f>IFERROR(IF('Input| Overheads'!$C$42="Direct costs",SUMPRODUCT(--('Input| Projects'!$AD326="Yes"),'Calc| Overheads Allocation'!D$9,'Calc| Project Costs'!W326),IF('Input| Overheads'!$C$42="Internal labour",SUMPRODUCT(--('Input| Projects'!$AD326="Yes"),'Calc| Overheads Allocation'!D$9,'Calc| Project Costs'!W326,'Input| Projects'!$Y326),IF('Input| Overheads'!$C$42="DNSP defined",SUMPRODUCT(--('Input| Projects'!$AD326="Yes"),'Calc| Overheads Allocation'!D$62,'Input| Projects'!$AG326),""))),"")</f>
        <v>0</v>
      </c>
      <c r="AV326" s="186">
        <f>IFERROR(IF('Input| Overheads'!$C$42="Direct costs",SUMPRODUCT(--('Input| Projects'!$AD326="Yes"),'Calc| Overheads Allocation'!E$9,'Calc| Project Costs'!X326),IF('Input| Overheads'!$C$42="Internal labour",SUMPRODUCT(--('Input| Projects'!$AD326="Yes"),'Calc| Overheads Allocation'!E$9,'Calc| Project Costs'!X326,'Input| Projects'!$Y326),IF('Input| Overheads'!$C$42="DNSP defined",SUMPRODUCT(--('Input| Projects'!$AD326="Yes"),'Calc| Overheads Allocation'!E$62,'Input| Projects'!$AG326),""))),"")</f>
        <v>0</v>
      </c>
      <c r="AW326" s="186">
        <f>IFERROR(IF('Input| Overheads'!$C$42="Direct costs",SUMPRODUCT(--('Input| Projects'!$AD326="Yes"),'Calc| Overheads Allocation'!F$9,'Calc| Project Costs'!Y326),IF('Input| Overheads'!$C$42="Internal labour",SUMPRODUCT(--('Input| Projects'!$AD326="Yes"),'Calc| Overheads Allocation'!F$9,'Calc| Project Costs'!Y326,'Input| Projects'!$Y326),IF('Input| Overheads'!$C$42="DNSP defined",SUMPRODUCT(--('Input| Projects'!$AD326="Yes"),'Calc| Overheads Allocation'!F$62,'Input| Projects'!$AG326),""))),"")</f>
        <v>0</v>
      </c>
      <c r="AX326" s="186">
        <f>IFERROR(IF('Input| Overheads'!$C$42="Direct costs",SUMPRODUCT(--('Input| Projects'!$AD326="Yes"),'Calc| Overheads Allocation'!G$9,'Calc| Project Costs'!Z326),IF('Input| Overheads'!$C$42="Internal labour",SUMPRODUCT(--('Input| Projects'!$AD326="Yes"),'Calc| Overheads Allocation'!G$9,'Calc| Project Costs'!Z326,'Input| Projects'!$Y326),IF('Input| Overheads'!$C$42="DNSP defined",SUMPRODUCT(--('Input| Projects'!$AD326="Yes"),'Calc| Overheads Allocation'!G$62,'Input| Projects'!$AG326),""))),"")</f>
        <v>0</v>
      </c>
      <c r="AY326" s="186">
        <f>IFERROR(IF('Input| Overheads'!$C$42="Direct costs",SUMPRODUCT(--('Input| Projects'!$AD326="Yes"),'Calc| Overheads Allocation'!H$9,'Calc| Project Costs'!AA326),IF('Input| Overheads'!$C$42="Internal labour",SUMPRODUCT(--('Input| Projects'!$AD326="Yes"),'Calc| Overheads Allocation'!H$9,'Calc| Project Costs'!AA326,'Input| Projects'!$Y326),IF('Input| Overheads'!$C$42="DNSP defined",SUMPRODUCT(--('Input| Projects'!$AD326="Yes"),'Calc| Overheads Allocation'!H$62,'Input| Projects'!$AG326),""))),"")</f>
        <v>0</v>
      </c>
      <c r="AZ326" s="186">
        <f>IFERROR(IF('Input| Overheads'!$C$42="Direct costs",SUMPRODUCT(--('Input| Projects'!$AD326="Yes"),'Calc| Overheads Allocation'!I$9,'Calc| Project Costs'!AB326),IF('Input| Overheads'!$C$42="Internal labour",SUMPRODUCT(--('Input| Projects'!$AD326="Yes"),'Calc| Overheads Allocation'!I$9,'Calc| Project Costs'!AB326,'Input| Projects'!$Y326),IF('Input| Overheads'!$C$42="DNSP defined",SUMPRODUCT(--('Input| Projects'!$AD326="Yes"),'Calc| Overheads Allocation'!I$62,'Input| Projects'!$AG326),""))),"")</f>
        <v>0</v>
      </c>
      <c r="BA326" s="106"/>
      <c r="BB326" s="186">
        <f t="shared" si="158"/>
        <v>0</v>
      </c>
      <c r="BC326" s="186">
        <f t="shared" si="159"/>
        <v>0</v>
      </c>
      <c r="BD326" s="186">
        <f t="shared" si="160"/>
        <v>0</v>
      </c>
      <c r="BE326" s="186">
        <f t="shared" ref="BE326:BE389" si="166">IFERROR(SUM(AO326,AW326),"")</f>
        <v>0</v>
      </c>
      <c r="BF326" s="186">
        <f t="shared" ref="BF326:BF389" si="167">IFERROR(SUM(AP326,AX326),"")</f>
        <v>0</v>
      </c>
      <c r="BG326" s="186">
        <f t="shared" ref="BG326:BG389" si="168">IFERROR(SUM(AQ326,AY326),"")</f>
        <v>0</v>
      </c>
      <c r="BH326" s="186">
        <f t="shared" ref="BH326:BH389" si="169">IFERROR(SUM(AR326,AZ326),"")</f>
        <v>0</v>
      </c>
      <c r="BI326" s="97"/>
      <c r="BJ326" s="186">
        <f t="shared" ref="BJ326:BJ389" si="170">IFERROR(BB326*(AD326/V326),"")</f>
        <v>0</v>
      </c>
      <c r="BK326" s="186" t="str">
        <f t="shared" ref="BK326:BK389" si="171">IFERROR(BC326*(AE326/W326),"")</f>
        <v/>
      </c>
      <c r="BL326" s="186" t="str">
        <f t="shared" ref="BL326:BL389" si="172">IFERROR(BD326*(AF326/X326),"")</f>
        <v/>
      </c>
      <c r="BM326" s="186" t="str">
        <f t="shared" ref="BM326:BM389" si="173">IFERROR(BE326*(AG326/Y326),"")</f>
        <v/>
      </c>
      <c r="BN326" s="186" t="str">
        <f t="shared" ref="BN326:BN389" si="174">IFERROR(BF326*(AH326/Z326),"")</f>
        <v/>
      </c>
      <c r="BO326" s="186" t="str">
        <f t="shared" ref="BO326:BO389" si="175">IFERROR(BG326*(AI326/AA326),"")</f>
        <v/>
      </c>
      <c r="BP326" s="186" t="str">
        <f t="shared" ref="BP326:BP389" si="176">IFERROR(BH326*(AJ326/AB326),"")</f>
        <v/>
      </c>
      <c r="BQ326" s="97"/>
      <c r="BR326" s="186">
        <f t="shared" ref="BR326:BR389" si="177">IFERROR(V326+BB326,"")</f>
        <v>218.38982000000001</v>
      </c>
      <c r="BS326" s="186">
        <f t="shared" ref="BS326:BS389" si="178">IFERROR(W326+BC326,"")</f>
        <v>0</v>
      </c>
      <c r="BT326" s="222">
        <f t="shared" ref="BT326:BT389" si="179">IFERROR(X326+BD326,"")</f>
        <v>0</v>
      </c>
      <c r="BU326" s="222">
        <f t="shared" ref="BU326:BU389" si="180">IFERROR(Y326+BE326,"")</f>
        <v>0</v>
      </c>
      <c r="BV326" s="222">
        <f t="shared" ref="BV326:BV389" si="181">IFERROR(Z326+BF326,"")</f>
        <v>0</v>
      </c>
      <c r="BW326" s="222">
        <f t="shared" ref="BW326:BW389" si="182">IFERROR(AA326+BG326,"")</f>
        <v>0</v>
      </c>
      <c r="BX326" s="222">
        <f t="shared" ref="BX326:BX389" si="183">IFERROR(AB326+BH326,"")</f>
        <v>0</v>
      </c>
      <c r="BY326" s="106"/>
      <c r="BZ326" s="197">
        <f>IF(SUMIF('Input| Projects'!$AS$8:$CP$8,"Dx",'Input| Projects'!$AS326:$CP326)=0,"",SUMIF('Input| Projects'!$AS$8:$CP$8,"Dx",'Input| Projects'!$AS326:$CP326))</f>
        <v>0.88270529276501986</v>
      </c>
      <c r="CA326" s="197">
        <f>IF(SUMIF('Input| Projects'!$AS$8:$CP$8,"Tx",'Input| Projects'!$AS326:$CP326)=0,"",SUMIF('Input| Projects'!$AS$8:$CP$8,"Tx",'Input| Projects'!$AS326:$CP326))</f>
        <v>0.11729470723498008</v>
      </c>
      <c r="CB326" s="150" t="str">
        <f t="shared" si="161"/>
        <v/>
      </c>
    </row>
    <row r="327" spans="2:80" x14ac:dyDescent="0.2">
      <c r="B327" s="201">
        <f>IFERROR('Input| Projects'!B327,"")</f>
        <v>318</v>
      </c>
      <c r="C327" s="42" t="str">
        <f>IFERROR(IF('Input| Projects'!C327="","",'Input| Projects'!C327),"")</f>
        <v>Financial Adjustments</v>
      </c>
      <c r="D327" s="42" t="str">
        <f>IFERROR(IF('Input| Projects'!D327="","",'Input| Projects'!D327),"")</f>
        <v>SUPP_44.02.01</v>
      </c>
      <c r="E327" s="104"/>
      <c r="F327" s="190">
        <f>IFERROR('Input| Projects'!I327*'Input| Escalations'!$K$19,"")</f>
        <v>83.500339999999994</v>
      </c>
      <c r="G327" s="190">
        <f>IFERROR('Input| Projects'!J327*'Input| Escalations'!$K$19,"")</f>
        <v>0</v>
      </c>
      <c r="H327" s="190">
        <f>IFERROR('Input| Projects'!K327*'Input| Escalations'!$K$19,"")</f>
        <v>0</v>
      </c>
      <c r="I327" s="190">
        <f>IFERROR('Input| Projects'!L327*'Input| Escalations'!$K$19,"")</f>
        <v>0</v>
      </c>
      <c r="J327" s="190">
        <f>IFERROR('Input| Projects'!M327*'Input| Escalations'!$K$19,"")</f>
        <v>0</v>
      </c>
      <c r="K327" s="190">
        <f>IFERROR('Input| Projects'!N327*'Input| Escalations'!$K$19,"")</f>
        <v>0</v>
      </c>
      <c r="L327" s="190">
        <f>IFERROR('Input| Projects'!O327*'Input| Escalations'!$K$19,"")</f>
        <v>0</v>
      </c>
      <c r="M327" s="150" t="str">
        <f>IF(ABS(SUM(F327:L327)-(SUM('Input| Projects'!I327:O327)*'Input| Escalations'!$K$19))&lt;0.0000001,"",1)</f>
        <v/>
      </c>
      <c r="N327" s="192">
        <f>'Input| Projects'!$Y327*INDEX('Input| Escalations'!$H$33:$N$33,MATCH('Calc| Project Costs'!N$9,'Input| Escalations'!$H$23:$N$23,0))+'Input| Projects'!$Z327*INDEX('Input| Escalations'!$H$34:$N$34,MATCH('Calc| Project Costs'!N$9,'Input| Escalations'!$H$23:$N$23,0))+'Input| Projects'!$AA327*INDEX('Input| Escalations'!$H$35:$N$35,MATCH('Calc| Project Costs'!N$9,'Input| Escalations'!$H$23:$N$23,0))+1</f>
        <v>1</v>
      </c>
      <c r="O327" s="192">
        <f>'Input| Projects'!$Y327*INDEX('Input| Escalations'!$H$33:$N$33,MATCH('Calc| Project Costs'!O$9,'Input| Escalations'!$H$23:$N$23,0))+'Input| Projects'!$Z327*INDEX('Input| Escalations'!$H$34:$N$34,MATCH('Calc| Project Costs'!O$9,'Input| Escalations'!$H$23:$N$23,0))+'Input| Projects'!$AA327*INDEX('Input| Escalations'!$H$35:$N$35,MATCH('Calc| Project Costs'!O$9,'Input| Escalations'!$H$23:$N$23,0))+1</f>
        <v>1</v>
      </c>
      <c r="P327" s="192">
        <f>'Input| Projects'!$Y327*INDEX('Input| Escalations'!$H$33:$N$33,MATCH('Calc| Project Costs'!P$9,'Input| Escalations'!$H$23:$N$23,0))+'Input| Projects'!$Z327*INDEX('Input| Escalations'!$H$34:$N$34,MATCH('Calc| Project Costs'!P$9,'Input| Escalations'!$H$23:$N$23,0))+'Input| Projects'!$AA327*INDEX('Input| Escalations'!$H$35:$N$35,MATCH('Calc| Project Costs'!P$9,'Input| Escalations'!$H$23:$N$23,0))+1</f>
        <v>1</v>
      </c>
      <c r="Q327" s="192">
        <f>'Input| Projects'!$Y327*INDEX('Input| Escalations'!$H$33:$N$33,MATCH('Calc| Project Costs'!Q$9,'Input| Escalations'!$H$23:$N$23,0))+'Input| Projects'!$Z327*INDEX('Input| Escalations'!$H$34:$N$34,MATCH('Calc| Project Costs'!Q$9,'Input| Escalations'!$H$23:$N$23,0))+'Input| Projects'!$AA327*INDEX('Input| Escalations'!$H$35:$N$35,MATCH('Calc| Project Costs'!Q$9,'Input| Escalations'!$H$23:$N$23,0))+1</f>
        <v>1</v>
      </c>
      <c r="R327" s="192">
        <f>'Input| Projects'!$Y327*INDEX('Input| Escalations'!$H$33:$N$33,MATCH('Calc| Project Costs'!R$9,'Input| Escalations'!$H$23:$N$23,0))+'Input| Projects'!$Z327*INDEX('Input| Escalations'!$H$34:$N$34,MATCH('Calc| Project Costs'!R$9,'Input| Escalations'!$H$23:$N$23,0))+'Input| Projects'!$AA327*INDEX('Input| Escalations'!$H$35:$N$35,MATCH('Calc| Project Costs'!R$9,'Input| Escalations'!$H$23:$N$23,0))+1</f>
        <v>1</v>
      </c>
      <c r="S327" s="192">
        <f>'Input| Projects'!$Y327*INDEX('Input| Escalations'!$H$33:$N$33,MATCH('Calc| Project Costs'!S$9,'Input| Escalations'!$H$23:$N$23,0))+'Input| Projects'!$Z327*INDEX('Input| Escalations'!$H$34:$N$34,MATCH('Calc| Project Costs'!S$9,'Input| Escalations'!$H$23:$N$23,0))+'Input| Projects'!$AA327*INDEX('Input| Escalations'!$H$35:$N$35,MATCH('Calc| Project Costs'!S$9,'Input| Escalations'!$H$23:$N$23,0))+1</f>
        <v>1</v>
      </c>
      <c r="T327" s="192">
        <f>'Input| Projects'!$Y327*INDEX('Input| Escalations'!$H$33:$N$33,MATCH('Calc| Project Costs'!T$9,'Input| Escalations'!$H$23:$N$23,0))+'Input| Projects'!$Z327*INDEX('Input| Escalations'!$H$34:$N$34,MATCH('Calc| Project Costs'!T$9,'Input| Escalations'!$H$23:$N$23,0))+'Input| Projects'!$AA327*INDEX('Input| Escalations'!$H$35:$N$35,MATCH('Calc| Project Costs'!T$9,'Input| Escalations'!$H$23:$N$23,0))+1</f>
        <v>1</v>
      </c>
      <c r="U327" s="106"/>
      <c r="V327" s="186">
        <f t="shared" ref="V327:V390" si="184">IFERROR(F327*N327,"")</f>
        <v>83.500339999999994</v>
      </c>
      <c r="W327" s="186">
        <f t="shared" ref="W327:W390" si="185">IFERROR(G327*O327,"")</f>
        <v>0</v>
      </c>
      <c r="X327" s="186">
        <f t="shared" ref="X327:X390" si="186">IFERROR(H327*P327,"")</f>
        <v>0</v>
      </c>
      <c r="Y327" s="186">
        <f t="shared" si="162"/>
        <v>0</v>
      </c>
      <c r="Z327" s="186">
        <f t="shared" si="163"/>
        <v>0</v>
      </c>
      <c r="AA327" s="186">
        <f t="shared" si="164"/>
        <v>0</v>
      </c>
      <c r="AB327" s="186">
        <f t="shared" si="165"/>
        <v>0</v>
      </c>
      <c r="AC327" s="106"/>
      <c r="AD327" s="186">
        <f>'Input| Projects'!Q327*N327*'Input| Escalations'!$K$19</f>
        <v>0</v>
      </c>
      <c r="AE327" s="186">
        <f>'Input| Projects'!R327*O327*'Input| Escalations'!$K$19</f>
        <v>0</v>
      </c>
      <c r="AF327" s="186">
        <f>'Input| Projects'!S327*P327*'Input| Escalations'!$K$19</f>
        <v>0</v>
      </c>
      <c r="AG327" s="186">
        <f>'Input| Projects'!T327*Q327*'Input| Escalations'!$K$19</f>
        <v>0</v>
      </c>
      <c r="AH327" s="186">
        <f>'Input| Projects'!U327*R327*'Input| Escalations'!$K$19</f>
        <v>0</v>
      </c>
      <c r="AI327" s="186">
        <f>'Input| Projects'!V327*S327*'Input| Escalations'!$K$19</f>
        <v>0</v>
      </c>
      <c r="AJ327" s="186">
        <f>'Input| Projects'!W327*T327*'Input| Escalations'!$K$19</f>
        <v>0</v>
      </c>
      <c r="AK327" s="106"/>
      <c r="AL327" s="186">
        <f>IFERROR(IF('Input| Overheads'!$C$42="Direct costs",SUMPRODUCT(--('Input| Projects'!$AC327="Yes"),'Calc| Overheads Allocation'!C$8,'Calc| Project Costs'!V327),IF('Input| Overheads'!$C$42="Internal labour",SUMPRODUCT(--('Input| Projects'!$AC327="Yes"),'Calc| Overheads Allocation'!C$8,'Calc| Project Costs'!V327,'Input| Projects'!$Y327),IF('Input| Overheads'!$C$42="DNSP defined",SUMPRODUCT(--('Input| Projects'!$AC327="Yes"),'Calc| Overheads Allocation'!C$61,'Input| Projects'!$AF327),""))),"")</f>
        <v>0</v>
      </c>
      <c r="AM327" s="186">
        <f>IFERROR(IF('Input| Overheads'!$C$42="Direct costs",SUMPRODUCT(--('Input| Projects'!$AC327="Yes"),'Calc| Overheads Allocation'!D$8,'Calc| Project Costs'!W327),IF('Input| Overheads'!$C$42="Internal labour",SUMPRODUCT(--('Input| Projects'!$AC327="Yes"),'Calc| Overheads Allocation'!D$8,'Calc| Project Costs'!W327,'Input| Projects'!$Y327),IF('Input| Overheads'!$C$42="DNSP defined",SUMPRODUCT(--('Input| Projects'!$AC327="Yes"),'Calc| Overheads Allocation'!D$61,'Input| Projects'!$AF327),""))),"")</f>
        <v>0</v>
      </c>
      <c r="AN327" s="186">
        <f>IFERROR(IF('Input| Overheads'!$C$42="Direct costs",SUMPRODUCT(--('Input| Projects'!$AC327="Yes"),'Calc| Overheads Allocation'!E$8,'Calc| Project Costs'!X327),IF('Input| Overheads'!$C$42="Internal labour",SUMPRODUCT(--('Input| Projects'!$AC327="Yes"),'Calc| Overheads Allocation'!E$8,'Calc| Project Costs'!X327,'Input| Projects'!$Y327),IF('Input| Overheads'!$C$42="DNSP defined",SUMPRODUCT(--('Input| Projects'!$AC327="Yes"),'Calc| Overheads Allocation'!E$61,'Input| Projects'!$AF327),""))),"")</f>
        <v>0</v>
      </c>
      <c r="AO327" s="186">
        <f>IFERROR(IF('Input| Overheads'!$C$42="Direct costs",SUMPRODUCT(--('Input| Projects'!$AC327="Yes"),'Calc| Overheads Allocation'!F$8,'Calc| Project Costs'!Y327),IF('Input| Overheads'!$C$42="Internal labour",SUMPRODUCT(--('Input| Projects'!$AC327="Yes"),'Calc| Overheads Allocation'!F$8,'Calc| Project Costs'!Y327,'Input| Projects'!$Y327),IF('Input| Overheads'!$C$42="DNSP defined",SUMPRODUCT(--('Input| Projects'!$AC327="Yes"),'Calc| Overheads Allocation'!F$61,'Input| Projects'!$AF327),""))),"")</f>
        <v>0</v>
      </c>
      <c r="AP327" s="186">
        <f>IFERROR(IF('Input| Overheads'!$C$42="Direct costs",SUMPRODUCT(--('Input| Projects'!$AC327="Yes"),'Calc| Overheads Allocation'!G$8,'Calc| Project Costs'!Z327),IF('Input| Overheads'!$C$42="Internal labour",SUMPRODUCT(--('Input| Projects'!$AC327="Yes"),'Calc| Overheads Allocation'!G$8,'Calc| Project Costs'!Z327,'Input| Projects'!$Y327),IF('Input| Overheads'!$C$42="DNSP defined",SUMPRODUCT(--('Input| Projects'!$AC327="Yes"),'Calc| Overheads Allocation'!G$61,'Input| Projects'!$AF327),""))),"")</f>
        <v>0</v>
      </c>
      <c r="AQ327" s="186">
        <f>IFERROR(IF('Input| Overheads'!$C$42="Direct costs",SUMPRODUCT(--('Input| Projects'!$AC327="Yes"),'Calc| Overheads Allocation'!H$8,'Calc| Project Costs'!AA327),IF('Input| Overheads'!$C$42="Internal labour",SUMPRODUCT(--('Input| Projects'!$AC327="Yes"),'Calc| Overheads Allocation'!H$8,'Calc| Project Costs'!AA327,'Input| Projects'!$Y327),IF('Input| Overheads'!$C$42="DNSP defined",SUMPRODUCT(--('Input| Projects'!$AC327="Yes"),'Calc| Overheads Allocation'!H$61,'Input| Projects'!$AF327),""))),"")</f>
        <v>0</v>
      </c>
      <c r="AR327" s="186">
        <f>IFERROR(IF('Input| Overheads'!$C$42="Direct costs",SUMPRODUCT(--('Input| Projects'!$AC327="Yes"),'Calc| Overheads Allocation'!I$8,'Calc| Project Costs'!AB327),IF('Input| Overheads'!$C$42="Internal labour",SUMPRODUCT(--('Input| Projects'!$AC327="Yes"),'Calc| Overheads Allocation'!I$8,'Calc| Project Costs'!AB327,'Input| Projects'!$Y327),IF('Input| Overheads'!$C$42="DNSP defined",SUMPRODUCT(--('Input| Projects'!$AC327="Yes"),'Calc| Overheads Allocation'!I$61,'Input| Projects'!$AF327),""))),"")</f>
        <v>0</v>
      </c>
      <c r="AS327" s="106"/>
      <c r="AT327" s="186">
        <f>IFERROR(IF('Input| Overheads'!$C$42="Direct costs",SUMPRODUCT(--('Input| Projects'!$AD327="Yes"),'Calc| Overheads Allocation'!C$9,'Calc| Project Costs'!V327),IF('Input| Overheads'!$C$42="Internal labour",SUMPRODUCT(--('Input| Projects'!$AD327="Yes"),'Calc| Overheads Allocation'!C$9,'Calc| Project Costs'!V327,'Input| Projects'!$Y327),IF('Input| Overheads'!$C$42="DNSP defined",SUMPRODUCT(--('Input| Projects'!$AD327="Yes"),'Calc| Overheads Allocation'!C$62,'Input| Projects'!$AG327),""))),"")</f>
        <v>0</v>
      </c>
      <c r="AU327" s="186">
        <f>IFERROR(IF('Input| Overheads'!$C$42="Direct costs",SUMPRODUCT(--('Input| Projects'!$AD327="Yes"),'Calc| Overheads Allocation'!D$9,'Calc| Project Costs'!W327),IF('Input| Overheads'!$C$42="Internal labour",SUMPRODUCT(--('Input| Projects'!$AD327="Yes"),'Calc| Overheads Allocation'!D$9,'Calc| Project Costs'!W327,'Input| Projects'!$Y327),IF('Input| Overheads'!$C$42="DNSP defined",SUMPRODUCT(--('Input| Projects'!$AD327="Yes"),'Calc| Overheads Allocation'!D$62,'Input| Projects'!$AG327),""))),"")</f>
        <v>0</v>
      </c>
      <c r="AV327" s="186">
        <f>IFERROR(IF('Input| Overheads'!$C$42="Direct costs",SUMPRODUCT(--('Input| Projects'!$AD327="Yes"),'Calc| Overheads Allocation'!E$9,'Calc| Project Costs'!X327),IF('Input| Overheads'!$C$42="Internal labour",SUMPRODUCT(--('Input| Projects'!$AD327="Yes"),'Calc| Overheads Allocation'!E$9,'Calc| Project Costs'!X327,'Input| Projects'!$Y327),IF('Input| Overheads'!$C$42="DNSP defined",SUMPRODUCT(--('Input| Projects'!$AD327="Yes"),'Calc| Overheads Allocation'!E$62,'Input| Projects'!$AG327),""))),"")</f>
        <v>0</v>
      </c>
      <c r="AW327" s="186">
        <f>IFERROR(IF('Input| Overheads'!$C$42="Direct costs",SUMPRODUCT(--('Input| Projects'!$AD327="Yes"),'Calc| Overheads Allocation'!F$9,'Calc| Project Costs'!Y327),IF('Input| Overheads'!$C$42="Internal labour",SUMPRODUCT(--('Input| Projects'!$AD327="Yes"),'Calc| Overheads Allocation'!F$9,'Calc| Project Costs'!Y327,'Input| Projects'!$Y327),IF('Input| Overheads'!$C$42="DNSP defined",SUMPRODUCT(--('Input| Projects'!$AD327="Yes"),'Calc| Overheads Allocation'!F$62,'Input| Projects'!$AG327),""))),"")</f>
        <v>0</v>
      </c>
      <c r="AX327" s="186">
        <f>IFERROR(IF('Input| Overheads'!$C$42="Direct costs",SUMPRODUCT(--('Input| Projects'!$AD327="Yes"),'Calc| Overheads Allocation'!G$9,'Calc| Project Costs'!Z327),IF('Input| Overheads'!$C$42="Internal labour",SUMPRODUCT(--('Input| Projects'!$AD327="Yes"),'Calc| Overheads Allocation'!G$9,'Calc| Project Costs'!Z327,'Input| Projects'!$Y327),IF('Input| Overheads'!$C$42="DNSP defined",SUMPRODUCT(--('Input| Projects'!$AD327="Yes"),'Calc| Overheads Allocation'!G$62,'Input| Projects'!$AG327),""))),"")</f>
        <v>0</v>
      </c>
      <c r="AY327" s="186">
        <f>IFERROR(IF('Input| Overheads'!$C$42="Direct costs",SUMPRODUCT(--('Input| Projects'!$AD327="Yes"),'Calc| Overheads Allocation'!H$9,'Calc| Project Costs'!AA327),IF('Input| Overheads'!$C$42="Internal labour",SUMPRODUCT(--('Input| Projects'!$AD327="Yes"),'Calc| Overheads Allocation'!H$9,'Calc| Project Costs'!AA327,'Input| Projects'!$Y327),IF('Input| Overheads'!$C$42="DNSP defined",SUMPRODUCT(--('Input| Projects'!$AD327="Yes"),'Calc| Overheads Allocation'!H$62,'Input| Projects'!$AG327),""))),"")</f>
        <v>0</v>
      </c>
      <c r="AZ327" s="186">
        <f>IFERROR(IF('Input| Overheads'!$C$42="Direct costs",SUMPRODUCT(--('Input| Projects'!$AD327="Yes"),'Calc| Overheads Allocation'!I$9,'Calc| Project Costs'!AB327),IF('Input| Overheads'!$C$42="Internal labour",SUMPRODUCT(--('Input| Projects'!$AD327="Yes"),'Calc| Overheads Allocation'!I$9,'Calc| Project Costs'!AB327,'Input| Projects'!$Y327),IF('Input| Overheads'!$C$42="DNSP defined",SUMPRODUCT(--('Input| Projects'!$AD327="Yes"),'Calc| Overheads Allocation'!I$62,'Input| Projects'!$AG327),""))),"")</f>
        <v>0</v>
      </c>
      <c r="BA327" s="106"/>
      <c r="BB327" s="186">
        <f t="shared" ref="BB327:BB390" si="187">IFERROR(SUM(AL327,AT327),"")</f>
        <v>0</v>
      </c>
      <c r="BC327" s="186">
        <f t="shared" ref="BC327:BC390" si="188">IFERROR(SUM(AM327,AU327),"")</f>
        <v>0</v>
      </c>
      <c r="BD327" s="186">
        <f t="shared" ref="BD327:BD390" si="189">IFERROR(SUM(AN327,AV327),"")</f>
        <v>0</v>
      </c>
      <c r="BE327" s="186">
        <f t="shared" si="166"/>
        <v>0</v>
      </c>
      <c r="BF327" s="186">
        <f t="shared" si="167"/>
        <v>0</v>
      </c>
      <c r="BG327" s="186">
        <f t="shared" si="168"/>
        <v>0</v>
      </c>
      <c r="BH327" s="186">
        <f t="shared" si="169"/>
        <v>0</v>
      </c>
      <c r="BI327" s="97"/>
      <c r="BJ327" s="186">
        <f t="shared" si="170"/>
        <v>0</v>
      </c>
      <c r="BK327" s="186" t="str">
        <f t="shared" si="171"/>
        <v/>
      </c>
      <c r="BL327" s="186" t="str">
        <f t="shared" si="172"/>
        <v/>
      </c>
      <c r="BM327" s="186" t="str">
        <f t="shared" si="173"/>
        <v/>
      </c>
      <c r="BN327" s="186" t="str">
        <f t="shared" si="174"/>
        <v/>
      </c>
      <c r="BO327" s="186" t="str">
        <f t="shared" si="175"/>
        <v/>
      </c>
      <c r="BP327" s="186" t="str">
        <f t="shared" si="176"/>
        <v/>
      </c>
      <c r="BQ327" s="97"/>
      <c r="BR327" s="186">
        <f t="shared" si="177"/>
        <v>83.500339999999994</v>
      </c>
      <c r="BS327" s="186">
        <f t="shared" si="178"/>
        <v>0</v>
      </c>
      <c r="BT327" s="222">
        <f t="shared" si="179"/>
        <v>0</v>
      </c>
      <c r="BU327" s="222">
        <f t="shared" si="180"/>
        <v>0</v>
      </c>
      <c r="BV327" s="222">
        <f t="shared" si="181"/>
        <v>0</v>
      </c>
      <c r="BW327" s="222">
        <f t="shared" si="182"/>
        <v>0</v>
      </c>
      <c r="BX327" s="222">
        <f t="shared" si="183"/>
        <v>0</v>
      </c>
      <c r="BY327" s="106"/>
      <c r="BZ327" s="197">
        <f>IF(SUMIF('Input| Projects'!$AS$8:$CP$8,"Dx",'Input| Projects'!$AS327:$CP327)=0,"",SUMIF('Input| Projects'!$AS$8:$CP$8,"Dx",'Input| Projects'!$AS327:$CP327))</f>
        <v>0.98238869446519628</v>
      </c>
      <c r="CA327" s="197">
        <f>IF(SUMIF('Input| Projects'!$AS$8:$CP$8,"Tx",'Input| Projects'!$AS327:$CP327)=0,"",SUMIF('Input| Projects'!$AS$8:$CP$8,"Tx",'Input| Projects'!$AS327:$CP327))</f>
        <v>1.761130553480381E-2</v>
      </c>
      <c r="CB327" s="150" t="str">
        <f t="shared" ref="CB327:CB390" si="190">IF(SUM(BZ327:CA327,F327:L327)=0,"",IF(SUM(BZ327:CA327)=1,"",1))</f>
        <v/>
      </c>
    </row>
    <row r="328" spans="2:80" x14ac:dyDescent="0.2">
      <c r="B328" s="201">
        <f>IFERROR('Input| Projects'!B328,"")</f>
        <v>319</v>
      </c>
      <c r="C328" s="42" t="str">
        <f>IFERROR(IF('Input| Projects'!C328="","",'Input| Projects'!C328),"")</f>
        <v>Financial Adjustments</v>
      </c>
      <c r="D328" s="42" t="str">
        <f>IFERROR(IF('Input| Projects'!D328="","",'Input| Projects'!D328),"")</f>
        <v>SUPP_44.02.01</v>
      </c>
      <c r="E328" s="104"/>
      <c r="F328" s="190">
        <f>IFERROR('Input| Projects'!I328*'Input| Escalations'!$K$19,"")</f>
        <v>2619.69641</v>
      </c>
      <c r="G328" s="190">
        <f>IFERROR('Input| Projects'!J328*'Input| Escalations'!$K$19,"")</f>
        <v>0</v>
      </c>
      <c r="H328" s="190">
        <f>IFERROR('Input| Projects'!K328*'Input| Escalations'!$K$19,"")</f>
        <v>0</v>
      </c>
      <c r="I328" s="190">
        <f>IFERROR('Input| Projects'!L328*'Input| Escalations'!$K$19,"")</f>
        <v>0</v>
      </c>
      <c r="J328" s="190">
        <f>IFERROR('Input| Projects'!M328*'Input| Escalations'!$K$19,"")</f>
        <v>0</v>
      </c>
      <c r="K328" s="190">
        <f>IFERROR('Input| Projects'!N328*'Input| Escalations'!$K$19,"")</f>
        <v>0</v>
      </c>
      <c r="L328" s="190">
        <f>IFERROR('Input| Projects'!O328*'Input| Escalations'!$K$19,"")</f>
        <v>0</v>
      </c>
      <c r="M328" s="150" t="str">
        <f>IF(ABS(SUM(F328:L328)-(SUM('Input| Projects'!I328:O328)*'Input| Escalations'!$K$19))&lt;0.0000001,"",1)</f>
        <v/>
      </c>
      <c r="N328" s="192">
        <f>'Input| Projects'!$Y328*INDEX('Input| Escalations'!$H$33:$N$33,MATCH('Calc| Project Costs'!N$9,'Input| Escalations'!$H$23:$N$23,0))+'Input| Projects'!$Z328*INDEX('Input| Escalations'!$H$34:$N$34,MATCH('Calc| Project Costs'!N$9,'Input| Escalations'!$H$23:$N$23,0))+'Input| Projects'!$AA328*INDEX('Input| Escalations'!$H$35:$N$35,MATCH('Calc| Project Costs'!N$9,'Input| Escalations'!$H$23:$N$23,0))+1</f>
        <v>1</v>
      </c>
      <c r="O328" s="192">
        <f>'Input| Projects'!$Y328*INDEX('Input| Escalations'!$H$33:$N$33,MATCH('Calc| Project Costs'!O$9,'Input| Escalations'!$H$23:$N$23,0))+'Input| Projects'!$Z328*INDEX('Input| Escalations'!$H$34:$N$34,MATCH('Calc| Project Costs'!O$9,'Input| Escalations'!$H$23:$N$23,0))+'Input| Projects'!$AA328*INDEX('Input| Escalations'!$H$35:$N$35,MATCH('Calc| Project Costs'!O$9,'Input| Escalations'!$H$23:$N$23,0))+1</f>
        <v>1</v>
      </c>
      <c r="P328" s="192">
        <f>'Input| Projects'!$Y328*INDEX('Input| Escalations'!$H$33:$N$33,MATCH('Calc| Project Costs'!P$9,'Input| Escalations'!$H$23:$N$23,0))+'Input| Projects'!$Z328*INDEX('Input| Escalations'!$H$34:$N$34,MATCH('Calc| Project Costs'!P$9,'Input| Escalations'!$H$23:$N$23,0))+'Input| Projects'!$AA328*INDEX('Input| Escalations'!$H$35:$N$35,MATCH('Calc| Project Costs'!P$9,'Input| Escalations'!$H$23:$N$23,0))+1</f>
        <v>1</v>
      </c>
      <c r="Q328" s="192">
        <f>'Input| Projects'!$Y328*INDEX('Input| Escalations'!$H$33:$N$33,MATCH('Calc| Project Costs'!Q$9,'Input| Escalations'!$H$23:$N$23,0))+'Input| Projects'!$Z328*INDEX('Input| Escalations'!$H$34:$N$34,MATCH('Calc| Project Costs'!Q$9,'Input| Escalations'!$H$23:$N$23,0))+'Input| Projects'!$AA328*INDEX('Input| Escalations'!$H$35:$N$35,MATCH('Calc| Project Costs'!Q$9,'Input| Escalations'!$H$23:$N$23,0))+1</f>
        <v>1</v>
      </c>
      <c r="R328" s="192">
        <f>'Input| Projects'!$Y328*INDEX('Input| Escalations'!$H$33:$N$33,MATCH('Calc| Project Costs'!R$9,'Input| Escalations'!$H$23:$N$23,0))+'Input| Projects'!$Z328*INDEX('Input| Escalations'!$H$34:$N$34,MATCH('Calc| Project Costs'!R$9,'Input| Escalations'!$H$23:$N$23,0))+'Input| Projects'!$AA328*INDEX('Input| Escalations'!$H$35:$N$35,MATCH('Calc| Project Costs'!R$9,'Input| Escalations'!$H$23:$N$23,0))+1</f>
        <v>1</v>
      </c>
      <c r="S328" s="192">
        <f>'Input| Projects'!$Y328*INDEX('Input| Escalations'!$H$33:$N$33,MATCH('Calc| Project Costs'!S$9,'Input| Escalations'!$H$23:$N$23,0))+'Input| Projects'!$Z328*INDEX('Input| Escalations'!$H$34:$N$34,MATCH('Calc| Project Costs'!S$9,'Input| Escalations'!$H$23:$N$23,0))+'Input| Projects'!$AA328*INDEX('Input| Escalations'!$H$35:$N$35,MATCH('Calc| Project Costs'!S$9,'Input| Escalations'!$H$23:$N$23,0))+1</f>
        <v>1</v>
      </c>
      <c r="T328" s="192">
        <f>'Input| Projects'!$Y328*INDEX('Input| Escalations'!$H$33:$N$33,MATCH('Calc| Project Costs'!T$9,'Input| Escalations'!$H$23:$N$23,0))+'Input| Projects'!$Z328*INDEX('Input| Escalations'!$H$34:$N$34,MATCH('Calc| Project Costs'!T$9,'Input| Escalations'!$H$23:$N$23,0))+'Input| Projects'!$AA328*INDEX('Input| Escalations'!$H$35:$N$35,MATCH('Calc| Project Costs'!T$9,'Input| Escalations'!$H$23:$N$23,0))+1</f>
        <v>1</v>
      </c>
      <c r="U328" s="106"/>
      <c r="V328" s="186">
        <f t="shared" si="184"/>
        <v>2619.69641</v>
      </c>
      <c r="W328" s="186">
        <f t="shared" si="185"/>
        <v>0</v>
      </c>
      <c r="X328" s="186">
        <f t="shared" si="186"/>
        <v>0</v>
      </c>
      <c r="Y328" s="186">
        <f t="shared" si="162"/>
        <v>0</v>
      </c>
      <c r="Z328" s="186">
        <f t="shared" si="163"/>
        <v>0</v>
      </c>
      <c r="AA328" s="186">
        <f t="shared" si="164"/>
        <v>0</v>
      </c>
      <c r="AB328" s="186">
        <f t="shared" si="165"/>
        <v>0</v>
      </c>
      <c r="AC328" s="106"/>
      <c r="AD328" s="186">
        <f>'Input| Projects'!Q328*N328*'Input| Escalations'!$K$19</f>
        <v>0</v>
      </c>
      <c r="AE328" s="186">
        <f>'Input| Projects'!R328*O328*'Input| Escalations'!$K$19</f>
        <v>0</v>
      </c>
      <c r="AF328" s="186">
        <f>'Input| Projects'!S328*P328*'Input| Escalations'!$K$19</f>
        <v>0</v>
      </c>
      <c r="AG328" s="186">
        <f>'Input| Projects'!T328*Q328*'Input| Escalations'!$K$19</f>
        <v>0</v>
      </c>
      <c r="AH328" s="186">
        <f>'Input| Projects'!U328*R328*'Input| Escalations'!$K$19</f>
        <v>0</v>
      </c>
      <c r="AI328" s="186">
        <f>'Input| Projects'!V328*S328*'Input| Escalations'!$K$19</f>
        <v>0</v>
      </c>
      <c r="AJ328" s="186">
        <f>'Input| Projects'!W328*T328*'Input| Escalations'!$K$19</f>
        <v>0</v>
      </c>
      <c r="AK328" s="106"/>
      <c r="AL328" s="186">
        <f>IFERROR(IF('Input| Overheads'!$C$42="Direct costs",SUMPRODUCT(--('Input| Projects'!$AC328="Yes"),'Calc| Overheads Allocation'!C$8,'Calc| Project Costs'!V328),IF('Input| Overheads'!$C$42="Internal labour",SUMPRODUCT(--('Input| Projects'!$AC328="Yes"),'Calc| Overheads Allocation'!C$8,'Calc| Project Costs'!V328,'Input| Projects'!$Y328),IF('Input| Overheads'!$C$42="DNSP defined",SUMPRODUCT(--('Input| Projects'!$AC328="Yes"),'Calc| Overheads Allocation'!C$61,'Input| Projects'!$AF328),""))),"")</f>
        <v>0</v>
      </c>
      <c r="AM328" s="186">
        <f>IFERROR(IF('Input| Overheads'!$C$42="Direct costs",SUMPRODUCT(--('Input| Projects'!$AC328="Yes"),'Calc| Overheads Allocation'!D$8,'Calc| Project Costs'!W328),IF('Input| Overheads'!$C$42="Internal labour",SUMPRODUCT(--('Input| Projects'!$AC328="Yes"),'Calc| Overheads Allocation'!D$8,'Calc| Project Costs'!W328,'Input| Projects'!$Y328),IF('Input| Overheads'!$C$42="DNSP defined",SUMPRODUCT(--('Input| Projects'!$AC328="Yes"),'Calc| Overheads Allocation'!D$61,'Input| Projects'!$AF328),""))),"")</f>
        <v>0</v>
      </c>
      <c r="AN328" s="186">
        <f>IFERROR(IF('Input| Overheads'!$C$42="Direct costs",SUMPRODUCT(--('Input| Projects'!$AC328="Yes"),'Calc| Overheads Allocation'!E$8,'Calc| Project Costs'!X328),IF('Input| Overheads'!$C$42="Internal labour",SUMPRODUCT(--('Input| Projects'!$AC328="Yes"),'Calc| Overheads Allocation'!E$8,'Calc| Project Costs'!X328,'Input| Projects'!$Y328),IF('Input| Overheads'!$C$42="DNSP defined",SUMPRODUCT(--('Input| Projects'!$AC328="Yes"),'Calc| Overheads Allocation'!E$61,'Input| Projects'!$AF328),""))),"")</f>
        <v>0</v>
      </c>
      <c r="AO328" s="186">
        <f>IFERROR(IF('Input| Overheads'!$C$42="Direct costs",SUMPRODUCT(--('Input| Projects'!$AC328="Yes"),'Calc| Overheads Allocation'!F$8,'Calc| Project Costs'!Y328),IF('Input| Overheads'!$C$42="Internal labour",SUMPRODUCT(--('Input| Projects'!$AC328="Yes"),'Calc| Overheads Allocation'!F$8,'Calc| Project Costs'!Y328,'Input| Projects'!$Y328),IF('Input| Overheads'!$C$42="DNSP defined",SUMPRODUCT(--('Input| Projects'!$AC328="Yes"),'Calc| Overheads Allocation'!F$61,'Input| Projects'!$AF328),""))),"")</f>
        <v>0</v>
      </c>
      <c r="AP328" s="186">
        <f>IFERROR(IF('Input| Overheads'!$C$42="Direct costs",SUMPRODUCT(--('Input| Projects'!$AC328="Yes"),'Calc| Overheads Allocation'!G$8,'Calc| Project Costs'!Z328),IF('Input| Overheads'!$C$42="Internal labour",SUMPRODUCT(--('Input| Projects'!$AC328="Yes"),'Calc| Overheads Allocation'!G$8,'Calc| Project Costs'!Z328,'Input| Projects'!$Y328),IF('Input| Overheads'!$C$42="DNSP defined",SUMPRODUCT(--('Input| Projects'!$AC328="Yes"),'Calc| Overheads Allocation'!G$61,'Input| Projects'!$AF328),""))),"")</f>
        <v>0</v>
      </c>
      <c r="AQ328" s="186">
        <f>IFERROR(IF('Input| Overheads'!$C$42="Direct costs",SUMPRODUCT(--('Input| Projects'!$AC328="Yes"),'Calc| Overheads Allocation'!H$8,'Calc| Project Costs'!AA328),IF('Input| Overheads'!$C$42="Internal labour",SUMPRODUCT(--('Input| Projects'!$AC328="Yes"),'Calc| Overheads Allocation'!H$8,'Calc| Project Costs'!AA328,'Input| Projects'!$Y328),IF('Input| Overheads'!$C$42="DNSP defined",SUMPRODUCT(--('Input| Projects'!$AC328="Yes"),'Calc| Overheads Allocation'!H$61,'Input| Projects'!$AF328),""))),"")</f>
        <v>0</v>
      </c>
      <c r="AR328" s="186">
        <f>IFERROR(IF('Input| Overheads'!$C$42="Direct costs",SUMPRODUCT(--('Input| Projects'!$AC328="Yes"),'Calc| Overheads Allocation'!I$8,'Calc| Project Costs'!AB328),IF('Input| Overheads'!$C$42="Internal labour",SUMPRODUCT(--('Input| Projects'!$AC328="Yes"),'Calc| Overheads Allocation'!I$8,'Calc| Project Costs'!AB328,'Input| Projects'!$Y328),IF('Input| Overheads'!$C$42="DNSP defined",SUMPRODUCT(--('Input| Projects'!$AC328="Yes"),'Calc| Overheads Allocation'!I$61,'Input| Projects'!$AF328),""))),"")</f>
        <v>0</v>
      </c>
      <c r="AS328" s="106"/>
      <c r="AT328" s="186">
        <f>IFERROR(IF('Input| Overheads'!$C$42="Direct costs",SUMPRODUCT(--('Input| Projects'!$AD328="Yes"),'Calc| Overheads Allocation'!C$9,'Calc| Project Costs'!V328),IF('Input| Overheads'!$C$42="Internal labour",SUMPRODUCT(--('Input| Projects'!$AD328="Yes"),'Calc| Overheads Allocation'!C$9,'Calc| Project Costs'!V328,'Input| Projects'!$Y328),IF('Input| Overheads'!$C$42="DNSP defined",SUMPRODUCT(--('Input| Projects'!$AD328="Yes"),'Calc| Overheads Allocation'!C$62,'Input| Projects'!$AG328),""))),"")</f>
        <v>0</v>
      </c>
      <c r="AU328" s="186">
        <f>IFERROR(IF('Input| Overheads'!$C$42="Direct costs",SUMPRODUCT(--('Input| Projects'!$AD328="Yes"),'Calc| Overheads Allocation'!D$9,'Calc| Project Costs'!W328),IF('Input| Overheads'!$C$42="Internal labour",SUMPRODUCT(--('Input| Projects'!$AD328="Yes"),'Calc| Overheads Allocation'!D$9,'Calc| Project Costs'!W328,'Input| Projects'!$Y328),IF('Input| Overheads'!$C$42="DNSP defined",SUMPRODUCT(--('Input| Projects'!$AD328="Yes"),'Calc| Overheads Allocation'!D$62,'Input| Projects'!$AG328),""))),"")</f>
        <v>0</v>
      </c>
      <c r="AV328" s="186">
        <f>IFERROR(IF('Input| Overheads'!$C$42="Direct costs",SUMPRODUCT(--('Input| Projects'!$AD328="Yes"),'Calc| Overheads Allocation'!E$9,'Calc| Project Costs'!X328),IF('Input| Overheads'!$C$42="Internal labour",SUMPRODUCT(--('Input| Projects'!$AD328="Yes"),'Calc| Overheads Allocation'!E$9,'Calc| Project Costs'!X328,'Input| Projects'!$Y328),IF('Input| Overheads'!$C$42="DNSP defined",SUMPRODUCT(--('Input| Projects'!$AD328="Yes"),'Calc| Overheads Allocation'!E$62,'Input| Projects'!$AG328),""))),"")</f>
        <v>0</v>
      </c>
      <c r="AW328" s="186">
        <f>IFERROR(IF('Input| Overheads'!$C$42="Direct costs",SUMPRODUCT(--('Input| Projects'!$AD328="Yes"),'Calc| Overheads Allocation'!F$9,'Calc| Project Costs'!Y328),IF('Input| Overheads'!$C$42="Internal labour",SUMPRODUCT(--('Input| Projects'!$AD328="Yes"),'Calc| Overheads Allocation'!F$9,'Calc| Project Costs'!Y328,'Input| Projects'!$Y328),IF('Input| Overheads'!$C$42="DNSP defined",SUMPRODUCT(--('Input| Projects'!$AD328="Yes"),'Calc| Overheads Allocation'!F$62,'Input| Projects'!$AG328),""))),"")</f>
        <v>0</v>
      </c>
      <c r="AX328" s="186">
        <f>IFERROR(IF('Input| Overheads'!$C$42="Direct costs",SUMPRODUCT(--('Input| Projects'!$AD328="Yes"),'Calc| Overheads Allocation'!G$9,'Calc| Project Costs'!Z328),IF('Input| Overheads'!$C$42="Internal labour",SUMPRODUCT(--('Input| Projects'!$AD328="Yes"),'Calc| Overheads Allocation'!G$9,'Calc| Project Costs'!Z328,'Input| Projects'!$Y328),IF('Input| Overheads'!$C$42="DNSP defined",SUMPRODUCT(--('Input| Projects'!$AD328="Yes"),'Calc| Overheads Allocation'!G$62,'Input| Projects'!$AG328),""))),"")</f>
        <v>0</v>
      </c>
      <c r="AY328" s="186">
        <f>IFERROR(IF('Input| Overheads'!$C$42="Direct costs",SUMPRODUCT(--('Input| Projects'!$AD328="Yes"),'Calc| Overheads Allocation'!H$9,'Calc| Project Costs'!AA328),IF('Input| Overheads'!$C$42="Internal labour",SUMPRODUCT(--('Input| Projects'!$AD328="Yes"),'Calc| Overheads Allocation'!H$9,'Calc| Project Costs'!AA328,'Input| Projects'!$Y328),IF('Input| Overheads'!$C$42="DNSP defined",SUMPRODUCT(--('Input| Projects'!$AD328="Yes"),'Calc| Overheads Allocation'!H$62,'Input| Projects'!$AG328),""))),"")</f>
        <v>0</v>
      </c>
      <c r="AZ328" s="186">
        <f>IFERROR(IF('Input| Overheads'!$C$42="Direct costs",SUMPRODUCT(--('Input| Projects'!$AD328="Yes"),'Calc| Overheads Allocation'!I$9,'Calc| Project Costs'!AB328),IF('Input| Overheads'!$C$42="Internal labour",SUMPRODUCT(--('Input| Projects'!$AD328="Yes"),'Calc| Overheads Allocation'!I$9,'Calc| Project Costs'!AB328,'Input| Projects'!$Y328),IF('Input| Overheads'!$C$42="DNSP defined",SUMPRODUCT(--('Input| Projects'!$AD328="Yes"),'Calc| Overheads Allocation'!I$62,'Input| Projects'!$AG328),""))),"")</f>
        <v>0</v>
      </c>
      <c r="BA328" s="106"/>
      <c r="BB328" s="186">
        <f t="shared" si="187"/>
        <v>0</v>
      </c>
      <c r="BC328" s="186">
        <f t="shared" si="188"/>
        <v>0</v>
      </c>
      <c r="BD328" s="186">
        <f t="shared" si="189"/>
        <v>0</v>
      </c>
      <c r="BE328" s="186">
        <f t="shared" si="166"/>
        <v>0</v>
      </c>
      <c r="BF328" s="186">
        <f t="shared" si="167"/>
        <v>0</v>
      </c>
      <c r="BG328" s="186">
        <f t="shared" si="168"/>
        <v>0</v>
      </c>
      <c r="BH328" s="186">
        <f t="shared" si="169"/>
        <v>0</v>
      </c>
      <c r="BI328" s="97"/>
      <c r="BJ328" s="186">
        <f t="shared" si="170"/>
        <v>0</v>
      </c>
      <c r="BK328" s="186" t="str">
        <f t="shared" si="171"/>
        <v/>
      </c>
      <c r="BL328" s="186" t="str">
        <f t="shared" si="172"/>
        <v/>
      </c>
      <c r="BM328" s="186" t="str">
        <f t="shared" si="173"/>
        <v/>
      </c>
      <c r="BN328" s="186" t="str">
        <f t="shared" si="174"/>
        <v/>
      </c>
      <c r="BO328" s="186" t="str">
        <f t="shared" si="175"/>
        <v/>
      </c>
      <c r="BP328" s="186" t="str">
        <f t="shared" si="176"/>
        <v/>
      </c>
      <c r="BQ328" s="97"/>
      <c r="BR328" s="186">
        <f t="shared" si="177"/>
        <v>2619.69641</v>
      </c>
      <c r="BS328" s="186">
        <f t="shared" si="178"/>
        <v>0</v>
      </c>
      <c r="BT328" s="222">
        <f t="shared" si="179"/>
        <v>0</v>
      </c>
      <c r="BU328" s="222">
        <f t="shared" si="180"/>
        <v>0</v>
      </c>
      <c r="BV328" s="222">
        <f t="shared" si="181"/>
        <v>0</v>
      </c>
      <c r="BW328" s="222">
        <f t="shared" si="182"/>
        <v>0</v>
      </c>
      <c r="BX328" s="222">
        <f t="shared" si="183"/>
        <v>0</v>
      </c>
      <c r="BY328" s="106"/>
      <c r="BZ328" s="197">
        <f>IF(SUMIF('Input| Projects'!$AS$8:$CP$8,"Dx",'Input| Projects'!$AS328:$CP328)=0,"",SUMIF('Input| Projects'!$AS$8:$CP$8,"Dx",'Input| Projects'!$AS328:$CP328))</f>
        <v>0.82614409888816065</v>
      </c>
      <c r="CA328" s="197">
        <f>IF(SUMIF('Input| Projects'!$AS$8:$CP$8,"Tx",'Input| Projects'!$AS328:$CP328)=0,"",SUMIF('Input| Projects'!$AS$8:$CP$8,"Tx",'Input| Projects'!$AS328:$CP328))</f>
        <v>0.17385590111183913</v>
      </c>
      <c r="CB328" s="150" t="str">
        <f t="shared" si="190"/>
        <v/>
      </c>
    </row>
    <row r="329" spans="2:80" x14ac:dyDescent="0.2">
      <c r="B329" s="201">
        <f>IFERROR('Input| Projects'!B329,"")</f>
        <v>320</v>
      </c>
      <c r="C329" s="42" t="str">
        <f>IFERROR(IF('Input| Projects'!C329="","",'Input| Projects'!C329),"")</f>
        <v>SaaS Adjustment</v>
      </c>
      <c r="D329" s="42" t="str">
        <f>IFERROR(IF('Input| Projects'!D329="","",'Input| Projects'!D329),"")</f>
        <v>NA1</v>
      </c>
      <c r="E329" s="104"/>
      <c r="F329" s="190">
        <f>IFERROR('Input| Projects'!I329*'Input| Escalations'!$K$19,"")</f>
        <v>13138.768013122124</v>
      </c>
      <c r="G329" s="190">
        <f>IFERROR('Input| Projects'!J329*'Input| Escalations'!$K$19,"")</f>
        <v>0</v>
      </c>
      <c r="H329" s="190">
        <f>IFERROR('Input| Projects'!K329*'Input| Escalations'!$K$19,"")</f>
        <v>0</v>
      </c>
      <c r="I329" s="190">
        <f>IFERROR('Input| Projects'!L329*'Input| Escalations'!$K$19,"")</f>
        <v>0</v>
      </c>
      <c r="J329" s="190">
        <f>IFERROR('Input| Projects'!M329*'Input| Escalations'!$K$19,"")</f>
        <v>0</v>
      </c>
      <c r="K329" s="190">
        <f>IFERROR('Input| Projects'!N329*'Input| Escalations'!$K$19,"")</f>
        <v>0</v>
      </c>
      <c r="L329" s="190">
        <f>IFERROR('Input| Projects'!O329*'Input| Escalations'!$K$19,"")</f>
        <v>0</v>
      </c>
      <c r="M329" s="150" t="str">
        <f>IF(ABS(SUM(F329:L329)-(SUM('Input| Projects'!I329:O329)*'Input| Escalations'!$K$19))&lt;0.0000001,"",1)</f>
        <v/>
      </c>
      <c r="N329" s="192">
        <f>'Input| Projects'!$Y329*INDEX('Input| Escalations'!$H$33:$N$33,MATCH('Calc| Project Costs'!N$9,'Input| Escalations'!$H$23:$N$23,0))+'Input| Projects'!$Z329*INDEX('Input| Escalations'!$H$34:$N$34,MATCH('Calc| Project Costs'!N$9,'Input| Escalations'!$H$23:$N$23,0))+'Input| Projects'!$AA329*INDEX('Input| Escalations'!$H$35:$N$35,MATCH('Calc| Project Costs'!N$9,'Input| Escalations'!$H$23:$N$23,0))+1</f>
        <v>1</v>
      </c>
      <c r="O329" s="192">
        <f>'Input| Projects'!$Y329*INDEX('Input| Escalations'!$H$33:$N$33,MATCH('Calc| Project Costs'!O$9,'Input| Escalations'!$H$23:$N$23,0))+'Input| Projects'!$Z329*INDEX('Input| Escalations'!$H$34:$N$34,MATCH('Calc| Project Costs'!O$9,'Input| Escalations'!$H$23:$N$23,0))+'Input| Projects'!$AA329*INDEX('Input| Escalations'!$H$35:$N$35,MATCH('Calc| Project Costs'!O$9,'Input| Escalations'!$H$23:$N$23,0))+1</f>
        <v>1</v>
      </c>
      <c r="P329" s="192">
        <f>'Input| Projects'!$Y329*INDEX('Input| Escalations'!$H$33:$N$33,MATCH('Calc| Project Costs'!P$9,'Input| Escalations'!$H$23:$N$23,0))+'Input| Projects'!$Z329*INDEX('Input| Escalations'!$H$34:$N$34,MATCH('Calc| Project Costs'!P$9,'Input| Escalations'!$H$23:$N$23,0))+'Input| Projects'!$AA329*INDEX('Input| Escalations'!$H$35:$N$35,MATCH('Calc| Project Costs'!P$9,'Input| Escalations'!$H$23:$N$23,0))+1</f>
        <v>1</v>
      </c>
      <c r="Q329" s="192">
        <f>'Input| Projects'!$Y329*INDEX('Input| Escalations'!$H$33:$N$33,MATCH('Calc| Project Costs'!Q$9,'Input| Escalations'!$H$23:$N$23,0))+'Input| Projects'!$Z329*INDEX('Input| Escalations'!$H$34:$N$34,MATCH('Calc| Project Costs'!Q$9,'Input| Escalations'!$H$23:$N$23,0))+'Input| Projects'!$AA329*INDEX('Input| Escalations'!$H$35:$N$35,MATCH('Calc| Project Costs'!Q$9,'Input| Escalations'!$H$23:$N$23,0))+1</f>
        <v>1</v>
      </c>
      <c r="R329" s="192">
        <f>'Input| Projects'!$Y329*INDEX('Input| Escalations'!$H$33:$N$33,MATCH('Calc| Project Costs'!R$9,'Input| Escalations'!$H$23:$N$23,0))+'Input| Projects'!$Z329*INDEX('Input| Escalations'!$H$34:$N$34,MATCH('Calc| Project Costs'!R$9,'Input| Escalations'!$H$23:$N$23,0))+'Input| Projects'!$AA329*INDEX('Input| Escalations'!$H$35:$N$35,MATCH('Calc| Project Costs'!R$9,'Input| Escalations'!$H$23:$N$23,0))+1</f>
        <v>1</v>
      </c>
      <c r="S329" s="192">
        <f>'Input| Projects'!$Y329*INDEX('Input| Escalations'!$H$33:$N$33,MATCH('Calc| Project Costs'!S$9,'Input| Escalations'!$H$23:$N$23,0))+'Input| Projects'!$Z329*INDEX('Input| Escalations'!$H$34:$N$34,MATCH('Calc| Project Costs'!S$9,'Input| Escalations'!$H$23:$N$23,0))+'Input| Projects'!$AA329*INDEX('Input| Escalations'!$H$35:$N$35,MATCH('Calc| Project Costs'!S$9,'Input| Escalations'!$H$23:$N$23,0))+1</f>
        <v>1</v>
      </c>
      <c r="T329" s="192">
        <f>'Input| Projects'!$Y329*INDEX('Input| Escalations'!$H$33:$N$33,MATCH('Calc| Project Costs'!T$9,'Input| Escalations'!$H$23:$N$23,0))+'Input| Projects'!$Z329*INDEX('Input| Escalations'!$H$34:$N$34,MATCH('Calc| Project Costs'!T$9,'Input| Escalations'!$H$23:$N$23,0))+'Input| Projects'!$AA329*INDEX('Input| Escalations'!$H$35:$N$35,MATCH('Calc| Project Costs'!T$9,'Input| Escalations'!$H$23:$N$23,0))+1</f>
        <v>1</v>
      </c>
      <c r="U329" s="106"/>
      <c r="V329" s="186">
        <f t="shared" si="184"/>
        <v>13138.768013122124</v>
      </c>
      <c r="W329" s="186">
        <f t="shared" si="185"/>
        <v>0</v>
      </c>
      <c r="X329" s="186">
        <f t="shared" si="186"/>
        <v>0</v>
      </c>
      <c r="Y329" s="186">
        <f t="shared" si="162"/>
        <v>0</v>
      </c>
      <c r="Z329" s="186">
        <f t="shared" si="163"/>
        <v>0</v>
      </c>
      <c r="AA329" s="186">
        <f t="shared" si="164"/>
        <v>0</v>
      </c>
      <c r="AB329" s="186">
        <f t="shared" si="165"/>
        <v>0</v>
      </c>
      <c r="AC329" s="106"/>
      <c r="AD329" s="186">
        <f>'Input| Projects'!Q329*N329*'Input| Escalations'!$K$19</f>
        <v>0</v>
      </c>
      <c r="AE329" s="186">
        <f>'Input| Projects'!R329*O329*'Input| Escalations'!$K$19</f>
        <v>0</v>
      </c>
      <c r="AF329" s="186">
        <f>'Input| Projects'!S329*P329*'Input| Escalations'!$K$19</f>
        <v>0</v>
      </c>
      <c r="AG329" s="186">
        <f>'Input| Projects'!T329*Q329*'Input| Escalations'!$K$19</f>
        <v>0</v>
      </c>
      <c r="AH329" s="186">
        <f>'Input| Projects'!U329*R329*'Input| Escalations'!$K$19</f>
        <v>0</v>
      </c>
      <c r="AI329" s="186">
        <f>'Input| Projects'!V329*S329*'Input| Escalations'!$K$19</f>
        <v>0</v>
      </c>
      <c r="AJ329" s="186">
        <f>'Input| Projects'!W329*T329*'Input| Escalations'!$K$19</f>
        <v>0</v>
      </c>
      <c r="AK329" s="106"/>
      <c r="AL329" s="186">
        <f>IFERROR(IF('Input| Overheads'!$C$42="Direct costs",SUMPRODUCT(--('Input| Projects'!$AC329="Yes"),'Calc| Overheads Allocation'!C$8,'Calc| Project Costs'!V329),IF('Input| Overheads'!$C$42="Internal labour",SUMPRODUCT(--('Input| Projects'!$AC329="Yes"),'Calc| Overheads Allocation'!C$8,'Calc| Project Costs'!V329,'Input| Projects'!$Y329),IF('Input| Overheads'!$C$42="DNSP defined",SUMPRODUCT(--('Input| Projects'!$AC329="Yes"),'Calc| Overheads Allocation'!C$61,'Input| Projects'!$AF329),""))),"")</f>
        <v>0</v>
      </c>
      <c r="AM329" s="186">
        <f>IFERROR(IF('Input| Overheads'!$C$42="Direct costs",SUMPRODUCT(--('Input| Projects'!$AC329="Yes"),'Calc| Overheads Allocation'!D$8,'Calc| Project Costs'!W329),IF('Input| Overheads'!$C$42="Internal labour",SUMPRODUCT(--('Input| Projects'!$AC329="Yes"),'Calc| Overheads Allocation'!D$8,'Calc| Project Costs'!W329,'Input| Projects'!$Y329),IF('Input| Overheads'!$C$42="DNSP defined",SUMPRODUCT(--('Input| Projects'!$AC329="Yes"),'Calc| Overheads Allocation'!D$61,'Input| Projects'!$AF329),""))),"")</f>
        <v>0</v>
      </c>
      <c r="AN329" s="186">
        <f>IFERROR(IF('Input| Overheads'!$C$42="Direct costs",SUMPRODUCT(--('Input| Projects'!$AC329="Yes"),'Calc| Overheads Allocation'!E$8,'Calc| Project Costs'!X329),IF('Input| Overheads'!$C$42="Internal labour",SUMPRODUCT(--('Input| Projects'!$AC329="Yes"),'Calc| Overheads Allocation'!E$8,'Calc| Project Costs'!X329,'Input| Projects'!$Y329),IF('Input| Overheads'!$C$42="DNSP defined",SUMPRODUCT(--('Input| Projects'!$AC329="Yes"),'Calc| Overheads Allocation'!E$61,'Input| Projects'!$AF329),""))),"")</f>
        <v>0</v>
      </c>
      <c r="AO329" s="186">
        <f>IFERROR(IF('Input| Overheads'!$C$42="Direct costs",SUMPRODUCT(--('Input| Projects'!$AC329="Yes"),'Calc| Overheads Allocation'!F$8,'Calc| Project Costs'!Y329),IF('Input| Overheads'!$C$42="Internal labour",SUMPRODUCT(--('Input| Projects'!$AC329="Yes"),'Calc| Overheads Allocation'!F$8,'Calc| Project Costs'!Y329,'Input| Projects'!$Y329),IF('Input| Overheads'!$C$42="DNSP defined",SUMPRODUCT(--('Input| Projects'!$AC329="Yes"),'Calc| Overheads Allocation'!F$61,'Input| Projects'!$AF329),""))),"")</f>
        <v>0</v>
      </c>
      <c r="AP329" s="186">
        <f>IFERROR(IF('Input| Overheads'!$C$42="Direct costs",SUMPRODUCT(--('Input| Projects'!$AC329="Yes"),'Calc| Overheads Allocation'!G$8,'Calc| Project Costs'!Z329),IF('Input| Overheads'!$C$42="Internal labour",SUMPRODUCT(--('Input| Projects'!$AC329="Yes"),'Calc| Overheads Allocation'!G$8,'Calc| Project Costs'!Z329,'Input| Projects'!$Y329),IF('Input| Overheads'!$C$42="DNSP defined",SUMPRODUCT(--('Input| Projects'!$AC329="Yes"),'Calc| Overheads Allocation'!G$61,'Input| Projects'!$AF329),""))),"")</f>
        <v>0</v>
      </c>
      <c r="AQ329" s="186">
        <f>IFERROR(IF('Input| Overheads'!$C$42="Direct costs",SUMPRODUCT(--('Input| Projects'!$AC329="Yes"),'Calc| Overheads Allocation'!H$8,'Calc| Project Costs'!AA329),IF('Input| Overheads'!$C$42="Internal labour",SUMPRODUCT(--('Input| Projects'!$AC329="Yes"),'Calc| Overheads Allocation'!H$8,'Calc| Project Costs'!AA329,'Input| Projects'!$Y329),IF('Input| Overheads'!$C$42="DNSP defined",SUMPRODUCT(--('Input| Projects'!$AC329="Yes"),'Calc| Overheads Allocation'!H$61,'Input| Projects'!$AF329),""))),"")</f>
        <v>0</v>
      </c>
      <c r="AR329" s="186">
        <f>IFERROR(IF('Input| Overheads'!$C$42="Direct costs",SUMPRODUCT(--('Input| Projects'!$AC329="Yes"),'Calc| Overheads Allocation'!I$8,'Calc| Project Costs'!AB329),IF('Input| Overheads'!$C$42="Internal labour",SUMPRODUCT(--('Input| Projects'!$AC329="Yes"),'Calc| Overheads Allocation'!I$8,'Calc| Project Costs'!AB329,'Input| Projects'!$Y329),IF('Input| Overheads'!$C$42="DNSP defined",SUMPRODUCT(--('Input| Projects'!$AC329="Yes"),'Calc| Overheads Allocation'!I$61,'Input| Projects'!$AF329),""))),"")</f>
        <v>0</v>
      </c>
      <c r="AS329" s="106"/>
      <c r="AT329" s="186">
        <f>IFERROR(IF('Input| Overheads'!$C$42="Direct costs",SUMPRODUCT(--('Input| Projects'!$AD329="Yes"),'Calc| Overheads Allocation'!C$9,'Calc| Project Costs'!V329),IF('Input| Overheads'!$C$42="Internal labour",SUMPRODUCT(--('Input| Projects'!$AD329="Yes"),'Calc| Overheads Allocation'!C$9,'Calc| Project Costs'!V329,'Input| Projects'!$Y329),IF('Input| Overheads'!$C$42="DNSP defined",SUMPRODUCT(--('Input| Projects'!$AD329="Yes"),'Calc| Overheads Allocation'!C$62,'Input| Projects'!$AG329),""))),"")</f>
        <v>1850.9205456401589</v>
      </c>
      <c r="AU329" s="186">
        <f>IFERROR(IF('Input| Overheads'!$C$42="Direct costs",SUMPRODUCT(--('Input| Projects'!$AD329="Yes"),'Calc| Overheads Allocation'!D$9,'Calc| Project Costs'!W329),IF('Input| Overheads'!$C$42="Internal labour",SUMPRODUCT(--('Input| Projects'!$AD329="Yes"),'Calc| Overheads Allocation'!D$9,'Calc| Project Costs'!W329,'Input| Projects'!$Y329),IF('Input| Overheads'!$C$42="DNSP defined",SUMPRODUCT(--('Input| Projects'!$AD329="Yes"),'Calc| Overheads Allocation'!D$62,'Input| Projects'!$AG329),""))),"")</f>
        <v>0</v>
      </c>
      <c r="AV329" s="186">
        <f>IFERROR(IF('Input| Overheads'!$C$42="Direct costs",SUMPRODUCT(--('Input| Projects'!$AD329="Yes"),'Calc| Overheads Allocation'!E$9,'Calc| Project Costs'!X329),IF('Input| Overheads'!$C$42="Internal labour",SUMPRODUCT(--('Input| Projects'!$AD329="Yes"),'Calc| Overheads Allocation'!E$9,'Calc| Project Costs'!X329,'Input| Projects'!$Y329),IF('Input| Overheads'!$C$42="DNSP defined",SUMPRODUCT(--('Input| Projects'!$AD329="Yes"),'Calc| Overheads Allocation'!E$62,'Input| Projects'!$AG329),""))),"")</f>
        <v>0</v>
      </c>
      <c r="AW329" s="186">
        <f>IFERROR(IF('Input| Overheads'!$C$42="Direct costs",SUMPRODUCT(--('Input| Projects'!$AD329="Yes"),'Calc| Overheads Allocation'!F$9,'Calc| Project Costs'!Y329),IF('Input| Overheads'!$C$42="Internal labour",SUMPRODUCT(--('Input| Projects'!$AD329="Yes"),'Calc| Overheads Allocation'!F$9,'Calc| Project Costs'!Y329,'Input| Projects'!$Y329),IF('Input| Overheads'!$C$42="DNSP defined",SUMPRODUCT(--('Input| Projects'!$AD329="Yes"),'Calc| Overheads Allocation'!F$62,'Input| Projects'!$AG329),""))),"")</f>
        <v>0</v>
      </c>
      <c r="AX329" s="186">
        <f>IFERROR(IF('Input| Overheads'!$C$42="Direct costs",SUMPRODUCT(--('Input| Projects'!$AD329="Yes"),'Calc| Overheads Allocation'!G$9,'Calc| Project Costs'!Z329),IF('Input| Overheads'!$C$42="Internal labour",SUMPRODUCT(--('Input| Projects'!$AD329="Yes"),'Calc| Overheads Allocation'!G$9,'Calc| Project Costs'!Z329,'Input| Projects'!$Y329),IF('Input| Overheads'!$C$42="DNSP defined",SUMPRODUCT(--('Input| Projects'!$AD329="Yes"),'Calc| Overheads Allocation'!G$62,'Input| Projects'!$AG329),""))),"")</f>
        <v>0</v>
      </c>
      <c r="AY329" s="186">
        <f>IFERROR(IF('Input| Overheads'!$C$42="Direct costs",SUMPRODUCT(--('Input| Projects'!$AD329="Yes"),'Calc| Overheads Allocation'!H$9,'Calc| Project Costs'!AA329),IF('Input| Overheads'!$C$42="Internal labour",SUMPRODUCT(--('Input| Projects'!$AD329="Yes"),'Calc| Overheads Allocation'!H$9,'Calc| Project Costs'!AA329,'Input| Projects'!$Y329),IF('Input| Overheads'!$C$42="DNSP defined",SUMPRODUCT(--('Input| Projects'!$AD329="Yes"),'Calc| Overheads Allocation'!H$62,'Input| Projects'!$AG329),""))),"")</f>
        <v>0</v>
      </c>
      <c r="AZ329" s="186">
        <f>IFERROR(IF('Input| Overheads'!$C$42="Direct costs",SUMPRODUCT(--('Input| Projects'!$AD329="Yes"),'Calc| Overheads Allocation'!I$9,'Calc| Project Costs'!AB329),IF('Input| Overheads'!$C$42="Internal labour",SUMPRODUCT(--('Input| Projects'!$AD329="Yes"),'Calc| Overheads Allocation'!I$9,'Calc| Project Costs'!AB329,'Input| Projects'!$Y329),IF('Input| Overheads'!$C$42="DNSP defined",SUMPRODUCT(--('Input| Projects'!$AD329="Yes"),'Calc| Overheads Allocation'!I$62,'Input| Projects'!$AG329),""))),"")</f>
        <v>0</v>
      </c>
      <c r="BA329" s="106"/>
      <c r="BB329" s="186">
        <f t="shared" si="187"/>
        <v>1850.9205456401589</v>
      </c>
      <c r="BC329" s="186">
        <f t="shared" si="188"/>
        <v>0</v>
      </c>
      <c r="BD329" s="186">
        <f t="shared" si="189"/>
        <v>0</v>
      </c>
      <c r="BE329" s="186">
        <f t="shared" si="166"/>
        <v>0</v>
      </c>
      <c r="BF329" s="186">
        <f t="shared" si="167"/>
        <v>0</v>
      </c>
      <c r="BG329" s="186">
        <f t="shared" si="168"/>
        <v>0</v>
      </c>
      <c r="BH329" s="186">
        <f t="shared" si="169"/>
        <v>0</v>
      </c>
      <c r="BI329" s="97"/>
      <c r="BJ329" s="186">
        <f t="shared" si="170"/>
        <v>0</v>
      </c>
      <c r="BK329" s="186" t="str">
        <f t="shared" si="171"/>
        <v/>
      </c>
      <c r="BL329" s="186" t="str">
        <f t="shared" si="172"/>
        <v/>
      </c>
      <c r="BM329" s="186" t="str">
        <f t="shared" si="173"/>
        <v/>
      </c>
      <c r="BN329" s="186" t="str">
        <f t="shared" si="174"/>
        <v/>
      </c>
      <c r="BO329" s="186" t="str">
        <f t="shared" si="175"/>
        <v/>
      </c>
      <c r="BP329" s="186" t="str">
        <f t="shared" si="176"/>
        <v/>
      </c>
      <c r="BQ329" s="97"/>
      <c r="BR329" s="186">
        <f t="shared" si="177"/>
        <v>14989.688558762284</v>
      </c>
      <c r="BS329" s="186">
        <f t="shared" si="178"/>
        <v>0</v>
      </c>
      <c r="BT329" s="222">
        <f t="shared" si="179"/>
        <v>0</v>
      </c>
      <c r="BU329" s="222">
        <f t="shared" si="180"/>
        <v>0</v>
      </c>
      <c r="BV329" s="222">
        <f t="shared" si="181"/>
        <v>0</v>
      </c>
      <c r="BW329" s="222">
        <f t="shared" si="182"/>
        <v>0</v>
      </c>
      <c r="BX329" s="222">
        <f t="shared" si="183"/>
        <v>0</v>
      </c>
      <c r="BY329" s="106"/>
      <c r="BZ329" s="197">
        <f>IF(SUMIF('Input| Projects'!$AS$8:$CP$8,"Dx",'Input| Projects'!$AS329:$CP329)=0,"",SUMIF('Input| Projects'!$AS$8:$CP$8,"Dx",'Input| Projects'!$AS329:$CP329))</f>
        <v>0.93983226108321227</v>
      </c>
      <c r="CA329" s="197">
        <f>IF(SUMIF('Input| Projects'!$AS$8:$CP$8,"Tx",'Input| Projects'!$AS329:$CP329)=0,"",SUMIF('Input| Projects'!$AS$8:$CP$8,"Tx",'Input| Projects'!$AS329:$CP329))</f>
        <v>6.0167738916787748E-2</v>
      </c>
      <c r="CB329" s="150" t="str">
        <f t="shared" si="190"/>
        <v/>
      </c>
    </row>
    <row r="330" spans="2:80" x14ac:dyDescent="0.2">
      <c r="B330" s="201">
        <f>IFERROR('Input| Projects'!B330,"")</f>
        <v>321</v>
      </c>
      <c r="C330" s="42" t="str">
        <f>IFERROR(IF('Input| Projects'!C330="","",'Input| Projects'!C330),"")</f>
        <v>Provision Adjustment</v>
      </c>
      <c r="D330" s="42" t="str">
        <f>IFERROR(IF('Input| Projects'!D330="","",'Input| Projects'!D330),"")</f>
        <v>NA2</v>
      </c>
      <c r="E330" s="104"/>
      <c r="F330" s="190">
        <f>IFERROR('Input| Projects'!I330*'Input| Escalations'!$K$19,"")</f>
        <v>3959.2640000000001</v>
      </c>
      <c r="G330" s="190">
        <f>IFERROR('Input| Projects'!J330*'Input| Escalations'!$K$19,"")</f>
        <v>0</v>
      </c>
      <c r="H330" s="190">
        <f>IFERROR('Input| Projects'!K330*'Input| Escalations'!$K$19,"")</f>
        <v>0</v>
      </c>
      <c r="I330" s="190">
        <f>IFERROR('Input| Projects'!L330*'Input| Escalations'!$K$19,"")</f>
        <v>0</v>
      </c>
      <c r="J330" s="190">
        <f>IFERROR('Input| Projects'!M330*'Input| Escalations'!$K$19,"")</f>
        <v>0</v>
      </c>
      <c r="K330" s="190">
        <f>IFERROR('Input| Projects'!N330*'Input| Escalations'!$K$19,"")</f>
        <v>0</v>
      </c>
      <c r="L330" s="190">
        <f>IFERROR('Input| Projects'!O330*'Input| Escalations'!$K$19,"")</f>
        <v>0</v>
      </c>
      <c r="M330" s="150" t="str">
        <f>IF(ABS(SUM(F330:L330)-(SUM('Input| Projects'!I330:O330)*'Input| Escalations'!$K$19))&lt;0.0000001,"",1)</f>
        <v/>
      </c>
      <c r="N330" s="192">
        <f>'Input| Projects'!$Y330*INDEX('Input| Escalations'!$H$33:$N$33,MATCH('Calc| Project Costs'!N$9,'Input| Escalations'!$H$23:$N$23,0))+'Input| Projects'!$Z330*INDEX('Input| Escalations'!$H$34:$N$34,MATCH('Calc| Project Costs'!N$9,'Input| Escalations'!$H$23:$N$23,0))+'Input| Projects'!$AA330*INDEX('Input| Escalations'!$H$35:$N$35,MATCH('Calc| Project Costs'!N$9,'Input| Escalations'!$H$23:$N$23,0))+1</f>
        <v>1</v>
      </c>
      <c r="O330" s="192">
        <f>'Input| Projects'!$Y330*INDEX('Input| Escalations'!$H$33:$N$33,MATCH('Calc| Project Costs'!O$9,'Input| Escalations'!$H$23:$N$23,0))+'Input| Projects'!$Z330*INDEX('Input| Escalations'!$H$34:$N$34,MATCH('Calc| Project Costs'!O$9,'Input| Escalations'!$H$23:$N$23,0))+'Input| Projects'!$AA330*INDEX('Input| Escalations'!$H$35:$N$35,MATCH('Calc| Project Costs'!O$9,'Input| Escalations'!$H$23:$N$23,0))+1</f>
        <v>1</v>
      </c>
      <c r="P330" s="192">
        <f>'Input| Projects'!$Y330*INDEX('Input| Escalations'!$H$33:$N$33,MATCH('Calc| Project Costs'!P$9,'Input| Escalations'!$H$23:$N$23,0))+'Input| Projects'!$Z330*INDEX('Input| Escalations'!$H$34:$N$34,MATCH('Calc| Project Costs'!P$9,'Input| Escalations'!$H$23:$N$23,0))+'Input| Projects'!$AA330*INDEX('Input| Escalations'!$H$35:$N$35,MATCH('Calc| Project Costs'!P$9,'Input| Escalations'!$H$23:$N$23,0))+1</f>
        <v>1</v>
      </c>
      <c r="Q330" s="192">
        <f>'Input| Projects'!$Y330*INDEX('Input| Escalations'!$H$33:$N$33,MATCH('Calc| Project Costs'!Q$9,'Input| Escalations'!$H$23:$N$23,0))+'Input| Projects'!$Z330*INDEX('Input| Escalations'!$H$34:$N$34,MATCH('Calc| Project Costs'!Q$9,'Input| Escalations'!$H$23:$N$23,0))+'Input| Projects'!$AA330*INDEX('Input| Escalations'!$H$35:$N$35,MATCH('Calc| Project Costs'!Q$9,'Input| Escalations'!$H$23:$N$23,0))+1</f>
        <v>1</v>
      </c>
      <c r="R330" s="192">
        <f>'Input| Projects'!$Y330*INDEX('Input| Escalations'!$H$33:$N$33,MATCH('Calc| Project Costs'!R$9,'Input| Escalations'!$H$23:$N$23,0))+'Input| Projects'!$Z330*INDEX('Input| Escalations'!$H$34:$N$34,MATCH('Calc| Project Costs'!R$9,'Input| Escalations'!$H$23:$N$23,0))+'Input| Projects'!$AA330*INDEX('Input| Escalations'!$H$35:$N$35,MATCH('Calc| Project Costs'!R$9,'Input| Escalations'!$H$23:$N$23,0))+1</f>
        <v>1</v>
      </c>
      <c r="S330" s="192">
        <f>'Input| Projects'!$Y330*INDEX('Input| Escalations'!$H$33:$N$33,MATCH('Calc| Project Costs'!S$9,'Input| Escalations'!$H$23:$N$23,0))+'Input| Projects'!$Z330*INDEX('Input| Escalations'!$H$34:$N$34,MATCH('Calc| Project Costs'!S$9,'Input| Escalations'!$H$23:$N$23,0))+'Input| Projects'!$AA330*INDEX('Input| Escalations'!$H$35:$N$35,MATCH('Calc| Project Costs'!S$9,'Input| Escalations'!$H$23:$N$23,0))+1</f>
        <v>1</v>
      </c>
      <c r="T330" s="192">
        <f>'Input| Projects'!$Y330*INDEX('Input| Escalations'!$H$33:$N$33,MATCH('Calc| Project Costs'!T$9,'Input| Escalations'!$H$23:$N$23,0))+'Input| Projects'!$Z330*INDEX('Input| Escalations'!$H$34:$N$34,MATCH('Calc| Project Costs'!T$9,'Input| Escalations'!$H$23:$N$23,0))+'Input| Projects'!$AA330*INDEX('Input| Escalations'!$H$35:$N$35,MATCH('Calc| Project Costs'!T$9,'Input| Escalations'!$H$23:$N$23,0))+1</f>
        <v>1</v>
      </c>
      <c r="U330" s="106"/>
      <c r="V330" s="186">
        <f t="shared" si="184"/>
        <v>3959.2640000000001</v>
      </c>
      <c r="W330" s="186">
        <f t="shared" si="185"/>
        <v>0</v>
      </c>
      <c r="X330" s="186">
        <f t="shared" si="186"/>
        <v>0</v>
      </c>
      <c r="Y330" s="186">
        <f t="shared" si="162"/>
        <v>0</v>
      </c>
      <c r="Z330" s="186">
        <f t="shared" si="163"/>
        <v>0</v>
      </c>
      <c r="AA330" s="186">
        <f t="shared" si="164"/>
        <v>0</v>
      </c>
      <c r="AB330" s="186">
        <f t="shared" si="165"/>
        <v>0</v>
      </c>
      <c r="AC330" s="106"/>
      <c r="AD330" s="186">
        <f>'Input| Projects'!Q330*N330*'Input| Escalations'!$K$19</f>
        <v>0</v>
      </c>
      <c r="AE330" s="186">
        <f>'Input| Projects'!R330*O330*'Input| Escalations'!$K$19</f>
        <v>0</v>
      </c>
      <c r="AF330" s="186">
        <f>'Input| Projects'!S330*P330*'Input| Escalations'!$K$19</f>
        <v>0</v>
      </c>
      <c r="AG330" s="186">
        <f>'Input| Projects'!T330*Q330*'Input| Escalations'!$K$19</f>
        <v>0</v>
      </c>
      <c r="AH330" s="186">
        <f>'Input| Projects'!U330*R330*'Input| Escalations'!$K$19</f>
        <v>0</v>
      </c>
      <c r="AI330" s="186">
        <f>'Input| Projects'!V330*S330*'Input| Escalations'!$K$19</f>
        <v>0</v>
      </c>
      <c r="AJ330" s="186">
        <f>'Input| Projects'!W330*T330*'Input| Escalations'!$K$19</f>
        <v>0</v>
      </c>
      <c r="AK330" s="106"/>
      <c r="AL330" s="186">
        <f>IFERROR(IF('Input| Overheads'!$C$42="Direct costs",SUMPRODUCT(--('Input| Projects'!$AC330="Yes"),'Calc| Overheads Allocation'!C$8,'Calc| Project Costs'!V330),IF('Input| Overheads'!$C$42="Internal labour",SUMPRODUCT(--('Input| Projects'!$AC330="Yes"),'Calc| Overheads Allocation'!C$8,'Calc| Project Costs'!V330,'Input| Projects'!$Y330),IF('Input| Overheads'!$C$42="DNSP defined",SUMPRODUCT(--('Input| Projects'!$AC330="Yes"),'Calc| Overheads Allocation'!C$61,'Input| Projects'!$AF330),""))),"")</f>
        <v>0</v>
      </c>
      <c r="AM330" s="186">
        <f>IFERROR(IF('Input| Overheads'!$C$42="Direct costs",SUMPRODUCT(--('Input| Projects'!$AC330="Yes"),'Calc| Overheads Allocation'!D$8,'Calc| Project Costs'!W330),IF('Input| Overheads'!$C$42="Internal labour",SUMPRODUCT(--('Input| Projects'!$AC330="Yes"),'Calc| Overheads Allocation'!D$8,'Calc| Project Costs'!W330,'Input| Projects'!$Y330),IF('Input| Overheads'!$C$42="DNSP defined",SUMPRODUCT(--('Input| Projects'!$AC330="Yes"),'Calc| Overheads Allocation'!D$61,'Input| Projects'!$AF330),""))),"")</f>
        <v>0</v>
      </c>
      <c r="AN330" s="186">
        <f>IFERROR(IF('Input| Overheads'!$C$42="Direct costs",SUMPRODUCT(--('Input| Projects'!$AC330="Yes"),'Calc| Overheads Allocation'!E$8,'Calc| Project Costs'!X330),IF('Input| Overheads'!$C$42="Internal labour",SUMPRODUCT(--('Input| Projects'!$AC330="Yes"),'Calc| Overheads Allocation'!E$8,'Calc| Project Costs'!X330,'Input| Projects'!$Y330),IF('Input| Overheads'!$C$42="DNSP defined",SUMPRODUCT(--('Input| Projects'!$AC330="Yes"),'Calc| Overheads Allocation'!E$61,'Input| Projects'!$AF330),""))),"")</f>
        <v>0</v>
      </c>
      <c r="AO330" s="186">
        <f>IFERROR(IF('Input| Overheads'!$C$42="Direct costs",SUMPRODUCT(--('Input| Projects'!$AC330="Yes"),'Calc| Overheads Allocation'!F$8,'Calc| Project Costs'!Y330),IF('Input| Overheads'!$C$42="Internal labour",SUMPRODUCT(--('Input| Projects'!$AC330="Yes"),'Calc| Overheads Allocation'!F$8,'Calc| Project Costs'!Y330,'Input| Projects'!$Y330),IF('Input| Overheads'!$C$42="DNSP defined",SUMPRODUCT(--('Input| Projects'!$AC330="Yes"),'Calc| Overheads Allocation'!F$61,'Input| Projects'!$AF330),""))),"")</f>
        <v>0</v>
      </c>
      <c r="AP330" s="186">
        <f>IFERROR(IF('Input| Overheads'!$C$42="Direct costs",SUMPRODUCT(--('Input| Projects'!$AC330="Yes"),'Calc| Overheads Allocation'!G$8,'Calc| Project Costs'!Z330),IF('Input| Overheads'!$C$42="Internal labour",SUMPRODUCT(--('Input| Projects'!$AC330="Yes"),'Calc| Overheads Allocation'!G$8,'Calc| Project Costs'!Z330,'Input| Projects'!$Y330),IF('Input| Overheads'!$C$42="DNSP defined",SUMPRODUCT(--('Input| Projects'!$AC330="Yes"),'Calc| Overheads Allocation'!G$61,'Input| Projects'!$AF330),""))),"")</f>
        <v>0</v>
      </c>
      <c r="AQ330" s="186">
        <f>IFERROR(IF('Input| Overheads'!$C$42="Direct costs",SUMPRODUCT(--('Input| Projects'!$AC330="Yes"),'Calc| Overheads Allocation'!H$8,'Calc| Project Costs'!AA330),IF('Input| Overheads'!$C$42="Internal labour",SUMPRODUCT(--('Input| Projects'!$AC330="Yes"),'Calc| Overheads Allocation'!H$8,'Calc| Project Costs'!AA330,'Input| Projects'!$Y330),IF('Input| Overheads'!$C$42="DNSP defined",SUMPRODUCT(--('Input| Projects'!$AC330="Yes"),'Calc| Overheads Allocation'!H$61,'Input| Projects'!$AF330),""))),"")</f>
        <v>0</v>
      </c>
      <c r="AR330" s="186">
        <f>IFERROR(IF('Input| Overheads'!$C$42="Direct costs",SUMPRODUCT(--('Input| Projects'!$AC330="Yes"),'Calc| Overheads Allocation'!I$8,'Calc| Project Costs'!AB330),IF('Input| Overheads'!$C$42="Internal labour",SUMPRODUCT(--('Input| Projects'!$AC330="Yes"),'Calc| Overheads Allocation'!I$8,'Calc| Project Costs'!AB330,'Input| Projects'!$Y330),IF('Input| Overheads'!$C$42="DNSP defined",SUMPRODUCT(--('Input| Projects'!$AC330="Yes"),'Calc| Overheads Allocation'!I$61,'Input| Projects'!$AF330),""))),"")</f>
        <v>0</v>
      </c>
      <c r="AS330" s="106"/>
      <c r="AT330" s="186">
        <f>IFERROR(IF('Input| Overheads'!$C$42="Direct costs",SUMPRODUCT(--('Input| Projects'!$AD330="Yes"),'Calc| Overheads Allocation'!C$9,'Calc| Project Costs'!V330),IF('Input| Overheads'!$C$42="Internal labour",SUMPRODUCT(--('Input| Projects'!$AD330="Yes"),'Calc| Overheads Allocation'!C$9,'Calc| Project Costs'!V330,'Input| Projects'!$Y330),IF('Input| Overheads'!$C$42="DNSP defined",SUMPRODUCT(--('Input| Projects'!$AD330="Yes"),'Calc| Overheads Allocation'!C$62,'Input| Projects'!$AG330),""))),"")</f>
        <v>0</v>
      </c>
      <c r="AU330" s="186">
        <f>IFERROR(IF('Input| Overheads'!$C$42="Direct costs",SUMPRODUCT(--('Input| Projects'!$AD330="Yes"),'Calc| Overheads Allocation'!D$9,'Calc| Project Costs'!W330),IF('Input| Overheads'!$C$42="Internal labour",SUMPRODUCT(--('Input| Projects'!$AD330="Yes"),'Calc| Overheads Allocation'!D$9,'Calc| Project Costs'!W330,'Input| Projects'!$Y330),IF('Input| Overheads'!$C$42="DNSP defined",SUMPRODUCT(--('Input| Projects'!$AD330="Yes"),'Calc| Overheads Allocation'!D$62,'Input| Projects'!$AG330),""))),"")</f>
        <v>0</v>
      </c>
      <c r="AV330" s="186">
        <f>IFERROR(IF('Input| Overheads'!$C$42="Direct costs",SUMPRODUCT(--('Input| Projects'!$AD330="Yes"),'Calc| Overheads Allocation'!E$9,'Calc| Project Costs'!X330),IF('Input| Overheads'!$C$42="Internal labour",SUMPRODUCT(--('Input| Projects'!$AD330="Yes"),'Calc| Overheads Allocation'!E$9,'Calc| Project Costs'!X330,'Input| Projects'!$Y330),IF('Input| Overheads'!$C$42="DNSP defined",SUMPRODUCT(--('Input| Projects'!$AD330="Yes"),'Calc| Overheads Allocation'!E$62,'Input| Projects'!$AG330),""))),"")</f>
        <v>0</v>
      </c>
      <c r="AW330" s="186">
        <f>IFERROR(IF('Input| Overheads'!$C$42="Direct costs",SUMPRODUCT(--('Input| Projects'!$AD330="Yes"),'Calc| Overheads Allocation'!F$9,'Calc| Project Costs'!Y330),IF('Input| Overheads'!$C$42="Internal labour",SUMPRODUCT(--('Input| Projects'!$AD330="Yes"),'Calc| Overheads Allocation'!F$9,'Calc| Project Costs'!Y330,'Input| Projects'!$Y330),IF('Input| Overheads'!$C$42="DNSP defined",SUMPRODUCT(--('Input| Projects'!$AD330="Yes"),'Calc| Overheads Allocation'!F$62,'Input| Projects'!$AG330),""))),"")</f>
        <v>0</v>
      </c>
      <c r="AX330" s="186">
        <f>IFERROR(IF('Input| Overheads'!$C$42="Direct costs",SUMPRODUCT(--('Input| Projects'!$AD330="Yes"),'Calc| Overheads Allocation'!G$9,'Calc| Project Costs'!Z330),IF('Input| Overheads'!$C$42="Internal labour",SUMPRODUCT(--('Input| Projects'!$AD330="Yes"),'Calc| Overheads Allocation'!G$9,'Calc| Project Costs'!Z330,'Input| Projects'!$Y330),IF('Input| Overheads'!$C$42="DNSP defined",SUMPRODUCT(--('Input| Projects'!$AD330="Yes"),'Calc| Overheads Allocation'!G$62,'Input| Projects'!$AG330),""))),"")</f>
        <v>0</v>
      </c>
      <c r="AY330" s="186">
        <f>IFERROR(IF('Input| Overheads'!$C$42="Direct costs",SUMPRODUCT(--('Input| Projects'!$AD330="Yes"),'Calc| Overheads Allocation'!H$9,'Calc| Project Costs'!AA330),IF('Input| Overheads'!$C$42="Internal labour",SUMPRODUCT(--('Input| Projects'!$AD330="Yes"),'Calc| Overheads Allocation'!H$9,'Calc| Project Costs'!AA330,'Input| Projects'!$Y330),IF('Input| Overheads'!$C$42="DNSP defined",SUMPRODUCT(--('Input| Projects'!$AD330="Yes"),'Calc| Overheads Allocation'!H$62,'Input| Projects'!$AG330),""))),"")</f>
        <v>0</v>
      </c>
      <c r="AZ330" s="186">
        <f>IFERROR(IF('Input| Overheads'!$C$42="Direct costs",SUMPRODUCT(--('Input| Projects'!$AD330="Yes"),'Calc| Overheads Allocation'!I$9,'Calc| Project Costs'!AB330),IF('Input| Overheads'!$C$42="Internal labour",SUMPRODUCT(--('Input| Projects'!$AD330="Yes"),'Calc| Overheads Allocation'!I$9,'Calc| Project Costs'!AB330,'Input| Projects'!$Y330),IF('Input| Overheads'!$C$42="DNSP defined",SUMPRODUCT(--('Input| Projects'!$AD330="Yes"),'Calc| Overheads Allocation'!I$62,'Input| Projects'!$AG330),""))),"")</f>
        <v>0</v>
      </c>
      <c r="BA330" s="106"/>
      <c r="BB330" s="186">
        <f t="shared" si="187"/>
        <v>0</v>
      </c>
      <c r="BC330" s="186">
        <f t="shared" si="188"/>
        <v>0</v>
      </c>
      <c r="BD330" s="186">
        <f t="shared" si="189"/>
        <v>0</v>
      </c>
      <c r="BE330" s="186">
        <f t="shared" si="166"/>
        <v>0</v>
      </c>
      <c r="BF330" s="186">
        <f t="shared" si="167"/>
        <v>0</v>
      </c>
      <c r="BG330" s="186">
        <f t="shared" si="168"/>
        <v>0</v>
      </c>
      <c r="BH330" s="186">
        <f t="shared" si="169"/>
        <v>0</v>
      </c>
      <c r="BI330" s="97"/>
      <c r="BJ330" s="186">
        <f t="shared" si="170"/>
        <v>0</v>
      </c>
      <c r="BK330" s="186" t="str">
        <f t="shared" si="171"/>
        <v/>
      </c>
      <c r="BL330" s="186" t="str">
        <f t="shared" si="172"/>
        <v/>
      </c>
      <c r="BM330" s="186" t="str">
        <f t="shared" si="173"/>
        <v/>
      </c>
      <c r="BN330" s="186" t="str">
        <f t="shared" si="174"/>
        <v/>
      </c>
      <c r="BO330" s="186" t="str">
        <f t="shared" si="175"/>
        <v/>
      </c>
      <c r="BP330" s="186" t="str">
        <f t="shared" si="176"/>
        <v/>
      </c>
      <c r="BQ330" s="97"/>
      <c r="BR330" s="186">
        <f t="shared" si="177"/>
        <v>3959.2640000000001</v>
      </c>
      <c r="BS330" s="186">
        <f t="shared" si="178"/>
        <v>0</v>
      </c>
      <c r="BT330" s="222">
        <f t="shared" si="179"/>
        <v>0</v>
      </c>
      <c r="BU330" s="222">
        <f t="shared" si="180"/>
        <v>0</v>
      </c>
      <c r="BV330" s="222">
        <f t="shared" si="181"/>
        <v>0</v>
      </c>
      <c r="BW330" s="222">
        <f t="shared" si="182"/>
        <v>0</v>
      </c>
      <c r="BX330" s="222">
        <f t="shared" si="183"/>
        <v>0</v>
      </c>
      <c r="BY330" s="106"/>
      <c r="BZ330" s="197">
        <f>IF(SUMIF('Input| Projects'!$AS$8:$CP$8,"Dx",'Input| Projects'!$AS330:$CP330)=0,"",SUMIF('Input| Projects'!$AS$8:$CP$8,"Dx",'Input| Projects'!$AS330:$CP330))</f>
        <v>0.82100006465848197</v>
      </c>
      <c r="CA330" s="197">
        <f>IF(SUMIF('Input| Projects'!$AS$8:$CP$8,"Tx",'Input| Projects'!$AS330:$CP330)=0,"",SUMIF('Input| Projects'!$AS$8:$CP$8,"Tx",'Input| Projects'!$AS330:$CP330))</f>
        <v>0.17899993534151801</v>
      </c>
      <c r="CB330" s="150" t="str">
        <f t="shared" si="190"/>
        <v/>
      </c>
    </row>
    <row r="331" spans="2:80" x14ac:dyDescent="0.2">
      <c r="B331" s="201">
        <f>IFERROR('Input| Projects'!B331,"")</f>
        <v>322</v>
      </c>
      <c r="C331" s="42" t="str">
        <f>IFERROR(IF('Input| Projects'!C331="","",'Input| Projects'!C331),"")</f>
        <v>Gifted assets (distribution customers)</v>
      </c>
      <c r="D331" s="42" t="str">
        <f>IFERROR(IF('Input| Projects'!D331="","",'Input| Projects'!D331),"")</f>
        <v>CC_GIFTED</v>
      </c>
      <c r="E331" s="104"/>
      <c r="F331" s="190">
        <f>IFERROR('Input| Projects'!I331*'Input| Escalations'!$K$19,"")</f>
        <v>116313.08521999998</v>
      </c>
      <c r="G331" s="190">
        <f>IFERROR('Input| Projects'!J331*'Input| Escalations'!$K$19,"")</f>
        <v>0</v>
      </c>
      <c r="H331" s="190">
        <f>IFERROR('Input| Projects'!K331*'Input| Escalations'!$K$19,"")</f>
        <v>0</v>
      </c>
      <c r="I331" s="190">
        <f>IFERROR('Input| Projects'!L331*'Input| Escalations'!$K$19,"")</f>
        <v>0</v>
      </c>
      <c r="J331" s="190">
        <f>IFERROR('Input| Projects'!M331*'Input| Escalations'!$K$19,"")</f>
        <v>0</v>
      </c>
      <c r="K331" s="190">
        <f>IFERROR('Input| Projects'!N331*'Input| Escalations'!$K$19,"")</f>
        <v>0</v>
      </c>
      <c r="L331" s="190">
        <f>IFERROR('Input| Projects'!O331*'Input| Escalations'!$K$19,"")</f>
        <v>0</v>
      </c>
      <c r="M331" s="150" t="str">
        <f>IF(ABS(SUM(F331:L331)-(SUM('Input| Projects'!I331:O331)*'Input| Escalations'!$K$19))&lt;0.0000001,"",1)</f>
        <v/>
      </c>
      <c r="N331" s="192">
        <f>'Input| Projects'!$Y331*INDEX('Input| Escalations'!$H$33:$N$33,MATCH('Calc| Project Costs'!N$9,'Input| Escalations'!$H$23:$N$23,0))+'Input| Projects'!$Z331*INDEX('Input| Escalations'!$H$34:$N$34,MATCH('Calc| Project Costs'!N$9,'Input| Escalations'!$H$23:$N$23,0))+'Input| Projects'!$AA331*INDEX('Input| Escalations'!$H$35:$N$35,MATCH('Calc| Project Costs'!N$9,'Input| Escalations'!$H$23:$N$23,0))+1</f>
        <v>1</v>
      </c>
      <c r="O331" s="192">
        <f>'Input| Projects'!$Y331*INDEX('Input| Escalations'!$H$33:$N$33,MATCH('Calc| Project Costs'!O$9,'Input| Escalations'!$H$23:$N$23,0))+'Input| Projects'!$Z331*INDEX('Input| Escalations'!$H$34:$N$34,MATCH('Calc| Project Costs'!O$9,'Input| Escalations'!$H$23:$N$23,0))+'Input| Projects'!$AA331*INDEX('Input| Escalations'!$H$35:$N$35,MATCH('Calc| Project Costs'!O$9,'Input| Escalations'!$H$23:$N$23,0))+1</f>
        <v>1</v>
      </c>
      <c r="P331" s="192">
        <f>'Input| Projects'!$Y331*INDEX('Input| Escalations'!$H$33:$N$33,MATCH('Calc| Project Costs'!P$9,'Input| Escalations'!$H$23:$N$23,0))+'Input| Projects'!$Z331*INDEX('Input| Escalations'!$H$34:$N$34,MATCH('Calc| Project Costs'!P$9,'Input| Escalations'!$H$23:$N$23,0))+'Input| Projects'!$AA331*INDEX('Input| Escalations'!$H$35:$N$35,MATCH('Calc| Project Costs'!P$9,'Input| Escalations'!$H$23:$N$23,0))+1</f>
        <v>1</v>
      </c>
      <c r="Q331" s="192">
        <f>'Input| Projects'!$Y331*INDEX('Input| Escalations'!$H$33:$N$33,MATCH('Calc| Project Costs'!Q$9,'Input| Escalations'!$H$23:$N$23,0))+'Input| Projects'!$Z331*INDEX('Input| Escalations'!$H$34:$N$34,MATCH('Calc| Project Costs'!Q$9,'Input| Escalations'!$H$23:$N$23,0))+'Input| Projects'!$AA331*INDEX('Input| Escalations'!$H$35:$N$35,MATCH('Calc| Project Costs'!Q$9,'Input| Escalations'!$H$23:$N$23,0))+1</f>
        <v>1</v>
      </c>
      <c r="R331" s="192">
        <f>'Input| Projects'!$Y331*INDEX('Input| Escalations'!$H$33:$N$33,MATCH('Calc| Project Costs'!R$9,'Input| Escalations'!$H$23:$N$23,0))+'Input| Projects'!$Z331*INDEX('Input| Escalations'!$H$34:$N$34,MATCH('Calc| Project Costs'!R$9,'Input| Escalations'!$H$23:$N$23,0))+'Input| Projects'!$AA331*INDEX('Input| Escalations'!$H$35:$N$35,MATCH('Calc| Project Costs'!R$9,'Input| Escalations'!$H$23:$N$23,0))+1</f>
        <v>1</v>
      </c>
      <c r="S331" s="192">
        <f>'Input| Projects'!$Y331*INDEX('Input| Escalations'!$H$33:$N$33,MATCH('Calc| Project Costs'!S$9,'Input| Escalations'!$H$23:$N$23,0))+'Input| Projects'!$Z331*INDEX('Input| Escalations'!$H$34:$N$34,MATCH('Calc| Project Costs'!S$9,'Input| Escalations'!$H$23:$N$23,0))+'Input| Projects'!$AA331*INDEX('Input| Escalations'!$H$35:$N$35,MATCH('Calc| Project Costs'!S$9,'Input| Escalations'!$H$23:$N$23,0))+1</f>
        <v>1</v>
      </c>
      <c r="T331" s="192">
        <f>'Input| Projects'!$Y331*INDEX('Input| Escalations'!$H$33:$N$33,MATCH('Calc| Project Costs'!T$9,'Input| Escalations'!$H$23:$N$23,0))+'Input| Projects'!$Z331*INDEX('Input| Escalations'!$H$34:$N$34,MATCH('Calc| Project Costs'!T$9,'Input| Escalations'!$H$23:$N$23,0))+'Input| Projects'!$AA331*INDEX('Input| Escalations'!$H$35:$N$35,MATCH('Calc| Project Costs'!T$9,'Input| Escalations'!$H$23:$N$23,0))+1</f>
        <v>1</v>
      </c>
      <c r="U331" s="106"/>
      <c r="V331" s="186">
        <f t="shared" si="184"/>
        <v>116313.08521999998</v>
      </c>
      <c r="W331" s="186">
        <f t="shared" si="185"/>
        <v>0</v>
      </c>
      <c r="X331" s="186">
        <f t="shared" si="186"/>
        <v>0</v>
      </c>
      <c r="Y331" s="186">
        <f t="shared" si="162"/>
        <v>0</v>
      </c>
      <c r="Z331" s="186">
        <f t="shared" si="163"/>
        <v>0</v>
      </c>
      <c r="AA331" s="186">
        <f t="shared" si="164"/>
        <v>0</v>
      </c>
      <c r="AB331" s="186">
        <f t="shared" si="165"/>
        <v>0</v>
      </c>
      <c r="AC331" s="106"/>
      <c r="AD331" s="186">
        <f>'Input| Projects'!Q331*N331*'Input| Escalations'!$K$19</f>
        <v>116313.08521999998</v>
      </c>
      <c r="AE331" s="186">
        <f>'Input| Projects'!R331*O331*'Input| Escalations'!$K$19</f>
        <v>0</v>
      </c>
      <c r="AF331" s="186">
        <f>'Input| Projects'!S331*P331*'Input| Escalations'!$K$19</f>
        <v>0</v>
      </c>
      <c r="AG331" s="186">
        <f>'Input| Projects'!T331*Q331*'Input| Escalations'!$K$19</f>
        <v>0</v>
      </c>
      <c r="AH331" s="186">
        <f>'Input| Projects'!U331*R331*'Input| Escalations'!$K$19</f>
        <v>0</v>
      </c>
      <c r="AI331" s="186">
        <f>'Input| Projects'!V331*S331*'Input| Escalations'!$K$19</f>
        <v>0</v>
      </c>
      <c r="AJ331" s="186">
        <f>'Input| Projects'!W331*T331*'Input| Escalations'!$K$19</f>
        <v>0</v>
      </c>
      <c r="AK331" s="106"/>
      <c r="AL331" s="186">
        <f>IFERROR(IF('Input| Overheads'!$C$42="Direct costs",SUMPRODUCT(--('Input| Projects'!$AC331="Yes"),'Calc| Overheads Allocation'!C$8,'Calc| Project Costs'!V331),IF('Input| Overheads'!$C$42="Internal labour",SUMPRODUCT(--('Input| Projects'!$AC331="Yes"),'Calc| Overheads Allocation'!C$8,'Calc| Project Costs'!V331,'Input| Projects'!$Y331),IF('Input| Overheads'!$C$42="DNSP defined",SUMPRODUCT(--('Input| Projects'!$AC331="Yes"),'Calc| Overheads Allocation'!C$61,'Input| Projects'!$AF331),""))),"")</f>
        <v>0</v>
      </c>
      <c r="AM331" s="186">
        <f>IFERROR(IF('Input| Overheads'!$C$42="Direct costs",SUMPRODUCT(--('Input| Projects'!$AC331="Yes"),'Calc| Overheads Allocation'!D$8,'Calc| Project Costs'!W331),IF('Input| Overheads'!$C$42="Internal labour",SUMPRODUCT(--('Input| Projects'!$AC331="Yes"),'Calc| Overheads Allocation'!D$8,'Calc| Project Costs'!W331,'Input| Projects'!$Y331),IF('Input| Overheads'!$C$42="DNSP defined",SUMPRODUCT(--('Input| Projects'!$AC331="Yes"),'Calc| Overheads Allocation'!D$61,'Input| Projects'!$AF331),""))),"")</f>
        <v>0</v>
      </c>
      <c r="AN331" s="186">
        <f>IFERROR(IF('Input| Overheads'!$C$42="Direct costs",SUMPRODUCT(--('Input| Projects'!$AC331="Yes"),'Calc| Overheads Allocation'!E$8,'Calc| Project Costs'!X331),IF('Input| Overheads'!$C$42="Internal labour",SUMPRODUCT(--('Input| Projects'!$AC331="Yes"),'Calc| Overheads Allocation'!E$8,'Calc| Project Costs'!X331,'Input| Projects'!$Y331),IF('Input| Overheads'!$C$42="DNSP defined",SUMPRODUCT(--('Input| Projects'!$AC331="Yes"),'Calc| Overheads Allocation'!E$61,'Input| Projects'!$AF331),""))),"")</f>
        <v>0</v>
      </c>
      <c r="AO331" s="186">
        <f>IFERROR(IF('Input| Overheads'!$C$42="Direct costs",SUMPRODUCT(--('Input| Projects'!$AC331="Yes"),'Calc| Overheads Allocation'!F$8,'Calc| Project Costs'!Y331),IF('Input| Overheads'!$C$42="Internal labour",SUMPRODUCT(--('Input| Projects'!$AC331="Yes"),'Calc| Overheads Allocation'!F$8,'Calc| Project Costs'!Y331,'Input| Projects'!$Y331),IF('Input| Overheads'!$C$42="DNSP defined",SUMPRODUCT(--('Input| Projects'!$AC331="Yes"),'Calc| Overheads Allocation'!F$61,'Input| Projects'!$AF331),""))),"")</f>
        <v>0</v>
      </c>
      <c r="AP331" s="186">
        <f>IFERROR(IF('Input| Overheads'!$C$42="Direct costs",SUMPRODUCT(--('Input| Projects'!$AC331="Yes"),'Calc| Overheads Allocation'!G$8,'Calc| Project Costs'!Z331),IF('Input| Overheads'!$C$42="Internal labour",SUMPRODUCT(--('Input| Projects'!$AC331="Yes"),'Calc| Overheads Allocation'!G$8,'Calc| Project Costs'!Z331,'Input| Projects'!$Y331),IF('Input| Overheads'!$C$42="DNSP defined",SUMPRODUCT(--('Input| Projects'!$AC331="Yes"),'Calc| Overheads Allocation'!G$61,'Input| Projects'!$AF331),""))),"")</f>
        <v>0</v>
      </c>
      <c r="AQ331" s="186">
        <f>IFERROR(IF('Input| Overheads'!$C$42="Direct costs",SUMPRODUCT(--('Input| Projects'!$AC331="Yes"),'Calc| Overheads Allocation'!H$8,'Calc| Project Costs'!AA331),IF('Input| Overheads'!$C$42="Internal labour",SUMPRODUCT(--('Input| Projects'!$AC331="Yes"),'Calc| Overheads Allocation'!H$8,'Calc| Project Costs'!AA331,'Input| Projects'!$Y331),IF('Input| Overheads'!$C$42="DNSP defined",SUMPRODUCT(--('Input| Projects'!$AC331="Yes"),'Calc| Overheads Allocation'!H$61,'Input| Projects'!$AF331),""))),"")</f>
        <v>0</v>
      </c>
      <c r="AR331" s="186">
        <f>IFERROR(IF('Input| Overheads'!$C$42="Direct costs",SUMPRODUCT(--('Input| Projects'!$AC331="Yes"),'Calc| Overheads Allocation'!I$8,'Calc| Project Costs'!AB331),IF('Input| Overheads'!$C$42="Internal labour",SUMPRODUCT(--('Input| Projects'!$AC331="Yes"),'Calc| Overheads Allocation'!I$8,'Calc| Project Costs'!AB331,'Input| Projects'!$Y331),IF('Input| Overheads'!$C$42="DNSP defined",SUMPRODUCT(--('Input| Projects'!$AC331="Yes"),'Calc| Overheads Allocation'!I$61,'Input| Projects'!$AF331),""))),"")</f>
        <v>0</v>
      </c>
      <c r="AS331" s="106"/>
      <c r="AT331" s="186">
        <f>IFERROR(IF('Input| Overheads'!$C$42="Direct costs",SUMPRODUCT(--('Input| Projects'!$AD331="Yes"),'Calc| Overheads Allocation'!C$9,'Calc| Project Costs'!V331),IF('Input| Overheads'!$C$42="Internal labour",SUMPRODUCT(--('Input| Projects'!$AD331="Yes"),'Calc| Overheads Allocation'!C$9,'Calc| Project Costs'!V331,'Input| Projects'!$Y331),IF('Input| Overheads'!$C$42="DNSP defined",SUMPRODUCT(--('Input| Projects'!$AD331="Yes"),'Calc| Overheads Allocation'!C$62,'Input| Projects'!$AG331),""))),"")</f>
        <v>0</v>
      </c>
      <c r="AU331" s="186">
        <f>IFERROR(IF('Input| Overheads'!$C$42="Direct costs",SUMPRODUCT(--('Input| Projects'!$AD331="Yes"),'Calc| Overheads Allocation'!D$9,'Calc| Project Costs'!W331),IF('Input| Overheads'!$C$42="Internal labour",SUMPRODUCT(--('Input| Projects'!$AD331="Yes"),'Calc| Overheads Allocation'!D$9,'Calc| Project Costs'!W331,'Input| Projects'!$Y331),IF('Input| Overheads'!$C$42="DNSP defined",SUMPRODUCT(--('Input| Projects'!$AD331="Yes"),'Calc| Overheads Allocation'!D$62,'Input| Projects'!$AG331),""))),"")</f>
        <v>0</v>
      </c>
      <c r="AV331" s="186">
        <f>IFERROR(IF('Input| Overheads'!$C$42="Direct costs",SUMPRODUCT(--('Input| Projects'!$AD331="Yes"),'Calc| Overheads Allocation'!E$9,'Calc| Project Costs'!X331),IF('Input| Overheads'!$C$42="Internal labour",SUMPRODUCT(--('Input| Projects'!$AD331="Yes"),'Calc| Overheads Allocation'!E$9,'Calc| Project Costs'!X331,'Input| Projects'!$Y331),IF('Input| Overheads'!$C$42="DNSP defined",SUMPRODUCT(--('Input| Projects'!$AD331="Yes"),'Calc| Overheads Allocation'!E$62,'Input| Projects'!$AG331),""))),"")</f>
        <v>0</v>
      </c>
      <c r="AW331" s="186">
        <f>IFERROR(IF('Input| Overheads'!$C$42="Direct costs",SUMPRODUCT(--('Input| Projects'!$AD331="Yes"),'Calc| Overheads Allocation'!F$9,'Calc| Project Costs'!Y331),IF('Input| Overheads'!$C$42="Internal labour",SUMPRODUCT(--('Input| Projects'!$AD331="Yes"),'Calc| Overheads Allocation'!F$9,'Calc| Project Costs'!Y331,'Input| Projects'!$Y331),IF('Input| Overheads'!$C$42="DNSP defined",SUMPRODUCT(--('Input| Projects'!$AD331="Yes"),'Calc| Overheads Allocation'!F$62,'Input| Projects'!$AG331),""))),"")</f>
        <v>0</v>
      </c>
      <c r="AX331" s="186">
        <f>IFERROR(IF('Input| Overheads'!$C$42="Direct costs",SUMPRODUCT(--('Input| Projects'!$AD331="Yes"),'Calc| Overheads Allocation'!G$9,'Calc| Project Costs'!Z331),IF('Input| Overheads'!$C$42="Internal labour",SUMPRODUCT(--('Input| Projects'!$AD331="Yes"),'Calc| Overheads Allocation'!G$9,'Calc| Project Costs'!Z331,'Input| Projects'!$Y331),IF('Input| Overheads'!$C$42="DNSP defined",SUMPRODUCT(--('Input| Projects'!$AD331="Yes"),'Calc| Overheads Allocation'!G$62,'Input| Projects'!$AG331),""))),"")</f>
        <v>0</v>
      </c>
      <c r="AY331" s="186">
        <f>IFERROR(IF('Input| Overheads'!$C$42="Direct costs",SUMPRODUCT(--('Input| Projects'!$AD331="Yes"),'Calc| Overheads Allocation'!H$9,'Calc| Project Costs'!AA331),IF('Input| Overheads'!$C$42="Internal labour",SUMPRODUCT(--('Input| Projects'!$AD331="Yes"),'Calc| Overheads Allocation'!H$9,'Calc| Project Costs'!AA331,'Input| Projects'!$Y331),IF('Input| Overheads'!$C$42="DNSP defined",SUMPRODUCT(--('Input| Projects'!$AD331="Yes"),'Calc| Overheads Allocation'!H$62,'Input| Projects'!$AG331),""))),"")</f>
        <v>0</v>
      </c>
      <c r="AZ331" s="186">
        <f>IFERROR(IF('Input| Overheads'!$C$42="Direct costs",SUMPRODUCT(--('Input| Projects'!$AD331="Yes"),'Calc| Overheads Allocation'!I$9,'Calc| Project Costs'!AB331),IF('Input| Overheads'!$C$42="Internal labour",SUMPRODUCT(--('Input| Projects'!$AD331="Yes"),'Calc| Overheads Allocation'!I$9,'Calc| Project Costs'!AB331,'Input| Projects'!$Y331),IF('Input| Overheads'!$C$42="DNSP defined",SUMPRODUCT(--('Input| Projects'!$AD331="Yes"),'Calc| Overheads Allocation'!I$62,'Input| Projects'!$AG331),""))),"")</f>
        <v>0</v>
      </c>
      <c r="BA331" s="106"/>
      <c r="BB331" s="186">
        <f t="shared" si="187"/>
        <v>0</v>
      </c>
      <c r="BC331" s="186">
        <f t="shared" si="188"/>
        <v>0</v>
      </c>
      <c r="BD331" s="186">
        <f t="shared" si="189"/>
        <v>0</v>
      </c>
      <c r="BE331" s="186">
        <f t="shared" si="166"/>
        <v>0</v>
      </c>
      <c r="BF331" s="186">
        <f t="shared" si="167"/>
        <v>0</v>
      </c>
      <c r="BG331" s="186">
        <f t="shared" si="168"/>
        <v>0</v>
      </c>
      <c r="BH331" s="186">
        <f t="shared" si="169"/>
        <v>0</v>
      </c>
      <c r="BI331" s="97"/>
      <c r="BJ331" s="186">
        <f t="shared" si="170"/>
        <v>0</v>
      </c>
      <c r="BK331" s="186" t="str">
        <f t="shared" si="171"/>
        <v/>
      </c>
      <c r="BL331" s="186" t="str">
        <f t="shared" si="172"/>
        <v/>
      </c>
      <c r="BM331" s="186" t="str">
        <f t="shared" si="173"/>
        <v/>
      </c>
      <c r="BN331" s="186" t="str">
        <f t="shared" si="174"/>
        <v/>
      </c>
      <c r="BO331" s="186" t="str">
        <f t="shared" si="175"/>
        <v/>
      </c>
      <c r="BP331" s="186" t="str">
        <f t="shared" si="176"/>
        <v/>
      </c>
      <c r="BQ331" s="97"/>
      <c r="BR331" s="186">
        <f t="shared" si="177"/>
        <v>116313.08521999998</v>
      </c>
      <c r="BS331" s="186">
        <f t="shared" si="178"/>
        <v>0</v>
      </c>
      <c r="BT331" s="222">
        <f t="shared" si="179"/>
        <v>0</v>
      </c>
      <c r="BU331" s="222">
        <f t="shared" si="180"/>
        <v>0</v>
      </c>
      <c r="BV331" s="222">
        <f t="shared" si="181"/>
        <v>0</v>
      </c>
      <c r="BW331" s="222">
        <f t="shared" si="182"/>
        <v>0</v>
      </c>
      <c r="BX331" s="222">
        <f t="shared" si="183"/>
        <v>0</v>
      </c>
      <c r="BY331" s="106"/>
      <c r="BZ331" s="197">
        <f>IF(SUMIF('Input| Projects'!$AS$8:$CP$8,"Dx",'Input| Projects'!$AS331:$CP331)=0,"",SUMIF('Input| Projects'!$AS$8:$CP$8,"Dx",'Input| Projects'!$AS331:$CP331))</f>
        <v>1</v>
      </c>
      <c r="CA331" s="197" t="str">
        <f>IF(SUMIF('Input| Projects'!$AS$8:$CP$8,"Tx",'Input| Projects'!$AS331:$CP331)=0,"",SUMIF('Input| Projects'!$AS$8:$CP$8,"Tx",'Input| Projects'!$AS331:$CP331))</f>
        <v/>
      </c>
      <c r="CB331" s="150" t="str">
        <f t="shared" si="190"/>
        <v/>
      </c>
    </row>
    <row r="332" spans="2:80" x14ac:dyDescent="0.2">
      <c r="B332" s="201">
        <f>IFERROR('Input| Projects'!B332,"")</f>
        <v>323</v>
      </c>
      <c r="C332" s="42" t="str">
        <f>IFERROR(IF('Input| Projects'!C332="","",'Input| Projects'!C332),"")</f>
        <v/>
      </c>
      <c r="D332" s="42" t="str">
        <f>IFERROR(IF('Input| Projects'!D332="","",'Input| Projects'!D332),"")</f>
        <v/>
      </c>
      <c r="E332" s="104"/>
      <c r="F332" s="190">
        <f>IFERROR('Input| Projects'!I332*'Input| Escalations'!$K$19,"")</f>
        <v>0</v>
      </c>
      <c r="G332" s="190">
        <f>IFERROR('Input| Projects'!J332*'Input| Escalations'!$K$19,"")</f>
        <v>0</v>
      </c>
      <c r="H332" s="190">
        <f>IFERROR('Input| Projects'!K332*'Input| Escalations'!$K$19,"")</f>
        <v>0</v>
      </c>
      <c r="I332" s="190">
        <f>IFERROR('Input| Projects'!L332*'Input| Escalations'!$K$19,"")</f>
        <v>0</v>
      </c>
      <c r="J332" s="190">
        <f>IFERROR('Input| Projects'!M332*'Input| Escalations'!$K$19,"")</f>
        <v>0</v>
      </c>
      <c r="K332" s="190">
        <f>IFERROR('Input| Projects'!N332*'Input| Escalations'!$K$19,"")</f>
        <v>0</v>
      </c>
      <c r="L332" s="190">
        <f>IFERROR('Input| Projects'!O332*'Input| Escalations'!$K$19,"")</f>
        <v>0</v>
      </c>
      <c r="M332" s="150" t="str">
        <f>IF(ABS(SUM(F332:L332)-(SUM('Input| Projects'!I332:O332)*'Input| Escalations'!$K$19))&lt;0.0000001,"",1)</f>
        <v/>
      </c>
      <c r="N332" s="192">
        <f>'Input| Projects'!$Y332*INDEX('Input| Escalations'!$H$33:$N$33,MATCH('Calc| Project Costs'!N$9,'Input| Escalations'!$H$23:$N$23,0))+'Input| Projects'!$Z332*INDEX('Input| Escalations'!$H$34:$N$34,MATCH('Calc| Project Costs'!N$9,'Input| Escalations'!$H$23:$N$23,0))+'Input| Projects'!$AA332*INDEX('Input| Escalations'!$H$35:$N$35,MATCH('Calc| Project Costs'!N$9,'Input| Escalations'!$H$23:$N$23,0))+1</f>
        <v>1</v>
      </c>
      <c r="O332" s="192">
        <f>'Input| Projects'!$Y332*INDEX('Input| Escalations'!$H$33:$N$33,MATCH('Calc| Project Costs'!O$9,'Input| Escalations'!$H$23:$N$23,0))+'Input| Projects'!$Z332*INDEX('Input| Escalations'!$H$34:$N$34,MATCH('Calc| Project Costs'!O$9,'Input| Escalations'!$H$23:$N$23,0))+'Input| Projects'!$AA332*INDEX('Input| Escalations'!$H$35:$N$35,MATCH('Calc| Project Costs'!O$9,'Input| Escalations'!$H$23:$N$23,0))+1</f>
        <v>1</v>
      </c>
      <c r="P332" s="192">
        <f>'Input| Projects'!$Y332*INDEX('Input| Escalations'!$H$33:$N$33,MATCH('Calc| Project Costs'!P$9,'Input| Escalations'!$H$23:$N$23,0))+'Input| Projects'!$Z332*INDEX('Input| Escalations'!$H$34:$N$34,MATCH('Calc| Project Costs'!P$9,'Input| Escalations'!$H$23:$N$23,0))+'Input| Projects'!$AA332*INDEX('Input| Escalations'!$H$35:$N$35,MATCH('Calc| Project Costs'!P$9,'Input| Escalations'!$H$23:$N$23,0))+1</f>
        <v>1</v>
      </c>
      <c r="Q332" s="192">
        <f>'Input| Projects'!$Y332*INDEX('Input| Escalations'!$H$33:$N$33,MATCH('Calc| Project Costs'!Q$9,'Input| Escalations'!$H$23:$N$23,0))+'Input| Projects'!$Z332*INDEX('Input| Escalations'!$H$34:$N$34,MATCH('Calc| Project Costs'!Q$9,'Input| Escalations'!$H$23:$N$23,0))+'Input| Projects'!$AA332*INDEX('Input| Escalations'!$H$35:$N$35,MATCH('Calc| Project Costs'!Q$9,'Input| Escalations'!$H$23:$N$23,0))+1</f>
        <v>1</v>
      </c>
      <c r="R332" s="192">
        <f>'Input| Projects'!$Y332*INDEX('Input| Escalations'!$H$33:$N$33,MATCH('Calc| Project Costs'!R$9,'Input| Escalations'!$H$23:$N$23,0))+'Input| Projects'!$Z332*INDEX('Input| Escalations'!$H$34:$N$34,MATCH('Calc| Project Costs'!R$9,'Input| Escalations'!$H$23:$N$23,0))+'Input| Projects'!$AA332*INDEX('Input| Escalations'!$H$35:$N$35,MATCH('Calc| Project Costs'!R$9,'Input| Escalations'!$H$23:$N$23,0))+1</f>
        <v>1</v>
      </c>
      <c r="S332" s="192">
        <f>'Input| Projects'!$Y332*INDEX('Input| Escalations'!$H$33:$N$33,MATCH('Calc| Project Costs'!S$9,'Input| Escalations'!$H$23:$N$23,0))+'Input| Projects'!$Z332*INDEX('Input| Escalations'!$H$34:$N$34,MATCH('Calc| Project Costs'!S$9,'Input| Escalations'!$H$23:$N$23,0))+'Input| Projects'!$AA332*INDEX('Input| Escalations'!$H$35:$N$35,MATCH('Calc| Project Costs'!S$9,'Input| Escalations'!$H$23:$N$23,0))+1</f>
        <v>1</v>
      </c>
      <c r="T332" s="192">
        <f>'Input| Projects'!$Y332*INDEX('Input| Escalations'!$H$33:$N$33,MATCH('Calc| Project Costs'!T$9,'Input| Escalations'!$H$23:$N$23,0))+'Input| Projects'!$Z332*INDEX('Input| Escalations'!$H$34:$N$34,MATCH('Calc| Project Costs'!T$9,'Input| Escalations'!$H$23:$N$23,0))+'Input| Projects'!$AA332*INDEX('Input| Escalations'!$H$35:$N$35,MATCH('Calc| Project Costs'!T$9,'Input| Escalations'!$H$23:$N$23,0))+1</f>
        <v>1</v>
      </c>
      <c r="U332" s="106"/>
      <c r="V332" s="186">
        <f t="shared" si="184"/>
        <v>0</v>
      </c>
      <c r="W332" s="186">
        <f t="shared" si="185"/>
        <v>0</v>
      </c>
      <c r="X332" s="186">
        <f t="shared" si="186"/>
        <v>0</v>
      </c>
      <c r="Y332" s="186">
        <f t="shared" si="162"/>
        <v>0</v>
      </c>
      <c r="Z332" s="186">
        <f t="shared" si="163"/>
        <v>0</v>
      </c>
      <c r="AA332" s="186">
        <f t="shared" si="164"/>
        <v>0</v>
      </c>
      <c r="AB332" s="186">
        <f t="shared" si="165"/>
        <v>0</v>
      </c>
      <c r="AC332" s="106"/>
      <c r="AD332" s="186">
        <f>'Input| Projects'!Q332*N332*'Input| Escalations'!$K$19</f>
        <v>0</v>
      </c>
      <c r="AE332" s="186">
        <f>'Input| Projects'!R332*O332*'Input| Escalations'!$K$19</f>
        <v>0</v>
      </c>
      <c r="AF332" s="186">
        <f>'Input| Projects'!S332*P332*'Input| Escalations'!$K$19</f>
        <v>0</v>
      </c>
      <c r="AG332" s="186">
        <f>'Input| Projects'!T332*Q332*'Input| Escalations'!$K$19</f>
        <v>0</v>
      </c>
      <c r="AH332" s="186">
        <f>'Input| Projects'!U332*R332*'Input| Escalations'!$K$19</f>
        <v>0</v>
      </c>
      <c r="AI332" s="186">
        <f>'Input| Projects'!V332*S332*'Input| Escalations'!$K$19</f>
        <v>0</v>
      </c>
      <c r="AJ332" s="186">
        <f>'Input| Projects'!W332*T332*'Input| Escalations'!$K$19</f>
        <v>0</v>
      </c>
      <c r="AK332" s="106"/>
      <c r="AL332" s="186" t="str">
        <f>IFERROR(IF('Input| Overheads'!$C$42="Direct costs",SUMPRODUCT(--('Input| Projects'!$AC332="Yes"),'Calc| Overheads Allocation'!C$8,'Calc| Project Costs'!V332),IF('Input| Overheads'!$C$42="Internal labour",SUMPRODUCT(--('Input| Projects'!$AC332="Yes"),'Calc| Overheads Allocation'!C$8,'Calc| Project Costs'!V332,'Input| Projects'!$Y332),IF('Input| Overheads'!$C$42="DNSP defined",SUMPRODUCT(--('Input| Projects'!$AC332="Yes"),'Calc| Overheads Allocation'!C$61,'Input| Projects'!$AF332),""))),"")</f>
        <v/>
      </c>
      <c r="AM332" s="186" t="str">
        <f>IFERROR(IF('Input| Overheads'!$C$42="Direct costs",SUMPRODUCT(--('Input| Projects'!$AC332="Yes"),'Calc| Overheads Allocation'!D$8,'Calc| Project Costs'!W332),IF('Input| Overheads'!$C$42="Internal labour",SUMPRODUCT(--('Input| Projects'!$AC332="Yes"),'Calc| Overheads Allocation'!D$8,'Calc| Project Costs'!W332,'Input| Projects'!$Y332),IF('Input| Overheads'!$C$42="DNSP defined",SUMPRODUCT(--('Input| Projects'!$AC332="Yes"),'Calc| Overheads Allocation'!D$61,'Input| Projects'!$AF332),""))),"")</f>
        <v/>
      </c>
      <c r="AN332" s="186" t="str">
        <f>IFERROR(IF('Input| Overheads'!$C$42="Direct costs",SUMPRODUCT(--('Input| Projects'!$AC332="Yes"),'Calc| Overheads Allocation'!E$8,'Calc| Project Costs'!X332),IF('Input| Overheads'!$C$42="Internal labour",SUMPRODUCT(--('Input| Projects'!$AC332="Yes"),'Calc| Overheads Allocation'!E$8,'Calc| Project Costs'!X332,'Input| Projects'!$Y332),IF('Input| Overheads'!$C$42="DNSP defined",SUMPRODUCT(--('Input| Projects'!$AC332="Yes"),'Calc| Overheads Allocation'!E$61,'Input| Projects'!$AF332),""))),"")</f>
        <v/>
      </c>
      <c r="AO332" s="186" t="str">
        <f>IFERROR(IF('Input| Overheads'!$C$42="Direct costs",SUMPRODUCT(--('Input| Projects'!$AC332="Yes"),'Calc| Overheads Allocation'!F$8,'Calc| Project Costs'!Y332),IF('Input| Overheads'!$C$42="Internal labour",SUMPRODUCT(--('Input| Projects'!$AC332="Yes"),'Calc| Overheads Allocation'!F$8,'Calc| Project Costs'!Y332,'Input| Projects'!$Y332),IF('Input| Overheads'!$C$42="DNSP defined",SUMPRODUCT(--('Input| Projects'!$AC332="Yes"),'Calc| Overheads Allocation'!F$61,'Input| Projects'!$AF332),""))),"")</f>
        <v/>
      </c>
      <c r="AP332" s="186" t="str">
        <f>IFERROR(IF('Input| Overheads'!$C$42="Direct costs",SUMPRODUCT(--('Input| Projects'!$AC332="Yes"),'Calc| Overheads Allocation'!G$8,'Calc| Project Costs'!Z332),IF('Input| Overheads'!$C$42="Internal labour",SUMPRODUCT(--('Input| Projects'!$AC332="Yes"),'Calc| Overheads Allocation'!G$8,'Calc| Project Costs'!Z332,'Input| Projects'!$Y332),IF('Input| Overheads'!$C$42="DNSP defined",SUMPRODUCT(--('Input| Projects'!$AC332="Yes"),'Calc| Overheads Allocation'!G$61,'Input| Projects'!$AF332),""))),"")</f>
        <v/>
      </c>
      <c r="AQ332" s="186" t="str">
        <f>IFERROR(IF('Input| Overheads'!$C$42="Direct costs",SUMPRODUCT(--('Input| Projects'!$AC332="Yes"),'Calc| Overheads Allocation'!H$8,'Calc| Project Costs'!AA332),IF('Input| Overheads'!$C$42="Internal labour",SUMPRODUCT(--('Input| Projects'!$AC332="Yes"),'Calc| Overheads Allocation'!H$8,'Calc| Project Costs'!AA332,'Input| Projects'!$Y332),IF('Input| Overheads'!$C$42="DNSP defined",SUMPRODUCT(--('Input| Projects'!$AC332="Yes"),'Calc| Overheads Allocation'!H$61,'Input| Projects'!$AF332),""))),"")</f>
        <v/>
      </c>
      <c r="AR332" s="186" t="str">
        <f>IFERROR(IF('Input| Overheads'!$C$42="Direct costs",SUMPRODUCT(--('Input| Projects'!$AC332="Yes"),'Calc| Overheads Allocation'!I$8,'Calc| Project Costs'!AB332),IF('Input| Overheads'!$C$42="Internal labour",SUMPRODUCT(--('Input| Projects'!$AC332="Yes"),'Calc| Overheads Allocation'!I$8,'Calc| Project Costs'!AB332,'Input| Projects'!$Y332),IF('Input| Overheads'!$C$42="DNSP defined",SUMPRODUCT(--('Input| Projects'!$AC332="Yes"),'Calc| Overheads Allocation'!I$61,'Input| Projects'!$AF332),""))),"")</f>
        <v/>
      </c>
      <c r="AS332" s="106"/>
      <c r="AT332" s="186" t="str">
        <f>IFERROR(IF('Input| Overheads'!$C$42="Direct costs",SUMPRODUCT(--('Input| Projects'!$AD332="Yes"),'Calc| Overheads Allocation'!C$9,'Calc| Project Costs'!V332),IF('Input| Overheads'!$C$42="Internal labour",SUMPRODUCT(--('Input| Projects'!$AD332="Yes"),'Calc| Overheads Allocation'!C$9,'Calc| Project Costs'!V332,'Input| Projects'!$Y332),IF('Input| Overheads'!$C$42="DNSP defined",SUMPRODUCT(--('Input| Projects'!$AD332="Yes"),'Calc| Overheads Allocation'!C$62,'Input| Projects'!$AG332),""))),"")</f>
        <v/>
      </c>
      <c r="AU332" s="186" t="str">
        <f>IFERROR(IF('Input| Overheads'!$C$42="Direct costs",SUMPRODUCT(--('Input| Projects'!$AD332="Yes"),'Calc| Overheads Allocation'!D$9,'Calc| Project Costs'!W332),IF('Input| Overheads'!$C$42="Internal labour",SUMPRODUCT(--('Input| Projects'!$AD332="Yes"),'Calc| Overheads Allocation'!D$9,'Calc| Project Costs'!W332,'Input| Projects'!$Y332),IF('Input| Overheads'!$C$42="DNSP defined",SUMPRODUCT(--('Input| Projects'!$AD332="Yes"),'Calc| Overheads Allocation'!D$62,'Input| Projects'!$AG332),""))),"")</f>
        <v/>
      </c>
      <c r="AV332" s="186" t="str">
        <f>IFERROR(IF('Input| Overheads'!$C$42="Direct costs",SUMPRODUCT(--('Input| Projects'!$AD332="Yes"),'Calc| Overheads Allocation'!E$9,'Calc| Project Costs'!X332),IF('Input| Overheads'!$C$42="Internal labour",SUMPRODUCT(--('Input| Projects'!$AD332="Yes"),'Calc| Overheads Allocation'!E$9,'Calc| Project Costs'!X332,'Input| Projects'!$Y332),IF('Input| Overheads'!$C$42="DNSP defined",SUMPRODUCT(--('Input| Projects'!$AD332="Yes"),'Calc| Overheads Allocation'!E$62,'Input| Projects'!$AG332),""))),"")</f>
        <v/>
      </c>
      <c r="AW332" s="186" t="str">
        <f>IFERROR(IF('Input| Overheads'!$C$42="Direct costs",SUMPRODUCT(--('Input| Projects'!$AD332="Yes"),'Calc| Overheads Allocation'!F$9,'Calc| Project Costs'!Y332),IF('Input| Overheads'!$C$42="Internal labour",SUMPRODUCT(--('Input| Projects'!$AD332="Yes"),'Calc| Overheads Allocation'!F$9,'Calc| Project Costs'!Y332,'Input| Projects'!$Y332),IF('Input| Overheads'!$C$42="DNSP defined",SUMPRODUCT(--('Input| Projects'!$AD332="Yes"),'Calc| Overheads Allocation'!F$62,'Input| Projects'!$AG332),""))),"")</f>
        <v/>
      </c>
      <c r="AX332" s="186" t="str">
        <f>IFERROR(IF('Input| Overheads'!$C$42="Direct costs",SUMPRODUCT(--('Input| Projects'!$AD332="Yes"),'Calc| Overheads Allocation'!G$9,'Calc| Project Costs'!Z332),IF('Input| Overheads'!$C$42="Internal labour",SUMPRODUCT(--('Input| Projects'!$AD332="Yes"),'Calc| Overheads Allocation'!G$9,'Calc| Project Costs'!Z332,'Input| Projects'!$Y332),IF('Input| Overheads'!$C$42="DNSP defined",SUMPRODUCT(--('Input| Projects'!$AD332="Yes"),'Calc| Overheads Allocation'!G$62,'Input| Projects'!$AG332),""))),"")</f>
        <v/>
      </c>
      <c r="AY332" s="186" t="str">
        <f>IFERROR(IF('Input| Overheads'!$C$42="Direct costs",SUMPRODUCT(--('Input| Projects'!$AD332="Yes"),'Calc| Overheads Allocation'!H$9,'Calc| Project Costs'!AA332),IF('Input| Overheads'!$C$42="Internal labour",SUMPRODUCT(--('Input| Projects'!$AD332="Yes"),'Calc| Overheads Allocation'!H$9,'Calc| Project Costs'!AA332,'Input| Projects'!$Y332),IF('Input| Overheads'!$C$42="DNSP defined",SUMPRODUCT(--('Input| Projects'!$AD332="Yes"),'Calc| Overheads Allocation'!H$62,'Input| Projects'!$AG332),""))),"")</f>
        <v/>
      </c>
      <c r="AZ332" s="186" t="str">
        <f>IFERROR(IF('Input| Overheads'!$C$42="Direct costs",SUMPRODUCT(--('Input| Projects'!$AD332="Yes"),'Calc| Overheads Allocation'!I$9,'Calc| Project Costs'!AB332),IF('Input| Overheads'!$C$42="Internal labour",SUMPRODUCT(--('Input| Projects'!$AD332="Yes"),'Calc| Overheads Allocation'!I$9,'Calc| Project Costs'!AB332,'Input| Projects'!$Y332),IF('Input| Overheads'!$C$42="DNSP defined",SUMPRODUCT(--('Input| Projects'!$AD332="Yes"),'Calc| Overheads Allocation'!I$62,'Input| Projects'!$AG332),""))),"")</f>
        <v/>
      </c>
      <c r="BA332" s="106"/>
      <c r="BB332" s="186">
        <f t="shared" si="187"/>
        <v>0</v>
      </c>
      <c r="BC332" s="186">
        <f t="shared" si="188"/>
        <v>0</v>
      </c>
      <c r="BD332" s="186">
        <f t="shared" si="189"/>
        <v>0</v>
      </c>
      <c r="BE332" s="186">
        <f t="shared" si="166"/>
        <v>0</v>
      </c>
      <c r="BF332" s="186">
        <f t="shared" si="167"/>
        <v>0</v>
      </c>
      <c r="BG332" s="186">
        <f t="shared" si="168"/>
        <v>0</v>
      </c>
      <c r="BH332" s="186">
        <f t="shared" si="169"/>
        <v>0</v>
      </c>
      <c r="BI332" s="97"/>
      <c r="BJ332" s="186" t="str">
        <f t="shared" si="170"/>
        <v/>
      </c>
      <c r="BK332" s="186" t="str">
        <f t="shared" si="171"/>
        <v/>
      </c>
      <c r="BL332" s="186" t="str">
        <f t="shared" si="172"/>
        <v/>
      </c>
      <c r="BM332" s="186" t="str">
        <f t="shared" si="173"/>
        <v/>
      </c>
      <c r="BN332" s="186" t="str">
        <f t="shared" si="174"/>
        <v/>
      </c>
      <c r="BO332" s="186" t="str">
        <f t="shared" si="175"/>
        <v/>
      </c>
      <c r="BP332" s="186" t="str">
        <f t="shared" si="176"/>
        <v/>
      </c>
      <c r="BQ332" s="97"/>
      <c r="BR332" s="186">
        <f t="shared" si="177"/>
        <v>0</v>
      </c>
      <c r="BS332" s="186">
        <f t="shared" si="178"/>
        <v>0</v>
      </c>
      <c r="BT332" s="222">
        <f t="shared" si="179"/>
        <v>0</v>
      </c>
      <c r="BU332" s="222">
        <f t="shared" si="180"/>
        <v>0</v>
      </c>
      <c r="BV332" s="222">
        <f t="shared" si="181"/>
        <v>0</v>
      </c>
      <c r="BW332" s="222">
        <f t="shared" si="182"/>
        <v>0</v>
      </c>
      <c r="BX332" s="222">
        <f t="shared" si="183"/>
        <v>0</v>
      </c>
      <c r="BY332" s="106"/>
      <c r="BZ332" s="197" t="str">
        <f>IF(SUMIF('Input| Projects'!$AS$8:$CP$8,"Dx",'Input| Projects'!$AS332:$CP332)=0,"",SUMIF('Input| Projects'!$AS$8:$CP$8,"Dx",'Input| Projects'!$AS332:$CP332))</f>
        <v/>
      </c>
      <c r="CA332" s="197" t="str">
        <f>IF(SUMIF('Input| Projects'!$AS$8:$CP$8,"Tx",'Input| Projects'!$AS332:$CP332)=0,"",SUMIF('Input| Projects'!$AS$8:$CP$8,"Tx",'Input| Projects'!$AS332:$CP332))</f>
        <v/>
      </c>
      <c r="CB332" s="150" t="str">
        <f t="shared" si="190"/>
        <v/>
      </c>
    </row>
    <row r="333" spans="2:80" x14ac:dyDescent="0.2">
      <c r="B333" s="201">
        <f>IFERROR('Input| Projects'!B333,"")</f>
        <v>324</v>
      </c>
      <c r="C333" s="42" t="str">
        <f>IFERROR(IF('Input| Projects'!C333="","",'Input| Projects'!C333),"")</f>
        <v/>
      </c>
      <c r="D333" s="42" t="str">
        <f>IFERROR(IF('Input| Projects'!D333="","",'Input| Projects'!D333),"")</f>
        <v/>
      </c>
      <c r="E333" s="104"/>
      <c r="F333" s="190">
        <f>IFERROR('Input| Projects'!I333*'Input| Escalations'!$K$19,"")</f>
        <v>0</v>
      </c>
      <c r="G333" s="190">
        <f>IFERROR('Input| Projects'!J333*'Input| Escalations'!$K$19,"")</f>
        <v>0</v>
      </c>
      <c r="H333" s="190">
        <f>IFERROR('Input| Projects'!K333*'Input| Escalations'!$K$19,"")</f>
        <v>0</v>
      </c>
      <c r="I333" s="190">
        <f>IFERROR('Input| Projects'!L333*'Input| Escalations'!$K$19,"")</f>
        <v>0</v>
      </c>
      <c r="J333" s="190">
        <f>IFERROR('Input| Projects'!M333*'Input| Escalations'!$K$19,"")</f>
        <v>0</v>
      </c>
      <c r="K333" s="190">
        <f>IFERROR('Input| Projects'!N333*'Input| Escalations'!$K$19,"")</f>
        <v>0</v>
      </c>
      <c r="L333" s="190">
        <f>IFERROR('Input| Projects'!O333*'Input| Escalations'!$K$19,"")</f>
        <v>0</v>
      </c>
      <c r="M333" s="150" t="str">
        <f>IF(ABS(SUM(F333:L333)-(SUM('Input| Projects'!I333:O333)*'Input| Escalations'!$K$19))&lt;0.0000001,"",1)</f>
        <v/>
      </c>
      <c r="N333" s="192">
        <f>'Input| Projects'!$Y333*INDEX('Input| Escalations'!$H$33:$N$33,MATCH('Calc| Project Costs'!N$9,'Input| Escalations'!$H$23:$N$23,0))+'Input| Projects'!$Z333*INDEX('Input| Escalations'!$H$34:$N$34,MATCH('Calc| Project Costs'!N$9,'Input| Escalations'!$H$23:$N$23,0))+'Input| Projects'!$AA333*INDEX('Input| Escalations'!$H$35:$N$35,MATCH('Calc| Project Costs'!N$9,'Input| Escalations'!$H$23:$N$23,0))+1</f>
        <v>1</v>
      </c>
      <c r="O333" s="192">
        <f>'Input| Projects'!$Y333*INDEX('Input| Escalations'!$H$33:$N$33,MATCH('Calc| Project Costs'!O$9,'Input| Escalations'!$H$23:$N$23,0))+'Input| Projects'!$Z333*INDEX('Input| Escalations'!$H$34:$N$34,MATCH('Calc| Project Costs'!O$9,'Input| Escalations'!$H$23:$N$23,0))+'Input| Projects'!$AA333*INDEX('Input| Escalations'!$H$35:$N$35,MATCH('Calc| Project Costs'!O$9,'Input| Escalations'!$H$23:$N$23,0))+1</f>
        <v>1</v>
      </c>
      <c r="P333" s="192">
        <f>'Input| Projects'!$Y333*INDEX('Input| Escalations'!$H$33:$N$33,MATCH('Calc| Project Costs'!P$9,'Input| Escalations'!$H$23:$N$23,0))+'Input| Projects'!$Z333*INDEX('Input| Escalations'!$H$34:$N$34,MATCH('Calc| Project Costs'!P$9,'Input| Escalations'!$H$23:$N$23,0))+'Input| Projects'!$AA333*INDEX('Input| Escalations'!$H$35:$N$35,MATCH('Calc| Project Costs'!P$9,'Input| Escalations'!$H$23:$N$23,0))+1</f>
        <v>1</v>
      </c>
      <c r="Q333" s="192">
        <f>'Input| Projects'!$Y333*INDEX('Input| Escalations'!$H$33:$N$33,MATCH('Calc| Project Costs'!Q$9,'Input| Escalations'!$H$23:$N$23,0))+'Input| Projects'!$Z333*INDEX('Input| Escalations'!$H$34:$N$34,MATCH('Calc| Project Costs'!Q$9,'Input| Escalations'!$H$23:$N$23,0))+'Input| Projects'!$AA333*INDEX('Input| Escalations'!$H$35:$N$35,MATCH('Calc| Project Costs'!Q$9,'Input| Escalations'!$H$23:$N$23,0))+1</f>
        <v>1</v>
      </c>
      <c r="R333" s="192">
        <f>'Input| Projects'!$Y333*INDEX('Input| Escalations'!$H$33:$N$33,MATCH('Calc| Project Costs'!R$9,'Input| Escalations'!$H$23:$N$23,0))+'Input| Projects'!$Z333*INDEX('Input| Escalations'!$H$34:$N$34,MATCH('Calc| Project Costs'!R$9,'Input| Escalations'!$H$23:$N$23,0))+'Input| Projects'!$AA333*INDEX('Input| Escalations'!$H$35:$N$35,MATCH('Calc| Project Costs'!R$9,'Input| Escalations'!$H$23:$N$23,0))+1</f>
        <v>1</v>
      </c>
      <c r="S333" s="192">
        <f>'Input| Projects'!$Y333*INDEX('Input| Escalations'!$H$33:$N$33,MATCH('Calc| Project Costs'!S$9,'Input| Escalations'!$H$23:$N$23,0))+'Input| Projects'!$Z333*INDEX('Input| Escalations'!$H$34:$N$34,MATCH('Calc| Project Costs'!S$9,'Input| Escalations'!$H$23:$N$23,0))+'Input| Projects'!$AA333*INDEX('Input| Escalations'!$H$35:$N$35,MATCH('Calc| Project Costs'!S$9,'Input| Escalations'!$H$23:$N$23,0))+1</f>
        <v>1</v>
      </c>
      <c r="T333" s="192">
        <f>'Input| Projects'!$Y333*INDEX('Input| Escalations'!$H$33:$N$33,MATCH('Calc| Project Costs'!T$9,'Input| Escalations'!$H$23:$N$23,0))+'Input| Projects'!$Z333*INDEX('Input| Escalations'!$H$34:$N$34,MATCH('Calc| Project Costs'!T$9,'Input| Escalations'!$H$23:$N$23,0))+'Input| Projects'!$AA333*INDEX('Input| Escalations'!$H$35:$N$35,MATCH('Calc| Project Costs'!T$9,'Input| Escalations'!$H$23:$N$23,0))+1</f>
        <v>1</v>
      </c>
      <c r="U333" s="106"/>
      <c r="V333" s="186">
        <f t="shared" si="184"/>
        <v>0</v>
      </c>
      <c r="W333" s="186">
        <f t="shared" si="185"/>
        <v>0</v>
      </c>
      <c r="X333" s="186">
        <f t="shared" si="186"/>
        <v>0</v>
      </c>
      <c r="Y333" s="186">
        <f t="shared" si="162"/>
        <v>0</v>
      </c>
      <c r="Z333" s="186">
        <f t="shared" si="163"/>
        <v>0</v>
      </c>
      <c r="AA333" s="186">
        <f t="shared" si="164"/>
        <v>0</v>
      </c>
      <c r="AB333" s="186">
        <f t="shared" si="165"/>
        <v>0</v>
      </c>
      <c r="AC333" s="106"/>
      <c r="AD333" s="186">
        <f>'Input| Projects'!Q333*N333*'Input| Escalations'!$K$19</f>
        <v>0</v>
      </c>
      <c r="AE333" s="186">
        <f>'Input| Projects'!R333*O333*'Input| Escalations'!$K$19</f>
        <v>0</v>
      </c>
      <c r="AF333" s="186">
        <f>'Input| Projects'!S333*P333*'Input| Escalations'!$K$19</f>
        <v>0</v>
      </c>
      <c r="AG333" s="186">
        <f>'Input| Projects'!T333*Q333*'Input| Escalations'!$K$19</f>
        <v>0</v>
      </c>
      <c r="AH333" s="186">
        <f>'Input| Projects'!U333*R333*'Input| Escalations'!$K$19</f>
        <v>0</v>
      </c>
      <c r="AI333" s="186">
        <f>'Input| Projects'!V333*S333*'Input| Escalations'!$K$19</f>
        <v>0</v>
      </c>
      <c r="AJ333" s="186">
        <f>'Input| Projects'!W333*T333*'Input| Escalations'!$K$19</f>
        <v>0</v>
      </c>
      <c r="AK333" s="106"/>
      <c r="AL333" s="186" t="str">
        <f>IFERROR(IF('Input| Overheads'!$C$42="Direct costs",SUMPRODUCT(--('Input| Projects'!$AC333="Yes"),'Calc| Overheads Allocation'!C$8,'Calc| Project Costs'!V333),IF('Input| Overheads'!$C$42="Internal labour",SUMPRODUCT(--('Input| Projects'!$AC333="Yes"),'Calc| Overheads Allocation'!C$8,'Calc| Project Costs'!V333,'Input| Projects'!$Y333),IF('Input| Overheads'!$C$42="DNSP defined",SUMPRODUCT(--('Input| Projects'!$AC333="Yes"),'Calc| Overheads Allocation'!C$61,'Input| Projects'!$AF333),""))),"")</f>
        <v/>
      </c>
      <c r="AM333" s="186" t="str">
        <f>IFERROR(IF('Input| Overheads'!$C$42="Direct costs",SUMPRODUCT(--('Input| Projects'!$AC333="Yes"),'Calc| Overheads Allocation'!D$8,'Calc| Project Costs'!W333),IF('Input| Overheads'!$C$42="Internal labour",SUMPRODUCT(--('Input| Projects'!$AC333="Yes"),'Calc| Overheads Allocation'!D$8,'Calc| Project Costs'!W333,'Input| Projects'!$Y333),IF('Input| Overheads'!$C$42="DNSP defined",SUMPRODUCT(--('Input| Projects'!$AC333="Yes"),'Calc| Overheads Allocation'!D$61,'Input| Projects'!$AF333),""))),"")</f>
        <v/>
      </c>
      <c r="AN333" s="186" t="str">
        <f>IFERROR(IF('Input| Overheads'!$C$42="Direct costs",SUMPRODUCT(--('Input| Projects'!$AC333="Yes"),'Calc| Overheads Allocation'!E$8,'Calc| Project Costs'!X333),IF('Input| Overheads'!$C$42="Internal labour",SUMPRODUCT(--('Input| Projects'!$AC333="Yes"),'Calc| Overheads Allocation'!E$8,'Calc| Project Costs'!X333,'Input| Projects'!$Y333),IF('Input| Overheads'!$C$42="DNSP defined",SUMPRODUCT(--('Input| Projects'!$AC333="Yes"),'Calc| Overheads Allocation'!E$61,'Input| Projects'!$AF333),""))),"")</f>
        <v/>
      </c>
      <c r="AO333" s="186" t="str">
        <f>IFERROR(IF('Input| Overheads'!$C$42="Direct costs",SUMPRODUCT(--('Input| Projects'!$AC333="Yes"),'Calc| Overheads Allocation'!F$8,'Calc| Project Costs'!Y333),IF('Input| Overheads'!$C$42="Internal labour",SUMPRODUCT(--('Input| Projects'!$AC333="Yes"),'Calc| Overheads Allocation'!F$8,'Calc| Project Costs'!Y333,'Input| Projects'!$Y333),IF('Input| Overheads'!$C$42="DNSP defined",SUMPRODUCT(--('Input| Projects'!$AC333="Yes"),'Calc| Overheads Allocation'!F$61,'Input| Projects'!$AF333),""))),"")</f>
        <v/>
      </c>
      <c r="AP333" s="186" t="str">
        <f>IFERROR(IF('Input| Overheads'!$C$42="Direct costs",SUMPRODUCT(--('Input| Projects'!$AC333="Yes"),'Calc| Overheads Allocation'!G$8,'Calc| Project Costs'!Z333),IF('Input| Overheads'!$C$42="Internal labour",SUMPRODUCT(--('Input| Projects'!$AC333="Yes"),'Calc| Overheads Allocation'!G$8,'Calc| Project Costs'!Z333,'Input| Projects'!$Y333),IF('Input| Overheads'!$C$42="DNSP defined",SUMPRODUCT(--('Input| Projects'!$AC333="Yes"),'Calc| Overheads Allocation'!G$61,'Input| Projects'!$AF333),""))),"")</f>
        <v/>
      </c>
      <c r="AQ333" s="186" t="str">
        <f>IFERROR(IF('Input| Overheads'!$C$42="Direct costs",SUMPRODUCT(--('Input| Projects'!$AC333="Yes"),'Calc| Overheads Allocation'!H$8,'Calc| Project Costs'!AA333),IF('Input| Overheads'!$C$42="Internal labour",SUMPRODUCT(--('Input| Projects'!$AC333="Yes"),'Calc| Overheads Allocation'!H$8,'Calc| Project Costs'!AA333,'Input| Projects'!$Y333),IF('Input| Overheads'!$C$42="DNSP defined",SUMPRODUCT(--('Input| Projects'!$AC333="Yes"),'Calc| Overheads Allocation'!H$61,'Input| Projects'!$AF333),""))),"")</f>
        <v/>
      </c>
      <c r="AR333" s="186" t="str">
        <f>IFERROR(IF('Input| Overheads'!$C$42="Direct costs",SUMPRODUCT(--('Input| Projects'!$AC333="Yes"),'Calc| Overheads Allocation'!I$8,'Calc| Project Costs'!AB333),IF('Input| Overheads'!$C$42="Internal labour",SUMPRODUCT(--('Input| Projects'!$AC333="Yes"),'Calc| Overheads Allocation'!I$8,'Calc| Project Costs'!AB333,'Input| Projects'!$Y333),IF('Input| Overheads'!$C$42="DNSP defined",SUMPRODUCT(--('Input| Projects'!$AC333="Yes"),'Calc| Overheads Allocation'!I$61,'Input| Projects'!$AF333),""))),"")</f>
        <v/>
      </c>
      <c r="AS333" s="106"/>
      <c r="AT333" s="186" t="str">
        <f>IFERROR(IF('Input| Overheads'!$C$42="Direct costs",SUMPRODUCT(--('Input| Projects'!$AD333="Yes"),'Calc| Overheads Allocation'!C$9,'Calc| Project Costs'!V333),IF('Input| Overheads'!$C$42="Internal labour",SUMPRODUCT(--('Input| Projects'!$AD333="Yes"),'Calc| Overheads Allocation'!C$9,'Calc| Project Costs'!V333,'Input| Projects'!$Y333),IF('Input| Overheads'!$C$42="DNSP defined",SUMPRODUCT(--('Input| Projects'!$AD333="Yes"),'Calc| Overheads Allocation'!C$62,'Input| Projects'!$AG333),""))),"")</f>
        <v/>
      </c>
      <c r="AU333" s="186" t="str">
        <f>IFERROR(IF('Input| Overheads'!$C$42="Direct costs",SUMPRODUCT(--('Input| Projects'!$AD333="Yes"),'Calc| Overheads Allocation'!D$9,'Calc| Project Costs'!W333),IF('Input| Overheads'!$C$42="Internal labour",SUMPRODUCT(--('Input| Projects'!$AD333="Yes"),'Calc| Overheads Allocation'!D$9,'Calc| Project Costs'!W333,'Input| Projects'!$Y333),IF('Input| Overheads'!$C$42="DNSP defined",SUMPRODUCT(--('Input| Projects'!$AD333="Yes"),'Calc| Overheads Allocation'!D$62,'Input| Projects'!$AG333),""))),"")</f>
        <v/>
      </c>
      <c r="AV333" s="186" t="str">
        <f>IFERROR(IF('Input| Overheads'!$C$42="Direct costs",SUMPRODUCT(--('Input| Projects'!$AD333="Yes"),'Calc| Overheads Allocation'!E$9,'Calc| Project Costs'!X333),IF('Input| Overheads'!$C$42="Internal labour",SUMPRODUCT(--('Input| Projects'!$AD333="Yes"),'Calc| Overheads Allocation'!E$9,'Calc| Project Costs'!X333,'Input| Projects'!$Y333),IF('Input| Overheads'!$C$42="DNSP defined",SUMPRODUCT(--('Input| Projects'!$AD333="Yes"),'Calc| Overheads Allocation'!E$62,'Input| Projects'!$AG333),""))),"")</f>
        <v/>
      </c>
      <c r="AW333" s="186" t="str">
        <f>IFERROR(IF('Input| Overheads'!$C$42="Direct costs",SUMPRODUCT(--('Input| Projects'!$AD333="Yes"),'Calc| Overheads Allocation'!F$9,'Calc| Project Costs'!Y333),IF('Input| Overheads'!$C$42="Internal labour",SUMPRODUCT(--('Input| Projects'!$AD333="Yes"),'Calc| Overheads Allocation'!F$9,'Calc| Project Costs'!Y333,'Input| Projects'!$Y333),IF('Input| Overheads'!$C$42="DNSP defined",SUMPRODUCT(--('Input| Projects'!$AD333="Yes"),'Calc| Overheads Allocation'!F$62,'Input| Projects'!$AG333),""))),"")</f>
        <v/>
      </c>
      <c r="AX333" s="186" t="str">
        <f>IFERROR(IF('Input| Overheads'!$C$42="Direct costs",SUMPRODUCT(--('Input| Projects'!$AD333="Yes"),'Calc| Overheads Allocation'!G$9,'Calc| Project Costs'!Z333),IF('Input| Overheads'!$C$42="Internal labour",SUMPRODUCT(--('Input| Projects'!$AD333="Yes"),'Calc| Overheads Allocation'!G$9,'Calc| Project Costs'!Z333,'Input| Projects'!$Y333),IF('Input| Overheads'!$C$42="DNSP defined",SUMPRODUCT(--('Input| Projects'!$AD333="Yes"),'Calc| Overheads Allocation'!G$62,'Input| Projects'!$AG333),""))),"")</f>
        <v/>
      </c>
      <c r="AY333" s="186" t="str">
        <f>IFERROR(IF('Input| Overheads'!$C$42="Direct costs",SUMPRODUCT(--('Input| Projects'!$AD333="Yes"),'Calc| Overheads Allocation'!H$9,'Calc| Project Costs'!AA333),IF('Input| Overheads'!$C$42="Internal labour",SUMPRODUCT(--('Input| Projects'!$AD333="Yes"),'Calc| Overheads Allocation'!H$9,'Calc| Project Costs'!AA333,'Input| Projects'!$Y333),IF('Input| Overheads'!$C$42="DNSP defined",SUMPRODUCT(--('Input| Projects'!$AD333="Yes"),'Calc| Overheads Allocation'!H$62,'Input| Projects'!$AG333),""))),"")</f>
        <v/>
      </c>
      <c r="AZ333" s="186" t="str">
        <f>IFERROR(IF('Input| Overheads'!$C$42="Direct costs",SUMPRODUCT(--('Input| Projects'!$AD333="Yes"),'Calc| Overheads Allocation'!I$9,'Calc| Project Costs'!AB333),IF('Input| Overheads'!$C$42="Internal labour",SUMPRODUCT(--('Input| Projects'!$AD333="Yes"),'Calc| Overheads Allocation'!I$9,'Calc| Project Costs'!AB333,'Input| Projects'!$Y333),IF('Input| Overheads'!$C$42="DNSP defined",SUMPRODUCT(--('Input| Projects'!$AD333="Yes"),'Calc| Overheads Allocation'!I$62,'Input| Projects'!$AG333),""))),"")</f>
        <v/>
      </c>
      <c r="BA333" s="106"/>
      <c r="BB333" s="186">
        <f t="shared" si="187"/>
        <v>0</v>
      </c>
      <c r="BC333" s="186">
        <f t="shared" si="188"/>
        <v>0</v>
      </c>
      <c r="BD333" s="186">
        <f t="shared" si="189"/>
        <v>0</v>
      </c>
      <c r="BE333" s="186">
        <f t="shared" si="166"/>
        <v>0</v>
      </c>
      <c r="BF333" s="186">
        <f t="shared" si="167"/>
        <v>0</v>
      </c>
      <c r="BG333" s="186">
        <f t="shared" si="168"/>
        <v>0</v>
      </c>
      <c r="BH333" s="186">
        <f t="shared" si="169"/>
        <v>0</v>
      </c>
      <c r="BI333" s="97"/>
      <c r="BJ333" s="186" t="str">
        <f t="shared" si="170"/>
        <v/>
      </c>
      <c r="BK333" s="186" t="str">
        <f t="shared" si="171"/>
        <v/>
      </c>
      <c r="BL333" s="186" t="str">
        <f t="shared" si="172"/>
        <v/>
      </c>
      <c r="BM333" s="186" t="str">
        <f t="shared" si="173"/>
        <v/>
      </c>
      <c r="BN333" s="186" t="str">
        <f t="shared" si="174"/>
        <v/>
      </c>
      <c r="BO333" s="186" t="str">
        <f t="shared" si="175"/>
        <v/>
      </c>
      <c r="BP333" s="186" t="str">
        <f t="shared" si="176"/>
        <v/>
      </c>
      <c r="BQ333" s="97"/>
      <c r="BR333" s="186">
        <f t="shared" si="177"/>
        <v>0</v>
      </c>
      <c r="BS333" s="186">
        <f t="shared" si="178"/>
        <v>0</v>
      </c>
      <c r="BT333" s="222">
        <f t="shared" si="179"/>
        <v>0</v>
      </c>
      <c r="BU333" s="222">
        <f t="shared" si="180"/>
        <v>0</v>
      </c>
      <c r="BV333" s="222">
        <f t="shared" si="181"/>
        <v>0</v>
      </c>
      <c r="BW333" s="222">
        <f t="shared" si="182"/>
        <v>0</v>
      </c>
      <c r="BX333" s="222">
        <f t="shared" si="183"/>
        <v>0</v>
      </c>
      <c r="BY333" s="106"/>
      <c r="BZ333" s="197" t="str">
        <f>IF(SUMIF('Input| Projects'!$AS$8:$CP$8,"Dx",'Input| Projects'!$AS333:$CP333)=0,"",SUMIF('Input| Projects'!$AS$8:$CP$8,"Dx",'Input| Projects'!$AS333:$CP333))</f>
        <v/>
      </c>
      <c r="CA333" s="197" t="str">
        <f>IF(SUMIF('Input| Projects'!$AS$8:$CP$8,"Tx",'Input| Projects'!$AS333:$CP333)=0,"",SUMIF('Input| Projects'!$AS$8:$CP$8,"Tx",'Input| Projects'!$AS333:$CP333))</f>
        <v/>
      </c>
      <c r="CB333" s="150" t="str">
        <f t="shared" si="190"/>
        <v/>
      </c>
    </row>
    <row r="334" spans="2:80" x14ac:dyDescent="0.2">
      <c r="B334" s="201">
        <f>IFERROR('Input| Projects'!B334,"")</f>
        <v>325</v>
      </c>
      <c r="C334" s="42" t="str">
        <f>IFERROR(IF('Input| Projects'!C334="","",'Input| Projects'!C334),"")</f>
        <v/>
      </c>
      <c r="D334" s="42" t="str">
        <f>IFERROR(IF('Input| Projects'!D334="","",'Input| Projects'!D334),"")</f>
        <v/>
      </c>
      <c r="E334" s="104"/>
      <c r="F334" s="190">
        <f>IFERROR('Input| Projects'!I334*'Input| Escalations'!$K$19,"")</f>
        <v>0</v>
      </c>
      <c r="G334" s="190">
        <f>IFERROR('Input| Projects'!J334*'Input| Escalations'!$K$19,"")</f>
        <v>0</v>
      </c>
      <c r="H334" s="190">
        <f>IFERROR('Input| Projects'!K334*'Input| Escalations'!$K$19,"")</f>
        <v>0</v>
      </c>
      <c r="I334" s="190">
        <f>IFERROR('Input| Projects'!L334*'Input| Escalations'!$K$19,"")</f>
        <v>0</v>
      </c>
      <c r="J334" s="190">
        <f>IFERROR('Input| Projects'!M334*'Input| Escalations'!$K$19,"")</f>
        <v>0</v>
      </c>
      <c r="K334" s="190">
        <f>IFERROR('Input| Projects'!N334*'Input| Escalations'!$K$19,"")</f>
        <v>0</v>
      </c>
      <c r="L334" s="190">
        <f>IFERROR('Input| Projects'!O334*'Input| Escalations'!$K$19,"")</f>
        <v>0</v>
      </c>
      <c r="M334" s="150" t="str">
        <f>IF(ABS(SUM(F334:L334)-(SUM('Input| Projects'!I334:O334)*'Input| Escalations'!$K$19))&lt;0.0000001,"",1)</f>
        <v/>
      </c>
      <c r="N334" s="192">
        <f>'Input| Projects'!$Y334*INDEX('Input| Escalations'!$H$33:$N$33,MATCH('Calc| Project Costs'!N$9,'Input| Escalations'!$H$23:$N$23,0))+'Input| Projects'!$Z334*INDEX('Input| Escalations'!$H$34:$N$34,MATCH('Calc| Project Costs'!N$9,'Input| Escalations'!$H$23:$N$23,0))+'Input| Projects'!$AA334*INDEX('Input| Escalations'!$H$35:$N$35,MATCH('Calc| Project Costs'!N$9,'Input| Escalations'!$H$23:$N$23,0))+1</f>
        <v>1</v>
      </c>
      <c r="O334" s="192">
        <f>'Input| Projects'!$Y334*INDEX('Input| Escalations'!$H$33:$N$33,MATCH('Calc| Project Costs'!O$9,'Input| Escalations'!$H$23:$N$23,0))+'Input| Projects'!$Z334*INDEX('Input| Escalations'!$H$34:$N$34,MATCH('Calc| Project Costs'!O$9,'Input| Escalations'!$H$23:$N$23,0))+'Input| Projects'!$AA334*INDEX('Input| Escalations'!$H$35:$N$35,MATCH('Calc| Project Costs'!O$9,'Input| Escalations'!$H$23:$N$23,0))+1</f>
        <v>1</v>
      </c>
      <c r="P334" s="192">
        <f>'Input| Projects'!$Y334*INDEX('Input| Escalations'!$H$33:$N$33,MATCH('Calc| Project Costs'!P$9,'Input| Escalations'!$H$23:$N$23,0))+'Input| Projects'!$Z334*INDEX('Input| Escalations'!$H$34:$N$34,MATCH('Calc| Project Costs'!P$9,'Input| Escalations'!$H$23:$N$23,0))+'Input| Projects'!$AA334*INDEX('Input| Escalations'!$H$35:$N$35,MATCH('Calc| Project Costs'!P$9,'Input| Escalations'!$H$23:$N$23,0))+1</f>
        <v>1</v>
      </c>
      <c r="Q334" s="192">
        <f>'Input| Projects'!$Y334*INDEX('Input| Escalations'!$H$33:$N$33,MATCH('Calc| Project Costs'!Q$9,'Input| Escalations'!$H$23:$N$23,0))+'Input| Projects'!$Z334*INDEX('Input| Escalations'!$H$34:$N$34,MATCH('Calc| Project Costs'!Q$9,'Input| Escalations'!$H$23:$N$23,0))+'Input| Projects'!$AA334*INDEX('Input| Escalations'!$H$35:$N$35,MATCH('Calc| Project Costs'!Q$9,'Input| Escalations'!$H$23:$N$23,0))+1</f>
        <v>1</v>
      </c>
      <c r="R334" s="192">
        <f>'Input| Projects'!$Y334*INDEX('Input| Escalations'!$H$33:$N$33,MATCH('Calc| Project Costs'!R$9,'Input| Escalations'!$H$23:$N$23,0))+'Input| Projects'!$Z334*INDEX('Input| Escalations'!$H$34:$N$34,MATCH('Calc| Project Costs'!R$9,'Input| Escalations'!$H$23:$N$23,0))+'Input| Projects'!$AA334*INDEX('Input| Escalations'!$H$35:$N$35,MATCH('Calc| Project Costs'!R$9,'Input| Escalations'!$H$23:$N$23,0))+1</f>
        <v>1</v>
      </c>
      <c r="S334" s="192">
        <f>'Input| Projects'!$Y334*INDEX('Input| Escalations'!$H$33:$N$33,MATCH('Calc| Project Costs'!S$9,'Input| Escalations'!$H$23:$N$23,0))+'Input| Projects'!$Z334*INDEX('Input| Escalations'!$H$34:$N$34,MATCH('Calc| Project Costs'!S$9,'Input| Escalations'!$H$23:$N$23,0))+'Input| Projects'!$AA334*INDEX('Input| Escalations'!$H$35:$N$35,MATCH('Calc| Project Costs'!S$9,'Input| Escalations'!$H$23:$N$23,0))+1</f>
        <v>1</v>
      </c>
      <c r="T334" s="192">
        <f>'Input| Projects'!$Y334*INDEX('Input| Escalations'!$H$33:$N$33,MATCH('Calc| Project Costs'!T$9,'Input| Escalations'!$H$23:$N$23,0))+'Input| Projects'!$Z334*INDEX('Input| Escalations'!$H$34:$N$34,MATCH('Calc| Project Costs'!T$9,'Input| Escalations'!$H$23:$N$23,0))+'Input| Projects'!$AA334*INDEX('Input| Escalations'!$H$35:$N$35,MATCH('Calc| Project Costs'!T$9,'Input| Escalations'!$H$23:$N$23,0))+1</f>
        <v>1</v>
      </c>
      <c r="U334" s="106"/>
      <c r="V334" s="186">
        <f t="shared" si="184"/>
        <v>0</v>
      </c>
      <c r="W334" s="186">
        <f t="shared" si="185"/>
        <v>0</v>
      </c>
      <c r="X334" s="186">
        <f t="shared" si="186"/>
        <v>0</v>
      </c>
      <c r="Y334" s="186">
        <f t="shared" si="162"/>
        <v>0</v>
      </c>
      <c r="Z334" s="186">
        <f t="shared" si="163"/>
        <v>0</v>
      </c>
      <c r="AA334" s="186">
        <f t="shared" si="164"/>
        <v>0</v>
      </c>
      <c r="AB334" s="186">
        <f t="shared" si="165"/>
        <v>0</v>
      </c>
      <c r="AC334" s="106"/>
      <c r="AD334" s="186">
        <f>'Input| Projects'!Q334*N334*'Input| Escalations'!$K$19</f>
        <v>0</v>
      </c>
      <c r="AE334" s="186">
        <f>'Input| Projects'!R334*O334*'Input| Escalations'!$K$19</f>
        <v>0</v>
      </c>
      <c r="AF334" s="186">
        <f>'Input| Projects'!S334*P334*'Input| Escalations'!$K$19</f>
        <v>0</v>
      </c>
      <c r="AG334" s="186">
        <f>'Input| Projects'!T334*Q334*'Input| Escalations'!$K$19</f>
        <v>0</v>
      </c>
      <c r="AH334" s="186">
        <f>'Input| Projects'!U334*R334*'Input| Escalations'!$K$19</f>
        <v>0</v>
      </c>
      <c r="AI334" s="186">
        <f>'Input| Projects'!V334*S334*'Input| Escalations'!$K$19</f>
        <v>0</v>
      </c>
      <c r="AJ334" s="186">
        <f>'Input| Projects'!W334*T334*'Input| Escalations'!$K$19</f>
        <v>0</v>
      </c>
      <c r="AK334" s="106"/>
      <c r="AL334" s="186" t="str">
        <f>IFERROR(IF('Input| Overheads'!$C$42="Direct costs",SUMPRODUCT(--('Input| Projects'!$AC334="Yes"),'Calc| Overheads Allocation'!C$8,'Calc| Project Costs'!V334),IF('Input| Overheads'!$C$42="Internal labour",SUMPRODUCT(--('Input| Projects'!$AC334="Yes"),'Calc| Overheads Allocation'!C$8,'Calc| Project Costs'!V334,'Input| Projects'!$Y334),IF('Input| Overheads'!$C$42="DNSP defined",SUMPRODUCT(--('Input| Projects'!$AC334="Yes"),'Calc| Overheads Allocation'!C$61,'Input| Projects'!$AF334),""))),"")</f>
        <v/>
      </c>
      <c r="AM334" s="186" t="str">
        <f>IFERROR(IF('Input| Overheads'!$C$42="Direct costs",SUMPRODUCT(--('Input| Projects'!$AC334="Yes"),'Calc| Overheads Allocation'!D$8,'Calc| Project Costs'!W334),IF('Input| Overheads'!$C$42="Internal labour",SUMPRODUCT(--('Input| Projects'!$AC334="Yes"),'Calc| Overheads Allocation'!D$8,'Calc| Project Costs'!W334,'Input| Projects'!$Y334),IF('Input| Overheads'!$C$42="DNSP defined",SUMPRODUCT(--('Input| Projects'!$AC334="Yes"),'Calc| Overheads Allocation'!D$61,'Input| Projects'!$AF334),""))),"")</f>
        <v/>
      </c>
      <c r="AN334" s="186" t="str">
        <f>IFERROR(IF('Input| Overheads'!$C$42="Direct costs",SUMPRODUCT(--('Input| Projects'!$AC334="Yes"),'Calc| Overheads Allocation'!E$8,'Calc| Project Costs'!X334),IF('Input| Overheads'!$C$42="Internal labour",SUMPRODUCT(--('Input| Projects'!$AC334="Yes"),'Calc| Overheads Allocation'!E$8,'Calc| Project Costs'!X334,'Input| Projects'!$Y334),IF('Input| Overheads'!$C$42="DNSP defined",SUMPRODUCT(--('Input| Projects'!$AC334="Yes"),'Calc| Overheads Allocation'!E$61,'Input| Projects'!$AF334),""))),"")</f>
        <v/>
      </c>
      <c r="AO334" s="186" t="str">
        <f>IFERROR(IF('Input| Overheads'!$C$42="Direct costs",SUMPRODUCT(--('Input| Projects'!$AC334="Yes"),'Calc| Overheads Allocation'!F$8,'Calc| Project Costs'!Y334),IF('Input| Overheads'!$C$42="Internal labour",SUMPRODUCT(--('Input| Projects'!$AC334="Yes"),'Calc| Overheads Allocation'!F$8,'Calc| Project Costs'!Y334,'Input| Projects'!$Y334),IF('Input| Overheads'!$C$42="DNSP defined",SUMPRODUCT(--('Input| Projects'!$AC334="Yes"),'Calc| Overheads Allocation'!F$61,'Input| Projects'!$AF334),""))),"")</f>
        <v/>
      </c>
      <c r="AP334" s="186" t="str">
        <f>IFERROR(IF('Input| Overheads'!$C$42="Direct costs",SUMPRODUCT(--('Input| Projects'!$AC334="Yes"),'Calc| Overheads Allocation'!G$8,'Calc| Project Costs'!Z334),IF('Input| Overheads'!$C$42="Internal labour",SUMPRODUCT(--('Input| Projects'!$AC334="Yes"),'Calc| Overheads Allocation'!G$8,'Calc| Project Costs'!Z334,'Input| Projects'!$Y334),IF('Input| Overheads'!$C$42="DNSP defined",SUMPRODUCT(--('Input| Projects'!$AC334="Yes"),'Calc| Overheads Allocation'!G$61,'Input| Projects'!$AF334),""))),"")</f>
        <v/>
      </c>
      <c r="AQ334" s="186" t="str">
        <f>IFERROR(IF('Input| Overheads'!$C$42="Direct costs",SUMPRODUCT(--('Input| Projects'!$AC334="Yes"),'Calc| Overheads Allocation'!H$8,'Calc| Project Costs'!AA334),IF('Input| Overheads'!$C$42="Internal labour",SUMPRODUCT(--('Input| Projects'!$AC334="Yes"),'Calc| Overheads Allocation'!H$8,'Calc| Project Costs'!AA334,'Input| Projects'!$Y334),IF('Input| Overheads'!$C$42="DNSP defined",SUMPRODUCT(--('Input| Projects'!$AC334="Yes"),'Calc| Overheads Allocation'!H$61,'Input| Projects'!$AF334),""))),"")</f>
        <v/>
      </c>
      <c r="AR334" s="186" t="str">
        <f>IFERROR(IF('Input| Overheads'!$C$42="Direct costs",SUMPRODUCT(--('Input| Projects'!$AC334="Yes"),'Calc| Overheads Allocation'!I$8,'Calc| Project Costs'!AB334),IF('Input| Overheads'!$C$42="Internal labour",SUMPRODUCT(--('Input| Projects'!$AC334="Yes"),'Calc| Overheads Allocation'!I$8,'Calc| Project Costs'!AB334,'Input| Projects'!$Y334),IF('Input| Overheads'!$C$42="DNSP defined",SUMPRODUCT(--('Input| Projects'!$AC334="Yes"),'Calc| Overheads Allocation'!I$61,'Input| Projects'!$AF334),""))),"")</f>
        <v/>
      </c>
      <c r="AS334" s="106"/>
      <c r="AT334" s="186" t="str">
        <f>IFERROR(IF('Input| Overheads'!$C$42="Direct costs",SUMPRODUCT(--('Input| Projects'!$AD334="Yes"),'Calc| Overheads Allocation'!C$9,'Calc| Project Costs'!V334),IF('Input| Overheads'!$C$42="Internal labour",SUMPRODUCT(--('Input| Projects'!$AD334="Yes"),'Calc| Overheads Allocation'!C$9,'Calc| Project Costs'!V334,'Input| Projects'!$Y334),IF('Input| Overheads'!$C$42="DNSP defined",SUMPRODUCT(--('Input| Projects'!$AD334="Yes"),'Calc| Overheads Allocation'!C$62,'Input| Projects'!$AG334),""))),"")</f>
        <v/>
      </c>
      <c r="AU334" s="186" t="str">
        <f>IFERROR(IF('Input| Overheads'!$C$42="Direct costs",SUMPRODUCT(--('Input| Projects'!$AD334="Yes"),'Calc| Overheads Allocation'!D$9,'Calc| Project Costs'!W334),IF('Input| Overheads'!$C$42="Internal labour",SUMPRODUCT(--('Input| Projects'!$AD334="Yes"),'Calc| Overheads Allocation'!D$9,'Calc| Project Costs'!W334,'Input| Projects'!$Y334),IF('Input| Overheads'!$C$42="DNSP defined",SUMPRODUCT(--('Input| Projects'!$AD334="Yes"),'Calc| Overheads Allocation'!D$62,'Input| Projects'!$AG334),""))),"")</f>
        <v/>
      </c>
      <c r="AV334" s="186" t="str">
        <f>IFERROR(IF('Input| Overheads'!$C$42="Direct costs",SUMPRODUCT(--('Input| Projects'!$AD334="Yes"),'Calc| Overheads Allocation'!E$9,'Calc| Project Costs'!X334),IF('Input| Overheads'!$C$42="Internal labour",SUMPRODUCT(--('Input| Projects'!$AD334="Yes"),'Calc| Overheads Allocation'!E$9,'Calc| Project Costs'!X334,'Input| Projects'!$Y334),IF('Input| Overheads'!$C$42="DNSP defined",SUMPRODUCT(--('Input| Projects'!$AD334="Yes"),'Calc| Overheads Allocation'!E$62,'Input| Projects'!$AG334),""))),"")</f>
        <v/>
      </c>
      <c r="AW334" s="186" t="str">
        <f>IFERROR(IF('Input| Overheads'!$C$42="Direct costs",SUMPRODUCT(--('Input| Projects'!$AD334="Yes"),'Calc| Overheads Allocation'!F$9,'Calc| Project Costs'!Y334),IF('Input| Overheads'!$C$42="Internal labour",SUMPRODUCT(--('Input| Projects'!$AD334="Yes"),'Calc| Overheads Allocation'!F$9,'Calc| Project Costs'!Y334,'Input| Projects'!$Y334),IF('Input| Overheads'!$C$42="DNSP defined",SUMPRODUCT(--('Input| Projects'!$AD334="Yes"),'Calc| Overheads Allocation'!F$62,'Input| Projects'!$AG334),""))),"")</f>
        <v/>
      </c>
      <c r="AX334" s="186" t="str">
        <f>IFERROR(IF('Input| Overheads'!$C$42="Direct costs",SUMPRODUCT(--('Input| Projects'!$AD334="Yes"),'Calc| Overheads Allocation'!G$9,'Calc| Project Costs'!Z334),IF('Input| Overheads'!$C$42="Internal labour",SUMPRODUCT(--('Input| Projects'!$AD334="Yes"),'Calc| Overheads Allocation'!G$9,'Calc| Project Costs'!Z334,'Input| Projects'!$Y334),IF('Input| Overheads'!$C$42="DNSP defined",SUMPRODUCT(--('Input| Projects'!$AD334="Yes"),'Calc| Overheads Allocation'!G$62,'Input| Projects'!$AG334),""))),"")</f>
        <v/>
      </c>
      <c r="AY334" s="186" t="str">
        <f>IFERROR(IF('Input| Overheads'!$C$42="Direct costs",SUMPRODUCT(--('Input| Projects'!$AD334="Yes"),'Calc| Overheads Allocation'!H$9,'Calc| Project Costs'!AA334),IF('Input| Overheads'!$C$42="Internal labour",SUMPRODUCT(--('Input| Projects'!$AD334="Yes"),'Calc| Overheads Allocation'!H$9,'Calc| Project Costs'!AA334,'Input| Projects'!$Y334),IF('Input| Overheads'!$C$42="DNSP defined",SUMPRODUCT(--('Input| Projects'!$AD334="Yes"),'Calc| Overheads Allocation'!H$62,'Input| Projects'!$AG334),""))),"")</f>
        <v/>
      </c>
      <c r="AZ334" s="186" t="str">
        <f>IFERROR(IF('Input| Overheads'!$C$42="Direct costs",SUMPRODUCT(--('Input| Projects'!$AD334="Yes"),'Calc| Overheads Allocation'!I$9,'Calc| Project Costs'!AB334),IF('Input| Overheads'!$C$42="Internal labour",SUMPRODUCT(--('Input| Projects'!$AD334="Yes"),'Calc| Overheads Allocation'!I$9,'Calc| Project Costs'!AB334,'Input| Projects'!$Y334),IF('Input| Overheads'!$C$42="DNSP defined",SUMPRODUCT(--('Input| Projects'!$AD334="Yes"),'Calc| Overheads Allocation'!I$62,'Input| Projects'!$AG334),""))),"")</f>
        <v/>
      </c>
      <c r="BA334" s="106"/>
      <c r="BB334" s="186">
        <f t="shared" si="187"/>
        <v>0</v>
      </c>
      <c r="BC334" s="186">
        <f t="shared" si="188"/>
        <v>0</v>
      </c>
      <c r="BD334" s="186">
        <f t="shared" si="189"/>
        <v>0</v>
      </c>
      <c r="BE334" s="186">
        <f t="shared" si="166"/>
        <v>0</v>
      </c>
      <c r="BF334" s="186">
        <f t="shared" si="167"/>
        <v>0</v>
      </c>
      <c r="BG334" s="186">
        <f t="shared" si="168"/>
        <v>0</v>
      </c>
      <c r="BH334" s="186">
        <f t="shared" si="169"/>
        <v>0</v>
      </c>
      <c r="BI334" s="97"/>
      <c r="BJ334" s="186" t="str">
        <f t="shared" si="170"/>
        <v/>
      </c>
      <c r="BK334" s="186" t="str">
        <f t="shared" si="171"/>
        <v/>
      </c>
      <c r="BL334" s="186" t="str">
        <f t="shared" si="172"/>
        <v/>
      </c>
      <c r="BM334" s="186" t="str">
        <f t="shared" si="173"/>
        <v/>
      </c>
      <c r="BN334" s="186" t="str">
        <f t="shared" si="174"/>
        <v/>
      </c>
      <c r="BO334" s="186" t="str">
        <f t="shared" si="175"/>
        <v/>
      </c>
      <c r="BP334" s="186" t="str">
        <f t="shared" si="176"/>
        <v/>
      </c>
      <c r="BQ334" s="97"/>
      <c r="BR334" s="186">
        <f t="shared" si="177"/>
        <v>0</v>
      </c>
      <c r="BS334" s="186">
        <f t="shared" si="178"/>
        <v>0</v>
      </c>
      <c r="BT334" s="222">
        <f t="shared" si="179"/>
        <v>0</v>
      </c>
      <c r="BU334" s="222">
        <f t="shared" si="180"/>
        <v>0</v>
      </c>
      <c r="BV334" s="222">
        <f t="shared" si="181"/>
        <v>0</v>
      </c>
      <c r="BW334" s="222">
        <f t="shared" si="182"/>
        <v>0</v>
      </c>
      <c r="BX334" s="222">
        <f t="shared" si="183"/>
        <v>0</v>
      </c>
      <c r="BY334" s="106"/>
      <c r="BZ334" s="197" t="str">
        <f>IF(SUMIF('Input| Projects'!$AS$8:$CP$8,"Dx",'Input| Projects'!$AS334:$CP334)=0,"",SUMIF('Input| Projects'!$AS$8:$CP$8,"Dx",'Input| Projects'!$AS334:$CP334))</f>
        <v/>
      </c>
      <c r="CA334" s="197" t="str">
        <f>IF(SUMIF('Input| Projects'!$AS$8:$CP$8,"Tx",'Input| Projects'!$AS334:$CP334)=0,"",SUMIF('Input| Projects'!$AS$8:$CP$8,"Tx",'Input| Projects'!$AS334:$CP334))</f>
        <v/>
      </c>
      <c r="CB334" s="150" t="str">
        <f t="shared" si="190"/>
        <v/>
      </c>
    </row>
    <row r="335" spans="2:80" x14ac:dyDescent="0.2">
      <c r="B335" s="201">
        <f>IFERROR('Input| Projects'!B335,"")</f>
        <v>326</v>
      </c>
      <c r="C335" s="42" t="str">
        <f>IFERROR(IF('Input| Projects'!C335="","",'Input| Projects'!C335),"")</f>
        <v/>
      </c>
      <c r="D335" s="42" t="str">
        <f>IFERROR(IF('Input| Projects'!D335="","",'Input| Projects'!D335),"")</f>
        <v/>
      </c>
      <c r="E335" s="104"/>
      <c r="F335" s="190">
        <f>IFERROR('Input| Projects'!I335*'Input| Escalations'!$K$19,"")</f>
        <v>0</v>
      </c>
      <c r="G335" s="190">
        <f>IFERROR('Input| Projects'!J335*'Input| Escalations'!$K$19,"")</f>
        <v>0</v>
      </c>
      <c r="H335" s="190">
        <f>IFERROR('Input| Projects'!K335*'Input| Escalations'!$K$19,"")</f>
        <v>0</v>
      </c>
      <c r="I335" s="190">
        <f>IFERROR('Input| Projects'!L335*'Input| Escalations'!$K$19,"")</f>
        <v>0</v>
      </c>
      <c r="J335" s="190">
        <f>IFERROR('Input| Projects'!M335*'Input| Escalations'!$K$19,"")</f>
        <v>0</v>
      </c>
      <c r="K335" s="190">
        <f>IFERROR('Input| Projects'!N335*'Input| Escalations'!$K$19,"")</f>
        <v>0</v>
      </c>
      <c r="L335" s="190">
        <f>IFERROR('Input| Projects'!O335*'Input| Escalations'!$K$19,"")</f>
        <v>0</v>
      </c>
      <c r="M335" s="150" t="str">
        <f>IF(ABS(SUM(F335:L335)-(SUM('Input| Projects'!I335:O335)*'Input| Escalations'!$K$19))&lt;0.0000001,"",1)</f>
        <v/>
      </c>
      <c r="N335" s="192">
        <f>'Input| Projects'!$Y335*INDEX('Input| Escalations'!$H$33:$N$33,MATCH('Calc| Project Costs'!N$9,'Input| Escalations'!$H$23:$N$23,0))+'Input| Projects'!$Z335*INDEX('Input| Escalations'!$H$34:$N$34,MATCH('Calc| Project Costs'!N$9,'Input| Escalations'!$H$23:$N$23,0))+'Input| Projects'!$AA335*INDEX('Input| Escalations'!$H$35:$N$35,MATCH('Calc| Project Costs'!N$9,'Input| Escalations'!$H$23:$N$23,0))+1</f>
        <v>1</v>
      </c>
      <c r="O335" s="192">
        <f>'Input| Projects'!$Y335*INDEX('Input| Escalations'!$H$33:$N$33,MATCH('Calc| Project Costs'!O$9,'Input| Escalations'!$H$23:$N$23,0))+'Input| Projects'!$Z335*INDEX('Input| Escalations'!$H$34:$N$34,MATCH('Calc| Project Costs'!O$9,'Input| Escalations'!$H$23:$N$23,0))+'Input| Projects'!$AA335*INDEX('Input| Escalations'!$H$35:$N$35,MATCH('Calc| Project Costs'!O$9,'Input| Escalations'!$H$23:$N$23,0))+1</f>
        <v>1</v>
      </c>
      <c r="P335" s="192">
        <f>'Input| Projects'!$Y335*INDEX('Input| Escalations'!$H$33:$N$33,MATCH('Calc| Project Costs'!P$9,'Input| Escalations'!$H$23:$N$23,0))+'Input| Projects'!$Z335*INDEX('Input| Escalations'!$H$34:$N$34,MATCH('Calc| Project Costs'!P$9,'Input| Escalations'!$H$23:$N$23,0))+'Input| Projects'!$AA335*INDEX('Input| Escalations'!$H$35:$N$35,MATCH('Calc| Project Costs'!P$9,'Input| Escalations'!$H$23:$N$23,0))+1</f>
        <v>1</v>
      </c>
      <c r="Q335" s="192">
        <f>'Input| Projects'!$Y335*INDEX('Input| Escalations'!$H$33:$N$33,MATCH('Calc| Project Costs'!Q$9,'Input| Escalations'!$H$23:$N$23,0))+'Input| Projects'!$Z335*INDEX('Input| Escalations'!$H$34:$N$34,MATCH('Calc| Project Costs'!Q$9,'Input| Escalations'!$H$23:$N$23,0))+'Input| Projects'!$AA335*INDEX('Input| Escalations'!$H$35:$N$35,MATCH('Calc| Project Costs'!Q$9,'Input| Escalations'!$H$23:$N$23,0))+1</f>
        <v>1</v>
      </c>
      <c r="R335" s="192">
        <f>'Input| Projects'!$Y335*INDEX('Input| Escalations'!$H$33:$N$33,MATCH('Calc| Project Costs'!R$9,'Input| Escalations'!$H$23:$N$23,0))+'Input| Projects'!$Z335*INDEX('Input| Escalations'!$H$34:$N$34,MATCH('Calc| Project Costs'!R$9,'Input| Escalations'!$H$23:$N$23,0))+'Input| Projects'!$AA335*INDEX('Input| Escalations'!$H$35:$N$35,MATCH('Calc| Project Costs'!R$9,'Input| Escalations'!$H$23:$N$23,0))+1</f>
        <v>1</v>
      </c>
      <c r="S335" s="192">
        <f>'Input| Projects'!$Y335*INDEX('Input| Escalations'!$H$33:$N$33,MATCH('Calc| Project Costs'!S$9,'Input| Escalations'!$H$23:$N$23,0))+'Input| Projects'!$Z335*INDEX('Input| Escalations'!$H$34:$N$34,MATCH('Calc| Project Costs'!S$9,'Input| Escalations'!$H$23:$N$23,0))+'Input| Projects'!$AA335*INDEX('Input| Escalations'!$H$35:$N$35,MATCH('Calc| Project Costs'!S$9,'Input| Escalations'!$H$23:$N$23,0))+1</f>
        <v>1</v>
      </c>
      <c r="T335" s="192">
        <f>'Input| Projects'!$Y335*INDEX('Input| Escalations'!$H$33:$N$33,MATCH('Calc| Project Costs'!T$9,'Input| Escalations'!$H$23:$N$23,0))+'Input| Projects'!$Z335*INDEX('Input| Escalations'!$H$34:$N$34,MATCH('Calc| Project Costs'!T$9,'Input| Escalations'!$H$23:$N$23,0))+'Input| Projects'!$AA335*INDEX('Input| Escalations'!$H$35:$N$35,MATCH('Calc| Project Costs'!T$9,'Input| Escalations'!$H$23:$N$23,0))+1</f>
        <v>1</v>
      </c>
      <c r="U335" s="106"/>
      <c r="V335" s="186">
        <f t="shared" si="184"/>
        <v>0</v>
      </c>
      <c r="W335" s="186">
        <f t="shared" si="185"/>
        <v>0</v>
      </c>
      <c r="X335" s="186">
        <f t="shared" si="186"/>
        <v>0</v>
      </c>
      <c r="Y335" s="186">
        <f t="shared" si="162"/>
        <v>0</v>
      </c>
      <c r="Z335" s="186">
        <f t="shared" si="163"/>
        <v>0</v>
      </c>
      <c r="AA335" s="186">
        <f t="shared" si="164"/>
        <v>0</v>
      </c>
      <c r="AB335" s="186">
        <f t="shared" si="165"/>
        <v>0</v>
      </c>
      <c r="AC335" s="106"/>
      <c r="AD335" s="186">
        <f>'Input| Projects'!Q335*N335*'Input| Escalations'!$K$19</f>
        <v>0</v>
      </c>
      <c r="AE335" s="186">
        <f>'Input| Projects'!R335*O335*'Input| Escalations'!$K$19</f>
        <v>0</v>
      </c>
      <c r="AF335" s="186">
        <f>'Input| Projects'!S335*P335*'Input| Escalations'!$K$19</f>
        <v>0</v>
      </c>
      <c r="AG335" s="186">
        <f>'Input| Projects'!T335*Q335*'Input| Escalations'!$K$19</f>
        <v>0</v>
      </c>
      <c r="AH335" s="186">
        <f>'Input| Projects'!U335*R335*'Input| Escalations'!$K$19</f>
        <v>0</v>
      </c>
      <c r="AI335" s="186">
        <f>'Input| Projects'!V335*S335*'Input| Escalations'!$K$19</f>
        <v>0</v>
      </c>
      <c r="AJ335" s="186">
        <f>'Input| Projects'!W335*T335*'Input| Escalations'!$K$19</f>
        <v>0</v>
      </c>
      <c r="AK335" s="106"/>
      <c r="AL335" s="186" t="str">
        <f>IFERROR(IF('Input| Overheads'!$C$42="Direct costs",SUMPRODUCT(--('Input| Projects'!$AC335="Yes"),'Calc| Overheads Allocation'!C$8,'Calc| Project Costs'!V335),IF('Input| Overheads'!$C$42="Internal labour",SUMPRODUCT(--('Input| Projects'!$AC335="Yes"),'Calc| Overheads Allocation'!C$8,'Calc| Project Costs'!V335,'Input| Projects'!$Y335),IF('Input| Overheads'!$C$42="DNSP defined",SUMPRODUCT(--('Input| Projects'!$AC335="Yes"),'Calc| Overheads Allocation'!C$61,'Input| Projects'!$AF335),""))),"")</f>
        <v/>
      </c>
      <c r="AM335" s="186" t="str">
        <f>IFERROR(IF('Input| Overheads'!$C$42="Direct costs",SUMPRODUCT(--('Input| Projects'!$AC335="Yes"),'Calc| Overheads Allocation'!D$8,'Calc| Project Costs'!W335),IF('Input| Overheads'!$C$42="Internal labour",SUMPRODUCT(--('Input| Projects'!$AC335="Yes"),'Calc| Overheads Allocation'!D$8,'Calc| Project Costs'!W335,'Input| Projects'!$Y335),IF('Input| Overheads'!$C$42="DNSP defined",SUMPRODUCT(--('Input| Projects'!$AC335="Yes"),'Calc| Overheads Allocation'!D$61,'Input| Projects'!$AF335),""))),"")</f>
        <v/>
      </c>
      <c r="AN335" s="186" t="str">
        <f>IFERROR(IF('Input| Overheads'!$C$42="Direct costs",SUMPRODUCT(--('Input| Projects'!$AC335="Yes"),'Calc| Overheads Allocation'!E$8,'Calc| Project Costs'!X335),IF('Input| Overheads'!$C$42="Internal labour",SUMPRODUCT(--('Input| Projects'!$AC335="Yes"),'Calc| Overheads Allocation'!E$8,'Calc| Project Costs'!X335,'Input| Projects'!$Y335),IF('Input| Overheads'!$C$42="DNSP defined",SUMPRODUCT(--('Input| Projects'!$AC335="Yes"),'Calc| Overheads Allocation'!E$61,'Input| Projects'!$AF335),""))),"")</f>
        <v/>
      </c>
      <c r="AO335" s="186" t="str">
        <f>IFERROR(IF('Input| Overheads'!$C$42="Direct costs",SUMPRODUCT(--('Input| Projects'!$AC335="Yes"),'Calc| Overheads Allocation'!F$8,'Calc| Project Costs'!Y335),IF('Input| Overheads'!$C$42="Internal labour",SUMPRODUCT(--('Input| Projects'!$AC335="Yes"),'Calc| Overheads Allocation'!F$8,'Calc| Project Costs'!Y335,'Input| Projects'!$Y335),IF('Input| Overheads'!$C$42="DNSP defined",SUMPRODUCT(--('Input| Projects'!$AC335="Yes"),'Calc| Overheads Allocation'!F$61,'Input| Projects'!$AF335),""))),"")</f>
        <v/>
      </c>
      <c r="AP335" s="186" t="str">
        <f>IFERROR(IF('Input| Overheads'!$C$42="Direct costs",SUMPRODUCT(--('Input| Projects'!$AC335="Yes"),'Calc| Overheads Allocation'!G$8,'Calc| Project Costs'!Z335),IF('Input| Overheads'!$C$42="Internal labour",SUMPRODUCT(--('Input| Projects'!$AC335="Yes"),'Calc| Overheads Allocation'!G$8,'Calc| Project Costs'!Z335,'Input| Projects'!$Y335),IF('Input| Overheads'!$C$42="DNSP defined",SUMPRODUCT(--('Input| Projects'!$AC335="Yes"),'Calc| Overheads Allocation'!G$61,'Input| Projects'!$AF335),""))),"")</f>
        <v/>
      </c>
      <c r="AQ335" s="186" t="str">
        <f>IFERROR(IF('Input| Overheads'!$C$42="Direct costs",SUMPRODUCT(--('Input| Projects'!$AC335="Yes"),'Calc| Overheads Allocation'!H$8,'Calc| Project Costs'!AA335),IF('Input| Overheads'!$C$42="Internal labour",SUMPRODUCT(--('Input| Projects'!$AC335="Yes"),'Calc| Overheads Allocation'!H$8,'Calc| Project Costs'!AA335,'Input| Projects'!$Y335),IF('Input| Overheads'!$C$42="DNSP defined",SUMPRODUCT(--('Input| Projects'!$AC335="Yes"),'Calc| Overheads Allocation'!H$61,'Input| Projects'!$AF335),""))),"")</f>
        <v/>
      </c>
      <c r="AR335" s="186" t="str">
        <f>IFERROR(IF('Input| Overheads'!$C$42="Direct costs",SUMPRODUCT(--('Input| Projects'!$AC335="Yes"),'Calc| Overheads Allocation'!I$8,'Calc| Project Costs'!AB335),IF('Input| Overheads'!$C$42="Internal labour",SUMPRODUCT(--('Input| Projects'!$AC335="Yes"),'Calc| Overheads Allocation'!I$8,'Calc| Project Costs'!AB335,'Input| Projects'!$Y335),IF('Input| Overheads'!$C$42="DNSP defined",SUMPRODUCT(--('Input| Projects'!$AC335="Yes"),'Calc| Overheads Allocation'!I$61,'Input| Projects'!$AF335),""))),"")</f>
        <v/>
      </c>
      <c r="AS335" s="106"/>
      <c r="AT335" s="186" t="str">
        <f>IFERROR(IF('Input| Overheads'!$C$42="Direct costs",SUMPRODUCT(--('Input| Projects'!$AD335="Yes"),'Calc| Overheads Allocation'!C$9,'Calc| Project Costs'!V335),IF('Input| Overheads'!$C$42="Internal labour",SUMPRODUCT(--('Input| Projects'!$AD335="Yes"),'Calc| Overheads Allocation'!C$9,'Calc| Project Costs'!V335,'Input| Projects'!$Y335),IF('Input| Overheads'!$C$42="DNSP defined",SUMPRODUCT(--('Input| Projects'!$AD335="Yes"),'Calc| Overheads Allocation'!C$62,'Input| Projects'!$AG335),""))),"")</f>
        <v/>
      </c>
      <c r="AU335" s="186" t="str">
        <f>IFERROR(IF('Input| Overheads'!$C$42="Direct costs",SUMPRODUCT(--('Input| Projects'!$AD335="Yes"),'Calc| Overheads Allocation'!D$9,'Calc| Project Costs'!W335),IF('Input| Overheads'!$C$42="Internal labour",SUMPRODUCT(--('Input| Projects'!$AD335="Yes"),'Calc| Overheads Allocation'!D$9,'Calc| Project Costs'!W335,'Input| Projects'!$Y335),IF('Input| Overheads'!$C$42="DNSP defined",SUMPRODUCT(--('Input| Projects'!$AD335="Yes"),'Calc| Overheads Allocation'!D$62,'Input| Projects'!$AG335),""))),"")</f>
        <v/>
      </c>
      <c r="AV335" s="186" t="str">
        <f>IFERROR(IF('Input| Overheads'!$C$42="Direct costs",SUMPRODUCT(--('Input| Projects'!$AD335="Yes"),'Calc| Overheads Allocation'!E$9,'Calc| Project Costs'!X335),IF('Input| Overheads'!$C$42="Internal labour",SUMPRODUCT(--('Input| Projects'!$AD335="Yes"),'Calc| Overheads Allocation'!E$9,'Calc| Project Costs'!X335,'Input| Projects'!$Y335),IF('Input| Overheads'!$C$42="DNSP defined",SUMPRODUCT(--('Input| Projects'!$AD335="Yes"),'Calc| Overheads Allocation'!E$62,'Input| Projects'!$AG335),""))),"")</f>
        <v/>
      </c>
      <c r="AW335" s="186" t="str">
        <f>IFERROR(IF('Input| Overheads'!$C$42="Direct costs",SUMPRODUCT(--('Input| Projects'!$AD335="Yes"),'Calc| Overheads Allocation'!F$9,'Calc| Project Costs'!Y335),IF('Input| Overheads'!$C$42="Internal labour",SUMPRODUCT(--('Input| Projects'!$AD335="Yes"),'Calc| Overheads Allocation'!F$9,'Calc| Project Costs'!Y335,'Input| Projects'!$Y335),IF('Input| Overheads'!$C$42="DNSP defined",SUMPRODUCT(--('Input| Projects'!$AD335="Yes"),'Calc| Overheads Allocation'!F$62,'Input| Projects'!$AG335),""))),"")</f>
        <v/>
      </c>
      <c r="AX335" s="186" t="str">
        <f>IFERROR(IF('Input| Overheads'!$C$42="Direct costs",SUMPRODUCT(--('Input| Projects'!$AD335="Yes"),'Calc| Overheads Allocation'!G$9,'Calc| Project Costs'!Z335),IF('Input| Overheads'!$C$42="Internal labour",SUMPRODUCT(--('Input| Projects'!$AD335="Yes"),'Calc| Overheads Allocation'!G$9,'Calc| Project Costs'!Z335,'Input| Projects'!$Y335),IF('Input| Overheads'!$C$42="DNSP defined",SUMPRODUCT(--('Input| Projects'!$AD335="Yes"),'Calc| Overheads Allocation'!G$62,'Input| Projects'!$AG335),""))),"")</f>
        <v/>
      </c>
      <c r="AY335" s="186" t="str">
        <f>IFERROR(IF('Input| Overheads'!$C$42="Direct costs",SUMPRODUCT(--('Input| Projects'!$AD335="Yes"),'Calc| Overheads Allocation'!H$9,'Calc| Project Costs'!AA335),IF('Input| Overheads'!$C$42="Internal labour",SUMPRODUCT(--('Input| Projects'!$AD335="Yes"),'Calc| Overheads Allocation'!H$9,'Calc| Project Costs'!AA335,'Input| Projects'!$Y335),IF('Input| Overheads'!$C$42="DNSP defined",SUMPRODUCT(--('Input| Projects'!$AD335="Yes"),'Calc| Overheads Allocation'!H$62,'Input| Projects'!$AG335),""))),"")</f>
        <v/>
      </c>
      <c r="AZ335" s="186" t="str">
        <f>IFERROR(IF('Input| Overheads'!$C$42="Direct costs",SUMPRODUCT(--('Input| Projects'!$AD335="Yes"),'Calc| Overheads Allocation'!I$9,'Calc| Project Costs'!AB335),IF('Input| Overheads'!$C$42="Internal labour",SUMPRODUCT(--('Input| Projects'!$AD335="Yes"),'Calc| Overheads Allocation'!I$9,'Calc| Project Costs'!AB335,'Input| Projects'!$Y335),IF('Input| Overheads'!$C$42="DNSP defined",SUMPRODUCT(--('Input| Projects'!$AD335="Yes"),'Calc| Overheads Allocation'!I$62,'Input| Projects'!$AG335),""))),"")</f>
        <v/>
      </c>
      <c r="BA335" s="106"/>
      <c r="BB335" s="186">
        <f t="shared" si="187"/>
        <v>0</v>
      </c>
      <c r="BC335" s="186">
        <f t="shared" si="188"/>
        <v>0</v>
      </c>
      <c r="BD335" s="186">
        <f t="shared" si="189"/>
        <v>0</v>
      </c>
      <c r="BE335" s="186">
        <f t="shared" si="166"/>
        <v>0</v>
      </c>
      <c r="BF335" s="186">
        <f t="shared" si="167"/>
        <v>0</v>
      </c>
      <c r="BG335" s="186">
        <f t="shared" si="168"/>
        <v>0</v>
      </c>
      <c r="BH335" s="186">
        <f t="shared" si="169"/>
        <v>0</v>
      </c>
      <c r="BI335" s="97"/>
      <c r="BJ335" s="186" t="str">
        <f t="shared" si="170"/>
        <v/>
      </c>
      <c r="BK335" s="186" t="str">
        <f t="shared" si="171"/>
        <v/>
      </c>
      <c r="BL335" s="186" t="str">
        <f t="shared" si="172"/>
        <v/>
      </c>
      <c r="BM335" s="186" t="str">
        <f t="shared" si="173"/>
        <v/>
      </c>
      <c r="BN335" s="186" t="str">
        <f t="shared" si="174"/>
        <v/>
      </c>
      <c r="BO335" s="186" t="str">
        <f t="shared" si="175"/>
        <v/>
      </c>
      <c r="BP335" s="186" t="str">
        <f t="shared" si="176"/>
        <v/>
      </c>
      <c r="BQ335" s="97"/>
      <c r="BR335" s="186">
        <f t="shared" si="177"/>
        <v>0</v>
      </c>
      <c r="BS335" s="186">
        <f t="shared" si="178"/>
        <v>0</v>
      </c>
      <c r="BT335" s="222">
        <f t="shared" si="179"/>
        <v>0</v>
      </c>
      <c r="BU335" s="222">
        <f t="shared" si="180"/>
        <v>0</v>
      </c>
      <c r="BV335" s="222">
        <f t="shared" si="181"/>
        <v>0</v>
      </c>
      <c r="BW335" s="222">
        <f t="shared" si="182"/>
        <v>0</v>
      </c>
      <c r="BX335" s="222">
        <f t="shared" si="183"/>
        <v>0</v>
      </c>
      <c r="BY335" s="106"/>
      <c r="BZ335" s="197" t="str">
        <f>IF(SUMIF('Input| Projects'!$AS$8:$CP$8,"Dx",'Input| Projects'!$AS335:$CP335)=0,"",SUMIF('Input| Projects'!$AS$8:$CP$8,"Dx",'Input| Projects'!$AS335:$CP335))</f>
        <v/>
      </c>
      <c r="CA335" s="197" t="str">
        <f>IF(SUMIF('Input| Projects'!$AS$8:$CP$8,"Tx",'Input| Projects'!$AS335:$CP335)=0,"",SUMIF('Input| Projects'!$AS$8:$CP$8,"Tx",'Input| Projects'!$AS335:$CP335))</f>
        <v/>
      </c>
      <c r="CB335" s="150" t="str">
        <f t="shared" si="190"/>
        <v/>
      </c>
    </row>
    <row r="336" spans="2:80" x14ac:dyDescent="0.2">
      <c r="B336" s="201">
        <f>IFERROR('Input| Projects'!B336,"")</f>
        <v>327</v>
      </c>
      <c r="C336" s="42" t="str">
        <f>IFERROR(IF('Input| Projects'!C336="","",'Input| Projects'!C336),"")</f>
        <v/>
      </c>
      <c r="D336" s="42" t="str">
        <f>IFERROR(IF('Input| Projects'!D336="","",'Input| Projects'!D336),"")</f>
        <v/>
      </c>
      <c r="E336" s="104"/>
      <c r="F336" s="190">
        <f>IFERROR('Input| Projects'!I336*'Input| Escalations'!$K$19,"")</f>
        <v>0</v>
      </c>
      <c r="G336" s="190">
        <f>IFERROR('Input| Projects'!J336*'Input| Escalations'!$K$19,"")</f>
        <v>0</v>
      </c>
      <c r="H336" s="190">
        <f>IFERROR('Input| Projects'!K336*'Input| Escalations'!$K$19,"")</f>
        <v>0</v>
      </c>
      <c r="I336" s="190">
        <f>IFERROR('Input| Projects'!L336*'Input| Escalations'!$K$19,"")</f>
        <v>0</v>
      </c>
      <c r="J336" s="190">
        <f>IFERROR('Input| Projects'!M336*'Input| Escalations'!$K$19,"")</f>
        <v>0</v>
      </c>
      <c r="K336" s="190">
        <f>IFERROR('Input| Projects'!N336*'Input| Escalations'!$K$19,"")</f>
        <v>0</v>
      </c>
      <c r="L336" s="190">
        <f>IFERROR('Input| Projects'!O336*'Input| Escalations'!$K$19,"")</f>
        <v>0</v>
      </c>
      <c r="M336" s="150" t="str">
        <f>IF(ABS(SUM(F336:L336)-(SUM('Input| Projects'!I336:O336)*'Input| Escalations'!$K$19))&lt;0.0000001,"",1)</f>
        <v/>
      </c>
      <c r="N336" s="192">
        <f>'Input| Projects'!$Y336*INDEX('Input| Escalations'!$H$33:$N$33,MATCH('Calc| Project Costs'!N$9,'Input| Escalations'!$H$23:$N$23,0))+'Input| Projects'!$Z336*INDEX('Input| Escalations'!$H$34:$N$34,MATCH('Calc| Project Costs'!N$9,'Input| Escalations'!$H$23:$N$23,0))+'Input| Projects'!$AA336*INDEX('Input| Escalations'!$H$35:$N$35,MATCH('Calc| Project Costs'!N$9,'Input| Escalations'!$H$23:$N$23,0))+1</f>
        <v>1</v>
      </c>
      <c r="O336" s="192">
        <f>'Input| Projects'!$Y336*INDEX('Input| Escalations'!$H$33:$N$33,MATCH('Calc| Project Costs'!O$9,'Input| Escalations'!$H$23:$N$23,0))+'Input| Projects'!$Z336*INDEX('Input| Escalations'!$H$34:$N$34,MATCH('Calc| Project Costs'!O$9,'Input| Escalations'!$H$23:$N$23,0))+'Input| Projects'!$AA336*INDEX('Input| Escalations'!$H$35:$N$35,MATCH('Calc| Project Costs'!O$9,'Input| Escalations'!$H$23:$N$23,0))+1</f>
        <v>1</v>
      </c>
      <c r="P336" s="192">
        <f>'Input| Projects'!$Y336*INDEX('Input| Escalations'!$H$33:$N$33,MATCH('Calc| Project Costs'!P$9,'Input| Escalations'!$H$23:$N$23,0))+'Input| Projects'!$Z336*INDEX('Input| Escalations'!$H$34:$N$34,MATCH('Calc| Project Costs'!P$9,'Input| Escalations'!$H$23:$N$23,0))+'Input| Projects'!$AA336*INDEX('Input| Escalations'!$H$35:$N$35,MATCH('Calc| Project Costs'!P$9,'Input| Escalations'!$H$23:$N$23,0))+1</f>
        <v>1</v>
      </c>
      <c r="Q336" s="192">
        <f>'Input| Projects'!$Y336*INDEX('Input| Escalations'!$H$33:$N$33,MATCH('Calc| Project Costs'!Q$9,'Input| Escalations'!$H$23:$N$23,0))+'Input| Projects'!$Z336*INDEX('Input| Escalations'!$H$34:$N$34,MATCH('Calc| Project Costs'!Q$9,'Input| Escalations'!$H$23:$N$23,0))+'Input| Projects'!$AA336*INDEX('Input| Escalations'!$H$35:$N$35,MATCH('Calc| Project Costs'!Q$9,'Input| Escalations'!$H$23:$N$23,0))+1</f>
        <v>1</v>
      </c>
      <c r="R336" s="192">
        <f>'Input| Projects'!$Y336*INDEX('Input| Escalations'!$H$33:$N$33,MATCH('Calc| Project Costs'!R$9,'Input| Escalations'!$H$23:$N$23,0))+'Input| Projects'!$Z336*INDEX('Input| Escalations'!$H$34:$N$34,MATCH('Calc| Project Costs'!R$9,'Input| Escalations'!$H$23:$N$23,0))+'Input| Projects'!$AA336*INDEX('Input| Escalations'!$H$35:$N$35,MATCH('Calc| Project Costs'!R$9,'Input| Escalations'!$H$23:$N$23,0))+1</f>
        <v>1</v>
      </c>
      <c r="S336" s="192">
        <f>'Input| Projects'!$Y336*INDEX('Input| Escalations'!$H$33:$N$33,MATCH('Calc| Project Costs'!S$9,'Input| Escalations'!$H$23:$N$23,0))+'Input| Projects'!$Z336*INDEX('Input| Escalations'!$H$34:$N$34,MATCH('Calc| Project Costs'!S$9,'Input| Escalations'!$H$23:$N$23,0))+'Input| Projects'!$AA336*INDEX('Input| Escalations'!$H$35:$N$35,MATCH('Calc| Project Costs'!S$9,'Input| Escalations'!$H$23:$N$23,0))+1</f>
        <v>1</v>
      </c>
      <c r="T336" s="192">
        <f>'Input| Projects'!$Y336*INDEX('Input| Escalations'!$H$33:$N$33,MATCH('Calc| Project Costs'!T$9,'Input| Escalations'!$H$23:$N$23,0))+'Input| Projects'!$Z336*INDEX('Input| Escalations'!$H$34:$N$34,MATCH('Calc| Project Costs'!T$9,'Input| Escalations'!$H$23:$N$23,0))+'Input| Projects'!$AA336*INDEX('Input| Escalations'!$H$35:$N$35,MATCH('Calc| Project Costs'!T$9,'Input| Escalations'!$H$23:$N$23,0))+1</f>
        <v>1</v>
      </c>
      <c r="U336" s="106"/>
      <c r="V336" s="186">
        <f t="shared" si="184"/>
        <v>0</v>
      </c>
      <c r="W336" s="186">
        <f t="shared" si="185"/>
        <v>0</v>
      </c>
      <c r="X336" s="186">
        <f t="shared" si="186"/>
        <v>0</v>
      </c>
      <c r="Y336" s="186">
        <f t="shared" si="162"/>
        <v>0</v>
      </c>
      <c r="Z336" s="186">
        <f t="shared" si="163"/>
        <v>0</v>
      </c>
      <c r="AA336" s="186">
        <f t="shared" si="164"/>
        <v>0</v>
      </c>
      <c r="AB336" s="186">
        <f t="shared" si="165"/>
        <v>0</v>
      </c>
      <c r="AC336" s="106"/>
      <c r="AD336" s="186">
        <f>'Input| Projects'!Q336*N336*'Input| Escalations'!$K$19</f>
        <v>0</v>
      </c>
      <c r="AE336" s="186">
        <f>'Input| Projects'!R336*O336*'Input| Escalations'!$K$19</f>
        <v>0</v>
      </c>
      <c r="AF336" s="186">
        <f>'Input| Projects'!S336*P336*'Input| Escalations'!$K$19</f>
        <v>0</v>
      </c>
      <c r="AG336" s="186">
        <f>'Input| Projects'!T336*Q336*'Input| Escalations'!$K$19</f>
        <v>0</v>
      </c>
      <c r="AH336" s="186">
        <f>'Input| Projects'!U336*R336*'Input| Escalations'!$K$19</f>
        <v>0</v>
      </c>
      <c r="AI336" s="186">
        <f>'Input| Projects'!V336*S336*'Input| Escalations'!$K$19</f>
        <v>0</v>
      </c>
      <c r="AJ336" s="186">
        <f>'Input| Projects'!W336*T336*'Input| Escalations'!$K$19</f>
        <v>0</v>
      </c>
      <c r="AK336" s="106"/>
      <c r="AL336" s="186" t="str">
        <f>IFERROR(IF('Input| Overheads'!$C$42="Direct costs",SUMPRODUCT(--('Input| Projects'!$AC336="Yes"),'Calc| Overheads Allocation'!C$8,'Calc| Project Costs'!V336),IF('Input| Overheads'!$C$42="Internal labour",SUMPRODUCT(--('Input| Projects'!$AC336="Yes"),'Calc| Overheads Allocation'!C$8,'Calc| Project Costs'!V336,'Input| Projects'!$Y336),IF('Input| Overheads'!$C$42="DNSP defined",SUMPRODUCT(--('Input| Projects'!$AC336="Yes"),'Calc| Overheads Allocation'!C$61,'Input| Projects'!$AF336),""))),"")</f>
        <v/>
      </c>
      <c r="AM336" s="186" t="str">
        <f>IFERROR(IF('Input| Overheads'!$C$42="Direct costs",SUMPRODUCT(--('Input| Projects'!$AC336="Yes"),'Calc| Overheads Allocation'!D$8,'Calc| Project Costs'!W336),IF('Input| Overheads'!$C$42="Internal labour",SUMPRODUCT(--('Input| Projects'!$AC336="Yes"),'Calc| Overheads Allocation'!D$8,'Calc| Project Costs'!W336,'Input| Projects'!$Y336),IF('Input| Overheads'!$C$42="DNSP defined",SUMPRODUCT(--('Input| Projects'!$AC336="Yes"),'Calc| Overheads Allocation'!D$61,'Input| Projects'!$AF336),""))),"")</f>
        <v/>
      </c>
      <c r="AN336" s="186" t="str">
        <f>IFERROR(IF('Input| Overheads'!$C$42="Direct costs",SUMPRODUCT(--('Input| Projects'!$AC336="Yes"),'Calc| Overheads Allocation'!E$8,'Calc| Project Costs'!X336),IF('Input| Overheads'!$C$42="Internal labour",SUMPRODUCT(--('Input| Projects'!$AC336="Yes"),'Calc| Overheads Allocation'!E$8,'Calc| Project Costs'!X336,'Input| Projects'!$Y336),IF('Input| Overheads'!$C$42="DNSP defined",SUMPRODUCT(--('Input| Projects'!$AC336="Yes"),'Calc| Overheads Allocation'!E$61,'Input| Projects'!$AF336),""))),"")</f>
        <v/>
      </c>
      <c r="AO336" s="186" t="str">
        <f>IFERROR(IF('Input| Overheads'!$C$42="Direct costs",SUMPRODUCT(--('Input| Projects'!$AC336="Yes"),'Calc| Overheads Allocation'!F$8,'Calc| Project Costs'!Y336),IF('Input| Overheads'!$C$42="Internal labour",SUMPRODUCT(--('Input| Projects'!$AC336="Yes"),'Calc| Overheads Allocation'!F$8,'Calc| Project Costs'!Y336,'Input| Projects'!$Y336),IF('Input| Overheads'!$C$42="DNSP defined",SUMPRODUCT(--('Input| Projects'!$AC336="Yes"),'Calc| Overheads Allocation'!F$61,'Input| Projects'!$AF336),""))),"")</f>
        <v/>
      </c>
      <c r="AP336" s="186" t="str">
        <f>IFERROR(IF('Input| Overheads'!$C$42="Direct costs",SUMPRODUCT(--('Input| Projects'!$AC336="Yes"),'Calc| Overheads Allocation'!G$8,'Calc| Project Costs'!Z336),IF('Input| Overheads'!$C$42="Internal labour",SUMPRODUCT(--('Input| Projects'!$AC336="Yes"),'Calc| Overheads Allocation'!G$8,'Calc| Project Costs'!Z336,'Input| Projects'!$Y336),IF('Input| Overheads'!$C$42="DNSP defined",SUMPRODUCT(--('Input| Projects'!$AC336="Yes"),'Calc| Overheads Allocation'!G$61,'Input| Projects'!$AF336),""))),"")</f>
        <v/>
      </c>
      <c r="AQ336" s="186" t="str">
        <f>IFERROR(IF('Input| Overheads'!$C$42="Direct costs",SUMPRODUCT(--('Input| Projects'!$AC336="Yes"),'Calc| Overheads Allocation'!H$8,'Calc| Project Costs'!AA336),IF('Input| Overheads'!$C$42="Internal labour",SUMPRODUCT(--('Input| Projects'!$AC336="Yes"),'Calc| Overheads Allocation'!H$8,'Calc| Project Costs'!AA336,'Input| Projects'!$Y336),IF('Input| Overheads'!$C$42="DNSP defined",SUMPRODUCT(--('Input| Projects'!$AC336="Yes"),'Calc| Overheads Allocation'!H$61,'Input| Projects'!$AF336),""))),"")</f>
        <v/>
      </c>
      <c r="AR336" s="186" t="str">
        <f>IFERROR(IF('Input| Overheads'!$C$42="Direct costs",SUMPRODUCT(--('Input| Projects'!$AC336="Yes"),'Calc| Overheads Allocation'!I$8,'Calc| Project Costs'!AB336),IF('Input| Overheads'!$C$42="Internal labour",SUMPRODUCT(--('Input| Projects'!$AC336="Yes"),'Calc| Overheads Allocation'!I$8,'Calc| Project Costs'!AB336,'Input| Projects'!$Y336),IF('Input| Overheads'!$C$42="DNSP defined",SUMPRODUCT(--('Input| Projects'!$AC336="Yes"),'Calc| Overheads Allocation'!I$61,'Input| Projects'!$AF336),""))),"")</f>
        <v/>
      </c>
      <c r="AS336" s="106"/>
      <c r="AT336" s="186" t="str">
        <f>IFERROR(IF('Input| Overheads'!$C$42="Direct costs",SUMPRODUCT(--('Input| Projects'!$AD336="Yes"),'Calc| Overheads Allocation'!C$9,'Calc| Project Costs'!V336),IF('Input| Overheads'!$C$42="Internal labour",SUMPRODUCT(--('Input| Projects'!$AD336="Yes"),'Calc| Overheads Allocation'!C$9,'Calc| Project Costs'!V336,'Input| Projects'!$Y336),IF('Input| Overheads'!$C$42="DNSP defined",SUMPRODUCT(--('Input| Projects'!$AD336="Yes"),'Calc| Overheads Allocation'!C$62,'Input| Projects'!$AG336),""))),"")</f>
        <v/>
      </c>
      <c r="AU336" s="186" t="str">
        <f>IFERROR(IF('Input| Overheads'!$C$42="Direct costs",SUMPRODUCT(--('Input| Projects'!$AD336="Yes"),'Calc| Overheads Allocation'!D$9,'Calc| Project Costs'!W336),IF('Input| Overheads'!$C$42="Internal labour",SUMPRODUCT(--('Input| Projects'!$AD336="Yes"),'Calc| Overheads Allocation'!D$9,'Calc| Project Costs'!W336,'Input| Projects'!$Y336),IF('Input| Overheads'!$C$42="DNSP defined",SUMPRODUCT(--('Input| Projects'!$AD336="Yes"),'Calc| Overheads Allocation'!D$62,'Input| Projects'!$AG336),""))),"")</f>
        <v/>
      </c>
      <c r="AV336" s="186" t="str">
        <f>IFERROR(IF('Input| Overheads'!$C$42="Direct costs",SUMPRODUCT(--('Input| Projects'!$AD336="Yes"),'Calc| Overheads Allocation'!E$9,'Calc| Project Costs'!X336),IF('Input| Overheads'!$C$42="Internal labour",SUMPRODUCT(--('Input| Projects'!$AD336="Yes"),'Calc| Overheads Allocation'!E$9,'Calc| Project Costs'!X336,'Input| Projects'!$Y336),IF('Input| Overheads'!$C$42="DNSP defined",SUMPRODUCT(--('Input| Projects'!$AD336="Yes"),'Calc| Overheads Allocation'!E$62,'Input| Projects'!$AG336),""))),"")</f>
        <v/>
      </c>
      <c r="AW336" s="186" t="str">
        <f>IFERROR(IF('Input| Overheads'!$C$42="Direct costs",SUMPRODUCT(--('Input| Projects'!$AD336="Yes"),'Calc| Overheads Allocation'!F$9,'Calc| Project Costs'!Y336),IF('Input| Overheads'!$C$42="Internal labour",SUMPRODUCT(--('Input| Projects'!$AD336="Yes"),'Calc| Overheads Allocation'!F$9,'Calc| Project Costs'!Y336,'Input| Projects'!$Y336),IF('Input| Overheads'!$C$42="DNSP defined",SUMPRODUCT(--('Input| Projects'!$AD336="Yes"),'Calc| Overheads Allocation'!F$62,'Input| Projects'!$AG336),""))),"")</f>
        <v/>
      </c>
      <c r="AX336" s="186" t="str">
        <f>IFERROR(IF('Input| Overheads'!$C$42="Direct costs",SUMPRODUCT(--('Input| Projects'!$AD336="Yes"),'Calc| Overheads Allocation'!G$9,'Calc| Project Costs'!Z336),IF('Input| Overheads'!$C$42="Internal labour",SUMPRODUCT(--('Input| Projects'!$AD336="Yes"),'Calc| Overheads Allocation'!G$9,'Calc| Project Costs'!Z336,'Input| Projects'!$Y336),IF('Input| Overheads'!$C$42="DNSP defined",SUMPRODUCT(--('Input| Projects'!$AD336="Yes"),'Calc| Overheads Allocation'!G$62,'Input| Projects'!$AG336),""))),"")</f>
        <v/>
      </c>
      <c r="AY336" s="186" t="str">
        <f>IFERROR(IF('Input| Overheads'!$C$42="Direct costs",SUMPRODUCT(--('Input| Projects'!$AD336="Yes"),'Calc| Overheads Allocation'!H$9,'Calc| Project Costs'!AA336),IF('Input| Overheads'!$C$42="Internal labour",SUMPRODUCT(--('Input| Projects'!$AD336="Yes"),'Calc| Overheads Allocation'!H$9,'Calc| Project Costs'!AA336,'Input| Projects'!$Y336),IF('Input| Overheads'!$C$42="DNSP defined",SUMPRODUCT(--('Input| Projects'!$AD336="Yes"),'Calc| Overheads Allocation'!H$62,'Input| Projects'!$AG336),""))),"")</f>
        <v/>
      </c>
      <c r="AZ336" s="186" t="str">
        <f>IFERROR(IF('Input| Overheads'!$C$42="Direct costs",SUMPRODUCT(--('Input| Projects'!$AD336="Yes"),'Calc| Overheads Allocation'!I$9,'Calc| Project Costs'!AB336),IF('Input| Overheads'!$C$42="Internal labour",SUMPRODUCT(--('Input| Projects'!$AD336="Yes"),'Calc| Overheads Allocation'!I$9,'Calc| Project Costs'!AB336,'Input| Projects'!$Y336),IF('Input| Overheads'!$C$42="DNSP defined",SUMPRODUCT(--('Input| Projects'!$AD336="Yes"),'Calc| Overheads Allocation'!I$62,'Input| Projects'!$AG336),""))),"")</f>
        <v/>
      </c>
      <c r="BA336" s="106"/>
      <c r="BB336" s="186">
        <f t="shared" si="187"/>
        <v>0</v>
      </c>
      <c r="BC336" s="186">
        <f t="shared" si="188"/>
        <v>0</v>
      </c>
      <c r="BD336" s="186">
        <f t="shared" si="189"/>
        <v>0</v>
      </c>
      <c r="BE336" s="186">
        <f t="shared" si="166"/>
        <v>0</v>
      </c>
      <c r="BF336" s="186">
        <f t="shared" si="167"/>
        <v>0</v>
      </c>
      <c r="BG336" s="186">
        <f t="shared" si="168"/>
        <v>0</v>
      </c>
      <c r="BH336" s="186">
        <f t="shared" si="169"/>
        <v>0</v>
      </c>
      <c r="BI336" s="97"/>
      <c r="BJ336" s="186" t="str">
        <f t="shared" si="170"/>
        <v/>
      </c>
      <c r="BK336" s="186" t="str">
        <f t="shared" si="171"/>
        <v/>
      </c>
      <c r="BL336" s="186" t="str">
        <f t="shared" si="172"/>
        <v/>
      </c>
      <c r="BM336" s="186" t="str">
        <f t="shared" si="173"/>
        <v/>
      </c>
      <c r="BN336" s="186" t="str">
        <f t="shared" si="174"/>
        <v/>
      </c>
      <c r="BO336" s="186" t="str">
        <f t="shared" si="175"/>
        <v/>
      </c>
      <c r="BP336" s="186" t="str">
        <f t="shared" si="176"/>
        <v/>
      </c>
      <c r="BQ336" s="97"/>
      <c r="BR336" s="186">
        <f t="shared" si="177"/>
        <v>0</v>
      </c>
      <c r="BS336" s="186">
        <f t="shared" si="178"/>
        <v>0</v>
      </c>
      <c r="BT336" s="222">
        <f t="shared" si="179"/>
        <v>0</v>
      </c>
      <c r="BU336" s="222">
        <f t="shared" si="180"/>
        <v>0</v>
      </c>
      <c r="BV336" s="222">
        <f t="shared" si="181"/>
        <v>0</v>
      </c>
      <c r="BW336" s="222">
        <f t="shared" si="182"/>
        <v>0</v>
      </c>
      <c r="BX336" s="222">
        <f t="shared" si="183"/>
        <v>0</v>
      </c>
      <c r="BY336" s="106"/>
      <c r="BZ336" s="197" t="str">
        <f>IF(SUMIF('Input| Projects'!$AS$8:$CP$8,"Dx",'Input| Projects'!$AS336:$CP336)=0,"",SUMIF('Input| Projects'!$AS$8:$CP$8,"Dx",'Input| Projects'!$AS336:$CP336))</f>
        <v/>
      </c>
      <c r="CA336" s="197" t="str">
        <f>IF(SUMIF('Input| Projects'!$AS$8:$CP$8,"Tx",'Input| Projects'!$AS336:$CP336)=0,"",SUMIF('Input| Projects'!$AS$8:$CP$8,"Tx",'Input| Projects'!$AS336:$CP336))</f>
        <v/>
      </c>
      <c r="CB336" s="150" t="str">
        <f t="shared" si="190"/>
        <v/>
      </c>
    </row>
    <row r="337" spans="2:80" x14ac:dyDescent="0.2">
      <c r="B337" s="201">
        <f>IFERROR('Input| Projects'!B337,"")</f>
        <v>328</v>
      </c>
      <c r="C337" s="42" t="str">
        <f>IFERROR(IF('Input| Projects'!C337="","",'Input| Projects'!C337),"")</f>
        <v/>
      </c>
      <c r="D337" s="42" t="str">
        <f>IFERROR(IF('Input| Projects'!D337="","",'Input| Projects'!D337),"")</f>
        <v/>
      </c>
      <c r="E337" s="104"/>
      <c r="F337" s="190">
        <f>IFERROR('Input| Projects'!I337*'Input| Escalations'!$K$19,"")</f>
        <v>0</v>
      </c>
      <c r="G337" s="190">
        <f>IFERROR('Input| Projects'!J337*'Input| Escalations'!$K$19,"")</f>
        <v>0</v>
      </c>
      <c r="H337" s="190">
        <f>IFERROR('Input| Projects'!K337*'Input| Escalations'!$K$19,"")</f>
        <v>0</v>
      </c>
      <c r="I337" s="190">
        <f>IFERROR('Input| Projects'!L337*'Input| Escalations'!$K$19,"")</f>
        <v>0</v>
      </c>
      <c r="J337" s="190">
        <f>IFERROR('Input| Projects'!M337*'Input| Escalations'!$K$19,"")</f>
        <v>0</v>
      </c>
      <c r="K337" s="190">
        <f>IFERROR('Input| Projects'!N337*'Input| Escalations'!$K$19,"")</f>
        <v>0</v>
      </c>
      <c r="L337" s="190">
        <f>IFERROR('Input| Projects'!O337*'Input| Escalations'!$K$19,"")</f>
        <v>0</v>
      </c>
      <c r="M337" s="150" t="str">
        <f>IF(ABS(SUM(F337:L337)-(SUM('Input| Projects'!I337:O337)*'Input| Escalations'!$K$19))&lt;0.0000001,"",1)</f>
        <v/>
      </c>
      <c r="N337" s="192">
        <f>'Input| Projects'!$Y337*INDEX('Input| Escalations'!$H$33:$N$33,MATCH('Calc| Project Costs'!N$9,'Input| Escalations'!$H$23:$N$23,0))+'Input| Projects'!$Z337*INDEX('Input| Escalations'!$H$34:$N$34,MATCH('Calc| Project Costs'!N$9,'Input| Escalations'!$H$23:$N$23,0))+'Input| Projects'!$AA337*INDEX('Input| Escalations'!$H$35:$N$35,MATCH('Calc| Project Costs'!N$9,'Input| Escalations'!$H$23:$N$23,0))+1</f>
        <v>1</v>
      </c>
      <c r="O337" s="192">
        <f>'Input| Projects'!$Y337*INDEX('Input| Escalations'!$H$33:$N$33,MATCH('Calc| Project Costs'!O$9,'Input| Escalations'!$H$23:$N$23,0))+'Input| Projects'!$Z337*INDEX('Input| Escalations'!$H$34:$N$34,MATCH('Calc| Project Costs'!O$9,'Input| Escalations'!$H$23:$N$23,0))+'Input| Projects'!$AA337*INDEX('Input| Escalations'!$H$35:$N$35,MATCH('Calc| Project Costs'!O$9,'Input| Escalations'!$H$23:$N$23,0))+1</f>
        <v>1</v>
      </c>
      <c r="P337" s="192">
        <f>'Input| Projects'!$Y337*INDEX('Input| Escalations'!$H$33:$N$33,MATCH('Calc| Project Costs'!P$9,'Input| Escalations'!$H$23:$N$23,0))+'Input| Projects'!$Z337*INDEX('Input| Escalations'!$H$34:$N$34,MATCH('Calc| Project Costs'!P$9,'Input| Escalations'!$H$23:$N$23,0))+'Input| Projects'!$AA337*INDEX('Input| Escalations'!$H$35:$N$35,MATCH('Calc| Project Costs'!P$9,'Input| Escalations'!$H$23:$N$23,0))+1</f>
        <v>1</v>
      </c>
      <c r="Q337" s="192">
        <f>'Input| Projects'!$Y337*INDEX('Input| Escalations'!$H$33:$N$33,MATCH('Calc| Project Costs'!Q$9,'Input| Escalations'!$H$23:$N$23,0))+'Input| Projects'!$Z337*INDEX('Input| Escalations'!$H$34:$N$34,MATCH('Calc| Project Costs'!Q$9,'Input| Escalations'!$H$23:$N$23,0))+'Input| Projects'!$AA337*INDEX('Input| Escalations'!$H$35:$N$35,MATCH('Calc| Project Costs'!Q$9,'Input| Escalations'!$H$23:$N$23,0))+1</f>
        <v>1</v>
      </c>
      <c r="R337" s="192">
        <f>'Input| Projects'!$Y337*INDEX('Input| Escalations'!$H$33:$N$33,MATCH('Calc| Project Costs'!R$9,'Input| Escalations'!$H$23:$N$23,0))+'Input| Projects'!$Z337*INDEX('Input| Escalations'!$H$34:$N$34,MATCH('Calc| Project Costs'!R$9,'Input| Escalations'!$H$23:$N$23,0))+'Input| Projects'!$AA337*INDEX('Input| Escalations'!$H$35:$N$35,MATCH('Calc| Project Costs'!R$9,'Input| Escalations'!$H$23:$N$23,0))+1</f>
        <v>1</v>
      </c>
      <c r="S337" s="192">
        <f>'Input| Projects'!$Y337*INDEX('Input| Escalations'!$H$33:$N$33,MATCH('Calc| Project Costs'!S$9,'Input| Escalations'!$H$23:$N$23,0))+'Input| Projects'!$Z337*INDEX('Input| Escalations'!$H$34:$N$34,MATCH('Calc| Project Costs'!S$9,'Input| Escalations'!$H$23:$N$23,0))+'Input| Projects'!$AA337*INDEX('Input| Escalations'!$H$35:$N$35,MATCH('Calc| Project Costs'!S$9,'Input| Escalations'!$H$23:$N$23,0))+1</f>
        <v>1</v>
      </c>
      <c r="T337" s="192">
        <f>'Input| Projects'!$Y337*INDEX('Input| Escalations'!$H$33:$N$33,MATCH('Calc| Project Costs'!T$9,'Input| Escalations'!$H$23:$N$23,0))+'Input| Projects'!$Z337*INDEX('Input| Escalations'!$H$34:$N$34,MATCH('Calc| Project Costs'!T$9,'Input| Escalations'!$H$23:$N$23,0))+'Input| Projects'!$AA337*INDEX('Input| Escalations'!$H$35:$N$35,MATCH('Calc| Project Costs'!T$9,'Input| Escalations'!$H$23:$N$23,0))+1</f>
        <v>1</v>
      </c>
      <c r="U337" s="106"/>
      <c r="V337" s="186">
        <f t="shared" si="184"/>
        <v>0</v>
      </c>
      <c r="W337" s="186">
        <f t="shared" si="185"/>
        <v>0</v>
      </c>
      <c r="X337" s="186">
        <f t="shared" si="186"/>
        <v>0</v>
      </c>
      <c r="Y337" s="186">
        <f t="shared" si="162"/>
        <v>0</v>
      </c>
      <c r="Z337" s="186">
        <f t="shared" si="163"/>
        <v>0</v>
      </c>
      <c r="AA337" s="186">
        <f t="shared" si="164"/>
        <v>0</v>
      </c>
      <c r="AB337" s="186">
        <f t="shared" si="165"/>
        <v>0</v>
      </c>
      <c r="AC337" s="106"/>
      <c r="AD337" s="186">
        <f>'Input| Projects'!Q337*N337*'Input| Escalations'!$K$19</f>
        <v>0</v>
      </c>
      <c r="AE337" s="186">
        <f>'Input| Projects'!R337*O337*'Input| Escalations'!$K$19</f>
        <v>0</v>
      </c>
      <c r="AF337" s="186">
        <f>'Input| Projects'!S337*P337*'Input| Escalations'!$K$19</f>
        <v>0</v>
      </c>
      <c r="AG337" s="186">
        <f>'Input| Projects'!T337*Q337*'Input| Escalations'!$K$19</f>
        <v>0</v>
      </c>
      <c r="AH337" s="186">
        <f>'Input| Projects'!U337*R337*'Input| Escalations'!$K$19</f>
        <v>0</v>
      </c>
      <c r="AI337" s="186">
        <f>'Input| Projects'!V337*S337*'Input| Escalations'!$K$19</f>
        <v>0</v>
      </c>
      <c r="AJ337" s="186">
        <f>'Input| Projects'!W337*T337*'Input| Escalations'!$K$19</f>
        <v>0</v>
      </c>
      <c r="AK337" s="106"/>
      <c r="AL337" s="186" t="str">
        <f>IFERROR(IF('Input| Overheads'!$C$42="Direct costs",SUMPRODUCT(--('Input| Projects'!$AC337="Yes"),'Calc| Overheads Allocation'!C$8,'Calc| Project Costs'!V337),IF('Input| Overheads'!$C$42="Internal labour",SUMPRODUCT(--('Input| Projects'!$AC337="Yes"),'Calc| Overheads Allocation'!C$8,'Calc| Project Costs'!V337,'Input| Projects'!$Y337),IF('Input| Overheads'!$C$42="DNSP defined",SUMPRODUCT(--('Input| Projects'!$AC337="Yes"),'Calc| Overheads Allocation'!C$61,'Input| Projects'!$AF337),""))),"")</f>
        <v/>
      </c>
      <c r="AM337" s="186" t="str">
        <f>IFERROR(IF('Input| Overheads'!$C$42="Direct costs",SUMPRODUCT(--('Input| Projects'!$AC337="Yes"),'Calc| Overheads Allocation'!D$8,'Calc| Project Costs'!W337),IF('Input| Overheads'!$C$42="Internal labour",SUMPRODUCT(--('Input| Projects'!$AC337="Yes"),'Calc| Overheads Allocation'!D$8,'Calc| Project Costs'!W337,'Input| Projects'!$Y337),IF('Input| Overheads'!$C$42="DNSP defined",SUMPRODUCT(--('Input| Projects'!$AC337="Yes"),'Calc| Overheads Allocation'!D$61,'Input| Projects'!$AF337),""))),"")</f>
        <v/>
      </c>
      <c r="AN337" s="186" t="str">
        <f>IFERROR(IF('Input| Overheads'!$C$42="Direct costs",SUMPRODUCT(--('Input| Projects'!$AC337="Yes"),'Calc| Overheads Allocation'!E$8,'Calc| Project Costs'!X337),IF('Input| Overheads'!$C$42="Internal labour",SUMPRODUCT(--('Input| Projects'!$AC337="Yes"),'Calc| Overheads Allocation'!E$8,'Calc| Project Costs'!X337,'Input| Projects'!$Y337),IF('Input| Overheads'!$C$42="DNSP defined",SUMPRODUCT(--('Input| Projects'!$AC337="Yes"),'Calc| Overheads Allocation'!E$61,'Input| Projects'!$AF337),""))),"")</f>
        <v/>
      </c>
      <c r="AO337" s="186" t="str">
        <f>IFERROR(IF('Input| Overheads'!$C$42="Direct costs",SUMPRODUCT(--('Input| Projects'!$AC337="Yes"),'Calc| Overheads Allocation'!F$8,'Calc| Project Costs'!Y337),IF('Input| Overheads'!$C$42="Internal labour",SUMPRODUCT(--('Input| Projects'!$AC337="Yes"),'Calc| Overheads Allocation'!F$8,'Calc| Project Costs'!Y337,'Input| Projects'!$Y337),IF('Input| Overheads'!$C$42="DNSP defined",SUMPRODUCT(--('Input| Projects'!$AC337="Yes"),'Calc| Overheads Allocation'!F$61,'Input| Projects'!$AF337),""))),"")</f>
        <v/>
      </c>
      <c r="AP337" s="186" t="str">
        <f>IFERROR(IF('Input| Overheads'!$C$42="Direct costs",SUMPRODUCT(--('Input| Projects'!$AC337="Yes"),'Calc| Overheads Allocation'!G$8,'Calc| Project Costs'!Z337),IF('Input| Overheads'!$C$42="Internal labour",SUMPRODUCT(--('Input| Projects'!$AC337="Yes"),'Calc| Overheads Allocation'!G$8,'Calc| Project Costs'!Z337,'Input| Projects'!$Y337),IF('Input| Overheads'!$C$42="DNSP defined",SUMPRODUCT(--('Input| Projects'!$AC337="Yes"),'Calc| Overheads Allocation'!G$61,'Input| Projects'!$AF337),""))),"")</f>
        <v/>
      </c>
      <c r="AQ337" s="186" t="str">
        <f>IFERROR(IF('Input| Overheads'!$C$42="Direct costs",SUMPRODUCT(--('Input| Projects'!$AC337="Yes"),'Calc| Overheads Allocation'!H$8,'Calc| Project Costs'!AA337),IF('Input| Overheads'!$C$42="Internal labour",SUMPRODUCT(--('Input| Projects'!$AC337="Yes"),'Calc| Overheads Allocation'!H$8,'Calc| Project Costs'!AA337,'Input| Projects'!$Y337),IF('Input| Overheads'!$C$42="DNSP defined",SUMPRODUCT(--('Input| Projects'!$AC337="Yes"),'Calc| Overheads Allocation'!H$61,'Input| Projects'!$AF337),""))),"")</f>
        <v/>
      </c>
      <c r="AR337" s="186" t="str">
        <f>IFERROR(IF('Input| Overheads'!$C$42="Direct costs",SUMPRODUCT(--('Input| Projects'!$AC337="Yes"),'Calc| Overheads Allocation'!I$8,'Calc| Project Costs'!AB337),IF('Input| Overheads'!$C$42="Internal labour",SUMPRODUCT(--('Input| Projects'!$AC337="Yes"),'Calc| Overheads Allocation'!I$8,'Calc| Project Costs'!AB337,'Input| Projects'!$Y337),IF('Input| Overheads'!$C$42="DNSP defined",SUMPRODUCT(--('Input| Projects'!$AC337="Yes"),'Calc| Overheads Allocation'!I$61,'Input| Projects'!$AF337),""))),"")</f>
        <v/>
      </c>
      <c r="AS337" s="106"/>
      <c r="AT337" s="186" t="str">
        <f>IFERROR(IF('Input| Overheads'!$C$42="Direct costs",SUMPRODUCT(--('Input| Projects'!$AD337="Yes"),'Calc| Overheads Allocation'!C$9,'Calc| Project Costs'!V337),IF('Input| Overheads'!$C$42="Internal labour",SUMPRODUCT(--('Input| Projects'!$AD337="Yes"),'Calc| Overheads Allocation'!C$9,'Calc| Project Costs'!V337,'Input| Projects'!$Y337),IF('Input| Overheads'!$C$42="DNSP defined",SUMPRODUCT(--('Input| Projects'!$AD337="Yes"),'Calc| Overheads Allocation'!C$62,'Input| Projects'!$AG337),""))),"")</f>
        <v/>
      </c>
      <c r="AU337" s="186" t="str">
        <f>IFERROR(IF('Input| Overheads'!$C$42="Direct costs",SUMPRODUCT(--('Input| Projects'!$AD337="Yes"),'Calc| Overheads Allocation'!D$9,'Calc| Project Costs'!W337),IF('Input| Overheads'!$C$42="Internal labour",SUMPRODUCT(--('Input| Projects'!$AD337="Yes"),'Calc| Overheads Allocation'!D$9,'Calc| Project Costs'!W337,'Input| Projects'!$Y337),IF('Input| Overheads'!$C$42="DNSP defined",SUMPRODUCT(--('Input| Projects'!$AD337="Yes"),'Calc| Overheads Allocation'!D$62,'Input| Projects'!$AG337),""))),"")</f>
        <v/>
      </c>
      <c r="AV337" s="186" t="str">
        <f>IFERROR(IF('Input| Overheads'!$C$42="Direct costs",SUMPRODUCT(--('Input| Projects'!$AD337="Yes"),'Calc| Overheads Allocation'!E$9,'Calc| Project Costs'!X337),IF('Input| Overheads'!$C$42="Internal labour",SUMPRODUCT(--('Input| Projects'!$AD337="Yes"),'Calc| Overheads Allocation'!E$9,'Calc| Project Costs'!X337,'Input| Projects'!$Y337),IF('Input| Overheads'!$C$42="DNSP defined",SUMPRODUCT(--('Input| Projects'!$AD337="Yes"),'Calc| Overheads Allocation'!E$62,'Input| Projects'!$AG337),""))),"")</f>
        <v/>
      </c>
      <c r="AW337" s="186" t="str">
        <f>IFERROR(IF('Input| Overheads'!$C$42="Direct costs",SUMPRODUCT(--('Input| Projects'!$AD337="Yes"),'Calc| Overheads Allocation'!F$9,'Calc| Project Costs'!Y337),IF('Input| Overheads'!$C$42="Internal labour",SUMPRODUCT(--('Input| Projects'!$AD337="Yes"),'Calc| Overheads Allocation'!F$9,'Calc| Project Costs'!Y337,'Input| Projects'!$Y337),IF('Input| Overheads'!$C$42="DNSP defined",SUMPRODUCT(--('Input| Projects'!$AD337="Yes"),'Calc| Overheads Allocation'!F$62,'Input| Projects'!$AG337),""))),"")</f>
        <v/>
      </c>
      <c r="AX337" s="186" t="str">
        <f>IFERROR(IF('Input| Overheads'!$C$42="Direct costs",SUMPRODUCT(--('Input| Projects'!$AD337="Yes"),'Calc| Overheads Allocation'!G$9,'Calc| Project Costs'!Z337),IF('Input| Overheads'!$C$42="Internal labour",SUMPRODUCT(--('Input| Projects'!$AD337="Yes"),'Calc| Overheads Allocation'!G$9,'Calc| Project Costs'!Z337,'Input| Projects'!$Y337),IF('Input| Overheads'!$C$42="DNSP defined",SUMPRODUCT(--('Input| Projects'!$AD337="Yes"),'Calc| Overheads Allocation'!G$62,'Input| Projects'!$AG337),""))),"")</f>
        <v/>
      </c>
      <c r="AY337" s="186" t="str">
        <f>IFERROR(IF('Input| Overheads'!$C$42="Direct costs",SUMPRODUCT(--('Input| Projects'!$AD337="Yes"),'Calc| Overheads Allocation'!H$9,'Calc| Project Costs'!AA337),IF('Input| Overheads'!$C$42="Internal labour",SUMPRODUCT(--('Input| Projects'!$AD337="Yes"),'Calc| Overheads Allocation'!H$9,'Calc| Project Costs'!AA337,'Input| Projects'!$Y337),IF('Input| Overheads'!$C$42="DNSP defined",SUMPRODUCT(--('Input| Projects'!$AD337="Yes"),'Calc| Overheads Allocation'!H$62,'Input| Projects'!$AG337),""))),"")</f>
        <v/>
      </c>
      <c r="AZ337" s="186" t="str">
        <f>IFERROR(IF('Input| Overheads'!$C$42="Direct costs",SUMPRODUCT(--('Input| Projects'!$AD337="Yes"),'Calc| Overheads Allocation'!I$9,'Calc| Project Costs'!AB337),IF('Input| Overheads'!$C$42="Internal labour",SUMPRODUCT(--('Input| Projects'!$AD337="Yes"),'Calc| Overheads Allocation'!I$9,'Calc| Project Costs'!AB337,'Input| Projects'!$Y337),IF('Input| Overheads'!$C$42="DNSP defined",SUMPRODUCT(--('Input| Projects'!$AD337="Yes"),'Calc| Overheads Allocation'!I$62,'Input| Projects'!$AG337),""))),"")</f>
        <v/>
      </c>
      <c r="BA337" s="106"/>
      <c r="BB337" s="186">
        <f t="shared" si="187"/>
        <v>0</v>
      </c>
      <c r="BC337" s="186">
        <f t="shared" si="188"/>
        <v>0</v>
      </c>
      <c r="BD337" s="186">
        <f t="shared" si="189"/>
        <v>0</v>
      </c>
      <c r="BE337" s="186">
        <f t="shared" si="166"/>
        <v>0</v>
      </c>
      <c r="BF337" s="186">
        <f t="shared" si="167"/>
        <v>0</v>
      </c>
      <c r="BG337" s="186">
        <f t="shared" si="168"/>
        <v>0</v>
      </c>
      <c r="BH337" s="186">
        <f t="shared" si="169"/>
        <v>0</v>
      </c>
      <c r="BI337" s="97"/>
      <c r="BJ337" s="186" t="str">
        <f t="shared" si="170"/>
        <v/>
      </c>
      <c r="BK337" s="186" t="str">
        <f t="shared" si="171"/>
        <v/>
      </c>
      <c r="BL337" s="186" t="str">
        <f t="shared" si="172"/>
        <v/>
      </c>
      <c r="BM337" s="186" t="str">
        <f t="shared" si="173"/>
        <v/>
      </c>
      <c r="BN337" s="186" t="str">
        <f t="shared" si="174"/>
        <v/>
      </c>
      <c r="BO337" s="186" t="str">
        <f t="shared" si="175"/>
        <v/>
      </c>
      <c r="BP337" s="186" t="str">
        <f t="shared" si="176"/>
        <v/>
      </c>
      <c r="BQ337" s="97"/>
      <c r="BR337" s="186">
        <f t="shared" si="177"/>
        <v>0</v>
      </c>
      <c r="BS337" s="186">
        <f t="shared" si="178"/>
        <v>0</v>
      </c>
      <c r="BT337" s="222">
        <f t="shared" si="179"/>
        <v>0</v>
      </c>
      <c r="BU337" s="222">
        <f t="shared" si="180"/>
        <v>0</v>
      </c>
      <c r="BV337" s="222">
        <f t="shared" si="181"/>
        <v>0</v>
      </c>
      <c r="BW337" s="222">
        <f t="shared" si="182"/>
        <v>0</v>
      </c>
      <c r="BX337" s="222">
        <f t="shared" si="183"/>
        <v>0</v>
      </c>
      <c r="BY337" s="106"/>
      <c r="BZ337" s="197" t="str">
        <f>IF(SUMIF('Input| Projects'!$AS$8:$CP$8,"Dx",'Input| Projects'!$AS337:$CP337)=0,"",SUMIF('Input| Projects'!$AS$8:$CP$8,"Dx",'Input| Projects'!$AS337:$CP337))</f>
        <v/>
      </c>
      <c r="CA337" s="197" t="str">
        <f>IF(SUMIF('Input| Projects'!$AS$8:$CP$8,"Tx",'Input| Projects'!$AS337:$CP337)=0,"",SUMIF('Input| Projects'!$AS$8:$CP$8,"Tx",'Input| Projects'!$AS337:$CP337))</f>
        <v/>
      </c>
      <c r="CB337" s="150" t="str">
        <f t="shared" si="190"/>
        <v/>
      </c>
    </row>
    <row r="338" spans="2:80" x14ac:dyDescent="0.2">
      <c r="B338" s="201">
        <f>IFERROR('Input| Projects'!B338,"")</f>
        <v>329</v>
      </c>
      <c r="C338" s="42" t="str">
        <f>IFERROR(IF('Input| Projects'!C338="","",'Input| Projects'!C338),"")</f>
        <v/>
      </c>
      <c r="D338" s="42" t="str">
        <f>IFERROR(IF('Input| Projects'!D338="","",'Input| Projects'!D338),"")</f>
        <v/>
      </c>
      <c r="E338" s="104"/>
      <c r="F338" s="190">
        <f>IFERROR('Input| Projects'!I338*'Input| Escalations'!$K$19,"")</f>
        <v>0</v>
      </c>
      <c r="G338" s="190">
        <f>IFERROR('Input| Projects'!J338*'Input| Escalations'!$K$19,"")</f>
        <v>0</v>
      </c>
      <c r="H338" s="190">
        <f>IFERROR('Input| Projects'!K338*'Input| Escalations'!$K$19,"")</f>
        <v>0</v>
      </c>
      <c r="I338" s="190">
        <f>IFERROR('Input| Projects'!L338*'Input| Escalations'!$K$19,"")</f>
        <v>0</v>
      </c>
      <c r="J338" s="190">
        <f>IFERROR('Input| Projects'!M338*'Input| Escalations'!$K$19,"")</f>
        <v>0</v>
      </c>
      <c r="K338" s="190">
        <f>IFERROR('Input| Projects'!N338*'Input| Escalations'!$K$19,"")</f>
        <v>0</v>
      </c>
      <c r="L338" s="190">
        <f>IFERROR('Input| Projects'!O338*'Input| Escalations'!$K$19,"")</f>
        <v>0</v>
      </c>
      <c r="M338" s="150" t="str">
        <f>IF(ABS(SUM(F338:L338)-(SUM('Input| Projects'!I338:O338)*'Input| Escalations'!$K$19))&lt;0.0000001,"",1)</f>
        <v/>
      </c>
      <c r="N338" s="192">
        <f>'Input| Projects'!$Y338*INDEX('Input| Escalations'!$H$33:$N$33,MATCH('Calc| Project Costs'!N$9,'Input| Escalations'!$H$23:$N$23,0))+'Input| Projects'!$Z338*INDEX('Input| Escalations'!$H$34:$N$34,MATCH('Calc| Project Costs'!N$9,'Input| Escalations'!$H$23:$N$23,0))+'Input| Projects'!$AA338*INDEX('Input| Escalations'!$H$35:$N$35,MATCH('Calc| Project Costs'!N$9,'Input| Escalations'!$H$23:$N$23,0))+1</f>
        <v>1</v>
      </c>
      <c r="O338" s="192">
        <f>'Input| Projects'!$Y338*INDEX('Input| Escalations'!$H$33:$N$33,MATCH('Calc| Project Costs'!O$9,'Input| Escalations'!$H$23:$N$23,0))+'Input| Projects'!$Z338*INDEX('Input| Escalations'!$H$34:$N$34,MATCH('Calc| Project Costs'!O$9,'Input| Escalations'!$H$23:$N$23,0))+'Input| Projects'!$AA338*INDEX('Input| Escalations'!$H$35:$N$35,MATCH('Calc| Project Costs'!O$9,'Input| Escalations'!$H$23:$N$23,0))+1</f>
        <v>1</v>
      </c>
      <c r="P338" s="192">
        <f>'Input| Projects'!$Y338*INDEX('Input| Escalations'!$H$33:$N$33,MATCH('Calc| Project Costs'!P$9,'Input| Escalations'!$H$23:$N$23,0))+'Input| Projects'!$Z338*INDEX('Input| Escalations'!$H$34:$N$34,MATCH('Calc| Project Costs'!P$9,'Input| Escalations'!$H$23:$N$23,0))+'Input| Projects'!$AA338*INDEX('Input| Escalations'!$H$35:$N$35,MATCH('Calc| Project Costs'!P$9,'Input| Escalations'!$H$23:$N$23,0))+1</f>
        <v>1</v>
      </c>
      <c r="Q338" s="192">
        <f>'Input| Projects'!$Y338*INDEX('Input| Escalations'!$H$33:$N$33,MATCH('Calc| Project Costs'!Q$9,'Input| Escalations'!$H$23:$N$23,0))+'Input| Projects'!$Z338*INDEX('Input| Escalations'!$H$34:$N$34,MATCH('Calc| Project Costs'!Q$9,'Input| Escalations'!$H$23:$N$23,0))+'Input| Projects'!$AA338*INDEX('Input| Escalations'!$H$35:$N$35,MATCH('Calc| Project Costs'!Q$9,'Input| Escalations'!$H$23:$N$23,0))+1</f>
        <v>1</v>
      </c>
      <c r="R338" s="192">
        <f>'Input| Projects'!$Y338*INDEX('Input| Escalations'!$H$33:$N$33,MATCH('Calc| Project Costs'!R$9,'Input| Escalations'!$H$23:$N$23,0))+'Input| Projects'!$Z338*INDEX('Input| Escalations'!$H$34:$N$34,MATCH('Calc| Project Costs'!R$9,'Input| Escalations'!$H$23:$N$23,0))+'Input| Projects'!$AA338*INDEX('Input| Escalations'!$H$35:$N$35,MATCH('Calc| Project Costs'!R$9,'Input| Escalations'!$H$23:$N$23,0))+1</f>
        <v>1</v>
      </c>
      <c r="S338" s="192">
        <f>'Input| Projects'!$Y338*INDEX('Input| Escalations'!$H$33:$N$33,MATCH('Calc| Project Costs'!S$9,'Input| Escalations'!$H$23:$N$23,0))+'Input| Projects'!$Z338*INDEX('Input| Escalations'!$H$34:$N$34,MATCH('Calc| Project Costs'!S$9,'Input| Escalations'!$H$23:$N$23,0))+'Input| Projects'!$AA338*INDEX('Input| Escalations'!$H$35:$N$35,MATCH('Calc| Project Costs'!S$9,'Input| Escalations'!$H$23:$N$23,0))+1</f>
        <v>1</v>
      </c>
      <c r="T338" s="192">
        <f>'Input| Projects'!$Y338*INDEX('Input| Escalations'!$H$33:$N$33,MATCH('Calc| Project Costs'!T$9,'Input| Escalations'!$H$23:$N$23,0))+'Input| Projects'!$Z338*INDEX('Input| Escalations'!$H$34:$N$34,MATCH('Calc| Project Costs'!T$9,'Input| Escalations'!$H$23:$N$23,0))+'Input| Projects'!$AA338*INDEX('Input| Escalations'!$H$35:$N$35,MATCH('Calc| Project Costs'!T$9,'Input| Escalations'!$H$23:$N$23,0))+1</f>
        <v>1</v>
      </c>
      <c r="U338" s="106"/>
      <c r="V338" s="186">
        <f t="shared" si="184"/>
        <v>0</v>
      </c>
      <c r="W338" s="186">
        <f t="shared" si="185"/>
        <v>0</v>
      </c>
      <c r="X338" s="186">
        <f t="shared" si="186"/>
        <v>0</v>
      </c>
      <c r="Y338" s="186">
        <f t="shared" si="162"/>
        <v>0</v>
      </c>
      <c r="Z338" s="186">
        <f t="shared" si="163"/>
        <v>0</v>
      </c>
      <c r="AA338" s="186">
        <f t="shared" si="164"/>
        <v>0</v>
      </c>
      <c r="AB338" s="186">
        <f t="shared" si="165"/>
        <v>0</v>
      </c>
      <c r="AC338" s="106"/>
      <c r="AD338" s="186">
        <f>'Input| Projects'!Q338*N338*'Input| Escalations'!$K$19</f>
        <v>0</v>
      </c>
      <c r="AE338" s="186">
        <f>'Input| Projects'!R338*O338*'Input| Escalations'!$K$19</f>
        <v>0</v>
      </c>
      <c r="AF338" s="186">
        <f>'Input| Projects'!S338*P338*'Input| Escalations'!$K$19</f>
        <v>0</v>
      </c>
      <c r="AG338" s="186">
        <f>'Input| Projects'!T338*Q338*'Input| Escalations'!$K$19</f>
        <v>0</v>
      </c>
      <c r="AH338" s="186">
        <f>'Input| Projects'!U338*R338*'Input| Escalations'!$K$19</f>
        <v>0</v>
      </c>
      <c r="AI338" s="186">
        <f>'Input| Projects'!V338*S338*'Input| Escalations'!$K$19</f>
        <v>0</v>
      </c>
      <c r="AJ338" s="186">
        <f>'Input| Projects'!W338*T338*'Input| Escalations'!$K$19</f>
        <v>0</v>
      </c>
      <c r="AK338" s="106"/>
      <c r="AL338" s="186" t="str">
        <f>IFERROR(IF('Input| Overheads'!$C$42="Direct costs",SUMPRODUCT(--('Input| Projects'!$AC338="Yes"),'Calc| Overheads Allocation'!C$8,'Calc| Project Costs'!V338),IF('Input| Overheads'!$C$42="Internal labour",SUMPRODUCT(--('Input| Projects'!$AC338="Yes"),'Calc| Overheads Allocation'!C$8,'Calc| Project Costs'!V338,'Input| Projects'!$Y338),IF('Input| Overheads'!$C$42="DNSP defined",SUMPRODUCT(--('Input| Projects'!$AC338="Yes"),'Calc| Overheads Allocation'!C$61,'Input| Projects'!$AF338),""))),"")</f>
        <v/>
      </c>
      <c r="AM338" s="186" t="str">
        <f>IFERROR(IF('Input| Overheads'!$C$42="Direct costs",SUMPRODUCT(--('Input| Projects'!$AC338="Yes"),'Calc| Overheads Allocation'!D$8,'Calc| Project Costs'!W338),IF('Input| Overheads'!$C$42="Internal labour",SUMPRODUCT(--('Input| Projects'!$AC338="Yes"),'Calc| Overheads Allocation'!D$8,'Calc| Project Costs'!W338,'Input| Projects'!$Y338),IF('Input| Overheads'!$C$42="DNSP defined",SUMPRODUCT(--('Input| Projects'!$AC338="Yes"),'Calc| Overheads Allocation'!D$61,'Input| Projects'!$AF338),""))),"")</f>
        <v/>
      </c>
      <c r="AN338" s="186" t="str">
        <f>IFERROR(IF('Input| Overheads'!$C$42="Direct costs",SUMPRODUCT(--('Input| Projects'!$AC338="Yes"),'Calc| Overheads Allocation'!E$8,'Calc| Project Costs'!X338),IF('Input| Overheads'!$C$42="Internal labour",SUMPRODUCT(--('Input| Projects'!$AC338="Yes"),'Calc| Overheads Allocation'!E$8,'Calc| Project Costs'!X338,'Input| Projects'!$Y338),IF('Input| Overheads'!$C$42="DNSP defined",SUMPRODUCT(--('Input| Projects'!$AC338="Yes"),'Calc| Overheads Allocation'!E$61,'Input| Projects'!$AF338),""))),"")</f>
        <v/>
      </c>
      <c r="AO338" s="186" t="str">
        <f>IFERROR(IF('Input| Overheads'!$C$42="Direct costs",SUMPRODUCT(--('Input| Projects'!$AC338="Yes"),'Calc| Overheads Allocation'!F$8,'Calc| Project Costs'!Y338),IF('Input| Overheads'!$C$42="Internal labour",SUMPRODUCT(--('Input| Projects'!$AC338="Yes"),'Calc| Overheads Allocation'!F$8,'Calc| Project Costs'!Y338,'Input| Projects'!$Y338),IF('Input| Overheads'!$C$42="DNSP defined",SUMPRODUCT(--('Input| Projects'!$AC338="Yes"),'Calc| Overheads Allocation'!F$61,'Input| Projects'!$AF338),""))),"")</f>
        <v/>
      </c>
      <c r="AP338" s="186" t="str">
        <f>IFERROR(IF('Input| Overheads'!$C$42="Direct costs",SUMPRODUCT(--('Input| Projects'!$AC338="Yes"),'Calc| Overheads Allocation'!G$8,'Calc| Project Costs'!Z338),IF('Input| Overheads'!$C$42="Internal labour",SUMPRODUCT(--('Input| Projects'!$AC338="Yes"),'Calc| Overheads Allocation'!G$8,'Calc| Project Costs'!Z338,'Input| Projects'!$Y338),IF('Input| Overheads'!$C$42="DNSP defined",SUMPRODUCT(--('Input| Projects'!$AC338="Yes"),'Calc| Overheads Allocation'!G$61,'Input| Projects'!$AF338),""))),"")</f>
        <v/>
      </c>
      <c r="AQ338" s="186" t="str">
        <f>IFERROR(IF('Input| Overheads'!$C$42="Direct costs",SUMPRODUCT(--('Input| Projects'!$AC338="Yes"),'Calc| Overheads Allocation'!H$8,'Calc| Project Costs'!AA338),IF('Input| Overheads'!$C$42="Internal labour",SUMPRODUCT(--('Input| Projects'!$AC338="Yes"),'Calc| Overheads Allocation'!H$8,'Calc| Project Costs'!AA338,'Input| Projects'!$Y338),IF('Input| Overheads'!$C$42="DNSP defined",SUMPRODUCT(--('Input| Projects'!$AC338="Yes"),'Calc| Overheads Allocation'!H$61,'Input| Projects'!$AF338),""))),"")</f>
        <v/>
      </c>
      <c r="AR338" s="186" t="str">
        <f>IFERROR(IF('Input| Overheads'!$C$42="Direct costs",SUMPRODUCT(--('Input| Projects'!$AC338="Yes"),'Calc| Overheads Allocation'!I$8,'Calc| Project Costs'!AB338),IF('Input| Overheads'!$C$42="Internal labour",SUMPRODUCT(--('Input| Projects'!$AC338="Yes"),'Calc| Overheads Allocation'!I$8,'Calc| Project Costs'!AB338,'Input| Projects'!$Y338),IF('Input| Overheads'!$C$42="DNSP defined",SUMPRODUCT(--('Input| Projects'!$AC338="Yes"),'Calc| Overheads Allocation'!I$61,'Input| Projects'!$AF338),""))),"")</f>
        <v/>
      </c>
      <c r="AS338" s="106"/>
      <c r="AT338" s="186" t="str">
        <f>IFERROR(IF('Input| Overheads'!$C$42="Direct costs",SUMPRODUCT(--('Input| Projects'!$AD338="Yes"),'Calc| Overheads Allocation'!C$9,'Calc| Project Costs'!V338),IF('Input| Overheads'!$C$42="Internal labour",SUMPRODUCT(--('Input| Projects'!$AD338="Yes"),'Calc| Overheads Allocation'!C$9,'Calc| Project Costs'!V338,'Input| Projects'!$Y338),IF('Input| Overheads'!$C$42="DNSP defined",SUMPRODUCT(--('Input| Projects'!$AD338="Yes"),'Calc| Overheads Allocation'!C$62,'Input| Projects'!$AG338),""))),"")</f>
        <v/>
      </c>
      <c r="AU338" s="186" t="str">
        <f>IFERROR(IF('Input| Overheads'!$C$42="Direct costs",SUMPRODUCT(--('Input| Projects'!$AD338="Yes"),'Calc| Overheads Allocation'!D$9,'Calc| Project Costs'!W338),IF('Input| Overheads'!$C$42="Internal labour",SUMPRODUCT(--('Input| Projects'!$AD338="Yes"),'Calc| Overheads Allocation'!D$9,'Calc| Project Costs'!W338,'Input| Projects'!$Y338),IF('Input| Overheads'!$C$42="DNSP defined",SUMPRODUCT(--('Input| Projects'!$AD338="Yes"),'Calc| Overheads Allocation'!D$62,'Input| Projects'!$AG338),""))),"")</f>
        <v/>
      </c>
      <c r="AV338" s="186" t="str">
        <f>IFERROR(IF('Input| Overheads'!$C$42="Direct costs",SUMPRODUCT(--('Input| Projects'!$AD338="Yes"),'Calc| Overheads Allocation'!E$9,'Calc| Project Costs'!X338),IF('Input| Overheads'!$C$42="Internal labour",SUMPRODUCT(--('Input| Projects'!$AD338="Yes"),'Calc| Overheads Allocation'!E$9,'Calc| Project Costs'!X338,'Input| Projects'!$Y338),IF('Input| Overheads'!$C$42="DNSP defined",SUMPRODUCT(--('Input| Projects'!$AD338="Yes"),'Calc| Overheads Allocation'!E$62,'Input| Projects'!$AG338),""))),"")</f>
        <v/>
      </c>
      <c r="AW338" s="186" t="str">
        <f>IFERROR(IF('Input| Overheads'!$C$42="Direct costs",SUMPRODUCT(--('Input| Projects'!$AD338="Yes"),'Calc| Overheads Allocation'!F$9,'Calc| Project Costs'!Y338),IF('Input| Overheads'!$C$42="Internal labour",SUMPRODUCT(--('Input| Projects'!$AD338="Yes"),'Calc| Overheads Allocation'!F$9,'Calc| Project Costs'!Y338,'Input| Projects'!$Y338),IF('Input| Overheads'!$C$42="DNSP defined",SUMPRODUCT(--('Input| Projects'!$AD338="Yes"),'Calc| Overheads Allocation'!F$62,'Input| Projects'!$AG338),""))),"")</f>
        <v/>
      </c>
      <c r="AX338" s="186" t="str">
        <f>IFERROR(IF('Input| Overheads'!$C$42="Direct costs",SUMPRODUCT(--('Input| Projects'!$AD338="Yes"),'Calc| Overheads Allocation'!G$9,'Calc| Project Costs'!Z338),IF('Input| Overheads'!$C$42="Internal labour",SUMPRODUCT(--('Input| Projects'!$AD338="Yes"),'Calc| Overheads Allocation'!G$9,'Calc| Project Costs'!Z338,'Input| Projects'!$Y338),IF('Input| Overheads'!$C$42="DNSP defined",SUMPRODUCT(--('Input| Projects'!$AD338="Yes"),'Calc| Overheads Allocation'!G$62,'Input| Projects'!$AG338),""))),"")</f>
        <v/>
      </c>
      <c r="AY338" s="186" t="str">
        <f>IFERROR(IF('Input| Overheads'!$C$42="Direct costs",SUMPRODUCT(--('Input| Projects'!$AD338="Yes"),'Calc| Overheads Allocation'!H$9,'Calc| Project Costs'!AA338),IF('Input| Overheads'!$C$42="Internal labour",SUMPRODUCT(--('Input| Projects'!$AD338="Yes"),'Calc| Overheads Allocation'!H$9,'Calc| Project Costs'!AA338,'Input| Projects'!$Y338),IF('Input| Overheads'!$C$42="DNSP defined",SUMPRODUCT(--('Input| Projects'!$AD338="Yes"),'Calc| Overheads Allocation'!H$62,'Input| Projects'!$AG338),""))),"")</f>
        <v/>
      </c>
      <c r="AZ338" s="186" t="str">
        <f>IFERROR(IF('Input| Overheads'!$C$42="Direct costs",SUMPRODUCT(--('Input| Projects'!$AD338="Yes"),'Calc| Overheads Allocation'!I$9,'Calc| Project Costs'!AB338),IF('Input| Overheads'!$C$42="Internal labour",SUMPRODUCT(--('Input| Projects'!$AD338="Yes"),'Calc| Overheads Allocation'!I$9,'Calc| Project Costs'!AB338,'Input| Projects'!$Y338),IF('Input| Overheads'!$C$42="DNSP defined",SUMPRODUCT(--('Input| Projects'!$AD338="Yes"),'Calc| Overheads Allocation'!I$62,'Input| Projects'!$AG338),""))),"")</f>
        <v/>
      </c>
      <c r="BA338" s="106"/>
      <c r="BB338" s="186">
        <f t="shared" si="187"/>
        <v>0</v>
      </c>
      <c r="BC338" s="186">
        <f t="shared" si="188"/>
        <v>0</v>
      </c>
      <c r="BD338" s="186">
        <f t="shared" si="189"/>
        <v>0</v>
      </c>
      <c r="BE338" s="186">
        <f t="shared" si="166"/>
        <v>0</v>
      </c>
      <c r="BF338" s="186">
        <f t="shared" si="167"/>
        <v>0</v>
      </c>
      <c r="BG338" s="186">
        <f t="shared" si="168"/>
        <v>0</v>
      </c>
      <c r="BH338" s="186">
        <f t="shared" si="169"/>
        <v>0</v>
      </c>
      <c r="BI338" s="97"/>
      <c r="BJ338" s="186" t="str">
        <f t="shared" si="170"/>
        <v/>
      </c>
      <c r="BK338" s="186" t="str">
        <f t="shared" si="171"/>
        <v/>
      </c>
      <c r="BL338" s="186" t="str">
        <f t="shared" si="172"/>
        <v/>
      </c>
      <c r="BM338" s="186" t="str">
        <f t="shared" si="173"/>
        <v/>
      </c>
      <c r="BN338" s="186" t="str">
        <f t="shared" si="174"/>
        <v/>
      </c>
      <c r="BO338" s="186" t="str">
        <f t="shared" si="175"/>
        <v/>
      </c>
      <c r="BP338" s="186" t="str">
        <f t="shared" si="176"/>
        <v/>
      </c>
      <c r="BQ338" s="97"/>
      <c r="BR338" s="186">
        <f t="shared" si="177"/>
        <v>0</v>
      </c>
      <c r="BS338" s="186">
        <f t="shared" si="178"/>
        <v>0</v>
      </c>
      <c r="BT338" s="222">
        <f t="shared" si="179"/>
        <v>0</v>
      </c>
      <c r="BU338" s="222">
        <f t="shared" si="180"/>
        <v>0</v>
      </c>
      <c r="BV338" s="222">
        <f t="shared" si="181"/>
        <v>0</v>
      </c>
      <c r="BW338" s="222">
        <f t="shared" si="182"/>
        <v>0</v>
      </c>
      <c r="BX338" s="222">
        <f t="shared" si="183"/>
        <v>0</v>
      </c>
      <c r="BY338" s="106"/>
      <c r="BZ338" s="197" t="str">
        <f>IF(SUMIF('Input| Projects'!$AS$8:$CP$8,"Dx",'Input| Projects'!$AS338:$CP338)=0,"",SUMIF('Input| Projects'!$AS$8:$CP$8,"Dx",'Input| Projects'!$AS338:$CP338))</f>
        <v/>
      </c>
      <c r="CA338" s="197" t="str">
        <f>IF(SUMIF('Input| Projects'!$AS$8:$CP$8,"Tx",'Input| Projects'!$AS338:$CP338)=0,"",SUMIF('Input| Projects'!$AS$8:$CP$8,"Tx",'Input| Projects'!$AS338:$CP338))</f>
        <v/>
      </c>
      <c r="CB338" s="150" t="str">
        <f t="shared" si="190"/>
        <v/>
      </c>
    </row>
    <row r="339" spans="2:80" x14ac:dyDescent="0.2">
      <c r="B339" s="201">
        <f>IFERROR('Input| Projects'!B339,"")</f>
        <v>330</v>
      </c>
      <c r="C339" s="42" t="str">
        <f>IFERROR(IF('Input| Projects'!C339="","",'Input| Projects'!C339),"")</f>
        <v/>
      </c>
      <c r="D339" s="42" t="str">
        <f>IFERROR(IF('Input| Projects'!D339="","",'Input| Projects'!D339),"")</f>
        <v/>
      </c>
      <c r="E339" s="104"/>
      <c r="F339" s="190">
        <f>IFERROR('Input| Projects'!I339*'Input| Escalations'!$K$19,"")</f>
        <v>0</v>
      </c>
      <c r="G339" s="190">
        <f>IFERROR('Input| Projects'!J339*'Input| Escalations'!$K$19,"")</f>
        <v>0</v>
      </c>
      <c r="H339" s="190">
        <f>IFERROR('Input| Projects'!K339*'Input| Escalations'!$K$19,"")</f>
        <v>0</v>
      </c>
      <c r="I339" s="190">
        <f>IFERROR('Input| Projects'!L339*'Input| Escalations'!$K$19,"")</f>
        <v>0</v>
      </c>
      <c r="J339" s="190">
        <f>IFERROR('Input| Projects'!M339*'Input| Escalations'!$K$19,"")</f>
        <v>0</v>
      </c>
      <c r="K339" s="190">
        <f>IFERROR('Input| Projects'!N339*'Input| Escalations'!$K$19,"")</f>
        <v>0</v>
      </c>
      <c r="L339" s="190">
        <f>IFERROR('Input| Projects'!O339*'Input| Escalations'!$K$19,"")</f>
        <v>0</v>
      </c>
      <c r="M339" s="150" t="str">
        <f>IF(ABS(SUM(F339:L339)-(SUM('Input| Projects'!I339:O339)*'Input| Escalations'!$K$19))&lt;0.0000001,"",1)</f>
        <v/>
      </c>
      <c r="N339" s="192">
        <f>'Input| Projects'!$Y339*INDEX('Input| Escalations'!$H$33:$N$33,MATCH('Calc| Project Costs'!N$9,'Input| Escalations'!$H$23:$N$23,0))+'Input| Projects'!$Z339*INDEX('Input| Escalations'!$H$34:$N$34,MATCH('Calc| Project Costs'!N$9,'Input| Escalations'!$H$23:$N$23,0))+'Input| Projects'!$AA339*INDEX('Input| Escalations'!$H$35:$N$35,MATCH('Calc| Project Costs'!N$9,'Input| Escalations'!$H$23:$N$23,0))+1</f>
        <v>1</v>
      </c>
      <c r="O339" s="192">
        <f>'Input| Projects'!$Y339*INDEX('Input| Escalations'!$H$33:$N$33,MATCH('Calc| Project Costs'!O$9,'Input| Escalations'!$H$23:$N$23,0))+'Input| Projects'!$Z339*INDEX('Input| Escalations'!$H$34:$N$34,MATCH('Calc| Project Costs'!O$9,'Input| Escalations'!$H$23:$N$23,0))+'Input| Projects'!$AA339*INDEX('Input| Escalations'!$H$35:$N$35,MATCH('Calc| Project Costs'!O$9,'Input| Escalations'!$H$23:$N$23,0))+1</f>
        <v>1</v>
      </c>
      <c r="P339" s="192">
        <f>'Input| Projects'!$Y339*INDEX('Input| Escalations'!$H$33:$N$33,MATCH('Calc| Project Costs'!P$9,'Input| Escalations'!$H$23:$N$23,0))+'Input| Projects'!$Z339*INDEX('Input| Escalations'!$H$34:$N$34,MATCH('Calc| Project Costs'!P$9,'Input| Escalations'!$H$23:$N$23,0))+'Input| Projects'!$AA339*INDEX('Input| Escalations'!$H$35:$N$35,MATCH('Calc| Project Costs'!P$9,'Input| Escalations'!$H$23:$N$23,0))+1</f>
        <v>1</v>
      </c>
      <c r="Q339" s="192">
        <f>'Input| Projects'!$Y339*INDEX('Input| Escalations'!$H$33:$N$33,MATCH('Calc| Project Costs'!Q$9,'Input| Escalations'!$H$23:$N$23,0))+'Input| Projects'!$Z339*INDEX('Input| Escalations'!$H$34:$N$34,MATCH('Calc| Project Costs'!Q$9,'Input| Escalations'!$H$23:$N$23,0))+'Input| Projects'!$AA339*INDEX('Input| Escalations'!$H$35:$N$35,MATCH('Calc| Project Costs'!Q$9,'Input| Escalations'!$H$23:$N$23,0))+1</f>
        <v>1</v>
      </c>
      <c r="R339" s="192">
        <f>'Input| Projects'!$Y339*INDEX('Input| Escalations'!$H$33:$N$33,MATCH('Calc| Project Costs'!R$9,'Input| Escalations'!$H$23:$N$23,0))+'Input| Projects'!$Z339*INDEX('Input| Escalations'!$H$34:$N$34,MATCH('Calc| Project Costs'!R$9,'Input| Escalations'!$H$23:$N$23,0))+'Input| Projects'!$AA339*INDEX('Input| Escalations'!$H$35:$N$35,MATCH('Calc| Project Costs'!R$9,'Input| Escalations'!$H$23:$N$23,0))+1</f>
        <v>1</v>
      </c>
      <c r="S339" s="192">
        <f>'Input| Projects'!$Y339*INDEX('Input| Escalations'!$H$33:$N$33,MATCH('Calc| Project Costs'!S$9,'Input| Escalations'!$H$23:$N$23,0))+'Input| Projects'!$Z339*INDEX('Input| Escalations'!$H$34:$N$34,MATCH('Calc| Project Costs'!S$9,'Input| Escalations'!$H$23:$N$23,0))+'Input| Projects'!$AA339*INDEX('Input| Escalations'!$H$35:$N$35,MATCH('Calc| Project Costs'!S$9,'Input| Escalations'!$H$23:$N$23,0))+1</f>
        <v>1</v>
      </c>
      <c r="T339" s="192">
        <f>'Input| Projects'!$Y339*INDEX('Input| Escalations'!$H$33:$N$33,MATCH('Calc| Project Costs'!T$9,'Input| Escalations'!$H$23:$N$23,0))+'Input| Projects'!$Z339*INDEX('Input| Escalations'!$H$34:$N$34,MATCH('Calc| Project Costs'!T$9,'Input| Escalations'!$H$23:$N$23,0))+'Input| Projects'!$AA339*INDEX('Input| Escalations'!$H$35:$N$35,MATCH('Calc| Project Costs'!T$9,'Input| Escalations'!$H$23:$N$23,0))+1</f>
        <v>1</v>
      </c>
      <c r="U339" s="106"/>
      <c r="V339" s="186">
        <f t="shared" si="184"/>
        <v>0</v>
      </c>
      <c r="W339" s="186">
        <f t="shared" si="185"/>
        <v>0</v>
      </c>
      <c r="X339" s="186">
        <f t="shared" si="186"/>
        <v>0</v>
      </c>
      <c r="Y339" s="186">
        <f t="shared" si="162"/>
        <v>0</v>
      </c>
      <c r="Z339" s="186">
        <f t="shared" si="163"/>
        <v>0</v>
      </c>
      <c r="AA339" s="186">
        <f t="shared" si="164"/>
        <v>0</v>
      </c>
      <c r="AB339" s="186">
        <f t="shared" si="165"/>
        <v>0</v>
      </c>
      <c r="AC339" s="106"/>
      <c r="AD339" s="186">
        <f>'Input| Projects'!Q339*N339*'Input| Escalations'!$K$19</f>
        <v>0</v>
      </c>
      <c r="AE339" s="186">
        <f>'Input| Projects'!R339*O339*'Input| Escalations'!$K$19</f>
        <v>0</v>
      </c>
      <c r="AF339" s="186">
        <f>'Input| Projects'!S339*P339*'Input| Escalations'!$K$19</f>
        <v>0</v>
      </c>
      <c r="AG339" s="186">
        <f>'Input| Projects'!T339*Q339*'Input| Escalations'!$K$19</f>
        <v>0</v>
      </c>
      <c r="AH339" s="186">
        <f>'Input| Projects'!U339*R339*'Input| Escalations'!$K$19</f>
        <v>0</v>
      </c>
      <c r="AI339" s="186">
        <f>'Input| Projects'!V339*S339*'Input| Escalations'!$K$19</f>
        <v>0</v>
      </c>
      <c r="AJ339" s="186">
        <f>'Input| Projects'!W339*T339*'Input| Escalations'!$K$19</f>
        <v>0</v>
      </c>
      <c r="AK339" s="106"/>
      <c r="AL339" s="186" t="str">
        <f>IFERROR(IF('Input| Overheads'!$C$42="Direct costs",SUMPRODUCT(--('Input| Projects'!$AC339="Yes"),'Calc| Overheads Allocation'!C$8,'Calc| Project Costs'!V339),IF('Input| Overheads'!$C$42="Internal labour",SUMPRODUCT(--('Input| Projects'!$AC339="Yes"),'Calc| Overheads Allocation'!C$8,'Calc| Project Costs'!V339,'Input| Projects'!$Y339),IF('Input| Overheads'!$C$42="DNSP defined",SUMPRODUCT(--('Input| Projects'!$AC339="Yes"),'Calc| Overheads Allocation'!C$61,'Input| Projects'!$AF339),""))),"")</f>
        <v/>
      </c>
      <c r="AM339" s="186" t="str">
        <f>IFERROR(IF('Input| Overheads'!$C$42="Direct costs",SUMPRODUCT(--('Input| Projects'!$AC339="Yes"),'Calc| Overheads Allocation'!D$8,'Calc| Project Costs'!W339),IF('Input| Overheads'!$C$42="Internal labour",SUMPRODUCT(--('Input| Projects'!$AC339="Yes"),'Calc| Overheads Allocation'!D$8,'Calc| Project Costs'!W339,'Input| Projects'!$Y339),IF('Input| Overheads'!$C$42="DNSP defined",SUMPRODUCT(--('Input| Projects'!$AC339="Yes"),'Calc| Overheads Allocation'!D$61,'Input| Projects'!$AF339),""))),"")</f>
        <v/>
      </c>
      <c r="AN339" s="186" t="str">
        <f>IFERROR(IF('Input| Overheads'!$C$42="Direct costs",SUMPRODUCT(--('Input| Projects'!$AC339="Yes"),'Calc| Overheads Allocation'!E$8,'Calc| Project Costs'!X339),IF('Input| Overheads'!$C$42="Internal labour",SUMPRODUCT(--('Input| Projects'!$AC339="Yes"),'Calc| Overheads Allocation'!E$8,'Calc| Project Costs'!X339,'Input| Projects'!$Y339),IF('Input| Overheads'!$C$42="DNSP defined",SUMPRODUCT(--('Input| Projects'!$AC339="Yes"),'Calc| Overheads Allocation'!E$61,'Input| Projects'!$AF339),""))),"")</f>
        <v/>
      </c>
      <c r="AO339" s="186" t="str">
        <f>IFERROR(IF('Input| Overheads'!$C$42="Direct costs",SUMPRODUCT(--('Input| Projects'!$AC339="Yes"),'Calc| Overheads Allocation'!F$8,'Calc| Project Costs'!Y339),IF('Input| Overheads'!$C$42="Internal labour",SUMPRODUCT(--('Input| Projects'!$AC339="Yes"),'Calc| Overheads Allocation'!F$8,'Calc| Project Costs'!Y339,'Input| Projects'!$Y339),IF('Input| Overheads'!$C$42="DNSP defined",SUMPRODUCT(--('Input| Projects'!$AC339="Yes"),'Calc| Overheads Allocation'!F$61,'Input| Projects'!$AF339),""))),"")</f>
        <v/>
      </c>
      <c r="AP339" s="186" t="str">
        <f>IFERROR(IF('Input| Overheads'!$C$42="Direct costs",SUMPRODUCT(--('Input| Projects'!$AC339="Yes"),'Calc| Overheads Allocation'!G$8,'Calc| Project Costs'!Z339),IF('Input| Overheads'!$C$42="Internal labour",SUMPRODUCT(--('Input| Projects'!$AC339="Yes"),'Calc| Overheads Allocation'!G$8,'Calc| Project Costs'!Z339,'Input| Projects'!$Y339),IF('Input| Overheads'!$C$42="DNSP defined",SUMPRODUCT(--('Input| Projects'!$AC339="Yes"),'Calc| Overheads Allocation'!G$61,'Input| Projects'!$AF339),""))),"")</f>
        <v/>
      </c>
      <c r="AQ339" s="186" t="str">
        <f>IFERROR(IF('Input| Overheads'!$C$42="Direct costs",SUMPRODUCT(--('Input| Projects'!$AC339="Yes"),'Calc| Overheads Allocation'!H$8,'Calc| Project Costs'!AA339),IF('Input| Overheads'!$C$42="Internal labour",SUMPRODUCT(--('Input| Projects'!$AC339="Yes"),'Calc| Overheads Allocation'!H$8,'Calc| Project Costs'!AA339,'Input| Projects'!$Y339),IF('Input| Overheads'!$C$42="DNSP defined",SUMPRODUCT(--('Input| Projects'!$AC339="Yes"),'Calc| Overheads Allocation'!H$61,'Input| Projects'!$AF339),""))),"")</f>
        <v/>
      </c>
      <c r="AR339" s="186" t="str">
        <f>IFERROR(IF('Input| Overheads'!$C$42="Direct costs",SUMPRODUCT(--('Input| Projects'!$AC339="Yes"),'Calc| Overheads Allocation'!I$8,'Calc| Project Costs'!AB339),IF('Input| Overheads'!$C$42="Internal labour",SUMPRODUCT(--('Input| Projects'!$AC339="Yes"),'Calc| Overheads Allocation'!I$8,'Calc| Project Costs'!AB339,'Input| Projects'!$Y339),IF('Input| Overheads'!$C$42="DNSP defined",SUMPRODUCT(--('Input| Projects'!$AC339="Yes"),'Calc| Overheads Allocation'!I$61,'Input| Projects'!$AF339),""))),"")</f>
        <v/>
      </c>
      <c r="AS339" s="106"/>
      <c r="AT339" s="186" t="str">
        <f>IFERROR(IF('Input| Overheads'!$C$42="Direct costs",SUMPRODUCT(--('Input| Projects'!$AD339="Yes"),'Calc| Overheads Allocation'!C$9,'Calc| Project Costs'!V339),IF('Input| Overheads'!$C$42="Internal labour",SUMPRODUCT(--('Input| Projects'!$AD339="Yes"),'Calc| Overheads Allocation'!C$9,'Calc| Project Costs'!V339,'Input| Projects'!$Y339),IF('Input| Overheads'!$C$42="DNSP defined",SUMPRODUCT(--('Input| Projects'!$AD339="Yes"),'Calc| Overheads Allocation'!C$62,'Input| Projects'!$AG339),""))),"")</f>
        <v/>
      </c>
      <c r="AU339" s="186" t="str">
        <f>IFERROR(IF('Input| Overheads'!$C$42="Direct costs",SUMPRODUCT(--('Input| Projects'!$AD339="Yes"),'Calc| Overheads Allocation'!D$9,'Calc| Project Costs'!W339),IF('Input| Overheads'!$C$42="Internal labour",SUMPRODUCT(--('Input| Projects'!$AD339="Yes"),'Calc| Overheads Allocation'!D$9,'Calc| Project Costs'!W339,'Input| Projects'!$Y339),IF('Input| Overheads'!$C$42="DNSP defined",SUMPRODUCT(--('Input| Projects'!$AD339="Yes"),'Calc| Overheads Allocation'!D$62,'Input| Projects'!$AG339),""))),"")</f>
        <v/>
      </c>
      <c r="AV339" s="186" t="str">
        <f>IFERROR(IF('Input| Overheads'!$C$42="Direct costs",SUMPRODUCT(--('Input| Projects'!$AD339="Yes"),'Calc| Overheads Allocation'!E$9,'Calc| Project Costs'!X339),IF('Input| Overheads'!$C$42="Internal labour",SUMPRODUCT(--('Input| Projects'!$AD339="Yes"),'Calc| Overheads Allocation'!E$9,'Calc| Project Costs'!X339,'Input| Projects'!$Y339),IF('Input| Overheads'!$C$42="DNSP defined",SUMPRODUCT(--('Input| Projects'!$AD339="Yes"),'Calc| Overheads Allocation'!E$62,'Input| Projects'!$AG339),""))),"")</f>
        <v/>
      </c>
      <c r="AW339" s="186" t="str">
        <f>IFERROR(IF('Input| Overheads'!$C$42="Direct costs",SUMPRODUCT(--('Input| Projects'!$AD339="Yes"),'Calc| Overheads Allocation'!F$9,'Calc| Project Costs'!Y339),IF('Input| Overheads'!$C$42="Internal labour",SUMPRODUCT(--('Input| Projects'!$AD339="Yes"),'Calc| Overheads Allocation'!F$9,'Calc| Project Costs'!Y339,'Input| Projects'!$Y339),IF('Input| Overheads'!$C$42="DNSP defined",SUMPRODUCT(--('Input| Projects'!$AD339="Yes"),'Calc| Overheads Allocation'!F$62,'Input| Projects'!$AG339),""))),"")</f>
        <v/>
      </c>
      <c r="AX339" s="186" t="str">
        <f>IFERROR(IF('Input| Overheads'!$C$42="Direct costs",SUMPRODUCT(--('Input| Projects'!$AD339="Yes"),'Calc| Overheads Allocation'!G$9,'Calc| Project Costs'!Z339),IF('Input| Overheads'!$C$42="Internal labour",SUMPRODUCT(--('Input| Projects'!$AD339="Yes"),'Calc| Overheads Allocation'!G$9,'Calc| Project Costs'!Z339,'Input| Projects'!$Y339),IF('Input| Overheads'!$C$42="DNSP defined",SUMPRODUCT(--('Input| Projects'!$AD339="Yes"),'Calc| Overheads Allocation'!G$62,'Input| Projects'!$AG339),""))),"")</f>
        <v/>
      </c>
      <c r="AY339" s="186" t="str">
        <f>IFERROR(IF('Input| Overheads'!$C$42="Direct costs",SUMPRODUCT(--('Input| Projects'!$AD339="Yes"),'Calc| Overheads Allocation'!H$9,'Calc| Project Costs'!AA339),IF('Input| Overheads'!$C$42="Internal labour",SUMPRODUCT(--('Input| Projects'!$AD339="Yes"),'Calc| Overheads Allocation'!H$9,'Calc| Project Costs'!AA339,'Input| Projects'!$Y339),IF('Input| Overheads'!$C$42="DNSP defined",SUMPRODUCT(--('Input| Projects'!$AD339="Yes"),'Calc| Overheads Allocation'!H$62,'Input| Projects'!$AG339),""))),"")</f>
        <v/>
      </c>
      <c r="AZ339" s="186" t="str">
        <f>IFERROR(IF('Input| Overheads'!$C$42="Direct costs",SUMPRODUCT(--('Input| Projects'!$AD339="Yes"),'Calc| Overheads Allocation'!I$9,'Calc| Project Costs'!AB339),IF('Input| Overheads'!$C$42="Internal labour",SUMPRODUCT(--('Input| Projects'!$AD339="Yes"),'Calc| Overheads Allocation'!I$9,'Calc| Project Costs'!AB339,'Input| Projects'!$Y339),IF('Input| Overheads'!$C$42="DNSP defined",SUMPRODUCT(--('Input| Projects'!$AD339="Yes"),'Calc| Overheads Allocation'!I$62,'Input| Projects'!$AG339),""))),"")</f>
        <v/>
      </c>
      <c r="BA339" s="106"/>
      <c r="BB339" s="186">
        <f t="shared" si="187"/>
        <v>0</v>
      </c>
      <c r="BC339" s="186">
        <f t="shared" si="188"/>
        <v>0</v>
      </c>
      <c r="BD339" s="186">
        <f t="shared" si="189"/>
        <v>0</v>
      </c>
      <c r="BE339" s="186">
        <f t="shared" si="166"/>
        <v>0</v>
      </c>
      <c r="BF339" s="186">
        <f t="shared" si="167"/>
        <v>0</v>
      </c>
      <c r="BG339" s="186">
        <f t="shared" si="168"/>
        <v>0</v>
      </c>
      <c r="BH339" s="186">
        <f t="shared" si="169"/>
        <v>0</v>
      </c>
      <c r="BI339" s="97"/>
      <c r="BJ339" s="186" t="str">
        <f t="shared" si="170"/>
        <v/>
      </c>
      <c r="BK339" s="186" t="str">
        <f t="shared" si="171"/>
        <v/>
      </c>
      <c r="BL339" s="186" t="str">
        <f t="shared" si="172"/>
        <v/>
      </c>
      <c r="BM339" s="186" t="str">
        <f t="shared" si="173"/>
        <v/>
      </c>
      <c r="BN339" s="186" t="str">
        <f t="shared" si="174"/>
        <v/>
      </c>
      <c r="BO339" s="186" t="str">
        <f t="shared" si="175"/>
        <v/>
      </c>
      <c r="BP339" s="186" t="str">
        <f t="shared" si="176"/>
        <v/>
      </c>
      <c r="BQ339" s="97"/>
      <c r="BR339" s="186">
        <f t="shared" si="177"/>
        <v>0</v>
      </c>
      <c r="BS339" s="186">
        <f t="shared" si="178"/>
        <v>0</v>
      </c>
      <c r="BT339" s="222">
        <f t="shared" si="179"/>
        <v>0</v>
      </c>
      <c r="BU339" s="222">
        <f t="shared" si="180"/>
        <v>0</v>
      </c>
      <c r="BV339" s="222">
        <f t="shared" si="181"/>
        <v>0</v>
      </c>
      <c r="BW339" s="222">
        <f t="shared" si="182"/>
        <v>0</v>
      </c>
      <c r="BX339" s="222">
        <f t="shared" si="183"/>
        <v>0</v>
      </c>
      <c r="BY339" s="106"/>
      <c r="BZ339" s="197" t="str">
        <f>IF(SUMIF('Input| Projects'!$AS$8:$CP$8,"Dx",'Input| Projects'!$AS339:$CP339)=0,"",SUMIF('Input| Projects'!$AS$8:$CP$8,"Dx",'Input| Projects'!$AS339:$CP339))</f>
        <v/>
      </c>
      <c r="CA339" s="197" t="str">
        <f>IF(SUMIF('Input| Projects'!$AS$8:$CP$8,"Tx",'Input| Projects'!$AS339:$CP339)=0,"",SUMIF('Input| Projects'!$AS$8:$CP$8,"Tx",'Input| Projects'!$AS339:$CP339))</f>
        <v/>
      </c>
      <c r="CB339" s="150" t="str">
        <f t="shared" si="190"/>
        <v/>
      </c>
    </row>
    <row r="340" spans="2:80" x14ac:dyDescent="0.2">
      <c r="B340" s="201">
        <f>IFERROR('Input| Projects'!B340,"")</f>
        <v>331</v>
      </c>
      <c r="C340" s="42" t="str">
        <f>IFERROR(IF('Input| Projects'!C340="","",'Input| Projects'!C340),"")</f>
        <v/>
      </c>
      <c r="D340" s="42" t="str">
        <f>IFERROR(IF('Input| Projects'!D340="","",'Input| Projects'!D340),"")</f>
        <v/>
      </c>
      <c r="E340" s="104"/>
      <c r="F340" s="190">
        <f>IFERROR('Input| Projects'!I340*'Input| Escalations'!$K$19,"")</f>
        <v>0</v>
      </c>
      <c r="G340" s="190">
        <f>IFERROR('Input| Projects'!J340*'Input| Escalations'!$K$19,"")</f>
        <v>0</v>
      </c>
      <c r="H340" s="190">
        <f>IFERROR('Input| Projects'!K340*'Input| Escalations'!$K$19,"")</f>
        <v>0</v>
      </c>
      <c r="I340" s="190">
        <f>IFERROR('Input| Projects'!L340*'Input| Escalations'!$K$19,"")</f>
        <v>0</v>
      </c>
      <c r="J340" s="190">
        <f>IFERROR('Input| Projects'!M340*'Input| Escalations'!$K$19,"")</f>
        <v>0</v>
      </c>
      <c r="K340" s="190">
        <f>IFERROR('Input| Projects'!N340*'Input| Escalations'!$K$19,"")</f>
        <v>0</v>
      </c>
      <c r="L340" s="190">
        <f>IFERROR('Input| Projects'!O340*'Input| Escalations'!$K$19,"")</f>
        <v>0</v>
      </c>
      <c r="M340" s="150" t="str">
        <f>IF(ABS(SUM(F340:L340)-(SUM('Input| Projects'!I340:O340)*'Input| Escalations'!$K$19))&lt;0.0000001,"",1)</f>
        <v/>
      </c>
      <c r="N340" s="192">
        <f>'Input| Projects'!$Y340*INDEX('Input| Escalations'!$H$33:$N$33,MATCH('Calc| Project Costs'!N$9,'Input| Escalations'!$H$23:$N$23,0))+'Input| Projects'!$Z340*INDEX('Input| Escalations'!$H$34:$N$34,MATCH('Calc| Project Costs'!N$9,'Input| Escalations'!$H$23:$N$23,0))+'Input| Projects'!$AA340*INDEX('Input| Escalations'!$H$35:$N$35,MATCH('Calc| Project Costs'!N$9,'Input| Escalations'!$H$23:$N$23,0))+1</f>
        <v>1</v>
      </c>
      <c r="O340" s="192">
        <f>'Input| Projects'!$Y340*INDEX('Input| Escalations'!$H$33:$N$33,MATCH('Calc| Project Costs'!O$9,'Input| Escalations'!$H$23:$N$23,0))+'Input| Projects'!$Z340*INDEX('Input| Escalations'!$H$34:$N$34,MATCH('Calc| Project Costs'!O$9,'Input| Escalations'!$H$23:$N$23,0))+'Input| Projects'!$AA340*INDEX('Input| Escalations'!$H$35:$N$35,MATCH('Calc| Project Costs'!O$9,'Input| Escalations'!$H$23:$N$23,0))+1</f>
        <v>1</v>
      </c>
      <c r="P340" s="192">
        <f>'Input| Projects'!$Y340*INDEX('Input| Escalations'!$H$33:$N$33,MATCH('Calc| Project Costs'!P$9,'Input| Escalations'!$H$23:$N$23,0))+'Input| Projects'!$Z340*INDEX('Input| Escalations'!$H$34:$N$34,MATCH('Calc| Project Costs'!P$9,'Input| Escalations'!$H$23:$N$23,0))+'Input| Projects'!$AA340*INDEX('Input| Escalations'!$H$35:$N$35,MATCH('Calc| Project Costs'!P$9,'Input| Escalations'!$H$23:$N$23,0))+1</f>
        <v>1</v>
      </c>
      <c r="Q340" s="192">
        <f>'Input| Projects'!$Y340*INDEX('Input| Escalations'!$H$33:$N$33,MATCH('Calc| Project Costs'!Q$9,'Input| Escalations'!$H$23:$N$23,0))+'Input| Projects'!$Z340*INDEX('Input| Escalations'!$H$34:$N$34,MATCH('Calc| Project Costs'!Q$9,'Input| Escalations'!$H$23:$N$23,0))+'Input| Projects'!$AA340*INDEX('Input| Escalations'!$H$35:$N$35,MATCH('Calc| Project Costs'!Q$9,'Input| Escalations'!$H$23:$N$23,0))+1</f>
        <v>1</v>
      </c>
      <c r="R340" s="192">
        <f>'Input| Projects'!$Y340*INDEX('Input| Escalations'!$H$33:$N$33,MATCH('Calc| Project Costs'!R$9,'Input| Escalations'!$H$23:$N$23,0))+'Input| Projects'!$Z340*INDEX('Input| Escalations'!$H$34:$N$34,MATCH('Calc| Project Costs'!R$9,'Input| Escalations'!$H$23:$N$23,0))+'Input| Projects'!$AA340*INDEX('Input| Escalations'!$H$35:$N$35,MATCH('Calc| Project Costs'!R$9,'Input| Escalations'!$H$23:$N$23,0))+1</f>
        <v>1</v>
      </c>
      <c r="S340" s="192">
        <f>'Input| Projects'!$Y340*INDEX('Input| Escalations'!$H$33:$N$33,MATCH('Calc| Project Costs'!S$9,'Input| Escalations'!$H$23:$N$23,0))+'Input| Projects'!$Z340*INDEX('Input| Escalations'!$H$34:$N$34,MATCH('Calc| Project Costs'!S$9,'Input| Escalations'!$H$23:$N$23,0))+'Input| Projects'!$AA340*INDEX('Input| Escalations'!$H$35:$N$35,MATCH('Calc| Project Costs'!S$9,'Input| Escalations'!$H$23:$N$23,0))+1</f>
        <v>1</v>
      </c>
      <c r="T340" s="192">
        <f>'Input| Projects'!$Y340*INDEX('Input| Escalations'!$H$33:$N$33,MATCH('Calc| Project Costs'!T$9,'Input| Escalations'!$H$23:$N$23,0))+'Input| Projects'!$Z340*INDEX('Input| Escalations'!$H$34:$N$34,MATCH('Calc| Project Costs'!T$9,'Input| Escalations'!$H$23:$N$23,0))+'Input| Projects'!$AA340*INDEX('Input| Escalations'!$H$35:$N$35,MATCH('Calc| Project Costs'!T$9,'Input| Escalations'!$H$23:$N$23,0))+1</f>
        <v>1</v>
      </c>
      <c r="U340" s="106"/>
      <c r="V340" s="186">
        <f t="shared" si="184"/>
        <v>0</v>
      </c>
      <c r="W340" s="186">
        <f t="shared" si="185"/>
        <v>0</v>
      </c>
      <c r="X340" s="186">
        <f t="shared" si="186"/>
        <v>0</v>
      </c>
      <c r="Y340" s="186">
        <f t="shared" si="162"/>
        <v>0</v>
      </c>
      <c r="Z340" s="186">
        <f t="shared" si="163"/>
        <v>0</v>
      </c>
      <c r="AA340" s="186">
        <f t="shared" si="164"/>
        <v>0</v>
      </c>
      <c r="AB340" s="186">
        <f t="shared" si="165"/>
        <v>0</v>
      </c>
      <c r="AC340" s="106"/>
      <c r="AD340" s="186">
        <f>'Input| Projects'!Q340*N340*'Input| Escalations'!$K$19</f>
        <v>0</v>
      </c>
      <c r="AE340" s="186">
        <f>'Input| Projects'!R340*O340*'Input| Escalations'!$K$19</f>
        <v>0</v>
      </c>
      <c r="AF340" s="186">
        <f>'Input| Projects'!S340*P340*'Input| Escalations'!$K$19</f>
        <v>0</v>
      </c>
      <c r="AG340" s="186">
        <f>'Input| Projects'!T340*Q340*'Input| Escalations'!$K$19</f>
        <v>0</v>
      </c>
      <c r="AH340" s="186">
        <f>'Input| Projects'!U340*R340*'Input| Escalations'!$K$19</f>
        <v>0</v>
      </c>
      <c r="AI340" s="186">
        <f>'Input| Projects'!V340*S340*'Input| Escalations'!$K$19</f>
        <v>0</v>
      </c>
      <c r="AJ340" s="186">
        <f>'Input| Projects'!W340*T340*'Input| Escalations'!$K$19</f>
        <v>0</v>
      </c>
      <c r="AK340" s="106"/>
      <c r="AL340" s="186" t="str">
        <f>IFERROR(IF('Input| Overheads'!$C$42="Direct costs",SUMPRODUCT(--('Input| Projects'!$AC340="Yes"),'Calc| Overheads Allocation'!C$8,'Calc| Project Costs'!V340),IF('Input| Overheads'!$C$42="Internal labour",SUMPRODUCT(--('Input| Projects'!$AC340="Yes"),'Calc| Overheads Allocation'!C$8,'Calc| Project Costs'!V340,'Input| Projects'!$Y340),IF('Input| Overheads'!$C$42="DNSP defined",SUMPRODUCT(--('Input| Projects'!$AC340="Yes"),'Calc| Overheads Allocation'!C$61,'Input| Projects'!$AF340),""))),"")</f>
        <v/>
      </c>
      <c r="AM340" s="186" t="str">
        <f>IFERROR(IF('Input| Overheads'!$C$42="Direct costs",SUMPRODUCT(--('Input| Projects'!$AC340="Yes"),'Calc| Overheads Allocation'!D$8,'Calc| Project Costs'!W340),IF('Input| Overheads'!$C$42="Internal labour",SUMPRODUCT(--('Input| Projects'!$AC340="Yes"),'Calc| Overheads Allocation'!D$8,'Calc| Project Costs'!W340,'Input| Projects'!$Y340),IF('Input| Overheads'!$C$42="DNSP defined",SUMPRODUCT(--('Input| Projects'!$AC340="Yes"),'Calc| Overheads Allocation'!D$61,'Input| Projects'!$AF340),""))),"")</f>
        <v/>
      </c>
      <c r="AN340" s="186" t="str">
        <f>IFERROR(IF('Input| Overheads'!$C$42="Direct costs",SUMPRODUCT(--('Input| Projects'!$AC340="Yes"),'Calc| Overheads Allocation'!E$8,'Calc| Project Costs'!X340),IF('Input| Overheads'!$C$42="Internal labour",SUMPRODUCT(--('Input| Projects'!$AC340="Yes"),'Calc| Overheads Allocation'!E$8,'Calc| Project Costs'!X340,'Input| Projects'!$Y340),IF('Input| Overheads'!$C$42="DNSP defined",SUMPRODUCT(--('Input| Projects'!$AC340="Yes"),'Calc| Overheads Allocation'!E$61,'Input| Projects'!$AF340),""))),"")</f>
        <v/>
      </c>
      <c r="AO340" s="186" t="str">
        <f>IFERROR(IF('Input| Overheads'!$C$42="Direct costs",SUMPRODUCT(--('Input| Projects'!$AC340="Yes"),'Calc| Overheads Allocation'!F$8,'Calc| Project Costs'!Y340),IF('Input| Overheads'!$C$42="Internal labour",SUMPRODUCT(--('Input| Projects'!$AC340="Yes"),'Calc| Overheads Allocation'!F$8,'Calc| Project Costs'!Y340,'Input| Projects'!$Y340),IF('Input| Overheads'!$C$42="DNSP defined",SUMPRODUCT(--('Input| Projects'!$AC340="Yes"),'Calc| Overheads Allocation'!F$61,'Input| Projects'!$AF340),""))),"")</f>
        <v/>
      </c>
      <c r="AP340" s="186" t="str">
        <f>IFERROR(IF('Input| Overheads'!$C$42="Direct costs",SUMPRODUCT(--('Input| Projects'!$AC340="Yes"),'Calc| Overheads Allocation'!G$8,'Calc| Project Costs'!Z340),IF('Input| Overheads'!$C$42="Internal labour",SUMPRODUCT(--('Input| Projects'!$AC340="Yes"),'Calc| Overheads Allocation'!G$8,'Calc| Project Costs'!Z340,'Input| Projects'!$Y340),IF('Input| Overheads'!$C$42="DNSP defined",SUMPRODUCT(--('Input| Projects'!$AC340="Yes"),'Calc| Overheads Allocation'!G$61,'Input| Projects'!$AF340),""))),"")</f>
        <v/>
      </c>
      <c r="AQ340" s="186" t="str">
        <f>IFERROR(IF('Input| Overheads'!$C$42="Direct costs",SUMPRODUCT(--('Input| Projects'!$AC340="Yes"),'Calc| Overheads Allocation'!H$8,'Calc| Project Costs'!AA340),IF('Input| Overheads'!$C$42="Internal labour",SUMPRODUCT(--('Input| Projects'!$AC340="Yes"),'Calc| Overheads Allocation'!H$8,'Calc| Project Costs'!AA340,'Input| Projects'!$Y340),IF('Input| Overheads'!$C$42="DNSP defined",SUMPRODUCT(--('Input| Projects'!$AC340="Yes"),'Calc| Overheads Allocation'!H$61,'Input| Projects'!$AF340),""))),"")</f>
        <v/>
      </c>
      <c r="AR340" s="186" t="str">
        <f>IFERROR(IF('Input| Overheads'!$C$42="Direct costs",SUMPRODUCT(--('Input| Projects'!$AC340="Yes"),'Calc| Overheads Allocation'!I$8,'Calc| Project Costs'!AB340),IF('Input| Overheads'!$C$42="Internal labour",SUMPRODUCT(--('Input| Projects'!$AC340="Yes"),'Calc| Overheads Allocation'!I$8,'Calc| Project Costs'!AB340,'Input| Projects'!$Y340),IF('Input| Overheads'!$C$42="DNSP defined",SUMPRODUCT(--('Input| Projects'!$AC340="Yes"),'Calc| Overheads Allocation'!I$61,'Input| Projects'!$AF340),""))),"")</f>
        <v/>
      </c>
      <c r="AS340" s="106"/>
      <c r="AT340" s="186" t="str">
        <f>IFERROR(IF('Input| Overheads'!$C$42="Direct costs",SUMPRODUCT(--('Input| Projects'!$AD340="Yes"),'Calc| Overheads Allocation'!C$9,'Calc| Project Costs'!V340),IF('Input| Overheads'!$C$42="Internal labour",SUMPRODUCT(--('Input| Projects'!$AD340="Yes"),'Calc| Overheads Allocation'!C$9,'Calc| Project Costs'!V340,'Input| Projects'!$Y340),IF('Input| Overheads'!$C$42="DNSP defined",SUMPRODUCT(--('Input| Projects'!$AD340="Yes"),'Calc| Overheads Allocation'!C$62,'Input| Projects'!$AG340),""))),"")</f>
        <v/>
      </c>
      <c r="AU340" s="186" t="str">
        <f>IFERROR(IF('Input| Overheads'!$C$42="Direct costs",SUMPRODUCT(--('Input| Projects'!$AD340="Yes"),'Calc| Overheads Allocation'!D$9,'Calc| Project Costs'!W340),IF('Input| Overheads'!$C$42="Internal labour",SUMPRODUCT(--('Input| Projects'!$AD340="Yes"),'Calc| Overheads Allocation'!D$9,'Calc| Project Costs'!W340,'Input| Projects'!$Y340),IF('Input| Overheads'!$C$42="DNSP defined",SUMPRODUCT(--('Input| Projects'!$AD340="Yes"),'Calc| Overheads Allocation'!D$62,'Input| Projects'!$AG340),""))),"")</f>
        <v/>
      </c>
      <c r="AV340" s="186" t="str">
        <f>IFERROR(IF('Input| Overheads'!$C$42="Direct costs",SUMPRODUCT(--('Input| Projects'!$AD340="Yes"),'Calc| Overheads Allocation'!E$9,'Calc| Project Costs'!X340),IF('Input| Overheads'!$C$42="Internal labour",SUMPRODUCT(--('Input| Projects'!$AD340="Yes"),'Calc| Overheads Allocation'!E$9,'Calc| Project Costs'!X340,'Input| Projects'!$Y340),IF('Input| Overheads'!$C$42="DNSP defined",SUMPRODUCT(--('Input| Projects'!$AD340="Yes"),'Calc| Overheads Allocation'!E$62,'Input| Projects'!$AG340),""))),"")</f>
        <v/>
      </c>
      <c r="AW340" s="186" t="str">
        <f>IFERROR(IF('Input| Overheads'!$C$42="Direct costs",SUMPRODUCT(--('Input| Projects'!$AD340="Yes"),'Calc| Overheads Allocation'!F$9,'Calc| Project Costs'!Y340),IF('Input| Overheads'!$C$42="Internal labour",SUMPRODUCT(--('Input| Projects'!$AD340="Yes"),'Calc| Overheads Allocation'!F$9,'Calc| Project Costs'!Y340,'Input| Projects'!$Y340),IF('Input| Overheads'!$C$42="DNSP defined",SUMPRODUCT(--('Input| Projects'!$AD340="Yes"),'Calc| Overheads Allocation'!F$62,'Input| Projects'!$AG340),""))),"")</f>
        <v/>
      </c>
      <c r="AX340" s="186" t="str">
        <f>IFERROR(IF('Input| Overheads'!$C$42="Direct costs",SUMPRODUCT(--('Input| Projects'!$AD340="Yes"),'Calc| Overheads Allocation'!G$9,'Calc| Project Costs'!Z340),IF('Input| Overheads'!$C$42="Internal labour",SUMPRODUCT(--('Input| Projects'!$AD340="Yes"),'Calc| Overheads Allocation'!G$9,'Calc| Project Costs'!Z340,'Input| Projects'!$Y340),IF('Input| Overheads'!$C$42="DNSP defined",SUMPRODUCT(--('Input| Projects'!$AD340="Yes"),'Calc| Overheads Allocation'!G$62,'Input| Projects'!$AG340),""))),"")</f>
        <v/>
      </c>
      <c r="AY340" s="186" t="str">
        <f>IFERROR(IF('Input| Overheads'!$C$42="Direct costs",SUMPRODUCT(--('Input| Projects'!$AD340="Yes"),'Calc| Overheads Allocation'!H$9,'Calc| Project Costs'!AA340),IF('Input| Overheads'!$C$42="Internal labour",SUMPRODUCT(--('Input| Projects'!$AD340="Yes"),'Calc| Overheads Allocation'!H$9,'Calc| Project Costs'!AA340,'Input| Projects'!$Y340),IF('Input| Overheads'!$C$42="DNSP defined",SUMPRODUCT(--('Input| Projects'!$AD340="Yes"),'Calc| Overheads Allocation'!H$62,'Input| Projects'!$AG340),""))),"")</f>
        <v/>
      </c>
      <c r="AZ340" s="186" t="str">
        <f>IFERROR(IF('Input| Overheads'!$C$42="Direct costs",SUMPRODUCT(--('Input| Projects'!$AD340="Yes"),'Calc| Overheads Allocation'!I$9,'Calc| Project Costs'!AB340),IF('Input| Overheads'!$C$42="Internal labour",SUMPRODUCT(--('Input| Projects'!$AD340="Yes"),'Calc| Overheads Allocation'!I$9,'Calc| Project Costs'!AB340,'Input| Projects'!$Y340),IF('Input| Overheads'!$C$42="DNSP defined",SUMPRODUCT(--('Input| Projects'!$AD340="Yes"),'Calc| Overheads Allocation'!I$62,'Input| Projects'!$AG340),""))),"")</f>
        <v/>
      </c>
      <c r="BA340" s="106"/>
      <c r="BB340" s="186">
        <f t="shared" si="187"/>
        <v>0</v>
      </c>
      <c r="BC340" s="186">
        <f t="shared" si="188"/>
        <v>0</v>
      </c>
      <c r="BD340" s="186">
        <f t="shared" si="189"/>
        <v>0</v>
      </c>
      <c r="BE340" s="186">
        <f t="shared" si="166"/>
        <v>0</v>
      </c>
      <c r="BF340" s="186">
        <f t="shared" si="167"/>
        <v>0</v>
      </c>
      <c r="BG340" s="186">
        <f t="shared" si="168"/>
        <v>0</v>
      </c>
      <c r="BH340" s="186">
        <f t="shared" si="169"/>
        <v>0</v>
      </c>
      <c r="BI340" s="97"/>
      <c r="BJ340" s="186" t="str">
        <f t="shared" si="170"/>
        <v/>
      </c>
      <c r="BK340" s="186" t="str">
        <f t="shared" si="171"/>
        <v/>
      </c>
      <c r="BL340" s="186" t="str">
        <f t="shared" si="172"/>
        <v/>
      </c>
      <c r="BM340" s="186" t="str">
        <f t="shared" si="173"/>
        <v/>
      </c>
      <c r="BN340" s="186" t="str">
        <f t="shared" si="174"/>
        <v/>
      </c>
      <c r="BO340" s="186" t="str">
        <f t="shared" si="175"/>
        <v/>
      </c>
      <c r="BP340" s="186" t="str">
        <f t="shared" si="176"/>
        <v/>
      </c>
      <c r="BQ340" s="97"/>
      <c r="BR340" s="186">
        <f t="shared" si="177"/>
        <v>0</v>
      </c>
      <c r="BS340" s="186">
        <f t="shared" si="178"/>
        <v>0</v>
      </c>
      <c r="BT340" s="222">
        <f t="shared" si="179"/>
        <v>0</v>
      </c>
      <c r="BU340" s="222">
        <f t="shared" si="180"/>
        <v>0</v>
      </c>
      <c r="BV340" s="222">
        <f t="shared" si="181"/>
        <v>0</v>
      </c>
      <c r="BW340" s="222">
        <f t="shared" si="182"/>
        <v>0</v>
      </c>
      <c r="BX340" s="222">
        <f t="shared" si="183"/>
        <v>0</v>
      </c>
      <c r="BY340" s="106"/>
      <c r="BZ340" s="197" t="str">
        <f>IF(SUMIF('Input| Projects'!$AS$8:$CP$8,"Dx",'Input| Projects'!$AS340:$CP340)=0,"",SUMIF('Input| Projects'!$AS$8:$CP$8,"Dx",'Input| Projects'!$AS340:$CP340))</f>
        <v/>
      </c>
      <c r="CA340" s="197" t="str">
        <f>IF(SUMIF('Input| Projects'!$AS$8:$CP$8,"Tx",'Input| Projects'!$AS340:$CP340)=0,"",SUMIF('Input| Projects'!$AS$8:$CP$8,"Tx",'Input| Projects'!$AS340:$CP340))</f>
        <v/>
      </c>
      <c r="CB340" s="150" t="str">
        <f t="shared" si="190"/>
        <v/>
      </c>
    </row>
    <row r="341" spans="2:80" x14ac:dyDescent="0.2">
      <c r="B341" s="201">
        <f>IFERROR('Input| Projects'!B341,"")</f>
        <v>332</v>
      </c>
      <c r="C341" s="42" t="str">
        <f>IFERROR(IF('Input| Projects'!C341="","",'Input| Projects'!C341),"")</f>
        <v/>
      </c>
      <c r="D341" s="42" t="str">
        <f>IFERROR(IF('Input| Projects'!D341="","",'Input| Projects'!D341),"")</f>
        <v/>
      </c>
      <c r="E341" s="104"/>
      <c r="F341" s="190">
        <f>IFERROR('Input| Projects'!I341*'Input| Escalations'!$K$19,"")</f>
        <v>0</v>
      </c>
      <c r="G341" s="190">
        <f>IFERROR('Input| Projects'!J341*'Input| Escalations'!$K$19,"")</f>
        <v>0</v>
      </c>
      <c r="H341" s="190">
        <f>IFERROR('Input| Projects'!K341*'Input| Escalations'!$K$19,"")</f>
        <v>0</v>
      </c>
      <c r="I341" s="190">
        <f>IFERROR('Input| Projects'!L341*'Input| Escalations'!$K$19,"")</f>
        <v>0</v>
      </c>
      <c r="J341" s="190">
        <f>IFERROR('Input| Projects'!M341*'Input| Escalations'!$K$19,"")</f>
        <v>0</v>
      </c>
      <c r="K341" s="190">
        <f>IFERROR('Input| Projects'!N341*'Input| Escalations'!$K$19,"")</f>
        <v>0</v>
      </c>
      <c r="L341" s="190">
        <f>IFERROR('Input| Projects'!O341*'Input| Escalations'!$K$19,"")</f>
        <v>0</v>
      </c>
      <c r="M341" s="150" t="str">
        <f>IF(ABS(SUM(F341:L341)-(SUM('Input| Projects'!I341:O341)*'Input| Escalations'!$K$19))&lt;0.0000001,"",1)</f>
        <v/>
      </c>
      <c r="N341" s="192">
        <f>'Input| Projects'!$Y341*INDEX('Input| Escalations'!$H$33:$N$33,MATCH('Calc| Project Costs'!N$9,'Input| Escalations'!$H$23:$N$23,0))+'Input| Projects'!$Z341*INDEX('Input| Escalations'!$H$34:$N$34,MATCH('Calc| Project Costs'!N$9,'Input| Escalations'!$H$23:$N$23,0))+'Input| Projects'!$AA341*INDEX('Input| Escalations'!$H$35:$N$35,MATCH('Calc| Project Costs'!N$9,'Input| Escalations'!$H$23:$N$23,0))+1</f>
        <v>1</v>
      </c>
      <c r="O341" s="192">
        <f>'Input| Projects'!$Y341*INDEX('Input| Escalations'!$H$33:$N$33,MATCH('Calc| Project Costs'!O$9,'Input| Escalations'!$H$23:$N$23,0))+'Input| Projects'!$Z341*INDEX('Input| Escalations'!$H$34:$N$34,MATCH('Calc| Project Costs'!O$9,'Input| Escalations'!$H$23:$N$23,0))+'Input| Projects'!$AA341*INDEX('Input| Escalations'!$H$35:$N$35,MATCH('Calc| Project Costs'!O$9,'Input| Escalations'!$H$23:$N$23,0))+1</f>
        <v>1</v>
      </c>
      <c r="P341" s="192">
        <f>'Input| Projects'!$Y341*INDEX('Input| Escalations'!$H$33:$N$33,MATCH('Calc| Project Costs'!P$9,'Input| Escalations'!$H$23:$N$23,0))+'Input| Projects'!$Z341*INDEX('Input| Escalations'!$H$34:$N$34,MATCH('Calc| Project Costs'!P$9,'Input| Escalations'!$H$23:$N$23,0))+'Input| Projects'!$AA341*INDEX('Input| Escalations'!$H$35:$N$35,MATCH('Calc| Project Costs'!P$9,'Input| Escalations'!$H$23:$N$23,0))+1</f>
        <v>1</v>
      </c>
      <c r="Q341" s="192">
        <f>'Input| Projects'!$Y341*INDEX('Input| Escalations'!$H$33:$N$33,MATCH('Calc| Project Costs'!Q$9,'Input| Escalations'!$H$23:$N$23,0))+'Input| Projects'!$Z341*INDEX('Input| Escalations'!$H$34:$N$34,MATCH('Calc| Project Costs'!Q$9,'Input| Escalations'!$H$23:$N$23,0))+'Input| Projects'!$AA341*INDEX('Input| Escalations'!$H$35:$N$35,MATCH('Calc| Project Costs'!Q$9,'Input| Escalations'!$H$23:$N$23,0))+1</f>
        <v>1</v>
      </c>
      <c r="R341" s="192">
        <f>'Input| Projects'!$Y341*INDEX('Input| Escalations'!$H$33:$N$33,MATCH('Calc| Project Costs'!R$9,'Input| Escalations'!$H$23:$N$23,0))+'Input| Projects'!$Z341*INDEX('Input| Escalations'!$H$34:$N$34,MATCH('Calc| Project Costs'!R$9,'Input| Escalations'!$H$23:$N$23,0))+'Input| Projects'!$AA341*INDEX('Input| Escalations'!$H$35:$N$35,MATCH('Calc| Project Costs'!R$9,'Input| Escalations'!$H$23:$N$23,0))+1</f>
        <v>1</v>
      </c>
      <c r="S341" s="192">
        <f>'Input| Projects'!$Y341*INDEX('Input| Escalations'!$H$33:$N$33,MATCH('Calc| Project Costs'!S$9,'Input| Escalations'!$H$23:$N$23,0))+'Input| Projects'!$Z341*INDEX('Input| Escalations'!$H$34:$N$34,MATCH('Calc| Project Costs'!S$9,'Input| Escalations'!$H$23:$N$23,0))+'Input| Projects'!$AA341*INDEX('Input| Escalations'!$H$35:$N$35,MATCH('Calc| Project Costs'!S$9,'Input| Escalations'!$H$23:$N$23,0))+1</f>
        <v>1</v>
      </c>
      <c r="T341" s="192">
        <f>'Input| Projects'!$Y341*INDEX('Input| Escalations'!$H$33:$N$33,MATCH('Calc| Project Costs'!T$9,'Input| Escalations'!$H$23:$N$23,0))+'Input| Projects'!$Z341*INDEX('Input| Escalations'!$H$34:$N$34,MATCH('Calc| Project Costs'!T$9,'Input| Escalations'!$H$23:$N$23,0))+'Input| Projects'!$AA341*INDEX('Input| Escalations'!$H$35:$N$35,MATCH('Calc| Project Costs'!T$9,'Input| Escalations'!$H$23:$N$23,0))+1</f>
        <v>1</v>
      </c>
      <c r="U341" s="106"/>
      <c r="V341" s="186">
        <f t="shared" si="184"/>
        <v>0</v>
      </c>
      <c r="W341" s="186">
        <f t="shared" si="185"/>
        <v>0</v>
      </c>
      <c r="X341" s="186">
        <f t="shared" si="186"/>
        <v>0</v>
      </c>
      <c r="Y341" s="186">
        <f t="shared" si="162"/>
        <v>0</v>
      </c>
      <c r="Z341" s="186">
        <f t="shared" si="163"/>
        <v>0</v>
      </c>
      <c r="AA341" s="186">
        <f t="shared" si="164"/>
        <v>0</v>
      </c>
      <c r="AB341" s="186">
        <f t="shared" si="165"/>
        <v>0</v>
      </c>
      <c r="AC341" s="106"/>
      <c r="AD341" s="186">
        <f>'Input| Projects'!Q341*N341*'Input| Escalations'!$K$19</f>
        <v>0</v>
      </c>
      <c r="AE341" s="186">
        <f>'Input| Projects'!R341*O341*'Input| Escalations'!$K$19</f>
        <v>0</v>
      </c>
      <c r="AF341" s="186">
        <f>'Input| Projects'!S341*P341*'Input| Escalations'!$K$19</f>
        <v>0</v>
      </c>
      <c r="AG341" s="186">
        <f>'Input| Projects'!T341*Q341*'Input| Escalations'!$K$19</f>
        <v>0</v>
      </c>
      <c r="AH341" s="186">
        <f>'Input| Projects'!U341*R341*'Input| Escalations'!$K$19</f>
        <v>0</v>
      </c>
      <c r="AI341" s="186">
        <f>'Input| Projects'!V341*S341*'Input| Escalations'!$K$19</f>
        <v>0</v>
      </c>
      <c r="AJ341" s="186">
        <f>'Input| Projects'!W341*T341*'Input| Escalations'!$K$19</f>
        <v>0</v>
      </c>
      <c r="AK341" s="106"/>
      <c r="AL341" s="186" t="str">
        <f>IFERROR(IF('Input| Overheads'!$C$42="Direct costs",SUMPRODUCT(--('Input| Projects'!$AC341="Yes"),'Calc| Overheads Allocation'!C$8,'Calc| Project Costs'!V341),IF('Input| Overheads'!$C$42="Internal labour",SUMPRODUCT(--('Input| Projects'!$AC341="Yes"),'Calc| Overheads Allocation'!C$8,'Calc| Project Costs'!V341,'Input| Projects'!$Y341),IF('Input| Overheads'!$C$42="DNSP defined",SUMPRODUCT(--('Input| Projects'!$AC341="Yes"),'Calc| Overheads Allocation'!C$61,'Input| Projects'!$AF341),""))),"")</f>
        <v/>
      </c>
      <c r="AM341" s="186" t="str">
        <f>IFERROR(IF('Input| Overheads'!$C$42="Direct costs",SUMPRODUCT(--('Input| Projects'!$AC341="Yes"),'Calc| Overheads Allocation'!D$8,'Calc| Project Costs'!W341),IF('Input| Overheads'!$C$42="Internal labour",SUMPRODUCT(--('Input| Projects'!$AC341="Yes"),'Calc| Overheads Allocation'!D$8,'Calc| Project Costs'!W341,'Input| Projects'!$Y341),IF('Input| Overheads'!$C$42="DNSP defined",SUMPRODUCT(--('Input| Projects'!$AC341="Yes"),'Calc| Overheads Allocation'!D$61,'Input| Projects'!$AF341),""))),"")</f>
        <v/>
      </c>
      <c r="AN341" s="186" t="str">
        <f>IFERROR(IF('Input| Overheads'!$C$42="Direct costs",SUMPRODUCT(--('Input| Projects'!$AC341="Yes"),'Calc| Overheads Allocation'!E$8,'Calc| Project Costs'!X341),IF('Input| Overheads'!$C$42="Internal labour",SUMPRODUCT(--('Input| Projects'!$AC341="Yes"),'Calc| Overheads Allocation'!E$8,'Calc| Project Costs'!X341,'Input| Projects'!$Y341),IF('Input| Overheads'!$C$42="DNSP defined",SUMPRODUCT(--('Input| Projects'!$AC341="Yes"),'Calc| Overheads Allocation'!E$61,'Input| Projects'!$AF341),""))),"")</f>
        <v/>
      </c>
      <c r="AO341" s="186" t="str">
        <f>IFERROR(IF('Input| Overheads'!$C$42="Direct costs",SUMPRODUCT(--('Input| Projects'!$AC341="Yes"),'Calc| Overheads Allocation'!F$8,'Calc| Project Costs'!Y341),IF('Input| Overheads'!$C$42="Internal labour",SUMPRODUCT(--('Input| Projects'!$AC341="Yes"),'Calc| Overheads Allocation'!F$8,'Calc| Project Costs'!Y341,'Input| Projects'!$Y341),IF('Input| Overheads'!$C$42="DNSP defined",SUMPRODUCT(--('Input| Projects'!$AC341="Yes"),'Calc| Overheads Allocation'!F$61,'Input| Projects'!$AF341),""))),"")</f>
        <v/>
      </c>
      <c r="AP341" s="186" t="str">
        <f>IFERROR(IF('Input| Overheads'!$C$42="Direct costs",SUMPRODUCT(--('Input| Projects'!$AC341="Yes"),'Calc| Overheads Allocation'!G$8,'Calc| Project Costs'!Z341),IF('Input| Overheads'!$C$42="Internal labour",SUMPRODUCT(--('Input| Projects'!$AC341="Yes"),'Calc| Overheads Allocation'!G$8,'Calc| Project Costs'!Z341,'Input| Projects'!$Y341),IF('Input| Overheads'!$C$42="DNSP defined",SUMPRODUCT(--('Input| Projects'!$AC341="Yes"),'Calc| Overheads Allocation'!G$61,'Input| Projects'!$AF341),""))),"")</f>
        <v/>
      </c>
      <c r="AQ341" s="186" t="str">
        <f>IFERROR(IF('Input| Overheads'!$C$42="Direct costs",SUMPRODUCT(--('Input| Projects'!$AC341="Yes"),'Calc| Overheads Allocation'!H$8,'Calc| Project Costs'!AA341),IF('Input| Overheads'!$C$42="Internal labour",SUMPRODUCT(--('Input| Projects'!$AC341="Yes"),'Calc| Overheads Allocation'!H$8,'Calc| Project Costs'!AA341,'Input| Projects'!$Y341),IF('Input| Overheads'!$C$42="DNSP defined",SUMPRODUCT(--('Input| Projects'!$AC341="Yes"),'Calc| Overheads Allocation'!H$61,'Input| Projects'!$AF341),""))),"")</f>
        <v/>
      </c>
      <c r="AR341" s="186" t="str">
        <f>IFERROR(IF('Input| Overheads'!$C$42="Direct costs",SUMPRODUCT(--('Input| Projects'!$AC341="Yes"),'Calc| Overheads Allocation'!I$8,'Calc| Project Costs'!AB341),IF('Input| Overheads'!$C$42="Internal labour",SUMPRODUCT(--('Input| Projects'!$AC341="Yes"),'Calc| Overheads Allocation'!I$8,'Calc| Project Costs'!AB341,'Input| Projects'!$Y341),IF('Input| Overheads'!$C$42="DNSP defined",SUMPRODUCT(--('Input| Projects'!$AC341="Yes"),'Calc| Overheads Allocation'!I$61,'Input| Projects'!$AF341),""))),"")</f>
        <v/>
      </c>
      <c r="AS341" s="106"/>
      <c r="AT341" s="186" t="str">
        <f>IFERROR(IF('Input| Overheads'!$C$42="Direct costs",SUMPRODUCT(--('Input| Projects'!$AD341="Yes"),'Calc| Overheads Allocation'!C$9,'Calc| Project Costs'!V341),IF('Input| Overheads'!$C$42="Internal labour",SUMPRODUCT(--('Input| Projects'!$AD341="Yes"),'Calc| Overheads Allocation'!C$9,'Calc| Project Costs'!V341,'Input| Projects'!$Y341),IF('Input| Overheads'!$C$42="DNSP defined",SUMPRODUCT(--('Input| Projects'!$AD341="Yes"),'Calc| Overheads Allocation'!C$62,'Input| Projects'!$AG341),""))),"")</f>
        <v/>
      </c>
      <c r="AU341" s="186" t="str">
        <f>IFERROR(IF('Input| Overheads'!$C$42="Direct costs",SUMPRODUCT(--('Input| Projects'!$AD341="Yes"),'Calc| Overheads Allocation'!D$9,'Calc| Project Costs'!W341),IF('Input| Overheads'!$C$42="Internal labour",SUMPRODUCT(--('Input| Projects'!$AD341="Yes"),'Calc| Overheads Allocation'!D$9,'Calc| Project Costs'!W341,'Input| Projects'!$Y341),IF('Input| Overheads'!$C$42="DNSP defined",SUMPRODUCT(--('Input| Projects'!$AD341="Yes"),'Calc| Overheads Allocation'!D$62,'Input| Projects'!$AG341),""))),"")</f>
        <v/>
      </c>
      <c r="AV341" s="186" t="str">
        <f>IFERROR(IF('Input| Overheads'!$C$42="Direct costs",SUMPRODUCT(--('Input| Projects'!$AD341="Yes"),'Calc| Overheads Allocation'!E$9,'Calc| Project Costs'!X341),IF('Input| Overheads'!$C$42="Internal labour",SUMPRODUCT(--('Input| Projects'!$AD341="Yes"),'Calc| Overheads Allocation'!E$9,'Calc| Project Costs'!X341,'Input| Projects'!$Y341),IF('Input| Overheads'!$C$42="DNSP defined",SUMPRODUCT(--('Input| Projects'!$AD341="Yes"),'Calc| Overheads Allocation'!E$62,'Input| Projects'!$AG341),""))),"")</f>
        <v/>
      </c>
      <c r="AW341" s="186" t="str">
        <f>IFERROR(IF('Input| Overheads'!$C$42="Direct costs",SUMPRODUCT(--('Input| Projects'!$AD341="Yes"),'Calc| Overheads Allocation'!F$9,'Calc| Project Costs'!Y341),IF('Input| Overheads'!$C$42="Internal labour",SUMPRODUCT(--('Input| Projects'!$AD341="Yes"),'Calc| Overheads Allocation'!F$9,'Calc| Project Costs'!Y341,'Input| Projects'!$Y341),IF('Input| Overheads'!$C$42="DNSP defined",SUMPRODUCT(--('Input| Projects'!$AD341="Yes"),'Calc| Overheads Allocation'!F$62,'Input| Projects'!$AG341),""))),"")</f>
        <v/>
      </c>
      <c r="AX341" s="186" t="str">
        <f>IFERROR(IF('Input| Overheads'!$C$42="Direct costs",SUMPRODUCT(--('Input| Projects'!$AD341="Yes"),'Calc| Overheads Allocation'!G$9,'Calc| Project Costs'!Z341),IF('Input| Overheads'!$C$42="Internal labour",SUMPRODUCT(--('Input| Projects'!$AD341="Yes"),'Calc| Overheads Allocation'!G$9,'Calc| Project Costs'!Z341,'Input| Projects'!$Y341),IF('Input| Overheads'!$C$42="DNSP defined",SUMPRODUCT(--('Input| Projects'!$AD341="Yes"),'Calc| Overheads Allocation'!G$62,'Input| Projects'!$AG341),""))),"")</f>
        <v/>
      </c>
      <c r="AY341" s="186" t="str">
        <f>IFERROR(IF('Input| Overheads'!$C$42="Direct costs",SUMPRODUCT(--('Input| Projects'!$AD341="Yes"),'Calc| Overheads Allocation'!H$9,'Calc| Project Costs'!AA341),IF('Input| Overheads'!$C$42="Internal labour",SUMPRODUCT(--('Input| Projects'!$AD341="Yes"),'Calc| Overheads Allocation'!H$9,'Calc| Project Costs'!AA341,'Input| Projects'!$Y341),IF('Input| Overheads'!$C$42="DNSP defined",SUMPRODUCT(--('Input| Projects'!$AD341="Yes"),'Calc| Overheads Allocation'!H$62,'Input| Projects'!$AG341),""))),"")</f>
        <v/>
      </c>
      <c r="AZ341" s="186" t="str">
        <f>IFERROR(IF('Input| Overheads'!$C$42="Direct costs",SUMPRODUCT(--('Input| Projects'!$AD341="Yes"),'Calc| Overheads Allocation'!I$9,'Calc| Project Costs'!AB341),IF('Input| Overheads'!$C$42="Internal labour",SUMPRODUCT(--('Input| Projects'!$AD341="Yes"),'Calc| Overheads Allocation'!I$9,'Calc| Project Costs'!AB341,'Input| Projects'!$Y341),IF('Input| Overheads'!$C$42="DNSP defined",SUMPRODUCT(--('Input| Projects'!$AD341="Yes"),'Calc| Overheads Allocation'!I$62,'Input| Projects'!$AG341),""))),"")</f>
        <v/>
      </c>
      <c r="BA341" s="106"/>
      <c r="BB341" s="186">
        <f t="shared" si="187"/>
        <v>0</v>
      </c>
      <c r="BC341" s="186">
        <f t="shared" si="188"/>
        <v>0</v>
      </c>
      <c r="BD341" s="186">
        <f t="shared" si="189"/>
        <v>0</v>
      </c>
      <c r="BE341" s="186">
        <f t="shared" si="166"/>
        <v>0</v>
      </c>
      <c r="BF341" s="186">
        <f t="shared" si="167"/>
        <v>0</v>
      </c>
      <c r="BG341" s="186">
        <f t="shared" si="168"/>
        <v>0</v>
      </c>
      <c r="BH341" s="186">
        <f t="shared" si="169"/>
        <v>0</v>
      </c>
      <c r="BI341" s="97"/>
      <c r="BJ341" s="186" t="str">
        <f t="shared" si="170"/>
        <v/>
      </c>
      <c r="BK341" s="186" t="str">
        <f t="shared" si="171"/>
        <v/>
      </c>
      <c r="BL341" s="186" t="str">
        <f t="shared" si="172"/>
        <v/>
      </c>
      <c r="BM341" s="186" t="str">
        <f t="shared" si="173"/>
        <v/>
      </c>
      <c r="BN341" s="186" t="str">
        <f t="shared" si="174"/>
        <v/>
      </c>
      <c r="BO341" s="186" t="str">
        <f t="shared" si="175"/>
        <v/>
      </c>
      <c r="BP341" s="186" t="str">
        <f t="shared" si="176"/>
        <v/>
      </c>
      <c r="BQ341" s="97"/>
      <c r="BR341" s="186">
        <f t="shared" si="177"/>
        <v>0</v>
      </c>
      <c r="BS341" s="186">
        <f t="shared" si="178"/>
        <v>0</v>
      </c>
      <c r="BT341" s="222">
        <f t="shared" si="179"/>
        <v>0</v>
      </c>
      <c r="BU341" s="222">
        <f t="shared" si="180"/>
        <v>0</v>
      </c>
      <c r="BV341" s="222">
        <f t="shared" si="181"/>
        <v>0</v>
      </c>
      <c r="BW341" s="222">
        <f t="shared" si="182"/>
        <v>0</v>
      </c>
      <c r="BX341" s="222">
        <f t="shared" si="183"/>
        <v>0</v>
      </c>
      <c r="BY341" s="106"/>
      <c r="BZ341" s="197" t="str">
        <f>IF(SUMIF('Input| Projects'!$AS$8:$CP$8,"Dx",'Input| Projects'!$AS341:$CP341)=0,"",SUMIF('Input| Projects'!$AS$8:$CP$8,"Dx",'Input| Projects'!$AS341:$CP341))</f>
        <v/>
      </c>
      <c r="CA341" s="197" t="str">
        <f>IF(SUMIF('Input| Projects'!$AS$8:$CP$8,"Tx",'Input| Projects'!$AS341:$CP341)=0,"",SUMIF('Input| Projects'!$AS$8:$CP$8,"Tx",'Input| Projects'!$AS341:$CP341))</f>
        <v/>
      </c>
      <c r="CB341" s="150" t="str">
        <f t="shared" si="190"/>
        <v/>
      </c>
    </row>
    <row r="342" spans="2:80" x14ac:dyDescent="0.2">
      <c r="B342" s="201">
        <f>IFERROR('Input| Projects'!B342,"")</f>
        <v>333</v>
      </c>
      <c r="C342" s="42" t="str">
        <f>IFERROR(IF('Input| Projects'!C342="","",'Input| Projects'!C342),"")</f>
        <v/>
      </c>
      <c r="D342" s="42" t="str">
        <f>IFERROR(IF('Input| Projects'!D342="","",'Input| Projects'!D342),"")</f>
        <v/>
      </c>
      <c r="E342" s="104"/>
      <c r="F342" s="190">
        <f>IFERROR('Input| Projects'!I342*'Input| Escalations'!$K$19,"")</f>
        <v>0</v>
      </c>
      <c r="G342" s="190">
        <f>IFERROR('Input| Projects'!J342*'Input| Escalations'!$K$19,"")</f>
        <v>0</v>
      </c>
      <c r="H342" s="190">
        <f>IFERROR('Input| Projects'!K342*'Input| Escalations'!$K$19,"")</f>
        <v>0</v>
      </c>
      <c r="I342" s="190">
        <f>IFERROR('Input| Projects'!L342*'Input| Escalations'!$K$19,"")</f>
        <v>0</v>
      </c>
      <c r="J342" s="190">
        <f>IFERROR('Input| Projects'!M342*'Input| Escalations'!$K$19,"")</f>
        <v>0</v>
      </c>
      <c r="K342" s="190">
        <f>IFERROR('Input| Projects'!N342*'Input| Escalations'!$K$19,"")</f>
        <v>0</v>
      </c>
      <c r="L342" s="190">
        <f>IFERROR('Input| Projects'!O342*'Input| Escalations'!$K$19,"")</f>
        <v>0</v>
      </c>
      <c r="M342" s="150" t="str">
        <f>IF(ABS(SUM(F342:L342)-(SUM('Input| Projects'!I342:O342)*'Input| Escalations'!$K$19))&lt;0.0000001,"",1)</f>
        <v/>
      </c>
      <c r="N342" s="192">
        <f>'Input| Projects'!$Y342*INDEX('Input| Escalations'!$H$33:$N$33,MATCH('Calc| Project Costs'!N$9,'Input| Escalations'!$H$23:$N$23,0))+'Input| Projects'!$Z342*INDEX('Input| Escalations'!$H$34:$N$34,MATCH('Calc| Project Costs'!N$9,'Input| Escalations'!$H$23:$N$23,0))+'Input| Projects'!$AA342*INDEX('Input| Escalations'!$H$35:$N$35,MATCH('Calc| Project Costs'!N$9,'Input| Escalations'!$H$23:$N$23,0))+1</f>
        <v>1</v>
      </c>
      <c r="O342" s="192">
        <f>'Input| Projects'!$Y342*INDEX('Input| Escalations'!$H$33:$N$33,MATCH('Calc| Project Costs'!O$9,'Input| Escalations'!$H$23:$N$23,0))+'Input| Projects'!$Z342*INDEX('Input| Escalations'!$H$34:$N$34,MATCH('Calc| Project Costs'!O$9,'Input| Escalations'!$H$23:$N$23,0))+'Input| Projects'!$AA342*INDEX('Input| Escalations'!$H$35:$N$35,MATCH('Calc| Project Costs'!O$9,'Input| Escalations'!$H$23:$N$23,0))+1</f>
        <v>1</v>
      </c>
      <c r="P342" s="192">
        <f>'Input| Projects'!$Y342*INDEX('Input| Escalations'!$H$33:$N$33,MATCH('Calc| Project Costs'!P$9,'Input| Escalations'!$H$23:$N$23,0))+'Input| Projects'!$Z342*INDEX('Input| Escalations'!$H$34:$N$34,MATCH('Calc| Project Costs'!P$9,'Input| Escalations'!$H$23:$N$23,0))+'Input| Projects'!$AA342*INDEX('Input| Escalations'!$H$35:$N$35,MATCH('Calc| Project Costs'!P$9,'Input| Escalations'!$H$23:$N$23,0))+1</f>
        <v>1</v>
      </c>
      <c r="Q342" s="192">
        <f>'Input| Projects'!$Y342*INDEX('Input| Escalations'!$H$33:$N$33,MATCH('Calc| Project Costs'!Q$9,'Input| Escalations'!$H$23:$N$23,0))+'Input| Projects'!$Z342*INDEX('Input| Escalations'!$H$34:$N$34,MATCH('Calc| Project Costs'!Q$9,'Input| Escalations'!$H$23:$N$23,0))+'Input| Projects'!$AA342*INDEX('Input| Escalations'!$H$35:$N$35,MATCH('Calc| Project Costs'!Q$9,'Input| Escalations'!$H$23:$N$23,0))+1</f>
        <v>1</v>
      </c>
      <c r="R342" s="192">
        <f>'Input| Projects'!$Y342*INDEX('Input| Escalations'!$H$33:$N$33,MATCH('Calc| Project Costs'!R$9,'Input| Escalations'!$H$23:$N$23,0))+'Input| Projects'!$Z342*INDEX('Input| Escalations'!$H$34:$N$34,MATCH('Calc| Project Costs'!R$9,'Input| Escalations'!$H$23:$N$23,0))+'Input| Projects'!$AA342*INDEX('Input| Escalations'!$H$35:$N$35,MATCH('Calc| Project Costs'!R$9,'Input| Escalations'!$H$23:$N$23,0))+1</f>
        <v>1</v>
      </c>
      <c r="S342" s="192">
        <f>'Input| Projects'!$Y342*INDEX('Input| Escalations'!$H$33:$N$33,MATCH('Calc| Project Costs'!S$9,'Input| Escalations'!$H$23:$N$23,0))+'Input| Projects'!$Z342*INDEX('Input| Escalations'!$H$34:$N$34,MATCH('Calc| Project Costs'!S$9,'Input| Escalations'!$H$23:$N$23,0))+'Input| Projects'!$AA342*INDEX('Input| Escalations'!$H$35:$N$35,MATCH('Calc| Project Costs'!S$9,'Input| Escalations'!$H$23:$N$23,0))+1</f>
        <v>1</v>
      </c>
      <c r="T342" s="192">
        <f>'Input| Projects'!$Y342*INDEX('Input| Escalations'!$H$33:$N$33,MATCH('Calc| Project Costs'!T$9,'Input| Escalations'!$H$23:$N$23,0))+'Input| Projects'!$Z342*INDEX('Input| Escalations'!$H$34:$N$34,MATCH('Calc| Project Costs'!T$9,'Input| Escalations'!$H$23:$N$23,0))+'Input| Projects'!$AA342*INDEX('Input| Escalations'!$H$35:$N$35,MATCH('Calc| Project Costs'!T$9,'Input| Escalations'!$H$23:$N$23,0))+1</f>
        <v>1</v>
      </c>
      <c r="U342" s="106"/>
      <c r="V342" s="186">
        <f t="shared" si="184"/>
        <v>0</v>
      </c>
      <c r="W342" s="186">
        <f t="shared" si="185"/>
        <v>0</v>
      </c>
      <c r="X342" s="186">
        <f t="shared" si="186"/>
        <v>0</v>
      </c>
      <c r="Y342" s="186">
        <f t="shared" si="162"/>
        <v>0</v>
      </c>
      <c r="Z342" s="186">
        <f t="shared" si="163"/>
        <v>0</v>
      </c>
      <c r="AA342" s="186">
        <f t="shared" si="164"/>
        <v>0</v>
      </c>
      <c r="AB342" s="186">
        <f t="shared" si="165"/>
        <v>0</v>
      </c>
      <c r="AC342" s="106"/>
      <c r="AD342" s="186">
        <f>'Input| Projects'!Q342*N342*'Input| Escalations'!$K$19</f>
        <v>0</v>
      </c>
      <c r="AE342" s="186">
        <f>'Input| Projects'!R342*O342*'Input| Escalations'!$K$19</f>
        <v>0</v>
      </c>
      <c r="AF342" s="186">
        <f>'Input| Projects'!S342*P342*'Input| Escalations'!$K$19</f>
        <v>0</v>
      </c>
      <c r="AG342" s="186">
        <f>'Input| Projects'!T342*Q342*'Input| Escalations'!$K$19</f>
        <v>0</v>
      </c>
      <c r="AH342" s="186">
        <f>'Input| Projects'!U342*R342*'Input| Escalations'!$K$19</f>
        <v>0</v>
      </c>
      <c r="AI342" s="186">
        <f>'Input| Projects'!V342*S342*'Input| Escalations'!$K$19</f>
        <v>0</v>
      </c>
      <c r="AJ342" s="186">
        <f>'Input| Projects'!W342*T342*'Input| Escalations'!$K$19</f>
        <v>0</v>
      </c>
      <c r="AK342" s="106"/>
      <c r="AL342" s="186" t="str">
        <f>IFERROR(IF('Input| Overheads'!$C$42="Direct costs",SUMPRODUCT(--('Input| Projects'!$AC342="Yes"),'Calc| Overheads Allocation'!C$8,'Calc| Project Costs'!V342),IF('Input| Overheads'!$C$42="Internal labour",SUMPRODUCT(--('Input| Projects'!$AC342="Yes"),'Calc| Overheads Allocation'!C$8,'Calc| Project Costs'!V342,'Input| Projects'!$Y342),IF('Input| Overheads'!$C$42="DNSP defined",SUMPRODUCT(--('Input| Projects'!$AC342="Yes"),'Calc| Overheads Allocation'!C$61,'Input| Projects'!$AF342),""))),"")</f>
        <v/>
      </c>
      <c r="AM342" s="186" t="str">
        <f>IFERROR(IF('Input| Overheads'!$C$42="Direct costs",SUMPRODUCT(--('Input| Projects'!$AC342="Yes"),'Calc| Overheads Allocation'!D$8,'Calc| Project Costs'!W342),IF('Input| Overheads'!$C$42="Internal labour",SUMPRODUCT(--('Input| Projects'!$AC342="Yes"),'Calc| Overheads Allocation'!D$8,'Calc| Project Costs'!W342,'Input| Projects'!$Y342),IF('Input| Overheads'!$C$42="DNSP defined",SUMPRODUCT(--('Input| Projects'!$AC342="Yes"),'Calc| Overheads Allocation'!D$61,'Input| Projects'!$AF342),""))),"")</f>
        <v/>
      </c>
      <c r="AN342" s="186" t="str">
        <f>IFERROR(IF('Input| Overheads'!$C$42="Direct costs",SUMPRODUCT(--('Input| Projects'!$AC342="Yes"),'Calc| Overheads Allocation'!E$8,'Calc| Project Costs'!X342),IF('Input| Overheads'!$C$42="Internal labour",SUMPRODUCT(--('Input| Projects'!$AC342="Yes"),'Calc| Overheads Allocation'!E$8,'Calc| Project Costs'!X342,'Input| Projects'!$Y342),IF('Input| Overheads'!$C$42="DNSP defined",SUMPRODUCT(--('Input| Projects'!$AC342="Yes"),'Calc| Overheads Allocation'!E$61,'Input| Projects'!$AF342),""))),"")</f>
        <v/>
      </c>
      <c r="AO342" s="186" t="str">
        <f>IFERROR(IF('Input| Overheads'!$C$42="Direct costs",SUMPRODUCT(--('Input| Projects'!$AC342="Yes"),'Calc| Overheads Allocation'!F$8,'Calc| Project Costs'!Y342),IF('Input| Overheads'!$C$42="Internal labour",SUMPRODUCT(--('Input| Projects'!$AC342="Yes"),'Calc| Overheads Allocation'!F$8,'Calc| Project Costs'!Y342,'Input| Projects'!$Y342),IF('Input| Overheads'!$C$42="DNSP defined",SUMPRODUCT(--('Input| Projects'!$AC342="Yes"),'Calc| Overheads Allocation'!F$61,'Input| Projects'!$AF342),""))),"")</f>
        <v/>
      </c>
      <c r="AP342" s="186" t="str">
        <f>IFERROR(IF('Input| Overheads'!$C$42="Direct costs",SUMPRODUCT(--('Input| Projects'!$AC342="Yes"),'Calc| Overheads Allocation'!G$8,'Calc| Project Costs'!Z342),IF('Input| Overheads'!$C$42="Internal labour",SUMPRODUCT(--('Input| Projects'!$AC342="Yes"),'Calc| Overheads Allocation'!G$8,'Calc| Project Costs'!Z342,'Input| Projects'!$Y342),IF('Input| Overheads'!$C$42="DNSP defined",SUMPRODUCT(--('Input| Projects'!$AC342="Yes"),'Calc| Overheads Allocation'!G$61,'Input| Projects'!$AF342),""))),"")</f>
        <v/>
      </c>
      <c r="AQ342" s="186" t="str">
        <f>IFERROR(IF('Input| Overheads'!$C$42="Direct costs",SUMPRODUCT(--('Input| Projects'!$AC342="Yes"),'Calc| Overheads Allocation'!H$8,'Calc| Project Costs'!AA342),IF('Input| Overheads'!$C$42="Internal labour",SUMPRODUCT(--('Input| Projects'!$AC342="Yes"),'Calc| Overheads Allocation'!H$8,'Calc| Project Costs'!AA342,'Input| Projects'!$Y342),IF('Input| Overheads'!$C$42="DNSP defined",SUMPRODUCT(--('Input| Projects'!$AC342="Yes"),'Calc| Overheads Allocation'!H$61,'Input| Projects'!$AF342),""))),"")</f>
        <v/>
      </c>
      <c r="AR342" s="186" t="str">
        <f>IFERROR(IF('Input| Overheads'!$C$42="Direct costs",SUMPRODUCT(--('Input| Projects'!$AC342="Yes"),'Calc| Overheads Allocation'!I$8,'Calc| Project Costs'!AB342),IF('Input| Overheads'!$C$42="Internal labour",SUMPRODUCT(--('Input| Projects'!$AC342="Yes"),'Calc| Overheads Allocation'!I$8,'Calc| Project Costs'!AB342,'Input| Projects'!$Y342),IF('Input| Overheads'!$C$42="DNSP defined",SUMPRODUCT(--('Input| Projects'!$AC342="Yes"),'Calc| Overheads Allocation'!I$61,'Input| Projects'!$AF342),""))),"")</f>
        <v/>
      </c>
      <c r="AS342" s="106"/>
      <c r="AT342" s="186" t="str">
        <f>IFERROR(IF('Input| Overheads'!$C$42="Direct costs",SUMPRODUCT(--('Input| Projects'!$AD342="Yes"),'Calc| Overheads Allocation'!C$9,'Calc| Project Costs'!V342),IF('Input| Overheads'!$C$42="Internal labour",SUMPRODUCT(--('Input| Projects'!$AD342="Yes"),'Calc| Overheads Allocation'!C$9,'Calc| Project Costs'!V342,'Input| Projects'!$Y342),IF('Input| Overheads'!$C$42="DNSP defined",SUMPRODUCT(--('Input| Projects'!$AD342="Yes"),'Calc| Overheads Allocation'!C$62,'Input| Projects'!$AG342),""))),"")</f>
        <v/>
      </c>
      <c r="AU342" s="186" t="str">
        <f>IFERROR(IF('Input| Overheads'!$C$42="Direct costs",SUMPRODUCT(--('Input| Projects'!$AD342="Yes"),'Calc| Overheads Allocation'!D$9,'Calc| Project Costs'!W342),IF('Input| Overheads'!$C$42="Internal labour",SUMPRODUCT(--('Input| Projects'!$AD342="Yes"),'Calc| Overheads Allocation'!D$9,'Calc| Project Costs'!W342,'Input| Projects'!$Y342),IF('Input| Overheads'!$C$42="DNSP defined",SUMPRODUCT(--('Input| Projects'!$AD342="Yes"),'Calc| Overheads Allocation'!D$62,'Input| Projects'!$AG342),""))),"")</f>
        <v/>
      </c>
      <c r="AV342" s="186" t="str">
        <f>IFERROR(IF('Input| Overheads'!$C$42="Direct costs",SUMPRODUCT(--('Input| Projects'!$AD342="Yes"),'Calc| Overheads Allocation'!E$9,'Calc| Project Costs'!X342),IF('Input| Overheads'!$C$42="Internal labour",SUMPRODUCT(--('Input| Projects'!$AD342="Yes"),'Calc| Overheads Allocation'!E$9,'Calc| Project Costs'!X342,'Input| Projects'!$Y342),IF('Input| Overheads'!$C$42="DNSP defined",SUMPRODUCT(--('Input| Projects'!$AD342="Yes"),'Calc| Overheads Allocation'!E$62,'Input| Projects'!$AG342),""))),"")</f>
        <v/>
      </c>
      <c r="AW342" s="186" t="str">
        <f>IFERROR(IF('Input| Overheads'!$C$42="Direct costs",SUMPRODUCT(--('Input| Projects'!$AD342="Yes"),'Calc| Overheads Allocation'!F$9,'Calc| Project Costs'!Y342),IF('Input| Overheads'!$C$42="Internal labour",SUMPRODUCT(--('Input| Projects'!$AD342="Yes"),'Calc| Overheads Allocation'!F$9,'Calc| Project Costs'!Y342,'Input| Projects'!$Y342),IF('Input| Overheads'!$C$42="DNSP defined",SUMPRODUCT(--('Input| Projects'!$AD342="Yes"),'Calc| Overheads Allocation'!F$62,'Input| Projects'!$AG342),""))),"")</f>
        <v/>
      </c>
      <c r="AX342" s="186" t="str">
        <f>IFERROR(IF('Input| Overheads'!$C$42="Direct costs",SUMPRODUCT(--('Input| Projects'!$AD342="Yes"),'Calc| Overheads Allocation'!G$9,'Calc| Project Costs'!Z342),IF('Input| Overheads'!$C$42="Internal labour",SUMPRODUCT(--('Input| Projects'!$AD342="Yes"),'Calc| Overheads Allocation'!G$9,'Calc| Project Costs'!Z342,'Input| Projects'!$Y342),IF('Input| Overheads'!$C$42="DNSP defined",SUMPRODUCT(--('Input| Projects'!$AD342="Yes"),'Calc| Overheads Allocation'!G$62,'Input| Projects'!$AG342),""))),"")</f>
        <v/>
      </c>
      <c r="AY342" s="186" t="str">
        <f>IFERROR(IF('Input| Overheads'!$C$42="Direct costs",SUMPRODUCT(--('Input| Projects'!$AD342="Yes"),'Calc| Overheads Allocation'!H$9,'Calc| Project Costs'!AA342),IF('Input| Overheads'!$C$42="Internal labour",SUMPRODUCT(--('Input| Projects'!$AD342="Yes"),'Calc| Overheads Allocation'!H$9,'Calc| Project Costs'!AA342,'Input| Projects'!$Y342),IF('Input| Overheads'!$C$42="DNSP defined",SUMPRODUCT(--('Input| Projects'!$AD342="Yes"),'Calc| Overheads Allocation'!H$62,'Input| Projects'!$AG342),""))),"")</f>
        <v/>
      </c>
      <c r="AZ342" s="186" t="str">
        <f>IFERROR(IF('Input| Overheads'!$C$42="Direct costs",SUMPRODUCT(--('Input| Projects'!$AD342="Yes"),'Calc| Overheads Allocation'!I$9,'Calc| Project Costs'!AB342),IF('Input| Overheads'!$C$42="Internal labour",SUMPRODUCT(--('Input| Projects'!$AD342="Yes"),'Calc| Overheads Allocation'!I$9,'Calc| Project Costs'!AB342,'Input| Projects'!$Y342),IF('Input| Overheads'!$C$42="DNSP defined",SUMPRODUCT(--('Input| Projects'!$AD342="Yes"),'Calc| Overheads Allocation'!I$62,'Input| Projects'!$AG342),""))),"")</f>
        <v/>
      </c>
      <c r="BA342" s="106"/>
      <c r="BB342" s="186">
        <f t="shared" si="187"/>
        <v>0</v>
      </c>
      <c r="BC342" s="186">
        <f t="shared" si="188"/>
        <v>0</v>
      </c>
      <c r="BD342" s="186">
        <f t="shared" si="189"/>
        <v>0</v>
      </c>
      <c r="BE342" s="186">
        <f t="shared" si="166"/>
        <v>0</v>
      </c>
      <c r="BF342" s="186">
        <f t="shared" si="167"/>
        <v>0</v>
      </c>
      <c r="BG342" s="186">
        <f t="shared" si="168"/>
        <v>0</v>
      </c>
      <c r="BH342" s="186">
        <f t="shared" si="169"/>
        <v>0</v>
      </c>
      <c r="BI342" s="97"/>
      <c r="BJ342" s="186" t="str">
        <f t="shared" si="170"/>
        <v/>
      </c>
      <c r="BK342" s="186" t="str">
        <f t="shared" si="171"/>
        <v/>
      </c>
      <c r="BL342" s="186" t="str">
        <f t="shared" si="172"/>
        <v/>
      </c>
      <c r="BM342" s="186" t="str">
        <f t="shared" si="173"/>
        <v/>
      </c>
      <c r="BN342" s="186" t="str">
        <f t="shared" si="174"/>
        <v/>
      </c>
      <c r="BO342" s="186" t="str">
        <f t="shared" si="175"/>
        <v/>
      </c>
      <c r="BP342" s="186" t="str">
        <f t="shared" si="176"/>
        <v/>
      </c>
      <c r="BQ342" s="97"/>
      <c r="BR342" s="186">
        <f t="shared" si="177"/>
        <v>0</v>
      </c>
      <c r="BS342" s="186">
        <f t="shared" si="178"/>
        <v>0</v>
      </c>
      <c r="BT342" s="222">
        <f t="shared" si="179"/>
        <v>0</v>
      </c>
      <c r="BU342" s="222">
        <f t="shared" si="180"/>
        <v>0</v>
      </c>
      <c r="BV342" s="222">
        <f t="shared" si="181"/>
        <v>0</v>
      </c>
      <c r="BW342" s="222">
        <f t="shared" si="182"/>
        <v>0</v>
      </c>
      <c r="BX342" s="222">
        <f t="shared" si="183"/>
        <v>0</v>
      </c>
      <c r="BY342" s="106"/>
      <c r="BZ342" s="197" t="str">
        <f>IF(SUMIF('Input| Projects'!$AS$8:$CP$8,"Dx",'Input| Projects'!$AS342:$CP342)=0,"",SUMIF('Input| Projects'!$AS$8:$CP$8,"Dx",'Input| Projects'!$AS342:$CP342))</f>
        <v/>
      </c>
      <c r="CA342" s="197" t="str">
        <f>IF(SUMIF('Input| Projects'!$AS$8:$CP$8,"Tx",'Input| Projects'!$AS342:$CP342)=0,"",SUMIF('Input| Projects'!$AS$8:$CP$8,"Tx",'Input| Projects'!$AS342:$CP342))</f>
        <v/>
      </c>
      <c r="CB342" s="150" t="str">
        <f t="shared" si="190"/>
        <v/>
      </c>
    </row>
    <row r="343" spans="2:80" x14ac:dyDescent="0.2">
      <c r="B343" s="201">
        <f>IFERROR('Input| Projects'!B343,"")</f>
        <v>334</v>
      </c>
      <c r="C343" s="42" t="str">
        <f>IFERROR(IF('Input| Projects'!C343="","",'Input| Projects'!C343),"")</f>
        <v/>
      </c>
      <c r="D343" s="42" t="str">
        <f>IFERROR(IF('Input| Projects'!D343="","",'Input| Projects'!D343),"")</f>
        <v/>
      </c>
      <c r="E343" s="104"/>
      <c r="F343" s="190">
        <f>IFERROR('Input| Projects'!I343*'Input| Escalations'!$K$19,"")</f>
        <v>0</v>
      </c>
      <c r="G343" s="190">
        <f>IFERROR('Input| Projects'!J343*'Input| Escalations'!$K$19,"")</f>
        <v>0</v>
      </c>
      <c r="H343" s="190">
        <f>IFERROR('Input| Projects'!K343*'Input| Escalations'!$K$19,"")</f>
        <v>0</v>
      </c>
      <c r="I343" s="190">
        <f>IFERROR('Input| Projects'!L343*'Input| Escalations'!$K$19,"")</f>
        <v>0</v>
      </c>
      <c r="J343" s="190">
        <f>IFERROR('Input| Projects'!M343*'Input| Escalations'!$K$19,"")</f>
        <v>0</v>
      </c>
      <c r="K343" s="190">
        <f>IFERROR('Input| Projects'!N343*'Input| Escalations'!$K$19,"")</f>
        <v>0</v>
      </c>
      <c r="L343" s="190">
        <f>IFERROR('Input| Projects'!O343*'Input| Escalations'!$K$19,"")</f>
        <v>0</v>
      </c>
      <c r="M343" s="150" t="str">
        <f>IF(ABS(SUM(F343:L343)-(SUM('Input| Projects'!I343:O343)*'Input| Escalations'!$K$19))&lt;0.0000001,"",1)</f>
        <v/>
      </c>
      <c r="N343" s="192">
        <f>'Input| Projects'!$Y343*INDEX('Input| Escalations'!$H$33:$N$33,MATCH('Calc| Project Costs'!N$9,'Input| Escalations'!$H$23:$N$23,0))+'Input| Projects'!$Z343*INDEX('Input| Escalations'!$H$34:$N$34,MATCH('Calc| Project Costs'!N$9,'Input| Escalations'!$H$23:$N$23,0))+'Input| Projects'!$AA343*INDEX('Input| Escalations'!$H$35:$N$35,MATCH('Calc| Project Costs'!N$9,'Input| Escalations'!$H$23:$N$23,0))+1</f>
        <v>1</v>
      </c>
      <c r="O343" s="192">
        <f>'Input| Projects'!$Y343*INDEX('Input| Escalations'!$H$33:$N$33,MATCH('Calc| Project Costs'!O$9,'Input| Escalations'!$H$23:$N$23,0))+'Input| Projects'!$Z343*INDEX('Input| Escalations'!$H$34:$N$34,MATCH('Calc| Project Costs'!O$9,'Input| Escalations'!$H$23:$N$23,0))+'Input| Projects'!$AA343*INDEX('Input| Escalations'!$H$35:$N$35,MATCH('Calc| Project Costs'!O$9,'Input| Escalations'!$H$23:$N$23,0))+1</f>
        <v>1</v>
      </c>
      <c r="P343" s="192">
        <f>'Input| Projects'!$Y343*INDEX('Input| Escalations'!$H$33:$N$33,MATCH('Calc| Project Costs'!P$9,'Input| Escalations'!$H$23:$N$23,0))+'Input| Projects'!$Z343*INDEX('Input| Escalations'!$H$34:$N$34,MATCH('Calc| Project Costs'!P$9,'Input| Escalations'!$H$23:$N$23,0))+'Input| Projects'!$AA343*INDEX('Input| Escalations'!$H$35:$N$35,MATCH('Calc| Project Costs'!P$9,'Input| Escalations'!$H$23:$N$23,0))+1</f>
        <v>1</v>
      </c>
      <c r="Q343" s="192">
        <f>'Input| Projects'!$Y343*INDEX('Input| Escalations'!$H$33:$N$33,MATCH('Calc| Project Costs'!Q$9,'Input| Escalations'!$H$23:$N$23,0))+'Input| Projects'!$Z343*INDEX('Input| Escalations'!$H$34:$N$34,MATCH('Calc| Project Costs'!Q$9,'Input| Escalations'!$H$23:$N$23,0))+'Input| Projects'!$AA343*INDEX('Input| Escalations'!$H$35:$N$35,MATCH('Calc| Project Costs'!Q$9,'Input| Escalations'!$H$23:$N$23,0))+1</f>
        <v>1</v>
      </c>
      <c r="R343" s="192">
        <f>'Input| Projects'!$Y343*INDEX('Input| Escalations'!$H$33:$N$33,MATCH('Calc| Project Costs'!R$9,'Input| Escalations'!$H$23:$N$23,0))+'Input| Projects'!$Z343*INDEX('Input| Escalations'!$H$34:$N$34,MATCH('Calc| Project Costs'!R$9,'Input| Escalations'!$H$23:$N$23,0))+'Input| Projects'!$AA343*INDEX('Input| Escalations'!$H$35:$N$35,MATCH('Calc| Project Costs'!R$9,'Input| Escalations'!$H$23:$N$23,0))+1</f>
        <v>1</v>
      </c>
      <c r="S343" s="192">
        <f>'Input| Projects'!$Y343*INDEX('Input| Escalations'!$H$33:$N$33,MATCH('Calc| Project Costs'!S$9,'Input| Escalations'!$H$23:$N$23,0))+'Input| Projects'!$Z343*INDEX('Input| Escalations'!$H$34:$N$34,MATCH('Calc| Project Costs'!S$9,'Input| Escalations'!$H$23:$N$23,0))+'Input| Projects'!$AA343*INDEX('Input| Escalations'!$H$35:$N$35,MATCH('Calc| Project Costs'!S$9,'Input| Escalations'!$H$23:$N$23,0))+1</f>
        <v>1</v>
      </c>
      <c r="T343" s="192">
        <f>'Input| Projects'!$Y343*INDEX('Input| Escalations'!$H$33:$N$33,MATCH('Calc| Project Costs'!T$9,'Input| Escalations'!$H$23:$N$23,0))+'Input| Projects'!$Z343*INDEX('Input| Escalations'!$H$34:$N$34,MATCH('Calc| Project Costs'!T$9,'Input| Escalations'!$H$23:$N$23,0))+'Input| Projects'!$AA343*INDEX('Input| Escalations'!$H$35:$N$35,MATCH('Calc| Project Costs'!T$9,'Input| Escalations'!$H$23:$N$23,0))+1</f>
        <v>1</v>
      </c>
      <c r="U343" s="106"/>
      <c r="V343" s="186">
        <f t="shared" si="184"/>
        <v>0</v>
      </c>
      <c r="W343" s="186">
        <f t="shared" si="185"/>
        <v>0</v>
      </c>
      <c r="X343" s="186">
        <f t="shared" si="186"/>
        <v>0</v>
      </c>
      <c r="Y343" s="186">
        <f t="shared" si="162"/>
        <v>0</v>
      </c>
      <c r="Z343" s="186">
        <f t="shared" si="163"/>
        <v>0</v>
      </c>
      <c r="AA343" s="186">
        <f t="shared" si="164"/>
        <v>0</v>
      </c>
      <c r="AB343" s="186">
        <f t="shared" si="165"/>
        <v>0</v>
      </c>
      <c r="AC343" s="106"/>
      <c r="AD343" s="186">
        <f>'Input| Projects'!Q343*N343*'Input| Escalations'!$K$19</f>
        <v>0</v>
      </c>
      <c r="AE343" s="186">
        <f>'Input| Projects'!R343*O343*'Input| Escalations'!$K$19</f>
        <v>0</v>
      </c>
      <c r="AF343" s="186">
        <f>'Input| Projects'!S343*P343*'Input| Escalations'!$K$19</f>
        <v>0</v>
      </c>
      <c r="AG343" s="186">
        <f>'Input| Projects'!T343*Q343*'Input| Escalations'!$K$19</f>
        <v>0</v>
      </c>
      <c r="AH343" s="186">
        <f>'Input| Projects'!U343*R343*'Input| Escalations'!$K$19</f>
        <v>0</v>
      </c>
      <c r="AI343" s="186">
        <f>'Input| Projects'!V343*S343*'Input| Escalations'!$K$19</f>
        <v>0</v>
      </c>
      <c r="AJ343" s="186">
        <f>'Input| Projects'!W343*T343*'Input| Escalations'!$K$19</f>
        <v>0</v>
      </c>
      <c r="AK343" s="106"/>
      <c r="AL343" s="186" t="str">
        <f>IFERROR(IF('Input| Overheads'!$C$42="Direct costs",SUMPRODUCT(--('Input| Projects'!$AC343="Yes"),'Calc| Overheads Allocation'!C$8,'Calc| Project Costs'!V343),IF('Input| Overheads'!$C$42="Internal labour",SUMPRODUCT(--('Input| Projects'!$AC343="Yes"),'Calc| Overheads Allocation'!C$8,'Calc| Project Costs'!V343,'Input| Projects'!$Y343),IF('Input| Overheads'!$C$42="DNSP defined",SUMPRODUCT(--('Input| Projects'!$AC343="Yes"),'Calc| Overheads Allocation'!C$61,'Input| Projects'!$AF343),""))),"")</f>
        <v/>
      </c>
      <c r="AM343" s="186" t="str">
        <f>IFERROR(IF('Input| Overheads'!$C$42="Direct costs",SUMPRODUCT(--('Input| Projects'!$AC343="Yes"),'Calc| Overheads Allocation'!D$8,'Calc| Project Costs'!W343),IF('Input| Overheads'!$C$42="Internal labour",SUMPRODUCT(--('Input| Projects'!$AC343="Yes"),'Calc| Overheads Allocation'!D$8,'Calc| Project Costs'!W343,'Input| Projects'!$Y343),IF('Input| Overheads'!$C$42="DNSP defined",SUMPRODUCT(--('Input| Projects'!$AC343="Yes"),'Calc| Overheads Allocation'!D$61,'Input| Projects'!$AF343),""))),"")</f>
        <v/>
      </c>
      <c r="AN343" s="186" t="str">
        <f>IFERROR(IF('Input| Overheads'!$C$42="Direct costs",SUMPRODUCT(--('Input| Projects'!$AC343="Yes"),'Calc| Overheads Allocation'!E$8,'Calc| Project Costs'!X343),IF('Input| Overheads'!$C$42="Internal labour",SUMPRODUCT(--('Input| Projects'!$AC343="Yes"),'Calc| Overheads Allocation'!E$8,'Calc| Project Costs'!X343,'Input| Projects'!$Y343),IF('Input| Overheads'!$C$42="DNSP defined",SUMPRODUCT(--('Input| Projects'!$AC343="Yes"),'Calc| Overheads Allocation'!E$61,'Input| Projects'!$AF343),""))),"")</f>
        <v/>
      </c>
      <c r="AO343" s="186" t="str">
        <f>IFERROR(IF('Input| Overheads'!$C$42="Direct costs",SUMPRODUCT(--('Input| Projects'!$AC343="Yes"),'Calc| Overheads Allocation'!F$8,'Calc| Project Costs'!Y343),IF('Input| Overheads'!$C$42="Internal labour",SUMPRODUCT(--('Input| Projects'!$AC343="Yes"),'Calc| Overheads Allocation'!F$8,'Calc| Project Costs'!Y343,'Input| Projects'!$Y343),IF('Input| Overheads'!$C$42="DNSP defined",SUMPRODUCT(--('Input| Projects'!$AC343="Yes"),'Calc| Overheads Allocation'!F$61,'Input| Projects'!$AF343),""))),"")</f>
        <v/>
      </c>
      <c r="AP343" s="186" t="str">
        <f>IFERROR(IF('Input| Overheads'!$C$42="Direct costs",SUMPRODUCT(--('Input| Projects'!$AC343="Yes"),'Calc| Overheads Allocation'!G$8,'Calc| Project Costs'!Z343),IF('Input| Overheads'!$C$42="Internal labour",SUMPRODUCT(--('Input| Projects'!$AC343="Yes"),'Calc| Overheads Allocation'!G$8,'Calc| Project Costs'!Z343,'Input| Projects'!$Y343),IF('Input| Overheads'!$C$42="DNSP defined",SUMPRODUCT(--('Input| Projects'!$AC343="Yes"),'Calc| Overheads Allocation'!G$61,'Input| Projects'!$AF343),""))),"")</f>
        <v/>
      </c>
      <c r="AQ343" s="186" t="str">
        <f>IFERROR(IF('Input| Overheads'!$C$42="Direct costs",SUMPRODUCT(--('Input| Projects'!$AC343="Yes"),'Calc| Overheads Allocation'!H$8,'Calc| Project Costs'!AA343),IF('Input| Overheads'!$C$42="Internal labour",SUMPRODUCT(--('Input| Projects'!$AC343="Yes"),'Calc| Overheads Allocation'!H$8,'Calc| Project Costs'!AA343,'Input| Projects'!$Y343),IF('Input| Overheads'!$C$42="DNSP defined",SUMPRODUCT(--('Input| Projects'!$AC343="Yes"),'Calc| Overheads Allocation'!H$61,'Input| Projects'!$AF343),""))),"")</f>
        <v/>
      </c>
      <c r="AR343" s="186" t="str">
        <f>IFERROR(IF('Input| Overheads'!$C$42="Direct costs",SUMPRODUCT(--('Input| Projects'!$AC343="Yes"),'Calc| Overheads Allocation'!I$8,'Calc| Project Costs'!AB343),IF('Input| Overheads'!$C$42="Internal labour",SUMPRODUCT(--('Input| Projects'!$AC343="Yes"),'Calc| Overheads Allocation'!I$8,'Calc| Project Costs'!AB343,'Input| Projects'!$Y343),IF('Input| Overheads'!$C$42="DNSP defined",SUMPRODUCT(--('Input| Projects'!$AC343="Yes"),'Calc| Overheads Allocation'!I$61,'Input| Projects'!$AF343),""))),"")</f>
        <v/>
      </c>
      <c r="AS343" s="106"/>
      <c r="AT343" s="186" t="str">
        <f>IFERROR(IF('Input| Overheads'!$C$42="Direct costs",SUMPRODUCT(--('Input| Projects'!$AD343="Yes"),'Calc| Overheads Allocation'!C$9,'Calc| Project Costs'!V343),IF('Input| Overheads'!$C$42="Internal labour",SUMPRODUCT(--('Input| Projects'!$AD343="Yes"),'Calc| Overheads Allocation'!C$9,'Calc| Project Costs'!V343,'Input| Projects'!$Y343),IF('Input| Overheads'!$C$42="DNSP defined",SUMPRODUCT(--('Input| Projects'!$AD343="Yes"),'Calc| Overheads Allocation'!C$62,'Input| Projects'!$AG343),""))),"")</f>
        <v/>
      </c>
      <c r="AU343" s="186" t="str">
        <f>IFERROR(IF('Input| Overheads'!$C$42="Direct costs",SUMPRODUCT(--('Input| Projects'!$AD343="Yes"),'Calc| Overheads Allocation'!D$9,'Calc| Project Costs'!W343),IF('Input| Overheads'!$C$42="Internal labour",SUMPRODUCT(--('Input| Projects'!$AD343="Yes"),'Calc| Overheads Allocation'!D$9,'Calc| Project Costs'!W343,'Input| Projects'!$Y343),IF('Input| Overheads'!$C$42="DNSP defined",SUMPRODUCT(--('Input| Projects'!$AD343="Yes"),'Calc| Overheads Allocation'!D$62,'Input| Projects'!$AG343),""))),"")</f>
        <v/>
      </c>
      <c r="AV343" s="186" t="str">
        <f>IFERROR(IF('Input| Overheads'!$C$42="Direct costs",SUMPRODUCT(--('Input| Projects'!$AD343="Yes"),'Calc| Overheads Allocation'!E$9,'Calc| Project Costs'!X343),IF('Input| Overheads'!$C$42="Internal labour",SUMPRODUCT(--('Input| Projects'!$AD343="Yes"),'Calc| Overheads Allocation'!E$9,'Calc| Project Costs'!X343,'Input| Projects'!$Y343),IF('Input| Overheads'!$C$42="DNSP defined",SUMPRODUCT(--('Input| Projects'!$AD343="Yes"),'Calc| Overheads Allocation'!E$62,'Input| Projects'!$AG343),""))),"")</f>
        <v/>
      </c>
      <c r="AW343" s="186" t="str">
        <f>IFERROR(IF('Input| Overheads'!$C$42="Direct costs",SUMPRODUCT(--('Input| Projects'!$AD343="Yes"),'Calc| Overheads Allocation'!F$9,'Calc| Project Costs'!Y343),IF('Input| Overheads'!$C$42="Internal labour",SUMPRODUCT(--('Input| Projects'!$AD343="Yes"),'Calc| Overheads Allocation'!F$9,'Calc| Project Costs'!Y343,'Input| Projects'!$Y343),IF('Input| Overheads'!$C$42="DNSP defined",SUMPRODUCT(--('Input| Projects'!$AD343="Yes"),'Calc| Overheads Allocation'!F$62,'Input| Projects'!$AG343),""))),"")</f>
        <v/>
      </c>
      <c r="AX343" s="186" t="str">
        <f>IFERROR(IF('Input| Overheads'!$C$42="Direct costs",SUMPRODUCT(--('Input| Projects'!$AD343="Yes"),'Calc| Overheads Allocation'!G$9,'Calc| Project Costs'!Z343),IF('Input| Overheads'!$C$42="Internal labour",SUMPRODUCT(--('Input| Projects'!$AD343="Yes"),'Calc| Overheads Allocation'!G$9,'Calc| Project Costs'!Z343,'Input| Projects'!$Y343),IF('Input| Overheads'!$C$42="DNSP defined",SUMPRODUCT(--('Input| Projects'!$AD343="Yes"),'Calc| Overheads Allocation'!G$62,'Input| Projects'!$AG343),""))),"")</f>
        <v/>
      </c>
      <c r="AY343" s="186" t="str">
        <f>IFERROR(IF('Input| Overheads'!$C$42="Direct costs",SUMPRODUCT(--('Input| Projects'!$AD343="Yes"),'Calc| Overheads Allocation'!H$9,'Calc| Project Costs'!AA343),IF('Input| Overheads'!$C$42="Internal labour",SUMPRODUCT(--('Input| Projects'!$AD343="Yes"),'Calc| Overheads Allocation'!H$9,'Calc| Project Costs'!AA343,'Input| Projects'!$Y343),IF('Input| Overheads'!$C$42="DNSP defined",SUMPRODUCT(--('Input| Projects'!$AD343="Yes"),'Calc| Overheads Allocation'!H$62,'Input| Projects'!$AG343),""))),"")</f>
        <v/>
      </c>
      <c r="AZ343" s="186" t="str">
        <f>IFERROR(IF('Input| Overheads'!$C$42="Direct costs",SUMPRODUCT(--('Input| Projects'!$AD343="Yes"),'Calc| Overheads Allocation'!I$9,'Calc| Project Costs'!AB343),IF('Input| Overheads'!$C$42="Internal labour",SUMPRODUCT(--('Input| Projects'!$AD343="Yes"),'Calc| Overheads Allocation'!I$9,'Calc| Project Costs'!AB343,'Input| Projects'!$Y343),IF('Input| Overheads'!$C$42="DNSP defined",SUMPRODUCT(--('Input| Projects'!$AD343="Yes"),'Calc| Overheads Allocation'!I$62,'Input| Projects'!$AG343),""))),"")</f>
        <v/>
      </c>
      <c r="BA343" s="106"/>
      <c r="BB343" s="186">
        <f t="shared" si="187"/>
        <v>0</v>
      </c>
      <c r="BC343" s="186">
        <f t="shared" si="188"/>
        <v>0</v>
      </c>
      <c r="BD343" s="186">
        <f t="shared" si="189"/>
        <v>0</v>
      </c>
      <c r="BE343" s="186">
        <f t="shared" si="166"/>
        <v>0</v>
      </c>
      <c r="BF343" s="186">
        <f t="shared" si="167"/>
        <v>0</v>
      </c>
      <c r="BG343" s="186">
        <f t="shared" si="168"/>
        <v>0</v>
      </c>
      <c r="BH343" s="186">
        <f t="shared" si="169"/>
        <v>0</v>
      </c>
      <c r="BI343" s="97"/>
      <c r="BJ343" s="186" t="str">
        <f t="shared" si="170"/>
        <v/>
      </c>
      <c r="BK343" s="186" t="str">
        <f t="shared" si="171"/>
        <v/>
      </c>
      <c r="BL343" s="186" t="str">
        <f t="shared" si="172"/>
        <v/>
      </c>
      <c r="BM343" s="186" t="str">
        <f t="shared" si="173"/>
        <v/>
      </c>
      <c r="BN343" s="186" t="str">
        <f t="shared" si="174"/>
        <v/>
      </c>
      <c r="BO343" s="186" t="str">
        <f t="shared" si="175"/>
        <v/>
      </c>
      <c r="BP343" s="186" t="str">
        <f t="shared" si="176"/>
        <v/>
      </c>
      <c r="BQ343" s="97"/>
      <c r="BR343" s="186">
        <f t="shared" si="177"/>
        <v>0</v>
      </c>
      <c r="BS343" s="186">
        <f t="shared" si="178"/>
        <v>0</v>
      </c>
      <c r="BT343" s="222">
        <f t="shared" si="179"/>
        <v>0</v>
      </c>
      <c r="BU343" s="222">
        <f t="shared" si="180"/>
        <v>0</v>
      </c>
      <c r="BV343" s="222">
        <f t="shared" si="181"/>
        <v>0</v>
      </c>
      <c r="BW343" s="222">
        <f t="shared" si="182"/>
        <v>0</v>
      </c>
      <c r="BX343" s="222">
        <f t="shared" si="183"/>
        <v>0</v>
      </c>
      <c r="BY343" s="106"/>
      <c r="BZ343" s="197" t="str">
        <f>IF(SUMIF('Input| Projects'!$AS$8:$CP$8,"Dx",'Input| Projects'!$AS343:$CP343)=0,"",SUMIF('Input| Projects'!$AS$8:$CP$8,"Dx",'Input| Projects'!$AS343:$CP343))</f>
        <v/>
      </c>
      <c r="CA343" s="197" t="str">
        <f>IF(SUMIF('Input| Projects'!$AS$8:$CP$8,"Tx",'Input| Projects'!$AS343:$CP343)=0,"",SUMIF('Input| Projects'!$AS$8:$CP$8,"Tx",'Input| Projects'!$AS343:$CP343))</f>
        <v/>
      </c>
      <c r="CB343" s="150" t="str">
        <f t="shared" si="190"/>
        <v/>
      </c>
    </row>
    <row r="344" spans="2:80" x14ac:dyDescent="0.2">
      <c r="B344" s="201">
        <f>IFERROR('Input| Projects'!B344,"")</f>
        <v>335</v>
      </c>
      <c r="C344" s="42" t="str">
        <f>IFERROR(IF('Input| Projects'!C344="","",'Input| Projects'!C344),"")</f>
        <v/>
      </c>
      <c r="D344" s="42" t="str">
        <f>IFERROR(IF('Input| Projects'!D344="","",'Input| Projects'!D344),"")</f>
        <v/>
      </c>
      <c r="E344" s="104"/>
      <c r="F344" s="190">
        <f>IFERROR('Input| Projects'!I344*'Input| Escalations'!$K$19,"")</f>
        <v>0</v>
      </c>
      <c r="G344" s="190">
        <f>IFERROR('Input| Projects'!J344*'Input| Escalations'!$K$19,"")</f>
        <v>0</v>
      </c>
      <c r="H344" s="190">
        <f>IFERROR('Input| Projects'!K344*'Input| Escalations'!$K$19,"")</f>
        <v>0</v>
      </c>
      <c r="I344" s="190">
        <f>IFERROR('Input| Projects'!L344*'Input| Escalations'!$K$19,"")</f>
        <v>0</v>
      </c>
      <c r="J344" s="190">
        <f>IFERROR('Input| Projects'!M344*'Input| Escalations'!$K$19,"")</f>
        <v>0</v>
      </c>
      <c r="K344" s="190">
        <f>IFERROR('Input| Projects'!N344*'Input| Escalations'!$K$19,"")</f>
        <v>0</v>
      </c>
      <c r="L344" s="190">
        <f>IFERROR('Input| Projects'!O344*'Input| Escalations'!$K$19,"")</f>
        <v>0</v>
      </c>
      <c r="M344" s="150" t="str">
        <f>IF(ABS(SUM(F344:L344)-(SUM('Input| Projects'!I344:O344)*'Input| Escalations'!$K$19))&lt;0.0000001,"",1)</f>
        <v/>
      </c>
      <c r="N344" s="192">
        <f>'Input| Projects'!$Y344*INDEX('Input| Escalations'!$H$33:$N$33,MATCH('Calc| Project Costs'!N$9,'Input| Escalations'!$H$23:$N$23,0))+'Input| Projects'!$Z344*INDEX('Input| Escalations'!$H$34:$N$34,MATCH('Calc| Project Costs'!N$9,'Input| Escalations'!$H$23:$N$23,0))+'Input| Projects'!$AA344*INDEX('Input| Escalations'!$H$35:$N$35,MATCH('Calc| Project Costs'!N$9,'Input| Escalations'!$H$23:$N$23,0))+1</f>
        <v>1</v>
      </c>
      <c r="O344" s="192">
        <f>'Input| Projects'!$Y344*INDEX('Input| Escalations'!$H$33:$N$33,MATCH('Calc| Project Costs'!O$9,'Input| Escalations'!$H$23:$N$23,0))+'Input| Projects'!$Z344*INDEX('Input| Escalations'!$H$34:$N$34,MATCH('Calc| Project Costs'!O$9,'Input| Escalations'!$H$23:$N$23,0))+'Input| Projects'!$AA344*INDEX('Input| Escalations'!$H$35:$N$35,MATCH('Calc| Project Costs'!O$9,'Input| Escalations'!$H$23:$N$23,0))+1</f>
        <v>1</v>
      </c>
      <c r="P344" s="192">
        <f>'Input| Projects'!$Y344*INDEX('Input| Escalations'!$H$33:$N$33,MATCH('Calc| Project Costs'!P$9,'Input| Escalations'!$H$23:$N$23,0))+'Input| Projects'!$Z344*INDEX('Input| Escalations'!$H$34:$N$34,MATCH('Calc| Project Costs'!P$9,'Input| Escalations'!$H$23:$N$23,0))+'Input| Projects'!$AA344*INDEX('Input| Escalations'!$H$35:$N$35,MATCH('Calc| Project Costs'!P$9,'Input| Escalations'!$H$23:$N$23,0))+1</f>
        <v>1</v>
      </c>
      <c r="Q344" s="192">
        <f>'Input| Projects'!$Y344*INDEX('Input| Escalations'!$H$33:$N$33,MATCH('Calc| Project Costs'!Q$9,'Input| Escalations'!$H$23:$N$23,0))+'Input| Projects'!$Z344*INDEX('Input| Escalations'!$H$34:$N$34,MATCH('Calc| Project Costs'!Q$9,'Input| Escalations'!$H$23:$N$23,0))+'Input| Projects'!$AA344*INDEX('Input| Escalations'!$H$35:$N$35,MATCH('Calc| Project Costs'!Q$9,'Input| Escalations'!$H$23:$N$23,0))+1</f>
        <v>1</v>
      </c>
      <c r="R344" s="192">
        <f>'Input| Projects'!$Y344*INDEX('Input| Escalations'!$H$33:$N$33,MATCH('Calc| Project Costs'!R$9,'Input| Escalations'!$H$23:$N$23,0))+'Input| Projects'!$Z344*INDEX('Input| Escalations'!$H$34:$N$34,MATCH('Calc| Project Costs'!R$9,'Input| Escalations'!$H$23:$N$23,0))+'Input| Projects'!$AA344*INDEX('Input| Escalations'!$H$35:$N$35,MATCH('Calc| Project Costs'!R$9,'Input| Escalations'!$H$23:$N$23,0))+1</f>
        <v>1</v>
      </c>
      <c r="S344" s="192">
        <f>'Input| Projects'!$Y344*INDEX('Input| Escalations'!$H$33:$N$33,MATCH('Calc| Project Costs'!S$9,'Input| Escalations'!$H$23:$N$23,0))+'Input| Projects'!$Z344*INDEX('Input| Escalations'!$H$34:$N$34,MATCH('Calc| Project Costs'!S$9,'Input| Escalations'!$H$23:$N$23,0))+'Input| Projects'!$AA344*INDEX('Input| Escalations'!$H$35:$N$35,MATCH('Calc| Project Costs'!S$9,'Input| Escalations'!$H$23:$N$23,0))+1</f>
        <v>1</v>
      </c>
      <c r="T344" s="192">
        <f>'Input| Projects'!$Y344*INDEX('Input| Escalations'!$H$33:$N$33,MATCH('Calc| Project Costs'!T$9,'Input| Escalations'!$H$23:$N$23,0))+'Input| Projects'!$Z344*INDEX('Input| Escalations'!$H$34:$N$34,MATCH('Calc| Project Costs'!T$9,'Input| Escalations'!$H$23:$N$23,0))+'Input| Projects'!$AA344*INDEX('Input| Escalations'!$H$35:$N$35,MATCH('Calc| Project Costs'!T$9,'Input| Escalations'!$H$23:$N$23,0))+1</f>
        <v>1</v>
      </c>
      <c r="U344" s="106"/>
      <c r="V344" s="186">
        <f t="shared" si="184"/>
        <v>0</v>
      </c>
      <c r="W344" s="186">
        <f t="shared" si="185"/>
        <v>0</v>
      </c>
      <c r="X344" s="186">
        <f t="shared" si="186"/>
        <v>0</v>
      </c>
      <c r="Y344" s="186">
        <f t="shared" si="162"/>
        <v>0</v>
      </c>
      <c r="Z344" s="186">
        <f t="shared" si="163"/>
        <v>0</v>
      </c>
      <c r="AA344" s="186">
        <f t="shared" si="164"/>
        <v>0</v>
      </c>
      <c r="AB344" s="186">
        <f t="shared" si="165"/>
        <v>0</v>
      </c>
      <c r="AC344" s="106"/>
      <c r="AD344" s="186">
        <f>'Input| Projects'!Q344*N344*'Input| Escalations'!$K$19</f>
        <v>0</v>
      </c>
      <c r="AE344" s="186">
        <f>'Input| Projects'!R344*O344*'Input| Escalations'!$K$19</f>
        <v>0</v>
      </c>
      <c r="AF344" s="186">
        <f>'Input| Projects'!S344*P344*'Input| Escalations'!$K$19</f>
        <v>0</v>
      </c>
      <c r="AG344" s="186">
        <f>'Input| Projects'!T344*Q344*'Input| Escalations'!$K$19</f>
        <v>0</v>
      </c>
      <c r="AH344" s="186">
        <f>'Input| Projects'!U344*R344*'Input| Escalations'!$K$19</f>
        <v>0</v>
      </c>
      <c r="AI344" s="186">
        <f>'Input| Projects'!V344*S344*'Input| Escalations'!$K$19</f>
        <v>0</v>
      </c>
      <c r="AJ344" s="186">
        <f>'Input| Projects'!W344*T344*'Input| Escalations'!$K$19</f>
        <v>0</v>
      </c>
      <c r="AK344" s="106"/>
      <c r="AL344" s="186" t="str">
        <f>IFERROR(IF('Input| Overheads'!$C$42="Direct costs",SUMPRODUCT(--('Input| Projects'!$AC344="Yes"),'Calc| Overheads Allocation'!C$8,'Calc| Project Costs'!V344),IF('Input| Overheads'!$C$42="Internal labour",SUMPRODUCT(--('Input| Projects'!$AC344="Yes"),'Calc| Overheads Allocation'!C$8,'Calc| Project Costs'!V344,'Input| Projects'!$Y344),IF('Input| Overheads'!$C$42="DNSP defined",SUMPRODUCT(--('Input| Projects'!$AC344="Yes"),'Calc| Overheads Allocation'!C$61,'Input| Projects'!$AF344),""))),"")</f>
        <v/>
      </c>
      <c r="AM344" s="186" t="str">
        <f>IFERROR(IF('Input| Overheads'!$C$42="Direct costs",SUMPRODUCT(--('Input| Projects'!$AC344="Yes"),'Calc| Overheads Allocation'!D$8,'Calc| Project Costs'!W344),IF('Input| Overheads'!$C$42="Internal labour",SUMPRODUCT(--('Input| Projects'!$AC344="Yes"),'Calc| Overheads Allocation'!D$8,'Calc| Project Costs'!W344,'Input| Projects'!$Y344),IF('Input| Overheads'!$C$42="DNSP defined",SUMPRODUCT(--('Input| Projects'!$AC344="Yes"),'Calc| Overheads Allocation'!D$61,'Input| Projects'!$AF344),""))),"")</f>
        <v/>
      </c>
      <c r="AN344" s="186" t="str">
        <f>IFERROR(IF('Input| Overheads'!$C$42="Direct costs",SUMPRODUCT(--('Input| Projects'!$AC344="Yes"),'Calc| Overheads Allocation'!E$8,'Calc| Project Costs'!X344),IF('Input| Overheads'!$C$42="Internal labour",SUMPRODUCT(--('Input| Projects'!$AC344="Yes"),'Calc| Overheads Allocation'!E$8,'Calc| Project Costs'!X344,'Input| Projects'!$Y344),IF('Input| Overheads'!$C$42="DNSP defined",SUMPRODUCT(--('Input| Projects'!$AC344="Yes"),'Calc| Overheads Allocation'!E$61,'Input| Projects'!$AF344),""))),"")</f>
        <v/>
      </c>
      <c r="AO344" s="186" t="str">
        <f>IFERROR(IF('Input| Overheads'!$C$42="Direct costs",SUMPRODUCT(--('Input| Projects'!$AC344="Yes"),'Calc| Overheads Allocation'!F$8,'Calc| Project Costs'!Y344),IF('Input| Overheads'!$C$42="Internal labour",SUMPRODUCT(--('Input| Projects'!$AC344="Yes"),'Calc| Overheads Allocation'!F$8,'Calc| Project Costs'!Y344,'Input| Projects'!$Y344),IF('Input| Overheads'!$C$42="DNSP defined",SUMPRODUCT(--('Input| Projects'!$AC344="Yes"),'Calc| Overheads Allocation'!F$61,'Input| Projects'!$AF344),""))),"")</f>
        <v/>
      </c>
      <c r="AP344" s="186" t="str">
        <f>IFERROR(IF('Input| Overheads'!$C$42="Direct costs",SUMPRODUCT(--('Input| Projects'!$AC344="Yes"),'Calc| Overheads Allocation'!G$8,'Calc| Project Costs'!Z344),IF('Input| Overheads'!$C$42="Internal labour",SUMPRODUCT(--('Input| Projects'!$AC344="Yes"),'Calc| Overheads Allocation'!G$8,'Calc| Project Costs'!Z344,'Input| Projects'!$Y344),IF('Input| Overheads'!$C$42="DNSP defined",SUMPRODUCT(--('Input| Projects'!$AC344="Yes"),'Calc| Overheads Allocation'!G$61,'Input| Projects'!$AF344),""))),"")</f>
        <v/>
      </c>
      <c r="AQ344" s="186" t="str">
        <f>IFERROR(IF('Input| Overheads'!$C$42="Direct costs",SUMPRODUCT(--('Input| Projects'!$AC344="Yes"),'Calc| Overheads Allocation'!H$8,'Calc| Project Costs'!AA344),IF('Input| Overheads'!$C$42="Internal labour",SUMPRODUCT(--('Input| Projects'!$AC344="Yes"),'Calc| Overheads Allocation'!H$8,'Calc| Project Costs'!AA344,'Input| Projects'!$Y344),IF('Input| Overheads'!$C$42="DNSP defined",SUMPRODUCT(--('Input| Projects'!$AC344="Yes"),'Calc| Overheads Allocation'!H$61,'Input| Projects'!$AF344),""))),"")</f>
        <v/>
      </c>
      <c r="AR344" s="186" t="str">
        <f>IFERROR(IF('Input| Overheads'!$C$42="Direct costs",SUMPRODUCT(--('Input| Projects'!$AC344="Yes"),'Calc| Overheads Allocation'!I$8,'Calc| Project Costs'!AB344),IF('Input| Overheads'!$C$42="Internal labour",SUMPRODUCT(--('Input| Projects'!$AC344="Yes"),'Calc| Overheads Allocation'!I$8,'Calc| Project Costs'!AB344,'Input| Projects'!$Y344),IF('Input| Overheads'!$C$42="DNSP defined",SUMPRODUCT(--('Input| Projects'!$AC344="Yes"),'Calc| Overheads Allocation'!I$61,'Input| Projects'!$AF344),""))),"")</f>
        <v/>
      </c>
      <c r="AS344" s="106"/>
      <c r="AT344" s="186" t="str">
        <f>IFERROR(IF('Input| Overheads'!$C$42="Direct costs",SUMPRODUCT(--('Input| Projects'!$AD344="Yes"),'Calc| Overheads Allocation'!C$9,'Calc| Project Costs'!V344),IF('Input| Overheads'!$C$42="Internal labour",SUMPRODUCT(--('Input| Projects'!$AD344="Yes"),'Calc| Overheads Allocation'!C$9,'Calc| Project Costs'!V344,'Input| Projects'!$Y344),IF('Input| Overheads'!$C$42="DNSP defined",SUMPRODUCT(--('Input| Projects'!$AD344="Yes"),'Calc| Overheads Allocation'!C$62,'Input| Projects'!$AG344),""))),"")</f>
        <v/>
      </c>
      <c r="AU344" s="186" t="str">
        <f>IFERROR(IF('Input| Overheads'!$C$42="Direct costs",SUMPRODUCT(--('Input| Projects'!$AD344="Yes"),'Calc| Overheads Allocation'!D$9,'Calc| Project Costs'!W344),IF('Input| Overheads'!$C$42="Internal labour",SUMPRODUCT(--('Input| Projects'!$AD344="Yes"),'Calc| Overheads Allocation'!D$9,'Calc| Project Costs'!W344,'Input| Projects'!$Y344),IF('Input| Overheads'!$C$42="DNSP defined",SUMPRODUCT(--('Input| Projects'!$AD344="Yes"),'Calc| Overheads Allocation'!D$62,'Input| Projects'!$AG344),""))),"")</f>
        <v/>
      </c>
      <c r="AV344" s="186" t="str">
        <f>IFERROR(IF('Input| Overheads'!$C$42="Direct costs",SUMPRODUCT(--('Input| Projects'!$AD344="Yes"),'Calc| Overheads Allocation'!E$9,'Calc| Project Costs'!X344),IF('Input| Overheads'!$C$42="Internal labour",SUMPRODUCT(--('Input| Projects'!$AD344="Yes"),'Calc| Overheads Allocation'!E$9,'Calc| Project Costs'!X344,'Input| Projects'!$Y344),IF('Input| Overheads'!$C$42="DNSP defined",SUMPRODUCT(--('Input| Projects'!$AD344="Yes"),'Calc| Overheads Allocation'!E$62,'Input| Projects'!$AG344),""))),"")</f>
        <v/>
      </c>
      <c r="AW344" s="186" t="str">
        <f>IFERROR(IF('Input| Overheads'!$C$42="Direct costs",SUMPRODUCT(--('Input| Projects'!$AD344="Yes"),'Calc| Overheads Allocation'!F$9,'Calc| Project Costs'!Y344),IF('Input| Overheads'!$C$42="Internal labour",SUMPRODUCT(--('Input| Projects'!$AD344="Yes"),'Calc| Overheads Allocation'!F$9,'Calc| Project Costs'!Y344,'Input| Projects'!$Y344),IF('Input| Overheads'!$C$42="DNSP defined",SUMPRODUCT(--('Input| Projects'!$AD344="Yes"),'Calc| Overheads Allocation'!F$62,'Input| Projects'!$AG344),""))),"")</f>
        <v/>
      </c>
      <c r="AX344" s="186" t="str">
        <f>IFERROR(IF('Input| Overheads'!$C$42="Direct costs",SUMPRODUCT(--('Input| Projects'!$AD344="Yes"),'Calc| Overheads Allocation'!G$9,'Calc| Project Costs'!Z344),IF('Input| Overheads'!$C$42="Internal labour",SUMPRODUCT(--('Input| Projects'!$AD344="Yes"),'Calc| Overheads Allocation'!G$9,'Calc| Project Costs'!Z344,'Input| Projects'!$Y344),IF('Input| Overheads'!$C$42="DNSP defined",SUMPRODUCT(--('Input| Projects'!$AD344="Yes"),'Calc| Overheads Allocation'!G$62,'Input| Projects'!$AG344),""))),"")</f>
        <v/>
      </c>
      <c r="AY344" s="186" t="str">
        <f>IFERROR(IF('Input| Overheads'!$C$42="Direct costs",SUMPRODUCT(--('Input| Projects'!$AD344="Yes"),'Calc| Overheads Allocation'!H$9,'Calc| Project Costs'!AA344),IF('Input| Overheads'!$C$42="Internal labour",SUMPRODUCT(--('Input| Projects'!$AD344="Yes"),'Calc| Overheads Allocation'!H$9,'Calc| Project Costs'!AA344,'Input| Projects'!$Y344),IF('Input| Overheads'!$C$42="DNSP defined",SUMPRODUCT(--('Input| Projects'!$AD344="Yes"),'Calc| Overheads Allocation'!H$62,'Input| Projects'!$AG344),""))),"")</f>
        <v/>
      </c>
      <c r="AZ344" s="186" t="str">
        <f>IFERROR(IF('Input| Overheads'!$C$42="Direct costs",SUMPRODUCT(--('Input| Projects'!$AD344="Yes"),'Calc| Overheads Allocation'!I$9,'Calc| Project Costs'!AB344),IF('Input| Overheads'!$C$42="Internal labour",SUMPRODUCT(--('Input| Projects'!$AD344="Yes"),'Calc| Overheads Allocation'!I$9,'Calc| Project Costs'!AB344,'Input| Projects'!$Y344),IF('Input| Overheads'!$C$42="DNSP defined",SUMPRODUCT(--('Input| Projects'!$AD344="Yes"),'Calc| Overheads Allocation'!I$62,'Input| Projects'!$AG344),""))),"")</f>
        <v/>
      </c>
      <c r="BA344" s="106"/>
      <c r="BB344" s="186">
        <f t="shared" si="187"/>
        <v>0</v>
      </c>
      <c r="BC344" s="186">
        <f t="shared" si="188"/>
        <v>0</v>
      </c>
      <c r="BD344" s="186">
        <f t="shared" si="189"/>
        <v>0</v>
      </c>
      <c r="BE344" s="186">
        <f t="shared" si="166"/>
        <v>0</v>
      </c>
      <c r="BF344" s="186">
        <f t="shared" si="167"/>
        <v>0</v>
      </c>
      <c r="BG344" s="186">
        <f t="shared" si="168"/>
        <v>0</v>
      </c>
      <c r="BH344" s="186">
        <f t="shared" si="169"/>
        <v>0</v>
      </c>
      <c r="BI344" s="97"/>
      <c r="BJ344" s="186" t="str">
        <f t="shared" si="170"/>
        <v/>
      </c>
      <c r="BK344" s="186" t="str">
        <f t="shared" si="171"/>
        <v/>
      </c>
      <c r="BL344" s="186" t="str">
        <f t="shared" si="172"/>
        <v/>
      </c>
      <c r="BM344" s="186" t="str">
        <f t="shared" si="173"/>
        <v/>
      </c>
      <c r="BN344" s="186" t="str">
        <f t="shared" si="174"/>
        <v/>
      </c>
      <c r="BO344" s="186" t="str">
        <f t="shared" si="175"/>
        <v/>
      </c>
      <c r="BP344" s="186" t="str">
        <f t="shared" si="176"/>
        <v/>
      </c>
      <c r="BQ344" s="97"/>
      <c r="BR344" s="186">
        <f t="shared" si="177"/>
        <v>0</v>
      </c>
      <c r="BS344" s="186">
        <f t="shared" si="178"/>
        <v>0</v>
      </c>
      <c r="BT344" s="222">
        <f t="shared" si="179"/>
        <v>0</v>
      </c>
      <c r="BU344" s="222">
        <f t="shared" si="180"/>
        <v>0</v>
      </c>
      <c r="BV344" s="222">
        <f t="shared" si="181"/>
        <v>0</v>
      </c>
      <c r="BW344" s="222">
        <f t="shared" si="182"/>
        <v>0</v>
      </c>
      <c r="BX344" s="222">
        <f t="shared" si="183"/>
        <v>0</v>
      </c>
      <c r="BY344" s="106"/>
      <c r="BZ344" s="197" t="str">
        <f>IF(SUMIF('Input| Projects'!$AS$8:$CP$8,"Dx",'Input| Projects'!$AS344:$CP344)=0,"",SUMIF('Input| Projects'!$AS$8:$CP$8,"Dx",'Input| Projects'!$AS344:$CP344))</f>
        <v/>
      </c>
      <c r="CA344" s="197" t="str">
        <f>IF(SUMIF('Input| Projects'!$AS$8:$CP$8,"Tx",'Input| Projects'!$AS344:$CP344)=0,"",SUMIF('Input| Projects'!$AS$8:$CP$8,"Tx",'Input| Projects'!$AS344:$CP344))</f>
        <v/>
      </c>
      <c r="CB344" s="150" t="str">
        <f t="shared" si="190"/>
        <v/>
      </c>
    </row>
    <row r="345" spans="2:80" x14ac:dyDescent="0.2">
      <c r="B345" s="201">
        <f>IFERROR('Input| Projects'!B345,"")</f>
        <v>336</v>
      </c>
      <c r="C345" s="42" t="str">
        <f>IFERROR(IF('Input| Projects'!C345="","",'Input| Projects'!C345),"")</f>
        <v/>
      </c>
      <c r="D345" s="42" t="str">
        <f>IFERROR(IF('Input| Projects'!D345="","",'Input| Projects'!D345),"")</f>
        <v/>
      </c>
      <c r="E345" s="104"/>
      <c r="F345" s="190">
        <f>IFERROR('Input| Projects'!I345*'Input| Escalations'!$K$19,"")</f>
        <v>0</v>
      </c>
      <c r="G345" s="190">
        <f>IFERROR('Input| Projects'!J345*'Input| Escalations'!$K$19,"")</f>
        <v>0</v>
      </c>
      <c r="H345" s="190">
        <f>IFERROR('Input| Projects'!K345*'Input| Escalations'!$K$19,"")</f>
        <v>0</v>
      </c>
      <c r="I345" s="190">
        <f>IFERROR('Input| Projects'!L345*'Input| Escalations'!$K$19,"")</f>
        <v>0</v>
      </c>
      <c r="J345" s="190">
        <f>IFERROR('Input| Projects'!M345*'Input| Escalations'!$K$19,"")</f>
        <v>0</v>
      </c>
      <c r="K345" s="190">
        <f>IFERROR('Input| Projects'!N345*'Input| Escalations'!$K$19,"")</f>
        <v>0</v>
      </c>
      <c r="L345" s="190">
        <f>IFERROR('Input| Projects'!O345*'Input| Escalations'!$K$19,"")</f>
        <v>0</v>
      </c>
      <c r="M345" s="150" t="str">
        <f>IF(ABS(SUM(F345:L345)-(SUM('Input| Projects'!I345:O345)*'Input| Escalations'!$K$19))&lt;0.0000001,"",1)</f>
        <v/>
      </c>
      <c r="N345" s="192">
        <f>'Input| Projects'!$Y345*INDEX('Input| Escalations'!$H$33:$N$33,MATCH('Calc| Project Costs'!N$9,'Input| Escalations'!$H$23:$N$23,0))+'Input| Projects'!$Z345*INDEX('Input| Escalations'!$H$34:$N$34,MATCH('Calc| Project Costs'!N$9,'Input| Escalations'!$H$23:$N$23,0))+'Input| Projects'!$AA345*INDEX('Input| Escalations'!$H$35:$N$35,MATCH('Calc| Project Costs'!N$9,'Input| Escalations'!$H$23:$N$23,0))+1</f>
        <v>1</v>
      </c>
      <c r="O345" s="192">
        <f>'Input| Projects'!$Y345*INDEX('Input| Escalations'!$H$33:$N$33,MATCH('Calc| Project Costs'!O$9,'Input| Escalations'!$H$23:$N$23,0))+'Input| Projects'!$Z345*INDEX('Input| Escalations'!$H$34:$N$34,MATCH('Calc| Project Costs'!O$9,'Input| Escalations'!$H$23:$N$23,0))+'Input| Projects'!$AA345*INDEX('Input| Escalations'!$H$35:$N$35,MATCH('Calc| Project Costs'!O$9,'Input| Escalations'!$H$23:$N$23,0))+1</f>
        <v>1</v>
      </c>
      <c r="P345" s="192">
        <f>'Input| Projects'!$Y345*INDEX('Input| Escalations'!$H$33:$N$33,MATCH('Calc| Project Costs'!P$9,'Input| Escalations'!$H$23:$N$23,0))+'Input| Projects'!$Z345*INDEX('Input| Escalations'!$H$34:$N$34,MATCH('Calc| Project Costs'!P$9,'Input| Escalations'!$H$23:$N$23,0))+'Input| Projects'!$AA345*INDEX('Input| Escalations'!$H$35:$N$35,MATCH('Calc| Project Costs'!P$9,'Input| Escalations'!$H$23:$N$23,0))+1</f>
        <v>1</v>
      </c>
      <c r="Q345" s="192">
        <f>'Input| Projects'!$Y345*INDEX('Input| Escalations'!$H$33:$N$33,MATCH('Calc| Project Costs'!Q$9,'Input| Escalations'!$H$23:$N$23,0))+'Input| Projects'!$Z345*INDEX('Input| Escalations'!$H$34:$N$34,MATCH('Calc| Project Costs'!Q$9,'Input| Escalations'!$H$23:$N$23,0))+'Input| Projects'!$AA345*INDEX('Input| Escalations'!$H$35:$N$35,MATCH('Calc| Project Costs'!Q$9,'Input| Escalations'!$H$23:$N$23,0))+1</f>
        <v>1</v>
      </c>
      <c r="R345" s="192">
        <f>'Input| Projects'!$Y345*INDEX('Input| Escalations'!$H$33:$N$33,MATCH('Calc| Project Costs'!R$9,'Input| Escalations'!$H$23:$N$23,0))+'Input| Projects'!$Z345*INDEX('Input| Escalations'!$H$34:$N$34,MATCH('Calc| Project Costs'!R$9,'Input| Escalations'!$H$23:$N$23,0))+'Input| Projects'!$AA345*INDEX('Input| Escalations'!$H$35:$N$35,MATCH('Calc| Project Costs'!R$9,'Input| Escalations'!$H$23:$N$23,0))+1</f>
        <v>1</v>
      </c>
      <c r="S345" s="192">
        <f>'Input| Projects'!$Y345*INDEX('Input| Escalations'!$H$33:$N$33,MATCH('Calc| Project Costs'!S$9,'Input| Escalations'!$H$23:$N$23,0))+'Input| Projects'!$Z345*INDEX('Input| Escalations'!$H$34:$N$34,MATCH('Calc| Project Costs'!S$9,'Input| Escalations'!$H$23:$N$23,0))+'Input| Projects'!$AA345*INDEX('Input| Escalations'!$H$35:$N$35,MATCH('Calc| Project Costs'!S$9,'Input| Escalations'!$H$23:$N$23,0))+1</f>
        <v>1</v>
      </c>
      <c r="T345" s="192">
        <f>'Input| Projects'!$Y345*INDEX('Input| Escalations'!$H$33:$N$33,MATCH('Calc| Project Costs'!T$9,'Input| Escalations'!$H$23:$N$23,0))+'Input| Projects'!$Z345*INDEX('Input| Escalations'!$H$34:$N$34,MATCH('Calc| Project Costs'!T$9,'Input| Escalations'!$H$23:$N$23,0))+'Input| Projects'!$AA345*INDEX('Input| Escalations'!$H$35:$N$35,MATCH('Calc| Project Costs'!T$9,'Input| Escalations'!$H$23:$N$23,0))+1</f>
        <v>1</v>
      </c>
      <c r="U345" s="106"/>
      <c r="V345" s="186">
        <f t="shared" si="184"/>
        <v>0</v>
      </c>
      <c r="W345" s="186">
        <f t="shared" si="185"/>
        <v>0</v>
      </c>
      <c r="X345" s="186">
        <f t="shared" si="186"/>
        <v>0</v>
      </c>
      <c r="Y345" s="186">
        <f t="shared" si="162"/>
        <v>0</v>
      </c>
      <c r="Z345" s="186">
        <f t="shared" si="163"/>
        <v>0</v>
      </c>
      <c r="AA345" s="186">
        <f t="shared" si="164"/>
        <v>0</v>
      </c>
      <c r="AB345" s="186">
        <f t="shared" si="165"/>
        <v>0</v>
      </c>
      <c r="AC345" s="106"/>
      <c r="AD345" s="186">
        <f>'Input| Projects'!Q345*N345*'Input| Escalations'!$K$19</f>
        <v>0</v>
      </c>
      <c r="AE345" s="186">
        <f>'Input| Projects'!R345*O345*'Input| Escalations'!$K$19</f>
        <v>0</v>
      </c>
      <c r="AF345" s="186">
        <f>'Input| Projects'!S345*P345*'Input| Escalations'!$K$19</f>
        <v>0</v>
      </c>
      <c r="AG345" s="186">
        <f>'Input| Projects'!T345*Q345*'Input| Escalations'!$K$19</f>
        <v>0</v>
      </c>
      <c r="AH345" s="186">
        <f>'Input| Projects'!U345*R345*'Input| Escalations'!$K$19</f>
        <v>0</v>
      </c>
      <c r="AI345" s="186">
        <f>'Input| Projects'!V345*S345*'Input| Escalations'!$K$19</f>
        <v>0</v>
      </c>
      <c r="AJ345" s="186">
        <f>'Input| Projects'!W345*T345*'Input| Escalations'!$K$19</f>
        <v>0</v>
      </c>
      <c r="AK345" s="106"/>
      <c r="AL345" s="186" t="str">
        <f>IFERROR(IF('Input| Overheads'!$C$42="Direct costs",SUMPRODUCT(--('Input| Projects'!$AC345="Yes"),'Calc| Overheads Allocation'!C$8,'Calc| Project Costs'!V345),IF('Input| Overheads'!$C$42="Internal labour",SUMPRODUCT(--('Input| Projects'!$AC345="Yes"),'Calc| Overheads Allocation'!C$8,'Calc| Project Costs'!V345,'Input| Projects'!$Y345),IF('Input| Overheads'!$C$42="DNSP defined",SUMPRODUCT(--('Input| Projects'!$AC345="Yes"),'Calc| Overheads Allocation'!C$61,'Input| Projects'!$AF345),""))),"")</f>
        <v/>
      </c>
      <c r="AM345" s="186" t="str">
        <f>IFERROR(IF('Input| Overheads'!$C$42="Direct costs",SUMPRODUCT(--('Input| Projects'!$AC345="Yes"),'Calc| Overheads Allocation'!D$8,'Calc| Project Costs'!W345),IF('Input| Overheads'!$C$42="Internal labour",SUMPRODUCT(--('Input| Projects'!$AC345="Yes"),'Calc| Overheads Allocation'!D$8,'Calc| Project Costs'!W345,'Input| Projects'!$Y345),IF('Input| Overheads'!$C$42="DNSP defined",SUMPRODUCT(--('Input| Projects'!$AC345="Yes"),'Calc| Overheads Allocation'!D$61,'Input| Projects'!$AF345),""))),"")</f>
        <v/>
      </c>
      <c r="AN345" s="186" t="str">
        <f>IFERROR(IF('Input| Overheads'!$C$42="Direct costs",SUMPRODUCT(--('Input| Projects'!$AC345="Yes"),'Calc| Overheads Allocation'!E$8,'Calc| Project Costs'!X345),IF('Input| Overheads'!$C$42="Internal labour",SUMPRODUCT(--('Input| Projects'!$AC345="Yes"),'Calc| Overheads Allocation'!E$8,'Calc| Project Costs'!X345,'Input| Projects'!$Y345),IF('Input| Overheads'!$C$42="DNSP defined",SUMPRODUCT(--('Input| Projects'!$AC345="Yes"),'Calc| Overheads Allocation'!E$61,'Input| Projects'!$AF345),""))),"")</f>
        <v/>
      </c>
      <c r="AO345" s="186" t="str">
        <f>IFERROR(IF('Input| Overheads'!$C$42="Direct costs",SUMPRODUCT(--('Input| Projects'!$AC345="Yes"),'Calc| Overheads Allocation'!F$8,'Calc| Project Costs'!Y345),IF('Input| Overheads'!$C$42="Internal labour",SUMPRODUCT(--('Input| Projects'!$AC345="Yes"),'Calc| Overheads Allocation'!F$8,'Calc| Project Costs'!Y345,'Input| Projects'!$Y345),IF('Input| Overheads'!$C$42="DNSP defined",SUMPRODUCT(--('Input| Projects'!$AC345="Yes"),'Calc| Overheads Allocation'!F$61,'Input| Projects'!$AF345),""))),"")</f>
        <v/>
      </c>
      <c r="AP345" s="186" t="str">
        <f>IFERROR(IF('Input| Overheads'!$C$42="Direct costs",SUMPRODUCT(--('Input| Projects'!$AC345="Yes"),'Calc| Overheads Allocation'!G$8,'Calc| Project Costs'!Z345),IF('Input| Overheads'!$C$42="Internal labour",SUMPRODUCT(--('Input| Projects'!$AC345="Yes"),'Calc| Overheads Allocation'!G$8,'Calc| Project Costs'!Z345,'Input| Projects'!$Y345),IF('Input| Overheads'!$C$42="DNSP defined",SUMPRODUCT(--('Input| Projects'!$AC345="Yes"),'Calc| Overheads Allocation'!G$61,'Input| Projects'!$AF345),""))),"")</f>
        <v/>
      </c>
      <c r="AQ345" s="186" t="str">
        <f>IFERROR(IF('Input| Overheads'!$C$42="Direct costs",SUMPRODUCT(--('Input| Projects'!$AC345="Yes"),'Calc| Overheads Allocation'!H$8,'Calc| Project Costs'!AA345),IF('Input| Overheads'!$C$42="Internal labour",SUMPRODUCT(--('Input| Projects'!$AC345="Yes"),'Calc| Overheads Allocation'!H$8,'Calc| Project Costs'!AA345,'Input| Projects'!$Y345),IF('Input| Overheads'!$C$42="DNSP defined",SUMPRODUCT(--('Input| Projects'!$AC345="Yes"),'Calc| Overheads Allocation'!H$61,'Input| Projects'!$AF345),""))),"")</f>
        <v/>
      </c>
      <c r="AR345" s="186" t="str">
        <f>IFERROR(IF('Input| Overheads'!$C$42="Direct costs",SUMPRODUCT(--('Input| Projects'!$AC345="Yes"),'Calc| Overheads Allocation'!I$8,'Calc| Project Costs'!AB345),IF('Input| Overheads'!$C$42="Internal labour",SUMPRODUCT(--('Input| Projects'!$AC345="Yes"),'Calc| Overheads Allocation'!I$8,'Calc| Project Costs'!AB345,'Input| Projects'!$Y345),IF('Input| Overheads'!$C$42="DNSP defined",SUMPRODUCT(--('Input| Projects'!$AC345="Yes"),'Calc| Overheads Allocation'!I$61,'Input| Projects'!$AF345),""))),"")</f>
        <v/>
      </c>
      <c r="AS345" s="106"/>
      <c r="AT345" s="186" t="str">
        <f>IFERROR(IF('Input| Overheads'!$C$42="Direct costs",SUMPRODUCT(--('Input| Projects'!$AD345="Yes"),'Calc| Overheads Allocation'!C$9,'Calc| Project Costs'!V345),IF('Input| Overheads'!$C$42="Internal labour",SUMPRODUCT(--('Input| Projects'!$AD345="Yes"),'Calc| Overheads Allocation'!C$9,'Calc| Project Costs'!V345,'Input| Projects'!$Y345),IF('Input| Overheads'!$C$42="DNSP defined",SUMPRODUCT(--('Input| Projects'!$AD345="Yes"),'Calc| Overheads Allocation'!C$62,'Input| Projects'!$AG345),""))),"")</f>
        <v/>
      </c>
      <c r="AU345" s="186" t="str">
        <f>IFERROR(IF('Input| Overheads'!$C$42="Direct costs",SUMPRODUCT(--('Input| Projects'!$AD345="Yes"),'Calc| Overheads Allocation'!D$9,'Calc| Project Costs'!W345),IF('Input| Overheads'!$C$42="Internal labour",SUMPRODUCT(--('Input| Projects'!$AD345="Yes"),'Calc| Overheads Allocation'!D$9,'Calc| Project Costs'!W345,'Input| Projects'!$Y345),IF('Input| Overheads'!$C$42="DNSP defined",SUMPRODUCT(--('Input| Projects'!$AD345="Yes"),'Calc| Overheads Allocation'!D$62,'Input| Projects'!$AG345),""))),"")</f>
        <v/>
      </c>
      <c r="AV345" s="186" t="str">
        <f>IFERROR(IF('Input| Overheads'!$C$42="Direct costs",SUMPRODUCT(--('Input| Projects'!$AD345="Yes"),'Calc| Overheads Allocation'!E$9,'Calc| Project Costs'!X345),IF('Input| Overheads'!$C$42="Internal labour",SUMPRODUCT(--('Input| Projects'!$AD345="Yes"),'Calc| Overheads Allocation'!E$9,'Calc| Project Costs'!X345,'Input| Projects'!$Y345),IF('Input| Overheads'!$C$42="DNSP defined",SUMPRODUCT(--('Input| Projects'!$AD345="Yes"),'Calc| Overheads Allocation'!E$62,'Input| Projects'!$AG345),""))),"")</f>
        <v/>
      </c>
      <c r="AW345" s="186" t="str">
        <f>IFERROR(IF('Input| Overheads'!$C$42="Direct costs",SUMPRODUCT(--('Input| Projects'!$AD345="Yes"),'Calc| Overheads Allocation'!F$9,'Calc| Project Costs'!Y345),IF('Input| Overheads'!$C$42="Internal labour",SUMPRODUCT(--('Input| Projects'!$AD345="Yes"),'Calc| Overheads Allocation'!F$9,'Calc| Project Costs'!Y345,'Input| Projects'!$Y345),IF('Input| Overheads'!$C$42="DNSP defined",SUMPRODUCT(--('Input| Projects'!$AD345="Yes"),'Calc| Overheads Allocation'!F$62,'Input| Projects'!$AG345),""))),"")</f>
        <v/>
      </c>
      <c r="AX345" s="186" t="str">
        <f>IFERROR(IF('Input| Overheads'!$C$42="Direct costs",SUMPRODUCT(--('Input| Projects'!$AD345="Yes"),'Calc| Overheads Allocation'!G$9,'Calc| Project Costs'!Z345),IF('Input| Overheads'!$C$42="Internal labour",SUMPRODUCT(--('Input| Projects'!$AD345="Yes"),'Calc| Overheads Allocation'!G$9,'Calc| Project Costs'!Z345,'Input| Projects'!$Y345),IF('Input| Overheads'!$C$42="DNSP defined",SUMPRODUCT(--('Input| Projects'!$AD345="Yes"),'Calc| Overheads Allocation'!G$62,'Input| Projects'!$AG345),""))),"")</f>
        <v/>
      </c>
      <c r="AY345" s="186" t="str">
        <f>IFERROR(IF('Input| Overheads'!$C$42="Direct costs",SUMPRODUCT(--('Input| Projects'!$AD345="Yes"),'Calc| Overheads Allocation'!H$9,'Calc| Project Costs'!AA345),IF('Input| Overheads'!$C$42="Internal labour",SUMPRODUCT(--('Input| Projects'!$AD345="Yes"),'Calc| Overheads Allocation'!H$9,'Calc| Project Costs'!AA345,'Input| Projects'!$Y345),IF('Input| Overheads'!$C$42="DNSP defined",SUMPRODUCT(--('Input| Projects'!$AD345="Yes"),'Calc| Overheads Allocation'!H$62,'Input| Projects'!$AG345),""))),"")</f>
        <v/>
      </c>
      <c r="AZ345" s="186" t="str">
        <f>IFERROR(IF('Input| Overheads'!$C$42="Direct costs",SUMPRODUCT(--('Input| Projects'!$AD345="Yes"),'Calc| Overheads Allocation'!I$9,'Calc| Project Costs'!AB345),IF('Input| Overheads'!$C$42="Internal labour",SUMPRODUCT(--('Input| Projects'!$AD345="Yes"),'Calc| Overheads Allocation'!I$9,'Calc| Project Costs'!AB345,'Input| Projects'!$Y345),IF('Input| Overheads'!$C$42="DNSP defined",SUMPRODUCT(--('Input| Projects'!$AD345="Yes"),'Calc| Overheads Allocation'!I$62,'Input| Projects'!$AG345),""))),"")</f>
        <v/>
      </c>
      <c r="BA345" s="106"/>
      <c r="BB345" s="186">
        <f t="shared" si="187"/>
        <v>0</v>
      </c>
      <c r="BC345" s="186">
        <f t="shared" si="188"/>
        <v>0</v>
      </c>
      <c r="BD345" s="186">
        <f t="shared" si="189"/>
        <v>0</v>
      </c>
      <c r="BE345" s="186">
        <f t="shared" si="166"/>
        <v>0</v>
      </c>
      <c r="BF345" s="186">
        <f t="shared" si="167"/>
        <v>0</v>
      </c>
      <c r="BG345" s="186">
        <f t="shared" si="168"/>
        <v>0</v>
      </c>
      <c r="BH345" s="186">
        <f t="shared" si="169"/>
        <v>0</v>
      </c>
      <c r="BI345" s="97"/>
      <c r="BJ345" s="186" t="str">
        <f t="shared" si="170"/>
        <v/>
      </c>
      <c r="BK345" s="186" t="str">
        <f t="shared" si="171"/>
        <v/>
      </c>
      <c r="BL345" s="186" t="str">
        <f t="shared" si="172"/>
        <v/>
      </c>
      <c r="BM345" s="186" t="str">
        <f t="shared" si="173"/>
        <v/>
      </c>
      <c r="BN345" s="186" t="str">
        <f t="shared" si="174"/>
        <v/>
      </c>
      <c r="BO345" s="186" t="str">
        <f t="shared" si="175"/>
        <v/>
      </c>
      <c r="BP345" s="186" t="str">
        <f t="shared" si="176"/>
        <v/>
      </c>
      <c r="BQ345" s="97"/>
      <c r="BR345" s="186">
        <f t="shared" si="177"/>
        <v>0</v>
      </c>
      <c r="BS345" s="186">
        <f t="shared" si="178"/>
        <v>0</v>
      </c>
      <c r="BT345" s="222">
        <f t="shared" si="179"/>
        <v>0</v>
      </c>
      <c r="BU345" s="222">
        <f t="shared" si="180"/>
        <v>0</v>
      </c>
      <c r="BV345" s="222">
        <f t="shared" si="181"/>
        <v>0</v>
      </c>
      <c r="BW345" s="222">
        <f t="shared" si="182"/>
        <v>0</v>
      </c>
      <c r="BX345" s="222">
        <f t="shared" si="183"/>
        <v>0</v>
      </c>
      <c r="BY345" s="106"/>
      <c r="BZ345" s="197" t="str">
        <f>IF(SUMIF('Input| Projects'!$AS$8:$CP$8,"Dx",'Input| Projects'!$AS345:$CP345)=0,"",SUMIF('Input| Projects'!$AS$8:$CP$8,"Dx",'Input| Projects'!$AS345:$CP345))</f>
        <v/>
      </c>
      <c r="CA345" s="197" t="str">
        <f>IF(SUMIF('Input| Projects'!$AS$8:$CP$8,"Tx",'Input| Projects'!$AS345:$CP345)=0,"",SUMIF('Input| Projects'!$AS$8:$CP$8,"Tx",'Input| Projects'!$AS345:$CP345))</f>
        <v/>
      </c>
      <c r="CB345" s="150" t="str">
        <f t="shared" si="190"/>
        <v/>
      </c>
    </row>
    <row r="346" spans="2:80" x14ac:dyDescent="0.2">
      <c r="B346" s="201">
        <f>IFERROR('Input| Projects'!B346,"")</f>
        <v>337</v>
      </c>
      <c r="C346" s="42" t="str">
        <f>IFERROR(IF('Input| Projects'!C346="","",'Input| Projects'!C346),"")</f>
        <v/>
      </c>
      <c r="D346" s="42" t="str">
        <f>IFERROR(IF('Input| Projects'!D346="","",'Input| Projects'!D346),"")</f>
        <v/>
      </c>
      <c r="E346" s="104"/>
      <c r="F346" s="190">
        <f>IFERROR('Input| Projects'!I346*'Input| Escalations'!$K$19,"")</f>
        <v>0</v>
      </c>
      <c r="G346" s="190">
        <f>IFERROR('Input| Projects'!J346*'Input| Escalations'!$K$19,"")</f>
        <v>0</v>
      </c>
      <c r="H346" s="190">
        <f>IFERROR('Input| Projects'!K346*'Input| Escalations'!$K$19,"")</f>
        <v>0</v>
      </c>
      <c r="I346" s="190">
        <f>IFERROR('Input| Projects'!L346*'Input| Escalations'!$K$19,"")</f>
        <v>0</v>
      </c>
      <c r="J346" s="190">
        <f>IFERROR('Input| Projects'!M346*'Input| Escalations'!$K$19,"")</f>
        <v>0</v>
      </c>
      <c r="K346" s="190">
        <f>IFERROR('Input| Projects'!N346*'Input| Escalations'!$K$19,"")</f>
        <v>0</v>
      </c>
      <c r="L346" s="190">
        <f>IFERROR('Input| Projects'!O346*'Input| Escalations'!$K$19,"")</f>
        <v>0</v>
      </c>
      <c r="M346" s="150" t="str">
        <f>IF(ABS(SUM(F346:L346)-(SUM('Input| Projects'!I346:O346)*'Input| Escalations'!$K$19))&lt;0.0000001,"",1)</f>
        <v/>
      </c>
      <c r="N346" s="192">
        <f>'Input| Projects'!$Y346*INDEX('Input| Escalations'!$H$33:$N$33,MATCH('Calc| Project Costs'!N$9,'Input| Escalations'!$H$23:$N$23,0))+'Input| Projects'!$Z346*INDEX('Input| Escalations'!$H$34:$N$34,MATCH('Calc| Project Costs'!N$9,'Input| Escalations'!$H$23:$N$23,0))+'Input| Projects'!$AA346*INDEX('Input| Escalations'!$H$35:$N$35,MATCH('Calc| Project Costs'!N$9,'Input| Escalations'!$H$23:$N$23,0))+1</f>
        <v>1</v>
      </c>
      <c r="O346" s="192">
        <f>'Input| Projects'!$Y346*INDEX('Input| Escalations'!$H$33:$N$33,MATCH('Calc| Project Costs'!O$9,'Input| Escalations'!$H$23:$N$23,0))+'Input| Projects'!$Z346*INDEX('Input| Escalations'!$H$34:$N$34,MATCH('Calc| Project Costs'!O$9,'Input| Escalations'!$H$23:$N$23,0))+'Input| Projects'!$AA346*INDEX('Input| Escalations'!$H$35:$N$35,MATCH('Calc| Project Costs'!O$9,'Input| Escalations'!$H$23:$N$23,0))+1</f>
        <v>1</v>
      </c>
      <c r="P346" s="192">
        <f>'Input| Projects'!$Y346*INDEX('Input| Escalations'!$H$33:$N$33,MATCH('Calc| Project Costs'!P$9,'Input| Escalations'!$H$23:$N$23,0))+'Input| Projects'!$Z346*INDEX('Input| Escalations'!$H$34:$N$34,MATCH('Calc| Project Costs'!P$9,'Input| Escalations'!$H$23:$N$23,0))+'Input| Projects'!$AA346*INDEX('Input| Escalations'!$H$35:$N$35,MATCH('Calc| Project Costs'!P$9,'Input| Escalations'!$H$23:$N$23,0))+1</f>
        <v>1</v>
      </c>
      <c r="Q346" s="192">
        <f>'Input| Projects'!$Y346*INDEX('Input| Escalations'!$H$33:$N$33,MATCH('Calc| Project Costs'!Q$9,'Input| Escalations'!$H$23:$N$23,0))+'Input| Projects'!$Z346*INDEX('Input| Escalations'!$H$34:$N$34,MATCH('Calc| Project Costs'!Q$9,'Input| Escalations'!$H$23:$N$23,0))+'Input| Projects'!$AA346*INDEX('Input| Escalations'!$H$35:$N$35,MATCH('Calc| Project Costs'!Q$9,'Input| Escalations'!$H$23:$N$23,0))+1</f>
        <v>1</v>
      </c>
      <c r="R346" s="192">
        <f>'Input| Projects'!$Y346*INDEX('Input| Escalations'!$H$33:$N$33,MATCH('Calc| Project Costs'!R$9,'Input| Escalations'!$H$23:$N$23,0))+'Input| Projects'!$Z346*INDEX('Input| Escalations'!$H$34:$N$34,MATCH('Calc| Project Costs'!R$9,'Input| Escalations'!$H$23:$N$23,0))+'Input| Projects'!$AA346*INDEX('Input| Escalations'!$H$35:$N$35,MATCH('Calc| Project Costs'!R$9,'Input| Escalations'!$H$23:$N$23,0))+1</f>
        <v>1</v>
      </c>
      <c r="S346" s="192">
        <f>'Input| Projects'!$Y346*INDEX('Input| Escalations'!$H$33:$N$33,MATCH('Calc| Project Costs'!S$9,'Input| Escalations'!$H$23:$N$23,0))+'Input| Projects'!$Z346*INDEX('Input| Escalations'!$H$34:$N$34,MATCH('Calc| Project Costs'!S$9,'Input| Escalations'!$H$23:$N$23,0))+'Input| Projects'!$AA346*INDEX('Input| Escalations'!$H$35:$N$35,MATCH('Calc| Project Costs'!S$9,'Input| Escalations'!$H$23:$N$23,0))+1</f>
        <v>1</v>
      </c>
      <c r="T346" s="192">
        <f>'Input| Projects'!$Y346*INDEX('Input| Escalations'!$H$33:$N$33,MATCH('Calc| Project Costs'!T$9,'Input| Escalations'!$H$23:$N$23,0))+'Input| Projects'!$Z346*INDEX('Input| Escalations'!$H$34:$N$34,MATCH('Calc| Project Costs'!T$9,'Input| Escalations'!$H$23:$N$23,0))+'Input| Projects'!$AA346*INDEX('Input| Escalations'!$H$35:$N$35,MATCH('Calc| Project Costs'!T$9,'Input| Escalations'!$H$23:$N$23,0))+1</f>
        <v>1</v>
      </c>
      <c r="U346" s="106"/>
      <c r="V346" s="186">
        <f t="shared" si="184"/>
        <v>0</v>
      </c>
      <c r="W346" s="186">
        <f t="shared" si="185"/>
        <v>0</v>
      </c>
      <c r="X346" s="186">
        <f t="shared" si="186"/>
        <v>0</v>
      </c>
      <c r="Y346" s="186">
        <f t="shared" si="162"/>
        <v>0</v>
      </c>
      <c r="Z346" s="186">
        <f t="shared" si="163"/>
        <v>0</v>
      </c>
      <c r="AA346" s="186">
        <f t="shared" si="164"/>
        <v>0</v>
      </c>
      <c r="AB346" s="186">
        <f t="shared" si="165"/>
        <v>0</v>
      </c>
      <c r="AC346" s="106"/>
      <c r="AD346" s="186">
        <f>'Input| Projects'!Q346*N346*'Input| Escalations'!$K$19</f>
        <v>0</v>
      </c>
      <c r="AE346" s="186">
        <f>'Input| Projects'!R346*O346*'Input| Escalations'!$K$19</f>
        <v>0</v>
      </c>
      <c r="AF346" s="186">
        <f>'Input| Projects'!S346*P346*'Input| Escalations'!$K$19</f>
        <v>0</v>
      </c>
      <c r="AG346" s="186">
        <f>'Input| Projects'!T346*Q346*'Input| Escalations'!$K$19</f>
        <v>0</v>
      </c>
      <c r="AH346" s="186">
        <f>'Input| Projects'!U346*R346*'Input| Escalations'!$K$19</f>
        <v>0</v>
      </c>
      <c r="AI346" s="186">
        <f>'Input| Projects'!V346*S346*'Input| Escalations'!$K$19</f>
        <v>0</v>
      </c>
      <c r="AJ346" s="186">
        <f>'Input| Projects'!W346*T346*'Input| Escalations'!$K$19</f>
        <v>0</v>
      </c>
      <c r="AK346" s="106"/>
      <c r="AL346" s="186" t="str">
        <f>IFERROR(IF('Input| Overheads'!$C$42="Direct costs",SUMPRODUCT(--('Input| Projects'!$AC346="Yes"),'Calc| Overheads Allocation'!C$8,'Calc| Project Costs'!V346),IF('Input| Overheads'!$C$42="Internal labour",SUMPRODUCT(--('Input| Projects'!$AC346="Yes"),'Calc| Overheads Allocation'!C$8,'Calc| Project Costs'!V346,'Input| Projects'!$Y346),IF('Input| Overheads'!$C$42="DNSP defined",SUMPRODUCT(--('Input| Projects'!$AC346="Yes"),'Calc| Overheads Allocation'!C$61,'Input| Projects'!$AF346),""))),"")</f>
        <v/>
      </c>
      <c r="AM346" s="186" t="str">
        <f>IFERROR(IF('Input| Overheads'!$C$42="Direct costs",SUMPRODUCT(--('Input| Projects'!$AC346="Yes"),'Calc| Overheads Allocation'!D$8,'Calc| Project Costs'!W346),IF('Input| Overheads'!$C$42="Internal labour",SUMPRODUCT(--('Input| Projects'!$AC346="Yes"),'Calc| Overheads Allocation'!D$8,'Calc| Project Costs'!W346,'Input| Projects'!$Y346),IF('Input| Overheads'!$C$42="DNSP defined",SUMPRODUCT(--('Input| Projects'!$AC346="Yes"),'Calc| Overheads Allocation'!D$61,'Input| Projects'!$AF346),""))),"")</f>
        <v/>
      </c>
      <c r="AN346" s="186" t="str">
        <f>IFERROR(IF('Input| Overheads'!$C$42="Direct costs",SUMPRODUCT(--('Input| Projects'!$AC346="Yes"),'Calc| Overheads Allocation'!E$8,'Calc| Project Costs'!X346),IF('Input| Overheads'!$C$42="Internal labour",SUMPRODUCT(--('Input| Projects'!$AC346="Yes"),'Calc| Overheads Allocation'!E$8,'Calc| Project Costs'!X346,'Input| Projects'!$Y346),IF('Input| Overheads'!$C$42="DNSP defined",SUMPRODUCT(--('Input| Projects'!$AC346="Yes"),'Calc| Overheads Allocation'!E$61,'Input| Projects'!$AF346),""))),"")</f>
        <v/>
      </c>
      <c r="AO346" s="186" t="str">
        <f>IFERROR(IF('Input| Overheads'!$C$42="Direct costs",SUMPRODUCT(--('Input| Projects'!$AC346="Yes"),'Calc| Overheads Allocation'!F$8,'Calc| Project Costs'!Y346),IF('Input| Overheads'!$C$42="Internal labour",SUMPRODUCT(--('Input| Projects'!$AC346="Yes"),'Calc| Overheads Allocation'!F$8,'Calc| Project Costs'!Y346,'Input| Projects'!$Y346),IF('Input| Overheads'!$C$42="DNSP defined",SUMPRODUCT(--('Input| Projects'!$AC346="Yes"),'Calc| Overheads Allocation'!F$61,'Input| Projects'!$AF346),""))),"")</f>
        <v/>
      </c>
      <c r="AP346" s="186" t="str">
        <f>IFERROR(IF('Input| Overheads'!$C$42="Direct costs",SUMPRODUCT(--('Input| Projects'!$AC346="Yes"),'Calc| Overheads Allocation'!G$8,'Calc| Project Costs'!Z346),IF('Input| Overheads'!$C$42="Internal labour",SUMPRODUCT(--('Input| Projects'!$AC346="Yes"),'Calc| Overheads Allocation'!G$8,'Calc| Project Costs'!Z346,'Input| Projects'!$Y346),IF('Input| Overheads'!$C$42="DNSP defined",SUMPRODUCT(--('Input| Projects'!$AC346="Yes"),'Calc| Overheads Allocation'!G$61,'Input| Projects'!$AF346),""))),"")</f>
        <v/>
      </c>
      <c r="AQ346" s="186" t="str">
        <f>IFERROR(IF('Input| Overheads'!$C$42="Direct costs",SUMPRODUCT(--('Input| Projects'!$AC346="Yes"),'Calc| Overheads Allocation'!H$8,'Calc| Project Costs'!AA346),IF('Input| Overheads'!$C$42="Internal labour",SUMPRODUCT(--('Input| Projects'!$AC346="Yes"),'Calc| Overheads Allocation'!H$8,'Calc| Project Costs'!AA346,'Input| Projects'!$Y346),IF('Input| Overheads'!$C$42="DNSP defined",SUMPRODUCT(--('Input| Projects'!$AC346="Yes"),'Calc| Overheads Allocation'!H$61,'Input| Projects'!$AF346),""))),"")</f>
        <v/>
      </c>
      <c r="AR346" s="186" t="str">
        <f>IFERROR(IF('Input| Overheads'!$C$42="Direct costs",SUMPRODUCT(--('Input| Projects'!$AC346="Yes"),'Calc| Overheads Allocation'!I$8,'Calc| Project Costs'!AB346),IF('Input| Overheads'!$C$42="Internal labour",SUMPRODUCT(--('Input| Projects'!$AC346="Yes"),'Calc| Overheads Allocation'!I$8,'Calc| Project Costs'!AB346,'Input| Projects'!$Y346),IF('Input| Overheads'!$C$42="DNSP defined",SUMPRODUCT(--('Input| Projects'!$AC346="Yes"),'Calc| Overheads Allocation'!I$61,'Input| Projects'!$AF346),""))),"")</f>
        <v/>
      </c>
      <c r="AS346" s="106"/>
      <c r="AT346" s="186" t="str">
        <f>IFERROR(IF('Input| Overheads'!$C$42="Direct costs",SUMPRODUCT(--('Input| Projects'!$AD346="Yes"),'Calc| Overheads Allocation'!C$9,'Calc| Project Costs'!V346),IF('Input| Overheads'!$C$42="Internal labour",SUMPRODUCT(--('Input| Projects'!$AD346="Yes"),'Calc| Overheads Allocation'!C$9,'Calc| Project Costs'!V346,'Input| Projects'!$Y346),IF('Input| Overheads'!$C$42="DNSP defined",SUMPRODUCT(--('Input| Projects'!$AD346="Yes"),'Calc| Overheads Allocation'!C$62,'Input| Projects'!$AG346),""))),"")</f>
        <v/>
      </c>
      <c r="AU346" s="186" t="str">
        <f>IFERROR(IF('Input| Overheads'!$C$42="Direct costs",SUMPRODUCT(--('Input| Projects'!$AD346="Yes"),'Calc| Overheads Allocation'!D$9,'Calc| Project Costs'!W346),IF('Input| Overheads'!$C$42="Internal labour",SUMPRODUCT(--('Input| Projects'!$AD346="Yes"),'Calc| Overheads Allocation'!D$9,'Calc| Project Costs'!W346,'Input| Projects'!$Y346),IF('Input| Overheads'!$C$42="DNSP defined",SUMPRODUCT(--('Input| Projects'!$AD346="Yes"),'Calc| Overheads Allocation'!D$62,'Input| Projects'!$AG346),""))),"")</f>
        <v/>
      </c>
      <c r="AV346" s="186" t="str">
        <f>IFERROR(IF('Input| Overheads'!$C$42="Direct costs",SUMPRODUCT(--('Input| Projects'!$AD346="Yes"),'Calc| Overheads Allocation'!E$9,'Calc| Project Costs'!X346),IF('Input| Overheads'!$C$42="Internal labour",SUMPRODUCT(--('Input| Projects'!$AD346="Yes"),'Calc| Overheads Allocation'!E$9,'Calc| Project Costs'!X346,'Input| Projects'!$Y346),IF('Input| Overheads'!$C$42="DNSP defined",SUMPRODUCT(--('Input| Projects'!$AD346="Yes"),'Calc| Overheads Allocation'!E$62,'Input| Projects'!$AG346),""))),"")</f>
        <v/>
      </c>
      <c r="AW346" s="186" t="str">
        <f>IFERROR(IF('Input| Overheads'!$C$42="Direct costs",SUMPRODUCT(--('Input| Projects'!$AD346="Yes"),'Calc| Overheads Allocation'!F$9,'Calc| Project Costs'!Y346),IF('Input| Overheads'!$C$42="Internal labour",SUMPRODUCT(--('Input| Projects'!$AD346="Yes"),'Calc| Overheads Allocation'!F$9,'Calc| Project Costs'!Y346,'Input| Projects'!$Y346),IF('Input| Overheads'!$C$42="DNSP defined",SUMPRODUCT(--('Input| Projects'!$AD346="Yes"),'Calc| Overheads Allocation'!F$62,'Input| Projects'!$AG346),""))),"")</f>
        <v/>
      </c>
      <c r="AX346" s="186" t="str">
        <f>IFERROR(IF('Input| Overheads'!$C$42="Direct costs",SUMPRODUCT(--('Input| Projects'!$AD346="Yes"),'Calc| Overheads Allocation'!G$9,'Calc| Project Costs'!Z346),IF('Input| Overheads'!$C$42="Internal labour",SUMPRODUCT(--('Input| Projects'!$AD346="Yes"),'Calc| Overheads Allocation'!G$9,'Calc| Project Costs'!Z346,'Input| Projects'!$Y346),IF('Input| Overheads'!$C$42="DNSP defined",SUMPRODUCT(--('Input| Projects'!$AD346="Yes"),'Calc| Overheads Allocation'!G$62,'Input| Projects'!$AG346),""))),"")</f>
        <v/>
      </c>
      <c r="AY346" s="186" t="str">
        <f>IFERROR(IF('Input| Overheads'!$C$42="Direct costs",SUMPRODUCT(--('Input| Projects'!$AD346="Yes"),'Calc| Overheads Allocation'!H$9,'Calc| Project Costs'!AA346),IF('Input| Overheads'!$C$42="Internal labour",SUMPRODUCT(--('Input| Projects'!$AD346="Yes"),'Calc| Overheads Allocation'!H$9,'Calc| Project Costs'!AA346,'Input| Projects'!$Y346),IF('Input| Overheads'!$C$42="DNSP defined",SUMPRODUCT(--('Input| Projects'!$AD346="Yes"),'Calc| Overheads Allocation'!H$62,'Input| Projects'!$AG346),""))),"")</f>
        <v/>
      </c>
      <c r="AZ346" s="186" t="str">
        <f>IFERROR(IF('Input| Overheads'!$C$42="Direct costs",SUMPRODUCT(--('Input| Projects'!$AD346="Yes"),'Calc| Overheads Allocation'!I$9,'Calc| Project Costs'!AB346),IF('Input| Overheads'!$C$42="Internal labour",SUMPRODUCT(--('Input| Projects'!$AD346="Yes"),'Calc| Overheads Allocation'!I$9,'Calc| Project Costs'!AB346,'Input| Projects'!$Y346),IF('Input| Overheads'!$C$42="DNSP defined",SUMPRODUCT(--('Input| Projects'!$AD346="Yes"),'Calc| Overheads Allocation'!I$62,'Input| Projects'!$AG346),""))),"")</f>
        <v/>
      </c>
      <c r="BA346" s="106"/>
      <c r="BB346" s="186">
        <f t="shared" si="187"/>
        <v>0</v>
      </c>
      <c r="BC346" s="186">
        <f t="shared" si="188"/>
        <v>0</v>
      </c>
      <c r="BD346" s="186">
        <f t="shared" si="189"/>
        <v>0</v>
      </c>
      <c r="BE346" s="186">
        <f t="shared" si="166"/>
        <v>0</v>
      </c>
      <c r="BF346" s="186">
        <f t="shared" si="167"/>
        <v>0</v>
      </c>
      <c r="BG346" s="186">
        <f t="shared" si="168"/>
        <v>0</v>
      </c>
      <c r="BH346" s="186">
        <f t="shared" si="169"/>
        <v>0</v>
      </c>
      <c r="BI346" s="97"/>
      <c r="BJ346" s="186" t="str">
        <f t="shared" si="170"/>
        <v/>
      </c>
      <c r="BK346" s="186" t="str">
        <f t="shared" si="171"/>
        <v/>
      </c>
      <c r="BL346" s="186" t="str">
        <f t="shared" si="172"/>
        <v/>
      </c>
      <c r="BM346" s="186" t="str">
        <f t="shared" si="173"/>
        <v/>
      </c>
      <c r="BN346" s="186" t="str">
        <f t="shared" si="174"/>
        <v/>
      </c>
      <c r="BO346" s="186" t="str">
        <f t="shared" si="175"/>
        <v/>
      </c>
      <c r="BP346" s="186" t="str">
        <f t="shared" si="176"/>
        <v/>
      </c>
      <c r="BQ346" s="97"/>
      <c r="BR346" s="186">
        <f t="shared" si="177"/>
        <v>0</v>
      </c>
      <c r="BS346" s="186">
        <f t="shared" si="178"/>
        <v>0</v>
      </c>
      <c r="BT346" s="222">
        <f t="shared" si="179"/>
        <v>0</v>
      </c>
      <c r="BU346" s="222">
        <f t="shared" si="180"/>
        <v>0</v>
      </c>
      <c r="BV346" s="222">
        <f t="shared" si="181"/>
        <v>0</v>
      </c>
      <c r="BW346" s="222">
        <f t="shared" si="182"/>
        <v>0</v>
      </c>
      <c r="BX346" s="222">
        <f t="shared" si="183"/>
        <v>0</v>
      </c>
      <c r="BY346" s="106"/>
      <c r="BZ346" s="197" t="str">
        <f>IF(SUMIF('Input| Projects'!$AS$8:$CP$8,"Dx",'Input| Projects'!$AS346:$CP346)=0,"",SUMIF('Input| Projects'!$AS$8:$CP$8,"Dx",'Input| Projects'!$AS346:$CP346))</f>
        <v/>
      </c>
      <c r="CA346" s="197" t="str">
        <f>IF(SUMIF('Input| Projects'!$AS$8:$CP$8,"Tx",'Input| Projects'!$AS346:$CP346)=0,"",SUMIF('Input| Projects'!$AS$8:$CP$8,"Tx",'Input| Projects'!$AS346:$CP346))</f>
        <v/>
      </c>
      <c r="CB346" s="150" t="str">
        <f t="shared" si="190"/>
        <v/>
      </c>
    </row>
    <row r="347" spans="2:80" x14ac:dyDescent="0.2">
      <c r="B347" s="201">
        <f>IFERROR('Input| Projects'!B347,"")</f>
        <v>338</v>
      </c>
      <c r="C347" s="42" t="str">
        <f>IFERROR(IF('Input| Projects'!C347="","",'Input| Projects'!C347),"")</f>
        <v/>
      </c>
      <c r="D347" s="42" t="str">
        <f>IFERROR(IF('Input| Projects'!D347="","",'Input| Projects'!D347),"")</f>
        <v/>
      </c>
      <c r="E347" s="104"/>
      <c r="F347" s="190">
        <f>IFERROR('Input| Projects'!I347*'Input| Escalations'!$K$19,"")</f>
        <v>0</v>
      </c>
      <c r="G347" s="190">
        <f>IFERROR('Input| Projects'!J347*'Input| Escalations'!$K$19,"")</f>
        <v>0</v>
      </c>
      <c r="H347" s="190">
        <f>IFERROR('Input| Projects'!K347*'Input| Escalations'!$K$19,"")</f>
        <v>0</v>
      </c>
      <c r="I347" s="190">
        <f>IFERROR('Input| Projects'!L347*'Input| Escalations'!$K$19,"")</f>
        <v>0</v>
      </c>
      <c r="J347" s="190">
        <f>IFERROR('Input| Projects'!M347*'Input| Escalations'!$K$19,"")</f>
        <v>0</v>
      </c>
      <c r="K347" s="190">
        <f>IFERROR('Input| Projects'!N347*'Input| Escalations'!$K$19,"")</f>
        <v>0</v>
      </c>
      <c r="L347" s="190">
        <f>IFERROR('Input| Projects'!O347*'Input| Escalations'!$K$19,"")</f>
        <v>0</v>
      </c>
      <c r="M347" s="150" t="str">
        <f>IF(ABS(SUM(F347:L347)-(SUM('Input| Projects'!I347:O347)*'Input| Escalations'!$K$19))&lt;0.0000001,"",1)</f>
        <v/>
      </c>
      <c r="N347" s="192">
        <f>'Input| Projects'!$Y347*INDEX('Input| Escalations'!$H$33:$N$33,MATCH('Calc| Project Costs'!N$9,'Input| Escalations'!$H$23:$N$23,0))+'Input| Projects'!$Z347*INDEX('Input| Escalations'!$H$34:$N$34,MATCH('Calc| Project Costs'!N$9,'Input| Escalations'!$H$23:$N$23,0))+'Input| Projects'!$AA347*INDEX('Input| Escalations'!$H$35:$N$35,MATCH('Calc| Project Costs'!N$9,'Input| Escalations'!$H$23:$N$23,0))+1</f>
        <v>1</v>
      </c>
      <c r="O347" s="192">
        <f>'Input| Projects'!$Y347*INDEX('Input| Escalations'!$H$33:$N$33,MATCH('Calc| Project Costs'!O$9,'Input| Escalations'!$H$23:$N$23,0))+'Input| Projects'!$Z347*INDEX('Input| Escalations'!$H$34:$N$34,MATCH('Calc| Project Costs'!O$9,'Input| Escalations'!$H$23:$N$23,0))+'Input| Projects'!$AA347*INDEX('Input| Escalations'!$H$35:$N$35,MATCH('Calc| Project Costs'!O$9,'Input| Escalations'!$H$23:$N$23,0))+1</f>
        <v>1</v>
      </c>
      <c r="P347" s="192">
        <f>'Input| Projects'!$Y347*INDEX('Input| Escalations'!$H$33:$N$33,MATCH('Calc| Project Costs'!P$9,'Input| Escalations'!$H$23:$N$23,0))+'Input| Projects'!$Z347*INDEX('Input| Escalations'!$H$34:$N$34,MATCH('Calc| Project Costs'!P$9,'Input| Escalations'!$H$23:$N$23,0))+'Input| Projects'!$AA347*INDEX('Input| Escalations'!$H$35:$N$35,MATCH('Calc| Project Costs'!P$9,'Input| Escalations'!$H$23:$N$23,0))+1</f>
        <v>1</v>
      </c>
      <c r="Q347" s="192">
        <f>'Input| Projects'!$Y347*INDEX('Input| Escalations'!$H$33:$N$33,MATCH('Calc| Project Costs'!Q$9,'Input| Escalations'!$H$23:$N$23,0))+'Input| Projects'!$Z347*INDEX('Input| Escalations'!$H$34:$N$34,MATCH('Calc| Project Costs'!Q$9,'Input| Escalations'!$H$23:$N$23,0))+'Input| Projects'!$AA347*INDEX('Input| Escalations'!$H$35:$N$35,MATCH('Calc| Project Costs'!Q$9,'Input| Escalations'!$H$23:$N$23,0))+1</f>
        <v>1</v>
      </c>
      <c r="R347" s="192">
        <f>'Input| Projects'!$Y347*INDEX('Input| Escalations'!$H$33:$N$33,MATCH('Calc| Project Costs'!R$9,'Input| Escalations'!$H$23:$N$23,0))+'Input| Projects'!$Z347*INDEX('Input| Escalations'!$H$34:$N$34,MATCH('Calc| Project Costs'!R$9,'Input| Escalations'!$H$23:$N$23,0))+'Input| Projects'!$AA347*INDEX('Input| Escalations'!$H$35:$N$35,MATCH('Calc| Project Costs'!R$9,'Input| Escalations'!$H$23:$N$23,0))+1</f>
        <v>1</v>
      </c>
      <c r="S347" s="192">
        <f>'Input| Projects'!$Y347*INDEX('Input| Escalations'!$H$33:$N$33,MATCH('Calc| Project Costs'!S$9,'Input| Escalations'!$H$23:$N$23,0))+'Input| Projects'!$Z347*INDEX('Input| Escalations'!$H$34:$N$34,MATCH('Calc| Project Costs'!S$9,'Input| Escalations'!$H$23:$N$23,0))+'Input| Projects'!$AA347*INDEX('Input| Escalations'!$H$35:$N$35,MATCH('Calc| Project Costs'!S$9,'Input| Escalations'!$H$23:$N$23,0))+1</f>
        <v>1</v>
      </c>
      <c r="T347" s="192">
        <f>'Input| Projects'!$Y347*INDEX('Input| Escalations'!$H$33:$N$33,MATCH('Calc| Project Costs'!T$9,'Input| Escalations'!$H$23:$N$23,0))+'Input| Projects'!$Z347*INDEX('Input| Escalations'!$H$34:$N$34,MATCH('Calc| Project Costs'!T$9,'Input| Escalations'!$H$23:$N$23,0))+'Input| Projects'!$AA347*INDEX('Input| Escalations'!$H$35:$N$35,MATCH('Calc| Project Costs'!T$9,'Input| Escalations'!$H$23:$N$23,0))+1</f>
        <v>1</v>
      </c>
      <c r="U347" s="106"/>
      <c r="V347" s="186">
        <f t="shared" si="184"/>
        <v>0</v>
      </c>
      <c r="W347" s="186">
        <f t="shared" si="185"/>
        <v>0</v>
      </c>
      <c r="X347" s="186">
        <f t="shared" si="186"/>
        <v>0</v>
      </c>
      <c r="Y347" s="186">
        <f t="shared" si="162"/>
        <v>0</v>
      </c>
      <c r="Z347" s="186">
        <f t="shared" si="163"/>
        <v>0</v>
      </c>
      <c r="AA347" s="186">
        <f t="shared" si="164"/>
        <v>0</v>
      </c>
      <c r="AB347" s="186">
        <f t="shared" si="165"/>
        <v>0</v>
      </c>
      <c r="AC347" s="106"/>
      <c r="AD347" s="186">
        <f>'Input| Projects'!Q347*N347*'Input| Escalations'!$K$19</f>
        <v>0</v>
      </c>
      <c r="AE347" s="186">
        <f>'Input| Projects'!R347*O347*'Input| Escalations'!$K$19</f>
        <v>0</v>
      </c>
      <c r="AF347" s="186">
        <f>'Input| Projects'!S347*P347*'Input| Escalations'!$K$19</f>
        <v>0</v>
      </c>
      <c r="AG347" s="186">
        <f>'Input| Projects'!T347*Q347*'Input| Escalations'!$K$19</f>
        <v>0</v>
      </c>
      <c r="AH347" s="186">
        <f>'Input| Projects'!U347*R347*'Input| Escalations'!$K$19</f>
        <v>0</v>
      </c>
      <c r="AI347" s="186">
        <f>'Input| Projects'!V347*S347*'Input| Escalations'!$K$19</f>
        <v>0</v>
      </c>
      <c r="AJ347" s="186">
        <f>'Input| Projects'!W347*T347*'Input| Escalations'!$K$19</f>
        <v>0</v>
      </c>
      <c r="AK347" s="106"/>
      <c r="AL347" s="186" t="str">
        <f>IFERROR(IF('Input| Overheads'!$C$42="Direct costs",SUMPRODUCT(--('Input| Projects'!$AC347="Yes"),'Calc| Overheads Allocation'!C$8,'Calc| Project Costs'!V347),IF('Input| Overheads'!$C$42="Internal labour",SUMPRODUCT(--('Input| Projects'!$AC347="Yes"),'Calc| Overheads Allocation'!C$8,'Calc| Project Costs'!V347,'Input| Projects'!$Y347),IF('Input| Overheads'!$C$42="DNSP defined",SUMPRODUCT(--('Input| Projects'!$AC347="Yes"),'Calc| Overheads Allocation'!C$61,'Input| Projects'!$AF347),""))),"")</f>
        <v/>
      </c>
      <c r="AM347" s="186" t="str">
        <f>IFERROR(IF('Input| Overheads'!$C$42="Direct costs",SUMPRODUCT(--('Input| Projects'!$AC347="Yes"),'Calc| Overheads Allocation'!D$8,'Calc| Project Costs'!W347),IF('Input| Overheads'!$C$42="Internal labour",SUMPRODUCT(--('Input| Projects'!$AC347="Yes"),'Calc| Overheads Allocation'!D$8,'Calc| Project Costs'!W347,'Input| Projects'!$Y347),IF('Input| Overheads'!$C$42="DNSP defined",SUMPRODUCT(--('Input| Projects'!$AC347="Yes"),'Calc| Overheads Allocation'!D$61,'Input| Projects'!$AF347),""))),"")</f>
        <v/>
      </c>
      <c r="AN347" s="186" t="str">
        <f>IFERROR(IF('Input| Overheads'!$C$42="Direct costs",SUMPRODUCT(--('Input| Projects'!$AC347="Yes"),'Calc| Overheads Allocation'!E$8,'Calc| Project Costs'!X347),IF('Input| Overheads'!$C$42="Internal labour",SUMPRODUCT(--('Input| Projects'!$AC347="Yes"),'Calc| Overheads Allocation'!E$8,'Calc| Project Costs'!X347,'Input| Projects'!$Y347),IF('Input| Overheads'!$C$42="DNSP defined",SUMPRODUCT(--('Input| Projects'!$AC347="Yes"),'Calc| Overheads Allocation'!E$61,'Input| Projects'!$AF347),""))),"")</f>
        <v/>
      </c>
      <c r="AO347" s="186" t="str">
        <f>IFERROR(IF('Input| Overheads'!$C$42="Direct costs",SUMPRODUCT(--('Input| Projects'!$AC347="Yes"),'Calc| Overheads Allocation'!F$8,'Calc| Project Costs'!Y347),IF('Input| Overheads'!$C$42="Internal labour",SUMPRODUCT(--('Input| Projects'!$AC347="Yes"),'Calc| Overheads Allocation'!F$8,'Calc| Project Costs'!Y347,'Input| Projects'!$Y347),IF('Input| Overheads'!$C$42="DNSP defined",SUMPRODUCT(--('Input| Projects'!$AC347="Yes"),'Calc| Overheads Allocation'!F$61,'Input| Projects'!$AF347),""))),"")</f>
        <v/>
      </c>
      <c r="AP347" s="186" t="str">
        <f>IFERROR(IF('Input| Overheads'!$C$42="Direct costs",SUMPRODUCT(--('Input| Projects'!$AC347="Yes"),'Calc| Overheads Allocation'!G$8,'Calc| Project Costs'!Z347),IF('Input| Overheads'!$C$42="Internal labour",SUMPRODUCT(--('Input| Projects'!$AC347="Yes"),'Calc| Overheads Allocation'!G$8,'Calc| Project Costs'!Z347,'Input| Projects'!$Y347),IF('Input| Overheads'!$C$42="DNSP defined",SUMPRODUCT(--('Input| Projects'!$AC347="Yes"),'Calc| Overheads Allocation'!G$61,'Input| Projects'!$AF347),""))),"")</f>
        <v/>
      </c>
      <c r="AQ347" s="186" t="str">
        <f>IFERROR(IF('Input| Overheads'!$C$42="Direct costs",SUMPRODUCT(--('Input| Projects'!$AC347="Yes"),'Calc| Overheads Allocation'!H$8,'Calc| Project Costs'!AA347),IF('Input| Overheads'!$C$42="Internal labour",SUMPRODUCT(--('Input| Projects'!$AC347="Yes"),'Calc| Overheads Allocation'!H$8,'Calc| Project Costs'!AA347,'Input| Projects'!$Y347),IF('Input| Overheads'!$C$42="DNSP defined",SUMPRODUCT(--('Input| Projects'!$AC347="Yes"),'Calc| Overheads Allocation'!H$61,'Input| Projects'!$AF347),""))),"")</f>
        <v/>
      </c>
      <c r="AR347" s="186" t="str">
        <f>IFERROR(IF('Input| Overheads'!$C$42="Direct costs",SUMPRODUCT(--('Input| Projects'!$AC347="Yes"),'Calc| Overheads Allocation'!I$8,'Calc| Project Costs'!AB347),IF('Input| Overheads'!$C$42="Internal labour",SUMPRODUCT(--('Input| Projects'!$AC347="Yes"),'Calc| Overheads Allocation'!I$8,'Calc| Project Costs'!AB347,'Input| Projects'!$Y347),IF('Input| Overheads'!$C$42="DNSP defined",SUMPRODUCT(--('Input| Projects'!$AC347="Yes"),'Calc| Overheads Allocation'!I$61,'Input| Projects'!$AF347),""))),"")</f>
        <v/>
      </c>
      <c r="AS347" s="106"/>
      <c r="AT347" s="186" t="str">
        <f>IFERROR(IF('Input| Overheads'!$C$42="Direct costs",SUMPRODUCT(--('Input| Projects'!$AD347="Yes"),'Calc| Overheads Allocation'!C$9,'Calc| Project Costs'!V347),IF('Input| Overheads'!$C$42="Internal labour",SUMPRODUCT(--('Input| Projects'!$AD347="Yes"),'Calc| Overheads Allocation'!C$9,'Calc| Project Costs'!V347,'Input| Projects'!$Y347),IF('Input| Overheads'!$C$42="DNSP defined",SUMPRODUCT(--('Input| Projects'!$AD347="Yes"),'Calc| Overheads Allocation'!C$62,'Input| Projects'!$AG347),""))),"")</f>
        <v/>
      </c>
      <c r="AU347" s="186" t="str">
        <f>IFERROR(IF('Input| Overheads'!$C$42="Direct costs",SUMPRODUCT(--('Input| Projects'!$AD347="Yes"),'Calc| Overheads Allocation'!D$9,'Calc| Project Costs'!W347),IF('Input| Overheads'!$C$42="Internal labour",SUMPRODUCT(--('Input| Projects'!$AD347="Yes"),'Calc| Overheads Allocation'!D$9,'Calc| Project Costs'!W347,'Input| Projects'!$Y347),IF('Input| Overheads'!$C$42="DNSP defined",SUMPRODUCT(--('Input| Projects'!$AD347="Yes"),'Calc| Overheads Allocation'!D$62,'Input| Projects'!$AG347),""))),"")</f>
        <v/>
      </c>
      <c r="AV347" s="186" t="str">
        <f>IFERROR(IF('Input| Overheads'!$C$42="Direct costs",SUMPRODUCT(--('Input| Projects'!$AD347="Yes"),'Calc| Overheads Allocation'!E$9,'Calc| Project Costs'!X347),IF('Input| Overheads'!$C$42="Internal labour",SUMPRODUCT(--('Input| Projects'!$AD347="Yes"),'Calc| Overheads Allocation'!E$9,'Calc| Project Costs'!X347,'Input| Projects'!$Y347),IF('Input| Overheads'!$C$42="DNSP defined",SUMPRODUCT(--('Input| Projects'!$AD347="Yes"),'Calc| Overheads Allocation'!E$62,'Input| Projects'!$AG347),""))),"")</f>
        <v/>
      </c>
      <c r="AW347" s="186" t="str">
        <f>IFERROR(IF('Input| Overheads'!$C$42="Direct costs",SUMPRODUCT(--('Input| Projects'!$AD347="Yes"),'Calc| Overheads Allocation'!F$9,'Calc| Project Costs'!Y347),IF('Input| Overheads'!$C$42="Internal labour",SUMPRODUCT(--('Input| Projects'!$AD347="Yes"),'Calc| Overheads Allocation'!F$9,'Calc| Project Costs'!Y347,'Input| Projects'!$Y347),IF('Input| Overheads'!$C$42="DNSP defined",SUMPRODUCT(--('Input| Projects'!$AD347="Yes"),'Calc| Overheads Allocation'!F$62,'Input| Projects'!$AG347),""))),"")</f>
        <v/>
      </c>
      <c r="AX347" s="186" t="str">
        <f>IFERROR(IF('Input| Overheads'!$C$42="Direct costs",SUMPRODUCT(--('Input| Projects'!$AD347="Yes"),'Calc| Overheads Allocation'!G$9,'Calc| Project Costs'!Z347),IF('Input| Overheads'!$C$42="Internal labour",SUMPRODUCT(--('Input| Projects'!$AD347="Yes"),'Calc| Overheads Allocation'!G$9,'Calc| Project Costs'!Z347,'Input| Projects'!$Y347),IF('Input| Overheads'!$C$42="DNSP defined",SUMPRODUCT(--('Input| Projects'!$AD347="Yes"),'Calc| Overheads Allocation'!G$62,'Input| Projects'!$AG347),""))),"")</f>
        <v/>
      </c>
      <c r="AY347" s="186" t="str">
        <f>IFERROR(IF('Input| Overheads'!$C$42="Direct costs",SUMPRODUCT(--('Input| Projects'!$AD347="Yes"),'Calc| Overheads Allocation'!H$9,'Calc| Project Costs'!AA347),IF('Input| Overheads'!$C$42="Internal labour",SUMPRODUCT(--('Input| Projects'!$AD347="Yes"),'Calc| Overheads Allocation'!H$9,'Calc| Project Costs'!AA347,'Input| Projects'!$Y347),IF('Input| Overheads'!$C$42="DNSP defined",SUMPRODUCT(--('Input| Projects'!$AD347="Yes"),'Calc| Overheads Allocation'!H$62,'Input| Projects'!$AG347),""))),"")</f>
        <v/>
      </c>
      <c r="AZ347" s="186" t="str">
        <f>IFERROR(IF('Input| Overheads'!$C$42="Direct costs",SUMPRODUCT(--('Input| Projects'!$AD347="Yes"),'Calc| Overheads Allocation'!I$9,'Calc| Project Costs'!AB347),IF('Input| Overheads'!$C$42="Internal labour",SUMPRODUCT(--('Input| Projects'!$AD347="Yes"),'Calc| Overheads Allocation'!I$9,'Calc| Project Costs'!AB347,'Input| Projects'!$Y347),IF('Input| Overheads'!$C$42="DNSP defined",SUMPRODUCT(--('Input| Projects'!$AD347="Yes"),'Calc| Overheads Allocation'!I$62,'Input| Projects'!$AG347),""))),"")</f>
        <v/>
      </c>
      <c r="BA347" s="106"/>
      <c r="BB347" s="186">
        <f t="shared" si="187"/>
        <v>0</v>
      </c>
      <c r="BC347" s="186">
        <f t="shared" si="188"/>
        <v>0</v>
      </c>
      <c r="BD347" s="186">
        <f t="shared" si="189"/>
        <v>0</v>
      </c>
      <c r="BE347" s="186">
        <f t="shared" si="166"/>
        <v>0</v>
      </c>
      <c r="BF347" s="186">
        <f t="shared" si="167"/>
        <v>0</v>
      </c>
      <c r="BG347" s="186">
        <f t="shared" si="168"/>
        <v>0</v>
      </c>
      <c r="BH347" s="186">
        <f t="shared" si="169"/>
        <v>0</v>
      </c>
      <c r="BI347" s="97"/>
      <c r="BJ347" s="186" t="str">
        <f t="shared" si="170"/>
        <v/>
      </c>
      <c r="BK347" s="186" t="str">
        <f t="shared" si="171"/>
        <v/>
      </c>
      <c r="BL347" s="186" t="str">
        <f t="shared" si="172"/>
        <v/>
      </c>
      <c r="BM347" s="186" t="str">
        <f t="shared" si="173"/>
        <v/>
      </c>
      <c r="BN347" s="186" t="str">
        <f t="shared" si="174"/>
        <v/>
      </c>
      <c r="BO347" s="186" t="str">
        <f t="shared" si="175"/>
        <v/>
      </c>
      <c r="BP347" s="186" t="str">
        <f t="shared" si="176"/>
        <v/>
      </c>
      <c r="BQ347" s="97"/>
      <c r="BR347" s="186">
        <f t="shared" si="177"/>
        <v>0</v>
      </c>
      <c r="BS347" s="186">
        <f t="shared" si="178"/>
        <v>0</v>
      </c>
      <c r="BT347" s="222">
        <f t="shared" si="179"/>
        <v>0</v>
      </c>
      <c r="BU347" s="222">
        <f t="shared" si="180"/>
        <v>0</v>
      </c>
      <c r="BV347" s="222">
        <f t="shared" si="181"/>
        <v>0</v>
      </c>
      <c r="BW347" s="222">
        <f t="shared" si="182"/>
        <v>0</v>
      </c>
      <c r="BX347" s="222">
        <f t="shared" si="183"/>
        <v>0</v>
      </c>
      <c r="BY347" s="106"/>
      <c r="BZ347" s="197" t="str">
        <f>IF(SUMIF('Input| Projects'!$AS$8:$CP$8,"Dx",'Input| Projects'!$AS347:$CP347)=0,"",SUMIF('Input| Projects'!$AS$8:$CP$8,"Dx",'Input| Projects'!$AS347:$CP347))</f>
        <v/>
      </c>
      <c r="CA347" s="197" t="str">
        <f>IF(SUMIF('Input| Projects'!$AS$8:$CP$8,"Tx",'Input| Projects'!$AS347:$CP347)=0,"",SUMIF('Input| Projects'!$AS$8:$CP$8,"Tx",'Input| Projects'!$AS347:$CP347))</f>
        <v/>
      </c>
      <c r="CB347" s="150" t="str">
        <f t="shared" si="190"/>
        <v/>
      </c>
    </row>
    <row r="348" spans="2:80" x14ac:dyDescent="0.2">
      <c r="B348" s="201">
        <f>IFERROR('Input| Projects'!B348,"")</f>
        <v>339</v>
      </c>
      <c r="C348" s="42" t="str">
        <f>IFERROR(IF('Input| Projects'!C348="","",'Input| Projects'!C348),"")</f>
        <v/>
      </c>
      <c r="D348" s="42" t="str">
        <f>IFERROR(IF('Input| Projects'!D348="","",'Input| Projects'!D348),"")</f>
        <v/>
      </c>
      <c r="E348" s="104"/>
      <c r="F348" s="190">
        <f>IFERROR('Input| Projects'!I348*'Input| Escalations'!$K$19,"")</f>
        <v>0</v>
      </c>
      <c r="G348" s="190">
        <f>IFERROR('Input| Projects'!J348*'Input| Escalations'!$K$19,"")</f>
        <v>0</v>
      </c>
      <c r="H348" s="190">
        <f>IFERROR('Input| Projects'!K348*'Input| Escalations'!$K$19,"")</f>
        <v>0</v>
      </c>
      <c r="I348" s="190">
        <f>IFERROR('Input| Projects'!L348*'Input| Escalations'!$K$19,"")</f>
        <v>0</v>
      </c>
      <c r="J348" s="190">
        <f>IFERROR('Input| Projects'!M348*'Input| Escalations'!$K$19,"")</f>
        <v>0</v>
      </c>
      <c r="K348" s="190">
        <f>IFERROR('Input| Projects'!N348*'Input| Escalations'!$K$19,"")</f>
        <v>0</v>
      </c>
      <c r="L348" s="190">
        <f>IFERROR('Input| Projects'!O348*'Input| Escalations'!$K$19,"")</f>
        <v>0</v>
      </c>
      <c r="M348" s="150" t="str">
        <f>IF(ABS(SUM(F348:L348)-(SUM('Input| Projects'!I348:O348)*'Input| Escalations'!$K$19))&lt;0.0000001,"",1)</f>
        <v/>
      </c>
      <c r="N348" s="192">
        <f>'Input| Projects'!$Y348*INDEX('Input| Escalations'!$H$33:$N$33,MATCH('Calc| Project Costs'!N$9,'Input| Escalations'!$H$23:$N$23,0))+'Input| Projects'!$Z348*INDEX('Input| Escalations'!$H$34:$N$34,MATCH('Calc| Project Costs'!N$9,'Input| Escalations'!$H$23:$N$23,0))+'Input| Projects'!$AA348*INDEX('Input| Escalations'!$H$35:$N$35,MATCH('Calc| Project Costs'!N$9,'Input| Escalations'!$H$23:$N$23,0))+1</f>
        <v>1</v>
      </c>
      <c r="O348" s="192">
        <f>'Input| Projects'!$Y348*INDEX('Input| Escalations'!$H$33:$N$33,MATCH('Calc| Project Costs'!O$9,'Input| Escalations'!$H$23:$N$23,0))+'Input| Projects'!$Z348*INDEX('Input| Escalations'!$H$34:$N$34,MATCH('Calc| Project Costs'!O$9,'Input| Escalations'!$H$23:$N$23,0))+'Input| Projects'!$AA348*INDEX('Input| Escalations'!$H$35:$N$35,MATCH('Calc| Project Costs'!O$9,'Input| Escalations'!$H$23:$N$23,0))+1</f>
        <v>1</v>
      </c>
      <c r="P348" s="192">
        <f>'Input| Projects'!$Y348*INDEX('Input| Escalations'!$H$33:$N$33,MATCH('Calc| Project Costs'!P$9,'Input| Escalations'!$H$23:$N$23,0))+'Input| Projects'!$Z348*INDEX('Input| Escalations'!$H$34:$N$34,MATCH('Calc| Project Costs'!P$9,'Input| Escalations'!$H$23:$N$23,0))+'Input| Projects'!$AA348*INDEX('Input| Escalations'!$H$35:$N$35,MATCH('Calc| Project Costs'!P$9,'Input| Escalations'!$H$23:$N$23,0))+1</f>
        <v>1</v>
      </c>
      <c r="Q348" s="192">
        <f>'Input| Projects'!$Y348*INDEX('Input| Escalations'!$H$33:$N$33,MATCH('Calc| Project Costs'!Q$9,'Input| Escalations'!$H$23:$N$23,0))+'Input| Projects'!$Z348*INDEX('Input| Escalations'!$H$34:$N$34,MATCH('Calc| Project Costs'!Q$9,'Input| Escalations'!$H$23:$N$23,0))+'Input| Projects'!$AA348*INDEX('Input| Escalations'!$H$35:$N$35,MATCH('Calc| Project Costs'!Q$9,'Input| Escalations'!$H$23:$N$23,0))+1</f>
        <v>1</v>
      </c>
      <c r="R348" s="192">
        <f>'Input| Projects'!$Y348*INDEX('Input| Escalations'!$H$33:$N$33,MATCH('Calc| Project Costs'!R$9,'Input| Escalations'!$H$23:$N$23,0))+'Input| Projects'!$Z348*INDEX('Input| Escalations'!$H$34:$N$34,MATCH('Calc| Project Costs'!R$9,'Input| Escalations'!$H$23:$N$23,0))+'Input| Projects'!$AA348*INDEX('Input| Escalations'!$H$35:$N$35,MATCH('Calc| Project Costs'!R$9,'Input| Escalations'!$H$23:$N$23,0))+1</f>
        <v>1</v>
      </c>
      <c r="S348" s="192">
        <f>'Input| Projects'!$Y348*INDEX('Input| Escalations'!$H$33:$N$33,MATCH('Calc| Project Costs'!S$9,'Input| Escalations'!$H$23:$N$23,0))+'Input| Projects'!$Z348*INDEX('Input| Escalations'!$H$34:$N$34,MATCH('Calc| Project Costs'!S$9,'Input| Escalations'!$H$23:$N$23,0))+'Input| Projects'!$AA348*INDEX('Input| Escalations'!$H$35:$N$35,MATCH('Calc| Project Costs'!S$9,'Input| Escalations'!$H$23:$N$23,0))+1</f>
        <v>1</v>
      </c>
      <c r="T348" s="192">
        <f>'Input| Projects'!$Y348*INDEX('Input| Escalations'!$H$33:$N$33,MATCH('Calc| Project Costs'!T$9,'Input| Escalations'!$H$23:$N$23,0))+'Input| Projects'!$Z348*INDEX('Input| Escalations'!$H$34:$N$34,MATCH('Calc| Project Costs'!T$9,'Input| Escalations'!$H$23:$N$23,0))+'Input| Projects'!$AA348*INDEX('Input| Escalations'!$H$35:$N$35,MATCH('Calc| Project Costs'!T$9,'Input| Escalations'!$H$23:$N$23,0))+1</f>
        <v>1</v>
      </c>
      <c r="U348" s="106"/>
      <c r="V348" s="186">
        <f t="shared" si="184"/>
        <v>0</v>
      </c>
      <c r="W348" s="186">
        <f t="shared" si="185"/>
        <v>0</v>
      </c>
      <c r="X348" s="186">
        <f t="shared" si="186"/>
        <v>0</v>
      </c>
      <c r="Y348" s="186">
        <f t="shared" si="162"/>
        <v>0</v>
      </c>
      <c r="Z348" s="186">
        <f t="shared" si="163"/>
        <v>0</v>
      </c>
      <c r="AA348" s="186">
        <f t="shared" si="164"/>
        <v>0</v>
      </c>
      <c r="AB348" s="186">
        <f t="shared" si="165"/>
        <v>0</v>
      </c>
      <c r="AC348" s="106"/>
      <c r="AD348" s="186">
        <f>'Input| Projects'!Q348*N348*'Input| Escalations'!$K$19</f>
        <v>0</v>
      </c>
      <c r="AE348" s="186">
        <f>'Input| Projects'!R348*O348*'Input| Escalations'!$K$19</f>
        <v>0</v>
      </c>
      <c r="AF348" s="186">
        <f>'Input| Projects'!S348*P348*'Input| Escalations'!$K$19</f>
        <v>0</v>
      </c>
      <c r="AG348" s="186">
        <f>'Input| Projects'!T348*Q348*'Input| Escalations'!$K$19</f>
        <v>0</v>
      </c>
      <c r="AH348" s="186">
        <f>'Input| Projects'!U348*R348*'Input| Escalations'!$K$19</f>
        <v>0</v>
      </c>
      <c r="AI348" s="186">
        <f>'Input| Projects'!V348*S348*'Input| Escalations'!$K$19</f>
        <v>0</v>
      </c>
      <c r="AJ348" s="186">
        <f>'Input| Projects'!W348*T348*'Input| Escalations'!$K$19</f>
        <v>0</v>
      </c>
      <c r="AK348" s="106"/>
      <c r="AL348" s="186" t="str">
        <f>IFERROR(IF('Input| Overheads'!$C$42="Direct costs",SUMPRODUCT(--('Input| Projects'!$AC348="Yes"),'Calc| Overheads Allocation'!C$8,'Calc| Project Costs'!V348),IF('Input| Overheads'!$C$42="Internal labour",SUMPRODUCT(--('Input| Projects'!$AC348="Yes"),'Calc| Overheads Allocation'!C$8,'Calc| Project Costs'!V348,'Input| Projects'!$Y348),IF('Input| Overheads'!$C$42="DNSP defined",SUMPRODUCT(--('Input| Projects'!$AC348="Yes"),'Calc| Overheads Allocation'!C$61,'Input| Projects'!$AF348),""))),"")</f>
        <v/>
      </c>
      <c r="AM348" s="186" t="str">
        <f>IFERROR(IF('Input| Overheads'!$C$42="Direct costs",SUMPRODUCT(--('Input| Projects'!$AC348="Yes"),'Calc| Overheads Allocation'!D$8,'Calc| Project Costs'!W348),IF('Input| Overheads'!$C$42="Internal labour",SUMPRODUCT(--('Input| Projects'!$AC348="Yes"),'Calc| Overheads Allocation'!D$8,'Calc| Project Costs'!W348,'Input| Projects'!$Y348),IF('Input| Overheads'!$C$42="DNSP defined",SUMPRODUCT(--('Input| Projects'!$AC348="Yes"),'Calc| Overheads Allocation'!D$61,'Input| Projects'!$AF348),""))),"")</f>
        <v/>
      </c>
      <c r="AN348" s="186" t="str">
        <f>IFERROR(IF('Input| Overheads'!$C$42="Direct costs",SUMPRODUCT(--('Input| Projects'!$AC348="Yes"),'Calc| Overheads Allocation'!E$8,'Calc| Project Costs'!X348),IF('Input| Overheads'!$C$42="Internal labour",SUMPRODUCT(--('Input| Projects'!$AC348="Yes"),'Calc| Overheads Allocation'!E$8,'Calc| Project Costs'!X348,'Input| Projects'!$Y348),IF('Input| Overheads'!$C$42="DNSP defined",SUMPRODUCT(--('Input| Projects'!$AC348="Yes"),'Calc| Overheads Allocation'!E$61,'Input| Projects'!$AF348),""))),"")</f>
        <v/>
      </c>
      <c r="AO348" s="186" t="str">
        <f>IFERROR(IF('Input| Overheads'!$C$42="Direct costs",SUMPRODUCT(--('Input| Projects'!$AC348="Yes"),'Calc| Overheads Allocation'!F$8,'Calc| Project Costs'!Y348),IF('Input| Overheads'!$C$42="Internal labour",SUMPRODUCT(--('Input| Projects'!$AC348="Yes"),'Calc| Overheads Allocation'!F$8,'Calc| Project Costs'!Y348,'Input| Projects'!$Y348),IF('Input| Overheads'!$C$42="DNSP defined",SUMPRODUCT(--('Input| Projects'!$AC348="Yes"),'Calc| Overheads Allocation'!F$61,'Input| Projects'!$AF348),""))),"")</f>
        <v/>
      </c>
      <c r="AP348" s="186" t="str">
        <f>IFERROR(IF('Input| Overheads'!$C$42="Direct costs",SUMPRODUCT(--('Input| Projects'!$AC348="Yes"),'Calc| Overheads Allocation'!G$8,'Calc| Project Costs'!Z348),IF('Input| Overheads'!$C$42="Internal labour",SUMPRODUCT(--('Input| Projects'!$AC348="Yes"),'Calc| Overheads Allocation'!G$8,'Calc| Project Costs'!Z348,'Input| Projects'!$Y348),IF('Input| Overheads'!$C$42="DNSP defined",SUMPRODUCT(--('Input| Projects'!$AC348="Yes"),'Calc| Overheads Allocation'!G$61,'Input| Projects'!$AF348),""))),"")</f>
        <v/>
      </c>
      <c r="AQ348" s="186" t="str">
        <f>IFERROR(IF('Input| Overheads'!$C$42="Direct costs",SUMPRODUCT(--('Input| Projects'!$AC348="Yes"),'Calc| Overheads Allocation'!H$8,'Calc| Project Costs'!AA348),IF('Input| Overheads'!$C$42="Internal labour",SUMPRODUCT(--('Input| Projects'!$AC348="Yes"),'Calc| Overheads Allocation'!H$8,'Calc| Project Costs'!AA348,'Input| Projects'!$Y348),IF('Input| Overheads'!$C$42="DNSP defined",SUMPRODUCT(--('Input| Projects'!$AC348="Yes"),'Calc| Overheads Allocation'!H$61,'Input| Projects'!$AF348),""))),"")</f>
        <v/>
      </c>
      <c r="AR348" s="186" t="str">
        <f>IFERROR(IF('Input| Overheads'!$C$42="Direct costs",SUMPRODUCT(--('Input| Projects'!$AC348="Yes"),'Calc| Overheads Allocation'!I$8,'Calc| Project Costs'!AB348),IF('Input| Overheads'!$C$42="Internal labour",SUMPRODUCT(--('Input| Projects'!$AC348="Yes"),'Calc| Overheads Allocation'!I$8,'Calc| Project Costs'!AB348,'Input| Projects'!$Y348),IF('Input| Overheads'!$C$42="DNSP defined",SUMPRODUCT(--('Input| Projects'!$AC348="Yes"),'Calc| Overheads Allocation'!I$61,'Input| Projects'!$AF348),""))),"")</f>
        <v/>
      </c>
      <c r="AS348" s="106"/>
      <c r="AT348" s="186" t="str">
        <f>IFERROR(IF('Input| Overheads'!$C$42="Direct costs",SUMPRODUCT(--('Input| Projects'!$AD348="Yes"),'Calc| Overheads Allocation'!C$9,'Calc| Project Costs'!V348),IF('Input| Overheads'!$C$42="Internal labour",SUMPRODUCT(--('Input| Projects'!$AD348="Yes"),'Calc| Overheads Allocation'!C$9,'Calc| Project Costs'!V348,'Input| Projects'!$Y348),IF('Input| Overheads'!$C$42="DNSP defined",SUMPRODUCT(--('Input| Projects'!$AD348="Yes"),'Calc| Overheads Allocation'!C$62,'Input| Projects'!$AG348),""))),"")</f>
        <v/>
      </c>
      <c r="AU348" s="186" t="str">
        <f>IFERROR(IF('Input| Overheads'!$C$42="Direct costs",SUMPRODUCT(--('Input| Projects'!$AD348="Yes"),'Calc| Overheads Allocation'!D$9,'Calc| Project Costs'!W348),IF('Input| Overheads'!$C$42="Internal labour",SUMPRODUCT(--('Input| Projects'!$AD348="Yes"),'Calc| Overheads Allocation'!D$9,'Calc| Project Costs'!W348,'Input| Projects'!$Y348),IF('Input| Overheads'!$C$42="DNSP defined",SUMPRODUCT(--('Input| Projects'!$AD348="Yes"),'Calc| Overheads Allocation'!D$62,'Input| Projects'!$AG348),""))),"")</f>
        <v/>
      </c>
      <c r="AV348" s="186" t="str">
        <f>IFERROR(IF('Input| Overheads'!$C$42="Direct costs",SUMPRODUCT(--('Input| Projects'!$AD348="Yes"),'Calc| Overheads Allocation'!E$9,'Calc| Project Costs'!X348),IF('Input| Overheads'!$C$42="Internal labour",SUMPRODUCT(--('Input| Projects'!$AD348="Yes"),'Calc| Overheads Allocation'!E$9,'Calc| Project Costs'!X348,'Input| Projects'!$Y348),IF('Input| Overheads'!$C$42="DNSP defined",SUMPRODUCT(--('Input| Projects'!$AD348="Yes"),'Calc| Overheads Allocation'!E$62,'Input| Projects'!$AG348),""))),"")</f>
        <v/>
      </c>
      <c r="AW348" s="186" t="str">
        <f>IFERROR(IF('Input| Overheads'!$C$42="Direct costs",SUMPRODUCT(--('Input| Projects'!$AD348="Yes"),'Calc| Overheads Allocation'!F$9,'Calc| Project Costs'!Y348),IF('Input| Overheads'!$C$42="Internal labour",SUMPRODUCT(--('Input| Projects'!$AD348="Yes"),'Calc| Overheads Allocation'!F$9,'Calc| Project Costs'!Y348,'Input| Projects'!$Y348),IF('Input| Overheads'!$C$42="DNSP defined",SUMPRODUCT(--('Input| Projects'!$AD348="Yes"),'Calc| Overheads Allocation'!F$62,'Input| Projects'!$AG348),""))),"")</f>
        <v/>
      </c>
      <c r="AX348" s="186" t="str">
        <f>IFERROR(IF('Input| Overheads'!$C$42="Direct costs",SUMPRODUCT(--('Input| Projects'!$AD348="Yes"),'Calc| Overheads Allocation'!G$9,'Calc| Project Costs'!Z348),IF('Input| Overheads'!$C$42="Internal labour",SUMPRODUCT(--('Input| Projects'!$AD348="Yes"),'Calc| Overheads Allocation'!G$9,'Calc| Project Costs'!Z348,'Input| Projects'!$Y348),IF('Input| Overheads'!$C$42="DNSP defined",SUMPRODUCT(--('Input| Projects'!$AD348="Yes"),'Calc| Overheads Allocation'!G$62,'Input| Projects'!$AG348),""))),"")</f>
        <v/>
      </c>
      <c r="AY348" s="186" t="str">
        <f>IFERROR(IF('Input| Overheads'!$C$42="Direct costs",SUMPRODUCT(--('Input| Projects'!$AD348="Yes"),'Calc| Overheads Allocation'!H$9,'Calc| Project Costs'!AA348),IF('Input| Overheads'!$C$42="Internal labour",SUMPRODUCT(--('Input| Projects'!$AD348="Yes"),'Calc| Overheads Allocation'!H$9,'Calc| Project Costs'!AA348,'Input| Projects'!$Y348),IF('Input| Overheads'!$C$42="DNSP defined",SUMPRODUCT(--('Input| Projects'!$AD348="Yes"),'Calc| Overheads Allocation'!H$62,'Input| Projects'!$AG348),""))),"")</f>
        <v/>
      </c>
      <c r="AZ348" s="186" t="str">
        <f>IFERROR(IF('Input| Overheads'!$C$42="Direct costs",SUMPRODUCT(--('Input| Projects'!$AD348="Yes"),'Calc| Overheads Allocation'!I$9,'Calc| Project Costs'!AB348),IF('Input| Overheads'!$C$42="Internal labour",SUMPRODUCT(--('Input| Projects'!$AD348="Yes"),'Calc| Overheads Allocation'!I$9,'Calc| Project Costs'!AB348,'Input| Projects'!$Y348),IF('Input| Overheads'!$C$42="DNSP defined",SUMPRODUCT(--('Input| Projects'!$AD348="Yes"),'Calc| Overheads Allocation'!I$62,'Input| Projects'!$AG348),""))),"")</f>
        <v/>
      </c>
      <c r="BA348" s="106"/>
      <c r="BB348" s="186">
        <f t="shared" si="187"/>
        <v>0</v>
      </c>
      <c r="BC348" s="186">
        <f t="shared" si="188"/>
        <v>0</v>
      </c>
      <c r="BD348" s="186">
        <f t="shared" si="189"/>
        <v>0</v>
      </c>
      <c r="BE348" s="186">
        <f t="shared" si="166"/>
        <v>0</v>
      </c>
      <c r="BF348" s="186">
        <f t="shared" si="167"/>
        <v>0</v>
      </c>
      <c r="BG348" s="186">
        <f t="shared" si="168"/>
        <v>0</v>
      </c>
      <c r="BH348" s="186">
        <f t="shared" si="169"/>
        <v>0</v>
      </c>
      <c r="BI348" s="97"/>
      <c r="BJ348" s="186" t="str">
        <f t="shared" si="170"/>
        <v/>
      </c>
      <c r="BK348" s="186" t="str">
        <f t="shared" si="171"/>
        <v/>
      </c>
      <c r="BL348" s="186" t="str">
        <f t="shared" si="172"/>
        <v/>
      </c>
      <c r="BM348" s="186" t="str">
        <f t="shared" si="173"/>
        <v/>
      </c>
      <c r="BN348" s="186" t="str">
        <f t="shared" si="174"/>
        <v/>
      </c>
      <c r="BO348" s="186" t="str">
        <f t="shared" si="175"/>
        <v/>
      </c>
      <c r="BP348" s="186" t="str">
        <f t="shared" si="176"/>
        <v/>
      </c>
      <c r="BQ348" s="97"/>
      <c r="BR348" s="186">
        <f t="shared" si="177"/>
        <v>0</v>
      </c>
      <c r="BS348" s="186">
        <f t="shared" si="178"/>
        <v>0</v>
      </c>
      <c r="BT348" s="222">
        <f t="shared" si="179"/>
        <v>0</v>
      </c>
      <c r="BU348" s="222">
        <f t="shared" si="180"/>
        <v>0</v>
      </c>
      <c r="BV348" s="222">
        <f t="shared" si="181"/>
        <v>0</v>
      </c>
      <c r="BW348" s="222">
        <f t="shared" si="182"/>
        <v>0</v>
      </c>
      <c r="BX348" s="222">
        <f t="shared" si="183"/>
        <v>0</v>
      </c>
      <c r="BY348" s="106"/>
      <c r="BZ348" s="197" t="str">
        <f>IF(SUMIF('Input| Projects'!$AS$8:$CP$8,"Dx",'Input| Projects'!$AS348:$CP348)=0,"",SUMIF('Input| Projects'!$AS$8:$CP$8,"Dx",'Input| Projects'!$AS348:$CP348))</f>
        <v/>
      </c>
      <c r="CA348" s="197" t="str">
        <f>IF(SUMIF('Input| Projects'!$AS$8:$CP$8,"Tx",'Input| Projects'!$AS348:$CP348)=0,"",SUMIF('Input| Projects'!$AS$8:$CP$8,"Tx",'Input| Projects'!$AS348:$CP348))</f>
        <v/>
      </c>
      <c r="CB348" s="150" t="str">
        <f t="shared" si="190"/>
        <v/>
      </c>
    </row>
    <row r="349" spans="2:80" x14ac:dyDescent="0.2">
      <c r="B349" s="201">
        <f>IFERROR('Input| Projects'!B349,"")</f>
        <v>340</v>
      </c>
      <c r="C349" s="42" t="str">
        <f>IFERROR(IF('Input| Projects'!C349="","",'Input| Projects'!C349),"")</f>
        <v/>
      </c>
      <c r="D349" s="42" t="str">
        <f>IFERROR(IF('Input| Projects'!D349="","",'Input| Projects'!D349),"")</f>
        <v/>
      </c>
      <c r="E349" s="104"/>
      <c r="F349" s="190">
        <f>IFERROR('Input| Projects'!I349*'Input| Escalations'!$K$19,"")</f>
        <v>0</v>
      </c>
      <c r="G349" s="190">
        <f>IFERROR('Input| Projects'!J349*'Input| Escalations'!$K$19,"")</f>
        <v>0</v>
      </c>
      <c r="H349" s="190">
        <f>IFERROR('Input| Projects'!K349*'Input| Escalations'!$K$19,"")</f>
        <v>0</v>
      </c>
      <c r="I349" s="190">
        <f>IFERROR('Input| Projects'!L349*'Input| Escalations'!$K$19,"")</f>
        <v>0</v>
      </c>
      <c r="J349" s="190">
        <f>IFERROR('Input| Projects'!M349*'Input| Escalations'!$K$19,"")</f>
        <v>0</v>
      </c>
      <c r="K349" s="190">
        <f>IFERROR('Input| Projects'!N349*'Input| Escalations'!$K$19,"")</f>
        <v>0</v>
      </c>
      <c r="L349" s="190">
        <f>IFERROR('Input| Projects'!O349*'Input| Escalations'!$K$19,"")</f>
        <v>0</v>
      </c>
      <c r="M349" s="150" t="str">
        <f>IF(ABS(SUM(F349:L349)-(SUM('Input| Projects'!I349:O349)*'Input| Escalations'!$K$19))&lt;0.0000001,"",1)</f>
        <v/>
      </c>
      <c r="N349" s="192">
        <f>'Input| Projects'!$Y349*INDEX('Input| Escalations'!$H$33:$N$33,MATCH('Calc| Project Costs'!N$9,'Input| Escalations'!$H$23:$N$23,0))+'Input| Projects'!$Z349*INDEX('Input| Escalations'!$H$34:$N$34,MATCH('Calc| Project Costs'!N$9,'Input| Escalations'!$H$23:$N$23,0))+'Input| Projects'!$AA349*INDEX('Input| Escalations'!$H$35:$N$35,MATCH('Calc| Project Costs'!N$9,'Input| Escalations'!$H$23:$N$23,0))+1</f>
        <v>1</v>
      </c>
      <c r="O349" s="192">
        <f>'Input| Projects'!$Y349*INDEX('Input| Escalations'!$H$33:$N$33,MATCH('Calc| Project Costs'!O$9,'Input| Escalations'!$H$23:$N$23,0))+'Input| Projects'!$Z349*INDEX('Input| Escalations'!$H$34:$N$34,MATCH('Calc| Project Costs'!O$9,'Input| Escalations'!$H$23:$N$23,0))+'Input| Projects'!$AA349*INDEX('Input| Escalations'!$H$35:$N$35,MATCH('Calc| Project Costs'!O$9,'Input| Escalations'!$H$23:$N$23,0))+1</f>
        <v>1</v>
      </c>
      <c r="P349" s="192">
        <f>'Input| Projects'!$Y349*INDEX('Input| Escalations'!$H$33:$N$33,MATCH('Calc| Project Costs'!P$9,'Input| Escalations'!$H$23:$N$23,0))+'Input| Projects'!$Z349*INDEX('Input| Escalations'!$H$34:$N$34,MATCH('Calc| Project Costs'!P$9,'Input| Escalations'!$H$23:$N$23,0))+'Input| Projects'!$AA349*INDEX('Input| Escalations'!$H$35:$N$35,MATCH('Calc| Project Costs'!P$9,'Input| Escalations'!$H$23:$N$23,0))+1</f>
        <v>1</v>
      </c>
      <c r="Q349" s="192">
        <f>'Input| Projects'!$Y349*INDEX('Input| Escalations'!$H$33:$N$33,MATCH('Calc| Project Costs'!Q$9,'Input| Escalations'!$H$23:$N$23,0))+'Input| Projects'!$Z349*INDEX('Input| Escalations'!$H$34:$N$34,MATCH('Calc| Project Costs'!Q$9,'Input| Escalations'!$H$23:$N$23,0))+'Input| Projects'!$AA349*INDEX('Input| Escalations'!$H$35:$N$35,MATCH('Calc| Project Costs'!Q$9,'Input| Escalations'!$H$23:$N$23,0))+1</f>
        <v>1</v>
      </c>
      <c r="R349" s="192">
        <f>'Input| Projects'!$Y349*INDEX('Input| Escalations'!$H$33:$N$33,MATCH('Calc| Project Costs'!R$9,'Input| Escalations'!$H$23:$N$23,0))+'Input| Projects'!$Z349*INDEX('Input| Escalations'!$H$34:$N$34,MATCH('Calc| Project Costs'!R$9,'Input| Escalations'!$H$23:$N$23,0))+'Input| Projects'!$AA349*INDEX('Input| Escalations'!$H$35:$N$35,MATCH('Calc| Project Costs'!R$9,'Input| Escalations'!$H$23:$N$23,0))+1</f>
        <v>1</v>
      </c>
      <c r="S349" s="192">
        <f>'Input| Projects'!$Y349*INDEX('Input| Escalations'!$H$33:$N$33,MATCH('Calc| Project Costs'!S$9,'Input| Escalations'!$H$23:$N$23,0))+'Input| Projects'!$Z349*INDEX('Input| Escalations'!$H$34:$N$34,MATCH('Calc| Project Costs'!S$9,'Input| Escalations'!$H$23:$N$23,0))+'Input| Projects'!$AA349*INDEX('Input| Escalations'!$H$35:$N$35,MATCH('Calc| Project Costs'!S$9,'Input| Escalations'!$H$23:$N$23,0))+1</f>
        <v>1</v>
      </c>
      <c r="T349" s="192">
        <f>'Input| Projects'!$Y349*INDEX('Input| Escalations'!$H$33:$N$33,MATCH('Calc| Project Costs'!T$9,'Input| Escalations'!$H$23:$N$23,0))+'Input| Projects'!$Z349*INDEX('Input| Escalations'!$H$34:$N$34,MATCH('Calc| Project Costs'!T$9,'Input| Escalations'!$H$23:$N$23,0))+'Input| Projects'!$AA349*INDEX('Input| Escalations'!$H$35:$N$35,MATCH('Calc| Project Costs'!T$9,'Input| Escalations'!$H$23:$N$23,0))+1</f>
        <v>1</v>
      </c>
      <c r="U349" s="106"/>
      <c r="V349" s="186">
        <f t="shared" si="184"/>
        <v>0</v>
      </c>
      <c r="W349" s="186">
        <f t="shared" si="185"/>
        <v>0</v>
      </c>
      <c r="X349" s="186">
        <f t="shared" si="186"/>
        <v>0</v>
      </c>
      <c r="Y349" s="186">
        <f t="shared" si="162"/>
        <v>0</v>
      </c>
      <c r="Z349" s="186">
        <f t="shared" si="163"/>
        <v>0</v>
      </c>
      <c r="AA349" s="186">
        <f t="shared" si="164"/>
        <v>0</v>
      </c>
      <c r="AB349" s="186">
        <f t="shared" si="165"/>
        <v>0</v>
      </c>
      <c r="AC349" s="106"/>
      <c r="AD349" s="186">
        <f>'Input| Projects'!Q349*N349*'Input| Escalations'!$K$19</f>
        <v>0</v>
      </c>
      <c r="AE349" s="186">
        <f>'Input| Projects'!R349*O349*'Input| Escalations'!$K$19</f>
        <v>0</v>
      </c>
      <c r="AF349" s="186">
        <f>'Input| Projects'!S349*P349*'Input| Escalations'!$K$19</f>
        <v>0</v>
      </c>
      <c r="AG349" s="186">
        <f>'Input| Projects'!T349*Q349*'Input| Escalations'!$K$19</f>
        <v>0</v>
      </c>
      <c r="AH349" s="186">
        <f>'Input| Projects'!U349*R349*'Input| Escalations'!$K$19</f>
        <v>0</v>
      </c>
      <c r="AI349" s="186">
        <f>'Input| Projects'!V349*S349*'Input| Escalations'!$K$19</f>
        <v>0</v>
      </c>
      <c r="AJ349" s="186">
        <f>'Input| Projects'!W349*T349*'Input| Escalations'!$K$19</f>
        <v>0</v>
      </c>
      <c r="AK349" s="106"/>
      <c r="AL349" s="186" t="str">
        <f>IFERROR(IF('Input| Overheads'!$C$42="Direct costs",SUMPRODUCT(--('Input| Projects'!$AC349="Yes"),'Calc| Overheads Allocation'!C$8,'Calc| Project Costs'!V349),IF('Input| Overheads'!$C$42="Internal labour",SUMPRODUCT(--('Input| Projects'!$AC349="Yes"),'Calc| Overheads Allocation'!C$8,'Calc| Project Costs'!V349,'Input| Projects'!$Y349),IF('Input| Overheads'!$C$42="DNSP defined",SUMPRODUCT(--('Input| Projects'!$AC349="Yes"),'Calc| Overheads Allocation'!C$61,'Input| Projects'!$AF349),""))),"")</f>
        <v/>
      </c>
      <c r="AM349" s="186" t="str">
        <f>IFERROR(IF('Input| Overheads'!$C$42="Direct costs",SUMPRODUCT(--('Input| Projects'!$AC349="Yes"),'Calc| Overheads Allocation'!D$8,'Calc| Project Costs'!W349),IF('Input| Overheads'!$C$42="Internal labour",SUMPRODUCT(--('Input| Projects'!$AC349="Yes"),'Calc| Overheads Allocation'!D$8,'Calc| Project Costs'!W349,'Input| Projects'!$Y349),IF('Input| Overheads'!$C$42="DNSP defined",SUMPRODUCT(--('Input| Projects'!$AC349="Yes"),'Calc| Overheads Allocation'!D$61,'Input| Projects'!$AF349),""))),"")</f>
        <v/>
      </c>
      <c r="AN349" s="186" t="str">
        <f>IFERROR(IF('Input| Overheads'!$C$42="Direct costs",SUMPRODUCT(--('Input| Projects'!$AC349="Yes"),'Calc| Overheads Allocation'!E$8,'Calc| Project Costs'!X349),IF('Input| Overheads'!$C$42="Internal labour",SUMPRODUCT(--('Input| Projects'!$AC349="Yes"),'Calc| Overheads Allocation'!E$8,'Calc| Project Costs'!X349,'Input| Projects'!$Y349),IF('Input| Overheads'!$C$42="DNSP defined",SUMPRODUCT(--('Input| Projects'!$AC349="Yes"),'Calc| Overheads Allocation'!E$61,'Input| Projects'!$AF349),""))),"")</f>
        <v/>
      </c>
      <c r="AO349" s="186" t="str">
        <f>IFERROR(IF('Input| Overheads'!$C$42="Direct costs",SUMPRODUCT(--('Input| Projects'!$AC349="Yes"),'Calc| Overheads Allocation'!F$8,'Calc| Project Costs'!Y349),IF('Input| Overheads'!$C$42="Internal labour",SUMPRODUCT(--('Input| Projects'!$AC349="Yes"),'Calc| Overheads Allocation'!F$8,'Calc| Project Costs'!Y349,'Input| Projects'!$Y349),IF('Input| Overheads'!$C$42="DNSP defined",SUMPRODUCT(--('Input| Projects'!$AC349="Yes"),'Calc| Overheads Allocation'!F$61,'Input| Projects'!$AF349),""))),"")</f>
        <v/>
      </c>
      <c r="AP349" s="186" t="str">
        <f>IFERROR(IF('Input| Overheads'!$C$42="Direct costs",SUMPRODUCT(--('Input| Projects'!$AC349="Yes"),'Calc| Overheads Allocation'!G$8,'Calc| Project Costs'!Z349),IF('Input| Overheads'!$C$42="Internal labour",SUMPRODUCT(--('Input| Projects'!$AC349="Yes"),'Calc| Overheads Allocation'!G$8,'Calc| Project Costs'!Z349,'Input| Projects'!$Y349),IF('Input| Overheads'!$C$42="DNSP defined",SUMPRODUCT(--('Input| Projects'!$AC349="Yes"),'Calc| Overheads Allocation'!G$61,'Input| Projects'!$AF349),""))),"")</f>
        <v/>
      </c>
      <c r="AQ349" s="186" t="str">
        <f>IFERROR(IF('Input| Overheads'!$C$42="Direct costs",SUMPRODUCT(--('Input| Projects'!$AC349="Yes"),'Calc| Overheads Allocation'!H$8,'Calc| Project Costs'!AA349),IF('Input| Overheads'!$C$42="Internal labour",SUMPRODUCT(--('Input| Projects'!$AC349="Yes"),'Calc| Overheads Allocation'!H$8,'Calc| Project Costs'!AA349,'Input| Projects'!$Y349),IF('Input| Overheads'!$C$42="DNSP defined",SUMPRODUCT(--('Input| Projects'!$AC349="Yes"),'Calc| Overheads Allocation'!H$61,'Input| Projects'!$AF349),""))),"")</f>
        <v/>
      </c>
      <c r="AR349" s="186" t="str">
        <f>IFERROR(IF('Input| Overheads'!$C$42="Direct costs",SUMPRODUCT(--('Input| Projects'!$AC349="Yes"),'Calc| Overheads Allocation'!I$8,'Calc| Project Costs'!AB349),IF('Input| Overheads'!$C$42="Internal labour",SUMPRODUCT(--('Input| Projects'!$AC349="Yes"),'Calc| Overheads Allocation'!I$8,'Calc| Project Costs'!AB349,'Input| Projects'!$Y349),IF('Input| Overheads'!$C$42="DNSP defined",SUMPRODUCT(--('Input| Projects'!$AC349="Yes"),'Calc| Overheads Allocation'!I$61,'Input| Projects'!$AF349),""))),"")</f>
        <v/>
      </c>
      <c r="AS349" s="106"/>
      <c r="AT349" s="186" t="str">
        <f>IFERROR(IF('Input| Overheads'!$C$42="Direct costs",SUMPRODUCT(--('Input| Projects'!$AD349="Yes"),'Calc| Overheads Allocation'!C$9,'Calc| Project Costs'!V349),IF('Input| Overheads'!$C$42="Internal labour",SUMPRODUCT(--('Input| Projects'!$AD349="Yes"),'Calc| Overheads Allocation'!C$9,'Calc| Project Costs'!V349,'Input| Projects'!$Y349),IF('Input| Overheads'!$C$42="DNSP defined",SUMPRODUCT(--('Input| Projects'!$AD349="Yes"),'Calc| Overheads Allocation'!C$62,'Input| Projects'!$AG349),""))),"")</f>
        <v/>
      </c>
      <c r="AU349" s="186" t="str">
        <f>IFERROR(IF('Input| Overheads'!$C$42="Direct costs",SUMPRODUCT(--('Input| Projects'!$AD349="Yes"),'Calc| Overheads Allocation'!D$9,'Calc| Project Costs'!W349),IF('Input| Overheads'!$C$42="Internal labour",SUMPRODUCT(--('Input| Projects'!$AD349="Yes"),'Calc| Overheads Allocation'!D$9,'Calc| Project Costs'!W349,'Input| Projects'!$Y349),IF('Input| Overheads'!$C$42="DNSP defined",SUMPRODUCT(--('Input| Projects'!$AD349="Yes"),'Calc| Overheads Allocation'!D$62,'Input| Projects'!$AG349),""))),"")</f>
        <v/>
      </c>
      <c r="AV349" s="186" t="str">
        <f>IFERROR(IF('Input| Overheads'!$C$42="Direct costs",SUMPRODUCT(--('Input| Projects'!$AD349="Yes"),'Calc| Overheads Allocation'!E$9,'Calc| Project Costs'!X349),IF('Input| Overheads'!$C$42="Internal labour",SUMPRODUCT(--('Input| Projects'!$AD349="Yes"),'Calc| Overheads Allocation'!E$9,'Calc| Project Costs'!X349,'Input| Projects'!$Y349),IF('Input| Overheads'!$C$42="DNSP defined",SUMPRODUCT(--('Input| Projects'!$AD349="Yes"),'Calc| Overheads Allocation'!E$62,'Input| Projects'!$AG349),""))),"")</f>
        <v/>
      </c>
      <c r="AW349" s="186" t="str">
        <f>IFERROR(IF('Input| Overheads'!$C$42="Direct costs",SUMPRODUCT(--('Input| Projects'!$AD349="Yes"),'Calc| Overheads Allocation'!F$9,'Calc| Project Costs'!Y349),IF('Input| Overheads'!$C$42="Internal labour",SUMPRODUCT(--('Input| Projects'!$AD349="Yes"),'Calc| Overheads Allocation'!F$9,'Calc| Project Costs'!Y349,'Input| Projects'!$Y349),IF('Input| Overheads'!$C$42="DNSP defined",SUMPRODUCT(--('Input| Projects'!$AD349="Yes"),'Calc| Overheads Allocation'!F$62,'Input| Projects'!$AG349),""))),"")</f>
        <v/>
      </c>
      <c r="AX349" s="186" t="str">
        <f>IFERROR(IF('Input| Overheads'!$C$42="Direct costs",SUMPRODUCT(--('Input| Projects'!$AD349="Yes"),'Calc| Overheads Allocation'!G$9,'Calc| Project Costs'!Z349),IF('Input| Overheads'!$C$42="Internal labour",SUMPRODUCT(--('Input| Projects'!$AD349="Yes"),'Calc| Overheads Allocation'!G$9,'Calc| Project Costs'!Z349,'Input| Projects'!$Y349),IF('Input| Overheads'!$C$42="DNSP defined",SUMPRODUCT(--('Input| Projects'!$AD349="Yes"),'Calc| Overheads Allocation'!G$62,'Input| Projects'!$AG349),""))),"")</f>
        <v/>
      </c>
      <c r="AY349" s="186" t="str">
        <f>IFERROR(IF('Input| Overheads'!$C$42="Direct costs",SUMPRODUCT(--('Input| Projects'!$AD349="Yes"),'Calc| Overheads Allocation'!H$9,'Calc| Project Costs'!AA349),IF('Input| Overheads'!$C$42="Internal labour",SUMPRODUCT(--('Input| Projects'!$AD349="Yes"),'Calc| Overheads Allocation'!H$9,'Calc| Project Costs'!AA349,'Input| Projects'!$Y349),IF('Input| Overheads'!$C$42="DNSP defined",SUMPRODUCT(--('Input| Projects'!$AD349="Yes"),'Calc| Overheads Allocation'!H$62,'Input| Projects'!$AG349),""))),"")</f>
        <v/>
      </c>
      <c r="AZ349" s="186" t="str">
        <f>IFERROR(IF('Input| Overheads'!$C$42="Direct costs",SUMPRODUCT(--('Input| Projects'!$AD349="Yes"),'Calc| Overheads Allocation'!I$9,'Calc| Project Costs'!AB349),IF('Input| Overheads'!$C$42="Internal labour",SUMPRODUCT(--('Input| Projects'!$AD349="Yes"),'Calc| Overheads Allocation'!I$9,'Calc| Project Costs'!AB349,'Input| Projects'!$Y349),IF('Input| Overheads'!$C$42="DNSP defined",SUMPRODUCT(--('Input| Projects'!$AD349="Yes"),'Calc| Overheads Allocation'!I$62,'Input| Projects'!$AG349),""))),"")</f>
        <v/>
      </c>
      <c r="BA349" s="106"/>
      <c r="BB349" s="186">
        <f t="shared" si="187"/>
        <v>0</v>
      </c>
      <c r="BC349" s="186">
        <f t="shared" si="188"/>
        <v>0</v>
      </c>
      <c r="BD349" s="186">
        <f t="shared" si="189"/>
        <v>0</v>
      </c>
      <c r="BE349" s="186">
        <f t="shared" si="166"/>
        <v>0</v>
      </c>
      <c r="BF349" s="186">
        <f t="shared" si="167"/>
        <v>0</v>
      </c>
      <c r="BG349" s="186">
        <f t="shared" si="168"/>
        <v>0</v>
      </c>
      <c r="BH349" s="186">
        <f t="shared" si="169"/>
        <v>0</v>
      </c>
      <c r="BI349" s="97"/>
      <c r="BJ349" s="186" t="str">
        <f t="shared" si="170"/>
        <v/>
      </c>
      <c r="BK349" s="186" t="str">
        <f t="shared" si="171"/>
        <v/>
      </c>
      <c r="BL349" s="186" t="str">
        <f t="shared" si="172"/>
        <v/>
      </c>
      <c r="BM349" s="186" t="str">
        <f t="shared" si="173"/>
        <v/>
      </c>
      <c r="BN349" s="186" t="str">
        <f t="shared" si="174"/>
        <v/>
      </c>
      <c r="BO349" s="186" t="str">
        <f t="shared" si="175"/>
        <v/>
      </c>
      <c r="BP349" s="186" t="str">
        <f t="shared" si="176"/>
        <v/>
      </c>
      <c r="BQ349" s="97"/>
      <c r="BR349" s="186">
        <f t="shared" si="177"/>
        <v>0</v>
      </c>
      <c r="BS349" s="186">
        <f t="shared" si="178"/>
        <v>0</v>
      </c>
      <c r="BT349" s="222">
        <f t="shared" si="179"/>
        <v>0</v>
      </c>
      <c r="BU349" s="222">
        <f t="shared" si="180"/>
        <v>0</v>
      </c>
      <c r="BV349" s="222">
        <f t="shared" si="181"/>
        <v>0</v>
      </c>
      <c r="BW349" s="222">
        <f t="shared" si="182"/>
        <v>0</v>
      </c>
      <c r="BX349" s="222">
        <f t="shared" si="183"/>
        <v>0</v>
      </c>
      <c r="BY349" s="106"/>
      <c r="BZ349" s="197" t="str">
        <f>IF(SUMIF('Input| Projects'!$AS$8:$CP$8,"Dx",'Input| Projects'!$AS349:$CP349)=0,"",SUMIF('Input| Projects'!$AS$8:$CP$8,"Dx",'Input| Projects'!$AS349:$CP349))</f>
        <v/>
      </c>
      <c r="CA349" s="197" t="str">
        <f>IF(SUMIF('Input| Projects'!$AS$8:$CP$8,"Tx",'Input| Projects'!$AS349:$CP349)=0,"",SUMIF('Input| Projects'!$AS$8:$CP$8,"Tx",'Input| Projects'!$AS349:$CP349))</f>
        <v/>
      </c>
      <c r="CB349" s="150" t="str">
        <f t="shared" si="190"/>
        <v/>
      </c>
    </row>
    <row r="350" spans="2:80" x14ac:dyDescent="0.2">
      <c r="B350" s="201">
        <f>IFERROR('Input| Projects'!B350,"")</f>
        <v>341</v>
      </c>
      <c r="C350" s="42" t="str">
        <f>IFERROR(IF('Input| Projects'!C350="","",'Input| Projects'!C350),"")</f>
        <v/>
      </c>
      <c r="D350" s="42" t="str">
        <f>IFERROR(IF('Input| Projects'!D350="","",'Input| Projects'!D350),"")</f>
        <v/>
      </c>
      <c r="E350" s="104"/>
      <c r="F350" s="190">
        <f>IFERROR('Input| Projects'!I350*'Input| Escalations'!$K$19,"")</f>
        <v>0</v>
      </c>
      <c r="G350" s="190">
        <f>IFERROR('Input| Projects'!J350*'Input| Escalations'!$K$19,"")</f>
        <v>0</v>
      </c>
      <c r="H350" s="190">
        <f>IFERROR('Input| Projects'!K350*'Input| Escalations'!$K$19,"")</f>
        <v>0</v>
      </c>
      <c r="I350" s="190">
        <f>IFERROR('Input| Projects'!L350*'Input| Escalations'!$K$19,"")</f>
        <v>0</v>
      </c>
      <c r="J350" s="190">
        <f>IFERROR('Input| Projects'!M350*'Input| Escalations'!$K$19,"")</f>
        <v>0</v>
      </c>
      <c r="K350" s="190">
        <f>IFERROR('Input| Projects'!N350*'Input| Escalations'!$K$19,"")</f>
        <v>0</v>
      </c>
      <c r="L350" s="190">
        <f>IFERROR('Input| Projects'!O350*'Input| Escalations'!$K$19,"")</f>
        <v>0</v>
      </c>
      <c r="M350" s="150" t="str">
        <f>IF(ABS(SUM(F350:L350)-(SUM('Input| Projects'!I350:O350)*'Input| Escalations'!$K$19))&lt;0.0000001,"",1)</f>
        <v/>
      </c>
      <c r="N350" s="192">
        <f>'Input| Projects'!$Y350*INDEX('Input| Escalations'!$H$33:$N$33,MATCH('Calc| Project Costs'!N$9,'Input| Escalations'!$H$23:$N$23,0))+'Input| Projects'!$Z350*INDEX('Input| Escalations'!$H$34:$N$34,MATCH('Calc| Project Costs'!N$9,'Input| Escalations'!$H$23:$N$23,0))+'Input| Projects'!$AA350*INDEX('Input| Escalations'!$H$35:$N$35,MATCH('Calc| Project Costs'!N$9,'Input| Escalations'!$H$23:$N$23,0))+1</f>
        <v>1</v>
      </c>
      <c r="O350" s="192">
        <f>'Input| Projects'!$Y350*INDEX('Input| Escalations'!$H$33:$N$33,MATCH('Calc| Project Costs'!O$9,'Input| Escalations'!$H$23:$N$23,0))+'Input| Projects'!$Z350*INDEX('Input| Escalations'!$H$34:$N$34,MATCH('Calc| Project Costs'!O$9,'Input| Escalations'!$H$23:$N$23,0))+'Input| Projects'!$AA350*INDEX('Input| Escalations'!$H$35:$N$35,MATCH('Calc| Project Costs'!O$9,'Input| Escalations'!$H$23:$N$23,0))+1</f>
        <v>1</v>
      </c>
      <c r="P350" s="192">
        <f>'Input| Projects'!$Y350*INDEX('Input| Escalations'!$H$33:$N$33,MATCH('Calc| Project Costs'!P$9,'Input| Escalations'!$H$23:$N$23,0))+'Input| Projects'!$Z350*INDEX('Input| Escalations'!$H$34:$N$34,MATCH('Calc| Project Costs'!P$9,'Input| Escalations'!$H$23:$N$23,0))+'Input| Projects'!$AA350*INDEX('Input| Escalations'!$H$35:$N$35,MATCH('Calc| Project Costs'!P$9,'Input| Escalations'!$H$23:$N$23,0))+1</f>
        <v>1</v>
      </c>
      <c r="Q350" s="192">
        <f>'Input| Projects'!$Y350*INDEX('Input| Escalations'!$H$33:$N$33,MATCH('Calc| Project Costs'!Q$9,'Input| Escalations'!$H$23:$N$23,0))+'Input| Projects'!$Z350*INDEX('Input| Escalations'!$H$34:$N$34,MATCH('Calc| Project Costs'!Q$9,'Input| Escalations'!$H$23:$N$23,0))+'Input| Projects'!$AA350*INDEX('Input| Escalations'!$H$35:$N$35,MATCH('Calc| Project Costs'!Q$9,'Input| Escalations'!$H$23:$N$23,0))+1</f>
        <v>1</v>
      </c>
      <c r="R350" s="192">
        <f>'Input| Projects'!$Y350*INDEX('Input| Escalations'!$H$33:$N$33,MATCH('Calc| Project Costs'!R$9,'Input| Escalations'!$H$23:$N$23,0))+'Input| Projects'!$Z350*INDEX('Input| Escalations'!$H$34:$N$34,MATCH('Calc| Project Costs'!R$9,'Input| Escalations'!$H$23:$N$23,0))+'Input| Projects'!$AA350*INDEX('Input| Escalations'!$H$35:$N$35,MATCH('Calc| Project Costs'!R$9,'Input| Escalations'!$H$23:$N$23,0))+1</f>
        <v>1</v>
      </c>
      <c r="S350" s="192">
        <f>'Input| Projects'!$Y350*INDEX('Input| Escalations'!$H$33:$N$33,MATCH('Calc| Project Costs'!S$9,'Input| Escalations'!$H$23:$N$23,0))+'Input| Projects'!$Z350*INDEX('Input| Escalations'!$H$34:$N$34,MATCH('Calc| Project Costs'!S$9,'Input| Escalations'!$H$23:$N$23,0))+'Input| Projects'!$AA350*INDEX('Input| Escalations'!$H$35:$N$35,MATCH('Calc| Project Costs'!S$9,'Input| Escalations'!$H$23:$N$23,0))+1</f>
        <v>1</v>
      </c>
      <c r="T350" s="192">
        <f>'Input| Projects'!$Y350*INDEX('Input| Escalations'!$H$33:$N$33,MATCH('Calc| Project Costs'!T$9,'Input| Escalations'!$H$23:$N$23,0))+'Input| Projects'!$Z350*INDEX('Input| Escalations'!$H$34:$N$34,MATCH('Calc| Project Costs'!T$9,'Input| Escalations'!$H$23:$N$23,0))+'Input| Projects'!$AA350*INDEX('Input| Escalations'!$H$35:$N$35,MATCH('Calc| Project Costs'!T$9,'Input| Escalations'!$H$23:$N$23,0))+1</f>
        <v>1</v>
      </c>
      <c r="U350" s="106"/>
      <c r="V350" s="186">
        <f t="shared" si="184"/>
        <v>0</v>
      </c>
      <c r="W350" s="186">
        <f t="shared" si="185"/>
        <v>0</v>
      </c>
      <c r="X350" s="186">
        <f t="shared" si="186"/>
        <v>0</v>
      </c>
      <c r="Y350" s="186">
        <f t="shared" si="162"/>
        <v>0</v>
      </c>
      <c r="Z350" s="186">
        <f t="shared" si="163"/>
        <v>0</v>
      </c>
      <c r="AA350" s="186">
        <f t="shared" si="164"/>
        <v>0</v>
      </c>
      <c r="AB350" s="186">
        <f t="shared" si="165"/>
        <v>0</v>
      </c>
      <c r="AC350" s="106"/>
      <c r="AD350" s="186">
        <f>'Input| Projects'!Q350*N350*'Input| Escalations'!$K$19</f>
        <v>0</v>
      </c>
      <c r="AE350" s="186">
        <f>'Input| Projects'!R350*O350*'Input| Escalations'!$K$19</f>
        <v>0</v>
      </c>
      <c r="AF350" s="186">
        <f>'Input| Projects'!S350*P350*'Input| Escalations'!$K$19</f>
        <v>0</v>
      </c>
      <c r="AG350" s="186">
        <f>'Input| Projects'!T350*Q350*'Input| Escalations'!$K$19</f>
        <v>0</v>
      </c>
      <c r="AH350" s="186">
        <f>'Input| Projects'!U350*R350*'Input| Escalations'!$K$19</f>
        <v>0</v>
      </c>
      <c r="AI350" s="186">
        <f>'Input| Projects'!V350*S350*'Input| Escalations'!$K$19</f>
        <v>0</v>
      </c>
      <c r="AJ350" s="186">
        <f>'Input| Projects'!W350*T350*'Input| Escalations'!$K$19</f>
        <v>0</v>
      </c>
      <c r="AK350" s="106"/>
      <c r="AL350" s="186" t="str">
        <f>IFERROR(IF('Input| Overheads'!$C$42="Direct costs",SUMPRODUCT(--('Input| Projects'!$AC350="Yes"),'Calc| Overheads Allocation'!C$8,'Calc| Project Costs'!V350),IF('Input| Overheads'!$C$42="Internal labour",SUMPRODUCT(--('Input| Projects'!$AC350="Yes"),'Calc| Overheads Allocation'!C$8,'Calc| Project Costs'!V350,'Input| Projects'!$Y350),IF('Input| Overheads'!$C$42="DNSP defined",SUMPRODUCT(--('Input| Projects'!$AC350="Yes"),'Calc| Overheads Allocation'!C$61,'Input| Projects'!$AF350),""))),"")</f>
        <v/>
      </c>
      <c r="AM350" s="186" t="str">
        <f>IFERROR(IF('Input| Overheads'!$C$42="Direct costs",SUMPRODUCT(--('Input| Projects'!$AC350="Yes"),'Calc| Overheads Allocation'!D$8,'Calc| Project Costs'!W350),IF('Input| Overheads'!$C$42="Internal labour",SUMPRODUCT(--('Input| Projects'!$AC350="Yes"),'Calc| Overheads Allocation'!D$8,'Calc| Project Costs'!W350,'Input| Projects'!$Y350),IF('Input| Overheads'!$C$42="DNSP defined",SUMPRODUCT(--('Input| Projects'!$AC350="Yes"),'Calc| Overheads Allocation'!D$61,'Input| Projects'!$AF350),""))),"")</f>
        <v/>
      </c>
      <c r="AN350" s="186" t="str">
        <f>IFERROR(IF('Input| Overheads'!$C$42="Direct costs",SUMPRODUCT(--('Input| Projects'!$AC350="Yes"),'Calc| Overheads Allocation'!E$8,'Calc| Project Costs'!X350),IF('Input| Overheads'!$C$42="Internal labour",SUMPRODUCT(--('Input| Projects'!$AC350="Yes"),'Calc| Overheads Allocation'!E$8,'Calc| Project Costs'!X350,'Input| Projects'!$Y350),IF('Input| Overheads'!$C$42="DNSP defined",SUMPRODUCT(--('Input| Projects'!$AC350="Yes"),'Calc| Overheads Allocation'!E$61,'Input| Projects'!$AF350),""))),"")</f>
        <v/>
      </c>
      <c r="AO350" s="186" t="str">
        <f>IFERROR(IF('Input| Overheads'!$C$42="Direct costs",SUMPRODUCT(--('Input| Projects'!$AC350="Yes"),'Calc| Overheads Allocation'!F$8,'Calc| Project Costs'!Y350),IF('Input| Overheads'!$C$42="Internal labour",SUMPRODUCT(--('Input| Projects'!$AC350="Yes"),'Calc| Overheads Allocation'!F$8,'Calc| Project Costs'!Y350,'Input| Projects'!$Y350),IF('Input| Overheads'!$C$42="DNSP defined",SUMPRODUCT(--('Input| Projects'!$AC350="Yes"),'Calc| Overheads Allocation'!F$61,'Input| Projects'!$AF350),""))),"")</f>
        <v/>
      </c>
      <c r="AP350" s="186" t="str">
        <f>IFERROR(IF('Input| Overheads'!$C$42="Direct costs",SUMPRODUCT(--('Input| Projects'!$AC350="Yes"),'Calc| Overheads Allocation'!G$8,'Calc| Project Costs'!Z350),IF('Input| Overheads'!$C$42="Internal labour",SUMPRODUCT(--('Input| Projects'!$AC350="Yes"),'Calc| Overheads Allocation'!G$8,'Calc| Project Costs'!Z350,'Input| Projects'!$Y350),IF('Input| Overheads'!$C$42="DNSP defined",SUMPRODUCT(--('Input| Projects'!$AC350="Yes"),'Calc| Overheads Allocation'!G$61,'Input| Projects'!$AF350),""))),"")</f>
        <v/>
      </c>
      <c r="AQ350" s="186" t="str">
        <f>IFERROR(IF('Input| Overheads'!$C$42="Direct costs",SUMPRODUCT(--('Input| Projects'!$AC350="Yes"),'Calc| Overheads Allocation'!H$8,'Calc| Project Costs'!AA350),IF('Input| Overheads'!$C$42="Internal labour",SUMPRODUCT(--('Input| Projects'!$AC350="Yes"),'Calc| Overheads Allocation'!H$8,'Calc| Project Costs'!AA350,'Input| Projects'!$Y350),IF('Input| Overheads'!$C$42="DNSP defined",SUMPRODUCT(--('Input| Projects'!$AC350="Yes"),'Calc| Overheads Allocation'!H$61,'Input| Projects'!$AF350),""))),"")</f>
        <v/>
      </c>
      <c r="AR350" s="186" t="str">
        <f>IFERROR(IF('Input| Overheads'!$C$42="Direct costs",SUMPRODUCT(--('Input| Projects'!$AC350="Yes"),'Calc| Overheads Allocation'!I$8,'Calc| Project Costs'!AB350),IF('Input| Overheads'!$C$42="Internal labour",SUMPRODUCT(--('Input| Projects'!$AC350="Yes"),'Calc| Overheads Allocation'!I$8,'Calc| Project Costs'!AB350,'Input| Projects'!$Y350),IF('Input| Overheads'!$C$42="DNSP defined",SUMPRODUCT(--('Input| Projects'!$AC350="Yes"),'Calc| Overheads Allocation'!I$61,'Input| Projects'!$AF350),""))),"")</f>
        <v/>
      </c>
      <c r="AS350" s="106"/>
      <c r="AT350" s="186" t="str">
        <f>IFERROR(IF('Input| Overheads'!$C$42="Direct costs",SUMPRODUCT(--('Input| Projects'!$AD350="Yes"),'Calc| Overheads Allocation'!C$9,'Calc| Project Costs'!V350),IF('Input| Overheads'!$C$42="Internal labour",SUMPRODUCT(--('Input| Projects'!$AD350="Yes"),'Calc| Overheads Allocation'!C$9,'Calc| Project Costs'!V350,'Input| Projects'!$Y350),IF('Input| Overheads'!$C$42="DNSP defined",SUMPRODUCT(--('Input| Projects'!$AD350="Yes"),'Calc| Overheads Allocation'!C$62,'Input| Projects'!$AG350),""))),"")</f>
        <v/>
      </c>
      <c r="AU350" s="186" t="str">
        <f>IFERROR(IF('Input| Overheads'!$C$42="Direct costs",SUMPRODUCT(--('Input| Projects'!$AD350="Yes"),'Calc| Overheads Allocation'!D$9,'Calc| Project Costs'!W350),IF('Input| Overheads'!$C$42="Internal labour",SUMPRODUCT(--('Input| Projects'!$AD350="Yes"),'Calc| Overheads Allocation'!D$9,'Calc| Project Costs'!W350,'Input| Projects'!$Y350),IF('Input| Overheads'!$C$42="DNSP defined",SUMPRODUCT(--('Input| Projects'!$AD350="Yes"),'Calc| Overheads Allocation'!D$62,'Input| Projects'!$AG350),""))),"")</f>
        <v/>
      </c>
      <c r="AV350" s="186" t="str">
        <f>IFERROR(IF('Input| Overheads'!$C$42="Direct costs",SUMPRODUCT(--('Input| Projects'!$AD350="Yes"),'Calc| Overheads Allocation'!E$9,'Calc| Project Costs'!X350),IF('Input| Overheads'!$C$42="Internal labour",SUMPRODUCT(--('Input| Projects'!$AD350="Yes"),'Calc| Overheads Allocation'!E$9,'Calc| Project Costs'!X350,'Input| Projects'!$Y350),IF('Input| Overheads'!$C$42="DNSP defined",SUMPRODUCT(--('Input| Projects'!$AD350="Yes"),'Calc| Overheads Allocation'!E$62,'Input| Projects'!$AG350),""))),"")</f>
        <v/>
      </c>
      <c r="AW350" s="186" t="str">
        <f>IFERROR(IF('Input| Overheads'!$C$42="Direct costs",SUMPRODUCT(--('Input| Projects'!$AD350="Yes"),'Calc| Overheads Allocation'!F$9,'Calc| Project Costs'!Y350),IF('Input| Overheads'!$C$42="Internal labour",SUMPRODUCT(--('Input| Projects'!$AD350="Yes"),'Calc| Overheads Allocation'!F$9,'Calc| Project Costs'!Y350,'Input| Projects'!$Y350),IF('Input| Overheads'!$C$42="DNSP defined",SUMPRODUCT(--('Input| Projects'!$AD350="Yes"),'Calc| Overheads Allocation'!F$62,'Input| Projects'!$AG350),""))),"")</f>
        <v/>
      </c>
      <c r="AX350" s="186" t="str">
        <f>IFERROR(IF('Input| Overheads'!$C$42="Direct costs",SUMPRODUCT(--('Input| Projects'!$AD350="Yes"),'Calc| Overheads Allocation'!G$9,'Calc| Project Costs'!Z350),IF('Input| Overheads'!$C$42="Internal labour",SUMPRODUCT(--('Input| Projects'!$AD350="Yes"),'Calc| Overheads Allocation'!G$9,'Calc| Project Costs'!Z350,'Input| Projects'!$Y350),IF('Input| Overheads'!$C$42="DNSP defined",SUMPRODUCT(--('Input| Projects'!$AD350="Yes"),'Calc| Overheads Allocation'!G$62,'Input| Projects'!$AG350),""))),"")</f>
        <v/>
      </c>
      <c r="AY350" s="186" t="str">
        <f>IFERROR(IF('Input| Overheads'!$C$42="Direct costs",SUMPRODUCT(--('Input| Projects'!$AD350="Yes"),'Calc| Overheads Allocation'!H$9,'Calc| Project Costs'!AA350),IF('Input| Overheads'!$C$42="Internal labour",SUMPRODUCT(--('Input| Projects'!$AD350="Yes"),'Calc| Overheads Allocation'!H$9,'Calc| Project Costs'!AA350,'Input| Projects'!$Y350),IF('Input| Overheads'!$C$42="DNSP defined",SUMPRODUCT(--('Input| Projects'!$AD350="Yes"),'Calc| Overheads Allocation'!H$62,'Input| Projects'!$AG350),""))),"")</f>
        <v/>
      </c>
      <c r="AZ350" s="186" t="str">
        <f>IFERROR(IF('Input| Overheads'!$C$42="Direct costs",SUMPRODUCT(--('Input| Projects'!$AD350="Yes"),'Calc| Overheads Allocation'!I$9,'Calc| Project Costs'!AB350),IF('Input| Overheads'!$C$42="Internal labour",SUMPRODUCT(--('Input| Projects'!$AD350="Yes"),'Calc| Overheads Allocation'!I$9,'Calc| Project Costs'!AB350,'Input| Projects'!$Y350),IF('Input| Overheads'!$C$42="DNSP defined",SUMPRODUCT(--('Input| Projects'!$AD350="Yes"),'Calc| Overheads Allocation'!I$62,'Input| Projects'!$AG350),""))),"")</f>
        <v/>
      </c>
      <c r="BA350" s="106"/>
      <c r="BB350" s="186">
        <f t="shared" si="187"/>
        <v>0</v>
      </c>
      <c r="BC350" s="186">
        <f t="shared" si="188"/>
        <v>0</v>
      </c>
      <c r="BD350" s="186">
        <f t="shared" si="189"/>
        <v>0</v>
      </c>
      <c r="BE350" s="186">
        <f t="shared" si="166"/>
        <v>0</v>
      </c>
      <c r="BF350" s="186">
        <f t="shared" si="167"/>
        <v>0</v>
      </c>
      <c r="BG350" s="186">
        <f t="shared" si="168"/>
        <v>0</v>
      </c>
      <c r="BH350" s="186">
        <f t="shared" si="169"/>
        <v>0</v>
      </c>
      <c r="BI350" s="97"/>
      <c r="BJ350" s="186" t="str">
        <f t="shared" si="170"/>
        <v/>
      </c>
      <c r="BK350" s="186" t="str">
        <f t="shared" si="171"/>
        <v/>
      </c>
      <c r="BL350" s="186" t="str">
        <f t="shared" si="172"/>
        <v/>
      </c>
      <c r="BM350" s="186" t="str">
        <f t="shared" si="173"/>
        <v/>
      </c>
      <c r="BN350" s="186" t="str">
        <f t="shared" si="174"/>
        <v/>
      </c>
      <c r="BO350" s="186" t="str">
        <f t="shared" si="175"/>
        <v/>
      </c>
      <c r="BP350" s="186" t="str">
        <f t="shared" si="176"/>
        <v/>
      </c>
      <c r="BQ350" s="97"/>
      <c r="BR350" s="186">
        <f t="shared" si="177"/>
        <v>0</v>
      </c>
      <c r="BS350" s="186">
        <f t="shared" si="178"/>
        <v>0</v>
      </c>
      <c r="BT350" s="222">
        <f t="shared" si="179"/>
        <v>0</v>
      </c>
      <c r="BU350" s="222">
        <f t="shared" si="180"/>
        <v>0</v>
      </c>
      <c r="BV350" s="222">
        <f t="shared" si="181"/>
        <v>0</v>
      </c>
      <c r="BW350" s="222">
        <f t="shared" si="182"/>
        <v>0</v>
      </c>
      <c r="BX350" s="222">
        <f t="shared" si="183"/>
        <v>0</v>
      </c>
      <c r="BY350" s="106"/>
      <c r="BZ350" s="197" t="str">
        <f>IF(SUMIF('Input| Projects'!$AS$8:$CP$8,"Dx",'Input| Projects'!$AS350:$CP350)=0,"",SUMIF('Input| Projects'!$AS$8:$CP$8,"Dx",'Input| Projects'!$AS350:$CP350))</f>
        <v/>
      </c>
      <c r="CA350" s="197" t="str">
        <f>IF(SUMIF('Input| Projects'!$AS$8:$CP$8,"Tx",'Input| Projects'!$AS350:$CP350)=0,"",SUMIF('Input| Projects'!$AS$8:$CP$8,"Tx",'Input| Projects'!$AS350:$CP350))</f>
        <v/>
      </c>
      <c r="CB350" s="150" t="str">
        <f t="shared" si="190"/>
        <v/>
      </c>
    </row>
    <row r="351" spans="2:80" x14ac:dyDescent="0.2">
      <c r="B351" s="201">
        <f>IFERROR('Input| Projects'!B351,"")</f>
        <v>342</v>
      </c>
      <c r="C351" s="42" t="str">
        <f>IFERROR(IF('Input| Projects'!C351="","",'Input| Projects'!C351),"")</f>
        <v/>
      </c>
      <c r="D351" s="42" t="str">
        <f>IFERROR(IF('Input| Projects'!D351="","",'Input| Projects'!D351),"")</f>
        <v/>
      </c>
      <c r="E351" s="104"/>
      <c r="F351" s="190">
        <f>IFERROR('Input| Projects'!I351*'Input| Escalations'!$K$19,"")</f>
        <v>0</v>
      </c>
      <c r="G351" s="190">
        <f>IFERROR('Input| Projects'!J351*'Input| Escalations'!$K$19,"")</f>
        <v>0</v>
      </c>
      <c r="H351" s="190">
        <f>IFERROR('Input| Projects'!K351*'Input| Escalations'!$K$19,"")</f>
        <v>0</v>
      </c>
      <c r="I351" s="190">
        <f>IFERROR('Input| Projects'!L351*'Input| Escalations'!$K$19,"")</f>
        <v>0</v>
      </c>
      <c r="J351" s="190">
        <f>IFERROR('Input| Projects'!M351*'Input| Escalations'!$K$19,"")</f>
        <v>0</v>
      </c>
      <c r="K351" s="190">
        <f>IFERROR('Input| Projects'!N351*'Input| Escalations'!$K$19,"")</f>
        <v>0</v>
      </c>
      <c r="L351" s="190">
        <f>IFERROR('Input| Projects'!O351*'Input| Escalations'!$K$19,"")</f>
        <v>0</v>
      </c>
      <c r="M351" s="150" t="str">
        <f>IF(ABS(SUM(F351:L351)-(SUM('Input| Projects'!I351:O351)*'Input| Escalations'!$K$19))&lt;0.0000001,"",1)</f>
        <v/>
      </c>
      <c r="N351" s="192">
        <f>'Input| Projects'!$Y351*INDEX('Input| Escalations'!$H$33:$N$33,MATCH('Calc| Project Costs'!N$9,'Input| Escalations'!$H$23:$N$23,0))+'Input| Projects'!$Z351*INDEX('Input| Escalations'!$H$34:$N$34,MATCH('Calc| Project Costs'!N$9,'Input| Escalations'!$H$23:$N$23,0))+'Input| Projects'!$AA351*INDEX('Input| Escalations'!$H$35:$N$35,MATCH('Calc| Project Costs'!N$9,'Input| Escalations'!$H$23:$N$23,0))+1</f>
        <v>1</v>
      </c>
      <c r="O351" s="192">
        <f>'Input| Projects'!$Y351*INDEX('Input| Escalations'!$H$33:$N$33,MATCH('Calc| Project Costs'!O$9,'Input| Escalations'!$H$23:$N$23,0))+'Input| Projects'!$Z351*INDEX('Input| Escalations'!$H$34:$N$34,MATCH('Calc| Project Costs'!O$9,'Input| Escalations'!$H$23:$N$23,0))+'Input| Projects'!$AA351*INDEX('Input| Escalations'!$H$35:$N$35,MATCH('Calc| Project Costs'!O$9,'Input| Escalations'!$H$23:$N$23,0))+1</f>
        <v>1</v>
      </c>
      <c r="P351" s="192">
        <f>'Input| Projects'!$Y351*INDEX('Input| Escalations'!$H$33:$N$33,MATCH('Calc| Project Costs'!P$9,'Input| Escalations'!$H$23:$N$23,0))+'Input| Projects'!$Z351*INDEX('Input| Escalations'!$H$34:$N$34,MATCH('Calc| Project Costs'!P$9,'Input| Escalations'!$H$23:$N$23,0))+'Input| Projects'!$AA351*INDEX('Input| Escalations'!$H$35:$N$35,MATCH('Calc| Project Costs'!P$9,'Input| Escalations'!$H$23:$N$23,0))+1</f>
        <v>1</v>
      </c>
      <c r="Q351" s="192">
        <f>'Input| Projects'!$Y351*INDEX('Input| Escalations'!$H$33:$N$33,MATCH('Calc| Project Costs'!Q$9,'Input| Escalations'!$H$23:$N$23,0))+'Input| Projects'!$Z351*INDEX('Input| Escalations'!$H$34:$N$34,MATCH('Calc| Project Costs'!Q$9,'Input| Escalations'!$H$23:$N$23,0))+'Input| Projects'!$AA351*INDEX('Input| Escalations'!$H$35:$N$35,MATCH('Calc| Project Costs'!Q$9,'Input| Escalations'!$H$23:$N$23,0))+1</f>
        <v>1</v>
      </c>
      <c r="R351" s="192">
        <f>'Input| Projects'!$Y351*INDEX('Input| Escalations'!$H$33:$N$33,MATCH('Calc| Project Costs'!R$9,'Input| Escalations'!$H$23:$N$23,0))+'Input| Projects'!$Z351*INDEX('Input| Escalations'!$H$34:$N$34,MATCH('Calc| Project Costs'!R$9,'Input| Escalations'!$H$23:$N$23,0))+'Input| Projects'!$AA351*INDEX('Input| Escalations'!$H$35:$N$35,MATCH('Calc| Project Costs'!R$9,'Input| Escalations'!$H$23:$N$23,0))+1</f>
        <v>1</v>
      </c>
      <c r="S351" s="192">
        <f>'Input| Projects'!$Y351*INDEX('Input| Escalations'!$H$33:$N$33,MATCH('Calc| Project Costs'!S$9,'Input| Escalations'!$H$23:$N$23,0))+'Input| Projects'!$Z351*INDEX('Input| Escalations'!$H$34:$N$34,MATCH('Calc| Project Costs'!S$9,'Input| Escalations'!$H$23:$N$23,0))+'Input| Projects'!$AA351*INDEX('Input| Escalations'!$H$35:$N$35,MATCH('Calc| Project Costs'!S$9,'Input| Escalations'!$H$23:$N$23,0))+1</f>
        <v>1</v>
      </c>
      <c r="T351" s="192">
        <f>'Input| Projects'!$Y351*INDEX('Input| Escalations'!$H$33:$N$33,MATCH('Calc| Project Costs'!T$9,'Input| Escalations'!$H$23:$N$23,0))+'Input| Projects'!$Z351*INDEX('Input| Escalations'!$H$34:$N$34,MATCH('Calc| Project Costs'!T$9,'Input| Escalations'!$H$23:$N$23,0))+'Input| Projects'!$AA351*INDEX('Input| Escalations'!$H$35:$N$35,MATCH('Calc| Project Costs'!T$9,'Input| Escalations'!$H$23:$N$23,0))+1</f>
        <v>1</v>
      </c>
      <c r="U351" s="106"/>
      <c r="V351" s="186">
        <f t="shared" si="184"/>
        <v>0</v>
      </c>
      <c r="W351" s="186">
        <f t="shared" si="185"/>
        <v>0</v>
      </c>
      <c r="X351" s="186">
        <f t="shared" si="186"/>
        <v>0</v>
      </c>
      <c r="Y351" s="186">
        <f t="shared" si="162"/>
        <v>0</v>
      </c>
      <c r="Z351" s="186">
        <f t="shared" si="163"/>
        <v>0</v>
      </c>
      <c r="AA351" s="186">
        <f t="shared" si="164"/>
        <v>0</v>
      </c>
      <c r="AB351" s="186">
        <f t="shared" si="165"/>
        <v>0</v>
      </c>
      <c r="AC351" s="106"/>
      <c r="AD351" s="186">
        <f>'Input| Projects'!Q351*N351*'Input| Escalations'!$K$19</f>
        <v>0</v>
      </c>
      <c r="AE351" s="186">
        <f>'Input| Projects'!R351*O351*'Input| Escalations'!$K$19</f>
        <v>0</v>
      </c>
      <c r="AF351" s="186">
        <f>'Input| Projects'!S351*P351*'Input| Escalations'!$K$19</f>
        <v>0</v>
      </c>
      <c r="AG351" s="186">
        <f>'Input| Projects'!T351*Q351*'Input| Escalations'!$K$19</f>
        <v>0</v>
      </c>
      <c r="AH351" s="186">
        <f>'Input| Projects'!U351*R351*'Input| Escalations'!$K$19</f>
        <v>0</v>
      </c>
      <c r="AI351" s="186">
        <f>'Input| Projects'!V351*S351*'Input| Escalations'!$K$19</f>
        <v>0</v>
      </c>
      <c r="AJ351" s="186">
        <f>'Input| Projects'!W351*T351*'Input| Escalations'!$K$19</f>
        <v>0</v>
      </c>
      <c r="AK351" s="106"/>
      <c r="AL351" s="186" t="str">
        <f>IFERROR(IF('Input| Overheads'!$C$42="Direct costs",SUMPRODUCT(--('Input| Projects'!$AC351="Yes"),'Calc| Overheads Allocation'!C$8,'Calc| Project Costs'!V351),IF('Input| Overheads'!$C$42="Internal labour",SUMPRODUCT(--('Input| Projects'!$AC351="Yes"),'Calc| Overheads Allocation'!C$8,'Calc| Project Costs'!V351,'Input| Projects'!$Y351),IF('Input| Overheads'!$C$42="DNSP defined",SUMPRODUCT(--('Input| Projects'!$AC351="Yes"),'Calc| Overheads Allocation'!C$61,'Input| Projects'!$AF351),""))),"")</f>
        <v/>
      </c>
      <c r="AM351" s="186" t="str">
        <f>IFERROR(IF('Input| Overheads'!$C$42="Direct costs",SUMPRODUCT(--('Input| Projects'!$AC351="Yes"),'Calc| Overheads Allocation'!D$8,'Calc| Project Costs'!W351),IF('Input| Overheads'!$C$42="Internal labour",SUMPRODUCT(--('Input| Projects'!$AC351="Yes"),'Calc| Overheads Allocation'!D$8,'Calc| Project Costs'!W351,'Input| Projects'!$Y351),IF('Input| Overheads'!$C$42="DNSP defined",SUMPRODUCT(--('Input| Projects'!$AC351="Yes"),'Calc| Overheads Allocation'!D$61,'Input| Projects'!$AF351),""))),"")</f>
        <v/>
      </c>
      <c r="AN351" s="186" t="str">
        <f>IFERROR(IF('Input| Overheads'!$C$42="Direct costs",SUMPRODUCT(--('Input| Projects'!$AC351="Yes"),'Calc| Overheads Allocation'!E$8,'Calc| Project Costs'!X351),IF('Input| Overheads'!$C$42="Internal labour",SUMPRODUCT(--('Input| Projects'!$AC351="Yes"),'Calc| Overheads Allocation'!E$8,'Calc| Project Costs'!X351,'Input| Projects'!$Y351),IF('Input| Overheads'!$C$42="DNSP defined",SUMPRODUCT(--('Input| Projects'!$AC351="Yes"),'Calc| Overheads Allocation'!E$61,'Input| Projects'!$AF351),""))),"")</f>
        <v/>
      </c>
      <c r="AO351" s="186" t="str">
        <f>IFERROR(IF('Input| Overheads'!$C$42="Direct costs",SUMPRODUCT(--('Input| Projects'!$AC351="Yes"),'Calc| Overheads Allocation'!F$8,'Calc| Project Costs'!Y351),IF('Input| Overheads'!$C$42="Internal labour",SUMPRODUCT(--('Input| Projects'!$AC351="Yes"),'Calc| Overheads Allocation'!F$8,'Calc| Project Costs'!Y351,'Input| Projects'!$Y351),IF('Input| Overheads'!$C$42="DNSP defined",SUMPRODUCT(--('Input| Projects'!$AC351="Yes"),'Calc| Overheads Allocation'!F$61,'Input| Projects'!$AF351),""))),"")</f>
        <v/>
      </c>
      <c r="AP351" s="186" t="str">
        <f>IFERROR(IF('Input| Overheads'!$C$42="Direct costs",SUMPRODUCT(--('Input| Projects'!$AC351="Yes"),'Calc| Overheads Allocation'!G$8,'Calc| Project Costs'!Z351),IF('Input| Overheads'!$C$42="Internal labour",SUMPRODUCT(--('Input| Projects'!$AC351="Yes"),'Calc| Overheads Allocation'!G$8,'Calc| Project Costs'!Z351,'Input| Projects'!$Y351),IF('Input| Overheads'!$C$42="DNSP defined",SUMPRODUCT(--('Input| Projects'!$AC351="Yes"),'Calc| Overheads Allocation'!G$61,'Input| Projects'!$AF351),""))),"")</f>
        <v/>
      </c>
      <c r="AQ351" s="186" t="str">
        <f>IFERROR(IF('Input| Overheads'!$C$42="Direct costs",SUMPRODUCT(--('Input| Projects'!$AC351="Yes"),'Calc| Overheads Allocation'!H$8,'Calc| Project Costs'!AA351),IF('Input| Overheads'!$C$42="Internal labour",SUMPRODUCT(--('Input| Projects'!$AC351="Yes"),'Calc| Overheads Allocation'!H$8,'Calc| Project Costs'!AA351,'Input| Projects'!$Y351),IF('Input| Overheads'!$C$42="DNSP defined",SUMPRODUCT(--('Input| Projects'!$AC351="Yes"),'Calc| Overheads Allocation'!H$61,'Input| Projects'!$AF351),""))),"")</f>
        <v/>
      </c>
      <c r="AR351" s="186" t="str">
        <f>IFERROR(IF('Input| Overheads'!$C$42="Direct costs",SUMPRODUCT(--('Input| Projects'!$AC351="Yes"),'Calc| Overheads Allocation'!I$8,'Calc| Project Costs'!AB351),IF('Input| Overheads'!$C$42="Internal labour",SUMPRODUCT(--('Input| Projects'!$AC351="Yes"),'Calc| Overheads Allocation'!I$8,'Calc| Project Costs'!AB351,'Input| Projects'!$Y351),IF('Input| Overheads'!$C$42="DNSP defined",SUMPRODUCT(--('Input| Projects'!$AC351="Yes"),'Calc| Overheads Allocation'!I$61,'Input| Projects'!$AF351),""))),"")</f>
        <v/>
      </c>
      <c r="AS351" s="106"/>
      <c r="AT351" s="186" t="str">
        <f>IFERROR(IF('Input| Overheads'!$C$42="Direct costs",SUMPRODUCT(--('Input| Projects'!$AD351="Yes"),'Calc| Overheads Allocation'!C$9,'Calc| Project Costs'!V351),IF('Input| Overheads'!$C$42="Internal labour",SUMPRODUCT(--('Input| Projects'!$AD351="Yes"),'Calc| Overheads Allocation'!C$9,'Calc| Project Costs'!V351,'Input| Projects'!$Y351),IF('Input| Overheads'!$C$42="DNSP defined",SUMPRODUCT(--('Input| Projects'!$AD351="Yes"),'Calc| Overheads Allocation'!C$62,'Input| Projects'!$AG351),""))),"")</f>
        <v/>
      </c>
      <c r="AU351" s="186" t="str">
        <f>IFERROR(IF('Input| Overheads'!$C$42="Direct costs",SUMPRODUCT(--('Input| Projects'!$AD351="Yes"),'Calc| Overheads Allocation'!D$9,'Calc| Project Costs'!W351),IF('Input| Overheads'!$C$42="Internal labour",SUMPRODUCT(--('Input| Projects'!$AD351="Yes"),'Calc| Overheads Allocation'!D$9,'Calc| Project Costs'!W351,'Input| Projects'!$Y351),IF('Input| Overheads'!$C$42="DNSP defined",SUMPRODUCT(--('Input| Projects'!$AD351="Yes"),'Calc| Overheads Allocation'!D$62,'Input| Projects'!$AG351),""))),"")</f>
        <v/>
      </c>
      <c r="AV351" s="186" t="str">
        <f>IFERROR(IF('Input| Overheads'!$C$42="Direct costs",SUMPRODUCT(--('Input| Projects'!$AD351="Yes"),'Calc| Overheads Allocation'!E$9,'Calc| Project Costs'!X351),IF('Input| Overheads'!$C$42="Internal labour",SUMPRODUCT(--('Input| Projects'!$AD351="Yes"),'Calc| Overheads Allocation'!E$9,'Calc| Project Costs'!X351,'Input| Projects'!$Y351),IF('Input| Overheads'!$C$42="DNSP defined",SUMPRODUCT(--('Input| Projects'!$AD351="Yes"),'Calc| Overheads Allocation'!E$62,'Input| Projects'!$AG351),""))),"")</f>
        <v/>
      </c>
      <c r="AW351" s="186" t="str">
        <f>IFERROR(IF('Input| Overheads'!$C$42="Direct costs",SUMPRODUCT(--('Input| Projects'!$AD351="Yes"),'Calc| Overheads Allocation'!F$9,'Calc| Project Costs'!Y351),IF('Input| Overheads'!$C$42="Internal labour",SUMPRODUCT(--('Input| Projects'!$AD351="Yes"),'Calc| Overheads Allocation'!F$9,'Calc| Project Costs'!Y351,'Input| Projects'!$Y351),IF('Input| Overheads'!$C$42="DNSP defined",SUMPRODUCT(--('Input| Projects'!$AD351="Yes"),'Calc| Overheads Allocation'!F$62,'Input| Projects'!$AG351),""))),"")</f>
        <v/>
      </c>
      <c r="AX351" s="186" t="str">
        <f>IFERROR(IF('Input| Overheads'!$C$42="Direct costs",SUMPRODUCT(--('Input| Projects'!$AD351="Yes"),'Calc| Overheads Allocation'!G$9,'Calc| Project Costs'!Z351),IF('Input| Overheads'!$C$42="Internal labour",SUMPRODUCT(--('Input| Projects'!$AD351="Yes"),'Calc| Overheads Allocation'!G$9,'Calc| Project Costs'!Z351,'Input| Projects'!$Y351),IF('Input| Overheads'!$C$42="DNSP defined",SUMPRODUCT(--('Input| Projects'!$AD351="Yes"),'Calc| Overheads Allocation'!G$62,'Input| Projects'!$AG351),""))),"")</f>
        <v/>
      </c>
      <c r="AY351" s="186" t="str">
        <f>IFERROR(IF('Input| Overheads'!$C$42="Direct costs",SUMPRODUCT(--('Input| Projects'!$AD351="Yes"),'Calc| Overheads Allocation'!H$9,'Calc| Project Costs'!AA351),IF('Input| Overheads'!$C$42="Internal labour",SUMPRODUCT(--('Input| Projects'!$AD351="Yes"),'Calc| Overheads Allocation'!H$9,'Calc| Project Costs'!AA351,'Input| Projects'!$Y351),IF('Input| Overheads'!$C$42="DNSP defined",SUMPRODUCT(--('Input| Projects'!$AD351="Yes"),'Calc| Overheads Allocation'!H$62,'Input| Projects'!$AG351),""))),"")</f>
        <v/>
      </c>
      <c r="AZ351" s="186" t="str">
        <f>IFERROR(IF('Input| Overheads'!$C$42="Direct costs",SUMPRODUCT(--('Input| Projects'!$AD351="Yes"),'Calc| Overheads Allocation'!I$9,'Calc| Project Costs'!AB351),IF('Input| Overheads'!$C$42="Internal labour",SUMPRODUCT(--('Input| Projects'!$AD351="Yes"),'Calc| Overheads Allocation'!I$9,'Calc| Project Costs'!AB351,'Input| Projects'!$Y351),IF('Input| Overheads'!$C$42="DNSP defined",SUMPRODUCT(--('Input| Projects'!$AD351="Yes"),'Calc| Overheads Allocation'!I$62,'Input| Projects'!$AG351),""))),"")</f>
        <v/>
      </c>
      <c r="BA351" s="106"/>
      <c r="BB351" s="186">
        <f t="shared" si="187"/>
        <v>0</v>
      </c>
      <c r="BC351" s="186">
        <f t="shared" si="188"/>
        <v>0</v>
      </c>
      <c r="BD351" s="186">
        <f t="shared" si="189"/>
        <v>0</v>
      </c>
      <c r="BE351" s="186">
        <f t="shared" si="166"/>
        <v>0</v>
      </c>
      <c r="BF351" s="186">
        <f t="shared" si="167"/>
        <v>0</v>
      </c>
      <c r="BG351" s="186">
        <f t="shared" si="168"/>
        <v>0</v>
      </c>
      <c r="BH351" s="186">
        <f t="shared" si="169"/>
        <v>0</v>
      </c>
      <c r="BI351" s="97"/>
      <c r="BJ351" s="186" t="str">
        <f t="shared" si="170"/>
        <v/>
      </c>
      <c r="BK351" s="186" t="str">
        <f t="shared" si="171"/>
        <v/>
      </c>
      <c r="BL351" s="186" t="str">
        <f t="shared" si="172"/>
        <v/>
      </c>
      <c r="BM351" s="186" t="str">
        <f t="shared" si="173"/>
        <v/>
      </c>
      <c r="BN351" s="186" t="str">
        <f t="shared" si="174"/>
        <v/>
      </c>
      <c r="BO351" s="186" t="str">
        <f t="shared" si="175"/>
        <v/>
      </c>
      <c r="BP351" s="186" t="str">
        <f t="shared" si="176"/>
        <v/>
      </c>
      <c r="BQ351" s="97"/>
      <c r="BR351" s="186">
        <f t="shared" si="177"/>
        <v>0</v>
      </c>
      <c r="BS351" s="186">
        <f t="shared" si="178"/>
        <v>0</v>
      </c>
      <c r="BT351" s="222">
        <f t="shared" si="179"/>
        <v>0</v>
      </c>
      <c r="BU351" s="222">
        <f t="shared" si="180"/>
        <v>0</v>
      </c>
      <c r="BV351" s="222">
        <f t="shared" si="181"/>
        <v>0</v>
      </c>
      <c r="BW351" s="222">
        <f t="shared" si="182"/>
        <v>0</v>
      </c>
      <c r="BX351" s="222">
        <f t="shared" si="183"/>
        <v>0</v>
      </c>
      <c r="BY351" s="106"/>
      <c r="BZ351" s="197" t="str">
        <f>IF(SUMIF('Input| Projects'!$AS$8:$CP$8,"Dx",'Input| Projects'!$AS351:$CP351)=0,"",SUMIF('Input| Projects'!$AS$8:$CP$8,"Dx",'Input| Projects'!$AS351:$CP351))</f>
        <v/>
      </c>
      <c r="CA351" s="197" t="str">
        <f>IF(SUMIF('Input| Projects'!$AS$8:$CP$8,"Tx",'Input| Projects'!$AS351:$CP351)=0,"",SUMIF('Input| Projects'!$AS$8:$CP$8,"Tx",'Input| Projects'!$AS351:$CP351))</f>
        <v/>
      </c>
      <c r="CB351" s="150" t="str">
        <f t="shared" si="190"/>
        <v/>
      </c>
    </row>
    <row r="352" spans="2:80" x14ac:dyDescent="0.2">
      <c r="B352" s="201">
        <f>IFERROR('Input| Projects'!B352,"")</f>
        <v>343</v>
      </c>
      <c r="C352" s="42" t="str">
        <f>IFERROR(IF('Input| Projects'!C352="","",'Input| Projects'!C352),"")</f>
        <v/>
      </c>
      <c r="D352" s="42" t="str">
        <f>IFERROR(IF('Input| Projects'!D352="","",'Input| Projects'!D352),"")</f>
        <v/>
      </c>
      <c r="E352" s="104"/>
      <c r="F352" s="190">
        <f>IFERROR('Input| Projects'!I352*'Input| Escalations'!$K$19,"")</f>
        <v>0</v>
      </c>
      <c r="G352" s="190">
        <f>IFERROR('Input| Projects'!J352*'Input| Escalations'!$K$19,"")</f>
        <v>0</v>
      </c>
      <c r="H352" s="190">
        <f>IFERROR('Input| Projects'!K352*'Input| Escalations'!$K$19,"")</f>
        <v>0</v>
      </c>
      <c r="I352" s="190">
        <f>IFERROR('Input| Projects'!L352*'Input| Escalations'!$K$19,"")</f>
        <v>0</v>
      </c>
      <c r="J352" s="190">
        <f>IFERROR('Input| Projects'!M352*'Input| Escalations'!$K$19,"")</f>
        <v>0</v>
      </c>
      <c r="K352" s="190">
        <f>IFERROR('Input| Projects'!N352*'Input| Escalations'!$K$19,"")</f>
        <v>0</v>
      </c>
      <c r="L352" s="190">
        <f>IFERROR('Input| Projects'!O352*'Input| Escalations'!$K$19,"")</f>
        <v>0</v>
      </c>
      <c r="M352" s="150" t="str">
        <f>IF(ABS(SUM(F352:L352)-(SUM('Input| Projects'!I352:O352)*'Input| Escalations'!$K$19))&lt;0.0000001,"",1)</f>
        <v/>
      </c>
      <c r="N352" s="192">
        <f>'Input| Projects'!$Y352*INDEX('Input| Escalations'!$H$33:$N$33,MATCH('Calc| Project Costs'!N$9,'Input| Escalations'!$H$23:$N$23,0))+'Input| Projects'!$Z352*INDEX('Input| Escalations'!$H$34:$N$34,MATCH('Calc| Project Costs'!N$9,'Input| Escalations'!$H$23:$N$23,0))+'Input| Projects'!$AA352*INDEX('Input| Escalations'!$H$35:$N$35,MATCH('Calc| Project Costs'!N$9,'Input| Escalations'!$H$23:$N$23,0))+1</f>
        <v>1</v>
      </c>
      <c r="O352" s="192">
        <f>'Input| Projects'!$Y352*INDEX('Input| Escalations'!$H$33:$N$33,MATCH('Calc| Project Costs'!O$9,'Input| Escalations'!$H$23:$N$23,0))+'Input| Projects'!$Z352*INDEX('Input| Escalations'!$H$34:$N$34,MATCH('Calc| Project Costs'!O$9,'Input| Escalations'!$H$23:$N$23,0))+'Input| Projects'!$AA352*INDEX('Input| Escalations'!$H$35:$N$35,MATCH('Calc| Project Costs'!O$9,'Input| Escalations'!$H$23:$N$23,0))+1</f>
        <v>1</v>
      </c>
      <c r="P352" s="192">
        <f>'Input| Projects'!$Y352*INDEX('Input| Escalations'!$H$33:$N$33,MATCH('Calc| Project Costs'!P$9,'Input| Escalations'!$H$23:$N$23,0))+'Input| Projects'!$Z352*INDEX('Input| Escalations'!$H$34:$N$34,MATCH('Calc| Project Costs'!P$9,'Input| Escalations'!$H$23:$N$23,0))+'Input| Projects'!$AA352*INDEX('Input| Escalations'!$H$35:$N$35,MATCH('Calc| Project Costs'!P$9,'Input| Escalations'!$H$23:$N$23,0))+1</f>
        <v>1</v>
      </c>
      <c r="Q352" s="192">
        <f>'Input| Projects'!$Y352*INDEX('Input| Escalations'!$H$33:$N$33,MATCH('Calc| Project Costs'!Q$9,'Input| Escalations'!$H$23:$N$23,0))+'Input| Projects'!$Z352*INDEX('Input| Escalations'!$H$34:$N$34,MATCH('Calc| Project Costs'!Q$9,'Input| Escalations'!$H$23:$N$23,0))+'Input| Projects'!$AA352*INDEX('Input| Escalations'!$H$35:$N$35,MATCH('Calc| Project Costs'!Q$9,'Input| Escalations'!$H$23:$N$23,0))+1</f>
        <v>1</v>
      </c>
      <c r="R352" s="192">
        <f>'Input| Projects'!$Y352*INDEX('Input| Escalations'!$H$33:$N$33,MATCH('Calc| Project Costs'!R$9,'Input| Escalations'!$H$23:$N$23,0))+'Input| Projects'!$Z352*INDEX('Input| Escalations'!$H$34:$N$34,MATCH('Calc| Project Costs'!R$9,'Input| Escalations'!$H$23:$N$23,0))+'Input| Projects'!$AA352*INDEX('Input| Escalations'!$H$35:$N$35,MATCH('Calc| Project Costs'!R$9,'Input| Escalations'!$H$23:$N$23,0))+1</f>
        <v>1</v>
      </c>
      <c r="S352" s="192">
        <f>'Input| Projects'!$Y352*INDEX('Input| Escalations'!$H$33:$N$33,MATCH('Calc| Project Costs'!S$9,'Input| Escalations'!$H$23:$N$23,0))+'Input| Projects'!$Z352*INDEX('Input| Escalations'!$H$34:$N$34,MATCH('Calc| Project Costs'!S$9,'Input| Escalations'!$H$23:$N$23,0))+'Input| Projects'!$AA352*INDEX('Input| Escalations'!$H$35:$N$35,MATCH('Calc| Project Costs'!S$9,'Input| Escalations'!$H$23:$N$23,0))+1</f>
        <v>1</v>
      </c>
      <c r="T352" s="192">
        <f>'Input| Projects'!$Y352*INDEX('Input| Escalations'!$H$33:$N$33,MATCH('Calc| Project Costs'!T$9,'Input| Escalations'!$H$23:$N$23,0))+'Input| Projects'!$Z352*INDEX('Input| Escalations'!$H$34:$N$34,MATCH('Calc| Project Costs'!T$9,'Input| Escalations'!$H$23:$N$23,0))+'Input| Projects'!$AA352*INDEX('Input| Escalations'!$H$35:$N$35,MATCH('Calc| Project Costs'!T$9,'Input| Escalations'!$H$23:$N$23,0))+1</f>
        <v>1</v>
      </c>
      <c r="U352" s="106"/>
      <c r="V352" s="186">
        <f t="shared" si="184"/>
        <v>0</v>
      </c>
      <c r="W352" s="186">
        <f t="shared" si="185"/>
        <v>0</v>
      </c>
      <c r="X352" s="186">
        <f t="shared" si="186"/>
        <v>0</v>
      </c>
      <c r="Y352" s="186">
        <f t="shared" si="162"/>
        <v>0</v>
      </c>
      <c r="Z352" s="186">
        <f t="shared" si="163"/>
        <v>0</v>
      </c>
      <c r="AA352" s="186">
        <f t="shared" si="164"/>
        <v>0</v>
      </c>
      <c r="AB352" s="186">
        <f t="shared" si="165"/>
        <v>0</v>
      </c>
      <c r="AC352" s="106"/>
      <c r="AD352" s="186">
        <f>'Input| Projects'!Q352*N352*'Input| Escalations'!$K$19</f>
        <v>0</v>
      </c>
      <c r="AE352" s="186">
        <f>'Input| Projects'!R352*O352*'Input| Escalations'!$K$19</f>
        <v>0</v>
      </c>
      <c r="AF352" s="186">
        <f>'Input| Projects'!S352*P352*'Input| Escalations'!$K$19</f>
        <v>0</v>
      </c>
      <c r="AG352" s="186">
        <f>'Input| Projects'!T352*Q352*'Input| Escalations'!$K$19</f>
        <v>0</v>
      </c>
      <c r="AH352" s="186">
        <f>'Input| Projects'!U352*R352*'Input| Escalations'!$K$19</f>
        <v>0</v>
      </c>
      <c r="AI352" s="186">
        <f>'Input| Projects'!V352*S352*'Input| Escalations'!$K$19</f>
        <v>0</v>
      </c>
      <c r="AJ352" s="186">
        <f>'Input| Projects'!W352*T352*'Input| Escalations'!$K$19</f>
        <v>0</v>
      </c>
      <c r="AK352" s="106"/>
      <c r="AL352" s="186" t="str">
        <f>IFERROR(IF('Input| Overheads'!$C$42="Direct costs",SUMPRODUCT(--('Input| Projects'!$AC352="Yes"),'Calc| Overheads Allocation'!C$8,'Calc| Project Costs'!V352),IF('Input| Overheads'!$C$42="Internal labour",SUMPRODUCT(--('Input| Projects'!$AC352="Yes"),'Calc| Overheads Allocation'!C$8,'Calc| Project Costs'!V352,'Input| Projects'!$Y352),IF('Input| Overheads'!$C$42="DNSP defined",SUMPRODUCT(--('Input| Projects'!$AC352="Yes"),'Calc| Overheads Allocation'!C$61,'Input| Projects'!$AF352),""))),"")</f>
        <v/>
      </c>
      <c r="AM352" s="186" t="str">
        <f>IFERROR(IF('Input| Overheads'!$C$42="Direct costs",SUMPRODUCT(--('Input| Projects'!$AC352="Yes"),'Calc| Overheads Allocation'!D$8,'Calc| Project Costs'!W352),IF('Input| Overheads'!$C$42="Internal labour",SUMPRODUCT(--('Input| Projects'!$AC352="Yes"),'Calc| Overheads Allocation'!D$8,'Calc| Project Costs'!W352,'Input| Projects'!$Y352),IF('Input| Overheads'!$C$42="DNSP defined",SUMPRODUCT(--('Input| Projects'!$AC352="Yes"),'Calc| Overheads Allocation'!D$61,'Input| Projects'!$AF352),""))),"")</f>
        <v/>
      </c>
      <c r="AN352" s="186" t="str">
        <f>IFERROR(IF('Input| Overheads'!$C$42="Direct costs",SUMPRODUCT(--('Input| Projects'!$AC352="Yes"),'Calc| Overheads Allocation'!E$8,'Calc| Project Costs'!X352),IF('Input| Overheads'!$C$42="Internal labour",SUMPRODUCT(--('Input| Projects'!$AC352="Yes"),'Calc| Overheads Allocation'!E$8,'Calc| Project Costs'!X352,'Input| Projects'!$Y352),IF('Input| Overheads'!$C$42="DNSP defined",SUMPRODUCT(--('Input| Projects'!$AC352="Yes"),'Calc| Overheads Allocation'!E$61,'Input| Projects'!$AF352),""))),"")</f>
        <v/>
      </c>
      <c r="AO352" s="186" t="str">
        <f>IFERROR(IF('Input| Overheads'!$C$42="Direct costs",SUMPRODUCT(--('Input| Projects'!$AC352="Yes"),'Calc| Overheads Allocation'!F$8,'Calc| Project Costs'!Y352),IF('Input| Overheads'!$C$42="Internal labour",SUMPRODUCT(--('Input| Projects'!$AC352="Yes"),'Calc| Overheads Allocation'!F$8,'Calc| Project Costs'!Y352,'Input| Projects'!$Y352),IF('Input| Overheads'!$C$42="DNSP defined",SUMPRODUCT(--('Input| Projects'!$AC352="Yes"),'Calc| Overheads Allocation'!F$61,'Input| Projects'!$AF352),""))),"")</f>
        <v/>
      </c>
      <c r="AP352" s="186" t="str">
        <f>IFERROR(IF('Input| Overheads'!$C$42="Direct costs",SUMPRODUCT(--('Input| Projects'!$AC352="Yes"),'Calc| Overheads Allocation'!G$8,'Calc| Project Costs'!Z352),IF('Input| Overheads'!$C$42="Internal labour",SUMPRODUCT(--('Input| Projects'!$AC352="Yes"),'Calc| Overheads Allocation'!G$8,'Calc| Project Costs'!Z352,'Input| Projects'!$Y352),IF('Input| Overheads'!$C$42="DNSP defined",SUMPRODUCT(--('Input| Projects'!$AC352="Yes"),'Calc| Overheads Allocation'!G$61,'Input| Projects'!$AF352),""))),"")</f>
        <v/>
      </c>
      <c r="AQ352" s="186" t="str">
        <f>IFERROR(IF('Input| Overheads'!$C$42="Direct costs",SUMPRODUCT(--('Input| Projects'!$AC352="Yes"),'Calc| Overheads Allocation'!H$8,'Calc| Project Costs'!AA352),IF('Input| Overheads'!$C$42="Internal labour",SUMPRODUCT(--('Input| Projects'!$AC352="Yes"),'Calc| Overheads Allocation'!H$8,'Calc| Project Costs'!AA352,'Input| Projects'!$Y352),IF('Input| Overheads'!$C$42="DNSP defined",SUMPRODUCT(--('Input| Projects'!$AC352="Yes"),'Calc| Overheads Allocation'!H$61,'Input| Projects'!$AF352),""))),"")</f>
        <v/>
      </c>
      <c r="AR352" s="186" t="str">
        <f>IFERROR(IF('Input| Overheads'!$C$42="Direct costs",SUMPRODUCT(--('Input| Projects'!$AC352="Yes"),'Calc| Overheads Allocation'!I$8,'Calc| Project Costs'!AB352),IF('Input| Overheads'!$C$42="Internal labour",SUMPRODUCT(--('Input| Projects'!$AC352="Yes"),'Calc| Overheads Allocation'!I$8,'Calc| Project Costs'!AB352,'Input| Projects'!$Y352),IF('Input| Overheads'!$C$42="DNSP defined",SUMPRODUCT(--('Input| Projects'!$AC352="Yes"),'Calc| Overheads Allocation'!I$61,'Input| Projects'!$AF352),""))),"")</f>
        <v/>
      </c>
      <c r="AS352" s="106"/>
      <c r="AT352" s="186" t="str">
        <f>IFERROR(IF('Input| Overheads'!$C$42="Direct costs",SUMPRODUCT(--('Input| Projects'!$AD352="Yes"),'Calc| Overheads Allocation'!C$9,'Calc| Project Costs'!V352),IF('Input| Overheads'!$C$42="Internal labour",SUMPRODUCT(--('Input| Projects'!$AD352="Yes"),'Calc| Overheads Allocation'!C$9,'Calc| Project Costs'!V352,'Input| Projects'!$Y352),IF('Input| Overheads'!$C$42="DNSP defined",SUMPRODUCT(--('Input| Projects'!$AD352="Yes"),'Calc| Overheads Allocation'!C$62,'Input| Projects'!$AG352),""))),"")</f>
        <v/>
      </c>
      <c r="AU352" s="186" t="str">
        <f>IFERROR(IF('Input| Overheads'!$C$42="Direct costs",SUMPRODUCT(--('Input| Projects'!$AD352="Yes"),'Calc| Overheads Allocation'!D$9,'Calc| Project Costs'!W352),IF('Input| Overheads'!$C$42="Internal labour",SUMPRODUCT(--('Input| Projects'!$AD352="Yes"),'Calc| Overheads Allocation'!D$9,'Calc| Project Costs'!W352,'Input| Projects'!$Y352),IF('Input| Overheads'!$C$42="DNSP defined",SUMPRODUCT(--('Input| Projects'!$AD352="Yes"),'Calc| Overheads Allocation'!D$62,'Input| Projects'!$AG352),""))),"")</f>
        <v/>
      </c>
      <c r="AV352" s="186" t="str">
        <f>IFERROR(IF('Input| Overheads'!$C$42="Direct costs",SUMPRODUCT(--('Input| Projects'!$AD352="Yes"),'Calc| Overheads Allocation'!E$9,'Calc| Project Costs'!X352),IF('Input| Overheads'!$C$42="Internal labour",SUMPRODUCT(--('Input| Projects'!$AD352="Yes"),'Calc| Overheads Allocation'!E$9,'Calc| Project Costs'!X352,'Input| Projects'!$Y352),IF('Input| Overheads'!$C$42="DNSP defined",SUMPRODUCT(--('Input| Projects'!$AD352="Yes"),'Calc| Overheads Allocation'!E$62,'Input| Projects'!$AG352),""))),"")</f>
        <v/>
      </c>
      <c r="AW352" s="186" t="str">
        <f>IFERROR(IF('Input| Overheads'!$C$42="Direct costs",SUMPRODUCT(--('Input| Projects'!$AD352="Yes"),'Calc| Overheads Allocation'!F$9,'Calc| Project Costs'!Y352),IF('Input| Overheads'!$C$42="Internal labour",SUMPRODUCT(--('Input| Projects'!$AD352="Yes"),'Calc| Overheads Allocation'!F$9,'Calc| Project Costs'!Y352,'Input| Projects'!$Y352),IF('Input| Overheads'!$C$42="DNSP defined",SUMPRODUCT(--('Input| Projects'!$AD352="Yes"),'Calc| Overheads Allocation'!F$62,'Input| Projects'!$AG352),""))),"")</f>
        <v/>
      </c>
      <c r="AX352" s="186" t="str">
        <f>IFERROR(IF('Input| Overheads'!$C$42="Direct costs",SUMPRODUCT(--('Input| Projects'!$AD352="Yes"),'Calc| Overheads Allocation'!G$9,'Calc| Project Costs'!Z352),IF('Input| Overheads'!$C$42="Internal labour",SUMPRODUCT(--('Input| Projects'!$AD352="Yes"),'Calc| Overheads Allocation'!G$9,'Calc| Project Costs'!Z352,'Input| Projects'!$Y352),IF('Input| Overheads'!$C$42="DNSP defined",SUMPRODUCT(--('Input| Projects'!$AD352="Yes"),'Calc| Overheads Allocation'!G$62,'Input| Projects'!$AG352),""))),"")</f>
        <v/>
      </c>
      <c r="AY352" s="186" t="str">
        <f>IFERROR(IF('Input| Overheads'!$C$42="Direct costs",SUMPRODUCT(--('Input| Projects'!$AD352="Yes"),'Calc| Overheads Allocation'!H$9,'Calc| Project Costs'!AA352),IF('Input| Overheads'!$C$42="Internal labour",SUMPRODUCT(--('Input| Projects'!$AD352="Yes"),'Calc| Overheads Allocation'!H$9,'Calc| Project Costs'!AA352,'Input| Projects'!$Y352),IF('Input| Overheads'!$C$42="DNSP defined",SUMPRODUCT(--('Input| Projects'!$AD352="Yes"),'Calc| Overheads Allocation'!H$62,'Input| Projects'!$AG352),""))),"")</f>
        <v/>
      </c>
      <c r="AZ352" s="186" t="str">
        <f>IFERROR(IF('Input| Overheads'!$C$42="Direct costs",SUMPRODUCT(--('Input| Projects'!$AD352="Yes"),'Calc| Overheads Allocation'!I$9,'Calc| Project Costs'!AB352),IF('Input| Overheads'!$C$42="Internal labour",SUMPRODUCT(--('Input| Projects'!$AD352="Yes"),'Calc| Overheads Allocation'!I$9,'Calc| Project Costs'!AB352,'Input| Projects'!$Y352),IF('Input| Overheads'!$C$42="DNSP defined",SUMPRODUCT(--('Input| Projects'!$AD352="Yes"),'Calc| Overheads Allocation'!I$62,'Input| Projects'!$AG352),""))),"")</f>
        <v/>
      </c>
      <c r="BA352" s="106"/>
      <c r="BB352" s="186">
        <f t="shared" si="187"/>
        <v>0</v>
      </c>
      <c r="BC352" s="186">
        <f t="shared" si="188"/>
        <v>0</v>
      </c>
      <c r="BD352" s="186">
        <f t="shared" si="189"/>
        <v>0</v>
      </c>
      <c r="BE352" s="186">
        <f t="shared" si="166"/>
        <v>0</v>
      </c>
      <c r="BF352" s="186">
        <f t="shared" si="167"/>
        <v>0</v>
      </c>
      <c r="BG352" s="186">
        <f t="shared" si="168"/>
        <v>0</v>
      </c>
      <c r="BH352" s="186">
        <f t="shared" si="169"/>
        <v>0</v>
      </c>
      <c r="BI352" s="97"/>
      <c r="BJ352" s="186" t="str">
        <f t="shared" si="170"/>
        <v/>
      </c>
      <c r="BK352" s="186" t="str">
        <f t="shared" si="171"/>
        <v/>
      </c>
      <c r="BL352" s="186" t="str">
        <f t="shared" si="172"/>
        <v/>
      </c>
      <c r="BM352" s="186" t="str">
        <f t="shared" si="173"/>
        <v/>
      </c>
      <c r="BN352" s="186" t="str">
        <f t="shared" si="174"/>
        <v/>
      </c>
      <c r="BO352" s="186" t="str">
        <f t="shared" si="175"/>
        <v/>
      </c>
      <c r="BP352" s="186" t="str">
        <f t="shared" si="176"/>
        <v/>
      </c>
      <c r="BQ352" s="97"/>
      <c r="BR352" s="186">
        <f t="shared" si="177"/>
        <v>0</v>
      </c>
      <c r="BS352" s="186">
        <f t="shared" si="178"/>
        <v>0</v>
      </c>
      <c r="BT352" s="222">
        <f t="shared" si="179"/>
        <v>0</v>
      </c>
      <c r="BU352" s="222">
        <f t="shared" si="180"/>
        <v>0</v>
      </c>
      <c r="BV352" s="222">
        <f t="shared" si="181"/>
        <v>0</v>
      </c>
      <c r="BW352" s="222">
        <f t="shared" si="182"/>
        <v>0</v>
      </c>
      <c r="BX352" s="222">
        <f t="shared" si="183"/>
        <v>0</v>
      </c>
      <c r="BY352" s="106"/>
      <c r="BZ352" s="197" t="str">
        <f>IF(SUMIF('Input| Projects'!$AS$8:$CP$8,"Dx",'Input| Projects'!$AS352:$CP352)=0,"",SUMIF('Input| Projects'!$AS$8:$CP$8,"Dx",'Input| Projects'!$AS352:$CP352))</f>
        <v/>
      </c>
      <c r="CA352" s="197" t="str">
        <f>IF(SUMIF('Input| Projects'!$AS$8:$CP$8,"Tx",'Input| Projects'!$AS352:$CP352)=0,"",SUMIF('Input| Projects'!$AS$8:$CP$8,"Tx",'Input| Projects'!$AS352:$CP352))</f>
        <v/>
      </c>
      <c r="CB352" s="150" t="str">
        <f t="shared" si="190"/>
        <v/>
      </c>
    </row>
    <row r="353" spans="2:80" x14ac:dyDescent="0.2">
      <c r="B353" s="201">
        <f>IFERROR('Input| Projects'!B353,"")</f>
        <v>344</v>
      </c>
      <c r="C353" s="42" t="str">
        <f>IFERROR(IF('Input| Projects'!C353="","",'Input| Projects'!C353),"")</f>
        <v/>
      </c>
      <c r="D353" s="42" t="str">
        <f>IFERROR(IF('Input| Projects'!D353="","",'Input| Projects'!D353),"")</f>
        <v/>
      </c>
      <c r="E353" s="104"/>
      <c r="F353" s="190">
        <f>IFERROR('Input| Projects'!I353*'Input| Escalations'!$K$19,"")</f>
        <v>0</v>
      </c>
      <c r="G353" s="190">
        <f>IFERROR('Input| Projects'!J353*'Input| Escalations'!$K$19,"")</f>
        <v>0</v>
      </c>
      <c r="H353" s="190">
        <f>IFERROR('Input| Projects'!K353*'Input| Escalations'!$K$19,"")</f>
        <v>0</v>
      </c>
      <c r="I353" s="190">
        <f>IFERROR('Input| Projects'!L353*'Input| Escalations'!$K$19,"")</f>
        <v>0</v>
      </c>
      <c r="J353" s="190">
        <f>IFERROR('Input| Projects'!M353*'Input| Escalations'!$K$19,"")</f>
        <v>0</v>
      </c>
      <c r="K353" s="190">
        <f>IFERROR('Input| Projects'!N353*'Input| Escalations'!$K$19,"")</f>
        <v>0</v>
      </c>
      <c r="L353" s="190">
        <f>IFERROR('Input| Projects'!O353*'Input| Escalations'!$K$19,"")</f>
        <v>0</v>
      </c>
      <c r="M353" s="150" t="str">
        <f>IF(ABS(SUM(F353:L353)-(SUM('Input| Projects'!I353:O353)*'Input| Escalations'!$K$19))&lt;0.0000001,"",1)</f>
        <v/>
      </c>
      <c r="N353" s="192">
        <f>'Input| Projects'!$Y353*INDEX('Input| Escalations'!$H$33:$N$33,MATCH('Calc| Project Costs'!N$9,'Input| Escalations'!$H$23:$N$23,0))+'Input| Projects'!$Z353*INDEX('Input| Escalations'!$H$34:$N$34,MATCH('Calc| Project Costs'!N$9,'Input| Escalations'!$H$23:$N$23,0))+'Input| Projects'!$AA353*INDEX('Input| Escalations'!$H$35:$N$35,MATCH('Calc| Project Costs'!N$9,'Input| Escalations'!$H$23:$N$23,0))+1</f>
        <v>1</v>
      </c>
      <c r="O353" s="192">
        <f>'Input| Projects'!$Y353*INDEX('Input| Escalations'!$H$33:$N$33,MATCH('Calc| Project Costs'!O$9,'Input| Escalations'!$H$23:$N$23,0))+'Input| Projects'!$Z353*INDEX('Input| Escalations'!$H$34:$N$34,MATCH('Calc| Project Costs'!O$9,'Input| Escalations'!$H$23:$N$23,0))+'Input| Projects'!$AA353*INDEX('Input| Escalations'!$H$35:$N$35,MATCH('Calc| Project Costs'!O$9,'Input| Escalations'!$H$23:$N$23,0))+1</f>
        <v>1</v>
      </c>
      <c r="P353" s="192">
        <f>'Input| Projects'!$Y353*INDEX('Input| Escalations'!$H$33:$N$33,MATCH('Calc| Project Costs'!P$9,'Input| Escalations'!$H$23:$N$23,0))+'Input| Projects'!$Z353*INDEX('Input| Escalations'!$H$34:$N$34,MATCH('Calc| Project Costs'!P$9,'Input| Escalations'!$H$23:$N$23,0))+'Input| Projects'!$AA353*INDEX('Input| Escalations'!$H$35:$N$35,MATCH('Calc| Project Costs'!P$9,'Input| Escalations'!$H$23:$N$23,0))+1</f>
        <v>1</v>
      </c>
      <c r="Q353" s="192">
        <f>'Input| Projects'!$Y353*INDEX('Input| Escalations'!$H$33:$N$33,MATCH('Calc| Project Costs'!Q$9,'Input| Escalations'!$H$23:$N$23,0))+'Input| Projects'!$Z353*INDEX('Input| Escalations'!$H$34:$N$34,MATCH('Calc| Project Costs'!Q$9,'Input| Escalations'!$H$23:$N$23,0))+'Input| Projects'!$AA353*INDEX('Input| Escalations'!$H$35:$N$35,MATCH('Calc| Project Costs'!Q$9,'Input| Escalations'!$H$23:$N$23,0))+1</f>
        <v>1</v>
      </c>
      <c r="R353" s="192">
        <f>'Input| Projects'!$Y353*INDEX('Input| Escalations'!$H$33:$N$33,MATCH('Calc| Project Costs'!R$9,'Input| Escalations'!$H$23:$N$23,0))+'Input| Projects'!$Z353*INDEX('Input| Escalations'!$H$34:$N$34,MATCH('Calc| Project Costs'!R$9,'Input| Escalations'!$H$23:$N$23,0))+'Input| Projects'!$AA353*INDEX('Input| Escalations'!$H$35:$N$35,MATCH('Calc| Project Costs'!R$9,'Input| Escalations'!$H$23:$N$23,0))+1</f>
        <v>1</v>
      </c>
      <c r="S353" s="192">
        <f>'Input| Projects'!$Y353*INDEX('Input| Escalations'!$H$33:$N$33,MATCH('Calc| Project Costs'!S$9,'Input| Escalations'!$H$23:$N$23,0))+'Input| Projects'!$Z353*INDEX('Input| Escalations'!$H$34:$N$34,MATCH('Calc| Project Costs'!S$9,'Input| Escalations'!$H$23:$N$23,0))+'Input| Projects'!$AA353*INDEX('Input| Escalations'!$H$35:$N$35,MATCH('Calc| Project Costs'!S$9,'Input| Escalations'!$H$23:$N$23,0))+1</f>
        <v>1</v>
      </c>
      <c r="T353" s="192">
        <f>'Input| Projects'!$Y353*INDEX('Input| Escalations'!$H$33:$N$33,MATCH('Calc| Project Costs'!T$9,'Input| Escalations'!$H$23:$N$23,0))+'Input| Projects'!$Z353*INDEX('Input| Escalations'!$H$34:$N$34,MATCH('Calc| Project Costs'!T$9,'Input| Escalations'!$H$23:$N$23,0))+'Input| Projects'!$AA353*INDEX('Input| Escalations'!$H$35:$N$35,MATCH('Calc| Project Costs'!T$9,'Input| Escalations'!$H$23:$N$23,0))+1</f>
        <v>1</v>
      </c>
      <c r="U353" s="106"/>
      <c r="V353" s="186">
        <f t="shared" si="184"/>
        <v>0</v>
      </c>
      <c r="W353" s="186">
        <f t="shared" si="185"/>
        <v>0</v>
      </c>
      <c r="X353" s="186">
        <f t="shared" si="186"/>
        <v>0</v>
      </c>
      <c r="Y353" s="186">
        <f t="shared" si="162"/>
        <v>0</v>
      </c>
      <c r="Z353" s="186">
        <f t="shared" si="163"/>
        <v>0</v>
      </c>
      <c r="AA353" s="186">
        <f t="shared" si="164"/>
        <v>0</v>
      </c>
      <c r="AB353" s="186">
        <f t="shared" si="165"/>
        <v>0</v>
      </c>
      <c r="AC353" s="106"/>
      <c r="AD353" s="186">
        <f>'Input| Projects'!Q353*N353*'Input| Escalations'!$K$19</f>
        <v>0</v>
      </c>
      <c r="AE353" s="186">
        <f>'Input| Projects'!R353*O353*'Input| Escalations'!$K$19</f>
        <v>0</v>
      </c>
      <c r="AF353" s="186">
        <f>'Input| Projects'!S353*P353*'Input| Escalations'!$K$19</f>
        <v>0</v>
      </c>
      <c r="AG353" s="186">
        <f>'Input| Projects'!T353*Q353*'Input| Escalations'!$K$19</f>
        <v>0</v>
      </c>
      <c r="AH353" s="186">
        <f>'Input| Projects'!U353*R353*'Input| Escalations'!$K$19</f>
        <v>0</v>
      </c>
      <c r="AI353" s="186">
        <f>'Input| Projects'!V353*S353*'Input| Escalations'!$K$19</f>
        <v>0</v>
      </c>
      <c r="AJ353" s="186">
        <f>'Input| Projects'!W353*T353*'Input| Escalations'!$K$19</f>
        <v>0</v>
      </c>
      <c r="AK353" s="106"/>
      <c r="AL353" s="186" t="str">
        <f>IFERROR(IF('Input| Overheads'!$C$42="Direct costs",SUMPRODUCT(--('Input| Projects'!$AC353="Yes"),'Calc| Overheads Allocation'!C$8,'Calc| Project Costs'!V353),IF('Input| Overheads'!$C$42="Internal labour",SUMPRODUCT(--('Input| Projects'!$AC353="Yes"),'Calc| Overheads Allocation'!C$8,'Calc| Project Costs'!V353,'Input| Projects'!$Y353),IF('Input| Overheads'!$C$42="DNSP defined",SUMPRODUCT(--('Input| Projects'!$AC353="Yes"),'Calc| Overheads Allocation'!C$61,'Input| Projects'!$AF353),""))),"")</f>
        <v/>
      </c>
      <c r="AM353" s="186" t="str">
        <f>IFERROR(IF('Input| Overheads'!$C$42="Direct costs",SUMPRODUCT(--('Input| Projects'!$AC353="Yes"),'Calc| Overheads Allocation'!D$8,'Calc| Project Costs'!W353),IF('Input| Overheads'!$C$42="Internal labour",SUMPRODUCT(--('Input| Projects'!$AC353="Yes"),'Calc| Overheads Allocation'!D$8,'Calc| Project Costs'!W353,'Input| Projects'!$Y353),IF('Input| Overheads'!$C$42="DNSP defined",SUMPRODUCT(--('Input| Projects'!$AC353="Yes"),'Calc| Overheads Allocation'!D$61,'Input| Projects'!$AF353),""))),"")</f>
        <v/>
      </c>
      <c r="AN353" s="186" t="str">
        <f>IFERROR(IF('Input| Overheads'!$C$42="Direct costs",SUMPRODUCT(--('Input| Projects'!$AC353="Yes"),'Calc| Overheads Allocation'!E$8,'Calc| Project Costs'!X353),IF('Input| Overheads'!$C$42="Internal labour",SUMPRODUCT(--('Input| Projects'!$AC353="Yes"),'Calc| Overheads Allocation'!E$8,'Calc| Project Costs'!X353,'Input| Projects'!$Y353),IF('Input| Overheads'!$C$42="DNSP defined",SUMPRODUCT(--('Input| Projects'!$AC353="Yes"),'Calc| Overheads Allocation'!E$61,'Input| Projects'!$AF353),""))),"")</f>
        <v/>
      </c>
      <c r="AO353" s="186" t="str">
        <f>IFERROR(IF('Input| Overheads'!$C$42="Direct costs",SUMPRODUCT(--('Input| Projects'!$AC353="Yes"),'Calc| Overheads Allocation'!F$8,'Calc| Project Costs'!Y353),IF('Input| Overheads'!$C$42="Internal labour",SUMPRODUCT(--('Input| Projects'!$AC353="Yes"),'Calc| Overheads Allocation'!F$8,'Calc| Project Costs'!Y353,'Input| Projects'!$Y353),IF('Input| Overheads'!$C$42="DNSP defined",SUMPRODUCT(--('Input| Projects'!$AC353="Yes"),'Calc| Overheads Allocation'!F$61,'Input| Projects'!$AF353),""))),"")</f>
        <v/>
      </c>
      <c r="AP353" s="186" t="str">
        <f>IFERROR(IF('Input| Overheads'!$C$42="Direct costs",SUMPRODUCT(--('Input| Projects'!$AC353="Yes"),'Calc| Overheads Allocation'!G$8,'Calc| Project Costs'!Z353),IF('Input| Overheads'!$C$42="Internal labour",SUMPRODUCT(--('Input| Projects'!$AC353="Yes"),'Calc| Overheads Allocation'!G$8,'Calc| Project Costs'!Z353,'Input| Projects'!$Y353),IF('Input| Overheads'!$C$42="DNSP defined",SUMPRODUCT(--('Input| Projects'!$AC353="Yes"),'Calc| Overheads Allocation'!G$61,'Input| Projects'!$AF353),""))),"")</f>
        <v/>
      </c>
      <c r="AQ353" s="186" t="str">
        <f>IFERROR(IF('Input| Overheads'!$C$42="Direct costs",SUMPRODUCT(--('Input| Projects'!$AC353="Yes"),'Calc| Overheads Allocation'!H$8,'Calc| Project Costs'!AA353),IF('Input| Overheads'!$C$42="Internal labour",SUMPRODUCT(--('Input| Projects'!$AC353="Yes"),'Calc| Overheads Allocation'!H$8,'Calc| Project Costs'!AA353,'Input| Projects'!$Y353),IF('Input| Overheads'!$C$42="DNSP defined",SUMPRODUCT(--('Input| Projects'!$AC353="Yes"),'Calc| Overheads Allocation'!H$61,'Input| Projects'!$AF353),""))),"")</f>
        <v/>
      </c>
      <c r="AR353" s="186" t="str">
        <f>IFERROR(IF('Input| Overheads'!$C$42="Direct costs",SUMPRODUCT(--('Input| Projects'!$AC353="Yes"),'Calc| Overheads Allocation'!I$8,'Calc| Project Costs'!AB353),IF('Input| Overheads'!$C$42="Internal labour",SUMPRODUCT(--('Input| Projects'!$AC353="Yes"),'Calc| Overheads Allocation'!I$8,'Calc| Project Costs'!AB353,'Input| Projects'!$Y353),IF('Input| Overheads'!$C$42="DNSP defined",SUMPRODUCT(--('Input| Projects'!$AC353="Yes"),'Calc| Overheads Allocation'!I$61,'Input| Projects'!$AF353),""))),"")</f>
        <v/>
      </c>
      <c r="AS353" s="106"/>
      <c r="AT353" s="186" t="str">
        <f>IFERROR(IF('Input| Overheads'!$C$42="Direct costs",SUMPRODUCT(--('Input| Projects'!$AD353="Yes"),'Calc| Overheads Allocation'!C$9,'Calc| Project Costs'!V353),IF('Input| Overheads'!$C$42="Internal labour",SUMPRODUCT(--('Input| Projects'!$AD353="Yes"),'Calc| Overheads Allocation'!C$9,'Calc| Project Costs'!V353,'Input| Projects'!$Y353),IF('Input| Overheads'!$C$42="DNSP defined",SUMPRODUCT(--('Input| Projects'!$AD353="Yes"),'Calc| Overheads Allocation'!C$62,'Input| Projects'!$AG353),""))),"")</f>
        <v/>
      </c>
      <c r="AU353" s="186" t="str">
        <f>IFERROR(IF('Input| Overheads'!$C$42="Direct costs",SUMPRODUCT(--('Input| Projects'!$AD353="Yes"),'Calc| Overheads Allocation'!D$9,'Calc| Project Costs'!W353),IF('Input| Overheads'!$C$42="Internal labour",SUMPRODUCT(--('Input| Projects'!$AD353="Yes"),'Calc| Overheads Allocation'!D$9,'Calc| Project Costs'!W353,'Input| Projects'!$Y353),IF('Input| Overheads'!$C$42="DNSP defined",SUMPRODUCT(--('Input| Projects'!$AD353="Yes"),'Calc| Overheads Allocation'!D$62,'Input| Projects'!$AG353),""))),"")</f>
        <v/>
      </c>
      <c r="AV353" s="186" t="str">
        <f>IFERROR(IF('Input| Overheads'!$C$42="Direct costs",SUMPRODUCT(--('Input| Projects'!$AD353="Yes"),'Calc| Overheads Allocation'!E$9,'Calc| Project Costs'!X353),IF('Input| Overheads'!$C$42="Internal labour",SUMPRODUCT(--('Input| Projects'!$AD353="Yes"),'Calc| Overheads Allocation'!E$9,'Calc| Project Costs'!X353,'Input| Projects'!$Y353),IF('Input| Overheads'!$C$42="DNSP defined",SUMPRODUCT(--('Input| Projects'!$AD353="Yes"),'Calc| Overheads Allocation'!E$62,'Input| Projects'!$AG353),""))),"")</f>
        <v/>
      </c>
      <c r="AW353" s="186" t="str">
        <f>IFERROR(IF('Input| Overheads'!$C$42="Direct costs",SUMPRODUCT(--('Input| Projects'!$AD353="Yes"),'Calc| Overheads Allocation'!F$9,'Calc| Project Costs'!Y353),IF('Input| Overheads'!$C$42="Internal labour",SUMPRODUCT(--('Input| Projects'!$AD353="Yes"),'Calc| Overheads Allocation'!F$9,'Calc| Project Costs'!Y353,'Input| Projects'!$Y353),IF('Input| Overheads'!$C$42="DNSP defined",SUMPRODUCT(--('Input| Projects'!$AD353="Yes"),'Calc| Overheads Allocation'!F$62,'Input| Projects'!$AG353),""))),"")</f>
        <v/>
      </c>
      <c r="AX353" s="186" t="str">
        <f>IFERROR(IF('Input| Overheads'!$C$42="Direct costs",SUMPRODUCT(--('Input| Projects'!$AD353="Yes"),'Calc| Overheads Allocation'!G$9,'Calc| Project Costs'!Z353),IF('Input| Overheads'!$C$42="Internal labour",SUMPRODUCT(--('Input| Projects'!$AD353="Yes"),'Calc| Overheads Allocation'!G$9,'Calc| Project Costs'!Z353,'Input| Projects'!$Y353),IF('Input| Overheads'!$C$42="DNSP defined",SUMPRODUCT(--('Input| Projects'!$AD353="Yes"),'Calc| Overheads Allocation'!G$62,'Input| Projects'!$AG353),""))),"")</f>
        <v/>
      </c>
      <c r="AY353" s="186" t="str">
        <f>IFERROR(IF('Input| Overheads'!$C$42="Direct costs",SUMPRODUCT(--('Input| Projects'!$AD353="Yes"),'Calc| Overheads Allocation'!H$9,'Calc| Project Costs'!AA353),IF('Input| Overheads'!$C$42="Internal labour",SUMPRODUCT(--('Input| Projects'!$AD353="Yes"),'Calc| Overheads Allocation'!H$9,'Calc| Project Costs'!AA353,'Input| Projects'!$Y353),IF('Input| Overheads'!$C$42="DNSP defined",SUMPRODUCT(--('Input| Projects'!$AD353="Yes"),'Calc| Overheads Allocation'!H$62,'Input| Projects'!$AG353),""))),"")</f>
        <v/>
      </c>
      <c r="AZ353" s="186" t="str">
        <f>IFERROR(IF('Input| Overheads'!$C$42="Direct costs",SUMPRODUCT(--('Input| Projects'!$AD353="Yes"),'Calc| Overheads Allocation'!I$9,'Calc| Project Costs'!AB353),IF('Input| Overheads'!$C$42="Internal labour",SUMPRODUCT(--('Input| Projects'!$AD353="Yes"),'Calc| Overheads Allocation'!I$9,'Calc| Project Costs'!AB353,'Input| Projects'!$Y353),IF('Input| Overheads'!$C$42="DNSP defined",SUMPRODUCT(--('Input| Projects'!$AD353="Yes"),'Calc| Overheads Allocation'!I$62,'Input| Projects'!$AG353),""))),"")</f>
        <v/>
      </c>
      <c r="BA353" s="106"/>
      <c r="BB353" s="186">
        <f t="shared" si="187"/>
        <v>0</v>
      </c>
      <c r="BC353" s="186">
        <f t="shared" si="188"/>
        <v>0</v>
      </c>
      <c r="BD353" s="186">
        <f t="shared" si="189"/>
        <v>0</v>
      </c>
      <c r="BE353" s="186">
        <f t="shared" si="166"/>
        <v>0</v>
      </c>
      <c r="BF353" s="186">
        <f t="shared" si="167"/>
        <v>0</v>
      </c>
      <c r="BG353" s="186">
        <f t="shared" si="168"/>
        <v>0</v>
      </c>
      <c r="BH353" s="186">
        <f t="shared" si="169"/>
        <v>0</v>
      </c>
      <c r="BI353" s="97"/>
      <c r="BJ353" s="186" t="str">
        <f t="shared" si="170"/>
        <v/>
      </c>
      <c r="BK353" s="186" t="str">
        <f t="shared" si="171"/>
        <v/>
      </c>
      <c r="BL353" s="186" t="str">
        <f t="shared" si="172"/>
        <v/>
      </c>
      <c r="BM353" s="186" t="str">
        <f t="shared" si="173"/>
        <v/>
      </c>
      <c r="BN353" s="186" t="str">
        <f t="shared" si="174"/>
        <v/>
      </c>
      <c r="BO353" s="186" t="str">
        <f t="shared" si="175"/>
        <v/>
      </c>
      <c r="BP353" s="186" t="str">
        <f t="shared" si="176"/>
        <v/>
      </c>
      <c r="BQ353" s="97"/>
      <c r="BR353" s="186">
        <f t="shared" si="177"/>
        <v>0</v>
      </c>
      <c r="BS353" s="186">
        <f t="shared" si="178"/>
        <v>0</v>
      </c>
      <c r="BT353" s="222">
        <f t="shared" si="179"/>
        <v>0</v>
      </c>
      <c r="BU353" s="222">
        <f t="shared" si="180"/>
        <v>0</v>
      </c>
      <c r="BV353" s="222">
        <f t="shared" si="181"/>
        <v>0</v>
      </c>
      <c r="BW353" s="222">
        <f t="shared" si="182"/>
        <v>0</v>
      </c>
      <c r="BX353" s="222">
        <f t="shared" si="183"/>
        <v>0</v>
      </c>
      <c r="BY353" s="106"/>
      <c r="BZ353" s="197" t="str">
        <f>IF(SUMIF('Input| Projects'!$AS$8:$CP$8,"Dx",'Input| Projects'!$AS353:$CP353)=0,"",SUMIF('Input| Projects'!$AS$8:$CP$8,"Dx",'Input| Projects'!$AS353:$CP353))</f>
        <v/>
      </c>
      <c r="CA353" s="197" t="str">
        <f>IF(SUMIF('Input| Projects'!$AS$8:$CP$8,"Tx",'Input| Projects'!$AS353:$CP353)=0,"",SUMIF('Input| Projects'!$AS$8:$CP$8,"Tx",'Input| Projects'!$AS353:$CP353))</f>
        <v/>
      </c>
      <c r="CB353" s="150" t="str">
        <f t="shared" si="190"/>
        <v/>
      </c>
    </row>
    <row r="354" spans="2:80" x14ac:dyDescent="0.2">
      <c r="B354" s="201">
        <f>IFERROR('Input| Projects'!B354,"")</f>
        <v>345</v>
      </c>
      <c r="C354" s="42" t="str">
        <f>IFERROR(IF('Input| Projects'!C354="","",'Input| Projects'!C354),"")</f>
        <v/>
      </c>
      <c r="D354" s="42" t="str">
        <f>IFERROR(IF('Input| Projects'!D354="","",'Input| Projects'!D354),"")</f>
        <v/>
      </c>
      <c r="E354" s="104"/>
      <c r="F354" s="190">
        <f>IFERROR('Input| Projects'!I354*'Input| Escalations'!$K$19,"")</f>
        <v>0</v>
      </c>
      <c r="G354" s="190">
        <f>IFERROR('Input| Projects'!J354*'Input| Escalations'!$K$19,"")</f>
        <v>0</v>
      </c>
      <c r="H354" s="190">
        <f>IFERROR('Input| Projects'!K354*'Input| Escalations'!$K$19,"")</f>
        <v>0</v>
      </c>
      <c r="I354" s="190">
        <f>IFERROR('Input| Projects'!L354*'Input| Escalations'!$K$19,"")</f>
        <v>0</v>
      </c>
      <c r="J354" s="190">
        <f>IFERROR('Input| Projects'!M354*'Input| Escalations'!$K$19,"")</f>
        <v>0</v>
      </c>
      <c r="K354" s="190">
        <f>IFERROR('Input| Projects'!N354*'Input| Escalations'!$K$19,"")</f>
        <v>0</v>
      </c>
      <c r="L354" s="190">
        <f>IFERROR('Input| Projects'!O354*'Input| Escalations'!$K$19,"")</f>
        <v>0</v>
      </c>
      <c r="M354" s="150" t="str">
        <f>IF(ABS(SUM(F354:L354)-(SUM('Input| Projects'!I354:O354)*'Input| Escalations'!$K$19))&lt;0.0000001,"",1)</f>
        <v/>
      </c>
      <c r="N354" s="192">
        <f>'Input| Projects'!$Y354*INDEX('Input| Escalations'!$H$33:$N$33,MATCH('Calc| Project Costs'!N$9,'Input| Escalations'!$H$23:$N$23,0))+'Input| Projects'!$Z354*INDEX('Input| Escalations'!$H$34:$N$34,MATCH('Calc| Project Costs'!N$9,'Input| Escalations'!$H$23:$N$23,0))+'Input| Projects'!$AA354*INDEX('Input| Escalations'!$H$35:$N$35,MATCH('Calc| Project Costs'!N$9,'Input| Escalations'!$H$23:$N$23,0))+1</f>
        <v>1</v>
      </c>
      <c r="O354" s="192">
        <f>'Input| Projects'!$Y354*INDEX('Input| Escalations'!$H$33:$N$33,MATCH('Calc| Project Costs'!O$9,'Input| Escalations'!$H$23:$N$23,0))+'Input| Projects'!$Z354*INDEX('Input| Escalations'!$H$34:$N$34,MATCH('Calc| Project Costs'!O$9,'Input| Escalations'!$H$23:$N$23,0))+'Input| Projects'!$AA354*INDEX('Input| Escalations'!$H$35:$N$35,MATCH('Calc| Project Costs'!O$9,'Input| Escalations'!$H$23:$N$23,0))+1</f>
        <v>1</v>
      </c>
      <c r="P354" s="192">
        <f>'Input| Projects'!$Y354*INDEX('Input| Escalations'!$H$33:$N$33,MATCH('Calc| Project Costs'!P$9,'Input| Escalations'!$H$23:$N$23,0))+'Input| Projects'!$Z354*INDEX('Input| Escalations'!$H$34:$N$34,MATCH('Calc| Project Costs'!P$9,'Input| Escalations'!$H$23:$N$23,0))+'Input| Projects'!$AA354*INDEX('Input| Escalations'!$H$35:$N$35,MATCH('Calc| Project Costs'!P$9,'Input| Escalations'!$H$23:$N$23,0))+1</f>
        <v>1</v>
      </c>
      <c r="Q354" s="192">
        <f>'Input| Projects'!$Y354*INDEX('Input| Escalations'!$H$33:$N$33,MATCH('Calc| Project Costs'!Q$9,'Input| Escalations'!$H$23:$N$23,0))+'Input| Projects'!$Z354*INDEX('Input| Escalations'!$H$34:$N$34,MATCH('Calc| Project Costs'!Q$9,'Input| Escalations'!$H$23:$N$23,0))+'Input| Projects'!$AA354*INDEX('Input| Escalations'!$H$35:$N$35,MATCH('Calc| Project Costs'!Q$9,'Input| Escalations'!$H$23:$N$23,0))+1</f>
        <v>1</v>
      </c>
      <c r="R354" s="192">
        <f>'Input| Projects'!$Y354*INDEX('Input| Escalations'!$H$33:$N$33,MATCH('Calc| Project Costs'!R$9,'Input| Escalations'!$H$23:$N$23,0))+'Input| Projects'!$Z354*INDEX('Input| Escalations'!$H$34:$N$34,MATCH('Calc| Project Costs'!R$9,'Input| Escalations'!$H$23:$N$23,0))+'Input| Projects'!$AA354*INDEX('Input| Escalations'!$H$35:$N$35,MATCH('Calc| Project Costs'!R$9,'Input| Escalations'!$H$23:$N$23,0))+1</f>
        <v>1</v>
      </c>
      <c r="S354" s="192">
        <f>'Input| Projects'!$Y354*INDEX('Input| Escalations'!$H$33:$N$33,MATCH('Calc| Project Costs'!S$9,'Input| Escalations'!$H$23:$N$23,0))+'Input| Projects'!$Z354*INDEX('Input| Escalations'!$H$34:$N$34,MATCH('Calc| Project Costs'!S$9,'Input| Escalations'!$H$23:$N$23,0))+'Input| Projects'!$AA354*INDEX('Input| Escalations'!$H$35:$N$35,MATCH('Calc| Project Costs'!S$9,'Input| Escalations'!$H$23:$N$23,0))+1</f>
        <v>1</v>
      </c>
      <c r="T354" s="192">
        <f>'Input| Projects'!$Y354*INDEX('Input| Escalations'!$H$33:$N$33,MATCH('Calc| Project Costs'!T$9,'Input| Escalations'!$H$23:$N$23,0))+'Input| Projects'!$Z354*INDEX('Input| Escalations'!$H$34:$N$34,MATCH('Calc| Project Costs'!T$9,'Input| Escalations'!$H$23:$N$23,0))+'Input| Projects'!$AA354*INDEX('Input| Escalations'!$H$35:$N$35,MATCH('Calc| Project Costs'!T$9,'Input| Escalations'!$H$23:$N$23,0))+1</f>
        <v>1</v>
      </c>
      <c r="U354" s="106"/>
      <c r="V354" s="186">
        <f t="shared" si="184"/>
        <v>0</v>
      </c>
      <c r="W354" s="186">
        <f t="shared" si="185"/>
        <v>0</v>
      </c>
      <c r="X354" s="186">
        <f t="shared" si="186"/>
        <v>0</v>
      </c>
      <c r="Y354" s="186">
        <f t="shared" si="162"/>
        <v>0</v>
      </c>
      <c r="Z354" s="186">
        <f t="shared" si="163"/>
        <v>0</v>
      </c>
      <c r="AA354" s="186">
        <f t="shared" si="164"/>
        <v>0</v>
      </c>
      <c r="AB354" s="186">
        <f t="shared" si="165"/>
        <v>0</v>
      </c>
      <c r="AC354" s="106"/>
      <c r="AD354" s="186">
        <f>'Input| Projects'!Q354*N354*'Input| Escalations'!$K$19</f>
        <v>0</v>
      </c>
      <c r="AE354" s="186">
        <f>'Input| Projects'!R354*O354*'Input| Escalations'!$K$19</f>
        <v>0</v>
      </c>
      <c r="AF354" s="186">
        <f>'Input| Projects'!S354*P354*'Input| Escalations'!$K$19</f>
        <v>0</v>
      </c>
      <c r="AG354" s="186">
        <f>'Input| Projects'!T354*Q354*'Input| Escalations'!$K$19</f>
        <v>0</v>
      </c>
      <c r="AH354" s="186">
        <f>'Input| Projects'!U354*R354*'Input| Escalations'!$K$19</f>
        <v>0</v>
      </c>
      <c r="AI354" s="186">
        <f>'Input| Projects'!V354*S354*'Input| Escalations'!$K$19</f>
        <v>0</v>
      </c>
      <c r="AJ354" s="186">
        <f>'Input| Projects'!W354*T354*'Input| Escalations'!$K$19</f>
        <v>0</v>
      </c>
      <c r="AK354" s="106"/>
      <c r="AL354" s="186" t="str">
        <f>IFERROR(IF('Input| Overheads'!$C$42="Direct costs",SUMPRODUCT(--('Input| Projects'!$AC354="Yes"),'Calc| Overheads Allocation'!C$8,'Calc| Project Costs'!V354),IF('Input| Overheads'!$C$42="Internal labour",SUMPRODUCT(--('Input| Projects'!$AC354="Yes"),'Calc| Overheads Allocation'!C$8,'Calc| Project Costs'!V354,'Input| Projects'!$Y354),IF('Input| Overheads'!$C$42="DNSP defined",SUMPRODUCT(--('Input| Projects'!$AC354="Yes"),'Calc| Overheads Allocation'!C$61,'Input| Projects'!$AF354),""))),"")</f>
        <v/>
      </c>
      <c r="AM354" s="186" t="str">
        <f>IFERROR(IF('Input| Overheads'!$C$42="Direct costs",SUMPRODUCT(--('Input| Projects'!$AC354="Yes"),'Calc| Overheads Allocation'!D$8,'Calc| Project Costs'!W354),IF('Input| Overheads'!$C$42="Internal labour",SUMPRODUCT(--('Input| Projects'!$AC354="Yes"),'Calc| Overheads Allocation'!D$8,'Calc| Project Costs'!W354,'Input| Projects'!$Y354),IF('Input| Overheads'!$C$42="DNSP defined",SUMPRODUCT(--('Input| Projects'!$AC354="Yes"),'Calc| Overheads Allocation'!D$61,'Input| Projects'!$AF354),""))),"")</f>
        <v/>
      </c>
      <c r="AN354" s="186" t="str">
        <f>IFERROR(IF('Input| Overheads'!$C$42="Direct costs",SUMPRODUCT(--('Input| Projects'!$AC354="Yes"),'Calc| Overheads Allocation'!E$8,'Calc| Project Costs'!X354),IF('Input| Overheads'!$C$42="Internal labour",SUMPRODUCT(--('Input| Projects'!$AC354="Yes"),'Calc| Overheads Allocation'!E$8,'Calc| Project Costs'!X354,'Input| Projects'!$Y354),IF('Input| Overheads'!$C$42="DNSP defined",SUMPRODUCT(--('Input| Projects'!$AC354="Yes"),'Calc| Overheads Allocation'!E$61,'Input| Projects'!$AF354),""))),"")</f>
        <v/>
      </c>
      <c r="AO354" s="186" t="str">
        <f>IFERROR(IF('Input| Overheads'!$C$42="Direct costs",SUMPRODUCT(--('Input| Projects'!$AC354="Yes"),'Calc| Overheads Allocation'!F$8,'Calc| Project Costs'!Y354),IF('Input| Overheads'!$C$42="Internal labour",SUMPRODUCT(--('Input| Projects'!$AC354="Yes"),'Calc| Overheads Allocation'!F$8,'Calc| Project Costs'!Y354,'Input| Projects'!$Y354),IF('Input| Overheads'!$C$42="DNSP defined",SUMPRODUCT(--('Input| Projects'!$AC354="Yes"),'Calc| Overheads Allocation'!F$61,'Input| Projects'!$AF354),""))),"")</f>
        <v/>
      </c>
      <c r="AP354" s="186" t="str">
        <f>IFERROR(IF('Input| Overheads'!$C$42="Direct costs",SUMPRODUCT(--('Input| Projects'!$AC354="Yes"),'Calc| Overheads Allocation'!G$8,'Calc| Project Costs'!Z354),IF('Input| Overheads'!$C$42="Internal labour",SUMPRODUCT(--('Input| Projects'!$AC354="Yes"),'Calc| Overheads Allocation'!G$8,'Calc| Project Costs'!Z354,'Input| Projects'!$Y354),IF('Input| Overheads'!$C$42="DNSP defined",SUMPRODUCT(--('Input| Projects'!$AC354="Yes"),'Calc| Overheads Allocation'!G$61,'Input| Projects'!$AF354),""))),"")</f>
        <v/>
      </c>
      <c r="AQ354" s="186" t="str">
        <f>IFERROR(IF('Input| Overheads'!$C$42="Direct costs",SUMPRODUCT(--('Input| Projects'!$AC354="Yes"),'Calc| Overheads Allocation'!H$8,'Calc| Project Costs'!AA354),IF('Input| Overheads'!$C$42="Internal labour",SUMPRODUCT(--('Input| Projects'!$AC354="Yes"),'Calc| Overheads Allocation'!H$8,'Calc| Project Costs'!AA354,'Input| Projects'!$Y354),IF('Input| Overheads'!$C$42="DNSP defined",SUMPRODUCT(--('Input| Projects'!$AC354="Yes"),'Calc| Overheads Allocation'!H$61,'Input| Projects'!$AF354),""))),"")</f>
        <v/>
      </c>
      <c r="AR354" s="186" t="str">
        <f>IFERROR(IF('Input| Overheads'!$C$42="Direct costs",SUMPRODUCT(--('Input| Projects'!$AC354="Yes"),'Calc| Overheads Allocation'!I$8,'Calc| Project Costs'!AB354),IF('Input| Overheads'!$C$42="Internal labour",SUMPRODUCT(--('Input| Projects'!$AC354="Yes"),'Calc| Overheads Allocation'!I$8,'Calc| Project Costs'!AB354,'Input| Projects'!$Y354),IF('Input| Overheads'!$C$42="DNSP defined",SUMPRODUCT(--('Input| Projects'!$AC354="Yes"),'Calc| Overheads Allocation'!I$61,'Input| Projects'!$AF354),""))),"")</f>
        <v/>
      </c>
      <c r="AS354" s="106"/>
      <c r="AT354" s="186" t="str">
        <f>IFERROR(IF('Input| Overheads'!$C$42="Direct costs",SUMPRODUCT(--('Input| Projects'!$AD354="Yes"),'Calc| Overheads Allocation'!C$9,'Calc| Project Costs'!V354),IF('Input| Overheads'!$C$42="Internal labour",SUMPRODUCT(--('Input| Projects'!$AD354="Yes"),'Calc| Overheads Allocation'!C$9,'Calc| Project Costs'!V354,'Input| Projects'!$Y354),IF('Input| Overheads'!$C$42="DNSP defined",SUMPRODUCT(--('Input| Projects'!$AD354="Yes"),'Calc| Overheads Allocation'!C$62,'Input| Projects'!$AG354),""))),"")</f>
        <v/>
      </c>
      <c r="AU354" s="186" t="str">
        <f>IFERROR(IF('Input| Overheads'!$C$42="Direct costs",SUMPRODUCT(--('Input| Projects'!$AD354="Yes"),'Calc| Overheads Allocation'!D$9,'Calc| Project Costs'!W354),IF('Input| Overheads'!$C$42="Internal labour",SUMPRODUCT(--('Input| Projects'!$AD354="Yes"),'Calc| Overheads Allocation'!D$9,'Calc| Project Costs'!W354,'Input| Projects'!$Y354),IF('Input| Overheads'!$C$42="DNSP defined",SUMPRODUCT(--('Input| Projects'!$AD354="Yes"),'Calc| Overheads Allocation'!D$62,'Input| Projects'!$AG354),""))),"")</f>
        <v/>
      </c>
      <c r="AV354" s="186" t="str">
        <f>IFERROR(IF('Input| Overheads'!$C$42="Direct costs",SUMPRODUCT(--('Input| Projects'!$AD354="Yes"),'Calc| Overheads Allocation'!E$9,'Calc| Project Costs'!X354),IF('Input| Overheads'!$C$42="Internal labour",SUMPRODUCT(--('Input| Projects'!$AD354="Yes"),'Calc| Overheads Allocation'!E$9,'Calc| Project Costs'!X354,'Input| Projects'!$Y354),IF('Input| Overheads'!$C$42="DNSP defined",SUMPRODUCT(--('Input| Projects'!$AD354="Yes"),'Calc| Overheads Allocation'!E$62,'Input| Projects'!$AG354),""))),"")</f>
        <v/>
      </c>
      <c r="AW354" s="186" t="str">
        <f>IFERROR(IF('Input| Overheads'!$C$42="Direct costs",SUMPRODUCT(--('Input| Projects'!$AD354="Yes"),'Calc| Overheads Allocation'!F$9,'Calc| Project Costs'!Y354),IF('Input| Overheads'!$C$42="Internal labour",SUMPRODUCT(--('Input| Projects'!$AD354="Yes"),'Calc| Overheads Allocation'!F$9,'Calc| Project Costs'!Y354,'Input| Projects'!$Y354),IF('Input| Overheads'!$C$42="DNSP defined",SUMPRODUCT(--('Input| Projects'!$AD354="Yes"),'Calc| Overheads Allocation'!F$62,'Input| Projects'!$AG354),""))),"")</f>
        <v/>
      </c>
      <c r="AX354" s="186" t="str">
        <f>IFERROR(IF('Input| Overheads'!$C$42="Direct costs",SUMPRODUCT(--('Input| Projects'!$AD354="Yes"),'Calc| Overheads Allocation'!G$9,'Calc| Project Costs'!Z354),IF('Input| Overheads'!$C$42="Internal labour",SUMPRODUCT(--('Input| Projects'!$AD354="Yes"),'Calc| Overheads Allocation'!G$9,'Calc| Project Costs'!Z354,'Input| Projects'!$Y354),IF('Input| Overheads'!$C$42="DNSP defined",SUMPRODUCT(--('Input| Projects'!$AD354="Yes"),'Calc| Overheads Allocation'!G$62,'Input| Projects'!$AG354),""))),"")</f>
        <v/>
      </c>
      <c r="AY354" s="186" t="str">
        <f>IFERROR(IF('Input| Overheads'!$C$42="Direct costs",SUMPRODUCT(--('Input| Projects'!$AD354="Yes"),'Calc| Overheads Allocation'!H$9,'Calc| Project Costs'!AA354),IF('Input| Overheads'!$C$42="Internal labour",SUMPRODUCT(--('Input| Projects'!$AD354="Yes"),'Calc| Overheads Allocation'!H$9,'Calc| Project Costs'!AA354,'Input| Projects'!$Y354),IF('Input| Overheads'!$C$42="DNSP defined",SUMPRODUCT(--('Input| Projects'!$AD354="Yes"),'Calc| Overheads Allocation'!H$62,'Input| Projects'!$AG354),""))),"")</f>
        <v/>
      </c>
      <c r="AZ354" s="186" t="str">
        <f>IFERROR(IF('Input| Overheads'!$C$42="Direct costs",SUMPRODUCT(--('Input| Projects'!$AD354="Yes"),'Calc| Overheads Allocation'!I$9,'Calc| Project Costs'!AB354),IF('Input| Overheads'!$C$42="Internal labour",SUMPRODUCT(--('Input| Projects'!$AD354="Yes"),'Calc| Overheads Allocation'!I$9,'Calc| Project Costs'!AB354,'Input| Projects'!$Y354),IF('Input| Overheads'!$C$42="DNSP defined",SUMPRODUCT(--('Input| Projects'!$AD354="Yes"),'Calc| Overheads Allocation'!I$62,'Input| Projects'!$AG354),""))),"")</f>
        <v/>
      </c>
      <c r="BA354" s="106"/>
      <c r="BB354" s="186">
        <f t="shared" si="187"/>
        <v>0</v>
      </c>
      <c r="BC354" s="186">
        <f t="shared" si="188"/>
        <v>0</v>
      </c>
      <c r="BD354" s="186">
        <f t="shared" si="189"/>
        <v>0</v>
      </c>
      <c r="BE354" s="186">
        <f t="shared" si="166"/>
        <v>0</v>
      </c>
      <c r="BF354" s="186">
        <f t="shared" si="167"/>
        <v>0</v>
      </c>
      <c r="BG354" s="186">
        <f t="shared" si="168"/>
        <v>0</v>
      </c>
      <c r="BH354" s="186">
        <f t="shared" si="169"/>
        <v>0</v>
      </c>
      <c r="BI354" s="97"/>
      <c r="BJ354" s="186" t="str">
        <f t="shared" si="170"/>
        <v/>
      </c>
      <c r="BK354" s="186" t="str">
        <f t="shared" si="171"/>
        <v/>
      </c>
      <c r="BL354" s="186" t="str">
        <f t="shared" si="172"/>
        <v/>
      </c>
      <c r="BM354" s="186" t="str">
        <f t="shared" si="173"/>
        <v/>
      </c>
      <c r="BN354" s="186" t="str">
        <f t="shared" si="174"/>
        <v/>
      </c>
      <c r="BO354" s="186" t="str">
        <f t="shared" si="175"/>
        <v/>
      </c>
      <c r="BP354" s="186" t="str">
        <f t="shared" si="176"/>
        <v/>
      </c>
      <c r="BQ354" s="97"/>
      <c r="BR354" s="186">
        <f t="shared" si="177"/>
        <v>0</v>
      </c>
      <c r="BS354" s="186">
        <f t="shared" si="178"/>
        <v>0</v>
      </c>
      <c r="BT354" s="222">
        <f t="shared" si="179"/>
        <v>0</v>
      </c>
      <c r="BU354" s="222">
        <f t="shared" si="180"/>
        <v>0</v>
      </c>
      <c r="BV354" s="222">
        <f t="shared" si="181"/>
        <v>0</v>
      </c>
      <c r="BW354" s="222">
        <f t="shared" si="182"/>
        <v>0</v>
      </c>
      <c r="BX354" s="222">
        <f t="shared" si="183"/>
        <v>0</v>
      </c>
      <c r="BY354" s="106"/>
      <c r="BZ354" s="197" t="str">
        <f>IF(SUMIF('Input| Projects'!$AS$8:$CP$8,"Dx",'Input| Projects'!$AS354:$CP354)=0,"",SUMIF('Input| Projects'!$AS$8:$CP$8,"Dx",'Input| Projects'!$AS354:$CP354))</f>
        <v/>
      </c>
      <c r="CA354" s="197" t="str">
        <f>IF(SUMIF('Input| Projects'!$AS$8:$CP$8,"Tx",'Input| Projects'!$AS354:$CP354)=0,"",SUMIF('Input| Projects'!$AS$8:$CP$8,"Tx",'Input| Projects'!$AS354:$CP354))</f>
        <v/>
      </c>
      <c r="CB354" s="150" t="str">
        <f t="shared" si="190"/>
        <v/>
      </c>
    </row>
    <row r="355" spans="2:80" x14ac:dyDescent="0.2">
      <c r="B355" s="201">
        <f>IFERROR('Input| Projects'!B355,"")</f>
        <v>346</v>
      </c>
      <c r="C355" s="42" t="str">
        <f>IFERROR(IF('Input| Projects'!C355="","",'Input| Projects'!C355),"")</f>
        <v/>
      </c>
      <c r="D355" s="42" t="str">
        <f>IFERROR(IF('Input| Projects'!D355="","",'Input| Projects'!D355),"")</f>
        <v/>
      </c>
      <c r="E355" s="104"/>
      <c r="F355" s="190">
        <f>IFERROR('Input| Projects'!I355*'Input| Escalations'!$K$19,"")</f>
        <v>0</v>
      </c>
      <c r="G355" s="190">
        <f>IFERROR('Input| Projects'!J355*'Input| Escalations'!$K$19,"")</f>
        <v>0</v>
      </c>
      <c r="H355" s="190">
        <f>IFERROR('Input| Projects'!K355*'Input| Escalations'!$K$19,"")</f>
        <v>0</v>
      </c>
      <c r="I355" s="190">
        <f>IFERROR('Input| Projects'!L355*'Input| Escalations'!$K$19,"")</f>
        <v>0</v>
      </c>
      <c r="J355" s="190">
        <f>IFERROR('Input| Projects'!M355*'Input| Escalations'!$K$19,"")</f>
        <v>0</v>
      </c>
      <c r="K355" s="190">
        <f>IFERROR('Input| Projects'!N355*'Input| Escalations'!$K$19,"")</f>
        <v>0</v>
      </c>
      <c r="L355" s="190">
        <f>IFERROR('Input| Projects'!O355*'Input| Escalations'!$K$19,"")</f>
        <v>0</v>
      </c>
      <c r="M355" s="150" t="str">
        <f>IF(ABS(SUM(F355:L355)-(SUM('Input| Projects'!I355:O355)*'Input| Escalations'!$K$19))&lt;0.0000001,"",1)</f>
        <v/>
      </c>
      <c r="N355" s="192">
        <f>'Input| Projects'!$Y355*INDEX('Input| Escalations'!$H$33:$N$33,MATCH('Calc| Project Costs'!N$9,'Input| Escalations'!$H$23:$N$23,0))+'Input| Projects'!$Z355*INDEX('Input| Escalations'!$H$34:$N$34,MATCH('Calc| Project Costs'!N$9,'Input| Escalations'!$H$23:$N$23,0))+'Input| Projects'!$AA355*INDEX('Input| Escalations'!$H$35:$N$35,MATCH('Calc| Project Costs'!N$9,'Input| Escalations'!$H$23:$N$23,0))+1</f>
        <v>1</v>
      </c>
      <c r="O355" s="192">
        <f>'Input| Projects'!$Y355*INDEX('Input| Escalations'!$H$33:$N$33,MATCH('Calc| Project Costs'!O$9,'Input| Escalations'!$H$23:$N$23,0))+'Input| Projects'!$Z355*INDEX('Input| Escalations'!$H$34:$N$34,MATCH('Calc| Project Costs'!O$9,'Input| Escalations'!$H$23:$N$23,0))+'Input| Projects'!$AA355*INDEX('Input| Escalations'!$H$35:$N$35,MATCH('Calc| Project Costs'!O$9,'Input| Escalations'!$H$23:$N$23,0))+1</f>
        <v>1</v>
      </c>
      <c r="P355" s="192">
        <f>'Input| Projects'!$Y355*INDEX('Input| Escalations'!$H$33:$N$33,MATCH('Calc| Project Costs'!P$9,'Input| Escalations'!$H$23:$N$23,0))+'Input| Projects'!$Z355*INDEX('Input| Escalations'!$H$34:$N$34,MATCH('Calc| Project Costs'!P$9,'Input| Escalations'!$H$23:$N$23,0))+'Input| Projects'!$AA355*INDEX('Input| Escalations'!$H$35:$N$35,MATCH('Calc| Project Costs'!P$9,'Input| Escalations'!$H$23:$N$23,0))+1</f>
        <v>1</v>
      </c>
      <c r="Q355" s="192">
        <f>'Input| Projects'!$Y355*INDEX('Input| Escalations'!$H$33:$N$33,MATCH('Calc| Project Costs'!Q$9,'Input| Escalations'!$H$23:$N$23,0))+'Input| Projects'!$Z355*INDEX('Input| Escalations'!$H$34:$N$34,MATCH('Calc| Project Costs'!Q$9,'Input| Escalations'!$H$23:$N$23,0))+'Input| Projects'!$AA355*INDEX('Input| Escalations'!$H$35:$N$35,MATCH('Calc| Project Costs'!Q$9,'Input| Escalations'!$H$23:$N$23,0))+1</f>
        <v>1</v>
      </c>
      <c r="R355" s="192">
        <f>'Input| Projects'!$Y355*INDEX('Input| Escalations'!$H$33:$N$33,MATCH('Calc| Project Costs'!R$9,'Input| Escalations'!$H$23:$N$23,0))+'Input| Projects'!$Z355*INDEX('Input| Escalations'!$H$34:$N$34,MATCH('Calc| Project Costs'!R$9,'Input| Escalations'!$H$23:$N$23,0))+'Input| Projects'!$AA355*INDEX('Input| Escalations'!$H$35:$N$35,MATCH('Calc| Project Costs'!R$9,'Input| Escalations'!$H$23:$N$23,0))+1</f>
        <v>1</v>
      </c>
      <c r="S355" s="192">
        <f>'Input| Projects'!$Y355*INDEX('Input| Escalations'!$H$33:$N$33,MATCH('Calc| Project Costs'!S$9,'Input| Escalations'!$H$23:$N$23,0))+'Input| Projects'!$Z355*INDEX('Input| Escalations'!$H$34:$N$34,MATCH('Calc| Project Costs'!S$9,'Input| Escalations'!$H$23:$N$23,0))+'Input| Projects'!$AA355*INDEX('Input| Escalations'!$H$35:$N$35,MATCH('Calc| Project Costs'!S$9,'Input| Escalations'!$H$23:$N$23,0))+1</f>
        <v>1</v>
      </c>
      <c r="T355" s="192">
        <f>'Input| Projects'!$Y355*INDEX('Input| Escalations'!$H$33:$N$33,MATCH('Calc| Project Costs'!T$9,'Input| Escalations'!$H$23:$N$23,0))+'Input| Projects'!$Z355*INDEX('Input| Escalations'!$H$34:$N$34,MATCH('Calc| Project Costs'!T$9,'Input| Escalations'!$H$23:$N$23,0))+'Input| Projects'!$AA355*INDEX('Input| Escalations'!$H$35:$N$35,MATCH('Calc| Project Costs'!T$9,'Input| Escalations'!$H$23:$N$23,0))+1</f>
        <v>1</v>
      </c>
      <c r="U355" s="106"/>
      <c r="V355" s="186">
        <f t="shared" si="184"/>
        <v>0</v>
      </c>
      <c r="W355" s="186">
        <f t="shared" si="185"/>
        <v>0</v>
      </c>
      <c r="X355" s="186">
        <f t="shared" si="186"/>
        <v>0</v>
      </c>
      <c r="Y355" s="186">
        <f t="shared" si="162"/>
        <v>0</v>
      </c>
      <c r="Z355" s="186">
        <f t="shared" si="163"/>
        <v>0</v>
      </c>
      <c r="AA355" s="186">
        <f t="shared" si="164"/>
        <v>0</v>
      </c>
      <c r="AB355" s="186">
        <f t="shared" si="165"/>
        <v>0</v>
      </c>
      <c r="AC355" s="106"/>
      <c r="AD355" s="186">
        <f>'Input| Projects'!Q355*N355*'Input| Escalations'!$K$19</f>
        <v>0</v>
      </c>
      <c r="AE355" s="186">
        <f>'Input| Projects'!R355*O355*'Input| Escalations'!$K$19</f>
        <v>0</v>
      </c>
      <c r="AF355" s="186">
        <f>'Input| Projects'!S355*P355*'Input| Escalations'!$K$19</f>
        <v>0</v>
      </c>
      <c r="AG355" s="186">
        <f>'Input| Projects'!T355*Q355*'Input| Escalations'!$K$19</f>
        <v>0</v>
      </c>
      <c r="AH355" s="186">
        <f>'Input| Projects'!U355*R355*'Input| Escalations'!$K$19</f>
        <v>0</v>
      </c>
      <c r="AI355" s="186">
        <f>'Input| Projects'!V355*S355*'Input| Escalations'!$K$19</f>
        <v>0</v>
      </c>
      <c r="AJ355" s="186">
        <f>'Input| Projects'!W355*T355*'Input| Escalations'!$K$19</f>
        <v>0</v>
      </c>
      <c r="AK355" s="106"/>
      <c r="AL355" s="186" t="str">
        <f>IFERROR(IF('Input| Overheads'!$C$42="Direct costs",SUMPRODUCT(--('Input| Projects'!$AC355="Yes"),'Calc| Overheads Allocation'!C$8,'Calc| Project Costs'!V355),IF('Input| Overheads'!$C$42="Internal labour",SUMPRODUCT(--('Input| Projects'!$AC355="Yes"),'Calc| Overheads Allocation'!C$8,'Calc| Project Costs'!V355,'Input| Projects'!$Y355),IF('Input| Overheads'!$C$42="DNSP defined",SUMPRODUCT(--('Input| Projects'!$AC355="Yes"),'Calc| Overheads Allocation'!C$61,'Input| Projects'!$AF355),""))),"")</f>
        <v/>
      </c>
      <c r="AM355" s="186" t="str">
        <f>IFERROR(IF('Input| Overheads'!$C$42="Direct costs",SUMPRODUCT(--('Input| Projects'!$AC355="Yes"),'Calc| Overheads Allocation'!D$8,'Calc| Project Costs'!W355),IF('Input| Overheads'!$C$42="Internal labour",SUMPRODUCT(--('Input| Projects'!$AC355="Yes"),'Calc| Overheads Allocation'!D$8,'Calc| Project Costs'!W355,'Input| Projects'!$Y355),IF('Input| Overheads'!$C$42="DNSP defined",SUMPRODUCT(--('Input| Projects'!$AC355="Yes"),'Calc| Overheads Allocation'!D$61,'Input| Projects'!$AF355),""))),"")</f>
        <v/>
      </c>
      <c r="AN355" s="186" t="str">
        <f>IFERROR(IF('Input| Overheads'!$C$42="Direct costs",SUMPRODUCT(--('Input| Projects'!$AC355="Yes"),'Calc| Overheads Allocation'!E$8,'Calc| Project Costs'!X355),IF('Input| Overheads'!$C$42="Internal labour",SUMPRODUCT(--('Input| Projects'!$AC355="Yes"),'Calc| Overheads Allocation'!E$8,'Calc| Project Costs'!X355,'Input| Projects'!$Y355),IF('Input| Overheads'!$C$42="DNSP defined",SUMPRODUCT(--('Input| Projects'!$AC355="Yes"),'Calc| Overheads Allocation'!E$61,'Input| Projects'!$AF355),""))),"")</f>
        <v/>
      </c>
      <c r="AO355" s="186" t="str">
        <f>IFERROR(IF('Input| Overheads'!$C$42="Direct costs",SUMPRODUCT(--('Input| Projects'!$AC355="Yes"),'Calc| Overheads Allocation'!F$8,'Calc| Project Costs'!Y355),IF('Input| Overheads'!$C$42="Internal labour",SUMPRODUCT(--('Input| Projects'!$AC355="Yes"),'Calc| Overheads Allocation'!F$8,'Calc| Project Costs'!Y355,'Input| Projects'!$Y355),IF('Input| Overheads'!$C$42="DNSP defined",SUMPRODUCT(--('Input| Projects'!$AC355="Yes"),'Calc| Overheads Allocation'!F$61,'Input| Projects'!$AF355),""))),"")</f>
        <v/>
      </c>
      <c r="AP355" s="186" t="str">
        <f>IFERROR(IF('Input| Overheads'!$C$42="Direct costs",SUMPRODUCT(--('Input| Projects'!$AC355="Yes"),'Calc| Overheads Allocation'!G$8,'Calc| Project Costs'!Z355),IF('Input| Overheads'!$C$42="Internal labour",SUMPRODUCT(--('Input| Projects'!$AC355="Yes"),'Calc| Overheads Allocation'!G$8,'Calc| Project Costs'!Z355,'Input| Projects'!$Y355),IF('Input| Overheads'!$C$42="DNSP defined",SUMPRODUCT(--('Input| Projects'!$AC355="Yes"),'Calc| Overheads Allocation'!G$61,'Input| Projects'!$AF355),""))),"")</f>
        <v/>
      </c>
      <c r="AQ355" s="186" t="str">
        <f>IFERROR(IF('Input| Overheads'!$C$42="Direct costs",SUMPRODUCT(--('Input| Projects'!$AC355="Yes"),'Calc| Overheads Allocation'!H$8,'Calc| Project Costs'!AA355),IF('Input| Overheads'!$C$42="Internal labour",SUMPRODUCT(--('Input| Projects'!$AC355="Yes"),'Calc| Overheads Allocation'!H$8,'Calc| Project Costs'!AA355,'Input| Projects'!$Y355),IF('Input| Overheads'!$C$42="DNSP defined",SUMPRODUCT(--('Input| Projects'!$AC355="Yes"),'Calc| Overheads Allocation'!H$61,'Input| Projects'!$AF355),""))),"")</f>
        <v/>
      </c>
      <c r="AR355" s="186" t="str">
        <f>IFERROR(IF('Input| Overheads'!$C$42="Direct costs",SUMPRODUCT(--('Input| Projects'!$AC355="Yes"),'Calc| Overheads Allocation'!I$8,'Calc| Project Costs'!AB355),IF('Input| Overheads'!$C$42="Internal labour",SUMPRODUCT(--('Input| Projects'!$AC355="Yes"),'Calc| Overheads Allocation'!I$8,'Calc| Project Costs'!AB355,'Input| Projects'!$Y355),IF('Input| Overheads'!$C$42="DNSP defined",SUMPRODUCT(--('Input| Projects'!$AC355="Yes"),'Calc| Overheads Allocation'!I$61,'Input| Projects'!$AF355),""))),"")</f>
        <v/>
      </c>
      <c r="AS355" s="106"/>
      <c r="AT355" s="186" t="str">
        <f>IFERROR(IF('Input| Overheads'!$C$42="Direct costs",SUMPRODUCT(--('Input| Projects'!$AD355="Yes"),'Calc| Overheads Allocation'!C$9,'Calc| Project Costs'!V355),IF('Input| Overheads'!$C$42="Internal labour",SUMPRODUCT(--('Input| Projects'!$AD355="Yes"),'Calc| Overheads Allocation'!C$9,'Calc| Project Costs'!V355,'Input| Projects'!$Y355),IF('Input| Overheads'!$C$42="DNSP defined",SUMPRODUCT(--('Input| Projects'!$AD355="Yes"),'Calc| Overheads Allocation'!C$62,'Input| Projects'!$AG355),""))),"")</f>
        <v/>
      </c>
      <c r="AU355" s="186" t="str">
        <f>IFERROR(IF('Input| Overheads'!$C$42="Direct costs",SUMPRODUCT(--('Input| Projects'!$AD355="Yes"),'Calc| Overheads Allocation'!D$9,'Calc| Project Costs'!W355),IF('Input| Overheads'!$C$42="Internal labour",SUMPRODUCT(--('Input| Projects'!$AD355="Yes"),'Calc| Overheads Allocation'!D$9,'Calc| Project Costs'!W355,'Input| Projects'!$Y355),IF('Input| Overheads'!$C$42="DNSP defined",SUMPRODUCT(--('Input| Projects'!$AD355="Yes"),'Calc| Overheads Allocation'!D$62,'Input| Projects'!$AG355),""))),"")</f>
        <v/>
      </c>
      <c r="AV355" s="186" t="str">
        <f>IFERROR(IF('Input| Overheads'!$C$42="Direct costs",SUMPRODUCT(--('Input| Projects'!$AD355="Yes"),'Calc| Overheads Allocation'!E$9,'Calc| Project Costs'!X355),IF('Input| Overheads'!$C$42="Internal labour",SUMPRODUCT(--('Input| Projects'!$AD355="Yes"),'Calc| Overheads Allocation'!E$9,'Calc| Project Costs'!X355,'Input| Projects'!$Y355),IF('Input| Overheads'!$C$42="DNSP defined",SUMPRODUCT(--('Input| Projects'!$AD355="Yes"),'Calc| Overheads Allocation'!E$62,'Input| Projects'!$AG355),""))),"")</f>
        <v/>
      </c>
      <c r="AW355" s="186" t="str">
        <f>IFERROR(IF('Input| Overheads'!$C$42="Direct costs",SUMPRODUCT(--('Input| Projects'!$AD355="Yes"),'Calc| Overheads Allocation'!F$9,'Calc| Project Costs'!Y355),IF('Input| Overheads'!$C$42="Internal labour",SUMPRODUCT(--('Input| Projects'!$AD355="Yes"),'Calc| Overheads Allocation'!F$9,'Calc| Project Costs'!Y355,'Input| Projects'!$Y355),IF('Input| Overheads'!$C$42="DNSP defined",SUMPRODUCT(--('Input| Projects'!$AD355="Yes"),'Calc| Overheads Allocation'!F$62,'Input| Projects'!$AG355),""))),"")</f>
        <v/>
      </c>
      <c r="AX355" s="186" t="str">
        <f>IFERROR(IF('Input| Overheads'!$C$42="Direct costs",SUMPRODUCT(--('Input| Projects'!$AD355="Yes"),'Calc| Overheads Allocation'!G$9,'Calc| Project Costs'!Z355),IF('Input| Overheads'!$C$42="Internal labour",SUMPRODUCT(--('Input| Projects'!$AD355="Yes"),'Calc| Overheads Allocation'!G$9,'Calc| Project Costs'!Z355,'Input| Projects'!$Y355),IF('Input| Overheads'!$C$42="DNSP defined",SUMPRODUCT(--('Input| Projects'!$AD355="Yes"),'Calc| Overheads Allocation'!G$62,'Input| Projects'!$AG355),""))),"")</f>
        <v/>
      </c>
      <c r="AY355" s="186" t="str">
        <f>IFERROR(IF('Input| Overheads'!$C$42="Direct costs",SUMPRODUCT(--('Input| Projects'!$AD355="Yes"),'Calc| Overheads Allocation'!H$9,'Calc| Project Costs'!AA355),IF('Input| Overheads'!$C$42="Internal labour",SUMPRODUCT(--('Input| Projects'!$AD355="Yes"),'Calc| Overheads Allocation'!H$9,'Calc| Project Costs'!AA355,'Input| Projects'!$Y355),IF('Input| Overheads'!$C$42="DNSP defined",SUMPRODUCT(--('Input| Projects'!$AD355="Yes"),'Calc| Overheads Allocation'!H$62,'Input| Projects'!$AG355),""))),"")</f>
        <v/>
      </c>
      <c r="AZ355" s="186" t="str">
        <f>IFERROR(IF('Input| Overheads'!$C$42="Direct costs",SUMPRODUCT(--('Input| Projects'!$AD355="Yes"),'Calc| Overheads Allocation'!I$9,'Calc| Project Costs'!AB355),IF('Input| Overheads'!$C$42="Internal labour",SUMPRODUCT(--('Input| Projects'!$AD355="Yes"),'Calc| Overheads Allocation'!I$9,'Calc| Project Costs'!AB355,'Input| Projects'!$Y355),IF('Input| Overheads'!$C$42="DNSP defined",SUMPRODUCT(--('Input| Projects'!$AD355="Yes"),'Calc| Overheads Allocation'!I$62,'Input| Projects'!$AG355),""))),"")</f>
        <v/>
      </c>
      <c r="BA355" s="106"/>
      <c r="BB355" s="186">
        <f t="shared" si="187"/>
        <v>0</v>
      </c>
      <c r="BC355" s="186">
        <f t="shared" si="188"/>
        <v>0</v>
      </c>
      <c r="BD355" s="186">
        <f t="shared" si="189"/>
        <v>0</v>
      </c>
      <c r="BE355" s="186">
        <f t="shared" si="166"/>
        <v>0</v>
      </c>
      <c r="BF355" s="186">
        <f t="shared" si="167"/>
        <v>0</v>
      </c>
      <c r="BG355" s="186">
        <f t="shared" si="168"/>
        <v>0</v>
      </c>
      <c r="BH355" s="186">
        <f t="shared" si="169"/>
        <v>0</v>
      </c>
      <c r="BI355" s="97"/>
      <c r="BJ355" s="186" t="str">
        <f t="shared" si="170"/>
        <v/>
      </c>
      <c r="BK355" s="186" t="str">
        <f t="shared" si="171"/>
        <v/>
      </c>
      <c r="BL355" s="186" t="str">
        <f t="shared" si="172"/>
        <v/>
      </c>
      <c r="BM355" s="186" t="str">
        <f t="shared" si="173"/>
        <v/>
      </c>
      <c r="BN355" s="186" t="str">
        <f t="shared" si="174"/>
        <v/>
      </c>
      <c r="BO355" s="186" t="str">
        <f t="shared" si="175"/>
        <v/>
      </c>
      <c r="BP355" s="186" t="str">
        <f t="shared" si="176"/>
        <v/>
      </c>
      <c r="BQ355" s="97"/>
      <c r="BR355" s="186">
        <f t="shared" si="177"/>
        <v>0</v>
      </c>
      <c r="BS355" s="186">
        <f t="shared" si="178"/>
        <v>0</v>
      </c>
      <c r="BT355" s="222">
        <f t="shared" si="179"/>
        <v>0</v>
      </c>
      <c r="BU355" s="222">
        <f t="shared" si="180"/>
        <v>0</v>
      </c>
      <c r="BV355" s="222">
        <f t="shared" si="181"/>
        <v>0</v>
      </c>
      <c r="BW355" s="222">
        <f t="shared" si="182"/>
        <v>0</v>
      </c>
      <c r="BX355" s="222">
        <f t="shared" si="183"/>
        <v>0</v>
      </c>
      <c r="BY355" s="106"/>
      <c r="BZ355" s="197" t="str">
        <f>IF(SUMIF('Input| Projects'!$AS$8:$CP$8,"Dx",'Input| Projects'!$AS355:$CP355)=0,"",SUMIF('Input| Projects'!$AS$8:$CP$8,"Dx",'Input| Projects'!$AS355:$CP355))</f>
        <v/>
      </c>
      <c r="CA355" s="197" t="str">
        <f>IF(SUMIF('Input| Projects'!$AS$8:$CP$8,"Tx",'Input| Projects'!$AS355:$CP355)=0,"",SUMIF('Input| Projects'!$AS$8:$CP$8,"Tx",'Input| Projects'!$AS355:$CP355))</f>
        <v/>
      </c>
      <c r="CB355" s="150" t="str">
        <f t="shared" si="190"/>
        <v/>
      </c>
    </row>
    <row r="356" spans="2:80" x14ac:dyDescent="0.2">
      <c r="B356" s="201">
        <f>IFERROR('Input| Projects'!B356,"")</f>
        <v>347</v>
      </c>
      <c r="C356" s="42" t="str">
        <f>IFERROR(IF('Input| Projects'!C356="","",'Input| Projects'!C356),"")</f>
        <v/>
      </c>
      <c r="D356" s="42" t="str">
        <f>IFERROR(IF('Input| Projects'!D356="","",'Input| Projects'!D356),"")</f>
        <v/>
      </c>
      <c r="E356" s="104"/>
      <c r="F356" s="190">
        <f>IFERROR('Input| Projects'!I356*'Input| Escalations'!$K$19,"")</f>
        <v>0</v>
      </c>
      <c r="G356" s="190">
        <f>IFERROR('Input| Projects'!J356*'Input| Escalations'!$K$19,"")</f>
        <v>0</v>
      </c>
      <c r="H356" s="190">
        <f>IFERROR('Input| Projects'!K356*'Input| Escalations'!$K$19,"")</f>
        <v>0</v>
      </c>
      <c r="I356" s="190">
        <f>IFERROR('Input| Projects'!L356*'Input| Escalations'!$K$19,"")</f>
        <v>0</v>
      </c>
      <c r="J356" s="190">
        <f>IFERROR('Input| Projects'!M356*'Input| Escalations'!$K$19,"")</f>
        <v>0</v>
      </c>
      <c r="K356" s="190">
        <f>IFERROR('Input| Projects'!N356*'Input| Escalations'!$K$19,"")</f>
        <v>0</v>
      </c>
      <c r="L356" s="190">
        <f>IFERROR('Input| Projects'!O356*'Input| Escalations'!$K$19,"")</f>
        <v>0</v>
      </c>
      <c r="M356" s="150" t="str">
        <f>IF(ABS(SUM(F356:L356)-(SUM('Input| Projects'!I356:O356)*'Input| Escalations'!$K$19))&lt;0.0000001,"",1)</f>
        <v/>
      </c>
      <c r="N356" s="192">
        <f>'Input| Projects'!$Y356*INDEX('Input| Escalations'!$H$33:$N$33,MATCH('Calc| Project Costs'!N$9,'Input| Escalations'!$H$23:$N$23,0))+'Input| Projects'!$Z356*INDEX('Input| Escalations'!$H$34:$N$34,MATCH('Calc| Project Costs'!N$9,'Input| Escalations'!$H$23:$N$23,0))+'Input| Projects'!$AA356*INDEX('Input| Escalations'!$H$35:$N$35,MATCH('Calc| Project Costs'!N$9,'Input| Escalations'!$H$23:$N$23,0))+1</f>
        <v>1</v>
      </c>
      <c r="O356" s="192">
        <f>'Input| Projects'!$Y356*INDEX('Input| Escalations'!$H$33:$N$33,MATCH('Calc| Project Costs'!O$9,'Input| Escalations'!$H$23:$N$23,0))+'Input| Projects'!$Z356*INDEX('Input| Escalations'!$H$34:$N$34,MATCH('Calc| Project Costs'!O$9,'Input| Escalations'!$H$23:$N$23,0))+'Input| Projects'!$AA356*INDEX('Input| Escalations'!$H$35:$N$35,MATCH('Calc| Project Costs'!O$9,'Input| Escalations'!$H$23:$N$23,0))+1</f>
        <v>1</v>
      </c>
      <c r="P356" s="192">
        <f>'Input| Projects'!$Y356*INDEX('Input| Escalations'!$H$33:$N$33,MATCH('Calc| Project Costs'!P$9,'Input| Escalations'!$H$23:$N$23,0))+'Input| Projects'!$Z356*INDEX('Input| Escalations'!$H$34:$N$34,MATCH('Calc| Project Costs'!P$9,'Input| Escalations'!$H$23:$N$23,0))+'Input| Projects'!$AA356*INDEX('Input| Escalations'!$H$35:$N$35,MATCH('Calc| Project Costs'!P$9,'Input| Escalations'!$H$23:$N$23,0))+1</f>
        <v>1</v>
      </c>
      <c r="Q356" s="192">
        <f>'Input| Projects'!$Y356*INDEX('Input| Escalations'!$H$33:$N$33,MATCH('Calc| Project Costs'!Q$9,'Input| Escalations'!$H$23:$N$23,0))+'Input| Projects'!$Z356*INDEX('Input| Escalations'!$H$34:$N$34,MATCH('Calc| Project Costs'!Q$9,'Input| Escalations'!$H$23:$N$23,0))+'Input| Projects'!$AA356*INDEX('Input| Escalations'!$H$35:$N$35,MATCH('Calc| Project Costs'!Q$9,'Input| Escalations'!$H$23:$N$23,0))+1</f>
        <v>1</v>
      </c>
      <c r="R356" s="192">
        <f>'Input| Projects'!$Y356*INDEX('Input| Escalations'!$H$33:$N$33,MATCH('Calc| Project Costs'!R$9,'Input| Escalations'!$H$23:$N$23,0))+'Input| Projects'!$Z356*INDEX('Input| Escalations'!$H$34:$N$34,MATCH('Calc| Project Costs'!R$9,'Input| Escalations'!$H$23:$N$23,0))+'Input| Projects'!$AA356*INDEX('Input| Escalations'!$H$35:$N$35,MATCH('Calc| Project Costs'!R$9,'Input| Escalations'!$H$23:$N$23,0))+1</f>
        <v>1</v>
      </c>
      <c r="S356" s="192">
        <f>'Input| Projects'!$Y356*INDEX('Input| Escalations'!$H$33:$N$33,MATCH('Calc| Project Costs'!S$9,'Input| Escalations'!$H$23:$N$23,0))+'Input| Projects'!$Z356*INDEX('Input| Escalations'!$H$34:$N$34,MATCH('Calc| Project Costs'!S$9,'Input| Escalations'!$H$23:$N$23,0))+'Input| Projects'!$AA356*INDEX('Input| Escalations'!$H$35:$N$35,MATCH('Calc| Project Costs'!S$9,'Input| Escalations'!$H$23:$N$23,0))+1</f>
        <v>1</v>
      </c>
      <c r="T356" s="192">
        <f>'Input| Projects'!$Y356*INDEX('Input| Escalations'!$H$33:$N$33,MATCH('Calc| Project Costs'!T$9,'Input| Escalations'!$H$23:$N$23,0))+'Input| Projects'!$Z356*INDEX('Input| Escalations'!$H$34:$N$34,MATCH('Calc| Project Costs'!T$9,'Input| Escalations'!$H$23:$N$23,0))+'Input| Projects'!$AA356*INDEX('Input| Escalations'!$H$35:$N$35,MATCH('Calc| Project Costs'!T$9,'Input| Escalations'!$H$23:$N$23,0))+1</f>
        <v>1</v>
      </c>
      <c r="U356" s="106"/>
      <c r="V356" s="186">
        <f t="shared" si="184"/>
        <v>0</v>
      </c>
      <c r="W356" s="186">
        <f t="shared" si="185"/>
        <v>0</v>
      </c>
      <c r="X356" s="186">
        <f t="shared" si="186"/>
        <v>0</v>
      </c>
      <c r="Y356" s="186">
        <f t="shared" si="162"/>
        <v>0</v>
      </c>
      <c r="Z356" s="186">
        <f t="shared" si="163"/>
        <v>0</v>
      </c>
      <c r="AA356" s="186">
        <f t="shared" si="164"/>
        <v>0</v>
      </c>
      <c r="AB356" s="186">
        <f t="shared" si="165"/>
        <v>0</v>
      </c>
      <c r="AC356" s="106"/>
      <c r="AD356" s="186">
        <f>'Input| Projects'!Q356*N356*'Input| Escalations'!$K$19</f>
        <v>0</v>
      </c>
      <c r="AE356" s="186">
        <f>'Input| Projects'!R356*O356*'Input| Escalations'!$K$19</f>
        <v>0</v>
      </c>
      <c r="AF356" s="186">
        <f>'Input| Projects'!S356*P356*'Input| Escalations'!$K$19</f>
        <v>0</v>
      </c>
      <c r="AG356" s="186">
        <f>'Input| Projects'!T356*Q356*'Input| Escalations'!$K$19</f>
        <v>0</v>
      </c>
      <c r="AH356" s="186">
        <f>'Input| Projects'!U356*R356*'Input| Escalations'!$K$19</f>
        <v>0</v>
      </c>
      <c r="AI356" s="186">
        <f>'Input| Projects'!V356*S356*'Input| Escalations'!$K$19</f>
        <v>0</v>
      </c>
      <c r="AJ356" s="186">
        <f>'Input| Projects'!W356*T356*'Input| Escalations'!$K$19</f>
        <v>0</v>
      </c>
      <c r="AK356" s="106"/>
      <c r="AL356" s="186" t="str">
        <f>IFERROR(IF('Input| Overheads'!$C$42="Direct costs",SUMPRODUCT(--('Input| Projects'!$AC356="Yes"),'Calc| Overheads Allocation'!C$8,'Calc| Project Costs'!V356),IF('Input| Overheads'!$C$42="Internal labour",SUMPRODUCT(--('Input| Projects'!$AC356="Yes"),'Calc| Overheads Allocation'!C$8,'Calc| Project Costs'!V356,'Input| Projects'!$Y356),IF('Input| Overheads'!$C$42="DNSP defined",SUMPRODUCT(--('Input| Projects'!$AC356="Yes"),'Calc| Overheads Allocation'!C$61,'Input| Projects'!$AF356),""))),"")</f>
        <v/>
      </c>
      <c r="AM356" s="186" t="str">
        <f>IFERROR(IF('Input| Overheads'!$C$42="Direct costs",SUMPRODUCT(--('Input| Projects'!$AC356="Yes"),'Calc| Overheads Allocation'!D$8,'Calc| Project Costs'!W356),IF('Input| Overheads'!$C$42="Internal labour",SUMPRODUCT(--('Input| Projects'!$AC356="Yes"),'Calc| Overheads Allocation'!D$8,'Calc| Project Costs'!W356,'Input| Projects'!$Y356),IF('Input| Overheads'!$C$42="DNSP defined",SUMPRODUCT(--('Input| Projects'!$AC356="Yes"),'Calc| Overheads Allocation'!D$61,'Input| Projects'!$AF356),""))),"")</f>
        <v/>
      </c>
      <c r="AN356" s="186" t="str">
        <f>IFERROR(IF('Input| Overheads'!$C$42="Direct costs",SUMPRODUCT(--('Input| Projects'!$AC356="Yes"),'Calc| Overheads Allocation'!E$8,'Calc| Project Costs'!X356),IF('Input| Overheads'!$C$42="Internal labour",SUMPRODUCT(--('Input| Projects'!$AC356="Yes"),'Calc| Overheads Allocation'!E$8,'Calc| Project Costs'!X356,'Input| Projects'!$Y356),IF('Input| Overheads'!$C$42="DNSP defined",SUMPRODUCT(--('Input| Projects'!$AC356="Yes"),'Calc| Overheads Allocation'!E$61,'Input| Projects'!$AF356),""))),"")</f>
        <v/>
      </c>
      <c r="AO356" s="186" t="str">
        <f>IFERROR(IF('Input| Overheads'!$C$42="Direct costs",SUMPRODUCT(--('Input| Projects'!$AC356="Yes"),'Calc| Overheads Allocation'!F$8,'Calc| Project Costs'!Y356),IF('Input| Overheads'!$C$42="Internal labour",SUMPRODUCT(--('Input| Projects'!$AC356="Yes"),'Calc| Overheads Allocation'!F$8,'Calc| Project Costs'!Y356,'Input| Projects'!$Y356),IF('Input| Overheads'!$C$42="DNSP defined",SUMPRODUCT(--('Input| Projects'!$AC356="Yes"),'Calc| Overheads Allocation'!F$61,'Input| Projects'!$AF356),""))),"")</f>
        <v/>
      </c>
      <c r="AP356" s="186" t="str">
        <f>IFERROR(IF('Input| Overheads'!$C$42="Direct costs",SUMPRODUCT(--('Input| Projects'!$AC356="Yes"),'Calc| Overheads Allocation'!G$8,'Calc| Project Costs'!Z356),IF('Input| Overheads'!$C$42="Internal labour",SUMPRODUCT(--('Input| Projects'!$AC356="Yes"),'Calc| Overheads Allocation'!G$8,'Calc| Project Costs'!Z356,'Input| Projects'!$Y356),IF('Input| Overheads'!$C$42="DNSP defined",SUMPRODUCT(--('Input| Projects'!$AC356="Yes"),'Calc| Overheads Allocation'!G$61,'Input| Projects'!$AF356),""))),"")</f>
        <v/>
      </c>
      <c r="AQ356" s="186" t="str">
        <f>IFERROR(IF('Input| Overheads'!$C$42="Direct costs",SUMPRODUCT(--('Input| Projects'!$AC356="Yes"),'Calc| Overheads Allocation'!H$8,'Calc| Project Costs'!AA356),IF('Input| Overheads'!$C$42="Internal labour",SUMPRODUCT(--('Input| Projects'!$AC356="Yes"),'Calc| Overheads Allocation'!H$8,'Calc| Project Costs'!AA356,'Input| Projects'!$Y356),IF('Input| Overheads'!$C$42="DNSP defined",SUMPRODUCT(--('Input| Projects'!$AC356="Yes"),'Calc| Overheads Allocation'!H$61,'Input| Projects'!$AF356),""))),"")</f>
        <v/>
      </c>
      <c r="AR356" s="186" t="str">
        <f>IFERROR(IF('Input| Overheads'!$C$42="Direct costs",SUMPRODUCT(--('Input| Projects'!$AC356="Yes"),'Calc| Overheads Allocation'!I$8,'Calc| Project Costs'!AB356),IF('Input| Overheads'!$C$42="Internal labour",SUMPRODUCT(--('Input| Projects'!$AC356="Yes"),'Calc| Overheads Allocation'!I$8,'Calc| Project Costs'!AB356,'Input| Projects'!$Y356),IF('Input| Overheads'!$C$42="DNSP defined",SUMPRODUCT(--('Input| Projects'!$AC356="Yes"),'Calc| Overheads Allocation'!I$61,'Input| Projects'!$AF356),""))),"")</f>
        <v/>
      </c>
      <c r="AS356" s="106"/>
      <c r="AT356" s="186" t="str">
        <f>IFERROR(IF('Input| Overheads'!$C$42="Direct costs",SUMPRODUCT(--('Input| Projects'!$AD356="Yes"),'Calc| Overheads Allocation'!C$9,'Calc| Project Costs'!V356),IF('Input| Overheads'!$C$42="Internal labour",SUMPRODUCT(--('Input| Projects'!$AD356="Yes"),'Calc| Overheads Allocation'!C$9,'Calc| Project Costs'!V356,'Input| Projects'!$Y356),IF('Input| Overheads'!$C$42="DNSP defined",SUMPRODUCT(--('Input| Projects'!$AD356="Yes"),'Calc| Overheads Allocation'!C$62,'Input| Projects'!$AG356),""))),"")</f>
        <v/>
      </c>
      <c r="AU356" s="186" t="str">
        <f>IFERROR(IF('Input| Overheads'!$C$42="Direct costs",SUMPRODUCT(--('Input| Projects'!$AD356="Yes"),'Calc| Overheads Allocation'!D$9,'Calc| Project Costs'!W356),IF('Input| Overheads'!$C$42="Internal labour",SUMPRODUCT(--('Input| Projects'!$AD356="Yes"),'Calc| Overheads Allocation'!D$9,'Calc| Project Costs'!W356,'Input| Projects'!$Y356),IF('Input| Overheads'!$C$42="DNSP defined",SUMPRODUCT(--('Input| Projects'!$AD356="Yes"),'Calc| Overheads Allocation'!D$62,'Input| Projects'!$AG356),""))),"")</f>
        <v/>
      </c>
      <c r="AV356" s="186" t="str">
        <f>IFERROR(IF('Input| Overheads'!$C$42="Direct costs",SUMPRODUCT(--('Input| Projects'!$AD356="Yes"),'Calc| Overheads Allocation'!E$9,'Calc| Project Costs'!X356),IF('Input| Overheads'!$C$42="Internal labour",SUMPRODUCT(--('Input| Projects'!$AD356="Yes"),'Calc| Overheads Allocation'!E$9,'Calc| Project Costs'!X356,'Input| Projects'!$Y356),IF('Input| Overheads'!$C$42="DNSP defined",SUMPRODUCT(--('Input| Projects'!$AD356="Yes"),'Calc| Overheads Allocation'!E$62,'Input| Projects'!$AG356),""))),"")</f>
        <v/>
      </c>
      <c r="AW356" s="186" t="str">
        <f>IFERROR(IF('Input| Overheads'!$C$42="Direct costs",SUMPRODUCT(--('Input| Projects'!$AD356="Yes"),'Calc| Overheads Allocation'!F$9,'Calc| Project Costs'!Y356),IF('Input| Overheads'!$C$42="Internal labour",SUMPRODUCT(--('Input| Projects'!$AD356="Yes"),'Calc| Overheads Allocation'!F$9,'Calc| Project Costs'!Y356,'Input| Projects'!$Y356),IF('Input| Overheads'!$C$42="DNSP defined",SUMPRODUCT(--('Input| Projects'!$AD356="Yes"),'Calc| Overheads Allocation'!F$62,'Input| Projects'!$AG356),""))),"")</f>
        <v/>
      </c>
      <c r="AX356" s="186" t="str">
        <f>IFERROR(IF('Input| Overheads'!$C$42="Direct costs",SUMPRODUCT(--('Input| Projects'!$AD356="Yes"),'Calc| Overheads Allocation'!G$9,'Calc| Project Costs'!Z356),IF('Input| Overheads'!$C$42="Internal labour",SUMPRODUCT(--('Input| Projects'!$AD356="Yes"),'Calc| Overheads Allocation'!G$9,'Calc| Project Costs'!Z356,'Input| Projects'!$Y356),IF('Input| Overheads'!$C$42="DNSP defined",SUMPRODUCT(--('Input| Projects'!$AD356="Yes"),'Calc| Overheads Allocation'!G$62,'Input| Projects'!$AG356),""))),"")</f>
        <v/>
      </c>
      <c r="AY356" s="186" t="str">
        <f>IFERROR(IF('Input| Overheads'!$C$42="Direct costs",SUMPRODUCT(--('Input| Projects'!$AD356="Yes"),'Calc| Overheads Allocation'!H$9,'Calc| Project Costs'!AA356),IF('Input| Overheads'!$C$42="Internal labour",SUMPRODUCT(--('Input| Projects'!$AD356="Yes"),'Calc| Overheads Allocation'!H$9,'Calc| Project Costs'!AA356,'Input| Projects'!$Y356),IF('Input| Overheads'!$C$42="DNSP defined",SUMPRODUCT(--('Input| Projects'!$AD356="Yes"),'Calc| Overheads Allocation'!H$62,'Input| Projects'!$AG356),""))),"")</f>
        <v/>
      </c>
      <c r="AZ356" s="186" t="str">
        <f>IFERROR(IF('Input| Overheads'!$C$42="Direct costs",SUMPRODUCT(--('Input| Projects'!$AD356="Yes"),'Calc| Overheads Allocation'!I$9,'Calc| Project Costs'!AB356),IF('Input| Overheads'!$C$42="Internal labour",SUMPRODUCT(--('Input| Projects'!$AD356="Yes"),'Calc| Overheads Allocation'!I$9,'Calc| Project Costs'!AB356,'Input| Projects'!$Y356),IF('Input| Overheads'!$C$42="DNSP defined",SUMPRODUCT(--('Input| Projects'!$AD356="Yes"),'Calc| Overheads Allocation'!I$62,'Input| Projects'!$AG356),""))),"")</f>
        <v/>
      </c>
      <c r="BA356" s="106"/>
      <c r="BB356" s="186">
        <f t="shared" si="187"/>
        <v>0</v>
      </c>
      <c r="BC356" s="186">
        <f t="shared" si="188"/>
        <v>0</v>
      </c>
      <c r="BD356" s="186">
        <f t="shared" si="189"/>
        <v>0</v>
      </c>
      <c r="BE356" s="186">
        <f t="shared" si="166"/>
        <v>0</v>
      </c>
      <c r="BF356" s="186">
        <f t="shared" si="167"/>
        <v>0</v>
      </c>
      <c r="BG356" s="186">
        <f t="shared" si="168"/>
        <v>0</v>
      </c>
      <c r="BH356" s="186">
        <f t="shared" si="169"/>
        <v>0</v>
      </c>
      <c r="BI356" s="97"/>
      <c r="BJ356" s="186" t="str">
        <f t="shared" si="170"/>
        <v/>
      </c>
      <c r="BK356" s="186" t="str">
        <f t="shared" si="171"/>
        <v/>
      </c>
      <c r="BL356" s="186" t="str">
        <f t="shared" si="172"/>
        <v/>
      </c>
      <c r="BM356" s="186" t="str">
        <f t="shared" si="173"/>
        <v/>
      </c>
      <c r="BN356" s="186" t="str">
        <f t="shared" si="174"/>
        <v/>
      </c>
      <c r="BO356" s="186" t="str">
        <f t="shared" si="175"/>
        <v/>
      </c>
      <c r="BP356" s="186" t="str">
        <f t="shared" si="176"/>
        <v/>
      </c>
      <c r="BQ356" s="97"/>
      <c r="BR356" s="186">
        <f t="shared" si="177"/>
        <v>0</v>
      </c>
      <c r="BS356" s="186">
        <f t="shared" si="178"/>
        <v>0</v>
      </c>
      <c r="BT356" s="222">
        <f t="shared" si="179"/>
        <v>0</v>
      </c>
      <c r="BU356" s="222">
        <f t="shared" si="180"/>
        <v>0</v>
      </c>
      <c r="BV356" s="222">
        <f t="shared" si="181"/>
        <v>0</v>
      </c>
      <c r="BW356" s="222">
        <f t="shared" si="182"/>
        <v>0</v>
      </c>
      <c r="BX356" s="222">
        <f t="shared" si="183"/>
        <v>0</v>
      </c>
      <c r="BY356" s="106"/>
      <c r="BZ356" s="197" t="str">
        <f>IF(SUMIF('Input| Projects'!$AS$8:$CP$8,"Dx",'Input| Projects'!$AS356:$CP356)=0,"",SUMIF('Input| Projects'!$AS$8:$CP$8,"Dx",'Input| Projects'!$AS356:$CP356))</f>
        <v/>
      </c>
      <c r="CA356" s="197" t="str">
        <f>IF(SUMIF('Input| Projects'!$AS$8:$CP$8,"Tx",'Input| Projects'!$AS356:$CP356)=0,"",SUMIF('Input| Projects'!$AS$8:$CP$8,"Tx",'Input| Projects'!$AS356:$CP356))</f>
        <v/>
      </c>
      <c r="CB356" s="150" t="str">
        <f t="shared" si="190"/>
        <v/>
      </c>
    </row>
    <row r="357" spans="2:80" x14ac:dyDescent="0.2">
      <c r="B357" s="201">
        <f>IFERROR('Input| Projects'!B357,"")</f>
        <v>348</v>
      </c>
      <c r="C357" s="42" t="str">
        <f>IFERROR(IF('Input| Projects'!C357="","",'Input| Projects'!C357),"")</f>
        <v/>
      </c>
      <c r="D357" s="42" t="str">
        <f>IFERROR(IF('Input| Projects'!D357="","",'Input| Projects'!D357),"")</f>
        <v/>
      </c>
      <c r="E357" s="104"/>
      <c r="F357" s="190">
        <f>IFERROR('Input| Projects'!I357*'Input| Escalations'!$K$19,"")</f>
        <v>0</v>
      </c>
      <c r="G357" s="190">
        <f>IFERROR('Input| Projects'!J357*'Input| Escalations'!$K$19,"")</f>
        <v>0</v>
      </c>
      <c r="H357" s="190">
        <f>IFERROR('Input| Projects'!K357*'Input| Escalations'!$K$19,"")</f>
        <v>0</v>
      </c>
      <c r="I357" s="190">
        <f>IFERROR('Input| Projects'!L357*'Input| Escalations'!$K$19,"")</f>
        <v>0</v>
      </c>
      <c r="J357" s="190">
        <f>IFERROR('Input| Projects'!M357*'Input| Escalations'!$K$19,"")</f>
        <v>0</v>
      </c>
      <c r="K357" s="190">
        <f>IFERROR('Input| Projects'!N357*'Input| Escalations'!$K$19,"")</f>
        <v>0</v>
      </c>
      <c r="L357" s="190">
        <f>IFERROR('Input| Projects'!O357*'Input| Escalations'!$K$19,"")</f>
        <v>0</v>
      </c>
      <c r="M357" s="150" t="str">
        <f>IF(ABS(SUM(F357:L357)-(SUM('Input| Projects'!I357:O357)*'Input| Escalations'!$K$19))&lt;0.0000001,"",1)</f>
        <v/>
      </c>
      <c r="N357" s="192">
        <f>'Input| Projects'!$Y357*INDEX('Input| Escalations'!$H$33:$N$33,MATCH('Calc| Project Costs'!N$9,'Input| Escalations'!$H$23:$N$23,0))+'Input| Projects'!$Z357*INDEX('Input| Escalations'!$H$34:$N$34,MATCH('Calc| Project Costs'!N$9,'Input| Escalations'!$H$23:$N$23,0))+'Input| Projects'!$AA357*INDEX('Input| Escalations'!$H$35:$N$35,MATCH('Calc| Project Costs'!N$9,'Input| Escalations'!$H$23:$N$23,0))+1</f>
        <v>1</v>
      </c>
      <c r="O357" s="192">
        <f>'Input| Projects'!$Y357*INDEX('Input| Escalations'!$H$33:$N$33,MATCH('Calc| Project Costs'!O$9,'Input| Escalations'!$H$23:$N$23,0))+'Input| Projects'!$Z357*INDEX('Input| Escalations'!$H$34:$N$34,MATCH('Calc| Project Costs'!O$9,'Input| Escalations'!$H$23:$N$23,0))+'Input| Projects'!$AA357*INDEX('Input| Escalations'!$H$35:$N$35,MATCH('Calc| Project Costs'!O$9,'Input| Escalations'!$H$23:$N$23,0))+1</f>
        <v>1</v>
      </c>
      <c r="P357" s="192">
        <f>'Input| Projects'!$Y357*INDEX('Input| Escalations'!$H$33:$N$33,MATCH('Calc| Project Costs'!P$9,'Input| Escalations'!$H$23:$N$23,0))+'Input| Projects'!$Z357*INDEX('Input| Escalations'!$H$34:$N$34,MATCH('Calc| Project Costs'!P$9,'Input| Escalations'!$H$23:$N$23,0))+'Input| Projects'!$AA357*INDEX('Input| Escalations'!$H$35:$N$35,MATCH('Calc| Project Costs'!P$9,'Input| Escalations'!$H$23:$N$23,0))+1</f>
        <v>1</v>
      </c>
      <c r="Q357" s="192">
        <f>'Input| Projects'!$Y357*INDEX('Input| Escalations'!$H$33:$N$33,MATCH('Calc| Project Costs'!Q$9,'Input| Escalations'!$H$23:$N$23,0))+'Input| Projects'!$Z357*INDEX('Input| Escalations'!$H$34:$N$34,MATCH('Calc| Project Costs'!Q$9,'Input| Escalations'!$H$23:$N$23,0))+'Input| Projects'!$AA357*INDEX('Input| Escalations'!$H$35:$N$35,MATCH('Calc| Project Costs'!Q$9,'Input| Escalations'!$H$23:$N$23,0))+1</f>
        <v>1</v>
      </c>
      <c r="R357" s="192">
        <f>'Input| Projects'!$Y357*INDEX('Input| Escalations'!$H$33:$N$33,MATCH('Calc| Project Costs'!R$9,'Input| Escalations'!$H$23:$N$23,0))+'Input| Projects'!$Z357*INDEX('Input| Escalations'!$H$34:$N$34,MATCH('Calc| Project Costs'!R$9,'Input| Escalations'!$H$23:$N$23,0))+'Input| Projects'!$AA357*INDEX('Input| Escalations'!$H$35:$N$35,MATCH('Calc| Project Costs'!R$9,'Input| Escalations'!$H$23:$N$23,0))+1</f>
        <v>1</v>
      </c>
      <c r="S357" s="192">
        <f>'Input| Projects'!$Y357*INDEX('Input| Escalations'!$H$33:$N$33,MATCH('Calc| Project Costs'!S$9,'Input| Escalations'!$H$23:$N$23,0))+'Input| Projects'!$Z357*INDEX('Input| Escalations'!$H$34:$N$34,MATCH('Calc| Project Costs'!S$9,'Input| Escalations'!$H$23:$N$23,0))+'Input| Projects'!$AA357*INDEX('Input| Escalations'!$H$35:$N$35,MATCH('Calc| Project Costs'!S$9,'Input| Escalations'!$H$23:$N$23,0))+1</f>
        <v>1</v>
      </c>
      <c r="T357" s="192">
        <f>'Input| Projects'!$Y357*INDEX('Input| Escalations'!$H$33:$N$33,MATCH('Calc| Project Costs'!T$9,'Input| Escalations'!$H$23:$N$23,0))+'Input| Projects'!$Z357*INDEX('Input| Escalations'!$H$34:$N$34,MATCH('Calc| Project Costs'!T$9,'Input| Escalations'!$H$23:$N$23,0))+'Input| Projects'!$AA357*INDEX('Input| Escalations'!$H$35:$N$35,MATCH('Calc| Project Costs'!T$9,'Input| Escalations'!$H$23:$N$23,0))+1</f>
        <v>1</v>
      </c>
      <c r="U357" s="106"/>
      <c r="V357" s="186">
        <f t="shared" si="184"/>
        <v>0</v>
      </c>
      <c r="W357" s="186">
        <f t="shared" si="185"/>
        <v>0</v>
      </c>
      <c r="X357" s="186">
        <f t="shared" si="186"/>
        <v>0</v>
      </c>
      <c r="Y357" s="186">
        <f t="shared" si="162"/>
        <v>0</v>
      </c>
      <c r="Z357" s="186">
        <f t="shared" si="163"/>
        <v>0</v>
      </c>
      <c r="AA357" s="186">
        <f t="shared" si="164"/>
        <v>0</v>
      </c>
      <c r="AB357" s="186">
        <f t="shared" si="165"/>
        <v>0</v>
      </c>
      <c r="AC357" s="106"/>
      <c r="AD357" s="186">
        <f>'Input| Projects'!Q357*N357*'Input| Escalations'!$K$19</f>
        <v>0</v>
      </c>
      <c r="AE357" s="186">
        <f>'Input| Projects'!R357*O357*'Input| Escalations'!$K$19</f>
        <v>0</v>
      </c>
      <c r="AF357" s="186">
        <f>'Input| Projects'!S357*P357*'Input| Escalations'!$K$19</f>
        <v>0</v>
      </c>
      <c r="AG357" s="186">
        <f>'Input| Projects'!T357*Q357*'Input| Escalations'!$K$19</f>
        <v>0</v>
      </c>
      <c r="AH357" s="186">
        <f>'Input| Projects'!U357*R357*'Input| Escalations'!$K$19</f>
        <v>0</v>
      </c>
      <c r="AI357" s="186">
        <f>'Input| Projects'!V357*S357*'Input| Escalations'!$K$19</f>
        <v>0</v>
      </c>
      <c r="AJ357" s="186">
        <f>'Input| Projects'!W357*T357*'Input| Escalations'!$K$19</f>
        <v>0</v>
      </c>
      <c r="AK357" s="106"/>
      <c r="AL357" s="186" t="str">
        <f>IFERROR(IF('Input| Overheads'!$C$42="Direct costs",SUMPRODUCT(--('Input| Projects'!$AC357="Yes"),'Calc| Overheads Allocation'!C$8,'Calc| Project Costs'!V357),IF('Input| Overheads'!$C$42="Internal labour",SUMPRODUCT(--('Input| Projects'!$AC357="Yes"),'Calc| Overheads Allocation'!C$8,'Calc| Project Costs'!V357,'Input| Projects'!$Y357),IF('Input| Overheads'!$C$42="DNSP defined",SUMPRODUCT(--('Input| Projects'!$AC357="Yes"),'Calc| Overheads Allocation'!C$61,'Input| Projects'!$AF357),""))),"")</f>
        <v/>
      </c>
      <c r="AM357" s="186" t="str">
        <f>IFERROR(IF('Input| Overheads'!$C$42="Direct costs",SUMPRODUCT(--('Input| Projects'!$AC357="Yes"),'Calc| Overheads Allocation'!D$8,'Calc| Project Costs'!W357),IF('Input| Overheads'!$C$42="Internal labour",SUMPRODUCT(--('Input| Projects'!$AC357="Yes"),'Calc| Overheads Allocation'!D$8,'Calc| Project Costs'!W357,'Input| Projects'!$Y357),IF('Input| Overheads'!$C$42="DNSP defined",SUMPRODUCT(--('Input| Projects'!$AC357="Yes"),'Calc| Overheads Allocation'!D$61,'Input| Projects'!$AF357),""))),"")</f>
        <v/>
      </c>
      <c r="AN357" s="186" t="str">
        <f>IFERROR(IF('Input| Overheads'!$C$42="Direct costs",SUMPRODUCT(--('Input| Projects'!$AC357="Yes"),'Calc| Overheads Allocation'!E$8,'Calc| Project Costs'!X357),IF('Input| Overheads'!$C$42="Internal labour",SUMPRODUCT(--('Input| Projects'!$AC357="Yes"),'Calc| Overheads Allocation'!E$8,'Calc| Project Costs'!X357,'Input| Projects'!$Y357),IF('Input| Overheads'!$C$42="DNSP defined",SUMPRODUCT(--('Input| Projects'!$AC357="Yes"),'Calc| Overheads Allocation'!E$61,'Input| Projects'!$AF357),""))),"")</f>
        <v/>
      </c>
      <c r="AO357" s="186" t="str">
        <f>IFERROR(IF('Input| Overheads'!$C$42="Direct costs",SUMPRODUCT(--('Input| Projects'!$AC357="Yes"),'Calc| Overheads Allocation'!F$8,'Calc| Project Costs'!Y357),IF('Input| Overheads'!$C$42="Internal labour",SUMPRODUCT(--('Input| Projects'!$AC357="Yes"),'Calc| Overheads Allocation'!F$8,'Calc| Project Costs'!Y357,'Input| Projects'!$Y357),IF('Input| Overheads'!$C$42="DNSP defined",SUMPRODUCT(--('Input| Projects'!$AC357="Yes"),'Calc| Overheads Allocation'!F$61,'Input| Projects'!$AF357),""))),"")</f>
        <v/>
      </c>
      <c r="AP357" s="186" t="str">
        <f>IFERROR(IF('Input| Overheads'!$C$42="Direct costs",SUMPRODUCT(--('Input| Projects'!$AC357="Yes"),'Calc| Overheads Allocation'!G$8,'Calc| Project Costs'!Z357),IF('Input| Overheads'!$C$42="Internal labour",SUMPRODUCT(--('Input| Projects'!$AC357="Yes"),'Calc| Overheads Allocation'!G$8,'Calc| Project Costs'!Z357,'Input| Projects'!$Y357),IF('Input| Overheads'!$C$42="DNSP defined",SUMPRODUCT(--('Input| Projects'!$AC357="Yes"),'Calc| Overheads Allocation'!G$61,'Input| Projects'!$AF357),""))),"")</f>
        <v/>
      </c>
      <c r="AQ357" s="186" t="str">
        <f>IFERROR(IF('Input| Overheads'!$C$42="Direct costs",SUMPRODUCT(--('Input| Projects'!$AC357="Yes"),'Calc| Overheads Allocation'!H$8,'Calc| Project Costs'!AA357),IF('Input| Overheads'!$C$42="Internal labour",SUMPRODUCT(--('Input| Projects'!$AC357="Yes"),'Calc| Overheads Allocation'!H$8,'Calc| Project Costs'!AA357,'Input| Projects'!$Y357),IF('Input| Overheads'!$C$42="DNSP defined",SUMPRODUCT(--('Input| Projects'!$AC357="Yes"),'Calc| Overheads Allocation'!H$61,'Input| Projects'!$AF357),""))),"")</f>
        <v/>
      </c>
      <c r="AR357" s="186" t="str">
        <f>IFERROR(IF('Input| Overheads'!$C$42="Direct costs",SUMPRODUCT(--('Input| Projects'!$AC357="Yes"),'Calc| Overheads Allocation'!I$8,'Calc| Project Costs'!AB357),IF('Input| Overheads'!$C$42="Internal labour",SUMPRODUCT(--('Input| Projects'!$AC357="Yes"),'Calc| Overheads Allocation'!I$8,'Calc| Project Costs'!AB357,'Input| Projects'!$Y357),IF('Input| Overheads'!$C$42="DNSP defined",SUMPRODUCT(--('Input| Projects'!$AC357="Yes"),'Calc| Overheads Allocation'!I$61,'Input| Projects'!$AF357),""))),"")</f>
        <v/>
      </c>
      <c r="AS357" s="106"/>
      <c r="AT357" s="186" t="str">
        <f>IFERROR(IF('Input| Overheads'!$C$42="Direct costs",SUMPRODUCT(--('Input| Projects'!$AD357="Yes"),'Calc| Overheads Allocation'!C$9,'Calc| Project Costs'!V357),IF('Input| Overheads'!$C$42="Internal labour",SUMPRODUCT(--('Input| Projects'!$AD357="Yes"),'Calc| Overheads Allocation'!C$9,'Calc| Project Costs'!V357,'Input| Projects'!$Y357),IF('Input| Overheads'!$C$42="DNSP defined",SUMPRODUCT(--('Input| Projects'!$AD357="Yes"),'Calc| Overheads Allocation'!C$62,'Input| Projects'!$AG357),""))),"")</f>
        <v/>
      </c>
      <c r="AU357" s="186" t="str">
        <f>IFERROR(IF('Input| Overheads'!$C$42="Direct costs",SUMPRODUCT(--('Input| Projects'!$AD357="Yes"),'Calc| Overheads Allocation'!D$9,'Calc| Project Costs'!W357),IF('Input| Overheads'!$C$42="Internal labour",SUMPRODUCT(--('Input| Projects'!$AD357="Yes"),'Calc| Overheads Allocation'!D$9,'Calc| Project Costs'!W357,'Input| Projects'!$Y357),IF('Input| Overheads'!$C$42="DNSP defined",SUMPRODUCT(--('Input| Projects'!$AD357="Yes"),'Calc| Overheads Allocation'!D$62,'Input| Projects'!$AG357),""))),"")</f>
        <v/>
      </c>
      <c r="AV357" s="186" t="str">
        <f>IFERROR(IF('Input| Overheads'!$C$42="Direct costs",SUMPRODUCT(--('Input| Projects'!$AD357="Yes"),'Calc| Overheads Allocation'!E$9,'Calc| Project Costs'!X357),IF('Input| Overheads'!$C$42="Internal labour",SUMPRODUCT(--('Input| Projects'!$AD357="Yes"),'Calc| Overheads Allocation'!E$9,'Calc| Project Costs'!X357,'Input| Projects'!$Y357),IF('Input| Overheads'!$C$42="DNSP defined",SUMPRODUCT(--('Input| Projects'!$AD357="Yes"),'Calc| Overheads Allocation'!E$62,'Input| Projects'!$AG357),""))),"")</f>
        <v/>
      </c>
      <c r="AW357" s="186" t="str">
        <f>IFERROR(IF('Input| Overheads'!$C$42="Direct costs",SUMPRODUCT(--('Input| Projects'!$AD357="Yes"),'Calc| Overheads Allocation'!F$9,'Calc| Project Costs'!Y357),IF('Input| Overheads'!$C$42="Internal labour",SUMPRODUCT(--('Input| Projects'!$AD357="Yes"),'Calc| Overheads Allocation'!F$9,'Calc| Project Costs'!Y357,'Input| Projects'!$Y357),IF('Input| Overheads'!$C$42="DNSP defined",SUMPRODUCT(--('Input| Projects'!$AD357="Yes"),'Calc| Overheads Allocation'!F$62,'Input| Projects'!$AG357),""))),"")</f>
        <v/>
      </c>
      <c r="AX357" s="186" t="str">
        <f>IFERROR(IF('Input| Overheads'!$C$42="Direct costs",SUMPRODUCT(--('Input| Projects'!$AD357="Yes"),'Calc| Overheads Allocation'!G$9,'Calc| Project Costs'!Z357),IF('Input| Overheads'!$C$42="Internal labour",SUMPRODUCT(--('Input| Projects'!$AD357="Yes"),'Calc| Overheads Allocation'!G$9,'Calc| Project Costs'!Z357,'Input| Projects'!$Y357),IF('Input| Overheads'!$C$42="DNSP defined",SUMPRODUCT(--('Input| Projects'!$AD357="Yes"),'Calc| Overheads Allocation'!G$62,'Input| Projects'!$AG357),""))),"")</f>
        <v/>
      </c>
      <c r="AY357" s="186" t="str">
        <f>IFERROR(IF('Input| Overheads'!$C$42="Direct costs",SUMPRODUCT(--('Input| Projects'!$AD357="Yes"),'Calc| Overheads Allocation'!H$9,'Calc| Project Costs'!AA357),IF('Input| Overheads'!$C$42="Internal labour",SUMPRODUCT(--('Input| Projects'!$AD357="Yes"),'Calc| Overheads Allocation'!H$9,'Calc| Project Costs'!AA357,'Input| Projects'!$Y357),IF('Input| Overheads'!$C$42="DNSP defined",SUMPRODUCT(--('Input| Projects'!$AD357="Yes"),'Calc| Overheads Allocation'!H$62,'Input| Projects'!$AG357),""))),"")</f>
        <v/>
      </c>
      <c r="AZ357" s="186" t="str">
        <f>IFERROR(IF('Input| Overheads'!$C$42="Direct costs",SUMPRODUCT(--('Input| Projects'!$AD357="Yes"),'Calc| Overheads Allocation'!I$9,'Calc| Project Costs'!AB357),IF('Input| Overheads'!$C$42="Internal labour",SUMPRODUCT(--('Input| Projects'!$AD357="Yes"),'Calc| Overheads Allocation'!I$9,'Calc| Project Costs'!AB357,'Input| Projects'!$Y357),IF('Input| Overheads'!$C$42="DNSP defined",SUMPRODUCT(--('Input| Projects'!$AD357="Yes"),'Calc| Overheads Allocation'!I$62,'Input| Projects'!$AG357),""))),"")</f>
        <v/>
      </c>
      <c r="BA357" s="106"/>
      <c r="BB357" s="186">
        <f t="shared" si="187"/>
        <v>0</v>
      </c>
      <c r="BC357" s="186">
        <f t="shared" si="188"/>
        <v>0</v>
      </c>
      <c r="BD357" s="186">
        <f t="shared" si="189"/>
        <v>0</v>
      </c>
      <c r="BE357" s="186">
        <f t="shared" si="166"/>
        <v>0</v>
      </c>
      <c r="BF357" s="186">
        <f t="shared" si="167"/>
        <v>0</v>
      </c>
      <c r="BG357" s="186">
        <f t="shared" si="168"/>
        <v>0</v>
      </c>
      <c r="BH357" s="186">
        <f t="shared" si="169"/>
        <v>0</v>
      </c>
      <c r="BI357" s="97"/>
      <c r="BJ357" s="186" t="str">
        <f t="shared" si="170"/>
        <v/>
      </c>
      <c r="BK357" s="186" t="str">
        <f t="shared" si="171"/>
        <v/>
      </c>
      <c r="BL357" s="186" t="str">
        <f t="shared" si="172"/>
        <v/>
      </c>
      <c r="BM357" s="186" t="str">
        <f t="shared" si="173"/>
        <v/>
      </c>
      <c r="BN357" s="186" t="str">
        <f t="shared" si="174"/>
        <v/>
      </c>
      <c r="BO357" s="186" t="str">
        <f t="shared" si="175"/>
        <v/>
      </c>
      <c r="BP357" s="186" t="str">
        <f t="shared" si="176"/>
        <v/>
      </c>
      <c r="BQ357" s="97"/>
      <c r="BR357" s="186">
        <f t="shared" si="177"/>
        <v>0</v>
      </c>
      <c r="BS357" s="186">
        <f t="shared" si="178"/>
        <v>0</v>
      </c>
      <c r="BT357" s="222">
        <f t="shared" si="179"/>
        <v>0</v>
      </c>
      <c r="BU357" s="222">
        <f t="shared" si="180"/>
        <v>0</v>
      </c>
      <c r="BV357" s="222">
        <f t="shared" si="181"/>
        <v>0</v>
      </c>
      <c r="BW357" s="222">
        <f t="shared" si="182"/>
        <v>0</v>
      </c>
      <c r="BX357" s="222">
        <f t="shared" si="183"/>
        <v>0</v>
      </c>
      <c r="BY357" s="106"/>
      <c r="BZ357" s="197" t="str">
        <f>IF(SUMIF('Input| Projects'!$AS$8:$CP$8,"Dx",'Input| Projects'!$AS357:$CP357)=0,"",SUMIF('Input| Projects'!$AS$8:$CP$8,"Dx",'Input| Projects'!$AS357:$CP357))</f>
        <v/>
      </c>
      <c r="CA357" s="197" t="str">
        <f>IF(SUMIF('Input| Projects'!$AS$8:$CP$8,"Tx",'Input| Projects'!$AS357:$CP357)=0,"",SUMIF('Input| Projects'!$AS$8:$CP$8,"Tx",'Input| Projects'!$AS357:$CP357))</f>
        <v/>
      </c>
      <c r="CB357" s="150" t="str">
        <f t="shared" si="190"/>
        <v/>
      </c>
    </row>
    <row r="358" spans="2:80" x14ac:dyDescent="0.2">
      <c r="B358" s="201">
        <f>IFERROR('Input| Projects'!B358,"")</f>
        <v>349</v>
      </c>
      <c r="C358" s="42" t="str">
        <f>IFERROR(IF('Input| Projects'!C358="","",'Input| Projects'!C358),"")</f>
        <v/>
      </c>
      <c r="D358" s="42" t="str">
        <f>IFERROR(IF('Input| Projects'!D358="","",'Input| Projects'!D358),"")</f>
        <v/>
      </c>
      <c r="E358" s="104"/>
      <c r="F358" s="190">
        <f>IFERROR('Input| Projects'!I358*'Input| Escalations'!$K$19,"")</f>
        <v>0</v>
      </c>
      <c r="G358" s="190">
        <f>IFERROR('Input| Projects'!J358*'Input| Escalations'!$K$19,"")</f>
        <v>0</v>
      </c>
      <c r="H358" s="190">
        <f>IFERROR('Input| Projects'!K358*'Input| Escalations'!$K$19,"")</f>
        <v>0</v>
      </c>
      <c r="I358" s="190">
        <f>IFERROR('Input| Projects'!L358*'Input| Escalations'!$K$19,"")</f>
        <v>0</v>
      </c>
      <c r="J358" s="190">
        <f>IFERROR('Input| Projects'!M358*'Input| Escalations'!$K$19,"")</f>
        <v>0</v>
      </c>
      <c r="K358" s="190">
        <f>IFERROR('Input| Projects'!N358*'Input| Escalations'!$K$19,"")</f>
        <v>0</v>
      </c>
      <c r="L358" s="190">
        <f>IFERROR('Input| Projects'!O358*'Input| Escalations'!$K$19,"")</f>
        <v>0</v>
      </c>
      <c r="M358" s="150" t="str">
        <f>IF(ABS(SUM(F358:L358)-(SUM('Input| Projects'!I358:O358)*'Input| Escalations'!$K$19))&lt;0.0000001,"",1)</f>
        <v/>
      </c>
      <c r="N358" s="192">
        <f>'Input| Projects'!$Y358*INDEX('Input| Escalations'!$H$33:$N$33,MATCH('Calc| Project Costs'!N$9,'Input| Escalations'!$H$23:$N$23,0))+'Input| Projects'!$Z358*INDEX('Input| Escalations'!$H$34:$N$34,MATCH('Calc| Project Costs'!N$9,'Input| Escalations'!$H$23:$N$23,0))+'Input| Projects'!$AA358*INDEX('Input| Escalations'!$H$35:$N$35,MATCH('Calc| Project Costs'!N$9,'Input| Escalations'!$H$23:$N$23,0))+1</f>
        <v>1</v>
      </c>
      <c r="O358" s="192">
        <f>'Input| Projects'!$Y358*INDEX('Input| Escalations'!$H$33:$N$33,MATCH('Calc| Project Costs'!O$9,'Input| Escalations'!$H$23:$N$23,0))+'Input| Projects'!$Z358*INDEX('Input| Escalations'!$H$34:$N$34,MATCH('Calc| Project Costs'!O$9,'Input| Escalations'!$H$23:$N$23,0))+'Input| Projects'!$AA358*INDEX('Input| Escalations'!$H$35:$N$35,MATCH('Calc| Project Costs'!O$9,'Input| Escalations'!$H$23:$N$23,0))+1</f>
        <v>1</v>
      </c>
      <c r="P358" s="192">
        <f>'Input| Projects'!$Y358*INDEX('Input| Escalations'!$H$33:$N$33,MATCH('Calc| Project Costs'!P$9,'Input| Escalations'!$H$23:$N$23,0))+'Input| Projects'!$Z358*INDEX('Input| Escalations'!$H$34:$N$34,MATCH('Calc| Project Costs'!P$9,'Input| Escalations'!$H$23:$N$23,0))+'Input| Projects'!$AA358*INDEX('Input| Escalations'!$H$35:$N$35,MATCH('Calc| Project Costs'!P$9,'Input| Escalations'!$H$23:$N$23,0))+1</f>
        <v>1</v>
      </c>
      <c r="Q358" s="192">
        <f>'Input| Projects'!$Y358*INDEX('Input| Escalations'!$H$33:$N$33,MATCH('Calc| Project Costs'!Q$9,'Input| Escalations'!$H$23:$N$23,0))+'Input| Projects'!$Z358*INDEX('Input| Escalations'!$H$34:$N$34,MATCH('Calc| Project Costs'!Q$9,'Input| Escalations'!$H$23:$N$23,0))+'Input| Projects'!$AA358*INDEX('Input| Escalations'!$H$35:$N$35,MATCH('Calc| Project Costs'!Q$9,'Input| Escalations'!$H$23:$N$23,0))+1</f>
        <v>1</v>
      </c>
      <c r="R358" s="192">
        <f>'Input| Projects'!$Y358*INDEX('Input| Escalations'!$H$33:$N$33,MATCH('Calc| Project Costs'!R$9,'Input| Escalations'!$H$23:$N$23,0))+'Input| Projects'!$Z358*INDEX('Input| Escalations'!$H$34:$N$34,MATCH('Calc| Project Costs'!R$9,'Input| Escalations'!$H$23:$N$23,0))+'Input| Projects'!$AA358*INDEX('Input| Escalations'!$H$35:$N$35,MATCH('Calc| Project Costs'!R$9,'Input| Escalations'!$H$23:$N$23,0))+1</f>
        <v>1</v>
      </c>
      <c r="S358" s="192">
        <f>'Input| Projects'!$Y358*INDEX('Input| Escalations'!$H$33:$N$33,MATCH('Calc| Project Costs'!S$9,'Input| Escalations'!$H$23:$N$23,0))+'Input| Projects'!$Z358*INDEX('Input| Escalations'!$H$34:$N$34,MATCH('Calc| Project Costs'!S$9,'Input| Escalations'!$H$23:$N$23,0))+'Input| Projects'!$AA358*INDEX('Input| Escalations'!$H$35:$N$35,MATCH('Calc| Project Costs'!S$9,'Input| Escalations'!$H$23:$N$23,0))+1</f>
        <v>1</v>
      </c>
      <c r="T358" s="192">
        <f>'Input| Projects'!$Y358*INDEX('Input| Escalations'!$H$33:$N$33,MATCH('Calc| Project Costs'!T$9,'Input| Escalations'!$H$23:$N$23,0))+'Input| Projects'!$Z358*INDEX('Input| Escalations'!$H$34:$N$34,MATCH('Calc| Project Costs'!T$9,'Input| Escalations'!$H$23:$N$23,0))+'Input| Projects'!$AA358*INDEX('Input| Escalations'!$H$35:$N$35,MATCH('Calc| Project Costs'!T$9,'Input| Escalations'!$H$23:$N$23,0))+1</f>
        <v>1</v>
      </c>
      <c r="U358" s="106"/>
      <c r="V358" s="186">
        <f t="shared" si="184"/>
        <v>0</v>
      </c>
      <c r="W358" s="186">
        <f t="shared" si="185"/>
        <v>0</v>
      </c>
      <c r="X358" s="186">
        <f t="shared" si="186"/>
        <v>0</v>
      </c>
      <c r="Y358" s="186">
        <f t="shared" si="162"/>
        <v>0</v>
      </c>
      <c r="Z358" s="186">
        <f t="shared" si="163"/>
        <v>0</v>
      </c>
      <c r="AA358" s="186">
        <f t="shared" si="164"/>
        <v>0</v>
      </c>
      <c r="AB358" s="186">
        <f t="shared" si="165"/>
        <v>0</v>
      </c>
      <c r="AC358" s="106"/>
      <c r="AD358" s="186">
        <f>'Input| Projects'!Q358*N358*'Input| Escalations'!$K$19</f>
        <v>0</v>
      </c>
      <c r="AE358" s="186">
        <f>'Input| Projects'!R358*O358*'Input| Escalations'!$K$19</f>
        <v>0</v>
      </c>
      <c r="AF358" s="186">
        <f>'Input| Projects'!S358*P358*'Input| Escalations'!$K$19</f>
        <v>0</v>
      </c>
      <c r="AG358" s="186">
        <f>'Input| Projects'!T358*Q358*'Input| Escalations'!$K$19</f>
        <v>0</v>
      </c>
      <c r="AH358" s="186">
        <f>'Input| Projects'!U358*R358*'Input| Escalations'!$K$19</f>
        <v>0</v>
      </c>
      <c r="AI358" s="186">
        <f>'Input| Projects'!V358*S358*'Input| Escalations'!$K$19</f>
        <v>0</v>
      </c>
      <c r="AJ358" s="186">
        <f>'Input| Projects'!W358*T358*'Input| Escalations'!$K$19</f>
        <v>0</v>
      </c>
      <c r="AK358" s="106"/>
      <c r="AL358" s="186" t="str">
        <f>IFERROR(IF('Input| Overheads'!$C$42="Direct costs",SUMPRODUCT(--('Input| Projects'!$AC358="Yes"),'Calc| Overheads Allocation'!C$8,'Calc| Project Costs'!V358),IF('Input| Overheads'!$C$42="Internal labour",SUMPRODUCT(--('Input| Projects'!$AC358="Yes"),'Calc| Overheads Allocation'!C$8,'Calc| Project Costs'!V358,'Input| Projects'!$Y358),IF('Input| Overheads'!$C$42="DNSP defined",SUMPRODUCT(--('Input| Projects'!$AC358="Yes"),'Calc| Overheads Allocation'!C$61,'Input| Projects'!$AF358),""))),"")</f>
        <v/>
      </c>
      <c r="AM358" s="186" t="str">
        <f>IFERROR(IF('Input| Overheads'!$C$42="Direct costs",SUMPRODUCT(--('Input| Projects'!$AC358="Yes"),'Calc| Overheads Allocation'!D$8,'Calc| Project Costs'!W358),IF('Input| Overheads'!$C$42="Internal labour",SUMPRODUCT(--('Input| Projects'!$AC358="Yes"),'Calc| Overheads Allocation'!D$8,'Calc| Project Costs'!W358,'Input| Projects'!$Y358),IF('Input| Overheads'!$C$42="DNSP defined",SUMPRODUCT(--('Input| Projects'!$AC358="Yes"),'Calc| Overheads Allocation'!D$61,'Input| Projects'!$AF358),""))),"")</f>
        <v/>
      </c>
      <c r="AN358" s="186" t="str">
        <f>IFERROR(IF('Input| Overheads'!$C$42="Direct costs",SUMPRODUCT(--('Input| Projects'!$AC358="Yes"),'Calc| Overheads Allocation'!E$8,'Calc| Project Costs'!X358),IF('Input| Overheads'!$C$42="Internal labour",SUMPRODUCT(--('Input| Projects'!$AC358="Yes"),'Calc| Overheads Allocation'!E$8,'Calc| Project Costs'!X358,'Input| Projects'!$Y358),IF('Input| Overheads'!$C$42="DNSP defined",SUMPRODUCT(--('Input| Projects'!$AC358="Yes"),'Calc| Overheads Allocation'!E$61,'Input| Projects'!$AF358),""))),"")</f>
        <v/>
      </c>
      <c r="AO358" s="186" t="str">
        <f>IFERROR(IF('Input| Overheads'!$C$42="Direct costs",SUMPRODUCT(--('Input| Projects'!$AC358="Yes"),'Calc| Overheads Allocation'!F$8,'Calc| Project Costs'!Y358),IF('Input| Overheads'!$C$42="Internal labour",SUMPRODUCT(--('Input| Projects'!$AC358="Yes"),'Calc| Overheads Allocation'!F$8,'Calc| Project Costs'!Y358,'Input| Projects'!$Y358),IF('Input| Overheads'!$C$42="DNSP defined",SUMPRODUCT(--('Input| Projects'!$AC358="Yes"),'Calc| Overheads Allocation'!F$61,'Input| Projects'!$AF358),""))),"")</f>
        <v/>
      </c>
      <c r="AP358" s="186" t="str">
        <f>IFERROR(IF('Input| Overheads'!$C$42="Direct costs",SUMPRODUCT(--('Input| Projects'!$AC358="Yes"),'Calc| Overheads Allocation'!G$8,'Calc| Project Costs'!Z358),IF('Input| Overheads'!$C$42="Internal labour",SUMPRODUCT(--('Input| Projects'!$AC358="Yes"),'Calc| Overheads Allocation'!G$8,'Calc| Project Costs'!Z358,'Input| Projects'!$Y358),IF('Input| Overheads'!$C$42="DNSP defined",SUMPRODUCT(--('Input| Projects'!$AC358="Yes"),'Calc| Overheads Allocation'!G$61,'Input| Projects'!$AF358),""))),"")</f>
        <v/>
      </c>
      <c r="AQ358" s="186" t="str">
        <f>IFERROR(IF('Input| Overheads'!$C$42="Direct costs",SUMPRODUCT(--('Input| Projects'!$AC358="Yes"),'Calc| Overheads Allocation'!H$8,'Calc| Project Costs'!AA358),IF('Input| Overheads'!$C$42="Internal labour",SUMPRODUCT(--('Input| Projects'!$AC358="Yes"),'Calc| Overheads Allocation'!H$8,'Calc| Project Costs'!AA358,'Input| Projects'!$Y358),IF('Input| Overheads'!$C$42="DNSP defined",SUMPRODUCT(--('Input| Projects'!$AC358="Yes"),'Calc| Overheads Allocation'!H$61,'Input| Projects'!$AF358),""))),"")</f>
        <v/>
      </c>
      <c r="AR358" s="186" t="str">
        <f>IFERROR(IF('Input| Overheads'!$C$42="Direct costs",SUMPRODUCT(--('Input| Projects'!$AC358="Yes"),'Calc| Overheads Allocation'!I$8,'Calc| Project Costs'!AB358),IF('Input| Overheads'!$C$42="Internal labour",SUMPRODUCT(--('Input| Projects'!$AC358="Yes"),'Calc| Overheads Allocation'!I$8,'Calc| Project Costs'!AB358,'Input| Projects'!$Y358),IF('Input| Overheads'!$C$42="DNSP defined",SUMPRODUCT(--('Input| Projects'!$AC358="Yes"),'Calc| Overheads Allocation'!I$61,'Input| Projects'!$AF358),""))),"")</f>
        <v/>
      </c>
      <c r="AS358" s="106"/>
      <c r="AT358" s="186" t="str">
        <f>IFERROR(IF('Input| Overheads'!$C$42="Direct costs",SUMPRODUCT(--('Input| Projects'!$AD358="Yes"),'Calc| Overheads Allocation'!C$9,'Calc| Project Costs'!V358),IF('Input| Overheads'!$C$42="Internal labour",SUMPRODUCT(--('Input| Projects'!$AD358="Yes"),'Calc| Overheads Allocation'!C$9,'Calc| Project Costs'!V358,'Input| Projects'!$Y358),IF('Input| Overheads'!$C$42="DNSP defined",SUMPRODUCT(--('Input| Projects'!$AD358="Yes"),'Calc| Overheads Allocation'!C$62,'Input| Projects'!$AG358),""))),"")</f>
        <v/>
      </c>
      <c r="AU358" s="186" t="str">
        <f>IFERROR(IF('Input| Overheads'!$C$42="Direct costs",SUMPRODUCT(--('Input| Projects'!$AD358="Yes"),'Calc| Overheads Allocation'!D$9,'Calc| Project Costs'!W358),IF('Input| Overheads'!$C$42="Internal labour",SUMPRODUCT(--('Input| Projects'!$AD358="Yes"),'Calc| Overheads Allocation'!D$9,'Calc| Project Costs'!W358,'Input| Projects'!$Y358),IF('Input| Overheads'!$C$42="DNSP defined",SUMPRODUCT(--('Input| Projects'!$AD358="Yes"),'Calc| Overheads Allocation'!D$62,'Input| Projects'!$AG358),""))),"")</f>
        <v/>
      </c>
      <c r="AV358" s="186" t="str">
        <f>IFERROR(IF('Input| Overheads'!$C$42="Direct costs",SUMPRODUCT(--('Input| Projects'!$AD358="Yes"),'Calc| Overheads Allocation'!E$9,'Calc| Project Costs'!X358),IF('Input| Overheads'!$C$42="Internal labour",SUMPRODUCT(--('Input| Projects'!$AD358="Yes"),'Calc| Overheads Allocation'!E$9,'Calc| Project Costs'!X358,'Input| Projects'!$Y358),IF('Input| Overheads'!$C$42="DNSP defined",SUMPRODUCT(--('Input| Projects'!$AD358="Yes"),'Calc| Overheads Allocation'!E$62,'Input| Projects'!$AG358),""))),"")</f>
        <v/>
      </c>
      <c r="AW358" s="186" t="str">
        <f>IFERROR(IF('Input| Overheads'!$C$42="Direct costs",SUMPRODUCT(--('Input| Projects'!$AD358="Yes"),'Calc| Overheads Allocation'!F$9,'Calc| Project Costs'!Y358),IF('Input| Overheads'!$C$42="Internal labour",SUMPRODUCT(--('Input| Projects'!$AD358="Yes"),'Calc| Overheads Allocation'!F$9,'Calc| Project Costs'!Y358,'Input| Projects'!$Y358),IF('Input| Overheads'!$C$42="DNSP defined",SUMPRODUCT(--('Input| Projects'!$AD358="Yes"),'Calc| Overheads Allocation'!F$62,'Input| Projects'!$AG358),""))),"")</f>
        <v/>
      </c>
      <c r="AX358" s="186" t="str">
        <f>IFERROR(IF('Input| Overheads'!$C$42="Direct costs",SUMPRODUCT(--('Input| Projects'!$AD358="Yes"),'Calc| Overheads Allocation'!G$9,'Calc| Project Costs'!Z358),IF('Input| Overheads'!$C$42="Internal labour",SUMPRODUCT(--('Input| Projects'!$AD358="Yes"),'Calc| Overheads Allocation'!G$9,'Calc| Project Costs'!Z358,'Input| Projects'!$Y358),IF('Input| Overheads'!$C$42="DNSP defined",SUMPRODUCT(--('Input| Projects'!$AD358="Yes"),'Calc| Overheads Allocation'!G$62,'Input| Projects'!$AG358),""))),"")</f>
        <v/>
      </c>
      <c r="AY358" s="186" t="str">
        <f>IFERROR(IF('Input| Overheads'!$C$42="Direct costs",SUMPRODUCT(--('Input| Projects'!$AD358="Yes"),'Calc| Overheads Allocation'!H$9,'Calc| Project Costs'!AA358),IF('Input| Overheads'!$C$42="Internal labour",SUMPRODUCT(--('Input| Projects'!$AD358="Yes"),'Calc| Overheads Allocation'!H$9,'Calc| Project Costs'!AA358,'Input| Projects'!$Y358),IF('Input| Overheads'!$C$42="DNSP defined",SUMPRODUCT(--('Input| Projects'!$AD358="Yes"),'Calc| Overheads Allocation'!H$62,'Input| Projects'!$AG358),""))),"")</f>
        <v/>
      </c>
      <c r="AZ358" s="186" t="str">
        <f>IFERROR(IF('Input| Overheads'!$C$42="Direct costs",SUMPRODUCT(--('Input| Projects'!$AD358="Yes"),'Calc| Overheads Allocation'!I$9,'Calc| Project Costs'!AB358),IF('Input| Overheads'!$C$42="Internal labour",SUMPRODUCT(--('Input| Projects'!$AD358="Yes"),'Calc| Overheads Allocation'!I$9,'Calc| Project Costs'!AB358,'Input| Projects'!$Y358),IF('Input| Overheads'!$C$42="DNSP defined",SUMPRODUCT(--('Input| Projects'!$AD358="Yes"),'Calc| Overheads Allocation'!I$62,'Input| Projects'!$AG358),""))),"")</f>
        <v/>
      </c>
      <c r="BA358" s="106"/>
      <c r="BB358" s="186">
        <f t="shared" si="187"/>
        <v>0</v>
      </c>
      <c r="BC358" s="186">
        <f t="shared" si="188"/>
        <v>0</v>
      </c>
      <c r="BD358" s="186">
        <f t="shared" si="189"/>
        <v>0</v>
      </c>
      <c r="BE358" s="186">
        <f t="shared" si="166"/>
        <v>0</v>
      </c>
      <c r="BF358" s="186">
        <f t="shared" si="167"/>
        <v>0</v>
      </c>
      <c r="BG358" s="186">
        <f t="shared" si="168"/>
        <v>0</v>
      </c>
      <c r="BH358" s="186">
        <f t="shared" si="169"/>
        <v>0</v>
      </c>
      <c r="BI358" s="97"/>
      <c r="BJ358" s="186" t="str">
        <f t="shared" si="170"/>
        <v/>
      </c>
      <c r="BK358" s="186" t="str">
        <f t="shared" si="171"/>
        <v/>
      </c>
      <c r="BL358" s="186" t="str">
        <f t="shared" si="172"/>
        <v/>
      </c>
      <c r="BM358" s="186" t="str">
        <f t="shared" si="173"/>
        <v/>
      </c>
      <c r="BN358" s="186" t="str">
        <f t="shared" si="174"/>
        <v/>
      </c>
      <c r="BO358" s="186" t="str">
        <f t="shared" si="175"/>
        <v/>
      </c>
      <c r="BP358" s="186" t="str">
        <f t="shared" si="176"/>
        <v/>
      </c>
      <c r="BQ358" s="97"/>
      <c r="BR358" s="186">
        <f t="shared" si="177"/>
        <v>0</v>
      </c>
      <c r="BS358" s="186">
        <f t="shared" si="178"/>
        <v>0</v>
      </c>
      <c r="BT358" s="222">
        <f t="shared" si="179"/>
        <v>0</v>
      </c>
      <c r="BU358" s="222">
        <f t="shared" si="180"/>
        <v>0</v>
      </c>
      <c r="BV358" s="222">
        <f t="shared" si="181"/>
        <v>0</v>
      </c>
      <c r="BW358" s="222">
        <f t="shared" si="182"/>
        <v>0</v>
      </c>
      <c r="BX358" s="222">
        <f t="shared" si="183"/>
        <v>0</v>
      </c>
      <c r="BY358" s="106"/>
      <c r="BZ358" s="197" t="str">
        <f>IF(SUMIF('Input| Projects'!$AS$8:$CP$8,"Dx",'Input| Projects'!$AS358:$CP358)=0,"",SUMIF('Input| Projects'!$AS$8:$CP$8,"Dx",'Input| Projects'!$AS358:$CP358))</f>
        <v/>
      </c>
      <c r="CA358" s="197" t="str">
        <f>IF(SUMIF('Input| Projects'!$AS$8:$CP$8,"Tx",'Input| Projects'!$AS358:$CP358)=0,"",SUMIF('Input| Projects'!$AS$8:$CP$8,"Tx",'Input| Projects'!$AS358:$CP358))</f>
        <v/>
      </c>
      <c r="CB358" s="150" t="str">
        <f t="shared" si="190"/>
        <v/>
      </c>
    </row>
    <row r="359" spans="2:80" x14ac:dyDescent="0.2">
      <c r="B359" s="201">
        <f>IFERROR('Input| Projects'!B359,"")</f>
        <v>350</v>
      </c>
      <c r="C359" s="42" t="str">
        <f>IFERROR(IF('Input| Projects'!C359="","",'Input| Projects'!C359),"")</f>
        <v/>
      </c>
      <c r="D359" s="42" t="str">
        <f>IFERROR(IF('Input| Projects'!D359="","",'Input| Projects'!D359),"")</f>
        <v/>
      </c>
      <c r="E359" s="104"/>
      <c r="F359" s="190">
        <f>IFERROR('Input| Projects'!I359*'Input| Escalations'!$K$19,"")</f>
        <v>0</v>
      </c>
      <c r="G359" s="190">
        <f>IFERROR('Input| Projects'!J359*'Input| Escalations'!$K$19,"")</f>
        <v>0</v>
      </c>
      <c r="H359" s="190">
        <f>IFERROR('Input| Projects'!K359*'Input| Escalations'!$K$19,"")</f>
        <v>0</v>
      </c>
      <c r="I359" s="190">
        <f>IFERROR('Input| Projects'!L359*'Input| Escalations'!$K$19,"")</f>
        <v>0</v>
      </c>
      <c r="J359" s="190">
        <f>IFERROR('Input| Projects'!M359*'Input| Escalations'!$K$19,"")</f>
        <v>0</v>
      </c>
      <c r="K359" s="190">
        <f>IFERROR('Input| Projects'!N359*'Input| Escalations'!$K$19,"")</f>
        <v>0</v>
      </c>
      <c r="L359" s="190">
        <f>IFERROR('Input| Projects'!O359*'Input| Escalations'!$K$19,"")</f>
        <v>0</v>
      </c>
      <c r="M359" s="150" t="str">
        <f>IF(ABS(SUM(F359:L359)-(SUM('Input| Projects'!I359:O359)*'Input| Escalations'!$K$19))&lt;0.0000001,"",1)</f>
        <v/>
      </c>
      <c r="N359" s="192">
        <f>'Input| Projects'!$Y359*INDEX('Input| Escalations'!$H$33:$N$33,MATCH('Calc| Project Costs'!N$9,'Input| Escalations'!$H$23:$N$23,0))+'Input| Projects'!$Z359*INDEX('Input| Escalations'!$H$34:$N$34,MATCH('Calc| Project Costs'!N$9,'Input| Escalations'!$H$23:$N$23,0))+'Input| Projects'!$AA359*INDEX('Input| Escalations'!$H$35:$N$35,MATCH('Calc| Project Costs'!N$9,'Input| Escalations'!$H$23:$N$23,0))+1</f>
        <v>1</v>
      </c>
      <c r="O359" s="192">
        <f>'Input| Projects'!$Y359*INDEX('Input| Escalations'!$H$33:$N$33,MATCH('Calc| Project Costs'!O$9,'Input| Escalations'!$H$23:$N$23,0))+'Input| Projects'!$Z359*INDEX('Input| Escalations'!$H$34:$N$34,MATCH('Calc| Project Costs'!O$9,'Input| Escalations'!$H$23:$N$23,0))+'Input| Projects'!$AA359*INDEX('Input| Escalations'!$H$35:$N$35,MATCH('Calc| Project Costs'!O$9,'Input| Escalations'!$H$23:$N$23,0))+1</f>
        <v>1</v>
      </c>
      <c r="P359" s="192">
        <f>'Input| Projects'!$Y359*INDEX('Input| Escalations'!$H$33:$N$33,MATCH('Calc| Project Costs'!P$9,'Input| Escalations'!$H$23:$N$23,0))+'Input| Projects'!$Z359*INDEX('Input| Escalations'!$H$34:$N$34,MATCH('Calc| Project Costs'!P$9,'Input| Escalations'!$H$23:$N$23,0))+'Input| Projects'!$AA359*INDEX('Input| Escalations'!$H$35:$N$35,MATCH('Calc| Project Costs'!P$9,'Input| Escalations'!$H$23:$N$23,0))+1</f>
        <v>1</v>
      </c>
      <c r="Q359" s="192">
        <f>'Input| Projects'!$Y359*INDEX('Input| Escalations'!$H$33:$N$33,MATCH('Calc| Project Costs'!Q$9,'Input| Escalations'!$H$23:$N$23,0))+'Input| Projects'!$Z359*INDEX('Input| Escalations'!$H$34:$N$34,MATCH('Calc| Project Costs'!Q$9,'Input| Escalations'!$H$23:$N$23,0))+'Input| Projects'!$AA359*INDEX('Input| Escalations'!$H$35:$N$35,MATCH('Calc| Project Costs'!Q$9,'Input| Escalations'!$H$23:$N$23,0))+1</f>
        <v>1</v>
      </c>
      <c r="R359" s="192">
        <f>'Input| Projects'!$Y359*INDEX('Input| Escalations'!$H$33:$N$33,MATCH('Calc| Project Costs'!R$9,'Input| Escalations'!$H$23:$N$23,0))+'Input| Projects'!$Z359*INDEX('Input| Escalations'!$H$34:$N$34,MATCH('Calc| Project Costs'!R$9,'Input| Escalations'!$H$23:$N$23,0))+'Input| Projects'!$AA359*INDEX('Input| Escalations'!$H$35:$N$35,MATCH('Calc| Project Costs'!R$9,'Input| Escalations'!$H$23:$N$23,0))+1</f>
        <v>1</v>
      </c>
      <c r="S359" s="192">
        <f>'Input| Projects'!$Y359*INDEX('Input| Escalations'!$H$33:$N$33,MATCH('Calc| Project Costs'!S$9,'Input| Escalations'!$H$23:$N$23,0))+'Input| Projects'!$Z359*INDEX('Input| Escalations'!$H$34:$N$34,MATCH('Calc| Project Costs'!S$9,'Input| Escalations'!$H$23:$N$23,0))+'Input| Projects'!$AA359*INDEX('Input| Escalations'!$H$35:$N$35,MATCH('Calc| Project Costs'!S$9,'Input| Escalations'!$H$23:$N$23,0))+1</f>
        <v>1</v>
      </c>
      <c r="T359" s="192">
        <f>'Input| Projects'!$Y359*INDEX('Input| Escalations'!$H$33:$N$33,MATCH('Calc| Project Costs'!T$9,'Input| Escalations'!$H$23:$N$23,0))+'Input| Projects'!$Z359*INDEX('Input| Escalations'!$H$34:$N$34,MATCH('Calc| Project Costs'!T$9,'Input| Escalations'!$H$23:$N$23,0))+'Input| Projects'!$AA359*INDEX('Input| Escalations'!$H$35:$N$35,MATCH('Calc| Project Costs'!T$9,'Input| Escalations'!$H$23:$N$23,0))+1</f>
        <v>1</v>
      </c>
      <c r="U359" s="106"/>
      <c r="V359" s="186">
        <f t="shared" si="184"/>
        <v>0</v>
      </c>
      <c r="W359" s="186">
        <f t="shared" si="185"/>
        <v>0</v>
      </c>
      <c r="X359" s="186">
        <f t="shared" si="186"/>
        <v>0</v>
      </c>
      <c r="Y359" s="186">
        <f t="shared" si="162"/>
        <v>0</v>
      </c>
      <c r="Z359" s="186">
        <f t="shared" si="163"/>
        <v>0</v>
      </c>
      <c r="AA359" s="186">
        <f t="shared" si="164"/>
        <v>0</v>
      </c>
      <c r="AB359" s="186">
        <f t="shared" si="165"/>
        <v>0</v>
      </c>
      <c r="AC359" s="106"/>
      <c r="AD359" s="186">
        <f>'Input| Projects'!Q359*N359*'Input| Escalations'!$K$19</f>
        <v>0</v>
      </c>
      <c r="AE359" s="186">
        <f>'Input| Projects'!R359*O359*'Input| Escalations'!$K$19</f>
        <v>0</v>
      </c>
      <c r="AF359" s="186">
        <f>'Input| Projects'!S359*P359*'Input| Escalations'!$K$19</f>
        <v>0</v>
      </c>
      <c r="AG359" s="186">
        <f>'Input| Projects'!T359*Q359*'Input| Escalations'!$K$19</f>
        <v>0</v>
      </c>
      <c r="AH359" s="186">
        <f>'Input| Projects'!U359*R359*'Input| Escalations'!$K$19</f>
        <v>0</v>
      </c>
      <c r="AI359" s="186">
        <f>'Input| Projects'!V359*S359*'Input| Escalations'!$K$19</f>
        <v>0</v>
      </c>
      <c r="AJ359" s="186">
        <f>'Input| Projects'!W359*T359*'Input| Escalations'!$K$19</f>
        <v>0</v>
      </c>
      <c r="AK359" s="106"/>
      <c r="AL359" s="186" t="str">
        <f>IFERROR(IF('Input| Overheads'!$C$42="Direct costs",SUMPRODUCT(--('Input| Projects'!$AC359="Yes"),'Calc| Overheads Allocation'!C$8,'Calc| Project Costs'!V359),IF('Input| Overheads'!$C$42="Internal labour",SUMPRODUCT(--('Input| Projects'!$AC359="Yes"),'Calc| Overheads Allocation'!C$8,'Calc| Project Costs'!V359,'Input| Projects'!$Y359),IF('Input| Overheads'!$C$42="DNSP defined",SUMPRODUCT(--('Input| Projects'!$AC359="Yes"),'Calc| Overheads Allocation'!C$61,'Input| Projects'!$AF359),""))),"")</f>
        <v/>
      </c>
      <c r="AM359" s="186" t="str">
        <f>IFERROR(IF('Input| Overheads'!$C$42="Direct costs",SUMPRODUCT(--('Input| Projects'!$AC359="Yes"),'Calc| Overheads Allocation'!D$8,'Calc| Project Costs'!W359),IF('Input| Overheads'!$C$42="Internal labour",SUMPRODUCT(--('Input| Projects'!$AC359="Yes"),'Calc| Overheads Allocation'!D$8,'Calc| Project Costs'!W359,'Input| Projects'!$Y359),IF('Input| Overheads'!$C$42="DNSP defined",SUMPRODUCT(--('Input| Projects'!$AC359="Yes"),'Calc| Overheads Allocation'!D$61,'Input| Projects'!$AF359),""))),"")</f>
        <v/>
      </c>
      <c r="AN359" s="186" t="str">
        <f>IFERROR(IF('Input| Overheads'!$C$42="Direct costs",SUMPRODUCT(--('Input| Projects'!$AC359="Yes"),'Calc| Overheads Allocation'!E$8,'Calc| Project Costs'!X359),IF('Input| Overheads'!$C$42="Internal labour",SUMPRODUCT(--('Input| Projects'!$AC359="Yes"),'Calc| Overheads Allocation'!E$8,'Calc| Project Costs'!X359,'Input| Projects'!$Y359),IF('Input| Overheads'!$C$42="DNSP defined",SUMPRODUCT(--('Input| Projects'!$AC359="Yes"),'Calc| Overheads Allocation'!E$61,'Input| Projects'!$AF359),""))),"")</f>
        <v/>
      </c>
      <c r="AO359" s="186" t="str">
        <f>IFERROR(IF('Input| Overheads'!$C$42="Direct costs",SUMPRODUCT(--('Input| Projects'!$AC359="Yes"),'Calc| Overheads Allocation'!F$8,'Calc| Project Costs'!Y359),IF('Input| Overheads'!$C$42="Internal labour",SUMPRODUCT(--('Input| Projects'!$AC359="Yes"),'Calc| Overheads Allocation'!F$8,'Calc| Project Costs'!Y359,'Input| Projects'!$Y359),IF('Input| Overheads'!$C$42="DNSP defined",SUMPRODUCT(--('Input| Projects'!$AC359="Yes"),'Calc| Overheads Allocation'!F$61,'Input| Projects'!$AF359),""))),"")</f>
        <v/>
      </c>
      <c r="AP359" s="186" t="str">
        <f>IFERROR(IF('Input| Overheads'!$C$42="Direct costs",SUMPRODUCT(--('Input| Projects'!$AC359="Yes"),'Calc| Overheads Allocation'!G$8,'Calc| Project Costs'!Z359),IF('Input| Overheads'!$C$42="Internal labour",SUMPRODUCT(--('Input| Projects'!$AC359="Yes"),'Calc| Overheads Allocation'!G$8,'Calc| Project Costs'!Z359,'Input| Projects'!$Y359),IF('Input| Overheads'!$C$42="DNSP defined",SUMPRODUCT(--('Input| Projects'!$AC359="Yes"),'Calc| Overheads Allocation'!G$61,'Input| Projects'!$AF359),""))),"")</f>
        <v/>
      </c>
      <c r="AQ359" s="186" t="str">
        <f>IFERROR(IF('Input| Overheads'!$C$42="Direct costs",SUMPRODUCT(--('Input| Projects'!$AC359="Yes"),'Calc| Overheads Allocation'!H$8,'Calc| Project Costs'!AA359),IF('Input| Overheads'!$C$42="Internal labour",SUMPRODUCT(--('Input| Projects'!$AC359="Yes"),'Calc| Overheads Allocation'!H$8,'Calc| Project Costs'!AA359,'Input| Projects'!$Y359),IF('Input| Overheads'!$C$42="DNSP defined",SUMPRODUCT(--('Input| Projects'!$AC359="Yes"),'Calc| Overheads Allocation'!H$61,'Input| Projects'!$AF359),""))),"")</f>
        <v/>
      </c>
      <c r="AR359" s="186" t="str">
        <f>IFERROR(IF('Input| Overheads'!$C$42="Direct costs",SUMPRODUCT(--('Input| Projects'!$AC359="Yes"),'Calc| Overheads Allocation'!I$8,'Calc| Project Costs'!AB359),IF('Input| Overheads'!$C$42="Internal labour",SUMPRODUCT(--('Input| Projects'!$AC359="Yes"),'Calc| Overheads Allocation'!I$8,'Calc| Project Costs'!AB359,'Input| Projects'!$Y359),IF('Input| Overheads'!$C$42="DNSP defined",SUMPRODUCT(--('Input| Projects'!$AC359="Yes"),'Calc| Overheads Allocation'!I$61,'Input| Projects'!$AF359),""))),"")</f>
        <v/>
      </c>
      <c r="AS359" s="106"/>
      <c r="AT359" s="186" t="str">
        <f>IFERROR(IF('Input| Overheads'!$C$42="Direct costs",SUMPRODUCT(--('Input| Projects'!$AD359="Yes"),'Calc| Overheads Allocation'!C$9,'Calc| Project Costs'!V359),IF('Input| Overheads'!$C$42="Internal labour",SUMPRODUCT(--('Input| Projects'!$AD359="Yes"),'Calc| Overheads Allocation'!C$9,'Calc| Project Costs'!V359,'Input| Projects'!$Y359),IF('Input| Overheads'!$C$42="DNSP defined",SUMPRODUCT(--('Input| Projects'!$AD359="Yes"),'Calc| Overheads Allocation'!C$62,'Input| Projects'!$AG359),""))),"")</f>
        <v/>
      </c>
      <c r="AU359" s="186" t="str">
        <f>IFERROR(IF('Input| Overheads'!$C$42="Direct costs",SUMPRODUCT(--('Input| Projects'!$AD359="Yes"),'Calc| Overheads Allocation'!D$9,'Calc| Project Costs'!W359),IF('Input| Overheads'!$C$42="Internal labour",SUMPRODUCT(--('Input| Projects'!$AD359="Yes"),'Calc| Overheads Allocation'!D$9,'Calc| Project Costs'!W359,'Input| Projects'!$Y359),IF('Input| Overheads'!$C$42="DNSP defined",SUMPRODUCT(--('Input| Projects'!$AD359="Yes"),'Calc| Overheads Allocation'!D$62,'Input| Projects'!$AG359),""))),"")</f>
        <v/>
      </c>
      <c r="AV359" s="186" t="str">
        <f>IFERROR(IF('Input| Overheads'!$C$42="Direct costs",SUMPRODUCT(--('Input| Projects'!$AD359="Yes"),'Calc| Overheads Allocation'!E$9,'Calc| Project Costs'!X359),IF('Input| Overheads'!$C$42="Internal labour",SUMPRODUCT(--('Input| Projects'!$AD359="Yes"),'Calc| Overheads Allocation'!E$9,'Calc| Project Costs'!X359,'Input| Projects'!$Y359),IF('Input| Overheads'!$C$42="DNSP defined",SUMPRODUCT(--('Input| Projects'!$AD359="Yes"),'Calc| Overheads Allocation'!E$62,'Input| Projects'!$AG359),""))),"")</f>
        <v/>
      </c>
      <c r="AW359" s="186" t="str">
        <f>IFERROR(IF('Input| Overheads'!$C$42="Direct costs",SUMPRODUCT(--('Input| Projects'!$AD359="Yes"),'Calc| Overheads Allocation'!F$9,'Calc| Project Costs'!Y359),IF('Input| Overheads'!$C$42="Internal labour",SUMPRODUCT(--('Input| Projects'!$AD359="Yes"),'Calc| Overheads Allocation'!F$9,'Calc| Project Costs'!Y359,'Input| Projects'!$Y359),IF('Input| Overheads'!$C$42="DNSP defined",SUMPRODUCT(--('Input| Projects'!$AD359="Yes"),'Calc| Overheads Allocation'!F$62,'Input| Projects'!$AG359),""))),"")</f>
        <v/>
      </c>
      <c r="AX359" s="186" t="str">
        <f>IFERROR(IF('Input| Overheads'!$C$42="Direct costs",SUMPRODUCT(--('Input| Projects'!$AD359="Yes"),'Calc| Overheads Allocation'!G$9,'Calc| Project Costs'!Z359),IF('Input| Overheads'!$C$42="Internal labour",SUMPRODUCT(--('Input| Projects'!$AD359="Yes"),'Calc| Overheads Allocation'!G$9,'Calc| Project Costs'!Z359,'Input| Projects'!$Y359),IF('Input| Overheads'!$C$42="DNSP defined",SUMPRODUCT(--('Input| Projects'!$AD359="Yes"),'Calc| Overheads Allocation'!G$62,'Input| Projects'!$AG359),""))),"")</f>
        <v/>
      </c>
      <c r="AY359" s="186" t="str">
        <f>IFERROR(IF('Input| Overheads'!$C$42="Direct costs",SUMPRODUCT(--('Input| Projects'!$AD359="Yes"),'Calc| Overheads Allocation'!H$9,'Calc| Project Costs'!AA359),IF('Input| Overheads'!$C$42="Internal labour",SUMPRODUCT(--('Input| Projects'!$AD359="Yes"),'Calc| Overheads Allocation'!H$9,'Calc| Project Costs'!AA359,'Input| Projects'!$Y359),IF('Input| Overheads'!$C$42="DNSP defined",SUMPRODUCT(--('Input| Projects'!$AD359="Yes"),'Calc| Overheads Allocation'!H$62,'Input| Projects'!$AG359),""))),"")</f>
        <v/>
      </c>
      <c r="AZ359" s="186" t="str">
        <f>IFERROR(IF('Input| Overheads'!$C$42="Direct costs",SUMPRODUCT(--('Input| Projects'!$AD359="Yes"),'Calc| Overheads Allocation'!I$9,'Calc| Project Costs'!AB359),IF('Input| Overheads'!$C$42="Internal labour",SUMPRODUCT(--('Input| Projects'!$AD359="Yes"),'Calc| Overheads Allocation'!I$9,'Calc| Project Costs'!AB359,'Input| Projects'!$Y359),IF('Input| Overheads'!$C$42="DNSP defined",SUMPRODUCT(--('Input| Projects'!$AD359="Yes"),'Calc| Overheads Allocation'!I$62,'Input| Projects'!$AG359),""))),"")</f>
        <v/>
      </c>
      <c r="BA359" s="106"/>
      <c r="BB359" s="186">
        <f t="shared" si="187"/>
        <v>0</v>
      </c>
      <c r="BC359" s="186">
        <f t="shared" si="188"/>
        <v>0</v>
      </c>
      <c r="BD359" s="186">
        <f t="shared" si="189"/>
        <v>0</v>
      </c>
      <c r="BE359" s="186">
        <f t="shared" si="166"/>
        <v>0</v>
      </c>
      <c r="BF359" s="186">
        <f t="shared" si="167"/>
        <v>0</v>
      </c>
      <c r="BG359" s="186">
        <f t="shared" si="168"/>
        <v>0</v>
      </c>
      <c r="BH359" s="186">
        <f t="shared" si="169"/>
        <v>0</v>
      </c>
      <c r="BI359" s="97"/>
      <c r="BJ359" s="186" t="str">
        <f t="shared" si="170"/>
        <v/>
      </c>
      <c r="BK359" s="186" t="str">
        <f t="shared" si="171"/>
        <v/>
      </c>
      <c r="BL359" s="186" t="str">
        <f t="shared" si="172"/>
        <v/>
      </c>
      <c r="BM359" s="186" t="str">
        <f t="shared" si="173"/>
        <v/>
      </c>
      <c r="BN359" s="186" t="str">
        <f t="shared" si="174"/>
        <v/>
      </c>
      <c r="BO359" s="186" t="str">
        <f t="shared" si="175"/>
        <v/>
      </c>
      <c r="BP359" s="186" t="str">
        <f t="shared" si="176"/>
        <v/>
      </c>
      <c r="BQ359" s="97"/>
      <c r="BR359" s="186">
        <f t="shared" si="177"/>
        <v>0</v>
      </c>
      <c r="BS359" s="186">
        <f t="shared" si="178"/>
        <v>0</v>
      </c>
      <c r="BT359" s="222">
        <f t="shared" si="179"/>
        <v>0</v>
      </c>
      <c r="BU359" s="222">
        <f t="shared" si="180"/>
        <v>0</v>
      </c>
      <c r="BV359" s="222">
        <f t="shared" si="181"/>
        <v>0</v>
      </c>
      <c r="BW359" s="222">
        <f t="shared" si="182"/>
        <v>0</v>
      </c>
      <c r="BX359" s="222">
        <f t="shared" si="183"/>
        <v>0</v>
      </c>
      <c r="BY359" s="106"/>
      <c r="BZ359" s="197" t="str">
        <f>IF(SUMIF('Input| Projects'!$AS$8:$CP$8,"Dx",'Input| Projects'!$AS359:$CP359)=0,"",SUMIF('Input| Projects'!$AS$8:$CP$8,"Dx",'Input| Projects'!$AS359:$CP359))</f>
        <v/>
      </c>
      <c r="CA359" s="197" t="str">
        <f>IF(SUMIF('Input| Projects'!$AS$8:$CP$8,"Tx",'Input| Projects'!$AS359:$CP359)=0,"",SUMIF('Input| Projects'!$AS$8:$CP$8,"Tx",'Input| Projects'!$AS359:$CP359))</f>
        <v/>
      </c>
      <c r="CB359" s="150" t="str">
        <f t="shared" si="190"/>
        <v/>
      </c>
    </row>
    <row r="360" spans="2:80" x14ac:dyDescent="0.2">
      <c r="B360" s="201">
        <f>IFERROR('Input| Projects'!B360,"")</f>
        <v>351</v>
      </c>
      <c r="C360" s="42" t="str">
        <f>IFERROR(IF('Input| Projects'!C360="","",'Input| Projects'!C360),"")</f>
        <v/>
      </c>
      <c r="D360" s="42" t="str">
        <f>IFERROR(IF('Input| Projects'!D360="","",'Input| Projects'!D360),"")</f>
        <v/>
      </c>
      <c r="E360" s="104"/>
      <c r="F360" s="190">
        <f>IFERROR('Input| Projects'!I360*'Input| Escalations'!$K$19,"")</f>
        <v>0</v>
      </c>
      <c r="G360" s="190">
        <f>IFERROR('Input| Projects'!J360*'Input| Escalations'!$K$19,"")</f>
        <v>0</v>
      </c>
      <c r="H360" s="190">
        <f>IFERROR('Input| Projects'!K360*'Input| Escalations'!$K$19,"")</f>
        <v>0</v>
      </c>
      <c r="I360" s="190">
        <f>IFERROR('Input| Projects'!L360*'Input| Escalations'!$K$19,"")</f>
        <v>0</v>
      </c>
      <c r="J360" s="190">
        <f>IFERROR('Input| Projects'!M360*'Input| Escalations'!$K$19,"")</f>
        <v>0</v>
      </c>
      <c r="K360" s="190">
        <f>IFERROR('Input| Projects'!N360*'Input| Escalations'!$K$19,"")</f>
        <v>0</v>
      </c>
      <c r="L360" s="190">
        <f>IFERROR('Input| Projects'!O360*'Input| Escalations'!$K$19,"")</f>
        <v>0</v>
      </c>
      <c r="M360" s="150" t="str">
        <f>IF(ABS(SUM(F360:L360)-(SUM('Input| Projects'!I360:O360)*'Input| Escalations'!$K$19))&lt;0.0000001,"",1)</f>
        <v/>
      </c>
      <c r="N360" s="192">
        <f>'Input| Projects'!$Y360*INDEX('Input| Escalations'!$H$33:$N$33,MATCH('Calc| Project Costs'!N$9,'Input| Escalations'!$H$23:$N$23,0))+'Input| Projects'!$Z360*INDEX('Input| Escalations'!$H$34:$N$34,MATCH('Calc| Project Costs'!N$9,'Input| Escalations'!$H$23:$N$23,0))+'Input| Projects'!$AA360*INDEX('Input| Escalations'!$H$35:$N$35,MATCH('Calc| Project Costs'!N$9,'Input| Escalations'!$H$23:$N$23,0))+1</f>
        <v>1</v>
      </c>
      <c r="O360" s="192">
        <f>'Input| Projects'!$Y360*INDEX('Input| Escalations'!$H$33:$N$33,MATCH('Calc| Project Costs'!O$9,'Input| Escalations'!$H$23:$N$23,0))+'Input| Projects'!$Z360*INDEX('Input| Escalations'!$H$34:$N$34,MATCH('Calc| Project Costs'!O$9,'Input| Escalations'!$H$23:$N$23,0))+'Input| Projects'!$AA360*INDEX('Input| Escalations'!$H$35:$N$35,MATCH('Calc| Project Costs'!O$9,'Input| Escalations'!$H$23:$N$23,0))+1</f>
        <v>1</v>
      </c>
      <c r="P360" s="192">
        <f>'Input| Projects'!$Y360*INDEX('Input| Escalations'!$H$33:$N$33,MATCH('Calc| Project Costs'!P$9,'Input| Escalations'!$H$23:$N$23,0))+'Input| Projects'!$Z360*INDEX('Input| Escalations'!$H$34:$N$34,MATCH('Calc| Project Costs'!P$9,'Input| Escalations'!$H$23:$N$23,0))+'Input| Projects'!$AA360*INDEX('Input| Escalations'!$H$35:$N$35,MATCH('Calc| Project Costs'!P$9,'Input| Escalations'!$H$23:$N$23,0))+1</f>
        <v>1</v>
      </c>
      <c r="Q360" s="192">
        <f>'Input| Projects'!$Y360*INDEX('Input| Escalations'!$H$33:$N$33,MATCH('Calc| Project Costs'!Q$9,'Input| Escalations'!$H$23:$N$23,0))+'Input| Projects'!$Z360*INDEX('Input| Escalations'!$H$34:$N$34,MATCH('Calc| Project Costs'!Q$9,'Input| Escalations'!$H$23:$N$23,0))+'Input| Projects'!$AA360*INDEX('Input| Escalations'!$H$35:$N$35,MATCH('Calc| Project Costs'!Q$9,'Input| Escalations'!$H$23:$N$23,0))+1</f>
        <v>1</v>
      </c>
      <c r="R360" s="192">
        <f>'Input| Projects'!$Y360*INDEX('Input| Escalations'!$H$33:$N$33,MATCH('Calc| Project Costs'!R$9,'Input| Escalations'!$H$23:$N$23,0))+'Input| Projects'!$Z360*INDEX('Input| Escalations'!$H$34:$N$34,MATCH('Calc| Project Costs'!R$9,'Input| Escalations'!$H$23:$N$23,0))+'Input| Projects'!$AA360*INDEX('Input| Escalations'!$H$35:$N$35,MATCH('Calc| Project Costs'!R$9,'Input| Escalations'!$H$23:$N$23,0))+1</f>
        <v>1</v>
      </c>
      <c r="S360" s="192">
        <f>'Input| Projects'!$Y360*INDEX('Input| Escalations'!$H$33:$N$33,MATCH('Calc| Project Costs'!S$9,'Input| Escalations'!$H$23:$N$23,0))+'Input| Projects'!$Z360*INDEX('Input| Escalations'!$H$34:$N$34,MATCH('Calc| Project Costs'!S$9,'Input| Escalations'!$H$23:$N$23,0))+'Input| Projects'!$AA360*INDEX('Input| Escalations'!$H$35:$N$35,MATCH('Calc| Project Costs'!S$9,'Input| Escalations'!$H$23:$N$23,0))+1</f>
        <v>1</v>
      </c>
      <c r="T360" s="192">
        <f>'Input| Projects'!$Y360*INDEX('Input| Escalations'!$H$33:$N$33,MATCH('Calc| Project Costs'!T$9,'Input| Escalations'!$H$23:$N$23,0))+'Input| Projects'!$Z360*INDEX('Input| Escalations'!$H$34:$N$34,MATCH('Calc| Project Costs'!T$9,'Input| Escalations'!$H$23:$N$23,0))+'Input| Projects'!$AA360*INDEX('Input| Escalations'!$H$35:$N$35,MATCH('Calc| Project Costs'!T$9,'Input| Escalations'!$H$23:$N$23,0))+1</f>
        <v>1</v>
      </c>
      <c r="U360" s="106"/>
      <c r="V360" s="186">
        <f t="shared" si="184"/>
        <v>0</v>
      </c>
      <c r="W360" s="186">
        <f t="shared" si="185"/>
        <v>0</v>
      </c>
      <c r="X360" s="186">
        <f t="shared" si="186"/>
        <v>0</v>
      </c>
      <c r="Y360" s="186">
        <f t="shared" si="162"/>
        <v>0</v>
      </c>
      <c r="Z360" s="186">
        <f t="shared" si="163"/>
        <v>0</v>
      </c>
      <c r="AA360" s="186">
        <f t="shared" si="164"/>
        <v>0</v>
      </c>
      <c r="AB360" s="186">
        <f t="shared" si="165"/>
        <v>0</v>
      </c>
      <c r="AC360" s="106"/>
      <c r="AD360" s="186">
        <f>'Input| Projects'!Q360*N360*'Input| Escalations'!$K$19</f>
        <v>0</v>
      </c>
      <c r="AE360" s="186">
        <f>'Input| Projects'!R360*O360*'Input| Escalations'!$K$19</f>
        <v>0</v>
      </c>
      <c r="AF360" s="186">
        <f>'Input| Projects'!S360*P360*'Input| Escalations'!$K$19</f>
        <v>0</v>
      </c>
      <c r="AG360" s="186">
        <f>'Input| Projects'!T360*Q360*'Input| Escalations'!$K$19</f>
        <v>0</v>
      </c>
      <c r="AH360" s="186">
        <f>'Input| Projects'!U360*R360*'Input| Escalations'!$K$19</f>
        <v>0</v>
      </c>
      <c r="AI360" s="186">
        <f>'Input| Projects'!V360*S360*'Input| Escalations'!$K$19</f>
        <v>0</v>
      </c>
      <c r="AJ360" s="186">
        <f>'Input| Projects'!W360*T360*'Input| Escalations'!$K$19</f>
        <v>0</v>
      </c>
      <c r="AK360" s="106"/>
      <c r="AL360" s="186" t="str">
        <f>IFERROR(IF('Input| Overheads'!$C$42="Direct costs",SUMPRODUCT(--('Input| Projects'!$AC360="Yes"),'Calc| Overheads Allocation'!C$8,'Calc| Project Costs'!V360),IF('Input| Overheads'!$C$42="Internal labour",SUMPRODUCT(--('Input| Projects'!$AC360="Yes"),'Calc| Overheads Allocation'!C$8,'Calc| Project Costs'!V360,'Input| Projects'!$Y360),IF('Input| Overheads'!$C$42="DNSP defined",SUMPRODUCT(--('Input| Projects'!$AC360="Yes"),'Calc| Overheads Allocation'!C$61,'Input| Projects'!$AF360),""))),"")</f>
        <v/>
      </c>
      <c r="AM360" s="186" t="str">
        <f>IFERROR(IF('Input| Overheads'!$C$42="Direct costs",SUMPRODUCT(--('Input| Projects'!$AC360="Yes"),'Calc| Overheads Allocation'!D$8,'Calc| Project Costs'!W360),IF('Input| Overheads'!$C$42="Internal labour",SUMPRODUCT(--('Input| Projects'!$AC360="Yes"),'Calc| Overheads Allocation'!D$8,'Calc| Project Costs'!W360,'Input| Projects'!$Y360),IF('Input| Overheads'!$C$42="DNSP defined",SUMPRODUCT(--('Input| Projects'!$AC360="Yes"),'Calc| Overheads Allocation'!D$61,'Input| Projects'!$AF360),""))),"")</f>
        <v/>
      </c>
      <c r="AN360" s="186" t="str">
        <f>IFERROR(IF('Input| Overheads'!$C$42="Direct costs",SUMPRODUCT(--('Input| Projects'!$AC360="Yes"),'Calc| Overheads Allocation'!E$8,'Calc| Project Costs'!X360),IF('Input| Overheads'!$C$42="Internal labour",SUMPRODUCT(--('Input| Projects'!$AC360="Yes"),'Calc| Overheads Allocation'!E$8,'Calc| Project Costs'!X360,'Input| Projects'!$Y360),IF('Input| Overheads'!$C$42="DNSP defined",SUMPRODUCT(--('Input| Projects'!$AC360="Yes"),'Calc| Overheads Allocation'!E$61,'Input| Projects'!$AF360),""))),"")</f>
        <v/>
      </c>
      <c r="AO360" s="186" t="str">
        <f>IFERROR(IF('Input| Overheads'!$C$42="Direct costs",SUMPRODUCT(--('Input| Projects'!$AC360="Yes"),'Calc| Overheads Allocation'!F$8,'Calc| Project Costs'!Y360),IF('Input| Overheads'!$C$42="Internal labour",SUMPRODUCT(--('Input| Projects'!$AC360="Yes"),'Calc| Overheads Allocation'!F$8,'Calc| Project Costs'!Y360,'Input| Projects'!$Y360),IF('Input| Overheads'!$C$42="DNSP defined",SUMPRODUCT(--('Input| Projects'!$AC360="Yes"),'Calc| Overheads Allocation'!F$61,'Input| Projects'!$AF360),""))),"")</f>
        <v/>
      </c>
      <c r="AP360" s="186" t="str">
        <f>IFERROR(IF('Input| Overheads'!$C$42="Direct costs",SUMPRODUCT(--('Input| Projects'!$AC360="Yes"),'Calc| Overheads Allocation'!G$8,'Calc| Project Costs'!Z360),IF('Input| Overheads'!$C$42="Internal labour",SUMPRODUCT(--('Input| Projects'!$AC360="Yes"),'Calc| Overheads Allocation'!G$8,'Calc| Project Costs'!Z360,'Input| Projects'!$Y360),IF('Input| Overheads'!$C$42="DNSP defined",SUMPRODUCT(--('Input| Projects'!$AC360="Yes"),'Calc| Overheads Allocation'!G$61,'Input| Projects'!$AF360),""))),"")</f>
        <v/>
      </c>
      <c r="AQ360" s="186" t="str">
        <f>IFERROR(IF('Input| Overheads'!$C$42="Direct costs",SUMPRODUCT(--('Input| Projects'!$AC360="Yes"),'Calc| Overheads Allocation'!H$8,'Calc| Project Costs'!AA360),IF('Input| Overheads'!$C$42="Internal labour",SUMPRODUCT(--('Input| Projects'!$AC360="Yes"),'Calc| Overheads Allocation'!H$8,'Calc| Project Costs'!AA360,'Input| Projects'!$Y360),IF('Input| Overheads'!$C$42="DNSP defined",SUMPRODUCT(--('Input| Projects'!$AC360="Yes"),'Calc| Overheads Allocation'!H$61,'Input| Projects'!$AF360),""))),"")</f>
        <v/>
      </c>
      <c r="AR360" s="186" t="str">
        <f>IFERROR(IF('Input| Overheads'!$C$42="Direct costs",SUMPRODUCT(--('Input| Projects'!$AC360="Yes"),'Calc| Overheads Allocation'!I$8,'Calc| Project Costs'!AB360),IF('Input| Overheads'!$C$42="Internal labour",SUMPRODUCT(--('Input| Projects'!$AC360="Yes"),'Calc| Overheads Allocation'!I$8,'Calc| Project Costs'!AB360,'Input| Projects'!$Y360),IF('Input| Overheads'!$C$42="DNSP defined",SUMPRODUCT(--('Input| Projects'!$AC360="Yes"),'Calc| Overheads Allocation'!I$61,'Input| Projects'!$AF360),""))),"")</f>
        <v/>
      </c>
      <c r="AS360" s="106"/>
      <c r="AT360" s="186" t="str">
        <f>IFERROR(IF('Input| Overheads'!$C$42="Direct costs",SUMPRODUCT(--('Input| Projects'!$AD360="Yes"),'Calc| Overheads Allocation'!C$9,'Calc| Project Costs'!V360),IF('Input| Overheads'!$C$42="Internal labour",SUMPRODUCT(--('Input| Projects'!$AD360="Yes"),'Calc| Overheads Allocation'!C$9,'Calc| Project Costs'!V360,'Input| Projects'!$Y360),IF('Input| Overheads'!$C$42="DNSP defined",SUMPRODUCT(--('Input| Projects'!$AD360="Yes"),'Calc| Overheads Allocation'!C$62,'Input| Projects'!$AG360),""))),"")</f>
        <v/>
      </c>
      <c r="AU360" s="186" t="str">
        <f>IFERROR(IF('Input| Overheads'!$C$42="Direct costs",SUMPRODUCT(--('Input| Projects'!$AD360="Yes"),'Calc| Overheads Allocation'!D$9,'Calc| Project Costs'!W360),IF('Input| Overheads'!$C$42="Internal labour",SUMPRODUCT(--('Input| Projects'!$AD360="Yes"),'Calc| Overheads Allocation'!D$9,'Calc| Project Costs'!W360,'Input| Projects'!$Y360),IF('Input| Overheads'!$C$42="DNSP defined",SUMPRODUCT(--('Input| Projects'!$AD360="Yes"),'Calc| Overheads Allocation'!D$62,'Input| Projects'!$AG360),""))),"")</f>
        <v/>
      </c>
      <c r="AV360" s="186" t="str">
        <f>IFERROR(IF('Input| Overheads'!$C$42="Direct costs",SUMPRODUCT(--('Input| Projects'!$AD360="Yes"),'Calc| Overheads Allocation'!E$9,'Calc| Project Costs'!X360),IF('Input| Overheads'!$C$42="Internal labour",SUMPRODUCT(--('Input| Projects'!$AD360="Yes"),'Calc| Overheads Allocation'!E$9,'Calc| Project Costs'!X360,'Input| Projects'!$Y360),IF('Input| Overheads'!$C$42="DNSP defined",SUMPRODUCT(--('Input| Projects'!$AD360="Yes"),'Calc| Overheads Allocation'!E$62,'Input| Projects'!$AG360),""))),"")</f>
        <v/>
      </c>
      <c r="AW360" s="186" t="str">
        <f>IFERROR(IF('Input| Overheads'!$C$42="Direct costs",SUMPRODUCT(--('Input| Projects'!$AD360="Yes"),'Calc| Overheads Allocation'!F$9,'Calc| Project Costs'!Y360),IF('Input| Overheads'!$C$42="Internal labour",SUMPRODUCT(--('Input| Projects'!$AD360="Yes"),'Calc| Overheads Allocation'!F$9,'Calc| Project Costs'!Y360,'Input| Projects'!$Y360),IF('Input| Overheads'!$C$42="DNSP defined",SUMPRODUCT(--('Input| Projects'!$AD360="Yes"),'Calc| Overheads Allocation'!F$62,'Input| Projects'!$AG360),""))),"")</f>
        <v/>
      </c>
      <c r="AX360" s="186" t="str">
        <f>IFERROR(IF('Input| Overheads'!$C$42="Direct costs",SUMPRODUCT(--('Input| Projects'!$AD360="Yes"),'Calc| Overheads Allocation'!G$9,'Calc| Project Costs'!Z360),IF('Input| Overheads'!$C$42="Internal labour",SUMPRODUCT(--('Input| Projects'!$AD360="Yes"),'Calc| Overheads Allocation'!G$9,'Calc| Project Costs'!Z360,'Input| Projects'!$Y360),IF('Input| Overheads'!$C$42="DNSP defined",SUMPRODUCT(--('Input| Projects'!$AD360="Yes"),'Calc| Overheads Allocation'!G$62,'Input| Projects'!$AG360),""))),"")</f>
        <v/>
      </c>
      <c r="AY360" s="186" t="str">
        <f>IFERROR(IF('Input| Overheads'!$C$42="Direct costs",SUMPRODUCT(--('Input| Projects'!$AD360="Yes"),'Calc| Overheads Allocation'!H$9,'Calc| Project Costs'!AA360),IF('Input| Overheads'!$C$42="Internal labour",SUMPRODUCT(--('Input| Projects'!$AD360="Yes"),'Calc| Overheads Allocation'!H$9,'Calc| Project Costs'!AA360,'Input| Projects'!$Y360),IF('Input| Overheads'!$C$42="DNSP defined",SUMPRODUCT(--('Input| Projects'!$AD360="Yes"),'Calc| Overheads Allocation'!H$62,'Input| Projects'!$AG360),""))),"")</f>
        <v/>
      </c>
      <c r="AZ360" s="186" t="str">
        <f>IFERROR(IF('Input| Overheads'!$C$42="Direct costs",SUMPRODUCT(--('Input| Projects'!$AD360="Yes"),'Calc| Overheads Allocation'!I$9,'Calc| Project Costs'!AB360),IF('Input| Overheads'!$C$42="Internal labour",SUMPRODUCT(--('Input| Projects'!$AD360="Yes"),'Calc| Overheads Allocation'!I$9,'Calc| Project Costs'!AB360,'Input| Projects'!$Y360),IF('Input| Overheads'!$C$42="DNSP defined",SUMPRODUCT(--('Input| Projects'!$AD360="Yes"),'Calc| Overheads Allocation'!I$62,'Input| Projects'!$AG360),""))),"")</f>
        <v/>
      </c>
      <c r="BA360" s="106"/>
      <c r="BB360" s="186">
        <f t="shared" si="187"/>
        <v>0</v>
      </c>
      <c r="BC360" s="186">
        <f t="shared" si="188"/>
        <v>0</v>
      </c>
      <c r="BD360" s="186">
        <f t="shared" si="189"/>
        <v>0</v>
      </c>
      <c r="BE360" s="186">
        <f t="shared" si="166"/>
        <v>0</v>
      </c>
      <c r="BF360" s="186">
        <f t="shared" si="167"/>
        <v>0</v>
      </c>
      <c r="BG360" s="186">
        <f t="shared" si="168"/>
        <v>0</v>
      </c>
      <c r="BH360" s="186">
        <f t="shared" si="169"/>
        <v>0</v>
      </c>
      <c r="BI360" s="97"/>
      <c r="BJ360" s="186" t="str">
        <f t="shared" si="170"/>
        <v/>
      </c>
      <c r="BK360" s="186" t="str">
        <f t="shared" si="171"/>
        <v/>
      </c>
      <c r="BL360" s="186" t="str">
        <f t="shared" si="172"/>
        <v/>
      </c>
      <c r="BM360" s="186" t="str">
        <f t="shared" si="173"/>
        <v/>
      </c>
      <c r="BN360" s="186" t="str">
        <f t="shared" si="174"/>
        <v/>
      </c>
      <c r="BO360" s="186" t="str">
        <f t="shared" si="175"/>
        <v/>
      </c>
      <c r="BP360" s="186" t="str">
        <f t="shared" si="176"/>
        <v/>
      </c>
      <c r="BQ360" s="97"/>
      <c r="BR360" s="186">
        <f t="shared" si="177"/>
        <v>0</v>
      </c>
      <c r="BS360" s="186">
        <f t="shared" si="178"/>
        <v>0</v>
      </c>
      <c r="BT360" s="222">
        <f t="shared" si="179"/>
        <v>0</v>
      </c>
      <c r="BU360" s="222">
        <f t="shared" si="180"/>
        <v>0</v>
      </c>
      <c r="BV360" s="222">
        <f t="shared" si="181"/>
        <v>0</v>
      </c>
      <c r="BW360" s="222">
        <f t="shared" si="182"/>
        <v>0</v>
      </c>
      <c r="BX360" s="222">
        <f t="shared" si="183"/>
        <v>0</v>
      </c>
      <c r="BY360" s="106"/>
      <c r="BZ360" s="197" t="str">
        <f>IF(SUMIF('Input| Projects'!$AS$8:$CP$8,"Dx",'Input| Projects'!$AS360:$CP360)=0,"",SUMIF('Input| Projects'!$AS$8:$CP$8,"Dx",'Input| Projects'!$AS360:$CP360))</f>
        <v/>
      </c>
      <c r="CA360" s="197" t="str">
        <f>IF(SUMIF('Input| Projects'!$AS$8:$CP$8,"Tx",'Input| Projects'!$AS360:$CP360)=0,"",SUMIF('Input| Projects'!$AS$8:$CP$8,"Tx",'Input| Projects'!$AS360:$CP360))</f>
        <v/>
      </c>
      <c r="CB360" s="150" t="str">
        <f t="shared" si="190"/>
        <v/>
      </c>
    </row>
    <row r="361" spans="2:80" x14ac:dyDescent="0.2">
      <c r="B361" s="201">
        <f>IFERROR('Input| Projects'!B361,"")</f>
        <v>352</v>
      </c>
      <c r="C361" s="42" t="str">
        <f>IFERROR(IF('Input| Projects'!C361="","",'Input| Projects'!C361),"")</f>
        <v/>
      </c>
      <c r="D361" s="42" t="str">
        <f>IFERROR(IF('Input| Projects'!D361="","",'Input| Projects'!D361),"")</f>
        <v/>
      </c>
      <c r="E361" s="104"/>
      <c r="F361" s="190">
        <f>IFERROR('Input| Projects'!I361*'Input| Escalations'!$K$19,"")</f>
        <v>0</v>
      </c>
      <c r="G361" s="190">
        <f>IFERROR('Input| Projects'!J361*'Input| Escalations'!$K$19,"")</f>
        <v>0</v>
      </c>
      <c r="H361" s="190">
        <f>IFERROR('Input| Projects'!K361*'Input| Escalations'!$K$19,"")</f>
        <v>0</v>
      </c>
      <c r="I361" s="190">
        <f>IFERROR('Input| Projects'!L361*'Input| Escalations'!$K$19,"")</f>
        <v>0</v>
      </c>
      <c r="J361" s="190">
        <f>IFERROR('Input| Projects'!M361*'Input| Escalations'!$K$19,"")</f>
        <v>0</v>
      </c>
      <c r="K361" s="190">
        <f>IFERROR('Input| Projects'!N361*'Input| Escalations'!$K$19,"")</f>
        <v>0</v>
      </c>
      <c r="L361" s="190">
        <f>IFERROR('Input| Projects'!O361*'Input| Escalations'!$K$19,"")</f>
        <v>0</v>
      </c>
      <c r="M361" s="150" t="str">
        <f>IF(ABS(SUM(F361:L361)-(SUM('Input| Projects'!I361:O361)*'Input| Escalations'!$K$19))&lt;0.0000001,"",1)</f>
        <v/>
      </c>
      <c r="N361" s="192">
        <f>'Input| Projects'!$Y361*INDEX('Input| Escalations'!$H$33:$N$33,MATCH('Calc| Project Costs'!N$9,'Input| Escalations'!$H$23:$N$23,0))+'Input| Projects'!$Z361*INDEX('Input| Escalations'!$H$34:$N$34,MATCH('Calc| Project Costs'!N$9,'Input| Escalations'!$H$23:$N$23,0))+'Input| Projects'!$AA361*INDEX('Input| Escalations'!$H$35:$N$35,MATCH('Calc| Project Costs'!N$9,'Input| Escalations'!$H$23:$N$23,0))+1</f>
        <v>1</v>
      </c>
      <c r="O361" s="192">
        <f>'Input| Projects'!$Y361*INDEX('Input| Escalations'!$H$33:$N$33,MATCH('Calc| Project Costs'!O$9,'Input| Escalations'!$H$23:$N$23,0))+'Input| Projects'!$Z361*INDEX('Input| Escalations'!$H$34:$N$34,MATCH('Calc| Project Costs'!O$9,'Input| Escalations'!$H$23:$N$23,0))+'Input| Projects'!$AA361*INDEX('Input| Escalations'!$H$35:$N$35,MATCH('Calc| Project Costs'!O$9,'Input| Escalations'!$H$23:$N$23,0))+1</f>
        <v>1</v>
      </c>
      <c r="P361" s="192">
        <f>'Input| Projects'!$Y361*INDEX('Input| Escalations'!$H$33:$N$33,MATCH('Calc| Project Costs'!P$9,'Input| Escalations'!$H$23:$N$23,0))+'Input| Projects'!$Z361*INDEX('Input| Escalations'!$H$34:$N$34,MATCH('Calc| Project Costs'!P$9,'Input| Escalations'!$H$23:$N$23,0))+'Input| Projects'!$AA361*INDEX('Input| Escalations'!$H$35:$N$35,MATCH('Calc| Project Costs'!P$9,'Input| Escalations'!$H$23:$N$23,0))+1</f>
        <v>1</v>
      </c>
      <c r="Q361" s="192">
        <f>'Input| Projects'!$Y361*INDEX('Input| Escalations'!$H$33:$N$33,MATCH('Calc| Project Costs'!Q$9,'Input| Escalations'!$H$23:$N$23,0))+'Input| Projects'!$Z361*INDEX('Input| Escalations'!$H$34:$N$34,MATCH('Calc| Project Costs'!Q$9,'Input| Escalations'!$H$23:$N$23,0))+'Input| Projects'!$AA361*INDEX('Input| Escalations'!$H$35:$N$35,MATCH('Calc| Project Costs'!Q$9,'Input| Escalations'!$H$23:$N$23,0))+1</f>
        <v>1</v>
      </c>
      <c r="R361" s="192">
        <f>'Input| Projects'!$Y361*INDEX('Input| Escalations'!$H$33:$N$33,MATCH('Calc| Project Costs'!R$9,'Input| Escalations'!$H$23:$N$23,0))+'Input| Projects'!$Z361*INDEX('Input| Escalations'!$H$34:$N$34,MATCH('Calc| Project Costs'!R$9,'Input| Escalations'!$H$23:$N$23,0))+'Input| Projects'!$AA361*INDEX('Input| Escalations'!$H$35:$N$35,MATCH('Calc| Project Costs'!R$9,'Input| Escalations'!$H$23:$N$23,0))+1</f>
        <v>1</v>
      </c>
      <c r="S361" s="192">
        <f>'Input| Projects'!$Y361*INDEX('Input| Escalations'!$H$33:$N$33,MATCH('Calc| Project Costs'!S$9,'Input| Escalations'!$H$23:$N$23,0))+'Input| Projects'!$Z361*INDEX('Input| Escalations'!$H$34:$N$34,MATCH('Calc| Project Costs'!S$9,'Input| Escalations'!$H$23:$N$23,0))+'Input| Projects'!$AA361*INDEX('Input| Escalations'!$H$35:$N$35,MATCH('Calc| Project Costs'!S$9,'Input| Escalations'!$H$23:$N$23,0))+1</f>
        <v>1</v>
      </c>
      <c r="T361" s="192">
        <f>'Input| Projects'!$Y361*INDEX('Input| Escalations'!$H$33:$N$33,MATCH('Calc| Project Costs'!T$9,'Input| Escalations'!$H$23:$N$23,0))+'Input| Projects'!$Z361*INDEX('Input| Escalations'!$H$34:$N$34,MATCH('Calc| Project Costs'!T$9,'Input| Escalations'!$H$23:$N$23,0))+'Input| Projects'!$AA361*INDEX('Input| Escalations'!$H$35:$N$35,MATCH('Calc| Project Costs'!T$9,'Input| Escalations'!$H$23:$N$23,0))+1</f>
        <v>1</v>
      </c>
      <c r="U361" s="106"/>
      <c r="V361" s="186">
        <f t="shared" si="184"/>
        <v>0</v>
      </c>
      <c r="W361" s="186">
        <f t="shared" si="185"/>
        <v>0</v>
      </c>
      <c r="X361" s="186">
        <f t="shared" si="186"/>
        <v>0</v>
      </c>
      <c r="Y361" s="186">
        <f t="shared" si="162"/>
        <v>0</v>
      </c>
      <c r="Z361" s="186">
        <f t="shared" si="163"/>
        <v>0</v>
      </c>
      <c r="AA361" s="186">
        <f t="shared" si="164"/>
        <v>0</v>
      </c>
      <c r="AB361" s="186">
        <f t="shared" si="165"/>
        <v>0</v>
      </c>
      <c r="AC361" s="106"/>
      <c r="AD361" s="186">
        <f>'Input| Projects'!Q361*N361*'Input| Escalations'!$K$19</f>
        <v>0</v>
      </c>
      <c r="AE361" s="186">
        <f>'Input| Projects'!R361*O361*'Input| Escalations'!$K$19</f>
        <v>0</v>
      </c>
      <c r="AF361" s="186">
        <f>'Input| Projects'!S361*P361*'Input| Escalations'!$K$19</f>
        <v>0</v>
      </c>
      <c r="AG361" s="186">
        <f>'Input| Projects'!T361*Q361*'Input| Escalations'!$K$19</f>
        <v>0</v>
      </c>
      <c r="AH361" s="186">
        <f>'Input| Projects'!U361*R361*'Input| Escalations'!$K$19</f>
        <v>0</v>
      </c>
      <c r="AI361" s="186">
        <f>'Input| Projects'!V361*S361*'Input| Escalations'!$K$19</f>
        <v>0</v>
      </c>
      <c r="AJ361" s="186">
        <f>'Input| Projects'!W361*T361*'Input| Escalations'!$K$19</f>
        <v>0</v>
      </c>
      <c r="AK361" s="106"/>
      <c r="AL361" s="186" t="str">
        <f>IFERROR(IF('Input| Overheads'!$C$42="Direct costs",SUMPRODUCT(--('Input| Projects'!$AC361="Yes"),'Calc| Overheads Allocation'!C$8,'Calc| Project Costs'!V361),IF('Input| Overheads'!$C$42="Internal labour",SUMPRODUCT(--('Input| Projects'!$AC361="Yes"),'Calc| Overheads Allocation'!C$8,'Calc| Project Costs'!V361,'Input| Projects'!$Y361),IF('Input| Overheads'!$C$42="DNSP defined",SUMPRODUCT(--('Input| Projects'!$AC361="Yes"),'Calc| Overheads Allocation'!C$61,'Input| Projects'!$AF361),""))),"")</f>
        <v/>
      </c>
      <c r="AM361" s="186" t="str">
        <f>IFERROR(IF('Input| Overheads'!$C$42="Direct costs",SUMPRODUCT(--('Input| Projects'!$AC361="Yes"),'Calc| Overheads Allocation'!D$8,'Calc| Project Costs'!W361),IF('Input| Overheads'!$C$42="Internal labour",SUMPRODUCT(--('Input| Projects'!$AC361="Yes"),'Calc| Overheads Allocation'!D$8,'Calc| Project Costs'!W361,'Input| Projects'!$Y361),IF('Input| Overheads'!$C$42="DNSP defined",SUMPRODUCT(--('Input| Projects'!$AC361="Yes"),'Calc| Overheads Allocation'!D$61,'Input| Projects'!$AF361),""))),"")</f>
        <v/>
      </c>
      <c r="AN361" s="186" t="str">
        <f>IFERROR(IF('Input| Overheads'!$C$42="Direct costs",SUMPRODUCT(--('Input| Projects'!$AC361="Yes"),'Calc| Overheads Allocation'!E$8,'Calc| Project Costs'!X361),IF('Input| Overheads'!$C$42="Internal labour",SUMPRODUCT(--('Input| Projects'!$AC361="Yes"),'Calc| Overheads Allocation'!E$8,'Calc| Project Costs'!X361,'Input| Projects'!$Y361),IF('Input| Overheads'!$C$42="DNSP defined",SUMPRODUCT(--('Input| Projects'!$AC361="Yes"),'Calc| Overheads Allocation'!E$61,'Input| Projects'!$AF361),""))),"")</f>
        <v/>
      </c>
      <c r="AO361" s="186" t="str">
        <f>IFERROR(IF('Input| Overheads'!$C$42="Direct costs",SUMPRODUCT(--('Input| Projects'!$AC361="Yes"),'Calc| Overheads Allocation'!F$8,'Calc| Project Costs'!Y361),IF('Input| Overheads'!$C$42="Internal labour",SUMPRODUCT(--('Input| Projects'!$AC361="Yes"),'Calc| Overheads Allocation'!F$8,'Calc| Project Costs'!Y361,'Input| Projects'!$Y361),IF('Input| Overheads'!$C$42="DNSP defined",SUMPRODUCT(--('Input| Projects'!$AC361="Yes"),'Calc| Overheads Allocation'!F$61,'Input| Projects'!$AF361),""))),"")</f>
        <v/>
      </c>
      <c r="AP361" s="186" t="str">
        <f>IFERROR(IF('Input| Overheads'!$C$42="Direct costs",SUMPRODUCT(--('Input| Projects'!$AC361="Yes"),'Calc| Overheads Allocation'!G$8,'Calc| Project Costs'!Z361),IF('Input| Overheads'!$C$42="Internal labour",SUMPRODUCT(--('Input| Projects'!$AC361="Yes"),'Calc| Overheads Allocation'!G$8,'Calc| Project Costs'!Z361,'Input| Projects'!$Y361),IF('Input| Overheads'!$C$42="DNSP defined",SUMPRODUCT(--('Input| Projects'!$AC361="Yes"),'Calc| Overheads Allocation'!G$61,'Input| Projects'!$AF361),""))),"")</f>
        <v/>
      </c>
      <c r="AQ361" s="186" t="str">
        <f>IFERROR(IF('Input| Overheads'!$C$42="Direct costs",SUMPRODUCT(--('Input| Projects'!$AC361="Yes"),'Calc| Overheads Allocation'!H$8,'Calc| Project Costs'!AA361),IF('Input| Overheads'!$C$42="Internal labour",SUMPRODUCT(--('Input| Projects'!$AC361="Yes"),'Calc| Overheads Allocation'!H$8,'Calc| Project Costs'!AA361,'Input| Projects'!$Y361),IF('Input| Overheads'!$C$42="DNSP defined",SUMPRODUCT(--('Input| Projects'!$AC361="Yes"),'Calc| Overheads Allocation'!H$61,'Input| Projects'!$AF361),""))),"")</f>
        <v/>
      </c>
      <c r="AR361" s="186" t="str">
        <f>IFERROR(IF('Input| Overheads'!$C$42="Direct costs",SUMPRODUCT(--('Input| Projects'!$AC361="Yes"),'Calc| Overheads Allocation'!I$8,'Calc| Project Costs'!AB361),IF('Input| Overheads'!$C$42="Internal labour",SUMPRODUCT(--('Input| Projects'!$AC361="Yes"),'Calc| Overheads Allocation'!I$8,'Calc| Project Costs'!AB361,'Input| Projects'!$Y361),IF('Input| Overheads'!$C$42="DNSP defined",SUMPRODUCT(--('Input| Projects'!$AC361="Yes"),'Calc| Overheads Allocation'!I$61,'Input| Projects'!$AF361),""))),"")</f>
        <v/>
      </c>
      <c r="AS361" s="106"/>
      <c r="AT361" s="186" t="str">
        <f>IFERROR(IF('Input| Overheads'!$C$42="Direct costs",SUMPRODUCT(--('Input| Projects'!$AD361="Yes"),'Calc| Overheads Allocation'!C$9,'Calc| Project Costs'!V361),IF('Input| Overheads'!$C$42="Internal labour",SUMPRODUCT(--('Input| Projects'!$AD361="Yes"),'Calc| Overheads Allocation'!C$9,'Calc| Project Costs'!V361,'Input| Projects'!$Y361),IF('Input| Overheads'!$C$42="DNSP defined",SUMPRODUCT(--('Input| Projects'!$AD361="Yes"),'Calc| Overheads Allocation'!C$62,'Input| Projects'!$AG361),""))),"")</f>
        <v/>
      </c>
      <c r="AU361" s="186" t="str">
        <f>IFERROR(IF('Input| Overheads'!$C$42="Direct costs",SUMPRODUCT(--('Input| Projects'!$AD361="Yes"),'Calc| Overheads Allocation'!D$9,'Calc| Project Costs'!W361),IF('Input| Overheads'!$C$42="Internal labour",SUMPRODUCT(--('Input| Projects'!$AD361="Yes"),'Calc| Overheads Allocation'!D$9,'Calc| Project Costs'!W361,'Input| Projects'!$Y361),IF('Input| Overheads'!$C$42="DNSP defined",SUMPRODUCT(--('Input| Projects'!$AD361="Yes"),'Calc| Overheads Allocation'!D$62,'Input| Projects'!$AG361),""))),"")</f>
        <v/>
      </c>
      <c r="AV361" s="186" t="str">
        <f>IFERROR(IF('Input| Overheads'!$C$42="Direct costs",SUMPRODUCT(--('Input| Projects'!$AD361="Yes"),'Calc| Overheads Allocation'!E$9,'Calc| Project Costs'!X361),IF('Input| Overheads'!$C$42="Internal labour",SUMPRODUCT(--('Input| Projects'!$AD361="Yes"),'Calc| Overheads Allocation'!E$9,'Calc| Project Costs'!X361,'Input| Projects'!$Y361),IF('Input| Overheads'!$C$42="DNSP defined",SUMPRODUCT(--('Input| Projects'!$AD361="Yes"),'Calc| Overheads Allocation'!E$62,'Input| Projects'!$AG361),""))),"")</f>
        <v/>
      </c>
      <c r="AW361" s="186" t="str">
        <f>IFERROR(IF('Input| Overheads'!$C$42="Direct costs",SUMPRODUCT(--('Input| Projects'!$AD361="Yes"),'Calc| Overheads Allocation'!F$9,'Calc| Project Costs'!Y361),IF('Input| Overheads'!$C$42="Internal labour",SUMPRODUCT(--('Input| Projects'!$AD361="Yes"),'Calc| Overheads Allocation'!F$9,'Calc| Project Costs'!Y361,'Input| Projects'!$Y361),IF('Input| Overheads'!$C$42="DNSP defined",SUMPRODUCT(--('Input| Projects'!$AD361="Yes"),'Calc| Overheads Allocation'!F$62,'Input| Projects'!$AG361),""))),"")</f>
        <v/>
      </c>
      <c r="AX361" s="186" t="str">
        <f>IFERROR(IF('Input| Overheads'!$C$42="Direct costs",SUMPRODUCT(--('Input| Projects'!$AD361="Yes"),'Calc| Overheads Allocation'!G$9,'Calc| Project Costs'!Z361),IF('Input| Overheads'!$C$42="Internal labour",SUMPRODUCT(--('Input| Projects'!$AD361="Yes"),'Calc| Overheads Allocation'!G$9,'Calc| Project Costs'!Z361,'Input| Projects'!$Y361),IF('Input| Overheads'!$C$42="DNSP defined",SUMPRODUCT(--('Input| Projects'!$AD361="Yes"),'Calc| Overheads Allocation'!G$62,'Input| Projects'!$AG361),""))),"")</f>
        <v/>
      </c>
      <c r="AY361" s="186" t="str">
        <f>IFERROR(IF('Input| Overheads'!$C$42="Direct costs",SUMPRODUCT(--('Input| Projects'!$AD361="Yes"),'Calc| Overheads Allocation'!H$9,'Calc| Project Costs'!AA361),IF('Input| Overheads'!$C$42="Internal labour",SUMPRODUCT(--('Input| Projects'!$AD361="Yes"),'Calc| Overheads Allocation'!H$9,'Calc| Project Costs'!AA361,'Input| Projects'!$Y361),IF('Input| Overheads'!$C$42="DNSP defined",SUMPRODUCT(--('Input| Projects'!$AD361="Yes"),'Calc| Overheads Allocation'!H$62,'Input| Projects'!$AG361),""))),"")</f>
        <v/>
      </c>
      <c r="AZ361" s="186" t="str">
        <f>IFERROR(IF('Input| Overheads'!$C$42="Direct costs",SUMPRODUCT(--('Input| Projects'!$AD361="Yes"),'Calc| Overheads Allocation'!I$9,'Calc| Project Costs'!AB361),IF('Input| Overheads'!$C$42="Internal labour",SUMPRODUCT(--('Input| Projects'!$AD361="Yes"),'Calc| Overheads Allocation'!I$9,'Calc| Project Costs'!AB361,'Input| Projects'!$Y361),IF('Input| Overheads'!$C$42="DNSP defined",SUMPRODUCT(--('Input| Projects'!$AD361="Yes"),'Calc| Overheads Allocation'!I$62,'Input| Projects'!$AG361),""))),"")</f>
        <v/>
      </c>
      <c r="BA361" s="106"/>
      <c r="BB361" s="186">
        <f t="shared" si="187"/>
        <v>0</v>
      </c>
      <c r="BC361" s="186">
        <f t="shared" si="188"/>
        <v>0</v>
      </c>
      <c r="BD361" s="186">
        <f t="shared" si="189"/>
        <v>0</v>
      </c>
      <c r="BE361" s="186">
        <f t="shared" si="166"/>
        <v>0</v>
      </c>
      <c r="BF361" s="186">
        <f t="shared" si="167"/>
        <v>0</v>
      </c>
      <c r="BG361" s="186">
        <f t="shared" si="168"/>
        <v>0</v>
      </c>
      <c r="BH361" s="186">
        <f t="shared" si="169"/>
        <v>0</v>
      </c>
      <c r="BI361" s="97"/>
      <c r="BJ361" s="186" t="str">
        <f t="shared" si="170"/>
        <v/>
      </c>
      <c r="BK361" s="186" t="str">
        <f t="shared" si="171"/>
        <v/>
      </c>
      <c r="BL361" s="186" t="str">
        <f t="shared" si="172"/>
        <v/>
      </c>
      <c r="BM361" s="186" t="str">
        <f t="shared" si="173"/>
        <v/>
      </c>
      <c r="BN361" s="186" t="str">
        <f t="shared" si="174"/>
        <v/>
      </c>
      <c r="BO361" s="186" t="str">
        <f t="shared" si="175"/>
        <v/>
      </c>
      <c r="BP361" s="186" t="str">
        <f t="shared" si="176"/>
        <v/>
      </c>
      <c r="BQ361" s="97"/>
      <c r="BR361" s="186">
        <f t="shared" si="177"/>
        <v>0</v>
      </c>
      <c r="BS361" s="186">
        <f t="shared" si="178"/>
        <v>0</v>
      </c>
      <c r="BT361" s="222">
        <f t="shared" si="179"/>
        <v>0</v>
      </c>
      <c r="BU361" s="222">
        <f t="shared" si="180"/>
        <v>0</v>
      </c>
      <c r="BV361" s="222">
        <f t="shared" si="181"/>
        <v>0</v>
      </c>
      <c r="BW361" s="222">
        <f t="shared" si="182"/>
        <v>0</v>
      </c>
      <c r="BX361" s="222">
        <f t="shared" si="183"/>
        <v>0</v>
      </c>
      <c r="BY361" s="106"/>
      <c r="BZ361" s="197" t="str">
        <f>IF(SUMIF('Input| Projects'!$AS$8:$CP$8,"Dx",'Input| Projects'!$AS361:$CP361)=0,"",SUMIF('Input| Projects'!$AS$8:$CP$8,"Dx",'Input| Projects'!$AS361:$CP361))</f>
        <v/>
      </c>
      <c r="CA361" s="197" t="str">
        <f>IF(SUMIF('Input| Projects'!$AS$8:$CP$8,"Tx",'Input| Projects'!$AS361:$CP361)=0,"",SUMIF('Input| Projects'!$AS$8:$CP$8,"Tx",'Input| Projects'!$AS361:$CP361))</f>
        <v/>
      </c>
      <c r="CB361" s="150" t="str">
        <f t="shared" si="190"/>
        <v/>
      </c>
    </row>
    <row r="362" spans="2:80" x14ac:dyDescent="0.2">
      <c r="B362" s="201">
        <f>IFERROR('Input| Projects'!B362,"")</f>
        <v>353</v>
      </c>
      <c r="C362" s="42" t="str">
        <f>IFERROR(IF('Input| Projects'!C362="","",'Input| Projects'!C362),"")</f>
        <v/>
      </c>
      <c r="D362" s="42" t="str">
        <f>IFERROR(IF('Input| Projects'!D362="","",'Input| Projects'!D362),"")</f>
        <v/>
      </c>
      <c r="E362" s="104"/>
      <c r="F362" s="190">
        <f>IFERROR('Input| Projects'!I362*'Input| Escalations'!$K$19,"")</f>
        <v>0</v>
      </c>
      <c r="G362" s="190">
        <f>IFERROR('Input| Projects'!J362*'Input| Escalations'!$K$19,"")</f>
        <v>0</v>
      </c>
      <c r="H362" s="190">
        <f>IFERROR('Input| Projects'!K362*'Input| Escalations'!$K$19,"")</f>
        <v>0</v>
      </c>
      <c r="I362" s="190">
        <f>IFERROR('Input| Projects'!L362*'Input| Escalations'!$K$19,"")</f>
        <v>0</v>
      </c>
      <c r="J362" s="190">
        <f>IFERROR('Input| Projects'!M362*'Input| Escalations'!$K$19,"")</f>
        <v>0</v>
      </c>
      <c r="K362" s="190">
        <f>IFERROR('Input| Projects'!N362*'Input| Escalations'!$K$19,"")</f>
        <v>0</v>
      </c>
      <c r="L362" s="190">
        <f>IFERROR('Input| Projects'!O362*'Input| Escalations'!$K$19,"")</f>
        <v>0</v>
      </c>
      <c r="M362" s="150" t="str">
        <f>IF(ABS(SUM(F362:L362)-(SUM('Input| Projects'!I362:O362)*'Input| Escalations'!$K$19))&lt;0.0000001,"",1)</f>
        <v/>
      </c>
      <c r="N362" s="192">
        <f>'Input| Projects'!$Y362*INDEX('Input| Escalations'!$H$33:$N$33,MATCH('Calc| Project Costs'!N$9,'Input| Escalations'!$H$23:$N$23,0))+'Input| Projects'!$Z362*INDEX('Input| Escalations'!$H$34:$N$34,MATCH('Calc| Project Costs'!N$9,'Input| Escalations'!$H$23:$N$23,0))+'Input| Projects'!$AA362*INDEX('Input| Escalations'!$H$35:$N$35,MATCH('Calc| Project Costs'!N$9,'Input| Escalations'!$H$23:$N$23,0))+1</f>
        <v>1</v>
      </c>
      <c r="O362" s="192">
        <f>'Input| Projects'!$Y362*INDEX('Input| Escalations'!$H$33:$N$33,MATCH('Calc| Project Costs'!O$9,'Input| Escalations'!$H$23:$N$23,0))+'Input| Projects'!$Z362*INDEX('Input| Escalations'!$H$34:$N$34,MATCH('Calc| Project Costs'!O$9,'Input| Escalations'!$H$23:$N$23,0))+'Input| Projects'!$AA362*INDEX('Input| Escalations'!$H$35:$N$35,MATCH('Calc| Project Costs'!O$9,'Input| Escalations'!$H$23:$N$23,0))+1</f>
        <v>1</v>
      </c>
      <c r="P362" s="192">
        <f>'Input| Projects'!$Y362*INDEX('Input| Escalations'!$H$33:$N$33,MATCH('Calc| Project Costs'!P$9,'Input| Escalations'!$H$23:$N$23,0))+'Input| Projects'!$Z362*INDEX('Input| Escalations'!$H$34:$N$34,MATCH('Calc| Project Costs'!P$9,'Input| Escalations'!$H$23:$N$23,0))+'Input| Projects'!$AA362*INDEX('Input| Escalations'!$H$35:$N$35,MATCH('Calc| Project Costs'!P$9,'Input| Escalations'!$H$23:$N$23,0))+1</f>
        <v>1</v>
      </c>
      <c r="Q362" s="192">
        <f>'Input| Projects'!$Y362*INDEX('Input| Escalations'!$H$33:$N$33,MATCH('Calc| Project Costs'!Q$9,'Input| Escalations'!$H$23:$N$23,0))+'Input| Projects'!$Z362*INDEX('Input| Escalations'!$H$34:$N$34,MATCH('Calc| Project Costs'!Q$9,'Input| Escalations'!$H$23:$N$23,0))+'Input| Projects'!$AA362*INDEX('Input| Escalations'!$H$35:$N$35,MATCH('Calc| Project Costs'!Q$9,'Input| Escalations'!$H$23:$N$23,0))+1</f>
        <v>1</v>
      </c>
      <c r="R362" s="192">
        <f>'Input| Projects'!$Y362*INDEX('Input| Escalations'!$H$33:$N$33,MATCH('Calc| Project Costs'!R$9,'Input| Escalations'!$H$23:$N$23,0))+'Input| Projects'!$Z362*INDEX('Input| Escalations'!$H$34:$N$34,MATCH('Calc| Project Costs'!R$9,'Input| Escalations'!$H$23:$N$23,0))+'Input| Projects'!$AA362*INDEX('Input| Escalations'!$H$35:$N$35,MATCH('Calc| Project Costs'!R$9,'Input| Escalations'!$H$23:$N$23,0))+1</f>
        <v>1</v>
      </c>
      <c r="S362" s="192">
        <f>'Input| Projects'!$Y362*INDEX('Input| Escalations'!$H$33:$N$33,MATCH('Calc| Project Costs'!S$9,'Input| Escalations'!$H$23:$N$23,0))+'Input| Projects'!$Z362*INDEX('Input| Escalations'!$H$34:$N$34,MATCH('Calc| Project Costs'!S$9,'Input| Escalations'!$H$23:$N$23,0))+'Input| Projects'!$AA362*INDEX('Input| Escalations'!$H$35:$N$35,MATCH('Calc| Project Costs'!S$9,'Input| Escalations'!$H$23:$N$23,0))+1</f>
        <v>1</v>
      </c>
      <c r="T362" s="192">
        <f>'Input| Projects'!$Y362*INDEX('Input| Escalations'!$H$33:$N$33,MATCH('Calc| Project Costs'!T$9,'Input| Escalations'!$H$23:$N$23,0))+'Input| Projects'!$Z362*INDEX('Input| Escalations'!$H$34:$N$34,MATCH('Calc| Project Costs'!T$9,'Input| Escalations'!$H$23:$N$23,0))+'Input| Projects'!$AA362*INDEX('Input| Escalations'!$H$35:$N$35,MATCH('Calc| Project Costs'!T$9,'Input| Escalations'!$H$23:$N$23,0))+1</f>
        <v>1</v>
      </c>
      <c r="U362" s="106"/>
      <c r="V362" s="186">
        <f t="shared" si="184"/>
        <v>0</v>
      </c>
      <c r="W362" s="186">
        <f t="shared" si="185"/>
        <v>0</v>
      </c>
      <c r="X362" s="186">
        <f t="shared" si="186"/>
        <v>0</v>
      </c>
      <c r="Y362" s="186">
        <f t="shared" si="162"/>
        <v>0</v>
      </c>
      <c r="Z362" s="186">
        <f t="shared" si="163"/>
        <v>0</v>
      </c>
      <c r="AA362" s="186">
        <f t="shared" si="164"/>
        <v>0</v>
      </c>
      <c r="AB362" s="186">
        <f t="shared" si="165"/>
        <v>0</v>
      </c>
      <c r="AC362" s="106"/>
      <c r="AD362" s="186">
        <f>'Input| Projects'!Q362*N362*'Input| Escalations'!$K$19</f>
        <v>0</v>
      </c>
      <c r="AE362" s="186">
        <f>'Input| Projects'!R362*O362*'Input| Escalations'!$K$19</f>
        <v>0</v>
      </c>
      <c r="AF362" s="186">
        <f>'Input| Projects'!S362*P362*'Input| Escalations'!$K$19</f>
        <v>0</v>
      </c>
      <c r="AG362" s="186">
        <f>'Input| Projects'!T362*Q362*'Input| Escalations'!$K$19</f>
        <v>0</v>
      </c>
      <c r="AH362" s="186">
        <f>'Input| Projects'!U362*R362*'Input| Escalations'!$K$19</f>
        <v>0</v>
      </c>
      <c r="AI362" s="186">
        <f>'Input| Projects'!V362*S362*'Input| Escalations'!$K$19</f>
        <v>0</v>
      </c>
      <c r="AJ362" s="186">
        <f>'Input| Projects'!W362*T362*'Input| Escalations'!$K$19</f>
        <v>0</v>
      </c>
      <c r="AK362" s="106"/>
      <c r="AL362" s="186" t="str">
        <f>IFERROR(IF('Input| Overheads'!$C$42="Direct costs",SUMPRODUCT(--('Input| Projects'!$AC362="Yes"),'Calc| Overheads Allocation'!C$8,'Calc| Project Costs'!V362),IF('Input| Overheads'!$C$42="Internal labour",SUMPRODUCT(--('Input| Projects'!$AC362="Yes"),'Calc| Overheads Allocation'!C$8,'Calc| Project Costs'!V362,'Input| Projects'!$Y362),IF('Input| Overheads'!$C$42="DNSP defined",SUMPRODUCT(--('Input| Projects'!$AC362="Yes"),'Calc| Overheads Allocation'!C$61,'Input| Projects'!$AF362),""))),"")</f>
        <v/>
      </c>
      <c r="AM362" s="186" t="str">
        <f>IFERROR(IF('Input| Overheads'!$C$42="Direct costs",SUMPRODUCT(--('Input| Projects'!$AC362="Yes"),'Calc| Overheads Allocation'!D$8,'Calc| Project Costs'!W362),IF('Input| Overheads'!$C$42="Internal labour",SUMPRODUCT(--('Input| Projects'!$AC362="Yes"),'Calc| Overheads Allocation'!D$8,'Calc| Project Costs'!W362,'Input| Projects'!$Y362),IF('Input| Overheads'!$C$42="DNSP defined",SUMPRODUCT(--('Input| Projects'!$AC362="Yes"),'Calc| Overheads Allocation'!D$61,'Input| Projects'!$AF362),""))),"")</f>
        <v/>
      </c>
      <c r="AN362" s="186" t="str">
        <f>IFERROR(IF('Input| Overheads'!$C$42="Direct costs",SUMPRODUCT(--('Input| Projects'!$AC362="Yes"),'Calc| Overheads Allocation'!E$8,'Calc| Project Costs'!X362),IF('Input| Overheads'!$C$42="Internal labour",SUMPRODUCT(--('Input| Projects'!$AC362="Yes"),'Calc| Overheads Allocation'!E$8,'Calc| Project Costs'!X362,'Input| Projects'!$Y362),IF('Input| Overheads'!$C$42="DNSP defined",SUMPRODUCT(--('Input| Projects'!$AC362="Yes"),'Calc| Overheads Allocation'!E$61,'Input| Projects'!$AF362),""))),"")</f>
        <v/>
      </c>
      <c r="AO362" s="186" t="str">
        <f>IFERROR(IF('Input| Overheads'!$C$42="Direct costs",SUMPRODUCT(--('Input| Projects'!$AC362="Yes"),'Calc| Overheads Allocation'!F$8,'Calc| Project Costs'!Y362),IF('Input| Overheads'!$C$42="Internal labour",SUMPRODUCT(--('Input| Projects'!$AC362="Yes"),'Calc| Overheads Allocation'!F$8,'Calc| Project Costs'!Y362,'Input| Projects'!$Y362),IF('Input| Overheads'!$C$42="DNSP defined",SUMPRODUCT(--('Input| Projects'!$AC362="Yes"),'Calc| Overheads Allocation'!F$61,'Input| Projects'!$AF362),""))),"")</f>
        <v/>
      </c>
      <c r="AP362" s="186" t="str">
        <f>IFERROR(IF('Input| Overheads'!$C$42="Direct costs",SUMPRODUCT(--('Input| Projects'!$AC362="Yes"),'Calc| Overheads Allocation'!G$8,'Calc| Project Costs'!Z362),IF('Input| Overheads'!$C$42="Internal labour",SUMPRODUCT(--('Input| Projects'!$AC362="Yes"),'Calc| Overheads Allocation'!G$8,'Calc| Project Costs'!Z362,'Input| Projects'!$Y362),IF('Input| Overheads'!$C$42="DNSP defined",SUMPRODUCT(--('Input| Projects'!$AC362="Yes"),'Calc| Overheads Allocation'!G$61,'Input| Projects'!$AF362),""))),"")</f>
        <v/>
      </c>
      <c r="AQ362" s="186" t="str">
        <f>IFERROR(IF('Input| Overheads'!$C$42="Direct costs",SUMPRODUCT(--('Input| Projects'!$AC362="Yes"),'Calc| Overheads Allocation'!H$8,'Calc| Project Costs'!AA362),IF('Input| Overheads'!$C$42="Internal labour",SUMPRODUCT(--('Input| Projects'!$AC362="Yes"),'Calc| Overheads Allocation'!H$8,'Calc| Project Costs'!AA362,'Input| Projects'!$Y362),IF('Input| Overheads'!$C$42="DNSP defined",SUMPRODUCT(--('Input| Projects'!$AC362="Yes"),'Calc| Overheads Allocation'!H$61,'Input| Projects'!$AF362),""))),"")</f>
        <v/>
      </c>
      <c r="AR362" s="186" t="str">
        <f>IFERROR(IF('Input| Overheads'!$C$42="Direct costs",SUMPRODUCT(--('Input| Projects'!$AC362="Yes"),'Calc| Overheads Allocation'!I$8,'Calc| Project Costs'!AB362),IF('Input| Overheads'!$C$42="Internal labour",SUMPRODUCT(--('Input| Projects'!$AC362="Yes"),'Calc| Overheads Allocation'!I$8,'Calc| Project Costs'!AB362,'Input| Projects'!$Y362),IF('Input| Overheads'!$C$42="DNSP defined",SUMPRODUCT(--('Input| Projects'!$AC362="Yes"),'Calc| Overheads Allocation'!I$61,'Input| Projects'!$AF362),""))),"")</f>
        <v/>
      </c>
      <c r="AS362" s="106"/>
      <c r="AT362" s="186" t="str">
        <f>IFERROR(IF('Input| Overheads'!$C$42="Direct costs",SUMPRODUCT(--('Input| Projects'!$AD362="Yes"),'Calc| Overheads Allocation'!C$9,'Calc| Project Costs'!V362),IF('Input| Overheads'!$C$42="Internal labour",SUMPRODUCT(--('Input| Projects'!$AD362="Yes"),'Calc| Overheads Allocation'!C$9,'Calc| Project Costs'!V362,'Input| Projects'!$Y362),IF('Input| Overheads'!$C$42="DNSP defined",SUMPRODUCT(--('Input| Projects'!$AD362="Yes"),'Calc| Overheads Allocation'!C$62,'Input| Projects'!$AG362),""))),"")</f>
        <v/>
      </c>
      <c r="AU362" s="186" t="str">
        <f>IFERROR(IF('Input| Overheads'!$C$42="Direct costs",SUMPRODUCT(--('Input| Projects'!$AD362="Yes"),'Calc| Overheads Allocation'!D$9,'Calc| Project Costs'!W362),IF('Input| Overheads'!$C$42="Internal labour",SUMPRODUCT(--('Input| Projects'!$AD362="Yes"),'Calc| Overheads Allocation'!D$9,'Calc| Project Costs'!W362,'Input| Projects'!$Y362),IF('Input| Overheads'!$C$42="DNSP defined",SUMPRODUCT(--('Input| Projects'!$AD362="Yes"),'Calc| Overheads Allocation'!D$62,'Input| Projects'!$AG362),""))),"")</f>
        <v/>
      </c>
      <c r="AV362" s="186" t="str">
        <f>IFERROR(IF('Input| Overheads'!$C$42="Direct costs",SUMPRODUCT(--('Input| Projects'!$AD362="Yes"),'Calc| Overheads Allocation'!E$9,'Calc| Project Costs'!X362),IF('Input| Overheads'!$C$42="Internal labour",SUMPRODUCT(--('Input| Projects'!$AD362="Yes"),'Calc| Overheads Allocation'!E$9,'Calc| Project Costs'!X362,'Input| Projects'!$Y362),IF('Input| Overheads'!$C$42="DNSP defined",SUMPRODUCT(--('Input| Projects'!$AD362="Yes"),'Calc| Overheads Allocation'!E$62,'Input| Projects'!$AG362),""))),"")</f>
        <v/>
      </c>
      <c r="AW362" s="186" t="str">
        <f>IFERROR(IF('Input| Overheads'!$C$42="Direct costs",SUMPRODUCT(--('Input| Projects'!$AD362="Yes"),'Calc| Overheads Allocation'!F$9,'Calc| Project Costs'!Y362),IF('Input| Overheads'!$C$42="Internal labour",SUMPRODUCT(--('Input| Projects'!$AD362="Yes"),'Calc| Overheads Allocation'!F$9,'Calc| Project Costs'!Y362,'Input| Projects'!$Y362),IF('Input| Overheads'!$C$42="DNSP defined",SUMPRODUCT(--('Input| Projects'!$AD362="Yes"),'Calc| Overheads Allocation'!F$62,'Input| Projects'!$AG362),""))),"")</f>
        <v/>
      </c>
      <c r="AX362" s="186" t="str">
        <f>IFERROR(IF('Input| Overheads'!$C$42="Direct costs",SUMPRODUCT(--('Input| Projects'!$AD362="Yes"),'Calc| Overheads Allocation'!G$9,'Calc| Project Costs'!Z362),IF('Input| Overheads'!$C$42="Internal labour",SUMPRODUCT(--('Input| Projects'!$AD362="Yes"),'Calc| Overheads Allocation'!G$9,'Calc| Project Costs'!Z362,'Input| Projects'!$Y362),IF('Input| Overheads'!$C$42="DNSP defined",SUMPRODUCT(--('Input| Projects'!$AD362="Yes"),'Calc| Overheads Allocation'!G$62,'Input| Projects'!$AG362),""))),"")</f>
        <v/>
      </c>
      <c r="AY362" s="186" t="str">
        <f>IFERROR(IF('Input| Overheads'!$C$42="Direct costs",SUMPRODUCT(--('Input| Projects'!$AD362="Yes"),'Calc| Overheads Allocation'!H$9,'Calc| Project Costs'!AA362),IF('Input| Overheads'!$C$42="Internal labour",SUMPRODUCT(--('Input| Projects'!$AD362="Yes"),'Calc| Overheads Allocation'!H$9,'Calc| Project Costs'!AA362,'Input| Projects'!$Y362),IF('Input| Overheads'!$C$42="DNSP defined",SUMPRODUCT(--('Input| Projects'!$AD362="Yes"),'Calc| Overheads Allocation'!H$62,'Input| Projects'!$AG362),""))),"")</f>
        <v/>
      </c>
      <c r="AZ362" s="186" t="str">
        <f>IFERROR(IF('Input| Overheads'!$C$42="Direct costs",SUMPRODUCT(--('Input| Projects'!$AD362="Yes"),'Calc| Overheads Allocation'!I$9,'Calc| Project Costs'!AB362),IF('Input| Overheads'!$C$42="Internal labour",SUMPRODUCT(--('Input| Projects'!$AD362="Yes"),'Calc| Overheads Allocation'!I$9,'Calc| Project Costs'!AB362,'Input| Projects'!$Y362),IF('Input| Overheads'!$C$42="DNSP defined",SUMPRODUCT(--('Input| Projects'!$AD362="Yes"),'Calc| Overheads Allocation'!I$62,'Input| Projects'!$AG362),""))),"")</f>
        <v/>
      </c>
      <c r="BA362" s="106"/>
      <c r="BB362" s="186">
        <f t="shared" si="187"/>
        <v>0</v>
      </c>
      <c r="BC362" s="186">
        <f t="shared" si="188"/>
        <v>0</v>
      </c>
      <c r="BD362" s="186">
        <f t="shared" si="189"/>
        <v>0</v>
      </c>
      <c r="BE362" s="186">
        <f t="shared" si="166"/>
        <v>0</v>
      </c>
      <c r="BF362" s="186">
        <f t="shared" si="167"/>
        <v>0</v>
      </c>
      <c r="BG362" s="186">
        <f t="shared" si="168"/>
        <v>0</v>
      </c>
      <c r="BH362" s="186">
        <f t="shared" si="169"/>
        <v>0</v>
      </c>
      <c r="BI362" s="97"/>
      <c r="BJ362" s="186" t="str">
        <f t="shared" si="170"/>
        <v/>
      </c>
      <c r="BK362" s="186" t="str">
        <f t="shared" si="171"/>
        <v/>
      </c>
      <c r="BL362" s="186" t="str">
        <f t="shared" si="172"/>
        <v/>
      </c>
      <c r="BM362" s="186" t="str">
        <f t="shared" si="173"/>
        <v/>
      </c>
      <c r="BN362" s="186" t="str">
        <f t="shared" si="174"/>
        <v/>
      </c>
      <c r="BO362" s="186" t="str">
        <f t="shared" si="175"/>
        <v/>
      </c>
      <c r="BP362" s="186" t="str">
        <f t="shared" si="176"/>
        <v/>
      </c>
      <c r="BQ362" s="97"/>
      <c r="BR362" s="186">
        <f t="shared" si="177"/>
        <v>0</v>
      </c>
      <c r="BS362" s="186">
        <f t="shared" si="178"/>
        <v>0</v>
      </c>
      <c r="BT362" s="222">
        <f t="shared" si="179"/>
        <v>0</v>
      </c>
      <c r="BU362" s="222">
        <f t="shared" si="180"/>
        <v>0</v>
      </c>
      <c r="BV362" s="222">
        <f t="shared" si="181"/>
        <v>0</v>
      </c>
      <c r="BW362" s="222">
        <f t="shared" si="182"/>
        <v>0</v>
      </c>
      <c r="BX362" s="222">
        <f t="shared" si="183"/>
        <v>0</v>
      </c>
      <c r="BY362" s="106"/>
      <c r="BZ362" s="197" t="str">
        <f>IF(SUMIF('Input| Projects'!$AS$8:$CP$8,"Dx",'Input| Projects'!$AS362:$CP362)=0,"",SUMIF('Input| Projects'!$AS$8:$CP$8,"Dx",'Input| Projects'!$AS362:$CP362))</f>
        <v/>
      </c>
      <c r="CA362" s="197" t="str">
        <f>IF(SUMIF('Input| Projects'!$AS$8:$CP$8,"Tx",'Input| Projects'!$AS362:$CP362)=0,"",SUMIF('Input| Projects'!$AS$8:$CP$8,"Tx",'Input| Projects'!$AS362:$CP362))</f>
        <v/>
      </c>
      <c r="CB362" s="150" t="str">
        <f t="shared" si="190"/>
        <v/>
      </c>
    </row>
    <row r="363" spans="2:80" x14ac:dyDescent="0.2">
      <c r="B363" s="201">
        <f>IFERROR('Input| Projects'!B363,"")</f>
        <v>354</v>
      </c>
      <c r="C363" s="42" t="str">
        <f>IFERROR(IF('Input| Projects'!C363="","",'Input| Projects'!C363),"")</f>
        <v/>
      </c>
      <c r="D363" s="42" t="str">
        <f>IFERROR(IF('Input| Projects'!D363="","",'Input| Projects'!D363),"")</f>
        <v/>
      </c>
      <c r="E363" s="104"/>
      <c r="F363" s="190">
        <f>IFERROR('Input| Projects'!I363*'Input| Escalations'!$K$19,"")</f>
        <v>0</v>
      </c>
      <c r="G363" s="190">
        <f>IFERROR('Input| Projects'!J363*'Input| Escalations'!$K$19,"")</f>
        <v>0</v>
      </c>
      <c r="H363" s="190">
        <f>IFERROR('Input| Projects'!K363*'Input| Escalations'!$K$19,"")</f>
        <v>0</v>
      </c>
      <c r="I363" s="190">
        <f>IFERROR('Input| Projects'!L363*'Input| Escalations'!$K$19,"")</f>
        <v>0</v>
      </c>
      <c r="J363" s="190">
        <f>IFERROR('Input| Projects'!M363*'Input| Escalations'!$K$19,"")</f>
        <v>0</v>
      </c>
      <c r="K363" s="190">
        <f>IFERROR('Input| Projects'!N363*'Input| Escalations'!$K$19,"")</f>
        <v>0</v>
      </c>
      <c r="L363" s="190">
        <f>IFERROR('Input| Projects'!O363*'Input| Escalations'!$K$19,"")</f>
        <v>0</v>
      </c>
      <c r="M363" s="150" t="str">
        <f>IF(ABS(SUM(F363:L363)-(SUM('Input| Projects'!I363:O363)*'Input| Escalations'!$K$19))&lt;0.0000001,"",1)</f>
        <v/>
      </c>
      <c r="N363" s="192">
        <f>'Input| Projects'!$Y363*INDEX('Input| Escalations'!$H$33:$N$33,MATCH('Calc| Project Costs'!N$9,'Input| Escalations'!$H$23:$N$23,0))+'Input| Projects'!$Z363*INDEX('Input| Escalations'!$H$34:$N$34,MATCH('Calc| Project Costs'!N$9,'Input| Escalations'!$H$23:$N$23,0))+'Input| Projects'!$AA363*INDEX('Input| Escalations'!$H$35:$N$35,MATCH('Calc| Project Costs'!N$9,'Input| Escalations'!$H$23:$N$23,0))+1</f>
        <v>1</v>
      </c>
      <c r="O363" s="192">
        <f>'Input| Projects'!$Y363*INDEX('Input| Escalations'!$H$33:$N$33,MATCH('Calc| Project Costs'!O$9,'Input| Escalations'!$H$23:$N$23,0))+'Input| Projects'!$Z363*INDEX('Input| Escalations'!$H$34:$N$34,MATCH('Calc| Project Costs'!O$9,'Input| Escalations'!$H$23:$N$23,0))+'Input| Projects'!$AA363*INDEX('Input| Escalations'!$H$35:$N$35,MATCH('Calc| Project Costs'!O$9,'Input| Escalations'!$H$23:$N$23,0))+1</f>
        <v>1</v>
      </c>
      <c r="P363" s="192">
        <f>'Input| Projects'!$Y363*INDEX('Input| Escalations'!$H$33:$N$33,MATCH('Calc| Project Costs'!P$9,'Input| Escalations'!$H$23:$N$23,0))+'Input| Projects'!$Z363*INDEX('Input| Escalations'!$H$34:$N$34,MATCH('Calc| Project Costs'!P$9,'Input| Escalations'!$H$23:$N$23,0))+'Input| Projects'!$AA363*INDEX('Input| Escalations'!$H$35:$N$35,MATCH('Calc| Project Costs'!P$9,'Input| Escalations'!$H$23:$N$23,0))+1</f>
        <v>1</v>
      </c>
      <c r="Q363" s="192">
        <f>'Input| Projects'!$Y363*INDEX('Input| Escalations'!$H$33:$N$33,MATCH('Calc| Project Costs'!Q$9,'Input| Escalations'!$H$23:$N$23,0))+'Input| Projects'!$Z363*INDEX('Input| Escalations'!$H$34:$N$34,MATCH('Calc| Project Costs'!Q$9,'Input| Escalations'!$H$23:$N$23,0))+'Input| Projects'!$AA363*INDEX('Input| Escalations'!$H$35:$N$35,MATCH('Calc| Project Costs'!Q$9,'Input| Escalations'!$H$23:$N$23,0))+1</f>
        <v>1</v>
      </c>
      <c r="R363" s="192">
        <f>'Input| Projects'!$Y363*INDEX('Input| Escalations'!$H$33:$N$33,MATCH('Calc| Project Costs'!R$9,'Input| Escalations'!$H$23:$N$23,0))+'Input| Projects'!$Z363*INDEX('Input| Escalations'!$H$34:$N$34,MATCH('Calc| Project Costs'!R$9,'Input| Escalations'!$H$23:$N$23,0))+'Input| Projects'!$AA363*INDEX('Input| Escalations'!$H$35:$N$35,MATCH('Calc| Project Costs'!R$9,'Input| Escalations'!$H$23:$N$23,0))+1</f>
        <v>1</v>
      </c>
      <c r="S363" s="192">
        <f>'Input| Projects'!$Y363*INDEX('Input| Escalations'!$H$33:$N$33,MATCH('Calc| Project Costs'!S$9,'Input| Escalations'!$H$23:$N$23,0))+'Input| Projects'!$Z363*INDEX('Input| Escalations'!$H$34:$N$34,MATCH('Calc| Project Costs'!S$9,'Input| Escalations'!$H$23:$N$23,0))+'Input| Projects'!$AA363*INDEX('Input| Escalations'!$H$35:$N$35,MATCH('Calc| Project Costs'!S$9,'Input| Escalations'!$H$23:$N$23,0))+1</f>
        <v>1</v>
      </c>
      <c r="T363" s="192">
        <f>'Input| Projects'!$Y363*INDEX('Input| Escalations'!$H$33:$N$33,MATCH('Calc| Project Costs'!T$9,'Input| Escalations'!$H$23:$N$23,0))+'Input| Projects'!$Z363*INDEX('Input| Escalations'!$H$34:$N$34,MATCH('Calc| Project Costs'!T$9,'Input| Escalations'!$H$23:$N$23,0))+'Input| Projects'!$AA363*INDEX('Input| Escalations'!$H$35:$N$35,MATCH('Calc| Project Costs'!T$9,'Input| Escalations'!$H$23:$N$23,0))+1</f>
        <v>1</v>
      </c>
      <c r="U363" s="106"/>
      <c r="V363" s="186">
        <f t="shared" si="184"/>
        <v>0</v>
      </c>
      <c r="W363" s="186">
        <f t="shared" si="185"/>
        <v>0</v>
      </c>
      <c r="X363" s="186">
        <f t="shared" si="186"/>
        <v>0</v>
      </c>
      <c r="Y363" s="186">
        <f t="shared" si="162"/>
        <v>0</v>
      </c>
      <c r="Z363" s="186">
        <f t="shared" si="163"/>
        <v>0</v>
      </c>
      <c r="AA363" s="186">
        <f t="shared" si="164"/>
        <v>0</v>
      </c>
      <c r="AB363" s="186">
        <f t="shared" si="165"/>
        <v>0</v>
      </c>
      <c r="AC363" s="106"/>
      <c r="AD363" s="186">
        <f>'Input| Projects'!Q363*N363*'Input| Escalations'!$K$19</f>
        <v>0</v>
      </c>
      <c r="AE363" s="186">
        <f>'Input| Projects'!R363*O363*'Input| Escalations'!$K$19</f>
        <v>0</v>
      </c>
      <c r="AF363" s="186">
        <f>'Input| Projects'!S363*P363*'Input| Escalations'!$K$19</f>
        <v>0</v>
      </c>
      <c r="AG363" s="186">
        <f>'Input| Projects'!T363*Q363*'Input| Escalations'!$K$19</f>
        <v>0</v>
      </c>
      <c r="AH363" s="186">
        <f>'Input| Projects'!U363*R363*'Input| Escalations'!$K$19</f>
        <v>0</v>
      </c>
      <c r="AI363" s="186">
        <f>'Input| Projects'!V363*S363*'Input| Escalations'!$K$19</f>
        <v>0</v>
      </c>
      <c r="AJ363" s="186">
        <f>'Input| Projects'!W363*T363*'Input| Escalations'!$K$19</f>
        <v>0</v>
      </c>
      <c r="AK363" s="106"/>
      <c r="AL363" s="186" t="str">
        <f>IFERROR(IF('Input| Overheads'!$C$42="Direct costs",SUMPRODUCT(--('Input| Projects'!$AC363="Yes"),'Calc| Overheads Allocation'!C$8,'Calc| Project Costs'!V363),IF('Input| Overheads'!$C$42="Internal labour",SUMPRODUCT(--('Input| Projects'!$AC363="Yes"),'Calc| Overheads Allocation'!C$8,'Calc| Project Costs'!V363,'Input| Projects'!$Y363),IF('Input| Overheads'!$C$42="DNSP defined",SUMPRODUCT(--('Input| Projects'!$AC363="Yes"),'Calc| Overheads Allocation'!C$61,'Input| Projects'!$AF363),""))),"")</f>
        <v/>
      </c>
      <c r="AM363" s="186" t="str">
        <f>IFERROR(IF('Input| Overheads'!$C$42="Direct costs",SUMPRODUCT(--('Input| Projects'!$AC363="Yes"),'Calc| Overheads Allocation'!D$8,'Calc| Project Costs'!W363),IF('Input| Overheads'!$C$42="Internal labour",SUMPRODUCT(--('Input| Projects'!$AC363="Yes"),'Calc| Overheads Allocation'!D$8,'Calc| Project Costs'!W363,'Input| Projects'!$Y363),IF('Input| Overheads'!$C$42="DNSP defined",SUMPRODUCT(--('Input| Projects'!$AC363="Yes"),'Calc| Overheads Allocation'!D$61,'Input| Projects'!$AF363),""))),"")</f>
        <v/>
      </c>
      <c r="AN363" s="186" t="str">
        <f>IFERROR(IF('Input| Overheads'!$C$42="Direct costs",SUMPRODUCT(--('Input| Projects'!$AC363="Yes"),'Calc| Overheads Allocation'!E$8,'Calc| Project Costs'!X363),IF('Input| Overheads'!$C$42="Internal labour",SUMPRODUCT(--('Input| Projects'!$AC363="Yes"),'Calc| Overheads Allocation'!E$8,'Calc| Project Costs'!X363,'Input| Projects'!$Y363),IF('Input| Overheads'!$C$42="DNSP defined",SUMPRODUCT(--('Input| Projects'!$AC363="Yes"),'Calc| Overheads Allocation'!E$61,'Input| Projects'!$AF363),""))),"")</f>
        <v/>
      </c>
      <c r="AO363" s="186" t="str">
        <f>IFERROR(IF('Input| Overheads'!$C$42="Direct costs",SUMPRODUCT(--('Input| Projects'!$AC363="Yes"),'Calc| Overheads Allocation'!F$8,'Calc| Project Costs'!Y363),IF('Input| Overheads'!$C$42="Internal labour",SUMPRODUCT(--('Input| Projects'!$AC363="Yes"),'Calc| Overheads Allocation'!F$8,'Calc| Project Costs'!Y363,'Input| Projects'!$Y363),IF('Input| Overheads'!$C$42="DNSP defined",SUMPRODUCT(--('Input| Projects'!$AC363="Yes"),'Calc| Overheads Allocation'!F$61,'Input| Projects'!$AF363),""))),"")</f>
        <v/>
      </c>
      <c r="AP363" s="186" t="str">
        <f>IFERROR(IF('Input| Overheads'!$C$42="Direct costs",SUMPRODUCT(--('Input| Projects'!$AC363="Yes"),'Calc| Overheads Allocation'!G$8,'Calc| Project Costs'!Z363),IF('Input| Overheads'!$C$42="Internal labour",SUMPRODUCT(--('Input| Projects'!$AC363="Yes"),'Calc| Overheads Allocation'!G$8,'Calc| Project Costs'!Z363,'Input| Projects'!$Y363),IF('Input| Overheads'!$C$42="DNSP defined",SUMPRODUCT(--('Input| Projects'!$AC363="Yes"),'Calc| Overheads Allocation'!G$61,'Input| Projects'!$AF363),""))),"")</f>
        <v/>
      </c>
      <c r="AQ363" s="186" t="str">
        <f>IFERROR(IF('Input| Overheads'!$C$42="Direct costs",SUMPRODUCT(--('Input| Projects'!$AC363="Yes"),'Calc| Overheads Allocation'!H$8,'Calc| Project Costs'!AA363),IF('Input| Overheads'!$C$42="Internal labour",SUMPRODUCT(--('Input| Projects'!$AC363="Yes"),'Calc| Overheads Allocation'!H$8,'Calc| Project Costs'!AA363,'Input| Projects'!$Y363),IF('Input| Overheads'!$C$42="DNSP defined",SUMPRODUCT(--('Input| Projects'!$AC363="Yes"),'Calc| Overheads Allocation'!H$61,'Input| Projects'!$AF363),""))),"")</f>
        <v/>
      </c>
      <c r="AR363" s="186" t="str">
        <f>IFERROR(IF('Input| Overheads'!$C$42="Direct costs",SUMPRODUCT(--('Input| Projects'!$AC363="Yes"),'Calc| Overheads Allocation'!I$8,'Calc| Project Costs'!AB363),IF('Input| Overheads'!$C$42="Internal labour",SUMPRODUCT(--('Input| Projects'!$AC363="Yes"),'Calc| Overheads Allocation'!I$8,'Calc| Project Costs'!AB363,'Input| Projects'!$Y363),IF('Input| Overheads'!$C$42="DNSP defined",SUMPRODUCT(--('Input| Projects'!$AC363="Yes"),'Calc| Overheads Allocation'!I$61,'Input| Projects'!$AF363),""))),"")</f>
        <v/>
      </c>
      <c r="AS363" s="106"/>
      <c r="AT363" s="186" t="str">
        <f>IFERROR(IF('Input| Overheads'!$C$42="Direct costs",SUMPRODUCT(--('Input| Projects'!$AD363="Yes"),'Calc| Overheads Allocation'!C$9,'Calc| Project Costs'!V363),IF('Input| Overheads'!$C$42="Internal labour",SUMPRODUCT(--('Input| Projects'!$AD363="Yes"),'Calc| Overheads Allocation'!C$9,'Calc| Project Costs'!V363,'Input| Projects'!$Y363),IF('Input| Overheads'!$C$42="DNSP defined",SUMPRODUCT(--('Input| Projects'!$AD363="Yes"),'Calc| Overheads Allocation'!C$62,'Input| Projects'!$AG363),""))),"")</f>
        <v/>
      </c>
      <c r="AU363" s="186" t="str">
        <f>IFERROR(IF('Input| Overheads'!$C$42="Direct costs",SUMPRODUCT(--('Input| Projects'!$AD363="Yes"),'Calc| Overheads Allocation'!D$9,'Calc| Project Costs'!W363),IF('Input| Overheads'!$C$42="Internal labour",SUMPRODUCT(--('Input| Projects'!$AD363="Yes"),'Calc| Overheads Allocation'!D$9,'Calc| Project Costs'!W363,'Input| Projects'!$Y363),IF('Input| Overheads'!$C$42="DNSP defined",SUMPRODUCT(--('Input| Projects'!$AD363="Yes"),'Calc| Overheads Allocation'!D$62,'Input| Projects'!$AG363),""))),"")</f>
        <v/>
      </c>
      <c r="AV363" s="186" t="str">
        <f>IFERROR(IF('Input| Overheads'!$C$42="Direct costs",SUMPRODUCT(--('Input| Projects'!$AD363="Yes"),'Calc| Overheads Allocation'!E$9,'Calc| Project Costs'!X363),IF('Input| Overheads'!$C$42="Internal labour",SUMPRODUCT(--('Input| Projects'!$AD363="Yes"),'Calc| Overheads Allocation'!E$9,'Calc| Project Costs'!X363,'Input| Projects'!$Y363),IF('Input| Overheads'!$C$42="DNSP defined",SUMPRODUCT(--('Input| Projects'!$AD363="Yes"),'Calc| Overheads Allocation'!E$62,'Input| Projects'!$AG363),""))),"")</f>
        <v/>
      </c>
      <c r="AW363" s="186" t="str">
        <f>IFERROR(IF('Input| Overheads'!$C$42="Direct costs",SUMPRODUCT(--('Input| Projects'!$AD363="Yes"),'Calc| Overheads Allocation'!F$9,'Calc| Project Costs'!Y363),IF('Input| Overheads'!$C$42="Internal labour",SUMPRODUCT(--('Input| Projects'!$AD363="Yes"),'Calc| Overheads Allocation'!F$9,'Calc| Project Costs'!Y363,'Input| Projects'!$Y363),IF('Input| Overheads'!$C$42="DNSP defined",SUMPRODUCT(--('Input| Projects'!$AD363="Yes"),'Calc| Overheads Allocation'!F$62,'Input| Projects'!$AG363),""))),"")</f>
        <v/>
      </c>
      <c r="AX363" s="186" t="str">
        <f>IFERROR(IF('Input| Overheads'!$C$42="Direct costs",SUMPRODUCT(--('Input| Projects'!$AD363="Yes"),'Calc| Overheads Allocation'!G$9,'Calc| Project Costs'!Z363),IF('Input| Overheads'!$C$42="Internal labour",SUMPRODUCT(--('Input| Projects'!$AD363="Yes"),'Calc| Overheads Allocation'!G$9,'Calc| Project Costs'!Z363,'Input| Projects'!$Y363),IF('Input| Overheads'!$C$42="DNSP defined",SUMPRODUCT(--('Input| Projects'!$AD363="Yes"),'Calc| Overheads Allocation'!G$62,'Input| Projects'!$AG363),""))),"")</f>
        <v/>
      </c>
      <c r="AY363" s="186" t="str">
        <f>IFERROR(IF('Input| Overheads'!$C$42="Direct costs",SUMPRODUCT(--('Input| Projects'!$AD363="Yes"),'Calc| Overheads Allocation'!H$9,'Calc| Project Costs'!AA363),IF('Input| Overheads'!$C$42="Internal labour",SUMPRODUCT(--('Input| Projects'!$AD363="Yes"),'Calc| Overheads Allocation'!H$9,'Calc| Project Costs'!AA363,'Input| Projects'!$Y363),IF('Input| Overheads'!$C$42="DNSP defined",SUMPRODUCT(--('Input| Projects'!$AD363="Yes"),'Calc| Overheads Allocation'!H$62,'Input| Projects'!$AG363),""))),"")</f>
        <v/>
      </c>
      <c r="AZ363" s="186" t="str">
        <f>IFERROR(IF('Input| Overheads'!$C$42="Direct costs",SUMPRODUCT(--('Input| Projects'!$AD363="Yes"),'Calc| Overheads Allocation'!I$9,'Calc| Project Costs'!AB363),IF('Input| Overheads'!$C$42="Internal labour",SUMPRODUCT(--('Input| Projects'!$AD363="Yes"),'Calc| Overheads Allocation'!I$9,'Calc| Project Costs'!AB363,'Input| Projects'!$Y363),IF('Input| Overheads'!$C$42="DNSP defined",SUMPRODUCT(--('Input| Projects'!$AD363="Yes"),'Calc| Overheads Allocation'!I$62,'Input| Projects'!$AG363),""))),"")</f>
        <v/>
      </c>
      <c r="BA363" s="106"/>
      <c r="BB363" s="186">
        <f t="shared" si="187"/>
        <v>0</v>
      </c>
      <c r="BC363" s="186">
        <f t="shared" si="188"/>
        <v>0</v>
      </c>
      <c r="BD363" s="186">
        <f t="shared" si="189"/>
        <v>0</v>
      </c>
      <c r="BE363" s="186">
        <f t="shared" si="166"/>
        <v>0</v>
      </c>
      <c r="BF363" s="186">
        <f t="shared" si="167"/>
        <v>0</v>
      </c>
      <c r="BG363" s="186">
        <f t="shared" si="168"/>
        <v>0</v>
      </c>
      <c r="BH363" s="186">
        <f t="shared" si="169"/>
        <v>0</v>
      </c>
      <c r="BI363" s="97"/>
      <c r="BJ363" s="186" t="str">
        <f t="shared" si="170"/>
        <v/>
      </c>
      <c r="BK363" s="186" t="str">
        <f t="shared" si="171"/>
        <v/>
      </c>
      <c r="BL363" s="186" t="str">
        <f t="shared" si="172"/>
        <v/>
      </c>
      <c r="BM363" s="186" t="str">
        <f t="shared" si="173"/>
        <v/>
      </c>
      <c r="BN363" s="186" t="str">
        <f t="shared" si="174"/>
        <v/>
      </c>
      <c r="BO363" s="186" t="str">
        <f t="shared" si="175"/>
        <v/>
      </c>
      <c r="BP363" s="186" t="str">
        <f t="shared" si="176"/>
        <v/>
      </c>
      <c r="BQ363" s="97"/>
      <c r="BR363" s="186">
        <f t="shared" si="177"/>
        <v>0</v>
      </c>
      <c r="BS363" s="186">
        <f t="shared" si="178"/>
        <v>0</v>
      </c>
      <c r="BT363" s="222">
        <f t="shared" si="179"/>
        <v>0</v>
      </c>
      <c r="BU363" s="222">
        <f t="shared" si="180"/>
        <v>0</v>
      </c>
      <c r="BV363" s="222">
        <f t="shared" si="181"/>
        <v>0</v>
      </c>
      <c r="BW363" s="222">
        <f t="shared" si="182"/>
        <v>0</v>
      </c>
      <c r="BX363" s="222">
        <f t="shared" si="183"/>
        <v>0</v>
      </c>
      <c r="BY363" s="106"/>
      <c r="BZ363" s="197" t="str">
        <f>IF(SUMIF('Input| Projects'!$AS$8:$CP$8,"Dx",'Input| Projects'!$AS363:$CP363)=0,"",SUMIF('Input| Projects'!$AS$8:$CP$8,"Dx",'Input| Projects'!$AS363:$CP363))</f>
        <v/>
      </c>
      <c r="CA363" s="197" t="str">
        <f>IF(SUMIF('Input| Projects'!$AS$8:$CP$8,"Tx",'Input| Projects'!$AS363:$CP363)=0,"",SUMIF('Input| Projects'!$AS$8:$CP$8,"Tx",'Input| Projects'!$AS363:$CP363))</f>
        <v/>
      </c>
      <c r="CB363" s="150" t="str">
        <f t="shared" si="190"/>
        <v/>
      </c>
    </row>
    <row r="364" spans="2:80" x14ac:dyDescent="0.2">
      <c r="B364" s="201">
        <f>IFERROR('Input| Projects'!B364,"")</f>
        <v>355</v>
      </c>
      <c r="C364" s="42" t="str">
        <f>IFERROR(IF('Input| Projects'!C364="","",'Input| Projects'!C364),"")</f>
        <v/>
      </c>
      <c r="D364" s="42" t="str">
        <f>IFERROR(IF('Input| Projects'!D364="","",'Input| Projects'!D364),"")</f>
        <v/>
      </c>
      <c r="E364" s="104"/>
      <c r="F364" s="190">
        <f>IFERROR('Input| Projects'!I364*'Input| Escalations'!$K$19,"")</f>
        <v>0</v>
      </c>
      <c r="G364" s="190">
        <f>IFERROR('Input| Projects'!J364*'Input| Escalations'!$K$19,"")</f>
        <v>0</v>
      </c>
      <c r="H364" s="190">
        <f>IFERROR('Input| Projects'!K364*'Input| Escalations'!$K$19,"")</f>
        <v>0</v>
      </c>
      <c r="I364" s="190">
        <f>IFERROR('Input| Projects'!L364*'Input| Escalations'!$K$19,"")</f>
        <v>0</v>
      </c>
      <c r="J364" s="190">
        <f>IFERROR('Input| Projects'!M364*'Input| Escalations'!$K$19,"")</f>
        <v>0</v>
      </c>
      <c r="K364" s="190">
        <f>IFERROR('Input| Projects'!N364*'Input| Escalations'!$K$19,"")</f>
        <v>0</v>
      </c>
      <c r="L364" s="190">
        <f>IFERROR('Input| Projects'!O364*'Input| Escalations'!$K$19,"")</f>
        <v>0</v>
      </c>
      <c r="M364" s="150" t="str">
        <f>IF(ABS(SUM(F364:L364)-(SUM('Input| Projects'!I364:O364)*'Input| Escalations'!$K$19))&lt;0.0000001,"",1)</f>
        <v/>
      </c>
      <c r="N364" s="192">
        <f>'Input| Projects'!$Y364*INDEX('Input| Escalations'!$H$33:$N$33,MATCH('Calc| Project Costs'!N$9,'Input| Escalations'!$H$23:$N$23,0))+'Input| Projects'!$Z364*INDEX('Input| Escalations'!$H$34:$N$34,MATCH('Calc| Project Costs'!N$9,'Input| Escalations'!$H$23:$N$23,0))+'Input| Projects'!$AA364*INDEX('Input| Escalations'!$H$35:$N$35,MATCH('Calc| Project Costs'!N$9,'Input| Escalations'!$H$23:$N$23,0))+1</f>
        <v>1</v>
      </c>
      <c r="O364" s="192">
        <f>'Input| Projects'!$Y364*INDEX('Input| Escalations'!$H$33:$N$33,MATCH('Calc| Project Costs'!O$9,'Input| Escalations'!$H$23:$N$23,0))+'Input| Projects'!$Z364*INDEX('Input| Escalations'!$H$34:$N$34,MATCH('Calc| Project Costs'!O$9,'Input| Escalations'!$H$23:$N$23,0))+'Input| Projects'!$AA364*INDEX('Input| Escalations'!$H$35:$N$35,MATCH('Calc| Project Costs'!O$9,'Input| Escalations'!$H$23:$N$23,0))+1</f>
        <v>1</v>
      </c>
      <c r="P364" s="192">
        <f>'Input| Projects'!$Y364*INDEX('Input| Escalations'!$H$33:$N$33,MATCH('Calc| Project Costs'!P$9,'Input| Escalations'!$H$23:$N$23,0))+'Input| Projects'!$Z364*INDEX('Input| Escalations'!$H$34:$N$34,MATCH('Calc| Project Costs'!P$9,'Input| Escalations'!$H$23:$N$23,0))+'Input| Projects'!$AA364*INDEX('Input| Escalations'!$H$35:$N$35,MATCH('Calc| Project Costs'!P$9,'Input| Escalations'!$H$23:$N$23,0))+1</f>
        <v>1</v>
      </c>
      <c r="Q364" s="192">
        <f>'Input| Projects'!$Y364*INDEX('Input| Escalations'!$H$33:$N$33,MATCH('Calc| Project Costs'!Q$9,'Input| Escalations'!$H$23:$N$23,0))+'Input| Projects'!$Z364*INDEX('Input| Escalations'!$H$34:$N$34,MATCH('Calc| Project Costs'!Q$9,'Input| Escalations'!$H$23:$N$23,0))+'Input| Projects'!$AA364*INDEX('Input| Escalations'!$H$35:$N$35,MATCH('Calc| Project Costs'!Q$9,'Input| Escalations'!$H$23:$N$23,0))+1</f>
        <v>1</v>
      </c>
      <c r="R364" s="192">
        <f>'Input| Projects'!$Y364*INDEX('Input| Escalations'!$H$33:$N$33,MATCH('Calc| Project Costs'!R$9,'Input| Escalations'!$H$23:$N$23,0))+'Input| Projects'!$Z364*INDEX('Input| Escalations'!$H$34:$N$34,MATCH('Calc| Project Costs'!R$9,'Input| Escalations'!$H$23:$N$23,0))+'Input| Projects'!$AA364*INDEX('Input| Escalations'!$H$35:$N$35,MATCH('Calc| Project Costs'!R$9,'Input| Escalations'!$H$23:$N$23,0))+1</f>
        <v>1</v>
      </c>
      <c r="S364" s="192">
        <f>'Input| Projects'!$Y364*INDEX('Input| Escalations'!$H$33:$N$33,MATCH('Calc| Project Costs'!S$9,'Input| Escalations'!$H$23:$N$23,0))+'Input| Projects'!$Z364*INDEX('Input| Escalations'!$H$34:$N$34,MATCH('Calc| Project Costs'!S$9,'Input| Escalations'!$H$23:$N$23,0))+'Input| Projects'!$AA364*INDEX('Input| Escalations'!$H$35:$N$35,MATCH('Calc| Project Costs'!S$9,'Input| Escalations'!$H$23:$N$23,0))+1</f>
        <v>1</v>
      </c>
      <c r="T364" s="192">
        <f>'Input| Projects'!$Y364*INDEX('Input| Escalations'!$H$33:$N$33,MATCH('Calc| Project Costs'!T$9,'Input| Escalations'!$H$23:$N$23,0))+'Input| Projects'!$Z364*INDEX('Input| Escalations'!$H$34:$N$34,MATCH('Calc| Project Costs'!T$9,'Input| Escalations'!$H$23:$N$23,0))+'Input| Projects'!$AA364*INDEX('Input| Escalations'!$H$35:$N$35,MATCH('Calc| Project Costs'!T$9,'Input| Escalations'!$H$23:$N$23,0))+1</f>
        <v>1</v>
      </c>
      <c r="U364" s="106"/>
      <c r="V364" s="186">
        <f t="shared" si="184"/>
        <v>0</v>
      </c>
      <c r="W364" s="186">
        <f t="shared" si="185"/>
        <v>0</v>
      </c>
      <c r="X364" s="186">
        <f t="shared" si="186"/>
        <v>0</v>
      </c>
      <c r="Y364" s="186">
        <f t="shared" si="162"/>
        <v>0</v>
      </c>
      <c r="Z364" s="186">
        <f t="shared" si="163"/>
        <v>0</v>
      </c>
      <c r="AA364" s="186">
        <f t="shared" si="164"/>
        <v>0</v>
      </c>
      <c r="AB364" s="186">
        <f t="shared" si="165"/>
        <v>0</v>
      </c>
      <c r="AC364" s="106"/>
      <c r="AD364" s="186">
        <f>'Input| Projects'!Q364*N364*'Input| Escalations'!$K$19</f>
        <v>0</v>
      </c>
      <c r="AE364" s="186">
        <f>'Input| Projects'!R364*O364*'Input| Escalations'!$K$19</f>
        <v>0</v>
      </c>
      <c r="AF364" s="186">
        <f>'Input| Projects'!S364*P364*'Input| Escalations'!$K$19</f>
        <v>0</v>
      </c>
      <c r="AG364" s="186">
        <f>'Input| Projects'!T364*Q364*'Input| Escalations'!$K$19</f>
        <v>0</v>
      </c>
      <c r="AH364" s="186">
        <f>'Input| Projects'!U364*R364*'Input| Escalations'!$K$19</f>
        <v>0</v>
      </c>
      <c r="AI364" s="186">
        <f>'Input| Projects'!V364*S364*'Input| Escalations'!$K$19</f>
        <v>0</v>
      </c>
      <c r="AJ364" s="186">
        <f>'Input| Projects'!W364*T364*'Input| Escalations'!$K$19</f>
        <v>0</v>
      </c>
      <c r="AK364" s="106"/>
      <c r="AL364" s="186" t="str">
        <f>IFERROR(IF('Input| Overheads'!$C$42="Direct costs",SUMPRODUCT(--('Input| Projects'!$AC364="Yes"),'Calc| Overheads Allocation'!C$8,'Calc| Project Costs'!V364),IF('Input| Overheads'!$C$42="Internal labour",SUMPRODUCT(--('Input| Projects'!$AC364="Yes"),'Calc| Overheads Allocation'!C$8,'Calc| Project Costs'!V364,'Input| Projects'!$Y364),IF('Input| Overheads'!$C$42="DNSP defined",SUMPRODUCT(--('Input| Projects'!$AC364="Yes"),'Calc| Overheads Allocation'!C$61,'Input| Projects'!$AF364),""))),"")</f>
        <v/>
      </c>
      <c r="AM364" s="186" t="str">
        <f>IFERROR(IF('Input| Overheads'!$C$42="Direct costs",SUMPRODUCT(--('Input| Projects'!$AC364="Yes"),'Calc| Overheads Allocation'!D$8,'Calc| Project Costs'!W364),IF('Input| Overheads'!$C$42="Internal labour",SUMPRODUCT(--('Input| Projects'!$AC364="Yes"),'Calc| Overheads Allocation'!D$8,'Calc| Project Costs'!W364,'Input| Projects'!$Y364),IF('Input| Overheads'!$C$42="DNSP defined",SUMPRODUCT(--('Input| Projects'!$AC364="Yes"),'Calc| Overheads Allocation'!D$61,'Input| Projects'!$AF364),""))),"")</f>
        <v/>
      </c>
      <c r="AN364" s="186" t="str">
        <f>IFERROR(IF('Input| Overheads'!$C$42="Direct costs",SUMPRODUCT(--('Input| Projects'!$AC364="Yes"),'Calc| Overheads Allocation'!E$8,'Calc| Project Costs'!X364),IF('Input| Overheads'!$C$42="Internal labour",SUMPRODUCT(--('Input| Projects'!$AC364="Yes"),'Calc| Overheads Allocation'!E$8,'Calc| Project Costs'!X364,'Input| Projects'!$Y364),IF('Input| Overheads'!$C$42="DNSP defined",SUMPRODUCT(--('Input| Projects'!$AC364="Yes"),'Calc| Overheads Allocation'!E$61,'Input| Projects'!$AF364),""))),"")</f>
        <v/>
      </c>
      <c r="AO364" s="186" t="str">
        <f>IFERROR(IF('Input| Overheads'!$C$42="Direct costs",SUMPRODUCT(--('Input| Projects'!$AC364="Yes"),'Calc| Overheads Allocation'!F$8,'Calc| Project Costs'!Y364),IF('Input| Overheads'!$C$42="Internal labour",SUMPRODUCT(--('Input| Projects'!$AC364="Yes"),'Calc| Overheads Allocation'!F$8,'Calc| Project Costs'!Y364,'Input| Projects'!$Y364),IF('Input| Overheads'!$C$42="DNSP defined",SUMPRODUCT(--('Input| Projects'!$AC364="Yes"),'Calc| Overheads Allocation'!F$61,'Input| Projects'!$AF364),""))),"")</f>
        <v/>
      </c>
      <c r="AP364" s="186" t="str">
        <f>IFERROR(IF('Input| Overheads'!$C$42="Direct costs",SUMPRODUCT(--('Input| Projects'!$AC364="Yes"),'Calc| Overheads Allocation'!G$8,'Calc| Project Costs'!Z364),IF('Input| Overheads'!$C$42="Internal labour",SUMPRODUCT(--('Input| Projects'!$AC364="Yes"),'Calc| Overheads Allocation'!G$8,'Calc| Project Costs'!Z364,'Input| Projects'!$Y364),IF('Input| Overheads'!$C$42="DNSP defined",SUMPRODUCT(--('Input| Projects'!$AC364="Yes"),'Calc| Overheads Allocation'!G$61,'Input| Projects'!$AF364),""))),"")</f>
        <v/>
      </c>
      <c r="AQ364" s="186" t="str">
        <f>IFERROR(IF('Input| Overheads'!$C$42="Direct costs",SUMPRODUCT(--('Input| Projects'!$AC364="Yes"),'Calc| Overheads Allocation'!H$8,'Calc| Project Costs'!AA364),IF('Input| Overheads'!$C$42="Internal labour",SUMPRODUCT(--('Input| Projects'!$AC364="Yes"),'Calc| Overheads Allocation'!H$8,'Calc| Project Costs'!AA364,'Input| Projects'!$Y364),IF('Input| Overheads'!$C$42="DNSP defined",SUMPRODUCT(--('Input| Projects'!$AC364="Yes"),'Calc| Overheads Allocation'!H$61,'Input| Projects'!$AF364),""))),"")</f>
        <v/>
      </c>
      <c r="AR364" s="186" t="str">
        <f>IFERROR(IF('Input| Overheads'!$C$42="Direct costs",SUMPRODUCT(--('Input| Projects'!$AC364="Yes"),'Calc| Overheads Allocation'!I$8,'Calc| Project Costs'!AB364),IF('Input| Overheads'!$C$42="Internal labour",SUMPRODUCT(--('Input| Projects'!$AC364="Yes"),'Calc| Overheads Allocation'!I$8,'Calc| Project Costs'!AB364,'Input| Projects'!$Y364),IF('Input| Overheads'!$C$42="DNSP defined",SUMPRODUCT(--('Input| Projects'!$AC364="Yes"),'Calc| Overheads Allocation'!I$61,'Input| Projects'!$AF364),""))),"")</f>
        <v/>
      </c>
      <c r="AS364" s="106"/>
      <c r="AT364" s="186" t="str">
        <f>IFERROR(IF('Input| Overheads'!$C$42="Direct costs",SUMPRODUCT(--('Input| Projects'!$AD364="Yes"),'Calc| Overheads Allocation'!C$9,'Calc| Project Costs'!V364),IF('Input| Overheads'!$C$42="Internal labour",SUMPRODUCT(--('Input| Projects'!$AD364="Yes"),'Calc| Overheads Allocation'!C$9,'Calc| Project Costs'!V364,'Input| Projects'!$Y364),IF('Input| Overheads'!$C$42="DNSP defined",SUMPRODUCT(--('Input| Projects'!$AD364="Yes"),'Calc| Overheads Allocation'!C$62,'Input| Projects'!$AG364),""))),"")</f>
        <v/>
      </c>
      <c r="AU364" s="186" t="str">
        <f>IFERROR(IF('Input| Overheads'!$C$42="Direct costs",SUMPRODUCT(--('Input| Projects'!$AD364="Yes"),'Calc| Overheads Allocation'!D$9,'Calc| Project Costs'!W364),IF('Input| Overheads'!$C$42="Internal labour",SUMPRODUCT(--('Input| Projects'!$AD364="Yes"),'Calc| Overheads Allocation'!D$9,'Calc| Project Costs'!W364,'Input| Projects'!$Y364),IF('Input| Overheads'!$C$42="DNSP defined",SUMPRODUCT(--('Input| Projects'!$AD364="Yes"),'Calc| Overheads Allocation'!D$62,'Input| Projects'!$AG364),""))),"")</f>
        <v/>
      </c>
      <c r="AV364" s="186" t="str">
        <f>IFERROR(IF('Input| Overheads'!$C$42="Direct costs",SUMPRODUCT(--('Input| Projects'!$AD364="Yes"),'Calc| Overheads Allocation'!E$9,'Calc| Project Costs'!X364),IF('Input| Overheads'!$C$42="Internal labour",SUMPRODUCT(--('Input| Projects'!$AD364="Yes"),'Calc| Overheads Allocation'!E$9,'Calc| Project Costs'!X364,'Input| Projects'!$Y364),IF('Input| Overheads'!$C$42="DNSP defined",SUMPRODUCT(--('Input| Projects'!$AD364="Yes"),'Calc| Overheads Allocation'!E$62,'Input| Projects'!$AG364),""))),"")</f>
        <v/>
      </c>
      <c r="AW364" s="186" t="str">
        <f>IFERROR(IF('Input| Overheads'!$C$42="Direct costs",SUMPRODUCT(--('Input| Projects'!$AD364="Yes"),'Calc| Overheads Allocation'!F$9,'Calc| Project Costs'!Y364),IF('Input| Overheads'!$C$42="Internal labour",SUMPRODUCT(--('Input| Projects'!$AD364="Yes"),'Calc| Overheads Allocation'!F$9,'Calc| Project Costs'!Y364,'Input| Projects'!$Y364),IF('Input| Overheads'!$C$42="DNSP defined",SUMPRODUCT(--('Input| Projects'!$AD364="Yes"),'Calc| Overheads Allocation'!F$62,'Input| Projects'!$AG364),""))),"")</f>
        <v/>
      </c>
      <c r="AX364" s="186" t="str">
        <f>IFERROR(IF('Input| Overheads'!$C$42="Direct costs",SUMPRODUCT(--('Input| Projects'!$AD364="Yes"),'Calc| Overheads Allocation'!G$9,'Calc| Project Costs'!Z364),IF('Input| Overheads'!$C$42="Internal labour",SUMPRODUCT(--('Input| Projects'!$AD364="Yes"),'Calc| Overheads Allocation'!G$9,'Calc| Project Costs'!Z364,'Input| Projects'!$Y364),IF('Input| Overheads'!$C$42="DNSP defined",SUMPRODUCT(--('Input| Projects'!$AD364="Yes"),'Calc| Overheads Allocation'!G$62,'Input| Projects'!$AG364),""))),"")</f>
        <v/>
      </c>
      <c r="AY364" s="186" t="str">
        <f>IFERROR(IF('Input| Overheads'!$C$42="Direct costs",SUMPRODUCT(--('Input| Projects'!$AD364="Yes"),'Calc| Overheads Allocation'!H$9,'Calc| Project Costs'!AA364),IF('Input| Overheads'!$C$42="Internal labour",SUMPRODUCT(--('Input| Projects'!$AD364="Yes"),'Calc| Overheads Allocation'!H$9,'Calc| Project Costs'!AA364,'Input| Projects'!$Y364),IF('Input| Overheads'!$C$42="DNSP defined",SUMPRODUCT(--('Input| Projects'!$AD364="Yes"),'Calc| Overheads Allocation'!H$62,'Input| Projects'!$AG364),""))),"")</f>
        <v/>
      </c>
      <c r="AZ364" s="186" t="str">
        <f>IFERROR(IF('Input| Overheads'!$C$42="Direct costs",SUMPRODUCT(--('Input| Projects'!$AD364="Yes"),'Calc| Overheads Allocation'!I$9,'Calc| Project Costs'!AB364),IF('Input| Overheads'!$C$42="Internal labour",SUMPRODUCT(--('Input| Projects'!$AD364="Yes"),'Calc| Overheads Allocation'!I$9,'Calc| Project Costs'!AB364,'Input| Projects'!$Y364),IF('Input| Overheads'!$C$42="DNSP defined",SUMPRODUCT(--('Input| Projects'!$AD364="Yes"),'Calc| Overheads Allocation'!I$62,'Input| Projects'!$AG364),""))),"")</f>
        <v/>
      </c>
      <c r="BA364" s="106"/>
      <c r="BB364" s="186">
        <f t="shared" si="187"/>
        <v>0</v>
      </c>
      <c r="BC364" s="186">
        <f t="shared" si="188"/>
        <v>0</v>
      </c>
      <c r="BD364" s="186">
        <f t="shared" si="189"/>
        <v>0</v>
      </c>
      <c r="BE364" s="186">
        <f t="shared" si="166"/>
        <v>0</v>
      </c>
      <c r="BF364" s="186">
        <f t="shared" si="167"/>
        <v>0</v>
      </c>
      <c r="BG364" s="186">
        <f t="shared" si="168"/>
        <v>0</v>
      </c>
      <c r="BH364" s="186">
        <f t="shared" si="169"/>
        <v>0</v>
      </c>
      <c r="BI364" s="97"/>
      <c r="BJ364" s="186" t="str">
        <f t="shared" si="170"/>
        <v/>
      </c>
      <c r="BK364" s="186" t="str">
        <f t="shared" si="171"/>
        <v/>
      </c>
      <c r="BL364" s="186" t="str">
        <f t="shared" si="172"/>
        <v/>
      </c>
      <c r="BM364" s="186" t="str">
        <f t="shared" si="173"/>
        <v/>
      </c>
      <c r="BN364" s="186" t="str">
        <f t="shared" si="174"/>
        <v/>
      </c>
      <c r="BO364" s="186" t="str">
        <f t="shared" si="175"/>
        <v/>
      </c>
      <c r="BP364" s="186" t="str">
        <f t="shared" si="176"/>
        <v/>
      </c>
      <c r="BQ364" s="97"/>
      <c r="BR364" s="186">
        <f t="shared" si="177"/>
        <v>0</v>
      </c>
      <c r="BS364" s="186">
        <f t="shared" si="178"/>
        <v>0</v>
      </c>
      <c r="BT364" s="222">
        <f t="shared" si="179"/>
        <v>0</v>
      </c>
      <c r="BU364" s="222">
        <f t="shared" si="180"/>
        <v>0</v>
      </c>
      <c r="BV364" s="222">
        <f t="shared" si="181"/>
        <v>0</v>
      </c>
      <c r="BW364" s="222">
        <f t="shared" si="182"/>
        <v>0</v>
      </c>
      <c r="BX364" s="222">
        <f t="shared" si="183"/>
        <v>0</v>
      </c>
      <c r="BY364" s="106"/>
      <c r="BZ364" s="197" t="str">
        <f>IF(SUMIF('Input| Projects'!$AS$8:$CP$8,"Dx",'Input| Projects'!$AS364:$CP364)=0,"",SUMIF('Input| Projects'!$AS$8:$CP$8,"Dx",'Input| Projects'!$AS364:$CP364))</f>
        <v/>
      </c>
      <c r="CA364" s="197" t="str">
        <f>IF(SUMIF('Input| Projects'!$AS$8:$CP$8,"Tx",'Input| Projects'!$AS364:$CP364)=0,"",SUMIF('Input| Projects'!$AS$8:$CP$8,"Tx",'Input| Projects'!$AS364:$CP364))</f>
        <v/>
      </c>
      <c r="CB364" s="150" t="str">
        <f t="shared" si="190"/>
        <v/>
      </c>
    </row>
    <row r="365" spans="2:80" x14ac:dyDescent="0.2">
      <c r="B365" s="201">
        <f>IFERROR('Input| Projects'!B365,"")</f>
        <v>356</v>
      </c>
      <c r="C365" s="42" t="str">
        <f>IFERROR(IF('Input| Projects'!C365="","",'Input| Projects'!C365),"")</f>
        <v/>
      </c>
      <c r="D365" s="42" t="str">
        <f>IFERROR(IF('Input| Projects'!D365="","",'Input| Projects'!D365),"")</f>
        <v/>
      </c>
      <c r="E365" s="104"/>
      <c r="F365" s="190">
        <f>IFERROR('Input| Projects'!I365*'Input| Escalations'!$K$19,"")</f>
        <v>0</v>
      </c>
      <c r="G365" s="190">
        <f>IFERROR('Input| Projects'!J365*'Input| Escalations'!$K$19,"")</f>
        <v>0</v>
      </c>
      <c r="H365" s="190">
        <f>IFERROR('Input| Projects'!K365*'Input| Escalations'!$K$19,"")</f>
        <v>0</v>
      </c>
      <c r="I365" s="190">
        <f>IFERROR('Input| Projects'!L365*'Input| Escalations'!$K$19,"")</f>
        <v>0</v>
      </c>
      <c r="J365" s="190">
        <f>IFERROR('Input| Projects'!M365*'Input| Escalations'!$K$19,"")</f>
        <v>0</v>
      </c>
      <c r="K365" s="190">
        <f>IFERROR('Input| Projects'!N365*'Input| Escalations'!$K$19,"")</f>
        <v>0</v>
      </c>
      <c r="L365" s="190">
        <f>IFERROR('Input| Projects'!O365*'Input| Escalations'!$K$19,"")</f>
        <v>0</v>
      </c>
      <c r="M365" s="150" t="str">
        <f>IF(ABS(SUM(F365:L365)-(SUM('Input| Projects'!I365:O365)*'Input| Escalations'!$K$19))&lt;0.0000001,"",1)</f>
        <v/>
      </c>
      <c r="N365" s="192">
        <f>'Input| Projects'!$Y365*INDEX('Input| Escalations'!$H$33:$N$33,MATCH('Calc| Project Costs'!N$9,'Input| Escalations'!$H$23:$N$23,0))+'Input| Projects'!$Z365*INDEX('Input| Escalations'!$H$34:$N$34,MATCH('Calc| Project Costs'!N$9,'Input| Escalations'!$H$23:$N$23,0))+'Input| Projects'!$AA365*INDEX('Input| Escalations'!$H$35:$N$35,MATCH('Calc| Project Costs'!N$9,'Input| Escalations'!$H$23:$N$23,0))+1</f>
        <v>1</v>
      </c>
      <c r="O365" s="192">
        <f>'Input| Projects'!$Y365*INDEX('Input| Escalations'!$H$33:$N$33,MATCH('Calc| Project Costs'!O$9,'Input| Escalations'!$H$23:$N$23,0))+'Input| Projects'!$Z365*INDEX('Input| Escalations'!$H$34:$N$34,MATCH('Calc| Project Costs'!O$9,'Input| Escalations'!$H$23:$N$23,0))+'Input| Projects'!$AA365*INDEX('Input| Escalations'!$H$35:$N$35,MATCH('Calc| Project Costs'!O$9,'Input| Escalations'!$H$23:$N$23,0))+1</f>
        <v>1</v>
      </c>
      <c r="P365" s="192">
        <f>'Input| Projects'!$Y365*INDEX('Input| Escalations'!$H$33:$N$33,MATCH('Calc| Project Costs'!P$9,'Input| Escalations'!$H$23:$N$23,0))+'Input| Projects'!$Z365*INDEX('Input| Escalations'!$H$34:$N$34,MATCH('Calc| Project Costs'!P$9,'Input| Escalations'!$H$23:$N$23,0))+'Input| Projects'!$AA365*INDEX('Input| Escalations'!$H$35:$N$35,MATCH('Calc| Project Costs'!P$9,'Input| Escalations'!$H$23:$N$23,0))+1</f>
        <v>1</v>
      </c>
      <c r="Q365" s="192">
        <f>'Input| Projects'!$Y365*INDEX('Input| Escalations'!$H$33:$N$33,MATCH('Calc| Project Costs'!Q$9,'Input| Escalations'!$H$23:$N$23,0))+'Input| Projects'!$Z365*INDEX('Input| Escalations'!$H$34:$N$34,MATCH('Calc| Project Costs'!Q$9,'Input| Escalations'!$H$23:$N$23,0))+'Input| Projects'!$AA365*INDEX('Input| Escalations'!$H$35:$N$35,MATCH('Calc| Project Costs'!Q$9,'Input| Escalations'!$H$23:$N$23,0))+1</f>
        <v>1</v>
      </c>
      <c r="R365" s="192">
        <f>'Input| Projects'!$Y365*INDEX('Input| Escalations'!$H$33:$N$33,MATCH('Calc| Project Costs'!R$9,'Input| Escalations'!$H$23:$N$23,0))+'Input| Projects'!$Z365*INDEX('Input| Escalations'!$H$34:$N$34,MATCH('Calc| Project Costs'!R$9,'Input| Escalations'!$H$23:$N$23,0))+'Input| Projects'!$AA365*INDEX('Input| Escalations'!$H$35:$N$35,MATCH('Calc| Project Costs'!R$9,'Input| Escalations'!$H$23:$N$23,0))+1</f>
        <v>1</v>
      </c>
      <c r="S365" s="192">
        <f>'Input| Projects'!$Y365*INDEX('Input| Escalations'!$H$33:$N$33,MATCH('Calc| Project Costs'!S$9,'Input| Escalations'!$H$23:$N$23,0))+'Input| Projects'!$Z365*INDEX('Input| Escalations'!$H$34:$N$34,MATCH('Calc| Project Costs'!S$9,'Input| Escalations'!$H$23:$N$23,0))+'Input| Projects'!$AA365*INDEX('Input| Escalations'!$H$35:$N$35,MATCH('Calc| Project Costs'!S$9,'Input| Escalations'!$H$23:$N$23,0))+1</f>
        <v>1</v>
      </c>
      <c r="T365" s="192">
        <f>'Input| Projects'!$Y365*INDEX('Input| Escalations'!$H$33:$N$33,MATCH('Calc| Project Costs'!T$9,'Input| Escalations'!$H$23:$N$23,0))+'Input| Projects'!$Z365*INDEX('Input| Escalations'!$H$34:$N$34,MATCH('Calc| Project Costs'!T$9,'Input| Escalations'!$H$23:$N$23,0))+'Input| Projects'!$AA365*INDEX('Input| Escalations'!$H$35:$N$35,MATCH('Calc| Project Costs'!T$9,'Input| Escalations'!$H$23:$N$23,0))+1</f>
        <v>1</v>
      </c>
      <c r="U365" s="106"/>
      <c r="V365" s="186">
        <f t="shared" si="184"/>
        <v>0</v>
      </c>
      <c r="W365" s="186">
        <f t="shared" si="185"/>
        <v>0</v>
      </c>
      <c r="X365" s="186">
        <f t="shared" si="186"/>
        <v>0</v>
      </c>
      <c r="Y365" s="186">
        <f t="shared" si="162"/>
        <v>0</v>
      </c>
      <c r="Z365" s="186">
        <f t="shared" si="163"/>
        <v>0</v>
      </c>
      <c r="AA365" s="186">
        <f t="shared" si="164"/>
        <v>0</v>
      </c>
      <c r="AB365" s="186">
        <f t="shared" si="165"/>
        <v>0</v>
      </c>
      <c r="AC365" s="106"/>
      <c r="AD365" s="186">
        <f>'Input| Projects'!Q365*N365*'Input| Escalations'!$K$19</f>
        <v>0</v>
      </c>
      <c r="AE365" s="186">
        <f>'Input| Projects'!R365*O365*'Input| Escalations'!$K$19</f>
        <v>0</v>
      </c>
      <c r="AF365" s="186">
        <f>'Input| Projects'!S365*P365*'Input| Escalations'!$K$19</f>
        <v>0</v>
      </c>
      <c r="AG365" s="186">
        <f>'Input| Projects'!T365*Q365*'Input| Escalations'!$K$19</f>
        <v>0</v>
      </c>
      <c r="AH365" s="186">
        <f>'Input| Projects'!U365*R365*'Input| Escalations'!$K$19</f>
        <v>0</v>
      </c>
      <c r="AI365" s="186">
        <f>'Input| Projects'!V365*S365*'Input| Escalations'!$K$19</f>
        <v>0</v>
      </c>
      <c r="AJ365" s="186">
        <f>'Input| Projects'!W365*T365*'Input| Escalations'!$K$19</f>
        <v>0</v>
      </c>
      <c r="AK365" s="106"/>
      <c r="AL365" s="186" t="str">
        <f>IFERROR(IF('Input| Overheads'!$C$42="Direct costs",SUMPRODUCT(--('Input| Projects'!$AC365="Yes"),'Calc| Overheads Allocation'!C$8,'Calc| Project Costs'!V365),IF('Input| Overheads'!$C$42="Internal labour",SUMPRODUCT(--('Input| Projects'!$AC365="Yes"),'Calc| Overheads Allocation'!C$8,'Calc| Project Costs'!V365,'Input| Projects'!$Y365),IF('Input| Overheads'!$C$42="DNSP defined",SUMPRODUCT(--('Input| Projects'!$AC365="Yes"),'Calc| Overheads Allocation'!C$61,'Input| Projects'!$AF365),""))),"")</f>
        <v/>
      </c>
      <c r="AM365" s="186" t="str">
        <f>IFERROR(IF('Input| Overheads'!$C$42="Direct costs",SUMPRODUCT(--('Input| Projects'!$AC365="Yes"),'Calc| Overheads Allocation'!D$8,'Calc| Project Costs'!W365),IF('Input| Overheads'!$C$42="Internal labour",SUMPRODUCT(--('Input| Projects'!$AC365="Yes"),'Calc| Overheads Allocation'!D$8,'Calc| Project Costs'!W365,'Input| Projects'!$Y365),IF('Input| Overheads'!$C$42="DNSP defined",SUMPRODUCT(--('Input| Projects'!$AC365="Yes"),'Calc| Overheads Allocation'!D$61,'Input| Projects'!$AF365),""))),"")</f>
        <v/>
      </c>
      <c r="AN365" s="186" t="str">
        <f>IFERROR(IF('Input| Overheads'!$C$42="Direct costs",SUMPRODUCT(--('Input| Projects'!$AC365="Yes"),'Calc| Overheads Allocation'!E$8,'Calc| Project Costs'!X365),IF('Input| Overheads'!$C$42="Internal labour",SUMPRODUCT(--('Input| Projects'!$AC365="Yes"),'Calc| Overheads Allocation'!E$8,'Calc| Project Costs'!X365,'Input| Projects'!$Y365),IF('Input| Overheads'!$C$42="DNSP defined",SUMPRODUCT(--('Input| Projects'!$AC365="Yes"),'Calc| Overheads Allocation'!E$61,'Input| Projects'!$AF365),""))),"")</f>
        <v/>
      </c>
      <c r="AO365" s="186" t="str">
        <f>IFERROR(IF('Input| Overheads'!$C$42="Direct costs",SUMPRODUCT(--('Input| Projects'!$AC365="Yes"),'Calc| Overheads Allocation'!F$8,'Calc| Project Costs'!Y365),IF('Input| Overheads'!$C$42="Internal labour",SUMPRODUCT(--('Input| Projects'!$AC365="Yes"),'Calc| Overheads Allocation'!F$8,'Calc| Project Costs'!Y365,'Input| Projects'!$Y365),IF('Input| Overheads'!$C$42="DNSP defined",SUMPRODUCT(--('Input| Projects'!$AC365="Yes"),'Calc| Overheads Allocation'!F$61,'Input| Projects'!$AF365),""))),"")</f>
        <v/>
      </c>
      <c r="AP365" s="186" t="str">
        <f>IFERROR(IF('Input| Overheads'!$C$42="Direct costs",SUMPRODUCT(--('Input| Projects'!$AC365="Yes"),'Calc| Overheads Allocation'!G$8,'Calc| Project Costs'!Z365),IF('Input| Overheads'!$C$42="Internal labour",SUMPRODUCT(--('Input| Projects'!$AC365="Yes"),'Calc| Overheads Allocation'!G$8,'Calc| Project Costs'!Z365,'Input| Projects'!$Y365),IF('Input| Overheads'!$C$42="DNSP defined",SUMPRODUCT(--('Input| Projects'!$AC365="Yes"),'Calc| Overheads Allocation'!G$61,'Input| Projects'!$AF365),""))),"")</f>
        <v/>
      </c>
      <c r="AQ365" s="186" t="str">
        <f>IFERROR(IF('Input| Overheads'!$C$42="Direct costs",SUMPRODUCT(--('Input| Projects'!$AC365="Yes"),'Calc| Overheads Allocation'!H$8,'Calc| Project Costs'!AA365),IF('Input| Overheads'!$C$42="Internal labour",SUMPRODUCT(--('Input| Projects'!$AC365="Yes"),'Calc| Overheads Allocation'!H$8,'Calc| Project Costs'!AA365,'Input| Projects'!$Y365),IF('Input| Overheads'!$C$42="DNSP defined",SUMPRODUCT(--('Input| Projects'!$AC365="Yes"),'Calc| Overheads Allocation'!H$61,'Input| Projects'!$AF365),""))),"")</f>
        <v/>
      </c>
      <c r="AR365" s="186" t="str">
        <f>IFERROR(IF('Input| Overheads'!$C$42="Direct costs",SUMPRODUCT(--('Input| Projects'!$AC365="Yes"),'Calc| Overheads Allocation'!I$8,'Calc| Project Costs'!AB365),IF('Input| Overheads'!$C$42="Internal labour",SUMPRODUCT(--('Input| Projects'!$AC365="Yes"),'Calc| Overheads Allocation'!I$8,'Calc| Project Costs'!AB365,'Input| Projects'!$Y365),IF('Input| Overheads'!$C$42="DNSP defined",SUMPRODUCT(--('Input| Projects'!$AC365="Yes"),'Calc| Overheads Allocation'!I$61,'Input| Projects'!$AF365),""))),"")</f>
        <v/>
      </c>
      <c r="AS365" s="106"/>
      <c r="AT365" s="186" t="str">
        <f>IFERROR(IF('Input| Overheads'!$C$42="Direct costs",SUMPRODUCT(--('Input| Projects'!$AD365="Yes"),'Calc| Overheads Allocation'!C$9,'Calc| Project Costs'!V365),IF('Input| Overheads'!$C$42="Internal labour",SUMPRODUCT(--('Input| Projects'!$AD365="Yes"),'Calc| Overheads Allocation'!C$9,'Calc| Project Costs'!V365,'Input| Projects'!$Y365),IF('Input| Overheads'!$C$42="DNSP defined",SUMPRODUCT(--('Input| Projects'!$AD365="Yes"),'Calc| Overheads Allocation'!C$62,'Input| Projects'!$AG365),""))),"")</f>
        <v/>
      </c>
      <c r="AU365" s="186" t="str">
        <f>IFERROR(IF('Input| Overheads'!$C$42="Direct costs",SUMPRODUCT(--('Input| Projects'!$AD365="Yes"),'Calc| Overheads Allocation'!D$9,'Calc| Project Costs'!W365),IF('Input| Overheads'!$C$42="Internal labour",SUMPRODUCT(--('Input| Projects'!$AD365="Yes"),'Calc| Overheads Allocation'!D$9,'Calc| Project Costs'!W365,'Input| Projects'!$Y365),IF('Input| Overheads'!$C$42="DNSP defined",SUMPRODUCT(--('Input| Projects'!$AD365="Yes"),'Calc| Overheads Allocation'!D$62,'Input| Projects'!$AG365),""))),"")</f>
        <v/>
      </c>
      <c r="AV365" s="186" t="str">
        <f>IFERROR(IF('Input| Overheads'!$C$42="Direct costs",SUMPRODUCT(--('Input| Projects'!$AD365="Yes"),'Calc| Overheads Allocation'!E$9,'Calc| Project Costs'!X365),IF('Input| Overheads'!$C$42="Internal labour",SUMPRODUCT(--('Input| Projects'!$AD365="Yes"),'Calc| Overheads Allocation'!E$9,'Calc| Project Costs'!X365,'Input| Projects'!$Y365),IF('Input| Overheads'!$C$42="DNSP defined",SUMPRODUCT(--('Input| Projects'!$AD365="Yes"),'Calc| Overheads Allocation'!E$62,'Input| Projects'!$AG365),""))),"")</f>
        <v/>
      </c>
      <c r="AW365" s="186" t="str">
        <f>IFERROR(IF('Input| Overheads'!$C$42="Direct costs",SUMPRODUCT(--('Input| Projects'!$AD365="Yes"),'Calc| Overheads Allocation'!F$9,'Calc| Project Costs'!Y365),IF('Input| Overheads'!$C$42="Internal labour",SUMPRODUCT(--('Input| Projects'!$AD365="Yes"),'Calc| Overheads Allocation'!F$9,'Calc| Project Costs'!Y365,'Input| Projects'!$Y365),IF('Input| Overheads'!$C$42="DNSP defined",SUMPRODUCT(--('Input| Projects'!$AD365="Yes"),'Calc| Overheads Allocation'!F$62,'Input| Projects'!$AG365),""))),"")</f>
        <v/>
      </c>
      <c r="AX365" s="186" t="str">
        <f>IFERROR(IF('Input| Overheads'!$C$42="Direct costs",SUMPRODUCT(--('Input| Projects'!$AD365="Yes"),'Calc| Overheads Allocation'!G$9,'Calc| Project Costs'!Z365),IF('Input| Overheads'!$C$42="Internal labour",SUMPRODUCT(--('Input| Projects'!$AD365="Yes"),'Calc| Overheads Allocation'!G$9,'Calc| Project Costs'!Z365,'Input| Projects'!$Y365),IF('Input| Overheads'!$C$42="DNSP defined",SUMPRODUCT(--('Input| Projects'!$AD365="Yes"),'Calc| Overheads Allocation'!G$62,'Input| Projects'!$AG365),""))),"")</f>
        <v/>
      </c>
      <c r="AY365" s="186" t="str">
        <f>IFERROR(IF('Input| Overheads'!$C$42="Direct costs",SUMPRODUCT(--('Input| Projects'!$AD365="Yes"),'Calc| Overheads Allocation'!H$9,'Calc| Project Costs'!AA365),IF('Input| Overheads'!$C$42="Internal labour",SUMPRODUCT(--('Input| Projects'!$AD365="Yes"),'Calc| Overheads Allocation'!H$9,'Calc| Project Costs'!AA365,'Input| Projects'!$Y365),IF('Input| Overheads'!$C$42="DNSP defined",SUMPRODUCT(--('Input| Projects'!$AD365="Yes"),'Calc| Overheads Allocation'!H$62,'Input| Projects'!$AG365),""))),"")</f>
        <v/>
      </c>
      <c r="AZ365" s="186" t="str">
        <f>IFERROR(IF('Input| Overheads'!$C$42="Direct costs",SUMPRODUCT(--('Input| Projects'!$AD365="Yes"),'Calc| Overheads Allocation'!I$9,'Calc| Project Costs'!AB365),IF('Input| Overheads'!$C$42="Internal labour",SUMPRODUCT(--('Input| Projects'!$AD365="Yes"),'Calc| Overheads Allocation'!I$9,'Calc| Project Costs'!AB365,'Input| Projects'!$Y365),IF('Input| Overheads'!$C$42="DNSP defined",SUMPRODUCT(--('Input| Projects'!$AD365="Yes"),'Calc| Overheads Allocation'!I$62,'Input| Projects'!$AG365),""))),"")</f>
        <v/>
      </c>
      <c r="BA365" s="106"/>
      <c r="BB365" s="186">
        <f t="shared" si="187"/>
        <v>0</v>
      </c>
      <c r="BC365" s="186">
        <f t="shared" si="188"/>
        <v>0</v>
      </c>
      <c r="BD365" s="186">
        <f t="shared" si="189"/>
        <v>0</v>
      </c>
      <c r="BE365" s="186">
        <f t="shared" si="166"/>
        <v>0</v>
      </c>
      <c r="BF365" s="186">
        <f t="shared" si="167"/>
        <v>0</v>
      </c>
      <c r="BG365" s="186">
        <f t="shared" si="168"/>
        <v>0</v>
      </c>
      <c r="BH365" s="186">
        <f t="shared" si="169"/>
        <v>0</v>
      </c>
      <c r="BI365" s="97"/>
      <c r="BJ365" s="186" t="str">
        <f t="shared" si="170"/>
        <v/>
      </c>
      <c r="BK365" s="186" t="str">
        <f t="shared" si="171"/>
        <v/>
      </c>
      <c r="BL365" s="186" t="str">
        <f t="shared" si="172"/>
        <v/>
      </c>
      <c r="BM365" s="186" t="str">
        <f t="shared" si="173"/>
        <v/>
      </c>
      <c r="BN365" s="186" t="str">
        <f t="shared" si="174"/>
        <v/>
      </c>
      <c r="BO365" s="186" t="str">
        <f t="shared" si="175"/>
        <v/>
      </c>
      <c r="BP365" s="186" t="str">
        <f t="shared" si="176"/>
        <v/>
      </c>
      <c r="BQ365" s="97"/>
      <c r="BR365" s="186">
        <f t="shared" si="177"/>
        <v>0</v>
      </c>
      <c r="BS365" s="186">
        <f t="shared" si="178"/>
        <v>0</v>
      </c>
      <c r="BT365" s="222">
        <f t="shared" si="179"/>
        <v>0</v>
      </c>
      <c r="BU365" s="222">
        <f t="shared" si="180"/>
        <v>0</v>
      </c>
      <c r="BV365" s="222">
        <f t="shared" si="181"/>
        <v>0</v>
      </c>
      <c r="BW365" s="222">
        <f t="shared" si="182"/>
        <v>0</v>
      </c>
      <c r="BX365" s="222">
        <f t="shared" si="183"/>
        <v>0</v>
      </c>
      <c r="BY365" s="106"/>
      <c r="BZ365" s="197" t="str">
        <f>IF(SUMIF('Input| Projects'!$AS$8:$CP$8,"Dx",'Input| Projects'!$AS365:$CP365)=0,"",SUMIF('Input| Projects'!$AS$8:$CP$8,"Dx",'Input| Projects'!$AS365:$CP365))</f>
        <v/>
      </c>
      <c r="CA365" s="197" t="str">
        <f>IF(SUMIF('Input| Projects'!$AS$8:$CP$8,"Tx",'Input| Projects'!$AS365:$CP365)=0,"",SUMIF('Input| Projects'!$AS$8:$CP$8,"Tx",'Input| Projects'!$AS365:$CP365))</f>
        <v/>
      </c>
      <c r="CB365" s="150" t="str">
        <f t="shared" si="190"/>
        <v/>
      </c>
    </row>
    <row r="366" spans="2:80" x14ac:dyDescent="0.2">
      <c r="B366" s="201">
        <f>IFERROR('Input| Projects'!B366,"")</f>
        <v>357</v>
      </c>
      <c r="C366" s="42" t="str">
        <f>IFERROR(IF('Input| Projects'!C366="","",'Input| Projects'!C366),"")</f>
        <v/>
      </c>
      <c r="D366" s="42" t="str">
        <f>IFERROR(IF('Input| Projects'!D366="","",'Input| Projects'!D366),"")</f>
        <v/>
      </c>
      <c r="E366" s="104"/>
      <c r="F366" s="190">
        <f>IFERROR('Input| Projects'!I366*'Input| Escalations'!$K$19,"")</f>
        <v>0</v>
      </c>
      <c r="G366" s="190">
        <f>IFERROR('Input| Projects'!J366*'Input| Escalations'!$K$19,"")</f>
        <v>0</v>
      </c>
      <c r="H366" s="190">
        <f>IFERROR('Input| Projects'!K366*'Input| Escalations'!$K$19,"")</f>
        <v>0</v>
      </c>
      <c r="I366" s="190">
        <f>IFERROR('Input| Projects'!L366*'Input| Escalations'!$K$19,"")</f>
        <v>0</v>
      </c>
      <c r="J366" s="190">
        <f>IFERROR('Input| Projects'!M366*'Input| Escalations'!$K$19,"")</f>
        <v>0</v>
      </c>
      <c r="K366" s="190">
        <f>IFERROR('Input| Projects'!N366*'Input| Escalations'!$K$19,"")</f>
        <v>0</v>
      </c>
      <c r="L366" s="190">
        <f>IFERROR('Input| Projects'!O366*'Input| Escalations'!$K$19,"")</f>
        <v>0</v>
      </c>
      <c r="M366" s="150" t="str">
        <f>IF(ABS(SUM(F366:L366)-(SUM('Input| Projects'!I366:O366)*'Input| Escalations'!$K$19))&lt;0.0000001,"",1)</f>
        <v/>
      </c>
      <c r="N366" s="192">
        <f>'Input| Projects'!$Y366*INDEX('Input| Escalations'!$H$33:$N$33,MATCH('Calc| Project Costs'!N$9,'Input| Escalations'!$H$23:$N$23,0))+'Input| Projects'!$Z366*INDEX('Input| Escalations'!$H$34:$N$34,MATCH('Calc| Project Costs'!N$9,'Input| Escalations'!$H$23:$N$23,0))+'Input| Projects'!$AA366*INDEX('Input| Escalations'!$H$35:$N$35,MATCH('Calc| Project Costs'!N$9,'Input| Escalations'!$H$23:$N$23,0))+1</f>
        <v>1</v>
      </c>
      <c r="O366" s="192">
        <f>'Input| Projects'!$Y366*INDEX('Input| Escalations'!$H$33:$N$33,MATCH('Calc| Project Costs'!O$9,'Input| Escalations'!$H$23:$N$23,0))+'Input| Projects'!$Z366*INDEX('Input| Escalations'!$H$34:$N$34,MATCH('Calc| Project Costs'!O$9,'Input| Escalations'!$H$23:$N$23,0))+'Input| Projects'!$AA366*INDEX('Input| Escalations'!$H$35:$N$35,MATCH('Calc| Project Costs'!O$9,'Input| Escalations'!$H$23:$N$23,0))+1</f>
        <v>1</v>
      </c>
      <c r="P366" s="192">
        <f>'Input| Projects'!$Y366*INDEX('Input| Escalations'!$H$33:$N$33,MATCH('Calc| Project Costs'!P$9,'Input| Escalations'!$H$23:$N$23,0))+'Input| Projects'!$Z366*INDEX('Input| Escalations'!$H$34:$N$34,MATCH('Calc| Project Costs'!P$9,'Input| Escalations'!$H$23:$N$23,0))+'Input| Projects'!$AA366*INDEX('Input| Escalations'!$H$35:$N$35,MATCH('Calc| Project Costs'!P$9,'Input| Escalations'!$H$23:$N$23,0))+1</f>
        <v>1</v>
      </c>
      <c r="Q366" s="192">
        <f>'Input| Projects'!$Y366*INDEX('Input| Escalations'!$H$33:$N$33,MATCH('Calc| Project Costs'!Q$9,'Input| Escalations'!$H$23:$N$23,0))+'Input| Projects'!$Z366*INDEX('Input| Escalations'!$H$34:$N$34,MATCH('Calc| Project Costs'!Q$9,'Input| Escalations'!$H$23:$N$23,0))+'Input| Projects'!$AA366*INDEX('Input| Escalations'!$H$35:$N$35,MATCH('Calc| Project Costs'!Q$9,'Input| Escalations'!$H$23:$N$23,0))+1</f>
        <v>1</v>
      </c>
      <c r="R366" s="192">
        <f>'Input| Projects'!$Y366*INDEX('Input| Escalations'!$H$33:$N$33,MATCH('Calc| Project Costs'!R$9,'Input| Escalations'!$H$23:$N$23,0))+'Input| Projects'!$Z366*INDEX('Input| Escalations'!$H$34:$N$34,MATCH('Calc| Project Costs'!R$9,'Input| Escalations'!$H$23:$N$23,0))+'Input| Projects'!$AA366*INDEX('Input| Escalations'!$H$35:$N$35,MATCH('Calc| Project Costs'!R$9,'Input| Escalations'!$H$23:$N$23,0))+1</f>
        <v>1</v>
      </c>
      <c r="S366" s="192">
        <f>'Input| Projects'!$Y366*INDEX('Input| Escalations'!$H$33:$N$33,MATCH('Calc| Project Costs'!S$9,'Input| Escalations'!$H$23:$N$23,0))+'Input| Projects'!$Z366*INDEX('Input| Escalations'!$H$34:$N$34,MATCH('Calc| Project Costs'!S$9,'Input| Escalations'!$H$23:$N$23,0))+'Input| Projects'!$AA366*INDEX('Input| Escalations'!$H$35:$N$35,MATCH('Calc| Project Costs'!S$9,'Input| Escalations'!$H$23:$N$23,0))+1</f>
        <v>1</v>
      </c>
      <c r="T366" s="192">
        <f>'Input| Projects'!$Y366*INDEX('Input| Escalations'!$H$33:$N$33,MATCH('Calc| Project Costs'!T$9,'Input| Escalations'!$H$23:$N$23,0))+'Input| Projects'!$Z366*INDEX('Input| Escalations'!$H$34:$N$34,MATCH('Calc| Project Costs'!T$9,'Input| Escalations'!$H$23:$N$23,0))+'Input| Projects'!$AA366*INDEX('Input| Escalations'!$H$35:$N$35,MATCH('Calc| Project Costs'!T$9,'Input| Escalations'!$H$23:$N$23,0))+1</f>
        <v>1</v>
      </c>
      <c r="U366" s="106"/>
      <c r="V366" s="186">
        <f t="shared" si="184"/>
        <v>0</v>
      </c>
      <c r="W366" s="186">
        <f t="shared" si="185"/>
        <v>0</v>
      </c>
      <c r="X366" s="186">
        <f t="shared" si="186"/>
        <v>0</v>
      </c>
      <c r="Y366" s="186">
        <f t="shared" si="162"/>
        <v>0</v>
      </c>
      <c r="Z366" s="186">
        <f t="shared" si="163"/>
        <v>0</v>
      </c>
      <c r="AA366" s="186">
        <f t="shared" si="164"/>
        <v>0</v>
      </c>
      <c r="AB366" s="186">
        <f t="shared" si="165"/>
        <v>0</v>
      </c>
      <c r="AC366" s="106"/>
      <c r="AD366" s="186">
        <f>'Input| Projects'!Q366*N366*'Input| Escalations'!$K$19</f>
        <v>0</v>
      </c>
      <c r="AE366" s="186">
        <f>'Input| Projects'!R366*O366*'Input| Escalations'!$K$19</f>
        <v>0</v>
      </c>
      <c r="AF366" s="186">
        <f>'Input| Projects'!S366*P366*'Input| Escalations'!$K$19</f>
        <v>0</v>
      </c>
      <c r="AG366" s="186">
        <f>'Input| Projects'!T366*Q366*'Input| Escalations'!$K$19</f>
        <v>0</v>
      </c>
      <c r="AH366" s="186">
        <f>'Input| Projects'!U366*R366*'Input| Escalations'!$K$19</f>
        <v>0</v>
      </c>
      <c r="AI366" s="186">
        <f>'Input| Projects'!V366*S366*'Input| Escalations'!$K$19</f>
        <v>0</v>
      </c>
      <c r="AJ366" s="186">
        <f>'Input| Projects'!W366*T366*'Input| Escalations'!$K$19</f>
        <v>0</v>
      </c>
      <c r="AK366" s="106"/>
      <c r="AL366" s="186" t="str">
        <f>IFERROR(IF('Input| Overheads'!$C$42="Direct costs",SUMPRODUCT(--('Input| Projects'!$AC366="Yes"),'Calc| Overheads Allocation'!C$8,'Calc| Project Costs'!V366),IF('Input| Overheads'!$C$42="Internal labour",SUMPRODUCT(--('Input| Projects'!$AC366="Yes"),'Calc| Overheads Allocation'!C$8,'Calc| Project Costs'!V366,'Input| Projects'!$Y366),IF('Input| Overheads'!$C$42="DNSP defined",SUMPRODUCT(--('Input| Projects'!$AC366="Yes"),'Calc| Overheads Allocation'!C$61,'Input| Projects'!$AF366),""))),"")</f>
        <v/>
      </c>
      <c r="AM366" s="186" t="str">
        <f>IFERROR(IF('Input| Overheads'!$C$42="Direct costs",SUMPRODUCT(--('Input| Projects'!$AC366="Yes"),'Calc| Overheads Allocation'!D$8,'Calc| Project Costs'!W366),IF('Input| Overheads'!$C$42="Internal labour",SUMPRODUCT(--('Input| Projects'!$AC366="Yes"),'Calc| Overheads Allocation'!D$8,'Calc| Project Costs'!W366,'Input| Projects'!$Y366),IF('Input| Overheads'!$C$42="DNSP defined",SUMPRODUCT(--('Input| Projects'!$AC366="Yes"),'Calc| Overheads Allocation'!D$61,'Input| Projects'!$AF366),""))),"")</f>
        <v/>
      </c>
      <c r="AN366" s="186" t="str">
        <f>IFERROR(IF('Input| Overheads'!$C$42="Direct costs",SUMPRODUCT(--('Input| Projects'!$AC366="Yes"),'Calc| Overheads Allocation'!E$8,'Calc| Project Costs'!X366),IF('Input| Overheads'!$C$42="Internal labour",SUMPRODUCT(--('Input| Projects'!$AC366="Yes"),'Calc| Overheads Allocation'!E$8,'Calc| Project Costs'!X366,'Input| Projects'!$Y366),IF('Input| Overheads'!$C$42="DNSP defined",SUMPRODUCT(--('Input| Projects'!$AC366="Yes"),'Calc| Overheads Allocation'!E$61,'Input| Projects'!$AF366),""))),"")</f>
        <v/>
      </c>
      <c r="AO366" s="186" t="str">
        <f>IFERROR(IF('Input| Overheads'!$C$42="Direct costs",SUMPRODUCT(--('Input| Projects'!$AC366="Yes"),'Calc| Overheads Allocation'!F$8,'Calc| Project Costs'!Y366),IF('Input| Overheads'!$C$42="Internal labour",SUMPRODUCT(--('Input| Projects'!$AC366="Yes"),'Calc| Overheads Allocation'!F$8,'Calc| Project Costs'!Y366,'Input| Projects'!$Y366),IF('Input| Overheads'!$C$42="DNSP defined",SUMPRODUCT(--('Input| Projects'!$AC366="Yes"),'Calc| Overheads Allocation'!F$61,'Input| Projects'!$AF366),""))),"")</f>
        <v/>
      </c>
      <c r="AP366" s="186" t="str">
        <f>IFERROR(IF('Input| Overheads'!$C$42="Direct costs",SUMPRODUCT(--('Input| Projects'!$AC366="Yes"),'Calc| Overheads Allocation'!G$8,'Calc| Project Costs'!Z366),IF('Input| Overheads'!$C$42="Internal labour",SUMPRODUCT(--('Input| Projects'!$AC366="Yes"),'Calc| Overheads Allocation'!G$8,'Calc| Project Costs'!Z366,'Input| Projects'!$Y366),IF('Input| Overheads'!$C$42="DNSP defined",SUMPRODUCT(--('Input| Projects'!$AC366="Yes"),'Calc| Overheads Allocation'!G$61,'Input| Projects'!$AF366),""))),"")</f>
        <v/>
      </c>
      <c r="AQ366" s="186" t="str">
        <f>IFERROR(IF('Input| Overheads'!$C$42="Direct costs",SUMPRODUCT(--('Input| Projects'!$AC366="Yes"),'Calc| Overheads Allocation'!H$8,'Calc| Project Costs'!AA366),IF('Input| Overheads'!$C$42="Internal labour",SUMPRODUCT(--('Input| Projects'!$AC366="Yes"),'Calc| Overheads Allocation'!H$8,'Calc| Project Costs'!AA366,'Input| Projects'!$Y366),IF('Input| Overheads'!$C$42="DNSP defined",SUMPRODUCT(--('Input| Projects'!$AC366="Yes"),'Calc| Overheads Allocation'!H$61,'Input| Projects'!$AF366),""))),"")</f>
        <v/>
      </c>
      <c r="AR366" s="186" t="str">
        <f>IFERROR(IF('Input| Overheads'!$C$42="Direct costs",SUMPRODUCT(--('Input| Projects'!$AC366="Yes"),'Calc| Overheads Allocation'!I$8,'Calc| Project Costs'!AB366),IF('Input| Overheads'!$C$42="Internal labour",SUMPRODUCT(--('Input| Projects'!$AC366="Yes"),'Calc| Overheads Allocation'!I$8,'Calc| Project Costs'!AB366,'Input| Projects'!$Y366),IF('Input| Overheads'!$C$42="DNSP defined",SUMPRODUCT(--('Input| Projects'!$AC366="Yes"),'Calc| Overheads Allocation'!I$61,'Input| Projects'!$AF366),""))),"")</f>
        <v/>
      </c>
      <c r="AS366" s="106"/>
      <c r="AT366" s="186" t="str">
        <f>IFERROR(IF('Input| Overheads'!$C$42="Direct costs",SUMPRODUCT(--('Input| Projects'!$AD366="Yes"),'Calc| Overheads Allocation'!C$9,'Calc| Project Costs'!V366),IF('Input| Overheads'!$C$42="Internal labour",SUMPRODUCT(--('Input| Projects'!$AD366="Yes"),'Calc| Overheads Allocation'!C$9,'Calc| Project Costs'!V366,'Input| Projects'!$Y366),IF('Input| Overheads'!$C$42="DNSP defined",SUMPRODUCT(--('Input| Projects'!$AD366="Yes"),'Calc| Overheads Allocation'!C$62,'Input| Projects'!$AG366),""))),"")</f>
        <v/>
      </c>
      <c r="AU366" s="186" t="str">
        <f>IFERROR(IF('Input| Overheads'!$C$42="Direct costs",SUMPRODUCT(--('Input| Projects'!$AD366="Yes"),'Calc| Overheads Allocation'!D$9,'Calc| Project Costs'!W366),IF('Input| Overheads'!$C$42="Internal labour",SUMPRODUCT(--('Input| Projects'!$AD366="Yes"),'Calc| Overheads Allocation'!D$9,'Calc| Project Costs'!W366,'Input| Projects'!$Y366),IF('Input| Overheads'!$C$42="DNSP defined",SUMPRODUCT(--('Input| Projects'!$AD366="Yes"),'Calc| Overheads Allocation'!D$62,'Input| Projects'!$AG366),""))),"")</f>
        <v/>
      </c>
      <c r="AV366" s="186" t="str">
        <f>IFERROR(IF('Input| Overheads'!$C$42="Direct costs",SUMPRODUCT(--('Input| Projects'!$AD366="Yes"),'Calc| Overheads Allocation'!E$9,'Calc| Project Costs'!X366),IF('Input| Overheads'!$C$42="Internal labour",SUMPRODUCT(--('Input| Projects'!$AD366="Yes"),'Calc| Overheads Allocation'!E$9,'Calc| Project Costs'!X366,'Input| Projects'!$Y366),IF('Input| Overheads'!$C$42="DNSP defined",SUMPRODUCT(--('Input| Projects'!$AD366="Yes"),'Calc| Overheads Allocation'!E$62,'Input| Projects'!$AG366),""))),"")</f>
        <v/>
      </c>
      <c r="AW366" s="186" t="str">
        <f>IFERROR(IF('Input| Overheads'!$C$42="Direct costs",SUMPRODUCT(--('Input| Projects'!$AD366="Yes"),'Calc| Overheads Allocation'!F$9,'Calc| Project Costs'!Y366),IF('Input| Overheads'!$C$42="Internal labour",SUMPRODUCT(--('Input| Projects'!$AD366="Yes"),'Calc| Overheads Allocation'!F$9,'Calc| Project Costs'!Y366,'Input| Projects'!$Y366),IF('Input| Overheads'!$C$42="DNSP defined",SUMPRODUCT(--('Input| Projects'!$AD366="Yes"),'Calc| Overheads Allocation'!F$62,'Input| Projects'!$AG366),""))),"")</f>
        <v/>
      </c>
      <c r="AX366" s="186" t="str">
        <f>IFERROR(IF('Input| Overheads'!$C$42="Direct costs",SUMPRODUCT(--('Input| Projects'!$AD366="Yes"),'Calc| Overheads Allocation'!G$9,'Calc| Project Costs'!Z366),IF('Input| Overheads'!$C$42="Internal labour",SUMPRODUCT(--('Input| Projects'!$AD366="Yes"),'Calc| Overheads Allocation'!G$9,'Calc| Project Costs'!Z366,'Input| Projects'!$Y366),IF('Input| Overheads'!$C$42="DNSP defined",SUMPRODUCT(--('Input| Projects'!$AD366="Yes"),'Calc| Overheads Allocation'!G$62,'Input| Projects'!$AG366),""))),"")</f>
        <v/>
      </c>
      <c r="AY366" s="186" t="str">
        <f>IFERROR(IF('Input| Overheads'!$C$42="Direct costs",SUMPRODUCT(--('Input| Projects'!$AD366="Yes"),'Calc| Overheads Allocation'!H$9,'Calc| Project Costs'!AA366),IF('Input| Overheads'!$C$42="Internal labour",SUMPRODUCT(--('Input| Projects'!$AD366="Yes"),'Calc| Overheads Allocation'!H$9,'Calc| Project Costs'!AA366,'Input| Projects'!$Y366),IF('Input| Overheads'!$C$42="DNSP defined",SUMPRODUCT(--('Input| Projects'!$AD366="Yes"),'Calc| Overheads Allocation'!H$62,'Input| Projects'!$AG366),""))),"")</f>
        <v/>
      </c>
      <c r="AZ366" s="186" t="str">
        <f>IFERROR(IF('Input| Overheads'!$C$42="Direct costs",SUMPRODUCT(--('Input| Projects'!$AD366="Yes"),'Calc| Overheads Allocation'!I$9,'Calc| Project Costs'!AB366),IF('Input| Overheads'!$C$42="Internal labour",SUMPRODUCT(--('Input| Projects'!$AD366="Yes"),'Calc| Overheads Allocation'!I$9,'Calc| Project Costs'!AB366,'Input| Projects'!$Y366),IF('Input| Overheads'!$C$42="DNSP defined",SUMPRODUCT(--('Input| Projects'!$AD366="Yes"),'Calc| Overheads Allocation'!I$62,'Input| Projects'!$AG366),""))),"")</f>
        <v/>
      </c>
      <c r="BA366" s="106"/>
      <c r="BB366" s="186">
        <f t="shared" si="187"/>
        <v>0</v>
      </c>
      <c r="BC366" s="186">
        <f t="shared" si="188"/>
        <v>0</v>
      </c>
      <c r="BD366" s="186">
        <f t="shared" si="189"/>
        <v>0</v>
      </c>
      <c r="BE366" s="186">
        <f t="shared" si="166"/>
        <v>0</v>
      </c>
      <c r="BF366" s="186">
        <f t="shared" si="167"/>
        <v>0</v>
      </c>
      <c r="BG366" s="186">
        <f t="shared" si="168"/>
        <v>0</v>
      </c>
      <c r="BH366" s="186">
        <f t="shared" si="169"/>
        <v>0</v>
      </c>
      <c r="BI366" s="97"/>
      <c r="BJ366" s="186" t="str">
        <f t="shared" si="170"/>
        <v/>
      </c>
      <c r="BK366" s="186" t="str">
        <f t="shared" si="171"/>
        <v/>
      </c>
      <c r="BL366" s="186" t="str">
        <f t="shared" si="172"/>
        <v/>
      </c>
      <c r="BM366" s="186" t="str">
        <f t="shared" si="173"/>
        <v/>
      </c>
      <c r="BN366" s="186" t="str">
        <f t="shared" si="174"/>
        <v/>
      </c>
      <c r="BO366" s="186" t="str">
        <f t="shared" si="175"/>
        <v/>
      </c>
      <c r="BP366" s="186" t="str">
        <f t="shared" si="176"/>
        <v/>
      </c>
      <c r="BQ366" s="97"/>
      <c r="BR366" s="186">
        <f t="shared" si="177"/>
        <v>0</v>
      </c>
      <c r="BS366" s="186">
        <f t="shared" si="178"/>
        <v>0</v>
      </c>
      <c r="BT366" s="222">
        <f t="shared" si="179"/>
        <v>0</v>
      </c>
      <c r="BU366" s="222">
        <f t="shared" si="180"/>
        <v>0</v>
      </c>
      <c r="BV366" s="222">
        <f t="shared" si="181"/>
        <v>0</v>
      </c>
      <c r="BW366" s="222">
        <f t="shared" si="182"/>
        <v>0</v>
      </c>
      <c r="BX366" s="222">
        <f t="shared" si="183"/>
        <v>0</v>
      </c>
      <c r="BY366" s="106"/>
      <c r="BZ366" s="197" t="str">
        <f>IF(SUMIF('Input| Projects'!$AS$8:$CP$8,"Dx",'Input| Projects'!$AS366:$CP366)=0,"",SUMIF('Input| Projects'!$AS$8:$CP$8,"Dx",'Input| Projects'!$AS366:$CP366))</f>
        <v/>
      </c>
      <c r="CA366" s="197" t="str">
        <f>IF(SUMIF('Input| Projects'!$AS$8:$CP$8,"Tx",'Input| Projects'!$AS366:$CP366)=0,"",SUMIF('Input| Projects'!$AS$8:$CP$8,"Tx",'Input| Projects'!$AS366:$CP366))</f>
        <v/>
      </c>
      <c r="CB366" s="150" t="str">
        <f t="shared" si="190"/>
        <v/>
      </c>
    </row>
    <row r="367" spans="2:80" x14ac:dyDescent="0.2">
      <c r="B367" s="201">
        <f>IFERROR('Input| Projects'!B367,"")</f>
        <v>358</v>
      </c>
      <c r="C367" s="42" t="str">
        <f>IFERROR(IF('Input| Projects'!C367="","",'Input| Projects'!C367),"")</f>
        <v/>
      </c>
      <c r="D367" s="42" t="str">
        <f>IFERROR(IF('Input| Projects'!D367="","",'Input| Projects'!D367),"")</f>
        <v/>
      </c>
      <c r="E367" s="104"/>
      <c r="F367" s="190">
        <f>IFERROR('Input| Projects'!I367*'Input| Escalations'!$K$19,"")</f>
        <v>0</v>
      </c>
      <c r="G367" s="190">
        <f>IFERROR('Input| Projects'!J367*'Input| Escalations'!$K$19,"")</f>
        <v>0</v>
      </c>
      <c r="H367" s="190">
        <f>IFERROR('Input| Projects'!K367*'Input| Escalations'!$K$19,"")</f>
        <v>0</v>
      </c>
      <c r="I367" s="190">
        <f>IFERROR('Input| Projects'!L367*'Input| Escalations'!$K$19,"")</f>
        <v>0</v>
      </c>
      <c r="J367" s="190">
        <f>IFERROR('Input| Projects'!M367*'Input| Escalations'!$K$19,"")</f>
        <v>0</v>
      </c>
      <c r="K367" s="190">
        <f>IFERROR('Input| Projects'!N367*'Input| Escalations'!$K$19,"")</f>
        <v>0</v>
      </c>
      <c r="L367" s="190">
        <f>IFERROR('Input| Projects'!O367*'Input| Escalations'!$K$19,"")</f>
        <v>0</v>
      </c>
      <c r="M367" s="150" t="str">
        <f>IF(ABS(SUM(F367:L367)-(SUM('Input| Projects'!I367:O367)*'Input| Escalations'!$K$19))&lt;0.0000001,"",1)</f>
        <v/>
      </c>
      <c r="N367" s="192">
        <f>'Input| Projects'!$Y367*INDEX('Input| Escalations'!$H$33:$N$33,MATCH('Calc| Project Costs'!N$9,'Input| Escalations'!$H$23:$N$23,0))+'Input| Projects'!$Z367*INDEX('Input| Escalations'!$H$34:$N$34,MATCH('Calc| Project Costs'!N$9,'Input| Escalations'!$H$23:$N$23,0))+'Input| Projects'!$AA367*INDEX('Input| Escalations'!$H$35:$N$35,MATCH('Calc| Project Costs'!N$9,'Input| Escalations'!$H$23:$N$23,0))+1</f>
        <v>1</v>
      </c>
      <c r="O367" s="192">
        <f>'Input| Projects'!$Y367*INDEX('Input| Escalations'!$H$33:$N$33,MATCH('Calc| Project Costs'!O$9,'Input| Escalations'!$H$23:$N$23,0))+'Input| Projects'!$Z367*INDEX('Input| Escalations'!$H$34:$N$34,MATCH('Calc| Project Costs'!O$9,'Input| Escalations'!$H$23:$N$23,0))+'Input| Projects'!$AA367*INDEX('Input| Escalations'!$H$35:$N$35,MATCH('Calc| Project Costs'!O$9,'Input| Escalations'!$H$23:$N$23,0))+1</f>
        <v>1</v>
      </c>
      <c r="P367" s="192">
        <f>'Input| Projects'!$Y367*INDEX('Input| Escalations'!$H$33:$N$33,MATCH('Calc| Project Costs'!P$9,'Input| Escalations'!$H$23:$N$23,0))+'Input| Projects'!$Z367*INDEX('Input| Escalations'!$H$34:$N$34,MATCH('Calc| Project Costs'!P$9,'Input| Escalations'!$H$23:$N$23,0))+'Input| Projects'!$AA367*INDEX('Input| Escalations'!$H$35:$N$35,MATCH('Calc| Project Costs'!P$9,'Input| Escalations'!$H$23:$N$23,0))+1</f>
        <v>1</v>
      </c>
      <c r="Q367" s="192">
        <f>'Input| Projects'!$Y367*INDEX('Input| Escalations'!$H$33:$N$33,MATCH('Calc| Project Costs'!Q$9,'Input| Escalations'!$H$23:$N$23,0))+'Input| Projects'!$Z367*INDEX('Input| Escalations'!$H$34:$N$34,MATCH('Calc| Project Costs'!Q$9,'Input| Escalations'!$H$23:$N$23,0))+'Input| Projects'!$AA367*INDEX('Input| Escalations'!$H$35:$N$35,MATCH('Calc| Project Costs'!Q$9,'Input| Escalations'!$H$23:$N$23,0))+1</f>
        <v>1</v>
      </c>
      <c r="R367" s="192">
        <f>'Input| Projects'!$Y367*INDEX('Input| Escalations'!$H$33:$N$33,MATCH('Calc| Project Costs'!R$9,'Input| Escalations'!$H$23:$N$23,0))+'Input| Projects'!$Z367*INDEX('Input| Escalations'!$H$34:$N$34,MATCH('Calc| Project Costs'!R$9,'Input| Escalations'!$H$23:$N$23,0))+'Input| Projects'!$AA367*INDEX('Input| Escalations'!$H$35:$N$35,MATCH('Calc| Project Costs'!R$9,'Input| Escalations'!$H$23:$N$23,0))+1</f>
        <v>1</v>
      </c>
      <c r="S367" s="192">
        <f>'Input| Projects'!$Y367*INDEX('Input| Escalations'!$H$33:$N$33,MATCH('Calc| Project Costs'!S$9,'Input| Escalations'!$H$23:$N$23,0))+'Input| Projects'!$Z367*INDEX('Input| Escalations'!$H$34:$N$34,MATCH('Calc| Project Costs'!S$9,'Input| Escalations'!$H$23:$N$23,0))+'Input| Projects'!$AA367*INDEX('Input| Escalations'!$H$35:$N$35,MATCH('Calc| Project Costs'!S$9,'Input| Escalations'!$H$23:$N$23,0))+1</f>
        <v>1</v>
      </c>
      <c r="T367" s="192">
        <f>'Input| Projects'!$Y367*INDEX('Input| Escalations'!$H$33:$N$33,MATCH('Calc| Project Costs'!T$9,'Input| Escalations'!$H$23:$N$23,0))+'Input| Projects'!$Z367*INDEX('Input| Escalations'!$H$34:$N$34,MATCH('Calc| Project Costs'!T$9,'Input| Escalations'!$H$23:$N$23,0))+'Input| Projects'!$AA367*INDEX('Input| Escalations'!$H$35:$N$35,MATCH('Calc| Project Costs'!T$9,'Input| Escalations'!$H$23:$N$23,0))+1</f>
        <v>1</v>
      </c>
      <c r="U367" s="106"/>
      <c r="V367" s="186">
        <f t="shared" si="184"/>
        <v>0</v>
      </c>
      <c r="W367" s="186">
        <f t="shared" si="185"/>
        <v>0</v>
      </c>
      <c r="X367" s="186">
        <f t="shared" si="186"/>
        <v>0</v>
      </c>
      <c r="Y367" s="186">
        <f t="shared" si="162"/>
        <v>0</v>
      </c>
      <c r="Z367" s="186">
        <f t="shared" si="163"/>
        <v>0</v>
      </c>
      <c r="AA367" s="186">
        <f t="shared" si="164"/>
        <v>0</v>
      </c>
      <c r="AB367" s="186">
        <f t="shared" si="165"/>
        <v>0</v>
      </c>
      <c r="AC367" s="106"/>
      <c r="AD367" s="186">
        <f>'Input| Projects'!Q367*N367*'Input| Escalations'!$K$19</f>
        <v>0</v>
      </c>
      <c r="AE367" s="186">
        <f>'Input| Projects'!R367*O367*'Input| Escalations'!$K$19</f>
        <v>0</v>
      </c>
      <c r="AF367" s="186">
        <f>'Input| Projects'!S367*P367*'Input| Escalations'!$K$19</f>
        <v>0</v>
      </c>
      <c r="AG367" s="186">
        <f>'Input| Projects'!T367*Q367*'Input| Escalations'!$K$19</f>
        <v>0</v>
      </c>
      <c r="AH367" s="186">
        <f>'Input| Projects'!U367*R367*'Input| Escalations'!$K$19</f>
        <v>0</v>
      </c>
      <c r="AI367" s="186">
        <f>'Input| Projects'!V367*S367*'Input| Escalations'!$K$19</f>
        <v>0</v>
      </c>
      <c r="AJ367" s="186">
        <f>'Input| Projects'!W367*T367*'Input| Escalations'!$K$19</f>
        <v>0</v>
      </c>
      <c r="AK367" s="106"/>
      <c r="AL367" s="186" t="str">
        <f>IFERROR(IF('Input| Overheads'!$C$42="Direct costs",SUMPRODUCT(--('Input| Projects'!$AC367="Yes"),'Calc| Overheads Allocation'!C$8,'Calc| Project Costs'!V367),IF('Input| Overheads'!$C$42="Internal labour",SUMPRODUCT(--('Input| Projects'!$AC367="Yes"),'Calc| Overheads Allocation'!C$8,'Calc| Project Costs'!V367,'Input| Projects'!$Y367),IF('Input| Overheads'!$C$42="DNSP defined",SUMPRODUCT(--('Input| Projects'!$AC367="Yes"),'Calc| Overheads Allocation'!C$61,'Input| Projects'!$AF367),""))),"")</f>
        <v/>
      </c>
      <c r="AM367" s="186" t="str">
        <f>IFERROR(IF('Input| Overheads'!$C$42="Direct costs",SUMPRODUCT(--('Input| Projects'!$AC367="Yes"),'Calc| Overheads Allocation'!D$8,'Calc| Project Costs'!W367),IF('Input| Overheads'!$C$42="Internal labour",SUMPRODUCT(--('Input| Projects'!$AC367="Yes"),'Calc| Overheads Allocation'!D$8,'Calc| Project Costs'!W367,'Input| Projects'!$Y367),IF('Input| Overheads'!$C$42="DNSP defined",SUMPRODUCT(--('Input| Projects'!$AC367="Yes"),'Calc| Overheads Allocation'!D$61,'Input| Projects'!$AF367),""))),"")</f>
        <v/>
      </c>
      <c r="AN367" s="186" t="str">
        <f>IFERROR(IF('Input| Overheads'!$C$42="Direct costs",SUMPRODUCT(--('Input| Projects'!$AC367="Yes"),'Calc| Overheads Allocation'!E$8,'Calc| Project Costs'!X367),IF('Input| Overheads'!$C$42="Internal labour",SUMPRODUCT(--('Input| Projects'!$AC367="Yes"),'Calc| Overheads Allocation'!E$8,'Calc| Project Costs'!X367,'Input| Projects'!$Y367),IF('Input| Overheads'!$C$42="DNSP defined",SUMPRODUCT(--('Input| Projects'!$AC367="Yes"),'Calc| Overheads Allocation'!E$61,'Input| Projects'!$AF367),""))),"")</f>
        <v/>
      </c>
      <c r="AO367" s="186" t="str">
        <f>IFERROR(IF('Input| Overheads'!$C$42="Direct costs",SUMPRODUCT(--('Input| Projects'!$AC367="Yes"),'Calc| Overheads Allocation'!F$8,'Calc| Project Costs'!Y367),IF('Input| Overheads'!$C$42="Internal labour",SUMPRODUCT(--('Input| Projects'!$AC367="Yes"),'Calc| Overheads Allocation'!F$8,'Calc| Project Costs'!Y367,'Input| Projects'!$Y367),IF('Input| Overheads'!$C$42="DNSP defined",SUMPRODUCT(--('Input| Projects'!$AC367="Yes"),'Calc| Overheads Allocation'!F$61,'Input| Projects'!$AF367),""))),"")</f>
        <v/>
      </c>
      <c r="AP367" s="186" t="str">
        <f>IFERROR(IF('Input| Overheads'!$C$42="Direct costs",SUMPRODUCT(--('Input| Projects'!$AC367="Yes"),'Calc| Overheads Allocation'!G$8,'Calc| Project Costs'!Z367),IF('Input| Overheads'!$C$42="Internal labour",SUMPRODUCT(--('Input| Projects'!$AC367="Yes"),'Calc| Overheads Allocation'!G$8,'Calc| Project Costs'!Z367,'Input| Projects'!$Y367),IF('Input| Overheads'!$C$42="DNSP defined",SUMPRODUCT(--('Input| Projects'!$AC367="Yes"),'Calc| Overheads Allocation'!G$61,'Input| Projects'!$AF367),""))),"")</f>
        <v/>
      </c>
      <c r="AQ367" s="186" t="str">
        <f>IFERROR(IF('Input| Overheads'!$C$42="Direct costs",SUMPRODUCT(--('Input| Projects'!$AC367="Yes"),'Calc| Overheads Allocation'!H$8,'Calc| Project Costs'!AA367),IF('Input| Overheads'!$C$42="Internal labour",SUMPRODUCT(--('Input| Projects'!$AC367="Yes"),'Calc| Overheads Allocation'!H$8,'Calc| Project Costs'!AA367,'Input| Projects'!$Y367),IF('Input| Overheads'!$C$42="DNSP defined",SUMPRODUCT(--('Input| Projects'!$AC367="Yes"),'Calc| Overheads Allocation'!H$61,'Input| Projects'!$AF367),""))),"")</f>
        <v/>
      </c>
      <c r="AR367" s="186" t="str">
        <f>IFERROR(IF('Input| Overheads'!$C$42="Direct costs",SUMPRODUCT(--('Input| Projects'!$AC367="Yes"),'Calc| Overheads Allocation'!I$8,'Calc| Project Costs'!AB367),IF('Input| Overheads'!$C$42="Internal labour",SUMPRODUCT(--('Input| Projects'!$AC367="Yes"),'Calc| Overheads Allocation'!I$8,'Calc| Project Costs'!AB367,'Input| Projects'!$Y367),IF('Input| Overheads'!$C$42="DNSP defined",SUMPRODUCT(--('Input| Projects'!$AC367="Yes"),'Calc| Overheads Allocation'!I$61,'Input| Projects'!$AF367),""))),"")</f>
        <v/>
      </c>
      <c r="AS367" s="106"/>
      <c r="AT367" s="186" t="str">
        <f>IFERROR(IF('Input| Overheads'!$C$42="Direct costs",SUMPRODUCT(--('Input| Projects'!$AD367="Yes"),'Calc| Overheads Allocation'!C$9,'Calc| Project Costs'!V367),IF('Input| Overheads'!$C$42="Internal labour",SUMPRODUCT(--('Input| Projects'!$AD367="Yes"),'Calc| Overheads Allocation'!C$9,'Calc| Project Costs'!V367,'Input| Projects'!$Y367),IF('Input| Overheads'!$C$42="DNSP defined",SUMPRODUCT(--('Input| Projects'!$AD367="Yes"),'Calc| Overheads Allocation'!C$62,'Input| Projects'!$AG367),""))),"")</f>
        <v/>
      </c>
      <c r="AU367" s="186" t="str">
        <f>IFERROR(IF('Input| Overheads'!$C$42="Direct costs",SUMPRODUCT(--('Input| Projects'!$AD367="Yes"),'Calc| Overheads Allocation'!D$9,'Calc| Project Costs'!W367),IF('Input| Overheads'!$C$42="Internal labour",SUMPRODUCT(--('Input| Projects'!$AD367="Yes"),'Calc| Overheads Allocation'!D$9,'Calc| Project Costs'!W367,'Input| Projects'!$Y367),IF('Input| Overheads'!$C$42="DNSP defined",SUMPRODUCT(--('Input| Projects'!$AD367="Yes"),'Calc| Overheads Allocation'!D$62,'Input| Projects'!$AG367),""))),"")</f>
        <v/>
      </c>
      <c r="AV367" s="186" t="str">
        <f>IFERROR(IF('Input| Overheads'!$C$42="Direct costs",SUMPRODUCT(--('Input| Projects'!$AD367="Yes"),'Calc| Overheads Allocation'!E$9,'Calc| Project Costs'!X367),IF('Input| Overheads'!$C$42="Internal labour",SUMPRODUCT(--('Input| Projects'!$AD367="Yes"),'Calc| Overheads Allocation'!E$9,'Calc| Project Costs'!X367,'Input| Projects'!$Y367),IF('Input| Overheads'!$C$42="DNSP defined",SUMPRODUCT(--('Input| Projects'!$AD367="Yes"),'Calc| Overheads Allocation'!E$62,'Input| Projects'!$AG367),""))),"")</f>
        <v/>
      </c>
      <c r="AW367" s="186" t="str">
        <f>IFERROR(IF('Input| Overheads'!$C$42="Direct costs",SUMPRODUCT(--('Input| Projects'!$AD367="Yes"),'Calc| Overheads Allocation'!F$9,'Calc| Project Costs'!Y367),IF('Input| Overheads'!$C$42="Internal labour",SUMPRODUCT(--('Input| Projects'!$AD367="Yes"),'Calc| Overheads Allocation'!F$9,'Calc| Project Costs'!Y367,'Input| Projects'!$Y367),IF('Input| Overheads'!$C$42="DNSP defined",SUMPRODUCT(--('Input| Projects'!$AD367="Yes"),'Calc| Overheads Allocation'!F$62,'Input| Projects'!$AG367),""))),"")</f>
        <v/>
      </c>
      <c r="AX367" s="186" t="str">
        <f>IFERROR(IF('Input| Overheads'!$C$42="Direct costs",SUMPRODUCT(--('Input| Projects'!$AD367="Yes"),'Calc| Overheads Allocation'!G$9,'Calc| Project Costs'!Z367),IF('Input| Overheads'!$C$42="Internal labour",SUMPRODUCT(--('Input| Projects'!$AD367="Yes"),'Calc| Overheads Allocation'!G$9,'Calc| Project Costs'!Z367,'Input| Projects'!$Y367),IF('Input| Overheads'!$C$42="DNSP defined",SUMPRODUCT(--('Input| Projects'!$AD367="Yes"),'Calc| Overheads Allocation'!G$62,'Input| Projects'!$AG367),""))),"")</f>
        <v/>
      </c>
      <c r="AY367" s="186" t="str">
        <f>IFERROR(IF('Input| Overheads'!$C$42="Direct costs",SUMPRODUCT(--('Input| Projects'!$AD367="Yes"),'Calc| Overheads Allocation'!H$9,'Calc| Project Costs'!AA367),IF('Input| Overheads'!$C$42="Internal labour",SUMPRODUCT(--('Input| Projects'!$AD367="Yes"),'Calc| Overheads Allocation'!H$9,'Calc| Project Costs'!AA367,'Input| Projects'!$Y367),IF('Input| Overheads'!$C$42="DNSP defined",SUMPRODUCT(--('Input| Projects'!$AD367="Yes"),'Calc| Overheads Allocation'!H$62,'Input| Projects'!$AG367),""))),"")</f>
        <v/>
      </c>
      <c r="AZ367" s="186" t="str">
        <f>IFERROR(IF('Input| Overheads'!$C$42="Direct costs",SUMPRODUCT(--('Input| Projects'!$AD367="Yes"),'Calc| Overheads Allocation'!I$9,'Calc| Project Costs'!AB367),IF('Input| Overheads'!$C$42="Internal labour",SUMPRODUCT(--('Input| Projects'!$AD367="Yes"),'Calc| Overheads Allocation'!I$9,'Calc| Project Costs'!AB367,'Input| Projects'!$Y367),IF('Input| Overheads'!$C$42="DNSP defined",SUMPRODUCT(--('Input| Projects'!$AD367="Yes"),'Calc| Overheads Allocation'!I$62,'Input| Projects'!$AG367),""))),"")</f>
        <v/>
      </c>
      <c r="BA367" s="106"/>
      <c r="BB367" s="186">
        <f t="shared" si="187"/>
        <v>0</v>
      </c>
      <c r="BC367" s="186">
        <f t="shared" si="188"/>
        <v>0</v>
      </c>
      <c r="BD367" s="186">
        <f t="shared" si="189"/>
        <v>0</v>
      </c>
      <c r="BE367" s="186">
        <f t="shared" si="166"/>
        <v>0</v>
      </c>
      <c r="BF367" s="186">
        <f t="shared" si="167"/>
        <v>0</v>
      </c>
      <c r="BG367" s="186">
        <f t="shared" si="168"/>
        <v>0</v>
      </c>
      <c r="BH367" s="186">
        <f t="shared" si="169"/>
        <v>0</v>
      </c>
      <c r="BI367" s="97"/>
      <c r="BJ367" s="186" t="str">
        <f t="shared" si="170"/>
        <v/>
      </c>
      <c r="BK367" s="186" t="str">
        <f t="shared" si="171"/>
        <v/>
      </c>
      <c r="BL367" s="186" t="str">
        <f t="shared" si="172"/>
        <v/>
      </c>
      <c r="BM367" s="186" t="str">
        <f t="shared" si="173"/>
        <v/>
      </c>
      <c r="BN367" s="186" t="str">
        <f t="shared" si="174"/>
        <v/>
      </c>
      <c r="BO367" s="186" t="str">
        <f t="shared" si="175"/>
        <v/>
      </c>
      <c r="BP367" s="186" t="str">
        <f t="shared" si="176"/>
        <v/>
      </c>
      <c r="BQ367" s="97"/>
      <c r="BR367" s="186">
        <f t="shared" si="177"/>
        <v>0</v>
      </c>
      <c r="BS367" s="186">
        <f t="shared" si="178"/>
        <v>0</v>
      </c>
      <c r="BT367" s="222">
        <f t="shared" si="179"/>
        <v>0</v>
      </c>
      <c r="BU367" s="222">
        <f t="shared" si="180"/>
        <v>0</v>
      </c>
      <c r="BV367" s="222">
        <f t="shared" si="181"/>
        <v>0</v>
      </c>
      <c r="BW367" s="222">
        <f t="shared" si="182"/>
        <v>0</v>
      </c>
      <c r="BX367" s="222">
        <f t="shared" si="183"/>
        <v>0</v>
      </c>
      <c r="BY367" s="106"/>
      <c r="BZ367" s="197" t="str">
        <f>IF(SUMIF('Input| Projects'!$AS$8:$CP$8,"Dx",'Input| Projects'!$AS367:$CP367)=0,"",SUMIF('Input| Projects'!$AS$8:$CP$8,"Dx",'Input| Projects'!$AS367:$CP367))</f>
        <v/>
      </c>
      <c r="CA367" s="197" t="str">
        <f>IF(SUMIF('Input| Projects'!$AS$8:$CP$8,"Tx",'Input| Projects'!$AS367:$CP367)=0,"",SUMIF('Input| Projects'!$AS$8:$CP$8,"Tx",'Input| Projects'!$AS367:$CP367))</f>
        <v/>
      </c>
      <c r="CB367" s="150" t="str">
        <f t="shared" si="190"/>
        <v/>
      </c>
    </row>
    <row r="368" spans="2:80" x14ac:dyDescent="0.2">
      <c r="B368" s="201">
        <f>IFERROR('Input| Projects'!B368,"")</f>
        <v>359</v>
      </c>
      <c r="C368" s="42" t="str">
        <f>IFERROR(IF('Input| Projects'!C368="","",'Input| Projects'!C368),"")</f>
        <v/>
      </c>
      <c r="D368" s="42" t="str">
        <f>IFERROR(IF('Input| Projects'!D368="","",'Input| Projects'!D368),"")</f>
        <v/>
      </c>
      <c r="E368" s="104"/>
      <c r="F368" s="190">
        <f>IFERROR('Input| Projects'!I368*'Input| Escalations'!$K$19,"")</f>
        <v>0</v>
      </c>
      <c r="G368" s="190">
        <f>IFERROR('Input| Projects'!J368*'Input| Escalations'!$K$19,"")</f>
        <v>0</v>
      </c>
      <c r="H368" s="190">
        <f>IFERROR('Input| Projects'!K368*'Input| Escalations'!$K$19,"")</f>
        <v>0</v>
      </c>
      <c r="I368" s="190">
        <f>IFERROR('Input| Projects'!L368*'Input| Escalations'!$K$19,"")</f>
        <v>0</v>
      </c>
      <c r="J368" s="190">
        <f>IFERROR('Input| Projects'!M368*'Input| Escalations'!$K$19,"")</f>
        <v>0</v>
      </c>
      <c r="K368" s="190">
        <f>IFERROR('Input| Projects'!N368*'Input| Escalations'!$K$19,"")</f>
        <v>0</v>
      </c>
      <c r="L368" s="190">
        <f>IFERROR('Input| Projects'!O368*'Input| Escalations'!$K$19,"")</f>
        <v>0</v>
      </c>
      <c r="M368" s="150" t="str">
        <f>IF(ABS(SUM(F368:L368)-(SUM('Input| Projects'!I368:O368)*'Input| Escalations'!$K$19))&lt;0.0000001,"",1)</f>
        <v/>
      </c>
      <c r="N368" s="192">
        <f>'Input| Projects'!$Y368*INDEX('Input| Escalations'!$H$33:$N$33,MATCH('Calc| Project Costs'!N$9,'Input| Escalations'!$H$23:$N$23,0))+'Input| Projects'!$Z368*INDEX('Input| Escalations'!$H$34:$N$34,MATCH('Calc| Project Costs'!N$9,'Input| Escalations'!$H$23:$N$23,0))+'Input| Projects'!$AA368*INDEX('Input| Escalations'!$H$35:$N$35,MATCH('Calc| Project Costs'!N$9,'Input| Escalations'!$H$23:$N$23,0))+1</f>
        <v>1</v>
      </c>
      <c r="O368" s="192">
        <f>'Input| Projects'!$Y368*INDEX('Input| Escalations'!$H$33:$N$33,MATCH('Calc| Project Costs'!O$9,'Input| Escalations'!$H$23:$N$23,0))+'Input| Projects'!$Z368*INDEX('Input| Escalations'!$H$34:$N$34,MATCH('Calc| Project Costs'!O$9,'Input| Escalations'!$H$23:$N$23,0))+'Input| Projects'!$AA368*INDEX('Input| Escalations'!$H$35:$N$35,MATCH('Calc| Project Costs'!O$9,'Input| Escalations'!$H$23:$N$23,0))+1</f>
        <v>1</v>
      </c>
      <c r="P368" s="192">
        <f>'Input| Projects'!$Y368*INDEX('Input| Escalations'!$H$33:$N$33,MATCH('Calc| Project Costs'!P$9,'Input| Escalations'!$H$23:$N$23,0))+'Input| Projects'!$Z368*INDEX('Input| Escalations'!$H$34:$N$34,MATCH('Calc| Project Costs'!P$9,'Input| Escalations'!$H$23:$N$23,0))+'Input| Projects'!$AA368*INDEX('Input| Escalations'!$H$35:$N$35,MATCH('Calc| Project Costs'!P$9,'Input| Escalations'!$H$23:$N$23,0))+1</f>
        <v>1</v>
      </c>
      <c r="Q368" s="192">
        <f>'Input| Projects'!$Y368*INDEX('Input| Escalations'!$H$33:$N$33,MATCH('Calc| Project Costs'!Q$9,'Input| Escalations'!$H$23:$N$23,0))+'Input| Projects'!$Z368*INDEX('Input| Escalations'!$H$34:$N$34,MATCH('Calc| Project Costs'!Q$9,'Input| Escalations'!$H$23:$N$23,0))+'Input| Projects'!$AA368*INDEX('Input| Escalations'!$H$35:$N$35,MATCH('Calc| Project Costs'!Q$9,'Input| Escalations'!$H$23:$N$23,0))+1</f>
        <v>1</v>
      </c>
      <c r="R368" s="192">
        <f>'Input| Projects'!$Y368*INDEX('Input| Escalations'!$H$33:$N$33,MATCH('Calc| Project Costs'!R$9,'Input| Escalations'!$H$23:$N$23,0))+'Input| Projects'!$Z368*INDEX('Input| Escalations'!$H$34:$N$34,MATCH('Calc| Project Costs'!R$9,'Input| Escalations'!$H$23:$N$23,0))+'Input| Projects'!$AA368*INDEX('Input| Escalations'!$H$35:$N$35,MATCH('Calc| Project Costs'!R$9,'Input| Escalations'!$H$23:$N$23,0))+1</f>
        <v>1</v>
      </c>
      <c r="S368" s="192">
        <f>'Input| Projects'!$Y368*INDEX('Input| Escalations'!$H$33:$N$33,MATCH('Calc| Project Costs'!S$9,'Input| Escalations'!$H$23:$N$23,0))+'Input| Projects'!$Z368*INDEX('Input| Escalations'!$H$34:$N$34,MATCH('Calc| Project Costs'!S$9,'Input| Escalations'!$H$23:$N$23,0))+'Input| Projects'!$AA368*INDEX('Input| Escalations'!$H$35:$N$35,MATCH('Calc| Project Costs'!S$9,'Input| Escalations'!$H$23:$N$23,0))+1</f>
        <v>1</v>
      </c>
      <c r="T368" s="192">
        <f>'Input| Projects'!$Y368*INDEX('Input| Escalations'!$H$33:$N$33,MATCH('Calc| Project Costs'!T$9,'Input| Escalations'!$H$23:$N$23,0))+'Input| Projects'!$Z368*INDEX('Input| Escalations'!$H$34:$N$34,MATCH('Calc| Project Costs'!T$9,'Input| Escalations'!$H$23:$N$23,0))+'Input| Projects'!$AA368*INDEX('Input| Escalations'!$H$35:$N$35,MATCH('Calc| Project Costs'!T$9,'Input| Escalations'!$H$23:$N$23,0))+1</f>
        <v>1</v>
      </c>
      <c r="U368" s="106"/>
      <c r="V368" s="186">
        <f t="shared" si="184"/>
        <v>0</v>
      </c>
      <c r="W368" s="186">
        <f t="shared" si="185"/>
        <v>0</v>
      </c>
      <c r="X368" s="186">
        <f t="shared" si="186"/>
        <v>0</v>
      </c>
      <c r="Y368" s="186">
        <f t="shared" si="162"/>
        <v>0</v>
      </c>
      <c r="Z368" s="186">
        <f t="shared" si="163"/>
        <v>0</v>
      </c>
      <c r="AA368" s="186">
        <f t="shared" si="164"/>
        <v>0</v>
      </c>
      <c r="AB368" s="186">
        <f t="shared" si="165"/>
        <v>0</v>
      </c>
      <c r="AC368" s="106"/>
      <c r="AD368" s="186">
        <f>'Input| Projects'!Q368*N368*'Input| Escalations'!$K$19</f>
        <v>0</v>
      </c>
      <c r="AE368" s="186">
        <f>'Input| Projects'!R368*O368*'Input| Escalations'!$K$19</f>
        <v>0</v>
      </c>
      <c r="AF368" s="186">
        <f>'Input| Projects'!S368*P368*'Input| Escalations'!$K$19</f>
        <v>0</v>
      </c>
      <c r="AG368" s="186">
        <f>'Input| Projects'!T368*Q368*'Input| Escalations'!$K$19</f>
        <v>0</v>
      </c>
      <c r="AH368" s="186">
        <f>'Input| Projects'!U368*R368*'Input| Escalations'!$K$19</f>
        <v>0</v>
      </c>
      <c r="AI368" s="186">
        <f>'Input| Projects'!V368*S368*'Input| Escalations'!$K$19</f>
        <v>0</v>
      </c>
      <c r="AJ368" s="186">
        <f>'Input| Projects'!W368*T368*'Input| Escalations'!$K$19</f>
        <v>0</v>
      </c>
      <c r="AK368" s="106"/>
      <c r="AL368" s="186" t="str">
        <f>IFERROR(IF('Input| Overheads'!$C$42="Direct costs",SUMPRODUCT(--('Input| Projects'!$AC368="Yes"),'Calc| Overheads Allocation'!C$8,'Calc| Project Costs'!V368),IF('Input| Overheads'!$C$42="Internal labour",SUMPRODUCT(--('Input| Projects'!$AC368="Yes"),'Calc| Overheads Allocation'!C$8,'Calc| Project Costs'!V368,'Input| Projects'!$Y368),IF('Input| Overheads'!$C$42="DNSP defined",SUMPRODUCT(--('Input| Projects'!$AC368="Yes"),'Calc| Overheads Allocation'!C$61,'Input| Projects'!$AF368),""))),"")</f>
        <v/>
      </c>
      <c r="AM368" s="186" t="str">
        <f>IFERROR(IF('Input| Overheads'!$C$42="Direct costs",SUMPRODUCT(--('Input| Projects'!$AC368="Yes"),'Calc| Overheads Allocation'!D$8,'Calc| Project Costs'!W368),IF('Input| Overheads'!$C$42="Internal labour",SUMPRODUCT(--('Input| Projects'!$AC368="Yes"),'Calc| Overheads Allocation'!D$8,'Calc| Project Costs'!W368,'Input| Projects'!$Y368),IF('Input| Overheads'!$C$42="DNSP defined",SUMPRODUCT(--('Input| Projects'!$AC368="Yes"),'Calc| Overheads Allocation'!D$61,'Input| Projects'!$AF368),""))),"")</f>
        <v/>
      </c>
      <c r="AN368" s="186" t="str">
        <f>IFERROR(IF('Input| Overheads'!$C$42="Direct costs",SUMPRODUCT(--('Input| Projects'!$AC368="Yes"),'Calc| Overheads Allocation'!E$8,'Calc| Project Costs'!X368),IF('Input| Overheads'!$C$42="Internal labour",SUMPRODUCT(--('Input| Projects'!$AC368="Yes"),'Calc| Overheads Allocation'!E$8,'Calc| Project Costs'!X368,'Input| Projects'!$Y368),IF('Input| Overheads'!$C$42="DNSP defined",SUMPRODUCT(--('Input| Projects'!$AC368="Yes"),'Calc| Overheads Allocation'!E$61,'Input| Projects'!$AF368),""))),"")</f>
        <v/>
      </c>
      <c r="AO368" s="186" t="str">
        <f>IFERROR(IF('Input| Overheads'!$C$42="Direct costs",SUMPRODUCT(--('Input| Projects'!$AC368="Yes"),'Calc| Overheads Allocation'!F$8,'Calc| Project Costs'!Y368),IF('Input| Overheads'!$C$42="Internal labour",SUMPRODUCT(--('Input| Projects'!$AC368="Yes"),'Calc| Overheads Allocation'!F$8,'Calc| Project Costs'!Y368,'Input| Projects'!$Y368),IF('Input| Overheads'!$C$42="DNSP defined",SUMPRODUCT(--('Input| Projects'!$AC368="Yes"),'Calc| Overheads Allocation'!F$61,'Input| Projects'!$AF368),""))),"")</f>
        <v/>
      </c>
      <c r="AP368" s="186" t="str">
        <f>IFERROR(IF('Input| Overheads'!$C$42="Direct costs",SUMPRODUCT(--('Input| Projects'!$AC368="Yes"),'Calc| Overheads Allocation'!G$8,'Calc| Project Costs'!Z368),IF('Input| Overheads'!$C$42="Internal labour",SUMPRODUCT(--('Input| Projects'!$AC368="Yes"),'Calc| Overheads Allocation'!G$8,'Calc| Project Costs'!Z368,'Input| Projects'!$Y368),IF('Input| Overheads'!$C$42="DNSP defined",SUMPRODUCT(--('Input| Projects'!$AC368="Yes"),'Calc| Overheads Allocation'!G$61,'Input| Projects'!$AF368),""))),"")</f>
        <v/>
      </c>
      <c r="AQ368" s="186" t="str">
        <f>IFERROR(IF('Input| Overheads'!$C$42="Direct costs",SUMPRODUCT(--('Input| Projects'!$AC368="Yes"),'Calc| Overheads Allocation'!H$8,'Calc| Project Costs'!AA368),IF('Input| Overheads'!$C$42="Internal labour",SUMPRODUCT(--('Input| Projects'!$AC368="Yes"),'Calc| Overheads Allocation'!H$8,'Calc| Project Costs'!AA368,'Input| Projects'!$Y368),IF('Input| Overheads'!$C$42="DNSP defined",SUMPRODUCT(--('Input| Projects'!$AC368="Yes"),'Calc| Overheads Allocation'!H$61,'Input| Projects'!$AF368),""))),"")</f>
        <v/>
      </c>
      <c r="AR368" s="186" t="str">
        <f>IFERROR(IF('Input| Overheads'!$C$42="Direct costs",SUMPRODUCT(--('Input| Projects'!$AC368="Yes"),'Calc| Overheads Allocation'!I$8,'Calc| Project Costs'!AB368),IF('Input| Overheads'!$C$42="Internal labour",SUMPRODUCT(--('Input| Projects'!$AC368="Yes"),'Calc| Overheads Allocation'!I$8,'Calc| Project Costs'!AB368,'Input| Projects'!$Y368),IF('Input| Overheads'!$C$42="DNSP defined",SUMPRODUCT(--('Input| Projects'!$AC368="Yes"),'Calc| Overheads Allocation'!I$61,'Input| Projects'!$AF368),""))),"")</f>
        <v/>
      </c>
      <c r="AS368" s="106"/>
      <c r="AT368" s="186" t="str">
        <f>IFERROR(IF('Input| Overheads'!$C$42="Direct costs",SUMPRODUCT(--('Input| Projects'!$AD368="Yes"),'Calc| Overheads Allocation'!C$9,'Calc| Project Costs'!V368),IF('Input| Overheads'!$C$42="Internal labour",SUMPRODUCT(--('Input| Projects'!$AD368="Yes"),'Calc| Overheads Allocation'!C$9,'Calc| Project Costs'!V368,'Input| Projects'!$Y368),IF('Input| Overheads'!$C$42="DNSP defined",SUMPRODUCT(--('Input| Projects'!$AD368="Yes"),'Calc| Overheads Allocation'!C$62,'Input| Projects'!$AG368),""))),"")</f>
        <v/>
      </c>
      <c r="AU368" s="186" t="str">
        <f>IFERROR(IF('Input| Overheads'!$C$42="Direct costs",SUMPRODUCT(--('Input| Projects'!$AD368="Yes"),'Calc| Overheads Allocation'!D$9,'Calc| Project Costs'!W368),IF('Input| Overheads'!$C$42="Internal labour",SUMPRODUCT(--('Input| Projects'!$AD368="Yes"),'Calc| Overheads Allocation'!D$9,'Calc| Project Costs'!W368,'Input| Projects'!$Y368),IF('Input| Overheads'!$C$42="DNSP defined",SUMPRODUCT(--('Input| Projects'!$AD368="Yes"),'Calc| Overheads Allocation'!D$62,'Input| Projects'!$AG368),""))),"")</f>
        <v/>
      </c>
      <c r="AV368" s="186" t="str">
        <f>IFERROR(IF('Input| Overheads'!$C$42="Direct costs",SUMPRODUCT(--('Input| Projects'!$AD368="Yes"),'Calc| Overheads Allocation'!E$9,'Calc| Project Costs'!X368),IF('Input| Overheads'!$C$42="Internal labour",SUMPRODUCT(--('Input| Projects'!$AD368="Yes"),'Calc| Overheads Allocation'!E$9,'Calc| Project Costs'!X368,'Input| Projects'!$Y368),IF('Input| Overheads'!$C$42="DNSP defined",SUMPRODUCT(--('Input| Projects'!$AD368="Yes"),'Calc| Overheads Allocation'!E$62,'Input| Projects'!$AG368),""))),"")</f>
        <v/>
      </c>
      <c r="AW368" s="186" t="str">
        <f>IFERROR(IF('Input| Overheads'!$C$42="Direct costs",SUMPRODUCT(--('Input| Projects'!$AD368="Yes"),'Calc| Overheads Allocation'!F$9,'Calc| Project Costs'!Y368),IF('Input| Overheads'!$C$42="Internal labour",SUMPRODUCT(--('Input| Projects'!$AD368="Yes"),'Calc| Overheads Allocation'!F$9,'Calc| Project Costs'!Y368,'Input| Projects'!$Y368),IF('Input| Overheads'!$C$42="DNSP defined",SUMPRODUCT(--('Input| Projects'!$AD368="Yes"),'Calc| Overheads Allocation'!F$62,'Input| Projects'!$AG368),""))),"")</f>
        <v/>
      </c>
      <c r="AX368" s="186" t="str">
        <f>IFERROR(IF('Input| Overheads'!$C$42="Direct costs",SUMPRODUCT(--('Input| Projects'!$AD368="Yes"),'Calc| Overheads Allocation'!G$9,'Calc| Project Costs'!Z368),IF('Input| Overheads'!$C$42="Internal labour",SUMPRODUCT(--('Input| Projects'!$AD368="Yes"),'Calc| Overheads Allocation'!G$9,'Calc| Project Costs'!Z368,'Input| Projects'!$Y368),IF('Input| Overheads'!$C$42="DNSP defined",SUMPRODUCT(--('Input| Projects'!$AD368="Yes"),'Calc| Overheads Allocation'!G$62,'Input| Projects'!$AG368),""))),"")</f>
        <v/>
      </c>
      <c r="AY368" s="186" t="str">
        <f>IFERROR(IF('Input| Overheads'!$C$42="Direct costs",SUMPRODUCT(--('Input| Projects'!$AD368="Yes"),'Calc| Overheads Allocation'!H$9,'Calc| Project Costs'!AA368),IF('Input| Overheads'!$C$42="Internal labour",SUMPRODUCT(--('Input| Projects'!$AD368="Yes"),'Calc| Overheads Allocation'!H$9,'Calc| Project Costs'!AA368,'Input| Projects'!$Y368),IF('Input| Overheads'!$C$42="DNSP defined",SUMPRODUCT(--('Input| Projects'!$AD368="Yes"),'Calc| Overheads Allocation'!H$62,'Input| Projects'!$AG368),""))),"")</f>
        <v/>
      </c>
      <c r="AZ368" s="186" t="str">
        <f>IFERROR(IF('Input| Overheads'!$C$42="Direct costs",SUMPRODUCT(--('Input| Projects'!$AD368="Yes"),'Calc| Overheads Allocation'!I$9,'Calc| Project Costs'!AB368),IF('Input| Overheads'!$C$42="Internal labour",SUMPRODUCT(--('Input| Projects'!$AD368="Yes"),'Calc| Overheads Allocation'!I$9,'Calc| Project Costs'!AB368,'Input| Projects'!$Y368),IF('Input| Overheads'!$C$42="DNSP defined",SUMPRODUCT(--('Input| Projects'!$AD368="Yes"),'Calc| Overheads Allocation'!I$62,'Input| Projects'!$AG368),""))),"")</f>
        <v/>
      </c>
      <c r="BA368" s="106"/>
      <c r="BB368" s="186">
        <f t="shared" si="187"/>
        <v>0</v>
      </c>
      <c r="BC368" s="186">
        <f t="shared" si="188"/>
        <v>0</v>
      </c>
      <c r="BD368" s="186">
        <f t="shared" si="189"/>
        <v>0</v>
      </c>
      <c r="BE368" s="186">
        <f t="shared" si="166"/>
        <v>0</v>
      </c>
      <c r="BF368" s="186">
        <f t="shared" si="167"/>
        <v>0</v>
      </c>
      <c r="BG368" s="186">
        <f t="shared" si="168"/>
        <v>0</v>
      </c>
      <c r="BH368" s="186">
        <f t="shared" si="169"/>
        <v>0</v>
      </c>
      <c r="BI368" s="97"/>
      <c r="BJ368" s="186" t="str">
        <f t="shared" si="170"/>
        <v/>
      </c>
      <c r="BK368" s="186" t="str">
        <f t="shared" si="171"/>
        <v/>
      </c>
      <c r="BL368" s="186" t="str">
        <f t="shared" si="172"/>
        <v/>
      </c>
      <c r="BM368" s="186" t="str">
        <f t="shared" si="173"/>
        <v/>
      </c>
      <c r="BN368" s="186" t="str">
        <f t="shared" si="174"/>
        <v/>
      </c>
      <c r="BO368" s="186" t="str">
        <f t="shared" si="175"/>
        <v/>
      </c>
      <c r="BP368" s="186" t="str">
        <f t="shared" si="176"/>
        <v/>
      </c>
      <c r="BQ368" s="97"/>
      <c r="BR368" s="186">
        <f t="shared" si="177"/>
        <v>0</v>
      </c>
      <c r="BS368" s="186">
        <f t="shared" si="178"/>
        <v>0</v>
      </c>
      <c r="BT368" s="222">
        <f t="shared" si="179"/>
        <v>0</v>
      </c>
      <c r="BU368" s="222">
        <f t="shared" si="180"/>
        <v>0</v>
      </c>
      <c r="BV368" s="222">
        <f t="shared" si="181"/>
        <v>0</v>
      </c>
      <c r="BW368" s="222">
        <f t="shared" si="182"/>
        <v>0</v>
      </c>
      <c r="BX368" s="222">
        <f t="shared" si="183"/>
        <v>0</v>
      </c>
      <c r="BY368" s="106"/>
      <c r="BZ368" s="197" t="str">
        <f>IF(SUMIF('Input| Projects'!$AS$8:$CP$8,"Dx",'Input| Projects'!$AS368:$CP368)=0,"",SUMIF('Input| Projects'!$AS$8:$CP$8,"Dx",'Input| Projects'!$AS368:$CP368))</f>
        <v/>
      </c>
      <c r="CA368" s="197" t="str">
        <f>IF(SUMIF('Input| Projects'!$AS$8:$CP$8,"Tx",'Input| Projects'!$AS368:$CP368)=0,"",SUMIF('Input| Projects'!$AS$8:$CP$8,"Tx",'Input| Projects'!$AS368:$CP368))</f>
        <v/>
      </c>
      <c r="CB368" s="150" t="str">
        <f t="shared" si="190"/>
        <v/>
      </c>
    </row>
    <row r="369" spans="2:80" x14ac:dyDescent="0.2">
      <c r="B369" s="201">
        <f>IFERROR('Input| Projects'!B369,"")</f>
        <v>360</v>
      </c>
      <c r="C369" s="42" t="str">
        <f>IFERROR(IF('Input| Projects'!C369="","",'Input| Projects'!C369),"")</f>
        <v/>
      </c>
      <c r="D369" s="42" t="str">
        <f>IFERROR(IF('Input| Projects'!D369="","",'Input| Projects'!D369),"")</f>
        <v/>
      </c>
      <c r="E369" s="104"/>
      <c r="F369" s="190">
        <f>IFERROR('Input| Projects'!I369*'Input| Escalations'!$K$19,"")</f>
        <v>0</v>
      </c>
      <c r="G369" s="190">
        <f>IFERROR('Input| Projects'!J369*'Input| Escalations'!$K$19,"")</f>
        <v>0</v>
      </c>
      <c r="H369" s="190">
        <f>IFERROR('Input| Projects'!K369*'Input| Escalations'!$K$19,"")</f>
        <v>0</v>
      </c>
      <c r="I369" s="190">
        <f>IFERROR('Input| Projects'!L369*'Input| Escalations'!$K$19,"")</f>
        <v>0</v>
      </c>
      <c r="J369" s="190">
        <f>IFERROR('Input| Projects'!M369*'Input| Escalations'!$K$19,"")</f>
        <v>0</v>
      </c>
      <c r="K369" s="190">
        <f>IFERROR('Input| Projects'!N369*'Input| Escalations'!$K$19,"")</f>
        <v>0</v>
      </c>
      <c r="L369" s="190">
        <f>IFERROR('Input| Projects'!O369*'Input| Escalations'!$K$19,"")</f>
        <v>0</v>
      </c>
      <c r="M369" s="150" t="str">
        <f>IF(ABS(SUM(F369:L369)-(SUM('Input| Projects'!I369:O369)*'Input| Escalations'!$K$19))&lt;0.0000001,"",1)</f>
        <v/>
      </c>
      <c r="N369" s="192">
        <f>'Input| Projects'!$Y369*INDEX('Input| Escalations'!$H$33:$N$33,MATCH('Calc| Project Costs'!N$9,'Input| Escalations'!$H$23:$N$23,0))+'Input| Projects'!$Z369*INDEX('Input| Escalations'!$H$34:$N$34,MATCH('Calc| Project Costs'!N$9,'Input| Escalations'!$H$23:$N$23,0))+'Input| Projects'!$AA369*INDEX('Input| Escalations'!$H$35:$N$35,MATCH('Calc| Project Costs'!N$9,'Input| Escalations'!$H$23:$N$23,0))+1</f>
        <v>1</v>
      </c>
      <c r="O369" s="192">
        <f>'Input| Projects'!$Y369*INDEX('Input| Escalations'!$H$33:$N$33,MATCH('Calc| Project Costs'!O$9,'Input| Escalations'!$H$23:$N$23,0))+'Input| Projects'!$Z369*INDEX('Input| Escalations'!$H$34:$N$34,MATCH('Calc| Project Costs'!O$9,'Input| Escalations'!$H$23:$N$23,0))+'Input| Projects'!$AA369*INDEX('Input| Escalations'!$H$35:$N$35,MATCH('Calc| Project Costs'!O$9,'Input| Escalations'!$H$23:$N$23,0))+1</f>
        <v>1</v>
      </c>
      <c r="P369" s="192">
        <f>'Input| Projects'!$Y369*INDEX('Input| Escalations'!$H$33:$N$33,MATCH('Calc| Project Costs'!P$9,'Input| Escalations'!$H$23:$N$23,0))+'Input| Projects'!$Z369*INDEX('Input| Escalations'!$H$34:$N$34,MATCH('Calc| Project Costs'!P$9,'Input| Escalations'!$H$23:$N$23,0))+'Input| Projects'!$AA369*INDEX('Input| Escalations'!$H$35:$N$35,MATCH('Calc| Project Costs'!P$9,'Input| Escalations'!$H$23:$N$23,0))+1</f>
        <v>1</v>
      </c>
      <c r="Q369" s="192">
        <f>'Input| Projects'!$Y369*INDEX('Input| Escalations'!$H$33:$N$33,MATCH('Calc| Project Costs'!Q$9,'Input| Escalations'!$H$23:$N$23,0))+'Input| Projects'!$Z369*INDEX('Input| Escalations'!$H$34:$N$34,MATCH('Calc| Project Costs'!Q$9,'Input| Escalations'!$H$23:$N$23,0))+'Input| Projects'!$AA369*INDEX('Input| Escalations'!$H$35:$N$35,MATCH('Calc| Project Costs'!Q$9,'Input| Escalations'!$H$23:$N$23,0))+1</f>
        <v>1</v>
      </c>
      <c r="R369" s="192">
        <f>'Input| Projects'!$Y369*INDEX('Input| Escalations'!$H$33:$N$33,MATCH('Calc| Project Costs'!R$9,'Input| Escalations'!$H$23:$N$23,0))+'Input| Projects'!$Z369*INDEX('Input| Escalations'!$H$34:$N$34,MATCH('Calc| Project Costs'!R$9,'Input| Escalations'!$H$23:$N$23,0))+'Input| Projects'!$AA369*INDEX('Input| Escalations'!$H$35:$N$35,MATCH('Calc| Project Costs'!R$9,'Input| Escalations'!$H$23:$N$23,0))+1</f>
        <v>1</v>
      </c>
      <c r="S369" s="192">
        <f>'Input| Projects'!$Y369*INDEX('Input| Escalations'!$H$33:$N$33,MATCH('Calc| Project Costs'!S$9,'Input| Escalations'!$H$23:$N$23,0))+'Input| Projects'!$Z369*INDEX('Input| Escalations'!$H$34:$N$34,MATCH('Calc| Project Costs'!S$9,'Input| Escalations'!$H$23:$N$23,0))+'Input| Projects'!$AA369*INDEX('Input| Escalations'!$H$35:$N$35,MATCH('Calc| Project Costs'!S$9,'Input| Escalations'!$H$23:$N$23,0))+1</f>
        <v>1</v>
      </c>
      <c r="T369" s="192">
        <f>'Input| Projects'!$Y369*INDEX('Input| Escalations'!$H$33:$N$33,MATCH('Calc| Project Costs'!T$9,'Input| Escalations'!$H$23:$N$23,0))+'Input| Projects'!$Z369*INDEX('Input| Escalations'!$H$34:$N$34,MATCH('Calc| Project Costs'!T$9,'Input| Escalations'!$H$23:$N$23,0))+'Input| Projects'!$AA369*INDEX('Input| Escalations'!$H$35:$N$35,MATCH('Calc| Project Costs'!T$9,'Input| Escalations'!$H$23:$N$23,0))+1</f>
        <v>1</v>
      </c>
      <c r="U369" s="106"/>
      <c r="V369" s="186">
        <f t="shared" si="184"/>
        <v>0</v>
      </c>
      <c r="W369" s="186">
        <f t="shared" si="185"/>
        <v>0</v>
      </c>
      <c r="X369" s="186">
        <f t="shared" si="186"/>
        <v>0</v>
      </c>
      <c r="Y369" s="186">
        <f t="shared" si="162"/>
        <v>0</v>
      </c>
      <c r="Z369" s="186">
        <f t="shared" si="163"/>
        <v>0</v>
      </c>
      <c r="AA369" s="186">
        <f t="shared" si="164"/>
        <v>0</v>
      </c>
      <c r="AB369" s="186">
        <f t="shared" si="165"/>
        <v>0</v>
      </c>
      <c r="AC369" s="106"/>
      <c r="AD369" s="186">
        <f>'Input| Projects'!Q369*N369*'Input| Escalations'!$K$19</f>
        <v>0</v>
      </c>
      <c r="AE369" s="186">
        <f>'Input| Projects'!R369*O369*'Input| Escalations'!$K$19</f>
        <v>0</v>
      </c>
      <c r="AF369" s="186">
        <f>'Input| Projects'!S369*P369*'Input| Escalations'!$K$19</f>
        <v>0</v>
      </c>
      <c r="AG369" s="186">
        <f>'Input| Projects'!T369*Q369*'Input| Escalations'!$K$19</f>
        <v>0</v>
      </c>
      <c r="AH369" s="186">
        <f>'Input| Projects'!U369*R369*'Input| Escalations'!$K$19</f>
        <v>0</v>
      </c>
      <c r="AI369" s="186">
        <f>'Input| Projects'!V369*S369*'Input| Escalations'!$K$19</f>
        <v>0</v>
      </c>
      <c r="AJ369" s="186">
        <f>'Input| Projects'!W369*T369*'Input| Escalations'!$K$19</f>
        <v>0</v>
      </c>
      <c r="AK369" s="106"/>
      <c r="AL369" s="186" t="str">
        <f>IFERROR(IF('Input| Overheads'!$C$42="Direct costs",SUMPRODUCT(--('Input| Projects'!$AC369="Yes"),'Calc| Overheads Allocation'!C$8,'Calc| Project Costs'!V369),IF('Input| Overheads'!$C$42="Internal labour",SUMPRODUCT(--('Input| Projects'!$AC369="Yes"),'Calc| Overheads Allocation'!C$8,'Calc| Project Costs'!V369,'Input| Projects'!$Y369),IF('Input| Overheads'!$C$42="DNSP defined",SUMPRODUCT(--('Input| Projects'!$AC369="Yes"),'Calc| Overheads Allocation'!C$61,'Input| Projects'!$AF369),""))),"")</f>
        <v/>
      </c>
      <c r="AM369" s="186" t="str">
        <f>IFERROR(IF('Input| Overheads'!$C$42="Direct costs",SUMPRODUCT(--('Input| Projects'!$AC369="Yes"),'Calc| Overheads Allocation'!D$8,'Calc| Project Costs'!W369),IF('Input| Overheads'!$C$42="Internal labour",SUMPRODUCT(--('Input| Projects'!$AC369="Yes"),'Calc| Overheads Allocation'!D$8,'Calc| Project Costs'!W369,'Input| Projects'!$Y369),IF('Input| Overheads'!$C$42="DNSP defined",SUMPRODUCT(--('Input| Projects'!$AC369="Yes"),'Calc| Overheads Allocation'!D$61,'Input| Projects'!$AF369),""))),"")</f>
        <v/>
      </c>
      <c r="AN369" s="186" t="str">
        <f>IFERROR(IF('Input| Overheads'!$C$42="Direct costs",SUMPRODUCT(--('Input| Projects'!$AC369="Yes"),'Calc| Overheads Allocation'!E$8,'Calc| Project Costs'!X369),IF('Input| Overheads'!$C$42="Internal labour",SUMPRODUCT(--('Input| Projects'!$AC369="Yes"),'Calc| Overheads Allocation'!E$8,'Calc| Project Costs'!X369,'Input| Projects'!$Y369),IF('Input| Overheads'!$C$42="DNSP defined",SUMPRODUCT(--('Input| Projects'!$AC369="Yes"),'Calc| Overheads Allocation'!E$61,'Input| Projects'!$AF369),""))),"")</f>
        <v/>
      </c>
      <c r="AO369" s="186" t="str">
        <f>IFERROR(IF('Input| Overheads'!$C$42="Direct costs",SUMPRODUCT(--('Input| Projects'!$AC369="Yes"),'Calc| Overheads Allocation'!F$8,'Calc| Project Costs'!Y369),IF('Input| Overheads'!$C$42="Internal labour",SUMPRODUCT(--('Input| Projects'!$AC369="Yes"),'Calc| Overheads Allocation'!F$8,'Calc| Project Costs'!Y369,'Input| Projects'!$Y369),IF('Input| Overheads'!$C$42="DNSP defined",SUMPRODUCT(--('Input| Projects'!$AC369="Yes"),'Calc| Overheads Allocation'!F$61,'Input| Projects'!$AF369),""))),"")</f>
        <v/>
      </c>
      <c r="AP369" s="186" t="str">
        <f>IFERROR(IF('Input| Overheads'!$C$42="Direct costs",SUMPRODUCT(--('Input| Projects'!$AC369="Yes"),'Calc| Overheads Allocation'!G$8,'Calc| Project Costs'!Z369),IF('Input| Overheads'!$C$42="Internal labour",SUMPRODUCT(--('Input| Projects'!$AC369="Yes"),'Calc| Overheads Allocation'!G$8,'Calc| Project Costs'!Z369,'Input| Projects'!$Y369),IF('Input| Overheads'!$C$42="DNSP defined",SUMPRODUCT(--('Input| Projects'!$AC369="Yes"),'Calc| Overheads Allocation'!G$61,'Input| Projects'!$AF369),""))),"")</f>
        <v/>
      </c>
      <c r="AQ369" s="186" t="str">
        <f>IFERROR(IF('Input| Overheads'!$C$42="Direct costs",SUMPRODUCT(--('Input| Projects'!$AC369="Yes"),'Calc| Overheads Allocation'!H$8,'Calc| Project Costs'!AA369),IF('Input| Overheads'!$C$42="Internal labour",SUMPRODUCT(--('Input| Projects'!$AC369="Yes"),'Calc| Overheads Allocation'!H$8,'Calc| Project Costs'!AA369,'Input| Projects'!$Y369),IF('Input| Overheads'!$C$42="DNSP defined",SUMPRODUCT(--('Input| Projects'!$AC369="Yes"),'Calc| Overheads Allocation'!H$61,'Input| Projects'!$AF369),""))),"")</f>
        <v/>
      </c>
      <c r="AR369" s="186" t="str">
        <f>IFERROR(IF('Input| Overheads'!$C$42="Direct costs",SUMPRODUCT(--('Input| Projects'!$AC369="Yes"),'Calc| Overheads Allocation'!I$8,'Calc| Project Costs'!AB369),IF('Input| Overheads'!$C$42="Internal labour",SUMPRODUCT(--('Input| Projects'!$AC369="Yes"),'Calc| Overheads Allocation'!I$8,'Calc| Project Costs'!AB369,'Input| Projects'!$Y369),IF('Input| Overheads'!$C$42="DNSP defined",SUMPRODUCT(--('Input| Projects'!$AC369="Yes"),'Calc| Overheads Allocation'!I$61,'Input| Projects'!$AF369),""))),"")</f>
        <v/>
      </c>
      <c r="AS369" s="106"/>
      <c r="AT369" s="186" t="str">
        <f>IFERROR(IF('Input| Overheads'!$C$42="Direct costs",SUMPRODUCT(--('Input| Projects'!$AD369="Yes"),'Calc| Overheads Allocation'!C$9,'Calc| Project Costs'!V369),IF('Input| Overheads'!$C$42="Internal labour",SUMPRODUCT(--('Input| Projects'!$AD369="Yes"),'Calc| Overheads Allocation'!C$9,'Calc| Project Costs'!V369,'Input| Projects'!$Y369),IF('Input| Overheads'!$C$42="DNSP defined",SUMPRODUCT(--('Input| Projects'!$AD369="Yes"),'Calc| Overheads Allocation'!C$62,'Input| Projects'!$AG369),""))),"")</f>
        <v/>
      </c>
      <c r="AU369" s="186" t="str">
        <f>IFERROR(IF('Input| Overheads'!$C$42="Direct costs",SUMPRODUCT(--('Input| Projects'!$AD369="Yes"),'Calc| Overheads Allocation'!D$9,'Calc| Project Costs'!W369),IF('Input| Overheads'!$C$42="Internal labour",SUMPRODUCT(--('Input| Projects'!$AD369="Yes"),'Calc| Overheads Allocation'!D$9,'Calc| Project Costs'!W369,'Input| Projects'!$Y369),IF('Input| Overheads'!$C$42="DNSP defined",SUMPRODUCT(--('Input| Projects'!$AD369="Yes"),'Calc| Overheads Allocation'!D$62,'Input| Projects'!$AG369),""))),"")</f>
        <v/>
      </c>
      <c r="AV369" s="186" t="str">
        <f>IFERROR(IF('Input| Overheads'!$C$42="Direct costs",SUMPRODUCT(--('Input| Projects'!$AD369="Yes"),'Calc| Overheads Allocation'!E$9,'Calc| Project Costs'!X369),IF('Input| Overheads'!$C$42="Internal labour",SUMPRODUCT(--('Input| Projects'!$AD369="Yes"),'Calc| Overheads Allocation'!E$9,'Calc| Project Costs'!X369,'Input| Projects'!$Y369),IF('Input| Overheads'!$C$42="DNSP defined",SUMPRODUCT(--('Input| Projects'!$AD369="Yes"),'Calc| Overheads Allocation'!E$62,'Input| Projects'!$AG369),""))),"")</f>
        <v/>
      </c>
      <c r="AW369" s="186" t="str">
        <f>IFERROR(IF('Input| Overheads'!$C$42="Direct costs",SUMPRODUCT(--('Input| Projects'!$AD369="Yes"),'Calc| Overheads Allocation'!F$9,'Calc| Project Costs'!Y369),IF('Input| Overheads'!$C$42="Internal labour",SUMPRODUCT(--('Input| Projects'!$AD369="Yes"),'Calc| Overheads Allocation'!F$9,'Calc| Project Costs'!Y369,'Input| Projects'!$Y369),IF('Input| Overheads'!$C$42="DNSP defined",SUMPRODUCT(--('Input| Projects'!$AD369="Yes"),'Calc| Overheads Allocation'!F$62,'Input| Projects'!$AG369),""))),"")</f>
        <v/>
      </c>
      <c r="AX369" s="186" t="str">
        <f>IFERROR(IF('Input| Overheads'!$C$42="Direct costs",SUMPRODUCT(--('Input| Projects'!$AD369="Yes"),'Calc| Overheads Allocation'!G$9,'Calc| Project Costs'!Z369),IF('Input| Overheads'!$C$42="Internal labour",SUMPRODUCT(--('Input| Projects'!$AD369="Yes"),'Calc| Overheads Allocation'!G$9,'Calc| Project Costs'!Z369,'Input| Projects'!$Y369),IF('Input| Overheads'!$C$42="DNSP defined",SUMPRODUCT(--('Input| Projects'!$AD369="Yes"),'Calc| Overheads Allocation'!G$62,'Input| Projects'!$AG369),""))),"")</f>
        <v/>
      </c>
      <c r="AY369" s="186" t="str">
        <f>IFERROR(IF('Input| Overheads'!$C$42="Direct costs",SUMPRODUCT(--('Input| Projects'!$AD369="Yes"),'Calc| Overheads Allocation'!H$9,'Calc| Project Costs'!AA369),IF('Input| Overheads'!$C$42="Internal labour",SUMPRODUCT(--('Input| Projects'!$AD369="Yes"),'Calc| Overheads Allocation'!H$9,'Calc| Project Costs'!AA369,'Input| Projects'!$Y369),IF('Input| Overheads'!$C$42="DNSP defined",SUMPRODUCT(--('Input| Projects'!$AD369="Yes"),'Calc| Overheads Allocation'!H$62,'Input| Projects'!$AG369),""))),"")</f>
        <v/>
      </c>
      <c r="AZ369" s="186" t="str">
        <f>IFERROR(IF('Input| Overheads'!$C$42="Direct costs",SUMPRODUCT(--('Input| Projects'!$AD369="Yes"),'Calc| Overheads Allocation'!I$9,'Calc| Project Costs'!AB369),IF('Input| Overheads'!$C$42="Internal labour",SUMPRODUCT(--('Input| Projects'!$AD369="Yes"),'Calc| Overheads Allocation'!I$9,'Calc| Project Costs'!AB369,'Input| Projects'!$Y369),IF('Input| Overheads'!$C$42="DNSP defined",SUMPRODUCT(--('Input| Projects'!$AD369="Yes"),'Calc| Overheads Allocation'!I$62,'Input| Projects'!$AG369),""))),"")</f>
        <v/>
      </c>
      <c r="BA369" s="106"/>
      <c r="BB369" s="186">
        <f t="shared" si="187"/>
        <v>0</v>
      </c>
      <c r="BC369" s="186">
        <f t="shared" si="188"/>
        <v>0</v>
      </c>
      <c r="BD369" s="186">
        <f t="shared" si="189"/>
        <v>0</v>
      </c>
      <c r="BE369" s="186">
        <f t="shared" si="166"/>
        <v>0</v>
      </c>
      <c r="BF369" s="186">
        <f t="shared" si="167"/>
        <v>0</v>
      </c>
      <c r="BG369" s="186">
        <f t="shared" si="168"/>
        <v>0</v>
      </c>
      <c r="BH369" s="186">
        <f t="shared" si="169"/>
        <v>0</v>
      </c>
      <c r="BI369" s="97"/>
      <c r="BJ369" s="186" t="str">
        <f t="shared" si="170"/>
        <v/>
      </c>
      <c r="BK369" s="186" t="str">
        <f t="shared" si="171"/>
        <v/>
      </c>
      <c r="BL369" s="186" t="str">
        <f t="shared" si="172"/>
        <v/>
      </c>
      <c r="BM369" s="186" t="str">
        <f t="shared" si="173"/>
        <v/>
      </c>
      <c r="BN369" s="186" t="str">
        <f t="shared" si="174"/>
        <v/>
      </c>
      <c r="BO369" s="186" t="str">
        <f t="shared" si="175"/>
        <v/>
      </c>
      <c r="BP369" s="186" t="str">
        <f t="shared" si="176"/>
        <v/>
      </c>
      <c r="BQ369" s="97"/>
      <c r="BR369" s="186">
        <f t="shared" si="177"/>
        <v>0</v>
      </c>
      <c r="BS369" s="186">
        <f t="shared" si="178"/>
        <v>0</v>
      </c>
      <c r="BT369" s="222">
        <f t="shared" si="179"/>
        <v>0</v>
      </c>
      <c r="BU369" s="222">
        <f t="shared" si="180"/>
        <v>0</v>
      </c>
      <c r="BV369" s="222">
        <f t="shared" si="181"/>
        <v>0</v>
      </c>
      <c r="BW369" s="222">
        <f t="shared" si="182"/>
        <v>0</v>
      </c>
      <c r="BX369" s="222">
        <f t="shared" si="183"/>
        <v>0</v>
      </c>
      <c r="BY369" s="106"/>
      <c r="BZ369" s="197" t="str">
        <f>IF(SUMIF('Input| Projects'!$AS$8:$CP$8,"Dx",'Input| Projects'!$AS369:$CP369)=0,"",SUMIF('Input| Projects'!$AS$8:$CP$8,"Dx",'Input| Projects'!$AS369:$CP369))</f>
        <v/>
      </c>
      <c r="CA369" s="197" t="str">
        <f>IF(SUMIF('Input| Projects'!$AS$8:$CP$8,"Tx",'Input| Projects'!$AS369:$CP369)=0,"",SUMIF('Input| Projects'!$AS$8:$CP$8,"Tx",'Input| Projects'!$AS369:$CP369))</f>
        <v/>
      </c>
      <c r="CB369" s="150" t="str">
        <f t="shared" si="190"/>
        <v/>
      </c>
    </row>
    <row r="370" spans="2:80" x14ac:dyDescent="0.2">
      <c r="B370" s="201">
        <f>IFERROR('Input| Projects'!B370,"")</f>
        <v>361</v>
      </c>
      <c r="C370" s="42" t="str">
        <f>IFERROR(IF('Input| Projects'!C370="","",'Input| Projects'!C370),"")</f>
        <v/>
      </c>
      <c r="D370" s="42" t="str">
        <f>IFERROR(IF('Input| Projects'!D370="","",'Input| Projects'!D370),"")</f>
        <v/>
      </c>
      <c r="E370" s="104"/>
      <c r="F370" s="190">
        <f>IFERROR('Input| Projects'!I370*'Input| Escalations'!$K$19,"")</f>
        <v>0</v>
      </c>
      <c r="G370" s="190">
        <f>IFERROR('Input| Projects'!J370*'Input| Escalations'!$K$19,"")</f>
        <v>0</v>
      </c>
      <c r="H370" s="190">
        <f>IFERROR('Input| Projects'!K370*'Input| Escalations'!$K$19,"")</f>
        <v>0</v>
      </c>
      <c r="I370" s="190">
        <f>IFERROR('Input| Projects'!L370*'Input| Escalations'!$K$19,"")</f>
        <v>0</v>
      </c>
      <c r="J370" s="190">
        <f>IFERROR('Input| Projects'!M370*'Input| Escalations'!$K$19,"")</f>
        <v>0</v>
      </c>
      <c r="K370" s="190">
        <f>IFERROR('Input| Projects'!N370*'Input| Escalations'!$K$19,"")</f>
        <v>0</v>
      </c>
      <c r="L370" s="190">
        <f>IFERROR('Input| Projects'!O370*'Input| Escalations'!$K$19,"")</f>
        <v>0</v>
      </c>
      <c r="M370" s="150" t="str">
        <f>IF(ABS(SUM(F370:L370)-(SUM('Input| Projects'!I370:O370)*'Input| Escalations'!$K$19))&lt;0.0000001,"",1)</f>
        <v/>
      </c>
      <c r="N370" s="192">
        <f>'Input| Projects'!$Y370*INDEX('Input| Escalations'!$H$33:$N$33,MATCH('Calc| Project Costs'!N$9,'Input| Escalations'!$H$23:$N$23,0))+'Input| Projects'!$Z370*INDEX('Input| Escalations'!$H$34:$N$34,MATCH('Calc| Project Costs'!N$9,'Input| Escalations'!$H$23:$N$23,0))+'Input| Projects'!$AA370*INDEX('Input| Escalations'!$H$35:$N$35,MATCH('Calc| Project Costs'!N$9,'Input| Escalations'!$H$23:$N$23,0))+1</f>
        <v>1</v>
      </c>
      <c r="O370" s="192">
        <f>'Input| Projects'!$Y370*INDEX('Input| Escalations'!$H$33:$N$33,MATCH('Calc| Project Costs'!O$9,'Input| Escalations'!$H$23:$N$23,0))+'Input| Projects'!$Z370*INDEX('Input| Escalations'!$H$34:$N$34,MATCH('Calc| Project Costs'!O$9,'Input| Escalations'!$H$23:$N$23,0))+'Input| Projects'!$AA370*INDEX('Input| Escalations'!$H$35:$N$35,MATCH('Calc| Project Costs'!O$9,'Input| Escalations'!$H$23:$N$23,0))+1</f>
        <v>1</v>
      </c>
      <c r="P370" s="192">
        <f>'Input| Projects'!$Y370*INDEX('Input| Escalations'!$H$33:$N$33,MATCH('Calc| Project Costs'!P$9,'Input| Escalations'!$H$23:$N$23,0))+'Input| Projects'!$Z370*INDEX('Input| Escalations'!$H$34:$N$34,MATCH('Calc| Project Costs'!P$9,'Input| Escalations'!$H$23:$N$23,0))+'Input| Projects'!$AA370*INDEX('Input| Escalations'!$H$35:$N$35,MATCH('Calc| Project Costs'!P$9,'Input| Escalations'!$H$23:$N$23,0))+1</f>
        <v>1</v>
      </c>
      <c r="Q370" s="192">
        <f>'Input| Projects'!$Y370*INDEX('Input| Escalations'!$H$33:$N$33,MATCH('Calc| Project Costs'!Q$9,'Input| Escalations'!$H$23:$N$23,0))+'Input| Projects'!$Z370*INDEX('Input| Escalations'!$H$34:$N$34,MATCH('Calc| Project Costs'!Q$9,'Input| Escalations'!$H$23:$N$23,0))+'Input| Projects'!$AA370*INDEX('Input| Escalations'!$H$35:$N$35,MATCH('Calc| Project Costs'!Q$9,'Input| Escalations'!$H$23:$N$23,0))+1</f>
        <v>1</v>
      </c>
      <c r="R370" s="192">
        <f>'Input| Projects'!$Y370*INDEX('Input| Escalations'!$H$33:$N$33,MATCH('Calc| Project Costs'!R$9,'Input| Escalations'!$H$23:$N$23,0))+'Input| Projects'!$Z370*INDEX('Input| Escalations'!$H$34:$N$34,MATCH('Calc| Project Costs'!R$9,'Input| Escalations'!$H$23:$N$23,0))+'Input| Projects'!$AA370*INDEX('Input| Escalations'!$H$35:$N$35,MATCH('Calc| Project Costs'!R$9,'Input| Escalations'!$H$23:$N$23,0))+1</f>
        <v>1</v>
      </c>
      <c r="S370" s="192">
        <f>'Input| Projects'!$Y370*INDEX('Input| Escalations'!$H$33:$N$33,MATCH('Calc| Project Costs'!S$9,'Input| Escalations'!$H$23:$N$23,0))+'Input| Projects'!$Z370*INDEX('Input| Escalations'!$H$34:$N$34,MATCH('Calc| Project Costs'!S$9,'Input| Escalations'!$H$23:$N$23,0))+'Input| Projects'!$AA370*INDEX('Input| Escalations'!$H$35:$N$35,MATCH('Calc| Project Costs'!S$9,'Input| Escalations'!$H$23:$N$23,0))+1</f>
        <v>1</v>
      </c>
      <c r="T370" s="192">
        <f>'Input| Projects'!$Y370*INDEX('Input| Escalations'!$H$33:$N$33,MATCH('Calc| Project Costs'!T$9,'Input| Escalations'!$H$23:$N$23,0))+'Input| Projects'!$Z370*INDEX('Input| Escalations'!$H$34:$N$34,MATCH('Calc| Project Costs'!T$9,'Input| Escalations'!$H$23:$N$23,0))+'Input| Projects'!$AA370*INDEX('Input| Escalations'!$H$35:$N$35,MATCH('Calc| Project Costs'!T$9,'Input| Escalations'!$H$23:$N$23,0))+1</f>
        <v>1</v>
      </c>
      <c r="U370" s="106"/>
      <c r="V370" s="186">
        <f t="shared" si="184"/>
        <v>0</v>
      </c>
      <c r="W370" s="186">
        <f t="shared" si="185"/>
        <v>0</v>
      </c>
      <c r="X370" s="186">
        <f t="shared" si="186"/>
        <v>0</v>
      </c>
      <c r="Y370" s="186">
        <f t="shared" si="162"/>
        <v>0</v>
      </c>
      <c r="Z370" s="186">
        <f t="shared" si="163"/>
        <v>0</v>
      </c>
      <c r="AA370" s="186">
        <f t="shared" si="164"/>
        <v>0</v>
      </c>
      <c r="AB370" s="186">
        <f t="shared" si="165"/>
        <v>0</v>
      </c>
      <c r="AC370" s="106"/>
      <c r="AD370" s="186">
        <f>'Input| Projects'!Q370*N370*'Input| Escalations'!$K$19</f>
        <v>0</v>
      </c>
      <c r="AE370" s="186">
        <f>'Input| Projects'!R370*O370*'Input| Escalations'!$K$19</f>
        <v>0</v>
      </c>
      <c r="AF370" s="186">
        <f>'Input| Projects'!S370*P370*'Input| Escalations'!$K$19</f>
        <v>0</v>
      </c>
      <c r="AG370" s="186">
        <f>'Input| Projects'!T370*Q370*'Input| Escalations'!$K$19</f>
        <v>0</v>
      </c>
      <c r="AH370" s="186">
        <f>'Input| Projects'!U370*R370*'Input| Escalations'!$K$19</f>
        <v>0</v>
      </c>
      <c r="AI370" s="186">
        <f>'Input| Projects'!V370*S370*'Input| Escalations'!$K$19</f>
        <v>0</v>
      </c>
      <c r="AJ370" s="186">
        <f>'Input| Projects'!W370*T370*'Input| Escalations'!$K$19</f>
        <v>0</v>
      </c>
      <c r="AK370" s="106"/>
      <c r="AL370" s="186" t="str">
        <f>IFERROR(IF('Input| Overheads'!$C$42="Direct costs",SUMPRODUCT(--('Input| Projects'!$AC370="Yes"),'Calc| Overheads Allocation'!C$8,'Calc| Project Costs'!V370),IF('Input| Overheads'!$C$42="Internal labour",SUMPRODUCT(--('Input| Projects'!$AC370="Yes"),'Calc| Overheads Allocation'!C$8,'Calc| Project Costs'!V370,'Input| Projects'!$Y370),IF('Input| Overheads'!$C$42="DNSP defined",SUMPRODUCT(--('Input| Projects'!$AC370="Yes"),'Calc| Overheads Allocation'!C$61,'Input| Projects'!$AF370),""))),"")</f>
        <v/>
      </c>
      <c r="AM370" s="186" t="str">
        <f>IFERROR(IF('Input| Overheads'!$C$42="Direct costs",SUMPRODUCT(--('Input| Projects'!$AC370="Yes"),'Calc| Overheads Allocation'!D$8,'Calc| Project Costs'!W370),IF('Input| Overheads'!$C$42="Internal labour",SUMPRODUCT(--('Input| Projects'!$AC370="Yes"),'Calc| Overheads Allocation'!D$8,'Calc| Project Costs'!W370,'Input| Projects'!$Y370),IF('Input| Overheads'!$C$42="DNSP defined",SUMPRODUCT(--('Input| Projects'!$AC370="Yes"),'Calc| Overheads Allocation'!D$61,'Input| Projects'!$AF370),""))),"")</f>
        <v/>
      </c>
      <c r="AN370" s="186" t="str">
        <f>IFERROR(IF('Input| Overheads'!$C$42="Direct costs",SUMPRODUCT(--('Input| Projects'!$AC370="Yes"),'Calc| Overheads Allocation'!E$8,'Calc| Project Costs'!X370),IF('Input| Overheads'!$C$42="Internal labour",SUMPRODUCT(--('Input| Projects'!$AC370="Yes"),'Calc| Overheads Allocation'!E$8,'Calc| Project Costs'!X370,'Input| Projects'!$Y370),IF('Input| Overheads'!$C$42="DNSP defined",SUMPRODUCT(--('Input| Projects'!$AC370="Yes"),'Calc| Overheads Allocation'!E$61,'Input| Projects'!$AF370),""))),"")</f>
        <v/>
      </c>
      <c r="AO370" s="186" t="str">
        <f>IFERROR(IF('Input| Overheads'!$C$42="Direct costs",SUMPRODUCT(--('Input| Projects'!$AC370="Yes"),'Calc| Overheads Allocation'!F$8,'Calc| Project Costs'!Y370),IF('Input| Overheads'!$C$42="Internal labour",SUMPRODUCT(--('Input| Projects'!$AC370="Yes"),'Calc| Overheads Allocation'!F$8,'Calc| Project Costs'!Y370,'Input| Projects'!$Y370),IF('Input| Overheads'!$C$42="DNSP defined",SUMPRODUCT(--('Input| Projects'!$AC370="Yes"),'Calc| Overheads Allocation'!F$61,'Input| Projects'!$AF370),""))),"")</f>
        <v/>
      </c>
      <c r="AP370" s="186" t="str">
        <f>IFERROR(IF('Input| Overheads'!$C$42="Direct costs",SUMPRODUCT(--('Input| Projects'!$AC370="Yes"),'Calc| Overheads Allocation'!G$8,'Calc| Project Costs'!Z370),IF('Input| Overheads'!$C$42="Internal labour",SUMPRODUCT(--('Input| Projects'!$AC370="Yes"),'Calc| Overheads Allocation'!G$8,'Calc| Project Costs'!Z370,'Input| Projects'!$Y370),IF('Input| Overheads'!$C$42="DNSP defined",SUMPRODUCT(--('Input| Projects'!$AC370="Yes"),'Calc| Overheads Allocation'!G$61,'Input| Projects'!$AF370),""))),"")</f>
        <v/>
      </c>
      <c r="AQ370" s="186" t="str">
        <f>IFERROR(IF('Input| Overheads'!$C$42="Direct costs",SUMPRODUCT(--('Input| Projects'!$AC370="Yes"),'Calc| Overheads Allocation'!H$8,'Calc| Project Costs'!AA370),IF('Input| Overheads'!$C$42="Internal labour",SUMPRODUCT(--('Input| Projects'!$AC370="Yes"),'Calc| Overheads Allocation'!H$8,'Calc| Project Costs'!AA370,'Input| Projects'!$Y370),IF('Input| Overheads'!$C$42="DNSP defined",SUMPRODUCT(--('Input| Projects'!$AC370="Yes"),'Calc| Overheads Allocation'!H$61,'Input| Projects'!$AF370),""))),"")</f>
        <v/>
      </c>
      <c r="AR370" s="186" t="str">
        <f>IFERROR(IF('Input| Overheads'!$C$42="Direct costs",SUMPRODUCT(--('Input| Projects'!$AC370="Yes"),'Calc| Overheads Allocation'!I$8,'Calc| Project Costs'!AB370),IF('Input| Overheads'!$C$42="Internal labour",SUMPRODUCT(--('Input| Projects'!$AC370="Yes"),'Calc| Overheads Allocation'!I$8,'Calc| Project Costs'!AB370,'Input| Projects'!$Y370),IF('Input| Overheads'!$C$42="DNSP defined",SUMPRODUCT(--('Input| Projects'!$AC370="Yes"),'Calc| Overheads Allocation'!I$61,'Input| Projects'!$AF370),""))),"")</f>
        <v/>
      </c>
      <c r="AS370" s="106"/>
      <c r="AT370" s="186" t="str">
        <f>IFERROR(IF('Input| Overheads'!$C$42="Direct costs",SUMPRODUCT(--('Input| Projects'!$AD370="Yes"),'Calc| Overheads Allocation'!C$9,'Calc| Project Costs'!V370),IF('Input| Overheads'!$C$42="Internal labour",SUMPRODUCT(--('Input| Projects'!$AD370="Yes"),'Calc| Overheads Allocation'!C$9,'Calc| Project Costs'!V370,'Input| Projects'!$Y370),IF('Input| Overheads'!$C$42="DNSP defined",SUMPRODUCT(--('Input| Projects'!$AD370="Yes"),'Calc| Overheads Allocation'!C$62,'Input| Projects'!$AG370),""))),"")</f>
        <v/>
      </c>
      <c r="AU370" s="186" t="str">
        <f>IFERROR(IF('Input| Overheads'!$C$42="Direct costs",SUMPRODUCT(--('Input| Projects'!$AD370="Yes"),'Calc| Overheads Allocation'!D$9,'Calc| Project Costs'!W370),IF('Input| Overheads'!$C$42="Internal labour",SUMPRODUCT(--('Input| Projects'!$AD370="Yes"),'Calc| Overheads Allocation'!D$9,'Calc| Project Costs'!W370,'Input| Projects'!$Y370),IF('Input| Overheads'!$C$42="DNSP defined",SUMPRODUCT(--('Input| Projects'!$AD370="Yes"),'Calc| Overheads Allocation'!D$62,'Input| Projects'!$AG370),""))),"")</f>
        <v/>
      </c>
      <c r="AV370" s="186" t="str">
        <f>IFERROR(IF('Input| Overheads'!$C$42="Direct costs",SUMPRODUCT(--('Input| Projects'!$AD370="Yes"),'Calc| Overheads Allocation'!E$9,'Calc| Project Costs'!X370),IF('Input| Overheads'!$C$42="Internal labour",SUMPRODUCT(--('Input| Projects'!$AD370="Yes"),'Calc| Overheads Allocation'!E$9,'Calc| Project Costs'!X370,'Input| Projects'!$Y370),IF('Input| Overheads'!$C$42="DNSP defined",SUMPRODUCT(--('Input| Projects'!$AD370="Yes"),'Calc| Overheads Allocation'!E$62,'Input| Projects'!$AG370),""))),"")</f>
        <v/>
      </c>
      <c r="AW370" s="186" t="str">
        <f>IFERROR(IF('Input| Overheads'!$C$42="Direct costs",SUMPRODUCT(--('Input| Projects'!$AD370="Yes"),'Calc| Overheads Allocation'!F$9,'Calc| Project Costs'!Y370),IF('Input| Overheads'!$C$42="Internal labour",SUMPRODUCT(--('Input| Projects'!$AD370="Yes"),'Calc| Overheads Allocation'!F$9,'Calc| Project Costs'!Y370,'Input| Projects'!$Y370),IF('Input| Overheads'!$C$42="DNSP defined",SUMPRODUCT(--('Input| Projects'!$AD370="Yes"),'Calc| Overheads Allocation'!F$62,'Input| Projects'!$AG370),""))),"")</f>
        <v/>
      </c>
      <c r="AX370" s="186" t="str">
        <f>IFERROR(IF('Input| Overheads'!$C$42="Direct costs",SUMPRODUCT(--('Input| Projects'!$AD370="Yes"),'Calc| Overheads Allocation'!G$9,'Calc| Project Costs'!Z370),IF('Input| Overheads'!$C$42="Internal labour",SUMPRODUCT(--('Input| Projects'!$AD370="Yes"),'Calc| Overheads Allocation'!G$9,'Calc| Project Costs'!Z370,'Input| Projects'!$Y370),IF('Input| Overheads'!$C$42="DNSP defined",SUMPRODUCT(--('Input| Projects'!$AD370="Yes"),'Calc| Overheads Allocation'!G$62,'Input| Projects'!$AG370),""))),"")</f>
        <v/>
      </c>
      <c r="AY370" s="186" t="str">
        <f>IFERROR(IF('Input| Overheads'!$C$42="Direct costs",SUMPRODUCT(--('Input| Projects'!$AD370="Yes"),'Calc| Overheads Allocation'!H$9,'Calc| Project Costs'!AA370),IF('Input| Overheads'!$C$42="Internal labour",SUMPRODUCT(--('Input| Projects'!$AD370="Yes"),'Calc| Overheads Allocation'!H$9,'Calc| Project Costs'!AA370,'Input| Projects'!$Y370),IF('Input| Overheads'!$C$42="DNSP defined",SUMPRODUCT(--('Input| Projects'!$AD370="Yes"),'Calc| Overheads Allocation'!H$62,'Input| Projects'!$AG370),""))),"")</f>
        <v/>
      </c>
      <c r="AZ370" s="186" t="str">
        <f>IFERROR(IF('Input| Overheads'!$C$42="Direct costs",SUMPRODUCT(--('Input| Projects'!$AD370="Yes"),'Calc| Overheads Allocation'!I$9,'Calc| Project Costs'!AB370),IF('Input| Overheads'!$C$42="Internal labour",SUMPRODUCT(--('Input| Projects'!$AD370="Yes"),'Calc| Overheads Allocation'!I$9,'Calc| Project Costs'!AB370,'Input| Projects'!$Y370),IF('Input| Overheads'!$C$42="DNSP defined",SUMPRODUCT(--('Input| Projects'!$AD370="Yes"),'Calc| Overheads Allocation'!I$62,'Input| Projects'!$AG370),""))),"")</f>
        <v/>
      </c>
      <c r="BA370" s="106"/>
      <c r="BB370" s="186">
        <f t="shared" si="187"/>
        <v>0</v>
      </c>
      <c r="BC370" s="186">
        <f t="shared" si="188"/>
        <v>0</v>
      </c>
      <c r="BD370" s="186">
        <f t="shared" si="189"/>
        <v>0</v>
      </c>
      <c r="BE370" s="186">
        <f t="shared" si="166"/>
        <v>0</v>
      </c>
      <c r="BF370" s="186">
        <f t="shared" si="167"/>
        <v>0</v>
      </c>
      <c r="BG370" s="186">
        <f t="shared" si="168"/>
        <v>0</v>
      </c>
      <c r="BH370" s="186">
        <f t="shared" si="169"/>
        <v>0</v>
      </c>
      <c r="BI370" s="97"/>
      <c r="BJ370" s="186" t="str">
        <f t="shared" si="170"/>
        <v/>
      </c>
      <c r="BK370" s="186" t="str">
        <f t="shared" si="171"/>
        <v/>
      </c>
      <c r="BL370" s="186" t="str">
        <f t="shared" si="172"/>
        <v/>
      </c>
      <c r="BM370" s="186" t="str">
        <f t="shared" si="173"/>
        <v/>
      </c>
      <c r="BN370" s="186" t="str">
        <f t="shared" si="174"/>
        <v/>
      </c>
      <c r="BO370" s="186" t="str">
        <f t="shared" si="175"/>
        <v/>
      </c>
      <c r="BP370" s="186" t="str">
        <f t="shared" si="176"/>
        <v/>
      </c>
      <c r="BQ370" s="97"/>
      <c r="BR370" s="186">
        <f t="shared" si="177"/>
        <v>0</v>
      </c>
      <c r="BS370" s="186">
        <f t="shared" si="178"/>
        <v>0</v>
      </c>
      <c r="BT370" s="222">
        <f t="shared" si="179"/>
        <v>0</v>
      </c>
      <c r="BU370" s="222">
        <f t="shared" si="180"/>
        <v>0</v>
      </c>
      <c r="BV370" s="222">
        <f t="shared" si="181"/>
        <v>0</v>
      </c>
      <c r="BW370" s="222">
        <f t="shared" si="182"/>
        <v>0</v>
      </c>
      <c r="BX370" s="222">
        <f t="shared" si="183"/>
        <v>0</v>
      </c>
      <c r="BY370" s="106"/>
      <c r="BZ370" s="197" t="str">
        <f>IF(SUMIF('Input| Projects'!$AS$8:$CP$8,"Dx",'Input| Projects'!$AS370:$CP370)=0,"",SUMIF('Input| Projects'!$AS$8:$CP$8,"Dx",'Input| Projects'!$AS370:$CP370))</f>
        <v/>
      </c>
      <c r="CA370" s="197" t="str">
        <f>IF(SUMIF('Input| Projects'!$AS$8:$CP$8,"Tx",'Input| Projects'!$AS370:$CP370)=0,"",SUMIF('Input| Projects'!$AS$8:$CP$8,"Tx",'Input| Projects'!$AS370:$CP370))</f>
        <v/>
      </c>
      <c r="CB370" s="150" t="str">
        <f t="shared" si="190"/>
        <v/>
      </c>
    </row>
    <row r="371" spans="2:80" x14ac:dyDescent="0.2">
      <c r="B371" s="201">
        <f>IFERROR('Input| Projects'!B371,"")</f>
        <v>362</v>
      </c>
      <c r="C371" s="42" t="str">
        <f>IFERROR(IF('Input| Projects'!C371="","",'Input| Projects'!C371),"")</f>
        <v/>
      </c>
      <c r="D371" s="42" t="str">
        <f>IFERROR(IF('Input| Projects'!D371="","",'Input| Projects'!D371),"")</f>
        <v/>
      </c>
      <c r="E371" s="104"/>
      <c r="F371" s="190">
        <f>IFERROR('Input| Projects'!I371*'Input| Escalations'!$K$19,"")</f>
        <v>0</v>
      </c>
      <c r="G371" s="190">
        <f>IFERROR('Input| Projects'!J371*'Input| Escalations'!$K$19,"")</f>
        <v>0</v>
      </c>
      <c r="H371" s="190">
        <f>IFERROR('Input| Projects'!K371*'Input| Escalations'!$K$19,"")</f>
        <v>0</v>
      </c>
      <c r="I371" s="190">
        <f>IFERROR('Input| Projects'!L371*'Input| Escalations'!$K$19,"")</f>
        <v>0</v>
      </c>
      <c r="J371" s="190">
        <f>IFERROR('Input| Projects'!M371*'Input| Escalations'!$K$19,"")</f>
        <v>0</v>
      </c>
      <c r="K371" s="190">
        <f>IFERROR('Input| Projects'!N371*'Input| Escalations'!$K$19,"")</f>
        <v>0</v>
      </c>
      <c r="L371" s="190">
        <f>IFERROR('Input| Projects'!O371*'Input| Escalations'!$K$19,"")</f>
        <v>0</v>
      </c>
      <c r="M371" s="150" t="str">
        <f>IF(ABS(SUM(F371:L371)-(SUM('Input| Projects'!I371:O371)*'Input| Escalations'!$K$19))&lt;0.0000001,"",1)</f>
        <v/>
      </c>
      <c r="N371" s="192">
        <f>'Input| Projects'!$Y371*INDEX('Input| Escalations'!$H$33:$N$33,MATCH('Calc| Project Costs'!N$9,'Input| Escalations'!$H$23:$N$23,0))+'Input| Projects'!$Z371*INDEX('Input| Escalations'!$H$34:$N$34,MATCH('Calc| Project Costs'!N$9,'Input| Escalations'!$H$23:$N$23,0))+'Input| Projects'!$AA371*INDEX('Input| Escalations'!$H$35:$N$35,MATCH('Calc| Project Costs'!N$9,'Input| Escalations'!$H$23:$N$23,0))+1</f>
        <v>1</v>
      </c>
      <c r="O371" s="192">
        <f>'Input| Projects'!$Y371*INDEX('Input| Escalations'!$H$33:$N$33,MATCH('Calc| Project Costs'!O$9,'Input| Escalations'!$H$23:$N$23,0))+'Input| Projects'!$Z371*INDEX('Input| Escalations'!$H$34:$N$34,MATCH('Calc| Project Costs'!O$9,'Input| Escalations'!$H$23:$N$23,0))+'Input| Projects'!$AA371*INDEX('Input| Escalations'!$H$35:$N$35,MATCH('Calc| Project Costs'!O$9,'Input| Escalations'!$H$23:$N$23,0))+1</f>
        <v>1</v>
      </c>
      <c r="P371" s="192">
        <f>'Input| Projects'!$Y371*INDEX('Input| Escalations'!$H$33:$N$33,MATCH('Calc| Project Costs'!P$9,'Input| Escalations'!$H$23:$N$23,0))+'Input| Projects'!$Z371*INDEX('Input| Escalations'!$H$34:$N$34,MATCH('Calc| Project Costs'!P$9,'Input| Escalations'!$H$23:$N$23,0))+'Input| Projects'!$AA371*INDEX('Input| Escalations'!$H$35:$N$35,MATCH('Calc| Project Costs'!P$9,'Input| Escalations'!$H$23:$N$23,0))+1</f>
        <v>1</v>
      </c>
      <c r="Q371" s="192">
        <f>'Input| Projects'!$Y371*INDEX('Input| Escalations'!$H$33:$N$33,MATCH('Calc| Project Costs'!Q$9,'Input| Escalations'!$H$23:$N$23,0))+'Input| Projects'!$Z371*INDEX('Input| Escalations'!$H$34:$N$34,MATCH('Calc| Project Costs'!Q$9,'Input| Escalations'!$H$23:$N$23,0))+'Input| Projects'!$AA371*INDEX('Input| Escalations'!$H$35:$N$35,MATCH('Calc| Project Costs'!Q$9,'Input| Escalations'!$H$23:$N$23,0))+1</f>
        <v>1</v>
      </c>
      <c r="R371" s="192">
        <f>'Input| Projects'!$Y371*INDEX('Input| Escalations'!$H$33:$N$33,MATCH('Calc| Project Costs'!R$9,'Input| Escalations'!$H$23:$N$23,0))+'Input| Projects'!$Z371*INDEX('Input| Escalations'!$H$34:$N$34,MATCH('Calc| Project Costs'!R$9,'Input| Escalations'!$H$23:$N$23,0))+'Input| Projects'!$AA371*INDEX('Input| Escalations'!$H$35:$N$35,MATCH('Calc| Project Costs'!R$9,'Input| Escalations'!$H$23:$N$23,0))+1</f>
        <v>1</v>
      </c>
      <c r="S371" s="192">
        <f>'Input| Projects'!$Y371*INDEX('Input| Escalations'!$H$33:$N$33,MATCH('Calc| Project Costs'!S$9,'Input| Escalations'!$H$23:$N$23,0))+'Input| Projects'!$Z371*INDEX('Input| Escalations'!$H$34:$N$34,MATCH('Calc| Project Costs'!S$9,'Input| Escalations'!$H$23:$N$23,0))+'Input| Projects'!$AA371*INDEX('Input| Escalations'!$H$35:$N$35,MATCH('Calc| Project Costs'!S$9,'Input| Escalations'!$H$23:$N$23,0))+1</f>
        <v>1</v>
      </c>
      <c r="T371" s="192">
        <f>'Input| Projects'!$Y371*INDEX('Input| Escalations'!$H$33:$N$33,MATCH('Calc| Project Costs'!T$9,'Input| Escalations'!$H$23:$N$23,0))+'Input| Projects'!$Z371*INDEX('Input| Escalations'!$H$34:$N$34,MATCH('Calc| Project Costs'!T$9,'Input| Escalations'!$H$23:$N$23,0))+'Input| Projects'!$AA371*INDEX('Input| Escalations'!$H$35:$N$35,MATCH('Calc| Project Costs'!T$9,'Input| Escalations'!$H$23:$N$23,0))+1</f>
        <v>1</v>
      </c>
      <c r="U371" s="106"/>
      <c r="V371" s="186">
        <f t="shared" si="184"/>
        <v>0</v>
      </c>
      <c r="W371" s="186">
        <f t="shared" si="185"/>
        <v>0</v>
      </c>
      <c r="X371" s="186">
        <f t="shared" si="186"/>
        <v>0</v>
      </c>
      <c r="Y371" s="186">
        <f t="shared" si="162"/>
        <v>0</v>
      </c>
      <c r="Z371" s="186">
        <f t="shared" si="163"/>
        <v>0</v>
      </c>
      <c r="AA371" s="186">
        <f t="shared" si="164"/>
        <v>0</v>
      </c>
      <c r="AB371" s="186">
        <f t="shared" si="165"/>
        <v>0</v>
      </c>
      <c r="AC371" s="106"/>
      <c r="AD371" s="186">
        <f>'Input| Projects'!Q371*N371*'Input| Escalations'!$K$19</f>
        <v>0</v>
      </c>
      <c r="AE371" s="186">
        <f>'Input| Projects'!R371*O371*'Input| Escalations'!$K$19</f>
        <v>0</v>
      </c>
      <c r="AF371" s="186">
        <f>'Input| Projects'!S371*P371*'Input| Escalations'!$K$19</f>
        <v>0</v>
      </c>
      <c r="AG371" s="186">
        <f>'Input| Projects'!T371*Q371*'Input| Escalations'!$K$19</f>
        <v>0</v>
      </c>
      <c r="AH371" s="186">
        <f>'Input| Projects'!U371*R371*'Input| Escalations'!$K$19</f>
        <v>0</v>
      </c>
      <c r="AI371" s="186">
        <f>'Input| Projects'!V371*S371*'Input| Escalations'!$K$19</f>
        <v>0</v>
      </c>
      <c r="AJ371" s="186">
        <f>'Input| Projects'!W371*T371*'Input| Escalations'!$K$19</f>
        <v>0</v>
      </c>
      <c r="AK371" s="106"/>
      <c r="AL371" s="186" t="str">
        <f>IFERROR(IF('Input| Overheads'!$C$42="Direct costs",SUMPRODUCT(--('Input| Projects'!$AC371="Yes"),'Calc| Overheads Allocation'!C$8,'Calc| Project Costs'!V371),IF('Input| Overheads'!$C$42="Internal labour",SUMPRODUCT(--('Input| Projects'!$AC371="Yes"),'Calc| Overheads Allocation'!C$8,'Calc| Project Costs'!V371,'Input| Projects'!$Y371),IF('Input| Overheads'!$C$42="DNSP defined",SUMPRODUCT(--('Input| Projects'!$AC371="Yes"),'Calc| Overheads Allocation'!C$61,'Input| Projects'!$AF371),""))),"")</f>
        <v/>
      </c>
      <c r="AM371" s="186" t="str">
        <f>IFERROR(IF('Input| Overheads'!$C$42="Direct costs",SUMPRODUCT(--('Input| Projects'!$AC371="Yes"),'Calc| Overheads Allocation'!D$8,'Calc| Project Costs'!W371),IF('Input| Overheads'!$C$42="Internal labour",SUMPRODUCT(--('Input| Projects'!$AC371="Yes"),'Calc| Overheads Allocation'!D$8,'Calc| Project Costs'!W371,'Input| Projects'!$Y371),IF('Input| Overheads'!$C$42="DNSP defined",SUMPRODUCT(--('Input| Projects'!$AC371="Yes"),'Calc| Overheads Allocation'!D$61,'Input| Projects'!$AF371),""))),"")</f>
        <v/>
      </c>
      <c r="AN371" s="186" t="str">
        <f>IFERROR(IF('Input| Overheads'!$C$42="Direct costs",SUMPRODUCT(--('Input| Projects'!$AC371="Yes"),'Calc| Overheads Allocation'!E$8,'Calc| Project Costs'!X371),IF('Input| Overheads'!$C$42="Internal labour",SUMPRODUCT(--('Input| Projects'!$AC371="Yes"),'Calc| Overheads Allocation'!E$8,'Calc| Project Costs'!X371,'Input| Projects'!$Y371),IF('Input| Overheads'!$C$42="DNSP defined",SUMPRODUCT(--('Input| Projects'!$AC371="Yes"),'Calc| Overheads Allocation'!E$61,'Input| Projects'!$AF371),""))),"")</f>
        <v/>
      </c>
      <c r="AO371" s="186" t="str">
        <f>IFERROR(IF('Input| Overheads'!$C$42="Direct costs",SUMPRODUCT(--('Input| Projects'!$AC371="Yes"),'Calc| Overheads Allocation'!F$8,'Calc| Project Costs'!Y371),IF('Input| Overheads'!$C$42="Internal labour",SUMPRODUCT(--('Input| Projects'!$AC371="Yes"),'Calc| Overheads Allocation'!F$8,'Calc| Project Costs'!Y371,'Input| Projects'!$Y371),IF('Input| Overheads'!$C$42="DNSP defined",SUMPRODUCT(--('Input| Projects'!$AC371="Yes"),'Calc| Overheads Allocation'!F$61,'Input| Projects'!$AF371),""))),"")</f>
        <v/>
      </c>
      <c r="AP371" s="186" t="str">
        <f>IFERROR(IF('Input| Overheads'!$C$42="Direct costs",SUMPRODUCT(--('Input| Projects'!$AC371="Yes"),'Calc| Overheads Allocation'!G$8,'Calc| Project Costs'!Z371),IF('Input| Overheads'!$C$42="Internal labour",SUMPRODUCT(--('Input| Projects'!$AC371="Yes"),'Calc| Overheads Allocation'!G$8,'Calc| Project Costs'!Z371,'Input| Projects'!$Y371),IF('Input| Overheads'!$C$42="DNSP defined",SUMPRODUCT(--('Input| Projects'!$AC371="Yes"),'Calc| Overheads Allocation'!G$61,'Input| Projects'!$AF371),""))),"")</f>
        <v/>
      </c>
      <c r="AQ371" s="186" t="str">
        <f>IFERROR(IF('Input| Overheads'!$C$42="Direct costs",SUMPRODUCT(--('Input| Projects'!$AC371="Yes"),'Calc| Overheads Allocation'!H$8,'Calc| Project Costs'!AA371),IF('Input| Overheads'!$C$42="Internal labour",SUMPRODUCT(--('Input| Projects'!$AC371="Yes"),'Calc| Overheads Allocation'!H$8,'Calc| Project Costs'!AA371,'Input| Projects'!$Y371),IF('Input| Overheads'!$C$42="DNSP defined",SUMPRODUCT(--('Input| Projects'!$AC371="Yes"),'Calc| Overheads Allocation'!H$61,'Input| Projects'!$AF371),""))),"")</f>
        <v/>
      </c>
      <c r="AR371" s="186" t="str">
        <f>IFERROR(IF('Input| Overheads'!$C$42="Direct costs",SUMPRODUCT(--('Input| Projects'!$AC371="Yes"),'Calc| Overheads Allocation'!I$8,'Calc| Project Costs'!AB371),IF('Input| Overheads'!$C$42="Internal labour",SUMPRODUCT(--('Input| Projects'!$AC371="Yes"),'Calc| Overheads Allocation'!I$8,'Calc| Project Costs'!AB371,'Input| Projects'!$Y371),IF('Input| Overheads'!$C$42="DNSP defined",SUMPRODUCT(--('Input| Projects'!$AC371="Yes"),'Calc| Overheads Allocation'!I$61,'Input| Projects'!$AF371),""))),"")</f>
        <v/>
      </c>
      <c r="AS371" s="106"/>
      <c r="AT371" s="186" t="str">
        <f>IFERROR(IF('Input| Overheads'!$C$42="Direct costs",SUMPRODUCT(--('Input| Projects'!$AD371="Yes"),'Calc| Overheads Allocation'!C$9,'Calc| Project Costs'!V371),IF('Input| Overheads'!$C$42="Internal labour",SUMPRODUCT(--('Input| Projects'!$AD371="Yes"),'Calc| Overheads Allocation'!C$9,'Calc| Project Costs'!V371,'Input| Projects'!$Y371),IF('Input| Overheads'!$C$42="DNSP defined",SUMPRODUCT(--('Input| Projects'!$AD371="Yes"),'Calc| Overheads Allocation'!C$62,'Input| Projects'!$AG371),""))),"")</f>
        <v/>
      </c>
      <c r="AU371" s="186" t="str">
        <f>IFERROR(IF('Input| Overheads'!$C$42="Direct costs",SUMPRODUCT(--('Input| Projects'!$AD371="Yes"),'Calc| Overheads Allocation'!D$9,'Calc| Project Costs'!W371),IF('Input| Overheads'!$C$42="Internal labour",SUMPRODUCT(--('Input| Projects'!$AD371="Yes"),'Calc| Overheads Allocation'!D$9,'Calc| Project Costs'!W371,'Input| Projects'!$Y371),IF('Input| Overheads'!$C$42="DNSP defined",SUMPRODUCT(--('Input| Projects'!$AD371="Yes"),'Calc| Overheads Allocation'!D$62,'Input| Projects'!$AG371),""))),"")</f>
        <v/>
      </c>
      <c r="AV371" s="186" t="str">
        <f>IFERROR(IF('Input| Overheads'!$C$42="Direct costs",SUMPRODUCT(--('Input| Projects'!$AD371="Yes"),'Calc| Overheads Allocation'!E$9,'Calc| Project Costs'!X371),IF('Input| Overheads'!$C$42="Internal labour",SUMPRODUCT(--('Input| Projects'!$AD371="Yes"),'Calc| Overheads Allocation'!E$9,'Calc| Project Costs'!X371,'Input| Projects'!$Y371),IF('Input| Overheads'!$C$42="DNSP defined",SUMPRODUCT(--('Input| Projects'!$AD371="Yes"),'Calc| Overheads Allocation'!E$62,'Input| Projects'!$AG371),""))),"")</f>
        <v/>
      </c>
      <c r="AW371" s="186" t="str">
        <f>IFERROR(IF('Input| Overheads'!$C$42="Direct costs",SUMPRODUCT(--('Input| Projects'!$AD371="Yes"),'Calc| Overheads Allocation'!F$9,'Calc| Project Costs'!Y371),IF('Input| Overheads'!$C$42="Internal labour",SUMPRODUCT(--('Input| Projects'!$AD371="Yes"),'Calc| Overheads Allocation'!F$9,'Calc| Project Costs'!Y371,'Input| Projects'!$Y371),IF('Input| Overheads'!$C$42="DNSP defined",SUMPRODUCT(--('Input| Projects'!$AD371="Yes"),'Calc| Overheads Allocation'!F$62,'Input| Projects'!$AG371),""))),"")</f>
        <v/>
      </c>
      <c r="AX371" s="186" t="str">
        <f>IFERROR(IF('Input| Overheads'!$C$42="Direct costs",SUMPRODUCT(--('Input| Projects'!$AD371="Yes"),'Calc| Overheads Allocation'!G$9,'Calc| Project Costs'!Z371),IF('Input| Overheads'!$C$42="Internal labour",SUMPRODUCT(--('Input| Projects'!$AD371="Yes"),'Calc| Overheads Allocation'!G$9,'Calc| Project Costs'!Z371,'Input| Projects'!$Y371),IF('Input| Overheads'!$C$42="DNSP defined",SUMPRODUCT(--('Input| Projects'!$AD371="Yes"),'Calc| Overheads Allocation'!G$62,'Input| Projects'!$AG371),""))),"")</f>
        <v/>
      </c>
      <c r="AY371" s="186" t="str">
        <f>IFERROR(IF('Input| Overheads'!$C$42="Direct costs",SUMPRODUCT(--('Input| Projects'!$AD371="Yes"),'Calc| Overheads Allocation'!H$9,'Calc| Project Costs'!AA371),IF('Input| Overheads'!$C$42="Internal labour",SUMPRODUCT(--('Input| Projects'!$AD371="Yes"),'Calc| Overheads Allocation'!H$9,'Calc| Project Costs'!AA371,'Input| Projects'!$Y371),IF('Input| Overheads'!$C$42="DNSP defined",SUMPRODUCT(--('Input| Projects'!$AD371="Yes"),'Calc| Overheads Allocation'!H$62,'Input| Projects'!$AG371),""))),"")</f>
        <v/>
      </c>
      <c r="AZ371" s="186" t="str">
        <f>IFERROR(IF('Input| Overheads'!$C$42="Direct costs",SUMPRODUCT(--('Input| Projects'!$AD371="Yes"),'Calc| Overheads Allocation'!I$9,'Calc| Project Costs'!AB371),IF('Input| Overheads'!$C$42="Internal labour",SUMPRODUCT(--('Input| Projects'!$AD371="Yes"),'Calc| Overheads Allocation'!I$9,'Calc| Project Costs'!AB371,'Input| Projects'!$Y371),IF('Input| Overheads'!$C$42="DNSP defined",SUMPRODUCT(--('Input| Projects'!$AD371="Yes"),'Calc| Overheads Allocation'!I$62,'Input| Projects'!$AG371),""))),"")</f>
        <v/>
      </c>
      <c r="BA371" s="106"/>
      <c r="BB371" s="186">
        <f t="shared" si="187"/>
        <v>0</v>
      </c>
      <c r="BC371" s="186">
        <f t="shared" si="188"/>
        <v>0</v>
      </c>
      <c r="BD371" s="186">
        <f t="shared" si="189"/>
        <v>0</v>
      </c>
      <c r="BE371" s="186">
        <f t="shared" si="166"/>
        <v>0</v>
      </c>
      <c r="BF371" s="186">
        <f t="shared" si="167"/>
        <v>0</v>
      </c>
      <c r="BG371" s="186">
        <f t="shared" si="168"/>
        <v>0</v>
      </c>
      <c r="BH371" s="186">
        <f t="shared" si="169"/>
        <v>0</v>
      </c>
      <c r="BI371" s="97"/>
      <c r="BJ371" s="186" t="str">
        <f t="shared" si="170"/>
        <v/>
      </c>
      <c r="BK371" s="186" t="str">
        <f t="shared" si="171"/>
        <v/>
      </c>
      <c r="BL371" s="186" t="str">
        <f t="shared" si="172"/>
        <v/>
      </c>
      <c r="BM371" s="186" t="str">
        <f t="shared" si="173"/>
        <v/>
      </c>
      <c r="BN371" s="186" t="str">
        <f t="shared" si="174"/>
        <v/>
      </c>
      <c r="BO371" s="186" t="str">
        <f t="shared" si="175"/>
        <v/>
      </c>
      <c r="BP371" s="186" t="str">
        <f t="shared" si="176"/>
        <v/>
      </c>
      <c r="BQ371" s="97"/>
      <c r="BR371" s="186">
        <f t="shared" si="177"/>
        <v>0</v>
      </c>
      <c r="BS371" s="186">
        <f t="shared" si="178"/>
        <v>0</v>
      </c>
      <c r="BT371" s="222">
        <f t="shared" si="179"/>
        <v>0</v>
      </c>
      <c r="BU371" s="222">
        <f t="shared" si="180"/>
        <v>0</v>
      </c>
      <c r="BV371" s="222">
        <f t="shared" si="181"/>
        <v>0</v>
      </c>
      <c r="BW371" s="222">
        <f t="shared" si="182"/>
        <v>0</v>
      </c>
      <c r="BX371" s="222">
        <f t="shared" si="183"/>
        <v>0</v>
      </c>
      <c r="BY371" s="106"/>
      <c r="BZ371" s="197" t="str">
        <f>IF(SUMIF('Input| Projects'!$AS$8:$CP$8,"Dx",'Input| Projects'!$AS371:$CP371)=0,"",SUMIF('Input| Projects'!$AS$8:$CP$8,"Dx",'Input| Projects'!$AS371:$CP371))</f>
        <v/>
      </c>
      <c r="CA371" s="197" t="str">
        <f>IF(SUMIF('Input| Projects'!$AS$8:$CP$8,"Tx",'Input| Projects'!$AS371:$CP371)=0,"",SUMIF('Input| Projects'!$AS$8:$CP$8,"Tx",'Input| Projects'!$AS371:$CP371))</f>
        <v/>
      </c>
      <c r="CB371" s="150" t="str">
        <f t="shared" si="190"/>
        <v/>
      </c>
    </row>
    <row r="372" spans="2:80" x14ac:dyDescent="0.2">
      <c r="B372" s="201">
        <f>IFERROR('Input| Projects'!B372,"")</f>
        <v>363</v>
      </c>
      <c r="C372" s="42" t="str">
        <f>IFERROR(IF('Input| Projects'!C372="","",'Input| Projects'!C372),"")</f>
        <v/>
      </c>
      <c r="D372" s="42" t="str">
        <f>IFERROR(IF('Input| Projects'!D372="","",'Input| Projects'!D372),"")</f>
        <v/>
      </c>
      <c r="E372" s="104"/>
      <c r="F372" s="190">
        <f>IFERROR('Input| Projects'!I372*'Input| Escalations'!$K$19,"")</f>
        <v>0</v>
      </c>
      <c r="G372" s="190">
        <f>IFERROR('Input| Projects'!J372*'Input| Escalations'!$K$19,"")</f>
        <v>0</v>
      </c>
      <c r="H372" s="190">
        <f>IFERROR('Input| Projects'!K372*'Input| Escalations'!$K$19,"")</f>
        <v>0</v>
      </c>
      <c r="I372" s="190">
        <f>IFERROR('Input| Projects'!L372*'Input| Escalations'!$K$19,"")</f>
        <v>0</v>
      </c>
      <c r="J372" s="190">
        <f>IFERROR('Input| Projects'!M372*'Input| Escalations'!$K$19,"")</f>
        <v>0</v>
      </c>
      <c r="K372" s="190">
        <f>IFERROR('Input| Projects'!N372*'Input| Escalations'!$K$19,"")</f>
        <v>0</v>
      </c>
      <c r="L372" s="190">
        <f>IFERROR('Input| Projects'!O372*'Input| Escalations'!$K$19,"")</f>
        <v>0</v>
      </c>
      <c r="M372" s="150" t="str">
        <f>IF(ABS(SUM(F372:L372)-(SUM('Input| Projects'!I372:O372)*'Input| Escalations'!$K$19))&lt;0.0000001,"",1)</f>
        <v/>
      </c>
      <c r="N372" s="192">
        <f>'Input| Projects'!$Y372*INDEX('Input| Escalations'!$H$33:$N$33,MATCH('Calc| Project Costs'!N$9,'Input| Escalations'!$H$23:$N$23,0))+'Input| Projects'!$Z372*INDEX('Input| Escalations'!$H$34:$N$34,MATCH('Calc| Project Costs'!N$9,'Input| Escalations'!$H$23:$N$23,0))+'Input| Projects'!$AA372*INDEX('Input| Escalations'!$H$35:$N$35,MATCH('Calc| Project Costs'!N$9,'Input| Escalations'!$H$23:$N$23,0))+1</f>
        <v>1</v>
      </c>
      <c r="O372" s="192">
        <f>'Input| Projects'!$Y372*INDEX('Input| Escalations'!$H$33:$N$33,MATCH('Calc| Project Costs'!O$9,'Input| Escalations'!$H$23:$N$23,0))+'Input| Projects'!$Z372*INDEX('Input| Escalations'!$H$34:$N$34,MATCH('Calc| Project Costs'!O$9,'Input| Escalations'!$H$23:$N$23,0))+'Input| Projects'!$AA372*INDEX('Input| Escalations'!$H$35:$N$35,MATCH('Calc| Project Costs'!O$9,'Input| Escalations'!$H$23:$N$23,0))+1</f>
        <v>1</v>
      </c>
      <c r="P372" s="192">
        <f>'Input| Projects'!$Y372*INDEX('Input| Escalations'!$H$33:$N$33,MATCH('Calc| Project Costs'!P$9,'Input| Escalations'!$H$23:$N$23,0))+'Input| Projects'!$Z372*INDEX('Input| Escalations'!$H$34:$N$34,MATCH('Calc| Project Costs'!P$9,'Input| Escalations'!$H$23:$N$23,0))+'Input| Projects'!$AA372*INDEX('Input| Escalations'!$H$35:$N$35,MATCH('Calc| Project Costs'!P$9,'Input| Escalations'!$H$23:$N$23,0))+1</f>
        <v>1</v>
      </c>
      <c r="Q372" s="192">
        <f>'Input| Projects'!$Y372*INDEX('Input| Escalations'!$H$33:$N$33,MATCH('Calc| Project Costs'!Q$9,'Input| Escalations'!$H$23:$N$23,0))+'Input| Projects'!$Z372*INDEX('Input| Escalations'!$H$34:$N$34,MATCH('Calc| Project Costs'!Q$9,'Input| Escalations'!$H$23:$N$23,0))+'Input| Projects'!$AA372*INDEX('Input| Escalations'!$H$35:$N$35,MATCH('Calc| Project Costs'!Q$9,'Input| Escalations'!$H$23:$N$23,0))+1</f>
        <v>1</v>
      </c>
      <c r="R372" s="192">
        <f>'Input| Projects'!$Y372*INDEX('Input| Escalations'!$H$33:$N$33,MATCH('Calc| Project Costs'!R$9,'Input| Escalations'!$H$23:$N$23,0))+'Input| Projects'!$Z372*INDEX('Input| Escalations'!$H$34:$N$34,MATCH('Calc| Project Costs'!R$9,'Input| Escalations'!$H$23:$N$23,0))+'Input| Projects'!$AA372*INDEX('Input| Escalations'!$H$35:$N$35,MATCH('Calc| Project Costs'!R$9,'Input| Escalations'!$H$23:$N$23,0))+1</f>
        <v>1</v>
      </c>
      <c r="S372" s="192">
        <f>'Input| Projects'!$Y372*INDEX('Input| Escalations'!$H$33:$N$33,MATCH('Calc| Project Costs'!S$9,'Input| Escalations'!$H$23:$N$23,0))+'Input| Projects'!$Z372*INDEX('Input| Escalations'!$H$34:$N$34,MATCH('Calc| Project Costs'!S$9,'Input| Escalations'!$H$23:$N$23,0))+'Input| Projects'!$AA372*INDEX('Input| Escalations'!$H$35:$N$35,MATCH('Calc| Project Costs'!S$9,'Input| Escalations'!$H$23:$N$23,0))+1</f>
        <v>1</v>
      </c>
      <c r="T372" s="192">
        <f>'Input| Projects'!$Y372*INDEX('Input| Escalations'!$H$33:$N$33,MATCH('Calc| Project Costs'!T$9,'Input| Escalations'!$H$23:$N$23,0))+'Input| Projects'!$Z372*INDEX('Input| Escalations'!$H$34:$N$34,MATCH('Calc| Project Costs'!T$9,'Input| Escalations'!$H$23:$N$23,0))+'Input| Projects'!$AA372*INDEX('Input| Escalations'!$H$35:$N$35,MATCH('Calc| Project Costs'!T$9,'Input| Escalations'!$H$23:$N$23,0))+1</f>
        <v>1</v>
      </c>
      <c r="U372" s="106"/>
      <c r="V372" s="186">
        <f t="shared" si="184"/>
        <v>0</v>
      </c>
      <c r="W372" s="186">
        <f t="shared" si="185"/>
        <v>0</v>
      </c>
      <c r="X372" s="186">
        <f t="shared" si="186"/>
        <v>0</v>
      </c>
      <c r="Y372" s="186">
        <f t="shared" si="162"/>
        <v>0</v>
      </c>
      <c r="Z372" s="186">
        <f t="shared" si="163"/>
        <v>0</v>
      </c>
      <c r="AA372" s="186">
        <f t="shared" si="164"/>
        <v>0</v>
      </c>
      <c r="AB372" s="186">
        <f t="shared" si="165"/>
        <v>0</v>
      </c>
      <c r="AC372" s="106"/>
      <c r="AD372" s="186">
        <f>'Input| Projects'!Q372*N372*'Input| Escalations'!$K$19</f>
        <v>0</v>
      </c>
      <c r="AE372" s="186">
        <f>'Input| Projects'!R372*O372*'Input| Escalations'!$K$19</f>
        <v>0</v>
      </c>
      <c r="AF372" s="186">
        <f>'Input| Projects'!S372*P372*'Input| Escalations'!$K$19</f>
        <v>0</v>
      </c>
      <c r="AG372" s="186">
        <f>'Input| Projects'!T372*Q372*'Input| Escalations'!$K$19</f>
        <v>0</v>
      </c>
      <c r="AH372" s="186">
        <f>'Input| Projects'!U372*R372*'Input| Escalations'!$K$19</f>
        <v>0</v>
      </c>
      <c r="AI372" s="186">
        <f>'Input| Projects'!V372*S372*'Input| Escalations'!$K$19</f>
        <v>0</v>
      </c>
      <c r="AJ372" s="186">
        <f>'Input| Projects'!W372*T372*'Input| Escalations'!$K$19</f>
        <v>0</v>
      </c>
      <c r="AK372" s="106"/>
      <c r="AL372" s="186" t="str">
        <f>IFERROR(IF('Input| Overheads'!$C$42="Direct costs",SUMPRODUCT(--('Input| Projects'!$AC372="Yes"),'Calc| Overheads Allocation'!C$8,'Calc| Project Costs'!V372),IF('Input| Overheads'!$C$42="Internal labour",SUMPRODUCT(--('Input| Projects'!$AC372="Yes"),'Calc| Overheads Allocation'!C$8,'Calc| Project Costs'!V372,'Input| Projects'!$Y372),IF('Input| Overheads'!$C$42="DNSP defined",SUMPRODUCT(--('Input| Projects'!$AC372="Yes"),'Calc| Overheads Allocation'!C$61,'Input| Projects'!$AF372),""))),"")</f>
        <v/>
      </c>
      <c r="AM372" s="186" t="str">
        <f>IFERROR(IF('Input| Overheads'!$C$42="Direct costs",SUMPRODUCT(--('Input| Projects'!$AC372="Yes"),'Calc| Overheads Allocation'!D$8,'Calc| Project Costs'!W372),IF('Input| Overheads'!$C$42="Internal labour",SUMPRODUCT(--('Input| Projects'!$AC372="Yes"),'Calc| Overheads Allocation'!D$8,'Calc| Project Costs'!W372,'Input| Projects'!$Y372),IF('Input| Overheads'!$C$42="DNSP defined",SUMPRODUCT(--('Input| Projects'!$AC372="Yes"),'Calc| Overheads Allocation'!D$61,'Input| Projects'!$AF372),""))),"")</f>
        <v/>
      </c>
      <c r="AN372" s="186" t="str">
        <f>IFERROR(IF('Input| Overheads'!$C$42="Direct costs",SUMPRODUCT(--('Input| Projects'!$AC372="Yes"),'Calc| Overheads Allocation'!E$8,'Calc| Project Costs'!X372),IF('Input| Overheads'!$C$42="Internal labour",SUMPRODUCT(--('Input| Projects'!$AC372="Yes"),'Calc| Overheads Allocation'!E$8,'Calc| Project Costs'!X372,'Input| Projects'!$Y372),IF('Input| Overheads'!$C$42="DNSP defined",SUMPRODUCT(--('Input| Projects'!$AC372="Yes"),'Calc| Overheads Allocation'!E$61,'Input| Projects'!$AF372),""))),"")</f>
        <v/>
      </c>
      <c r="AO372" s="186" t="str">
        <f>IFERROR(IF('Input| Overheads'!$C$42="Direct costs",SUMPRODUCT(--('Input| Projects'!$AC372="Yes"),'Calc| Overheads Allocation'!F$8,'Calc| Project Costs'!Y372),IF('Input| Overheads'!$C$42="Internal labour",SUMPRODUCT(--('Input| Projects'!$AC372="Yes"),'Calc| Overheads Allocation'!F$8,'Calc| Project Costs'!Y372,'Input| Projects'!$Y372),IF('Input| Overheads'!$C$42="DNSP defined",SUMPRODUCT(--('Input| Projects'!$AC372="Yes"),'Calc| Overheads Allocation'!F$61,'Input| Projects'!$AF372),""))),"")</f>
        <v/>
      </c>
      <c r="AP372" s="186" t="str">
        <f>IFERROR(IF('Input| Overheads'!$C$42="Direct costs",SUMPRODUCT(--('Input| Projects'!$AC372="Yes"),'Calc| Overheads Allocation'!G$8,'Calc| Project Costs'!Z372),IF('Input| Overheads'!$C$42="Internal labour",SUMPRODUCT(--('Input| Projects'!$AC372="Yes"),'Calc| Overheads Allocation'!G$8,'Calc| Project Costs'!Z372,'Input| Projects'!$Y372),IF('Input| Overheads'!$C$42="DNSP defined",SUMPRODUCT(--('Input| Projects'!$AC372="Yes"),'Calc| Overheads Allocation'!G$61,'Input| Projects'!$AF372),""))),"")</f>
        <v/>
      </c>
      <c r="AQ372" s="186" t="str">
        <f>IFERROR(IF('Input| Overheads'!$C$42="Direct costs",SUMPRODUCT(--('Input| Projects'!$AC372="Yes"),'Calc| Overheads Allocation'!H$8,'Calc| Project Costs'!AA372),IF('Input| Overheads'!$C$42="Internal labour",SUMPRODUCT(--('Input| Projects'!$AC372="Yes"),'Calc| Overheads Allocation'!H$8,'Calc| Project Costs'!AA372,'Input| Projects'!$Y372),IF('Input| Overheads'!$C$42="DNSP defined",SUMPRODUCT(--('Input| Projects'!$AC372="Yes"),'Calc| Overheads Allocation'!H$61,'Input| Projects'!$AF372),""))),"")</f>
        <v/>
      </c>
      <c r="AR372" s="186" t="str">
        <f>IFERROR(IF('Input| Overheads'!$C$42="Direct costs",SUMPRODUCT(--('Input| Projects'!$AC372="Yes"),'Calc| Overheads Allocation'!I$8,'Calc| Project Costs'!AB372),IF('Input| Overheads'!$C$42="Internal labour",SUMPRODUCT(--('Input| Projects'!$AC372="Yes"),'Calc| Overheads Allocation'!I$8,'Calc| Project Costs'!AB372,'Input| Projects'!$Y372),IF('Input| Overheads'!$C$42="DNSP defined",SUMPRODUCT(--('Input| Projects'!$AC372="Yes"),'Calc| Overheads Allocation'!I$61,'Input| Projects'!$AF372),""))),"")</f>
        <v/>
      </c>
      <c r="AS372" s="106"/>
      <c r="AT372" s="186" t="str">
        <f>IFERROR(IF('Input| Overheads'!$C$42="Direct costs",SUMPRODUCT(--('Input| Projects'!$AD372="Yes"),'Calc| Overheads Allocation'!C$9,'Calc| Project Costs'!V372),IF('Input| Overheads'!$C$42="Internal labour",SUMPRODUCT(--('Input| Projects'!$AD372="Yes"),'Calc| Overheads Allocation'!C$9,'Calc| Project Costs'!V372,'Input| Projects'!$Y372),IF('Input| Overheads'!$C$42="DNSP defined",SUMPRODUCT(--('Input| Projects'!$AD372="Yes"),'Calc| Overheads Allocation'!C$62,'Input| Projects'!$AG372),""))),"")</f>
        <v/>
      </c>
      <c r="AU372" s="186" t="str">
        <f>IFERROR(IF('Input| Overheads'!$C$42="Direct costs",SUMPRODUCT(--('Input| Projects'!$AD372="Yes"),'Calc| Overheads Allocation'!D$9,'Calc| Project Costs'!W372),IF('Input| Overheads'!$C$42="Internal labour",SUMPRODUCT(--('Input| Projects'!$AD372="Yes"),'Calc| Overheads Allocation'!D$9,'Calc| Project Costs'!W372,'Input| Projects'!$Y372),IF('Input| Overheads'!$C$42="DNSP defined",SUMPRODUCT(--('Input| Projects'!$AD372="Yes"),'Calc| Overheads Allocation'!D$62,'Input| Projects'!$AG372),""))),"")</f>
        <v/>
      </c>
      <c r="AV372" s="186" t="str">
        <f>IFERROR(IF('Input| Overheads'!$C$42="Direct costs",SUMPRODUCT(--('Input| Projects'!$AD372="Yes"),'Calc| Overheads Allocation'!E$9,'Calc| Project Costs'!X372),IF('Input| Overheads'!$C$42="Internal labour",SUMPRODUCT(--('Input| Projects'!$AD372="Yes"),'Calc| Overheads Allocation'!E$9,'Calc| Project Costs'!X372,'Input| Projects'!$Y372),IF('Input| Overheads'!$C$42="DNSP defined",SUMPRODUCT(--('Input| Projects'!$AD372="Yes"),'Calc| Overheads Allocation'!E$62,'Input| Projects'!$AG372),""))),"")</f>
        <v/>
      </c>
      <c r="AW372" s="186" t="str">
        <f>IFERROR(IF('Input| Overheads'!$C$42="Direct costs",SUMPRODUCT(--('Input| Projects'!$AD372="Yes"),'Calc| Overheads Allocation'!F$9,'Calc| Project Costs'!Y372),IF('Input| Overheads'!$C$42="Internal labour",SUMPRODUCT(--('Input| Projects'!$AD372="Yes"),'Calc| Overheads Allocation'!F$9,'Calc| Project Costs'!Y372,'Input| Projects'!$Y372),IF('Input| Overheads'!$C$42="DNSP defined",SUMPRODUCT(--('Input| Projects'!$AD372="Yes"),'Calc| Overheads Allocation'!F$62,'Input| Projects'!$AG372),""))),"")</f>
        <v/>
      </c>
      <c r="AX372" s="186" t="str">
        <f>IFERROR(IF('Input| Overheads'!$C$42="Direct costs",SUMPRODUCT(--('Input| Projects'!$AD372="Yes"),'Calc| Overheads Allocation'!G$9,'Calc| Project Costs'!Z372),IF('Input| Overheads'!$C$42="Internal labour",SUMPRODUCT(--('Input| Projects'!$AD372="Yes"),'Calc| Overheads Allocation'!G$9,'Calc| Project Costs'!Z372,'Input| Projects'!$Y372),IF('Input| Overheads'!$C$42="DNSP defined",SUMPRODUCT(--('Input| Projects'!$AD372="Yes"),'Calc| Overheads Allocation'!G$62,'Input| Projects'!$AG372),""))),"")</f>
        <v/>
      </c>
      <c r="AY372" s="186" t="str">
        <f>IFERROR(IF('Input| Overheads'!$C$42="Direct costs",SUMPRODUCT(--('Input| Projects'!$AD372="Yes"),'Calc| Overheads Allocation'!H$9,'Calc| Project Costs'!AA372),IF('Input| Overheads'!$C$42="Internal labour",SUMPRODUCT(--('Input| Projects'!$AD372="Yes"),'Calc| Overheads Allocation'!H$9,'Calc| Project Costs'!AA372,'Input| Projects'!$Y372),IF('Input| Overheads'!$C$42="DNSP defined",SUMPRODUCT(--('Input| Projects'!$AD372="Yes"),'Calc| Overheads Allocation'!H$62,'Input| Projects'!$AG372),""))),"")</f>
        <v/>
      </c>
      <c r="AZ372" s="186" t="str">
        <f>IFERROR(IF('Input| Overheads'!$C$42="Direct costs",SUMPRODUCT(--('Input| Projects'!$AD372="Yes"),'Calc| Overheads Allocation'!I$9,'Calc| Project Costs'!AB372),IF('Input| Overheads'!$C$42="Internal labour",SUMPRODUCT(--('Input| Projects'!$AD372="Yes"),'Calc| Overheads Allocation'!I$9,'Calc| Project Costs'!AB372,'Input| Projects'!$Y372),IF('Input| Overheads'!$C$42="DNSP defined",SUMPRODUCT(--('Input| Projects'!$AD372="Yes"),'Calc| Overheads Allocation'!I$62,'Input| Projects'!$AG372),""))),"")</f>
        <v/>
      </c>
      <c r="BA372" s="106"/>
      <c r="BB372" s="186">
        <f t="shared" si="187"/>
        <v>0</v>
      </c>
      <c r="BC372" s="186">
        <f t="shared" si="188"/>
        <v>0</v>
      </c>
      <c r="BD372" s="186">
        <f t="shared" si="189"/>
        <v>0</v>
      </c>
      <c r="BE372" s="186">
        <f t="shared" si="166"/>
        <v>0</v>
      </c>
      <c r="BF372" s="186">
        <f t="shared" si="167"/>
        <v>0</v>
      </c>
      <c r="BG372" s="186">
        <f t="shared" si="168"/>
        <v>0</v>
      </c>
      <c r="BH372" s="186">
        <f t="shared" si="169"/>
        <v>0</v>
      </c>
      <c r="BI372" s="97"/>
      <c r="BJ372" s="186" t="str">
        <f t="shared" si="170"/>
        <v/>
      </c>
      <c r="BK372" s="186" t="str">
        <f t="shared" si="171"/>
        <v/>
      </c>
      <c r="BL372" s="186" t="str">
        <f t="shared" si="172"/>
        <v/>
      </c>
      <c r="BM372" s="186" t="str">
        <f t="shared" si="173"/>
        <v/>
      </c>
      <c r="BN372" s="186" t="str">
        <f t="shared" si="174"/>
        <v/>
      </c>
      <c r="BO372" s="186" t="str">
        <f t="shared" si="175"/>
        <v/>
      </c>
      <c r="BP372" s="186" t="str">
        <f t="shared" si="176"/>
        <v/>
      </c>
      <c r="BQ372" s="97"/>
      <c r="BR372" s="186">
        <f t="shared" si="177"/>
        <v>0</v>
      </c>
      <c r="BS372" s="186">
        <f t="shared" si="178"/>
        <v>0</v>
      </c>
      <c r="BT372" s="222">
        <f t="shared" si="179"/>
        <v>0</v>
      </c>
      <c r="BU372" s="222">
        <f t="shared" si="180"/>
        <v>0</v>
      </c>
      <c r="BV372" s="222">
        <f t="shared" si="181"/>
        <v>0</v>
      </c>
      <c r="BW372" s="222">
        <f t="shared" si="182"/>
        <v>0</v>
      </c>
      <c r="BX372" s="222">
        <f t="shared" si="183"/>
        <v>0</v>
      </c>
      <c r="BY372" s="106"/>
      <c r="BZ372" s="197" t="str">
        <f>IF(SUMIF('Input| Projects'!$AS$8:$CP$8,"Dx",'Input| Projects'!$AS372:$CP372)=0,"",SUMIF('Input| Projects'!$AS$8:$CP$8,"Dx",'Input| Projects'!$AS372:$CP372))</f>
        <v/>
      </c>
      <c r="CA372" s="197" t="str">
        <f>IF(SUMIF('Input| Projects'!$AS$8:$CP$8,"Tx",'Input| Projects'!$AS372:$CP372)=0,"",SUMIF('Input| Projects'!$AS$8:$CP$8,"Tx",'Input| Projects'!$AS372:$CP372))</f>
        <v/>
      </c>
      <c r="CB372" s="150" t="str">
        <f t="shared" si="190"/>
        <v/>
      </c>
    </row>
    <row r="373" spans="2:80" x14ac:dyDescent="0.2">
      <c r="B373" s="201">
        <f>IFERROR('Input| Projects'!B373,"")</f>
        <v>364</v>
      </c>
      <c r="C373" s="42" t="str">
        <f>IFERROR(IF('Input| Projects'!C373="","",'Input| Projects'!C373),"")</f>
        <v/>
      </c>
      <c r="D373" s="42" t="str">
        <f>IFERROR(IF('Input| Projects'!D373="","",'Input| Projects'!D373),"")</f>
        <v/>
      </c>
      <c r="E373" s="104"/>
      <c r="F373" s="190">
        <f>IFERROR('Input| Projects'!I373*'Input| Escalations'!$K$19,"")</f>
        <v>0</v>
      </c>
      <c r="G373" s="190">
        <f>IFERROR('Input| Projects'!J373*'Input| Escalations'!$K$19,"")</f>
        <v>0</v>
      </c>
      <c r="H373" s="190">
        <f>IFERROR('Input| Projects'!K373*'Input| Escalations'!$K$19,"")</f>
        <v>0</v>
      </c>
      <c r="I373" s="190">
        <f>IFERROR('Input| Projects'!L373*'Input| Escalations'!$K$19,"")</f>
        <v>0</v>
      </c>
      <c r="J373" s="190">
        <f>IFERROR('Input| Projects'!M373*'Input| Escalations'!$K$19,"")</f>
        <v>0</v>
      </c>
      <c r="K373" s="190">
        <f>IFERROR('Input| Projects'!N373*'Input| Escalations'!$K$19,"")</f>
        <v>0</v>
      </c>
      <c r="L373" s="190">
        <f>IFERROR('Input| Projects'!O373*'Input| Escalations'!$K$19,"")</f>
        <v>0</v>
      </c>
      <c r="M373" s="150" t="str">
        <f>IF(ABS(SUM(F373:L373)-(SUM('Input| Projects'!I373:O373)*'Input| Escalations'!$K$19))&lt;0.0000001,"",1)</f>
        <v/>
      </c>
      <c r="N373" s="192">
        <f>'Input| Projects'!$Y373*INDEX('Input| Escalations'!$H$33:$N$33,MATCH('Calc| Project Costs'!N$9,'Input| Escalations'!$H$23:$N$23,0))+'Input| Projects'!$Z373*INDEX('Input| Escalations'!$H$34:$N$34,MATCH('Calc| Project Costs'!N$9,'Input| Escalations'!$H$23:$N$23,0))+'Input| Projects'!$AA373*INDEX('Input| Escalations'!$H$35:$N$35,MATCH('Calc| Project Costs'!N$9,'Input| Escalations'!$H$23:$N$23,0))+1</f>
        <v>1</v>
      </c>
      <c r="O373" s="192">
        <f>'Input| Projects'!$Y373*INDEX('Input| Escalations'!$H$33:$N$33,MATCH('Calc| Project Costs'!O$9,'Input| Escalations'!$H$23:$N$23,0))+'Input| Projects'!$Z373*INDEX('Input| Escalations'!$H$34:$N$34,MATCH('Calc| Project Costs'!O$9,'Input| Escalations'!$H$23:$N$23,0))+'Input| Projects'!$AA373*INDEX('Input| Escalations'!$H$35:$N$35,MATCH('Calc| Project Costs'!O$9,'Input| Escalations'!$H$23:$N$23,0))+1</f>
        <v>1</v>
      </c>
      <c r="P373" s="192">
        <f>'Input| Projects'!$Y373*INDEX('Input| Escalations'!$H$33:$N$33,MATCH('Calc| Project Costs'!P$9,'Input| Escalations'!$H$23:$N$23,0))+'Input| Projects'!$Z373*INDEX('Input| Escalations'!$H$34:$N$34,MATCH('Calc| Project Costs'!P$9,'Input| Escalations'!$H$23:$N$23,0))+'Input| Projects'!$AA373*INDEX('Input| Escalations'!$H$35:$N$35,MATCH('Calc| Project Costs'!P$9,'Input| Escalations'!$H$23:$N$23,0))+1</f>
        <v>1</v>
      </c>
      <c r="Q373" s="192">
        <f>'Input| Projects'!$Y373*INDEX('Input| Escalations'!$H$33:$N$33,MATCH('Calc| Project Costs'!Q$9,'Input| Escalations'!$H$23:$N$23,0))+'Input| Projects'!$Z373*INDEX('Input| Escalations'!$H$34:$N$34,MATCH('Calc| Project Costs'!Q$9,'Input| Escalations'!$H$23:$N$23,0))+'Input| Projects'!$AA373*INDEX('Input| Escalations'!$H$35:$N$35,MATCH('Calc| Project Costs'!Q$9,'Input| Escalations'!$H$23:$N$23,0))+1</f>
        <v>1</v>
      </c>
      <c r="R373" s="192">
        <f>'Input| Projects'!$Y373*INDEX('Input| Escalations'!$H$33:$N$33,MATCH('Calc| Project Costs'!R$9,'Input| Escalations'!$H$23:$N$23,0))+'Input| Projects'!$Z373*INDEX('Input| Escalations'!$H$34:$N$34,MATCH('Calc| Project Costs'!R$9,'Input| Escalations'!$H$23:$N$23,0))+'Input| Projects'!$AA373*INDEX('Input| Escalations'!$H$35:$N$35,MATCH('Calc| Project Costs'!R$9,'Input| Escalations'!$H$23:$N$23,0))+1</f>
        <v>1</v>
      </c>
      <c r="S373" s="192">
        <f>'Input| Projects'!$Y373*INDEX('Input| Escalations'!$H$33:$N$33,MATCH('Calc| Project Costs'!S$9,'Input| Escalations'!$H$23:$N$23,0))+'Input| Projects'!$Z373*INDEX('Input| Escalations'!$H$34:$N$34,MATCH('Calc| Project Costs'!S$9,'Input| Escalations'!$H$23:$N$23,0))+'Input| Projects'!$AA373*INDEX('Input| Escalations'!$H$35:$N$35,MATCH('Calc| Project Costs'!S$9,'Input| Escalations'!$H$23:$N$23,0))+1</f>
        <v>1</v>
      </c>
      <c r="T373" s="192">
        <f>'Input| Projects'!$Y373*INDEX('Input| Escalations'!$H$33:$N$33,MATCH('Calc| Project Costs'!T$9,'Input| Escalations'!$H$23:$N$23,0))+'Input| Projects'!$Z373*INDEX('Input| Escalations'!$H$34:$N$34,MATCH('Calc| Project Costs'!T$9,'Input| Escalations'!$H$23:$N$23,0))+'Input| Projects'!$AA373*INDEX('Input| Escalations'!$H$35:$N$35,MATCH('Calc| Project Costs'!T$9,'Input| Escalations'!$H$23:$N$23,0))+1</f>
        <v>1</v>
      </c>
      <c r="U373" s="106"/>
      <c r="V373" s="186">
        <f t="shared" si="184"/>
        <v>0</v>
      </c>
      <c r="W373" s="186">
        <f t="shared" si="185"/>
        <v>0</v>
      </c>
      <c r="X373" s="186">
        <f t="shared" si="186"/>
        <v>0</v>
      </c>
      <c r="Y373" s="186">
        <f t="shared" si="162"/>
        <v>0</v>
      </c>
      <c r="Z373" s="186">
        <f t="shared" si="163"/>
        <v>0</v>
      </c>
      <c r="AA373" s="186">
        <f t="shared" si="164"/>
        <v>0</v>
      </c>
      <c r="AB373" s="186">
        <f t="shared" si="165"/>
        <v>0</v>
      </c>
      <c r="AC373" s="106"/>
      <c r="AD373" s="186">
        <f>'Input| Projects'!Q373*N373*'Input| Escalations'!$K$19</f>
        <v>0</v>
      </c>
      <c r="AE373" s="186">
        <f>'Input| Projects'!R373*O373*'Input| Escalations'!$K$19</f>
        <v>0</v>
      </c>
      <c r="AF373" s="186">
        <f>'Input| Projects'!S373*P373*'Input| Escalations'!$K$19</f>
        <v>0</v>
      </c>
      <c r="AG373" s="186">
        <f>'Input| Projects'!T373*Q373*'Input| Escalations'!$K$19</f>
        <v>0</v>
      </c>
      <c r="AH373" s="186">
        <f>'Input| Projects'!U373*R373*'Input| Escalations'!$K$19</f>
        <v>0</v>
      </c>
      <c r="AI373" s="186">
        <f>'Input| Projects'!V373*S373*'Input| Escalations'!$K$19</f>
        <v>0</v>
      </c>
      <c r="AJ373" s="186">
        <f>'Input| Projects'!W373*T373*'Input| Escalations'!$K$19</f>
        <v>0</v>
      </c>
      <c r="AK373" s="106"/>
      <c r="AL373" s="186" t="str">
        <f>IFERROR(IF('Input| Overheads'!$C$42="Direct costs",SUMPRODUCT(--('Input| Projects'!$AC373="Yes"),'Calc| Overheads Allocation'!C$8,'Calc| Project Costs'!V373),IF('Input| Overheads'!$C$42="Internal labour",SUMPRODUCT(--('Input| Projects'!$AC373="Yes"),'Calc| Overheads Allocation'!C$8,'Calc| Project Costs'!V373,'Input| Projects'!$Y373),IF('Input| Overheads'!$C$42="DNSP defined",SUMPRODUCT(--('Input| Projects'!$AC373="Yes"),'Calc| Overheads Allocation'!C$61,'Input| Projects'!$AF373),""))),"")</f>
        <v/>
      </c>
      <c r="AM373" s="186" t="str">
        <f>IFERROR(IF('Input| Overheads'!$C$42="Direct costs",SUMPRODUCT(--('Input| Projects'!$AC373="Yes"),'Calc| Overheads Allocation'!D$8,'Calc| Project Costs'!W373),IF('Input| Overheads'!$C$42="Internal labour",SUMPRODUCT(--('Input| Projects'!$AC373="Yes"),'Calc| Overheads Allocation'!D$8,'Calc| Project Costs'!W373,'Input| Projects'!$Y373),IF('Input| Overheads'!$C$42="DNSP defined",SUMPRODUCT(--('Input| Projects'!$AC373="Yes"),'Calc| Overheads Allocation'!D$61,'Input| Projects'!$AF373),""))),"")</f>
        <v/>
      </c>
      <c r="AN373" s="186" t="str">
        <f>IFERROR(IF('Input| Overheads'!$C$42="Direct costs",SUMPRODUCT(--('Input| Projects'!$AC373="Yes"),'Calc| Overheads Allocation'!E$8,'Calc| Project Costs'!X373),IF('Input| Overheads'!$C$42="Internal labour",SUMPRODUCT(--('Input| Projects'!$AC373="Yes"),'Calc| Overheads Allocation'!E$8,'Calc| Project Costs'!X373,'Input| Projects'!$Y373),IF('Input| Overheads'!$C$42="DNSP defined",SUMPRODUCT(--('Input| Projects'!$AC373="Yes"),'Calc| Overheads Allocation'!E$61,'Input| Projects'!$AF373),""))),"")</f>
        <v/>
      </c>
      <c r="AO373" s="186" t="str">
        <f>IFERROR(IF('Input| Overheads'!$C$42="Direct costs",SUMPRODUCT(--('Input| Projects'!$AC373="Yes"),'Calc| Overheads Allocation'!F$8,'Calc| Project Costs'!Y373),IF('Input| Overheads'!$C$42="Internal labour",SUMPRODUCT(--('Input| Projects'!$AC373="Yes"),'Calc| Overheads Allocation'!F$8,'Calc| Project Costs'!Y373,'Input| Projects'!$Y373),IF('Input| Overheads'!$C$42="DNSP defined",SUMPRODUCT(--('Input| Projects'!$AC373="Yes"),'Calc| Overheads Allocation'!F$61,'Input| Projects'!$AF373),""))),"")</f>
        <v/>
      </c>
      <c r="AP373" s="186" t="str">
        <f>IFERROR(IF('Input| Overheads'!$C$42="Direct costs",SUMPRODUCT(--('Input| Projects'!$AC373="Yes"),'Calc| Overheads Allocation'!G$8,'Calc| Project Costs'!Z373),IF('Input| Overheads'!$C$42="Internal labour",SUMPRODUCT(--('Input| Projects'!$AC373="Yes"),'Calc| Overheads Allocation'!G$8,'Calc| Project Costs'!Z373,'Input| Projects'!$Y373),IF('Input| Overheads'!$C$42="DNSP defined",SUMPRODUCT(--('Input| Projects'!$AC373="Yes"),'Calc| Overheads Allocation'!G$61,'Input| Projects'!$AF373),""))),"")</f>
        <v/>
      </c>
      <c r="AQ373" s="186" t="str">
        <f>IFERROR(IF('Input| Overheads'!$C$42="Direct costs",SUMPRODUCT(--('Input| Projects'!$AC373="Yes"),'Calc| Overheads Allocation'!H$8,'Calc| Project Costs'!AA373),IF('Input| Overheads'!$C$42="Internal labour",SUMPRODUCT(--('Input| Projects'!$AC373="Yes"),'Calc| Overheads Allocation'!H$8,'Calc| Project Costs'!AA373,'Input| Projects'!$Y373),IF('Input| Overheads'!$C$42="DNSP defined",SUMPRODUCT(--('Input| Projects'!$AC373="Yes"),'Calc| Overheads Allocation'!H$61,'Input| Projects'!$AF373),""))),"")</f>
        <v/>
      </c>
      <c r="AR373" s="186" t="str">
        <f>IFERROR(IF('Input| Overheads'!$C$42="Direct costs",SUMPRODUCT(--('Input| Projects'!$AC373="Yes"),'Calc| Overheads Allocation'!I$8,'Calc| Project Costs'!AB373),IF('Input| Overheads'!$C$42="Internal labour",SUMPRODUCT(--('Input| Projects'!$AC373="Yes"),'Calc| Overheads Allocation'!I$8,'Calc| Project Costs'!AB373,'Input| Projects'!$Y373),IF('Input| Overheads'!$C$42="DNSP defined",SUMPRODUCT(--('Input| Projects'!$AC373="Yes"),'Calc| Overheads Allocation'!I$61,'Input| Projects'!$AF373),""))),"")</f>
        <v/>
      </c>
      <c r="AS373" s="106"/>
      <c r="AT373" s="186" t="str">
        <f>IFERROR(IF('Input| Overheads'!$C$42="Direct costs",SUMPRODUCT(--('Input| Projects'!$AD373="Yes"),'Calc| Overheads Allocation'!C$9,'Calc| Project Costs'!V373),IF('Input| Overheads'!$C$42="Internal labour",SUMPRODUCT(--('Input| Projects'!$AD373="Yes"),'Calc| Overheads Allocation'!C$9,'Calc| Project Costs'!V373,'Input| Projects'!$Y373),IF('Input| Overheads'!$C$42="DNSP defined",SUMPRODUCT(--('Input| Projects'!$AD373="Yes"),'Calc| Overheads Allocation'!C$62,'Input| Projects'!$AG373),""))),"")</f>
        <v/>
      </c>
      <c r="AU373" s="186" t="str">
        <f>IFERROR(IF('Input| Overheads'!$C$42="Direct costs",SUMPRODUCT(--('Input| Projects'!$AD373="Yes"),'Calc| Overheads Allocation'!D$9,'Calc| Project Costs'!W373),IF('Input| Overheads'!$C$42="Internal labour",SUMPRODUCT(--('Input| Projects'!$AD373="Yes"),'Calc| Overheads Allocation'!D$9,'Calc| Project Costs'!W373,'Input| Projects'!$Y373),IF('Input| Overheads'!$C$42="DNSP defined",SUMPRODUCT(--('Input| Projects'!$AD373="Yes"),'Calc| Overheads Allocation'!D$62,'Input| Projects'!$AG373),""))),"")</f>
        <v/>
      </c>
      <c r="AV373" s="186" t="str">
        <f>IFERROR(IF('Input| Overheads'!$C$42="Direct costs",SUMPRODUCT(--('Input| Projects'!$AD373="Yes"),'Calc| Overheads Allocation'!E$9,'Calc| Project Costs'!X373),IF('Input| Overheads'!$C$42="Internal labour",SUMPRODUCT(--('Input| Projects'!$AD373="Yes"),'Calc| Overheads Allocation'!E$9,'Calc| Project Costs'!X373,'Input| Projects'!$Y373),IF('Input| Overheads'!$C$42="DNSP defined",SUMPRODUCT(--('Input| Projects'!$AD373="Yes"),'Calc| Overheads Allocation'!E$62,'Input| Projects'!$AG373),""))),"")</f>
        <v/>
      </c>
      <c r="AW373" s="186" t="str">
        <f>IFERROR(IF('Input| Overheads'!$C$42="Direct costs",SUMPRODUCT(--('Input| Projects'!$AD373="Yes"),'Calc| Overheads Allocation'!F$9,'Calc| Project Costs'!Y373),IF('Input| Overheads'!$C$42="Internal labour",SUMPRODUCT(--('Input| Projects'!$AD373="Yes"),'Calc| Overheads Allocation'!F$9,'Calc| Project Costs'!Y373,'Input| Projects'!$Y373),IF('Input| Overheads'!$C$42="DNSP defined",SUMPRODUCT(--('Input| Projects'!$AD373="Yes"),'Calc| Overheads Allocation'!F$62,'Input| Projects'!$AG373),""))),"")</f>
        <v/>
      </c>
      <c r="AX373" s="186" t="str">
        <f>IFERROR(IF('Input| Overheads'!$C$42="Direct costs",SUMPRODUCT(--('Input| Projects'!$AD373="Yes"),'Calc| Overheads Allocation'!G$9,'Calc| Project Costs'!Z373),IF('Input| Overheads'!$C$42="Internal labour",SUMPRODUCT(--('Input| Projects'!$AD373="Yes"),'Calc| Overheads Allocation'!G$9,'Calc| Project Costs'!Z373,'Input| Projects'!$Y373),IF('Input| Overheads'!$C$42="DNSP defined",SUMPRODUCT(--('Input| Projects'!$AD373="Yes"),'Calc| Overheads Allocation'!G$62,'Input| Projects'!$AG373),""))),"")</f>
        <v/>
      </c>
      <c r="AY373" s="186" t="str">
        <f>IFERROR(IF('Input| Overheads'!$C$42="Direct costs",SUMPRODUCT(--('Input| Projects'!$AD373="Yes"),'Calc| Overheads Allocation'!H$9,'Calc| Project Costs'!AA373),IF('Input| Overheads'!$C$42="Internal labour",SUMPRODUCT(--('Input| Projects'!$AD373="Yes"),'Calc| Overheads Allocation'!H$9,'Calc| Project Costs'!AA373,'Input| Projects'!$Y373),IF('Input| Overheads'!$C$42="DNSP defined",SUMPRODUCT(--('Input| Projects'!$AD373="Yes"),'Calc| Overheads Allocation'!H$62,'Input| Projects'!$AG373),""))),"")</f>
        <v/>
      </c>
      <c r="AZ373" s="186" t="str">
        <f>IFERROR(IF('Input| Overheads'!$C$42="Direct costs",SUMPRODUCT(--('Input| Projects'!$AD373="Yes"),'Calc| Overheads Allocation'!I$9,'Calc| Project Costs'!AB373),IF('Input| Overheads'!$C$42="Internal labour",SUMPRODUCT(--('Input| Projects'!$AD373="Yes"),'Calc| Overheads Allocation'!I$9,'Calc| Project Costs'!AB373,'Input| Projects'!$Y373),IF('Input| Overheads'!$C$42="DNSP defined",SUMPRODUCT(--('Input| Projects'!$AD373="Yes"),'Calc| Overheads Allocation'!I$62,'Input| Projects'!$AG373),""))),"")</f>
        <v/>
      </c>
      <c r="BA373" s="106"/>
      <c r="BB373" s="186">
        <f t="shared" si="187"/>
        <v>0</v>
      </c>
      <c r="BC373" s="186">
        <f t="shared" si="188"/>
        <v>0</v>
      </c>
      <c r="BD373" s="186">
        <f t="shared" si="189"/>
        <v>0</v>
      </c>
      <c r="BE373" s="186">
        <f t="shared" si="166"/>
        <v>0</v>
      </c>
      <c r="BF373" s="186">
        <f t="shared" si="167"/>
        <v>0</v>
      </c>
      <c r="BG373" s="186">
        <f t="shared" si="168"/>
        <v>0</v>
      </c>
      <c r="BH373" s="186">
        <f t="shared" si="169"/>
        <v>0</v>
      </c>
      <c r="BI373" s="97"/>
      <c r="BJ373" s="186" t="str">
        <f t="shared" si="170"/>
        <v/>
      </c>
      <c r="BK373" s="186" t="str">
        <f t="shared" si="171"/>
        <v/>
      </c>
      <c r="BL373" s="186" t="str">
        <f t="shared" si="172"/>
        <v/>
      </c>
      <c r="BM373" s="186" t="str">
        <f t="shared" si="173"/>
        <v/>
      </c>
      <c r="BN373" s="186" t="str">
        <f t="shared" si="174"/>
        <v/>
      </c>
      <c r="BO373" s="186" t="str">
        <f t="shared" si="175"/>
        <v/>
      </c>
      <c r="BP373" s="186" t="str">
        <f t="shared" si="176"/>
        <v/>
      </c>
      <c r="BQ373" s="97"/>
      <c r="BR373" s="186">
        <f t="shared" si="177"/>
        <v>0</v>
      </c>
      <c r="BS373" s="186">
        <f t="shared" si="178"/>
        <v>0</v>
      </c>
      <c r="BT373" s="222">
        <f t="shared" si="179"/>
        <v>0</v>
      </c>
      <c r="BU373" s="222">
        <f t="shared" si="180"/>
        <v>0</v>
      </c>
      <c r="BV373" s="222">
        <f t="shared" si="181"/>
        <v>0</v>
      </c>
      <c r="BW373" s="222">
        <f t="shared" si="182"/>
        <v>0</v>
      </c>
      <c r="BX373" s="222">
        <f t="shared" si="183"/>
        <v>0</v>
      </c>
      <c r="BY373" s="106"/>
      <c r="BZ373" s="197" t="str">
        <f>IF(SUMIF('Input| Projects'!$AS$8:$CP$8,"Dx",'Input| Projects'!$AS373:$CP373)=0,"",SUMIF('Input| Projects'!$AS$8:$CP$8,"Dx",'Input| Projects'!$AS373:$CP373))</f>
        <v/>
      </c>
      <c r="CA373" s="197" t="str">
        <f>IF(SUMIF('Input| Projects'!$AS$8:$CP$8,"Tx",'Input| Projects'!$AS373:$CP373)=0,"",SUMIF('Input| Projects'!$AS$8:$CP$8,"Tx",'Input| Projects'!$AS373:$CP373))</f>
        <v/>
      </c>
      <c r="CB373" s="150" t="str">
        <f t="shared" si="190"/>
        <v/>
      </c>
    </row>
    <row r="374" spans="2:80" x14ac:dyDescent="0.2">
      <c r="B374" s="201">
        <f>IFERROR('Input| Projects'!B374,"")</f>
        <v>365</v>
      </c>
      <c r="C374" s="42" t="str">
        <f>IFERROR(IF('Input| Projects'!C374="","",'Input| Projects'!C374),"")</f>
        <v/>
      </c>
      <c r="D374" s="42" t="str">
        <f>IFERROR(IF('Input| Projects'!D374="","",'Input| Projects'!D374),"")</f>
        <v/>
      </c>
      <c r="E374" s="104"/>
      <c r="F374" s="190">
        <f>IFERROR('Input| Projects'!I374*'Input| Escalations'!$K$19,"")</f>
        <v>0</v>
      </c>
      <c r="G374" s="190">
        <f>IFERROR('Input| Projects'!J374*'Input| Escalations'!$K$19,"")</f>
        <v>0</v>
      </c>
      <c r="H374" s="190">
        <f>IFERROR('Input| Projects'!K374*'Input| Escalations'!$K$19,"")</f>
        <v>0</v>
      </c>
      <c r="I374" s="190">
        <f>IFERROR('Input| Projects'!L374*'Input| Escalations'!$K$19,"")</f>
        <v>0</v>
      </c>
      <c r="J374" s="190">
        <f>IFERROR('Input| Projects'!M374*'Input| Escalations'!$K$19,"")</f>
        <v>0</v>
      </c>
      <c r="K374" s="190">
        <f>IFERROR('Input| Projects'!N374*'Input| Escalations'!$K$19,"")</f>
        <v>0</v>
      </c>
      <c r="L374" s="190">
        <f>IFERROR('Input| Projects'!O374*'Input| Escalations'!$K$19,"")</f>
        <v>0</v>
      </c>
      <c r="M374" s="150" t="str">
        <f>IF(ABS(SUM(F374:L374)-(SUM('Input| Projects'!I374:O374)*'Input| Escalations'!$K$19))&lt;0.0000001,"",1)</f>
        <v/>
      </c>
      <c r="N374" s="192">
        <f>'Input| Projects'!$Y374*INDEX('Input| Escalations'!$H$33:$N$33,MATCH('Calc| Project Costs'!N$9,'Input| Escalations'!$H$23:$N$23,0))+'Input| Projects'!$Z374*INDEX('Input| Escalations'!$H$34:$N$34,MATCH('Calc| Project Costs'!N$9,'Input| Escalations'!$H$23:$N$23,0))+'Input| Projects'!$AA374*INDEX('Input| Escalations'!$H$35:$N$35,MATCH('Calc| Project Costs'!N$9,'Input| Escalations'!$H$23:$N$23,0))+1</f>
        <v>1</v>
      </c>
      <c r="O374" s="192">
        <f>'Input| Projects'!$Y374*INDEX('Input| Escalations'!$H$33:$N$33,MATCH('Calc| Project Costs'!O$9,'Input| Escalations'!$H$23:$N$23,0))+'Input| Projects'!$Z374*INDEX('Input| Escalations'!$H$34:$N$34,MATCH('Calc| Project Costs'!O$9,'Input| Escalations'!$H$23:$N$23,0))+'Input| Projects'!$AA374*INDEX('Input| Escalations'!$H$35:$N$35,MATCH('Calc| Project Costs'!O$9,'Input| Escalations'!$H$23:$N$23,0))+1</f>
        <v>1</v>
      </c>
      <c r="P374" s="192">
        <f>'Input| Projects'!$Y374*INDEX('Input| Escalations'!$H$33:$N$33,MATCH('Calc| Project Costs'!P$9,'Input| Escalations'!$H$23:$N$23,0))+'Input| Projects'!$Z374*INDEX('Input| Escalations'!$H$34:$N$34,MATCH('Calc| Project Costs'!P$9,'Input| Escalations'!$H$23:$N$23,0))+'Input| Projects'!$AA374*INDEX('Input| Escalations'!$H$35:$N$35,MATCH('Calc| Project Costs'!P$9,'Input| Escalations'!$H$23:$N$23,0))+1</f>
        <v>1</v>
      </c>
      <c r="Q374" s="192">
        <f>'Input| Projects'!$Y374*INDEX('Input| Escalations'!$H$33:$N$33,MATCH('Calc| Project Costs'!Q$9,'Input| Escalations'!$H$23:$N$23,0))+'Input| Projects'!$Z374*INDEX('Input| Escalations'!$H$34:$N$34,MATCH('Calc| Project Costs'!Q$9,'Input| Escalations'!$H$23:$N$23,0))+'Input| Projects'!$AA374*INDEX('Input| Escalations'!$H$35:$N$35,MATCH('Calc| Project Costs'!Q$9,'Input| Escalations'!$H$23:$N$23,0))+1</f>
        <v>1</v>
      </c>
      <c r="R374" s="192">
        <f>'Input| Projects'!$Y374*INDEX('Input| Escalations'!$H$33:$N$33,MATCH('Calc| Project Costs'!R$9,'Input| Escalations'!$H$23:$N$23,0))+'Input| Projects'!$Z374*INDEX('Input| Escalations'!$H$34:$N$34,MATCH('Calc| Project Costs'!R$9,'Input| Escalations'!$H$23:$N$23,0))+'Input| Projects'!$AA374*INDEX('Input| Escalations'!$H$35:$N$35,MATCH('Calc| Project Costs'!R$9,'Input| Escalations'!$H$23:$N$23,0))+1</f>
        <v>1</v>
      </c>
      <c r="S374" s="192">
        <f>'Input| Projects'!$Y374*INDEX('Input| Escalations'!$H$33:$N$33,MATCH('Calc| Project Costs'!S$9,'Input| Escalations'!$H$23:$N$23,0))+'Input| Projects'!$Z374*INDEX('Input| Escalations'!$H$34:$N$34,MATCH('Calc| Project Costs'!S$9,'Input| Escalations'!$H$23:$N$23,0))+'Input| Projects'!$AA374*INDEX('Input| Escalations'!$H$35:$N$35,MATCH('Calc| Project Costs'!S$9,'Input| Escalations'!$H$23:$N$23,0))+1</f>
        <v>1</v>
      </c>
      <c r="T374" s="192">
        <f>'Input| Projects'!$Y374*INDEX('Input| Escalations'!$H$33:$N$33,MATCH('Calc| Project Costs'!T$9,'Input| Escalations'!$H$23:$N$23,0))+'Input| Projects'!$Z374*INDEX('Input| Escalations'!$H$34:$N$34,MATCH('Calc| Project Costs'!T$9,'Input| Escalations'!$H$23:$N$23,0))+'Input| Projects'!$AA374*INDEX('Input| Escalations'!$H$35:$N$35,MATCH('Calc| Project Costs'!T$9,'Input| Escalations'!$H$23:$N$23,0))+1</f>
        <v>1</v>
      </c>
      <c r="U374" s="106"/>
      <c r="V374" s="186">
        <f t="shared" si="184"/>
        <v>0</v>
      </c>
      <c r="W374" s="186">
        <f t="shared" si="185"/>
        <v>0</v>
      </c>
      <c r="X374" s="186">
        <f t="shared" si="186"/>
        <v>0</v>
      </c>
      <c r="Y374" s="186">
        <f t="shared" si="162"/>
        <v>0</v>
      </c>
      <c r="Z374" s="186">
        <f t="shared" si="163"/>
        <v>0</v>
      </c>
      <c r="AA374" s="186">
        <f t="shared" si="164"/>
        <v>0</v>
      </c>
      <c r="AB374" s="186">
        <f t="shared" si="165"/>
        <v>0</v>
      </c>
      <c r="AC374" s="106"/>
      <c r="AD374" s="186">
        <f>'Input| Projects'!Q374*N374*'Input| Escalations'!$K$19</f>
        <v>0</v>
      </c>
      <c r="AE374" s="186">
        <f>'Input| Projects'!R374*O374*'Input| Escalations'!$K$19</f>
        <v>0</v>
      </c>
      <c r="AF374" s="186">
        <f>'Input| Projects'!S374*P374*'Input| Escalations'!$K$19</f>
        <v>0</v>
      </c>
      <c r="AG374" s="186">
        <f>'Input| Projects'!T374*Q374*'Input| Escalations'!$K$19</f>
        <v>0</v>
      </c>
      <c r="AH374" s="186">
        <f>'Input| Projects'!U374*R374*'Input| Escalations'!$K$19</f>
        <v>0</v>
      </c>
      <c r="AI374" s="186">
        <f>'Input| Projects'!V374*S374*'Input| Escalations'!$K$19</f>
        <v>0</v>
      </c>
      <c r="AJ374" s="186">
        <f>'Input| Projects'!W374*T374*'Input| Escalations'!$K$19</f>
        <v>0</v>
      </c>
      <c r="AK374" s="106"/>
      <c r="AL374" s="186" t="str">
        <f>IFERROR(IF('Input| Overheads'!$C$42="Direct costs",SUMPRODUCT(--('Input| Projects'!$AC374="Yes"),'Calc| Overheads Allocation'!C$8,'Calc| Project Costs'!V374),IF('Input| Overheads'!$C$42="Internal labour",SUMPRODUCT(--('Input| Projects'!$AC374="Yes"),'Calc| Overheads Allocation'!C$8,'Calc| Project Costs'!V374,'Input| Projects'!$Y374),IF('Input| Overheads'!$C$42="DNSP defined",SUMPRODUCT(--('Input| Projects'!$AC374="Yes"),'Calc| Overheads Allocation'!C$61,'Input| Projects'!$AF374),""))),"")</f>
        <v/>
      </c>
      <c r="AM374" s="186" t="str">
        <f>IFERROR(IF('Input| Overheads'!$C$42="Direct costs",SUMPRODUCT(--('Input| Projects'!$AC374="Yes"),'Calc| Overheads Allocation'!D$8,'Calc| Project Costs'!W374),IF('Input| Overheads'!$C$42="Internal labour",SUMPRODUCT(--('Input| Projects'!$AC374="Yes"),'Calc| Overheads Allocation'!D$8,'Calc| Project Costs'!W374,'Input| Projects'!$Y374),IF('Input| Overheads'!$C$42="DNSP defined",SUMPRODUCT(--('Input| Projects'!$AC374="Yes"),'Calc| Overheads Allocation'!D$61,'Input| Projects'!$AF374),""))),"")</f>
        <v/>
      </c>
      <c r="AN374" s="186" t="str">
        <f>IFERROR(IF('Input| Overheads'!$C$42="Direct costs",SUMPRODUCT(--('Input| Projects'!$AC374="Yes"),'Calc| Overheads Allocation'!E$8,'Calc| Project Costs'!X374),IF('Input| Overheads'!$C$42="Internal labour",SUMPRODUCT(--('Input| Projects'!$AC374="Yes"),'Calc| Overheads Allocation'!E$8,'Calc| Project Costs'!X374,'Input| Projects'!$Y374),IF('Input| Overheads'!$C$42="DNSP defined",SUMPRODUCT(--('Input| Projects'!$AC374="Yes"),'Calc| Overheads Allocation'!E$61,'Input| Projects'!$AF374),""))),"")</f>
        <v/>
      </c>
      <c r="AO374" s="186" t="str">
        <f>IFERROR(IF('Input| Overheads'!$C$42="Direct costs",SUMPRODUCT(--('Input| Projects'!$AC374="Yes"),'Calc| Overheads Allocation'!F$8,'Calc| Project Costs'!Y374),IF('Input| Overheads'!$C$42="Internal labour",SUMPRODUCT(--('Input| Projects'!$AC374="Yes"),'Calc| Overheads Allocation'!F$8,'Calc| Project Costs'!Y374,'Input| Projects'!$Y374),IF('Input| Overheads'!$C$42="DNSP defined",SUMPRODUCT(--('Input| Projects'!$AC374="Yes"),'Calc| Overheads Allocation'!F$61,'Input| Projects'!$AF374),""))),"")</f>
        <v/>
      </c>
      <c r="AP374" s="186" t="str">
        <f>IFERROR(IF('Input| Overheads'!$C$42="Direct costs",SUMPRODUCT(--('Input| Projects'!$AC374="Yes"),'Calc| Overheads Allocation'!G$8,'Calc| Project Costs'!Z374),IF('Input| Overheads'!$C$42="Internal labour",SUMPRODUCT(--('Input| Projects'!$AC374="Yes"),'Calc| Overheads Allocation'!G$8,'Calc| Project Costs'!Z374,'Input| Projects'!$Y374),IF('Input| Overheads'!$C$42="DNSP defined",SUMPRODUCT(--('Input| Projects'!$AC374="Yes"),'Calc| Overheads Allocation'!G$61,'Input| Projects'!$AF374),""))),"")</f>
        <v/>
      </c>
      <c r="AQ374" s="186" t="str">
        <f>IFERROR(IF('Input| Overheads'!$C$42="Direct costs",SUMPRODUCT(--('Input| Projects'!$AC374="Yes"),'Calc| Overheads Allocation'!H$8,'Calc| Project Costs'!AA374),IF('Input| Overheads'!$C$42="Internal labour",SUMPRODUCT(--('Input| Projects'!$AC374="Yes"),'Calc| Overheads Allocation'!H$8,'Calc| Project Costs'!AA374,'Input| Projects'!$Y374),IF('Input| Overheads'!$C$42="DNSP defined",SUMPRODUCT(--('Input| Projects'!$AC374="Yes"),'Calc| Overheads Allocation'!H$61,'Input| Projects'!$AF374),""))),"")</f>
        <v/>
      </c>
      <c r="AR374" s="186" t="str">
        <f>IFERROR(IF('Input| Overheads'!$C$42="Direct costs",SUMPRODUCT(--('Input| Projects'!$AC374="Yes"),'Calc| Overheads Allocation'!I$8,'Calc| Project Costs'!AB374),IF('Input| Overheads'!$C$42="Internal labour",SUMPRODUCT(--('Input| Projects'!$AC374="Yes"),'Calc| Overheads Allocation'!I$8,'Calc| Project Costs'!AB374,'Input| Projects'!$Y374),IF('Input| Overheads'!$C$42="DNSP defined",SUMPRODUCT(--('Input| Projects'!$AC374="Yes"),'Calc| Overheads Allocation'!I$61,'Input| Projects'!$AF374),""))),"")</f>
        <v/>
      </c>
      <c r="AS374" s="106"/>
      <c r="AT374" s="186" t="str">
        <f>IFERROR(IF('Input| Overheads'!$C$42="Direct costs",SUMPRODUCT(--('Input| Projects'!$AD374="Yes"),'Calc| Overheads Allocation'!C$9,'Calc| Project Costs'!V374),IF('Input| Overheads'!$C$42="Internal labour",SUMPRODUCT(--('Input| Projects'!$AD374="Yes"),'Calc| Overheads Allocation'!C$9,'Calc| Project Costs'!V374,'Input| Projects'!$Y374),IF('Input| Overheads'!$C$42="DNSP defined",SUMPRODUCT(--('Input| Projects'!$AD374="Yes"),'Calc| Overheads Allocation'!C$62,'Input| Projects'!$AG374),""))),"")</f>
        <v/>
      </c>
      <c r="AU374" s="186" t="str">
        <f>IFERROR(IF('Input| Overheads'!$C$42="Direct costs",SUMPRODUCT(--('Input| Projects'!$AD374="Yes"),'Calc| Overheads Allocation'!D$9,'Calc| Project Costs'!W374),IF('Input| Overheads'!$C$42="Internal labour",SUMPRODUCT(--('Input| Projects'!$AD374="Yes"),'Calc| Overheads Allocation'!D$9,'Calc| Project Costs'!W374,'Input| Projects'!$Y374),IF('Input| Overheads'!$C$42="DNSP defined",SUMPRODUCT(--('Input| Projects'!$AD374="Yes"),'Calc| Overheads Allocation'!D$62,'Input| Projects'!$AG374),""))),"")</f>
        <v/>
      </c>
      <c r="AV374" s="186" t="str">
        <f>IFERROR(IF('Input| Overheads'!$C$42="Direct costs",SUMPRODUCT(--('Input| Projects'!$AD374="Yes"),'Calc| Overheads Allocation'!E$9,'Calc| Project Costs'!X374),IF('Input| Overheads'!$C$42="Internal labour",SUMPRODUCT(--('Input| Projects'!$AD374="Yes"),'Calc| Overheads Allocation'!E$9,'Calc| Project Costs'!X374,'Input| Projects'!$Y374),IF('Input| Overheads'!$C$42="DNSP defined",SUMPRODUCT(--('Input| Projects'!$AD374="Yes"),'Calc| Overheads Allocation'!E$62,'Input| Projects'!$AG374),""))),"")</f>
        <v/>
      </c>
      <c r="AW374" s="186" t="str">
        <f>IFERROR(IF('Input| Overheads'!$C$42="Direct costs",SUMPRODUCT(--('Input| Projects'!$AD374="Yes"),'Calc| Overheads Allocation'!F$9,'Calc| Project Costs'!Y374),IF('Input| Overheads'!$C$42="Internal labour",SUMPRODUCT(--('Input| Projects'!$AD374="Yes"),'Calc| Overheads Allocation'!F$9,'Calc| Project Costs'!Y374,'Input| Projects'!$Y374),IF('Input| Overheads'!$C$42="DNSP defined",SUMPRODUCT(--('Input| Projects'!$AD374="Yes"),'Calc| Overheads Allocation'!F$62,'Input| Projects'!$AG374),""))),"")</f>
        <v/>
      </c>
      <c r="AX374" s="186" t="str">
        <f>IFERROR(IF('Input| Overheads'!$C$42="Direct costs",SUMPRODUCT(--('Input| Projects'!$AD374="Yes"),'Calc| Overheads Allocation'!G$9,'Calc| Project Costs'!Z374),IF('Input| Overheads'!$C$42="Internal labour",SUMPRODUCT(--('Input| Projects'!$AD374="Yes"),'Calc| Overheads Allocation'!G$9,'Calc| Project Costs'!Z374,'Input| Projects'!$Y374),IF('Input| Overheads'!$C$42="DNSP defined",SUMPRODUCT(--('Input| Projects'!$AD374="Yes"),'Calc| Overheads Allocation'!G$62,'Input| Projects'!$AG374),""))),"")</f>
        <v/>
      </c>
      <c r="AY374" s="186" t="str">
        <f>IFERROR(IF('Input| Overheads'!$C$42="Direct costs",SUMPRODUCT(--('Input| Projects'!$AD374="Yes"),'Calc| Overheads Allocation'!H$9,'Calc| Project Costs'!AA374),IF('Input| Overheads'!$C$42="Internal labour",SUMPRODUCT(--('Input| Projects'!$AD374="Yes"),'Calc| Overheads Allocation'!H$9,'Calc| Project Costs'!AA374,'Input| Projects'!$Y374),IF('Input| Overheads'!$C$42="DNSP defined",SUMPRODUCT(--('Input| Projects'!$AD374="Yes"),'Calc| Overheads Allocation'!H$62,'Input| Projects'!$AG374),""))),"")</f>
        <v/>
      </c>
      <c r="AZ374" s="186" t="str">
        <f>IFERROR(IF('Input| Overheads'!$C$42="Direct costs",SUMPRODUCT(--('Input| Projects'!$AD374="Yes"),'Calc| Overheads Allocation'!I$9,'Calc| Project Costs'!AB374),IF('Input| Overheads'!$C$42="Internal labour",SUMPRODUCT(--('Input| Projects'!$AD374="Yes"),'Calc| Overheads Allocation'!I$9,'Calc| Project Costs'!AB374,'Input| Projects'!$Y374),IF('Input| Overheads'!$C$42="DNSP defined",SUMPRODUCT(--('Input| Projects'!$AD374="Yes"),'Calc| Overheads Allocation'!I$62,'Input| Projects'!$AG374),""))),"")</f>
        <v/>
      </c>
      <c r="BA374" s="106"/>
      <c r="BB374" s="186">
        <f t="shared" si="187"/>
        <v>0</v>
      </c>
      <c r="BC374" s="186">
        <f t="shared" si="188"/>
        <v>0</v>
      </c>
      <c r="BD374" s="186">
        <f t="shared" si="189"/>
        <v>0</v>
      </c>
      <c r="BE374" s="186">
        <f t="shared" si="166"/>
        <v>0</v>
      </c>
      <c r="BF374" s="186">
        <f t="shared" si="167"/>
        <v>0</v>
      </c>
      <c r="BG374" s="186">
        <f t="shared" si="168"/>
        <v>0</v>
      </c>
      <c r="BH374" s="186">
        <f t="shared" si="169"/>
        <v>0</v>
      </c>
      <c r="BI374" s="97"/>
      <c r="BJ374" s="186" t="str">
        <f t="shared" si="170"/>
        <v/>
      </c>
      <c r="BK374" s="186" t="str">
        <f t="shared" si="171"/>
        <v/>
      </c>
      <c r="BL374" s="186" t="str">
        <f t="shared" si="172"/>
        <v/>
      </c>
      <c r="BM374" s="186" t="str">
        <f t="shared" si="173"/>
        <v/>
      </c>
      <c r="BN374" s="186" t="str">
        <f t="shared" si="174"/>
        <v/>
      </c>
      <c r="BO374" s="186" t="str">
        <f t="shared" si="175"/>
        <v/>
      </c>
      <c r="BP374" s="186" t="str">
        <f t="shared" si="176"/>
        <v/>
      </c>
      <c r="BQ374" s="97"/>
      <c r="BR374" s="186">
        <f t="shared" si="177"/>
        <v>0</v>
      </c>
      <c r="BS374" s="186">
        <f t="shared" si="178"/>
        <v>0</v>
      </c>
      <c r="BT374" s="222">
        <f t="shared" si="179"/>
        <v>0</v>
      </c>
      <c r="BU374" s="222">
        <f t="shared" si="180"/>
        <v>0</v>
      </c>
      <c r="BV374" s="222">
        <f t="shared" si="181"/>
        <v>0</v>
      </c>
      <c r="BW374" s="222">
        <f t="shared" si="182"/>
        <v>0</v>
      </c>
      <c r="BX374" s="222">
        <f t="shared" si="183"/>
        <v>0</v>
      </c>
      <c r="BY374" s="106"/>
      <c r="BZ374" s="197" t="str">
        <f>IF(SUMIF('Input| Projects'!$AS$8:$CP$8,"Dx",'Input| Projects'!$AS374:$CP374)=0,"",SUMIF('Input| Projects'!$AS$8:$CP$8,"Dx",'Input| Projects'!$AS374:$CP374))</f>
        <v/>
      </c>
      <c r="CA374" s="197" t="str">
        <f>IF(SUMIF('Input| Projects'!$AS$8:$CP$8,"Tx",'Input| Projects'!$AS374:$CP374)=0,"",SUMIF('Input| Projects'!$AS$8:$CP$8,"Tx",'Input| Projects'!$AS374:$CP374))</f>
        <v/>
      </c>
      <c r="CB374" s="150" t="str">
        <f t="shared" si="190"/>
        <v/>
      </c>
    </row>
    <row r="375" spans="2:80" x14ac:dyDescent="0.2">
      <c r="B375" s="201">
        <f>IFERROR('Input| Projects'!B375,"")</f>
        <v>366</v>
      </c>
      <c r="C375" s="42" t="str">
        <f>IFERROR(IF('Input| Projects'!C375="","",'Input| Projects'!C375),"")</f>
        <v/>
      </c>
      <c r="D375" s="42" t="str">
        <f>IFERROR(IF('Input| Projects'!D375="","",'Input| Projects'!D375),"")</f>
        <v/>
      </c>
      <c r="E375" s="104"/>
      <c r="F375" s="190">
        <f>IFERROR('Input| Projects'!I375*'Input| Escalations'!$K$19,"")</f>
        <v>0</v>
      </c>
      <c r="G375" s="190">
        <f>IFERROR('Input| Projects'!J375*'Input| Escalations'!$K$19,"")</f>
        <v>0</v>
      </c>
      <c r="H375" s="190">
        <f>IFERROR('Input| Projects'!K375*'Input| Escalations'!$K$19,"")</f>
        <v>0</v>
      </c>
      <c r="I375" s="190">
        <f>IFERROR('Input| Projects'!L375*'Input| Escalations'!$K$19,"")</f>
        <v>0</v>
      </c>
      <c r="J375" s="190">
        <f>IFERROR('Input| Projects'!M375*'Input| Escalations'!$K$19,"")</f>
        <v>0</v>
      </c>
      <c r="K375" s="190">
        <f>IFERROR('Input| Projects'!N375*'Input| Escalations'!$K$19,"")</f>
        <v>0</v>
      </c>
      <c r="L375" s="190">
        <f>IFERROR('Input| Projects'!O375*'Input| Escalations'!$K$19,"")</f>
        <v>0</v>
      </c>
      <c r="M375" s="150" t="str">
        <f>IF(ABS(SUM(F375:L375)-(SUM('Input| Projects'!I375:O375)*'Input| Escalations'!$K$19))&lt;0.0000001,"",1)</f>
        <v/>
      </c>
      <c r="N375" s="192">
        <f>'Input| Projects'!$Y375*INDEX('Input| Escalations'!$H$33:$N$33,MATCH('Calc| Project Costs'!N$9,'Input| Escalations'!$H$23:$N$23,0))+'Input| Projects'!$Z375*INDEX('Input| Escalations'!$H$34:$N$34,MATCH('Calc| Project Costs'!N$9,'Input| Escalations'!$H$23:$N$23,0))+'Input| Projects'!$AA375*INDEX('Input| Escalations'!$H$35:$N$35,MATCH('Calc| Project Costs'!N$9,'Input| Escalations'!$H$23:$N$23,0))+1</f>
        <v>1</v>
      </c>
      <c r="O375" s="192">
        <f>'Input| Projects'!$Y375*INDEX('Input| Escalations'!$H$33:$N$33,MATCH('Calc| Project Costs'!O$9,'Input| Escalations'!$H$23:$N$23,0))+'Input| Projects'!$Z375*INDEX('Input| Escalations'!$H$34:$N$34,MATCH('Calc| Project Costs'!O$9,'Input| Escalations'!$H$23:$N$23,0))+'Input| Projects'!$AA375*INDEX('Input| Escalations'!$H$35:$N$35,MATCH('Calc| Project Costs'!O$9,'Input| Escalations'!$H$23:$N$23,0))+1</f>
        <v>1</v>
      </c>
      <c r="P375" s="192">
        <f>'Input| Projects'!$Y375*INDEX('Input| Escalations'!$H$33:$N$33,MATCH('Calc| Project Costs'!P$9,'Input| Escalations'!$H$23:$N$23,0))+'Input| Projects'!$Z375*INDEX('Input| Escalations'!$H$34:$N$34,MATCH('Calc| Project Costs'!P$9,'Input| Escalations'!$H$23:$N$23,0))+'Input| Projects'!$AA375*INDEX('Input| Escalations'!$H$35:$N$35,MATCH('Calc| Project Costs'!P$9,'Input| Escalations'!$H$23:$N$23,0))+1</f>
        <v>1</v>
      </c>
      <c r="Q375" s="192">
        <f>'Input| Projects'!$Y375*INDEX('Input| Escalations'!$H$33:$N$33,MATCH('Calc| Project Costs'!Q$9,'Input| Escalations'!$H$23:$N$23,0))+'Input| Projects'!$Z375*INDEX('Input| Escalations'!$H$34:$N$34,MATCH('Calc| Project Costs'!Q$9,'Input| Escalations'!$H$23:$N$23,0))+'Input| Projects'!$AA375*INDEX('Input| Escalations'!$H$35:$N$35,MATCH('Calc| Project Costs'!Q$9,'Input| Escalations'!$H$23:$N$23,0))+1</f>
        <v>1</v>
      </c>
      <c r="R375" s="192">
        <f>'Input| Projects'!$Y375*INDEX('Input| Escalations'!$H$33:$N$33,MATCH('Calc| Project Costs'!R$9,'Input| Escalations'!$H$23:$N$23,0))+'Input| Projects'!$Z375*INDEX('Input| Escalations'!$H$34:$N$34,MATCH('Calc| Project Costs'!R$9,'Input| Escalations'!$H$23:$N$23,0))+'Input| Projects'!$AA375*INDEX('Input| Escalations'!$H$35:$N$35,MATCH('Calc| Project Costs'!R$9,'Input| Escalations'!$H$23:$N$23,0))+1</f>
        <v>1</v>
      </c>
      <c r="S375" s="192">
        <f>'Input| Projects'!$Y375*INDEX('Input| Escalations'!$H$33:$N$33,MATCH('Calc| Project Costs'!S$9,'Input| Escalations'!$H$23:$N$23,0))+'Input| Projects'!$Z375*INDEX('Input| Escalations'!$H$34:$N$34,MATCH('Calc| Project Costs'!S$9,'Input| Escalations'!$H$23:$N$23,0))+'Input| Projects'!$AA375*INDEX('Input| Escalations'!$H$35:$N$35,MATCH('Calc| Project Costs'!S$9,'Input| Escalations'!$H$23:$N$23,0))+1</f>
        <v>1</v>
      </c>
      <c r="T375" s="192">
        <f>'Input| Projects'!$Y375*INDEX('Input| Escalations'!$H$33:$N$33,MATCH('Calc| Project Costs'!T$9,'Input| Escalations'!$H$23:$N$23,0))+'Input| Projects'!$Z375*INDEX('Input| Escalations'!$H$34:$N$34,MATCH('Calc| Project Costs'!T$9,'Input| Escalations'!$H$23:$N$23,0))+'Input| Projects'!$AA375*INDEX('Input| Escalations'!$H$35:$N$35,MATCH('Calc| Project Costs'!T$9,'Input| Escalations'!$H$23:$N$23,0))+1</f>
        <v>1</v>
      </c>
      <c r="U375" s="106"/>
      <c r="V375" s="186">
        <f t="shared" si="184"/>
        <v>0</v>
      </c>
      <c r="W375" s="186">
        <f t="shared" si="185"/>
        <v>0</v>
      </c>
      <c r="X375" s="186">
        <f t="shared" si="186"/>
        <v>0</v>
      </c>
      <c r="Y375" s="186">
        <f t="shared" si="162"/>
        <v>0</v>
      </c>
      <c r="Z375" s="186">
        <f t="shared" si="163"/>
        <v>0</v>
      </c>
      <c r="AA375" s="186">
        <f t="shared" si="164"/>
        <v>0</v>
      </c>
      <c r="AB375" s="186">
        <f t="shared" si="165"/>
        <v>0</v>
      </c>
      <c r="AC375" s="106"/>
      <c r="AD375" s="186">
        <f>'Input| Projects'!Q375*N375*'Input| Escalations'!$K$19</f>
        <v>0</v>
      </c>
      <c r="AE375" s="186">
        <f>'Input| Projects'!R375*O375*'Input| Escalations'!$K$19</f>
        <v>0</v>
      </c>
      <c r="AF375" s="186">
        <f>'Input| Projects'!S375*P375*'Input| Escalations'!$K$19</f>
        <v>0</v>
      </c>
      <c r="AG375" s="186">
        <f>'Input| Projects'!T375*Q375*'Input| Escalations'!$K$19</f>
        <v>0</v>
      </c>
      <c r="AH375" s="186">
        <f>'Input| Projects'!U375*R375*'Input| Escalations'!$K$19</f>
        <v>0</v>
      </c>
      <c r="AI375" s="186">
        <f>'Input| Projects'!V375*S375*'Input| Escalations'!$K$19</f>
        <v>0</v>
      </c>
      <c r="AJ375" s="186">
        <f>'Input| Projects'!W375*T375*'Input| Escalations'!$K$19</f>
        <v>0</v>
      </c>
      <c r="AK375" s="106"/>
      <c r="AL375" s="186" t="str">
        <f>IFERROR(IF('Input| Overheads'!$C$42="Direct costs",SUMPRODUCT(--('Input| Projects'!$AC375="Yes"),'Calc| Overheads Allocation'!C$8,'Calc| Project Costs'!V375),IF('Input| Overheads'!$C$42="Internal labour",SUMPRODUCT(--('Input| Projects'!$AC375="Yes"),'Calc| Overheads Allocation'!C$8,'Calc| Project Costs'!V375,'Input| Projects'!$Y375),IF('Input| Overheads'!$C$42="DNSP defined",SUMPRODUCT(--('Input| Projects'!$AC375="Yes"),'Calc| Overheads Allocation'!C$61,'Input| Projects'!$AF375),""))),"")</f>
        <v/>
      </c>
      <c r="AM375" s="186" t="str">
        <f>IFERROR(IF('Input| Overheads'!$C$42="Direct costs",SUMPRODUCT(--('Input| Projects'!$AC375="Yes"),'Calc| Overheads Allocation'!D$8,'Calc| Project Costs'!W375),IF('Input| Overheads'!$C$42="Internal labour",SUMPRODUCT(--('Input| Projects'!$AC375="Yes"),'Calc| Overheads Allocation'!D$8,'Calc| Project Costs'!W375,'Input| Projects'!$Y375),IF('Input| Overheads'!$C$42="DNSP defined",SUMPRODUCT(--('Input| Projects'!$AC375="Yes"),'Calc| Overheads Allocation'!D$61,'Input| Projects'!$AF375),""))),"")</f>
        <v/>
      </c>
      <c r="AN375" s="186" t="str">
        <f>IFERROR(IF('Input| Overheads'!$C$42="Direct costs",SUMPRODUCT(--('Input| Projects'!$AC375="Yes"),'Calc| Overheads Allocation'!E$8,'Calc| Project Costs'!X375),IF('Input| Overheads'!$C$42="Internal labour",SUMPRODUCT(--('Input| Projects'!$AC375="Yes"),'Calc| Overheads Allocation'!E$8,'Calc| Project Costs'!X375,'Input| Projects'!$Y375),IF('Input| Overheads'!$C$42="DNSP defined",SUMPRODUCT(--('Input| Projects'!$AC375="Yes"),'Calc| Overheads Allocation'!E$61,'Input| Projects'!$AF375),""))),"")</f>
        <v/>
      </c>
      <c r="AO375" s="186" t="str">
        <f>IFERROR(IF('Input| Overheads'!$C$42="Direct costs",SUMPRODUCT(--('Input| Projects'!$AC375="Yes"),'Calc| Overheads Allocation'!F$8,'Calc| Project Costs'!Y375),IF('Input| Overheads'!$C$42="Internal labour",SUMPRODUCT(--('Input| Projects'!$AC375="Yes"),'Calc| Overheads Allocation'!F$8,'Calc| Project Costs'!Y375,'Input| Projects'!$Y375),IF('Input| Overheads'!$C$42="DNSP defined",SUMPRODUCT(--('Input| Projects'!$AC375="Yes"),'Calc| Overheads Allocation'!F$61,'Input| Projects'!$AF375),""))),"")</f>
        <v/>
      </c>
      <c r="AP375" s="186" t="str">
        <f>IFERROR(IF('Input| Overheads'!$C$42="Direct costs",SUMPRODUCT(--('Input| Projects'!$AC375="Yes"),'Calc| Overheads Allocation'!G$8,'Calc| Project Costs'!Z375),IF('Input| Overheads'!$C$42="Internal labour",SUMPRODUCT(--('Input| Projects'!$AC375="Yes"),'Calc| Overheads Allocation'!G$8,'Calc| Project Costs'!Z375,'Input| Projects'!$Y375),IF('Input| Overheads'!$C$42="DNSP defined",SUMPRODUCT(--('Input| Projects'!$AC375="Yes"),'Calc| Overheads Allocation'!G$61,'Input| Projects'!$AF375),""))),"")</f>
        <v/>
      </c>
      <c r="AQ375" s="186" t="str">
        <f>IFERROR(IF('Input| Overheads'!$C$42="Direct costs",SUMPRODUCT(--('Input| Projects'!$AC375="Yes"),'Calc| Overheads Allocation'!H$8,'Calc| Project Costs'!AA375),IF('Input| Overheads'!$C$42="Internal labour",SUMPRODUCT(--('Input| Projects'!$AC375="Yes"),'Calc| Overheads Allocation'!H$8,'Calc| Project Costs'!AA375,'Input| Projects'!$Y375),IF('Input| Overheads'!$C$42="DNSP defined",SUMPRODUCT(--('Input| Projects'!$AC375="Yes"),'Calc| Overheads Allocation'!H$61,'Input| Projects'!$AF375),""))),"")</f>
        <v/>
      </c>
      <c r="AR375" s="186" t="str">
        <f>IFERROR(IF('Input| Overheads'!$C$42="Direct costs",SUMPRODUCT(--('Input| Projects'!$AC375="Yes"),'Calc| Overheads Allocation'!I$8,'Calc| Project Costs'!AB375),IF('Input| Overheads'!$C$42="Internal labour",SUMPRODUCT(--('Input| Projects'!$AC375="Yes"),'Calc| Overheads Allocation'!I$8,'Calc| Project Costs'!AB375,'Input| Projects'!$Y375),IF('Input| Overheads'!$C$42="DNSP defined",SUMPRODUCT(--('Input| Projects'!$AC375="Yes"),'Calc| Overheads Allocation'!I$61,'Input| Projects'!$AF375),""))),"")</f>
        <v/>
      </c>
      <c r="AS375" s="106"/>
      <c r="AT375" s="186" t="str">
        <f>IFERROR(IF('Input| Overheads'!$C$42="Direct costs",SUMPRODUCT(--('Input| Projects'!$AD375="Yes"),'Calc| Overheads Allocation'!C$9,'Calc| Project Costs'!V375),IF('Input| Overheads'!$C$42="Internal labour",SUMPRODUCT(--('Input| Projects'!$AD375="Yes"),'Calc| Overheads Allocation'!C$9,'Calc| Project Costs'!V375,'Input| Projects'!$Y375),IF('Input| Overheads'!$C$42="DNSP defined",SUMPRODUCT(--('Input| Projects'!$AD375="Yes"),'Calc| Overheads Allocation'!C$62,'Input| Projects'!$AG375),""))),"")</f>
        <v/>
      </c>
      <c r="AU375" s="186" t="str">
        <f>IFERROR(IF('Input| Overheads'!$C$42="Direct costs",SUMPRODUCT(--('Input| Projects'!$AD375="Yes"),'Calc| Overheads Allocation'!D$9,'Calc| Project Costs'!W375),IF('Input| Overheads'!$C$42="Internal labour",SUMPRODUCT(--('Input| Projects'!$AD375="Yes"),'Calc| Overheads Allocation'!D$9,'Calc| Project Costs'!W375,'Input| Projects'!$Y375),IF('Input| Overheads'!$C$42="DNSP defined",SUMPRODUCT(--('Input| Projects'!$AD375="Yes"),'Calc| Overheads Allocation'!D$62,'Input| Projects'!$AG375),""))),"")</f>
        <v/>
      </c>
      <c r="AV375" s="186" t="str">
        <f>IFERROR(IF('Input| Overheads'!$C$42="Direct costs",SUMPRODUCT(--('Input| Projects'!$AD375="Yes"),'Calc| Overheads Allocation'!E$9,'Calc| Project Costs'!X375),IF('Input| Overheads'!$C$42="Internal labour",SUMPRODUCT(--('Input| Projects'!$AD375="Yes"),'Calc| Overheads Allocation'!E$9,'Calc| Project Costs'!X375,'Input| Projects'!$Y375),IF('Input| Overheads'!$C$42="DNSP defined",SUMPRODUCT(--('Input| Projects'!$AD375="Yes"),'Calc| Overheads Allocation'!E$62,'Input| Projects'!$AG375),""))),"")</f>
        <v/>
      </c>
      <c r="AW375" s="186" t="str">
        <f>IFERROR(IF('Input| Overheads'!$C$42="Direct costs",SUMPRODUCT(--('Input| Projects'!$AD375="Yes"),'Calc| Overheads Allocation'!F$9,'Calc| Project Costs'!Y375),IF('Input| Overheads'!$C$42="Internal labour",SUMPRODUCT(--('Input| Projects'!$AD375="Yes"),'Calc| Overheads Allocation'!F$9,'Calc| Project Costs'!Y375,'Input| Projects'!$Y375),IF('Input| Overheads'!$C$42="DNSP defined",SUMPRODUCT(--('Input| Projects'!$AD375="Yes"),'Calc| Overheads Allocation'!F$62,'Input| Projects'!$AG375),""))),"")</f>
        <v/>
      </c>
      <c r="AX375" s="186" t="str">
        <f>IFERROR(IF('Input| Overheads'!$C$42="Direct costs",SUMPRODUCT(--('Input| Projects'!$AD375="Yes"),'Calc| Overheads Allocation'!G$9,'Calc| Project Costs'!Z375),IF('Input| Overheads'!$C$42="Internal labour",SUMPRODUCT(--('Input| Projects'!$AD375="Yes"),'Calc| Overheads Allocation'!G$9,'Calc| Project Costs'!Z375,'Input| Projects'!$Y375),IF('Input| Overheads'!$C$42="DNSP defined",SUMPRODUCT(--('Input| Projects'!$AD375="Yes"),'Calc| Overheads Allocation'!G$62,'Input| Projects'!$AG375),""))),"")</f>
        <v/>
      </c>
      <c r="AY375" s="186" t="str">
        <f>IFERROR(IF('Input| Overheads'!$C$42="Direct costs",SUMPRODUCT(--('Input| Projects'!$AD375="Yes"),'Calc| Overheads Allocation'!H$9,'Calc| Project Costs'!AA375),IF('Input| Overheads'!$C$42="Internal labour",SUMPRODUCT(--('Input| Projects'!$AD375="Yes"),'Calc| Overheads Allocation'!H$9,'Calc| Project Costs'!AA375,'Input| Projects'!$Y375),IF('Input| Overheads'!$C$42="DNSP defined",SUMPRODUCT(--('Input| Projects'!$AD375="Yes"),'Calc| Overheads Allocation'!H$62,'Input| Projects'!$AG375),""))),"")</f>
        <v/>
      </c>
      <c r="AZ375" s="186" t="str">
        <f>IFERROR(IF('Input| Overheads'!$C$42="Direct costs",SUMPRODUCT(--('Input| Projects'!$AD375="Yes"),'Calc| Overheads Allocation'!I$9,'Calc| Project Costs'!AB375),IF('Input| Overheads'!$C$42="Internal labour",SUMPRODUCT(--('Input| Projects'!$AD375="Yes"),'Calc| Overheads Allocation'!I$9,'Calc| Project Costs'!AB375,'Input| Projects'!$Y375),IF('Input| Overheads'!$C$42="DNSP defined",SUMPRODUCT(--('Input| Projects'!$AD375="Yes"),'Calc| Overheads Allocation'!I$62,'Input| Projects'!$AG375),""))),"")</f>
        <v/>
      </c>
      <c r="BA375" s="106"/>
      <c r="BB375" s="186">
        <f t="shared" si="187"/>
        <v>0</v>
      </c>
      <c r="BC375" s="186">
        <f t="shared" si="188"/>
        <v>0</v>
      </c>
      <c r="BD375" s="186">
        <f t="shared" si="189"/>
        <v>0</v>
      </c>
      <c r="BE375" s="186">
        <f t="shared" si="166"/>
        <v>0</v>
      </c>
      <c r="BF375" s="186">
        <f t="shared" si="167"/>
        <v>0</v>
      </c>
      <c r="BG375" s="186">
        <f t="shared" si="168"/>
        <v>0</v>
      </c>
      <c r="BH375" s="186">
        <f t="shared" si="169"/>
        <v>0</v>
      </c>
      <c r="BI375" s="97"/>
      <c r="BJ375" s="186" t="str">
        <f t="shared" si="170"/>
        <v/>
      </c>
      <c r="BK375" s="186" t="str">
        <f t="shared" si="171"/>
        <v/>
      </c>
      <c r="BL375" s="186" t="str">
        <f t="shared" si="172"/>
        <v/>
      </c>
      <c r="BM375" s="186" t="str">
        <f t="shared" si="173"/>
        <v/>
      </c>
      <c r="BN375" s="186" t="str">
        <f t="shared" si="174"/>
        <v/>
      </c>
      <c r="BO375" s="186" t="str">
        <f t="shared" si="175"/>
        <v/>
      </c>
      <c r="BP375" s="186" t="str">
        <f t="shared" si="176"/>
        <v/>
      </c>
      <c r="BQ375" s="97"/>
      <c r="BR375" s="186">
        <f t="shared" si="177"/>
        <v>0</v>
      </c>
      <c r="BS375" s="186">
        <f t="shared" si="178"/>
        <v>0</v>
      </c>
      <c r="BT375" s="222">
        <f t="shared" si="179"/>
        <v>0</v>
      </c>
      <c r="BU375" s="222">
        <f t="shared" si="180"/>
        <v>0</v>
      </c>
      <c r="BV375" s="222">
        <f t="shared" si="181"/>
        <v>0</v>
      </c>
      <c r="BW375" s="222">
        <f t="shared" si="182"/>
        <v>0</v>
      </c>
      <c r="BX375" s="222">
        <f t="shared" si="183"/>
        <v>0</v>
      </c>
      <c r="BY375" s="106"/>
      <c r="BZ375" s="197" t="str">
        <f>IF(SUMIF('Input| Projects'!$AS$8:$CP$8,"Dx",'Input| Projects'!$AS375:$CP375)=0,"",SUMIF('Input| Projects'!$AS$8:$CP$8,"Dx",'Input| Projects'!$AS375:$CP375))</f>
        <v/>
      </c>
      <c r="CA375" s="197" t="str">
        <f>IF(SUMIF('Input| Projects'!$AS$8:$CP$8,"Tx",'Input| Projects'!$AS375:$CP375)=0,"",SUMIF('Input| Projects'!$AS$8:$CP$8,"Tx",'Input| Projects'!$AS375:$CP375))</f>
        <v/>
      </c>
      <c r="CB375" s="150" t="str">
        <f t="shared" si="190"/>
        <v/>
      </c>
    </row>
    <row r="376" spans="2:80" x14ac:dyDescent="0.2">
      <c r="B376" s="201">
        <f>IFERROR('Input| Projects'!B376,"")</f>
        <v>367</v>
      </c>
      <c r="C376" s="42" t="str">
        <f>IFERROR(IF('Input| Projects'!C376="","",'Input| Projects'!C376),"")</f>
        <v/>
      </c>
      <c r="D376" s="42" t="str">
        <f>IFERROR(IF('Input| Projects'!D376="","",'Input| Projects'!D376),"")</f>
        <v/>
      </c>
      <c r="E376" s="104"/>
      <c r="F376" s="190">
        <f>IFERROR('Input| Projects'!I376*'Input| Escalations'!$K$19,"")</f>
        <v>0</v>
      </c>
      <c r="G376" s="190">
        <f>IFERROR('Input| Projects'!J376*'Input| Escalations'!$K$19,"")</f>
        <v>0</v>
      </c>
      <c r="H376" s="190">
        <f>IFERROR('Input| Projects'!K376*'Input| Escalations'!$K$19,"")</f>
        <v>0</v>
      </c>
      <c r="I376" s="190">
        <f>IFERROR('Input| Projects'!L376*'Input| Escalations'!$K$19,"")</f>
        <v>0</v>
      </c>
      <c r="J376" s="190">
        <f>IFERROR('Input| Projects'!M376*'Input| Escalations'!$K$19,"")</f>
        <v>0</v>
      </c>
      <c r="K376" s="190">
        <f>IFERROR('Input| Projects'!N376*'Input| Escalations'!$K$19,"")</f>
        <v>0</v>
      </c>
      <c r="L376" s="190">
        <f>IFERROR('Input| Projects'!O376*'Input| Escalations'!$K$19,"")</f>
        <v>0</v>
      </c>
      <c r="M376" s="150" t="str">
        <f>IF(ABS(SUM(F376:L376)-(SUM('Input| Projects'!I376:O376)*'Input| Escalations'!$K$19))&lt;0.0000001,"",1)</f>
        <v/>
      </c>
      <c r="N376" s="192">
        <f>'Input| Projects'!$Y376*INDEX('Input| Escalations'!$H$33:$N$33,MATCH('Calc| Project Costs'!N$9,'Input| Escalations'!$H$23:$N$23,0))+'Input| Projects'!$Z376*INDEX('Input| Escalations'!$H$34:$N$34,MATCH('Calc| Project Costs'!N$9,'Input| Escalations'!$H$23:$N$23,0))+'Input| Projects'!$AA376*INDEX('Input| Escalations'!$H$35:$N$35,MATCH('Calc| Project Costs'!N$9,'Input| Escalations'!$H$23:$N$23,0))+1</f>
        <v>1</v>
      </c>
      <c r="O376" s="192">
        <f>'Input| Projects'!$Y376*INDEX('Input| Escalations'!$H$33:$N$33,MATCH('Calc| Project Costs'!O$9,'Input| Escalations'!$H$23:$N$23,0))+'Input| Projects'!$Z376*INDEX('Input| Escalations'!$H$34:$N$34,MATCH('Calc| Project Costs'!O$9,'Input| Escalations'!$H$23:$N$23,0))+'Input| Projects'!$AA376*INDEX('Input| Escalations'!$H$35:$N$35,MATCH('Calc| Project Costs'!O$9,'Input| Escalations'!$H$23:$N$23,0))+1</f>
        <v>1</v>
      </c>
      <c r="P376" s="192">
        <f>'Input| Projects'!$Y376*INDEX('Input| Escalations'!$H$33:$N$33,MATCH('Calc| Project Costs'!P$9,'Input| Escalations'!$H$23:$N$23,0))+'Input| Projects'!$Z376*INDEX('Input| Escalations'!$H$34:$N$34,MATCH('Calc| Project Costs'!P$9,'Input| Escalations'!$H$23:$N$23,0))+'Input| Projects'!$AA376*INDEX('Input| Escalations'!$H$35:$N$35,MATCH('Calc| Project Costs'!P$9,'Input| Escalations'!$H$23:$N$23,0))+1</f>
        <v>1</v>
      </c>
      <c r="Q376" s="192">
        <f>'Input| Projects'!$Y376*INDEX('Input| Escalations'!$H$33:$N$33,MATCH('Calc| Project Costs'!Q$9,'Input| Escalations'!$H$23:$N$23,0))+'Input| Projects'!$Z376*INDEX('Input| Escalations'!$H$34:$N$34,MATCH('Calc| Project Costs'!Q$9,'Input| Escalations'!$H$23:$N$23,0))+'Input| Projects'!$AA376*INDEX('Input| Escalations'!$H$35:$N$35,MATCH('Calc| Project Costs'!Q$9,'Input| Escalations'!$H$23:$N$23,0))+1</f>
        <v>1</v>
      </c>
      <c r="R376" s="192">
        <f>'Input| Projects'!$Y376*INDEX('Input| Escalations'!$H$33:$N$33,MATCH('Calc| Project Costs'!R$9,'Input| Escalations'!$H$23:$N$23,0))+'Input| Projects'!$Z376*INDEX('Input| Escalations'!$H$34:$N$34,MATCH('Calc| Project Costs'!R$9,'Input| Escalations'!$H$23:$N$23,0))+'Input| Projects'!$AA376*INDEX('Input| Escalations'!$H$35:$N$35,MATCH('Calc| Project Costs'!R$9,'Input| Escalations'!$H$23:$N$23,0))+1</f>
        <v>1</v>
      </c>
      <c r="S376" s="192">
        <f>'Input| Projects'!$Y376*INDEX('Input| Escalations'!$H$33:$N$33,MATCH('Calc| Project Costs'!S$9,'Input| Escalations'!$H$23:$N$23,0))+'Input| Projects'!$Z376*INDEX('Input| Escalations'!$H$34:$N$34,MATCH('Calc| Project Costs'!S$9,'Input| Escalations'!$H$23:$N$23,0))+'Input| Projects'!$AA376*INDEX('Input| Escalations'!$H$35:$N$35,MATCH('Calc| Project Costs'!S$9,'Input| Escalations'!$H$23:$N$23,0))+1</f>
        <v>1</v>
      </c>
      <c r="T376" s="192">
        <f>'Input| Projects'!$Y376*INDEX('Input| Escalations'!$H$33:$N$33,MATCH('Calc| Project Costs'!T$9,'Input| Escalations'!$H$23:$N$23,0))+'Input| Projects'!$Z376*INDEX('Input| Escalations'!$H$34:$N$34,MATCH('Calc| Project Costs'!T$9,'Input| Escalations'!$H$23:$N$23,0))+'Input| Projects'!$AA376*INDEX('Input| Escalations'!$H$35:$N$35,MATCH('Calc| Project Costs'!T$9,'Input| Escalations'!$H$23:$N$23,0))+1</f>
        <v>1</v>
      </c>
      <c r="U376" s="106"/>
      <c r="V376" s="186">
        <f t="shared" si="184"/>
        <v>0</v>
      </c>
      <c r="W376" s="186">
        <f t="shared" si="185"/>
        <v>0</v>
      </c>
      <c r="X376" s="186">
        <f t="shared" si="186"/>
        <v>0</v>
      </c>
      <c r="Y376" s="186">
        <f t="shared" si="162"/>
        <v>0</v>
      </c>
      <c r="Z376" s="186">
        <f t="shared" si="163"/>
        <v>0</v>
      </c>
      <c r="AA376" s="186">
        <f t="shared" si="164"/>
        <v>0</v>
      </c>
      <c r="AB376" s="186">
        <f t="shared" si="165"/>
        <v>0</v>
      </c>
      <c r="AC376" s="106"/>
      <c r="AD376" s="186">
        <f>'Input| Projects'!Q376*N376*'Input| Escalations'!$K$19</f>
        <v>0</v>
      </c>
      <c r="AE376" s="186">
        <f>'Input| Projects'!R376*O376*'Input| Escalations'!$K$19</f>
        <v>0</v>
      </c>
      <c r="AF376" s="186">
        <f>'Input| Projects'!S376*P376*'Input| Escalations'!$K$19</f>
        <v>0</v>
      </c>
      <c r="AG376" s="186">
        <f>'Input| Projects'!T376*Q376*'Input| Escalations'!$K$19</f>
        <v>0</v>
      </c>
      <c r="AH376" s="186">
        <f>'Input| Projects'!U376*R376*'Input| Escalations'!$K$19</f>
        <v>0</v>
      </c>
      <c r="AI376" s="186">
        <f>'Input| Projects'!V376*S376*'Input| Escalations'!$K$19</f>
        <v>0</v>
      </c>
      <c r="AJ376" s="186">
        <f>'Input| Projects'!W376*T376*'Input| Escalations'!$K$19</f>
        <v>0</v>
      </c>
      <c r="AK376" s="106"/>
      <c r="AL376" s="186" t="str">
        <f>IFERROR(IF('Input| Overheads'!$C$42="Direct costs",SUMPRODUCT(--('Input| Projects'!$AC376="Yes"),'Calc| Overheads Allocation'!C$8,'Calc| Project Costs'!V376),IF('Input| Overheads'!$C$42="Internal labour",SUMPRODUCT(--('Input| Projects'!$AC376="Yes"),'Calc| Overheads Allocation'!C$8,'Calc| Project Costs'!V376,'Input| Projects'!$Y376),IF('Input| Overheads'!$C$42="DNSP defined",SUMPRODUCT(--('Input| Projects'!$AC376="Yes"),'Calc| Overheads Allocation'!C$61,'Input| Projects'!$AF376),""))),"")</f>
        <v/>
      </c>
      <c r="AM376" s="186" t="str">
        <f>IFERROR(IF('Input| Overheads'!$C$42="Direct costs",SUMPRODUCT(--('Input| Projects'!$AC376="Yes"),'Calc| Overheads Allocation'!D$8,'Calc| Project Costs'!W376),IF('Input| Overheads'!$C$42="Internal labour",SUMPRODUCT(--('Input| Projects'!$AC376="Yes"),'Calc| Overheads Allocation'!D$8,'Calc| Project Costs'!W376,'Input| Projects'!$Y376),IF('Input| Overheads'!$C$42="DNSP defined",SUMPRODUCT(--('Input| Projects'!$AC376="Yes"),'Calc| Overheads Allocation'!D$61,'Input| Projects'!$AF376),""))),"")</f>
        <v/>
      </c>
      <c r="AN376" s="186" t="str">
        <f>IFERROR(IF('Input| Overheads'!$C$42="Direct costs",SUMPRODUCT(--('Input| Projects'!$AC376="Yes"),'Calc| Overheads Allocation'!E$8,'Calc| Project Costs'!X376),IF('Input| Overheads'!$C$42="Internal labour",SUMPRODUCT(--('Input| Projects'!$AC376="Yes"),'Calc| Overheads Allocation'!E$8,'Calc| Project Costs'!X376,'Input| Projects'!$Y376),IF('Input| Overheads'!$C$42="DNSP defined",SUMPRODUCT(--('Input| Projects'!$AC376="Yes"),'Calc| Overheads Allocation'!E$61,'Input| Projects'!$AF376),""))),"")</f>
        <v/>
      </c>
      <c r="AO376" s="186" t="str">
        <f>IFERROR(IF('Input| Overheads'!$C$42="Direct costs",SUMPRODUCT(--('Input| Projects'!$AC376="Yes"),'Calc| Overheads Allocation'!F$8,'Calc| Project Costs'!Y376),IF('Input| Overheads'!$C$42="Internal labour",SUMPRODUCT(--('Input| Projects'!$AC376="Yes"),'Calc| Overheads Allocation'!F$8,'Calc| Project Costs'!Y376,'Input| Projects'!$Y376),IF('Input| Overheads'!$C$42="DNSP defined",SUMPRODUCT(--('Input| Projects'!$AC376="Yes"),'Calc| Overheads Allocation'!F$61,'Input| Projects'!$AF376),""))),"")</f>
        <v/>
      </c>
      <c r="AP376" s="186" t="str">
        <f>IFERROR(IF('Input| Overheads'!$C$42="Direct costs",SUMPRODUCT(--('Input| Projects'!$AC376="Yes"),'Calc| Overheads Allocation'!G$8,'Calc| Project Costs'!Z376),IF('Input| Overheads'!$C$42="Internal labour",SUMPRODUCT(--('Input| Projects'!$AC376="Yes"),'Calc| Overheads Allocation'!G$8,'Calc| Project Costs'!Z376,'Input| Projects'!$Y376),IF('Input| Overheads'!$C$42="DNSP defined",SUMPRODUCT(--('Input| Projects'!$AC376="Yes"),'Calc| Overheads Allocation'!G$61,'Input| Projects'!$AF376),""))),"")</f>
        <v/>
      </c>
      <c r="AQ376" s="186" t="str">
        <f>IFERROR(IF('Input| Overheads'!$C$42="Direct costs",SUMPRODUCT(--('Input| Projects'!$AC376="Yes"),'Calc| Overheads Allocation'!H$8,'Calc| Project Costs'!AA376),IF('Input| Overheads'!$C$42="Internal labour",SUMPRODUCT(--('Input| Projects'!$AC376="Yes"),'Calc| Overheads Allocation'!H$8,'Calc| Project Costs'!AA376,'Input| Projects'!$Y376),IF('Input| Overheads'!$C$42="DNSP defined",SUMPRODUCT(--('Input| Projects'!$AC376="Yes"),'Calc| Overheads Allocation'!H$61,'Input| Projects'!$AF376),""))),"")</f>
        <v/>
      </c>
      <c r="AR376" s="186" t="str">
        <f>IFERROR(IF('Input| Overheads'!$C$42="Direct costs",SUMPRODUCT(--('Input| Projects'!$AC376="Yes"),'Calc| Overheads Allocation'!I$8,'Calc| Project Costs'!AB376),IF('Input| Overheads'!$C$42="Internal labour",SUMPRODUCT(--('Input| Projects'!$AC376="Yes"),'Calc| Overheads Allocation'!I$8,'Calc| Project Costs'!AB376,'Input| Projects'!$Y376),IF('Input| Overheads'!$C$42="DNSP defined",SUMPRODUCT(--('Input| Projects'!$AC376="Yes"),'Calc| Overheads Allocation'!I$61,'Input| Projects'!$AF376),""))),"")</f>
        <v/>
      </c>
      <c r="AS376" s="106"/>
      <c r="AT376" s="186" t="str">
        <f>IFERROR(IF('Input| Overheads'!$C$42="Direct costs",SUMPRODUCT(--('Input| Projects'!$AD376="Yes"),'Calc| Overheads Allocation'!C$9,'Calc| Project Costs'!V376),IF('Input| Overheads'!$C$42="Internal labour",SUMPRODUCT(--('Input| Projects'!$AD376="Yes"),'Calc| Overheads Allocation'!C$9,'Calc| Project Costs'!V376,'Input| Projects'!$Y376),IF('Input| Overheads'!$C$42="DNSP defined",SUMPRODUCT(--('Input| Projects'!$AD376="Yes"),'Calc| Overheads Allocation'!C$62,'Input| Projects'!$AG376),""))),"")</f>
        <v/>
      </c>
      <c r="AU376" s="186" t="str">
        <f>IFERROR(IF('Input| Overheads'!$C$42="Direct costs",SUMPRODUCT(--('Input| Projects'!$AD376="Yes"),'Calc| Overheads Allocation'!D$9,'Calc| Project Costs'!W376),IF('Input| Overheads'!$C$42="Internal labour",SUMPRODUCT(--('Input| Projects'!$AD376="Yes"),'Calc| Overheads Allocation'!D$9,'Calc| Project Costs'!W376,'Input| Projects'!$Y376),IF('Input| Overheads'!$C$42="DNSP defined",SUMPRODUCT(--('Input| Projects'!$AD376="Yes"),'Calc| Overheads Allocation'!D$62,'Input| Projects'!$AG376),""))),"")</f>
        <v/>
      </c>
      <c r="AV376" s="186" t="str">
        <f>IFERROR(IF('Input| Overheads'!$C$42="Direct costs",SUMPRODUCT(--('Input| Projects'!$AD376="Yes"),'Calc| Overheads Allocation'!E$9,'Calc| Project Costs'!X376),IF('Input| Overheads'!$C$42="Internal labour",SUMPRODUCT(--('Input| Projects'!$AD376="Yes"),'Calc| Overheads Allocation'!E$9,'Calc| Project Costs'!X376,'Input| Projects'!$Y376),IF('Input| Overheads'!$C$42="DNSP defined",SUMPRODUCT(--('Input| Projects'!$AD376="Yes"),'Calc| Overheads Allocation'!E$62,'Input| Projects'!$AG376),""))),"")</f>
        <v/>
      </c>
      <c r="AW376" s="186" t="str">
        <f>IFERROR(IF('Input| Overheads'!$C$42="Direct costs",SUMPRODUCT(--('Input| Projects'!$AD376="Yes"),'Calc| Overheads Allocation'!F$9,'Calc| Project Costs'!Y376),IF('Input| Overheads'!$C$42="Internal labour",SUMPRODUCT(--('Input| Projects'!$AD376="Yes"),'Calc| Overheads Allocation'!F$9,'Calc| Project Costs'!Y376,'Input| Projects'!$Y376),IF('Input| Overheads'!$C$42="DNSP defined",SUMPRODUCT(--('Input| Projects'!$AD376="Yes"),'Calc| Overheads Allocation'!F$62,'Input| Projects'!$AG376),""))),"")</f>
        <v/>
      </c>
      <c r="AX376" s="186" t="str">
        <f>IFERROR(IF('Input| Overheads'!$C$42="Direct costs",SUMPRODUCT(--('Input| Projects'!$AD376="Yes"),'Calc| Overheads Allocation'!G$9,'Calc| Project Costs'!Z376),IF('Input| Overheads'!$C$42="Internal labour",SUMPRODUCT(--('Input| Projects'!$AD376="Yes"),'Calc| Overheads Allocation'!G$9,'Calc| Project Costs'!Z376,'Input| Projects'!$Y376),IF('Input| Overheads'!$C$42="DNSP defined",SUMPRODUCT(--('Input| Projects'!$AD376="Yes"),'Calc| Overheads Allocation'!G$62,'Input| Projects'!$AG376),""))),"")</f>
        <v/>
      </c>
      <c r="AY376" s="186" t="str">
        <f>IFERROR(IF('Input| Overheads'!$C$42="Direct costs",SUMPRODUCT(--('Input| Projects'!$AD376="Yes"),'Calc| Overheads Allocation'!H$9,'Calc| Project Costs'!AA376),IF('Input| Overheads'!$C$42="Internal labour",SUMPRODUCT(--('Input| Projects'!$AD376="Yes"),'Calc| Overheads Allocation'!H$9,'Calc| Project Costs'!AA376,'Input| Projects'!$Y376),IF('Input| Overheads'!$C$42="DNSP defined",SUMPRODUCT(--('Input| Projects'!$AD376="Yes"),'Calc| Overheads Allocation'!H$62,'Input| Projects'!$AG376),""))),"")</f>
        <v/>
      </c>
      <c r="AZ376" s="186" t="str">
        <f>IFERROR(IF('Input| Overheads'!$C$42="Direct costs",SUMPRODUCT(--('Input| Projects'!$AD376="Yes"),'Calc| Overheads Allocation'!I$9,'Calc| Project Costs'!AB376),IF('Input| Overheads'!$C$42="Internal labour",SUMPRODUCT(--('Input| Projects'!$AD376="Yes"),'Calc| Overheads Allocation'!I$9,'Calc| Project Costs'!AB376,'Input| Projects'!$Y376),IF('Input| Overheads'!$C$42="DNSP defined",SUMPRODUCT(--('Input| Projects'!$AD376="Yes"),'Calc| Overheads Allocation'!I$62,'Input| Projects'!$AG376),""))),"")</f>
        <v/>
      </c>
      <c r="BA376" s="106"/>
      <c r="BB376" s="186">
        <f t="shared" si="187"/>
        <v>0</v>
      </c>
      <c r="BC376" s="186">
        <f t="shared" si="188"/>
        <v>0</v>
      </c>
      <c r="BD376" s="186">
        <f t="shared" si="189"/>
        <v>0</v>
      </c>
      <c r="BE376" s="186">
        <f t="shared" si="166"/>
        <v>0</v>
      </c>
      <c r="BF376" s="186">
        <f t="shared" si="167"/>
        <v>0</v>
      </c>
      <c r="BG376" s="186">
        <f t="shared" si="168"/>
        <v>0</v>
      </c>
      <c r="BH376" s="186">
        <f t="shared" si="169"/>
        <v>0</v>
      </c>
      <c r="BI376" s="97"/>
      <c r="BJ376" s="186" t="str">
        <f t="shared" si="170"/>
        <v/>
      </c>
      <c r="BK376" s="186" t="str">
        <f t="shared" si="171"/>
        <v/>
      </c>
      <c r="BL376" s="186" t="str">
        <f t="shared" si="172"/>
        <v/>
      </c>
      <c r="BM376" s="186" t="str">
        <f t="shared" si="173"/>
        <v/>
      </c>
      <c r="BN376" s="186" t="str">
        <f t="shared" si="174"/>
        <v/>
      </c>
      <c r="BO376" s="186" t="str">
        <f t="shared" si="175"/>
        <v/>
      </c>
      <c r="BP376" s="186" t="str">
        <f t="shared" si="176"/>
        <v/>
      </c>
      <c r="BQ376" s="97"/>
      <c r="BR376" s="186">
        <f t="shared" si="177"/>
        <v>0</v>
      </c>
      <c r="BS376" s="186">
        <f t="shared" si="178"/>
        <v>0</v>
      </c>
      <c r="BT376" s="222">
        <f t="shared" si="179"/>
        <v>0</v>
      </c>
      <c r="BU376" s="222">
        <f t="shared" si="180"/>
        <v>0</v>
      </c>
      <c r="BV376" s="222">
        <f t="shared" si="181"/>
        <v>0</v>
      </c>
      <c r="BW376" s="222">
        <f t="shared" si="182"/>
        <v>0</v>
      </c>
      <c r="BX376" s="222">
        <f t="shared" si="183"/>
        <v>0</v>
      </c>
      <c r="BY376" s="106"/>
      <c r="BZ376" s="197" t="str">
        <f>IF(SUMIF('Input| Projects'!$AS$8:$CP$8,"Dx",'Input| Projects'!$AS376:$CP376)=0,"",SUMIF('Input| Projects'!$AS$8:$CP$8,"Dx",'Input| Projects'!$AS376:$CP376))</f>
        <v/>
      </c>
      <c r="CA376" s="197" t="str">
        <f>IF(SUMIF('Input| Projects'!$AS$8:$CP$8,"Tx",'Input| Projects'!$AS376:$CP376)=0,"",SUMIF('Input| Projects'!$AS$8:$CP$8,"Tx",'Input| Projects'!$AS376:$CP376))</f>
        <v/>
      </c>
      <c r="CB376" s="150" t="str">
        <f t="shared" si="190"/>
        <v/>
      </c>
    </row>
    <row r="377" spans="2:80" x14ac:dyDescent="0.2">
      <c r="B377" s="201">
        <f>IFERROR('Input| Projects'!B377,"")</f>
        <v>368</v>
      </c>
      <c r="C377" s="42" t="str">
        <f>IFERROR(IF('Input| Projects'!C377="","",'Input| Projects'!C377),"")</f>
        <v/>
      </c>
      <c r="D377" s="42" t="str">
        <f>IFERROR(IF('Input| Projects'!D377="","",'Input| Projects'!D377),"")</f>
        <v/>
      </c>
      <c r="E377" s="104"/>
      <c r="F377" s="190">
        <f>IFERROR('Input| Projects'!I377*'Input| Escalations'!$K$19,"")</f>
        <v>0</v>
      </c>
      <c r="G377" s="190">
        <f>IFERROR('Input| Projects'!J377*'Input| Escalations'!$K$19,"")</f>
        <v>0</v>
      </c>
      <c r="H377" s="190">
        <f>IFERROR('Input| Projects'!K377*'Input| Escalations'!$K$19,"")</f>
        <v>0</v>
      </c>
      <c r="I377" s="190">
        <f>IFERROR('Input| Projects'!L377*'Input| Escalations'!$K$19,"")</f>
        <v>0</v>
      </c>
      <c r="J377" s="190">
        <f>IFERROR('Input| Projects'!M377*'Input| Escalations'!$K$19,"")</f>
        <v>0</v>
      </c>
      <c r="K377" s="190">
        <f>IFERROR('Input| Projects'!N377*'Input| Escalations'!$K$19,"")</f>
        <v>0</v>
      </c>
      <c r="L377" s="190">
        <f>IFERROR('Input| Projects'!O377*'Input| Escalations'!$K$19,"")</f>
        <v>0</v>
      </c>
      <c r="M377" s="150" t="str">
        <f>IF(ABS(SUM(F377:L377)-(SUM('Input| Projects'!I377:O377)*'Input| Escalations'!$K$19))&lt;0.0000001,"",1)</f>
        <v/>
      </c>
      <c r="N377" s="192">
        <f>'Input| Projects'!$Y377*INDEX('Input| Escalations'!$H$33:$N$33,MATCH('Calc| Project Costs'!N$9,'Input| Escalations'!$H$23:$N$23,0))+'Input| Projects'!$Z377*INDEX('Input| Escalations'!$H$34:$N$34,MATCH('Calc| Project Costs'!N$9,'Input| Escalations'!$H$23:$N$23,0))+'Input| Projects'!$AA377*INDEX('Input| Escalations'!$H$35:$N$35,MATCH('Calc| Project Costs'!N$9,'Input| Escalations'!$H$23:$N$23,0))+1</f>
        <v>1</v>
      </c>
      <c r="O377" s="192">
        <f>'Input| Projects'!$Y377*INDEX('Input| Escalations'!$H$33:$N$33,MATCH('Calc| Project Costs'!O$9,'Input| Escalations'!$H$23:$N$23,0))+'Input| Projects'!$Z377*INDEX('Input| Escalations'!$H$34:$N$34,MATCH('Calc| Project Costs'!O$9,'Input| Escalations'!$H$23:$N$23,0))+'Input| Projects'!$AA377*INDEX('Input| Escalations'!$H$35:$N$35,MATCH('Calc| Project Costs'!O$9,'Input| Escalations'!$H$23:$N$23,0))+1</f>
        <v>1</v>
      </c>
      <c r="P377" s="192">
        <f>'Input| Projects'!$Y377*INDEX('Input| Escalations'!$H$33:$N$33,MATCH('Calc| Project Costs'!P$9,'Input| Escalations'!$H$23:$N$23,0))+'Input| Projects'!$Z377*INDEX('Input| Escalations'!$H$34:$N$34,MATCH('Calc| Project Costs'!P$9,'Input| Escalations'!$H$23:$N$23,0))+'Input| Projects'!$AA377*INDEX('Input| Escalations'!$H$35:$N$35,MATCH('Calc| Project Costs'!P$9,'Input| Escalations'!$H$23:$N$23,0))+1</f>
        <v>1</v>
      </c>
      <c r="Q377" s="192">
        <f>'Input| Projects'!$Y377*INDEX('Input| Escalations'!$H$33:$N$33,MATCH('Calc| Project Costs'!Q$9,'Input| Escalations'!$H$23:$N$23,0))+'Input| Projects'!$Z377*INDEX('Input| Escalations'!$H$34:$N$34,MATCH('Calc| Project Costs'!Q$9,'Input| Escalations'!$H$23:$N$23,0))+'Input| Projects'!$AA377*INDEX('Input| Escalations'!$H$35:$N$35,MATCH('Calc| Project Costs'!Q$9,'Input| Escalations'!$H$23:$N$23,0))+1</f>
        <v>1</v>
      </c>
      <c r="R377" s="192">
        <f>'Input| Projects'!$Y377*INDEX('Input| Escalations'!$H$33:$N$33,MATCH('Calc| Project Costs'!R$9,'Input| Escalations'!$H$23:$N$23,0))+'Input| Projects'!$Z377*INDEX('Input| Escalations'!$H$34:$N$34,MATCH('Calc| Project Costs'!R$9,'Input| Escalations'!$H$23:$N$23,0))+'Input| Projects'!$AA377*INDEX('Input| Escalations'!$H$35:$N$35,MATCH('Calc| Project Costs'!R$9,'Input| Escalations'!$H$23:$N$23,0))+1</f>
        <v>1</v>
      </c>
      <c r="S377" s="192">
        <f>'Input| Projects'!$Y377*INDEX('Input| Escalations'!$H$33:$N$33,MATCH('Calc| Project Costs'!S$9,'Input| Escalations'!$H$23:$N$23,0))+'Input| Projects'!$Z377*INDEX('Input| Escalations'!$H$34:$N$34,MATCH('Calc| Project Costs'!S$9,'Input| Escalations'!$H$23:$N$23,0))+'Input| Projects'!$AA377*INDEX('Input| Escalations'!$H$35:$N$35,MATCH('Calc| Project Costs'!S$9,'Input| Escalations'!$H$23:$N$23,0))+1</f>
        <v>1</v>
      </c>
      <c r="T377" s="192">
        <f>'Input| Projects'!$Y377*INDEX('Input| Escalations'!$H$33:$N$33,MATCH('Calc| Project Costs'!T$9,'Input| Escalations'!$H$23:$N$23,0))+'Input| Projects'!$Z377*INDEX('Input| Escalations'!$H$34:$N$34,MATCH('Calc| Project Costs'!T$9,'Input| Escalations'!$H$23:$N$23,0))+'Input| Projects'!$AA377*INDEX('Input| Escalations'!$H$35:$N$35,MATCH('Calc| Project Costs'!T$9,'Input| Escalations'!$H$23:$N$23,0))+1</f>
        <v>1</v>
      </c>
      <c r="U377" s="106"/>
      <c r="V377" s="186">
        <f t="shared" si="184"/>
        <v>0</v>
      </c>
      <c r="W377" s="186">
        <f t="shared" si="185"/>
        <v>0</v>
      </c>
      <c r="X377" s="186">
        <f t="shared" si="186"/>
        <v>0</v>
      </c>
      <c r="Y377" s="186">
        <f t="shared" si="162"/>
        <v>0</v>
      </c>
      <c r="Z377" s="186">
        <f t="shared" si="163"/>
        <v>0</v>
      </c>
      <c r="AA377" s="186">
        <f t="shared" si="164"/>
        <v>0</v>
      </c>
      <c r="AB377" s="186">
        <f t="shared" si="165"/>
        <v>0</v>
      </c>
      <c r="AC377" s="106"/>
      <c r="AD377" s="186">
        <f>'Input| Projects'!Q377*N377*'Input| Escalations'!$K$19</f>
        <v>0</v>
      </c>
      <c r="AE377" s="186">
        <f>'Input| Projects'!R377*O377*'Input| Escalations'!$K$19</f>
        <v>0</v>
      </c>
      <c r="AF377" s="186">
        <f>'Input| Projects'!S377*P377*'Input| Escalations'!$K$19</f>
        <v>0</v>
      </c>
      <c r="AG377" s="186">
        <f>'Input| Projects'!T377*Q377*'Input| Escalations'!$K$19</f>
        <v>0</v>
      </c>
      <c r="AH377" s="186">
        <f>'Input| Projects'!U377*R377*'Input| Escalations'!$K$19</f>
        <v>0</v>
      </c>
      <c r="AI377" s="186">
        <f>'Input| Projects'!V377*S377*'Input| Escalations'!$K$19</f>
        <v>0</v>
      </c>
      <c r="AJ377" s="186">
        <f>'Input| Projects'!W377*T377*'Input| Escalations'!$K$19</f>
        <v>0</v>
      </c>
      <c r="AK377" s="106"/>
      <c r="AL377" s="186" t="str">
        <f>IFERROR(IF('Input| Overheads'!$C$42="Direct costs",SUMPRODUCT(--('Input| Projects'!$AC377="Yes"),'Calc| Overheads Allocation'!C$8,'Calc| Project Costs'!V377),IF('Input| Overheads'!$C$42="Internal labour",SUMPRODUCT(--('Input| Projects'!$AC377="Yes"),'Calc| Overheads Allocation'!C$8,'Calc| Project Costs'!V377,'Input| Projects'!$Y377),IF('Input| Overheads'!$C$42="DNSP defined",SUMPRODUCT(--('Input| Projects'!$AC377="Yes"),'Calc| Overheads Allocation'!C$61,'Input| Projects'!$AF377),""))),"")</f>
        <v/>
      </c>
      <c r="AM377" s="186" t="str">
        <f>IFERROR(IF('Input| Overheads'!$C$42="Direct costs",SUMPRODUCT(--('Input| Projects'!$AC377="Yes"),'Calc| Overheads Allocation'!D$8,'Calc| Project Costs'!W377),IF('Input| Overheads'!$C$42="Internal labour",SUMPRODUCT(--('Input| Projects'!$AC377="Yes"),'Calc| Overheads Allocation'!D$8,'Calc| Project Costs'!W377,'Input| Projects'!$Y377),IF('Input| Overheads'!$C$42="DNSP defined",SUMPRODUCT(--('Input| Projects'!$AC377="Yes"),'Calc| Overheads Allocation'!D$61,'Input| Projects'!$AF377),""))),"")</f>
        <v/>
      </c>
      <c r="AN377" s="186" t="str">
        <f>IFERROR(IF('Input| Overheads'!$C$42="Direct costs",SUMPRODUCT(--('Input| Projects'!$AC377="Yes"),'Calc| Overheads Allocation'!E$8,'Calc| Project Costs'!X377),IF('Input| Overheads'!$C$42="Internal labour",SUMPRODUCT(--('Input| Projects'!$AC377="Yes"),'Calc| Overheads Allocation'!E$8,'Calc| Project Costs'!X377,'Input| Projects'!$Y377),IF('Input| Overheads'!$C$42="DNSP defined",SUMPRODUCT(--('Input| Projects'!$AC377="Yes"),'Calc| Overheads Allocation'!E$61,'Input| Projects'!$AF377),""))),"")</f>
        <v/>
      </c>
      <c r="AO377" s="186" t="str">
        <f>IFERROR(IF('Input| Overheads'!$C$42="Direct costs",SUMPRODUCT(--('Input| Projects'!$AC377="Yes"),'Calc| Overheads Allocation'!F$8,'Calc| Project Costs'!Y377),IF('Input| Overheads'!$C$42="Internal labour",SUMPRODUCT(--('Input| Projects'!$AC377="Yes"),'Calc| Overheads Allocation'!F$8,'Calc| Project Costs'!Y377,'Input| Projects'!$Y377),IF('Input| Overheads'!$C$42="DNSP defined",SUMPRODUCT(--('Input| Projects'!$AC377="Yes"),'Calc| Overheads Allocation'!F$61,'Input| Projects'!$AF377),""))),"")</f>
        <v/>
      </c>
      <c r="AP377" s="186" t="str">
        <f>IFERROR(IF('Input| Overheads'!$C$42="Direct costs",SUMPRODUCT(--('Input| Projects'!$AC377="Yes"),'Calc| Overheads Allocation'!G$8,'Calc| Project Costs'!Z377),IF('Input| Overheads'!$C$42="Internal labour",SUMPRODUCT(--('Input| Projects'!$AC377="Yes"),'Calc| Overheads Allocation'!G$8,'Calc| Project Costs'!Z377,'Input| Projects'!$Y377),IF('Input| Overheads'!$C$42="DNSP defined",SUMPRODUCT(--('Input| Projects'!$AC377="Yes"),'Calc| Overheads Allocation'!G$61,'Input| Projects'!$AF377),""))),"")</f>
        <v/>
      </c>
      <c r="AQ377" s="186" t="str">
        <f>IFERROR(IF('Input| Overheads'!$C$42="Direct costs",SUMPRODUCT(--('Input| Projects'!$AC377="Yes"),'Calc| Overheads Allocation'!H$8,'Calc| Project Costs'!AA377),IF('Input| Overheads'!$C$42="Internal labour",SUMPRODUCT(--('Input| Projects'!$AC377="Yes"),'Calc| Overheads Allocation'!H$8,'Calc| Project Costs'!AA377,'Input| Projects'!$Y377),IF('Input| Overheads'!$C$42="DNSP defined",SUMPRODUCT(--('Input| Projects'!$AC377="Yes"),'Calc| Overheads Allocation'!H$61,'Input| Projects'!$AF377),""))),"")</f>
        <v/>
      </c>
      <c r="AR377" s="186" t="str">
        <f>IFERROR(IF('Input| Overheads'!$C$42="Direct costs",SUMPRODUCT(--('Input| Projects'!$AC377="Yes"),'Calc| Overheads Allocation'!I$8,'Calc| Project Costs'!AB377),IF('Input| Overheads'!$C$42="Internal labour",SUMPRODUCT(--('Input| Projects'!$AC377="Yes"),'Calc| Overheads Allocation'!I$8,'Calc| Project Costs'!AB377,'Input| Projects'!$Y377),IF('Input| Overheads'!$C$42="DNSP defined",SUMPRODUCT(--('Input| Projects'!$AC377="Yes"),'Calc| Overheads Allocation'!I$61,'Input| Projects'!$AF377),""))),"")</f>
        <v/>
      </c>
      <c r="AS377" s="106"/>
      <c r="AT377" s="186" t="str">
        <f>IFERROR(IF('Input| Overheads'!$C$42="Direct costs",SUMPRODUCT(--('Input| Projects'!$AD377="Yes"),'Calc| Overheads Allocation'!C$9,'Calc| Project Costs'!V377),IF('Input| Overheads'!$C$42="Internal labour",SUMPRODUCT(--('Input| Projects'!$AD377="Yes"),'Calc| Overheads Allocation'!C$9,'Calc| Project Costs'!V377,'Input| Projects'!$Y377),IF('Input| Overheads'!$C$42="DNSP defined",SUMPRODUCT(--('Input| Projects'!$AD377="Yes"),'Calc| Overheads Allocation'!C$62,'Input| Projects'!$AG377),""))),"")</f>
        <v/>
      </c>
      <c r="AU377" s="186" t="str">
        <f>IFERROR(IF('Input| Overheads'!$C$42="Direct costs",SUMPRODUCT(--('Input| Projects'!$AD377="Yes"),'Calc| Overheads Allocation'!D$9,'Calc| Project Costs'!W377),IF('Input| Overheads'!$C$42="Internal labour",SUMPRODUCT(--('Input| Projects'!$AD377="Yes"),'Calc| Overheads Allocation'!D$9,'Calc| Project Costs'!W377,'Input| Projects'!$Y377),IF('Input| Overheads'!$C$42="DNSP defined",SUMPRODUCT(--('Input| Projects'!$AD377="Yes"),'Calc| Overheads Allocation'!D$62,'Input| Projects'!$AG377),""))),"")</f>
        <v/>
      </c>
      <c r="AV377" s="186" t="str">
        <f>IFERROR(IF('Input| Overheads'!$C$42="Direct costs",SUMPRODUCT(--('Input| Projects'!$AD377="Yes"),'Calc| Overheads Allocation'!E$9,'Calc| Project Costs'!X377),IF('Input| Overheads'!$C$42="Internal labour",SUMPRODUCT(--('Input| Projects'!$AD377="Yes"),'Calc| Overheads Allocation'!E$9,'Calc| Project Costs'!X377,'Input| Projects'!$Y377),IF('Input| Overheads'!$C$42="DNSP defined",SUMPRODUCT(--('Input| Projects'!$AD377="Yes"),'Calc| Overheads Allocation'!E$62,'Input| Projects'!$AG377),""))),"")</f>
        <v/>
      </c>
      <c r="AW377" s="186" t="str">
        <f>IFERROR(IF('Input| Overheads'!$C$42="Direct costs",SUMPRODUCT(--('Input| Projects'!$AD377="Yes"),'Calc| Overheads Allocation'!F$9,'Calc| Project Costs'!Y377),IF('Input| Overheads'!$C$42="Internal labour",SUMPRODUCT(--('Input| Projects'!$AD377="Yes"),'Calc| Overheads Allocation'!F$9,'Calc| Project Costs'!Y377,'Input| Projects'!$Y377),IF('Input| Overheads'!$C$42="DNSP defined",SUMPRODUCT(--('Input| Projects'!$AD377="Yes"),'Calc| Overheads Allocation'!F$62,'Input| Projects'!$AG377),""))),"")</f>
        <v/>
      </c>
      <c r="AX377" s="186" t="str">
        <f>IFERROR(IF('Input| Overheads'!$C$42="Direct costs",SUMPRODUCT(--('Input| Projects'!$AD377="Yes"),'Calc| Overheads Allocation'!G$9,'Calc| Project Costs'!Z377),IF('Input| Overheads'!$C$42="Internal labour",SUMPRODUCT(--('Input| Projects'!$AD377="Yes"),'Calc| Overheads Allocation'!G$9,'Calc| Project Costs'!Z377,'Input| Projects'!$Y377),IF('Input| Overheads'!$C$42="DNSP defined",SUMPRODUCT(--('Input| Projects'!$AD377="Yes"),'Calc| Overheads Allocation'!G$62,'Input| Projects'!$AG377),""))),"")</f>
        <v/>
      </c>
      <c r="AY377" s="186" t="str">
        <f>IFERROR(IF('Input| Overheads'!$C$42="Direct costs",SUMPRODUCT(--('Input| Projects'!$AD377="Yes"),'Calc| Overheads Allocation'!H$9,'Calc| Project Costs'!AA377),IF('Input| Overheads'!$C$42="Internal labour",SUMPRODUCT(--('Input| Projects'!$AD377="Yes"),'Calc| Overheads Allocation'!H$9,'Calc| Project Costs'!AA377,'Input| Projects'!$Y377),IF('Input| Overheads'!$C$42="DNSP defined",SUMPRODUCT(--('Input| Projects'!$AD377="Yes"),'Calc| Overheads Allocation'!H$62,'Input| Projects'!$AG377),""))),"")</f>
        <v/>
      </c>
      <c r="AZ377" s="186" t="str">
        <f>IFERROR(IF('Input| Overheads'!$C$42="Direct costs",SUMPRODUCT(--('Input| Projects'!$AD377="Yes"),'Calc| Overheads Allocation'!I$9,'Calc| Project Costs'!AB377),IF('Input| Overheads'!$C$42="Internal labour",SUMPRODUCT(--('Input| Projects'!$AD377="Yes"),'Calc| Overheads Allocation'!I$9,'Calc| Project Costs'!AB377,'Input| Projects'!$Y377),IF('Input| Overheads'!$C$42="DNSP defined",SUMPRODUCT(--('Input| Projects'!$AD377="Yes"),'Calc| Overheads Allocation'!I$62,'Input| Projects'!$AG377),""))),"")</f>
        <v/>
      </c>
      <c r="BA377" s="106"/>
      <c r="BB377" s="186">
        <f t="shared" si="187"/>
        <v>0</v>
      </c>
      <c r="BC377" s="186">
        <f t="shared" si="188"/>
        <v>0</v>
      </c>
      <c r="BD377" s="186">
        <f t="shared" si="189"/>
        <v>0</v>
      </c>
      <c r="BE377" s="186">
        <f t="shared" si="166"/>
        <v>0</v>
      </c>
      <c r="BF377" s="186">
        <f t="shared" si="167"/>
        <v>0</v>
      </c>
      <c r="BG377" s="186">
        <f t="shared" si="168"/>
        <v>0</v>
      </c>
      <c r="BH377" s="186">
        <f t="shared" si="169"/>
        <v>0</v>
      </c>
      <c r="BI377" s="97"/>
      <c r="BJ377" s="186" t="str">
        <f t="shared" si="170"/>
        <v/>
      </c>
      <c r="BK377" s="186" t="str">
        <f t="shared" si="171"/>
        <v/>
      </c>
      <c r="BL377" s="186" t="str">
        <f t="shared" si="172"/>
        <v/>
      </c>
      <c r="BM377" s="186" t="str">
        <f t="shared" si="173"/>
        <v/>
      </c>
      <c r="BN377" s="186" t="str">
        <f t="shared" si="174"/>
        <v/>
      </c>
      <c r="BO377" s="186" t="str">
        <f t="shared" si="175"/>
        <v/>
      </c>
      <c r="BP377" s="186" t="str">
        <f t="shared" si="176"/>
        <v/>
      </c>
      <c r="BQ377" s="97"/>
      <c r="BR377" s="186">
        <f t="shared" si="177"/>
        <v>0</v>
      </c>
      <c r="BS377" s="186">
        <f t="shared" si="178"/>
        <v>0</v>
      </c>
      <c r="BT377" s="222">
        <f t="shared" si="179"/>
        <v>0</v>
      </c>
      <c r="BU377" s="222">
        <f t="shared" si="180"/>
        <v>0</v>
      </c>
      <c r="BV377" s="222">
        <f t="shared" si="181"/>
        <v>0</v>
      </c>
      <c r="BW377" s="222">
        <f t="shared" si="182"/>
        <v>0</v>
      </c>
      <c r="BX377" s="222">
        <f t="shared" si="183"/>
        <v>0</v>
      </c>
      <c r="BY377" s="106"/>
      <c r="BZ377" s="197" t="str">
        <f>IF(SUMIF('Input| Projects'!$AS$8:$CP$8,"Dx",'Input| Projects'!$AS377:$CP377)=0,"",SUMIF('Input| Projects'!$AS$8:$CP$8,"Dx",'Input| Projects'!$AS377:$CP377))</f>
        <v/>
      </c>
      <c r="CA377" s="197" t="str">
        <f>IF(SUMIF('Input| Projects'!$AS$8:$CP$8,"Tx",'Input| Projects'!$AS377:$CP377)=0,"",SUMIF('Input| Projects'!$AS$8:$CP$8,"Tx",'Input| Projects'!$AS377:$CP377))</f>
        <v/>
      </c>
      <c r="CB377" s="150" t="str">
        <f t="shared" si="190"/>
        <v/>
      </c>
    </row>
    <row r="378" spans="2:80" x14ac:dyDescent="0.2">
      <c r="B378" s="201">
        <f>IFERROR('Input| Projects'!B378,"")</f>
        <v>369</v>
      </c>
      <c r="C378" s="42" t="str">
        <f>IFERROR(IF('Input| Projects'!C378="","",'Input| Projects'!C378),"")</f>
        <v/>
      </c>
      <c r="D378" s="42" t="str">
        <f>IFERROR(IF('Input| Projects'!D378="","",'Input| Projects'!D378),"")</f>
        <v/>
      </c>
      <c r="E378" s="104"/>
      <c r="F378" s="190">
        <f>IFERROR('Input| Projects'!I378*'Input| Escalations'!$K$19,"")</f>
        <v>0</v>
      </c>
      <c r="G378" s="190">
        <f>IFERROR('Input| Projects'!J378*'Input| Escalations'!$K$19,"")</f>
        <v>0</v>
      </c>
      <c r="H378" s="190">
        <f>IFERROR('Input| Projects'!K378*'Input| Escalations'!$K$19,"")</f>
        <v>0</v>
      </c>
      <c r="I378" s="190">
        <f>IFERROR('Input| Projects'!L378*'Input| Escalations'!$K$19,"")</f>
        <v>0</v>
      </c>
      <c r="J378" s="190">
        <f>IFERROR('Input| Projects'!M378*'Input| Escalations'!$K$19,"")</f>
        <v>0</v>
      </c>
      <c r="K378" s="190">
        <f>IFERROR('Input| Projects'!N378*'Input| Escalations'!$K$19,"")</f>
        <v>0</v>
      </c>
      <c r="L378" s="190">
        <f>IFERROR('Input| Projects'!O378*'Input| Escalations'!$K$19,"")</f>
        <v>0</v>
      </c>
      <c r="M378" s="150" t="str">
        <f>IF(ABS(SUM(F378:L378)-(SUM('Input| Projects'!I378:O378)*'Input| Escalations'!$K$19))&lt;0.0000001,"",1)</f>
        <v/>
      </c>
      <c r="N378" s="192">
        <f>'Input| Projects'!$Y378*INDEX('Input| Escalations'!$H$33:$N$33,MATCH('Calc| Project Costs'!N$9,'Input| Escalations'!$H$23:$N$23,0))+'Input| Projects'!$Z378*INDEX('Input| Escalations'!$H$34:$N$34,MATCH('Calc| Project Costs'!N$9,'Input| Escalations'!$H$23:$N$23,0))+'Input| Projects'!$AA378*INDEX('Input| Escalations'!$H$35:$N$35,MATCH('Calc| Project Costs'!N$9,'Input| Escalations'!$H$23:$N$23,0))+1</f>
        <v>1</v>
      </c>
      <c r="O378" s="192">
        <f>'Input| Projects'!$Y378*INDEX('Input| Escalations'!$H$33:$N$33,MATCH('Calc| Project Costs'!O$9,'Input| Escalations'!$H$23:$N$23,0))+'Input| Projects'!$Z378*INDEX('Input| Escalations'!$H$34:$N$34,MATCH('Calc| Project Costs'!O$9,'Input| Escalations'!$H$23:$N$23,0))+'Input| Projects'!$AA378*INDEX('Input| Escalations'!$H$35:$N$35,MATCH('Calc| Project Costs'!O$9,'Input| Escalations'!$H$23:$N$23,0))+1</f>
        <v>1</v>
      </c>
      <c r="P378" s="192">
        <f>'Input| Projects'!$Y378*INDEX('Input| Escalations'!$H$33:$N$33,MATCH('Calc| Project Costs'!P$9,'Input| Escalations'!$H$23:$N$23,0))+'Input| Projects'!$Z378*INDEX('Input| Escalations'!$H$34:$N$34,MATCH('Calc| Project Costs'!P$9,'Input| Escalations'!$H$23:$N$23,0))+'Input| Projects'!$AA378*INDEX('Input| Escalations'!$H$35:$N$35,MATCH('Calc| Project Costs'!P$9,'Input| Escalations'!$H$23:$N$23,0))+1</f>
        <v>1</v>
      </c>
      <c r="Q378" s="192">
        <f>'Input| Projects'!$Y378*INDEX('Input| Escalations'!$H$33:$N$33,MATCH('Calc| Project Costs'!Q$9,'Input| Escalations'!$H$23:$N$23,0))+'Input| Projects'!$Z378*INDEX('Input| Escalations'!$H$34:$N$34,MATCH('Calc| Project Costs'!Q$9,'Input| Escalations'!$H$23:$N$23,0))+'Input| Projects'!$AA378*INDEX('Input| Escalations'!$H$35:$N$35,MATCH('Calc| Project Costs'!Q$9,'Input| Escalations'!$H$23:$N$23,0))+1</f>
        <v>1</v>
      </c>
      <c r="R378" s="192">
        <f>'Input| Projects'!$Y378*INDEX('Input| Escalations'!$H$33:$N$33,MATCH('Calc| Project Costs'!R$9,'Input| Escalations'!$H$23:$N$23,0))+'Input| Projects'!$Z378*INDEX('Input| Escalations'!$H$34:$N$34,MATCH('Calc| Project Costs'!R$9,'Input| Escalations'!$H$23:$N$23,0))+'Input| Projects'!$AA378*INDEX('Input| Escalations'!$H$35:$N$35,MATCH('Calc| Project Costs'!R$9,'Input| Escalations'!$H$23:$N$23,0))+1</f>
        <v>1</v>
      </c>
      <c r="S378" s="192">
        <f>'Input| Projects'!$Y378*INDEX('Input| Escalations'!$H$33:$N$33,MATCH('Calc| Project Costs'!S$9,'Input| Escalations'!$H$23:$N$23,0))+'Input| Projects'!$Z378*INDEX('Input| Escalations'!$H$34:$N$34,MATCH('Calc| Project Costs'!S$9,'Input| Escalations'!$H$23:$N$23,0))+'Input| Projects'!$AA378*INDEX('Input| Escalations'!$H$35:$N$35,MATCH('Calc| Project Costs'!S$9,'Input| Escalations'!$H$23:$N$23,0))+1</f>
        <v>1</v>
      </c>
      <c r="T378" s="192">
        <f>'Input| Projects'!$Y378*INDEX('Input| Escalations'!$H$33:$N$33,MATCH('Calc| Project Costs'!T$9,'Input| Escalations'!$H$23:$N$23,0))+'Input| Projects'!$Z378*INDEX('Input| Escalations'!$H$34:$N$34,MATCH('Calc| Project Costs'!T$9,'Input| Escalations'!$H$23:$N$23,0))+'Input| Projects'!$AA378*INDEX('Input| Escalations'!$H$35:$N$35,MATCH('Calc| Project Costs'!T$9,'Input| Escalations'!$H$23:$N$23,0))+1</f>
        <v>1</v>
      </c>
      <c r="U378" s="106"/>
      <c r="V378" s="186">
        <f t="shared" si="184"/>
        <v>0</v>
      </c>
      <c r="W378" s="186">
        <f t="shared" si="185"/>
        <v>0</v>
      </c>
      <c r="X378" s="186">
        <f t="shared" si="186"/>
        <v>0</v>
      </c>
      <c r="Y378" s="186">
        <f t="shared" si="162"/>
        <v>0</v>
      </c>
      <c r="Z378" s="186">
        <f t="shared" si="163"/>
        <v>0</v>
      </c>
      <c r="AA378" s="186">
        <f t="shared" si="164"/>
        <v>0</v>
      </c>
      <c r="AB378" s="186">
        <f t="shared" si="165"/>
        <v>0</v>
      </c>
      <c r="AC378" s="106"/>
      <c r="AD378" s="186">
        <f>'Input| Projects'!Q378*N378*'Input| Escalations'!$K$19</f>
        <v>0</v>
      </c>
      <c r="AE378" s="186">
        <f>'Input| Projects'!R378*O378*'Input| Escalations'!$K$19</f>
        <v>0</v>
      </c>
      <c r="AF378" s="186">
        <f>'Input| Projects'!S378*P378*'Input| Escalations'!$K$19</f>
        <v>0</v>
      </c>
      <c r="AG378" s="186">
        <f>'Input| Projects'!T378*Q378*'Input| Escalations'!$K$19</f>
        <v>0</v>
      </c>
      <c r="AH378" s="186">
        <f>'Input| Projects'!U378*R378*'Input| Escalations'!$K$19</f>
        <v>0</v>
      </c>
      <c r="AI378" s="186">
        <f>'Input| Projects'!V378*S378*'Input| Escalations'!$K$19</f>
        <v>0</v>
      </c>
      <c r="AJ378" s="186">
        <f>'Input| Projects'!W378*T378*'Input| Escalations'!$K$19</f>
        <v>0</v>
      </c>
      <c r="AK378" s="106"/>
      <c r="AL378" s="186" t="str">
        <f>IFERROR(IF('Input| Overheads'!$C$42="Direct costs",SUMPRODUCT(--('Input| Projects'!$AC378="Yes"),'Calc| Overheads Allocation'!C$8,'Calc| Project Costs'!V378),IF('Input| Overheads'!$C$42="Internal labour",SUMPRODUCT(--('Input| Projects'!$AC378="Yes"),'Calc| Overheads Allocation'!C$8,'Calc| Project Costs'!V378,'Input| Projects'!$Y378),IF('Input| Overheads'!$C$42="DNSP defined",SUMPRODUCT(--('Input| Projects'!$AC378="Yes"),'Calc| Overheads Allocation'!C$61,'Input| Projects'!$AF378),""))),"")</f>
        <v/>
      </c>
      <c r="AM378" s="186" t="str">
        <f>IFERROR(IF('Input| Overheads'!$C$42="Direct costs",SUMPRODUCT(--('Input| Projects'!$AC378="Yes"),'Calc| Overheads Allocation'!D$8,'Calc| Project Costs'!W378),IF('Input| Overheads'!$C$42="Internal labour",SUMPRODUCT(--('Input| Projects'!$AC378="Yes"),'Calc| Overheads Allocation'!D$8,'Calc| Project Costs'!W378,'Input| Projects'!$Y378),IF('Input| Overheads'!$C$42="DNSP defined",SUMPRODUCT(--('Input| Projects'!$AC378="Yes"),'Calc| Overheads Allocation'!D$61,'Input| Projects'!$AF378),""))),"")</f>
        <v/>
      </c>
      <c r="AN378" s="186" t="str">
        <f>IFERROR(IF('Input| Overheads'!$C$42="Direct costs",SUMPRODUCT(--('Input| Projects'!$AC378="Yes"),'Calc| Overheads Allocation'!E$8,'Calc| Project Costs'!X378),IF('Input| Overheads'!$C$42="Internal labour",SUMPRODUCT(--('Input| Projects'!$AC378="Yes"),'Calc| Overheads Allocation'!E$8,'Calc| Project Costs'!X378,'Input| Projects'!$Y378),IF('Input| Overheads'!$C$42="DNSP defined",SUMPRODUCT(--('Input| Projects'!$AC378="Yes"),'Calc| Overheads Allocation'!E$61,'Input| Projects'!$AF378),""))),"")</f>
        <v/>
      </c>
      <c r="AO378" s="186" t="str">
        <f>IFERROR(IF('Input| Overheads'!$C$42="Direct costs",SUMPRODUCT(--('Input| Projects'!$AC378="Yes"),'Calc| Overheads Allocation'!F$8,'Calc| Project Costs'!Y378),IF('Input| Overheads'!$C$42="Internal labour",SUMPRODUCT(--('Input| Projects'!$AC378="Yes"),'Calc| Overheads Allocation'!F$8,'Calc| Project Costs'!Y378,'Input| Projects'!$Y378),IF('Input| Overheads'!$C$42="DNSP defined",SUMPRODUCT(--('Input| Projects'!$AC378="Yes"),'Calc| Overheads Allocation'!F$61,'Input| Projects'!$AF378),""))),"")</f>
        <v/>
      </c>
      <c r="AP378" s="186" t="str">
        <f>IFERROR(IF('Input| Overheads'!$C$42="Direct costs",SUMPRODUCT(--('Input| Projects'!$AC378="Yes"),'Calc| Overheads Allocation'!G$8,'Calc| Project Costs'!Z378),IF('Input| Overheads'!$C$42="Internal labour",SUMPRODUCT(--('Input| Projects'!$AC378="Yes"),'Calc| Overheads Allocation'!G$8,'Calc| Project Costs'!Z378,'Input| Projects'!$Y378),IF('Input| Overheads'!$C$42="DNSP defined",SUMPRODUCT(--('Input| Projects'!$AC378="Yes"),'Calc| Overheads Allocation'!G$61,'Input| Projects'!$AF378),""))),"")</f>
        <v/>
      </c>
      <c r="AQ378" s="186" t="str">
        <f>IFERROR(IF('Input| Overheads'!$C$42="Direct costs",SUMPRODUCT(--('Input| Projects'!$AC378="Yes"),'Calc| Overheads Allocation'!H$8,'Calc| Project Costs'!AA378),IF('Input| Overheads'!$C$42="Internal labour",SUMPRODUCT(--('Input| Projects'!$AC378="Yes"),'Calc| Overheads Allocation'!H$8,'Calc| Project Costs'!AA378,'Input| Projects'!$Y378),IF('Input| Overheads'!$C$42="DNSP defined",SUMPRODUCT(--('Input| Projects'!$AC378="Yes"),'Calc| Overheads Allocation'!H$61,'Input| Projects'!$AF378),""))),"")</f>
        <v/>
      </c>
      <c r="AR378" s="186" t="str">
        <f>IFERROR(IF('Input| Overheads'!$C$42="Direct costs",SUMPRODUCT(--('Input| Projects'!$AC378="Yes"),'Calc| Overheads Allocation'!I$8,'Calc| Project Costs'!AB378),IF('Input| Overheads'!$C$42="Internal labour",SUMPRODUCT(--('Input| Projects'!$AC378="Yes"),'Calc| Overheads Allocation'!I$8,'Calc| Project Costs'!AB378,'Input| Projects'!$Y378),IF('Input| Overheads'!$C$42="DNSP defined",SUMPRODUCT(--('Input| Projects'!$AC378="Yes"),'Calc| Overheads Allocation'!I$61,'Input| Projects'!$AF378),""))),"")</f>
        <v/>
      </c>
      <c r="AS378" s="106"/>
      <c r="AT378" s="186" t="str">
        <f>IFERROR(IF('Input| Overheads'!$C$42="Direct costs",SUMPRODUCT(--('Input| Projects'!$AD378="Yes"),'Calc| Overheads Allocation'!C$9,'Calc| Project Costs'!V378),IF('Input| Overheads'!$C$42="Internal labour",SUMPRODUCT(--('Input| Projects'!$AD378="Yes"),'Calc| Overheads Allocation'!C$9,'Calc| Project Costs'!V378,'Input| Projects'!$Y378),IF('Input| Overheads'!$C$42="DNSP defined",SUMPRODUCT(--('Input| Projects'!$AD378="Yes"),'Calc| Overheads Allocation'!C$62,'Input| Projects'!$AG378),""))),"")</f>
        <v/>
      </c>
      <c r="AU378" s="186" t="str">
        <f>IFERROR(IF('Input| Overheads'!$C$42="Direct costs",SUMPRODUCT(--('Input| Projects'!$AD378="Yes"),'Calc| Overheads Allocation'!D$9,'Calc| Project Costs'!W378),IF('Input| Overheads'!$C$42="Internal labour",SUMPRODUCT(--('Input| Projects'!$AD378="Yes"),'Calc| Overheads Allocation'!D$9,'Calc| Project Costs'!W378,'Input| Projects'!$Y378),IF('Input| Overheads'!$C$42="DNSP defined",SUMPRODUCT(--('Input| Projects'!$AD378="Yes"),'Calc| Overheads Allocation'!D$62,'Input| Projects'!$AG378),""))),"")</f>
        <v/>
      </c>
      <c r="AV378" s="186" t="str">
        <f>IFERROR(IF('Input| Overheads'!$C$42="Direct costs",SUMPRODUCT(--('Input| Projects'!$AD378="Yes"),'Calc| Overheads Allocation'!E$9,'Calc| Project Costs'!X378),IF('Input| Overheads'!$C$42="Internal labour",SUMPRODUCT(--('Input| Projects'!$AD378="Yes"),'Calc| Overheads Allocation'!E$9,'Calc| Project Costs'!X378,'Input| Projects'!$Y378),IF('Input| Overheads'!$C$42="DNSP defined",SUMPRODUCT(--('Input| Projects'!$AD378="Yes"),'Calc| Overheads Allocation'!E$62,'Input| Projects'!$AG378),""))),"")</f>
        <v/>
      </c>
      <c r="AW378" s="186" t="str">
        <f>IFERROR(IF('Input| Overheads'!$C$42="Direct costs",SUMPRODUCT(--('Input| Projects'!$AD378="Yes"),'Calc| Overheads Allocation'!F$9,'Calc| Project Costs'!Y378),IF('Input| Overheads'!$C$42="Internal labour",SUMPRODUCT(--('Input| Projects'!$AD378="Yes"),'Calc| Overheads Allocation'!F$9,'Calc| Project Costs'!Y378,'Input| Projects'!$Y378),IF('Input| Overheads'!$C$42="DNSP defined",SUMPRODUCT(--('Input| Projects'!$AD378="Yes"),'Calc| Overheads Allocation'!F$62,'Input| Projects'!$AG378),""))),"")</f>
        <v/>
      </c>
      <c r="AX378" s="186" t="str">
        <f>IFERROR(IF('Input| Overheads'!$C$42="Direct costs",SUMPRODUCT(--('Input| Projects'!$AD378="Yes"),'Calc| Overheads Allocation'!G$9,'Calc| Project Costs'!Z378),IF('Input| Overheads'!$C$42="Internal labour",SUMPRODUCT(--('Input| Projects'!$AD378="Yes"),'Calc| Overheads Allocation'!G$9,'Calc| Project Costs'!Z378,'Input| Projects'!$Y378),IF('Input| Overheads'!$C$42="DNSP defined",SUMPRODUCT(--('Input| Projects'!$AD378="Yes"),'Calc| Overheads Allocation'!G$62,'Input| Projects'!$AG378),""))),"")</f>
        <v/>
      </c>
      <c r="AY378" s="186" t="str">
        <f>IFERROR(IF('Input| Overheads'!$C$42="Direct costs",SUMPRODUCT(--('Input| Projects'!$AD378="Yes"),'Calc| Overheads Allocation'!H$9,'Calc| Project Costs'!AA378),IF('Input| Overheads'!$C$42="Internal labour",SUMPRODUCT(--('Input| Projects'!$AD378="Yes"),'Calc| Overheads Allocation'!H$9,'Calc| Project Costs'!AA378,'Input| Projects'!$Y378),IF('Input| Overheads'!$C$42="DNSP defined",SUMPRODUCT(--('Input| Projects'!$AD378="Yes"),'Calc| Overheads Allocation'!H$62,'Input| Projects'!$AG378),""))),"")</f>
        <v/>
      </c>
      <c r="AZ378" s="186" t="str">
        <f>IFERROR(IF('Input| Overheads'!$C$42="Direct costs",SUMPRODUCT(--('Input| Projects'!$AD378="Yes"),'Calc| Overheads Allocation'!I$9,'Calc| Project Costs'!AB378),IF('Input| Overheads'!$C$42="Internal labour",SUMPRODUCT(--('Input| Projects'!$AD378="Yes"),'Calc| Overheads Allocation'!I$9,'Calc| Project Costs'!AB378,'Input| Projects'!$Y378),IF('Input| Overheads'!$C$42="DNSP defined",SUMPRODUCT(--('Input| Projects'!$AD378="Yes"),'Calc| Overheads Allocation'!I$62,'Input| Projects'!$AG378),""))),"")</f>
        <v/>
      </c>
      <c r="BA378" s="106"/>
      <c r="BB378" s="186">
        <f t="shared" si="187"/>
        <v>0</v>
      </c>
      <c r="BC378" s="186">
        <f t="shared" si="188"/>
        <v>0</v>
      </c>
      <c r="BD378" s="186">
        <f t="shared" si="189"/>
        <v>0</v>
      </c>
      <c r="BE378" s="186">
        <f t="shared" si="166"/>
        <v>0</v>
      </c>
      <c r="BF378" s="186">
        <f t="shared" si="167"/>
        <v>0</v>
      </c>
      <c r="BG378" s="186">
        <f t="shared" si="168"/>
        <v>0</v>
      </c>
      <c r="BH378" s="186">
        <f t="shared" si="169"/>
        <v>0</v>
      </c>
      <c r="BI378" s="97"/>
      <c r="BJ378" s="186" t="str">
        <f t="shared" si="170"/>
        <v/>
      </c>
      <c r="BK378" s="186" t="str">
        <f t="shared" si="171"/>
        <v/>
      </c>
      <c r="BL378" s="186" t="str">
        <f t="shared" si="172"/>
        <v/>
      </c>
      <c r="BM378" s="186" t="str">
        <f t="shared" si="173"/>
        <v/>
      </c>
      <c r="BN378" s="186" t="str">
        <f t="shared" si="174"/>
        <v/>
      </c>
      <c r="BO378" s="186" t="str">
        <f t="shared" si="175"/>
        <v/>
      </c>
      <c r="BP378" s="186" t="str">
        <f t="shared" si="176"/>
        <v/>
      </c>
      <c r="BQ378" s="97"/>
      <c r="BR378" s="186">
        <f t="shared" si="177"/>
        <v>0</v>
      </c>
      <c r="BS378" s="186">
        <f t="shared" si="178"/>
        <v>0</v>
      </c>
      <c r="BT378" s="222">
        <f t="shared" si="179"/>
        <v>0</v>
      </c>
      <c r="BU378" s="222">
        <f t="shared" si="180"/>
        <v>0</v>
      </c>
      <c r="BV378" s="222">
        <f t="shared" si="181"/>
        <v>0</v>
      </c>
      <c r="BW378" s="222">
        <f t="shared" si="182"/>
        <v>0</v>
      </c>
      <c r="BX378" s="222">
        <f t="shared" si="183"/>
        <v>0</v>
      </c>
      <c r="BY378" s="106"/>
      <c r="BZ378" s="197" t="str">
        <f>IF(SUMIF('Input| Projects'!$AS$8:$CP$8,"Dx",'Input| Projects'!$AS378:$CP378)=0,"",SUMIF('Input| Projects'!$AS$8:$CP$8,"Dx",'Input| Projects'!$AS378:$CP378))</f>
        <v/>
      </c>
      <c r="CA378" s="197" t="str">
        <f>IF(SUMIF('Input| Projects'!$AS$8:$CP$8,"Tx",'Input| Projects'!$AS378:$CP378)=0,"",SUMIF('Input| Projects'!$AS$8:$CP$8,"Tx",'Input| Projects'!$AS378:$CP378))</f>
        <v/>
      </c>
      <c r="CB378" s="150" t="str">
        <f t="shared" si="190"/>
        <v/>
      </c>
    </row>
    <row r="379" spans="2:80" x14ac:dyDescent="0.2">
      <c r="B379" s="201">
        <f>IFERROR('Input| Projects'!B379,"")</f>
        <v>370</v>
      </c>
      <c r="C379" s="42" t="str">
        <f>IFERROR(IF('Input| Projects'!C379="","",'Input| Projects'!C379),"")</f>
        <v/>
      </c>
      <c r="D379" s="42" t="str">
        <f>IFERROR(IF('Input| Projects'!D379="","",'Input| Projects'!D379),"")</f>
        <v/>
      </c>
      <c r="E379" s="104"/>
      <c r="F379" s="190">
        <f>IFERROR('Input| Projects'!I379*'Input| Escalations'!$K$19,"")</f>
        <v>0</v>
      </c>
      <c r="G379" s="190">
        <f>IFERROR('Input| Projects'!J379*'Input| Escalations'!$K$19,"")</f>
        <v>0</v>
      </c>
      <c r="H379" s="190">
        <f>IFERROR('Input| Projects'!K379*'Input| Escalations'!$K$19,"")</f>
        <v>0</v>
      </c>
      <c r="I379" s="190">
        <f>IFERROR('Input| Projects'!L379*'Input| Escalations'!$K$19,"")</f>
        <v>0</v>
      </c>
      <c r="J379" s="190">
        <f>IFERROR('Input| Projects'!M379*'Input| Escalations'!$K$19,"")</f>
        <v>0</v>
      </c>
      <c r="K379" s="190">
        <f>IFERROR('Input| Projects'!N379*'Input| Escalations'!$K$19,"")</f>
        <v>0</v>
      </c>
      <c r="L379" s="190">
        <f>IFERROR('Input| Projects'!O379*'Input| Escalations'!$K$19,"")</f>
        <v>0</v>
      </c>
      <c r="M379" s="150" t="str">
        <f>IF(ABS(SUM(F379:L379)-(SUM('Input| Projects'!I379:O379)*'Input| Escalations'!$K$19))&lt;0.0000001,"",1)</f>
        <v/>
      </c>
      <c r="N379" s="192">
        <f>'Input| Projects'!$Y379*INDEX('Input| Escalations'!$H$33:$N$33,MATCH('Calc| Project Costs'!N$9,'Input| Escalations'!$H$23:$N$23,0))+'Input| Projects'!$Z379*INDEX('Input| Escalations'!$H$34:$N$34,MATCH('Calc| Project Costs'!N$9,'Input| Escalations'!$H$23:$N$23,0))+'Input| Projects'!$AA379*INDEX('Input| Escalations'!$H$35:$N$35,MATCH('Calc| Project Costs'!N$9,'Input| Escalations'!$H$23:$N$23,0))+1</f>
        <v>1</v>
      </c>
      <c r="O379" s="192">
        <f>'Input| Projects'!$Y379*INDEX('Input| Escalations'!$H$33:$N$33,MATCH('Calc| Project Costs'!O$9,'Input| Escalations'!$H$23:$N$23,0))+'Input| Projects'!$Z379*INDEX('Input| Escalations'!$H$34:$N$34,MATCH('Calc| Project Costs'!O$9,'Input| Escalations'!$H$23:$N$23,0))+'Input| Projects'!$AA379*INDEX('Input| Escalations'!$H$35:$N$35,MATCH('Calc| Project Costs'!O$9,'Input| Escalations'!$H$23:$N$23,0))+1</f>
        <v>1</v>
      </c>
      <c r="P379" s="192">
        <f>'Input| Projects'!$Y379*INDEX('Input| Escalations'!$H$33:$N$33,MATCH('Calc| Project Costs'!P$9,'Input| Escalations'!$H$23:$N$23,0))+'Input| Projects'!$Z379*INDEX('Input| Escalations'!$H$34:$N$34,MATCH('Calc| Project Costs'!P$9,'Input| Escalations'!$H$23:$N$23,0))+'Input| Projects'!$AA379*INDEX('Input| Escalations'!$H$35:$N$35,MATCH('Calc| Project Costs'!P$9,'Input| Escalations'!$H$23:$N$23,0))+1</f>
        <v>1</v>
      </c>
      <c r="Q379" s="192">
        <f>'Input| Projects'!$Y379*INDEX('Input| Escalations'!$H$33:$N$33,MATCH('Calc| Project Costs'!Q$9,'Input| Escalations'!$H$23:$N$23,0))+'Input| Projects'!$Z379*INDEX('Input| Escalations'!$H$34:$N$34,MATCH('Calc| Project Costs'!Q$9,'Input| Escalations'!$H$23:$N$23,0))+'Input| Projects'!$AA379*INDEX('Input| Escalations'!$H$35:$N$35,MATCH('Calc| Project Costs'!Q$9,'Input| Escalations'!$H$23:$N$23,0))+1</f>
        <v>1</v>
      </c>
      <c r="R379" s="192">
        <f>'Input| Projects'!$Y379*INDEX('Input| Escalations'!$H$33:$N$33,MATCH('Calc| Project Costs'!R$9,'Input| Escalations'!$H$23:$N$23,0))+'Input| Projects'!$Z379*INDEX('Input| Escalations'!$H$34:$N$34,MATCH('Calc| Project Costs'!R$9,'Input| Escalations'!$H$23:$N$23,0))+'Input| Projects'!$AA379*INDEX('Input| Escalations'!$H$35:$N$35,MATCH('Calc| Project Costs'!R$9,'Input| Escalations'!$H$23:$N$23,0))+1</f>
        <v>1</v>
      </c>
      <c r="S379" s="192">
        <f>'Input| Projects'!$Y379*INDEX('Input| Escalations'!$H$33:$N$33,MATCH('Calc| Project Costs'!S$9,'Input| Escalations'!$H$23:$N$23,0))+'Input| Projects'!$Z379*INDEX('Input| Escalations'!$H$34:$N$34,MATCH('Calc| Project Costs'!S$9,'Input| Escalations'!$H$23:$N$23,0))+'Input| Projects'!$AA379*INDEX('Input| Escalations'!$H$35:$N$35,MATCH('Calc| Project Costs'!S$9,'Input| Escalations'!$H$23:$N$23,0))+1</f>
        <v>1</v>
      </c>
      <c r="T379" s="192">
        <f>'Input| Projects'!$Y379*INDEX('Input| Escalations'!$H$33:$N$33,MATCH('Calc| Project Costs'!T$9,'Input| Escalations'!$H$23:$N$23,0))+'Input| Projects'!$Z379*INDEX('Input| Escalations'!$H$34:$N$34,MATCH('Calc| Project Costs'!T$9,'Input| Escalations'!$H$23:$N$23,0))+'Input| Projects'!$AA379*INDEX('Input| Escalations'!$H$35:$N$35,MATCH('Calc| Project Costs'!T$9,'Input| Escalations'!$H$23:$N$23,0))+1</f>
        <v>1</v>
      </c>
      <c r="U379" s="106"/>
      <c r="V379" s="186">
        <f t="shared" si="184"/>
        <v>0</v>
      </c>
      <c r="W379" s="186">
        <f t="shared" si="185"/>
        <v>0</v>
      </c>
      <c r="X379" s="186">
        <f t="shared" si="186"/>
        <v>0</v>
      </c>
      <c r="Y379" s="186">
        <f t="shared" si="162"/>
        <v>0</v>
      </c>
      <c r="Z379" s="186">
        <f t="shared" si="163"/>
        <v>0</v>
      </c>
      <c r="AA379" s="186">
        <f t="shared" si="164"/>
        <v>0</v>
      </c>
      <c r="AB379" s="186">
        <f t="shared" si="165"/>
        <v>0</v>
      </c>
      <c r="AC379" s="106"/>
      <c r="AD379" s="186">
        <f>'Input| Projects'!Q379*N379*'Input| Escalations'!$K$19</f>
        <v>0</v>
      </c>
      <c r="AE379" s="186">
        <f>'Input| Projects'!R379*O379*'Input| Escalations'!$K$19</f>
        <v>0</v>
      </c>
      <c r="AF379" s="186">
        <f>'Input| Projects'!S379*P379*'Input| Escalations'!$K$19</f>
        <v>0</v>
      </c>
      <c r="AG379" s="186">
        <f>'Input| Projects'!T379*Q379*'Input| Escalations'!$K$19</f>
        <v>0</v>
      </c>
      <c r="AH379" s="186">
        <f>'Input| Projects'!U379*R379*'Input| Escalations'!$K$19</f>
        <v>0</v>
      </c>
      <c r="AI379" s="186">
        <f>'Input| Projects'!V379*S379*'Input| Escalations'!$K$19</f>
        <v>0</v>
      </c>
      <c r="AJ379" s="186">
        <f>'Input| Projects'!W379*T379*'Input| Escalations'!$K$19</f>
        <v>0</v>
      </c>
      <c r="AK379" s="106"/>
      <c r="AL379" s="186" t="str">
        <f>IFERROR(IF('Input| Overheads'!$C$42="Direct costs",SUMPRODUCT(--('Input| Projects'!$AC379="Yes"),'Calc| Overheads Allocation'!C$8,'Calc| Project Costs'!V379),IF('Input| Overheads'!$C$42="Internal labour",SUMPRODUCT(--('Input| Projects'!$AC379="Yes"),'Calc| Overheads Allocation'!C$8,'Calc| Project Costs'!V379,'Input| Projects'!$Y379),IF('Input| Overheads'!$C$42="DNSP defined",SUMPRODUCT(--('Input| Projects'!$AC379="Yes"),'Calc| Overheads Allocation'!C$61,'Input| Projects'!$AF379),""))),"")</f>
        <v/>
      </c>
      <c r="AM379" s="186" t="str">
        <f>IFERROR(IF('Input| Overheads'!$C$42="Direct costs",SUMPRODUCT(--('Input| Projects'!$AC379="Yes"),'Calc| Overheads Allocation'!D$8,'Calc| Project Costs'!W379),IF('Input| Overheads'!$C$42="Internal labour",SUMPRODUCT(--('Input| Projects'!$AC379="Yes"),'Calc| Overheads Allocation'!D$8,'Calc| Project Costs'!W379,'Input| Projects'!$Y379),IF('Input| Overheads'!$C$42="DNSP defined",SUMPRODUCT(--('Input| Projects'!$AC379="Yes"),'Calc| Overheads Allocation'!D$61,'Input| Projects'!$AF379),""))),"")</f>
        <v/>
      </c>
      <c r="AN379" s="186" t="str">
        <f>IFERROR(IF('Input| Overheads'!$C$42="Direct costs",SUMPRODUCT(--('Input| Projects'!$AC379="Yes"),'Calc| Overheads Allocation'!E$8,'Calc| Project Costs'!X379),IF('Input| Overheads'!$C$42="Internal labour",SUMPRODUCT(--('Input| Projects'!$AC379="Yes"),'Calc| Overheads Allocation'!E$8,'Calc| Project Costs'!X379,'Input| Projects'!$Y379),IF('Input| Overheads'!$C$42="DNSP defined",SUMPRODUCT(--('Input| Projects'!$AC379="Yes"),'Calc| Overheads Allocation'!E$61,'Input| Projects'!$AF379),""))),"")</f>
        <v/>
      </c>
      <c r="AO379" s="186" t="str">
        <f>IFERROR(IF('Input| Overheads'!$C$42="Direct costs",SUMPRODUCT(--('Input| Projects'!$AC379="Yes"),'Calc| Overheads Allocation'!F$8,'Calc| Project Costs'!Y379),IF('Input| Overheads'!$C$42="Internal labour",SUMPRODUCT(--('Input| Projects'!$AC379="Yes"),'Calc| Overheads Allocation'!F$8,'Calc| Project Costs'!Y379,'Input| Projects'!$Y379),IF('Input| Overheads'!$C$42="DNSP defined",SUMPRODUCT(--('Input| Projects'!$AC379="Yes"),'Calc| Overheads Allocation'!F$61,'Input| Projects'!$AF379),""))),"")</f>
        <v/>
      </c>
      <c r="AP379" s="186" t="str">
        <f>IFERROR(IF('Input| Overheads'!$C$42="Direct costs",SUMPRODUCT(--('Input| Projects'!$AC379="Yes"),'Calc| Overheads Allocation'!G$8,'Calc| Project Costs'!Z379),IF('Input| Overheads'!$C$42="Internal labour",SUMPRODUCT(--('Input| Projects'!$AC379="Yes"),'Calc| Overheads Allocation'!G$8,'Calc| Project Costs'!Z379,'Input| Projects'!$Y379),IF('Input| Overheads'!$C$42="DNSP defined",SUMPRODUCT(--('Input| Projects'!$AC379="Yes"),'Calc| Overheads Allocation'!G$61,'Input| Projects'!$AF379),""))),"")</f>
        <v/>
      </c>
      <c r="AQ379" s="186" t="str">
        <f>IFERROR(IF('Input| Overheads'!$C$42="Direct costs",SUMPRODUCT(--('Input| Projects'!$AC379="Yes"),'Calc| Overheads Allocation'!H$8,'Calc| Project Costs'!AA379),IF('Input| Overheads'!$C$42="Internal labour",SUMPRODUCT(--('Input| Projects'!$AC379="Yes"),'Calc| Overheads Allocation'!H$8,'Calc| Project Costs'!AA379,'Input| Projects'!$Y379),IF('Input| Overheads'!$C$42="DNSP defined",SUMPRODUCT(--('Input| Projects'!$AC379="Yes"),'Calc| Overheads Allocation'!H$61,'Input| Projects'!$AF379),""))),"")</f>
        <v/>
      </c>
      <c r="AR379" s="186" t="str">
        <f>IFERROR(IF('Input| Overheads'!$C$42="Direct costs",SUMPRODUCT(--('Input| Projects'!$AC379="Yes"),'Calc| Overheads Allocation'!I$8,'Calc| Project Costs'!AB379),IF('Input| Overheads'!$C$42="Internal labour",SUMPRODUCT(--('Input| Projects'!$AC379="Yes"),'Calc| Overheads Allocation'!I$8,'Calc| Project Costs'!AB379,'Input| Projects'!$Y379),IF('Input| Overheads'!$C$42="DNSP defined",SUMPRODUCT(--('Input| Projects'!$AC379="Yes"),'Calc| Overheads Allocation'!I$61,'Input| Projects'!$AF379),""))),"")</f>
        <v/>
      </c>
      <c r="AS379" s="106"/>
      <c r="AT379" s="186" t="str">
        <f>IFERROR(IF('Input| Overheads'!$C$42="Direct costs",SUMPRODUCT(--('Input| Projects'!$AD379="Yes"),'Calc| Overheads Allocation'!C$9,'Calc| Project Costs'!V379),IF('Input| Overheads'!$C$42="Internal labour",SUMPRODUCT(--('Input| Projects'!$AD379="Yes"),'Calc| Overheads Allocation'!C$9,'Calc| Project Costs'!V379,'Input| Projects'!$Y379),IF('Input| Overheads'!$C$42="DNSP defined",SUMPRODUCT(--('Input| Projects'!$AD379="Yes"),'Calc| Overheads Allocation'!C$62,'Input| Projects'!$AG379),""))),"")</f>
        <v/>
      </c>
      <c r="AU379" s="186" t="str">
        <f>IFERROR(IF('Input| Overheads'!$C$42="Direct costs",SUMPRODUCT(--('Input| Projects'!$AD379="Yes"),'Calc| Overheads Allocation'!D$9,'Calc| Project Costs'!W379),IF('Input| Overheads'!$C$42="Internal labour",SUMPRODUCT(--('Input| Projects'!$AD379="Yes"),'Calc| Overheads Allocation'!D$9,'Calc| Project Costs'!W379,'Input| Projects'!$Y379),IF('Input| Overheads'!$C$42="DNSP defined",SUMPRODUCT(--('Input| Projects'!$AD379="Yes"),'Calc| Overheads Allocation'!D$62,'Input| Projects'!$AG379),""))),"")</f>
        <v/>
      </c>
      <c r="AV379" s="186" t="str">
        <f>IFERROR(IF('Input| Overheads'!$C$42="Direct costs",SUMPRODUCT(--('Input| Projects'!$AD379="Yes"),'Calc| Overheads Allocation'!E$9,'Calc| Project Costs'!X379),IF('Input| Overheads'!$C$42="Internal labour",SUMPRODUCT(--('Input| Projects'!$AD379="Yes"),'Calc| Overheads Allocation'!E$9,'Calc| Project Costs'!X379,'Input| Projects'!$Y379),IF('Input| Overheads'!$C$42="DNSP defined",SUMPRODUCT(--('Input| Projects'!$AD379="Yes"),'Calc| Overheads Allocation'!E$62,'Input| Projects'!$AG379),""))),"")</f>
        <v/>
      </c>
      <c r="AW379" s="186" t="str">
        <f>IFERROR(IF('Input| Overheads'!$C$42="Direct costs",SUMPRODUCT(--('Input| Projects'!$AD379="Yes"),'Calc| Overheads Allocation'!F$9,'Calc| Project Costs'!Y379),IF('Input| Overheads'!$C$42="Internal labour",SUMPRODUCT(--('Input| Projects'!$AD379="Yes"),'Calc| Overheads Allocation'!F$9,'Calc| Project Costs'!Y379,'Input| Projects'!$Y379),IF('Input| Overheads'!$C$42="DNSP defined",SUMPRODUCT(--('Input| Projects'!$AD379="Yes"),'Calc| Overheads Allocation'!F$62,'Input| Projects'!$AG379),""))),"")</f>
        <v/>
      </c>
      <c r="AX379" s="186" t="str">
        <f>IFERROR(IF('Input| Overheads'!$C$42="Direct costs",SUMPRODUCT(--('Input| Projects'!$AD379="Yes"),'Calc| Overheads Allocation'!G$9,'Calc| Project Costs'!Z379),IF('Input| Overheads'!$C$42="Internal labour",SUMPRODUCT(--('Input| Projects'!$AD379="Yes"),'Calc| Overheads Allocation'!G$9,'Calc| Project Costs'!Z379,'Input| Projects'!$Y379),IF('Input| Overheads'!$C$42="DNSP defined",SUMPRODUCT(--('Input| Projects'!$AD379="Yes"),'Calc| Overheads Allocation'!G$62,'Input| Projects'!$AG379),""))),"")</f>
        <v/>
      </c>
      <c r="AY379" s="186" t="str">
        <f>IFERROR(IF('Input| Overheads'!$C$42="Direct costs",SUMPRODUCT(--('Input| Projects'!$AD379="Yes"),'Calc| Overheads Allocation'!H$9,'Calc| Project Costs'!AA379),IF('Input| Overheads'!$C$42="Internal labour",SUMPRODUCT(--('Input| Projects'!$AD379="Yes"),'Calc| Overheads Allocation'!H$9,'Calc| Project Costs'!AA379,'Input| Projects'!$Y379),IF('Input| Overheads'!$C$42="DNSP defined",SUMPRODUCT(--('Input| Projects'!$AD379="Yes"),'Calc| Overheads Allocation'!H$62,'Input| Projects'!$AG379),""))),"")</f>
        <v/>
      </c>
      <c r="AZ379" s="186" t="str">
        <f>IFERROR(IF('Input| Overheads'!$C$42="Direct costs",SUMPRODUCT(--('Input| Projects'!$AD379="Yes"),'Calc| Overheads Allocation'!I$9,'Calc| Project Costs'!AB379),IF('Input| Overheads'!$C$42="Internal labour",SUMPRODUCT(--('Input| Projects'!$AD379="Yes"),'Calc| Overheads Allocation'!I$9,'Calc| Project Costs'!AB379,'Input| Projects'!$Y379),IF('Input| Overheads'!$C$42="DNSP defined",SUMPRODUCT(--('Input| Projects'!$AD379="Yes"),'Calc| Overheads Allocation'!I$62,'Input| Projects'!$AG379),""))),"")</f>
        <v/>
      </c>
      <c r="BA379" s="106"/>
      <c r="BB379" s="186">
        <f t="shared" si="187"/>
        <v>0</v>
      </c>
      <c r="BC379" s="186">
        <f t="shared" si="188"/>
        <v>0</v>
      </c>
      <c r="BD379" s="186">
        <f t="shared" si="189"/>
        <v>0</v>
      </c>
      <c r="BE379" s="186">
        <f t="shared" si="166"/>
        <v>0</v>
      </c>
      <c r="BF379" s="186">
        <f t="shared" si="167"/>
        <v>0</v>
      </c>
      <c r="BG379" s="186">
        <f t="shared" si="168"/>
        <v>0</v>
      </c>
      <c r="BH379" s="186">
        <f t="shared" si="169"/>
        <v>0</v>
      </c>
      <c r="BI379" s="97"/>
      <c r="BJ379" s="186" t="str">
        <f t="shared" si="170"/>
        <v/>
      </c>
      <c r="BK379" s="186" t="str">
        <f t="shared" si="171"/>
        <v/>
      </c>
      <c r="BL379" s="186" t="str">
        <f t="shared" si="172"/>
        <v/>
      </c>
      <c r="BM379" s="186" t="str">
        <f t="shared" si="173"/>
        <v/>
      </c>
      <c r="BN379" s="186" t="str">
        <f t="shared" si="174"/>
        <v/>
      </c>
      <c r="BO379" s="186" t="str">
        <f t="shared" si="175"/>
        <v/>
      </c>
      <c r="BP379" s="186" t="str">
        <f t="shared" si="176"/>
        <v/>
      </c>
      <c r="BQ379" s="97"/>
      <c r="BR379" s="186">
        <f t="shared" si="177"/>
        <v>0</v>
      </c>
      <c r="BS379" s="186">
        <f t="shared" si="178"/>
        <v>0</v>
      </c>
      <c r="BT379" s="222">
        <f t="shared" si="179"/>
        <v>0</v>
      </c>
      <c r="BU379" s="222">
        <f t="shared" si="180"/>
        <v>0</v>
      </c>
      <c r="BV379" s="222">
        <f t="shared" si="181"/>
        <v>0</v>
      </c>
      <c r="BW379" s="222">
        <f t="shared" si="182"/>
        <v>0</v>
      </c>
      <c r="BX379" s="222">
        <f t="shared" si="183"/>
        <v>0</v>
      </c>
      <c r="BY379" s="106"/>
      <c r="BZ379" s="197" t="str">
        <f>IF(SUMIF('Input| Projects'!$AS$8:$CP$8,"Dx",'Input| Projects'!$AS379:$CP379)=0,"",SUMIF('Input| Projects'!$AS$8:$CP$8,"Dx",'Input| Projects'!$AS379:$CP379))</f>
        <v/>
      </c>
      <c r="CA379" s="197" t="str">
        <f>IF(SUMIF('Input| Projects'!$AS$8:$CP$8,"Tx",'Input| Projects'!$AS379:$CP379)=0,"",SUMIF('Input| Projects'!$AS$8:$CP$8,"Tx",'Input| Projects'!$AS379:$CP379))</f>
        <v/>
      </c>
      <c r="CB379" s="150" t="str">
        <f t="shared" si="190"/>
        <v/>
      </c>
    </row>
    <row r="380" spans="2:80" x14ac:dyDescent="0.2">
      <c r="B380" s="201">
        <f>IFERROR('Input| Projects'!B380,"")</f>
        <v>371</v>
      </c>
      <c r="C380" s="42" t="str">
        <f>IFERROR(IF('Input| Projects'!C380="","",'Input| Projects'!C380),"")</f>
        <v/>
      </c>
      <c r="D380" s="42" t="str">
        <f>IFERROR(IF('Input| Projects'!D380="","",'Input| Projects'!D380),"")</f>
        <v/>
      </c>
      <c r="E380" s="104"/>
      <c r="F380" s="190">
        <f>IFERROR('Input| Projects'!I380*'Input| Escalations'!$K$19,"")</f>
        <v>0</v>
      </c>
      <c r="G380" s="190">
        <f>IFERROR('Input| Projects'!J380*'Input| Escalations'!$K$19,"")</f>
        <v>0</v>
      </c>
      <c r="H380" s="190">
        <f>IFERROR('Input| Projects'!K380*'Input| Escalations'!$K$19,"")</f>
        <v>0</v>
      </c>
      <c r="I380" s="190">
        <f>IFERROR('Input| Projects'!L380*'Input| Escalations'!$K$19,"")</f>
        <v>0</v>
      </c>
      <c r="J380" s="190">
        <f>IFERROR('Input| Projects'!M380*'Input| Escalations'!$K$19,"")</f>
        <v>0</v>
      </c>
      <c r="K380" s="190">
        <f>IFERROR('Input| Projects'!N380*'Input| Escalations'!$K$19,"")</f>
        <v>0</v>
      </c>
      <c r="L380" s="190">
        <f>IFERROR('Input| Projects'!O380*'Input| Escalations'!$K$19,"")</f>
        <v>0</v>
      </c>
      <c r="M380" s="150" t="str">
        <f>IF(ABS(SUM(F380:L380)-(SUM('Input| Projects'!I380:O380)*'Input| Escalations'!$K$19))&lt;0.0000001,"",1)</f>
        <v/>
      </c>
      <c r="N380" s="192">
        <f>'Input| Projects'!$Y380*INDEX('Input| Escalations'!$H$33:$N$33,MATCH('Calc| Project Costs'!N$9,'Input| Escalations'!$H$23:$N$23,0))+'Input| Projects'!$Z380*INDEX('Input| Escalations'!$H$34:$N$34,MATCH('Calc| Project Costs'!N$9,'Input| Escalations'!$H$23:$N$23,0))+'Input| Projects'!$AA380*INDEX('Input| Escalations'!$H$35:$N$35,MATCH('Calc| Project Costs'!N$9,'Input| Escalations'!$H$23:$N$23,0))+1</f>
        <v>1</v>
      </c>
      <c r="O380" s="192">
        <f>'Input| Projects'!$Y380*INDEX('Input| Escalations'!$H$33:$N$33,MATCH('Calc| Project Costs'!O$9,'Input| Escalations'!$H$23:$N$23,0))+'Input| Projects'!$Z380*INDEX('Input| Escalations'!$H$34:$N$34,MATCH('Calc| Project Costs'!O$9,'Input| Escalations'!$H$23:$N$23,0))+'Input| Projects'!$AA380*INDEX('Input| Escalations'!$H$35:$N$35,MATCH('Calc| Project Costs'!O$9,'Input| Escalations'!$H$23:$N$23,0))+1</f>
        <v>1</v>
      </c>
      <c r="P380" s="192">
        <f>'Input| Projects'!$Y380*INDEX('Input| Escalations'!$H$33:$N$33,MATCH('Calc| Project Costs'!P$9,'Input| Escalations'!$H$23:$N$23,0))+'Input| Projects'!$Z380*INDEX('Input| Escalations'!$H$34:$N$34,MATCH('Calc| Project Costs'!P$9,'Input| Escalations'!$H$23:$N$23,0))+'Input| Projects'!$AA380*INDEX('Input| Escalations'!$H$35:$N$35,MATCH('Calc| Project Costs'!P$9,'Input| Escalations'!$H$23:$N$23,0))+1</f>
        <v>1</v>
      </c>
      <c r="Q380" s="192">
        <f>'Input| Projects'!$Y380*INDEX('Input| Escalations'!$H$33:$N$33,MATCH('Calc| Project Costs'!Q$9,'Input| Escalations'!$H$23:$N$23,0))+'Input| Projects'!$Z380*INDEX('Input| Escalations'!$H$34:$N$34,MATCH('Calc| Project Costs'!Q$9,'Input| Escalations'!$H$23:$N$23,0))+'Input| Projects'!$AA380*INDEX('Input| Escalations'!$H$35:$N$35,MATCH('Calc| Project Costs'!Q$9,'Input| Escalations'!$H$23:$N$23,0))+1</f>
        <v>1</v>
      </c>
      <c r="R380" s="192">
        <f>'Input| Projects'!$Y380*INDEX('Input| Escalations'!$H$33:$N$33,MATCH('Calc| Project Costs'!R$9,'Input| Escalations'!$H$23:$N$23,0))+'Input| Projects'!$Z380*INDEX('Input| Escalations'!$H$34:$N$34,MATCH('Calc| Project Costs'!R$9,'Input| Escalations'!$H$23:$N$23,0))+'Input| Projects'!$AA380*INDEX('Input| Escalations'!$H$35:$N$35,MATCH('Calc| Project Costs'!R$9,'Input| Escalations'!$H$23:$N$23,0))+1</f>
        <v>1</v>
      </c>
      <c r="S380" s="192">
        <f>'Input| Projects'!$Y380*INDEX('Input| Escalations'!$H$33:$N$33,MATCH('Calc| Project Costs'!S$9,'Input| Escalations'!$H$23:$N$23,0))+'Input| Projects'!$Z380*INDEX('Input| Escalations'!$H$34:$N$34,MATCH('Calc| Project Costs'!S$9,'Input| Escalations'!$H$23:$N$23,0))+'Input| Projects'!$AA380*INDEX('Input| Escalations'!$H$35:$N$35,MATCH('Calc| Project Costs'!S$9,'Input| Escalations'!$H$23:$N$23,0))+1</f>
        <v>1</v>
      </c>
      <c r="T380" s="192">
        <f>'Input| Projects'!$Y380*INDEX('Input| Escalations'!$H$33:$N$33,MATCH('Calc| Project Costs'!T$9,'Input| Escalations'!$H$23:$N$23,0))+'Input| Projects'!$Z380*INDEX('Input| Escalations'!$H$34:$N$34,MATCH('Calc| Project Costs'!T$9,'Input| Escalations'!$H$23:$N$23,0))+'Input| Projects'!$AA380*INDEX('Input| Escalations'!$H$35:$N$35,MATCH('Calc| Project Costs'!T$9,'Input| Escalations'!$H$23:$N$23,0))+1</f>
        <v>1</v>
      </c>
      <c r="U380" s="106"/>
      <c r="V380" s="186">
        <f t="shared" si="184"/>
        <v>0</v>
      </c>
      <c r="W380" s="186">
        <f t="shared" si="185"/>
        <v>0</v>
      </c>
      <c r="X380" s="186">
        <f t="shared" si="186"/>
        <v>0</v>
      </c>
      <c r="Y380" s="186">
        <f t="shared" si="162"/>
        <v>0</v>
      </c>
      <c r="Z380" s="186">
        <f t="shared" si="163"/>
        <v>0</v>
      </c>
      <c r="AA380" s="186">
        <f t="shared" si="164"/>
        <v>0</v>
      </c>
      <c r="AB380" s="186">
        <f t="shared" si="165"/>
        <v>0</v>
      </c>
      <c r="AC380" s="106"/>
      <c r="AD380" s="186">
        <f>'Input| Projects'!Q380*N380*'Input| Escalations'!$K$19</f>
        <v>0</v>
      </c>
      <c r="AE380" s="186">
        <f>'Input| Projects'!R380*O380*'Input| Escalations'!$K$19</f>
        <v>0</v>
      </c>
      <c r="AF380" s="186">
        <f>'Input| Projects'!S380*P380*'Input| Escalations'!$K$19</f>
        <v>0</v>
      </c>
      <c r="AG380" s="186">
        <f>'Input| Projects'!T380*Q380*'Input| Escalations'!$K$19</f>
        <v>0</v>
      </c>
      <c r="AH380" s="186">
        <f>'Input| Projects'!U380*R380*'Input| Escalations'!$K$19</f>
        <v>0</v>
      </c>
      <c r="AI380" s="186">
        <f>'Input| Projects'!V380*S380*'Input| Escalations'!$K$19</f>
        <v>0</v>
      </c>
      <c r="AJ380" s="186">
        <f>'Input| Projects'!W380*T380*'Input| Escalations'!$K$19</f>
        <v>0</v>
      </c>
      <c r="AK380" s="106"/>
      <c r="AL380" s="186" t="str">
        <f>IFERROR(IF('Input| Overheads'!$C$42="Direct costs",SUMPRODUCT(--('Input| Projects'!$AC380="Yes"),'Calc| Overheads Allocation'!C$8,'Calc| Project Costs'!V380),IF('Input| Overheads'!$C$42="Internal labour",SUMPRODUCT(--('Input| Projects'!$AC380="Yes"),'Calc| Overheads Allocation'!C$8,'Calc| Project Costs'!V380,'Input| Projects'!$Y380),IF('Input| Overheads'!$C$42="DNSP defined",SUMPRODUCT(--('Input| Projects'!$AC380="Yes"),'Calc| Overheads Allocation'!C$61,'Input| Projects'!$AF380),""))),"")</f>
        <v/>
      </c>
      <c r="AM380" s="186" t="str">
        <f>IFERROR(IF('Input| Overheads'!$C$42="Direct costs",SUMPRODUCT(--('Input| Projects'!$AC380="Yes"),'Calc| Overheads Allocation'!D$8,'Calc| Project Costs'!W380),IF('Input| Overheads'!$C$42="Internal labour",SUMPRODUCT(--('Input| Projects'!$AC380="Yes"),'Calc| Overheads Allocation'!D$8,'Calc| Project Costs'!W380,'Input| Projects'!$Y380),IF('Input| Overheads'!$C$42="DNSP defined",SUMPRODUCT(--('Input| Projects'!$AC380="Yes"),'Calc| Overheads Allocation'!D$61,'Input| Projects'!$AF380),""))),"")</f>
        <v/>
      </c>
      <c r="AN380" s="186" t="str">
        <f>IFERROR(IF('Input| Overheads'!$C$42="Direct costs",SUMPRODUCT(--('Input| Projects'!$AC380="Yes"),'Calc| Overheads Allocation'!E$8,'Calc| Project Costs'!X380),IF('Input| Overheads'!$C$42="Internal labour",SUMPRODUCT(--('Input| Projects'!$AC380="Yes"),'Calc| Overheads Allocation'!E$8,'Calc| Project Costs'!X380,'Input| Projects'!$Y380),IF('Input| Overheads'!$C$42="DNSP defined",SUMPRODUCT(--('Input| Projects'!$AC380="Yes"),'Calc| Overheads Allocation'!E$61,'Input| Projects'!$AF380),""))),"")</f>
        <v/>
      </c>
      <c r="AO380" s="186" t="str">
        <f>IFERROR(IF('Input| Overheads'!$C$42="Direct costs",SUMPRODUCT(--('Input| Projects'!$AC380="Yes"),'Calc| Overheads Allocation'!F$8,'Calc| Project Costs'!Y380),IF('Input| Overheads'!$C$42="Internal labour",SUMPRODUCT(--('Input| Projects'!$AC380="Yes"),'Calc| Overheads Allocation'!F$8,'Calc| Project Costs'!Y380,'Input| Projects'!$Y380),IF('Input| Overheads'!$C$42="DNSP defined",SUMPRODUCT(--('Input| Projects'!$AC380="Yes"),'Calc| Overheads Allocation'!F$61,'Input| Projects'!$AF380),""))),"")</f>
        <v/>
      </c>
      <c r="AP380" s="186" t="str">
        <f>IFERROR(IF('Input| Overheads'!$C$42="Direct costs",SUMPRODUCT(--('Input| Projects'!$AC380="Yes"),'Calc| Overheads Allocation'!G$8,'Calc| Project Costs'!Z380),IF('Input| Overheads'!$C$42="Internal labour",SUMPRODUCT(--('Input| Projects'!$AC380="Yes"),'Calc| Overheads Allocation'!G$8,'Calc| Project Costs'!Z380,'Input| Projects'!$Y380),IF('Input| Overheads'!$C$42="DNSP defined",SUMPRODUCT(--('Input| Projects'!$AC380="Yes"),'Calc| Overheads Allocation'!G$61,'Input| Projects'!$AF380),""))),"")</f>
        <v/>
      </c>
      <c r="AQ380" s="186" t="str">
        <f>IFERROR(IF('Input| Overheads'!$C$42="Direct costs",SUMPRODUCT(--('Input| Projects'!$AC380="Yes"),'Calc| Overheads Allocation'!H$8,'Calc| Project Costs'!AA380),IF('Input| Overheads'!$C$42="Internal labour",SUMPRODUCT(--('Input| Projects'!$AC380="Yes"),'Calc| Overheads Allocation'!H$8,'Calc| Project Costs'!AA380,'Input| Projects'!$Y380),IF('Input| Overheads'!$C$42="DNSP defined",SUMPRODUCT(--('Input| Projects'!$AC380="Yes"),'Calc| Overheads Allocation'!H$61,'Input| Projects'!$AF380),""))),"")</f>
        <v/>
      </c>
      <c r="AR380" s="186" t="str">
        <f>IFERROR(IF('Input| Overheads'!$C$42="Direct costs",SUMPRODUCT(--('Input| Projects'!$AC380="Yes"),'Calc| Overheads Allocation'!I$8,'Calc| Project Costs'!AB380),IF('Input| Overheads'!$C$42="Internal labour",SUMPRODUCT(--('Input| Projects'!$AC380="Yes"),'Calc| Overheads Allocation'!I$8,'Calc| Project Costs'!AB380,'Input| Projects'!$Y380),IF('Input| Overheads'!$C$42="DNSP defined",SUMPRODUCT(--('Input| Projects'!$AC380="Yes"),'Calc| Overheads Allocation'!I$61,'Input| Projects'!$AF380),""))),"")</f>
        <v/>
      </c>
      <c r="AS380" s="106"/>
      <c r="AT380" s="186" t="str">
        <f>IFERROR(IF('Input| Overheads'!$C$42="Direct costs",SUMPRODUCT(--('Input| Projects'!$AD380="Yes"),'Calc| Overheads Allocation'!C$9,'Calc| Project Costs'!V380),IF('Input| Overheads'!$C$42="Internal labour",SUMPRODUCT(--('Input| Projects'!$AD380="Yes"),'Calc| Overheads Allocation'!C$9,'Calc| Project Costs'!V380,'Input| Projects'!$Y380),IF('Input| Overheads'!$C$42="DNSP defined",SUMPRODUCT(--('Input| Projects'!$AD380="Yes"),'Calc| Overheads Allocation'!C$62,'Input| Projects'!$AG380),""))),"")</f>
        <v/>
      </c>
      <c r="AU380" s="186" t="str">
        <f>IFERROR(IF('Input| Overheads'!$C$42="Direct costs",SUMPRODUCT(--('Input| Projects'!$AD380="Yes"),'Calc| Overheads Allocation'!D$9,'Calc| Project Costs'!W380),IF('Input| Overheads'!$C$42="Internal labour",SUMPRODUCT(--('Input| Projects'!$AD380="Yes"),'Calc| Overheads Allocation'!D$9,'Calc| Project Costs'!W380,'Input| Projects'!$Y380),IF('Input| Overheads'!$C$42="DNSP defined",SUMPRODUCT(--('Input| Projects'!$AD380="Yes"),'Calc| Overheads Allocation'!D$62,'Input| Projects'!$AG380),""))),"")</f>
        <v/>
      </c>
      <c r="AV380" s="186" t="str">
        <f>IFERROR(IF('Input| Overheads'!$C$42="Direct costs",SUMPRODUCT(--('Input| Projects'!$AD380="Yes"),'Calc| Overheads Allocation'!E$9,'Calc| Project Costs'!X380),IF('Input| Overheads'!$C$42="Internal labour",SUMPRODUCT(--('Input| Projects'!$AD380="Yes"),'Calc| Overheads Allocation'!E$9,'Calc| Project Costs'!X380,'Input| Projects'!$Y380),IF('Input| Overheads'!$C$42="DNSP defined",SUMPRODUCT(--('Input| Projects'!$AD380="Yes"),'Calc| Overheads Allocation'!E$62,'Input| Projects'!$AG380),""))),"")</f>
        <v/>
      </c>
      <c r="AW380" s="186" t="str">
        <f>IFERROR(IF('Input| Overheads'!$C$42="Direct costs",SUMPRODUCT(--('Input| Projects'!$AD380="Yes"),'Calc| Overheads Allocation'!F$9,'Calc| Project Costs'!Y380),IF('Input| Overheads'!$C$42="Internal labour",SUMPRODUCT(--('Input| Projects'!$AD380="Yes"),'Calc| Overheads Allocation'!F$9,'Calc| Project Costs'!Y380,'Input| Projects'!$Y380),IF('Input| Overheads'!$C$42="DNSP defined",SUMPRODUCT(--('Input| Projects'!$AD380="Yes"),'Calc| Overheads Allocation'!F$62,'Input| Projects'!$AG380),""))),"")</f>
        <v/>
      </c>
      <c r="AX380" s="186" t="str">
        <f>IFERROR(IF('Input| Overheads'!$C$42="Direct costs",SUMPRODUCT(--('Input| Projects'!$AD380="Yes"),'Calc| Overheads Allocation'!G$9,'Calc| Project Costs'!Z380),IF('Input| Overheads'!$C$42="Internal labour",SUMPRODUCT(--('Input| Projects'!$AD380="Yes"),'Calc| Overheads Allocation'!G$9,'Calc| Project Costs'!Z380,'Input| Projects'!$Y380),IF('Input| Overheads'!$C$42="DNSP defined",SUMPRODUCT(--('Input| Projects'!$AD380="Yes"),'Calc| Overheads Allocation'!G$62,'Input| Projects'!$AG380),""))),"")</f>
        <v/>
      </c>
      <c r="AY380" s="186" t="str">
        <f>IFERROR(IF('Input| Overheads'!$C$42="Direct costs",SUMPRODUCT(--('Input| Projects'!$AD380="Yes"),'Calc| Overheads Allocation'!H$9,'Calc| Project Costs'!AA380),IF('Input| Overheads'!$C$42="Internal labour",SUMPRODUCT(--('Input| Projects'!$AD380="Yes"),'Calc| Overheads Allocation'!H$9,'Calc| Project Costs'!AA380,'Input| Projects'!$Y380),IF('Input| Overheads'!$C$42="DNSP defined",SUMPRODUCT(--('Input| Projects'!$AD380="Yes"),'Calc| Overheads Allocation'!H$62,'Input| Projects'!$AG380),""))),"")</f>
        <v/>
      </c>
      <c r="AZ380" s="186" t="str">
        <f>IFERROR(IF('Input| Overheads'!$C$42="Direct costs",SUMPRODUCT(--('Input| Projects'!$AD380="Yes"),'Calc| Overheads Allocation'!I$9,'Calc| Project Costs'!AB380),IF('Input| Overheads'!$C$42="Internal labour",SUMPRODUCT(--('Input| Projects'!$AD380="Yes"),'Calc| Overheads Allocation'!I$9,'Calc| Project Costs'!AB380,'Input| Projects'!$Y380),IF('Input| Overheads'!$C$42="DNSP defined",SUMPRODUCT(--('Input| Projects'!$AD380="Yes"),'Calc| Overheads Allocation'!I$62,'Input| Projects'!$AG380),""))),"")</f>
        <v/>
      </c>
      <c r="BA380" s="106"/>
      <c r="BB380" s="186">
        <f t="shared" si="187"/>
        <v>0</v>
      </c>
      <c r="BC380" s="186">
        <f t="shared" si="188"/>
        <v>0</v>
      </c>
      <c r="BD380" s="186">
        <f t="shared" si="189"/>
        <v>0</v>
      </c>
      <c r="BE380" s="186">
        <f t="shared" si="166"/>
        <v>0</v>
      </c>
      <c r="BF380" s="186">
        <f t="shared" si="167"/>
        <v>0</v>
      </c>
      <c r="BG380" s="186">
        <f t="shared" si="168"/>
        <v>0</v>
      </c>
      <c r="BH380" s="186">
        <f t="shared" si="169"/>
        <v>0</v>
      </c>
      <c r="BI380" s="97"/>
      <c r="BJ380" s="186" t="str">
        <f t="shared" si="170"/>
        <v/>
      </c>
      <c r="BK380" s="186" t="str">
        <f t="shared" si="171"/>
        <v/>
      </c>
      <c r="BL380" s="186" t="str">
        <f t="shared" si="172"/>
        <v/>
      </c>
      <c r="BM380" s="186" t="str">
        <f t="shared" si="173"/>
        <v/>
      </c>
      <c r="BN380" s="186" t="str">
        <f t="shared" si="174"/>
        <v/>
      </c>
      <c r="BO380" s="186" t="str">
        <f t="shared" si="175"/>
        <v/>
      </c>
      <c r="BP380" s="186" t="str">
        <f t="shared" si="176"/>
        <v/>
      </c>
      <c r="BQ380" s="97"/>
      <c r="BR380" s="186">
        <f t="shared" si="177"/>
        <v>0</v>
      </c>
      <c r="BS380" s="186">
        <f t="shared" si="178"/>
        <v>0</v>
      </c>
      <c r="BT380" s="222">
        <f t="shared" si="179"/>
        <v>0</v>
      </c>
      <c r="BU380" s="222">
        <f t="shared" si="180"/>
        <v>0</v>
      </c>
      <c r="BV380" s="222">
        <f t="shared" si="181"/>
        <v>0</v>
      </c>
      <c r="BW380" s="222">
        <f t="shared" si="182"/>
        <v>0</v>
      </c>
      <c r="BX380" s="222">
        <f t="shared" si="183"/>
        <v>0</v>
      </c>
      <c r="BY380" s="106"/>
      <c r="BZ380" s="197" t="str">
        <f>IF(SUMIF('Input| Projects'!$AS$8:$CP$8,"Dx",'Input| Projects'!$AS380:$CP380)=0,"",SUMIF('Input| Projects'!$AS$8:$CP$8,"Dx",'Input| Projects'!$AS380:$CP380))</f>
        <v/>
      </c>
      <c r="CA380" s="197" t="str">
        <f>IF(SUMIF('Input| Projects'!$AS$8:$CP$8,"Tx",'Input| Projects'!$AS380:$CP380)=0,"",SUMIF('Input| Projects'!$AS$8:$CP$8,"Tx",'Input| Projects'!$AS380:$CP380))</f>
        <v/>
      </c>
      <c r="CB380" s="150" t="str">
        <f t="shared" si="190"/>
        <v/>
      </c>
    </row>
    <row r="381" spans="2:80" x14ac:dyDescent="0.2">
      <c r="B381" s="201">
        <f>IFERROR('Input| Projects'!B381,"")</f>
        <v>372</v>
      </c>
      <c r="C381" s="42" t="str">
        <f>IFERROR(IF('Input| Projects'!C381="","",'Input| Projects'!C381),"")</f>
        <v/>
      </c>
      <c r="D381" s="42" t="str">
        <f>IFERROR(IF('Input| Projects'!D381="","",'Input| Projects'!D381),"")</f>
        <v/>
      </c>
      <c r="E381" s="104"/>
      <c r="F381" s="190">
        <f>IFERROR('Input| Projects'!I381*'Input| Escalations'!$K$19,"")</f>
        <v>0</v>
      </c>
      <c r="G381" s="190">
        <f>IFERROR('Input| Projects'!J381*'Input| Escalations'!$K$19,"")</f>
        <v>0</v>
      </c>
      <c r="H381" s="190">
        <f>IFERROR('Input| Projects'!K381*'Input| Escalations'!$K$19,"")</f>
        <v>0</v>
      </c>
      <c r="I381" s="190">
        <f>IFERROR('Input| Projects'!L381*'Input| Escalations'!$K$19,"")</f>
        <v>0</v>
      </c>
      <c r="J381" s="190">
        <f>IFERROR('Input| Projects'!M381*'Input| Escalations'!$K$19,"")</f>
        <v>0</v>
      </c>
      <c r="K381" s="190">
        <f>IFERROR('Input| Projects'!N381*'Input| Escalations'!$K$19,"")</f>
        <v>0</v>
      </c>
      <c r="L381" s="190">
        <f>IFERROR('Input| Projects'!O381*'Input| Escalations'!$K$19,"")</f>
        <v>0</v>
      </c>
      <c r="M381" s="150" t="str">
        <f>IF(ABS(SUM(F381:L381)-(SUM('Input| Projects'!I381:O381)*'Input| Escalations'!$K$19))&lt;0.0000001,"",1)</f>
        <v/>
      </c>
      <c r="N381" s="192">
        <f>'Input| Projects'!$Y381*INDEX('Input| Escalations'!$H$33:$N$33,MATCH('Calc| Project Costs'!N$9,'Input| Escalations'!$H$23:$N$23,0))+'Input| Projects'!$Z381*INDEX('Input| Escalations'!$H$34:$N$34,MATCH('Calc| Project Costs'!N$9,'Input| Escalations'!$H$23:$N$23,0))+'Input| Projects'!$AA381*INDEX('Input| Escalations'!$H$35:$N$35,MATCH('Calc| Project Costs'!N$9,'Input| Escalations'!$H$23:$N$23,0))+1</f>
        <v>1</v>
      </c>
      <c r="O381" s="192">
        <f>'Input| Projects'!$Y381*INDEX('Input| Escalations'!$H$33:$N$33,MATCH('Calc| Project Costs'!O$9,'Input| Escalations'!$H$23:$N$23,0))+'Input| Projects'!$Z381*INDEX('Input| Escalations'!$H$34:$N$34,MATCH('Calc| Project Costs'!O$9,'Input| Escalations'!$H$23:$N$23,0))+'Input| Projects'!$AA381*INDEX('Input| Escalations'!$H$35:$N$35,MATCH('Calc| Project Costs'!O$9,'Input| Escalations'!$H$23:$N$23,0))+1</f>
        <v>1</v>
      </c>
      <c r="P381" s="192">
        <f>'Input| Projects'!$Y381*INDEX('Input| Escalations'!$H$33:$N$33,MATCH('Calc| Project Costs'!P$9,'Input| Escalations'!$H$23:$N$23,0))+'Input| Projects'!$Z381*INDEX('Input| Escalations'!$H$34:$N$34,MATCH('Calc| Project Costs'!P$9,'Input| Escalations'!$H$23:$N$23,0))+'Input| Projects'!$AA381*INDEX('Input| Escalations'!$H$35:$N$35,MATCH('Calc| Project Costs'!P$9,'Input| Escalations'!$H$23:$N$23,0))+1</f>
        <v>1</v>
      </c>
      <c r="Q381" s="192">
        <f>'Input| Projects'!$Y381*INDEX('Input| Escalations'!$H$33:$N$33,MATCH('Calc| Project Costs'!Q$9,'Input| Escalations'!$H$23:$N$23,0))+'Input| Projects'!$Z381*INDEX('Input| Escalations'!$H$34:$N$34,MATCH('Calc| Project Costs'!Q$9,'Input| Escalations'!$H$23:$N$23,0))+'Input| Projects'!$AA381*INDEX('Input| Escalations'!$H$35:$N$35,MATCH('Calc| Project Costs'!Q$9,'Input| Escalations'!$H$23:$N$23,0))+1</f>
        <v>1</v>
      </c>
      <c r="R381" s="192">
        <f>'Input| Projects'!$Y381*INDEX('Input| Escalations'!$H$33:$N$33,MATCH('Calc| Project Costs'!R$9,'Input| Escalations'!$H$23:$N$23,0))+'Input| Projects'!$Z381*INDEX('Input| Escalations'!$H$34:$N$34,MATCH('Calc| Project Costs'!R$9,'Input| Escalations'!$H$23:$N$23,0))+'Input| Projects'!$AA381*INDEX('Input| Escalations'!$H$35:$N$35,MATCH('Calc| Project Costs'!R$9,'Input| Escalations'!$H$23:$N$23,0))+1</f>
        <v>1</v>
      </c>
      <c r="S381" s="192">
        <f>'Input| Projects'!$Y381*INDEX('Input| Escalations'!$H$33:$N$33,MATCH('Calc| Project Costs'!S$9,'Input| Escalations'!$H$23:$N$23,0))+'Input| Projects'!$Z381*INDEX('Input| Escalations'!$H$34:$N$34,MATCH('Calc| Project Costs'!S$9,'Input| Escalations'!$H$23:$N$23,0))+'Input| Projects'!$AA381*INDEX('Input| Escalations'!$H$35:$N$35,MATCH('Calc| Project Costs'!S$9,'Input| Escalations'!$H$23:$N$23,0))+1</f>
        <v>1</v>
      </c>
      <c r="T381" s="192">
        <f>'Input| Projects'!$Y381*INDEX('Input| Escalations'!$H$33:$N$33,MATCH('Calc| Project Costs'!T$9,'Input| Escalations'!$H$23:$N$23,0))+'Input| Projects'!$Z381*INDEX('Input| Escalations'!$H$34:$N$34,MATCH('Calc| Project Costs'!T$9,'Input| Escalations'!$H$23:$N$23,0))+'Input| Projects'!$AA381*INDEX('Input| Escalations'!$H$35:$N$35,MATCH('Calc| Project Costs'!T$9,'Input| Escalations'!$H$23:$N$23,0))+1</f>
        <v>1</v>
      </c>
      <c r="U381" s="106"/>
      <c r="V381" s="186">
        <f t="shared" si="184"/>
        <v>0</v>
      </c>
      <c r="W381" s="186">
        <f t="shared" si="185"/>
        <v>0</v>
      </c>
      <c r="X381" s="186">
        <f t="shared" si="186"/>
        <v>0</v>
      </c>
      <c r="Y381" s="186">
        <f t="shared" si="162"/>
        <v>0</v>
      </c>
      <c r="Z381" s="186">
        <f t="shared" si="163"/>
        <v>0</v>
      </c>
      <c r="AA381" s="186">
        <f t="shared" si="164"/>
        <v>0</v>
      </c>
      <c r="AB381" s="186">
        <f t="shared" si="165"/>
        <v>0</v>
      </c>
      <c r="AC381" s="106"/>
      <c r="AD381" s="186">
        <f>'Input| Projects'!Q381*N381*'Input| Escalations'!$K$19</f>
        <v>0</v>
      </c>
      <c r="AE381" s="186">
        <f>'Input| Projects'!R381*O381*'Input| Escalations'!$K$19</f>
        <v>0</v>
      </c>
      <c r="AF381" s="186">
        <f>'Input| Projects'!S381*P381*'Input| Escalations'!$K$19</f>
        <v>0</v>
      </c>
      <c r="AG381" s="186">
        <f>'Input| Projects'!T381*Q381*'Input| Escalations'!$K$19</f>
        <v>0</v>
      </c>
      <c r="AH381" s="186">
        <f>'Input| Projects'!U381*R381*'Input| Escalations'!$K$19</f>
        <v>0</v>
      </c>
      <c r="AI381" s="186">
        <f>'Input| Projects'!V381*S381*'Input| Escalations'!$K$19</f>
        <v>0</v>
      </c>
      <c r="AJ381" s="186">
        <f>'Input| Projects'!W381*T381*'Input| Escalations'!$K$19</f>
        <v>0</v>
      </c>
      <c r="AK381" s="106"/>
      <c r="AL381" s="186" t="str">
        <f>IFERROR(IF('Input| Overheads'!$C$42="Direct costs",SUMPRODUCT(--('Input| Projects'!$AC381="Yes"),'Calc| Overheads Allocation'!C$8,'Calc| Project Costs'!V381),IF('Input| Overheads'!$C$42="Internal labour",SUMPRODUCT(--('Input| Projects'!$AC381="Yes"),'Calc| Overheads Allocation'!C$8,'Calc| Project Costs'!V381,'Input| Projects'!$Y381),IF('Input| Overheads'!$C$42="DNSP defined",SUMPRODUCT(--('Input| Projects'!$AC381="Yes"),'Calc| Overheads Allocation'!C$61,'Input| Projects'!$AF381),""))),"")</f>
        <v/>
      </c>
      <c r="AM381" s="186" t="str">
        <f>IFERROR(IF('Input| Overheads'!$C$42="Direct costs",SUMPRODUCT(--('Input| Projects'!$AC381="Yes"),'Calc| Overheads Allocation'!D$8,'Calc| Project Costs'!W381),IF('Input| Overheads'!$C$42="Internal labour",SUMPRODUCT(--('Input| Projects'!$AC381="Yes"),'Calc| Overheads Allocation'!D$8,'Calc| Project Costs'!W381,'Input| Projects'!$Y381),IF('Input| Overheads'!$C$42="DNSP defined",SUMPRODUCT(--('Input| Projects'!$AC381="Yes"),'Calc| Overheads Allocation'!D$61,'Input| Projects'!$AF381),""))),"")</f>
        <v/>
      </c>
      <c r="AN381" s="186" t="str">
        <f>IFERROR(IF('Input| Overheads'!$C$42="Direct costs",SUMPRODUCT(--('Input| Projects'!$AC381="Yes"),'Calc| Overheads Allocation'!E$8,'Calc| Project Costs'!X381),IF('Input| Overheads'!$C$42="Internal labour",SUMPRODUCT(--('Input| Projects'!$AC381="Yes"),'Calc| Overheads Allocation'!E$8,'Calc| Project Costs'!X381,'Input| Projects'!$Y381),IF('Input| Overheads'!$C$42="DNSP defined",SUMPRODUCT(--('Input| Projects'!$AC381="Yes"),'Calc| Overheads Allocation'!E$61,'Input| Projects'!$AF381),""))),"")</f>
        <v/>
      </c>
      <c r="AO381" s="186" t="str">
        <f>IFERROR(IF('Input| Overheads'!$C$42="Direct costs",SUMPRODUCT(--('Input| Projects'!$AC381="Yes"),'Calc| Overheads Allocation'!F$8,'Calc| Project Costs'!Y381),IF('Input| Overheads'!$C$42="Internal labour",SUMPRODUCT(--('Input| Projects'!$AC381="Yes"),'Calc| Overheads Allocation'!F$8,'Calc| Project Costs'!Y381,'Input| Projects'!$Y381),IF('Input| Overheads'!$C$42="DNSP defined",SUMPRODUCT(--('Input| Projects'!$AC381="Yes"),'Calc| Overheads Allocation'!F$61,'Input| Projects'!$AF381),""))),"")</f>
        <v/>
      </c>
      <c r="AP381" s="186" t="str">
        <f>IFERROR(IF('Input| Overheads'!$C$42="Direct costs",SUMPRODUCT(--('Input| Projects'!$AC381="Yes"),'Calc| Overheads Allocation'!G$8,'Calc| Project Costs'!Z381),IF('Input| Overheads'!$C$42="Internal labour",SUMPRODUCT(--('Input| Projects'!$AC381="Yes"),'Calc| Overheads Allocation'!G$8,'Calc| Project Costs'!Z381,'Input| Projects'!$Y381),IF('Input| Overheads'!$C$42="DNSP defined",SUMPRODUCT(--('Input| Projects'!$AC381="Yes"),'Calc| Overheads Allocation'!G$61,'Input| Projects'!$AF381),""))),"")</f>
        <v/>
      </c>
      <c r="AQ381" s="186" t="str">
        <f>IFERROR(IF('Input| Overheads'!$C$42="Direct costs",SUMPRODUCT(--('Input| Projects'!$AC381="Yes"),'Calc| Overheads Allocation'!H$8,'Calc| Project Costs'!AA381),IF('Input| Overheads'!$C$42="Internal labour",SUMPRODUCT(--('Input| Projects'!$AC381="Yes"),'Calc| Overheads Allocation'!H$8,'Calc| Project Costs'!AA381,'Input| Projects'!$Y381),IF('Input| Overheads'!$C$42="DNSP defined",SUMPRODUCT(--('Input| Projects'!$AC381="Yes"),'Calc| Overheads Allocation'!H$61,'Input| Projects'!$AF381),""))),"")</f>
        <v/>
      </c>
      <c r="AR381" s="186" t="str">
        <f>IFERROR(IF('Input| Overheads'!$C$42="Direct costs",SUMPRODUCT(--('Input| Projects'!$AC381="Yes"),'Calc| Overheads Allocation'!I$8,'Calc| Project Costs'!AB381),IF('Input| Overheads'!$C$42="Internal labour",SUMPRODUCT(--('Input| Projects'!$AC381="Yes"),'Calc| Overheads Allocation'!I$8,'Calc| Project Costs'!AB381,'Input| Projects'!$Y381),IF('Input| Overheads'!$C$42="DNSP defined",SUMPRODUCT(--('Input| Projects'!$AC381="Yes"),'Calc| Overheads Allocation'!I$61,'Input| Projects'!$AF381),""))),"")</f>
        <v/>
      </c>
      <c r="AS381" s="106"/>
      <c r="AT381" s="186" t="str">
        <f>IFERROR(IF('Input| Overheads'!$C$42="Direct costs",SUMPRODUCT(--('Input| Projects'!$AD381="Yes"),'Calc| Overheads Allocation'!C$9,'Calc| Project Costs'!V381),IF('Input| Overheads'!$C$42="Internal labour",SUMPRODUCT(--('Input| Projects'!$AD381="Yes"),'Calc| Overheads Allocation'!C$9,'Calc| Project Costs'!V381,'Input| Projects'!$Y381),IF('Input| Overheads'!$C$42="DNSP defined",SUMPRODUCT(--('Input| Projects'!$AD381="Yes"),'Calc| Overheads Allocation'!C$62,'Input| Projects'!$AG381),""))),"")</f>
        <v/>
      </c>
      <c r="AU381" s="186" t="str">
        <f>IFERROR(IF('Input| Overheads'!$C$42="Direct costs",SUMPRODUCT(--('Input| Projects'!$AD381="Yes"),'Calc| Overheads Allocation'!D$9,'Calc| Project Costs'!W381),IF('Input| Overheads'!$C$42="Internal labour",SUMPRODUCT(--('Input| Projects'!$AD381="Yes"),'Calc| Overheads Allocation'!D$9,'Calc| Project Costs'!W381,'Input| Projects'!$Y381),IF('Input| Overheads'!$C$42="DNSP defined",SUMPRODUCT(--('Input| Projects'!$AD381="Yes"),'Calc| Overheads Allocation'!D$62,'Input| Projects'!$AG381),""))),"")</f>
        <v/>
      </c>
      <c r="AV381" s="186" t="str">
        <f>IFERROR(IF('Input| Overheads'!$C$42="Direct costs",SUMPRODUCT(--('Input| Projects'!$AD381="Yes"),'Calc| Overheads Allocation'!E$9,'Calc| Project Costs'!X381),IF('Input| Overheads'!$C$42="Internal labour",SUMPRODUCT(--('Input| Projects'!$AD381="Yes"),'Calc| Overheads Allocation'!E$9,'Calc| Project Costs'!X381,'Input| Projects'!$Y381),IF('Input| Overheads'!$C$42="DNSP defined",SUMPRODUCT(--('Input| Projects'!$AD381="Yes"),'Calc| Overheads Allocation'!E$62,'Input| Projects'!$AG381),""))),"")</f>
        <v/>
      </c>
      <c r="AW381" s="186" t="str">
        <f>IFERROR(IF('Input| Overheads'!$C$42="Direct costs",SUMPRODUCT(--('Input| Projects'!$AD381="Yes"),'Calc| Overheads Allocation'!F$9,'Calc| Project Costs'!Y381),IF('Input| Overheads'!$C$42="Internal labour",SUMPRODUCT(--('Input| Projects'!$AD381="Yes"),'Calc| Overheads Allocation'!F$9,'Calc| Project Costs'!Y381,'Input| Projects'!$Y381),IF('Input| Overheads'!$C$42="DNSP defined",SUMPRODUCT(--('Input| Projects'!$AD381="Yes"),'Calc| Overheads Allocation'!F$62,'Input| Projects'!$AG381),""))),"")</f>
        <v/>
      </c>
      <c r="AX381" s="186" t="str">
        <f>IFERROR(IF('Input| Overheads'!$C$42="Direct costs",SUMPRODUCT(--('Input| Projects'!$AD381="Yes"),'Calc| Overheads Allocation'!G$9,'Calc| Project Costs'!Z381),IF('Input| Overheads'!$C$42="Internal labour",SUMPRODUCT(--('Input| Projects'!$AD381="Yes"),'Calc| Overheads Allocation'!G$9,'Calc| Project Costs'!Z381,'Input| Projects'!$Y381),IF('Input| Overheads'!$C$42="DNSP defined",SUMPRODUCT(--('Input| Projects'!$AD381="Yes"),'Calc| Overheads Allocation'!G$62,'Input| Projects'!$AG381),""))),"")</f>
        <v/>
      </c>
      <c r="AY381" s="186" t="str">
        <f>IFERROR(IF('Input| Overheads'!$C$42="Direct costs",SUMPRODUCT(--('Input| Projects'!$AD381="Yes"),'Calc| Overheads Allocation'!H$9,'Calc| Project Costs'!AA381),IF('Input| Overheads'!$C$42="Internal labour",SUMPRODUCT(--('Input| Projects'!$AD381="Yes"),'Calc| Overheads Allocation'!H$9,'Calc| Project Costs'!AA381,'Input| Projects'!$Y381),IF('Input| Overheads'!$C$42="DNSP defined",SUMPRODUCT(--('Input| Projects'!$AD381="Yes"),'Calc| Overheads Allocation'!H$62,'Input| Projects'!$AG381),""))),"")</f>
        <v/>
      </c>
      <c r="AZ381" s="186" t="str">
        <f>IFERROR(IF('Input| Overheads'!$C$42="Direct costs",SUMPRODUCT(--('Input| Projects'!$AD381="Yes"),'Calc| Overheads Allocation'!I$9,'Calc| Project Costs'!AB381),IF('Input| Overheads'!$C$42="Internal labour",SUMPRODUCT(--('Input| Projects'!$AD381="Yes"),'Calc| Overheads Allocation'!I$9,'Calc| Project Costs'!AB381,'Input| Projects'!$Y381),IF('Input| Overheads'!$C$42="DNSP defined",SUMPRODUCT(--('Input| Projects'!$AD381="Yes"),'Calc| Overheads Allocation'!I$62,'Input| Projects'!$AG381),""))),"")</f>
        <v/>
      </c>
      <c r="BA381" s="106"/>
      <c r="BB381" s="186">
        <f t="shared" si="187"/>
        <v>0</v>
      </c>
      <c r="BC381" s="186">
        <f t="shared" si="188"/>
        <v>0</v>
      </c>
      <c r="BD381" s="186">
        <f t="shared" si="189"/>
        <v>0</v>
      </c>
      <c r="BE381" s="186">
        <f t="shared" si="166"/>
        <v>0</v>
      </c>
      <c r="BF381" s="186">
        <f t="shared" si="167"/>
        <v>0</v>
      </c>
      <c r="BG381" s="186">
        <f t="shared" si="168"/>
        <v>0</v>
      </c>
      <c r="BH381" s="186">
        <f t="shared" si="169"/>
        <v>0</v>
      </c>
      <c r="BI381" s="97"/>
      <c r="BJ381" s="186" t="str">
        <f t="shared" si="170"/>
        <v/>
      </c>
      <c r="BK381" s="186" t="str">
        <f t="shared" si="171"/>
        <v/>
      </c>
      <c r="BL381" s="186" t="str">
        <f t="shared" si="172"/>
        <v/>
      </c>
      <c r="BM381" s="186" t="str">
        <f t="shared" si="173"/>
        <v/>
      </c>
      <c r="BN381" s="186" t="str">
        <f t="shared" si="174"/>
        <v/>
      </c>
      <c r="BO381" s="186" t="str">
        <f t="shared" si="175"/>
        <v/>
      </c>
      <c r="BP381" s="186" t="str">
        <f t="shared" si="176"/>
        <v/>
      </c>
      <c r="BQ381" s="97"/>
      <c r="BR381" s="186">
        <f t="shared" si="177"/>
        <v>0</v>
      </c>
      <c r="BS381" s="186">
        <f t="shared" si="178"/>
        <v>0</v>
      </c>
      <c r="BT381" s="222">
        <f t="shared" si="179"/>
        <v>0</v>
      </c>
      <c r="BU381" s="222">
        <f t="shared" si="180"/>
        <v>0</v>
      </c>
      <c r="BV381" s="222">
        <f t="shared" si="181"/>
        <v>0</v>
      </c>
      <c r="BW381" s="222">
        <f t="shared" si="182"/>
        <v>0</v>
      </c>
      <c r="BX381" s="222">
        <f t="shared" si="183"/>
        <v>0</v>
      </c>
      <c r="BY381" s="106"/>
      <c r="BZ381" s="197" t="str">
        <f>IF(SUMIF('Input| Projects'!$AS$8:$CP$8,"Dx",'Input| Projects'!$AS381:$CP381)=0,"",SUMIF('Input| Projects'!$AS$8:$CP$8,"Dx",'Input| Projects'!$AS381:$CP381))</f>
        <v/>
      </c>
      <c r="CA381" s="197" t="str">
        <f>IF(SUMIF('Input| Projects'!$AS$8:$CP$8,"Tx",'Input| Projects'!$AS381:$CP381)=0,"",SUMIF('Input| Projects'!$AS$8:$CP$8,"Tx",'Input| Projects'!$AS381:$CP381))</f>
        <v/>
      </c>
      <c r="CB381" s="150" t="str">
        <f t="shared" si="190"/>
        <v/>
      </c>
    </row>
    <row r="382" spans="2:80" x14ac:dyDescent="0.2">
      <c r="B382" s="201">
        <f>IFERROR('Input| Projects'!B382,"")</f>
        <v>373</v>
      </c>
      <c r="C382" s="42" t="str">
        <f>IFERROR(IF('Input| Projects'!C382="","",'Input| Projects'!C382),"")</f>
        <v/>
      </c>
      <c r="D382" s="42" t="str">
        <f>IFERROR(IF('Input| Projects'!D382="","",'Input| Projects'!D382),"")</f>
        <v/>
      </c>
      <c r="E382" s="104"/>
      <c r="F382" s="190">
        <f>IFERROR('Input| Projects'!I382*'Input| Escalations'!$K$19,"")</f>
        <v>0</v>
      </c>
      <c r="G382" s="190">
        <f>IFERROR('Input| Projects'!J382*'Input| Escalations'!$K$19,"")</f>
        <v>0</v>
      </c>
      <c r="H382" s="190">
        <f>IFERROR('Input| Projects'!K382*'Input| Escalations'!$K$19,"")</f>
        <v>0</v>
      </c>
      <c r="I382" s="190">
        <f>IFERROR('Input| Projects'!L382*'Input| Escalations'!$K$19,"")</f>
        <v>0</v>
      </c>
      <c r="J382" s="190">
        <f>IFERROR('Input| Projects'!M382*'Input| Escalations'!$K$19,"")</f>
        <v>0</v>
      </c>
      <c r="K382" s="190">
        <f>IFERROR('Input| Projects'!N382*'Input| Escalations'!$K$19,"")</f>
        <v>0</v>
      </c>
      <c r="L382" s="190">
        <f>IFERROR('Input| Projects'!O382*'Input| Escalations'!$K$19,"")</f>
        <v>0</v>
      </c>
      <c r="M382" s="150" t="str">
        <f>IF(ABS(SUM(F382:L382)-(SUM('Input| Projects'!I382:O382)*'Input| Escalations'!$K$19))&lt;0.0000001,"",1)</f>
        <v/>
      </c>
      <c r="N382" s="192">
        <f>'Input| Projects'!$Y382*INDEX('Input| Escalations'!$H$33:$N$33,MATCH('Calc| Project Costs'!N$9,'Input| Escalations'!$H$23:$N$23,0))+'Input| Projects'!$Z382*INDEX('Input| Escalations'!$H$34:$N$34,MATCH('Calc| Project Costs'!N$9,'Input| Escalations'!$H$23:$N$23,0))+'Input| Projects'!$AA382*INDEX('Input| Escalations'!$H$35:$N$35,MATCH('Calc| Project Costs'!N$9,'Input| Escalations'!$H$23:$N$23,0))+1</f>
        <v>1</v>
      </c>
      <c r="O382" s="192">
        <f>'Input| Projects'!$Y382*INDEX('Input| Escalations'!$H$33:$N$33,MATCH('Calc| Project Costs'!O$9,'Input| Escalations'!$H$23:$N$23,0))+'Input| Projects'!$Z382*INDEX('Input| Escalations'!$H$34:$N$34,MATCH('Calc| Project Costs'!O$9,'Input| Escalations'!$H$23:$N$23,0))+'Input| Projects'!$AA382*INDEX('Input| Escalations'!$H$35:$N$35,MATCH('Calc| Project Costs'!O$9,'Input| Escalations'!$H$23:$N$23,0))+1</f>
        <v>1</v>
      </c>
      <c r="P382" s="192">
        <f>'Input| Projects'!$Y382*INDEX('Input| Escalations'!$H$33:$N$33,MATCH('Calc| Project Costs'!P$9,'Input| Escalations'!$H$23:$N$23,0))+'Input| Projects'!$Z382*INDEX('Input| Escalations'!$H$34:$N$34,MATCH('Calc| Project Costs'!P$9,'Input| Escalations'!$H$23:$N$23,0))+'Input| Projects'!$AA382*INDEX('Input| Escalations'!$H$35:$N$35,MATCH('Calc| Project Costs'!P$9,'Input| Escalations'!$H$23:$N$23,0))+1</f>
        <v>1</v>
      </c>
      <c r="Q382" s="192">
        <f>'Input| Projects'!$Y382*INDEX('Input| Escalations'!$H$33:$N$33,MATCH('Calc| Project Costs'!Q$9,'Input| Escalations'!$H$23:$N$23,0))+'Input| Projects'!$Z382*INDEX('Input| Escalations'!$H$34:$N$34,MATCH('Calc| Project Costs'!Q$9,'Input| Escalations'!$H$23:$N$23,0))+'Input| Projects'!$AA382*INDEX('Input| Escalations'!$H$35:$N$35,MATCH('Calc| Project Costs'!Q$9,'Input| Escalations'!$H$23:$N$23,0))+1</f>
        <v>1</v>
      </c>
      <c r="R382" s="192">
        <f>'Input| Projects'!$Y382*INDEX('Input| Escalations'!$H$33:$N$33,MATCH('Calc| Project Costs'!R$9,'Input| Escalations'!$H$23:$N$23,0))+'Input| Projects'!$Z382*INDEX('Input| Escalations'!$H$34:$N$34,MATCH('Calc| Project Costs'!R$9,'Input| Escalations'!$H$23:$N$23,0))+'Input| Projects'!$AA382*INDEX('Input| Escalations'!$H$35:$N$35,MATCH('Calc| Project Costs'!R$9,'Input| Escalations'!$H$23:$N$23,0))+1</f>
        <v>1</v>
      </c>
      <c r="S382" s="192">
        <f>'Input| Projects'!$Y382*INDEX('Input| Escalations'!$H$33:$N$33,MATCH('Calc| Project Costs'!S$9,'Input| Escalations'!$H$23:$N$23,0))+'Input| Projects'!$Z382*INDEX('Input| Escalations'!$H$34:$N$34,MATCH('Calc| Project Costs'!S$9,'Input| Escalations'!$H$23:$N$23,0))+'Input| Projects'!$AA382*INDEX('Input| Escalations'!$H$35:$N$35,MATCH('Calc| Project Costs'!S$9,'Input| Escalations'!$H$23:$N$23,0))+1</f>
        <v>1</v>
      </c>
      <c r="T382" s="192">
        <f>'Input| Projects'!$Y382*INDEX('Input| Escalations'!$H$33:$N$33,MATCH('Calc| Project Costs'!T$9,'Input| Escalations'!$H$23:$N$23,0))+'Input| Projects'!$Z382*INDEX('Input| Escalations'!$H$34:$N$34,MATCH('Calc| Project Costs'!T$9,'Input| Escalations'!$H$23:$N$23,0))+'Input| Projects'!$AA382*INDEX('Input| Escalations'!$H$35:$N$35,MATCH('Calc| Project Costs'!T$9,'Input| Escalations'!$H$23:$N$23,0))+1</f>
        <v>1</v>
      </c>
      <c r="U382" s="106"/>
      <c r="V382" s="186">
        <f t="shared" si="184"/>
        <v>0</v>
      </c>
      <c r="W382" s="186">
        <f t="shared" si="185"/>
        <v>0</v>
      </c>
      <c r="X382" s="186">
        <f t="shared" si="186"/>
        <v>0</v>
      </c>
      <c r="Y382" s="186">
        <f t="shared" si="162"/>
        <v>0</v>
      </c>
      <c r="Z382" s="186">
        <f t="shared" si="163"/>
        <v>0</v>
      </c>
      <c r="AA382" s="186">
        <f t="shared" si="164"/>
        <v>0</v>
      </c>
      <c r="AB382" s="186">
        <f t="shared" si="165"/>
        <v>0</v>
      </c>
      <c r="AC382" s="106"/>
      <c r="AD382" s="186">
        <f>'Input| Projects'!Q382*N382*'Input| Escalations'!$K$19</f>
        <v>0</v>
      </c>
      <c r="AE382" s="186">
        <f>'Input| Projects'!R382*O382*'Input| Escalations'!$K$19</f>
        <v>0</v>
      </c>
      <c r="AF382" s="186">
        <f>'Input| Projects'!S382*P382*'Input| Escalations'!$K$19</f>
        <v>0</v>
      </c>
      <c r="AG382" s="186">
        <f>'Input| Projects'!T382*Q382*'Input| Escalations'!$K$19</f>
        <v>0</v>
      </c>
      <c r="AH382" s="186">
        <f>'Input| Projects'!U382*R382*'Input| Escalations'!$K$19</f>
        <v>0</v>
      </c>
      <c r="AI382" s="186">
        <f>'Input| Projects'!V382*S382*'Input| Escalations'!$K$19</f>
        <v>0</v>
      </c>
      <c r="AJ382" s="186">
        <f>'Input| Projects'!W382*T382*'Input| Escalations'!$K$19</f>
        <v>0</v>
      </c>
      <c r="AK382" s="106"/>
      <c r="AL382" s="186" t="str">
        <f>IFERROR(IF('Input| Overheads'!$C$42="Direct costs",SUMPRODUCT(--('Input| Projects'!$AC382="Yes"),'Calc| Overheads Allocation'!C$8,'Calc| Project Costs'!V382),IF('Input| Overheads'!$C$42="Internal labour",SUMPRODUCT(--('Input| Projects'!$AC382="Yes"),'Calc| Overheads Allocation'!C$8,'Calc| Project Costs'!V382,'Input| Projects'!$Y382),IF('Input| Overheads'!$C$42="DNSP defined",SUMPRODUCT(--('Input| Projects'!$AC382="Yes"),'Calc| Overheads Allocation'!C$61,'Input| Projects'!$AF382),""))),"")</f>
        <v/>
      </c>
      <c r="AM382" s="186" t="str">
        <f>IFERROR(IF('Input| Overheads'!$C$42="Direct costs",SUMPRODUCT(--('Input| Projects'!$AC382="Yes"),'Calc| Overheads Allocation'!D$8,'Calc| Project Costs'!W382),IF('Input| Overheads'!$C$42="Internal labour",SUMPRODUCT(--('Input| Projects'!$AC382="Yes"),'Calc| Overheads Allocation'!D$8,'Calc| Project Costs'!W382,'Input| Projects'!$Y382),IF('Input| Overheads'!$C$42="DNSP defined",SUMPRODUCT(--('Input| Projects'!$AC382="Yes"),'Calc| Overheads Allocation'!D$61,'Input| Projects'!$AF382),""))),"")</f>
        <v/>
      </c>
      <c r="AN382" s="186" t="str">
        <f>IFERROR(IF('Input| Overheads'!$C$42="Direct costs",SUMPRODUCT(--('Input| Projects'!$AC382="Yes"),'Calc| Overheads Allocation'!E$8,'Calc| Project Costs'!X382),IF('Input| Overheads'!$C$42="Internal labour",SUMPRODUCT(--('Input| Projects'!$AC382="Yes"),'Calc| Overheads Allocation'!E$8,'Calc| Project Costs'!X382,'Input| Projects'!$Y382),IF('Input| Overheads'!$C$42="DNSP defined",SUMPRODUCT(--('Input| Projects'!$AC382="Yes"),'Calc| Overheads Allocation'!E$61,'Input| Projects'!$AF382),""))),"")</f>
        <v/>
      </c>
      <c r="AO382" s="186" t="str">
        <f>IFERROR(IF('Input| Overheads'!$C$42="Direct costs",SUMPRODUCT(--('Input| Projects'!$AC382="Yes"),'Calc| Overheads Allocation'!F$8,'Calc| Project Costs'!Y382),IF('Input| Overheads'!$C$42="Internal labour",SUMPRODUCT(--('Input| Projects'!$AC382="Yes"),'Calc| Overheads Allocation'!F$8,'Calc| Project Costs'!Y382,'Input| Projects'!$Y382),IF('Input| Overheads'!$C$42="DNSP defined",SUMPRODUCT(--('Input| Projects'!$AC382="Yes"),'Calc| Overheads Allocation'!F$61,'Input| Projects'!$AF382),""))),"")</f>
        <v/>
      </c>
      <c r="AP382" s="186" t="str">
        <f>IFERROR(IF('Input| Overheads'!$C$42="Direct costs",SUMPRODUCT(--('Input| Projects'!$AC382="Yes"),'Calc| Overheads Allocation'!G$8,'Calc| Project Costs'!Z382),IF('Input| Overheads'!$C$42="Internal labour",SUMPRODUCT(--('Input| Projects'!$AC382="Yes"),'Calc| Overheads Allocation'!G$8,'Calc| Project Costs'!Z382,'Input| Projects'!$Y382),IF('Input| Overheads'!$C$42="DNSP defined",SUMPRODUCT(--('Input| Projects'!$AC382="Yes"),'Calc| Overheads Allocation'!G$61,'Input| Projects'!$AF382),""))),"")</f>
        <v/>
      </c>
      <c r="AQ382" s="186" t="str">
        <f>IFERROR(IF('Input| Overheads'!$C$42="Direct costs",SUMPRODUCT(--('Input| Projects'!$AC382="Yes"),'Calc| Overheads Allocation'!H$8,'Calc| Project Costs'!AA382),IF('Input| Overheads'!$C$42="Internal labour",SUMPRODUCT(--('Input| Projects'!$AC382="Yes"),'Calc| Overheads Allocation'!H$8,'Calc| Project Costs'!AA382,'Input| Projects'!$Y382),IF('Input| Overheads'!$C$42="DNSP defined",SUMPRODUCT(--('Input| Projects'!$AC382="Yes"),'Calc| Overheads Allocation'!H$61,'Input| Projects'!$AF382),""))),"")</f>
        <v/>
      </c>
      <c r="AR382" s="186" t="str">
        <f>IFERROR(IF('Input| Overheads'!$C$42="Direct costs",SUMPRODUCT(--('Input| Projects'!$AC382="Yes"),'Calc| Overheads Allocation'!I$8,'Calc| Project Costs'!AB382),IF('Input| Overheads'!$C$42="Internal labour",SUMPRODUCT(--('Input| Projects'!$AC382="Yes"),'Calc| Overheads Allocation'!I$8,'Calc| Project Costs'!AB382,'Input| Projects'!$Y382),IF('Input| Overheads'!$C$42="DNSP defined",SUMPRODUCT(--('Input| Projects'!$AC382="Yes"),'Calc| Overheads Allocation'!I$61,'Input| Projects'!$AF382),""))),"")</f>
        <v/>
      </c>
      <c r="AS382" s="106"/>
      <c r="AT382" s="186" t="str">
        <f>IFERROR(IF('Input| Overheads'!$C$42="Direct costs",SUMPRODUCT(--('Input| Projects'!$AD382="Yes"),'Calc| Overheads Allocation'!C$9,'Calc| Project Costs'!V382),IF('Input| Overheads'!$C$42="Internal labour",SUMPRODUCT(--('Input| Projects'!$AD382="Yes"),'Calc| Overheads Allocation'!C$9,'Calc| Project Costs'!V382,'Input| Projects'!$Y382),IF('Input| Overheads'!$C$42="DNSP defined",SUMPRODUCT(--('Input| Projects'!$AD382="Yes"),'Calc| Overheads Allocation'!C$62,'Input| Projects'!$AG382),""))),"")</f>
        <v/>
      </c>
      <c r="AU382" s="186" t="str">
        <f>IFERROR(IF('Input| Overheads'!$C$42="Direct costs",SUMPRODUCT(--('Input| Projects'!$AD382="Yes"),'Calc| Overheads Allocation'!D$9,'Calc| Project Costs'!W382),IF('Input| Overheads'!$C$42="Internal labour",SUMPRODUCT(--('Input| Projects'!$AD382="Yes"),'Calc| Overheads Allocation'!D$9,'Calc| Project Costs'!W382,'Input| Projects'!$Y382),IF('Input| Overheads'!$C$42="DNSP defined",SUMPRODUCT(--('Input| Projects'!$AD382="Yes"),'Calc| Overheads Allocation'!D$62,'Input| Projects'!$AG382),""))),"")</f>
        <v/>
      </c>
      <c r="AV382" s="186" t="str">
        <f>IFERROR(IF('Input| Overheads'!$C$42="Direct costs",SUMPRODUCT(--('Input| Projects'!$AD382="Yes"),'Calc| Overheads Allocation'!E$9,'Calc| Project Costs'!X382),IF('Input| Overheads'!$C$42="Internal labour",SUMPRODUCT(--('Input| Projects'!$AD382="Yes"),'Calc| Overheads Allocation'!E$9,'Calc| Project Costs'!X382,'Input| Projects'!$Y382),IF('Input| Overheads'!$C$42="DNSP defined",SUMPRODUCT(--('Input| Projects'!$AD382="Yes"),'Calc| Overheads Allocation'!E$62,'Input| Projects'!$AG382),""))),"")</f>
        <v/>
      </c>
      <c r="AW382" s="186" t="str">
        <f>IFERROR(IF('Input| Overheads'!$C$42="Direct costs",SUMPRODUCT(--('Input| Projects'!$AD382="Yes"),'Calc| Overheads Allocation'!F$9,'Calc| Project Costs'!Y382),IF('Input| Overheads'!$C$42="Internal labour",SUMPRODUCT(--('Input| Projects'!$AD382="Yes"),'Calc| Overheads Allocation'!F$9,'Calc| Project Costs'!Y382,'Input| Projects'!$Y382),IF('Input| Overheads'!$C$42="DNSP defined",SUMPRODUCT(--('Input| Projects'!$AD382="Yes"),'Calc| Overheads Allocation'!F$62,'Input| Projects'!$AG382),""))),"")</f>
        <v/>
      </c>
      <c r="AX382" s="186" t="str">
        <f>IFERROR(IF('Input| Overheads'!$C$42="Direct costs",SUMPRODUCT(--('Input| Projects'!$AD382="Yes"),'Calc| Overheads Allocation'!G$9,'Calc| Project Costs'!Z382),IF('Input| Overheads'!$C$42="Internal labour",SUMPRODUCT(--('Input| Projects'!$AD382="Yes"),'Calc| Overheads Allocation'!G$9,'Calc| Project Costs'!Z382,'Input| Projects'!$Y382),IF('Input| Overheads'!$C$42="DNSP defined",SUMPRODUCT(--('Input| Projects'!$AD382="Yes"),'Calc| Overheads Allocation'!G$62,'Input| Projects'!$AG382),""))),"")</f>
        <v/>
      </c>
      <c r="AY382" s="186" t="str">
        <f>IFERROR(IF('Input| Overheads'!$C$42="Direct costs",SUMPRODUCT(--('Input| Projects'!$AD382="Yes"),'Calc| Overheads Allocation'!H$9,'Calc| Project Costs'!AA382),IF('Input| Overheads'!$C$42="Internal labour",SUMPRODUCT(--('Input| Projects'!$AD382="Yes"),'Calc| Overheads Allocation'!H$9,'Calc| Project Costs'!AA382,'Input| Projects'!$Y382),IF('Input| Overheads'!$C$42="DNSP defined",SUMPRODUCT(--('Input| Projects'!$AD382="Yes"),'Calc| Overheads Allocation'!H$62,'Input| Projects'!$AG382),""))),"")</f>
        <v/>
      </c>
      <c r="AZ382" s="186" t="str">
        <f>IFERROR(IF('Input| Overheads'!$C$42="Direct costs",SUMPRODUCT(--('Input| Projects'!$AD382="Yes"),'Calc| Overheads Allocation'!I$9,'Calc| Project Costs'!AB382),IF('Input| Overheads'!$C$42="Internal labour",SUMPRODUCT(--('Input| Projects'!$AD382="Yes"),'Calc| Overheads Allocation'!I$9,'Calc| Project Costs'!AB382,'Input| Projects'!$Y382),IF('Input| Overheads'!$C$42="DNSP defined",SUMPRODUCT(--('Input| Projects'!$AD382="Yes"),'Calc| Overheads Allocation'!I$62,'Input| Projects'!$AG382),""))),"")</f>
        <v/>
      </c>
      <c r="BA382" s="106"/>
      <c r="BB382" s="186">
        <f t="shared" si="187"/>
        <v>0</v>
      </c>
      <c r="BC382" s="186">
        <f t="shared" si="188"/>
        <v>0</v>
      </c>
      <c r="BD382" s="186">
        <f t="shared" si="189"/>
        <v>0</v>
      </c>
      <c r="BE382" s="186">
        <f t="shared" si="166"/>
        <v>0</v>
      </c>
      <c r="BF382" s="186">
        <f t="shared" si="167"/>
        <v>0</v>
      </c>
      <c r="BG382" s="186">
        <f t="shared" si="168"/>
        <v>0</v>
      </c>
      <c r="BH382" s="186">
        <f t="shared" si="169"/>
        <v>0</v>
      </c>
      <c r="BI382" s="97"/>
      <c r="BJ382" s="186" t="str">
        <f t="shared" si="170"/>
        <v/>
      </c>
      <c r="BK382" s="186" t="str">
        <f t="shared" si="171"/>
        <v/>
      </c>
      <c r="BL382" s="186" t="str">
        <f t="shared" si="172"/>
        <v/>
      </c>
      <c r="BM382" s="186" t="str">
        <f t="shared" si="173"/>
        <v/>
      </c>
      <c r="BN382" s="186" t="str">
        <f t="shared" si="174"/>
        <v/>
      </c>
      <c r="BO382" s="186" t="str">
        <f t="shared" si="175"/>
        <v/>
      </c>
      <c r="BP382" s="186" t="str">
        <f t="shared" si="176"/>
        <v/>
      </c>
      <c r="BQ382" s="97"/>
      <c r="BR382" s="186">
        <f t="shared" si="177"/>
        <v>0</v>
      </c>
      <c r="BS382" s="186">
        <f t="shared" si="178"/>
        <v>0</v>
      </c>
      <c r="BT382" s="222">
        <f t="shared" si="179"/>
        <v>0</v>
      </c>
      <c r="BU382" s="222">
        <f t="shared" si="180"/>
        <v>0</v>
      </c>
      <c r="BV382" s="222">
        <f t="shared" si="181"/>
        <v>0</v>
      </c>
      <c r="BW382" s="222">
        <f t="shared" si="182"/>
        <v>0</v>
      </c>
      <c r="BX382" s="222">
        <f t="shared" si="183"/>
        <v>0</v>
      </c>
      <c r="BY382" s="106"/>
      <c r="BZ382" s="197" t="str">
        <f>IF(SUMIF('Input| Projects'!$AS$8:$CP$8,"Dx",'Input| Projects'!$AS382:$CP382)=0,"",SUMIF('Input| Projects'!$AS$8:$CP$8,"Dx",'Input| Projects'!$AS382:$CP382))</f>
        <v/>
      </c>
      <c r="CA382" s="197" t="str">
        <f>IF(SUMIF('Input| Projects'!$AS$8:$CP$8,"Tx",'Input| Projects'!$AS382:$CP382)=0,"",SUMIF('Input| Projects'!$AS$8:$CP$8,"Tx",'Input| Projects'!$AS382:$CP382))</f>
        <v/>
      </c>
      <c r="CB382" s="150" t="str">
        <f t="shared" si="190"/>
        <v/>
      </c>
    </row>
    <row r="383" spans="2:80" x14ac:dyDescent="0.2">
      <c r="B383" s="201">
        <f>IFERROR('Input| Projects'!B383,"")</f>
        <v>374</v>
      </c>
      <c r="C383" s="42" t="str">
        <f>IFERROR(IF('Input| Projects'!C383="","",'Input| Projects'!C383),"")</f>
        <v/>
      </c>
      <c r="D383" s="42" t="str">
        <f>IFERROR(IF('Input| Projects'!D383="","",'Input| Projects'!D383),"")</f>
        <v/>
      </c>
      <c r="E383" s="104"/>
      <c r="F383" s="190">
        <f>IFERROR('Input| Projects'!I383*'Input| Escalations'!$K$19,"")</f>
        <v>0</v>
      </c>
      <c r="G383" s="190">
        <f>IFERROR('Input| Projects'!J383*'Input| Escalations'!$K$19,"")</f>
        <v>0</v>
      </c>
      <c r="H383" s="190">
        <f>IFERROR('Input| Projects'!K383*'Input| Escalations'!$K$19,"")</f>
        <v>0</v>
      </c>
      <c r="I383" s="190">
        <f>IFERROR('Input| Projects'!L383*'Input| Escalations'!$K$19,"")</f>
        <v>0</v>
      </c>
      <c r="J383" s="190">
        <f>IFERROR('Input| Projects'!M383*'Input| Escalations'!$K$19,"")</f>
        <v>0</v>
      </c>
      <c r="K383" s="190">
        <f>IFERROR('Input| Projects'!N383*'Input| Escalations'!$K$19,"")</f>
        <v>0</v>
      </c>
      <c r="L383" s="190">
        <f>IFERROR('Input| Projects'!O383*'Input| Escalations'!$K$19,"")</f>
        <v>0</v>
      </c>
      <c r="M383" s="150" t="str">
        <f>IF(ABS(SUM(F383:L383)-(SUM('Input| Projects'!I383:O383)*'Input| Escalations'!$K$19))&lt;0.0000001,"",1)</f>
        <v/>
      </c>
      <c r="N383" s="192">
        <f>'Input| Projects'!$Y383*INDEX('Input| Escalations'!$H$33:$N$33,MATCH('Calc| Project Costs'!N$9,'Input| Escalations'!$H$23:$N$23,0))+'Input| Projects'!$Z383*INDEX('Input| Escalations'!$H$34:$N$34,MATCH('Calc| Project Costs'!N$9,'Input| Escalations'!$H$23:$N$23,0))+'Input| Projects'!$AA383*INDEX('Input| Escalations'!$H$35:$N$35,MATCH('Calc| Project Costs'!N$9,'Input| Escalations'!$H$23:$N$23,0))+1</f>
        <v>1</v>
      </c>
      <c r="O383" s="192">
        <f>'Input| Projects'!$Y383*INDEX('Input| Escalations'!$H$33:$N$33,MATCH('Calc| Project Costs'!O$9,'Input| Escalations'!$H$23:$N$23,0))+'Input| Projects'!$Z383*INDEX('Input| Escalations'!$H$34:$N$34,MATCH('Calc| Project Costs'!O$9,'Input| Escalations'!$H$23:$N$23,0))+'Input| Projects'!$AA383*INDEX('Input| Escalations'!$H$35:$N$35,MATCH('Calc| Project Costs'!O$9,'Input| Escalations'!$H$23:$N$23,0))+1</f>
        <v>1</v>
      </c>
      <c r="P383" s="192">
        <f>'Input| Projects'!$Y383*INDEX('Input| Escalations'!$H$33:$N$33,MATCH('Calc| Project Costs'!P$9,'Input| Escalations'!$H$23:$N$23,0))+'Input| Projects'!$Z383*INDEX('Input| Escalations'!$H$34:$N$34,MATCH('Calc| Project Costs'!P$9,'Input| Escalations'!$H$23:$N$23,0))+'Input| Projects'!$AA383*INDEX('Input| Escalations'!$H$35:$N$35,MATCH('Calc| Project Costs'!P$9,'Input| Escalations'!$H$23:$N$23,0))+1</f>
        <v>1</v>
      </c>
      <c r="Q383" s="192">
        <f>'Input| Projects'!$Y383*INDEX('Input| Escalations'!$H$33:$N$33,MATCH('Calc| Project Costs'!Q$9,'Input| Escalations'!$H$23:$N$23,0))+'Input| Projects'!$Z383*INDEX('Input| Escalations'!$H$34:$N$34,MATCH('Calc| Project Costs'!Q$9,'Input| Escalations'!$H$23:$N$23,0))+'Input| Projects'!$AA383*INDEX('Input| Escalations'!$H$35:$N$35,MATCH('Calc| Project Costs'!Q$9,'Input| Escalations'!$H$23:$N$23,0))+1</f>
        <v>1</v>
      </c>
      <c r="R383" s="192">
        <f>'Input| Projects'!$Y383*INDEX('Input| Escalations'!$H$33:$N$33,MATCH('Calc| Project Costs'!R$9,'Input| Escalations'!$H$23:$N$23,0))+'Input| Projects'!$Z383*INDEX('Input| Escalations'!$H$34:$N$34,MATCH('Calc| Project Costs'!R$9,'Input| Escalations'!$H$23:$N$23,0))+'Input| Projects'!$AA383*INDEX('Input| Escalations'!$H$35:$N$35,MATCH('Calc| Project Costs'!R$9,'Input| Escalations'!$H$23:$N$23,0))+1</f>
        <v>1</v>
      </c>
      <c r="S383" s="192">
        <f>'Input| Projects'!$Y383*INDEX('Input| Escalations'!$H$33:$N$33,MATCH('Calc| Project Costs'!S$9,'Input| Escalations'!$H$23:$N$23,0))+'Input| Projects'!$Z383*INDEX('Input| Escalations'!$H$34:$N$34,MATCH('Calc| Project Costs'!S$9,'Input| Escalations'!$H$23:$N$23,0))+'Input| Projects'!$AA383*INDEX('Input| Escalations'!$H$35:$N$35,MATCH('Calc| Project Costs'!S$9,'Input| Escalations'!$H$23:$N$23,0))+1</f>
        <v>1</v>
      </c>
      <c r="T383" s="192">
        <f>'Input| Projects'!$Y383*INDEX('Input| Escalations'!$H$33:$N$33,MATCH('Calc| Project Costs'!T$9,'Input| Escalations'!$H$23:$N$23,0))+'Input| Projects'!$Z383*INDEX('Input| Escalations'!$H$34:$N$34,MATCH('Calc| Project Costs'!T$9,'Input| Escalations'!$H$23:$N$23,0))+'Input| Projects'!$AA383*INDEX('Input| Escalations'!$H$35:$N$35,MATCH('Calc| Project Costs'!T$9,'Input| Escalations'!$H$23:$N$23,0))+1</f>
        <v>1</v>
      </c>
      <c r="U383" s="106"/>
      <c r="V383" s="186">
        <f t="shared" si="184"/>
        <v>0</v>
      </c>
      <c r="W383" s="186">
        <f t="shared" si="185"/>
        <v>0</v>
      </c>
      <c r="X383" s="186">
        <f t="shared" si="186"/>
        <v>0</v>
      </c>
      <c r="Y383" s="186">
        <f t="shared" si="162"/>
        <v>0</v>
      </c>
      <c r="Z383" s="186">
        <f t="shared" si="163"/>
        <v>0</v>
      </c>
      <c r="AA383" s="186">
        <f t="shared" si="164"/>
        <v>0</v>
      </c>
      <c r="AB383" s="186">
        <f t="shared" si="165"/>
        <v>0</v>
      </c>
      <c r="AC383" s="106"/>
      <c r="AD383" s="186">
        <f>'Input| Projects'!Q383*N383*'Input| Escalations'!$K$19</f>
        <v>0</v>
      </c>
      <c r="AE383" s="186">
        <f>'Input| Projects'!R383*O383*'Input| Escalations'!$K$19</f>
        <v>0</v>
      </c>
      <c r="AF383" s="186">
        <f>'Input| Projects'!S383*P383*'Input| Escalations'!$K$19</f>
        <v>0</v>
      </c>
      <c r="AG383" s="186">
        <f>'Input| Projects'!T383*Q383*'Input| Escalations'!$K$19</f>
        <v>0</v>
      </c>
      <c r="AH383" s="186">
        <f>'Input| Projects'!U383*R383*'Input| Escalations'!$K$19</f>
        <v>0</v>
      </c>
      <c r="AI383" s="186">
        <f>'Input| Projects'!V383*S383*'Input| Escalations'!$K$19</f>
        <v>0</v>
      </c>
      <c r="AJ383" s="186">
        <f>'Input| Projects'!W383*T383*'Input| Escalations'!$K$19</f>
        <v>0</v>
      </c>
      <c r="AK383" s="106"/>
      <c r="AL383" s="186" t="str">
        <f>IFERROR(IF('Input| Overheads'!$C$42="Direct costs",SUMPRODUCT(--('Input| Projects'!$AC383="Yes"),'Calc| Overheads Allocation'!C$8,'Calc| Project Costs'!V383),IF('Input| Overheads'!$C$42="Internal labour",SUMPRODUCT(--('Input| Projects'!$AC383="Yes"),'Calc| Overheads Allocation'!C$8,'Calc| Project Costs'!V383,'Input| Projects'!$Y383),IF('Input| Overheads'!$C$42="DNSP defined",SUMPRODUCT(--('Input| Projects'!$AC383="Yes"),'Calc| Overheads Allocation'!C$61,'Input| Projects'!$AF383),""))),"")</f>
        <v/>
      </c>
      <c r="AM383" s="186" t="str">
        <f>IFERROR(IF('Input| Overheads'!$C$42="Direct costs",SUMPRODUCT(--('Input| Projects'!$AC383="Yes"),'Calc| Overheads Allocation'!D$8,'Calc| Project Costs'!W383),IF('Input| Overheads'!$C$42="Internal labour",SUMPRODUCT(--('Input| Projects'!$AC383="Yes"),'Calc| Overheads Allocation'!D$8,'Calc| Project Costs'!W383,'Input| Projects'!$Y383),IF('Input| Overheads'!$C$42="DNSP defined",SUMPRODUCT(--('Input| Projects'!$AC383="Yes"),'Calc| Overheads Allocation'!D$61,'Input| Projects'!$AF383),""))),"")</f>
        <v/>
      </c>
      <c r="AN383" s="186" t="str">
        <f>IFERROR(IF('Input| Overheads'!$C$42="Direct costs",SUMPRODUCT(--('Input| Projects'!$AC383="Yes"),'Calc| Overheads Allocation'!E$8,'Calc| Project Costs'!X383),IF('Input| Overheads'!$C$42="Internal labour",SUMPRODUCT(--('Input| Projects'!$AC383="Yes"),'Calc| Overheads Allocation'!E$8,'Calc| Project Costs'!X383,'Input| Projects'!$Y383),IF('Input| Overheads'!$C$42="DNSP defined",SUMPRODUCT(--('Input| Projects'!$AC383="Yes"),'Calc| Overheads Allocation'!E$61,'Input| Projects'!$AF383),""))),"")</f>
        <v/>
      </c>
      <c r="AO383" s="186" t="str">
        <f>IFERROR(IF('Input| Overheads'!$C$42="Direct costs",SUMPRODUCT(--('Input| Projects'!$AC383="Yes"),'Calc| Overheads Allocation'!F$8,'Calc| Project Costs'!Y383),IF('Input| Overheads'!$C$42="Internal labour",SUMPRODUCT(--('Input| Projects'!$AC383="Yes"),'Calc| Overheads Allocation'!F$8,'Calc| Project Costs'!Y383,'Input| Projects'!$Y383),IF('Input| Overheads'!$C$42="DNSP defined",SUMPRODUCT(--('Input| Projects'!$AC383="Yes"),'Calc| Overheads Allocation'!F$61,'Input| Projects'!$AF383),""))),"")</f>
        <v/>
      </c>
      <c r="AP383" s="186" t="str">
        <f>IFERROR(IF('Input| Overheads'!$C$42="Direct costs",SUMPRODUCT(--('Input| Projects'!$AC383="Yes"),'Calc| Overheads Allocation'!G$8,'Calc| Project Costs'!Z383),IF('Input| Overheads'!$C$42="Internal labour",SUMPRODUCT(--('Input| Projects'!$AC383="Yes"),'Calc| Overheads Allocation'!G$8,'Calc| Project Costs'!Z383,'Input| Projects'!$Y383),IF('Input| Overheads'!$C$42="DNSP defined",SUMPRODUCT(--('Input| Projects'!$AC383="Yes"),'Calc| Overheads Allocation'!G$61,'Input| Projects'!$AF383),""))),"")</f>
        <v/>
      </c>
      <c r="AQ383" s="186" t="str">
        <f>IFERROR(IF('Input| Overheads'!$C$42="Direct costs",SUMPRODUCT(--('Input| Projects'!$AC383="Yes"),'Calc| Overheads Allocation'!H$8,'Calc| Project Costs'!AA383),IF('Input| Overheads'!$C$42="Internal labour",SUMPRODUCT(--('Input| Projects'!$AC383="Yes"),'Calc| Overheads Allocation'!H$8,'Calc| Project Costs'!AA383,'Input| Projects'!$Y383),IF('Input| Overheads'!$C$42="DNSP defined",SUMPRODUCT(--('Input| Projects'!$AC383="Yes"),'Calc| Overheads Allocation'!H$61,'Input| Projects'!$AF383),""))),"")</f>
        <v/>
      </c>
      <c r="AR383" s="186" t="str">
        <f>IFERROR(IF('Input| Overheads'!$C$42="Direct costs",SUMPRODUCT(--('Input| Projects'!$AC383="Yes"),'Calc| Overheads Allocation'!I$8,'Calc| Project Costs'!AB383),IF('Input| Overheads'!$C$42="Internal labour",SUMPRODUCT(--('Input| Projects'!$AC383="Yes"),'Calc| Overheads Allocation'!I$8,'Calc| Project Costs'!AB383,'Input| Projects'!$Y383),IF('Input| Overheads'!$C$42="DNSP defined",SUMPRODUCT(--('Input| Projects'!$AC383="Yes"),'Calc| Overheads Allocation'!I$61,'Input| Projects'!$AF383),""))),"")</f>
        <v/>
      </c>
      <c r="AS383" s="106"/>
      <c r="AT383" s="186" t="str">
        <f>IFERROR(IF('Input| Overheads'!$C$42="Direct costs",SUMPRODUCT(--('Input| Projects'!$AD383="Yes"),'Calc| Overheads Allocation'!C$9,'Calc| Project Costs'!V383),IF('Input| Overheads'!$C$42="Internal labour",SUMPRODUCT(--('Input| Projects'!$AD383="Yes"),'Calc| Overheads Allocation'!C$9,'Calc| Project Costs'!V383,'Input| Projects'!$Y383),IF('Input| Overheads'!$C$42="DNSP defined",SUMPRODUCT(--('Input| Projects'!$AD383="Yes"),'Calc| Overheads Allocation'!C$62,'Input| Projects'!$AG383),""))),"")</f>
        <v/>
      </c>
      <c r="AU383" s="186" t="str">
        <f>IFERROR(IF('Input| Overheads'!$C$42="Direct costs",SUMPRODUCT(--('Input| Projects'!$AD383="Yes"),'Calc| Overheads Allocation'!D$9,'Calc| Project Costs'!W383),IF('Input| Overheads'!$C$42="Internal labour",SUMPRODUCT(--('Input| Projects'!$AD383="Yes"),'Calc| Overheads Allocation'!D$9,'Calc| Project Costs'!W383,'Input| Projects'!$Y383),IF('Input| Overheads'!$C$42="DNSP defined",SUMPRODUCT(--('Input| Projects'!$AD383="Yes"),'Calc| Overheads Allocation'!D$62,'Input| Projects'!$AG383),""))),"")</f>
        <v/>
      </c>
      <c r="AV383" s="186" t="str">
        <f>IFERROR(IF('Input| Overheads'!$C$42="Direct costs",SUMPRODUCT(--('Input| Projects'!$AD383="Yes"),'Calc| Overheads Allocation'!E$9,'Calc| Project Costs'!X383),IF('Input| Overheads'!$C$42="Internal labour",SUMPRODUCT(--('Input| Projects'!$AD383="Yes"),'Calc| Overheads Allocation'!E$9,'Calc| Project Costs'!X383,'Input| Projects'!$Y383),IF('Input| Overheads'!$C$42="DNSP defined",SUMPRODUCT(--('Input| Projects'!$AD383="Yes"),'Calc| Overheads Allocation'!E$62,'Input| Projects'!$AG383),""))),"")</f>
        <v/>
      </c>
      <c r="AW383" s="186" t="str">
        <f>IFERROR(IF('Input| Overheads'!$C$42="Direct costs",SUMPRODUCT(--('Input| Projects'!$AD383="Yes"),'Calc| Overheads Allocation'!F$9,'Calc| Project Costs'!Y383),IF('Input| Overheads'!$C$42="Internal labour",SUMPRODUCT(--('Input| Projects'!$AD383="Yes"),'Calc| Overheads Allocation'!F$9,'Calc| Project Costs'!Y383,'Input| Projects'!$Y383),IF('Input| Overheads'!$C$42="DNSP defined",SUMPRODUCT(--('Input| Projects'!$AD383="Yes"),'Calc| Overheads Allocation'!F$62,'Input| Projects'!$AG383),""))),"")</f>
        <v/>
      </c>
      <c r="AX383" s="186" t="str">
        <f>IFERROR(IF('Input| Overheads'!$C$42="Direct costs",SUMPRODUCT(--('Input| Projects'!$AD383="Yes"),'Calc| Overheads Allocation'!G$9,'Calc| Project Costs'!Z383),IF('Input| Overheads'!$C$42="Internal labour",SUMPRODUCT(--('Input| Projects'!$AD383="Yes"),'Calc| Overheads Allocation'!G$9,'Calc| Project Costs'!Z383,'Input| Projects'!$Y383),IF('Input| Overheads'!$C$42="DNSP defined",SUMPRODUCT(--('Input| Projects'!$AD383="Yes"),'Calc| Overheads Allocation'!G$62,'Input| Projects'!$AG383),""))),"")</f>
        <v/>
      </c>
      <c r="AY383" s="186" t="str">
        <f>IFERROR(IF('Input| Overheads'!$C$42="Direct costs",SUMPRODUCT(--('Input| Projects'!$AD383="Yes"),'Calc| Overheads Allocation'!H$9,'Calc| Project Costs'!AA383),IF('Input| Overheads'!$C$42="Internal labour",SUMPRODUCT(--('Input| Projects'!$AD383="Yes"),'Calc| Overheads Allocation'!H$9,'Calc| Project Costs'!AA383,'Input| Projects'!$Y383),IF('Input| Overheads'!$C$42="DNSP defined",SUMPRODUCT(--('Input| Projects'!$AD383="Yes"),'Calc| Overheads Allocation'!H$62,'Input| Projects'!$AG383),""))),"")</f>
        <v/>
      </c>
      <c r="AZ383" s="186" t="str">
        <f>IFERROR(IF('Input| Overheads'!$C$42="Direct costs",SUMPRODUCT(--('Input| Projects'!$AD383="Yes"),'Calc| Overheads Allocation'!I$9,'Calc| Project Costs'!AB383),IF('Input| Overheads'!$C$42="Internal labour",SUMPRODUCT(--('Input| Projects'!$AD383="Yes"),'Calc| Overheads Allocation'!I$9,'Calc| Project Costs'!AB383,'Input| Projects'!$Y383),IF('Input| Overheads'!$C$42="DNSP defined",SUMPRODUCT(--('Input| Projects'!$AD383="Yes"),'Calc| Overheads Allocation'!I$62,'Input| Projects'!$AG383),""))),"")</f>
        <v/>
      </c>
      <c r="BA383" s="106"/>
      <c r="BB383" s="186">
        <f t="shared" si="187"/>
        <v>0</v>
      </c>
      <c r="BC383" s="186">
        <f t="shared" si="188"/>
        <v>0</v>
      </c>
      <c r="BD383" s="186">
        <f t="shared" si="189"/>
        <v>0</v>
      </c>
      <c r="BE383" s="186">
        <f t="shared" si="166"/>
        <v>0</v>
      </c>
      <c r="BF383" s="186">
        <f t="shared" si="167"/>
        <v>0</v>
      </c>
      <c r="BG383" s="186">
        <f t="shared" si="168"/>
        <v>0</v>
      </c>
      <c r="BH383" s="186">
        <f t="shared" si="169"/>
        <v>0</v>
      </c>
      <c r="BI383" s="97"/>
      <c r="BJ383" s="186" t="str">
        <f t="shared" si="170"/>
        <v/>
      </c>
      <c r="BK383" s="186" t="str">
        <f t="shared" si="171"/>
        <v/>
      </c>
      <c r="BL383" s="186" t="str">
        <f t="shared" si="172"/>
        <v/>
      </c>
      <c r="BM383" s="186" t="str">
        <f t="shared" si="173"/>
        <v/>
      </c>
      <c r="BN383" s="186" t="str">
        <f t="shared" si="174"/>
        <v/>
      </c>
      <c r="BO383" s="186" t="str">
        <f t="shared" si="175"/>
        <v/>
      </c>
      <c r="BP383" s="186" t="str">
        <f t="shared" si="176"/>
        <v/>
      </c>
      <c r="BQ383" s="97"/>
      <c r="BR383" s="186">
        <f t="shared" si="177"/>
        <v>0</v>
      </c>
      <c r="BS383" s="186">
        <f t="shared" si="178"/>
        <v>0</v>
      </c>
      <c r="BT383" s="222">
        <f t="shared" si="179"/>
        <v>0</v>
      </c>
      <c r="BU383" s="222">
        <f t="shared" si="180"/>
        <v>0</v>
      </c>
      <c r="BV383" s="222">
        <f t="shared" si="181"/>
        <v>0</v>
      </c>
      <c r="BW383" s="222">
        <f t="shared" si="182"/>
        <v>0</v>
      </c>
      <c r="BX383" s="222">
        <f t="shared" si="183"/>
        <v>0</v>
      </c>
      <c r="BY383" s="106"/>
      <c r="BZ383" s="197" t="str">
        <f>IF(SUMIF('Input| Projects'!$AS$8:$CP$8,"Dx",'Input| Projects'!$AS383:$CP383)=0,"",SUMIF('Input| Projects'!$AS$8:$CP$8,"Dx",'Input| Projects'!$AS383:$CP383))</f>
        <v/>
      </c>
      <c r="CA383" s="197" t="str">
        <f>IF(SUMIF('Input| Projects'!$AS$8:$CP$8,"Tx",'Input| Projects'!$AS383:$CP383)=0,"",SUMIF('Input| Projects'!$AS$8:$CP$8,"Tx",'Input| Projects'!$AS383:$CP383))</f>
        <v/>
      </c>
      <c r="CB383" s="150" t="str">
        <f t="shared" si="190"/>
        <v/>
      </c>
    </row>
    <row r="384" spans="2:80" x14ac:dyDescent="0.2">
      <c r="B384" s="201">
        <f>IFERROR('Input| Projects'!B384,"")</f>
        <v>375</v>
      </c>
      <c r="C384" s="42" t="str">
        <f>IFERROR(IF('Input| Projects'!C384="","",'Input| Projects'!C384),"")</f>
        <v/>
      </c>
      <c r="D384" s="42" t="str">
        <f>IFERROR(IF('Input| Projects'!D384="","",'Input| Projects'!D384),"")</f>
        <v/>
      </c>
      <c r="E384" s="104"/>
      <c r="F384" s="190">
        <f>IFERROR('Input| Projects'!I384*'Input| Escalations'!$K$19,"")</f>
        <v>0</v>
      </c>
      <c r="G384" s="190">
        <f>IFERROR('Input| Projects'!J384*'Input| Escalations'!$K$19,"")</f>
        <v>0</v>
      </c>
      <c r="H384" s="190">
        <f>IFERROR('Input| Projects'!K384*'Input| Escalations'!$K$19,"")</f>
        <v>0</v>
      </c>
      <c r="I384" s="190">
        <f>IFERROR('Input| Projects'!L384*'Input| Escalations'!$K$19,"")</f>
        <v>0</v>
      </c>
      <c r="J384" s="190">
        <f>IFERROR('Input| Projects'!M384*'Input| Escalations'!$K$19,"")</f>
        <v>0</v>
      </c>
      <c r="K384" s="190">
        <f>IFERROR('Input| Projects'!N384*'Input| Escalations'!$K$19,"")</f>
        <v>0</v>
      </c>
      <c r="L384" s="190">
        <f>IFERROR('Input| Projects'!O384*'Input| Escalations'!$K$19,"")</f>
        <v>0</v>
      </c>
      <c r="M384" s="150" t="str">
        <f>IF(ABS(SUM(F384:L384)-(SUM('Input| Projects'!I384:O384)*'Input| Escalations'!$K$19))&lt;0.0000001,"",1)</f>
        <v/>
      </c>
      <c r="N384" s="192">
        <f>'Input| Projects'!$Y384*INDEX('Input| Escalations'!$H$33:$N$33,MATCH('Calc| Project Costs'!N$9,'Input| Escalations'!$H$23:$N$23,0))+'Input| Projects'!$Z384*INDEX('Input| Escalations'!$H$34:$N$34,MATCH('Calc| Project Costs'!N$9,'Input| Escalations'!$H$23:$N$23,0))+'Input| Projects'!$AA384*INDEX('Input| Escalations'!$H$35:$N$35,MATCH('Calc| Project Costs'!N$9,'Input| Escalations'!$H$23:$N$23,0))+1</f>
        <v>1</v>
      </c>
      <c r="O384" s="192">
        <f>'Input| Projects'!$Y384*INDEX('Input| Escalations'!$H$33:$N$33,MATCH('Calc| Project Costs'!O$9,'Input| Escalations'!$H$23:$N$23,0))+'Input| Projects'!$Z384*INDEX('Input| Escalations'!$H$34:$N$34,MATCH('Calc| Project Costs'!O$9,'Input| Escalations'!$H$23:$N$23,0))+'Input| Projects'!$AA384*INDEX('Input| Escalations'!$H$35:$N$35,MATCH('Calc| Project Costs'!O$9,'Input| Escalations'!$H$23:$N$23,0))+1</f>
        <v>1</v>
      </c>
      <c r="P384" s="192">
        <f>'Input| Projects'!$Y384*INDEX('Input| Escalations'!$H$33:$N$33,MATCH('Calc| Project Costs'!P$9,'Input| Escalations'!$H$23:$N$23,0))+'Input| Projects'!$Z384*INDEX('Input| Escalations'!$H$34:$N$34,MATCH('Calc| Project Costs'!P$9,'Input| Escalations'!$H$23:$N$23,0))+'Input| Projects'!$AA384*INDEX('Input| Escalations'!$H$35:$N$35,MATCH('Calc| Project Costs'!P$9,'Input| Escalations'!$H$23:$N$23,0))+1</f>
        <v>1</v>
      </c>
      <c r="Q384" s="192">
        <f>'Input| Projects'!$Y384*INDEX('Input| Escalations'!$H$33:$N$33,MATCH('Calc| Project Costs'!Q$9,'Input| Escalations'!$H$23:$N$23,0))+'Input| Projects'!$Z384*INDEX('Input| Escalations'!$H$34:$N$34,MATCH('Calc| Project Costs'!Q$9,'Input| Escalations'!$H$23:$N$23,0))+'Input| Projects'!$AA384*INDEX('Input| Escalations'!$H$35:$N$35,MATCH('Calc| Project Costs'!Q$9,'Input| Escalations'!$H$23:$N$23,0))+1</f>
        <v>1</v>
      </c>
      <c r="R384" s="192">
        <f>'Input| Projects'!$Y384*INDEX('Input| Escalations'!$H$33:$N$33,MATCH('Calc| Project Costs'!R$9,'Input| Escalations'!$H$23:$N$23,0))+'Input| Projects'!$Z384*INDEX('Input| Escalations'!$H$34:$N$34,MATCH('Calc| Project Costs'!R$9,'Input| Escalations'!$H$23:$N$23,0))+'Input| Projects'!$AA384*INDEX('Input| Escalations'!$H$35:$N$35,MATCH('Calc| Project Costs'!R$9,'Input| Escalations'!$H$23:$N$23,0))+1</f>
        <v>1</v>
      </c>
      <c r="S384" s="192">
        <f>'Input| Projects'!$Y384*INDEX('Input| Escalations'!$H$33:$N$33,MATCH('Calc| Project Costs'!S$9,'Input| Escalations'!$H$23:$N$23,0))+'Input| Projects'!$Z384*INDEX('Input| Escalations'!$H$34:$N$34,MATCH('Calc| Project Costs'!S$9,'Input| Escalations'!$H$23:$N$23,0))+'Input| Projects'!$AA384*INDEX('Input| Escalations'!$H$35:$N$35,MATCH('Calc| Project Costs'!S$9,'Input| Escalations'!$H$23:$N$23,0))+1</f>
        <v>1</v>
      </c>
      <c r="T384" s="192">
        <f>'Input| Projects'!$Y384*INDEX('Input| Escalations'!$H$33:$N$33,MATCH('Calc| Project Costs'!T$9,'Input| Escalations'!$H$23:$N$23,0))+'Input| Projects'!$Z384*INDEX('Input| Escalations'!$H$34:$N$34,MATCH('Calc| Project Costs'!T$9,'Input| Escalations'!$H$23:$N$23,0))+'Input| Projects'!$AA384*INDEX('Input| Escalations'!$H$35:$N$35,MATCH('Calc| Project Costs'!T$9,'Input| Escalations'!$H$23:$N$23,0))+1</f>
        <v>1</v>
      </c>
      <c r="U384" s="106"/>
      <c r="V384" s="186">
        <f t="shared" si="184"/>
        <v>0</v>
      </c>
      <c r="W384" s="186">
        <f t="shared" si="185"/>
        <v>0</v>
      </c>
      <c r="X384" s="186">
        <f t="shared" si="186"/>
        <v>0</v>
      </c>
      <c r="Y384" s="186">
        <f t="shared" si="162"/>
        <v>0</v>
      </c>
      <c r="Z384" s="186">
        <f t="shared" si="163"/>
        <v>0</v>
      </c>
      <c r="AA384" s="186">
        <f t="shared" si="164"/>
        <v>0</v>
      </c>
      <c r="AB384" s="186">
        <f t="shared" si="165"/>
        <v>0</v>
      </c>
      <c r="AC384" s="106"/>
      <c r="AD384" s="186">
        <f>'Input| Projects'!Q384*N384*'Input| Escalations'!$K$19</f>
        <v>0</v>
      </c>
      <c r="AE384" s="186">
        <f>'Input| Projects'!R384*O384*'Input| Escalations'!$K$19</f>
        <v>0</v>
      </c>
      <c r="AF384" s="186">
        <f>'Input| Projects'!S384*P384*'Input| Escalations'!$K$19</f>
        <v>0</v>
      </c>
      <c r="AG384" s="186">
        <f>'Input| Projects'!T384*Q384*'Input| Escalations'!$K$19</f>
        <v>0</v>
      </c>
      <c r="AH384" s="186">
        <f>'Input| Projects'!U384*R384*'Input| Escalations'!$K$19</f>
        <v>0</v>
      </c>
      <c r="AI384" s="186">
        <f>'Input| Projects'!V384*S384*'Input| Escalations'!$K$19</f>
        <v>0</v>
      </c>
      <c r="AJ384" s="186">
        <f>'Input| Projects'!W384*T384*'Input| Escalations'!$K$19</f>
        <v>0</v>
      </c>
      <c r="AK384" s="106"/>
      <c r="AL384" s="186" t="str">
        <f>IFERROR(IF('Input| Overheads'!$C$42="Direct costs",SUMPRODUCT(--('Input| Projects'!$AC384="Yes"),'Calc| Overheads Allocation'!C$8,'Calc| Project Costs'!V384),IF('Input| Overheads'!$C$42="Internal labour",SUMPRODUCT(--('Input| Projects'!$AC384="Yes"),'Calc| Overheads Allocation'!C$8,'Calc| Project Costs'!V384,'Input| Projects'!$Y384),IF('Input| Overheads'!$C$42="DNSP defined",SUMPRODUCT(--('Input| Projects'!$AC384="Yes"),'Calc| Overheads Allocation'!C$61,'Input| Projects'!$AF384),""))),"")</f>
        <v/>
      </c>
      <c r="AM384" s="186" t="str">
        <f>IFERROR(IF('Input| Overheads'!$C$42="Direct costs",SUMPRODUCT(--('Input| Projects'!$AC384="Yes"),'Calc| Overheads Allocation'!D$8,'Calc| Project Costs'!W384),IF('Input| Overheads'!$C$42="Internal labour",SUMPRODUCT(--('Input| Projects'!$AC384="Yes"),'Calc| Overheads Allocation'!D$8,'Calc| Project Costs'!W384,'Input| Projects'!$Y384),IF('Input| Overheads'!$C$42="DNSP defined",SUMPRODUCT(--('Input| Projects'!$AC384="Yes"),'Calc| Overheads Allocation'!D$61,'Input| Projects'!$AF384),""))),"")</f>
        <v/>
      </c>
      <c r="AN384" s="186" t="str">
        <f>IFERROR(IF('Input| Overheads'!$C$42="Direct costs",SUMPRODUCT(--('Input| Projects'!$AC384="Yes"),'Calc| Overheads Allocation'!E$8,'Calc| Project Costs'!X384),IF('Input| Overheads'!$C$42="Internal labour",SUMPRODUCT(--('Input| Projects'!$AC384="Yes"),'Calc| Overheads Allocation'!E$8,'Calc| Project Costs'!X384,'Input| Projects'!$Y384),IF('Input| Overheads'!$C$42="DNSP defined",SUMPRODUCT(--('Input| Projects'!$AC384="Yes"),'Calc| Overheads Allocation'!E$61,'Input| Projects'!$AF384),""))),"")</f>
        <v/>
      </c>
      <c r="AO384" s="186" t="str">
        <f>IFERROR(IF('Input| Overheads'!$C$42="Direct costs",SUMPRODUCT(--('Input| Projects'!$AC384="Yes"),'Calc| Overheads Allocation'!F$8,'Calc| Project Costs'!Y384),IF('Input| Overheads'!$C$42="Internal labour",SUMPRODUCT(--('Input| Projects'!$AC384="Yes"),'Calc| Overheads Allocation'!F$8,'Calc| Project Costs'!Y384,'Input| Projects'!$Y384),IF('Input| Overheads'!$C$42="DNSP defined",SUMPRODUCT(--('Input| Projects'!$AC384="Yes"),'Calc| Overheads Allocation'!F$61,'Input| Projects'!$AF384),""))),"")</f>
        <v/>
      </c>
      <c r="AP384" s="186" t="str">
        <f>IFERROR(IF('Input| Overheads'!$C$42="Direct costs",SUMPRODUCT(--('Input| Projects'!$AC384="Yes"),'Calc| Overheads Allocation'!G$8,'Calc| Project Costs'!Z384),IF('Input| Overheads'!$C$42="Internal labour",SUMPRODUCT(--('Input| Projects'!$AC384="Yes"),'Calc| Overheads Allocation'!G$8,'Calc| Project Costs'!Z384,'Input| Projects'!$Y384),IF('Input| Overheads'!$C$42="DNSP defined",SUMPRODUCT(--('Input| Projects'!$AC384="Yes"),'Calc| Overheads Allocation'!G$61,'Input| Projects'!$AF384),""))),"")</f>
        <v/>
      </c>
      <c r="AQ384" s="186" t="str">
        <f>IFERROR(IF('Input| Overheads'!$C$42="Direct costs",SUMPRODUCT(--('Input| Projects'!$AC384="Yes"),'Calc| Overheads Allocation'!H$8,'Calc| Project Costs'!AA384),IF('Input| Overheads'!$C$42="Internal labour",SUMPRODUCT(--('Input| Projects'!$AC384="Yes"),'Calc| Overheads Allocation'!H$8,'Calc| Project Costs'!AA384,'Input| Projects'!$Y384),IF('Input| Overheads'!$C$42="DNSP defined",SUMPRODUCT(--('Input| Projects'!$AC384="Yes"),'Calc| Overheads Allocation'!H$61,'Input| Projects'!$AF384),""))),"")</f>
        <v/>
      </c>
      <c r="AR384" s="186" t="str">
        <f>IFERROR(IF('Input| Overheads'!$C$42="Direct costs",SUMPRODUCT(--('Input| Projects'!$AC384="Yes"),'Calc| Overheads Allocation'!I$8,'Calc| Project Costs'!AB384),IF('Input| Overheads'!$C$42="Internal labour",SUMPRODUCT(--('Input| Projects'!$AC384="Yes"),'Calc| Overheads Allocation'!I$8,'Calc| Project Costs'!AB384,'Input| Projects'!$Y384),IF('Input| Overheads'!$C$42="DNSP defined",SUMPRODUCT(--('Input| Projects'!$AC384="Yes"),'Calc| Overheads Allocation'!I$61,'Input| Projects'!$AF384),""))),"")</f>
        <v/>
      </c>
      <c r="AS384" s="106"/>
      <c r="AT384" s="186" t="str">
        <f>IFERROR(IF('Input| Overheads'!$C$42="Direct costs",SUMPRODUCT(--('Input| Projects'!$AD384="Yes"),'Calc| Overheads Allocation'!C$9,'Calc| Project Costs'!V384),IF('Input| Overheads'!$C$42="Internal labour",SUMPRODUCT(--('Input| Projects'!$AD384="Yes"),'Calc| Overheads Allocation'!C$9,'Calc| Project Costs'!V384,'Input| Projects'!$Y384),IF('Input| Overheads'!$C$42="DNSP defined",SUMPRODUCT(--('Input| Projects'!$AD384="Yes"),'Calc| Overheads Allocation'!C$62,'Input| Projects'!$AG384),""))),"")</f>
        <v/>
      </c>
      <c r="AU384" s="186" t="str">
        <f>IFERROR(IF('Input| Overheads'!$C$42="Direct costs",SUMPRODUCT(--('Input| Projects'!$AD384="Yes"),'Calc| Overheads Allocation'!D$9,'Calc| Project Costs'!W384),IF('Input| Overheads'!$C$42="Internal labour",SUMPRODUCT(--('Input| Projects'!$AD384="Yes"),'Calc| Overheads Allocation'!D$9,'Calc| Project Costs'!W384,'Input| Projects'!$Y384),IF('Input| Overheads'!$C$42="DNSP defined",SUMPRODUCT(--('Input| Projects'!$AD384="Yes"),'Calc| Overheads Allocation'!D$62,'Input| Projects'!$AG384),""))),"")</f>
        <v/>
      </c>
      <c r="AV384" s="186" t="str">
        <f>IFERROR(IF('Input| Overheads'!$C$42="Direct costs",SUMPRODUCT(--('Input| Projects'!$AD384="Yes"),'Calc| Overheads Allocation'!E$9,'Calc| Project Costs'!X384),IF('Input| Overheads'!$C$42="Internal labour",SUMPRODUCT(--('Input| Projects'!$AD384="Yes"),'Calc| Overheads Allocation'!E$9,'Calc| Project Costs'!X384,'Input| Projects'!$Y384),IF('Input| Overheads'!$C$42="DNSP defined",SUMPRODUCT(--('Input| Projects'!$AD384="Yes"),'Calc| Overheads Allocation'!E$62,'Input| Projects'!$AG384),""))),"")</f>
        <v/>
      </c>
      <c r="AW384" s="186" t="str">
        <f>IFERROR(IF('Input| Overheads'!$C$42="Direct costs",SUMPRODUCT(--('Input| Projects'!$AD384="Yes"),'Calc| Overheads Allocation'!F$9,'Calc| Project Costs'!Y384),IF('Input| Overheads'!$C$42="Internal labour",SUMPRODUCT(--('Input| Projects'!$AD384="Yes"),'Calc| Overheads Allocation'!F$9,'Calc| Project Costs'!Y384,'Input| Projects'!$Y384),IF('Input| Overheads'!$C$42="DNSP defined",SUMPRODUCT(--('Input| Projects'!$AD384="Yes"),'Calc| Overheads Allocation'!F$62,'Input| Projects'!$AG384),""))),"")</f>
        <v/>
      </c>
      <c r="AX384" s="186" t="str">
        <f>IFERROR(IF('Input| Overheads'!$C$42="Direct costs",SUMPRODUCT(--('Input| Projects'!$AD384="Yes"),'Calc| Overheads Allocation'!G$9,'Calc| Project Costs'!Z384),IF('Input| Overheads'!$C$42="Internal labour",SUMPRODUCT(--('Input| Projects'!$AD384="Yes"),'Calc| Overheads Allocation'!G$9,'Calc| Project Costs'!Z384,'Input| Projects'!$Y384),IF('Input| Overheads'!$C$42="DNSP defined",SUMPRODUCT(--('Input| Projects'!$AD384="Yes"),'Calc| Overheads Allocation'!G$62,'Input| Projects'!$AG384),""))),"")</f>
        <v/>
      </c>
      <c r="AY384" s="186" t="str">
        <f>IFERROR(IF('Input| Overheads'!$C$42="Direct costs",SUMPRODUCT(--('Input| Projects'!$AD384="Yes"),'Calc| Overheads Allocation'!H$9,'Calc| Project Costs'!AA384),IF('Input| Overheads'!$C$42="Internal labour",SUMPRODUCT(--('Input| Projects'!$AD384="Yes"),'Calc| Overheads Allocation'!H$9,'Calc| Project Costs'!AA384,'Input| Projects'!$Y384),IF('Input| Overheads'!$C$42="DNSP defined",SUMPRODUCT(--('Input| Projects'!$AD384="Yes"),'Calc| Overheads Allocation'!H$62,'Input| Projects'!$AG384),""))),"")</f>
        <v/>
      </c>
      <c r="AZ384" s="186" t="str">
        <f>IFERROR(IF('Input| Overheads'!$C$42="Direct costs",SUMPRODUCT(--('Input| Projects'!$AD384="Yes"),'Calc| Overheads Allocation'!I$9,'Calc| Project Costs'!AB384),IF('Input| Overheads'!$C$42="Internal labour",SUMPRODUCT(--('Input| Projects'!$AD384="Yes"),'Calc| Overheads Allocation'!I$9,'Calc| Project Costs'!AB384,'Input| Projects'!$Y384),IF('Input| Overheads'!$C$42="DNSP defined",SUMPRODUCT(--('Input| Projects'!$AD384="Yes"),'Calc| Overheads Allocation'!I$62,'Input| Projects'!$AG384),""))),"")</f>
        <v/>
      </c>
      <c r="BA384" s="106"/>
      <c r="BB384" s="186">
        <f t="shared" si="187"/>
        <v>0</v>
      </c>
      <c r="BC384" s="186">
        <f t="shared" si="188"/>
        <v>0</v>
      </c>
      <c r="BD384" s="186">
        <f t="shared" si="189"/>
        <v>0</v>
      </c>
      <c r="BE384" s="186">
        <f t="shared" si="166"/>
        <v>0</v>
      </c>
      <c r="BF384" s="186">
        <f t="shared" si="167"/>
        <v>0</v>
      </c>
      <c r="BG384" s="186">
        <f t="shared" si="168"/>
        <v>0</v>
      </c>
      <c r="BH384" s="186">
        <f t="shared" si="169"/>
        <v>0</v>
      </c>
      <c r="BI384" s="97"/>
      <c r="BJ384" s="186" t="str">
        <f t="shared" si="170"/>
        <v/>
      </c>
      <c r="BK384" s="186" t="str">
        <f t="shared" si="171"/>
        <v/>
      </c>
      <c r="BL384" s="186" t="str">
        <f t="shared" si="172"/>
        <v/>
      </c>
      <c r="BM384" s="186" t="str">
        <f t="shared" si="173"/>
        <v/>
      </c>
      <c r="BN384" s="186" t="str">
        <f t="shared" si="174"/>
        <v/>
      </c>
      <c r="BO384" s="186" t="str">
        <f t="shared" si="175"/>
        <v/>
      </c>
      <c r="BP384" s="186" t="str">
        <f t="shared" si="176"/>
        <v/>
      </c>
      <c r="BQ384" s="97"/>
      <c r="BR384" s="186">
        <f t="shared" si="177"/>
        <v>0</v>
      </c>
      <c r="BS384" s="186">
        <f t="shared" si="178"/>
        <v>0</v>
      </c>
      <c r="BT384" s="222">
        <f t="shared" si="179"/>
        <v>0</v>
      </c>
      <c r="BU384" s="222">
        <f t="shared" si="180"/>
        <v>0</v>
      </c>
      <c r="BV384" s="222">
        <f t="shared" si="181"/>
        <v>0</v>
      </c>
      <c r="BW384" s="222">
        <f t="shared" si="182"/>
        <v>0</v>
      </c>
      <c r="BX384" s="222">
        <f t="shared" si="183"/>
        <v>0</v>
      </c>
      <c r="BY384" s="106"/>
      <c r="BZ384" s="197" t="str">
        <f>IF(SUMIF('Input| Projects'!$AS$8:$CP$8,"Dx",'Input| Projects'!$AS384:$CP384)=0,"",SUMIF('Input| Projects'!$AS$8:$CP$8,"Dx",'Input| Projects'!$AS384:$CP384))</f>
        <v/>
      </c>
      <c r="CA384" s="197" t="str">
        <f>IF(SUMIF('Input| Projects'!$AS$8:$CP$8,"Tx",'Input| Projects'!$AS384:$CP384)=0,"",SUMIF('Input| Projects'!$AS$8:$CP$8,"Tx",'Input| Projects'!$AS384:$CP384))</f>
        <v/>
      </c>
      <c r="CB384" s="150" t="str">
        <f t="shared" si="190"/>
        <v/>
      </c>
    </row>
    <row r="385" spans="2:80" x14ac:dyDescent="0.2">
      <c r="B385" s="201">
        <f>IFERROR('Input| Projects'!B385,"")</f>
        <v>376</v>
      </c>
      <c r="C385" s="42" t="str">
        <f>IFERROR(IF('Input| Projects'!C385="","",'Input| Projects'!C385),"")</f>
        <v/>
      </c>
      <c r="D385" s="42" t="str">
        <f>IFERROR(IF('Input| Projects'!D385="","",'Input| Projects'!D385),"")</f>
        <v/>
      </c>
      <c r="E385" s="104"/>
      <c r="F385" s="190">
        <f>IFERROR('Input| Projects'!I385*'Input| Escalations'!$K$19,"")</f>
        <v>0</v>
      </c>
      <c r="G385" s="190">
        <f>IFERROR('Input| Projects'!J385*'Input| Escalations'!$K$19,"")</f>
        <v>0</v>
      </c>
      <c r="H385" s="190">
        <f>IFERROR('Input| Projects'!K385*'Input| Escalations'!$K$19,"")</f>
        <v>0</v>
      </c>
      <c r="I385" s="190">
        <f>IFERROR('Input| Projects'!L385*'Input| Escalations'!$K$19,"")</f>
        <v>0</v>
      </c>
      <c r="J385" s="190">
        <f>IFERROR('Input| Projects'!M385*'Input| Escalations'!$K$19,"")</f>
        <v>0</v>
      </c>
      <c r="K385" s="190">
        <f>IFERROR('Input| Projects'!N385*'Input| Escalations'!$K$19,"")</f>
        <v>0</v>
      </c>
      <c r="L385" s="190">
        <f>IFERROR('Input| Projects'!O385*'Input| Escalations'!$K$19,"")</f>
        <v>0</v>
      </c>
      <c r="M385" s="150" t="str">
        <f>IF(ABS(SUM(F385:L385)-(SUM('Input| Projects'!I385:O385)*'Input| Escalations'!$K$19))&lt;0.0000001,"",1)</f>
        <v/>
      </c>
      <c r="N385" s="192">
        <f>'Input| Projects'!$Y385*INDEX('Input| Escalations'!$H$33:$N$33,MATCH('Calc| Project Costs'!N$9,'Input| Escalations'!$H$23:$N$23,0))+'Input| Projects'!$Z385*INDEX('Input| Escalations'!$H$34:$N$34,MATCH('Calc| Project Costs'!N$9,'Input| Escalations'!$H$23:$N$23,0))+'Input| Projects'!$AA385*INDEX('Input| Escalations'!$H$35:$N$35,MATCH('Calc| Project Costs'!N$9,'Input| Escalations'!$H$23:$N$23,0))+1</f>
        <v>1</v>
      </c>
      <c r="O385" s="192">
        <f>'Input| Projects'!$Y385*INDEX('Input| Escalations'!$H$33:$N$33,MATCH('Calc| Project Costs'!O$9,'Input| Escalations'!$H$23:$N$23,0))+'Input| Projects'!$Z385*INDEX('Input| Escalations'!$H$34:$N$34,MATCH('Calc| Project Costs'!O$9,'Input| Escalations'!$H$23:$N$23,0))+'Input| Projects'!$AA385*INDEX('Input| Escalations'!$H$35:$N$35,MATCH('Calc| Project Costs'!O$9,'Input| Escalations'!$H$23:$N$23,0))+1</f>
        <v>1</v>
      </c>
      <c r="P385" s="192">
        <f>'Input| Projects'!$Y385*INDEX('Input| Escalations'!$H$33:$N$33,MATCH('Calc| Project Costs'!P$9,'Input| Escalations'!$H$23:$N$23,0))+'Input| Projects'!$Z385*INDEX('Input| Escalations'!$H$34:$N$34,MATCH('Calc| Project Costs'!P$9,'Input| Escalations'!$H$23:$N$23,0))+'Input| Projects'!$AA385*INDEX('Input| Escalations'!$H$35:$N$35,MATCH('Calc| Project Costs'!P$9,'Input| Escalations'!$H$23:$N$23,0))+1</f>
        <v>1</v>
      </c>
      <c r="Q385" s="192">
        <f>'Input| Projects'!$Y385*INDEX('Input| Escalations'!$H$33:$N$33,MATCH('Calc| Project Costs'!Q$9,'Input| Escalations'!$H$23:$N$23,0))+'Input| Projects'!$Z385*INDEX('Input| Escalations'!$H$34:$N$34,MATCH('Calc| Project Costs'!Q$9,'Input| Escalations'!$H$23:$N$23,0))+'Input| Projects'!$AA385*INDEX('Input| Escalations'!$H$35:$N$35,MATCH('Calc| Project Costs'!Q$9,'Input| Escalations'!$H$23:$N$23,0))+1</f>
        <v>1</v>
      </c>
      <c r="R385" s="192">
        <f>'Input| Projects'!$Y385*INDEX('Input| Escalations'!$H$33:$N$33,MATCH('Calc| Project Costs'!R$9,'Input| Escalations'!$H$23:$N$23,0))+'Input| Projects'!$Z385*INDEX('Input| Escalations'!$H$34:$N$34,MATCH('Calc| Project Costs'!R$9,'Input| Escalations'!$H$23:$N$23,0))+'Input| Projects'!$AA385*INDEX('Input| Escalations'!$H$35:$N$35,MATCH('Calc| Project Costs'!R$9,'Input| Escalations'!$H$23:$N$23,0))+1</f>
        <v>1</v>
      </c>
      <c r="S385" s="192">
        <f>'Input| Projects'!$Y385*INDEX('Input| Escalations'!$H$33:$N$33,MATCH('Calc| Project Costs'!S$9,'Input| Escalations'!$H$23:$N$23,0))+'Input| Projects'!$Z385*INDEX('Input| Escalations'!$H$34:$N$34,MATCH('Calc| Project Costs'!S$9,'Input| Escalations'!$H$23:$N$23,0))+'Input| Projects'!$AA385*INDEX('Input| Escalations'!$H$35:$N$35,MATCH('Calc| Project Costs'!S$9,'Input| Escalations'!$H$23:$N$23,0))+1</f>
        <v>1</v>
      </c>
      <c r="T385" s="192">
        <f>'Input| Projects'!$Y385*INDEX('Input| Escalations'!$H$33:$N$33,MATCH('Calc| Project Costs'!T$9,'Input| Escalations'!$H$23:$N$23,0))+'Input| Projects'!$Z385*INDEX('Input| Escalations'!$H$34:$N$34,MATCH('Calc| Project Costs'!T$9,'Input| Escalations'!$H$23:$N$23,0))+'Input| Projects'!$AA385*INDEX('Input| Escalations'!$H$35:$N$35,MATCH('Calc| Project Costs'!T$9,'Input| Escalations'!$H$23:$N$23,0))+1</f>
        <v>1</v>
      </c>
      <c r="U385" s="106"/>
      <c r="V385" s="186">
        <f t="shared" si="184"/>
        <v>0</v>
      </c>
      <c r="W385" s="186">
        <f t="shared" si="185"/>
        <v>0</v>
      </c>
      <c r="X385" s="186">
        <f t="shared" si="186"/>
        <v>0</v>
      </c>
      <c r="Y385" s="186">
        <f t="shared" si="162"/>
        <v>0</v>
      </c>
      <c r="Z385" s="186">
        <f t="shared" si="163"/>
        <v>0</v>
      </c>
      <c r="AA385" s="186">
        <f t="shared" si="164"/>
        <v>0</v>
      </c>
      <c r="AB385" s="186">
        <f t="shared" si="165"/>
        <v>0</v>
      </c>
      <c r="AC385" s="106"/>
      <c r="AD385" s="186">
        <f>'Input| Projects'!Q385*N385*'Input| Escalations'!$K$19</f>
        <v>0</v>
      </c>
      <c r="AE385" s="186">
        <f>'Input| Projects'!R385*O385*'Input| Escalations'!$K$19</f>
        <v>0</v>
      </c>
      <c r="AF385" s="186">
        <f>'Input| Projects'!S385*P385*'Input| Escalations'!$K$19</f>
        <v>0</v>
      </c>
      <c r="AG385" s="186">
        <f>'Input| Projects'!T385*Q385*'Input| Escalations'!$K$19</f>
        <v>0</v>
      </c>
      <c r="AH385" s="186">
        <f>'Input| Projects'!U385*R385*'Input| Escalations'!$K$19</f>
        <v>0</v>
      </c>
      <c r="AI385" s="186">
        <f>'Input| Projects'!V385*S385*'Input| Escalations'!$K$19</f>
        <v>0</v>
      </c>
      <c r="AJ385" s="186">
        <f>'Input| Projects'!W385*T385*'Input| Escalations'!$K$19</f>
        <v>0</v>
      </c>
      <c r="AK385" s="106"/>
      <c r="AL385" s="186" t="str">
        <f>IFERROR(IF('Input| Overheads'!$C$42="Direct costs",SUMPRODUCT(--('Input| Projects'!$AC385="Yes"),'Calc| Overheads Allocation'!C$8,'Calc| Project Costs'!V385),IF('Input| Overheads'!$C$42="Internal labour",SUMPRODUCT(--('Input| Projects'!$AC385="Yes"),'Calc| Overheads Allocation'!C$8,'Calc| Project Costs'!V385,'Input| Projects'!$Y385),IF('Input| Overheads'!$C$42="DNSP defined",SUMPRODUCT(--('Input| Projects'!$AC385="Yes"),'Calc| Overheads Allocation'!C$61,'Input| Projects'!$AF385),""))),"")</f>
        <v/>
      </c>
      <c r="AM385" s="186" t="str">
        <f>IFERROR(IF('Input| Overheads'!$C$42="Direct costs",SUMPRODUCT(--('Input| Projects'!$AC385="Yes"),'Calc| Overheads Allocation'!D$8,'Calc| Project Costs'!W385),IF('Input| Overheads'!$C$42="Internal labour",SUMPRODUCT(--('Input| Projects'!$AC385="Yes"),'Calc| Overheads Allocation'!D$8,'Calc| Project Costs'!W385,'Input| Projects'!$Y385),IF('Input| Overheads'!$C$42="DNSP defined",SUMPRODUCT(--('Input| Projects'!$AC385="Yes"),'Calc| Overheads Allocation'!D$61,'Input| Projects'!$AF385),""))),"")</f>
        <v/>
      </c>
      <c r="AN385" s="186" t="str">
        <f>IFERROR(IF('Input| Overheads'!$C$42="Direct costs",SUMPRODUCT(--('Input| Projects'!$AC385="Yes"),'Calc| Overheads Allocation'!E$8,'Calc| Project Costs'!X385),IF('Input| Overheads'!$C$42="Internal labour",SUMPRODUCT(--('Input| Projects'!$AC385="Yes"),'Calc| Overheads Allocation'!E$8,'Calc| Project Costs'!X385,'Input| Projects'!$Y385),IF('Input| Overheads'!$C$42="DNSP defined",SUMPRODUCT(--('Input| Projects'!$AC385="Yes"),'Calc| Overheads Allocation'!E$61,'Input| Projects'!$AF385),""))),"")</f>
        <v/>
      </c>
      <c r="AO385" s="186" t="str">
        <f>IFERROR(IF('Input| Overheads'!$C$42="Direct costs",SUMPRODUCT(--('Input| Projects'!$AC385="Yes"),'Calc| Overheads Allocation'!F$8,'Calc| Project Costs'!Y385),IF('Input| Overheads'!$C$42="Internal labour",SUMPRODUCT(--('Input| Projects'!$AC385="Yes"),'Calc| Overheads Allocation'!F$8,'Calc| Project Costs'!Y385,'Input| Projects'!$Y385),IF('Input| Overheads'!$C$42="DNSP defined",SUMPRODUCT(--('Input| Projects'!$AC385="Yes"),'Calc| Overheads Allocation'!F$61,'Input| Projects'!$AF385),""))),"")</f>
        <v/>
      </c>
      <c r="AP385" s="186" t="str">
        <f>IFERROR(IF('Input| Overheads'!$C$42="Direct costs",SUMPRODUCT(--('Input| Projects'!$AC385="Yes"),'Calc| Overheads Allocation'!G$8,'Calc| Project Costs'!Z385),IF('Input| Overheads'!$C$42="Internal labour",SUMPRODUCT(--('Input| Projects'!$AC385="Yes"),'Calc| Overheads Allocation'!G$8,'Calc| Project Costs'!Z385,'Input| Projects'!$Y385),IF('Input| Overheads'!$C$42="DNSP defined",SUMPRODUCT(--('Input| Projects'!$AC385="Yes"),'Calc| Overheads Allocation'!G$61,'Input| Projects'!$AF385),""))),"")</f>
        <v/>
      </c>
      <c r="AQ385" s="186" t="str">
        <f>IFERROR(IF('Input| Overheads'!$C$42="Direct costs",SUMPRODUCT(--('Input| Projects'!$AC385="Yes"),'Calc| Overheads Allocation'!H$8,'Calc| Project Costs'!AA385),IF('Input| Overheads'!$C$42="Internal labour",SUMPRODUCT(--('Input| Projects'!$AC385="Yes"),'Calc| Overheads Allocation'!H$8,'Calc| Project Costs'!AA385,'Input| Projects'!$Y385),IF('Input| Overheads'!$C$42="DNSP defined",SUMPRODUCT(--('Input| Projects'!$AC385="Yes"),'Calc| Overheads Allocation'!H$61,'Input| Projects'!$AF385),""))),"")</f>
        <v/>
      </c>
      <c r="AR385" s="186" t="str">
        <f>IFERROR(IF('Input| Overheads'!$C$42="Direct costs",SUMPRODUCT(--('Input| Projects'!$AC385="Yes"),'Calc| Overheads Allocation'!I$8,'Calc| Project Costs'!AB385),IF('Input| Overheads'!$C$42="Internal labour",SUMPRODUCT(--('Input| Projects'!$AC385="Yes"),'Calc| Overheads Allocation'!I$8,'Calc| Project Costs'!AB385,'Input| Projects'!$Y385),IF('Input| Overheads'!$C$42="DNSP defined",SUMPRODUCT(--('Input| Projects'!$AC385="Yes"),'Calc| Overheads Allocation'!I$61,'Input| Projects'!$AF385),""))),"")</f>
        <v/>
      </c>
      <c r="AS385" s="106"/>
      <c r="AT385" s="186" t="str">
        <f>IFERROR(IF('Input| Overheads'!$C$42="Direct costs",SUMPRODUCT(--('Input| Projects'!$AD385="Yes"),'Calc| Overheads Allocation'!C$9,'Calc| Project Costs'!V385),IF('Input| Overheads'!$C$42="Internal labour",SUMPRODUCT(--('Input| Projects'!$AD385="Yes"),'Calc| Overheads Allocation'!C$9,'Calc| Project Costs'!V385,'Input| Projects'!$Y385),IF('Input| Overheads'!$C$42="DNSP defined",SUMPRODUCT(--('Input| Projects'!$AD385="Yes"),'Calc| Overheads Allocation'!C$62,'Input| Projects'!$AG385),""))),"")</f>
        <v/>
      </c>
      <c r="AU385" s="186" t="str">
        <f>IFERROR(IF('Input| Overheads'!$C$42="Direct costs",SUMPRODUCT(--('Input| Projects'!$AD385="Yes"),'Calc| Overheads Allocation'!D$9,'Calc| Project Costs'!W385),IF('Input| Overheads'!$C$42="Internal labour",SUMPRODUCT(--('Input| Projects'!$AD385="Yes"),'Calc| Overheads Allocation'!D$9,'Calc| Project Costs'!W385,'Input| Projects'!$Y385),IF('Input| Overheads'!$C$42="DNSP defined",SUMPRODUCT(--('Input| Projects'!$AD385="Yes"),'Calc| Overheads Allocation'!D$62,'Input| Projects'!$AG385),""))),"")</f>
        <v/>
      </c>
      <c r="AV385" s="186" t="str">
        <f>IFERROR(IF('Input| Overheads'!$C$42="Direct costs",SUMPRODUCT(--('Input| Projects'!$AD385="Yes"),'Calc| Overheads Allocation'!E$9,'Calc| Project Costs'!X385),IF('Input| Overheads'!$C$42="Internal labour",SUMPRODUCT(--('Input| Projects'!$AD385="Yes"),'Calc| Overheads Allocation'!E$9,'Calc| Project Costs'!X385,'Input| Projects'!$Y385),IF('Input| Overheads'!$C$42="DNSP defined",SUMPRODUCT(--('Input| Projects'!$AD385="Yes"),'Calc| Overheads Allocation'!E$62,'Input| Projects'!$AG385),""))),"")</f>
        <v/>
      </c>
      <c r="AW385" s="186" t="str">
        <f>IFERROR(IF('Input| Overheads'!$C$42="Direct costs",SUMPRODUCT(--('Input| Projects'!$AD385="Yes"),'Calc| Overheads Allocation'!F$9,'Calc| Project Costs'!Y385),IF('Input| Overheads'!$C$42="Internal labour",SUMPRODUCT(--('Input| Projects'!$AD385="Yes"),'Calc| Overheads Allocation'!F$9,'Calc| Project Costs'!Y385,'Input| Projects'!$Y385),IF('Input| Overheads'!$C$42="DNSP defined",SUMPRODUCT(--('Input| Projects'!$AD385="Yes"),'Calc| Overheads Allocation'!F$62,'Input| Projects'!$AG385),""))),"")</f>
        <v/>
      </c>
      <c r="AX385" s="186" t="str">
        <f>IFERROR(IF('Input| Overheads'!$C$42="Direct costs",SUMPRODUCT(--('Input| Projects'!$AD385="Yes"),'Calc| Overheads Allocation'!G$9,'Calc| Project Costs'!Z385),IF('Input| Overheads'!$C$42="Internal labour",SUMPRODUCT(--('Input| Projects'!$AD385="Yes"),'Calc| Overheads Allocation'!G$9,'Calc| Project Costs'!Z385,'Input| Projects'!$Y385),IF('Input| Overheads'!$C$42="DNSP defined",SUMPRODUCT(--('Input| Projects'!$AD385="Yes"),'Calc| Overheads Allocation'!G$62,'Input| Projects'!$AG385),""))),"")</f>
        <v/>
      </c>
      <c r="AY385" s="186" t="str">
        <f>IFERROR(IF('Input| Overheads'!$C$42="Direct costs",SUMPRODUCT(--('Input| Projects'!$AD385="Yes"),'Calc| Overheads Allocation'!H$9,'Calc| Project Costs'!AA385),IF('Input| Overheads'!$C$42="Internal labour",SUMPRODUCT(--('Input| Projects'!$AD385="Yes"),'Calc| Overheads Allocation'!H$9,'Calc| Project Costs'!AA385,'Input| Projects'!$Y385),IF('Input| Overheads'!$C$42="DNSP defined",SUMPRODUCT(--('Input| Projects'!$AD385="Yes"),'Calc| Overheads Allocation'!H$62,'Input| Projects'!$AG385),""))),"")</f>
        <v/>
      </c>
      <c r="AZ385" s="186" t="str">
        <f>IFERROR(IF('Input| Overheads'!$C$42="Direct costs",SUMPRODUCT(--('Input| Projects'!$AD385="Yes"),'Calc| Overheads Allocation'!I$9,'Calc| Project Costs'!AB385),IF('Input| Overheads'!$C$42="Internal labour",SUMPRODUCT(--('Input| Projects'!$AD385="Yes"),'Calc| Overheads Allocation'!I$9,'Calc| Project Costs'!AB385,'Input| Projects'!$Y385),IF('Input| Overheads'!$C$42="DNSP defined",SUMPRODUCT(--('Input| Projects'!$AD385="Yes"),'Calc| Overheads Allocation'!I$62,'Input| Projects'!$AG385),""))),"")</f>
        <v/>
      </c>
      <c r="BA385" s="106"/>
      <c r="BB385" s="186">
        <f t="shared" si="187"/>
        <v>0</v>
      </c>
      <c r="BC385" s="186">
        <f t="shared" si="188"/>
        <v>0</v>
      </c>
      <c r="BD385" s="186">
        <f t="shared" si="189"/>
        <v>0</v>
      </c>
      <c r="BE385" s="186">
        <f t="shared" si="166"/>
        <v>0</v>
      </c>
      <c r="BF385" s="186">
        <f t="shared" si="167"/>
        <v>0</v>
      </c>
      <c r="BG385" s="186">
        <f t="shared" si="168"/>
        <v>0</v>
      </c>
      <c r="BH385" s="186">
        <f t="shared" si="169"/>
        <v>0</v>
      </c>
      <c r="BI385" s="97"/>
      <c r="BJ385" s="186" t="str">
        <f t="shared" si="170"/>
        <v/>
      </c>
      <c r="BK385" s="186" t="str">
        <f t="shared" si="171"/>
        <v/>
      </c>
      <c r="BL385" s="186" t="str">
        <f t="shared" si="172"/>
        <v/>
      </c>
      <c r="BM385" s="186" t="str">
        <f t="shared" si="173"/>
        <v/>
      </c>
      <c r="BN385" s="186" t="str">
        <f t="shared" si="174"/>
        <v/>
      </c>
      <c r="BO385" s="186" t="str">
        <f t="shared" si="175"/>
        <v/>
      </c>
      <c r="BP385" s="186" t="str">
        <f t="shared" si="176"/>
        <v/>
      </c>
      <c r="BQ385" s="97"/>
      <c r="BR385" s="186">
        <f t="shared" si="177"/>
        <v>0</v>
      </c>
      <c r="BS385" s="186">
        <f t="shared" si="178"/>
        <v>0</v>
      </c>
      <c r="BT385" s="222">
        <f t="shared" si="179"/>
        <v>0</v>
      </c>
      <c r="BU385" s="222">
        <f t="shared" si="180"/>
        <v>0</v>
      </c>
      <c r="BV385" s="222">
        <f t="shared" si="181"/>
        <v>0</v>
      </c>
      <c r="BW385" s="222">
        <f t="shared" si="182"/>
        <v>0</v>
      </c>
      <c r="BX385" s="222">
        <f t="shared" si="183"/>
        <v>0</v>
      </c>
      <c r="BY385" s="106"/>
      <c r="BZ385" s="197" t="str">
        <f>IF(SUMIF('Input| Projects'!$AS$8:$CP$8,"Dx",'Input| Projects'!$AS385:$CP385)=0,"",SUMIF('Input| Projects'!$AS$8:$CP$8,"Dx",'Input| Projects'!$AS385:$CP385))</f>
        <v/>
      </c>
      <c r="CA385" s="197" t="str">
        <f>IF(SUMIF('Input| Projects'!$AS$8:$CP$8,"Tx",'Input| Projects'!$AS385:$CP385)=0,"",SUMIF('Input| Projects'!$AS$8:$CP$8,"Tx",'Input| Projects'!$AS385:$CP385))</f>
        <v/>
      </c>
      <c r="CB385" s="150" t="str">
        <f t="shared" si="190"/>
        <v/>
      </c>
    </row>
    <row r="386" spans="2:80" x14ac:dyDescent="0.2">
      <c r="B386" s="201">
        <f>IFERROR('Input| Projects'!B386,"")</f>
        <v>377</v>
      </c>
      <c r="C386" s="42" t="str">
        <f>IFERROR(IF('Input| Projects'!C386="","",'Input| Projects'!C386),"")</f>
        <v/>
      </c>
      <c r="D386" s="42" t="str">
        <f>IFERROR(IF('Input| Projects'!D386="","",'Input| Projects'!D386),"")</f>
        <v/>
      </c>
      <c r="E386" s="104"/>
      <c r="F386" s="190">
        <f>IFERROR('Input| Projects'!I386*'Input| Escalations'!$K$19,"")</f>
        <v>0</v>
      </c>
      <c r="G386" s="190">
        <f>IFERROR('Input| Projects'!J386*'Input| Escalations'!$K$19,"")</f>
        <v>0</v>
      </c>
      <c r="H386" s="190">
        <f>IFERROR('Input| Projects'!K386*'Input| Escalations'!$K$19,"")</f>
        <v>0</v>
      </c>
      <c r="I386" s="190">
        <f>IFERROR('Input| Projects'!L386*'Input| Escalations'!$K$19,"")</f>
        <v>0</v>
      </c>
      <c r="J386" s="190">
        <f>IFERROR('Input| Projects'!M386*'Input| Escalations'!$K$19,"")</f>
        <v>0</v>
      </c>
      <c r="K386" s="190">
        <f>IFERROR('Input| Projects'!N386*'Input| Escalations'!$K$19,"")</f>
        <v>0</v>
      </c>
      <c r="L386" s="190">
        <f>IFERROR('Input| Projects'!O386*'Input| Escalations'!$K$19,"")</f>
        <v>0</v>
      </c>
      <c r="M386" s="150" t="str">
        <f>IF(ABS(SUM(F386:L386)-(SUM('Input| Projects'!I386:O386)*'Input| Escalations'!$K$19))&lt;0.0000001,"",1)</f>
        <v/>
      </c>
      <c r="N386" s="192">
        <f>'Input| Projects'!$Y386*INDEX('Input| Escalations'!$H$33:$N$33,MATCH('Calc| Project Costs'!N$9,'Input| Escalations'!$H$23:$N$23,0))+'Input| Projects'!$Z386*INDEX('Input| Escalations'!$H$34:$N$34,MATCH('Calc| Project Costs'!N$9,'Input| Escalations'!$H$23:$N$23,0))+'Input| Projects'!$AA386*INDEX('Input| Escalations'!$H$35:$N$35,MATCH('Calc| Project Costs'!N$9,'Input| Escalations'!$H$23:$N$23,0))+1</f>
        <v>1</v>
      </c>
      <c r="O386" s="192">
        <f>'Input| Projects'!$Y386*INDEX('Input| Escalations'!$H$33:$N$33,MATCH('Calc| Project Costs'!O$9,'Input| Escalations'!$H$23:$N$23,0))+'Input| Projects'!$Z386*INDEX('Input| Escalations'!$H$34:$N$34,MATCH('Calc| Project Costs'!O$9,'Input| Escalations'!$H$23:$N$23,0))+'Input| Projects'!$AA386*INDEX('Input| Escalations'!$H$35:$N$35,MATCH('Calc| Project Costs'!O$9,'Input| Escalations'!$H$23:$N$23,0))+1</f>
        <v>1</v>
      </c>
      <c r="P386" s="192">
        <f>'Input| Projects'!$Y386*INDEX('Input| Escalations'!$H$33:$N$33,MATCH('Calc| Project Costs'!P$9,'Input| Escalations'!$H$23:$N$23,0))+'Input| Projects'!$Z386*INDEX('Input| Escalations'!$H$34:$N$34,MATCH('Calc| Project Costs'!P$9,'Input| Escalations'!$H$23:$N$23,0))+'Input| Projects'!$AA386*INDEX('Input| Escalations'!$H$35:$N$35,MATCH('Calc| Project Costs'!P$9,'Input| Escalations'!$H$23:$N$23,0))+1</f>
        <v>1</v>
      </c>
      <c r="Q386" s="192">
        <f>'Input| Projects'!$Y386*INDEX('Input| Escalations'!$H$33:$N$33,MATCH('Calc| Project Costs'!Q$9,'Input| Escalations'!$H$23:$N$23,0))+'Input| Projects'!$Z386*INDEX('Input| Escalations'!$H$34:$N$34,MATCH('Calc| Project Costs'!Q$9,'Input| Escalations'!$H$23:$N$23,0))+'Input| Projects'!$AA386*INDEX('Input| Escalations'!$H$35:$N$35,MATCH('Calc| Project Costs'!Q$9,'Input| Escalations'!$H$23:$N$23,0))+1</f>
        <v>1</v>
      </c>
      <c r="R386" s="192">
        <f>'Input| Projects'!$Y386*INDEX('Input| Escalations'!$H$33:$N$33,MATCH('Calc| Project Costs'!R$9,'Input| Escalations'!$H$23:$N$23,0))+'Input| Projects'!$Z386*INDEX('Input| Escalations'!$H$34:$N$34,MATCH('Calc| Project Costs'!R$9,'Input| Escalations'!$H$23:$N$23,0))+'Input| Projects'!$AA386*INDEX('Input| Escalations'!$H$35:$N$35,MATCH('Calc| Project Costs'!R$9,'Input| Escalations'!$H$23:$N$23,0))+1</f>
        <v>1</v>
      </c>
      <c r="S386" s="192">
        <f>'Input| Projects'!$Y386*INDEX('Input| Escalations'!$H$33:$N$33,MATCH('Calc| Project Costs'!S$9,'Input| Escalations'!$H$23:$N$23,0))+'Input| Projects'!$Z386*INDEX('Input| Escalations'!$H$34:$N$34,MATCH('Calc| Project Costs'!S$9,'Input| Escalations'!$H$23:$N$23,0))+'Input| Projects'!$AA386*INDEX('Input| Escalations'!$H$35:$N$35,MATCH('Calc| Project Costs'!S$9,'Input| Escalations'!$H$23:$N$23,0))+1</f>
        <v>1</v>
      </c>
      <c r="T386" s="192">
        <f>'Input| Projects'!$Y386*INDEX('Input| Escalations'!$H$33:$N$33,MATCH('Calc| Project Costs'!T$9,'Input| Escalations'!$H$23:$N$23,0))+'Input| Projects'!$Z386*INDEX('Input| Escalations'!$H$34:$N$34,MATCH('Calc| Project Costs'!T$9,'Input| Escalations'!$H$23:$N$23,0))+'Input| Projects'!$AA386*INDEX('Input| Escalations'!$H$35:$N$35,MATCH('Calc| Project Costs'!T$9,'Input| Escalations'!$H$23:$N$23,0))+1</f>
        <v>1</v>
      </c>
      <c r="U386" s="106"/>
      <c r="V386" s="186">
        <f t="shared" si="184"/>
        <v>0</v>
      </c>
      <c r="W386" s="186">
        <f t="shared" si="185"/>
        <v>0</v>
      </c>
      <c r="X386" s="186">
        <f t="shared" si="186"/>
        <v>0</v>
      </c>
      <c r="Y386" s="186">
        <f t="shared" si="162"/>
        <v>0</v>
      </c>
      <c r="Z386" s="186">
        <f t="shared" si="163"/>
        <v>0</v>
      </c>
      <c r="AA386" s="186">
        <f t="shared" si="164"/>
        <v>0</v>
      </c>
      <c r="AB386" s="186">
        <f t="shared" si="165"/>
        <v>0</v>
      </c>
      <c r="AC386" s="106"/>
      <c r="AD386" s="186">
        <f>'Input| Projects'!Q386*N386*'Input| Escalations'!$K$19</f>
        <v>0</v>
      </c>
      <c r="AE386" s="186">
        <f>'Input| Projects'!R386*O386*'Input| Escalations'!$K$19</f>
        <v>0</v>
      </c>
      <c r="AF386" s="186">
        <f>'Input| Projects'!S386*P386*'Input| Escalations'!$K$19</f>
        <v>0</v>
      </c>
      <c r="AG386" s="186">
        <f>'Input| Projects'!T386*Q386*'Input| Escalations'!$K$19</f>
        <v>0</v>
      </c>
      <c r="AH386" s="186">
        <f>'Input| Projects'!U386*R386*'Input| Escalations'!$K$19</f>
        <v>0</v>
      </c>
      <c r="AI386" s="186">
        <f>'Input| Projects'!V386*S386*'Input| Escalations'!$K$19</f>
        <v>0</v>
      </c>
      <c r="AJ386" s="186">
        <f>'Input| Projects'!W386*T386*'Input| Escalations'!$K$19</f>
        <v>0</v>
      </c>
      <c r="AK386" s="106"/>
      <c r="AL386" s="186" t="str">
        <f>IFERROR(IF('Input| Overheads'!$C$42="Direct costs",SUMPRODUCT(--('Input| Projects'!$AC386="Yes"),'Calc| Overheads Allocation'!C$8,'Calc| Project Costs'!V386),IF('Input| Overheads'!$C$42="Internal labour",SUMPRODUCT(--('Input| Projects'!$AC386="Yes"),'Calc| Overheads Allocation'!C$8,'Calc| Project Costs'!V386,'Input| Projects'!$Y386),IF('Input| Overheads'!$C$42="DNSP defined",SUMPRODUCT(--('Input| Projects'!$AC386="Yes"),'Calc| Overheads Allocation'!C$61,'Input| Projects'!$AF386),""))),"")</f>
        <v/>
      </c>
      <c r="AM386" s="186" t="str">
        <f>IFERROR(IF('Input| Overheads'!$C$42="Direct costs",SUMPRODUCT(--('Input| Projects'!$AC386="Yes"),'Calc| Overheads Allocation'!D$8,'Calc| Project Costs'!W386),IF('Input| Overheads'!$C$42="Internal labour",SUMPRODUCT(--('Input| Projects'!$AC386="Yes"),'Calc| Overheads Allocation'!D$8,'Calc| Project Costs'!W386,'Input| Projects'!$Y386),IF('Input| Overheads'!$C$42="DNSP defined",SUMPRODUCT(--('Input| Projects'!$AC386="Yes"),'Calc| Overheads Allocation'!D$61,'Input| Projects'!$AF386),""))),"")</f>
        <v/>
      </c>
      <c r="AN386" s="186" t="str">
        <f>IFERROR(IF('Input| Overheads'!$C$42="Direct costs",SUMPRODUCT(--('Input| Projects'!$AC386="Yes"),'Calc| Overheads Allocation'!E$8,'Calc| Project Costs'!X386),IF('Input| Overheads'!$C$42="Internal labour",SUMPRODUCT(--('Input| Projects'!$AC386="Yes"),'Calc| Overheads Allocation'!E$8,'Calc| Project Costs'!X386,'Input| Projects'!$Y386),IF('Input| Overheads'!$C$42="DNSP defined",SUMPRODUCT(--('Input| Projects'!$AC386="Yes"),'Calc| Overheads Allocation'!E$61,'Input| Projects'!$AF386),""))),"")</f>
        <v/>
      </c>
      <c r="AO386" s="186" t="str">
        <f>IFERROR(IF('Input| Overheads'!$C$42="Direct costs",SUMPRODUCT(--('Input| Projects'!$AC386="Yes"),'Calc| Overheads Allocation'!F$8,'Calc| Project Costs'!Y386),IF('Input| Overheads'!$C$42="Internal labour",SUMPRODUCT(--('Input| Projects'!$AC386="Yes"),'Calc| Overheads Allocation'!F$8,'Calc| Project Costs'!Y386,'Input| Projects'!$Y386),IF('Input| Overheads'!$C$42="DNSP defined",SUMPRODUCT(--('Input| Projects'!$AC386="Yes"),'Calc| Overheads Allocation'!F$61,'Input| Projects'!$AF386),""))),"")</f>
        <v/>
      </c>
      <c r="AP386" s="186" t="str">
        <f>IFERROR(IF('Input| Overheads'!$C$42="Direct costs",SUMPRODUCT(--('Input| Projects'!$AC386="Yes"),'Calc| Overheads Allocation'!G$8,'Calc| Project Costs'!Z386),IF('Input| Overheads'!$C$42="Internal labour",SUMPRODUCT(--('Input| Projects'!$AC386="Yes"),'Calc| Overheads Allocation'!G$8,'Calc| Project Costs'!Z386,'Input| Projects'!$Y386),IF('Input| Overheads'!$C$42="DNSP defined",SUMPRODUCT(--('Input| Projects'!$AC386="Yes"),'Calc| Overheads Allocation'!G$61,'Input| Projects'!$AF386),""))),"")</f>
        <v/>
      </c>
      <c r="AQ386" s="186" t="str">
        <f>IFERROR(IF('Input| Overheads'!$C$42="Direct costs",SUMPRODUCT(--('Input| Projects'!$AC386="Yes"),'Calc| Overheads Allocation'!H$8,'Calc| Project Costs'!AA386),IF('Input| Overheads'!$C$42="Internal labour",SUMPRODUCT(--('Input| Projects'!$AC386="Yes"),'Calc| Overheads Allocation'!H$8,'Calc| Project Costs'!AA386,'Input| Projects'!$Y386),IF('Input| Overheads'!$C$42="DNSP defined",SUMPRODUCT(--('Input| Projects'!$AC386="Yes"),'Calc| Overheads Allocation'!H$61,'Input| Projects'!$AF386),""))),"")</f>
        <v/>
      </c>
      <c r="AR386" s="186" t="str">
        <f>IFERROR(IF('Input| Overheads'!$C$42="Direct costs",SUMPRODUCT(--('Input| Projects'!$AC386="Yes"),'Calc| Overheads Allocation'!I$8,'Calc| Project Costs'!AB386),IF('Input| Overheads'!$C$42="Internal labour",SUMPRODUCT(--('Input| Projects'!$AC386="Yes"),'Calc| Overheads Allocation'!I$8,'Calc| Project Costs'!AB386,'Input| Projects'!$Y386),IF('Input| Overheads'!$C$42="DNSP defined",SUMPRODUCT(--('Input| Projects'!$AC386="Yes"),'Calc| Overheads Allocation'!I$61,'Input| Projects'!$AF386),""))),"")</f>
        <v/>
      </c>
      <c r="AS386" s="106"/>
      <c r="AT386" s="186" t="str">
        <f>IFERROR(IF('Input| Overheads'!$C$42="Direct costs",SUMPRODUCT(--('Input| Projects'!$AD386="Yes"),'Calc| Overheads Allocation'!C$9,'Calc| Project Costs'!V386),IF('Input| Overheads'!$C$42="Internal labour",SUMPRODUCT(--('Input| Projects'!$AD386="Yes"),'Calc| Overheads Allocation'!C$9,'Calc| Project Costs'!V386,'Input| Projects'!$Y386),IF('Input| Overheads'!$C$42="DNSP defined",SUMPRODUCT(--('Input| Projects'!$AD386="Yes"),'Calc| Overheads Allocation'!C$62,'Input| Projects'!$AG386),""))),"")</f>
        <v/>
      </c>
      <c r="AU386" s="186" t="str">
        <f>IFERROR(IF('Input| Overheads'!$C$42="Direct costs",SUMPRODUCT(--('Input| Projects'!$AD386="Yes"),'Calc| Overheads Allocation'!D$9,'Calc| Project Costs'!W386),IF('Input| Overheads'!$C$42="Internal labour",SUMPRODUCT(--('Input| Projects'!$AD386="Yes"),'Calc| Overheads Allocation'!D$9,'Calc| Project Costs'!W386,'Input| Projects'!$Y386),IF('Input| Overheads'!$C$42="DNSP defined",SUMPRODUCT(--('Input| Projects'!$AD386="Yes"),'Calc| Overheads Allocation'!D$62,'Input| Projects'!$AG386),""))),"")</f>
        <v/>
      </c>
      <c r="AV386" s="186" t="str">
        <f>IFERROR(IF('Input| Overheads'!$C$42="Direct costs",SUMPRODUCT(--('Input| Projects'!$AD386="Yes"),'Calc| Overheads Allocation'!E$9,'Calc| Project Costs'!X386),IF('Input| Overheads'!$C$42="Internal labour",SUMPRODUCT(--('Input| Projects'!$AD386="Yes"),'Calc| Overheads Allocation'!E$9,'Calc| Project Costs'!X386,'Input| Projects'!$Y386),IF('Input| Overheads'!$C$42="DNSP defined",SUMPRODUCT(--('Input| Projects'!$AD386="Yes"),'Calc| Overheads Allocation'!E$62,'Input| Projects'!$AG386),""))),"")</f>
        <v/>
      </c>
      <c r="AW386" s="186" t="str">
        <f>IFERROR(IF('Input| Overheads'!$C$42="Direct costs",SUMPRODUCT(--('Input| Projects'!$AD386="Yes"),'Calc| Overheads Allocation'!F$9,'Calc| Project Costs'!Y386),IF('Input| Overheads'!$C$42="Internal labour",SUMPRODUCT(--('Input| Projects'!$AD386="Yes"),'Calc| Overheads Allocation'!F$9,'Calc| Project Costs'!Y386,'Input| Projects'!$Y386),IF('Input| Overheads'!$C$42="DNSP defined",SUMPRODUCT(--('Input| Projects'!$AD386="Yes"),'Calc| Overheads Allocation'!F$62,'Input| Projects'!$AG386),""))),"")</f>
        <v/>
      </c>
      <c r="AX386" s="186" t="str">
        <f>IFERROR(IF('Input| Overheads'!$C$42="Direct costs",SUMPRODUCT(--('Input| Projects'!$AD386="Yes"),'Calc| Overheads Allocation'!G$9,'Calc| Project Costs'!Z386),IF('Input| Overheads'!$C$42="Internal labour",SUMPRODUCT(--('Input| Projects'!$AD386="Yes"),'Calc| Overheads Allocation'!G$9,'Calc| Project Costs'!Z386,'Input| Projects'!$Y386),IF('Input| Overheads'!$C$42="DNSP defined",SUMPRODUCT(--('Input| Projects'!$AD386="Yes"),'Calc| Overheads Allocation'!G$62,'Input| Projects'!$AG386),""))),"")</f>
        <v/>
      </c>
      <c r="AY386" s="186" t="str">
        <f>IFERROR(IF('Input| Overheads'!$C$42="Direct costs",SUMPRODUCT(--('Input| Projects'!$AD386="Yes"),'Calc| Overheads Allocation'!H$9,'Calc| Project Costs'!AA386),IF('Input| Overheads'!$C$42="Internal labour",SUMPRODUCT(--('Input| Projects'!$AD386="Yes"),'Calc| Overheads Allocation'!H$9,'Calc| Project Costs'!AA386,'Input| Projects'!$Y386),IF('Input| Overheads'!$C$42="DNSP defined",SUMPRODUCT(--('Input| Projects'!$AD386="Yes"),'Calc| Overheads Allocation'!H$62,'Input| Projects'!$AG386),""))),"")</f>
        <v/>
      </c>
      <c r="AZ386" s="186" t="str">
        <f>IFERROR(IF('Input| Overheads'!$C$42="Direct costs",SUMPRODUCT(--('Input| Projects'!$AD386="Yes"),'Calc| Overheads Allocation'!I$9,'Calc| Project Costs'!AB386),IF('Input| Overheads'!$C$42="Internal labour",SUMPRODUCT(--('Input| Projects'!$AD386="Yes"),'Calc| Overheads Allocation'!I$9,'Calc| Project Costs'!AB386,'Input| Projects'!$Y386),IF('Input| Overheads'!$C$42="DNSP defined",SUMPRODUCT(--('Input| Projects'!$AD386="Yes"),'Calc| Overheads Allocation'!I$62,'Input| Projects'!$AG386),""))),"")</f>
        <v/>
      </c>
      <c r="BA386" s="106"/>
      <c r="BB386" s="186">
        <f t="shared" si="187"/>
        <v>0</v>
      </c>
      <c r="BC386" s="186">
        <f t="shared" si="188"/>
        <v>0</v>
      </c>
      <c r="BD386" s="186">
        <f t="shared" si="189"/>
        <v>0</v>
      </c>
      <c r="BE386" s="186">
        <f t="shared" si="166"/>
        <v>0</v>
      </c>
      <c r="BF386" s="186">
        <f t="shared" si="167"/>
        <v>0</v>
      </c>
      <c r="BG386" s="186">
        <f t="shared" si="168"/>
        <v>0</v>
      </c>
      <c r="BH386" s="186">
        <f t="shared" si="169"/>
        <v>0</v>
      </c>
      <c r="BI386" s="97"/>
      <c r="BJ386" s="186" t="str">
        <f t="shared" si="170"/>
        <v/>
      </c>
      <c r="BK386" s="186" t="str">
        <f t="shared" si="171"/>
        <v/>
      </c>
      <c r="BL386" s="186" t="str">
        <f t="shared" si="172"/>
        <v/>
      </c>
      <c r="BM386" s="186" t="str">
        <f t="shared" si="173"/>
        <v/>
      </c>
      <c r="BN386" s="186" t="str">
        <f t="shared" si="174"/>
        <v/>
      </c>
      <c r="BO386" s="186" t="str">
        <f t="shared" si="175"/>
        <v/>
      </c>
      <c r="BP386" s="186" t="str">
        <f t="shared" si="176"/>
        <v/>
      </c>
      <c r="BQ386" s="97"/>
      <c r="BR386" s="186">
        <f t="shared" si="177"/>
        <v>0</v>
      </c>
      <c r="BS386" s="186">
        <f t="shared" si="178"/>
        <v>0</v>
      </c>
      <c r="BT386" s="222">
        <f t="shared" si="179"/>
        <v>0</v>
      </c>
      <c r="BU386" s="222">
        <f t="shared" si="180"/>
        <v>0</v>
      </c>
      <c r="BV386" s="222">
        <f t="shared" si="181"/>
        <v>0</v>
      </c>
      <c r="BW386" s="222">
        <f t="shared" si="182"/>
        <v>0</v>
      </c>
      <c r="BX386" s="222">
        <f t="shared" si="183"/>
        <v>0</v>
      </c>
      <c r="BY386" s="106"/>
      <c r="BZ386" s="197" t="str">
        <f>IF(SUMIF('Input| Projects'!$AS$8:$CP$8,"Dx",'Input| Projects'!$AS386:$CP386)=0,"",SUMIF('Input| Projects'!$AS$8:$CP$8,"Dx",'Input| Projects'!$AS386:$CP386))</f>
        <v/>
      </c>
      <c r="CA386" s="197" t="str">
        <f>IF(SUMIF('Input| Projects'!$AS$8:$CP$8,"Tx",'Input| Projects'!$AS386:$CP386)=0,"",SUMIF('Input| Projects'!$AS$8:$CP$8,"Tx",'Input| Projects'!$AS386:$CP386))</f>
        <v/>
      </c>
      <c r="CB386" s="150" t="str">
        <f t="shared" si="190"/>
        <v/>
      </c>
    </row>
    <row r="387" spans="2:80" x14ac:dyDescent="0.2">
      <c r="B387" s="201">
        <f>IFERROR('Input| Projects'!B387,"")</f>
        <v>378</v>
      </c>
      <c r="C387" s="42" t="str">
        <f>IFERROR(IF('Input| Projects'!C387="","",'Input| Projects'!C387),"")</f>
        <v/>
      </c>
      <c r="D387" s="42" t="str">
        <f>IFERROR(IF('Input| Projects'!D387="","",'Input| Projects'!D387),"")</f>
        <v/>
      </c>
      <c r="E387" s="104"/>
      <c r="F387" s="190">
        <f>IFERROR('Input| Projects'!I387*'Input| Escalations'!$K$19,"")</f>
        <v>0</v>
      </c>
      <c r="G387" s="190">
        <f>IFERROR('Input| Projects'!J387*'Input| Escalations'!$K$19,"")</f>
        <v>0</v>
      </c>
      <c r="H387" s="190">
        <f>IFERROR('Input| Projects'!K387*'Input| Escalations'!$K$19,"")</f>
        <v>0</v>
      </c>
      <c r="I387" s="190">
        <f>IFERROR('Input| Projects'!L387*'Input| Escalations'!$K$19,"")</f>
        <v>0</v>
      </c>
      <c r="J387" s="190">
        <f>IFERROR('Input| Projects'!M387*'Input| Escalations'!$K$19,"")</f>
        <v>0</v>
      </c>
      <c r="K387" s="190">
        <f>IFERROR('Input| Projects'!N387*'Input| Escalations'!$K$19,"")</f>
        <v>0</v>
      </c>
      <c r="L387" s="190">
        <f>IFERROR('Input| Projects'!O387*'Input| Escalations'!$K$19,"")</f>
        <v>0</v>
      </c>
      <c r="M387" s="150" t="str">
        <f>IF(ABS(SUM(F387:L387)-(SUM('Input| Projects'!I387:O387)*'Input| Escalations'!$K$19))&lt;0.0000001,"",1)</f>
        <v/>
      </c>
      <c r="N387" s="192">
        <f>'Input| Projects'!$Y387*INDEX('Input| Escalations'!$H$33:$N$33,MATCH('Calc| Project Costs'!N$9,'Input| Escalations'!$H$23:$N$23,0))+'Input| Projects'!$Z387*INDEX('Input| Escalations'!$H$34:$N$34,MATCH('Calc| Project Costs'!N$9,'Input| Escalations'!$H$23:$N$23,0))+'Input| Projects'!$AA387*INDEX('Input| Escalations'!$H$35:$N$35,MATCH('Calc| Project Costs'!N$9,'Input| Escalations'!$H$23:$N$23,0))+1</f>
        <v>1</v>
      </c>
      <c r="O387" s="192">
        <f>'Input| Projects'!$Y387*INDEX('Input| Escalations'!$H$33:$N$33,MATCH('Calc| Project Costs'!O$9,'Input| Escalations'!$H$23:$N$23,0))+'Input| Projects'!$Z387*INDEX('Input| Escalations'!$H$34:$N$34,MATCH('Calc| Project Costs'!O$9,'Input| Escalations'!$H$23:$N$23,0))+'Input| Projects'!$AA387*INDEX('Input| Escalations'!$H$35:$N$35,MATCH('Calc| Project Costs'!O$9,'Input| Escalations'!$H$23:$N$23,0))+1</f>
        <v>1</v>
      </c>
      <c r="P387" s="192">
        <f>'Input| Projects'!$Y387*INDEX('Input| Escalations'!$H$33:$N$33,MATCH('Calc| Project Costs'!P$9,'Input| Escalations'!$H$23:$N$23,0))+'Input| Projects'!$Z387*INDEX('Input| Escalations'!$H$34:$N$34,MATCH('Calc| Project Costs'!P$9,'Input| Escalations'!$H$23:$N$23,0))+'Input| Projects'!$AA387*INDEX('Input| Escalations'!$H$35:$N$35,MATCH('Calc| Project Costs'!P$9,'Input| Escalations'!$H$23:$N$23,0))+1</f>
        <v>1</v>
      </c>
      <c r="Q387" s="192">
        <f>'Input| Projects'!$Y387*INDEX('Input| Escalations'!$H$33:$N$33,MATCH('Calc| Project Costs'!Q$9,'Input| Escalations'!$H$23:$N$23,0))+'Input| Projects'!$Z387*INDEX('Input| Escalations'!$H$34:$N$34,MATCH('Calc| Project Costs'!Q$9,'Input| Escalations'!$H$23:$N$23,0))+'Input| Projects'!$AA387*INDEX('Input| Escalations'!$H$35:$N$35,MATCH('Calc| Project Costs'!Q$9,'Input| Escalations'!$H$23:$N$23,0))+1</f>
        <v>1</v>
      </c>
      <c r="R387" s="192">
        <f>'Input| Projects'!$Y387*INDEX('Input| Escalations'!$H$33:$N$33,MATCH('Calc| Project Costs'!R$9,'Input| Escalations'!$H$23:$N$23,0))+'Input| Projects'!$Z387*INDEX('Input| Escalations'!$H$34:$N$34,MATCH('Calc| Project Costs'!R$9,'Input| Escalations'!$H$23:$N$23,0))+'Input| Projects'!$AA387*INDEX('Input| Escalations'!$H$35:$N$35,MATCH('Calc| Project Costs'!R$9,'Input| Escalations'!$H$23:$N$23,0))+1</f>
        <v>1</v>
      </c>
      <c r="S387" s="192">
        <f>'Input| Projects'!$Y387*INDEX('Input| Escalations'!$H$33:$N$33,MATCH('Calc| Project Costs'!S$9,'Input| Escalations'!$H$23:$N$23,0))+'Input| Projects'!$Z387*INDEX('Input| Escalations'!$H$34:$N$34,MATCH('Calc| Project Costs'!S$9,'Input| Escalations'!$H$23:$N$23,0))+'Input| Projects'!$AA387*INDEX('Input| Escalations'!$H$35:$N$35,MATCH('Calc| Project Costs'!S$9,'Input| Escalations'!$H$23:$N$23,0))+1</f>
        <v>1</v>
      </c>
      <c r="T387" s="192">
        <f>'Input| Projects'!$Y387*INDEX('Input| Escalations'!$H$33:$N$33,MATCH('Calc| Project Costs'!T$9,'Input| Escalations'!$H$23:$N$23,0))+'Input| Projects'!$Z387*INDEX('Input| Escalations'!$H$34:$N$34,MATCH('Calc| Project Costs'!T$9,'Input| Escalations'!$H$23:$N$23,0))+'Input| Projects'!$AA387*INDEX('Input| Escalations'!$H$35:$N$35,MATCH('Calc| Project Costs'!T$9,'Input| Escalations'!$H$23:$N$23,0))+1</f>
        <v>1</v>
      </c>
      <c r="U387" s="106"/>
      <c r="V387" s="186">
        <f t="shared" si="184"/>
        <v>0</v>
      </c>
      <c r="W387" s="186">
        <f t="shared" si="185"/>
        <v>0</v>
      </c>
      <c r="X387" s="186">
        <f t="shared" si="186"/>
        <v>0</v>
      </c>
      <c r="Y387" s="186">
        <f t="shared" si="162"/>
        <v>0</v>
      </c>
      <c r="Z387" s="186">
        <f t="shared" si="163"/>
        <v>0</v>
      </c>
      <c r="AA387" s="186">
        <f t="shared" si="164"/>
        <v>0</v>
      </c>
      <c r="AB387" s="186">
        <f t="shared" si="165"/>
        <v>0</v>
      </c>
      <c r="AC387" s="106"/>
      <c r="AD387" s="186">
        <f>'Input| Projects'!Q387*N387*'Input| Escalations'!$K$19</f>
        <v>0</v>
      </c>
      <c r="AE387" s="186">
        <f>'Input| Projects'!R387*O387*'Input| Escalations'!$K$19</f>
        <v>0</v>
      </c>
      <c r="AF387" s="186">
        <f>'Input| Projects'!S387*P387*'Input| Escalations'!$K$19</f>
        <v>0</v>
      </c>
      <c r="AG387" s="186">
        <f>'Input| Projects'!T387*Q387*'Input| Escalations'!$K$19</f>
        <v>0</v>
      </c>
      <c r="AH387" s="186">
        <f>'Input| Projects'!U387*R387*'Input| Escalations'!$K$19</f>
        <v>0</v>
      </c>
      <c r="AI387" s="186">
        <f>'Input| Projects'!V387*S387*'Input| Escalations'!$K$19</f>
        <v>0</v>
      </c>
      <c r="AJ387" s="186">
        <f>'Input| Projects'!W387*T387*'Input| Escalations'!$K$19</f>
        <v>0</v>
      </c>
      <c r="AK387" s="106"/>
      <c r="AL387" s="186" t="str">
        <f>IFERROR(IF('Input| Overheads'!$C$42="Direct costs",SUMPRODUCT(--('Input| Projects'!$AC387="Yes"),'Calc| Overheads Allocation'!C$8,'Calc| Project Costs'!V387),IF('Input| Overheads'!$C$42="Internal labour",SUMPRODUCT(--('Input| Projects'!$AC387="Yes"),'Calc| Overheads Allocation'!C$8,'Calc| Project Costs'!V387,'Input| Projects'!$Y387),IF('Input| Overheads'!$C$42="DNSP defined",SUMPRODUCT(--('Input| Projects'!$AC387="Yes"),'Calc| Overheads Allocation'!C$61,'Input| Projects'!$AF387),""))),"")</f>
        <v/>
      </c>
      <c r="AM387" s="186" t="str">
        <f>IFERROR(IF('Input| Overheads'!$C$42="Direct costs",SUMPRODUCT(--('Input| Projects'!$AC387="Yes"),'Calc| Overheads Allocation'!D$8,'Calc| Project Costs'!W387),IF('Input| Overheads'!$C$42="Internal labour",SUMPRODUCT(--('Input| Projects'!$AC387="Yes"),'Calc| Overheads Allocation'!D$8,'Calc| Project Costs'!W387,'Input| Projects'!$Y387),IF('Input| Overheads'!$C$42="DNSP defined",SUMPRODUCT(--('Input| Projects'!$AC387="Yes"),'Calc| Overheads Allocation'!D$61,'Input| Projects'!$AF387),""))),"")</f>
        <v/>
      </c>
      <c r="AN387" s="186" t="str">
        <f>IFERROR(IF('Input| Overheads'!$C$42="Direct costs",SUMPRODUCT(--('Input| Projects'!$AC387="Yes"),'Calc| Overheads Allocation'!E$8,'Calc| Project Costs'!X387),IF('Input| Overheads'!$C$42="Internal labour",SUMPRODUCT(--('Input| Projects'!$AC387="Yes"),'Calc| Overheads Allocation'!E$8,'Calc| Project Costs'!X387,'Input| Projects'!$Y387),IF('Input| Overheads'!$C$42="DNSP defined",SUMPRODUCT(--('Input| Projects'!$AC387="Yes"),'Calc| Overheads Allocation'!E$61,'Input| Projects'!$AF387),""))),"")</f>
        <v/>
      </c>
      <c r="AO387" s="186" t="str">
        <f>IFERROR(IF('Input| Overheads'!$C$42="Direct costs",SUMPRODUCT(--('Input| Projects'!$AC387="Yes"),'Calc| Overheads Allocation'!F$8,'Calc| Project Costs'!Y387),IF('Input| Overheads'!$C$42="Internal labour",SUMPRODUCT(--('Input| Projects'!$AC387="Yes"),'Calc| Overheads Allocation'!F$8,'Calc| Project Costs'!Y387,'Input| Projects'!$Y387),IF('Input| Overheads'!$C$42="DNSP defined",SUMPRODUCT(--('Input| Projects'!$AC387="Yes"),'Calc| Overheads Allocation'!F$61,'Input| Projects'!$AF387),""))),"")</f>
        <v/>
      </c>
      <c r="AP387" s="186" t="str">
        <f>IFERROR(IF('Input| Overheads'!$C$42="Direct costs",SUMPRODUCT(--('Input| Projects'!$AC387="Yes"),'Calc| Overheads Allocation'!G$8,'Calc| Project Costs'!Z387),IF('Input| Overheads'!$C$42="Internal labour",SUMPRODUCT(--('Input| Projects'!$AC387="Yes"),'Calc| Overheads Allocation'!G$8,'Calc| Project Costs'!Z387,'Input| Projects'!$Y387),IF('Input| Overheads'!$C$42="DNSP defined",SUMPRODUCT(--('Input| Projects'!$AC387="Yes"),'Calc| Overheads Allocation'!G$61,'Input| Projects'!$AF387),""))),"")</f>
        <v/>
      </c>
      <c r="AQ387" s="186" t="str">
        <f>IFERROR(IF('Input| Overheads'!$C$42="Direct costs",SUMPRODUCT(--('Input| Projects'!$AC387="Yes"),'Calc| Overheads Allocation'!H$8,'Calc| Project Costs'!AA387),IF('Input| Overheads'!$C$42="Internal labour",SUMPRODUCT(--('Input| Projects'!$AC387="Yes"),'Calc| Overheads Allocation'!H$8,'Calc| Project Costs'!AA387,'Input| Projects'!$Y387),IF('Input| Overheads'!$C$42="DNSP defined",SUMPRODUCT(--('Input| Projects'!$AC387="Yes"),'Calc| Overheads Allocation'!H$61,'Input| Projects'!$AF387),""))),"")</f>
        <v/>
      </c>
      <c r="AR387" s="186" t="str">
        <f>IFERROR(IF('Input| Overheads'!$C$42="Direct costs",SUMPRODUCT(--('Input| Projects'!$AC387="Yes"),'Calc| Overheads Allocation'!I$8,'Calc| Project Costs'!AB387),IF('Input| Overheads'!$C$42="Internal labour",SUMPRODUCT(--('Input| Projects'!$AC387="Yes"),'Calc| Overheads Allocation'!I$8,'Calc| Project Costs'!AB387,'Input| Projects'!$Y387),IF('Input| Overheads'!$C$42="DNSP defined",SUMPRODUCT(--('Input| Projects'!$AC387="Yes"),'Calc| Overheads Allocation'!I$61,'Input| Projects'!$AF387),""))),"")</f>
        <v/>
      </c>
      <c r="AS387" s="106"/>
      <c r="AT387" s="186" t="str">
        <f>IFERROR(IF('Input| Overheads'!$C$42="Direct costs",SUMPRODUCT(--('Input| Projects'!$AD387="Yes"),'Calc| Overheads Allocation'!C$9,'Calc| Project Costs'!V387),IF('Input| Overheads'!$C$42="Internal labour",SUMPRODUCT(--('Input| Projects'!$AD387="Yes"),'Calc| Overheads Allocation'!C$9,'Calc| Project Costs'!V387,'Input| Projects'!$Y387),IF('Input| Overheads'!$C$42="DNSP defined",SUMPRODUCT(--('Input| Projects'!$AD387="Yes"),'Calc| Overheads Allocation'!C$62,'Input| Projects'!$AG387),""))),"")</f>
        <v/>
      </c>
      <c r="AU387" s="186" t="str">
        <f>IFERROR(IF('Input| Overheads'!$C$42="Direct costs",SUMPRODUCT(--('Input| Projects'!$AD387="Yes"),'Calc| Overheads Allocation'!D$9,'Calc| Project Costs'!W387),IF('Input| Overheads'!$C$42="Internal labour",SUMPRODUCT(--('Input| Projects'!$AD387="Yes"),'Calc| Overheads Allocation'!D$9,'Calc| Project Costs'!W387,'Input| Projects'!$Y387),IF('Input| Overheads'!$C$42="DNSP defined",SUMPRODUCT(--('Input| Projects'!$AD387="Yes"),'Calc| Overheads Allocation'!D$62,'Input| Projects'!$AG387),""))),"")</f>
        <v/>
      </c>
      <c r="AV387" s="186" t="str">
        <f>IFERROR(IF('Input| Overheads'!$C$42="Direct costs",SUMPRODUCT(--('Input| Projects'!$AD387="Yes"),'Calc| Overheads Allocation'!E$9,'Calc| Project Costs'!X387),IF('Input| Overheads'!$C$42="Internal labour",SUMPRODUCT(--('Input| Projects'!$AD387="Yes"),'Calc| Overheads Allocation'!E$9,'Calc| Project Costs'!X387,'Input| Projects'!$Y387),IF('Input| Overheads'!$C$42="DNSP defined",SUMPRODUCT(--('Input| Projects'!$AD387="Yes"),'Calc| Overheads Allocation'!E$62,'Input| Projects'!$AG387),""))),"")</f>
        <v/>
      </c>
      <c r="AW387" s="186" t="str">
        <f>IFERROR(IF('Input| Overheads'!$C$42="Direct costs",SUMPRODUCT(--('Input| Projects'!$AD387="Yes"),'Calc| Overheads Allocation'!F$9,'Calc| Project Costs'!Y387),IF('Input| Overheads'!$C$42="Internal labour",SUMPRODUCT(--('Input| Projects'!$AD387="Yes"),'Calc| Overheads Allocation'!F$9,'Calc| Project Costs'!Y387,'Input| Projects'!$Y387),IF('Input| Overheads'!$C$42="DNSP defined",SUMPRODUCT(--('Input| Projects'!$AD387="Yes"),'Calc| Overheads Allocation'!F$62,'Input| Projects'!$AG387),""))),"")</f>
        <v/>
      </c>
      <c r="AX387" s="186" t="str">
        <f>IFERROR(IF('Input| Overheads'!$C$42="Direct costs",SUMPRODUCT(--('Input| Projects'!$AD387="Yes"),'Calc| Overheads Allocation'!G$9,'Calc| Project Costs'!Z387),IF('Input| Overheads'!$C$42="Internal labour",SUMPRODUCT(--('Input| Projects'!$AD387="Yes"),'Calc| Overheads Allocation'!G$9,'Calc| Project Costs'!Z387,'Input| Projects'!$Y387),IF('Input| Overheads'!$C$42="DNSP defined",SUMPRODUCT(--('Input| Projects'!$AD387="Yes"),'Calc| Overheads Allocation'!G$62,'Input| Projects'!$AG387),""))),"")</f>
        <v/>
      </c>
      <c r="AY387" s="186" t="str">
        <f>IFERROR(IF('Input| Overheads'!$C$42="Direct costs",SUMPRODUCT(--('Input| Projects'!$AD387="Yes"),'Calc| Overheads Allocation'!H$9,'Calc| Project Costs'!AA387),IF('Input| Overheads'!$C$42="Internal labour",SUMPRODUCT(--('Input| Projects'!$AD387="Yes"),'Calc| Overheads Allocation'!H$9,'Calc| Project Costs'!AA387,'Input| Projects'!$Y387),IF('Input| Overheads'!$C$42="DNSP defined",SUMPRODUCT(--('Input| Projects'!$AD387="Yes"),'Calc| Overheads Allocation'!H$62,'Input| Projects'!$AG387),""))),"")</f>
        <v/>
      </c>
      <c r="AZ387" s="186" t="str">
        <f>IFERROR(IF('Input| Overheads'!$C$42="Direct costs",SUMPRODUCT(--('Input| Projects'!$AD387="Yes"),'Calc| Overheads Allocation'!I$9,'Calc| Project Costs'!AB387),IF('Input| Overheads'!$C$42="Internal labour",SUMPRODUCT(--('Input| Projects'!$AD387="Yes"),'Calc| Overheads Allocation'!I$9,'Calc| Project Costs'!AB387,'Input| Projects'!$Y387),IF('Input| Overheads'!$C$42="DNSP defined",SUMPRODUCT(--('Input| Projects'!$AD387="Yes"),'Calc| Overheads Allocation'!I$62,'Input| Projects'!$AG387),""))),"")</f>
        <v/>
      </c>
      <c r="BA387" s="106"/>
      <c r="BB387" s="186">
        <f t="shared" si="187"/>
        <v>0</v>
      </c>
      <c r="BC387" s="186">
        <f t="shared" si="188"/>
        <v>0</v>
      </c>
      <c r="BD387" s="186">
        <f t="shared" si="189"/>
        <v>0</v>
      </c>
      <c r="BE387" s="186">
        <f t="shared" si="166"/>
        <v>0</v>
      </c>
      <c r="BF387" s="186">
        <f t="shared" si="167"/>
        <v>0</v>
      </c>
      <c r="BG387" s="186">
        <f t="shared" si="168"/>
        <v>0</v>
      </c>
      <c r="BH387" s="186">
        <f t="shared" si="169"/>
        <v>0</v>
      </c>
      <c r="BI387" s="97"/>
      <c r="BJ387" s="186" t="str">
        <f t="shared" si="170"/>
        <v/>
      </c>
      <c r="BK387" s="186" t="str">
        <f t="shared" si="171"/>
        <v/>
      </c>
      <c r="BL387" s="186" t="str">
        <f t="shared" si="172"/>
        <v/>
      </c>
      <c r="BM387" s="186" t="str">
        <f t="shared" si="173"/>
        <v/>
      </c>
      <c r="BN387" s="186" t="str">
        <f t="shared" si="174"/>
        <v/>
      </c>
      <c r="BO387" s="186" t="str">
        <f t="shared" si="175"/>
        <v/>
      </c>
      <c r="BP387" s="186" t="str">
        <f t="shared" si="176"/>
        <v/>
      </c>
      <c r="BQ387" s="97"/>
      <c r="BR387" s="186">
        <f t="shared" si="177"/>
        <v>0</v>
      </c>
      <c r="BS387" s="186">
        <f t="shared" si="178"/>
        <v>0</v>
      </c>
      <c r="BT387" s="222">
        <f t="shared" si="179"/>
        <v>0</v>
      </c>
      <c r="BU387" s="222">
        <f t="shared" si="180"/>
        <v>0</v>
      </c>
      <c r="BV387" s="222">
        <f t="shared" si="181"/>
        <v>0</v>
      </c>
      <c r="BW387" s="222">
        <f t="shared" si="182"/>
        <v>0</v>
      </c>
      <c r="BX387" s="222">
        <f t="shared" si="183"/>
        <v>0</v>
      </c>
      <c r="BY387" s="106"/>
      <c r="BZ387" s="197" t="str">
        <f>IF(SUMIF('Input| Projects'!$AS$8:$CP$8,"Dx",'Input| Projects'!$AS387:$CP387)=0,"",SUMIF('Input| Projects'!$AS$8:$CP$8,"Dx",'Input| Projects'!$AS387:$CP387))</f>
        <v/>
      </c>
      <c r="CA387" s="197" t="str">
        <f>IF(SUMIF('Input| Projects'!$AS$8:$CP$8,"Tx",'Input| Projects'!$AS387:$CP387)=0,"",SUMIF('Input| Projects'!$AS$8:$CP$8,"Tx",'Input| Projects'!$AS387:$CP387))</f>
        <v/>
      </c>
      <c r="CB387" s="150" t="str">
        <f t="shared" si="190"/>
        <v/>
      </c>
    </row>
    <row r="388" spans="2:80" x14ac:dyDescent="0.2">
      <c r="B388" s="201">
        <f>IFERROR('Input| Projects'!B388,"")</f>
        <v>379</v>
      </c>
      <c r="C388" s="42" t="str">
        <f>IFERROR(IF('Input| Projects'!C388="","",'Input| Projects'!C388),"")</f>
        <v/>
      </c>
      <c r="D388" s="42" t="str">
        <f>IFERROR(IF('Input| Projects'!D388="","",'Input| Projects'!D388),"")</f>
        <v/>
      </c>
      <c r="E388" s="104"/>
      <c r="F388" s="190">
        <f>IFERROR('Input| Projects'!I388*'Input| Escalations'!$K$19,"")</f>
        <v>0</v>
      </c>
      <c r="G388" s="190">
        <f>IFERROR('Input| Projects'!J388*'Input| Escalations'!$K$19,"")</f>
        <v>0</v>
      </c>
      <c r="H388" s="190">
        <f>IFERROR('Input| Projects'!K388*'Input| Escalations'!$K$19,"")</f>
        <v>0</v>
      </c>
      <c r="I388" s="190">
        <f>IFERROR('Input| Projects'!L388*'Input| Escalations'!$K$19,"")</f>
        <v>0</v>
      </c>
      <c r="J388" s="190">
        <f>IFERROR('Input| Projects'!M388*'Input| Escalations'!$K$19,"")</f>
        <v>0</v>
      </c>
      <c r="K388" s="190">
        <f>IFERROR('Input| Projects'!N388*'Input| Escalations'!$K$19,"")</f>
        <v>0</v>
      </c>
      <c r="L388" s="190">
        <f>IFERROR('Input| Projects'!O388*'Input| Escalations'!$K$19,"")</f>
        <v>0</v>
      </c>
      <c r="M388" s="150" t="str">
        <f>IF(ABS(SUM(F388:L388)-(SUM('Input| Projects'!I388:O388)*'Input| Escalations'!$K$19))&lt;0.0000001,"",1)</f>
        <v/>
      </c>
      <c r="N388" s="192">
        <f>'Input| Projects'!$Y388*INDEX('Input| Escalations'!$H$33:$N$33,MATCH('Calc| Project Costs'!N$9,'Input| Escalations'!$H$23:$N$23,0))+'Input| Projects'!$Z388*INDEX('Input| Escalations'!$H$34:$N$34,MATCH('Calc| Project Costs'!N$9,'Input| Escalations'!$H$23:$N$23,0))+'Input| Projects'!$AA388*INDEX('Input| Escalations'!$H$35:$N$35,MATCH('Calc| Project Costs'!N$9,'Input| Escalations'!$H$23:$N$23,0))+1</f>
        <v>1</v>
      </c>
      <c r="O388" s="192">
        <f>'Input| Projects'!$Y388*INDEX('Input| Escalations'!$H$33:$N$33,MATCH('Calc| Project Costs'!O$9,'Input| Escalations'!$H$23:$N$23,0))+'Input| Projects'!$Z388*INDEX('Input| Escalations'!$H$34:$N$34,MATCH('Calc| Project Costs'!O$9,'Input| Escalations'!$H$23:$N$23,0))+'Input| Projects'!$AA388*INDEX('Input| Escalations'!$H$35:$N$35,MATCH('Calc| Project Costs'!O$9,'Input| Escalations'!$H$23:$N$23,0))+1</f>
        <v>1</v>
      </c>
      <c r="P388" s="192">
        <f>'Input| Projects'!$Y388*INDEX('Input| Escalations'!$H$33:$N$33,MATCH('Calc| Project Costs'!P$9,'Input| Escalations'!$H$23:$N$23,0))+'Input| Projects'!$Z388*INDEX('Input| Escalations'!$H$34:$N$34,MATCH('Calc| Project Costs'!P$9,'Input| Escalations'!$H$23:$N$23,0))+'Input| Projects'!$AA388*INDEX('Input| Escalations'!$H$35:$N$35,MATCH('Calc| Project Costs'!P$9,'Input| Escalations'!$H$23:$N$23,0))+1</f>
        <v>1</v>
      </c>
      <c r="Q388" s="192">
        <f>'Input| Projects'!$Y388*INDEX('Input| Escalations'!$H$33:$N$33,MATCH('Calc| Project Costs'!Q$9,'Input| Escalations'!$H$23:$N$23,0))+'Input| Projects'!$Z388*INDEX('Input| Escalations'!$H$34:$N$34,MATCH('Calc| Project Costs'!Q$9,'Input| Escalations'!$H$23:$N$23,0))+'Input| Projects'!$AA388*INDEX('Input| Escalations'!$H$35:$N$35,MATCH('Calc| Project Costs'!Q$9,'Input| Escalations'!$H$23:$N$23,0))+1</f>
        <v>1</v>
      </c>
      <c r="R388" s="192">
        <f>'Input| Projects'!$Y388*INDEX('Input| Escalations'!$H$33:$N$33,MATCH('Calc| Project Costs'!R$9,'Input| Escalations'!$H$23:$N$23,0))+'Input| Projects'!$Z388*INDEX('Input| Escalations'!$H$34:$N$34,MATCH('Calc| Project Costs'!R$9,'Input| Escalations'!$H$23:$N$23,0))+'Input| Projects'!$AA388*INDEX('Input| Escalations'!$H$35:$N$35,MATCH('Calc| Project Costs'!R$9,'Input| Escalations'!$H$23:$N$23,0))+1</f>
        <v>1</v>
      </c>
      <c r="S388" s="192">
        <f>'Input| Projects'!$Y388*INDEX('Input| Escalations'!$H$33:$N$33,MATCH('Calc| Project Costs'!S$9,'Input| Escalations'!$H$23:$N$23,0))+'Input| Projects'!$Z388*INDEX('Input| Escalations'!$H$34:$N$34,MATCH('Calc| Project Costs'!S$9,'Input| Escalations'!$H$23:$N$23,0))+'Input| Projects'!$AA388*INDEX('Input| Escalations'!$H$35:$N$35,MATCH('Calc| Project Costs'!S$9,'Input| Escalations'!$H$23:$N$23,0))+1</f>
        <v>1</v>
      </c>
      <c r="T388" s="192">
        <f>'Input| Projects'!$Y388*INDEX('Input| Escalations'!$H$33:$N$33,MATCH('Calc| Project Costs'!T$9,'Input| Escalations'!$H$23:$N$23,0))+'Input| Projects'!$Z388*INDEX('Input| Escalations'!$H$34:$N$34,MATCH('Calc| Project Costs'!T$9,'Input| Escalations'!$H$23:$N$23,0))+'Input| Projects'!$AA388*INDEX('Input| Escalations'!$H$35:$N$35,MATCH('Calc| Project Costs'!T$9,'Input| Escalations'!$H$23:$N$23,0))+1</f>
        <v>1</v>
      </c>
      <c r="U388" s="106"/>
      <c r="V388" s="186">
        <f t="shared" si="184"/>
        <v>0</v>
      </c>
      <c r="W388" s="186">
        <f t="shared" si="185"/>
        <v>0</v>
      </c>
      <c r="X388" s="186">
        <f t="shared" si="186"/>
        <v>0</v>
      </c>
      <c r="Y388" s="186">
        <f t="shared" si="162"/>
        <v>0</v>
      </c>
      <c r="Z388" s="186">
        <f t="shared" si="163"/>
        <v>0</v>
      </c>
      <c r="AA388" s="186">
        <f t="shared" si="164"/>
        <v>0</v>
      </c>
      <c r="AB388" s="186">
        <f t="shared" si="165"/>
        <v>0</v>
      </c>
      <c r="AC388" s="106"/>
      <c r="AD388" s="186">
        <f>'Input| Projects'!Q388*N388*'Input| Escalations'!$K$19</f>
        <v>0</v>
      </c>
      <c r="AE388" s="186">
        <f>'Input| Projects'!R388*O388*'Input| Escalations'!$K$19</f>
        <v>0</v>
      </c>
      <c r="AF388" s="186">
        <f>'Input| Projects'!S388*P388*'Input| Escalations'!$K$19</f>
        <v>0</v>
      </c>
      <c r="AG388" s="186">
        <f>'Input| Projects'!T388*Q388*'Input| Escalations'!$K$19</f>
        <v>0</v>
      </c>
      <c r="AH388" s="186">
        <f>'Input| Projects'!U388*R388*'Input| Escalations'!$K$19</f>
        <v>0</v>
      </c>
      <c r="AI388" s="186">
        <f>'Input| Projects'!V388*S388*'Input| Escalations'!$K$19</f>
        <v>0</v>
      </c>
      <c r="AJ388" s="186">
        <f>'Input| Projects'!W388*T388*'Input| Escalations'!$K$19</f>
        <v>0</v>
      </c>
      <c r="AK388" s="106"/>
      <c r="AL388" s="186" t="str">
        <f>IFERROR(IF('Input| Overheads'!$C$42="Direct costs",SUMPRODUCT(--('Input| Projects'!$AC388="Yes"),'Calc| Overheads Allocation'!C$8,'Calc| Project Costs'!V388),IF('Input| Overheads'!$C$42="Internal labour",SUMPRODUCT(--('Input| Projects'!$AC388="Yes"),'Calc| Overheads Allocation'!C$8,'Calc| Project Costs'!V388,'Input| Projects'!$Y388),IF('Input| Overheads'!$C$42="DNSP defined",SUMPRODUCT(--('Input| Projects'!$AC388="Yes"),'Calc| Overheads Allocation'!C$61,'Input| Projects'!$AF388),""))),"")</f>
        <v/>
      </c>
      <c r="AM388" s="186" t="str">
        <f>IFERROR(IF('Input| Overheads'!$C$42="Direct costs",SUMPRODUCT(--('Input| Projects'!$AC388="Yes"),'Calc| Overheads Allocation'!D$8,'Calc| Project Costs'!W388),IF('Input| Overheads'!$C$42="Internal labour",SUMPRODUCT(--('Input| Projects'!$AC388="Yes"),'Calc| Overheads Allocation'!D$8,'Calc| Project Costs'!W388,'Input| Projects'!$Y388),IF('Input| Overheads'!$C$42="DNSP defined",SUMPRODUCT(--('Input| Projects'!$AC388="Yes"),'Calc| Overheads Allocation'!D$61,'Input| Projects'!$AF388),""))),"")</f>
        <v/>
      </c>
      <c r="AN388" s="186" t="str">
        <f>IFERROR(IF('Input| Overheads'!$C$42="Direct costs",SUMPRODUCT(--('Input| Projects'!$AC388="Yes"),'Calc| Overheads Allocation'!E$8,'Calc| Project Costs'!X388),IF('Input| Overheads'!$C$42="Internal labour",SUMPRODUCT(--('Input| Projects'!$AC388="Yes"),'Calc| Overheads Allocation'!E$8,'Calc| Project Costs'!X388,'Input| Projects'!$Y388),IF('Input| Overheads'!$C$42="DNSP defined",SUMPRODUCT(--('Input| Projects'!$AC388="Yes"),'Calc| Overheads Allocation'!E$61,'Input| Projects'!$AF388),""))),"")</f>
        <v/>
      </c>
      <c r="AO388" s="186" t="str">
        <f>IFERROR(IF('Input| Overheads'!$C$42="Direct costs",SUMPRODUCT(--('Input| Projects'!$AC388="Yes"),'Calc| Overheads Allocation'!F$8,'Calc| Project Costs'!Y388),IF('Input| Overheads'!$C$42="Internal labour",SUMPRODUCT(--('Input| Projects'!$AC388="Yes"),'Calc| Overheads Allocation'!F$8,'Calc| Project Costs'!Y388,'Input| Projects'!$Y388),IF('Input| Overheads'!$C$42="DNSP defined",SUMPRODUCT(--('Input| Projects'!$AC388="Yes"),'Calc| Overheads Allocation'!F$61,'Input| Projects'!$AF388),""))),"")</f>
        <v/>
      </c>
      <c r="AP388" s="186" t="str">
        <f>IFERROR(IF('Input| Overheads'!$C$42="Direct costs",SUMPRODUCT(--('Input| Projects'!$AC388="Yes"),'Calc| Overheads Allocation'!G$8,'Calc| Project Costs'!Z388),IF('Input| Overheads'!$C$42="Internal labour",SUMPRODUCT(--('Input| Projects'!$AC388="Yes"),'Calc| Overheads Allocation'!G$8,'Calc| Project Costs'!Z388,'Input| Projects'!$Y388),IF('Input| Overheads'!$C$42="DNSP defined",SUMPRODUCT(--('Input| Projects'!$AC388="Yes"),'Calc| Overheads Allocation'!G$61,'Input| Projects'!$AF388),""))),"")</f>
        <v/>
      </c>
      <c r="AQ388" s="186" t="str">
        <f>IFERROR(IF('Input| Overheads'!$C$42="Direct costs",SUMPRODUCT(--('Input| Projects'!$AC388="Yes"),'Calc| Overheads Allocation'!H$8,'Calc| Project Costs'!AA388),IF('Input| Overheads'!$C$42="Internal labour",SUMPRODUCT(--('Input| Projects'!$AC388="Yes"),'Calc| Overheads Allocation'!H$8,'Calc| Project Costs'!AA388,'Input| Projects'!$Y388),IF('Input| Overheads'!$C$42="DNSP defined",SUMPRODUCT(--('Input| Projects'!$AC388="Yes"),'Calc| Overheads Allocation'!H$61,'Input| Projects'!$AF388),""))),"")</f>
        <v/>
      </c>
      <c r="AR388" s="186" t="str">
        <f>IFERROR(IF('Input| Overheads'!$C$42="Direct costs",SUMPRODUCT(--('Input| Projects'!$AC388="Yes"),'Calc| Overheads Allocation'!I$8,'Calc| Project Costs'!AB388),IF('Input| Overheads'!$C$42="Internal labour",SUMPRODUCT(--('Input| Projects'!$AC388="Yes"),'Calc| Overheads Allocation'!I$8,'Calc| Project Costs'!AB388,'Input| Projects'!$Y388),IF('Input| Overheads'!$C$42="DNSP defined",SUMPRODUCT(--('Input| Projects'!$AC388="Yes"),'Calc| Overheads Allocation'!I$61,'Input| Projects'!$AF388),""))),"")</f>
        <v/>
      </c>
      <c r="AS388" s="106"/>
      <c r="AT388" s="186" t="str">
        <f>IFERROR(IF('Input| Overheads'!$C$42="Direct costs",SUMPRODUCT(--('Input| Projects'!$AD388="Yes"),'Calc| Overheads Allocation'!C$9,'Calc| Project Costs'!V388),IF('Input| Overheads'!$C$42="Internal labour",SUMPRODUCT(--('Input| Projects'!$AD388="Yes"),'Calc| Overheads Allocation'!C$9,'Calc| Project Costs'!V388,'Input| Projects'!$Y388),IF('Input| Overheads'!$C$42="DNSP defined",SUMPRODUCT(--('Input| Projects'!$AD388="Yes"),'Calc| Overheads Allocation'!C$62,'Input| Projects'!$AG388),""))),"")</f>
        <v/>
      </c>
      <c r="AU388" s="186" t="str">
        <f>IFERROR(IF('Input| Overheads'!$C$42="Direct costs",SUMPRODUCT(--('Input| Projects'!$AD388="Yes"),'Calc| Overheads Allocation'!D$9,'Calc| Project Costs'!W388),IF('Input| Overheads'!$C$42="Internal labour",SUMPRODUCT(--('Input| Projects'!$AD388="Yes"),'Calc| Overheads Allocation'!D$9,'Calc| Project Costs'!W388,'Input| Projects'!$Y388),IF('Input| Overheads'!$C$42="DNSP defined",SUMPRODUCT(--('Input| Projects'!$AD388="Yes"),'Calc| Overheads Allocation'!D$62,'Input| Projects'!$AG388),""))),"")</f>
        <v/>
      </c>
      <c r="AV388" s="186" t="str">
        <f>IFERROR(IF('Input| Overheads'!$C$42="Direct costs",SUMPRODUCT(--('Input| Projects'!$AD388="Yes"),'Calc| Overheads Allocation'!E$9,'Calc| Project Costs'!X388),IF('Input| Overheads'!$C$42="Internal labour",SUMPRODUCT(--('Input| Projects'!$AD388="Yes"),'Calc| Overheads Allocation'!E$9,'Calc| Project Costs'!X388,'Input| Projects'!$Y388),IF('Input| Overheads'!$C$42="DNSP defined",SUMPRODUCT(--('Input| Projects'!$AD388="Yes"),'Calc| Overheads Allocation'!E$62,'Input| Projects'!$AG388),""))),"")</f>
        <v/>
      </c>
      <c r="AW388" s="186" t="str">
        <f>IFERROR(IF('Input| Overheads'!$C$42="Direct costs",SUMPRODUCT(--('Input| Projects'!$AD388="Yes"),'Calc| Overheads Allocation'!F$9,'Calc| Project Costs'!Y388),IF('Input| Overheads'!$C$42="Internal labour",SUMPRODUCT(--('Input| Projects'!$AD388="Yes"),'Calc| Overheads Allocation'!F$9,'Calc| Project Costs'!Y388,'Input| Projects'!$Y388),IF('Input| Overheads'!$C$42="DNSP defined",SUMPRODUCT(--('Input| Projects'!$AD388="Yes"),'Calc| Overheads Allocation'!F$62,'Input| Projects'!$AG388),""))),"")</f>
        <v/>
      </c>
      <c r="AX388" s="186" t="str">
        <f>IFERROR(IF('Input| Overheads'!$C$42="Direct costs",SUMPRODUCT(--('Input| Projects'!$AD388="Yes"),'Calc| Overheads Allocation'!G$9,'Calc| Project Costs'!Z388),IF('Input| Overheads'!$C$42="Internal labour",SUMPRODUCT(--('Input| Projects'!$AD388="Yes"),'Calc| Overheads Allocation'!G$9,'Calc| Project Costs'!Z388,'Input| Projects'!$Y388),IF('Input| Overheads'!$C$42="DNSP defined",SUMPRODUCT(--('Input| Projects'!$AD388="Yes"),'Calc| Overheads Allocation'!G$62,'Input| Projects'!$AG388),""))),"")</f>
        <v/>
      </c>
      <c r="AY388" s="186" t="str">
        <f>IFERROR(IF('Input| Overheads'!$C$42="Direct costs",SUMPRODUCT(--('Input| Projects'!$AD388="Yes"),'Calc| Overheads Allocation'!H$9,'Calc| Project Costs'!AA388),IF('Input| Overheads'!$C$42="Internal labour",SUMPRODUCT(--('Input| Projects'!$AD388="Yes"),'Calc| Overheads Allocation'!H$9,'Calc| Project Costs'!AA388,'Input| Projects'!$Y388),IF('Input| Overheads'!$C$42="DNSP defined",SUMPRODUCT(--('Input| Projects'!$AD388="Yes"),'Calc| Overheads Allocation'!H$62,'Input| Projects'!$AG388),""))),"")</f>
        <v/>
      </c>
      <c r="AZ388" s="186" t="str">
        <f>IFERROR(IF('Input| Overheads'!$C$42="Direct costs",SUMPRODUCT(--('Input| Projects'!$AD388="Yes"),'Calc| Overheads Allocation'!I$9,'Calc| Project Costs'!AB388),IF('Input| Overheads'!$C$42="Internal labour",SUMPRODUCT(--('Input| Projects'!$AD388="Yes"),'Calc| Overheads Allocation'!I$9,'Calc| Project Costs'!AB388,'Input| Projects'!$Y388),IF('Input| Overheads'!$C$42="DNSP defined",SUMPRODUCT(--('Input| Projects'!$AD388="Yes"),'Calc| Overheads Allocation'!I$62,'Input| Projects'!$AG388),""))),"")</f>
        <v/>
      </c>
      <c r="BA388" s="106"/>
      <c r="BB388" s="186">
        <f t="shared" si="187"/>
        <v>0</v>
      </c>
      <c r="BC388" s="186">
        <f t="shared" si="188"/>
        <v>0</v>
      </c>
      <c r="BD388" s="186">
        <f t="shared" si="189"/>
        <v>0</v>
      </c>
      <c r="BE388" s="186">
        <f t="shared" si="166"/>
        <v>0</v>
      </c>
      <c r="BF388" s="186">
        <f t="shared" si="167"/>
        <v>0</v>
      </c>
      <c r="BG388" s="186">
        <f t="shared" si="168"/>
        <v>0</v>
      </c>
      <c r="BH388" s="186">
        <f t="shared" si="169"/>
        <v>0</v>
      </c>
      <c r="BI388" s="97"/>
      <c r="BJ388" s="186" t="str">
        <f t="shared" si="170"/>
        <v/>
      </c>
      <c r="BK388" s="186" t="str">
        <f t="shared" si="171"/>
        <v/>
      </c>
      <c r="BL388" s="186" t="str">
        <f t="shared" si="172"/>
        <v/>
      </c>
      <c r="BM388" s="186" t="str">
        <f t="shared" si="173"/>
        <v/>
      </c>
      <c r="BN388" s="186" t="str">
        <f t="shared" si="174"/>
        <v/>
      </c>
      <c r="BO388" s="186" t="str">
        <f t="shared" si="175"/>
        <v/>
      </c>
      <c r="BP388" s="186" t="str">
        <f t="shared" si="176"/>
        <v/>
      </c>
      <c r="BQ388" s="97"/>
      <c r="BR388" s="186">
        <f t="shared" si="177"/>
        <v>0</v>
      </c>
      <c r="BS388" s="186">
        <f t="shared" si="178"/>
        <v>0</v>
      </c>
      <c r="BT388" s="222">
        <f t="shared" si="179"/>
        <v>0</v>
      </c>
      <c r="BU388" s="222">
        <f t="shared" si="180"/>
        <v>0</v>
      </c>
      <c r="BV388" s="222">
        <f t="shared" si="181"/>
        <v>0</v>
      </c>
      <c r="BW388" s="222">
        <f t="shared" si="182"/>
        <v>0</v>
      </c>
      <c r="BX388" s="222">
        <f t="shared" si="183"/>
        <v>0</v>
      </c>
      <c r="BY388" s="106"/>
      <c r="BZ388" s="197" t="str">
        <f>IF(SUMIF('Input| Projects'!$AS$8:$CP$8,"Dx",'Input| Projects'!$AS388:$CP388)=0,"",SUMIF('Input| Projects'!$AS$8:$CP$8,"Dx",'Input| Projects'!$AS388:$CP388))</f>
        <v/>
      </c>
      <c r="CA388" s="197" t="str">
        <f>IF(SUMIF('Input| Projects'!$AS$8:$CP$8,"Tx",'Input| Projects'!$AS388:$CP388)=0,"",SUMIF('Input| Projects'!$AS$8:$CP$8,"Tx",'Input| Projects'!$AS388:$CP388))</f>
        <v/>
      </c>
      <c r="CB388" s="150" t="str">
        <f t="shared" si="190"/>
        <v/>
      </c>
    </row>
    <row r="389" spans="2:80" x14ac:dyDescent="0.2">
      <c r="B389" s="201">
        <f>IFERROR('Input| Projects'!B389,"")</f>
        <v>380</v>
      </c>
      <c r="C389" s="42" t="str">
        <f>IFERROR(IF('Input| Projects'!C389="","",'Input| Projects'!C389),"")</f>
        <v/>
      </c>
      <c r="D389" s="42" t="str">
        <f>IFERROR(IF('Input| Projects'!D389="","",'Input| Projects'!D389),"")</f>
        <v/>
      </c>
      <c r="E389" s="104"/>
      <c r="F389" s="190">
        <f>IFERROR('Input| Projects'!I389*'Input| Escalations'!$K$19,"")</f>
        <v>0</v>
      </c>
      <c r="G389" s="190">
        <f>IFERROR('Input| Projects'!J389*'Input| Escalations'!$K$19,"")</f>
        <v>0</v>
      </c>
      <c r="H389" s="190">
        <f>IFERROR('Input| Projects'!K389*'Input| Escalations'!$K$19,"")</f>
        <v>0</v>
      </c>
      <c r="I389" s="190">
        <f>IFERROR('Input| Projects'!L389*'Input| Escalations'!$K$19,"")</f>
        <v>0</v>
      </c>
      <c r="J389" s="190">
        <f>IFERROR('Input| Projects'!M389*'Input| Escalations'!$K$19,"")</f>
        <v>0</v>
      </c>
      <c r="K389" s="190">
        <f>IFERROR('Input| Projects'!N389*'Input| Escalations'!$K$19,"")</f>
        <v>0</v>
      </c>
      <c r="L389" s="190">
        <f>IFERROR('Input| Projects'!O389*'Input| Escalations'!$K$19,"")</f>
        <v>0</v>
      </c>
      <c r="M389" s="150" t="str">
        <f>IF(ABS(SUM(F389:L389)-(SUM('Input| Projects'!I389:O389)*'Input| Escalations'!$K$19))&lt;0.0000001,"",1)</f>
        <v/>
      </c>
      <c r="N389" s="192">
        <f>'Input| Projects'!$Y389*INDEX('Input| Escalations'!$H$33:$N$33,MATCH('Calc| Project Costs'!N$9,'Input| Escalations'!$H$23:$N$23,0))+'Input| Projects'!$Z389*INDEX('Input| Escalations'!$H$34:$N$34,MATCH('Calc| Project Costs'!N$9,'Input| Escalations'!$H$23:$N$23,0))+'Input| Projects'!$AA389*INDEX('Input| Escalations'!$H$35:$N$35,MATCH('Calc| Project Costs'!N$9,'Input| Escalations'!$H$23:$N$23,0))+1</f>
        <v>1</v>
      </c>
      <c r="O389" s="192">
        <f>'Input| Projects'!$Y389*INDEX('Input| Escalations'!$H$33:$N$33,MATCH('Calc| Project Costs'!O$9,'Input| Escalations'!$H$23:$N$23,0))+'Input| Projects'!$Z389*INDEX('Input| Escalations'!$H$34:$N$34,MATCH('Calc| Project Costs'!O$9,'Input| Escalations'!$H$23:$N$23,0))+'Input| Projects'!$AA389*INDEX('Input| Escalations'!$H$35:$N$35,MATCH('Calc| Project Costs'!O$9,'Input| Escalations'!$H$23:$N$23,0))+1</f>
        <v>1</v>
      </c>
      <c r="P389" s="192">
        <f>'Input| Projects'!$Y389*INDEX('Input| Escalations'!$H$33:$N$33,MATCH('Calc| Project Costs'!P$9,'Input| Escalations'!$H$23:$N$23,0))+'Input| Projects'!$Z389*INDEX('Input| Escalations'!$H$34:$N$34,MATCH('Calc| Project Costs'!P$9,'Input| Escalations'!$H$23:$N$23,0))+'Input| Projects'!$AA389*INDEX('Input| Escalations'!$H$35:$N$35,MATCH('Calc| Project Costs'!P$9,'Input| Escalations'!$H$23:$N$23,0))+1</f>
        <v>1</v>
      </c>
      <c r="Q389" s="192">
        <f>'Input| Projects'!$Y389*INDEX('Input| Escalations'!$H$33:$N$33,MATCH('Calc| Project Costs'!Q$9,'Input| Escalations'!$H$23:$N$23,0))+'Input| Projects'!$Z389*INDEX('Input| Escalations'!$H$34:$N$34,MATCH('Calc| Project Costs'!Q$9,'Input| Escalations'!$H$23:$N$23,0))+'Input| Projects'!$AA389*INDEX('Input| Escalations'!$H$35:$N$35,MATCH('Calc| Project Costs'!Q$9,'Input| Escalations'!$H$23:$N$23,0))+1</f>
        <v>1</v>
      </c>
      <c r="R389" s="192">
        <f>'Input| Projects'!$Y389*INDEX('Input| Escalations'!$H$33:$N$33,MATCH('Calc| Project Costs'!R$9,'Input| Escalations'!$H$23:$N$23,0))+'Input| Projects'!$Z389*INDEX('Input| Escalations'!$H$34:$N$34,MATCH('Calc| Project Costs'!R$9,'Input| Escalations'!$H$23:$N$23,0))+'Input| Projects'!$AA389*INDEX('Input| Escalations'!$H$35:$N$35,MATCH('Calc| Project Costs'!R$9,'Input| Escalations'!$H$23:$N$23,0))+1</f>
        <v>1</v>
      </c>
      <c r="S389" s="192">
        <f>'Input| Projects'!$Y389*INDEX('Input| Escalations'!$H$33:$N$33,MATCH('Calc| Project Costs'!S$9,'Input| Escalations'!$H$23:$N$23,0))+'Input| Projects'!$Z389*INDEX('Input| Escalations'!$H$34:$N$34,MATCH('Calc| Project Costs'!S$9,'Input| Escalations'!$H$23:$N$23,0))+'Input| Projects'!$AA389*INDEX('Input| Escalations'!$H$35:$N$35,MATCH('Calc| Project Costs'!S$9,'Input| Escalations'!$H$23:$N$23,0))+1</f>
        <v>1</v>
      </c>
      <c r="T389" s="192">
        <f>'Input| Projects'!$Y389*INDEX('Input| Escalations'!$H$33:$N$33,MATCH('Calc| Project Costs'!T$9,'Input| Escalations'!$H$23:$N$23,0))+'Input| Projects'!$Z389*INDEX('Input| Escalations'!$H$34:$N$34,MATCH('Calc| Project Costs'!T$9,'Input| Escalations'!$H$23:$N$23,0))+'Input| Projects'!$AA389*INDEX('Input| Escalations'!$H$35:$N$35,MATCH('Calc| Project Costs'!T$9,'Input| Escalations'!$H$23:$N$23,0))+1</f>
        <v>1</v>
      </c>
      <c r="U389" s="106"/>
      <c r="V389" s="186">
        <f t="shared" si="184"/>
        <v>0</v>
      </c>
      <c r="W389" s="186">
        <f t="shared" si="185"/>
        <v>0</v>
      </c>
      <c r="X389" s="186">
        <f t="shared" si="186"/>
        <v>0</v>
      </c>
      <c r="Y389" s="186">
        <f t="shared" si="162"/>
        <v>0</v>
      </c>
      <c r="Z389" s="186">
        <f t="shared" si="163"/>
        <v>0</v>
      </c>
      <c r="AA389" s="186">
        <f t="shared" si="164"/>
        <v>0</v>
      </c>
      <c r="AB389" s="186">
        <f t="shared" si="165"/>
        <v>0</v>
      </c>
      <c r="AC389" s="106"/>
      <c r="AD389" s="186">
        <f>'Input| Projects'!Q389*N389*'Input| Escalations'!$K$19</f>
        <v>0</v>
      </c>
      <c r="AE389" s="186">
        <f>'Input| Projects'!R389*O389*'Input| Escalations'!$K$19</f>
        <v>0</v>
      </c>
      <c r="AF389" s="186">
        <f>'Input| Projects'!S389*P389*'Input| Escalations'!$K$19</f>
        <v>0</v>
      </c>
      <c r="AG389" s="186">
        <f>'Input| Projects'!T389*Q389*'Input| Escalations'!$K$19</f>
        <v>0</v>
      </c>
      <c r="AH389" s="186">
        <f>'Input| Projects'!U389*R389*'Input| Escalations'!$K$19</f>
        <v>0</v>
      </c>
      <c r="AI389" s="186">
        <f>'Input| Projects'!V389*S389*'Input| Escalations'!$K$19</f>
        <v>0</v>
      </c>
      <c r="AJ389" s="186">
        <f>'Input| Projects'!W389*T389*'Input| Escalations'!$K$19</f>
        <v>0</v>
      </c>
      <c r="AK389" s="106"/>
      <c r="AL389" s="186" t="str">
        <f>IFERROR(IF('Input| Overheads'!$C$42="Direct costs",SUMPRODUCT(--('Input| Projects'!$AC389="Yes"),'Calc| Overheads Allocation'!C$8,'Calc| Project Costs'!V389),IF('Input| Overheads'!$C$42="Internal labour",SUMPRODUCT(--('Input| Projects'!$AC389="Yes"),'Calc| Overheads Allocation'!C$8,'Calc| Project Costs'!V389,'Input| Projects'!$Y389),IF('Input| Overheads'!$C$42="DNSP defined",SUMPRODUCT(--('Input| Projects'!$AC389="Yes"),'Calc| Overheads Allocation'!C$61,'Input| Projects'!$AF389),""))),"")</f>
        <v/>
      </c>
      <c r="AM389" s="186" t="str">
        <f>IFERROR(IF('Input| Overheads'!$C$42="Direct costs",SUMPRODUCT(--('Input| Projects'!$AC389="Yes"),'Calc| Overheads Allocation'!D$8,'Calc| Project Costs'!W389),IF('Input| Overheads'!$C$42="Internal labour",SUMPRODUCT(--('Input| Projects'!$AC389="Yes"),'Calc| Overheads Allocation'!D$8,'Calc| Project Costs'!W389,'Input| Projects'!$Y389),IF('Input| Overheads'!$C$42="DNSP defined",SUMPRODUCT(--('Input| Projects'!$AC389="Yes"),'Calc| Overheads Allocation'!D$61,'Input| Projects'!$AF389),""))),"")</f>
        <v/>
      </c>
      <c r="AN389" s="186" t="str">
        <f>IFERROR(IF('Input| Overheads'!$C$42="Direct costs",SUMPRODUCT(--('Input| Projects'!$AC389="Yes"),'Calc| Overheads Allocation'!E$8,'Calc| Project Costs'!X389),IF('Input| Overheads'!$C$42="Internal labour",SUMPRODUCT(--('Input| Projects'!$AC389="Yes"),'Calc| Overheads Allocation'!E$8,'Calc| Project Costs'!X389,'Input| Projects'!$Y389),IF('Input| Overheads'!$C$42="DNSP defined",SUMPRODUCT(--('Input| Projects'!$AC389="Yes"),'Calc| Overheads Allocation'!E$61,'Input| Projects'!$AF389),""))),"")</f>
        <v/>
      </c>
      <c r="AO389" s="186" t="str">
        <f>IFERROR(IF('Input| Overheads'!$C$42="Direct costs",SUMPRODUCT(--('Input| Projects'!$AC389="Yes"),'Calc| Overheads Allocation'!F$8,'Calc| Project Costs'!Y389),IF('Input| Overheads'!$C$42="Internal labour",SUMPRODUCT(--('Input| Projects'!$AC389="Yes"),'Calc| Overheads Allocation'!F$8,'Calc| Project Costs'!Y389,'Input| Projects'!$Y389),IF('Input| Overheads'!$C$42="DNSP defined",SUMPRODUCT(--('Input| Projects'!$AC389="Yes"),'Calc| Overheads Allocation'!F$61,'Input| Projects'!$AF389),""))),"")</f>
        <v/>
      </c>
      <c r="AP389" s="186" t="str">
        <f>IFERROR(IF('Input| Overheads'!$C$42="Direct costs",SUMPRODUCT(--('Input| Projects'!$AC389="Yes"),'Calc| Overheads Allocation'!G$8,'Calc| Project Costs'!Z389),IF('Input| Overheads'!$C$42="Internal labour",SUMPRODUCT(--('Input| Projects'!$AC389="Yes"),'Calc| Overheads Allocation'!G$8,'Calc| Project Costs'!Z389,'Input| Projects'!$Y389),IF('Input| Overheads'!$C$42="DNSP defined",SUMPRODUCT(--('Input| Projects'!$AC389="Yes"),'Calc| Overheads Allocation'!G$61,'Input| Projects'!$AF389),""))),"")</f>
        <v/>
      </c>
      <c r="AQ389" s="186" t="str">
        <f>IFERROR(IF('Input| Overheads'!$C$42="Direct costs",SUMPRODUCT(--('Input| Projects'!$AC389="Yes"),'Calc| Overheads Allocation'!H$8,'Calc| Project Costs'!AA389),IF('Input| Overheads'!$C$42="Internal labour",SUMPRODUCT(--('Input| Projects'!$AC389="Yes"),'Calc| Overheads Allocation'!H$8,'Calc| Project Costs'!AA389,'Input| Projects'!$Y389),IF('Input| Overheads'!$C$42="DNSP defined",SUMPRODUCT(--('Input| Projects'!$AC389="Yes"),'Calc| Overheads Allocation'!H$61,'Input| Projects'!$AF389),""))),"")</f>
        <v/>
      </c>
      <c r="AR389" s="186" t="str">
        <f>IFERROR(IF('Input| Overheads'!$C$42="Direct costs",SUMPRODUCT(--('Input| Projects'!$AC389="Yes"),'Calc| Overheads Allocation'!I$8,'Calc| Project Costs'!AB389),IF('Input| Overheads'!$C$42="Internal labour",SUMPRODUCT(--('Input| Projects'!$AC389="Yes"),'Calc| Overheads Allocation'!I$8,'Calc| Project Costs'!AB389,'Input| Projects'!$Y389),IF('Input| Overheads'!$C$42="DNSP defined",SUMPRODUCT(--('Input| Projects'!$AC389="Yes"),'Calc| Overheads Allocation'!I$61,'Input| Projects'!$AF389),""))),"")</f>
        <v/>
      </c>
      <c r="AS389" s="106"/>
      <c r="AT389" s="186" t="str">
        <f>IFERROR(IF('Input| Overheads'!$C$42="Direct costs",SUMPRODUCT(--('Input| Projects'!$AD389="Yes"),'Calc| Overheads Allocation'!C$9,'Calc| Project Costs'!V389),IF('Input| Overheads'!$C$42="Internal labour",SUMPRODUCT(--('Input| Projects'!$AD389="Yes"),'Calc| Overheads Allocation'!C$9,'Calc| Project Costs'!V389,'Input| Projects'!$Y389),IF('Input| Overheads'!$C$42="DNSP defined",SUMPRODUCT(--('Input| Projects'!$AD389="Yes"),'Calc| Overheads Allocation'!C$62,'Input| Projects'!$AG389),""))),"")</f>
        <v/>
      </c>
      <c r="AU389" s="186" t="str">
        <f>IFERROR(IF('Input| Overheads'!$C$42="Direct costs",SUMPRODUCT(--('Input| Projects'!$AD389="Yes"),'Calc| Overheads Allocation'!D$9,'Calc| Project Costs'!W389),IF('Input| Overheads'!$C$42="Internal labour",SUMPRODUCT(--('Input| Projects'!$AD389="Yes"),'Calc| Overheads Allocation'!D$9,'Calc| Project Costs'!W389,'Input| Projects'!$Y389),IF('Input| Overheads'!$C$42="DNSP defined",SUMPRODUCT(--('Input| Projects'!$AD389="Yes"),'Calc| Overheads Allocation'!D$62,'Input| Projects'!$AG389),""))),"")</f>
        <v/>
      </c>
      <c r="AV389" s="186" t="str">
        <f>IFERROR(IF('Input| Overheads'!$C$42="Direct costs",SUMPRODUCT(--('Input| Projects'!$AD389="Yes"),'Calc| Overheads Allocation'!E$9,'Calc| Project Costs'!X389),IF('Input| Overheads'!$C$42="Internal labour",SUMPRODUCT(--('Input| Projects'!$AD389="Yes"),'Calc| Overheads Allocation'!E$9,'Calc| Project Costs'!X389,'Input| Projects'!$Y389),IF('Input| Overheads'!$C$42="DNSP defined",SUMPRODUCT(--('Input| Projects'!$AD389="Yes"),'Calc| Overheads Allocation'!E$62,'Input| Projects'!$AG389),""))),"")</f>
        <v/>
      </c>
      <c r="AW389" s="186" t="str">
        <f>IFERROR(IF('Input| Overheads'!$C$42="Direct costs",SUMPRODUCT(--('Input| Projects'!$AD389="Yes"),'Calc| Overheads Allocation'!F$9,'Calc| Project Costs'!Y389),IF('Input| Overheads'!$C$42="Internal labour",SUMPRODUCT(--('Input| Projects'!$AD389="Yes"),'Calc| Overheads Allocation'!F$9,'Calc| Project Costs'!Y389,'Input| Projects'!$Y389),IF('Input| Overheads'!$C$42="DNSP defined",SUMPRODUCT(--('Input| Projects'!$AD389="Yes"),'Calc| Overheads Allocation'!F$62,'Input| Projects'!$AG389),""))),"")</f>
        <v/>
      </c>
      <c r="AX389" s="186" t="str">
        <f>IFERROR(IF('Input| Overheads'!$C$42="Direct costs",SUMPRODUCT(--('Input| Projects'!$AD389="Yes"),'Calc| Overheads Allocation'!G$9,'Calc| Project Costs'!Z389),IF('Input| Overheads'!$C$42="Internal labour",SUMPRODUCT(--('Input| Projects'!$AD389="Yes"),'Calc| Overheads Allocation'!G$9,'Calc| Project Costs'!Z389,'Input| Projects'!$Y389),IF('Input| Overheads'!$C$42="DNSP defined",SUMPRODUCT(--('Input| Projects'!$AD389="Yes"),'Calc| Overheads Allocation'!G$62,'Input| Projects'!$AG389),""))),"")</f>
        <v/>
      </c>
      <c r="AY389" s="186" t="str">
        <f>IFERROR(IF('Input| Overheads'!$C$42="Direct costs",SUMPRODUCT(--('Input| Projects'!$AD389="Yes"),'Calc| Overheads Allocation'!H$9,'Calc| Project Costs'!AA389),IF('Input| Overheads'!$C$42="Internal labour",SUMPRODUCT(--('Input| Projects'!$AD389="Yes"),'Calc| Overheads Allocation'!H$9,'Calc| Project Costs'!AA389,'Input| Projects'!$Y389),IF('Input| Overheads'!$C$42="DNSP defined",SUMPRODUCT(--('Input| Projects'!$AD389="Yes"),'Calc| Overheads Allocation'!H$62,'Input| Projects'!$AG389),""))),"")</f>
        <v/>
      </c>
      <c r="AZ389" s="186" t="str">
        <f>IFERROR(IF('Input| Overheads'!$C$42="Direct costs",SUMPRODUCT(--('Input| Projects'!$AD389="Yes"),'Calc| Overheads Allocation'!I$9,'Calc| Project Costs'!AB389),IF('Input| Overheads'!$C$42="Internal labour",SUMPRODUCT(--('Input| Projects'!$AD389="Yes"),'Calc| Overheads Allocation'!I$9,'Calc| Project Costs'!AB389,'Input| Projects'!$Y389),IF('Input| Overheads'!$C$42="DNSP defined",SUMPRODUCT(--('Input| Projects'!$AD389="Yes"),'Calc| Overheads Allocation'!I$62,'Input| Projects'!$AG389),""))),"")</f>
        <v/>
      </c>
      <c r="BA389" s="106"/>
      <c r="BB389" s="186">
        <f t="shared" si="187"/>
        <v>0</v>
      </c>
      <c r="BC389" s="186">
        <f t="shared" si="188"/>
        <v>0</v>
      </c>
      <c r="BD389" s="186">
        <f t="shared" si="189"/>
        <v>0</v>
      </c>
      <c r="BE389" s="186">
        <f t="shared" si="166"/>
        <v>0</v>
      </c>
      <c r="BF389" s="186">
        <f t="shared" si="167"/>
        <v>0</v>
      </c>
      <c r="BG389" s="186">
        <f t="shared" si="168"/>
        <v>0</v>
      </c>
      <c r="BH389" s="186">
        <f t="shared" si="169"/>
        <v>0</v>
      </c>
      <c r="BI389" s="97"/>
      <c r="BJ389" s="186" t="str">
        <f t="shared" si="170"/>
        <v/>
      </c>
      <c r="BK389" s="186" t="str">
        <f t="shared" si="171"/>
        <v/>
      </c>
      <c r="BL389" s="186" t="str">
        <f t="shared" si="172"/>
        <v/>
      </c>
      <c r="BM389" s="186" t="str">
        <f t="shared" si="173"/>
        <v/>
      </c>
      <c r="BN389" s="186" t="str">
        <f t="shared" si="174"/>
        <v/>
      </c>
      <c r="BO389" s="186" t="str">
        <f t="shared" si="175"/>
        <v/>
      </c>
      <c r="BP389" s="186" t="str">
        <f t="shared" si="176"/>
        <v/>
      </c>
      <c r="BQ389" s="97"/>
      <c r="BR389" s="186">
        <f t="shared" si="177"/>
        <v>0</v>
      </c>
      <c r="BS389" s="186">
        <f t="shared" si="178"/>
        <v>0</v>
      </c>
      <c r="BT389" s="222">
        <f t="shared" si="179"/>
        <v>0</v>
      </c>
      <c r="BU389" s="222">
        <f t="shared" si="180"/>
        <v>0</v>
      </c>
      <c r="BV389" s="222">
        <f t="shared" si="181"/>
        <v>0</v>
      </c>
      <c r="BW389" s="222">
        <f t="shared" si="182"/>
        <v>0</v>
      </c>
      <c r="BX389" s="222">
        <f t="shared" si="183"/>
        <v>0</v>
      </c>
      <c r="BY389" s="106"/>
      <c r="BZ389" s="197" t="str">
        <f>IF(SUMIF('Input| Projects'!$AS$8:$CP$8,"Dx",'Input| Projects'!$AS389:$CP389)=0,"",SUMIF('Input| Projects'!$AS$8:$CP$8,"Dx",'Input| Projects'!$AS389:$CP389))</f>
        <v/>
      </c>
      <c r="CA389" s="197" t="str">
        <f>IF(SUMIF('Input| Projects'!$AS$8:$CP$8,"Tx",'Input| Projects'!$AS389:$CP389)=0,"",SUMIF('Input| Projects'!$AS$8:$CP$8,"Tx",'Input| Projects'!$AS389:$CP389))</f>
        <v/>
      </c>
      <c r="CB389" s="150" t="str">
        <f t="shared" si="190"/>
        <v/>
      </c>
    </row>
    <row r="390" spans="2:80" x14ac:dyDescent="0.2">
      <c r="B390" s="201">
        <f>IFERROR('Input| Projects'!B390,"")</f>
        <v>381</v>
      </c>
      <c r="C390" s="42" t="str">
        <f>IFERROR(IF('Input| Projects'!C390="","",'Input| Projects'!C390),"")</f>
        <v/>
      </c>
      <c r="D390" s="42" t="str">
        <f>IFERROR(IF('Input| Projects'!D390="","",'Input| Projects'!D390),"")</f>
        <v/>
      </c>
      <c r="E390" s="104"/>
      <c r="F390" s="190">
        <f>IFERROR('Input| Projects'!I390*'Input| Escalations'!$K$19,"")</f>
        <v>0</v>
      </c>
      <c r="G390" s="190">
        <f>IFERROR('Input| Projects'!J390*'Input| Escalations'!$K$19,"")</f>
        <v>0</v>
      </c>
      <c r="H390" s="190">
        <f>IFERROR('Input| Projects'!K390*'Input| Escalations'!$K$19,"")</f>
        <v>0</v>
      </c>
      <c r="I390" s="190">
        <f>IFERROR('Input| Projects'!L390*'Input| Escalations'!$K$19,"")</f>
        <v>0</v>
      </c>
      <c r="J390" s="190">
        <f>IFERROR('Input| Projects'!M390*'Input| Escalations'!$K$19,"")</f>
        <v>0</v>
      </c>
      <c r="K390" s="190">
        <f>IFERROR('Input| Projects'!N390*'Input| Escalations'!$K$19,"")</f>
        <v>0</v>
      </c>
      <c r="L390" s="190">
        <f>IFERROR('Input| Projects'!O390*'Input| Escalations'!$K$19,"")</f>
        <v>0</v>
      </c>
      <c r="M390" s="150" t="str">
        <f>IF(ABS(SUM(F390:L390)-(SUM('Input| Projects'!I390:O390)*'Input| Escalations'!$K$19))&lt;0.0000001,"",1)</f>
        <v/>
      </c>
      <c r="N390" s="192">
        <f>'Input| Projects'!$Y390*INDEX('Input| Escalations'!$H$33:$N$33,MATCH('Calc| Project Costs'!N$9,'Input| Escalations'!$H$23:$N$23,0))+'Input| Projects'!$Z390*INDEX('Input| Escalations'!$H$34:$N$34,MATCH('Calc| Project Costs'!N$9,'Input| Escalations'!$H$23:$N$23,0))+'Input| Projects'!$AA390*INDEX('Input| Escalations'!$H$35:$N$35,MATCH('Calc| Project Costs'!N$9,'Input| Escalations'!$H$23:$N$23,0))+1</f>
        <v>1</v>
      </c>
      <c r="O390" s="192">
        <f>'Input| Projects'!$Y390*INDEX('Input| Escalations'!$H$33:$N$33,MATCH('Calc| Project Costs'!O$9,'Input| Escalations'!$H$23:$N$23,0))+'Input| Projects'!$Z390*INDEX('Input| Escalations'!$H$34:$N$34,MATCH('Calc| Project Costs'!O$9,'Input| Escalations'!$H$23:$N$23,0))+'Input| Projects'!$AA390*INDEX('Input| Escalations'!$H$35:$N$35,MATCH('Calc| Project Costs'!O$9,'Input| Escalations'!$H$23:$N$23,0))+1</f>
        <v>1</v>
      </c>
      <c r="P390" s="192">
        <f>'Input| Projects'!$Y390*INDEX('Input| Escalations'!$H$33:$N$33,MATCH('Calc| Project Costs'!P$9,'Input| Escalations'!$H$23:$N$23,0))+'Input| Projects'!$Z390*INDEX('Input| Escalations'!$H$34:$N$34,MATCH('Calc| Project Costs'!P$9,'Input| Escalations'!$H$23:$N$23,0))+'Input| Projects'!$AA390*INDEX('Input| Escalations'!$H$35:$N$35,MATCH('Calc| Project Costs'!P$9,'Input| Escalations'!$H$23:$N$23,0))+1</f>
        <v>1</v>
      </c>
      <c r="Q390" s="192">
        <f>'Input| Projects'!$Y390*INDEX('Input| Escalations'!$H$33:$N$33,MATCH('Calc| Project Costs'!Q$9,'Input| Escalations'!$H$23:$N$23,0))+'Input| Projects'!$Z390*INDEX('Input| Escalations'!$H$34:$N$34,MATCH('Calc| Project Costs'!Q$9,'Input| Escalations'!$H$23:$N$23,0))+'Input| Projects'!$AA390*INDEX('Input| Escalations'!$H$35:$N$35,MATCH('Calc| Project Costs'!Q$9,'Input| Escalations'!$H$23:$N$23,0))+1</f>
        <v>1</v>
      </c>
      <c r="R390" s="192">
        <f>'Input| Projects'!$Y390*INDEX('Input| Escalations'!$H$33:$N$33,MATCH('Calc| Project Costs'!R$9,'Input| Escalations'!$H$23:$N$23,0))+'Input| Projects'!$Z390*INDEX('Input| Escalations'!$H$34:$N$34,MATCH('Calc| Project Costs'!R$9,'Input| Escalations'!$H$23:$N$23,0))+'Input| Projects'!$AA390*INDEX('Input| Escalations'!$H$35:$N$35,MATCH('Calc| Project Costs'!R$9,'Input| Escalations'!$H$23:$N$23,0))+1</f>
        <v>1</v>
      </c>
      <c r="S390" s="192">
        <f>'Input| Projects'!$Y390*INDEX('Input| Escalations'!$H$33:$N$33,MATCH('Calc| Project Costs'!S$9,'Input| Escalations'!$H$23:$N$23,0))+'Input| Projects'!$Z390*INDEX('Input| Escalations'!$H$34:$N$34,MATCH('Calc| Project Costs'!S$9,'Input| Escalations'!$H$23:$N$23,0))+'Input| Projects'!$AA390*INDEX('Input| Escalations'!$H$35:$N$35,MATCH('Calc| Project Costs'!S$9,'Input| Escalations'!$H$23:$N$23,0))+1</f>
        <v>1</v>
      </c>
      <c r="T390" s="192">
        <f>'Input| Projects'!$Y390*INDEX('Input| Escalations'!$H$33:$N$33,MATCH('Calc| Project Costs'!T$9,'Input| Escalations'!$H$23:$N$23,0))+'Input| Projects'!$Z390*INDEX('Input| Escalations'!$H$34:$N$34,MATCH('Calc| Project Costs'!T$9,'Input| Escalations'!$H$23:$N$23,0))+'Input| Projects'!$AA390*INDEX('Input| Escalations'!$H$35:$N$35,MATCH('Calc| Project Costs'!T$9,'Input| Escalations'!$H$23:$N$23,0))+1</f>
        <v>1</v>
      </c>
      <c r="U390" s="106"/>
      <c r="V390" s="186">
        <f t="shared" si="184"/>
        <v>0</v>
      </c>
      <c r="W390" s="186">
        <f t="shared" si="185"/>
        <v>0</v>
      </c>
      <c r="X390" s="186">
        <f t="shared" si="186"/>
        <v>0</v>
      </c>
      <c r="Y390" s="186">
        <f t="shared" ref="Y390:Y453" si="191">IFERROR(I390*Q390,"")</f>
        <v>0</v>
      </c>
      <c r="Z390" s="186">
        <f t="shared" ref="Z390:Z453" si="192">IFERROR(J390*R390,"")</f>
        <v>0</v>
      </c>
      <c r="AA390" s="186">
        <f t="shared" ref="AA390:AA453" si="193">IFERROR(K390*S390,"")</f>
        <v>0</v>
      </c>
      <c r="AB390" s="186">
        <f t="shared" ref="AB390:AB453" si="194">IFERROR(L390*T390,"")</f>
        <v>0</v>
      </c>
      <c r="AC390" s="106"/>
      <c r="AD390" s="186">
        <f>'Input| Projects'!Q390*N390*'Input| Escalations'!$K$19</f>
        <v>0</v>
      </c>
      <c r="AE390" s="186">
        <f>'Input| Projects'!R390*O390*'Input| Escalations'!$K$19</f>
        <v>0</v>
      </c>
      <c r="AF390" s="186">
        <f>'Input| Projects'!S390*P390*'Input| Escalations'!$K$19</f>
        <v>0</v>
      </c>
      <c r="AG390" s="186">
        <f>'Input| Projects'!T390*Q390*'Input| Escalations'!$K$19</f>
        <v>0</v>
      </c>
      <c r="AH390" s="186">
        <f>'Input| Projects'!U390*R390*'Input| Escalations'!$K$19</f>
        <v>0</v>
      </c>
      <c r="AI390" s="186">
        <f>'Input| Projects'!V390*S390*'Input| Escalations'!$K$19</f>
        <v>0</v>
      </c>
      <c r="AJ390" s="186">
        <f>'Input| Projects'!W390*T390*'Input| Escalations'!$K$19</f>
        <v>0</v>
      </c>
      <c r="AK390" s="106"/>
      <c r="AL390" s="186" t="str">
        <f>IFERROR(IF('Input| Overheads'!$C$42="Direct costs",SUMPRODUCT(--('Input| Projects'!$AC390="Yes"),'Calc| Overheads Allocation'!C$8,'Calc| Project Costs'!V390),IF('Input| Overheads'!$C$42="Internal labour",SUMPRODUCT(--('Input| Projects'!$AC390="Yes"),'Calc| Overheads Allocation'!C$8,'Calc| Project Costs'!V390,'Input| Projects'!$Y390),IF('Input| Overheads'!$C$42="DNSP defined",SUMPRODUCT(--('Input| Projects'!$AC390="Yes"),'Calc| Overheads Allocation'!C$61,'Input| Projects'!$AF390),""))),"")</f>
        <v/>
      </c>
      <c r="AM390" s="186" t="str">
        <f>IFERROR(IF('Input| Overheads'!$C$42="Direct costs",SUMPRODUCT(--('Input| Projects'!$AC390="Yes"),'Calc| Overheads Allocation'!D$8,'Calc| Project Costs'!W390),IF('Input| Overheads'!$C$42="Internal labour",SUMPRODUCT(--('Input| Projects'!$AC390="Yes"),'Calc| Overheads Allocation'!D$8,'Calc| Project Costs'!W390,'Input| Projects'!$Y390),IF('Input| Overheads'!$C$42="DNSP defined",SUMPRODUCT(--('Input| Projects'!$AC390="Yes"),'Calc| Overheads Allocation'!D$61,'Input| Projects'!$AF390),""))),"")</f>
        <v/>
      </c>
      <c r="AN390" s="186" t="str">
        <f>IFERROR(IF('Input| Overheads'!$C$42="Direct costs",SUMPRODUCT(--('Input| Projects'!$AC390="Yes"),'Calc| Overheads Allocation'!E$8,'Calc| Project Costs'!X390),IF('Input| Overheads'!$C$42="Internal labour",SUMPRODUCT(--('Input| Projects'!$AC390="Yes"),'Calc| Overheads Allocation'!E$8,'Calc| Project Costs'!X390,'Input| Projects'!$Y390),IF('Input| Overheads'!$C$42="DNSP defined",SUMPRODUCT(--('Input| Projects'!$AC390="Yes"),'Calc| Overheads Allocation'!E$61,'Input| Projects'!$AF390),""))),"")</f>
        <v/>
      </c>
      <c r="AO390" s="186" t="str">
        <f>IFERROR(IF('Input| Overheads'!$C$42="Direct costs",SUMPRODUCT(--('Input| Projects'!$AC390="Yes"),'Calc| Overheads Allocation'!F$8,'Calc| Project Costs'!Y390),IF('Input| Overheads'!$C$42="Internal labour",SUMPRODUCT(--('Input| Projects'!$AC390="Yes"),'Calc| Overheads Allocation'!F$8,'Calc| Project Costs'!Y390,'Input| Projects'!$Y390),IF('Input| Overheads'!$C$42="DNSP defined",SUMPRODUCT(--('Input| Projects'!$AC390="Yes"),'Calc| Overheads Allocation'!F$61,'Input| Projects'!$AF390),""))),"")</f>
        <v/>
      </c>
      <c r="AP390" s="186" t="str">
        <f>IFERROR(IF('Input| Overheads'!$C$42="Direct costs",SUMPRODUCT(--('Input| Projects'!$AC390="Yes"),'Calc| Overheads Allocation'!G$8,'Calc| Project Costs'!Z390),IF('Input| Overheads'!$C$42="Internal labour",SUMPRODUCT(--('Input| Projects'!$AC390="Yes"),'Calc| Overheads Allocation'!G$8,'Calc| Project Costs'!Z390,'Input| Projects'!$Y390),IF('Input| Overheads'!$C$42="DNSP defined",SUMPRODUCT(--('Input| Projects'!$AC390="Yes"),'Calc| Overheads Allocation'!G$61,'Input| Projects'!$AF390),""))),"")</f>
        <v/>
      </c>
      <c r="AQ390" s="186" t="str">
        <f>IFERROR(IF('Input| Overheads'!$C$42="Direct costs",SUMPRODUCT(--('Input| Projects'!$AC390="Yes"),'Calc| Overheads Allocation'!H$8,'Calc| Project Costs'!AA390),IF('Input| Overheads'!$C$42="Internal labour",SUMPRODUCT(--('Input| Projects'!$AC390="Yes"),'Calc| Overheads Allocation'!H$8,'Calc| Project Costs'!AA390,'Input| Projects'!$Y390),IF('Input| Overheads'!$C$42="DNSP defined",SUMPRODUCT(--('Input| Projects'!$AC390="Yes"),'Calc| Overheads Allocation'!H$61,'Input| Projects'!$AF390),""))),"")</f>
        <v/>
      </c>
      <c r="AR390" s="186" t="str">
        <f>IFERROR(IF('Input| Overheads'!$C$42="Direct costs",SUMPRODUCT(--('Input| Projects'!$AC390="Yes"),'Calc| Overheads Allocation'!I$8,'Calc| Project Costs'!AB390),IF('Input| Overheads'!$C$42="Internal labour",SUMPRODUCT(--('Input| Projects'!$AC390="Yes"),'Calc| Overheads Allocation'!I$8,'Calc| Project Costs'!AB390,'Input| Projects'!$Y390),IF('Input| Overheads'!$C$42="DNSP defined",SUMPRODUCT(--('Input| Projects'!$AC390="Yes"),'Calc| Overheads Allocation'!I$61,'Input| Projects'!$AF390),""))),"")</f>
        <v/>
      </c>
      <c r="AS390" s="106"/>
      <c r="AT390" s="186" t="str">
        <f>IFERROR(IF('Input| Overheads'!$C$42="Direct costs",SUMPRODUCT(--('Input| Projects'!$AD390="Yes"),'Calc| Overheads Allocation'!C$9,'Calc| Project Costs'!V390),IF('Input| Overheads'!$C$42="Internal labour",SUMPRODUCT(--('Input| Projects'!$AD390="Yes"),'Calc| Overheads Allocation'!C$9,'Calc| Project Costs'!V390,'Input| Projects'!$Y390),IF('Input| Overheads'!$C$42="DNSP defined",SUMPRODUCT(--('Input| Projects'!$AD390="Yes"),'Calc| Overheads Allocation'!C$62,'Input| Projects'!$AG390),""))),"")</f>
        <v/>
      </c>
      <c r="AU390" s="186" t="str">
        <f>IFERROR(IF('Input| Overheads'!$C$42="Direct costs",SUMPRODUCT(--('Input| Projects'!$AD390="Yes"),'Calc| Overheads Allocation'!D$9,'Calc| Project Costs'!W390),IF('Input| Overheads'!$C$42="Internal labour",SUMPRODUCT(--('Input| Projects'!$AD390="Yes"),'Calc| Overheads Allocation'!D$9,'Calc| Project Costs'!W390,'Input| Projects'!$Y390),IF('Input| Overheads'!$C$42="DNSP defined",SUMPRODUCT(--('Input| Projects'!$AD390="Yes"),'Calc| Overheads Allocation'!D$62,'Input| Projects'!$AG390),""))),"")</f>
        <v/>
      </c>
      <c r="AV390" s="186" t="str">
        <f>IFERROR(IF('Input| Overheads'!$C$42="Direct costs",SUMPRODUCT(--('Input| Projects'!$AD390="Yes"),'Calc| Overheads Allocation'!E$9,'Calc| Project Costs'!X390),IF('Input| Overheads'!$C$42="Internal labour",SUMPRODUCT(--('Input| Projects'!$AD390="Yes"),'Calc| Overheads Allocation'!E$9,'Calc| Project Costs'!X390,'Input| Projects'!$Y390),IF('Input| Overheads'!$C$42="DNSP defined",SUMPRODUCT(--('Input| Projects'!$AD390="Yes"),'Calc| Overheads Allocation'!E$62,'Input| Projects'!$AG390),""))),"")</f>
        <v/>
      </c>
      <c r="AW390" s="186" t="str">
        <f>IFERROR(IF('Input| Overheads'!$C$42="Direct costs",SUMPRODUCT(--('Input| Projects'!$AD390="Yes"),'Calc| Overheads Allocation'!F$9,'Calc| Project Costs'!Y390),IF('Input| Overheads'!$C$42="Internal labour",SUMPRODUCT(--('Input| Projects'!$AD390="Yes"),'Calc| Overheads Allocation'!F$9,'Calc| Project Costs'!Y390,'Input| Projects'!$Y390),IF('Input| Overheads'!$C$42="DNSP defined",SUMPRODUCT(--('Input| Projects'!$AD390="Yes"),'Calc| Overheads Allocation'!F$62,'Input| Projects'!$AG390),""))),"")</f>
        <v/>
      </c>
      <c r="AX390" s="186" t="str">
        <f>IFERROR(IF('Input| Overheads'!$C$42="Direct costs",SUMPRODUCT(--('Input| Projects'!$AD390="Yes"),'Calc| Overheads Allocation'!G$9,'Calc| Project Costs'!Z390),IF('Input| Overheads'!$C$42="Internal labour",SUMPRODUCT(--('Input| Projects'!$AD390="Yes"),'Calc| Overheads Allocation'!G$9,'Calc| Project Costs'!Z390,'Input| Projects'!$Y390),IF('Input| Overheads'!$C$42="DNSP defined",SUMPRODUCT(--('Input| Projects'!$AD390="Yes"),'Calc| Overheads Allocation'!G$62,'Input| Projects'!$AG390),""))),"")</f>
        <v/>
      </c>
      <c r="AY390" s="186" t="str">
        <f>IFERROR(IF('Input| Overheads'!$C$42="Direct costs",SUMPRODUCT(--('Input| Projects'!$AD390="Yes"),'Calc| Overheads Allocation'!H$9,'Calc| Project Costs'!AA390),IF('Input| Overheads'!$C$42="Internal labour",SUMPRODUCT(--('Input| Projects'!$AD390="Yes"),'Calc| Overheads Allocation'!H$9,'Calc| Project Costs'!AA390,'Input| Projects'!$Y390),IF('Input| Overheads'!$C$42="DNSP defined",SUMPRODUCT(--('Input| Projects'!$AD390="Yes"),'Calc| Overheads Allocation'!H$62,'Input| Projects'!$AG390),""))),"")</f>
        <v/>
      </c>
      <c r="AZ390" s="186" t="str">
        <f>IFERROR(IF('Input| Overheads'!$C$42="Direct costs",SUMPRODUCT(--('Input| Projects'!$AD390="Yes"),'Calc| Overheads Allocation'!I$9,'Calc| Project Costs'!AB390),IF('Input| Overheads'!$C$42="Internal labour",SUMPRODUCT(--('Input| Projects'!$AD390="Yes"),'Calc| Overheads Allocation'!I$9,'Calc| Project Costs'!AB390,'Input| Projects'!$Y390),IF('Input| Overheads'!$C$42="DNSP defined",SUMPRODUCT(--('Input| Projects'!$AD390="Yes"),'Calc| Overheads Allocation'!I$62,'Input| Projects'!$AG390),""))),"")</f>
        <v/>
      </c>
      <c r="BA390" s="106"/>
      <c r="BB390" s="186">
        <f t="shared" si="187"/>
        <v>0</v>
      </c>
      <c r="BC390" s="186">
        <f t="shared" si="188"/>
        <v>0</v>
      </c>
      <c r="BD390" s="186">
        <f t="shared" si="189"/>
        <v>0</v>
      </c>
      <c r="BE390" s="186">
        <f t="shared" ref="BE390:BE453" si="195">IFERROR(SUM(AO390,AW390),"")</f>
        <v>0</v>
      </c>
      <c r="BF390" s="186">
        <f t="shared" ref="BF390:BF453" si="196">IFERROR(SUM(AP390,AX390),"")</f>
        <v>0</v>
      </c>
      <c r="BG390" s="186">
        <f t="shared" ref="BG390:BG453" si="197">IFERROR(SUM(AQ390,AY390),"")</f>
        <v>0</v>
      </c>
      <c r="BH390" s="186">
        <f t="shared" ref="BH390:BH453" si="198">IFERROR(SUM(AR390,AZ390),"")</f>
        <v>0</v>
      </c>
      <c r="BI390" s="97"/>
      <c r="BJ390" s="186" t="str">
        <f t="shared" ref="BJ390:BJ453" si="199">IFERROR(BB390*(AD390/V390),"")</f>
        <v/>
      </c>
      <c r="BK390" s="186" t="str">
        <f t="shared" ref="BK390:BK453" si="200">IFERROR(BC390*(AE390/W390),"")</f>
        <v/>
      </c>
      <c r="BL390" s="186" t="str">
        <f t="shared" ref="BL390:BL453" si="201">IFERROR(BD390*(AF390/X390),"")</f>
        <v/>
      </c>
      <c r="BM390" s="186" t="str">
        <f t="shared" ref="BM390:BM453" si="202">IFERROR(BE390*(AG390/Y390),"")</f>
        <v/>
      </c>
      <c r="BN390" s="186" t="str">
        <f t="shared" ref="BN390:BN453" si="203">IFERROR(BF390*(AH390/Z390),"")</f>
        <v/>
      </c>
      <c r="BO390" s="186" t="str">
        <f t="shared" ref="BO390:BO453" si="204">IFERROR(BG390*(AI390/AA390),"")</f>
        <v/>
      </c>
      <c r="BP390" s="186" t="str">
        <f t="shared" ref="BP390:BP453" si="205">IFERROR(BH390*(AJ390/AB390),"")</f>
        <v/>
      </c>
      <c r="BQ390" s="97"/>
      <c r="BR390" s="186">
        <f t="shared" ref="BR390:BR453" si="206">IFERROR(V390+BB390,"")</f>
        <v>0</v>
      </c>
      <c r="BS390" s="186">
        <f t="shared" ref="BS390:BS453" si="207">IFERROR(W390+BC390,"")</f>
        <v>0</v>
      </c>
      <c r="BT390" s="222">
        <f t="shared" ref="BT390:BT453" si="208">IFERROR(X390+BD390,"")</f>
        <v>0</v>
      </c>
      <c r="BU390" s="222">
        <f t="shared" ref="BU390:BU453" si="209">IFERROR(Y390+BE390,"")</f>
        <v>0</v>
      </c>
      <c r="BV390" s="222">
        <f t="shared" ref="BV390:BV453" si="210">IFERROR(Z390+BF390,"")</f>
        <v>0</v>
      </c>
      <c r="BW390" s="222">
        <f t="shared" ref="BW390:BW453" si="211">IFERROR(AA390+BG390,"")</f>
        <v>0</v>
      </c>
      <c r="BX390" s="222">
        <f t="shared" ref="BX390:BX453" si="212">IFERROR(AB390+BH390,"")</f>
        <v>0</v>
      </c>
      <c r="BY390" s="106"/>
      <c r="BZ390" s="197" t="str">
        <f>IF(SUMIF('Input| Projects'!$AS$8:$CP$8,"Dx",'Input| Projects'!$AS390:$CP390)=0,"",SUMIF('Input| Projects'!$AS$8:$CP$8,"Dx",'Input| Projects'!$AS390:$CP390))</f>
        <v/>
      </c>
      <c r="CA390" s="197" t="str">
        <f>IF(SUMIF('Input| Projects'!$AS$8:$CP$8,"Tx",'Input| Projects'!$AS390:$CP390)=0,"",SUMIF('Input| Projects'!$AS$8:$CP$8,"Tx",'Input| Projects'!$AS390:$CP390))</f>
        <v/>
      </c>
      <c r="CB390" s="150" t="str">
        <f t="shared" si="190"/>
        <v/>
      </c>
    </row>
    <row r="391" spans="2:80" x14ac:dyDescent="0.2">
      <c r="B391" s="201">
        <f>IFERROR('Input| Projects'!B391,"")</f>
        <v>382</v>
      </c>
      <c r="C391" s="42" t="str">
        <f>IFERROR(IF('Input| Projects'!C391="","",'Input| Projects'!C391),"")</f>
        <v/>
      </c>
      <c r="D391" s="42" t="str">
        <f>IFERROR(IF('Input| Projects'!D391="","",'Input| Projects'!D391),"")</f>
        <v/>
      </c>
      <c r="E391" s="104"/>
      <c r="F391" s="190">
        <f>IFERROR('Input| Projects'!I391*'Input| Escalations'!$K$19,"")</f>
        <v>0</v>
      </c>
      <c r="G391" s="190">
        <f>IFERROR('Input| Projects'!J391*'Input| Escalations'!$K$19,"")</f>
        <v>0</v>
      </c>
      <c r="H391" s="190">
        <f>IFERROR('Input| Projects'!K391*'Input| Escalations'!$K$19,"")</f>
        <v>0</v>
      </c>
      <c r="I391" s="190">
        <f>IFERROR('Input| Projects'!L391*'Input| Escalations'!$K$19,"")</f>
        <v>0</v>
      </c>
      <c r="J391" s="190">
        <f>IFERROR('Input| Projects'!M391*'Input| Escalations'!$K$19,"")</f>
        <v>0</v>
      </c>
      <c r="K391" s="190">
        <f>IFERROR('Input| Projects'!N391*'Input| Escalations'!$K$19,"")</f>
        <v>0</v>
      </c>
      <c r="L391" s="190">
        <f>IFERROR('Input| Projects'!O391*'Input| Escalations'!$K$19,"")</f>
        <v>0</v>
      </c>
      <c r="M391" s="150" t="str">
        <f>IF(ABS(SUM(F391:L391)-(SUM('Input| Projects'!I391:O391)*'Input| Escalations'!$K$19))&lt;0.0000001,"",1)</f>
        <v/>
      </c>
      <c r="N391" s="192">
        <f>'Input| Projects'!$Y391*INDEX('Input| Escalations'!$H$33:$N$33,MATCH('Calc| Project Costs'!N$9,'Input| Escalations'!$H$23:$N$23,0))+'Input| Projects'!$Z391*INDEX('Input| Escalations'!$H$34:$N$34,MATCH('Calc| Project Costs'!N$9,'Input| Escalations'!$H$23:$N$23,0))+'Input| Projects'!$AA391*INDEX('Input| Escalations'!$H$35:$N$35,MATCH('Calc| Project Costs'!N$9,'Input| Escalations'!$H$23:$N$23,0))+1</f>
        <v>1</v>
      </c>
      <c r="O391" s="192">
        <f>'Input| Projects'!$Y391*INDEX('Input| Escalations'!$H$33:$N$33,MATCH('Calc| Project Costs'!O$9,'Input| Escalations'!$H$23:$N$23,0))+'Input| Projects'!$Z391*INDEX('Input| Escalations'!$H$34:$N$34,MATCH('Calc| Project Costs'!O$9,'Input| Escalations'!$H$23:$N$23,0))+'Input| Projects'!$AA391*INDEX('Input| Escalations'!$H$35:$N$35,MATCH('Calc| Project Costs'!O$9,'Input| Escalations'!$H$23:$N$23,0))+1</f>
        <v>1</v>
      </c>
      <c r="P391" s="192">
        <f>'Input| Projects'!$Y391*INDEX('Input| Escalations'!$H$33:$N$33,MATCH('Calc| Project Costs'!P$9,'Input| Escalations'!$H$23:$N$23,0))+'Input| Projects'!$Z391*INDEX('Input| Escalations'!$H$34:$N$34,MATCH('Calc| Project Costs'!P$9,'Input| Escalations'!$H$23:$N$23,0))+'Input| Projects'!$AA391*INDEX('Input| Escalations'!$H$35:$N$35,MATCH('Calc| Project Costs'!P$9,'Input| Escalations'!$H$23:$N$23,0))+1</f>
        <v>1</v>
      </c>
      <c r="Q391" s="192">
        <f>'Input| Projects'!$Y391*INDEX('Input| Escalations'!$H$33:$N$33,MATCH('Calc| Project Costs'!Q$9,'Input| Escalations'!$H$23:$N$23,0))+'Input| Projects'!$Z391*INDEX('Input| Escalations'!$H$34:$N$34,MATCH('Calc| Project Costs'!Q$9,'Input| Escalations'!$H$23:$N$23,0))+'Input| Projects'!$AA391*INDEX('Input| Escalations'!$H$35:$N$35,MATCH('Calc| Project Costs'!Q$9,'Input| Escalations'!$H$23:$N$23,0))+1</f>
        <v>1</v>
      </c>
      <c r="R391" s="192">
        <f>'Input| Projects'!$Y391*INDEX('Input| Escalations'!$H$33:$N$33,MATCH('Calc| Project Costs'!R$9,'Input| Escalations'!$H$23:$N$23,0))+'Input| Projects'!$Z391*INDEX('Input| Escalations'!$H$34:$N$34,MATCH('Calc| Project Costs'!R$9,'Input| Escalations'!$H$23:$N$23,0))+'Input| Projects'!$AA391*INDEX('Input| Escalations'!$H$35:$N$35,MATCH('Calc| Project Costs'!R$9,'Input| Escalations'!$H$23:$N$23,0))+1</f>
        <v>1</v>
      </c>
      <c r="S391" s="192">
        <f>'Input| Projects'!$Y391*INDEX('Input| Escalations'!$H$33:$N$33,MATCH('Calc| Project Costs'!S$9,'Input| Escalations'!$H$23:$N$23,0))+'Input| Projects'!$Z391*INDEX('Input| Escalations'!$H$34:$N$34,MATCH('Calc| Project Costs'!S$9,'Input| Escalations'!$H$23:$N$23,0))+'Input| Projects'!$AA391*INDEX('Input| Escalations'!$H$35:$N$35,MATCH('Calc| Project Costs'!S$9,'Input| Escalations'!$H$23:$N$23,0))+1</f>
        <v>1</v>
      </c>
      <c r="T391" s="192">
        <f>'Input| Projects'!$Y391*INDEX('Input| Escalations'!$H$33:$N$33,MATCH('Calc| Project Costs'!T$9,'Input| Escalations'!$H$23:$N$23,0))+'Input| Projects'!$Z391*INDEX('Input| Escalations'!$H$34:$N$34,MATCH('Calc| Project Costs'!T$9,'Input| Escalations'!$H$23:$N$23,0))+'Input| Projects'!$AA391*INDEX('Input| Escalations'!$H$35:$N$35,MATCH('Calc| Project Costs'!T$9,'Input| Escalations'!$H$23:$N$23,0))+1</f>
        <v>1</v>
      </c>
      <c r="U391" s="106"/>
      <c r="V391" s="186">
        <f t="shared" ref="V391:V454" si="213">IFERROR(F391*N391,"")</f>
        <v>0</v>
      </c>
      <c r="W391" s="186">
        <f t="shared" ref="W391:W454" si="214">IFERROR(G391*O391,"")</f>
        <v>0</v>
      </c>
      <c r="X391" s="186">
        <f t="shared" ref="X391:X454" si="215">IFERROR(H391*P391,"")</f>
        <v>0</v>
      </c>
      <c r="Y391" s="186">
        <f t="shared" si="191"/>
        <v>0</v>
      </c>
      <c r="Z391" s="186">
        <f t="shared" si="192"/>
        <v>0</v>
      </c>
      <c r="AA391" s="186">
        <f t="shared" si="193"/>
        <v>0</v>
      </c>
      <c r="AB391" s="186">
        <f t="shared" si="194"/>
        <v>0</v>
      </c>
      <c r="AC391" s="106"/>
      <c r="AD391" s="186">
        <f>'Input| Projects'!Q391*N391*'Input| Escalations'!$K$19</f>
        <v>0</v>
      </c>
      <c r="AE391" s="186">
        <f>'Input| Projects'!R391*O391*'Input| Escalations'!$K$19</f>
        <v>0</v>
      </c>
      <c r="AF391" s="186">
        <f>'Input| Projects'!S391*P391*'Input| Escalations'!$K$19</f>
        <v>0</v>
      </c>
      <c r="AG391" s="186">
        <f>'Input| Projects'!T391*Q391*'Input| Escalations'!$K$19</f>
        <v>0</v>
      </c>
      <c r="AH391" s="186">
        <f>'Input| Projects'!U391*R391*'Input| Escalations'!$K$19</f>
        <v>0</v>
      </c>
      <c r="AI391" s="186">
        <f>'Input| Projects'!V391*S391*'Input| Escalations'!$K$19</f>
        <v>0</v>
      </c>
      <c r="AJ391" s="186">
        <f>'Input| Projects'!W391*T391*'Input| Escalations'!$K$19</f>
        <v>0</v>
      </c>
      <c r="AK391" s="106"/>
      <c r="AL391" s="186" t="str">
        <f>IFERROR(IF('Input| Overheads'!$C$42="Direct costs",SUMPRODUCT(--('Input| Projects'!$AC391="Yes"),'Calc| Overheads Allocation'!C$8,'Calc| Project Costs'!V391),IF('Input| Overheads'!$C$42="Internal labour",SUMPRODUCT(--('Input| Projects'!$AC391="Yes"),'Calc| Overheads Allocation'!C$8,'Calc| Project Costs'!V391,'Input| Projects'!$Y391),IF('Input| Overheads'!$C$42="DNSP defined",SUMPRODUCT(--('Input| Projects'!$AC391="Yes"),'Calc| Overheads Allocation'!C$61,'Input| Projects'!$AF391),""))),"")</f>
        <v/>
      </c>
      <c r="AM391" s="186" t="str">
        <f>IFERROR(IF('Input| Overheads'!$C$42="Direct costs",SUMPRODUCT(--('Input| Projects'!$AC391="Yes"),'Calc| Overheads Allocation'!D$8,'Calc| Project Costs'!W391),IF('Input| Overheads'!$C$42="Internal labour",SUMPRODUCT(--('Input| Projects'!$AC391="Yes"),'Calc| Overheads Allocation'!D$8,'Calc| Project Costs'!W391,'Input| Projects'!$Y391),IF('Input| Overheads'!$C$42="DNSP defined",SUMPRODUCT(--('Input| Projects'!$AC391="Yes"),'Calc| Overheads Allocation'!D$61,'Input| Projects'!$AF391),""))),"")</f>
        <v/>
      </c>
      <c r="AN391" s="186" t="str">
        <f>IFERROR(IF('Input| Overheads'!$C$42="Direct costs",SUMPRODUCT(--('Input| Projects'!$AC391="Yes"),'Calc| Overheads Allocation'!E$8,'Calc| Project Costs'!X391),IF('Input| Overheads'!$C$42="Internal labour",SUMPRODUCT(--('Input| Projects'!$AC391="Yes"),'Calc| Overheads Allocation'!E$8,'Calc| Project Costs'!X391,'Input| Projects'!$Y391),IF('Input| Overheads'!$C$42="DNSP defined",SUMPRODUCT(--('Input| Projects'!$AC391="Yes"),'Calc| Overheads Allocation'!E$61,'Input| Projects'!$AF391),""))),"")</f>
        <v/>
      </c>
      <c r="AO391" s="186" t="str">
        <f>IFERROR(IF('Input| Overheads'!$C$42="Direct costs",SUMPRODUCT(--('Input| Projects'!$AC391="Yes"),'Calc| Overheads Allocation'!F$8,'Calc| Project Costs'!Y391),IF('Input| Overheads'!$C$42="Internal labour",SUMPRODUCT(--('Input| Projects'!$AC391="Yes"),'Calc| Overheads Allocation'!F$8,'Calc| Project Costs'!Y391,'Input| Projects'!$Y391),IF('Input| Overheads'!$C$42="DNSP defined",SUMPRODUCT(--('Input| Projects'!$AC391="Yes"),'Calc| Overheads Allocation'!F$61,'Input| Projects'!$AF391),""))),"")</f>
        <v/>
      </c>
      <c r="AP391" s="186" t="str">
        <f>IFERROR(IF('Input| Overheads'!$C$42="Direct costs",SUMPRODUCT(--('Input| Projects'!$AC391="Yes"),'Calc| Overheads Allocation'!G$8,'Calc| Project Costs'!Z391),IF('Input| Overheads'!$C$42="Internal labour",SUMPRODUCT(--('Input| Projects'!$AC391="Yes"),'Calc| Overheads Allocation'!G$8,'Calc| Project Costs'!Z391,'Input| Projects'!$Y391),IF('Input| Overheads'!$C$42="DNSP defined",SUMPRODUCT(--('Input| Projects'!$AC391="Yes"),'Calc| Overheads Allocation'!G$61,'Input| Projects'!$AF391),""))),"")</f>
        <v/>
      </c>
      <c r="AQ391" s="186" t="str">
        <f>IFERROR(IF('Input| Overheads'!$C$42="Direct costs",SUMPRODUCT(--('Input| Projects'!$AC391="Yes"),'Calc| Overheads Allocation'!H$8,'Calc| Project Costs'!AA391),IF('Input| Overheads'!$C$42="Internal labour",SUMPRODUCT(--('Input| Projects'!$AC391="Yes"),'Calc| Overheads Allocation'!H$8,'Calc| Project Costs'!AA391,'Input| Projects'!$Y391),IF('Input| Overheads'!$C$42="DNSP defined",SUMPRODUCT(--('Input| Projects'!$AC391="Yes"),'Calc| Overheads Allocation'!H$61,'Input| Projects'!$AF391),""))),"")</f>
        <v/>
      </c>
      <c r="AR391" s="186" t="str">
        <f>IFERROR(IF('Input| Overheads'!$C$42="Direct costs",SUMPRODUCT(--('Input| Projects'!$AC391="Yes"),'Calc| Overheads Allocation'!I$8,'Calc| Project Costs'!AB391),IF('Input| Overheads'!$C$42="Internal labour",SUMPRODUCT(--('Input| Projects'!$AC391="Yes"),'Calc| Overheads Allocation'!I$8,'Calc| Project Costs'!AB391,'Input| Projects'!$Y391),IF('Input| Overheads'!$C$42="DNSP defined",SUMPRODUCT(--('Input| Projects'!$AC391="Yes"),'Calc| Overheads Allocation'!I$61,'Input| Projects'!$AF391),""))),"")</f>
        <v/>
      </c>
      <c r="AS391" s="106"/>
      <c r="AT391" s="186" t="str">
        <f>IFERROR(IF('Input| Overheads'!$C$42="Direct costs",SUMPRODUCT(--('Input| Projects'!$AD391="Yes"),'Calc| Overheads Allocation'!C$9,'Calc| Project Costs'!V391),IF('Input| Overheads'!$C$42="Internal labour",SUMPRODUCT(--('Input| Projects'!$AD391="Yes"),'Calc| Overheads Allocation'!C$9,'Calc| Project Costs'!V391,'Input| Projects'!$Y391),IF('Input| Overheads'!$C$42="DNSP defined",SUMPRODUCT(--('Input| Projects'!$AD391="Yes"),'Calc| Overheads Allocation'!C$62,'Input| Projects'!$AG391),""))),"")</f>
        <v/>
      </c>
      <c r="AU391" s="186" t="str">
        <f>IFERROR(IF('Input| Overheads'!$C$42="Direct costs",SUMPRODUCT(--('Input| Projects'!$AD391="Yes"),'Calc| Overheads Allocation'!D$9,'Calc| Project Costs'!W391),IF('Input| Overheads'!$C$42="Internal labour",SUMPRODUCT(--('Input| Projects'!$AD391="Yes"),'Calc| Overheads Allocation'!D$9,'Calc| Project Costs'!W391,'Input| Projects'!$Y391),IF('Input| Overheads'!$C$42="DNSP defined",SUMPRODUCT(--('Input| Projects'!$AD391="Yes"),'Calc| Overheads Allocation'!D$62,'Input| Projects'!$AG391),""))),"")</f>
        <v/>
      </c>
      <c r="AV391" s="186" t="str">
        <f>IFERROR(IF('Input| Overheads'!$C$42="Direct costs",SUMPRODUCT(--('Input| Projects'!$AD391="Yes"),'Calc| Overheads Allocation'!E$9,'Calc| Project Costs'!X391),IF('Input| Overheads'!$C$42="Internal labour",SUMPRODUCT(--('Input| Projects'!$AD391="Yes"),'Calc| Overheads Allocation'!E$9,'Calc| Project Costs'!X391,'Input| Projects'!$Y391),IF('Input| Overheads'!$C$42="DNSP defined",SUMPRODUCT(--('Input| Projects'!$AD391="Yes"),'Calc| Overheads Allocation'!E$62,'Input| Projects'!$AG391),""))),"")</f>
        <v/>
      </c>
      <c r="AW391" s="186" t="str">
        <f>IFERROR(IF('Input| Overheads'!$C$42="Direct costs",SUMPRODUCT(--('Input| Projects'!$AD391="Yes"),'Calc| Overheads Allocation'!F$9,'Calc| Project Costs'!Y391),IF('Input| Overheads'!$C$42="Internal labour",SUMPRODUCT(--('Input| Projects'!$AD391="Yes"),'Calc| Overheads Allocation'!F$9,'Calc| Project Costs'!Y391,'Input| Projects'!$Y391),IF('Input| Overheads'!$C$42="DNSP defined",SUMPRODUCT(--('Input| Projects'!$AD391="Yes"),'Calc| Overheads Allocation'!F$62,'Input| Projects'!$AG391),""))),"")</f>
        <v/>
      </c>
      <c r="AX391" s="186" t="str">
        <f>IFERROR(IF('Input| Overheads'!$C$42="Direct costs",SUMPRODUCT(--('Input| Projects'!$AD391="Yes"),'Calc| Overheads Allocation'!G$9,'Calc| Project Costs'!Z391),IF('Input| Overheads'!$C$42="Internal labour",SUMPRODUCT(--('Input| Projects'!$AD391="Yes"),'Calc| Overheads Allocation'!G$9,'Calc| Project Costs'!Z391,'Input| Projects'!$Y391),IF('Input| Overheads'!$C$42="DNSP defined",SUMPRODUCT(--('Input| Projects'!$AD391="Yes"),'Calc| Overheads Allocation'!G$62,'Input| Projects'!$AG391),""))),"")</f>
        <v/>
      </c>
      <c r="AY391" s="186" t="str">
        <f>IFERROR(IF('Input| Overheads'!$C$42="Direct costs",SUMPRODUCT(--('Input| Projects'!$AD391="Yes"),'Calc| Overheads Allocation'!H$9,'Calc| Project Costs'!AA391),IF('Input| Overheads'!$C$42="Internal labour",SUMPRODUCT(--('Input| Projects'!$AD391="Yes"),'Calc| Overheads Allocation'!H$9,'Calc| Project Costs'!AA391,'Input| Projects'!$Y391),IF('Input| Overheads'!$C$42="DNSP defined",SUMPRODUCT(--('Input| Projects'!$AD391="Yes"),'Calc| Overheads Allocation'!H$62,'Input| Projects'!$AG391),""))),"")</f>
        <v/>
      </c>
      <c r="AZ391" s="186" t="str">
        <f>IFERROR(IF('Input| Overheads'!$C$42="Direct costs",SUMPRODUCT(--('Input| Projects'!$AD391="Yes"),'Calc| Overheads Allocation'!I$9,'Calc| Project Costs'!AB391),IF('Input| Overheads'!$C$42="Internal labour",SUMPRODUCT(--('Input| Projects'!$AD391="Yes"),'Calc| Overheads Allocation'!I$9,'Calc| Project Costs'!AB391,'Input| Projects'!$Y391),IF('Input| Overheads'!$C$42="DNSP defined",SUMPRODUCT(--('Input| Projects'!$AD391="Yes"),'Calc| Overheads Allocation'!I$62,'Input| Projects'!$AG391),""))),"")</f>
        <v/>
      </c>
      <c r="BA391" s="106"/>
      <c r="BB391" s="186">
        <f t="shared" ref="BB391:BB454" si="216">IFERROR(SUM(AL391,AT391),"")</f>
        <v>0</v>
      </c>
      <c r="BC391" s="186">
        <f t="shared" ref="BC391:BC454" si="217">IFERROR(SUM(AM391,AU391),"")</f>
        <v>0</v>
      </c>
      <c r="BD391" s="186">
        <f t="shared" ref="BD391:BD454" si="218">IFERROR(SUM(AN391,AV391),"")</f>
        <v>0</v>
      </c>
      <c r="BE391" s="186">
        <f t="shared" si="195"/>
        <v>0</v>
      </c>
      <c r="BF391" s="186">
        <f t="shared" si="196"/>
        <v>0</v>
      </c>
      <c r="BG391" s="186">
        <f t="shared" si="197"/>
        <v>0</v>
      </c>
      <c r="BH391" s="186">
        <f t="shared" si="198"/>
        <v>0</v>
      </c>
      <c r="BI391" s="97"/>
      <c r="BJ391" s="186" t="str">
        <f t="shared" si="199"/>
        <v/>
      </c>
      <c r="BK391" s="186" t="str">
        <f t="shared" si="200"/>
        <v/>
      </c>
      <c r="BL391" s="186" t="str">
        <f t="shared" si="201"/>
        <v/>
      </c>
      <c r="BM391" s="186" t="str">
        <f t="shared" si="202"/>
        <v/>
      </c>
      <c r="BN391" s="186" t="str">
        <f t="shared" si="203"/>
        <v/>
      </c>
      <c r="BO391" s="186" t="str">
        <f t="shared" si="204"/>
        <v/>
      </c>
      <c r="BP391" s="186" t="str">
        <f t="shared" si="205"/>
        <v/>
      </c>
      <c r="BQ391" s="97"/>
      <c r="BR391" s="186">
        <f t="shared" si="206"/>
        <v>0</v>
      </c>
      <c r="BS391" s="186">
        <f t="shared" si="207"/>
        <v>0</v>
      </c>
      <c r="BT391" s="222">
        <f t="shared" si="208"/>
        <v>0</v>
      </c>
      <c r="BU391" s="222">
        <f t="shared" si="209"/>
        <v>0</v>
      </c>
      <c r="BV391" s="222">
        <f t="shared" si="210"/>
        <v>0</v>
      </c>
      <c r="BW391" s="222">
        <f t="shared" si="211"/>
        <v>0</v>
      </c>
      <c r="BX391" s="222">
        <f t="shared" si="212"/>
        <v>0</v>
      </c>
      <c r="BY391" s="106"/>
      <c r="BZ391" s="197" t="str">
        <f>IF(SUMIF('Input| Projects'!$AS$8:$CP$8,"Dx",'Input| Projects'!$AS391:$CP391)=0,"",SUMIF('Input| Projects'!$AS$8:$CP$8,"Dx",'Input| Projects'!$AS391:$CP391))</f>
        <v/>
      </c>
      <c r="CA391" s="197" t="str">
        <f>IF(SUMIF('Input| Projects'!$AS$8:$CP$8,"Tx",'Input| Projects'!$AS391:$CP391)=0,"",SUMIF('Input| Projects'!$AS$8:$CP$8,"Tx",'Input| Projects'!$AS391:$CP391))</f>
        <v/>
      </c>
      <c r="CB391" s="150" t="str">
        <f t="shared" ref="CB391:CB454" si="219">IF(SUM(BZ391:CA391,F391:L391)=0,"",IF(SUM(BZ391:CA391)=1,"",1))</f>
        <v/>
      </c>
    </row>
    <row r="392" spans="2:80" x14ac:dyDescent="0.2">
      <c r="B392" s="201">
        <f>IFERROR('Input| Projects'!B392,"")</f>
        <v>383</v>
      </c>
      <c r="C392" s="42" t="str">
        <f>IFERROR(IF('Input| Projects'!C392="","",'Input| Projects'!C392),"")</f>
        <v/>
      </c>
      <c r="D392" s="42" t="str">
        <f>IFERROR(IF('Input| Projects'!D392="","",'Input| Projects'!D392),"")</f>
        <v/>
      </c>
      <c r="E392" s="104"/>
      <c r="F392" s="190">
        <f>IFERROR('Input| Projects'!I392*'Input| Escalations'!$K$19,"")</f>
        <v>0</v>
      </c>
      <c r="G392" s="190">
        <f>IFERROR('Input| Projects'!J392*'Input| Escalations'!$K$19,"")</f>
        <v>0</v>
      </c>
      <c r="H392" s="190">
        <f>IFERROR('Input| Projects'!K392*'Input| Escalations'!$K$19,"")</f>
        <v>0</v>
      </c>
      <c r="I392" s="190">
        <f>IFERROR('Input| Projects'!L392*'Input| Escalations'!$K$19,"")</f>
        <v>0</v>
      </c>
      <c r="J392" s="190">
        <f>IFERROR('Input| Projects'!M392*'Input| Escalations'!$K$19,"")</f>
        <v>0</v>
      </c>
      <c r="K392" s="190">
        <f>IFERROR('Input| Projects'!N392*'Input| Escalations'!$K$19,"")</f>
        <v>0</v>
      </c>
      <c r="L392" s="190">
        <f>IFERROR('Input| Projects'!O392*'Input| Escalations'!$K$19,"")</f>
        <v>0</v>
      </c>
      <c r="M392" s="150" t="str">
        <f>IF(ABS(SUM(F392:L392)-(SUM('Input| Projects'!I392:O392)*'Input| Escalations'!$K$19))&lt;0.0000001,"",1)</f>
        <v/>
      </c>
      <c r="N392" s="192">
        <f>'Input| Projects'!$Y392*INDEX('Input| Escalations'!$H$33:$N$33,MATCH('Calc| Project Costs'!N$9,'Input| Escalations'!$H$23:$N$23,0))+'Input| Projects'!$Z392*INDEX('Input| Escalations'!$H$34:$N$34,MATCH('Calc| Project Costs'!N$9,'Input| Escalations'!$H$23:$N$23,0))+'Input| Projects'!$AA392*INDEX('Input| Escalations'!$H$35:$N$35,MATCH('Calc| Project Costs'!N$9,'Input| Escalations'!$H$23:$N$23,0))+1</f>
        <v>1</v>
      </c>
      <c r="O392" s="192">
        <f>'Input| Projects'!$Y392*INDEX('Input| Escalations'!$H$33:$N$33,MATCH('Calc| Project Costs'!O$9,'Input| Escalations'!$H$23:$N$23,0))+'Input| Projects'!$Z392*INDEX('Input| Escalations'!$H$34:$N$34,MATCH('Calc| Project Costs'!O$9,'Input| Escalations'!$H$23:$N$23,0))+'Input| Projects'!$AA392*INDEX('Input| Escalations'!$H$35:$N$35,MATCH('Calc| Project Costs'!O$9,'Input| Escalations'!$H$23:$N$23,0))+1</f>
        <v>1</v>
      </c>
      <c r="P392" s="192">
        <f>'Input| Projects'!$Y392*INDEX('Input| Escalations'!$H$33:$N$33,MATCH('Calc| Project Costs'!P$9,'Input| Escalations'!$H$23:$N$23,0))+'Input| Projects'!$Z392*INDEX('Input| Escalations'!$H$34:$N$34,MATCH('Calc| Project Costs'!P$9,'Input| Escalations'!$H$23:$N$23,0))+'Input| Projects'!$AA392*INDEX('Input| Escalations'!$H$35:$N$35,MATCH('Calc| Project Costs'!P$9,'Input| Escalations'!$H$23:$N$23,0))+1</f>
        <v>1</v>
      </c>
      <c r="Q392" s="192">
        <f>'Input| Projects'!$Y392*INDEX('Input| Escalations'!$H$33:$N$33,MATCH('Calc| Project Costs'!Q$9,'Input| Escalations'!$H$23:$N$23,0))+'Input| Projects'!$Z392*INDEX('Input| Escalations'!$H$34:$N$34,MATCH('Calc| Project Costs'!Q$9,'Input| Escalations'!$H$23:$N$23,0))+'Input| Projects'!$AA392*INDEX('Input| Escalations'!$H$35:$N$35,MATCH('Calc| Project Costs'!Q$9,'Input| Escalations'!$H$23:$N$23,0))+1</f>
        <v>1</v>
      </c>
      <c r="R392" s="192">
        <f>'Input| Projects'!$Y392*INDEX('Input| Escalations'!$H$33:$N$33,MATCH('Calc| Project Costs'!R$9,'Input| Escalations'!$H$23:$N$23,0))+'Input| Projects'!$Z392*INDEX('Input| Escalations'!$H$34:$N$34,MATCH('Calc| Project Costs'!R$9,'Input| Escalations'!$H$23:$N$23,0))+'Input| Projects'!$AA392*INDEX('Input| Escalations'!$H$35:$N$35,MATCH('Calc| Project Costs'!R$9,'Input| Escalations'!$H$23:$N$23,0))+1</f>
        <v>1</v>
      </c>
      <c r="S392" s="192">
        <f>'Input| Projects'!$Y392*INDEX('Input| Escalations'!$H$33:$N$33,MATCH('Calc| Project Costs'!S$9,'Input| Escalations'!$H$23:$N$23,0))+'Input| Projects'!$Z392*INDEX('Input| Escalations'!$H$34:$N$34,MATCH('Calc| Project Costs'!S$9,'Input| Escalations'!$H$23:$N$23,0))+'Input| Projects'!$AA392*INDEX('Input| Escalations'!$H$35:$N$35,MATCH('Calc| Project Costs'!S$9,'Input| Escalations'!$H$23:$N$23,0))+1</f>
        <v>1</v>
      </c>
      <c r="T392" s="192">
        <f>'Input| Projects'!$Y392*INDEX('Input| Escalations'!$H$33:$N$33,MATCH('Calc| Project Costs'!T$9,'Input| Escalations'!$H$23:$N$23,0))+'Input| Projects'!$Z392*INDEX('Input| Escalations'!$H$34:$N$34,MATCH('Calc| Project Costs'!T$9,'Input| Escalations'!$H$23:$N$23,0))+'Input| Projects'!$AA392*INDEX('Input| Escalations'!$H$35:$N$35,MATCH('Calc| Project Costs'!T$9,'Input| Escalations'!$H$23:$N$23,0))+1</f>
        <v>1</v>
      </c>
      <c r="U392" s="106"/>
      <c r="V392" s="186">
        <f t="shared" si="213"/>
        <v>0</v>
      </c>
      <c r="W392" s="186">
        <f t="shared" si="214"/>
        <v>0</v>
      </c>
      <c r="X392" s="186">
        <f t="shared" si="215"/>
        <v>0</v>
      </c>
      <c r="Y392" s="186">
        <f t="shared" si="191"/>
        <v>0</v>
      </c>
      <c r="Z392" s="186">
        <f t="shared" si="192"/>
        <v>0</v>
      </c>
      <c r="AA392" s="186">
        <f t="shared" si="193"/>
        <v>0</v>
      </c>
      <c r="AB392" s="186">
        <f t="shared" si="194"/>
        <v>0</v>
      </c>
      <c r="AC392" s="106"/>
      <c r="AD392" s="186">
        <f>'Input| Projects'!Q392*N392*'Input| Escalations'!$K$19</f>
        <v>0</v>
      </c>
      <c r="AE392" s="186">
        <f>'Input| Projects'!R392*O392*'Input| Escalations'!$K$19</f>
        <v>0</v>
      </c>
      <c r="AF392" s="186">
        <f>'Input| Projects'!S392*P392*'Input| Escalations'!$K$19</f>
        <v>0</v>
      </c>
      <c r="AG392" s="186">
        <f>'Input| Projects'!T392*Q392*'Input| Escalations'!$K$19</f>
        <v>0</v>
      </c>
      <c r="AH392" s="186">
        <f>'Input| Projects'!U392*R392*'Input| Escalations'!$K$19</f>
        <v>0</v>
      </c>
      <c r="AI392" s="186">
        <f>'Input| Projects'!V392*S392*'Input| Escalations'!$K$19</f>
        <v>0</v>
      </c>
      <c r="AJ392" s="186">
        <f>'Input| Projects'!W392*T392*'Input| Escalations'!$K$19</f>
        <v>0</v>
      </c>
      <c r="AK392" s="106"/>
      <c r="AL392" s="186" t="str">
        <f>IFERROR(IF('Input| Overheads'!$C$42="Direct costs",SUMPRODUCT(--('Input| Projects'!$AC392="Yes"),'Calc| Overheads Allocation'!C$8,'Calc| Project Costs'!V392),IF('Input| Overheads'!$C$42="Internal labour",SUMPRODUCT(--('Input| Projects'!$AC392="Yes"),'Calc| Overheads Allocation'!C$8,'Calc| Project Costs'!V392,'Input| Projects'!$Y392),IF('Input| Overheads'!$C$42="DNSP defined",SUMPRODUCT(--('Input| Projects'!$AC392="Yes"),'Calc| Overheads Allocation'!C$61,'Input| Projects'!$AF392),""))),"")</f>
        <v/>
      </c>
      <c r="AM392" s="186" t="str">
        <f>IFERROR(IF('Input| Overheads'!$C$42="Direct costs",SUMPRODUCT(--('Input| Projects'!$AC392="Yes"),'Calc| Overheads Allocation'!D$8,'Calc| Project Costs'!W392),IF('Input| Overheads'!$C$42="Internal labour",SUMPRODUCT(--('Input| Projects'!$AC392="Yes"),'Calc| Overheads Allocation'!D$8,'Calc| Project Costs'!W392,'Input| Projects'!$Y392),IF('Input| Overheads'!$C$42="DNSP defined",SUMPRODUCT(--('Input| Projects'!$AC392="Yes"),'Calc| Overheads Allocation'!D$61,'Input| Projects'!$AF392),""))),"")</f>
        <v/>
      </c>
      <c r="AN392" s="186" t="str">
        <f>IFERROR(IF('Input| Overheads'!$C$42="Direct costs",SUMPRODUCT(--('Input| Projects'!$AC392="Yes"),'Calc| Overheads Allocation'!E$8,'Calc| Project Costs'!X392),IF('Input| Overheads'!$C$42="Internal labour",SUMPRODUCT(--('Input| Projects'!$AC392="Yes"),'Calc| Overheads Allocation'!E$8,'Calc| Project Costs'!X392,'Input| Projects'!$Y392),IF('Input| Overheads'!$C$42="DNSP defined",SUMPRODUCT(--('Input| Projects'!$AC392="Yes"),'Calc| Overheads Allocation'!E$61,'Input| Projects'!$AF392),""))),"")</f>
        <v/>
      </c>
      <c r="AO392" s="186" t="str">
        <f>IFERROR(IF('Input| Overheads'!$C$42="Direct costs",SUMPRODUCT(--('Input| Projects'!$AC392="Yes"),'Calc| Overheads Allocation'!F$8,'Calc| Project Costs'!Y392),IF('Input| Overheads'!$C$42="Internal labour",SUMPRODUCT(--('Input| Projects'!$AC392="Yes"),'Calc| Overheads Allocation'!F$8,'Calc| Project Costs'!Y392,'Input| Projects'!$Y392),IF('Input| Overheads'!$C$42="DNSP defined",SUMPRODUCT(--('Input| Projects'!$AC392="Yes"),'Calc| Overheads Allocation'!F$61,'Input| Projects'!$AF392),""))),"")</f>
        <v/>
      </c>
      <c r="AP392" s="186" t="str">
        <f>IFERROR(IF('Input| Overheads'!$C$42="Direct costs",SUMPRODUCT(--('Input| Projects'!$AC392="Yes"),'Calc| Overheads Allocation'!G$8,'Calc| Project Costs'!Z392),IF('Input| Overheads'!$C$42="Internal labour",SUMPRODUCT(--('Input| Projects'!$AC392="Yes"),'Calc| Overheads Allocation'!G$8,'Calc| Project Costs'!Z392,'Input| Projects'!$Y392),IF('Input| Overheads'!$C$42="DNSP defined",SUMPRODUCT(--('Input| Projects'!$AC392="Yes"),'Calc| Overheads Allocation'!G$61,'Input| Projects'!$AF392),""))),"")</f>
        <v/>
      </c>
      <c r="AQ392" s="186" t="str">
        <f>IFERROR(IF('Input| Overheads'!$C$42="Direct costs",SUMPRODUCT(--('Input| Projects'!$AC392="Yes"),'Calc| Overheads Allocation'!H$8,'Calc| Project Costs'!AA392),IF('Input| Overheads'!$C$42="Internal labour",SUMPRODUCT(--('Input| Projects'!$AC392="Yes"),'Calc| Overheads Allocation'!H$8,'Calc| Project Costs'!AA392,'Input| Projects'!$Y392),IF('Input| Overheads'!$C$42="DNSP defined",SUMPRODUCT(--('Input| Projects'!$AC392="Yes"),'Calc| Overheads Allocation'!H$61,'Input| Projects'!$AF392),""))),"")</f>
        <v/>
      </c>
      <c r="AR392" s="186" t="str">
        <f>IFERROR(IF('Input| Overheads'!$C$42="Direct costs",SUMPRODUCT(--('Input| Projects'!$AC392="Yes"),'Calc| Overheads Allocation'!I$8,'Calc| Project Costs'!AB392),IF('Input| Overheads'!$C$42="Internal labour",SUMPRODUCT(--('Input| Projects'!$AC392="Yes"),'Calc| Overheads Allocation'!I$8,'Calc| Project Costs'!AB392,'Input| Projects'!$Y392),IF('Input| Overheads'!$C$42="DNSP defined",SUMPRODUCT(--('Input| Projects'!$AC392="Yes"),'Calc| Overheads Allocation'!I$61,'Input| Projects'!$AF392),""))),"")</f>
        <v/>
      </c>
      <c r="AS392" s="106"/>
      <c r="AT392" s="186" t="str">
        <f>IFERROR(IF('Input| Overheads'!$C$42="Direct costs",SUMPRODUCT(--('Input| Projects'!$AD392="Yes"),'Calc| Overheads Allocation'!C$9,'Calc| Project Costs'!V392),IF('Input| Overheads'!$C$42="Internal labour",SUMPRODUCT(--('Input| Projects'!$AD392="Yes"),'Calc| Overheads Allocation'!C$9,'Calc| Project Costs'!V392,'Input| Projects'!$Y392),IF('Input| Overheads'!$C$42="DNSP defined",SUMPRODUCT(--('Input| Projects'!$AD392="Yes"),'Calc| Overheads Allocation'!C$62,'Input| Projects'!$AG392),""))),"")</f>
        <v/>
      </c>
      <c r="AU392" s="186" t="str">
        <f>IFERROR(IF('Input| Overheads'!$C$42="Direct costs",SUMPRODUCT(--('Input| Projects'!$AD392="Yes"),'Calc| Overheads Allocation'!D$9,'Calc| Project Costs'!W392),IF('Input| Overheads'!$C$42="Internal labour",SUMPRODUCT(--('Input| Projects'!$AD392="Yes"),'Calc| Overheads Allocation'!D$9,'Calc| Project Costs'!W392,'Input| Projects'!$Y392),IF('Input| Overheads'!$C$42="DNSP defined",SUMPRODUCT(--('Input| Projects'!$AD392="Yes"),'Calc| Overheads Allocation'!D$62,'Input| Projects'!$AG392),""))),"")</f>
        <v/>
      </c>
      <c r="AV392" s="186" t="str">
        <f>IFERROR(IF('Input| Overheads'!$C$42="Direct costs",SUMPRODUCT(--('Input| Projects'!$AD392="Yes"),'Calc| Overheads Allocation'!E$9,'Calc| Project Costs'!X392),IF('Input| Overheads'!$C$42="Internal labour",SUMPRODUCT(--('Input| Projects'!$AD392="Yes"),'Calc| Overheads Allocation'!E$9,'Calc| Project Costs'!X392,'Input| Projects'!$Y392),IF('Input| Overheads'!$C$42="DNSP defined",SUMPRODUCT(--('Input| Projects'!$AD392="Yes"),'Calc| Overheads Allocation'!E$62,'Input| Projects'!$AG392),""))),"")</f>
        <v/>
      </c>
      <c r="AW392" s="186" t="str">
        <f>IFERROR(IF('Input| Overheads'!$C$42="Direct costs",SUMPRODUCT(--('Input| Projects'!$AD392="Yes"),'Calc| Overheads Allocation'!F$9,'Calc| Project Costs'!Y392),IF('Input| Overheads'!$C$42="Internal labour",SUMPRODUCT(--('Input| Projects'!$AD392="Yes"),'Calc| Overheads Allocation'!F$9,'Calc| Project Costs'!Y392,'Input| Projects'!$Y392),IF('Input| Overheads'!$C$42="DNSP defined",SUMPRODUCT(--('Input| Projects'!$AD392="Yes"),'Calc| Overheads Allocation'!F$62,'Input| Projects'!$AG392),""))),"")</f>
        <v/>
      </c>
      <c r="AX392" s="186" t="str">
        <f>IFERROR(IF('Input| Overheads'!$C$42="Direct costs",SUMPRODUCT(--('Input| Projects'!$AD392="Yes"),'Calc| Overheads Allocation'!G$9,'Calc| Project Costs'!Z392),IF('Input| Overheads'!$C$42="Internal labour",SUMPRODUCT(--('Input| Projects'!$AD392="Yes"),'Calc| Overheads Allocation'!G$9,'Calc| Project Costs'!Z392,'Input| Projects'!$Y392),IF('Input| Overheads'!$C$42="DNSP defined",SUMPRODUCT(--('Input| Projects'!$AD392="Yes"),'Calc| Overheads Allocation'!G$62,'Input| Projects'!$AG392),""))),"")</f>
        <v/>
      </c>
      <c r="AY392" s="186" t="str">
        <f>IFERROR(IF('Input| Overheads'!$C$42="Direct costs",SUMPRODUCT(--('Input| Projects'!$AD392="Yes"),'Calc| Overheads Allocation'!H$9,'Calc| Project Costs'!AA392),IF('Input| Overheads'!$C$42="Internal labour",SUMPRODUCT(--('Input| Projects'!$AD392="Yes"),'Calc| Overheads Allocation'!H$9,'Calc| Project Costs'!AA392,'Input| Projects'!$Y392),IF('Input| Overheads'!$C$42="DNSP defined",SUMPRODUCT(--('Input| Projects'!$AD392="Yes"),'Calc| Overheads Allocation'!H$62,'Input| Projects'!$AG392),""))),"")</f>
        <v/>
      </c>
      <c r="AZ392" s="186" t="str">
        <f>IFERROR(IF('Input| Overheads'!$C$42="Direct costs",SUMPRODUCT(--('Input| Projects'!$AD392="Yes"),'Calc| Overheads Allocation'!I$9,'Calc| Project Costs'!AB392),IF('Input| Overheads'!$C$42="Internal labour",SUMPRODUCT(--('Input| Projects'!$AD392="Yes"),'Calc| Overheads Allocation'!I$9,'Calc| Project Costs'!AB392,'Input| Projects'!$Y392),IF('Input| Overheads'!$C$42="DNSP defined",SUMPRODUCT(--('Input| Projects'!$AD392="Yes"),'Calc| Overheads Allocation'!I$62,'Input| Projects'!$AG392),""))),"")</f>
        <v/>
      </c>
      <c r="BA392" s="106"/>
      <c r="BB392" s="186">
        <f t="shared" si="216"/>
        <v>0</v>
      </c>
      <c r="BC392" s="186">
        <f t="shared" si="217"/>
        <v>0</v>
      </c>
      <c r="BD392" s="186">
        <f t="shared" si="218"/>
        <v>0</v>
      </c>
      <c r="BE392" s="186">
        <f t="shared" si="195"/>
        <v>0</v>
      </c>
      <c r="BF392" s="186">
        <f t="shared" si="196"/>
        <v>0</v>
      </c>
      <c r="BG392" s="186">
        <f t="shared" si="197"/>
        <v>0</v>
      </c>
      <c r="BH392" s="186">
        <f t="shared" si="198"/>
        <v>0</v>
      </c>
      <c r="BI392" s="97"/>
      <c r="BJ392" s="186" t="str">
        <f t="shared" si="199"/>
        <v/>
      </c>
      <c r="BK392" s="186" t="str">
        <f t="shared" si="200"/>
        <v/>
      </c>
      <c r="BL392" s="186" t="str">
        <f t="shared" si="201"/>
        <v/>
      </c>
      <c r="BM392" s="186" t="str">
        <f t="shared" si="202"/>
        <v/>
      </c>
      <c r="BN392" s="186" t="str">
        <f t="shared" si="203"/>
        <v/>
      </c>
      <c r="BO392" s="186" t="str">
        <f t="shared" si="204"/>
        <v/>
      </c>
      <c r="BP392" s="186" t="str">
        <f t="shared" si="205"/>
        <v/>
      </c>
      <c r="BQ392" s="97"/>
      <c r="BR392" s="186">
        <f t="shared" si="206"/>
        <v>0</v>
      </c>
      <c r="BS392" s="186">
        <f t="shared" si="207"/>
        <v>0</v>
      </c>
      <c r="BT392" s="222">
        <f t="shared" si="208"/>
        <v>0</v>
      </c>
      <c r="BU392" s="222">
        <f t="shared" si="209"/>
        <v>0</v>
      </c>
      <c r="BV392" s="222">
        <f t="shared" si="210"/>
        <v>0</v>
      </c>
      <c r="BW392" s="222">
        <f t="shared" si="211"/>
        <v>0</v>
      </c>
      <c r="BX392" s="222">
        <f t="shared" si="212"/>
        <v>0</v>
      </c>
      <c r="BY392" s="106"/>
      <c r="BZ392" s="197" t="str">
        <f>IF(SUMIF('Input| Projects'!$AS$8:$CP$8,"Dx",'Input| Projects'!$AS392:$CP392)=0,"",SUMIF('Input| Projects'!$AS$8:$CP$8,"Dx",'Input| Projects'!$AS392:$CP392))</f>
        <v/>
      </c>
      <c r="CA392" s="197" t="str">
        <f>IF(SUMIF('Input| Projects'!$AS$8:$CP$8,"Tx",'Input| Projects'!$AS392:$CP392)=0,"",SUMIF('Input| Projects'!$AS$8:$CP$8,"Tx",'Input| Projects'!$AS392:$CP392))</f>
        <v/>
      </c>
      <c r="CB392" s="150" t="str">
        <f t="shared" si="219"/>
        <v/>
      </c>
    </row>
    <row r="393" spans="2:80" x14ac:dyDescent="0.2">
      <c r="B393" s="201">
        <f>IFERROR('Input| Projects'!B393,"")</f>
        <v>384</v>
      </c>
      <c r="C393" s="42" t="str">
        <f>IFERROR(IF('Input| Projects'!C393="","",'Input| Projects'!C393),"")</f>
        <v/>
      </c>
      <c r="D393" s="42" t="str">
        <f>IFERROR(IF('Input| Projects'!D393="","",'Input| Projects'!D393),"")</f>
        <v/>
      </c>
      <c r="E393" s="104"/>
      <c r="F393" s="190">
        <f>IFERROR('Input| Projects'!I393*'Input| Escalations'!$K$19,"")</f>
        <v>0</v>
      </c>
      <c r="G393" s="190">
        <f>IFERROR('Input| Projects'!J393*'Input| Escalations'!$K$19,"")</f>
        <v>0</v>
      </c>
      <c r="H393" s="190">
        <f>IFERROR('Input| Projects'!K393*'Input| Escalations'!$K$19,"")</f>
        <v>0</v>
      </c>
      <c r="I393" s="190">
        <f>IFERROR('Input| Projects'!L393*'Input| Escalations'!$K$19,"")</f>
        <v>0</v>
      </c>
      <c r="J393" s="190">
        <f>IFERROR('Input| Projects'!M393*'Input| Escalations'!$K$19,"")</f>
        <v>0</v>
      </c>
      <c r="K393" s="190">
        <f>IFERROR('Input| Projects'!N393*'Input| Escalations'!$K$19,"")</f>
        <v>0</v>
      </c>
      <c r="L393" s="190">
        <f>IFERROR('Input| Projects'!O393*'Input| Escalations'!$K$19,"")</f>
        <v>0</v>
      </c>
      <c r="M393" s="150" t="str">
        <f>IF(ABS(SUM(F393:L393)-(SUM('Input| Projects'!I393:O393)*'Input| Escalations'!$K$19))&lt;0.0000001,"",1)</f>
        <v/>
      </c>
      <c r="N393" s="192">
        <f>'Input| Projects'!$Y393*INDEX('Input| Escalations'!$H$33:$N$33,MATCH('Calc| Project Costs'!N$9,'Input| Escalations'!$H$23:$N$23,0))+'Input| Projects'!$Z393*INDEX('Input| Escalations'!$H$34:$N$34,MATCH('Calc| Project Costs'!N$9,'Input| Escalations'!$H$23:$N$23,0))+'Input| Projects'!$AA393*INDEX('Input| Escalations'!$H$35:$N$35,MATCH('Calc| Project Costs'!N$9,'Input| Escalations'!$H$23:$N$23,0))+1</f>
        <v>1</v>
      </c>
      <c r="O393" s="192">
        <f>'Input| Projects'!$Y393*INDEX('Input| Escalations'!$H$33:$N$33,MATCH('Calc| Project Costs'!O$9,'Input| Escalations'!$H$23:$N$23,0))+'Input| Projects'!$Z393*INDEX('Input| Escalations'!$H$34:$N$34,MATCH('Calc| Project Costs'!O$9,'Input| Escalations'!$H$23:$N$23,0))+'Input| Projects'!$AA393*INDEX('Input| Escalations'!$H$35:$N$35,MATCH('Calc| Project Costs'!O$9,'Input| Escalations'!$H$23:$N$23,0))+1</f>
        <v>1</v>
      </c>
      <c r="P393" s="192">
        <f>'Input| Projects'!$Y393*INDEX('Input| Escalations'!$H$33:$N$33,MATCH('Calc| Project Costs'!P$9,'Input| Escalations'!$H$23:$N$23,0))+'Input| Projects'!$Z393*INDEX('Input| Escalations'!$H$34:$N$34,MATCH('Calc| Project Costs'!P$9,'Input| Escalations'!$H$23:$N$23,0))+'Input| Projects'!$AA393*INDEX('Input| Escalations'!$H$35:$N$35,MATCH('Calc| Project Costs'!P$9,'Input| Escalations'!$H$23:$N$23,0))+1</f>
        <v>1</v>
      </c>
      <c r="Q393" s="192">
        <f>'Input| Projects'!$Y393*INDEX('Input| Escalations'!$H$33:$N$33,MATCH('Calc| Project Costs'!Q$9,'Input| Escalations'!$H$23:$N$23,0))+'Input| Projects'!$Z393*INDEX('Input| Escalations'!$H$34:$N$34,MATCH('Calc| Project Costs'!Q$9,'Input| Escalations'!$H$23:$N$23,0))+'Input| Projects'!$AA393*INDEX('Input| Escalations'!$H$35:$N$35,MATCH('Calc| Project Costs'!Q$9,'Input| Escalations'!$H$23:$N$23,0))+1</f>
        <v>1</v>
      </c>
      <c r="R393" s="192">
        <f>'Input| Projects'!$Y393*INDEX('Input| Escalations'!$H$33:$N$33,MATCH('Calc| Project Costs'!R$9,'Input| Escalations'!$H$23:$N$23,0))+'Input| Projects'!$Z393*INDEX('Input| Escalations'!$H$34:$N$34,MATCH('Calc| Project Costs'!R$9,'Input| Escalations'!$H$23:$N$23,0))+'Input| Projects'!$AA393*INDEX('Input| Escalations'!$H$35:$N$35,MATCH('Calc| Project Costs'!R$9,'Input| Escalations'!$H$23:$N$23,0))+1</f>
        <v>1</v>
      </c>
      <c r="S393" s="192">
        <f>'Input| Projects'!$Y393*INDEX('Input| Escalations'!$H$33:$N$33,MATCH('Calc| Project Costs'!S$9,'Input| Escalations'!$H$23:$N$23,0))+'Input| Projects'!$Z393*INDEX('Input| Escalations'!$H$34:$N$34,MATCH('Calc| Project Costs'!S$9,'Input| Escalations'!$H$23:$N$23,0))+'Input| Projects'!$AA393*INDEX('Input| Escalations'!$H$35:$N$35,MATCH('Calc| Project Costs'!S$9,'Input| Escalations'!$H$23:$N$23,0))+1</f>
        <v>1</v>
      </c>
      <c r="T393" s="192">
        <f>'Input| Projects'!$Y393*INDEX('Input| Escalations'!$H$33:$N$33,MATCH('Calc| Project Costs'!T$9,'Input| Escalations'!$H$23:$N$23,0))+'Input| Projects'!$Z393*INDEX('Input| Escalations'!$H$34:$N$34,MATCH('Calc| Project Costs'!T$9,'Input| Escalations'!$H$23:$N$23,0))+'Input| Projects'!$AA393*INDEX('Input| Escalations'!$H$35:$N$35,MATCH('Calc| Project Costs'!T$9,'Input| Escalations'!$H$23:$N$23,0))+1</f>
        <v>1</v>
      </c>
      <c r="U393" s="106"/>
      <c r="V393" s="186">
        <f t="shared" si="213"/>
        <v>0</v>
      </c>
      <c r="W393" s="186">
        <f t="shared" si="214"/>
        <v>0</v>
      </c>
      <c r="X393" s="186">
        <f t="shared" si="215"/>
        <v>0</v>
      </c>
      <c r="Y393" s="186">
        <f t="shared" si="191"/>
        <v>0</v>
      </c>
      <c r="Z393" s="186">
        <f t="shared" si="192"/>
        <v>0</v>
      </c>
      <c r="AA393" s="186">
        <f t="shared" si="193"/>
        <v>0</v>
      </c>
      <c r="AB393" s="186">
        <f t="shared" si="194"/>
        <v>0</v>
      </c>
      <c r="AC393" s="106"/>
      <c r="AD393" s="186">
        <f>'Input| Projects'!Q393*N393*'Input| Escalations'!$K$19</f>
        <v>0</v>
      </c>
      <c r="AE393" s="186">
        <f>'Input| Projects'!R393*O393*'Input| Escalations'!$K$19</f>
        <v>0</v>
      </c>
      <c r="AF393" s="186">
        <f>'Input| Projects'!S393*P393*'Input| Escalations'!$K$19</f>
        <v>0</v>
      </c>
      <c r="AG393" s="186">
        <f>'Input| Projects'!T393*Q393*'Input| Escalations'!$K$19</f>
        <v>0</v>
      </c>
      <c r="AH393" s="186">
        <f>'Input| Projects'!U393*R393*'Input| Escalations'!$K$19</f>
        <v>0</v>
      </c>
      <c r="AI393" s="186">
        <f>'Input| Projects'!V393*S393*'Input| Escalations'!$K$19</f>
        <v>0</v>
      </c>
      <c r="AJ393" s="186">
        <f>'Input| Projects'!W393*T393*'Input| Escalations'!$K$19</f>
        <v>0</v>
      </c>
      <c r="AK393" s="106"/>
      <c r="AL393" s="186" t="str">
        <f>IFERROR(IF('Input| Overheads'!$C$42="Direct costs",SUMPRODUCT(--('Input| Projects'!$AC393="Yes"),'Calc| Overheads Allocation'!C$8,'Calc| Project Costs'!V393),IF('Input| Overheads'!$C$42="Internal labour",SUMPRODUCT(--('Input| Projects'!$AC393="Yes"),'Calc| Overheads Allocation'!C$8,'Calc| Project Costs'!V393,'Input| Projects'!$Y393),IF('Input| Overheads'!$C$42="DNSP defined",SUMPRODUCT(--('Input| Projects'!$AC393="Yes"),'Calc| Overheads Allocation'!C$61,'Input| Projects'!$AF393),""))),"")</f>
        <v/>
      </c>
      <c r="AM393" s="186" t="str">
        <f>IFERROR(IF('Input| Overheads'!$C$42="Direct costs",SUMPRODUCT(--('Input| Projects'!$AC393="Yes"),'Calc| Overheads Allocation'!D$8,'Calc| Project Costs'!W393),IF('Input| Overheads'!$C$42="Internal labour",SUMPRODUCT(--('Input| Projects'!$AC393="Yes"),'Calc| Overheads Allocation'!D$8,'Calc| Project Costs'!W393,'Input| Projects'!$Y393),IF('Input| Overheads'!$C$42="DNSP defined",SUMPRODUCT(--('Input| Projects'!$AC393="Yes"),'Calc| Overheads Allocation'!D$61,'Input| Projects'!$AF393),""))),"")</f>
        <v/>
      </c>
      <c r="AN393" s="186" t="str">
        <f>IFERROR(IF('Input| Overheads'!$C$42="Direct costs",SUMPRODUCT(--('Input| Projects'!$AC393="Yes"),'Calc| Overheads Allocation'!E$8,'Calc| Project Costs'!X393),IF('Input| Overheads'!$C$42="Internal labour",SUMPRODUCT(--('Input| Projects'!$AC393="Yes"),'Calc| Overheads Allocation'!E$8,'Calc| Project Costs'!X393,'Input| Projects'!$Y393),IF('Input| Overheads'!$C$42="DNSP defined",SUMPRODUCT(--('Input| Projects'!$AC393="Yes"),'Calc| Overheads Allocation'!E$61,'Input| Projects'!$AF393),""))),"")</f>
        <v/>
      </c>
      <c r="AO393" s="186" t="str">
        <f>IFERROR(IF('Input| Overheads'!$C$42="Direct costs",SUMPRODUCT(--('Input| Projects'!$AC393="Yes"),'Calc| Overheads Allocation'!F$8,'Calc| Project Costs'!Y393),IF('Input| Overheads'!$C$42="Internal labour",SUMPRODUCT(--('Input| Projects'!$AC393="Yes"),'Calc| Overheads Allocation'!F$8,'Calc| Project Costs'!Y393,'Input| Projects'!$Y393),IF('Input| Overheads'!$C$42="DNSP defined",SUMPRODUCT(--('Input| Projects'!$AC393="Yes"),'Calc| Overheads Allocation'!F$61,'Input| Projects'!$AF393),""))),"")</f>
        <v/>
      </c>
      <c r="AP393" s="186" t="str">
        <f>IFERROR(IF('Input| Overheads'!$C$42="Direct costs",SUMPRODUCT(--('Input| Projects'!$AC393="Yes"),'Calc| Overheads Allocation'!G$8,'Calc| Project Costs'!Z393),IF('Input| Overheads'!$C$42="Internal labour",SUMPRODUCT(--('Input| Projects'!$AC393="Yes"),'Calc| Overheads Allocation'!G$8,'Calc| Project Costs'!Z393,'Input| Projects'!$Y393),IF('Input| Overheads'!$C$42="DNSP defined",SUMPRODUCT(--('Input| Projects'!$AC393="Yes"),'Calc| Overheads Allocation'!G$61,'Input| Projects'!$AF393),""))),"")</f>
        <v/>
      </c>
      <c r="AQ393" s="186" t="str">
        <f>IFERROR(IF('Input| Overheads'!$C$42="Direct costs",SUMPRODUCT(--('Input| Projects'!$AC393="Yes"),'Calc| Overheads Allocation'!H$8,'Calc| Project Costs'!AA393),IF('Input| Overheads'!$C$42="Internal labour",SUMPRODUCT(--('Input| Projects'!$AC393="Yes"),'Calc| Overheads Allocation'!H$8,'Calc| Project Costs'!AA393,'Input| Projects'!$Y393),IF('Input| Overheads'!$C$42="DNSP defined",SUMPRODUCT(--('Input| Projects'!$AC393="Yes"),'Calc| Overheads Allocation'!H$61,'Input| Projects'!$AF393),""))),"")</f>
        <v/>
      </c>
      <c r="AR393" s="186" t="str">
        <f>IFERROR(IF('Input| Overheads'!$C$42="Direct costs",SUMPRODUCT(--('Input| Projects'!$AC393="Yes"),'Calc| Overheads Allocation'!I$8,'Calc| Project Costs'!AB393),IF('Input| Overheads'!$C$42="Internal labour",SUMPRODUCT(--('Input| Projects'!$AC393="Yes"),'Calc| Overheads Allocation'!I$8,'Calc| Project Costs'!AB393,'Input| Projects'!$Y393),IF('Input| Overheads'!$C$42="DNSP defined",SUMPRODUCT(--('Input| Projects'!$AC393="Yes"),'Calc| Overheads Allocation'!I$61,'Input| Projects'!$AF393),""))),"")</f>
        <v/>
      </c>
      <c r="AS393" s="106"/>
      <c r="AT393" s="186" t="str">
        <f>IFERROR(IF('Input| Overheads'!$C$42="Direct costs",SUMPRODUCT(--('Input| Projects'!$AD393="Yes"),'Calc| Overheads Allocation'!C$9,'Calc| Project Costs'!V393),IF('Input| Overheads'!$C$42="Internal labour",SUMPRODUCT(--('Input| Projects'!$AD393="Yes"),'Calc| Overheads Allocation'!C$9,'Calc| Project Costs'!V393,'Input| Projects'!$Y393),IF('Input| Overheads'!$C$42="DNSP defined",SUMPRODUCT(--('Input| Projects'!$AD393="Yes"),'Calc| Overheads Allocation'!C$62,'Input| Projects'!$AG393),""))),"")</f>
        <v/>
      </c>
      <c r="AU393" s="186" t="str">
        <f>IFERROR(IF('Input| Overheads'!$C$42="Direct costs",SUMPRODUCT(--('Input| Projects'!$AD393="Yes"),'Calc| Overheads Allocation'!D$9,'Calc| Project Costs'!W393),IF('Input| Overheads'!$C$42="Internal labour",SUMPRODUCT(--('Input| Projects'!$AD393="Yes"),'Calc| Overheads Allocation'!D$9,'Calc| Project Costs'!W393,'Input| Projects'!$Y393),IF('Input| Overheads'!$C$42="DNSP defined",SUMPRODUCT(--('Input| Projects'!$AD393="Yes"),'Calc| Overheads Allocation'!D$62,'Input| Projects'!$AG393),""))),"")</f>
        <v/>
      </c>
      <c r="AV393" s="186" t="str">
        <f>IFERROR(IF('Input| Overheads'!$C$42="Direct costs",SUMPRODUCT(--('Input| Projects'!$AD393="Yes"),'Calc| Overheads Allocation'!E$9,'Calc| Project Costs'!X393),IF('Input| Overheads'!$C$42="Internal labour",SUMPRODUCT(--('Input| Projects'!$AD393="Yes"),'Calc| Overheads Allocation'!E$9,'Calc| Project Costs'!X393,'Input| Projects'!$Y393),IF('Input| Overheads'!$C$42="DNSP defined",SUMPRODUCT(--('Input| Projects'!$AD393="Yes"),'Calc| Overheads Allocation'!E$62,'Input| Projects'!$AG393),""))),"")</f>
        <v/>
      </c>
      <c r="AW393" s="186" t="str">
        <f>IFERROR(IF('Input| Overheads'!$C$42="Direct costs",SUMPRODUCT(--('Input| Projects'!$AD393="Yes"),'Calc| Overheads Allocation'!F$9,'Calc| Project Costs'!Y393),IF('Input| Overheads'!$C$42="Internal labour",SUMPRODUCT(--('Input| Projects'!$AD393="Yes"),'Calc| Overheads Allocation'!F$9,'Calc| Project Costs'!Y393,'Input| Projects'!$Y393),IF('Input| Overheads'!$C$42="DNSP defined",SUMPRODUCT(--('Input| Projects'!$AD393="Yes"),'Calc| Overheads Allocation'!F$62,'Input| Projects'!$AG393),""))),"")</f>
        <v/>
      </c>
      <c r="AX393" s="186" t="str">
        <f>IFERROR(IF('Input| Overheads'!$C$42="Direct costs",SUMPRODUCT(--('Input| Projects'!$AD393="Yes"),'Calc| Overheads Allocation'!G$9,'Calc| Project Costs'!Z393),IF('Input| Overheads'!$C$42="Internal labour",SUMPRODUCT(--('Input| Projects'!$AD393="Yes"),'Calc| Overheads Allocation'!G$9,'Calc| Project Costs'!Z393,'Input| Projects'!$Y393),IF('Input| Overheads'!$C$42="DNSP defined",SUMPRODUCT(--('Input| Projects'!$AD393="Yes"),'Calc| Overheads Allocation'!G$62,'Input| Projects'!$AG393),""))),"")</f>
        <v/>
      </c>
      <c r="AY393" s="186" t="str">
        <f>IFERROR(IF('Input| Overheads'!$C$42="Direct costs",SUMPRODUCT(--('Input| Projects'!$AD393="Yes"),'Calc| Overheads Allocation'!H$9,'Calc| Project Costs'!AA393),IF('Input| Overheads'!$C$42="Internal labour",SUMPRODUCT(--('Input| Projects'!$AD393="Yes"),'Calc| Overheads Allocation'!H$9,'Calc| Project Costs'!AA393,'Input| Projects'!$Y393),IF('Input| Overheads'!$C$42="DNSP defined",SUMPRODUCT(--('Input| Projects'!$AD393="Yes"),'Calc| Overheads Allocation'!H$62,'Input| Projects'!$AG393),""))),"")</f>
        <v/>
      </c>
      <c r="AZ393" s="186" t="str">
        <f>IFERROR(IF('Input| Overheads'!$C$42="Direct costs",SUMPRODUCT(--('Input| Projects'!$AD393="Yes"),'Calc| Overheads Allocation'!I$9,'Calc| Project Costs'!AB393),IF('Input| Overheads'!$C$42="Internal labour",SUMPRODUCT(--('Input| Projects'!$AD393="Yes"),'Calc| Overheads Allocation'!I$9,'Calc| Project Costs'!AB393,'Input| Projects'!$Y393),IF('Input| Overheads'!$C$42="DNSP defined",SUMPRODUCT(--('Input| Projects'!$AD393="Yes"),'Calc| Overheads Allocation'!I$62,'Input| Projects'!$AG393),""))),"")</f>
        <v/>
      </c>
      <c r="BA393" s="106"/>
      <c r="BB393" s="186">
        <f t="shared" si="216"/>
        <v>0</v>
      </c>
      <c r="BC393" s="186">
        <f t="shared" si="217"/>
        <v>0</v>
      </c>
      <c r="BD393" s="186">
        <f t="shared" si="218"/>
        <v>0</v>
      </c>
      <c r="BE393" s="186">
        <f t="shared" si="195"/>
        <v>0</v>
      </c>
      <c r="BF393" s="186">
        <f t="shared" si="196"/>
        <v>0</v>
      </c>
      <c r="BG393" s="186">
        <f t="shared" si="197"/>
        <v>0</v>
      </c>
      <c r="BH393" s="186">
        <f t="shared" si="198"/>
        <v>0</v>
      </c>
      <c r="BI393" s="97"/>
      <c r="BJ393" s="186" t="str">
        <f t="shared" si="199"/>
        <v/>
      </c>
      <c r="BK393" s="186" t="str">
        <f t="shared" si="200"/>
        <v/>
      </c>
      <c r="BL393" s="186" t="str">
        <f t="shared" si="201"/>
        <v/>
      </c>
      <c r="BM393" s="186" t="str">
        <f t="shared" si="202"/>
        <v/>
      </c>
      <c r="BN393" s="186" t="str">
        <f t="shared" si="203"/>
        <v/>
      </c>
      <c r="BO393" s="186" t="str">
        <f t="shared" si="204"/>
        <v/>
      </c>
      <c r="BP393" s="186" t="str">
        <f t="shared" si="205"/>
        <v/>
      </c>
      <c r="BQ393" s="97"/>
      <c r="BR393" s="186">
        <f t="shared" si="206"/>
        <v>0</v>
      </c>
      <c r="BS393" s="186">
        <f t="shared" si="207"/>
        <v>0</v>
      </c>
      <c r="BT393" s="222">
        <f t="shared" si="208"/>
        <v>0</v>
      </c>
      <c r="BU393" s="222">
        <f t="shared" si="209"/>
        <v>0</v>
      </c>
      <c r="BV393" s="222">
        <f t="shared" si="210"/>
        <v>0</v>
      </c>
      <c r="BW393" s="222">
        <f t="shared" si="211"/>
        <v>0</v>
      </c>
      <c r="BX393" s="222">
        <f t="shared" si="212"/>
        <v>0</v>
      </c>
      <c r="BY393" s="106"/>
      <c r="BZ393" s="197" t="str">
        <f>IF(SUMIF('Input| Projects'!$AS$8:$CP$8,"Dx",'Input| Projects'!$AS393:$CP393)=0,"",SUMIF('Input| Projects'!$AS$8:$CP$8,"Dx",'Input| Projects'!$AS393:$CP393))</f>
        <v/>
      </c>
      <c r="CA393" s="197" t="str">
        <f>IF(SUMIF('Input| Projects'!$AS$8:$CP$8,"Tx",'Input| Projects'!$AS393:$CP393)=0,"",SUMIF('Input| Projects'!$AS$8:$CP$8,"Tx",'Input| Projects'!$AS393:$CP393))</f>
        <v/>
      </c>
      <c r="CB393" s="150" t="str">
        <f t="shared" si="219"/>
        <v/>
      </c>
    </row>
    <row r="394" spans="2:80" x14ac:dyDescent="0.2">
      <c r="B394" s="201">
        <f>IFERROR('Input| Projects'!B394,"")</f>
        <v>385</v>
      </c>
      <c r="C394" s="42" t="str">
        <f>IFERROR(IF('Input| Projects'!C394="","",'Input| Projects'!C394),"")</f>
        <v/>
      </c>
      <c r="D394" s="42" t="str">
        <f>IFERROR(IF('Input| Projects'!D394="","",'Input| Projects'!D394),"")</f>
        <v/>
      </c>
      <c r="E394" s="104"/>
      <c r="F394" s="190">
        <f>IFERROR('Input| Projects'!I394*'Input| Escalations'!$K$19,"")</f>
        <v>0</v>
      </c>
      <c r="G394" s="190">
        <f>IFERROR('Input| Projects'!J394*'Input| Escalations'!$K$19,"")</f>
        <v>0</v>
      </c>
      <c r="H394" s="190">
        <f>IFERROR('Input| Projects'!K394*'Input| Escalations'!$K$19,"")</f>
        <v>0</v>
      </c>
      <c r="I394" s="190">
        <f>IFERROR('Input| Projects'!L394*'Input| Escalations'!$K$19,"")</f>
        <v>0</v>
      </c>
      <c r="J394" s="190">
        <f>IFERROR('Input| Projects'!M394*'Input| Escalations'!$K$19,"")</f>
        <v>0</v>
      </c>
      <c r="K394" s="190">
        <f>IFERROR('Input| Projects'!N394*'Input| Escalations'!$K$19,"")</f>
        <v>0</v>
      </c>
      <c r="L394" s="190">
        <f>IFERROR('Input| Projects'!O394*'Input| Escalations'!$K$19,"")</f>
        <v>0</v>
      </c>
      <c r="M394" s="150" t="str">
        <f>IF(ABS(SUM(F394:L394)-(SUM('Input| Projects'!I394:O394)*'Input| Escalations'!$K$19))&lt;0.0000001,"",1)</f>
        <v/>
      </c>
      <c r="N394" s="192">
        <f>'Input| Projects'!$Y394*INDEX('Input| Escalations'!$H$33:$N$33,MATCH('Calc| Project Costs'!N$9,'Input| Escalations'!$H$23:$N$23,0))+'Input| Projects'!$Z394*INDEX('Input| Escalations'!$H$34:$N$34,MATCH('Calc| Project Costs'!N$9,'Input| Escalations'!$H$23:$N$23,0))+'Input| Projects'!$AA394*INDEX('Input| Escalations'!$H$35:$N$35,MATCH('Calc| Project Costs'!N$9,'Input| Escalations'!$H$23:$N$23,0))+1</f>
        <v>1</v>
      </c>
      <c r="O394" s="192">
        <f>'Input| Projects'!$Y394*INDEX('Input| Escalations'!$H$33:$N$33,MATCH('Calc| Project Costs'!O$9,'Input| Escalations'!$H$23:$N$23,0))+'Input| Projects'!$Z394*INDEX('Input| Escalations'!$H$34:$N$34,MATCH('Calc| Project Costs'!O$9,'Input| Escalations'!$H$23:$N$23,0))+'Input| Projects'!$AA394*INDEX('Input| Escalations'!$H$35:$N$35,MATCH('Calc| Project Costs'!O$9,'Input| Escalations'!$H$23:$N$23,0))+1</f>
        <v>1</v>
      </c>
      <c r="P394" s="192">
        <f>'Input| Projects'!$Y394*INDEX('Input| Escalations'!$H$33:$N$33,MATCH('Calc| Project Costs'!P$9,'Input| Escalations'!$H$23:$N$23,0))+'Input| Projects'!$Z394*INDEX('Input| Escalations'!$H$34:$N$34,MATCH('Calc| Project Costs'!P$9,'Input| Escalations'!$H$23:$N$23,0))+'Input| Projects'!$AA394*INDEX('Input| Escalations'!$H$35:$N$35,MATCH('Calc| Project Costs'!P$9,'Input| Escalations'!$H$23:$N$23,0))+1</f>
        <v>1</v>
      </c>
      <c r="Q394" s="192">
        <f>'Input| Projects'!$Y394*INDEX('Input| Escalations'!$H$33:$N$33,MATCH('Calc| Project Costs'!Q$9,'Input| Escalations'!$H$23:$N$23,0))+'Input| Projects'!$Z394*INDEX('Input| Escalations'!$H$34:$N$34,MATCH('Calc| Project Costs'!Q$9,'Input| Escalations'!$H$23:$N$23,0))+'Input| Projects'!$AA394*INDEX('Input| Escalations'!$H$35:$N$35,MATCH('Calc| Project Costs'!Q$9,'Input| Escalations'!$H$23:$N$23,0))+1</f>
        <v>1</v>
      </c>
      <c r="R394" s="192">
        <f>'Input| Projects'!$Y394*INDEX('Input| Escalations'!$H$33:$N$33,MATCH('Calc| Project Costs'!R$9,'Input| Escalations'!$H$23:$N$23,0))+'Input| Projects'!$Z394*INDEX('Input| Escalations'!$H$34:$N$34,MATCH('Calc| Project Costs'!R$9,'Input| Escalations'!$H$23:$N$23,0))+'Input| Projects'!$AA394*INDEX('Input| Escalations'!$H$35:$N$35,MATCH('Calc| Project Costs'!R$9,'Input| Escalations'!$H$23:$N$23,0))+1</f>
        <v>1</v>
      </c>
      <c r="S394" s="192">
        <f>'Input| Projects'!$Y394*INDEX('Input| Escalations'!$H$33:$N$33,MATCH('Calc| Project Costs'!S$9,'Input| Escalations'!$H$23:$N$23,0))+'Input| Projects'!$Z394*INDEX('Input| Escalations'!$H$34:$N$34,MATCH('Calc| Project Costs'!S$9,'Input| Escalations'!$H$23:$N$23,0))+'Input| Projects'!$AA394*INDEX('Input| Escalations'!$H$35:$N$35,MATCH('Calc| Project Costs'!S$9,'Input| Escalations'!$H$23:$N$23,0))+1</f>
        <v>1</v>
      </c>
      <c r="T394" s="192">
        <f>'Input| Projects'!$Y394*INDEX('Input| Escalations'!$H$33:$N$33,MATCH('Calc| Project Costs'!T$9,'Input| Escalations'!$H$23:$N$23,0))+'Input| Projects'!$Z394*INDEX('Input| Escalations'!$H$34:$N$34,MATCH('Calc| Project Costs'!T$9,'Input| Escalations'!$H$23:$N$23,0))+'Input| Projects'!$AA394*INDEX('Input| Escalations'!$H$35:$N$35,MATCH('Calc| Project Costs'!T$9,'Input| Escalations'!$H$23:$N$23,0))+1</f>
        <v>1</v>
      </c>
      <c r="U394" s="106"/>
      <c r="V394" s="186">
        <f t="shared" si="213"/>
        <v>0</v>
      </c>
      <c r="W394" s="186">
        <f t="shared" si="214"/>
        <v>0</v>
      </c>
      <c r="X394" s="186">
        <f t="shared" si="215"/>
        <v>0</v>
      </c>
      <c r="Y394" s="186">
        <f t="shared" si="191"/>
        <v>0</v>
      </c>
      <c r="Z394" s="186">
        <f t="shared" si="192"/>
        <v>0</v>
      </c>
      <c r="AA394" s="186">
        <f t="shared" si="193"/>
        <v>0</v>
      </c>
      <c r="AB394" s="186">
        <f t="shared" si="194"/>
        <v>0</v>
      </c>
      <c r="AC394" s="106"/>
      <c r="AD394" s="186">
        <f>'Input| Projects'!Q394*N394*'Input| Escalations'!$K$19</f>
        <v>0</v>
      </c>
      <c r="AE394" s="186">
        <f>'Input| Projects'!R394*O394*'Input| Escalations'!$K$19</f>
        <v>0</v>
      </c>
      <c r="AF394" s="186">
        <f>'Input| Projects'!S394*P394*'Input| Escalations'!$K$19</f>
        <v>0</v>
      </c>
      <c r="AG394" s="186">
        <f>'Input| Projects'!T394*Q394*'Input| Escalations'!$K$19</f>
        <v>0</v>
      </c>
      <c r="AH394" s="186">
        <f>'Input| Projects'!U394*R394*'Input| Escalations'!$K$19</f>
        <v>0</v>
      </c>
      <c r="AI394" s="186">
        <f>'Input| Projects'!V394*S394*'Input| Escalations'!$K$19</f>
        <v>0</v>
      </c>
      <c r="AJ394" s="186">
        <f>'Input| Projects'!W394*T394*'Input| Escalations'!$K$19</f>
        <v>0</v>
      </c>
      <c r="AK394" s="106"/>
      <c r="AL394" s="186" t="str">
        <f>IFERROR(IF('Input| Overheads'!$C$42="Direct costs",SUMPRODUCT(--('Input| Projects'!$AC394="Yes"),'Calc| Overheads Allocation'!C$8,'Calc| Project Costs'!V394),IF('Input| Overheads'!$C$42="Internal labour",SUMPRODUCT(--('Input| Projects'!$AC394="Yes"),'Calc| Overheads Allocation'!C$8,'Calc| Project Costs'!V394,'Input| Projects'!$Y394),IF('Input| Overheads'!$C$42="DNSP defined",SUMPRODUCT(--('Input| Projects'!$AC394="Yes"),'Calc| Overheads Allocation'!C$61,'Input| Projects'!$AF394),""))),"")</f>
        <v/>
      </c>
      <c r="AM394" s="186" t="str">
        <f>IFERROR(IF('Input| Overheads'!$C$42="Direct costs",SUMPRODUCT(--('Input| Projects'!$AC394="Yes"),'Calc| Overheads Allocation'!D$8,'Calc| Project Costs'!W394),IF('Input| Overheads'!$C$42="Internal labour",SUMPRODUCT(--('Input| Projects'!$AC394="Yes"),'Calc| Overheads Allocation'!D$8,'Calc| Project Costs'!W394,'Input| Projects'!$Y394),IF('Input| Overheads'!$C$42="DNSP defined",SUMPRODUCT(--('Input| Projects'!$AC394="Yes"),'Calc| Overheads Allocation'!D$61,'Input| Projects'!$AF394),""))),"")</f>
        <v/>
      </c>
      <c r="AN394" s="186" t="str">
        <f>IFERROR(IF('Input| Overheads'!$C$42="Direct costs",SUMPRODUCT(--('Input| Projects'!$AC394="Yes"),'Calc| Overheads Allocation'!E$8,'Calc| Project Costs'!X394),IF('Input| Overheads'!$C$42="Internal labour",SUMPRODUCT(--('Input| Projects'!$AC394="Yes"),'Calc| Overheads Allocation'!E$8,'Calc| Project Costs'!X394,'Input| Projects'!$Y394),IF('Input| Overheads'!$C$42="DNSP defined",SUMPRODUCT(--('Input| Projects'!$AC394="Yes"),'Calc| Overheads Allocation'!E$61,'Input| Projects'!$AF394),""))),"")</f>
        <v/>
      </c>
      <c r="AO394" s="186" t="str">
        <f>IFERROR(IF('Input| Overheads'!$C$42="Direct costs",SUMPRODUCT(--('Input| Projects'!$AC394="Yes"),'Calc| Overheads Allocation'!F$8,'Calc| Project Costs'!Y394),IF('Input| Overheads'!$C$42="Internal labour",SUMPRODUCT(--('Input| Projects'!$AC394="Yes"),'Calc| Overheads Allocation'!F$8,'Calc| Project Costs'!Y394,'Input| Projects'!$Y394),IF('Input| Overheads'!$C$42="DNSP defined",SUMPRODUCT(--('Input| Projects'!$AC394="Yes"),'Calc| Overheads Allocation'!F$61,'Input| Projects'!$AF394),""))),"")</f>
        <v/>
      </c>
      <c r="AP394" s="186" t="str">
        <f>IFERROR(IF('Input| Overheads'!$C$42="Direct costs",SUMPRODUCT(--('Input| Projects'!$AC394="Yes"),'Calc| Overheads Allocation'!G$8,'Calc| Project Costs'!Z394),IF('Input| Overheads'!$C$42="Internal labour",SUMPRODUCT(--('Input| Projects'!$AC394="Yes"),'Calc| Overheads Allocation'!G$8,'Calc| Project Costs'!Z394,'Input| Projects'!$Y394),IF('Input| Overheads'!$C$42="DNSP defined",SUMPRODUCT(--('Input| Projects'!$AC394="Yes"),'Calc| Overheads Allocation'!G$61,'Input| Projects'!$AF394),""))),"")</f>
        <v/>
      </c>
      <c r="AQ394" s="186" t="str">
        <f>IFERROR(IF('Input| Overheads'!$C$42="Direct costs",SUMPRODUCT(--('Input| Projects'!$AC394="Yes"),'Calc| Overheads Allocation'!H$8,'Calc| Project Costs'!AA394),IF('Input| Overheads'!$C$42="Internal labour",SUMPRODUCT(--('Input| Projects'!$AC394="Yes"),'Calc| Overheads Allocation'!H$8,'Calc| Project Costs'!AA394,'Input| Projects'!$Y394),IF('Input| Overheads'!$C$42="DNSP defined",SUMPRODUCT(--('Input| Projects'!$AC394="Yes"),'Calc| Overheads Allocation'!H$61,'Input| Projects'!$AF394),""))),"")</f>
        <v/>
      </c>
      <c r="AR394" s="186" t="str">
        <f>IFERROR(IF('Input| Overheads'!$C$42="Direct costs",SUMPRODUCT(--('Input| Projects'!$AC394="Yes"),'Calc| Overheads Allocation'!I$8,'Calc| Project Costs'!AB394),IF('Input| Overheads'!$C$42="Internal labour",SUMPRODUCT(--('Input| Projects'!$AC394="Yes"),'Calc| Overheads Allocation'!I$8,'Calc| Project Costs'!AB394,'Input| Projects'!$Y394),IF('Input| Overheads'!$C$42="DNSP defined",SUMPRODUCT(--('Input| Projects'!$AC394="Yes"),'Calc| Overheads Allocation'!I$61,'Input| Projects'!$AF394),""))),"")</f>
        <v/>
      </c>
      <c r="AS394" s="106"/>
      <c r="AT394" s="186" t="str">
        <f>IFERROR(IF('Input| Overheads'!$C$42="Direct costs",SUMPRODUCT(--('Input| Projects'!$AD394="Yes"),'Calc| Overheads Allocation'!C$9,'Calc| Project Costs'!V394),IF('Input| Overheads'!$C$42="Internal labour",SUMPRODUCT(--('Input| Projects'!$AD394="Yes"),'Calc| Overheads Allocation'!C$9,'Calc| Project Costs'!V394,'Input| Projects'!$Y394),IF('Input| Overheads'!$C$42="DNSP defined",SUMPRODUCT(--('Input| Projects'!$AD394="Yes"),'Calc| Overheads Allocation'!C$62,'Input| Projects'!$AG394),""))),"")</f>
        <v/>
      </c>
      <c r="AU394" s="186" t="str">
        <f>IFERROR(IF('Input| Overheads'!$C$42="Direct costs",SUMPRODUCT(--('Input| Projects'!$AD394="Yes"),'Calc| Overheads Allocation'!D$9,'Calc| Project Costs'!W394),IF('Input| Overheads'!$C$42="Internal labour",SUMPRODUCT(--('Input| Projects'!$AD394="Yes"),'Calc| Overheads Allocation'!D$9,'Calc| Project Costs'!W394,'Input| Projects'!$Y394),IF('Input| Overheads'!$C$42="DNSP defined",SUMPRODUCT(--('Input| Projects'!$AD394="Yes"),'Calc| Overheads Allocation'!D$62,'Input| Projects'!$AG394),""))),"")</f>
        <v/>
      </c>
      <c r="AV394" s="186" t="str">
        <f>IFERROR(IF('Input| Overheads'!$C$42="Direct costs",SUMPRODUCT(--('Input| Projects'!$AD394="Yes"),'Calc| Overheads Allocation'!E$9,'Calc| Project Costs'!X394),IF('Input| Overheads'!$C$42="Internal labour",SUMPRODUCT(--('Input| Projects'!$AD394="Yes"),'Calc| Overheads Allocation'!E$9,'Calc| Project Costs'!X394,'Input| Projects'!$Y394),IF('Input| Overheads'!$C$42="DNSP defined",SUMPRODUCT(--('Input| Projects'!$AD394="Yes"),'Calc| Overheads Allocation'!E$62,'Input| Projects'!$AG394),""))),"")</f>
        <v/>
      </c>
      <c r="AW394" s="186" t="str">
        <f>IFERROR(IF('Input| Overheads'!$C$42="Direct costs",SUMPRODUCT(--('Input| Projects'!$AD394="Yes"),'Calc| Overheads Allocation'!F$9,'Calc| Project Costs'!Y394),IF('Input| Overheads'!$C$42="Internal labour",SUMPRODUCT(--('Input| Projects'!$AD394="Yes"),'Calc| Overheads Allocation'!F$9,'Calc| Project Costs'!Y394,'Input| Projects'!$Y394),IF('Input| Overheads'!$C$42="DNSP defined",SUMPRODUCT(--('Input| Projects'!$AD394="Yes"),'Calc| Overheads Allocation'!F$62,'Input| Projects'!$AG394),""))),"")</f>
        <v/>
      </c>
      <c r="AX394" s="186" t="str">
        <f>IFERROR(IF('Input| Overheads'!$C$42="Direct costs",SUMPRODUCT(--('Input| Projects'!$AD394="Yes"),'Calc| Overheads Allocation'!G$9,'Calc| Project Costs'!Z394),IF('Input| Overheads'!$C$42="Internal labour",SUMPRODUCT(--('Input| Projects'!$AD394="Yes"),'Calc| Overheads Allocation'!G$9,'Calc| Project Costs'!Z394,'Input| Projects'!$Y394),IF('Input| Overheads'!$C$42="DNSP defined",SUMPRODUCT(--('Input| Projects'!$AD394="Yes"),'Calc| Overheads Allocation'!G$62,'Input| Projects'!$AG394),""))),"")</f>
        <v/>
      </c>
      <c r="AY394" s="186" t="str">
        <f>IFERROR(IF('Input| Overheads'!$C$42="Direct costs",SUMPRODUCT(--('Input| Projects'!$AD394="Yes"),'Calc| Overheads Allocation'!H$9,'Calc| Project Costs'!AA394),IF('Input| Overheads'!$C$42="Internal labour",SUMPRODUCT(--('Input| Projects'!$AD394="Yes"),'Calc| Overheads Allocation'!H$9,'Calc| Project Costs'!AA394,'Input| Projects'!$Y394),IF('Input| Overheads'!$C$42="DNSP defined",SUMPRODUCT(--('Input| Projects'!$AD394="Yes"),'Calc| Overheads Allocation'!H$62,'Input| Projects'!$AG394),""))),"")</f>
        <v/>
      </c>
      <c r="AZ394" s="186" t="str">
        <f>IFERROR(IF('Input| Overheads'!$C$42="Direct costs",SUMPRODUCT(--('Input| Projects'!$AD394="Yes"),'Calc| Overheads Allocation'!I$9,'Calc| Project Costs'!AB394),IF('Input| Overheads'!$C$42="Internal labour",SUMPRODUCT(--('Input| Projects'!$AD394="Yes"),'Calc| Overheads Allocation'!I$9,'Calc| Project Costs'!AB394,'Input| Projects'!$Y394),IF('Input| Overheads'!$C$42="DNSP defined",SUMPRODUCT(--('Input| Projects'!$AD394="Yes"),'Calc| Overheads Allocation'!I$62,'Input| Projects'!$AG394),""))),"")</f>
        <v/>
      </c>
      <c r="BA394" s="106"/>
      <c r="BB394" s="186">
        <f t="shared" si="216"/>
        <v>0</v>
      </c>
      <c r="BC394" s="186">
        <f t="shared" si="217"/>
        <v>0</v>
      </c>
      <c r="BD394" s="186">
        <f t="shared" si="218"/>
        <v>0</v>
      </c>
      <c r="BE394" s="186">
        <f t="shared" si="195"/>
        <v>0</v>
      </c>
      <c r="BF394" s="186">
        <f t="shared" si="196"/>
        <v>0</v>
      </c>
      <c r="BG394" s="186">
        <f t="shared" si="197"/>
        <v>0</v>
      </c>
      <c r="BH394" s="186">
        <f t="shared" si="198"/>
        <v>0</v>
      </c>
      <c r="BI394" s="97"/>
      <c r="BJ394" s="186" t="str">
        <f t="shared" si="199"/>
        <v/>
      </c>
      <c r="BK394" s="186" t="str">
        <f t="shared" si="200"/>
        <v/>
      </c>
      <c r="BL394" s="186" t="str">
        <f t="shared" si="201"/>
        <v/>
      </c>
      <c r="BM394" s="186" t="str">
        <f t="shared" si="202"/>
        <v/>
      </c>
      <c r="BN394" s="186" t="str">
        <f t="shared" si="203"/>
        <v/>
      </c>
      <c r="BO394" s="186" t="str">
        <f t="shared" si="204"/>
        <v/>
      </c>
      <c r="BP394" s="186" t="str">
        <f t="shared" si="205"/>
        <v/>
      </c>
      <c r="BQ394" s="97"/>
      <c r="BR394" s="186">
        <f t="shared" si="206"/>
        <v>0</v>
      </c>
      <c r="BS394" s="186">
        <f t="shared" si="207"/>
        <v>0</v>
      </c>
      <c r="BT394" s="222">
        <f t="shared" si="208"/>
        <v>0</v>
      </c>
      <c r="BU394" s="222">
        <f t="shared" si="209"/>
        <v>0</v>
      </c>
      <c r="BV394" s="222">
        <f t="shared" si="210"/>
        <v>0</v>
      </c>
      <c r="BW394" s="222">
        <f t="shared" si="211"/>
        <v>0</v>
      </c>
      <c r="BX394" s="222">
        <f t="shared" si="212"/>
        <v>0</v>
      </c>
      <c r="BY394" s="106"/>
      <c r="BZ394" s="197" t="str">
        <f>IF(SUMIF('Input| Projects'!$AS$8:$CP$8,"Dx",'Input| Projects'!$AS394:$CP394)=0,"",SUMIF('Input| Projects'!$AS$8:$CP$8,"Dx",'Input| Projects'!$AS394:$CP394))</f>
        <v/>
      </c>
      <c r="CA394" s="197" t="str">
        <f>IF(SUMIF('Input| Projects'!$AS$8:$CP$8,"Tx",'Input| Projects'!$AS394:$CP394)=0,"",SUMIF('Input| Projects'!$AS$8:$CP$8,"Tx",'Input| Projects'!$AS394:$CP394))</f>
        <v/>
      </c>
      <c r="CB394" s="150" t="str">
        <f t="shared" si="219"/>
        <v/>
      </c>
    </row>
    <row r="395" spans="2:80" x14ac:dyDescent="0.2">
      <c r="B395" s="201">
        <f>IFERROR('Input| Projects'!B395,"")</f>
        <v>386</v>
      </c>
      <c r="C395" s="42" t="str">
        <f>IFERROR(IF('Input| Projects'!C395="","",'Input| Projects'!C395),"")</f>
        <v/>
      </c>
      <c r="D395" s="42" t="str">
        <f>IFERROR(IF('Input| Projects'!D395="","",'Input| Projects'!D395),"")</f>
        <v/>
      </c>
      <c r="E395" s="104"/>
      <c r="F395" s="190">
        <f>IFERROR('Input| Projects'!I395*'Input| Escalations'!$K$19,"")</f>
        <v>0</v>
      </c>
      <c r="G395" s="190">
        <f>IFERROR('Input| Projects'!J395*'Input| Escalations'!$K$19,"")</f>
        <v>0</v>
      </c>
      <c r="H395" s="190">
        <f>IFERROR('Input| Projects'!K395*'Input| Escalations'!$K$19,"")</f>
        <v>0</v>
      </c>
      <c r="I395" s="190">
        <f>IFERROR('Input| Projects'!L395*'Input| Escalations'!$K$19,"")</f>
        <v>0</v>
      </c>
      <c r="J395" s="190">
        <f>IFERROR('Input| Projects'!M395*'Input| Escalations'!$K$19,"")</f>
        <v>0</v>
      </c>
      <c r="K395" s="190">
        <f>IFERROR('Input| Projects'!N395*'Input| Escalations'!$K$19,"")</f>
        <v>0</v>
      </c>
      <c r="L395" s="190">
        <f>IFERROR('Input| Projects'!O395*'Input| Escalations'!$K$19,"")</f>
        <v>0</v>
      </c>
      <c r="M395" s="150" t="str">
        <f>IF(ABS(SUM(F395:L395)-(SUM('Input| Projects'!I395:O395)*'Input| Escalations'!$K$19))&lt;0.0000001,"",1)</f>
        <v/>
      </c>
      <c r="N395" s="192">
        <f>'Input| Projects'!$Y395*INDEX('Input| Escalations'!$H$33:$N$33,MATCH('Calc| Project Costs'!N$9,'Input| Escalations'!$H$23:$N$23,0))+'Input| Projects'!$Z395*INDEX('Input| Escalations'!$H$34:$N$34,MATCH('Calc| Project Costs'!N$9,'Input| Escalations'!$H$23:$N$23,0))+'Input| Projects'!$AA395*INDEX('Input| Escalations'!$H$35:$N$35,MATCH('Calc| Project Costs'!N$9,'Input| Escalations'!$H$23:$N$23,0))+1</f>
        <v>1</v>
      </c>
      <c r="O395" s="192">
        <f>'Input| Projects'!$Y395*INDEX('Input| Escalations'!$H$33:$N$33,MATCH('Calc| Project Costs'!O$9,'Input| Escalations'!$H$23:$N$23,0))+'Input| Projects'!$Z395*INDEX('Input| Escalations'!$H$34:$N$34,MATCH('Calc| Project Costs'!O$9,'Input| Escalations'!$H$23:$N$23,0))+'Input| Projects'!$AA395*INDEX('Input| Escalations'!$H$35:$N$35,MATCH('Calc| Project Costs'!O$9,'Input| Escalations'!$H$23:$N$23,0))+1</f>
        <v>1</v>
      </c>
      <c r="P395" s="192">
        <f>'Input| Projects'!$Y395*INDEX('Input| Escalations'!$H$33:$N$33,MATCH('Calc| Project Costs'!P$9,'Input| Escalations'!$H$23:$N$23,0))+'Input| Projects'!$Z395*INDEX('Input| Escalations'!$H$34:$N$34,MATCH('Calc| Project Costs'!P$9,'Input| Escalations'!$H$23:$N$23,0))+'Input| Projects'!$AA395*INDEX('Input| Escalations'!$H$35:$N$35,MATCH('Calc| Project Costs'!P$9,'Input| Escalations'!$H$23:$N$23,0))+1</f>
        <v>1</v>
      </c>
      <c r="Q395" s="192">
        <f>'Input| Projects'!$Y395*INDEX('Input| Escalations'!$H$33:$N$33,MATCH('Calc| Project Costs'!Q$9,'Input| Escalations'!$H$23:$N$23,0))+'Input| Projects'!$Z395*INDEX('Input| Escalations'!$H$34:$N$34,MATCH('Calc| Project Costs'!Q$9,'Input| Escalations'!$H$23:$N$23,0))+'Input| Projects'!$AA395*INDEX('Input| Escalations'!$H$35:$N$35,MATCH('Calc| Project Costs'!Q$9,'Input| Escalations'!$H$23:$N$23,0))+1</f>
        <v>1</v>
      </c>
      <c r="R395" s="192">
        <f>'Input| Projects'!$Y395*INDEX('Input| Escalations'!$H$33:$N$33,MATCH('Calc| Project Costs'!R$9,'Input| Escalations'!$H$23:$N$23,0))+'Input| Projects'!$Z395*INDEX('Input| Escalations'!$H$34:$N$34,MATCH('Calc| Project Costs'!R$9,'Input| Escalations'!$H$23:$N$23,0))+'Input| Projects'!$AA395*INDEX('Input| Escalations'!$H$35:$N$35,MATCH('Calc| Project Costs'!R$9,'Input| Escalations'!$H$23:$N$23,0))+1</f>
        <v>1</v>
      </c>
      <c r="S395" s="192">
        <f>'Input| Projects'!$Y395*INDEX('Input| Escalations'!$H$33:$N$33,MATCH('Calc| Project Costs'!S$9,'Input| Escalations'!$H$23:$N$23,0))+'Input| Projects'!$Z395*INDEX('Input| Escalations'!$H$34:$N$34,MATCH('Calc| Project Costs'!S$9,'Input| Escalations'!$H$23:$N$23,0))+'Input| Projects'!$AA395*INDEX('Input| Escalations'!$H$35:$N$35,MATCH('Calc| Project Costs'!S$9,'Input| Escalations'!$H$23:$N$23,0))+1</f>
        <v>1</v>
      </c>
      <c r="T395" s="192">
        <f>'Input| Projects'!$Y395*INDEX('Input| Escalations'!$H$33:$N$33,MATCH('Calc| Project Costs'!T$9,'Input| Escalations'!$H$23:$N$23,0))+'Input| Projects'!$Z395*INDEX('Input| Escalations'!$H$34:$N$34,MATCH('Calc| Project Costs'!T$9,'Input| Escalations'!$H$23:$N$23,0))+'Input| Projects'!$AA395*INDEX('Input| Escalations'!$H$35:$N$35,MATCH('Calc| Project Costs'!T$9,'Input| Escalations'!$H$23:$N$23,0))+1</f>
        <v>1</v>
      </c>
      <c r="U395" s="106"/>
      <c r="V395" s="186">
        <f t="shared" si="213"/>
        <v>0</v>
      </c>
      <c r="W395" s="186">
        <f t="shared" si="214"/>
        <v>0</v>
      </c>
      <c r="X395" s="186">
        <f t="shared" si="215"/>
        <v>0</v>
      </c>
      <c r="Y395" s="186">
        <f t="shared" si="191"/>
        <v>0</v>
      </c>
      <c r="Z395" s="186">
        <f t="shared" si="192"/>
        <v>0</v>
      </c>
      <c r="AA395" s="186">
        <f t="shared" si="193"/>
        <v>0</v>
      </c>
      <c r="AB395" s="186">
        <f t="shared" si="194"/>
        <v>0</v>
      </c>
      <c r="AC395" s="106"/>
      <c r="AD395" s="186">
        <f>'Input| Projects'!Q395*N395*'Input| Escalations'!$K$19</f>
        <v>0</v>
      </c>
      <c r="AE395" s="186">
        <f>'Input| Projects'!R395*O395*'Input| Escalations'!$K$19</f>
        <v>0</v>
      </c>
      <c r="AF395" s="186">
        <f>'Input| Projects'!S395*P395*'Input| Escalations'!$K$19</f>
        <v>0</v>
      </c>
      <c r="AG395" s="186">
        <f>'Input| Projects'!T395*Q395*'Input| Escalations'!$K$19</f>
        <v>0</v>
      </c>
      <c r="AH395" s="186">
        <f>'Input| Projects'!U395*R395*'Input| Escalations'!$K$19</f>
        <v>0</v>
      </c>
      <c r="AI395" s="186">
        <f>'Input| Projects'!V395*S395*'Input| Escalations'!$K$19</f>
        <v>0</v>
      </c>
      <c r="AJ395" s="186">
        <f>'Input| Projects'!W395*T395*'Input| Escalations'!$K$19</f>
        <v>0</v>
      </c>
      <c r="AK395" s="106"/>
      <c r="AL395" s="186" t="str">
        <f>IFERROR(IF('Input| Overheads'!$C$42="Direct costs",SUMPRODUCT(--('Input| Projects'!$AC395="Yes"),'Calc| Overheads Allocation'!C$8,'Calc| Project Costs'!V395),IF('Input| Overheads'!$C$42="Internal labour",SUMPRODUCT(--('Input| Projects'!$AC395="Yes"),'Calc| Overheads Allocation'!C$8,'Calc| Project Costs'!V395,'Input| Projects'!$Y395),IF('Input| Overheads'!$C$42="DNSP defined",SUMPRODUCT(--('Input| Projects'!$AC395="Yes"),'Calc| Overheads Allocation'!C$61,'Input| Projects'!$AF395),""))),"")</f>
        <v/>
      </c>
      <c r="AM395" s="186" t="str">
        <f>IFERROR(IF('Input| Overheads'!$C$42="Direct costs",SUMPRODUCT(--('Input| Projects'!$AC395="Yes"),'Calc| Overheads Allocation'!D$8,'Calc| Project Costs'!W395),IF('Input| Overheads'!$C$42="Internal labour",SUMPRODUCT(--('Input| Projects'!$AC395="Yes"),'Calc| Overheads Allocation'!D$8,'Calc| Project Costs'!W395,'Input| Projects'!$Y395),IF('Input| Overheads'!$C$42="DNSP defined",SUMPRODUCT(--('Input| Projects'!$AC395="Yes"),'Calc| Overheads Allocation'!D$61,'Input| Projects'!$AF395),""))),"")</f>
        <v/>
      </c>
      <c r="AN395" s="186" t="str">
        <f>IFERROR(IF('Input| Overheads'!$C$42="Direct costs",SUMPRODUCT(--('Input| Projects'!$AC395="Yes"),'Calc| Overheads Allocation'!E$8,'Calc| Project Costs'!X395),IF('Input| Overheads'!$C$42="Internal labour",SUMPRODUCT(--('Input| Projects'!$AC395="Yes"),'Calc| Overheads Allocation'!E$8,'Calc| Project Costs'!X395,'Input| Projects'!$Y395),IF('Input| Overheads'!$C$42="DNSP defined",SUMPRODUCT(--('Input| Projects'!$AC395="Yes"),'Calc| Overheads Allocation'!E$61,'Input| Projects'!$AF395),""))),"")</f>
        <v/>
      </c>
      <c r="AO395" s="186" t="str">
        <f>IFERROR(IF('Input| Overheads'!$C$42="Direct costs",SUMPRODUCT(--('Input| Projects'!$AC395="Yes"),'Calc| Overheads Allocation'!F$8,'Calc| Project Costs'!Y395),IF('Input| Overheads'!$C$42="Internal labour",SUMPRODUCT(--('Input| Projects'!$AC395="Yes"),'Calc| Overheads Allocation'!F$8,'Calc| Project Costs'!Y395,'Input| Projects'!$Y395),IF('Input| Overheads'!$C$42="DNSP defined",SUMPRODUCT(--('Input| Projects'!$AC395="Yes"),'Calc| Overheads Allocation'!F$61,'Input| Projects'!$AF395),""))),"")</f>
        <v/>
      </c>
      <c r="AP395" s="186" t="str">
        <f>IFERROR(IF('Input| Overheads'!$C$42="Direct costs",SUMPRODUCT(--('Input| Projects'!$AC395="Yes"),'Calc| Overheads Allocation'!G$8,'Calc| Project Costs'!Z395),IF('Input| Overheads'!$C$42="Internal labour",SUMPRODUCT(--('Input| Projects'!$AC395="Yes"),'Calc| Overheads Allocation'!G$8,'Calc| Project Costs'!Z395,'Input| Projects'!$Y395),IF('Input| Overheads'!$C$42="DNSP defined",SUMPRODUCT(--('Input| Projects'!$AC395="Yes"),'Calc| Overheads Allocation'!G$61,'Input| Projects'!$AF395),""))),"")</f>
        <v/>
      </c>
      <c r="AQ395" s="186" t="str">
        <f>IFERROR(IF('Input| Overheads'!$C$42="Direct costs",SUMPRODUCT(--('Input| Projects'!$AC395="Yes"),'Calc| Overheads Allocation'!H$8,'Calc| Project Costs'!AA395),IF('Input| Overheads'!$C$42="Internal labour",SUMPRODUCT(--('Input| Projects'!$AC395="Yes"),'Calc| Overheads Allocation'!H$8,'Calc| Project Costs'!AA395,'Input| Projects'!$Y395),IF('Input| Overheads'!$C$42="DNSP defined",SUMPRODUCT(--('Input| Projects'!$AC395="Yes"),'Calc| Overheads Allocation'!H$61,'Input| Projects'!$AF395),""))),"")</f>
        <v/>
      </c>
      <c r="AR395" s="186" t="str">
        <f>IFERROR(IF('Input| Overheads'!$C$42="Direct costs",SUMPRODUCT(--('Input| Projects'!$AC395="Yes"),'Calc| Overheads Allocation'!I$8,'Calc| Project Costs'!AB395),IF('Input| Overheads'!$C$42="Internal labour",SUMPRODUCT(--('Input| Projects'!$AC395="Yes"),'Calc| Overheads Allocation'!I$8,'Calc| Project Costs'!AB395,'Input| Projects'!$Y395),IF('Input| Overheads'!$C$42="DNSP defined",SUMPRODUCT(--('Input| Projects'!$AC395="Yes"),'Calc| Overheads Allocation'!I$61,'Input| Projects'!$AF395),""))),"")</f>
        <v/>
      </c>
      <c r="AS395" s="106"/>
      <c r="AT395" s="186" t="str">
        <f>IFERROR(IF('Input| Overheads'!$C$42="Direct costs",SUMPRODUCT(--('Input| Projects'!$AD395="Yes"),'Calc| Overheads Allocation'!C$9,'Calc| Project Costs'!V395),IF('Input| Overheads'!$C$42="Internal labour",SUMPRODUCT(--('Input| Projects'!$AD395="Yes"),'Calc| Overheads Allocation'!C$9,'Calc| Project Costs'!V395,'Input| Projects'!$Y395),IF('Input| Overheads'!$C$42="DNSP defined",SUMPRODUCT(--('Input| Projects'!$AD395="Yes"),'Calc| Overheads Allocation'!C$62,'Input| Projects'!$AG395),""))),"")</f>
        <v/>
      </c>
      <c r="AU395" s="186" t="str">
        <f>IFERROR(IF('Input| Overheads'!$C$42="Direct costs",SUMPRODUCT(--('Input| Projects'!$AD395="Yes"),'Calc| Overheads Allocation'!D$9,'Calc| Project Costs'!W395),IF('Input| Overheads'!$C$42="Internal labour",SUMPRODUCT(--('Input| Projects'!$AD395="Yes"),'Calc| Overheads Allocation'!D$9,'Calc| Project Costs'!W395,'Input| Projects'!$Y395),IF('Input| Overheads'!$C$42="DNSP defined",SUMPRODUCT(--('Input| Projects'!$AD395="Yes"),'Calc| Overheads Allocation'!D$62,'Input| Projects'!$AG395),""))),"")</f>
        <v/>
      </c>
      <c r="AV395" s="186" t="str">
        <f>IFERROR(IF('Input| Overheads'!$C$42="Direct costs",SUMPRODUCT(--('Input| Projects'!$AD395="Yes"),'Calc| Overheads Allocation'!E$9,'Calc| Project Costs'!X395),IF('Input| Overheads'!$C$42="Internal labour",SUMPRODUCT(--('Input| Projects'!$AD395="Yes"),'Calc| Overheads Allocation'!E$9,'Calc| Project Costs'!X395,'Input| Projects'!$Y395),IF('Input| Overheads'!$C$42="DNSP defined",SUMPRODUCT(--('Input| Projects'!$AD395="Yes"),'Calc| Overheads Allocation'!E$62,'Input| Projects'!$AG395),""))),"")</f>
        <v/>
      </c>
      <c r="AW395" s="186" t="str">
        <f>IFERROR(IF('Input| Overheads'!$C$42="Direct costs",SUMPRODUCT(--('Input| Projects'!$AD395="Yes"),'Calc| Overheads Allocation'!F$9,'Calc| Project Costs'!Y395),IF('Input| Overheads'!$C$42="Internal labour",SUMPRODUCT(--('Input| Projects'!$AD395="Yes"),'Calc| Overheads Allocation'!F$9,'Calc| Project Costs'!Y395,'Input| Projects'!$Y395),IF('Input| Overheads'!$C$42="DNSP defined",SUMPRODUCT(--('Input| Projects'!$AD395="Yes"),'Calc| Overheads Allocation'!F$62,'Input| Projects'!$AG395),""))),"")</f>
        <v/>
      </c>
      <c r="AX395" s="186" t="str">
        <f>IFERROR(IF('Input| Overheads'!$C$42="Direct costs",SUMPRODUCT(--('Input| Projects'!$AD395="Yes"),'Calc| Overheads Allocation'!G$9,'Calc| Project Costs'!Z395),IF('Input| Overheads'!$C$42="Internal labour",SUMPRODUCT(--('Input| Projects'!$AD395="Yes"),'Calc| Overheads Allocation'!G$9,'Calc| Project Costs'!Z395,'Input| Projects'!$Y395),IF('Input| Overheads'!$C$42="DNSP defined",SUMPRODUCT(--('Input| Projects'!$AD395="Yes"),'Calc| Overheads Allocation'!G$62,'Input| Projects'!$AG395),""))),"")</f>
        <v/>
      </c>
      <c r="AY395" s="186" t="str">
        <f>IFERROR(IF('Input| Overheads'!$C$42="Direct costs",SUMPRODUCT(--('Input| Projects'!$AD395="Yes"),'Calc| Overheads Allocation'!H$9,'Calc| Project Costs'!AA395),IF('Input| Overheads'!$C$42="Internal labour",SUMPRODUCT(--('Input| Projects'!$AD395="Yes"),'Calc| Overheads Allocation'!H$9,'Calc| Project Costs'!AA395,'Input| Projects'!$Y395),IF('Input| Overheads'!$C$42="DNSP defined",SUMPRODUCT(--('Input| Projects'!$AD395="Yes"),'Calc| Overheads Allocation'!H$62,'Input| Projects'!$AG395),""))),"")</f>
        <v/>
      </c>
      <c r="AZ395" s="186" t="str">
        <f>IFERROR(IF('Input| Overheads'!$C$42="Direct costs",SUMPRODUCT(--('Input| Projects'!$AD395="Yes"),'Calc| Overheads Allocation'!I$9,'Calc| Project Costs'!AB395),IF('Input| Overheads'!$C$42="Internal labour",SUMPRODUCT(--('Input| Projects'!$AD395="Yes"),'Calc| Overheads Allocation'!I$9,'Calc| Project Costs'!AB395,'Input| Projects'!$Y395),IF('Input| Overheads'!$C$42="DNSP defined",SUMPRODUCT(--('Input| Projects'!$AD395="Yes"),'Calc| Overheads Allocation'!I$62,'Input| Projects'!$AG395),""))),"")</f>
        <v/>
      </c>
      <c r="BA395" s="106"/>
      <c r="BB395" s="186">
        <f t="shared" si="216"/>
        <v>0</v>
      </c>
      <c r="BC395" s="186">
        <f t="shared" si="217"/>
        <v>0</v>
      </c>
      <c r="BD395" s="186">
        <f t="shared" si="218"/>
        <v>0</v>
      </c>
      <c r="BE395" s="186">
        <f t="shared" si="195"/>
        <v>0</v>
      </c>
      <c r="BF395" s="186">
        <f t="shared" si="196"/>
        <v>0</v>
      </c>
      <c r="BG395" s="186">
        <f t="shared" si="197"/>
        <v>0</v>
      </c>
      <c r="BH395" s="186">
        <f t="shared" si="198"/>
        <v>0</v>
      </c>
      <c r="BI395" s="97"/>
      <c r="BJ395" s="186" t="str">
        <f t="shared" si="199"/>
        <v/>
      </c>
      <c r="BK395" s="186" t="str">
        <f t="shared" si="200"/>
        <v/>
      </c>
      <c r="BL395" s="186" t="str">
        <f t="shared" si="201"/>
        <v/>
      </c>
      <c r="BM395" s="186" t="str">
        <f t="shared" si="202"/>
        <v/>
      </c>
      <c r="BN395" s="186" t="str">
        <f t="shared" si="203"/>
        <v/>
      </c>
      <c r="BO395" s="186" t="str">
        <f t="shared" si="204"/>
        <v/>
      </c>
      <c r="BP395" s="186" t="str">
        <f t="shared" si="205"/>
        <v/>
      </c>
      <c r="BQ395" s="97"/>
      <c r="BR395" s="186">
        <f t="shared" si="206"/>
        <v>0</v>
      </c>
      <c r="BS395" s="186">
        <f t="shared" si="207"/>
        <v>0</v>
      </c>
      <c r="BT395" s="222">
        <f t="shared" si="208"/>
        <v>0</v>
      </c>
      <c r="BU395" s="222">
        <f t="shared" si="209"/>
        <v>0</v>
      </c>
      <c r="BV395" s="222">
        <f t="shared" si="210"/>
        <v>0</v>
      </c>
      <c r="BW395" s="222">
        <f t="shared" si="211"/>
        <v>0</v>
      </c>
      <c r="BX395" s="222">
        <f t="shared" si="212"/>
        <v>0</v>
      </c>
      <c r="BY395" s="106"/>
      <c r="BZ395" s="197" t="str">
        <f>IF(SUMIF('Input| Projects'!$AS$8:$CP$8,"Dx",'Input| Projects'!$AS395:$CP395)=0,"",SUMIF('Input| Projects'!$AS$8:$CP$8,"Dx",'Input| Projects'!$AS395:$CP395))</f>
        <v/>
      </c>
      <c r="CA395" s="197" t="str">
        <f>IF(SUMIF('Input| Projects'!$AS$8:$CP$8,"Tx",'Input| Projects'!$AS395:$CP395)=0,"",SUMIF('Input| Projects'!$AS$8:$CP$8,"Tx",'Input| Projects'!$AS395:$CP395))</f>
        <v/>
      </c>
      <c r="CB395" s="150" t="str">
        <f t="shared" si="219"/>
        <v/>
      </c>
    </row>
    <row r="396" spans="2:80" x14ac:dyDescent="0.2">
      <c r="B396" s="201">
        <f>IFERROR('Input| Projects'!B396,"")</f>
        <v>387</v>
      </c>
      <c r="C396" s="42" t="str">
        <f>IFERROR(IF('Input| Projects'!C396="","",'Input| Projects'!C396),"")</f>
        <v/>
      </c>
      <c r="D396" s="42" t="str">
        <f>IFERROR(IF('Input| Projects'!D396="","",'Input| Projects'!D396),"")</f>
        <v/>
      </c>
      <c r="E396" s="104"/>
      <c r="F396" s="190">
        <f>IFERROR('Input| Projects'!I396*'Input| Escalations'!$K$19,"")</f>
        <v>0</v>
      </c>
      <c r="G396" s="190">
        <f>IFERROR('Input| Projects'!J396*'Input| Escalations'!$K$19,"")</f>
        <v>0</v>
      </c>
      <c r="H396" s="190">
        <f>IFERROR('Input| Projects'!K396*'Input| Escalations'!$K$19,"")</f>
        <v>0</v>
      </c>
      <c r="I396" s="190">
        <f>IFERROR('Input| Projects'!L396*'Input| Escalations'!$K$19,"")</f>
        <v>0</v>
      </c>
      <c r="J396" s="190">
        <f>IFERROR('Input| Projects'!M396*'Input| Escalations'!$K$19,"")</f>
        <v>0</v>
      </c>
      <c r="K396" s="190">
        <f>IFERROR('Input| Projects'!N396*'Input| Escalations'!$K$19,"")</f>
        <v>0</v>
      </c>
      <c r="L396" s="190">
        <f>IFERROR('Input| Projects'!O396*'Input| Escalations'!$K$19,"")</f>
        <v>0</v>
      </c>
      <c r="M396" s="150" t="str">
        <f>IF(ABS(SUM(F396:L396)-(SUM('Input| Projects'!I396:O396)*'Input| Escalations'!$K$19))&lt;0.0000001,"",1)</f>
        <v/>
      </c>
      <c r="N396" s="192">
        <f>'Input| Projects'!$Y396*INDEX('Input| Escalations'!$H$33:$N$33,MATCH('Calc| Project Costs'!N$9,'Input| Escalations'!$H$23:$N$23,0))+'Input| Projects'!$Z396*INDEX('Input| Escalations'!$H$34:$N$34,MATCH('Calc| Project Costs'!N$9,'Input| Escalations'!$H$23:$N$23,0))+'Input| Projects'!$AA396*INDEX('Input| Escalations'!$H$35:$N$35,MATCH('Calc| Project Costs'!N$9,'Input| Escalations'!$H$23:$N$23,0))+1</f>
        <v>1</v>
      </c>
      <c r="O396" s="192">
        <f>'Input| Projects'!$Y396*INDEX('Input| Escalations'!$H$33:$N$33,MATCH('Calc| Project Costs'!O$9,'Input| Escalations'!$H$23:$N$23,0))+'Input| Projects'!$Z396*INDEX('Input| Escalations'!$H$34:$N$34,MATCH('Calc| Project Costs'!O$9,'Input| Escalations'!$H$23:$N$23,0))+'Input| Projects'!$AA396*INDEX('Input| Escalations'!$H$35:$N$35,MATCH('Calc| Project Costs'!O$9,'Input| Escalations'!$H$23:$N$23,0))+1</f>
        <v>1</v>
      </c>
      <c r="P396" s="192">
        <f>'Input| Projects'!$Y396*INDEX('Input| Escalations'!$H$33:$N$33,MATCH('Calc| Project Costs'!P$9,'Input| Escalations'!$H$23:$N$23,0))+'Input| Projects'!$Z396*INDEX('Input| Escalations'!$H$34:$N$34,MATCH('Calc| Project Costs'!P$9,'Input| Escalations'!$H$23:$N$23,0))+'Input| Projects'!$AA396*INDEX('Input| Escalations'!$H$35:$N$35,MATCH('Calc| Project Costs'!P$9,'Input| Escalations'!$H$23:$N$23,0))+1</f>
        <v>1</v>
      </c>
      <c r="Q396" s="192">
        <f>'Input| Projects'!$Y396*INDEX('Input| Escalations'!$H$33:$N$33,MATCH('Calc| Project Costs'!Q$9,'Input| Escalations'!$H$23:$N$23,0))+'Input| Projects'!$Z396*INDEX('Input| Escalations'!$H$34:$N$34,MATCH('Calc| Project Costs'!Q$9,'Input| Escalations'!$H$23:$N$23,0))+'Input| Projects'!$AA396*INDEX('Input| Escalations'!$H$35:$N$35,MATCH('Calc| Project Costs'!Q$9,'Input| Escalations'!$H$23:$N$23,0))+1</f>
        <v>1</v>
      </c>
      <c r="R396" s="192">
        <f>'Input| Projects'!$Y396*INDEX('Input| Escalations'!$H$33:$N$33,MATCH('Calc| Project Costs'!R$9,'Input| Escalations'!$H$23:$N$23,0))+'Input| Projects'!$Z396*INDEX('Input| Escalations'!$H$34:$N$34,MATCH('Calc| Project Costs'!R$9,'Input| Escalations'!$H$23:$N$23,0))+'Input| Projects'!$AA396*INDEX('Input| Escalations'!$H$35:$N$35,MATCH('Calc| Project Costs'!R$9,'Input| Escalations'!$H$23:$N$23,0))+1</f>
        <v>1</v>
      </c>
      <c r="S396" s="192">
        <f>'Input| Projects'!$Y396*INDEX('Input| Escalations'!$H$33:$N$33,MATCH('Calc| Project Costs'!S$9,'Input| Escalations'!$H$23:$N$23,0))+'Input| Projects'!$Z396*INDEX('Input| Escalations'!$H$34:$N$34,MATCH('Calc| Project Costs'!S$9,'Input| Escalations'!$H$23:$N$23,0))+'Input| Projects'!$AA396*INDEX('Input| Escalations'!$H$35:$N$35,MATCH('Calc| Project Costs'!S$9,'Input| Escalations'!$H$23:$N$23,0))+1</f>
        <v>1</v>
      </c>
      <c r="T396" s="192">
        <f>'Input| Projects'!$Y396*INDEX('Input| Escalations'!$H$33:$N$33,MATCH('Calc| Project Costs'!T$9,'Input| Escalations'!$H$23:$N$23,0))+'Input| Projects'!$Z396*INDEX('Input| Escalations'!$H$34:$N$34,MATCH('Calc| Project Costs'!T$9,'Input| Escalations'!$H$23:$N$23,0))+'Input| Projects'!$AA396*INDEX('Input| Escalations'!$H$35:$N$35,MATCH('Calc| Project Costs'!T$9,'Input| Escalations'!$H$23:$N$23,0))+1</f>
        <v>1</v>
      </c>
      <c r="U396" s="106"/>
      <c r="V396" s="186">
        <f t="shared" si="213"/>
        <v>0</v>
      </c>
      <c r="W396" s="186">
        <f t="shared" si="214"/>
        <v>0</v>
      </c>
      <c r="X396" s="186">
        <f t="shared" si="215"/>
        <v>0</v>
      </c>
      <c r="Y396" s="186">
        <f t="shared" si="191"/>
        <v>0</v>
      </c>
      <c r="Z396" s="186">
        <f t="shared" si="192"/>
        <v>0</v>
      </c>
      <c r="AA396" s="186">
        <f t="shared" si="193"/>
        <v>0</v>
      </c>
      <c r="AB396" s="186">
        <f t="shared" si="194"/>
        <v>0</v>
      </c>
      <c r="AC396" s="106"/>
      <c r="AD396" s="186">
        <f>'Input| Projects'!Q396*N396*'Input| Escalations'!$K$19</f>
        <v>0</v>
      </c>
      <c r="AE396" s="186">
        <f>'Input| Projects'!R396*O396*'Input| Escalations'!$K$19</f>
        <v>0</v>
      </c>
      <c r="AF396" s="186">
        <f>'Input| Projects'!S396*P396*'Input| Escalations'!$K$19</f>
        <v>0</v>
      </c>
      <c r="AG396" s="186">
        <f>'Input| Projects'!T396*Q396*'Input| Escalations'!$K$19</f>
        <v>0</v>
      </c>
      <c r="AH396" s="186">
        <f>'Input| Projects'!U396*R396*'Input| Escalations'!$K$19</f>
        <v>0</v>
      </c>
      <c r="AI396" s="186">
        <f>'Input| Projects'!V396*S396*'Input| Escalations'!$K$19</f>
        <v>0</v>
      </c>
      <c r="AJ396" s="186">
        <f>'Input| Projects'!W396*T396*'Input| Escalations'!$K$19</f>
        <v>0</v>
      </c>
      <c r="AK396" s="106"/>
      <c r="AL396" s="186" t="str">
        <f>IFERROR(IF('Input| Overheads'!$C$42="Direct costs",SUMPRODUCT(--('Input| Projects'!$AC396="Yes"),'Calc| Overheads Allocation'!C$8,'Calc| Project Costs'!V396),IF('Input| Overheads'!$C$42="Internal labour",SUMPRODUCT(--('Input| Projects'!$AC396="Yes"),'Calc| Overheads Allocation'!C$8,'Calc| Project Costs'!V396,'Input| Projects'!$Y396),IF('Input| Overheads'!$C$42="DNSP defined",SUMPRODUCT(--('Input| Projects'!$AC396="Yes"),'Calc| Overheads Allocation'!C$61,'Input| Projects'!$AF396),""))),"")</f>
        <v/>
      </c>
      <c r="AM396" s="186" t="str">
        <f>IFERROR(IF('Input| Overheads'!$C$42="Direct costs",SUMPRODUCT(--('Input| Projects'!$AC396="Yes"),'Calc| Overheads Allocation'!D$8,'Calc| Project Costs'!W396),IF('Input| Overheads'!$C$42="Internal labour",SUMPRODUCT(--('Input| Projects'!$AC396="Yes"),'Calc| Overheads Allocation'!D$8,'Calc| Project Costs'!W396,'Input| Projects'!$Y396),IF('Input| Overheads'!$C$42="DNSP defined",SUMPRODUCT(--('Input| Projects'!$AC396="Yes"),'Calc| Overheads Allocation'!D$61,'Input| Projects'!$AF396),""))),"")</f>
        <v/>
      </c>
      <c r="AN396" s="186" t="str">
        <f>IFERROR(IF('Input| Overheads'!$C$42="Direct costs",SUMPRODUCT(--('Input| Projects'!$AC396="Yes"),'Calc| Overheads Allocation'!E$8,'Calc| Project Costs'!X396),IF('Input| Overheads'!$C$42="Internal labour",SUMPRODUCT(--('Input| Projects'!$AC396="Yes"),'Calc| Overheads Allocation'!E$8,'Calc| Project Costs'!X396,'Input| Projects'!$Y396),IF('Input| Overheads'!$C$42="DNSP defined",SUMPRODUCT(--('Input| Projects'!$AC396="Yes"),'Calc| Overheads Allocation'!E$61,'Input| Projects'!$AF396),""))),"")</f>
        <v/>
      </c>
      <c r="AO396" s="186" t="str">
        <f>IFERROR(IF('Input| Overheads'!$C$42="Direct costs",SUMPRODUCT(--('Input| Projects'!$AC396="Yes"),'Calc| Overheads Allocation'!F$8,'Calc| Project Costs'!Y396),IF('Input| Overheads'!$C$42="Internal labour",SUMPRODUCT(--('Input| Projects'!$AC396="Yes"),'Calc| Overheads Allocation'!F$8,'Calc| Project Costs'!Y396,'Input| Projects'!$Y396),IF('Input| Overheads'!$C$42="DNSP defined",SUMPRODUCT(--('Input| Projects'!$AC396="Yes"),'Calc| Overheads Allocation'!F$61,'Input| Projects'!$AF396),""))),"")</f>
        <v/>
      </c>
      <c r="AP396" s="186" t="str">
        <f>IFERROR(IF('Input| Overheads'!$C$42="Direct costs",SUMPRODUCT(--('Input| Projects'!$AC396="Yes"),'Calc| Overheads Allocation'!G$8,'Calc| Project Costs'!Z396),IF('Input| Overheads'!$C$42="Internal labour",SUMPRODUCT(--('Input| Projects'!$AC396="Yes"),'Calc| Overheads Allocation'!G$8,'Calc| Project Costs'!Z396,'Input| Projects'!$Y396),IF('Input| Overheads'!$C$42="DNSP defined",SUMPRODUCT(--('Input| Projects'!$AC396="Yes"),'Calc| Overheads Allocation'!G$61,'Input| Projects'!$AF396),""))),"")</f>
        <v/>
      </c>
      <c r="AQ396" s="186" t="str">
        <f>IFERROR(IF('Input| Overheads'!$C$42="Direct costs",SUMPRODUCT(--('Input| Projects'!$AC396="Yes"),'Calc| Overheads Allocation'!H$8,'Calc| Project Costs'!AA396),IF('Input| Overheads'!$C$42="Internal labour",SUMPRODUCT(--('Input| Projects'!$AC396="Yes"),'Calc| Overheads Allocation'!H$8,'Calc| Project Costs'!AA396,'Input| Projects'!$Y396),IF('Input| Overheads'!$C$42="DNSP defined",SUMPRODUCT(--('Input| Projects'!$AC396="Yes"),'Calc| Overheads Allocation'!H$61,'Input| Projects'!$AF396),""))),"")</f>
        <v/>
      </c>
      <c r="AR396" s="186" t="str">
        <f>IFERROR(IF('Input| Overheads'!$C$42="Direct costs",SUMPRODUCT(--('Input| Projects'!$AC396="Yes"),'Calc| Overheads Allocation'!I$8,'Calc| Project Costs'!AB396),IF('Input| Overheads'!$C$42="Internal labour",SUMPRODUCT(--('Input| Projects'!$AC396="Yes"),'Calc| Overheads Allocation'!I$8,'Calc| Project Costs'!AB396,'Input| Projects'!$Y396),IF('Input| Overheads'!$C$42="DNSP defined",SUMPRODUCT(--('Input| Projects'!$AC396="Yes"),'Calc| Overheads Allocation'!I$61,'Input| Projects'!$AF396),""))),"")</f>
        <v/>
      </c>
      <c r="AS396" s="106"/>
      <c r="AT396" s="186" t="str">
        <f>IFERROR(IF('Input| Overheads'!$C$42="Direct costs",SUMPRODUCT(--('Input| Projects'!$AD396="Yes"),'Calc| Overheads Allocation'!C$9,'Calc| Project Costs'!V396),IF('Input| Overheads'!$C$42="Internal labour",SUMPRODUCT(--('Input| Projects'!$AD396="Yes"),'Calc| Overheads Allocation'!C$9,'Calc| Project Costs'!V396,'Input| Projects'!$Y396),IF('Input| Overheads'!$C$42="DNSP defined",SUMPRODUCT(--('Input| Projects'!$AD396="Yes"),'Calc| Overheads Allocation'!C$62,'Input| Projects'!$AG396),""))),"")</f>
        <v/>
      </c>
      <c r="AU396" s="186" t="str">
        <f>IFERROR(IF('Input| Overheads'!$C$42="Direct costs",SUMPRODUCT(--('Input| Projects'!$AD396="Yes"),'Calc| Overheads Allocation'!D$9,'Calc| Project Costs'!W396),IF('Input| Overheads'!$C$42="Internal labour",SUMPRODUCT(--('Input| Projects'!$AD396="Yes"),'Calc| Overheads Allocation'!D$9,'Calc| Project Costs'!W396,'Input| Projects'!$Y396),IF('Input| Overheads'!$C$42="DNSP defined",SUMPRODUCT(--('Input| Projects'!$AD396="Yes"),'Calc| Overheads Allocation'!D$62,'Input| Projects'!$AG396),""))),"")</f>
        <v/>
      </c>
      <c r="AV396" s="186" t="str">
        <f>IFERROR(IF('Input| Overheads'!$C$42="Direct costs",SUMPRODUCT(--('Input| Projects'!$AD396="Yes"),'Calc| Overheads Allocation'!E$9,'Calc| Project Costs'!X396),IF('Input| Overheads'!$C$42="Internal labour",SUMPRODUCT(--('Input| Projects'!$AD396="Yes"),'Calc| Overheads Allocation'!E$9,'Calc| Project Costs'!X396,'Input| Projects'!$Y396),IF('Input| Overheads'!$C$42="DNSP defined",SUMPRODUCT(--('Input| Projects'!$AD396="Yes"),'Calc| Overheads Allocation'!E$62,'Input| Projects'!$AG396),""))),"")</f>
        <v/>
      </c>
      <c r="AW396" s="186" t="str">
        <f>IFERROR(IF('Input| Overheads'!$C$42="Direct costs",SUMPRODUCT(--('Input| Projects'!$AD396="Yes"),'Calc| Overheads Allocation'!F$9,'Calc| Project Costs'!Y396),IF('Input| Overheads'!$C$42="Internal labour",SUMPRODUCT(--('Input| Projects'!$AD396="Yes"),'Calc| Overheads Allocation'!F$9,'Calc| Project Costs'!Y396,'Input| Projects'!$Y396),IF('Input| Overheads'!$C$42="DNSP defined",SUMPRODUCT(--('Input| Projects'!$AD396="Yes"),'Calc| Overheads Allocation'!F$62,'Input| Projects'!$AG396),""))),"")</f>
        <v/>
      </c>
      <c r="AX396" s="186" t="str">
        <f>IFERROR(IF('Input| Overheads'!$C$42="Direct costs",SUMPRODUCT(--('Input| Projects'!$AD396="Yes"),'Calc| Overheads Allocation'!G$9,'Calc| Project Costs'!Z396),IF('Input| Overheads'!$C$42="Internal labour",SUMPRODUCT(--('Input| Projects'!$AD396="Yes"),'Calc| Overheads Allocation'!G$9,'Calc| Project Costs'!Z396,'Input| Projects'!$Y396),IF('Input| Overheads'!$C$42="DNSP defined",SUMPRODUCT(--('Input| Projects'!$AD396="Yes"),'Calc| Overheads Allocation'!G$62,'Input| Projects'!$AG396),""))),"")</f>
        <v/>
      </c>
      <c r="AY396" s="186" t="str">
        <f>IFERROR(IF('Input| Overheads'!$C$42="Direct costs",SUMPRODUCT(--('Input| Projects'!$AD396="Yes"),'Calc| Overheads Allocation'!H$9,'Calc| Project Costs'!AA396),IF('Input| Overheads'!$C$42="Internal labour",SUMPRODUCT(--('Input| Projects'!$AD396="Yes"),'Calc| Overheads Allocation'!H$9,'Calc| Project Costs'!AA396,'Input| Projects'!$Y396),IF('Input| Overheads'!$C$42="DNSP defined",SUMPRODUCT(--('Input| Projects'!$AD396="Yes"),'Calc| Overheads Allocation'!H$62,'Input| Projects'!$AG396),""))),"")</f>
        <v/>
      </c>
      <c r="AZ396" s="186" t="str">
        <f>IFERROR(IF('Input| Overheads'!$C$42="Direct costs",SUMPRODUCT(--('Input| Projects'!$AD396="Yes"),'Calc| Overheads Allocation'!I$9,'Calc| Project Costs'!AB396),IF('Input| Overheads'!$C$42="Internal labour",SUMPRODUCT(--('Input| Projects'!$AD396="Yes"),'Calc| Overheads Allocation'!I$9,'Calc| Project Costs'!AB396,'Input| Projects'!$Y396),IF('Input| Overheads'!$C$42="DNSP defined",SUMPRODUCT(--('Input| Projects'!$AD396="Yes"),'Calc| Overheads Allocation'!I$62,'Input| Projects'!$AG396),""))),"")</f>
        <v/>
      </c>
      <c r="BA396" s="106"/>
      <c r="BB396" s="186">
        <f t="shared" si="216"/>
        <v>0</v>
      </c>
      <c r="BC396" s="186">
        <f t="shared" si="217"/>
        <v>0</v>
      </c>
      <c r="BD396" s="186">
        <f t="shared" si="218"/>
        <v>0</v>
      </c>
      <c r="BE396" s="186">
        <f t="shared" si="195"/>
        <v>0</v>
      </c>
      <c r="BF396" s="186">
        <f t="shared" si="196"/>
        <v>0</v>
      </c>
      <c r="BG396" s="186">
        <f t="shared" si="197"/>
        <v>0</v>
      </c>
      <c r="BH396" s="186">
        <f t="shared" si="198"/>
        <v>0</v>
      </c>
      <c r="BI396" s="97"/>
      <c r="BJ396" s="186" t="str">
        <f t="shared" si="199"/>
        <v/>
      </c>
      <c r="BK396" s="186" t="str">
        <f t="shared" si="200"/>
        <v/>
      </c>
      <c r="BL396" s="186" t="str">
        <f t="shared" si="201"/>
        <v/>
      </c>
      <c r="BM396" s="186" t="str">
        <f t="shared" si="202"/>
        <v/>
      </c>
      <c r="BN396" s="186" t="str">
        <f t="shared" si="203"/>
        <v/>
      </c>
      <c r="BO396" s="186" t="str">
        <f t="shared" si="204"/>
        <v/>
      </c>
      <c r="BP396" s="186" t="str">
        <f t="shared" si="205"/>
        <v/>
      </c>
      <c r="BQ396" s="97"/>
      <c r="BR396" s="186">
        <f t="shared" si="206"/>
        <v>0</v>
      </c>
      <c r="BS396" s="186">
        <f t="shared" si="207"/>
        <v>0</v>
      </c>
      <c r="BT396" s="222">
        <f t="shared" si="208"/>
        <v>0</v>
      </c>
      <c r="BU396" s="222">
        <f t="shared" si="209"/>
        <v>0</v>
      </c>
      <c r="BV396" s="222">
        <f t="shared" si="210"/>
        <v>0</v>
      </c>
      <c r="BW396" s="222">
        <f t="shared" si="211"/>
        <v>0</v>
      </c>
      <c r="BX396" s="222">
        <f t="shared" si="212"/>
        <v>0</v>
      </c>
      <c r="BY396" s="106"/>
      <c r="BZ396" s="197" t="str">
        <f>IF(SUMIF('Input| Projects'!$AS$8:$CP$8,"Dx",'Input| Projects'!$AS396:$CP396)=0,"",SUMIF('Input| Projects'!$AS$8:$CP$8,"Dx",'Input| Projects'!$AS396:$CP396))</f>
        <v/>
      </c>
      <c r="CA396" s="197" t="str">
        <f>IF(SUMIF('Input| Projects'!$AS$8:$CP$8,"Tx",'Input| Projects'!$AS396:$CP396)=0,"",SUMIF('Input| Projects'!$AS$8:$CP$8,"Tx",'Input| Projects'!$AS396:$CP396))</f>
        <v/>
      </c>
      <c r="CB396" s="150" t="str">
        <f t="shared" si="219"/>
        <v/>
      </c>
    </row>
    <row r="397" spans="2:80" x14ac:dyDescent="0.2">
      <c r="B397" s="201">
        <f>IFERROR('Input| Projects'!B397,"")</f>
        <v>388</v>
      </c>
      <c r="C397" s="42" t="str">
        <f>IFERROR(IF('Input| Projects'!C397="","",'Input| Projects'!C397),"")</f>
        <v/>
      </c>
      <c r="D397" s="42" t="str">
        <f>IFERROR(IF('Input| Projects'!D397="","",'Input| Projects'!D397),"")</f>
        <v/>
      </c>
      <c r="E397" s="104"/>
      <c r="F397" s="190">
        <f>IFERROR('Input| Projects'!I397*'Input| Escalations'!$K$19,"")</f>
        <v>0</v>
      </c>
      <c r="G397" s="190">
        <f>IFERROR('Input| Projects'!J397*'Input| Escalations'!$K$19,"")</f>
        <v>0</v>
      </c>
      <c r="H397" s="190">
        <f>IFERROR('Input| Projects'!K397*'Input| Escalations'!$K$19,"")</f>
        <v>0</v>
      </c>
      <c r="I397" s="190">
        <f>IFERROR('Input| Projects'!L397*'Input| Escalations'!$K$19,"")</f>
        <v>0</v>
      </c>
      <c r="J397" s="190">
        <f>IFERROR('Input| Projects'!M397*'Input| Escalations'!$K$19,"")</f>
        <v>0</v>
      </c>
      <c r="K397" s="190">
        <f>IFERROR('Input| Projects'!N397*'Input| Escalations'!$K$19,"")</f>
        <v>0</v>
      </c>
      <c r="L397" s="190">
        <f>IFERROR('Input| Projects'!O397*'Input| Escalations'!$K$19,"")</f>
        <v>0</v>
      </c>
      <c r="M397" s="150" t="str">
        <f>IF(ABS(SUM(F397:L397)-(SUM('Input| Projects'!I397:O397)*'Input| Escalations'!$K$19))&lt;0.0000001,"",1)</f>
        <v/>
      </c>
      <c r="N397" s="192">
        <f>'Input| Projects'!$Y397*INDEX('Input| Escalations'!$H$33:$N$33,MATCH('Calc| Project Costs'!N$9,'Input| Escalations'!$H$23:$N$23,0))+'Input| Projects'!$Z397*INDEX('Input| Escalations'!$H$34:$N$34,MATCH('Calc| Project Costs'!N$9,'Input| Escalations'!$H$23:$N$23,0))+'Input| Projects'!$AA397*INDEX('Input| Escalations'!$H$35:$N$35,MATCH('Calc| Project Costs'!N$9,'Input| Escalations'!$H$23:$N$23,0))+1</f>
        <v>1</v>
      </c>
      <c r="O397" s="192">
        <f>'Input| Projects'!$Y397*INDEX('Input| Escalations'!$H$33:$N$33,MATCH('Calc| Project Costs'!O$9,'Input| Escalations'!$H$23:$N$23,0))+'Input| Projects'!$Z397*INDEX('Input| Escalations'!$H$34:$N$34,MATCH('Calc| Project Costs'!O$9,'Input| Escalations'!$H$23:$N$23,0))+'Input| Projects'!$AA397*INDEX('Input| Escalations'!$H$35:$N$35,MATCH('Calc| Project Costs'!O$9,'Input| Escalations'!$H$23:$N$23,0))+1</f>
        <v>1</v>
      </c>
      <c r="P397" s="192">
        <f>'Input| Projects'!$Y397*INDEX('Input| Escalations'!$H$33:$N$33,MATCH('Calc| Project Costs'!P$9,'Input| Escalations'!$H$23:$N$23,0))+'Input| Projects'!$Z397*INDEX('Input| Escalations'!$H$34:$N$34,MATCH('Calc| Project Costs'!P$9,'Input| Escalations'!$H$23:$N$23,0))+'Input| Projects'!$AA397*INDEX('Input| Escalations'!$H$35:$N$35,MATCH('Calc| Project Costs'!P$9,'Input| Escalations'!$H$23:$N$23,0))+1</f>
        <v>1</v>
      </c>
      <c r="Q397" s="192">
        <f>'Input| Projects'!$Y397*INDEX('Input| Escalations'!$H$33:$N$33,MATCH('Calc| Project Costs'!Q$9,'Input| Escalations'!$H$23:$N$23,0))+'Input| Projects'!$Z397*INDEX('Input| Escalations'!$H$34:$N$34,MATCH('Calc| Project Costs'!Q$9,'Input| Escalations'!$H$23:$N$23,0))+'Input| Projects'!$AA397*INDEX('Input| Escalations'!$H$35:$N$35,MATCH('Calc| Project Costs'!Q$9,'Input| Escalations'!$H$23:$N$23,0))+1</f>
        <v>1</v>
      </c>
      <c r="R397" s="192">
        <f>'Input| Projects'!$Y397*INDEX('Input| Escalations'!$H$33:$N$33,MATCH('Calc| Project Costs'!R$9,'Input| Escalations'!$H$23:$N$23,0))+'Input| Projects'!$Z397*INDEX('Input| Escalations'!$H$34:$N$34,MATCH('Calc| Project Costs'!R$9,'Input| Escalations'!$H$23:$N$23,0))+'Input| Projects'!$AA397*INDEX('Input| Escalations'!$H$35:$N$35,MATCH('Calc| Project Costs'!R$9,'Input| Escalations'!$H$23:$N$23,0))+1</f>
        <v>1</v>
      </c>
      <c r="S397" s="192">
        <f>'Input| Projects'!$Y397*INDEX('Input| Escalations'!$H$33:$N$33,MATCH('Calc| Project Costs'!S$9,'Input| Escalations'!$H$23:$N$23,0))+'Input| Projects'!$Z397*INDEX('Input| Escalations'!$H$34:$N$34,MATCH('Calc| Project Costs'!S$9,'Input| Escalations'!$H$23:$N$23,0))+'Input| Projects'!$AA397*INDEX('Input| Escalations'!$H$35:$N$35,MATCH('Calc| Project Costs'!S$9,'Input| Escalations'!$H$23:$N$23,0))+1</f>
        <v>1</v>
      </c>
      <c r="T397" s="192">
        <f>'Input| Projects'!$Y397*INDEX('Input| Escalations'!$H$33:$N$33,MATCH('Calc| Project Costs'!T$9,'Input| Escalations'!$H$23:$N$23,0))+'Input| Projects'!$Z397*INDEX('Input| Escalations'!$H$34:$N$34,MATCH('Calc| Project Costs'!T$9,'Input| Escalations'!$H$23:$N$23,0))+'Input| Projects'!$AA397*INDEX('Input| Escalations'!$H$35:$N$35,MATCH('Calc| Project Costs'!T$9,'Input| Escalations'!$H$23:$N$23,0))+1</f>
        <v>1</v>
      </c>
      <c r="U397" s="106"/>
      <c r="V397" s="186">
        <f t="shared" si="213"/>
        <v>0</v>
      </c>
      <c r="W397" s="186">
        <f t="shared" si="214"/>
        <v>0</v>
      </c>
      <c r="X397" s="186">
        <f t="shared" si="215"/>
        <v>0</v>
      </c>
      <c r="Y397" s="186">
        <f t="shared" si="191"/>
        <v>0</v>
      </c>
      <c r="Z397" s="186">
        <f t="shared" si="192"/>
        <v>0</v>
      </c>
      <c r="AA397" s="186">
        <f t="shared" si="193"/>
        <v>0</v>
      </c>
      <c r="AB397" s="186">
        <f t="shared" si="194"/>
        <v>0</v>
      </c>
      <c r="AC397" s="106"/>
      <c r="AD397" s="186">
        <f>'Input| Projects'!Q397*N397*'Input| Escalations'!$K$19</f>
        <v>0</v>
      </c>
      <c r="AE397" s="186">
        <f>'Input| Projects'!R397*O397*'Input| Escalations'!$K$19</f>
        <v>0</v>
      </c>
      <c r="AF397" s="186">
        <f>'Input| Projects'!S397*P397*'Input| Escalations'!$K$19</f>
        <v>0</v>
      </c>
      <c r="AG397" s="186">
        <f>'Input| Projects'!T397*Q397*'Input| Escalations'!$K$19</f>
        <v>0</v>
      </c>
      <c r="AH397" s="186">
        <f>'Input| Projects'!U397*R397*'Input| Escalations'!$K$19</f>
        <v>0</v>
      </c>
      <c r="AI397" s="186">
        <f>'Input| Projects'!V397*S397*'Input| Escalations'!$K$19</f>
        <v>0</v>
      </c>
      <c r="AJ397" s="186">
        <f>'Input| Projects'!W397*T397*'Input| Escalations'!$K$19</f>
        <v>0</v>
      </c>
      <c r="AK397" s="106"/>
      <c r="AL397" s="186" t="str">
        <f>IFERROR(IF('Input| Overheads'!$C$42="Direct costs",SUMPRODUCT(--('Input| Projects'!$AC397="Yes"),'Calc| Overheads Allocation'!C$8,'Calc| Project Costs'!V397),IF('Input| Overheads'!$C$42="Internal labour",SUMPRODUCT(--('Input| Projects'!$AC397="Yes"),'Calc| Overheads Allocation'!C$8,'Calc| Project Costs'!V397,'Input| Projects'!$Y397),IF('Input| Overheads'!$C$42="DNSP defined",SUMPRODUCT(--('Input| Projects'!$AC397="Yes"),'Calc| Overheads Allocation'!C$61,'Input| Projects'!$AF397),""))),"")</f>
        <v/>
      </c>
      <c r="AM397" s="186" t="str">
        <f>IFERROR(IF('Input| Overheads'!$C$42="Direct costs",SUMPRODUCT(--('Input| Projects'!$AC397="Yes"),'Calc| Overheads Allocation'!D$8,'Calc| Project Costs'!W397),IF('Input| Overheads'!$C$42="Internal labour",SUMPRODUCT(--('Input| Projects'!$AC397="Yes"),'Calc| Overheads Allocation'!D$8,'Calc| Project Costs'!W397,'Input| Projects'!$Y397),IF('Input| Overheads'!$C$42="DNSP defined",SUMPRODUCT(--('Input| Projects'!$AC397="Yes"),'Calc| Overheads Allocation'!D$61,'Input| Projects'!$AF397),""))),"")</f>
        <v/>
      </c>
      <c r="AN397" s="186" t="str">
        <f>IFERROR(IF('Input| Overheads'!$C$42="Direct costs",SUMPRODUCT(--('Input| Projects'!$AC397="Yes"),'Calc| Overheads Allocation'!E$8,'Calc| Project Costs'!X397),IF('Input| Overheads'!$C$42="Internal labour",SUMPRODUCT(--('Input| Projects'!$AC397="Yes"),'Calc| Overheads Allocation'!E$8,'Calc| Project Costs'!X397,'Input| Projects'!$Y397),IF('Input| Overheads'!$C$42="DNSP defined",SUMPRODUCT(--('Input| Projects'!$AC397="Yes"),'Calc| Overheads Allocation'!E$61,'Input| Projects'!$AF397),""))),"")</f>
        <v/>
      </c>
      <c r="AO397" s="186" t="str">
        <f>IFERROR(IF('Input| Overheads'!$C$42="Direct costs",SUMPRODUCT(--('Input| Projects'!$AC397="Yes"),'Calc| Overheads Allocation'!F$8,'Calc| Project Costs'!Y397),IF('Input| Overheads'!$C$42="Internal labour",SUMPRODUCT(--('Input| Projects'!$AC397="Yes"),'Calc| Overheads Allocation'!F$8,'Calc| Project Costs'!Y397,'Input| Projects'!$Y397),IF('Input| Overheads'!$C$42="DNSP defined",SUMPRODUCT(--('Input| Projects'!$AC397="Yes"),'Calc| Overheads Allocation'!F$61,'Input| Projects'!$AF397),""))),"")</f>
        <v/>
      </c>
      <c r="AP397" s="186" t="str">
        <f>IFERROR(IF('Input| Overheads'!$C$42="Direct costs",SUMPRODUCT(--('Input| Projects'!$AC397="Yes"),'Calc| Overheads Allocation'!G$8,'Calc| Project Costs'!Z397),IF('Input| Overheads'!$C$42="Internal labour",SUMPRODUCT(--('Input| Projects'!$AC397="Yes"),'Calc| Overheads Allocation'!G$8,'Calc| Project Costs'!Z397,'Input| Projects'!$Y397),IF('Input| Overheads'!$C$42="DNSP defined",SUMPRODUCT(--('Input| Projects'!$AC397="Yes"),'Calc| Overheads Allocation'!G$61,'Input| Projects'!$AF397),""))),"")</f>
        <v/>
      </c>
      <c r="AQ397" s="186" t="str">
        <f>IFERROR(IF('Input| Overheads'!$C$42="Direct costs",SUMPRODUCT(--('Input| Projects'!$AC397="Yes"),'Calc| Overheads Allocation'!H$8,'Calc| Project Costs'!AA397),IF('Input| Overheads'!$C$42="Internal labour",SUMPRODUCT(--('Input| Projects'!$AC397="Yes"),'Calc| Overheads Allocation'!H$8,'Calc| Project Costs'!AA397,'Input| Projects'!$Y397),IF('Input| Overheads'!$C$42="DNSP defined",SUMPRODUCT(--('Input| Projects'!$AC397="Yes"),'Calc| Overheads Allocation'!H$61,'Input| Projects'!$AF397),""))),"")</f>
        <v/>
      </c>
      <c r="AR397" s="186" t="str">
        <f>IFERROR(IF('Input| Overheads'!$C$42="Direct costs",SUMPRODUCT(--('Input| Projects'!$AC397="Yes"),'Calc| Overheads Allocation'!I$8,'Calc| Project Costs'!AB397),IF('Input| Overheads'!$C$42="Internal labour",SUMPRODUCT(--('Input| Projects'!$AC397="Yes"),'Calc| Overheads Allocation'!I$8,'Calc| Project Costs'!AB397,'Input| Projects'!$Y397),IF('Input| Overheads'!$C$42="DNSP defined",SUMPRODUCT(--('Input| Projects'!$AC397="Yes"),'Calc| Overheads Allocation'!I$61,'Input| Projects'!$AF397),""))),"")</f>
        <v/>
      </c>
      <c r="AS397" s="106"/>
      <c r="AT397" s="186" t="str">
        <f>IFERROR(IF('Input| Overheads'!$C$42="Direct costs",SUMPRODUCT(--('Input| Projects'!$AD397="Yes"),'Calc| Overheads Allocation'!C$9,'Calc| Project Costs'!V397),IF('Input| Overheads'!$C$42="Internal labour",SUMPRODUCT(--('Input| Projects'!$AD397="Yes"),'Calc| Overheads Allocation'!C$9,'Calc| Project Costs'!V397,'Input| Projects'!$Y397),IF('Input| Overheads'!$C$42="DNSP defined",SUMPRODUCT(--('Input| Projects'!$AD397="Yes"),'Calc| Overheads Allocation'!C$62,'Input| Projects'!$AG397),""))),"")</f>
        <v/>
      </c>
      <c r="AU397" s="186" t="str">
        <f>IFERROR(IF('Input| Overheads'!$C$42="Direct costs",SUMPRODUCT(--('Input| Projects'!$AD397="Yes"),'Calc| Overheads Allocation'!D$9,'Calc| Project Costs'!W397),IF('Input| Overheads'!$C$42="Internal labour",SUMPRODUCT(--('Input| Projects'!$AD397="Yes"),'Calc| Overheads Allocation'!D$9,'Calc| Project Costs'!W397,'Input| Projects'!$Y397),IF('Input| Overheads'!$C$42="DNSP defined",SUMPRODUCT(--('Input| Projects'!$AD397="Yes"),'Calc| Overheads Allocation'!D$62,'Input| Projects'!$AG397),""))),"")</f>
        <v/>
      </c>
      <c r="AV397" s="186" t="str">
        <f>IFERROR(IF('Input| Overheads'!$C$42="Direct costs",SUMPRODUCT(--('Input| Projects'!$AD397="Yes"),'Calc| Overheads Allocation'!E$9,'Calc| Project Costs'!X397),IF('Input| Overheads'!$C$42="Internal labour",SUMPRODUCT(--('Input| Projects'!$AD397="Yes"),'Calc| Overheads Allocation'!E$9,'Calc| Project Costs'!X397,'Input| Projects'!$Y397),IF('Input| Overheads'!$C$42="DNSP defined",SUMPRODUCT(--('Input| Projects'!$AD397="Yes"),'Calc| Overheads Allocation'!E$62,'Input| Projects'!$AG397),""))),"")</f>
        <v/>
      </c>
      <c r="AW397" s="186" t="str">
        <f>IFERROR(IF('Input| Overheads'!$C$42="Direct costs",SUMPRODUCT(--('Input| Projects'!$AD397="Yes"),'Calc| Overheads Allocation'!F$9,'Calc| Project Costs'!Y397),IF('Input| Overheads'!$C$42="Internal labour",SUMPRODUCT(--('Input| Projects'!$AD397="Yes"),'Calc| Overheads Allocation'!F$9,'Calc| Project Costs'!Y397,'Input| Projects'!$Y397),IF('Input| Overheads'!$C$42="DNSP defined",SUMPRODUCT(--('Input| Projects'!$AD397="Yes"),'Calc| Overheads Allocation'!F$62,'Input| Projects'!$AG397),""))),"")</f>
        <v/>
      </c>
      <c r="AX397" s="186" t="str">
        <f>IFERROR(IF('Input| Overheads'!$C$42="Direct costs",SUMPRODUCT(--('Input| Projects'!$AD397="Yes"),'Calc| Overheads Allocation'!G$9,'Calc| Project Costs'!Z397),IF('Input| Overheads'!$C$42="Internal labour",SUMPRODUCT(--('Input| Projects'!$AD397="Yes"),'Calc| Overheads Allocation'!G$9,'Calc| Project Costs'!Z397,'Input| Projects'!$Y397),IF('Input| Overheads'!$C$42="DNSP defined",SUMPRODUCT(--('Input| Projects'!$AD397="Yes"),'Calc| Overheads Allocation'!G$62,'Input| Projects'!$AG397),""))),"")</f>
        <v/>
      </c>
      <c r="AY397" s="186" t="str">
        <f>IFERROR(IF('Input| Overheads'!$C$42="Direct costs",SUMPRODUCT(--('Input| Projects'!$AD397="Yes"),'Calc| Overheads Allocation'!H$9,'Calc| Project Costs'!AA397),IF('Input| Overheads'!$C$42="Internal labour",SUMPRODUCT(--('Input| Projects'!$AD397="Yes"),'Calc| Overheads Allocation'!H$9,'Calc| Project Costs'!AA397,'Input| Projects'!$Y397),IF('Input| Overheads'!$C$42="DNSP defined",SUMPRODUCT(--('Input| Projects'!$AD397="Yes"),'Calc| Overheads Allocation'!H$62,'Input| Projects'!$AG397),""))),"")</f>
        <v/>
      </c>
      <c r="AZ397" s="186" t="str">
        <f>IFERROR(IF('Input| Overheads'!$C$42="Direct costs",SUMPRODUCT(--('Input| Projects'!$AD397="Yes"),'Calc| Overheads Allocation'!I$9,'Calc| Project Costs'!AB397),IF('Input| Overheads'!$C$42="Internal labour",SUMPRODUCT(--('Input| Projects'!$AD397="Yes"),'Calc| Overheads Allocation'!I$9,'Calc| Project Costs'!AB397,'Input| Projects'!$Y397),IF('Input| Overheads'!$C$42="DNSP defined",SUMPRODUCT(--('Input| Projects'!$AD397="Yes"),'Calc| Overheads Allocation'!I$62,'Input| Projects'!$AG397),""))),"")</f>
        <v/>
      </c>
      <c r="BA397" s="106"/>
      <c r="BB397" s="186">
        <f t="shared" si="216"/>
        <v>0</v>
      </c>
      <c r="BC397" s="186">
        <f t="shared" si="217"/>
        <v>0</v>
      </c>
      <c r="BD397" s="186">
        <f t="shared" si="218"/>
        <v>0</v>
      </c>
      <c r="BE397" s="186">
        <f t="shared" si="195"/>
        <v>0</v>
      </c>
      <c r="BF397" s="186">
        <f t="shared" si="196"/>
        <v>0</v>
      </c>
      <c r="BG397" s="186">
        <f t="shared" si="197"/>
        <v>0</v>
      </c>
      <c r="BH397" s="186">
        <f t="shared" si="198"/>
        <v>0</v>
      </c>
      <c r="BI397" s="97"/>
      <c r="BJ397" s="186" t="str">
        <f t="shared" si="199"/>
        <v/>
      </c>
      <c r="BK397" s="186" t="str">
        <f t="shared" si="200"/>
        <v/>
      </c>
      <c r="BL397" s="186" t="str">
        <f t="shared" si="201"/>
        <v/>
      </c>
      <c r="BM397" s="186" t="str">
        <f t="shared" si="202"/>
        <v/>
      </c>
      <c r="BN397" s="186" t="str">
        <f t="shared" si="203"/>
        <v/>
      </c>
      <c r="BO397" s="186" t="str">
        <f t="shared" si="204"/>
        <v/>
      </c>
      <c r="BP397" s="186" t="str">
        <f t="shared" si="205"/>
        <v/>
      </c>
      <c r="BQ397" s="97"/>
      <c r="BR397" s="186">
        <f t="shared" si="206"/>
        <v>0</v>
      </c>
      <c r="BS397" s="186">
        <f t="shared" si="207"/>
        <v>0</v>
      </c>
      <c r="BT397" s="222">
        <f t="shared" si="208"/>
        <v>0</v>
      </c>
      <c r="BU397" s="222">
        <f t="shared" si="209"/>
        <v>0</v>
      </c>
      <c r="BV397" s="222">
        <f t="shared" si="210"/>
        <v>0</v>
      </c>
      <c r="BW397" s="222">
        <f t="shared" si="211"/>
        <v>0</v>
      </c>
      <c r="BX397" s="222">
        <f t="shared" si="212"/>
        <v>0</v>
      </c>
      <c r="BY397" s="106"/>
      <c r="BZ397" s="197" t="str">
        <f>IF(SUMIF('Input| Projects'!$AS$8:$CP$8,"Dx",'Input| Projects'!$AS397:$CP397)=0,"",SUMIF('Input| Projects'!$AS$8:$CP$8,"Dx",'Input| Projects'!$AS397:$CP397))</f>
        <v/>
      </c>
      <c r="CA397" s="197" t="str">
        <f>IF(SUMIF('Input| Projects'!$AS$8:$CP$8,"Tx",'Input| Projects'!$AS397:$CP397)=0,"",SUMIF('Input| Projects'!$AS$8:$CP$8,"Tx",'Input| Projects'!$AS397:$CP397))</f>
        <v/>
      </c>
      <c r="CB397" s="150" t="str">
        <f t="shared" si="219"/>
        <v/>
      </c>
    </row>
    <row r="398" spans="2:80" x14ac:dyDescent="0.2">
      <c r="B398" s="201">
        <f>IFERROR('Input| Projects'!B398,"")</f>
        <v>389</v>
      </c>
      <c r="C398" s="42" t="str">
        <f>IFERROR(IF('Input| Projects'!C398="","",'Input| Projects'!C398),"")</f>
        <v/>
      </c>
      <c r="D398" s="42" t="str">
        <f>IFERROR(IF('Input| Projects'!D398="","",'Input| Projects'!D398),"")</f>
        <v/>
      </c>
      <c r="E398" s="104"/>
      <c r="F398" s="190">
        <f>IFERROR('Input| Projects'!I398*'Input| Escalations'!$K$19,"")</f>
        <v>0</v>
      </c>
      <c r="G398" s="190">
        <f>IFERROR('Input| Projects'!J398*'Input| Escalations'!$K$19,"")</f>
        <v>0</v>
      </c>
      <c r="H398" s="190">
        <f>IFERROR('Input| Projects'!K398*'Input| Escalations'!$K$19,"")</f>
        <v>0</v>
      </c>
      <c r="I398" s="190">
        <f>IFERROR('Input| Projects'!L398*'Input| Escalations'!$K$19,"")</f>
        <v>0</v>
      </c>
      <c r="J398" s="190">
        <f>IFERROR('Input| Projects'!M398*'Input| Escalations'!$K$19,"")</f>
        <v>0</v>
      </c>
      <c r="K398" s="190">
        <f>IFERROR('Input| Projects'!N398*'Input| Escalations'!$K$19,"")</f>
        <v>0</v>
      </c>
      <c r="L398" s="190">
        <f>IFERROR('Input| Projects'!O398*'Input| Escalations'!$K$19,"")</f>
        <v>0</v>
      </c>
      <c r="M398" s="150" t="str">
        <f>IF(ABS(SUM(F398:L398)-(SUM('Input| Projects'!I398:O398)*'Input| Escalations'!$K$19))&lt;0.0000001,"",1)</f>
        <v/>
      </c>
      <c r="N398" s="192">
        <f>'Input| Projects'!$Y398*INDEX('Input| Escalations'!$H$33:$N$33,MATCH('Calc| Project Costs'!N$9,'Input| Escalations'!$H$23:$N$23,0))+'Input| Projects'!$Z398*INDEX('Input| Escalations'!$H$34:$N$34,MATCH('Calc| Project Costs'!N$9,'Input| Escalations'!$H$23:$N$23,0))+'Input| Projects'!$AA398*INDEX('Input| Escalations'!$H$35:$N$35,MATCH('Calc| Project Costs'!N$9,'Input| Escalations'!$H$23:$N$23,0))+1</f>
        <v>1</v>
      </c>
      <c r="O398" s="192">
        <f>'Input| Projects'!$Y398*INDEX('Input| Escalations'!$H$33:$N$33,MATCH('Calc| Project Costs'!O$9,'Input| Escalations'!$H$23:$N$23,0))+'Input| Projects'!$Z398*INDEX('Input| Escalations'!$H$34:$N$34,MATCH('Calc| Project Costs'!O$9,'Input| Escalations'!$H$23:$N$23,0))+'Input| Projects'!$AA398*INDEX('Input| Escalations'!$H$35:$N$35,MATCH('Calc| Project Costs'!O$9,'Input| Escalations'!$H$23:$N$23,0))+1</f>
        <v>1</v>
      </c>
      <c r="P398" s="192">
        <f>'Input| Projects'!$Y398*INDEX('Input| Escalations'!$H$33:$N$33,MATCH('Calc| Project Costs'!P$9,'Input| Escalations'!$H$23:$N$23,0))+'Input| Projects'!$Z398*INDEX('Input| Escalations'!$H$34:$N$34,MATCH('Calc| Project Costs'!P$9,'Input| Escalations'!$H$23:$N$23,0))+'Input| Projects'!$AA398*INDEX('Input| Escalations'!$H$35:$N$35,MATCH('Calc| Project Costs'!P$9,'Input| Escalations'!$H$23:$N$23,0))+1</f>
        <v>1</v>
      </c>
      <c r="Q398" s="192">
        <f>'Input| Projects'!$Y398*INDEX('Input| Escalations'!$H$33:$N$33,MATCH('Calc| Project Costs'!Q$9,'Input| Escalations'!$H$23:$N$23,0))+'Input| Projects'!$Z398*INDEX('Input| Escalations'!$H$34:$N$34,MATCH('Calc| Project Costs'!Q$9,'Input| Escalations'!$H$23:$N$23,0))+'Input| Projects'!$AA398*INDEX('Input| Escalations'!$H$35:$N$35,MATCH('Calc| Project Costs'!Q$9,'Input| Escalations'!$H$23:$N$23,0))+1</f>
        <v>1</v>
      </c>
      <c r="R398" s="192">
        <f>'Input| Projects'!$Y398*INDEX('Input| Escalations'!$H$33:$N$33,MATCH('Calc| Project Costs'!R$9,'Input| Escalations'!$H$23:$N$23,0))+'Input| Projects'!$Z398*INDEX('Input| Escalations'!$H$34:$N$34,MATCH('Calc| Project Costs'!R$9,'Input| Escalations'!$H$23:$N$23,0))+'Input| Projects'!$AA398*INDEX('Input| Escalations'!$H$35:$N$35,MATCH('Calc| Project Costs'!R$9,'Input| Escalations'!$H$23:$N$23,0))+1</f>
        <v>1</v>
      </c>
      <c r="S398" s="192">
        <f>'Input| Projects'!$Y398*INDEX('Input| Escalations'!$H$33:$N$33,MATCH('Calc| Project Costs'!S$9,'Input| Escalations'!$H$23:$N$23,0))+'Input| Projects'!$Z398*INDEX('Input| Escalations'!$H$34:$N$34,MATCH('Calc| Project Costs'!S$9,'Input| Escalations'!$H$23:$N$23,0))+'Input| Projects'!$AA398*INDEX('Input| Escalations'!$H$35:$N$35,MATCH('Calc| Project Costs'!S$9,'Input| Escalations'!$H$23:$N$23,0))+1</f>
        <v>1</v>
      </c>
      <c r="T398" s="192">
        <f>'Input| Projects'!$Y398*INDEX('Input| Escalations'!$H$33:$N$33,MATCH('Calc| Project Costs'!T$9,'Input| Escalations'!$H$23:$N$23,0))+'Input| Projects'!$Z398*INDEX('Input| Escalations'!$H$34:$N$34,MATCH('Calc| Project Costs'!T$9,'Input| Escalations'!$H$23:$N$23,0))+'Input| Projects'!$AA398*INDEX('Input| Escalations'!$H$35:$N$35,MATCH('Calc| Project Costs'!T$9,'Input| Escalations'!$H$23:$N$23,0))+1</f>
        <v>1</v>
      </c>
      <c r="U398" s="106"/>
      <c r="V398" s="186">
        <f t="shared" si="213"/>
        <v>0</v>
      </c>
      <c r="W398" s="186">
        <f t="shared" si="214"/>
        <v>0</v>
      </c>
      <c r="X398" s="186">
        <f t="shared" si="215"/>
        <v>0</v>
      </c>
      <c r="Y398" s="186">
        <f t="shared" si="191"/>
        <v>0</v>
      </c>
      <c r="Z398" s="186">
        <f t="shared" si="192"/>
        <v>0</v>
      </c>
      <c r="AA398" s="186">
        <f t="shared" si="193"/>
        <v>0</v>
      </c>
      <c r="AB398" s="186">
        <f t="shared" si="194"/>
        <v>0</v>
      </c>
      <c r="AC398" s="106"/>
      <c r="AD398" s="186">
        <f>'Input| Projects'!Q398*N398*'Input| Escalations'!$K$19</f>
        <v>0</v>
      </c>
      <c r="AE398" s="186">
        <f>'Input| Projects'!R398*O398*'Input| Escalations'!$K$19</f>
        <v>0</v>
      </c>
      <c r="AF398" s="186">
        <f>'Input| Projects'!S398*P398*'Input| Escalations'!$K$19</f>
        <v>0</v>
      </c>
      <c r="AG398" s="186">
        <f>'Input| Projects'!T398*Q398*'Input| Escalations'!$K$19</f>
        <v>0</v>
      </c>
      <c r="AH398" s="186">
        <f>'Input| Projects'!U398*R398*'Input| Escalations'!$K$19</f>
        <v>0</v>
      </c>
      <c r="AI398" s="186">
        <f>'Input| Projects'!V398*S398*'Input| Escalations'!$K$19</f>
        <v>0</v>
      </c>
      <c r="AJ398" s="186">
        <f>'Input| Projects'!W398*T398*'Input| Escalations'!$K$19</f>
        <v>0</v>
      </c>
      <c r="AK398" s="106"/>
      <c r="AL398" s="186" t="str">
        <f>IFERROR(IF('Input| Overheads'!$C$42="Direct costs",SUMPRODUCT(--('Input| Projects'!$AC398="Yes"),'Calc| Overheads Allocation'!C$8,'Calc| Project Costs'!V398),IF('Input| Overheads'!$C$42="Internal labour",SUMPRODUCT(--('Input| Projects'!$AC398="Yes"),'Calc| Overheads Allocation'!C$8,'Calc| Project Costs'!V398,'Input| Projects'!$Y398),IF('Input| Overheads'!$C$42="DNSP defined",SUMPRODUCT(--('Input| Projects'!$AC398="Yes"),'Calc| Overheads Allocation'!C$61,'Input| Projects'!$AF398),""))),"")</f>
        <v/>
      </c>
      <c r="AM398" s="186" t="str">
        <f>IFERROR(IF('Input| Overheads'!$C$42="Direct costs",SUMPRODUCT(--('Input| Projects'!$AC398="Yes"),'Calc| Overheads Allocation'!D$8,'Calc| Project Costs'!W398),IF('Input| Overheads'!$C$42="Internal labour",SUMPRODUCT(--('Input| Projects'!$AC398="Yes"),'Calc| Overheads Allocation'!D$8,'Calc| Project Costs'!W398,'Input| Projects'!$Y398),IF('Input| Overheads'!$C$42="DNSP defined",SUMPRODUCT(--('Input| Projects'!$AC398="Yes"),'Calc| Overheads Allocation'!D$61,'Input| Projects'!$AF398),""))),"")</f>
        <v/>
      </c>
      <c r="AN398" s="186" t="str">
        <f>IFERROR(IF('Input| Overheads'!$C$42="Direct costs",SUMPRODUCT(--('Input| Projects'!$AC398="Yes"),'Calc| Overheads Allocation'!E$8,'Calc| Project Costs'!X398),IF('Input| Overheads'!$C$42="Internal labour",SUMPRODUCT(--('Input| Projects'!$AC398="Yes"),'Calc| Overheads Allocation'!E$8,'Calc| Project Costs'!X398,'Input| Projects'!$Y398),IF('Input| Overheads'!$C$42="DNSP defined",SUMPRODUCT(--('Input| Projects'!$AC398="Yes"),'Calc| Overheads Allocation'!E$61,'Input| Projects'!$AF398),""))),"")</f>
        <v/>
      </c>
      <c r="AO398" s="186" t="str">
        <f>IFERROR(IF('Input| Overheads'!$C$42="Direct costs",SUMPRODUCT(--('Input| Projects'!$AC398="Yes"),'Calc| Overheads Allocation'!F$8,'Calc| Project Costs'!Y398),IF('Input| Overheads'!$C$42="Internal labour",SUMPRODUCT(--('Input| Projects'!$AC398="Yes"),'Calc| Overheads Allocation'!F$8,'Calc| Project Costs'!Y398,'Input| Projects'!$Y398),IF('Input| Overheads'!$C$42="DNSP defined",SUMPRODUCT(--('Input| Projects'!$AC398="Yes"),'Calc| Overheads Allocation'!F$61,'Input| Projects'!$AF398),""))),"")</f>
        <v/>
      </c>
      <c r="AP398" s="186" t="str">
        <f>IFERROR(IF('Input| Overheads'!$C$42="Direct costs",SUMPRODUCT(--('Input| Projects'!$AC398="Yes"),'Calc| Overheads Allocation'!G$8,'Calc| Project Costs'!Z398),IF('Input| Overheads'!$C$42="Internal labour",SUMPRODUCT(--('Input| Projects'!$AC398="Yes"),'Calc| Overheads Allocation'!G$8,'Calc| Project Costs'!Z398,'Input| Projects'!$Y398),IF('Input| Overheads'!$C$42="DNSP defined",SUMPRODUCT(--('Input| Projects'!$AC398="Yes"),'Calc| Overheads Allocation'!G$61,'Input| Projects'!$AF398),""))),"")</f>
        <v/>
      </c>
      <c r="AQ398" s="186" t="str">
        <f>IFERROR(IF('Input| Overheads'!$C$42="Direct costs",SUMPRODUCT(--('Input| Projects'!$AC398="Yes"),'Calc| Overheads Allocation'!H$8,'Calc| Project Costs'!AA398),IF('Input| Overheads'!$C$42="Internal labour",SUMPRODUCT(--('Input| Projects'!$AC398="Yes"),'Calc| Overheads Allocation'!H$8,'Calc| Project Costs'!AA398,'Input| Projects'!$Y398),IF('Input| Overheads'!$C$42="DNSP defined",SUMPRODUCT(--('Input| Projects'!$AC398="Yes"),'Calc| Overheads Allocation'!H$61,'Input| Projects'!$AF398),""))),"")</f>
        <v/>
      </c>
      <c r="AR398" s="186" t="str">
        <f>IFERROR(IF('Input| Overheads'!$C$42="Direct costs",SUMPRODUCT(--('Input| Projects'!$AC398="Yes"),'Calc| Overheads Allocation'!I$8,'Calc| Project Costs'!AB398),IF('Input| Overheads'!$C$42="Internal labour",SUMPRODUCT(--('Input| Projects'!$AC398="Yes"),'Calc| Overheads Allocation'!I$8,'Calc| Project Costs'!AB398,'Input| Projects'!$Y398),IF('Input| Overheads'!$C$42="DNSP defined",SUMPRODUCT(--('Input| Projects'!$AC398="Yes"),'Calc| Overheads Allocation'!I$61,'Input| Projects'!$AF398),""))),"")</f>
        <v/>
      </c>
      <c r="AS398" s="106"/>
      <c r="AT398" s="186" t="str">
        <f>IFERROR(IF('Input| Overheads'!$C$42="Direct costs",SUMPRODUCT(--('Input| Projects'!$AD398="Yes"),'Calc| Overheads Allocation'!C$9,'Calc| Project Costs'!V398),IF('Input| Overheads'!$C$42="Internal labour",SUMPRODUCT(--('Input| Projects'!$AD398="Yes"),'Calc| Overheads Allocation'!C$9,'Calc| Project Costs'!V398,'Input| Projects'!$Y398),IF('Input| Overheads'!$C$42="DNSP defined",SUMPRODUCT(--('Input| Projects'!$AD398="Yes"),'Calc| Overheads Allocation'!C$62,'Input| Projects'!$AG398),""))),"")</f>
        <v/>
      </c>
      <c r="AU398" s="186" t="str">
        <f>IFERROR(IF('Input| Overheads'!$C$42="Direct costs",SUMPRODUCT(--('Input| Projects'!$AD398="Yes"),'Calc| Overheads Allocation'!D$9,'Calc| Project Costs'!W398),IF('Input| Overheads'!$C$42="Internal labour",SUMPRODUCT(--('Input| Projects'!$AD398="Yes"),'Calc| Overheads Allocation'!D$9,'Calc| Project Costs'!W398,'Input| Projects'!$Y398),IF('Input| Overheads'!$C$42="DNSP defined",SUMPRODUCT(--('Input| Projects'!$AD398="Yes"),'Calc| Overheads Allocation'!D$62,'Input| Projects'!$AG398),""))),"")</f>
        <v/>
      </c>
      <c r="AV398" s="186" t="str">
        <f>IFERROR(IF('Input| Overheads'!$C$42="Direct costs",SUMPRODUCT(--('Input| Projects'!$AD398="Yes"),'Calc| Overheads Allocation'!E$9,'Calc| Project Costs'!X398),IF('Input| Overheads'!$C$42="Internal labour",SUMPRODUCT(--('Input| Projects'!$AD398="Yes"),'Calc| Overheads Allocation'!E$9,'Calc| Project Costs'!X398,'Input| Projects'!$Y398),IF('Input| Overheads'!$C$42="DNSP defined",SUMPRODUCT(--('Input| Projects'!$AD398="Yes"),'Calc| Overheads Allocation'!E$62,'Input| Projects'!$AG398),""))),"")</f>
        <v/>
      </c>
      <c r="AW398" s="186" t="str">
        <f>IFERROR(IF('Input| Overheads'!$C$42="Direct costs",SUMPRODUCT(--('Input| Projects'!$AD398="Yes"),'Calc| Overheads Allocation'!F$9,'Calc| Project Costs'!Y398),IF('Input| Overheads'!$C$42="Internal labour",SUMPRODUCT(--('Input| Projects'!$AD398="Yes"),'Calc| Overheads Allocation'!F$9,'Calc| Project Costs'!Y398,'Input| Projects'!$Y398),IF('Input| Overheads'!$C$42="DNSP defined",SUMPRODUCT(--('Input| Projects'!$AD398="Yes"),'Calc| Overheads Allocation'!F$62,'Input| Projects'!$AG398),""))),"")</f>
        <v/>
      </c>
      <c r="AX398" s="186" t="str">
        <f>IFERROR(IF('Input| Overheads'!$C$42="Direct costs",SUMPRODUCT(--('Input| Projects'!$AD398="Yes"),'Calc| Overheads Allocation'!G$9,'Calc| Project Costs'!Z398),IF('Input| Overheads'!$C$42="Internal labour",SUMPRODUCT(--('Input| Projects'!$AD398="Yes"),'Calc| Overheads Allocation'!G$9,'Calc| Project Costs'!Z398,'Input| Projects'!$Y398),IF('Input| Overheads'!$C$42="DNSP defined",SUMPRODUCT(--('Input| Projects'!$AD398="Yes"),'Calc| Overheads Allocation'!G$62,'Input| Projects'!$AG398),""))),"")</f>
        <v/>
      </c>
      <c r="AY398" s="186" t="str">
        <f>IFERROR(IF('Input| Overheads'!$C$42="Direct costs",SUMPRODUCT(--('Input| Projects'!$AD398="Yes"),'Calc| Overheads Allocation'!H$9,'Calc| Project Costs'!AA398),IF('Input| Overheads'!$C$42="Internal labour",SUMPRODUCT(--('Input| Projects'!$AD398="Yes"),'Calc| Overheads Allocation'!H$9,'Calc| Project Costs'!AA398,'Input| Projects'!$Y398),IF('Input| Overheads'!$C$42="DNSP defined",SUMPRODUCT(--('Input| Projects'!$AD398="Yes"),'Calc| Overheads Allocation'!H$62,'Input| Projects'!$AG398),""))),"")</f>
        <v/>
      </c>
      <c r="AZ398" s="186" t="str">
        <f>IFERROR(IF('Input| Overheads'!$C$42="Direct costs",SUMPRODUCT(--('Input| Projects'!$AD398="Yes"),'Calc| Overheads Allocation'!I$9,'Calc| Project Costs'!AB398),IF('Input| Overheads'!$C$42="Internal labour",SUMPRODUCT(--('Input| Projects'!$AD398="Yes"),'Calc| Overheads Allocation'!I$9,'Calc| Project Costs'!AB398,'Input| Projects'!$Y398),IF('Input| Overheads'!$C$42="DNSP defined",SUMPRODUCT(--('Input| Projects'!$AD398="Yes"),'Calc| Overheads Allocation'!I$62,'Input| Projects'!$AG398),""))),"")</f>
        <v/>
      </c>
      <c r="BA398" s="106"/>
      <c r="BB398" s="186">
        <f t="shared" si="216"/>
        <v>0</v>
      </c>
      <c r="BC398" s="186">
        <f t="shared" si="217"/>
        <v>0</v>
      </c>
      <c r="BD398" s="186">
        <f t="shared" si="218"/>
        <v>0</v>
      </c>
      <c r="BE398" s="186">
        <f t="shared" si="195"/>
        <v>0</v>
      </c>
      <c r="BF398" s="186">
        <f t="shared" si="196"/>
        <v>0</v>
      </c>
      <c r="BG398" s="186">
        <f t="shared" si="197"/>
        <v>0</v>
      </c>
      <c r="BH398" s="186">
        <f t="shared" si="198"/>
        <v>0</v>
      </c>
      <c r="BI398" s="97"/>
      <c r="BJ398" s="186" t="str">
        <f t="shared" si="199"/>
        <v/>
      </c>
      <c r="BK398" s="186" t="str">
        <f t="shared" si="200"/>
        <v/>
      </c>
      <c r="BL398" s="186" t="str">
        <f t="shared" si="201"/>
        <v/>
      </c>
      <c r="BM398" s="186" t="str">
        <f t="shared" si="202"/>
        <v/>
      </c>
      <c r="BN398" s="186" t="str">
        <f t="shared" si="203"/>
        <v/>
      </c>
      <c r="BO398" s="186" t="str">
        <f t="shared" si="204"/>
        <v/>
      </c>
      <c r="BP398" s="186" t="str">
        <f t="shared" si="205"/>
        <v/>
      </c>
      <c r="BQ398" s="97"/>
      <c r="BR398" s="186">
        <f t="shared" si="206"/>
        <v>0</v>
      </c>
      <c r="BS398" s="186">
        <f t="shared" si="207"/>
        <v>0</v>
      </c>
      <c r="BT398" s="222">
        <f t="shared" si="208"/>
        <v>0</v>
      </c>
      <c r="BU398" s="222">
        <f t="shared" si="209"/>
        <v>0</v>
      </c>
      <c r="BV398" s="222">
        <f t="shared" si="210"/>
        <v>0</v>
      </c>
      <c r="BW398" s="222">
        <f t="shared" si="211"/>
        <v>0</v>
      </c>
      <c r="BX398" s="222">
        <f t="shared" si="212"/>
        <v>0</v>
      </c>
      <c r="BY398" s="106"/>
      <c r="BZ398" s="197" t="str">
        <f>IF(SUMIF('Input| Projects'!$AS$8:$CP$8,"Dx",'Input| Projects'!$AS398:$CP398)=0,"",SUMIF('Input| Projects'!$AS$8:$CP$8,"Dx",'Input| Projects'!$AS398:$CP398))</f>
        <v/>
      </c>
      <c r="CA398" s="197" t="str">
        <f>IF(SUMIF('Input| Projects'!$AS$8:$CP$8,"Tx",'Input| Projects'!$AS398:$CP398)=0,"",SUMIF('Input| Projects'!$AS$8:$CP$8,"Tx",'Input| Projects'!$AS398:$CP398))</f>
        <v/>
      </c>
      <c r="CB398" s="150" t="str">
        <f t="shared" si="219"/>
        <v/>
      </c>
    </row>
    <row r="399" spans="2:80" x14ac:dyDescent="0.2">
      <c r="B399" s="201">
        <f>IFERROR('Input| Projects'!B399,"")</f>
        <v>390</v>
      </c>
      <c r="C399" s="42" t="str">
        <f>IFERROR(IF('Input| Projects'!C399="","",'Input| Projects'!C399),"")</f>
        <v/>
      </c>
      <c r="D399" s="42" t="str">
        <f>IFERROR(IF('Input| Projects'!D399="","",'Input| Projects'!D399),"")</f>
        <v/>
      </c>
      <c r="E399" s="104"/>
      <c r="F399" s="190">
        <f>IFERROR('Input| Projects'!I399*'Input| Escalations'!$K$19,"")</f>
        <v>0</v>
      </c>
      <c r="G399" s="190">
        <f>IFERROR('Input| Projects'!J399*'Input| Escalations'!$K$19,"")</f>
        <v>0</v>
      </c>
      <c r="H399" s="190">
        <f>IFERROR('Input| Projects'!K399*'Input| Escalations'!$K$19,"")</f>
        <v>0</v>
      </c>
      <c r="I399" s="190">
        <f>IFERROR('Input| Projects'!L399*'Input| Escalations'!$K$19,"")</f>
        <v>0</v>
      </c>
      <c r="J399" s="190">
        <f>IFERROR('Input| Projects'!M399*'Input| Escalations'!$K$19,"")</f>
        <v>0</v>
      </c>
      <c r="K399" s="190">
        <f>IFERROR('Input| Projects'!N399*'Input| Escalations'!$K$19,"")</f>
        <v>0</v>
      </c>
      <c r="L399" s="190">
        <f>IFERROR('Input| Projects'!O399*'Input| Escalations'!$K$19,"")</f>
        <v>0</v>
      </c>
      <c r="M399" s="150" t="str">
        <f>IF(ABS(SUM(F399:L399)-(SUM('Input| Projects'!I399:O399)*'Input| Escalations'!$K$19))&lt;0.0000001,"",1)</f>
        <v/>
      </c>
      <c r="N399" s="192">
        <f>'Input| Projects'!$Y399*INDEX('Input| Escalations'!$H$33:$N$33,MATCH('Calc| Project Costs'!N$9,'Input| Escalations'!$H$23:$N$23,0))+'Input| Projects'!$Z399*INDEX('Input| Escalations'!$H$34:$N$34,MATCH('Calc| Project Costs'!N$9,'Input| Escalations'!$H$23:$N$23,0))+'Input| Projects'!$AA399*INDEX('Input| Escalations'!$H$35:$N$35,MATCH('Calc| Project Costs'!N$9,'Input| Escalations'!$H$23:$N$23,0))+1</f>
        <v>1</v>
      </c>
      <c r="O399" s="192">
        <f>'Input| Projects'!$Y399*INDEX('Input| Escalations'!$H$33:$N$33,MATCH('Calc| Project Costs'!O$9,'Input| Escalations'!$H$23:$N$23,0))+'Input| Projects'!$Z399*INDEX('Input| Escalations'!$H$34:$N$34,MATCH('Calc| Project Costs'!O$9,'Input| Escalations'!$H$23:$N$23,0))+'Input| Projects'!$AA399*INDEX('Input| Escalations'!$H$35:$N$35,MATCH('Calc| Project Costs'!O$9,'Input| Escalations'!$H$23:$N$23,0))+1</f>
        <v>1</v>
      </c>
      <c r="P399" s="192">
        <f>'Input| Projects'!$Y399*INDEX('Input| Escalations'!$H$33:$N$33,MATCH('Calc| Project Costs'!P$9,'Input| Escalations'!$H$23:$N$23,0))+'Input| Projects'!$Z399*INDEX('Input| Escalations'!$H$34:$N$34,MATCH('Calc| Project Costs'!P$9,'Input| Escalations'!$H$23:$N$23,0))+'Input| Projects'!$AA399*INDEX('Input| Escalations'!$H$35:$N$35,MATCH('Calc| Project Costs'!P$9,'Input| Escalations'!$H$23:$N$23,0))+1</f>
        <v>1</v>
      </c>
      <c r="Q399" s="192">
        <f>'Input| Projects'!$Y399*INDEX('Input| Escalations'!$H$33:$N$33,MATCH('Calc| Project Costs'!Q$9,'Input| Escalations'!$H$23:$N$23,0))+'Input| Projects'!$Z399*INDEX('Input| Escalations'!$H$34:$N$34,MATCH('Calc| Project Costs'!Q$9,'Input| Escalations'!$H$23:$N$23,0))+'Input| Projects'!$AA399*INDEX('Input| Escalations'!$H$35:$N$35,MATCH('Calc| Project Costs'!Q$9,'Input| Escalations'!$H$23:$N$23,0))+1</f>
        <v>1</v>
      </c>
      <c r="R399" s="192">
        <f>'Input| Projects'!$Y399*INDEX('Input| Escalations'!$H$33:$N$33,MATCH('Calc| Project Costs'!R$9,'Input| Escalations'!$H$23:$N$23,0))+'Input| Projects'!$Z399*INDEX('Input| Escalations'!$H$34:$N$34,MATCH('Calc| Project Costs'!R$9,'Input| Escalations'!$H$23:$N$23,0))+'Input| Projects'!$AA399*INDEX('Input| Escalations'!$H$35:$N$35,MATCH('Calc| Project Costs'!R$9,'Input| Escalations'!$H$23:$N$23,0))+1</f>
        <v>1</v>
      </c>
      <c r="S399" s="192">
        <f>'Input| Projects'!$Y399*INDEX('Input| Escalations'!$H$33:$N$33,MATCH('Calc| Project Costs'!S$9,'Input| Escalations'!$H$23:$N$23,0))+'Input| Projects'!$Z399*INDEX('Input| Escalations'!$H$34:$N$34,MATCH('Calc| Project Costs'!S$9,'Input| Escalations'!$H$23:$N$23,0))+'Input| Projects'!$AA399*INDEX('Input| Escalations'!$H$35:$N$35,MATCH('Calc| Project Costs'!S$9,'Input| Escalations'!$H$23:$N$23,0))+1</f>
        <v>1</v>
      </c>
      <c r="T399" s="192">
        <f>'Input| Projects'!$Y399*INDEX('Input| Escalations'!$H$33:$N$33,MATCH('Calc| Project Costs'!T$9,'Input| Escalations'!$H$23:$N$23,0))+'Input| Projects'!$Z399*INDEX('Input| Escalations'!$H$34:$N$34,MATCH('Calc| Project Costs'!T$9,'Input| Escalations'!$H$23:$N$23,0))+'Input| Projects'!$AA399*INDEX('Input| Escalations'!$H$35:$N$35,MATCH('Calc| Project Costs'!T$9,'Input| Escalations'!$H$23:$N$23,0))+1</f>
        <v>1</v>
      </c>
      <c r="U399" s="106"/>
      <c r="V399" s="186">
        <f t="shared" si="213"/>
        <v>0</v>
      </c>
      <c r="W399" s="186">
        <f t="shared" si="214"/>
        <v>0</v>
      </c>
      <c r="X399" s="186">
        <f t="shared" si="215"/>
        <v>0</v>
      </c>
      <c r="Y399" s="186">
        <f t="shared" si="191"/>
        <v>0</v>
      </c>
      <c r="Z399" s="186">
        <f t="shared" si="192"/>
        <v>0</v>
      </c>
      <c r="AA399" s="186">
        <f t="shared" si="193"/>
        <v>0</v>
      </c>
      <c r="AB399" s="186">
        <f t="shared" si="194"/>
        <v>0</v>
      </c>
      <c r="AC399" s="106"/>
      <c r="AD399" s="186">
        <f>'Input| Projects'!Q399*N399*'Input| Escalations'!$K$19</f>
        <v>0</v>
      </c>
      <c r="AE399" s="186">
        <f>'Input| Projects'!R399*O399*'Input| Escalations'!$K$19</f>
        <v>0</v>
      </c>
      <c r="AF399" s="186">
        <f>'Input| Projects'!S399*P399*'Input| Escalations'!$K$19</f>
        <v>0</v>
      </c>
      <c r="AG399" s="186">
        <f>'Input| Projects'!T399*Q399*'Input| Escalations'!$K$19</f>
        <v>0</v>
      </c>
      <c r="AH399" s="186">
        <f>'Input| Projects'!U399*R399*'Input| Escalations'!$K$19</f>
        <v>0</v>
      </c>
      <c r="AI399" s="186">
        <f>'Input| Projects'!V399*S399*'Input| Escalations'!$K$19</f>
        <v>0</v>
      </c>
      <c r="AJ399" s="186">
        <f>'Input| Projects'!W399*T399*'Input| Escalations'!$K$19</f>
        <v>0</v>
      </c>
      <c r="AK399" s="106"/>
      <c r="AL399" s="186" t="str">
        <f>IFERROR(IF('Input| Overheads'!$C$42="Direct costs",SUMPRODUCT(--('Input| Projects'!$AC399="Yes"),'Calc| Overheads Allocation'!C$8,'Calc| Project Costs'!V399),IF('Input| Overheads'!$C$42="Internal labour",SUMPRODUCT(--('Input| Projects'!$AC399="Yes"),'Calc| Overheads Allocation'!C$8,'Calc| Project Costs'!V399,'Input| Projects'!$Y399),IF('Input| Overheads'!$C$42="DNSP defined",SUMPRODUCT(--('Input| Projects'!$AC399="Yes"),'Calc| Overheads Allocation'!C$61,'Input| Projects'!$AF399),""))),"")</f>
        <v/>
      </c>
      <c r="AM399" s="186" t="str">
        <f>IFERROR(IF('Input| Overheads'!$C$42="Direct costs",SUMPRODUCT(--('Input| Projects'!$AC399="Yes"),'Calc| Overheads Allocation'!D$8,'Calc| Project Costs'!W399),IF('Input| Overheads'!$C$42="Internal labour",SUMPRODUCT(--('Input| Projects'!$AC399="Yes"),'Calc| Overheads Allocation'!D$8,'Calc| Project Costs'!W399,'Input| Projects'!$Y399),IF('Input| Overheads'!$C$42="DNSP defined",SUMPRODUCT(--('Input| Projects'!$AC399="Yes"),'Calc| Overheads Allocation'!D$61,'Input| Projects'!$AF399),""))),"")</f>
        <v/>
      </c>
      <c r="AN399" s="186" t="str">
        <f>IFERROR(IF('Input| Overheads'!$C$42="Direct costs",SUMPRODUCT(--('Input| Projects'!$AC399="Yes"),'Calc| Overheads Allocation'!E$8,'Calc| Project Costs'!X399),IF('Input| Overheads'!$C$42="Internal labour",SUMPRODUCT(--('Input| Projects'!$AC399="Yes"),'Calc| Overheads Allocation'!E$8,'Calc| Project Costs'!X399,'Input| Projects'!$Y399),IF('Input| Overheads'!$C$42="DNSP defined",SUMPRODUCT(--('Input| Projects'!$AC399="Yes"),'Calc| Overheads Allocation'!E$61,'Input| Projects'!$AF399),""))),"")</f>
        <v/>
      </c>
      <c r="AO399" s="186" t="str">
        <f>IFERROR(IF('Input| Overheads'!$C$42="Direct costs",SUMPRODUCT(--('Input| Projects'!$AC399="Yes"),'Calc| Overheads Allocation'!F$8,'Calc| Project Costs'!Y399),IF('Input| Overheads'!$C$42="Internal labour",SUMPRODUCT(--('Input| Projects'!$AC399="Yes"),'Calc| Overheads Allocation'!F$8,'Calc| Project Costs'!Y399,'Input| Projects'!$Y399),IF('Input| Overheads'!$C$42="DNSP defined",SUMPRODUCT(--('Input| Projects'!$AC399="Yes"),'Calc| Overheads Allocation'!F$61,'Input| Projects'!$AF399),""))),"")</f>
        <v/>
      </c>
      <c r="AP399" s="186" t="str">
        <f>IFERROR(IF('Input| Overheads'!$C$42="Direct costs",SUMPRODUCT(--('Input| Projects'!$AC399="Yes"),'Calc| Overheads Allocation'!G$8,'Calc| Project Costs'!Z399),IF('Input| Overheads'!$C$42="Internal labour",SUMPRODUCT(--('Input| Projects'!$AC399="Yes"),'Calc| Overheads Allocation'!G$8,'Calc| Project Costs'!Z399,'Input| Projects'!$Y399),IF('Input| Overheads'!$C$42="DNSP defined",SUMPRODUCT(--('Input| Projects'!$AC399="Yes"),'Calc| Overheads Allocation'!G$61,'Input| Projects'!$AF399),""))),"")</f>
        <v/>
      </c>
      <c r="AQ399" s="186" t="str">
        <f>IFERROR(IF('Input| Overheads'!$C$42="Direct costs",SUMPRODUCT(--('Input| Projects'!$AC399="Yes"),'Calc| Overheads Allocation'!H$8,'Calc| Project Costs'!AA399),IF('Input| Overheads'!$C$42="Internal labour",SUMPRODUCT(--('Input| Projects'!$AC399="Yes"),'Calc| Overheads Allocation'!H$8,'Calc| Project Costs'!AA399,'Input| Projects'!$Y399),IF('Input| Overheads'!$C$42="DNSP defined",SUMPRODUCT(--('Input| Projects'!$AC399="Yes"),'Calc| Overheads Allocation'!H$61,'Input| Projects'!$AF399),""))),"")</f>
        <v/>
      </c>
      <c r="AR399" s="186" t="str">
        <f>IFERROR(IF('Input| Overheads'!$C$42="Direct costs",SUMPRODUCT(--('Input| Projects'!$AC399="Yes"),'Calc| Overheads Allocation'!I$8,'Calc| Project Costs'!AB399),IF('Input| Overheads'!$C$42="Internal labour",SUMPRODUCT(--('Input| Projects'!$AC399="Yes"),'Calc| Overheads Allocation'!I$8,'Calc| Project Costs'!AB399,'Input| Projects'!$Y399),IF('Input| Overheads'!$C$42="DNSP defined",SUMPRODUCT(--('Input| Projects'!$AC399="Yes"),'Calc| Overheads Allocation'!I$61,'Input| Projects'!$AF399),""))),"")</f>
        <v/>
      </c>
      <c r="AS399" s="106"/>
      <c r="AT399" s="186" t="str">
        <f>IFERROR(IF('Input| Overheads'!$C$42="Direct costs",SUMPRODUCT(--('Input| Projects'!$AD399="Yes"),'Calc| Overheads Allocation'!C$9,'Calc| Project Costs'!V399),IF('Input| Overheads'!$C$42="Internal labour",SUMPRODUCT(--('Input| Projects'!$AD399="Yes"),'Calc| Overheads Allocation'!C$9,'Calc| Project Costs'!V399,'Input| Projects'!$Y399),IF('Input| Overheads'!$C$42="DNSP defined",SUMPRODUCT(--('Input| Projects'!$AD399="Yes"),'Calc| Overheads Allocation'!C$62,'Input| Projects'!$AG399),""))),"")</f>
        <v/>
      </c>
      <c r="AU399" s="186" t="str">
        <f>IFERROR(IF('Input| Overheads'!$C$42="Direct costs",SUMPRODUCT(--('Input| Projects'!$AD399="Yes"),'Calc| Overheads Allocation'!D$9,'Calc| Project Costs'!W399),IF('Input| Overheads'!$C$42="Internal labour",SUMPRODUCT(--('Input| Projects'!$AD399="Yes"),'Calc| Overheads Allocation'!D$9,'Calc| Project Costs'!W399,'Input| Projects'!$Y399),IF('Input| Overheads'!$C$42="DNSP defined",SUMPRODUCT(--('Input| Projects'!$AD399="Yes"),'Calc| Overheads Allocation'!D$62,'Input| Projects'!$AG399),""))),"")</f>
        <v/>
      </c>
      <c r="AV399" s="186" t="str">
        <f>IFERROR(IF('Input| Overheads'!$C$42="Direct costs",SUMPRODUCT(--('Input| Projects'!$AD399="Yes"),'Calc| Overheads Allocation'!E$9,'Calc| Project Costs'!X399),IF('Input| Overheads'!$C$42="Internal labour",SUMPRODUCT(--('Input| Projects'!$AD399="Yes"),'Calc| Overheads Allocation'!E$9,'Calc| Project Costs'!X399,'Input| Projects'!$Y399),IF('Input| Overheads'!$C$42="DNSP defined",SUMPRODUCT(--('Input| Projects'!$AD399="Yes"),'Calc| Overheads Allocation'!E$62,'Input| Projects'!$AG399),""))),"")</f>
        <v/>
      </c>
      <c r="AW399" s="186" t="str">
        <f>IFERROR(IF('Input| Overheads'!$C$42="Direct costs",SUMPRODUCT(--('Input| Projects'!$AD399="Yes"),'Calc| Overheads Allocation'!F$9,'Calc| Project Costs'!Y399),IF('Input| Overheads'!$C$42="Internal labour",SUMPRODUCT(--('Input| Projects'!$AD399="Yes"),'Calc| Overheads Allocation'!F$9,'Calc| Project Costs'!Y399,'Input| Projects'!$Y399),IF('Input| Overheads'!$C$42="DNSP defined",SUMPRODUCT(--('Input| Projects'!$AD399="Yes"),'Calc| Overheads Allocation'!F$62,'Input| Projects'!$AG399),""))),"")</f>
        <v/>
      </c>
      <c r="AX399" s="186" t="str">
        <f>IFERROR(IF('Input| Overheads'!$C$42="Direct costs",SUMPRODUCT(--('Input| Projects'!$AD399="Yes"),'Calc| Overheads Allocation'!G$9,'Calc| Project Costs'!Z399),IF('Input| Overheads'!$C$42="Internal labour",SUMPRODUCT(--('Input| Projects'!$AD399="Yes"),'Calc| Overheads Allocation'!G$9,'Calc| Project Costs'!Z399,'Input| Projects'!$Y399),IF('Input| Overheads'!$C$42="DNSP defined",SUMPRODUCT(--('Input| Projects'!$AD399="Yes"),'Calc| Overheads Allocation'!G$62,'Input| Projects'!$AG399),""))),"")</f>
        <v/>
      </c>
      <c r="AY399" s="186" t="str">
        <f>IFERROR(IF('Input| Overheads'!$C$42="Direct costs",SUMPRODUCT(--('Input| Projects'!$AD399="Yes"),'Calc| Overheads Allocation'!H$9,'Calc| Project Costs'!AA399),IF('Input| Overheads'!$C$42="Internal labour",SUMPRODUCT(--('Input| Projects'!$AD399="Yes"),'Calc| Overheads Allocation'!H$9,'Calc| Project Costs'!AA399,'Input| Projects'!$Y399),IF('Input| Overheads'!$C$42="DNSP defined",SUMPRODUCT(--('Input| Projects'!$AD399="Yes"),'Calc| Overheads Allocation'!H$62,'Input| Projects'!$AG399),""))),"")</f>
        <v/>
      </c>
      <c r="AZ399" s="186" t="str">
        <f>IFERROR(IF('Input| Overheads'!$C$42="Direct costs",SUMPRODUCT(--('Input| Projects'!$AD399="Yes"),'Calc| Overheads Allocation'!I$9,'Calc| Project Costs'!AB399),IF('Input| Overheads'!$C$42="Internal labour",SUMPRODUCT(--('Input| Projects'!$AD399="Yes"),'Calc| Overheads Allocation'!I$9,'Calc| Project Costs'!AB399,'Input| Projects'!$Y399),IF('Input| Overheads'!$C$42="DNSP defined",SUMPRODUCT(--('Input| Projects'!$AD399="Yes"),'Calc| Overheads Allocation'!I$62,'Input| Projects'!$AG399),""))),"")</f>
        <v/>
      </c>
      <c r="BA399" s="106"/>
      <c r="BB399" s="186">
        <f t="shared" si="216"/>
        <v>0</v>
      </c>
      <c r="BC399" s="186">
        <f t="shared" si="217"/>
        <v>0</v>
      </c>
      <c r="BD399" s="186">
        <f t="shared" si="218"/>
        <v>0</v>
      </c>
      <c r="BE399" s="186">
        <f t="shared" si="195"/>
        <v>0</v>
      </c>
      <c r="BF399" s="186">
        <f t="shared" si="196"/>
        <v>0</v>
      </c>
      <c r="BG399" s="186">
        <f t="shared" si="197"/>
        <v>0</v>
      </c>
      <c r="BH399" s="186">
        <f t="shared" si="198"/>
        <v>0</v>
      </c>
      <c r="BI399" s="97"/>
      <c r="BJ399" s="186" t="str">
        <f t="shared" si="199"/>
        <v/>
      </c>
      <c r="BK399" s="186" t="str">
        <f t="shared" si="200"/>
        <v/>
      </c>
      <c r="BL399" s="186" t="str">
        <f t="shared" si="201"/>
        <v/>
      </c>
      <c r="BM399" s="186" t="str">
        <f t="shared" si="202"/>
        <v/>
      </c>
      <c r="BN399" s="186" t="str">
        <f t="shared" si="203"/>
        <v/>
      </c>
      <c r="BO399" s="186" t="str">
        <f t="shared" si="204"/>
        <v/>
      </c>
      <c r="BP399" s="186" t="str">
        <f t="shared" si="205"/>
        <v/>
      </c>
      <c r="BQ399" s="97"/>
      <c r="BR399" s="186">
        <f t="shared" si="206"/>
        <v>0</v>
      </c>
      <c r="BS399" s="186">
        <f t="shared" si="207"/>
        <v>0</v>
      </c>
      <c r="BT399" s="222">
        <f t="shared" si="208"/>
        <v>0</v>
      </c>
      <c r="BU399" s="222">
        <f t="shared" si="209"/>
        <v>0</v>
      </c>
      <c r="BV399" s="222">
        <f t="shared" si="210"/>
        <v>0</v>
      </c>
      <c r="BW399" s="222">
        <f t="shared" si="211"/>
        <v>0</v>
      </c>
      <c r="BX399" s="222">
        <f t="shared" si="212"/>
        <v>0</v>
      </c>
      <c r="BY399" s="106"/>
      <c r="BZ399" s="197" t="str">
        <f>IF(SUMIF('Input| Projects'!$AS$8:$CP$8,"Dx",'Input| Projects'!$AS399:$CP399)=0,"",SUMIF('Input| Projects'!$AS$8:$CP$8,"Dx",'Input| Projects'!$AS399:$CP399))</f>
        <v/>
      </c>
      <c r="CA399" s="197" t="str">
        <f>IF(SUMIF('Input| Projects'!$AS$8:$CP$8,"Tx",'Input| Projects'!$AS399:$CP399)=0,"",SUMIF('Input| Projects'!$AS$8:$CP$8,"Tx",'Input| Projects'!$AS399:$CP399))</f>
        <v/>
      </c>
      <c r="CB399" s="150" t="str">
        <f t="shared" si="219"/>
        <v/>
      </c>
    </row>
    <row r="400" spans="2:80" x14ac:dyDescent="0.2">
      <c r="B400" s="201">
        <f>IFERROR('Input| Projects'!B400,"")</f>
        <v>391</v>
      </c>
      <c r="C400" s="42" t="str">
        <f>IFERROR(IF('Input| Projects'!C400="","",'Input| Projects'!C400),"")</f>
        <v/>
      </c>
      <c r="D400" s="42" t="str">
        <f>IFERROR(IF('Input| Projects'!D400="","",'Input| Projects'!D400),"")</f>
        <v/>
      </c>
      <c r="E400" s="104"/>
      <c r="F400" s="190">
        <f>IFERROR('Input| Projects'!I400*'Input| Escalations'!$K$19,"")</f>
        <v>0</v>
      </c>
      <c r="G400" s="190">
        <f>IFERROR('Input| Projects'!J400*'Input| Escalations'!$K$19,"")</f>
        <v>0</v>
      </c>
      <c r="H400" s="190">
        <f>IFERROR('Input| Projects'!K400*'Input| Escalations'!$K$19,"")</f>
        <v>0</v>
      </c>
      <c r="I400" s="190">
        <f>IFERROR('Input| Projects'!L400*'Input| Escalations'!$K$19,"")</f>
        <v>0</v>
      </c>
      <c r="J400" s="190">
        <f>IFERROR('Input| Projects'!M400*'Input| Escalations'!$K$19,"")</f>
        <v>0</v>
      </c>
      <c r="K400" s="190">
        <f>IFERROR('Input| Projects'!N400*'Input| Escalations'!$K$19,"")</f>
        <v>0</v>
      </c>
      <c r="L400" s="190">
        <f>IFERROR('Input| Projects'!O400*'Input| Escalations'!$K$19,"")</f>
        <v>0</v>
      </c>
      <c r="M400" s="150" t="str">
        <f>IF(ABS(SUM(F400:L400)-(SUM('Input| Projects'!I400:O400)*'Input| Escalations'!$K$19))&lt;0.0000001,"",1)</f>
        <v/>
      </c>
      <c r="N400" s="192">
        <f>'Input| Projects'!$Y400*INDEX('Input| Escalations'!$H$33:$N$33,MATCH('Calc| Project Costs'!N$9,'Input| Escalations'!$H$23:$N$23,0))+'Input| Projects'!$Z400*INDEX('Input| Escalations'!$H$34:$N$34,MATCH('Calc| Project Costs'!N$9,'Input| Escalations'!$H$23:$N$23,0))+'Input| Projects'!$AA400*INDEX('Input| Escalations'!$H$35:$N$35,MATCH('Calc| Project Costs'!N$9,'Input| Escalations'!$H$23:$N$23,0))+1</f>
        <v>1</v>
      </c>
      <c r="O400" s="192">
        <f>'Input| Projects'!$Y400*INDEX('Input| Escalations'!$H$33:$N$33,MATCH('Calc| Project Costs'!O$9,'Input| Escalations'!$H$23:$N$23,0))+'Input| Projects'!$Z400*INDEX('Input| Escalations'!$H$34:$N$34,MATCH('Calc| Project Costs'!O$9,'Input| Escalations'!$H$23:$N$23,0))+'Input| Projects'!$AA400*INDEX('Input| Escalations'!$H$35:$N$35,MATCH('Calc| Project Costs'!O$9,'Input| Escalations'!$H$23:$N$23,0))+1</f>
        <v>1</v>
      </c>
      <c r="P400" s="192">
        <f>'Input| Projects'!$Y400*INDEX('Input| Escalations'!$H$33:$N$33,MATCH('Calc| Project Costs'!P$9,'Input| Escalations'!$H$23:$N$23,0))+'Input| Projects'!$Z400*INDEX('Input| Escalations'!$H$34:$N$34,MATCH('Calc| Project Costs'!P$9,'Input| Escalations'!$H$23:$N$23,0))+'Input| Projects'!$AA400*INDEX('Input| Escalations'!$H$35:$N$35,MATCH('Calc| Project Costs'!P$9,'Input| Escalations'!$H$23:$N$23,0))+1</f>
        <v>1</v>
      </c>
      <c r="Q400" s="192">
        <f>'Input| Projects'!$Y400*INDEX('Input| Escalations'!$H$33:$N$33,MATCH('Calc| Project Costs'!Q$9,'Input| Escalations'!$H$23:$N$23,0))+'Input| Projects'!$Z400*INDEX('Input| Escalations'!$H$34:$N$34,MATCH('Calc| Project Costs'!Q$9,'Input| Escalations'!$H$23:$N$23,0))+'Input| Projects'!$AA400*INDEX('Input| Escalations'!$H$35:$N$35,MATCH('Calc| Project Costs'!Q$9,'Input| Escalations'!$H$23:$N$23,0))+1</f>
        <v>1</v>
      </c>
      <c r="R400" s="192">
        <f>'Input| Projects'!$Y400*INDEX('Input| Escalations'!$H$33:$N$33,MATCH('Calc| Project Costs'!R$9,'Input| Escalations'!$H$23:$N$23,0))+'Input| Projects'!$Z400*INDEX('Input| Escalations'!$H$34:$N$34,MATCH('Calc| Project Costs'!R$9,'Input| Escalations'!$H$23:$N$23,0))+'Input| Projects'!$AA400*INDEX('Input| Escalations'!$H$35:$N$35,MATCH('Calc| Project Costs'!R$9,'Input| Escalations'!$H$23:$N$23,0))+1</f>
        <v>1</v>
      </c>
      <c r="S400" s="192">
        <f>'Input| Projects'!$Y400*INDEX('Input| Escalations'!$H$33:$N$33,MATCH('Calc| Project Costs'!S$9,'Input| Escalations'!$H$23:$N$23,0))+'Input| Projects'!$Z400*INDEX('Input| Escalations'!$H$34:$N$34,MATCH('Calc| Project Costs'!S$9,'Input| Escalations'!$H$23:$N$23,0))+'Input| Projects'!$AA400*INDEX('Input| Escalations'!$H$35:$N$35,MATCH('Calc| Project Costs'!S$9,'Input| Escalations'!$H$23:$N$23,0))+1</f>
        <v>1</v>
      </c>
      <c r="T400" s="192">
        <f>'Input| Projects'!$Y400*INDEX('Input| Escalations'!$H$33:$N$33,MATCH('Calc| Project Costs'!T$9,'Input| Escalations'!$H$23:$N$23,0))+'Input| Projects'!$Z400*INDEX('Input| Escalations'!$H$34:$N$34,MATCH('Calc| Project Costs'!T$9,'Input| Escalations'!$H$23:$N$23,0))+'Input| Projects'!$AA400*INDEX('Input| Escalations'!$H$35:$N$35,MATCH('Calc| Project Costs'!T$9,'Input| Escalations'!$H$23:$N$23,0))+1</f>
        <v>1</v>
      </c>
      <c r="U400" s="106"/>
      <c r="V400" s="186">
        <f t="shared" si="213"/>
        <v>0</v>
      </c>
      <c r="W400" s="186">
        <f t="shared" si="214"/>
        <v>0</v>
      </c>
      <c r="X400" s="186">
        <f t="shared" si="215"/>
        <v>0</v>
      </c>
      <c r="Y400" s="186">
        <f t="shared" si="191"/>
        <v>0</v>
      </c>
      <c r="Z400" s="186">
        <f t="shared" si="192"/>
        <v>0</v>
      </c>
      <c r="AA400" s="186">
        <f t="shared" si="193"/>
        <v>0</v>
      </c>
      <c r="AB400" s="186">
        <f t="shared" si="194"/>
        <v>0</v>
      </c>
      <c r="AC400" s="106"/>
      <c r="AD400" s="186">
        <f>'Input| Projects'!Q400*N400*'Input| Escalations'!$K$19</f>
        <v>0</v>
      </c>
      <c r="AE400" s="186">
        <f>'Input| Projects'!R400*O400*'Input| Escalations'!$K$19</f>
        <v>0</v>
      </c>
      <c r="AF400" s="186">
        <f>'Input| Projects'!S400*P400*'Input| Escalations'!$K$19</f>
        <v>0</v>
      </c>
      <c r="AG400" s="186">
        <f>'Input| Projects'!T400*Q400*'Input| Escalations'!$K$19</f>
        <v>0</v>
      </c>
      <c r="AH400" s="186">
        <f>'Input| Projects'!U400*R400*'Input| Escalations'!$K$19</f>
        <v>0</v>
      </c>
      <c r="AI400" s="186">
        <f>'Input| Projects'!V400*S400*'Input| Escalations'!$K$19</f>
        <v>0</v>
      </c>
      <c r="AJ400" s="186">
        <f>'Input| Projects'!W400*T400*'Input| Escalations'!$K$19</f>
        <v>0</v>
      </c>
      <c r="AK400" s="106"/>
      <c r="AL400" s="186" t="str">
        <f>IFERROR(IF('Input| Overheads'!$C$42="Direct costs",SUMPRODUCT(--('Input| Projects'!$AC400="Yes"),'Calc| Overheads Allocation'!C$8,'Calc| Project Costs'!V400),IF('Input| Overheads'!$C$42="Internal labour",SUMPRODUCT(--('Input| Projects'!$AC400="Yes"),'Calc| Overheads Allocation'!C$8,'Calc| Project Costs'!V400,'Input| Projects'!$Y400),IF('Input| Overheads'!$C$42="DNSP defined",SUMPRODUCT(--('Input| Projects'!$AC400="Yes"),'Calc| Overheads Allocation'!C$61,'Input| Projects'!$AF400),""))),"")</f>
        <v/>
      </c>
      <c r="AM400" s="186" t="str">
        <f>IFERROR(IF('Input| Overheads'!$C$42="Direct costs",SUMPRODUCT(--('Input| Projects'!$AC400="Yes"),'Calc| Overheads Allocation'!D$8,'Calc| Project Costs'!W400),IF('Input| Overheads'!$C$42="Internal labour",SUMPRODUCT(--('Input| Projects'!$AC400="Yes"),'Calc| Overheads Allocation'!D$8,'Calc| Project Costs'!W400,'Input| Projects'!$Y400),IF('Input| Overheads'!$C$42="DNSP defined",SUMPRODUCT(--('Input| Projects'!$AC400="Yes"),'Calc| Overheads Allocation'!D$61,'Input| Projects'!$AF400),""))),"")</f>
        <v/>
      </c>
      <c r="AN400" s="186" t="str">
        <f>IFERROR(IF('Input| Overheads'!$C$42="Direct costs",SUMPRODUCT(--('Input| Projects'!$AC400="Yes"),'Calc| Overheads Allocation'!E$8,'Calc| Project Costs'!X400),IF('Input| Overheads'!$C$42="Internal labour",SUMPRODUCT(--('Input| Projects'!$AC400="Yes"),'Calc| Overheads Allocation'!E$8,'Calc| Project Costs'!X400,'Input| Projects'!$Y400),IF('Input| Overheads'!$C$42="DNSP defined",SUMPRODUCT(--('Input| Projects'!$AC400="Yes"),'Calc| Overheads Allocation'!E$61,'Input| Projects'!$AF400),""))),"")</f>
        <v/>
      </c>
      <c r="AO400" s="186" t="str">
        <f>IFERROR(IF('Input| Overheads'!$C$42="Direct costs",SUMPRODUCT(--('Input| Projects'!$AC400="Yes"),'Calc| Overheads Allocation'!F$8,'Calc| Project Costs'!Y400),IF('Input| Overheads'!$C$42="Internal labour",SUMPRODUCT(--('Input| Projects'!$AC400="Yes"),'Calc| Overheads Allocation'!F$8,'Calc| Project Costs'!Y400,'Input| Projects'!$Y400),IF('Input| Overheads'!$C$42="DNSP defined",SUMPRODUCT(--('Input| Projects'!$AC400="Yes"),'Calc| Overheads Allocation'!F$61,'Input| Projects'!$AF400),""))),"")</f>
        <v/>
      </c>
      <c r="AP400" s="186" t="str">
        <f>IFERROR(IF('Input| Overheads'!$C$42="Direct costs",SUMPRODUCT(--('Input| Projects'!$AC400="Yes"),'Calc| Overheads Allocation'!G$8,'Calc| Project Costs'!Z400),IF('Input| Overheads'!$C$42="Internal labour",SUMPRODUCT(--('Input| Projects'!$AC400="Yes"),'Calc| Overheads Allocation'!G$8,'Calc| Project Costs'!Z400,'Input| Projects'!$Y400),IF('Input| Overheads'!$C$42="DNSP defined",SUMPRODUCT(--('Input| Projects'!$AC400="Yes"),'Calc| Overheads Allocation'!G$61,'Input| Projects'!$AF400),""))),"")</f>
        <v/>
      </c>
      <c r="AQ400" s="186" t="str">
        <f>IFERROR(IF('Input| Overheads'!$C$42="Direct costs",SUMPRODUCT(--('Input| Projects'!$AC400="Yes"),'Calc| Overheads Allocation'!H$8,'Calc| Project Costs'!AA400),IF('Input| Overheads'!$C$42="Internal labour",SUMPRODUCT(--('Input| Projects'!$AC400="Yes"),'Calc| Overheads Allocation'!H$8,'Calc| Project Costs'!AA400,'Input| Projects'!$Y400),IF('Input| Overheads'!$C$42="DNSP defined",SUMPRODUCT(--('Input| Projects'!$AC400="Yes"),'Calc| Overheads Allocation'!H$61,'Input| Projects'!$AF400),""))),"")</f>
        <v/>
      </c>
      <c r="AR400" s="186" t="str">
        <f>IFERROR(IF('Input| Overheads'!$C$42="Direct costs",SUMPRODUCT(--('Input| Projects'!$AC400="Yes"),'Calc| Overheads Allocation'!I$8,'Calc| Project Costs'!AB400),IF('Input| Overheads'!$C$42="Internal labour",SUMPRODUCT(--('Input| Projects'!$AC400="Yes"),'Calc| Overheads Allocation'!I$8,'Calc| Project Costs'!AB400,'Input| Projects'!$Y400),IF('Input| Overheads'!$C$42="DNSP defined",SUMPRODUCT(--('Input| Projects'!$AC400="Yes"),'Calc| Overheads Allocation'!I$61,'Input| Projects'!$AF400),""))),"")</f>
        <v/>
      </c>
      <c r="AS400" s="106"/>
      <c r="AT400" s="186" t="str">
        <f>IFERROR(IF('Input| Overheads'!$C$42="Direct costs",SUMPRODUCT(--('Input| Projects'!$AD400="Yes"),'Calc| Overheads Allocation'!C$9,'Calc| Project Costs'!V400),IF('Input| Overheads'!$C$42="Internal labour",SUMPRODUCT(--('Input| Projects'!$AD400="Yes"),'Calc| Overheads Allocation'!C$9,'Calc| Project Costs'!V400,'Input| Projects'!$Y400),IF('Input| Overheads'!$C$42="DNSP defined",SUMPRODUCT(--('Input| Projects'!$AD400="Yes"),'Calc| Overheads Allocation'!C$62,'Input| Projects'!$AG400),""))),"")</f>
        <v/>
      </c>
      <c r="AU400" s="186" t="str">
        <f>IFERROR(IF('Input| Overheads'!$C$42="Direct costs",SUMPRODUCT(--('Input| Projects'!$AD400="Yes"),'Calc| Overheads Allocation'!D$9,'Calc| Project Costs'!W400),IF('Input| Overheads'!$C$42="Internal labour",SUMPRODUCT(--('Input| Projects'!$AD400="Yes"),'Calc| Overheads Allocation'!D$9,'Calc| Project Costs'!W400,'Input| Projects'!$Y400),IF('Input| Overheads'!$C$42="DNSP defined",SUMPRODUCT(--('Input| Projects'!$AD400="Yes"),'Calc| Overheads Allocation'!D$62,'Input| Projects'!$AG400),""))),"")</f>
        <v/>
      </c>
      <c r="AV400" s="186" t="str">
        <f>IFERROR(IF('Input| Overheads'!$C$42="Direct costs",SUMPRODUCT(--('Input| Projects'!$AD400="Yes"),'Calc| Overheads Allocation'!E$9,'Calc| Project Costs'!X400),IF('Input| Overheads'!$C$42="Internal labour",SUMPRODUCT(--('Input| Projects'!$AD400="Yes"),'Calc| Overheads Allocation'!E$9,'Calc| Project Costs'!X400,'Input| Projects'!$Y400),IF('Input| Overheads'!$C$42="DNSP defined",SUMPRODUCT(--('Input| Projects'!$AD400="Yes"),'Calc| Overheads Allocation'!E$62,'Input| Projects'!$AG400),""))),"")</f>
        <v/>
      </c>
      <c r="AW400" s="186" t="str">
        <f>IFERROR(IF('Input| Overheads'!$C$42="Direct costs",SUMPRODUCT(--('Input| Projects'!$AD400="Yes"),'Calc| Overheads Allocation'!F$9,'Calc| Project Costs'!Y400),IF('Input| Overheads'!$C$42="Internal labour",SUMPRODUCT(--('Input| Projects'!$AD400="Yes"),'Calc| Overheads Allocation'!F$9,'Calc| Project Costs'!Y400,'Input| Projects'!$Y400),IF('Input| Overheads'!$C$42="DNSP defined",SUMPRODUCT(--('Input| Projects'!$AD400="Yes"),'Calc| Overheads Allocation'!F$62,'Input| Projects'!$AG400),""))),"")</f>
        <v/>
      </c>
      <c r="AX400" s="186" t="str">
        <f>IFERROR(IF('Input| Overheads'!$C$42="Direct costs",SUMPRODUCT(--('Input| Projects'!$AD400="Yes"),'Calc| Overheads Allocation'!G$9,'Calc| Project Costs'!Z400),IF('Input| Overheads'!$C$42="Internal labour",SUMPRODUCT(--('Input| Projects'!$AD400="Yes"),'Calc| Overheads Allocation'!G$9,'Calc| Project Costs'!Z400,'Input| Projects'!$Y400),IF('Input| Overheads'!$C$42="DNSP defined",SUMPRODUCT(--('Input| Projects'!$AD400="Yes"),'Calc| Overheads Allocation'!G$62,'Input| Projects'!$AG400),""))),"")</f>
        <v/>
      </c>
      <c r="AY400" s="186" t="str">
        <f>IFERROR(IF('Input| Overheads'!$C$42="Direct costs",SUMPRODUCT(--('Input| Projects'!$AD400="Yes"),'Calc| Overheads Allocation'!H$9,'Calc| Project Costs'!AA400),IF('Input| Overheads'!$C$42="Internal labour",SUMPRODUCT(--('Input| Projects'!$AD400="Yes"),'Calc| Overheads Allocation'!H$9,'Calc| Project Costs'!AA400,'Input| Projects'!$Y400),IF('Input| Overheads'!$C$42="DNSP defined",SUMPRODUCT(--('Input| Projects'!$AD400="Yes"),'Calc| Overheads Allocation'!H$62,'Input| Projects'!$AG400),""))),"")</f>
        <v/>
      </c>
      <c r="AZ400" s="186" t="str">
        <f>IFERROR(IF('Input| Overheads'!$C$42="Direct costs",SUMPRODUCT(--('Input| Projects'!$AD400="Yes"),'Calc| Overheads Allocation'!I$9,'Calc| Project Costs'!AB400),IF('Input| Overheads'!$C$42="Internal labour",SUMPRODUCT(--('Input| Projects'!$AD400="Yes"),'Calc| Overheads Allocation'!I$9,'Calc| Project Costs'!AB400,'Input| Projects'!$Y400),IF('Input| Overheads'!$C$42="DNSP defined",SUMPRODUCT(--('Input| Projects'!$AD400="Yes"),'Calc| Overheads Allocation'!I$62,'Input| Projects'!$AG400),""))),"")</f>
        <v/>
      </c>
      <c r="BA400" s="106"/>
      <c r="BB400" s="186">
        <f t="shared" si="216"/>
        <v>0</v>
      </c>
      <c r="BC400" s="186">
        <f t="shared" si="217"/>
        <v>0</v>
      </c>
      <c r="BD400" s="186">
        <f t="shared" si="218"/>
        <v>0</v>
      </c>
      <c r="BE400" s="186">
        <f t="shared" si="195"/>
        <v>0</v>
      </c>
      <c r="BF400" s="186">
        <f t="shared" si="196"/>
        <v>0</v>
      </c>
      <c r="BG400" s="186">
        <f t="shared" si="197"/>
        <v>0</v>
      </c>
      <c r="BH400" s="186">
        <f t="shared" si="198"/>
        <v>0</v>
      </c>
      <c r="BI400" s="97"/>
      <c r="BJ400" s="186" t="str">
        <f t="shared" si="199"/>
        <v/>
      </c>
      <c r="BK400" s="186" t="str">
        <f t="shared" si="200"/>
        <v/>
      </c>
      <c r="BL400" s="186" t="str">
        <f t="shared" si="201"/>
        <v/>
      </c>
      <c r="BM400" s="186" t="str">
        <f t="shared" si="202"/>
        <v/>
      </c>
      <c r="BN400" s="186" t="str">
        <f t="shared" si="203"/>
        <v/>
      </c>
      <c r="BO400" s="186" t="str">
        <f t="shared" si="204"/>
        <v/>
      </c>
      <c r="BP400" s="186" t="str">
        <f t="shared" si="205"/>
        <v/>
      </c>
      <c r="BQ400" s="97"/>
      <c r="BR400" s="186">
        <f t="shared" si="206"/>
        <v>0</v>
      </c>
      <c r="BS400" s="186">
        <f t="shared" si="207"/>
        <v>0</v>
      </c>
      <c r="BT400" s="222">
        <f t="shared" si="208"/>
        <v>0</v>
      </c>
      <c r="BU400" s="222">
        <f t="shared" si="209"/>
        <v>0</v>
      </c>
      <c r="BV400" s="222">
        <f t="shared" si="210"/>
        <v>0</v>
      </c>
      <c r="BW400" s="222">
        <f t="shared" si="211"/>
        <v>0</v>
      </c>
      <c r="BX400" s="222">
        <f t="shared" si="212"/>
        <v>0</v>
      </c>
      <c r="BY400" s="106"/>
      <c r="BZ400" s="197" t="str">
        <f>IF(SUMIF('Input| Projects'!$AS$8:$CP$8,"Dx",'Input| Projects'!$AS400:$CP400)=0,"",SUMIF('Input| Projects'!$AS$8:$CP$8,"Dx",'Input| Projects'!$AS400:$CP400))</f>
        <v/>
      </c>
      <c r="CA400" s="197" t="str">
        <f>IF(SUMIF('Input| Projects'!$AS$8:$CP$8,"Tx",'Input| Projects'!$AS400:$CP400)=0,"",SUMIF('Input| Projects'!$AS$8:$CP$8,"Tx",'Input| Projects'!$AS400:$CP400))</f>
        <v/>
      </c>
      <c r="CB400" s="150" t="str">
        <f t="shared" si="219"/>
        <v/>
      </c>
    </row>
    <row r="401" spans="2:80" x14ac:dyDescent="0.2">
      <c r="B401" s="201">
        <f>IFERROR('Input| Projects'!B401,"")</f>
        <v>392</v>
      </c>
      <c r="C401" s="42" t="str">
        <f>IFERROR(IF('Input| Projects'!C401="","",'Input| Projects'!C401),"")</f>
        <v/>
      </c>
      <c r="D401" s="42" t="str">
        <f>IFERROR(IF('Input| Projects'!D401="","",'Input| Projects'!D401),"")</f>
        <v/>
      </c>
      <c r="E401" s="104"/>
      <c r="F401" s="190">
        <f>IFERROR('Input| Projects'!I401*'Input| Escalations'!$K$19,"")</f>
        <v>0</v>
      </c>
      <c r="G401" s="190">
        <f>IFERROR('Input| Projects'!J401*'Input| Escalations'!$K$19,"")</f>
        <v>0</v>
      </c>
      <c r="H401" s="190">
        <f>IFERROR('Input| Projects'!K401*'Input| Escalations'!$K$19,"")</f>
        <v>0</v>
      </c>
      <c r="I401" s="190">
        <f>IFERROR('Input| Projects'!L401*'Input| Escalations'!$K$19,"")</f>
        <v>0</v>
      </c>
      <c r="J401" s="190">
        <f>IFERROR('Input| Projects'!M401*'Input| Escalations'!$K$19,"")</f>
        <v>0</v>
      </c>
      <c r="K401" s="190">
        <f>IFERROR('Input| Projects'!N401*'Input| Escalations'!$K$19,"")</f>
        <v>0</v>
      </c>
      <c r="L401" s="190">
        <f>IFERROR('Input| Projects'!O401*'Input| Escalations'!$K$19,"")</f>
        <v>0</v>
      </c>
      <c r="M401" s="150" t="str">
        <f>IF(ABS(SUM(F401:L401)-(SUM('Input| Projects'!I401:O401)*'Input| Escalations'!$K$19))&lt;0.0000001,"",1)</f>
        <v/>
      </c>
      <c r="N401" s="192">
        <f>'Input| Projects'!$Y401*INDEX('Input| Escalations'!$H$33:$N$33,MATCH('Calc| Project Costs'!N$9,'Input| Escalations'!$H$23:$N$23,0))+'Input| Projects'!$Z401*INDEX('Input| Escalations'!$H$34:$N$34,MATCH('Calc| Project Costs'!N$9,'Input| Escalations'!$H$23:$N$23,0))+'Input| Projects'!$AA401*INDEX('Input| Escalations'!$H$35:$N$35,MATCH('Calc| Project Costs'!N$9,'Input| Escalations'!$H$23:$N$23,0))+1</f>
        <v>1</v>
      </c>
      <c r="O401" s="192">
        <f>'Input| Projects'!$Y401*INDEX('Input| Escalations'!$H$33:$N$33,MATCH('Calc| Project Costs'!O$9,'Input| Escalations'!$H$23:$N$23,0))+'Input| Projects'!$Z401*INDEX('Input| Escalations'!$H$34:$N$34,MATCH('Calc| Project Costs'!O$9,'Input| Escalations'!$H$23:$N$23,0))+'Input| Projects'!$AA401*INDEX('Input| Escalations'!$H$35:$N$35,MATCH('Calc| Project Costs'!O$9,'Input| Escalations'!$H$23:$N$23,0))+1</f>
        <v>1</v>
      </c>
      <c r="P401" s="192">
        <f>'Input| Projects'!$Y401*INDEX('Input| Escalations'!$H$33:$N$33,MATCH('Calc| Project Costs'!P$9,'Input| Escalations'!$H$23:$N$23,0))+'Input| Projects'!$Z401*INDEX('Input| Escalations'!$H$34:$N$34,MATCH('Calc| Project Costs'!P$9,'Input| Escalations'!$H$23:$N$23,0))+'Input| Projects'!$AA401*INDEX('Input| Escalations'!$H$35:$N$35,MATCH('Calc| Project Costs'!P$9,'Input| Escalations'!$H$23:$N$23,0))+1</f>
        <v>1</v>
      </c>
      <c r="Q401" s="192">
        <f>'Input| Projects'!$Y401*INDEX('Input| Escalations'!$H$33:$N$33,MATCH('Calc| Project Costs'!Q$9,'Input| Escalations'!$H$23:$N$23,0))+'Input| Projects'!$Z401*INDEX('Input| Escalations'!$H$34:$N$34,MATCH('Calc| Project Costs'!Q$9,'Input| Escalations'!$H$23:$N$23,0))+'Input| Projects'!$AA401*INDEX('Input| Escalations'!$H$35:$N$35,MATCH('Calc| Project Costs'!Q$9,'Input| Escalations'!$H$23:$N$23,0))+1</f>
        <v>1</v>
      </c>
      <c r="R401" s="192">
        <f>'Input| Projects'!$Y401*INDEX('Input| Escalations'!$H$33:$N$33,MATCH('Calc| Project Costs'!R$9,'Input| Escalations'!$H$23:$N$23,0))+'Input| Projects'!$Z401*INDEX('Input| Escalations'!$H$34:$N$34,MATCH('Calc| Project Costs'!R$9,'Input| Escalations'!$H$23:$N$23,0))+'Input| Projects'!$AA401*INDEX('Input| Escalations'!$H$35:$N$35,MATCH('Calc| Project Costs'!R$9,'Input| Escalations'!$H$23:$N$23,0))+1</f>
        <v>1</v>
      </c>
      <c r="S401" s="192">
        <f>'Input| Projects'!$Y401*INDEX('Input| Escalations'!$H$33:$N$33,MATCH('Calc| Project Costs'!S$9,'Input| Escalations'!$H$23:$N$23,0))+'Input| Projects'!$Z401*INDEX('Input| Escalations'!$H$34:$N$34,MATCH('Calc| Project Costs'!S$9,'Input| Escalations'!$H$23:$N$23,0))+'Input| Projects'!$AA401*INDEX('Input| Escalations'!$H$35:$N$35,MATCH('Calc| Project Costs'!S$9,'Input| Escalations'!$H$23:$N$23,0))+1</f>
        <v>1</v>
      </c>
      <c r="T401" s="192">
        <f>'Input| Projects'!$Y401*INDEX('Input| Escalations'!$H$33:$N$33,MATCH('Calc| Project Costs'!T$9,'Input| Escalations'!$H$23:$N$23,0))+'Input| Projects'!$Z401*INDEX('Input| Escalations'!$H$34:$N$34,MATCH('Calc| Project Costs'!T$9,'Input| Escalations'!$H$23:$N$23,0))+'Input| Projects'!$AA401*INDEX('Input| Escalations'!$H$35:$N$35,MATCH('Calc| Project Costs'!T$9,'Input| Escalations'!$H$23:$N$23,0))+1</f>
        <v>1</v>
      </c>
      <c r="U401" s="106"/>
      <c r="V401" s="186">
        <f t="shared" si="213"/>
        <v>0</v>
      </c>
      <c r="W401" s="186">
        <f t="shared" si="214"/>
        <v>0</v>
      </c>
      <c r="X401" s="186">
        <f t="shared" si="215"/>
        <v>0</v>
      </c>
      <c r="Y401" s="186">
        <f t="shared" si="191"/>
        <v>0</v>
      </c>
      <c r="Z401" s="186">
        <f t="shared" si="192"/>
        <v>0</v>
      </c>
      <c r="AA401" s="186">
        <f t="shared" si="193"/>
        <v>0</v>
      </c>
      <c r="AB401" s="186">
        <f t="shared" si="194"/>
        <v>0</v>
      </c>
      <c r="AC401" s="106"/>
      <c r="AD401" s="186">
        <f>'Input| Projects'!Q401*N401*'Input| Escalations'!$K$19</f>
        <v>0</v>
      </c>
      <c r="AE401" s="186">
        <f>'Input| Projects'!R401*O401*'Input| Escalations'!$K$19</f>
        <v>0</v>
      </c>
      <c r="AF401" s="186">
        <f>'Input| Projects'!S401*P401*'Input| Escalations'!$K$19</f>
        <v>0</v>
      </c>
      <c r="AG401" s="186">
        <f>'Input| Projects'!T401*Q401*'Input| Escalations'!$K$19</f>
        <v>0</v>
      </c>
      <c r="AH401" s="186">
        <f>'Input| Projects'!U401*R401*'Input| Escalations'!$K$19</f>
        <v>0</v>
      </c>
      <c r="AI401" s="186">
        <f>'Input| Projects'!V401*S401*'Input| Escalations'!$K$19</f>
        <v>0</v>
      </c>
      <c r="AJ401" s="186">
        <f>'Input| Projects'!W401*T401*'Input| Escalations'!$K$19</f>
        <v>0</v>
      </c>
      <c r="AK401" s="106"/>
      <c r="AL401" s="186" t="str">
        <f>IFERROR(IF('Input| Overheads'!$C$42="Direct costs",SUMPRODUCT(--('Input| Projects'!$AC401="Yes"),'Calc| Overheads Allocation'!C$8,'Calc| Project Costs'!V401),IF('Input| Overheads'!$C$42="Internal labour",SUMPRODUCT(--('Input| Projects'!$AC401="Yes"),'Calc| Overheads Allocation'!C$8,'Calc| Project Costs'!V401,'Input| Projects'!$Y401),IF('Input| Overheads'!$C$42="DNSP defined",SUMPRODUCT(--('Input| Projects'!$AC401="Yes"),'Calc| Overheads Allocation'!C$61,'Input| Projects'!$AF401),""))),"")</f>
        <v/>
      </c>
      <c r="AM401" s="186" t="str">
        <f>IFERROR(IF('Input| Overheads'!$C$42="Direct costs",SUMPRODUCT(--('Input| Projects'!$AC401="Yes"),'Calc| Overheads Allocation'!D$8,'Calc| Project Costs'!W401),IF('Input| Overheads'!$C$42="Internal labour",SUMPRODUCT(--('Input| Projects'!$AC401="Yes"),'Calc| Overheads Allocation'!D$8,'Calc| Project Costs'!W401,'Input| Projects'!$Y401),IF('Input| Overheads'!$C$42="DNSP defined",SUMPRODUCT(--('Input| Projects'!$AC401="Yes"),'Calc| Overheads Allocation'!D$61,'Input| Projects'!$AF401),""))),"")</f>
        <v/>
      </c>
      <c r="AN401" s="186" t="str">
        <f>IFERROR(IF('Input| Overheads'!$C$42="Direct costs",SUMPRODUCT(--('Input| Projects'!$AC401="Yes"),'Calc| Overheads Allocation'!E$8,'Calc| Project Costs'!X401),IF('Input| Overheads'!$C$42="Internal labour",SUMPRODUCT(--('Input| Projects'!$AC401="Yes"),'Calc| Overheads Allocation'!E$8,'Calc| Project Costs'!X401,'Input| Projects'!$Y401),IF('Input| Overheads'!$C$42="DNSP defined",SUMPRODUCT(--('Input| Projects'!$AC401="Yes"),'Calc| Overheads Allocation'!E$61,'Input| Projects'!$AF401),""))),"")</f>
        <v/>
      </c>
      <c r="AO401" s="186" t="str">
        <f>IFERROR(IF('Input| Overheads'!$C$42="Direct costs",SUMPRODUCT(--('Input| Projects'!$AC401="Yes"),'Calc| Overheads Allocation'!F$8,'Calc| Project Costs'!Y401),IF('Input| Overheads'!$C$42="Internal labour",SUMPRODUCT(--('Input| Projects'!$AC401="Yes"),'Calc| Overheads Allocation'!F$8,'Calc| Project Costs'!Y401,'Input| Projects'!$Y401),IF('Input| Overheads'!$C$42="DNSP defined",SUMPRODUCT(--('Input| Projects'!$AC401="Yes"),'Calc| Overheads Allocation'!F$61,'Input| Projects'!$AF401),""))),"")</f>
        <v/>
      </c>
      <c r="AP401" s="186" t="str">
        <f>IFERROR(IF('Input| Overheads'!$C$42="Direct costs",SUMPRODUCT(--('Input| Projects'!$AC401="Yes"),'Calc| Overheads Allocation'!G$8,'Calc| Project Costs'!Z401),IF('Input| Overheads'!$C$42="Internal labour",SUMPRODUCT(--('Input| Projects'!$AC401="Yes"),'Calc| Overheads Allocation'!G$8,'Calc| Project Costs'!Z401,'Input| Projects'!$Y401),IF('Input| Overheads'!$C$42="DNSP defined",SUMPRODUCT(--('Input| Projects'!$AC401="Yes"),'Calc| Overheads Allocation'!G$61,'Input| Projects'!$AF401),""))),"")</f>
        <v/>
      </c>
      <c r="AQ401" s="186" t="str">
        <f>IFERROR(IF('Input| Overheads'!$C$42="Direct costs",SUMPRODUCT(--('Input| Projects'!$AC401="Yes"),'Calc| Overheads Allocation'!H$8,'Calc| Project Costs'!AA401),IF('Input| Overheads'!$C$42="Internal labour",SUMPRODUCT(--('Input| Projects'!$AC401="Yes"),'Calc| Overheads Allocation'!H$8,'Calc| Project Costs'!AA401,'Input| Projects'!$Y401),IF('Input| Overheads'!$C$42="DNSP defined",SUMPRODUCT(--('Input| Projects'!$AC401="Yes"),'Calc| Overheads Allocation'!H$61,'Input| Projects'!$AF401),""))),"")</f>
        <v/>
      </c>
      <c r="AR401" s="186" t="str">
        <f>IFERROR(IF('Input| Overheads'!$C$42="Direct costs",SUMPRODUCT(--('Input| Projects'!$AC401="Yes"),'Calc| Overheads Allocation'!I$8,'Calc| Project Costs'!AB401),IF('Input| Overheads'!$C$42="Internal labour",SUMPRODUCT(--('Input| Projects'!$AC401="Yes"),'Calc| Overheads Allocation'!I$8,'Calc| Project Costs'!AB401,'Input| Projects'!$Y401),IF('Input| Overheads'!$C$42="DNSP defined",SUMPRODUCT(--('Input| Projects'!$AC401="Yes"),'Calc| Overheads Allocation'!I$61,'Input| Projects'!$AF401),""))),"")</f>
        <v/>
      </c>
      <c r="AS401" s="106"/>
      <c r="AT401" s="186" t="str">
        <f>IFERROR(IF('Input| Overheads'!$C$42="Direct costs",SUMPRODUCT(--('Input| Projects'!$AD401="Yes"),'Calc| Overheads Allocation'!C$9,'Calc| Project Costs'!V401),IF('Input| Overheads'!$C$42="Internal labour",SUMPRODUCT(--('Input| Projects'!$AD401="Yes"),'Calc| Overheads Allocation'!C$9,'Calc| Project Costs'!V401,'Input| Projects'!$Y401),IF('Input| Overheads'!$C$42="DNSP defined",SUMPRODUCT(--('Input| Projects'!$AD401="Yes"),'Calc| Overheads Allocation'!C$62,'Input| Projects'!$AG401),""))),"")</f>
        <v/>
      </c>
      <c r="AU401" s="186" t="str">
        <f>IFERROR(IF('Input| Overheads'!$C$42="Direct costs",SUMPRODUCT(--('Input| Projects'!$AD401="Yes"),'Calc| Overheads Allocation'!D$9,'Calc| Project Costs'!W401),IF('Input| Overheads'!$C$42="Internal labour",SUMPRODUCT(--('Input| Projects'!$AD401="Yes"),'Calc| Overheads Allocation'!D$9,'Calc| Project Costs'!W401,'Input| Projects'!$Y401),IF('Input| Overheads'!$C$42="DNSP defined",SUMPRODUCT(--('Input| Projects'!$AD401="Yes"),'Calc| Overheads Allocation'!D$62,'Input| Projects'!$AG401),""))),"")</f>
        <v/>
      </c>
      <c r="AV401" s="186" t="str">
        <f>IFERROR(IF('Input| Overheads'!$C$42="Direct costs",SUMPRODUCT(--('Input| Projects'!$AD401="Yes"),'Calc| Overheads Allocation'!E$9,'Calc| Project Costs'!X401),IF('Input| Overheads'!$C$42="Internal labour",SUMPRODUCT(--('Input| Projects'!$AD401="Yes"),'Calc| Overheads Allocation'!E$9,'Calc| Project Costs'!X401,'Input| Projects'!$Y401),IF('Input| Overheads'!$C$42="DNSP defined",SUMPRODUCT(--('Input| Projects'!$AD401="Yes"),'Calc| Overheads Allocation'!E$62,'Input| Projects'!$AG401),""))),"")</f>
        <v/>
      </c>
      <c r="AW401" s="186" t="str">
        <f>IFERROR(IF('Input| Overheads'!$C$42="Direct costs",SUMPRODUCT(--('Input| Projects'!$AD401="Yes"),'Calc| Overheads Allocation'!F$9,'Calc| Project Costs'!Y401),IF('Input| Overheads'!$C$42="Internal labour",SUMPRODUCT(--('Input| Projects'!$AD401="Yes"),'Calc| Overheads Allocation'!F$9,'Calc| Project Costs'!Y401,'Input| Projects'!$Y401),IF('Input| Overheads'!$C$42="DNSP defined",SUMPRODUCT(--('Input| Projects'!$AD401="Yes"),'Calc| Overheads Allocation'!F$62,'Input| Projects'!$AG401),""))),"")</f>
        <v/>
      </c>
      <c r="AX401" s="186" t="str">
        <f>IFERROR(IF('Input| Overheads'!$C$42="Direct costs",SUMPRODUCT(--('Input| Projects'!$AD401="Yes"),'Calc| Overheads Allocation'!G$9,'Calc| Project Costs'!Z401),IF('Input| Overheads'!$C$42="Internal labour",SUMPRODUCT(--('Input| Projects'!$AD401="Yes"),'Calc| Overheads Allocation'!G$9,'Calc| Project Costs'!Z401,'Input| Projects'!$Y401),IF('Input| Overheads'!$C$42="DNSP defined",SUMPRODUCT(--('Input| Projects'!$AD401="Yes"),'Calc| Overheads Allocation'!G$62,'Input| Projects'!$AG401),""))),"")</f>
        <v/>
      </c>
      <c r="AY401" s="186" t="str">
        <f>IFERROR(IF('Input| Overheads'!$C$42="Direct costs",SUMPRODUCT(--('Input| Projects'!$AD401="Yes"),'Calc| Overheads Allocation'!H$9,'Calc| Project Costs'!AA401),IF('Input| Overheads'!$C$42="Internal labour",SUMPRODUCT(--('Input| Projects'!$AD401="Yes"),'Calc| Overheads Allocation'!H$9,'Calc| Project Costs'!AA401,'Input| Projects'!$Y401),IF('Input| Overheads'!$C$42="DNSP defined",SUMPRODUCT(--('Input| Projects'!$AD401="Yes"),'Calc| Overheads Allocation'!H$62,'Input| Projects'!$AG401),""))),"")</f>
        <v/>
      </c>
      <c r="AZ401" s="186" t="str">
        <f>IFERROR(IF('Input| Overheads'!$C$42="Direct costs",SUMPRODUCT(--('Input| Projects'!$AD401="Yes"),'Calc| Overheads Allocation'!I$9,'Calc| Project Costs'!AB401),IF('Input| Overheads'!$C$42="Internal labour",SUMPRODUCT(--('Input| Projects'!$AD401="Yes"),'Calc| Overheads Allocation'!I$9,'Calc| Project Costs'!AB401,'Input| Projects'!$Y401),IF('Input| Overheads'!$C$42="DNSP defined",SUMPRODUCT(--('Input| Projects'!$AD401="Yes"),'Calc| Overheads Allocation'!I$62,'Input| Projects'!$AG401),""))),"")</f>
        <v/>
      </c>
      <c r="BA401" s="106"/>
      <c r="BB401" s="186">
        <f t="shared" si="216"/>
        <v>0</v>
      </c>
      <c r="BC401" s="186">
        <f t="shared" si="217"/>
        <v>0</v>
      </c>
      <c r="BD401" s="186">
        <f t="shared" si="218"/>
        <v>0</v>
      </c>
      <c r="BE401" s="186">
        <f t="shared" si="195"/>
        <v>0</v>
      </c>
      <c r="BF401" s="186">
        <f t="shared" si="196"/>
        <v>0</v>
      </c>
      <c r="BG401" s="186">
        <f t="shared" si="197"/>
        <v>0</v>
      </c>
      <c r="BH401" s="186">
        <f t="shared" si="198"/>
        <v>0</v>
      </c>
      <c r="BI401" s="97"/>
      <c r="BJ401" s="186" t="str">
        <f t="shared" si="199"/>
        <v/>
      </c>
      <c r="BK401" s="186" t="str">
        <f t="shared" si="200"/>
        <v/>
      </c>
      <c r="BL401" s="186" t="str">
        <f t="shared" si="201"/>
        <v/>
      </c>
      <c r="BM401" s="186" t="str">
        <f t="shared" si="202"/>
        <v/>
      </c>
      <c r="BN401" s="186" t="str">
        <f t="shared" si="203"/>
        <v/>
      </c>
      <c r="BO401" s="186" t="str">
        <f t="shared" si="204"/>
        <v/>
      </c>
      <c r="BP401" s="186" t="str">
        <f t="shared" si="205"/>
        <v/>
      </c>
      <c r="BQ401" s="97"/>
      <c r="BR401" s="186">
        <f t="shared" si="206"/>
        <v>0</v>
      </c>
      <c r="BS401" s="186">
        <f t="shared" si="207"/>
        <v>0</v>
      </c>
      <c r="BT401" s="222">
        <f t="shared" si="208"/>
        <v>0</v>
      </c>
      <c r="BU401" s="222">
        <f t="shared" si="209"/>
        <v>0</v>
      </c>
      <c r="BV401" s="222">
        <f t="shared" si="210"/>
        <v>0</v>
      </c>
      <c r="BW401" s="222">
        <f t="shared" si="211"/>
        <v>0</v>
      </c>
      <c r="BX401" s="222">
        <f t="shared" si="212"/>
        <v>0</v>
      </c>
      <c r="BY401" s="106"/>
      <c r="BZ401" s="197" t="str">
        <f>IF(SUMIF('Input| Projects'!$AS$8:$CP$8,"Dx",'Input| Projects'!$AS401:$CP401)=0,"",SUMIF('Input| Projects'!$AS$8:$CP$8,"Dx",'Input| Projects'!$AS401:$CP401))</f>
        <v/>
      </c>
      <c r="CA401" s="197" t="str">
        <f>IF(SUMIF('Input| Projects'!$AS$8:$CP$8,"Tx",'Input| Projects'!$AS401:$CP401)=0,"",SUMIF('Input| Projects'!$AS$8:$CP$8,"Tx",'Input| Projects'!$AS401:$CP401))</f>
        <v/>
      </c>
      <c r="CB401" s="150" t="str">
        <f t="shared" si="219"/>
        <v/>
      </c>
    </row>
    <row r="402" spans="2:80" x14ac:dyDescent="0.2">
      <c r="B402" s="201">
        <f>IFERROR('Input| Projects'!B402,"")</f>
        <v>393</v>
      </c>
      <c r="C402" s="42" t="str">
        <f>IFERROR(IF('Input| Projects'!C402="","",'Input| Projects'!C402),"")</f>
        <v/>
      </c>
      <c r="D402" s="42" t="str">
        <f>IFERROR(IF('Input| Projects'!D402="","",'Input| Projects'!D402),"")</f>
        <v/>
      </c>
      <c r="E402" s="104"/>
      <c r="F402" s="190">
        <f>IFERROR('Input| Projects'!I402*'Input| Escalations'!$K$19,"")</f>
        <v>0</v>
      </c>
      <c r="G402" s="190">
        <f>IFERROR('Input| Projects'!J402*'Input| Escalations'!$K$19,"")</f>
        <v>0</v>
      </c>
      <c r="H402" s="190">
        <f>IFERROR('Input| Projects'!K402*'Input| Escalations'!$K$19,"")</f>
        <v>0</v>
      </c>
      <c r="I402" s="190">
        <f>IFERROR('Input| Projects'!L402*'Input| Escalations'!$K$19,"")</f>
        <v>0</v>
      </c>
      <c r="J402" s="190">
        <f>IFERROR('Input| Projects'!M402*'Input| Escalations'!$K$19,"")</f>
        <v>0</v>
      </c>
      <c r="K402" s="190">
        <f>IFERROR('Input| Projects'!N402*'Input| Escalations'!$K$19,"")</f>
        <v>0</v>
      </c>
      <c r="L402" s="190">
        <f>IFERROR('Input| Projects'!O402*'Input| Escalations'!$K$19,"")</f>
        <v>0</v>
      </c>
      <c r="M402" s="150" t="str">
        <f>IF(ABS(SUM(F402:L402)-(SUM('Input| Projects'!I402:O402)*'Input| Escalations'!$K$19))&lt;0.0000001,"",1)</f>
        <v/>
      </c>
      <c r="N402" s="192">
        <f>'Input| Projects'!$Y402*INDEX('Input| Escalations'!$H$33:$N$33,MATCH('Calc| Project Costs'!N$9,'Input| Escalations'!$H$23:$N$23,0))+'Input| Projects'!$Z402*INDEX('Input| Escalations'!$H$34:$N$34,MATCH('Calc| Project Costs'!N$9,'Input| Escalations'!$H$23:$N$23,0))+'Input| Projects'!$AA402*INDEX('Input| Escalations'!$H$35:$N$35,MATCH('Calc| Project Costs'!N$9,'Input| Escalations'!$H$23:$N$23,0))+1</f>
        <v>1</v>
      </c>
      <c r="O402" s="192">
        <f>'Input| Projects'!$Y402*INDEX('Input| Escalations'!$H$33:$N$33,MATCH('Calc| Project Costs'!O$9,'Input| Escalations'!$H$23:$N$23,0))+'Input| Projects'!$Z402*INDEX('Input| Escalations'!$H$34:$N$34,MATCH('Calc| Project Costs'!O$9,'Input| Escalations'!$H$23:$N$23,0))+'Input| Projects'!$AA402*INDEX('Input| Escalations'!$H$35:$N$35,MATCH('Calc| Project Costs'!O$9,'Input| Escalations'!$H$23:$N$23,0))+1</f>
        <v>1</v>
      </c>
      <c r="P402" s="192">
        <f>'Input| Projects'!$Y402*INDEX('Input| Escalations'!$H$33:$N$33,MATCH('Calc| Project Costs'!P$9,'Input| Escalations'!$H$23:$N$23,0))+'Input| Projects'!$Z402*INDEX('Input| Escalations'!$H$34:$N$34,MATCH('Calc| Project Costs'!P$9,'Input| Escalations'!$H$23:$N$23,0))+'Input| Projects'!$AA402*INDEX('Input| Escalations'!$H$35:$N$35,MATCH('Calc| Project Costs'!P$9,'Input| Escalations'!$H$23:$N$23,0))+1</f>
        <v>1</v>
      </c>
      <c r="Q402" s="192">
        <f>'Input| Projects'!$Y402*INDEX('Input| Escalations'!$H$33:$N$33,MATCH('Calc| Project Costs'!Q$9,'Input| Escalations'!$H$23:$N$23,0))+'Input| Projects'!$Z402*INDEX('Input| Escalations'!$H$34:$N$34,MATCH('Calc| Project Costs'!Q$9,'Input| Escalations'!$H$23:$N$23,0))+'Input| Projects'!$AA402*INDEX('Input| Escalations'!$H$35:$N$35,MATCH('Calc| Project Costs'!Q$9,'Input| Escalations'!$H$23:$N$23,0))+1</f>
        <v>1</v>
      </c>
      <c r="R402" s="192">
        <f>'Input| Projects'!$Y402*INDEX('Input| Escalations'!$H$33:$N$33,MATCH('Calc| Project Costs'!R$9,'Input| Escalations'!$H$23:$N$23,0))+'Input| Projects'!$Z402*INDEX('Input| Escalations'!$H$34:$N$34,MATCH('Calc| Project Costs'!R$9,'Input| Escalations'!$H$23:$N$23,0))+'Input| Projects'!$AA402*INDEX('Input| Escalations'!$H$35:$N$35,MATCH('Calc| Project Costs'!R$9,'Input| Escalations'!$H$23:$N$23,0))+1</f>
        <v>1</v>
      </c>
      <c r="S402" s="192">
        <f>'Input| Projects'!$Y402*INDEX('Input| Escalations'!$H$33:$N$33,MATCH('Calc| Project Costs'!S$9,'Input| Escalations'!$H$23:$N$23,0))+'Input| Projects'!$Z402*INDEX('Input| Escalations'!$H$34:$N$34,MATCH('Calc| Project Costs'!S$9,'Input| Escalations'!$H$23:$N$23,0))+'Input| Projects'!$AA402*INDEX('Input| Escalations'!$H$35:$N$35,MATCH('Calc| Project Costs'!S$9,'Input| Escalations'!$H$23:$N$23,0))+1</f>
        <v>1</v>
      </c>
      <c r="T402" s="192">
        <f>'Input| Projects'!$Y402*INDEX('Input| Escalations'!$H$33:$N$33,MATCH('Calc| Project Costs'!T$9,'Input| Escalations'!$H$23:$N$23,0))+'Input| Projects'!$Z402*INDEX('Input| Escalations'!$H$34:$N$34,MATCH('Calc| Project Costs'!T$9,'Input| Escalations'!$H$23:$N$23,0))+'Input| Projects'!$AA402*INDEX('Input| Escalations'!$H$35:$N$35,MATCH('Calc| Project Costs'!T$9,'Input| Escalations'!$H$23:$N$23,0))+1</f>
        <v>1</v>
      </c>
      <c r="U402" s="106"/>
      <c r="V402" s="186">
        <f t="shared" si="213"/>
        <v>0</v>
      </c>
      <c r="W402" s="186">
        <f t="shared" si="214"/>
        <v>0</v>
      </c>
      <c r="X402" s="186">
        <f t="shared" si="215"/>
        <v>0</v>
      </c>
      <c r="Y402" s="186">
        <f t="shared" si="191"/>
        <v>0</v>
      </c>
      <c r="Z402" s="186">
        <f t="shared" si="192"/>
        <v>0</v>
      </c>
      <c r="AA402" s="186">
        <f t="shared" si="193"/>
        <v>0</v>
      </c>
      <c r="AB402" s="186">
        <f t="shared" si="194"/>
        <v>0</v>
      </c>
      <c r="AC402" s="106"/>
      <c r="AD402" s="186">
        <f>'Input| Projects'!Q402*N402*'Input| Escalations'!$K$19</f>
        <v>0</v>
      </c>
      <c r="AE402" s="186">
        <f>'Input| Projects'!R402*O402*'Input| Escalations'!$K$19</f>
        <v>0</v>
      </c>
      <c r="AF402" s="186">
        <f>'Input| Projects'!S402*P402*'Input| Escalations'!$K$19</f>
        <v>0</v>
      </c>
      <c r="AG402" s="186">
        <f>'Input| Projects'!T402*Q402*'Input| Escalations'!$K$19</f>
        <v>0</v>
      </c>
      <c r="AH402" s="186">
        <f>'Input| Projects'!U402*R402*'Input| Escalations'!$K$19</f>
        <v>0</v>
      </c>
      <c r="AI402" s="186">
        <f>'Input| Projects'!V402*S402*'Input| Escalations'!$K$19</f>
        <v>0</v>
      </c>
      <c r="AJ402" s="186">
        <f>'Input| Projects'!W402*T402*'Input| Escalations'!$K$19</f>
        <v>0</v>
      </c>
      <c r="AK402" s="106"/>
      <c r="AL402" s="186" t="str">
        <f>IFERROR(IF('Input| Overheads'!$C$42="Direct costs",SUMPRODUCT(--('Input| Projects'!$AC402="Yes"),'Calc| Overheads Allocation'!C$8,'Calc| Project Costs'!V402),IF('Input| Overheads'!$C$42="Internal labour",SUMPRODUCT(--('Input| Projects'!$AC402="Yes"),'Calc| Overheads Allocation'!C$8,'Calc| Project Costs'!V402,'Input| Projects'!$Y402),IF('Input| Overheads'!$C$42="DNSP defined",SUMPRODUCT(--('Input| Projects'!$AC402="Yes"),'Calc| Overheads Allocation'!C$61,'Input| Projects'!$AF402),""))),"")</f>
        <v/>
      </c>
      <c r="AM402" s="186" t="str">
        <f>IFERROR(IF('Input| Overheads'!$C$42="Direct costs",SUMPRODUCT(--('Input| Projects'!$AC402="Yes"),'Calc| Overheads Allocation'!D$8,'Calc| Project Costs'!W402),IF('Input| Overheads'!$C$42="Internal labour",SUMPRODUCT(--('Input| Projects'!$AC402="Yes"),'Calc| Overheads Allocation'!D$8,'Calc| Project Costs'!W402,'Input| Projects'!$Y402),IF('Input| Overheads'!$C$42="DNSP defined",SUMPRODUCT(--('Input| Projects'!$AC402="Yes"),'Calc| Overheads Allocation'!D$61,'Input| Projects'!$AF402),""))),"")</f>
        <v/>
      </c>
      <c r="AN402" s="186" t="str">
        <f>IFERROR(IF('Input| Overheads'!$C$42="Direct costs",SUMPRODUCT(--('Input| Projects'!$AC402="Yes"),'Calc| Overheads Allocation'!E$8,'Calc| Project Costs'!X402),IF('Input| Overheads'!$C$42="Internal labour",SUMPRODUCT(--('Input| Projects'!$AC402="Yes"),'Calc| Overheads Allocation'!E$8,'Calc| Project Costs'!X402,'Input| Projects'!$Y402),IF('Input| Overheads'!$C$42="DNSP defined",SUMPRODUCT(--('Input| Projects'!$AC402="Yes"),'Calc| Overheads Allocation'!E$61,'Input| Projects'!$AF402),""))),"")</f>
        <v/>
      </c>
      <c r="AO402" s="186" t="str">
        <f>IFERROR(IF('Input| Overheads'!$C$42="Direct costs",SUMPRODUCT(--('Input| Projects'!$AC402="Yes"),'Calc| Overheads Allocation'!F$8,'Calc| Project Costs'!Y402),IF('Input| Overheads'!$C$42="Internal labour",SUMPRODUCT(--('Input| Projects'!$AC402="Yes"),'Calc| Overheads Allocation'!F$8,'Calc| Project Costs'!Y402,'Input| Projects'!$Y402),IF('Input| Overheads'!$C$42="DNSP defined",SUMPRODUCT(--('Input| Projects'!$AC402="Yes"),'Calc| Overheads Allocation'!F$61,'Input| Projects'!$AF402),""))),"")</f>
        <v/>
      </c>
      <c r="AP402" s="186" t="str">
        <f>IFERROR(IF('Input| Overheads'!$C$42="Direct costs",SUMPRODUCT(--('Input| Projects'!$AC402="Yes"),'Calc| Overheads Allocation'!G$8,'Calc| Project Costs'!Z402),IF('Input| Overheads'!$C$42="Internal labour",SUMPRODUCT(--('Input| Projects'!$AC402="Yes"),'Calc| Overheads Allocation'!G$8,'Calc| Project Costs'!Z402,'Input| Projects'!$Y402),IF('Input| Overheads'!$C$42="DNSP defined",SUMPRODUCT(--('Input| Projects'!$AC402="Yes"),'Calc| Overheads Allocation'!G$61,'Input| Projects'!$AF402),""))),"")</f>
        <v/>
      </c>
      <c r="AQ402" s="186" t="str">
        <f>IFERROR(IF('Input| Overheads'!$C$42="Direct costs",SUMPRODUCT(--('Input| Projects'!$AC402="Yes"),'Calc| Overheads Allocation'!H$8,'Calc| Project Costs'!AA402),IF('Input| Overheads'!$C$42="Internal labour",SUMPRODUCT(--('Input| Projects'!$AC402="Yes"),'Calc| Overheads Allocation'!H$8,'Calc| Project Costs'!AA402,'Input| Projects'!$Y402),IF('Input| Overheads'!$C$42="DNSP defined",SUMPRODUCT(--('Input| Projects'!$AC402="Yes"),'Calc| Overheads Allocation'!H$61,'Input| Projects'!$AF402),""))),"")</f>
        <v/>
      </c>
      <c r="AR402" s="186" t="str">
        <f>IFERROR(IF('Input| Overheads'!$C$42="Direct costs",SUMPRODUCT(--('Input| Projects'!$AC402="Yes"),'Calc| Overheads Allocation'!I$8,'Calc| Project Costs'!AB402),IF('Input| Overheads'!$C$42="Internal labour",SUMPRODUCT(--('Input| Projects'!$AC402="Yes"),'Calc| Overheads Allocation'!I$8,'Calc| Project Costs'!AB402,'Input| Projects'!$Y402),IF('Input| Overheads'!$C$42="DNSP defined",SUMPRODUCT(--('Input| Projects'!$AC402="Yes"),'Calc| Overheads Allocation'!I$61,'Input| Projects'!$AF402),""))),"")</f>
        <v/>
      </c>
      <c r="AS402" s="106"/>
      <c r="AT402" s="186" t="str">
        <f>IFERROR(IF('Input| Overheads'!$C$42="Direct costs",SUMPRODUCT(--('Input| Projects'!$AD402="Yes"),'Calc| Overheads Allocation'!C$9,'Calc| Project Costs'!V402),IF('Input| Overheads'!$C$42="Internal labour",SUMPRODUCT(--('Input| Projects'!$AD402="Yes"),'Calc| Overheads Allocation'!C$9,'Calc| Project Costs'!V402,'Input| Projects'!$Y402),IF('Input| Overheads'!$C$42="DNSP defined",SUMPRODUCT(--('Input| Projects'!$AD402="Yes"),'Calc| Overheads Allocation'!C$62,'Input| Projects'!$AG402),""))),"")</f>
        <v/>
      </c>
      <c r="AU402" s="186" t="str">
        <f>IFERROR(IF('Input| Overheads'!$C$42="Direct costs",SUMPRODUCT(--('Input| Projects'!$AD402="Yes"),'Calc| Overheads Allocation'!D$9,'Calc| Project Costs'!W402),IF('Input| Overheads'!$C$42="Internal labour",SUMPRODUCT(--('Input| Projects'!$AD402="Yes"),'Calc| Overheads Allocation'!D$9,'Calc| Project Costs'!W402,'Input| Projects'!$Y402),IF('Input| Overheads'!$C$42="DNSP defined",SUMPRODUCT(--('Input| Projects'!$AD402="Yes"),'Calc| Overheads Allocation'!D$62,'Input| Projects'!$AG402),""))),"")</f>
        <v/>
      </c>
      <c r="AV402" s="186" t="str">
        <f>IFERROR(IF('Input| Overheads'!$C$42="Direct costs",SUMPRODUCT(--('Input| Projects'!$AD402="Yes"),'Calc| Overheads Allocation'!E$9,'Calc| Project Costs'!X402),IF('Input| Overheads'!$C$42="Internal labour",SUMPRODUCT(--('Input| Projects'!$AD402="Yes"),'Calc| Overheads Allocation'!E$9,'Calc| Project Costs'!X402,'Input| Projects'!$Y402),IF('Input| Overheads'!$C$42="DNSP defined",SUMPRODUCT(--('Input| Projects'!$AD402="Yes"),'Calc| Overheads Allocation'!E$62,'Input| Projects'!$AG402),""))),"")</f>
        <v/>
      </c>
      <c r="AW402" s="186" t="str">
        <f>IFERROR(IF('Input| Overheads'!$C$42="Direct costs",SUMPRODUCT(--('Input| Projects'!$AD402="Yes"),'Calc| Overheads Allocation'!F$9,'Calc| Project Costs'!Y402),IF('Input| Overheads'!$C$42="Internal labour",SUMPRODUCT(--('Input| Projects'!$AD402="Yes"),'Calc| Overheads Allocation'!F$9,'Calc| Project Costs'!Y402,'Input| Projects'!$Y402),IF('Input| Overheads'!$C$42="DNSP defined",SUMPRODUCT(--('Input| Projects'!$AD402="Yes"),'Calc| Overheads Allocation'!F$62,'Input| Projects'!$AG402),""))),"")</f>
        <v/>
      </c>
      <c r="AX402" s="186" t="str">
        <f>IFERROR(IF('Input| Overheads'!$C$42="Direct costs",SUMPRODUCT(--('Input| Projects'!$AD402="Yes"),'Calc| Overheads Allocation'!G$9,'Calc| Project Costs'!Z402),IF('Input| Overheads'!$C$42="Internal labour",SUMPRODUCT(--('Input| Projects'!$AD402="Yes"),'Calc| Overheads Allocation'!G$9,'Calc| Project Costs'!Z402,'Input| Projects'!$Y402),IF('Input| Overheads'!$C$42="DNSP defined",SUMPRODUCT(--('Input| Projects'!$AD402="Yes"),'Calc| Overheads Allocation'!G$62,'Input| Projects'!$AG402),""))),"")</f>
        <v/>
      </c>
      <c r="AY402" s="186" t="str">
        <f>IFERROR(IF('Input| Overheads'!$C$42="Direct costs",SUMPRODUCT(--('Input| Projects'!$AD402="Yes"),'Calc| Overheads Allocation'!H$9,'Calc| Project Costs'!AA402),IF('Input| Overheads'!$C$42="Internal labour",SUMPRODUCT(--('Input| Projects'!$AD402="Yes"),'Calc| Overheads Allocation'!H$9,'Calc| Project Costs'!AA402,'Input| Projects'!$Y402),IF('Input| Overheads'!$C$42="DNSP defined",SUMPRODUCT(--('Input| Projects'!$AD402="Yes"),'Calc| Overheads Allocation'!H$62,'Input| Projects'!$AG402),""))),"")</f>
        <v/>
      </c>
      <c r="AZ402" s="186" t="str">
        <f>IFERROR(IF('Input| Overheads'!$C$42="Direct costs",SUMPRODUCT(--('Input| Projects'!$AD402="Yes"),'Calc| Overheads Allocation'!I$9,'Calc| Project Costs'!AB402),IF('Input| Overheads'!$C$42="Internal labour",SUMPRODUCT(--('Input| Projects'!$AD402="Yes"),'Calc| Overheads Allocation'!I$9,'Calc| Project Costs'!AB402,'Input| Projects'!$Y402),IF('Input| Overheads'!$C$42="DNSP defined",SUMPRODUCT(--('Input| Projects'!$AD402="Yes"),'Calc| Overheads Allocation'!I$62,'Input| Projects'!$AG402),""))),"")</f>
        <v/>
      </c>
      <c r="BA402" s="106"/>
      <c r="BB402" s="186">
        <f t="shared" si="216"/>
        <v>0</v>
      </c>
      <c r="BC402" s="186">
        <f t="shared" si="217"/>
        <v>0</v>
      </c>
      <c r="BD402" s="186">
        <f t="shared" si="218"/>
        <v>0</v>
      </c>
      <c r="BE402" s="186">
        <f t="shared" si="195"/>
        <v>0</v>
      </c>
      <c r="BF402" s="186">
        <f t="shared" si="196"/>
        <v>0</v>
      </c>
      <c r="BG402" s="186">
        <f t="shared" si="197"/>
        <v>0</v>
      </c>
      <c r="BH402" s="186">
        <f t="shared" si="198"/>
        <v>0</v>
      </c>
      <c r="BI402" s="97"/>
      <c r="BJ402" s="186" t="str">
        <f t="shared" si="199"/>
        <v/>
      </c>
      <c r="BK402" s="186" t="str">
        <f t="shared" si="200"/>
        <v/>
      </c>
      <c r="BL402" s="186" t="str">
        <f t="shared" si="201"/>
        <v/>
      </c>
      <c r="BM402" s="186" t="str">
        <f t="shared" si="202"/>
        <v/>
      </c>
      <c r="BN402" s="186" t="str">
        <f t="shared" si="203"/>
        <v/>
      </c>
      <c r="BO402" s="186" t="str">
        <f t="shared" si="204"/>
        <v/>
      </c>
      <c r="BP402" s="186" t="str">
        <f t="shared" si="205"/>
        <v/>
      </c>
      <c r="BQ402" s="97"/>
      <c r="BR402" s="186">
        <f t="shared" si="206"/>
        <v>0</v>
      </c>
      <c r="BS402" s="186">
        <f t="shared" si="207"/>
        <v>0</v>
      </c>
      <c r="BT402" s="222">
        <f t="shared" si="208"/>
        <v>0</v>
      </c>
      <c r="BU402" s="222">
        <f t="shared" si="209"/>
        <v>0</v>
      </c>
      <c r="BV402" s="222">
        <f t="shared" si="210"/>
        <v>0</v>
      </c>
      <c r="BW402" s="222">
        <f t="shared" si="211"/>
        <v>0</v>
      </c>
      <c r="BX402" s="222">
        <f t="shared" si="212"/>
        <v>0</v>
      </c>
      <c r="BY402" s="106"/>
      <c r="BZ402" s="197" t="str">
        <f>IF(SUMIF('Input| Projects'!$AS$8:$CP$8,"Dx",'Input| Projects'!$AS402:$CP402)=0,"",SUMIF('Input| Projects'!$AS$8:$CP$8,"Dx",'Input| Projects'!$AS402:$CP402))</f>
        <v/>
      </c>
      <c r="CA402" s="197" t="str">
        <f>IF(SUMIF('Input| Projects'!$AS$8:$CP$8,"Tx",'Input| Projects'!$AS402:$CP402)=0,"",SUMIF('Input| Projects'!$AS$8:$CP$8,"Tx",'Input| Projects'!$AS402:$CP402))</f>
        <v/>
      </c>
      <c r="CB402" s="150" t="str">
        <f t="shared" si="219"/>
        <v/>
      </c>
    </row>
    <row r="403" spans="2:80" x14ac:dyDescent="0.2">
      <c r="B403" s="201">
        <f>IFERROR('Input| Projects'!B403,"")</f>
        <v>394</v>
      </c>
      <c r="C403" s="42" t="str">
        <f>IFERROR(IF('Input| Projects'!C403="","",'Input| Projects'!C403),"")</f>
        <v/>
      </c>
      <c r="D403" s="42" t="str">
        <f>IFERROR(IF('Input| Projects'!D403="","",'Input| Projects'!D403),"")</f>
        <v/>
      </c>
      <c r="E403" s="104"/>
      <c r="F403" s="190">
        <f>IFERROR('Input| Projects'!I403*'Input| Escalations'!$K$19,"")</f>
        <v>0</v>
      </c>
      <c r="G403" s="190">
        <f>IFERROR('Input| Projects'!J403*'Input| Escalations'!$K$19,"")</f>
        <v>0</v>
      </c>
      <c r="H403" s="190">
        <f>IFERROR('Input| Projects'!K403*'Input| Escalations'!$K$19,"")</f>
        <v>0</v>
      </c>
      <c r="I403" s="190">
        <f>IFERROR('Input| Projects'!L403*'Input| Escalations'!$K$19,"")</f>
        <v>0</v>
      </c>
      <c r="J403" s="190">
        <f>IFERROR('Input| Projects'!M403*'Input| Escalations'!$K$19,"")</f>
        <v>0</v>
      </c>
      <c r="K403" s="190">
        <f>IFERROR('Input| Projects'!N403*'Input| Escalations'!$K$19,"")</f>
        <v>0</v>
      </c>
      <c r="L403" s="190">
        <f>IFERROR('Input| Projects'!O403*'Input| Escalations'!$K$19,"")</f>
        <v>0</v>
      </c>
      <c r="M403" s="150" t="str">
        <f>IF(ABS(SUM(F403:L403)-(SUM('Input| Projects'!I403:O403)*'Input| Escalations'!$K$19))&lt;0.0000001,"",1)</f>
        <v/>
      </c>
      <c r="N403" s="192">
        <f>'Input| Projects'!$Y403*INDEX('Input| Escalations'!$H$33:$N$33,MATCH('Calc| Project Costs'!N$9,'Input| Escalations'!$H$23:$N$23,0))+'Input| Projects'!$Z403*INDEX('Input| Escalations'!$H$34:$N$34,MATCH('Calc| Project Costs'!N$9,'Input| Escalations'!$H$23:$N$23,0))+'Input| Projects'!$AA403*INDEX('Input| Escalations'!$H$35:$N$35,MATCH('Calc| Project Costs'!N$9,'Input| Escalations'!$H$23:$N$23,0))+1</f>
        <v>1</v>
      </c>
      <c r="O403" s="192">
        <f>'Input| Projects'!$Y403*INDEX('Input| Escalations'!$H$33:$N$33,MATCH('Calc| Project Costs'!O$9,'Input| Escalations'!$H$23:$N$23,0))+'Input| Projects'!$Z403*INDEX('Input| Escalations'!$H$34:$N$34,MATCH('Calc| Project Costs'!O$9,'Input| Escalations'!$H$23:$N$23,0))+'Input| Projects'!$AA403*INDEX('Input| Escalations'!$H$35:$N$35,MATCH('Calc| Project Costs'!O$9,'Input| Escalations'!$H$23:$N$23,0))+1</f>
        <v>1</v>
      </c>
      <c r="P403" s="192">
        <f>'Input| Projects'!$Y403*INDEX('Input| Escalations'!$H$33:$N$33,MATCH('Calc| Project Costs'!P$9,'Input| Escalations'!$H$23:$N$23,0))+'Input| Projects'!$Z403*INDEX('Input| Escalations'!$H$34:$N$34,MATCH('Calc| Project Costs'!P$9,'Input| Escalations'!$H$23:$N$23,0))+'Input| Projects'!$AA403*INDEX('Input| Escalations'!$H$35:$N$35,MATCH('Calc| Project Costs'!P$9,'Input| Escalations'!$H$23:$N$23,0))+1</f>
        <v>1</v>
      </c>
      <c r="Q403" s="192">
        <f>'Input| Projects'!$Y403*INDEX('Input| Escalations'!$H$33:$N$33,MATCH('Calc| Project Costs'!Q$9,'Input| Escalations'!$H$23:$N$23,0))+'Input| Projects'!$Z403*INDEX('Input| Escalations'!$H$34:$N$34,MATCH('Calc| Project Costs'!Q$9,'Input| Escalations'!$H$23:$N$23,0))+'Input| Projects'!$AA403*INDEX('Input| Escalations'!$H$35:$N$35,MATCH('Calc| Project Costs'!Q$9,'Input| Escalations'!$H$23:$N$23,0))+1</f>
        <v>1</v>
      </c>
      <c r="R403" s="192">
        <f>'Input| Projects'!$Y403*INDEX('Input| Escalations'!$H$33:$N$33,MATCH('Calc| Project Costs'!R$9,'Input| Escalations'!$H$23:$N$23,0))+'Input| Projects'!$Z403*INDEX('Input| Escalations'!$H$34:$N$34,MATCH('Calc| Project Costs'!R$9,'Input| Escalations'!$H$23:$N$23,0))+'Input| Projects'!$AA403*INDEX('Input| Escalations'!$H$35:$N$35,MATCH('Calc| Project Costs'!R$9,'Input| Escalations'!$H$23:$N$23,0))+1</f>
        <v>1</v>
      </c>
      <c r="S403" s="192">
        <f>'Input| Projects'!$Y403*INDEX('Input| Escalations'!$H$33:$N$33,MATCH('Calc| Project Costs'!S$9,'Input| Escalations'!$H$23:$N$23,0))+'Input| Projects'!$Z403*INDEX('Input| Escalations'!$H$34:$N$34,MATCH('Calc| Project Costs'!S$9,'Input| Escalations'!$H$23:$N$23,0))+'Input| Projects'!$AA403*INDEX('Input| Escalations'!$H$35:$N$35,MATCH('Calc| Project Costs'!S$9,'Input| Escalations'!$H$23:$N$23,0))+1</f>
        <v>1</v>
      </c>
      <c r="T403" s="192">
        <f>'Input| Projects'!$Y403*INDEX('Input| Escalations'!$H$33:$N$33,MATCH('Calc| Project Costs'!T$9,'Input| Escalations'!$H$23:$N$23,0))+'Input| Projects'!$Z403*INDEX('Input| Escalations'!$H$34:$N$34,MATCH('Calc| Project Costs'!T$9,'Input| Escalations'!$H$23:$N$23,0))+'Input| Projects'!$AA403*INDEX('Input| Escalations'!$H$35:$N$35,MATCH('Calc| Project Costs'!T$9,'Input| Escalations'!$H$23:$N$23,0))+1</f>
        <v>1</v>
      </c>
      <c r="U403" s="106"/>
      <c r="V403" s="186">
        <f t="shared" si="213"/>
        <v>0</v>
      </c>
      <c r="W403" s="186">
        <f t="shared" si="214"/>
        <v>0</v>
      </c>
      <c r="X403" s="186">
        <f t="shared" si="215"/>
        <v>0</v>
      </c>
      <c r="Y403" s="186">
        <f t="shared" si="191"/>
        <v>0</v>
      </c>
      <c r="Z403" s="186">
        <f t="shared" si="192"/>
        <v>0</v>
      </c>
      <c r="AA403" s="186">
        <f t="shared" si="193"/>
        <v>0</v>
      </c>
      <c r="AB403" s="186">
        <f t="shared" si="194"/>
        <v>0</v>
      </c>
      <c r="AC403" s="106"/>
      <c r="AD403" s="186">
        <f>'Input| Projects'!Q403*N403*'Input| Escalations'!$K$19</f>
        <v>0</v>
      </c>
      <c r="AE403" s="186">
        <f>'Input| Projects'!R403*O403*'Input| Escalations'!$K$19</f>
        <v>0</v>
      </c>
      <c r="AF403" s="186">
        <f>'Input| Projects'!S403*P403*'Input| Escalations'!$K$19</f>
        <v>0</v>
      </c>
      <c r="AG403" s="186">
        <f>'Input| Projects'!T403*Q403*'Input| Escalations'!$K$19</f>
        <v>0</v>
      </c>
      <c r="AH403" s="186">
        <f>'Input| Projects'!U403*R403*'Input| Escalations'!$K$19</f>
        <v>0</v>
      </c>
      <c r="AI403" s="186">
        <f>'Input| Projects'!V403*S403*'Input| Escalations'!$K$19</f>
        <v>0</v>
      </c>
      <c r="AJ403" s="186">
        <f>'Input| Projects'!W403*T403*'Input| Escalations'!$K$19</f>
        <v>0</v>
      </c>
      <c r="AK403" s="106"/>
      <c r="AL403" s="186" t="str">
        <f>IFERROR(IF('Input| Overheads'!$C$42="Direct costs",SUMPRODUCT(--('Input| Projects'!$AC403="Yes"),'Calc| Overheads Allocation'!C$8,'Calc| Project Costs'!V403),IF('Input| Overheads'!$C$42="Internal labour",SUMPRODUCT(--('Input| Projects'!$AC403="Yes"),'Calc| Overheads Allocation'!C$8,'Calc| Project Costs'!V403,'Input| Projects'!$Y403),IF('Input| Overheads'!$C$42="DNSP defined",SUMPRODUCT(--('Input| Projects'!$AC403="Yes"),'Calc| Overheads Allocation'!C$61,'Input| Projects'!$AF403),""))),"")</f>
        <v/>
      </c>
      <c r="AM403" s="186" t="str">
        <f>IFERROR(IF('Input| Overheads'!$C$42="Direct costs",SUMPRODUCT(--('Input| Projects'!$AC403="Yes"),'Calc| Overheads Allocation'!D$8,'Calc| Project Costs'!W403),IF('Input| Overheads'!$C$42="Internal labour",SUMPRODUCT(--('Input| Projects'!$AC403="Yes"),'Calc| Overheads Allocation'!D$8,'Calc| Project Costs'!W403,'Input| Projects'!$Y403),IF('Input| Overheads'!$C$42="DNSP defined",SUMPRODUCT(--('Input| Projects'!$AC403="Yes"),'Calc| Overheads Allocation'!D$61,'Input| Projects'!$AF403),""))),"")</f>
        <v/>
      </c>
      <c r="AN403" s="186" t="str">
        <f>IFERROR(IF('Input| Overheads'!$C$42="Direct costs",SUMPRODUCT(--('Input| Projects'!$AC403="Yes"),'Calc| Overheads Allocation'!E$8,'Calc| Project Costs'!X403),IF('Input| Overheads'!$C$42="Internal labour",SUMPRODUCT(--('Input| Projects'!$AC403="Yes"),'Calc| Overheads Allocation'!E$8,'Calc| Project Costs'!X403,'Input| Projects'!$Y403),IF('Input| Overheads'!$C$42="DNSP defined",SUMPRODUCT(--('Input| Projects'!$AC403="Yes"),'Calc| Overheads Allocation'!E$61,'Input| Projects'!$AF403),""))),"")</f>
        <v/>
      </c>
      <c r="AO403" s="186" t="str">
        <f>IFERROR(IF('Input| Overheads'!$C$42="Direct costs",SUMPRODUCT(--('Input| Projects'!$AC403="Yes"),'Calc| Overheads Allocation'!F$8,'Calc| Project Costs'!Y403),IF('Input| Overheads'!$C$42="Internal labour",SUMPRODUCT(--('Input| Projects'!$AC403="Yes"),'Calc| Overheads Allocation'!F$8,'Calc| Project Costs'!Y403,'Input| Projects'!$Y403),IF('Input| Overheads'!$C$42="DNSP defined",SUMPRODUCT(--('Input| Projects'!$AC403="Yes"),'Calc| Overheads Allocation'!F$61,'Input| Projects'!$AF403),""))),"")</f>
        <v/>
      </c>
      <c r="AP403" s="186" t="str">
        <f>IFERROR(IF('Input| Overheads'!$C$42="Direct costs",SUMPRODUCT(--('Input| Projects'!$AC403="Yes"),'Calc| Overheads Allocation'!G$8,'Calc| Project Costs'!Z403),IF('Input| Overheads'!$C$42="Internal labour",SUMPRODUCT(--('Input| Projects'!$AC403="Yes"),'Calc| Overheads Allocation'!G$8,'Calc| Project Costs'!Z403,'Input| Projects'!$Y403),IF('Input| Overheads'!$C$42="DNSP defined",SUMPRODUCT(--('Input| Projects'!$AC403="Yes"),'Calc| Overheads Allocation'!G$61,'Input| Projects'!$AF403),""))),"")</f>
        <v/>
      </c>
      <c r="AQ403" s="186" t="str">
        <f>IFERROR(IF('Input| Overheads'!$C$42="Direct costs",SUMPRODUCT(--('Input| Projects'!$AC403="Yes"),'Calc| Overheads Allocation'!H$8,'Calc| Project Costs'!AA403),IF('Input| Overheads'!$C$42="Internal labour",SUMPRODUCT(--('Input| Projects'!$AC403="Yes"),'Calc| Overheads Allocation'!H$8,'Calc| Project Costs'!AA403,'Input| Projects'!$Y403),IF('Input| Overheads'!$C$42="DNSP defined",SUMPRODUCT(--('Input| Projects'!$AC403="Yes"),'Calc| Overheads Allocation'!H$61,'Input| Projects'!$AF403),""))),"")</f>
        <v/>
      </c>
      <c r="AR403" s="186" t="str">
        <f>IFERROR(IF('Input| Overheads'!$C$42="Direct costs",SUMPRODUCT(--('Input| Projects'!$AC403="Yes"),'Calc| Overheads Allocation'!I$8,'Calc| Project Costs'!AB403),IF('Input| Overheads'!$C$42="Internal labour",SUMPRODUCT(--('Input| Projects'!$AC403="Yes"),'Calc| Overheads Allocation'!I$8,'Calc| Project Costs'!AB403,'Input| Projects'!$Y403),IF('Input| Overheads'!$C$42="DNSP defined",SUMPRODUCT(--('Input| Projects'!$AC403="Yes"),'Calc| Overheads Allocation'!I$61,'Input| Projects'!$AF403),""))),"")</f>
        <v/>
      </c>
      <c r="AS403" s="106"/>
      <c r="AT403" s="186" t="str">
        <f>IFERROR(IF('Input| Overheads'!$C$42="Direct costs",SUMPRODUCT(--('Input| Projects'!$AD403="Yes"),'Calc| Overheads Allocation'!C$9,'Calc| Project Costs'!V403),IF('Input| Overheads'!$C$42="Internal labour",SUMPRODUCT(--('Input| Projects'!$AD403="Yes"),'Calc| Overheads Allocation'!C$9,'Calc| Project Costs'!V403,'Input| Projects'!$Y403),IF('Input| Overheads'!$C$42="DNSP defined",SUMPRODUCT(--('Input| Projects'!$AD403="Yes"),'Calc| Overheads Allocation'!C$62,'Input| Projects'!$AG403),""))),"")</f>
        <v/>
      </c>
      <c r="AU403" s="186" t="str">
        <f>IFERROR(IF('Input| Overheads'!$C$42="Direct costs",SUMPRODUCT(--('Input| Projects'!$AD403="Yes"),'Calc| Overheads Allocation'!D$9,'Calc| Project Costs'!W403),IF('Input| Overheads'!$C$42="Internal labour",SUMPRODUCT(--('Input| Projects'!$AD403="Yes"),'Calc| Overheads Allocation'!D$9,'Calc| Project Costs'!W403,'Input| Projects'!$Y403),IF('Input| Overheads'!$C$42="DNSP defined",SUMPRODUCT(--('Input| Projects'!$AD403="Yes"),'Calc| Overheads Allocation'!D$62,'Input| Projects'!$AG403),""))),"")</f>
        <v/>
      </c>
      <c r="AV403" s="186" t="str">
        <f>IFERROR(IF('Input| Overheads'!$C$42="Direct costs",SUMPRODUCT(--('Input| Projects'!$AD403="Yes"),'Calc| Overheads Allocation'!E$9,'Calc| Project Costs'!X403),IF('Input| Overheads'!$C$42="Internal labour",SUMPRODUCT(--('Input| Projects'!$AD403="Yes"),'Calc| Overheads Allocation'!E$9,'Calc| Project Costs'!X403,'Input| Projects'!$Y403),IF('Input| Overheads'!$C$42="DNSP defined",SUMPRODUCT(--('Input| Projects'!$AD403="Yes"),'Calc| Overheads Allocation'!E$62,'Input| Projects'!$AG403),""))),"")</f>
        <v/>
      </c>
      <c r="AW403" s="186" t="str">
        <f>IFERROR(IF('Input| Overheads'!$C$42="Direct costs",SUMPRODUCT(--('Input| Projects'!$AD403="Yes"),'Calc| Overheads Allocation'!F$9,'Calc| Project Costs'!Y403),IF('Input| Overheads'!$C$42="Internal labour",SUMPRODUCT(--('Input| Projects'!$AD403="Yes"),'Calc| Overheads Allocation'!F$9,'Calc| Project Costs'!Y403,'Input| Projects'!$Y403),IF('Input| Overheads'!$C$42="DNSP defined",SUMPRODUCT(--('Input| Projects'!$AD403="Yes"),'Calc| Overheads Allocation'!F$62,'Input| Projects'!$AG403),""))),"")</f>
        <v/>
      </c>
      <c r="AX403" s="186" t="str">
        <f>IFERROR(IF('Input| Overheads'!$C$42="Direct costs",SUMPRODUCT(--('Input| Projects'!$AD403="Yes"),'Calc| Overheads Allocation'!G$9,'Calc| Project Costs'!Z403),IF('Input| Overheads'!$C$42="Internal labour",SUMPRODUCT(--('Input| Projects'!$AD403="Yes"),'Calc| Overheads Allocation'!G$9,'Calc| Project Costs'!Z403,'Input| Projects'!$Y403),IF('Input| Overheads'!$C$42="DNSP defined",SUMPRODUCT(--('Input| Projects'!$AD403="Yes"),'Calc| Overheads Allocation'!G$62,'Input| Projects'!$AG403),""))),"")</f>
        <v/>
      </c>
      <c r="AY403" s="186" t="str">
        <f>IFERROR(IF('Input| Overheads'!$C$42="Direct costs",SUMPRODUCT(--('Input| Projects'!$AD403="Yes"),'Calc| Overheads Allocation'!H$9,'Calc| Project Costs'!AA403),IF('Input| Overheads'!$C$42="Internal labour",SUMPRODUCT(--('Input| Projects'!$AD403="Yes"),'Calc| Overheads Allocation'!H$9,'Calc| Project Costs'!AA403,'Input| Projects'!$Y403),IF('Input| Overheads'!$C$42="DNSP defined",SUMPRODUCT(--('Input| Projects'!$AD403="Yes"),'Calc| Overheads Allocation'!H$62,'Input| Projects'!$AG403),""))),"")</f>
        <v/>
      </c>
      <c r="AZ403" s="186" t="str">
        <f>IFERROR(IF('Input| Overheads'!$C$42="Direct costs",SUMPRODUCT(--('Input| Projects'!$AD403="Yes"),'Calc| Overheads Allocation'!I$9,'Calc| Project Costs'!AB403),IF('Input| Overheads'!$C$42="Internal labour",SUMPRODUCT(--('Input| Projects'!$AD403="Yes"),'Calc| Overheads Allocation'!I$9,'Calc| Project Costs'!AB403,'Input| Projects'!$Y403),IF('Input| Overheads'!$C$42="DNSP defined",SUMPRODUCT(--('Input| Projects'!$AD403="Yes"),'Calc| Overheads Allocation'!I$62,'Input| Projects'!$AG403),""))),"")</f>
        <v/>
      </c>
      <c r="BA403" s="106"/>
      <c r="BB403" s="186">
        <f t="shared" si="216"/>
        <v>0</v>
      </c>
      <c r="BC403" s="186">
        <f t="shared" si="217"/>
        <v>0</v>
      </c>
      <c r="BD403" s="186">
        <f t="shared" si="218"/>
        <v>0</v>
      </c>
      <c r="BE403" s="186">
        <f t="shared" si="195"/>
        <v>0</v>
      </c>
      <c r="BF403" s="186">
        <f t="shared" si="196"/>
        <v>0</v>
      </c>
      <c r="BG403" s="186">
        <f t="shared" si="197"/>
        <v>0</v>
      </c>
      <c r="BH403" s="186">
        <f t="shared" si="198"/>
        <v>0</v>
      </c>
      <c r="BI403" s="97"/>
      <c r="BJ403" s="186" t="str">
        <f t="shared" si="199"/>
        <v/>
      </c>
      <c r="BK403" s="186" t="str">
        <f t="shared" si="200"/>
        <v/>
      </c>
      <c r="BL403" s="186" t="str">
        <f t="shared" si="201"/>
        <v/>
      </c>
      <c r="BM403" s="186" t="str">
        <f t="shared" si="202"/>
        <v/>
      </c>
      <c r="BN403" s="186" t="str">
        <f t="shared" si="203"/>
        <v/>
      </c>
      <c r="BO403" s="186" t="str">
        <f t="shared" si="204"/>
        <v/>
      </c>
      <c r="BP403" s="186" t="str">
        <f t="shared" si="205"/>
        <v/>
      </c>
      <c r="BQ403" s="97"/>
      <c r="BR403" s="186">
        <f t="shared" si="206"/>
        <v>0</v>
      </c>
      <c r="BS403" s="186">
        <f t="shared" si="207"/>
        <v>0</v>
      </c>
      <c r="BT403" s="222">
        <f t="shared" si="208"/>
        <v>0</v>
      </c>
      <c r="BU403" s="222">
        <f t="shared" si="209"/>
        <v>0</v>
      </c>
      <c r="BV403" s="222">
        <f t="shared" si="210"/>
        <v>0</v>
      </c>
      <c r="BW403" s="222">
        <f t="shared" si="211"/>
        <v>0</v>
      </c>
      <c r="BX403" s="222">
        <f t="shared" si="212"/>
        <v>0</v>
      </c>
      <c r="BY403" s="106"/>
      <c r="BZ403" s="197" t="str">
        <f>IF(SUMIF('Input| Projects'!$AS$8:$CP$8,"Dx",'Input| Projects'!$AS403:$CP403)=0,"",SUMIF('Input| Projects'!$AS$8:$CP$8,"Dx",'Input| Projects'!$AS403:$CP403))</f>
        <v/>
      </c>
      <c r="CA403" s="197" t="str">
        <f>IF(SUMIF('Input| Projects'!$AS$8:$CP$8,"Tx",'Input| Projects'!$AS403:$CP403)=0,"",SUMIF('Input| Projects'!$AS$8:$CP$8,"Tx",'Input| Projects'!$AS403:$CP403))</f>
        <v/>
      </c>
      <c r="CB403" s="150" t="str">
        <f t="shared" si="219"/>
        <v/>
      </c>
    </row>
    <row r="404" spans="2:80" x14ac:dyDescent="0.2">
      <c r="B404" s="201">
        <f>IFERROR('Input| Projects'!B404,"")</f>
        <v>395</v>
      </c>
      <c r="C404" s="42" t="str">
        <f>IFERROR(IF('Input| Projects'!C404="","",'Input| Projects'!C404),"")</f>
        <v/>
      </c>
      <c r="D404" s="42" t="str">
        <f>IFERROR(IF('Input| Projects'!D404="","",'Input| Projects'!D404),"")</f>
        <v/>
      </c>
      <c r="E404" s="104"/>
      <c r="F404" s="190">
        <f>IFERROR('Input| Projects'!I404*'Input| Escalations'!$K$19,"")</f>
        <v>0</v>
      </c>
      <c r="G404" s="190">
        <f>IFERROR('Input| Projects'!J404*'Input| Escalations'!$K$19,"")</f>
        <v>0</v>
      </c>
      <c r="H404" s="190">
        <f>IFERROR('Input| Projects'!K404*'Input| Escalations'!$K$19,"")</f>
        <v>0</v>
      </c>
      <c r="I404" s="190">
        <f>IFERROR('Input| Projects'!L404*'Input| Escalations'!$K$19,"")</f>
        <v>0</v>
      </c>
      <c r="J404" s="190">
        <f>IFERROR('Input| Projects'!M404*'Input| Escalations'!$K$19,"")</f>
        <v>0</v>
      </c>
      <c r="K404" s="190">
        <f>IFERROR('Input| Projects'!N404*'Input| Escalations'!$K$19,"")</f>
        <v>0</v>
      </c>
      <c r="L404" s="190">
        <f>IFERROR('Input| Projects'!O404*'Input| Escalations'!$K$19,"")</f>
        <v>0</v>
      </c>
      <c r="M404" s="150" t="str">
        <f>IF(ABS(SUM(F404:L404)-(SUM('Input| Projects'!I404:O404)*'Input| Escalations'!$K$19))&lt;0.0000001,"",1)</f>
        <v/>
      </c>
      <c r="N404" s="192">
        <f>'Input| Projects'!$Y404*INDEX('Input| Escalations'!$H$33:$N$33,MATCH('Calc| Project Costs'!N$9,'Input| Escalations'!$H$23:$N$23,0))+'Input| Projects'!$Z404*INDEX('Input| Escalations'!$H$34:$N$34,MATCH('Calc| Project Costs'!N$9,'Input| Escalations'!$H$23:$N$23,0))+'Input| Projects'!$AA404*INDEX('Input| Escalations'!$H$35:$N$35,MATCH('Calc| Project Costs'!N$9,'Input| Escalations'!$H$23:$N$23,0))+1</f>
        <v>1</v>
      </c>
      <c r="O404" s="192">
        <f>'Input| Projects'!$Y404*INDEX('Input| Escalations'!$H$33:$N$33,MATCH('Calc| Project Costs'!O$9,'Input| Escalations'!$H$23:$N$23,0))+'Input| Projects'!$Z404*INDEX('Input| Escalations'!$H$34:$N$34,MATCH('Calc| Project Costs'!O$9,'Input| Escalations'!$H$23:$N$23,0))+'Input| Projects'!$AA404*INDEX('Input| Escalations'!$H$35:$N$35,MATCH('Calc| Project Costs'!O$9,'Input| Escalations'!$H$23:$N$23,0))+1</f>
        <v>1</v>
      </c>
      <c r="P404" s="192">
        <f>'Input| Projects'!$Y404*INDEX('Input| Escalations'!$H$33:$N$33,MATCH('Calc| Project Costs'!P$9,'Input| Escalations'!$H$23:$N$23,0))+'Input| Projects'!$Z404*INDEX('Input| Escalations'!$H$34:$N$34,MATCH('Calc| Project Costs'!P$9,'Input| Escalations'!$H$23:$N$23,0))+'Input| Projects'!$AA404*INDEX('Input| Escalations'!$H$35:$N$35,MATCH('Calc| Project Costs'!P$9,'Input| Escalations'!$H$23:$N$23,0))+1</f>
        <v>1</v>
      </c>
      <c r="Q404" s="192">
        <f>'Input| Projects'!$Y404*INDEX('Input| Escalations'!$H$33:$N$33,MATCH('Calc| Project Costs'!Q$9,'Input| Escalations'!$H$23:$N$23,0))+'Input| Projects'!$Z404*INDEX('Input| Escalations'!$H$34:$N$34,MATCH('Calc| Project Costs'!Q$9,'Input| Escalations'!$H$23:$N$23,0))+'Input| Projects'!$AA404*INDEX('Input| Escalations'!$H$35:$N$35,MATCH('Calc| Project Costs'!Q$9,'Input| Escalations'!$H$23:$N$23,0))+1</f>
        <v>1</v>
      </c>
      <c r="R404" s="192">
        <f>'Input| Projects'!$Y404*INDEX('Input| Escalations'!$H$33:$N$33,MATCH('Calc| Project Costs'!R$9,'Input| Escalations'!$H$23:$N$23,0))+'Input| Projects'!$Z404*INDEX('Input| Escalations'!$H$34:$N$34,MATCH('Calc| Project Costs'!R$9,'Input| Escalations'!$H$23:$N$23,0))+'Input| Projects'!$AA404*INDEX('Input| Escalations'!$H$35:$N$35,MATCH('Calc| Project Costs'!R$9,'Input| Escalations'!$H$23:$N$23,0))+1</f>
        <v>1</v>
      </c>
      <c r="S404" s="192">
        <f>'Input| Projects'!$Y404*INDEX('Input| Escalations'!$H$33:$N$33,MATCH('Calc| Project Costs'!S$9,'Input| Escalations'!$H$23:$N$23,0))+'Input| Projects'!$Z404*INDEX('Input| Escalations'!$H$34:$N$34,MATCH('Calc| Project Costs'!S$9,'Input| Escalations'!$H$23:$N$23,0))+'Input| Projects'!$AA404*INDEX('Input| Escalations'!$H$35:$N$35,MATCH('Calc| Project Costs'!S$9,'Input| Escalations'!$H$23:$N$23,0))+1</f>
        <v>1</v>
      </c>
      <c r="T404" s="192">
        <f>'Input| Projects'!$Y404*INDEX('Input| Escalations'!$H$33:$N$33,MATCH('Calc| Project Costs'!T$9,'Input| Escalations'!$H$23:$N$23,0))+'Input| Projects'!$Z404*INDEX('Input| Escalations'!$H$34:$N$34,MATCH('Calc| Project Costs'!T$9,'Input| Escalations'!$H$23:$N$23,0))+'Input| Projects'!$AA404*INDEX('Input| Escalations'!$H$35:$N$35,MATCH('Calc| Project Costs'!T$9,'Input| Escalations'!$H$23:$N$23,0))+1</f>
        <v>1</v>
      </c>
      <c r="U404" s="106"/>
      <c r="V404" s="186">
        <f t="shared" si="213"/>
        <v>0</v>
      </c>
      <c r="W404" s="186">
        <f t="shared" si="214"/>
        <v>0</v>
      </c>
      <c r="X404" s="186">
        <f t="shared" si="215"/>
        <v>0</v>
      </c>
      <c r="Y404" s="186">
        <f t="shared" si="191"/>
        <v>0</v>
      </c>
      <c r="Z404" s="186">
        <f t="shared" si="192"/>
        <v>0</v>
      </c>
      <c r="AA404" s="186">
        <f t="shared" si="193"/>
        <v>0</v>
      </c>
      <c r="AB404" s="186">
        <f t="shared" si="194"/>
        <v>0</v>
      </c>
      <c r="AC404" s="106"/>
      <c r="AD404" s="186">
        <f>'Input| Projects'!Q404*N404*'Input| Escalations'!$K$19</f>
        <v>0</v>
      </c>
      <c r="AE404" s="186">
        <f>'Input| Projects'!R404*O404*'Input| Escalations'!$K$19</f>
        <v>0</v>
      </c>
      <c r="AF404" s="186">
        <f>'Input| Projects'!S404*P404*'Input| Escalations'!$K$19</f>
        <v>0</v>
      </c>
      <c r="AG404" s="186">
        <f>'Input| Projects'!T404*Q404*'Input| Escalations'!$K$19</f>
        <v>0</v>
      </c>
      <c r="AH404" s="186">
        <f>'Input| Projects'!U404*R404*'Input| Escalations'!$K$19</f>
        <v>0</v>
      </c>
      <c r="AI404" s="186">
        <f>'Input| Projects'!V404*S404*'Input| Escalations'!$K$19</f>
        <v>0</v>
      </c>
      <c r="AJ404" s="186">
        <f>'Input| Projects'!W404*T404*'Input| Escalations'!$K$19</f>
        <v>0</v>
      </c>
      <c r="AK404" s="106"/>
      <c r="AL404" s="186" t="str">
        <f>IFERROR(IF('Input| Overheads'!$C$42="Direct costs",SUMPRODUCT(--('Input| Projects'!$AC404="Yes"),'Calc| Overheads Allocation'!C$8,'Calc| Project Costs'!V404),IF('Input| Overheads'!$C$42="Internal labour",SUMPRODUCT(--('Input| Projects'!$AC404="Yes"),'Calc| Overheads Allocation'!C$8,'Calc| Project Costs'!V404,'Input| Projects'!$Y404),IF('Input| Overheads'!$C$42="DNSP defined",SUMPRODUCT(--('Input| Projects'!$AC404="Yes"),'Calc| Overheads Allocation'!C$61,'Input| Projects'!$AF404),""))),"")</f>
        <v/>
      </c>
      <c r="AM404" s="186" t="str">
        <f>IFERROR(IF('Input| Overheads'!$C$42="Direct costs",SUMPRODUCT(--('Input| Projects'!$AC404="Yes"),'Calc| Overheads Allocation'!D$8,'Calc| Project Costs'!W404),IF('Input| Overheads'!$C$42="Internal labour",SUMPRODUCT(--('Input| Projects'!$AC404="Yes"),'Calc| Overheads Allocation'!D$8,'Calc| Project Costs'!W404,'Input| Projects'!$Y404),IF('Input| Overheads'!$C$42="DNSP defined",SUMPRODUCT(--('Input| Projects'!$AC404="Yes"),'Calc| Overheads Allocation'!D$61,'Input| Projects'!$AF404),""))),"")</f>
        <v/>
      </c>
      <c r="AN404" s="186" t="str">
        <f>IFERROR(IF('Input| Overheads'!$C$42="Direct costs",SUMPRODUCT(--('Input| Projects'!$AC404="Yes"),'Calc| Overheads Allocation'!E$8,'Calc| Project Costs'!X404),IF('Input| Overheads'!$C$42="Internal labour",SUMPRODUCT(--('Input| Projects'!$AC404="Yes"),'Calc| Overheads Allocation'!E$8,'Calc| Project Costs'!X404,'Input| Projects'!$Y404),IF('Input| Overheads'!$C$42="DNSP defined",SUMPRODUCT(--('Input| Projects'!$AC404="Yes"),'Calc| Overheads Allocation'!E$61,'Input| Projects'!$AF404),""))),"")</f>
        <v/>
      </c>
      <c r="AO404" s="186" t="str">
        <f>IFERROR(IF('Input| Overheads'!$C$42="Direct costs",SUMPRODUCT(--('Input| Projects'!$AC404="Yes"),'Calc| Overheads Allocation'!F$8,'Calc| Project Costs'!Y404),IF('Input| Overheads'!$C$42="Internal labour",SUMPRODUCT(--('Input| Projects'!$AC404="Yes"),'Calc| Overheads Allocation'!F$8,'Calc| Project Costs'!Y404,'Input| Projects'!$Y404),IF('Input| Overheads'!$C$42="DNSP defined",SUMPRODUCT(--('Input| Projects'!$AC404="Yes"),'Calc| Overheads Allocation'!F$61,'Input| Projects'!$AF404),""))),"")</f>
        <v/>
      </c>
      <c r="AP404" s="186" t="str">
        <f>IFERROR(IF('Input| Overheads'!$C$42="Direct costs",SUMPRODUCT(--('Input| Projects'!$AC404="Yes"),'Calc| Overheads Allocation'!G$8,'Calc| Project Costs'!Z404),IF('Input| Overheads'!$C$42="Internal labour",SUMPRODUCT(--('Input| Projects'!$AC404="Yes"),'Calc| Overheads Allocation'!G$8,'Calc| Project Costs'!Z404,'Input| Projects'!$Y404),IF('Input| Overheads'!$C$42="DNSP defined",SUMPRODUCT(--('Input| Projects'!$AC404="Yes"),'Calc| Overheads Allocation'!G$61,'Input| Projects'!$AF404),""))),"")</f>
        <v/>
      </c>
      <c r="AQ404" s="186" t="str">
        <f>IFERROR(IF('Input| Overheads'!$C$42="Direct costs",SUMPRODUCT(--('Input| Projects'!$AC404="Yes"),'Calc| Overheads Allocation'!H$8,'Calc| Project Costs'!AA404),IF('Input| Overheads'!$C$42="Internal labour",SUMPRODUCT(--('Input| Projects'!$AC404="Yes"),'Calc| Overheads Allocation'!H$8,'Calc| Project Costs'!AA404,'Input| Projects'!$Y404),IF('Input| Overheads'!$C$42="DNSP defined",SUMPRODUCT(--('Input| Projects'!$AC404="Yes"),'Calc| Overheads Allocation'!H$61,'Input| Projects'!$AF404),""))),"")</f>
        <v/>
      </c>
      <c r="AR404" s="186" t="str">
        <f>IFERROR(IF('Input| Overheads'!$C$42="Direct costs",SUMPRODUCT(--('Input| Projects'!$AC404="Yes"),'Calc| Overheads Allocation'!I$8,'Calc| Project Costs'!AB404),IF('Input| Overheads'!$C$42="Internal labour",SUMPRODUCT(--('Input| Projects'!$AC404="Yes"),'Calc| Overheads Allocation'!I$8,'Calc| Project Costs'!AB404,'Input| Projects'!$Y404),IF('Input| Overheads'!$C$42="DNSP defined",SUMPRODUCT(--('Input| Projects'!$AC404="Yes"),'Calc| Overheads Allocation'!I$61,'Input| Projects'!$AF404),""))),"")</f>
        <v/>
      </c>
      <c r="AS404" s="106"/>
      <c r="AT404" s="186" t="str">
        <f>IFERROR(IF('Input| Overheads'!$C$42="Direct costs",SUMPRODUCT(--('Input| Projects'!$AD404="Yes"),'Calc| Overheads Allocation'!C$9,'Calc| Project Costs'!V404),IF('Input| Overheads'!$C$42="Internal labour",SUMPRODUCT(--('Input| Projects'!$AD404="Yes"),'Calc| Overheads Allocation'!C$9,'Calc| Project Costs'!V404,'Input| Projects'!$Y404),IF('Input| Overheads'!$C$42="DNSP defined",SUMPRODUCT(--('Input| Projects'!$AD404="Yes"),'Calc| Overheads Allocation'!C$62,'Input| Projects'!$AG404),""))),"")</f>
        <v/>
      </c>
      <c r="AU404" s="186" t="str">
        <f>IFERROR(IF('Input| Overheads'!$C$42="Direct costs",SUMPRODUCT(--('Input| Projects'!$AD404="Yes"),'Calc| Overheads Allocation'!D$9,'Calc| Project Costs'!W404),IF('Input| Overheads'!$C$42="Internal labour",SUMPRODUCT(--('Input| Projects'!$AD404="Yes"),'Calc| Overheads Allocation'!D$9,'Calc| Project Costs'!W404,'Input| Projects'!$Y404),IF('Input| Overheads'!$C$42="DNSP defined",SUMPRODUCT(--('Input| Projects'!$AD404="Yes"),'Calc| Overheads Allocation'!D$62,'Input| Projects'!$AG404),""))),"")</f>
        <v/>
      </c>
      <c r="AV404" s="186" t="str">
        <f>IFERROR(IF('Input| Overheads'!$C$42="Direct costs",SUMPRODUCT(--('Input| Projects'!$AD404="Yes"),'Calc| Overheads Allocation'!E$9,'Calc| Project Costs'!X404),IF('Input| Overheads'!$C$42="Internal labour",SUMPRODUCT(--('Input| Projects'!$AD404="Yes"),'Calc| Overheads Allocation'!E$9,'Calc| Project Costs'!X404,'Input| Projects'!$Y404),IF('Input| Overheads'!$C$42="DNSP defined",SUMPRODUCT(--('Input| Projects'!$AD404="Yes"),'Calc| Overheads Allocation'!E$62,'Input| Projects'!$AG404),""))),"")</f>
        <v/>
      </c>
      <c r="AW404" s="186" t="str">
        <f>IFERROR(IF('Input| Overheads'!$C$42="Direct costs",SUMPRODUCT(--('Input| Projects'!$AD404="Yes"),'Calc| Overheads Allocation'!F$9,'Calc| Project Costs'!Y404),IF('Input| Overheads'!$C$42="Internal labour",SUMPRODUCT(--('Input| Projects'!$AD404="Yes"),'Calc| Overheads Allocation'!F$9,'Calc| Project Costs'!Y404,'Input| Projects'!$Y404),IF('Input| Overheads'!$C$42="DNSP defined",SUMPRODUCT(--('Input| Projects'!$AD404="Yes"),'Calc| Overheads Allocation'!F$62,'Input| Projects'!$AG404),""))),"")</f>
        <v/>
      </c>
      <c r="AX404" s="186" t="str">
        <f>IFERROR(IF('Input| Overheads'!$C$42="Direct costs",SUMPRODUCT(--('Input| Projects'!$AD404="Yes"),'Calc| Overheads Allocation'!G$9,'Calc| Project Costs'!Z404),IF('Input| Overheads'!$C$42="Internal labour",SUMPRODUCT(--('Input| Projects'!$AD404="Yes"),'Calc| Overheads Allocation'!G$9,'Calc| Project Costs'!Z404,'Input| Projects'!$Y404),IF('Input| Overheads'!$C$42="DNSP defined",SUMPRODUCT(--('Input| Projects'!$AD404="Yes"),'Calc| Overheads Allocation'!G$62,'Input| Projects'!$AG404),""))),"")</f>
        <v/>
      </c>
      <c r="AY404" s="186" t="str">
        <f>IFERROR(IF('Input| Overheads'!$C$42="Direct costs",SUMPRODUCT(--('Input| Projects'!$AD404="Yes"),'Calc| Overheads Allocation'!H$9,'Calc| Project Costs'!AA404),IF('Input| Overheads'!$C$42="Internal labour",SUMPRODUCT(--('Input| Projects'!$AD404="Yes"),'Calc| Overheads Allocation'!H$9,'Calc| Project Costs'!AA404,'Input| Projects'!$Y404),IF('Input| Overheads'!$C$42="DNSP defined",SUMPRODUCT(--('Input| Projects'!$AD404="Yes"),'Calc| Overheads Allocation'!H$62,'Input| Projects'!$AG404),""))),"")</f>
        <v/>
      </c>
      <c r="AZ404" s="186" t="str">
        <f>IFERROR(IF('Input| Overheads'!$C$42="Direct costs",SUMPRODUCT(--('Input| Projects'!$AD404="Yes"),'Calc| Overheads Allocation'!I$9,'Calc| Project Costs'!AB404),IF('Input| Overheads'!$C$42="Internal labour",SUMPRODUCT(--('Input| Projects'!$AD404="Yes"),'Calc| Overheads Allocation'!I$9,'Calc| Project Costs'!AB404,'Input| Projects'!$Y404),IF('Input| Overheads'!$C$42="DNSP defined",SUMPRODUCT(--('Input| Projects'!$AD404="Yes"),'Calc| Overheads Allocation'!I$62,'Input| Projects'!$AG404),""))),"")</f>
        <v/>
      </c>
      <c r="BA404" s="106"/>
      <c r="BB404" s="186">
        <f t="shared" si="216"/>
        <v>0</v>
      </c>
      <c r="BC404" s="186">
        <f t="shared" si="217"/>
        <v>0</v>
      </c>
      <c r="BD404" s="186">
        <f t="shared" si="218"/>
        <v>0</v>
      </c>
      <c r="BE404" s="186">
        <f t="shared" si="195"/>
        <v>0</v>
      </c>
      <c r="BF404" s="186">
        <f t="shared" si="196"/>
        <v>0</v>
      </c>
      <c r="BG404" s="186">
        <f t="shared" si="197"/>
        <v>0</v>
      </c>
      <c r="BH404" s="186">
        <f t="shared" si="198"/>
        <v>0</v>
      </c>
      <c r="BI404" s="97"/>
      <c r="BJ404" s="186" t="str">
        <f t="shared" si="199"/>
        <v/>
      </c>
      <c r="BK404" s="186" t="str">
        <f t="shared" si="200"/>
        <v/>
      </c>
      <c r="BL404" s="186" t="str">
        <f t="shared" si="201"/>
        <v/>
      </c>
      <c r="BM404" s="186" t="str">
        <f t="shared" si="202"/>
        <v/>
      </c>
      <c r="BN404" s="186" t="str">
        <f t="shared" si="203"/>
        <v/>
      </c>
      <c r="BO404" s="186" t="str">
        <f t="shared" si="204"/>
        <v/>
      </c>
      <c r="BP404" s="186" t="str">
        <f t="shared" si="205"/>
        <v/>
      </c>
      <c r="BQ404" s="97"/>
      <c r="BR404" s="186">
        <f t="shared" si="206"/>
        <v>0</v>
      </c>
      <c r="BS404" s="186">
        <f t="shared" si="207"/>
        <v>0</v>
      </c>
      <c r="BT404" s="222">
        <f t="shared" si="208"/>
        <v>0</v>
      </c>
      <c r="BU404" s="222">
        <f t="shared" si="209"/>
        <v>0</v>
      </c>
      <c r="BV404" s="222">
        <f t="shared" si="210"/>
        <v>0</v>
      </c>
      <c r="BW404" s="222">
        <f t="shared" si="211"/>
        <v>0</v>
      </c>
      <c r="BX404" s="222">
        <f t="shared" si="212"/>
        <v>0</v>
      </c>
      <c r="BY404" s="106"/>
      <c r="BZ404" s="197" t="str">
        <f>IF(SUMIF('Input| Projects'!$AS$8:$CP$8,"Dx",'Input| Projects'!$AS404:$CP404)=0,"",SUMIF('Input| Projects'!$AS$8:$CP$8,"Dx",'Input| Projects'!$AS404:$CP404))</f>
        <v/>
      </c>
      <c r="CA404" s="197" t="str">
        <f>IF(SUMIF('Input| Projects'!$AS$8:$CP$8,"Tx",'Input| Projects'!$AS404:$CP404)=0,"",SUMIF('Input| Projects'!$AS$8:$CP$8,"Tx",'Input| Projects'!$AS404:$CP404))</f>
        <v/>
      </c>
      <c r="CB404" s="150" t="str">
        <f t="shared" si="219"/>
        <v/>
      </c>
    </row>
    <row r="405" spans="2:80" x14ac:dyDescent="0.2">
      <c r="B405" s="201">
        <f>IFERROR('Input| Projects'!B405,"")</f>
        <v>396</v>
      </c>
      <c r="C405" s="42" t="str">
        <f>IFERROR(IF('Input| Projects'!C405="","",'Input| Projects'!C405),"")</f>
        <v/>
      </c>
      <c r="D405" s="42" t="str">
        <f>IFERROR(IF('Input| Projects'!D405="","",'Input| Projects'!D405),"")</f>
        <v/>
      </c>
      <c r="E405" s="104"/>
      <c r="F405" s="190">
        <f>IFERROR('Input| Projects'!I405*'Input| Escalations'!$K$19,"")</f>
        <v>0</v>
      </c>
      <c r="G405" s="190">
        <f>IFERROR('Input| Projects'!J405*'Input| Escalations'!$K$19,"")</f>
        <v>0</v>
      </c>
      <c r="H405" s="190">
        <f>IFERROR('Input| Projects'!K405*'Input| Escalations'!$K$19,"")</f>
        <v>0</v>
      </c>
      <c r="I405" s="190">
        <f>IFERROR('Input| Projects'!L405*'Input| Escalations'!$K$19,"")</f>
        <v>0</v>
      </c>
      <c r="J405" s="190">
        <f>IFERROR('Input| Projects'!M405*'Input| Escalations'!$K$19,"")</f>
        <v>0</v>
      </c>
      <c r="K405" s="190">
        <f>IFERROR('Input| Projects'!N405*'Input| Escalations'!$K$19,"")</f>
        <v>0</v>
      </c>
      <c r="L405" s="190">
        <f>IFERROR('Input| Projects'!O405*'Input| Escalations'!$K$19,"")</f>
        <v>0</v>
      </c>
      <c r="M405" s="150" t="str">
        <f>IF(ABS(SUM(F405:L405)-(SUM('Input| Projects'!I405:O405)*'Input| Escalations'!$K$19))&lt;0.0000001,"",1)</f>
        <v/>
      </c>
      <c r="N405" s="192">
        <f>'Input| Projects'!$Y405*INDEX('Input| Escalations'!$H$33:$N$33,MATCH('Calc| Project Costs'!N$9,'Input| Escalations'!$H$23:$N$23,0))+'Input| Projects'!$Z405*INDEX('Input| Escalations'!$H$34:$N$34,MATCH('Calc| Project Costs'!N$9,'Input| Escalations'!$H$23:$N$23,0))+'Input| Projects'!$AA405*INDEX('Input| Escalations'!$H$35:$N$35,MATCH('Calc| Project Costs'!N$9,'Input| Escalations'!$H$23:$N$23,0))+1</f>
        <v>1</v>
      </c>
      <c r="O405" s="192">
        <f>'Input| Projects'!$Y405*INDEX('Input| Escalations'!$H$33:$N$33,MATCH('Calc| Project Costs'!O$9,'Input| Escalations'!$H$23:$N$23,0))+'Input| Projects'!$Z405*INDEX('Input| Escalations'!$H$34:$N$34,MATCH('Calc| Project Costs'!O$9,'Input| Escalations'!$H$23:$N$23,0))+'Input| Projects'!$AA405*INDEX('Input| Escalations'!$H$35:$N$35,MATCH('Calc| Project Costs'!O$9,'Input| Escalations'!$H$23:$N$23,0))+1</f>
        <v>1</v>
      </c>
      <c r="P405" s="192">
        <f>'Input| Projects'!$Y405*INDEX('Input| Escalations'!$H$33:$N$33,MATCH('Calc| Project Costs'!P$9,'Input| Escalations'!$H$23:$N$23,0))+'Input| Projects'!$Z405*INDEX('Input| Escalations'!$H$34:$N$34,MATCH('Calc| Project Costs'!P$9,'Input| Escalations'!$H$23:$N$23,0))+'Input| Projects'!$AA405*INDEX('Input| Escalations'!$H$35:$N$35,MATCH('Calc| Project Costs'!P$9,'Input| Escalations'!$H$23:$N$23,0))+1</f>
        <v>1</v>
      </c>
      <c r="Q405" s="192">
        <f>'Input| Projects'!$Y405*INDEX('Input| Escalations'!$H$33:$N$33,MATCH('Calc| Project Costs'!Q$9,'Input| Escalations'!$H$23:$N$23,0))+'Input| Projects'!$Z405*INDEX('Input| Escalations'!$H$34:$N$34,MATCH('Calc| Project Costs'!Q$9,'Input| Escalations'!$H$23:$N$23,0))+'Input| Projects'!$AA405*INDEX('Input| Escalations'!$H$35:$N$35,MATCH('Calc| Project Costs'!Q$9,'Input| Escalations'!$H$23:$N$23,0))+1</f>
        <v>1</v>
      </c>
      <c r="R405" s="192">
        <f>'Input| Projects'!$Y405*INDEX('Input| Escalations'!$H$33:$N$33,MATCH('Calc| Project Costs'!R$9,'Input| Escalations'!$H$23:$N$23,0))+'Input| Projects'!$Z405*INDEX('Input| Escalations'!$H$34:$N$34,MATCH('Calc| Project Costs'!R$9,'Input| Escalations'!$H$23:$N$23,0))+'Input| Projects'!$AA405*INDEX('Input| Escalations'!$H$35:$N$35,MATCH('Calc| Project Costs'!R$9,'Input| Escalations'!$H$23:$N$23,0))+1</f>
        <v>1</v>
      </c>
      <c r="S405" s="192">
        <f>'Input| Projects'!$Y405*INDEX('Input| Escalations'!$H$33:$N$33,MATCH('Calc| Project Costs'!S$9,'Input| Escalations'!$H$23:$N$23,0))+'Input| Projects'!$Z405*INDEX('Input| Escalations'!$H$34:$N$34,MATCH('Calc| Project Costs'!S$9,'Input| Escalations'!$H$23:$N$23,0))+'Input| Projects'!$AA405*INDEX('Input| Escalations'!$H$35:$N$35,MATCH('Calc| Project Costs'!S$9,'Input| Escalations'!$H$23:$N$23,0))+1</f>
        <v>1</v>
      </c>
      <c r="T405" s="192">
        <f>'Input| Projects'!$Y405*INDEX('Input| Escalations'!$H$33:$N$33,MATCH('Calc| Project Costs'!T$9,'Input| Escalations'!$H$23:$N$23,0))+'Input| Projects'!$Z405*INDEX('Input| Escalations'!$H$34:$N$34,MATCH('Calc| Project Costs'!T$9,'Input| Escalations'!$H$23:$N$23,0))+'Input| Projects'!$AA405*INDEX('Input| Escalations'!$H$35:$N$35,MATCH('Calc| Project Costs'!T$9,'Input| Escalations'!$H$23:$N$23,0))+1</f>
        <v>1</v>
      </c>
      <c r="U405" s="106"/>
      <c r="V405" s="186">
        <f t="shared" si="213"/>
        <v>0</v>
      </c>
      <c r="W405" s="186">
        <f t="shared" si="214"/>
        <v>0</v>
      </c>
      <c r="X405" s="186">
        <f t="shared" si="215"/>
        <v>0</v>
      </c>
      <c r="Y405" s="186">
        <f t="shared" si="191"/>
        <v>0</v>
      </c>
      <c r="Z405" s="186">
        <f t="shared" si="192"/>
        <v>0</v>
      </c>
      <c r="AA405" s="186">
        <f t="shared" si="193"/>
        <v>0</v>
      </c>
      <c r="AB405" s="186">
        <f t="shared" si="194"/>
        <v>0</v>
      </c>
      <c r="AC405" s="106"/>
      <c r="AD405" s="186">
        <f>'Input| Projects'!Q405*N405*'Input| Escalations'!$K$19</f>
        <v>0</v>
      </c>
      <c r="AE405" s="186">
        <f>'Input| Projects'!R405*O405*'Input| Escalations'!$K$19</f>
        <v>0</v>
      </c>
      <c r="AF405" s="186">
        <f>'Input| Projects'!S405*P405*'Input| Escalations'!$K$19</f>
        <v>0</v>
      </c>
      <c r="AG405" s="186">
        <f>'Input| Projects'!T405*Q405*'Input| Escalations'!$K$19</f>
        <v>0</v>
      </c>
      <c r="AH405" s="186">
        <f>'Input| Projects'!U405*R405*'Input| Escalations'!$K$19</f>
        <v>0</v>
      </c>
      <c r="AI405" s="186">
        <f>'Input| Projects'!V405*S405*'Input| Escalations'!$K$19</f>
        <v>0</v>
      </c>
      <c r="AJ405" s="186">
        <f>'Input| Projects'!W405*T405*'Input| Escalations'!$K$19</f>
        <v>0</v>
      </c>
      <c r="AK405" s="106"/>
      <c r="AL405" s="186" t="str">
        <f>IFERROR(IF('Input| Overheads'!$C$42="Direct costs",SUMPRODUCT(--('Input| Projects'!$AC405="Yes"),'Calc| Overheads Allocation'!C$8,'Calc| Project Costs'!V405),IF('Input| Overheads'!$C$42="Internal labour",SUMPRODUCT(--('Input| Projects'!$AC405="Yes"),'Calc| Overheads Allocation'!C$8,'Calc| Project Costs'!V405,'Input| Projects'!$Y405),IF('Input| Overheads'!$C$42="DNSP defined",SUMPRODUCT(--('Input| Projects'!$AC405="Yes"),'Calc| Overheads Allocation'!C$61,'Input| Projects'!$AF405),""))),"")</f>
        <v/>
      </c>
      <c r="AM405" s="186" t="str">
        <f>IFERROR(IF('Input| Overheads'!$C$42="Direct costs",SUMPRODUCT(--('Input| Projects'!$AC405="Yes"),'Calc| Overheads Allocation'!D$8,'Calc| Project Costs'!W405),IF('Input| Overheads'!$C$42="Internal labour",SUMPRODUCT(--('Input| Projects'!$AC405="Yes"),'Calc| Overheads Allocation'!D$8,'Calc| Project Costs'!W405,'Input| Projects'!$Y405),IF('Input| Overheads'!$C$42="DNSP defined",SUMPRODUCT(--('Input| Projects'!$AC405="Yes"),'Calc| Overheads Allocation'!D$61,'Input| Projects'!$AF405),""))),"")</f>
        <v/>
      </c>
      <c r="AN405" s="186" t="str">
        <f>IFERROR(IF('Input| Overheads'!$C$42="Direct costs",SUMPRODUCT(--('Input| Projects'!$AC405="Yes"),'Calc| Overheads Allocation'!E$8,'Calc| Project Costs'!X405),IF('Input| Overheads'!$C$42="Internal labour",SUMPRODUCT(--('Input| Projects'!$AC405="Yes"),'Calc| Overheads Allocation'!E$8,'Calc| Project Costs'!X405,'Input| Projects'!$Y405),IF('Input| Overheads'!$C$42="DNSP defined",SUMPRODUCT(--('Input| Projects'!$AC405="Yes"),'Calc| Overheads Allocation'!E$61,'Input| Projects'!$AF405),""))),"")</f>
        <v/>
      </c>
      <c r="AO405" s="186" t="str">
        <f>IFERROR(IF('Input| Overheads'!$C$42="Direct costs",SUMPRODUCT(--('Input| Projects'!$AC405="Yes"),'Calc| Overheads Allocation'!F$8,'Calc| Project Costs'!Y405),IF('Input| Overheads'!$C$42="Internal labour",SUMPRODUCT(--('Input| Projects'!$AC405="Yes"),'Calc| Overheads Allocation'!F$8,'Calc| Project Costs'!Y405,'Input| Projects'!$Y405),IF('Input| Overheads'!$C$42="DNSP defined",SUMPRODUCT(--('Input| Projects'!$AC405="Yes"),'Calc| Overheads Allocation'!F$61,'Input| Projects'!$AF405),""))),"")</f>
        <v/>
      </c>
      <c r="AP405" s="186" t="str">
        <f>IFERROR(IF('Input| Overheads'!$C$42="Direct costs",SUMPRODUCT(--('Input| Projects'!$AC405="Yes"),'Calc| Overheads Allocation'!G$8,'Calc| Project Costs'!Z405),IF('Input| Overheads'!$C$42="Internal labour",SUMPRODUCT(--('Input| Projects'!$AC405="Yes"),'Calc| Overheads Allocation'!G$8,'Calc| Project Costs'!Z405,'Input| Projects'!$Y405),IF('Input| Overheads'!$C$42="DNSP defined",SUMPRODUCT(--('Input| Projects'!$AC405="Yes"),'Calc| Overheads Allocation'!G$61,'Input| Projects'!$AF405),""))),"")</f>
        <v/>
      </c>
      <c r="AQ405" s="186" t="str">
        <f>IFERROR(IF('Input| Overheads'!$C$42="Direct costs",SUMPRODUCT(--('Input| Projects'!$AC405="Yes"),'Calc| Overheads Allocation'!H$8,'Calc| Project Costs'!AA405),IF('Input| Overheads'!$C$42="Internal labour",SUMPRODUCT(--('Input| Projects'!$AC405="Yes"),'Calc| Overheads Allocation'!H$8,'Calc| Project Costs'!AA405,'Input| Projects'!$Y405),IF('Input| Overheads'!$C$42="DNSP defined",SUMPRODUCT(--('Input| Projects'!$AC405="Yes"),'Calc| Overheads Allocation'!H$61,'Input| Projects'!$AF405),""))),"")</f>
        <v/>
      </c>
      <c r="AR405" s="186" t="str">
        <f>IFERROR(IF('Input| Overheads'!$C$42="Direct costs",SUMPRODUCT(--('Input| Projects'!$AC405="Yes"),'Calc| Overheads Allocation'!I$8,'Calc| Project Costs'!AB405),IF('Input| Overheads'!$C$42="Internal labour",SUMPRODUCT(--('Input| Projects'!$AC405="Yes"),'Calc| Overheads Allocation'!I$8,'Calc| Project Costs'!AB405,'Input| Projects'!$Y405),IF('Input| Overheads'!$C$42="DNSP defined",SUMPRODUCT(--('Input| Projects'!$AC405="Yes"),'Calc| Overheads Allocation'!I$61,'Input| Projects'!$AF405),""))),"")</f>
        <v/>
      </c>
      <c r="AS405" s="106"/>
      <c r="AT405" s="186" t="str">
        <f>IFERROR(IF('Input| Overheads'!$C$42="Direct costs",SUMPRODUCT(--('Input| Projects'!$AD405="Yes"),'Calc| Overheads Allocation'!C$9,'Calc| Project Costs'!V405),IF('Input| Overheads'!$C$42="Internal labour",SUMPRODUCT(--('Input| Projects'!$AD405="Yes"),'Calc| Overheads Allocation'!C$9,'Calc| Project Costs'!V405,'Input| Projects'!$Y405),IF('Input| Overheads'!$C$42="DNSP defined",SUMPRODUCT(--('Input| Projects'!$AD405="Yes"),'Calc| Overheads Allocation'!C$62,'Input| Projects'!$AG405),""))),"")</f>
        <v/>
      </c>
      <c r="AU405" s="186" t="str">
        <f>IFERROR(IF('Input| Overheads'!$C$42="Direct costs",SUMPRODUCT(--('Input| Projects'!$AD405="Yes"),'Calc| Overheads Allocation'!D$9,'Calc| Project Costs'!W405),IF('Input| Overheads'!$C$42="Internal labour",SUMPRODUCT(--('Input| Projects'!$AD405="Yes"),'Calc| Overheads Allocation'!D$9,'Calc| Project Costs'!W405,'Input| Projects'!$Y405),IF('Input| Overheads'!$C$42="DNSP defined",SUMPRODUCT(--('Input| Projects'!$AD405="Yes"),'Calc| Overheads Allocation'!D$62,'Input| Projects'!$AG405),""))),"")</f>
        <v/>
      </c>
      <c r="AV405" s="186" t="str">
        <f>IFERROR(IF('Input| Overheads'!$C$42="Direct costs",SUMPRODUCT(--('Input| Projects'!$AD405="Yes"),'Calc| Overheads Allocation'!E$9,'Calc| Project Costs'!X405),IF('Input| Overheads'!$C$42="Internal labour",SUMPRODUCT(--('Input| Projects'!$AD405="Yes"),'Calc| Overheads Allocation'!E$9,'Calc| Project Costs'!X405,'Input| Projects'!$Y405),IF('Input| Overheads'!$C$42="DNSP defined",SUMPRODUCT(--('Input| Projects'!$AD405="Yes"),'Calc| Overheads Allocation'!E$62,'Input| Projects'!$AG405),""))),"")</f>
        <v/>
      </c>
      <c r="AW405" s="186" t="str">
        <f>IFERROR(IF('Input| Overheads'!$C$42="Direct costs",SUMPRODUCT(--('Input| Projects'!$AD405="Yes"),'Calc| Overheads Allocation'!F$9,'Calc| Project Costs'!Y405),IF('Input| Overheads'!$C$42="Internal labour",SUMPRODUCT(--('Input| Projects'!$AD405="Yes"),'Calc| Overheads Allocation'!F$9,'Calc| Project Costs'!Y405,'Input| Projects'!$Y405),IF('Input| Overheads'!$C$42="DNSP defined",SUMPRODUCT(--('Input| Projects'!$AD405="Yes"),'Calc| Overheads Allocation'!F$62,'Input| Projects'!$AG405),""))),"")</f>
        <v/>
      </c>
      <c r="AX405" s="186" t="str">
        <f>IFERROR(IF('Input| Overheads'!$C$42="Direct costs",SUMPRODUCT(--('Input| Projects'!$AD405="Yes"),'Calc| Overheads Allocation'!G$9,'Calc| Project Costs'!Z405),IF('Input| Overheads'!$C$42="Internal labour",SUMPRODUCT(--('Input| Projects'!$AD405="Yes"),'Calc| Overheads Allocation'!G$9,'Calc| Project Costs'!Z405,'Input| Projects'!$Y405),IF('Input| Overheads'!$C$42="DNSP defined",SUMPRODUCT(--('Input| Projects'!$AD405="Yes"),'Calc| Overheads Allocation'!G$62,'Input| Projects'!$AG405),""))),"")</f>
        <v/>
      </c>
      <c r="AY405" s="186" t="str">
        <f>IFERROR(IF('Input| Overheads'!$C$42="Direct costs",SUMPRODUCT(--('Input| Projects'!$AD405="Yes"),'Calc| Overheads Allocation'!H$9,'Calc| Project Costs'!AA405),IF('Input| Overheads'!$C$42="Internal labour",SUMPRODUCT(--('Input| Projects'!$AD405="Yes"),'Calc| Overheads Allocation'!H$9,'Calc| Project Costs'!AA405,'Input| Projects'!$Y405),IF('Input| Overheads'!$C$42="DNSP defined",SUMPRODUCT(--('Input| Projects'!$AD405="Yes"),'Calc| Overheads Allocation'!H$62,'Input| Projects'!$AG405),""))),"")</f>
        <v/>
      </c>
      <c r="AZ405" s="186" t="str">
        <f>IFERROR(IF('Input| Overheads'!$C$42="Direct costs",SUMPRODUCT(--('Input| Projects'!$AD405="Yes"),'Calc| Overheads Allocation'!I$9,'Calc| Project Costs'!AB405),IF('Input| Overheads'!$C$42="Internal labour",SUMPRODUCT(--('Input| Projects'!$AD405="Yes"),'Calc| Overheads Allocation'!I$9,'Calc| Project Costs'!AB405,'Input| Projects'!$Y405),IF('Input| Overheads'!$C$42="DNSP defined",SUMPRODUCT(--('Input| Projects'!$AD405="Yes"),'Calc| Overheads Allocation'!I$62,'Input| Projects'!$AG405),""))),"")</f>
        <v/>
      </c>
      <c r="BA405" s="106"/>
      <c r="BB405" s="186">
        <f t="shared" si="216"/>
        <v>0</v>
      </c>
      <c r="BC405" s="186">
        <f t="shared" si="217"/>
        <v>0</v>
      </c>
      <c r="BD405" s="186">
        <f t="shared" si="218"/>
        <v>0</v>
      </c>
      <c r="BE405" s="186">
        <f t="shared" si="195"/>
        <v>0</v>
      </c>
      <c r="BF405" s="186">
        <f t="shared" si="196"/>
        <v>0</v>
      </c>
      <c r="BG405" s="186">
        <f t="shared" si="197"/>
        <v>0</v>
      </c>
      <c r="BH405" s="186">
        <f t="shared" si="198"/>
        <v>0</v>
      </c>
      <c r="BI405" s="97"/>
      <c r="BJ405" s="186" t="str">
        <f t="shared" si="199"/>
        <v/>
      </c>
      <c r="BK405" s="186" t="str">
        <f t="shared" si="200"/>
        <v/>
      </c>
      <c r="BL405" s="186" t="str">
        <f t="shared" si="201"/>
        <v/>
      </c>
      <c r="BM405" s="186" t="str">
        <f t="shared" si="202"/>
        <v/>
      </c>
      <c r="BN405" s="186" t="str">
        <f t="shared" si="203"/>
        <v/>
      </c>
      <c r="BO405" s="186" t="str">
        <f t="shared" si="204"/>
        <v/>
      </c>
      <c r="BP405" s="186" t="str">
        <f t="shared" si="205"/>
        <v/>
      </c>
      <c r="BQ405" s="97"/>
      <c r="BR405" s="186">
        <f t="shared" si="206"/>
        <v>0</v>
      </c>
      <c r="BS405" s="186">
        <f t="shared" si="207"/>
        <v>0</v>
      </c>
      <c r="BT405" s="222">
        <f t="shared" si="208"/>
        <v>0</v>
      </c>
      <c r="BU405" s="222">
        <f t="shared" si="209"/>
        <v>0</v>
      </c>
      <c r="BV405" s="222">
        <f t="shared" si="210"/>
        <v>0</v>
      </c>
      <c r="BW405" s="222">
        <f t="shared" si="211"/>
        <v>0</v>
      </c>
      <c r="BX405" s="222">
        <f t="shared" si="212"/>
        <v>0</v>
      </c>
      <c r="BY405" s="106"/>
      <c r="BZ405" s="197" t="str">
        <f>IF(SUMIF('Input| Projects'!$AS$8:$CP$8,"Dx",'Input| Projects'!$AS405:$CP405)=0,"",SUMIF('Input| Projects'!$AS$8:$CP$8,"Dx",'Input| Projects'!$AS405:$CP405))</f>
        <v/>
      </c>
      <c r="CA405" s="197" t="str">
        <f>IF(SUMIF('Input| Projects'!$AS$8:$CP$8,"Tx",'Input| Projects'!$AS405:$CP405)=0,"",SUMIF('Input| Projects'!$AS$8:$CP$8,"Tx",'Input| Projects'!$AS405:$CP405))</f>
        <v/>
      </c>
      <c r="CB405" s="150" t="str">
        <f t="shared" si="219"/>
        <v/>
      </c>
    </row>
    <row r="406" spans="2:80" x14ac:dyDescent="0.2">
      <c r="B406" s="201">
        <f>IFERROR('Input| Projects'!B406,"")</f>
        <v>397</v>
      </c>
      <c r="C406" s="42" t="str">
        <f>IFERROR(IF('Input| Projects'!C406="","",'Input| Projects'!C406),"")</f>
        <v/>
      </c>
      <c r="D406" s="42" t="str">
        <f>IFERROR(IF('Input| Projects'!D406="","",'Input| Projects'!D406),"")</f>
        <v/>
      </c>
      <c r="E406" s="104"/>
      <c r="F406" s="190">
        <f>IFERROR('Input| Projects'!I406*'Input| Escalations'!$K$19,"")</f>
        <v>0</v>
      </c>
      <c r="G406" s="190">
        <f>IFERROR('Input| Projects'!J406*'Input| Escalations'!$K$19,"")</f>
        <v>0</v>
      </c>
      <c r="H406" s="190">
        <f>IFERROR('Input| Projects'!K406*'Input| Escalations'!$K$19,"")</f>
        <v>0</v>
      </c>
      <c r="I406" s="190">
        <f>IFERROR('Input| Projects'!L406*'Input| Escalations'!$K$19,"")</f>
        <v>0</v>
      </c>
      <c r="J406" s="190">
        <f>IFERROR('Input| Projects'!M406*'Input| Escalations'!$K$19,"")</f>
        <v>0</v>
      </c>
      <c r="K406" s="190">
        <f>IFERROR('Input| Projects'!N406*'Input| Escalations'!$K$19,"")</f>
        <v>0</v>
      </c>
      <c r="L406" s="190">
        <f>IFERROR('Input| Projects'!O406*'Input| Escalations'!$K$19,"")</f>
        <v>0</v>
      </c>
      <c r="M406" s="150" t="str">
        <f>IF(ABS(SUM(F406:L406)-(SUM('Input| Projects'!I406:O406)*'Input| Escalations'!$K$19))&lt;0.0000001,"",1)</f>
        <v/>
      </c>
      <c r="N406" s="192">
        <f>'Input| Projects'!$Y406*INDEX('Input| Escalations'!$H$33:$N$33,MATCH('Calc| Project Costs'!N$9,'Input| Escalations'!$H$23:$N$23,0))+'Input| Projects'!$Z406*INDEX('Input| Escalations'!$H$34:$N$34,MATCH('Calc| Project Costs'!N$9,'Input| Escalations'!$H$23:$N$23,0))+'Input| Projects'!$AA406*INDEX('Input| Escalations'!$H$35:$N$35,MATCH('Calc| Project Costs'!N$9,'Input| Escalations'!$H$23:$N$23,0))+1</f>
        <v>1</v>
      </c>
      <c r="O406" s="192">
        <f>'Input| Projects'!$Y406*INDEX('Input| Escalations'!$H$33:$N$33,MATCH('Calc| Project Costs'!O$9,'Input| Escalations'!$H$23:$N$23,0))+'Input| Projects'!$Z406*INDEX('Input| Escalations'!$H$34:$N$34,MATCH('Calc| Project Costs'!O$9,'Input| Escalations'!$H$23:$N$23,0))+'Input| Projects'!$AA406*INDEX('Input| Escalations'!$H$35:$N$35,MATCH('Calc| Project Costs'!O$9,'Input| Escalations'!$H$23:$N$23,0))+1</f>
        <v>1</v>
      </c>
      <c r="P406" s="192">
        <f>'Input| Projects'!$Y406*INDEX('Input| Escalations'!$H$33:$N$33,MATCH('Calc| Project Costs'!P$9,'Input| Escalations'!$H$23:$N$23,0))+'Input| Projects'!$Z406*INDEX('Input| Escalations'!$H$34:$N$34,MATCH('Calc| Project Costs'!P$9,'Input| Escalations'!$H$23:$N$23,0))+'Input| Projects'!$AA406*INDEX('Input| Escalations'!$H$35:$N$35,MATCH('Calc| Project Costs'!P$9,'Input| Escalations'!$H$23:$N$23,0))+1</f>
        <v>1</v>
      </c>
      <c r="Q406" s="192">
        <f>'Input| Projects'!$Y406*INDEX('Input| Escalations'!$H$33:$N$33,MATCH('Calc| Project Costs'!Q$9,'Input| Escalations'!$H$23:$N$23,0))+'Input| Projects'!$Z406*INDEX('Input| Escalations'!$H$34:$N$34,MATCH('Calc| Project Costs'!Q$9,'Input| Escalations'!$H$23:$N$23,0))+'Input| Projects'!$AA406*INDEX('Input| Escalations'!$H$35:$N$35,MATCH('Calc| Project Costs'!Q$9,'Input| Escalations'!$H$23:$N$23,0))+1</f>
        <v>1</v>
      </c>
      <c r="R406" s="192">
        <f>'Input| Projects'!$Y406*INDEX('Input| Escalations'!$H$33:$N$33,MATCH('Calc| Project Costs'!R$9,'Input| Escalations'!$H$23:$N$23,0))+'Input| Projects'!$Z406*INDEX('Input| Escalations'!$H$34:$N$34,MATCH('Calc| Project Costs'!R$9,'Input| Escalations'!$H$23:$N$23,0))+'Input| Projects'!$AA406*INDEX('Input| Escalations'!$H$35:$N$35,MATCH('Calc| Project Costs'!R$9,'Input| Escalations'!$H$23:$N$23,0))+1</f>
        <v>1</v>
      </c>
      <c r="S406" s="192">
        <f>'Input| Projects'!$Y406*INDEX('Input| Escalations'!$H$33:$N$33,MATCH('Calc| Project Costs'!S$9,'Input| Escalations'!$H$23:$N$23,0))+'Input| Projects'!$Z406*INDEX('Input| Escalations'!$H$34:$N$34,MATCH('Calc| Project Costs'!S$9,'Input| Escalations'!$H$23:$N$23,0))+'Input| Projects'!$AA406*INDEX('Input| Escalations'!$H$35:$N$35,MATCH('Calc| Project Costs'!S$9,'Input| Escalations'!$H$23:$N$23,0))+1</f>
        <v>1</v>
      </c>
      <c r="T406" s="192">
        <f>'Input| Projects'!$Y406*INDEX('Input| Escalations'!$H$33:$N$33,MATCH('Calc| Project Costs'!T$9,'Input| Escalations'!$H$23:$N$23,0))+'Input| Projects'!$Z406*INDEX('Input| Escalations'!$H$34:$N$34,MATCH('Calc| Project Costs'!T$9,'Input| Escalations'!$H$23:$N$23,0))+'Input| Projects'!$AA406*INDEX('Input| Escalations'!$H$35:$N$35,MATCH('Calc| Project Costs'!T$9,'Input| Escalations'!$H$23:$N$23,0))+1</f>
        <v>1</v>
      </c>
      <c r="U406" s="106"/>
      <c r="V406" s="186">
        <f t="shared" si="213"/>
        <v>0</v>
      </c>
      <c r="W406" s="186">
        <f t="shared" si="214"/>
        <v>0</v>
      </c>
      <c r="X406" s="186">
        <f t="shared" si="215"/>
        <v>0</v>
      </c>
      <c r="Y406" s="186">
        <f t="shared" si="191"/>
        <v>0</v>
      </c>
      <c r="Z406" s="186">
        <f t="shared" si="192"/>
        <v>0</v>
      </c>
      <c r="AA406" s="186">
        <f t="shared" si="193"/>
        <v>0</v>
      </c>
      <c r="AB406" s="186">
        <f t="shared" si="194"/>
        <v>0</v>
      </c>
      <c r="AC406" s="106"/>
      <c r="AD406" s="186">
        <f>'Input| Projects'!Q406*N406*'Input| Escalations'!$K$19</f>
        <v>0</v>
      </c>
      <c r="AE406" s="186">
        <f>'Input| Projects'!R406*O406*'Input| Escalations'!$K$19</f>
        <v>0</v>
      </c>
      <c r="AF406" s="186">
        <f>'Input| Projects'!S406*P406*'Input| Escalations'!$K$19</f>
        <v>0</v>
      </c>
      <c r="AG406" s="186">
        <f>'Input| Projects'!T406*Q406*'Input| Escalations'!$K$19</f>
        <v>0</v>
      </c>
      <c r="AH406" s="186">
        <f>'Input| Projects'!U406*R406*'Input| Escalations'!$K$19</f>
        <v>0</v>
      </c>
      <c r="AI406" s="186">
        <f>'Input| Projects'!V406*S406*'Input| Escalations'!$K$19</f>
        <v>0</v>
      </c>
      <c r="AJ406" s="186">
        <f>'Input| Projects'!W406*T406*'Input| Escalations'!$K$19</f>
        <v>0</v>
      </c>
      <c r="AK406" s="106"/>
      <c r="AL406" s="186" t="str">
        <f>IFERROR(IF('Input| Overheads'!$C$42="Direct costs",SUMPRODUCT(--('Input| Projects'!$AC406="Yes"),'Calc| Overheads Allocation'!C$8,'Calc| Project Costs'!V406),IF('Input| Overheads'!$C$42="Internal labour",SUMPRODUCT(--('Input| Projects'!$AC406="Yes"),'Calc| Overheads Allocation'!C$8,'Calc| Project Costs'!V406,'Input| Projects'!$Y406),IF('Input| Overheads'!$C$42="DNSP defined",SUMPRODUCT(--('Input| Projects'!$AC406="Yes"),'Calc| Overheads Allocation'!C$61,'Input| Projects'!$AF406),""))),"")</f>
        <v/>
      </c>
      <c r="AM406" s="186" t="str">
        <f>IFERROR(IF('Input| Overheads'!$C$42="Direct costs",SUMPRODUCT(--('Input| Projects'!$AC406="Yes"),'Calc| Overheads Allocation'!D$8,'Calc| Project Costs'!W406),IF('Input| Overheads'!$C$42="Internal labour",SUMPRODUCT(--('Input| Projects'!$AC406="Yes"),'Calc| Overheads Allocation'!D$8,'Calc| Project Costs'!W406,'Input| Projects'!$Y406),IF('Input| Overheads'!$C$42="DNSP defined",SUMPRODUCT(--('Input| Projects'!$AC406="Yes"),'Calc| Overheads Allocation'!D$61,'Input| Projects'!$AF406),""))),"")</f>
        <v/>
      </c>
      <c r="AN406" s="186" t="str">
        <f>IFERROR(IF('Input| Overheads'!$C$42="Direct costs",SUMPRODUCT(--('Input| Projects'!$AC406="Yes"),'Calc| Overheads Allocation'!E$8,'Calc| Project Costs'!X406),IF('Input| Overheads'!$C$42="Internal labour",SUMPRODUCT(--('Input| Projects'!$AC406="Yes"),'Calc| Overheads Allocation'!E$8,'Calc| Project Costs'!X406,'Input| Projects'!$Y406),IF('Input| Overheads'!$C$42="DNSP defined",SUMPRODUCT(--('Input| Projects'!$AC406="Yes"),'Calc| Overheads Allocation'!E$61,'Input| Projects'!$AF406),""))),"")</f>
        <v/>
      </c>
      <c r="AO406" s="186" t="str">
        <f>IFERROR(IF('Input| Overheads'!$C$42="Direct costs",SUMPRODUCT(--('Input| Projects'!$AC406="Yes"),'Calc| Overheads Allocation'!F$8,'Calc| Project Costs'!Y406),IF('Input| Overheads'!$C$42="Internal labour",SUMPRODUCT(--('Input| Projects'!$AC406="Yes"),'Calc| Overheads Allocation'!F$8,'Calc| Project Costs'!Y406,'Input| Projects'!$Y406),IF('Input| Overheads'!$C$42="DNSP defined",SUMPRODUCT(--('Input| Projects'!$AC406="Yes"),'Calc| Overheads Allocation'!F$61,'Input| Projects'!$AF406),""))),"")</f>
        <v/>
      </c>
      <c r="AP406" s="186" t="str">
        <f>IFERROR(IF('Input| Overheads'!$C$42="Direct costs",SUMPRODUCT(--('Input| Projects'!$AC406="Yes"),'Calc| Overheads Allocation'!G$8,'Calc| Project Costs'!Z406),IF('Input| Overheads'!$C$42="Internal labour",SUMPRODUCT(--('Input| Projects'!$AC406="Yes"),'Calc| Overheads Allocation'!G$8,'Calc| Project Costs'!Z406,'Input| Projects'!$Y406),IF('Input| Overheads'!$C$42="DNSP defined",SUMPRODUCT(--('Input| Projects'!$AC406="Yes"),'Calc| Overheads Allocation'!G$61,'Input| Projects'!$AF406),""))),"")</f>
        <v/>
      </c>
      <c r="AQ406" s="186" t="str">
        <f>IFERROR(IF('Input| Overheads'!$C$42="Direct costs",SUMPRODUCT(--('Input| Projects'!$AC406="Yes"),'Calc| Overheads Allocation'!H$8,'Calc| Project Costs'!AA406),IF('Input| Overheads'!$C$42="Internal labour",SUMPRODUCT(--('Input| Projects'!$AC406="Yes"),'Calc| Overheads Allocation'!H$8,'Calc| Project Costs'!AA406,'Input| Projects'!$Y406),IF('Input| Overheads'!$C$42="DNSP defined",SUMPRODUCT(--('Input| Projects'!$AC406="Yes"),'Calc| Overheads Allocation'!H$61,'Input| Projects'!$AF406),""))),"")</f>
        <v/>
      </c>
      <c r="AR406" s="186" t="str">
        <f>IFERROR(IF('Input| Overheads'!$C$42="Direct costs",SUMPRODUCT(--('Input| Projects'!$AC406="Yes"),'Calc| Overheads Allocation'!I$8,'Calc| Project Costs'!AB406),IF('Input| Overheads'!$C$42="Internal labour",SUMPRODUCT(--('Input| Projects'!$AC406="Yes"),'Calc| Overheads Allocation'!I$8,'Calc| Project Costs'!AB406,'Input| Projects'!$Y406),IF('Input| Overheads'!$C$42="DNSP defined",SUMPRODUCT(--('Input| Projects'!$AC406="Yes"),'Calc| Overheads Allocation'!I$61,'Input| Projects'!$AF406),""))),"")</f>
        <v/>
      </c>
      <c r="AS406" s="106"/>
      <c r="AT406" s="186" t="str">
        <f>IFERROR(IF('Input| Overheads'!$C$42="Direct costs",SUMPRODUCT(--('Input| Projects'!$AD406="Yes"),'Calc| Overheads Allocation'!C$9,'Calc| Project Costs'!V406),IF('Input| Overheads'!$C$42="Internal labour",SUMPRODUCT(--('Input| Projects'!$AD406="Yes"),'Calc| Overheads Allocation'!C$9,'Calc| Project Costs'!V406,'Input| Projects'!$Y406),IF('Input| Overheads'!$C$42="DNSP defined",SUMPRODUCT(--('Input| Projects'!$AD406="Yes"),'Calc| Overheads Allocation'!C$62,'Input| Projects'!$AG406),""))),"")</f>
        <v/>
      </c>
      <c r="AU406" s="186" t="str">
        <f>IFERROR(IF('Input| Overheads'!$C$42="Direct costs",SUMPRODUCT(--('Input| Projects'!$AD406="Yes"),'Calc| Overheads Allocation'!D$9,'Calc| Project Costs'!W406),IF('Input| Overheads'!$C$42="Internal labour",SUMPRODUCT(--('Input| Projects'!$AD406="Yes"),'Calc| Overheads Allocation'!D$9,'Calc| Project Costs'!W406,'Input| Projects'!$Y406),IF('Input| Overheads'!$C$42="DNSP defined",SUMPRODUCT(--('Input| Projects'!$AD406="Yes"),'Calc| Overheads Allocation'!D$62,'Input| Projects'!$AG406),""))),"")</f>
        <v/>
      </c>
      <c r="AV406" s="186" t="str">
        <f>IFERROR(IF('Input| Overheads'!$C$42="Direct costs",SUMPRODUCT(--('Input| Projects'!$AD406="Yes"),'Calc| Overheads Allocation'!E$9,'Calc| Project Costs'!X406),IF('Input| Overheads'!$C$42="Internal labour",SUMPRODUCT(--('Input| Projects'!$AD406="Yes"),'Calc| Overheads Allocation'!E$9,'Calc| Project Costs'!X406,'Input| Projects'!$Y406),IF('Input| Overheads'!$C$42="DNSP defined",SUMPRODUCT(--('Input| Projects'!$AD406="Yes"),'Calc| Overheads Allocation'!E$62,'Input| Projects'!$AG406),""))),"")</f>
        <v/>
      </c>
      <c r="AW406" s="186" t="str">
        <f>IFERROR(IF('Input| Overheads'!$C$42="Direct costs",SUMPRODUCT(--('Input| Projects'!$AD406="Yes"),'Calc| Overheads Allocation'!F$9,'Calc| Project Costs'!Y406),IF('Input| Overheads'!$C$42="Internal labour",SUMPRODUCT(--('Input| Projects'!$AD406="Yes"),'Calc| Overheads Allocation'!F$9,'Calc| Project Costs'!Y406,'Input| Projects'!$Y406),IF('Input| Overheads'!$C$42="DNSP defined",SUMPRODUCT(--('Input| Projects'!$AD406="Yes"),'Calc| Overheads Allocation'!F$62,'Input| Projects'!$AG406),""))),"")</f>
        <v/>
      </c>
      <c r="AX406" s="186" t="str">
        <f>IFERROR(IF('Input| Overheads'!$C$42="Direct costs",SUMPRODUCT(--('Input| Projects'!$AD406="Yes"),'Calc| Overheads Allocation'!G$9,'Calc| Project Costs'!Z406),IF('Input| Overheads'!$C$42="Internal labour",SUMPRODUCT(--('Input| Projects'!$AD406="Yes"),'Calc| Overheads Allocation'!G$9,'Calc| Project Costs'!Z406,'Input| Projects'!$Y406),IF('Input| Overheads'!$C$42="DNSP defined",SUMPRODUCT(--('Input| Projects'!$AD406="Yes"),'Calc| Overheads Allocation'!G$62,'Input| Projects'!$AG406),""))),"")</f>
        <v/>
      </c>
      <c r="AY406" s="186" t="str">
        <f>IFERROR(IF('Input| Overheads'!$C$42="Direct costs",SUMPRODUCT(--('Input| Projects'!$AD406="Yes"),'Calc| Overheads Allocation'!H$9,'Calc| Project Costs'!AA406),IF('Input| Overheads'!$C$42="Internal labour",SUMPRODUCT(--('Input| Projects'!$AD406="Yes"),'Calc| Overheads Allocation'!H$9,'Calc| Project Costs'!AA406,'Input| Projects'!$Y406),IF('Input| Overheads'!$C$42="DNSP defined",SUMPRODUCT(--('Input| Projects'!$AD406="Yes"),'Calc| Overheads Allocation'!H$62,'Input| Projects'!$AG406),""))),"")</f>
        <v/>
      </c>
      <c r="AZ406" s="186" t="str">
        <f>IFERROR(IF('Input| Overheads'!$C$42="Direct costs",SUMPRODUCT(--('Input| Projects'!$AD406="Yes"),'Calc| Overheads Allocation'!I$9,'Calc| Project Costs'!AB406),IF('Input| Overheads'!$C$42="Internal labour",SUMPRODUCT(--('Input| Projects'!$AD406="Yes"),'Calc| Overheads Allocation'!I$9,'Calc| Project Costs'!AB406,'Input| Projects'!$Y406),IF('Input| Overheads'!$C$42="DNSP defined",SUMPRODUCT(--('Input| Projects'!$AD406="Yes"),'Calc| Overheads Allocation'!I$62,'Input| Projects'!$AG406),""))),"")</f>
        <v/>
      </c>
      <c r="BA406" s="106"/>
      <c r="BB406" s="186">
        <f t="shared" si="216"/>
        <v>0</v>
      </c>
      <c r="BC406" s="186">
        <f t="shared" si="217"/>
        <v>0</v>
      </c>
      <c r="BD406" s="186">
        <f t="shared" si="218"/>
        <v>0</v>
      </c>
      <c r="BE406" s="186">
        <f t="shared" si="195"/>
        <v>0</v>
      </c>
      <c r="BF406" s="186">
        <f t="shared" si="196"/>
        <v>0</v>
      </c>
      <c r="BG406" s="186">
        <f t="shared" si="197"/>
        <v>0</v>
      </c>
      <c r="BH406" s="186">
        <f t="shared" si="198"/>
        <v>0</v>
      </c>
      <c r="BI406" s="97"/>
      <c r="BJ406" s="186" t="str">
        <f t="shared" si="199"/>
        <v/>
      </c>
      <c r="BK406" s="186" t="str">
        <f t="shared" si="200"/>
        <v/>
      </c>
      <c r="BL406" s="186" t="str">
        <f t="shared" si="201"/>
        <v/>
      </c>
      <c r="BM406" s="186" t="str">
        <f t="shared" si="202"/>
        <v/>
      </c>
      <c r="BN406" s="186" t="str">
        <f t="shared" si="203"/>
        <v/>
      </c>
      <c r="BO406" s="186" t="str">
        <f t="shared" si="204"/>
        <v/>
      </c>
      <c r="BP406" s="186" t="str">
        <f t="shared" si="205"/>
        <v/>
      </c>
      <c r="BQ406" s="97"/>
      <c r="BR406" s="186">
        <f t="shared" si="206"/>
        <v>0</v>
      </c>
      <c r="BS406" s="186">
        <f t="shared" si="207"/>
        <v>0</v>
      </c>
      <c r="BT406" s="222">
        <f t="shared" si="208"/>
        <v>0</v>
      </c>
      <c r="BU406" s="222">
        <f t="shared" si="209"/>
        <v>0</v>
      </c>
      <c r="BV406" s="222">
        <f t="shared" si="210"/>
        <v>0</v>
      </c>
      <c r="BW406" s="222">
        <f t="shared" si="211"/>
        <v>0</v>
      </c>
      <c r="BX406" s="222">
        <f t="shared" si="212"/>
        <v>0</v>
      </c>
      <c r="BY406" s="106"/>
      <c r="BZ406" s="197" t="str">
        <f>IF(SUMIF('Input| Projects'!$AS$8:$CP$8,"Dx",'Input| Projects'!$AS406:$CP406)=0,"",SUMIF('Input| Projects'!$AS$8:$CP$8,"Dx",'Input| Projects'!$AS406:$CP406))</f>
        <v/>
      </c>
      <c r="CA406" s="197" t="str">
        <f>IF(SUMIF('Input| Projects'!$AS$8:$CP$8,"Tx",'Input| Projects'!$AS406:$CP406)=0,"",SUMIF('Input| Projects'!$AS$8:$CP$8,"Tx",'Input| Projects'!$AS406:$CP406))</f>
        <v/>
      </c>
      <c r="CB406" s="150" t="str">
        <f t="shared" si="219"/>
        <v/>
      </c>
    </row>
    <row r="407" spans="2:80" x14ac:dyDescent="0.2">
      <c r="B407" s="201">
        <f>IFERROR('Input| Projects'!B407,"")</f>
        <v>398</v>
      </c>
      <c r="C407" s="42" t="str">
        <f>IFERROR(IF('Input| Projects'!C407="","",'Input| Projects'!C407),"")</f>
        <v/>
      </c>
      <c r="D407" s="42" t="str">
        <f>IFERROR(IF('Input| Projects'!D407="","",'Input| Projects'!D407),"")</f>
        <v/>
      </c>
      <c r="E407" s="104"/>
      <c r="F407" s="190">
        <f>IFERROR('Input| Projects'!I407*'Input| Escalations'!$K$19,"")</f>
        <v>0</v>
      </c>
      <c r="G407" s="190">
        <f>IFERROR('Input| Projects'!J407*'Input| Escalations'!$K$19,"")</f>
        <v>0</v>
      </c>
      <c r="H407" s="190">
        <f>IFERROR('Input| Projects'!K407*'Input| Escalations'!$K$19,"")</f>
        <v>0</v>
      </c>
      <c r="I407" s="190">
        <f>IFERROR('Input| Projects'!L407*'Input| Escalations'!$K$19,"")</f>
        <v>0</v>
      </c>
      <c r="J407" s="190">
        <f>IFERROR('Input| Projects'!M407*'Input| Escalations'!$K$19,"")</f>
        <v>0</v>
      </c>
      <c r="K407" s="190">
        <f>IFERROR('Input| Projects'!N407*'Input| Escalations'!$K$19,"")</f>
        <v>0</v>
      </c>
      <c r="L407" s="190">
        <f>IFERROR('Input| Projects'!O407*'Input| Escalations'!$K$19,"")</f>
        <v>0</v>
      </c>
      <c r="M407" s="150" t="str">
        <f>IF(ABS(SUM(F407:L407)-(SUM('Input| Projects'!I407:O407)*'Input| Escalations'!$K$19))&lt;0.0000001,"",1)</f>
        <v/>
      </c>
      <c r="N407" s="192">
        <f>'Input| Projects'!$Y407*INDEX('Input| Escalations'!$H$33:$N$33,MATCH('Calc| Project Costs'!N$9,'Input| Escalations'!$H$23:$N$23,0))+'Input| Projects'!$Z407*INDEX('Input| Escalations'!$H$34:$N$34,MATCH('Calc| Project Costs'!N$9,'Input| Escalations'!$H$23:$N$23,0))+'Input| Projects'!$AA407*INDEX('Input| Escalations'!$H$35:$N$35,MATCH('Calc| Project Costs'!N$9,'Input| Escalations'!$H$23:$N$23,0))+1</f>
        <v>1</v>
      </c>
      <c r="O407" s="192">
        <f>'Input| Projects'!$Y407*INDEX('Input| Escalations'!$H$33:$N$33,MATCH('Calc| Project Costs'!O$9,'Input| Escalations'!$H$23:$N$23,0))+'Input| Projects'!$Z407*INDEX('Input| Escalations'!$H$34:$N$34,MATCH('Calc| Project Costs'!O$9,'Input| Escalations'!$H$23:$N$23,0))+'Input| Projects'!$AA407*INDEX('Input| Escalations'!$H$35:$N$35,MATCH('Calc| Project Costs'!O$9,'Input| Escalations'!$H$23:$N$23,0))+1</f>
        <v>1</v>
      </c>
      <c r="P407" s="192">
        <f>'Input| Projects'!$Y407*INDEX('Input| Escalations'!$H$33:$N$33,MATCH('Calc| Project Costs'!P$9,'Input| Escalations'!$H$23:$N$23,0))+'Input| Projects'!$Z407*INDEX('Input| Escalations'!$H$34:$N$34,MATCH('Calc| Project Costs'!P$9,'Input| Escalations'!$H$23:$N$23,0))+'Input| Projects'!$AA407*INDEX('Input| Escalations'!$H$35:$N$35,MATCH('Calc| Project Costs'!P$9,'Input| Escalations'!$H$23:$N$23,0))+1</f>
        <v>1</v>
      </c>
      <c r="Q407" s="192">
        <f>'Input| Projects'!$Y407*INDEX('Input| Escalations'!$H$33:$N$33,MATCH('Calc| Project Costs'!Q$9,'Input| Escalations'!$H$23:$N$23,0))+'Input| Projects'!$Z407*INDEX('Input| Escalations'!$H$34:$N$34,MATCH('Calc| Project Costs'!Q$9,'Input| Escalations'!$H$23:$N$23,0))+'Input| Projects'!$AA407*INDEX('Input| Escalations'!$H$35:$N$35,MATCH('Calc| Project Costs'!Q$9,'Input| Escalations'!$H$23:$N$23,0))+1</f>
        <v>1</v>
      </c>
      <c r="R407" s="192">
        <f>'Input| Projects'!$Y407*INDEX('Input| Escalations'!$H$33:$N$33,MATCH('Calc| Project Costs'!R$9,'Input| Escalations'!$H$23:$N$23,0))+'Input| Projects'!$Z407*INDEX('Input| Escalations'!$H$34:$N$34,MATCH('Calc| Project Costs'!R$9,'Input| Escalations'!$H$23:$N$23,0))+'Input| Projects'!$AA407*INDEX('Input| Escalations'!$H$35:$N$35,MATCH('Calc| Project Costs'!R$9,'Input| Escalations'!$H$23:$N$23,0))+1</f>
        <v>1</v>
      </c>
      <c r="S407" s="192">
        <f>'Input| Projects'!$Y407*INDEX('Input| Escalations'!$H$33:$N$33,MATCH('Calc| Project Costs'!S$9,'Input| Escalations'!$H$23:$N$23,0))+'Input| Projects'!$Z407*INDEX('Input| Escalations'!$H$34:$N$34,MATCH('Calc| Project Costs'!S$9,'Input| Escalations'!$H$23:$N$23,0))+'Input| Projects'!$AA407*INDEX('Input| Escalations'!$H$35:$N$35,MATCH('Calc| Project Costs'!S$9,'Input| Escalations'!$H$23:$N$23,0))+1</f>
        <v>1</v>
      </c>
      <c r="T407" s="192">
        <f>'Input| Projects'!$Y407*INDEX('Input| Escalations'!$H$33:$N$33,MATCH('Calc| Project Costs'!T$9,'Input| Escalations'!$H$23:$N$23,0))+'Input| Projects'!$Z407*INDEX('Input| Escalations'!$H$34:$N$34,MATCH('Calc| Project Costs'!T$9,'Input| Escalations'!$H$23:$N$23,0))+'Input| Projects'!$AA407*INDEX('Input| Escalations'!$H$35:$N$35,MATCH('Calc| Project Costs'!T$9,'Input| Escalations'!$H$23:$N$23,0))+1</f>
        <v>1</v>
      </c>
      <c r="U407" s="106"/>
      <c r="V407" s="186">
        <f t="shared" si="213"/>
        <v>0</v>
      </c>
      <c r="W407" s="186">
        <f t="shared" si="214"/>
        <v>0</v>
      </c>
      <c r="X407" s="186">
        <f t="shared" si="215"/>
        <v>0</v>
      </c>
      <c r="Y407" s="186">
        <f t="shared" si="191"/>
        <v>0</v>
      </c>
      <c r="Z407" s="186">
        <f t="shared" si="192"/>
        <v>0</v>
      </c>
      <c r="AA407" s="186">
        <f t="shared" si="193"/>
        <v>0</v>
      </c>
      <c r="AB407" s="186">
        <f t="shared" si="194"/>
        <v>0</v>
      </c>
      <c r="AC407" s="106"/>
      <c r="AD407" s="186">
        <f>'Input| Projects'!Q407*N407*'Input| Escalations'!$K$19</f>
        <v>0</v>
      </c>
      <c r="AE407" s="186">
        <f>'Input| Projects'!R407*O407*'Input| Escalations'!$K$19</f>
        <v>0</v>
      </c>
      <c r="AF407" s="186">
        <f>'Input| Projects'!S407*P407*'Input| Escalations'!$K$19</f>
        <v>0</v>
      </c>
      <c r="AG407" s="186">
        <f>'Input| Projects'!T407*Q407*'Input| Escalations'!$K$19</f>
        <v>0</v>
      </c>
      <c r="AH407" s="186">
        <f>'Input| Projects'!U407*R407*'Input| Escalations'!$K$19</f>
        <v>0</v>
      </c>
      <c r="AI407" s="186">
        <f>'Input| Projects'!V407*S407*'Input| Escalations'!$K$19</f>
        <v>0</v>
      </c>
      <c r="AJ407" s="186">
        <f>'Input| Projects'!W407*T407*'Input| Escalations'!$K$19</f>
        <v>0</v>
      </c>
      <c r="AK407" s="106"/>
      <c r="AL407" s="186" t="str">
        <f>IFERROR(IF('Input| Overheads'!$C$42="Direct costs",SUMPRODUCT(--('Input| Projects'!$AC407="Yes"),'Calc| Overheads Allocation'!C$8,'Calc| Project Costs'!V407),IF('Input| Overheads'!$C$42="Internal labour",SUMPRODUCT(--('Input| Projects'!$AC407="Yes"),'Calc| Overheads Allocation'!C$8,'Calc| Project Costs'!V407,'Input| Projects'!$Y407),IF('Input| Overheads'!$C$42="DNSP defined",SUMPRODUCT(--('Input| Projects'!$AC407="Yes"),'Calc| Overheads Allocation'!C$61,'Input| Projects'!$AF407),""))),"")</f>
        <v/>
      </c>
      <c r="AM407" s="186" t="str">
        <f>IFERROR(IF('Input| Overheads'!$C$42="Direct costs",SUMPRODUCT(--('Input| Projects'!$AC407="Yes"),'Calc| Overheads Allocation'!D$8,'Calc| Project Costs'!W407),IF('Input| Overheads'!$C$42="Internal labour",SUMPRODUCT(--('Input| Projects'!$AC407="Yes"),'Calc| Overheads Allocation'!D$8,'Calc| Project Costs'!W407,'Input| Projects'!$Y407),IF('Input| Overheads'!$C$42="DNSP defined",SUMPRODUCT(--('Input| Projects'!$AC407="Yes"),'Calc| Overheads Allocation'!D$61,'Input| Projects'!$AF407),""))),"")</f>
        <v/>
      </c>
      <c r="AN407" s="186" t="str">
        <f>IFERROR(IF('Input| Overheads'!$C$42="Direct costs",SUMPRODUCT(--('Input| Projects'!$AC407="Yes"),'Calc| Overheads Allocation'!E$8,'Calc| Project Costs'!X407),IF('Input| Overheads'!$C$42="Internal labour",SUMPRODUCT(--('Input| Projects'!$AC407="Yes"),'Calc| Overheads Allocation'!E$8,'Calc| Project Costs'!X407,'Input| Projects'!$Y407),IF('Input| Overheads'!$C$42="DNSP defined",SUMPRODUCT(--('Input| Projects'!$AC407="Yes"),'Calc| Overheads Allocation'!E$61,'Input| Projects'!$AF407),""))),"")</f>
        <v/>
      </c>
      <c r="AO407" s="186" t="str">
        <f>IFERROR(IF('Input| Overheads'!$C$42="Direct costs",SUMPRODUCT(--('Input| Projects'!$AC407="Yes"),'Calc| Overheads Allocation'!F$8,'Calc| Project Costs'!Y407),IF('Input| Overheads'!$C$42="Internal labour",SUMPRODUCT(--('Input| Projects'!$AC407="Yes"),'Calc| Overheads Allocation'!F$8,'Calc| Project Costs'!Y407,'Input| Projects'!$Y407),IF('Input| Overheads'!$C$42="DNSP defined",SUMPRODUCT(--('Input| Projects'!$AC407="Yes"),'Calc| Overheads Allocation'!F$61,'Input| Projects'!$AF407),""))),"")</f>
        <v/>
      </c>
      <c r="AP407" s="186" t="str">
        <f>IFERROR(IF('Input| Overheads'!$C$42="Direct costs",SUMPRODUCT(--('Input| Projects'!$AC407="Yes"),'Calc| Overheads Allocation'!G$8,'Calc| Project Costs'!Z407),IF('Input| Overheads'!$C$42="Internal labour",SUMPRODUCT(--('Input| Projects'!$AC407="Yes"),'Calc| Overheads Allocation'!G$8,'Calc| Project Costs'!Z407,'Input| Projects'!$Y407),IF('Input| Overheads'!$C$42="DNSP defined",SUMPRODUCT(--('Input| Projects'!$AC407="Yes"),'Calc| Overheads Allocation'!G$61,'Input| Projects'!$AF407),""))),"")</f>
        <v/>
      </c>
      <c r="AQ407" s="186" t="str">
        <f>IFERROR(IF('Input| Overheads'!$C$42="Direct costs",SUMPRODUCT(--('Input| Projects'!$AC407="Yes"),'Calc| Overheads Allocation'!H$8,'Calc| Project Costs'!AA407),IF('Input| Overheads'!$C$42="Internal labour",SUMPRODUCT(--('Input| Projects'!$AC407="Yes"),'Calc| Overheads Allocation'!H$8,'Calc| Project Costs'!AA407,'Input| Projects'!$Y407),IF('Input| Overheads'!$C$42="DNSP defined",SUMPRODUCT(--('Input| Projects'!$AC407="Yes"),'Calc| Overheads Allocation'!H$61,'Input| Projects'!$AF407),""))),"")</f>
        <v/>
      </c>
      <c r="AR407" s="186" t="str">
        <f>IFERROR(IF('Input| Overheads'!$C$42="Direct costs",SUMPRODUCT(--('Input| Projects'!$AC407="Yes"),'Calc| Overheads Allocation'!I$8,'Calc| Project Costs'!AB407),IF('Input| Overheads'!$C$42="Internal labour",SUMPRODUCT(--('Input| Projects'!$AC407="Yes"),'Calc| Overheads Allocation'!I$8,'Calc| Project Costs'!AB407,'Input| Projects'!$Y407),IF('Input| Overheads'!$C$42="DNSP defined",SUMPRODUCT(--('Input| Projects'!$AC407="Yes"),'Calc| Overheads Allocation'!I$61,'Input| Projects'!$AF407),""))),"")</f>
        <v/>
      </c>
      <c r="AS407" s="106"/>
      <c r="AT407" s="186" t="str">
        <f>IFERROR(IF('Input| Overheads'!$C$42="Direct costs",SUMPRODUCT(--('Input| Projects'!$AD407="Yes"),'Calc| Overheads Allocation'!C$9,'Calc| Project Costs'!V407),IF('Input| Overheads'!$C$42="Internal labour",SUMPRODUCT(--('Input| Projects'!$AD407="Yes"),'Calc| Overheads Allocation'!C$9,'Calc| Project Costs'!V407,'Input| Projects'!$Y407),IF('Input| Overheads'!$C$42="DNSP defined",SUMPRODUCT(--('Input| Projects'!$AD407="Yes"),'Calc| Overheads Allocation'!C$62,'Input| Projects'!$AG407),""))),"")</f>
        <v/>
      </c>
      <c r="AU407" s="186" t="str">
        <f>IFERROR(IF('Input| Overheads'!$C$42="Direct costs",SUMPRODUCT(--('Input| Projects'!$AD407="Yes"),'Calc| Overheads Allocation'!D$9,'Calc| Project Costs'!W407),IF('Input| Overheads'!$C$42="Internal labour",SUMPRODUCT(--('Input| Projects'!$AD407="Yes"),'Calc| Overheads Allocation'!D$9,'Calc| Project Costs'!W407,'Input| Projects'!$Y407),IF('Input| Overheads'!$C$42="DNSP defined",SUMPRODUCT(--('Input| Projects'!$AD407="Yes"),'Calc| Overheads Allocation'!D$62,'Input| Projects'!$AG407),""))),"")</f>
        <v/>
      </c>
      <c r="AV407" s="186" t="str">
        <f>IFERROR(IF('Input| Overheads'!$C$42="Direct costs",SUMPRODUCT(--('Input| Projects'!$AD407="Yes"),'Calc| Overheads Allocation'!E$9,'Calc| Project Costs'!X407),IF('Input| Overheads'!$C$42="Internal labour",SUMPRODUCT(--('Input| Projects'!$AD407="Yes"),'Calc| Overheads Allocation'!E$9,'Calc| Project Costs'!X407,'Input| Projects'!$Y407),IF('Input| Overheads'!$C$42="DNSP defined",SUMPRODUCT(--('Input| Projects'!$AD407="Yes"),'Calc| Overheads Allocation'!E$62,'Input| Projects'!$AG407),""))),"")</f>
        <v/>
      </c>
      <c r="AW407" s="186" t="str">
        <f>IFERROR(IF('Input| Overheads'!$C$42="Direct costs",SUMPRODUCT(--('Input| Projects'!$AD407="Yes"),'Calc| Overheads Allocation'!F$9,'Calc| Project Costs'!Y407),IF('Input| Overheads'!$C$42="Internal labour",SUMPRODUCT(--('Input| Projects'!$AD407="Yes"),'Calc| Overheads Allocation'!F$9,'Calc| Project Costs'!Y407,'Input| Projects'!$Y407),IF('Input| Overheads'!$C$42="DNSP defined",SUMPRODUCT(--('Input| Projects'!$AD407="Yes"),'Calc| Overheads Allocation'!F$62,'Input| Projects'!$AG407),""))),"")</f>
        <v/>
      </c>
      <c r="AX407" s="186" t="str">
        <f>IFERROR(IF('Input| Overheads'!$C$42="Direct costs",SUMPRODUCT(--('Input| Projects'!$AD407="Yes"),'Calc| Overheads Allocation'!G$9,'Calc| Project Costs'!Z407),IF('Input| Overheads'!$C$42="Internal labour",SUMPRODUCT(--('Input| Projects'!$AD407="Yes"),'Calc| Overheads Allocation'!G$9,'Calc| Project Costs'!Z407,'Input| Projects'!$Y407),IF('Input| Overheads'!$C$42="DNSP defined",SUMPRODUCT(--('Input| Projects'!$AD407="Yes"),'Calc| Overheads Allocation'!G$62,'Input| Projects'!$AG407),""))),"")</f>
        <v/>
      </c>
      <c r="AY407" s="186" t="str">
        <f>IFERROR(IF('Input| Overheads'!$C$42="Direct costs",SUMPRODUCT(--('Input| Projects'!$AD407="Yes"),'Calc| Overheads Allocation'!H$9,'Calc| Project Costs'!AA407),IF('Input| Overheads'!$C$42="Internal labour",SUMPRODUCT(--('Input| Projects'!$AD407="Yes"),'Calc| Overheads Allocation'!H$9,'Calc| Project Costs'!AA407,'Input| Projects'!$Y407),IF('Input| Overheads'!$C$42="DNSP defined",SUMPRODUCT(--('Input| Projects'!$AD407="Yes"),'Calc| Overheads Allocation'!H$62,'Input| Projects'!$AG407),""))),"")</f>
        <v/>
      </c>
      <c r="AZ407" s="186" t="str">
        <f>IFERROR(IF('Input| Overheads'!$C$42="Direct costs",SUMPRODUCT(--('Input| Projects'!$AD407="Yes"),'Calc| Overheads Allocation'!I$9,'Calc| Project Costs'!AB407),IF('Input| Overheads'!$C$42="Internal labour",SUMPRODUCT(--('Input| Projects'!$AD407="Yes"),'Calc| Overheads Allocation'!I$9,'Calc| Project Costs'!AB407,'Input| Projects'!$Y407),IF('Input| Overheads'!$C$42="DNSP defined",SUMPRODUCT(--('Input| Projects'!$AD407="Yes"),'Calc| Overheads Allocation'!I$62,'Input| Projects'!$AG407),""))),"")</f>
        <v/>
      </c>
      <c r="BA407" s="106"/>
      <c r="BB407" s="186">
        <f t="shared" si="216"/>
        <v>0</v>
      </c>
      <c r="BC407" s="186">
        <f t="shared" si="217"/>
        <v>0</v>
      </c>
      <c r="BD407" s="186">
        <f t="shared" si="218"/>
        <v>0</v>
      </c>
      <c r="BE407" s="186">
        <f t="shared" si="195"/>
        <v>0</v>
      </c>
      <c r="BF407" s="186">
        <f t="shared" si="196"/>
        <v>0</v>
      </c>
      <c r="BG407" s="186">
        <f t="shared" si="197"/>
        <v>0</v>
      </c>
      <c r="BH407" s="186">
        <f t="shared" si="198"/>
        <v>0</v>
      </c>
      <c r="BI407" s="97"/>
      <c r="BJ407" s="186" t="str">
        <f t="shared" si="199"/>
        <v/>
      </c>
      <c r="BK407" s="186" t="str">
        <f t="shared" si="200"/>
        <v/>
      </c>
      <c r="BL407" s="186" t="str">
        <f t="shared" si="201"/>
        <v/>
      </c>
      <c r="BM407" s="186" t="str">
        <f t="shared" si="202"/>
        <v/>
      </c>
      <c r="BN407" s="186" t="str">
        <f t="shared" si="203"/>
        <v/>
      </c>
      <c r="BO407" s="186" t="str">
        <f t="shared" si="204"/>
        <v/>
      </c>
      <c r="BP407" s="186" t="str">
        <f t="shared" si="205"/>
        <v/>
      </c>
      <c r="BQ407" s="97"/>
      <c r="BR407" s="186">
        <f t="shared" si="206"/>
        <v>0</v>
      </c>
      <c r="BS407" s="186">
        <f t="shared" si="207"/>
        <v>0</v>
      </c>
      <c r="BT407" s="222">
        <f t="shared" si="208"/>
        <v>0</v>
      </c>
      <c r="BU407" s="222">
        <f t="shared" si="209"/>
        <v>0</v>
      </c>
      <c r="BV407" s="222">
        <f t="shared" si="210"/>
        <v>0</v>
      </c>
      <c r="BW407" s="222">
        <f t="shared" si="211"/>
        <v>0</v>
      </c>
      <c r="BX407" s="222">
        <f t="shared" si="212"/>
        <v>0</v>
      </c>
      <c r="BY407" s="106"/>
      <c r="BZ407" s="197" t="str">
        <f>IF(SUMIF('Input| Projects'!$AS$8:$CP$8,"Dx",'Input| Projects'!$AS407:$CP407)=0,"",SUMIF('Input| Projects'!$AS$8:$CP$8,"Dx",'Input| Projects'!$AS407:$CP407))</f>
        <v/>
      </c>
      <c r="CA407" s="197" t="str">
        <f>IF(SUMIF('Input| Projects'!$AS$8:$CP$8,"Tx",'Input| Projects'!$AS407:$CP407)=0,"",SUMIF('Input| Projects'!$AS$8:$CP$8,"Tx",'Input| Projects'!$AS407:$CP407))</f>
        <v/>
      </c>
      <c r="CB407" s="150" t="str">
        <f t="shared" si="219"/>
        <v/>
      </c>
    </row>
    <row r="408" spans="2:80" x14ac:dyDescent="0.2">
      <c r="B408" s="201">
        <f>IFERROR('Input| Projects'!B408,"")</f>
        <v>399</v>
      </c>
      <c r="C408" s="42" t="str">
        <f>IFERROR(IF('Input| Projects'!C408="","",'Input| Projects'!C408),"")</f>
        <v/>
      </c>
      <c r="D408" s="42" t="str">
        <f>IFERROR(IF('Input| Projects'!D408="","",'Input| Projects'!D408),"")</f>
        <v/>
      </c>
      <c r="E408" s="104"/>
      <c r="F408" s="190">
        <f>IFERROR('Input| Projects'!I408*'Input| Escalations'!$K$19,"")</f>
        <v>0</v>
      </c>
      <c r="G408" s="190">
        <f>IFERROR('Input| Projects'!J408*'Input| Escalations'!$K$19,"")</f>
        <v>0</v>
      </c>
      <c r="H408" s="190">
        <f>IFERROR('Input| Projects'!K408*'Input| Escalations'!$K$19,"")</f>
        <v>0</v>
      </c>
      <c r="I408" s="190">
        <f>IFERROR('Input| Projects'!L408*'Input| Escalations'!$K$19,"")</f>
        <v>0</v>
      </c>
      <c r="J408" s="190">
        <f>IFERROR('Input| Projects'!M408*'Input| Escalations'!$K$19,"")</f>
        <v>0</v>
      </c>
      <c r="K408" s="190">
        <f>IFERROR('Input| Projects'!N408*'Input| Escalations'!$K$19,"")</f>
        <v>0</v>
      </c>
      <c r="L408" s="190">
        <f>IFERROR('Input| Projects'!O408*'Input| Escalations'!$K$19,"")</f>
        <v>0</v>
      </c>
      <c r="M408" s="150" t="str">
        <f>IF(ABS(SUM(F408:L408)-(SUM('Input| Projects'!I408:O408)*'Input| Escalations'!$K$19))&lt;0.0000001,"",1)</f>
        <v/>
      </c>
      <c r="N408" s="192">
        <f>'Input| Projects'!$Y408*INDEX('Input| Escalations'!$H$33:$N$33,MATCH('Calc| Project Costs'!N$9,'Input| Escalations'!$H$23:$N$23,0))+'Input| Projects'!$Z408*INDEX('Input| Escalations'!$H$34:$N$34,MATCH('Calc| Project Costs'!N$9,'Input| Escalations'!$H$23:$N$23,0))+'Input| Projects'!$AA408*INDEX('Input| Escalations'!$H$35:$N$35,MATCH('Calc| Project Costs'!N$9,'Input| Escalations'!$H$23:$N$23,0))+1</f>
        <v>1</v>
      </c>
      <c r="O408" s="192">
        <f>'Input| Projects'!$Y408*INDEX('Input| Escalations'!$H$33:$N$33,MATCH('Calc| Project Costs'!O$9,'Input| Escalations'!$H$23:$N$23,0))+'Input| Projects'!$Z408*INDEX('Input| Escalations'!$H$34:$N$34,MATCH('Calc| Project Costs'!O$9,'Input| Escalations'!$H$23:$N$23,0))+'Input| Projects'!$AA408*INDEX('Input| Escalations'!$H$35:$N$35,MATCH('Calc| Project Costs'!O$9,'Input| Escalations'!$H$23:$N$23,0))+1</f>
        <v>1</v>
      </c>
      <c r="P408" s="192">
        <f>'Input| Projects'!$Y408*INDEX('Input| Escalations'!$H$33:$N$33,MATCH('Calc| Project Costs'!P$9,'Input| Escalations'!$H$23:$N$23,0))+'Input| Projects'!$Z408*INDEX('Input| Escalations'!$H$34:$N$34,MATCH('Calc| Project Costs'!P$9,'Input| Escalations'!$H$23:$N$23,0))+'Input| Projects'!$AA408*INDEX('Input| Escalations'!$H$35:$N$35,MATCH('Calc| Project Costs'!P$9,'Input| Escalations'!$H$23:$N$23,0))+1</f>
        <v>1</v>
      </c>
      <c r="Q408" s="192">
        <f>'Input| Projects'!$Y408*INDEX('Input| Escalations'!$H$33:$N$33,MATCH('Calc| Project Costs'!Q$9,'Input| Escalations'!$H$23:$N$23,0))+'Input| Projects'!$Z408*INDEX('Input| Escalations'!$H$34:$N$34,MATCH('Calc| Project Costs'!Q$9,'Input| Escalations'!$H$23:$N$23,0))+'Input| Projects'!$AA408*INDEX('Input| Escalations'!$H$35:$N$35,MATCH('Calc| Project Costs'!Q$9,'Input| Escalations'!$H$23:$N$23,0))+1</f>
        <v>1</v>
      </c>
      <c r="R408" s="192">
        <f>'Input| Projects'!$Y408*INDEX('Input| Escalations'!$H$33:$N$33,MATCH('Calc| Project Costs'!R$9,'Input| Escalations'!$H$23:$N$23,0))+'Input| Projects'!$Z408*INDEX('Input| Escalations'!$H$34:$N$34,MATCH('Calc| Project Costs'!R$9,'Input| Escalations'!$H$23:$N$23,0))+'Input| Projects'!$AA408*INDEX('Input| Escalations'!$H$35:$N$35,MATCH('Calc| Project Costs'!R$9,'Input| Escalations'!$H$23:$N$23,0))+1</f>
        <v>1</v>
      </c>
      <c r="S408" s="192">
        <f>'Input| Projects'!$Y408*INDEX('Input| Escalations'!$H$33:$N$33,MATCH('Calc| Project Costs'!S$9,'Input| Escalations'!$H$23:$N$23,0))+'Input| Projects'!$Z408*INDEX('Input| Escalations'!$H$34:$N$34,MATCH('Calc| Project Costs'!S$9,'Input| Escalations'!$H$23:$N$23,0))+'Input| Projects'!$AA408*INDEX('Input| Escalations'!$H$35:$N$35,MATCH('Calc| Project Costs'!S$9,'Input| Escalations'!$H$23:$N$23,0))+1</f>
        <v>1</v>
      </c>
      <c r="T408" s="192">
        <f>'Input| Projects'!$Y408*INDEX('Input| Escalations'!$H$33:$N$33,MATCH('Calc| Project Costs'!T$9,'Input| Escalations'!$H$23:$N$23,0))+'Input| Projects'!$Z408*INDEX('Input| Escalations'!$H$34:$N$34,MATCH('Calc| Project Costs'!T$9,'Input| Escalations'!$H$23:$N$23,0))+'Input| Projects'!$AA408*INDEX('Input| Escalations'!$H$35:$N$35,MATCH('Calc| Project Costs'!T$9,'Input| Escalations'!$H$23:$N$23,0))+1</f>
        <v>1</v>
      </c>
      <c r="U408" s="106"/>
      <c r="V408" s="186">
        <f t="shared" si="213"/>
        <v>0</v>
      </c>
      <c r="W408" s="186">
        <f t="shared" si="214"/>
        <v>0</v>
      </c>
      <c r="X408" s="186">
        <f t="shared" si="215"/>
        <v>0</v>
      </c>
      <c r="Y408" s="186">
        <f t="shared" si="191"/>
        <v>0</v>
      </c>
      <c r="Z408" s="186">
        <f t="shared" si="192"/>
        <v>0</v>
      </c>
      <c r="AA408" s="186">
        <f t="shared" si="193"/>
        <v>0</v>
      </c>
      <c r="AB408" s="186">
        <f t="shared" si="194"/>
        <v>0</v>
      </c>
      <c r="AC408" s="106"/>
      <c r="AD408" s="186">
        <f>'Input| Projects'!Q408*N408*'Input| Escalations'!$K$19</f>
        <v>0</v>
      </c>
      <c r="AE408" s="186">
        <f>'Input| Projects'!R408*O408*'Input| Escalations'!$K$19</f>
        <v>0</v>
      </c>
      <c r="AF408" s="186">
        <f>'Input| Projects'!S408*P408*'Input| Escalations'!$K$19</f>
        <v>0</v>
      </c>
      <c r="AG408" s="186">
        <f>'Input| Projects'!T408*Q408*'Input| Escalations'!$K$19</f>
        <v>0</v>
      </c>
      <c r="AH408" s="186">
        <f>'Input| Projects'!U408*R408*'Input| Escalations'!$K$19</f>
        <v>0</v>
      </c>
      <c r="AI408" s="186">
        <f>'Input| Projects'!V408*S408*'Input| Escalations'!$K$19</f>
        <v>0</v>
      </c>
      <c r="AJ408" s="186">
        <f>'Input| Projects'!W408*T408*'Input| Escalations'!$K$19</f>
        <v>0</v>
      </c>
      <c r="AK408" s="106"/>
      <c r="AL408" s="186" t="str">
        <f>IFERROR(IF('Input| Overheads'!$C$42="Direct costs",SUMPRODUCT(--('Input| Projects'!$AC408="Yes"),'Calc| Overheads Allocation'!C$8,'Calc| Project Costs'!V408),IF('Input| Overheads'!$C$42="Internal labour",SUMPRODUCT(--('Input| Projects'!$AC408="Yes"),'Calc| Overheads Allocation'!C$8,'Calc| Project Costs'!V408,'Input| Projects'!$Y408),IF('Input| Overheads'!$C$42="DNSP defined",SUMPRODUCT(--('Input| Projects'!$AC408="Yes"),'Calc| Overheads Allocation'!C$61,'Input| Projects'!$AF408),""))),"")</f>
        <v/>
      </c>
      <c r="AM408" s="186" t="str">
        <f>IFERROR(IF('Input| Overheads'!$C$42="Direct costs",SUMPRODUCT(--('Input| Projects'!$AC408="Yes"),'Calc| Overheads Allocation'!D$8,'Calc| Project Costs'!W408),IF('Input| Overheads'!$C$42="Internal labour",SUMPRODUCT(--('Input| Projects'!$AC408="Yes"),'Calc| Overheads Allocation'!D$8,'Calc| Project Costs'!W408,'Input| Projects'!$Y408),IF('Input| Overheads'!$C$42="DNSP defined",SUMPRODUCT(--('Input| Projects'!$AC408="Yes"),'Calc| Overheads Allocation'!D$61,'Input| Projects'!$AF408),""))),"")</f>
        <v/>
      </c>
      <c r="AN408" s="186" t="str">
        <f>IFERROR(IF('Input| Overheads'!$C$42="Direct costs",SUMPRODUCT(--('Input| Projects'!$AC408="Yes"),'Calc| Overheads Allocation'!E$8,'Calc| Project Costs'!X408),IF('Input| Overheads'!$C$42="Internal labour",SUMPRODUCT(--('Input| Projects'!$AC408="Yes"),'Calc| Overheads Allocation'!E$8,'Calc| Project Costs'!X408,'Input| Projects'!$Y408),IF('Input| Overheads'!$C$42="DNSP defined",SUMPRODUCT(--('Input| Projects'!$AC408="Yes"),'Calc| Overheads Allocation'!E$61,'Input| Projects'!$AF408),""))),"")</f>
        <v/>
      </c>
      <c r="AO408" s="186" t="str">
        <f>IFERROR(IF('Input| Overheads'!$C$42="Direct costs",SUMPRODUCT(--('Input| Projects'!$AC408="Yes"),'Calc| Overheads Allocation'!F$8,'Calc| Project Costs'!Y408),IF('Input| Overheads'!$C$42="Internal labour",SUMPRODUCT(--('Input| Projects'!$AC408="Yes"),'Calc| Overheads Allocation'!F$8,'Calc| Project Costs'!Y408,'Input| Projects'!$Y408),IF('Input| Overheads'!$C$42="DNSP defined",SUMPRODUCT(--('Input| Projects'!$AC408="Yes"),'Calc| Overheads Allocation'!F$61,'Input| Projects'!$AF408),""))),"")</f>
        <v/>
      </c>
      <c r="AP408" s="186" t="str">
        <f>IFERROR(IF('Input| Overheads'!$C$42="Direct costs",SUMPRODUCT(--('Input| Projects'!$AC408="Yes"),'Calc| Overheads Allocation'!G$8,'Calc| Project Costs'!Z408),IF('Input| Overheads'!$C$42="Internal labour",SUMPRODUCT(--('Input| Projects'!$AC408="Yes"),'Calc| Overheads Allocation'!G$8,'Calc| Project Costs'!Z408,'Input| Projects'!$Y408),IF('Input| Overheads'!$C$42="DNSP defined",SUMPRODUCT(--('Input| Projects'!$AC408="Yes"),'Calc| Overheads Allocation'!G$61,'Input| Projects'!$AF408),""))),"")</f>
        <v/>
      </c>
      <c r="AQ408" s="186" t="str">
        <f>IFERROR(IF('Input| Overheads'!$C$42="Direct costs",SUMPRODUCT(--('Input| Projects'!$AC408="Yes"),'Calc| Overheads Allocation'!H$8,'Calc| Project Costs'!AA408),IF('Input| Overheads'!$C$42="Internal labour",SUMPRODUCT(--('Input| Projects'!$AC408="Yes"),'Calc| Overheads Allocation'!H$8,'Calc| Project Costs'!AA408,'Input| Projects'!$Y408),IF('Input| Overheads'!$C$42="DNSP defined",SUMPRODUCT(--('Input| Projects'!$AC408="Yes"),'Calc| Overheads Allocation'!H$61,'Input| Projects'!$AF408),""))),"")</f>
        <v/>
      </c>
      <c r="AR408" s="186" t="str">
        <f>IFERROR(IF('Input| Overheads'!$C$42="Direct costs",SUMPRODUCT(--('Input| Projects'!$AC408="Yes"),'Calc| Overheads Allocation'!I$8,'Calc| Project Costs'!AB408),IF('Input| Overheads'!$C$42="Internal labour",SUMPRODUCT(--('Input| Projects'!$AC408="Yes"),'Calc| Overheads Allocation'!I$8,'Calc| Project Costs'!AB408,'Input| Projects'!$Y408),IF('Input| Overheads'!$C$42="DNSP defined",SUMPRODUCT(--('Input| Projects'!$AC408="Yes"),'Calc| Overheads Allocation'!I$61,'Input| Projects'!$AF408),""))),"")</f>
        <v/>
      </c>
      <c r="AS408" s="106"/>
      <c r="AT408" s="186" t="str">
        <f>IFERROR(IF('Input| Overheads'!$C$42="Direct costs",SUMPRODUCT(--('Input| Projects'!$AD408="Yes"),'Calc| Overheads Allocation'!C$9,'Calc| Project Costs'!V408),IF('Input| Overheads'!$C$42="Internal labour",SUMPRODUCT(--('Input| Projects'!$AD408="Yes"),'Calc| Overheads Allocation'!C$9,'Calc| Project Costs'!V408,'Input| Projects'!$Y408),IF('Input| Overheads'!$C$42="DNSP defined",SUMPRODUCT(--('Input| Projects'!$AD408="Yes"),'Calc| Overheads Allocation'!C$62,'Input| Projects'!$AG408),""))),"")</f>
        <v/>
      </c>
      <c r="AU408" s="186" t="str">
        <f>IFERROR(IF('Input| Overheads'!$C$42="Direct costs",SUMPRODUCT(--('Input| Projects'!$AD408="Yes"),'Calc| Overheads Allocation'!D$9,'Calc| Project Costs'!W408),IF('Input| Overheads'!$C$42="Internal labour",SUMPRODUCT(--('Input| Projects'!$AD408="Yes"),'Calc| Overheads Allocation'!D$9,'Calc| Project Costs'!W408,'Input| Projects'!$Y408),IF('Input| Overheads'!$C$42="DNSP defined",SUMPRODUCT(--('Input| Projects'!$AD408="Yes"),'Calc| Overheads Allocation'!D$62,'Input| Projects'!$AG408),""))),"")</f>
        <v/>
      </c>
      <c r="AV408" s="186" t="str">
        <f>IFERROR(IF('Input| Overheads'!$C$42="Direct costs",SUMPRODUCT(--('Input| Projects'!$AD408="Yes"),'Calc| Overheads Allocation'!E$9,'Calc| Project Costs'!X408),IF('Input| Overheads'!$C$42="Internal labour",SUMPRODUCT(--('Input| Projects'!$AD408="Yes"),'Calc| Overheads Allocation'!E$9,'Calc| Project Costs'!X408,'Input| Projects'!$Y408),IF('Input| Overheads'!$C$42="DNSP defined",SUMPRODUCT(--('Input| Projects'!$AD408="Yes"),'Calc| Overheads Allocation'!E$62,'Input| Projects'!$AG408),""))),"")</f>
        <v/>
      </c>
      <c r="AW408" s="186" t="str">
        <f>IFERROR(IF('Input| Overheads'!$C$42="Direct costs",SUMPRODUCT(--('Input| Projects'!$AD408="Yes"),'Calc| Overheads Allocation'!F$9,'Calc| Project Costs'!Y408),IF('Input| Overheads'!$C$42="Internal labour",SUMPRODUCT(--('Input| Projects'!$AD408="Yes"),'Calc| Overheads Allocation'!F$9,'Calc| Project Costs'!Y408,'Input| Projects'!$Y408),IF('Input| Overheads'!$C$42="DNSP defined",SUMPRODUCT(--('Input| Projects'!$AD408="Yes"),'Calc| Overheads Allocation'!F$62,'Input| Projects'!$AG408),""))),"")</f>
        <v/>
      </c>
      <c r="AX408" s="186" t="str">
        <f>IFERROR(IF('Input| Overheads'!$C$42="Direct costs",SUMPRODUCT(--('Input| Projects'!$AD408="Yes"),'Calc| Overheads Allocation'!G$9,'Calc| Project Costs'!Z408),IF('Input| Overheads'!$C$42="Internal labour",SUMPRODUCT(--('Input| Projects'!$AD408="Yes"),'Calc| Overheads Allocation'!G$9,'Calc| Project Costs'!Z408,'Input| Projects'!$Y408),IF('Input| Overheads'!$C$42="DNSP defined",SUMPRODUCT(--('Input| Projects'!$AD408="Yes"),'Calc| Overheads Allocation'!G$62,'Input| Projects'!$AG408),""))),"")</f>
        <v/>
      </c>
      <c r="AY408" s="186" t="str">
        <f>IFERROR(IF('Input| Overheads'!$C$42="Direct costs",SUMPRODUCT(--('Input| Projects'!$AD408="Yes"),'Calc| Overheads Allocation'!H$9,'Calc| Project Costs'!AA408),IF('Input| Overheads'!$C$42="Internal labour",SUMPRODUCT(--('Input| Projects'!$AD408="Yes"),'Calc| Overheads Allocation'!H$9,'Calc| Project Costs'!AA408,'Input| Projects'!$Y408),IF('Input| Overheads'!$C$42="DNSP defined",SUMPRODUCT(--('Input| Projects'!$AD408="Yes"),'Calc| Overheads Allocation'!H$62,'Input| Projects'!$AG408),""))),"")</f>
        <v/>
      </c>
      <c r="AZ408" s="186" t="str">
        <f>IFERROR(IF('Input| Overheads'!$C$42="Direct costs",SUMPRODUCT(--('Input| Projects'!$AD408="Yes"),'Calc| Overheads Allocation'!I$9,'Calc| Project Costs'!AB408),IF('Input| Overheads'!$C$42="Internal labour",SUMPRODUCT(--('Input| Projects'!$AD408="Yes"),'Calc| Overheads Allocation'!I$9,'Calc| Project Costs'!AB408,'Input| Projects'!$Y408),IF('Input| Overheads'!$C$42="DNSP defined",SUMPRODUCT(--('Input| Projects'!$AD408="Yes"),'Calc| Overheads Allocation'!I$62,'Input| Projects'!$AG408),""))),"")</f>
        <v/>
      </c>
      <c r="BA408" s="106"/>
      <c r="BB408" s="186">
        <f t="shared" si="216"/>
        <v>0</v>
      </c>
      <c r="BC408" s="186">
        <f t="shared" si="217"/>
        <v>0</v>
      </c>
      <c r="BD408" s="186">
        <f t="shared" si="218"/>
        <v>0</v>
      </c>
      <c r="BE408" s="186">
        <f t="shared" si="195"/>
        <v>0</v>
      </c>
      <c r="BF408" s="186">
        <f t="shared" si="196"/>
        <v>0</v>
      </c>
      <c r="BG408" s="186">
        <f t="shared" si="197"/>
        <v>0</v>
      </c>
      <c r="BH408" s="186">
        <f t="shared" si="198"/>
        <v>0</v>
      </c>
      <c r="BI408" s="97"/>
      <c r="BJ408" s="186" t="str">
        <f t="shared" si="199"/>
        <v/>
      </c>
      <c r="BK408" s="186" t="str">
        <f t="shared" si="200"/>
        <v/>
      </c>
      <c r="BL408" s="186" t="str">
        <f t="shared" si="201"/>
        <v/>
      </c>
      <c r="BM408" s="186" t="str">
        <f t="shared" si="202"/>
        <v/>
      </c>
      <c r="BN408" s="186" t="str">
        <f t="shared" si="203"/>
        <v/>
      </c>
      <c r="BO408" s="186" t="str">
        <f t="shared" si="204"/>
        <v/>
      </c>
      <c r="BP408" s="186" t="str">
        <f t="shared" si="205"/>
        <v/>
      </c>
      <c r="BQ408" s="97"/>
      <c r="BR408" s="186">
        <f t="shared" si="206"/>
        <v>0</v>
      </c>
      <c r="BS408" s="186">
        <f t="shared" si="207"/>
        <v>0</v>
      </c>
      <c r="BT408" s="222">
        <f t="shared" si="208"/>
        <v>0</v>
      </c>
      <c r="BU408" s="222">
        <f t="shared" si="209"/>
        <v>0</v>
      </c>
      <c r="BV408" s="222">
        <f t="shared" si="210"/>
        <v>0</v>
      </c>
      <c r="BW408" s="222">
        <f t="shared" si="211"/>
        <v>0</v>
      </c>
      <c r="BX408" s="222">
        <f t="shared" si="212"/>
        <v>0</v>
      </c>
      <c r="BY408" s="106"/>
      <c r="BZ408" s="197" t="str">
        <f>IF(SUMIF('Input| Projects'!$AS$8:$CP$8,"Dx",'Input| Projects'!$AS408:$CP408)=0,"",SUMIF('Input| Projects'!$AS$8:$CP$8,"Dx",'Input| Projects'!$AS408:$CP408))</f>
        <v/>
      </c>
      <c r="CA408" s="197" t="str">
        <f>IF(SUMIF('Input| Projects'!$AS$8:$CP$8,"Tx",'Input| Projects'!$AS408:$CP408)=0,"",SUMIF('Input| Projects'!$AS$8:$CP$8,"Tx",'Input| Projects'!$AS408:$CP408))</f>
        <v/>
      </c>
      <c r="CB408" s="150" t="str">
        <f t="shared" si="219"/>
        <v/>
      </c>
    </row>
    <row r="409" spans="2:80" x14ac:dyDescent="0.2">
      <c r="B409" s="201">
        <f>IFERROR('Input| Projects'!B409,"")</f>
        <v>400</v>
      </c>
      <c r="C409" s="42" t="str">
        <f>IFERROR(IF('Input| Projects'!C409="","",'Input| Projects'!C409),"")</f>
        <v/>
      </c>
      <c r="D409" s="42" t="str">
        <f>IFERROR(IF('Input| Projects'!D409="","",'Input| Projects'!D409),"")</f>
        <v/>
      </c>
      <c r="E409" s="104"/>
      <c r="F409" s="190">
        <f>IFERROR('Input| Projects'!I409*'Input| Escalations'!$K$19,"")</f>
        <v>0</v>
      </c>
      <c r="G409" s="190">
        <f>IFERROR('Input| Projects'!J409*'Input| Escalations'!$K$19,"")</f>
        <v>0</v>
      </c>
      <c r="H409" s="190">
        <f>IFERROR('Input| Projects'!K409*'Input| Escalations'!$K$19,"")</f>
        <v>0</v>
      </c>
      <c r="I409" s="190">
        <f>IFERROR('Input| Projects'!L409*'Input| Escalations'!$K$19,"")</f>
        <v>0</v>
      </c>
      <c r="J409" s="190">
        <f>IFERROR('Input| Projects'!M409*'Input| Escalations'!$K$19,"")</f>
        <v>0</v>
      </c>
      <c r="K409" s="190">
        <f>IFERROR('Input| Projects'!N409*'Input| Escalations'!$K$19,"")</f>
        <v>0</v>
      </c>
      <c r="L409" s="190">
        <f>IFERROR('Input| Projects'!O409*'Input| Escalations'!$K$19,"")</f>
        <v>0</v>
      </c>
      <c r="M409" s="150" t="str">
        <f>IF(ABS(SUM(F409:L409)-(SUM('Input| Projects'!I409:O409)*'Input| Escalations'!$K$19))&lt;0.0000001,"",1)</f>
        <v/>
      </c>
      <c r="N409" s="192">
        <f>'Input| Projects'!$Y409*INDEX('Input| Escalations'!$H$33:$N$33,MATCH('Calc| Project Costs'!N$9,'Input| Escalations'!$H$23:$N$23,0))+'Input| Projects'!$Z409*INDEX('Input| Escalations'!$H$34:$N$34,MATCH('Calc| Project Costs'!N$9,'Input| Escalations'!$H$23:$N$23,0))+'Input| Projects'!$AA409*INDEX('Input| Escalations'!$H$35:$N$35,MATCH('Calc| Project Costs'!N$9,'Input| Escalations'!$H$23:$N$23,0))+1</f>
        <v>1</v>
      </c>
      <c r="O409" s="192">
        <f>'Input| Projects'!$Y409*INDEX('Input| Escalations'!$H$33:$N$33,MATCH('Calc| Project Costs'!O$9,'Input| Escalations'!$H$23:$N$23,0))+'Input| Projects'!$Z409*INDEX('Input| Escalations'!$H$34:$N$34,MATCH('Calc| Project Costs'!O$9,'Input| Escalations'!$H$23:$N$23,0))+'Input| Projects'!$AA409*INDEX('Input| Escalations'!$H$35:$N$35,MATCH('Calc| Project Costs'!O$9,'Input| Escalations'!$H$23:$N$23,0))+1</f>
        <v>1</v>
      </c>
      <c r="P409" s="192">
        <f>'Input| Projects'!$Y409*INDEX('Input| Escalations'!$H$33:$N$33,MATCH('Calc| Project Costs'!P$9,'Input| Escalations'!$H$23:$N$23,0))+'Input| Projects'!$Z409*INDEX('Input| Escalations'!$H$34:$N$34,MATCH('Calc| Project Costs'!P$9,'Input| Escalations'!$H$23:$N$23,0))+'Input| Projects'!$AA409*INDEX('Input| Escalations'!$H$35:$N$35,MATCH('Calc| Project Costs'!P$9,'Input| Escalations'!$H$23:$N$23,0))+1</f>
        <v>1</v>
      </c>
      <c r="Q409" s="192">
        <f>'Input| Projects'!$Y409*INDEX('Input| Escalations'!$H$33:$N$33,MATCH('Calc| Project Costs'!Q$9,'Input| Escalations'!$H$23:$N$23,0))+'Input| Projects'!$Z409*INDEX('Input| Escalations'!$H$34:$N$34,MATCH('Calc| Project Costs'!Q$9,'Input| Escalations'!$H$23:$N$23,0))+'Input| Projects'!$AA409*INDEX('Input| Escalations'!$H$35:$N$35,MATCH('Calc| Project Costs'!Q$9,'Input| Escalations'!$H$23:$N$23,0))+1</f>
        <v>1</v>
      </c>
      <c r="R409" s="192">
        <f>'Input| Projects'!$Y409*INDEX('Input| Escalations'!$H$33:$N$33,MATCH('Calc| Project Costs'!R$9,'Input| Escalations'!$H$23:$N$23,0))+'Input| Projects'!$Z409*INDEX('Input| Escalations'!$H$34:$N$34,MATCH('Calc| Project Costs'!R$9,'Input| Escalations'!$H$23:$N$23,0))+'Input| Projects'!$AA409*INDEX('Input| Escalations'!$H$35:$N$35,MATCH('Calc| Project Costs'!R$9,'Input| Escalations'!$H$23:$N$23,0))+1</f>
        <v>1</v>
      </c>
      <c r="S409" s="192">
        <f>'Input| Projects'!$Y409*INDEX('Input| Escalations'!$H$33:$N$33,MATCH('Calc| Project Costs'!S$9,'Input| Escalations'!$H$23:$N$23,0))+'Input| Projects'!$Z409*INDEX('Input| Escalations'!$H$34:$N$34,MATCH('Calc| Project Costs'!S$9,'Input| Escalations'!$H$23:$N$23,0))+'Input| Projects'!$AA409*INDEX('Input| Escalations'!$H$35:$N$35,MATCH('Calc| Project Costs'!S$9,'Input| Escalations'!$H$23:$N$23,0))+1</f>
        <v>1</v>
      </c>
      <c r="T409" s="192">
        <f>'Input| Projects'!$Y409*INDEX('Input| Escalations'!$H$33:$N$33,MATCH('Calc| Project Costs'!T$9,'Input| Escalations'!$H$23:$N$23,0))+'Input| Projects'!$Z409*INDEX('Input| Escalations'!$H$34:$N$34,MATCH('Calc| Project Costs'!T$9,'Input| Escalations'!$H$23:$N$23,0))+'Input| Projects'!$AA409*INDEX('Input| Escalations'!$H$35:$N$35,MATCH('Calc| Project Costs'!T$9,'Input| Escalations'!$H$23:$N$23,0))+1</f>
        <v>1</v>
      </c>
      <c r="U409" s="106"/>
      <c r="V409" s="186">
        <f t="shared" si="213"/>
        <v>0</v>
      </c>
      <c r="W409" s="186">
        <f t="shared" si="214"/>
        <v>0</v>
      </c>
      <c r="X409" s="186">
        <f t="shared" si="215"/>
        <v>0</v>
      </c>
      <c r="Y409" s="186">
        <f t="shared" si="191"/>
        <v>0</v>
      </c>
      <c r="Z409" s="186">
        <f t="shared" si="192"/>
        <v>0</v>
      </c>
      <c r="AA409" s="186">
        <f t="shared" si="193"/>
        <v>0</v>
      </c>
      <c r="AB409" s="186">
        <f t="shared" si="194"/>
        <v>0</v>
      </c>
      <c r="AC409" s="106"/>
      <c r="AD409" s="186">
        <f>'Input| Projects'!Q409*N409*'Input| Escalations'!$K$19</f>
        <v>0</v>
      </c>
      <c r="AE409" s="186">
        <f>'Input| Projects'!R409*O409*'Input| Escalations'!$K$19</f>
        <v>0</v>
      </c>
      <c r="AF409" s="186">
        <f>'Input| Projects'!S409*P409*'Input| Escalations'!$K$19</f>
        <v>0</v>
      </c>
      <c r="AG409" s="186">
        <f>'Input| Projects'!T409*Q409*'Input| Escalations'!$K$19</f>
        <v>0</v>
      </c>
      <c r="AH409" s="186">
        <f>'Input| Projects'!U409*R409*'Input| Escalations'!$K$19</f>
        <v>0</v>
      </c>
      <c r="AI409" s="186">
        <f>'Input| Projects'!V409*S409*'Input| Escalations'!$K$19</f>
        <v>0</v>
      </c>
      <c r="AJ409" s="186">
        <f>'Input| Projects'!W409*T409*'Input| Escalations'!$K$19</f>
        <v>0</v>
      </c>
      <c r="AK409" s="106"/>
      <c r="AL409" s="186" t="str">
        <f>IFERROR(IF('Input| Overheads'!$C$42="Direct costs",SUMPRODUCT(--('Input| Projects'!$AC409="Yes"),'Calc| Overheads Allocation'!C$8,'Calc| Project Costs'!V409),IF('Input| Overheads'!$C$42="Internal labour",SUMPRODUCT(--('Input| Projects'!$AC409="Yes"),'Calc| Overheads Allocation'!C$8,'Calc| Project Costs'!V409,'Input| Projects'!$Y409),IF('Input| Overheads'!$C$42="DNSP defined",SUMPRODUCT(--('Input| Projects'!$AC409="Yes"),'Calc| Overheads Allocation'!C$61,'Input| Projects'!$AF409),""))),"")</f>
        <v/>
      </c>
      <c r="AM409" s="186" t="str">
        <f>IFERROR(IF('Input| Overheads'!$C$42="Direct costs",SUMPRODUCT(--('Input| Projects'!$AC409="Yes"),'Calc| Overheads Allocation'!D$8,'Calc| Project Costs'!W409),IF('Input| Overheads'!$C$42="Internal labour",SUMPRODUCT(--('Input| Projects'!$AC409="Yes"),'Calc| Overheads Allocation'!D$8,'Calc| Project Costs'!W409,'Input| Projects'!$Y409),IF('Input| Overheads'!$C$42="DNSP defined",SUMPRODUCT(--('Input| Projects'!$AC409="Yes"),'Calc| Overheads Allocation'!D$61,'Input| Projects'!$AF409),""))),"")</f>
        <v/>
      </c>
      <c r="AN409" s="186" t="str">
        <f>IFERROR(IF('Input| Overheads'!$C$42="Direct costs",SUMPRODUCT(--('Input| Projects'!$AC409="Yes"),'Calc| Overheads Allocation'!E$8,'Calc| Project Costs'!X409),IF('Input| Overheads'!$C$42="Internal labour",SUMPRODUCT(--('Input| Projects'!$AC409="Yes"),'Calc| Overheads Allocation'!E$8,'Calc| Project Costs'!X409,'Input| Projects'!$Y409),IF('Input| Overheads'!$C$42="DNSP defined",SUMPRODUCT(--('Input| Projects'!$AC409="Yes"),'Calc| Overheads Allocation'!E$61,'Input| Projects'!$AF409),""))),"")</f>
        <v/>
      </c>
      <c r="AO409" s="186" t="str">
        <f>IFERROR(IF('Input| Overheads'!$C$42="Direct costs",SUMPRODUCT(--('Input| Projects'!$AC409="Yes"),'Calc| Overheads Allocation'!F$8,'Calc| Project Costs'!Y409),IF('Input| Overheads'!$C$42="Internal labour",SUMPRODUCT(--('Input| Projects'!$AC409="Yes"),'Calc| Overheads Allocation'!F$8,'Calc| Project Costs'!Y409,'Input| Projects'!$Y409),IF('Input| Overheads'!$C$42="DNSP defined",SUMPRODUCT(--('Input| Projects'!$AC409="Yes"),'Calc| Overheads Allocation'!F$61,'Input| Projects'!$AF409),""))),"")</f>
        <v/>
      </c>
      <c r="AP409" s="186" t="str">
        <f>IFERROR(IF('Input| Overheads'!$C$42="Direct costs",SUMPRODUCT(--('Input| Projects'!$AC409="Yes"),'Calc| Overheads Allocation'!G$8,'Calc| Project Costs'!Z409),IF('Input| Overheads'!$C$42="Internal labour",SUMPRODUCT(--('Input| Projects'!$AC409="Yes"),'Calc| Overheads Allocation'!G$8,'Calc| Project Costs'!Z409,'Input| Projects'!$Y409),IF('Input| Overheads'!$C$42="DNSP defined",SUMPRODUCT(--('Input| Projects'!$AC409="Yes"),'Calc| Overheads Allocation'!G$61,'Input| Projects'!$AF409),""))),"")</f>
        <v/>
      </c>
      <c r="AQ409" s="186" t="str">
        <f>IFERROR(IF('Input| Overheads'!$C$42="Direct costs",SUMPRODUCT(--('Input| Projects'!$AC409="Yes"),'Calc| Overheads Allocation'!H$8,'Calc| Project Costs'!AA409),IF('Input| Overheads'!$C$42="Internal labour",SUMPRODUCT(--('Input| Projects'!$AC409="Yes"),'Calc| Overheads Allocation'!H$8,'Calc| Project Costs'!AA409,'Input| Projects'!$Y409),IF('Input| Overheads'!$C$42="DNSP defined",SUMPRODUCT(--('Input| Projects'!$AC409="Yes"),'Calc| Overheads Allocation'!H$61,'Input| Projects'!$AF409),""))),"")</f>
        <v/>
      </c>
      <c r="AR409" s="186" t="str">
        <f>IFERROR(IF('Input| Overheads'!$C$42="Direct costs",SUMPRODUCT(--('Input| Projects'!$AC409="Yes"),'Calc| Overheads Allocation'!I$8,'Calc| Project Costs'!AB409),IF('Input| Overheads'!$C$42="Internal labour",SUMPRODUCT(--('Input| Projects'!$AC409="Yes"),'Calc| Overheads Allocation'!I$8,'Calc| Project Costs'!AB409,'Input| Projects'!$Y409),IF('Input| Overheads'!$C$42="DNSP defined",SUMPRODUCT(--('Input| Projects'!$AC409="Yes"),'Calc| Overheads Allocation'!I$61,'Input| Projects'!$AF409),""))),"")</f>
        <v/>
      </c>
      <c r="AS409" s="106"/>
      <c r="AT409" s="186" t="str">
        <f>IFERROR(IF('Input| Overheads'!$C$42="Direct costs",SUMPRODUCT(--('Input| Projects'!$AD409="Yes"),'Calc| Overheads Allocation'!C$9,'Calc| Project Costs'!V409),IF('Input| Overheads'!$C$42="Internal labour",SUMPRODUCT(--('Input| Projects'!$AD409="Yes"),'Calc| Overheads Allocation'!C$9,'Calc| Project Costs'!V409,'Input| Projects'!$Y409),IF('Input| Overheads'!$C$42="DNSP defined",SUMPRODUCT(--('Input| Projects'!$AD409="Yes"),'Calc| Overheads Allocation'!C$62,'Input| Projects'!$AG409),""))),"")</f>
        <v/>
      </c>
      <c r="AU409" s="186" t="str">
        <f>IFERROR(IF('Input| Overheads'!$C$42="Direct costs",SUMPRODUCT(--('Input| Projects'!$AD409="Yes"),'Calc| Overheads Allocation'!D$9,'Calc| Project Costs'!W409),IF('Input| Overheads'!$C$42="Internal labour",SUMPRODUCT(--('Input| Projects'!$AD409="Yes"),'Calc| Overheads Allocation'!D$9,'Calc| Project Costs'!W409,'Input| Projects'!$Y409),IF('Input| Overheads'!$C$42="DNSP defined",SUMPRODUCT(--('Input| Projects'!$AD409="Yes"),'Calc| Overheads Allocation'!D$62,'Input| Projects'!$AG409),""))),"")</f>
        <v/>
      </c>
      <c r="AV409" s="186" t="str">
        <f>IFERROR(IF('Input| Overheads'!$C$42="Direct costs",SUMPRODUCT(--('Input| Projects'!$AD409="Yes"),'Calc| Overheads Allocation'!E$9,'Calc| Project Costs'!X409),IF('Input| Overheads'!$C$42="Internal labour",SUMPRODUCT(--('Input| Projects'!$AD409="Yes"),'Calc| Overheads Allocation'!E$9,'Calc| Project Costs'!X409,'Input| Projects'!$Y409),IF('Input| Overheads'!$C$42="DNSP defined",SUMPRODUCT(--('Input| Projects'!$AD409="Yes"),'Calc| Overheads Allocation'!E$62,'Input| Projects'!$AG409),""))),"")</f>
        <v/>
      </c>
      <c r="AW409" s="186" t="str">
        <f>IFERROR(IF('Input| Overheads'!$C$42="Direct costs",SUMPRODUCT(--('Input| Projects'!$AD409="Yes"),'Calc| Overheads Allocation'!F$9,'Calc| Project Costs'!Y409),IF('Input| Overheads'!$C$42="Internal labour",SUMPRODUCT(--('Input| Projects'!$AD409="Yes"),'Calc| Overheads Allocation'!F$9,'Calc| Project Costs'!Y409,'Input| Projects'!$Y409),IF('Input| Overheads'!$C$42="DNSP defined",SUMPRODUCT(--('Input| Projects'!$AD409="Yes"),'Calc| Overheads Allocation'!F$62,'Input| Projects'!$AG409),""))),"")</f>
        <v/>
      </c>
      <c r="AX409" s="186" t="str">
        <f>IFERROR(IF('Input| Overheads'!$C$42="Direct costs",SUMPRODUCT(--('Input| Projects'!$AD409="Yes"),'Calc| Overheads Allocation'!G$9,'Calc| Project Costs'!Z409),IF('Input| Overheads'!$C$42="Internal labour",SUMPRODUCT(--('Input| Projects'!$AD409="Yes"),'Calc| Overheads Allocation'!G$9,'Calc| Project Costs'!Z409,'Input| Projects'!$Y409),IF('Input| Overheads'!$C$42="DNSP defined",SUMPRODUCT(--('Input| Projects'!$AD409="Yes"),'Calc| Overheads Allocation'!G$62,'Input| Projects'!$AG409),""))),"")</f>
        <v/>
      </c>
      <c r="AY409" s="186" t="str">
        <f>IFERROR(IF('Input| Overheads'!$C$42="Direct costs",SUMPRODUCT(--('Input| Projects'!$AD409="Yes"),'Calc| Overheads Allocation'!H$9,'Calc| Project Costs'!AA409),IF('Input| Overheads'!$C$42="Internal labour",SUMPRODUCT(--('Input| Projects'!$AD409="Yes"),'Calc| Overheads Allocation'!H$9,'Calc| Project Costs'!AA409,'Input| Projects'!$Y409),IF('Input| Overheads'!$C$42="DNSP defined",SUMPRODUCT(--('Input| Projects'!$AD409="Yes"),'Calc| Overheads Allocation'!H$62,'Input| Projects'!$AG409),""))),"")</f>
        <v/>
      </c>
      <c r="AZ409" s="186" t="str">
        <f>IFERROR(IF('Input| Overheads'!$C$42="Direct costs",SUMPRODUCT(--('Input| Projects'!$AD409="Yes"),'Calc| Overheads Allocation'!I$9,'Calc| Project Costs'!AB409),IF('Input| Overheads'!$C$42="Internal labour",SUMPRODUCT(--('Input| Projects'!$AD409="Yes"),'Calc| Overheads Allocation'!I$9,'Calc| Project Costs'!AB409,'Input| Projects'!$Y409),IF('Input| Overheads'!$C$42="DNSP defined",SUMPRODUCT(--('Input| Projects'!$AD409="Yes"),'Calc| Overheads Allocation'!I$62,'Input| Projects'!$AG409),""))),"")</f>
        <v/>
      </c>
      <c r="BA409" s="106"/>
      <c r="BB409" s="186">
        <f t="shared" si="216"/>
        <v>0</v>
      </c>
      <c r="BC409" s="186">
        <f t="shared" si="217"/>
        <v>0</v>
      </c>
      <c r="BD409" s="186">
        <f t="shared" si="218"/>
        <v>0</v>
      </c>
      <c r="BE409" s="186">
        <f t="shared" si="195"/>
        <v>0</v>
      </c>
      <c r="BF409" s="186">
        <f t="shared" si="196"/>
        <v>0</v>
      </c>
      <c r="BG409" s="186">
        <f t="shared" si="197"/>
        <v>0</v>
      </c>
      <c r="BH409" s="186">
        <f t="shared" si="198"/>
        <v>0</v>
      </c>
      <c r="BI409" s="97"/>
      <c r="BJ409" s="186" t="str">
        <f t="shared" si="199"/>
        <v/>
      </c>
      <c r="BK409" s="186" t="str">
        <f t="shared" si="200"/>
        <v/>
      </c>
      <c r="BL409" s="186" t="str">
        <f t="shared" si="201"/>
        <v/>
      </c>
      <c r="BM409" s="186" t="str">
        <f t="shared" si="202"/>
        <v/>
      </c>
      <c r="BN409" s="186" t="str">
        <f t="shared" si="203"/>
        <v/>
      </c>
      <c r="BO409" s="186" t="str">
        <f t="shared" si="204"/>
        <v/>
      </c>
      <c r="BP409" s="186" t="str">
        <f t="shared" si="205"/>
        <v/>
      </c>
      <c r="BQ409" s="97"/>
      <c r="BR409" s="186">
        <f t="shared" si="206"/>
        <v>0</v>
      </c>
      <c r="BS409" s="186">
        <f t="shared" si="207"/>
        <v>0</v>
      </c>
      <c r="BT409" s="222">
        <f t="shared" si="208"/>
        <v>0</v>
      </c>
      <c r="BU409" s="222">
        <f t="shared" si="209"/>
        <v>0</v>
      </c>
      <c r="BV409" s="222">
        <f t="shared" si="210"/>
        <v>0</v>
      </c>
      <c r="BW409" s="222">
        <f t="shared" si="211"/>
        <v>0</v>
      </c>
      <c r="BX409" s="222">
        <f t="shared" si="212"/>
        <v>0</v>
      </c>
      <c r="BY409" s="106"/>
      <c r="BZ409" s="197" t="str">
        <f>IF(SUMIF('Input| Projects'!$AS$8:$CP$8,"Dx",'Input| Projects'!$AS409:$CP409)=0,"",SUMIF('Input| Projects'!$AS$8:$CP$8,"Dx",'Input| Projects'!$AS409:$CP409))</f>
        <v/>
      </c>
      <c r="CA409" s="197" t="str">
        <f>IF(SUMIF('Input| Projects'!$AS$8:$CP$8,"Tx",'Input| Projects'!$AS409:$CP409)=0,"",SUMIF('Input| Projects'!$AS$8:$CP$8,"Tx",'Input| Projects'!$AS409:$CP409))</f>
        <v/>
      </c>
      <c r="CB409" s="150" t="str">
        <f t="shared" si="219"/>
        <v/>
      </c>
    </row>
    <row r="410" spans="2:80" x14ac:dyDescent="0.2">
      <c r="B410" s="201">
        <f>IFERROR('Input| Projects'!B410,"")</f>
        <v>401</v>
      </c>
      <c r="C410" s="42" t="str">
        <f>IFERROR(IF('Input| Projects'!C410="","",'Input| Projects'!C410),"")</f>
        <v/>
      </c>
      <c r="D410" s="42" t="str">
        <f>IFERROR(IF('Input| Projects'!D410="","",'Input| Projects'!D410),"")</f>
        <v/>
      </c>
      <c r="E410" s="104"/>
      <c r="F410" s="190">
        <f>IFERROR('Input| Projects'!I410*'Input| Escalations'!$K$19,"")</f>
        <v>0</v>
      </c>
      <c r="G410" s="190">
        <f>IFERROR('Input| Projects'!J410*'Input| Escalations'!$K$19,"")</f>
        <v>0</v>
      </c>
      <c r="H410" s="190">
        <f>IFERROR('Input| Projects'!K410*'Input| Escalations'!$K$19,"")</f>
        <v>0</v>
      </c>
      <c r="I410" s="190">
        <f>IFERROR('Input| Projects'!L410*'Input| Escalations'!$K$19,"")</f>
        <v>0</v>
      </c>
      <c r="J410" s="190">
        <f>IFERROR('Input| Projects'!M410*'Input| Escalations'!$K$19,"")</f>
        <v>0</v>
      </c>
      <c r="K410" s="190">
        <f>IFERROR('Input| Projects'!N410*'Input| Escalations'!$K$19,"")</f>
        <v>0</v>
      </c>
      <c r="L410" s="190">
        <f>IFERROR('Input| Projects'!O410*'Input| Escalations'!$K$19,"")</f>
        <v>0</v>
      </c>
      <c r="M410" s="150" t="str">
        <f>IF(ABS(SUM(F410:L410)-(SUM('Input| Projects'!I410:O410)*'Input| Escalations'!$K$19))&lt;0.0000001,"",1)</f>
        <v/>
      </c>
      <c r="N410" s="192">
        <f>'Input| Projects'!$Y410*INDEX('Input| Escalations'!$H$33:$N$33,MATCH('Calc| Project Costs'!N$9,'Input| Escalations'!$H$23:$N$23,0))+'Input| Projects'!$Z410*INDEX('Input| Escalations'!$H$34:$N$34,MATCH('Calc| Project Costs'!N$9,'Input| Escalations'!$H$23:$N$23,0))+'Input| Projects'!$AA410*INDEX('Input| Escalations'!$H$35:$N$35,MATCH('Calc| Project Costs'!N$9,'Input| Escalations'!$H$23:$N$23,0))+1</f>
        <v>1</v>
      </c>
      <c r="O410" s="192">
        <f>'Input| Projects'!$Y410*INDEX('Input| Escalations'!$H$33:$N$33,MATCH('Calc| Project Costs'!O$9,'Input| Escalations'!$H$23:$N$23,0))+'Input| Projects'!$Z410*INDEX('Input| Escalations'!$H$34:$N$34,MATCH('Calc| Project Costs'!O$9,'Input| Escalations'!$H$23:$N$23,0))+'Input| Projects'!$AA410*INDEX('Input| Escalations'!$H$35:$N$35,MATCH('Calc| Project Costs'!O$9,'Input| Escalations'!$H$23:$N$23,0))+1</f>
        <v>1</v>
      </c>
      <c r="P410" s="192">
        <f>'Input| Projects'!$Y410*INDEX('Input| Escalations'!$H$33:$N$33,MATCH('Calc| Project Costs'!P$9,'Input| Escalations'!$H$23:$N$23,0))+'Input| Projects'!$Z410*INDEX('Input| Escalations'!$H$34:$N$34,MATCH('Calc| Project Costs'!P$9,'Input| Escalations'!$H$23:$N$23,0))+'Input| Projects'!$AA410*INDEX('Input| Escalations'!$H$35:$N$35,MATCH('Calc| Project Costs'!P$9,'Input| Escalations'!$H$23:$N$23,0))+1</f>
        <v>1</v>
      </c>
      <c r="Q410" s="192">
        <f>'Input| Projects'!$Y410*INDEX('Input| Escalations'!$H$33:$N$33,MATCH('Calc| Project Costs'!Q$9,'Input| Escalations'!$H$23:$N$23,0))+'Input| Projects'!$Z410*INDEX('Input| Escalations'!$H$34:$N$34,MATCH('Calc| Project Costs'!Q$9,'Input| Escalations'!$H$23:$N$23,0))+'Input| Projects'!$AA410*INDEX('Input| Escalations'!$H$35:$N$35,MATCH('Calc| Project Costs'!Q$9,'Input| Escalations'!$H$23:$N$23,0))+1</f>
        <v>1</v>
      </c>
      <c r="R410" s="192">
        <f>'Input| Projects'!$Y410*INDEX('Input| Escalations'!$H$33:$N$33,MATCH('Calc| Project Costs'!R$9,'Input| Escalations'!$H$23:$N$23,0))+'Input| Projects'!$Z410*INDEX('Input| Escalations'!$H$34:$N$34,MATCH('Calc| Project Costs'!R$9,'Input| Escalations'!$H$23:$N$23,0))+'Input| Projects'!$AA410*INDEX('Input| Escalations'!$H$35:$N$35,MATCH('Calc| Project Costs'!R$9,'Input| Escalations'!$H$23:$N$23,0))+1</f>
        <v>1</v>
      </c>
      <c r="S410" s="192">
        <f>'Input| Projects'!$Y410*INDEX('Input| Escalations'!$H$33:$N$33,MATCH('Calc| Project Costs'!S$9,'Input| Escalations'!$H$23:$N$23,0))+'Input| Projects'!$Z410*INDEX('Input| Escalations'!$H$34:$N$34,MATCH('Calc| Project Costs'!S$9,'Input| Escalations'!$H$23:$N$23,0))+'Input| Projects'!$AA410*INDEX('Input| Escalations'!$H$35:$N$35,MATCH('Calc| Project Costs'!S$9,'Input| Escalations'!$H$23:$N$23,0))+1</f>
        <v>1</v>
      </c>
      <c r="T410" s="192">
        <f>'Input| Projects'!$Y410*INDEX('Input| Escalations'!$H$33:$N$33,MATCH('Calc| Project Costs'!T$9,'Input| Escalations'!$H$23:$N$23,0))+'Input| Projects'!$Z410*INDEX('Input| Escalations'!$H$34:$N$34,MATCH('Calc| Project Costs'!T$9,'Input| Escalations'!$H$23:$N$23,0))+'Input| Projects'!$AA410*INDEX('Input| Escalations'!$H$35:$N$35,MATCH('Calc| Project Costs'!T$9,'Input| Escalations'!$H$23:$N$23,0))+1</f>
        <v>1</v>
      </c>
      <c r="U410" s="106"/>
      <c r="V410" s="186">
        <f t="shared" si="213"/>
        <v>0</v>
      </c>
      <c r="W410" s="186">
        <f t="shared" si="214"/>
        <v>0</v>
      </c>
      <c r="X410" s="186">
        <f t="shared" si="215"/>
        <v>0</v>
      </c>
      <c r="Y410" s="186">
        <f t="shared" si="191"/>
        <v>0</v>
      </c>
      <c r="Z410" s="186">
        <f t="shared" si="192"/>
        <v>0</v>
      </c>
      <c r="AA410" s="186">
        <f t="shared" si="193"/>
        <v>0</v>
      </c>
      <c r="AB410" s="186">
        <f t="shared" si="194"/>
        <v>0</v>
      </c>
      <c r="AC410" s="106"/>
      <c r="AD410" s="186">
        <f>'Input| Projects'!Q410*N410*'Input| Escalations'!$K$19</f>
        <v>0</v>
      </c>
      <c r="AE410" s="186">
        <f>'Input| Projects'!R410*O410*'Input| Escalations'!$K$19</f>
        <v>0</v>
      </c>
      <c r="AF410" s="186">
        <f>'Input| Projects'!S410*P410*'Input| Escalations'!$K$19</f>
        <v>0</v>
      </c>
      <c r="AG410" s="186">
        <f>'Input| Projects'!T410*Q410*'Input| Escalations'!$K$19</f>
        <v>0</v>
      </c>
      <c r="AH410" s="186">
        <f>'Input| Projects'!U410*R410*'Input| Escalations'!$K$19</f>
        <v>0</v>
      </c>
      <c r="AI410" s="186">
        <f>'Input| Projects'!V410*S410*'Input| Escalations'!$K$19</f>
        <v>0</v>
      </c>
      <c r="AJ410" s="186">
        <f>'Input| Projects'!W410*T410*'Input| Escalations'!$K$19</f>
        <v>0</v>
      </c>
      <c r="AK410" s="106"/>
      <c r="AL410" s="186" t="str">
        <f>IFERROR(IF('Input| Overheads'!$C$42="Direct costs",SUMPRODUCT(--('Input| Projects'!$AC410="Yes"),'Calc| Overheads Allocation'!C$8,'Calc| Project Costs'!V410),IF('Input| Overheads'!$C$42="Internal labour",SUMPRODUCT(--('Input| Projects'!$AC410="Yes"),'Calc| Overheads Allocation'!C$8,'Calc| Project Costs'!V410,'Input| Projects'!$Y410),IF('Input| Overheads'!$C$42="DNSP defined",SUMPRODUCT(--('Input| Projects'!$AC410="Yes"),'Calc| Overheads Allocation'!C$61,'Input| Projects'!$AF410),""))),"")</f>
        <v/>
      </c>
      <c r="AM410" s="186" t="str">
        <f>IFERROR(IF('Input| Overheads'!$C$42="Direct costs",SUMPRODUCT(--('Input| Projects'!$AC410="Yes"),'Calc| Overheads Allocation'!D$8,'Calc| Project Costs'!W410),IF('Input| Overheads'!$C$42="Internal labour",SUMPRODUCT(--('Input| Projects'!$AC410="Yes"),'Calc| Overheads Allocation'!D$8,'Calc| Project Costs'!W410,'Input| Projects'!$Y410),IF('Input| Overheads'!$C$42="DNSP defined",SUMPRODUCT(--('Input| Projects'!$AC410="Yes"),'Calc| Overheads Allocation'!D$61,'Input| Projects'!$AF410),""))),"")</f>
        <v/>
      </c>
      <c r="AN410" s="186" t="str">
        <f>IFERROR(IF('Input| Overheads'!$C$42="Direct costs",SUMPRODUCT(--('Input| Projects'!$AC410="Yes"),'Calc| Overheads Allocation'!E$8,'Calc| Project Costs'!X410),IF('Input| Overheads'!$C$42="Internal labour",SUMPRODUCT(--('Input| Projects'!$AC410="Yes"),'Calc| Overheads Allocation'!E$8,'Calc| Project Costs'!X410,'Input| Projects'!$Y410),IF('Input| Overheads'!$C$42="DNSP defined",SUMPRODUCT(--('Input| Projects'!$AC410="Yes"),'Calc| Overheads Allocation'!E$61,'Input| Projects'!$AF410),""))),"")</f>
        <v/>
      </c>
      <c r="AO410" s="186" t="str">
        <f>IFERROR(IF('Input| Overheads'!$C$42="Direct costs",SUMPRODUCT(--('Input| Projects'!$AC410="Yes"),'Calc| Overheads Allocation'!F$8,'Calc| Project Costs'!Y410),IF('Input| Overheads'!$C$42="Internal labour",SUMPRODUCT(--('Input| Projects'!$AC410="Yes"),'Calc| Overheads Allocation'!F$8,'Calc| Project Costs'!Y410,'Input| Projects'!$Y410),IF('Input| Overheads'!$C$42="DNSP defined",SUMPRODUCT(--('Input| Projects'!$AC410="Yes"),'Calc| Overheads Allocation'!F$61,'Input| Projects'!$AF410),""))),"")</f>
        <v/>
      </c>
      <c r="AP410" s="186" t="str">
        <f>IFERROR(IF('Input| Overheads'!$C$42="Direct costs",SUMPRODUCT(--('Input| Projects'!$AC410="Yes"),'Calc| Overheads Allocation'!G$8,'Calc| Project Costs'!Z410),IF('Input| Overheads'!$C$42="Internal labour",SUMPRODUCT(--('Input| Projects'!$AC410="Yes"),'Calc| Overheads Allocation'!G$8,'Calc| Project Costs'!Z410,'Input| Projects'!$Y410),IF('Input| Overheads'!$C$42="DNSP defined",SUMPRODUCT(--('Input| Projects'!$AC410="Yes"),'Calc| Overheads Allocation'!G$61,'Input| Projects'!$AF410),""))),"")</f>
        <v/>
      </c>
      <c r="AQ410" s="186" t="str">
        <f>IFERROR(IF('Input| Overheads'!$C$42="Direct costs",SUMPRODUCT(--('Input| Projects'!$AC410="Yes"),'Calc| Overheads Allocation'!H$8,'Calc| Project Costs'!AA410),IF('Input| Overheads'!$C$42="Internal labour",SUMPRODUCT(--('Input| Projects'!$AC410="Yes"),'Calc| Overheads Allocation'!H$8,'Calc| Project Costs'!AA410,'Input| Projects'!$Y410),IF('Input| Overheads'!$C$42="DNSP defined",SUMPRODUCT(--('Input| Projects'!$AC410="Yes"),'Calc| Overheads Allocation'!H$61,'Input| Projects'!$AF410),""))),"")</f>
        <v/>
      </c>
      <c r="AR410" s="186" t="str">
        <f>IFERROR(IF('Input| Overheads'!$C$42="Direct costs",SUMPRODUCT(--('Input| Projects'!$AC410="Yes"),'Calc| Overheads Allocation'!I$8,'Calc| Project Costs'!AB410),IF('Input| Overheads'!$C$42="Internal labour",SUMPRODUCT(--('Input| Projects'!$AC410="Yes"),'Calc| Overheads Allocation'!I$8,'Calc| Project Costs'!AB410,'Input| Projects'!$Y410),IF('Input| Overheads'!$C$42="DNSP defined",SUMPRODUCT(--('Input| Projects'!$AC410="Yes"),'Calc| Overheads Allocation'!I$61,'Input| Projects'!$AF410),""))),"")</f>
        <v/>
      </c>
      <c r="AS410" s="106"/>
      <c r="AT410" s="186" t="str">
        <f>IFERROR(IF('Input| Overheads'!$C$42="Direct costs",SUMPRODUCT(--('Input| Projects'!$AD410="Yes"),'Calc| Overheads Allocation'!C$9,'Calc| Project Costs'!V410),IF('Input| Overheads'!$C$42="Internal labour",SUMPRODUCT(--('Input| Projects'!$AD410="Yes"),'Calc| Overheads Allocation'!C$9,'Calc| Project Costs'!V410,'Input| Projects'!$Y410),IF('Input| Overheads'!$C$42="DNSP defined",SUMPRODUCT(--('Input| Projects'!$AD410="Yes"),'Calc| Overheads Allocation'!C$62,'Input| Projects'!$AG410),""))),"")</f>
        <v/>
      </c>
      <c r="AU410" s="186" t="str">
        <f>IFERROR(IF('Input| Overheads'!$C$42="Direct costs",SUMPRODUCT(--('Input| Projects'!$AD410="Yes"),'Calc| Overheads Allocation'!D$9,'Calc| Project Costs'!W410),IF('Input| Overheads'!$C$42="Internal labour",SUMPRODUCT(--('Input| Projects'!$AD410="Yes"),'Calc| Overheads Allocation'!D$9,'Calc| Project Costs'!W410,'Input| Projects'!$Y410),IF('Input| Overheads'!$C$42="DNSP defined",SUMPRODUCT(--('Input| Projects'!$AD410="Yes"),'Calc| Overheads Allocation'!D$62,'Input| Projects'!$AG410),""))),"")</f>
        <v/>
      </c>
      <c r="AV410" s="186" t="str">
        <f>IFERROR(IF('Input| Overheads'!$C$42="Direct costs",SUMPRODUCT(--('Input| Projects'!$AD410="Yes"),'Calc| Overheads Allocation'!E$9,'Calc| Project Costs'!X410),IF('Input| Overheads'!$C$42="Internal labour",SUMPRODUCT(--('Input| Projects'!$AD410="Yes"),'Calc| Overheads Allocation'!E$9,'Calc| Project Costs'!X410,'Input| Projects'!$Y410),IF('Input| Overheads'!$C$42="DNSP defined",SUMPRODUCT(--('Input| Projects'!$AD410="Yes"),'Calc| Overheads Allocation'!E$62,'Input| Projects'!$AG410),""))),"")</f>
        <v/>
      </c>
      <c r="AW410" s="186" t="str">
        <f>IFERROR(IF('Input| Overheads'!$C$42="Direct costs",SUMPRODUCT(--('Input| Projects'!$AD410="Yes"),'Calc| Overheads Allocation'!F$9,'Calc| Project Costs'!Y410),IF('Input| Overheads'!$C$42="Internal labour",SUMPRODUCT(--('Input| Projects'!$AD410="Yes"),'Calc| Overheads Allocation'!F$9,'Calc| Project Costs'!Y410,'Input| Projects'!$Y410),IF('Input| Overheads'!$C$42="DNSP defined",SUMPRODUCT(--('Input| Projects'!$AD410="Yes"),'Calc| Overheads Allocation'!F$62,'Input| Projects'!$AG410),""))),"")</f>
        <v/>
      </c>
      <c r="AX410" s="186" t="str">
        <f>IFERROR(IF('Input| Overheads'!$C$42="Direct costs",SUMPRODUCT(--('Input| Projects'!$AD410="Yes"),'Calc| Overheads Allocation'!G$9,'Calc| Project Costs'!Z410),IF('Input| Overheads'!$C$42="Internal labour",SUMPRODUCT(--('Input| Projects'!$AD410="Yes"),'Calc| Overheads Allocation'!G$9,'Calc| Project Costs'!Z410,'Input| Projects'!$Y410),IF('Input| Overheads'!$C$42="DNSP defined",SUMPRODUCT(--('Input| Projects'!$AD410="Yes"),'Calc| Overheads Allocation'!G$62,'Input| Projects'!$AG410),""))),"")</f>
        <v/>
      </c>
      <c r="AY410" s="186" t="str">
        <f>IFERROR(IF('Input| Overheads'!$C$42="Direct costs",SUMPRODUCT(--('Input| Projects'!$AD410="Yes"),'Calc| Overheads Allocation'!H$9,'Calc| Project Costs'!AA410),IF('Input| Overheads'!$C$42="Internal labour",SUMPRODUCT(--('Input| Projects'!$AD410="Yes"),'Calc| Overheads Allocation'!H$9,'Calc| Project Costs'!AA410,'Input| Projects'!$Y410),IF('Input| Overheads'!$C$42="DNSP defined",SUMPRODUCT(--('Input| Projects'!$AD410="Yes"),'Calc| Overheads Allocation'!H$62,'Input| Projects'!$AG410),""))),"")</f>
        <v/>
      </c>
      <c r="AZ410" s="186" t="str">
        <f>IFERROR(IF('Input| Overheads'!$C$42="Direct costs",SUMPRODUCT(--('Input| Projects'!$AD410="Yes"),'Calc| Overheads Allocation'!I$9,'Calc| Project Costs'!AB410),IF('Input| Overheads'!$C$42="Internal labour",SUMPRODUCT(--('Input| Projects'!$AD410="Yes"),'Calc| Overheads Allocation'!I$9,'Calc| Project Costs'!AB410,'Input| Projects'!$Y410),IF('Input| Overheads'!$C$42="DNSP defined",SUMPRODUCT(--('Input| Projects'!$AD410="Yes"),'Calc| Overheads Allocation'!I$62,'Input| Projects'!$AG410),""))),"")</f>
        <v/>
      </c>
      <c r="BA410" s="106"/>
      <c r="BB410" s="186">
        <f t="shared" si="216"/>
        <v>0</v>
      </c>
      <c r="BC410" s="186">
        <f t="shared" si="217"/>
        <v>0</v>
      </c>
      <c r="BD410" s="186">
        <f t="shared" si="218"/>
        <v>0</v>
      </c>
      <c r="BE410" s="186">
        <f t="shared" si="195"/>
        <v>0</v>
      </c>
      <c r="BF410" s="186">
        <f t="shared" si="196"/>
        <v>0</v>
      </c>
      <c r="BG410" s="186">
        <f t="shared" si="197"/>
        <v>0</v>
      </c>
      <c r="BH410" s="186">
        <f t="shared" si="198"/>
        <v>0</v>
      </c>
      <c r="BI410" s="97"/>
      <c r="BJ410" s="186" t="str">
        <f t="shared" si="199"/>
        <v/>
      </c>
      <c r="BK410" s="186" t="str">
        <f t="shared" si="200"/>
        <v/>
      </c>
      <c r="BL410" s="186" t="str">
        <f t="shared" si="201"/>
        <v/>
      </c>
      <c r="BM410" s="186" t="str">
        <f t="shared" si="202"/>
        <v/>
      </c>
      <c r="BN410" s="186" t="str">
        <f t="shared" si="203"/>
        <v/>
      </c>
      <c r="BO410" s="186" t="str">
        <f t="shared" si="204"/>
        <v/>
      </c>
      <c r="BP410" s="186" t="str">
        <f t="shared" si="205"/>
        <v/>
      </c>
      <c r="BQ410" s="97"/>
      <c r="BR410" s="186">
        <f t="shared" si="206"/>
        <v>0</v>
      </c>
      <c r="BS410" s="186">
        <f t="shared" si="207"/>
        <v>0</v>
      </c>
      <c r="BT410" s="222">
        <f t="shared" si="208"/>
        <v>0</v>
      </c>
      <c r="BU410" s="222">
        <f t="shared" si="209"/>
        <v>0</v>
      </c>
      <c r="BV410" s="222">
        <f t="shared" si="210"/>
        <v>0</v>
      </c>
      <c r="BW410" s="222">
        <f t="shared" si="211"/>
        <v>0</v>
      </c>
      <c r="BX410" s="222">
        <f t="shared" si="212"/>
        <v>0</v>
      </c>
      <c r="BY410" s="106"/>
      <c r="BZ410" s="197" t="str">
        <f>IF(SUMIF('Input| Projects'!$AS$8:$CP$8,"Dx",'Input| Projects'!$AS410:$CP410)=0,"",SUMIF('Input| Projects'!$AS$8:$CP$8,"Dx",'Input| Projects'!$AS410:$CP410))</f>
        <v/>
      </c>
      <c r="CA410" s="197" t="str">
        <f>IF(SUMIF('Input| Projects'!$AS$8:$CP$8,"Tx",'Input| Projects'!$AS410:$CP410)=0,"",SUMIF('Input| Projects'!$AS$8:$CP$8,"Tx",'Input| Projects'!$AS410:$CP410))</f>
        <v/>
      </c>
      <c r="CB410" s="150" t="str">
        <f t="shared" si="219"/>
        <v/>
      </c>
    </row>
    <row r="411" spans="2:80" x14ac:dyDescent="0.2">
      <c r="B411" s="201">
        <f>IFERROR('Input| Projects'!B411,"")</f>
        <v>402</v>
      </c>
      <c r="C411" s="42" t="str">
        <f>IFERROR(IF('Input| Projects'!C411="","",'Input| Projects'!C411),"")</f>
        <v/>
      </c>
      <c r="D411" s="42" t="str">
        <f>IFERROR(IF('Input| Projects'!D411="","",'Input| Projects'!D411),"")</f>
        <v/>
      </c>
      <c r="E411" s="104"/>
      <c r="F411" s="190">
        <f>IFERROR('Input| Projects'!I411*'Input| Escalations'!$K$19,"")</f>
        <v>0</v>
      </c>
      <c r="G411" s="190">
        <f>IFERROR('Input| Projects'!J411*'Input| Escalations'!$K$19,"")</f>
        <v>0</v>
      </c>
      <c r="H411" s="190">
        <f>IFERROR('Input| Projects'!K411*'Input| Escalations'!$K$19,"")</f>
        <v>0</v>
      </c>
      <c r="I411" s="190">
        <f>IFERROR('Input| Projects'!L411*'Input| Escalations'!$K$19,"")</f>
        <v>0</v>
      </c>
      <c r="J411" s="190">
        <f>IFERROR('Input| Projects'!M411*'Input| Escalations'!$K$19,"")</f>
        <v>0</v>
      </c>
      <c r="K411" s="190">
        <f>IFERROR('Input| Projects'!N411*'Input| Escalations'!$K$19,"")</f>
        <v>0</v>
      </c>
      <c r="L411" s="190">
        <f>IFERROR('Input| Projects'!O411*'Input| Escalations'!$K$19,"")</f>
        <v>0</v>
      </c>
      <c r="M411" s="150" t="str">
        <f>IF(ABS(SUM(F411:L411)-(SUM('Input| Projects'!I411:O411)*'Input| Escalations'!$K$19))&lt;0.0000001,"",1)</f>
        <v/>
      </c>
      <c r="N411" s="192">
        <f>'Input| Projects'!$Y411*INDEX('Input| Escalations'!$H$33:$N$33,MATCH('Calc| Project Costs'!N$9,'Input| Escalations'!$H$23:$N$23,0))+'Input| Projects'!$Z411*INDEX('Input| Escalations'!$H$34:$N$34,MATCH('Calc| Project Costs'!N$9,'Input| Escalations'!$H$23:$N$23,0))+'Input| Projects'!$AA411*INDEX('Input| Escalations'!$H$35:$N$35,MATCH('Calc| Project Costs'!N$9,'Input| Escalations'!$H$23:$N$23,0))+1</f>
        <v>1</v>
      </c>
      <c r="O411" s="192">
        <f>'Input| Projects'!$Y411*INDEX('Input| Escalations'!$H$33:$N$33,MATCH('Calc| Project Costs'!O$9,'Input| Escalations'!$H$23:$N$23,0))+'Input| Projects'!$Z411*INDEX('Input| Escalations'!$H$34:$N$34,MATCH('Calc| Project Costs'!O$9,'Input| Escalations'!$H$23:$N$23,0))+'Input| Projects'!$AA411*INDEX('Input| Escalations'!$H$35:$N$35,MATCH('Calc| Project Costs'!O$9,'Input| Escalations'!$H$23:$N$23,0))+1</f>
        <v>1</v>
      </c>
      <c r="P411" s="192">
        <f>'Input| Projects'!$Y411*INDEX('Input| Escalations'!$H$33:$N$33,MATCH('Calc| Project Costs'!P$9,'Input| Escalations'!$H$23:$N$23,0))+'Input| Projects'!$Z411*INDEX('Input| Escalations'!$H$34:$N$34,MATCH('Calc| Project Costs'!P$9,'Input| Escalations'!$H$23:$N$23,0))+'Input| Projects'!$AA411*INDEX('Input| Escalations'!$H$35:$N$35,MATCH('Calc| Project Costs'!P$9,'Input| Escalations'!$H$23:$N$23,0))+1</f>
        <v>1</v>
      </c>
      <c r="Q411" s="192">
        <f>'Input| Projects'!$Y411*INDEX('Input| Escalations'!$H$33:$N$33,MATCH('Calc| Project Costs'!Q$9,'Input| Escalations'!$H$23:$N$23,0))+'Input| Projects'!$Z411*INDEX('Input| Escalations'!$H$34:$N$34,MATCH('Calc| Project Costs'!Q$9,'Input| Escalations'!$H$23:$N$23,0))+'Input| Projects'!$AA411*INDEX('Input| Escalations'!$H$35:$N$35,MATCH('Calc| Project Costs'!Q$9,'Input| Escalations'!$H$23:$N$23,0))+1</f>
        <v>1</v>
      </c>
      <c r="R411" s="192">
        <f>'Input| Projects'!$Y411*INDEX('Input| Escalations'!$H$33:$N$33,MATCH('Calc| Project Costs'!R$9,'Input| Escalations'!$H$23:$N$23,0))+'Input| Projects'!$Z411*INDEX('Input| Escalations'!$H$34:$N$34,MATCH('Calc| Project Costs'!R$9,'Input| Escalations'!$H$23:$N$23,0))+'Input| Projects'!$AA411*INDEX('Input| Escalations'!$H$35:$N$35,MATCH('Calc| Project Costs'!R$9,'Input| Escalations'!$H$23:$N$23,0))+1</f>
        <v>1</v>
      </c>
      <c r="S411" s="192">
        <f>'Input| Projects'!$Y411*INDEX('Input| Escalations'!$H$33:$N$33,MATCH('Calc| Project Costs'!S$9,'Input| Escalations'!$H$23:$N$23,0))+'Input| Projects'!$Z411*INDEX('Input| Escalations'!$H$34:$N$34,MATCH('Calc| Project Costs'!S$9,'Input| Escalations'!$H$23:$N$23,0))+'Input| Projects'!$AA411*INDEX('Input| Escalations'!$H$35:$N$35,MATCH('Calc| Project Costs'!S$9,'Input| Escalations'!$H$23:$N$23,0))+1</f>
        <v>1</v>
      </c>
      <c r="T411" s="192">
        <f>'Input| Projects'!$Y411*INDEX('Input| Escalations'!$H$33:$N$33,MATCH('Calc| Project Costs'!T$9,'Input| Escalations'!$H$23:$N$23,0))+'Input| Projects'!$Z411*INDEX('Input| Escalations'!$H$34:$N$34,MATCH('Calc| Project Costs'!T$9,'Input| Escalations'!$H$23:$N$23,0))+'Input| Projects'!$AA411*INDEX('Input| Escalations'!$H$35:$N$35,MATCH('Calc| Project Costs'!T$9,'Input| Escalations'!$H$23:$N$23,0))+1</f>
        <v>1</v>
      </c>
      <c r="U411" s="106"/>
      <c r="V411" s="186">
        <f t="shared" si="213"/>
        <v>0</v>
      </c>
      <c r="W411" s="186">
        <f t="shared" si="214"/>
        <v>0</v>
      </c>
      <c r="X411" s="186">
        <f t="shared" si="215"/>
        <v>0</v>
      </c>
      <c r="Y411" s="186">
        <f t="shared" si="191"/>
        <v>0</v>
      </c>
      <c r="Z411" s="186">
        <f t="shared" si="192"/>
        <v>0</v>
      </c>
      <c r="AA411" s="186">
        <f t="shared" si="193"/>
        <v>0</v>
      </c>
      <c r="AB411" s="186">
        <f t="shared" si="194"/>
        <v>0</v>
      </c>
      <c r="AC411" s="106"/>
      <c r="AD411" s="186">
        <f>'Input| Projects'!Q411*N411*'Input| Escalations'!$K$19</f>
        <v>0</v>
      </c>
      <c r="AE411" s="186">
        <f>'Input| Projects'!R411*O411*'Input| Escalations'!$K$19</f>
        <v>0</v>
      </c>
      <c r="AF411" s="186">
        <f>'Input| Projects'!S411*P411*'Input| Escalations'!$K$19</f>
        <v>0</v>
      </c>
      <c r="AG411" s="186">
        <f>'Input| Projects'!T411*Q411*'Input| Escalations'!$K$19</f>
        <v>0</v>
      </c>
      <c r="AH411" s="186">
        <f>'Input| Projects'!U411*R411*'Input| Escalations'!$K$19</f>
        <v>0</v>
      </c>
      <c r="AI411" s="186">
        <f>'Input| Projects'!V411*S411*'Input| Escalations'!$K$19</f>
        <v>0</v>
      </c>
      <c r="AJ411" s="186">
        <f>'Input| Projects'!W411*T411*'Input| Escalations'!$K$19</f>
        <v>0</v>
      </c>
      <c r="AK411" s="106"/>
      <c r="AL411" s="186" t="str">
        <f>IFERROR(IF('Input| Overheads'!$C$42="Direct costs",SUMPRODUCT(--('Input| Projects'!$AC411="Yes"),'Calc| Overheads Allocation'!C$8,'Calc| Project Costs'!V411),IF('Input| Overheads'!$C$42="Internal labour",SUMPRODUCT(--('Input| Projects'!$AC411="Yes"),'Calc| Overheads Allocation'!C$8,'Calc| Project Costs'!V411,'Input| Projects'!$Y411),IF('Input| Overheads'!$C$42="DNSP defined",SUMPRODUCT(--('Input| Projects'!$AC411="Yes"),'Calc| Overheads Allocation'!C$61,'Input| Projects'!$AF411),""))),"")</f>
        <v/>
      </c>
      <c r="AM411" s="186" t="str">
        <f>IFERROR(IF('Input| Overheads'!$C$42="Direct costs",SUMPRODUCT(--('Input| Projects'!$AC411="Yes"),'Calc| Overheads Allocation'!D$8,'Calc| Project Costs'!W411),IF('Input| Overheads'!$C$42="Internal labour",SUMPRODUCT(--('Input| Projects'!$AC411="Yes"),'Calc| Overheads Allocation'!D$8,'Calc| Project Costs'!W411,'Input| Projects'!$Y411),IF('Input| Overheads'!$C$42="DNSP defined",SUMPRODUCT(--('Input| Projects'!$AC411="Yes"),'Calc| Overheads Allocation'!D$61,'Input| Projects'!$AF411),""))),"")</f>
        <v/>
      </c>
      <c r="AN411" s="186" t="str">
        <f>IFERROR(IF('Input| Overheads'!$C$42="Direct costs",SUMPRODUCT(--('Input| Projects'!$AC411="Yes"),'Calc| Overheads Allocation'!E$8,'Calc| Project Costs'!X411),IF('Input| Overheads'!$C$42="Internal labour",SUMPRODUCT(--('Input| Projects'!$AC411="Yes"),'Calc| Overheads Allocation'!E$8,'Calc| Project Costs'!X411,'Input| Projects'!$Y411),IF('Input| Overheads'!$C$42="DNSP defined",SUMPRODUCT(--('Input| Projects'!$AC411="Yes"),'Calc| Overheads Allocation'!E$61,'Input| Projects'!$AF411),""))),"")</f>
        <v/>
      </c>
      <c r="AO411" s="186" t="str">
        <f>IFERROR(IF('Input| Overheads'!$C$42="Direct costs",SUMPRODUCT(--('Input| Projects'!$AC411="Yes"),'Calc| Overheads Allocation'!F$8,'Calc| Project Costs'!Y411),IF('Input| Overheads'!$C$42="Internal labour",SUMPRODUCT(--('Input| Projects'!$AC411="Yes"),'Calc| Overheads Allocation'!F$8,'Calc| Project Costs'!Y411,'Input| Projects'!$Y411),IF('Input| Overheads'!$C$42="DNSP defined",SUMPRODUCT(--('Input| Projects'!$AC411="Yes"),'Calc| Overheads Allocation'!F$61,'Input| Projects'!$AF411),""))),"")</f>
        <v/>
      </c>
      <c r="AP411" s="186" t="str">
        <f>IFERROR(IF('Input| Overheads'!$C$42="Direct costs",SUMPRODUCT(--('Input| Projects'!$AC411="Yes"),'Calc| Overheads Allocation'!G$8,'Calc| Project Costs'!Z411),IF('Input| Overheads'!$C$42="Internal labour",SUMPRODUCT(--('Input| Projects'!$AC411="Yes"),'Calc| Overheads Allocation'!G$8,'Calc| Project Costs'!Z411,'Input| Projects'!$Y411),IF('Input| Overheads'!$C$42="DNSP defined",SUMPRODUCT(--('Input| Projects'!$AC411="Yes"),'Calc| Overheads Allocation'!G$61,'Input| Projects'!$AF411),""))),"")</f>
        <v/>
      </c>
      <c r="AQ411" s="186" t="str">
        <f>IFERROR(IF('Input| Overheads'!$C$42="Direct costs",SUMPRODUCT(--('Input| Projects'!$AC411="Yes"),'Calc| Overheads Allocation'!H$8,'Calc| Project Costs'!AA411),IF('Input| Overheads'!$C$42="Internal labour",SUMPRODUCT(--('Input| Projects'!$AC411="Yes"),'Calc| Overheads Allocation'!H$8,'Calc| Project Costs'!AA411,'Input| Projects'!$Y411),IF('Input| Overheads'!$C$42="DNSP defined",SUMPRODUCT(--('Input| Projects'!$AC411="Yes"),'Calc| Overheads Allocation'!H$61,'Input| Projects'!$AF411),""))),"")</f>
        <v/>
      </c>
      <c r="AR411" s="186" t="str">
        <f>IFERROR(IF('Input| Overheads'!$C$42="Direct costs",SUMPRODUCT(--('Input| Projects'!$AC411="Yes"),'Calc| Overheads Allocation'!I$8,'Calc| Project Costs'!AB411),IF('Input| Overheads'!$C$42="Internal labour",SUMPRODUCT(--('Input| Projects'!$AC411="Yes"),'Calc| Overheads Allocation'!I$8,'Calc| Project Costs'!AB411,'Input| Projects'!$Y411),IF('Input| Overheads'!$C$42="DNSP defined",SUMPRODUCT(--('Input| Projects'!$AC411="Yes"),'Calc| Overheads Allocation'!I$61,'Input| Projects'!$AF411),""))),"")</f>
        <v/>
      </c>
      <c r="AS411" s="106"/>
      <c r="AT411" s="186" t="str">
        <f>IFERROR(IF('Input| Overheads'!$C$42="Direct costs",SUMPRODUCT(--('Input| Projects'!$AD411="Yes"),'Calc| Overheads Allocation'!C$9,'Calc| Project Costs'!V411),IF('Input| Overheads'!$C$42="Internal labour",SUMPRODUCT(--('Input| Projects'!$AD411="Yes"),'Calc| Overheads Allocation'!C$9,'Calc| Project Costs'!V411,'Input| Projects'!$Y411),IF('Input| Overheads'!$C$42="DNSP defined",SUMPRODUCT(--('Input| Projects'!$AD411="Yes"),'Calc| Overheads Allocation'!C$62,'Input| Projects'!$AG411),""))),"")</f>
        <v/>
      </c>
      <c r="AU411" s="186" t="str">
        <f>IFERROR(IF('Input| Overheads'!$C$42="Direct costs",SUMPRODUCT(--('Input| Projects'!$AD411="Yes"),'Calc| Overheads Allocation'!D$9,'Calc| Project Costs'!W411),IF('Input| Overheads'!$C$42="Internal labour",SUMPRODUCT(--('Input| Projects'!$AD411="Yes"),'Calc| Overheads Allocation'!D$9,'Calc| Project Costs'!W411,'Input| Projects'!$Y411),IF('Input| Overheads'!$C$42="DNSP defined",SUMPRODUCT(--('Input| Projects'!$AD411="Yes"),'Calc| Overheads Allocation'!D$62,'Input| Projects'!$AG411),""))),"")</f>
        <v/>
      </c>
      <c r="AV411" s="186" t="str">
        <f>IFERROR(IF('Input| Overheads'!$C$42="Direct costs",SUMPRODUCT(--('Input| Projects'!$AD411="Yes"),'Calc| Overheads Allocation'!E$9,'Calc| Project Costs'!X411),IF('Input| Overheads'!$C$42="Internal labour",SUMPRODUCT(--('Input| Projects'!$AD411="Yes"),'Calc| Overheads Allocation'!E$9,'Calc| Project Costs'!X411,'Input| Projects'!$Y411),IF('Input| Overheads'!$C$42="DNSP defined",SUMPRODUCT(--('Input| Projects'!$AD411="Yes"),'Calc| Overheads Allocation'!E$62,'Input| Projects'!$AG411),""))),"")</f>
        <v/>
      </c>
      <c r="AW411" s="186" t="str">
        <f>IFERROR(IF('Input| Overheads'!$C$42="Direct costs",SUMPRODUCT(--('Input| Projects'!$AD411="Yes"),'Calc| Overheads Allocation'!F$9,'Calc| Project Costs'!Y411),IF('Input| Overheads'!$C$42="Internal labour",SUMPRODUCT(--('Input| Projects'!$AD411="Yes"),'Calc| Overheads Allocation'!F$9,'Calc| Project Costs'!Y411,'Input| Projects'!$Y411),IF('Input| Overheads'!$C$42="DNSP defined",SUMPRODUCT(--('Input| Projects'!$AD411="Yes"),'Calc| Overheads Allocation'!F$62,'Input| Projects'!$AG411),""))),"")</f>
        <v/>
      </c>
      <c r="AX411" s="186" t="str">
        <f>IFERROR(IF('Input| Overheads'!$C$42="Direct costs",SUMPRODUCT(--('Input| Projects'!$AD411="Yes"),'Calc| Overheads Allocation'!G$9,'Calc| Project Costs'!Z411),IF('Input| Overheads'!$C$42="Internal labour",SUMPRODUCT(--('Input| Projects'!$AD411="Yes"),'Calc| Overheads Allocation'!G$9,'Calc| Project Costs'!Z411,'Input| Projects'!$Y411),IF('Input| Overheads'!$C$42="DNSP defined",SUMPRODUCT(--('Input| Projects'!$AD411="Yes"),'Calc| Overheads Allocation'!G$62,'Input| Projects'!$AG411),""))),"")</f>
        <v/>
      </c>
      <c r="AY411" s="186" t="str">
        <f>IFERROR(IF('Input| Overheads'!$C$42="Direct costs",SUMPRODUCT(--('Input| Projects'!$AD411="Yes"),'Calc| Overheads Allocation'!H$9,'Calc| Project Costs'!AA411),IF('Input| Overheads'!$C$42="Internal labour",SUMPRODUCT(--('Input| Projects'!$AD411="Yes"),'Calc| Overheads Allocation'!H$9,'Calc| Project Costs'!AA411,'Input| Projects'!$Y411),IF('Input| Overheads'!$C$42="DNSP defined",SUMPRODUCT(--('Input| Projects'!$AD411="Yes"),'Calc| Overheads Allocation'!H$62,'Input| Projects'!$AG411),""))),"")</f>
        <v/>
      </c>
      <c r="AZ411" s="186" t="str">
        <f>IFERROR(IF('Input| Overheads'!$C$42="Direct costs",SUMPRODUCT(--('Input| Projects'!$AD411="Yes"),'Calc| Overheads Allocation'!I$9,'Calc| Project Costs'!AB411),IF('Input| Overheads'!$C$42="Internal labour",SUMPRODUCT(--('Input| Projects'!$AD411="Yes"),'Calc| Overheads Allocation'!I$9,'Calc| Project Costs'!AB411,'Input| Projects'!$Y411),IF('Input| Overheads'!$C$42="DNSP defined",SUMPRODUCT(--('Input| Projects'!$AD411="Yes"),'Calc| Overheads Allocation'!I$62,'Input| Projects'!$AG411),""))),"")</f>
        <v/>
      </c>
      <c r="BA411" s="106"/>
      <c r="BB411" s="186">
        <f t="shared" si="216"/>
        <v>0</v>
      </c>
      <c r="BC411" s="186">
        <f t="shared" si="217"/>
        <v>0</v>
      </c>
      <c r="BD411" s="186">
        <f t="shared" si="218"/>
        <v>0</v>
      </c>
      <c r="BE411" s="186">
        <f t="shared" si="195"/>
        <v>0</v>
      </c>
      <c r="BF411" s="186">
        <f t="shared" si="196"/>
        <v>0</v>
      </c>
      <c r="BG411" s="186">
        <f t="shared" si="197"/>
        <v>0</v>
      </c>
      <c r="BH411" s="186">
        <f t="shared" si="198"/>
        <v>0</v>
      </c>
      <c r="BI411" s="97"/>
      <c r="BJ411" s="186" t="str">
        <f t="shared" si="199"/>
        <v/>
      </c>
      <c r="BK411" s="186" t="str">
        <f t="shared" si="200"/>
        <v/>
      </c>
      <c r="BL411" s="186" t="str">
        <f t="shared" si="201"/>
        <v/>
      </c>
      <c r="BM411" s="186" t="str">
        <f t="shared" si="202"/>
        <v/>
      </c>
      <c r="BN411" s="186" t="str">
        <f t="shared" si="203"/>
        <v/>
      </c>
      <c r="BO411" s="186" t="str">
        <f t="shared" si="204"/>
        <v/>
      </c>
      <c r="BP411" s="186" t="str">
        <f t="shared" si="205"/>
        <v/>
      </c>
      <c r="BQ411" s="97"/>
      <c r="BR411" s="186">
        <f t="shared" si="206"/>
        <v>0</v>
      </c>
      <c r="BS411" s="186">
        <f t="shared" si="207"/>
        <v>0</v>
      </c>
      <c r="BT411" s="222">
        <f t="shared" si="208"/>
        <v>0</v>
      </c>
      <c r="BU411" s="222">
        <f t="shared" si="209"/>
        <v>0</v>
      </c>
      <c r="BV411" s="222">
        <f t="shared" si="210"/>
        <v>0</v>
      </c>
      <c r="BW411" s="222">
        <f t="shared" si="211"/>
        <v>0</v>
      </c>
      <c r="BX411" s="222">
        <f t="shared" si="212"/>
        <v>0</v>
      </c>
      <c r="BY411" s="106"/>
      <c r="BZ411" s="197" t="str">
        <f>IF(SUMIF('Input| Projects'!$AS$8:$CP$8,"Dx",'Input| Projects'!$AS411:$CP411)=0,"",SUMIF('Input| Projects'!$AS$8:$CP$8,"Dx",'Input| Projects'!$AS411:$CP411))</f>
        <v/>
      </c>
      <c r="CA411" s="197" t="str">
        <f>IF(SUMIF('Input| Projects'!$AS$8:$CP$8,"Tx",'Input| Projects'!$AS411:$CP411)=0,"",SUMIF('Input| Projects'!$AS$8:$CP$8,"Tx",'Input| Projects'!$AS411:$CP411))</f>
        <v/>
      </c>
      <c r="CB411" s="150" t="str">
        <f t="shared" si="219"/>
        <v/>
      </c>
    </row>
    <row r="412" spans="2:80" x14ac:dyDescent="0.2">
      <c r="B412" s="201">
        <f>IFERROR('Input| Projects'!B412,"")</f>
        <v>403</v>
      </c>
      <c r="C412" s="42" t="str">
        <f>IFERROR(IF('Input| Projects'!C412="","",'Input| Projects'!C412),"")</f>
        <v/>
      </c>
      <c r="D412" s="42" t="str">
        <f>IFERROR(IF('Input| Projects'!D412="","",'Input| Projects'!D412),"")</f>
        <v/>
      </c>
      <c r="E412" s="104"/>
      <c r="F412" s="190">
        <f>IFERROR('Input| Projects'!I412*'Input| Escalations'!$K$19,"")</f>
        <v>0</v>
      </c>
      <c r="G412" s="190">
        <f>IFERROR('Input| Projects'!J412*'Input| Escalations'!$K$19,"")</f>
        <v>0</v>
      </c>
      <c r="H412" s="190">
        <f>IFERROR('Input| Projects'!K412*'Input| Escalations'!$K$19,"")</f>
        <v>0</v>
      </c>
      <c r="I412" s="190">
        <f>IFERROR('Input| Projects'!L412*'Input| Escalations'!$K$19,"")</f>
        <v>0</v>
      </c>
      <c r="J412" s="190">
        <f>IFERROR('Input| Projects'!M412*'Input| Escalations'!$K$19,"")</f>
        <v>0</v>
      </c>
      <c r="K412" s="190">
        <f>IFERROR('Input| Projects'!N412*'Input| Escalations'!$K$19,"")</f>
        <v>0</v>
      </c>
      <c r="L412" s="190">
        <f>IFERROR('Input| Projects'!O412*'Input| Escalations'!$K$19,"")</f>
        <v>0</v>
      </c>
      <c r="M412" s="150" t="str">
        <f>IF(ABS(SUM(F412:L412)-(SUM('Input| Projects'!I412:O412)*'Input| Escalations'!$K$19))&lt;0.0000001,"",1)</f>
        <v/>
      </c>
      <c r="N412" s="192">
        <f>'Input| Projects'!$Y412*INDEX('Input| Escalations'!$H$33:$N$33,MATCH('Calc| Project Costs'!N$9,'Input| Escalations'!$H$23:$N$23,0))+'Input| Projects'!$Z412*INDEX('Input| Escalations'!$H$34:$N$34,MATCH('Calc| Project Costs'!N$9,'Input| Escalations'!$H$23:$N$23,0))+'Input| Projects'!$AA412*INDEX('Input| Escalations'!$H$35:$N$35,MATCH('Calc| Project Costs'!N$9,'Input| Escalations'!$H$23:$N$23,0))+1</f>
        <v>1</v>
      </c>
      <c r="O412" s="192">
        <f>'Input| Projects'!$Y412*INDEX('Input| Escalations'!$H$33:$N$33,MATCH('Calc| Project Costs'!O$9,'Input| Escalations'!$H$23:$N$23,0))+'Input| Projects'!$Z412*INDEX('Input| Escalations'!$H$34:$N$34,MATCH('Calc| Project Costs'!O$9,'Input| Escalations'!$H$23:$N$23,0))+'Input| Projects'!$AA412*INDEX('Input| Escalations'!$H$35:$N$35,MATCH('Calc| Project Costs'!O$9,'Input| Escalations'!$H$23:$N$23,0))+1</f>
        <v>1</v>
      </c>
      <c r="P412" s="192">
        <f>'Input| Projects'!$Y412*INDEX('Input| Escalations'!$H$33:$N$33,MATCH('Calc| Project Costs'!P$9,'Input| Escalations'!$H$23:$N$23,0))+'Input| Projects'!$Z412*INDEX('Input| Escalations'!$H$34:$N$34,MATCH('Calc| Project Costs'!P$9,'Input| Escalations'!$H$23:$N$23,0))+'Input| Projects'!$AA412*INDEX('Input| Escalations'!$H$35:$N$35,MATCH('Calc| Project Costs'!P$9,'Input| Escalations'!$H$23:$N$23,0))+1</f>
        <v>1</v>
      </c>
      <c r="Q412" s="192">
        <f>'Input| Projects'!$Y412*INDEX('Input| Escalations'!$H$33:$N$33,MATCH('Calc| Project Costs'!Q$9,'Input| Escalations'!$H$23:$N$23,0))+'Input| Projects'!$Z412*INDEX('Input| Escalations'!$H$34:$N$34,MATCH('Calc| Project Costs'!Q$9,'Input| Escalations'!$H$23:$N$23,0))+'Input| Projects'!$AA412*INDEX('Input| Escalations'!$H$35:$N$35,MATCH('Calc| Project Costs'!Q$9,'Input| Escalations'!$H$23:$N$23,0))+1</f>
        <v>1</v>
      </c>
      <c r="R412" s="192">
        <f>'Input| Projects'!$Y412*INDEX('Input| Escalations'!$H$33:$N$33,MATCH('Calc| Project Costs'!R$9,'Input| Escalations'!$H$23:$N$23,0))+'Input| Projects'!$Z412*INDEX('Input| Escalations'!$H$34:$N$34,MATCH('Calc| Project Costs'!R$9,'Input| Escalations'!$H$23:$N$23,0))+'Input| Projects'!$AA412*INDEX('Input| Escalations'!$H$35:$N$35,MATCH('Calc| Project Costs'!R$9,'Input| Escalations'!$H$23:$N$23,0))+1</f>
        <v>1</v>
      </c>
      <c r="S412" s="192">
        <f>'Input| Projects'!$Y412*INDEX('Input| Escalations'!$H$33:$N$33,MATCH('Calc| Project Costs'!S$9,'Input| Escalations'!$H$23:$N$23,0))+'Input| Projects'!$Z412*INDEX('Input| Escalations'!$H$34:$N$34,MATCH('Calc| Project Costs'!S$9,'Input| Escalations'!$H$23:$N$23,0))+'Input| Projects'!$AA412*INDEX('Input| Escalations'!$H$35:$N$35,MATCH('Calc| Project Costs'!S$9,'Input| Escalations'!$H$23:$N$23,0))+1</f>
        <v>1</v>
      </c>
      <c r="T412" s="192">
        <f>'Input| Projects'!$Y412*INDEX('Input| Escalations'!$H$33:$N$33,MATCH('Calc| Project Costs'!T$9,'Input| Escalations'!$H$23:$N$23,0))+'Input| Projects'!$Z412*INDEX('Input| Escalations'!$H$34:$N$34,MATCH('Calc| Project Costs'!T$9,'Input| Escalations'!$H$23:$N$23,0))+'Input| Projects'!$AA412*INDEX('Input| Escalations'!$H$35:$N$35,MATCH('Calc| Project Costs'!T$9,'Input| Escalations'!$H$23:$N$23,0))+1</f>
        <v>1</v>
      </c>
      <c r="U412" s="106"/>
      <c r="V412" s="186">
        <f t="shared" si="213"/>
        <v>0</v>
      </c>
      <c r="W412" s="186">
        <f t="shared" si="214"/>
        <v>0</v>
      </c>
      <c r="X412" s="186">
        <f t="shared" si="215"/>
        <v>0</v>
      </c>
      <c r="Y412" s="186">
        <f t="shared" si="191"/>
        <v>0</v>
      </c>
      <c r="Z412" s="186">
        <f t="shared" si="192"/>
        <v>0</v>
      </c>
      <c r="AA412" s="186">
        <f t="shared" si="193"/>
        <v>0</v>
      </c>
      <c r="AB412" s="186">
        <f t="shared" si="194"/>
        <v>0</v>
      </c>
      <c r="AC412" s="106"/>
      <c r="AD412" s="186">
        <f>'Input| Projects'!Q412*N412*'Input| Escalations'!$K$19</f>
        <v>0</v>
      </c>
      <c r="AE412" s="186">
        <f>'Input| Projects'!R412*O412*'Input| Escalations'!$K$19</f>
        <v>0</v>
      </c>
      <c r="AF412" s="186">
        <f>'Input| Projects'!S412*P412*'Input| Escalations'!$K$19</f>
        <v>0</v>
      </c>
      <c r="AG412" s="186">
        <f>'Input| Projects'!T412*Q412*'Input| Escalations'!$K$19</f>
        <v>0</v>
      </c>
      <c r="AH412" s="186">
        <f>'Input| Projects'!U412*R412*'Input| Escalations'!$K$19</f>
        <v>0</v>
      </c>
      <c r="AI412" s="186">
        <f>'Input| Projects'!V412*S412*'Input| Escalations'!$K$19</f>
        <v>0</v>
      </c>
      <c r="AJ412" s="186">
        <f>'Input| Projects'!W412*T412*'Input| Escalations'!$K$19</f>
        <v>0</v>
      </c>
      <c r="AK412" s="106"/>
      <c r="AL412" s="186" t="str">
        <f>IFERROR(IF('Input| Overheads'!$C$42="Direct costs",SUMPRODUCT(--('Input| Projects'!$AC412="Yes"),'Calc| Overheads Allocation'!C$8,'Calc| Project Costs'!V412),IF('Input| Overheads'!$C$42="Internal labour",SUMPRODUCT(--('Input| Projects'!$AC412="Yes"),'Calc| Overheads Allocation'!C$8,'Calc| Project Costs'!V412,'Input| Projects'!$Y412),IF('Input| Overheads'!$C$42="DNSP defined",SUMPRODUCT(--('Input| Projects'!$AC412="Yes"),'Calc| Overheads Allocation'!C$61,'Input| Projects'!$AF412),""))),"")</f>
        <v/>
      </c>
      <c r="AM412" s="186" t="str">
        <f>IFERROR(IF('Input| Overheads'!$C$42="Direct costs",SUMPRODUCT(--('Input| Projects'!$AC412="Yes"),'Calc| Overheads Allocation'!D$8,'Calc| Project Costs'!W412),IF('Input| Overheads'!$C$42="Internal labour",SUMPRODUCT(--('Input| Projects'!$AC412="Yes"),'Calc| Overheads Allocation'!D$8,'Calc| Project Costs'!W412,'Input| Projects'!$Y412),IF('Input| Overheads'!$C$42="DNSP defined",SUMPRODUCT(--('Input| Projects'!$AC412="Yes"),'Calc| Overheads Allocation'!D$61,'Input| Projects'!$AF412),""))),"")</f>
        <v/>
      </c>
      <c r="AN412" s="186" t="str">
        <f>IFERROR(IF('Input| Overheads'!$C$42="Direct costs",SUMPRODUCT(--('Input| Projects'!$AC412="Yes"),'Calc| Overheads Allocation'!E$8,'Calc| Project Costs'!X412),IF('Input| Overheads'!$C$42="Internal labour",SUMPRODUCT(--('Input| Projects'!$AC412="Yes"),'Calc| Overheads Allocation'!E$8,'Calc| Project Costs'!X412,'Input| Projects'!$Y412),IF('Input| Overheads'!$C$42="DNSP defined",SUMPRODUCT(--('Input| Projects'!$AC412="Yes"),'Calc| Overheads Allocation'!E$61,'Input| Projects'!$AF412),""))),"")</f>
        <v/>
      </c>
      <c r="AO412" s="186" t="str">
        <f>IFERROR(IF('Input| Overheads'!$C$42="Direct costs",SUMPRODUCT(--('Input| Projects'!$AC412="Yes"),'Calc| Overheads Allocation'!F$8,'Calc| Project Costs'!Y412),IF('Input| Overheads'!$C$42="Internal labour",SUMPRODUCT(--('Input| Projects'!$AC412="Yes"),'Calc| Overheads Allocation'!F$8,'Calc| Project Costs'!Y412,'Input| Projects'!$Y412),IF('Input| Overheads'!$C$42="DNSP defined",SUMPRODUCT(--('Input| Projects'!$AC412="Yes"),'Calc| Overheads Allocation'!F$61,'Input| Projects'!$AF412),""))),"")</f>
        <v/>
      </c>
      <c r="AP412" s="186" t="str">
        <f>IFERROR(IF('Input| Overheads'!$C$42="Direct costs",SUMPRODUCT(--('Input| Projects'!$AC412="Yes"),'Calc| Overheads Allocation'!G$8,'Calc| Project Costs'!Z412),IF('Input| Overheads'!$C$42="Internal labour",SUMPRODUCT(--('Input| Projects'!$AC412="Yes"),'Calc| Overheads Allocation'!G$8,'Calc| Project Costs'!Z412,'Input| Projects'!$Y412),IF('Input| Overheads'!$C$42="DNSP defined",SUMPRODUCT(--('Input| Projects'!$AC412="Yes"),'Calc| Overheads Allocation'!G$61,'Input| Projects'!$AF412),""))),"")</f>
        <v/>
      </c>
      <c r="AQ412" s="186" t="str">
        <f>IFERROR(IF('Input| Overheads'!$C$42="Direct costs",SUMPRODUCT(--('Input| Projects'!$AC412="Yes"),'Calc| Overheads Allocation'!H$8,'Calc| Project Costs'!AA412),IF('Input| Overheads'!$C$42="Internal labour",SUMPRODUCT(--('Input| Projects'!$AC412="Yes"),'Calc| Overheads Allocation'!H$8,'Calc| Project Costs'!AA412,'Input| Projects'!$Y412),IF('Input| Overheads'!$C$42="DNSP defined",SUMPRODUCT(--('Input| Projects'!$AC412="Yes"),'Calc| Overheads Allocation'!H$61,'Input| Projects'!$AF412),""))),"")</f>
        <v/>
      </c>
      <c r="AR412" s="186" t="str">
        <f>IFERROR(IF('Input| Overheads'!$C$42="Direct costs",SUMPRODUCT(--('Input| Projects'!$AC412="Yes"),'Calc| Overheads Allocation'!I$8,'Calc| Project Costs'!AB412),IF('Input| Overheads'!$C$42="Internal labour",SUMPRODUCT(--('Input| Projects'!$AC412="Yes"),'Calc| Overheads Allocation'!I$8,'Calc| Project Costs'!AB412,'Input| Projects'!$Y412),IF('Input| Overheads'!$C$42="DNSP defined",SUMPRODUCT(--('Input| Projects'!$AC412="Yes"),'Calc| Overheads Allocation'!I$61,'Input| Projects'!$AF412),""))),"")</f>
        <v/>
      </c>
      <c r="AS412" s="106"/>
      <c r="AT412" s="186" t="str">
        <f>IFERROR(IF('Input| Overheads'!$C$42="Direct costs",SUMPRODUCT(--('Input| Projects'!$AD412="Yes"),'Calc| Overheads Allocation'!C$9,'Calc| Project Costs'!V412),IF('Input| Overheads'!$C$42="Internal labour",SUMPRODUCT(--('Input| Projects'!$AD412="Yes"),'Calc| Overheads Allocation'!C$9,'Calc| Project Costs'!V412,'Input| Projects'!$Y412),IF('Input| Overheads'!$C$42="DNSP defined",SUMPRODUCT(--('Input| Projects'!$AD412="Yes"),'Calc| Overheads Allocation'!C$62,'Input| Projects'!$AG412),""))),"")</f>
        <v/>
      </c>
      <c r="AU412" s="186" t="str">
        <f>IFERROR(IF('Input| Overheads'!$C$42="Direct costs",SUMPRODUCT(--('Input| Projects'!$AD412="Yes"),'Calc| Overheads Allocation'!D$9,'Calc| Project Costs'!W412),IF('Input| Overheads'!$C$42="Internal labour",SUMPRODUCT(--('Input| Projects'!$AD412="Yes"),'Calc| Overheads Allocation'!D$9,'Calc| Project Costs'!W412,'Input| Projects'!$Y412),IF('Input| Overheads'!$C$42="DNSP defined",SUMPRODUCT(--('Input| Projects'!$AD412="Yes"),'Calc| Overheads Allocation'!D$62,'Input| Projects'!$AG412),""))),"")</f>
        <v/>
      </c>
      <c r="AV412" s="186" t="str">
        <f>IFERROR(IF('Input| Overheads'!$C$42="Direct costs",SUMPRODUCT(--('Input| Projects'!$AD412="Yes"),'Calc| Overheads Allocation'!E$9,'Calc| Project Costs'!X412),IF('Input| Overheads'!$C$42="Internal labour",SUMPRODUCT(--('Input| Projects'!$AD412="Yes"),'Calc| Overheads Allocation'!E$9,'Calc| Project Costs'!X412,'Input| Projects'!$Y412),IF('Input| Overheads'!$C$42="DNSP defined",SUMPRODUCT(--('Input| Projects'!$AD412="Yes"),'Calc| Overheads Allocation'!E$62,'Input| Projects'!$AG412),""))),"")</f>
        <v/>
      </c>
      <c r="AW412" s="186" t="str">
        <f>IFERROR(IF('Input| Overheads'!$C$42="Direct costs",SUMPRODUCT(--('Input| Projects'!$AD412="Yes"),'Calc| Overheads Allocation'!F$9,'Calc| Project Costs'!Y412),IF('Input| Overheads'!$C$42="Internal labour",SUMPRODUCT(--('Input| Projects'!$AD412="Yes"),'Calc| Overheads Allocation'!F$9,'Calc| Project Costs'!Y412,'Input| Projects'!$Y412),IF('Input| Overheads'!$C$42="DNSP defined",SUMPRODUCT(--('Input| Projects'!$AD412="Yes"),'Calc| Overheads Allocation'!F$62,'Input| Projects'!$AG412),""))),"")</f>
        <v/>
      </c>
      <c r="AX412" s="186" t="str">
        <f>IFERROR(IF('Input| Overheads'!$C$42="Direct costs",SUMPRODUCT(--('Input| Projects'!$AD412="Yes"),'Calc| Overheads Allocation'!G$9,'Calc| Project Costs'!Z412),IF('Input| Overheads'!$C$42="Internal labour",SUMPRODUCT(--('Input| Projects'!$AD412="Yes"),'Calc| Overheads Allocation'!G$9,'Calc| Project Costs'!Z412,'Input| Projects'!$Y412),IF('Input| Overheads'!$C$42="DNSP defined",SUMPRODUCT(--('Input| Projects'!$AD412="Yes"),'Calc| Overheads Allocation'!G$62,'Input| Projects'!$AG412),""))),"")</f>
        <v/>
      </c>
      <c r="AY412" s="186" t="str">
        <f>IFERROR(IF('Input| Overheads'!$C$42="Direct costs",SUMPRODUCT(--('Input| Projects'!$AD412="Yes"),'Calc| Overheads Allocation'!H$9,'Calc| Project Costs'!AA412),IF('Input| Overheads'!$C$42="Internal labour",SUMPRODUCT(--('Input| Projects'!$AD412="Yes"),'Calc| Overheads Allocation'!H$9,'Calc| Project Costs'!AA412,'Input| Projects'!$Y412),IF('Input| Overheads'!$C$42="DNSP defined",SUMPRODUCT(--('Input| Projects'!$AD412="Yes"),'Calc| Overheads Allocation'!H$62,'Input| Projects'!$AG412),""))),"")</f>
        <v/>
      </c>
      <c r="AZ412" s="186" t="str">
        <f>IFERROR(IF('Input| Overheads'!$C$42="Direct costs",SUMPRODUCT(--('Input| Projects'!$AD412="Yes"),'Calc| Overheads Allocation'!I$9,'Calc| Project Costs'!AB412),IF('Input| Overheads'!$C$42="Internal labour",SUMPRODUCT(--('Input| Projects'!$AD412="Yes"),'Calc| Overheads Allocation'!I$9,'Calc| Project Costs'!AB412,'Input| Projects'!$Y412),IF('Input| Overheads'!$C$42="DNSP defined",SUMPRODUCT(--('Input| Projects'!$AD412="Yes"),'Calc| Overheads Allocation'!I$62,'Input| Projects'!$AG412),""))),"")</f>
        <v/>
      </c>
      <c r="BA412" s="106"/>
      <c r="BB412" s="186">
        <f t="shared" si="216"/>
        <v>0</v>
      </c>
      <c r="BC412" s="186">
        <f t="shared" si="217"/>
        <v>0</v>
      </c>
      <c r="BD412" s="186">
        <f t="shared" si="218"/>
        <v>0</v>
      </c>
      <c r="BE412" s="186">
        <f t="shared" si="195"/>
        <v>0</v>
      </c>
      <c r="BF412" s="186">
        <f t="shared" si="196"/>
        <v>0</v>
      </c>
      <c r="BG412" s="186">
        <f t="shared" si="197"/>
        <v>0</v>
      </c>
      <c r="BH412" s="186">
        <f t="shared" si="198"/>
        <v>0</v>
      </c>
      <c r="BI412" s="97"/>
      <c r="BJ412" s="186" t="str">
        <f t="shared" si="199"/>
        <v/>
      </c>
      <c r="BK412" s="186" t="str">
        <f t="shared" si="200"/>
        <v/>
      </c>
      <c r="BL412" s="186" t="str">
        <f t="shared" si="201"/>
        <v/>
      </c>
      <c r="BM412" s="186" t="str">
        <f t="shared" si="202"/>
        <v/>
      </c>
      <c r="BN412" s="186" t="str">
        <f t="shared" si="203"/>
        <v/>
      </c>
      <c r="BO412" s="186" t="str">
        <f t="shared" si="204"/>
        <v/>
      </c>
      <c r="BP412" s="186" t="str">
        <f t="shared" si="205"/>
        <v/>
      </c>
      <c r="BQ412" s="97"/>
      <c r="BR412" s="186">
        <f t="shared" si="206"/>
        <v>0</v>
      </c>
      <c r="BS412" s="186">
        <f t="shared" si="207"/>
        <v>0</v>
      </c>
      <c r="BT412" s="222">
        <f t="shared" si="208"/>
        <v>0</v>
      </c>
      <c r="BU412" s="222">
        <f t="shared" si="209"/>
        <v>0</v>
      </c>
      <c r="BV412" s="222">
        <f t="shared" si="210"/>
        <v>0</v>
      </c>
      <c r="BW412" s="222">
        <f t="shared" si="211"/>
        <v>0</v>
      </c>
      <c r="BX412" s="222">
        <f t="shared" si="212"/>
        <v>0</v>
      </c>
      <c r="BY412" s="106"/>
      <c r="BZ412" s="197" t="str">
        <f>IF(SUMIF('Input| Projects'!$AS$8:$CP$8,"Dx",'Input| Projects'!$AS412:$CP412)=0,"",SUMIF('Input| Projects'!$AS$8:$CP$8,"Dx",'Input| Projects'!$AS412:$CP412))</f>
        <v/>
      </c>
      <c r="CA412" s="197" t="str">
        <f>IF(SUMIF('Input| Projects'!$AS$8:$CP$8,"Tx",'Input| Projects'!$AS412:$CP412)=0,"",SUMIF('Input| Projects'!$AS$8:$CP$8,"Tx",'Input| Projects'!$AS412:$CP412))</f>
        <v/>
      </c>
      <c r="CB412" s="150" t="str">
        <f t="shared" si="219"/>
        <v/>
      </c>
    </row>
    <row r="413" spans="2:80" x14ac:dyDescent="0.2">
      <c r="B413" s="201">
        <f>IFERROR('Input| Projects'!B413,"")</f>
        <v>404</v>
      </c>
      <c r="C413" s="42" t="str">
        <f>IFERROR(IF('Input| Projects'!C413="","",'Input| Projects'!C413),"")</f>
        <v/>
      </c>
      <c r="D413" s="42" t="str">
        <f>IFERROR(IF('Input| Projects'!D413="","",'Input| Projects'!D413),"")</f>
        <v/>
      </c>
      <c r="E413" s="104"/>
      <c r="F413" s="190">
        <f>IFERROR('Input| Projects'!I413*'Input| Escalations'!$K$19,"")</f>
        <v>0</v>
      </c>
      <c r="G413" s="190">
        <f>IFERROR('Input| Projects'!J413*'Input| Escalations'!$K$19,"")</f>
        <v>0</v>
      </c>
      <c r="H413" s="190">
        <f>IFERROR('Input| Projects'!K413*'Input| Escalations'!$K$19,"")</f>
        <v>0</v>
      </c>
      <c r="I413" s="190">
        <f>IFERROR('Input| Projects'!L413*'Input| Escalations'!$K$19,"")</f>
        <v>0</v>
      </c>
      <c r="J413" s="190">
        <f>IFERROR('Input| Projects'!M413*'Input| Escalations'!$K$19,"")</f>
        <v>0</v>
      </c>
      <c r="K413" s="190">
        <f>IFERROR('Input| Projects'!N413*'Input| Escalations'!$K$19,"")</f>
        <v>0</v>
      </c>
      <c r="L413" s="190">
        <f>IFERROR('Input| Projects'!O413*'Input| Escalations'!$K$19,"")</f>
        <v>0</v>
      </c>
      <c r="M413" s="150" t="str">
        <f>IF(ABS(SUM(F413:L413)-(SUM('Input| Projects'!I413:O413)*'Input| Escalations'!$K$19))&lt;0.0000001,"",1)</f>
        <v/>
      </c>
      <c r="N413" s="192">
        <f>'Input| Projects'!$Y413*INDEX('Input| Escalations'!$H$33:$N$33,MATCH('Calc| Project Costs'!N$9,'Input| Escalations'!$H$23:$N$23,0))+'Input| Projects'!$Z413*INDEX('Input| Escalations'!$H$34:$N$34,MATCH('Calc| Project Costs'!N$9,'Input| Escalations'!$H$23:$N$23,0))+'Input| Projects'!$AA413*INDEX('Input| Escalations'!$H$35:$N$35,MATCH('Calc| Project Costs'!N$9,'Input| Escalations'!$H$23:$N$23,0))+1</f>
        <v>1</v>
      </c>
      <c r="O413" s="192">
        <f>'Input| Projects'!$Y413*INDEX('Input| Escalations'!$H$33:$N$33,MATCH('Calc| Project Costs'!O$9,'Input| Escalations'!$H$23:$N$23,0))+'Input| Projects'!$Z413*INDEX('Input| Escalations'!$H$34:$N$34,MATCH('Calc| Project Costs'!O$9,'Input| Escalations'!$H$23:$N$23,0))+'Input| Projects'!$AA413*INDEX('Input| Escalations'!$H$35:$N$35,MATCH('Calc| Project Costs'!O$9,'Input| Escalations'!$H$23:$N$23,0))+1</f>
        <v>1</v>
      </c>
      <c r="P413" s="192">
        <f>'Input| Projects'!$Y413*INDEX('Input| Escalations'!$H$33:$N$33,MATCH('Calc| Project Costs'!P$9,'Input| Escalations'!$H$23:$N$23,0))+'Input| Projects'!$Z413*INDEX('Input| Escalations'!$H$34:$N$34,MATCH('Calc| Project Costs'!P$9,'Input| Escalations'!$H$23:$N$23,0))+'Input| Projects'!$AA413*INDEX('Input| Escalations'!$H$35:$N$35,MATCH('Calc| Project Costs'!P$9,'Input| Escalations'!$H$23:$N$23,0))+1</f>
        <v>1</v>
      </c>
      <c r="Q413" s="192">
        <f>'Input| Projects'!$Y413*INDEX('Input| Escalations'!$H$33:$N$33,MATCH('Calc| Project Costs'!Q$9,'Input| Escalations'!$H$23:$N$23,0))+'Input| Projects'!$Z413*INDEX('Input| Escalations'!$H$34:$N$34,MATCH('Calc| Project Costs'!Q$9,'Input| Escalations'!$H$23:$N$23,0))+'Input| Projects'!$AA413*INDEX('Input| Escalations'!$H$35:$N$35,MATCH('Calc| Project Costs'!Q$9,'Input| Escalations'!$H$23:$N$23,0))+1</f>
        <v>1</v>
      </c>
      <c r="R413" s="192">
        <f>'Input| Projects'!$Y413*INDEX('Input| Escalations'!$H$33:$N$33,MATCH('Calc| Project Costs'!R$9,'Input| Escalations'!$H$23:$N$23,0))+'Input| Projects'!$Z413*INDEX('Input| Escalations'!$H$34:$N$34,MATCH('Calc| Project Costs'!R$9,'Input| Escalations'!$H$23:$N$23,0))+'Input| Projects'!$AA413*INDEX('Input| Escalations'!$H$35:$N$35,MATCH('Calc| Project Costs'!R$9,'Input| Escalations'!$H$23:$N$23,0))+1</f>
        <v>1</v>
      </c>
      <c r="S413" s="192">
        <f>'Input| Projects'!$Y413*INDEX('Input| Escalations'!$H$33:$N$33,MATCH('Calc| Project Costs'!S$9,'Input| Escalations'!$H$23:$N$23,0))+'Input| Projects'!$Z413*INDEX('Input| Escalations'!$H$34:$N$34,MATCH('Calc| Project Costs'!S$9,'Input| Escalations'!$H$23:$N$23,0))+'Input| Projects'!$AA413*INDEX('Input| Escalations'!$H$35:$N$35,MATCH('Calc| Project Costs'!S$9,'Input| Escalations'!$H$23:$N$23,0))+1</f>
        <v>1</v>
      </c>
      <c r="T413" s="192">
        <f>'Input| Projects'!$Y413*INDEX('Input| Escalations'!$H$33:$N$33,MATCH('Calc| Project Costs'!T$9,'Input| Escalations'!$H$23:$N$23,0))+'Input| Projects'!$Z413*INDEX('Input| Escalations'!$H$34:$N$34,MATCH('Calc| Project Costs'!T$9,'Input| Escalations'!$H$23:$N$23,0))+'Input| Projects'!$AA413*INDEX('Input| Escalations'!$H$35:$N$35,MATCH('Calc| Project Costs'!T$9,'Input| Escalations'!$H$23:$N$23,0))+1</f>
        <v>1</v>
      </c>
      <c r="U413" s="106"/>
      <c r="V413" s="186">
        <f t="shared" si="213"/>
        <v>0</v>
      </c>
      <c r="W413" s="186">
        <f t="shared" si="214"/>
        <v>0</v>
      </c>
      <c r="X413" s="186">
        <f t="shared" si="215"/>
        <v>0</v>
      </c>
      <c r="Y413" s="186">
        <f t="shared" si="191"/>
        <v>0</v>
      </c>
      <c r="Z413" s="186">
        <f t="shared" si="192"/>
        <v>0</v>
      </c>
      <c r="AA413" s="186">
        <f t="shared" si="193"/>
        <v>0</v>
      </c>
      <c r="AB413" s="186">
        <f t="shared" si="194"/>
        <v>0</v>
      </c>
      <c r="AC413" s="106"/>
      <c r="AD413" s="186">
        <f>'Input| Projects'!Q413*N413*'Input| Escalations'!$K$19</f>
        <v>0</v>
      </c>
      <c r="AE413" s="186">
        <f>'Input| Projects'!R413*O413*'Input| Escalations'!$K$19</f>
        <v>0</v>
      </c>
      <c r="AF413" s="186">
        <f>'Input| Projects'!S413*P413*'Input| Escalations'!$K$19</f>
        <v>0</v>
      </c>
      <c r="AG413" s="186">
        <f>'Input| Projects'!T413*Q413*'Input| Escalations'!$K$19</f>
        <v>0</v>
      </c>
      <c r="AH413" s="186">
        <f>'Input| Projects'!U413*R413*'Input| Escalations'!$K$19</f>
        <v>0</v>
      </c>
      <c r="AI413" s="186">
        <f>'Input| Projects'!V413*S413*'Input| Escalations'!$K$19</f>
        <v>0</v>
      </c>
      <c r="AJ413" s="186">
        <f>'Input| Projects'!W413*T413*'Input| Escalations'!$K$19</f>
        <v>0</v>
      </c>
      <c r="AK413" s="106"/>
      <c r="AL413" s="186" t="str">
        <f>IFERROR(IF('Input| Overheads'!$C$42="Direct costs",SUMPRODUCT(--('Input| Projects'!$AC413="Yes"),'Calc| Overheads Allocation'!C$8,'Calc| Project Costs'!V413),IF('Input| Overheads'!$C$42="Internal labour",SUMPRODUCT(--('Input| Projects'!$AC413="Yes"),'Calc| Overheads Allocation'!C$8,'Calc| Project Costs'!V413,'Input| Projects'!$Y413),IF('Input| Overheads'!$C$42="DNSP defined",SUMPRODUCT(--('Input| Projects'!$AC413="Yes"),'Calc| Overheads Allocation'!C$61,'Input| Projects'!$AF413),""))),"")</f>
        <v/>
      </c>
      <c r="AM413" s="186" t="str">
        <f>IFERROR(IF('Input| Overheads'!$C$42="Direct costs",SUMPRODUCT(--('Input| Projects'!$AC413="Yes"),'Calc| Overheads Allocation'!D$8,'Calc| Project Costs'!W413),IF('Input| Overheads'!$C$42="Internal labour",SUMPRODUCT(--('Input| Projects'!$AC413="Yes"),'Calc| Overheads Allocation'!D$8,'Calc| Project Costs'!W413,'Input| Projects'!$Y413),IF('Input| Overheads'!$C$42="DNSP defined",SUMPRODUCT(--('Input| Projects'!$AC413="Yes"),'Calc| Overheads Allocation'!D$61,'Input| Projects'!$AF413),""))),"")</f>
        <v/>
      </c>
      <c r="AN413" s="186" t="str">
        <f>IFERROR(IF('Input| Overheads'!$C$42="Direct costs",SUMPRODUCT(--('Input| Projects'!$AC413="Yes"),'Calc| Overheads Allocation'!E$8,'Calc| Project Costs'!X413),IF('Input| Overheads'!$C$42="Internal labour",SUMPRODUCT(--('Input| Projects'!$AC413="Yes"),'Calc| Overheads Allocation'!E$8,'Calc| Project Costs'!X413,'Input| Projects'!$Y413),IF('Input| Overheads'!$C$42="DNSP defined",SUMPRODUCT(--('Input| Projects'!$AC413="Yes"),'Calc| Overheads Allocation'!E$61,'Input| Projects'!$AF413),""))),"")</f>
        <v/>
      </c>
      <c r="AO413" s="186" t="str">
        <f>IFERROR(IF('Input| Overheads'!$C$42="Direct costs",SUMPRODUCT(--('Input| Projects'!$AC413="Yes"),'Calc| Overheads Allocation'!F$8,'Calc| Project Costs'!Y413),IF('Input| Overheads'!$C$42="Internal labour",SUMPRODUCT(--('Input| Projects'!$AC413="Yes"),'Calc| Overheads Allocation'!F$8,'Calc| Project Costs'!Y413,'Input| Projects'!$Y413),IF('Input| Overheads'!$C$42="DNSP defined",SUMPRODUCT(--('Input| Projects'!$AC413="Yes"),'Calc| Overheads Allocation'!F$61,'Input| Projects'!$AF413),""))),"")</f>
        <v/>
      </c>
      <c r="AP413" s="186" t="str">
        <f>IFERROR(IF('Input| Overheads'!$C$42="Direct costs",SUMPRODUCT(--('Input| Projects'!$AC413="Yes"),'Calc| Overheads Allocation'!G$8,'Calc| Project Costs'!Z413),IF('Input| Overheads'!$C$42="Internal labour",SUMPRODUCT(--('Input| Projects'!$AC413="Yes"),'Calc| Overheads Allocation'!G$8,'Calc| Project Costs'!Z413,'Input| Projects'!$Y413),IF('Input| Overheads'!$C$42="DNSP defined",SUMPRODUCT(--('Input| Projects'!$AC413="Yes"),'Calc| Overheads Allocation'!G$61,'Input| Projects'!$AF413),""))),"")</f>
        <v/>
      </c>
      <c r="AQ413" s="186" t="str">
        <f>IFERROR(IF('Input| Overheads'!$C$42="Direct costs",SUMPRODUCT(--('Input| Projects'!$AC413="Yes"),'Calc| Overheads Allocation'!H$8,'Calc| Project Costs'!AA413),IF('Input| Overheads'!$C$42="Internal labour",SUMPRODUCT(--('Input| Projects'!$AC413="Yes"),'Calc| Overheads Allocation'!H$8,'Calc| Project Costs'!AA413,'Input| Projects'!$Y413),IF('Input| Overheads'!$C$42="DNSP defined",SUMPRODUCT(--('Input| Projects'!$AC413="Yes"),'Calc| Overheads Allocation'!H$61,'Input| Projects'!$AF413),""))),"")</f>
        <v/>
      </c>
      <c r="AR413" s="186" t="str">
        <f>IFERROR(IF('Input| Overheads'!$C$42="Direct costs",SUMPRODUCT(--('Input| Projects'!$AC413="Yes"),'Calc| Overheads Allocation'!I$8,'Calc| Project Costs'!AB413),IF('Input| Overheads'!$C$42="Internal labour",SUMPRODUCT(--('Input| Projects'!$AC413="Yes"),'Calc| Overheads Allocation'!I$8,'Calc| Project Costs'!AB413,'Input| Projects'!$Y413),IF('Input| Overheads'!$C$42="DNSP defined",SUMPRODUCT(--('Input| Projects'!$AC413="Yes"),'Calc| Overheads Allocation'!I$61,'Input| Projects'!$AF413),""))),"")</f>
        <v/>
      </c>
      <c r="AS413" s="106"/>
      <c r="AT413" s="186" t="str">
        <f>IFERROR(IF('Input| Overheads'!$C$42="Direct costs",SUMPRODUCT(--('Input| Projects'!$AD413="Yes"),'Calc| Overheads Allocation'!C$9,'Calc| Project Costs'!V413),IF('Input| Overheads'!$C$42="Internal labour",SUMPRODUCT(--('Input| Projects'!$AD413="Yes"),'Calc| Overheads Allocation'!C$9,'Calc| Project Costs'!V413,'Input| Projects'!$Y413),IF('Input| Overheads'!$C$42="DNSP defined",SUMPRODUCT(--('Input| Projects'!$AD413="Yes"),'Calc| Overheads Allocation'!C$62,'Input| Projects'!$AG413),""))),"")</f>
        <v/>
      </c>
      <c r="AU413" s="186" t="str">
        <f>IFERROR(IF('Input| Overheads'!$C$42="Direct costs",SUMPRODUCT(--('Input| Projects'!$AD413="Yes"),'Calc| Overheads Allocation'!D$9,'Calc| Project Costs'!W413),IF('Input| Overheads'!$C$42="Internal labour",SUMPRODUCT(--('Input| Projects'!$AD413="Yes"),'Calc| Overheads Allocation'!D$9,'Calc| Project Costs'!W413,'Input| Projects'!$Y413),IF('Input| Overheads'!$C$42="DNSP defined",SUMPRODUCT(--('Input| Projects'!$AD413="Yes"),'Calc| Overheads Allocation'!D$62,'Input| Projects'!$AG413),""))),"")</f>
        <v/>
      </c>
      <c r="AV413" s="186" t="str">
        <f>IFERROR(IF('Input| Overheads'!$C$42="Direct costs",SUMPRODUCT(--('Input| Projects'!$AD413="Yes"),'Calc| Overheads Allocation'!E$9,'Calc| Project Costs'!X413),IF('Input| Overheads'!$C$42="Internal labour",SUMPRODUCT(--('Input| Projects'!$AD413="Yes"),'Calc| Overheads Allocation'!E$9,'Calc| Project Costs'!X413,'Input| Projects'!$Y413),IF('Input| Overheads'!$C$42="DNSP defined",SUMPRODUCT(--('Input| Projects'!$AD413="Yes"),'Calc| Overheads Allocation'!E$62,'Input| Projects'!$AG413),""))),"")</f>
        <v/>
      </c>
      <c r="AW413" s="186" t="str">
        <f>IFERROR(IF('Input| Overheads'!$C$42="Direct costs",SUMPRODUCT(--('Input| Projects'!$AD413="Yes"),'Calc| Overheads Allocation'!F$9,'Calc| Project Costs'!Y413),IF('Input| Overheads'!$C$42="Internal labour",SUMPRODUCT(--('Input| Projects'!$AD413="Yes"),'Calc| Overheads Allocation'!F$9,'Calc| Project Costs'!Y413,'Input| Projects'!$Y413),IF('Input| Overheads'!$C$42="DNSP defined",SUMPRODUCT(--('Input| Projects'!$AD413="Yes"),'Calc| Overheads Allocation'!F$62,'Input| Projects'!$AG413),""))),"")</f>
        <v/>
      </c>
      <c r="AX413" s="186" t="str">
        <f>IFERROR(IF('Input| Overheads'!$C$42="Direct costs",SUMPRODUCT(--('Input| Projects'!$AD413="Yes"),'Calc| Overheads Allocation'!G$9,'Calc| Project Costs'!Z413),IF('Input| Overheads'!$C$42="Internal labour",SUMPRODUCT(--('Input| Projects'!$AD413="Yes"),'Calc| Overheads Allocation'!G$9,'Calc| Project Costs'!Z413,'Input| Projects'!$Y413),IF('Input| Overheads'!$C$42="DNSP defined",SUMPRODUCT(--('Input| Projects'!$AD413="Yes"),'Calc| Overheads Allocation'!G$62,'Input| Projects'!$AG413),""))),"")</f>
        <v/>
      </c>
      <c r="AY413" s="186" t="str">
        <f>IFERROR(IF('Input| Overheads'!$C$42="Direct costs",SUMPRODUCT(--('Input| Projects'!$AD413="Yes"),'Calc| Overheads Allocation'!H$9,'Calc| Project Costs'!AA413),IF('Input| Overheads'!$C$42="Internal labour",SUMPRODUCT(--('Input| Projects'!$AD413="Yes"),'Calc| Overheads Allocation'!H$9,'Calc| Project Costs'!AA413,'Input| Projects'!$Y413),IF('Input| Overheads'!$C$42="DNSP defined",SUMPRODUCT(--('Input| Projects'!$AD413="Yes"),'Calc| Overheads Allocation'!H$62,'Input| Projects'!$AG413),""))),"")</f>
        <v/>
      </c>
      <c r="AZ413" s="186" t="str">
        <f>IFERROR(IF('Input| Overheads'!$C$42="Direct costs",SUMPRODUCT(--('Input| Projects'!$AD413="Yes"),'Calc| Overheads Allocation'!I$9,'Calc| Project Costs'!AB413),IF('Input| Overheads'!$C$42="Internal labour",SUMPRODUCT(--('Input| Projects'!$AD413="Yes"),'Calc| Overheads Allocation'!I$9,'Calc| Project Costs'!AB413,'Input| Projects'!$Y413),IF('Input| Overheads'!$C$42="DNSP defined",SUMPRODUCT(--('Input| Projects'!$AD413="Yes"),'Calc| Overheads Allocation'!I$62,'Input| Projects'!$AG413),""))),"")</f>
        <v/>
      </c>
      <c r="BA413" s="106"/>
      <c r="BB413" s="186">
        <f t="shared" si="216"/>
        <v>0</v>
      </c>
      <c r="BC413" s="186">
        <f t="shared" si="217"/>
        <v>0</v>
      </c>
      <c r="BD413" s="186">
        <f t="shared" si="218"/>
        <v>0</v>
      </c>
      <c r="BE413" s="186">
        <f t="shared" si="195"/>
        <v>0</v>
      </c>
      <c r="BF413" s="186">
        <f t="shared" si="196"/>
        <v>0</v>
      </c>
      <c r="BG413" s="186">
        <f t="shared" si="197"/>
        <v>0</v>
      </c>
      <c r="BH413" s="186">
        <f t="shared" si="198"/>
        <v>0</v>
      </c>
      <c r="BI413" s="97"/>
      <c r="BJ413" s="186" t="str">
        <f t="shared" si="199"/>
        <v/>
      </c>
      <c r="BK413" s="186" t="str">
        <f t="shared" si="200"/>
        <v/>
      </c>
      <c r="BL413" s="186" t="str">
        <f t="shared" si="201"/>
        <v/>
      </c>
      <c r="BM413" s="186" t="str">
        <f t="shared" si="202"/>
        <v/>
      </c>
      <c r="BN413" s="186" t="str">
        <f t="shared" si="203"/>
        <v/>
      </c>
      <c r="BO413" s="186" t="str">
        <f t="shared" si="204"/>
        <v/>
      </c>
      <c r="BP413" s="186" t="str">
        <f t="shared" si="205"/>
        <v/>
      </c>
      <c r="BQ413" s="97"/>
      <c r="BR413" s="186">
        <f t="shared" si="206"/>
        <v>0</v>
      </c>
      <c r="BS413" s="186">
        <f t="shared" si="207"/>
        <v>0</v>
      </c>
      <c r="BT413" s="222">
        <f t="shared" si="208"/>
        <v>0</v>
      </c>
      <c r="BU413" s="222">
        <f t="shared" si="209"/>
        <v>0</v>
      </c>
      <c r="BV413" s="222">
        <f t="shared" si="210"/>
        <v>0</v>
      </c>
      <c r="BW413" s="222">
        <f t="shared" si="211"/>
        <v>0</v>
      </c>
      <c r="BX413" s="222">
        <f t="shared" si="212"/>
        <v>0</v>
      </c>
      <c r="BY413" s="106"/>
      <c r="BZ413" s="197" t="str">
        <f>IF(SUMIF('Input| Projects'!$AS$8:$CP$8,"Dx",'Input| Projects'!$AS413:$CP413)=0,"",SUMIF('Input| Projects'!$AS$8:$CP$8,"Dx",'Input| Projects'!$AS413:$CP413))</f>
        <v/>
      </c>
      <c r="CA413" s="197" t="str">
        <f>IF(SUMIF('Input| Projects'!$AS$8:$CP$8,"Tx",'Input| Projects'!$AS413:$CP413)=0,"",SUMIF('Input| Projects'!$AS$8:$CP$8,"Tx",'Input| Projects'!$AS413:$CP413))</f>
        <v/>
      </c>
      <c r="CB413" s="150" t="str">
        <f t="shared" si="219"/>
        <v/>
      </c>
    </row>
    <row r="414" spans="2:80" x14ac:dyDescent="0.2">
      <c r="B414" s="201">
        <f>IFERROR('Input| Projects'!B414,"")</f>
        <v>405</v>
      </c>
      <c r="C414" s="42" t="str">
        <f>IFERROR(IF('Input| Projects'!C414="","",'Input| Projects'!C414),"")</f>
        <v/>
      </c>
      <c r="D414" s="42" t="str">
        <f>IFERROR(IF('Input| Projects'!D414="","",'Input| Projects'!D414),"")</f>
        <v/>
      </c>
      <c r="E414" s="104"/>
      <c r="F414" s="190">
        <f>IFERROR('Input| Projects'!I414*'Input| Escalations'!$K$19,"")</f>
        <v>0</v>
      </c>
      <c r="G414" s="190">
        <f>IFERROR('Input| Projects'!J414*'Input| Escalations'!$K$19,"")</f>
        <v>0</v>
      </c>
      <c r="H414" s="190">
        <f>IFERROR('Input| Projects'!K414*'Input| Escalations'!$K$19,"")</f>
        <v>0</v>
      </c>
      <c r="I414" s="190">
        <f>IFERROR('Input| Projects'!L414*'Input| Escalations'!$K$19,"")</f>
        <v>0</v>
      </c>
      <c r="J414" s="190">
        <f>IFERROR('Input| Projects'!M414*'Input| Escalations'!$K$19,"")</f>
        <v>0</v>
      </c>
      <c r="K414" s="190">
        <f>IFERROR('Input| Projects'!N414*'Input| Escalations'!$K$19,"")</f>
        <v>0</v>
      </c>
      <c r="L414" s="190">
        <f>IFERROR('Input| Projects'!O414*'Input| Escalations'!$K$19,"")</f>
        <v>0</v>
      </c>
      <c r="M414" s="150" t="str">
        <f>IF(ABS(SUM(F414:L414)-(SUM('Input| Projects'!I414:O414)*'Input| Escalations'!$K$19))&lt;0.0000001,"",1)</f>
        <v/>
      </c>
      <c r="N414" s="192">
        <f>'Input| Projects'!$Y414*INDEX('Input| Escalations'!$H$33:$N$33,MATCH('Calc| Project Costs'!N$9,'Input| Escalations'!$H$23:$N$23,0))+'Input| Projects'!$Z414*INDEX('Input| Escalations'!$H$34:$N$34,MATCH('Calc| Project Costs'!N$9,'Input| Escalations'!$H$23:$N$23,0))+'Input| Projects'!$AA414*INDEX('Input| Escalations'!$H$35:$N$35,MATCH('Calc| Project Costs'!N$9,'Input| Escalations'!$H$23:$N$23,0))+1</f>
        <v>1</v>
      </c>
      <c r="O414" s="192">
        <f>'Input| Projects'!$Y414*INDEX('Input| Escalations'!$H$33:$N$33,MATCH('Calc| Project Costs'!O$9,'Input| Escalations'!$H$23:$N$23,0))+'Input| Projects'!$Z414*INDEX('Input| Escalations'!$H$34:$N$34,MATCH('Calc| Project Costs'!O$9,'Input| Escalations'!$H$23:$N$23,0))+'Input| Projects'!$AA414*INDEX('Input| Escalations'!$H$35:$N$35,MATCH('Calc| Project Costs'!O$9,'Input| Escalations'!$H$23:$N$23,0))+1</f>
        <v>1</v>
      </c>
      <c r="P414" s="192">
        <f>'Input| Projects'!$Y414*INDEX('Input| Escalations'!$H$33:$N$33,MATCH('Calc| Project Costs'!P$9,'Input| Escalations'!$H$23:$N$23,0))+'Input| Projects'!$Z414*INDEX('Input| Escalations'!$H$34:$N$34,MATCH('Calc| Project Costs'!P$9,'Input| Escalations'!$H$23:$N$23,0))+'Input| Projects'!$AA414*INDEX('Input| Escalations'!$H$35:$N$35,MATCH('Calc| Project Costs'!P$9,'Input| Escalations'!$H$23:$N$23,0))+1</f>
        <v>1</v>
      </c>
      <c r="Q414" s="192">
        <f>'Input| Projects'!$Y414*INDEX('Input| Escalations'!$H$33:$N$33,MATCH('Calc| Project Costs'!Q$9,'Input| Escalations'!$H$23:$N$23,0))+'Input| Projects'!$Z414*INDEX('Input| Escalations'!$H$34:$N$34,MATCH('Calc| Project Costs'!Q$9,'Input| Escalations'!$H$23:$N$23,0))+'Input| Projects'!$AA414*INDEX('Input| Escalations'!$H$35:$N$35,MATCH('Calc| Project Costs'!Q$9,'Input| Escalations'!$H$23:$N$23,0))+1</f>
        <v>1</v>
      </c>
      <c r="R414" s="192">
        <f>'Input| Projects'!$Y414*INDEX('Input| Escalations'!$H$33:$N$33,MATCH('Calc| Project Costs'!R$9,'Input| Escalations'!$H$23:$N$23,0))+'Input| Projects'!$Z414*INDEX('Input| Escalations'!$H$34:$N$34,MATCH('Calc| Project Costs'!R$9,'Input| Escalations'!$H$23:$N$23,0))+'Input| Projects'!$AA414*INDEX('Input| Escalations'!$H$35:$N$35,MATCH('Calc| Project Costs'!R$9,'Input| Escalations'!$H$23:$N$23,0))+1</f>
        <v>1</v>
      </c>
      <c r="S414" s="192">
        <f>'Input| Projects'!$Y414*INDEX('Input| Escalations'!$H$33:$N$33,MATCH('Calc| Project Costs'!S$9,'Input| Escalations'!$H$23:$N$23,0))+'Input| Projects'!$Z414*INDEX('Input| Escalations'!$H$34:$N$34,MATCH('Calc| Project Costs'!S$9,'Input| Escalations'!$H$23:$N$23,0))+'Input| Projects'!$AA414*INDEX('Input| Escalations'!$H$35:$N$35,MATCH('Calc| Project Costs'!S$9,'Input| Escalations'!$H$23:$N$23,0))+1</f>
        <v>1</v>
      </c>
      <c r="T414" s="192">
        <f>'Input| Projects'!$Y414*INDEX('Input| Escalations'!$H$33:$N$33,MATCH('Calc| Project Costs'!T$9,'Input| Escalations'!$H$23:$N$23,0))+'Input| Projects'!$Z414*INDEX('Input| Escalations'!$H$34:$N$34,MATCH('Calc| Project Costs'!T$9,'Input| Escalations'!$H$23:$N$23,0))+'Input| Projects'!$AA414*INDEX('Input| Escalations'!$H$35:$N$35,MATCH('Calc| Project Costs'!T$9,'Input| Escalations'!$H$23:$N$23,0))+1</f>
        <v>1</v>
      </c>
      <c r="U414" s="106"/>
      <c r="V414" s="186">
        <f t="shared" si="213"/>
        <v>0</v>
      </c>
      <c r="W414" s="186">
        <f t="shared" si="214"/>
        <v>0</v>
      </c>
      <c r="X414" s="186">
        <f t="shared" si="215"/>
        <v>0</v>
      </c>
      <c r="Y414" s="186">
        <f t="shared" si="191"/>
        <v>0</v>
      </c>
      <c r="Z414" s="186">
        <f t="shared" si="192"/>
        <v>0</v>
      </c>
      <c r="AA414" s="186">
        <f t="shared" si="193"/>
        <v>0</v>
      </c>
      <c r="AB414" s="186">
        <f t="shared" si="194"/>
        <v>0</v>
      </c>
      <c r="AC414" s="106"/>
      <c r="AD414" s="186">
        <f>'Input| Projects'!Q414*N414*'Input| Escalations'!$K$19</f>
        <v>0</v>
      </c>
      <c r="AE414" s="186">
        <f>'Input| Projects'!R414*O414*'Input| Escalations'!$K$19</f>
        <v>0</v>
      </c>
      <c r="AF414" s="186">
        <f>'Input| Projects'!S414*P414*'Input| Escalations'!$K$19</f>
        <v>0</v>
      </c>
      <c r="AG414" s="186">
        <f>'Input| Projects'!T414*Q414*'Input| Escalations'!$K$19</f>
        <v>0</v>
      </c>
      <c r="AH414" s="186">
        <f>'Input| Projects'!U414*R414*'Input| Escalations'!$K$19</f>
        <v>0</v>
      </c>
      <c r="AI414" s="186">
        <f>'Input| Projects'!V414*S414*'Input| Escalations'!$K$19</f>
        <v>0</v>
      </c>
      <c r="AJ414" s="186">
        <f>'Input| Projects'!W414*T414*'Input| Escalations'!$K$19</f>
        <v>0</v>
      </c>
      <c r="AK414" s="106"/>
      <c r="AL414" s="186" t="str">
        <f>IFERROR(IF('Input| Overheads'!$C$42="Direct costs",SUMPRODUCT(--('Input| Projects'!$AC414="Yes"),'Calc| Overheads Allocation'!C$8,'Calc| Project Costs'!V414),IF('Input| Overheads'!$C$42="Internal labour",SUMPRODUCT(--('Input| Projects'!$AC414="Yes"),'Calc| Overheads Allocation'!C$8,'Calc| Project Costs'!V414,'Input| Projects'!$Y414),IF('Input| Overheads'!$C$42="DNSP defined",SUMPRODUCT(--('Input| Projects'!$AC414="Yes"),'Calc| Overheads Allocation'!C$61,'Input| Projects'!$AF414),""))),"")</f>
        <v/>
      </c>
      <c r="AM414" s="186" t="str">
        <f>IFERROR(IF('Input| Overheads'!$C$42="Direct costs",SUMPRODUCT(--('Input| Projects'!$AC414="Yes"),'Calc| Overheads Allocation'!D$8,'Calc| Project Costs'!W414),IF('Input| Overheads'!$C$42="Internal labour",SUMPRODUCT(--('Input| Projects'!$AC414="Yes"),'Calc| Overheads Allocation'!D$8,'Calc| Project Costs'!W414,'Input| Projects'!$Y414),IF('Input| Overheads'!$C$42="DNSP defined",SUMPRODUCT(--('Input| Projects'!$AC414="Yes"),'Calc| Overheads Allocation'!D$61,'Input| Projects'!$AF414),""))),"")</f>
        <v/>
      </c>
      <c r="AN414" s="186" t="str">
        <f>IFERROR(IF('Input| Overheads'!$C$42="Direct costs",SUMPRODUCT(--('Input| Projects'!$AC414="Yes"),'Calc| Overheads Allocation'!E$8,'Calc| Project Costs'!X414),IF('Input| Overheads'!$C$42="Internal labour",SUMPRODUCT(--('Input| Projects'!$AC414="Yes"),'Calc| Overheads Allocation'!E$8,'Calc| Project Costs'!X414,'Input| Projects'!$Y414),IF('Input| Overheads'!$C$42="DNSP defined",SUMPRODUCT(--('Input| Projects'!$AC414="Yes"),'Calc| Overheads Allocation'!E$61,'Input| Projects'!$AF414),""))),"")</f>
        <v/>
      </c>
      <c r="AO414" s="186" t="str">
        <f>IFERROR(IF('Input| Overheads'!$C$42="Direct costs",SUMPRODUCT(--('Input| Projects'!$AC414="Yes"),'Calc| Overheads Allocation'!F$8,'Calc| Project Costs'!Y414),IF('Input| Overheads'!$C$42="Internal labour",SUMPRODUCT(--('Input| Projects'!$AC414="Yes"),'Calc| Overheads Allocation'!F$8,'Calc| Project Costs'!Y414,'Input| Projects'!$Y414),IF('Input| Overheads'!$C$42="DNSP defined",SUMPRODUCT(--('Input| Projects'!$AC414="Yes"),'Calc| Overheads Allocation'!F$61,'Input| Projects'!$AF414),""))),"")</f>
        <v/>
      </c>
      <c r="AP414" s="186" t="str">
        <f>IFERROR(IF('Input| Overheads'!$C$42="Direct costs",SUMPRODUCT(--('Input| Projects'!$AC414="Yes"),'Calc| Overheads Allocation'!G$8,'Calc| Project Costs'!Z414),IF('Input| Overheads'!$C$42="Internal labour",SUMPRODUCT(--('Input| Projects'!$AC414="Yes"),'Calc| Overheads Allocation'!G$8,'Calc| Project Costs'!Z414,'Input| Projects'!$Y414),IF('Input| Overheads'!$C$42="DNSP defined",SUMPRODUCT(--('Input| Projects'!$AC414="Yes"),'Calc| Overheads Allocation'!G$61,'Input| Projects'!$AF414),""))),"")</f>
        <v/>
      </c>
      <c r="AQ414" s="186" t="str">
        <f>IFERROR(IF('Input| Overheads'!$C$42="Direct costs",SUMPRODUCT(--('Input| Projects'!$AC414="Yes"),'Calc| Overheads Allocation'!H$8,'Calc| Project Costs'!AA414),IF('Input| Overheads'!$C$42="Internal labour",SUMPRODUCT(--('Input| Projects'!$AC414="Yes"),'Calc| Overheads Allocation'!H$8,'Calc| Project Costs'!AA414,'Input| Projects'!$Y414),IF('Input| Overheads'!$C$42="DNSP defined",SUMPRODUCT(--('Input| Projects'!$AC414="Yes"),'Calc| Overheads Allocation'!H$61,'Input| Projects'!$AF414),""))),"")</f>
        <v/>
      </c>
      <c r="AR414" s="186" t="str">
        <f>IFERROR(IF('Input| Overheads'!$C$42="Direct costs",SUMPRODUCT(--('Input| Projects'!$AC414="Yes"),'Calc| Overheads Allocation'!I$8,'Calc| Project Costs'!AB414),IF('Input| Overheads'!$C$42="Internal labour",SUMPRODUCT(--('Input| Projects'!$AC414="Yes"),'Calc| Overheads Allocation'!I$8,'Calc| Project Costs'!AB414,'Input| Projects'!$Y414),IF('Input| Overheads'!$C$42="DNSP defined",SUMPRODUCT(--('Input| Projects'!$AC414="Yes"),'Calc| Overheads Allocation'!I$61,'Input| Projects'!$AF414),""))),"")</f>
        <v/>
      </c>
      <c r="AS414" s="106"/>
      <c r="AT414" s="186" t="str">
        <f>IFERROR(IF('Input| Overheads'!$C$42="Direct costs",SUMPRODUCT(--('Input| Projects'!$AD414="Yes"),'Calc| Overheads Allocation'!C$9,'Calc| Project Costs'!V414),IF('Input| Overheads'!$C$42="Internal labour",SUMPRODUCT(--('Input| Projects'!$AD414="Yes"),'Calc| Overheads Allocation'!C$9,'Calc| Project Costs'!V414,'Input| Projects'!$Y414),IF('Input| Overheads'!$C$42="DNSP defined",SUMPRODUCT(--('Input| Projects'!$AD414="Yes"),'Calc| Overheads Allocation'!C$62,'Input| Projects'!$AG414),""))),"")</f>
        <v/>
      </c>
      <c r="AU414" s="186" t="str">
        <f>IFERROR(IF('Input| Overheads'!$C$42="Direct costs",SUMPRODUCT(--('Input| Projects'!$AD414="Yes"),'Calc| Overheads Allocation'!D$9,'Calc| Project Costs'!W414),IF('Input| Overheads'!$C$42="Internal labour",SUMPRODUCT(--('Input| Projects'!$AD414="Yes"),'Calc| Overheads Allocation'!D$9,'Calc| Project Costs'!W414,'Input| Projects'!$Y414),IF('Input| Overheads'!$C$42="DNSP defined",SUMPRODUCT(--('Input| Projects'!$AD414="Yes"),'Calc| Overheads Allocation'!D$62,'Input| Projects'!$AG414),""))),"")</f>
        <v/>
      </c>
      <c r="AV414" s="186" t="str">
        <f>IFERROR(IF('Input| Overheads'!$C$42="Direct costs",SUMPRODUCT(--('Input| Projects'!$AD414="Yes"),'Calc| Overheads Allocation'!E$9,'Calc| Project Costs'!X414),IF('Input| Overheads'!$C$42="Internal labour",SUMPRODUCT(--('Input| Projects'!$AD414="Yes"),'Calc| Overheads Allocation'!E$9,'Calc| Project Costs'!X414,'Input| Projects'!$Y414),IF('Input| Overheads'!$C$42="DNSP defined",SUMPRODUCT(--('Input| Projects'!$AD414="Yes"),'Calc| Overheads Allocation'!E$62,'Input| Projects'!$AG414),""))),"")</f>
        <v/>
      </c>
      <c r="AW414" s="186" t="str">
        <f>IFERROR(IF('Input| Overheads'!$C$42="Direct costs",SUMPRODUCT(--('Input| Projects'!$AD414="Yes"),'Calc| Overheads Allocation'!F$9,'Calc| Project Costs'!Y414),IF('Input| Overheads'!$C$42="Internal labour",SUMPRODUCT(--('Input| Projects'!$AD414="Yes"),'Calc| Overheads Allocation'!F$9,'Calc| Project Costs'!Y414,'Input| Projects'!$Y414),IF('Input| Overheads'!$C$42="DNSP defined",SUMPRODUCT(--('Input| Projects'!$AD414="Yes"),'Calc| Overheads Allocation'!F$62,'Input| Projects'!$AG414),""))),"")</f>
        <v/>
      </c>
      <c r="AX414" s="186" t="str">
        <f>IFERROR(IF('Input| Overheads'!$C$42="Direct costs",SUMPRODUCT(--('Input| Projects'!$AD414="Yes"),'Calc| Overheads Allocation'!G$9,'Calc| Project Costs'!Z414),IF('Input| Overheads'!$C$42="Internal labour",SUMPRODUCT(--('Input| Projects'!$AD414="Yes"),'Calc| Overheads Allocation'!G$9,'Calc| Project Costs'!Z414,'Input| Projects'!$Y414),IF('Input| Overheads'!$C$42="DNSP defined",SUMPRODUCT(--('Input| Projects'!$AD414="Yes"),'Calc| Overheads Allocation'!G$62,'Input| Projects'!$AG414),""))),"")</f>
        <v/>
      </c>
      <c r="AY414" s="186" t="str">
        <f>IFERROR(IF('Input| Overheads'!$C$42="Direct costs",SUMPRODUCT(--('Input| Projects'!$AD414="Yes"),'Calc| Overheads Allocation'!H$9,'Calc| Project Costs'!AA414),IF('Input| Overheads'!$C$42="Internal labour",SUMPRODUCT(--('Input| Projects'!$AD414="Yes"),'Calc| Overheads Allocation'!H$9,'Calc| Project Costs'!AA414,'Input| Projects'!$Y414),IF('Input| Overheads'!$C$42="DNSP defined",SUMPRODUCT(--('Input| Projects'!$AD414="Yes"),'Calc| Overheads Allocation'!H$62,'Input| Projects'!$AG414),""))),"")</f>
        <v/>
      </c>
      <c r="AZ414" s="186" t="str">
        <f>IFERROR(IF('Input| Overheads'!$C$42="Direct costs",SUMPRODUCT(--('Input| Projects'!$AD414="Yes"),'Calc| Overheads Allocation'!I$9,'Calc| Project Costs'!AB414),IF('Input| Overheads'!$C$42="Internal labour",SUMPRODUCT(--('Input| Projects'!$AD414="Yes"),'Calc| Overheads Allocation'!I$9,'Calc| Project Costs'!AB414,'Input| Projects'!$Y414),IF('Input| Overheads'!$C$42="DNSP defined",SUMPRODUCT(--('Input| Projects'!$AD414="Yes"),'Calc| Overheads Allocation'!I$62,'Input| Projects'!$AG414),""))),"")</f>
        <v/>
      </c>
      <c r="BA414" s="106"/>
      <c r="BB414" s="186">
        <f t="shared" si="216"/>
        <v>0</v>
      </c>
      <c r="BC414" s="186">
        <f t="shared" si="217"/>
        <v>0</v>
      </c>
      <c r="BD414" s="186">
        <f t="shared" si="218"/>
        <v>0</v>
      </c>
      <c r="BE414" s="186">
        <f t="shared" si="195"/>
        <v>0</v>
      </c>
      <c r="BF414" s="186">
        <f t="shared" si="196"/>
        <v>0</v>
      </c>
      <c r="BG414" s="186">
        <f t="shared" si="197"/>
        <v>0</v>
      </c>
      <c r="BH414" s="186">
        <f t="shared" si="198"/>
        <v>0</v>
      </c>
      <c r="BI414" s="97"/>
      <c r="BJ414" s="186" t="str">
        <f t="shared" si="199"/>
        <v/>
      </c>
      <c r="BK414" s="186" t="str">
        <f t="shared" si="200"/>
        <v/>
      </c>
      <c r="BL414" s="186" t="str">
        <f t="shared" si="201"/>
        <v/>
      </c>
      <c r="BM414" s="186" t="str">
        <f t="shared" si="202"/>
        <v/>
      </c>
      <c r="BN414" s="186" t="str">
        <f t="shared" si="203"/>
        <v/>
      </c>
      <c r="BO414" s="186" t="str">
        <f t="shared" si="204"/>
        <v/>
      </c>
      <c r="BP414" s="186" t="str">
        <f t="shared" si="205"/>
        <v/>
      </c>
      <c r="BQ414" s="97"/>
      <c r="BR414" s="186">
        <f t="shared" si="206"/>
        <v>0</v>
      </c>
      <c r="BS414" s="186">
        <f t="shared" si="207"/>
        <v>0</v>
      </c>
      <c r="BT414" s="222">
        <f t="shared" si="208"/>
        <v>0</v>
      </c>
      <c r="BU414" s="222">
        <f t="shared" si="209"/>
        <v>0</v>
      </c>
      <c r="BV414" s="222">
        <f t="shared" si="210"/>
        <v>0</v>
      </c>
      <c r="BW414" s="222">
        <f t="shared" si="211"/>
        <v>0</v>
      </c>
      <c r="BX414" s="222">
        <f t="shared" si="212"/>
        <v>0</v>
      </c>
      <c r="BY414" s="106"/>
      <c r="BZ414" s="197" t="str">
        <f>IF(SUMIF('Input| Projects'!$AS$8:$CP$8,"Dx",'Input| Projects'!$AS414:$CP414)=0,"",SUMIF('Input| Projects'!$AS$8:$CP$8,"Dx",'Input| Projects'!$AS414:$CP414))</f>
        <v/>
      </c>
      <c r="CA414" s="197" t="str">
        <f>IF(SUMIF('Input| Projects'!$AS$8:$CP$8,"Tx",'Input| Projects'!$AS414:$CP414)=0,"",SUMIF('Input| Projects'!$AS$8:$CP$8,"Tx",'Input| Projects'!$AS414:$CP414))</f>
        <v/>
      </c>
      <c r="CB414" s="150" t="str">
        <f t="shared" si="219"/>
        <v/>
      </c>
    </row>
    <row r="415" spans="2:80" x14ac:dyDescent="0.2">
      <c r="B415" s="201">
        <f>IFERROR('Input| Projects'!B415,"")</f>
        <v>406</v>
      </c>
      <c r="C415" s="42" t="str">
        <f>IFERROR(IF('Input| Projects'!C415="","",'Input| Projects'!C415),"")</f>
        <v/>
      </c>
      <c r="D415" s="42" t="str">
        <f>IFERROR(IF('Input| Projects'!D415="","",'Input| Projects'!D415),"")</f>
        <v/>
      </c>
      <c r="E415" s="104"/>
      <c r="F415" s="190">
        <f>IFERROR('Input| Projects'!I415*'Input| Escalations'!$K$19,"")</f>
        <v>0</v>
      </c>
      <c r="G415" s="190">
        <f>IFERROR('Input| Projects'!J415*'Input| Escalations'!$K$19,"")</f>
        <v>0</v>
      </c>
      <c r="H415" s="190">
        <f>IFERROR('Input| Projects'!K415*'Input| Escalations'!$K$19,"")</f>
        <v>0</v>
      </c>
      <c r="I415" s="190">
        <f>IFERROR('Input| Projects'!L415*'Input| Escalations'!$K$19,"")</f>
        <v>0</v>
      </c>
      <c r="J415" s="190">
        <f>IFERROR('Input| Projects'!M415*'Input| Escalations'!$K$19,"")</f>
        <v>0</v>
      </c>
      <c r="K415" s="190">
        <f>IFERROR('Input| Projects'!N415*'Input| Escalations'!$K$19,"")</f>
        <v>0</v>
      </c>
      <c r="L415" s="190">
        <f>IFERROR('Input| Projects'!O415*'Input| Escalations'!$K$19,"")</f>
        <v>0</v>
      </c>
      <c r="M415" s="150" t="str">
        <f>IF(ABS(SUM(F415:L415)-(SUM('Input| Projects'!I415:O415)*'Input| Escalations'!$K$19))&lt;0.0000001,"",1)</f>
        <v/>
      </c>
      <c r="N415" s="192">
        <f>'Input| Projects'!$Y415*INDEX('Input| Escalations'!$H$33:$N$33,MATCH('Calc| Project Costs'!N$9,'Input| Escalations'!$H$23:$N$23,0))+'Input| Projects'!$Z415*INDEX('Input| Escalations'!$H$34:$N$34,MATCH('Calc| Project Costs'!N$9,'Input| Escalations'!$H$23:$N$23,0))+'Input| Projects'!$AA415*INDEX('Input| Escalations'!$H$35:$N$35,MATCH('Calc| Project Costs'!N$9,'Input| Escalations'!$H$23:$N$23,0))+1</f>
        <v>1</v>
      </c>
      <c r="O415" s="192">
        <f>'Input| Projects'!$Y415*INDEX('Input| Escalations'!$H$33:$N$33,MATCH('Calc| Project Costs'!O$9,'Input| Escalations'!$H$23:$N$23,0))+'Input| Projects'!$Z415*INDEX('Input| Escalations'!$H$34:$N$34,MATCH('Calc| Project Costs'!O$9,'Input| Escalations'!$H$23:$N$23,0))+'Input| Projects'!$AA415*INDEX('Input| Escalations'!$H$35:$N$35,MATCH('Calc| Project Costs'!O$9,'Input| Escalations'!$H$23:$N$23,0))+1</f>
        <v>1</v>
      </c>
      <c r="P415" s="192">
        <f>'Input| Projects'!$Y415*INDEX('Input| Escalations'!$H$33:$N$33,MATCH('Calc| Project Costs'!P$9,'Input| Escalations'!$H$23:$N$23,0))+'Input| Projects'!$Z415*INDEX('Input| Escalations'!$H$34:$N$34,MATCH('Calc| Project Costs'!P$9,'Input| Escalations'!$H$23:$N$23,0))+'Input| Projects'!$AA415*INDEX('Input| Escalations'!$H$35:$N$35,MATCH('Calc| Project Costs'!P$9,'Input| Escalations'!$H$23:$N$23,0))+1</f>
        <v>1</v>
      </c>
      <c r="Q415" s="192">
        <f>'Input| Projects'!$Y415*INDEX('Input| Escalations'!$H$33:$N$33,MATCH('Calc| Project Costs'!Q$9,'Input| Escalations'!$H$23:$N$23,0))+'Input| Projects'!$Z415*INDEX('Input| Escalations'!$H$34:$N$34,MATCH('Calc| Project Costs'!Q$9,'Input| Escalations'!$H$23:$N$23,0))+'Input| Projects'!$AA415*INDEX('Input| Escalations'!$H$35:$N$35,MATCH('Calc| Project Costs'!Q$9,'Input| Escalations'!$H$23:$N$23,0))+1</f>
        <v>1</v>
      </c>
      <c r="R415" s="192">
        <f>'Input| Projects'!$Y415*INDEX('Input| Escalations'!$H$33:$N$33,MATCH('Calc| Project Costs'!R$9,'Input| Escalations'!$H$23:$N$23,0))+'Input| Projects'!$Z415*INDEX('Input| Escalations'!$H$34:$N$34,MATCH('Calc| Project Costs'!R$9,'Input| Escalations'!$H$23:$N$23,0))+'Input| Projects'!$AA415*INDEX('Input| Escalations'!$H$35:$N$35,MATCH('Calc| Project Costs'!R$9,'Input| Escalations'!$H$23:$N$23,0))+1</f>
        <v>1</v>
      </c>
      <c r="S415" s="192">
        <f>'Input| Projects'!$Y415*INDEX('Input| Escalations'!$H$33:$N$33,MATCH('Calc| Project Costs'!S$9,'Input| Escalations'!$H$23:$N$23,0))+'Input| Projects'!$Z415*INDEX('Input| Escalations'!$H$34:$N$34,MATCH('Calc| Project Costs'!S$9,'Input| Escalations'!$H$23:$N$23,0))+'Input| Projects'!$AA415*INDEX('Input| Escalations'!$H$35:$N$35,MATCH('Calc| Project Costs'!S$9,'Input| Escalations'!$H$23:$N$23,0))+1</f>
        <v>1</v>
      </c>
      <c r="T415" s="192">
        <f>'Input| Projects'!$Y415*INDEX('Input| Escalations'!$H$33:$N$33,MATCH('Calc| Project Costs'!T$9,'Input| Escalations'!$H$23:$N$23,0))+'Input| Projects'!$Z415*INDEX('Input| Escalations'!$H$34:$N$34,MATCH('Calc| Project Costs'!T$9,'Input| Escalations'!$H$23:$N$23,0))+'Input| Projects'!$AA415*INDEX('Input| Escalations'!$H$35:$N$35,MATCH('Calc| Project Costs'!T$9,'Input| Escalations'!$H$23:$N$23,0))+1</f>
        <v>1</v>
      </c>
      <c r="U415" s="106"/>
      <c r="V415" s="186">
        <f t="shared" si="213"/>
        <v>0</v>
      </c>
      <c r="W415" s="186">
        <f t="shared" si="214"/>
        <v>0</v>
      </c>
      <c r="X415" s="186">
        <f t="shared" si="215"/>
        <v>0</v>
      </c>
      <c r="Y415" s="186">
        <f t="shared" si="191"/>
        <v>0</v>
      </c>
      <c r="Z415" s="186">
        <f t="shared" si="192"/>
        <v>0</v>
      </c>
      <c r="AA415" s="186">
        <f t="shared" si="193"/>
        <v>0</v>
      </c>
      <c r="AB415" s="186">
        <f t="shared" si="194"/>
        <v>0</v>
      </c>
      <c r="AC415" s="106"/>
      <c r="AD415" s="186">
        <f>'Input| Projects'!Q415*N415*'Input| Escalations'!$K$19</f>
        <v>0</v>
      </c>
      <c r="AE415" s="186">
        <f>'Input| Projects'!R415*O415*'Input| Escalations'!$K$19</f>
        <v>0</v>
      </c>
      <c r="AF415" s="186">
        <f>'Input| Projects'!S415*P415*'Input| Escalations'!$K$19</f>
        <v>0</v>
      </c>
      <c r="AG415" s="186">
        <f>'Input| Projects'!T415*Q415*'Input| Escalations'!$K$19</f>
        <v>0</v>
      </c>
      <c r="AH415" s="186">
        <f>'Input| Projects'!U415*R415*'Input| Escalations'!$K$19</f>
        <v>0</v>
      </c>
      <c r="AI415" s="186">
        <f>'Input| Projects'!V415*S415*'Input| Escalations'!$K$19</f>
        <v>0</v>
      </c>
      <c r="AJ415" s="186">
        <f>'Input| Projects'!W415*T415*'Input| Escalations'!$K$19</f>
        <v>0</v>
      </c>
      <c r="AK415" s="106"/>
      <c r="AL415" s="186" t="str">
        <f>IFERROR(IF('Input| Overheads'!$C$42="Direct costs",SUMPRODUCT(--('Input| Projects'!$AC415="Yes"),'Calc| Overheads Allocation'!C$8,'Calc| Project Costs'!V415),IF('Input| Overheads'!$C$42="Internal labour",SUMPRODUCT(--('Input| Projects'!$AC415="Yes"),'Calc| Overheads Allocation'!C$8,'Calc| Project Costs'!V415,'Input| Projects'!$Y415),IF('Input| Overheads'!$C$42="DNSP defined",SUMPRODUCT(--('Input| Projects'!$AC415="Yes"),'Calc| Overheads Allocation'!C$61,'Input| Projects'!$AF415),""))),"")</f>
        <v/>
      </c>
      <c r="AM415" s="186" t="str">
        <f>IFERROR(IF('Input| Overheads'!$C$42="Direct costs",SUMPRODUCT(--('Input| Projects'!$AC415="Yes"),'Calc| Overheads Allocation'!D$8,'Calc| Project Costs'!W415),IF('Input| Overheads'!$C$42="Internal labour",SUMPRODUCT(--('Input| Projects'!$AC415="Yes"),'Calc| Overheads Allocation'!D$8,'Calc| Project Costs'!W415,'Input| Projects'!$Y415),IF('Input| Overheads'!$C$42="DNSP defined",SUMPRODUCT(--('Input| Projects'!$AC415="Yes"),'Calc| Overheads Allocation'!D$61,'Input| Projects'!$AF415),""))),"")</f>
        <v/>
      </c>
      <c r="AN415" s="186" t="str">
        <f>IFERROR(IF('Input| Overheads'!$C$42="Direct costs",SUMPRODUCT(--('Input| Projects'!$AC415="Yes"),'Calc| Overheads Allocation'!E$8,'Calc| Project Costs'!X415),IF('Input| Overheads'!$C$42="Internal labour",SUMPRODUCT(--('Input| Projects'!$AC415="Yes"),'Calc| Overheads Allocation'!E$8,'Calc| Project Costs'!X415,'Input| Projects'!$Y415),IF('Input| Overheads'!$C$42="DNSP defined",SUMPRODUCT(--('Input| Projects'!$AC415="Yes"),'Calc| Overheads Allocation'!E$61,'Input| Projects'!$AF415),""))),"")</f>
        <v/>
      </c>
      <c r="AO415" s="186" t="str">
        <f>IFERROR(IF('Input| Overheads'!$C$42="Direct costs",SUMPRODUCT(--('Input| Projects'!$AC415="Yes"),'Calc| Overheads Allocation'!F$8,'Calc| Project Costs'!Y415),IF('Input| Overheads'!$C$42="Internal labour",SUMPRODUCT(--('Input| Projects'!$AC415="Yes"),'Calc| Overheads Allocation'!F$8,'Calc| Project Costs'!Y415,'Input| Projects'!$Y415),IF('Input| Overheads'!$C$42="DNSP defined",SUMPRODUCT(--('Input| Projects'!$AC415="Yes"),'Calc| Overheads Allocation'!F$61,'Input| Projects'!$AF415),""))),"")</f>
        <v/>
      </c>
      <c r="AP415" s="186" t="str">
        <f>IFERROR(IF('Input| Overheads'!$C$42="Direct costs",SUMPRODUCT(--('Input| Projects'!$AC415="Yes"),'Calc| Overheads Allocation'!G$8,'Calc| Project Costs'!Z415),IF('Input| Overheads'!$C$42="Internal labour",SUMPRODUCT(--('Input| Projects'!$AC415="Yes"),'Calc| Overheads Allocation'!G$8,'Calc| Project Costs'!Z415,'Input| Projects'!$Y415),IF('Input| Overheads'!$C$42="DNSP defined",SUMPRODUCT(--('Input| Projects'!$AC415="Yes"),'Calc| Overheads Allocation'!G$61,'Input| Projects'!$AF415),""))),"")</f>
        <v/>
      </c>
      <c r="AQ415" s="186" t="str">
        <f>IFERROR(IF('Input| Overheads'!$C$42="Direct costs",SUMPRODUCT(--('Input| Projects'!$AC415="Yes"),'Calc| Overheads Allocation'!H$8,'Calc| Project Costs'!AA415),IF('Input| Overheads'!$C$42="Internal labour",SUMPRODUCT(--('Input| Projects'!$AC415="Yes"),'Calc| Overheads Allocation'!H$8,'Calc| Project Costs'!AA415,'Input| Projects'!$Y415),IF('Input| Overheads'!$C$42="DNSP defined",SUMPRODUCT(--('Input| Projects'!$AC415="Yes"),'Calc| Overheads Allocation'!H$61,'Input| Projects'!$AF415),""))),"")</f>
        <v/>
      </c>
      <c r="AR415" s="186" t="str">
        <f>IFERROR(IF('Input| Overheads'!$C$42="Direct costs",SUMPRODUCT(--('Input| Projects'!$AC415="Yes"),'Calc| Overheads Allocation'!I$8,'Calc| Project Costs'!AB415),IF('Input| Overheads'!$C$42="Internal labour",SUMPRODUCT(--('Input| Projects'!$AC415="Yes"),'Calc| Overheads Allocation'!I$8,'Calc| Project Costs'!AB415,'Input| Projects'!$Y415),IF('Input| Overheads'!$C$42="DNSP defined",SUMPRODUCT(--('Input| Projects'!$AC415="Yes"),'Calc| Overheads Allocation'!I$61,'Input| Projects'!$AF415),""))),"")</f>
        <v/>
      </c>
      <c r="AS415" s="106"/>
      <c r="AT415" s="186" t="str">
        <f>IFERROR(IF('Input| Overheads'!$C$42="Direct costs",SUMPRODUCT(--('Input| Projects'!$AD415="Yes"),'Calc| Overheads Allocation'!C$9,'Calc| Project Costs'!V415),IF('Input| Overheads'!$C$42="Internal labour",SUMPRODUCT(--('Input| Projects'!$AD415="Yes"),'Calc| Overheads Allocation'!C$9,'Calc| Project Costs'!V415,'Input| Projects'!$Y415),IF('Input| Overheads'!$C$42="DNSP defined",SUMPRODUCT(--('Input| Projects'!$AD415="Yes"),'Calc| Overheads Allocation'!C$62,'Input| Projects'!$AG415),""))),"")</f>
        <v/>
      </c>
      <c r="AU415" s="186" t="str">
        <f>IFERROR(IF('Input| Overheads'!$C$42="Direct costs",SUMPRODUCT(--('Input| Projects'!$AD415="Yes"),'Calc| Overheads Allocation'!D$9,'Calc| Project Costs'!W415),IF('Input| Overheads'!$C$42="Internal labour",SUMPRODUCT(--('Input| Projects'!$AD415="Yes"),'Calc| Overheads Allocation'!D$9,'Calc| Project Costs'!W415,'Input| Projects'!$Y415),IF('Input| Overheads'!$C$42="DNSP defined",SUMPRODUCT(--('Input| Projects'!$AD415="Yes"),'Calc| Overheads Allocation'!D$62,'Input| Projects'!$AG415),""))),"")</f>
        <v/>
      </c>
      <c r="AV415" s="186" t="str">
        <f>IFERROR(IF('Input| Overheads'!$C$42="Direct costs",SUMPRODUCT(--('Input| Projects'!$AD415="Yes"),'Calc| Overheads Allocation'!E$9,'Calc| Project Costs'!X415),IF('Input| Overheads'!$C$42="Internal labour",SUMPRODUCT(--('Input| Projects'!$AD415="Yes"),'Calc| Overheads Allocation'!E$9,'Calc| Project Costs'!X415,'Input| Projects'!$Y415),IF('Input| Overheads'!$C$42="DNSP defined",SUMPRODUCT(--('Input| Projects'!$AD415="Yes"),'Calc| Overheads Allocation'!E$62,'Input| Projects'!$AG415),""))),"")</f>
        <v/>
      </c>
      <c r="AW415" s="186" t="str">
        <f>IFERROR(IF('Input| Overheads'!$C$42="Direct costs",SUMPRODUCT(--('Input| Projects'!$AD415="Yes"),'Calc| Overheads Allocation'!F$9,'Calc| Project Costs'!Y415),IF('Input| Overheads'!$C$42="Internal labour",SUMPRODUCT(--('Input| Projects'!$AD415="Yes"),'Calc| Overheads Allocation'!F$9,'Calc| Project Costs'!Y415,'Input| Projects'!$Y415),IF('Input| Overheads'!$C$42="DNSP defined",SUMPRODUCT(--('Input| Projects'!$AD415="Yes"),'Calc| Overheads Allocation'!F$62,'Input| Projects'!$AG415),""))),"")</f>
        <v/>
      </c>
      <c r="AX415" s="186" t="str">
        <f>IFERROR(IF('Input| Overheads'!$C$42="Direct costs",SUMPRODUCT(--('Input| Projects'!$AD415="Yes"),'Calc| Overheads Allocation'!G$9,'Calc| Project Costs'!Z415),IF('Input| Overheads'!$C$42="Internal labour",SUMPRODUCT(--('Input| Projects'!$AD415="Yes"),'Calc| Overheads Allocation'!G$9,'Calc| Project Costs'!Z415,'Input| Projects'!$Y415),IF('Input| Overheads'!$C$42="DNSP defined",SUMPRODUCT(--('Input| Projects'!$AD415="Yes"),'Calc| Overheads Allocation'!G$62,'Input| Projects'!$AG415),""))),"")</f>
        <v/>
      </c>
      <c r="AY415" s="186" t="str">
        <f>IFERROR(IF('Input| Overheads'!$C$42="Direct costs",SUMPRODUCT(--('Input| Projects'!$AD415="Yes"),'Calc| Overheads Allocation'!H$9,'Calc| Project Costs'!AA415),IF('Input| Overheads'!$C$42="Internal labour",SUMPRODUCT(--('Input| Projects'!$AD415="Yes"),'Calc| Overheads Allocation'!H$9,'Calc| Project Costs'!AA415,'Input| Projects'!$Y415),IF('Input| Overheads'!$C$42="DNSP defined",SUMPRODUCT(--('Input| Projects'!$AD415="Yes"),'Calc| Overheads Allocation'!H$62,'Input| Projects'!$AG415),""))),"")</f>
        <v/>
      </c>
      <c r="AZ415" s="186" t="str">
        <f>IFERROR(IF('Input| Overheads'!$C$42="Direct costs",SUMPRODUCT(--('Input| Projects'!$AD415="Yes"),'Calc| Overheads Allocation'!I$9,'Calc| Project Costs'!AB415),IF('Input| Overheads'!$C$42="Internal labour",SUMPRODUCT(--('Input| Projects'!$AD415="Yes"),'Calc| Overheads Allocation'!I$9,'Calc| Project Costs'!AB415,'Input| Projects'!$Y415),IF('Input| Overheads'!$C$42="DNSP defined",SUMPRODUCT(--('Input| Projects'!$AD415="Yes"),'Calc| Overheads Allocation'!I$62,'Input| Projects'!$AG415),""))),"")</f>
        <v/>
      </c>
      <c r="BA415" s="106"/>
      <c r="BB415" s="186">
        <f t="shared" si="216"/>
        <v>0</v>
      </c>
      <c r="BC415" s="186">
        <f t="shared" si="217"/>
        <v>0</v>
      </c>
      <c r="BD415" s="186">
        <f t="shared" si="218"/>
        <v>0</v>
      </c>
      <c r="BE415" s="186">
        <f t="shared" si="195"/>
        <v>0</v>
      </c>
      <c r="BF415" s="186">
        <f t="shared" si="196"/>
        <v>0</v>
      </c>
      <c r="BG415" s="186">
        <f t="shared" si="197"/>
        <v>0</v>
      </c>
      <c r="BH415" s="186">
        <f t="shared" si="198"/>
        <v>0</v>
      </c>
      <c r="BI415" s="97"/>
      <c r="BJ415" s="186" t="str">
        <f t="shared" si="199"/>
        <v/>
      </c>
      <c r="BK415" s="186" t="str">
        <f t="shared" si="200"/>
        <v/>
      </c>
      <c r="BL415" s="186" t="str">
        <f t="shared" si="201"/>
        <v/>
      </c>
      <c r="BM415" s="186" t="str">
        <f t="shared" si="202"/>
        <v/>
      </c>
      <c r="BN415" s="186" t="str">
        <f t="shared" si="203"/>
        <v/>
      </c>
      <c r="BO415" s="186" t="str">
        <f t="shared" si="204"/>
        <v/>
      </c>
      <c r="BP415" s="186" t="str">
        <f t="shared" si="205"/>
        <v/>
      </c>
      <c r="BQ415" s="97"/>
      <c r="BR415" s="186">
        <f t="shared" si="206"/>
        <v>0</v>
      </c>
      <c r="BS415" s="186">
        <f t="shared" si="207"/>
        <v>0</v>
      </c>
      <c r="BT415" s="222">
        <f t="shared" si="208"/>
        <v>0</v>
      </c>
      <c r="BU415" s="222">
        <f t="shared" si="209"/>
        <v>0</v>
      </c>
      <c r="BV415" s="222">
        <f t="shared" si="210"/>
        <v>0</v>
      </c>
      <c r="BW415" s="222">
        <f t="shared" si="211"/>
        <v>0</v>
      </c>
      <c r="BX415" s="222">
        <f t="shared" si="212"/>
        <v>0</v>
      </c>
      <c r="BY415" s="106"/>
      <c r="BZ415" s="197" t="str">
        <f>IF(SUMIF('Input| Projects'!$AS$8:$CP$8,"Dx",'Input| Projects'!$AS415:$CP415)=0,"",SUMIF('Input| Projects'!$AS$8:$CP$8,"Dx",'Input| Projects'!$AS415:$CP415))</f>
        <v/>
      </c>
      <c r="CA415" s="197" t="str">
        <f>IF(SUMIF('Input| Projects'!$AS$8:$CP$8,"Tx",'Input| Projects'!$AS415:$CP415)=0,"",SUMIF('Input| Projects'!$AS$8:$CP$8,"Tx",'Input| Projects'!$AS415:$CP415))</f>
        <v/>
      </c>
      <c r="CB415" s="150" t="str">
        <f t="shared" si="219"/>
        <v/>
      </c>
    </row>
    <row r="416" spans="2:80" x14ac:dyDescent="0.2">
      <c r="B416" s="201">
        <f>IFERROR('Input| Projects'!B416,"")</f>
        <v>407</v>
      </c>
      <c r="C416" s="42" t="str">
        <f>IFERROR(IF('Input| Projects'!C416="","",'Input| Projects'!C416),"")</f>
        <v/>
      </c>
      <c r="D416" s="42" t="str">
        <f>IFERROR(IF('Input| Projects'!D416="","",'Input| Projects'!D416),"")</f>
        <v/>
      </c>
      <c r="E416" s="104"/>
      <c r="F416" s="190">
        <f>IFERROR('Input| Projects'!I416*'Input| Escalations'!$K$19,"")</f>
        <v>0</v>
      </c>
      <c r="G416" s="190">
        <f>IFERROR('Input| Projects'!J416*'Input| Escalations'!$K$19,"")</f>
        <v>0</v>
      </c>
      <c r="H416" s="190">
        <f>IFERROR('Input| Projects'!K416*'Input| Escalations'!$K$19,"")</f>
        <v>0</v>
      </c>
      <c r="I416" s="190">
        <f>IFERROR('Input| Projects'!L416*'Input| Escalations'!$K$19,"")</f>
        <v>0</v>
      </c>
      <c r="J416" s="190">
        <f>IFERROR('Input| Projects'!M416*'Input| Escalations'!$K$19,"")</f>
        <v>0</v>
      </c>
      <c r="K416" s="190">
        <f>IFERROR('Input| Projects'!N416*'Input| Escalations'!$K$19,"")</f>
        <v>0</v>
      </c>
      <c r="L416" s="190">
        <f>IFERROR('Input| Projects'!O416*'Input| Escalations'!$K$19,"")</f>
        <v>0</v>
      </c>
      <c r="M416" s="150" t="str">
        <f>IF(ABS(SUM(F416:L416)-(SUM('Input| Projects'!I416:O416)*'Input| Escalations'!$K$19))&lt;0.0000001,"",1)</f>
        <v/>
      </c>
      <c r="N416" s="192">
        <f>'Input| Projects'!$Y416*INDEX('Input| Escalations'!$H$33:$N$33,MATCH('Calc| Project Costs'!N$9,'Input| Escalations'!$H$23:$N$23,0))+'Input| Projects'!$Z416*INDEX('Input| Escalations'!$H$34:$N$34,MATCH('Calc| Project Costs'!N$9,'Input| Escalations'!$H$23:$N$23,0))+'Input| Projects'!$AA416*INDEX('Input| Escalations'!$H$35:$N$35,MATCH('Calc| Project Costs'!N$9,'Input| Escalations'!$H$23:$N$23,0))+1</f>
        <v>1</v>
      </c>
      <c r="O416" s="192">
        <f>'Input| Projects'!$Y416*INDEX('Input| Escalations'!$H$33:$N$33,MATCH('Calc| Project Costs'!O$9,'Input| Escalations'!$H$23:$N$23,0))+'Input| Projects'!$Z416*INDEX('Input| Escalations'!$H$34:$N$34,MATCH('Calc| Project Costs'!O$9,'Input| Escalations'!$H$23:$N$23,0))+'Input| Projects'!$AA416*INDEX('Input| Escalations'!$H$35:$N$35,MATCH('Calc| Project Costs'!O$9,'Input| Escalations'!$H$23:$N$23,0))+1</f>
        <v>1</v>
      </c>
      <c r="P416" s="192">
        <f>'Input| Projects'!$Y416*INDEX('Input| Escalations'!$H$33:$N$33,MATCH('Calc| Project Costs'!P$9,'Input| Escalations'!$H$23:$N$23,0))+'Input| Projects'!$Z416*INDEX('Input| Escalations'!$H$34:$N$34,MATCH('Calc| Project Costs'!P$9,'Input| Escalations'!$H$23:$N$23,0))+'Input| Projects'!$AA416*INDEX('Input| Escalations'!$H$35:$N$35,MATCH('Calc| Project Costs'!P$9,'Input| Escalations'!$H$23:$N$23,0))+1</f>
        <v>1</v>
      </c>
      <c r="Q416" s="192">
        <f>'Input| Projects'!$Y416*INDEX('Input| Escalations'!$H$33:$N$33,MATCH('Calc| Project Costs'!Q$9,'Input| Escalations'!$H$23:$N$23,0))+'Input| Projects'!$Z416*INDEX('Input| Escalations'!$H$34:$N$34,MATCH('Calc| Project Costs'!Q$9,'Input| Escalations'!$H$23:$N$23,0))+'Input| Projects'!$AA416*INDEX('Input| Escalations'!$H$35:$N$35,MATCH('Calc| Project Costs'!Q$9,'Input| Escalations'!$H$23:$N$23,0))+1</f>
        <v>1</v>
      </c>
      <c r="R416" s="192">
        <f>'Input| Projects'!$Y416*INDEX('Input| Escalations'!$H$33:$N$33,MATCH('Calc| Project Costs'!R$9,'Input| Escalations'!$H$23:$N$23,0))+'Input| Projects'!$Z416*INDEX('Input| Escalations'!$H$34:$N$34,MATCH('Calc| Project Costs'!R$9,'Input| Escalations'!$H$23:$N$23,0))+'Input| Projects'!$AA416*INDEX('Input| Escalations'!$H$35:$N$35,MATCH('Calc| Project Costs'!R$9,'Input| Escalations'!$H$23:$N$23,0))+1</f>
        <v>1</v>
      </c>
      <c r="S416" s="192">
        <f>'Input| Projects'!$Y416*INDEX('Input| Escalations'!$H$33:$N$33,MATCH('Calc| Project Costs'!S$9,'Input| Escalations'!$H$23:$N$23,0))+'Input| Projects'!$Z416*INDEX('Input| Escalations'!$H$34:$N$34,MATCH('Calc| Project Costs'!S$9,'Input| Escalations'!$H$23:$N$23,0))+'Input| Projects'!$AA416*INDEX('Input| Escalations'!$H$35:$N$35,MATCH('Calc| Project Costs'!S$9,'Input| Escalations'!$H$23:$N$23,0))+1</f>
        <v>1</v>
      </c>
      <c r="T416" s="192">
        <f>'Input| Projects'!$Y416*INDEX('Input| Escalations'!$H$33:$N$33,MATCH('Calc| Project Costs'!T$9,'Input| Escalations'!$H$23:$N$23,0))+'Input| Projects'!$Z416*INDEX('Input| Escalations'!$H$34:$N$34,MATCH('Calc| Project Costs'!T$9,'Input| Escalations'!$H$23:$N$23,0))+'Input| Projects'!$AA416*INDEX('Input| Escalations'!$H$35:$N$35,MATCH('Calc| Project Costs'!T$9,'Input| Escalations'!$H$23:$N$23,0))+1</f>
        <v>1</v>
      </c>
      <c r="U416" s="106"/>
      <c r="V416" s="186">
        <f t="shared" si="213"/>
        <v>0</v>
      </c>
      <c r="W416" s="186">
        <f t="shared" si="214"/>
        <v>0</v>
      </c>
      <c r="X416" s="186">
        <f t="shared" si="215"/>
        <v>0</v>
      </c>
      <c r="Y416" s="186">
        <f t="shared" si="191"/>
        <v>0</v>
      </c>
      <c r="Z416" s="186">
        <f t="shared" si="192"/>
        <v>0</v>
      </c>
      <c r="AA416" s="186">
        <f t="shared" si="193"/>
        <v>0</v>
      </c>
      <c r="AB416" s="186">
        <f t="shared" si="194"/>
        <v>0</v>
      </c>
      <c r="AC416" s="106"/>
      <c r="AD416" s="186">
        <f>'Input| Projects'!Q416*N416*'Input| Escalations'!$K$19</f>
        <v>0</v>
      </c>
      <c r="AE416" s="186">
        <f>'Input| Projects'!R416*O416*'Input| Escalations'!$K$19</f>
        <v>0</v>
      </c>
      <c r="AF416" s="186">
        <f>'Input| Projects'!S416*P416*'Input| Escalations'!$K$19</f>
        <v>0</v>
      </c>
      <c r="AG416" s="186">
        <f>'Input| Projects'!T416*Q416*'Input| Escalations'!$K$19</f>
        <v>0</v>
      </c>
      <c r="AH416" s="186">
        <f>'Input| Projects'!U416*R416*'Input| Escalations'!$K$19</f>
        <v>0</v>
      </c>
      <c r="AI416" s="186">
        <f>'Input| Projects'!V416*S416*'Input| Escalations'!$K$19</f>
        <v>0</v>
      </c>
      <c r="AJ416" s="186">
        <f>'Input| Projects'!W416*T416*'Input| Escalations'!$K$19</f>
        <v>0</v>
      </c>
      <c r="AK416" s="106"/>
      <c r="AL416" s="186" t="str">
        <f>IFERROR(IF('Input| Overheads'!$C$42="Direct costs",SUMPRODUCT(--('Input| Projects'!$AC416="Yes"),'Calc| Overheads Allocation'!C$8,'Calc| Project Costs'!V416),IF('Input| Overheads'!$C$42="Internal labour",SUMPRODUCT(--('Input| Projects'!$AC416="Yes"),'Calc| Overheads Allocation'!C$8,'Calc| Project Costs'!V416,'Input| Projects'!$Y416),IF('Input| Overheads'!$C$42="DNSP defined",SUMPRODUCT(--('Input| Projects'!$AC416="Yes"),'Calc| Overheads Allocation'!C$61,'Input| Projects'!$AF416),""))),"")</f>
        <v/>
      </c>
      <c r="AM416" s="186" t="str">
        <f>IFERROR(IF('Input| Overheads'!$C$42="Direct costs",SUMPRODUCT(--('Input| Projects'!$AC416="Yes"),'Calc| Overheads Allocation'!D$8,'Calc| Project Costs'!W416),IF('Input| Overheads'!$C$42="Internal labour",SUMPRODUCT(--('Input| Projects'!$AC416="Yes"),'Calc| Overheads Allocation'!D$8,'Calc| Project Costs'!W416,'Input| Projects'!$Y416),IF('Input| Overheads'!$C$42="DNSP defined",SUMPRODUCT(--('Input| Projects'!$AC416="Yes"),'Calc| Overheads Allocation'!D$61,'Input| Projects'!$AF416),""))),"")</f>
        <v/>
      </c>
      <c r="AN416" s="186" t="str">
        <f>IFERROR(IF('Input| Overheads'!$C$42="Direct costs",SUMPRODUCT(--('Input| Projects'!$AC416="Yes"),'Calc| Overheads Allocation'!E$8,'Calc| Project Costs'!X416),IF('Input| Overheads'!$C$42="Internal labour",SUMPRODUCT(--('Input| Projects'!$AC416="Yes"),'Calc| Overheads Allocation'!E$8,'Calc| Project Costs'!X416,'Input| Projects'!$Y416),IF('Input| Overheads'!$C$42="DNSP defined",SUMPRODUCT(--('Input| Projects'!$AC416="Yes"),'Calc| Overheads Allocation'!E$61,'Input| Projects'!$AF416),""))),"")</f>
        <v/>
      </c>
      <c r="AO416" s="186" t="str">
        <f>IFERROR(IF('Input| Overheads'!$C$42="Direct costs",SUMPRODUCT(--('Input| Projects'!$AC416="Yes"),'Calc| Overheads Allocation'!F$8,'Calc| Project Costs'!Y416),IF('Input| Overheads'!$C$42="Internal labour",SUMPRODUCT(--('Input| Projects'!$AC416="Yes"),'Calc| Overheads Allocation'!F$8,'Calc| Project Costs'!Y416,'Input| Projects'!$Y416),IF('Input| Overheads'!$C$42="DNSP defined",SUMPRODUCT(--('Input| Projects'!$AC416="Yes"),'Calc| Overheads Allocation'!F$61,'Input| Projects'!$AF416),""))),"")</f>
        <v/>
      </c>
      <c r="AP416" s="186" t="str">
        <f>IFERROR(IF('Input| Overheads'!$C$42="Direct costs",SUMPRODUCT(--('Input| Projects'!$AC416="Yes"),'Calc| Overheads Allocation'!G$8,'Calc| Project Costs'!Z416),IF('Input| Overheads'!$C$42="Internal labour",SUMPRODUCT(--('Input| Projects'!$AC416="Yes"),'Calc| Overheads Allocation'!G$8,'Calc| Project Costs'!Z416,'Input| Projects'!$Y416),IF('Input| Overheads'!$C$42="DNSP defined",SUMPRODUCT(--('Input| Projects'!$AC416="Yes"),'Calc| Overheads Allocation'!G$61,'Input| Projects'!$AF416),""))),"")</f>
        <v/>
      </c>
      <c r="AQ416" s="186" t="str">
        <f>IFERROR(IF('Input| Overheads'!$C$42="Direct costs",SUMPRODUCT(--('Input| Projects'!$AC416="Yes"),'Calc| Overheads Allocation'!H$8,'Calc| Project Costs'!AA416),IF('Input| Overheads'!$C$42="Internal labour",SUMPRODUCT(--('Input| Projects'!$AC416="Yes"),'Calc| Overheads Allocation'!H$8,'Calc| Project Costs'!AA416,'Input| Projects'!$Y416),IF('Input| Overheads'!$C$42="DNSP defined",SUMPRODUCT(--('Input| Projects'!$AC416="Yes"),'Calc| Overheads Allocation'!H$61,'Input| Projects'!$AF416),""))),"")</f>
        <v/>
      </c>
      <c r="AR416" s="186" t="str">
        <f>IFERROR(IF('Input| Overheads'!$C$42="Direct costs",SUMPRODUCT(--('Input| Projects'!$AC416="Yes"),'Calc| Overheads Allocation'!I$8,'Calc| Project Costs'!AB416),IF('Input| Overheads'!$C$42="Internal labour",SUMPRODUCT(--('Input| Projects'!$AC416="Yes"),'Calc| Overheads Allocation'!I$8,'Calc| Project Costs'!AB416,'Input| Projects'!$Y416),IF('Input| Overheads'!$C$42="DNSP defined",SUMPRODUCT(--('Input| Projects'!$AC416="Yes"),'Calc| Overheads Allocation'!I$61,'Input| Projects'!$AF416),""))),"")</f>
        <v/>
      </c>
      <c r="AS416" s="106"/>
      <c r="AT416" s="186" t="str">
        <f>IFERROR(IF('Input| Overheads'!$C$42="Direct costs",SUMPRODUCT(--('Input| Projects'!$AD416="Yes"),'Calc| Overheads Allocation'!C$9,'Calc| Project Costs'!V416),IF('Input| Overheads'!$C$42="Internal labour",SUMPRODUCT(--('Input| Projects'!$AD416="Yes"),'Calc| Overheads Allocation'!C$9,'Calc| Project Costs'!V416,'Input| Projects'!$Y416),IF('Input| Overheads'!$C$42="DNSP defined",SUMPRODUCT(--('Input| Projects'!$AD416="Yes"),'Calc| Overheads Allocation'!C$62,'Input| Projects'!$AG416),""))),"")</f>
        <v/>
      </c>
      <c r="AU416" s="186" t="str">
        <f>IFERROR(IF('Input| Overheads'!$C$42="Direct costs",SUMPRODUCT(--('Input| Projects'!$AD416="Yes"),'Calc| Overheads Allocation'!D$9,'Calc| Project Costs'!W416),IF('Input| Overheads'!$C$42="Internal labour",SUMPRODUCT(--('Input| Projects'!$AD416="Yes"),'Calc| Overheads Allocation'!D$9,'Calc| Project Costs'!W416,'Input| Projects'!$Y416),IF('Input| Overheads'!$C$42="DNSP defined",SUMPRODUCT(--('Input| Projects'!$AD416="Yes"),'Calc| Overheads Allocation'!D$62,'Input| Projects'!$AG416),""))),"")</f>
        <v/>
      </c>
      <c r="AV416" s="186" t="str">
        <f>IFERROR(IF('Input| Overheads'!$C$42="Direct costs",SUMPRODUCT(--('Input| Projects'!$AD416="Yes"),'Calc| Overheads Allocation'!E$9,'Calc| Project Costs'!X416),IF('Input| Overheads'!$C$42="Internal labour",SUMPRODUCT(--('Input| Projects'!$AD416="Yes"),'Calc| Overheads Allocation'!E$9,'Calc| Project Costs'!X416,'Input| Projects'!$Y416),IF('Input| Overheads'!$C$42="DNSP defined",SUMPRODUCT(--('Input| Projects'!$AD416="Yes"),'Calc| Overheads Allocation'!E$62,'Input| Projects'!$AG416),""))),"")</f>
        <v/>
      </c>
      <c r="AW416" s="186" t="str">
        <f>IFERROR(IF('Input| Overheads'!$C$42="Direct costs",SUMPRODUCT(--('Input| Projects'!$AD416="Yes"),'Calc| Overheads Allocation'!F$9,'Calc| Project Costs'!Y416),IF('Input| Overheads'!$C$42="Internal labour",SUMPRODUCT(--('Input| Projects'!$AD416="Yes"),'Calc| Overheads Allocation'!F$9,'Calc| Project Costs'!Y416,'Input| Projects'!$Y416),IF('Input| Overheads'!$C$42="DNSP defined",SUMPRODUCT(--('Input| Projects'!$AD416="Yes"),'Calc| Overheads Allocation'!F$62,'Input| Projects'!$AG416),""))),"")</f>
        <v/>
      </c>
      <c r="AX416" s="186" t="str">
        <f>IFERROR(IF('Input| Overheads'!$C$42="Direct costs",SUMPRODUCT(--('Input| Projects'!$AD416="Yes"),'Calc| Overheads Allocation'!G$9,'Calc| Project Costs'!Z416),IF('Input| Overheads'!$C$42="Internal labour",SUMPRODUCT(--('Input| Projects'!$AD416="Yes"),'Calc| Overheads Allocation'!G$9,'Calc| Project Costs'!Z416,'Input| Projects'!$Y416),IF('Input| Overheads'!$C$42="DNSP defined",SUMPRODUCT(--('Input| Projects'!$AD416="Yes"),'Calc| Overheads Allocation'!G$62,'Input| Projects'!$AG416),""))),"")</f>
        <v/>
      </c>
      <c r="AY416" s="186" t="str">
        <f>IFERROR(IF('Input| Overheads'!$C$42="Direct costs",SUMPRODUCT(--('Input| Projects'!$AD416="Yes"),'Calc| Overheads Allocation'!H$9,'Calc| Project Costs'!AA416),IF('Input| Overheads'!$C$42="Internal labour",SUMPRODUCT(--('Input| Projects'!$AD416="Yes"),'Calc| Overheads Allocation'!H$9,'Calc| Project Costs'!AA416,'Input| Projects'!$Y416),IF('Input| Overheads'!$C$42="DNSP defined",SUMPRODUCT(--('Input| Projects'!$AD416="Yes"),'Calc| Overheads Allocation'!H$62,'Input| Projects'!$AG416),""))),"")</f>
        <v/>
      </c>
      <c r="AZ416" s="186" t="str">
        <f>IFERROR(IF('Input| Overheads'!$C$42="Direct costs",SUMPRODUCT(--('Input| Projects'!$AD416="Yes"),'Calc| Overheads Allocation'!I$9,'Calc| Project Costs'!AB416),IF('Input| Overheads'!$C$42="Internal labour",SUMPRODUCT(--('Input| Projects'!$AD416="Yes"),'Calc| Overheads Allocation'!I$9,'Calc| Project Costs'!AB416,'Input| Projects'!$Y416),IF('Input| Overheads'!$C$42="DNSP defined",SUMPRODUCT(--('Input| Projects'!$AD416="Yes"),'Calc| Overheads Allocation'!I$62,'Input| Projects'!$AG416),""))),"")</f>
        <v/>
      </c>
      <c r="BA416" s="106"/>
      <c r="BB416" s="186">
        <f t="shared" si="216"/>
        <v>0</v>
      </c>
      <c r="BC416" s="186">
        <f t="shared" si="217"/>
        <v>0</v>
      </c>
      <c r="BD416" s="186">
        <f t="shared" si="218"/>
        <v>0</v>
      </c>
      <c r="BE416" s="186">
        <f t="shared" si="195"/>
        <v>0</v>
      </c>
      <c r="BF416" s="186">
        <f t="shared" si="196"/>
        <v>0</v>
      </c>
      <c r="BG416" s="186">
        <f t="shared" si="197"/>
        <v>0</v>
      </c>
      <c r="BH416" s="186">
        <f t="shared" si="198"/>
        <v>0</v>
      </c>
      <c r="BI416" s="97"/>
      <c r="BJ416" s="186" t="str">
        <f t="shared" si="199"/>
        <v/>
      </c>
      <c r="BK416" s="186" t="str">
        <f t="shared" si="200"/>
        <v/>
      </c>
      <c r="BL416" s="186" t="str">
        <f t="shared" si="201"/>
        <v/>
      </c>
      <c r="BM416" s="186" t="str">
        <f t="shared" si="202"/>
        <v/>
      </c>
      <c r="BN416" s="186" t="str">
        <f t="shared" si="203"/>
        <v/>
      </c>
      <c r="BO416" s="186" t="str">
        <f t="shared" si="204"/>
        <v/>
      </c>
      <c r="BP416" s="186" t="str">
        <f t="shared" si="205"/>
        <v/>
      </c>
      <c r="BQ416" s="97"/>
      <c r="BR416" s="186">
        <f t="shared" si="206"/>
        <v>0</v>
      </c>
      <c r="BS416" s="186">
        <f t="shared" si="207"/>
        <v>0</v>
      </c>
      <c r="BT416" s="222">
        <f t="shared" si="208"/>
        <v>0</v>
      </c>
      <c r="BU416" s="222">
        <f t="shared" si="209"/>
        <v>0</v>
      </c>
      <c r="BV416" s="222">
        <f t="shared" si="210"/>
        <v>0</v>
      </c>
      <c r="BW416" s="222">
        <f t="shared" si="211"/>
        <v>0</v>
      </c>
      <c r="BX416" s="222">
        <f t="shared" si="212"/>
        <v>0</v>
      </c>
      <c r="BY416" s="106"/>
      <c r="BZ416" s="197" t="str">
        <f>IF(SUMIF('Input| Projects'!$AS$8:$CP$8,"Dx",'Input| Projects'!$AS416:$CP416)=0,"",SUMIF('Input| Projects'!$AS$8:$CP$8,"Dx",'Input| Projects'!$AS416:$CP416))</f>
        <v/>
      </c>
      <c r="CA416" s="197" t="str">
        <f>IF(SUMIF('Input| Projects'!$AS$8:$CP$8,"Tx",'Input| Projects'!$AS416:$CP416)=0,"",SUMIF('Input| Projects'!$AS$8:$CP$8,"Tx",'Input| Projects'!$AS416:$CP416))</f>
        <v/>
      </c>
      <c r="CB416" s="150" t="str">
        <f t="shared" si="219"/>
        <v/>
      </c>
    </row>
    <row r="417" spans="2:80" x14ac:dyDescent="0.2">
      <c r="B417" s="201">
        <f>IFERROR('Input| Projects'!B417,"")</f>
        <v>408</v>
      </c>
      <c r="C417" s="42" t="str">
        <f>IFERROR(IF('Input| Projects'!C417="","",'Input| Projects'!C417),"")</f>
        <v/>
      </c>
      <c r="D417" s="42" t="str">
        <f>IFERROR(IF('Input| Projects'!D417="","",'Input| Projects'!D417),"")</f>
        <v/>
      </c>
      <c r="E417" s="104"/>
      <c r="F417" s="190">
        <f>IFERROR('Input| Projects'!I417*'Input| Escalations'!$K$19,"")</f>
        <v>0</v>
      </c>
      <c r="G417" s="190">
        <f>IFERROR('Input| Projects'!J417*'Input| Escalations'!$K$19,"")</f>
        <v>0</v>
      </c>
      <c r="H417" s="190">
        <f>IFERROR('Input| Projects'!K417*'Input| Escalations'!$K$19,"")</f>
        <v>0</v>
      </c>
      <c r="I417" s="190">
        <f>IFERROR('Input| Projects'!L417*'Input| Escalations'!$K$19,"")</f>
        <v>0</v>
      </c>
      <c r="J417" s="190">
        <f>IFERROR('Input| Projects'!M417*'Input| Escalations'!$K$19,"")</f>
        <v>0</v>
      </c>
      <c r="K417" s="190">
        <f>IFERROR('Input| Projects'!N417*'Input| Escalations'!$K$19,"")</f>
        <v>0</v>
      </c>
      <c r="L417" s="190">
        <f>IFERROR('Input| Projects'!O417*'Input| Escalations'!$K$19,"")</f>
        <v>0</v>
      </c>
      <c r="M417" s="150" t="str">
        <f>IF(ABS(SUM(F417:L417)-(SUM('Input| Projects'!I417:O417)*'Input| Escalations'!$K$19))&lt;0.0000001,"",1)</f>
        <v/>
      </c>
      <c r="N417" s="192">
        <f>'Input| Projects'!$Y417*INDEX('Input| Escalations'!$H$33:$N$33,MATCH('Calc| Project Costs'!N$9,'Input| Escalations'!$H$23:$N$23,0))+'Input| Projects'!$Z417*INDEX('Input| Escalations'!$H$34:$N$34,MATCH('Calc| Project Costs'!N$9,'Input| Escalations'!$H$23:$N$23,0))+'Input| Projects'!$AA417*INDEX('Input| Escalations'!$H$35:$N$35,MATCH('Calc| Project Costs'!N$9,'Input| Escalations'!$H$23:$N$23,0))+1</f>
        <v>1</v>
      </c>
      <c r="O417" s="192">
        <f>'Input| Projects'!$Y417*INDEX('Input| Escalations'!$H$33:$N$33,MATCH('Calc| Project Costs'!O$9,'Input| Escalations'!$H$23:$N$23,0))+'Input| Projects'!$Z417*INDEX('Input| Escalations'!$H$34:$N$34,MATCH('Calc| Project Costs'!O$9,'Input| Escalations'!$H$23:$N$23,0))+'Input| Projects'!$AA417*INDEX('Input| Escalations'!$H$35:$N$35,MATCH('Calc| Project Costs'!O$9,'Input| Escalations'!$H$23:$N$23,0))+1</f>
        <v>1</v>
      </c>
      <c r="P417" s="192">
        <f>'Input| Projects'!$Y417*INDEX('Input| Escalations'!$H$33:$N$33,MATCH('Calc| Project Costs'!P$9,'Input| Escalations'!$H$23:$N$23,0))+'Input| Projects'!$Z417*INDEX('Input| Escalations'!$H$34:$N$34,MATCH('Calc| Project Costs'!P$9,'Input| Escalations'!$H$23:$N$23,0))+'Input| Projects'!$AA417*INDEX('Input| Escalations'!$H$35:$N$35,MATCH('Calc| Project Costs'!P$9,'Input| Escalations'!$H$23:$N$23,0))+1</f>
        <v>1</v>
      </c>
      <c r="Q417" s="192">
        <f>'Input| Projects'!$Y417*INDEX('Input| Escalations'!$H$33:$N$33,MATCH('Calc| Project Costs'!Q$9,'Input| Escalations'!$H$23:$N$23,0))+'Input| Projects'!$Z417*INDEX('Input| Escalations'!$H$34:$N$34,MATCH('Calc| Project Costs'!Q$9,'Input| Escalations'!$H$23:$N$23,0))+'Input| Projects'!$AA417*INDEX('Input| Escalations'!$H$35:$N$35,MATCH('Calc| Project Costs'!Q$9,'Input| Escalations'!$H$23:$N$23,0))+1</f>
        <v>1</v>
      </c>
      <c r="R417" s="192">
        <f>'Input| Projects'!$Y417*INDEX('Input| Escalations'!$H$33:$N$33,MATCH('Calc| Project Costs'!R$9,'Input| Escalations'!$H$23:$N$23,0))+'Input| Projects'!$Z417*INDEX('Input| Escalations'!$H$34:$N$34,MATCH('Calc| Project Costs'!R$9,'Input| Escalations'!$H$23:$N$23,0))+'Input| Projects'!$AA417*INDEX('Input| Escalations'!$H$35:$N$35,MATCH('Calc| Project Costs'!R$9,'Input| Escalations'!$H$23:$N$23,0))+1</f>
        <v>1</v>
      </c>
      <c r="S417" s="192">
        <f>'Input| Projects'!$Y417*INDEX('Input| Escalations'!$H$33:$N$33,MATCH('Calc| Project Costs'!S$9,'Input| Escalations'!$H$23:$N$23,0))+'Input| Projects'!$Z417*INDEX('Input| Escalations'!$H$34:$N$34,MATCH('Calc| Project Costs'!S$9,'Input| Escalations'!$H$23:$N$23,0))+'Input| Projects'!$AA417*INDEX('Input| Escalations'!$H$35:$N$35,MATCH('Calc| Project Costs'!S$9,'Input| Escalations'!$H$23:$N$23,0))+1</f>
        <v>1</v>
      </c>
      <c r="T417" s="192">
        <f>'Input| Projects'!$Y417*INDEX('Input| Escalations'!$H$33:$N$33,MATCH('Calc| Project Costs'!T$9,'Input| Escalations'!$H$23:$N$23,0))+'Input| Projects'!$Z417*INDEX('Input| Escalations'!$H$34:$N$34,MATCH('Calc| Project Costs'!T$9,'Input| Escalations'!$H$23:$N$23,0))+'Input| Projects'!$AA417*INDEX('Input| Escalations'!$H$35:$N$35,MATCH('Calc| Project Costs'!T$9,'Input| Escalations'!$H$23:$N$23,0))+1</f>
        <v>1</v>
      </c>
      <c r="U417" s="106"/>
      <c r="V417" s="186">
        <f t="shared" si="213"/>
        <v>0</v>
      </c>
      <c r="W417" s="186">
        <f t="shared" si="214"/>
        <v>0</v>
      </c>
      <c r="X417" s="186">
        <f t="shared" si="215"/>
        <v>0</v>
      </c>
      <c r="Y417" s="186">
        <f t="shared" si="191"/>
        <v>0</v>
      </c>
      <c r="Z417" s="186">
        <f t="shared" si="192"/>
        <v>0</v>
      </c>
      <c r="AA417" s="186">
        <f t="shared" si="193"/>
        <v>0</v>
      </c>
      <c r="AB417" s="186">
        <f t="shared" si="194"/>
        <v>0</v>
      </c>
      <c r="AC417" s="106"/>
      <c r="AD417" s="186">
        <f>'Input| Projects'!Q417*N417*'Input| Escalations'!$K$19</f>
        <v>0</v>
      </c>
      <c r="AE417" s="186">
        <f>'Input| Projects'!R417*O417*'Input| Escalations'!$K$19</f>
        <v>0</v>
      </c>
      <c r="AF417" s="186">
        <f>'Input| Projects'!S417*P417*'Input| Escalations'!$K$19</f>
        <v>0</v>
      </c>
      <c r="AG417" s="186">
        <f>'Input| Projects'!T417*Q417*'Input| Escalations'!$K$19</f>
        <v>0</v>
      </c>
      <c r="AH417" s="186">
        <f>'Input| Projects'!U417*R417*'Input| Escalations'!$K$19</f>
        <v>0</v>
      </c>
      <c r="AI417" s="186">
        <f>'Input| Projects'!V417*S417*'Input| Escalations'!$K$19</f>
        <v>0</v>
      </c>
      <c r="AJ417" s="186">
        <f>'Input| Projects'!W417*T417*'Input| Escalations'!$K$19</f>
        <v>0</v>
      </c>
      <c r="AK417" s="106"/>
      <c r="AL417" s="186" t="str">
        <f>IFERROR(IF('Input| Overheads'!$C$42="Direct costs",SUMPRODUCT(--('Input| Projects'!$AC417="Yes"),'Calc| Overheads Allocation'!C$8,'Calc| Project Costs'!V417),IF('Input| Overheads'!$C$42="Internal labour",SUMPRODUCT(--('Input| Projects'!$AC417="Yes"),'Calc| Overheads Allocation'!C$8,'Calc| Project Costs'!V417,'Input| Projects'!$Y417),IF('Input| Overheads'!$C$42="DNSP defined",SUMPRODUCT(--('Input| Projects'!$AC417="Yes"),'Calc| Overheads Allocation'!C$61,'Input| Projects'!$AF417),""))),"")</f>
        <v/>
      </c>
      <c r="AM417" s="186" t="str">
        <f>IFERROR(IF('Input| Overheads'!$C$42="Direct costs",SUMPRODUCT(--('Input| Projects'!$AC417="Yes"),'Calc| Overheads Allocation'!D$8,'Calc| Project Costs'!W417),IF('Input| Overheads'!$C$42="Internal labour",SUMPRODUCT(--('Input| Projects'!$AC417="Yes"),'Calc| Overheads Allocation'!D$8,'Calc| Project Costs'!W417,'Input| Projects'!$Y417),IF('Input| Overheads'!$C$42="DNSP defined",SUMPRODUCT(--('Input| Projects'!$AC417="Yes"),'Calc| Overheads Allocation'!D$61,'Input| Projects'!$AF417),""))),"")</f>
        <v/>
      </c>
      <c r="AN417" s="186" t="str">
        <f>IFERROR(IF('Input| Overheads'!$C$42="Direct costs",SUMPRODUCT(--('Input| Projects'!$AC417="Yes"),'Calc| Overheads Allocation'!E$8,'Calc| Project Costs'!X417),IF('Input| Overheads'!$C$42="Internal labour",SUMPRODUCT(--('Input| Projects'!$AC417="Yes"),'Calc| Overheads Allocation'!E$8,'Calc| Project Costs'!X417,'Input| Projects'!$Y417),IF('Input| Overheads'!$C$42="DNSP defined",SUMPRODUCT(--('Input| Projects'!$AC417="Yes"),'Calc| Overheads Allocation'!E$61,'Input| Projects'!$AF417),""))),"")</f>
        <v/>
      </c>
      <c r="AO417" s="186" t="str">
        <f>IFERROR(IF('Input| Overheads'!$C$42="Direct costs",SUMPRODUCT(--('Input| Projects'!$AC417="Yes"),'Calc| Overheads Allocation'!F$8,'Calc| Project Costs'!Y417),IF('Input| Overheads'!$C$42="Internal labour",SUMPRODUCT(--('Input| Projects'!$AC417="Yes"),'Calc| Overheads Allocation'!F$8,'Calc| Project Costs'!Y417,'Input| Projects'!$Y417),IF('Input| Overheads'!$C$42="DNSP defined",SUMPRODUCT(--('Input| Projects'!$AC417="Yes"),'Calc| Overheads Allocation'!F$61,'Input| Projects'!$AF417),""))),"")</f>
        <v/>
      </c>
      <c r="AP417" s="186" t="str">
        <f>IFERROR(IF('Input| Overheads'!$C$42="Direct costs",SUMPRODUCT(--('Input| Projects'!$AC417="Yes"),'Calc| Overheads Allocation'!G$8,'Calc| Project Costs'!Z417),IF('Input| Overheads'!$C$42="Internal labour",SUMPRODUCT(--('Input| Projects'!$AC417="Yes"),'Calc| Overheads Allocation'!G$8,'Calc| Project Costs'!Z417,'Input| Projects'!$Y417),IF('Input| Overheads'!$C$42="DNSP defined",SUMPRODUCT(--('Input| Projects'!$AC417="Yes"),'Calc| Overheads Allocation'!G$61,'Input| Projects'!$AF417),""))),"")</f>
        <v/>
      </c>
      <c r="AQ417" s="186" t="str">
        <f>IFERROR(IF('Input| Overheads'!$C$42="Direct costs",SUMPRODUCT(--('Input| Projects'!$AC417="Yes"),'Calc| Overheads Allocation'!H$8,'Calc| Project Costs'!AA417),IF('Input| Overheads'!$C$42="Internal labour",SUMPRODUCT(--('Input| Projects'!$AC417="Yes"),'Calc| Overheads Allocation'!H$8,'Calc| Project Costs'!AA417,'Input| Projects'!$Y417),IF('Input| Overheads'!$C$42="DNSP defined",SUMPRODUCT(--('Input| Projects'!$AC417="Yes"),'Calc| Overheads Allocation'!H$61,'Input| Projects'!$AF417),""))),"")</f>
        <v/>
      </c>
      <c r="AR417" s="186" t="str">
        <f>IFERROR(IF('Input| Overheads'!$C$42="Direct costs",SUMPRODUCT(--('Input| Projects'!$AC417="Yes"),'Calc| Overheads Allocation'!I$8,'Calc| Project Costs'!AB417),IF('Input| Overheads'!$C$42="Internal labour",SUMPRODUCT(--('Input| Projects'!$AC417="Yes"),'Calc| Overheads Allocation'!I$8,'Calc| Project Costs'!AB417,'Input| Projects'!$Y417),IF('Input| Overheads'!$C$42="DNSP defined",SUMPRODUCT(--('Input| Projects'!$AC417="Yes"),'Calc| Overheads Allocation'!I$61,'Input| Projects'!$AF417),""))),"")</f>
        <v/>
      </c>
      <c r="AS417" s="106"/>
      <c r="AT417" s="186" t="str">
        <f>IFERROR(IF('Input| Overheads'!$C$42="Direct costs",SUMPRODUCT(--('Input| Projects'!$AD417="Yes"),'Calc| Overheads Allocation'!C$9,'Calc| Project Costs'!V417),IF('Input| Overheads'!$C$42="Internal labour",SUMPRODUCT(--('Input| Projects'!$AD417="Yes"),'Calc| Overheads Allocation'!C$9,'Calc| Project Costs'!V417,'Input| Projects'!$Y417),IF('Input| Overheads'!$C$42="DNSP defined",SUMPRODUCT(--('Input| Projects'!$AD417="Yes"),'Calc| Overheads Allocation'!C$62,'Input| Projects'!$AG417),""))),"")</f>
        <v/>
      </c>
      <c r="AU417" s="186" t="str">
        <f>IFERROR(IF('Input| Overheads'!$C$42="Direct costs",SUMPRODUCT(--('Input| Projects'!$AD417="Yes"),'Calc| Overheads Allocation'!D$9,'Calc| Project Costs'!W417),IF('Input| Overheads'!$C$42="Internal labour",SUMPRODUCT(--('Input| Projects'!$AD417="Yes"),'Calc| Overheads Allocation'!D$9,'Calc| Project Costs'!W417,'Input| Projects'!$Y417),IF('Input| Overheads'!$C$42="DNSP defined",SUMPRODUCT(--('Input| Projects'!$AD417="Yes"),'Calc| Overheads Allocation'!D$62,'Input| Projects'!$AG417),""))),"")</f>
        <v/>
      </c>
      <c r="AV417" s="186" t="str">
        <f>IFERROR(IF('Input| Overheads'!$C$42="Direct costs",SUMPRODUCT(--('Input| Projects'!$AD417="Yes"),'Calc| Overheads Allocation'!E$9,'Calc| Project Costs'!X417),IF('Input| Overheads'!$C$42="Internal labour",SUMPRODUCT(--('Input| Projects'!$AD417="Yes"),'Calc| Overheads Allocation'!E$9,'Calc| Project Costs'!X417,'Input| Projects'!$Y417),IF('Input| Overheads'!$C$42="DNSP defined",SUMPRODUCT(--('Input| Projects'!$AD417="Yes"),'Calc| Overheads Allocation'!E$62,'Input| Projects'!$AG417),""))),"")</f>
        <v/>
      </c>
      <c r="AW417" s="186" t="str">
        <f>IFERROR(IF('Input| Overheads'!$C$42="Direct costs",SUMPRODUCT(--('Input| Projects'!$AD417="Yes"),'Calc| Overheads Allocation'!F$9,'Calc| Project Costs'!Y417),IF('Input| Overheads'!$C$42="Internal labour",SUMPRODUCT(--('Input| Projects'!$AD417="Yes"),'Calc| Overheads Allocation'!F$9,'Calc| Project Costs'!Y417,'Input| Projects'!$Y417),IF('Input| Overheads'!$C$42="DNSP defined",SUMPRODUCT(--('Input| Projects'!$AD417="Yes"),'Calc| Overheads Allocation'!F$62,'Input| Projects'!$AG417),""))),"")</f>
        <v/>
      </c>
      <c r="AX417" s="186" t="str">
        <f>IFERROR(IF('Input| Overheads'!$C$42="Direct costs",SUMPRODUCT(--('Input| Projects'!$AD417="Yes"),'Calc| Overheads Allocation'!G$9,'Calc| Project Costs'!Z417),IF('Input| Overheads'!$C$42="Internal labour",SUMPRODUCT(--('Input| Projects'!$AD417="Yes"),'Calc| Overheads Allocation'!G$9,'Calc| Project Costs'!Z417,'Input| Projects'!$Y417),IF('Input| Overheads'!$C$42="DNSP defined",SUMPRODUCT(--('Input| Projects'!$AD417="Yes"),'Calc| Overheads Allocation'!G$62,'Input| Projects'!$AG417),""))),"")</f>
        <v/>
      </c>
      <c r="AY417" s="186" t="str">
        <f>IFERROR(IF('Input| Overheads'!$C$42="Direct costs",SUMPRODUCT(--('Input| Projects'!$AD417="Yes"),'Calc| Overheads Allocation'!H$9,'Calc| Project Costs'!AA417),IF('Input| Overheads'!$C$42="Internal labour",SUMPRODUCT(--('Input| Projects'!$AD417="Yes"),'Calc| Overheads Allocation'!H$9,'Calc| Project Costs'!AA417,'Input| Projects'!$Y417),IF('Input| Overheads'!$C$42="DNSP defined",SUMPRODUCT(--('Input| Projects'!$AD417="Yes"),'Calc| Overheads Allocation'!H$62,'Input| Projects'!$AG417),""))),"")</f>
        <v/>
      </c>
      <c r="AZ417" s="186" t="str">
        <f>IFERROR(IF('Input| Overheads'!$C$42="Direct costs",SUMPRODUCT(--('Input| Projects'!$AD417="Yes"),'Calc| Overheads Allocation'!I$9,'Calc| Project Costs'!AB417),IF('Input| Overheads'!$C$42="Internal labour",SUMPRODUCT(--('Input| Projects'!$AD417="Yes"),'Calc| Overheads Allocation'!I$9,'Calc| Project Costs'!AB417,'Input| Projects'!$Y417),IF('Input| Overheads'!$C$42="DNSP defined",SUMPRODUCT(--('Input| Projects'!$AD417="Yes"),'Calc| Overheads Allocation'!I$62,'Input| Projects'!$AG417),""))),"")</f>
        <v/>
      </c>
      <c r="BA417" s="106"/>
      <c r="BB417" s="186">
        <f t="shared" si="216"/>
        <v>0</v>
      </c>
      <c r="BC417" s="186">
        <f t="shared" si="217"/>
        <v>0</v>
      </c>
      <c r="BD417" s="186">
        <f t="shared" si="218"/>
        <v>0</v>
      </c>
      <c r="BE417" s="186">
        <f t="shared" si="195"/>
        <v>0</v>
      </c>
      <c r="BF417" s="186">
        <f t="shared" si="196"/>
        <v>0</v>
      </c>
      <c r="BG417" s="186">
        <f t="shared" si="197"/>
        <v>0</v>
      </c>
      <c r="BH417" s="186">
        <f t="shared" si="198"/>
        <v>0</v>
      </c>
      <c r="BI417" s="97"/>
      <c r="BJ417" s="186" t="str">
        <f t="shared" si="199"/>
        <v/>
      </c>
      <c r="BK417" s="186" t="str">
        <f t="shared" si="200"/>
        <v/>
      </c>
      <c r="BL417" s="186" t="str">
        <f t="shared" si="201"/>
        <v/>
      </c>
      <c r="BM417" s="186" t="str">
        <f t="shared" si="202"/>
        <v/>
      </c>
      <c r="BN417" s="186" t="str">
        <f t="shared" si="203"/>
        <v/>
      </c>
      <c r="BO417" s="186" t="str">
        <f t="shared" si="204"/>
        <v/>
      </c>
      <c r="BP417" s="186" t="str">
        <f t="shared" si="205"/>
        <v/>
      </c>
      <c r="BQ417" s="97"/>
      <c r="BR417" s="186">
        <f t="shared" si="206"/>
        <v>0</v>
      </c>
      <c r="BS417" s="186">
        <f t="shared" si="207"/>
        <v>0</v>
      </c>
      <c r="BT417" s="222">
        <f t="shared" si="208"/>
        <v>0</v>
      </c>
      <c r="BU417" s="222">
        <f t="shared" si="209"/>
        <v>0</v>
      </c>
      <c r="BV417" s="222">
        <f t="shared" si="210"/>
        <v>0</v>
      </c>
      <c r="BW417" s="222">
        <f t="shared" si="211"/>
        <v>0</v>
      </c>
      <c r="BX417" s="222">
        <f t="shared" si="212"/>
        <v>0</v>
      </c>
      <c r="BY417" s="106"/>
      <c r="BZ417" s="197" t="str">
        <f>IF(SUMIF('Input| Projects'!$AS$8:$CP$8,"Dx",'Input| Projects'!$AS417:$CP417)=0,"",SUMIF('Input| Projects'!$AS$8:$CP$8,"Dx",'Input| Projects'!$AS417:$CP417))</f>
        <v/>
      </c>
      <c r="CA417" s="197" t="str">
        <f>IF(SUMIF('Input| Projects'!$AS$8:$CP$8,"Tx",'Input| Projects'!$AS417:$CP417)=0,"",SUMIF('Input| Projects'!$AS$8:$CP$8,"Tx",'Input| Projects'!$AS417:$CP417))</f>
        <v/>
      </c>
      <c r="CB417" s="150" t="str">
        <f t="shared" si="219"/>
        <v/>
      </c>
    </row>
    <row r="418" spans="2:80" x14ac:dyDescent="0.2">
      <c r="B418" s="201">
        <f>IFERROR('Input| Projects'!B418,"")</f>
        <v>409</v>
      </c>
      <c r="C418" s="42" t="str">
        <f>IFERROR(IF('Input| Projects'!C418="","",'Input| Projects'!C418),"")</f>
        <v/>
      </c>
      <c r="D418" s="42" t="str">
        <f>IFERROR(IF('Input| Projects'!D418="","",'Input| Projects'!D418),"")</f>
        <v/>
      </c>
      <c r="E418" s="104"/>
      <c r="F418" s="190">
        <f>IFERROR('Input| Projects'!I418*'Input| Escalations'!$K$19,"")</f>
        <v>0</v>
      </c>
      <c r="G418" s="190">
        <f>IFERROR('Input| Projects'!J418*'Input| Escalations'!$K$19,"")</f>
        <v>0</v>
      </c>
      <c r="H418" s="190">
        <f>IFERROR('Input| Projects'!K418*'Input| Escalations'!$K$19,"")</f>
        <v>0</v>
      </c>
      <c r="I418" s="190">
        <f>IFERROR('Input| Projects'!L418*'Input| Escalations'!$K$19,"")</f>
        <v>0</v>
      </c>
      <c r="J418" s="190">
        <f>IFERROR('Input| Projects'!M418*'Input| Escalations'!$K$19,"")</f>
        <v>0</v>
      </c>
      <c r="K418" s="190">
        <f>IFERROR('Input| Projects'!N418*'Input| Escalations'!$K$19,"")</f>
        <v>0</v>
      </c>
      <c r="L418" s="190">
        <f>IFERROR('Input| Projects'!O418*'Input| Escalations'!$K$19,"")</f>
        <v>0</v>
      </c>
      <c r="M418" s="150" t="str">
        <f>IF(ABS(SUM(F418:L418)-(SUM('Input| Projects'!I418:O418)*'Input| Escalations'!$K$19))&lt;0.0000001,"",1)</f>
        <v/>
      </c>
      <c r="N418" s="192">
        <f>'Input| Projects'!$Y418*INDEX('Input| Escalations'!$H$33:$N$33,MATCH('Calc| Project Costs'!N$9,'Input| Escalations'!$H$23:$N$23,0))+'Input| Projects'!$Z418*INDEX('Input| Escalations'!$H$34:$N$34,MATCH('Calc| Project Costs'!N$9,'Input| Escalations'!$H$23:$N$23,0))+'Input| Projects'!$AA418*INDEX('Input| Escalations'!$H$35:$N$35,MATCH('Calc| Project Costs'!N$9,'Input| Escalations'!$H$23:$N$23,0))+1</f>
        <v>1</v>
      </c>
      <c r="O418" s="192">
        <f>'Input| Projects'!$Y418*INDEX('Input| Escalations'!$H$33:$N$33,MATCH('Calc| Project Costs'!O$9,'Input| Escalations'!$H$23:$N$23,0))+'Input| Projects'!$Z418*INDEX('Input| Escalations'!$H$34:$N$34,MATCH('Calc| Project Costs'!O$9,'Input| Escalations'!$H$23:$N$23,0))+'Input| Projects'!$AA418*INDEX('Input| Escalations'!$H$35:$N$35,MATCH('Calc| Project Costs'!O$9,'Input| Escalations'!$H$23:$N$23,0))+1</f>
        <v>1</v>
      </c>
      <c r="P418" s="192">
        <f>'Input| Projects'!$Y418*INDEX('Input| Escalations'!$H$33:$N$33,MATCH('Calc| Project Costs'!P$9,'Input| Escalations'!$H$23:$N$23,0))+'Input| Projects'!$Z418*INDEX('Input| Escalations'!$H$34:$N$34,MATCH('Calc| Project Costs'!P$9,'Input| Escalations'!$H$23:$N$23,0))+'Input| Projects'!$AA418*INDEX('Input| Escalations'!$H$35:$N$35,MATCH('Calc| Project Costs'!P$9,'Input| Escalations'!$H$23:$N$23,0))+1</f>
        <v>1</v>
      </c>
      <c r="Q418" s="192">
        <f>'Input| Projects'!$Y418*INDEX('Input| Escalations'!$H$33:$N$33,MATCH('Calc| Project Costs'!Q$9,'Input| Escalations'!$H$23:$N$23,0))+'Input| Projects'!$Z418*INDEX('Input| Escalations'!$H$34:$N$34,MATCH('Calc| Project Costs'!Q$9,'Input| Escalations'!$H$23:$N$23,0))+'Input| Projects'!$AA418*INDEX('Input| Escalations'!$H$35:$N$35,MATCH('Calc| Project Costs'!Q$9,'Input| Escalations'!$H$23:$N$23,0))+1</f>
        <v>1</v>
      </c>
      <c r="R418" s="192">
        <f>'Input| Projects'!$Y418*INDEX('Input| Escalations'!$H$33:$N$33,MATCH('Calc| Project Costs'!R$9,'Input| Escalations'!$H$23:$N$23,0))+'Input| Projects'!$Z418*INDEX('Input| Escalations'!$H$34:$N$34,MATCH('Calc| Project Costs'!R$9,'Input| Escalations'!$H$23:$N$23,0))+'Input| Projects'!$AA418*INDEX('Input| Escalations'!$H$35:$N$35,MATCH('Calc| Project Costs'!R$9,'Input| Escalations'!$H$23:$N$23,0))+1</f>
        <v>1</v>
      </c>
      <c r="S418" s="192">
        <f>'Input| Projects'!$Y418*INDEX('Input| Escalations'!$H$33:$N$33,MATCH('Calc| Project Costs'!S$9,'Input| Escalations'!$H$23:$N$23,0))+'Input| Projects'!$Z418*INDEX('Input| Escalations'!$H$34:$N$34,MATCH('Calc| Project Costs'!S$9,'Input| Escalations'!$H$23:$N$23,0))+'Input| Projects'!$AA418*INDEX('Input| Escalations'!$H$35:$N$35,MATCH('Calc| Project Costs'!S$9,'Input| Escalations'!$H$23:$N$23,0))+1</f>
        <v>1</v>
      </c>
      <c r="T418" s="192">
        <f>'Input| Projects'!$Y418*INDEX('Input| Escalations'!$H$33:$N$33,MATCH('Calc| Project Costs'!T$9,'Input| Escalations'!$H$23:$N$23,0))+'Input| Projects'!$Z418*INDEX('Input| Escalations'!$H$34:$N$34,MATCH('Calc| Project Costs'!T$9,'Input| Escalations'!$H$23:$N$23,0))+'Input| Projects'!$AA418*INDEX('Input| Escalations'!$H$35:$N$35,MATCH('Calc| Project Costs'!T$9,'Input| Escalations'!$H$23:$N$23,0))+1</f>
        <v>1</v>
      </c>
      <c r="U418" s="106"/>
      <c r="V418" s="186">
        <f t="shared" si="213"/>
        <v>0</v>
      </c>
      <c r="W418" s="186">
        <f t="shared" si="214"/>
        <v>0</v>
      </c>
      <c r="X418" s="186">
        <f t="shared" si="215"/>
        <v>0</v>
      </c>
      <c r="Y418" s="186">
        <f t="shared" si="191"/>
        <v>0</v>
      </c>
      <c r="Z418" s="186">
        <f t="shared" si="192"/>
        <v>0</v>
      </c>
      <c r="AA418" s="186">
        <f t="shared" si="193"/>
        <v>0</v>
      </c>
      <c r="AB418" s="186">
        <f t="shared" si="194"/>
        <v>0</v>
      </c>
      <c r="AC418" s="106"/>
      <c r="AD418" s="186">
        <f>'Input| Projects'!Q418*N418*'Input| Escalations'!$K$19</f>
        <v>0</v>
      </c>
      <c r="AE418" s="186">
        <f>'Input| Projects'!R418*O418*'Input| Escalations'!$K$19</f>
        <v>0</v>
      </c>
      <c r="AF418" s="186">
        <f>'Input| Projects'!S418*P418*'Input| Escalations'!$K$19</f>
        <v>0</v>
      </c>
      <c r="AG418" s="186">
        <f>'Input| Projects'!T418*Q418*'Input| Escalations'!$K$19</f>
        <v>0</v>
      </c>
      <c r="AH418" s="186">
        <f>'Input| Projects'!U418*R418*'Input| Escalations'!$K$19</f>
        <v>0</v>
      </c>
      <c r="AI418" s="186">
        <f>'Input| Projects'!V418*S418*'Input| Escalations'!$K$19</f>
        <v>0</v>
      </c>
      <c r="AJ418" s="186">
        <f>'Input| Projects'!W418*T418*'Input| Escalations'!$K$19</f>
        <v>0</v>
      </c>
      <c r="AK418" s="106"/>
      <c r="AL418" s="186" t="str">
        <f>IFERROR(IF('Input| Overheads'!$C$42="Direct costs",SUMPRODUCT(--('Input| Projects'!$AC418="Yes"),'Calc| Overheads Allocation'!C$8,'Calc| Project Costs'!V418),IF('Input| Overheads'!$C$42="Internal labour",SUMPRODUCT(--('Input| Projects'!$AC418="Yes"),'Calc| Overheads Allocation'!C$8,'Calc| Project Costs'!V418,'Input| Projects'!$Y418),IF('Input| Overheads'!$C$42="DNSP defined",SUMPRODUCT(--('Input| Projects'!$AC418="Yes"),'Calc| Overheads Allocation'!C$61,'Input| Projects'!$AF418),""))),"")</f>
        <v/>
      </c>
      <c r="AM418" s="186" t="str">
        <f>IFERROR(IF('Input| Overheads'!$C$42="Direct costs",SUMPRODUCT(--('Input| Projects'!$AC418="Yes"),'Calc| Overheads Allocation'!D$8,'Calc| Project Costs'!W418),IF('Input| Overheads'!$C$42="Internal labour",SUMPRODUCT(--('Input| Projects'!$AC418="Yes"),'Calc| Overheads Allocation'!D$8,'Calc| Project Costs'!W418,'Input| Projects'!$Y418),IF('Input| Overheads'!$C$42="DNSP defined",SUMPRODUCT(--('Input| Projects'!$AC418="Yes"),'Calc| Overheads Allocation'!D$61,'Input| Projects'!$AF418),""))),"")</f>
        <v/>
      </c>
      <c r="AN418" s="186" t="str">
        <f>IFERROR(IF('Input| Overheads'!$C$42="Direct costs",SUMPRODUCT(--('Input| Projects'!$AC418="Yes"),'Calc| Overheads Allocation'!E$8,'Calc| Project Costs'!X418),IF('Input| Overheads'!$C$42="Internal labour",SUMPRODUCT(--('Input| Projects'!$AC418="Yes"),'Calc| Overheads Allocation'!E$8,'Calc| Project Costs'!X418,'Input| Projects'!$Y418),IF('Input| Overheads'!$C$42="DNSP defined",SUMPRODUCT(--('Input| Projects'!$AC418="Yes"),'Calc| Overheads Allocation'!E$61,'Input| Projects'!$AF418),""))),"")</f>
        <v/>
      </c>
      <c r="AO418" s="186" t="str">
        <f>IFERROR(IF('Input| Overheads'!$C$42="Direct costs",SUMPRODUCT(--('Input| Projects'!$AC418="Yes"),'Calc| Overheads Allocation'!F$8,'Calc| Project Costs'!Y418),IF('Input| Overheads'!$C$42="Internal labour",SUMPRODUCT(--('Input| Projects'!$AC418="Yes"),'Calc| Overheads Allocation'!F$8,'Calc| Project Costs'!Y418,'Input| Projects'!$Y418),IF('Input| Overheads'!$C$42="DNSP defined",SUMPRODUCT(--('Input| Projects'!$AC418="Yes"),'Calc| Overheads Allocation'!F$61,'Input| Projects'!$AF418),""))),"")</f>
        <v/>
      </c>
      <c r="AP418" s="186" t="str">
        <f>IFERROR(IF('Input| Overheads'!$C$42="Direct costs",SUMPRODUCT(--('Input| Projects'!$AC418="Yes"),'Calc| Overheads Allocation'!G$8,'Calc| Project Costs'!Z418),IF('Input| Overheads'!$C$42="Internal labour",SUMPRODUCT(--('Input| Projects'!$AC418="Yes"),'Calc| Overheads Allocation'!G$8,'Calc| Project Costs'!Z418,'Input| Projects'!$Y418),IF('Input| Overheads'!$C$42="DNSP defined",SUMPRODUCT(--('Input| Projects'!$AC418="Yes"),'Calc| Overheads Allocation'!G$61,'Input| Projects'!$AF418),""))),"")</f>
        <v/>
      </c>
      <c r="AQ418" s="186" t="str">
        <f>IFERROR(IF('Input| Overheads'!$C$42="Direct costs",SUMPRODUCT(--('Input| Projects'!$AC418="Yes"),'Calc| Overheads Allocation'!H$8,'Calc| Project Costs'!AA418),IF('Input| Overheads'!$C$42="Internal labour",SUMPRODUCT(--('Input| Projects'!$AC418="Yes"),'Calc| Overheads Allocation'!H$8,'Calc| Project Costs'!AA418,'Input| Projects'!$Y418),IF('Input| Overheads'!$C$42="DNSP defined",SUMPRODUCT(--('Input| Projects'!$AC418="Yes"),'Calc| Overheads Allocation'!H$61,'Input| Projects'!$AF418),""))),"")</f>
        <v/>
      </c>
      <c r="AR418" s="186" t="str">
        <f>IFERROR(IF('Input| Overheads'!$C$42="Direct costs",SUMPRODUCT(--('Input| Projects'!$AC418="Yes"),'Calc| Overheads Allocation'!I$8,'Calc| Project Costs'!AB418),IF('Input| Overheads'!$C$42="Internal labour",SUMPRODUCT(--('Input| Projects'!$AC418="Yes"),'Calc| Overheads Allocation'!I$8,'Calc| Project Costs'!AB418,'Input| Projects'!$Y418),IF('Input| Overheads'!$C$42="DNSP defined",SUMPRODUCT(--('Input| Projects'!$AC418="Yes"),'Calc| Overheads Allocation'!I$61,'Input| Projects'!$AF418),""))),"")</f>
        <v/>
      </c>
      <c r="AS418" s="106"/>
      <c r="AT418" s="186" t="str">
        <f>IFERROR(IF('Input| Overheads'!$C$42="Direct costs",SUMPRODUCT(--('Input| Projects'!$AD418="Yes"),'Calc| Overheads Allocation'!C$9,'Calc| Project Costs'!V418),IF('Input| Overheads'!$C$42="Internal labour",SUMPRODUCT(--('Input| Projects'!$AD418="Yes"),'Calc| Overheads Allocation'!C$9,'Calc| Project Costs'!V418,'Input| Projects'!$Y418),IF('Input| Overheads'!$C$42="DNSP defined",SUMPRODUCT(--('Input| Projects'!$AD418="Yes"),'Calc| Overheads Allocation'!C$62,'Input| Projects'!$AG418),""))),"")</f>
        <v/>
      </c>
      <c r="AU418" s="186" t="str">
        <f>IFERROR(IF('Input| Overheads'!$C$42="Direct costs",SUMPRODUCT(--('Input| Projects'!$AD418="Yes"),'Calc| Overheads Allocation'!D$9,'Calc| Project Costs'!W418),IF('Input| Overheads'!$C$42="Internal labour",SUMPRODUCT(--('Input| Projects'!$AD418="Yes"),'Calc| Overheads Allocation'!D$9,'Calc| Project Costs'!W418,'Input| Projects'!$Y418),IF('Input| Overheads'!$C$42="DNSP defined",SUMPRODUCT(--('Input| Projects'!$AD418="Yes"),'Calc| Overheads Allocation'!D$62,'Input| Projects'!$AG418),""))),"")</f>
        <v/>
      </c>
      <c r="AV418" s="186" t="str">
        <f>IFERROR(IF('Input| Overheads'!$C$42="Direct costs",SUMPRODUCT(--('Input| Projects'!$AD418="Yes"),'Calc| Overheads Allocation'!E$9,'Calc| Project Costs'!X418),IF('Input| Overheads'!$C$42="Internal labour",SUMPRODUCT(--('Input| Projects'!$AD418="Yes"),'Calc| Overheads Allocation'!E$9,'Calc| Project Costs'!X418,'Input| Projects'!$Y418),IF('Input| Overheads'!$C$42="DNSP defined",SUMPRODUCT(--('Input| Projects'!$AD418="Yes"),'Calc| Overheads Allocation'!E$62,'Input| Projects'!$AG418),""))),"")</f>
        <v/>
      </c>
      <c r="AW418" s="186" t="str">
        <f>IFERROR(IF('Input| Overheads'!$C$42="Direct costs",SUMPRODUCT(--('Input| Projects'!$AD418="Yes"),'Calc| Overheads Allocation'!F$9,'Calc| Project Costs'!Y418),IF('Input| Overheads'!$C$42="Internal labour",SUMPRODUCT(--('Input| Projects'!$AD418="Yes"),'Calc| Overheads Allocation'!F$9,'Calc| Project Costs'!Y418,'Input| Projects'!$Y418),IF('Input| Overheads'!$C$42="DNSP defined",SUMPRODUCT(--('Input| Projects'!$AD418="Yes"),'Calc| Overheads Allocation'!F$62,'Input| Projects'!$AG418),""))),"")</f>
        <v/>
      </c>
      <c r="AX418" s="186" t="str">
        <f>IFERROR(IF('Input| Overheads'!$C$42="Direct costs",SUMPRODUCT(--('Input| Projects'!$AD418="Yes"),'Calc| Overheads Allocation'!G$9,'Calc| Project Costs'!Z418),IF('Input| Overheads'!$C$42="Internal labour",SUMPRODUCT(--('Input| Projects'!$AD418="Yes"),'Calc| Overheads Allocation'!G$9,'Calc| Project Costs'!Z418,'Input| Projects'!$Y418),IF('Input| Overheads'!$C$42="DNSP defined",SUMPRODUCT(--('Input| Projects'!$AD418="Yes"),'Calc| Overheads Allocation'!G$62,'Input| Projects'!$AG418),""))),"")</f>
        <v/>
      </c>
      <c r="AY418" s="186" t="str">
        <f>IFERROR(IF('Input| Overheads'!$C$42="Direct costs",SUMPRODUCT(--('Input| Projects'!$AD418="Yes"),'Calc| Overheads Allocation'!H$9,'Calc| Project Costs'!AA418),IF('Input| Overheads'!$C$42="Internal labour",SUMPRODUCT(--('Input| Projects'!$AD418="Yes"),'Calc| Overheads Allocation'!H$9,'Calc| Project Costs'!AA418,'Input| Projects'!$Y418),IF('Input| Overheads'!$C$42="DNSP defined",SUMPRODUCT(--('Input| Projects'!$AD418="Yes"),'Calc| Overheads Allocation'!H$62,'Input| Projects'!$AG418),""))),"")</f>
        <v/>
      </c>
      <c r="AZ418" s="186" t="str">
        <f>IFERROR(IF('Input| Overheads'!$C$42="Direct costs",SUMPRODUCT(--('Input| Projects'!$AD418="Yes"),'Calc| Overheads Allocation'!I$9,'Calc| Project Costs'!AB418),IF('Input| Overheads'!$C$42="Internal labour",SUMPRODUCT(--('Input| Projects'!$AD418="Yes"),'Calc| Overheads Allocation'!I$9,'Calc| Project Costs'!AB418,'Input| Projects'!$Y418),IF('Input| Overheads'!$C$42="DNSP defined",SUMPRODUCT(--('Input| Projects'!$AD418="Yes"),'Calc| Overheads Allocation'!I$62,'Input| Projects'!$AG418),""))),"")</f>
        <v/>
      </c>
      <c r="BA418" s="106"/>
      <c r="BB418" s="186">
        <f t="shared" si="216"/>
        <v>0</v>
      </c>
      <c r="BC418" s="186">
        <f t="shared" si="217"/>
        <v>0</v>
      </c>
      <c r="BD418" s="186">
        <f t="shared" si="218"/>
        <v>0</v>
      </c>
      <c r="BE418" s="186">
        <f t="shared" si="195"/>
        <v>0</v>
      </c>
      <c r="BF418" s="186">
        <f t="shared" si="196"/>
        <v>0</v>
      </c>
      <c r="BG418" s="186">
        <f t="shared" si="197"/>
        <v>0</v>
      </c>
      <c r="BH418" s="186">
        <f t="shared" si="198"/>
        <v>0</v>
      </c>
      <c r="BI418" s="97"/>
      <c r="BJ418" s="186" t="str">
        <f t="shared" si="199"/>
        <v/>
      </c>
      <c r="BK418" s="186" t="str">
        <f t="shared" si="200"/>
        <v/>
      </c>
      <c r="BL418" s="186" t="str">
        <f t="shared" si="201"/>
        <v/>
      </c>
      <c r="BM418" s="186" t="str">
        <f t="shared" si="202"/>
        <v/>
      </c>
      <c r="BN418" s="186" t="str">
        <f t="shared" si="203"/>
        <v/>
      </c>
      <c r="BO418" s="186" t="str">
        <f t="shared" si="204"/>
        <v/>
      </c>
      <c r="BP418" s="186" t="str">
        <f t="shared" si="205"/>
        <v/>
      </c>
      <c r="BQ418" s="97"/>
      <c r="BR418" s="186">
        <f t="shared" si="206"/>
        <v>0</v>
      </c>
      <c r="BS418" s="186">
        <f t="shared" si="207"/>
        <v>0</v>
      </c>
      <c r="BT418" s="222">
        <f t="shared" si="208"/>
        <v>0</v>
      </c>
      <c r="BU418" s="222">
        <f t="shared" si="209"/>
        <v>0</v>
      </c>
      <c r="BV418" s="222">
        <f t="shared" si="210"/>
        <v>0</v>
      </c>
      <c r="BW418" s="222">
        <f t="shared" si="211"/>
        <v>0</v>
      </c>
      <c r="BX418" s="222">
        <f t="shared" si="212"/>
        <v>0</v>
      </c>
      <c r="BY418" s="106"/>
      <c r="BZ418" s="197" t="str">
        <f>IF(SUMIF('Input| Projects'!$AS$8:$CP$8,"Dx",'Input| Projects'!$AS418:$CP418)=0,"",SUMIF('Input| Projects'!$AS$8:$CP$8,"Dx",'Input| Projects'!$AS418:$CP418))</f>
        <v/>
      </c>
      <c r="CA418" s="197" t="str">
        <f>IF(SUMIF('Input| Projects'!$AS$8:$CP$8,"Tx",'Input| Projects'!$AS418:$CP418)=0,"",SUMIF('Input| Projects'!$AS$8:$CP$8,"Tx",'Input| Projects'!$AS418:$CP418))</f>
        <v/>
      </c>
      <c r="CB418" s="150" t="str">
        <f t="shared" si="219"/>
        <v/>
      </c>
    </row>
    <row r="419" spans="2:80" x14ac:dyDescent="0.2">
      <c r="B419" s="201">
        <f>IFERROR('Input| Projects'!B419,"")</f>
        <v>410</v>
      </c>
      <c r="C419" s="42" t="str">
        <f>IFERROR(IF('Input| Projects'!C419="","",'Input| Projects'!C419),"")</f>
        <v/>
      </c>
      <c r="D419" s="42" t="str">
        <f>IFERROR(IF('Input| Projects'!D419="","",'Input| Projects'!D419),"")</f>
        <v/>
      </c>
      <c r="E419" s="104"/>
      <c r="F419" s="190">
        <f>IFERROR('Input| Projects'!I419*'Input| Escalations'!$K$19,"")</f>
        <v>0</v>
      </c>
      <c r="G419" s="190">
        <f>IFERROR('Input| Projects'!J419*'Input| Escalations'!$K$19,"")</f>
        <v>0</v>
      </c>
      <c r="H419" s="190">
        <f>IFERROR('Input| Projects'!K419*'Input| Escalations'!$K$19,"")</f>
        <v>0</v>
      </c>
      <c r="I419" s="190">
        <f>IFERROR('Input| Projects'!L419*'Input| Escalations'!$K$19,"")</f>
        <v>0</v>
      </c>
      <c r="J419" s="190">
        <f>IFERROR('Input| Projects'!M419*'Input| Escalations'!$K$19,"")</f>
        <v>0</v>
      </c>
      <c r="K419" s="190">
        <f>IFERROR('Input| Projects'!N419*'Input| Escalations'!$K$19,"")</f>
        <v>0</v>
      </c>
      <c r="L419" s="190">
        <f>IFERROR('Input| Projects'!O419*'Input| Escalations'!$K$19,"")</f>
        <v>0</v>
      </c>
      <c r="M419" s="150" t="str">
        <f>IF(ABS(SUM(F419:L419)-(SUM('Input| Projects'!I419:O419)*'Input| Escalations'!$K$19))&lt;0.0000001,"",1)</f>
        <v/>
      </c>
      <c r="N419" s="192">
        <f>'Input| Projects'!$Y419*INDEX('Input| Escalations'!$H$33:$N$33,MATCH('Calc| Project Costs'!N$9,'Input| Escalations'!$H$23:$N$23,0))+'Input| Projects'!$Z419*INDEX('Input| Escalations'!$H$34:$N$34,MATCH('Calc| Project Costs'!N$9,'Input| Escalations'!$H$23:$N$23,0))+'Input| Projects'!$AA419*INDEX('Input| Escalations'!$H$35:$N$35,MATCH('Calc| Project Costs'!N$9,'Input| Escalations'!$H$23:$N$23,0))+1</f>
        <v>1</v>
      </c>
      <c r="O419" s="192">
        <f>'Input| Projects'!$Y419*INDEX('Input| Escalations'!$H$33:$N$33,MATCH('Calc| Project Costs'!O$9,'Input| Escalations'!$H$23:$N$23,0))+'Input| Projects'!$Z419*INDEX('Input| Escalations'!$H$34:$N$34,MATCH('Calc| Project Costs'!O$9,'Input| Escalations'!$H$23:$N$23,0))+'Input| Projects'!$AA419*INDEX('Input| Escalations'!$H$35:$N$35,MATCH('Calc| Project Costs'!O$9,'Input| Escalations'!$H$23:$N$23,0))+1</f>
        <v>1</v>
      </c>
      <c r="P419" s="192">
        <f>'Input| Projects'!$Y419*INDEX('Input| Escalations'!$H$33:$N$33,MATCH('Calc| Project Costs'!P$9,'Input| Escalations'!$H$23:$N$23,0))+'Input| Projects'!$Z419*INDEX('Input| Escalations'!$H$34:$N$34,MATCH('Calc| Project Costs'!P$9,'Input| Escalations'!$H$23:$N$23,0))+'Input| Projects'!$AA419*INDEX('Input| Escalations'!$H$35:$N$35,MATCH('Calc| Project Costs'!P$9,'Input| Escalations'!$H$23:$N$23,0))+1</f>
        <v>1</v>
      </c>
      <c r="Q419" s="192">
        <f>'Input| Projects'!$Y419*INDEX('Input| Escalations'!$H$33:$N$33,MATCH('Calc| Project Costs'!Q$9,'Input| Escalations'!$H$23:$N$23,0))+'Input| Projects'!$Z419*INDEX('Input| Escalations'!$H$34:$N$34,MATCH('Calc| Project Costs'!Q$9,'Input| Escalations'!$H$23:$N$23,0))+'Input| Projects'!$AA419*INDEX('Input| Escalations'!$H$35:$N$35,MATCH('Calc| Project Costs'!Q$9,'Input| Escalations'!$H$23:$N$23,0))+1</f>
        <v>1</v>
      </c>
      <c r="R419" s="192">
        <f>'Input| Projects'!$Y419*INDEX('Input| Escalations'!$H$33:$N$33,MATCH('Calc| Project Costs'!R$9,'Input| Escalations'!$H$23:$N$23,0))+'Input| Projects'!$Z419*INDEX('Input| Escalations'!$H$34:$N$34,MATCH('Calc| Project Costs'!R$9,'Input| Escalations'!$H$23:$N$23,0))+'Input| Projects'!$AA419*INDEX('Input| Escalations'!$H$35:$N$35,MATCH('Calc| Project Costs'!R$9,'Input| Escalations'!$H$23:$N$23,0))+1</f>
        <v>1</v>
      </c>
      <c r="S419" s="192">
        <f>'Input| Projects'!$Y419*INDEX('Input| Escalations'!$H$33:$N$33,MATCH('Calc| Project Costs'!S$9,'Input| Escalations'!$H$23:$N$23,0))+'Input| Projects'!$Z419*INDEX('Input| Escalations'!$H$34:$N$34,MATCH('Calc| Project Costs'!S$9,'Input| Escalations'!$H$23:$N$23,0))+'Input| Projects'!$AA419*INDEX('Input| Escalations'!$H$35:$N$35,MATCH('Calc| Project Costs'!S$9,'Input| Escalations'!$H$23:$N$23,0))+1</f>
        <v>1</v>
      </c>
      <c r="T419" s="192">
        <f>'Input| Projects'!$Y419*INDEX('Input| Escalations'!$H$33:$N$33,MATCH('Calc| Project Costs'!T$9,'Input| Escalations'!$H$23:$N$23,0))+'Input| Projects'!$Z419*INDEX('Input| Escalations'!$H$34:$N$34,MATCH('Calc| Project Costs'!T$9,'Input| Escalations'!$H$23:$N$23,0))+'Input| Projects'!$AA419*INDEX('Input| Escalations'!$H$35:$N$35,MATCH('Calc| Project Costs'!T$9,'Input| Escalations'!$H$23:$N$23,0))+1</f>
        <v>1</v>
      </c>
      <c r="U419" s="106"/>
      <c r="V419" s="186">
        <f t="shared" si="213"/>
        <v>0</v>
      </c>
      <c r="W419" s="186">
        <f t="shared" si="214"/>
        <v>0</v>
      </c>
      <c r="X419" s="186">
        <f t="shared" si="215"/>
        <v>0</v>
      </c>
      <c r="Y419" s="186">
        <f t="shared" si="191"/>
        <v>0</v>
      </c>
      <c r="Z419" s="186">
        <f t="shared" si="192"/>
        <v>0</v>
      </c>
      <c r="AA419" s="186">
        <f t="shared" si="193"/>
        <v>0</v>
      </c>
      <c r="AB419" s="186">
        <f t="shared" si="194"/>
        <v>0</v>
      </c>
      <c r="AC419" s="106"/>
      <c r="AD419" s="186">
        <f>'Input| Projects'!Q419*N419*'Input| Escalations'!$K$19</f>
        <v>0</v>
      </c>
      <c r="AE419" s="186">
        <f>'Input| Projects'!R419*O419*'Input| Escalations'!$K$19</f>
        <v>0</v>
      </c>
      <c r="AF419" s="186">
        <f>'Input| Projects'!S419*P419*'Input| Escalations'!$K$19</f>
        <v>0</v>
      </c>
      <c r="AG419" s="186">
        <f>'Input| Projects'!T419*Q419*'Input| Escalations'!$K$19</f>
        <v>0</v>
      </c>
      <c r="AH419" s="186">
        <f>'Input| Projects'!U419*R419*'Input| Escalations'!$K$19</f>
        <v>0</v>
      </c>
      <c r="AI419" s="186">
        <f>'Input| Projects'!V419*S419*'Input| Escalations'!$K$19</f>
        <v>0</v>
      </c>
      <c r="AJ419" s="186">
        <f>'Input| Projects'!W419*T419*'Input| Escalations'!$K$19</f>
        <v>0</v>
      </c>
      <c r="AK419" s="106"/>
      <c r="AL419" s="186" t="str">
        <f>IFERROR(IF('Input| Overheads'!$C$42="Direct costs",SUMPRODUCT(--('Input| Projects'!$AC419="Yes"),'Calc| Overheads Allocation'!C$8,'Calc| Project Costs'!V419),IF('Input| Overheads'!$C$42="Internal labour",SUMPRODUCT(--('Input| Projects'!$AC419="Yes"),'Calc| Overheads Allocation'!C$8,'Calc| Project Costs'!V419,'Input| Projects'!$Y419),IF('Input| Overheads'!$C$42="DNSP defined",SUMPRODUCT(--('Input| Projects'!$AC419="Yes"),'Calc| Overheads Allocation'!C$61,'Input| Projects'!$AF419),""))),"")</f>
        <v/>
      </c>
      <c r="AM419" s="186" t="str">
        <f>IFERROR(IF('Input| Overheads'!$C$42="Direct costs",SUMPRODUCT(--('Input| Projects'!$AC419="Yes"),'Calc| Overheads Allocation'!D$8,'Calc| Project Costs'!W419),IF('Input| Overheads'!$C$42="Internal labour",SUMPRODUCT(--('Input| Projects'!$AC419="Yes"),'Calc| Overheads Allocation'!D$8,'Calc| Project Costs'!W419,'Input| Projects'!$Y419),IF('Input| Overheads'!$C$42="DNSP defined",SUMPRODUCT(--('Input| Projects'!$AC419="Yes"),'Calc| Overheads Allocation'!D$61,'Input| Projects'!$AF419),""))),"")</f>
        <v/>
      </c>
      <c r="AN419" s="186" t="str">
        <f>IFERROR(IF('Input| Overheads'!$C$42="Direct costs",SUMPRODUCT(--('Input| Projects'!$AC419="Yes"),'Calc| Overheads Allocation'!E$8,'Calc| Project Costs'!X419),IF('Input| Overheads'!$C$42="Internal labour",SUMPRODUCT(--('Input| Projects'!$AC419="Yes"),'Calc| Overheads Allocation'!E$8,'Calc| Project Costs'!X419,'Input| Projects'!$Y419),IF('Input| Overheads'!$C$42="DNSP defined",SUMPRODUCT(--('Input| Projects'!$AC419="Yes"),'Calc| Overheads Allocation'!E$61,'Input| Projects'!$AF419),""))),"")</f>
        <v/>
      </c>
      <c r="AO419" s="186" t="str">
        <f>IFERROR(IF('Input| Overheads'!$C$42="Direct costs",SUMPRODUCT(--('Input| Projects'!$AC419="Yes"),'Calc| Overheads Allocation'!F$8,'Calc| Project Costs'!Y419),IF('Input| Overheads'!$C$42="Internal labour",SUMPRODUCT(--('Input| Projects'!$AC419="Yes"),'Calc| Overheads Allocation'!F$8,'Calc| Project Costs'!Y419,'Input| Projects'!$Y419),IF('Input| Overheads'!$C$42="DNSP defined",SUMPRODUCT(--('Input| Projects'!$AC419="Yes"),'Calc| Overheads Allocation'!F$61,'Input| Projects'!$AF419),""))),"")</f>
        <v/>
      </c>
      <c r="AP419" s="186" t="str">
        <f>IFERROR(IF('Input| Overheads'!$C$42="Direct costs",SUMPRODUCT(--('Input| Projects'!$AC419="Yes"),'Calc| Overheads Allocation'!G$8,'Calc| Project Costs'!Z419),IF('Input| Overheads'!$C$42="Internal labour",SUMPRODUCT(--('Input| Projects'!$AC419="Yes"),'Calc| Overheads Allocation'!G$8,'Calc| Project Costs'!Z419,'Input| Projects'!$Y419),IF('Input| Overheads'!$C$42="DNSP defined",SUMPRODUCT(--('Input| Projects'!$AC419="Yes"),'Calc| Overheads Allocation'!G$61,'Input| Projects'!$AF419),""))),"")</f>
        <v/>
      </c>
      <c r="AQ419" s="186" t="str">
        <f>IFERROR(IF('Input| Overheads'!$C$42="Direct costs",SUMPRODUCT(--('Input| Projects'!$AC419="Yes"),'Calc| Overheads Allocation'!H$8,'Calc| Project Costs'!AA419),IF('Input| Overheads'!$C$42="Internal labour",SUMPRODUCT(--('Input| Projects'!$AC419="Yes"),'Calc| Overheads Allocation'!H$8,'Calc| Project Costs'!AA419,'Input| Projects'!$Y419),IF('Input| Overheads'!$C$42="DNSP defined",SUMPRODUCT(--('Input| Projects'!$AC419="Yes"),'Calc| Overheads Allocation'!H$61,'Input| Projects'!$AF419),""))),"")</f>
        <v/>
      </c>
      <c r="AR419" s="186" t="str">
        <f>IFERROR(IF('Input| Overheads'!$C$42="Direct costs",SUMPRODUCT(--('Input| Projects'!$AC419="Yes"),'Calc| Overheads Allocation'!I$8,'Calc| Project Costs'!AB419),IF('Input| Overheads'!$C$42="Internal labour",SUMPRODUCT(--('Input| Projects'!$AC419="Yes"),'Calc| Overheads Allocation'!I$8,'Calc| Project Costs'!AB419,'Input| Projects'!$Y419),IF('Input| Overheads'!$C$42="DNSP defined",SUMPRODUCT(--('Input| Projects'!$AC419="Yes"),'Calc| Overheads Allocation'!I$61,'Input| Projects'!$AF419),""))),"")</f>
        <v/>
      </c>
      <c r="AS419" s="106"/>
      <c r="AT419" s="186" t="str">
        <f>IFERROR(IF('Input| Overheads'!$C$42="Direct costs",SUMPRODUCT(--('Input| Projects'!$AD419="Yes"),'Calc| Overheads Allocation'!C$9,'Calc| Project Costs'!V419),IF('Input| Overheads'!$C$42="Internal labour",SUMPRODUCT(--('Input| Projects'!$AD419="Yes"),'Calc| Overheads Allocation'!C$9,'Calc| Project Costs'!V419,'Input| Projects'!$Y419),IF('Input| Overheads'!$C$42="DNSP defined",SUMPRODUCT(--('Input| Projects'!$AD419="Yes"),'Calc| Overheads Allocation'!C$62,'Input| Projects'!$AG419),""))),"")</f>
        <v/>
      </c>
      <c r="AU419" s="186" t="str">
        <f>IFERROR(IF('Input| Overheads'!$C$42="Direct costs",SUMPRODUCT(--('Input| Projects'!$AD419="Yes"),'Calc| Overheads Allocation'!D$9,'Calc| Project Costs'!W419),IF('Input| Overheads'!$C$42="Internal labour",SUMPRODUCT(--('Input| Projects'!$AD419="Yes"),'Calc| Overheads Allocation'!D$9,'Calc| Project Costs'!W419,'Input| Projects'!$Y419),IF('Input| Overheads'!$C$42="DNSP defined",SUMPRODUCT(--('Input| Projects'!$AD419="Yes"),'Calc| Overheads Allocation'!D$62,'Input| Projects'!$AG419),""))),"")</f>
        <v/>
      </c>
      <c r="AV419" s="186" t="str">
        <f>IFERROR(IF('Input| Overheads'!$C$42="Direct costs",SUMPRODUCT(--('Input| Projects'!$AD419="Yes"),'Calc| Overheads Allocation'!E$9,'Calc| Project Costs'!X419),IF('Input| Overheads'!$C$42="Internal labour",SUMPRODUCT(--('Input| Projects'!$AD419="Yes"),'Calc| Overheads Allocation'!E$9,'Calc| Project Costs'!X419,'Input| Projects'!$Y419),IF('Input| Overheads'!$C$42="DNSP defined",SUMPRODUCT(--('Input| Projects'!$AD419="Yes"),'Calc| Overheads Allocation'!E$62,'Input| Projects'!$AG419),""))),"")</f>
        <v/>
      </c>
      <c r="AW419" s="186" t="str">
        <f>IFERROR(IF('Input| Overheads'!$C$42="Direct costs",SUMPRODUCT(--('Input| Projects'!$AD419="Yes"),'Calc| Overheads Allocation'!F$9,'Calc| Project Costs'!Y419),IF('Input| Overheads'!$C$42="Internal labour",SUMPRODUCT(--('Input| Projects'!$AD419="Yes"),'Calc| Overheads Allocation'!F$9,'Calc| Project Costs'!Y419,'Input| Projects'!$Y419),IF('Input| Overheads'!$C$42="DNSP defined",SUMPRODUCT(--('Input| Projects'!$AD419="Yes"),'Calc| Overheads Allocation'!F$62,'Input| Projects'!$AG419),""))),"")</f>
        <v/>
      </c>
      <c r="AX419" s="186" t="str">
        <f>IFERROR(IF('Input| Overheads'!$C$42="Direct costs",SUMPRODUCT(--('Input| Projects'!$AD419="Yes"),'Calc| Overheads Allocation'!G$9,'Calc| Project Costs'!Z419),IF('Input| Overheads'!$C$42="Internal labour",SUMPRODUCT(--('Input| Projects'!$AD419="Yes"),'Calc| Overheads Allocation'!G$9,'Calc| Project Costs'!Z419,'Input| Projects'!$Y419),IF('Input| Overheads'!$C$42="DNSP defined",SUMPRODUCT(--('Input| Projects'!$AD419="Yes"),'Calc| Overheads Allocation'!G$62,'Input| Projects'!$AG419),""))),"")</f>
        <v/>
      </c>
      <c r="AY419" s="186" t="str">
        <f>IFERROR(IF('Input| Overheads'!$C$42="Direct costs",SUMPRODUCT(--('Input| Projects'!$AD419="Yes"),'Calc| Overheads Allocation'!H$9,'Calc| Project Costs'!AA419),IF('Input| Overheads'!$C$42="Internal labour",SUMPRODUCT(--('Input| Projects'!$AD419="Yes"),'Calc| Overheads Allocation'!H$9,'Calc| Project Costs'!AA419,'Input| Projects'!$Y419),IF('Input| Overheads'!$C$42="DNSP defined",SUMPRODUCT(--('Input| Projects'!$AD419="Yes"),'Calc| Overheads Allocation'!H$62,'Input| Projects'!$AG419),""))),"")</f>
        <v/>
      </c>
      <c r="AZ419" s="186" t="str">
        <f>IFERROR(IF('Input| Overheads'!$C$42="Direct costs",SUMPRODUCT(--('Input| Projects'!$AD419="Yes"),'Calc| Overheads Allocation'!I$9,'Calc| Project Costs'!AB419),IF('Input| Overheads'!$C$42="Internal labour",SUMPRODUCT(--('Input| Projects'!$AD419="Yes"),'Calc| Overheads Allocation'!I$9,'Calc| Project Costs'!AB419,'Input| Projects'!$Y419),IF('Input| Overheads'!$C$42="DNSP defined",SUMPRODUCT(--('Input| Projects'!$AD419="Yes"),'Calc| Overheads Allocation'!I$62,'Input| Projects'!$AG419),""))),"")</f>
        <v/>
      </c>
      <c r="BA419" s="106"/>
      <c r="BB419" s="186">
        <f t="shared" si="216"/>
        <v>0</v>
      </c>
      <c r="BC419" s="186">
        <f t="shared" si="217"/>
        <v>0</v>
      </c>
      <c r="BD419" s="186">
        <f t="shared" si="218"/>
        <v>0</v>
      </c>
      <c r="BE419" s="186">
        <f t="shared" si="195"/>
        <v>0</v>
      </c>
      <c r="BF419" s="186">
        <f t="shared" si="196"/>
        <v>0</v>
      </c>
      <c r="BG419" s="186">
        <f t="shared" si="197"/>
        <v>0</v>
      </c>
      <c r="BH419" s="186">
        <f t="shared" si="198"/>
        <v>0</v>
      </c>
      <c r="BI419" s="97"/>
      <c r="BJ419" s="186" t="str">
        <f t="shared" si="199"/>
        <v/>
      </c>
      <c r="BK419" s="186" t="str">
        <f t="shared" si="200"/>
        <v/>
      </c>
      <c r="BL419" s="186" t="str">
        <f t="shared" si="201"/>
        <v/>
      </c>
      <c r="BM419" s="186" t="str">
        <f t="shared" si="202"/>
        <v/>
      </c>
      <c r="BN419" s="186" t="str">
        <f t="shared" si="203"/>
        <v/>
      </c>
      <c r="BO419" s="186" t="str">
        <f t="shared" si="204"/>
        <v/>
      </c>
      <c r="BP419" s="186" t="str">
        <f t="shared" si="205"/>
        <v/>
      </c>
      <c r="BQ419" s="97"/>
      <c r="BR419" s="186">
        <f t="shared" si="206"/>
        <v>0</v>
      </c>
      <c r="BS419" s="186">
        <f t="shared" si="207"/>
        <v>0</v>
      </c>
      <c r="BT419" s="222">
        <f t="shared" si="208"/>
        <v>0</v>
      </c>
      <c r="BU419" s="222">
        <f t="shared" si="209"/>
        <v>0</v>
      </c>
      <c r="BV419" s="222">
        <f t="shared" si="210"/>
        <v>0</v>
      </c>
      <c r="BW419" s="222">
        <f t="shared" si="211"/>
        <v>0</v>
      </c>
      <c r="BX419" s="222">
        <f t="shared" si="212"/>
        <v>0</v>
      </c>
      <c r="BY419" s="106"/>
      <c r="BZ419" s="197" t="str">
        <f>IF(SUMIF('Input| Projects'!$AS$8:$CP$8,"Dx",'Input| Projects'!$AS419:$CP419)=0,"",SUMIF('Input| Projects'!$AS$8:$CP$8,"Dx",'Input| Projects'!$AS419:$CP419))</f>
        <v/>
      </c>
      <c r="CA419" s="197" t="str">
        <f>IF(SUMIF('Input| Projects'!$AS$8:$CP$8,"Tx",'Input| Projects'!$AS419:$CP419)=0,"",SUMIF('Input| Projects'!$AS$8:$CP$8,"Tx",'Input| Projects'!$AS419:$CP419))</f>
        <v/>
      </c>
      <c r="CB419" s="150" t="str">
        <f t="shared" si="219"/>
        <v/>
      </c>
    </row>
    <row r="420" spans="2:80" x14ac:dyDescent="0.2">
      <c r="B420" s="201">
        <f>IFERROR('Input| Projects'!B420,"")</f>
        <v>411</v>
      </c>
      <c r="C420" s="42" t="str">
        <f>IFERROR(IF('Input| Projects'!C420="","",'Input| Projects'!C420),"")</f>
        <v/>
      </c>
      <c r="D420" s="42" t="str">
        <f>IFERROR(IF('Input| Projects'!D420="","",'Input| Projects'!D420),"")</f>
        <v/>
      </c>
      <c r="E420" s="104"/>
      <c r="F420" s="190">
        <f>IFERROR('Input| Projects'!I420*'Input| Escalations'!$K$19,"")</f>
        <v>0</v>
      </c>
      <c r="G420" s="190">
        <f>IFERROR('Input| Projects'!J420*'Input| Escalations'!$K$19,"")</f>
        <v>0</v>
      </c>
      <c r="H420" s="190">
        <f>IFERROR('Input| Projects'!K420*'Input| Escalations'!$K$19,"")</f>
        <v>0</v>
      </c>
      <c r="I420" s="190">
        <f>IFERROR('Input| Projects'!L420*'Input| Escalations'!$K$19,"")</f>
        <v>0</v>
      </c>
      <c r="J420" s="190">
        <f>IFERROR('Input| Projects'!M420*'Input| Escalations'!$K$19,"")</f>
        <v>0</v>
      </c>
      <c r="K420" s="190">
        <f>IFERROR('Input| Projects'!N420*'Input| Escalations'!$K$19,"")</f>
        <v>0</v>
      </c>
      <c r="L420" s="190">
        <f>IFERROR('Input| Projects'!O420*'Input| Escalations'!$K$19,"")</f>
        <v>0</v>
      </c>
      <c r="M420" s="150" t="str">
        <f>IF(ABS(SUM(F420:L420)-(SUM('Input| Projects'!I420:O420)*'Input| Escalations'!$K$19))&lt;0.0000001,"",1)</f>
        <v/>
      </c>
      <c r="N420" s="192">
        <f>'Input| Projects'!$Y420*INDEX('Input| Escalations'!$H$33:$N$33,MATCH('Calc| Project Costs'!N$9,'Input| Escalations'!$H$23:$N$23,0))+'Input| Projects'!$Z420*INDEX('Input| Escalations'!$H$34:$N$34,MATCH('Calc| Project Costs'!N$9,'Input| Escalations'!$H$23:$N$23,0))+'Input| Projects'!$AA420*INDEX('Input| Escalations'!$H$35:$N$35,MATCH('Calc| Project Costs'!N$9,'Input| Escalations'!$H$23:$N$23,0))+1</f>
        <v>1</v>
      </c>
      <c r="O420" s="192">
        <f>'Input| Projects'!$Y420*INDEX('Input| Escalations'!$H$33:$N$33,MATCH('Calc| Project Costs'!O$9,'Input| Escalations'!$H$23:$N$23,0))+'Input| Projects'!$Z420*INDEX('Input| Escalations'!$H$34:$N$34,MATCH('Calc| Project Costs'!O$9,'Input| Escalations'!$H$23:$N$23,0))+'Input| Projects'!$AA420*INDEX('Input| Escalations'!$H$35:$N$35,MATCH('Calc| Project Costs'!O$9,'Input| Escalations'!$H$23:$N$23,0))+1</f>
        <v>1</v>
      </c>
      <c r="P420" s="192">
        <f>'Input| Projects'!$Y420*INDEX('Input| Escalations'!$H$33:$N$33,MATCH('Calc| Project Costs'!P$9,'Input| Escalations'!$H$23:$N$23,0))+'Input| Projects'!$Z420*INDEX('Input| Escalations'!$H$34:$N$34,MATCH('Calc| Project Costs'!P$9,'Input| Escalations'!$H$23:$N$23,0))+'Input| Projects'!$AA420*INDEX('Input| Escalations'!$H$35:$N$35,MATCH('Calc| Project Costs'!P$9,'Input| Escalations'!$H$23:$N$23,0))+1</f>
        <v>1</v>
      </c>
      <c r="Q420" s="192">
        <f>'Input| Projects'!$Y420*INDEX('Input| Escalations'!$H$33:$N$33,MATCH('Calc| Project Costs'!Q$9,'Input| Escalations'!$H$23:$N$23,0))+'Input| Projects'!$Z420*INDEX('Input| Escalations'!$H$34:$N$34,MATCH('Calc| Project Costs'!Q$9,'Input| Escalations'!$H$23:$N$23,0))+'Input| Projects'!$AA420*INDEX('Input| Escalations'!$H$35:$N$35,MATCH('Calc| Project Costs'!Q$9,'Input| Escalations'!$H$23:$N$23,0))+1</f>
        <v>1</v>
      </c>
      <c r="R420" s="192">
        <f>'Input| Projects'!$Y420*INDEX('Input| Escalations'!$H$33:$N$33,MATCH('Calc| Project Costs'!R$9,'Input| Escalations'!$H$23:$N$23,0))+'Input| Projects'!$Z420*INDEX('Input| Escalations'!$H$34:$N$34,MATCH('Calc| Project Costs'!R$9,'Input| Escalations'!$H$23:$N$23,0))+'Input| Projects'!$AA420*INDEX('Input| Escalations'!$H$35:$N$35,MATCH('Calc| Project Costs'!R$9,'Input| Escalations'!$H$23:$N$23,0))+1</f>
        <v>1</v>
      </c>
      <c r="S420" s="192">
        <f>'Input| Projects'!$Y420*INDEX('Input| Escalations'!$H$33:$N$33,MATCH('Calc| Project Costs'!S$9,'Input| Escalations'!$H$23:$N$23,0))+'Input| Projects'!$Z420*INDEX('Input| Escalations'!$H$34:$N$34,MATCH('Calc| Project Costs'!S$9,'Input| Escalations'!$H$23:$N$23,0))+'Input| Projects'!$AA420*INDEX('Input| Escalations'!$H$35:$N$35,MATCH('Calc| Project Costs'!S$9,'Input| Escalations'!$H$23:$N$23,0))+1</f>
        <v>1</v>
      </c>
      <c r="T420" s="192">
        <f>'Input| Projects'!$Y420*INDEX('Input| Escalations'!$H$33:$N$33,MATCH('Calc| Project Costs'!T$9,'Input| Escalations'!$H$23:$N$23,0))+'Input| Projects'!$Z420*INDEX('Input| Escalations'!$H$34:$N$34,MATCH('Calc| Project Costs'!T$9,'Input| Escalations'!$H$23:$N$23,0))+'Input| Projects'!$AA420*INDEX('Input| Escalations'!$H$35:$N$35,MATCH('Calc| Project Costs'!T$9,'Input| Escalations'!$H$23:$N$23,0))+1</f>
        <v>1</v>
      </c>
      <c r="U420" s="106"/>
      <c r="V420" s="186">
        <f t="shared" si="213"/>
        <v>0</v>
      </c>
      <c r="W420" s="186">
        <f t="shared" si="214"/>
        <v>0</v>
      </c>
      <c r="X420" s="186">
        <f t="shared" si="215"/>
        <v>0</v>
      </c>
      <c r="Y420" s="186">
        <f t="shared" si="191"/>
        <v>0</v>
      </c>
      <c r="Z420" s="186">
        <f t="shared" si="192"/>
        <v>0</v>
      </c>
      <c r="AA420" s="186">
        <f t="shared" si="193"/>
        <v>0</v>
      </c>
      <c r="AB420" s="186">
        <f t="shared" si="194"/>
        <v>0</v>
      </c>
      <c r="AC420" s="106"/>
      <c r="AD420" s="186">
        <f>'Input| Projects'!Q420*N420*'Input| Escalations'!$K$19</f>
        <v>0</v>
      </c>
      <c r="AE420" s="186">
        <f>'Input| Projects'!R420*O420*'Input| Escalations'!$K$19</f>
        <v>0</v>
      </c>
      <c r="AF420" s="186">
        <f>'Input| Projects'!S420*P420*'Input| Escalations'!$K$19</f>
        <v>0</v>
      </c>
      <c r="AG420" s="186">
        <f>'Input| Projects'!T420*Q420*'Input| Escalations'!$K$19</f>
        <v>0</v>
      </c>
      <c r="AH420" s="186">
        <f>'Input| Projects'!U420*R420*'Input| Escalations'!$K$19</f>
        <v>0</v>
      </c>
      <c r="AI420" s="186">
        <f>'Input| Projects'!V420*S420*'Input| Escalations'!$K$19</f>
        <v>0</v>
      </c>
      <c r="AJ420" s="186">
        <f>'Input| Projects'!W420*T420*'Input| Escalations'!$K$19</f>
        <v>0</v>
      </c>
      <c r="AK420" s="106"/>
      <c r="AL420" s="186" t="str">
        <f>IFERROR(IF('Input| Overheads'!$C$42="Direct costs",SUMPRODUCT(--('Input| Projects'!$AC420="Yes"),'Calc| Overheads Allocation'!C$8,'Calc| Project Costs'!V420),IF('Input| Overheads'!$C$42="Internal labour",SUMPRODUCT(--('Input| Projects'!$AC420="Yes"),'Calc| Overheads Allocation'!C$8,'Calc| Project Costs'!V420,'Input| Projects'!$Y420),IF('Input| Overheads'!$C$42="DNSP defined",SUMPRODUCT(--('Input| Projects'!$AC420="Yes"),'Calc| Overheads Allocation'!C$61,'Input| Projects'!$AF420),""))),"")</f>
        <v/>
      </c>
      <c r="AM420" s="186" t="str">
        <f>IFERROR(IF('Input| Overheads'!$C$42="Direct costs",SUMPRODUCT(--('Input| Projects'!$AC420="Yes"),'Calc| Overheads Allocation'!D$8,'Calc| Project Costs'!W420),IF('Input| Overheads'!$C$42="Internal labour",SUMPRODUCT(--('Input| Projects'!$AC420="Yes"),'Calc| Overheads Allocation'!D$8,'Calc| Project Costs'!W420,'Input| Projects'!$Y420),IF('Input| Overheads'!$C$42="DNSP defined",SUMPRODUCT(--('Input| Projects'!$AC420="Yes"),'Calc| Overheads Allocation'!D$61,'Input| Projects'!$AF420),""))),"")</f>
        <v/>
      </c>
      <c r="AN420" s="186" t="str">
        <f>IFERROR(IF('Input| Overheads'!$C$42="Direct costs",SUMPRODUCT(--('Input| Projects'!$AC420="Yes"),'Calc| Overheads Allocation'!E$8,'Calc| Project Costs'!X420),IF('Input| Overheads'!$C$42="Internal labour",SUMPRODUCT(--('Input| Projects'!$AC420="Yes"),'Calc| Overheads Allocation'!E$8,'Calc| Project Costs'!X420,'Input| Projects'!$Y420),IF('Input| Overheads'!$C$42="DNSP defined",SUMPRODUCT(--('Input| Projects'!$AC420="Yes"),'Calc| Overheads Allocation'!E$61,'Input| Projects'!$AF420),""))),"")</f>
        <v/>
      </c>
      <c r="AO420" s="186" t="str">
        <f>IFERROR(IF('Input| Overheads'!$C$42="Direct costs",SUMPRODUCT(--('Input| Projects'!$AC420="Yes"),'Calc| Overheads Allocation'!F$8,'Calc| Project Costs'!Y420),IF('Input| Overheads'!$C$42="Internal labour",SUMPRODUCT(--('Input| Projects'!$AC420="Yes"),'Calc| Overheads Allocation'!F$8,'Calc| Project Costs'!Y420,'Input| Projects'!$Y420),IF('Input| Overheads'!$C$42="DNSP defined",SUMPRODUCT(--('Input| Projects'!$AC420="Yes"),'Calc| Overheads Allocation'!F$61,'Input| Projects'!$AF420),""))),"")</f>
        <v/>
      </c>
      <c r="AP420" s="186" t="str">
        <f>IFERROR(IF('Input| Overheads'!$C$42="Direct costs",SUMPRODUCT(--('Input| Projects'!$AC420="Yes"),'Calc| Overheads Allocation'!G$8,'Calc| Project Costs'!Z420),IF('Input| Overheads'!$C$42="Internal labour",SUMPRODUCT(--('Input| Projects'!$AC420="Yes"),'Calc| Overheads Allocation'!G$8,'Calc| Project Costs'!Z420,'Input| Projects'!$Y420),IF('Input| Overheads'!$C$42="DNSP defined",SUMPRODUCT(--('Input| Projects'!$AC420="Yes"),'Calc| Overheads Allocation'!G$61,'Input| Projects'!$AF420),""))),"")</f>
        <v/>
      </c>
      <c r="AQ420" s="186" t="str">
        <f>IFERROR(IF('Input| Overheads'!$C$42="Direct costs",SUMPRODUCT(--('Input| Projects'!$AC420="Yes"),'Calc| Overheads Allocation'!H$8,'Calc| Project Costs'!AA420),IF('Input| Overheads'!$C$42="Internal labour",SUMPRODUCT(--('Input| Projects'!$AC420="Yes"),'Calc| Overheads Allocation'!H$8,'Calc| Project Costs'!AA420,'Input| Projects'!$Y420),IF('Input| Overheads'!$C$42="DNSP defined",SUMPRODUCT(--('Input| Projects'!$AC420="Yes"),'Calc| Overheads Allocation'!H$61,'Input| Projects'!$AF420),""))),"")</f>
        <v/>
      </c>
      <c r="AR420" s="186" t="str">
        <f>IFERROR(IF('Input| Overheads'!$C$42="Direct costs",SUMPRODUCT(--('Input| Projects'!$AC420="Yes"),'Calc| Overheads Allocation'!I$8,'Calc| Project Costs'!AB420),IF('Input| Overheads'!$C$42="Internal labour",SUMPRODUCT(--('Input| Projects'!$AC420="Yes"),'Calc| Overheads Allocation'!I$8,'Calc| Project Costs'!AB420,'Input| Projects'!$Y420),IF('Input| Overheads'!$C$42="DNSP defined",SUMPRODUCT(--('Input| Projects'!$AC420="Yes"),'Calc| Overheads Allocation'!I$61,'Input| Projects'!$AF420),""))),"")</f>
        <v/>
      </c>
      <c r="AS420" s="106"/>
      <c r="AT420" s="186" t="str">
        <f>IFERROR(IF('Input| Overheads'!$C$42="Direct costs",SUMPRODUCT(--('Input| Projects'!$AD420="Yes"),'Calc| Overheads Allocation'!C$9,'Calc| Project Costs'!V420),IF('Input| Overheads'!$C$42="Internal labour",SUMPRODUCT(--('Input| Projects'!$AD420="Yes"),'Calc| Overheads Allocation'!C$9,'Calc| Project Costs'!V420,'Input| Projects'!$Y420),IF('Input| Overheads'!$C$42="DNSP defined",SUMPRODUCT(--('Input| Projects'!$AD420="Yes"),'Calc| Overheads Allocation'!C$62,'Input| Projects'!$AG420),""))),"")</f>
        <v/>
      </c>
      <c r="AU420" s="186" t="str">
        <f>IFERROR(IF('Input| Overheads'!$C$42="Direct costs",SUMPRODUCT(--('Input| Projects'!$AD420="Yes"),'Calc| Overheads Allocation'!D$9,'Calc| Project Costs'!W420),IF('Input| Overheads'!$C$42="Internal labour",SUMPRODUCT(--('Input| Projects'!$AD420="Yes"),'Calc| Overheads Allocation'!D$9,'Calc| Project Costs'!W420,'Input| Projects'!$Y420),IF('Input| Overheads'!$C$42="DNSP defined",SUMPRODUCT(--('Input| Projects'!$AD420="Yes"),'Calc| Overheads Allocation'!D$62,'Input| Projects'!$AG420),""))),"")</f>
        <v/>
      </c>
      <c r="AV420" s="186" t="str">
        <f>IFERROR(IF('Input| Overheads'!$C$42="Direct costs",SUMPRODUCT(--('Input| Projects'!$AD420="Yes"),'Calc| Overheads Allocation'!E$9,'Calc| Project Costs'!X420),IF('Input| Overheads'!$C$42="Internal labour",SUMPRODUCT(--('Input| Projects'!$AD420="Yes"),'Calc| Overheads Allocation'!E$9,'Calc| Project Costs'!X420,'Input| Projects'!$Y420),IF('Input| Overheads'!$C$42="DNSP defined",SUMPRODUCT(--('Input| Projects'!$AD420="Yes"),'Calc| Overheads Allocation'!E$62,'Input| Projects'!$AG420),""))),"")</f>
        <v/>
      </c>
      <c r="AW420" s="186" t="str">
        <f>IFERROR(IF('Input| Overheads'!$C$42="Direct costs",SUMPRODUCT(--('Input| Projects'!$AD420="Yes"),'Calc| Overheads Allocation'!F$9,'Calc| Project Costs'!Y420),IF('Input| Overheads'!$C$42="Internal labour",SUMPRODUCT(--('Input| Projects'!$AD420="Yes"),'Calc| Overheads Allocation'!F$9,'Calc| Project Costs'!Y420,'Input| Projects'!$Y420),IF('Input| Overheads'!$C$42="DNSP defined",SUMPRODUCT(--('Input| Projects'!$AD420="Yes"),'Calc| Overheads Allocation'!F$62,'Input| Projects'!$AG420),""))),"")</f>
        <v/>
      </c>
      <c r="AX420" s="186" t="str">
        <f>IFERROR(IF('Input| Overheads'!$C$42="Direct costs",SUMPRODUCT(--('Input| Projects'!$AD420="Yes"),'Calc| Overheads Allocation'!G$9,'Calc| Project Costs'!Z420),IF('Input| Overheads'!$C$42="Internal labour",SUMPRODUCT(--('Input| Projects'!$AD420="Yes"),'Calc| Overheads Allocation'!G$9,'Calc| Project Costs'!Z420,'Input| Projects'!$Y420),IF('Input| Overheads'!$C$42="DNSP defined",SUMPRODUCT(--('Input| Projects'!$AD420="Yes"),'Calc| Overheads Allocation'!G$62,'Input| Projects'!$AG420),""))),"")</f>
        <v/>
      </c>
      <c r="AY420" s="186" t="str">
        <f>IFERROR(IF('Input| Overheads'!$C$42="Direct costs",SUMPRODUCT(--('Input| Projects'!$AD420="Yes"),'Calc| Overheads Allocation'!H$9,'Calc| Project Costs'!AA420),IF('Input| Overheads'!$C$42="Internal labour",SUMPRODUCT(--('Input| Projects'!$AD420="Yes"),'Calc| Overheads Allocation'!H$9,'Calc| Project Costs'!AA420,'Input| Projects'!$Y420),IF('Input| Overheads'!$C$42="DNSP defined",SUMPRODUCT(--('Input| Projects'!$AD420="Yes"),'Calc| Overheads Allocation'!H$62,'Input| Projects'!$AG420),""))),"")</f>
        <v/>
      </c>
      <c r="AZ420" s="186" t="str">
        <f>IFERROR(IF('Input| Overheads'!$C$42="Direct costs",SUMPRODUCT(--('Input| Projects'!$AD420="Yes"),'Calc| Overheads Allocation'!I$9,'Calc| Project Costs'!AB420),IF('Input| Overheads'!$C$42="Internal labour",SUMPRODUCT(--('Input| Projects'!$AD420="Yes"),'Calc| Overheads Allocation'!I$9,'Calc| Project Costs'!AB420,'Input| Projects'!$Y420),IF('Input| Overheads'!$C$42="DNSP defined",SUMPRODUCT(--('Input| Projects'!$AD420="Yes"),'Calc| Overheads Allocation'!I$62,'Input| Projects'!$AG420),""))),"")</f>
        <v/>
      </c>
      <c r="BA420" s="106"/>
      <c r="BB420" s="186">
        <f t="shared" si="216"/>
        <v>0</v>
      </c>
      <c r="BC420" s="186">
        <f t="shared" si="217"/>
        <v>0</v>
      </c>
      <c r="BD420" s="186">
        <f t="shared" si="218"/>
        <v>0</v>
      </c>
      <c r="BE420" s="186">
        <f t="shared" si="195"/>
        <v>0</v>
      </c>
      <c r="BF420" s="186">
        <f t="shared" si="196"/>
        <v>0</v>
      </c>
      <c r="BG420" s="186">
        <f t="shared" si="197"/>
        <v>0</v>
      </c>
      <c r="BH420" s="186">
        <f t="shared" si="198"/>
        <v>0</v>
      </c>
      <c r="BI420" s="97"/>
      <c r="BJ420" s="186" t="str">
        <f t="shared" si="199"/>
        <v/>
      </c>
      <c r="BK420" s="186" t="str">
        <f t="shared" si="200"/>
        <v/>
      </c>
      <c r="BL420" s="186" t="str">
        <f t="shared" si="201"/>
        <v/>
      </c>
      <c r="BM420" s="186" t="str">
        <f t="shared" si="202"/>
        <v/>
      </c>
      <c r="BN420" s="186" t="str">
        <f t="shared" si="203"/>
        <v/>
      </c>
      <c r="BO420" s="186" t="str">
        <f t="shared" si="204"/>
        <v/>
      </c>
      <c r="BP420" s="186" t="str">
        <f t="shared" si="205"/>
        <v/>
      </c>
      <c r="BQ420" s="97"/>
      <c r="BR420" s="186">
        <f t="shared" si="206"/>
        <v>0</v>
      </c>
      <c r="BS420" s="186">
        <f t="shared" si="207"/>
        <v>0</v>
      </c>
      <c r="BT420" s="222">
        <f t="shared" si="208"/>
        <v>0</v>
      </c>
      <c r="BU420" s="222">
        <f t="shared" si="209"/>
        <v>0</v>
      </c>
      <c r="BV420" s="222">
        <f t="shared" si="210"/>
        <v>0</v>
      </c>
      <c r="BW420" s="222">
        <f t="shared" si="211"/>
        <v>0</v>
      </c>
      <c r="BX420" s="222">
        <f t="shared" si="212"/>
        <v>0</v>
      </c>
      <c r="BY420" s="106"/>
      <c r="BZ420" s="197" t="str">
        <f>IF(SUMIF('Input| Projects'!$AS$8:$CP$8,"Dx",'Input| Projects'!$AS420:$CP420)=0,"",SUMIF('Input| Projects'!$AS$8:$CP$8,"Dx",'Input| Projects'!$AS420:$CP420))</f>
        <v/>
      </c>
      <c r="CA420" s="197" t="str">
        <f>IF(SUMIF('Input| Projects'!$AS$8:$CP$8,"Tx",'Input| Projects'!$AS420:$CP420)=0,"",SUMIF('Input| Projects'!$AS$8:$CP$8,"Tx",'Input| Projects'!$AS420:$CP420))</f>
        <v/>
      </c>
      <c r="CB420" s="150" t="str">
        <f t="shared" si="219"/>
        <v/>
      </c>
    </row>
    <row r="421" spans="2:80" x14ac:dyDescent="0.2">
      <c r="B421" s="201">
        <f>IFERROR('Input| Projects'!B421,"")</f>
        <v>412</v>
      </c>
      <c r="C421" s="42" t="str">
        <f>IFERROR(IF('Input| Projects'!C421="","",'Input| Projects'!C421),"")</f>
        <v/>
      </c>
      <c r="D421" s="42" t="str">
        <f>IFERROR(IF('Input| Projects'!D421="","",'Input| Projects'!D421),"")</f>
        <v/>
      </c>
      <c r="E421" s="104"/>
      <c r="F421" s="190">
        <f>IFERROR('Input| Projects'!I421*'Input| Escalations'!$K$19,"")</f>
        <v>0</v>
      </c>
      <c r="G421" s="190">
        <f>IFERROR('Input| Projects'!J421*'Input| Escalations'!$K$19,"")</f>
        <v>0</v>
      </c>
      <c r="H421" s="190">
        <f>IFERROR('Input| Projects'!K421*'Input| Escalations'!$K$19,"")</f>
        <v>0</v>
      </c>
      <c r="I421" s="190">
        <f>IFERROR('Input| Projects'!L421*'Input| Escalations'!$K$19,"")</f>
        <v>0</v>
      </c>
      <c r="J421" s="190">
        <f>IFERROR('Input| Projects'!M421*'Input| Escalations'!$K$19,"")</f>
        <v>0</v>
      </c>
      <c r="K421" s="190">
        <f>IFERROR('Input| Projects'!N421*'Input| Escalations'!$K$19,"")</f>
        <v>0</v>
      </c>
      <c r="L421" s="190">
        <f>IFERROR('Input| Projects'!O421*'Input| Escalations'!$K$19,"")</f>
        <v>0</v>
      </c>
      <c r="M421" s="150" t="str">
        <f>IF(ABS(SUM(F421:L421)-(SUM('Input| Projects'!I421:O421)*'Input| Escalations'!$K$19))&lt;0.0000001,"",1)</f>
        <v/>
      </c>
      <c r="N421" s="192">
        <f>'Input| Projects'!$Y421*INDEX('Input| Escalations'!$H$33:$N$33,MATCH('Calc| Project Costs'!N$9,'Input| Escalations'!$H$23:$N$23,0))+'Input| Projects'!$Z421*INDEX('Input| Escalations'!$H$34:$N$34,MATCH('Calc| Project Costs'!N$9,'Input| Escalations'!$H$23:$N$23,0))+'Input| Projects'!$AA421*INDEX('Input| Escalations'!$H$35:$N$35,MATCH('Calc| Project Costs'!N$9,'Input| Escalations'!$H$23:$N$23,0))+1</f>
        <v>1</v>
      </c>
      <c r="O421" s="192">
        <f>'Input| Projects'!$Y421*INDEX('Input| Escalations'!$H$33:$N$33,MATCH('Calc| Project Costs'!O$9,'Input| Escalations'!$H$23:$N$23,0))+'Input| Projects'!$Z421*INDEX('Input| Escalations'!$H$34:$N$34,MATCH('Calc| Project Costs'!O$9,'Input| Escalations'!$H$23:$N$23,0))+'Input| Projects'!$AA421*INDEX('Input| Escalations'!$H$35:$N$35,MATCH('Calc| Project Costs'!O$9,'Input| Escalations'!$H$23:$N$23,0))+1</f>
        <v>1</v>
      </c>
      <c r="P421" s="192">
        <f>'Input| Projects'!$Y421*INDEX('Input| Escalations'!$H$33:$N$33,MATCH('Calc| Project Costs'!P$9,'Input| Escalations'!$H$23:$N$23,0))+'Input| Projects'!$Z421*INDEX('Input| Escalations'!$H$34:$N$34,MATCH('Calc| Project Costs'!P$9,'Input| Escalations'!$H$23:$N$23,0))+'Input| Projects'!$AA421*INDEX('Input| Escalations'!$H$35:$N$35,MATCH('Calc| Project Costs'!P$9,'Input| Escalations'!$H$23:$N$23,0))+1</f>
        <v>1</v>
      </c>
      <c r="Q421" s="192">
        <f>'Input| Projects'!$Y421*INDEX('Input| Escalations'!$H$33:$N$33,MATCH('Calc| Project Costs'!Q$9,'Input| Escalations'!$H$23:$N$23,0))+'Input| Projects'!$Z421*INDEX('Input| Escalations'!$H$34:$N$34,MATCH('Calc| Project Costs'!Q$9,'Input| Escalations'!$H$23:$N$23,0))+'Input| Projects'!$AA421*INDEX('Input| Escalations'!$H$35:$N$35,MATCH('Calc| Project Costs'!Q$9,'Input| Escalations'!$H$23:$N$23,0))+1</f>
        <v>1</v>
      </c>
      <c r="R421" s="192">
        <f>'Input| Projects'!$Y421*INDEX('Input| Escalations'!$H$33:$N$33,MATCH('Calc| Project Costs'!R$9,'Input| Escalations'!$H$23:$N$23,0))+'Input| Projects'!$Z421*INDEX('Input| Escalations'!$H$34:$N$34,MATCH('Calc| Project Costs'!R$9,'Input| Escalations'!$H$23:$N$23,0))+'Input| Projects'!$AA421*INDEX('Input| Escalations'!$H$35:$N$35,MATCH('Calc| Project Costs'!R$9,'Input| Escalations'!$H$23:$N$23,0))+1</f>
        <v>1</v>
      </c>
      <c r="S421" s="192">
        <f>'Input| Projects'!$Y421*INDEX('Input| Escalations'!$H$33:$N$33,MATCH('Calc| Project Costs'!S$9,'Input| Escalations'!$H$23:$N$23,0))+'Input| Projects'!$Z421*INDEX('Input| Escalations'!$H$34:$N$34,MATCH('Calc| Project Costs'!S$9,'Input| Escalations'!$H$23:$N$23,0))+'Input| Projects'!$AA421*INDEX('Input| Escalations'!$H$35:$N$35,MATCH('Calc| Project Costs'!S$9,'Input| Escalations'!$H$23:$N$23,0))+1</f>
        <v>1</v>
      </c>
      <c r="T421" s="192">
        <f>'Input| Projects'!$Y421*INDEX('Input| Escalations'!$H$33:$N$33,MATCH('Calc| Project Costs'!T$9,'Input| Escalations'!$H$23:$N$23,0))+'Input| Projects'!$Z421*INDEX('Input| Escalations'!$H$34:$N$34,MATCH('Calc| Project Costs'!T$9,'Input| Escalations'!$H$23:$N$23,0))+'Input| Projects'!$AA421*INDEX('Input| Escalations'!$H$35:$N$35,MATCH('Calc| Project Costs'!T$9,'Input| Escalations'!$H$23:$N$23,0))+1</f>
        <v>1</v>
      </c>
      <c r="U421" s="106"/>
      <c r="V421" s="186">
        <f t="shared" si="213"/>
        <v>0</v>
      </c>
      <c r="W421" s="186">
        <f t="shared" si="214"/>
        <v>0</v>
      </c>
      <c r="X421" s="186">
        <f t="shared" si="215"/>
        <v>0</v>
      </c>
      <c r="Y421" s="186">
        <f t="shared" si="191"/>
        <v>0</v>
      </c>
      <c r="Z421" s="186">
        <f t="shared" si="192"/>
        <v>0</v>
      </c>
      <c r="AA421" s="186">
        <f t="shared" si="193"/>
        <v>0</v>
      </c>
      <c r="AB421" s="186">
        <f t="shared" si="194"/>
        <v>0</v>
      </c>
      <c r="AC421" s="106"/>
      <c r="AD421" s="186">
        <f>'Input| Projects'!Q421*N421*'Input| Escalations'!$K$19</f>
        <v>0</v>
      </c>
      <c r="AE421" s="186">
        <f>'Input| Projects'!R421*O421*'Input| Escalations'!$K$19</f>
        <v>0</v>
      </c>
      <c r="AF421" s="186">
        <f>'Input| Projects'!S421*P421*'Input| Escalations'!$K$19</f>
        <v>0</v>
      </c>
      <c r="AG421" s="186">
        <f>'Input| Projects'!T421*Q421*'Input| Escalations'!$K$19</f>
        <v>0</v>
      </c>
      <c r="AH421" s="186">
        <f>'Input| Projects'!U421*R421*'Input| Escalations'!$K$19</f>
        <v>0</v>
      </c>
      <c r="AI421" s="186">
        <f>'Input| Projects'!V421*S421*'Input| Escalations'!$K$19</f>
        <v>0</v>
      </c>
      <c r="AJ421" s="186">
        <f>'Input| Projects'!W421*T421*'Input| Escalations'!$K$19</f>
        <v>0</v>
      </c>
      <c r="AK421" s="106"/>
      <c r="AL421" s="186" t="str">
        <f>IFERROR(IF('Input| Overheads'!$C$42="Direct costs",SUMPRODUCT(--('Input| Projects'!$AC421="Yes"),'Calc| Overheads Allocation'!C$8,'Calc| Project Costs'!V421),IF('Input| Overheads'!$C$42="Internal labour",SUMPRODUCT(--('Input| Projects'!$AC421="Yes"),'Calc| Overheads Allocation'!C$8,'Calc| Project Costs'!V421,'Input| Projects'!$Y421),IF('Input| Overheads'!$C$42="DNSP defined",SUMPRODUCT(--('Input| Projects'!$AC421="Yes"),'Calc| Overheads Allocation'!C$61,'Input| Projects'!$AF421),""))),"")</f>
        <v/>
      </c>
      <c r="AM421" s="186" t="str">
        <f>IFERROR(IF('Input| Overheads'!$C$42="Direct costs",SUMPRODUCT(--('Input| Projects'!$AC421="Yes"),'Calc| Overheads Allocation'!D$8,'Calc| Project Costs'!W421),IF('Input| Overheads'!$C$42="Internal labour",SUMPRODUCT(--('Input| Projects'!$AC421="Yes"),'Calc| Overheads Allocation'!D$8,'Calc| Project Costs'!W421,'Input| Projects'!$Y421),IF('Input| Overheads'!$C$42="DNSP defined",SUMPRODUCT(--('Input| Projects'!$AC421="Yes"),'Calc| Overheads Allocation'!D$61,'Input| Projects'!$AF421),""))),"")</f>
        <v/>
      </c>
      <c r="AN421" s="186" t="str">
        <f>IFERROR(IF('Input| Overheads'!$C$42="Direct costs",SUMPRODUCT(--('Input| Projects'!$AC421="Yes"),'Calc| Overheads Allocation'!E$8,'Calc| Project Costs'!X421),IF('Input| Overheads'!$C$42="Internal labour",SUMPRODUCT(--('Input| Projects'!$AC421="Yes"),'Calc| Overheads Allocation'!E$8,'Calc| Project Costs'!X421,'Input| Projects'!$Y421),IF('Input| Overheads'!$C$42="DNSP defined",SUMPRODUCT(--('Input| Projects'!$AC421="Yes"),'Calc| Overheads Allocation'!E$61,'Input| Projects'!$AF421),""))),"")</f>
        <v/>
      </c>
      <c r="AO421" s="186" t="str">
        <f>IFERROR(IF('Input| Overheads'!$C$42="Direct costs",SUMPRODUCT(--('Input| Projects'!$AC421="Yes"),'Calc| Overheads Allocation'!F$8,'Calc| Project Costs'!Y421),IF('Input| Overheads'!$C$42="Internal labour",SUMPRODUCT(--('Input| Projects'!$AC421="Yes"),'Calc| Overheads Allocation'!F$8,'Calc| Project Costs'!Y421,'Input| Projects'!$Y421),IF('Input| Overheads'!$C$42="DNSP defined",SUMPRODUCT(--('Input| Projects'!$AC421="Yes"),'Calc| Overheads Allocation'!F$61,'Input| Projects'!$AF421),""))),"")</f>
        <v/>
      </c>
      <c r="AP421" s="186" t="str">
        <f>IFERROR(IF('Input| Overheads'!$C$42="Direct costs",SUMPRODUCT(--('Input| Projects'!$AC421="Yes"),'Calc| Overheads Allocation'!G$8,'Calc| Project Costs'!Z421),IF('Input| Overheads'!$C$42="Internal labour",SUMPRODUCT(--('Input| Projects'!$AC421="Yes"),'Calc| Overheads Allocation'!G$8,'Calc| Project Costs'!Z421,'Input| Projects'!$Y421),IF('Input| Overheads'!$C$42="DNSP defined",SUMPRODUCT(--('Input| Projects'!$AC421="Yes"),'Calc| Overheads Allocation'!G$61,'Input| Projects'!$AF421),""))),"")</f>
        <v/>
      </c>
      <c r="AQ421" s="186" t="str">
        <f>IFERROR(IF('Input| Overheads'!$C$42="Direct costs",SUMPRODUCT(--('Input| Projects'!$AC421="Yes"),'Calc| Overheads Allocation'!H$8,'Calc| Project Costs'!AA421),IF('Input| Overheads'!$C$42="Internal labour",SUMPRODUCT(--('Input| Projects'!$AC421="Yes"),'Calc| Overheads Allocation'!H$8,'Calc| Project Costs'!AA421,'Input| Projects'!$Y421),IF('Input| Overheads'!$C$42="DNSP defined",SUMPRODUCT(--('Input| Projects'!$AC421="Yes"),'Calc| Overheads Allocation'!H$61,'Input| Projects'!$AF421),""))),"")</f>
        <v/>
      </c>
      <c r="AR421" s="186" t="str">
        <f>IFERROR(IF('Input| Overheads'!$C$42="Direct costs",SUMPRODUCT(--('Input| Projects'!$AC421="Yes"),'Calc| Overheads Allocation'!I$8,'Calc| Project Costs'!AB421),IF('Input| Overheads'!$C$42="Internal labour",SUMPRODUCT(--('Input| Projects'!$AC421="Yes"),'Calc| Overheads Allocation'!I$8,'Calc| Project Costs'!AB421,'Input| Projects'!$Y421),IF('Input| Overheads'!$C$42="DNSP defined",SUMPRODUCT(--('Input| Projects'!$AC421="Yes"),'Calc| Overheads Allocation'!I$61,'Input| Projects'!$AF421),""))),"")</f>
        <v/>
      </c>
      <c r="AS421" s="106"/>
      <c r="AT421" s="186" t="str">
        <f>IFERROR(IF('Input| Overheads'!$C$42="Direct costs",SUMPRODUCT(--('Input| Projects'!$AD421="Yes"),'Calc| Overheads Allocation'!C$9,'Calc| Project Costs'!V421),IF('Input| Overheads'!$C$42="Internal labour",SUMPRODUCT(--('Input| Projects'!$AD421="Yes"),'Calc| Overheads Allocation'!C$9,'Calc| Project Costs'!V421,'Input| Projects'!$Y421),IF('Input| Overheads'!$C$42="DNSP defined",SUMPRODUCT(--('Input| Projects'!$AD421="Yes"),'Calc| Overheads Allocation'!C$62,'Input| Projects'!$AG421),""))),"")</f>
        <v/>
      </c>
      <c r="AU421" s="186" t="str">
        <f>IFERROR(IF('Input| Overheads'!$C$42="Direct costs",SUMPRODUCT(--('Input| Projects'!$AD421="Yes"),'Calc| Overheads Allocation'!D$9,'Calc| Project Costs'!W421),IF('Input| Overheads'!$C$42="Internal labour",SUMPRODUCT(--('Input| Projects'!$AD421="Yes"),'Calc| Overheads Allocation'!D$9,'Calc| Project Costs'!W421,'Input| Projects'!$Y421),IF('Input| Overheads'!$C$42="DNSP defined",SUMPRODUCT(--('Input| Projects'!$AD421="Yes"),'Calc| Overheads Allocation'!D$62,'Input| Projects'!$AG421),""))),"")</f>
        <v/>
      </c>
      <c r="AV421" s="186" t="str">
        <f>IFERROR(IF('Input| Overheads'!$C$42="Direct costs",SUMPRODUCT(--('Input| Projects'!$AD421="Yes"),'Calc| Overheads Allocation'!E$9,'Calc| Project Costs'!X421),IF('Input| Overheads'!$C$42="Internal labour",SUMPRODUCT(--('Input| Projects'!$AD421="Yes"),'Calc| Overheads Allocation'!E$9,'Calc| Project Costs'!X421,'Input| Projects'!$Y421),IF('Input| Overheads'!$C$42="DNSP defined",SUMPRODUCT(--('Input| Projects'!$AD421="Yes"),'Calc| Overheads Allocation'!E$62,'Input| Projects'!$AG421),""))),"")</f>
        <v/>
      </c>
      <c r="AW421" s="186" t="str">
        <f>IFERROR(IF('Input| Overheads'!$C$42="Direct costs",SUMPRODUCT(--('Input| Projects'!$AD421="Yes"),'Calc| Overheads Allocation'!F$9,'Calc| Project Costs'!Y421),IF('Input| Overheads'!$C$42="Internal labour",SUMPRODUCT(--('Input| Projects'!$AD421="Yes"),'Calc| Overheads Allocation'!F$9,'Calc| Project Costs'!Y421,'Input| Projects'!$Y421),IF('Input| Overheads'!$C$42="DNSP defined",SUMPRODUCT(--('Input| Projects'!$AD421="Yes"),'Calc| Overheads Allocation'!F$62,'Input| Projects'!$AG421),""))),"")</f>
        <v/>
      </c>
      <c r="AX421" s="186" t="str">
        <f>IFERROR(IF('Input| Overheads'!$C$42="Direct costs",SUMPRODUCT(--('Input| Projects'!$AD421="Yes"),'Calc| Overheads Allocation'!G$9,'Calc| Project Costs'!Z421),IF('Input| Overheads'!$C$42="Internal labour",SUMPRODUCT(--('Input| Projects'!$AD421="Yes"),'Calc| Overheads Allocation'!G$9,'Calc| Project Costs'!Z421,'Input| Projects'!$Y421),IF('Input| Overheads'!$C$42="DNSP defined",SUMPRODUCT(--('Input| Projects'!$AD421="Yes"),'Calc| Overheads Allocation'!G$62,'Input| Projects'!$AG421),""))),"")</f>
        <v/>
      </c>
      <c r="AY421" s="186" t="str">
        <f>IFERROR(IF('Input| Overheads'!$C$42="Direct costs",SUMPRODUCT(--('Input| Projects'!$AD421="Yes"),'Calc| Overheads Allocation'!H$9,'Calc| Project Costs'!AA421),IF('Input| Overheads'!$C$42="Internal labour",SUMPRODUCT(--('Input| Projects'!$AD421="Yes"),'Calc| Overheads Allocation'!H$9,'Calc| Project Costs'!AA421,'Input| Projects'!$Y421),IF('Input| Overheads'!$C$42="DNSP defined",SUMPRODUCT(--('Input| Projects'!$AD421="Yes"),'Calc| Overheads Allocation'!H$62,'Input| Projects'!$AG421),""))),"")</f>
        <v/>
      </c>
      <c r="AZ421" s="186" t="str">
        <f>IFERROR(IF('Input| Overheads'!$C$42="Direct costs",SUMPRODUCT(--('Input| Projects'!$AD421="Yes"),'Calc| Overheads Allocation'!I$9,'Calc| Project Costs'!AB421),IF('Input| Overheads'!$C$42="Internal labour",SUMPRODUCT(--('Input| Projects'!$AD421="Yes"),'Calc| Overheads Allocation'!I$9,'Calc| Project Costs'!AB421,'Input| Projects'!$Y421),IF('Input| Overheads'!$C$42="DNSP defined",SUMPRODUCT(--('Input| Projects'!$AD421="Yes"),'Calc| Overheads Allocation'!I$62,'Input| Projects'!$AG421),""))),"")</f>
        <v/>
      </c>
      <c r="BA421" s="106"/>
      <c r="BB421" s="186">
        <f t="shared" si="216"/>
        <v>0</v>
      </c>
      <c r="BC421" s="186">
        <f t="shared" si="217"/>
        <v>0</v>
      </c>
      <c r="BD421" s="186">
        <f t="shared" si="218"/>
        <v>0</v>
      </c>
      <c r="BE421" s="186">
        <f t="shared" si="195"/>
        <v>0</v>
      </c>
      <c r="BF421" s="186">
        <f t="shared" si="196"/>
        <v>0</v>
      </c>
      <c r="BG421" s="186">
        <f t="shared" si="197"/>
        <v>0</v>
      </c>
      <c r="BH421" s="186">
        <f t="shared" si="198"/>
        <v>0</v>
      </c>
      <c r="BI421" s="97"/>
      <c r="BJ421" s="186" t="str">
        <f t="shared" si="199"/>
        <v/>
      </c>
      <c r="BK421" s="186" t="str">
        <f t="shared" si="200"/>
        <v/>
      </c>
      <c r="BL421" s="186" t="str">
        <f t="shared" si="201"/>
        <v/>
      </c>
      <c r="BM421" s="186" t="str">
        <f t="shared" si="202"/>
        <v/>
      </c>
      <c r="BN421" s="186" t="str">
        <f t="shared" si="203"/>
        <v/>
      </c>
      <c r="BO421" s="186" t="str">
        <f t="shared" si="204"/>
        <v/>
      </c>
      <c r="BP421" s="186" t="str">
        <f t="shared" si="205"/>
        <v/>
      </c>
      <c r="BQ421" s="97"/>
      <c r="BR421" s="186">
        <f t="shared" si="206"/>
        <v>0</v>
      </c>
      <c r="BS421" s="186">
        <f t="shared" si="207"/>
        <v>0</v>
      </c>
      <c r="BT421" s="222">
        <f t="shared" si="208"/>
        <v>0</v>
      </c>
      <c r="BU421" s="222">
        <f t="shared" si="209"/>
        <v>0</v>
      </c>
      <c r="BV421" s="222">
        <f t="shared" si="210"/>
        <v>0</v>
      </c>
      <c r="BW421" s="222">
        <f t="shared" si="211"/>
        <v>0</v>
      </c>
      <c r="BX421" s="222">
        <f t="shared" si="212"/>
        <v>0</v>
      </c>
      <c r="BY421" s="106"/>
      <c r="BZ421" s="197" t="str">
        <f>IF(SUMIF('Input| Projects'!$AS$8:$CP$8,"Dx",'Input| Projects'!$AS421:$CP421)=0,"",SUMIF('Input| Projects'!$AS$8:$CP$8,"Dx",'Input| Projects'!$AS421:$CP421))</f>
        <v/>
      </c>
      <c r="CA421" s="197" t="str">
        <f>IF(SUMIF('Input| Projects'!$AS$8:$CP$8,"Tx",'Input| Projects'!$AS421:$CP421)=0,"",SUMIF('Input| Projects'!$AS$8:$CP$8,"Tx",'Input| Projects'!$AS421:$CP421))</f>
        <v/>
      </c>
      <c r="CB421" s="150" t="str">
        <f t="shared" si="219"/>
        <v/>
      </c>
    </row>
    <row r="422" spans="2:80" x14ac:dyDescent="0.2">
      <c r="B422" s="201">
        <f>IFERROR('Input| Projects'!B422,"")</f>
        <v>413</v>
      </c>
      <c r="C422" s="42" t="str">
        <f>IFERROR(IF('Input| Projects'!C422="","",'Input| Projects'!C422),"")</f>
        <v/>
      </c>
      <c r="D422" s="42" t="str">
        <f>IFERROR(IF('Input| Projects'!D422="","",'Input| Projects'!D422),"")</f>
        <v/>
      </c>
      <c r="E422" s="104"/>
      <c r="F422" s="190">
        <f>IFERROR('Input| Projects'!I422*'Input| Escalations'!$K$19,"")</f>
        <v>0</v>
      </c>
      <c r="G422" s="190">
        <f>IFERROR('Input| Projects'!J422*'Input| Escalations'!$K$19,"")</f>
        <v>0</v>
      </c>
      <c r="H422" s="190">
        <f>IFERROR('Input| Projects'!K422*'Input| Escalations'!$K$19,"")</f>
        <v>0</v>
      </c>
      <c r="I422" s="190">
        <f>IFERROR('Input| Projects'!L422*'Input| Escalations'!$K$19,"")</f>
        <v>0</v>
      </c>
      <c r="J422" s="190">
        <f>IFERROR('Input| Projects'!M422*'Input| Escalations'!$K$19,"")</f>
        <v>0</v>
      </c>
      <c r="K422" s="190">
        <f>IFERROR('Input| Projects'!N422*'Input| Escalations'!$K$19,"")</f>
        <v>0</v>
      </c>
      <c r="L422" s="190">
        <f>IFERROR('Input| Projects'!O422*'Input| Escalations'!$K$19,"")</f>
        <v>0</v>
      </c>
      <c r="M422" s="150" t="str">
        <f>IF(ABS(SUM(F422:L422)-(SUM('Input| Projects'!I422:O422)*'Input| Escalations'!$K$19))&lt;0.0000001,"",1)</f>
        <v/>
      </c>
      <c r="N422" s="192">
        <f>'Input| Projects'!$Y422*INDEX('Input| Escalations'!$H$33:$N$33,MATCH('Calc| Project Costs'!N$9,'Input| Escalations'!$H$23:$N$23,0))+'Input| Projects'!$Z422*INDEX('Input| Escalations'!$H$34:$N$34,MATCH('Calc| Project Costs'!N$9,'Input| Escalations'!$H$23:$N$23,0))+'Input| Projects'!$AA422*INDEX('Input| Escalations'!$H$35:$N$35,MATCH('Calc| Project Costs'!N$9,'Input| Escalations'!$H$23:$N$23,0))+1</f>
        <v>1</v>
      </c>
      <c r="O422" s="192">
        <f>'Input| Projects'!$Y422*INDEX('Input| Escalations'!$H$33:$N$33,MATCH('Calc| Project Costs'!O$9,'Input| Escalations'!$H$23:$N$23,0))+'Input| Projects'!$Z422*INDEX('Input| Escalations'!$H$34:$N$34,MATCH('Calc| Project Costs'!O$9,'Input| Escalations'!$H$23:$N$23,0))+'Input| Projects'!$AA422*INDEX('Input| Escalations'!$H$35:$N$35,MATCH('Calc| Project Costs'!O$9,'Input| Escalations'!$H$23:$N$23,0))+1</f>
        <v>1</v>
      </c>
      <c r="P422" s="192">
        <f>'Input| Projects'!$Y422*INDEX('Input| Escalations'!$H$33:$N$33,MATCH('Calc| Project Costs'!P$9,'Input| Escalations'!$H$23:$N$23,0))+'Input| Projects'!$Z422*INDEX('Input| Escalations'!$H$34:$N$34,MATCH('Calc| Project Costs'!P$9,'Input| Escalations'!$H$23:$N$23,0))+'Input| Projects'!$AA422*INDEX('Input| Escalations'!$H$35:$N$35,MATCH('Calc| Project Costs'!P$9,'Input| Escalations'!$H$23:$N$23,0))+1</f>
        <v>1</v>
      </c>
      <c r="Q422" s="192">
        <f>'Input| Projects'!$Y422*INDEX('Input| Escalations'!$H$33:$N$33,MATCH('Calc| Project Costs'!Q$9,'Input| Escalations'!$H$23:$N$23,0))+'Input| Projects'!$Z422*INDEX('Input| Escalations'!$H$34:$N$34,MATCH('Calc| Project Costs'!Q$9,'Input| Escalations'!$H$23:$N$23,0))+'Input| Projects'!$AA422*INDEX('Input| Escalations'!$H$35:$N$35,MATCH('Calc| Project Costs'!Q$9,'Input| Escalations'!$H$23:$N$23,0))+1</f>
        <v>1</v>
      </c>
      <c r="R422" s="192">
        <f>'Input| Projects'!$Y422*INDEX('Input| Escalations'!$H$33:$N$33,MATCH('Calc| Project Costs'!R$9,'Input| Escalations'!$H$23:$N$23,0))+'Input| Projects'!$Z422*INDEX('Input| Escalations'!$H$34:$N$34,MATCH('Calc| Project Costs'!R$9,'Input| Escalations'!$H$23:$N$23,0))+'Input| Projects'!$AA422*INDEX('Input| Escalations'!$H$35:$N$35,MATCH('Calc| Project Costs'!R$9,'Input| Escalations'!$H$23:$N$23,0))+1</f>
        <v>1</v>
      </c>
      <c r="S422" s="192">
        <f>'Input| Projects'!$Y422*INDEX('Input| Escalations'!$H$33:$N$33,MATCH('Calc| Project Costs'!S$9,'Input| Escalations'!$H$23:$N$23,0))+'Input| Projects'!$Z422*INDEX('Input| Escalations'!$H$34:$N$34,MATCH('Calc| Project Costs'!S$9,'Input| Escalations'!$H$23:$N$23,0))+'Input| Projects'!$AA422*INDEX('Input| Escalations'!$H$35:$N$35,MATCH('Calc| Project Costs'!S$9,'Input| Escalations'!$H$23:$N$23,0))+1</f>
        <v>1</v>
      </c>
      <c r="T422" s="192">
        <f>'Input| Projects'!$Y422*INDEX('Input| Escalations'!$H$33:$N$33,MATCH('Calc| Project Costs'!T$9,'Input| Escalations'!$H$23:$N$23,0))+'Input| Projects'!$Z422*INDEX('Input| Escalations'!$H$34:$N$34,MATCH('Calc| Project Costs'!T$9,'Input| Escalations'!$H$23:$N$23,0))+'Input| Projects'!$AA422*INDEX('Input| Escalations'!$H$35:$N$35,MATCH('Calc| Project Costs'!T$9,'Input| Escalations'!$H$23:$N$23,0))+1</f>
        <v>1</v>
      </c>
      <c r="U422" s="106"/>
      <c r="V422" s="186">
        <f t="shared" si="213"/>
        <v>0</v>
      </c>
      <c r="W422" s="186">
        <f t="shared" si="214"/>
        <v>0</v>
      </c>
      <c r="X422" s="186">
        <f t="shared" si="215"/>
        <v>0</v>
      </c>
      <c r="Y422" s="186">
        <f t="shared" si="191"/>
        <v>0</v>
      </c>
      <c r="Z422" s="186">
        <f t="shared" si="192"/>
        <v>0</v>
      </c>
      <c r="AA422" s="186">
        <f t="shared" si="193"/>
        <v>0</v>
      </c>
      <c r="AB422" s="186">
        <f t="shared" si="194"/>
        <v>0</v>
      </c>
      <c r="AC422" s="106"/>
      <c r="AD422" s="186">
        <f>'Input| Projects'!Q422*N422*'Input| Escalations'!$K$19</f>
        <v>0</v>
      </c>
      <c r="AE422" s="186">
        <f>'Input| Projects'!R422*O422*'Input| Escalations'!$K$19</f>
        <v>0</v>
      </c>
      <c r="AF422" s="186">
        <f>'Input| Projects'!S422*P422*'Input| Escalations'!$K$19</f>
        <v>0</v>
      </c>
      <c r="AG422" s="186">
        <f>'Input| Projects'!T422*Q422*'Input| Escalations'!$K$19</f>
        <v>0</v>
      </c>
      <c r="AH422" s="186">
        <f>'Input| Projects'!U422*R422*'Input| Escalations'!$K$19</f>
        <v>0</v>
      </c>
      <c r="AI422" s="186">
        <f>'Input| Projects'!V422*S422*'Input| Escalations'!$K$19</f>
        <v>0</v>
      </c>
      <c r="AJ422" s="186">
        <f>'Input| Projects'!W422*T422*'Input| Escalations'!$K$19</f>
        <v>0</v>
      </c>
      <c r="AK422" s="106"/>
      <c r="AL422" s="186" t="str">
        <f>IFERROR(IF('Input| Overheads'!$C$42="Direct costs",SUMPRODUCT(--('Input| Projects'!$AC422="Yes"),'Calc| Overheads Allocation'!C$8,'Calc| Project Costs'!V422),IF('Input| Overheads'!$C$42="Internal labour",SUMPRODUCT(--('Input| Projects'!$AC422="Yes"),'Calc| Overheads Allocation'!C$8,'Calc| Project Costs'!V422,'Input| Projects'!$Y422),IF('Input| Overheads'!$C$42="DNSP defined",SUMPRODUCT(--('Input| Projects'!$AC422="Yes"),'Calc| Overheads Allocation'!C$61,'Input| Projects'!$AF422),""))),"")</f>
        <v/>
      </c>
      <c r="AM422" s="186" t="str">
        <f>IFERROR(IF('Input| Overheads'!$C$42="Direct costs",SUMPRODUCT(--('Input| Projects'!$AC422="Yes"),'Calc| Overheads Allocation'!D$8,'Calc| Project Costs'!W422),IF('Input| Overheads'!$C$42="Internal labour",SUMPRODUCT(--('Input| Projects'!$AC422="Yes"),'Calc| Overheads Allocation'!D$8,'Calc| Project Costs'!W422,'Input| Projects'!$Y422),IF('Input| Overheads'!$C$42="DNSP defined",SUMPRODUCT(--('Input| Projects'!$AC422="Yes"),'Calc| Overheads Allocation'!D$61,'Input| Projects'!$AF422),""))),"")</f>
        <v/>
      </c>
      <c r="AN422" s="186" t="str">
        <f>IFERROR(IF('Input| Overheads'!$C$42="Direct costs",SUMPRODUCT(--('Input| Projects'!$AC422="Yes"),'Calc| Overheads Allocation'!E$8,'Calc| Project Costs'!X422),IF('Input| Overheads'!$C$42="Internal labour",SUMPRODUCT(--('Input| Projects'!$AC422="Yes"),'Calc| Overheads Allocation'!E$8,'Calc| Project Costs'!X422,'Input| Projects'!$Y422),IF('Input| Overheads'!$C$42="DNSP defined",SUMPRODUCT(--('Input| Projects'!$AC422="Yes"),'Calc| Overheads Allocation'!E$61,'Input| Projects'!$AF422),""))),"")</f>
        <v/>
      </c>
      <c r="AO422" s="186" t="str">
        <f>IFERROR(IF('Input| Overheads'!$C$42="Direct costs",SUMPRODUCT(--('Input| Projects'!$AC422="Yes"),'Calc| Overheads Allocation'!F$8,'Calc| Project Costs'!Y422),IF('Input| Overheads'!$C$42="Internal labour",SUMPRODUCT(--('Input| Projects'!$AC422="Yes"),'Calc| Overheads Allocation'!F$8,'Calc| Project Costs'!Y422,'Input| Projects'!$Y422),IF('Input| Overheads'!$C$42="DNSP defined",SUMPRODUCT(--('Input| Projects'!$AC422="Yes"),'Calc| Overheads Allocation'!F$61,'Input| Projects'!$AF422),""))),"")</f>
        <v/>
      </c>
      <c r="AP422" s="186" t="str">
        <f>IFERROR(IF('Input| Overheads'!$C$42="Direct costs",SUMPRODUCT(--('Input| Projects'!$AC422="Yes"),'Calc| Overheads Allocation'!G$8,'Calc| Project Costs'!Z422),IF('Input| Overheads'!$C$42="Internal labour",SUMPRODUCT(--('Input| Projects'!$AC422="Yes"),'Calc| Overheads Allocation'!G$8,'Calc| Project Costs'!Z422,'Input| Projects'!$Y422),IF('Input| Overheads'!$C$42="DNSP defined",SUMPRODUCT(--('Input| Projects'!$AC422="Yes"),'Calc| Overheads Allocation'!G$61,'Input| Projects'!$AF422),""))),"")</f>
        <v/>
      </c>
      <c r="AQ422" s="186" t="str">
        <f>IFERROR(IF('Input| Overheads'!$C$42="Direct costs",SUMPRODUCT(--('Input| Projects'!$AC422="Yes"),'Calc| Overheads Allocation'!H$8,'Calc| Project Costs'!AA422),IF('Input| Overheads'!$C$42="Internal labour",SUMPRODUCT(--('Input| Projects'!$AC422="Yes"),'Calc| Overheads Allocation'!H$8,'Calc| Project Costs'!AA422,'Input| Projects'!$Y422),IF('Input| Overheads'!$C$42="DNSP defined",SUMPRODUCT(--('Input| Projects'!$AC422="Yes"),'Calc| Overheads Allocation'!H$61,'Input| Projects'!$AF422),""))),"")</f>
        <v/>
      </c>
      <c r="AR422" s="186" t="str">
        <f>IFERROR(IF('Input| Overheads'!$C$42="Direct costs",SUMPRODUCT(--('Input| Projects'!$AC422="Yes"),'Calc| Overheads Allocation'!I$8,'Calc| Project Costs'!AB422),IF('Input| Overheads'!$C$42="Internal labour",SUMPRODUCT(--('Input| Projects'!$AC422="Yes"),'Calc| Overheads Allocation'!I$8,'Calc| Project Costs'!AB422,'Input| Projects'!$Y422),IF('Input| Overheads'!$C$42="DNSP defined",SUMPRODUCT(--('Input| Projects'!$AC422="Yes"),'Calc| Overheads Allocation'!I$61,'Input| Projects'!$AF422),""))),"")</f>
        <v/>
      </c>
      <c r="AS422" s="106"/>
      <c r="AT422" s="186" t="str">
        <f>IFERROR(IF('Input| Overheads'!$C$42="Direct costs",SUMPRODUCT(--('Input| Projects'!$AD422="Yes"),'Calc| Overheads Allocation'!C$9,'Calc| Project Costs'!V422),IF('Input| Overheads'!$C$42="Internal labour",SUMPRODUCT(--('Input| Projects'!$AD422="Yes"),'Calc| Overheads Allocation'!C$9,'Calc| Project Costs'!V422,'Input| Projects'!$Y422),IF('Input| Overheads'!$C$42="DNSP defined",SUMPRODUCT(--('Input| Projects'!$AD422="Yes"),'Calc| Overheads Allocation'!C$62,'Input| Projects'!$AG422),""))),"")</f>
        <v/>
      </c>
      <c r="AU422" s="186" t="str">
        <f>IFERROR(IF('Input| Overheads'!$C$42="Direct costs",SUMPRODUCT(--('Input| Projects'!$AD422="Yes"),'Calc| Overheads Allocation'!D$9,'Calc| Project Costs'!W422),IF('Input| Overheads'!$C$42="Internal labour",SUMPRODUCT(--('Input| Projects'!$AD422="Yes"),'Calc| Overheads Allocation'!D$9,'Calc| Project Costs'!W422,'Input| Projects'!$Y422),IF('Input| Overheads'!$C$42="DNSP defined",SUMPRODUCT(--('Input| Projects'!$AD422="Yes"),'Calc| Overheads Allocation'!D$62,'Input| Projects'!$AG422),""))),"")</f>
        <v/>
      </c>
      <c r="AV422" s="186" t="str">
        <f>IFERROR(IF('Input| Overheads'!$C$42="Direct costs",SUMPRODUCT(--('Input| Projects'!$AD422="Yes"),'Calc| Overheads Allocation'!E$9,'Calc| Project Costs'!X422),IF('Input| Overheads'!$C$42="Internal labour",SUMPRODUCT(--('Input| Projects'!$AD422="Yes"),'Calc| Overheads Allocation'!E$9,'Calc| Project Costs'!X422,'Input| Projects'!$Y422),IF('Input| Overheads'!$C$42="DNSP defined",SUMPRODUCT(--('Input| Projects'!$AD422="Yes"),'Calc| Overheads Allocation'!E$62,'Input| Projects'!$AG422),""))),"")</f>
        <v/>
      </c>
      <c r="AW422" s="186" t="str">
        <f>IFERROR(IF('Input| Overheads'!$C$42="Direct costs",SUMPRODUCT(--('Input| Projects'!$AD422="Yes"),'Calc| Overheads Allocation'!F$9,'Calc| Project Costs'!Y422),IF('Input| Overheads'!$C$42="Internal labour",SUMPRODUCT(--('Input| Projects'!$AD422="Yes"),'Calc| Overheads Allocation'!F$9,'Calc| Project Costs'!Y422,'Input| Projects'!$Y422),IF('Input| Overheads'!$C$42="DNSP defined",SUMPRODUCT(--('Input| Projects'!$AD422="Yes"),'Calc| Overheads Allocation'!F$62,'Input| Projects'!$AG422),""))),"")</f>
        <v/>
      </c>
      <c r="AX422" s="186" t="str">
        <f>IFERROR(IF('Input| Overheads'!$C$42="Direct costs",SUMPRODUCT(--('Input| Projects'!$AD422="Yes"),'Calc| Overheads Allocation'!G$9,'Calc| Project Costs'!Z422),IF('Input| Overheads'!$C$42="Internal labour",SUMPRODUCT(--('Input| Projects'!$AD422="Yes"),'Calc| Overheads Allocation'!G$9,'Calc| Project Costs'!Z422,'Input| Projects'!$Y422),IF('Input| Overheads'!$C$42="DNSP defined",SUMPRODUCT(--('Input| Projects'!$AD422="Yes"),'Calc| Overheads Allocation'!G$62,'Input| Projects'!$AG422),""))),"")</f>
        <v/>
      </c>
      <c r="AY422" s="186" t="str">
        <f>IFERROR(IF('Input| Overheads'!$C$42="Direct costs",SUMPRODUCT(--('Input| Projects'!$AD422="Yes"),'Calc| Overheads Allocation'!H$9,'Calc| Project Costs'!AA422),IF('Input| Overheads'!$C$42="Internal labour",SUMPRODUCT(--('Input| Projects'!$AD422="Yes"),'Calc| Overheads Allocation'!H$9,'Calc| Project Costs'!AA422,'Input| Projects'!$Y422),IF('Input| Overheads'!$C$42="DNSP defined",SUMPRODUCT(--('Input| Projects'!$AD422="Yes"),'Calc| Overheads Allocation'!H$62,'Input| Projects'!$AG422),""))),"")</f>
        <v/>
      </c>
      <c r="AZ422" s="186" t="str">
        <f>IFERROR(IF('Input| Overheads'!$C$42="Direct costs",SUMPRODUCT(--('Input| Projects'!$AD422="Yes"),'Calc| Overheads Allocation'!I$9,'Calc| Project Costs'!AB422),IF('Input| Overheads'!$C$42="Internal labour",SUMPRODUCT(--('Input| Projects'!$AD422="Yes"),'Calc| Overheads Allocation'!I$9,'Calc| Project Costs'!AB422,'Input| Projects'!$Y422),IF('Input| Overheads'!$C$42="DNSP defined",SUMPRODUCT(--('Input| Projects'!$AD422="Yes"),'Calc| Overheads Allocation'!I$62,'Input| Projects'!$AG422),""))),"")</f>
        <v/>
      </c>
      <c r="BA422" s="106"/>
      <c r="BB422" s="186">
        <f t="shared" si="216"/>
        <v>0</v>
      </c>
      <c r="BC422" s="186">
        <f t="shared" si="217"/>
        <v>0</v>
      </c>
      <c r="BD422" s="186">
        <f t="shared" si="218"/>
        <v>0</v>
      </c>
      <c r="BE422" s="186">
        <f t="shared" si="195"/>
        <v>0</v>
      </c>
      <c r="BF422" s="186">
        <f t="shared" si="196"/>
        <v>0</v>
      </c>
      <c r="BG422" s="186">
        <f t="shared" si="197"/>
        <v>0</v>
      </c>
      <c r="BH422" s="186">
        <f t="shared" si="198"/>
        <v>0</v>
      </c>
      <c r="BI422" s="97"/>
      <c r="BJ422" s="186" t="str">
        <f t="shared" si="199"/>
        <v/>
      </c>
      <c r="BK422" s="186" t="str">
        <f t="shared" si="200"/>
        <v/>
      </c>
      <c r="BL422" s="186" t="str">
        <f t="shared" si="201"/>
        <v/>
      </c>
      <c r="BM422" s="186" t="str">
        <f t="shared" si="202"/>
        <v/>
      </c>
      <c r="BN422" s="186" t="str">
        <f t="shared" si="203"/>
        <v/>
      </c>
      <c r="BO422" s="186" t="str">
        <f t="shared" si="204"/>
        <v/>
      </c>
      <c r="BP422" s="186" t="str">
        <f t="shared" si="205"/>
        <v/>
      </c>
      <c r="BQ422" s="97"/>
      <c r="BR422" s="186">
        <f t="shared" si="206"/>
        <v>0</v>
      </c>
      <c r="BS422" s="186">
        <f t="shared" si="207"/>
        <v>0</v>
      </c>
      <c r="BT422" s="222">
        <f t="shared" si="208"/>
        <v>0</v>
      </c>
      <c r="BU422" s="222">
        <f t="shared" si="209"/>
        <v>0</v>
      </c>
      <c r="BV422" s="222">
        <f t="shared" si="210"/>
        <v>0</v>
      </c>
      <c r="BW422" s="222">
        <f t="shared" si="211"/>
        <v>0</v>
      </c>
      <c r="BX422" s="222">
        <f t="shared" si="212"/>
        <v>0</v>
      </c>
      <c r="BY422" s="106"/>
      <c r="BZ422" s="197" t="str">
        <f>IF(SUMIF('Input| Projects'!$AS$8:$CP$8,"Dx",'Input| Projects'!$AS422:$CP422)=0,"",SUMIF('Input| Projects'!$AS$8:$CP$8,"Dx",'Input| Projects'!$AS422:$CP422))</f>
        <v/>
      </c>
      <c r="CA422" s="197" t="str">
        <f>IF(SUMIF('Input| Projects'!$AS$8:$CP$8,"Tx",'Input| Projects'!$AS422:$CP422)=0,"",SUMIF('Input| Projects'!$AS$8:$CP$8,"Tx",'Input| Projects'!$AS422:$CP422))</f>
        <v/>
      </c>
      <c r="CB422" s="150" t="str">
        <f t="shared" si="219"/>
        <v/>
      </c>
    </row>
    <row r="423" spans="2:80" x14ac:dyDescent="0.2">
      <c r="B423" s="201">
        <f>IFERROR('Input| Projects'!B423,"")</f>
        <v>414</v>
      </c>
      <c r="C423" s="42" t="str">
        <f>IFERROR(IF('Input| Projects'!C423="","",'Input| Projects'!C423),"")</f>
        <v/>
      </c>
      <c r="D423" s="42" t="str">
        <f>IFERROR(IF('Input| Projects'!D423="","",'Input| Projects'!D423),"")</f>
        <v/>
      </c>
      <c r="E423" s="104"/>
      <c r="F423" s="190">
        <f>IFERROR('Input| Projects'!I423*'Input| Escalations'!$K$19,"")</f>
        <v>0</v>
      </c>
      <c r="G423" s="190">
        <f>IFERROR('Input| Projects'!J423*'Input| Escalations'!$K$19,"")</f>
        <v>0</v>
      </c>
      <c r="H423" s="190">
        <f>IFERROR('Input| Projects'!K423*'Input| Escalations'!$K$19,"")</f>
        <v>0</v>
      </c>
      <c r="I423" s="190">
        <f>IFERROR('Input| Projects'!L423*'Input| Escalations'!$K$19,"")</f>
        <v>0</v>
      </c>
      <c r="J423" s="190">
        <f>IFERROR('Input| Projects'!M423*'Input| Escalations'!$K$19,"")</f>
        <v>0</v>
      </c>
      <c r="K423" s="190">
        <f>IFERROR('Input| Projects'!N423*'Input| Escalations'!$K$19,"")</f>
        <v>0</v>
      </c>
      <c r="L423" s="190">
        <f>IFERROR('Input| Projects'!O423*'Input| Escalations'!$K$19,"")</f>
        <v>0</v>
      </c>
      <c r="M423" s="150" t="str">
        <f>IF(ABS(SUM(F423:L423)-(SUM('Input| Projects'!I423:O423)*'Input| Escalations'!$K$19))&lt;0.0000001,"",1)</f>
        <v/>
      </c>
      <c r="N423" s="192">
        <f>'Input| Projects'!$Y423*INDEX('Input| Escalations'!$H$33:$N$33,MATCH('Calc| Project Costs'!N$9,'Input| Escalations'!$H$23:$N$23,0))+'Input| Projects'!$Z423*INDEX('Input| Escalations'!$H$34:$N$34,MATCH('Calc| Project Costs'!N$9,'Input| Escalations'!$H$23:$N$23,0))+'Input| Projects'!$AA423*INDEX('Input| Escalations'!$H$35:$N$35,MATCH('Calc| Project Costs'!N$9,'Input| Escalations'!$H$23:$N$23,0))+1</f>
        <v>1</v>
      </c>
      <c r="O423" s="192">
        <f>'Input| Projects'!$Y423*INDEX('Input| Escalations'!$H$33:$N$33,MATCH('Calc| Project Costs'!O$9,'Input| Escalations'!$H$23:$N$23,0))+'Input| Projects'!$Z423*INDEX('Input| Escalations'!$H$34:$N$34,MATCH('Calc| Project Costs'!O$9,'Input| Escalations'!$H$23:$N$23,0))+'Input| Projects'!$AA423*INDEX('Input| Escalations'!$H$35:$N$35,MATCH('Calc| Project Costs'!O$9,'Input| Escalations'!$H$23:$N$23,0))+1</f>
        <v>1</v>
      </c>
      <c r="P423" s="192">
        <f>'Input| Projects'!$Y423*INDEX('Input| Escalations'!$H$33:$N$33,MATCH('Calc| Project Costs'!P$9,'Input| Escalations'!$H$23:$N$23,0))+'Input| Projects'!$Z423*INDEX('Input| Escalations'!$H$34:$N$34,MATCH('Calc| Project Costs'!P$9,'Input| Escalations'!$H$23:$N$23,0))+'Input| Projects'!$AA423*INDEX('Input| Escalations'!$H$35:$N$35,MATCH('Calc| Project Costs'!P$9,'Input| Escalations'!$H$23:$N$23,0))+1</f>
        <v>1</v>
      </c>
      <c r="Q423" s="192">
        <f>'Input| Projects'!$Y423*INDEX('Input| Escalations'!$H$33:$N$33,MATCH('Calc| Project Costs'!Q$9,'Input| Escalations'!$H$23:$N$23,0))+'Input| Projects'!$Z423*INDEX('Input| Escalations'!$H$34:$N$34,MATCH('Calc| Project Costs'!Q$9,'Input| Escalations'!$H$23:$N$23,0))+'Input| Projects'!$AA423*INDEX('Input| Escalations'!$H$35:$N$35,MATCH('Calc| Project Costs'!Q$9,'Input| Escalations'!$H$23:$N$23,0))+1</f>
        <v>1</v>
      </c>
      <c r="R423" s="192">
        <f>'Input| Projects'!$Y423*INDEX('Input| Escalations'!$H$33:$N$33,MATCH('Calc| Project Costs'!R$9,'Input| Escalations'!$H$23:$N$23,0))+'Input| Projects'!$Z423*INDEX('Input| Escalations'!$H$34:$N$34,MATCH('Calc| Project Costs'!R$9,'Input| Escalations'!$H$23:$N$23,0))+'Input| Projects'!$AA423*INDEX('Input| Escalations'!$H$35:$N$35,MATCH('Calc| Project Costs'!R$9,'Input| Escalations'!$H$23:$N$23,0))+1</f>
        <v>1</v>
      </c>
      <c r="S423" s="192">
        <f>'Input| Projects'!$Y423*INDEX('Input| Escalations'!$H$33:$N$33,MATCH('Calc| Project Costs'!S$9,'Input| Escalations'!$H$23:$N$23,0))+'Input| Projects'!$Z423*INDEX('Input| Escalations'!$H$34:$N$34,MATCH('Calc| Project Costs'!S$9,'Input| Escalations'!$H$23:$N$23,0))+'Input| Projects'!$AA423*INDEX('Input| Escalations'!$H$35:$N$35,MATCH('Calc| Project Costs'!S$9,'Input| Escalations'!$H$23:$N$23,0))+1</f>
        <v>1</v>
      </c>
      <c r="T423" s="192">
        <f>'Input| Projects'!$Y423*INDEX('Input| Escalations'!$H$33:$N$33,MATCH('Calc| Project Costs'!T$9,'Input| Escalations'!$H$23:$N$23,0))+'Input| Projects'!$Z423*INDEX('Input| Escalations'!$H$34:$N$34,MATCH('Calc| Project Costs'!T$9,'Input| Escalations'!$H$23:$N$23,0))+'Input| Projects'!$AA423*INDEX('Input| Escalations'!$H$35:$N$35,MATCH('Calc| Project Costs'!T$9,'Input| Escalations'!$H$23:$N$23,0))+1</f>
        <v>1</v>
      </c>
      <c r="U423" s="106"/>
      <c r="V423" s="186">
        <f t="shared" si="213"/>
        <v>0</v>
      </c>
      <c r="W423" s="186">
        <f t="shared" si="214"/>
        <v>0</v>
      </c>
      <c r="X423" s="186">
        <f t="shared" si="215"/>
        <v>0</v>
      </c>
      <c r="Y423" s="186">
        <f t="shared" si="191"/>
        <v>0</v>
      </c>
      <c r="Z423" s="186">
        <f t="shared" si="192"/>
        <v>0</v>
      </c>
      <c r="AA423" s="186">
        <f t="shared" si="193"/>
        <v>0</v>
      </c>
      <c r="AB423" s="186">
        <f t="shared" si="194"/>
        <v>0</v>
      </c>
      <c r="AC423" s="106"/>
      <c r="AD423" s="186">
        <f>'Input| Projects'!Q423*N423*'Input| Escalations'!$K$19</f>
        <v>0</v>
      </c>
      <c r="AE423" s="186">
        <f>'Input| Projects'!R423*O423*'Input| Escalations'!$K$19</f>
        <v>0</v>
      </c>
      <c r="AF423" s="186">
        <f>'Input| Projects'!S423*P423*'Input| Escalations'!$K$19</f>
        <v>0</v>
      </c>
      <c r="AG423" s="186">
        <f>'Input| Projects'!T423*Q423*'Input| Escalations'!$K$19</f>
        <v>0</v>
      </c>
      <c r="AH423" s="186">
        <f>'Input| Projects'!U423*R423*'Input| Escalations'!$K$19</f>
        <v>0</v>
      </c>
      <c r="AI423" s="186">
        <f>'Input| Projects'!V423*S423*'Input| Escalations'!$K$19</f>
        <v>0</v>
      </c>
      <c r="AJ423" s="186">
        <f>'Input| Projects'!W423*T423*'Input| Escalations'!$K$19</f>
        <v>0</v>
      </c>
      <c r="AK423" s="106"/>
      <c r="AL423" s="186" t="str">
        <f>IFERROR(IF('Input| Overheads'!$C$42="Direct costs",SUMPRODUCT(--('Input| Projects'!$AC423="Yes"),'Calc| Overheads Allocation'!C$8,'Calc| Project Costs'!V423),IF('Input| Overheads'!$C$42="Internal labour",SUMPRODUCT(--('Input| Projects'!$AC423="Yes"),'Calc| Overheads Allocation'!C$8,'Calc| Project Costs'!V423,'Input| Projects'!$Y423),IF('Input| Overheads'!$C$42="DNSP defined",SUMPRODUCT(--('Input| Projects'!$AC423="Yes"),'Calc| Overheads Allocation'!C$61,'Input| Projects'!$AF423),""))),"")</f>
        <v/>
      </c>
      <c r="AM423" s="186" t="str">
        <f>IFERROR(IF('Input| Overheads'!$C$42="Direct costs",SUMPRODUCT(--('Input| Projects'!$AC423="Yes"),'Calc| Overheads Allocation'!D$8,'Calc| Project Costs'!W423),IF('Input| Overheads'!$C$42="Internal labour",SUMPRODUCT(--('Input| Projects'!$AC423="Yes"),'Calc| Overheads Allocation'!D$8,'Calc| Project Costs'!W423,'Input| Projects'!$Y423),IF('Input| Overheads'!$C$42="DNSP defined",SUMPRODUCT(--('Input| Projects'!$AC423="Yes"),'Calc| Overheads Allocation'!D$61,'Input| Projects'!$AF423),""))),"")</f>
        <v/>
      </c>
      <c r="AN423" s="186" t="str">
        <f>IFERROR(IF('Input| Overheads'!$C$42="Direct costs",SUMPRODUCT(--('Input| Projects'!$AC423="Yes"),'Calc| Overheads Allocation'!E$8,'Calc| Project Costs'!X423),IF('Input| Overheads'!$C$42="Internal labour",SUMPRODUCT(--('Input| Projects'!$AC423="Yes"),'Calc| Overheads Allocation'!E$8,'Calc| Project Costs'!X423,'Input| Projects'!$Y423),IF('Input| Overheads'!$C$42="DNSP defined",SUMPRODUCT(--('Input| Projects'!$AC423="Yes"),'Calc| Overheads Allocation'!E$61,'Input| Projects'!$AF423),""))),"")</f>
        <v/>
      </c>
      <c r="AO423" s="186" t="str">
        <f>IFERROR(IF('Input| Overheads'!$C$42="Direct costs",SUMPRODUCT(--('Input| Projects'!$AC423="Yes"),'Calc| Overheads Allocation'!F$8,'Calc| Project Costs'!Y423),IF('Input| Overheads'!$C$42="Internal labour",SUMPRODUCT(--('Input| Projects'!$AC423="Yes"),'Calc| Overheads Allocation'!F$8,'Calc| Project Costs'!Y423,'Input| Projects'!$Y423),IF('Input| Overheads'!$C$42="DNSP defined",SUMPRODUCT(--('Input| Projects'!$AC423="Yes"),'Calc| Overheads Allocation'!F$61,'Input| Projects'!$AF423),""))),"")</f>
        <v/>
      </c>
      <c r="AP423" s="186" t="str">
        <f>IFERROR(IF('Input| Overheads'!$C$42="Direct costs",SUMPRODUCT(--('Input| Projects'!$AC423="Yes"),'Calc| Overheads Allocation'!G$8,'Calc| Project Costs'!Z423),IF('Input| Overheads'!$C$42="Internal labour",SUMPRODUCT(--('Input| Projects'!$AC423="Yes"),'Calc| Overheads Allocation'!G$8,'Calc| Project Costs'!Z423,'Input| Projects'!$Y423),IF('Input| Overheads'!$C$42="DNSP defined",SUMPRODUCT(--('Input| Projects'!$AC423="Yes"),'Calc| Overheads Allocation'!G$61,'Input| Projects'!$AF423),""))),"")</f>
        <v/>
      </c>
      <c r="AQ423" s="186" t="str">
        <f>IFERROR(IF('Input| Overheads'!$C$42="Direct costs",SUMPRODUCT(--('Input| Projects'!$AC423="Yes"),'Calc| Overheads Allocation'!H$8,'Calc| Project Costs'!AA423),IF('Input| Overheads'!$C$42="Internal labour",SUMPRODUCT(--('Input| Projects'!$AC423="Yes"),'Calc| Overheads Allocation'!H$8,'Calc| Project Costs'!AA423,'Input| Projects'!$Y423),IF('Input| Overheads'!$C$42="DNSP defined",SUMPRODUCT(--('Input| Projects'!$AC423="Yes"),'Calc| Overheads Allocation'!H$61,'Input| Projects'!$AF423),""))),"")</f>
        <v/>
      </c>
      <c r="AR423" s="186" t="str">
        <f>IFERROR(IF('Input| Overheads'!$C$42="Direct costs",SUMPRODUCT(--('Input| Projects'!$AC423="Yes"),'Calc| Overheads Allocation'!I$8,'Calc| Project Costs'!AB423),IF('Input| Overheads'!$C$42="Internal labour",SUMPRODUCT(--('Input| Projects'!$AC423="Yes"),'Calc| Overheads Allocation'!I$8,'Calc| Project Costs'!AB423,'Input| Projects'!$Y423),IF('Input| Overheads'!$C$42="DNSP defined",SUMPRODUCT(--('Input| Projects'!$AC423="Yes"),'Calc| Overheads Allocation'!I$61,'Input| Projects'!$AF423),""))),"")</f>
        <v/>
      </c>
      <c r="AS423" s="106"/>
      <c r="AT423" s="186" t="str">
        <f>IFERROR(IF('Input| Overheads'!$C$42="Direct costs",SUMPRODUCT(--('Input| Projects'!$AD423="Yes"),'Calc| Overheads Allocation'!C$9,'Calc| Project Costs'!V423),IF('Input| Overheads'!$C$42="Internal labour",SUMPRODUCT(--('Input| Projects'!$AD423="Yes"),'Calc| Overheads Allocation'!C$9,'Calc| Project Costs'!V423,'Input| Projects'!$Y423),IF('Input| Overheads'!$C$42="DNSP defined",SUMPRODUCT(--('Input| Projects'!$AD423="Yes"),'Calc| Overheads Allocation'!C$62,'Input| Projects'!$AG423),""))),"")</f>
        <v/>
      </c>
      <c r="AU423" s="186" t="str">
        <f>IFERROR(IF('Input| Overheads'!$C$42="Direct costs",SUMPRODUCT(--('Input| Projects'!$AD423="Yes"),'Calc| Overheads Allocation'!D$9,'Calc| Project Costs'!W423),IF('Input| Overheads'!$C$42="Internal labour",SUMPRODUCT(--('Input| Projects'!$AD423="Yes"),'Calc| Overheads Allocation'!D$9,'Calc| Project Costs'!W423,'Input| Projects'!$Y423),IF('Input| Overheads'!$C$42="DNSP defined",SUMPRODUCT(--('Input| Projects'!$AD423="Yes"),'Calc| Overheads Allocation'!D$62,'Input| Projects'!$AG423),""))),"")</f>
        <v/>
      </c>
      <c r="AV423" s="186" t="str">
        <f>IFERROR(IF('Input| Overheads'!$C$42="Direct costs",SUMPRODUCT(--('Input| Projects'!$AD423="Yes"),'Calc| Overheads Allocation'!E$9,'Calc| Project Costs'!X423),IF('Input| Overheads'!$C$42="Internal labour",SUMPRODUCT(--('Input| Projects'!$AD423="Yes"),'Calc| Overheads Allocation'!E$9,'Calc| Project Costs'!X423,'Input| Projects'!$Y423),IF('Input| Overheads'!$C$42="DNSP defined",SUMPRODUCT(--('Input| Projects'!$AD423="Yes"),'Calc| Overheads Allocation'!E$62,'Input| Projects'!$AG423),""))),"")</f>
        <v/>
      </c>
      <c r="AW423" s="186" t="str">
        <f>IFERROR(IF('Input| Overheads'!$C$42="Direct costs",SUMPRODUCT(--('Input| Projects'!$AD423="Yes"),'Calc| Overheads Allocation'!F$9,'Calc| Project Costs'!Y423),IF('Input| Overheads'!$C$42="Internal labour",SUMPRODUCT(--('Input| Projects'!$AD423="Yes"),'Calc| Overheads Allocation'!F$9,'Calc| Project Costs'!Y423,'Input| Projects'!$Y423),IF('Input| Overheads'!$C$42="DNSP defined",SUMPRODUCT(--('Input| Projects'!$AD423="Yes"),'Calc| Overheads Allocation'!F$62,'Input| Projects'!$AG423),""))),"")</f>
        <v/>
      </c>
      <c r="AX423" s="186" t="str">
        <f>IFERROR(IF('Input| Overheads'!$C$42="Direct costs",SUMPRODUCT(--('Input| Projects'!$AD423="Yes"),'Calc| Overheads Allocation'!G$9,'Calc| Project Costs'!Z423),IF('Input| Overheads'!$C$42="Internal labour",SUMPRODUCT(--('Input| Projects'!$AD423="Yes"),'Calc| Overheads Allocation'!G$9,'Calc| Project Costs'!Z423,'Input| Projects'!$Y423),IF('Input| Overheads'!$C$42="DNSP defined",SUMPRODUCT(--('Input| Projects'!$AD423="Yes"),'Calc| Overheads Allocation'!G$62,'Input| Projects'!$AG423),""))),"")</f>
        <v/>
      </c>
      <c r="AY423" s="186" t="str">
        <f>IFERROR(IF('Input| Overheads'!$C$42="Direct costs",SUMPRODUCT(--('Input| Projects'!$AD423="Yes"),'Calc| Overheads Allocation'!H$9,'Calc| Project Costs'!AA423),IF('Input| Overheads'!$C$42="Internal labour",SUMPRODUCT(--('Input| Projects'!$AD423="Yes"),'Calc| Overheads Allocation'!H$9,'Calc| Project Costs'!AA423,'Input| Projects'!$Y423),IF('Input| Overheads'!$C$42="DNSP defined",SUMPRODUCT(--('Input| Projects'!$AD423="Yes"),'Calc| Overheads Allocation'!H$62,'Input| Projects'!$AG423),""))),"")</f>
        <v/>
      </c>
      <c r="AZ423" s="186" t="str">
        <f>IFERROR(IF('Input| Overheads'!$C$42="Direct costs",SUMPRODUCT(--('Input| Projects'!$AD423="Yes"),'Calc| Overheads Allocation'!I$9,'Calc| Project Costs'!AB423),IF('Input| Overheads'!$C$42="Internal labour",SUMPRODUCT(--('Input| Projects'!$AD423="Yes"),'Calc| Overheads Allocation'!I$9,'Calc| Project Costs'!AB423,'Input| Projects'!$Y423),IF('Input| Overheads'!$C$42="DNSP defined",SUMPRODUCT(--('Input| Projects'!$AD423="Yes"),'Calc| Overheads Allocation'!I$62,'Input| Projects'!$AG423),""))),"")</f>
        <v/>
      </c>
      <c r="BA423" s="106"/>
      <c r="BB423" s="186">
        <f t="shared" si="216"/>
        <v>0</v>
      </c>
      <c r="BC423" s="186">
        <f t="shared" si="217"/>
        <v>0</v>
      </c>
      <c r="BD423" s="186">
        <f t="shared" si="218"/>
        <v>0</v>
      </c>
      <c r="BE423" s="186">
        <f t="shared" si="195"/>
        <v>0</v>
      </c>
      <c r="BF423" s="186">
        <f t="shared" si="196"/>
        <v>0</v>
      </c>
      <c r="BG423" s="186">
        <f t="shared" si="197"/>
        <v>0</v>
      </c>
      <c r="BH423" s="186">
        <f t="shared" si="198"/>
        <v>0</v>
      </c>
      <c r="BI423" s="97"/>
      <c r="BJ423" s="186" t="str">
        <f t="shared" si="199"/>
        <v/>
      </c>
      <c r="BK423" s="186" t="str">
        <f t="shared" si="200"/>
        <v/>
      </c>
      <c r="BL423" s="186" t="str">
        <f t="shared" si="201"/>
        <v/>
      </c>
      <c r="BM423" s="186" t="str">
        <f t="shared" si="202"/>
        <v/>
      </c>
      <c r="BN423" s="186" t="str">
        <f t="shared" si="203"/>
        <v/>
      </c>
      <c r="BO423" s="186" t="str">
        <f t="shared" si="204"/>
        <v/>
      </c>
      <c r="BP423" s="186" t="str">
        <f t="shared" si="205"/>
        <v/>
      </c>
      <c r="BQ423" s="97"/>
      <c r="BR423" s="186">
        <f t="shared" si="206"/>
        <v>0</v>
      </c>
      <c r="BS423" s="186">
        <f t="shared" si="207"/>
        <v>0</v>
      </c>
      <c r="BT423" s="222">
        <f t="shared" si="208"/>
        <v>0</v>
      </c>
      <c r="BU423" s="222">
        <f t="shared" si="209"/>
        <v>0</v>
      </c>
      <c r="BV423" s="222">
        <f t="shared" si="210"/>
        <v>0</v>
      </c>
      <c r="BW423" s="222">
        <f t="shared" si="211"/>
        <v>0</v>
      </c>
      <c r="BX423" s="222">
        <f t="shared" si="212"/>
        <v>0</v>
      </c>
      <c r="BY423" s="106"/>
      <c r="BZ423" s="197" t="str">
        <f>IF(SUMIF('Input| Projects'!$AS$8:$CP$8,"Dx",'Input| Projects'!$AS423:$CP423)=0,"",SUMIF('Input| Projects'!$AS$8:$CP$8,"Dx",'Input| Projects'!$AS423:$CP423))</f>
        <v/>
      </c>
      <c r="CA423" s="197" t="str">
        <f>IF(SUMIF('Input| Projects'!$AS$8:$CP$8,"Tx",'Input| Projects'!$AS423:$CP423)=0,"",SUMIF('Input| Projects'!$AS$8:$CP$8,"Tx",'Input| Projects'!$AS423:$CP423))</f>
        <v/>
      </c>
      <c r="CB423" s="150" t="str">
        <f t="shared" si="219"/>
        <v/>
      </c>
    </row>
    <row r="424" spans="2:80" x14ac:dyDescent="0.2">
      <c r="B424" s="201">
        <f>IFERROR('Input| Projects'!B424,"")</f>
        <v>415</v>
      </c>
      <c r="C424" s="42" t="str">
        <f>IFERROR(IF('Input| Projects'!C424="","",'Input| Projects'!C424),"")</f>
        <v/>
      </c>
      <c r="D424" s="42" t="str">
        <f>IFERROR(IF('Input| Projects'!D424="","",'Input| Projects'!D424),"")</f>
        <v/>
      </c>
      <c r="E424" s="104"/>
      <c r="F424" s="190">
        <f>IFERROR('Input| Projects'!I424*'Input| Escalations'!$K$19,"")</f>
        <v>0</v>
      </c>
      <c r="G424" s="190">
        <f>IFERROR('Input| Projects'!J424*'Input| Escalations'!$K$19,"")</f>
        <v>0</v>
      </c>
      <c r="H424" s="190">
        <f>IFERROR('Input| Projects'!K424*'Input| Escalations'!$K$19,"")</f>
        <v>0</v>
      </c>
      <c r="I424" s="190">
        <f>IFERROR('Input| Projects'!L424*'Input| Escalations'!$K$19,"")</f>
        <v>0</v>
      </c>
      <c r="J424" s="190">
        <f>IFERROR('Input| Projects'!M424*'Input| Escalations'!$K$19,"")</f>
        <v>0</v>
      </c>
      <c r="K424" s="190">
        <f>IFERROR('Input| Projects'!N424*'Input| Escalations'!$K$19,"")</f>
        <v>0</v>
      </c>
      <c r="L424" s="190">
        <f>IFERROR('Input| Projects'!O424*'Input| Escalations'!$K$19,"")</f>
        <v>0</v>
      </c>
      <c r="M424" s="150" t="str">
        <f>IF(ABS(SUM(F424:L424)-(SUM('Input| Projects'!I424:O424)*'Input| Escalations'!$K$19))&lt;0.0000001,"",1)</f>
        <v/>
      </c>
      <c r="N424" s="192">
        <f>'Input| Projects'!$Y424*INDEX('Input| Escalations'!$H$33:$N$33,MATCH('Calc| Project Costs'!N$9,'Input| Escalations'!$H$23:$N$23,0))+'Input| Projects'!$Z424*INDEX('Input| Escalations'!$H$34:$N$34,MATCH('Calc| Project Costs'!N$9,'Input| Escalations'!$H$23:$N$23,0))+'Input| Projects'!$AA424*INDEX('Input| Escalations'!$H$35:$N$35,MATCH('Calc| Project Costs'!N$9,'Input| Escalations'!$H$23:$N$23,0))+1</f>
        <v>1</v>
      </c>
      <c r="O424" s="192">
        <f>'Input| Projects'!$Y424*INDEX('Input| Escalations'!$H$33:$N$33,MATCH('Calc| Project Costs'!O$9,'Input| Escalations'!$H$23:$N$23,0))+'Input| Projects'!$Z424*INDEX('Input| Escalations'!$H$34:$N$34,MATCH('Calc| Project Costs'!O$9,'Input| Escalations'!$H$23:$N$23,0))+'Input| Projects'!$AA424*INDEX('Input| Escalations'!$H$35:$N$35,MATCH('Calc| Project Costs'!O$9,'Input| Escalations'!$H$23:$N$23,0))+1</f>
        <v>1</v>
      </c>
      <c r="P424" s="192">
        <f>'Input| Projects'!$Y424*INDEX('Input| Escalations'!$H$33:$N$33,MATCH('Calc| Project Costs'!P$9,'Input| Escalations'!$H$23:$N$23,0))+'Input| Projects'!$Z424*INDEX('Input| Escalations'!$H$34:$N$34,MATCH('Calc| Project Costs'!P$9,'Input| Escalations'!$H$23:$N$23,0))+'Input| Projects'!$AA424*INDEX('Input| Escalations'!$H$35:$N$35,MATCH('Calc| Project Costs'!P$9,'Input| Escalations'!$H$23:$N$23,0))+1</f>
        <v>1</v>
      </c>
      <c r="Q424" s="192">
        <f>'Input| Projects'!$Y424*INDEX('Input| Escalations'!$H$33:$N$33,MATCH('Calc| Project Costs'!Q$9,'Input| Escalations'!$H$23:$N$23,0))+'Input| Projects'!$Z424*INDEX('Input| Escalations'!$H$34:$N$34,MATCH('Calc| Project Costs'!Q$9,'Input| Escalations'!$H$23:$N$23,0))+'Input| Projects'!$AA424*INDEX('Input| Escalations'!$H$35:$N$35,MATCH('Calc| Project Costs'!Q$9,'Input| Escalations'!$H$23:$N$23,0))+1</f>
        <v>1</v>
      </c>
      <c r="R424" s="192">
        <f>'Input| Projects'!$Y424*INDEX('Input| Escalations'!$H$33:$N$33,MATCH('Calc| Project Costs'!R$9,'Input| Escalations'!$H$23:$N$23,0))+'Input| Projects'!$Z424*INDEX('Input| Escalations'!$H$34:$N$34,MATCH('Calc| Project Costs'!R$9,'Input| Escalations'!$H$23:$N$23,0))+'Input| Projects'!$AA424*INDEX('Input| Escalations'!$H$35:$N$35,MATCH('Calc| Project Costs'!R$9,'Input| Escalations'!$H$23:$N$23,0))+1</f>
        <v>1</v>
      </c>
      <c r="S424" s="192">
        <f>'Input| Projects'!$Y424*INDEX('Input| Escalations'!$H$33:$N$33,MATCH('Calc| Project Costs'!S$9,'Input| Escalations'!$H$23:$N$23,0))+'Input| Projects'!$Z424*INDEX('Input| Escalations'!$H$34:$N$34,MATCH('Calc| Project Costs'!S$9,'Input| Escalations'!$H$23:$N$23,0))+'Input| Projects'!$AA424*INDEX('Input| Escalations'!$H$35:$N$35,MATCH('Calc| Project Costs'!S$9,'Input| Escalations'!$H$23:$N$23,0))+1</f>
        <v>1</v>
      </c>
      <c r="T424" s="192">
        <f>'Input| Projects'!$Y424*INDEX('Input| Escalations'!$H$33:$N$33,MATCH('Calc| Project Costs'!T$9,'Input| Escalations'!$H$23:$N$23,0))+'Input| Projects'!$Z424*INDEX('Input| Escalations'!$H$34:$N$34,MATCH('Calc| Project Costs'!T$9,'Input| Escalations'!$H$23:$N$23,0))+'Input| Projects'!$AA424*INDEX('Input| Escalations'!$H$35:$N$35,MATCH('Calc| Project Costs'!T$9,'Input| Escalations'!$H$23:$N$23,0))+1</f>
        <v>1</v>
      </c>
      <c r="U424" s="106"/>
      <c r="V424" s="186">
        <f t="shared" si="213"/>
        <v>0</v>
      </c>
      <c r="W424" s="186">
        <f t="shared" si="214"/>
        <v>0</v>
      </c>
      <c r="X424" s="186">
        <f t="shared" si="215"/>
        <v>0</v>
      </c>
      <c r="Y424" s="186">
        <f t="shared" si="191"/>
        <v>0</v>
      </c>
      <c r="Z424" s="186">
        <f t="shared" si="192"/>
        <v>0</v>
      </c>
      <c r="AA424" s="186">
        <f t="shared" si="193"/>
        <v>0</v>
      </c>
      <c r="AB424" s="186">
        <f t="shared" si="194"/>
        <v>0</v>
      </c>
      <c r="AC424" s="106"/>
      <c r="AD424" s="186">
        <f>'Input| Projects'!Q424*N424*'Input| Escalations'!$K$19</f>
        <v>0</v>
      </c>
      <c r="AE424" s="186">
        <f>'Input| Projects'!R424*O424*'Input| Escalations'!$K$19</f>
        <v>0</v>
      </c>
      <c r="AF424" s="186">
        <f>'Input| Projects'!S424*P424*'Input| Escalations'!$K$19</f>
        <v>0</v>
      </c>
      <c r="AG424" s="186">
        <f>'Input| Projects'!T424*Q424*'Input| Escalations'!$K$19</f>
        <v>0</v>
      </c>
      <c r="AH424" s="186">
        <f>'Input| Projects'!U424*R424*'Input| Escalations'!$K$19</f>
        <v>0</v>
      </c>
      <c r="AI424" s="186">
        <f>'Input| Projects'!V424*S424*'Input| Escalations'!$K$19</f>
        <v>0</v>
      </c>
      <c r="AJ424" s="186">
        <f>'Input| Projects'!W424*T424*'Input| Escalations'!$K$19</f>
        <v>0</v>
      </c>
      <c r="AK424" s="106"/>
      <c r="AL424" s="186" t="str">
        <f>IFERROR(IF('Input| Overheads'!$C$42="Direct costs",SUMPRODUCT(--('Input| Projects'!$AC424="Yes"),'Calc| Overheads Allocation'!C$8,'Calc| Project Costs'!V424),IF('Input| Overheads'!$C$42="Internal labour",SUMPRODUCT(--('Input| Projects'!$AC424="Yes"),'Calc| Overheads Allocation'!C$8,'Calc| Project Costs'!V424,'Input| Projects'!$Y424),IF('Input| Overheads'!$C$42="DNSP defined",SUMPRODUCT(--('Input| Projects'!$AC424="Yes"),'Calc| Overheads Allocation'!C$61,'Input| Projects'!$AF424),""))),"")</f>
        <v/>
      </c>
      <c r="AM424" s="186" t="str">
        <f>IFERROR(IF('Input| Overheads'!$C$42="Direct costs",SUMPRODUCT(--('Input| Projects'!$AC424="Yes"),'Calc| Overheads Allocation'!D$8,'Calc| Project Costs'!W424),IF('Input| Overheads'!$C$42="Internal labour",SUMPRODUCT(--('Input| Projects'!$AC424="Yes"),'Calc| Overheads Allocation'!D$8,'Calc| Project Costs'!W424,'Input| Projects'!$Y424),IF('Input| Overheads'!$C$42="DNSP defined",SUMPRODUCT(--('Input| Projects'!$AC424="Yes"),'Calc| Overheads Allocation'!D$61,'Input| Projects'!$AF424),""))),"")</f>
        <v/>
      </c>
      <c r="AN424" s="186" t="str">
        <f>IFERROR(IF('Input| Overheads'!$C$42="Direct costs",SUMPRODUCT(--('Input| Projects'!$AC424="Yes"),'Calc| Overheads Allocation'!E$8,'Calc| Project Costs'!X424),IF('Input| Overheads'!$C$42="Internal labour",SUMPRODUCT(--('Input| Projects'!$AC424="Yes"),'Calc| Overheads Allocation'!E$8,'Calc| Project Costs'!X424,'Input| Projects'!$Y424),IF('Input| Overheads'!$C$42="DNSP defined",SUMPRODUCT(--('Input| Projects'!$AC424="Yes"),'Calc| Overheads Allocation'!E$61,'Input| Projects'!$AF424),""))),"")</f>
        <v/>
      </c>
      <c r="AO424" s="186" t="str">
        <f>IFERROR(IF('Input| Overheads'!$C$42="Direct costs",SUMPRODUCT(--('Input| Projects'!$AC424="Yes"),'Calc| Overheads Allocation'!F$8,'Calc| Project Costs'!Y424),IF('Input| Overheads'!$C$42="Internal labour",SUMPRODUCT(--('Input| Projects'!$AC424="Yes"),'Calc| Overheads Allocation'!F$8,'Calc| Project Costs'!Y424,'Input| Projects'!$Y424),IF('Input| Overheads'!$C$42="DNSP defined",SUMPRODUCT(--('Input| Projects'!$AC424="Yes"),'Calc| Overheads Allocation'!F$61,'Input| Projects'!$AF424),""))),"")</f>
        <v/>
      </c>
      <c r="AP424" s="186" t="str">
        <f>IFERROR(IF('Input| Overheads'!$C$42="Direct costs",SUMPRODUCT(--('Input| Projects'!$AC424="Yes"),'Calc| Overheads Allocation'!G$8,'Calc| Project Costs'!Z424),IF('Input| Overheads'!$C$42="Internal labour",SUMPRODUCT(--('Input| Projects'!$AC424="Yes"),'Calc| Overheads Allocation'!G$8,'Calc| Project Costs'!Z424,'Input| Projects'!$Y424),IF('Input| Overheads'!$C$42="DNSP defined",SUMPRODUCT(--('Input| Projects'!$AC424="Yes"),'Calc| Overheads Allocation'!G$61,'Input| Projects'!$AF424),""))),"")</f>
        <v/>
      </c>
      <c r="AQ424" s="186" t="str">
        <f>IFERROR(IF('Input| Overheads'!$C$42="Direct costs",SUMPRODUCT(--('Input| Projects'!$AC424="Yes"),'Calc| Overheads Allocation'!H$8,'Calc| Project Costs'!AA424),IF('Input| Overheads'!$C$42="Internal labour",SUMPRODUCT(--('Input| Projects'!$AC424="Yes"),'Calc| Overheads Allocation'!H$8,'Calc| Project Costs'!AA424,'Input| Projects'!$Y424),IF('Input| Overheads'!$C$42="DNSP defined",SUMPRODUCT(--('Input| Projects'!$AC424="Yes"),'Calc| Overheads Allocation'!H$61,'Input| Projects'!$AF424),""))),"")</f>
        <v/>
      </c>
      <c r="AR424" s="186" t="str">
        <f>IFERROR(IF('Input| Overheads'!$C$42="Direct costs",SUMPRODUCT(--('Input| Projects'!$AC424="Yes"),'Calc| Overheads Allocation'!I$8,'Calc| Project Costs'!AB424),IF('Input| Overheads'!$C$42="Internal labour",SUMPRODUCT(--('Input| Projects'!$AC424="Yes"),'Calc| Overheads Allocation'!I$8,'Calc| Project Costs'!AB424,'Input| Projects'!$Y424),IF('Input| Overheads'!$C$42="DNSP defined",SUMPRODUCT(--('Input| Projects'!$AC424="Yes"),'Calc| Overheads Allocation'!I$61,'Input| Projects'!$AF424),""))),"")</f>
        <v/>
      </c>
      <c r="AS424" s="106"/>
      <c r="AT424" s="186" t="str">
        <f>IFERROR(IF('Input| Overheads'!$C$42="Direct costs",SUMPRODUCT(--('Input| Projects'!$AD424="Yes"),'Calc| Overheads Allocation'!C$9,'Calc| Project Costs'!V424),IF('Input| Overheads'!$C$42="Internal labour",SUMPRODUCT(--('Input| Projects'!$AD424="Yes"),'Calc| Overheads Allocation'!C$9,'Calc| Project Costs'!V424,'Input| Projects'!$Y424),IF('Input| Overheads'!$C$42="DNSP defined",SUMPRODUCT(--('Input| Projects'!$AD424="Yes"),'Calc| Overheads Allocation'!C$62,'Input| Projects'!$AG424),""))),"")</f>
        <v/>
      </c>
      <c r="AU424" s="186" t="str">
        <f>IFERROR(IF('Input| Overheads'!$C$42="Direct costs",SUMPRODUCT(--('Input| Projects'!$AD424="Yes"),'Calc| Overheads Allocation'!D$9,'Calc| Project Costs'!W424),IF('Input| Overheads'!$C$42="Internal labour",SUMPRODUCT(--('Input| Projects'!$AD424="Yes"),'Calc| Overheads Allocation'!D$9,'Calc| Project Costs'!W424,'Input| Projects'!$Y424),IF('Input| Overheads'!$C$42="DNSP defined",SUMPRODUCT(--('Input| Projects'!$AD424="Yes"),'Calc| Overheads Allocation'!D$62,'Input| Projects'!$AG424),""))),"")</f>
        <v/>
      </c>
      <c r="AV424" s="186" t="str">
        <f>IFERROR(IF('Input| Overheads'!$C$42="Direct costs",SUMPRODUCT(--('Input| Projects'!$AD424="Yes"),'Calc| Overheads Allocation'!E$9,'Calc| Project Costs'!X424),IF('Input| Overheads'!$C$42="Internal labour",SUMPRODUCT(--('Input| Projects'!$AD424="Yes"),'Calc| Overheads Allocation'!E$9,'Calc| Project Costs'!X424,'Input| Projects'!$Y424),IF('Input| Overheads'!$C$42="DNSP defined",SUMPRODUCT(--('Input| Projects'!$AD424="Yes"),'Calc| Overheads Allocation'!E$62,'Input| Projects'!$AG424),""))),"")</f>
        <v/>
      </c>
      <c r="AW424" s="186" t="str">
        <f>IFERROR(IF('Input| Overheads'!$C$42="Direct costs",SUMPRODUCT(--('Input| Projects'!$AD424="Yes"),'Calc| Overheads Allocation'!F$9,'Calc| Project Costs'!Y424),IF('Input| Overheads'!$C$42="Internal labour",SUMPRODUCT(--('Input| Projects'!$AD424="Yes"),'Calc| Overheads Allocation'!F$9,'Calc| Project Costs'!Y424,'Input| Projects'!$Y424),IF('Input| Overheads'!$C$42="DNSP defined",SUMPRODUCT(--('Input| Projects'!$AD424="Yes"),'Calc| Overheads Allocation'!F$62,'Input| Projects'!$AG424),""))),"")</f>
        <v/>
      </c>
      <c r="AX424" s="186" t="str">
        <f>IFERROR(IF('Input| Overheads'!$C$42="Direct costs",SUMPRODUCT(--('Input| Projects'!$AD424="Yes"),'Calc| Overheads Allocation'!G$9,'Calc| Project Costs'!Z424),IF('Input| Overheads'!$C$42="Internal labour",SUMPRODUCT(--('Input| Projects'!$AD424="Yes"),'Calc| Overheads Allocation'!G$9,'Calc| Project Costs'!Z424,'Input| Projects'!$Y424),IF('Input| Overheads'!$C$42="DNSP defined",SUMPRODUCT(--('Input| Projects'!$AD424="Yes"),'Calc| Overheads Allocation'!G$62,'Input| Projects'!$AG424),""))),"")</f>
        <v/>
      </c>
      <c r="AY424" s="186" t="str">
        <f>IFERROR(IF('Input| Overheads'!$C$42="Direct costs",SUMPRODUCT(--('Input| Projects'!$AD424="Yes"),'Calc| Overheads Allocation'!H$9,'Calc| Project Costs'!AA424),IF('Input| Overheads'!$C$42="Internal labour",SUMPRODUCT(--('Input| Projects'!$AD424="Yes"),'Calc| Overheads Allocation'!H$9,'Calc| Project Costs'!AA424,'Input| Projects'!$Y424),IF('Input| Overheads'!$C$42="DNSP defined",SUMPRODUCT(--('Input| Projects'!$AD424="Yes"),'Calc| Overheads Allocation'!H$62,'Input| Projects'!$AG424),""))),"")</f>
        <v/>
      </c>
      <c r="AZ424" s="186" t="str">
        <f>IFERROR(IF('Input| Overheads'!$C$42="Direct costs",SUMPRODUCT(--('Input| Projects'!$AD424="Yes"),'Calc| Overheads Allocation'!I$9,'Calc| Project Costs'!AB424),IF('Input| Overheads'!$C$42="Internal labour",SUMPRODUCT(--('Input| Projects'!$AD424="Yes"),'Calc| Overheads Allocation'!I$9,'Calc| Project Costs'!AB424,'Input| Projects'!$Y424),IF('Input| Overheads'!$C$42="DNSP defined",SUMPRODUCT(--('Input| Projects'!$AD424="Yes"),'Calc| Overheads Allocation'!I$62,'Input| Projects'!$AG424),""))),"")</f>
        <v/>
      </c>
      <c r="BA424" s="106"/>
      <c r="BB424" s="186">
        <f t="shared" si="216"/>
        <v>0</v>
      </c>
      <c r="BC424" s="186">
        <f t="shared" si="217"/>
        <v>0</v>
      </c>
      <c r="BD424" s="186">
        <f t="shared" si="218"/>
        <v>0</v>
      </c>
      <c r="BE424" s="186">
        <f t="shared" si="195"/>
        <v>0</v>
      </c>
      <c r="BF424" s="186">
        <f t="shared" si="196"/>
        <v>0</v>
      </c>
      <c r="BG424" s="186">
        <f t="shared" si="197"/>
        <v>0</v>
      </c>
      <c r="BH424" s="186">
        <f t="shared" si="198"/>
        <v>0</v>
      </c>
      <c r="BI424" s="97"/>
      <c r="BJ424" s="186" t="str">
        <f t="shared" si="199"/>
        <v/>
      </c>
      <c r="BK424" s="186" t="str">
        <f t="shared" si="200"/>
        <v/>
      </c>
      <c r="BL424" s="186" t="str">
        <f t="shared" si="201"/>
        <v/>
      </c>
      <c r="BM424" s="186" t="str">
        <f t="shared" si="202"/>
        <v/>
      </c>
      <c r="BN424" s="186" t="str">
        <f t="shared" si="203"/>
        <v/>
      </c>
      <c r="BO424" s="186" t="str">
        <f t="shared" si="204"/>
        <v/>
      </c>
      <c r="BP424" s="186" t="str">
        <f t="shared" si="205"/>
        <v/>
      </c>
      <c r="BQ424" s="97"/>
      <c r="BR424" s="186">
        <f t="shared" si="206"/>
        <v>0</v>
      </c>
      <c r="BS424" s="186">
        <f t="shared" si="207"/>
        <v>0</v>
      </c>
      <c r="BT424" s="222">
        <f t="shared" si="208"/>
        <v>0</v>
      </c>
      <c r="BU424" s="222">
        <f t="shared" si="209"/>
        <v>0</v>
      </c>
      <c r="BV424" s="222">
        <f t="shared" si="210"/>
        <v>0</v>
      </c>
      <c r="BW424" s="222">
        <f t="shared" si="211"/>
        <v>0</v>
      </c>
      <c r="BX424" s="222">
        <f t="shared" si="212"/>
        <v>0</v>
      </c>
      <c r="BY424" s="106"/>
      <c r="BZ424" s="197" t="str">
        <f>IF(SUMIF('Input| Projects'!$AS$8:$CP$8,"Dx",'Input| Projects'!$AS424:$CP424)=0,"",SUMIF('Input| Projects'!$AS$8:$CP$8,"Dx",'Input| Projects'!$AS424:$CP424))</f>
        <v/>
      </c>
      <c r="CA424" s="197" t="str">
        <f>IF(SUMIF('Input| Projects'!$AS$8:$CP$8,"Tx",'Input| Projects'!$AS424:$CP424)=0,"",SUMIF('Input| Projects'!$AS$8:$CP$8,"Tx",'Input| Projects'!$AS424:$CP424))</f>
        <v/>
      </c>
      <c r="CB424" s="150" t="str">
        <f t="shared" si="219"/>
        <v/>
      </c>
    </row>
    <row r="425" spans="2:80" x14ac:dyDescent="0.2">
      <c r="B425" s="201">
        <f>IFERROR('Input| Projects'!B425,"")</f>
        <v>416</v>
      </c>
      <c r="C425" s="42" t="str">
        <f>IFERROR(IF('Input| Projects'!C425="","",'Input| Projects'!C425),"")</f>
        <v/>
      </c>
      <c r="D425" s="42" t="str">
        <f>IFERROR(IF('Input| Projects'!D425="","",'Input| Projects'!D425),"")</f>
        <v/>
      </c>
      <c r="E425" s="104"/>
      <c r="F425" s="190">
        <f>IFERROR('Input| Projects'!I425*'Input| Escalations'!$K$19,"")</f>
        <v>0</v>
      </c>
      <c r="G425" s="190">
        <f>IFERROR('Input| Projects'!J425*'Input| Escalations'!$K$19,"")</f>
        <v>0</v>
      </c>
      <c r="H425" s="190">
        <f>IFERROR('Input| Projects'!K425*'Input| Escalations'!$K$19,"")</f>
        <v>0</v>
      </c>
      <c r="I425" s="190">
        <f>IFERROR('Input| Projects'!L425*'Input| Escalations'!$K$19,"")</f>
        <v>0</v>
      </c>
      <c r="J425" s="190">
        <f>IFERROR('Input| Projects'!M425*'Input| Escalations'!$K$19,"")</f>
        <v>0</v>
      </c>
      <c r="K425" s="190">
        <f>IFERROR('Input| Projects'!N425*'Input| Escalations'!$K$19,"")</f>
        <v>0</v>
      </c>
      <c r="L425" s="190">
        <f>IFERROR('Input| Projects'!O425*'Input| Escalations'!$K$19,"")</f>
        <v>0</v>
      </c>
      <c r="M425" s="150" t="str">
        <f>IF(ABS(SUM(F425:L425)-(SUM('Input| Projects'!I425:O425)*'Input| Escalations'!$K$19))&lt;0.0000001,"",1)</f>
        <v/>
      </c>
      <c r="N425" s="192">
        <f>'Input| Projects'!$Y425*INDEX('Input| Escalations'!$H$33:$N$33,MATCH('Calc| Project Costs'!N$9,'Input| Escalations'!$H$23:$N$23,0))+'Input| Projects'!$Z425*INDEX('Input| Escalations'!$H$34:$N$34,MATCH('Calc| Project Costs'!N$9,'Input| Escalations'!$H$23:$N$23,0))+'Input| Projects'!$AA425*INDEX('Input| Escalations'!$H$35:$N$35,MATCH('Calc| Project Costs'!N$9,'Input| Escalations'!$H$23:$N$23,0))+1</f>
        <v>1</v>
      </c>
      <c r="O425" s="192">
        <f>'Input| Projects'!$Y425*INDEX('Input| Escalations'!$H$33:$N$33,MATCH('Calc| Project Costs'!O$9,'Input| Escalations'!$H$23:$N$23,0))+'Input| Projects'!$Z425*INDEX('Input| Escalations'!$H$34:$N$34,MATCH('Calc| Project Costs'!O$9,'Input| Escalations'!$H$23:$N$23,0))+'Input| Projects'!$AA425*INDEX('Input| Escalations'!$H$35:$N$35,MATCH('Calc| Project Costs'!O$9,'Input| Escalations'!$H$23:$N$23,0))+1</f>
        <v>1</v>
      </c>
      <c r="P425" s="192">
        <f>'Input| Projects'!$Y425*INDEX('Input| Escalations'!$H$33:$N$33,MATCH('Calc| Project Costs'!P$9,'Input| Escalations'!$H$23:$N$23,0))+'Input| Projects'!$Z425*INDEX('Input| Escalations'!$H$34:$N$34,MATCH('Calc| Project Costs'!P$9,'Input| Escalations'!$H$23:$N$23,0))+'Input| Projects'!$AA425*INDEX('Input| Escalations'!$H$35:$N$35,MATCH('Calc| Project Costs'!P$9,'Input| Escalations'!$H$23:$N$23,0))+1</f>
        <v>1</v>
      </c>
      <c r="Q425" s="192">
        <f>'Input| Projects'!$Y425*INDEX('Input| Escalations'!$H$33:$N$33,MATCH('Calc| Project Costs'!Q$9,'Input| Escalations'!$H$23:$N$23,0))+'Input| Projects'!$Z425*INDEX('Input| Escalations'!$H$34:$N$34,MATCH('Calc| Project Costs'!Q$9,'Input| Escalations'!$H$23:$N$23,0))+'Input| Projects'!$AA425*INDEX('Input| Escalations'!$H$35:$N$35,MATCH('Calc| Project Costs'!Q$9,'Input| Escalations'!$H$23:$N$23,0))+1</f>
        <v>1</v>
      </c>
      <c r="R425" s="192">
        <f>'Input| Projects'!$Y425*INDEX('Input| Escalations'!$H$33:$N$33,MATCH('Calc| Project Costs'!R$9,'Input| Escalations'!$H$23:$N$23,0))+'Input| Projects'!$Z425*INDEX('Input| Escalations'!$H$34:$N$34,MATCH('Calc| Project Costs'!R$9,'Input| Escalations'!$H$23:$N$23,0))+'Input| Projects'!$AA425*INDEX('Input| Escalations'!$H$35:$N$35,MATCH('Calc| Project Costs'!R$9,'Input| Escalations'!$H$23:$N$23,0))+1</f>
        <v>1</v>
      </c>
      <c r="S425" s="192">
        <f>'Input| Projects'!$Y425*INDEX('Input| Escalations'!$H$33:$N$33,MATCH('Calc| Project Costs'!S$9,'Input| Escalations'!$H$23:$N$23,0))+'Input| Projects'!$Z425*INDEX('Input| Escalations'!$H$34:$N$34,MATCH('Calc| Project Costs'!S$9,'Input| Escalations'!$H$23:$N$23,0))+'Input| Projects'!$AA425*INDEX('Input| Escalations'!$H$35:$N$35,MATCH('Calc| Project Costs'!S$9,'Input| Escalations'!$H$23:$N$23,0))+1</f>
        <v>1</v>
      </c>
      <c r="T425" s="192">
        <f>'Input| Projects'!$Y425*INDEX('Input| Escalations'!$H$33:$N$33,MATCH('Calc| Project Costs'!T$9,'Input| Escalations'!$H$23:$N$23,0))+'Input| Projects'!$Z425*INDEX('Input| Escalations'!$H$34:$N$34,MATCH('Calc| Project Costs'!T$9,'Input| Escalations'!$H$23:$N$23,0))+'Input| Projects'!$AA425*INDEX('Input| Escalations'!$H$35:$N$35,MATCH('Calc| Project Costs'!T$9,'Input| Escalations'!$H$23:$N$23,0))+1</f>
        <v>1</v>
      </c>
      <c r="U425" s="106"/>
      <c r="V425" s="186">
        <f t="shared" si="213"/>
        <v>0</v>
      </c>
      <c r="W425" s="186">
        <f t="shared" si="214"/>
        <v>0</v>
      </c>
      <c r="X425" s="186">
        <f t="shared" si="215"/>
        <v>0</v>
      </c>
      <c r="Y425" s="186">
        <f t="shared" si="191"/>
        <v>0</v>
      </c>
      <c r="Z425" s="186">
        <f t="shared" si="192"/>
        <v>0</v>
      </c>
      <c r="AA425" s="186">
        <f t="shared" si="193"/>
        <v>0</v>
      </c>
      <c r="AB425" s="186">
        <f t="shared" si="194"/>
        <v>0</v>
      </c>
      <c r="AC425" s="106"/>
      <c r="AD425" s="186">
        <f>'Input| Projects'!Q425*N425*'Input| Escalations'!$K$19</f>
        <v>0</v>
      </c>
      <c r="AE425" s="186">
        <f>'Input| Projects'!R425*O425*'Input| Escalations'!$K$19</f>
        <v>0</v>
      </c>
      <c r="AF425" s="186">
        <f>'Input| Projects'!S425*P425*'Input| Escalations'!$K$19</f>
        <v>0</v>
      </c>
      <c r="AG425" s="186">
        <f>'Input| Projects'!T425*Q425*'Input| Escalations'!$K$19</f>
        <v>0</v>
      </c>
      <c r="AH425" s="186">
        <f>'Input| Projects'!U425*R425*'Input| Escalations'!$K$19</f>
        <v>0</v>
      </c>
      <c r="AI425" s="186">
        <f>'Input| Projects'!V425*S425*'Input| Escalations'!$K$19</f>
        <v>0</v>
      </c>
      <c r="AJ425" s="186">
        <f>'Input| Projects'!W425*T425*'Input| Escalations'!$K$19</f>
        <v>0</v>
      </c>
      <c r="AK425" s="106"/>
      <c r="AL425" s="186" t="str">
        <f>IFERROR(IF('Input| Overheads'!$C$42="Direct costs",SUMPRODUCT(--('Input| Projects'!$AC425="Yes"),'Calc| Overheads Allocation'!C$8,'Calc| Project Costs'!V425),IF('Input| Overheads'!$C$42="Internal labour",SUMPRODUCT(--('Input| Projects'!$AC425="Yes"),'Calc| Overheads Allocation'!C$8,'Calc| Project Costs'!V425,'Input| Projects'!$Y425),IF('Input| Overheads'!$C$42="DNSP defined",SUMPRODUCT(--('Input| Projects'!$AC425="Yes"),'Calc| Overheads Allocation'!C$61,'Input| Projects'!$AF425),""))),"")</f>
        <v/>
      </c>
      <c r="AM425" s="186" t="str">
        <f>IFERROR(IF('Input| Overheads'!$C$42="Direct costs",SUMPRODUCT(--('Input| Projects'!$AC425="Yes"),'Calc| Overheads Allocation'!D$8,'Calc| Project Costs'!W425),IF('Input| Overheads'!$C$42="Internal labour",SUMPRODUCT(--('Input| Projects'!$AC425="Yes"),'Calc| Overheads Allocation'!D$8,'Calc| Project Costs'!W425,'Input| Projects'!$Y425),IF('Input| Overheads'!$C$42="DNSP defined",SUMPRODUCT(--('Input| Projects'!$AC425="Yes"),'Calc| Overheads Allocation'!D$61,'Input| Projects'!$AF425),""))),"")</f>
        <v/>
      </c>
      <c r="AN425" s="186" t="str">
        <f>IFERROR(IF('Input| Overheads'!$C$42="Direct costs",SUMPRODUCT(--('Input| Projects'!$AC425="Yes"),'Calc| Overheads Allocation'!E$8,'Calc| Project Costs'!X425),IF('Input| Overheads'!$C$42="Internal labour",SUMPRODUCT(--('Input| Projects'!$AC425="Yes"),'Calc| Overheads Allocation'!E$8,'Calc| Project Costs'!X425,'Input| Projects'!$Y425),IF('Input| Overheads'!$C$42="DNSP defined",SUMPRODUCT(--('Input| Projects'!$AC425="Yes"),'Calc| Overheads Allocation'!E$61,'Input| Projects'!$AF425),""))),"")</f>
        <v/>
      </c>
      <c r="AO425" s="186" t="str">
        <f>IFERROR(IF('Input| Overheads'!$C$42="Direct costs",SUMPRODUCT(--('Input| Projects'!$AC425="Yes"),'Calc| Overheads Allocation'!F$8,'Calc| Project Costs'!Y425),IF('Input| Overheads'!$C$42="Internal labour",SUMPRODUCT(--('Input| Projects'!$AC425="Yes"),'Calc| Overheads Allocation'!F$8,'Calc| Project Costs'!Y425,'Input| Projects'!$Y425),IF('Input| Overheads'!$C$42="DNSP defined",SUMPRODUCT(--('Input| Projects'!$AC425="Yes"),'Calc| Overheads Allocation'!F$61,'Input| Projects'!$AF425),""))),"")</f>
        <v/>
      </c>
      <c r="AP425" s="186" t="str">
        <f>IFERROR(IF('Input| Overheads'!$C$42="Direct costs",SUMPRODUCT(--('Input| Projects'!$AC425="Yes"),'Calc| Overheads Allocation'!G$8,'Calc| Project Costs'!Z425),IF('Input| Overheads'!$C$42="Internal labour",SUMPRODUCT(--('Input| Projects'!$AC425="Yes"),'Calc| Overheads Allocation'!G$8,'Calc| Project Costs'!Z425,'Input| Projects'!$Y425),IF('Input| Overheads'!$C$42="DNSP defined",SUMPRODUCT(--('Input| Projects'!$AC425="Yes"),'Calc| Overheads Allocation'!G$61,'Input| Projects'!$AF425),""))),"")</f>
        <v/>
      </c>
      <c r="AQ425" s="186" t="str">
        <f>IFERROR(IF('Input| Overheads'!$C$42="Direct costs",SUMPRODUCT(--('Input| Projects'!$AC425="Yes"),'Calc| Overheads Allocation'!H$8,'Calc| Project Costs'!AA425),IF('Input| Overheads'!$C$42="Internal labour",SUMPRODUCT(--('Input| Projects'!$AC425="Yes"),'Calc| Overheads Allocation'!H$8,'Calc| Project Costs'!AA425,'Input| Projects'!$Y425),IF('Input| Overheads'!$C$42="DNSP defined",SUMPRODUCT(--('Input| Projects'!$AC425="Yes"),'Calc| Overheads Allocation'!H$61,'Input| Projects'!$AF425),""))),"")</f>
        <v/>
      </c>
      <c r="AR425" s="186" t="str">
        <f>IFERROR(IF('Input| Overheads'!$C$42="Direct costs",SUMPRODUCT(--('Input| Projects'!$AC425="Yes"),'Calc| Overheads Allocation'!I$8,'Calc| Project Costs'!AB425),IF('Input| Overheads'!$C$42="Internal labour",SUMPRODUCT(--('Input| Projects'!$AC425="Yes"),'Calc| Overheads Allocation'!I$8,'Calc| Project Costs'!AB425,'Input| Projects'!$Y425),IF('Input| Overheads'!$C$42="DNSP defined",SUMPRODUCT(--('Input| Projects'!$AC425="Yes"),'Calc| Overheads Allocation'!I$61,'Input| Projects'!$AF425),""))),"")</f>
        <v/>
      </c>
      <c r="AS425" s="106"/>
      <c r="AT425" s="186" t="str">
        <f>IFERROR(IF('Input| Overheads'!$C$42="Direct costs",SUMPRODUCT(--('Input| Projects'!$AD425="Yes"),'Calc| Overheads Allocation'!C$9,'Calc| Project Costs'!V425),IF('Input| Overheads'!$C$42="Internal labour",SUMPRODUCT(--('Input| Projects'!$AD425="Yes"),'Calc| Overheads Allocation'!C$9,'Calc| Project Costs'!V425,'Input| Projects'!$Y425),IF('Input| Overheads'!$C$42="DNSP defined",SUMPRODUCT(--('Input| Projects'!$AD425="Yes"),'Calc| Overheads Allocation'!C$62,'Input| Projects'!$AG425),""))),"")</f>
        <v/>
      </c>
      <c r="AU425" s="186" t="str">
        <f>IFERROR(IF('Input| Overheads'!$C$42="Direct costs",SUMPRODUCT(--('Input| Projects'!$AD425="Yes"),'Calc| Overheads Allocation'!D$9,'Calc| Project Costs'!W425),IF('Input| Overheads'!$C$42="Internal labour",SUMPRODUCT(--('Input| Projects'!$AD425="Yes"),'Calc| Overheads Allocation'!D$9,'Calc| Project Costs'!W425,'Input| Projects'!$Y425),IF('Input| Overheads'!$C$42="DNSP defined",SUMPRODUCT(--('Input| Projects'!$AD425="Yes"),'Calc| Overheads Allocation'!D$62,'Input| Projects'!$AG425),""))),"")</f>
        <v/>
      </c>
      <c r="AV425" s="186" t="str">
        <f>IFERROR(IF('Input| Overheads'!$C$42="Direct costs",SUMPRODUCT(--('Input| Projects'!$AD425="Yes"),'Calc| Overheads Allocation'!E$9,'Calc| Project Costs'!X425),IF('Input| Overheads'!$C$42="Internal labour",SUMPRODUCT(--('Input| Projects'!$AD425="Yes"),'Calc| Overheads Allocation'!E$9,'Calc| Project Costs'!X425,'Input| Projects'!$Y425),IF('Input| Overheads'!$C$42="DNSP defined",SUMPRODUCT(--('Input| Projects'!$AD425="Yes"),'Calc| Overheads Allocation'!E$62,'Input| Projects'!$AG425),""))),"")</f>
        <v/>
      </c>
      <c r="AW425" s="186" t="str">
        <f>IFERROR(IF('Input| Overheads'!$C$42="Direct costs",SUMPRODUCT(--('Input| Projects'!$AD425="Yes"),'Calc| Overheads Allocation'!F$9,'Calc| Project Costs'!Y425),IF('Input| Overheads'!$C$42="Internal labour",SUMPRODUCT(--('Input| Projects'!$AD425="Yes"),'Calc| Overheads Allocation'!F$9,'Calc| Project Costs'!Y425,'Input| Projects'!$Y425),IF('Input| Overheads'!$C$42="DNSP defined",SUMPRODUCT(--('Input| Projects'!$AD425="Yes"),'Calc| Overheads Allocation'!F$62,'Input| Projects'!$AG425),""))),"")</f>
        <v/>
      </c>
      <c r="AX425" s="186" t="str">
        <f>IFERROR(IF('Input| Overheads'!$C$42="Direct costs",SUMPRODUCT(--('Input| Projects'!$AD425="Yes"),'Calc| Overheads Allocation'!G$9,'Calc| Project Costs'!Z425),IF('Input| Overheads'!$C$42="Internal labour",SUMPRODUCT(--('Input| Projects'!$AD425="Yes"),'Calc| Overheads Allocation'!G$9,'Calc| Project Costs'!Z425,'Input| Projects'!$Y425),IF('Input| Overheads'!$C$42="DNSP defined",SUMPRODUCT(--('Input| Projects'!$AD425="Yes"),'Calc| Overheads Allocation'!G$62,'Input| Projects'!$AG425),""))),"")</f>
        <v/>
      </c>
      <c r="AY425" s="186" t="str">
        <f>IFERROR(IF('Input| Overheads'!$C$42="Direct costs",SUMPRODUCT(--('Input| Projects'!$AD425="Yes"),'Calc| Overheads Allocation'!H$9,'Calc| Project Costs'!AA425),IF('Input| Overheads'!$C$42="Internal labour",SUMPRODUCT(--('Input| Projects'!$AD425="Yes"),'Calc| Overheads Allocation'!H$9,'Calc| Project Costs'!AA425,'Input| Projects'!$Y425),IF('Input| Overheads'!$C$42="DNSP defined",SUMPRODUCT(--('Input| Projects'!$AD425="Yes"),'Calc| Overheads Allocation'!H$62,'Input| Projects'!$AG425),""))),"")</f>
        <v/>
      </c>
      <c r="AZ425" s="186" t="str">
        <f>IFERROR(IF('Input| Overheads'!$C$42="Direct costs",SUMPRODUCT(--('Input| Projects'!$AD425="Yes"),'Calc| Overheads Allocation'!I$9,'Calc| Project Costs'!AB425),IF('Input| Overheads'!$C$42="Internal labour",SUMPRODUCT(--('Input| Projects'!$AD425="Yes"),'Calc| Overheads Allocation'!I$9,'Calc| Project Costs'!AB425,'Input| Projects'!$Y425),IF('Input| Overheads'!$C$42="DNSP defined",SUMPRODUCT(--('Input| Projects'!$AD425="Yes"),'Calc| Overheads Allocation'!I$62,'Input| Projects'!$AG425),""))),"")</f>
        <v/>
      </c>
      <c r="BA425" s="106"/>
      <c r="BB425" s="186">
        <f t="shared" si="216"/>
        <v>0</v>
      </c>
      <c r="BC425" s="186">
        <f t="shared" si="217"/>
        <v>0</v>
      </c>
      <c r="BD425" s="186">
        <f t="shared" si="218"/>
        <v>0</v>
      </c>
      <c r="BE425" s="186">
        <f t="shared" si="195"/>
        <v>0</v>
      </c>
      <c r="BF425" s="186">
        <f t="shared" si="196"/>
        <v>0</v>
      </c>
      <c r="BG425" s="186">
        <f t="shared" si="197"/>
        <v>0</v>
      </c>
      <c r="BH425" s="186">
        <f t="shared" si="198"/>
        <v>0</v>
      </c>
      <c r="BI425" s="97"/>
      <c r="BJ425" s="186" t="str">
        <f t="shared" si="199"/>
        <v/>
      </c>
      <c r="BK425" s="186" t="str">
        <f t="shared" si="200"/>
        <v/>
      </c>
      <c r="BL425" s="186" t="str">
        <f t="shared" si="201"/>
        <v/>
      </c>
      <c r="BM425" s="186" t="str">
        <f t="shared" si="202"/>
        <v/>
      </c>
      <c r="BN425" s="186" t="str">
        <f t="shared" si="203"/>
        <v/>
      </c>
      <c r="BO425" s="186" t="str">
        <f t="shared" si="204"/>
        <v/>
      </c>
      <c r="BP425" s="186" t="str">
        <f t="shared" si="205"/>
        <v/>
      </c>
      <c r="BQ425" s="97"/>
      <c r="BR425" s="186">
        <f t="shared" si="206"/>
        <v>0</v>
      </c>
      <c r="BS425" s="186">
        <f t="shared" si="207"/>
        <v>0</v>
      </c>
      <c r="BT425" s="222">
        <f t="shared" si="208"/>
        <v>0</v>
      </c>
      <c r="BU425" s="222">
        <f t="shared" si="209"/>
        <v>0</v>
      </c>
      <c r="BV425" s="222">
        <f t="shared" si="210"/>
        <v>0</v>
      </c>
      <c r="BW425" s="222">
        <f t="shared" si="211"/>
        <v>0</v>
      </c>
      <c r="BX425" s="222">
        <f t="shared" si="212"/>
        <v>0</v>
      </c>
      <c r="BY425" s="106"/>
      <c r="BZ425" s="197" t="str">
        <f>IF(SUMIF('Input| Projects'!$AS$8:$CP$8,"Dx",'Input| Projects'!$AS425:$CP425)=0,"",SUMIF('Input| Projects'!$AS$8:$CP$8,"Dx",'Input| Projects'!$AS425:$CP425))</f>
        <v/>
      </c>
      <c r="CA425" s="197" t="str">
        <f>IF(SUMIF('Input| Projects'!$AS$8:$CP$8,"Tx",'Input| Projects'!$AS425:$CP425)=0,"",SUMIF('Input| Projects'!$AS$8:$CP$8,"Tx",'Input| Projects'!$AS425:$CP425))</f>
        <v/>
      </c>
      <c r="CB425" s="150" t="str">
        <f t="shared" si="219"/>
        <v/>
      </c>
    </row>
    <row r="426" spans="2:80" x14ac:dyDescent="0.2">
      <c r="B426" s="201">
        <f>IFERROR('Input| Projects'!B426,"")</f>
        <v>417</v>
      </c>
      <c r="C426" s="42" t="str">
        <f>IFERROR(IF('Input| Projects'!C426="","",'Input| Projects'!C426),"")</f>
        <v/>
      </c>
      <c r="D426" s="42" t="str">
        <f>IFERROR(IF('Input| Projects'!D426="","",'Input| Projects'!D426),"")</f>
        <v/>
      </c>
      <c r="E426" s="104"/>
      <c r="F426" s="190">
        <f>IFERROR('Input| Projects'!I426*'Input| Escalations'!$K$19,"")</f>
        <v>0</v>
      </c>
      <c r="G426" s="190">
        <f>IFERROR('Input| Projects'!J426*'Input| Escalations'!$K$19,"")</f>
        <v>0</v>
      </c>
      <c r="H426" s="190">
        <f>IFERROR('Input| Projects'!K426*'Input| Escalations'!$K$19,"")</f>
        <v>0</v>
      </c>
      <c r="I426" s="190">
        <f>IFERROR('Input| Projects'!L426*'Input| Escalations'!$K$19,"")</f>
        <v>0</v>
      </c>
      <c r="J426" s="190">
        <f>IFERROR('Input| Projects'!M426*'Input| Escalations'!$K$19,"")</f>
        <v>0</v>
      </c>
      <c r="K426" s="190">
        <f>IFERROR('Input| Projects'!N426*'Input| Escalations'!$K$19,"")</f>
        <v>0</v>
      </c>
      <c r="L426" s="190">
        <f>IFERROR('Input| Projects'!O426*'Input| Escalations'!$K$19,"")</f>
        <v>0</v>
      </c>
      <c r="M426" s="150" t="str">
        <f>IF(ABS(SUM(F426:L426)-(SUM('Input| Projects'!I426:O426)*'Input| Escalations'!$K$19))&lt;0.0000001,"",1)</f>
        <v/>
      </c>
      <c r="N426" s="192">
        <f>'Input| Projects'!$Y426*INDEX('Input| Escalations'!$H$33:$N$33,MATCH('Calc| Project Costs'!N$9,'Input| Escalations'!$H$23:$N$23,0))+'Input| Projects'!$Z426*INDEX('Input| Escalations'!$H$34:$N$34,MATCH('Calc| Project Costs'!N$9,'Input| Escalations'!$H$23:$N$23,0))+'Input| Projects'!$AA426*INDEX('Input| Escalations'!$H$35:$N$35,MATCH('Calc| Project Costs'!N$9,'Input| Escalations'!$H$23:$N$23,0))+1</f>
        <v>1</v>
      </c>
      <c r="O426" s="192">
        <f>'Input| Projects'!$Y426*INDEX('Input| Escalations'!$H$33:$N$33,MATCH('Calc| Project Costs'!O$9,'Input| Escalations'!$H$23:$N$23,0))+'Input| Projects'!$Z426*INDEX('Input| Escalations'!$H$34:$N$34,MATCH('Calc| Project Costs'!O$9,'Input| Escalations'!$H$23:$N$23,0))+'Input| Projects'!$AA426*INDEX('Input| Escalations'!$H$35:$N$35,MATCH('Calc| Project Costs'!O$9,'Input| Escalations'!$H$23:$N$23,0))+1</f>
        <v>1</v>
      </c>
      <c r="P426" s="192">
        <f>'Input| Projects'!$Y426*INDEX('Input| Escalations'!$H$33:$N$33,MATCH('Calc| Project Costs'!P$9,'Input| Escalations'!$H$23:$N$23,0))+'Input| Projects'!$Z426*INDEX('Input| Escalations'!$H$34:$N$34,MATCH('Calc| Project Costs'!P$9,'Input| Escalations'!$H$23:$N$23,0))+'Input| Projects'!$AA426*INDEX('Input| Escalations'!$H$35:$N$35,MATCH('Calc| Project Costs'!P$9,'Input| Escalations'!$H$23:$N$23,0))+1</f>
        <v>1</v>
      </c>
      <c r="Q426" s="192">
        <f>'Input| Projects'!$Y426*INDEX('Input| Escalations'!$H$33:$N$33,MATCH('Calc| Project Costs'!Q$9,'Input| Escalations'!$H$23:$N$23,0))+'Input| Projects'!$Z426*INDEX('Input| Escalations'!$H$34:$N$34,MATCH('Calc| Project Costs'!Q$9,'Input| Escalations'!$H$23:$N$23,0))+'Input| Projects'!$AA426*INDEX('Input| Escalations'!$H$35:$N$35,MATCH('Calc| Project Costs'!Q$9,'Input| Escalations'!$H$23:$N$23,0))+1</f>
        <v>1</v>
      </c>
      <c r="R426" s="192">
        <f>'Input| Projects'!$Y426*INDEX('Input| Escalations'!$H$33:$N$33,MATCH('Calc| Project Costs'!R$9,'Input| Escalations'!$H$23:$N$23,0))+'Input| Projects'!$Z426*INDEX('Input| Escalations'!$H$34:$N$34,MATCH('Calc| Project Costs'!R$9,'Input| Escalations'!$H$23:$N$23,0))+'Input| Projects'!$AA426*INDEX('Input| Escalations'!$H$35:$N$35,MATCH('Calc| Project Costs'!R$9,'Input| Escalations'!$H$23:$N$23,0))+1</f>
        <v>1</v>
      </c>
      <c r="S426" s="192">
        <f>'Input| Projects'!$Y426*INDEX('Input| Escalations'!$H$33:$N$33,MATCH('Calc| Project Costs'!S$9,'Input| Escalations'!$H$23:$N$23,0))+'Input| Projects'!$Z426*INDEX('Input| Escalations'!$H$34:$N$34,MATCH('Calc| Project Costs'!S$9,'Input| Escalations'!$H$23:$N$23,0))+'Input| Projects'!$AA426*INDEX('Input| Escalations'!$H$35:$N$35,MATCH('Calc| Project Costs'!S$9,'Input| Escalations'!$H$23:$N$23,0))+1</f>
        <v>1</v>
      </c>
      <c r="T426" s="192">
        <f>'Input| Projects'!$Y426*INDEX('Input| Escalations'!$H$33:$N$33,MATCH('Calc| Project Costs'!T$9,'Input| Escalations'!$H$23:$N$23,0))+'Input| Projects'!$Z426*INDEX('Input| Escalations'!$H$34:$N$34,MATCH('Calc| Project Costs'!T$9,'Input| Escalations'!$H$23:$N$23,0))+'Input| Projects'!$AA426*INDEX('Input| Escalations'!$H$35:$N$35,MATCH('Calc| Project Costs'!T$9,'Input| Escalations'!$H$23:$N$23,0))+1</f>
        <v>1</v>
      </c>
      <c r="U426" s="106"/>
      <c r="V426" s="186">
        <f t="shared" si="213"/>
        <v>0</v>
      </c>
      <c r="W426" s="186">
        <f t="shared" si="214"/>
        <v>0</v>
      </c>
      <c r="X426" s="186">
        <f t="shared" si="215"/>
        <v>0</v>
      </c>
      <c r="Y426" s="186">
        <f t="shared" si="191"/>
        <v>0</v>
      </c>
      <c r="Z426" s="186">
        <f t="shared" si="192"/>
        <v>0</v>
      </c>
      <c r="AA426" s="186">
        <f t="shared" si="193"/>
        <v>0</v>
      </c>
      <c r="AB426" s="186">
        <f t="shared" si="194"/>
        <v>0</v>
      </c>
      <c r="AC426" s="106"/>
      <c r="AD426" s="186">
        <f>'Input| Projects'!Q426*N426*'Input| Escalations'!$K$19</f>
        <v>0</v>
      </c>
      <c r="AE426" s="186">
        <f>'Input| Projects'!R426*O426*'Input| Escalations'!$K$19</f>
        <v>0</v>
      </c>
      <c r="AF426" s="186">
        <f>'Input| Projects'!S426*P426*'Input| Escalations'!$K$19</f>
        <v>0</v>
      </c>
      <c r="AG426" s="186">
        <f>'Input| Projects'!T426*Q426*'Input| Escalations'!$K$19</f>
        <v>0</v>
      </c>
      <c r="AH426" s="186">
        <f>'Input| Projects'!U426*R426*'Input| Escalations'!$K$19</f>
        <v>0</v>
      </c>
      <c r="AI426" s="186">
        <f>'Input| Projects'!V426*S426*'Input| Escalations'!$K$19</f>
        <v>0</v>
      </c>
      <c r="AJ426" s="186">
        <f>'Input| Projects'!W426*T426*'Input| Escalations'!$K$19</f>
        <v>0</v>
      </c>
      <c r="AK426" s="106"/>
      <c r="AL426" s="186" t="str">
        <f>IFERROR(IF('Input| Overheads'!$C$42="Direct costs",SUMPRODUCT(--('Input| Projects'!$AC426="Yes"),'Calc| Overheads Allocation'!C$8,'Calc| Project Costs'!V426),IF('Input| Overheads'!$C$42="Internal labour",SUMPRODUCT(--('Input| Projects'!$AC426="Yes"),'Calc| Overheads Allocation'!C$8,'Calc| Project Costs'!V426,'Input| Projects'!$Y426),IF('Input| Overheads'!$C$42="DNSP defined",SUMPRODUCT(--('Input| Projects'!$AC426="Yes"),'Calc| Overheads Allocation'!C$61,'Input| Projects'!$AF426),""))),"")</f>
        <v/>
      </c>
      <c r="AM426" s="186" t="str">
        <f>IFERROR(IF('Input| Overheads'!$C$42="Direct costs",SUMPRODUCT(--('Input| Projects'!$AC426="Yes"),'Calc| Overheads Allocation'!D$8,'Calc| Project Costs'!W426),IF('Input| Overheads'!$C$42="Internal labour",SUMPRODUCT(--('Input| Projects'!$AC426="Yes"),'Calc| Overheads Allocation'!D$8,'Calc| Project Costs'!W426,'Input| Projects'!$Y426),IF('Input| Overheads'!$C$42="DNSP defined",SUMPRODUCT(--('Input| Projects'!$AC426="Yes"),'Calc| Overheads Allocation'!D$61,'Input| Projects'!$AF426),""))),"")</f>
        <v/>
      </c>
      <c r="AN426" s="186" t="str">
        <f>IFERROR(IF('Input| Overheads'!$C$42="Direct costs",SUMPRODUCT(--('Input| Projects'!$AC426="Yes"),'Calc| Overheads Allocation'!E$8,'Calc| Project Costs'!X426),IF('Input| Overheads'!$C$42="Internal labour",SUMPRODUCT(--('Input| Projects'!$AC426="Yes"),'Calc| Overheads Allocation'!E$8,'Calc| Project Costs'!X426,'Input| Projects'!$Y426),IF('Input| Overheads'!$C$42="DNSP defined",SUMPRODUCT(--('Input| Projects'!$AC426="Yes"),'Calc| Overheads Allocation'!E$61,'Input| Projects'!$AF426),""))),"")</f>
        <v/>
      </c>
      <c r="AO426" s="186" t="str">
        <f>IFERROR(IF('Input| Overheads'!$C$42="Direct costs",SUMPRODUCT(--('Input| Projects'!$AC426="Yes"),'Calc| Overheads Allocation'!F$8,'Calc| Project Costs'!Y426),IF('Input| Overheads'!$C$42="Internal labour",SUMPRODUCT(--('Input| Projects'!$AC426="Yes"),'Calc| Overheads Allocation'!F$8,'Calc| Project Costs'!Y426,'Input| Projects'!$Y426),IF('Input| Overheads'!$C$42="DNSP defined",SUMPRODUCT(--('Input| Projects'!$AC426="Yes"),'Calc| Overheads Allocation'!F$61,'Input| Projects'!$AF426),""))),"")</f>
        <v/>
      </c>
      <c r="AP426" s="186" t="str">
        <f>IFERROR(IF('Input| Overheads'!$C$42="Direct costs",SUMPRODUCT(--('Input| Projects'!$AC426="Yes"),'Calc| Overheads Allocation'!G$8,'Calc| Project Costs'!Z426),IF('Input| Overheads'!$C$42="Internal labour",SUMPRODUCT(--('Input| Projects'!$AC426="Yes"),'Calc| Overheads Allocation'!G$8,'Calc| Project Costs'!Z426,'Input| Projects'!$Y426),IF('Input| Overheads'!$C$42="DNSP defined",SUMPRODUCT(--('Input| Projects'!$AC426="Yes"),'Calc| Overheads Allocation'!G$61,'Input| Projects'!$AF426),""))),"")</f>
        <v/>
      </c>
      <c r="AQ426" s="186" t="str">
        <f>IFERROR(IF('Input| Overheads'!$C$42="Direct costs",SUMPRODUCT(--('Input| Projects'!$AC426="Yes"),'Calc| Overheads Allocation'!H$8,'Calc| Project Costs'!AA426),IF('Input| Overheads'!$C$42="Internal labour",SUMPRODUCT(--('Input| Projects'!$AC426="Yes"),'Calc| Overheads Allocation'!H$8,'Calc| Project Costs'!AA426,'Input| Projects'!$Y426),IF('Input| Overheads'!$C$42="DNSP defined",SUMPRODUCT(--('Input| Projects'!$AC426="Yes"),'Calc| Overheads Allocation'!H$61,'Input| Projects'!$AF426),""))),"")</f>
        <v/>
      </c>
      <c r="AR426" s="186" t="str">
        <f>IFERROR(IF('Input| Overheads'!$C$42="Direct costs",SUMPRODUCT(--('Input| Projects'!$AC426="Yes"),'Calc| Overheads Allocation'!I$8,'Calc| Project Costs'!AB426),IF('Input| Overheads'!$C$42="Internal labour",SUMPRODUCT(--('Input| Projects'!$AC426="Yes"),'Calc| Overheads Allocation'!I$8,'Calc| Project Costs'!AB426,'Input| Projects'!$Y426),IF('Input| Overheads'!$C$42="DNSP defined",SUMPRODUCT(--('Input| Projects'!$AC426="Yes"),'Calc| Overheads Allocation'!I$61,'Input| Projects'!$AF426),""))),"")</f>
        <v/>
      </c>
      <c r="AS426" s="106"/>
      <c r="AT426" s="186" t="str">
        <f>IFERROR(IF('Input| Overheads'!$C$42="Direct costs",SUMPRODUCT(--('Input| Projects'!$AD426="Yes"),'Calc| Overheads Allocation'!C$9,'Calc| Project Costs'!V426),IF('Input| Overheads'!$C$42="Internal labour",SUMPRODUCT(--('Input| Projects'!$AD426="Yes"),'Calc| Overheads Allocation'!C$9,'Calc| Project Costs'!V426,'Input| Projects'!$Y426),IF('Input| Overheads'!$C$42="DNSP defined",SUMPRODUCT(--('Input| Projects'!$AD426="Yes"),'Calc| Overheads Allocation'!C$62,'Input| Projects'!$AG426),""))),"")</f>
        <v/>
      </c>
      <c r="AU426" s="186" t="str">
        <f>IFERROR(IF('Input| Overheads'!$C$42="Direct costs",SUMPRODUCT(--('Input| Projects'!$AD426="Yes"),'Calc| Overheads Allocation'!D$9,'Calc| Project Costs'!W426),IF('Input| Overheads'!$C$42="Internal labour",SUMPRODUCT(--('Input| Projects'!$AD426="Yes"),'Calc| Overheads Allocation'!D$9,'Calc| Project Costs'!W426,'Input| Projects'!$Y426),IF('Input| Overheads'!$C$42="DNSP defined",SUMPRODUCT(--('Input| Projects'!$AD426="Yes"),'Calc| Overheads Allocation'!D$62,'Input| Projects'!$AG426),""))),"")</f>
        <v/>
      </c>
      <c r="AV426" s="186" t="str">
        <f>IFERROR(IF('Input| Overheads'!$C$42="Direct costs",SUMPRODUCT(--('Input| Projects'!$AD426="Yes"),'Calc| Overheads Allocation'!E$9,'Calc| Project Costs'!X426),IF('Input| Overheads'!$C$42="Internal labour",SUMPRODUCT(--('Input| Projects'!$AD426="Yes"),'Calc| Overheads Allocation'!E$9,'Calc| Project Costs'!X426,'Input| Projects'!$Y426),IF('Input| Overheads'!$C$42="DNSP defined",SUMPRODUCT(--('Input| Projects'!$AD426="Yes"),'Calc| Overheads Allocation'!E$62,'Input| Projects'!$AG426),""))),"")</f>
        <v/>
      </c>
      <c r="AW426" s="186" t="str">
        <f>IFERROR(IF('Input| Overheads'!$C$42="Direct costs",SUMPRODUCT(--('Input| Projects'!$AD426="Yes"),'Calc| Overheads Allocation'!F$9,'Calc| Project Costs'!Y426),IF('Input| Overheads'!$C$42="Internal labour",SUMPRODUCT(--('Input| Projects'!$AD426="Yes"),'Calc| Overheads Allocation'!F$9,'Calc| Project Costs'!Y426,'Input| Projects'!$Y426),IF('Input| Overheads'!$C$42="DNSP defined",SUMPRODUCT(--('Input| Projects'!$AD426="Yes"),'Calc| Overheads Allocation'!F$62,'Input| Projects'!$AG426),""))),"")</f>
        <v/>
      </c>
      <c r="AX426" s="186" t="str">
        <f>IFERROR(IF('Input| Overheads'!$C$42="Direct costs",SUMPRODUCT(--('Input| Projects'!$AD426="Yes"),'Calc| Overheads Allocation'!G$9,'Calc| Project Costs'!Z426),IF('Input| Overheads'!$C$42="Internal labour",SUMPRODUCT(--('Input| Projects'!$AD426="Yes"),'Calc| Overheads Allocation'!G$9,'Calc| Project Costs'!Z426,'Input| Projects'!$Y426),IF('Input| Overheads'!$C$42="DNSP defined",SUMPRODUCT(--('Input| Projects'!$AD426="Yes"),'Calc| Overheads Allocation'!G$62,'Input| Projects'!$AG426),""))),"")</f>
        <v/>
      </c>
      <c r="AY426" s="186" t="str">
        <f>IFERROR(IF('Input| Overheads'!$C$42="Direct costs",SUMPRODUCT(--('Input| Projects'!$AD426="Yes"),'Calc| Overheads Allocation'!H$9,'Calc| Project Costs'!AA426),IF('Input| Overheads'!$C$42="Internal labour",SUMPRODUCT(--('Input| Projects'!$AD426="Yes"),'Calc| Overheads Allocation'!H$9,'Calc| Project Costs'!AA426,'Input| Projects'!$Y426),IF('Input| Overheads'!$C$42="DNSP defined",SUMPRODUCT(--('Input| Projects'!$AD426="Yes"),'Calc| Overheads Allocation'!H$62,'Input| Projects'!$AG426),""))),"")</f>
        <v/>
      </c>
      <c r="AZ426" s="186" t="str">
        <f>IFERROR(IF('Input| Overheads'!$C$42="Direct costs",SUMPRODUCT(--('Input| Projects'!$AD426="Yes"),'Calc| Overheads Allocation'!I$9,'Calc| Project Costs'!AB426),IF('Input| Overheads'!$C$42="Internal labour",SUMPRODUCT(--('Input| Projects'!$AD426="Yes"),'Calc| Overheads Allocation'!I$9,'Calc| Project Costs'!AB426,'Input| Projects'!$Y426),IF('Input| Overheads'!$C$42="DNSP defined",SUMPRODUCT(--('Input| Projects'!$AD426="Yes"),'Calc| Overheads Allocation'!I$62,'Input| Projects'!$AG426),""))),"")</f>
        <v/>
      </c>
      <c r="BA426" s="106"/>
      <c r="BB426" s="186">
        <f t="shared" si="216"/>
        <v>0</v>
      </c>
      <c r="BC426" s="186">
        <f t="shared" si="217"/>
        <v>0</v>
      </c>
      <c r="BD426" s="186">
        <f t="shared" si="218"/>
        <v>0</v>
      </c>
      <c r="BE426" s="186">
        <f t="shared" si="195"/>
        <v>0</v>
      </c>
      <c r="BF426" s="186">
        <f t="shared" si="196"/>
        <v>0</v>
      </c>
      <c r="BG426" s="186">
        <f t="shared" si="197"/>
        <v>0</v>
      </c>
      <c r="BH426" s="186">
        <f t="shared" si="198"/>
        <v>0</v>
      </c>
      <c r="BI426" s="97"/>
      <c r="BJ426" s="186" t="str">
        <f t="shared" si="199"/>
        <v/>
      </c>
      <c r="BK426" s="186" t="str">
        <f t="shared" si="200"/>
        <v/>
      </c>
      <c r="BL426" s="186" t="str">
        <f t="shared" si="201"/>
        <v/>
      </c>
      <c r="BM426" s="186" t="str">
        <f t="shared" si="202"/>
        <v/>
      </c>
      <c r="BN426" s="186" t="str">
        <f t="shared" si="203"/>
        <v/>
      </c>
      <c r="BO426" s="186" t="str">
        <f t="shared" si="204"/>
        <v/>
      </c>
      <c r="BP426" s="186" t="str">
        <f t="shared" si="205"/>
        <v/>
      </c>
      <c r="BQ426" s="97"/>
      <c r="BR426" s="186">
        <f t="shared" si="206"/>
        <v>0</v>
      </c>
      <c r="BS426" s="186">
        <f t="shared" si="207"/>
        <v>0</v>
      </c>
      <c r="BT426" s="222">
        <f t="shared" si="208"/>
        <v>0</v>
      </c>
      <c r="BU426" s="222">
        <f t="shared" si="209"/>
        <v>0</v>
      </c>
      <c r="BV426" s="222">
        <f t="shared" si="210"/>
        <v>0</v>
      </c>
      <c r="BW426" s="222">
        <f t="shared" si="211"/>
        <v>0</v>
      </c>
      <c r="BX426" s="222">
        <f t="shared" si="212"/>
        <v>0</v>
      </c>
      <c r="BY426" s="106"/>
      <c r="BZ426" s="197" t="str">
        <f>IF(SUMIF('Input| Projects'!$AS$8:$CP$8,"Dx",'Input| Projects'!$AS426:$CP426)=0,"",SUMIF('Input| Projects'!$AS$8:$CP$8,"Dx",'Input| Projects'!$AS426:$CP426))</f>
        <v/>
      </c>
      <c r="CA426" s="197" t="str">
        <f>IF(SUMIF('Input| Projects'!$AS$8:$CP$8,"Tx",'Input| Projects'!$AS426:$CP426)=0,"",SUMIF('Input| Projects'!$AS$8:$CP$8,"Tx",'Input| Projects'!$AS426:$CP426))</f>
        <v/>
      </c>
      <c r="CB426" s="150" t="str">
        <f t="shared" si="219"/>
        <v/>
      </c>
    </row>
    <row r="427" spans="2:80" x14ac:dyDescent="0.2">
      <c r="B427" s="201">
        <f>IFERROR('Input| Projects'!B427,"")</f>
        <v>418</v>
      </c>
      <c r="C427" s="42" t="str">
        <f>IFERROR(IF('Input| Projects'!C427="","",'Input| Projects'!C427),"")</f>
        <v/>
      </c>
      <c r="D427" s="42" t="str">
        <f>IFERROR(IF('Input| Projects'!D427="","",'Input| Projects'!D427),"")</f>
        <v/>
      </c>
      <c r="E427" s="104"/>
      <c r="F427" s="190">
        <f>IFERROR('Input| Projects'!I427*'Input| Escalations'!$K$19,"")</f>
        <v>0</v>
      </c>
      <c r="G427" s="190">
        <f>IFERROR('Input| Projects'!J427*'Input| Escalations'!$K$19,"")</f>
        <v>0</v>
      </c>
      <c r="H427" s="190">
        <f>IFERROR('Input| Projects'!K427*'Input| Escalations'!$K$19,"")</f>
        <v>0</v>
      </c>
      <c r="I427" s="190">
        <f>IFERROR('Input| Projects'!L427*'Input| Escalations'!$K$19,"")</f>
        <v>0</v>
      </c>
      <c r="J427" s="190">
        <f>IFERROR('Input| Projects'!M427*'Input| Escalations'!$K$19,"")</f>
        <v>0</v>
      </c>
      <c r="K427" s="190">
        <f>IFERROR('Input| Projects'!N427*'Input| Escalations'!$K$19,"")</f>
        <v>0</v>
      </c>
      <c r="L427" s="190">
        <f>IFERROR('Input| Projects'!O427*'Input| Escalations'!$K$19,"")</f>
        <v>0</v>
      </c>
      <c r="M427" s="150" t="str">
        <f>IF(ABS(SUM(F427:L427)-(SUM('Input| Projects'!I427:O427)*'Input| Escalations'!$K$19))&lt;0.0000001,"",1)</f>
        <v/>
      </c>
      <c r="N427" s="192">
        <f>'Input| Projects'!$Y427*INDEX('Input| Escalations'!$H$33:$N$33,MATCH('Calc| Project Costs'!N$9,'Input| Escalations'!$H$23:$N$23,0))+'Input| Projects'!$Z427*INDEX('Input| Escalations'!$H$34:$N$34,MATCH('Calc| Project Costs'!N$9,'Input| Escalations'!$H$23:$N$23,0))+'Input| Projects'!$AA427*INDEX('Input| Escalations'!$H$35:$N$35,MATCH('Calc| Project Costs'!N$9,'Input| Escalations'!$H$23:$N$23,0))+1</f>
        <v>1</v>
      </c>
      <c r="O427" s="192">
        <f>'Input| Projects'!$Y427*INDEX('Input| Escalations'!$H$33:$N$33,MATCH('Calc| Project Costs'!O$9,'Input| Escalations'!$H$23:$N$23,0))+'Input| Projects'!$Z427*INDEX('Input| Escalations'!$H$34:$N$34,MATCH('Calc| Project Costs'!O$9,'Input| Escalations'!$H$23:$N$23,0))+'Input| Projects'!$AA427*INDEX('Input| Escalations'!$H$35:$N$35,MATCH('Calc| Project Costs'!O$9,'Input| Escalations'!$H$23:$N$23,0))+1</f>
        <v>1</v>
      </c>
      <c r="P427" s="192">
        <f>'Input| Projects'!$Y427*INDEX('Input| Escalations'!$H$33:$N$33,MATCH('Calc| Project Costs'!P$9,'Input| Escalations'!$H$23:$N$23,0))+'Input| Projects'!$Z427*INDEX('Input| Escalations'!$H$34:$N$34,MATCH('Calc| Project Costs'!P$9,'Input| Escalations'!$H$23:$N$23,0))+'Input| Projects'!$AA427*INDEX('Input| Escalations'!$H$35:$N$35,MATCH('Calc| Project Costs'!P$9,'Input| Escalations'!$H$23:$N$23,0))+1</f>
        <v>1</v>
      </c>
      <c r="Q427" s="192">
        <f>'Input| Projects'!$Y427*INDEX('Input| Escalations'!$H$33:$N$33,MATCH('Calc| Project Costs'!Q$9,'Input| Escalations'!$H$23:$N$23,0))+'Input| Projects'!$Z427*INDEX('Input| Escalations'!$H$34:$N$34,MATCH('Calc| Project Costs'!Q$9,'Input| Escalations'!$H$23:$N$23,0))+'Input| Projects'!$AA427*INDEX('Input| Escalations'!$H$35:$N$35,MATCH('Calc| Project Costs'!Q$9,'Input| Escalations'!$H$23:$N$23,0))+1</f>
        <v>1</v>
      </c>
      <c r="R427" s="192">
        <f>'Input| Projects'!$Y427*INDEX('Input| Escalations'!$H$33:$N$33,MATCH('Calc| Project Costs'!R$9,'Input| Escalations'!$H$23:$N$23,0))+'Input| Projects'!$Z427*INDEX('Input| Escalations'!$H$34:$N$34,MATCH('Calc| Project Costs'!R$9,'Input| Escalations'!$H$23:$N$23,0))+'Input| Projects'!$AA427*INDEX('Input| Escalations'!$H$35:$N$35,MATCH('Calc| Project Costs'!R$9,'Input| Escalations'!$H$23:$N$23,0))+1</f>
        <v>1</v>
      </c>
      <c r="S427" s="192">
        <f>'Input| Projects'!$Y427*INDEX('Input| Escalations'!$H$33:$N$33,MATCH('Calc| Project Costs'!S$9,'Input| Escalations'!$H$23:$N$23,0))+'Input| Projects'!$Z427*INDEX('Input| Escalations'!$H$34:$N$34,MATCH('Calc| Project Costs'!S$9,'Input| Escalations'!$H$23:$N$23,0))+'Input| Projects'!$AA427*INDEX('Input| Escalations'!$H$35:$N$35,MATCH('Calc| Project Costs'!S$9,'Input| Escalations'!$H$23:$N$23,0))+1</f>
        <v>1</v>
      </c>
      <c r="T427" s="192">
        <f>'Input| Projects'!$Y427*INDEX('Input| Escalations'!$H$33:$N$33,MATCH('Calc| Project Costs'!T$9,'Input| Escalations'!$H$23:$N$23,0))+'Input| Projects'!$Z427*INDEX('Input| Escalations'!$H$34:$N$34,MATCH('Calc| Project Costs'!T$9,'Input| Escalations'!$H$23:$N$23,0))+'Input| Projects'!$AA427*INDEX('Input| Escalations'!$H$35:$N$35,MATCH('Calc| Project Costs'!T$9,'Input| Escalations'!$H$23:$N$23,0))+1</f>
        <v>1</v>
      </c>
      <c r="U427" s="106"/>
      <c r="V427" s="186">
        <f t="shared" si="213"/>
        <v>0</v>
      </c>
      <c r="W427" s="186">
        <f t="shared" si="214"/>
        <v>0</v>
      </c>
      <c r="X427" s="186">
        <f t="shared" si="215"/>
        <v>0</v>
      </c>
      <c r="Y427" s="186">
        <f t="shared" si="191"/>
        <v>0</v>
      </c>
      <c r="Z427" s="186">
        <f t="shared" si="192"/>
        <v>0</v>
      </c>
      <c r="AA427" s="186">
        <f t="shared" si="193"/>
        <v>0</v>
      </c>
      <c r="AB427" s="186">
        <f t="shared" si="194"/>
        <v>0</v>
      </c>
      <c r="AC427" s="106"/>
      <c r="AD427" s="186">
        <f>'Input| Projects'!Q427*N427*'Input| Escalations'!$K$19</f>
        <v>0</v>
      </c>
      <c r="AE427" s="186">
        <f>'Input| Projects'!R427*O427*'Input| Escalations'!$K$19</f>
        <v>0</v>
      </c>
      <c r="AF427" s="186">
        <f>'Input| Projects'!S427*P427*'Input| Escalations'!$K$19</f>
        <v>0</v>
      </c>
      <c r="AG427" s="186">
        <f>'Input| Projects'!T427*Q427*'Input| Escalations'!$K$19</f>
        <v>0</v>
      </c>
      <c r="AH427" s="186">
        <f>'Input| Projects'!U427*R427*'Input| Escalations'!$K$19</f>
        <v>0</v>
      </c>
      <c r="AI427" s="186">
        <f>'Input| Projects'!V427*S427*'Input| Escalations'!$K$19</f>
        <v>0</v>
      </c>
      <c r="AJ427" s="186">
        <f>'Input| Projects'!W427*T427*'Input| Escalations'!$K$19</f>
        <v>0</v>
      </c>
      <c r="AK427" s="106"/>
      <c r="AL427" s="186" t="str">
        <f>IFERROR(IF('Input| Overheads'!$C$42="Direct costs",SUMPRODUCT(--('Input| Projects'!$AC427="Yes"),'Calc| Overheads Allocation'!C$8,'Calc| Project Costs'!V427),IF('Input| Overheads'!$C$42="Internal labour",SUMPRODUCT(--('Input| Projects'!$AC427="Yes"),'Calc| Overheads Allocation'!C$8,'Calc| Project Costs'!V427,'Input| Projects'!$Y427),IF('Input| Overheads'!$C$42="DNSP defined",SUMPRODUCT(--('Input| Projects'!$AC427="Yes"),'Calc| Overheads Allocation'!C$61,'Input| Projects'!$AF427),""))),"")</f>
        <v/>
      </c>
      <c r="AM427" s="186" t="str">
        <f>IFERROR(IF('Input| Overheads'!$C$42="Direct costs",SUMPRODUCT(--('Input| Projects'!$AC427="Yes"),'Calc| Overheads Allocation'!D$8,'Calc| Project Costs'!W427),IF('Input| Overheads'!$C$42="Internal labour",SUMPRODUCT(--('Input| Projects'!$AC427="Yes"),'Calc| Overheads Allocation'!D$8,'Calc| Project Costs'!W427,'Input| Projects'!$Y427),IF('Input| Overheads'!$C$42="DNSP defined",SUMPRODUCT(--('Input| Projects'!$AC427="Yes"),'Calc| Overheads Allocation'!D$61,'Input| Projects'!$AF427),""))),"")</f>
        <v/>
      </c>
      <c r="AN427" s="186" t="str">
        <f>IFERROR(IF('Input| Overheads'!$C$42="Direct costs",SUMPRODUCT(--('Input| Projects'!$AC427="Yes"),'Calc| Overheads Allocation'!E$8,'Calc| Project Costs'!X427),IF('Input| Overheads'!$C$42="Internal labour",SUMPRODUCT(--('Input| Projects'!$AC427="Yes"),'Calc| Overheads Allocation'!E$8,'Calc| Project Costs'!X427,'Input| Projects'!$Y427),IF('Input| Overheads'!$C$42="DNSP defined",SUMPRODUCT(--('Input| Projects'!$AC427="Yes"),'Calc| Overheads Allocation'!E$61,'Input| Projects'!$AF427),""))),"")</f>
        <v/>
      </c>
      <c r="AO427" s="186" t="str">
        <f>IFERROR(IF('Input| Overheads'!$C$42="Direct costs",SUMPRODUCT(--('Input| Projects'!$AC427="Yes"),'Calc| Overheads Allocation'!F$8,'Calc| Project Costs'!Y427),IF('Input| Overheads'!$C$42="Internal labour",SUMPRODUCT(--('Input| Projects'!$AC427="Yes"),'Calc| Overheads Allocation'!F$8,'Calc| Project Costs'!Y427,'Input| Projects'!$Y427),IF('Input| Overheads'!$C$42="DNSP defined",SUMPRODUCT(--('Input| Projects'!$AC427="Yes"),'Calc| Overheads Allocation'!F$61,'Input| Projects'!$AF427),""))),"")</f>
        <v/>
      </c>
      <c r="AP427" s="186" t="str">
        <f>IFERROR(IF('Input| Overheads'!$C$42="Direct costs",SUMPRODUCT(--('Input| Projects'!$AC427="Yes"),'Calc| Overheads Allocation'!G$8,'Calc| Project Costs'!Z427),IF('Input| Overheads'!$C$42="Internal labour",SUMPRODUCT(--('Input| Projects'!$AC427="Yes"),'Calc| Overheads Allocation'!G$8,'Calc| Project Costs'!Z427,'Input| Projects'!$Y427),IF('Input| Overheads'!$C$42="DNSP defined",SUMPRODUCT(--('Input| Projects'!$AC427="Yes"),'Calc| Overheads Allocation'!G$61,'Input| Projects'!$AF427),""))),"")</f>
        <v/>
      </c>
      <c r="AQ427" s="186" t="str">
        <f>IFERROR(IF('Input| Overheads'!$C$42="Direct costs",SUMPRODUCT(--('Input| Projects'!$AC427="Yes"),'Calc| Overheads Allocation'!H$8,'Calc| Project Costs'!AA427),IF('Input| Overheads'!$C$42="Internal labour",SUMPRODUCT(--('Input| Projects'!$AC427="Yes"),'Calc| Overheads Allocation'!H$8,'Calc| Project Costs'!AA427,'Input| Projects'!$Y427),IF('Input| Overheads'!$C$42="DNSP defined",SUMPRODUCT(--('Input| Projects'!$AC427="Yes"),'Calc| Overheads Allocation'!H$61,'Input| Projects'!$AF427),""))),"")</f>
        <v/>
      </c>
      <c r="AR427" s="186" t="str">
        <f>IFERROR(IF('Input| Overheads'!$C$42="Direct costs",SUMPRODUCT(--('Input| Projects'!$AC427="Yes"),'Calc| Overheads Allocation'!I$8,'Calc| Project Costs'!AB427),IF('Input| Overheads'!$C$42="Internal labour",SUMPRODUCT(--('Input| Projects'!$AC427="Yes"),'Calc| Overheads Allocation'!I$8,'Calc| Project Costs'!AB427,'Input| Projects'!$Y427),IF('Input| Overheads'!$C$42="DNSP defined",SUMPRODUCT(--('Input| Projects'!$AC427="Yes"),'Calc| Overheads Allocation'!I$61,'Input| Projects'!$AF427),""))),"")</f>
        <v/>
      </c>
      <c r="AS427" s="106"/>
      <c r="AT427" s="186" t="str">
        <f>IFERROR(IF('Input| Overheads'!$C$42="Direct costs",SUMPRODUCT(--('Input| Projects'!$AD427="Yes"),'Calc| Overheads Allocation'!C$9,'Calc| Project Costs'!V427),IF('Input| Overheads'!$C$42="Internal labour",SUMPRODUCT(--('Input| Projects'!$AD427="Yes"),'Calc| Overheads Allocation'!C$9,'Calc| Project Costs'!V427,'Input| Projects'!$Y427),IF('Input| Overheads'!$C$42="DNSP defined",SUMPRODUCT(--('Input| Projects'!$AD427="Yes"),'Calc| Overheads Allocation'!C$62,'Input| Projects'!$AG427),""))),"")</f>
        <v/>
      </c>
      <c r="AU427" s="186" t="str">
        <f>IFERROR(IF('Input| Overheads'!$C$42="Direct costs",SUMPRODUCT(--('Input| Projects'!$AD427="Yes"),'Calc| Overheads Allocation'!D$9,'Calc| Project Costs'!W427),IF('Input| Overheads'!$C$42="Internal labour",SUMPRODUCT(--('Input| Projects'!$AD427="Yes"),'Calc| Overheads Allocation'!D$9,'Calc| Project Costs'!W427,'Input| Projects'!$Y427),IF('Input| Overheads'!$C$42="DNSP defined",SUMPRODUCT(--('Input| Projects'!$AD427="Yes"),'Calc| Overheads Allocation'!D$62,'Input| Projects'!$AG427),""))),"")</f>
        <v/>
      </c>
      <c r="AV427" s="186" t="str">
        <f>IFERROR(IF('Input| Overheads'!$C$42="Direct costs",SUMPRODUCT(--('Input| Projects'!$AD427="Yes"),'Calc| Overheads Allocation'!E$9,'Calc| Project Costs'!X427),IF('Input| Overheads'!$C$42="Internal labour",SUMPRODUCT(--('Input| Projects'!$AD427="Yes"),'Calc| Overheads Allocation'!E$9,'Calc| Project Costs'!X427,'Input| Projects'!$Y427),IF('Input| Overheads'!$C$42="DNSP defined",SUMPRODUCT(--('Input| Projects'!$AD427="Yes"),'Calc| Overheads Allocation'!E$62,'Input| Projects'!$AG427),""))),"")</f>
        <v/>
      </c>
      <c r="AW427" s="186" t="str">
        <f>IFERROR(IF('Input| Overheads'!$C$42="Direct costs",SUMPRODUCT(--('Input| Projects'!$AD427="Yes"),'Calc| Overheads Allocation'!F$9,'Calc| Project Costs'!Y427),IF('Input| Overheads'!$C$42="Internal labour",SUMPRODUCT(--('Input| Projects'!$AD427="Yes"),'Calc| Overheads Allocation'!F$9,'Calc| Project Costs'!Y427,'Input| Projects'!$Y427),IF('Input| Overheads'!$C$42="DNSP defined",SUMPRODUCT(--('Input| Projects'!$AD427="Yes"),'Calc| Overheads Allocation'!F$62,'Input| Projects'!$AG427),""))),"")</f>
        <v/>
      </c>
      <c r="AX427" s="186" t="str">
        <f>IFERROR(IF('Input| Overheads'!$C$42="Direct costs",SUMPRODUCT(--('Input| Projects'!$AD427="Yes"),'Calc| Overheads Allocation'!G$9,'Calc| Project Costs'!Z427),IF('Input| Overheads'!$C$42="Internal labour",SUMPRODUCT(--('Input| Projects'!$AD427="Yes"),'Calc| Overheads Allocation'!G$9,'Calc| Project Costs'!Z427,'Input| Projects'!$Y427),IF('Input| Overheads'!$C$42="DNSP defined",SUMPRODUCT(--('Input| Projects'!$AD427="Yes"),'Calc| Overheads Allocation'!G$62,'Input| Projects'!$AG427),""))),"")</f>
        <v/>
      </c>
      <c r="AY427" s="186" t="str">
        <f>IFERROR(IF('Input| Overheads'!$C$42="Direct costs",SUMPRODUCT(--('Input| Projects'!$AD427="Yes"),'Calc| Overheads Allocation'!H$9,'Calc| Project Costs'!AA427),IF('Input| Overheads'!$C$42="Internal labour",SUMPRODUCT(--('Input| Projects'!$AD427="Yes"),'Calc| Overheads Allocation'!H$9,'Calc| Project Costs'!AA427,'Input| Projects'!$Y427),IF('Input| Overheads'!$C$42="DNSP defined",SUMPRODUCT(--('Input| Projects'!$AD427="Yes"),'Calc| Overheads Allocation'!H$62,'Input| Projects'!$AG427),""))),"")</f>
        <v/>
      </c>
      <c r="AZ427" s="186" t="str">
        <f>IFERROR(IF('Input| Overheads'!$C$42="Direct costs",SUMPRODUCT(--('Input| Projects'!$AD427="Yes"),'Calc| Overheads Allocation'!I$9,'Calc| Project Costs'!AB427),IF('Input| Overheads'!$C$42="Internal labour",SUMPRODUCT(--('Input| Projects'!$AD427="Yes"),'Calc| Overheads Allocation'!I$9,'Calc| Project Costs'!AB427,'Input| Projects'!$Y427),IF('Input| Overheads'!$C$42="DNSP defined",SUMPRODUCT(--('Input| Projects'!$AD427="Yes"),'Calc| Overheads Allocation'!I$62,'Input| Projects'!$AG427),""))),"")</f>
        <v/>
      </c>
      <c r="BA427" s="106"/>
      <c r="BB427" s="186">
        <f t="shared" si="216"/>
        <v>0</v>
      </c>
      <c r="BC427" s="186">
        <f t="shared" si="217"/>
        <v>0</v>
      </c>
      <c r="BD427" s="186">
        <f t="shared" si="218"/>
        <v>0</v>
      </c>
      <c r="BE427" s="186">
        <f t="shared" si="195"/>
        <v>0</v>
      </c>
      <c r="BF427" s="186">
        <f t="shared" si="196"/>
        <v>0</v>
      </c>
      <c r="BG427" s="186">
        <f t="shared" si="197"/>
        <v>0</v>
      </c>
      <c r="BH427" s="186">
        <f t="shared" si="198"/>
        <v>0</v>
      </c>
      <c r="BI427" s="97"/>
      <c r="BJ427" s="186" t="str">
        <f t="shared" si="199"/>
        <v/>
      </c>
      <c r="BK427" s="186" t="str">
        <f t="shared" si="200"/>
        <v/>
      </c>
      <c r="BL427" s="186" t="str">
        <f t="shared" si="201"/>
        <v/>
      </c>
      <c r="BM427" s="186" t="str">
        <f t="shared" si="202"/>
        <v/>
      </c>
      <c r="BN427" s="186" t="str">
        <f t="shared" si="203"/>
        <v/>
      </c>
      <c r="BO427" s="186" t="str">
        <f t="shared" si="204"/>
        <v/>
      </c>
      <c r="BP427" s="186" t="str">
        <f t="shared" si="205"/>
        <v/>
      </c>
      <c r="BQ427" s="97"/>
      <c r="BR427" s="186">
        <f t="shared" si="206"/>
        <v>0</v>
      </c>
      <c r="BS427" s="186">
        <f t="shared" si="207"/>
        <v>0</v>
      </c>
      <c r="BT427" s="222">
        <f t="shared" si="208"/>
        <v>0</v>
      </c>
      <c r="BU427" s="222">
        <f t="shared" si="209"/>
        <v>0</v>
      </c>
      <c r="BV427" s="222">
        <f t="shared" si="210"/>
        <v>0</v>
      </c>
      <c r="BW427" s="222">
        <f t="shared" si="211"/>
        <v>0</v>
      </c>
      <c r="BX427" s="222">
        <f t="shared" si="212"/>
        <v>0</v>
      </c>
      <c r="BY427" s="106"/>
      <c r="BZ427" s="197" t="str">
        <f>IF(SUMIF('Input| Projects'!$AS$8:$CP$8,"Dx",'Input| Projects'!$AS427:$CP427)=0,"",SUMIF('Input| Projects'!$AS$8:$CP$8,"Dx",'Input| Projects'!$AS427:$CP427))</f>
        <v/>
      </c>
      <c r="CA427" s="197" t="str">
        <f>IF(SUMIF('Input| Projects'!$AS$8:$CP$8,"Tx",'Input| Projects'!$AS427:$CP427)=0,"",SUMIF('Input| Projects'!$AS$8:$CP$8,"Tx",'Input| Projects'!$AS427:$CP427))</f>
        <v/>
      </c>
      <c r="CB427" s="150" t="str">
        <f t="shared" si="219"/>
        <v/>
      </c>
    </row>
    <row r="428" spans="2:80" x14ac:dyDescent="0.2">
      <c r="B428" s="201">
        <f>IFERROR('Input| Projects'!B428,"")</f>
        <v>419</v>
      </c>
      <c r="C428" s="42" t="str">
        <f>IFERROR(IF('Input| Projects'!C428="","",'Input| Projects'!C428),"")</f>
        <v/>
      </c>
      <c r="D428" s="42" t="str">
        <f>IFERROR(IF('Input| Projects'!D428="","",'Input| Projects'!D428),"")</f>
        <v/>
      </c>
      <c r="E428" s="104"/>
      <c r="F428" s="190">
        <f>IFERROR('Input| Projects'!I428*'Input| Escalations'!$K$19,"")</f>
        <v>0</v>
      </c>
      <c r="G428" s="190">
        <f>IFERROR('Input| Projects'!J428*'Input| Escalations'!$K$19,"")</f>
        <v>0</v>
      </c>
      <c r="H428" s="190">
        <f>IFERROR('Input| Projects'!K428*'Input| Escalations'!$K$19,"")</f>
        <v>0</v>
      </c>
      <c r="I428" s="190">
        <f>IFERROR('Input| Projects'!L428*'Input| Escalations'!$K$19,"")</f>
        <v>0</v>
      </c>
      <c r="J428" s="190">
        <f>IFERROR('Input| Projects'!M428*'Input| Escalations'!$K$19,"")</f>
        <v>0</v>
      </c>
      <c r="K428" s="190">
        <f>IFERROR('Input| Projects'!N428*'Input| Escalations'!$K$19,"")</f>
        <v>0</v>
      </c>
      <c r="L428" s="190">
        <f>IFERROR('Input| Projects'!O428*'Input| Escalations'!$K$19,"")</f>
        <v>0</v>
      </c>
      <c r="M428" s="150" t="str">
        <f>IF(ABS(SUM(F428:L428)-(SUM('Input| Projects'!I428:O428)*'Input| Escalations'!$K$19))&lt;0.0000001,"",1)</f>
        <v/>
      </c>
      <c r="N428" s="192">
        <f>'Input| Projects'!$Y428*INDEX('Input| Escalations'!$H$33:$N$33,MATCH('Calc| Project Costs'!N$9,'Input| Escalations'!$H$23:$N$23,0))+'Input| Projects'!$Z428*INDEX('Input| Escalations'!$H$34:$N$34,MATCH('Calc| Project Costs'!N$9,'Input| Escalations'!$H$23:$N$23,0))+'Input| Projects'!$AA428*INDEX('Input| Escalations'!$H$35:$N$35,MATCH('Calc| Project Costs'!N$9,'Input| Escalations'!$H$23:$N$23,0))+1</f>
        <v>1</v>
      </c>
      <c r="O428" s="192">
        <f>'Input| Projects'!$Y428*INDEX('Input| Escalations'!$H$33:$N$33,MATCH('Calc| Project Costs'!O$9,'Input| Escalations'!$H$23:$N$23,0))+'Input| Projects'!$Z428*INDEX('Input| Escalations'!$H$34:$N$34,MATCH('Calc| Project Costs'!O$9,'Input| Escalations'!$H$23:$N$23,0))+'Input| Projects'!$AA428*INDEX('Input| Escalations'!$H$35:$N$35,MATCH('Calc| Project Costs'!O$9,'Input| Escalations'!$H$23:$N$23,0))+1</f>
        <v>1</v>
      </c>
      <c r="P428" s="192">
        <f>'Input| Projects'!$Y428*INDEX('Input| Escalations'!$H$33:$N$33,MATCH('Calc| Project Costs'!P$9,'Input| Escalations'!$H$23:$N$23,0))+'Input| Projects'!$Z428*INDEX('Input| Escalations'!$H$34:$N$34,MATCH('Calc| Project Costs'!P$9,'Input| Escalations'!$H$23:$N$23,0))+'Input| Projects'!$AA428*INDEX('Input| Escalations'!$H$35:$N$35,MATCH('Calc| Project Costs'!P$9,'Input| Escalations'!$H$23:$N$23,0))+1</f>
        <v>1</v>
      </c>
      <c r="Q428" s="192">
        <f>'Input| Projects'!$Y428*INDEX('Input| Escalations'!$H$33:$N$33,MATCH('Calc| Project Costs'!Q$9,'Input| Escalations'!$H$23:$N$23,0))+'Input| Projects'!$Z428*INDEX('Input| Escalations'!$H$34:$N$34,MATCH('Calc| Project Costs'!Q$9,'Input| Escalations'!$H$23:$N$23,0))+'Input| Projects'!$AA428*INDEX('Input| Escalations'!$H$35:$N$35,MATCH('Calc| Project Costs'!Q$9,'Input| Escalations'!$H$23:$N$23,0))+1</f>
        <v>1</v>
      </c>
      <c r="R428" s="192">
        <f>'Input| Projects'!$Y428*INDEX('Input| Escalations'!$H$33:$N$33,MATCH('Calc| Project Costs'!R$9,'Input| Escalations'!$H$23:$N$23,0))+'Input| Projects'!$Z428*INDEX('Input| Escalations'!$H$34:$N$34,MATCH('Calc| Project Costs'!R$9,'Input| Escalations'!$H$23:$N$23,0))+'Input| Projects'!$AA428*INDEX('Input| Escalations'!$H$35:$N$35,MATCH('Calc| Project Costs'!R$9,'Input| Escalations'!$H$23:$N$23,0))+1</f>
        <v>1</v>
      </c>
      <c r="S428" s="192">
        <f>'Input| Projects'!$Y428*INDEX('Input| Escalations'!$H$33:$N$33,MATCH('Calc| Project Costs'!S$9,'Input| Escalations'!$H$23:$N$23,0))+'Input| Projects'!$Z428*INDEX('Input| Escalations'!$H$34:$N$34,MATCH('Calc| Project Costs'!S$9,'Input| Escalations'!$H$23:$N$23,0))+'Input| Projects'!$AA428*INDEX('Input| Escalations'!$H$35:$N$35,MATCH('Calc| Project Costs'!S$9,'Input| Escalations'!$H$23:$N$23,0))+1</f>
        <v>1</v>
      </c>
      <c r="T428" s="192">
        <f>'Input| Projects'!$Y428*INDEX('Input| Escalations'!$H$33:$N$33,MATCH('Calc| Project Costs'!T$9,'Input| Escalations'!$H$23:$N$23,0))+'Input| Projects'!$Z428*INDEX('Input| Escalations'!$H$34:$N$34,MATCH('Calc| Project Costs'!T$9,'Input| Escalations'!$H$23:$N$23,0))+'Input| Projects'!$AA428*INDEX('Input| Escalations'!$H$35:$N$35,MATCH('Calc| Project Costs'!T$9,'Input| Escalations'!$H$23:$N$23,0))+1</f>
        <v>1</v>
      </c>
      <c r="U428" s="106"/>
      <c r="V428" s="186">
        <f t="shared" si="213"/>
        <v>0</v>
      </c>
      <c r="W428" s="186">
        <f t="shared" si="214"/>
        <v>0</v>
      </c>
      <c r="X428" s="186">
        <f t="shared" si="215"/>
        <v>0</v>
      </c>
      <c r="Y428" s="186">
        <f t="shared" si="191"/>
        <v>0</v>
      </c>
      <c r="Z428" s="186">
        <f t="shared" si="192"/>
        <v>0</v>
      </c>
      <c r="AA428" s="186">
        <f t="shared" si="193"/>
        <v>0</v>
      </c>
      <c r="AB428" s="186">
        <f t="shared" si="194"/>
        <v>0</v>
      </c>
      <c r="AC428" s="106"/>
      <c r="AD428" s="186">
        <f>'Input| Projects'!Q428*N428*'Input| Escalations'!$K$19</f>
        <v>0</v>
      </c>
      <c r="AE428" s="186">
        <f>'Input| Projects'!R428*O428*'Input| Escalations'!$K$19</f>
        <v>0</v>
      </c>
      <c r="AF428" s="186">
        <f>'Input| Projects'!S428*P428*'Input| Escalations'!$K$19</f>
        <v>0</v>
      </c>
      <c r="AG428" s="186">
        <f>'Input| Projects'!T428*Q428*'Input| Escalations'!$K$19</f>
        <v>0</v>
      </c>
      <c r="AH428" s="186">
        <f>'Input| Projects'!U428*R428*'Input| Escalations'!$K$19</f>
        <v>0</v>
      </c>
      <c r="AI428" s="186">
        <f>'Input| Projects'!V428*S428*'Input| Escalations'!$K$19</f>
        <v>0</v>
      </c>
      <c r="AJ428" s="186">
        <f>'Input| Projects'!W428*T428*'Input| Escalations'!$K$19</f>
        <v>0</v>
      </c>
      <c r="AK428" s="106"/>
      <c r="AL428" s="186" t="str">
        <f>IFERROR(IF('Input| Overheads'!$C$42="Direct costs",SUMPRODUCT(--('Input| Projects'!$AC428="Yes"),'Calc| Overheads Allocation'!C$8,'Calc| Project Costs'!V428),IF('Input| Overheads'!$C$42="Internal labour",SUMPRODUCT(--('Input| Projects'!$AC428="Yes"),'Calc| Overheads Allocation'!C$8,'Calc| Project Costs'!V428,'Input| Projects'!$Y428),IF('Input| Overheads'!$C$42="DNSP defined",SUMPRODUCT(--('Input| Projects'!$AC428="Yes"),'Calc| Overheads Allocation'!C$61,'Input| Projects'!$AF428),""))),"")</f>
        <v/>
      </c>
      <c r="AM428" s="186" t="str">
        <f>IFERROR(IF('Input| Overheads'!$C$42="Direct costs",SUMPRODUCT(--('Input| Projects'!$AC428="Yes"),'Calc| Overheads Allocation'!D$8,'Calc| Project Costs'!W428),IF('Input| Overheads'!$C$42="Internal labour",SUMPRODUCT(--('Input| Projects'!$AC428="Yes"),'Calc| Overheads Allocation'!D$8,'Calc| Project Costs'!W428,'Input| Projects'!$Y428),IF('Input| Overheads'!$C$42="DNSP defined",SUMPRODUCT(--('Input| Projects'!$AC428="Yes"),'Calc| Overheads Allocation'!D$61,'Input| Projects'!$AF428),""))),"")</f>
        <v/>
      </c>
      <c r="AN428" s="186" t="str">
        <f>IFERROR(IF('Input| Overheads'!$C$42="Direct costs",SUMPRODUCT(--('Input| Projects'!$AC428="Yes"),'Calc| Overheads Allocation'!E$8,'Calc| Project Costs'!X428),IF('Input| Overheads'!$C$42="Internal labour",SUMPRODUCT(--('Input| Projects'!$AC428="Yes"),'Calc| Overheads Allocation'!E$8,'Calc| Project Costs'!X428,'Input| Projects'!$Y428),IF('Input| Overheads'!$C$42="DNSP defined",SUMPRODUCT(--('Input| Projects'!$AC428="Yes"),'Calc| Overheads Allocation'!E$61,'Input| Projects'!$AF428),""))),"")</f>
        <v/>
      </c>
      <c r="AO428" s="186" t="str">
        <f>IFERROR(IF('Input| Overheads'!$C$42="Direct costs",SUMPRODUCT(--('Input| Projects'!$AC428="Yes"),'Calc| Overheads Allocation'!F$8,'Calc| Project Costs'!Y428),IF('Input| Overheads'!$C$42="Internal labour",SUMPRODUCT(--('Input| Projects'!$AC428="Yes"),'Calc| Overheads Allocation'!F$8,'Calc| Project Costs'!Y428,'Input| Projects'!$Y428),IF('Input| Overheads'!$C$42="DNSP defined",SUMPRODUCT(--('Input| Projects'!$AC428="Yes"),'Calc| Overheads Allocation'!F$61,'Input| Projects'!$AF428),""))),"")</f>
        <v/>
      </c>
      <c r="AP428" s="186" t="str">
        <f>IFERROR(IF('Input| Overheads'!$C$42="Direct costs",SUMPRODUCT(--('Input| Projects'!$AC428="Yes"),'Calc| Overheads Allocation'!G$8,'Calc| Project Costs'!Z428),IF('Input| Overheads'!$C$42="Internal labour",SUMPRODUCT(--('Input| Projects'!$AC428="Yes"),'Calc| Overheads Allocation'!G$8,'Calc| Project Costs'!Z428,'Input| Projects'!$Y428),IF('Input| Overheads'!$C$42="DNSP defined",SUMPRODUCT(--('Input| Projects'!$AC428="Yes"),'Calc| Overheads Allocation'!G$61,'Input| Projects'!$AF428),""))),"")</f>
        <v/>
      </c>
      <c r="AQ428" s="186" t="str">
        <f>IFERROR(IF('Input| Overheads'!$C$42="Direct costs",SUMPRODUCT(--('Input| Projects'!$AC428="Yes"),'Calc| Overheads Allocation'!H$8,'Calc| Project Costs'!AA428),IF('Input| Overheads'!$C$42="Internal labour",SUMPRODUCT(--('Input| Projects'!$AC428="Yes"),'Calc| Overheads Allocation'!H$8,'Calc| Project Costs'!AA428,'Input| Projects'!$Y428),IF('Input| Overheads'!$C$42="DNSP defined",SUMPRODUCT(--('Input| Projects'!$AC428="Yes"),'Calc| Overheads Allocation'!H$61,'Input| Projects'!$AF428),""))),"")</f>
        <v/>
      </c>
      <c r="AR428" s="186" t="str">
        <f>IFERROR(IF('Input| Overheads'!$C$42="Direct costs",SUMPRODUCT(--('Input| Projects'!$AC428="Yes"),'Calc| Overheads Allocation'!I$8,'Calc| Project Costs'!AB428),IF('Input| Overheads'!$C$42="Internal labour",SUMPRODUCT(--('Input| Projects'!$AC428="Yes"),'Calc| Overheads Allocation'!I$8,'Calc| Project Costs'!AB428,'Input| Projects'!$Y428),IF('Input| Overheads'!$C$42="DNSP defined",SUMPRODUCT(--('Input| Projects'!$AC428="Yes"),'Calc| Overheads Allocation'!I$61,'Input| Projects'!$AF428),""))),"")</f>
        <v/>
      </c>
      <c r="AS428" s="106"/>
      <c r="AT428" s="186" t="str">
        <f>IFERROR(IF('Input| Overheads'!$C$42="Direct costs",SUMPRODUCT(--('Input| Projects'!$AD428="Yes"),'Calc| Overheads Allocation'!C$9,'Calc| Project Costs'!V428),IF('Input| Overheads'!$C$42="Internal labour",SUMPRODUCT(--('Input| Projects'!$AD428="Yes"),'Calc| Overheads Allocation'!C$9,'Calc| Project Costs'!V428,'Input| Projects'!$Y428),IF('Input| Overheads'!$C$42="DNSP defined",SUMPRODUCT(--('Input| Projects'!$AD428="Yes"),'Calc| Overheads Allocation'!C$62,'Input| Projects'!$AG428),""))),"")</f>
        <v/>
      </c>
      <c r="AU428" s="186" t="str">
        <f>IFERROR(IF('Input| Overheads'!$C$42="Direct costs",SUMPRODUCT(--('Input| Projects'!$AD428="Yes"),'Calc| Overheads Allocation'!D$9,'Calc| Project Costs'!W428),IF('Input| Overheads'!$C$42="Internal labour",SUMPRODUCT(--('Input| Projects'!$AD428="Yes"),'Calc| Overheads Allocation'!D$9,'Calc| Project Costs'!W428,'Input| Projects'!$Y428),IF('Input| Overheads'!$C$42="DNSP defined",SUMPRODUCT(--('Input| Projects'!$AD428="Yes"),'Calc| Overheads Allocation'!D$62,'Input| Projects'!$AG428),""))),"")</f>
        <v/>
      </c>
      <c r="AV428" s="186" t="str">
        <f>IFERROR(IF('Input| Overheads'!$C$42="Direct costs",SUMPRODUCT(--('Input| Projects'!$AD428="Yes"),'Calc| Overheads Allocation'!E$9,'Calc| Project Costs'!X428),IF('Input| Overheads'!$C$42="Internal labour",SUMPRODUCT(--('Input| Projects'!$AD428="Yes"),'Calc| Overheads Allocation'!E$9,'Calc| Project Costs'!X428,'Input| Projects'!$Y428),IF('Input| Overheads'!$C$42="DNSP defined",SUMPRODUCT(--('Input| Projects'!$AD428="Yes"),'Calc| Overheads Allocation'!E$62,'Input| Projects'!$AG428),""))),"")</f>
        <v/>
      </c>
      <c r="AW428" s="186" t="str">
        <f>IFERROR(IF('Input| Overheads'!$C$42="Direct costs",SUMPRODUCT(--('Input| Projects'!$AD428="Yes"),'Calc| Overheads Allocation'!F$9,'Calc| Project Costs'!Y428),IF('Input| Overheads'!$C$42="Internal labour",SUMPRODUCT(--('Input| Projects'!$AD428="Yes"),'Calc| Overheads Allocation'!F$9,'Calc| Project Costs'!Y428,'Input| Projects'!$Y428),IF('Input| Overheads'!$C$42="DNSP defined",SUMPRODUCT(--('Input| Projects'!$AD428="Yes"),'Calc| Overheads Allocation'!F$62,'Input| Projects'!$AG428),""))),"")</f>
        <v/>
      </c>
      <c r="AX428" s="186" t="str">
        <f>IFERROR(IF('Input| Overheads'!$C$42="Direct costs",SUMPRODUCT(--('Input| Projects'!$AD428="Yes"),'Calc| Overheads Allocation'!G$9,'Calc| Project Costs'!Z428),IF('Input| Overheads'!$C$42="Internal labour",SUMPRODUCT(--('Input| Projects'!$AD428="Yes"),'Calc| Overheads Allocation'!G$9,'Calc| Project Costs'!Z428,'Input| Projects'!$Y428),IF('Input| Overheads'!$C$42="DNSP defined",SUMPRODUCT(--('Input| Projects'!$AD428="Yes"),'Calc| Overheads Allocation'!G$62,'Input| Projects'!$AG428),""))),"")</f>
        <v/>
      </c>
      <c r="AY428" s="186" t="str">
        <f>IFERROR(IF('Input| Overheads'!$C$42="Direct costs",SUMPRODUCT(--('Input| Projects'!$AD428="Yes"),'Calc| Overheads Allocation'!H$9,'Calc| Project Costs'!AA428),IF('Input| Overheads'!$C$42="Internal labour",SUMPRODUCT(--('Input| Projects'!$AD428="Yes"),'Calc| Overheads Allocation'!H$9,'Calc| Project Costs'!AA428,'Input| Projects'!$Y428),IF('Input| Overheads'!$C$42="DNSP defined",SUMPRODUCT(--('Input| Projects'!$AD428="Yes"),'Calc| Overheads Allocation'!H$62,'Input| Projects'!$AG428),""))),"")</f>
        <v/>
      </c>
      <c r="AZ428" s="186" t="str">
        <f>IFERROR(IF('Input| Overheads'!$C$42="Direct costs",SUMPRODUCT(--('Input| Projects'!$AD428="Yes"),'Calc| Overheads Allocation'!I$9,'Calc| Project Costs'!AB428),IF('Input| Overheads'!$C$42="Internal labour",SUMPRODUCT(--('Input| Projects'!$AD428="Yes"),'Calc| Overheads Allocation'!I$9,'Calc| Project Costs'!AB428,'Input| Projects'!$Y428),IF('Input| Overheads'!$C$42="DNSP defined",SUMPRODUCT(--('Input| Projects'!$AD428="Yes"),'Calc| Overheads Allocation'!I$62,'Input| Projects'!$AG428),""))),"")</f>
        <v/>
      </c>
      <c r="BA428" s="106"/>
      <c r="BB428" s="186">
        <f t="shared" si="216"/>
        <v>0</v>
      </c>
      <c r="BC428" s="186">
        <f t="shared" si="217"/>
        <v>0</v>
      </c>
      <c r="BD428" s="186">
        <f t="shared" si="218"/>
        <v>0</v>
      </c>
      <c r="BE428" s="186">
        <f t="shared" si="195"/>
        <v>0</v>
      </c>
      <c r="BF428" s="186">
        <f t="shared" si="196"/>
        <v>0</v>
      </c>
      <c r="BG428" s="186">
        <f t="shared" si="197"/>
        <v>0</v>
      </c>
      <c r="BH428" s="186">
        <f t="shared" si="198"/>
        <v>0</v>
      </c>
      <c r="BI428" s="97"/>
      <c r="BJ428" s="186" t="str">
        <f t="shared" si="199"/>
        <v/>
      </c>
      <c r="BK428" s="186" t="str">
        <f t="shared" si="200"/>
        <v/>
      </c>
      <c r="BL428" s="186" t="str">
        <f t="shared" si="201"/>
        <v/>
      </c>
      <c r="BM428" s="186" t="str">
        <f t="shared" si="202"/>
        <v/>
      </c>
      <c r="BN428" s="186" t="str">
        <f t="shared" si="203"/>
        <v/>
      </c>
      <c r="BO428" s="186" t="str">
        <f t="shared" si="204"/>
        <v/>
      </c>
      <c r="BP428" s="186" t="str">
        <f t="shared" si="205"/>
        <v/>
      </c>
      <c r="BQ428" s="97"/>
      <c r="BR428" s="186">
        <f t="shared" si="206"/>
        <v>0</v>
      </c>
      <c r="BS428" s="186">
        <f t="shared" si="207"/>
        <v>0</v>
      </c>
      <c r="BT428" s="222">
        <f t="shared" si="208"/>
        <v>0</v>
      </c>
      <c r="BU428" s="222">
        <f t="shared" si="209"/>
        <v>0</v>
      </c>
      <c r="BV428" s="222">
        <f t="shared" si="210"/>
        <v>0</v>
      </c>
      <c r="BW428" s="222">
        <f t="shared" si="211"/>
        <v>0</v>
      </c>
      <c r="BX428" s="222">
        <f t="shared" si="212"/>
        <v>0</v>
      </c>
      <c r="BY428" s="106"/>
      <c r="BZ428" s="197" t="str">
        <f>IF(SUMIF('Input| Projects'!$AS$8:$CP$8,"Dx",'Input| Projects'!$AS428:$CP428)=0,"",SUMIF('Input| Projects'!$AS$8:$CP$8,"Dx",'Input| Projects'!$AS428:$CP428))</f>
        <v/>
      </c>
      <c r="CA428" s="197" t="str">
        <f>IF(SUMIF('Input| Projects'!$AS$8:$CP$8,"Tx",'Input| Projects'!$AS428:$CP428)=0,"",SUMIF('Input| Projects'!$AS$8:$CP$8,"Tx",'Input| Projects'!$AS428:$CP428))</f>
        <v/>
      </c>
      <c r="CB428" s="150" t="str">
        <f t="shared" si="219"/>
        <v/>
      </c>
    </row>
    <row r="429" spans="2:80" x14ac:dyDescent="0.2">
      <c r="B429" s="201">
        <f>IFERROR('Input| Projects'!B429,"")</f>
        <v>420</v>
      </c>
      <c r="C429" s="42" t="str">
        <f>IFERROR(IF('Input| Projects'!C429="","",'Input| Projects'!C429),"")</f>
        <v/>
      </c>
      <c r="D429" s="42" t="str">
        <f>IFERROR(IF('Input| Projects'!D429="","",'Input| Projects'!D429),"")</f>
        <v/>
      </c>
      <c r="E429" s="104"/>
      <c r="F429" s="190">
        <f>IFERROR('Input| Projects'!I429*'Input| Escalations'!$K$19,"")</f>
        <v>0</v>
      </c>
      <c r="G429" s="190">
        <f>IFERROR('Input| Projects'!J429*'Input| Escalations'!$K$19,"")</f>
        <v>0</v>
      </c>
      <c r="H429" s="190">
        <f>IFERROR('Input| Projects'!K429*'Input| Escalations'!$K$19,"")</f>
        <v>0</v>
      </c>
      <c r="I429" s="190">
        <f>IFERROR('Input| Projects'!L429*'Input| Escalations'!$K$19,"")</f>
        <v>0</v>
      </c>
      <c r="J429" s="190">
        <f>IFERROR('Input| Projects'!M429*'Input| Escalations'!$K$19,"")</f>
        <v>0</v>
      </c>
      <c r="K429" s="190">
        <f>IFERROR('Input| Projects'!N429*'Input| Escalations'!$K$19,"")</f>
        <v>0</v>
      </c>
      <c r="L429" s="190">
        <f>IFERROR('Input| Projects'!O429*'Input| Escalations'!$K$19,"")</f>
        <v>0</v>
      </c>
      <c r="M429" s="150" t="str">
        <f>IF(ABS(SUM(F429:L429)-(SUM('Input| Projects'!I429:O429)*'Input| Escalations'!$K$19))&lt;0.0000001,"",1)</f>
        <v/>
      </c>
      <c r="N429" s="192">
        <f>'Input| Projects'!$Y429*INDEX('Input| Escalations'!$H$33:$N$33,MATCH('Calc| Project Costs'!N$9,'Input| Escalations'!$H$23:$N$23,0))+'Input| Projects'!$Z429*INDEX('Input| Escalations'!$H$34:$N$34,MATCH('Calc| Project Costs'!N$9,'Input| Escalations'!$H$23:$N$23,0))+'Input| Projects'!$AA429*INDEX('Input| Escalations'!$H$35:$N$35,MATCH('Calc| Project Costs'!N$9,'Input| Escalations'!$H$23:$N$23,0))+1</f>
        <v>1</v>
      </c>
      <c r="O429" s="192">
        <f>'Input| Projects'!$Y429*INDEX('Input| Escalations'!$H$33:$N$33,MATCH('Calc| Project Costs'!O$9,'Input| Escalations'!$H$23:$N$23,0))+'Input| Projects'!$Z429*INDEX('Input| Escalations'!$H$34:$N$34,MATCH('Calc| Project Costs'!O$9,'Input| Escalations'!$H$23:$N$23,0))+'Input| Projects'!$AA429*INDEX('Input| Escalations'!$H$35:$N$35,MATCH('Calc| Project Costs'!O$9,'Input| Escalations'!$H$23:$N$23,0))+1</f>
        <v>1</v>
      </c>
      <c r="P429" s="192">
        <f>'Input| Projects'!$Y429*INDEX('Input| Escalations'!$H$33:$N$33,MATCH('Calc| Project Costs'!P$9,'Input| Escalations'!$H$23:$N$23,0))+'Input| Projects'!$Z429*INDEX('Input| Escalations'!$H$34:$N$34,MATCH('Calc| Project Costs'!P$9,'Input| Escalations'!$H$23:$N$23,0))+'Input| Projects'!$AA429*INDEX('Input| Escalations'!$H$35:$N$35,MATCH('Calc| Project Costs'!P$9,'Input| Escalations'!$H$23:$N$23,0))+1</f>
        <v>1</v>
      </c>
      <c r="Q429" s="192">
        <f>'Input| Projects'!$Y429*INDEX('Input| Escalations'!$H$33:$N$33,MATCH('Calc| Project Costs'!Q$9,'Input| Escalations'!$H$23:$N$23,0))+'Input| Projects'!$Z429*INDEX('Input| Escalations'!$H$34:$N$34,MATCH('Calc| Project Costs'!Q$9,'Input| Escalations'!$H$23:$N$23,0))+'Input| Projects'!$AA429*INDEX('Input| Escalations'!$H$35:$N$35,MATCH('Calc| Project Costs'!Q$9,'Input| Escalations'!$H$23:$N$23,0))+1</f>
        <v>1</v>
      </c>
      <c r="R429" s="192">
        <f>'Input| Projects'!$Y429*INDEX('Input| Escalations'!$H$33:$N$33,MATCH('Calc| Project Costs'!R$9,'Input| Escalations'!$H$23:$N$23,0))+'Input| Projects'!$Z429*INDEX('Input| Escalations'!$H$34:$N$34,MATCH('Calc| Project Costs'!R$9,'Input| Escalations'!$H$23:$N$23,0))+'Input| Projects'!$AA429*INDEX('Input| Escalations'!$H$35:$N$35,MATCH('Calc| Project Costs'!R$9,'Input| Escalations'!$H$23:$N$23,0))+1</f>
        <v>1</v>
      </c>
      <c r="S429" s="192">
        <f>'Input| Projects'!$Y429*INDEX('Input| Escalations'!$H$33:$N$33,MATCH('Calc| Project Costs'!S$9,'Input| Escalations'!$H$23:$N$23,0))+'Input| Projects'!$Z429*INDEX('Input| Escalations'!$H$34:$N$34,MATCH('Calc| Project Costs'!S$9,'Input| Escalations'!$H$23:$N$23,0))+'Input| Projects'!$AA429*INDEX('Input| Escalations'!$H$35:$N$35,MATCH('Calc| Project Costs'!S$9,'Input| Escalations'!$H$23:$N$23,0))+1</f>
        <v>1</v>
      </c>
      <c r="T429" s="192">
        <f>'Input| Projects'!$Y429*INDEX('Input| Escalations'!$H$33:$N$33,MATCH('Calc| Project Costs'!T$9,'Input| Escalations'!$H$23:$N$23,0))+'Input| Projects'!$Z429*INDEX('Input| Escalations'!$H$34:$N$34,MATCH('Calc| Project Costs'!T$9,'Input| Escalations'!$H$23:$N$23,0))+'Input| Projects'!$AA429*INDEX('Input| Escalations'!$H$35:$N$35,MATCH('Calc| Project Costs'!T$9,'Input| Escalations'!$H$23:$N$23,0))+1</f>
        <v>1</v>
      </c>
      <c r="U429" s="106"/>
      <c r="V429" s="186">
        <f t="shared" si="213"/>
        <v>0</v>
      </c>
      <c r="W429" s="186">
        <f t="shared" si="214"/>
        <v>0</v>
      </c>
      <c r="X429" s="186">
        <f t="shared" si="215"/>
        <v>0</v>
      </c>
      <c r="Y429" s="186">
        <f t="shared" si="191"/>
        <v>0</v>
      </c>
      <c r="Z429" s="186">
        <f t="shared" si="192"/>
        <v>0</v>
      </c>
      <c r="AA429" s="186">
        <f t="shared" si="193"/>
        <v>0</v>
      </c>
      <c r="AB429" s="186">
        <f t="shared" si="194"/>
        <v>0</v>
      </c>
      <c r="AC429" s="106"/>
      <c r="AD429" s="186">
        <f>'Input| Projects'!Q429*N429*'Input| Escalations'!$K$19</f>
        <v>0</v>
      </c>
      <c r="AE429" s="186">
        <f>'Input| Projects'!R429*O429*'Input| Escalations'!$K$19</f>
        <v>0</v>
      </c>
      <c r="AF429" s="186">
        <f>'Input| Projects'!S429*P429*'Input| Escalations'!$K$19</f>
        <v>0</v>
      </c>
      <c r="AG429" s="186">
        <f>'Input| Projects'!T429*Q429*'Input| Escalations'!$K$19</f>
        <v>0</v>
      </c>
      <c r="AH429" s="186">
        <f>'Input| Projects'!U429*R429*'Input| Escalations'!$K$19</f>
        <v>0</v>
      </c>
      <c r="AI429" s="186">
        <f>'Input| Projects'!V429*S429*'Input| Escalations'!$K$19</f>
        <v>0</v>
      </c>
      <c r="AJ429" s="186">
        <f>'Input| Projects'!W429*T429*'Input| Escalations'!$K$19</f>
        <v>0</v>
      </c>
      <c r="AK429" s="106"/>
      <c r="AL429" s="186" t="str">
        <f>IFERROR(IF('Input| Overheads'!$C$42="Direct costs",SUMPRODUCT(--('Input| Projects'!$AC429="Yes"),'Calc| Overheads Allocation'!C$8,'Calc| Project Costs'!V429),IF('Input| Overheads'!$C$42="Internal labour",SUMPRODUCT(--('Input| Projects'!$AC429="Yes"),'Calc| Overheads Allocation'!C$8,'Calc| Project Costs'!V429,'Input| Projects'!$Y429),IF('Input| Overheads'!$C$42="DNSP defined",SUMPRODUCT(--('Input| Projects'!$AC429="Yes"),'Calc| Overheads Allocation'!C$61,'Input| Projects'!$AF429),""))),"")</f>
        <v/>
      </c>
      <c r="AM429" s="186" t="str">
        <f>IFERROR(IF('Input| Overheads'!$C$42="Direct costs",SUMPRODUCT(--('Input| Projects'!$AC429="Yes"),'Calc| Overheads Allocation'!D$8,'Calc| Project Costs'!W429),IF('Input| Overheads'!$C$42="Internal labour",SUMPRODUCT(--('Input| Projects'!$AC429="Yes"),'Calc| Overheads Allocation'!D$8,'Calc| Project Costs'!W429,'Input| Projects'!$Y429),IF('Input| Overheads'!$C$42="DNSP defined",SUMPRODUCT(--('Input| Projects'!$AC429="Yes"),'Calc| Overheads Allocation'!D$61,'Input| Projects'!$AF429),""))),"")</f>
        <v/>
      </c>
      <c r="AN429" s="186" t="str">
        <f>IFERROR(IF('Input| Overheads'!$C$42="Direct costs",SUMPRODUCT(--('Input| Projects'!$AC429="Yes"),'Calc| Overheads Allocation'!E$8,'Calc| Project Costs'!X429),IF('Input| Overheads'!$C$42="Internal labour",SUMPRODUCT(--('Input| Projects'!$AC429="Yes"),'Calc| Overheads Allocation'!E$8,'Calc| Project Costs'!X429,'Input| Projects'!$Y429),IF('Input| Overheads'!$C$42="DNSP defined",SUMPRODUCT(--('Input| Projects'!$AC429="Yes"),'Calc| Overheads Allocation'!E$61,'Input| Projects'!$AF429),""))),"")</f>
        <v/>
      </c>
      <c r="AO429" s="186" t="str">
        <f>IFERROR(IF('Input| Overheads'!$C$42="Direct costs",SUMPRODUCT(--('Input| Projects'!$AC429="Yes"),'Calc| Overheads Allocation'!F$8,'Calc| Project Costs'!Y429),IF('Input| Overheads'!$C$42="Internal labour",SUMPRODUCT(--('Input| Projects'!$AC429="Yes"),'Calc| Overheads Allocation'!F$8,'Calc| Project Costs'!Y429,'Input| Projects'!$Y429),IF('Input| Overheads'!$C$42="DNSP defined",SUMPRODUCT(--('Input| Projects'!$AC429="Yes"),'Calc| Overheads Allocation'!F$61,'Input| Projects'!$AF429),""))),"")</f>
        <v/>
      </c>
      <c r="AP429" s="186" t="str">
        <f>IFERROR(IF('Input| Overheads'!$C$42="Direct costs",SUMPRODUCT(--('Input| Projects'!$AC429="Yes"),'Calc| Overheads Allocation'!G$8,'Calc| Project Costs'!Z429),IF('Input| Overheads'!$C$42="Internal labour",SUMPRODUCT(--('Input| Projects'!$AC429="Yes"),'Calc| Overheads Allocation'!G$8,'Calc| Project Costs'!Z429,'Input| Projects'!$Y429),IF('Input| Overheads'!$C$42="DNSP defined",SUMPRODUCT(--('Input| Projects'!$AC429="Yes"),'Calc| Overheads Allocation'!G$61,'Input| Projects'!$AF429),""))),"")</f>
        <v/>
      </c>
      <c r="AQ429" s="186" t="str">
        <f>IFERROR(IF('Input| Overheads'!$C$42="Direct costs",SUMPRODUCT(--('Input| Projects'!$AC429="Yes"),'Calc| Overheads Allocation'!H$8,'Calc| Project Costs'!AA429),IF('Input| Overheads'!$C$42="Internal labour",SUMPRODUCT(--('Input| Projects'!$AC429="Yes"),'Calc| Overheads Allocation'!H$8,'Calc| Project Costs'!AA429,'Input| Projects'!$Y429),IF('Input| Overheads'!$C$42="DNSP defined",SUMPRODUCT(--('Input| Projects'!$AC429="Yes"),'Calc| Overheads Allocation'!H$61,'Input| Projects'!$AF429),""))),"")</f>
        <v/>
      </c>
      <c r="AR429" s="186" t="str">
        <f>IFERROR(IF('Input| Overheads'!$C$42="Direct costs",SUMPRODUCT(--('Input| Projects'!$AC429="Yes"),'Calc| Overheads Allocation'!I$8,'Calc| Project Costs'!AB429),IF('Input| Overheads'!$C$42="Internal labour",SUMPRODUCT(--('Input| Projects'!$AC429="Yes"),'Calc| Overheads Allocation'!I$8,'Calc| Project Costs'!AB429,'Input| Projects'!$Y429),IF('Input| Overheads'!$C$42="DNSP defined",SUMPRODUCT(--('Input| Projects'!$AC429="Yes"),'Calc| Overheads Allocation'!I$61,'Input| Projects'!$AF429),""))),"")</f>
        <v/>
      </c>
      <c r="AS429" s="106"/>
      <c r="AT429" s="186" t="str">
        <f>IFERROR(IF('Input| Overheads'!$C$42="Direct costs",SUMPRODUCT(--('Input| Projects'!$AD429="Yes"),'Calc| Overheads Allocation'!C$9,'Calc| Project Costs'!V429),IF('Input| Overheads'!$C$42="Internal labour",SUMPRODUCT(--('Input| Projects'!$AD429="Yes"),'Calc| Overheads Allocation'!C$9,'Calc| Project Costs'!V429,'Input| Projects'!$Y429),IF('Input| Overheads'!$C$42="DNSP defined",SUMPRODUCT(--('Input| Projects'!$AD429="Yes"),'Calc| Overheads Allocation'!C$62,'Input| Projects'!$AG429),""))),"")</f>
        <v/>
      </c>
      <c r="AU429" s="186" t="str">
        <f>IFERROR(IF('Input| Overheads'!$C$42="Direct costs",SUMPRODUCT(--('Input| Projects'!$AD429="Yes"),'Calc| Overheads Allocation'!D$9,'Calc| Project Costs'!W429),IF('Input| Overheads'!$C$42="Internal labour",SUMPRODUCT(--('Input| Projects'!$AD429="Yes"),'Calc| Overheads Allocation'!D$9,'Calc| Project Costs'!W429,'Input| Projects'!$Y429),IF('Input| Overheads'!$C$42="DNSP defined",SUMPRODUCT(--('Input| Projects'!$AD429="Yes"),'Calc| Overheads Allocation'!D$62,'Input| Projects'!$AG429),""))),"")</f>
        <v/>
      </c>
      <c r="AV429" s="186" t="str">
        <f>IFERROR(IF('Input| Overheads'!$C$42="Direct costs",SUMPRODUCT(--('Input| Projects'!$AD429="Yes"),'Calc| Overheads Allocation'!E$9,'Calc| Project Costs'!X429),IF('Input| Overheads'!$C$42="Internal labour",SUMPRODUCT(--('Input| Projects'!$AD429="Yes"),'Calc| Overheads Allocation'!E$9,'Calc| Project Costs'!X429,'Input| Projects'!$Y429),IF('Input| Overheads'!$C$42="DNSP defined",SUMPRODUCT(--('Input| Projects'!$AD429="Yes"),'Calc| Overheads Allocation'!E$62,'Input| Projects'!$AG429),""))),"")</f>
        <v/>
      </c>
      <c r="AW429" s="186" t="str">
        <f>IFERROR(IF('Input| Overheads'!$C$42="Direct costs",SUMPRODUCT(--('Input| Projects'!$AD429="Yes"),'Calc| Overheads Allocation'!F$9,'Calc| Project Costs'!Y429),IF('Input| Overheads'!$C$42="Internal labour",SUMPRODUCT(--('Input| Projects'!$AD429="Yes"),'Calc| Overheads Allocation'!F$9,'Calc| Project Costs'!Y429,'Input| Projects'!$Y429),IF('Input| Overheads'!$C$42="DNSP defined",SUMPRODUCT(--('Input| Projects'!$AD429="Yes"),'Calc| Overheads Allocation'!F$62,'Input| Projects'!$AG429),""))),"")</f>
        <v/>
      </c>
      <c r="AX429" s="186" t="str">
        <f>IFERROR(IF('Input| Overheads'!$C$42="Direct costs",SUMPRODUCT(--('Input| Projects'!$AD429="Yes"),'Calc| Overheads Allocation'!G$9,'Calc| Project Costs'!Z429),IF('Input| Overheads'!$C$42="Internal labour",SUMPRODUCT(--('Input| Projects'!$AD429="Yes"),'Calc| Overheads Allocation'!G$9,'Calc| Project Costs'!Z429,'Input| Projects'!$Y429),IF('Input| Overheads'!$C$42="DNSP defined",SUMPRODUCT(--('Input| Projects'!$AD429="Yes"),'Calc| Overheads Allocation'!G$62,'Input| Projects'!$AG429),""))),"")</f>
        <v/>
      </c>
      <c r="AY429" s="186" t="str">
        <f>IFERROR(IF('Input| Overheads'!$C$42="Direct costs",SUMPRODUCT(--('Input| Projects'!$AD429="Yes"),'Calc| Overheads Allocation'!H$9,'Calc| Project Costs'!AA429),IF('Input| Overheads'!$C$42="Internal labour",SUMPRODUCT(--('Input| Projects'!$AD429="Yes"),'Calc| Overheads Allocation'!H$9,'Calc| Project Costs'!AA429,'Input| Projects'!$Y429),IF('Input| Overheads'!$C$42="DNSP defined",SUMPRODUCT(--('Input| Projects'!$AD429="Yes"),'Calc| Overheads Allocation'!H$62,'Input| Projects'!$AG429),""))),"")</f>
        <v/>
      </c>
      <c r="AZ429" s="186" t="str">
        <f>IFERROR(IF('Input| Overheads'!$C$42="Direct costs",SUMPRODUCT(--('Input| Projects'!$AD429="Yes"),'Calc| Overheads Allocation'!I$9,'Calc| Project Costs'!AB429),IF('Input| Overheads'!$C$42="Internal labour",SUMPRODUCT(--('Input| Projects'!$AD429="Yes"),'Calc| Overheads Allocation'!I$9,'Calc| Project Costs'!AB429,'Input| Projects'!$Y429),IF('Input| Overheads'!$C$42="DNSP defined",SUMPRODUCT(--('Input| Projects'!$AD429="Yes"),'Calc| Overheads Allocation'!I$62,'Input| Projects'!$AG429),""))),"")</f>
        <v/>
      </c>
      <c r="BA429" s="106"/>
      <c r="BB429" s="186">
        <f t="shared" si="216"/>
        <v>0</v>
      </c>
      <c r="BC429" s="186">
        <f t="shared" si="217"/>
        <v>0</v>
      </c>
      <c r="BD429" s="186">
        <f t="shared" si="218"/>
        <v>0</v>
      </c>
      <c r="BE429" s="186">
        <f t="shared" si="195"/>
        <v>0</v>
      </c>
      <c r="BF429" s="186">
        <f t="shared" si="196"/>
        <v>0</v>
      </c>
      <c r="BG429" s="186">
        <f t="shared" si="197"/>
        <v>0</v>
      </c>
      <c r="BH429" s="186">
        <f t="shared" si="198"/>
        <v>0</v>
      </c>
      <c r="BI429" s="97"/>
      <c r="BJ429" s="186" t="str">
        <f t="shared" si="199"/>
        <v/>
      </c>
      <c r="BK429" s="186" t="str">
        <f t="shared" si="200"/>
        <v/>
      </c>
      <c r="BL429" s="186" t="str">
        <f t="shared" si="201"/>
        <v/>
      </c>
      <c r="BM429" s="186" t="str">
        <f t="shared" si="202"/>
        <v/>
      </c>
      <c r="BN429" s="186" t="str">
        <f t="shared" si="203"/>
        <v/>
      </c>
      <c r="BO429" s="186" t="str">
        <f t="shared" si="204"/>
        <v/>
      </c>
      <c r="BP429" s="186" t="str">
        <f t="shared" si="205"/>
        <v/>
      </c>
      <c r="BQ429" s="97"/>
      <c r="BR429" s="186">
        <f t="shared" si="206"/>
        <v>0</v>
      </c>
      <c r="BS429" s="186">
        <f t="shared" si="207"/>
        <v>0</v>
      </c>
      <c r="BT429" s="222">
        <f t="shared" si="208"/>
        <v>0</v>
      </c>
      <c r="BU429" s="222">
        <f t="shared" si="209"/>
        <v>0</v>
      </c>
      <c r="BV429" s="222">
        <f t="shared" si="210"/>
        <v>0</v>
      </c>
      <c r="BW429" s="222">
        <f t="shared" si="211"/>
        <v>0</v>
      </c>
      <c r="BX429" s="222">
        <f t="shared" si="212"/>
        <v>0</v>
      </c>
      <c r="BY429" s="106"/>
      <c r="BZ429" s="197" t="str">
        <f>IF(SUMIF('Input| Projects'!$AS$8:$CP$8,"Dx",'Input| Projects'!$AS429:$CP429)=0,"",SUMIF('Input| Projects'!$AS$8:$CP$8,"Dx",'Input| Projects'!$AS429:$CP429))</f>
        <v/>
      </c>
      <c r="CA429" s="197" t="str">
        <f>IF(SUMIF('Input| Projects'!$AS$8:$CP$8,"Tx",'Input| Projects'!$AS429:$CP429)=0,"",SUMIF('Input| Projects'!$AS$8:$CP$8,"Tx",'Input| Projects'!$AS429:$CP429))</f>
        <v/>
      </c>
      <c r="CB429" s="150" t="str">
        <f t="shared" si="219"/>
        <v/>
      </c>
    </row>
    <row r="430" spans="2:80" x14ac:dyDescent="0.2">
      <c r="B430" s="201">
        <f>IFERROR('Input| Projects'!B430,"")</f>
        <v>421</v>
      </c>
      <c r="C430" s="42" t="str">
        <f>IFERROR(IF('Input| Projects'!C430="","",'Input| Projects'!C430),"")</f>
        <v/>
      </c>
      <c r="D430" s="42" t="str">
        <f>IFERROR(IF('Input| Projects'!D430="","",'Input| Projects'!D430),"")</f>
        <v/>
      </c>
      <c r="E430" s="104"/>
      <c r="F430" s="190">
        <f>IFERROR('Input| Projects'!I430*'Input| Escalations'!$K$19,"")</f>
        <v>0</v>
      </c>
      <c r="G430" s="190">
        <f>IFERROR('Input| Projects'!J430*'Input| Escalations'!$K$19,"")</f>
        <v>0</v>
      </c>
      <c r="H430" s="190">
        <f>IFERROR('Input| Projects'!K430*'Input| Escalations'!$K$19,"")</f>
        <v>0</v>
      </c>
      <c r="I430" s="190">
        <f>IFERROR('Input| Projects'!L430*'Input| Escalations'!$K$19,"")</f>
        <v>0</v>
      </c>
      <c r="J430" s="190">
        <f>IFERROR('Input| Projects'!M430*'Input| Escalations'!$K$19,"")</f>
        <v>0</v>
      </c>
      <c r="K430" s="190">
        <f>IFERROR('Input| Projects'!N430*'Input| Escalations'!$K$19,"")</f>
        <v>0</v>
      </c>
      <c r="L430" s="190">
        <f>IFERROR('Input| Projects'!O430*'Input| Escalations'!$K$19,"")</f>
        <v>0</v>
      </c>
      <c r="M430" s="150" t="str">
        <f>IF(ABS(SUM(F430:L430)-(SUM('Input| Projects'!I430:O430)*'Input| Escalations'!$K$19))&lt;0.0000001,"",1)</f>
        <v/>
      </c>
      <c r="N430" s="192">
        <f>'Input| Projects'!$Y430*INDEX('Input| Escalations'!$H$33:$N$33,MATCH('Calc| Project Costs'!N$9,'Input| Escalations'!$H$23:$N$23,0))+'Input| Projects'!$Z430*INDEX('Input| Escalations'!$H$34:$N$34,MATCH('Calc| Project Costs'!N$9,'Input| Escalations'!$H$23:$N$23,0))+'Input| Projects'!$AA430*INDEX('Input| Escalations'!$H$35:$N$35,MATCH('Calc| Project Costs'!N$9,'Input| Escalations'!$H$23:$N$23,0))+1</f>
        <v>1</v>
      </c>
      <c r="O430" s="192">
        <f>'Input| Projects'!$Y430*INDEX('Input| Escalations'!$H$33:$N$33,MATCH('Calc| Project Costs'!O$9,'Input| Escalations'!$H$23:$N$23,0))+'Input| Projects'!$Z430*INDEX('Input| Escalations'!$H$34:$N$34,MATCH('Calc| Project Costs'!O$9,'Input| Escalations'!$H$23:$N$23,0))+'Input| Projects'!$AA430*INDEX('Input| Escalations'!$H$35:$N$35,MATCH('Calc| Project Costs'!O$9,'Input| Escalations'!$H$23:$N$23,0))+1</f>
        <v>1</v>
      </c>
      <c r="P430" s="192">
        <f>'Input| Projects'!$Y430*INDEX('Input| Escalations'!$H$33:$N$33,MATCH('Calc| Project Costs'!P$9,'Input| Escalations'!$H$23:$N$23,0))+'Input| Projects'!$Z430*INDEX('Input| Escalations'!$H$34:$N$34,MATCH('Calc| Project Costs'!P$9,'Input| Escalations'!$H$23:$N$23,0))+'Input| Projects'!$AA430*INDEX('Input| Escalations'!$H$35:$N$35,MATCH('Calc| Project Costs'!P$9,'Input| Escalations'!$H$23:$N$23,0))+1</f>
        <v>1</v>
      </c>
      <c r="Q430" s="192">
        <f>'Input| Projects'!$Y430*INDEX('Input| Escalations'!$H$33:$N$33,MATCH('Calc| Project Costs'!Q$9,'Input| Escalations'!$H$23:$N$23,0))+'Input| Projects'!$Z430*INDEX('Input| Escalations'!$H$34:$N$34,MATCH('Calc| Project Costs'!Q$9,'Input| Escalations'!$H$23:$N$23,0))+'Input| Projects'!$AA430*INDEX('Input| Escalations'!$H$35:$N$35,MATCH('Calc| Project Costs'!Q$9,'Input| Escalations'!$H$23:$N$23,0))+1</f>
        <v>1</v>
      </c>
      <c r="R430" s="192">
        <f>'Input| Projects'!$Y430*INDEX('Input| Escalations'!$H$33:$N$33,MATCH('Calc| Project Costs'!R$9,'Input| Escalations'!$H$23:$N$23,0))+'Input| Projects'!$Z430*INDEX('Input| Escalations'!$H$34:$N$34,MATCH('Calc| Project Costs'!R$9,'Input| Escalations'!$H$23:$N$23,0))+'Input| Projects'!$AA430*INDEX('Input| Escalations'!$H$35:$N$35,MATCH('Calc| Project Costs'!R$9,'Input| Escalations'!$H$23:$N$23,0))+1</f>
        <v>1</v>
      </c>
      <c r="S430" s="192">
        <f>'Input| Projects'!$Y430*INDEX('Input| Escalations'!$H$33:$N$33,MATCH('Calc| Project Costs'!S$9,'Input| Escalations'!$H$23:$N$23,0))+'Input| Projects'!$Z430*INDEX('Input| Escalations'!$H$34:$N$34,MATCH('Calc| Project Costs'!S$9,'Input| Escalations'!$H$23:$N$23,0))+'Input| Projects'!$AA430*INDEX('Input| Escalations'!$H$35:$N$35,MATCH('Calc| Project Costs'!S$9,'Input| Escalations'!$H$23:$N$23,0))+1</f>
        <v>1</v>
      </c>
      <c r="T430" s="192">
        <f>'Input| Projects'!$Y430*INDEX('Input| Escalations'!$H$33:$N$33,MATCH('Calc| Project Costs'!T$9,'Input| Escalations'!$H$23:$N$23,0))+'Input| Projects'!$Z430*INDEX('Input| Escalations'!$H$34:$N$34,MATCH('Calc| Project Costs'!T$9,'Input| Escalations'!$H$23:$N$23,0))+'Input| Projects'!$AA430*INDEX('Input| Escalations'!$H$35:$N$35,MATCH('Calc| Project Costs'!T$9,'Input| Escalations'!$H$23:$N$23,0))+1</f>
        <v>1</v>
      </c>
      <c r="U430" s="106"/>
      <c r="V430" s="186">
        <f t="shared" si="213"/>
        <v>0</v>
      </c>
      <c r="W430" s="186">
        <f t="shared" si="214"/>
        <v>0</v>
      </c>
      <c r="X430" s="186">
        <f t="shared" si="215"/>
        <v>0</v>
      </c>
      <c r="Y430" s="186">
        <f t="shared" si="191"/>
        <v>0</v>
      </c>
      <c r="Z430" s="186">
        <f t="shared" si="192"/>
        <v>0</v>
      </c>
      <c r="AA430" s="186">
        <f t="shared" si="193"/>
        <v>0</v>
      </c>
      <c r="AB430" s="186">
        <f t="shared" si="194"/>
        <v>0</v>
      </c>
      <c r="AC430" s="106"/>
      <c r="AD430" s="186">
        <f>'Input| Projects'!Q430*N430*'Input| Escalations'!$K$19</f>
        <v>0</v>
      </c>
      <c r="AE430" s="186">
        <f>'Input| Projects'!R430*O430*'Input| Escalations'!$K$19</f>
        <v>0</v>
      </c>
      <c r="AF430" s="186">
        <f>'Input| Projects'!S430*P430*'Input| Escalations'!$K$19</f>
        <v>0</v>
      </c>
      <c r="AG430" s="186">
        <f>'Input| Projects'!T430*Q430*'Input| Escalations'!$K$19</f>
        <v>0</v>
      </c>
      <c r="AH430" s="186">
        <f>'Input| Projects'!U430*R430*'Input| Escalations'!$K$19</f>
        <v>0</v>
      </c>
      <c r="AI430" s="186">
        <f>'Input| Projects'!V430*S430*'Input| Escalations'!$K$19</f>
        <v>0</v>
      </c>
      <c r="AJ430" s="186">
        <f>'Input| Projects'!W430*T430*'Input| Escalations'!$K$19</f>
        <v>0</v>
      </c>
      <c r="AK430" s="106"/>
      <c r="AL430" s="186" t="str">
        <f>IFERROR(IF('Input| Overheads'!$C$42="Direct costs",SUMPRODUCT(--('Input| Projects'!$AC430="Yes"),'Calc| Overheads Allocation'!C$8,'Calc| Project Costs'!V430),IF('Input| Overheads'!$C$42="Internal labour",SUMPRODUCT(--('Input| Projects'!$AC430="Yes"),'Calc| Overheads Allocation'!C$8,'Calc| Project Costs'!V430,'Input| Projects'!$Y430),IF('Input| Overheads'!$C$42="DNSP defined",SUMPRODUCT(--('Input| Projects'!$AC430="Yes"),'Calc| Overheads Allocation'!C$61,'Input| Projects'!$AF430),""))),"")</f>
        <v/>
      </c>
      <c r="AM430" s="186" t="str">
        <f>IFERROR(IF('Input| Overheads'!$C$42="Direct costs",SUMPRODUCT(--('Input| Projects'!$AC430="Yes"),'Calc| Overheads Allocation'!D$8,'Calc| Project Costs'!W430),IF('Input| Overheads'!$C$42="Internal labour",SUMPRODUCT(--('Input| Projects'!$AC430="Yes"),'Calc| Overheads Allocation'!D$8,'Calc| Project Costs'!W430,'Input| Projects'!$Y430),IF('Input| Overheads'!$C$42="DNSP defined",SUMPRODUCT(--('Input| Projects'!$AC430="Yes"),'Calc| Overheads Allocation'!D$61,'Input| Projects'!$AF430),""))),"")</f>
        <v/>
      </c>
      <c r="AN430" s="186" t="str">
        <f>IFERROR(IF('Input| Overheads'!$C$42="Direct costs",SUMPRODUCT(--('Input| Projects'!$AC430="Yes"),'Calc| Overheads Allocation'!E$8,'Calc| Project Costs'!X430),IF('Input| Overheads'!$C$42="Internal labour",SUMPRODUCT(--('Input| Projects'!$AC430="Yes"),'Calc| Overheads Allocation'!E$8,'Calc| Project Costs'!X430,'Input| Projects'!$Y430),IF('Input| Overheads'!$C$42="DNSP defined",SUMPRODUCT(--('Input| Projects'!$AC430="Yes"),'Calc| Overheads Allocation'!E$61,'Input| Projects'!$AF430),""))),"")</f>
        <v/>
      </c>
      <c r="AO430" s="186" t="str">
        <f>IFERROR(IF('Input| Overheads'!$C$42="Direct costs",SUMPRODUCT(--('Input| Projects'!$AC430="Yes"),'Calc| Overheads Allocation'!F$8,'Calc| Project Costs'!Y430),IF('Input| Overheads'!$C$42="Internal labour",SUMPRODUCT(--('Input| Projects'!$AC430="Yes"),'Calc| Overheads Allocation'!F$8,'Calc| Project Costs'!Y430,'Input| Projects'!$Y430),IF('Input| Overheads'!$C$42="DNSP defined",SUMPRODUCT(--('Input| Projects'!$AC430="Yes"),'Calc| Overheads Allocation'!F$61,'Input| Projects'!$AF430),""))),"")</f>
        <v/>
      </c>
      <c r="AP430" s="186" t="str">
        <f>IFERROR(IF('Input| Overheads'!$C$42="Direct costs",SUMPRODUCT(--('Input| Projects'!$AC430="Yes"),'Calc| Overheads Allocation'!G$8,'Calc| Project Costs'!Z430),IF('Input| Overheads'!$C$42="Internal labour",SUMPRODUCT(--('Input| Projects'!$AC430="Yes"),'Calc| Overheads Allocation'!G$8,'Calc| Project Costs'!Z430,'Input| Projects'!$Y430),IF('Input| Overheads'!$C$42="DNSP defined",SUMPRODUCT(--('Input| Projects'!$AC430="Yes"),'Calc| Overheads Allocation'!G$61,'Input| Projects'!$AF430),""))),"")</f>
        <v/>
      </c>
      <c r="AQ430" s="186" t="str">
        <f>IFERROR(IF('Input| Overheads'!$C$42="Direct costs",SUMPRODUCT(--('Input| Projects'!$AC430="Yes"),'Calc| Overheads Allocation'!H$8,'Calc| Project Costs'!AA430),IF('Input| Overheads'!$C$42="Internal labour",SUMPRODUCT(--('Input| Projects'!$AC430="Yes"),'Calc| Overheads Allocation'!H$8,'Calc| Project Costs'!AA430,'Input| Projects'!$Y430),IF('Input| Overheads'!$C$42="DNSP defined",SUMPRODUCT(--('Input| Projects'!$AC430="Yes"),'Calc| Overheads Allocation'!H$61,'Input| Projects'!$AF430),""))),"")</f>
        <v/>
      </c>
      <c r="AR430" s="186" t="str">
        <f>IFERROR(IF('Input| Overheads'!$C$42="Direct costs",SUMPRODUCT(--('Input| Projects'!$AC430="Yes"),'Calc| Overheads Allocation'!I$8,'Calc| Project Costs'!AB430),IF('Input| Overheads'!$C$42="Internal labour",SUMPRODUCT(--('Input| Projects'!$AC430="Yes"),'Calc| Overheads Allocation'!I$8,'Calc| Project Costs'!AB430,'Input| Projects'!$Y430),IF('Input| Overheads'!$C$42="DNSP defined",SUMPRODUCT(--('Input| Projects'!$AC430="Yes"),'Calc| Overheads Allocation'!I$61,'Input| Projects'!$AF430),""))),"")</f>
        <v/>
      </c>
      <c r="AS430" s="106"/>
      <c r="AT430" s="186" t="str">
        <f>IFERROR(IF('Input| Overheads'!$C$42="Direct costs",SUMPRODUCT(--('Input| Projects'!$AD430="Yes"),'Calc| Overheads Allocation'!C$9,'Calc| Project Costs'!V430),IF('Input| Overheads'!$C$42="Internal labour",SUMPRODUCT(--('Input| Projects'!$AD430="Yes"),'Calc| Overheads Allocation'!C$9,'Calc| Project Costs'!V430,'Input| Projects'!$Y430),IF('Input| Overheads'!$C$42="DNSP defined",SUMPRODUCT(--('Input| Projects'!$AD430="Yes"),'Calc| Overheads Allocation'!C$62,'Input| Projects'!$AG430),""))),"")</f>
        <v/>
      </c>
      <c r="AU430" s="186" t="str">
        <f>IFERROR(IF('Input| Overheads'!$C$42="Direct costs",SUMPRODUCT(--('Input| Projects'!$AD430="Yes"),'Calc| Overheads Allocation'!D$9,'Calc| Project Costs'!W430),IF('Input| Overheads'!$C$42="Internal labour",SUMPRODUCT(--('Input| Projects'!$AD430="Yes"),'Calc| Overheads Allocation'!D$9,'Calc| Project Costs'!W430,'Input| Projects'!$Y430),IF('Input| Overheads'!$C$42="DNSP defined",SUMPRODUCT(--('Input| Projects'!$AD430="Yes"),'Calc| Overheads Allocation'!D$62,'Input| Projects'!$AG430),""))),"")</f>
        <v/>
      </c>
      <c r="AV430" s="186" t="str">
        <f>IFERROR(IF('Input| Overheads'!$C$42="Direct costs",SUMPRODUCT(--('Input| Projects'!$AD430="Yes"),'Calc| Overheads Allocation'!E$9,'Calc| Project Costs'!X430),IF('Input| Overheads'!$C$42="Internal labour",SUMPRODUCT(--('Input| Projects'!$AD430="Yes"),'Calc| Overheads Allocation'!E$9,'Calc| Project Costs'!X430,'Input| Projects'!$Y430),IF('Input| Overheads'!$C$42="DNSP defined",SUMPRODUCT(--('Input| Projects'!$AD430="Yes"),'Calc| Overheads Allocation'!E$62,'Input| Projects'!$AG430),""))),"")</f>
        <v/>
      </c>
      <c r="AW430" s="186" t="str">
        <f>IFERROR(IF('Input| Overheads'!$C$42="Direct costs",SUMPRODUCT(--('Input| Projects'!$AD430="Yes"),'Calc| Overheads Allocation'!F$9,'Calc| Project Costs'!Y430),IF('Input| Overheads'!$C$42="Internal labour",SUMPRODUCT(--('Input| Projects'!$AD430="Yes"),'Calc| Overheads Allocation'!F$9,'Calc| Project Costs'!Y430,'Input| Projects'!$Y430),IF('Input| Overheads'!$C$42="DNSP defined",SUMPRODUCT(--('Input| Projects'!$AD430="Yes"),'Calc| Overheads Allocation'!F$62,'Input| Projects'!$AG430),""))),"")</f>
        <v/>
      </c>
      <c r="AX430" s="186" t="str">
        <f>IFERROR(IF('Input| Overheads'!$C$42="Direct costs",SUMPRODUCT(--('Input| Projects'!$AD430="Yes"),'Calc| Overheads Allocation'!G$9,'Calc| Project Costs'!Z430),IF('Input| Overheads'!$C$42="Internal labour",SUMPRODUCT(--('Input| Projects'!$AD430="Yes"),'Calc| Overheads Allocation'!G$9,'Calc| Project Costs'!Z430,'Input| Projects'!$Y430),IF('Input| Overheads'!$C$42="DNSP defined",SUMPRODUCT(--('Input| Projects'!$AD430="Yes"),'Calc| Overheads Allocation'!G$62,'Input| Projects'!$AG430),""))),"")</f>
        <v/>
      </c>
      <c r="AY430" s="186" t="str">
        <f>IFERROR(IF('Input| Overheads'!$C$42="Direct costs",SUMPRODUCT(--('Input| Projects'!$AD430="Yes"),'Calc| Overheads Allocation'!H$9,'Calc| Project Costs'!AA430),IF('Input| Overheads'!$C$42="Internal labour",SUMPRODUCT(--('Input| Projects'!$AD430="Yes"),'Calc| Overheads Allocation'!H$9,'Calc| Project Costs'!AA430,'Input| Projects'!$Y430),IF('Input| Overheads'!$C$42="DNSP defined",SUMPRODUCT(--('Input| Projects'!$AD430="Yes"),'Calc| Overheads Allocation'!H$62,'Input| Projects'!$AG430),""))),"")</f>
        <v/>
      </c>
      <c r="AZ430" s="186" t="str">
        <f>IFERROR(IF('Input| Overheads'!$C$42="Direct costs",SUMPRODUCT(--('Input| Projects'!$AD430="Yes"),'Calc| Overheads Allocation'!I$9,'Calc| Project Costs'!AB430),IF('Input| Overheads'!$C$42="Internal labour",SUMPRODUCT(--('Input| Projects'!$AD430="Yes"),'Calc| Overheads Allocation'!I$9,'Calc| Project Costs'!AB430,'Input| Projects'!$Y430),IF('Input| Overheads'!$C$42="DNSP defined",SUMPRODUCT(--('Input| Projects'!$AD430="Yes"),'Calc| Overheads Allocation'!I$62,'Input| Projects'!$AG430),""))),"")</f>
        <v/>
      </c>
      <c r="BA430" s="106"/>
      <c r="BB430" s="186">
        <f t="shared" si="216"/>
        <v>0</v>
      </c>
      <c r="BC430" s="186">
        <f t="shared" si="217"/>
        <v>0</v>
      </c>
      <c r="BD430" s="186">
        <f t="shared" si="218"/>
        <v>0</v>
      </c>
      <c r="BE430" s="186">
        <f t="shared" si="195"/>
        <v>0</v>
      </c>
      <c r="BF430" s="186">
        <f t="shared" si="196"/>
        <v>0</v>
      </c>
      <c r="BG430" s="186">
        <f t="shared" si="197"/>
        <v>0</v>
      </c>
      <c r="BH430" s="186">
        <f t="shared" si="198"/>
        <v>0</v>
      </c>
      <c r="BI430" s="97"/>
      <c r="BJ430" s="186" t="str">
        <f t="shared" si="199"/>
        <v/>
      </c>
      <c r="BK430" s="186" t="str">
        <f t="shared" si="200"/>
        <v/>
      </c>
      <c r="BL430" s="186" t="str">
        <f t="shared" si="201"/>
        <v/>
      </c>
      <c r="BM430" s="186" t="str">
        <f t="shared" si="202"/>
        <v/>
      </c>
      <c r="BN430" s="186" t="str">
        <f t="shared" si="203"/>
        <v/>
      </c>
      <c r="BO430" s="186" t="str">
        <f t="shared" si="204"/>
        <v/>
      </c>
      <c r="BP430" s="186" t="str">
        <f t="shared" si="205"/>
        <v/>
      </c>
      <c r="BQ430" s="97"/>
      <c r="BR430" s="186">
        <f t="shared" si="206"/>
        <v>0</v>
      </c>
      <c r="BS430" s="186">
        <f t="shared" si="207"/>
        <v>0</v>
      </c>
      <c r="BT430" s="222">
        <f t="shared" si="208"/>
        <v>0</v>
      </c>
      <c r="BU430" s="222">
        <f t="shared" si="209"/>
        <v>0</v>
      </c>
      <c r="BV430" s="222">
        <f t="shared" si="210"/>
        <v>0</v>
      </c>
      <c r="BW430" s="222">
        <f t="shared" si="211"/>
        <v>0</v>
      </c>
      <c r="BX430" s="222">
        <f t="shared" si="212"/>
        <v>0</v>
      </c>
      <c r="BY430" s="106"/>
      <c r="BZ430" s="197" t="str">
        <f>IF(SUMIF('Input| Projects'!$AS$8:$CP$8,"Dx",'Input| Projects'!$AS430:$CP430)=0,"",SUMIF('Input| Projects'!$AS$8:$CP$8,"Dx",'Input| Projects'!$AS430:$CP430))</f>
        <v/>
      </c>
      <c r="CA430" s="197" t="str">
        <f>IF(SUMIF('Input| Projects'!$AS$8:$CP$8,"Tx",'Input| Projects'!$AS430:$CP430)=0,"",SUMIF('Input| Projects'!$AS$8:$CP$8,"Tx",'Input| Projects'!$AS430:$CP430))</f>
        <v/>
      </c>
      <c r="CB430" s="150" t="str">
        <f t="shared" si="219"/>
        <v/>
      </c>
    </row>
    <row r="431" spans="2:80" x14ac:dyDescent="0.2">
      <c r="B431" s="201">
        <f>IFERROR('Input| Projects'!B431,"")</f>
        <v>422</v>
      </c>
      <c r="C431" s="42" t="str">
        <f>IFERROR(IF('Input| Projects'!C431="","",'Input| Projects'!C431),"")</f>
        <v/>
      </c>
      <c r="D431" s="42" t="str">
        <f>IFERROR(IF('Input| Projects'!D431="","",'Input| Projects'!D431),"")</f>
        <v/>
      </c>
      <c r="E431" s="104"/>
      <c r="F431" s="190">
        <f>IFERROR('Input| Projects'!I431*'Input| Escalations'!$K$19,"")</f>
        <v>0</v>
      </c>
      <c r="G431" s="190">
        <f>IFERROR('Input| Projects'!J431*'Input| Escalations'!$K$19,"")</f>
        <v>0</v>
      </c>
      <c r="H431" s="190">
        <f>IFERROR('Input| Projects'!K431*'Input| Escalations'!$K$19,"")</f>
        <v>0</v>
      </c>
      <c r="I431" s="190">
        <f>IFERROR('Input| Projects'!L431*'Input| Escalations'!$K$19,"")</f>
        <v>0</v>
      </c>
      <c r="J431" s="190">
        <f>IFERROR('Input| Projects'!M431*'Input| Escalations'!$K$19,"")</f>
        <v>0</v>
      </c>
      <c r="K431" s="190">
        <f>IFERROR('Input| Projects'!N431*'Input| Escalations'!$K$19,"")</f>
        <v>0</v>
      </c>
      <c r="L431" s="190">
        <f>IFERROR('Input| Projects'!O431*'Input| Escalations'!$K$19,"")</f>
        <v>0</v>
      </c>
      <c r="M431" s="150" t="str">
        <f>IF(ABS(SUM(F431:L431)-(SUM('Input| Projects'!I431:O431)*'Input| Escalations'!$K$19))&lt;0.0000001,"",1)</f>
        <v/>
      </c>
      <c r="N431" s="192">
        <f>'Input| Projects'!$Y431*INDEX('Input| Escalations'!$H$33:$N$33,MATCH('Calc| Project Costs'!N$9,'Input| Escalations'!$H$23:$N$23,0))+'Input| Projects'!$Z431*INDEX('Input| Escalations'!$H$34:$N$34,MATCH('Calc| Project Costs'!N$9,'Input| Escalations'!$H$23:$N$23,0))+'Input| Projects'!$AA431*INDEX('Input| Escalations'!$H$35:$N$35,MATCH('Calc| Project Costs'!N$9,'Input| Escalations'!$H$23:$N$23,0))+1</f>
        <v>1</v>
      </c>
      <c r="O431" s="192">
        <f>'Input| Projects'!$Y431*INDEX('Input| Escalations'!$H$33:$N$33,MATCH('Calc| Project Costs'!O$9,'Input| Escalations'!$H$23:$N$23,0))+'Input| Projects'!$Z431*INDEX('Input| Escalations'!$H$34:$N$34,MATCH('Calc| Project Costs'!O$9,'Input| Escalations'!$H$23:$N$23,0))+'Input| Projects'!$AA431*INDEX('Input| Escalations'!$H$35:$N$35,MATCH('Calc| Project Costs'!O$9,'Input| Escalations'!$H$23:$N$23,0))+1</f>
        <v>1</v>
      </c>
      <c r="P431" s="192">
        <f>'Input| Projects'!$Y431*INDEX('Input| Escalations'!$H$33:$N$33,MATCH('Calc| Project Costs'!P$9,'Input| Escalations'!$H$23:$N$23,0))+'Input| Projects'!$Z431*INDEX('Input| Escalations'!$H$34:$N$34,MATCH('Calc| Project Costs'!P$9,'Input| Escalations'!$H$23:$N$23,0))+'Input| Projects'!$AA431*INDEX('Input| Escalations'!$H$35:$N$35,MATCH('Calc| Project Costs'!P$9,'Input| Escalations'!$H$23:$N$23,0))+1</f>
        <v>1</v>
      </c>
      <c r="Q431" s="192">
        <f>'Input| Projects'!$Y431*INDEX('Input| Escalations'!$H$33:$N$33,MATCH('Calc| Project Costs'!Q$9,'Input| Escalations'!$H$23:$N$23,0))+'Input| Projects'!$Z431*INDEX('Input| Escalations'!$H$34:$N$34,MATCH('Calc| Project Costs'!Q$9,'Input| Escalations'!$H$23:$N$23,0))+'Input| Projects'!$AA431*INDEX('Input| Escalations'!$H$35:$N$35,MATCH('Calc| Project Costs'!Q$9,'Input| Escalations'!$H$23:$N$23,0))+1</f>
        <v>1</v>
      </c>
      <c r="R431" s="192">
        <f>'Input| Projects'!$Y431*INDEX('Input| Escalations'!$H$33:$N$33,MATCH('Calc| Project Costs'!R$9,'Input| Escalations'!$H$23:$N$23,0))+'Input| Projects'!$Z431*INDEX('Input| Escalations'!$H$34:$N$34,MATCH('Calc| Project Costs'!R$9,'Input| Escalations'!$H$23:$N$23,0))+'Input| Projects'!$AA431*INDEX('Input| Escalations'!$H$35:$N$35,MATCH('Calc| Project Costs'!R$9,'Input| Escalations'!$H$23:$N$23,0))+1</f>
        <v>1</v>
      </c>
      <c r="S431" s="192">
        <f>'Input| Projects'!$Y431*INDEX('Input| Escalations'!$H$33:$N$33,MATCH('Calc| Project Costs'!S$9,'Input| Escalations'!$H$23:$N$23,0))+'Input| Projects'!$Z431*INDEX('Input| Escalations'!$H$34:$N$34,MATCH('Calc| Project Costs'!S$9,'Input| Escalations'!$H$23:$N$23,0))+'Input| Projects'!$AA431*INDEX('Input| Escalations'!$H$35:$N$35,MATCH('Calc| Project Costs'!S$9,'Input| Escalations'!$H$23:$N$23,0))+1</f>
        <v>1</v>
      </c>
      <c r="T431" s="192">
        <f>'Input| Projects'!$Y431*INDEX('Input| Escalations'!$H$33:$N$33,MATCH('Calc| Project Costs'!T$9,'Input| Escalations'!$H$23:$N$23,0))+'Input| Projects'!$Z431*INDEX('Input| Escalations'!$H$34:$N$34,MATCH('Calc| Project Costs'!T$9,'Input| Escalations'!$H$23:$N$23,0))+'Input| Projects'!$AA431*INDEX('Input| Escalations'!$H$35:$N$35,MATCH('Calc| Project Costs'!T$9,'Input| Escalations'!$H$23:$N$23,0))+1</f>
        <v>1</v>
      </c>
      <c r="U431" s="106"/>
      <c r="V431" s="186">
        <f t="shared" si="213"/>
        <v>0</v>
      </c>
      <c r="W431" s="186">
        <f t="shared" si="214"/>
        <v>0</v>
      </c>
      <c r="X431" s="186">
        <f t="shared" si="215"/>
        <v>0</v>
      </c>
      <c r="Y431" s="186">
        <f t="shared" si="191"/>
        <v>0</v>
      </c>
      <c r="Z431" s="186">
        <f t="shared" si="192"/>
        <v>0</v>
      </c>
      <c r="AA431" s="186">
        <f t="shared" si="193"/>
        <v>0</v>
      </c>
      <c r="AB431" s="186">
        <f t="shared" si="194"/>
        <v>0</v>
      </c>
      <c r="AC431" s="106"/>
      <c r="AD431" s="186">
        <f>'Input| Projects'!Q431*N431*'Input| Escalations'!$K$19</f>
        <v>0</v>
      </c>
      <c r="AE431" s="186">
        <f>'Input| Projects'!R431*O431*'Input| Escalations'!$K$19</f>
        <v>0</v>
      </c>
      <c r="AF431" s="186">
        <f>'Input| Projects'!S431*P431*'Input| Escalations'!$K$19</f>
        <v>0</v>
      </c>
      <c r="AG431" s="186">
        <f>'Input| Projects'!T431*Q431*'Input| Escalations'!$K$19</f>
        <v>0</v>
      </c>
      <c r="AH431" s="186">
        <f>'Input| Projects'!U431*R431*'Input| Escalations'!$K$19</f>
        <v>0</v>
      </c>
      <c r="AI431" s="186">
        <f>'Input| Projects'!V431*S431*'Input| Escalations'!$K$19</f>
        <v>0</v>
      </c>
      <c r="AJ431" s="186">
        <f>'Input| Projects'!W431*T431*'Input| Escalations'!$K$19</f>
        <v>0</v>
      </c>
      <c r="AK431" s="106"/>
      <c r="AL431" s="186" t="str">
        <f>IFERROR(IF('Input| Overheads'!$C$42="Direct costs",SUMPRODUCT(--('Input| Projects'!$AC431="Yes"),'Calc| Overheads Allocation'!C$8,'Calc| Project Costs'!V431),IF('Input| Overheads'!$C$42="Internal labour",SUMPRODUCT(--('Input| Projects'!$AC431="Yes"),'Calc| Overheads Allocation'!C$8,'Calc| Project Costs'!V431,'Input| Projects'!$Y431),IF('Input| Overheads'!$C$42="DNSP defined",SUMPRODUCT(--('Input| Projects'!$AC431="Yes"),'Calc| Overheads Allocation'!C$61,'Input| Projects'!$AF431),""))),"")</f>
        <v/>
      </c>
      <c r="AM431" s="186" t="str">
        <f>IFERROR(IF('Input| Overheads'!$C$42="Direct costs",SUMPRODUCT(--('Input| Projects'!$AC431="Yes"),'Calc| Overheads Allocation'!D$8,'Calc| Project Costs'!W431),IF('Input| Overheads'!$C$42="Internal labour",SUMPRODUCT(--('Input| Projects'!$AC431="Yes"),'Calc| Overheads Allocation'!D$8,'Calc| Project Costs'!W431,'Input| Projects'!$Y431),IF('Input| Overheads'!$C$42="DNSP defined",SUMPRODUCT(--('Input| Projects'!$AC431="Yes"),'Calc| Overheads Allocation'!D$61,'Input| Projects'!$AF431),""))),"")</f>
        <v/>
      </c>
      <c r="AN431" s="186" t="str">
        <f>IFERROR(IF('Input| Overheads'!$C$42="Direct costs",SUMPRODUCT(--('Input| Projects'!$AC431="Yes"),'Calc| Overheads Allocation'!E$8,'Calc| Project Costs'!X431),IF('Input| Overheads'!$C$42="Internal labour",SUMPRODUCT(--('Input| Projects'!$AC431="Yes"),'Calc| Overheads Allocation'!E$8,'Calc| Project Costs'!X431,'Input| Projects'!$Y431),IF('Input| Overheads'!$C$42="DNSP defined",SUMPRODUCT(--('Input| Projects'!$AC431="Yes"),'Calc| Overheads Allocation'!E$61,'Input| Projects'!$AF431),""))),"")</f>
        <v/>
      </c>
      <c r="AO431" s="186" t="str">
        <f>IFERROR(IF('Input| Overheads'!$C$42="Direct costs",SUMPRODUCT(--('Input| Projects'!$AC431="Yes"),'Calc| Overheads Allocation'!F$8,'Calc| Project Costs'!Y431),IF('Input| Overheads'!$C$42="Internal labour",SUMPRODUCT(--('Input| Projects'!$AC431="Yes"),'Calc| Overheads Allocation'!F$8,'Calc| Project Costs'!Y431,'Input| Projects'!$Y431),IF('Input| Overheads'!$C$42="DNSP defined",SUMPRODUCT(--('Input| Projects'!$AC431="Yes"),'Calc| Overheads Allocation'!F$61,'Input| Projects'!$AF431),""))),"")</f>
        <v/>
      </c>
      <c r="AP431" s="186" t="str">
        <f>IFERROR(IF('Input| Overheads'!$C$42="Direct costs",SUMPRODUCT(--('Input| Projects'!$AC431="Yes"),'Calc| Overheads Allocation'!G$8,'Calc| Project Costs'!Z431),IF('Input| Overheads'!$C$42="Internal labour",SUMPRODUCT(--('Input| Projects'!$AC431="Yes"),'Calc| Overheads Allocation'!G$8,'Calc| Project Costs'!Z431,'Input| Projects'!$Y431),IF('Input| Overheads'!$C$42="DNSP defined",SUMPRODUCT(--('Input| Projects'!$AC431="Yes"),'Calc| Overheads Allocation'!G$61,'Input| Projects'!$AF431),""))),"")</f>
        <v/>
      </c>
      <c r="AQ431" s="186" t="str">
        <f>IFERROR(IF('Input| Overheads'!$C$42="Direct costs",SUMPRODUCT(--('Input| Projects'!$AC431="Yes"),'Calc| Overheads Allocation'!H$8,'Calc| Project Costs'!AA431),IF('Input| Overheads'!$C$42="Internal labour",SUMPRODUCT(--('Input| Projects'!$AC431="Yes"),'Calc| Overheads Allocation'!H$8,'Calc| Project Costs'!AA431,'Input| Projects'!$Y431),IF('Input| Overheads'!$C$42="DNSP defined",SUMPRODUCT(--('Input| Projects'!$AC431="Yes"),'Calc| Overheads Allocation'!H$61,'Input| Projects'!$AF431),""))),"")</f>
        <v/>
      </c>
      <c r="AR431" s="186" t="str">
        <f>IFERROR(IF('Input| Overheads'!$C$42="Direct costs",SUMPRODUCT(--('Input| Projects'!$AC431="Yes"),'Calc| Overheads Allocation'!I$8,'Calc| Project Costs'!AB431),IF('Input| Overheads'!$C$42="Internal labour",SUMPRODUCT(--('Input| Projects'!$AC431="Yes"),'Calc| Overheads Allocation'!I$8,'Calc| Project Costs'!AB431,'Input| Projects'!$Y431),IF('Input| Overheads'!$C$42="DNSP defined",SUMPRODUCT(--('Input| Projects'!$AC431="Yes"),'Calc| Overheads Allocation'!I$61,'Input| Projects'!$AF431),""))),"")</f>
        <v/>
      </c>
      <c r="AS431" s="106"/>
      <c r="AT431" s="186" t="str">
        <f>IFERROR(IF('Input| Overheads'!$C$42="Direct costs",SUMPRODUCT(--('Input| Projects'!$AD431="Yes"),'Calc| Overheads Allocation'!C$9,'Calc| Project Costs'!V431),IF('Input| Overheads'!$C$42="Internal labour",SUMPRODUCT(--('Input| Projects'!$AD431="Yes"),'Calc| Overheads Allocation'!C$9,'Calc| Project Costs'!V431,'Input| Projects'!$Y431),IF('Input| Overheads'!$C$42="DNSP defined",SUMPRODUCT(--('Input| Projects'!$AD431="Yes"),'Calc| Overheads Allocation'!C$62,'Input| Projects'!$AG431),""))),"")</f>
        <v/>
      </c>
      <c r="AU431" s="186" t="str">
        <f>IFERROR(IF('Input| Overheads'!$C$42="Direct costs",SUMPRODUCT(--('Input| Projects'!$AD431="Yes"),'Calc| Overheads Allocation'!D$9,'Calc| Project Costs'!W431),IF('Input| Overheads'!$C$42="Internal labour",SUMPRODUCT(--('Input| Projects'!$AD431="Yes"),'Calc| Overheads Allocation'!D$9,'Calc| Project Costs'!W431,'Input| Projects'!$Y431),IF('Input| Overheads'!$C$42="DNSP defined",SUMPRODUCT(--('Input| Projects'!$AD431="Yes"),'Calc| Overheads Allocation'!D$62,'Input| Projects'!$AG431),""))),"")</f>
        <v/>
      </c>
      <c r="AV431" s="186" t="str">
        <f>IFERROR(IF('Input| Overheads'!$C$42="Direct costs",SUMPRODUCT(--('Input| Projects'!$AD431="Yes"),'Calc| Overheads Allocation'!E$9,'Calc| Project Costs'!X431),IF('Input| Overheads'!$C$42="Internal labour",SUMPRODUCT(--('Input| Projects'!$AD431="Yes"),'Calc| Overheads Allocation'!E$9,'Calc| Project Costs'!X431,'Input| Projects'!$Y431),IF('Input| Overheads'!$C$42="DNSP defined",SUMPRODUCT(--('Input| Projects'!$AD431="Yes"),'Calc| Overheads Allocation'!E$62,'Input| Projects'!$AG431),""))),"")</f>
        <v/>
      </c>
      <c r="AW431" s="186" t="str">
        <f>IFERROR(IF('Input| Overheads'!$C$42="Direct costs",SUMPRODUCT(--('Input| Projects'!$AD431="Yes"),'Calc| Overheads Allocation'!F$9,'Calc| Project Costs'!Y431),IF('Input| Overheads'!$C$42="Internal labour",SUMPRODUCT(--('Input| Projects'!$AD431="Yes"),'Calc| Overheads Allocation'!F$9,'Calc| Project Costs'!Y431,'Input| Projects'!$Y431),IF('Input| Overheads'!$C$42="DNSP defined",SUMPRODUCT(--('Input| Projects'!$AD431="Yes"),'Calc| Overheads Allocation'!F$62,'Input| Projects'!$AG431),""))),"")</f>
        <v/>
      </c>
      <c r="AX431" s="186" t="str">
        <f>IFERROR(IF('Input| Overheads'!$C$42="Direct costs",SUMPRODUCT(--('Input| Projects'!$AD431="Yes"),'Calc| Overheads Allocation'!G$9,'Calc| Project Costs'!Z431),IF('Input| Overheads'!$C$42="Internal labour",SUMPRODUCT(--('Input| Projects'!$AD431="Yes"),'Calc| Overheads Allocation'!G$9,'Calc| Project Costs'!Z431,'Input| Projects'!$Y431),IF('Input| Overheads'!$C$42="DNSP defined",SUMPRODUCT(--('Input| Projects'!$AD431="Yes"),'Calc| Overheads Allocation'!G$62,'Input| Projects'!$AG431),""))),"")</f>
        <v/>
      </c>
      <c r="AY431" s="186" t="str">
        <f>IFERROR(IF('Input| Overheads'!$C$42="Direct costs",SUMPRODUCT(--('Input| Projects'!$AD431="Yes"),'Calc| Overheads Allocation'!H$9,'Calc| Project Costs'!AA431),IF('Input| Overheads'!$C$42="Internal labour",SUMPRODUCT(--('Input| Projects'!$AD431="Yes"),'Calc| Overheads Allocation'!H$9,'Calc| Project Costs'!AA431,'Input| Projects'!$Y431),IF('Input| Overheads'!$C$42="DNSP defined",SUMPRODUCT(--('Input| Projects'!$AD431="Yes"),'Calc| Overheads Allocation'!H$62,'Input| Projects'!$AG431),""))),"")</f>
        <v/>
      </c>
      <c r="AZ431" s="186" t="str">
        <f>IFERROR(IF('Input| Overheads'!$C$42="Direct costs",SUMPRODUCT(--('Input| Projects'!$AD431="Yes"),'Calc| Overheads Allocation'!I$9,'Calc| Project Costs'!AB431),IF('Input| Overheads'!$C$42="Internal labour",SUMPRODUCT(--('Input| Projects'!$AD431="Yes"),'Calc| Overheads Allocation'!I$9,'Calc| Project Costs'!AB431,'Input| Projects'!$Y431),IF('Input| Overheads'!$C$42="DNSP defined",SUMPRODUCT(--('Input| Projects'!$AD431="Yes"),'Calc| Overheads Allocation'!I$62,'Input| Projects'!$AG431),""))),"")</f>
        <v/>
      </c>
      <c r="BA431" s="106"/>
      <c r="BB431" s="186">
        <f t="shared" si="216"/>
        <v>0</v>
      </c>
      <c r="BC431" s="186">
        <f t="shared" si="217"/>
        <v>0</v>
      </c>
      <c r="BD431" s="186">
        <f t="shared" si="218"/>
        <v>0</v>
      </c>
      <c r="BE431" s="186">
        <f t="shared" si="195"/>
        <v>0</v>
      </c>
      <c r="BF431" s="186">
        <f t="shared" si="196"/>
        <v>0</v>
      </c>
      <c r="BG431" s="186">
        <f t="shared" si="197"/>
        <v>0</v>
      </c>
      <c r="BH431" s="186">
        <f t="shared" si="198"/>
        <v>0</v>
      </c>
      <c r="BI431" s="97"/>
      <c r="BJ431" s="186" t="str">
        <f t="shared" si="199"/>
        <v/>
      </c>
      <c r="BK431" s="186" t="str">
        <f t="shared" si="200"/>
        <v/>
      </c>
      <c r="BL431" s="186" t="str">
        <f t="shared" si="201"/>
        <v/>
      </c>
      <c r="BM431" s="186" t="str">
        <f t="shared" si="202"/>
        <v/>
      </c>
      <c r="BN431" s="186" t="str">
        <f t="shared" si="203"/>
        <v/>
      </c>
      <c r="BO431" s="186" t="str">
        <f t="shared" si="204"/>
        <v/>
      </c>
      <c r="BP431" s="186" t="str">
        <f t="shared" si="205"/>
        <v/>
      </c>
      <c r="BQ431" s="97"/>
      <c r="BR431" s="186">
        <f t="shared" si="206"/>
        <v>0</v>
      </c>
      <c r="BS431" s="186">
        <f t="shared" si="207"/>
        <v>0</v>
      </c>
      <c r="BT431" s="222">
        <f t="shared" si="208"/>
        <v>0</v>
      </c>
      <c r="BU431" s="222">
        <f t="shared" si="209"/>
        <v>0</v>
      </c>
      <c r="BV431" s="222">
        <f t="shared" si="210"/>
        <v>0</v>
      </c>
      <c r="BW431" s="222">
        <f t="shared" si="211"/>
        <v>0</v>
      </c>
      <c r="BX431" s="222">
        <f t="shared" si="212"/>
        <v>0</v>
      </c>
      <c r="BY431" s="106"/>
      <c r="BZ431" s="197" t="str">
        <f>IF(SUMIF('Input| Projects'!$AS$8:$CP$8,"Dx",'Input| Projects'!$AS431:$CP431)=0,"",SUMIF('Input| Projects'!$AS$8:$CP$8,"Dx",'Input| Projects'!$AS431:$CP431))</f>
        <v/>
      </c>
      <c r="CA431" s="197" t="str">
        <f>IF(SUMIF('Input| Projects'!$AS$8:$CP$8,"Tx",'Input| Projects'!$AS431:$CP431)=0,"",SUMIF('Input| Projects'!$AS$8:$CP$8,"Tx",'Input| Projects'!$AS431:$CP431))</f>
        <v/>
      </c>
      <c r="CB431" s="150" t="str">
        <f t="shared" si="219"/>
        <v/>
      </c>
    </row>
    <row r="432" spans="2:80" x14ac:dyDescent="0.2">
      <c r="B432" s="201">
        <f>IFERROR('Input| Projects'!B432,"")</f>
        <v>423</v>
      </c>
      <c r="C432" s="42" t="str">
        <f>IFERROR(IF('Input| Projects'!C432="","",'Input| Projects'!C432),"")</f>
        <v/>
      </c>
      <c r="D432" s="42" t="str">
        <f>IFERROR(IF('Input| Projects'!D432="","",'Input| Projects'!D432),"")</f>
        <v/>
      </c>
      <c r="E432" s="104"/>
      <c r="F432" s="190">
        <f>IFERROR('Input| Projects'!I432*'Input| Escalations'!$K$19,"")</f>
        <v>0</v>
      </c>
      <c r="G432" s="190">
        <f>IFERROR('Input| Projects'!J432*'Input| Escalations'!$K$19,"")</f>
        <v>0</v>
      </c>
      <c r="H432" s="190">
        <f>IFERROR('Input| Projects'!K432*'Input| Escalations'!$K$19,"")</f>
        <v>0</v>
      </c>
      <c r="I432" s="190">
        <f>IFERROR('Input| Projects'!L432*'Input| Escalations'!$K$19,"")</f>
        <v>0</v>
      </c>
      <c r="J432" s="190">
        <f>IFERROR('Input| Projects'!M432*'Input| Escalations'!$K$19,"")</f>
        <v>0</v>
      </c>
      <c r="K432" s="190">
        <f>IFERROR('Input| Projects'!N432*'Input| Escalations'!$K$19,"")</f>
        <v>0</v>
      </c>
      <c r="L432" s="190">
        <f>IFERROR('Input| Projects'!O432*'Input| Escalations'!$K$19,"")</f>
        <v>0</v>
      </c>
      <c r="M432" s="150" t="str">
        <f>IF(ABS(SUM(F432:L432)-(SUM('Input| Projects'!I432:O432)*'Input| Escalations'!$K$19))&lt;0.0000001,"",1)</f>
        <v/>
      </c>
      <c r="N432" s="192">
        <f>'Input| Projects'!$Y432*INDEX('Input| Escalations'!$H$33:$N$33,MATCH('Calc| Project Costs'!N$9,'Input| Escalations'!$H$23:$N$23,0))+'Input| Projects'!$Z432*INDEX('Input| Escalations'!$H$34:$N$34,MATCH('Calc| Project Costs'!N$9,'Input| Escalations'!$H$23:$N$23,0))+'Input| Projects'!$AA432*INDEX('Input| Escalations'!$H$35:$N$35,MATCH('Calc| Project Costs'!N$9,'Input| Escalations'!$H$23:$N$23,0))+1</f>
        <v>1</v>
      </c>
      <c r="O432" s="192">
        <f>'Input| Projects'!$Y432*INDEX('Input| Escalations'!$H$33:$N$33,MATCH('Calc| Project Costs'!O$9,'Input| Escalations'!$H$23:$N$23,0))+'Input| Projects'!$Z432*INDEX('Input| Escalations'!$H$34:$N$34,MATCH('Calc| Project Costs'!O$9,'Input| Escalations'!$H$23:$N$23,0))+'Input| Projects'!$AA432*INDEX('Input| Escalations'!$H$35:$N$35,MATCH('Calc| Project Costs'!O$9,'Input| Escalations'!$H$23:$N$23,0))+1</f>
        <v>1</v>
      </c>
      <c r="P432" s="192">
        <f>'Input| Projects'!$Y432*INDEX('Input| Escalations'!$H$33:$N$33,MATCH('Calc| Project Costs'!P$9,'Input| Escalations'!$H$23:$N$23,0))+'Input| Projects'!$Z432*INDEX('Input| Escalations'!$H$34:$N$34,MATCH('Calc| Project Costs'!P$9,'Input| Escalations'!$H$23:$N$23,0))+'Input| Projects'!$AA432*INDEX('Input| Escalations'!$H$35:$N$35,MATCH('Calc| Project Costs'!P$9,'Input| Escalations'!$H$23:$N$23,0))+1</f>
        <v>1</v>
      </c>
      <c r="Q432" s="192">
        <f>'Input| Projects'!$Y432*INDEX('Input| Escalations'!$H$33:$N$33,MATCH('Calc| Project Costs'!Q$9,'Input| Escalations'!$H$23:$N$23,0))+'Input| Projects'!$Z432*INDEX('Input| Escalations'!$H$34:$N$34,MATCH('Calc| Project Costs'!Q$9,'Input| Escalations'!$H$23:$N$23,0))+'Input| Projects'!$AA432*INDEX('Input| Escalations'!$H$35:$N$35,MATCH('Calc| Project Costs'!Q$9,'Input| Escalations'!$H$23:$N$23,0))+1</f>
        <v>1</v>
      </c>
      <c r="R432" s="192">
        <f>'Input| Projects'!$Y432*INDEX('Input| Escalations'!$H$33:$N$33,MATCH('Calc| Project Costs'!R$9,'Input| Escalations'!$H$23:$N$23,0))+'Input| Projects'!$Z432*INDEX('Input| Escalations'!$H$34:$N$34,MATCH('Calc| Project Costs'!R$9,'Input| Escalations'!$H$23:$N$23,0))+'Input| Projects'!$AA432*INDEX('Input| Escalations'!$H$35:$N$35,MATCH('Calc| Project Costs'!R$9,'Input| Escalations'!$H$23:$N$23,0))+1</f>
        <v>1</v>
      </c>
      <c r="S432" s="192">
        <f>'Input| Projects'!$Y432*INDEX('Input| Escalations'!$H$33:$N$33,MATCH('Calc| Project Costs'!S$9,'Input| Escalations'!$H$23:$N$23,0))+'Input| Projects'!$Z432*INDEX('Input| Escalations'!$H$34:$N$34,MATCH('Calc| Project Costs'!S$9,'Input| Escalations'!$H$23:$N$23,0))+'Input| Projects'!$AA432*INDEX('Input| Escalations'!$H$35:$N$35,MATCH('Calc| Project Costs'!S$9,'Input| Escalations'!$H$23:$N$23,0))+1</f>
        <v>1</v>
      </c>
      <c r="T432" s="192">
        <f>'Input| Projects'!$Y432*INDEX('Input| Escalations'!$H$33:$N$33,MATCH('Calc| Project Costs'!T$9,'Input| Escalations'!$H$23:$N$23,0))+'Input| Projects'!$Z432*INDEX('Input| Escalations'!$H$34:$N$34,MATCH('Calc| Project Costs'!T$9,'Input| Escalations'!$H$23:$N$23,0))+'Input| Projects'!$AA432*INDEX('Input| Escalations'!$H$35:$N$35,MATCH('Calc| Project Costs'!T$9,'Input| Escalations'!$H$23:$N$23,0))+1</f>
        <v>1</v>
      </c>
      <c r="U432" s="106"/>
      <c r="V432" s="186">
        <f t="shared" si="213"/>
        <v>0</v>
      </c>
      <c r="W432" s="186">
        <f t="shared" si="214"/>
        <v>0</v>
      </c>
      <c r="X432" s="186">
        <f t="shared" si="215"/>
        <v>0</v>
      </c>
      <c r="Y432" s="186">
        <f t="shared" si="191"/>
        <v>0</v>
      </c>
      <c r="Z432" s="186">
        <f t="shared" si="192"/>
        <v>0</v>
      </c>
      <c r="AA432" s="186">
        <f t="shared" si="193"/>
        <v>0</v>
      </c>
      <c r="AB432" s="186">
        <f t="shared" si="194"/>
        <v>0</v>
      </c>
      <c r="AC432" s="106"/>
      <c r="AD432" s="186">
        <f>'Input| Projects'!Q432*N432*'Input| Escalations'!$K$19</f>
        <v>0</v>
      </c>
      <c r="AE432" s="186">
        <f>'Input| Projects'!R432*O432*'Input| Escalations'!$K$19</f>
        <v>0</v>
      </c>
      <c r="AF432" s="186">
        <f>'Input| Projects'!S432*P432*'Input| Escalations'!$K$19</f>
        <v>0</v>
      </c>
      <c r="AG432" s="186">
        <f>'Input| Projects'!T432*Q432*'Input| Escalations'!$K$19</f>
        <v>0</v>
      </c>
      <c r="AH432" s="186">
        <f>'Input| Projects'!U432*R432*'Input| Escalations'!$K$19</f>
        <v>0</v>
      </c>
      <c r="AI432" s="186">
        <f>'Input| Projects'!V432*S432*'Input| Escalations'!$K$19</f>
        <v>0</v>
      </c>
      <c r="AJ432" s="186">
        <f>'Input| Projects'!W432*T432*'Input| Escalations'!$K$19</f>
        <v>0</v>
      </c>
      <c r="AK432" s="106"/>
      <c r="AL432" s="186" t="str">
        <f>IFERROR(IF('Input| Overheads'!$C$42="Direct costs",SUMPRODUCT(--('Input| Projects'!$AC432="Yes"),'Calc| Overheads Allocation'!C$8,'Calc| Project Costs'!V432),IF('Input| Overheads'!$C$42="Internal labour",SUMPRODUCT(--('Input| Projects'!$AC432="Yes"),'Calc| Overheads Allocation'!C$8,'Calc| Project Costs'!V432,'Input| Projects'!$Y432),IF('Input| Overheads'!$C$42="DNSP defined",SUMPRODUCT(--('Input| Projects'!$AC432="Yes"),'Calc| Overheads Allocation'!C$61,'Input| Projects'!$AF432),""))),"")</f>
        <v/>
      </c>
      <c r="AM432" s="186" t="str">
        <f>IFERROR(IF('Input| Overheads'!$C$42="Direct costs",SUMPRODUCT(--('Input| Projects'!$AC432="Yes"),'Calc| Overheads Allocation'!D$8,'Calc| Project Costs'!W432),IF('Input| Overheads'!$C$42="Internal labour",SUMPRODUCT(--('Input| Projects'!$AC432="Yes"),'Calc| Overheads Allocation'!D$8,'Calc| Project Costs'!W432,'Input| Projects'!$Y432),IF('Input| Overheads'!$C$42="DNSP defined",SUMPRODUCT(--('Input| Projects'!$AC432="Yes"),'Calc| Overheads Allocation'!D$61,'Input| Projects'!$AF432),""))),"")</f>
        <v/>
      </c>
      <c r="AN432" s="186" t="str">
        <f>IFERROR(IF('Input| Overheads'!$C$42="Direct costs",SUMPRODUCT(--('Input| Projects'!$AC432="Yes"),'Calc| Overheads Allocation'!E$8,'Calc| Project Costs'!X432),IF('Input| Overheads'!$C$42="Internal labour",SUMPRODUCT(--('Input| Projects'!$AC432="Yes"),'Calc| Overheads Allocation'!E$8,'Calc| Project Costs'!X432,'Input| Projects'!$Y432),IF('Input| Overheads'!$C$42="DNSP defined",SUMPRODUCT(--('Input| Projects'!$AC432="Yes"),'Calc| Overheads Allocation'!E$61,'Input| Projects'!$AF432),""))),"")</f>
        <v/>
      </c>
      <c r="AO432" s="186" t="str">
        <f>IFERROR(IF('Input| Overheads'!$C$42="Direct costs",SUMPRODUCT(--('Input| Projects'!$AC432="Yes"),'Calc| Overheads Allocation'!F$8,'Calc| Project Costs'!Y432),IF('Input| Overheads'!$C$42="Internal labour",SUMPRODUCT(--('Input| Projects'!$AC432="Yes"),'Calc| Overheads Allocation'!F$8,'Calc| Project Costs'!Y432,'Input| Projects'!$Y432),IF('Input| Overheads'!$C$42="DNSP defined",SUMPRODUCT(--('Input| Projects'!$AC432="Yes"),'Calc| Overheads Allocation'!F$61,'Input| Projects'!$AF432),""))),"")</f>
        <v/>
      </c>
      <c r="AP432" s="186" t="str">
        <f>IFERROR(IF('Input| Overheads'!$C$42="Direct costs",SUMPRODUCT(--('Input| Projects'!$AC432="Yes"),'Calc| Overheads Allocation'!G$8,'Calc| Project Costs'!Z432),IF('Input| Overheads'!$C$42="Internal labour",SUMPRODUCT(--('Input| Projects'!$AC432="Yes"),'Calc| Overheads Allocation'!G$8,'Calc| Project Costs'!Z432,'Input| Projects'!$Y432),IF('Input| Overheads'!$C$42="DNSP defined",SUMPRODUCT(--('Input| Projects'!$AC432="Yes"),'Calc| Overheads Allocation'!G$61,'Input| Projects'!$AF432),""))),"")</f>
        <v/>
      </c>
      <c r="AQ432" s="186" t="str">
        <f>IFERROR(IF('Input| Overheads'!$C$42="Direct costs",SUMPRODUCT(--('Input| Projects'!$AC432="Yes"),'Calc| Overheads Allocation'!H$8,'Calc| Project Costs'!AA432),IF('Input| Overheads'!$C$42="Internal labour",SUMPRODUCT(--('Input| Projects'!$AC432="Yes"),'Calc| Overheads Allocation'!H$8,'Calc| Project Costs'!AA432,'Input| Projects'!$Y432),IF('Input| Overheads'!$C$42="DNSP defined",SUMPRODUCT(--('Input| Projects'!$AC432="Yes"),'Calc| Overheads Allocation'!H$61,'Input| Projects'!$AF432),""))),"")</f>
        <v/>
      </c>
      <c r="AR432" s="186" t="str">
        <f>IFERROR(IF('Input| Overheads'!$C$42="Direct costs",SUMPRODUCT(--('Input| Projects'!$AC432="Yes"),'Calc| Overheads Allocation'!I$8,'Calc| Project Costs'!AB432),IF('Input| Overheads'!$C$42="Internal labour",SUMPRODUCT(--('Input| Projects'!$AC432="Yes"),'Calc| Overheads Allocation'!I$8,'Calc| Project Costs'!AB432,'Input| Projects'!$Y432),IF('Input| Overheads'!$C$42="DNSP defined",SUMPRODUCT(--('Input| Projects'!$AC432="Yes"),'Calc| Overheads Allocation'!I$61,'Input| Projects'!$AF432),""))),"")</f>
        <v/>
      </c>
      <c r="AS432" s="106"/>
      <c r="AT432" s="186" t="str">
        <f>IFERROR(IF('Input| Overheads'!$C$42="Direct costs",SUMPRODUCT(--('Input| Projects'!$AD432="Yes"),'Calc| Overheads Allocation'!C$9,'Calc| Project Costs'!V432),IF('Input| Overheads'!$C$42="Internal labour",SUMPRODUCT(--('Input| Projects'!$AD432="Yes"),'Calc| Overheads Allocation'!C$9,'Calc| Project Costs'!V432,'Input| Projects'!$Y432),IF('Input| Overheads'!$C$42="DNSP defined",SUMPRODUCT(--('Input| Projects'!$AD432="Yes"),'Calc| Overheads Allocation'!C$62,'Input| Projects'!$AG432),""))),"")</f>
        <v/>
      </c>
      <c r="AU432" s="186" t="str">
        <f>IFERROR(IF('Input| Overheads'!$C$42="Direct costs",SUMPRODUCT(--('Input| Projects'!$AD432="Yes"),'Calc| Overheads Allocation'!D$9,'Calc| Project Costs'!W432),IF('Input| Overheads'!$C$42="Internal labour",SUMPRODUCT(--('Input| Projects'!$AD432="Yes"),'Calc| Overheads Allocation'!D$9,'Calc| Project Costs'!W432,'Input| Projects'!$Y432),IF('Input| Overheads'!$C$42="DNSP defined",SUMPRODUCT(--('Input| Projects'!$AD432="Yes"),'Calc| Overheads Allocation'!D$62,'Input| Projects'!$AG432),""))),"")</f>
        <v/>
      </c>
      <c r="AV432" s="186" t="str">
        <f>IFERROR(IF('Input| Overheads'!$C$42="Direct costs",SUMPRODUCT(--('Input| Projects'!$AD432="Yes"),'Calc| Overheads Allocation'!E$9,'Calc| Project Costs'!X432),IF('Input| Overheads'!$C$42="Internal labour",SUMPRODUCT(--('Input| Projects'!$AD432="Yes"),'Calc| Overheads Allocation'!E$9,'Calc| Project Costs'!X432,'Input| Projects'!$Y432),IF('Input| Overheads'!$C$42="DNSP defined",SUMPRODUCT(--('Input| Projects'!$AD432="Yes"),'Calc| Overheads Allocation'!E$62,'Input| Projects'!$AG432),""))),"")</f>
        <v/>
      </c>
      <c r="AW432" s="186" t="str">
        <f>IFERROR(IF('Input| Overheads'!$C$42="Direct costs",SUMPRODUCT(--('Input| Projects'!$AD432="Yes"),'Calc| Overheads Allocation'!F$9,'Calc| Project Costs'!Y432),IF('Input| Overheads'!$C$42="Internal labour",SUMPRODUCT(--('Input| Projects'!$AD432="Yes"),'Calc| Overheads Allocation'!F$9,'Calc| Project Costs'!Y432,'Input| Projects'!$Y432),IF('Input| Overheads'!$C$42="DNSP defined",SUMPRODUCT(--('Input| Projects'!$AD432="Yes"),'Calc| Overheads Allocation'!F$62,'Input| Projects'!$AG432),""))),"")</f>
        <v/>
      </c>
      <c r="AX432" s="186" t="str">
        <f>IFERROR(IF('Input| Overheads'!$C$42="Direct costs",SUMPRODUCT(--('Input| Projects'!$AD432="Yes"),'Calc| Overheads Allocation'!G$9,'Calc| Project Costs'!Z432),IF('Input| Overheads'!$C$42="Internal labour",SUMPRODUCT(--('Input| Projects'!$AD432="Yes"),'Calc| Overheads Allocation'!G$9,'Calc| Project Costs'!Z432,'Input| Projects'!$Y432),IF('Input| Overheads'!$C$42="DNSP defined",SUMPRODUCT(--('Input| Projects'!$AD432="Yes"),'Calc| Overheads Allocation'!G$62,'Input| Projects'!$AG432),""))),"")</f>
        <v/>
      </c>
      <c r="AY432" s="186" t="str">
        <f>IFERROR(IF('Input| Overheads'!$C$42="Direct costs",SUMPRODUCT(--('Input| Projects'!$AD432="Yes"),'Calc| Overheads Allocation'!H$9,'Calc| Project Costs'!AA432),IF('Input| Overheads'!$C$42="Internal labour",SUMPRODUCT(--('Input| Projects'!$AD432="Yes"),'Calc| Overheads Allocation'!H$9,'Calc| Project Costs'!AA432,'Input| Projects'!$Y432),IF('Input| Overheads'!$C$42="DNSP defined",SUMPRODUCT(--('Input| Projects'!$AD432="Yes"),'Calc| Overheads Allocation'!H$62,'Input| Projects'!$AG432),""))),"")</f>
        <v/>
      </c>
      <c r="AZ432" s="186" t="str">
        <f>IFERROR(IF('Input| Overheads'!$C$42="Direct costs",SUMPRODUCT(--('Input| Projects'!$AD432="Yes"),'Calc| Overheads Allocation'!I$9,'Calc| Project Costs'!AB432),IF('Input| Overheads'!$C$42="Internal labour",SUMPRODUCT(--('Input| Projects'!$AD432="Yes"),'Calc| Overheads Allocation'!I$9,'Calc| Project Costs'!AB432,'Input| Projects'!$Y432),IF('Input| Overheads'!$C$42="DNSP defined",SUMPRODUCT(--('Input| Projects'!$AD432="Yes"),'Calc| Overheads Allocation'!I$62,'Input| Projects'!$AG432),""))),"")</f>
        <v/>
      </c>
      <c r="BA432" s="106"/>
      <c r="BB432" s="186">
        <f t="shared" si="216"/>
        <v>0</v>
      </c>
      <c r="BC432" s="186">
        <f t="shared" si="217"/>
        <v>0</v>
      </c>
      <c r="BD432" s="186">
        <f t="shared" si="218"/>
        <v>0</v>
      </c>
      <c r="BE432" s="186">
        <f t="shared" si="195"/>
        <v>0</v>
      </c>
      <c r="BF432" s="186">
        <f t="shared" si="196"/>
        <v>0</v>
      </c>
      <c r="BG432" s="186">
        <f t="shared" si="197"/>
        <v>0</v>
      </c>
      <c r="BH432" s="186">
        <f t="shared" si="198"/>
        <v>0</v>
      </c>
      <c r="BI432" s="97"/>
      <c r="BJ432" s="186" t="str">
        <f t="shared" si="199"/>
        <v/>
      </c>
      <c r="BK432" s="186" t="str">
        <f t="shared" si="200"/>
        <v/>
      </c>
      <c r="BL432" s="186" t="str">
        <f t="shared" si="201"/>
        <v/>
      </c>
      <c r="BM432" s="186" t="str">
        <f t="shared" si="202"/>
        <v/>
      </c>
      <c r="BN432" s="186" t="str">
        <f t="shared" si="203"/>
        <v/>
      </c>
      <c r="BO432" s="186" t="str">
        <f t="shared" si="204"/>
        <v/>
      </c>
      <c r="BP432" s="186" t="str">
        <f t="shared" si="205"/>
        <v/>
      </c>
      <c r="BQ432" s="97"/>
      <c r="BR432" s="186">
        <f t="shared" si="206"/>
        <v>0</v>
      </c>
      <c r="BS432" s="186">
        <f t="shared" si="207"/>
        <v>0</v>
      </c>
      <c r="BT432" s="222">
        <f t="shared" si="208"/>
        <v>0</v>
      </c>
      <c r="BU432" s="222">
        <f t="shared" si="209"/>
        <v>0</v>
      </c>
      <c r="BV432" s="222">
        <f t="shared" si="210"/>
        <v>0</v>
      </c>
      <c r="BW432" s="222">
        <f t="shared" si="211"/>
        <v>0</v>
      </c>
      <c r="BX432" s="222">
        <f t="shared" si="212"/>
        <v>0</v>
      </c>
      <c r="BY432" s="106"/>
      <c r="BZ432" s="197" t="str">
        <f>IF(SUMIF('Input| Projects'!$AS$8:$CP$8,"Dx",'Input| Projects'!$AS432:$CP432)=0,"",SUMIF('Input| Projects'!$AS$8:$CP$8,"Dx",'Input| Projects'!$AS432:$CP432))</f>
        <v/>
      </c>
      <c r="CA432" s="197" t="str">
        <f>IF(SUMIF('Input| Projects'!$AS$8:$CP$8,"Tx",'Input| Projects'!$AS432:$CP432)=0,"",SUMIF('Input| Projects'!$AS$8:$CP$8,"Tx",'Input| Projects'!$AS432:$CP432))</f>
        <v/>
      </c>
      <c r="CB432" s="150" t="str">
        <f t="shared" si="219"/>
        <v/>
      </c>
    </row>
    <row r="433" spans="2:80" x14ac:dyDescent="0.2">
      <c r="B433" s="201">
        <f>IFERROR('Input| Projects'!B433,"")</f>
        <v>424</v>
      </c>
      <c r="C433" s="42" t="str">
        <f>IFERROR(IF('Input| Projects'!C433="","",'Input| Projects'!C433),"")</f>
        <v/>
      </c>
      <c r="D433" s="42" t="str">
        <f>IFERROR(IF('Input| Projects'!D433="","",'Input| Projects'!D433),"")</f>
        <v/>
      </c>
      <c r="E433" s="104"/>
      <c r="F433" s="190">
        <f>IFERROR('Input| Projects'!I433*'Input| Escalations'!$K$19,"")</f>
        <v>0</v>
      </c>
      <c r="G433" s="190">
        <f>IFERROR('Input| Projects'!J433*'Input| Escalations'!$K$19,"")</f>
        <v>0</v>
      </c>
      <c r="H433" s="190">
        <f>IFERROR('Input| Projects'!K433*'Input| Escalations'!$K$19,"")</f>
        <v>0</v>
      </c>
      <c r="I433" s="190">
        <f>IFERROR('Input| Projects'!L433*'Input| Escalations'!$K$19,"")</f>
        <v>0</v>
      </c>
      <c r="J433" s="190">
        <f>IFERROR('Input| Projects'!M433*'Input| Escalations'!$K$19,"")</f>
        <v>0</v>
      </c>
      <c r="K433" s="190">
        <f>IFERROR('Input| Projects'!N433*'Input| Escalations'!$K$19,"")</f>
        <v>0</v>
      </c>
      <c r="L433" s="190">
        <f>IFERROR('Input| Projects'!O433*'Input| Escalations'!$K$19,"")</f>
        <v>0</v>
      </c>
      <c r="M433" s="150" t="str">
        <f>IF(ABS(SUM(F433:L433)-(SUM('Input| Projects'!I433:O433)*'Input| Escalations'!$K$19))&lt;0.0000001,"",1)</f>
        <v/>
      </c>
      <c r="N433" s="192">
        <f>'Input| Projects'!$Y433*INDEX('Input| Escalations'!$H$33:$N$33,MATCH('Calc| Project Costs'!N$9,'Input| Escalations'!$H$23:$N$23,0))+'Input| Projects'!$Z433*INDEX('Input| Escalations'!$H$34:$N$34,MATCH('Calc| Project Costs'!N$9,'Input| Escalations'!$H$23:$N$23,0))+'Input| Projects'!$AA433*INDEX('Input| Escalations'!$H$35:$N$35,MATCH('Calc| Project Costs'!N$9,'Input| Escalations'!$H$23:$N$23,0))+1</f>
        <v>1</v>
      </c>
      <c r="O433" s="192">
        <f>'Input| Projects'!$Y433*INDEX('Input| Escalations'!$H$33:$N$33,MATCH('Calc| Project Costs'!O$9,'Input| Escalations'!$H$23:$N$23,0))+'Input| Projects'!$Z433*INDEX('Input| Escalations'!$H$34:$N$34,MATCH('Calc| Project Costs'!O$9,'Input| Escalations'!$H$23:$N$23,0))+'Input| Projects'!$AA433*INDEX('Input| Escalations'!$H$35:$N$35,MATCH('Calc| Project Costs'!O$9,'Input| Escalations'!$H$23:$N$23,0))+1</f>
        <v>1</v>
      </c>
      <c r="P433" s="192">
        <f>'Input| Projects'!$Y433*INDEX('Input| Escalations'!$H$33:$N$33,MATCH('Calc| Project Costs'!P$9,'Input| Escalations'!$H$23:$N$23,0))+'Input| Projects'!$Z433*INDEX('Input| Escalations'!$H$34:$N$34,MATCH('Calc| Project Costs'!P$9,'Input| Escalations'!$H$23:$N$23,0))+'Input| Projects'!$AA433*INDEX('Input| Escalations'!$H$35:$N$35,MATCH('Calc| Project Costs'!P$9,'Input| Escalations'!$H$23:$N$23,0))+1</f>
        <v>1</v>
      </c>
      <c r="Q433" s="192">
        <f>'Input| Projects'!$Y433*INDEX('Input| Escalations'!$H$33:$N$33,MATCH('Calc| Project Costs'!Q$9,'Input| Escalations'!$H$23:$N$23,0))+'Input| Projects'!$Z433*INDEX('Input| Escalations'!$H$34:$N$34,MATCH('Calc| Project Costs'!Q$9,'Input| Escalations'!$H$23:$N$23,0))+'Input| Projects'!$AA433*INDEX('Input| Escalations'!$H$35:$N$35,MATCH('Calc| Project Costs'!Q$9,'Input| Escalations'!$H$23:$N$23,0))+1</f>
        <v>1</v>
      </c>
      <c r="R433" s="192">
        <f>'Input| Projects'!$Y433*INDEX('Input| Escalations'!$H$33:$N$33,MATCH('Calc| Project Costs'!R$9,'Input| Escalations'!$H$23:$N$23,0))+'Input| Projects'!$Z433*INDEX('Input| Escalations'!$H$34:$N$34,MATCH('Calc| Project Costs'!R$9,'Input| Escalations'!$H$23:$N$23,0))+'Input| Projects'!$AA433*INDEX('Input| Escalations'!$H$35:$N$35,MATCH('Calc| Project Costs'!R$9,'Input| Escalations'!$H$23:$N$23,0))+1</f>
        <v>1</v>
      </c>
      <c r="S433" s="192">
        <f>'Input| Projects'!$Y433*INDEX('Input| Escalations'!$H$33:$N$33,MATCH('Calc| Project Costs'!S$9,'Input| Escalations'!$H$23:$N$23,0))+'Input| Projects'!$Z433*INDEX('Input| Escalations'!$H$34:$N$34,MATCH('Calc| Project Costs'!S$9,'Input| Escalations'!$H$23:$N$23,0))+'Input| Projects'!$AA433*INDEX('Input| Escalations'!$H$35:$N$35,MATCH('Calc| Project Costs'!S$9,'Input| Escalations'!$H$23:$N$23,0))+1</f>
        <v>1</v>
      </c>
      <c r="T433" s="192">
        <f>'Input| Projects'!$Y433*INDEX('Input| Escalations'!$H$33:$N$33,MATCH('Calc| Project Costs'!T$9,'Input| Escalations'!$H$23:$N$23,0))+'Input| Projects'!$Z433*INDEX('Input| Escalations'!$H$34:$N$34,MATCH('Calc| Project Costs'!T$9,'Input| Escalations'!$H$23:$N$23,0))+'Input| Projects'!$AA433*INDEX('Input| Escalations'!$H$35:$N$35,MATCH('Calc| Project Costs'!T$9,'Input| Escalations'!$H$23:$N$23,0))+1</f>
        <v>1</v>
      </c>
      <c r="U433" s="106"/>
      <c r="V433" s="186">
        <f t="shared" si="213"/>
        <v>0</v>
      </c>
      <c r="W433" s="186">
        <f t="shared" si="214"/>
        <v>0</v>
      </c>
      <c r="X433" s="186">
        <f t="shared" si="215"/>
        <v>0</v>
      </c>
      <c r="Y433" s="186">
        <f t="shared" si="191"/>
        <v>0</v>
      </c>
      <c r="Z433" s="186">
        <f t="shared" si="192"/>
        <v>0</v>
      </c>
      <c r="AA433" s="186">
        <f t="shared" si="193"/>
        <v>0</v>
      </c>
      <c r="AB433" s="186">
        <f t="shared" si="194"/>
        <v>0</v>
      </c>
      <c r="AC433" s="106"/>
      <c r="AD433" s="186">
        <f>'Input| Projects'!Q433*N433*'Input| Escalations'!$K$19</f>
        <v>0</v>
      </c>
      <c r="AE433" s="186">
        <f>'Input| Projects'!R433*O433*'Input| Escalations'!$K$19</f>
        <v>0</v>
      </c>
      <c r="AF433" s="186">
        <f>'Input| Projects'!S433*P433*'Input| Escalations'!$K$19</f>
        <v>0</v>
      </c>
      <c r="AG433" s="186">
        <f>'Input| Projects'!T433*Q433*'Input| Escalations'!$K$19</f>
        <v>0</v>
      </c>
      <c r="AH433" s="186">
        <f>'Input| Projects'!U433*R433*'Input| Escalations'!$K$19</f>
        <v>0</v>
      </c>
      <c r="AI433" s="186">
        <f>'Input| Projects'!V433*S433*'Input| Escalations'!$K$19</f>
        <v>0</v>
      </c>
      <c r="AJ433" s="186">
        <f>'Input| Projects'!W433*T433*'Input| Escalations'!$K$19</f>
        <v>0</v>
      </c>
      <c r="AK433" s="106"/>
      <c r="AL433" s="186" t="str">
        <f>IFERROR(IF('Input| Overheads'!$C$42="Direct costs",SUMPRODUCT(--('Input| Projects'!$AC433="Yes"),'Calc| Overheads Allocation'!C$8,'Calc| Project Costs'!V433),IF('Input| Overheads'!$C$42="Internal labour",SUMPRODUCT(--('Input| Projects'!$AC433="Yes"),'Calc| Overheads Allocation'!C$8,'Calc| Project Costs'!V433,'Input| Projects'!$Y433),IF('Input| Overheads'!$C$42="DNSP defined",SUMPRODUCT(--('Input| Projects'!$AC433="Yes"),'Calc| Overheads Allocation'!C$61,'Input| Projects'!$AF433),""))),"")</f>
        <v/>
      </c>
      <c r="AM433" s="186" t="str">
        <f>IFERROR(IF('Input| Overheads'!$C$42="Direct costs",SUMPRODUCT(--('Input| Projects'!$AC433="Yes"),'Calc| Overheads Allocation'!D$8,'Calc| Project Costs'!W433),IF('Input| Overheads'!$C$42="Internal labour",SUMPRODUCT(--('Input| Projects'!$AC433="Yes"),'Calc| Overheads Allocation'!D$8,'Calc| Project Costs'!W433,'Input| Projects'!$Y433),IF('Input| Overheads'!$C$42="DNSP defined",SUMPRODUCT(--('Input| Projects'!$AC433="Yes"),'Calc| Overheads Allocation'!D$61,'Input| Projects'!$AF433),""))),"")</f>
        <v/>
      </c>
      <c r="AN433" s="186" t="str">
        <f>IFERROR(IF('Input| Overheads'!$C$42="Direct costs",SUMPRODUCT(--('Input| Projects'!$AC433="Yes"),'Calc| Overheads Allocation'!E$8,'Calc| Project Costs'!X433),IF('Input| Overheads'!$C$42="Internal labour",SUMPRODUCT(--('Input| Projects'!$AC433="Yes"),'Calc| Overheads Allocation'!E$8,'Calc| Project Costs'!X433,'Input| Projects'!$Y433),IF('Input| Overheads'!$C$42="DNSP defined",SUMPRODUCT(--('Input| Projects'!$AC433="Yes"),'Calc| Overheads Allocation'!E$61,'Input| Projects'!$AF433),""))),"")</f>
        <v/>
      </c>
      <c r="AO433" s="186" t="str">
        <f>IFERROR(IF('Input| Overheads'!$C$42="Direct costs",SUMPRODUCT(--('Input| Projects'!$AC433="Yes"),'Calc| Overheads Allocation'!F$8,'Calc| Project Costs'!Y433),IF('Input| Overheads'!$C$42="Internal labour",SUMPRODUCT(--('Input| Projects'!$AC433="Yes"),'Calc| Overheads Allocation'!F$8,'Calc| Project Costs'!Y433,'Input| Projects'!$Y433),IF('Input| Overheads'!$C$42="DNSP defined",SUMPRODUCT(--('Input| Projects'!$AC433="Yes"),'Calc| Overheads Allocation'!F$61,'Input| Projects'!$AF433),""))),"")</f>
        <v/>
      </c>
      <c r="AP433" s="186" t="str">
        <f>IFERROR(IF('Input| Overheads'!$C$42="Direct costs",SUMPRODUCT(--('Input| Projects'!$AC433="Yes"),'Calc| Overheads Allocation'!G$8,'Calc| Project Costs'!Z433),IF('Input| Overheads'!$C$42="Internal labour",SUMPRODUCT(--('Input| Projects'!$AC433="Yes"),'Calc| Overheads Allocation'!G$8,'Calc| Project Costs'!Z433,'Input| Projects'!$Y433),IF('Input| Overheads'!$C$42="DNSP defined",SUMPRODUCT(--('Input| Projects'!$AC433="Yes"),'Calc| Overheads Allocation'!G$61,'Input| Projects'!$AF433),""))),"")</f>
        <v/>
      </c>
      <c r="AQ433" s="186" t="str">
        <f>IFERROR(IF('Input| Overheads'!$C$42="Direct costs",SUMPRODUCT(--('Input| Projects'!$AC433="Yes"),'Calc| Overheads Allocation'!H$8,'Calc| Project Costs'!AA433),IF('Input| Overheads'!$C$42="Internal labour",SUMPRODUCT(--('Input| Projects'!$AC433="Yes"),'Calc| Overheads Allocation'!H$8,'Calc| Project Costs'!AA433,'Input| Projects'!$Y433),IF('Input| Overheads'!$C$42="DNSP defined",SUMPRODUCT(--('Input| Projects'!$AC433="Yes"),'Calc| Overheads Allocation'!H$61,'Input| Projects'!$AF433),""))),"")</f>
        <v/>
      </c>
      <c r="AR433" s="186" t="str">
        <f>IFERROR(IF('Input| Overheads'!$C$42="Direct costs",SUMPRODUCT(--('Input| Projects'!$AC433="Yes"),'Calc| Overheads Allocation'!I$8,'Calc| Project Costs'!AB433),IF('Input| Overheads'!$C$42="Internal labour",SUMPRODUCT(--('Input| Projects'!$AC433="Yes"),'Calc| Overheads Allocation'!I$8,'Calc| Project Costs'!AB433,'Input| Projects'!$Y433),IF('Input| Overheads'!$C$42="DNSP defined",SUMPRODUCT(--('Input| Projects'!$AC433="Yes"),'Calc| Overheads Allocation'!I$61,'Input| Projects'!$AF433),""))),"")</f>
        <v/>
      </c>
      <c r="AS433" s="106"/>
      <c r="AT433" s="186" t="str">
        <f>IFERROR(IF('Input| Overheads'!$C$42="Direct costs",SUMPRODUCT(--('Input| Projects'!$AD433="Yes"),'Calc| Overheads Allocation'!C$9,'Calc| Project Costs'!V433),IF('Input| Overheads'!$C$42="Internal labour",SUMPRODUCT(--('Input| Projects'!$AD433="Yes"),'Calc| Overheads Allocation'!C$9,'Calc| Project Costs'!V433,'Input| Projects'!$Y433),IF('Input| Overheads'!$C$42="DNSP defined",SUMPRODUCT(--('Input| Projects'!$AD433="Yes"),'Calc| Overheads Allocation'!C$62,'Input| Projects'!$AG433),""))),"")</f>
        <v/>
      </c>
      <c r="AU433" s="186" t="str">
        <f>IFERROR(IF('Input| Overheads'!$C$42="Direct costs",SUMPRODUCT(--('Input| Projects'!$AD433="Yes"),'Calc| Overheads Allocation'!D$9,'Calc| Project Costs'!W433),IF('Input| Overheads'!$C$42="Internal labour",SUMPRODUCT(--('Input| Projects'!$AD433="Yes"),'Calc| Overheads Allocation'!D$9,'Calc| Project Costs'!W433,'Input| Projects'!$Y433),IF('Input| Overheads'!$C$42="DNSP defined",SUMPRODUCT(--('Input| Projects'!$AD433="Yes"),'Calc| Overheads Allocation'!D$62,'Input| Projects'!$AG433),""))),"")</f>
        <v/>
      </c>
      <c r="AV433" s="186" t="str">
        <f>IFERROR(IF('Input| Overheads'!$C$42="Direct costs",SUMPRODUCT(--('Input| Projects'!$AD433="Yes"),'Calc| Overheads Allocation'!E$9,'Calc| Project Costs'!X433),IF('Input| Overheads'!$C$42="Internal labour",SUMPRODUCT(--('Input| Projects'!$AD433="Yes"),'Calc| Overheads Allocation'!E$9,'Calc| Project Costs'!X433,'Input| Projects'!$Y433),IF('Input| Overheads'!$C$42="DNSP defined",SUMPRODUCT(--('Input| Projects'!$AD433="Yes"),'Calc| Overheads Allocation'!E$62,'Input| Projects'!$AG433),""))),"")</f>
        <v/>
      </c>
      <c r="AW433" s="186" t="str">
        <f>IFERROR(IF('Input| Overheads'!$C$42="Direct costs",SUMPRODUCT(--('Input| Projects'!$AD433="Yes"),'Calc| Overheads Allocation'!F$9,'Calc| Project Costs'!Y433),IF('Input| Overheads'!$C$42="Internal labour",SUMPRODUCT(--('Input| Projects'!$AD433="Yes"),'Calc| Overheads Allocation'!F$9,'Calc| Project Costs'!Y433,'Input| Projects'!$Y433),IF('Input| Overheads'!$C$42="DNSP defined",SUMPRODUCT(--('Input| Projects'!$AD433="Yes"),'Calc| Overheads Allocation'!F$62,'Input| Projects'!$AG433),""))),"")</f>
        <v/>
      </c>
      <c r="AX433" s="186" t="str">
        <f>IFERROR(IF('Input| Overheads'!$C$42="Direct costs",SUMPRODUCT(--('Input| Projects'!$AD433="Yes"),'Calc| Overheads Allocation'!G$9,'Calc| Project Costs'!Z433),IF('Input| Overheads'!$C$42="Internal labour",SUMPRODUCT(--('Input| Projects'!$AD433="Yes"),'Calc| Overheads Allocation'!G$9,'Calc| Project Costs'!Z433,'Input| Projects'!$Y433),IF('Input| Overheads'!$C$42="DNSP defined",SUMPRODUCT(--('Input| Projects'!$AD433="Yes"),'Calc| Overheads Allocation'!G$62,'Input| Projects'!$AG433),""))),"")</f>
        <v/>
      </c>
      <c r="AY433" s="186" t="str">
        <f>IFERROR(IF('Input| Overheads'!$C$42="Direct costs",SUMPRODUCT(--('Input| Projects'!$AD433="Yes"),'Calc| Overheads Allocation'!H$9,'Calc| Project Costs'!AA433),IF('Input| Overheads'!$C$42="Internal labour",SUMPRODUCT(--('Input| Projects'!$AD433="Yes"),'Calc| Overheads Allocation'!H$9,'Calc| Project Costs'!AA433,'Input| Projects'!$Y433),IF('Input| Overheads'!$C$42="DNSP defined",SUMPRODUCT(--('Input| Projects'!$AD433="Yes"),'Calc| Overheads Allocation'!H$62,'Input| Projects'!$AG433),""))),"")</f>
        <v/>
      </c>
      <c r="AZ433" s="186" t="str">
        <f>IFERROR(IF('Input| Overheads'!$C$42="Direct costs",SUMPRODUCT(--('Input| Projects'!$AD433="Yes"),'Calc| Overheads Allocation'!I$9,'Calc| Project Costs'!AB433),IF('Input| Overheads'!$C$42="Internal labour",SUMPRODUCT(--('Input| Projects'!$AD433="Yes"),'Calc| Overheads Allocation'!I$9,'Calc| Project Costs'!AB433,'Input| Projects'!$Y433),IF('Input| Overheads'!$C$42="DNSP defined",SUMPRODUCT(--('Input| Projects'!$AD433="Yes"),'Calc| Overheads Allocation'!I$62,'Input| Projects'!$AG433),""))),"")</f>
        <v/>
      </c>
      <c r="BA433" s="106"/>
      <c r="BB433" s="186">
        <f t="shared" si="216"/>
        <v>0</v>
      </c>
      <c r="BC433" s="186">
        <f t="shared" si="217"/>
        <v>0</v>
      </c>
      <c r="BD433" s="186">
        <f t="shared" si="218"/>
        <v>0</v>
      </c>
      <c r="BE433" s="186">
        <f t="shared" si="195"/>
        <v>0</v>
      </c>
      <c r="BF433" s="186">
        <f t="shared" si="196"/>
        <v>0</v>
      </c>
      <c r="BG433" s="186">
        <f t="shared" si="197"/>
        <v>0</v>
      </c>
      <c r="BH433" s="186">
        <f t="shared" si="198"/>
        <v>0</v>
      </c>
      <c r="BI433" s="97"/>
      <c r="BJ433" s="186" t="str">
        <f t="shared" si="199"/>
        <v/>
      </c>
      <c r="BK433" s="186" t="str">
        <f t="shared" si="200"/>
        <v/>
      </c>
      <c r="BL433" s="186" t="str">
        <f t="shared" si="201"/>
        <v/>
      </c>
      <c r="BM433" s="186" t="str">
        <f t="shared" si="202"/>
        <v/>
      </c>
      <c r="BN433" s="186" t="str">
        <f t="shared" si="203"/>
        <v/>
      </c>
      <c r="BO433" s="186" t="str">
        <f t="shared" si="204"/>
        <v/>
      </c>
      <c r="BP433" s="186" t="str">
        <f t="shared" si="205"/>
        <v/>
      </c>
      <c r="BQ433" s="97"/>
      <c r="BR433" s="186">
        <f t="shared" si="206"/>
        <v>0</v>
      </c>
      <c r="BS433" s="186">
        <f t="shared" si="207"/>
        <v>0</v>
      </c>
      <c r="BT433" s="222">
        <f t="shared" si="208"/>
        <v>0</v>
      </c>
      <c r="BU433" s="222">
        <f t="shared" si="209"/>
        <v>0</v>
      </c>
      <c r="BV433" s="222">
        <f t="shared" si="210"/>
        <v>0</v>
      </c>
      <c r="BW433" s="222">
        <f t="shared" si="211"/>
        <v>0</v>
      </c>
      <c r="BX433" s="222">
        <f t="shared" si="212"/>
        <v>0</v>
      </c>
      <c r="BY433" s="106"/>
      <c r="BZ433" s="197" t="str">
        <f>IF(SUMIF('Input| Projects'!$AS$8:$CP$8,"Dx",'Input| Projects'!$AS433:$CP433)=0,"",SUMIF('Input| Projects'!$AS$8:$CP$8,"Dx",'Input| Projects'!$AS433:$CP433))</f>
        <v/>
      </c>
      <c r="CA433" s="197" t="str">
        <f>IF(SUMIF('Input| Projects'!$AS$8:$CP$8,"Tx",'Input| Projects'!$AS433:$CP433)=0,"",SUMIF('Input| Projects'!$AS$8:$CP$8,"Tx",'Input| Projects'!$AS433:$CP433))</f>
        <v/>
      </c>
      <c r="CB433" s="150" t="str">
        <f t="shared" si="219"/>
        <v/>
      </c>
    </row>
    <row r="434" spans="2:80" x14ac:dyDescent="0.2">
      <c r="B434" s="201">
        <f>IFERROR('Input| Projects'!B434,"")</f>
        <v>425</v>
      </c>
      <c r="C434" s="42" t="str">
        <f>IFERROR(IF('Input| Projects'!C434="","",'Input| Projects'!C434),"")</f>
        <v/>
      </c>
      <c r="D434" s="42" t="str">
        <f>IFERROR(IF('Input| Projects'!D434="","",'Input| Projects'!D434),"")</f>
        <v/>
      </c>
      <c r="E434" s="104"/>
      <c r="F434" s="190">
        <f>IFERROR('Input| Projects'!I434*'Input| Escalations'!$K$19,"")</f>
        <v>0</v>
      </c>
      <c r="G434" s="190">
        <f>IFERROR('Input| Projects'!J434*'Input| Escalations'!$K$19,"")</f>
        <v>0</v>
      </c>
      <c r="H434" s="190">
        <f>IFERROR('Input| Projects'!K434*'Input| Escalations'!$K$19,"")</f>
        <v>0</v>
      </c>
      <c r="I434" s="190">
        <f>IFERROR('Input| Projects'!L434*'Input| Escalations'!$K$19,"")</f>
        <v>0</v>
      </c>
      <c r="J434" s="190">
        <f>IFERROR('Input| Projects'!M434*'Input| Escalations'!$K$19,"")</f>
        <v>0</v>
      </c>
      <c r="K434" s="190">
        <f>IFERROR('Input| Projects'!N434*'Input| Escalations'!$K$19,"")</f>
        <v>0</v>
      </c>
      <c r="L434" s="190">
        <f>IFERROR('Input| Projects'!O434*'Input| Escalations'!$K$19,"")</f>
        <v>0</v>
      </c>
      <c r="M434" s="150" t="str">
        <f>IF(ABS(SUM(F434:L434)-(SUM('Input| Projects'!I434:O434)*'Input| Escalations'!$K$19))&lt;0.0000001,"",1)</f>
        <v/>
      </c>
      <c r="N434" s="192">
        <f>'Input| Projects'!$Y434*INDEX('Input| Escalations'!$H$33:$N$33,MATCH('Calc| Project Costs'!N$9,'Input| Escalations'!$H$23:$N$23,0))+'Input| Projects'!$Z434*INDEX('Input| Escalations'!$H$34:$N$34,MATCH('Calc| Project Costs'!N$9,'Input| Escalations'!$H$23:$N$23,0))+'Input| Projects'!$AA434*INDEX('Input| Escalations'!$H$35:$N$35,MATCH('Calc| Project Costs'!N$9,'Input| Escalations'!$H$23:$N$23,0))+1</f>
        <v>1</v>
      </c>
      <c r="O434" s="192">
        <f>'Input| Projects'!$Y434*INDEX('Input| Escalations'!$H$33:$N$33,MATCH('Calc| Project Costs'!O$9,'Input| Escalations'!$H$23:$N$23,0))+'Input| Projects'!$Z434*INDEX('Input| Escalations'!$H$34:$N$34,MATCH('Calc| Project Costs'!O$9,'Input| Escalations'!$H$23:$N$23,0))+'Input| Projects'!$AA434*INDEX('Input| Escalations'!$H$35:$N$35,MATCH('Calc| Project Costs'!O$9,'Input| Escalations'!$H$23:$N$23,0))+1</f>
        <v>1</v>
      </c>
      <c r="P434" s="192">
        <f>'Input| Projects'!$Y434*INDEX('Input| Escalations'!$H$33:$N$33,MATCH('Calc| Project Costs'!P$9,'Input| Escalations'!$H$23:$N$23,0))+'Input| Projects'!$Z434*INDEX('Input| Escalations'!$H$34:$N$34,MATCH('Calc| Project Costs'!P$9,'Input| Escalations'!$H$23:$N$23,0))+'Input| Projects'!$AA434*INDEX('Input| Escalations'!$H$35:$N$35,MATCH('Calc| Project Costs'!P$9,'Input| Escalations'!$H$23:$N$23,0))+1</f>
        <v>1</v>
      </c>
      <c r="Q434" s="192">
        <f>'Input| Projects'!$Y434*INDEX('Input| Escalations'!$H$33:$N$33,MATCH('Calc| Project Costs'!Q$9,'Input| Escalations'!$H$23:$N$23,0))+'Input| Projects'!$Z434*INDEX('Input| Escalations'!$H$34:$N$34,MATCH('Calc| Project Costs'!Q$9,'Input| Escalations'!$H$23:$N$23,0))+'Input| Projects'!$AA434*INDEX('Input| Escalations'!$H$35:$N$35,MATCH('Calc| Project Costs'!Q$9,'Input| Escalations'!$H$23:$N$23,0))+1</f>
        <v>1</v>
      </c>
      <c r="R434" s="192">
        <f>'Input| Projects'!$Y434*INDEX('Input| Escalations'!$H$33:$N$33,MATCH('Calc| Project Costs'!R$9,'Input| Escalations'!$H$23:$N$23,0))+'Input| Projects'!$Z434*INDEX('Input| Escalations'!$H$34:$N$34,MATCH('Calc| Project Costs'!R$9,'Input| Escalations'!$H$23:$N$23,0))+'Input| Projects'!$AA434*INDEX('Input| Escalations'!$H$35:$N$35,MATCH('Calc| Project Costs'!R$9,'Input| Escalations'!$H$23:$N$23,0))+1</f>
        <v>1</v>
      </c>
      <c r="S434" s="192">
        <f>'Input| Projects'!$Y434*INDEX('Input| Escalations'!$H$33:$N$33,MATCH('Calc| Project Costs'!S$9,'Input| Escalations'!$H$23:$N$23,0))+'Input| Projects'!$Z434*INDEX('Input| Escalations'!$H$34:$N$34,MATCH('Calc| Project Costs'!S$9,'Input| Escalations'!$H$23:$N$23,0))+'Input| Projects'!$AA434*INDEX('Input| Escalations'!$H$35:$N$35,MATCH('Calc| Project Costs'!S$9,'Input| Escalations'!$H$23:$N$23,0))+1</f>
        <v>1</v>
      </c>
      <c r="T434" s="192">
        <f>'Input| Projects'!$Y434*INDEX('Input| Escalations'!$H$33:$N$33,MATCH('Calc| Project Costs'!T$9,'Input| Escalations'!$H$23:$N$23,0))+'Input| Projects'!$Z434*INDEX('Input| Escalations'!$H$34:$N$34,MATCH('Calc| Project Costs'!T$9,'Input| Escalations'!$H$23:$N$23,0))+'Input| Projects'!$AA434*INDEX('Input| Escalations'!$H$35:$N$35,MATCH('Calc| Project Costs'!T$9,'Input| Escalations'!$H$23:$N$23,0))+1</f>
        <v>1</v>
      </c>
      <c r="U434" s="106"/>
      <c r="V434" s="186">
        <f t="shared" si="213"/>
        <v>0</v>
      </c>
      <c r="W434" s="186">
        <f t="shared" si="214"/>
        <v>0</v>
      </c>
      <c r="X434" s="186">
        <f t="shared" si="215"/>
        <v>0</v>
      </c>
      <c r="Y434" s="186">
        <f t="shared" si="191"/>
        <v>0</v>
      </c>
      <c r="Z434" s="186">
        <f t="shared" si="192"/>
        <v>0</v>
      </c>
      <c r="AA434" s="186">
        <f t="shared" si="193"/>
        <v>0</v>
      </c>
      <c r="AB434" s="186">
        <f t="shared" si="194"/>
        <v>0</v>
      </c>
      <c r="AC434" s="106"/>
      <c r="AD434" s="186">
        <f>'Input| Projects'!Q434*N434*'Input| Escalations'!$K$19</f>
        <v>0</v>
      </c>
      <c r="AE434" s="186">
        <f>'Input| Projects'!R434*O434*'Input| Escalations'!$K$19</f>
        <v>0</v>
      </c>
      <c r="AF434" s="186">
        <f>'Input| Projects'!S434*P434*'Input| Escalations'!$K$19</f>
        <v>0</v>
      </c>
      <c r="AG434" s="186">
        <f>'Input| Projects'!T434*Q434*'Input| Escalations'!$K$19</f>
        <v>0</v>
      </c>
      <c r="AH434" s="186">
        <f>'Input| Projects'!U434*R434*'Input| Escalations'!$K$19</f>
        <v>0</v>
      </c>
      <c r="AI434" s="186">
        <f>'Input| Projects'!V434*S434*'Input| Escalations'!$K$19</f>
        <v>0</v>
      </c>
      <c r="AJ434" s="186">
        <f>'Input| Projects'!W434*T434*'Input| Escalations'!$K$19</f>
        <v>0</v>
      </c>
      <c r="AK434" s="106"/>
      <c r="AL434" s="186" t="str">
        <f>IFERROR(IF('Input| Overheads'!$C$42="Direct costs",SUMPRODUCT(--('Input| Projects'!$AC434="Yes"),'Calc| Overheads Allocation'!C$8,'Calc| Project Costs'!V434),IF('Input| Overheads'!$C$42="Internal labour",SUMPRODUCT(--('Input| Projects'!$AC434="Yes"),'Calc| Overheads Allocation'!C$8,'Calc| Project Costs'!V434,'Input| Projects'!$Y434),IF('Input| Overheads'!$C$42="DNSP defined",SUMPRODUCT(--('Input| Projects'!$AC434="Yes"),'Calc| Overheads Allocation'!C$61,'Input| Projects'!$AF434),""))),"")</f>
        <v/>
      </c>
      <c r="AM434" s="186" t="str">
        <f>IFERROR(IF('Input| Overheads'!$C$42="Direct costs",SUMPRODUCT(--('Input| Projects'!$AC434="Yes"),'Calc| Overheads Allocation'!D$8,'Calc| Project Costs'!W434),IF('Input| Overheads'!$C$42="Internal labour",SUMPRODUCT(--('Input| Projects'!$AC434="Yes"),'Calc| Overheads Allocation'!D$8,'Calc| Project Costs'!W434,'Input| Projects'!$Y434),IF('Input| Overheads'!$C$42="DNSP defined",SUMPRODUCT(--('Input| Projects'!$AC434="Yes"),'Calc| Overheads Allocation'!D$61,'Input| Projects'!$AF434),""))),"")</f>
        <v/>
      </c>
      <c r="AN434" s="186" t="str">
        <f>IFERROR(IF('Input| Overheads'!$C$42="Direct costs",SUMPRODUCT(--('Input| Projects'!$AC434="Yes"),'Calc| Overheads Allocation'!E$8,'Calc| Project Costs'!X434),IF('Input| Overheads'!$C$42="Internal labour",SUMPRODUCT(--('Input| Projects'!$AC434="Yes"),'Calc| Overheads Allocation'!E$8,'Calc| Project Costs'!X434,'Input| Projects'!$Y434),IF('Input| Overheads'!$C$42="DNSP defined",SUMPRODUCT(--('Input| Projects'!$AC434="Yes"),'Calc| Overheads Allocation'!E$61,'Input| Projects'!$AF434),""))),"")</f>
        <v/>
      </c>
      <c r="AO434" s="186" t="str">
        <f>IFERROR(IF('Input| Overheads'!$C$42="Direct costs",SUMPRODUCT(--('Input| Projects'!$AC434="Yes"),'Calc| Overheads Allocation'!F$8,'Calc| Project Costs'!Y434),IF('Input| Overheads'!$C$42="Internal labour",SUMPRODUCT(--('Input| Projects'!$AC434="Yes"),'Calc| Overheads Allocation'!F$8,'Calc| Project Costs'!Y434,'Input| Projects'!$Y434),IF('Input| Overheads'!$C$42="DNSP defined",SUMPRODUCT(--('Input| Projects'!$AC434="Yes"),'Calc| Overheads Allocation'!F$61,'Input| Projects'!$AF434),""))),"")</f>
        <v/>
      </c>
      <c r="AP434" s="186" t="str">
        <f>IFERROR(IF('Input| Overheads'!$C$42="Direct costs",SUMPRODUCT(--('Input| Projects'!$AC434="Yes"),'Calc| Overheads Allocation'!G$8,'Calc| Project Costs'!Z434),IF('Input| Overheads'!$C$42="Internal labour",SUMPRODUCT(--('Input| Projects'!$AC434="Yes"),'Calc| Overheads Allocation'!G$8,'Calc| Project Costs'!Z434,'Input| Projects'!$Y434),IF('Input| Overheads'!$C$42="DNSP defined",SUMPRODUCT(--('Input| Projects'!$AC434="Yes"),'Calc| Overheads Allocation'!G$61,'Input| Projects'!$AF434),""))),"")</f>
        <v/>
      </c>
      <c r="AQ434" s="186" t="str">
        <f>IFERROR(IF('Input| Overheads'!$C$42="Direct costs",SUMPRODUCT(--('Input| Projects'!$AC434="Yes"),'Calc| Overheads Allocation'!H$8,'Calc| Project Costs'!AA434),IF('Input| Overheads'!$C$42="Internal labour",SUMPRODUCT(--('Input| Projects'!$AC434="Yes"),'Calc| Overheads Allocation'!H$8,'Calc| Project Costs'!AA434,'Input| Projects'!$Y434),IF('Input| Overheads'!$C$42="DNSP defined",SUMPRODUCT(--('Input| Projects'!$AC434="Yes"),'Calc| Overheads Allocation'!H$61,'Input| Projects'!$AF434),""))),"")</f>
        <v/>
      </c>
      <c r="AR434" s="186" t="str">
        <f>IFERROR(IF('Input| Overheads'!$C$42="Direct costs",SUMPRODUCT(--('Input| Projects'!$AC434="Yes"),'Calc| Overheads Allocation'!I$8,'Calc| Project Costs'!AB434),IF('Input| Overheads'!$C$42="Internal labour",SUMPRODUCT(--('Input| Projects'!$AC434="Yes"),'Calc| Overheads Allocation'!I$8,'Calc| Project Costs'!AB434,'Input| Projects'!$Y434),IF('Input| Overheads'!$C$42="DNSP defined",SUMPRODUCT(--('Input| Projects'!$AC434="Yes"),'Calc| Overheads Allocation'!I$61,'Input| Projects'!$AF434),""))),"")</f>
        <v/>
      </c>
      <c r="AS434" s="106"/>
      <c r="AT434" s="186" t="str">
        <f>IFERROR(IF('Input| Overheads'!$C$42="Direct costs",SUMPRODUCT(--('Input| Projects'!$AD434="Yes"),'Calc| Overheads Allocation'!C$9,'Calc| Project Costs'!V434),IF('Input| Overheads'!$C$42="Internal labour",SUMPRODUCT(--('Input| Projects'!$AD434="Yes"),'Calc| Overheads Allocation'!C$9,'Calc| Project Costs'!V434,'Input| Projects'!$Y434),IF('Input| Overheads'!$C$42="DNSP defined",SUMPRODUCT(--('Input| Projects'!$AD434="Yes"),'Calc| Overheads Allocation'!C$62,'Input| Projects'!$AG434),""))),"")</f>
        <v/>
      </c>
      <c r="AU434" s="186" t="str">
        <f>IFERROR(IF('Input| Overheads'!$C$42="Direct costs",SUMPRODUCT(--('Input| Projects'!$AD434="Yes"),'Calc| Overheads Allocation'!D$9,'Calc| Project Costs'!W434),IF('Input| Overheads'!$C$42="Internal labour",SUMPRODUCT(--('Input| Projects'!$AD434="Yes"),'Calc| Overheads Allocation'!D$9,'Calc| Project Costs'!W434,'Input| Projects'!$Y434),IF('Input| Overheads'!$C$42="DNSP defined",SUMPRODUCT(--('Input| Projects'!$AD434="Yes"),'Calc| Overheads Allocation'!D$62,'Input| Projects'!$AG434),""))),"")</f>
        <v/>
      </c>
      <c r="AV434" s="186" t="str">
        <f>IFERROR(IF('Input| Overheads'!$C$42="Direct costs",SUMPRODUCT(--('Input| Projects'!$AD434="Yes"),'Calc| Overheads Allocation'!E$9,'Calc| Project Costs'!X434),IF('Input| Overheads'!$C$42="Internal labour",SUMPRODUCT(--('Input| Projects'!$AD434="Yes"),'Calc| Overheads Allocation'!E$9,'Calc| Project Costs'!X434,'Input| Projects'!$Y434),IF('Input| Overheads'!$C$42="DNSP defined",SUMPRODUCT(--('Input| Projects'!$AD434="Yes"),'Calc| Overheads Allocation'!E$62,'Input| Projects'!$AG434),""))),"")</f>
        <v/>
      </c>
      <c r="AW434" s="186" t="str">
        <f>IFERROR(IF('Input| Overheads'!$C$42="Direct costs",SUMPRODUCT(--('Input| Projects'!$AD434="Yes"),'Calc| Overheads Allocation'!F$9,'Calc| Project Costs'!Y434),IF('Input| Overheads'!$C$42="Internal labour",SUMPRODUCT(--('Input| Projects'!$AD434="Yes"),'Calc| Overheads Allocation'!F$9,'Calc| Project Costs'!Y434,'Input| Projects'!$Y434),IF('Input| Overheads'!$C$42="DNSP defined",SUMPRODUCT(--('Input| Projects'!$AD434="Yes"),'Calc| Overheads Allocation'!F$62,'Input| Projects'!$AG434),""))),"")</f>
        <v/>
      </c>
      <c r="AX434" s="186" t="str">
        <f>IFERROR(IF('Input| Overheads'!$C$42="Direct costs",SUMPRODUCT(--('Input| Projects'!$AD434="Yes"),'Calc| Overheads Allocation'!G$9,'Calc| Project Costs'!Z434),IF('Input| Overheads'!$C$42="Internal labour",SUMPRODUCT(--('Input| Projects'!$AD434="Yes"),'Calc| Overheads Allocation'!G$9,'Calc| Project Costs'!Z434,'Input| Projects'!$Y434),IF('Input| Overheads'!$C$42="DNSP defined",SUMPRODUCT(--('Input| Projects'!$AD434="Yes"),'Calc| Overheads Allocation'!G$62,'Input| Projects'!$AG434),""))),"")</f>
        <v/>
      </c>
      <c r="AY434" s="186" t="str">
        <f>IFERROR(IF('Input| Overheads'!$C$42="Direct costs",SUMPRODUCT(--('Input| Projects'!$AD434="Yes"),'Calc| Overheads Allocation'!H$9,'Calc| Project Costs'!AA434),IF('Input| Overheads'!$C$42="Internal labour",SUMPRODUCT(--('Input| Projects'!$AD434="Yes"),'Calc| Overheads Allocation'!H$9,'Calc| Project Costs'!AA434,'Input| Projects'!$Y434),IF('Input| Overheads'!$C$42="DNSP defined",SUMPRODUCT(--('Input| Projects'!$AD434="Yes"),'Calc| Overheads Allocation'!H$62,'Input| Projects'!$AG434),""))),"")</f>
        <v/>
      </c>
      <c r="AZ434" s="186" t="str">
        <f>IFERROR(IF('Input| Overheads'!$C$42="Direct costs",SUMPRODUCT(--('Input| Projects'!$AD434="Yes"),'Calc| Overheads Allocation'!I$9,'Calc| Project Costs'!AB434),IF('Input| Overheads'!$C$42="Internal labour",SUMPRODUCT(--('Input| Projects'!$AD434="Yes"),'Calc| Overheads Allocation'!I$9,'Calc| Project Costs'!AB434,'Input| Projects'!$Y434),IF('Input| Overheads'!$C$42="DNSP defined",SUMPRODUCT(--('Input| Projects'!$AD434="Yes"),'Calc| Overheads Allocation'!I$62,'Input| Projects'!$AG434),""))),"")</f>
        <v/>
      </c>
      <c r="BA434" s="106"/>
      <c r="BB434" s="186">
        <f t="shared" si="216"/>
        <v>0</v>
      </c>
      <c r="BC434" s="186">
        <f t="shared" si="217"/>
        <v>0</v>
      </c>
      <c r="BD434" s="186">
        <f t="shared" si="218"/>
        <v>0</v>
      </c>
      <c r="BE434" s="186">
        <f t="shared" si="195"/>
        <v>0</v>
      </c>
      <c r="BF434" s="186">
        <f t="shared" si="196"/>
        <v>0</v>
      </c>
      <c r="BG434" s="186">
        <f t="shared" si="197"/>
        <v>0</v>
      </c>
      <c r="BH434" s="186">
        <f t="shared" si="198"/>
        <v>0</v>
      </c>
      <c r="BI434" s="97"/>
      <c r="BJ434" s="186" t="str">
        <f t="shared" si="199"/>
        <v/>
      </c>
      <c r="BK434" s="186" t="str">
        <f t="shared" si="200"/>
        <v/>
      </c>
      <c r="BL434" s="186" t="str">
        <f t="shared" si="201"/>
        <v/>
      </c>
      <c r="BM434" s="186" t="str">
        <f t="shared" si="202"/>
        <v/>
      </c>
      <c r="BN434" s="186" t="str">
        <f t="shared" si="203"/>
        <v/>
      </c>
      <c r="BO434" s="186" t="str">
        <f t="shared" si="204"/>
        <v/>
      </c>
      <c r="BP434" s="186" t="str">
        <f t="shared" si="205"/>
        <v/>
      </c>
      <c r="BQ434" s="97"/>
      <c r="BR434" s="186">
        <f t="shared" si="206"/>
        <v>0</v>
      </c>
      <c r="BS434" s="186">
        <f t="shared" si="207"/>
        <v>0</v>
      </c>
      <c r="BT434" s="222">
        <f t="shared" si="208"/>
        <v>0</v>
      </c>
      <c r="BU434" s="222">
        <f t="shared" si="209"/>
        <v>0</v>
      </c>
      <c r="BV434" s="222">
        <f t="shared" si="210"/>
        <v>0</v>
      </c>
      <c r="BW434" s="222">
        <f t="shared" si="211"/>
        <v>0</v>
      </c>
      <c r="BX434" s="222">
        <f t="shared" si="212"/>
        <v>0</v>
      </c>
      <c r="BY434" s="106"/>
      <c r="BZ434" s="197" t="str">
        <f>IF(SUMIF('Input| Projects'!$AS$8:$CP$8,"Dx",'Input| Projects'!$AS434:$CP434)=0,"",SUMIF('Input| Projects'!$AS$8:$CP$8,"Dx",'Input| Projects'!$AS434:$CP434))</f>
        <v/>
      </c>
      <c r="CA434" s="197" t="str">
        <f>IF(SUMIF('Input| Projects'!$AS$8:$CP$8,"Tx",'Input| Projects'!$AS434:$CP434)=0,"",SUMIF('Input| Projects'!$AS$8:$CP$8,"Tx",'Input| Projects'!$AS434:$CP434))</f>
        <v/>
      </c>
      <c r="CB434" s="150" t="str">
        <f t="shared" si="219"/>
        <v/>
      </c>
    </row>
    <row r="435" spans="2:80" x14ac:dyDescent="0.2">
      <c r="B435" s="201">
        <f>IFERROR('Input| Projects'!B435,"")</f>
        <v>426</v>
      </c>
      <c r="C435" s="42" t="str">
        <f>IFERROR(IF('Input| Projects'!C435="","",'Input| Projects'!C435),"")</f>
        <v/>
      </c>
      <c r="D435" s="42" t="str">
        <f>IFERROR(IF('Input| Projects'!D435="","",'Input| Projects'!D435),"")</f>
        <v/>
      </c>
      <c r="E435" s="104"/>
      <c r="F435" s="190">
        <f>IFERROR('Input| Projects'!I435*'Input| Escalations'!$K$19,"")</f>
        <v>0</v>
      </c>
      <c r="G435" s="190">
        <f>IFERROR('Input| Projects'!J435*'Input| Escalations'!$K$19,"")</f>
        <v>0</v>
      </c>
      <c r="H435" s="190">
        <f>IFERROR('Input| Projects'!K435*'Input| Escalations'!$K$19,"")</f>
        <v>0</v>
      </c>
      <c r="I435" s="190">
        <f>IFERROR('Input| Projects'!L435*'Input| Escalations'!$K$19,"")</f>
        <v>0</v>
      </c>
      <c r="J435" s="190">
        <f>IFERROR('Input| Projects'!M435*'Input| Escalations'!$K$19,"")</f>
        <v>0</v>
      </c>
      <c r="K435" s="190">
        <f>IFERROR('Input| Projects'!N435*'Input| Escalations'!$K$19,"")</f>
        <v>0</v>
      </c>
      <c r="L435" s="190">
        <f>IFERROR('Input| Projects'!O435*'Input| Escalations'!$K$19,"")</f>
        <v>0</v>
      </c>
      <c r="M435" s="150" t="str">
        <f>IF(ABS(SUM(F435:L435)-(SUM('Input| Projects'!I435:O435)*'Input| Escalations'!$K$19))&lt;0.0000001,"",1)</f>
        <v/>
      </c>
      <c r="N435" s="192">
        <f>'Input| Projects'!$Y435*INDEX('Input| Escalations'!$H$33:$N$33,MATCH('Calc| Project Costs'!N$9,'Input| Escalations'!$H$23:$N$23,0))+'Input| Projects'!$Z435*INDEX('Input| Escalations'!$H$34:$N$34,MATCH('Calc| Project Costs'!N$9,'Input| Escalations'!$H$23:$N$23,0))+'Input| Projects'!$AA435*INDEX('Input| Escalations'!$H$35:$N$35,MATCH('Calc| Project Costs'!N$9,'Input| Escalations'!$H$23:$N$23,0))+1</f>
        <v>1</v>
      </c>
      <c r="O435" s="192">
        <f>'Input| Projects'!$Y435*INDEX('Input| Escalations'!$H$33:$N$33,MATCH('Calc| Project Costs'!O$9,'Input| Escalations'!$H$23:$N$23,0))+'Input| Projects'!$Z435*INDEX('Input| Escalations'!$H$34:$N$34,MATCH('Calc| Project Costs'!O$9,'Input| Escalations'!$H$23:$N$23,0))+'Input| Projects'!$AA435*INDEX('Input| Escalations'!$H$35:$N$35,MATCH('Calc| Project Costs'!O$9,'Input| Escalations'!$H$23:$N$23,0))+1</f>
        <v>1</v>
      </c>
      <c r="P435" s="192">
        <f>'Input| Projects'!$Y435*INDEX('Input| Escalations'!$H$33:$N$33,MATCH('Calc| Project Costs'!P$9,'Input| Escalations'!$H$23:$N$23,0))+'Input| Projects'!$Z435*INDEX('Input| Escalations'!$H$34:$N$34,MATCH('Calc| Project Costs'!P$9,'Input| Escalations'!$H$23:$N$23,0))+'Input| Projects'!$AA435*INDEX('Input| Escalations'!$H$35:$N$35,MATCH('Calc| Project Costs'!P$9,'Input| Escalations'!$H$23:$N$23,0))+1</f>
        <v>1</v>
      </c>
      <c r="Q435" s="192">
        <f>'Input| Projects'!$Y435*INDEX('Input| Escalations'!$H$33:$N$33,MATCH('Calc| Project Costs'!Q$9,'Input| Escalations'!$H$23:$N$23,0))+'Input| Projects'!$Z435*INDEX('Input| Escalations'!$H$34:$N$34,MATCH('Calc| Project Costs'!Q$9,'Input| Escalations'!$H$23:$N$23,0))+'Input| Projects'!$AA435*INDEX('Input| Escalations'!$H$35:$N$35,MATCH('Calc| Project Costs'!Q$9,'Input| Escalations'!$H$23:$N$23,0))+1</f>
        <v>1</v>
      </c>
      <c r="R435" s="192">
        <f>'Input| Projects'!$Y435*INDEX('Input| Escalations'!$H$33:$N$33,MATCH('Calc| Project Costs'!R$9,'Input| Escalations'!$H$23:$N$23,0))+'Input| Projects'!$Z435*INDEX('Input| Escalations'!$H$34:$N$34,MATCH('Calc| Project Costs'!R$9,'Input| Escalations'!$H$23:$N$23,0))+'Input| Projects'!$AA435*INDEX('Input| Escalations'!$H$35:$N$35,MATCH('Calc| Project Costs'!R$9,'Input| Escalations'!$H$23:$N$23,0))+1</f>
        <v>1</v>
      </c>
      <c r="S435" s="192">
        <f>'Input| Projects'!$Y435*INDEX('Input| Escalations'!$H$33:$N$33,MATCH('Calc| Project Costs'!S$9,'Input| Escalations'!$H$23:$N$23,0))+'Input| Projects'!$Z435*INDEX('Input| Escalations'!$H$34:$N$34,MATCH('Calc| Project Costs'!S$9,'Input| Escalations'!$H$23:$N$23,0))+'Input| Projects'!$AA435*INDEX('Input| Escalations'!$H$35:$N$35,MATCH('Calc| Project Costs'!S$9,'Input| Escalations'!$H$23:$N$23,0))+1</f>
        <v>1</v>
      </c>
      <c r="T435" s="192">
        <f>'Input| Projects'!$Y435*INDEX('Input| Escalations'!$H$33:$N$33,MATCH('Calc| Project Costs'!T$9,'Input| Escalations'!$H$23:$N$23,0))+'Input| Projects'!$Z435*INDEX('Input| Escalations'!$H$34:$N$34,MATCH('Calc| Project Costs'!T$9,'Input| Escalations'!$H$23:$N$23,0))+'Input| Projects'!$AA435*INDEX('Input| Escalations'!$H$35:$N$35,MATCH('Calc| Project Costs'!T$9,'Input| Escalations'!$H$23:$N$23,0))+1</f>
        <v>1</v>
      </c>
      <c r="U435" s="106"/>
      <c r="V435" s="186">
        <f t="shared" si="213"/>
        <v>0</v>
      </c>
      <c r="W435" s="186">
        <f t="shared" si="214"/>
        <v>0</v>
      </c>
      <c r="X435" s="186">
        <f t="shared" si="215"/>
        <v>0</v>
      </c>
      <c r="Y435" s="186">
        <f t="shared" si="191"/>
        <v>0</v>
      </c>
      <c r="Z435" s="186">
        <f t="shared" si="192"/>
        <v>0</v>
      </c>
      <c r="AA435" s="186">
        <f t="shared" si="193"/>
        <v>0</v>
      </c>
      <c r="AB435" s="186">
        <f t="shared" si="194"/>
        <v>0</v>
      </c>
      <c r="AC435" s="106"/>
      <c r="AD435" s="186">
        <f>'Input| Projects'!Q435*N435*'Input| Escalations'!$K$19</f>
        <v>0</v>
      </c>
      <c r="AE435" s="186">
        <f>'Input| Projects'!R435*O435*'Input| Escalations'!$K$19</f>
        <v>0</v>
      </c>
      <c r="AF435" s="186">
        <f>'Input| Projects'!S435*P435*'Input| Escalations'!$K$19</f>
        <v>0</v>
      </c>
      <c r="AG435" s="186">
        <f>'Input| Projects'!T435*Q435*'Input| Escalations'!$K$19</f>
        <v>0</v>
      </c>
      <c r="AH435" s="186">
        <f>'Input| Projects'!U435*R435*'Input| Escalations'!$K$19</f>
        <v>0</v>
      </c>
      <c r="AI435" s="186">
        <f>'Input| Projects'!V435*S435*'Input| Escalations'!$K$19</f>
        <v>0</v>
      </c>
      <c r="AJ435" s="186">
        <f>'Input| Projects'!W435*T435*'Input| Escalations'!$K$19</f>
        <v>0</v>
      </c>
      <c r="AK435" s="106"/>
      <c r="AL435" s="186" t="str">
        <f>IFERROR(IF('Input| Overheads'!$C$42="Direct costs",SUMPRODUCT(--('Input| Projects'!$AC435="Yes"),'Calc| Overheads Allocation'!C$8,'Calc| Project Costs'!V435),IF('Input| Overheads'!$C$42="Internal labour",SUMPRODUCT(--('Input| Projects'!$AC435="Yes"),'Calc| Overheads Allocation'!C$8,'Calc| Project Costs'!V435,'Input| Projects'!$Y435),IF('Input| Overheads'!$C$42="DNSP defined",SUMPRODUCT(--('Input| Projects'!$AC435="Yes"),'Calc| Overheads Allocation'!C$61,'Input| Projects'!$AF435),""))),"")</f>
        <v/>
      </c>
      <c r="AM435" s="186" t="str">
        <f>IFERROR(IF('Input| Overheads'!$C$42="Direct costs",SUMPRODUCT(--('Input| Projects'!$AC435="Yes"),'Calc| Overheads Allocation'!D$8,'Calc| Project Costs'!W435),IF('Input| Overheads'!$C$42="Internal labour",SUMPRODUCT(--('Input| Projects'!$AC435="Yes"),'Calc| Overheads Allocation'!D$8,'Calc| Project Costs'!W435,'Input| Projects'!$Y435),IF('Input| Overheads'!$C$42="DNSP defined",SUMPRODUCT(--('Input| Projects'!$AC435="Yes"),'Calc| Overheads Allocation'!D$61,'Input| Projects'!$AF435),""))),"")</f>
        <v/>
      </c>
      <c r="AN435" s="186" t="str">
        <f>IFERROR(IF('Input| Overheads'!$C$42="Direct costs",SUMPRODUCT(--('Input| Projects'!$AC435="Yes"),'Calc| Overheads Allocation'!E$8,'Calc| Project Costs'!X435),IF('Input| Overheads'!$C$42="Internal labour",SUMPRODUCT(--('Input| Projects'!$AC435="Yes"),'Calc| Overheads Allocation'!E$8,'Calc| Project Costs'!X435,'Input| Projects'!$Y435),IF('Input| Overheads'!$C$42="DNSP defined",SUMPRODUCT(--('Input| Projects'!$AC435="Yes"),'Calc| Overheads Allocation'!E$61,'Input| Projects'!$AF435),""))),"")</f>
        <v/>
      </c>
      <c r="AO435" s="186" t="str">
        <f>IFERROR(IF('Input| Overheads'!$C$42="Direct costs",SUMPRODUCT(--('Input| Projects'!$AC435="Yes"),'Calc| Overheads Allocation'!F$8,'Calc| Project Costs'!Y435),IF('Input| Overheads'!$C$42="Internal labour",SUMPRODUCT(--('Input| Projects'!$AC435="Yes"),'Calc| Overheads Allocation'!F$8,'Calc| Project Costs'!Y435,'Input| Projects'!$Y435),IF('Input| Overheads'!$C$42="DNSP defined",SUMPRODUCT(--('Input| Projects'!$AC435="Yes"),'Calc| Overheads Allocation'!F$61,'Input| Projects'!$AF435),""))),"")</f>
        <v/>
      </c>
      <c r="AP435" s="186" t="str">
        <f>IFERROR(IF('Input| Overheads'!$C$42="Direct costs",SUMPRODUCT(--('Input| Projects'!$AC435="Yes"),'Calc| Overheads Allocation'!G$8,'Calc| Project Costs'!Z435),IF('Input| Overheads'!$C$42="Internal labour",SUMPRODUCT(--('Input| Projects'!$AC435="Yes"),'Calc| Overheads Allocation'!G$8,'Calc| Project Costs'!Z435,'Input| Projects'!$Y435),IF('Input| Overheads'!$C$42="DNSP defined",SUMPRODUCT(--('Input| Projects'!$AC435="Yes"),'Calc| Overheads Allocation'!G$61,'Input| Projects'!$AF435),""))),"")</f>
        <v/>
      </c>
      <c r="AQ435" s="186" t="str">
        <f>IFERROR(IF('Input| Overheads'!$C$42="Direct costs",SUMPRODUCT(--('Input| Projects'!$AC435="Yes"),'Calc| Overheads Allocation'!H$8,'Calc| Project Costs'!AA435),IF('Input| Overheads'!$C$42="Internal labour",SUMPRODUCT(--('Input| Projects'!$AC435="Yes"),'Calc| Overheads Allocation'!H$8,'Calc| Project Costs'!AA435,'Input| Projects'!$Y435),IF('Input| Overheads'!$C$42="DNSP defined",SUMPRODUCT(--('Input| Projects'!$AC435="Yes"),'Calc| Overheads Allocation'!H$61,'Input| Projects'!$AF435),""))),"")</f>
        <v/>
      </c>
      <c r="AR435" s="186" t="str">
        <f>IFERROR(IF('Input| Overheads'!$C$42="Direct costs",SUMPRODUCT(--('Input| Projects'!$AC435="Yes"),'Calc| Overheads Allocation'!I$8,'Calc| Project Costs'!AB435),IF('Input| Overheads'!$C$42="Internal labour",SUMPRODUCT(--('Input| Projects'!$AC435="Yes"),'Calc| Overheads Allocation'!I$8,'Calc| Project Costs'!AB435,'Input| Projects'!$Y435),IF('Input| Overheads'!$C$42="DNSP defined",SUMPRODUCT(--('Input| Projects'!$AC435="Yes"),'Calc| Overheads Allocation'!I$61,'Input| Projects'!$AF435),""))),"")</f>
        <v/>
      </c>
      <c r="AS435" s="106"/>
      <c r="AT435" s="186" t="str">
        <f>IFERROR(IF('Input| Overheads'!$C$42="Direct costs",SUMPRODUCT(--('Input| Projects'!$AD435="Yes"),'Calc| Overheads Allocation'!C$9,'Calc| Project Costs'!V435),IF('Input| Overheads'!$C$42="Internal labour",SUMPRODUCT(--('Input| Projects'!$AD435="Yes"),'Calc| Overheads Allocation'!C$9,'Calc| Project Costs'!V435,'Input| Projects'!$Y435),IF('Input| Overheads'!$C$42="DNSP defined",SUMPRODUCT(--('Input| Projects'!$AD435="Yes"),'Calc| Overheads Allocation'!C$62,'Input| Projects'!$AG435),""))),"")</f>
        <v/>
      </c>
      <c r="AU435" s="186" t="str">
        <f>IFERROR(IF('Input| Overheads'!$C$42="Direct costs",SUMPRODUCT(--('Input| Projects'!$AD435="Yes"),'Calc| Overheads Allocation'!D$9,'Calc| Project Costs'!W435),IF('Input| Overheads'!$C$42="Internal labour",SUMPRODUCT(--('Input| Projects'!$AD435="Yes"),'Calc| Overheads Allocation'!D$9,'Calc| Project Costs'!W435,'Input| Projects'!$Y435),IF('Input| Overheads'!$C$42="DNSP defined",SUMPRODUCT(--('Input| Projects'!$AD435="Yes"),'Calc| Overheads Allocation'!D$62,'Input| Projects'!$AG435),""))),"")</f>
        <v/>
      </c>
      <c r="AV435" s="186" t="str">
        <f>IFERROR(IF('Input| Overheads'!$C$42="Direct costs",SUMPRODUCT(--('Input| Projects'!$AD435="Yes"),'Calc| Overheads Allocation'!E$9,'Calc| Project Costs'!X435),IF('Input| Overheads'!$C$42="Internal labour",SUMPRODUCT(--('Input| Projects'!$AD435="Yes"),'Calc| Overheads Allocation'!E$9,'Calc| Project Costs'!X435,'Input| Projects'!$Y435),IF('Input| Overheads'!$C$42="DNSP defined",SUMPRODUCT(--('Input| Projects'!$AD435="Yes"),'Calc| Overheads Allocation'!E$62,'Input| Projects'!$AG435),""))),"")</f>
        <v/>
      </c>
      <c r="AW435" s="186" t="str">
        <f>IFERROR(IF('Input| Overheads'!$C$42="Direct costs",SUMPRODUCT(--('Input| Projects'!$AD435="Yes"),'Calc| Overheads Allocation'!F$9,'Calc| Project Costs'!Y435),IF('Input| Overheads'!$C$42="Internal labour",SUMPRODUCT(--('Input| Projects'!$AD435="Yes"),'Calc| Overheads Allocation'!F$9,'Calc| Project Costs'!Y435,'Input| Projects'!$Y435),IF('Input| Overheads'!$C$42="DNSP defined",SUMPRODUCT(--('Input| Projects'!$AD435="Yes"),'Calc| Overheads Allocation'!F$62,'Input| Projects'!$AG435),""))),"")</f>
        <v/>
      </c>
      <c r="AX435" s="186" t="str">
        <f>IFERROR(IF('Input| Overheads'!$C$42="Direct costs",SUMPRODUCT(--('Input| Projects'!$AD435="Yes"),'Calc| Overheads Allocation'!G$9,'Calc| Project Costs'!Z435),IF('Input| Overheads'!$C$42="Internal labour",SUMPRODUCT(--('Input| Projects'!$AD435="Yes"),'Calc| Overheads Allocation'!G$9,'Calc| Project Costs'!Z435,'Input| Projects'!$Y435),IF('Input| Overheads'!$C$42="DNSP defined",SUMPRODUCT(--('Input| Projects'!$AD435="Yes"),'Calc| Overheads Allocation'!G$62,'Input| Projects'!$AG435),""))),"")</f>
        <v/>
      </c>
      <c r="AY435" s="186" t="str">
        <f>IFERROR(IF('Input| Overheads'!$C$42="Direct costs",SUMPRODUCT(--('Input| Projects'!$AD435="Yes"),'Calc| Overheads Allocation'!H$9,'Calc| Project Costs'!AA435),IF('Input| Overheads'!$C$42="Internal labour",SUMPRODUCT(--('Input| Projects'!$AD435="Yes"),'Calc| Overheads Allocation'!H$9,'Calc| Project Costs'!AA435,'Input| Projects'!$Y435),IF('Input| Overheads'!$C$42="DNSP defined",SUMPRODUCT(--('Input| Projects'!$AD435="Yes"),'Calc| Overheads Allocation'!H$62,'Input| Projects'!$AG435),""))),"")</f>
        <v/>
      </c>
      <c r="AZ435" s="186" t="str">
        <f>IFERROR(IF('Input| Overheads'!$C$42="Direct costs",SUMPRODUCT(--('Input| Projects'!$AD435="Yes"),'Calc| Overheads Allocation'!I$9,'Calc| Project Costs'!AB435),IF('Input| Overheads'!$C$42="Internal labour",SUMPRODUCT(--('Input| Projects'!$AD435="Yes"),'Calc| Overheads Allocation'!I$9,'Calc| Project Costs'!AB435,'Input| Projects'!$Y435),IF('Input| Overheads'!$C$42="DNSP defined",SUMPRODUCT(--('Input| Projects'!$AD435="Yes"),'Calc| Overheads Allocation'!I$62,'Input| Projects'!$AG435),""))),"")</f>
        <v/>
      </c>
      <c r="BA435" s="106"/>
      <c r="BB435" s="186">
        <f t="shared" si="216"/>
        <v>0</v>
      </c>
      <c r="BC435" s="186">
        <f t="shared" si="217"/>
        <v>0</v>
      </c>
      <c r="BD435" s="186">
        <f t="shared" si="218"/>
        <v>0</v>
      </c>
      <c r="BE435" s="186">
        <f t="shared" si="195"/>
        <v>0</v>
      </c>
      <c r="BF435" s="186">
        <f t="shared" si="196"/>
        <v>0</v>
      </c>
      <c r="BG435" s="186">
        <f t="shared" si="197"/>
        <v>0</v>
      </c>
      <c r="BH435" s="186">
        <f t="shared" si="198"/>
        <v>0</v>
      </c>
      <c r="BI435" s="97"/>
      <c r="BJ435" s="186" t="str">
        <f t="shared" si="199"/>
        <v/>
      </c>
      <c r="BK435" s="186" t="str">
        <f t="shared" si="200"/>
        <v/>
      </c>
      <c r="BL435" s="186" t="str">
        <f t="shared" si="201"/>
        <v/>
      </c>
      <c r="BM435" s="186" t="str">
        <f t="shared" si="202"/>
        <v/>
      </c>
      <c r="BN435" s="186" t="str">
        <f t="shared" si="203"/>
        <v/>
      </c>
      <c r="BO435" s="186" t="str">
        <f t="shared" si="204"/>
        <v/>
      </c>
      <c r="BP435" s="186" t="str">
        <f t="shared" si="205"/>
        <v/>
      </c>
      <c r="BQ435" s="97"/>
      <c r="BR435" s="186">
        <f t="shared" si="206"/>
        <v>0</v>
      </c>
      <c r="BS435" s="186">
        <f t="shared" si="207"/>
        <v>0</v>
      </c>
      <c r="BT435" s="222">
        <f t="shared" si="208"/>
        <v>0</v>
      </c>
      <c r="BU435" s="222">
        <f t="shared" si="209"/>
        <v>0</v>
      </c>
      <c r="BV435" s="222">
        <f t="shared" si="210"/>
        <v>0</v>
      </c>
      <c r="BW435" s="222">
        <f t="shared" si="211"/>
        <v>0</v>
      </c>
      <c r="BX435" s="222">
        <f t="shared" si="212"/>
        <v>0</v>
      </c>
      <c r="BY435" s="106"/>
      <c r="BZ435" s="197" t="str">
        <f>IF(SUMIF('Input| Projects'!$AS$8:$CP$8,"Dx",'Input| Projects'!$AS435:$CP435)=0,"",SUMIF('Input| Projects'!$AS$8:$CP$8,"Dx",'Input| Projects'!$AS435:$CP435))</f>
        <v/>
      </c>
      <c r="CA435" s="197" t="str">
        <f>IF(SUMIF('Input| Projects'!$AS$8:$CP$8,"Tx",'Input| Projects'!$AS435:$CP435)=0,"",SUMIF('Input| Projects'!$AS$8:$CP$8,"Tx",'Input| Projects'!$AS435:$CP435))</f>
        <v/>
      </c>
      <c r="CB435" s="150" t="str">
        <f t="shared" si="219"/>
        <v/>
      </c>
    </row>
    <row r="436" spans="2:80" x14ac:dyDescent="0.2">
      <c r="B436" s="201">
        <f>IFERROR('Input| Projects'!B436,"")</f>
        <v>427</v>
      </c>
      <c r="C436" s="42" t="str">
        <f>IFERROR(IF('Input| Projects'!C436="","",'Input| Projects'!C436),"")</f>
        <v/>
      </c>
      <c r="D436" s="42" t="str">
        <f>IFERROR(IF('Input| Projects'!D436="","",'Input| Projects'!D436),"")</f>
        <v/>
      </c>
      <c r="E436" s="104"/>
      <c r="F436" s="190">
        <f>IFERROR('Input| Projects'!I436*'Input| Escalations'!$K$19,"")</f>
        <v>0</v>
      </c>
      <c r="G436" s="190">
        <f>IFERROR('Input| Projects'!J436*'Input| Escalations'!$K$19,"")</f>
        <v>0</v>
      </c>
      <c r="H436" s="190">
        <f>IFERROR('Input| Projects'!K436*'Input| Escalations'!$K$19,"")</f>
        <v>0</v>
      </c>
      <c r="I436" s="190">
        <f>IFERROR('Input| Projects'!L436*'Input| Escalations'!$K$19,"")</f>
        <v>0</v>
      </c>
      <c r="J436" s="190">
        <f>IFERROR('Input| Projects'!M436*'Input| Escalations'!$K$19,"")</f>
        <v>0</v>
      </c>
      <c r="K436" s="190">
        <f>IFERROR('Input| Projects'!N436*'Input| Escalations'!$K$19,"")</f>
        <v>0</v>
      </c>
      <c r="L436" s="190">
        <f>IFERROR('Input| Projects'!O436*'Input| Escalations'!$K$19,"")</f>
        <v>0</v>
      </c>
      <c r="M436" s="150" t="str">
        <f>IF(ABS(SUM(F436:L436)-(SUM('Input| Projects'!I436:O436)*'Input| Escalations'!$K$19))&lt;0.0000001,"",1)</f>
        <v/>
      </c>
      <c r="N436" s="192">
        <f>'Input| Projects'!$Y436*INDEX('Input| Escalations'!$H$33:$N$33,MATCH('Calc| Project Costs'!N$9,'Input| Escalations'!$H$23:$N$23,0))+'Input| Projects'!$Z436*INDEX('Input| Escalations'!$H$34:$N$34,MATCH('Calc| Project Costs'!N$9,'Input| Escalations'!$H$23:$N$23,0))+'Input| Projects'!$AA436*INDEX('Input| Escalations'!$H$35:$N$35,MATCH('Calc| Project Costs'!N$9,'Input| Escalations'!$H$23:$N$23,0))+1</f>
        <v>1</v>
      </c>
      <c r="O436" s="192">
        <f>'Input| Projects'!$Y436*INDEX('Input| Escalations'!$H$33:$N$33,MATCH('Calc| Project Costs'!O$9,'Input| Escalations'!$H$23:$N$23,0))+'Input| Projects'!$Z436*INDEX('Input| Escalations'!$H$34:$N$34,MATCH('Calc| Project Costs'!O$9,'Input| Escalations'!$H$23:$N$23,0))+'Input| Projects'!$AA436*INDEX('Input| Escalations'!$H$35:$N$35,MATCH('Calc| Project Costs'!O$9,'Input| Escalations'!$H$23:$N$23,0))+1</f>
        <v>1</v>
      </c>
      <c r="P436" s="192">
        <f>'Input| Projects'!$Y436*INDEX('Input| Escalations'!$H$33:$N$33,MATCH('Calc| Project Costs'!P$9,'Input| Escalations'!$H$23:$N$23,0))+'Input| Projects'!$Z436*INDEX('Input| Escalations'!$H$34:$N$34,MATCH('Calc| Project Costs'!P$9,'Input| Escalations'!$H$23:$N$23,0))+'Input| Projects'!$AA436*INDEX('Input| Escalations'!$H$35:$N$35,MATCH('Calc| Project Costs'!P$9,'Input| Escalations'!$H$23:$N$23,0))+1</f>
        <v>1</v>
      </c>
      <c r="Q436" s="192">
        <f>'Input| Projects'!$Y436*INDEX('Input| Escalations'!$H$33:$N$33,MATCH('Calc| Project Costs'!Q$9,'Input| Escalations'!$H$23:$N$23,0))+'Input| Projects'!$Z436*INDEX('Input| Escalations'!$H$34:$N$34,MATCH('Calc| Project Costs'!Q$9,'Input| Escalations'!$H$23:$N$23,0))+'Input| Projects'!$AA436*INDEX('Input| Escalations'!$H$35:$N$35,MATCH('Calc| Project Costs'!Q$9,'Input| Escalations'!$H$23:$N$23,0))+1</f>
        <v>1</v>
      </c>
      <c r="R436" s="192">
        <f>'Input| Projects'!$Y436*INDEX('Input| Escalations'!$H$33:$N$33,MATCH('Calc| Project Costs'!R$9,'Input| Escalations'!$H$23:$N$23,0))+'Input| Projects'!$Z436*INDEX('Input| Escalations'!$H$34:$N$34,MATCH('Calc| Project Costs'!R$9,'Input| Escalations'!$H$23:$N$23,0))+'Input| Projects'!$AA436*INDEX('Input| Escalations'!$H$35:$N$35,MATCH('Calc| Project Costs'!R$9,'Input| Escalations'!$H$23:$N$23,0))+1</f>
        <v>1</v>
      </c>
      <c r="S436" s="192">
        <f>'Input| Projects'!$Y436*INDEX('Input| Escalations'!$H$33:$N$33,MATCH('Calc| Project Costs'!S$9,'Input| Escalations'!$H$23:$N$23,0))+'Input| Projects'!$Z436*INDEX('Input| Escalations'!$H$34:$N$34,MATCH('Calc| Project Costs'!S$9,'Input| Escalations'!$H$23:$N$23,0))+'Input| Projects'!$AA436*INDEX('Input| Escalations'!$H$35:$N$35,MATCH('Calc| Project Costs'!S$9,'Input| Escalations'!$H$23:$N$23,0))+1</f>
        <v>1</v>
      </c>
      <c r="T436" s="192">
        <f>'Input| Projects'!$Y436*INDEX('Input| Escalations'!$H$33:$N$33,MATCH('Calc| Project Costs'!T$9,'Input| Escalations'!$H$23:$N$23,0))+'Input| Projects'!$Z436*INDEX('Input| Escalations'!$H$34:$N$34,MATCH('Calc| Project Costs'!T$9,'Input| Escalations'!$H$23:$N$23,0))+'Input| Projects'!$AA436*INDEX('Input| Escalations'!$H$35:$N$35,MATCH('Calc| Project Costs'!T$9,'Input| Escalations'!$H$23:$N$23,0))+1</f>
        <v>1</v>
      </c>
      <c r="U436" s="106"/>
      <c r="V436" s="186">
        <f t="shared" si="213"/>
        <v>0</v>
      </c>
      <c r="W436" s="186">
        <f t="shared" si="214"/>
        <v>0</v>
      </c>
      <c r="X436" s="186">
        <f t="shared" si="215"/>
        <v>0</v>
      </c>
      <c r="Y436" s="186">
        <f t="shared" si="191"/>
        <v>0</v>
      </c>
      <c r="Z436" s="186">
        <f t="shared" si="192"/>
        <v>0</v>
      </c>
      <c r="AA436" s="186">
        <f t="shared" si="193"/>
        <v>0</v>
      </c>
      <c r="AB436" s="186">
        <f t="shared" si="194"/>
        <v>0</v>
      </c>
      <c r="AC436" s="106"/>
      <c r="AD436" s="186">
        <f>'Input| Projects'!Q436*N436*'Input| Escalations'!$K$19</f>
        <v>0</v>
      </c>
      <c r="AE436" s="186">
        <f>'Input| Projects'!R436*O436*'Input| Escalations'!$K$19</f>
        <v>0</v>
      </c>
      <c r="AF436" s="186">
        <f>'Input| Projects'!S436*P436*'Input| Escalations'!$K$19</f>
        <v>0</v>
      </c>
      <c r="AG436" s="186">
        <f>'Input| Projects'!T436*Q436*'Input| Escalations'!$K$19</f>
        <v>0</v>
      </c>
      <c r="AH436" s="186">
        <f>'Input| Projects'!U436*R436*'Input| Escalations'!$K$19</f>
        <v>0</v>
      </c>
      <c r="AI436" s="186">
        <f>'Input| Projects'!V436*S436*'Input| Escalations'!$K$19</f>
        <v>0</v>
      </c>
      <c r="AJ436" s="186">
        <f>'Input| Projects'!W436*T436*'Input| Escalations'!$K$19</f>
        <v>0</v>
      </c>
      <c r="AK436" s="106"/>
      <c r="AL436" s="186" t="str">
        <f>IFERROR(IF('Input| Overheads'!$C$42="Direct costs",SUMPRODUCT(--('Input| Projects'!$AC436="Yes"),'Calc| Overheads Allocation'!C$8,'Calc| Project Costs'!V436),IF('Input| Overheads'!$C$42="Internal labour",SUMPRODUCT(--('Input| Projects'!$AC436="Yes"),'Calc| Overheads Allocation'!C$8,'Calc| Project Costs'!V436,'Input| Projects'!$Y436),IF('Input| Overheads'!$C$42="DNSP defined",SUMPRODUCT(--('Input| Projects'!$AC436="Yes"),'Calc| Overheads Allocation'!C$61,'Input| Projects'!$AF436),""))),"")</f>
        <v/>
      </c>
      <c r="AM436" s="186" t="str">
        <f>IFERROR(IF('Input| Overheads'!$C$42="Direct costs",SUMPRODUCT(--('Input| Projects'!$AC436="Yes"),'Calc| Overheads Allocation'!D$8,'Calc| Project Costs'!W436),IF('Input| Overheads'!$C$42="Internal labour",SUMPRODUCT(--('Input| Projects'!$AC436="Yes"),'Calc| Overheads Allocation'!D$8,'Calc| Project Costs'!W436,'Input| Projects'!$Y436),IF('Input| Overheads'!$C$42="DNSP defined",SUMPRODUCT(--('Input| Projects'!$AC436="Yes"),'Calc| Overheads Allocation'!D$61,'Input| Projects'!$AF436),""))),"")</f>
        <v/>
      </c>
      <c r="AN436" s="186" t="str">
        <f>IFERROR(IF('Input| Overheads'!$C$42="Direct costs",SUMPRODUCT(--('Input| Projects'!$AC436="Yes"),'Calc| Overheads Allocation'!E$8,'Calc| Project Costs'!X436),IF('Input| Overheads'!$C$42="Internal labour",SUMPRODUCT(--('Input| Projects'!$AC436="Yes"),'Calc| Overheads Allocation'!E$8,'Calc| Project Costs'!X436,'Input| Projects'!$Y436),IF('Input| Overheads'!$C$42="DNSP defined",SUMPRODUCT(--('Input| Projects'!$AC436="Yes"),'Calc| Overheads Allocation'!E$61,'Input| Projects'!$AF436),""))),"")</f>
        <v/>
      </c>
      <c r="AO436" s="186" t="str">
        <f>IFERROR(IF('Input| Overheads'!$C$42="Direct costs",SUMPRODUCT(--('Input| Projects'!$AC436="Yes"),'Calc| Overheads Allocation'!F$8,'Calc| Project Costs'!Y436),IF('Input| Overheads'!$C$42="Internal labour",SUMPRODUCT(--('Input| Projects'!$AC436="Yes"),'Calc| Overheads Allocation'!F$8,'Calc| Project Costs'!Y436,'Input| Projects'!$Y436),IF('Input| Overheads'!$C$42="DNSP defined",SUMPRODUCT(--('Input| Projects'!$AC436="Yes"),'Calc| Overheads Allocation'!F$61,'Input| Projects'!$AF436),""))),"")</f>
        <v/>
      </c>
      <c r="AP436" s="186" t="str">
        <f>IFERROR(IF('Input| Overheads'!$C$42="Direct costs",SUMPRODUCT(--('Input| Projects'!$AC436="Yes"),'Calc| Overheads Allocation'!G$8,'Calc| Project Costs'!Z436),IF('Input| Overheads'!$C$42="Internal labour",SUMPRODUCT(--('Input| Projects'!$AC436="Yes"),'Calc| Overheads Allocation'!G$8,'Calc| Project Costs'!Z436,'Input| Projects'!$Y436),IF('Input| Overheads'!$C$42="DNSP defined",SUMPRODUCT(--('Input| Projects'!$AC436="Yes"),'Calc| Overheads Allocation'!G$61,'Input| Projects'!$AF436),""))),"")</f>
        <v/>
      </c>
      <c r="AQ436" s="186" t="str">
        <f>IFERROR(IF('Input| Overheads'!$C$42="Direct costs",SUMPRODUCT(--('Input| Projects'!$AC436="Yes"),'Calc| Overheads Allocation'!H$8,'Calc| Project Costs'!AA436),IF('Input| Overheads'!$C$42="Internal labour",SUMPRODUCT(--('Input| Projects'!$AC436="Yes"),'Calc| Overheads Allocation'!H$8,'Calc| Project Costs'!AA436,'Input| Projects'!$Y436),IF('Input| Overheads'!$C$42="DNSP defined",SUMPRODUCT(--('Input| Projects'!$AC436="Yes"),'Calc| Overheads Allocation'!H$61,'Input| Projects'!$AF436),""))),"")</f>
        <v/>
      </c>
      <c r="AR436" s="186" t="str">
        <f>IFERROR(IF('Input| Overheads'!$C$42="Direct costs",SUMPRODUCT(--('Input| Projects'!$AC436="Yes"),'Calc| Overheads Allocation'!I$8,'Calc| Project Costs'!AB436),IF('Input| Overheads'!$C$42="Internal labour",SUMPRODUCT(--('Input| Projects'!$AC436="Yes"),'Calc| Overheads Allocation'!I$8,'Calc| Project Costs'!AB436,'Input| Projects'!$Y436),IF('Input| Overheads'!$C$42="DNSP defined",SUMPRODUCT(--('Input| Projects'!$AC436="Yes"),'Calc| Overheads Allocation'!I$61,'Input| Projects'!$AF436),""))),"")</f>
        <v/>
      </c>
      <c r="AS436" s="106"/>
      <c r="AT436" s="186" t="str">
        <f>IFERROR(IF('Input| Overheads'!$C$42="Direct costs",SUMPRODUCT(--('Input| Projects'!$AD436="Yes"),'Calc| Overheads Allocation'!C$9,'Calc| Project Costs'!V436),IF('Input| Overheads'!$C$42="Internal labour",SUMPRODUCT(--('Input| Projects'!$AD436="Yes"),'Calc| Overheads Allocation'!C$9,'Calc| Project Costs'!V436,'Input| Projects'!$Y436),IF('Input| Overheads'!$C$42="DNSP defined",SUMPRODUCT(--('Input| Projects'!$AD436="Yes"),'Calc| Overheads Allocation'!C$62,'Input| Projects'!$AG436),""))),"")</f>
        <v/>
      </c>
      <c r="AU436" s="186" t="str">
        <f>IFERROR(IF('Input| Overheads'!$C$42="Direct costs",SUMPRODUCT(--('Input| Projects'!$AD436="Yes"),'Calc| Overheads Allocation'!D$9,'Calc| Project Costs'!W436),IF('Input| Overheads'!$C$42="Internal labour",SUMPRODUCT(--('Input| Projects'!$AD436="Yes"),'Calc| Overheads Allocation'!D$9,'Calc| Project Costs'!W436,'Input| Projects'!$Y436),IF('Input| Overheads'!$C$42="DNSP defined",SUMPRODUCT(--('Input| Projects'!$AD436="Yes"),'Calc| Overheads Allocation'!D$62,'Input| Projects'!$AG436),""))),"")</f>
        <v/>
      </c>
      <c r="AV436" s="186" t="str">
        <f>IFERROR(IF('Input| Overheads'!$C$42="Direct costs",SUMPRODUCT(--('Input| Projects'!$AD436="Yes"),'Calc| Overheads Allocation'!E$9,'Calc| Project Costs'!X436),IF('Input| Overheads'!$C$42="Internal labour",SUMPRODUCT(--('Input| Projects'!$AD436="Yes"),'Calc| Overheads Allocation'!E$9,'Calc| Project Costs'!X436,'Input| Projects'!$Y436),IF('Input| Overheads'!$C$42="DNSP defined",SUMPRODUCT(--('Input| Projects'!$AD436="Yes"),'Calc| Overheads Allocation'!E$62,'Input| Projects'!$AG436),""))),"")</f>
        <v/>
      </c>
      <c r="AW436" s="186" t="str">
        <f>IFERROR(IF('Input| Overheads'!$C$42="Direct costs",SUMPRODUCT(--('Input| Projects'!$AD436="Yes"),'Calc| Overheads Allocation'!F$9,'Calc| Project Costs'!Y436),IF('Input| Overheads'!$C$42="Internal labour",SUMPRODUCT(--('Input| Projects'!$AD436="Yes"),'Calc| Overheads Allocation'!F$9,'Calc| Project Costs'!Y436,'Input| Projects'!$Y436),IF('Input| Overheads'!$C$42="DNSP defined",SUMPRODUCT(--('Input| Projects'!$AD436="Yes"),'Calc| Overheads Allocation'!F$62,'Input| Projects'!$AG436),""))),"")</f>
        <v/>
      </c>
      <c r="AX436" s="186" t="str">
        <f>IFERROR(IF('Input| Overheads'!$C$42="Direct costs",SUMPRODUCT(--('Input| Projects'!$AD436="Yes"),'Calc| Overheads Allocation'!G$9,'Calc| Project Costs'!Z436),IF('Input| Overheads'!$C$42="Internal labour",SUMPRODUCT(--('Input| Projects'!$AD436="Yes"),'Calc| Overheads Allocation'!G$9,'Calc| Project Costs'!Z436,'Input| Projects'!$Y436),IF('Input| Overheads'!$C$42="DNSP defined",SUMPRODUCT(--('Input| Projects'!$AD436="Yes"),'Calc| Overheads Allocation'!G$62,'Input| Projects'!$AG436),""))),"")</f>
        <v/>
      </c>
      <c r="AY436" s="186" t="str">
        <f>IFERROR(IF('Input| Overheads'!$C$42="Direct costs",SUMPRODUCT(--('Input| Projects'!$AD436="Yes"),'Calc| Overheads Allocation'!H$9,'Calc| Project Costs'!AA436),IF('Input| Overheads'!$C$42="Internal labour",SUMPRODUCT(--('Input| Projects'!$AD436="Yes"),'Calc| Overheads Allocation'!H$9,'Calc| Project Costs'!AA436,'Input| Projects'!$Y436),IF('Input| Overheads'!$C$42="DNSP defined",SUMPRODUCT(--('Input| Projects'!$AD436="Yes"),'Calc| Overheads Allocation'!H$62,'Input| Projects'!$AG436),""))),"")</f>
        <v/>
      </c>
      <c r="AZ436" s="186" t="str">
        <f>IFERROR(IF('Input| Overheads'!$C$42="Direct costs",SUMPRODUCT(--('Input| Projects'!$AD436="Yes"),'Calc| Overheads Allocation'!I$9,'Calc| Project Costs'!AB436),IF('Input| Overheads'!$C$42="Internal labour",SUMPRODUCT(--('Input| Projects'!$AD436="Yes"),'Calc| Overheads Allocation'!I$9,'Calc| Project Costs'!AB436,'Input| Projects'!$Y436),IF('Input| Overheads'!$C$42="DNSP defined",SUMPRODUCT(--('Input| Projects'!$AD436="Yes"),'Calc| Overheads Allocation'!I$62,'Input| Projects'!$AG436),""))),"")</f>
        <v/>
      </c>
      <c r="BA436" s="106"/>
      <c r="BB436" s="186">
        <f t="shared" si="216"/>
        <v>0</v>
      </c>
      <c r="BC436" s="186">
        <f t="shared" si="217"/>
        <v>0</v>
      </c>
      <c r="BD436" s="186">
        <f t="shared" si="218"/>
        <v>0</v>
      </c>
      <c r="BE436" s="186">
        <f t="shared" si="195"/>
        <v>0</v>
      </c>
      <c r="BF436" s="186">
        <f t="shared" si="196"/>
        <v>0</v>
      </c>
      <c r="BG436" s="186">
        <f t="shared" si="197"/>
        <v>0</v>
      </c>
      <c r="BH436" s="186">
        <f t="shared" si="198"/>
        <v>0</v>
      </c>
      <c r="BI436" s="97"/>
      <c r="BJ436" s="186" t="str">
        <f t="shared" si="199"/>
        <v/>
      </c>
      <c r="BK436" s="186" t="str">
        <f t="shared" si="200"/>
        <v/>
      </c>
      <c r="BL436" s="186" t="str">
        <f t="shared" si="201"/>
        <v/>
      </c>
      <c r="BM436" s="186" t="str">
        <f t="shared" si="202"/>
        <v/>
      </c>
      <c r="BN436" s="186" t="str">
        <f t="shared" si="203"/>
        <v/>
      </c>
      <c r="BO436" s="186" t="str">
        <f t="shared" si="204"/>
        <v/>
      </c>
      <c r="BP436" s="186" t="str">
        <f t="shared" si="205"/>
        <v/>
      </c>
      <c r="BQ436" s="97"/>
      <c r="BR436" s="186">
        <f t="shared" si="206"/>
        <v>0</v>
      </c>
      <c r="BS436" s="186">
        <f t="shared" si="207"/>
        <v>0</v>
      </c>
      <c r="BT436" s="222">
        <f t="shared" si="208"/>
        <v>0</v>
      </c>
      <c r="BU436" s="222">
        <f t="shared" si="209"/>
        <v>0</v>
      </c>
      <c r="BV436" s="222">
        <f t="shared" si="210"/>
        <v>0</v>
      </c>
      <c r="BW436" s="222">
        <f t="shared" si="211"/>
        <v>0</v>
      </c>
      <c r="BX436" s="222">
        <f t="shared" si="212"/>
        <v>0</v>
      </c>
      <c r="BY436" s="106"/>
      <c r="BZ436" s="197" t="str">
        <f>IF(SUMIF('Input| Projects'!$AS$8:$CP$8,"Dx",'Input| Projects'!$AS436:$CP436)=0,"",SUMIF('Input| Projects'!$AS$8:$CP$8,"Dx",'Input| Projects'!$AS436:$CP436))</f>
        <v/>
      </c>
      <c r="CA436" s="197" t="str">
        <f>IF(SUMIF('Input| Projects'!$AS$8:$CP$8,"Tx",'Input| Projects'!$AS436:$CP436)=0,"",SUMIF('Input| Projects'!$AS$8:$CP$8,"Tx",'Input| Projects'!$AS436:$CP436))</f>
        <v/>
      </c>
      <c r="CB436" s="150" t="str">
        <f t="shared" si="219"/>
        <v/>
      </c>
    </row>
    <row r="437" spans="2:80" x14ac:dyDescent="0.2">
      <c r="B437" s="201">
        <f>IFERROR('Input| Projects'!B437,"")</f>
        <v>428</v>
      </c>
      <c r="C437" s="42" t="str">
        <f>IFERROR(IF('Input| Projects'!C437="","",'Input| Projects'!C437),"")</f>
        <v/>
      </c>
      <c r="D437" s="42" t="str">
        <f>IFERROR(IF('Input| Projects'!D437="","",'Input| Projects'!D437),"")</f>
        <v/>
      </c>
      <c r="E437" s="104"/>
      <c r="F437" s="190">
        <f>IFERROR('Input| Projects'!I437*'Input| Escalations'!$K$19,"")</f>
        <v>0</v>
      </c>
      <c r="G437" s="190">
        <f>IFERROR('Input| Projects'!J437*'Input| Escalations'!$K$19,"")</f>
        <v>0</v>
      </c>
      <c r="H437" s="190">
        <f>IFERROR('Input| Projects'!K437*'Input| Escalations'!$K$19,"")</f>
        <v>0</v>
      </c>
      <c r="I437" s="190">
        <f>IFERROR('Input| Projects'!L437*'Input| Escalations'!$K$19,"")</f>
        <v>0</v>
      </c>
      <c r="J437" s="190">
        <f>IFERROR('Input| Projects'!M437*'Input| Escalations'!$K$19,"")</f>
        <v>0</v>
      </c>
      <c r="K437" s="190">
        <f>IFERROR('Input| Projects'!N437*'Input| Escalations'!$K$19,"")</f>
        <v>0</v>
      </c>
      <c r="L437" s="190">
        <f>IFERROR('Input| Projects'!O437*'Input| Escalations'!$K$19,"")</f>
        <v>0</v>
      </c>
      <c r="M437" s="150" t="str">
        <f>IF(ABS(SUM(F437:L437)-(SUM('Input| Projects'!I437:O437)*'Input| Escalations'!$K$19))&lt;0.0000001,"",1)</f>
        <v/>
      </c>
      <c r="N437" s="192">
        <f>'Input| Projects'!$Y437*INDEX('Input| Escalations'!$H$33:$N$33,MATCH('Calc| Project Costs'!N$9,'Input| Escalations'!$H$23:$N$23,0))+'Input| Projects'!$Z437*INDEX('Input| Escalations'!$H$34:$N$34,MATCH('Calc| Project Costs'!N$9,'Input| Escalations'!$H$23:$N$23,0))+'Input| Projects'!$AA437*INDEX('Input| Escalations'!$H$35:$N$35,MATCH('Calc| Project Costs'!N$9,'Input| Escalations'!$H$23:$N$23,0))+1</f>
        <v>1</v>
      </c>
      <c r="O437" s="192">
        <f>'Input| Projects'!$Y437*INDEX('Input| Escalations'!$H$33:$N$33,MATCH('Calc| Project Costs'!O$9,'Input| Escalations'!$H$23:$N$23,0))+'Input| Projects'!$Z437*INDEX('Input| Escalations'!$H$34:$N$34,MATCH('Calc| Project Costs'!O$9,'Input| Escalations'!$H$23:$N$23,0))+'Input| Projects'!$AA437*INDEX('Input| Escalations'!$H$35:$N$35,MATCH('Calc| Project Costs'!O$9,'Input| Escalations'!$H$23:$N$23,0))+1</f>
        <v>1</v>
      </c>
      <c r="P437" s="192">
        <f>'Input| Projects'!$Y437*INDEX('Input| Escalations'!$H$33:$N$33,MATCH('Calc| Project Costs'!P$9,'Input| Escalations'!$H$23:$N$23,0))+'Input| Projects'!$Z437*INDEX('Input| Escalations'!$H$34:$N$34,MATCH('Calc| Project Costs'!P$9,'Input| Escalations'!$H$23:$N$23,0))+'Input| Projects'!$AA437*INDEX('Input| Escalations'!$H$35:$N$35,MATCH('Calc| Project Costs'!P$9,'Input| Escalations'!$H$23:$N$23,0))+1</f>
        <v>1</v>
      </c>
      <c r="Q437" s="192">
        <f>'Input| Projects'!$Y437*INDEX('Input| Escalations'!$H$33:$N$33,MATCH('Calc| Project Costs'!Q$9,'Input| Escalations'!$H$23:$N$23,0))+'Input| Projects'!$Z437*INDEX('Input| Escalations'!$H$34:$N$34,MATCH('Calc| Project Costs'!Q$9,'Input| Escalations'!$H$23:$N$23,0))+'Input| Projects'!$AA437*INDEX('Input| Escalations'!$H$35:$N$35,MATCH('Calc| Project Costs'!Q$9,'Input| Escalations'!$H$23:$N$23,0))+1</f>
        <v>1</v>
      </c>
      <c r="R437" s="192">
        <f>'Input| Projects'!$Y437*INDEX('Input| Escalations'!$H$33:$N$33,MATCH('Calc| Project Costs'!R$9,'Input| Escalations'!$H$23:$N$23,0))+'Input| Projects'!$Z437*INDEX('Input| Escalations'!$H$34:$N$34,MATCH('Calc| Project Costs'!R$9,'Input| Escalations'!$H$23:$N$23,0))+'Input| Projects'!$AA437*INDEX('Input| Escalations'!$H$35:$N$35,MATCH('Calc| Project Costs'!R$9,'Input| Escalations'!$H$23:$N$23,0))+1</f>
        <v>1</v>
      </c>
      <c r="S437" s="192">
        <f>'Input| Projects'!$Y437*INDEX('Input| Escalations'!$H$33:$N$33,MATCH('Calc| Project Costs'!S$9,'Input| Escalations'!$H$23:$N$23,0))+'Input| Projects'!$Z437*INDEX('Input| Escalations'!$H$34:$N$34,MATCH('Calc| Project Costs'!S$9,'Input| Escalations'!$H$23:$N$23,0))+'Input| Projects'!$AA437*INDEX('Input| Escalations'!$H$35:$N$35,MATCH('Calc| Project Costs'!S$9,'Input| Escalations'!$H$23:$N$23,0))+1</f>
        <v>1</v>
      </c>
      <c r="T437" s="192">
        <f>'Input| Projects'!$Y437*INDEX('Input| Escalations'!$H$33:$N$33,MATCH('Calc| Project Costs'!T$9,'Input| Escalations'!$H$23:$N$23,0))+'Input| Projects'!$Z437*INDEX('Input| Escalations'!$H$34:$N$34,MATCH('Calc| Project Costs'!T$9,'Input| Escalations'!$H$23:$N$23,0))+'Input| Projects'!$AA437*INDEX('Input| Escalations'!$H$35:$N$35,MATCH('Calc| Project Costs'!T$9,'Input| Escalations'!$H$23:$N$23,0))+1</f>
        <v>1</v>
      </c>
      <c r="U437" s="106"/>
      <c r="V437" s="186">
        <f t="shared" si="213"/>
        <v>0</v>
      </c>
      <c r="W437" s="186">
        <f t="shared" si="214"/>
        <v>0</v>
      </c>
      <c r="X437" s="186">
        <f t="shared" si="215"/>
        <v>0</v>
      </c>
      <c r="Y437" s="186">
        <f t="shared" si="191"/>
        <v>0</v>
      </c>
      <c r="Z437" s="186">
        <f t="shared" si="192"/>
        <v>0</v>
      </c>
      <c r="AA437" s="186">
        <f t="shared" si="193"/>
        <v>0</v>
      </c>
      <c r="AB437" s="186">
        <f t="shared" si="194"/>
        <v>0</v>
      </c>
      <c r="AC437" s="106"/>
      <c r="AD437" s="186">
        <f>'Input| Projects'!Q437*N437*'Input| Escalations'!$K$19</f>
        <v>0</v>
      </c>
      <c r="AE437" s="186">
        <f>'Input| Projects'!R437*O437*'Input| Escalations'!$K$19</f>
        <v>0</v>
      </c>
      <c r="AF437" s="186">
        <f>'Input| Projects'!S437*P437*'Input| Escalations'!$K$19</f>
        <v>0</v>
      </c>
      <c r="AG437" s="186">
        <f>'Input| Projects'!T437*Q437*'Input| Escalations'!$K$19</f>
        <v>0</v>
      </c>
      <c r="AH437" s="186">
        <f>'Input| Projects'!U437*R437*'Input| Escalations'!$K$19</f>
        <v>0</v>
      </c>
      <c r="AI437" s="186">
        <f>'Input| Projects'!V437*S437*'Input| Escalations'!$K$19</f>
        <v>0</v>
      </c>
      <c r="AJ437" s="186">
        <f>'Input| Projects'!W437*T437*'Input| Escalations'!$K$19</f>
        <v>0</v>
      </c>
      <c r="AK437" s="106"/>
      <c r="AL437" s="186" t="str">
        <f>IFERROR(IF('Input| Overheads'!$C$42="Direct costs",SUMPRODUCT(--('Input| Projects'!$AC437="Yes"),'Calc| Overheads Allocation'!C$8,'Calc| Project Costs'!V437),IF('Input| Overheads'!$C$42="Internal labour",SUMPRODUCT(--('Input| Projects'!$AC437="Yes"),'Calc| Overheads Allocation'!C$8,'Calc| Project Costs'!V437,'Input| Projects'!$Y437),IF('Input| Overheads'!$C$42="DNSP defined",SUMPRODUCT(--('Input| Projects'!$AC437="Yes"),'Calc| Overheads Allocation'!C$61,'Input| Projects'!$AF437),""))),"")</f>
        <v/>
      </c>
      <c r="AM437" s="186" t="str">
        <f>IFERROR(IF('Input| Overheads'!$C$42="Direct costs",SUMPRODUCT(--('Input| Projects'!$AC437="Yes"),'Calc| Overheads Allocation'!D$8,'Calc| Project Costs'!W437),IF('Input| Overheads'!$C$42="Internal labour",SUMPRODUCT(--('Input| Projects'!$AC437="Yes"),'Calc| Overheads Allocation'!D$8,'Calc| Project Costs'!W437,'Input| Projects'!$Y437),IF('Input| Overheads'!$C$42="DNSP defined",SUMPRODUCT(--('Input| Projects'!$AC437="Yes"),'Calc| Overheads Allocation'!D$61,'Input| Projects'!$AF437),""))),"")</f>
        <v/>
      </c>
      <c r="AN437" s="186" t="str">
        <f>IFERROR(IF('Input| Overheads'!$C$42="Direct costs",SUMPRODUCT(--('Input| Projects'!$AC437="Yes"),'Calc| Overheads Allocation'!E$8,'Calc| Project Costs'!X437),IF('Input| Overheads'!$C$42="Internal labour",SUMPRODUCT(--('Input| Projects'!$AC437="Yes"),'Calc| Overheads Allocation'!E$8,'Calc| Project Costs'!X437,'Input| Projects'!$Y437),IF('Input| Overheads'!$C$42="DNSP defined",SUMPRODUCT(--('Input| Projects'!$AC437="Yes"),'Calc| Overheads Allocation'!E$61,'Input| Projects'!$AF437),""))),"")</f>
        <v/>
      </c>
      <c r="AO437" s="186" t="str">
        <f>IFERROR(IF('Input| Overheads'!$C$42="Direct costs",SUMPRODUCT(--('Input| Projects'!$AC437="Yes"),'Calc| Overheads Allocation'!F$8,'Calc| Project Costs'!Y437),IF('Input| Overheads'!$C$42="Internal labour",SUMPRODUCT(--('Input| Projects'!$AC437="Yes"),'Calc| Overheads Allocation'!F$8,'Calc| Project Costs'!Y437,'Input| Projects'!$Y437),IF('Input| Overheads'!$C$42="DNSP defined",SUMPRODUCT(--('Input| Projects'!$AC437="Yes"),'Calc| Overheads Allocation'!F$61,'Input| Projects'!$AF437),""))),"")</f>
        <v/>
      </c>
      <c r="AP437" s="186" t="str">
        <f>IFERROR(IF('Input| Overheads'!$C$42="Direct costs",SUMPRODUCT(--('Input| Projects'!$AC437="Yes"),'Calc| Overheads Allocation'!G$8,'Calc| Project Costs'!Z437),IF('Input| Overheads'!$C$42="Internal labour",SUMPRODUCT(--('Input| Projects'!$AC437="Yes"),'Calc| Overheads Allocation'!G$8,'Calc| Project Costs'!Z437,'Input| Projects'!$Y437),IF('Input| Overheads'!$C$42="DNSP defined",SUMPRODUCT(--('Input| Projects'!$AC437="Yes"),'Calc| Overheads Allocation'!G$61,'Input| Projects'!$AF437),""))),"")</f>
        <v/>
      </c>
      <c r="AQ437" s="186" t="str">
        <f>IFERROR(IF('Input| Overheads'!$C$42="Direct costs",SUMPRODUCT(--('Input| Projects'!$AC437="Yes"),'Calc| Overheads Allocation'!H$8,'Calc| Project Costs'!AA437),IF('Input| Overheads'!$C$42="Internal labour",SUMPRODUCT(--('Input| Projects'!$AC437="Yes"),'Calc| Overheads Allocation'!H$8,'Calc| Project Costs'!AA437,'Input| Projects'!$Y437),IF('Input| Overheads'!$C$42="DNSP defined",SUMPRODUCT(--('Input| Projects'!$AC437="Yes"),'Calc| Overheads Allocation'!H$61,'Input| Projects'!$AF437),""))),"")</f>
        <v/>
      </c>
      <c r="AR437" s="186" t="str">
        <f>IFERROR(IF('Input| Overheads'!$C$42="Direct costs",SUMPRODUCT(--('Input| Projects'!$AC437="Yes"),'Calc| Overheads Allocation'!I$8,'Calc| Project Costs'!AB437),IF('Input| Overheads'!$C$42="Internal labour",SUMPRODUCT(--('Input| Projects'!$AC437="Yes"),'Calc| Overheads Allocation'!I$8,'Calc| Project Costs'!AB437,'Input| Projects'!$Y437),IF('Input| Overheads'!$C$42="DNSP defined",SUMPRODUCT(--('Input| Projects'!$AC437="Yes"),'Calc| Overheads Allocation'!I$61,'Input| Projects'!$AF437),""))),"")</f>
        <v/>
      </c>
      <c r="AS437" s="106"/>
      <c r="AT437" s="186" t="str">
        <f>IFERROR(IF('Input| Overheads'!$C$42="Direct costs",SUMPRODUCT(--('Input| Projects'!$AD437="Yes"),'Calc| Overheads Allocation'!C$9,'Calc| Project Costs'!V437),IF('Input| Overheads'!$C$42="Internal labour",SUMPRODUCT(--('Input| Projects'!$AD437="Yes"),'Calc| Overheads Allocation'!C$9,'Calc| Project Costs'!V437,'Input| Projects'!$Y437),IF('Input| Overheads'!$C$42="DNSP defined",SUMPRODUCT(--('Input| Projects'!$AD437="Yes"),'Calc| Overheads Allocation'!C$62,'Input| Projects'!$AG437),""))),"")</f>
        <v/>
      </c>
      <c r="AU437" s="186" t="str">
        <f>IFERROR(IF('Input| Overheads'!$C$42="Direct costs",SUMPRODUCT(--('Input| Projects'!$AD437="Yes"),'Calc| Overheads Allocation'!D$9,'Calc| Project Costs'!W437),IF('Input| Overheads'!$C$42="Internal labour",SUMPRODUCT(--('Input| Projects'!$AD437="Yes"),'Calc| Overheads Allocation'!D$9,'Calc| Project Costs'!W437,'Input| Projects'!$Y437),IF('Input| Overheads'!$C$42="DNSP defined",SUMPRODUCT(--('Input| Projects'!$AD437="Yes"),'Calc| Overheads Allocation'!D$62,'Input| Projects'!$AG437),""))),"")</f>
        <v/>
      </c>
      <c r="AV437" s="186" t="str">
        <f>IFERROR(IF('Input| Overheads'!$C$42="Direct costs",SUMPRODUCT(--('Input| Projects'!$AD437="Yes"),'Calc| Overheads Allocation'!E$9,'Calc| Project Costs'!X437),IF('Input| Overheads'!$C$42="Internal labour",SUMPRODUCT(--('Input| Projects'!$AD437="Yes"),'Calc| Overheads Allocation'!E$9,'Calc| Project Costs'!X437,'Input| Projects'!$Y437),IF('Input| Overheads'!$C$42="DNSP defined",SUMPRODUCT(--('Input| Projects'!$AD437="Yes"),'Calc| Overheads Allocation'!E$62,'Input| Projects'!$AG437),""))),"")</f>
        <v/>
      </c>
      <c r="AW437" s="186" t="str">
        <f>IFERROR(IF('Input| Overheads'!$C$42="Direct costs",SUMPRODUCT(--('Input| Projects'!$AD437="Yes"),'Calc| Overheads Allocation'!F$9,'Calc| Project Costs'!Y437),IF('Input| Overheads'!$C$42="Internal labour",SUMPRODUCT(--('Input| Projects'!$AD437="Yes"),'Calc| Overheads Allocation'!F$9,'Calc| Project Costs'!Y437,'Input| Projects'!$Y437),IF('Input| Overheads'!$C$42="DNSP defined",SUMPRODUCT(--('Input| Projects'!$AD437="Yes"),'Calc| Overheads Allocation'!F$62,'Input| Projects'!$AG437),""))),"")</f>
        <v/>
      </c>
      <c r="AX437" s="186" t="str">
        <f>IFERROR(IF('Input| Overheads'!$C$42="Direct costs",SUMPRODUCT(--('Input| Projects'!$AD437="Yes"),'Calc| Overheads Allocation'!G$9,'Calc| Project Costs'!Z437),IF('Input| Overheads'!$C$42="Internal labour",SUMPRODUCT(--('Input| Projects'!$AD437="Yes"),'Calc| Overheads Allocation'!G$9,'Calc| Project Costs'!Z437,'Input| Projects'!$Y437),IF('Input| Overheads'!$C$42="DNSP defined",SUMPRODUCT(--('Input| Projects'!$AD437="Yes"),'Calc| Overheads Allocation'!G$62,'Input| Projects'!$AG437),""))),"")</f>
        <v/>
      </c>
      <c r="AY437" s="186" t="str">
        <f>IFERROR(IF('Input| Overheads'!$C$42="Direct costs",SUMPRODUCT(--('Input| Projects'!$AD437="Yes"),'Calc| Overheads Allocation'!H$9,'Calc| Project Costs'!AA437),IF('Input| Overheads'!$C$42="Internal labour",SUMPRODUCT(--('Input| Projects'!$AD437="Yes"),'Calc| Overheads Allocation'!H$9,'Calc| Project Costs'!AA437,'Input| Projects'!$Y437),IF('Input| Overheads'!$C$42="DNSP defined",SUMPRODUCT(--('Input| Projects'!$AD437="Yes"),'Calc| Overheads Allocation'!H$62,'Input| Projects'!$AG437),""))),"")</f>
        <v/>
      </c>
      <c r="AZ437" s="186" t="str">
        <f>IFERROR(IF('Input| Overheads'!$C$42="Direct costs",SUMPRODUCT(--('Input| Projects'!$AD437="Yes"),'Calc| Overheads Allocation'!I$9,'Calc| Project Costs'!AB437),IF('Input| Overheads'!$C$42="Internal labour",SUMPRODUCT(--('Input| Projects'!$AD437="Yes"),'Calc| Overheads Allocation'!I$9,'Calc| Project Costs'!AB437,'Input| Projects'!$Y437),IF('Input| Overheads'!$C$42="DNSP defined",SUMPRODUCT(--('Input| Projects'!$AD437="Yes"),'Calc| Overheads Allocation'!I$62,'Input| Projects'!$AG437),""))),"")</f>
        <v/>
      </c>
      <c r="BA437" s="106"/>
      <c r="BB437" s="186">
        <f t="shared" si="216"/>
        <v>0</v>
      </c>
      <c r="BC437" s="186">
        <f t="shared" si="217"/>
        <v>0</v>
      </c>
      <c r="BD437" s="186">
        <f t="shared" si="218"/>
        <v>0</v>
      </c>
      <c r="BE437" s="186">
        <f t="shared" si="195"/>
        <v>0</v>
      </c>
      <c r="BF437" s="186">
        <f t="shared" si="196"/>
        <v>0</v>
      </c>
      <c r="BG437" s="186">
        <f t="shared" si="197"/>
        <v>0</v>
      </c>
      <c r="BH437" s="186">
        <f t="shared" si="198"/>
        <v>0</v>
      </c>
      <c r="BI437" s="97"/>
      <c r="BJ437" s="186" t="str">
        <f t="shared" si="199"/>
        <v/>
      </c>
      <c r="BK437" s="186" t="str">
        <f t="shared" si="200"/>
        <v/>
      </c>
      <c r="BL437" s="186" t="str">
        <f t="shared" si="201"/>
        <v/>
      </c>
      <c r="BM437" s="186" t="str">
        <f t="shared" si="202"/>
        <v/>
      </c>
      <c r="BN437" s="186" t="str">
        <f t="shared" si="203"/>
        <v/>
      </c>
      <c r="BO437" s="186" t="str">
        <f t="shared" si="204"/>
        <v/>
      </c>
      <c r="BP437" s="186" t="str">
        <f t="shared" si="205"/>
        <v/>
      </c>
      <c r="BQ437" s="97"/>
      <c r="BR437" s="186">
        <f t="shared" si="206"/>
        <v>0</v>
      </c>
      <c r="BS437" s="186">
        <f t="shared" si="207"/>
        <v>0</v>
      </c>
      <c r="BT437" s="222">
        <f t="shared" si="208"/>
        <v>0</v>
      </c>
      <c r="BU437" s="222">
        <f t="shared" si="209"/>
        <v>0</v>
      </c>
      <c r="BV437" s="222">
        <f t="shared" si="210"/>
        <v>0</v>
      </c>
      <c r="BW437" s="222">
        <f t="shared" si="211"/>
        <v>0</v>
      </c>
      <c r="BX437" s="222">
        <f t="shared" si="212"/>
        <v>0</v>
      </c>
      <c r="BY437" s="106"/>
      <c r="BZ437" s="197" t="str">
        <f>IF(SUMIF('Input| Projects'!$AS$8:$CP$8,"Dx",'Input| Projects'!$AS437:$CP437)=0,"",SUMIF('Input| Projects'!$AS$8:$CP$8,"Dx",'Input| Projects'!$AS437:$CP437))</f>
        <v/>
      </c>
      <c r="CA437" s="197" t="str">
        <f>IF(SUMIF('Input| Projects'!$AS$8:$CP$8,"Tx",'Input| Projects'!$AS437:$CP437)=0,"",SUMIF('Input| Projects'!$AS$8:$CP$8,"Tx",'Input| Projects'!$AS437:$CP437))</f>
        <v/>
      </c>
      <c r="CB437" s="150" t="str">
        <f t="shared" si="219"/>
        <v/>
      </c>
    </row>
    <row r="438" spans="2:80" x14ac:dyDescent="0.2">
      <c r="B438" s="201">
        <f>IFERROR('Input| Projects'!B438,"")</f>
        <v>429</v>
      </c>
      <c r="C438" s="42" t="str">
        <f>IFERROR(IF('Input| Projects'!C438="","",'Input| Projects'!C438),"")</f>
        <v/>
      </c>
      <c r="D438" s="42" t="str">
        <f>IFERROR(IF('Input| Projects'!D438="","",'Input| Projects'!D438),"")</f>
        <v/>
      </c>
      <c r="E438" s="104"/>
      <c r="F438" s="190">
        <f>IFERROR('Input| Projects'!I438*'Input| Escalations'!$K$19,"")</f>
        <v>0</v>
      </c>
      <c r="G438" s="190">
        <f>IFERROR('Input| Projects'!J438*'Input| Escalations'!$K$19,"")</f>
        <v>0</v>
      </c>
      <c r="H438" s="190">
        <f>IFERROR('Input| Projects'!K438*'Input| Escalations'!$K$19,"")</f>
        <v>0</v>
      </c>
      <c r="I438" s="190">
        <f>IFERROR('Input| Projects'!L438*'Input| Escalations'!$K$19,"")</f>
        <v>0</v>
      </c>
      <c r="J438" s="190">
        <f>IFERROR('Input| Projects'!M438*'Input| Escalations'!$K$19,"")</f>
        <v>0</v>
      </c>
      <c r="K438" s="190">
        <f>IFERROR('Input| Projects'!N438*'Input| Escalations'!$K$19,"")</f>
        <v>0</v>
      </c>
      <c r="L438" s="190">
        <f>IFERROR('Input| Projects'!O438*'Input| Escalations'!$K$19,"")</f>
        <v>0</v>
      </c>
      <c r="M438" s="150" t="str">
        <f>IF(ABS(SUM(F438:L438)-(SUM('Input| Projects'!I438:O438)*'Input| Escalations'!$K$19))&lt;0.0000001,"",1)</f>
        <v/>
      </c>
      <c r="N438" s="192">
        <f>'Input| Projects'!$Y438*INDEX('Input| Escalations'!$H$33:$N$33,MATCH('Calc| Project Costs'!N$9,'Input| Escalations'!$H$23:$N$23,0))+'Input| Projects'!$Z438*INDEX('Input| Escalations'!$H$34:$N$34,MATCH('Calc| Project Costs'!N$9,'Input| Escalations'!$H$23:$N$23,0))+'Input| Projects'!$AA438*INDEX('Input| Escalations'!$H$35:$N$35,MATCH('Calc| Project Costs'!N$9,'Input| Escalations'!$H$23:$N$23,0))+1</f>
        <v>1</v>
      </c>
      <c r="O438" s="192">
        <f>'Input| Projects'!$Y438*INDEX('Input| Escalations'!$H$33:$N$33,MATCH('Calc| Project Costs'!O$9,'Input| Escalations'!$H$23:$N$23,0))+'Input| Projects'!$Z438*INDEX('Input| Escalations'!$H$34:$N$34,MATCH('Calc| Project Costs'!O$9,'Input| Escalations'!$H$23:$N$23,0))+'Input| Projects'!$AA438*INDEX('Input| Escalations'!$H$35:$N$35,MATCH('Calc| Project Costs'!O$9,'Input| Escalations'!$H$23:$N$23,0))+1</f>
        <v>1</v>
      </c>
      <c r="P438" s="192">
        <f>'Input| Projects'!$Y438*INDEX('Input| Escalations'!$H$33:$N$33,MATCH('Calc| Project Costs'!P$9,'Input| Escalations'!$H$23:$N$23,0))+'Input| Projects'!$Z438*INDEX('Input| Escalations'!$H$34:$N$34,MATCH('Calc| Project Costs'!P$9,'Input| Escalations'!$H$23:$N$23,0))+'Input| Projects'!$AA438*INDEX('Input| Escalations'!$H$35:$N$35,MATCH('Calc| Project Costs'!P$9,'Input| Escalations'!$H$23:$N$23,0))+1</f>
        <v>1</v>
      </c>
      <c r="Q438" s="192">
        <f>'Input| Projects'!$Y438*INDEX('Input| Escalations'!$H$33:$N$33,MATCH('Calc| Project Costs'!Q$9,'Input| Escalations'!$H$23:$N$23,0))+'Input| Projects'!$Z438*INDEX('Input| Escalations'!$H$34:$N$34,MATCH('Calc| Project Costs'!Q$9,'Input| Escalations'!$H$23:$N$23,0))+'Input| Projects'!$AA438*INDEX('Input| Escalations'!$H$35:$N$35,MATCH('Calc| Project Costs'!Q$9,'Input| Escalations'!$H$23:$N$23,0))+1</f>
        <v>1</v>
      </c>
      <c r="R438" s="192">
        <f>'Input| Projects'!$Y438*INDEX('Input| Escalations'!$H$33:$N$33,MATCH('Calc| Project Costs'!R$9,'Input| Escalations'!$H$23:$N$23,0))+'Input| Projects'!$Z438*INDEX('Input| Escalations'!$H$34:$N$34,MATCH('Calc| Project Costs'!R$9,'Input| Escalations'!$H$23:$N$23,0))+'Input| Projects'!$AA438*INDEX('Input| Escalations'!$H$35:$N$35,MATCH('Calc| Project Costs'!R$9,'Input| Escalations'!$H$23:$N$23,0))+1</f>
        <v>1</v>
      </c>
      <c r="S438" s="192">
        <f>'Input| Projects'!$Y438*INDEX('Input| Escalations'!$H$33:$N$33,MATCH('Calc| Project Costs'!S$9,'Input| Escalations'!$H$23:$N$23,0))+'Input| Projects'!$Z438*INDEX('Input| Escalations'!$H$34:$N$34,MATCH('Calc| Project Costs'!S$9,'Input| Escalations'!$H$23:$N$23,0))+'Input| Projects'!$AA438*INDEX('Input| Escalations'!$H$35:$N$35,MATCH('Calc| Project Costs'!S$9,'Input| Escalations'!$H$23:$N$23,0))+1</f>
        <v>1</v>
      </c>
      <c r="T438" s="192">
        <f>'Input| Projects'!$Y438*INDEX('Input| Escalations'!$H$33:$N$33,MATCH('Calc| Project Costs'!T$9,'Input| Escalations'!$H$23:$N$23,0))+'Input| Projects'!$Z438*INDEX('Input| Escalations'!$H$34:$N$34,MATCH('Calc| Project Costs'!T$9,'Input| Escalations'!$H$23:$N$23,0))+'Input| Projects'!$AA438*INDEX('Input| Escalations'!$H$35:$N$35,MATCH('Calc| Project Costs'!T$9,'Input| Escalations'!$H$23:$N$23,0))+1</f>
        <v>1</v>
      </c>
      <c r="U438" s="106"/>
      <c r="V438" s="186">
        <f t="shared" si="213"/>
        <v>0</v>
      </c>
      <c r="W438" s="186">
        <f t="shared" si="214"/>
        <v>0</v>
      </c>
      <c r="X438" s="186">
        <f t="shared" si="215"/>
        <v>0</v>
      </c>
      <c r="Y438" s="186">
        <f t="shared" si="191"/>
        <v>0</v>
      </c>
      <c r="Z438" s="186">
        <f t="shared" si="192"/>
        <v>0</v>
      </c>
      <c r="AA438" s="186">
        <f t="shared" si="193"/>
        <v>0</v>
      </c>
      <c r="AB438" s="186">
        <f t="shared" si="194"/>
        <v>0</v>
      </c>
      <c r="AC438" s="106"/>
      <c r="AD438" s="186">
        <f>'Input| Projects'!Q438*N438*'Input| Escalations'!$K$19</f>
        <v>0</v>
      </c>
      <c r="AE438" s="186">
        <f>'Input| Projects'!R438*O438*'Input| Escalations'!$K$19</f>
        <v>0</v>
      </c>
      <c r="AF438" s="186">
        <f>'Input| Projects'!S438*P438*'Input| Escalations'!$K$19</f>
        <v>0</v>
      </c>
      <c r="AG438" s="186">
        <f>'Input| Projects'!T438*Q438*'Input| Escalations'!$K$19</f>
        <v>0</v>
      </c>
      <c r="AH438" s="186">
        <f>'Input| Projects'!U438*R438*'Input| Escalations'!$K$19</f>
        <v>0</v>
      </c>
      <c r="AI438" s="186">
        <f>'Input| Projects'!V438*S438*'Input| Escalations'!$K$19</f>
        <v>0</v>
      </c>
      <c r="AJ438" s="186">
        <f>'Input| Projects'!W438*T438*'Input| Escalations'!$K$19</f>
        <v>0</v>
      </c>
      <c r="AK438" s="106"/>
      <c r="AL438" s="186" t="str">
        <f>IFERROR(IF('Input| Overheads'!$C$42="Direct costs",SUMPRODUCT(--('Input| Projects'!$AC438="Yes"),'Calc| Overheads Allocation'!C$8,'Calc| Project Costs'!V438),IF('Input| Overheads'!$C$42="Internal labour",SUMPRODUCT(--('Input| Projects'!$AC438="Yes"),'Calc| Overheads Allocation'!C$8,'Calc| Project Costs'!V438,'Input| Projects'!$Y438),IF('Input| Overheads'!$C$42="DNSP defined",SUMPRODUCT(--('Input| Projects'!$AC438="Yes"),'Calc| Overheads Allocation'!C$61,'Input| Projects'!$AF438),""))),"")</f>
        <v/>
      </c>
      <c r="AM438" s="186" t="str">
        <f>IFERROR(IF('Input| Overheads'!$C$42="Direct costs",SUMPRODUCT(--('Input| Projects'!$AC438="Yes"),'Calc| Overheads Allocation'!D$8,'Calc| Project Costs'!W438),IF('Input| Overheads'!$C$42="Internal labour",SUMPRODUCT(--('Input| Projects'!$AC438="Yes"),'Calc| Overheads Allocation'!D$8,'Calc| Project Costs'!W438,'Input| Projects'!$Y438),IF('Input| Overheads'!$C$42="DNSP defined",SUMPRODUCT(--('Input| Projects'!$AC438="Yes"),'Calc| Overheads Allocation'!D$61,'Input| Projects'!$AF438),""))),"")</f>
        <v/>
      </c>
      <c r="AN438" s="186" t="str">
        <f>IFERROR(IF('Input| Overheads'!$C$42="Direct costs",SUMPRODUCT(--('Input| Projects'!$AC438="Yes"),'Calc| Overheads Allocation'!E$8,'Calc| Project Costs'!X438),IF('Input| Overheads'!$C$42="Internal labour",SUMPRODUCT(--('Input| Projects'!$AC438="Yes"),'Calc| Overheads Allocation'!E$8,'Calc| Project Costs'!X438,'Input| Projects'!$Y438),IF('Input| Overheads'!$C$42="DNSP defined",SUMPRODUCT(--('Input| Projects'!$AC438="Yes"),'Calc| Overheads Allocation'!E$61,'Input| Projects'!$AF438),""))),"")</f>
        <v/>
      </c>
      <c r="AO438" s="186" t="str">
        <f>IFERROR(IF('Input| Overheads'!$C$42="Direct costs",SUMPRODUCT(--('Input| Projects'!$AC438="Yes"),'Calc| Overheads Allocation'!F$8,'Calc| Project Costs'!Y438),IF('Input| Overheads'!$C$42="Internal labour",SUMPRODUCT(--('Input| Projects'!$AC438="Yes"),'Calc| Overheads Allocation'!F$8,'Calc| Project Costs'!Y438,'Input| Projects'!$Y438),IF('Input| Overheads'!$C$42="DNSP defined",SUMPRODUCT(--('Input| Projects'!$AC438="Yes"),'Calc| Overheads Allocation'!F$61,'Input| Projects'!$AF438),""))),"")</f>
        <v/>
      </c>
      <c r="AP438" s="186" t="str">
        <f>IFERROR(IF('Input| Overheads'!$C$42="Direct costs",SUMPRODUCT(--('Input| Projects'!$AC438="Yes"),'Calc| Overheads Allocation'!G$8,'Calc| Project Costs'!Z438),IF('Input| Overheads'!$C$42="Internal labour",SUMPRODUCT(--('Input| Projects'!$AC438="Yes"),'Calc| Overheads Allocation'!G$8,'Calc| Project Costs'!Z438,'Input| Projects'!$Y438),IF('Input| Overheads'!$C$42="DNSP defined",SUMPRODUCT(--('Input| Projects'!$AC438="Yes"),'Calc| Overheads Allocation'!G$61,'Input| Projects'!$AF438),""))),"")</f>
        <v/>
      </c>
      <c r="AQ438" s="186" t="str">
        <f>IFERROR(IF('Input| Overheads'!$C$42="Direct costs",SUMPRODUCT(--('Input| Projects'!$AC438="Yes"),'Calc| Overheads Allocation'!H$8,'Calc| Project Costs'!AA438),IF('Input| Overheads'!$C$42="Internal labour",SUMPRODUCT(--('Input| Projects'!$AC438="Yes"),'Calc| Overheads Allocation'!H$8,'Calc| Project Costs'!AA438,'Input| Projects'!$Y438),IF('Input| Overheads'!$C$42="DNSP defined",SUMPRODUCT(--('Input| Projects'!$AC438="Yes"),'Calc| Overheads Allocation'!H$61,'Input| Projects'!$AF438),""))),"")</f>
        <v/>
      </c>
      <c r="AR438" s="186" t="str">
        <f>IFERROR(IF('Input| Overheads'!$C$42="Direct costs",SUMPRODUCT(--('Input| Projects'!$AC438="Yes"),'Calc| Overheads Allocation'!I$8,'Calc| Project Costs'!AB438),IF('Input| Overheads'!$C$42="Internal labour",SUMPRODUCT(--('Input| Projects'!$AC438="Yes"),'Calc| Overheads Allocation'!I$8,'Calc| Project Costs'!AB438,'Input| Projects'!$Y438),IF('Input| Overheads'!$C$42="DNSP defined",SUMPRODUCT(--('Input| Projects'!$AC438="Yes"),'Calc| Overheads Allocation'!I$61,'Input| Projects'!$AF438),""))),"")</f>
        <v/>
      </c>
      <c r="AS438" s="106"/>
      <c r="AT438" s="186" t="str">
        <f>IFERROR(IF('Input| Overheads'!$C$42="Direct costs",SUMPRODUCT(--('Input| Projects'!$AD438="Yes"),'Calc| Overheads Allocation'!C$9,'Calc| Project Costs'!V438),IF('Input| Overheads'!$C$42="Internal labour",SUMPRODUCT(--('Input| Projects'!$AD438="Yes"),'Calc| Overheads Allocation'!C$9,'Calc| Project Costs'!V438,'Input| Projects'!$Y438),IF('Input| Overheads'!$C$42="DNSP defined",SUMPRODUCT(--('Input| Projects'!$AD438="Yes"),'Calc| Overheads Allocation'!C$62,'Input| Projects'!$AG438),""))),"")</f>
        <v/>
      </c>
      <c r="AU438" s="186" t="str">
        <f>IFERROR(IF('Input| Overheads'!$C$42="Direct costs",SUMPRODUCT(--('Input| Projects'!$AD438="Yes"),'Calc| Overheads Allocation'!D$9,'Calc| Project Costs'!W438),IF('Input| Overheads'!$C$42="Internal labour",SUMPRODUCT(--('Input| Projects'!$AD438="Yes"),'Calc| Overheads Allocation'!D$9,'Calc| Project Costs'!W438,'Input| Projects'!$Y438),IF('Input| Overheads'!$C$42="DNSP defined",SUMPRODUCT(--('Input| Projects'!$AD438="Yes"),'Calc| Overheads Allocation'!D$62,'Input| Projects'!$AG438),""))),"")</f>
        <v/>
      </c>
      <c r="AV438" s="186" t="str">
        <f>IFERROR(IF('Input| Overheads'!$C$42="Direct costs",SUMPRODUCT(--('Input| Projects'!$AD438="Yes"),'Calc| Overheads Allocation'!E$9,'Calc| Project Costs'!X438),IF('Input| Overheads'!$C$42="Internal labour",SUMPRODUCT(--('Input| Projects'!$AD438="Yes"),'Calc| Overheads Allocation'!E$9,'Calc| Project Costs'!X438,'Input| Projects'!$Y438),IF('Input| Overheads'!$C$42="DNSP defined",SUMPRODUCT(--('Input| Projects'!$AD438="Yes"),'Calc| Overheads Allocation'!E$62,'Input| Projects'!$AG438),""))),"")</f>
        <v/>
      </c>
      <c r="AW438" s="186" t="str">
        <f>IFERROR(IF('Input| Overheads'!$C$42="Direct costs",SUMPRODUCT(--('Input| Projects'!$AD438="Yes"),'Calc| Overheads Allocation'!F$9,'Calc| Project Costs'!Y438),IF('Input| Overheads'!$C$42="Internal labour",SUMPRODUCT(--('Input| Projects'!$AD438="Yes"),'Calc| Overheads Allocation'!F$9,'Calc| Project Costs'!Y438,'Input| Projects'!$Y438),IF('Input| Overheads'!$C$42="DNSP defined",SUMPRODUCT(--('Input| Projects'!$AD438="Yes"),'Calc| Overheads Allocation'!F$62,'Input| Projects'!$AG438),""))),"")</f>
        <v/>
      </c>
      <c r="AX438" s="186" t="str">
        <f>IFERROR(IF('Input| Overheads'!$C$42="Direct costs",SUMPRODUCT(--('Input| Projects'!$AD438="Yes"),'Calc| Overheads Allocation'!G$9,'Calc| Project Costs'!Z438),IF('Input| Overheads'!$C$42="Internal labour",SUMPRODUCT(--('Input| Projects'!$AD438="Yes"),'Calc| Overheads Allocation'!G$9,'Calc| Project Costs'!Z438,'Input| Projects'!$Y438),IF('Input| Overheads'!$C$42="DNSP defined",SUMPRODUCT(--('Input| Projects'!$AD438="Yes"),'Calc| Overheads Allocation'!G$62,'Input| Projects'!$AG438),""))),"")</f>
        <v/>
      </c>
      <c r="AY438" s="186" t="str">
        <f>IFERROR(IF('Input| Overheads'!$C$42="Direct costs",SUMPRODUCT(--('Input| Projects'!$AD438="Yes"),'Calc| Overheads Allocation'!H$9,'Calc| Project Costs'!AA438),IF('Input| Overheads'!$C$42="Internal labour",SUMPRODUCT(--('Input| Projects'!$AD438="Yes"),'Calc| Overheads Allocation'!H$9,'Calc| Project Costs'!AA438,'Input| Projects'!$Y438),IF('Input| Overheads'!$C$42="DNSP defined",SUMPRODUCT(--('Input| Projects'!$AD438="Yes"),'Calc| Overheads Allocation'!H$62,'Input| Projects'!$AG438),""))),"")</f>
        <v/>
      </c>
      <c r="AZ438" s="186" t="str">
        <f>IFERROR(IF('Input| Overheads'!$C$42="Direct costs",SUMPRODUCT(--('Input| Projects'!$AD438="Yes"),'Calc| Overheads Allocation'!I$9,'Calc| Project Costs'!AB438),IF('Input| Overheads'!$C$42="Internal labour",SUMPRODUCT(--('Input| Projects'!$AD438="Yes"),'Calc| Overheads Allocation'!I$9,'Calc| Project Costs'!AB438,'Input| Projects'!$Y438),IF('Input| Overheads'!$C$42="DNSP defined",SUMPRODUCT(--('Input| Projects'!$AD438="Yes"),'Calc| Overheads Allocation'!I$62,'Input| Projects'!$AG438),""))),"")</f>
        <v/>
      </c>
      <c r="BA438" s="106"/>
      <c r="BB438" s="186">
        <f t="shared" si="216"/>
        <v>0</v>
      </c>
      <c r="BC438" s="186">
        <f t="shared" si="217"/>
        <v>0</v>
      </c>
      <c r="BD438" s="186">
        <f t="shared" si="218"/>
        <v>0</v>
      </c>
      <c r="BE438" s="186">
        <f t="shared" si="195"/>
        <v>0</v>
      </c>
      <c r="BF438" s="186">
        <f t="shared" si="196"/>
        <v>0</v>
      </c>
      <c r="BG438" s="186">
        <f t="shared" si="197"/>
        <v>0</v>
      </c>
      <c r="BH438" s="186">
        <f t="shared" si="198"/>
        <v>0</v>
      </c>
      <c r="BI438" s="97"/>
      <c r="BJ438" s="186" t="str">
        <f t="shared" si="199"/>
        <v/>
      </c>
      <c r="BK438" s="186" t="str">
        <f t="shared" si="200"/>
        <v/>
      </c>
      <c r="BL438" s="186" t="str">
        <f t="shared" si="201"/>
        <v/>
      </c>
      <c r="BM438" s="186" t="str">
        <f t="shared" si="202"/>
        <v/>
      </c>
      <c r="BN438" s="186" t="str">
        <f t="shared" si="203"/>
        <v/>
      </c>
      <c r="BO438" s="186" t="str">
        <f t="shared" si="204"/>
        <v/>
      </c>
      <c r="BP438" s="186" t="str">
        <f t="shared" si="205"/>
        <v/>
      </c>
      <c r="BQ438" s="97"/>
      <c r="BR438" s="186">
        <f t="shared" si="206"/>
        <v>0</v>
      </c>
      <c r="BS438" s="186">
        <f t="shared" si="207"/>
        <v>0</v>
      </c>
      <c r="BT438" s="222">
        <f t="shared" si="208"/>
        <v>0</v>
      </c>
      <c r="BU438" s="222">
        <f t="shared" si="209"/>
        <v>0</v>
      </c>
      <c r="BV438" s="222">
        <f t="shared" si="210"/>
        <v>0</v>
      </c>
      <c r="BW438" s="222">
        <f t="shared" si="211"/>
        <v>0</v>
      </c>
      <c r="BX438" s="222">
        <f t="shared" si="212"/>
        <v>0</v>
      </c>
      <c r="BY438" s="106"/>
      <c r="BZ438" s="197" t="str">
        <f>IF(SUMIF('Input| Projects'!$AS$8:$CP$8,"Dx",'Input| Projects'!$AS438:$CP438)=0,"",SUMIF('Input| Projects'!$AS$8:$CP$8,"Dx",'Input| Projects'!$AS438:$CP438))</f>
        <v/>
      </c>
      <c r="CA438" s="197" t="str">
        <f>IF(SUMIF('Input| Projects'!$AS$8:$CP$8,"Tx",'Input| Projects'!$AS438:$CP438)=0,"",SUMIF('Input| Projects'!$AS$8:$CP$8,"Tx",'Input| Projects'!$AS438:$CP438))</f>
        <v/>
      </c>
      <c r="CB438" s="150" t="str">
        <f t="shared" si="219"/>
        <v/>
      </c>
    </row>
    <row r="439" spans="2:80" x14ac:dyDescent="0.2">
      <c r="B439" s="201">
        <f>IFERROR('Input| Projects'!B439,"")</f>
        <v>430</v>
      </c>
      <c r="C439" s="42" t="str">
        <f>IFERROR(IF('Input| Projects'!C439="","",'Input| Projects'!C439),"")</f>
        <v/>
      </c>
      <c r="D439" s="42" t="str">
        <f>IFERROR(IF('Input| Projects'!D439="","",'Input| Projects'!D439),"")</f>
        <v/>
      </c>
      <c r="E439" s="104"/>
      <c r="F439" s="190">
        <f>IFERROR('Input| Projects'!I439*'Input| Escalations'!$K$19,"")</f>
        <v>0</v>
      </c>
      <c r="G439" s="190">
        <f>IFERROR('Input| Projects'!J439*'Input| Escalations'!$K$19,"")</f>
        <v>0</v>
      </c>
      <c r="H439" s="190">
        <f>IFERROR('Input| Projects'!K439*'Input| Escalations'!$K$19,"")</f>
        <v>0</v>
      </c>
      <c r="I439" s="190">
        <f>IFERROR('Input| Projects'!L439*'Input| Escalations'!$K$19,"")</f>
        <v>0</v>
      </c>
      <c r="J439" s="190">
        <f>IFERROR('Input| Projects'!M439*'Input| Escalations'!$K$19,"")</f>
        <v>0</v>
      </c>
      <c r="K439" s="190">
        <f>IFERROR('Input| Projects'!N439*'Input| Escalations'!$K$19,"")</f>
        <v>0</v>
      </c>
      <c r="L439" s="190">
        <f>IFERROR('Input| Projects'!O439*'Input| Escalations'!$K$19,"")</f>
        <v>0</v>
      </c>
      <c r="M439" s="150" t="str">
        <f>IF(ABS(SUM(F439:L439)-(SUM('Input| Projects'!I439:O439)*'Input| Escalations'!$K$19))&lt;0.0000001,"",1)</f>
        <v/>
      </c>
      <c r="N439" s="192">
        <f>'Input| Projects'!$Y439*INDEX('Input| Escalations'!$H$33:$N$33,MATCH('Calc| Project Costs'!N$9,'Input| Escalations'!$H$23:$N$23,0))+'Input| Projects'!$Z439*INDEX('Input| Escalations'!$H$34:$N$34,MATCH('Calc| Project Costs'!N$9,'Input| Escalations'!$H$23:$N$23,0))+'Input| Projects'!$AA439*INDEX('Input| Escalations'!$H$35:$N$35,MATCH('Calc| Project Costs'!N$9,'Input| Escalations'!$H$23:$N$23,0))+1</f>
        <v>1</v>
      </c>
      <c r="O439" s="192">
        <f>'Input| Projects'!$Y439*INDEX('Input| Escalations'!$H$33:$N$33,MATCH('Calc| Project Costs'!O$9,'Input| Escalations'!$H$23:$N$23,0))+'Input| Projects'!$Z439*INDEX('Input| Escalations'!$H$34:$N$34,MATCH('Calc| Project Costs'!O$9,'Input| Escalations'!$H$23:$N$23,0))+'Input| Projects'!$AA439*INDEX('Input| Escalations'!$H$35:$N$35,MATCH('Calc| Project Costs'!O$9,'Input| Escalations'!$H$23:$N$23,0))+1</f>
        <v>1</v>
      </c>
      <c r="P439" s="192">
        <f>'Input| Projects'!$Y439*INDEX('Input| Escalations'!$H$33:$N$33,MATCH('Calc| Project Costs'!P$9,'Input| Escalations'!$H$23:$N$23,0))+'Input| Projects'!$Z439*INDEX('Input| Escalations'!$H$34:$N$34,MATCH('Calc| Project Costs'!P$9,'Input| Escalations'!$H$23:$N$23,0))+'Input| Projects'!$AA439*INDEX('Input| Escalations'!$H$35:$N$35,MATCH('Calc| Project Costs'!P$9,'Input| Escalations'!$H$23:$N$23,0))+1</f>
        <v>1</v>
      </c>
      <c r="Q439" s="192">
        <f>'Input| Projects'!$Y439*INDEX('Input| Escalations'!$H$33:$N$33,MATCH('Calc| Project Costs'!Q$9,'Input| Escalations'!$H$23:$N$23,0))+'Input| Projects'!$Z439*INDEX('Input| Escalations'!$H$34:$N$34,MATCH('Calc| Project Costs'!Q$9,'Input| Escalations'!$H$23:$N$23,0))+'Input| Projects'!$AA439*INDEX('Input| Escalations'!$H$35:$N$35,MATCH('Calc| Project Costs'!Q$9,'Input| Escalations'!$H$23:$N$23,0))+1</f>
        <v>1</v>
      </c>
      <c r="R439" s="192">
        <f>'Input| Projects'!$Y439*INDEX('Input| Escalations'!$H$33:$N$33,MATCH('Calc| Project Costs'!R$9,'Input| Escalations'!$H$23:$N$23,0))+'Input| Projects'!$Z439*INDEX('Input| Escalations'!$H$34:$N$34,MATCH('Calc| Project Costs'!R$9,'Input| Escalations'!$H$23:$N$23,0))+'Input| Projects'!$AA439*INDEX('Input| Escalations'!$H$35:$N$35,MATCH('Calc| Project Costs'!R$9,'Input| Escalations'!$H$23:$N$23,0))+1</f>
        <v>1</v>
      </c>
      <c r="S439" s="192">
        <f>'Input| Projects'!$Y439*INDEX('Input| Escalations'!$H$33:$N$33,MATCH('Calc| Project Costs'!S$9,'Input| Escalations'!$H$23:$N$23,0))+'Input| Projects'!$Z439*INDEX('Input| Escalations'!$H$34:$N$34,MATCH('Calc| Project Costs'!S$9,'Input| Escalations'!$H$23:$N$23,0))+'Input| Projects'!$AA439*INDEX('Input| Escalations'!$H$35:$N$35,MATCH('Calc| Project Costs'!S$9,'Input| Escalations'!$H$23:$N$23,0))+1</f>
        <v>1</v>
      </c>
      <c r="T439" s="192">
        <f>'Input| Projects'!$Y439*INDEX('Input| Escalations'!$H$33:$N$33,MATCH('Calc| Project Costs'!T$9,'Input| Escalations'!$H$23:$N$23,0))+'Input| Projects'!$Z439*INDEX('Input| Escalations'!$H$34:$N$34,MATCH('Calc| Project Costs'!T$9,'Input| Escalations'!$H$23:$N$23,0))+'Input| Projects'!$AA439*INDEX('Input| Escalations'!$H$35:$N$35,MATCH('Calc| Project Costs'!T$9,'Input| Escalations'!$H$23:$N$23,0))+1</f>
        <v>1</v>
      </c>
      <c r="U439" s="106"/>
      <c r="V439" s="186">
        <f t="shared" si="213"/>
        <v>0</v>
      </c>
      <c r="W439" s="186">
        <f t="shared" si="214"/>
        <v>0</v>
      </c>
      <c r="X439" s="186">
        <f t="shared" si="215"/>
        <v>0</v>
      </c>
      <c r="Y439" s="186">
        <f t="shared" si="191"/>
        <v>0</v>
      </c>
      <c r="Z439" s="186">
        <f t="shared" si="192"/>
        <v>0</v>
      </c>
      <c r="AA439" s="186">
        <f t="shared" si="193"/>
        <v>0</v>
      </c>
      <c r="AB439" s="186">
        <f t="shared" si="194"/>
        <v>0</v>
      </c>
      <c r="AC439" s="106"/>
      <c r="AD439" s="186">
        <f>'Input| Projects'!Q439*N439*'Input| Escalations'!$K$19</f>
        <v>0</v>
      </c>
      <c r="AE439" s="186">
        <f>'Input| Projects'!R439*O439*'Input| Escalations'!$K$19</f>
        <v>0</v>
      </c>
      <c r="AF439" s="186">
        <f>'Input| Projects'!S439*P439*'Input| Escalations'!$K$19</f>
        <v>0</v>
      </c>
      <c r="AG439" s="186">
        <f>'Input| Projects'!T439*Q439*'Input| Escalations'!$K$19</f>
        <v>0</v>
      </c>
      <c r="AH439" s="186">
        <f>'Input| Projects'!U439*R439*'Input| Escalations'!$K$19</f>
        <v>0</v>
      </c>
      <c r="AI439" s="186">
        <f>'Input| Projects'!V439*S439*'Input| Escalations'!$K$19</f>
        <v>0</v>
      </c>
      <c r="AJ439" s="186">
        <f>'Input| Projects'!W439*T439*'Input| Escalations'!$K$19</f>
        <v>0</v>
      </c>
      <c r="AK439" s="106"/>
      <c r="AL439" s="186" t="str">
        <f>IFERROR(IF('Input| Overheads'!$C$42="Direct costs",SUMPRODUCT(--('Input| Projects'!$AC439="Yes"),'Calc| Overheads Allocation'!C$8,'Calc| Project Costs'!V439),IF('Input| Overheads'!$C$42="Internal labour",SUMPRODUCT(--('Input| Projects'!$AC439="Yes"),'Calc| Overheads Allocation'!C$8,'Calc| Project Costs'!V439,'Input| Projects'!$Y439),IF('Input| Overheads'!$C$42="DNSP defined",SUMPRODUCT(--('Input| Projects'!$AC439="Yes"),'Calc| Overheads Allocation'!C$61,'Input| Projects'!$AF439),""))),"")</f>
        <v/>
      </c>
      <c r="AM439" s="186" t="str">
        <f>IFERROR(IF('Input| Overheads'!$C$42="Direct costs",SUMPRODUCT(--('Input| Projects'!$AC439="Yes"),'Calc| Overheads Allocation'!D$8,'Calc| Project Costs'!W439),IF('Input| Overheads'!$C$42="Internal labour",SUMPRODUCT(--('Input| Projects'!$AC439="Yes"),'Calc| Overheads Allocation'!D$8,'Calc| Project Costs'!W439,'Input| Projects'!$Y439),IF('Input| Overheads'!$C$42="DNSP defined",SUMPRODUCT(--('Input| Projects'!$AC439="Yes"),'Calc| Overheads Allocation'!D$61,'Input| Projects'!$AF439),""))),"")</f>
        <v/>
      </c>
      <c r="AN439" s="186" t="str">
        <f>IFERROR(IF('Input| Overheads'!$C$42="Direct costs",SUMPRODUCT(--('Input| Projects'!$AC439="Yes"),'Calc| Overheads Allocation'!E$8,'Calc| Project Costs'!X439),IF('Input| Overheads'!$C$42="Internal labour",SUMPRODUCT(--('Input| Projects'!$AC439="Yes"),'Calc| Overheads Allocation'!E$8,'Calc| Project Costs'!X439,'Input| Projects'!$Y439),IF('Input| Overheads'!$C$42="DNSP defined",SUMPRODUCT(--('Input| Projects'!$AC439="Yes"),'Calc| Overheads Allocation'!E$61,'Input| Projects'!$AF439),""))),"")</f>
        <v/>
      </c>
      <c r="AO439" s="186" t="str">
        <f>IFERROR(IF('Input| Overheads'!$C$42="Direct costs",SUMPRODUCT(--('Input| Projects'!$AC439="Yes"),'Calc| Overheads Allocation'!F$8,'Calc| Project Costs'!Y439),IF('Input| Overheads'!$C$42="Internal labour",SUMPRODUCT(--('Input| Projects'!$AC439="Yes"),'Calc| Overheads Allocation'!F$8,'Calc| Project Costs'!Y439,'Input| Projects'!$Y439),IF('Input| Overheads'!$C$42="DNSP defined",SUMPRODUCT(--('Input| Projects'!$AC439="Yes"),'Calc| Overheads Allocation'!F$61,'Input| Projects'!$AF439),""))),"")</f>
        <v/>
      </c>
      <c r="AP439" s="186" t="str">
        <f>IFERROR(IF('Input| Overheads'!$C$42="Direct costs",SUMPRODUCT(--('Input| Projects'!$AC439="Yes"),'Calc| Overheads Allocation'!G$8,'Calc| Project Costs'!Z439),IF('Input| Overheads'!$C$42="Internal labour",SUMPRODUCT(--('Input| Projects'!$AC439="Yes"),'Calc| Overheads Allocation'!G$8,'Calc| Project Costs'!Z439,'Input| Projects'!$Y439),IF('Input| Overheads'!$C$42="DNSP defined",SUMPRODUCT(--('Input| Projects'!$AC439="Yes"),'Calc| Overheads Allocation'!G$61,'Input| Projects'!$AF439),""))),"")</f>
        <v/>
      </c>
      <c r="AQ439" s="186" t="str">
        <f>IFERROR(IF('Input| Overheads'!$C$42="Direct costs",SUMPRODUCT(--('Input| Projects'!$AC439="Yes"),'Calc| Overheads Allocation'!H$8,'Calc| Project Costs'!AA439),IF('Input| Overheads'!$C$42="Internal labour",SUMPRODUCT(--('Input| Projects'!$AC439="Yes"),'Calc| Overheads Allocation'!H$8,'Calc| Project Costs'!AA439,'Input| Projects'!$Y439),IF('Input| Overheads'!$C$42="DNSP defined",SUMPRODUCT(--('Input| Projects'!$AC439="Yes"),'Calc| Overheads Allocation'!H$61,'Input| Projects'!$AF439),""))),"")</f>
        <v/>
      </c>
      <c r="AR439" s="186" t="str">
        <f>IFERROR(IF('Input| Overheads'!$C$42="Direct costs",SUMPRODUCT(--('Input| Projects'!$AC439="Yes"),'Calc| Overheads Allocation'!I$8,'Calc| Project Costs'!AB439),IF('Input| Overheads'!$C$42="Internal labour",SUMPRODUCT(--('Input| Projects'!$AC439="Yes"),'Calc| Overheads Allocation'!I$8,'Calc| Project Costs'!AB439,'Input| Projects'!$Y439),IF('Input| Overheads'!$C$42="DNSP defined",SUMPRODUCT(--('Input| Projects'!$AC439="Yes"),'Calc| Overheads Allocation'!I$61,'Input| Projects'!$AF439),""))),"")</f>
        <v/>
      </c>
      <c r="AS439" s="106"/>
      <c r="AT439" s="186" t="str">
        <f>IFERROR(IF('Input| Overheads'!$C$42="Direct costs",SUMPRODUCT(--('Input| Projects'!$AD439="Yes"),'Calc| Overheads Allocation'!C$9,'Calc| Project Costs'!V439),IF('Input| Overheads'!$C$42="Internal labour",SUMPRODUCT(--('Input| Projects'!$AD439="Yes"),'Calc| Overheads Allocation'!C$9,'Calc| Project Costs'!V439,'Input| Projects'!$Y439),IF('Input| Overheads'!$C$42="DNSP defined",SUMPRODUCT(--('Input| Projects'!$AD439="Yes"),'Calc| Overheads Allocation'!C$62,'Input| Projects'!$AG439),""))),"")</f>
        <v/>
      </c>
      <c r="AU439" s="186" t="str">
        <f>IFERROR(IF('Input| Overheads'!$C$42="Direct costs",SUMPRODUCT(--('Input| Projects'!$AD439="Yes"),'Calc| Overheads Allocation'!D$9,'Calc| Project Costs'!W439),IF('Input| Overheads'!$C$42="Internal labour",SUMPRODUCT(--('Input| Projects'!$AD439="Yes"),'Calc| Overheads Allocation'!D$9,'Calc| Project Costs'!W439,'Input| Projects'!$Y439),IF('Input| Overheads'!$C$42="DNSP defined",SUMPRODUCT(--('Input| Projects'!$AD439="Yes"),'Calc| Overheads Allocation'!D$62,'Input| Projects'!$AG439),""))),"")</f>
        <v/>
      </c>
      <c r="AV439" s="186" t="str">
        <f>IFERROR(IF('Input| Overheads'!$C$42="Direct costs",SUMPRODUCT(--('Input| Projects'!$AD439="Yes"),'Calc| Overheads Allocation'!E$9,'Calc| Project Costs'!X439),IF('Input| Overheads'!$C$42="Internal labour",SUMPRODUCT(--('Input| Projects'!$AD439="Yes"),'Calc| Overheads Allocation'!E$9,'Calc| Project Costs'!X439,'Input| Projects'!$Y439),IF('Input| Overheads'!$C$42="DNSP defined",SUMPRODUCT(--('Input| Projects'!$AD439="Yes"),'Calc| Overheads Allocation'!E$62,'Input| Projects'!$AG439),""))),"")</f>
        <v/>
      </c>
      <c r="AW439" s="186" t="str">
        <f>IFERROR(IF('Input| Overheads'!$C$42="Direct costs",SUMPRODUCT(--('Input| Projects'!$AD439="Yes"),'Calc| Overheads Allocation'!F$9,'Calc| Project Costs'!Y439),IF('Input| Overheads'!$C$42="Internal labour",SUMPRODUCT(--('Input| Projects'!$AD439="Yes"),'Calc| Overheads Allocation'!F$9,'Calc| Project Costs'!Y439,'Input| Projects'!$Y439),IF('Input| Overheads'!$C$42="DNSP defined",SUMPRODUCT(--('Input| Projects'!$AD439="Yes"),'Calc| Overheads Allocation'!F$62,'Input| Projects'!$AG439),""))),"")</f>
        <v/>
      </c>
      <c r="AX439" s="186" t="str">
        <f>IFERROR(IF('Input| Overheads'!$C$42="Direct costs",SUMPRODUCT(--('Input| Projects'!$AD439="Yes"),'Calc| Overheads Allocation'!G$9,'Calc| Project Costs'!Z439),IF('Input| Overheads'!$C$42="Internal labour",SUMPRODUCT(--('Input| Projects'!$AD439="Yes"),'Calc| Overheads Allocation'!G$9,'Calc| Project Costs'!Z439,'Input| Projects'!$Y439),IF('Input| Overheads'!$C$42="DNSP defined",SUMPRODUCT(--('Input| Projects'!$AD439="Yes"),'Calc| Overheads Allocation'!G$62,'Input| Projects'!$AG439),""))),"")</f>
        <v/>
      </c>
      <c r="AY439" s="186" t="str">
        <f>IFERROR(IF('Input| Overheads'!$C$42="Direct costs",SUMPRODUCT(--('Input| Projects'!$AD439="Yes"),'Calc| Overheads Allocation'!H$9,'Calc| Project Costs'!AA439),IF('Input| Overheads'!$C$42="Internal labour",SUMPRODUCT(--('Input| Projects'!$AD439="Yes"),'Calc| Overheads Allocation'!H$9,'Calc| Project Costs'!AA439,'Input| Projects'!$Y439),IF('Input| Overheads'!$C$42="DNSP defined",SUMPRODUCT(--('Input| Projects'!$AD439="Yes"),'Calc| Overheads Allocation'!H$62,'Input| Projects'!$AG439),""))),"")</f>
        <v/>
      </c>
      <c r="AZ439" s="186" t="str">
        <f>IFERROR(IF('Input| Overheads'!$C$42="Direct costs",SUMPRODUCT(--('Input| Projects'!$AD439="Yes"),'Calc| Overheads Allocation'!I$9,'Calc| Project Costs'!AB439),IF('Input| Overheads'!$C$42="Internal labour",SUMPRODUCT(--('Input| Projects'!$AD439="Yes"),'Calc| Overheads Allocation'!I$9,'Calc| Project Costs'!AB439,'Input| Projects'!$Y439),IF('Input| Overheads'!$C$42="DNSP defined",SUMPRODUCT(--('Input| Projects'!$AD439="Yes"),'Calc| Overheads Allocation'!I$62,'Input| Projects'!$AG439),""))),"")</f>
        <v/>
      </c>
      <c r="BA439" s="106"/>
      <c r="BB439" s="186">
        <f t="shared" si="216"/>
        <v>0</v>
      </c>
      <c r="BC439" s="186">
        <f t="shared" si="217"/>
        <v>0</v>
      </c>
      <c r="BD439" s="186">
        <f t="shared" si="218"/>
        <v>0</v>
      </c>
      <c r="BE439" s="186">
        <f t="shared" si="195"/>
        <v>0</v>
      </c>
      <c r="BF439" s="186">
        <f t="shared" si="196"/>
        <v>0</v>
      </c>
      <c r="BG439" s="186">
        <f t="shared" si="197"/>
        <v>0</v>
      </c>
      <c r="BH439" s="186">
        <f t="shared" si="198"/>
        <v>0</v>
      </c>
      <c r="BI439" s="97"/>
      <c r="BJ439" s="186" t="str">
        <f t="shared" si="199"/>
        <v/>
      </c>
      <c r="BK439" s="186" t="str">
        <f t="shared" si="200"/>
        <v/>
      </c>
      <c r="BL439" s="186" t="str">
        <f t="shared" si="201"/>
        <v/>
      </c>
      <c r="BM439" s="186" t="str">
        <f t="shared" si="202"/>
        <v/>
      </c>
      <c r="BN439" s="186" t="str">
        <f t="shared" si="203"/>
        <v/>
      </c>
      <c r="BO439" s="186" t="str">
        <f t="shared" si="204"/>
        <v/>
      </c>
      <c r="BP439" s="186" t="str">
        <f t="shared" si="205"/>
        <v/>
      </c>
      <c r="BQ439" s="97"/>
      <c r="BR439" s="186">
        <f t="shared" si="206"/>
        <v>0</v>
      </c>
      <c r="BS439" s="186">
        <f t="shared" si="207"/>
        <v>0</v>
      </c>
      <c r="BT439" s="222">
        <f t="shared" si="208"/>
        <v>0</v>
      </c>
      <c r="BU439" s="222">
        <f t="shared" si="209"/>
        <v>0</v>
      </c>
      <c r="BV439" s="222">
        <f t="shared" si="210"/>
        <v>0</v>
      </c>
      <c r="BW439" s="222">
        <f t="shared" si="211"/>
        <v>0</v>
      </c>
      <c r="BX439" s="222">
        <f t="shared" si="212"/>
        <v>0</v>
      </c>
      <c r="BY439" s="106"/>
      <c r="BZ439" s="197" t="str">
        <f>IF(SUMIF('Input| Projects'!$AS$8:$CP$8,"Dx",'Input| Projects'!$AS439:$CP439)=0,"",SUMIF('Input| Projects'!$AS$8:$CP$8,"Dx",'Input| Projects'!$AS439:$CP439))</f>
        <v/>
      </c>
      <c r="CA439" s="197" t="str">
        <f>IF(SUMIF('Input| Projects'!$AS$8:$CP$8,"Tx",'Input| Projects'!$AS439:$CP439)=0,"",SUMIF('Input| Projects'!$AS$8:$CP$8,"Tx",'Input| Projects'!$AS439:$CP439))</f>
        <v/>
      </c>
      <c r="CB439" s="150" t="str">
        <f t="shared" si="219"/>
        <v/>
      </c>
    </row>
    <row r="440" spans="2:80" x14ac:dyDescent="0.2">
      <c r="B440" s="201">
        <f>IFERROR('Input| Projects'!B440,"")</f>
        <v>431</v>
      </c>
      <c r="C440" s="42" t="str">
        <f>IFERROR(IF('Input| Projects'!C440="","",'Input| Projects'!C440),"")</f>
        <v/>
      </c>
      <c r="D440" s="42" t="str">
        <f>IFERROR(IF('Input| Projects'!D440="","",'Input| Projects'!D440),"")</f>
        <v/>
      </c>
      <c r="E440" s="104"/>
      <c r="F440" s="190">
        <f>IFERROR('Input| Projects'!I440*'Input| Escalations'!$K$19,"")</f>
        <v>0</v>
      </c>
      <c r="G440" s="190">
        <f>IFERROR('Input| Projects'!J440*'Input| Escalations'!$K$19,"")</f>
        <v>0</v>
      </c>
      <c r="H440" s="190">
        <f>IFERROR('Input| Projects'!K440*'Input| Escalations'!$K$19,"")</f>
        <v>0</v>
      </c>
      <c r="I440" s="190">
        <f>IFERROR('Input| Projects'!L440*'Input| Escalations'!$K$19,"")</f>
        <v>0</v>
      </c>
      <c r="J440" s="190">
        <f>IFERROR('Input| Projects'!M440*'Input| Escalations'!$K$19,"")</f>
        <v>0</v>
      </c>
      <c r="K440" s="190">
        <f>IFERROR('Input| Projects'!N440*'Input| Escalations'!$K$19,"")</f>
        <v>0</v>
      </c>
      <c r="L440" s="190">
        <f>IFERROR('Input| Projects'!O440*'Input| Escalations'!$K$19,"")</f>
        <v>0</v>
      </c>
      <c r="M440" s="150" t="str">
        <f>IF(ABS(SUM(F440:L440)-(SUM('Input| Projects'!I440:O440)*'Input| Escalations'!$K$19))&lt;0.0000001,"",1)</f>
        <v/>
      </c>
      <c r="N440" s="192">
        <f>'Input| Projects'!$Y440*INDEX('Input| Escalations'!$H$33:$N$33,MATCH('Calc| Project Costs'!N$9,'Input| Escalations'!$H$23:$N$23,0))+'Input| Projects'!$Z440*INDEX('Input| Escalations'!$H$34:$N$34,MATCH('Calc| Project Costs'!N$9,'Input| Escalations'!$H$23:$N$23,0))+'Input| Projects'!$AA440*INDEX('Input| Escalations'!$H$35:$N$35,MATCH('Calc| Project Costs'!N$9,'Input| Escalations'!$H$23:$N$23,0))+1</f>
        <v>1</v>
      </c>
      <c r="O440" s="192">
        <f>'Input| Projects'!$Y440*INDEX('Input| Escalations'!$H$33:$N$33,MATCH('Calc| Project Costs'!O$9,'Input| Escalations'!$H$23:$N$23,0))+'Input| Projects'!$Z440*INDEX('Input| Escalations'!$H$34:$N$34,MATCH('Calc| Project Costs'!O$9,'Input| Escalations'!$H$23:$N$23,0))+'Input| Projects'!$AA440*INDEX('Input| Escalations'!$H$35:$N$35,MATCH('Calc| Project Costs'!O$9,'Input| Escalations'!$H$23:$N$23,0))+1</f>
        <v>1</v>
      </c>
      <c r="P440" s="192">
        <f>'Input| Projects'!$Y440*INDEX('Input| Escalations'!$H$33:$N$33,MATCH('Calc| Project Costs'!P$9,'Input| Escalations'!$H$23:$N$23,0))+'Input| Projects'!$Z440*INDEX('Input| Escalations'!$H$34:$N$34,MATCH('Calc| Project Costs'!P$9,'Input| Escalations'!$H$23:$N$23,0))+'Input| Projects'!$AA440*INDEX('Input| Escalations'!$H$35:$N$35,MATCH('Calc| Project Costs'!P$9,'Input| Escalations'!$H$23:$N$23,0))+1</f>
        <v>1</v>
      </c>
      <c r="Q440" s="192">
        <f>'Input| Projects'!$Y440*INDEX('Input| Escalations'!$H$33:$N$33,MATCH('Calc| Project Costs'!Q$9,'Input| Escalations'!$H$23:$N$23,0))+'Input| Projects'!$Z440*INDEX('Input| Escalations'!$H$34:$N$34,MATCH('Calc| Project Costs'!Q$9,'Input| Escalations'!$H$23:$N$23,0))+'Input| Projects'!$AA440*INDEX('Input| Escalations'!$H$35:$N$35,MATCH('Calc| Project Costs'!Q$9,'Input| Escalations'!$H$23:$N$23,0))+1</f>
        <v>1</v>
      </c>
      <c r="R440" s="192">
        <f>'Input| Projects'!$Y440*INDEX('Input| Escalations'!$H$33:$N$33,MATCH('Calc| Project Costs'!R$9,'Input| Escalations'!$H$23:$N$23,0))+'Input| Projects'!$Z440*INDEX('Input| Escalations'!$H$34:$N$34,MATCH('Calc| Project Costs'!R$9,'Input| Escalations'!$H$23:$N$23,0))+'Input| Projects'!$AA440*INDEX('Input| Escalations'!$H$35:$N$35,MATCH('Calc| Project Costs'!R$9,'Input| Escalations'!$H$23:$N$23,0))+1</f>
        <v>1</v>
      </c>
      <c r="S440" s="192">
        <f>'Input| Projects'!$Y440*INDEX('Input| Escalations'!$H$33:$N$33,MATCH('Calc| Project Costs'!S$9,'Input| Escalations'!$H$23:$N$23,0))+'Input| Projects'!$Z440*INDEX('Input| Escalations'!$H$34:$N$34,MATCH('Calc| Project Costs'!S$9,'Input| Escalations'!$H$23:$N$23,0))+'Input| Projects'!$AA440*INDEX('Input| Escalations'!$H$35:$N$35,MATCH('Calc| Project Costs'!S$9,'Input| Escalations'!$H$23:$N$23,0))+1</f>
        <v>1</v>
      </c>
      <c r="T440" s="192">
        <f>'Input| Projects'!$Y440*INDEX('Input| Escalations'!$H$33:$N$33,MATCH('Calc| Project Costs'!T$9,'Input| Escalations'!$H$23:$N$23,0))+'Input| Projects'!$Z440*INDEX('Input| Escalations'!$H$34:$N$34,MATCH('Calc| Project Costs'!T$9,'Input| Escalations'!$H$23:$N$23,0))+'Input| Projects'!$AA440*INDEX('Input| Escalations'!$H$35:$N$35,MATCH('Calc| Project Costs'!T$9,'Input| Escalations'!$H$23:$N$23,0))+1</f>
        <v>1</v>
      </c>
      <c r="U440" s="106"/>
      <c r="V440" s="186">
        <f t="shared" si="213"/>
        <v>0</v>
      </c>
      <c r="W440" s="186">
        <f t="shared" si="214"/>
        <v>0</v>
      </c>
      <c r="X440" s="186">
        <f t="shared" si="215"/>
        <v>0</v>
      </c>
      <c r="Y440" s="186">
        <f t="shared" si="191"/>
        <v>0</v>
      </c>
      <c r="Z440" s="186">
        <f t="shared" si="192"/>
        <v>0</v>
      </c>
      <c r="AA440" s="186">
        <f t="shared" si="193"/>
        <v>0</v>
      </c>
      <c r="AB440" s="186">
        <f t="shared" si="194"/>
        <v>0</v>
      </c>
      <c r="AC440" s="106"/>
      <c r="AD440" s="186">
        <f>'Input| Projects'!Q440*N440*'Input| Escalations'!$K$19</f>
        <v>0</v>
      </c>
      <c r="AE440" s="186">
        <f>'Input| Projects'!R440*O440*'Input| Escalations'!$K$19</f>
        <v>0</v>
      </c>
      <c r="AF440" s="186">
        <f>'Input| Projects'!S440*P440*'Input| Escalations'!$K$19</f>
        <v>0</v>
      </c>
      <c r="AG440" s="186">
        <f>'Input| Projects'!T440*Q440*'Input| Escalations'!$K$19</f>
        <v>0</v>
      </c>
      <c r="AH440" s="186">
        <f>'Input| Projects'!U440*R440*'Input| Escalations'!$K$19</f>
        <v>0</v>
      </c>
      <c r="AI440" s="186">
        <f>'Input| Projects'!V440*S440*'Input| Escalations'!$K$19</f>
        <v>0</v>
      </c>
      <c r="AJ440" s="186">
        <f>'Input| Projects'!W440*T440*'Input| Escalations'!$K$19</f>
        <v>0</v>
      </c>
      <c r="AK440" s="106"/>
      <c r="AL440" s="186" t="str">
        <f>IFERROR(IF('Input| Overheads'!$C$42="Direct costs",SUMPRODUCT(--('Input| Projects'!$AC440="Yes"),'Calc| Overheads Allocation'!C$8,'Calc| Project Costs'!V440),IF('Input| Overheads'!$C$42="Internal labour",SUMPRODUCT(--('Input| Projects'!$AC440="Yes"),'Calc| Overheads Allocation'!C$8,'Calc| Project Costs'!V440,'Input| Projects'!$Y440),IF('Input| Overheads'!$C$42="DNSP defined",SUMPRODUCT(--('Input| Projects'!$AC440="Yes"),'Calc| Overheads Allocation'!C$61,'Input| Projects'!$AF440),""))),"")</f>
        <v/>
      </c>
      <c r="AM440" s="186" t="str">
        <f>IFERROR(IF('Input| Overheads'!$C$42="Direct costs",SUMPRODUCT(--('Input| Projects'!$AC440="Yes"),'Calc| Overheads Allocation'!D$8,'Calc| Project Costs'!W440),IF('Input| Overheads'!$C$42="Internal labour",SUMPRODUCT(--('Input| Projects'!$AC440="Yes"),'Calc| Overheads Allocation'!D$8,'Calc| Project Costs'!W440,'Input| Projects'!$Y440),IF('Input| Overheads'!$C$42="DNSP defined",SUMPRODUCT(--('Input| Projects'!$AC440="Yes"),'Calc| Overheads Allocation'!D$61,'Input| Projects'!$AF440),""))),"")</f>
        <v/>
      </c>
      <c r="AN440" s="186" t="str">
        <f>IFERROR(IF('Input| Overheads'!$C$42="Direct costs",SUMPRODUCT(--('Input| Projects'!$AC440="Yes"),'Calc| Overheads Allocation'!E$8,'Calc| Project Costs'!X440),IF('Input| Overheads'!$C$42="Internal labour",SUMPRODUCT(--('Input| Projects'!$AC440="Yes"),'Calc| Overheads Allocation'!E$8,'Calc| Project Costs'!X440,'Input| Projects'!$Y440),IF('Input| Overheads'!$C$42="DNSP defined",SUMPRODUCT(--('Input| Projects'!$AC440="Yes"),'Calc| Overheads Allocation'!E$61,'Input| Projects'!$AF440),""))),"")</f>
        <v/>
      </c>
      <c r="AO440" s="186" t="str">
        <f>IFERROR(IF('Input| Overheads'!$C$42="Direct costs",SUMPRODUCT(--('Input| Projects'!$AC440="Yes"),'Calc| Overheads Allocation'!F$8,'Calc| Project Costs'!Y440),IF('Input| Overheads'!$C$42="Internal labour",SUMPRODUCT(--('Input| Projects'!$AC440="Yes"),'Calc| Overheads Allocation'!F$8,'Calc| Project Costs'!Y440,'Input| Projects'!$Y440),IF('Input| Overheads'!$C$42="DNSP defined",SUMPRODUCT(--('Input| Projects'!$AC440="Yes"),'Calc| Overheads Allocation'!F$61,'Input| Projects'!$AF440),""))),"")</f>
        <v/>
      </c>
      <c r="AP440" s="186" t="str">
        <f>IFERROR(IF('Input| Overheads'!$C$42="Direct costs",SUMPRODUCT(--('Input| Projects'!$AC440="Yes"),'Calc| Overheads Allocation'!G$8,'Calc| Project Costs'!Z440),IF('Input| Overheads'!$C$42="Internal labour",SUMPRODUCT(--('Input| Projects'!$AC440="Yes"),'Calc| Overheads Allocation'!G$8,'Calc| Project Costs'!Z440,'Input| Projects'!$Y440),IF('Input| Overheads'!$C$42="DNSP defined",SUMPRODUCT(--('Input| Projects'!$AC440="Yes"),'Calc| Overheads Allocation'!G$61,'Input| Projects'!$AF440),""))),"")</f>
        <v/>
      </c>
      <c r="AQ440" s="186" t="str">
        <f>IFERROR(IF('Input| Overheads'!$C$42="Direct costs",SUMPRODUCT(--('Input| Projects'!$AC440="Yes"),'Calc| Overheads Allocation'!H$8,'Calc| Project Costs'!AA440),IF('Input| Overheads'!$C$42="Internal labour",SUMPRODUCT(--('Input| Projects'!$AC440="Yes"),'Calc| Overheads Allocation'!H$8,'Calc| Project Costs'!AA440,'Input| Projects'!$Y440),IF('Input| Overheads'!$C$42="DNSP defined",SUMPRODUCT(--('Input| Projects'!$AC440="Yes"),'Calc| Overheads Allocation'!H$61,'Input| Projects'!$AF440),""))),"")</f>
        <v/>
      </c>
      <c r="AR440" s="186" t="str">
        <f>IFERROR(IF('Input| Overheads'!$C$42="Direct costs",SUMPRODUCT(--('Input| Projects'!$AC440="Yes"),'Calc| Overheads Allocation'!I$8,'Calc| Project Costs'!AB440),IF('Input| Overheads'!$C$42="Internal labour",SUMPRODUCT(--('Input| Projects'!$AC440="Yes"),'Calc| Overheads Allocation'!I$8,'Calc| Project Costs'!AB440,'Input| Projects'!$Y440),IF('Input| Overheads'!$C$42="DNSP defined",SUMPRODUCT(--('Input| Projects'!$AC440="Yes"),'Calc| Overheads Allocation'!I$61,'Input| Projects'!$AF440),""))),"")</f>
        <v/>
      </c>
      <c r="AS440" s="106"/>
      <c r="AT440" s="186" t="str">
        <f>IFERROR(IF('Input| Overheads'!$C$42="Direct costs",SUMPRODUCT(--('Input| Projects'!$AD440="Yes"),'Calc| Overheads Allocation'!C$9,'Calc| Project Costs'!V440),IF('Input| Overheads'!$C$42="Internal labour",SUMPRODUCT(--('Input| Projects'!$AD440="Yes"),'Calc| Overheads Allocation'!C$9,'Calc| Project Costs'!V440,'Input| Projects'!$Y440),IF('Input| Overheads'!$C$42="DNSP defined",SUMPRODUCT(--('Input| Projects'!$AD440="Yes"),'Calc| Overheads Allocation'!C$62,'Input| Projects'!$AG440),""))),"")</f>
        <v/>
      </c>
      <c r="AU440" s="186" t="str">
        <f>IFERROR(IF('Input| Overheads'!$C$42="Direct costs",SUMPRODUCT(--('Input| Projects'!$AD440="Yes"),'Calc| Overheads Allocation'!D$9,'Calc| Project Costs'!W440),IF('Input| Overheads'!$C$42="Internal labour",SUMPRODUCT(--('Input| Projects'!$AD440="Yes"),'Calc| Overheads Allocation'!D$9,'Calc| Project Costs'!W440,'Input| Projects'!$Y440),IF('Input| Overheads'!$C$42="DNSP defined",SUMPRODUCT(--('Input| Projects'!$AD440="Yes"),'Calc| Overheads Allocation'!D$62,'Input| Projects'!$AG440),""))),"")</f>
        <v/>
      </c>
      <c r="AV440" s="186" t="str">
        <f>IFERROR(IF('Input| Overheads'!$C$42="Direct costs",SUMPRODUCT(--('Input| Projects'!$AD440="Yes"),'Calc| Overheads Allocation'!E$9,'Calc| Project Costs'!X440),IF('Input| Overheads'!$C$42="Internal labour",SUMPRODUCT(--('Input| Projects'!$AD440="Yes"),'Calc| Overheads Allocation'!E$9,'Calc| Project Costs'!X440,'Input| Projects'!$Y440),IF('Input| Overheads'!$C$42="DNSP defined",SUMPRODUCT(--('Input| Projects'!$AD440="Yes"),'Calc| Overheads Allocation'!E$62,'Input| Projects'!$AG440),""))),"")</f>
        <v/>
      </c>
      <c r="AW440" s="186" t="str">
        <f>IFERROR(IF('Input| Overheads'!$C$42="Direct costs",SUMPRODUCT(--('Input| Projects'!$AD440="Yes"),'Calc| Overheads Allocation'!F$9,'Calc| Project Costs'!Y440),IF('Input| Overheads'!$C$42="Internal labour",SUMPRODUCT(--('Input| Projects'!$AD440="Yes"),'Calc| Overheads Allocation'!F$9,'Calc| Project Costs'!Y440,'Input| Projects'!$Y440),IF('Input| Overheads'!$C$42="DNSP defined",SUMPRODUCT(--('Input| Projects'!$AD440="Yes"),'Calc| Overheads Allocation'!F$62,'Input| Projects'!$AG440),""))),"")</f>
        <v/>
      </c>
      <c r="AX440" s="186" t="str">
        <f>IFERROR(IF('Input| Overheads'!$C$42="Direct costs",SUMPRODUCT(--('Input| Projects'!$AD440="Yes"),'Calc| Overheads Allocation'!G$9,'Calc| Project Costs'!Z440),IF('Input| Overheads'!$C$42="Internal labour",SUMPRODUCT(--('Input| Projects'!$AD440="Yes"),'Calc| Overheads Allocation'!G$9,'Calc| Project Costs'!Z440,'Input| Projects'!$Y440),IF('Input| Overheads'!$C$42="DNSP defined",SUMPRODUCT(--('Input| Projects'!$AD440="Yes"),'Calc| Overheads Allocation'!G$62,'Input| Projects'!$AG440),""))),"")</f>
        <v/>
      </c>
      <c r="AY440" s="186" t="str">
        <f>IFERROR(IF('Input| Overheads'!$C$42="Direct costs",SUMPRODUCT(--('Input| Projects'!$AD440="Yes"),'Calc| Overheads Allocation'!H$9,'Calc| Project Costs'!AA440),IF('Input| Overheads'!$C$42="Internal labour",SUMPRODUCT(--('Input| Projects'!$AD440="Yes"),'Calc| Overheads Allocation'!H$9,'Calc| Project Costs'!AA440,'Input| Projects'!$Y440),IF('Input| Overheads'!$C$42="DNSP defined",SUMPRODUCT(--('Input| Projects'!$AD440="Yes"),'Calc| Overheads Allocation'!H$62,'Input| Projects'!$AG440),""))),"")</f>
        <v/>
      </c>
      <c r="AZ440" s="186" t="str">
        <f>IFERROR(IF('Input| Overheads'!$C$42="Direct costs",SUMPRODUCT(--('Input| Projects'!$AD440="Yes"),'Calc| Overheads Allocation'!I$9,'Calc| Project Costs'!AB440),IF('Input| Overheads'!$C$42="Internal labour",SUMPRODUCT(--('Input| Projects'!$AD440="Yes"),'Calc| Overheads Allocation'!I$9,'Calc| Project Costs'!AB440,'Input| Projects'!$Y440),IF('Input| Overheads'!$C$42="DNSP defined",SUMPRODUCT(--('Input| Projects'!$AD440="Yes"),'Calc| Overheads Allocation'!I$62,'Input| Projects'!$AG440),""))),"")</f>
        <v/>
      </c>
      <c r="BA440" s="106"/>
      <c r="BB440" s="186">
        <f t="shared" si="216"/>
        <v>0</v>
      </c>
      <c r="BC440" s="186">
        <f t="shared" si="217"/>
        <v>0</v>
      </c>
      <c r="BD440" s="186">
        <f t="shared" si="218"/>
        <v>0</v>
      </c>
      <c r="BE440" s="186">
        <f t="shared" si="195"/>
        <v>0</v>
      </c>
      <c r="BF440" s="186">
        <f t="shared" si="196"/>
        <v>0</v>
      </c>
      <c r="BG440" s="186">
        <f t="shared" si="197"/>
        <v>0</v>
      </c>
      <c r="BH440" s="186">
        <f t="shared" si="198"/>
        <v>0</v>
      </c>
      <c r="BI440" s="97"/>
      <c r="BJ440" s="186" t="str">
        <f t="shared" si="199"/>
        <v/>
      </c>
      <c r="BK440" s="186" t="str">
        <f t="shared" si="200"/>
        <v/>
      </c>
      <c r="BL440" s="186" t="str">
        <f t="shared" si="201"/>
        <v/>
      </c>
      <c r="BM440" s="186" t="str">
        <f t="shared" si="202"/>
        <v/>
      </c>
      <c r="BN440" s="186" t="str">
        <f t="shared" si="203"/>
        <v/>
      </c>
      <c r="BO440" s="186" t="str">
        <f t="shared" si="204"/>
        <v/>
      </c>
      <c r="BP440" s="186" t="str">
        <f t="shared" si="205"/>
        <v/>
      </c>
      <c r="BQ440" s="97"/>
      <c r="BR440" s="186">
        <f t="shared" si="206"/>
        <v>0</v>
      </c>
      <c r="BS440" s="186">
        <f t="shared" si="207"/>
        <v>0</v>
      </c>
      <c r="BT440" s="222">
        <f t="shared" si="208"/>
        <v>0</v>
      </c>
      <c r="BU440" s="222">
        <f t="shared" si="209"/>
        <v>0</v>
      </c>
      <c r="BV440" s="222">
        <f t="shared" si="210"/>
        <v>0</v>
      </c>
      <c r="BW440" s="222">
        <f t="shared" si="211"/>
        <v>0</v>
      </c>
      <c r="BX440" s="222">
        <f t="shared" si="212"/>
        <v>0</v>
      </c>
      <c r="BY440" s="106"/>
      <c r="BZ440" s="197" t="str">
        <f>IF(SUMIF('Input| Projects'!$AS$8:$CP$8,"Dx",'Input| Projects'!$AS440:$CP440)=0,"",SUMIF('Input| Projects'!$AS$8:$CP$8,"Dx",'Input| Projects'!$AS440:$CP440))</f>
        <v/>
      </c>
      <c r="CA440" s="197" t="str">
        <f>IF(SUMIF('Input| Projects'!$AS$8:$CP$8,"Tx",'Input| Projects'!$AS440:$CP440)=0,"",SUMIF('Input| Projects'!$AS$8:$CP$8,"Tx",'Input| Projects'!$AS440:$CP440))</f>
        <v/>
      </c>
      <c r="CB440" s="150" t="str">
        <f t="shared" si="219"/>
        <v/>
      </c>
    </row>
    <row r="441" spans="2:80" x14ac:dyDescent="0.2">
      <c r="B441" s="201">
        <f>IFERROR('Input| Projects'!B441,"")</f>
        <v>432</v>
      </c>
      <c r="C441" s="42" t="str">
        <f>IFERROR(IF('Input| Projects'!C441="","",'Input| Projects'!C441),"")</f>
        <v/>
      </c>
      <c r="D441" s="42" t="str">
        <f>IFERROR(IF('Input| Projects'!D441="","",'Input| Projects'!D441),"")</f>
        <v/>
      </c>
      <c r="E441" s="104"/>
      <c r="F441" s="190">
        <f>IFERROR('Input| Projects'!I441*'Input| Escalations'!$K$19,"")</f>
        <v>0</v>
      </c>
      <c r="G441" s="190">
        <f>IFERROR('Input| Projects'!J441*'Input| Escalations'!$K$19,"")</f>
        <v>0</v>
      </c>
      <c r="H441" s="190">
        <f>IFERROR('Input| Projects'!K441*'Input| Escalations'!$K$19,"")</f>
        <v>0</v>
      </c>
      <c r="I441" s="190">
        <f>IFERROR('Input| Projects'!L441*'Input| Escalations'!$K$19,"")</f>
        <v>0</v>
      </c>
      <c r="J441" s="190">
        <f>IFERROR('Input| Projects'!M441*'Input| Escalations'!$K$19,"")</f>
        <v>0</v>
      </c>
      <c r="K441" s="190">
        <f>IFERROR('Input| Projects'!N441*'Input| Escalations'!$K$19,"")</f>
        <v>0</v>
      </c>
      <c r="L441" s="190">
        <f>IFERROR('Input| Projects'!O441*'Input| Escalations'!$K$19,"")</f>
        <v>0</v>
      </c>
      <c r="M441" s="150" t="str">
        <f>IF(ABS(SUM(F441:L441)-(SUM('Input| Projects'!I441:O441)*'Input| Escalations'!$K$19))&lt;0.0000001,"",1)</f>
        <v/>
      </c>
      <c r="N441" s="192">
        <f>'Input| Projects'!$Y441*INDEX('Input| Escalations'!$H$33:$N$33,MATCH('Calc| Project Costs'!N$9,'Input| Escalations'!$H$23:$N$23,0))+'Input| Projects'!$Z441*INDEX('Input| Escalations'!$H$34:$N$34,MATCH('Calc| Project Costs'!N$9,'Input| Escalations'!$H$23:$N$23,0))+'Input| Projects'!$AA441*INDEX('Input| Escalations'!$H$35:$N$35,MATCH('Calc| Project Costs'!N$9,'Input| Escalations'!$H$23:$N$23,0))+1</f>
        <v>1</v>
      </c>
      <c r="O441" s="192">
        <f>'Input| Projects'!$Y441*INDEX('Input| Escalations'!$H$33:$N$33,MATCH('Calc| Project Costs'!O$9,'Input| Escalations'!$H$23:$N$23,0))+'Input| Projects'!$Z441*INDEX('Input| Escalations'!$H$34:$N$34,MATCH('Calc| Project Costs'!O$9,'Input| Escalations'!$H$23:$N$23,0))+'Input| Projects'!$AA441*INDEX('Input| Escalations'!$H$35:$N$35,MATCH('Calc| Project Costs'!O$9,'Input| Escalations'!$H$23:$N$23,0))+1</f>
        <v>1</v>
      </c>
      <c r="P441" s="192">
        <f>'Input| Projects'!$Y441*INDEX('Input| Escalations'!$H$33:$N$33,MATCH('Calc| Project Costs'!P$9,'Input| Escalations'!$H$23:$N$23,0))+'Input| Projects'!$Z441*INDEX('Input| Escalations'!$H$34:$N$34,MATCH('Calc| Project Costs'!P$9,'Input| Escalations'!$H$23:$N$23,0))+'Input| Projects'!$AA441*INDEX('Input| Escalations'!$H$35:$N$35,MATCH('Calc| Project Costs'!P$9,'Input| Escalations'!$H$23:$N$23,0))+1</f>
        <v>1</v>
      </c>
      <c r="Q441" s="192">
        <f>'Input| Projects'!$Y441*INDEX('Input| Escalations'!$H$33:$N$33,MATCH('Calc| Project Costs'!Q$9,'Input| Escalations'!$H$23:$N$23,0))+'Input| Projects'!$Z441*INDEX('Input| Escalations'!$H$34:$N$34,MATCH('Calc| Project Costs'!Q$9,'Input| Escalations'!$H$23:$N$23,0))+'Input| Projects'!$AA441*INDEX('Input| Escalations'!$H$35:$N$35,MATCH('Calc| Project Costs'!Q$9,'Input| Escalations'!$H$23:$N$23,0))+1</f>
        <v>1</v>
      </c>
      <c r="R441" s="192">
        <f>'Input| Projects'!$Y441*INDEX('Input| Escalations'!$H$33:$N$33,MATCH('Calc| Project Costs'!R$9,'Input| Escalations'!$H$23:$N$23,0))+'Input| Projects'!$Z441*INDEX('Input| Escalations'!$H$34:$N$34,MATCH('Calc| Project Costs'!R$9,'Input| Escalations'!$H$23:$N$23,0))+'Input| Projects'!$AA441*INDEX('Input| Escalations'!$H$35:$N$35,MATCH('Calc| Project Costs'!R$9,'Input| Escalations'!$H$23:$N$23,0))+1</f>
        <v>1</v>
      </c>
      <c r="S441" s="192">
        <f>'Input| Projects'!$Y441*INDEX('Input| Escalations'!$H$33:$N$33,MATCH('Calc| Project Costs'!S$9,'Input| Escalations'!$H$23:$N$23,0))+'Input| Projects'!$Z441*INDEX('Input| Escalations'!$H$34:$N$34,MATCH('Calc| Project Costs'!S$9,'Input| Escalations'!$H$23:$N$23,0))+'Input| Projects'!$AA441*INDEX('Input| Escalations'!$H$35:$N$35,MATCH('Calc| Project Costs'!S$9,'Input| Escalations'!$H$23:$N$23,0))+1</f>
        <v>1</v>
      </c>
      <c r="T441" s="192">
        <f>'Input| Projects'!$Y441*INDEX('Input| Escalations'!$H$33:$N$33,MATCH('Calc| Project Costs'!T$9,'Input| Escalations'!$H$23:$N$23,0))+'Input| Projects'!$Z441*INDEX('Input| Escalations'!$H$34:$N$34,MATCH('Calc| Project Costs'!T$9,'Input| Escalations'!$H$23:$N$23,0))+'Input| Projects'!$AA441*INDEX('Input| Escalations'!$H$35:$N$35,MATCH('Calc| Project Costs'!T$9,'Input| Escalations'!$H$23:$N$23,0))+1</f>
        <v>1</v>
      </c>
      <c r="U441" s="106"/>
      <c r="V441" s="186">
        <f t="shared" si="213"/>
        <v>0</v>
      </c>
      <c r="W441" s="186">
        <f t="shared" si="214"/>
        <v>0</v>
      </c>
      <c r="X441" s="186">
        <f t="shared" si="215"/>
        <v>0</v>
      </c>
      <c r="Y441" s="186">
        <f t="shared" si="191"/>
        <v>0</v>
      </c>
      <c r="Z441" s="186">
        <f t="shared" si="192"/>
        <v>0</v>
      </c>
      <c r="AA441" s="186">
        <f t="shared" si="193"/>
        <v>0</v>
      </c>
      <c r="AB441" s="186">
        <f t="shared" si="194"/>
        <v>0</v>
      </c>
      <c r="AC441" s="106"/>
      <c r="AD441" s="186">
        <f>'Input| Projects'!Q441*N441*'Input| Escalations'!$K$19</f>
        <v>0</v>
      </c>
      <c r="AE441" s="186">
        <f>'Input| Projects'!R441*O441*'Input| Escalations'!$K$19</f>
        <v>0</v>
      </c>
      <c r="AF441" s="186">
        <f>'Input| Projects'!S441*P441*'Input| Escalations'!$K$19</f>
        <v>0</v>
      </c>
      <c r="AG441" s="186">
        <f>'Input| Projects'!T441*Q441*'Input| Escalations'!$K$19</f>
        <v>0</v>
      </c>
      <c r="AH441" s="186">
        <f>'Input| Projects'!U441*R441*'Input| Escalations'!$K$19</f>
        <v>0</v>
      </c>
      <c r="AI441" s="186">
        <f>'Input| Projects'!V441*S441*'Input| Escalations'!$K$19</f>
        <v>0</v>
      </c>
      <c r="AJ441" s="186">
        <f>'Input| Projects'!W441*T441*'Input| Escalations'!$K$19</f>
        <v>0</v>
      </c>
      <c r="AK441" s="106"/>
      <c r="AL441" s="186" t="str">
        <f>IFERROR(IF('Input| Overheads'!$C$42="Direct costs",SUMPRODUCT(--('Input| Projects'!$AC441="Yes"),'Calc| Overheads Allocation'!C$8,'Calc| Project Costs'!V441),IF('Input| Overheads'!$C$42="Internal labour",SUMPRODUCT(--('Input| Projects'!$AC441="Yes"),'Calc| Overheads Allocation'!C$8,'Calc| Project Costs'!V441,'Input| Projects'!$Y441),IF('Input| Overheads'!$C$42="DNSP defined",SUMPRODUCT(--('Input| Projects'!$AC441="Yes"),'Calc| Overheads Allocation'!C$61,'Input| Projects'!$AF441),""))),"")</f>
        <v/>
      </c>
      <c r="AM441" s="186" t="str">
        <f>IFERROR(IF('Input| Overheads'!$C$42="Direct costs",SUMPRODUCT(--('Input| Projects'!$AC441="Yes"),'Calc| Overheads Allocation'!D$8,'Calc| Project Costs'!W441),IF('Input| Overheads'!$C$42="Internal labour",SUMPRODUCT(--('Input| Projects'!$AC441="Yes"),'Calc| Overheads Allocation'!D$8,'Calc| Project Costs'!W441,'Input| Projects'!$Y441),IF('Input| Overheads'!$C$42="DNSP defined",SUMPRODUCT(--('Input| Projects'!$AC441="Yes"),'Calc| Overheads Allocation'!D$61,'Input| Projects'!$AF441),""))),"")</f>
        <v/>
      </c>
      <c r="AN441" s="186" t="str">
        <f>IFERROR(IF('Input| Overheads'!$C$42="Direct costs",SUMPRODUCT(--('Input| Projects'!$AC441="Yes"),'Calc| Overheads Allocation'!E$8,'Calc| Project Costs'!X441),IF('Input| Overheads'!$C$42="Internal labour",SUMPRODUCT(--('Input| Projects'!$AC441="Yes"),'Calc| Overheads Allocation'!E$8,'Calc| Project Costs'!X441,'Input| Projects'!$Y441),IF('Input| Overheads'!$C$42="DNSP defined",SUMPRODUCT(--('Input| Projects'!$AC441="Yes"),'Calc| Overheads Allocation'!E$61,'Input| Projects'!$AF441),""))),"")</f>
        <v/>
      </c>
      <c r="AO441" s="186" t="str">
        <f>IFERROR(IF('Input| Overheads'!$C$42="Direct costs",SUMPRODUCT(--('Input| Projects'!$AC441="Yes"),'Calc| Overheads Allocation'!F$8,'Calc| Project Costs'!Y441),IF('Input| Overheads'!$C$42="Internal labour",SUMPRODUCT(--('Input| Projects'!$AC441="Yes"),'Calc| Overheads Allocation'!F$8,'Calc| Project Costs'!Y441,'Input| Projects'!$Y441),IF('Input| Overheads'!$C$42="DNSP defined",SUMPRODUCT(--('Input| Projects'!$AC441="Yes"),'Calc| Overheads Allocation'!F$61,'Input| Projects'!$AF441),""))),"")</f>
        <v/>
      </c>
      <c r="AP441" s="186" t="str">
        <f>IFERROR(IF('Input| Overheads'!$C$42="Direct costs",SUMPRODUCT(--('Input| Projects'!$AC441="Yes"),'Calc| Overheads Allocation'!G$8,'Calc| Project Costs'!Z441),IF('Input| Overheads'!$C$42="Internal labour",SUMPRODUCT(--('Input| Projects'!$AC441="Yes"),'Calc| Overheads Allocation'!G$8,'Calc| Project Costs'!Z441,'Input| Projects'!$Y441),IF('Input| Overheads'!$C$42="DNSP defined",SUMPRODUCT(--('Input| Projects'!$AC441="Yes"),'Calc| Overheads Allocation'!G$61,'Input| Projects'!$AF441),""))),"")</f>
        <v/>
      </c>
      <c r="AQ441" s="186" t="str">
        <f>IFERROR(IF('Input| Overheads'!$C$42="Direct costs",SUMPRODUCT(--('Input| Projects'!$AC441="Yes"),'Calc| Overheads Allocation'!H$8,'Calc| Project Costs'!AA441),IF('Input| Overheads'!$C$42="Internal labour",SUMPRODUCT(--('Input| Projects'!$AC441="Yes"),'Calc| Overheads Allocation'!H$8,'Calc| Project Costs'!AA441,'Input| Projects'!$Y441),IF('Input| Overheads'!$C$42="DNSP defined",SUMPRODUCT(--('Input| Projects'!$AC441="Yes"),'Calc| Overheads Allocation'!H$61,'Input| Projects'!$AF441),""))),"")</f>
        <v/>
      </c>
      <c r="AR441" s="186" t="str">
        <f>IFERROR(IF('Input| Overheads'!$C$42="Direct costs",SUMPRODUCT(--('Input| Projects'!$AC441="Yes"),'Calc| Overheads Allocation'!I$8,'Calc| Project Costs'!AB441),IF('Input| Overheads'!$C$42="Internal labour",SUMPRODUCT(--('Input| Projects'!$AC441="Yes"),'Calc| Overheads Allocation'!I$8,'Calc| Project Costs'!AB441,'Input| Projects'!$Y441),IF('Input| Overheads'!$C$42="DNSP defined",SUMPRODUCT(--('Input| Projects'!$AC441="Yes"),'Calc| Overheads Allocation'!I$61,'Input| Projects'!$AF441),""))),"")</f>
        <v/>
      </c>
      <c r="AS441" s="106"/>
      <c r="AT441" s="186" t="str">
        <f>IFERROR(IF('Input| Overheads'!$C$42="Direct costs",SUMPRODUCT(--('Input| Projects'!$AD441="Yes"),'Calc| Overheads Allocation'!C$9,'Calc| Project Costs'!V441),IF('Input| Overheads'!$C$42="Internal labour",SUMPRODUCT(--('Input| Projects'!$AD441="Yes"),'Calc| Overheads Allocation'!C$9,'Calc| Project Costs'!V441,'Input| Projects'!$Y441),IF('Input| Overheads'!$C$42="DNSP defined",SUMPRODUCT(--('Input| Projects'!$AD441="Yes"),'Calc| Overheads Allocation'!C$62,'Input| Projects'!$AG441),""))),"")</f>
        <v/>
      </c>
      <c r="AU441" s="186" t="str">
        <f>IFERROR(IF('Input| Overheads'!$C$42="Direct costs",SUMPRODUCT(--('Input| Projects'!$AD441="Yes"),'Calc| Overheads Allocation'!D$9,'Calc| Project Costs'!W441),IF('Input| Overheads'!$C$42="Internal labour",SUMPRODUCT(--('Input| Projects'!$AD441="Yes"),'Calc| Overheads Allocation'!D$9,'Calc| Project Costs'!W441,'Input| Projects'!$Y441),IF('Input| Overheads'!$C$42="DNSP defined",SUMPRODUCT(--('Input| Projects'!$AD441="Yes"),'Calc| Overheads Allocation'!D$62,'Input| Projects'!$AG441),""))),"")</f>
        <v/>
      </c>
      <c r="AV441" s="186" t="str">
        <f>IFERROR(IF('Input| Overheads'!$C$42="Direct costs",SUMPRODUCT(--('Input| Projects'!$AD441="Yes"),'Calc| Overheads Allocation'!E$9,'Calc| Project Costs'!X441),IF('Input| Overheads'!$C$42="Internal labour",SUMPRODUCT(--('Input| Projects'!$AD441="Yes"),'Calc| Overheads Allocation'!E$9,'Calc| Project Costs'!X441,'Input| Projects'!$Y441),IF('Input| Overheads'!$C$42="DNSP defined",SUMPRODUCT(--('Input| Projects'!$AD441="Yes"),'Calc| Overheads Allocation'!E$62,'Input| Projects'!$AG441),""))),"")</f>
        <v/>
      </c>
      <c r="AW441" s="186" t="str">
        <f>IFERROR(IF('Input| Overheads'!$C$42="Direct costs",SUMPRODUCT(--('Input| Projects'!$AD441="Yes"),'Calc| Overheads Allocation'!F$9,'Calc| Project Costs'!Y441),IF('Input| Overheads'!$C$42="Internal labour",SUMPRODUCT(--('Input| Projects'!$AD441="Yes"),'Calc| Overheads Allocation'!F$9,'Calc| Project Costs'!Y441,'Input| Projects'!$Y441),IF('Input| Overheads'!$C$42="DNSP defined",SUMPRODUCT(--('Input| Projects'!$AD441="Yes"),'Calc| Overheads Allocation'!F$62,'Input| Projects'!$AG441),""))),"")</f>
        <v/>
      </c>
      <c r="AX441" s="186" t="str">
        <f>IFERROR(IF('Input| Overheads'!$C$42="Direct costs",SUMPRODUCT(--('Input| Projects'!$AD441="Yes"),'Calc| Overheads Allocation'!G$9,'Calc| Project Costs'!Z441),IF('Input| Overheads'!$C$42="Internal labour",SUMPRODUCT(--('Input| Projects'!$AD441="Yes"),'Calc| Overheads Allocation'!G$9,'Calc| Project Costs'!Z441,'Input| Projects'!$Y441),IF('Input| Overheads'!$C$42="DNSP defined",SUMPRODUCT(--('Input| Projects'!$AD441="Yes"),'Calc| Overheads Allocation'!G$62,'Input| Projects'!$AG441),""))),"")</f>
        <v/>
      </c>
      <c r="AY441" s="186" t="str">
        <f>IFERROR(IF('Input| Overheads'!$C$42="Direct costs",SUMPRODUCT(--('Input| Projects'!$AD441="Yes"),'Calc| Overheads Allocation'!H$9,'Calc| Project Costs'!AA441),IF('Input| Overheads'!$C$42="Internal labour",SUMPRODUCT(--('Input| Projects'!$AD441="Yes"),'Calc| Overheads Allocation'!H$9,'Calc| Project Costs'!AA441,'Input| Projects'!$Y441),IF('Input| Overheads'!$C$42="DNSP defined",SUMPRODUCT(--('Input| Projects'!$AD441="Yes"),'Calc| Overheads Allocation'!H$62,'Input| Projects'!$AG441),""))),"")</f>
        <v/>
      </c>
      <c r="AZ441" s="186" t="str">
        <f>IFERROR(IF('Input| Overheads'!$C$42="Direct costs",SUMPRODUCT(--('Input| Projects'!$AD441="Yes"),'Calc| Overheads Allocation'!I$9,'Calc| Project Costs'!AB441),IF('Input| Overheads'!$C$42="Internal labour",SUMPRODUCT(--('Input| Projects'!$AD441="Yes"),'Calc| Overheads Allocation'!I$9,'Calc| Project Costs'!AB441,'Input| Projects'!$Y441),IF('Input| Overheads'!$C$42="DNSP defined",SUMPRODUCT(--('Input| Projects'!$AD441="Yes"),'Calc| Overheads Allocation'!I$62,'Input| Projects'!$AG441),""))),"")</f>
        <v/>
      </c>
      <c r="BA441" s="106"/>
      <c r="BB441" s="186">
        <f t="shared" si="216"/>
        <v>0</v>
      </c>
      <c r="BC441" s="186">
        <f t="shared" si="217"/>
        <v>0</v>
      </c>
      <c r="BD441" s="186">
        <f t="shared" si="218"/>
        <v>0</v>
      </c>
      <c r="BE441" s="186">
        <f t="shared" si="195"/>
        <v>0</v>
      </c>
      <c r="BF441" s="186">
        <f t="shared" si="196"/>
        <v>0</v>
      </c>
      <c r="BG441" s="186">
        <f t="shared" si="197"/>
        <v>0</v>
      </c>
      <c r="BH441" s="186">
        <f t="shared" si="198"/>
        <v>0</v>
      </c>
      <c r="BI441" s="97"/>
      <c r="BJ441" s="186" t="str">
        <f t="shared" si="199"/>
        <v/>
      </c>
      <c r="BK441" s="186" t="str">
        <f t="shared" si="200"/>
        <v/>
      </c>
      <c r="BL441" s="186" t="str">
        <f t="shared" si="201"/>
        <v/>
      </c>
      <c r="BM441" s="186" t="str">
        <f t="shared" si="202"/>
        <v/>
      </c>
      <c r="BN441" s="186" t="str">
        <f t="shared" si="203"/>
        <v/>
      </c>
      <c r="BO441" s="186" t="str">
        <f t="shared" si="204"/>
        <v/>
      </c>
      <c r="BP441" s="186" t="str">
        <f t="shared" si="205"/>
        <v/>
      </c>
      <c r="BQ441" s="97"/>
      <c r="BR441" s="186">
        <f t="shared" si="206"/>
        <v>0</v>
      </c>
      <c r="BS441" s="186">
        <f t="shared" si="207"/>
        <v>0</v>
      </c>
      <c r="BT441" s="222">
        <f t="shared" si="208"/>
        <v>0</v>
      </c>
      <c r="BU441" s="222">
        <f t="shared" si="209"/>
        <v>0</v>
      </c>
      <c r="BV441" s="222">
        <f t="shared" si="210"/>
        <v>0</v>
      </c>
      <c r="BW441" s="222">
        <f t="shared" si="211"/>
        <v>0</v>
      </c>
      <c r="BX441" s="222">
        <f t="shared" si="212"/>
        <v>0</v>
      </c>
      <c r="BY441" s="106"/>
      <c r="BZ441" s="197" t="str">
        <f>IF(SUMIF('Input| Projects'!$AS$8:$CP$8,"Dx",'Input| Projects'!$AS441:$CP441)=0,"",SUMIF('Input| Projects'!$AS$8:$CP$8,"Dx",'Input| Projects'!$AS441:$CP441))</f>
        <v/>
      </c>
      <c r="CA441" s="197" t="str">
        <f>IF(SUMIF('Input| Projects'!$AS$8:$CP$8,"Tx",'Input| Projects'!$AS441:$CP441)=0,"",SUMIF('Input| Projects'!$AS$8:$CP$8,"Tx",'Input| Projects'!$AS441:$CP441))</f>
        <v/>
      </c>
      <c r="CB441" s="150" t="str">
        <f t="shared" si="219"/>
        <v/>
      </c>
    </row>
    <row r="442" spans="2:80" x14ac:dyDescent="0.2">
      <c r="B442" s="201">
        <f>IFERROR('Input| Projects'!B442,"")</f>
        <v>433</v>
      </c>
      <c r="C442" s="42" t="str">
        <f>IFERROR(IF('Input| Projects'!C442="","",'Input| Projects'!C442),"")</f>
        <v/>
      </c>
      <c r="D442" s="42" t="str">
        <f>IFERROR(IF('Input| Projects'!D442="","",'Input| Projects'!D442),"")</f>
        <v/>
      </c>
      <c r="E442" s="104"/>
      <c r="F442" s="190">
        <f>IFERROR('Input| Projects'!I442*'Input| Escalations'!$K$19,"")</f>
        <v>0</v>
      </c>
      <c r="G442" s="190">
        <f>IFERROR('Input| Projects'!J442*'Input| Escalations'!$K$19,"")</f>
        <v>0</v>
      </c>
      <c r="H442" s="190">
        <f>IFERROR('Input| Projects'!K442*'Input| Escalations'!$K$19,"")</f>
        <v>0</v>
      </c>
      <c r="I442" s="190">
        <f>IFERROR('Input| Projects'!L442*'Input| Escalations'!$K$19,"")</f>
        <v>0</v>
      </c>
      <c r="J442" s="190">
        <f>IFERROR('Input| Projects'!M442*'Input| Escalations'!$K$19,"")</f>
        <v>0</v>
      </c>
      <c r="K442" s="190">
        <f>IFERROR('Input| Projects'!N442*'Input| Escalations'!$K$19,"")</f>
        <v>0</v>
      </c>
      <c r="L442" s="190">
        <f>IFERROR('Input| Projects'!O442*'Input| Escalations'!$K$19,"")</f>
        <v>0</v>
      </c>
      <c r="M442" s="150" t="str">
        <f>IF(ABS(SUM(F442:L442)-(SUM('Input| Projects'!I442:O442)*'Input| Escalations'!$K$19))&lt;0.0000001,"",1)</f>
        <v/>
      </c>
      <c r="N442" s="192">
        <f>'Input| Projects'!$Y442*INDEX('Input| Escalations'!$H$33:$N$33,MATCH('Calc| Project Costs'!N$9,'Input| Escalations'!$H$23:$N$23,0))+'Input| Projects'!$Z442*INDEX('Input| Escalations'!$H$34:$N$34,MATCH('Calc| Project Costs'!N$9,'Input| Escalations'!$H$23:$N$23,0))+'Input| Projects'!$AA442*INDEX('Input| Escalations'!$H$35:$N$35,MATCH('Calc| Project Costs'!N$9,'Input| Escalations'!$H$23:$N$23,0))+1</f>
        <v>1</v>
      </c>
      <c r="O442" s="192">
        <f>'Input| Projects'!$Y442*INDEX('Input| Escalations'!$H$33:$N$33,MATCH('Calc| Project Costs'!O$9,'Input| Escalations'!$H$23:$N$23,0))+'Input| Projects'!$Z442*INDEX('Input| Escalations'!$H$34:$N$34,MATCH('Calc| Project Costs'!O$9,'Input| Escalations'!$H$23:$N$23,0))+'Input| Projects'!$AA442*INDEX('Input| Escalations'!$H$35:$N$35,MATCH('Calc| Project Costs'!O$9,'Input| Escalations'!$H$23:$N$23,0))+1</f>
        <v>1</v>
      </c>
      <c r="P442" s="192">
        <f>'Input| Projects'!$Y442*INDEX('Input| Escalations'!$H$33:$N$33,MATCH('Calc| Project Costs'!P$9,'Input| Escalations'!$H$23:$N$23,0))+'Input| Projects'!$Z442*INDEX('Input| Escalations'!$H$34:$N$34,MATCH('Calc| Project Costs'!P$9,'Input| Escalations'!$H$23:$N$23,0))+'Input| Projects'!$AA442*INDEX('Input| Escalations'!$H$35:$N$35,MATCH('Calc| Project Costs'!P$9,'Input| Escalations'!$H$23:$N$23,0))+1</f>
        <v>1</v>
      </c>
      <c r="Q442" s="192">
        <f>'Input| Projects'!$Y442*INDEX('Input| Escalations'!$H$33:$N$33,MATCH('Calc| Project Costs'!Q$9,'Input| Escalations'!$H$23:$N$23,0))+'Input| Projects'!$Z442*INDEX('Input| Escalations'!$H$34:$N$34,MATCH('Calc| Project Costs'!Q$9,'Input| Escalations'!$H$23:$N$23,0))+'Input| Projects'!$AA442*INDEX('Input| Escalations'!$H$35:$N$35,MATCH('Calc| Project Costs'!Q$9,'Input| Escalations'!$H$23:$N$23,0))+1</f>
        <v>1</v>
      </c>
      <c r="R442" s="192">
        <f>'Input| Projects'!$Y442*INDEX('Input| Escalations'!$H$33:$N$33,MATCH('Calc| Project Costs'!R$9,'Input| Escalations'!$H$23:$N$23,0))+'Input| Projects'!$Z442*INDEX('Input| Escalations'!$H$34:$N$34,MATCH('Calc| Project Costs'!R$9,'Input| Escalations'!$H$23:$N$23,0))+'Input| Projects'!$AA442*INDEX('Input| Escalations'!$H$35:$N$35,MATCH('Calc| Project Costs'!R$9,'Input| Escalations'!$H$23:$N$23,0))+1</f>
        <v>1</v>
      </c>
      <c r="S442" s="192">
        <f>'Input| Projects'!$Y442*INDEX('Input| Escalations'!$H$33:$N$33,MATCH('Calc| Project Costs'!S$9,'Input| Escalations'!$H$23:$N$23,0))+'Input| Projects'!$Z442*INDEX('Input| Escalations'!$H$34:$N$34,MATCH('Calc| Project Costs'!S$9,'Input| Escalations'!$H$23:$N$23,0))+'Input| Projects'!$AA442*INDEX('Input| Escalations'!$H$35:$N$35,MATCH('Calc| Project Costs'!S$9,'Input| Escalations'!$H$23:$N$23,0))+1</f>
        <v>1</v>
      </c>
      <c r="T442" s="192">
        <f>'Input| Projects'!$Y442*INDEX('Input| Escalations'!$H$33:$N$33,MATCH('Calc| Project Costs'!T$9,'Input| Escalations'!$H$23:$N$23,0))+'Input| Projects'!$Z442*INDEX('Input| Escalations'!$H$34:$N$34,MATCH('Calc| Project Costs'!T$9,'Input| Escalations'!$H$23:$N$23,0))+'Input| Projects'!$AA442*INDEX('Input| Escalations'!$H$35:$N$35,MATCH('Calc| Project Costs'!T$9,'Input| Escalations'!$H$23:$N$23,0))+1</f>
        <v>1</v>
      </c>
      <c r="U442" s="106"/>
      <c r="V442" s="186">
        <f t="shared" si="213"/>
        <v>0</v>
      </c>
      <c r="W442" s="186">
        <f t="shared" si="214"/>
        <v>0</v>
      </c>
      <c r="X442" s="186">
        <f t="shared" si="215"/>
        <v>0</v>
      </c>
      <c r="Y442" s="186">
        <f t="shared" si="191"/>
        <v>0</v>
      </c>
      <c r="Z442" s="186">
        <f t="shared" si="192"/>
        <v>0</v>
      </c>
      <c r="AA442" s="186">
        <f t="shared" si="193"/>
        <v>0</v>
      </c>
      <c r="AB442" s="186">
        <f t="shared" si="194"/>
        <v>0</v>
      </c>
      <c r="AC442" s="106"/>
      <c r="AD442" s="186">
        <f>'Input| Projects'!Q442*N442*'Input| Escalations'!$K$19</f>
        <v>0</v>
      </c>
      <c r="AE442" s="186">
        <f>'Input| Projects'!R442*O442*'Input| Escalations'!$K$19</f>
        <v>0</v>
      </c>
      <c r="AF442" s="186">
        <f>'Input| Projects'!S442*P442*'Input| Escalations'!$K$19</f>
        <v>0</v>
      </c>
      <c r="AG442" s="186">
        <f>'Input| Projects'!T442*Q442*'Input| Escalations'!$K$19</f>
        <v>0</v>
      </c>
      <c r="AH442" s="186">
        <f>'Input| Projects'!U442*R442*'Input| Escalations'!$K$19</f>
        <v>0</v>
      </c>
      <c r="AI442" s="186">
        <f>'Input| Projects'!V442*S442*'Input| Escalations'!$K$19</f>
        <v>0</v>
      </c>
      <c r="AJ442" s="186">
        <f>'Input| Projects'!W442*T442*'Input| Escalations'!$K$19</f>
        <v>0</v>
      </c>
      <c r="AK442" s="106"/>
      <c r="AL442" s="186" t="str">
        <f>IFERROR(IF('Input| Overheads'!$C$42="Direct costs",SUMPRODUCT(--('Input| Projects'!$AC442="Yes"),'Calc| Overheads Allocation'!C$8,'Calc| Project Costs'!V442),IF('Input| Overheads'!$C$42="Internal labour",SUMPRODUCT(--('Input| Projects'!$AC442="Yes"),'Calc| Overheads Allocation'!C$8,'Calc| Project Costs'!V442,'Input| Projects'!$Y442),IF('Input| Overheads'!$C$42="DNSP defined",SUMPRODUCT(--('Input| Projects'!$AC442="Yes"),'Calc| Overheads Allocation'!C$61,'Input| Projects'!$AF442),""))),"")</f>
        <v/>
      </c>
      <c r="AM442" s="186" t="str">
        <f>IFERROR(IF('Input| Overheads'!$C$42="Direct costs",SUMPRODUCT(--('Input| Projects'!$AC442="Yes"),'Calc| Overheads Allocation'!D$8,'Calc| Project Costs'!W442),IF('Input| Overheads'!$C$42="Internal labour",SUMPRODUCT(--('Input| Projects'!$AC442="Yes"),'Calc| Overheads Allocation'!D$8,'Calc| Project Costs'!W442,'Input| Projects'!$Y442),IF('Input| Overheads'!$C$42="DNSP defined",SUMPRODUCT(--('Input| Projects'!$AC442="Yes"),'Calc| Overheads Allocation'!D$61,'Input| Projects'!$AF442),""))),"")</f>
        <v/>
      </c>
      <c r="AN442" s="186" t="str">
        <f>IFERROR(IF('Input| Overheads'!$C$42="Direct costs",SUMPRODUCT(--('Input| Projects'!$AC442="Yes"),'Calc| Overheads Allocation'!E$8,'Calc| Project Costs'!X442),IF('Input| Overheads'!$C$42="Internal labour",SUMPRODUCT(--('Input| Projects'!$AC442="Yes"),'Calc| Overheads Allocation'!E$8,'Calc| Project Costs'!X442,'Input| Projects'!$Y442),IF('Input| Overheads'!$C$42="DNSP defined",SUMPRODUCT(--('Input| Projects'!$AC442="Yes"),'Calc| Overheads Allocation'!E$61,'Input| Projects'!$AF442),""))),"")</f>
        <v/>
      </c>
      <c r="AO442" s="186" t="str">
        <f>IFERROR(IF('Input| Overheads'!$C$42="Direct costs",SUMPRODUCT(--('Input| Projects'!$AC442="Yes"),'Calc| Overheads Allocation'!F$8,'Calc| Project Costs'!Y442),IF('Input| Overheads'!$C$42="Internal labour",SUMPRODUCT(--('Input| Projects'!$AC442="Yes"),'Calc| Overheads Allocation'!F$8,'Calc| Project Costs'!Y442,'Input| Projects'!$Y442),IF('Input| Overheads'!$C$42="DNSP defined",SUMPRODUCT(--('Input| Projects'!$AC442="Yes"),'Calc| Overheads Allocation'!F$61,'Input| Projects'!$AF442),""))),"")</f>
        <v/>
      </c>
      <c r="AP442" s="186" t="str">
        <f>IFERROR(IF('Input| Overheads'!$C$42="Direct costs",SUMPRODUCT(--('Input| Projects'!$AC442="Yes"),'Calc| Overheads Allocation'!G$8,'Calc| Project Costs'!Z442),IF('Input| Overheads'!$C$42="Internal labour",SUMPRODUCT(--('Input| Projects'!$AC442="Yes"),'Calc| Overheads Allocation'!G$8,'Calc| Project Costs'!Z442,'Input| Projects'!$Y442),IF('Input| Overheads'!$C$42="DNSP defined",SUMPRODUCT(--('Input| Projects'!$AC442="Yes"),'Calc| Overheads Allocation'!G$61,'Input| Projects'!$AF442),""))),"")</f>
        <v/>
      </c>
      <c r="AQ442" s="186" t="str">
        <f>IFERROR(IF('Input| Overheads'!$C$42="Direct costs",SUMPRODUCT(--('Input| Projects'!$AC442="Yes"),'Calc| Overheads Allocation'!H$8,'Calc| Project Costs'!AA442),IF('Input| Overheads'!$C$42="Internal labour",SUMPRODUCT(--('Input| Projects'!$AC442="Yes"),'Calc| Overheads Allocation'!H$8,'Calc| Project Costs'!AA442,'Input| Projects'!$Y442),IF('Input| Overheads'!$C$42="DNSP defined",SUMPRODUCT(--('Input| Projects'!$AC442="Yes"),'Calc| Overheads Allocation'!H$61,'Input| Projects'!$AF442),""))),"")</f>
        <v/>
      </c>
      <c r="AR442" s="186" t="str">
        <f>IFERROR(IF('Input| Overheads'!$C$42="Direct costs",SUMPRODUCT(--('Input| Projects'!$AC442="Yes"),'Calc| Overheads Allocation'!I$8,'Calc| Project Costs'!AB442),IF('Input| Overheads'!$C$42="Internal labour",SUMPRODUCT(--('Input| Projects'!$AC442="Yes"),'Calc| Overheads Allocation'!I$8,'Calc| Project Costs'!AB442,'Input| Projects'!$Y442),IF('Input| Overheads'!$C$42="DNSP defined",SUMPRODUCT(--('Input| Projects'!$AC442="Yes"),'Calc| Overheads Allocation'!I$61,'Input| Projects'!$AF442),""))),"")</f>
        <v/>
      </c>
      <c r="AS442" s="106"/>
      <c r="AT442" s="186" t="str">
        <f>IFERROR(IF('Input| Overheads'!$C$42="Direct costs",SUMPRODUCT(--('Input| Projects'!$AD442="Yes"),'Calc| Overheads Allocation'!C$9,'Calc| Project Costs'!V442),IF('Input| Overheads'!$C$42="Internal labour",SUMPRODUCT(--('Input| Projects'!$AD442="Yes"),'Calc| Overheads Allocation'!C$9,'Calc| Project Costs'!V442,'Input| Projects'!$Y442),IF('Input| Overheads'!$C$42="DNSP defined",SUMPRODUCT(--('Input| Projects'!$AD442="Yes"),'Calc| Overheads Allocation'!C$62,'Input| Projects'!$AG442),""))),"")</f>
        <v/>
      </c>
      <c r="AU442" s="186" t="str">
        <f>IFERROR(IF('Input| Overheads'!$C$42="Direct costs",SUMPRODUCT(--('Input| Projects'!$AD442="Yes"),'Calc| Overheads Allocation'!D$9,'Calc| Project Costs'!W442),IF('Input| Overheads'!$C$42="Internal labour",SUMPRODUCT(--('Input| Projects'!$AD442="Yes"),'Calc| Overheads Allocation'!D$9,'Calc| Project Costs'!W442,'Input| Projects'!$Y442),IF('Input| Overheads'!$C$42="DNSP defined",SUMPRODUCT(--('Input| Projects'!$AD442="Yes"),'Calc| Overheads Allocation'!D$62,'Input| Projects'!$AG442),""))),"")</f>
        <v/>
      </c>
      <c r="AV442" s="186" t="str">
        <f>IFERROR(IF('Input| Overheads'!$C$42="Direct costs",SUMPRODUCT(--('Input| Projects'!$AD442="Yes"),'Calc| Overheads Allocation'!E$9,'Calc| Project Costs'!X442),IF('Input| Overheads'!$C$42="Internal labour",SUMPRODUCT(--('Input| Projects'!$AD442="Yes"),'Calc| Overheads Allocation'!E$9,'Calc| Project Costs'!X442,'Input| Projects'!$Y442),IF('Input| Overheads'!$C$42="DNSP defined",SUMPRODUCT(--('Input| Projects'!$AD442="Yes"),'Calc| Overheads Allocation'!E$62,'Input| Projects'!$AG442),""))),"")</f>
        <v/>
      </c>
      <c r="AW442" s="186" t="str">
        <f>IFERROR(IF('Input| Overheads'!$C$42="Direct costs",SUMPRODUCT(--('Input| Projects'!$AD442="Yes"),'Calc| Overheads Allocation'!F$9,'Calc| Project Costs'!Y442),IF('Input| Overheads'!$C$42="Internal labour",SUMPRODUCT(--('Input| Projects'!$AD442="Yes"),'Calc| Overheads Allocation'!F$9,'Calc| Project Costs'!Y442,'Input| Projects'!$Y442),IF('Input| Overheads'!$C$42="DNSP defined",SUMPRODUCT(--('Input| Projects'!$AD442="Yes"),'Calc| Overheads Allocation'!F$62,'Input| Projects'!$AG442),""))),"")</f>
        <v/>
      </c>
      <c r="AX442" s="186" t="str">
        <f>IFERROR(IF('Input| Overheads'!$C$42="Direct costs",SUMPRODUCT(--('Input| Projects'!$AD442="Yes"),'Calc| Overheads Allocation'!G$9,'Calc| Project Costs'!Z442),IF('Input| Overheads'!$C$42="Internal labour",SUMPRODUCT(--('Input| Projects'!$AD442="Yes"),'Calc| Overheads Allocation'!G$9,'Calc| Project Costs'!Z442,'Input| Projects'!$Y442),IF('Input| Overheads'!$C$42="DNSP defined",SUMPRODUCT(--('Input| Projects'!$AD442="Yes"),'Calc| Overheads Allocation'!G$62,'Input| Projects'!$AG442),""))),"")</f>
        <v/>
      </c>
      <c r="AY442" s="186" t="str">
        <f>IFERROR(IF('Input| Overheads'!$C$42="Direct costs",SUMPRODUCT(--('Input| Projects'!$AD442="Yes"),'Calc| Overheads Allocation'!H$9,'Calc| Project Costs'!AA442),IF('Input| Overheads'!$C$42="Internal labour",SUMPRODUCT(--('Input| Projects'!$AD442="Yes"),'Calc| Overheads Allocation'!H$9,'Calc| Project Costs'!AA442,'Input| Projects'!$Y442),IF('Input| Overheads'!$C$42="DNSP defined",SUMPRODUCT(--('Input| Projects'!$AD442="Yes"),'Calc| Overheads Allocation'!H$62,'Input| Projects'!$AG442),""))),"")</f>
        <v/>
      </c>
      <c r="AZ442" s="186" t="str">
        <f>IFERROR(IF('Input| Overheads'!$C$42="Direct costs",SUMPRODUCT(--('Input| Projects'!$AD442="Yes"),'Calc| Overheads Allocation'!I$9,'Calc| Project Costs'!AB442),IF('Input| Overheads'!$C$42="Internal labour",SUMPRODUCT(--('Input| Projects'!$AD442="Yes"),'Calc| Overheads Allocation'!I$9,'Calc| Project Costs'!AB442,'Input| Projects'!$Y442),IF('Input| Overheads'!$C$42="DNSP defined",SUMPRODUCT(--('Input| Projects'!$AD442="Yes"),'Calc| Overheads Allocation'!I$62,'Input| Projects'!$AG442),""))),"")</f>
        <v/>
      </c>
      <c r="BA442" s="106"/>
      <c r="BB442" s="186">
        <f t="shared" si="216"/>
        <v>0</v>
      </c>
      <c r="BC442" s="186">
        <f t="shared" si="217"/>
        <v>0</v>
      </c>
      <c r="BD442" s="186">
        <f t="shared" si="218"/>
        <v>0</v>
      </c>
      <c r="BE442" s="186">
        <f t="shared" si="195"/>
        <v>0</v>
      </c>
      <c r="BF442" s="186">
        <f t="shared" si="196"/>
        <v>0</v>
      </c>
      <c r="BG442" s="186">
        <f t="shared" si="197"/>
        <v>0</v>
      </c>
      <c r="BH442" s="186">
        <f t="shared" si="198"/>
        <v>0</v>
      </c>
      <c r="BI442" s="97"/>
      <c r="BJ442" s="186" t="str">
        <f t="shared" si="199"/>
        <v/>
      </c>
      <c r="BK442" s="186" t="str">
        <f t="shared" si="200"/>
        <v/>
      </c>
      <c r="BL442" s="186" t="str">
        <f t="shared" si="201"/>
        <v/>
      </c>
      <c r="BM442" s="186" t="str">
        <f t="shared" si="202"/>
        <v/>
      </c>
      <c r="BN442" s="186" t="str">
        <f t="shared" si="203"/>
        <v/>
      </c>
      <c r="BO442" s="186" t="str">
        <f t="shared" si="204"/>
        <v/>
      </c>
      <c r="BP442" s="186" t="str">
        <f t="shared" si="205"/>
        <v/>
      </c>
      <c r="BQ442" s="97"/>
      <c r="BR442" s="186">
        <f t="shared" si="206"/>
        <v>0</v>
      </c>
      <c r="BS442" s="186">
        <f t="shared" si="207"/>
        <v>0</v>
      </c>
      <c r="BT442" s="222">
        <f t="shared" si="208"/>
        <v>0</v>
      </c>
      <c r="BU442" s="222">
        <f t="shared" si="209"/>
        <v>0</v>
      </c>
      <c r="BV442" s="222">
        <f t="shared" si="210"/>
        <v>0</v>
      </c>
      <c r="BW442" s="222">
        <f t="shared" si="211"/>
        <v>0</v>
      </c>
      <c r="BX442" s="222">
        <f t="shared" si="212"/>
        <v>0</v>
      </c>
      <c r="BY442" s="106"/>
      <c r="BZ442" s="197" t="str">
        <f>IF(SUMIF('Input| Projects'!$AS$8:$CP$8,"Dx",'Input| Projects'!$AS442:$CP442)=0,"",SUMIF('Input| Projects'!$AS$8:$CP$8,"Dx",'Input| Projects'!$AS442:$CP442))</f>
        <v/>
      </c>
      <c r="CA442" s="197" t="str">
        <f>IF(SUMIF('Input| Projects'!$AS$8:$CP$8,"Tx",'Input| Projects'!$AS442:$CP442)=0,"",SUMIF('Input| Projects'!$AS$8:$CP$8,"Tx",'Input| Projects'!$AS442:$CP442))</f>
        <v/>
      </c>
      <c r="CB442" s="150" t="str">
        <f t="shared" si="219"/>
        <v/>
      </c>
    </row>
    <row r="443" spans="2:80" x14ac:dyDescent="0.2">
      <c r="B443" s="201">
        <f>IFERROR('Input| Projects'!B443,"")</f>
        <v>434</v>
      </c>
      <c r="C443" s="42" t="str">
        <f>IFERROR(IF('Input| Projects'!C443="","",'Input| Projects'!C443),"")</f>
        <v/>
      </c>
      <c r="D443" s="42" t="str">
        <f>IFERROR(IF('Input| Projects'!D443="","",'Input| Projects'!D443),"")</f>
        <v/>
      </c>
      <c r="E443" s="104"/>
      <c r="F443" s="190">
        <f>IFERROR('Input| Projects'!I443*'Input| Escalations'!$K$19,"")</f>
        <v>0</v>
      </c>
      <c r="G443" s="190">
        <f>IFERROR('Input| Projects'!J443*'Input| Escalations'!$K$19,"")</f>
        <v>0</v>
      </c>
      <c r="H443" s="190">
        <f>IFERROR('Input| Projects'!K443*'Input| Escalations'!$K$19,"")</f>
        <v>0</v>
      </c>
      <c r="I443" s="190">
        <f>IFERROR('Input| Projects'!L443*'Input| Escalations'!$K$19,"")</f>
        <v>0</v>
      </c>
      <c r="J443" s="190">
        <f>IFERROR('Input| Projects'!M443*'Input| Escalations'!$K$19,"")</f>
        <v>0</v>
      </c>
      <c r="K443" s="190">
        <f>IFERROR('Input| Projects'!N443*'Input| Escalations'!$K$19,"")</f>
        <v>0</v>
      </c>
      <c r="L443" s="190">
        <f>IFERROR('Input| Projects'!O443*'Input| Escalations'!$K$19,"")</f>
        <v>0</v>
      </c>
      <c r="M443" s="150" t="str">
        <f>IF(ABS(SUM(F443:L443)-(SUM('Input| Projects'!I443:O443)*'Input| Escalations'!$K$19))&lt;0.0000001,"",1)</f>
        <v/>
      </c>
      <c r="N443" s="192">
        <f>'Input| Projects'!$Y443*INDEX('Input| Escalations'!$H$33:$N$33,MATCH('Calc| Project Costs'!N$9,'Input| Escalations'!$H$23:$N$23,0))+'Input| Projects'!$Z443*INDEX('Input| Escalations'!$H$34:$N$34,MATCH('Calc| Project Costs'!N$9,'Input| Escalations'!$H$23:$N$23,0))+'Input| Projects'!$AA443*INDEX('Input| Escalations'!$H$35:$N$35,MATCH('Calc| Project Costs'!N$9,'Input| Escalations'!$H$23:$N$23,0))+1</f>
        <v>1</v>
      </c>
      <c r="O443" s="192">
        <f>'Input| Projects'!$Y443*INDEX('Input| Escalations'!$H$33:$N$33,MATCH('Calc| Project Costs'!O$9,'Input| Escalations'!$H$23:$N$23,0))+'Input| Projects'!$Z443*INDEX('Input| Escalations'!$H$34:$N$34,MATCH('Calc| Project Costs'!O$9,'Input| Escalations'!$H$23:$N$23,0))+'Input| Projects'!$AA443*INDEX('Input| Escalations'!$H$35:$N$35,MATCH('Calc| Project Costs'!O$9,'Input| Escalations'!$H$23:$N$23,0))+1</f>
        <v>1</v>
      </c>
      <c r="P443" s="192">
        <f>'Input| Projects'!$Y443*INDEX('Input| Escalations'!$H$33:$N$33,MATCH('Calc| Project Costs'!P$9,'Input| Escalations'!$H$23:$N$23,0))+'Input| Projects'!$Z443*INDEX('Input| Escalations'!$H$34:$N$34,MATCH('Calc| Project Costs'!P$9,'Input| Escalations'!$H$23:$N$23,0))+'Input| Projects'!$AA443*INDEX('Input| Escalations'!$H$35:$N$35,MATCH('Calc| Project Costs'!P$9,'Input| Escalations'!$H$23:$N$23,0))+1</f>
        <v>1</v>
      </c>
      <c r="Q443" s="192">
        <f>'Input| Projects'!$Y443*INDEX('Input| Escalations'!$H$33:$N$33,MATCH('Calc| Project Costs'!Q$9,'Input| Escalations'!$H$23:$N$23,0))+'Input| Projects'!$Z443*INDEX('Input| Escalations'!$H$34:$N$34,MATCH('Calc| Project Costs'!Q$9,'Input| Escalations'!$H$23:$N$23,0))+'Input| Projects'!$AA443*INDEX('Input| Escalations'!$H$35:$N$35,MATCH('Calc| Project Costs'!Q$9,'Input| Escalations'!$H$23:$N$23,0))+1</f>
        <v>1</v>
      </c>
      <c r="R443" s="192">
        <f>'Input| Projects'!$Y443*INDEX('Input| Escalations'!$H$33:$N$33,MATCH('Calc| Project Costs'!R$9,'Input| Escalations'!$H$23:$N$23,0))+'Input| Projects'!$Z443*INDEX('Input| Escalations'!$H$34:$N$34,MATCH('Calc| Project Costs'!R$9,'Input| Escalations'!$H$23:$N$23,0))+'Input| Projects'!$AA443*INDEX('Input| Escalations'!$H$35:$N$35,MATCH('Calc| Project Costs'!R$9,'Input| Escalations'!$H$23:$N$23,0))+1</f>
        <v>1</v>
      </c>
      <c r="S443" s="192">
        <f>'Input| Projects'!$Y443*INDEX('Input| Escalations'!$H$33:$N$33,MATCH('Calc| Project Costs'!S$9,'Input| Escalations'!$H$23:$N$23,0))+'Input| Projects'!$Z443*INDEX('Input| Escalations'!$H$34:$N$34,MATCH('Calc| Project Costs'!S$9,'Input| Escalations'!$H$23:$N$23,0))+'Input| Projects'!$AA443*INDEX('Input| Escalations'!$H$35:$N$35,MATCH('Calc| Project Costs'!S$9,'Input| Escalations'!$H$23:$N$23,0))+1</f>
        <v>1</v>
      </c>
      <c r="T443" s="192">
        <f>'Input| Projects'!$Y443*INDEX('Input| Escalations'!$H$33:$N$33,MATCH('Calc| Project Costs'!T$9,'Input| Escalations'!$H$23:$N$23,0))+'Input| Projects'!$Z443*INDEX('Input| Escalations'!$H$34:$N$34,MATCH('Calc| Project Costs'!T$9,'Input| Escalations'!$H$23:$N$23,0))+'Input| Projects'!$AA443*INDEX('Input| Escalations'!$H$35:$N$35,MATCH('Calc| Project Costs'!T$9,'Input| Escalations'!$H$23:$N$23,0))+1</f>
        <v>1</v>
      </c>
      <c r="U443" s="106"/>
      <c r="V443" s="186">
        <f t="shared" si="213"/>
        <v>0</v>
      </c>
      <c r="W443" s="186">
        <f t="shared" si="214"/>
        <v>0</v>
      </c>
      <c r="X443" s="186">
        <f t="shared" si="215"/>
        <v>0</v>
      </c>
      <c r="Y443" s="186">
        <f t="shared" si="191"/>
        <v>0</v>
      </c>
      <c r="Z443" s="186">
        <f t="shared" si="192"/>
        <v>0</v>
      </c>
      <c r="AA443" s="186">
        <f t="shared" si="193"/>
        <v>0</v>
      </c>
      <c r="AB443" s="186">
        <f t="shared" si="194"/>
        <v>0</v>
      </c>
      <c r="AC443" s="106"/>
      <c r="AD443" s="186">
        <f>'Input| Projects'!Q443*N443*'Input| Escalations'!$K$19</f>
        <v>0</v>
      </c>
      <c r="AE443" s="186">
        <f>'Input| Projects'!R443*O443*'Input| Escalations'!$K$19</f>
        <v>0</v>
      </c>
      <c r="AF443" s="186">
        <f>'Input| Projects'!S443*P443*'Input| Escalations'!$K$19</f>
        <v>0</v>
      </c>
      <c r="AG443" s="186">
        <f>'Input| Projects'!T443*Q443*'Input| Escalations'!$K$19</f>
        <v>0</v>
      </c>
      <c r="AH443" s="186">
        <f>'Input| Projects'!U443*R443*'Input| Escalations'!$K$19</f>
        <v>0</v>
      </c>
      <c r="AI443" s="186">
        <f>'Input| Projects'!V443*S443*'Input| Escalations'!$K$19</f>
        <v>0</v>
      </c>
      <c r="AJ443" s="186">
        <f>'Input| Projects'!W443*T443*'Input| Escalations'!$K$19</f>
        <v>0</v>
      </c>
      <c r="AK443" s="106"/>
      <c r="AL443" s="186" t="str">
        <f>IFERROR(IF('Input| Overheads'!$C$42="Direct costs",SUMPRODUCT(--('Input| Projects'!$AC443="Yes"),'Calc| Overheads Allocation'!C$8,'Calc| Project Costs'!V443),IF('Input| Overheads'!$C$42="Internal labour",SUMPRODUCT(--('Input| Projects'!$AC443="Yes"),'Calc| Overheads Allocation'!C$8,'Calc| Project Costs'!V443,'Input| Projects'!$Y443),IF('Input| Overheads'!$C$42="DNSP defined",SUMPRODUCT(--('Input| Projects'!$AC443="Yes"),'Calc| Overheads Allocation'!C$61,'Input| Projects'!$AF443),""))),"")</f>
        <v/>
      </c>
      <c r="AM443" s="186" t="str">
        <f>IFERROR(IF('Input| Overheads'!$C$42="Direct costs",SUMPRODUCT(--('Input| Projects'!$AC443="Yes"),'Calc| Overheads Allocation'!D$8,'Calc| Project Costs'!W443),IF('Input| Overheads'!$C$42="Internal labour",SUMPRODUCT(--('Input| Projects'!$AC443="Yes"),'Calc| Overheads Allocation'!D$8,'Calc| Project Costs'!W443,'Input| Projects'!$Y443),IF('Input| Overheads'!$C$42="DNSP defined",SUMPRODUCT(--('Input| Projects'!$AC443="Yes"),'Calc| Overheads Allocation'!D$61,'Input| Projects'!$AF443),""))),"")</f>
        <v/>
      </c>
      <c r="AN443" s="186" t="str">
        <f>IFERROR(IF('Input| Overheads'!$C$42="Direct costs",SUMPRODUCT(--('Input| Projects'!$AC443="Yes"),'Calc| Overheads Allocation'!E$8,'Calc| Project Costs'!X443),IF('Input| Overheads'!$C$42="Internal labour",SUMPRODUCT(--('Input| Projects'!$AC443="Yes"),'Calc| Overheads Allocation'!E$8,'Calc| Project Costs'!X443,'Input| Projects'!$Y443),IF('Input| Overheads'!$C$42="DNSP defined",SUMPRODUCT(--('Input| Projects'!$AC443="Yes"),'Calc| Overheads Allocation'!E$61,'Input| Projects'!$AF443),""))),"")</f>
        <v/>
      </c>
      <c r="AO443" s="186" t="str">
        <f>IFERROR(IF('Input| Overheads'!$C$42="Direct costs",SUMPRODUCT(--('Input| Projects'!$AC443="Yes"),'Calc| Overheads Allocation'!F$8,'Calc| Project Costs'!Y443),IF('Input| Overheads'!$C$42="Internal labour",SUMPRODUCT(--('Input| Projects'!$AC443="Yes"),'Calc| Overheads Allocation'!F$8,'Calc| Project Costs'!Y443,'Input| Projects'!$Y443),IF('Input| Overheads'!$C$42="DNSP defined",SUMPRODUCT(--('Input| Projects'!$AC443="Yes"),'Calc| Overheads Allocation'!F$61,'Input| Projects'!$AF443),""))),"")</f>
        <v/>
      </c>
      <c r="AP443" s="186" t="str">
        <f>IFERROR(IF('Input| Overheads'!$C$42="Direct costs",SUMPRODUCT(--('Input| Projects'!$AC443="Yes"),'Calc| Overheads Allocation'!G$8,'Calc| Project Costs'!Z443),IF('Input| Overheads'!$C$42="Internal labour",SUMPRODUCT(--('Input| Projects'!$AC443="Yes"),'Calc| Overheads Allocation'!G$8,'Calc| Project Costs'!Z443,'Input| Projects'!$Y443),IF('Input| Overheads'!$C$42="DNSP defined",SUMPRODUCT(--('Input| Projects'!$AC443="Yes"),'Calc| Overheads Allocation'!G$61,'Input| Projects'!$AF443),""))),"")</f>
        <v/>
      </c>
      <c r="AQ443" s="186" t="str">
        <f>IFERROR(IF('Input| Overheads'!$C$42="Direct costs",SUMPRODUCT(--('Input| Projects'!$AC443="Yes"),'Calc| Overheads Allocation'!H$8,'Calc| Project Costs'!AA443),IF('Input| Overheads'!$C$42="Internal labour",SUMPRODUCT(--('Input| Projects'!$AC443="Yes"),'Calc| Overheads Allocation'!H$8,'Calc| Project Costs'!AA443,'Input| Projects'!$Y443),IF('Input| Overheads'!$C$42="DNSP defined",SUMPRODUCT(--('Input| Projects'!$AC443="Yes"),'Calc| Overheads Allocation'!H$61,'Input| Projects'!$AF443),""))),"")</f>
        <v/>
      </c>
      <c r="AR443" s="186" t="str">
        <f>IFERROR(IF('Input| Overheads'!$C$42="Direct costs",SUMPRODUCT(--('Input| Projects'!$AC443="Yes"),'Calc| Overheads Allocation'!I$8,'Calc| Project Costs'!AB443),IF('Input| Overheads'!$C$42="Internal labour",SUMPRODUCT(--('Input| Projects'!$AC443="Yes"),'Calc| Overheads Allocation'!I$8,'Calc| Project Costs'!AB443,'Input| Projects'!$Y443),IF('Input| Overheads'!$C$42="DNSP defined",SUMPRODUCT(--('Input| Projects'!$AC443="Yes"),'Calc| Overheads Allocation'!I$61,'Input| Projects'!$AF443),""))),"")</f>
        <v/>
      </c>
      <c r="AS443" s="106"/>
      <c r="AT443" s="186" t="str">
        <f>IFERROR(IF('Input| Overheads'!$C$42="Direct costs",SUMPRODUCT(--('Input| Projects'!$AD443="Yes"),'Calc| Overheads Allocation'!C$9,'Calc| Project Costs'!V443),IF('Input| Overheads'!$C$42="Internal labour",SUMPRODUCT(--('Input| Projects'!$AD443="Yes"),'Calc| Overheads Allocation'!C$9,'Calc| Project Costs'!V443,'Input| Projects'!$Y443),IF('Input| Overheads'!$C$42="DNSP defined",SUMPRODUCT(--('Input| Projects'!$AD443="Yes"),'Calc| Overheads Allocation'!C$62,'Input| Projects'!$AG443),""))),"")</f>
        <v/>
      </c>
      <c r="AU443" s="186" t="str">
        <f>IFERROR(IF('Input| Overheads'!$C$42="Direct costs",SUMPRODUCT(--('Input| Projects'!$AD443="Yes"),'Calc| Overheads Allocation'!D$9,'Calc| Project Costs'!W443),IF('Input| Overheads'!$C$42="Internal labour",SUMPRODUCT(--('Input| Projects'!$AD443="Yes"),'Calc| Overheads Allocation'!D$9,'Calc| Project Costs'!W443,'Input| Projects'!$Y443),IF('Input| Overheads'!$C$42="DNSP defined",SUMPRODUCT(--('Input| Projects'!$AD443="Yes"),'Calc| Overheads Allocation'!D$62,'Input| Projects'!$AG443),""))),"")</f>
        <v/>
      </c>
      <c r="AV443" s="186" t="str">
        <f>IFERROR(IF('Input| Overheads'!$C$42="Direct costs",SUMPRODUCT(--('Input| Projects'!$AD443="Yes"),'Calc| Overheads Allocation'!E$9,'Calc| Project Costs'!X443),IF('Input| Overheads'!$C$42="Internal labour",SUMPRODUCT(--('Input| Projects'!$AD443="Yes"),'Calc| Overheads Allocation'!E$9,'Calc| Project Costs'!X443,'Input| Projects'!$Y443),IF('Input| Overheads'!$C$42="DNSP defined",SUMPRODUCT(--('Input| Projects'!$AD443="Yes"),'Calc| Overheads Allocation'!E$62,'Input| Projects'!$AG443),""))),"")</f>
        <v/>
      </c>
      <c r="AW443" s="186" t="str">
        <f>IFERROR(IF('Input| Overheads'!$C$42="Direct costs",SUMPRODUCT(--('Input| Projects'!$AD443="Yes"),'Calc| Overheads Allocation'!F$9,'Calc| Project Costs'!Y443),IF('Input| Overheads'!$C$42="Internal labour",SUMPRODUCT(--('Input| Projects'!$AD443="Yes"),'Calc| Overheads Allocation'!F$9,'Calc| Project Costs'!Y443,'Input| Projects'!$Y443),IF('Input| Overheads'!$C$42="DNSP defined",SUMPRODUCT(--('Input| Projects'!$AD443="Yes"),'Calc| Overheads Allocation'!F$62,'Input| Projects'!$AG443),""))),"")</f>
        <v/>
      </c>
      <c r="AX443" s="186" t="str">
        <f>IFERROR(IF('Input| Overheads'!$C$42="Direct costs",SUMPRODUCT(--('Input| Projects'!$AD443="Yes"),'Calc| Overheads Allocation'!G$9,'Calc| Project Costs'!Z443),IF('Input| Overheads'!$C$42="Internal labour",SUMPRODUCT(--('Input| Projects'!$AD443="Yes"),'Calc| Overheads Allocation'!G$9,'Calc| Project Costs'!Z443,'Input| Projects'!$Y443),IF('Input| Overheads'!$C$42="DNSP defined",SUMPRODUCT(--('Input| Projects'!$AD443="Yes"),'Calc| Overheads Allocation'!G$62,'Input| Projects'!$AG443),""))),"")</f>
        <v/>
      </c>
      <c r="AY443" s="186" t="str">
        <f>IFERROR(IF('Input| Overheads'!$C$42="Direct costs",SUMPRODUCT(--('Input| Projects'!$AD443="Yes"),'Calc| Overheads Allocation'!H$9,'Calc| Project Costs'!AA443),IF('Input| Overheads'!$C$42="Internal labour",SUMPRODUCT(--('Input| Projects'!$AD443="Yes"),'Calc| Overheads Allocation'!H$9,'Calc| Project Costs'!AA443,'Input| Projects'!$Y443),IF('Input| Overheads'!$C$42="DNSP defined",SUMPRODUCT(--('Input| Projects'!$AD443="Yes"),'Calc| Overheads Allocation'!H$62,'Input| Projects'!$AG443),""))),"")</f>
        <v/>
      </c>
      <c r="AZ443" s="186" t="str">
        <f>IFERROR(IF('Input| Overheads'!$C$42="Direct costs",SUMPRODUCT(--('Input| Projects'!$AD443="Yes"),'Calc| Overheads Allocation'!I$9,'Calc| Project Costs'!AB443),IF('Input| Overheads'!$C$42="Internal labour",SUMPRODUCT(--('Input| Projects'!$AD443="Yes"),'Calc| Overheads Allocation'!I$9,'Calc| Project Costs'!AB443,'Input| Projects'!$Y443),IF('Input| Overheads'!$C$42="DNSP defined",SUMPRODUCT(--('Input| Projects'!$AD443="Yes"),'Calc| Overheads Allocation'!I$62,'Input| Projects'!$AG443),""))),"")</f>
        <v/>
      </c>
      <c r="BA443" s="106"/>
      <c r="BB443" s="186">
        <f t="shared" si="216"/>
        <v>0</v>
      </c>
      <c r="BC443" s="186">
        <f t="shared" si="217"/>
        <v>0</v>
      </c>
      <c r="BD443" s="186">
        <f t="shared" si="218"/>
        <v>0</v>
      </c>
      <c r="BE443" s="186">
        <f t="shared" si="195"/>
        <v>0</v>
      </c>
      <c r="BF443" s="186">
        <f t="shared" si="196"/>
        <v>0</v>
      </c>
      <c r="BG443" s="186">
        <f t="shared" si="197"/>
        <v>0</v>
      </c>
      <c r="BH443" s="186">
        <f t="shared" si="198"/>
        <v>0</v>
      </c>
      <c r="BI443" s="97"/>
      <c r="BJ443" s="186" t="str">
        <f t="shared" si="199"/>
        <v/>
      </c>
      <c r="BK443" s="186" t="str">
        <f t="shared" si="200"/>
        <v/>
      </c>
      <c r="BL443" s="186" t="str">
        <f t="shared" si="201"/>
        <v/>
      </c>
      <c r="BM443" s="186" t="str">
        <f t="shared" si="202"/>
        <v/>
      </c>
      <c r="BN443" s="186" t="str">
        <f t="shared" si="203"/>
        <v/>
      </c>
      <c r="BO443" s="186" t="str">
        <f t="shared" si="204"/>
        <v/>
      </c>
      <c r="BP443" s="186" t="str">
        <f t="shared" si="205"/>
        <v/>
      </c>
      <c r="BQ443" s="97"/>
      <c r="BR443" s="186">
        <f t="shared" si="206"/>
        <v>0</v>
      </c>
      <c r="BS443" s="186">
        <f t="shared" si="207"/>
        <v>0</v>
      </c>
      <c r="BT443" s="222">
        <f t="shared" si="208"/>
        <v>0</v>
      </c>
      <c r="BU443" s="222">
        <f t="shared" si="209"/>
        <v>0</v>
      </c>
      <c r="BV443" s="222">
        <f t="shared" si="210"/>
        <v>0</v>
      </c>
      <c r="BW443" s="222">
        <f t="shared" si="211"/>
        <v>0</v>
      </c>
      <c r="BX443" s="222">
        <f t="shared" si="212"/>
        <v>0</v>
      </c>
      <c r="BY443" s="106"/>
      <c r="BZ443" s="197" t="str">
        <f>IF(SUMIF('Input| Projects'!$AS$8:$CP$8,"Dx",'Input| Projects'!$AS443:$CP443)=0,"",SUMIF('Input| Projects'!$AS$8:$CP$8,"Dx",'Input| Projects'!$AS443:$CP443))</f>
        <v/>
      </c>
      <c r="CA443" s="197" t="str">
        <f>IF(SUMIF('Input| Projects'!$AS$8:$CP$8,"Tx",'Input| Projects'!$AS443:$CP443)=0,"",SUMIF('Input| Projects'!$AS$8:$CP$8,"Tx",'Input| Projects'!$AS443:$CP443))</f>
        <v/>
      </c>
      <c r="CB443" s="150" t="str">
        <f t="shared" si="219"/>
        <v/>
      </c>
    </row>
    <row r="444" spans="2:80" x14ac:dyDescent="0.2">
      <c r="B444" s="201">
        <f>IFERROR('Input| Projects'!B444,"")</f>
        <v>435</v>
      </c>
      <c r="C444" s="42" t="str">
        <f>IFERROR(IF('Input| Projects'!C444="","",'Input| Projects'!C444),"")</f>
        <v/>
      </c>
      <c r="D444" s="42" t="str">
        <f>IFERROR(IF('Input| Projects'!D444="","",'Input| Projects'!D444),"")</f>
        <v/>
      </c>
      <c r="E444" s="104"/>
      <c r="F444" s="190">
        <f>IFERROR('Input| Projects'!I444*'Input| Escalations'!$K$19,"")</f>
        <v>0</v>
      </c>
      <c r="G444" s="190">
        <f>IFERROR('Input| Projects'!J444*'Input| Escalations'!$K$19,"")</f>
        <v>0</v>
      </c>
      <c r="H444" s="190">
        <f>IFERROR('Input| Projects'!K444*'Input| Escalations'!$K$19,"")</f>
        <v>0</v>
      </c>
      <c r="I444" s="190">
        <f>IFERROR('Input| Projects'!L444*'Input| Escalations'!$K$19,"")</f>
        <v>0</v>
      </c>
      <c r="J444" s="190">
        <f>IFERROR('Input| Projects'!M444*'Input| Escalations'!$K$19,"")</f>
        <v>0</v>
      </c>
      <c r="K444" s="190">
        <f>IFERROR('Input| Projects'!N444*'Input| Escalations'!$K$19,"")</f>
        <v>0</v>
      </c>
      <c r="L444" s="190">
        <f>IFERROR('Input| Projects'!O444*'Input| Escalations'!$K$19,"")</f>
        <v>0</v>
      </c>
      <c r="M444" s="150" t="str">
        <f>IF(ABS(SUM(F444:L444)-(SUM('Input| Projects'!I444:O444)*'Input| Escalations'!$K$19))&lt;0.0000001,"",1)</f>
        <v/>
      </c>
      <c r="N444" s="192">
        <f>'Input| Projects'!$Y444*INDEX('Input| Escalations'!$H$33:$N$33,MATCH('Calc| Project Costs'!N$9,'Input| Escalations'!$H$23:$N$23,0))+'Input| Projects'!$Z444*INDEX('Input| Escalations'!$H$34:$N$34,MATCH('Calc| Project Costs'!N$9,'Input| Escalations'!$H$23:$N$23,0))+'Input| Projects'!$AA444*INDEX('Input| Escalations'!$H$35:$N$35,MATCH('Calc| Project Costs'!N$9,'Input| Escalations'!$H$23:$N$23,0))+1</f>
        <v>1</v>
      </c>
      <c r="O444" s="192">
        <f>'Input| Projects'!$Y444*INDEX('Input| Escalations'!$H$33:$N$33,MATCH('Calc| Project Costs'!O$9,'Input| Escalations'!$H$23:$N$23,0))+'Input| Projects'!$Z444*INDEX('Input| Escalations'!$H$34:$N$34,MATCH('Calc| Project Costs'!O$9,'Input| Escalations'!$H$23:$N$23,0))+'Input| Projects'!$AA444*INDEX('Input| Escalations'!$H$35:$N$35,MATCH('Calc| Project Costs'!O$9,'Input| Escalations'!$H$23:$N$23,0))+1</f>
        <v>1</v>
      </c>
      <c r="P444" s="192">
        <f>'Input| Projects'!$Y444*INDEX('Input| Escalations'!$H$33:$N$33,MATCH('Calc| Project Costs'!P$9,'Input| Escalations'!$H$23:$N$23,0))+'Input| Projects'!$Z444*INDEX('Input| Escalations'!$H$34:$N$34,MATCH('Calc| Project Costs'!P$9,'Input| Escalations'!$H$23:$N$23,0))+'Input| Projects'!$AA444*INDEX('Input| Escalations'!$H$35:$N$35,MATCH('Calc| Project Costs'!P$9,'Input| Escalations'!$H$23:$N$23,0))+1</f>
        <v>1</v>
      </c>
      <c r="Q444" s="192">
        <f>'Input| Projects'!$Y444*INDEX('Input| Escalations'!$H$33:$N$33,MATCH('Calc| Project Costs'!Q$9,'Input| Escalations'!$H$23:$N$23,0))+'Input| Projects'!$Z444*INDEX('Input| Escalations'!$H$34:$N$34,MATCH('Calc| Project Costs'!Q$9,'Input| Escalations'!$H$23:$N$23,0))+'Input| Projects'!$AA444*INDEX('Input| Escalations'!$H$35:$N$35,MATCH('Calc| Project Costs'!Q$9,'Input| Escalations'!$H$23:$N$23,0))+1</f>
        <v>1</v>
      </c>
      <c r="R444" s="192">
        <f>'Input| Projects'!$Y444*INDEX('Input| Escalations'!$H$33:$N$33,MATCH('Calc| Project Costs'!R$9,'Input| Escalations'!$H$23:$N$23,0))+'Input| Projects'!$Z444*INDEX('Input| Escalations'!$H$34:$N$34,MATCH('Calc| Project Costs'!R$9,'Input| Escalations'!$H$23:$N$23,0))+'Input| Projects'!$AA444*INDEX('Input| Escalations'!$H$35:$N$35,MATCH('Calc| Project Costs'!R$9,'Input| Escalations'!$H$23:$N$23,0))+1</f>
        <v>1</v>
      </c>
      <c r="S444" s="192">
        <f>'Input| Projects'!$Y444*INDEX('Input| Escalations'!$H$33:$N$33,MATCH('Calc| Project Costs'!S$9,'Input| Escalations'!$H$23:$N$23,0))+'Input| Projects'!$Z444*INDEX('Input| Escalations'!$H$34:$N$34,MATCH('Calc| Project Costs'!S$9,'Input| Escalations'!$H$23:$N$23,0))+'Input| Projects'!$AA444*INDEX('Input| Escalations'!$H$35:$N$35,MATCH('Calc| Project Costs'!S$9,'Input| Escalations'!$H$23:$N$23,0))+1</f>
        <v>1</v>
      </c>
      <c r="T444" s="192">
        <f>'Input| Projects'!$Y444*INDEX('Input| Escalations'!$H$33:$N$33,MATCH('Calc| Project Costs'!T$9,'Input| Escalations'!$H$23:$N$23,0))+'Input| Projects'!$Z444*INDEX('Input| Escalations'!$H$34:$N$34,MATCH('Calc| Project Costs'!T$9,'Input| Escalations'!$H$23:$N$23,0))+'Input| Projects'!$AA444*INDEX('Input| Escalations'!$H$35:$N$35,MATCH('Calc| Project Costs'!T$9,'Input| Escalations'!$H$23:$N$23,0))+1</f>
        <v>1</v>
      </c>
      <c r="U444" s="106"/>
      <c r="V444" s="186">
        <f t="shared" si="213"/>
        <v>0</v>
      </c>
      <c r="W444" s="186">
        <f t="shared" si="214"/>
        <v>0</v>
      </c>
      <c r="X444" s="186">
        <f t="shared" si="215"/>
        <v>0</v>
      </c>
      <c r="Y444" s="186">
        <f t="shared" si="191"/>
        <v>0</v>
      </c>
      <c r="Z444" s="186">
        <f t="shared" si="192"/>
        <v>0</v>
      </c>
      <c r="AA444" s="186">
        <f t="shared" si="193"/>
        <v>0</v>
      </c>
      <c r="AB444" s="186">
        <f t="shared" si="194"/>
        <v>0</v>
      </c>
      <c r="AC444" s="106"/>
      <c r="AD444" s="186">
        <f>'Input| Projects'!Q444*N444*'Input| Escalations'!$K$19</f>
        <v>0</v>
      </c>
      <c r="AE444" s="186">
        <f>'Input| Projects'!R444*O444*'Input| Escalations'!$K$19</f>
        <v>0</v>
      </c>
      <c r="AF444" s="186">
        <f>'Input| Projects'!S444*P444*'Input| Escalations'!$K$19</f>
        <v>0</v>
      </c>
      <c r="AG444" s="186">
        <f>'Input| Projects'!T444*Q444*'Input| Escalations'!$K$19</f>
        <v>0</v>
      </c>
      <c r="AH444" s="186">
        <f>'Input| Projects'!U444*R444*'Input| Escalations'!$K$19</f>
        <v>0</v>
      </c>
      <c r="AI444" s="186">
        <f>'Input| Projects'!V444*S444*'Input| Escalations'!$K$19</f>
        <v>0</v>
      </c>
      <c r="AJ444" s="186">
        <f>'Input| Projects'!W444*T444*'Input| Escalations'!$K$19</f>
        <v>0</v>
      </c>
      <c r="AK444" s="106"/>
      <c r="AL444" s="186" t="str">
        <f>IFERROR(IF('Input| Overheads'!$C$42="Direct costs",SUMPRODUCT(--('Input| Projects'!$AC444="Yes"),'Calc| Overheads Allocation'!C$8,'Calc| Project Costs'!V444),IF('Input| Overheads'!$C$42="Internal labour",SUMPRODUCT(--('Input| Projects'!$AC444="Yes"),'Calc| Overheads Allocation'!C$8,'Calc| Project Costs'!V444,'Input| Projects'!$Y444),IF('Input| Overheads'!$C$42="DNSP defined",SUMPRODUCT(--('Input| Projects'!$AC444="Yes"),'Calc| Overheads Allocation'!C$61,'Input| Projects'!$AF444),""))),"")</f>
        <v/>
      </c>
      <c r="AM444" s="186" t="str">
        <f>IFERROR(IF('Input| Overheads'!$C$42="Direct costs",SUMPRODUCT(--('Input| Projects'!$AC444="Yes"),'Calc| Overheads Allocation'!D$8,'Calc| Project Costs'!W444),IF('Input| Overheads'!$C$42="Internal labour",SUMPRODUCT(--('Input| Projects'!$AC444="Yes"),'Calc| Overheads Allocation'!D$8,'Calc| Project Costs'!W444,'Input| Projects'!$Y444),IF('Input| Overheads'!$C$42="DNSP defined",SUMPRODUCT(--('Input| Projects'!$AC444="Yes"),'Calc| Overheads Allocation'!D$61,'Input| Projects'!$AF444),""))),"")</f>
        <v/>
      </c>
      <c r="AN444" s="186" t="str">
        <f>IFERROR(IF('Input| Overheads'!$C$42="Direct costs",SUMPRODUCT(--('Input| Projects'!$AC444="Yes"),'Calc| Overheads Allocation'!E$8,'Calc| Project Costs'!X444),IF('Input| Overheads'!$C$42="Internal labour",SUMPRODUCT(--('Input| Projects'!$AC444="Yes"),'Calc| Overheads Allocation'!E$8,'Calc| Project Costs'!X444,'Input| Projects'!$Y444),IF('Input| Overheads'!$C$42="DNSP defined",SUMPRODUCT(--('Input| Projects'!$AC444="Yes"),'Calc| Overheads Allocation'!E$61,'Input| Projects'!$AF444),""))),"")</f>
        <v/>
      </c>
      <c r="AO444" s="186" t="str">
        <f>IFERROR(IF('Input| Overheads'!$C$42="Direct costs",SUMPRODUCT(--('Input| Projects'!$AC444="Yes"),'Calc| Overheads Allocation'!F$8,'Calc| Project Costs'!Y444),IF('Input| Overheads'!$C$42="Internal labour",SUMPRODUCT(--('Input| Projects'!$AC444="Yes"),'Calc| Overheads Allocation'!F$8,'Calc| Project Costs'!Y444,'Input| Projects'!$Y444),IF('Input| Overheads'!$C$42="DNSP defined",SUMPRODUCT(--('Input| Projects'!$AC444="Yes"),'Calc| Overheads Allocation'!F$61,'Input| Projects'!$AF444),""))),"")</f>
        <v/>
      </c>
      <c r="AP444" s="186" t="str">
        <f>IFERROR(IF('Input| Overheads'!$C$42="Direct costs",SUMPRODUCT(--('Input| Projects'!$AC444="Yes"),'Calc| Overheads Allocation'!G$8,'Calc| Project Costs'!Z444),IF('Input| Overheads'!$C$42="Internal labour",SUMPRODUCT(--('Input| Projects'!$AC444="Yes"),'Calc| Overheads Allocation'!G$8,'Calc| Project Costs'!Z444,'Input| Projects'!$Y444),IF('Input| Overheads'!$C$42="DNSP defined",SUMPRODUCT(--('Input| Projects'!$AC444="Yes"),'Calc| Overheads Allocation'!G$61,'Input| Projects'!$AF444),""))),"")</f>
        <v/>
      </c>
      <c r="AQ444" s="186" t="str">
        <f>IFERROR(IF('Input| Overheads'!$C$42="Direct costs",SUMPRODUCT(--('Input| Projects'!$AC444="Yes"),'Calc| Overheads Allocation'!H$8,'Calc| Project Costs'!AA444),IF('Input| Overheads'!$C$42="Internal labour",SUMPRODUCT(--('Input| Projects'!$AC444="Yes"),'Calc| Overheads Allocation'!H$8,'Calc| Project Costs'!AA444,'Input| Projects'!$Y444),IF('Input| Overheads'!$C$42="DNSP defined",SUMPRODUCT(--('Input| Projects'!$AC444="Yes"),'Calc| Overheads Allocation'!H$61,'Input| Projects'!$AF444),""))),"")</f>
        <v/>
      </c>
      <c r="AR444" s="186" t="str">
        <f>IFERROR(IF('Input| Overheads'!$C$42="Direct costs",SUMPRODUCT(--('Input| Projects'!$AC444="Yes"),'Calc| Overheads Allocation'!I$8,'Calc| Project Costs'!AB444),IF('Input| Overheads'!$C$42="Internal labour",SUMPRODUCT(--('Input| Projects'!$AC444="Yes"),'Calc| Overheads Allocation'!I$8,'Calc| Project Costs'!AB444,'Input| Projects'!$Y444),IF('Input| Overheads'!$C$42="DNSP defined",SUMPRODUCT(--('Input| Projects'!$AC444="Yes"),'Calc| Overheads Allocation'!I$61,'Input| Projects'!$AF444),""))),"")</f>
        <v/>
      </c>
      <c r="AS444" s="106"/>
      <c r="AT444" s="186" t="str">
        <f>IFERROR(IF('Input| Overheads'!$C$42="Direct costs",SUMPRODUCT(--('Input| Projects'!$AD444="Yes"),'Calc| Overheads Allocation'!C$9,'Calc| Project Costs'!V444),IF('Input| Overheads'!$C$42="Internal labour",SUMPRODUCT(--('Input| Projects'!$AD444="Yes"),'Calc| Overheads Allocation'!C$9,'Calc| Project Costs'!V444,'Input| Projects'!$Y444),IF('Input| Overheads'!$C$42="DNSP defined",SUMPRODUCT(--('Input| Projects'!$AD444="Yes"),'Calc| Overheads Allocation'!C$62,'Input| Projects'!$AG444),""))),"")</f>
        <v/>
      </c>
      <c r="AU444" s="186" t="str">
        <f>IFERROR(IF('Input| Overheads'!$C$42="Direct costs",SUMPRODUCT(--('Input| Projects'!$AD444="Yes"),'Calc| Overheads Allocation'!D$9,'Calc| Project Costs'!W444),IF('Input| Overheads'!$C$42="Internal labour",SUMPRODUCT(--('Input| Projects'!$AD444="Yes"),'Calc| Overheads Allocation'!D$9,'Calc| Project Costs'!W444,'Input| Projects'!$Y444),IF('Input| Overheads'!$C$42="DNSP defined",SUMPRODUCT(--('Input| Projects'!$AD444="Yes"),'Calc| Overheads Allocation'!D$62,'Input| Projects'!$AG444),""))),"")</f>
        <v/>
      </c>
      <c r="AV444" s="186" t="str">
        <f>IFERROR(IF('Input| Overheads'!$C$42="Direct costs",SUMPRODUCT(--('Input| Projects'!$AD444="Yes"),'Calc| Overheads Allocation'!E$9,'Calc| Project Costs'!X444),IF('Input| Overheads'!$C$42="Internal labour",SUMPRODUCT(--('Input| Projects'!$AD444="Yes"),'Calc| Overheads Allocation'!E$9,'Calc| Project Costs'!X444,'Input| Projects'!$Y444),IF('Input| Overheads'!$C$42="DNSP defined",SUMPRODUCT(--('Input| Projects'!$AD444="Yes"),'Calc| Overheads Allocation'!E$62,'Input| Projects'!$AG444),""))),"")</f>
        <v/>
      </c>
      <c r="AW444" s="186" t="str">
        <f>IFERROR(IF('Input| Overheads'!$C$42="Direct costs",SUMPRODUCT(--('Input| Projects'!$AD444="Yes"),'Calc| Overheads Allocation'!F$9,'Calc| Project Costs'!Y444),IF('Input| Overheads'!$C$42="Internal labour",SUMPRODUCT(--('Input| Projects'!$AD444="Yes"),'Calc| Overheads Allocation'!F$9,'Calc| Project Costs'!Y444,'Input| Projects'!$Y444),IF('Input| Overheads'!$C$42="DNSP defined",SUMPRODUCT(--('Input| Projects'!$AD444="Yes"),'Calc| Overheads Allocation'!F$62,'Input| Projects'!$AG444),""))),"")</f>
        <v/>
      </c>
      <c r="AX444" s="186" t="str">
        <f>IFERROR(IF('Input| Overheads'!$C$42="Direct costs",SUMPRODUCT(--('Input| Projects'!$AD444="Yes"),'Calc| Overheads Allocation'!G$9,'Calc| Project Costs'!Z444),IF('Input| Overheads'!$C$42="Internal labour",SUMPRODUCT(--('Input| Projects'!$AD444="Yes"),'Calc| Overheads Allocation'!G$9,'Calc| Project Costs'!Z444,'Input| Projects'!$Y444),IF('Input| Overheads'!$C$42="DNSP defined",SUMPRODUCT(--('Input| Projects'!$AD444="Yes"),'Calc| Overheads Allocation'!G$62,'Input| Projects'!$AG444),""))),"")</f>
        <v/>
      </c>
      <c r="AY444" s="186" t="str">
        <f>IFERROR(IF('Input| Overheads'!$C$42="Direct costs",SUMPRODUCT(--('Input| Projects'!$AD444="Yes"),'Calc| Overheads Allocation'!H$9,'Calc| Project Costs'!AA444),IF('Input| Overheads'!$C$42="Internal labour",SUMPRODUCT(--('Input| Projects'!$AD444="Yes"),'Calc| Overheads Allocation'!H$9,'Calc| Project Costs'!AA444,'Input| Projects'!$Y444),IF('Input| Overheads'!$C$42="DNSP defined",SUMPRODUCT(--('Input| Projects'!$AD444="Yes"),'Calc| Overheads Allocation'!H$62,'Input| Projects'!$AG444),""))),"")</f>
        <v/>
      </c>
      <c r="AZ444" s="186" t="str">
        <f>IFERROR(IF('Input| Overheads'!$C$42="Direct costs",SUMPRODUCT(--('Input| Projects'!$AD444="Yes"),'Calc| Overheads Allocation'!I$9,'Calc| Project Costs'!AB444),IF('Input| Overheads'!$C$42="Internal labour",SUMPRODUCT(--('Input| Projects'!$AD444="Yes"),'Calc| Overheads Allocation'!I$9,'Calc| Project Costs'!AB444,'Input| Projects'!$Y444),IF('Input| Overheads'!$C$42="DNSP defined",SUMPRODUCT(--('Input| Projects'!$AD444="Yes"),'Calc| Overheads Allocation'!I$62,'Input| Projects'!$AG444),""))),"")</f>
        <v/>
      </c>
      <c r="BA444" s="106"/>
      <c r="BB444" s="186">
        <f t="shared" si="216"/>
        <v>0</v>
      </c>
      <c r="BC444" s="186">
        <f t="shared" si="217"/>
        <v>0</v>
      </c>
      <c r="BD444" s="186">
        <f t="shared" si="218"/>
        <v>0</v>
      </c>
      <c r="BE444" s="186">
        <f t="shared" si="195"/>
        <v>0</v>
      </c>
      <c r="BF444" s="186">
        <f t="shared" si="196"/>
        <v>0</v>
      </c>
      <c r="BG444" s="186">
        <f t="shared" si="197"/>
        <v>0</v>
      </c>
      <c r="BH444" s="186">
        <f t="shared" si="198"/>
        <v>0</v>
      </c>
      <c r="BI444" s="97"/>
      <c r="BJ444" s="186" t="str">
        <f t="shared" si="199"/>
        <v/>
      </c>
      <c r="BK444" s="186" t="str">
        <f t="shared" si="200"/>
        <v/>
      </c>
      <c r="BL444" s="186" t="str">
        <f t="shared" si="201"/>
        <v/>
      </c>
      <c r="BM444" s="186" t="str">
        <f t="shared" si="202"/>
        <v/>
      </c>
      <c r="BN444" s="186" t="str">
        <f t="shared" si="203"/>
        <v/>
      </c>
      <c r="BO444" s="186" t="str">
        <f t="shared" si="204"/>
        <v/>
      </c>
      <c r="BP444" s="186" t="str">
        <f t="shared" si="205"/>
        <v/>
      </c>
      <c r="BQ444" s="97"/>
      <c r="BR444" s="186">
        <f t="shared" si="206"/>
        <v>0</v>
      </c>
      <c r="BS444" s="186">
        <f t="shared" si="207"/>
        <v>0</v>
      </c>
      <c r="BT444" s="222">
        <f t="shared" si="208"/>
        <v>0</v>
      </c>
      <c r="BU444" s="222">
        <f t="shared" si="209"/>
        <v>0</v>
      </c>
      <c r="BV444" s="222">
        <f t="shared" si="210"/>
        <v>0</v>
      </c>
      <c r="BW444" s="222">
        <f t="shared" si="211"/>
        <v>0</v>
      </c>
      <c r="BX444" s="222">
        <f t="shared" si="212"/>
        <v>0</v>
      </c>
      <c r="BY444" s="106"/>
      <c r="BZ444" s="197" t="str">
        <f>IF(SUMIF('Input| Projects'!$AS$8:$CP$8,"Dx",'Input| Projects'!$AS444:$CP444)=0,"",SUMIF('Input| Projects'!$AS$8:$CP$8,"Dx",'Input| Projects'!$AS444:$CP444))</f>
        <v/>
      </c>
      <c r="CA444" s="197" t="str">
        <f>IF(SUMIF('Input| Projects'!$AS$8:$CP$8,"Tx",'Input| Projects'!$AS444:$CP444)=0,"",SUMIF('Input| Projects'!$AS$8:$CP$8,"Tx",'Input| Projects'!$AS444:$CP444))</f>
        <v/>
      </c>
      <c r="CB444" s="150" t="str">
        <f t="shared" si="219"/>
        <v/>
      </c>
    </row>
    <row r="445" spans="2:80" x14ac:dyDescent="0.2">
      <c r="B445" s="201">
        <f>IFERROR('Input| Projects'!B445,"")</f>
        <v>436</v>
      </c>
      <c r="C445" s="42" t="str">
        <f>IFERROR(IF('Input| Projects'!C445="","",'Input| Projects'!C445),"")</f>
        <v/>
      </c>
      <c r="D445" s="42" t="str">
        <f>IFERROR(IF('Input| Projects'!D445="","",'Input| Projects'!D445),"")</f>
        <v/>
      </c>
      <c r="E445" s="104"/>
      <c r="F445" s="190">
        <f>IFERROR('Input| Projects'!I445*'Input| Escalations'!$K$19,"")</f>
        <v>0</v>
      </c>
      <c r="G445" s="190">
        <f>IFERROR('Input| Projects'!J445*'Input| Escalations'!$K$19,"")</f>
        <v>0</v>
      </c>
      <c r="H445" s="190">
        <f>IFERROR('Input| Projects'!K445*'Input| Escalations'!$K$19,"")</f>
        <v>0</v>
      </c>
      <c r="I445" s="190">
        <f>IFERROR('Input| Projects'!L445*'Input| Escalations'!$K$19,"")</f>
        <v>0</v>
      </c>
      <c r="J445" s="190">
        <f>IFERROR('Input| Projects'!M445*'Input| Escalations'!$K$19,"")</f>
        <v>0</v>
      </c>
      <c r="K445" s="190">
        <f>IFERROR('Input| Projects'!N445*'Input| Escalations'!$K$19,"")</f>
        <v>0</v>
      </c>
      <c r="L445" s="190">
        <f>IFERROR('Input| Projects'!O445*'Input| Escalations'!$K$19,"")</f>
        <v>0</v>
      </c>
      <c r="M445" s="150" t="str">
        <f>IF(ABS(SUM(F445:L445)-(SUM('Input| Projects'!I445:O445)*'Input| Escalations'!$K$19))&lt;0.0000001,"",1)</f>
        <v/>
      </c>
      <c r="N445" s="192">
        <f>'Input| Projects'!$Y445*INDEX('Input| Escalations'!$H$33:$N$33,MATCH('Calc| Project Costs'!N$9,'Input| Escalations'!$H$23:$N$23,0))+'Input| Projects'!$Z445*INDEX('Input| Escalations'!$H$34:$N$34,MATCH('Calc| Project Costs'!N$9,'Input| Escalations'!$H$23:$N$23,0))+'Input| Projects'!$AA445*INDEX('Input| Escalations'!$H$35:$N$35,MATCH('Calc| Project Costs'!N$9,'Input| Escalations'!$H$23:$N$23,0))+1</f>
        <v>1</v>
      </c>
      <c r="O445" s="192">
        <f>'Input| Projects'!$Y445*INDEX('Input| Escalations'!$H$33:$N$33,MATCH('Calc| Project Costs'!O$9,'Input| Escalations'!$H$23:$N$23,0))+'Input| Projects'!$Z445*INDEX('Input| Escalations'!$H$34:$N$34,MATCH('Calc| Project Costs'!O$9,'Input| Escalations'!$H$23:$N$23,0))+'Input| Projects'!$AA445*INDEX('Input| Escalations'!$H$35:$N$35,MATCH('Calc| Project Costs'!O$9,'Input| Escalations'!$H$23:$N$23,0))+1</f>
        <v>1</v>
      </c>
      <c r="P445" s="192">
        <f>'Input| Projects'!$Y445*INDEX('Input| Escalations'!$H$33:$N$33,MATCH('Calc| Project Costs'!P$9,'Input| Escalations'!$H$23:$N$23,0))+'Input| Projects'!$Z445*INDEX('Input| Escalations'!$H$34:$N$34,MATCH('Calc| Project Costs'!P$9,'Input| Escalations'!$H$23:$N$23,0))+'Input| Projects'!$AA445*INDEX('Input| Escalations'!$H$35:$N$35,MATCH('Calc| Project Costs'!P$9,'Input| Escalations'!$H$23:$N$23,0))+1</f>
        <v>1</v>
      </c>
      <c r="Q445" s="192">
        <f>'Input| Projects'!$Y445*INDEX('Input| Escalations'!$H$33:$N$33,MATCH('Calc| Project Costs'!Q$9,'Input| Escalations'!$H$23:$N$23,0))+'Input| Projects'!$Z445*INDEX('Input| Escalations'!$H$34:$N$34,MATCH('Calc| Project Costs'!Q$9,'Input| Escalations'!$H$23:$N$23,0))+'Input| Projects'!$AA445*INDEX('Input| Escalations'!$H$35:$N$35,MATCH('Calc| Project Costs'!Q$9,'Input| Escalations'!$H$23:$N$23,0))+1</f>
        <v>1</v>
      </c>
      <c r="R445" s="192">
        <f>'Input| Projects'!$Y445*INDEX('Input| Escalations'!$H$33:$N$33,MATCH('Calc| Project Costs'!R$9,'Input| Escalations'!$H$23:$N$23,0))+'Input| Projects'!$Z445*INDEX('Input| Escalations'!$H$34:$N$34,MATCH('Calc| Project Costs'!R$9,'Input| Escalations'!$H$23:$N$23,0))+'Input| Projects'!$AA445*INDEX('Input| Escalations'!$H$35:$N$35,MATCH('Calc| Project Costs'!R$9,'Input| Escalations'!$H$23:$N$23,0))+1</f>
        <v>1</v>
      </c>
      <c r="S445" s="192">
        <f>'Input| Projects'!$Y445*INDEX('Input| Escalations'!$H$33:$N$33,MATCH('Calc| Project Costs'!S$9,'Input| Escalations'!$H$23:$N$23,0))+'Input| Projects'!$Z445*INDEX('Input| Escalations'!$H$34:$N$34,MATCH('Calc| Project Costs'!S$9,'Input| Escalations'!$H$23:$N$23,0))+'Input| Projects'!$AA445*INDEX('Input| Escalations'!$H$35:$N$35,MATCH('Calc| Project Costs'!S$9,'Input| Escalations'!$H$23:$N$23,0))+1</f>
        <v>1</v>
      </c>
      <c r="T445" s="192">
        <f>'Input| Projects'!$Y445*INDEX('Input| Escalations'!$H$33:$N$33,MATCH('Calc| Project Costs'!T$9,'Input| Escalations'!$H$23:$N$23,0))+'Input| Projects'!$Z445*INDEX('Input| Escalations'!$H$34:$N$34,MATCH('Calc| Project Costs'!T$9,'Input| Escalations'!$H$23:$N$23,0))+'Input| Projects'!$AA445*INDEX('Input| Escalations'!$H$35:$N$35,MATCH('Calc| Project Costs'!T$9,'Input| Escalations'!$H$23:$N$23,0))+1</f>
        <v>1</v>
      </c>
      <c r="U445" s="106"/>
      <c r="V445" s="186">
        <f t="shared" si="213"/>
        <v>0</v>
      </c>
      <c r="W445" s="186">
        <f t="shared" si="214"/>
        <v>0</v>
      </c>
      <c r="X445" s="186">
        <f t="shared" si="215"/>
        <v>0</v>
      </c>
      <c r="Y445" s="186">
        <f t="shared" si="191"/>
        <v>0</v>
      </c>
      <c r="Z445" s="186">
        <f t="shared" si="192"/>
        <v>0</v>
      </c>
      <c r="AA445" s="186">
        <f t="shared" si="193"/>
        <v>0</v>
      </c>
      <c r="AB445" s="186">
        <f t="shared" si="194"/>
        <v>0</v>
      </c>
      <c r="AC445" s="106"/>
      <c r="AD445" s="186">
        <f>'Input| Projects'!Q445*N445*'Input| Escalations'!$K$19</f>
        <v>0</v>
      </c>
      <c r="AE445" s="186">
        <f>'Input| Projects'!R445*O445*'Input| Escalations'!$K$19</f>
        <v>0</v>
      </c>
      <c r="AF445" s="186">
        <f>'Input| Projects'!S445*P445*'Input| Escalations'!$K$19</f>
        <v>0</v>
      </c>
      <c r="AG445" s="186">
        <f>'Input| Projects'!T445*Q445*'Input| Escalations'!$K$19</f>
        <v>0</v>
      </c>
      <c r="AH445" s="186">
        <f>'Input| Projects'!U445*R445*'Input| Escalations'!$K$19</f>
        <v>0</v>
      </c>
      <c r="AI445" s="186">
        <f>'Input| Projects'!V445*S445*'Input| Escalations'!$K$19</f>
        <v>0</v>
      </c>
      <c r="AJ445" s="186">
        <f>'Input| Projects'!W445*T445*'Input| Escalations'!$K$19</f>
        <v>0</v>
      </c>
      <c r="AK445" s="106"/>
      <c r="AL445" s="186" t="str">
        <f>IFERROR(IF('Input| Overheads'!$C$42="Direct costs",SUMPRODUCT(--('Input| Projects'!$AC445="Yes"),'Calc| Overheads Allocation'!C$8,'Calc| Project Costs'!V445),IF('Input| Overheads'!$C$42="Internal labour",SUMPRODUCT(--('Input| Projects'!$AC445="Yes"),'Calc| Overheads Allocation'!C$8,'Calc| Project Costs'!V445,'Input| Projects'!$Y445),IF('Input| Overheads'!$C$42="DNSP defined",SUMPRODUCT(--('Input| Projects'!$AC445="Yes"),'Calc| Overheads Allocation'!C$61,'Input| Projects'!$AF445),""))),"")</f>
        <v/>
      </c>
      <c r="AM445" s="186" t="str">
        <f>IFERROR(IF('Input| Overheads'!$C$42="Direct costs",SUMPRODUCT(--('Input| Projects'!$AC445="Yes"),'Calc| Overheads Allocation'!D$8,'Calc| Project Costs'!W445),IF('Input| Overheads'!$C$42="Internal labour",SUMPRODUCT(--('Input| Projects'!$AC445="Yes"),'Calc| Overheads Allocation'!D$8,'Calc| Project Costs'!W445,'Input| Projects'!$Y445),IF('Input| Overheads'!$C$42="DNSP defined",SUMPRODUCT(--('Input| Projects'!$AC445="Yes"),'Calc| Overheads Allocation'!D$61,'Input| Projects'!$AF445),""))),"")</f>
        <v/>
      </c>
      <c r="AN445" s="186" t="str">
        <f>IFERROR(IF('Input| Overheads'!$C$42="Direct costs",SUMPRODUCT(--('Input| Projects'!$AC445="Yes"),'Calc| Overheads Allocation'!E$8,'Calc| Project Costs'!X445),IF('Input| Overheads'!$C$42="Internal labour",SUMPRODUCT(--('Input| Projects'!$AC445="Yes"),'Calc| Overheads Allocation'!E$8,'Calc| Project Costs'!X445,'Input| Projects'!$Y445),IF('Input| Overheads'!$C$42="DNSP defined",SUMPRODUCT(--('Input| Projects'!$AC445="Yes"),'Calc| Overheads Allocation'!E$61,'Input| Projects'!$AF445),""))),"")</f>
        <v/>
      </c>
      <c r="AO445" s="186" t="str">
        <f>IFERROR(IF('Input| Overheads'!$C$42="Direct costs",SUMPRODUCT(--('Input| Projects'!$AC445="Yes"),'Calc| Overheads Allocation'!F$8,'Calc| Project Costs'!Y445),IF('Input| Overheads'!$C$42="Internal labour",SUMPRODUCT(--('Input| Projects'!$AC445="Yes"),'Calc| Overheads Allocation'!F$8,'Calc| Project Costs'!Y445,'Input| Projects'!$Y445),IF('Input| Overheads'!$C$42="DNSP defined",SUMPRODUCT(--('Input| Projects'!$AC445="Yes"),'Calc| Overheads Allocation'!F$61,'Input| Projects'!$AF445),""))),"")</f>
        <v/>
      </c>
      <c r="AP445" s="186" t="str">
        <f>IFERROR(IF('Input| Overheads'!$C$42="Direct costs",SUMPRODUCT(--('Input| Projects'!$AC445="Yes"),'Calc| Overheads Allocation'!G$8,'Calc| Project Costs'!Z445),IF('Input| Overheads'!$C$42="Internal labour",SUMPRODUCT(--('Input| Projects'!$AC445="Yes"),'Calc| Overheads Allocation'!G$8,'Calc| Project Costs'!Z445,'Input| Projects'!$Y445),IF('Input| Overheads'!$C$42="DNSP defined",SUMPRODUCT(--('Input| Projects'!$AC445="Yes"),'Calc| Overheads Allocation'!G$61,'Input| Projects'!$AF445),""))),"")</f>
        <v/>
      </c>
      <c r="AQ445" s="186" t="str">
        <f>IFERROR(IF('Input| Overheads'!$C$42="Direct costs",SUMPRODUCT(--('Input| Projects'!$AC445="Yes"),'Calc| Overheads Allocation'!H$8,'Calc| Project Costs'!AA445),IF('Input| Overheads'!$C$42="Internal labour",SUMPRODUCT(--('Input| Projects'!$AC445="Yes"),'Calc| Overheads Allocation'!H$8,'Calc| Project Costs'!AA445,'Input| Projects'!$Y445),IF('Input| Overheads'!$C$42="DNSP defined",SUMPRODUCT(--('Input| Projects'!$AC445="Yes"),'Calc| Overheads Allocation'!H$61,'Input| Projects'!$AF445),""))),"")</f>
        <v/>
      </c>
      <c r="AR445" s="186" t="str">
        <f>IFERROR(IF('Input| Overheads'!$C$42="Direct costs",SUMPRODUCT(--('Input| Projects'!$AC445="Yes"),'Calc| Overheads Allocation'!I$8,'Calc| Project Costs'!AB445),IF('Input| Overheads'!$C$42="Internal labour",SUMPRODUCT(--('Input| Projects'!$AC445="Yes"),'Calc| Overheads Allocation'!I$8,'Calc| Project Costs'!AB445,'Input| Projects'!$Y445),IF('Input| Overheads'!$C$42="DNSP defined",SUMPRODUCT(--('Input| Projects'!$AC445="Yes"),'Calc| Overheads Allocation'!I$61,'Input| Projects'!$AF445),""))),"")</f>
        <v/>
      </c>
      <c r="AS445" s="106"/>
      <c r="AT445" s="186" t="str">
        <f>IFERROR(IF('Input| Overheads'!$C$42="Direct costs",SUMPRODUCT(--('Input| Projects'!$AD445="Yes"),'Calc| Overheads Allocation'!C$9,'Calc| Project Costs'!V445),IF('Input| Overheads'!$C$42="Internal labour",SUMPRODUCT(--('Input| Projects'!$AD445="Yes"),'Calc| Overheads Allocation'!C$9,'Calc| Project Costs'!V445,'Input| Projects'!$Y445),IF('Input| Overheads'!$C$42="DNSP defined",SUMPRODUCT(--('Input| Projects'!$AD445="Yes"),'Calc| Overheads Allocation'!C$62,'Input| Projects'!$AG445),""))),"")</f>
        <v/>
      </c>
      <c r="AU445" s="186" t="str">
        <f>IFERROR(IF('Input| Overheads'!$C$42="Direct costs",SUMPRODUCT(--('Input| Projects'!$AD445="Yes"),'Calc| Overheads Allocation'!D$9,'Calc| Project Costs'!W445),IF('Input| Overheads'!$C$42="Internal labour",SUMPRODUCT(--('Input| Projects'!$AD445="Yes"),'Calc| Overheads Allocation'!D$9,'Calc| Project Costs'!W445,'Input| Projects'!$Y445),IF('Input| Overheads'!$C$42="DNSP defined",SUMPRODUCT(--('Input| Projects'!$AD445="Yes"),'Calc| Overheads Allocation'!D$62,'Input| Projects'!$AG445),""))),"")</f>
        <v/>
      </c>
      <c r="AV445" s="186" t="str">
        <f>IFERROR(IF('Input| Overheads'!$C$42="Direct costs",SUMPRODUCT(--('Input| Projects'!$AD445="Yes"),'Calc| Overheads Allocation'!E$9,'Calc| Project Costs'!X445),IF('Input| Overheads'!$C$42="Internal labour",SUMPRODUCT(--('Input| Projects'!$AD445="Yes"),'Calc| Overheads Allocation'!E$9,'Calc| Project Costs'!X445,'Input| Projects'!$Y445),IF('Input| Overheads'!$C$42="DNSP defined",SUMPRODUCT(--('Input| Projects'!$AD445="Yes"),'Calc| Overheads Allocation'!E$62,'Input| Projects'!$AG445),""))),"")</f>
        <v/>
      </c>
      <c r="AW445" s="186" t="str">
        <f>IFERROR(IF('Input| Overheads'!$C$42="Direct costs",SUMPRODUCT(--('Input| Projects'!$AD445="Yes"),'Calc| Overheads Allocation'!F$9,'Calc| Project Costs'!Y445),IF('Input| Overheads'!$C$42="Internal labour",SUMPRODUCT(--('Input| Projects'!$AD445="Yes"),'Calc| Overheads Allocation'!F$9,'Calc| Project Costs'!Y445,'Input| Projects'!$Y445),IF('Input| Overheads'!$C$42="DNSP defined",SUMPRODUCT(--('Input| Projects'!$AD445="Yes"),'Calc| Overheads Allocation'!F$62,'Input| Projects'!$AG445),""))),"")</f>
        <v/>
      </c>
      <c r="AX445" s="186" t="str">
        <f>IFERROR(IF('Input| Overheads'!$C$42="Direct costs",SUMPRODUCT(--('Input| Projects'!$AD445="Yes"),'Calc| Overheads Allocation'!G$9,'Calc| Project Costs'!Z445),IF('Input| Overheads'!$C$42="Internal labour",SUMPRODUCT(--('Input| Projects'!$AD445="Yes"),'Calc| Overheads Allocation'!G$9,'Calc| Project Costs'!Z445,'Input| Projects'!$Y445),IF('Input| Overheads'!$C$42="DNSP defined",SUMPRODUCT(--('Input| Projects'!$AD445="Yes"),'Calc| Overheads Allocation'!G$62,'Input| Projects'!$AG445),""))),"")</f>
        <v/>
      </c>
      <c r="AY445" s="186" t="str">
        <f>IFERROR(IF('Input| Overheads'!$C$42="Direct costs",SUMPRODUCT(--('Input| Projects'!$AD445="Yes"),'Calc| Overheads Allocation'!H$9,'Calc| Project Costs'!AA445),IF('Input| Overheads'!$C$42="Internal labour",SUMPRODUCT(--('Input| Projects'!$AD445="Yes"),'Calc| Overheads Allocation'!H$9,'Calc| Project Costs'!AA445,'Input| Projects'!$Y445),IF('Input| Overheads'!$C$42="DNSP defined",SUMPRODUCT(--('Input| Projects'!$AD445="Yes"),'Calc| Overheads Allocation'!H$62,'Input| Projects'!$AG445),""))),"")</f>
        <v/>
      </c>
      <c r="AZ445" s="186" t="str">
        <f>IFERROR(IF('Input| Overheads'!$C$42="Direct costs",SUMPRODUCT(--('Input| Projects'!$AD445="Yes"),'Calc| Overheads Allocation'!I$9,'Calc| Project Costs'!AB445),IF('Input| Overheads'!$C$42="Internal labour",SUMPRODUCT(--('Input| Projects'!$AD445="Yes"),'Calc| Overheads Allocation'!I$9,'Calc| Project Costs'!AB445,'Input| Projects'!$Y445),IF('Input| Overheads'!$C$42="DNSP defined",SUMPRODUCT(--('Input| Projects'!$AD445="Yes"),'Calc| Overheads Allocation'!I$62,'Input| Projects'!$AG445),""))),"")</f>
        <v/>
      </c>
      <c r="BA445" s="106"/>
      <c r="BB445" s="186">
        <f t="shared" si="216"/>
        <v>0</v>
      </c>
      <c r="BC445" s="186">
        <f t="shared" si="217"/>
        <v>0</v>
      </c>
      <c r="BD445" s="186">
        <f t="shared" si="218"/>
        <v>0</v>
      </c>
      <c r="BE445" s="186">
        <f t="shared" si="195"/>
        <v>0</v>
      </c>
      <c r="BF445" s="186">
        <f t="shared" si="196"/>
        <v>0</v>
      </c>
      <c r="BG445" s="186">
        <f t="shared" si="197"/>
        <v>0</v>
      </c>
      <c r="BH445" s="186">
        <f t="shared" si="198"/>
        <v>0</v>
      </c>
      <c r="BI445" s="97"/>
      <c r="BJ445" s="186" t="str">
        <f t="shared" si="199"/>
        <v/>
      </c>
      <c r="BK445" s="186" t="str">
        <f t="shared" si="200"/>
        <v/>
      </c>
      <c r="BL445" s="186" t="str">
        <f t="shared" si="201"/>
        <v/>
      </c>
      <c r="BM445" s="186" t="str">
        <f t="shared" si="202"/>
        <v/>
      </c>
      <c r="BN445" s="186" t="str">
        <f t="shared" si="203"/>
        <v/>
      </c>
      <c r="BO445" s="186" t="str">
        <f t="shared" si="204"/>
        <v/>
      </c>
      <c r="BP445" s="186" t="str">
        <f t="shared" si="205"/>
        <v/>
      </c>
      <c r="BQ445" s="97"/>
      <c r="BR445" s="186">
        <f t="shared" si="206"/>
        <v>0</v>
      </c>
      <c r="BS445" s="186">
        <f t="shared" si="207"/>
        <v>0</v>
      </c>
      <c r="BT445" s="222">
        <f t="shared" si="208"/>
        <v>0</v>
      </c>
      <c r="BU445" s="222">
        <f t="shared" si="209"/>
        <v>0</v>
      </c>
      <c r="BV445" s="222">
        <f t="shared" si="210"/>
        <v>0</v>
      </c>
      <c r="BW445" s="222">
        <f t="shared" si="211"/>
        <v>0</v>
      </c>
      <c r="BX445" s="222">
        <f t="shared" si="212"/>
        <v>0</v>
      </c>
      <c r="BY445" s="106"/>
      <c r="BZ445" s="197" t="str">
        <f>IF(SUMIF('Input| Projects'!$AS$8:$CP$8,"Dx",'Input| Projects'!$AS445:$CP445)=0,"",SUMIF('Input| Projects'!$AS$8:$CP$8,"Dx",'Input| Projects'!$AS445:$CP445))</f>
        <v/>
      </c>
      <c r="CA445" s="197" t="str">
        <f>IF(SUMIF('Input| Projects'!$AS$8:$CP$8,"Tx",'Input| Projects'!$AS445:$CP445)=0,"",SUMIF('Input| Projects'!$AS$8:$CP$8,"Tx",'Input| Projects'!$AS445:$CP445))</f>
        <v/>
      </c>
      <c r="CB445" s="150" t="str">
        <f t="shared" si="219"/>
        <v/>
      </c>
    </row>
    <row r="446" spans="2:80" x14ac:dyDescent="0.2">
      <c r="B446" s="201">
        <f>IFERROR('Input| Projects'!B446,"")</f>
        <v>437</v>
      </c>
      <c r="C446" s="42" t="str">
        <f>IFERROR(IF('Input| Projects'!C446="","",'Input| Projects'!C446),"")</f>
        <v/>
      </c>
      <c r="D446" s="42" t="str">
        <f>IFERROR(IF('Input| Projects'!D446="","",'Input| Projects'!D446),"")</f>
        <v/>
      </c>
      <c r="E446" s="104"/>
      <c r="F446" s="190">
        <f>IFERROR('Input| Projects'!I446*'Input| Escalations'!$K$19,"")</f>
        <v>0</v>
      </c>
      <c r="G446" s="190">
        <f>IFERROR('Input| Projects'!J446*'Input| Escalations'!$K$19,"")</f>
        <v>0</v>
      </c>
      <c r="H446" s="190">
        <f>IFERROR('Input| Projects'!K446*'Input| Escalations'!$K$19,"")</f>
        <v>0</v>
      </c>
      <c r="I446" s="190">
        <f>IFERROR('Input| Projects'!L446*'Input| Escalations'!$K$19,"")</f>
        <v>0</v>
      </c>
      <c r="J446" s="190">
        <f>IFERROR('Input| Projects'!M446*'Input| Escalations'!$K$19,"")</f>
        <v>0</v>
      </c>
      <c r="K446" s="190">
        <f>IFERROR('Input| Projects'!N446*'Input| Escalations'!$K$19,"")</f>
        <v>0</v>
      </c>
      <c r="L446" s="190">
        <f>IFERROR('Input| Projects'!O446*'Input| Escalations'!$K$19,"")</f>
        <v>0</v>
      </c>
      <c r="M446" s="150" t="str">
        <f>IF(ABS(SUM(F446:L446)-(SUM('Input| Projects'!I446:O446)*'Input| Escalations'!$K$19))&lt;0.0000001,"",1)</f>
        <v/>
      </c>
      <c r="N446" s="192">
        <f>'Input| Projects'!$Y446*INDEX('Input| Escalations'!$H$33:$N$33,MATCH('Calc| Project Costs'!N$9,'Input| Escalations'!$H$23:$N$23,0))+'Input| Projects'!$Z446*INDEX('Input| Escalations'!$H$34:$N$34,MATCH('Calc| Project Costs'!N$9,'Input| Escalations'!$H$23:$N$23,0))+'Input| Projects'!$AA446*INDEX('Input| Escalations'!$H$35:$N$35,MATCH('Calc| Project Costs'!N$9,'Input| Escalations'!$H$23:$N$23,0))+1</f>
        <v>1</v>
      </c>
      <c r="O446" s="192">
        <f>'Input| Projects'!$Y446*INDEX('Input| Escalations'!$H$33:$N$33,MATCH('Calc| Project Costs'!O$9,'Input| Escalations'!$H$23:$N$23,0))+'Input| Projects'!$Z446*INDEX('Input| Escalations'!$H$34:$N$34,MATCH('Calc| Project Costs'!O$9,'Input| Escalations'!$H$23:$N$23,0))+'Input| Projects'!$AA446*INDEX('Input| Escalations'!$H$35:$N$35,MATCH('Calc| Project Costs'!O$9,'Input| Escalations'!$H$23:$N$23,0))+1</f>
        <v>1</v>
      </c>
      <c r="P446" s="192">
        <f>'Input| Projects'!$Y446*INDEX('Input| Escalations'!$H$33:$N$33,MATCH('Calc| Project Costs'!P$9,'Input| Escalations'!$H$23:$N$23,0))+'Input| Projects'!$Z446*INDEX('Input| Escalations'!$H$34:$N$34,MATCH('Calc| Project Costs'!P$9,'Input| Escalations'!$H$23:$N$23,0))+'Input| Projects'!$AA446*INDEX('Input| Escalations'!$H$35:$N$35,MATCH('Calc| Project Costs'!P$9,'Input| Escalations'!$H$23:$N$23,0))+1</f>
        <v>1</v>
      </c>
      <c r="Q446" s="192">
        <f>'Input| Projects'!$Y446*INDEX('Input| Escalations'!$H$33:$N$33,MATCH('Calc| Project Costs'!Q$9,'Input| Escalations'!$H$23:$N$23,0))+'Input| Projects'!$Z446*INDEX('Input| Escalations'!$H$34:$N$34,MATCH('Calc| Project Costs'!Q$9,'Input| Escalations'!$H$23:$N$23,0))+'Input| Projects'!$AA446*INDEX('Input| Escalations'!$H$35:$N$35,MATCH('Calc| Project Costs'!Q$9,'Input| Escalations'!$H$23:$N$23,0))+1</f>
        <v>1</v>
      </c>
      <c r="R446" s="192">
        <f>'Input| Projects'!$Y446*INDEX('Input| Escalations'!$H$33:$N$33,MATCH('Calc| Project Costs'!R$9,'Input| Escalations'!$H$23:$N$23,0))+'Input| Projects'!$Z446*INDEX('Input| Escalations'!$H$34:$N$34,MATCH('Calc| Project Costs'!R$9,'Input| Escalations'!$H$23:$N$23,0))+'Input| Projects'!$AA446*INDEX('Input| Escalations'!$H$35:$N$35,MATCH('Calc| Project Costs'!R$9,'Input| Escalations'!$H$23:$N$23,0))+1</f>
        <v>1</v>
      </c>
      <c r="S446" s="192">
        <f>'Input| Projects'!$Y446*INDEX('Input| Escalations'!$H$33:$N$33,MATCH('Calc| Project Costs'!S$9,'Input| Escalations'!$H$23:$N$23,0))+'Input| Projects'!$Z446*INDEX('Input| Escalations'!$H$34:$N$34,MATCH('Calc| Project Costs'!S$9,'Input| Escalations'!$H$23:$N$23,0))+'Input| Projects'!$AA446*INDEX('Input| Escalations'!$H$35:$N$35,MATCH('Calc| Project Costs'!S$9,'Input| Escalations'!$H$23:$N$23,0))+1</f>
        <v>1</v>
      </c>
      <c r="T446" s="192">
        <f>'Input| Projects'!$Y446*INDEX('Input| Escalations'!$H$33:$N$33,MATCH('Calc| Project Costs'!T$9,'Input| Escalations'!$H$23:$N$23,0))+'Input| Projects'!$Z446*INDEX('Input| Escalations'!$H$34:$N$34,MATCH('Calc| Project Costs'!T$9,'Input| Escalations'!$H$23:$N$23,0))+'Input| Projects'!$AA446*INDEX('Input| Escalations'!$H$35:$N$35,MATCH('Calc| Project Costs'!T$9,'Input| Escalations'!$H$23:$N$23,0))+1</f>
        <v>1</v>
      </c>
      <c r="U446" s="106"/>
      <c r="V446" s="186">
        <f t="shared" si="213"/>
        <v>0</v>
      </c>
      <c r="W446" s="186">
        <f t="shared" si="214"/>
        <v>0</v>
      </c>
      <c r="X446" s="186">
        <f t="shared" si="215"/>
        <v>0</v>
      </c>
      <c r="Y446" s="186">
        <f t="shared" si="191"/>
        <v>0</v>
      </c>
      <c r="Z446" s="186">
        <f t="shared" si="192"/>
        <v>0</v>
      </c>
      <c r="AA446" s="186">
        <f t="shared" si="193"/>
        <v>0</v>
      </c>
      <c r="AB446" s="186">
        <f t="shared" si="194"/>
        <v>0</v>
      </c>
      <c r="AC446" s="106"/>
      <c r="AD446" s="186">
        <f>'Input| Projects'!Q446*N446*'Input| Escalations'!$K$19</f>
        <v>0</v>
      </c>
      <c r="AE446" s="186">
        <f>'Input| Projects'!R446*O446*'Input| Escalations'!$K$19</f>
        <v>0</v>
      </c>
      <c r="AF446" s="186">
        <f>'Input| Projects'!S446*P446*'Input| Escalations'!$K$19</f>
        <v>0</v>
      </c>
      <c r="AG446" s="186">
        <f>'Input| Projects'!T446*Q446*'Input| Escalations'!$K$19</f>
        <v>0</v>
      </c>
      <c r="AH446" s="186">
        <f>'Input| Projects'!U446*R446*'Input| Escalations'!$K$19</f>
        <v>0</v>
      </c>
      <c r="AI446" s="186">
        <f>'Input| Projects'!V446*S446*'Input| Escalations'!$K$19</f>
        <v>0</v>
      </c>
      <c r="AJ446" s="186">
        <f>'Input| Projects'!W446*T446*'Input| Escalations'!$K$19</f>
        <v>0</v>
      </c>
      <c r="AK446" s="106"/>
      <c r="AL446" s="186" t="str">
        <f>IFERROR(IF('Input| Overheads'!$C$42="Direct costs",SUMPRODUCT(--('Input| Projects'!$AC446="Yes"),'Calc| Overheads Allocation'!C$8,'Calc| Project Costs'!V446),IF('Input| Overheads'!$C$42="Internal labour",SUMPRODUCT(--('Input| Projects'!$AC446="Yes"),'Calc| Overheads Allocation'!C$8,'Calc| Project Costs'!V446,'Input| Projects'!$Y446),IF('Input| Overheads'!$C$42="DNSP defined",SUMPRODUCT(--('Input| Projects'!$AC446="Yes"),'Calc| Overheads Allocation'!C$61,'Input| Projects'!$AF446),""))),"")</f>
        <v/>
      </c>
      <c r="AM446" s="186" t="str">
        <f>IFERROR(IF('Input| Overheads'!$C$42="Direct costs",SUMPRODUCT(--('Input| Projects'!$AC446="Yes"),'Calc| Overheads Allocation'!D$8,'Calc| Project Costs'!W446),IF('Input| Overheads'!$C$42="Internal labour",SUMPRODUCT(--('Input| Projects'!$AC446="Yes"),'Calc| Overheads Allocation'!D$8,'Calc| Project Costs'!W446,'Input| Projects'!$Y446),IF('Input| Overheads'!$C$42="DNSP defined",SUMPRODUCT(--('Input| Projects'!$AC446="Yes"),'Calc| Overheads Allocation'!D$61,'Input| Projects'!$AF446),""))),"")</f>
        <v/>
      </c>
      <c r="AN446" s="186" t="str">
        <f>IFERROR(IF('Input| Overheads'!$C$42="Direct costs",SUMPRODUCT(--('Input| Projects'!$AC446="Yes"),'Calc| Overheads Allocation'!E$8,'Calc| Project Costs'!X446),IF('Input| Overheads'!$C$42="Internal labour",SUMPRODUCT(--('Input| Projects'!$AC446="Yes"),'Calc| Overheads Allocation'!E$8,'Calc| Project Costs'!X446,'Input| Projects'!$Y446),IF('Input| Overheads'!$C$42="DNSP defined",SUMPRODUCT(--('Input| Projects'!$AC446="Yes"),'Calc| Overheads Allocation'!E$61,'Input| Projects'!$AF446),""))),"")</f>
        <v/>
      </c>
      <c r="AO446" s="186" t="str">
        <f>IFERROR(IF('Input| Overheads'!$C$42="Direct costs",SUMPRODUCT(--('Input| Projects'!$AC446="Yes"),'Calc| Overheads Allocation'!F$8,'Calc| Project Costs'!Y446),IF('Input| Overheads'!$C$42="Internal labour",SUMPRODUCT(--('Input| Projects'!$AC446="Yes"),'Calc| Overheads Allocation'!F$8,'Calc| Project Costs'!Y446,'Input| Projects'!$Y446),IF('Input| Overheads'!$C$42="DNSP defined",SUMPRODUCT(--('Input| Projects'!$AC446="Yes"),'Calc| Overheads Allocation'!F$61,'Input| Projects'!$AF446),""))),"")</f>
        <v/>
      </c>
      <c r="AP446" s="186" t="str">
        <f>IFERROR(IF('Input| Overheads'!$C$42="Direct costs",SUMPRODUCT(--('Input| Projects'!$AC446="Yes"),'Calc| Overheads Allocation'!G$8,'Calc| Project Costs'!Z446),IF('Input| Overheads'!$C$42="Internal labour",SUMPRODUCT(--('Input| Projects'!$AC446="Yes"),'Calc| Overheads Allocation'!G$8,'Calc| Project Costs'!Z446,'Input| Projects'!$Y446),IF('Input| Overheads'!$C$42="DNSP defined",SUMPRODUCT(--('Input| Projects'!$AC446="Yes"),'Calc| Overheads Allocation'!G$61,'Input| Projects'!$AF446),""))),"")</f>
        <v/>
      </c>
      <c r="AQ446" s="186" t="str">
        <f>IFERROR(IF('Input| Overheads'!$C$42="Direct costs",SUMPRODUCT(--('Input| Projects'!$AC446="Yes"),'Calc| Overheads Allocation'!H$8,'Calc| Project Costs'!AA446),IF('Input| Overheads'!$C$42="Internal labour",SUMPRODUCT(--('Input| Projects'!$AC446="Yes"),'Calc| Overheads Allocation'!H$8,'Calc| Project Costs'!AA446,'Input| Projects'!$Y446),IF('Input| Overheads'!$C$42="DNSP defined",SUMPRODUCT(--('Input| Projects'!$AC446="Yes"),'Calc| Overheads Allocation'!H$61,'Input| Projects'!$AF446),""))),"")</f>
        <v/>
      </c>
      <c r="AR446" s="186" t="str">
        <f>IFERROR(IF('Input| Overheads'!$C$42="Direct costs",SUMPRODUCT(--('Input| Projects'!$AC446="Yes"),'Calc| Overheads Allocation'!I$8,'Calc| Project Costs'!AB446),IF('Input| Overheads'!$C$42="Internal labour",SUMPRODUCT(--('Input| Projects'!$AC446="Yes"),'Calc| Overheads Allocation'!I$8,'Calc| Project Costs'!AB446,'Input| Projects'!$Y446),IF('Input| Overheads'!$C$42="DNSP defined",SUMPRODUCT(--('Input| Projects'!$AC446="Yes"),'Calc| Overheads Allocation'!I$61,'Input| Projects'!$AF446),""))),"")</f>
        <v/>
      </c>
      <c r="AS446" s="106"/>
      <c r="AT446" s="186" t="str">
        <f>IFERROR(IF('Input| Overheads'!$C$42="Direct costs",SUMPRODUCT(--('Input| Projects'!$AD446="Yes"),'Calc| Overheads Allocation'!C$9,'Calc| Project Costs'!V446),IF('Input| Overheads'!$C$42="Internal labour",SUMPRODUCT(--('Input| Projects'!$AD446="Yes"),'Calc| Overheads Allocation'!C$9,'Calc| Project Costs'!V446,'Input| Projects'!$Y446),IF('Input| Overheads'!$C$42="DNSP defined",SUMPRODUCT(--('Input| Projects'!$AD446="Yes"),'Calc| Overheads Allocation'!C$62,'Input| Projects'!$AG446),""))),"")</f>
        <v/>
      </c>
      <c r="AU446" s="186" t="str">
        <f>IFERROR(IF('Input| Overheads'!$C$42="Direct costs",SUMPRODUCT(--('Input| Projects'!$AD446="Yes"),'Calc| Overheads Allocation'!D$9,'Calc| Project Costs'!W446),IF('Input| Overheads'!$C$42="Internal labour",SUMPRODUCT(--('Input| Projects'!$AD446="Yes"),'Calc| Overheads Allocation'!D$9,'Calc| Project Costs'!W446,'Input| Projects'!$Y446),IF('Input| Overheads'!$C$42="DNSP defined",SUMPRODUCT(--('Input| Projects'!$AD446="Yes"),'Calc| Overheads Allocation'!D$62,'Input| Projects'!$AG446),""))),"")</f>
        <v/>
      </c>
      <c r="AV446" s="186" t="str">
        <f>IFERROR(IF('Input| Overheads'!$C$42="Direct costs",SUMPRODUCT(--('Input| Projects'!$AD446="Yes"),'Calc| Overheads Allocation'!E$9,'Calc| Project Costs'!X446),IF('Input| Overheads'!$C$42="Internal labour",SUMPRODUCT(--('Input| Projects'!$AD446="Yes"),'Calc| Overheads Allocation'!E$9,'Calc| Project Costs'!X446,'Input| Projects'!$Y446),IF('Input| Overheads'!$C$42="DNSP defined",SUMPRODUCT(--('Input| Projects'!$AD446="Yes"),'Calc| Overheads Allocation'!E$62,'Input| Projects'!$AG446),""))),"")</f>
        <v/>
      </c>
      <c r="AW446" s="186" t="str">
        <f>IFERROR(IF('Input| Overheads'!$C$42="Direct costs",SUMPRODUCT(--('Input| Projects'!$AD446="Yes"),'Calc| Overheads Allocation'!F$9,'Calc| Project Costs'!Y446),IF('Input| Overheads'!$C$42="Internal labour",SUMPRODUCT(--('Input| Projects'!$AD446="Yes"),'Calc| Overheads Allocation'!F$9,'Calc| Project Costs'!Y446,'Input| Projects'!$Y446),IF('Input| Overheads'!$C$42="DNSP defined",SUMPRODUCT(--('Input| Projects'!$AD446="Yes"),'Calc| Overheads Allocation'!F$62,'Input| Projects'!$AG446),""))),"")</f>
        <v/>
      </c>
      <c r="AX446" s="186" t="str">
        <f>IFERROR(IF('Input| Overheads'!$C$42="Direct costs",SUMPRODUCT(--('Input| Projects'!$AD446="Yes"),'Calc| Overheads Allocation'!G$9,'Calc| Project Costs'!Z446),IF('Input| Overheads'!$C$42="Internal labour",SUMPRODUCT(--('Input| Projects'!$AD446="Yes"),'Calc| Overheads Allocation'!G$9,'Calc| Project Costs'!Z446,'Input| Projects'!$Y446),IF('Input| Overheads'!$C$42="DNSP defined",SUMPRODUCT(--('Input| Projects'!$AD446="Yes"),'Calc| Overheads Allocation'!G$62,'Input| Projects'!$AG446),""))),"")</f>
        <v/>
      </c>
      <c r="AY446" s="186" t="str">
        <f>IFERROR(IF('Input| Overheads'!$C$42="Direct costs",SUMPRODUCT(--('Input| Projects'!$AD446="Yes"),'Calc| Overheads Allocation'!H$9,'Calc| Project Costs'!AA446),IF('Input| Overheads'!$C$42="Internal labour",SUMPRODUCT(--('Input| Projects'!$AD446="Yes"),'Calc| Overheads Allocation'!H$9,'Calc| Project Costs'!AA446,'Input| Projects'!$Y446),IF('Input| Overheads'!$C$42="DNSP defined",SUMPRODUCT(--('Input| Projects'!$AD446="Yes"),'Calc| Overheads Allocation'!H$62,'Input| Projects'!$AG446),""))),"")</f>
        <v/>
      </c>
      <c r="AZ446" s="186" t="str">
        <f>IFERROR(IF('Input| Overheads'!$C$42="Direct costs",SUMPRODUCT(--('Input| Projects'!$AD446="Yes"),'Calc| Overheads Allocation'!I$9,'Calc| Project Costs'!AB446),IF('Input| Overheads'!$C$42="Internal labour",SUMPRODUCT(--('Input| Projects'!$AD446="Yes"),'Calc| Overheads Allocation'!I$9,'Calc| Project Costs'!AB446,'Input| Projects'!$Y446),IF('Input| Overheads'!$C$42="DNSP defined",SUMPRODUCT(--('Input| Projects'!$AD446="Yes"),'Calc| Overheads Allocation'!I$62,'Input| Projects'!$AG446),""))),"")</f>
        <v/>
      </c>
      <c r="BA446" s="106"/>
      <c r="BB446" s="186">
        <f t="shared" si="216"/>
        <v>0</v>
      </c>
      <c r="BC446" s="186">
        <f t="shared" si="217"/>
        <v>0</v>
      </c>
      <c r="BD446" s="186">
        <f t="shared" si="218"/>
        <v>0</v>
      </c>
      <c r="BE446" s="186">
        <f t="shared" si="195"/>
        <v>0</v>
      </c>
      <c r="BF446" s="186">
        <f t="shared" si="196"/>
        <v>0</v>
      </c>
      <c r="BG446" s="186">
        <f t="shared" si="197"/>
        <v>0</v>
      </c>
      <c r="BH446" s="186">
        <f t="shared" si="198"/>
        <v>0</v>
      </c>
      <c r="BI446" s="97"/>
      <c r="BJ446" s="186" t="str">
        <f t="shared" si="199"/>
        <v/>
      </c>
      <c r="BK446" s="186" t="str">
        <f t="shared" si="200"/>
        <v/>
      </c>
      <c r="BL446" s="186" t="str">
        <f t="shared" si="201"/>
        <v/>
      </c>
      <c r="BM446" s="186" t="str">
        <f t="shared" si="202"/>
        <v/>
      </c>
      <c r="BN446" s="186" t="str">
        <f t="shared" si="203"/>
        <v/>
      </c>
      <c r="BO446" s="186" t="str">
        <f t="shared" si="204"/>
        <v/>
      </c>
      <c r="BP446" s="186" t="str">
        <f t="shared" si="205"/>
        <v/>
      </c>
      <c r="BQ446" s="97"/>
      <c r="BR446" s="186">
        <f t="shared" si="206"/>
        <v>0</v>
      </c>
      <c r="BS446" s="186">
        <f t="shared" si="207"/>
        <v>0</v>
      </c>
      <c r="BT446" s="222">
        <f t="shared" si="208"/>
        <v>0</v>
      </c>
      <c r="BU446" s="222">
        <f t="shared" si="209"/>
        <v>0</v>
      </c>
      <c r="BV446" s="222">
        <f t="shared" si="210"/>
        <v>0</v>
      </c>
      <c r="BW446" s="222">
        <f t="shared" si="211"/>
        <v>0</v>
      </c>
      <c r="BX446" s="222">
        <f t="shared" si="212"/>
        <v>0</v>
      </c>
      <c r="BY446" s="106"/>
      <c r="BZ446" s="197" t="str">
        <f>IF(SUMIF('Input| Projects'!$AS$8:$CP$8,"Dx",'Input| Projects'!$AS446:$CP446)=0,"",SUMIF('Input| Projects'!$AS$8:$CP$8,"Dx",'Input| Projects'!$AS446:$CP446))</f>
        <v/>
      </c>
      <c r="CA446" s="197" t="str">
        <f>IF(SUMIF('Input| Projects'!$AS$8:$CP$8,"Tx",'Input| Projects'!$AS446:$CP446)=0,"",SUMIF('Input| Projects'!$AS$8:$CP$8,"Tx",'Input| Projects'!$AS446:$CP446))</f>
        <v/>
      </c>
      <c r="CB446" s="150" t="str">
        <f t="shared" si="219"/>
        <v/>
      </c>
    </row>
    <row r="447" spans="2:80" x14ac:dyDescent="0.2">
      <c r="B447" s="201">
        <f>IFERROR('Input| Projects'!B447,"")</f>
        <v>438</v>
      </c>
      <c r="C447" s="42" t="str">
        <f>IFERROR(IF('Input| Projects'!C447="","",'Input| Projects'!C447),"")</f>
        <v/>
      </c>
      <c r="D447" s="42" t="str">
        <f>IFERROR(IF('Input| Projects'!D447="","",'Input| Projects'!D447),"")</f>
        <v/>
      </c>
      <c r="E447" s="104"/>
      <c r="F447" s="190">
        <f>IFERROR('Input| Projects'!I447*'Input| Escalations'!$K$19,"")</f>
        <v>0</v>
      </c>
      <c r="G447" s="190">
        <f>IFERROR('Input| Projects'!J447*'Input| Escalations'!$K$19,"")</f>
        <v>0</v>
      </c>
      <c r="H447" s="190">
        <f>IFERROR('Input| Projects'!K447*'Input| Escalations'!$K$19,"")</f>
        <v>0</v>
      </c>
      <c r="I447" s="190">
        <f>IFERROR('Input| Projects'!L447*'Input| Escalations'!$K$19,"")</f>
        <v>0</v>
      </c>
      <c r="J447" s="190">
        <f>IFERROR('Input| Projects'!M447*'Input| Escalations'!$K$19,"")</f>
        <v>0</v>
      </c>
      <c r="K447" s="190">
        <f>IFERROR('Input| Projects'!N447*'Input| Escalations'!$K$19,"")</f>
        <v>0</v>
      </c>
      <c r="L447" s="190">
        <f>IFERROR('Input| Projects'!O447*'Input| Escalations'!$K$19,"")</f>
        <v>0</v>
      </c>
      <c r="M447" s="150" t="str">
        <f>IF(ABS(SUM(F447:L447)-(SUM('Input| Projects'!I447:O447)*'Input| Escalations'!$K$19))&lt;0.0000001,"",1)</f>
        <v/>
      </c>
      <c r="N447" s="192">
        <f>'Input| Projects'!$Y447*INDEX('Input| Escalations'!$H$33:$N$33,MATCH('Calc| Project Costs'!N$9,'Input| Escalations'!$H$23:$N$23,0))+'Input| Projects'!$Z447*INDEX('Input| Escalations'!$H$34:$N$34,MATCH('Calc| Project Costs'!N$9,'Input| Escalations'!$H$23:$N$23,0))+'Input| Projects'!$AA447*INDEX('Input| Escalations'!$H$35:$N$35,MATCH('Calc| Project Costs'!N$9,'Input| Escalations'!$H$23:$N$23,0))+1</f>
        <v>1</v>
      </c>
      <c r="O447" s="192">
        <f>'Input| Projects'!$Y447*INDEX('Input| Escalations'!$H$33:$N$33,MATCH('Calc| Project Costs'!O$9,'Input| Escalations'!$H$23:$N$23,0))+'Input| Projects'!$Z447*INDEX('Input| Escalations'!$H$34:$N$34,MATCH('Calc| Project Costs'!O$9,'Input| Escalations'!$H$23:$N$23,0))+'Input| Projects'!$AA447*INDEX('Input| Escalations'!$H$35:$N$35,MATCH('Calc| Project Costs'!O$9,'Input| Escalations'!$H$23:$N$23,0))+1</f>
        <v>1</v>
      </c>
      <c r="P447" s="192">
        <f>'Input| Projects'!$Y447*INDEX('Input| Escalations'!$H$33:$N$33,MATCH('Calc| Project Costs'!P$9,'Input| Escalations'!$H$23:$N$23,0))+'Input| Projects'!$Z447*INDEX('Input| Escalations'!$H$34:$N$34,MATCH('Calc| Project Costs'!P$9,'Input| Escalations'!$H$23:$N$23,0))+'Input| Projects'!$AA447*INDEX('Input| Escalations'!$H$35:$N$35,MATCH('Calc| Project Costs'!P$9,'Input| Escalations'!$H$23:$N$23,0))+1</f>
        <v>1</v>
      </c>
      <c r="Q447" s="192">
        <f>'Input| Projects'!$Y447*INDEX('Input| Escalations'!$H$33:$N$33,MATCH('Calc| Project Costs'!Q$9,'Input| Escalations'!$H$23:$N$23,0))+'Input| Projects'!$Z447*INDEX('Input| Escalations'!$H$34:$N$34,MATCH('Calc| Project Costs'!Q$9,'Input| Escalations'!$H$23:$N$23,0))+'Input| Projects'!$AA447*INDEX('Input| Escalations'!$H$35:$N$35,MATCH('Calc| Project Costs'!Q$9,'Input| Escalations'!$H$23:$N$23,0))+1</f>
        <v>1</v>
      </c>
      <c r="R447" s="192">
        <f>'Input| Projects'!$Y447*INDEX('Input| Escalations'!$H$33:$N$33,MATCH('Calc| Project Costs'!R$9,'Input| Escalations'!$H$23:$N$23,0))+'Input| Projects'!$Z447*INDEX('Input| Escalations'!$H$34:$N$34,MATCH('Calc| Project Costs'!R$9,'Input| Escalations'!$H$23:$N$23,0))+'Input| Projects'!$AA447*INDEX('Input| Escalations'!$H$35:$N$35,MATCH('Calc| Project Costs'!R$9,'Input| Escalations'!$H$23:$N$23,0))+1</f>
        <v>1</v>
      </c>
      <c r="S447" s="192">
        <f>'Input| Projects'!$Y447*INDEX('Input| Escalations'!$H$33:$N$33,MATCH('Calc| Project Costs'!S$9,'Input| Escalations'!$H$23:$N$23,0))+'Input| Projects'!$Z447*INDEX('Input| Escalations'!$H$34:$N$34,MATCH('Calc| Project Costs'!S$9,'Input| Escalations'!$H$23:$N$23,0))+'Input| Projects'!$AA447*INDEX('Input| Escalations'!$H$35:$N$35,MATCH('Calc| Project Costs'!S$9,'Input| Escalations'!$H$23:$N$23,0))+1</f>
        <v>1</v>
      </c>
      <c r="T447" s="192">
        <f>'Input| Projects'!$Y447*INDEX('Input| Escalations'!$H$33:$N$33,MATCH('Calc| Project Costs'!T$9,'Input| Escalations'!$H$23:$N$23,0))+'Input| Projects'!$Z447*INDEX('Input| Escalations'!$H$34:$N$34,MATCH('Calc| Project Costs'!T$9,'Input| Escalations'!$H$23:$N$23,0))+'Input| Projects'!$AA447*INDEX('Input| Escalations'!$H$35:$N$35,MATCH('Calc| Project Costs'!T$9,'Input| Escalations'!$H$23:$N$23,0))+1</f>
        <v>1</v>
      </c>
      <c r="U447" s="106"/>
      <c r="V447" s="186">
        <f t="shared" si="213"/>
        <v>0</v>
      </c>
      <c r="W447" s="186">
        <f t="shared" si="214"/>
        <v>0</v>
      </c>
      <c r="X447" s="186">
        <f t="shared" si="215"/>
        <v>0</v>
      </c>
      <c r="Y447" s="186">
        <f t="shared" si="191"/>
        <v>0</v>
      </c>
      <c r="Z447" s="186">
        <f t="shared" si="192"/>
        <v>0</v>
      </c>
      <c r="AA447" s="186">
        <f t="shared" si="193"/>
        <v>0</v>
      </c>
      <c r="AB447" s="186">
        <f t="shared" si="194"/>
        <v>0</v>
      </c>
      <c r="AC447" s="106"/>
      <c r="AD447" s="186">
        <f>'Input| Projects'!Q447*N447*'Input| Escalations'!$K$19</f>
        <v>0</v>
      </c>
      <c r="AE447" s="186">
        <f>'Input| Projects'!R447*O447*'Input| Escalations'!$K$19</f>
        <v>0</v>
      </c>
      <c r="AF447" s="186">
        <f>'Input| Projects'!S447*P447*'Input| Escalations'!$K$19</f>
        <v>0</v>
      </c>
      <c r="AG447" s="186">
        <f>'Input| Projects'!T447*Q447*'Input| Escalations'!$K$19</f>
        <v>0</v>
      </c>
      <c r="AH447" s="186">
        <f>'Input| Projects'!U447*R447*'Input| Escalations'!$K$19</f>
        <v>0</v>
      </c>
      <c r="AI447" s="186">
        <f>'Input| Projects'!V447*S447*'Input| Escalations'!$K$19</f>
        <v>0</v>
      </c>
      <c r="AJ447" s="186">
        <f>'Input| Projects'!W447*T447*'Input| Escalations'!$K$19</f>
        <v>0</v>
      </c>
      <c r="AK447" s="106"/>
      <c r="AL447" s="186" t="str">
        <f>IFERROR(IF('Input| Overheads'!$C$42="Direct costs",SUMPRODUCT(--('Input| Projects'!$AC447="Yes"),'Calc| Overheads Allocation'!C$8,'Calc| Project Costs'!V447),IF('Input| Overheads'!$C$42="Internal labour",SUMPRODUCT(--('Input| Projects'!$AC447="Yes"),'Calc| Overheads Allocation'!C$8,'Calc| Project Costs'!V447,'Input| Projects'!$Y447),IF('Input| Overheads'!$C$42="DNSP defined",SUMPRODUCT(--('Input| Projects'!$AC447="Yes"),'Calc| Overheads Allocation'!C$61,'Input| Projects'!$AF447),""))),"")</f>
        <v/>
      </c>
      <c r="AM447" s="186" t="str">
        <f>IFERROR(IF('Input| Overheads'!$C$42="Direct costs",SUMPRODUCT(--('Input| Projects'!$AC447="Yes"),'Calc| Overheads Allocation'!D$8,'Calc| Project Costs'!W447),IF('Input| Overheads'!$C$42="Internal labour",SUMPRODUCT(--('Input| Projects'!$AC447="Yes"),'Calc| Overheads Allocation'!D$8,'Calc| Project Costs'!W447,'Input| Projects'!$Y447),IF('Input| Overheads'!$C$42="DNSP defined",SUMPRODUCT(--('Input| Projects'!$AC447="Yes"),'Calc| Overheads Allocation'!D$61,'Input| Projects'!$AF447),""))),"")</f>
        <v/>
      </c>
      <c r="AN447" s="186" t="str">
        <f>IFERROR(IF('Input| Overheads'!$C$42="Direct costs",SUMPRODUCT(--('Input| Projects'!$AC447="Yes"),'Calc| Overheads Allocation'!E$8,'Calc| Project Costs'!X447),IF('Input| Overheads'!$C$42="Internal labour",SUMPRODUCT(--('Input| Projects'!$AC447="Yes"),'Calc| Overheads Allocation'!E$8,'Calc| Project Costs'!X447,'Input| Projects'!$Y447),IF('Input| Overheads'!$C$42="DNSP defined",SUMPRODUCT(--('Input| Projects'!$AC447="Yes"),'Calc| Overheads Allocation'!E$61,'Input| Projects'!$AF447),""))),"")</f>
        <v/>
      </c>
      <c r="AO447" s="186" t="str">
        <f>IFERROR(IF('Input| Overheads'!$C$42="Direct costs",SUMPRODUCT(--('Input| Projects'!$AC447="Yes"),'Calc| Overheads Allocation'!F$8,'Calc| Project Costs'!Y447),IF('Input| Overheads'!$C$42="Internal labour",SUMPRODUCT(--('Input| Projects'!$AC447="Yes"),'Calc| Overheads Allocation'!F$8,'Calc| Project Costs'!Y447,'Input| Projects'!$Y447),IF('Input| Overheads'!$C$42="DNSP defined",SUMPRODUCT(--('Input| Projects'!$AC447="Yes"),'Calc| Overheads Allocation'!F$61,'Input| Projects'!$AF447),""))),"")</f>
        <v/>
      </c>
      <c r="AP447" s="186" t="str">
        <f>IFERROR(IF('Input| Overheads'!$C$42="Direct costs",SUMPRODUCT(--('Input| Projects'!$AC447="Yes"),'Calc| Overheads Allocation'!G$8,'Calc| Project Costs'!Z447),IF('Input| Overheads'!$C$42="Internal labour",SUMPRODUCT(--('Input| Projects'!$AC447="Yes"),'Calc| Overheads Allocation'!G$8,'Calc| Project Costs'!Z447,'Input| Projects'!$Y447),IF('Input| Overheads'!$C$42="DNSP defined",SUMPRODUCT(--('Input| Projects'!$AC447="Yes"),'Calc| Overheads Allocation'!G$61,'Input| Projects'!$AF447),""))),"")</f>
        <v/>
      </c>
      <c r="AQ447" s="186" t="str">
        <f>IFERROR(IF('Input| Overheads'!$C$42="Direct costs",SUMPRODUCT(--('Input| Projects'!$AC447="Yes"),'Calc| Overheads Allocation'!H$8,'Calc| Project Costs'!AA447),IF('Input| Overheads'!$C$42="Internal labour",SUMPRODUCT(--('Input| Projects'!$AC447="Yes"),'Calc| Overheads Allocation'!H$8,'Calc| Project Costs'!AA447,'Input| Projects'!$Y447),IF('Input| Overheads'!$C$42="DNSP defined",SUMPRODUCT(--('Input| Projects'!$AC447="Yes"),'Calc| Overheads Allocation'!H$61,'Input| Projects'!$AF447),""))),"")</f>
        <v/>
      </c>
      <c r="AR447" s="186" t="str">
        <f>IFERROR(IF('Input| Overheads'!$C$42="Direct costs",SUMPRODUCT(--('Input| Projects'!$AC447="Yes"),'Calc| Overheads Allocation'!I$8,'Calc| Project Costs'!AB447),IF('Input| Overheads'!$C$42="Internal labour",SUMPRODUCT(--('Input| Projects'!$AC447="Yes"),'Calc| Overheads Allocation'!I$8,'Calc| Project Costs'!AB447,'Input| Projects'!$Y447),IF('Input| Overheads'!$C$42="DNSP defined",SUMPRODUCT(--('Input| Projects'!$AC447="Yes"),'Calc| Overheads Allocation'!I$61,'Input| Projects'!$AF447),""))),"")</f>
        <v/>
      </c>
      <c r="AS447" s="106"/>
      <c r="AT447" s="186" t="str">
        <f>IFERROR(IF('Input| Overheads'!$C$42="Direct costs",SUMPRODUCT(--('Input| Projects'!$AD447="Yes"),'Calc| Overheads Allocation'!C$9,'Calc| Project Costs'!V447),IF('Input| Overheads'!$C$42="Internal labour",SUMPRODUCT(--('Input| Projects'!$AD447="Yes"),'Calc| Overheads Allocation'!C$9,'Calc| Project Costs'!V447,'Input| Projects'!$Y447),IF('Input| Overheads'!$C$42="DNSP defined",SUMPRODUCT(--('Input| Projects'!$AD447="Yes"),'Calc| Overheads Allocation'!C$62,'Input| Projects'!$AG447),""))),"")</f>
        <v/>
      </c>
      <c r="AU447" s="186" t="str">
        <f>IFERROR(IF('Input| Overheads'!$C$42="Direct costs",SUMPRODUCT(--('Input| Projects'!$AD447="Yes"),'Calc| Overheads Allocation'!D$9,'Calc| Project Costs'!W447),IF('Input| Overheads'!$C$42="Internal labour",SUMPRODUCT(--('Input| Projects'!$AD447="Yes"),'Calc| Overheads Allocation'!D$9,'Calc| Project Costs'!W447,'Input| Projects'!$Y447),IF('Input| Overheads'!$C$42="DNSP defined",SUMPRODUCT(--('Input| Projects'!$AD447="Yes"),'Calc| Overheads Allocation'!D$62,'Input| Projects'!$AG447),""))),"")</f>
        <v/>
      </c>
      <c r="AV447" s="186" t="str">
        <f>IFERROR(IF('Input| Overheads'!$C$42="Direct costs",SUMPRODUCT(--('Input| Projects'!$AD447="Yes"),'Calc| Overheads Allocation'!E$9,'Calc| Project Costs'!X447),IF('Input| Overheads'!$C$42="Internal labour",SUMPRODUCT(--('Input| Projects'!$AD447="Yes"),'Calc| Overheads Allocation'!E$9,'Calc| Project Costs'!X447,'Input| Projects'!$Y447),IF('Input| Overheads'!$C$42="DNSP defined",SUMPRODUCT(--('Input| Projects'!$AD447="Yes"),'Calc| Overheads Allocation'!E$62,'Input| Projects'!$AG447),""))),"")</f>
        <v/>
      </c>
      <c r="AW447" s="186" t="str">
        <f>IFERROR(IF('Input| Overheads'!$C$42="Direct costs",SUMPRODUCT(--('Input| Projects'!$AD447="Yes"),'Calc| Overheads Allocation'!F$9,'Calc| Project Costs'!Y447),IF('Input| Overheads'!$C$42="Internal labour",SUMPRODUCT(--('Input| Projects'!$AD447="Yes"),'Calc| Overheads Allocation'!F$9,'Calc| Project Costs'!Y447,'Input| Projects'!$Y447),IF('Input| Overheads'!$C$42="DNSP defined",SUMPRODUCT(--('Input| Projects'!$AD447="Yes"),'Calc| Overheads Allocation'!F$62,'Input| Projects'!$AG447),""))),"")</f>
        <v/>
      </c>
      <c r="AX447" s="186" t="str">
        <f>IFERROR(IF('Input| Overheads'!$C$42="Direct costs",SUMPRODUCT(--('Input| Projects'!$AD447="Yes"),'Calc| Overheads Allocation'!G$9,'Calc| Project Costs'!Z447),IF('Input| Overheads'!$C$42="Internal labour",SUMPRODUCT(--('Input| Projects'!$AD447="Yes"),'Calc| Overheads Allocation'!G$9,'Calc| Project Costs'!Z447,'Input| Projects'!$Y447),IF('Input| Overheads'!$C$42="DNSP defined",SUMPRODUCT(--('Input| Projects'!$AD447="Yes"),'Calc| Overheads Allocation'!G$62,'Input| Projects'!$AG447),""))),"")</f>
        <v/>
      </c>
      <c r="AY447" s="186" t="str">
        <f>IFERROR(IF('Input| Overheads'!$C$42="Direct costs",SUMPRODUCT(--('Input| Projects'!$AD447="Yes"),'Calc| Overheads Allocation'!H$9,'Calc| Project Costs'!AA447),IF('Input| Overheads'!$C$42="Internal labour",SUMPRODUCT(--('Input| Projects'!$AD447="Yes"),'Calc| Overheads Allocation'!H$9,'Calc| Project Costs'!AA447,'Input| Projects'!$Y447),IF('Input| Overheads'!$C$42="DNSP defined",SUMPRODUCT(--('Input| Projects'!$AD447="Yes"),'Calc| Overheads Allocation'!H$62,'Input| Projects'!$AG447),""))),"")</f>
        <v/>
      </c>
      <c r="AZ447" s="186" t="str">
        <f>IFERROR(IF('Input| Overheads'!$C$42="Direct costs",SUMPRODUCT(--('Input| Projects'!$AD447="Yes"),'Calc| Overheads Allocation'!I$9,'Calc| Project Costs'!AB447),IF('Input| Overheads'!$C$42="Internal labour",SUMPRODUCT(--('Input| Projects'!$AD447="Yes"),'Calc| Overheads Allocation'!I$9,'Calc| Project Costs'!AB447,'Input| Projects'!$Y447),IF('Input| Overheads'!$C$42="DNSP defined",SUMPRODUCT(--('Input| Projects'!$AD447="Yes"),'Calc| Overheads Allocation'!I$62,'Input| Projects'!$AG447),""))),"")</f>
        <v/>
      </c>
      <c r="BA447" s="106"/>
      <c r="BB447" s="186">
        <f t="shared" si="216"/>
        <v>0</v>
      </c>
      <c r="BC447" s="186">
        <f t="shared" si="217"/>
        <v>0</v>
      </c>
      <c r="BD447" s="186">
        <f t="shared" si="218"/>
        <v>0</v>
      </c>
      <c r="BE447" s="186">
        <f t="shared" si="195"/>
        <v>0</v>
      </c>
      <c r="BF447" s="186">
        <f t="shared" si="196"/>
        <v>0</v>
      </c>
      <c r="BG447" s="186">
        <f t="shared" si="197"/>
        <v>0</v>
      </c>
      <c r="BH447" s="186">
        <f t="shared" si="198"/>
        <v>0</v>
      </c>
      <c r="BI447" s="97"/>
      <c r="BJ447" s="186" t="str">
        <f t="shared" si="199"/>
        <v/>
      </c>
      <c r="BK447" s="186" t="str">
        <f t="shared" si="200"/>
        <v/>
      </c>
      <c r="BL447" s="186" t="str">
        <f t="shared" si="201"/>
        <v/>
      </c>
      <c r="BM447" s="186" t="str">
        <f t="shared" si="202"/>
        <v/>
      </c>
      <c r="BN447" s="186" t="str">
        <f t="shared" si="203"/>
        <v/>
      </c>
      <c r="BO447" s="186" t="str">
        <f t="shared" si="204"/>
        <v/>
      </c>
      <c r="BP447" s="186" t="str">
        <f t="shared" si="205"/>
        <v/>
      </c>
      <c r="BQ447" s="97"/>
      <c r="BR447" s="186">
        <f t="shared" si="206"/>
        <v>0</v>
      </c>
      <c r="BS447" s="186">
        <f t="shared" si="207"/>
        <v>0</v>
      </c>
      <c r="BT447" s="222">
        <f t="shared" si="208"/>
        <v>0</v>
      </c>
      <c r="BU447" s="222">
        <f t="shared" si="209"/>
        <v>0</v>
      </c>
      <c r="BV447" s="222">
        <f t="shared" si="210"/>
        <v>0</v>
      </c>
      <c r="BW447" s="222">
        <f t="shared" si="211"/>
        <v>0</v>
      </c>
      <c r="BX447" s="222">
        <f t="shared" si="212"/>
        <v>0</v>
      </c>
      <c r="BY447" s="106"/>
      <c r="BZ447" s="197" t="str">
        <f>IF(SUMIF('Input| Projects'!$AS$8:$CP$8,"Dx",'Input| Projects'!$AS447:$CP447)=0,"",SUMIF('Input| Projects'!$AS$8:$CP$8,"Dx",'Input| Projects'!$AS447:$CP447))</f>
        <v/>
      </c>
      <c r="CA447" s="197" t="str">
        <f>IF(SUMIF('Input| Projects'!$AS$8:$CP$8,"Tx",'Input| Projects'!$AS447:$CP447)=0,"",SUMIF('Input| Projects'!$AS$8:$CP$8,"Tx",'Input| Projects'!$AS447:$CP447))</f>
        <v/>
      </c>
      <c r="CB447" s="150" t="str">
        <f t="shared" si="219"/>
        <v/>
      </c>
    </row>
    <row r="448" spans="2:80" x14ac:dyDescent="0.2">
      <c r="B448" s="201">
        <f>IFERROR('Input| Projects'!B448,"")</f>
        <v>439</v>
      </c>
      <c r="C448" s="42" t="str">
        <f>IFERROR(IF('Input| Projects'!C448="","",'Input| Projects'!C448),"")</f>
        <v/>
      </c>
      <c r="D448" s="42" t="str">
        <f>IFERROR(IF('Input| Projects'!D448="","",'Input| Projects'!D448),"")</f>
        <v/>
      </c>
      <c r="E448" s="104"/>
      <c r="F448" s="190">
        <f>IFERROR('Input| Projects'!I448*'Input| Escalations'!$K$19,"")</f>
        <v>0</v>
      </c>
      <c r="G448" s="190">
        <f>IFERROR('Input| Projects'!J448*'Input| Escalations'!$K$19,"")</f>
        <v>0</v>
      </c>
      <c r="H448" s="190">
        <f>IFERROR('Input| Projects'!K448*'Input| Escalations'!$K$19,"")</f>
        <v>0</v>
      </c>
      <c r="I448" s="190">
        <f>IFERROR('Input| Projects'!L448*'Input| Escalations'!$K$19,"")</f>
        <v>0</v>
      </c>
      <c r="J448" s="190">
        <f>IFERROR('Input| Projects'!M448*'Input| Escalations'!$K$19,"")</f>
        <v>0</v>
      </c>
      <c r="K448" s="190">
        <f>IFERROR('Input| Projects'!N448*'Input| Escalations'!$K$19,"")</f>
        <v>0</v>
      </c>
      <c r="L448" s="190">
        <f>IFERROR('Input| Projects'!O448*'Input| Escalations'!$K$19,"")</f>
        <v>0</v>
      </c>
      <c r="M448" s="150" t="str">
        <f>IF(ABS(SUM(F448:L448)-(SUM('Input| Projects'!I448:O448)*'Input| Escalations'!$K$19))&lt;0.0000001,"",1)</f>
        <v/>
      </c>
      <c r="N448" s="192">
        <f>'Input| Projects'!$Y448*INDEX('Input| Escalations'!$H$33:$N$33,MATCH('Calc| Project Costs'!N$9,'Input| Escalations'!$H$23:$N$23,0))+'Input| Projects'!$Z448*INDEX('Input| Escalations'!$H$34:$N$34,MATCH('Calc| Project Costs'!N$9,'Input| Escalations'!$H$23:$N$23,0))+'Input| Projects'!$AA448*INDEX('Input| Escalations'!$H$35:$N$35,MATCH('Calc| Project Costs'!N$9,'Input| Escalations'!$H$23:$N$23,0))+1</f>
        <v>1</v>
      </c>
      <c r="O448" s="192">
        <f>'Input| Projects'!$Y448*INDEX('Input| Escalations'!$H$33:$N$33,MATCH('Calc| Project Costs'!O$9,'Input| Escalations'!$H$23:$N$23,0))+'Input| Projects'!$Z448*INDEX('Input| Escalations'!$H$34:$N$34,MATCH('Calc| Project Costs'!O$9,'Input| Escalations'!$H$23:$N$23,0))+'Input| Projects'!$AA448*INDEX('Input| Escalations'!$H$35:$N$35,MATCH('Calc| Project Costs'!O$9,'Input| Escalations'!$H$23:$N$23,0))+1</f>
        <v>1</v>
      </c>
      <c r="P448" s="192">
        <f>'Input| Projects'!$Y448*INDEX('Input| Escalations'!$H$33:$N$33,MATCH('Calc| Project Costs'!P$9,'Input| Escalations'!$H$23:$N$23,0))+'Input| Projects'!$Z448*INDEX('Input| Escalations'!$H$34:$N$34,MATCH('Calc| Project Costs'!P$9,'Input| Escalations'!$H$23:$N$23,0))+'Input| Projects'!$AA448*INDEX('Input| Escalations'!$H$35:$N$35,MATCH('Calc| Project Costs'!P$9,'Input| Escalations'!$H$23:$N$23,0))+1</f>
        <v>1</v>
      </c>
      <c r="Q448" s="192">
        <f>'Input| Projects'!$Y448*INDEX('Input| Escalations'!$H$33:$N$33,MATCH('Calc| Project Costs'!Q$9,'Input| Escalations'!$H$23:$N$23,0))+'Input| Projects'!$Z448*INDEX('Input| Escalations'!$H$34:$N$34,MATCH('Calc| Project Costs'!Q$9,'Input| Escalations'!$H$23:$N$23,0))+'Input| Projects'!$AA448*INDEX('Input| Escalations'!$H$35:$N$35,MATCH('Calc| Project Costs'!Q$9,'Input| Escalations'!$H$23:$N$23,0))+1</f>
        <v>1</v>
      </c>
      <c r="R448" s="192">
        <f>'Input| Projects'!$Y448*INDEX('Input| Escalations'!$H$33:$N$33,MATCH('Calc| Project Costs'!R$9,'Input| Escalations'!$H$23:$N$23,0))+'Input| Projects'!$Z448*INDEX('Input| Escalations'!$H$34:$N$34,MATCH('Calc| Project Costs'!R$9,'Input| Escalations'!$H$23:$N$23,0))+'Input| Projects'!$AA448*INDEX('Input| Escalations'!$H$35:$N$35,MATCH('Calc| Project Costs'!R$9,'Input| Escalations'!$H$23:$N$23,0))+1</f>
        <v>1</v>
      </c>
      <c r="S448" s="192">
        <f>'Input| Projects'!$Y448*INDEX('Input| Escalations'!$H$33:$N$33,MATCH('Calc| Project Costs'!S$9,'Input| Escalations'!$H$23:$N$23,0))+'Input| Projects'!$Z448*INDEX('Input| Escalations'!$H$34:$N$34,MATCH('Calc| Project Costs'!S$9,'Input| Escalations'!$H$23:$N$23,0))+'Input| Projects'!$AA448*INDEX('Input| Escalations'!$H$35:$N$35,MATCH('Calc| Project Costs'!S$9,'Input| Escalations'!$H$23:$N$23,0))+1</f>
        <v>1</v>
      </c>
      <c r="T448" s="192">
        <f>'Input| Projects'!$Y448*INDEX('Input| Escalations'!$H$33:$N$33,MATCH('Calc| Project Costs'!T$9,'Input| Escalations'!$H$23:$N$23,0))+'Input| Projects'!$Z448*INDEX('Input| Escalations'!$H$34:$N$34,MATCH('Calc| Project Costs'!T$9,'Input| Escalations'!$H$23:$N$23,0))+'Input| Projects'!$AA448*INDEX('Input| Escalations'!$H$35:$N$35,MATCH('Calc| Project Costs'!T$9,'Input| Escalations'!$H$23:$N$23,0))+1</f>
        <v>1</v>
      </c>
      <c r="U448" s="106"/>
      <c r="V448" s="186">
        <f t="shared" si="213"/>
        <v>0</v>
      </c>
      <c r="W448" s="186">
        <f t="shared" si="214"/>
        <v>0</v>
      </c>
      <c r="X448" s="186">
        <f t="shared" si="215"/>
        <v>0</v>
      </c>
      <c r="Y448" s="186">
        <f t="shared" si="191"/>
        <v>0</v>
      </c>
      <c r="Z448" s="186">
        <f t="shared" si="192"/>
        <v>0</v>
      </c>
      <c r="AA448" s="186">
        <f t="shared" si="193"/>
        <v>0</v>
      </c>
      <c r="AB448" s="186">
        <f t="shared" si="194"/>
        <v>0</v>
      </c>
      <c r="AC448" s="106"/>
      <c r="AD448" s="186">
        <f>'Input| Projects'!Q448*N448*'Input| Escalations'!$K$19</f>
        <v>0</v>
      </c>
      <c r="AE448" s="186">
        <f>'Input| Projects'!R448*O448*'Input| Escalations'!$K$19</f>
        <v>0</v>
      </c>
      <c r="AF448" s="186">
        <f>'Input| Projects'!S448*P448*'Input| Escalations'!$K$19</f>
        <v>0</v>
      </c>
      <c r="AG448" s="186">
        <f>'Input| Projects'!T448*Q448*'Input| Escalations'!$K$19</f>
        <v>0</v>
      </c>
      <c r="AH448" s="186">
        <f>'Input| Projects'!U448*R448*'Input| Escalations'!$K$19</f>
        <v>0</v>
      </c>
      <c r="AI448" s="186">
        <f>'Input| Projects'!V448*S448*'Input| Escalations'!$K$19</f>
        <v>0</v>
      </c>
      <c r="AJ448" s="186">
        <f>'Input| Projects'!W448*T448*'Input| Escalations'!$K$19</f>
        <v>0</v>
      </c>
      <c r="AK448" s="106"/>
      <c r="AL448" s="186" t="str">
        <f>IFERROR(IF('Input| Overheads'!$C$42="Direct costs",SUMPRODUCT(--('Input| Projects'!$AC448="Yes"),'Calc| Overheads Allocation'!C$8,'Calc| Project Costs'!V448),IF('Input| Overheads'!$C$42="Internal labour",SUMPRODUCT(--('Input| Projects'!$AC448="Yes"),'Calc| Overheads Allocation'!C$8,'Calc| Project Costs'!V448,'Input| Projects'!$Y448),IF('Input| Overheads'!$C$42="DNSP defined",SUMPRODUCT(--('Input| Projects'!$AC448="Yes"),'Calc| Overheads Allocation'!C$61,'Input| Projects'!$AF448),""))),"")</f>
        <v/>
      </c>
      <c r="AM448" s="186" t="str">
        <f>IFERROR(IF('Input| Overheads'!$C$42="Direct costs",SUMPRODUCT(--('Input| Projects'!$AC448="Yes"),'Calc| Overheads Allocation'!D$8,'Calc| Project Costs'!W448),IF('Input| Overheads'!$C$42="Internal labour",SUMPRODUCT(--('Input| Projects'!$AC448="Yes"),'Calc| Overheads Allocation'!D$8,'Calc| Project Costs'!W448,'Input| Projects'!$Y448),IF('Input| Overheads'!$C$42="DNSP defined",SUMPRODUCT(--('Input| Projects'!$AC448="Yes"),'Calc| Overheads Allocation'!D$61,'Input| Projects'!$AF448),""))),"")</f>
        <v/>
      </c>
      <c r="AN448" s="186" t="str">
        <f>IFERROR(IF('Input| Overheads'!$C$42="Direct costs",SUMPRODUCT(--('Input| Projects'!$AC448="Yes"),'Calc| Overheads Allocation'!E$8,'Calc| Project Costs'!X448),IF('Input| Overheads'!$C$42="Internal labour",SUMPRODUCT(--('Input| Projects'!$AC448="Yes"),'Calc| Overheads Allocation'!E$8,'Calc| Project Costs'!X448,'Input| Projects'!$Y448),IF('Input| Overheads'!$C$42="DNSP defined",SUMPRODUCT(--('Input| Projects'!$AC448="Yes"),'Calc| Overheads Allocation'!E$61,'Input| Projects'!$AF448),""))),"")</f>
        <v/>
      </c>
      <c r="AO448" s="186" t="str">
        <f>IFERROR(IF('Input| Overheads'!$C$42="Direct costs",SUMPRODUCT(--('Input| Projects'!$AC448="Yes"),'Calc| Overheads Allocation'!F$8,'Calc| Project Costs'!Y448),IF('Input| Overheads'!$C$42="Internal labour",SUMPRODUCT(--('Input| Projects'!$AC448="Yes"),'Calc| Overheads Allocation'!F$8,'Calc| Project Costs'!Y448,'Input| Projects'!$Y448),IF('Input| Overheads'!$C$42="DNSP defined",SUMPRODUCT(--('Input| Projects'!$AC448="Yes"),'Calc| Overheads Allocation'!F$61,'Input| Projects'!$AF448),""))),"")</f>
        <v/>
      </c>
      <c r="AP448" s="186" t="str">
        <f>IFERROR(IF('Input| Overheads'!$C$42="Direct costs",SUMPRODUCT(--('Input| Projects'!$AC448="Yes"),'Calc| Overheads Allocation'!G$8,'Calc| Project Costs'!Z448),IF('Input| Overheads'!$C$42="Internal labour",SUMPRODUCT(--('Input| Projects'!$AC448="Yes"),'Calc| Overheads Allocation'!G$8,'Calc| Project Costs'!Z448,'Input| Projects'!$Y448),IF('Input| Overheads'!$C$42="DNSP defined",SUMPRODUCT(--('Input| Projects'!$AC448="Yes"),'Calc| Overheads Allocation'!G$61,'Input| Projects'!$AF448),""))),"")</f>
        <v/>
      </c>
      <c r="AQ448" s="186" t="str">
        <f>IFERROR(IF('Input| Overheads'!$C$42="Direct costs",SUMPRODUCT(--('Input| Projects'!$AC448="Yes"),'Calc| Overheads Allocation'!H$8,'Calc| Project Costs'!AA448),IF('Input| Overheads'!$C$42="Internal labour",SUMPRODUCT(--('Input| Projects'!$AC448="Yes"),'Calc| Overheads Allocation'!H$8,'Calc| Project Costs'!AA448,'Input| Projects'!$Y448),IF('Input| Overheads'!$C$42="DNSP defined",SUMPRODUCT(--('Input| Projects'!$AC448="Yes"),'Calc| Overheads Allocation'!H$61,'Input| Projects'!$AF448),""))),"")</f>
        <v/>
      </c>
      <c r="AR448" s="186" t="str">
        <f>IFERROR(IF('Input| Overheads'!$C$42="Direct costs",SUMPRODUCT(--('Input| Projects'!$AC448="Yes"),'Calc| Overheads Allocation'!I$8,'Calc| Project Costs'!AB448),IF('Input| Overheads'!$C$42="Internal labour",SUMPRODUCT(--('Input| Projects'!$AC448="Yes"),'Calc| Overheads Allocation'!I$8,'Calc| Project Costs'!AB448,'Input| Projects'!$Y448),IF('Input| Overheads'!$C$42="DNSP defined",SUMPRODUCT(--('Input| Projects'!$AC448="Yes"),'Calc| Overheads Allocation'!I$61,'Input| Projects'!$AF448),""))),"")</f>
        <v/>
      </c>
      <c r="AS448" s="106"/>
      <c r="AT448" s="186" t="str">
        <f>IFERROR(IF('Input| Overheads'!$C$42="Direct costs",SUMPRODUCT(--('Input| Projects'!$AD448="Yes"),'Calc| Overheads Allocation'!C$9,'Calc| Project Costs'!V448),IF('Input| Overheads'!$C$42="Internal labour",SUMPRODUCT(--('Input| Projects'!$AD448="Yes"),'Calc| Overheads Allocation'!C$9,'Calc| Project Costs'!V448,'Input| Projects'!$Y448),IF('Input| Overheads'!$C$42="DNSP defined",SUMPRODUCT(--('Input| Projects'!$AD448="Yes"),'Calc| Overheads Allocation'!C$62,'Input| Projects'!$AG448),""))),"")</f>
        <v/>
      </c>
      <c r="AU448" s="186" t="str">
        <f>IFERROR(IF('Input| Overheads'!$C$42="Direct costs",SUMPRODUCT(--('Input| Projects'!$AD448="Yes"),'Calc| Overheads Allocation'!D$9,'Calc| Project Costs'!W448),IF('Input| Overheads'!$C$42="Internal labour",SUMPRODUCT(--('Input| Projects'!$AD448="Yes"),'Calc| Overheads Allocation'!D$9,'Calc| Project Costs'!W448,'Input| Projects'!$Y448),IF('Input| Overheads'!$C$42="DNSP defined",SUMPRODUCT(--('Input| Projects'!$AD448="Yes"),'Calc| Overheads Allocation'!D$62,'Input| Projects'!$AG448),""))),"")</f>
        <v/>
      </c>
      <c r="AV448" s="186" t="str">
        <f>IFERROR(IF('Input| Overheads'!$C$42="Direct costs",SUMPRODUCT(--('Input| Projects'!$AD448="Yes"),'Calc| Overheads Allocation'!E$9,'Calc| Project Costs'!X448),IF('Input| Overheads'!$C$42="Internal labour",SUMPRODUCT(--('Input| Projects'!$AD448="Yes"),'Calc| Overheads Allocation'!E$9,'Calc| Project Costs'!X448,'Input| Projects'!$Y448),IF('Input| Overheads'!$C$42="DNSP defined",SUMPRODUCT(--('Input| Projects'!$AD448="Yes"),'Calc| Overheads Allocation'!E$62,'Input| Projects'!$AG448),""))),"")</f>
        <v/>
      </c>
      <c r="AW448" s="186" t="str">
        <f>IFERROR(IF('Input| Overheads'!$C$42="Direct costs",SUMPRODUCT(--('Input| Projects'!$AD448="Yes"),'Calc| Overheads Allocation'!F$9,'Calc| Project Costs'!Y448),IF('Input| Overheads'!$C$42="Internal labour",SUMPRODUCT(--('Input| Projects'!$AD448="Yes"),'Calc| Overheads Allocation'!F$9,'Calc| Project Costs'!Y448,'Input| Projects'!$Y448),IF('Input| Overheads'!$C$42="DNSP defined",SUMPRODUCT(--('Input| Projects'!$AD448="Yes"),'Calc| Overheads Allocation'!F$62,'Input| Projects'!$AG448),""))),"")</f>
        <v/>
      </c>
      <c r="AX448" s="186" t="str">
        <f>IFERROR(IF('Input| Overheads'!$C$42="Direct costs",SUMPRODUCT(--('Input| Projects'!$AD448="Yes"),'Calc| Overheads Allocation'!G$9,'Calc| Project Costs'!Z448),IF('Input| Overheads'!$C$42="Internal labour",SUMPRODUCT(--('Input| Projects'!$AD448="Yes"),'Calc| Overheads Allocation'!G$9,'Calc| Project Costs'!Z448,'Input| Projects'!$Y448),IF('Input| Overheads'!$C$42="DNSP defined",SUMPRODUCT(--('Input| Projects'!$AD448="Yes"),'Calc| Overheads Allocation'!G$62,'Input| Projects'!$AG448),""))),"")</f>
        <v/>
      </c>
      <c r="AY448" s="186" t="str">
        <f>IFERROR(IF('Input| Overheads'!$C$42="Direct costs",SUMPRODUCT(--('Input| Projects'!$AD448="Yes"),'Calc| Overheads Allocation'!H$9,'Calc| Project Costs'!AA448),IF('Input| Overheads'!$C$42="Internal labour",SUMPRODUCT(--('Input| Projects'!$AD448="Yes"),'Calc| Overheads Allocation'!H$9,'Calc| Project Costs'!AA448,'Input| Projects'!$Y448),IF('Input| Overheads'!$C$42="DNSP defined",SUMPRODUCT(--('Input| Projects'!$AD448="Yes"),'Calc| Overheads Allocation'!H$62,'Input| Projects'!$AG448),""))),"")</f>
        <v/>
      </c>
      <c r="AZ448" s="186" t="str">
        <f>IFERROR(IF('Input| Overheads'!$C$42="Direct costs",SUMPRODUCT(--('Input| Projects'!$AD448="Yes"),'Calc| Overheads Allocation'!I$9,'Calc| Project Costs'!AB448),IF('Input| Overheads'!$C$42="Internal labour",SUMPRODUCT(--('Input| Projects'!$AD448="Yes"),'Calc| Overheads Allocation'!I$9,'Calc| Project Costs'!AB448,'Input| Projects'!$Y448),IF('Input| Overheads'!$C$42="DNSP defined",SUMPRODUCT(--('Input| Projects'!$AD448="Yes"),'Calc| Overheads Allocation'!I$62,'Input| Projects'!$AG448),""))),"")</f>
        <v/>
      </c>
      <c r="BA448" s="106"/>
      <c r="BB448" s="186">
        <f t="shared" si="216"/>
        <v>0</v>
      </c>
      <c r="BC448" s="186">
        <f t="shared" si="217"/>
        <v>0</v>
      </c>
      <c r="BD448" s="186">
        <f t="shared" si="218"/>
        <v>0</v>
      </c>
      <c r="BE448" s="186">
        <f t="shared" si="195"/>
        <v>0</v>
      </c>
      <c r="BF448" s="186">
        <f t="shared" si="196"/>
        <v>0</v>
      </c>
      <c r="BG448" s="186">
        <f t="shared" si="197"/>
        <v>0</v>
      </c>
      <c r="BH448" s="186">
        <f t="shared" si="198"/>
        <v>0</v>
      </c>
      <c r="BI448" s="97"/>
      <c r="BJ448" s="186" t="str">
        <f t="shared" si="199"/>
        <v/>
      </c>
      <c r="BK448" s="186" t="str">
        <f t="shared" si="200"/>
        <v/>
      </c>
      <c r="BL448" s="186" t="str">
        <f t="shared" si="201"/>
        <v/>
      </c>
      <c r="BM448" s="186" t="str">
        <f t="shared" si="202"/>
        <v/>
      </c>
      <c r="BN448" s="186" t="str">
        <f t="shared" si="203"/>
        <v/>
      </c>
      <c r="BO448" s="186" t="str">
        <f t="shared" si="204"/>
        <v/>
      </c>
      <c r="BP448" s="186" t="str">
        <f t="shared" si="205"/>
        <v/>
      </c>
      <c r="BQ448" s="97"/>
      <c r="BR448" s="186">
        <f t="shared" si="206"/>
        <v>0</v>
      </c>
      <c r="BS448" s="186">
        <f t="shared" si="207"/>
        <v>0</v>
      </c>
      <c r="BT448" s="222">
        <f t="shared" si="208"/>
        <v>0</v>
      </c>
      <c r="BU448" s="222">
        <f t="shared" si="209"/>
        <v>0</v>
      </c>
      <c r="BV448" s="222">
        <f t="shared" si="210"/>
        <v>0</v>
      </c>
      <c r="BW448" s="222">
        <f t="shared" si="211"/>
        <v>0</v>
      </c>
      <c r="BX448" s="222">
        <f t="shared" si="212"/>
        <v>0</v>
      </c>
      <c r="BY448" s="106"/>
      <c r="BZ448" s="197" t="str">
        <f>IF(SUMIF('Input| Projects'!$AS$8:$CP$8,"Dx",'Input| Projects'!$AS448:$CP448)=0,"",SUMIF('Input| Projects'!$AS$8:$CP$8,"Dx",'Input| Projects'!$AS448:$CP448))</f>
        <v/>
      </c>
      <c r="CA448" s="197" t="str">
        <f>IF(SUMIF('Input| Projects'!$AS$8:$CP$8,"Tx",'Input| Projects'!$AS448:$CP448)=0,"",SUMIF('Input| Projects'!$AS$8:$CP$8,"Tx",'Input| Projects'!$AS448:$CP448))</f>
        <v/>
      </c>
      <c r="CB448" s="150" t="str">
        <f t="shared" si="219"/>
        <v/>
      </c>
    </row>
    <row r="449" spans="2:80" x14ac:dyDescent="0.2">
      <c r="B449" s="201">
        <f>IFERROR('Input| Projects'!B449,"")</f>
        <v>440</v>
      </c>
      <c r="C449" s="42" t="str">
        <f>IFERROR(IF('Input| Projects'!C449="","",'Input| Projects'!C449),"")</f>
        <v/>
      </c>
      <c r="D449" s="42" t="str">
        <f>IFERROR(IF('Input| Projects'!D449="","",'Input| Projects'!D449),"")</f>
        <v/>
      </c>
      <c r="E449" s="104"/>
      <c r="F449" s="190">
        <f>IFERROR('Input| Projects'!I449*'Input| Escalations'!$K$19,"")</f>
        <v>0</v>
      </c>
      <c r="G449" s="190">
        <f>IFERROR('Input| Projects'!J449*'Input| Escalations'!$K$19,"")</f>
        <v>0</v>
      </c>
      <c r="H449" s="190">
        <f>IFERROR('Input| Projects'!K449*'Input| Escalations'!$K$19,"")</f>
        <v>0</v>
      </c>
      <c r="I449" s="190">
        <f>IFERROR('Input| Projects'!L449*'Input| Escalations'!$K$19,"")</f>
        <v>0</v>
      </c>
      <c r="J449" s="190">
        <f>IFERROR('Input| Projects'!M449*'Input| Escalations'!$K$19,"")</f>
        <v>0</v>
      </c>
      <c r="K449" s="190">
        <f>IFERROR('Input| Projects'!N449*'Input| Escalations'!$K$19,"")</f>
        <v>0</v>
      </c>
      <c r="L449" s="190">
        <f>IFERROR('Input| Projects'!O449*'Input| Escalations'!$K$19,"")</f>
        <v>0</v>
      </c>
      <c r="M449" s="150" t="str">
        <f>IF(ABS(SUM(F449:L449)-(SUM('Input| Projects'!I449:O449)*'Input| Escalations'!$K$19))&lt;0.0000001,"",1)</f>
        <v/>
      </c>
      <c r="N449" s="192">
        <f>'Input| Projects'!$Y449*INDEX('Input| Escalations'!$H$33:$N$33,MATCH('Calc| Project Costs'!N$9,'Input| Escalations'!$H$23:$N$23,0))+'Input| Projects'!$Z449*INDEX('Input| Escalations'!$H$34:$N$34,MATCH('Calc| Project Costs'!N$9,'Input| Escalations'!$H$23:$N$23,0))+'Input| Projects'!$AA449*INDEX('Input| Escalations'!$H$35:$N$35,MATCH('Calc| Project Costs'!N$9,'Input| Escalations'!$H$23:$N$23,0))+1</f>
        <v>1</v>
      </c>
      <c r="O449" s="192">
        <f>'Input| Projects'!$Y449*INDEX('Input| Escalations'!$H$33:$N$33,MATCH('Calc| Project Costs'!O$9,'Input| Escalations'!$H$23:$N$23,0))+'Input| Projects'!$Z449*INDEX('Input| Escalations'!$H$34:$N$34,MATCH('Calc| Project Costs'!O$9,'Input| Escalations'!$H$23:$N$23,0))+'Input| Projects'!$AA449*INDEX('Input| Escalations'!$H$35:$N$35,MATCH('Calc| Project Costs'!O$9,'Input| Escalations'!$H$23:$N$23,0))+1</f>
        <v>1</v>
      </c>
      <c r="P449" s="192">
        <f>'Input| Projects'!$Y449*INDEX('Input| Escalations'!$H$33:$N$33,MATCH('Calc| Project Costs'!P$9,'Input| Escalations'!$H$23:$N$23,0))+'Input| Projects'!$Z449*INDEX('Input| Escalations'!$H$34:$N$34,MATCH('Calc| Project Costs'!P$9,'Input| Escalations'!$H$23:$N$23,0))+'Input| Projects'!$AA449*INDEX('Input| Escalations'!$H$35:$N$35,MATCH('Calc| Project Costs'!P$9,'Input| Escalations'!$H$23:$N$23,0))+1</f>
        <v>1</v>
      </c>
      <c r="Q449" s="192">
        <f>'Input| Projects'!$Y449*INDEX('Input| Escalations'!$H$33:$N$33,MATCH('Calc| Project Costs'!Q$9,'Input| Escalations'!$H$23:$N$23,0))+'Input| Projects'!$Z449*INDEX('Input| Escalations'!$H$34:$N$34,MATCH('Calc| Project Costs'!Q$9,'Input| Escalations'!$H$23:$N$23,0))+'Input| Projects'!$AA449*INDEX('Input| Escalations'!$H$35:$N$35,MATCH('Calc| Project Costs'!Q$9,'Input| Escalations'!$H$23:$N$23,0))+1</f>
        <v>1</v>
      </c>
      <c r="R449" s="192">
        <f>'Input| Projects'!$Y449*INDEX('Input| Escalations'!$H$33:$N$33,MATCH('Calc| Project Costs'!R$9,'Input| Escalations'!$H$23:$N$23,0))+'Input| Projects'!$Z449*INDEX('Input| Escalations'!$H$34:$N$34,MATCH('Calc| Project Costs'!R$9,'Input| Escalations'!$H$23:$N$23,0))+'Input| Projects'!$AA449*INDEX('Input| Escalations'!$H$35:$N$35,MATCH('Calc| Project Costs'!R$9,'Input| Escalations'!$H$23:$N$23,0))+1</f>
        <v>1</v>
      </c>
      <c r="S449" s="192">
        <f>'Input| Projects'!$Y449*INDEX('Input| Escalations'!$H$33:$N$33,MATCH('Calc| Project Costs'!S$9,'Input| Escalations'!$H$23:$N$23,0))+'Input| Projects'!$Z449*INDEX('Input| Escalations'!$H$34:$N$34,MATCH('Calc| Project Costs'!S$9,'Input| Escalations'!$H$23:$N$23,0))+'Input| Projects'!$AA449*INDEX('Input| Escalations'!$H$35:$N$35,MATCH('Calc| Project Costs'!S$9,'Input| Escalations'!$H$23:$N$23,0))+1</f>
        <v>1</v>
      </c>
      <c r="T449" s="192">
        <f>'Input| Projects'!$Y449*INDEX('Input| Escalations'!$H$33:$N$33,MATCH('Calc| Project Costs'!T$9,'Input| Escalations'!$H$23:$N$23,0))+'Input| Projects'!$Z449*INDEX('Input| Escalations'!$H$34:$N$34,MATCH('Calc| Project Costs'!T$9,'Input| Escalations'!$H$23:$N$23,0))+'Input| Projects'!$AA449*INDEX('Input| Escalations'!$H$35:$N$35,MATCH('Calc| Project Costs'!T$9,'Input| Escalations'!$H$23:$N$23,0))+1</f>
        <v>1</v>
      </c>
      <c r="U449" s="106"/>
      <c r="V449" s="186">
        <f t="shared" si="213"/>
        <v>0</v>
      </c>
      <c r="W449" s="186">
        <f t="shared" si="214"/>
        <v>0</v>
      </c>
      <c r="X449" s="186">
        <f t="shared" si="215"/>
        <v>0</v>
      </c>
      <c r="Y449" s="186">
        <f t="shared" si="191"/>
        <v>0</v>
      </c>
      <c r="Z449" s="186">
        <f t="shared" si="192"/>
        <v>0</v>
      </c>
      <c r="AA449" s="186">
        <f t="shared" si="193"/>
        <v>0</v>
      </c>
      <c r="AB449" s="186">
        <f t="shared" si="194"/>
        <v>0</v>
      </c>
      <c r="AC449" s="106"/>
      <c r="AD449" s="186">
        <f>'Input| Projects'!Q449*N449*'Input| Escalations'!$K$19</f>
        <v>0</v>
      </c>
      <c r="AE449" s="186">
        <f>'Input| Projects'!R449*O449*'Input| Escalations'!$K$19</f>
        <v>0</v>
      </c>
      <c r="AF449" s="186">
        <f>'Input| Projects'!S449*P449*'Input| Escalations'!$K$19</f>
        <v>0</v>
      </c>
      <c r="AG449" s="186">
        <f>'Input| Projects'!T449*Q449*'Input| Escalations'!$K$19</f>
        <v>0</v>
      </c>
      <c r="AH449" s="186">
        <f>'Input| Projects'!U449*R449*'Input| Escalations'!$K$19</f>
        <v>0</v>
      </c>
      <c r="AI449" s="186">
        <f>'Input| Projects'!V449*S449*'Input| Escalations'!$K$19</f>
        <v>0</v>
      </c>
      <c r="AJ449" s="186">
        <f>'Input| Projects'!W449*T449*'Input| Escalations'!$K$19</f>
        <v>0</v>
      </c>
      <c r="AK449" s="106"/>
      <c r="AL449" s="186" t="str">
        <f>IFERROR(IF('Input| Overheads'!$C$42="Direct costs",SUMPRODUCT(--('Input| Projects'!$AC449="Yes"),'Calc| Overheads Allocation'!C$8,'Calc| Project Costs'!V449),IF('Input| Overheads'!$C$42="Internal labour",SUMPRODUCT(--('Input| Projects'!$AC449="Yes"),'Calc| Overheads Allocation'!C$8,'Calc| Project Costs'!V449,'Input| Projects'!$Y449),IF('Input| Overheads'!$C$42="DNSP defined",SUMPRODUCT(--('Input| Projects'!$AC449="Yes"),'Calc| Overheads Allocation'!C$61,'Input| Projects'!$AF449),""))),"")</f>
        <v/>
      </c>
      <c r="AM449" s="186" t="str">
        <f>IFERROR(IF('Input| Overheads'!$C$42="Direct costs",SUMPRODUCT(--('Input| Projects'!$AC449="Yes"),'Calc| Overheads Allocation'!D$8,'Calc| Project Costs'!W449),IF('Input| Overheads'!$C$42="Internal labour",SUMPRODUCT(--('Input| Projects'!$AC449="Yes"),'Calc| Overheads Allocation'!D$8,'Calc| Project Costs'!W449,'Input| Projects'!$Y449),IF('Input| Overheads'!$C$42="DNSP defined",SUMPRODUCT(--('Input| Projects'!$AC449="Yes"),'Calc| Overheads Allocation'!D$61,'Input| Projects'!$AF449),""))),"")</f>
        <v/>
      </c>
      <c r="AN449" s="186" t="str">
        <f>IFERROR(IF('Input| Overheads'!$C$42="Direct costs",SUMPRODUCT(--('Input| Projects'!$AC449="Yes"),'Calc| Overheads Allocation'!E$8,'Calc| Project Costs'!X449),IF('Input| Overheads'!$C$42="Internal labour",SUMPRODUCT(--('Input| Projects'!$AC449="Yes"),'Calc| Overheads Allocation'!E$8,'Calc| Project Costs'!X449,'Input| Projects'!$Y449),IF('Input| Overheads'!$C$42="DNSP defined",SUMPRODUCT(--('Input| Projects'!$AC449="Yes"),'Calc| Overheads Allocation'!E$61,'Input| Projects'!$AF449),""))),"")</f>
        <v/>
      </c>
      <c r="AO449" s="186" t="str">
        <f>IFERROR(IF('Input| Overheads'!$C$42="Direct costs",SUMPRODUCT(--('Input| Projects'!$AC449="Yes"),'Calc| Overheads Allocation'!F$8,'Calc| Project Costs'!Y449),IF('Input| Overheads'!$C$42="Internal labour",SUMPRODUCT(--('Input| Projects'!$AC449="Yes"),'Calc| Overheads Allocation'!F$8,'Calc| Project Costs'!Y449,'Input| Projects'!$Y449),IF('Input| Overheads'!$C$42="DNSP defined",SUMPRODUCT(--('Input| Projects'!$AC449="Yes"),'Calc| Overheads Allocation'!F$61,'Input| Projects'!$AF449),""))),"")</f>
        <v/>
      </c>
      <c r="AP449" s="186" t="str">
        <f>IFERROR(IF('Input| Overheads'!$C$42="Direct costs",SUMPRODUCT(--('Input| Projects'!$AC449="Yes"),'Calc| Overheads Allocation'!G$8,'Calc| Project Costs'!Z449),IF('Input| Overheads'!$C$42="Internal labour",SUMPRODUCT(--('Input| Projects'!$AC449="Yes"),'Calc| Overheads Allocation'!G$8,'Calc| Project Costs'!Z449,'Input| Projects'!$Y449),IF('Input| Overheads'!$C$42="DNSP defined",SUMPRODUCT(--('Input| Projects'!$AC449="Yes"),'Calc| Overheads Allocation'!G$61,'Input| Projects'!$AF449),""))),"")</f>
        <v/>
      </c>
      <c r="AQ449" s="186" t="str">
        <f>IFERROR(IF('Input| Overheads'!$C$42="Direct costs",SUMPRODUCT(--('Input| Projects'!$AC449="Yes"),'Calc| Overheads Allocation'!H$8,'Calc| Project Costs'!AA449),IF('Input| Overheads'!$C$42="Internal labour",SUMPRODUCT(--('Input| Projects'!$AC449="Yes"),'Calc| Overheads Allocation'!H$8,'Calc| Project Costs'!AA449,'Input| Projects'!$Y449),IF('Input| Overheads'!$C$42="DNSP defined",SUMPRODUCT(--('Input| Projects'!$AC449="Yes"),'Calc| Overheads Allocation'!H$61,'Input| Projects'!$AF449),""))),"")</f>
        <v/>
      </c>
      <c r="AR449" s="186" t="str">
        <f>IFERROR(IF('Input| Overheads'!$C$42="Direct costs",SUMPRODUCT(--('Input| Projects'!$AC449="Yes"),'Calc| Overheads Allocation'!I$8,'Calc| Project Costs'!AB449),IF('Input| Overheads'!$C$42="Internal labour",SUMPRODUCT(--('Input| Projects'!$AC449="Yes"),'Calc| Overheads Allocation'!I$8,'Calc| Project Costs'!AB449,'Input| Projects'!$Y449),IF('Input| Overheads'!$C$42="DNSP defined",SUMPRODUCT(--('Input| Projects'!$AC449="Yes"),'Calc| Overheads Allocation'!I$61,'Input| Projects'!$AF449),""))),"")</f>
        <v/>
      </c>
      <c r="AS449" s="106"/>
      <c r="AT449" s="186" t="str">
        <f>IFERROR(IF('Input| Overheads'!$C$42="Direct costs",SUMPRODUCT(--('Input| Projects'!$AD449="Yes"),'Calc| Overheads Allocation'!C$9,'Calc| Project Costs'!V449),IF('Input| Overheads'!$C$42="Internal labour",SUMPRODUCT(--('Input| Projects'!$AD449="Yes"),'Calc| Overheads Allocation'!C$9,'Calc| Project Costs'!V449,'Input| Projects'!$Y449),IF('Input| Overheads'!$C$42="DNSP defined",SUMPRODUCT(--('Input| Projects'!$AD449="Yes"),'Calc| Overheads Allocation'!C$62,'Input| Projects'!$AG449),""))),"")</f>
        <v/>
      </c>
      <c r="AU449" s="186" t="str">
        <f>IFERROR(IF('Input| Overheads'!$C$42="Direct costs",SUMPRODUCT(--('Input| Projects'!$AD449="Yes"),'Calc| Overheads Allocation'!D$9,'Calc| Project Costs'!W449),IF('Input| Overheads'!$C$42="Internal labour",SUMPRODUCT(--('Input| Projects'!$AD449="Yes"),'Calc| Overheads Allocation'!D$9,'Calc| Project Costs'!W449,'Input| Projects'!$Y449),IF('Input| Overheads'!$C$42="DNSP defined",SUMPRODUCT(--('Input| Projects'!$AD449="Yes"),'Calc| Overheads Allocation'!D$62,'Input| Projects'!$AG449),""))),"")</f>
        <v/>
      </c>
      <c r="AV449" s="186" t="str">
        <f>IFERROR(IF('Input| Overheads'!$C$42="Direct costs",SUMPRODUCT(--('Input| Projects'!$AD449="Yes"),'Calc| Overheads Allocation'!E$9,'Calc| Project Costs'!X449),IF('Input| Overheads'!$C$42="Internal labour",SUMPRODUCT(--('Input| Projects'!$AD449="Yes"),'Calc| Overheads Allocation'!E$9,'Calc| Project Costs'!X449,'Input| Projects'!$Y449),IF('Input| Overheads'!$C$42="DNSP defined",SUMPRODUCT(--('Input| Projects'!$AD449="Yes"),'Calc| Overheads Allocation'!E$62,'Input| Projects'!$AG449),""))),"")</f>
        <v/>
      </c>
      <c r="AW449" s="186" t="str">
        <f>IFERROR(IF('Input| Overheads'!$C$42="Direct costs",SUMPRODUCT(--('Input| Projects'!$AD449="Yes"),'Calc| Overheads Allocation'!F$9,'Calc| Project Costs'!Y449),IF('Input| Overheads'!$C$42="Internal labour",SUMPRODUCT(--('Input| Projects'!$AD449="Yes"),'Calc| Overheads Allocation'!F$9,'Calc| Project Costs'!Y449,'Input| Projects'!$Y449),IF('Input| Overheads'!$C$42="DNSP defined",SUMPRODUCT(--('Input| Projects'!$AD449="Yes"),'Calc| Overheads Allocation'!F$62,'Input| Projects'!$AG449),""))),"")</f>
        <v/>
      </c>
      <c r="AX449" s="186" t="str">
        <f>IFERROR(IF('Input| Overheads'!$C$42="Direct costs",SUMPRODUCT(--('Input| Projects'!$AD449="Yes"),'Calc| Overheads Allocation'!G$9,'Calc| Project Costs'!Z449),IF('Input| Overheads'!$C$42="Internal labour",SUMPRODUCT(--('Input| Projects'!$AD449="Yes"),'Calc| Overheads Allocation'!G$9,'Calc| Project Costs'!Z449,'Input| Projects'!$Y449),IF('Input| Overheads'!$C$42="DNSP defined",SUMPRODUCT(--('Input| Projects'!$AD449="Yes"),'Calc| Overheads Allocation'!G$62,'Input| Projects'!$AG449),""))),"")</f>
        <v/>
      </c>
      <c r="AY449" s="186" t="str">
        <f>IFERROR(IF('Input| Overheads'!$C$42="Direct costs",SUMPRODUCT(--('Input| Projects'!$AD449="Yes"),'Calc| Overheads Allocation'!H$9,'Calc| Project Costs'!AA449),IF('Input| Overheads'!$C$42="Internal labour",SUMPRODUCT(--('Input| Projects'!$AD449="Yes"),'Calc| Overheads Allocation'!H$9,'Calc| Project Costs'!AA449,'Input| Projects'!$Y449),IF('Input| Overheads'!$C$42="DNSP defined",SUMPRODUCT(--('Input| Projects'!$AD449="Yes"),'Calc| Overheads Allocation'!H$62,'Input| Projects'!$AG449),""))),"")</f>
        <v/>
      </c>
      <c r="AZ449" s="186" t="str">
        <f>IFERROR(IF('Input| Overheads'!$C$42="Direct costs",SUMPRODUCT(--('Input| Projects'!$AD449="Yes"),'Calc| Overheads Allocation'!I$9,'Calc| Project Costs'!AB449),IF('Input| Overheads'!$C$42="Internal labour",SUMPRODUCT(--('Input| Projects'!$AD449="Yes"),'Calc| Overheads Allocation'!I$9,'Calc| Project Costs'!AB449,'Input| Projects'!$Y449),IF('Input| Overheads'!$C$42="DNSP defined",SUMPRODUCT(--('Input| Projects'!$AD449="Yes"),'Calc| Overheads Allocation'!I$62,'Input| Projects'!$AG449),""))),"")</f>
        <v/>
      </c>
      <c r="BA449" s="106"/>
      <c r="BB449" s="186">
        <f t="shared" si="216"/>
        <v>0</v>
      </c>
      <c r="BC449" s="186">
        <f t="shared" si="217"/>
        <v>0</v>
      </c>
      <c r="BD449" s="186">
        <f t="shared" si="218"/>
        <v>0</v>
      </c>
      <c r="BE449" s="186">
        <f t="shared" si="195"/>
        <v>0</v>
      </c>
      <c r="BF449" s="186">
        <f t="shared" si="196"/>
        <v>0</v>
      </c>
      <c r="BG449" s="186">
        <f t="shared" si="197"/>
        <v>0</v>
      </c>
      <c r="BH449" s="186">
        <f t="shared" si="198"/>
        <v>0</v>
      </c>
      <c r="BI449" s="97"/>
      <c r="BJ449" s="186" t="str">
        <f t="shared" si="199"/>
        <v/>
      </c>
      <c r="BK449" s="186" t="str">
        <f t="shared" si="200"/>
        <v/>
      </c>
      <c r="BL449" s="186" t="str">
        <f t="shared" si="201"/>
        <v/>
      </c>
      <c r="BM449" s="186" t="str">
        <f t="shared" si="202"/>
        <v/>
      </c>
      <c r="BN449" s="186" t="str">
        <f t="shared" si="203"/>
        <v/>
      </c>
      <c r="BO449" s="186" t="str">
        <f t="shared" si="204"/>
        <v/>
      </c>
      <c r="BP449" s="186" t="str">
        <f t="shared" si="205"/>
        <v/>
      </c>
      <c r="BQ449" s="97"/>
      <c r="BR449" s="186">
        <f t="shared" si="206"/>
        <v>0</v>
      </c>
      <c r="BS449" s="186">
        <f t="shared" si="207"/>
        <v>0</v>
      </c>
      <c r="BT449" s="222">
        <f t="shared" si="208"/>
        <v>0</v>
      </c>
      <c r="BU449" s="222">
        <f t="shared" si="209"/>
        <v>0</v>
      </c>
      <c r="BV449" s="222">
        <f t="shared" si="210"/>
        <v>0</v>
      </c>
      <c r="BW449" s="222">
        <f t="shared" si="211"/>
        <v>0</v>
      </c>
      <c r="BX449" s="222">
        <f t="shared" si="212"/>
        <v>0</v>
      </c>
      <c r="BY449" s="106"/>
      <c r="BZ449" s="197" t="str">
        <f>IF(SUMIF('Input| Projects'!$AS$8:$CP$8,"Dx",'Input| Projects'!$AS449:$CP449)=0,"",SUMIF('Input| Projects'!$AS$8:$CP$8,"Dx",'Input| Projects'!$AS449:$CP449))</f>
        <v/>
      </c>
      <c r="CA449" s="197" t="str">
        <f>IF(SUMIF('Input| Projects'!$AS$8:$CP$8,"Tx",'Input| Projects'!$AS449:$CP449)=0,"",SUMIF('Input| Projects'!$AS$8:$CP$8,"Tx",'Input| Projects'!$AS449:$CP449))</f>
        <v/>
      </c>
      <c r="CB449" s="150" t="str">
        <f t="shared" si="219"/>
        <v/>
      </c>
    </row>
    <row r="450" spans="2:80" x14ac:dyDescent="0.2">
      <c r="B450" s="201">
        <f>IFERROR('Input| Projects'!B450,"")</f>
        <v>441</v>
      </c>
      <c r="C450" s="42" t="str">
        <f>IFERROR(IF('Input| Projects'!C450="","",'Input| Projects'!C450),"")</f>
        <v/>
      </c>
      <c r="D450" s="42" t="str">
        <f>IFERROR(IF('Input| Projects'!D450="","",'Input| Projects'!D450),"")</f>
        <v/>
      </c>
      <c r="E450" s="104"/>
      <c r="F450" s="190">
        <f>IFERROR('Input| Projects'!I450*'Input| Escalations'!$K$19,"")</f>
        <v>0</v>
      </c>
      <c r="G450" s="190">
        <f>IFERROR('Input| Projects'!J450*'Input| Escalations'!$K$19,"")</f>
        <v>0</v>
      </c>
      <c r="H450" s="190">
        <f>IFERROR('Input| Projects'!K450*'Input| Escalations'!$K$19,"")</f>
        <v>0</v>
      </c>
      <c r="I450" s="190">
        <f>IFERROR('Input| Projects'!L450*'Input| Escalations'!$K$19,"")</f>
        <v>0</v>
      </c>
      <c r="J450" s="190">
        <f>IFERROR('Input| Projects'!M450*'Input| Escalations'!$K$19,"")</f>
        <v>0</v>
      </c>
      <c r="K450" s="190">
        <f>IFERROR('Input| Projects'!N450*'Input| Escalations'!$K$19,"")</f>
        <v>0</v>
      </c>
      <c r="L450" s="190">
        <f>IFERROR('Input| Projects'!O450*'Input| Escalations'!$K$19,"")</f>
        <v>0</v>
      </c>
      <c r="M450" s="150" t="str">
        <f>IF(ABS(SUM(F450:L450)-(SUM('Input| Projects'!I450:O450)*'Input| Escalations'!$K$19))&lt;0.0000001,"",1)</f>
        <v/>
      </c>
      <c r="N450" s="192">
        <f>'Input| Projects'!$Y450*INDEX('Input| Escalations'!$H$33:$N$33,MATCH('Calc| Project Costs'!N$9,'Input| Escalations'!$H$23:$N$23,0))+'Input| Projects'!$Z450*INDEX('Input| Escalations'!$H$34:$N$34,MATCH('Calc| Project Costs'!N$9,'Input| Escalations'!$H$23:$N$23,0))+'Input| Projects'!$AA450*INDEX('Input| Escalations'!$H$35:$N$35,MATCH('Calc| Project Costs'!N$9,'Input| Escalations'!$H$23:$N$23,0))+1</f>
        <v>1</v>
      </c>
      <c r="O450" s="192">
        <f>'Input| Projects'!$Y450*INDEX('Input| Escalations'!$H$33:$N$33,MATCH('Calc| Project Costs'!O$9,'Input| Escalations'!$H$23:$N$23,0))+'Input| Projects'!$Z450*INDEX('Input| Escalations'!$H$34:$N$34,MATCH('Calc| Project Costs'!O$9,'Input| Escalations'!$H$23:$N$23,0))+'Input| Projects'!$AA450*INDEX('Input| Escalations'!$H$35:$N$35,MATCH('Calc| Project Costs'!O$9,'Input| Escalations'!$H$23:$N$23,0))+1</f>
        <v>1</v>
      </c>
      <c r="P450" s="192">
        <f>'Input| Projects'!$Y450*INDEX('Input| Escalations'!$H$33:$N$33,MATCH('Calc| Project Costs'!P$9,'Input| Escalations'!$H$23:$N$23,0))+'Input| Projects'!$Z450*INDEX('Input| Escalations'!$H$34:$N$34,MATCH('Calc| Project Costs'!P$9,'Input| Escalations'!$H$23:$N$23,0))+'Input| Projects'!$AA450*INDEX('Input| Escalations'!$H$35:$N$35,MATCH('Calc| Project Costs'!P$9,'Input| Escalations'!$H$23:$N$23,0))+1</f>
        <v>1</v>
      </c>
      <c r="Q450" s="192">
        <f>'Input| Projects'!$Y450*INDEX('Input| Escalations'!$H$33:$N$33,MATCH('Calc| Project Costs'!Q$9,'Input| Escalations'!$H$23:$N$23,0))+'Input| Projects'!$Z450*INDEX('Input| Escalations'!$H$34:$N$34,MATCH('Calc| Project Costs'!Q$9,'Input| Escalations'!$H$23:$N$23,0))+'Input| Projects'!$AA450*INDEX('Input| Escalations'!$H$35:$N$35,MATCH('Calc| Project Costs'!Q$9,'Input| Escalations'!$H$23:$N$23,0))+1</f>
        <v>1</v>
      </c>
      <c r="R450" s="192">
        <f>'Input| Projects'!$Y450*INDEX('Input| Escalations'!$H$33:$N$33,MATCH('Calc| Project Costs'!R$9,'Input| Escalations'!$H$23:$N$23,0))+'Input| Projects'!$Z450*INDEX('Input| Escalations'!$H$34:$N$34,MATCH('Calc| Project Costs'!R$9,'Input| Escalations'!$H$23:$N$23,0))+'Input| Projects'!$AA450*INDEX('Input| Escalations'!$H$35:$N$35,MATCH('Calc| Project Costs'!R$9,'Input| Escalations'!$H$23:$N$23,0))+1</f>
        <v>1</v>
      </c>
      <c r="S450" s="192">
        <f>'Input| Projects'!$Y450*INDEX('Input| Escalations'!$H$33:$N$33,MATCH('Calc| Project Costs'!S$9,'Input| Escalations'!$H$23:$N$23,0))+'Input| Projects'!$Z450*INDEX('Input| Escalations'!$H$34:$N$34,MATCH('Calc| Project Costs'!S$9,'Input| Escalations'!$H$23:$N$23,0))+'Input| Projects'!$AA450*INDEX('Input| Escalations'!$H$35:$N$35,MATCH('Calc| Project Costs'!S$9,'Input| Escalations'!$H$23:$N$23,0))+1</f>
        <v>1</v>
      </c>
      <c r="T450" s="192">
        <f>'Input| Projects'!$Y450*INDEX('Input| Escalations'!$H$33:$N$33,MATCH('Calc| Project Costs'!T$9,'Input| Escalations'!$H$23:$N$23,0))+'Input| Projects'!$Z450*INDEX('Input| Escalations'!$H$34:$N$34,MATCH('Calc| Project Costs'!T$9,'Input| Escalations'!$H$23:$N$23,0))+'Input| Projects'!$AA450*INDEX('Input| Escalations'!$H$35:$N$35,MATCH('Calc| Project Costs'!T$9,'Input| Escalations'!$H$23:$N$23,0))+1</f>
        <v>1</v>
      </c>
      <c r="U450" s="106"/>
      <c r="V450" s="186">
        <f t="shared" si="213"/>
        <v>0</v>
      </c>
      <c r="W450" s="186">
        <f t="shared" si="214"/>
        <v>0</v>
      </c>
      <c r="X450" s="186">
        <f t="shared" si="215"/>
        <v>0</v>
      </c>
      <c r="Y450" s="186">
        <f t="shared" si="191"/>
        <v>0</v>
      </c>
      <c r="Z450" s="186">
        <f t="shared" si="192"/>
        <v>0</v>
      </c>
      <c r="AA450" s="186">
        <f t="shared" si="193"/>
        <v>0</v>
      </c>
      <c r="AB450" s="186">
        <f t="shared" si="194"/>
        <v>0</v>
      </c>
      <c r="AC450" s="106"/>
      <c r="AD450" s="186">
        <f>'Input| Projects'!Q450*N450*'Input| Escalations'!$K$19</f>
        <v>0</v>
      </c>
      <c r="AE450" s="186">
        <f>'Input| Projects'!R450*O450*'Input| Escalations'!$K$19</f>
        <v>0</v>
      </c>
      <c r="AF450" s="186">
        <f>'Input| Projects'!S450*P450*'Input| Escalations'!$K$19</f>
        <v>0</v>
      </c>
      <c r="AG450" s="186">
        <f>'Input| Projects'!T450*Q450*'Input| Escalations'!$K$19</f>
        <v>0</v>
      </c>
      <c r="AH450" s="186">
        <f>'Input| Projects'!U450*R450*'Input| Escalations'!$K$19</f>
        <v>0</v>
      </c>
      <c r="AI450" s="186">
        <f>'Input| Projects'!V450*S450*'Input| Escalations'!$K$19</f>
        <v>0</v>
      </c>
      <c r="AJ450" s="186">
        <f>'Input| Projects'!W450*T450*'Input| Escalations'!$K$19</f>
        <v>0</v>
      </c>
      <c r="AK450" s="106"/>
      <c r="AL450" s="186" t="str">
        <f>IFERROR(IF('Input| Overheads'!$C$42="Direct costs",SUMPRODUCT(--('Input| Projects'!$AC450="Yes"),'Calc| Overheads Allocation'!C$8,'Calc| Project Costs'!V450),IF('Input| Overheads'!$C$42="Internal labour",SUMPRODUCT(--('Input| Projects'!$AC450="Yes"),'Calc| Overheads Allocation'!C$8,'Calc| Project Costs'!V450,'Input| Projects'!$Y450),IF('Input| Overheads'!$C$42="DNSP defined",SUMPRODUCT(--('Input| Projects'!$AC450="Yes"),'Calc| Overheads Allocation'!C$61,'Input| Projects'!$AF450),""))),"")</f>
        <v/>
      </c>
      <c r="AM450" s="186" t="str">
        <f>IFERROR(IF('Input| Overheads'!$C$42="Direct costs",SUMPRODUCT(--('Input| Projects'!$AC450="Yes"),'Calc| Overheads Allocation'!D$8,'Calc| Project Costs'!W450),IF('Input| Overheads'!$C$42="Internal labour",SUMPRODUCT(--('Input| Projects'!$AC450="Yes"),'Calc| Overheads Allocation'!D$8,'Calc| Project Costs'!W450,'Input| Projects'!$Y450),IF('Input| Overheads'!$C$42="DNSP defined",SUMPRODUCT(--('Input| Projects'!$AC450="Yes"),'Calc| Overheads Allocation'!D$61,'Input| Projects'!$AF450),""))),"")</f>
        <v/>
      </c>
      <c r="AN450" s="186" t="str">
        <f>IFERROR(IF('Input| Overheads'!$C$42="Direct costs",SUMPRODUCT(--('Input| Projects'!$AC450="Yes"),'Calc| Overheads Allocation'!E$8,'Calc| Project Costs'!X450),IF('Input| Overheads'!$C$42="Internal labour",SUMPRODUCT(--('Input| Projects'!$AC450="Yes"),'Calc| Overheads Allocation'!E$8,'Calc| Project Costs'!X450,'Input| Projects'!$Y450),IF('Input| Overheads'!$C$42="DNSP defined",SUMPRODUCT(--('Input| Projects'!$AC450="Yes"),'Calc| Overheads Allocation'!E$61,'Input| Projects'!$AF450),""))),"")</f>
        <v/>
      </c>
      <c r="AO450" s="186" t="str">
        <f>IFERROR(IF('Input| Overheads'!$C$42="Direct costs",SUMPRODUCT(--('Input| Projects'!$AC450="Yes"),'Calc| Overheads Allocation'!F$8,'Calc| Project Costs'!Y450),IF('Input| Overheads'!$C$42="Internal labour",SUMPRODUCT(--('Input| Projects'!$AC450="Yes"),'Calc| Overheads Allocation'!F$8,'Calc| Project Costs'!Y450,'Input| Projects'!$Y450),IF('Input| Overheads'!$C$42="DNSP defined",SUMPRODUCT(--('Input| Projects'!$AC450="Yes"),'Calc| Overheads Allocation'!F$61,'Input| Projects'!$AF450),""))),"")</f>
        <v/>
      </c>
      <c r="AP450" s="186" t="str">
        <f>IFERROR(IF('Input| Overheads'!$C$42="Direct costs",SUMPRODUCT(--('Input| Projects'!$AC450="Yes"),'Calc| Overheads Allocation'!G$8,'Calc| Project Costs'!Z450),IF('Input| Overheads'!$C$42="Internal labour",SUMPRODUCT(--('Input| Projects'!$AC450="Yes"),'Calc| Overheads Allocation'!G$8,'Calc| Project Costs'!Z450,'Input| Projects'!$Y450),IF('Input| Overheads'!$C$42="DNSP defined",SUMPRODUCT(--('Input| Projects'!$AC450="Yes"),'Calc| Overheads Allocation'!G$61,'Input| Projects'!$AF450),""))),"")</f>
        <v/>
      </c>
      <c r="AQ450" s="186" t="str">
        <f>IFERROR(IF('Input| Overheads'!$C$42="Direct costs",SUMPRODUCT(--('Input| Projects'!$AC450="Yes"),'Calc| Overheads Allocation'!H$8,'Calc| Project Costs'!AA450),IF('Input| Overheads'!$C$42="Internal labour",SUMPRODUCT(--('Input| Projects'!$AC450="Yes"),'Calc| Overheads Allocation'!H$8,'Calc| Project Costs'!AA450,'Input| Projects'!$Y450),IF('Input| Overheads'!$C$42="DNSP defined",SUMPRODUCT(--('Input| Projects'!$AC450="Yes"),'Calc| Overheads Allocation'!H$61,'Input| Projects'!$AF450),""))),"")</f>
        <v/>
      </c>
      <c r="AR450" s="186" t="str">
        <f>IFERROR(IF('Input| Overheads'!$C$42="Direct costs",SUMPRODUCT(--('Input| Projects'!$AC450="Yes"),'Calc| Overheads Allocation'!I$8,'Calc| Project Costs'!AB450),IF('Input| Overheads'!$C$42="Internal labour",SUMPRODUCT(--('Input| Projects'!$AC450="Yes"),'Calc| Overheads Allocation'!I$8,'Calc| Project Costs'!AB450,'Input| Projects'!$Y450),IF('Input| Overheads'!$C$42="DNSP defined",SUMPRODUCT(--('Input| Projects'!$AC450="Yes"),'Calc| Overheads Allocation'!I$61,'Input| Projects'!$AF450),""))),"")</f>
        <v/>
      </c>
      <c r="AS450" s="106"/>
      <c r="AT450" s="186" t="str">
        <f>IFERROR(IF('Input| Overheads'!$C$42="Direct costs",SUMPRODUCT(--('Input| Projects'!$AD450="Yes"),'Calc| Overheads Allocation'!C$9,'Calc| Project Costs'!V450),IF('Input| Overheads'!$C$42="Internal labour",SUMPRODUCT(--('Input| Projects'!$AD450="Yes"),'Calc| Overheads Allocation'!C$9,'Calc| Project Costs'!V450,'Input| Projects'!$Y450),IF('Input| Overheads'!$C$42="DNSP defined",SUMPRODUCT(--('Input| Projects'!$AD450="Yes"),'Calc| Overheads Allocation'!C$62,'Input| Projects'!$AG450),""))),"")</f>
        <v/>
      </c>
      <c r="AU450" s="186" t="str">
        <f>IFERROR(IF('Input| Overheads'!$C$42="Direct costs",SUMPRODUCT(--('Input| Projects'!$AD450="Yes"),'Calc| Overheads Allocation'!D$9,'Calc| Project Costs'!W450),IF('Input| Overheads'!$C$42="Internal labour",SUMPRODUCT(--('Input| Projects'!$AD450="Yes"),'Calc| Overheads Allocation'!D$9,'Calc| Project Costs'!W450,'Input| Projects'!$Y450),IF('Input| Overheads'!$C$42="DNSP defined",SUMPRODUCT(--('Input| Projects'!$AD450="Yes"),'Calc| Overheads Allocation'!D$62,'Input| Projects'!$AG450),""))),"")</f>
        <v/>
      </c>
      <c r="AV450" s="186" t="str">
        <f>IFERROR(IF('Input| Overheads'!$C$42="Direct costs",SUMPRODUCT(--('Input| Projects'!$AD450="Yes"),'Calc| Overheads Allocation'!E$9,'Calc| Project Costs'!X450),IF('Input| Overheads'!$C$42="Internal labour",SUMPRODUCT(--('Input| Projects'!$AD450="Yes"),'Calc| Overheads Allocation'!E$9,'Calc| Project Costs'!X450,'Input| Projects'!$Y450),IF('Input| Overheads'!$C$42="DNSP defined",SUMPRODUCT(--('Input| Projects'!$AD450="Yes"),'Calc| Overheads Allocation'!E$62,'Input| Projects'!$AG450),""))),"")</f>
        <v/>
      </c>
      <c r="AW450" s="186" t="str">
        <f>IFERROR(IF('Input| Overheads'!$C$42="Direct costs",SUMPRODUCT(--('Input| Projects'!$AD450="Yes"),'Calc| Overheads Allocation'!F$9,'Calc| Project Costs'!Y450),IF('Input| Overheads'!$C$42="Internal labour",SUMPRODUCT(--('Input| Projects'!$AD450="Yes"),'Calc| Overheads Allocation'!F$9,'Calc| Project Costs'!Y450,'Input| Projects'!$Y450),IF('Input| Overheads'!$C$42="DNSP defined",SUMPRODUCT(--('Input| Projects'!$AD450="Yes"),'Calc| Overheads Allocation'!F$62,'Input| Projects'!$AG450),""))),"")</f>
        <v/>
      </c>
      <c r="AX450" s="186" t="str">
        <f>IFERROR(IF('Input| Overheads'!$C$42="Direct costs",SUMPRODUCT(--('Input| Projects'!$AD450="Yes"),'Calc| Overheads Allocation'!G$9,'Calc| Project Costs'!Z450),IF('Input| Overheads'!$C$42="Internal labour",SUMPRODUCT(--('Input| Projects'!$AD450="Yes"),'Calc| Overheads Allocation'!G$9,'Calc| Project Costs'!Z450,'Input| Projects'!$Y450),IF('Input| Overheads'!$C$42="DNSP defined",SUMPRODUCT(--('Input| Projects'!$AD450="Yes"),'Calc| Overheads Allocation'!G$62,'Input| Projects'!$AG450),""))),"")</f>
        <v/>
      </c>
      <c r="AY450" s="186" t="str">
        <f>IFERROR(IF('Input| Overheads'!$C$42="Direct costs",SUMPRODUCT(--('Input| Projects'!$AD450="Yes"),'Calc| Overheads Allocation'!H$9,'Calc| Project Costs'!AA450),IF('Input| Overheads'!$C$42="Internal labour",SUMPRODUCT(--('Input| Projects'!$AD450="Yes"),'Calc| Overheads Allocation'!H$9,'Calc| Project Costs'!AA450,'Input| Projects'!$Y450),IF('Input| Overheads'!$C$42="DNSP defined",SUMPRODUCT(--('Input| Projects'!$AD450="Yes"),'Calc| Overheads Allocation'!H$62,'Input| Projects'!$AG450),""))),"")</f>
        <v/>
      </c>
      <c r="AZ450" s="186" t="str">
        <f>IFERROR(IF('Input| Overheads'!$C$42="Direct costs",SUMPRODUCT(--('Input| Projects'!$AD450="Yes"),'Calc| Overheads Allocation'!I$9,'Calc| Project Costs'!AB450),IF('Input| Overheads'!$C$42="Internal labour",SUMPRODUCT(--('Input| Projects'!$AD450="Yes"),'Calc| Overheads Allocation'!I$9,'Calc| Project Costs'!AB450,'Input| Projects'!$Y450),IF('Input| Overheads'!$C$42="DNSP defined",SUMPRODUCT(--('Input| Projects'!$AD450="Yes"),'Calc| Overheads Allocation'!I$62,'Input| Projects'!$AG450),""))),"")</f>
        <v/>
      </c>
      <c r="BA450" s="106"/>
      <c r="BB450" s="186">
        <f t="shared" si="216"/>
        <v>0</v>
      </c>
      <c r="BC450" s="186">
        <f t="shared" si="217"/>
        <v>0</v>
      </c>
      <c r="BD450" s="186">
        <f t="shared" si="218"/>
        <v>0</v>
      </c>
      <c r="BE450" s="186">
        <f t="shared" si="195"/>
        <v>0</v>
      </c>
      <c r="BF450" s="186">
        <f t="shared" si="196"/>
        <v>0</v>
      </c>
      <c r="BG450" s="186">
        <f t="shared" si="197"/>
        <v>0</v>
      </c>
      <c r="BH450" s="186">
        <f t="shared" si="198"/>
        <v>0</v>
      </c>
      <c r="BI450" s="97"/>
      <c r="BJ450" s="186" t="str">
        <f t="shared" si="199"/>
        <v/>
      </c>
      <c r="BK450" s="186" t="str">
        <f t="shared" si="200"/>
        <v/>
      </c>
      <c r="BL450" s="186" t="str">
        <f t="shared" si="201"/>
        <v/>
      </c>
      <c r="BM450" s="186" t="str">
        <f t="shared" si="202"/>
        <v/>
      </c>
      <c r="BN450" s="186" t="str">
        <f t="shared" si="203"/>
        <v/>
      </c>
      <c r="BO450" s="186" t="str">
        <f t="shared" si="204"/>
        <v/>
      </c>
      <c r="BP450" s="186" t="str">
        <f t="shared" si="205"/>
        <v/>
      </c>
      <c r="BQ450" s="97"/>
      <c r="BR450" s="186">
        <f t="shared" si="206"/>
        <v>0</v>
      </c>
      <c r="BS450" s="186">
        <f t="shared" si="207"/>
        <v>0</v>
      </c>
      <c r="BT450" s="222">
        <f t="shared" si="208"/>
        <v>0</v>
      </c>
      <c r="BU450" s="222">
        <f t="shared" si="209"/>
        <v>0</v>
      </c>
      <c r="BV450" s="222">
        <f t="shared" si="210"/>
        <v>0</v>
      </c>
      <c r="BW450" s="222">
        <f t="shared" si="211"/>
        <v>0</v>
      </c>
      <c r="BX450" s="222">
        <f t="shared" si="212"/>
        <v>0</v>
      </c>
      <c r="BY450" s="106"/>
      <c r="BZ450" s="197" t="str">
        <f>IF(SUMIF('Input| Projects'!$AS$8:$CP$8,"Dx",'Input| Projects'!$AS450:$CP450)=0,"",SUMIF('Input| Projects'!$AS$8:$CP$8,"Dx",'Input| Projects'!$AS450:$CP450))</f>
        <v/>
      </c>
      <c r="CA450" s="197" t="str">
        <f>IF(SUMIF('Input| Projects'!$AS$8:$CP$8,"Tx",'Input| Projects'!$AS450:$CP450)=0,"",SUMIF('Input| Projects'!$AS$8:$CP$8,"Tx",'Input| Projects'!$AS450:$CP450))</f>
        <v/>
      </c>
      <c r="CB450" s="150" t="str">
        <f t="shared" si="219"/>
        <v/>
      </c>
    </row>
    <row r="451" spans="2:80" x14ac:dyDescent="0.2">
      <c r="B451" s="201">
        <f>IFERROR('Input| Projects'!B451,"")</f>
        <v>442</v>
      </c>
      <c r="C451" s="42" t="str">
        <f>IFERROR(IF('Input| Projects'!C451="","",'Input| Projects'!C451),"")</f>
        <v/>
      </c>
      <c r="D451" s="42" t="str">
        <f>IFERROR(IF('Input| Projects'!D451="","",'Input| Projects'!D451),"")</f>
        <v/>
      </c>
      <c r="E451" s="104"/>
      <c r="F451" s="190">
        <f>IFERROR('Input| Projects'!I451*'Input| Escalations'!$K$19,"")</f>
        <v>0</v>
      </c>
      <c r="G451" s="190">
        <f>IFERROR('Input| Projects'!J451*'Input| Escalations'!$K$19,"")</f>
        <v>0</v>
      </c>
      <c r="H451" s="190">
        <f>IFERROR('Input| Projects'!K451*'Input| Escalations'!$K$19,"")</f>
        <v>0</v>
      </c>
      <c r="I451" s="190">
        <f>IFERROR('Input| Projects'!L451*'Input| Escalations'!$K$19,"")</f>
        <v>0</v>
      </c>
      <c r="J451" s="190">
        <f>IFERROR('Input| Projects'!M451*'Input| Escalations'!$K$19,"")</f>
        <v>0</v>
      </c>
      <c r="K451" s="190">
        <f>IFERROR('Input| Projects'!N451*'Input| Escalations'!$K$19,"")</f>
        <v>0</v>
      </c>
      <c r="L451" s="190">
        <f>IFERROR('Input| Projects'!O451*'Input| Escalations'!$K$19,"")</f>
        <v>0</v>
      </c>
      <c r="M451" s="150" t="str">
        <f>IF(ABS(SUM(F451:L451)-(SUM('Input| Projects'!I451:O451)*'Input| Escalations'!$K$19))&lt;0.0000001,"",1)</f>
        <v/>
      </c>
      <c r="N451" s="192">
        <f>'Input| Projects'!$Y451*INDEX('Input| Escalations'!$H$33:$N$33,MATCH('Calc| Project Costs'!N$9,'Input| Escalations'!$H$23:$N$23,0))+'Input| Projects'!$Z451*INDEX('Input| Escalations'!$H$34:$N$34,MATCH('Calc| Project Costs'!N$9,'Input| Escalations'!$H$23:$N$23,0))+'Input| Projects'!$AA451*INDEX('Input| Escalations'!$H$35:$N$35,MATCH('Calc| Project Costs'!N$9,'Input| Escalations'!$H$23:$N$23,0))+1</f>
        <v>1</v>
      </c>
      <c r="O451" s="192">
        <f>'Input| Projects'!$Y451*INDEX('Input| Escalations'!$H$33:$N$33,MATCH('Calc| Project Costs'!O$9,'Input| Escalations'!$H$23:$N$23,0))+'Input| Projects'!$Z451*INDEX('Input| Escalations'!$H$34:$N$34,MATCH('Calc| Project Costs'!O$9,'Input| Escalations'!$H$23:$N$23,0))+'Input| Projects'!$AA451*INDEX('Input| Escalations'!$H$35:$N$35,MATCH('Calc| Project Costs'!O$9,'Input| Escalations'!$H$23:$N$23,0))+1</f>
        <v>1</v>
      </c>
      <c r="P451" s="192">
        <f>'Input| Projects'!$Y451*INDEX('Input| Escalations'!$H$33:$N$33,MATCH('Calc| Project Costs'!P$9,'Input| Escalations'!$H$23:$N$23,0))+'Input| Projects'!$Z451*INDEX('Input| Escalations'!$H$34:$N$34,MATCH('Calc| Project Costs'!P$9,'Input| Escalations'!$H$23:$N$23,0))+'Input| Projects'!$AA451*INDEX('Input| Escalations'!$H$35:$N$35,MATCH('Calc| Project Costs'!P$9,'Input| Escalations'!$H$23:$N$23,0))+1</f>
        <v>1</v>
      </c>
      <c r="Q451" s="192">
        <f>'Input| Projects'!$Y451*INDEX('Input| Escalations'!$H$33:$N$33,MATCH('Calc| Project Costs'!Q$9,'Input| Escalations'!$H$23:$N$23,0))+'Input| Projects'!$Z451*INDEX('Input| Escalations'!$H$34:$N$34,MATCH('Calc| Project Costs'!Q$9,'Input| Escalations'!$H$23:$N$23,0))+'Input| Projects'!$AA451*INDEX('Input| Escalations'!$H$35:$N$35,MATCH('Calc| Project Costs'!Q$9,'Input| Escalations'!$H$23:$N$23,0))+1</f>
        <v>1</v>
      </c>
      <c r="R451" s="192">
        <f>'Input| Projects'!$Y451*INDEX('Input| Escalations'!$H$33:$N$33,MATCH('Calc| Project Costs'!R$9,'Input| Escalations'!$H$23:$N$23,0))+'Input| Projects'!$Z451*INDEX('Input| Escalations'!$H$34:$N$34,MATCH('Calc| Project Costs'!R$9,'Input| Escalations'!$H$23:$N$23,0))+'Input| Projects'!$AA451*INDEX('Input| Escalations'!$H$35:$N$35,MATCH('Calc| Project Costs'!R$9,'Input| Escalations'!$H$23:$N$23,0))+1</f>
        <v>1</v>
      </c>
      <c r="S451" s="192">
        <f>'Input| Projects'!$Y451*INDEX('Input| Escalations'!$H$33:$N$33,MATCH('Calc| Project Costs'!S$9,'Input| Escalations'!$H$23:$N$23,0))+'Input| Projects'!$Z451*INDEX('Input| Escalations'!$H$34:$N$34,MATCH('Calc| Project Costs'!S$9,'Input| Escalations'!$H$23:$N$23,0))+'Input| Projects'!$AA451*INDEX('Input| Escalations'!$H$35:$N$35,MATCH('Calc| Project Costs'!S$9,'Input| Escalations'!$H$23:$N$23,0))+1</f>
        <v>1</v>
      </c>
      <c r="T451" s="192">
        <f>'Input| Projects'!$Y451*INDEX('Input| Escalations'!$H$33:$N$33,MATCH('Calc| Project Costs'!T$9,'Input| Escalations'!$H$23:$N$23,0))+'Input| Projects'!$Z451*INDEX('Input| Escalations'!$H$34:$N$34,MATCH('Calc| Project Costs'!T$9,'Input| Escalations'!$H$23:$N$23,0))+'Input| Projects'!$AA451*INDEX('Input| Escalations'!$H$35:$N$35,MATCH('Calc| Project Costs'!T$9,'Input| Escalations'!$H$23:$N$23,0))+1</f>
        <v>1</v>
      </c>
      <c r="U451" s="106"/>
      <c r="V451" s="186">
        <f t="shared" si="213"/>
        <v>0</v>
      </c>
      <c r="W451" s="186">
        <f t="shared" si="214"/>
        <v>0</v>
      </c>
      <c r="X451" s="186">
        <f t="shared" si="215"/>
        <v>0</v>
      </c>
      <c r="Y451" s="186">
        <f t="shared" si="191"/>
        <v>0</v>
      </c>
      <c r="Z451" s="186">
        <f t="shared" si="192"/>
        <v>0</v>
      </c>
      <c r="AA451" s="186">
        <f t="shared" si="193"/>
        <v>0</v>
      </c>
      <c r="AB451" s="186">
        <f t="shared" si="194"/>
        <v>0</v>
      </c>
      <c r="AC451" s="106"/>
      <c r="AD451" s="186">
        <f>'Input| Projects'!Q451*N451*'Input| Escalations'!$K$19</f>
        <v>0</v>
      </c>
      <c r="AE451" s="186">
        <f>'Input| Projects'!R451*O451*'Input| Escalations'!$K$19</f>
        <v>0</v>
      </c>
      <c r="AF451" s="186">
        <f>'Input| Projects'!S451*P451*'Input| Escalations'!$K$19</f>
        <v>0</v>
      </c>
      <c r="AG451" s="186">
        <f>'Input| Projects'!T451*Q451*'Input| Escalations'!$K$19</f>
        <v>0</v>
      </c>
      <c r="AH451" s="186">
        <f>'Input| Projects'!U451*R451*'Input| Escalations'!$K$19</f>
        <v>0</v>
      </c>
      <c r="AI451" s="186">
        <f>'Input| Projects'!V451*S451*'Input| Escalations'!$K$19</f>
        <v>0</v>
      </c>
      <c r="AJ451" s="186">
        <f>'Input| Projects'!W451*T451*'Input| Escalations'!$K$19</f>
        <v>0</v>
      </c>
      <c r="AK451" s="106"/>
      <c r="AL451" s="186" t="str">
        <f>IFERROR(IF('Input| Overheads'!$C$42="Direct costs",SUMPRODUCT(--('Input| Projects'!$AC451="Yes"),'Calc| Overheads Allocation'!C$8,'Calc| Project Costs'!V451),IF('Input| Overheads'!$C$42="Internal labour",SUMPRODUCT(--('Input| Projects'!$AC451="Yes"),'Calc| Overheads Allocation'!C$8,'Calc| Project Costs'!V451,'Input| Projects'!$Y451),IF('Input| Overheads'!$C$42="DNSP defined",SUMPRODUCT(--('Input| Projects'!$AC451="Yes"),'Calc| Overheads Allocation'!C$61,'Input| Projects'!$AF451),""))),"")</f>
        <v/>
      </c>
      <c r="AM451" s="186" t="str">
        <f>IFERROR(IF('Input| Overheads'!$C$42="Direct costs",SUMPRODUCT(--('Input| Projects'!$AC451="Yes"),'Calc| Overheads Allocation'!D$8,'Calc| Project Costs'!W451),IF('Input| Overheads'!$C$42="Internal labour",SUMPRODUCT(--('Input| Projects'!$AC451="Yes"),'Calc| Overheads Allocation'!D$8,'Calc| Project Costs'!W451,'Input| Projects'!$Y451),IF('Input| Overheads'!$C$42="DNSP defined",SUMPRODUCT(--('Input| Projects'!$AC451="Yes"),'Calc| Overheads Allocation'!D$61,'Input| Projects'!$AF451),""))),"")</f>
        <v/>
      </c>
      <c r="AN451" s="186" t="str">
        <f>IFERROR(IF('Input| Overheads'!$C$42="Direct costs",SUMPRODUCT(--('Input| Projects'!$AC451="Yes"),'Calc| Overheads Allocation'!E$8,'Calc| Project Costs'!X451),IF('Input| Overheads'!$C$42="Internal labour",SUMPRODUCT(--('Input| Projects'!$AC451="Yes"),'Calc| Overheads Allocation'!E$8,'Calc| Project Costs'!X451,'Input| Projects'!$Y451),IF('Input| Overheads'!$C$42="DNSP defined",SUMPRODUCT(--('Input| Projects'!$AC451="Yes"),'Calc| Overheads Allocation'!E$61,'Input| Projects'!$AF451),""))),"")</f>
        <v/>
      </c>
      <c r="AO451" s="186" t="str">
        <f>IFERROR(IF('Input| Overheads'!$C$42="Direct costs",SUMPRODUCT(--('Input| Projects'!$AC451="Yes"),'Calc| Overheads Allocation'!F$8,'Calc| Project Costs'!Y451),IF('Input| Overheads'!$C$42="Internal labour",SUMPRODUCT(--('Input| Projects'!$AC451="Yes"),'Calc| Overheads Allocation'!F$8,'Calc| Project Costs'!Y451,'Input| Projects'!$Y451),IF('Input| Overheads'!$C$42="DNSP defined",SUMPRODUCT(--('Input| Projects'!$AC451="Yes"),'Calc| Overheads Allocation'!F$61,'Input| Projects'!$AF451),""))),"")</f>
        <v/>
      </c>
      <c r="AP451" s="186" t="str">
        <f>IFERROR(IF('Input| Overheads'!$C$42="Direct costs",SUMPRODUCT(--('Input| Projects'!$AC451="Yes"),'Calc| Overheads Allocation'!G$8,'Calc| Project Costs'!Z451),IF('Input| Overheads'!$C$42="Internal labour",SUMPRODUCT(--('Input| Projects'!$AC451="Yes"),'Calc| Overheads Allocation'!G$8,'Calc| Project Costs'!Z451,'Input| Projects'!$Y451),IF('Input| Overheads'!$C$42="DNSP defined",SUMPRODUCT(--('Input| Projects'!$AC451="Yes"),'Calc| Overheads Allocation'!G$61,'Input| Projects'!$AF451),""))),"")</f>
        <v/>
      </c>
      <c r="AQ451" s="186" t="str">
        <f>IFERROR(IF('Input| Overheads'!$C$42="Direct costs",SUMPRODUCT(--('Input| Projects'!$AC451="Yes"),'Calc| Overheads Allocation'!H$8,'Calc| Project Costs'!AA451),IF('Input| Overheads'!$C$42="Internal labour",SUMPRODUCT(--('Input| Projects'!$AC451="Yes"),'Calc| Overheads Allocation'!H$8,'Calc| Project Costs'!AA451,'Input| Projects'!$Y451),IF('Input| Overheads'!$C$42="DNSP defined",SUMPRODUCT(--('Input| Projects'!$AC451="Yes"),'Calc| Overheads Allocation'!H$61,'Input| Projects'!$AF451),""))),"")</f>
        <v/>
      </c>
      <c r="AR451" s="186" t="str">
        <f>IFERROR(IF('Input| Overheads'!$C$42="Direct costs",SUMPRODUCT(--('Input| Projects'!$AC451="Yes"),'Calc| Overheads Allocation'!I$8,'Calc| Project Costs'!AB451),IF('Input| Overheads'!$C$42="Internal labour",SUMPRODUCT(--('Input| Projects'!$AC451="Yes"),'Calc| Overheads Allocation'!I$8,'Calc| Project Costs'!AB451,'Input| Projects'!$Y451),IF('Input| Overheads'!$C$42="DNSP defined",SUMPRODUCT(--('Input| Projects'!$AC451="Yes"),'Calc| Overheads Allocation'!I$61,'Input| Projects'!$AF451),""))),"")</f>
        <v/>
      </c>
      <c r="AS451" s="106"/>
      <c r="AT451" s="186" t="str">
        <f>IFERROR(IF('Input| Overheads'!$C$42="Direct costs",SUMPRODUCT(--('Input| Projects'!$AD451="Yes"),'Calc| Overheads Allocation'!C$9,'Calc| Project Costs'!V451),IF('Input| Overheads'!$C$42="Internal labour",SUMPRODUCT(--('Input| Projects'!$AD451="Yes"),'Calc| Overheads Allocation'!C$9,'Calc| Project Costs'!V451,'Input| Projects'!$Y451),IF('Input| Overheads'!$C$42="DNSP defined",SUMPRODUCT(--('Input| Projects'!$AD451="Yes"),'Calc| Overheads Allocation'!C$62,'Input| Projects'!$AG451),""))),"")</f>
        <v/>
      </c>
      <c r="AU451" s="186" t="str">
        <f>IFERROR(IF('Input| Overheads'!$C$42="Direct costs",SUMPRODUCT(--('Input| Projects'!$AD451="Yes"),'Calc| Overheads Allocation'!D$9,'Calc| Project Costs'!W451),IF('Input| Overheads'!$C$42="Internal labour",SUMPRODUCT(--('Input| Projects'!$AD451="Yes"),'Calc| Overheads Allocation'!D$9,'Calc| Project Costs'!W451,'Input| Projects'!$Y451),IF('Input| Overheads'!$C$42="DNSP defined",SUMPRODUCT(--('Input| Projects'!$AD451="Yes"),'Calc| Overheads Allocation'!D$62,'Input| Projects'!$AG451),""))),"")</f>
        <v/>
      </c>
      <c r="AV451" s="186" t="str">
        <f>IFERROR(IF('Input| Overheads'!$C$42="Direct costs",SUMPRODUCT(--('Input| Projects'!$AD451="Yes"),'Calc| Overheads Allocation'!E$9,'Calc| Project Costs'!X451),IF('Input| Overheads'!$C$42="Internal labour",SUMPRODUCT(--('Input| Projects'!$AD451="Yes"),'Calc| Overheads Allocation'!E$9,'Calc| Project Costs'!X451,'Input| Projects'!$Y451),IF('Input| Overheads'!$C$42="DNSP defined",SUMPRODUCT(--('Input| Projects'!$AD451="Yes"),'Calc| Overheads Allocation'!E$62,'Input| Projects'!$AG451),""))),"")</f>
        <v/>
      </c>
      <c r="AW451" s="186" t="str">
        <f>IFERROR(IF('Input| Overheads'!$C$42="Direct costs",SUMPRODUCT(--('Input| Projects'!$AD451="Yes"),'Calc| Overheads Allocation'!F$9,'Calc| Project Costs'!Y451),IF('Input| Overheads'!$C$42="Internal labour",SUMPRODUCT(--('Input| Projects'!$AD451="Yes"),'Calc| Overheads Allocation'!F$9,'Calc| Project Costs'!Y451,'Input| Projects'!$Y451),IF('Input| Overheads'!$C$42="DNSP defined",SUMPRODUCT(--('Input| Projects'!$AD451="Yes"),'Calc| Overheads Allocation'!F$62,'Input| Projects'!$AG451),""))),"")</f>
        <v/>
      </c>
      <c r="AX451" s="186" t="str">
        <f>IFERROR(IF('Input| Overheads'!$C$42="Direct costs",SUMPRODUCT(--('Input| Projects'!$AD451="Yes"),'Calc| Overheads Allocation'!G$9,'Calc| Project Costs'!Z451),IF('Input| Overheads'!$C$42="Internal labour",SUMPRODUCT(--('Input| Projects'!$AD451="Yes"),'Calc| Overheads Allocation'!G$9,'Calc| Project Costs'!Z451,'Input| Projects'!$Y451),IF('Input| Overheads'!$C$42="DNSP defined",SUMPRODUCT(--('Input| Projects'!$AD451="Yes"),'Calc| Overheads Allocation'!G$62,'Input| Projects'!$AG451),""))),"")</f>
        <v/>
      </c>
      <c r="AY451" s="186" t="str">
        <f>IFERROR(IF('Input| Overheads'!$C$42="Direct costs",SUMPRODUCT(--('Input| Projects'!$AD451="Yes"),'Calc| Overheads Allocation'!H$9,'Calc| Project Costs'!AA451),IF('Input| Overheads'!$C$42="Internal labour",SUMPRODUCT(--('Input| Projects'!$AD451="Yes"),'Calc| Overheads Allocation'!H$9,'Calc| Project Costs'!AA451,'Input| Projects'!$Y451),IF('Input| Overheads'!$C$42="DNSP defined",SUMPRODUCT(--('Input| Projects'!$AD451="Yes"),'Calc| Overheads Allocation'!H$62,'Input| Projects'!$AG451),""))),"")</f>
        <v/>
      </c>
      <c r="AZ451" s="186" t="str">
        <f>IFERROR(IF('Input| Overheads'!$C$42="Direct costs",SUMPRODUCT(--('Input| Projects'!$AD451="Yes"),'Calc| Overheads Allocation'!I$9,'Calc| Project Costs'!AB451),IF('Input| Overheads'!$C$42="Internal labour",SUMPRODUCT(--('Input| Projects'!$AD451="Yes"),'Calc| Overheads Allocation'!I$9,'Calc| Project Costs'!AB451,'Input| Projects'!$Y451),IF('Input| Overheads'!$C$42="DNSP defined",SUMPRODUCT(--('Input| Projects'!$AD451="Yes"),'Calc| Overheads Allocation'!I$62,'Input| Projects'!$AG451),""))),"")</f>
        <v/>
      </c>
      <c r="BA451" s="106"/>
      <c r="BB451" s="186">
        <f t="shared" si="216"/>
        <v>0</v>
      </c>
      <c r="BC451" s="186">
        <f t="shared" si="217"/>
        <v>0</v>
      </c>
      <c r="BD451" s="186">
        <f t="shared" si="218"/>
        <v>0</v>
      </c>
      <c r="BE451" s="186">
        <f t="shared" si="195"/>
        <v>0</v>
      </c>
      <c r="BF451" s="186">
        <f t="shared" si="196"/>
        <v>0</v>
      </c>
      <c r="BG451" s="186">
        <f t="shared" si="197"/>
        <v>0</v>
      </c>
      <c r="BH451" s="186">
        <f t="shared" si="198"/>
        <v>0</v>
      </c>
      <c r="BI451" s="97"/>
      <c r="BJ451" s="186" t="str">
        <f t="shared" si="199"/>
        <v/>
      </c>
      <c r="BK451" s="186" t="str">
        <f t="shared" si="200"/>
        <v/>
      </c>
      <c r="BL451" s="186" t="str">
        <f t="shared" si="201"/>
        <v/>
      </c>
      <c r="BM451" s="186" t="str">
        <f t="shared" si="202"/>
        <v/>
      </c>
      <c r="BN451" s="186" t="str">
        <f t="shared" si="203"/>
        <v/>
      </c>
      <c r="BO451" s="186" t="str">
        <f t="shared" si="204"/>
        <v/>
      </c>
      <c r="BP451" s="186" t="str">
        <f t="shared" si="205"/>
        <v/>
      </c>
      <c r="BQ451" s="97"/>
      <c r="BR451" s="186">
        <f t="shared" si="206"/>
        <v>0</v>
      </c>
      <c r="BS451" s="186">
        <f t="shared" si="207"/>
        <v>0</v>
      </c>
      <c r="BT451" s="222">
        <f t="shared" si="208"/>
        <v>0</v>
      </c>
      <c r="BU451" s="222">
        <f t="shared" si="209"/>
        <v>0</v>
      </c>
      <c r="BV451" s="222">
        <f t="shared" si="210"/>
        <v>0</v>
      </c>
      <c r="BW451" s="222">
        <f t="shared" si="211"/>
        <v>0</v>
      </c>
      <c r="BX451" s="222">
        <f t="shared" si="212"/>
        <v>0</v>
      </c>
      <c r="BY451" s="106"/>
      <c r="BZ451" s="197" t="str">
        <f>IF(SUMIF('Input| Projects'!$AS$8:$CP$8,"Dx",'Input| Projects'!$AS451:$CP451)=0,"",SUMIF('Input| Projects'!$AS$8:$CP$8,"Dx",'Input| Projects'!$AS451:$CP451))</f>
        <v/>
      </c>
      <c r="CA451" s="197" t="str">
        <f>IF(SUMIF('Input| Projects'!$AS$8:$CP$8,"Tx",'Input| Projects'!$AS451:$CP451)=0,"",SUMIF('Input| Projects'!$AS$8:$CP$8,"Tx",'Input| Projects'!$AS451:$CP451))</f>
        <v/>
      </c>
      <c r="CB451" s="150" t="str">
        <f t="shared" si="219"/>
        <v/>
      </c>
    </row>
    <row r="452" spans="2:80" x14ac:dyDescent="0.2">
      <c r="B452" s="201">
        <f>IFERROR('Input| Projects'!B452,"")</f>
        <v>443</v>
      </c>
      <c r="C452" s="42" t="str">
        <f>IFERROR(IF('Input| Projects'!C452="","",'Input| Projects'!C452),"")</f>
        <v/>
      </c>
      <c r="D452" s="42" t="str">
        <f>IFERROR(IF('Input| Projects'!D452="","",'Input| Projects'!D452),"")</f>
        <v/>
      </c>
      <c r="E452" s="104"/>
      <c r="F452" s="190">
        <f>IFERROR('Input| Projects'!I452*'Input| Escalations'!$K$19,"")</f>
        <v>0</v>
      </c>
      <c r="G452" s="190">
        <f>IFERROR('Input| Projects'!J452*'Input| Escalations'!$K$19,"")</f>
        <v>0</v>
      </c>
      <c r="H452" s="190">
        <f>IFERROR('Input| Projects'!K452*'Input| Escalations'!$K$19,"")</f>
        <v>0</v>
      </c>
      <c r="I452" s="190">
        <f>IFERROR('Input| Projects'!L452*'Input| Escalations'!$K$19,"")</f>
        <v>0</v>
      </c>
      <c r="J452" s="190">
        <f>IFERROR('Input| Projects'!M452*'Input| Escalations'!$K$19,"")</f>
        <v>0</v>
      </c>
      <c r="K452" s="190">
        <f>IFERROR('Input| Projects'!N452*'Input| Escalations'!$K$19,"")</f>
        <v>0</v>
      </c>
      <c r="L452" s="190">
        <f>IFERROR('Input| Projects'!O452*'Input| Escalations'!$K$19,"")</f>
        <v>0</v>
      </c>
      <c r="M452" s="150" t="str">
        <f>IF(ABS(SUM(F452:L452)-(SUM('Input| Projects'!I452:O452)*'Input| Escalations'!$K$19))&lt;0.0000001,"",1)</f>
        <v/>
      </c>
      <c r="N452" s="192">
        <f>'Input| Projects'!$Y452*INDEX('Input| Escalations'!$H$33:$N$33,MATCH('Calc| Project Costs'!N$9,'Input| Escalations'!$H$23:$N$23,0))+'Input| Projects'!$Z452*INDEX('Input| Escalations'!$H$34:$N$34,MATCH('Calc| Project Costs'!N$9,'Input| Escalations'!$H$23:$N$23,0))+'Input| Projects'!$AA452*INDEX('Input| Escalations'!$H$35:$N$35,MATCH('Calc| Project Costs'!N$9,'Input| Escalations'!$H$23:$N$23,0))+1</f>
        <v>1</v>
      </c>
      <c r="O452" s="192">
        <f>'Input| Projects'!$Y452*INDEX('Input| Escalations'!$H$33:$N$33,MATCH('Calc| Project Costs'!O$9,'Input| Escalations'!$H$23:$N$23,0))+'Input| Projects'!$Z452*INDEX('Input| Escalations'!$H$34:$N$34,MATCH('Calc| Project Costs'!O$9,'Input| Escalations'!$H$23:$N$23,0))+'Input| Projects'!$AA452*INDEX('Input| Escalations'!$H$35:$N$35,MATCH('Calc| Project Costs'!O$9,'Input| Escalations'!$H$23:$N$23,0))+1</f>
        <v>1</v>
      </c>
      <c r="P452" s="192">
        <f>'Input| Projects'!$Y452*INDEX('Input| Escalations'!$H$33:$N$33,MATCH('Calc| Project Costs'!P$9,'Input| Escalations'!$H$23:$N$23,0))+'Input| Projects'!$Z452*INDEX('Input| Escalations'!$H$34:$N$34,MATCH('Calc| Project Costs'!P$9,'Input| Escalations'!$H$23:$N$23,0))+'Input| Projects'!$AA452*INDEX('Input| Escalations'!$H$35:$N$35,MATCH('Calc| Project Costs'!P$9,'Input| Escalations'!$H$23:$N$23,0))+1</f>
        <v>1</v>
      </c>
      <c r="Q452" s="192">
        <f>'Input| Projects'!$Y452*INDEX('Input| Escalations'!$H$33:$N$33,MATCH('Calc| Project Costs'!Q$9,'Input| Escalations'!$H$23:$N$23,0))+'Input| Projects'!$Z452*INDEX('Input| Escalations'!$H$34:$N$34,MATCH('Calc| Project Costs'!Q$9,'Input| Escalations'!$H$23:$N$23,0))+'Input| Projects'!$AA452*INDEX('Input| Escalations'!$H$35:$N$35,MATCH('Calc| Project Costs'!Q$9,'Input| Escalations'!$H$23:$N$23,0))+1</f>
        <v>1</v>
      </c>
      <c r="R452" s="192">
        <f>'Input| Projects'!$Y452*INDEX('Input| Escalations'!$H$33:$N$33,MATCH('Calc| Project Costs'!R$9,'Input| Escalations'!$H$23:$N$23,0))+'Input| Projects'!$Z452*INDEX('Input| Escalations'!$H$34:$N$34,MATCH('Calc| Project Costs'!R$9,'Input| Escalations'!$H$23:$N$23,0))+'Input| Projects'!$AA452*INDEX('Input| Escalations'!$H$35:$N$35,MATCH('Calc| Project Costs'!R$9,'Input| Escalations'!$H$23:$N$23,0))+1</f>
        <v>1</v>
      </c>
      <c r="S452" s="192">
        <f>'Input| Projects'!$Y452*INDEX('Input| Escalations'!$H$33:$N$33,MATCH('Calc| Project Costs'!S$9,'Input| Escalations'!$H$23:$N$23,0))+'Input| Projects'!$Z452*INDEX('Input| Escalations'!$H$34:$N$34,MATCH('Calc| Project Costs'!S$9,'Input| Escalations'!$H$23:$N$23,0))+'Input| Projects'!$AA452*INDEX('Input| Escalations'!$H$35:$N$35,MATCH('Calc| Project Costs'!S$9,'Input| Escalations'!$H$23:$N$23,0))+1</f>
        <v>1</v>
      </c>
      <c r="T452" s="192">
        <f>'Input| Projects'!$Y452*INDEX('Input| Escalations'!$H$33:$N$33,MATCH('Calc| Project Costs'!T$9,'Input| Escalations'!$H$23:$N$23,0))+'Input| Projects'!$Z452*INDEX('Input| Escalations'!$H$34:$N$34,MATCH('Calc| Project Costs'!T$9,'Input| Escalations'!$H$23:$N$23,0))+'Input| Projects'!$AA452*INDEX('Input| Escalations'!$H$35:$N$35,MATCH('Calc| Project Costs'!T$9,'Input| Escalations'!$H$23:$N$23,0))+1</f>
        <v>1</v>
      </c>
      <c r="U452" s="106"/>
      <c r="V452" s="186">
        <f t="shared" si="213"/>
        <v>0</v>
      </c>
      <c r="W452" s="186">
        <f t="shared" si="214"/>
        <v>0</v>
      </c>
      <c r="X452" s="186">
        <f t="shared" si="215"/>
        <v>0</v>
      </c>
      <c r="Y452" s="186">
        <f t="shared" si="191"/>
        <v>0</v>
      </c>
      <c r="Z452" s="186">
        <f t="shared" si="192"/>
        <v>0</v>
      </c>
      <c r="AA452" s="186">
        <f t="shared" si="193"/>
        <v>0</v>
      </c>
      <c r="AB452" s="186">
        <f t="shared" si="194"/>
        <v>0</v>
      </c>
      <c r="AC452" s="106"/>
      <c r="AD452" s="186">
        <f>'Input| Projects'!Q452*N452*'Input| Escalations'!$K$19</f>
        <v>0</v>
      </c>
      <c r="AE452" s="186">
        <f>'Input| Projects'!R452*O452*'Input| Escalations'!$K$19</f>
        <v>0</v>
      </c>
      <c r="AF452" s="186">
        <f>'Input| Projects'!S452*P452*'Input| Escalations'!$K$19</f>
        <v>0</v>
      </c>
      <c r="AG452" s="186">
        <f>'Input| Projects'!T452*Q452*'Input| Escalations'!$K$19</f>
        <v>0</v>
      </c>
      <c r="AH452" s="186">
        <f>'Input| Projects'!U452*R452*'Input| Escalations'!$K$19</f>
        <v>0</v>
      </c>
      <c r="AI452" s="186">
        <f>'Input| Projects'!V452*S452*'Input| Escalations'!$K$19</f>
        <v>0</v>
      </c>
      <c r="AJ452" s="186">
        <f>'Input| Projects'!W452*T452*'Input| Escalations'!$K$19</f>
        <v>0</v>
      </c>
      <c r="AK452" s="106"/>
      <c r="AL452" s="186" t="str">
        <f>IFERROR(IF('Input| Overheads'!$C$42="Direct costs",SUMPRODUCT(--('Input| Projects'!$AC452="Yes"),'Calc| Overheads Allocation'!C$8,'Calc| Project Costs'!V452),IF('Input| Overheads'!$C$42="Internal labour",SUMPRODUCT(--('Input| Projects'!$AC452="Yes"),'Calc| Overheads Allocation'!C$8,'Calc| Project Costs'!V452,'Input| Projects'!$Y452),IF('Input| Overheads'!$C$42="DNSP defined",SUMPRODUCT(--('Input| Projects'!$AC452="Yes"),'Calc| Overheads Allocation'!C$61,'Input| Projects'!$AF452),""))),"")</f>
        <v/>
      </c>
      <c r="AM452" s="186" t="str">
        <f>IFERROR(IF('Input| Overheads'!$C$42="Direct costs",SUMPRODUCT(--('Input| Projects'!$AC452="Yes"),'Calc| Overheads Allocation'!D$8,'Calc| Project Costs'!W452),IF('Input| Overheads'!$C$42="Internal labour",SUMPRODUCT(--('Input| Projects'!$AC452="Yes"),'Calc| Overheads Allocation'!D$8,'Calc| Project Costs'!W452,'Input| Projects'!$Y452),IF('Input| Overheads'!$C$42="DNSP defined",SUMPRODUCT(--('Input| Projects'!$AC452="Yes"),'Calc| Overheads Allocation'!D$61,'Input| Projects'!$AF452),""))),"")</f>
        <v/>
      </c>
      <c r="AN452" s="186" t="str">
        <f>IFERROR(IF('Input| Overheads'!$C$42="Direct costs",SUMPRODUCT(--('Input| Projects'!$AC452="Yes"),'Calc| Overheads Allocation'!E$8,'Calc| Project Costs'!X452),IF('Input| Overheads'!$C$42="Internal labour",SUMPRODUCT(--('Input| Projects'!$AC452="Yes"),'Calc| Overheads Allocation'!E$8,'Calc| Project Costs'!X452,'Input| Projects'!$Y452),IF('Input| Overheads'!$C$42="DNSP defined",SUMPRODUCT(--('Input| Projects'!$AC452="Yes"),'Calc| Overheads Allocation'!E$61,'Input| Projects'!$AF452),""))),"")</f>
        <v/>
      </c>
      <c r="AO452" s="186" t="str">
        <f>IFERROR(IF('Input| Overheads'!$C$42="Direct costs",SUMPRODUCT(--('Input| Projects'!$AC452="Yes"),'Calc| Overheads Allocation'!F$8,'Calc| Project Costs'!Y452),IF('Input| Overheads'!$C$42="Internal labour",SUMPRODUCT(--('Input| Projects'!$AC452="Yes"),'Calc| Overheads Allocation'!F$8,'Calc| Project Costs'!Y452,'Input| Projects'!$Y452),IF('Input| Overheads'!$C$42="DNSP defined",SUMPRODUCT(--('Input| Projects'!$AC452="Yes"),'Calc| Overheads Allocation'!F$61,'Input| Projects'!$AF452),""))),"")</f>
        <v/>
      </c>
      <c r="AP452" s="186" t="str">
        <f>IFERROR(IF('Input| Overheads'!$C$42="Direct costs",SUMPRODUCT(--('Input| Projects'!$AC452="Yes"),'Calc| Overheads Allocation'!G$8,'Calc| Project Costs'!Z452),IF('Input| Overheads'!$C$42="Internal labour",SUMPRODUCT(--('Input| Projects'!$AC452="Yes"),'Calc| Overheads Allocation'!G$8,'Calc| Project Costs'!Z452,'Input| Projects'!$Y452),IF('Input| Overheads'!$C$42="DNSP defined",SUMPRODUCT(--('Input| Projects'!$AC452="Yes"),'Calc| Overheads Allocation'!G$61,'Input| Projects'!$AF452),""))),"")</f>
        <v/>
      </c>
      <c r="AQ452" s="186" t="str">
        <f>IFERROR(IF('Input| Overheads'!$C$42="Direct costs",SUMPRODUCT(--('Input| Projects'!$AC452="Yes"),'Calc| Overheads Allocation'!H$8,'Calc| Project Costs'!AA452),IF('Input| Overheads'!$C$42="Internal labour",SUMPRODUCT(--('Input| Projects'!$AC452="Yes"),'Calc| Overheads Allocation'!H$8,'Calc| Project Costs'!AA452,'Input| Projects'!$Y452),IF('Input| Overheads'!$C$42="DNSP defined",SUMPRODUCT(--('Input| Projects'!$AC452="Yes"),'Calc| Overheads Allocation'!H$61,'Input| Projects'!$AF452),""))),"")</f>
        <v/>
      </c>
      <c r="AR452" s="186" t="str">
        <f>IFERROR(IF('Input| Overheads'!$C$42="Direct costs",SUMPRODUCT(--('Input| Projects'!$AC452="Yes"),'Calc| Overheads Allocation'!I$8,'Calc| Project Costs'!AB452),IF('Input| Overheads'!$C$42="Internal labour",SUMPRODUCT(--('Input| Projects'!$AC452="Yes"),'Calc| Overheads Allocation'!I$8,'Calc| Project Costs'!AB452,'Input| Projects'!$Y452),IF('Input| Overheads'!$C$42="DNSP defined",SUMPRODUCT(--('Input| Projects'!$AC452="Yes"),'Calc| Overheads Allocation'!I$61,'Input| Projects'!$AF452),""))),"")</f>
        <v/>
      </c>
      <c r="AS452" s="106"/>
      <c r="AT452" s="186" t="str">
        <f>IFERROR(IF('Input| Overheads'!$C$42="Direct costs",SUMPRODUCT(--('Input| Projects'!$AD452="Yes"),'Calc| Overheads Allocation'!C$9,'Calc| Project Costs'!V452),IF('Input| Overheads'!$C$42="Internal labour",SUMPRODUCT(--('Input| Projects'!$AD452="Yes"),'Calc| Overheads Allocation'!C$9,'Calc| Project Costs'!V452,'Input| Projects'!$Y452),IF('Input| Overheads'!$C$42="DNSP defined",SUMPRODUCT(--('Input| Projects'!$AD452="Yes"),'Calc| Overheads Allocation'!C$62,'Input| Projects'!$AG452),""))),"")</f>
        <v/>
      </c>
      <c r="AU452" s="186" t="str">
        <f>IFERROR(IF('Input| Overheads'!$C$42="Direct costs",SUMPRODUCT(--('Input| Projects'!$AD452="Yes"),'Calc| Overheads Allocation'!D$9,'Calc| Project Costs'!W452),IF('Input| Overheads'!$C$42="Internal labour",SUMPRODUCT(--('Input| Projects'!$AD452="Yes"),'Calc| Overheads Allocation'!D$9,'Calc| Project Costs'!W452,'Input| Projects'!$Y452),IF('Input| Overheads'!$C$42="DNSP defined",SUMPRODUCT(--('Input| Projects'!$AD452="Yes"),'Calc| Overheads Allocation'!D$62,'Input| Projects'!$AG452),""))),"")</f>
        <v/>
      </c>
      <c r="AV452" s="186" t="str">
        <f>IFERROR(IF('Input| Overheads'!$C$42="Direct costs",SUMPRODUCT(--('Input| Projects'!$AD452="Yes"),'Calc| Overheads Allocation'!E$9,'Calc| Project Costs'!X452),IF('Input| Overheads'!$C$42="Internal labour",SUMPRODUCT(--('Input| Projects'!$AD452="Yes"),'Calc| Overheads Allocation'!E$9,'Calc| Project Costs'!X452,'Input| Projects'!$Y452),IF('Input| Overheads'!$C$42="DNSP defined",SUMPRODUCT(--('Input| Projects'!$AD452="Yes"),'Calc| Overheads Allocation'!E$62,'Input| Projects'!$AG452),""))),"")</f>
        <v/>
      </c>
      <c r="AW452" s="186" t="str">
        <f>IFERROR(IF('Input| Overheads'!$C$42="Direct costs",SUMPRODUCT(--('Input| Projects'!$AD452="Yes"),'Calc| Overheads Allocation'!F$9,'Calc| Project Costs'!Y452),IF('Input| Overheads'!$C$42="Internal labour",SUMPRODUCT(--('Input| Projects'!$AD452="Yes"),'Calc| Overheads Allocation'!F$9,'Calc| Project Costs'!Y452,'Input| Projects'!$Y452),IF('Input| Overheads'!$C$42="DNSP defined",SUMPRODUCT(--('Input| Projects'!$AD452="Yes"),'Calc| Overheads Allocation'!F$62,'Input| Projects'!$AG452),""))),"")</f>
        <v/>
      </c>
      <c r="AX452" s="186" t="str">
        <f>IFERROR(IF('Input| Overheads'!$C$42="Direct costs",SUMPRODUCT(--('Input| Projects'!$AD452="Yes"),'Calc| Overheads Allocation'!G$9,'Calc| Project Costs'!Z452),IF('Input| Overheads'!$C$42="Internal labour",SUMPRODUCT(--('Input| Projects'!$AD452="Yes"),'Calc| Overheads Allocation'!G$9,'Calc| Project Costs'!Z452,'Input| Projects'!$Y452),IF('Input| Overheads'!$C$42="DNSP defined",SUMPRODUCT(--('Input| Projects'!$AD452="Yes"),'Calc| Overheads Allocation'!G$62,'Input| Projects'!$AG452),""))),"")</f>
        <v/>
      </c>
      <c r="AY452" s="186" t="str">
        <f>IFERROR(IF('Input| Overheads'!$C$42="Direct costs",SUMPRODUCT(--('Input| Projects'!$AD452="Yes"),'Calc| Overheads Allocation'!H$9,'Calc| Project Costs'!AA452),IF('Input| Overheads'!$C$42="Internal labour",SUMPRODUCT(--('Input| Projects'!$AD452="Yes"),'Calc| Overheads Allocation'!H$9,'Calc| Project Costs'!AA452,'Input| Projects'!$Y452),IF('Input| Overheads'!$C$42="DNSP defined",SUMPRODUCT(--('Input| Projects'!$AD452="Yes"),'Calc| Overheads Allocation'!H$62,'Input| Projects'!$AG452),""))),"")</f>
        <v/>
      </c>
      <c r="AZ452" s="186" t="str">
        <f>IFERROR(IF('Input| Overheads'!$C$42="Direct costs",SUMPRODUCT(--('Input| Projects'!$AD452="Yes"),'Calc| Overheads Allocation'!I$9,'Calc| Project Costs'!AB452),IF('Input| Overheads'!$C$42="Internal labour",SUMPRODUCT(--('Input| Projects'!$AD452="Yes"),'Calc| Overheads Allocation'!I$9,'Calc| Project Costs'!AB452,'Input| Projects'!$Y452),IF('Input| Overheads'!$C$42="DNSP defined",SUMPRODUCT(--('Input| Projects'!$AD452="Yes"),'Calc| Overheads Allocation'!I$62,'Input| Projects'!$AG452),""))),"")</f>
        <v/>
      </c>
      <c r="BA452" s="106"/>
      <c r="BB452" s="186">
        <f t="shared" si="216"/>
        <v>0</v>
      </c>
      <c r="BC452" s="186">
        <f t="shared" si="217"/>
        <v>0</v>
      </c>
      <c r="BD452" s="186">
        <f t="shared" si="218"/>
        <v>0</v>
      </c>
      <c r="BE452" s="186">
        <f t="shared" si="195"/>
        <v>0</v>
      </c>
      <c r="BF452" s="186">
        <f t="shared" si="196"/>
        <v>0</v>
      </c>
      <c r="BG452" s="186">
        <f t="shared" si="197"/>
        <v>0</v>
      </c>
      <c r="BH452" s="186">
        <f t="shared" si="198"/>
        <v>0</v>
      </c>
      <c r="BI452" s="97"/>
      <c r="BJ452" s="186" t="str">
        <f t="shared" si="199"/>
        <v/>
      </c>
      <c r="BK452" s="186" t="str">
        <f t="shared" si="200"/>
        <v/>
      </c>
      <c r="BL452" s="186" t="str">
        <f t="shared" si="201"/>
        <v/>
      </c>
      <c r="BM452" s="186" t="str">
        <f t="shared" si="202"/>
        <v/>
      </c>
      <c r="BN452" s="186" t="str">
        <f t="shared" si="203"/>
        <v/>
      </c>
      <c r="BO452" s="186" t="str">
        <f t="shared" si="204"/>
        <v/>
      </c>
      <c r="BP452" s="186" t="str">
        <f t="shared" si="205"/>
        <v/>
      </c>
      <c r="BQ452" s="97"/>
      <c r="BR452" s="186">
        <f t="shared" si="206"/>
        <v>0</v>
      </c>
      <c r="BS452" s="186">
        <f t="shared" si="207"/>
        <v>0</v>
      </c>
      <c r="BT452" s="222">
        <f t="shared" si="208"/>
        <v>0</v>
      </c>
      <c r="BU452" s="222">
        <f t="shared" si="209"/>
        <v>0</v>
      </c>
      <c r="BV452" s="222">
        <f t="shared" si="210"/>
        <v>0</v>
      </c>
      <c r="BW452" s="222">
        <f t="shared" si="211"/>
        <v>0</v>
      </c>
      <c r="BX452" s="222">
        <f t="shared" si="212"/>
        <v>0</v>
      </c>
      <c r="BY452" s="106"/>
      <c r="BZ452" s="197" t="str">
        <f>IF(SUMIF('Input| Projects'!$AS$8:$CP$8,"Dx",'Input| Projects'!$AS452:$CP452)=0,"",SUMIF('Input| Projects'!$AS$8:$CP$8,"Dx",'Input| Projects'!$AS452:$CP452))</f>
        <v/>
      </c>
      <c r="CA452" s="197" t="str">
        <f>IF(SUMIF('Input| Projects'!$AS$8:$CP$8,"Tx",'Input| Projects'!$AS452:$CP452)=0,"",SUMIF('Input| Projects'!$AS$8:$CP$8,"Tx",'Input| Projects'!$AS452:$CP452))</f>
        <v/>
      </c>
      <c r="CB452" s="150" t="str">
        <f t="shared" si="219"/>
        <v/>
      </c>
    </row>
    <row r="453" spans="2:80" x14ac:dyDescent="0.2">
      <c r="B453" s="201">
        <f>IFERROR('Input| Projects'!B453,"")</f>
        <v>444</v>
      </c>
      <c r="C453" s="42" t="str">
        <f>IFERROR(IF('Input| Projects'!C453="","",'Input| Projects'!C453),"")</f>
        <v/>
      </c>
      <c r="D453" s="42" t="str">
        <f>IFERROR(IF('Input| Projects'!D453="","",'Input| Projects'!D453),"")</f>
        <v/>
      </c>
      <c r="E453" s="104"/>
      <c r="F453" s="190">
        <f>IFERROR('Input| Projects'!I453*'Input| Escalations'!$K$19,"")</f>
        <v>0</v>
      </c>
      <c r="G453" s="190">
        <f>IFERROR('Input| Projects'!J453*'Input| Escalations'!$K$19,"")</f>
        <v>0</v>
      </c>
      <c r="H453" s="190">
        <f>IFERROR('Input| Projects'!K453*'Input| Escalations'!$K$19,"")</f>
        <v>0</v>
      </c>
      <c r="I453" s="190">
        <f>IFERROR('Input| Projects'!L453*'Input| Escalations'!$K$19,"")</f>
        <v>0</v>
      </c>
      <c r="J453" s="190">
        <f>IFERROR('Input| Projects'!M453*'Input| Escalations'!$K$19,"")</f>
        <v>0</v>
      </c>
      <c r="K453" s="190">
        <f>IFERROR('Input| Projects'!N453*'Input| Escalations'!$K$19,"")</f>
        <v>0</v>
      </c>
      <c r="L453" s="190">
        <f>IFERROR('Input| Projects'!O453*'Input| Escalations'!$K$19,"")</f>
        <v>0</v>
      </c>
      <c r="M453" s="150" t="str">
        <f>IF(ABS(SUM(F453:L453)-(SUM('Input| Projects'!I453:O453)*'Input| Escalations'!$K$19))&lt;0.0000001,"",1)</f>
        <v/>
      </c>
      <c r="N453" s="192">
        <f>'Input| Projects'!$Y453*INDEX('Input| Escalations'!$H$33:$N$33,MATCH('Calc| Project Costs'!N$9,'Input| Escalations'!$H$23:$N$23,0))+'Input| Projects'!$Z453*INDEX('Input| Escalations'!$H$34:$N$34,MATCH('Calc| Project Costs'!N$9,'Input| Escalations'!$H$23:$N$23,0))+'Input| Projects'!$AA453*INDEX('Input| Escalations'!$H$35:$N$35,MATCH('Calc| Project Costs'!N$9,'Input| Escalations'!$H$23:$N$23,0))+1</f>
        <v>1</v>
      </c>
      <c r="O453" s="192">
        <f>'Input| Projects'!$Y453*INDEX('Input| Escalations'!$H$33:$N$33,MATCH('Calc| Project Costs'!O$9,'Input| Escalations'!$H$23:$N$23,0))+'Input| Projects'!$Z453*INDEX('Input| Escalations'!$H$34:$N$34,MATCH('Calc| Project Costs'!O$9,'Input| Escalations'!$H$23:$N$23,0))+'Input| Projects'!$AA453*INDEX('Input| Escalations'!$H$35:$N$35,MATCH('Calc| Project Costs'!O$9,'Input| Escalations'!$H$23:$N$23,0))+1</f>
        <v>1</v>
      </c>
      <c r="P453" s="192">
        <f>'Input| Projects'!$Y453*INDEX('Input| Escalations'!$H$33:$N$33,MATCH('Calc| Project Costs'!P$9,'Input| Escalations'!$H$23:$N$23,0))+'Input| Projects'!$Z453*INDEX('Input| Escalations'!$H$34:$N$34,MATCH('Calc| Project Costs'!P$9,'Input| Escalations'!$H$23:$N$23,0))+'Input| Projects'!$AA453*INDEX('Input| Escalations'!$H$35:$N$35,MATCH('Calc| Project Costs'!P$9,'Input| Escalations'!$H$23:$N$23,0))+1</f>
        <v>1</v>
      </c>
      <c r="Q453" s="192">
        <f>'Input| Projects'!$Y453*INDEX('Input| Escalations'!$H$33:$N$33,MATCH('Calc| Project Costs'!Q$9,'Input| Escalations'!$H$23:$N$23,0))+'Input| Projects'!$Z453*INDEX('Input| Escalations'!$H$34:$N$34,MATCH('Calc| Project Costs'!Q$9,'Input| Escalations'!$H$23:$N$23,0))+'Input| Projects'!$AA453*INDEX('Input| Escalations'!$H$35:$N$35,MATCH('Calc| Project Costs'!Q$9,'Input| Escalations'!$H$23:$N$23,0))+1</f>
        <v>1</v>
      </c>
      <c r="R453" s="192">
        <f>'Input| Projects'!$Y453*INDEX('Input| Escalations'!$H$33:$N$33,MATCH('Calc| Project Costs'!R$9,'Input| Escalations'!$H$23:$N$23,0))+'Input| Projects'!$Z453*INDEX('Input| Escalations'!$H$34:$N$34,MATCH('Calc| Project Costs'!R$9,'Input| Escalations'!$H$23:$N$23,0))+'Input| Projects'!$AA453*INDEX('Input| Escalations'!$H$35:$N$35,MATCH('Calc| Project Costs'!R$9,'Input| Escalations'!$H$23:$N$23,0))+1</f>
        <v>1</v>
      </c>
      <c r="S453" s="192">
        <f>'Input| Projects'!$Y453*INDEX('Input| Escalations'!$H$33:$N$33,MATCH('Calc| Project Costs'!S$9,'Input| Escalations'!$H$23:$N$23,0))+'Input| Projects'!$Z453*INDEX('Input| Escalations'!$H$34:$N$34,MATCH('Calc| Project Costs'!S$9,'Input| Escalations'!$H$23:$N$23,0))+'Input| Projects'!$AA453*INDEX('Input| Escalations'!$H$35:$N$35,MATCH('Calc| Project Costs'!S$9,'Input| Escalations'!$H$23:$N$23,0))+1</f>
        <v>1</v>
      </c>
      <c r="T453" s="192">
        <f>'Input| Projects'!$Y453*INDEX('Input| Escalations'!$H$33:$N$33,MATCH('Calc| Project Costs'!T$9,'Input| Escalations'!$H$23:$N$23,0))+'Input| Projects'!$Z453*INDEX('Input| Escalations'!$H$34:$N$34,MATCH('Calc| Project Costs'!T$9,'Input| Escalations'!$H$23:$N$23,0))+'Input| Projects'!$AA453*INDEX('Input| Escalations'!$H$35:$N$35,MATCH('Calc| Project Costs'!T$9,'Input| Escalations'!$H$23:$N$23,0))+1</f>
        <v>1</v>
      </c>
      <c r="U453" s="106"/>
      <c r="V453" s="186">
        <f t="shared" si="213"/>
        <v>0</v>
      </c>
      <c r="W453" s="186">
        <f t="shared" si="214"/>
        <v>0</v>
      </c>
      <c r="X453" s="186">
        <f t="shared" si="215"/>
        <v>0</v>
      </c>
      <c r="Y453" s="186">
        <f t="shared" si="191"/>
        <v>0</v>
      </c>
      <c r="Z453" s="186">
        <f t="shared" si="192"/>
        <v>0</v>
      </c>
      <c r="AA453" s="186">
        <f t="shared" si="193"/>
        <v>0</v>
      </c>
      <c r="AB453" s="186">
        <f t="shared" si="194"/>
        <v>0</v>
      </c>
      <c r="AC453" s="106"/>
      <c r="AD453" s="186">
        <f>'Input| Projects'!Q453*N453*'Input| Escalations'!$K$19</f>
        <v>0</v>
      </c>
      <c r="AE453" s="186">
        <f>'Input| Projects'!R453*O453*'Input| Escalations'!$K$19</f>
        <v>0</v>
      </c>
      <c r="AF453" s="186">
        <f>'Input| Projects'!S453*P453*'Input| Escalations'!$K$19</f>
        <v>0</v>
      </c>
      <c r="AG453" s="186">
        <f>'Input| Projects'!T453*Q453*'Input| Escalations'!$K$19</f>
        <v>0</v>
      </c>
      <c r="AH453" s="186">
        <f>'Input| Projects'!U453*R453*'Input| Escalations'!$K$19</f>
        <v>0</v>
      </c>
      <c r="AI453" s="186">
        <f>'Input| Projects'!V453*S453*'Input| Escalations'!$K$19</f>
        <v>0</v>
      </c>
      <c r="AJ453" s="186">
        <f>'Input| Projects'!W453*T453*'Input| Escalations'!$K$19</f>
        <v>0</v>
      </c>
      <c r="AK453" s="106"/>
      <c r="AL453" s="186" t="str">
        <f>IFERROR(IF('Input| Overheads'!$C$42="Direct costs",SUMPRODUCT(--('Input| Projects'!$AC453="Yes"),'Calc| Overheads Allocation'!C$8,'Calc| Project Costs'!V453),IF('Input| Overheads'!$C$42="Internal labour",SUMPRODUCT(--('Input| Projects'!$AC453="Yes"),'Calc| Overheads Allocation'!C$8,'Calc| Project Costs'!V453,'Input| Projects'!$Y453),IF('Input| Overheads'!$C$42="DNSP defined",SUMPRODUCT(--('Input| Projects'!$AC453="Yes"),'Calc| Overheads Allocation'!C$61,'Input| Projects'!$AF453),""))),"")</f>
        <v/>
      </c>
      <c r="AM453" s="186" t="str">
        <f>IFERROR(IF('Input| Overheads'!$C$42="Direct costs",SUMPRODUCT(--('Input| Projects'!$AC453="Yes"),'Calc| Overheads Allocation'!D$8,'Calc| Project Costs'!W453),IF('Input| Overheads'!$C$42="Internal labour",SUMPRODUCT(--('Input| Projects'!$AC453="Yes"),'Calc| Overheads Allocation'!D$8,'Calc| Project Costs'!W453,'Input| Projects'!$Y453),IF('Input| Overheads'!$C$42="DNSP defined",SUMPRODUCT(--('Input| Projects'!$AC453="Yes"),'Calc| Overheads Allocation'!D$61,'Input| Projects'!$AF453),""))),"")</f>
        <v/>
      </c>
      <c r="AN453" s="186" t="str">
        <f>IFERROR(IF('Input| Overheads'!$C$42="Direct costs",SUMPRODUCT(--('Input| Projects'!$AC453="Yes"),'Calc| Overheads Allocation'!E$8,'Calc| Project Costs'!X453),IF('Input| Overheads'!$C$42="Internal labour",SUMPRODUCT(--('Input| Projects'!$AC453="Yes"),'Calc| Overheads Allocation'!E$8,'Calc| Project Costs'!X453,'Input| Projects'!$Y453),IF('Input| Overheads'!$C$42="DNSP defined",SUMPRODUCT(--('Input| Projects'!$AC453="Yes"),'Calc| Overheads Allocation'!E$61,'Input| Projects'!$AF453),""))),"")</f>
        <v/>
      </c>
      <c r="AO453" s="186" t="str">
        <f>IFERROR(IF('Input| Overheads'!$C$42="Direct costs",SUMPRODUCT(--('Input| Projects'!$AC453="Yes"),'Calc| Overheads Allocation'!F$8,'Calc| Project Costs'!Y453),IF('Input| Overheads'!$C$42="Internal labour",SUMPRODUCT(--('Input| Projects'!$AC453="Yes"),'Calc| Overheads Allocation'!F$8,'Calc| Project Costs'!Y453,'Input| Projects'!$Y453),IF('Input| Overheads'!$C$42="DNSP defined",SUMPRODUCT(--('Input| Projects'!$AC453="Yes"),'Calc| Overheads Allocation'!F$61,'Input| Projects'!$AF453),""))),"")</f>
        <v/>
      </c>
      <c r="AP453" s="186" t="str">
        <f>IFERROR(IF('Input| Overheads'!$C$42="Direct costs",SUMPRODUCT(--('Input| Projects'!$AC453="Yes"),'Calc| Overheads Allocation'!G$8,'Calc| Project Costs'!Z453),IF('Input| Overheads'!$C$42="Internal labour",SUMPRODUCT(--('Input| Projects'!$AC453="Yes"),'Calc| Overheads Allocation'!G$8,'Calc| Project Costs'!Z453,'Input| Projects'!$Y453),IF('Input| Overheads'!$C$42="DNSP defined",SUMPRODUCT(--('Input| Projects'!$AC453="Yes"),'Calc| Overheads Allocation'!G$61,'Input| Projects'!$AF453),""))),"")</f>
        <v/>
      </c>
      <c r="AQ453" s="186" t="str">
        <f>IFERROR(IF('Input| Overheads'!$C$42="Direct costs",SUMPRODUCT(--('Input| Projects'!$AC453="Yes"),'Calc| Overheads Allocation'!H$8,'Calc| Project Costs'!AA453),IF('Input| Overheads'!$C$42="Internal labour",SUMPRODUCT(--('Input| Projects'!$AC453="Yes"),'Calc| Overheads Allocation'!H$8,'Calc| Project Costs'!AA453,'Input| Projects'!$Y453),IF('Input| Overheads'!$C$42="DNSP defined",SUMPRODUCT(--('Input| Projects'!$AC453="Yes"),'Calc| Overheads Allocation'!H$61,'Input| Projects'!$AF453),""))),"")</f>
        <v/>
      </c>
      <c r="AR453" s="186" t="str">
        <f>IFERROR(IF('Input| Overheads'!$C$42="Direct costs",SUMPRODUCT(--('Input| Projects'!$AC453="Yes"),'Calc| Overheads Allocation'!I$8,'Calc| Project Costs'!AB453),IF('Input| Overheads'!$C$42="Internal labour",SUMPRODUCT(--('Input| Projects'!$AC453="Yes"),'Calc| Overheads Allocation'!I$8,'Calc| Project Costs'!AB453,'Input| Projects'!$Y453),IF('Input| Overheads'!$C$42="DNSP defined",SUMPRODUCT(--('Input| Projects'!$AC453="Yes"),'Calc| Overheads Allocation'!I$61,'Input| Projects'!$AF453),""))),"")</f>
        <v/>
      </c>
      <c r="AS453" s="106"/>
      <c r="AT453" s="186" t="str">
        <f>IFERROR(IF('Input| Overheads'!$C$42="Direct costs",SUMPRODUCT(--('Input| Projects'!$AD453="Yes"),'Calc| Overheads Allocation'!C$9,'Calc| Project Costs'!V453),IF('Input| Overheads'!$C$42="Internal labour",SUMPRODUCT(--('Input| Projects'!$AD453="Yes"),'Calc| Overheads Allocation'!C$9,'Calc| Project Costs'!V453,'Input| Projects'!$Y453),IF('Input| Overheads'!$C$42="DNSP defined",SUMPRODUCT(--('Input| Projects'!$AD453="Yes"),'Calc| Overheads Allocation'!C$62,'Input| Projects'!$AG453),""))),"")</f>
        <v/>
      </c>
      <c r="AU453" s="186" t="str">
        <f>IFERROR(IF('Input| Overheads'!$C$42="Direct costs",SUMPRODUCT(--('Input| Projects'!$AD453="Yes"),'Calc| Overheads Allocation'!D$9,'Calc| Project Costs'!W453),IF('Input| Overheads'!$C$42="Internal labour",SUMPRODUCT(--('Input| Projects'!$AD453="Yes"),'Calc| Overheads Allocation'!D$9,'Calc| Project Costs'!W453,'Input| Projects'!$Y453),IF('Input| Overheads'!$C$42="DNSP defined",SUMPRODUCT(--('Input| Projects'!$AD453="Yes"),'Calc| Overheads Allocation'!D$62,'Input| Projects'!$AG453),""))),"")</f>
        <v/>
      </c>
      <c r="AV453" s="186" t="str">
        <f>IFERROR(IF('Input| Overheads'!$C$42="Direct costs",SUMPRODUCT(--('Input| Projects'!$AD453="Yes"),'Calc| Overheads Allocation'!E$9,'Calc| Project Costs'!X453),IF('Input| Overheads'!$C$42="Internal labour",SUMPRODUCT(--('Input| Projects'!$AD453="Yes"),'Calc| Overheads Allocation'!E$9,'Calc| Project Costs'!X453,'Input| Projects'!$Y453),IF('Input| Overheads'!$C$42="DNSP defined",SUMPRODUCT(--('Input| Projects'!$AD453="Yes"),'Calc| Overheads Allocation'!E$62,'Input| Projects'!$AG453),""))),"")</f>
        <v/>
      </c>
      <c r="AW453" s="186" t="str">
        <f>IFERROR(IF('Input| Overheads'!$C$42="Direct costs",SUMPRODUCT(--('Input| Projects'!$AD453="Yes"),'Calc| Overheads Allocation'!F$9,'Calc| Project Costs'!Y453),IF('Input| Overheads'!$C$42="Internal labour",SUMPRODUCT(--('Input| Projects'!$AD453="Yes"),'Calc| Overheads Allocation'!F$9,'Calc| Project Costs'!Y453,'Input| Projects'!$Y453),IF('Input| Overheads'!$C$42="DNSP defined",SUMPRODUCT(--('Input| Projects'!$AD453="Yes"),'Calc| Overheads Allocation'!F$62,'Input| Projects'!$AG453),""))),"")</f>
        <v/>
      </c>
      <c r="AX453" s="186" t="str">
        <f>IFERROR(IF('Input| Overheads'!$C$42="Direct costs",SUMPRODUCT(--('Input| Projects'!$AD453="Yes"),'Calc| Overheads Allocation'!G$9,'Calc| Project Costs'!Z453),IF('Input| Overheads'!$C$42="Internal labour",SUMPRODUCT(--('Input| Projects'!$AD453="Yes"),'Calc| Overheads Allocation'!G$9,'Calc| Project Costs'!Z453,'Input| Projects'!$Y453),IF('Input| Overheads'!$C$42="DNSP defined",SUMPRODUCT(--('Input| Projects'!$AD453="Yes"),'Calc| Overheads Allocation'!G$62,'Input| Projects'!$AG453),""))),"")</f>
        <v/>
      </c>
      <c r="AY453" s="186" t="str">
        <f>IFERROR(IF('Input| Overheads'!$C$42="Direct costs",SUMPRODUCT(--('Input| Projects'!$AD453="Yes"),'Calc| Overheads Allocation'!H$9,'Calc| Project Costs'!AA453),IF('Input| Overheads'!$C$42="Internal labour",SUMPRODUCT(--('Input| Projects'!$AD453="Yes"),'Calc| Overheads Allocation'!H$9,'Calc| Project Costs'!AA453,'Input| Projects'!$Y453),IF('Input| Overheads'!$C$42="DNSP defined",SUMPRODUCT(--('Input| Projects'!$AD453="Yes"),'Calc| Overheads Allocation'!H$62,'Input| Projects'!$AG453),""))),"")</f>
        <v/>
      </c>
      <c r="AZ453" s="186" t="str">
        <f>IFERROR(IF('Input| Overheads'!$C$42="Direct costs",SUMPRODUCT(--('Input| Projects'!$AD453="Yes"),'Calc| Overheads Allocation'!I$9,'Calc| Project Costs'!AB453),IF('Input| Overheads'!$C$42="Internal labour",SUMPRODUCT(--('Input| Projects'!$AD453="Yes"),'Calc| Overheads Allocation'!I$9,'Calc| Project Costs'!AB453,'Input| Projects'!$Y453),IF('Input| Overheads'!$C$42="DNSP defined",SUMPRODUCT(--('Input| Projects'!$AD453="Yes"),'Calc| Overheads Allocation'!I$62,'Input| Projects'!$AG453),""))),"")</f>
        <v/>
      </c>
      <c r="BA453" s="106"/>
      <c r="BB453" s="186">
        <f t="shared" si="216"/>
        <v>0</v>
      </c>
      <c r="BC453" s="186">
        <f t="shared" si="217"/>
        <v>0</v>
      </c>
      <c r="BD453" s="186">
        <f t="shared" si="218"/>
        <v>0</v>
      </c>
      <c r="BE453" s="186">
        <f t="shared" si="195"/>
        <v>0</v>
      </c>
      <c r="BF453" s="186">
        <f t="shared" si="196"/>
        <v>0</v>
      </c>
      <c r="BG453" s="186">
        <f t="shared" si="197"/>
        <v>0</v>
      </c>
      <c r="BH453" s="186">
        <f t="shared" si="198"/>
        <v>0</v>
      </c>
      <c r="BI453" s="97"/>
      <c r="BJ453" s="186" t="str">
        <f t="shared" si="199"/>
        <v/>
      </c>
      <c r="BK453" s="186" t="str">
        <f t="shared" si="200"/>
        <v/>
      </c>
      <c r="BL453" s="186" t="str">
        <f t="shared" si="201"/>
        <v/>
      </c>
      <c r="BM453" s="186" t="str">
        <f t="shared" si="202"/>
        <v/>
      </c>
      <c r="BN453" s="186" t="str">
        <f t="shared" si="203"/>
        <v/>
      </c>
      <c r="BO453" s="186" t="str">
        <f t="shared" si="204"/>
        <v/>
      </c>
      <c r="BP453" s="186" t="str">
        <f t="shared" si="205"/>
        <v/>
      </c>
      <c r="BQ453" s="97"/>
      <c r="BR453" s="186">
        <f t="shared" si="206"/>
        <v>0</v>
      </c>
      <c r="BS453" s="186">
        <f t="shared" si="207"/>
        <v>0</v>
      </c>
      <c r="BT453" s="222">
        <f t="shared" si="208"/>
        <v>0</v>
      </c>
      <c r="BU453" s="222">
        <f t="shared" si="209"/>
        <v>0</v>
      </c>
      <c r="BV453" s="222">
        <f t="shared" si="210"/>
        <v>0</v>
      </c>
      <c r="BW453" s="222">
        <f t="shared" si="211"/>
        <v>0</v>
      </c>
      <c r="BX453" s="222">
        <f t="shared" si="212"/>
        <v>0</v>
      </c>
      <c r="BY453" s="106"/>
      <c r="BZ453" s="197" t="str">
        <f>IF(SUMIF('Input| Projects'!$AS$8:$CP$8,"Dx",'Input| Projects'!$AS453:$CP453)=0,"",SUMIF('Input| Projects'!$AS$8:$CP$8,"Dx",'Input| Projects'!$AS453:$CP453))</f>
        <v/>
      </c>
      <c r="CA453" s="197" t="str">
        <f>IF(SUMIF('Input| Projects'!$AS$8:$CP$8,"Tx",'Input| Projects'!$AS453:$CP453)=0,"",SUMIF('Input| Projects'!$AS$8:$CP$8,"Tx",'Input| Projects'!$AS453:$CP453))</f>
        <v/>
      </c>
      <c r="CB453" s="150" t="str">
        <f t="shared" si="219"/>
        <v/>
      </c>
    </row>
    <row r="454" spans="2:80" x14ac:dyDescent="0.2">
      <c r="B454" s="201">
        <f>IFERROR('Input| Projects'!B454,"")</f>
        <v>445</v>
      </c>
      <c r="C454" s="42" t="str">
        <f>IFERROR(IF('Input| Projects'!C454="","",'Input| Projects'!C454),"")</f>
        <v/>
      </c>
      <c r="D454" s="42" t="str">
        <f>IFERROR(IF('Input| Projects'!D454="","",'Input| Projects'!D454),"")</f>
        <v/>
      </c>
      <c r="E454" s="104"/>
      <c r="F454" s="190">
        <f>IFERROR('Input| Projects'!I454*'Input| Escalations'!$K$19,"")</f>
        <v>0</v>
      </c>
      <c r="G454" s="190">
        <f>IFERROR('Input| Projects'!J454*'Input| Escalations'!$K$19,"")</f>
        <v>0</v>
      </c>
      <c r="H454" s="190">
        <f>IFERROR('Input| Projects'!K454*'Input| Escalations'!$K$19,"")</f>
        <v>0</v>
      </c>
      <c r="I454" s="190">
        <f>IFERROR('Input| Projects'!L454*'Input| Escalations'!$K$19,"")</f>
        <v>0</v>
      </c>
      <c r="J454" s="190">
        <f>IFERROR('Input| Projects'!M454*'Input| Escalations'!$K$19,"")</f>
        <v>0</v>
      </c>
      <c r="K454" s="190">
        <f>IFERROR('Input| Projects'!N454*'Input| Escalations'!$K$19,"")</f>
        <v>0</v>
      </c>
      <c r="L454" s="190">
        <f>IFERROR('Input| Projects'!O454*'Input| Escalations'!$K$19,"")</f>
        <v>0</v>
      </c>
      <c r="M454" s="150" t="str">
        <f>IF(ABS(SUM(F454:L454)-(SUM('Input| Projects'!I454:O454)*'Input| Escalations'!$K$19))&lt;0.0000001,"",1)</f>
        <v/>
      </c>
      <c r="N454" s="192">
        <f>'Input| Projects'!$Y454*INDEX('Input| Escalations'!$H$33:$N$33,MATCH('Calc| Project Costs'!N$9,'Input| Escalations'!$H$23:$N$23,0))+'Input| Projects'!$Z454*INDEX('Input| Escalations'!$H$34:$N$34,MATCH('Calc| Project Costs'!N$9,'Input| Escalations'!$H$23:$N$23,0))+'Input| Projects'!$AA454*INDEX('Input| Escalations'!$H$35:$N$35,MATCH('Calc| Project Costs'!N$9,'Input| Escalations'!$H$23:$N$23,0))+1</f>
        <v>1</v>
      </c>
      <c r="O454" s="192">
        <f>'Input| Projects'!$Y454*INDEX('Input| Escalations'!$H$33:$N$33,MATCH('Calc| Project Costs'!O$9,'Input| Escalations'!$H$23:$N$23,0))+'Input| Projects'!$Z454*INDEX('Input| Escalations'!$H$34:$N$34,MATCH('Calc| Project Costs'!O$9,'Input| Escalations'!$H$23:$N$23,0))+'Input| Projects'!$AA454*INDEX('Input| Escalations'!$H$35:$N$35,MATCH('Calc| Project Costs'!O$9,'Input| Escalations'!$H$23:$N$23,0))+1</f>
        <v>1</v>
      </c>
      <c r="P454" s="192">
        <f>'Input| Projects'!$Y454*INDEX('Input| Escalations'!$H$33:$N$33,MATCH('Calc| Project Costs'!P$9,'Input| Escalations'!$H$23:$N$23,0))+'Input| Projects'!$Z454*INDEX('Input| Escalations'!$H$34:$N$34,MATCH('Calc| Project Costs'!P$9,'Input| Escalations'!$H$23:$N$23,0))+'Input| Projects'!$AA454*INDEX('Input| Escalations'!$H$35:$N$35,MATCH('Calc| Project Costs'!P$9,'Input| Escalations'!$H$23:$N$23,0))+1</f>
        <v>1</v>
      </c>
      <c r="Q454" s="192">
        <f>'Input| Projects'!$Y454*INDEX('Input| Escalations'!$H$33:$N$33,MATCH('Calc| Project Costs'!Q$9,'Input| Escalations'!$H$23:$N$23,0))+'Input| Projects'!$Z454*INDEX('Input| Escalations'!$H$34:$N$34,MATCH('Calc| Project Costs'!Q$9,'Input| Escalations'!$H$23:$N$23,0))+'Input| Projects'!$AA454*INDEX('Input| Escalations'!$H$35:$N$35,MATCH('Calc| Project Costs'!Q$9,'Input| Escalations'!$H$23:$N$23,0))+1</f>
        <v>1</v>
      </c>
      <c r="R454" s="192">
        <f>'Input| Projects'!$Y454*INDEX('Input| Escalations'!$H$33:$N$33,MATCH('Calc| Project Costs'!R$9,'Input| Escalations'!$H$23:$N$23,0))+'Input| Projects'!$Z454*INDEX('Input| Escalations'!$H$34:$N$34,MATCH('Calc| Project Costs'!R$9,'Input| Escalations'!$H$23:$N$23,0))+'Input| Projects'!$AA454*INDEX('Input| Escalations'!$H$35:$N$35,MATCH('Calc| Project Costs'!R$9,'Input| Escalations'!$H$23:$N$23,0))+1</f>
        <v>1</v>
      </c>
      <c r="S454" s="192">
        <f>'Input| Projects'!$Y454*INDEX('Input| Escalations'!$H$33:$N$33,MATCH('Calc| Project Costs'!S$9,'Input| Escalations'!$H$23:$N$23,0))+'Input| Projects'!$Z454*INDEX('Input| Escalations'!$H$34:$N$34,MATCH('Calc| Project Costs'!S$9,'Input| Escalations'!$H$23:$N$23,0))+'Input| Projects'!$AA454*INDEX('Input| Escalations'!$H$35:$N$35,MATCH('Calc| Project Costs'!S$9,'Input| Escalations'!$H$23:$N$23,0))+1</f>
        <v>1</v>
      </c>
      <c r="T454" s="192">
        <f>'Input| Projects'!$Y454*INDEX('Input| Escalations'!$H$33:$N$33,MATCH('Calc| Project Costs'!T$9,'Input| Escalations'!$H$23:$N$23,0))+'Input| Projects'!$Z454*INDEX('Input| Escalations'!$H$34:$N$34,MATCH('Calc| Project Costs'!T$9,'Input| Escalations'!$H$23:$N$23,0))+'Input| Projects'!$AA454*INDEX('Input| Escalations'!$H$35:$N$35,MATCH('Calc| Project Costs'!T$9,'Input| Escalations'!$H$23:$N$23,0))+1</f>
        <v>1</v>
      </c>
      <c r="U454" s="106"/>
      <c r="V454" s="186">
        <f t="shared" si="213"/>
        <v>0</v>
      </c>
      <c r="W454" s="186">
        <f t="shared" si="214"/>
        <v>0</v>
      </c>
      <c r="X454" s="186">
        <f t="shared" si="215"/>
        <v>0</v>
      </c>
      <c r="Y454" s="186">
        <f t="shared" ref="Y454:Y517" si="220">IFERROR(I454*Q454,"")</f>
        <v>0</v>
      </c>
      <c r="Z454" s="186">
        <f t="shared" ref="Z454:Z517" si="221">IFERROR(J454*R454,"")</f>
        <v>0</v>
      </c>
      <c r="AA454" s="186">
        <f t="shared" ref="AA454:AA517" si="222">IFERROR(K454*S454,"")</f>
        <v>0</v>
      </c>
      <c r="AB454" s="186">
        <f t="shared" ref="AB454:AB517" si="223">IFERROR(L454*T454,"")</f>
        <v>0</v>
      </c>
      <c r="AC454" s="106"/>
      <c r="AD454" s="186">
        <f>'Input| Projects'!Q454*N454*'Input| Escalations'!$K$19</f>
        <v>0</v>
      </c>
      <c r="AE454" s="186">
        <f>'Input| Projects'!R454*O454*'Input| Escalations'!$K$19</f>
        <v>0</v>
      </c>
      <c r="AF454" s="186">
        <f>'Input| Projects'!S454*P454*'Input| Escalations'!$K$19</f>
        <v>0</v>
      </c>
      <c r="AG454" s="186">
        <f>'Input| Projects'!T454*Q454*'Input| Escalations'!$K$19</f>
        <v>0</v>
      </c>
      <c r="AH454" s="186">
        <f>'Input| Projects'!U454*R454*'Input| Escalations'!$K$19</f>
        <v>0</v>
      </c>
      <c r="AI454" s="186">
        <f>'Input| Projects'!V454*S454*'Input| Escalations'!$K$19</f>
        <v>0</v>
      </c>
      <c r="AJ454" s="186">
        <f>'Input| Projects'!W454*T454*'Input| Escalations'!$K$19</f>
        <v>0</v>
      </c>
      <c r="AK454" s="106"/>
      <c r="AL454" s="186" t="str">
        <f>IFERROR(IF('Input| Overheads'!$C$42="Direct costs",SUMPRODUCT(--('Input| Projects'!$AC454="Yes"),'Calc| Overheads Allocation'!C$8,'Calc| Project Costs'!V454),IF('Input| Overheads'!$C$42="Internal labour",SUMPRODUCT(--('Input| Projects'!$AC454="Yes"),'Calc| Overheads Allocation'!C$8,'Calc| Project Costs'!V454,'Input| Projects'!$Y454),IF('Input| Overheads'!$C$42="DNSP defined",SUMPRODUCT(--('Input| Projects'!$AC454="Yes"),'Calc| Overheads Allocation'!C$61,'Input| Projects'!$AF454),""))),"")</f>
        <v/>
      </c>
      <c r="AM454" s="186" t="str">
        <f>IFERROR(IF('Input| Overheads'!$C$42="Direct costs",SUMPRODUCT(--('Input| Projects'!$AC454="Yes"),'Calc| Overheads Allocation'!D$8,'Calc| Project Costs'!W454),IF('Input| Overheads'!$C$42="Internal labour",SUMPRODUCT(--('Input| Projects'!$AC454="Yes"),'Calc| Overheads Allocation'!D$8,'Calc| Project Costs'!W454,'Input| Projects'!$Y454),IF('Input| Overheads'!$C$42="DNSP defined",SUMPRODUCT(--('Input| Projects'!$AC454="Yes"),'Calc| Overheads Allocation'!D$61,'Input| Projects'!$AF454),""))),"")</f>
        <v/>
      </c>
      <c r="AN454" s="186" t="str">
        <f>IFERROR(IF('Input| Overheads'!$C$42="Direct costs",SUMPRODUCT(--('Input| Projects'!$AC454="Yes"),'Calc| Overheads Allocation'!E$8,'Calc| Project Costs'!X454),IF('Input| Overheads'!$C$42="Internal labour",SUMPRODUCT(--('Input| Projects'!$AC454="Yes"),'Calc| Overheads Allocation'!E$8,'Calc| Project Costs'!X454,'Input| Projects'!$Y454),IF('Input| Overheads'!$C$42="DNSP defined",SUMPRODUCT(--('Input| Projects'!$AC454="Yes"),'Calc| Overheads Allocation'!E$61,'Input| Projects'!$AF454),""))),"")</f>
        <v/>
      </c>
      <c r="AO454" s="186" t="str">
        <f>IFERROR(IF('Input| Overheads'!$C$42="Direct costs",SUMPRODUCT(--('Input| Projects'!$AC454="Yes"),'Calc| Overheads Allocation'!F$8,'Calc| Project Costs'!Y454),IF('Input| Overheads'!$C$42="Internal labour",SUMPRODUCT(--('Input| Projects'!$AC454="Yes"),'Calc| Overheads Allocation'!F$8,'Calc| Project Costs'!Y454,'Input| Projects'!$Y454),IF('Input| Overheads'!$C$42="DNSP defined",SUMPRODUCT(--('Input| Projects'!$AC454="Yes"),'Calc| Overheads Allocation'!F$61,'Input| Projects'!$AF454),""))),"")</f>
        <v/>
      </c>
      <c r="AP454" s="186" t="str">
        <f>IFERROR(IF('Input| Overheads'!$C$42="Direct costs",SUMPRODUCT(--('Input| Projects'!$AC454="Yes"),'Calc| Overheads Allocation'!G$8,'Calc| Project Costs'!Z454),IF('Input| Overheads'!$C$42="Internal labour",SUMPRODUCT(--('Input| Projects'!$AC454="Yes"),'Calc| Overheads Allocation'!G$8,'Calc| Project Costs'!Z454,'Input| Projects'!$Y454),IF('Input| Overheads'!$C$42="DNSP defined",SUMPRODUCT(--('Input| Projects'!$AC454="Yes"),'Calc| Overheads Allocation'!G$61,'Input| Projects'!$AF454),""))),"")</f>
        <v/>
      </c>
      <c r="AQ454" s="186" t="str">
        <f>IFERROR(IF('Input| Overheads'!$C$42="Direct costs",SUMPRODUCT(--('Input| Projects'!$AC454="Yes"),'Calc| Overheads Allocation'!H$8,'Calc| Project Costs'!AA454),IF('Input| Overheads'!$C$42="Internal labour",SUMPRODUCT(--('Input| Projects'!$AC454="Yes"),'Calc| Overheads Allocation'!H$8,'Calc| Project Costs'!AA454,'Input| Projects'!$Y454),IF('Input| Overheads'!$C$42="DNSP defined",SUMPRODUCT(--('Input| Projects'!$AC454="Yes"),'Calc| Overheads Allocation'!H$61,'Input| Projects'!$AF454),""))),"")</f>
        <v/>
      </c>
      <c r="AR454" s="186" t="str">
        <f>IFERROR(IF('Input| Overheads'!$C$42="Direct costs",SUMPRODUCT(--('Input| Projects'!$AC454="Yes"),'Calc| Overheads Allocation'!I$8,'Calc| Project Costs'!AB454),IF('Input| Overheads'!$C$42="Internal labour",SUMPRODUCT(--('Input| Projects'!$AC454="Yes"),'Calc| Overheads Allocation'!I$8,'Calc| Project Costs'!AB454,'Input| Projects'!$Y454),IF('Input| Overheads'!$C$42="DNSP defined",SUMPRODUCT(--('Input| Projects'!$AC454="Yes"),'Calc| Overheads Allocation'!I$61,'Input| Projects'!$AF454),""))),"")</f>
        <v/>
      </c>
      <c r="AS454" s="106"/>
      <c r="AT454" s="186" t="str">
        <f>IFERROR(IF('Input| Overheads'!$C$42="Direct costs",SUMPRODUCT(--('Input| Projects'!$AD454="Yes"),'Calc| Overheads Allocation'!C$9,'Calc| Project Costs'!V454),IF('Input| Overheads'!$C$42="Internal labour",SUMPRODUCT(--('Input| Projects'!$AD454="Yes"),'Calc| Overheads Allocation'!C$9,'Calc| Project Costs'!V454,'Input| Projects'!$Y454),IF('Input| Overheads'!$C$42="DNSP defined",SUMPRODUCT(--('Input| Projects'!$AD454="Yes"),'Calc| Overheads Allocation'!C$62,'Input| Projects'!$AG454),""))),"")</f>
        <v/>
      </c>
      <c r="AU454" s="186" t="str">
        <f>IFERROR(IF('Input| Overheads'!$C$42="Direct costs",SUMPRODUCT(--('Input| Projects'!$AD454="Yes"),'Calc| Overheads Allocation'!D$9,'Calc| Project Costs'!W454),IF('Input| Overheads'!$C$42="Internal labour",SUMPRODUCT(--('Input| Projects'!$AD454="Yes"),'Calc| Overheads Allocation'!D$9,'Calc| Project Costs'!W454,'Input| Projects'!$Y454),IF('Input| Overheads'!$C$42="DNSP defined",SUMPRODUCT(--('Input| Projects'!$AD454="Yes"),'Calc| Overheads Allocation'!D$62,'Input| Projects'!$AG454),""))),"")</f>
        <v/>
      </c>
      <c r="AV454" s="186" t="str">
        <f>IFERROR(IF('Input| Overheads'!$C$42="Direct costs",SUMPRODUCT(--('Input| Projects'!$AD454="Yes"),'Calc| Overheads Allocation'!E$9,'Calc| Project Costs'!X454),IF('Input| Overheads'!$C$42="Internal labour",SUMPRODUCT(--('Input| Projects'!$AD454="Yes"),'Calc| Overheads Allocation'!E$9,'Calc| Project Costs'!X454,'Input| Projects'!$Y454),IF('Input| Overheads'!$C$42="DNSP defined",SUMPRODUCT(--('Input| Projects'!$AD454="Yes"),'Calc| Overheads Allocation'!E$62,'Input| Projects'!$AG454),""))),"")</f>
        <v/>
      </c>
      <c r="AW454" s="186" t="str">
        <f>IFERROR(IF('Input| Overheads'!$C$42="Direct costs",SUMPRODUCT(--('Input| Projects'!$AD454="Yes"),'Calc| Overheads Allocation'!F$9,'Calc| Project Costs'!Y454),IF('Input| Overheads'!$C$42="Internal labour",SUMPRODUCT(--('Input| Projects'!$AD454="Yes"),'Calc| Overheads Allocation'!F$9,'Calc| Project Costs'!Y454,'Input| Projects'!$Y454),IF('Input| Overheads'!$C$42="DNSP defined",SUMPRODUCT(--('Input| Projects'!$AD454="Yes"),'Calc| Overheads Allocation'!F$62,'Input| Projects'!$AG454),""))),"")</f>
        <v/>
      </c>
      <c r="AX454" s="186" t="str">
        <f>IFERROR(IF('Input| Overheads'!$C$42="Direct costs",SUMPRODUCT(--('Input| Projects'!$AD454="Yes"),'Calc| Overheads Allocation'!G$9,'Calc| Project Costs'!Z454),IF('Input| Overheads'!$C$42="Internal labour",SUMPRODUCT(--('Input| Projects'!$AD454="Yes"),'Calc| Overheads Allocation'!G$9,'Calc| Project Costs'!Z454,'Input| Projects'!$Y454),IF('Input| Overheads'!$C$42="DNSP defined",SUMPRODUCT(--('Input| Projects'!$AD454="Yes"),'Calc| Overheads Allocation'!G$62,'Input| Projects'!$AG454),""))),"")</f>
        <v/>
      </c>
      <c r="AY454" s="186" t="str">
        <f>IFERROR(IF('Input| Overheads'!$C$42="Direct costs",SUMPRODUCT(--('Input| Projects'!$AD454="Yes"),'Calc| Overheads Allocation'!H$9,'Calc| Project Costs'!AA454),IF('Input| Overheads'!$C$42="Internal labour",SUMPRODUCT(--('Input| Projects'!$AD454="Yes"),'Calc| Overheads Allocation'!H$9,'Calc| Project Costs'!AA454,'Input| Projects'!$Y454),IF('Input| Overheads'!$C$42="DNSP defined",SUMPRODUCT(--('Input| Projects'!$AD454="Yes"),'Calc| Overheads Allocation'!H$62,'Input| Projects'!$AG454),""))),"")</f>
        <v/>
      </c>
      <c r="AZ454" s="186" t="str">
        <f>IFERROR(IF('Input| Overheads'!$C$42="Direct costs",SUMPRODUCT(--('Input| Projects'!$AD454="Yes"),'Calc| Overheads Allocation'!I$9,'Calc| Project Costs'!AB454),IF('Input| Overheads'!$C$42="Internal labour",SUMPRODUCT(--('Input| Projects'!$AD454="Yes"),'Calc| Overheads Allocation'!I$9,'Calc| Project Costs'!AB454,'Input| Projects'!$Y454),IF('Input| Overheads'!$C$42="DNSP defined",SUMPRODUCT(--('Input| Projects'!$AD454="Yes"),'Calc| Overheads Allocation'!I$62,'Input| Projects'!$AG454),""))),"")</f>
        <v/>
      </c>
      <c r="BA454" s="106"/>
      <c r="BB454" s="186">
        <f t="shared" si="216"/>
        <v>0</v>
      </c>
      <c r="BC454" s="186">
        <f t="shared" si="217"/>
        <v>0</v>
      </c>
      <c r="BD454" s="186">
        <f t="shared" si="218"/>
        <v>0</v>
      </c>
      <c r="BE454" s="186">
        <f t="shared" ref="BE454:BE517" si="224">IFERROR(SUM(AO454,AW454),"")</f>
        <v>0</v>
      </c>
      <c r="BF454" s="186">
        <f t="shared" ref="BF454:BF517" si="225">IFERROR(SUM(AP454,AX454),"")</f>
        <v>0</v>
      </c>
      <c r="BG454" s="186">
        <f t="shared" ref="BG454:BG517" si="226">IFERROR(SUM(AQ454,AY454),"")</f>
        <v>0</v>
      </c>
      <c r="BH454" s="186">
        <f t="shared" ref="BH454:BH517" si="227">IFERROR(SUM(AR454,AZ454),"")</f>
        <v>0</v>
      </c>
      <c r="BI454" s="97"/>
      <c r="BJ454" s="186" t="str">
        <f t="shared" ref="BJ454:BJ517" si="228">IFERROR(BB454*(AD454/V454),"")</f>
        <v/>
      </c>
      <c r="BK454" s="186" t="str">
        <f t="shared" ref="BK454:BK517" si="229">IFERROR(BC454*(AE454/W454),"")</f>
        <v/>
      </c>
      <c r="BL454" s="186" t="str">
        <f t="shared" ref="BL454:BL517" si="230">IFERROR(BD454*(AF454/X454),"")</f>
        <v/>
      </c>
      <c r="BM454" s="186" t="str">
        <f t="shared" ref="BM454:BM517" si="231">IFERROR(BE454*(AG454/Y454),"")</f>
        <v/>
      </c>
      <c r="BN454" s="186" t="str">
        <f t="shared" ref="BN454:BN517" si="232">IFERROR(BF454*(AH454/Z454),"")</f>
        <v/>
      </c>
      <c r="BO454" s="186" t="str">
        <f t="shared" ref="BO454:BO517" si="233">IFERROR(BG454*(AI454/AA454),"")</f>
        <v/>
      </c>
      <c r="BP454" s="186" t="str">
        <f t="shared" ref="BP454:BP517" si="234">IFERROR(BH454*(AJ454/AB454),"")</f>
        <v/>
      </c>
      <c r="BQ454" s="97"/>
      <c r="BR454" s="186">
        <f t="shared" ref="BR454:BR517" si="235">IFERROR(V454+BB454,"")</f>
        <v>0</v>
      </c>
      <c r="BS454" s="186">
        <f t="shared" ref="BS454:BS517" si="236">IFERROR(W454+BC454,"")</f>
        <v>0</v>
      </c>
      <c r="BT454" s="222">
        <f t="shared" ref="BT454:BT517" si="237">IFERROR(X454+BD454,"")</f>
        <v>0</v>
      </c>
      <c r="BU454" s="222">
        <f t="shared" ref="BU454:BU517" si="238">IFERROR(Y454+BE454,"")</f>
        <v>0</v>
      </c>
      <c r="BV454" s="222">
        <f t="shared" ref="BV454:BV517" si="239">IFERROR(Z454+BF454,"")</f>
        <v>0</v>
      </c>
      <c r="BW454" s="222">
        <f t="shared" ref="BW454:BW517" si="240">IFERROR(AA454+BG454,"")</f>
        <v>0</v>
      </c>
      <c r="BX454" s="222">
        <f t="shared" ref="BX454:BX517" si="241">IFERROR(AB454+BH454,"")</f>
        <v>0</v>
      </c>
      <c r="BY454" s="106"/>
      <c r="BZ454" s="197" t="str">
        <f>IF(SUMIF('Input| Projects'!$AS$8:$CP$8,"Dx",'Input| Projects'!$AS454:$CP454)=0,"",SUMIF('Input| Projects'!$AS$8:$CP$8,"Dx",'Input| Projects'!$AS454:$CP454))</f>
        <v/>
      </c>
      <c r="CA454" s="197" t="str">
        <f>IF(SUMIF('Input| Projects'!$AS$8:$CP$8,"Tx",'Input| Projects'!$AS454:$CP454)=0,"",SUMIF('Input| Projects'!$AS$8:$CP$8,"Tx",'Input| Projects'!$AS454:$CP454))</f>
        <v/>
      </c>
      <c r="CB454" s="150" t="str">
        <f t="shared" si="219"/>
        <v/>
      </c>
    </row>
    <row r="455" spans="2:80" x14ac:dyDescent="0.2">
      <c r="B455" s="201">
        <f>IFERROR('Input| Projects'!B455,"")</f>
        <v>446</v>
      </c>
      <c r="C455" s="42" t="str">
        <f>IFERROR(IF('Input| Projects'!C455="","",'Input| Projects'!C455),"")</f>
        <v/>
      </c>
      <c r="D455" s="42" t="str">
        <f>IFERROR(IF('Input| Projects'!D455="","",'Input| Projects'!D455),"")</f>
        <v/>
      </c>
      <c r="E455" s="104"/>
      <c r="F455" s="190">
        <f>IFERROR('Input| Projects'!I455*'Input| Escalations'!$K$19,"")</f>
        <v>0</v>
      </c>
      <c r="G455" s="190">
        <f>IFERROR('Input| Projects'!J455*'Input| Escalations'!$K$19,"")</f>
        <v>0</v>
      </c>
      <c r="H455" s="190">
        <f>IFERROR('Input| Projects'!K455*'Input| Escalations'!$K$19,"")</f>
        <v>0</v>
      </c>
      <c r="I455" s="190">
        <f>IFERROR('Input| Projects'!L455*'Input| Escalations'!$K$19,"")</f>
        <v>0</v>
      </c>
      <c r="J455" s="190">
        <f>IFERROR('Input| Projects'!M455*'Input| Escalations'!$K$19,"")</f>
        <v>0</v>
      </c>
      <c r="K455" s="190">
        <f>IFERROR('Input| Projects'!N455*'Input| Escalations'!$K$19,"")</f>
        <v>0</v>
      </c>
      <c r="L455" s="190">
        <f>IFERROR('Input| Projects'!O455*'Input| Escalations'!$K$19,"")</f>
        <v>0</v>
      </c>
      <c r="M455" s="150" t="str">
        <f>IF(ABS(SUM(F455:L455)-(SUM('Input| Projects'!I455:O455)*'Input| Escalations'!$K$19))&lt;0.0000001,"",1)</f>
        <v/>
      </c>
      <c r="N455" s="192">
        <f>'Input| Projects'!$Y455*INDEX('Input| Escalations'!$H$33:$N$33,MATCH('Calc| Project Costs'!N$9,'Input| Escalations'!$H$23:$N$23,0))+'Input| Projects'!$Z455*INDEX('Input| Escalations'!$H$34:$N$34,MATCH('Calc| Project Costs'!N$9,'Input| Escalations'!$H$23:$N$23,0))+'Input| Projects'!$AA455*INDEX('Input| Escalations'!$H$35:$N$35,MATCH('Calc| Project Costs'!N$9,'Input| Escalations'!$H$23:$N$23,0))+1</f>
        <v>1</v>
      </c>
      <c r="O455" s="192">
        <f>'Input| Projects'!$Y455*INDEX('Input| Escalations'!$H$33:$N$33,MATCH('Calc| Project Costs'!O$9,'Input| Escalations'!$H$23:$N$23,0))+'Input| Projects'!$Z455*INDEX('Input| Escalations'!$H$34:$N$34,MATCH('Calc| Project Costs'!O$9,'Input| Escalations'!$H$23:$N$23,0))+'Input| Projects'!$AA455*INDEX('Input| Escalations'!$H$35:$N$35,MATCH('Calc| Project Costs'!O$9,'Input| Escalations'!$H$23:$N$23,0))+1</f>
        <v>1</v>
      </c>
      <c r="P455" s="192">
        <f>'Input| Projects'!$Y455*INDEX('Input| Escalations'!$H$33:$N$33,MATCH('Calc| Project Costs'!P$9,'Input| Escalations'!$H$23:$N$23,0))+'Input| Projects'!$Z455*INDEX('Input| Escalations'!$H$34:$N$34,MATCH('Calc| Project Costs'!P$9,'Input| Escalations'!$H$23:$N$23,0))+'Input| Projects'!$AA455*INDEX('Input| Escalations'!$H$35:$N$35,MATCH('Calc| Project Costs'!P$9,'Input| Escalations'!$H$23:$N$23,0))+1</f>
        <v>1</v>
      </c>
      <c r="Q455" s="192">
        <f>'Input| Projects'!$Y455*INDEX('Input| Escalations'!$H$33:$N$33,MATCH('Calc| Project Costs'!Q$9,'Input| Escalations'!$H$23:$N$23,0))+'Input| Projects'!$Z455*INDEX('Input| Escalations'!$H$34:$N$34,MATCH('Calc| Project Costs'!Q$9,'Input| Escalations'!$H$23:$N$23,0))+'Input| Projects'!$AA455*INDEX('Input| Escalations'!$H$35:$N$35,MATCH('Calc| Project Costs'!Q$9,'Input| Escalations'!$H$23:$N$23,0))+1</f>
        <v>1</v>
      </c>
      <c r="R455" s="192">
        <f>'Input| Projects'!$Y455*INDEX('Input| Escalations'!$H$33:$N$33,MATCH('Calc| Project Costs'!R$9,'Input| Escalations'!$H$23:$N$23,0))+'Input| Projects'!$Z455*INDEX('Input| Escalations'!$H$34:$N$34,MATCH('Calc| Project Costs'!R$9,'Input| Escalations'!$H$23:$N$23,0))+'Input| Projects'!$AA455*INDEX('Input| Escalations'!$H$35:$N$35,MATCH('Calc| Project Costs'!R$9,'Input| Escalations'!$H$23:$N$23,0))+1</f>
        <v>1</v>
      </c>
      <c r="S455" s="192">
        <f>'Input| Projects'!$Y455*INDEX('Input| Escalations'!$H$33:$N$33,MATCH('Calc| Project Costs'!S$9,'Input| Escalations'!$H$23:$N$23,0))+'Input| Projects'!$Z455*INDEX('Input| Escalations'!$H$34:$N$34,MATCH('Calc| Project Costs'!S$9,'Input| Escalations'!$H$23:$N$23,0))+'Input| Projects'!$AA455*INDEX('Input| Escalations'!$H$35:$N$35,MATCH('Calc| Project Costs'!S$9,'Input| Escalations'!$H$23:$N$23,0))+1</f>
        <v>1</v>
      </c>
      <c r="T455" s="192">
        <f>'Input| Projects'!$Y455*INDEX('Input| Escalations'!$H$33:$N$33,MATCH('Calc| Project Costs'!T$9,'Input| Escalations'!$H$23:$N$23,0))+'Input| Projects'!$Z455*INDEX('Input| Escalations'!$H$34:$N$34,MATCH('Calc| Project Costs'!T$9,'Input| Escalations'!$H$23:$N$23,0))+'Input| Projects'!$AA455*INDEX('Input| Escalations'!$H$35:$N$35,MATCH('Calc| Project Costs'!T$9,'Input| Escalations'!$H$23:$N$23,0))+1</f>
        <v>1</v>
      </c>
      <c r="U455" s="106"/>
      <c r="V455" s="186">
        <f t="shared" ref="V455:V518" si="242">IFERROR(F455*N455,"")</f>
        <v>0</v>
      </c>
      <c r="W455" s="186">
        <f t="shared" ref="W455:W518" si="243">IFERROR(G455*O455,"")</f>
        <v>0</v>
      </c>
      <c r="X455" s="186">
        <f t="shared" ref="X455:X518" si="244">IFERROR(H455*P455,"")</f>
        <v>0</v>
      </c>
      <c r="Y455" s="186">
        <f t="shared" si="220"/>
        <v>0</v>
      </c>
      <c r="Z455" s="186">
        <f t="shared" si="221"/>
        <v>0</v>
      </c>
      <c r="AA455" s="186">
        <f t="shared" si="222"/>
        <v>0</v>
      </c>
      <c r="AB455" s="186">
        <f t="shared" si="223"/>
        <v>0</v>
      </c>
      <c r="AC455" s="106"/>
      <c r="AD455" s="186">
        <f>'Input| Projects'!Q455*N455*'Input| Escalations'!$K$19</f>
        <v>0</v>
      </c>
      <c r="AE455" s="186">
        <f>'Input| Projects'!R455*O455*'Input| Escalations'!$K$19</f>
        <v>0</v>
      </c>
      <c r="AF455" s="186">
        <f>'Input| Projects'!S455*P455*'Input| Escalations'!$K$19</f>
        <v>0</v>
      </c>
      <c r="AG455" s="186">
        <f>'Input| Projects'!T455*Q455*'Input| Escalations'!$K$19</f>
        <v>0</v>
      </c>
      <c r="AH455" s="186">
        <f>'Input| Projects'!U455*R455*'Input| Escalations'!$K$19</f>
        <v>0</v>
      </c>
      <c r="AI455" s="186">
        <f>'Input| Projects'!V455*S455*'Input| Escalations'!$K$19</f>
        <v>0</v>
      </c>
      <c r="AJ455" s="186">
        <f>'Input| Projects'!W455*T455*'Input| Escalations'!$K$19</f>
        <v>0</v>
      </c>
      <c r="AK455" s="106"/>
      <c r="AL455" s="186" t="str">
        <f>IFERROR(IF('Input| Overheads'!$C$42="Direct costs",SUMPRODUCT(--('Input| Projects'!$AC455="Yes"),'Calc| Overheads Allocation'!C$8,'Calc| Project Costs'!V455),IF('Input| Overheads'!$C$42="Internal labour",SUMPRODUCT(--('Input| Projects'!$AC455="Yes"),'Calc| Overheads Allocation'!C$8,'Calc| Project Costs'!V455,'Input| Projects'!$Y455),IF('Input| Overheads'!$C$42="DNSP defined",SUMPRODUCT(--('Input| Projects'!$AC455="Yes"),'Calc| Overheads Allocation'!C$61,'Input| Projects'!$AF455),""))),"")</f>
        <v/>
      </c>
      <c r="AM455" s="186" t="str">
        <f>IFERROR(IF('Input| Overheads'!$C$42="Direct costs",SUMPRODUCT(--('Input| Projects'!$AC455="Yes"),'Calc| Overheads Allocation'!D$8,'Calc| Project Costs'!W455),IF('Input| Overheads'!$C$42="Internal labour",SUMPRODUCT(--('Input| Projects'!$AC455="Yes"),'Calc| Overheads Allocation'!D$8,'Calc| Project Costs'!W455,'Input| Projects'!$Y455),IF('Input| Overheads'!$C$42="DNSP defined",SUMPRODUCT(--('Input| Projects'!$AC455="Yes"),'Calc| Overheads Allocation'!D$61,'Input| Projects'!$AF455),""))),"")</f>
        <v/>
      </c>
      <c r="AN455" s="186" t="str">
        <f>IFERROR(IF('Input| Overheads'!$C$42="Direct costs",SUMPRODUCT(--('Input| Projects'!$AC455="Yes"),'Calc| Overheads Allocation'!E$8,'Calc| Project Costs'!X455),IF('Input| Overheads'!$C$42="Internal labour",SUMPRODUCT(--('Input| Projects'!$AC455="Yes"),'Calc| Overheads Allocation'!E$8,'Calc| Project Costs'!X455,'Input| Projects'!$Y455),IF('Input| Overheads'!$C$42="DNSP defined",SUMPRODUCT(--('Input| Projects'!$AC455="Yes"),'Calc| Overheads Allocation'!E$61,'Input| Projects'!$AF455),""))),"")</f>
        <v/>
      </c>
      <c r="AO455" s="186" t="str">
        <f>IFERROR(IF('Input| Overheads'!$C$42="Direct costs",SUMPRODUCT(--('Input| Projects'!$AC455="Yes"),'Calc| Overheads Allocation'!F$8,'Calc| Project Costs'!Y455),IF('Input| Overheads'!$C$42="Internal labour",SUMPRODUCT(--('Input| Projects'!$AC455="Yes"),'Calc| Overheads Allocation'!F$8,'Calc| Project Costs'!Y455,'Input| Projects'!$Y455),IF('Input| Overheads'!$C$42="DNSP defined",SUMPRODUCT(--('Input| Projects'!$AC455="Yes"),'Calc| Overheads Allocation'!F$61,'Input| Projects'!$AF455),""))),"")</f>
        <v/>
      </c>
      <c r="AP455" s="186" t="str">
        <f>IFERROR(IF('Input| Overheads'!$C$42="Direct costs",SUMPRODUCT(--('Input| Projects'!$AC455="Yes"),'Calc| Overheads Allocation'!G$8,'Calc| Project Costs'!Z455),IF('Input| Overheads'!$C$42="Internal labour",SUMPRODUCT(--('Input| Projects'!$AC455="Yes"),'Calc| Overheads Allocation'!G$8,'Calc| Project Costs'!Z455,'Input| Projects'!$Y455),IF('Input| Overheads'!$C$42="DNSP defined",SUMPRODUCT(--('Input| Projects'!$AC455="Yes"),'Calc| Overheads Allocation'!G$61,'Input| Projects'!$AF455),""))),"")</f>
        <v/>
      </c>
      <c r="AQ455" s="186" t="str">
        <f>IFERROR(IF('Input| Overheads'!$C$42="Direct costs",SUMPRODUCT(--('Input| Projects'!$AC455="Yes"),'Calc| Overheads Allocation'!H$8,'Calc| Project Costs'!AA455),IF('Input| Overheads'!$C$42="Internal labour",SUMPRODUCT(--('Input| Projects'!$AC455="Yes"),'Calc| Overheads Allocation'!H$8,'Calc| Project Costs'!AA455,'Input| Projects'!$Y455),IF('Input| Overheads'!$C$42="DNSP defined",SUMPRODUCT(--('Input| Projects'!$AC455="Yes"),'Calc| Overheads Allocation'!H$61,'Input| Projects'!$AF455),""))),"")</f>
        <v/>
      </c>
      <c r="AR455" s="186" t="str">
        <f>IFERROR(IF('Input| Overheads'!$C$42="Direct costs",SUMPRODUCT(--('Input| Projects'!$AC455="Yes"),'Calc| Overheads Allocation'!I$8,'Calc| Project Costs'!AB455),IF('Input| Overheads'!$C$42="Internal labour",SUMPRODUCT(--('Input| Projects'!$AC455="Yes"),'Calc| Overheads Allocation'!I$8,'Calc| Project Costs'!AB455,'Input| Projects'!$Y455),IF('Input| Overheads'!$C$42="DNSP defined",SUMPRODUCT(--('Input| Projects'!$AC455="Yes"),'Calc| Overheads Allocation'!I$61,'Input| Projects'!$AF455),""))),"")</f>
        <v/>
      </c>
      <c r="AS455" s="106"/>
      <c r="AT455" s="186" t="str">
        <f>IFERROR(IF('Input| Overheads'!$C$42="Direct costs",SUMPRODUCT(--('Input| Projects'!$AD455="Yes"),'Calc| Overheads Allocation'!C$9,'Calc| Project Costs'!V455),IF('Input| Overheads'!$C$42="Internal labour",SUMPRODUCT(--('Input| Projects'!$AD455="Yes"),'Calc| Overheads Allocation'!C$9,'Calc| Project Costs'!V455,'Input| Projects'!$Y455),IF('Input| Overheads'!$C$42="DNSP defined",SUMPRODUCT(--('Input| Projects'!$AD455="Yes"),'Calc| Overheads Allocation'!C$62,'Input| Projects'!$AG455),""))),"")</f>
        <v/>
      </c>
      <c r="AU455" s="186" t="str">
        <f>IFERROR(IF('Input| Overheads'!$C$42="Direct costs",SUMPRODUCT(--('Input| Projects'!$AD455="Yes"),'Calc| Overheads Allocation'!D$9,'Calc| Project Costs'!W455),IF('Input| Overheads'!$C$42="Internal labour",SUMPRODUCT(--('Input| Projects'!$AD455="Yes"),'Calc| Overheads Allocation'!D$9,'Calc| Project Costs'!W455,'Input| Projects'!$Y455),IF('Input| Overheads'!$C$42="DNSP defined",SUMPRODUCT(--('Input| Projects'!$AD455="Yes"),'Calc| Overheads Allocation'!D$62,'Input| Projects'!$AG455),""))),"")</f>
        <v/>
      </c>
      <c r="AV455" s="186" t="str">
        <f>IFERROR(IF('Input| Overheads'!$C$42="Direct costs",SUMPRODUCT(--('Input| Projects'!$AD455="Yes"),'Calc| Overheads Allocation'!E$9,'Calc| Project Costs'!X455),IF('Input| Overheads'!$C$42="Internal labour",SUMPRODUCT(--('Input| Projects'!$AD455="Yes"),'Calc| Overheads Allocation'!E$9,'Calc| Project Costs'!X455,'Input| Projects'!$Y455),IF('Input| Overheads'!$C$42="DNSP defined",SUMPRODUCT(--('Input| Projects'!$AD455="Yes"),'Calc| Overheads Allocation'!E$62,'Input| Projects'!$AG455),""))),"")</f>
        <v/>
      </c>
      <c r="AW455" s="186" t="str">
        <f>IFERROR(IF('Input| Overheads'!$C$42="Direct costs",SUMPRODUCT(--('Input| Projects'!$AD455="Yes"),'Calc| Overheads Allocation'!F$9,'Calc| Project Costs'!Y455),IF('Input| Overheads'!$C$42="Internal labour",SUMPRODUCT(--('Input| Projects'!$AD455="Yes"),'Calc| Overheads Allocation'!F$9,'Calc| Project Costs'!Y455,'Input| Projects'!$Y455),IF('Input| Overheads'!$C$42="DNSP defined",SUMPRODUCT(--('Input| Projects'!$AD455="Yes"),'Calc| Overheads Allocation'!F$62,'Input| Projects'!$AG455),""))),"")</f>
        <v/>
      </c>
      <c r="AX455" s="186" t="str">
        <f>IFERROR(IF('Input| Overheads'!$C$42="Direct costs",SUMPRODUCT(--('Input| Projects'!$AD455="Yes"),'Calc| Overheads Allocation'!G$9,'Calc| Project Costs'!Z455),IF('Input| Overheads'!$C$42="Internal labour",SUMPRODUCT(--('Input| Projects'!$AD455="Yes"),'Calc| Overheads Allocation'!G$9,'Calc| Project Costs'!Z455,'Input| Projects'!$Y455),IF('Input| Overheads'!$C$42="DNSP defined",SUMPRODUCT(--('Input| Projects'!$AD455="Yes"),'Calc| Overheads Allocation'!G$62,'Input| Projects'!$AG455),""))),"")</f>
        <v/>
      </c>
      <c r="AY455" s="186" t="str">
        <f>IFERROR(IF('Input| Overheads'!$C$42="Direct costs",SUMPRODUCT(--('Input| Projects'!$AD455="Yes"),'Calc| Overheads Allocation'!H$9,'Calc| Project Costs'!AA455),IF('Input| Overheads'!$C$42="Internal labour",SUMPRODUCT(--('Input| Projects'!$AD455="Yes"),'Calc| Overheads Allocation'!H$9,'Calc| Project Costs'!AA455,'Input| Projects'!$Y455),IF('Input| Overheads'!$C$42="DNSP defined",SUMPRODUCT(--('Input| Projects'!$AD455="Yes"),'Calc| Overheads Allocation'!H$62,'Input| Projects'!$AG455),""))),"")</f>
        <v/>
      </c>
      <c r="AZ455" s="186" t="str">
        <f>IFERROR(IF('Input| Overheads'!$C$42="Direct costs",SUMPRODUCT(--('Input| Projects'!$AD455="Yes"),'Calc| Overheads Allocation'!I$9,'Calc| Project Costs'!AB455),IF('Input| Overheads'!$C$42="Internal labour",SUMPRODUCT(--('Input| Projects'!$AD455="Yes"),'Calc| Overheads Allocation'!I$9,'Calc| Project Costs'!AB455,'Input| Projects'!$Y455),IF('Input| Overheads'!$C$42="DNSP defined",SUMPRODUCT(--('Input| Projects'!$AD455="Yes"),'Calc| Overheads Allocation'!I$62,'Input| Projects'!$AG455),""))),"")</f>
        <v/>
      </c>
      <c r="BA455" s="106"/>
      <c r="BB455" s="186">
        <f t="shared" ref="BB455:BB518" si="245">IFERROR(SUM(AL455,AT455),"")</f>
        <v>0</v>
      </c>
      <c r="BC455" s="186">
        <f t="shared" ref="BC455:BC518" si="246">IFERROR(SUM(AM455,AU455),"")</f>
        <v>0</v>
      </c>
      <c r="BD455" s="186">
        <f t="shared" ref="BD455:BD518" si="247">IFERROR(SUM(AN455,AV455),"")</f>
        <v>0</v>
      </c>
      <c r="BE455" s="186">
        <f t="shared" si="224"/>
        <v>0</v>
      </c>
      <c r="BF455" s="186">
        <f t="shared" si="225"/>
        <v>0</v>
      </c>
      <c r="BG455" s="186">
        <f t="shared" si="226"/>
        <v>0</v>
      </c>
      <c r="BH455" s="186">
        <f t="shared" si="227"/>
        <v>0</v>
      </c>
      <c r="BI455" s="97"/>
      <c r="BJ455" s="186" t="str">
        <f t="shared" si="228"/>
        <v/>
      </c>
      <c r="BK455" s="186" t="str">
        <f t="shared" si="229"/>
        <v/>
      </c>
      <c r="BL455" s="186" t="str">
        <f t="shared" si="230"/>
        <v/>
      </c>
      <c r="BM455" s="186" t="str">
        <f t="shared" si="231"/>
        <v/>
      </c>
      <c r="BN455" s="186" t="str">
        <f t="shared" si="232"/>
        <v/>
      </c>
      <c r="BO455" s="186" t="str">
        <f t="shared" si="233"/>
        <v/>
      </c>
      <c r="BP455" s="186" t="str">
        <f t="shared" si="234"/>
        <v/>
      </c>
      <c r="BQ455" s="97"/>
      <c r="BR455" s="186">
        <f t="shared" si="235"/>
        <v>0</v>
      </c>
      <c r="BS455" s="186">
        <f t="shared" si="236"/>
        <v>0</v>
      </c>
      <c r="BT455" s="222">
        <f t="shared" si="237"/>
        <v>0</v>
      </c>
      <c r="BU455" s="222">
        <f t="shared" si="238"/>
        <v>0</v>
      </c>
      <c r="BV455" s="222">
        <f t="shared" si="239"/>
        <v>0</v>
      </c>
      <c r="BW455" s="222">
        <f t="shared" si="240"/>
        <v>0</v>
      </c>
      <c r="BX455" s="222">
        <f t="shared" si="241"/>
        <v>0</v>
      </c>
      <c r="BY455" s="106"/>
      <c r="BZ455" s="197" t="str">
        <f>IF(SUMIF('Input| Projects'!$AS$8:$CP$8,"Dx",'Input| Projects'!$AS455:$CP455)=0,"",SUMIF('Input| Projects'!$AS$8:$CP$8,"Dx",'Input| Projects'!$AS455:$CP455))</f>
        <v/>
      </c>
      <c r="CA455" s="197" t="str">
        <f>IF(SUMIF('Input| Projects'!$AS$8:$CP$8,"Tx",'Input| Projects'!$AS455:$CP455)=0,"",SUMIF('Input| Projects'!$AS$8:$CP$8,"Tx",'Input| Projects'!$AS455:$CP455))</f>
        <v/>
      </c>
      <c r="CB455" s="150" t="str">
        <f t="shared" ref="CB455:CB518" si="248">IF(SUM(BZ455:CA455,F455:L455)=0,"",IF(SUM(BZ455:CA455)=1,"",1))</f>
        <v/>
      </c>
    </row>
    <row r="456" spans="2:80" x14ac:dyDescent="0.2">
      <c r="B456" s="201">
        <f>IFERROR('Input| Projects'!B456,"")</f>
        <v>447</v>
      </c>
      <c r="C456" s="42" t="str">
        <f>IFERROR(IF('Input| Projects'!C456="","",'Input| Projects'!C456),"")</f>
        <v/>
      </c>
      <c r="D456" s="42" t="str">
        <f>IFERROR(IF('Input| Projects'!D456="","",'Input| Projects'!D456),"")</f>
        <v/>
      </c>
      <c r="E456" s="104"/>
      <c r="F456" s="190">
        <f>IFERROR('Input| Projects'!I456*'Input| Escalations'!$K$19,"")</f>
        <v>0</v>
      </c>
      <c r="G456" s="190">
        <f>IFERROR('Input| Projects'!J456*'Input| Escalations'!$K$19,"")</f>
        <v>0</v>
      </c>
      <c r="H456" s="190">
        <f>IFERROR('Input| Projects'!K456*'Input| Escalations'!$K$19,"")</f>
        <v>0</v>
      </c>
      <c r="I456" s="190">
        <f>IFERROR('Input| Projects'!L456*'Input| Escalations'!$K$19,"")</f>
        <v>0</v>
      </c>
      <c r="J456" s="190">
        <f>IFERROR('Input| Projects'!M456*'Input| Escalations'!$K$19,"")</f>
        <v>0</v>
      </c>
      <c r="K456" s="190">
        <f>IFERROR('Input| Projects'!N456*'Input| Escalations'!$K$19,"")</f>
        <v>0</v>
      </c>
      <c r="L456" s="190">
        <f>IFERROR('Input| Projects'!O456*'Input| Escalations'!$K$19,"")</f>
        <v>0</v>
      </c>
      <c r="M456" s="150" t="str">
        <f>IF(ABS(SUM(F456:L456)-(SUM('Input| Projects'!I456:O456)*'Input| Escalations'!$K$19))&lt;0.0000001,"",1)</f>
        <v/>
      </c>
      <c r="N456" s="192">
        <f>'Input| Projects'!$Y456*INDEX('Input| Escalations'!$H$33:$N$33,MATCH('Calc| Project Costs'!N$9,'Input| Escalations'!$H$23:$N$23,0))+'Input| Projects'!$Z456*INDEX('Input| Escalations'!$H$34:$N$34,MATCH('Calc| Project Costs'!N$9,'Input| Escalations'!$H$23:$N$23,0))+'Input| Projects'!$AA456*INDEX('Input| Escalations'!$H$35:$N$35,MATCH('Calc| Project Costs'!N$9,'Input| Escalations'!$H$23:$N$23,0))+1</f>
        <v>1</v>
      </c>
      <c r="O456" s="192">
        <f>'Input| Projects'!$Y456*INDEX('Input| Escalations'!$H$33:$N$33,MATCH('Calc| Project Costs'!O$9,'Input| Escalations'!$H$23:$N$23,0))+'Input| Projects'!$Z456*INDEX('Input| Escalations'!$H$34:$N$34,MATCH('Calc| Project Costs'!O$9,'Input| Escalations'!$H$23:$N$23,0))+'Input| Projects'!$AA456*INDEX('Input| Escalations'!$H$35:$N$35,MATCH('Calc| Project Costs'!O$9,'Input| Escalations'!$H$23:$N$23,0))+1</f>
        <v>1</v>
      </c>
      <c r="P456" s="192">
        <f>'Input| Projects'!$Y456*INDEX('Input| Escalations'!$H$33:$N$33,MATCH('Calc| Project Costs'!P$9,'Input| Escalations'!$H$23:$N$23,0))+'Input| Projects'!$Z456*INDEX('Input| Escalations'!$H$34:$N$34,MATCH('Calc| Project Costs'!P$9,'Input| Escalations'!$H$23:$N$23,0))+'Input| Projects'!$AA456*INDEX('Input| Escalations'!$H$35:$N$35,MATCH('Calc| Project Costs'!P$9,'Input| Escalations'!$H$23:$N$23,0))+1</f>
        <v>1</v>
      </c>
      <c r="Q456" s="192">
        <f>'Input| Projects'!$Y456*INDEX('Input| Escalations'!$H$33:$N$33,MATCH('Calc| Project Costs'!Q$9,'Input| Escalations'!$H$23:$N$23,0))+'Input| Projects'!$Z456*INDEX('Input| Escalations'!$H$34:$N$34,MATCH('Calc| Project Costs'!Q$9,'Input| Escalations'!$H$23:$N$23,0))+'Input| Projects'!$AA456*INDEX('Input| Escalations'!$H$35:$N$35,MATCH('Calc| Project Costs'!Q$9,'Input| Escalations'!$H$23:$N$23,0))+1</f>
        <v>1</v>
      </c>
      <c r="R456" s="192">
        <f>'Input| Projects'!$Y456*INDEX('Input| Escalations'!$H$33:$N$33,MATCH('Calc| Project Costs'!R$9,'Input| Escalations'!$H$23:$N$23,0))+'Input| Projects'!$Z456*INDEX('Input| Escalations'!$H$34:$N$34,MATCH('Calc| Project Costs'!R$9,'Input| Escalations'!$H$23:$N$23,0))+'Input| Projects'!$AA456*INDEX('Input| Escalations'!$H$35:$N$35,MATCH('Calc| Project Costs'!R$9,'Input| Escalations'!$H$23:$N$23,0))+1</f>
        <v>1</v>
      </c>
      <c r="S456" s="192">
        <f>'Input| Projects'!$Y456*INDEX('Input| Escalations'!$H$33:$N$33,MATCH('Calc| Project Costs'!S$9,'Input| Escalations'!$H$23:$N$23,0))+'Input| Projects'!$Z456*INDEX('Input| Escalations'!$H$34:$N$34,MATCH('Calc| Project Costs'!S$9,'Input| Escalations'!$H$23:$N$23,0))+'Input| Projects'!$AA456*INDEX('Input| Escalations'!$H$35:$N$35,MATCH('Calc| Project Costs'!S$9,'Input| Escalations'!$H$23:$N$23,0))+1</f>
        <v>1</v>
      </c>
      <c r="T456" s="192">
        <f>'Input| Projects'!$Y456*INDEX('Input| Escalations'!$H$33:$N$33,MATCH('Calc| Project Costs'!T$9,'Input| Escalations'!$H$23:$N$23,0))+'Input| Projects'!$Z456*INDEX('Input| Escalations'!$H$34:$N$34,MATCH('Calc| Project Costs'!T$9,'Input| Escalations'!$H$23:$N$23,0))+'Input| Projects'!$AA456*INDEX('Input| Escalations'!$H$35:$N$35,MATCH('Calc| Project Costs'!T$9,'Input| Escalations'!$H$23:$N$23,0))+1</f>
        <v>1</v>
      </c>
      <c r="U456" s="106"/>
      <c r="V456" s="186">
        <f t="shared" si="242"/>
        <v>0</v>
      </c>
      <c r="W456" s="186">
        <f t="shared" si="243"/>
        <v>0</v>
      </c>
      <c r="X456" s="186">
        <f t="shared" si="244"/>
        <v>0</v>
      </c>
      <c r="Y456" s="186">
        <f t="shared" si="220"/>
        <v>0</v>
      </c>
      <c r="Z456" s="186">
        <f t="shared" si="221"/>
        <v>0</v>
      </c>
      <c r="AA456" s="186">
        <f t="shared" si="222"/>
        <v>0</v>
      </c>
      <c r="AB456" s="186">
        <f t="shared" si="223"/>
        <v>0</v>
      </c>
      <c r="AC456" s="106"/>
      <c r="AD456" s="186">
        <f>'Input| Projects'!Q456*N456*'Input| Escalations'!$K$19</f>
        <v>0</v>
      </c>
      <c r="AE456" s="186">
        <f>'Input| Projects'!R456*O456*'Input| Escalations'!$K$19</f>
        <v>0</v>
      </c>
      <c r="AF456" s="186">
        <f>'Input| Projects'!S456*P456*'Input| Escalations'!$K$19</f>
        <v>0</v>
      </c>
      <c r="AG456" s="186">
        <f>'Input| Projects'!T456*Q456*'Input| Escalations'!$K$19</f>
        <v>0</v>
      </c>
      <c r="AH456" s="186">
        <f>'Input| Projects'!U456*R456*'Input| Escalations'!$K$19</f>
        <v>0</v>
      </c>
      <c r="AI456" s="186">
        <f>'Input| Projects'!V456*S456*'Input| Escalations'!$K$19</f>
        <v>0</v>
      </c>
      <c r="AJ456" s="186">
        <f>'Input| Projects'!W456*T456*'Input| Escalations'!$K$19</f>
        <v>0</v>
      </c>
      <c r="AK456" s="106"/>
      <c r="AL456" s="186" t="str">
        <f>IFERROR(IF('Input| Overheads'!$C$42="Direct costs",SUMPRODUCT(--('Input| Projects'!$AC456="Yes"),'Calc| Overheads Allocation'!C$8,'Calc| Project Costs'!V456),IF('Input| Overheads'!$C$42="Internal labour",SUMPRODUCT(--('Input| Projects'!$AC456="Yes"),'Calc| Overheads Allocation'!C$8,'Calc| Project Costs'!V456,'Input| Projects'!$Y456),IF('Input| Overheads'!$C$42="DNSP defined",SUMPRODUCT(--('Input| Projects'!$AC456="Yes"),'Calc| Overheads Allocation'!C$61,'Input| Projects'!$AF456),""))),"")</f>
        <v/>
      </c>
      <c r="AM456" s="186" t="str">
        <f>IFERROR(IF('Input| Overheads'!$C$42="Direct costs",SUMPRODUCT(--('Input| Projects'!$AC456="Yes"),'Calc| Overheads Allocation'!D$8,'Calc| Project Costs'!W456),IF('Input| Overheads'!$C$42="Internal labour",SUMPRODUCT(--('Input| Projects'!$AC456="Yes"),'Calc| Overheads Allocation'!D$8,'Calc| Project Costs'!W456,'Input| Projects'!$Y456),IF('Input| Overheads'!$C$42="DNSP defined",SUMPRODUCT(--('Input| Projects'!$AC456="Yes"),'Calc| Overheads Allocation'!D$61,'Input| Projects'!$AF456),""))),"")</f>
        <v/>
      </c>
      <c r="AN456" s="186" t="str">
        <f>IFERROR(IF('Input| Overheads'!$C$42="Direct costs",SUMPRODUCT(--('Input| Projects'!$AC456="Yes"),'Calc| Overheads Allocation'!E$8,'Calc| Project Costs'!X456),IF('Input| Overheads'!$C$42="Internal labour",SUMPRODUCT(--('Input| Projects'!$AC456="Yes"),'Calc| Overheads Allocation'!E$8,'Calc| Project Costs'!X456,'Input| Projects'!$Y456),IF('Input| Overheads'!$C$42="DNSP defined",SUMPRODUCT(--('Input| Projects'!$AC456="Yes"),'Calc| Overheads Allocation'!E$61,'Input| Projects'!$AF456),""))),"")</f>
        <v/>
      </c>
      <c r="AO456" s="186" t="str">
        <f>IFERROR(IF('Input| Overheads'!$C$42="Direct costs",SUMPRODUCT(--('Input| Projects'!$AC456="Yes"),'Calc| Overheads Allocation'!F$8,'Calc| Project Costs'!Y456),IF('Input| Overheads'!$C$42="Internal labour",SUMPRODUCT(--('Input| Projects'!$AC456="Yes"),'Calc| Overheads Allocation'!F$8,'Calc| Project Costs'!Y456,'Input| Projects'!$Y456),IF('Input| Overheads'!$C$42="DNSP defined",SUMPRODUCT(--('Input| Projects'!$AC456="Yes"),'Calc| Overheads Allocation'!F$61,'Input| Projects'!$AF456),""))),"")</f>
        <v/>
      </c>
      <c r="AP456" s="186" t="str">
        <f>IFERROR(IF('Input| Overheads'!$C$42="Direct costs",SUMPRODUCT(--('Input| Projects'!$AC456="Yes"),'Calc| Overheads Allocation'!G$8,'Calc| Project Costs'!Z456),IF('Input| Overheads'!$C$42="Internal labour",SUMPRODUCT(--('Input| Projects'!$AC456="Yes"),'Calc| Overheads Allocation'!G$8,'Calc| Project Costs'!Z456,'Input| Projects'!$Y456),IF('Input| Overheads'!$C$42="DNSP defined",SUMPRODUCT(--('Input| Projects'!$AC456="Yes"),'Calc| Overheads Allocation'!G$61,'Input| Projects'!$AF456),""))),"")</f>
        <v/>
      </c>
      <c r="AQ456" s="186" t="str">
        <f>IFERROR(IF('Input| Overheads'!$C$42="Direct costs",SUMPRODUCT(--('Input| Projects'!$AC456="Yes"),'Calc| Overheads Allocation'!H$8,'Calc| Project Costs'!AA456),IF('Input| Overheads'!$C$42="Internal labour",SUMPRODUCT(--('Input| Projects'!$AC456="Yes"),'Calc| Overheads Allocation'!H$8,'Calc| Project Costs'!AA456,'Input| Projects'!$Y456),IF('Input| Overheads'!$C$42="DNSP defined",SUMPRODUCT(--('Input| Projects'!$AC456="Yes"),'Calc| Overheads Allocation'!H$61,'Input| Projects'!$AF456),""))),"")</f>
        <v/>
      </c>
      <c r="AR456" s="186" t="str">
        <f>IFERROR(IF('Input| Overheads'!$C$42="Direct costs",SUMPRODUCT(--('Input| Projects'!$AC456="Yes"),'Calc| Overheads Allocation'!I$8,'Calc| Project Costs'!AB456),IF('Input| Overheads'!$C$42="Internal labour",SUMPRODUCT(--('Input| Projects'!$AC456="Yes"),'Calc| Overheads Allocation'!I$8,'Calc| Project Costs'!AB456,'Input| Projects'!$Y456),IF('Input| Overheads'!$C$42="DNSP defined",SUMPRODUCT(--('Input| Projects'!$AC456="Yes"),'Calc| Overheads Allocation'!I$61,'Input| Projects'!$AF456),""))),"")</f>
        <v/>
      </c>
      <c r="AS456" s="106"/>
      <c r="AT456" s="186" t="str">
        <f>IFERROR(IF('Input| Overheads'!$C$42="Direct costs",SUMPRODUCT(--('Input| Projects'!$AD456="Yes"),'Calc| Overheads Allocation'!C$9,'Calc| Project Costs'!V456),IF('Input| Overheads'!$C$42="Internal labour",SUMPRODUCT(--('Input| Projects'!$AD456="Yes"),'Calc| Overheads Allocation'!C$9,'Calc| Project Costs'!V456,'Input| Projects'!$Y456),IF('Input| Overheads'!$C$42="DNSP defined",SUMPRODUCT(--('Input| Projects'!$AD456="Yes"),'Calc| Overheads Allocation'!C$62,'Input| Projects'!$AG456),""))),"")</f>
        <v/>
      </c>
      <c r="AU456" s="186" t="str">
        <f>IFERROR(IF('Input| Overheads'!$C$42="Direct costs",SUMPRODUCT(--('Input| Projects'!$AD456="Yes"),'Calc| Overheads Allocation'!D$9,'Calc| Project Costs'!W456),IF('Input| Overheads'!$C$42="Internal labour",SUMPRODUCT(--('Input| Projects'!$AD456="Yes"),'Calc| Overheads Allocation'!D$9,'Calc| Project Costs'!W456,'Input| Projects'!$Y456),IF('Input| Overheads'!$C$42="DNSP defined",SUMPRODUCT(--('Input| Projects'!$AD456="Yes"),'Calc| Overheads Allocation'!D$62,'Input| Projects'!$AG456),""))),"")</f>
        <v/>
      </c>
      <c r="AV456" s="186" t="str">
        <f>IFERROR(IF('Input| Overheads'!$C$42="Direct costs",SUMPRODUCT(--('Input| Projects'!$AD456="Yes"),'Calc| Overheads Allocation'!E$9,'Calc| Project Costs'!X456),IF('Input| Overheads'!$C$42="Internal labour",SUMPRODUCT(--('Input| Projects'!$AD456="Yes"),'Calc| Overheads Allocation'!E$9,'Calc| Project Costs'!X456,'Input| Projects'!$Y456),IF('Input| Overheads'!$C$42="DNSP defined",SUMPRODUCT(--('Input| Projects'!$AD456="Yes"),'Calc| Overheads Allocation'!E$62,'Input| Projects'!$AG456),""))),"")</f>
        <v/>
      </c>
      <c r="AW456" s="186" t="str">
        <f>IFERROR(IF('Input| Overheads'!$C$42="Direct costs",SUMPRODUCT(--('Input| Projects'!$AD456="Yes"),'Calc| Overheads Allocation'!F$9,'Calc| Project Costs'!Y456),IF('Input| Overheads'!$C$42="Internal labour",SUMPRODUCT(--('Input| Projects'!$AD456="Yes"),'Calc| Overheads Allocation'!F$9,'Calc| Project Costs'!Y456,'Input| Projects'!$Y456),IF('Input| Overheads'!$C$42="DNSP defined",SUMPRODUCT(--('Input| Projects'!$AD456="Yes"),'Calc| Overheads Allocation'!F$62,'Input| Projects'!$AG456),""))),"")</f>
        <v/>
      </c>
      <c r="AX456" s="186" t="str">
        <f>IFERROR(IF('Input| Overheads'!$C$42="Direct costs",SUMPRODUCT(--('Input| Projects'!$AD456="Yes"),'Calc| Overheads Allocation'!G$9,'Calc| Project Costs'!Z456),IF('Input| Overheads'!$C$42="Internal labour",SUMPRODUCT(--('Input| Projects'!$AD456="Yes"),'Calc| Overheads Allocation'!G$9,'Calc| Project Costs'!Z456,'Input| Projects'!$Y456),IF('Input| Overheads'!$C$42="DNSP defined",SUMPRODUCT(--('Input| Projects'!$AD456="Yes"),'Calc| Overheads Allocation'!G$62,'Input| Projects'!$AG456),""))),"")</f>
        <v/>
      </c>
      <c r="AY456" s="186" t="str">
        <f>IFERROR(IF('Input| Overheads'!$C$42="Direct costs",SUMPRODUCT(--('Input| Projects'!$AD456="Yes"),'Calc| Overheads Allocation'!H$9,'Calc| Project Costs'!AA456),IF('Input| Overheads'!$C$42="Internal labour",SUMPRODUCT(--('Input| Projects'!$AD456="Yes"),'Calc| Overheads Allocation'!H$9,'Calc| Project Costs'!AA456,'Input| Projects'!$Y456),IF('Input| Overheads'!$C$42="DNSP defined",SUMPRODUCT(--('Input| Projects'!$AD456="Yes"),'Calc| Overheads Allocation'!H$62,'Input| Projects'!$AG456),""))),"")</f>
        <v/>
      </c>
      <c r="AZ456" s="186" t="str">
        <f>IFERROR(IF('Input| Overheads'!$C$42="Direct costs",SUMPRODUCT(--('Input| Projects'!$AD456="Yes"),'Calc| Overheads Allocation'!I$9,'Calc| Project Costs'!AB456),IF('Input| Overheads'!$C$42="Internal labour",SUMPRODUCT(--('Input| Projects'!$AD456="Yes"),'Calc| Overheads Allocation'!I$9,'Calc| Project Costs'!AB456,'Input| Projects'!$Y456),IF('Input| Overheads'!$C$42="DNSP defined",SUMPRODUCT(--('Input| Projects'!$AD456="Yes"),'Calc| Overheads Allocation'!I$62,'Input| Projects'!$AG456),""))),"")</f>
        <v/>
      </c>
      <c r="BA456" s="106"/>
      <c r="BB456" s="186">
        <f t="shared" si="245"/>
        <v>0</v>
      </c>
      <c r="BC456" s="186">
        <f t="shared" si="246"/>
        <v>0</v>
      </c>
      <c r="BD456" s="186">
        <f t="shared" si="247"/>
        <v>0</v>
      </c>
      <c r="BE456" s="186">
        <f t="shared" si="224"/>
        <v>0</v>
      </c>
      <c r="BF456" s="186">
        <f t="shared" si="225"/>
        <v>0</v>
      </c>
      <c r="BG456" s="186">
        <f t="shared" si="226"/>
        <v>0</v>
      </c>
      <c r="BH456" s="186">
        <f t="shared" si="227"/>
        <v>0</v>
      </c>
      <c r="BI456" s="97"/>
      <c r="BJ456" s="186" t="str">
        <f t="shared" si="228"/>
        <v/>
      </c>
      <c r="BK456" s="186" t="str">
        <f t="shared" si="229"/>
        <v/>
      </c>
      <c r="BL456" s="186" t="str">
        <f t="shared" si="230"/>
        <v/>
      </c>
      <c r="BM456" s="186" t="str">
        <f t="shared" si="231"/>
        <v/>
      </c>
      <c r="BN456" s="186" t="str">
        <f t="shared" si="232"/>
        <v/>
      </c>
      <c r="BO456" s="186" t="str">
        <f t="shared" si="233"/>
        <v/>
      </c>
      <c r="BP456" s="186" t="str">
        <f t="shared" si="234"/>
        <v/>
      </c>
      <c r="BQ456" s="97"/>
      <c r="BR456" s="186">
        <f t="shared" si="235"/>
        <v>0</v>
      </c>
      <c r="BS456" s="186">
        <f t="shared" si="236"/>
        <v>0</v>
      </c>
      <c r="BT456" s="222">
        <f t="shared" si="237"/>
        <v>0</v>
      </c>
      <c r="BU456" s="222">
        <f t="shared" si="238"/>
        <v>0</v>
      </c>
      <c r="BV456" s="222">
        <f t="shared" si="239"/>
        <v>0</v>
      </c>
      <c r="BW456" s="222">
        <f t="shared" si="240"/>
        <v>0</v>
      </c>
      <c r="BX456" s="222">
        <f t="shared" si="241"/>
        <v>0</v>
      </c>
      <c r="BY456" s="106"/>
      <c r="BZ456" s="197" t="str">
        <f>IF(SUMIF('Input| Projects'!$AS$8:$CP$8,"Dx",'Input| Projects'!$AS456:$CP456)=0,"",SUMIF('Input| Projects'!$AS$8:$CP$8,"Dx",'Input| Projects'!$AS456:$CP456))</f>
        <v/>
      </c>
      <c r="CA456" s="197" t="str">
        <f>IF(SUMIF('Input| Projects'!$AS$8:$CP$8,"Tx",'Input| Projects'!$AS456:$CP456)=0,"",SUMIF('Input| Projects'!$AS$8:$CP$8,"Tx",'Input| Projects'!$AS456:$CP456))</f>
        <v/>
      </c>
      <c r="CB456" s="150" t="str">
        <f t="shared" si="248"/>
        <v/>
      </c>
    </row>
    <row r="457" spans="2:80" x14ac:dyDescent="0.2">
      <c r="B457" s="201">
        <f>IFERROR('Input| Projects'!B457,"")</f>
        <v>448</v>
      </c>
      <c r="C457" s="42" t="str">
        <f>IFERROR(IF('Input| Projects'!C457="","",'Input| Projects'!C457),"")</f>
        <v/>
      </c>
      <c r="D457" s="42" t="str">
        <f>IFERROR(IF('Input| Projects'!D457="","",'Input| Projects'!D457),"")</f>
        <v/>
      </c>
      <c r="E457" s="104"/>
      <c r="F457" s="190">
        <f>IFERROR('Input| Projects'!I457*'Input| Escalations'!$K$19,"")</f>
        <v>0</v>
      </c>
      <c r="G457" s="190">
        <f>IFERROR('Input| Projects'!J457*'Input| Escalations'!$K$19,"")</f>
        <v>0</v>
      </c>
      <c r="H457" s="190">
        <f>IFERROR('Input| Projects'!K457*'Input| Escalations'!$K$19,"")</f>
        <v>0</v>
      </c>
      <c r="I457" s="190">
        <f>IFERROR('Input| Projects'!L457*'Input| Escalations'!$K$19,"")</f>
        <v>0</v>
      </c>
      <c r="J457" s="190">
        <f>IFERROR('Input| Projects'!M457*'Input| Escalations'!$K$19,"")</f>
        <v>0</v>
      </c>
      <c r="K457" s="190">
        <f>IFERROR('Input| Projects'!N457*'Input| Escalations'!$K$19,"")</f>
        <v>0</v>
      </c>
      <c r="L457" s="190">
        <f>IFERROR('Input| Projects'!O457*'Input| Escalations'!$K$19,"")</f>
        <v>0</v>
      </c>
      <c r="M457" s="150" t="str">
        <f>IF(ABS(SUM(F457:L457)-(SUM('Input| Projects'!I457:O457)*'Input| Escalations'!$K$19))&lt;0.0000001,"",1)</f>
        <v/>
      </c>
      <c r="N457" s="192">
        <f>'Input| Projects'!$Y457*INDEX('Input| Escalations'!$H$33:$N$33,MATCH('Calc| Project Costs'!N$9,'Input| Escalations'!$H$23:$N$23,0))+'Input| Projects'!$Z457*INDEX('Input| Escalations'!$H$34:$N$34,MATCH('Calc| Project Costs'!N$9,'Input| Escalations'!$H$23:$N$23,0))+'Input| Projects'!$AA457*INDEX('Input| Escalations'!$H$35:$N$35,MATCH('Calc| Project Costs'!N$9,'Input| Escalations'!$H$23:$N$23,0))+1</f>
        <v>1</v>
      </c>
      <c r="O457" s="192">
        <f>'Input| Projects'!$Y457*INDEX('Input| Escalations'!$H$33:$N$33,MATCH('Calc| Project Costs'!O$9,'Input| Escalations'!$H$23:$N$23,0))+'Input| Projects'!$Z457*INDEX('Input| Escalations'!$H$34:$N$34,MATCH('Calc| Project Costs'!O$9,'Input| Escalations'!$H$23:$N$23,0))+'Input| Projects'!$AA457*INDEX('Input| Escalations'!$H$35:$N$35,MATCH('Calc| Project Costs'!O$9,'Input| Escalations'!$H$23:$N$23,0))+1</f>
        <v>1</v>
      </c>
      <c r="P457" s="192">
        <f>'Input| Projects'!$Y457*INDEX('Input| Escalations'!$H$33:$N$33,MATCH('Calc| Project Costs'!P$9,'Input| Escalations'!$H$23:$N$23,0))+'Input| Projects'!$Z457*INDEX('Input| Escalations'!$H$34:$N$34,MATCH('Calc| Project Costs'!P$9,'Input| Escalations'!$H$23:$N$23,0))+'Input| Projects'!$AA457*INDEX('Input| Escalations'!$H$35:$N$35,MATCH('Calc| Project Costs'!P$9,'Input| Escalations'!$H$23:$N$23,0))+1</f>
        <v>1</v>
      </c>
      <c r="Q457" s="192">
        <f>'Input| Projects'!$Y457*INDEX('Input| Escalations'!$H$33:$N$33,MATCH('Calc| Project Costs'!Q$9,'Input| Escalations'!$H$23:$N$23,0))+'Input| Projects'!$Z457*INDEX('Input| Escalations'!$H$34:$N$34,MATCH('Calc| Project Costs'!Q$9,'Input| Escalations'!$H$23:$N$23,0))+'Input| Projects'!$AA457*INDEX('Input| Escalations'!$H$35:$N$35,MATCH('Calc| Project Costs'!Q$9,'Input| Escalations'!$H$23:$N$23,0))+1</f>
        <v>1</v>
      </c>
      <c r="R457" s="192">
        <f>'Input| Projects'!$Y457*INDEX('Input| Escalations'!$H$33:$N$33,MATCH('Calc| Project Costs'!R$9,'Input| Escalations'!$H$23:$N$23,0))+'Input| Projects'!$Z457*INDEX('Input| Escalations'!$H$34:$N$34,MATCH('Calc| Project Costs'!R$9,'Input| Escalations'!$H$23:$N$23,0))+'Input| Projects'!$AA457*INDEX('Input| Escalations'!$H$35:$N$35,MATCH('Calc| Project Costs'!R$9,'Input| Escalations'!$H$23:$N$23,0))+1</f>
        <v>1</v>
      </c>
      <c r="S457" s="192">
        <f>'Input| Projects'!$Y457*INDEX('Input| Escalations'!$H$33:$N$33,MATCH('Calc| Project Costs'!S$9,'Input| Escalations'!$H$23:$N$23,0))+'Input| Projects'!$Z457*INDEX('Input| Escalations'!$H$34:$N$34,MATCH('Calc| Project Costs'!S$9,'Input| Escalations'!$H$23:$N$23,0))+'Input| Projects'!$AA457*INDEX('Input| Escalations'!$H$35:$N$35,MATCH('Calc| Project Costs'!S$9,'Input| Escalations'!$H$23:$N$23,0))+1</f>
        <v>1</v>
      </c>
      <c r="T457" s="192">
        <f>'Input| Projects'!$Y457*INDEX('Input| Escalations'!$H$33:$N$33,MATCH('Calc| Project Costs'!T$9,'Input| Escalations'!$H$23:$N$23,0))+'Input| Projects'!$Z457*INDEX('Input| Escalations'!$H$34:$N$34,MATCH('Calc| Project Costs'!T$9,'Input| Escalations'!$H$23:$N$23,0))+'Input| Projects'!$AA457*INDEX('Input| Escalations'!$H$35:$N$35,MATCH('Calc| Project Costs'!T$9,'Input| Escalations'!$H$23:$N$23,0))+1</f>
        <v>1</v>
      </c>
      <c r="U457" s="106"/>
      <c r="V457" s="186">
        <f t="shared" si="242"/>
        <v>0</v>
      </c>
      <c r="W457" s="186">
        <f t="shared" si="243"/>
        <v>0</v>
      </c>
      <c r="X457" s="186">
        <f t="shared" si="244"/>
        <v>0</v>
      </c>
      <c r="Y457" s="186">
        <f t="shared" si="220"/>
        <v>0</v>
      </c>
      <c r="Z457" s="186">
        <f t="shared" si="221"/>
        <v>0</v>
      </c>
      <c r="AA457" s="186">
        <f t="shared" si="222"/>
        <v>0</v>
      </c>
      <c r="AB457" s="186">
        <f t="shared" si="223"/>
        <v>0</v>
      </c>
      <c r="AC457" s="106"/>
      <c r="AD457" s="186">
        <f>'Input| Projects'!Q457*N457*'Input| Escalations'!$K$19</f>
        <v>0</v>
      </c>
      <c r="AE457" s="186">
        <f>'Input| Projects'!R457*O457*'Input| Escalations'!$K$19</f>
        <v>0</v>
      </c>
      <c r="AF457" s="186">
        <f>'Input| Projects'!S457*P457*'Input| Escalations'!$K$19</f>
        <v>0</v>
      </c>
      <c r="AG457" s="186">
        <f>'Input| Projects'!T457*Q457*'Input| Escalations'!$K$19</f>
        <v>0</v>
      </c>
      <c r="AH457" s="186">
        <f>'Input| Projects'!U457*R457*'Input| Escalations'!$K$19</f>
        <v>0</v>
      </c>
      <c r="AI457" s="186">
        <f>'Input| Projects'!V457*S457*'Input| Escalations'!$K$19</f>
        <v>0</v>
      </c>
      <c r="AJ457" s="186">
        <f>'Input| Projects'!W457*T457*'Input| Escalations'!$K$19</f>
        <v>0</v>
      </c>
      <c r="AK457" s="106"/>
      <c r="AL457" s="186" t="str">
        <f>IFERROR(IF('Input| Overheads'!$C$42="Direct costs",SUMPRODUCT(--('Input| Projects'!$AC457="Yes"),'Calc| Overheads Allocation'!C$8,'Calc| Project Costs'!V457),IF('Input| Overheads'!$C$42="Internal labour",SUMPRODUCT(--('Input| Projects'!$AC457="Yes"),'Calc| Overheads Allocation'!C$8,'Calc| Project Costs'!V457,'Input| Projects'!$Y457),IF('Input| Overheads'!$C$42="DNSP defined",SUMPRODUCT(--('Input| Projects'!$AC457="Yes"),'Calc| Overheads Allocation'!C$61,'Input| Projects'!$AF457),""))),"")</f>
        <v/>
      </c>
      <c r="AM457" s="186" t="str">
        <f>IFERROR(IF('Input| Overheads'!$C$42="Direct costs",SUMPRODUCT(--('Input| Projects'!$AC457="Yes"),'Calc| Overheads Allocation'!D$8,'Calc| Project Costs'!W457),IF('Input| Overheads'!$C$42="Internal labour",SUMPRODUCT(--('Input| Projects'!$AC457="Yes"),'Calc| Overheads Allocation'!D$8,'Calc| Project Costs'!W457,'Input| Projects'!$Y457),IF('Input| Overheads'!$C$42="DNSP defined",SUMPRODUCT(--('Input| Projects'!$AC457="Yes"),'Calc| Overheads Allocation'!D$61,'Input| Projects'!$AF457),""))),"")</f>
        <v/>
      </c>
      <c r="AN457" s="186" t="str">
        <f>IFERROR(IF('Input| Overheads'!$C$42="Direct costs",SUMPRODUCT(--('Input| Projects'!$AC457="Yes"),'Calc| Overheads Allocation'!E$8,'Calc| Project Costs'!X457),IF('Input| Overheads'!$C$42="Internal labour",SUMPRODUCT(--('Input| Projects'!$AC457="Yes"),'Calc| Overheads Allocation'!E$8,'Calc| Project Costs'!X457,'Input| Projects'!$Y457),IF('Input| Overheads'!$C$42="DNSP defined",SUMPRODUCT(--('Input| Projects'!$AC457="Yes"),'Calc| Overheads Allocation'!E$61,'Input| Projects'!$AF457),""))),"")</f>
        <v/>
      </c>
      <c r="AO457" s="186" t="str">
        <f>IFERROR(IF('Input| Overheads'!$C$42="Direct costs",SUMPRODUCT(--('Input| Projects'!$AC457="Yes"),'Calc| Overheads Allocation'!F$8,'Calc| Project Costs'!Y457),IF('Input| Overheads'!$C$42="Internal labour",SUMPRODUCT(--('Input| Projects'!$AC457="Yes"),'Calc| Overheads Allocation'!F$8,'Calc| Project Costs'!Y457,'Input| Projects'!$Y457),IF('Input| Overheads'!$C$42="DNSP defined",SUMPRODUCT(--('Input| Projects'!$AC457="Yes"),'Calc| Overheads Allocation'!F$61,'Input| Projects'!$AF457),""))),"")</f>
        <v/>
      </c>
      <c r="AP457" s="186" t="str">
        <f>IFERROR(IF('Input| Overheads'!$C$42="Direct costs",SUMPRODUCT(--('Input| Projects'!$AC457="Yes"),'Calc| Overheads Allocation'!G$8,'Calc| Project Costs'!Z457),IF('Input| Overheads'!$C$42="Internal labour",SUMPRODUCT(--('Input| Projects'!$AC457="Yes"),'Calc| Overheads Allocation'!G$8,'Calc| Project Costs'!Z457,'Input| Projects'!$Y457),IF('Input| Overheads'!$C$42="DNSP defined",SUMPRODUCT(--('Input| Projects'!$AC457="Yes"),'Calc| Overheads Allocation'!G$61,'Input| Projects'!$AF457),""))),"")</f>
        <v/>
      </c>
      <c r="AQ457" s="186" t="str">
        <f>IFERROR(IF('Input| Overheads'!$C$42="Direct costs",SUMPRODUCT(--('Input| Projects'!$AC457="Yes"),'Calc| Overheads Allocation'!H$8,'Calc| Project Costs'!AA457),IF('Input| Overheads'!$C$42="Internal labour",SUMPRODUCT(--('Input| Projects'!$AC457="Yes"),'Calc| Overheads Allocation'!H$8,'Calc| Project Costs'!AA457,'Input| Projects'!$Y457),IF('Input| Overheads'!$C$42="DNSP defined",SUMPRODUCT(--('Input| Projects'!$AC457="Yes"),'Calc| Overheads Allocation'!H$61,'Input| Projects'!$AF457),""))),"")</f>
        <v/>
      </c>
      <c r="AR457" s="186" t="str">
        <f>IFERROR(IF('Input| Overheads'!$C$42="Direct costs",SUMPRODUCT(--('Input| Projects'!$AC457="Yes"),'Calc| Overheads Allocation'!I$8,'Calc| Project Costs'!AB457),IF('Input| Overheads'!$C$42="Internal labour",SUMPRODUCT(--('Input| Projects'!$AC457="Yes"),'Calc| Overheads Allocation'!I$8,'Calc| Project Costs'!AB457,'Input| Projects'!$Y457),IF('Input| Overheads'!$C$42="DNSP defined",SUMPRODUCT(--('Input| Projects'!$AC457="Yes"),'Calc| Overheads Allocation'!I$61,'Input| Projects'!$AF457),""))),"")</f>
        <v/>
      </c>
      <c r="AS457" s="106"/>
      <c r="AT457" s="186" t="str">
        <f>IFERROR(IF('Input| Overheads'!$C$42="Direct costs",SUMPRODUCT(--('Input| Projects'!$AD457="Yes"),'Calc| Overheads Allocation'!C$9,'Calc| Project Costs'!V457),IF('Input| Overheads'!$C$42="Internal labour",SUMPRODUCT(--('Input| Projects'!$AD457="Yes"),'Calc| Overheads Allocation'!C$9,'Calc| Project Costs'!V457,'Input| Projects'!$Y457),IF('Input| Overheads'!$C$42="DNSP defined",SUMPRODUCT(--('Input| Projects'!$AD457="Yes"),'Calc| Overheads Allocation'!C$62,'Input| Projects'!$AG457),""))),"")</f>
        <v/>
      </c>
      <c r="AU457" s="186" t="str">
        <f>IFERROR(IF('Input| Overheads'!$C$42="Direct costs",SUMPRODUCT(--('Input| Projects'!$AD457="Yes"),'Calc| Overheads Allocation'!D$9,'Calc| Project Costs'!W457),IF('Input| Overheads'!$C$42="Internal labour",SUMPRODUCT(--('Input| Projects'!$AD457="Yes"),'Calc| Overheads Allocation'!D$9,'Calc| Project Costs'!W457,'Input| Projects'!$Y457),IF('Input| Overheads'!$C$42="DNSP defined",SUMPRODUCT(--('Input| Projects'!$AD457="Yes"),'Calc| Overheads Allocation'!D$62,'Input| Projects'!$AG457),""))),"")</f>
        <v/>
      </c>
      <c r="AV457" s="186" t="str">
        <f>IFERROR(IF('Input| Overheads'!$C$42="Direct costs",SUMPRODUCT(--('Input| Projects'!$AD457="Yes"),'Calc| Overheads Allocation'!E$9,'Calc| Project Costs'!X457),IF('Input| Overheads'!$C$42="Internal labour",SUMPRODUCT(--('Input| Projects'!$AD457="Yes"),'Calc| Overheads Allocation'!E$9,'Calc| Project Costs'!X457,'Input| Projects'!$Y457),IF('Input| Overheads'!$C$42="DNSP defined",SUMPRODUCT(--('Input| Projects'!$AD457="Yes"),'Calc| Overheads Allocation'!E$62,'Input| Projects'!$AG457),""))),"")</f>
        <v/>
      </c>
      <c r="AW457" s="186" t="str">
        <f>IFERROR(IF('Input| Overheads'!$C$42="Direct costs",SUMPRODUCT(--('Input| Projects'!$AD457="Yes"),'Calc| Overheads Allocation'!F$9,'Calc| Project Costs'!Y457),IF('Input| Overheads'!$C$42="Internal labour",SUMPRODUCT(--('Input| Projects'!$AD457="Yes"),'Calc| Overheads Allocation'!F$9,'Calc| Project Costs'!Y457,'Input| Projects'!$Y457),IF('Input| Overheads'!$C$42="DNSP defined",SUMPRODUCT(--('Input| Projects'!$AD457="Yes"),'Calc| Overheads Allocation'!F$62,'Input| Projects'!$AG457),""))),"")</f>
        <v/>
      </c>
      <c r="AX457" s="186" t="str">
        <f>IFERROR(IF('Input| Overheads'!$C$42="Direct costs",SUMPRODUCT(--('Input| Projects'!$AD457="Yes"),'Calc| Overheads Allocation'!G$9,'Calc| Project Costs'!Z457),IF('Input| Overheads'!$C$42="Internal labour",SUMPRODUCT(--('Input| Projects'!$AD457="Yes"),'Calc| Overheads Allocation'!G$9,'Calc| Project Costs'!Z457,'Input| Projects'!$Y457),IF('Input| Overheads'!$C$42="DNSP defined",SUMPRODUCT(--('Input| Projects'!$AD457="Yes"),'Calc| Overheads Allocation'!G$62,'Input| Projects'!$AG457),""))),"")</f>
        <v/>
      </c>
      <c r="AY457" s="186" t="str">
        <f>IFERROR(IF('Input| Overheads'!$C$42="Direct costs",SUMPRODUCT(--('Input| Projects'!$AD457="Yes"),'Calc| Overheads Allocation'!H$9,'Calc| Project Costs'!AA457),IF('Input| Overheads'!$C$42="Internal labour",SUMPRODUCT(--('Input| Projects'!$AD457="Yes"),'Calc| Overheads Allocation'!H$9,'Calc| Project Costs'!AA457,'Input| Projects'!$Y457),IF('Input| Overheads'!$C$42="DNSP defined",SUMPRODUCT(--('Input| Projects'!$AD457="Yes"),'Calc| Overheads Allocation'!H$62,'Input| Projects'!$AG457),""))),"")</f>
        <v/>
      </c>
      <c r="AZ457" s="186" t="str">
        <f>IFERROR(IF('Input| Overheads'!$C$42="Direct costs",SUMPRODUCT(--('Input| Projects'!$AD457="Yes"),'Calc| Overheads Allocation'!I$9,'Calc| Project Costs'!AB457),IF('Input| Overheads'!$C$42="Internal labour",SUMPRODUCT(--('Input| Projects'!$AD457="Yes"),'Calc| Overheads Allocation'!I$9,'Calc| Project Costs'!AB457,'Input| Projects'!$Y457),IF('Input| Overheads'!$C$42="DNSP defined",SUMPRODUCT(--('Input| Projects'!$AD457="Yes"),'Calc| Overheads Allocation'!I$62,'Input| Projects'!$AG457),""))),"")</f>
        <v/>
      </c>
      <c r="BA457" s="106"/>
      <c r="BB457" s="186">
        <f t="shared" si="245"/>
        <v>0</v>
      </c>
      <c r="BC457" s="186">
        <f t="shared" si="246"/>
        <v>0</v>
      </c>
      <c r="BD457" s="186">
        <f t="shared" si="247"/>
        <v>0</v>
      </c>
      <c r="BE457" s="186">
        <f t="shared" si="224"/>
        <v>0</v>
      </c>
      <c r="BF457" s="186">
        <f t="shared" si="225"/>
        <v>0</v>
      </c>
      <c r="BG457" s="186">
        <f t="shared" si="226"/>
        <v>0</v>
      </c>
      <c r="BH457" s="186">
        <f t="shared" si="227"/>
        <v>0</v>
      </c>
      <c r="BI457" s="97"/>
      <c r="BJ457" s="186" t="str">
        <f t="shared" si="228"/>
        <v/>
      </c>
      <c r="BK457" s="186" t="str">
        <f t="shared" si="229"/>
        <v/>
      </c>
      <c r="BL457" s="186" t="str">
        <f t="shared" si="230"/>
        <v/>
      </c>
      <c r="BM457" s="186" t="str">
        <f t="shared" si="231"/>
        <v/>
      </c>
      <c r="BN457" s="186" t="str">
        <f t="shared" si="232"/>
        <v/>
      </c>
      <c r="BO457" s="186" t="str">
        <f t="shared" si="233"/>
        <v/>
      </c>
      <c r="BP457" s="186" t="str">
        <f t="shared" si="234"/>
        <v/>
      </c>
      <c r="BQ457" s="97"/>
      <c r="BR457" s="186">
        <f t="shared" si="235"/>
        <v>0</v>
      </c>
      <c r="BS457" s="186">
        <f t="shared" si="236"/>
        <v>0</v>
      </c>
      <c r="BT457" s="222">
        <f t="shared" si="237"/>
        <v>0</v>
      </c>
      <c r="BU457" s="222">
        <f t="shared" si="238"/>
        <v>0</v>
      </c>
      <c r="BV457" s="222">
        <f t="shared" si="239"/>
        <v>0</v>
      </c>
      <c r="BW457" s="222">
        <f t="shared" si="240"/>
        <v>0</v>
      </c>
      <c r="BX457" s="222">
        <f t="shared" si="241"/>
        <v>0</v>
      </c>
      <c r="BY457" s="106"/>
      <c r="BZ457" s="197" t="str">
        <f>IF(SUMIF('Input| Projects'!$AS$8:$CP$8,"Dx",'Input| Projects'!$AS457:$CP457)=0,"",SUMIF('Input| Projects'!$AS$8:$CP$8,"Dx",'Input| Projects'!$AS457:$CP457))</f>
        <v/>
      </c>
      <c r="CA457" s="197" t="str">
        <f>IF(SUMIF('Input| Projects'!$AS$8:$CP$8,"Tx",'Input| Projects'!$AS457:$CP457)=0,"",SUMIF('Input| Projects'!$AS$8:$CP$8,"Tx",'Input| Projects'!$AS457:$CP457))</f>
        <v/>
      </c>
      <c r="CB457" s="150" t="str">
        <f t="shared" si="248"/>
        <v/>
      </c>
    </row>
    <row r="458" spans="2:80" x14ac:dyDescent="0.2">
      <c r="B458" s="201">
        <f>IFERROR('Input| Projects'!B458,"")</f>
        <v>449</v>
      </c>
      <c r="C458" s="42" t="str">
        <f>IFERROR(IF('Input| Projects'!C458="","",'Input| Projects'!C458),"")</f>
        <v/>
      </c>
      <c r="D458" s="42" t="str">
        <f>IFERROR(IF('Input| Projects'!D458="","",'Input| Projects'!D458),"")</f>
        <v/>
      </c>
      <c r="E458" s="104"/>
      <c r="F458" s="190">
        <f>IFERROR('Input| Projects'!I458*'Input| Escalations'!$K$19,"")</f>
        <v>0</v>
      </c>
      <c r="G458" s="190">
        <f>IFERROR('Input| Projects'!J458*'Input| Escalations'!$K$19,"")</f>
        <v>0</v>
      </c>
      <c r="H458" s="190">
        <f>IFERROR('Input| Projects'!K458*'Input| Escalations'!$K$19,"")</f>
        <v>0</v>
      </c>
      <c r="I458" s="190">
        <f>IFERROR('Input| Projects'!L458*'Input| Escalations'!$K$19,"")</f>
        <v>0</v>
      </c>
      <c r="J458" s="190">
        <f>IFERROR('Input| Projects'!M458*'Input| Escalations'!$K$19,"")</f>
        <v>0</v>
      </c>
      <c r="K458" s="190">
        <f>IFERROR('Input| Projects'!N458*'Input| Escalations'!$K$19,"")</f>
        <v>0</v>
      </c>
      <c r="L458" s="190">
        <f>IFERROR('Input| Projects'!O458*'Input| Escalations'!$K$19,"")</f>
        <v>0</v>
      </c>
      <c r="M458" s="150" t="str">
        <f>IF(ABS(SUM(F458:L458)-(SUM('Input| Projects'!I458:O458)*'Input| Escalations'!$K$19))&lt;0.0000001,"",1)</f>
        <v/>
      </c>
      <c r="N458" s="192">
        <f>'Input| Projects'!$Y458*INDEX('Input| Escalations'!$H$33:$N$33,MATCH('Calc| Project Costs'!N$9,'Input| Escalations'!$H$23:$N$23,0))+'Input| Projects'!$Z458*INDEX('Input| Escalations'!$H$34:$N$34,MATCH('Calc| Project Costs'!N$9,'Input| Escalations'!$H$23:$N$23,0))+'Input| Projects'!$AA458*INDEX('Input| Escalations'!$H$35:$N$35,MATCH('Calc| Project Costs'!N$9,'Input| Escalations'!$H$23:$N$23,0))+1</f>
        <v>1</v>
      </c>
      <c r="O458" s="192">
        <f>'Input| Projects'!$Y458*INDEX('Input| Escalations'!$H$33:$N$33,MATCH('Calc| Project Costs'!O$9,'Input| Escalations'!$H$23:$N$23,0))+'Input| Projects'!$Z458*INDEX('Input| Escalations'!$H$34:$N$34,MATCH('Calc| Project Costs'!O$9,'Input| Escalations'!$H$23:$N$23,0))+'Input| Projects'!$AA458*INDEX('Input| Escalations'!$H$35:$N$35,MATCH('Calc| Project Costs'!O$9,'Input| Escalations'!$H$23:$N$23,0))+1</f>
        <v>1</v>
      </c>
      <c r="P458" s="192">
        <f>'Input| Projects'!$Y458*INDEX('Input| Escalations'!$H$33:$N$33,MATCH('Calc| Project Costs'!P$9,'Input| Escalations'!$H$23:$N$23,0))+'Input| Projects'!$Z458*INDEX('Input| Escalations'!$H$34:$N$34,MATCH('Calc| Project Costs'!P$9,'Input| Escalations'!$H$23:$N$23,0))+'Input| Projects'!$AA458*INDEX('Input| Escalations'!$H$35:$N$35,MATCH('Calc| Project Costs'!P$9,'Input| Escalations'!$H$23:$N$23,0))+1</f>
        <v>1</v>
      </c>
      <c r="Q458" s="192">
        <f>'Input| Projects'!$Y458*INDEX('Input| Escalations'!$H$33:$N$33,MATCH('Calc| Project Costs'!Q$9,'Input| Escalations'!$H$23:$N$23,0))+'Input| Projects'!$Z458*INDEX('Input| Escalations'!$H$34:$N$34,MATCH('Calc| Project Costs'!Q$9,'Input| Escalations'!$H$23:$N$23,0))+'Input| Projects'!$AA458*INDEX('Input| Escalations'!$H$35:$N$35,MATCH('Calc| Project Costs'!Q$9,'Input| Escalations'!$H$23:$N$23,0))+1</f>
        <v>1</v>
      </c>
      <c r="R458" s="192">
        <f>'Input| Projects'!$Y458*INDEX('Input| Escalations'!$H$33:$N$33,MATCH('Calc| Project Costs'!R$9,'Input| Escalations'!$H$23:$N$23,0))+'Input| Projects'!$Z458*INDEX('Input| Escalations'!$H$34:$N$34,MATCH('Calc| Project Costs'!R$9,'Input| Escalations'!$H$23:$N$23,0))+'Input| Projects'!$AA458*INDEX('Input| Escalations'!$H$35:$N$35,MATCH('Calc| Project Costs'!R$9,'Input| Escalations'!$H$23:$N$23,0))+1</f>
        <v>1</v>
      </c>
      <c r="S458" s="192">
        <f>'Input| Projects'!$Y458*INDEX('Input| Escalations'!$H$33:$N$33,MATCH('Calc| Project Costs'!S$9,'Input| Escalations'!$H$23:$N$23,0))+'Input| Projects'!$Z458*INDEX('Input| Escalations'!$H$34:$N$34,MATCH('Calc| Project Costs'!S$9,'Input| Escalations'!$H$23:$N$23,0))+'Input| Projects'!$AA458*INDEX('Input| Escalations'!$H$35:$N$35,MATCH('Calc| Project Costs'!S$9,'Input| Escalations'!$H$23:$N$23,0))+1</f>
        <v>1</v>
      </c>
      <c r="T458" s="192">
        <f>'Input| Projects'!$Y458*INDEX('Input| Escalations'!$H$33:$N$33,MATCH('Calc| Project Costs'!T$9,'Input| Escalations'!$H$23:$N$23,0))+'Input| Projects'!$Z458*INDEX('Input| Escalations'!$H$34:$N$34,MATCH('Calc| Project Costs'!T$9,'Input| Escalations'!$H$23:$N$23,0))+'Input| Projects'!$AA458*INDEX('Input| Escalations'!$H$35:$N$35,MATCH('Calc| Project Costs'!T$9,'Input| Escalations'!$H$23:$N$23,0))+1</f>
        <v>1</v>
      </c>
      <c r="U458" s="106"/>
      <c r="V458" s="186">
        <f t="shared" si="242"/>
        <v>0</v>
      </c>
      <c r="W458" s="186">
        <f t="shared" si="243"/>
        <v>0</v>
      </c>
      <c r="X458" s="186">
        <f t="shared" si="244"/>
        <v>0</v>
      </c>
      <c r="Y458" s="186">
        <f t="shared" si="220"/>
        <v>0</v>
      </c>
      <c r="Z458" s="186">
        <f t="shared" si="221"/>
        <v>0</v>
      </c>
      <c r="AA458" s="186">
        <f t="shared" si="222"/>
        <v>0</v>
      </c>
      <c r="AB458" s="186">
        <f t="shared" si="223"/>
        <v>0</v>
      </c>
      <c r="AC458" s="106"/>
      <c r="AD458" s="186">
        <f>'Input| Projects'!Q458*N458*'Input| Escalations'!$K$19</f>
        <v>0</v>
      </c>
      <c r="AE458" s="186">
        <f>'Input| Projects'!R458*O458*'Input| Escalations'!$K$19</f>
        <v>0</v>
      </c>
      <c r="AF458" s="186">
        <f>'Input| Projects'!S458*P458*'Input| Escalations'!$K$19</f>
        <v>0</v>
      </c>
      <c r="AG458" s="186">
        <f>'Input| Projects'!T458*Q458*'Input| Escalations'!$K$19</f>
        <v>0</v>
      </c>
      <c r="AH458" s="186">
        <f>'Input| Projects'!U458*R458*'Input| Escalations'!$K$19</f>
        <v>0</v>
      </c>
      <c r="AI458" s="186">
        <f>'Input| Projects'!V458*S458*'Input| Escalations'!$K$19</f>
        <v>0</v>
      </c>
      <c r="AJ458" s="186">
        <f>'Input| Projects'!W458*T458*'Input| Escalations'!$K$19</f>
        <v>0</v>
      </c>
      <c r="AK458" s="106"/>
      <c r="AL458" s="186" t="str">
        <f>IFERROR(IF('Input| Overheads'!$C$42="Direct costs",SUMPRODUCT(--('Input| Projects'!$AC458="Yes"),'Calc| Overheads Allocation'!C$8,'Calc| Project Costs'!V458),IF('Input| Overheads'!$C$42="Internal labour",SUMPRODUCT(--('Input| Projects'!$AC458="Yes"),'Calc| Overheads Allocation'!C$8,'Calc| Project Costs'!V458,'Input| Projects'!$Y458),IF('Input| Overheads'!$C$42="DNSP defined",SUMPRODUCT(--('Input| Projects'!$AC458="Yes"),'Calc| Overheads Allocation'!C$61,'Input| Projects'!$AF458),""))),"")</f>
        <v/>
      </c>
      <c r="AM458" s="186" t="str">
        <f>IFERROR(IF('Input| Overheads'!$C$42="Direct costs",SUMPRODUCT(--('Input| Projects'!$AC458="Yes"),'Calc| Overheads Allocation'!D$8,'Calc| Project Costs'!W458),IF('Input| Overheads'!$C$42="Internal labour",SUMPRODUCT(--('Input| Projects'!$AC458="Yes"),'Calc| Overheads Allocation'!D$8,'Calc| Project Costs'!W458,'Input| Projects'!$Y458),IF('Input| Overheads'!$C$42="DNSP defined",SUMPRODUCT(--('Input| Projects'!$AC458="Yes"),'Calc| Overheads Allocation'!D$61,'Input| Projects'!$AF458),""))),"")</f>
        <v/>
      </c>
      <c r="AN458" s="186" t="str">
        <f>IFERROR(IF('Input| Overheads'!$C$42="Direct costs",SUMPRODUCT(--('Input| Projects'!$AC458="Yes"),'Calc| Overheads Allocation'!E$8,'Calc| Project Costs'!X458),IF('Input| Overheads'!$C$42="Internal labour",SUMPRODUCT(--('Input| Projects'!$AC458="Yes"),'Calc| Overheads Allocation'!E$8,'Calc| Project Costs'!X458,'Input| Projects'!$Y458),IF('Input| Overheads'!$C$42="DNSP defined",SUMPRODUCT(--('Input| Projects'!$AC458="Yes"),'Calc| Overheads Allocation'!E$61,'Input| Projects'!$AF458),""))),"")</f>
        <v/>
      </c>
      <c r="AO458" s="186" t="str">
        <f>IFERROR(IF('Input| Overheads'!$C$42="Direct costs",SUMPRODUCT(--('Input| Projects'!$AC458="Yes"),'Calc| Overheads Allocation'!F$8,'Calc| Project Costs'!Y458),IF('Input| Overheads'!$C$42="Internal labour",SUMPRODUCT(--('Input| Projects'!$AC458="Yes"),'Calc| Overheads Allocation'!F$8,'Calc| Project Costs'!Y458,'Input| Projects'!$Y458),IF('Input| Overheads'!$C$42="DNSP defined",SUMPRODUCT(--('Input| Projects'!$AC458="Yes"),'Calc| Overheads Allocation'!F$61,'Input| Projects'!$AF458),""))),"")</f>
        <v/>
      </c>
      <c r="AP458" s="186" t="str">
        <f>IFERROR(IF('Input| Overheads'!$C$42="Direct costs",SUMPRODUCT(--('Input| Projects'!$AC458="Yes"),'Calc| Overheads Allocation'!G$8,'Calc| Project Costs'!Z458),IF('Input| Overheads'!$C$42="Internal labour",SUMPRODUCT(--('Input| Projects'!$AC458="Yes"),'Calc| Overheads Allocation'!G$8,'Calc| Project Costs'!Z458,'Input| Projects'!$Y458),IF('Input| Overheads'!$C$42="DNSP defined",SUMPRODUCT(--('Input| Projects'!$AC458="Yes"),'Calc| Overheads Allocation'!G$61,'Input| Projects'!$AF458),""))),"")</f>
        <v/>
      </c>
      <c r="AQ458" s="186" t="str">
        <f>IFERROR(IF('Input| Overheads'!$C$42="Direct costs",SUMPRODUCT(--('Input| Projects'!$AC458="Yes"),'Calc| Overheads Allocation'!H$8,'Calc| Project Costs'!AA458),IF('Input| Overheads'!$C$42="Internal labour",SUMPRODUCT(--('Input| Projects'!$AC458="Yes"),'Calc| Overheads Allocation'!H$8,'Calc| Project Costs'!AA458,'Input| Projects'!$Y458),IF('Input| Overheads'!$C$42="DNSP defined",SUMPRODUCT(--('Input| Projects'!$AC458="Yes"),'Calc| Overheads Allocation'!H$61,'Input| Projects'!$AF458),""))),"")</f>
        <v/>
      </c>
      <c r="AR458" s="186" t="str">
        <f>IFERROR(IF('Input| Overheads'!$C$42="Direct costs",SUMPRODUCT(--('Input| Projects'!$AC458="Yes"),'Calc| Overheads Allocation'!I$8,'Calc| Project Costs'!AB458),IF('Input| Overheads'!$C$42="Internal labour",SUMPRODUCT(--('Input| Projects'!$AC458="Yes"),'Calc| Overheads Allocation'!I$8,'Calc| Project Costs'!AB458,'Input| Projects'!$Y458),IF('Input| Overheads'!$C$42="DNSP defined",SUMPRODUCT(--('Input| Projects'!$AC458="Yes"),'Calc| Overheads Allocation'!I$61,'Input| Projects'!$AF458),""))),"")</f>
        <v/>
      </c>
      <c r="AS458" s="106"/>
      <c r="AT458" s="186" t="str">
        <f>IFERROR(IF('Input| Overheads'!$C$42="Direct costs",SUMPRODUCT(--('Input| Projects'!$AD458="Yes"),'Calc| Overheads Allocation'!C$9,'Calc| Project Costs'!V458),IF('Input| Overheads'!$C$42="Internal labour",SUMPRODUCT(--('Input| Projects'!$AD458="Yes"),'Calc| Overheads Allocation'!C$9,'Calc| Project Costs'!V458,'Input| Projects'!$Y458),IF('Input| Overheads'!$C$42="DNSP defined",SUMPRODUCT(--('Input| Projects'!$AD458="Yes"),'Calc| Overheads Allocation'!C$62,'Input| Projects'!$AG458),""))),"")</f>
        <v/>
      </c>
      <c r="AU458" s="186" t="str">
        <f>IFERROR(IF('Input| Overheads'!$C$42="Direct costs",SUMPRODUCT(--('Input| Projects'!$AD458="Yes"),'Calc| Overheads Allocation'!D$9,'Calc| Project Costs'!W458),IF('Input| Overheads'!$C$42="Internal labour",SUMPRODUCT(--('Input| Projects'!$AD458="Yes"),'Calc| Overheads Allocation'!D$9,'Calc| Project Costs'!W458,'Input| Projects'!$Y458),IF('Input| Overheads'!$C$42="DNSP defined",SUMPRODUCT(--('Input| Projects'!$AD458="Yes"),'Calc| Overheads Allocation'!D$62,'Input| Projects'!$AG458),""))),"")</f>
        <v/>
      </c>
      <c r="AV458" s="186" t="str">
        <f>IFERROR(IF('Input| Overheads'!$C$42="Direct costs",SUMPRODUCT(--('Input| Projects'!$AD458="Yes"),'Calc| Overheads Allocation'!E$9,'Calc| Project Costs'!X458),IF('Input| Overheads'!$C$42="Internal labour",SUMPRODUCT(--('Input| Projects'!$AD458="Yes"),'Calc| Overheads Allocation'!E$9,'Calc| Project Costs'!X458,'Input| Projects'!$Y458),IF('Input| Overheads'!$C$42="DNSP defined",SUMPRODUCT(--('Input| Projects'!$AD458="Yes"),'Calc| Overheads Allocation'!E$62,'Input| Projects'!$AG458),""))),"")</f>
        <v/>
      </c>
      <c r="AW458" s="186" t="str">
        <f>IFERROR(IF('Input| Overheads'!$C$42="Direct costs",SUMPRODUCT(--('Input| Projects'!$AD458="Yes"),'Calc| Overheads Allocation'!F$9,'Calc| Project Costs'!Y458),IF('Input| Overheads'!$C$42="Internal labour",SUMPRODUCT(--('Input| Projects'!$AD458="Yes"),'Calc| Overheads Allocation'!F$9,'Calc| Project Costs'!Y458,'Input| Projects'!$Y458),IF('Input| Overheads'!$C$42="DNSP defined",SUMPRODUCT(--('Input| Projects'!$AD458="Yes"),'Calc| Overheads Allocation'!F$62,'Input| Projects'!$AG458),""))),"")</f>
        <v/>
      </c>
      <c r="AX458" s="186" t="str">
        <f>IFERROR(IF('Input| Overheads'!$C$42="Direct costs",SUMPRODUCT(--('Input| Projects'!$AD458="Yes"),'Calc| Overheads Allocation'!G$9,'Calc| Project Costs'!Z458),IF('Input| Overheads'!$C$42="Internal labour",SUMPRODUCT(--('Input| Projects'!$AD458="Yes"),'Calc| Overheads Allocation'!G$9,'Calc| Project Costs'!Z458,'Input| Projects'!$Y458),IF('Input| Overheads'!$C$42="DNSP defined",SUMPRODUCT(--('Input| Projects'!$AD458="Yes"),'Calc| Overheads Allocation'!G$62,'Input| Projects'!$AG458),""))),"")</f>
        <v/>
      </c>
      <c r="AY458" s="186" t="str">
        <f>IFERROR(IF('Input| Overheads'!$C$42="Direct costs",SUMPRODUCT(--('Input| Projects'!$AD458="Yes"),'Calc| Overheads Allocation'!H$9,'Calc| Project Costs'!AA458),IF('Input| Overheads'!$C$42="Internal labour",SUMPRODUCT(--('Input| Projects'!$AD458="Yes"),'Calc| Overheads Allocation'!H$9,'Calc| Project Costs'!AA458,'Input| Projects'!$Y458),IF('Input| Overheads'!$C$42="DNSP defined",SUMPRODUCT(--('Input| Projects'!$AD458="Yes"),'Calc| Overheads Allocation'!H$62,'Input| Projects'!$AG458),""))),"")</f>
        <v/>
      </c>
      <c r="AZ458" s="186" t="str">
        <f>IFERROR(IF('Input| Overheads'!$C$42="Direct costs",SUMPRODUCT(--('Input| Projects'!$AD458="Yes"),'Calc| Overheads Allocation'!I$9,'Calc| Project Costs'!AB458),IF('Input| Overheads'!$C$42="Internal labour",SUMPRODUCT(--('Input| Projects'!$AD458="Yes"),'Calc| Overheads Allocation'!I$9,'Calc| Project Costs'!AB458,'Input| Projects'!$Y458),IF('Input| Overheads'!$C$42="DNSP defined",SUMPRODUCT(--('Input| Projects'!$AD458="Yes"),'Calc| Overheads Allocation'!I$62,'Input| Projects'!$AG458),""))),"")</f>
        <v/>
      </c>
      <c r="BA458" s="106"/>
      <c r="BB458" s="186">
        <f t="shared" si="245"/>
        <v>0</v>
      </c>
      <c r="BC458" s="186">
        <f t="shared" si="246"/>
        <v>0</v>
      </c>
      <c r="BD458" s="186">
        <f t="shared" si="247"/>
        <v>0</v>
      </c>
      <c r="BE458" s="186">
        <f t="shared" si="224"/>
        <v>0</v>
      </c>
      <c r="BF458" s="186">
        <f t="shared" si="225"/>
        <v>0</v>
      </c>
      <c r="BG458" s="186">
        <f t="shared" si="226"/>
        <v>0</v>
      </c>
      <c r="BH458" s="186">
        <f t="shared" si="227"/>
        <v>0</v>
      </c>
      <c r="BI458" s="97"/>
      <c r="BJ458" s="186" t="str">
        <f t="shared" si="228"/>
        <v/>
      </c>
      <c r="BK458" s="186" t="str">
        <f t="shared" si="229"/>
        <v/>
      </c>
      <c r="BL458" s="186" t="str">
        <f t="shared" si="230"/>
        <v/>
      </c>
      <c r="BM458" s="186" t="str">
        <f t="shared" si="231"/>
        <v/>
      </c>
      <c r="BN458" s="186" t="str">
        <f t="shared" si="232"/>
        <v/>
      </c>
      <c r="BO458" s="186" t="str">
        <f t="shared" si="233"/>
        <v/>
      </c>
      <c r="BP458" s="186" t="str">
        <f t="shared" si="234"/>
        <v/>
      </c>
      <c r="BQ458" s="97"/>
      <c r="BR458" s="186">
        <f t="shared" si="235"/>
        <v>0</v>
      </c>
      <c r="BS458" s="186">
        <f t="shared" si="236"/>
        <v>0</v>
      </c>
      <c r="BT458" s="222">
        <f t="shared" si="237"/>
        <v>0</v>
      </c>
      <c r="BU458" s="222">
        <f t="shared" si="238"/>
        <v>0</v>
      </c>
      <c r="BV458" s="222">
        <f t="shared" si="239"/>
        <v>0</v>
      </c>
      <c r="BW458" s="222">
        <f t="shared" si="240"/>
        <v>0</v>
      </c>
      <c r="BX458" s="222">
        <f t="shared" si="241"/>
        <v>0</v>
      </c>
      <c r="BY458" s="106"/>
      <c r="BZ458" s="197" t="str">
        <f>IF(SUMIF('Input| Projects'!$AS$8:$CP$8,"Dx",'Input| Projects'!$AS458:$CP458)=0,"",SUMIF('Input| Projects'!$AS$8:$CP$8,"Dx",'Input| Projects'!$AS458:$CP458))</f>
        <v/>
      </c>
      <c r="CA458" s="197" t="str">
        <f>IF(SUMIF('Input| Projects'!$AS$8:$CP$8,"Tx",'Input| Projects'!$AS458:$CP458)=0,"",SUMIF('Input| Projects'!$AS$8:$CP$8,"Tx",'Input| Projects'!$AS458:$CP458))</f>
        <v/>
      </c>
      <c r="CB458" s="150" t="str">
        <f t="shared" si="248"/>
        <v/>
      </c>
    </row>
    <row r="459" spans="2:80" x14ac:dyDescent="0.2">
      <c r="B459" s="201">
        <f>IFERROR('Input| Projects'!B459,"")</f>
        <v>450</v>
      </c>
      <c r="C459" s="42" t="str">
        <f>IFERROR(IF('Input| Projects'!C459="","",'Input| Projects'!C459),"")</f>
        <v/>
      </c>
      <c r="D459" s="42" t="str">
        <f>IFERROR(IF('Input| Projects'!D459="","",'Input| Projects'!D459),"")</f>
        <v/>
      </c>
      <c r="E459" s="104"/>
      <c r="F459" s="190">
        <f>IFERROR('Input| Projects'!I459*'Input| Escalations'!$K$19,"")</f>
        <v>0</v>
      </c>
      <c r="G459" s="190">
        <f>IFERROR('Input| Projects'!J459*'Input| Escalations'!$K$19,"")</f>
        <v>0</v>
      </c>
      <c r="H459" s="190">
        <f>IFERROR('Input| Projects'!K459*'Input| Escalations'!$K$19,"")</f>
        <v>0</v>
      </c>
      <c r="I459" s="190">
        <f>IFERROR('Input| Projects'!L459*'Input| Escalations'!$K$19,"")</f>
        <v>0</v>
      </c>
      <c r="J459" s="190">
        <f>IFERROR('Input| Projects'!M459*'Input| Escalations'!$K$19,"")</f>
        <v>0</v>
      </c>
      <c r="K459" s="190">
        <f>IFERROR('Input| Projects'!N459*'Input| Escalations'!$K$19,"")</f>
        <v>0</v>
      </c>
      <c r="L459" s="190">
        <f>IFERROR('Input| Projects'!O459*'Input| Escalations'!$K$19,"")</f>
        <v>0</v>
      </c>
      <c r="M459" s="150" t="str">
        <f>IF(ABS(SUM(F459:L459)-(SUM('Input| Projects'!I459:O459)*'Input| Escalations'!$K$19))&lt;0.0000001,"",1)</f>
        <v/>
      </c>
      <c r="N459" s="192">
        <f>'Input| Projects'!$Y459*INDEX('Input| Escalations'!$H$33:$N$33,MATCH('Calc| Project Costs'!N$9,'Input| Escalations'!$H$23:$N$23,0))+'Input| Projects'!$Z459*INDEX('Input| Escalations'!$H$34:$N$34,MATCH('Calc| Project Costs'!N$9,'Input| Escalations'!$H$23:$N$23,0))+'Input| Projects'!$AA459*INDEX('Input| Escalations'!$H$35:$N$35,MATCH('Calc| Project Costs'!N$9,'Input| Escalations'!$H$23:$N$23,0))+1</f>
        <v>1</v>
      </c>
      <c r="O459" s="192">
        <f>'Input| Projects'!$Y459*INDEX('Input| Escalations'!$H$33:$N$33,MATCH('Calc| Project Costs'!O$9,'Input| Escalations'!$H$23:$N$23,0))+'Input| Projects'!$Z459*INDEX('Input| Escalations'!$H$34:$N$34,MATCH('Calc| Project Costs'!O$9,'Input| Escalations'!$H$23:$N$23,0))+'Input| Projects'!$AA459*INDEX('Input| Escalations'!$H$35:$N$35,MATCH('Calc| Project Costs'!O$9,'Input| Escalations'!$H$23:$N$23,0))+1</f>
        <v>1</v>
      </c>
      <c r="P459" s="192">
        <f>'Input| Projects'!$Y459*INDEX('Input| Escalations'!$H$33:$N$33,MATCH('Calc| Project Costs'!P$9,'Input| Escalations'!$H$23:$N$23,0))+'Input| Projects'!$Z459*INDEX('Input| Escalations'!$H$34:$N$34,MATCH('Calc| Project Costs'!P$9,'Input| Escalations'!$H$23:$N$23,0))+'Input| Projects'!$AA459*INDEX('Input| Escalations'!$H$35:$N$35,MATCH('Calc| Project Costs'!P$9,'Input| Escalations'!$H$23:$N$23,0))+1</f>
        <v>1</v>
      </c>
      <c r="Q459" s="192">
        <f>'Input| Projects'!$Y459*INDEX('Input| Escalations'!$H$33:$N$33,MATCH('Calc| Project Costs'!Q$9,'Input| Escalations'!$H$23:$N$23,0))+'Input| Projects'!$Z459*INDEX('Input| Escalations'!$H$34:$N$34,MATCH('Calc| Project Costs'!Q$9,'Input| Escalations'!$H$23:$N$23,0))+'Input| Projects'!$AA459*INDEX('Input| Escalations'!$H$35:$N$35,MATCH('Calc| Project Costs'!Q$9,'Input| Escalations'!$H$23:$N$23,0))+1</f>
        <v>1</v>
      </c>
      <c r="R459" s="192">
        <f>'Input| Projects'!$Y459*INDEX('Input| Escalations'!$H$33:$N$33,MATCH('Calc| Project Costs'!R$9,'Input| Escalations'!$H$23:$N$23,0))+'Input| Projects'!$Z459*INDEX('Input| Escalations'!$H$34:$N$34,MATCH('Calc| Project Costs'!R$9,'Input| Escalations'!$H$23:$N$23,0))+'Input| Projects'!$AA459*INDEX('Input| Escalations'!$H$35:$N$35,MATCH('Calc| Project Costs'!R$9,'Input| Escalations'!$H$23:$N$23,0))+1</f>
        <v>1</v>
      </c>
      <c r="S459" s="192">
        <f>'Input| Projects'!$Y459*INDEX('Input| Escalations'!$H$33:$N$33,MATCH('Calc| Project Costs'!S$9,'Input| Escalations'!$H$23:$N$23,0))+'Input| Projects'!$Z459*INDEX('Input| Escalations'!$H$34:$N$34,MATCH('Calc| Project Costs'!S$9,'Input| Escalations'!$H$23:$N$23,0))+'Input| Projects'!$AA459*INDEX('Input| Escalations'!$H$35:$N$35,MATCH('Calc| Project Costs'!S$9,'Input| Escalations'!$H$23:$N$23,0))+1</f>
        <v>1</v>
      </c>
      <c r="T459" s="192">
        <f>'Input| Projects'!$Y459*INDEX('Input| Escalations'!$H$33:$N$33,MATCH('Calc| Project Costs'!T$9,'Input| Escalations'!$H$23:$N$23,0))+'Input| Projects'!$Z459*INDEX('Input| Escalations'!$H$34:$N$34,MATCH('Calc| Project Costs'!T$9,'Input| Escalations'!$H$23:$N$23,0))+'Input| Projects'!$AA459*INDEX('Input| Escalations'!$H$35:$N$35,MATCH('Calc| Project Costs'!T$9,'Input| Escalations'!$H$23:$N$23,0))+1</f>
        <v>1</v>
      </c>
      <c r="U459" s="106"/>
      <c r="V459" s="186">
        <f t="shared" si="242"/>
        <v>0</v>
      </c>
      <c r="W459" s="186">
        <f t="shared" si="243"/>
        <v>0</v>
      </c>
      <c r="X459" s="186">
        <f t="shared" si="244"/>
        <v>0</v>
      </c>
      <c r="Y459" s="186">
        <f t="shared" si="220"/>
        <v>0</v>
      </c>
      <c r="Z459" s="186">
        <f t="shared" si="221"/>
        <v>0</v>
      </c>
      <c r="AA459" s="186">
        <f t="shared" si="222"/>
        <v>0</v>
      </c>
      <c r="AB459" s="186">
        <f t="shared" si="223"/>
        <v>0</v>
      </c>
      <c r="AC459" s="106"/>
      <c r="AD459" s="186">
        <f>'Input| Projects'!Q459*N459*'Input| Escalations'!$K$19</f>
        <v>0</v>
      </c>
      <c r="AE459" s="186">
        <f>'Input| Projects'!R459*O459*'Input| Escalations'!$K$19</f>
        <v>0</v>
      </c>
      <c r="AF459" s="186">
        <f>'Input| Projects'!S459*P459*'Input| Escalations'!$K$19</f>
        <v>0</v>
      </c>
      <c r="AG459" s="186">
        <f>'Input| Projects'!T459*Q459*'Input| Escalations'!$K$19</f>
        <v>0</v>
      </c>
      <c r="AH459" s="186">
        <f>'Input| Projects'!U459*R459*'Input| Escalations'!$K$19</f>
        <v>0</v>
      </c>
      <c r="AI459" s="186">
        <f>'Input| Projects'!V459*S459*'Input| Escalations'!$K$19</f>
        <v>0</v>
      </c>
      <c r="AJ459" s="186">
        <f>'Input| Projects'!W459*T459*'Input| Escalations'!$K$19</f>
        <v>0</v>
      </c>
      <c r="AK459" s="106"/>
      <c r="AL459" s="186" t="str">
        <f>IFERROR(IF('Input| Overheads'!$C$42="Direct costs",SUMPRODUCT(--('Input| Projects'!$AC459="Yes"),'Calc| Overheads Allocation'!C$8,'Calc| Project Costs'!V459),IF('Input| Overheads'!$C$42="Internal labour",SUMPRODUCT(--('Input| Projects'!$AC459="Yes"),'Calc| Overheads Allocation'!C$8,'Calc| Project Costs'!V459,'Input| Projects'!$Y459),IF('Input| Overheads'!$C$42="DNSP defined",SUMPRODUCT(--('Input| Projects'!$AC459="Yes"),'Calc| Overheads Allocation'!C$61,'Input| Projects'!$AF459),""))),"")</f>
        <v/>
      </c>
      <c r="AM459" s="186" t="str">
        <f>IFERROR(IF('Input| Overheads'!$C$42="Direct costs",SUMPRODUCT(--('Input| Projects'!$AC459="Yes"),'Calc| Overheads Allocation'!D$8,'Calc| Project Costs'!W459),IF('Input| Overheads'!$C$42="Internal labour",SUMPRODUCT(--('Input| Projects'!$AC459="Yes"),'Calc| Overheads Allocation'!D$8,'Calc| Project Costs'!W459,'Input| Projects'!$Y459),IF('Input| Overheads'!$C$42="DNSP defined",SUMPRODUCT(--('Input| Projects'!$AC459="Yes"),'Calc| Overheads Allocation'!D$61,'Input| Projects'!$AF459),""))),"")</f>
        <v/>
      </c>
      <c r="AN459" s="186" t="str">
        <f>IFERROR(IF('Input| Overheads'!$C$42="Direct costs",SUMPRODUCT(--('Input| Projects'!$AC459="Yes"),'Calc| Overheads Allocation'!E$8,'Calc| Project Costs'!X459),IF('Input| Overheads'!$C$42="Internal labour",SUMPRODUCT(--('Input| Projects'!$AC459="Yes"),'Calc| Overheads Allocation'!E$8,'Calc| Project Costs'!X459,'Input| Projects'!$Y459),IF('Input| Overheads'!$C$42="DNSP defined",SUMPRODUCT(--('Input| Projects'!$AC459="Yes"),'Calc| Overheads Allocation'!E$61,'Input| Projects'!$AF459),""))),"")</f>
        <v/>
      </c>
      <c r="AO459" s="186" t="str">
        <f>IFERROR(IF('Input| Overheads'!$C$42="Direct costs",SUMPRODUCT(--('Input| Projects'!$AC459="Yes"),'Calc| Overheads Allocation'!F$8,'Calc| Project Costs'!Y459),IF('Input| Overheads'!$C$42="Internal labour",SUMPRODUCT(--('Input| Projects'!$AC459="Yes"),'Calc| Overheads Allocation'!F$8,'Calc| Project Costs'!Y459,'Input| Projects'!$Y459),IF('Input| Overheads'!$C$42="DNSP defined",SUMPRODUCT(--('Input| Projects'!$AC459="Yes"),'Calc| Overheads Allocation'!F$61,'Input| Projects'!$AF459),""))),"")</f>
        <v/>
      </c>
      <c r="AP459" s="186" t="str">
        <f>IFERROR(IF('Input| Overheads'!$C$42="Direct costs",SUMPRODUCT(--('Input| Projects'!$AC459="Yes"),'Calc| Overheads Allocation'!G$8,'Calc| Project Costs'!Z459),IF('Input| Overheads'!$C$42="Internal labour",SUMPRODUCT(--('Input| Projects'!$AC459="Yes"),'Calc| Overheads Allocation'!G$8,'Calc| Project Costs'!Z459,'Input| Projects'!$Y459),IF('Input| Overheads'!$C$42="DNSP defined",SUMPRODUCT(--('Input| Projects'!$AC459="Yes"),'Calc| Overheads Allocation'!G$61,'Input| Projects'!$AF459),""))),"")</f>
        <v/>
      </c>
      <c r="AQ459" s="186" t="str">
        <f>IFERROR(IF('Input| Overheads'!$C$42="Direct costs",SUMPRODUCT(--('Input| Projects'!$AC459="Yes"),'Calc| Overheads Allocation'!H$8,'Calc| Project Costs'!AA459),IF('Input| Overheads'!$C$42="Internal labour",SUMPRODUCT(--('Input| Projects'!$AC459="Yes"),'Calc| Overheads Allocation'!H$8,'Calc| Project Costs'!AA459,'Input| Projects'!$Y459),IF('Input| Overheads'!$C$42="DNSP defined",SUMPRODUCT(--('Input| Projects'!$AC459="Yes"),'Calc| Overheads Allocation'!H$61,'Input| Projects'!$AF459),""))),"")</f>
        <v/>
      </c>
      <c r="AR459" s="186" t="str">
        <f>IFERROR(IF('Input| Overheads'!$C$42="Direct costs",SUMPRODUCT(--('Input| Projects'!$AC459="Yes"),'Calc| Overheads Allocation'!I$8,'Calc| Project Costs'!AB459),IF('Input| Overheads'!$C$42="Internal labour",SUMPRODUCT(--('Input| Projects'!$AC459="Yes"),'Calc| Overheads Allocation'!I$8,'Calc| Project Costs'!AB459,'Input| Projects'!$Y459),IF('Input| Overheads'!$C$42="DNSP defined",SUMPRODUCT(--('Input| Projects'!$AC459="Yes"),'Calc| Overheads Allocation'!I$61,'Input| Projects'!$AF459),""))),"")</f>
        <v/>
      </c>
      <c r="AS459" s="106"/>
      <c r="AT459" s="186" t="str">
        <f>IFERROR(IF('Input| Overheads'!$C$42="Direct costs",SUMPRODUCT(--('Input| Projects'!$AD459="Yes"),'Calc| Overheads Allocation'!C$9,'Calc| Project Costs'!V459),IF('Input| Overheads'!$C$42="Internal labour",SUMPRODUCT(--('Input| Projects'!$AD459="Yes"),'Calc| Overheads Allocation'!C$9,'Calc| Project Costs'!V459,'Input| Projects'!$Y459),IF('Input| Overheads'!$C$42="DNSP defined",SUMPRODUCT(--('Input| Projects'!$AD459="Yes"),'Calc| Overheads Allocation'!C$62,'Input| Projects'!$AG459),""))),"")</f>
        <v/>
      </c>
      <c r="AU459" s="186" t="str">
        <f>IFERROR(IF('Input| Overheads'!$C$42="Direct costs",SUMPRODUCT(--('Input| Projects'!$AD459="Yes"),'Calc| Overheads Allocation'!D$9,'Calc| Project Costs'!W459),IF('Input| Overheads'!$C$42="Internal labour",SUMPRODUCT(--('Input| Projects'!$AD459="Yes"),'Calc| Overheads Allocation'!D$9,'Calc| Project Costs'!W459,'Input| Projects'!$Y459),IF('Input| Overheads'!$C$42="DNSP defined",SUMPRODUCT(--('Input| Projects'!$AD459="Yes"),'Calc| Overheads Allocation'!D$62,'Input| Projects'!$AG459),""))),"")</f>
        <v/>
      </c>
      <c r="AV459" s="186" t="str">
        <f>IFERROR(IF('Input| Overheads'!$C$42="Direct costs",SUMPRODUCT(--('Input| Projects'!$AD459="Yes"),'Calc| Overheads Allocation'!E$9,'Calc| Project Costs'!X459),IF('Input| Overheads'!$C$42="Internal labour",SUMPRODUCT(--('Input| Projects'!$AD459="Yes"),'Calc| Overheads Allocation'!E$9,'Calc| Project Costs'!X459,'Input| Projects'!$Y459),IF('Input| Overheads'!$C$42="DNSP defined",SUMPRODUCT(--('Input| Projects'!$AD459="Yes"),'Calc| Overheads Allocation'!E$62,'Input| Projects'!$AG459),""))),"")</f>
        <v/>
      </c>
      <c r="AW459" s="186" t="str">
        <f>IFERROR(IF('Input| Overheads'!$C$42="Direct costs",SUMPRODUCT(--('Input| Projects'!$AD459="Yes"),'Calc| Overheads Allocation'!F$9,'Calc| Project Costs'!Y459),IF('Input| Overheads'!$C$42="Internal labour",SUMPRODUCT(--('Input| Projects'!$AD459="Yes"),'Calc| Overheads Allocation'!F$9,'Calc| Project Costs'!Y459,'Input| Projects'!$Y459),IF('Input| Overheads'!$C$42="DNSP defined",SUMPRODUCT(--('Input| Projects'!$AD459="Yes"),'Calc| Overheads Allocation'!F$62,'Input| Projects'!$AG459),""))),"")</f>
        <v/>
      </c>
      <c r="AX459" s="186" t="str">
        <f>IFERROR(IF('Input| Overheads'!$C$42="Direct costs",SUMPRODUCT(--('Input| Projects'!$AD459="Yes"),'Calc| Overheads Allocation'!G$9,'Calc| Project Costs'!Z459),IF('Input| Overheads'!$C$42="Internal labour",SUMPRODUCT(--('Input| Projects'!$AD459="Yes"),'Calc| Overheads Allocation'!G$9,'Calc| Project Costs'!Z459,'Input| Projects'!$Y459),IF('Input| Overheads'!$C$42="DNSP defined",SUMPRODUCT(--('Input| Projects'!$AD459="Yes"),'Calc| Overheads Allocation'!G$62,'Input| Projects'!$AG459),""))),"")</f>
        <v/>
      </c>
      <c r="AY459" s="186" t="str">
        <f>IFERROR(IF('Input| Overheads'!$C$42="Direct costs",SUMPRODUCT(--('Input| Projects'!$AD459="Yes"),'Calc| Overheads Allocation'!H$9,'Calc| Project Costs'!AA459),IF('Input| Overheads'!$C$42="Internal labour",SUMPRODUCT(--('Input| Projects'!$AD459="Yes"),'Calc| Overheads Allocation'!H$9,'Calc| Project Costs'!AA459,'Input| Projects'!$Y459),IF('Input| Overheads'!$C$42="DNSP defined",SUMPRODUCT(--('Input| Projects'!$AD459="Yes"),'Calc| Overheads Allocation'!H$62,'Input| Projects'!$AG459),""))),"")</f>
        <v/>
      </c>
      <c r="AZ459" s="186" t="str">
        <f>IFERROR(IF('Input| Overheads'!$C$42="Direct costs",SUMPRODUCT(--('Input| Projects'!$AD459="Yes"),'Calc| Overheads Allocation'!I$9,'Calc| Project Costs'!AB459),IF('Input| Overheads'!$C$42="Internal labour",SUMPRODUCT(--('Input| Projects'!$AD459="Yes"),'Calc| Overheads Allocation'!I$9,'Calc| Project Costs'!AB459,'Input| Projects'!$Y459),IF('Input| Overheads'!$C$42="DNSP defined",SUMPRODUCT(--('Input| Projects'!$AD459="Yes"),'Calc| Overheads Allocation'!I$62,'Input| Projects'!$AG459),""))),"")</f>
        <v/>
      </c>
      <c r="BA459" s="106"/>
      <c r="BB459" s="186">
        <f t="shared" si="245"/>
        <v>0</v>
      </c>
      <c r="BC459" s="186">
        <f t="shared" si="246"/>
        <v>0</v>
      </c>
      <c r="BD459" s="186">
        <f t="shared" si="247"/>
        <v>0</v>
      </c>
      <c r="BE459" s="186">
        <f t="shared" si="224"/>
        <v>0</v>
      </c>
      <c r="BF459" s="186">
        <f t="shared" si="225"/>
        <v>0</v>
      </c>
      <c r="BG459" s="186">
        <f t="shared" si="226"/>
        <v>0</v>
      </c>
      <c r="BH459" s="186">
        <f t="shared" si="227"/>
        <v>0</v>
      </c>
      <c r="BI459" s="97"/>
      <c r="BJ459" s="186" t="str">
        <f t="shared" si="228"/>
        <v/>
      </c>
      <c r="BK459" s="186" t="str">
        <f t="shared" si="229"/>
        <v/>
      </c>
      <c r="BL459" s="186" t="str">
        <f t="shared" si="230"/>
        <v/>
      </c>
      <c r="BM459" s="186" t="str">
        <f t="shared" si="231"/>
        <v/>
      </c>
      <c r="BN459" s="186" t="str">
        <f t="shared" si="232"/>
        <v/>
      </c>
      <c r="BO459" s="186" t="str">
        <f t="shared" si="233"/>
        <v/>
      </c>
      <c r="BP459" s="186" t="str">
        <f t="shared" si="234"/>
        <v/>
      </c>
      <c r="BQ459" s="97"/>
      <c r="BR459" s="186">
        <f t="shared" si="235"/>
        <v>0</v>
      </c>
      <c r="BS459" s="186">
        <f t="shared" si="236"/>
        <v>0</v>
      </c>
      <c r="BT459" s="222">
        <f t="shared" si="237"/>
        <v>0</v>
      </c>
      <c r="BU459" s="222">
        <f t="shared" si="238"/>
        <v>0</v>
      </c>
      <c r="BV459" s="222">
        <f t="shared" si="239"/>
        <v>0</v>
      </c>
      <c r="BW459" s="222">
        <f t="shared" si="240"/>
        <v>0</v>
      </c>
      <c r="BX459" s="222">
        <f t="shared" si="241"/>
        <v>0</v>
      </c>
      <c r="BY459" s="106"/>
      <c r="BZ459" s="197" t="str">
        <f>IF(SUMIF('Input| Projects'!$AS$8:$CP$8,"Dx",'Input| Projects'!$AS459:$CP459)=0,"",SUMIF('Input| Projects'!$AS$8:$CP$8,"Dx",'Input| Projects'!$AS459:$CP459))</f>
        <v/>
      </c>
      <c r="CA459" s="197" t="str">
        <f>IF(SUMIF('Input| Projects'!$AS$8:$CP$8,"Tx",'Input| Projects'!$AS459:$CP459)=0,"",SUMIF('Input| Projects'!$AS$8:$CP$8,"Tx",'Input| Projects'!$AS459:$CP459))</f>
        <v/>
      </c>
      <c r="CB459" s="150" t="str">
        <f t="shared" si="248"/>
        <v/>
      </c>
    </row>
    <row r="460" spans="2:80" x14ac:dyDescent="0.2">
      <c r="B460" s="201">
        <f>IFERROR('Input| Projects'!B460,"")</f>
        <v>451</v>
      </c>
      <c r="C460" s="42" t="str">
        <f>IFERROR(IF('Input| Projects'!C460="","",'Input| Projects'!C460),"")</f>
        <v/>
      </c>
      <c r="D460" s="42" t="str">
        <f>IFERROR(IF('Input| Projects'!D460="","",'Input| Projects'!D460),"")</f>
        <v/>
      </c>
      <c r="E460" s="104"/>
      <c r="F460" s="190">
        <f>IFERROR('Input| Projects'!I460*'Input| Escalations'!$K$19,"")</f>
        <v>0</v>
      </c>
      <c r="G460" s="190">
        <f>IFERROR('Input| Projects'!J460*'Input| Escalations'!$K$19,"")</f>
        <v>0</v>
      </c>
      <c r="H460" s="190">
        <f>IFERROR('Input| Projects'!K460*'Input| Escalations'!$K$19,"")</f>
        <v>0</v>
      </c>
      <c r="I460" s="190">
        <f>IFERROR('Input| Projects'!L460*'Input| Escalations'!$K$19,"")</f>
        <v>0</v>
      </c>
      <c r="J460" s="190">
        <f>IFERROR('Input| Projects'!M460*'Input| Escalations'!$K$19,"")</f>
        <v>0</v>
      </c>
      <c r="K460" s="190">
        <f>IFERROR('Input| Projects'!N460*'Input| Escalations'!$K$19,"")</f>
        <v>0</v>
      </c>
      <c r="L460" s="190">
        <f>IFERROR('Input| Projects'!O460*'Input| Escalations'!$K$19,"")</f>
        <v>0</v>
      </c>
      <c r="M460" s="150" t="str">
        <f>IF(ABS(SUM(F460:L460)-(SUM('Input| Projects'!I460:O460)*'Input| Escalations'!$K$19))&lt;0.0000001,"",1)</f>
        <v/>
      </c>
      <c r="N460" s="192">
        <f>'Input| Projects'!$Y460*INDEX('Input| Escalations'!$H$33:$N$33,MATCH('Calc| Project Costs'!N$9,'Input| Escalations'!$H$23:$N$23,0))+'Input| Projects'!$Z460*INDEX('Input| Escalations'!$H$34:$N$34,MATCH('Calc| Project Costs'!N$9,'Input| Escalations'!$H$23:$N$23,0))+'Input| Projects'!$AA460*INDEX('Input| Escalations'!$H$35:$N$35,MATCH('Calc| Project Costs'!N$9,'Input| Escalations'!$H$23:$N$23,0))+1</f>
        <v>1</v>
      </c>
      <c r="O460" s="192">
        <f>'Input| Projects'!$Y460*INDEX('Input| Escalations'!$H$33:$N$33,MATCH('Calc| Project Costs'!O$9,'Input| Escalations'!$H$23:$N$23,0))+'Input| Projects'!$Z460*INDEX('Input| Escalations'!$H$34:$N$34,MATCH('Calc| Project Costs'!O$9,'Input| Escalations'!$H$23:$N$23,0))+'Input| Projects'!$AA460*INDEX('Input| Escalations'!$H$35:$N$35,MATCH('Calc| Project Costs'!O$9,'Input| Escalations'!$H$23:$N$23,0))+1</f>
        <v>1</v>
      </c>
      <c r="P460" s="192">
        <f>'Input| Projects'!$Y460*INDEX('Input| Escalations'!$H$33:$N$33,MATCH('Calc| Project Costs'!P$9,'Input| Escalations'!$H$23:$N$23,0))+'Input| Projects'!$Z460*INDEX('Input| Escalations'!$H$34:$N$34,MATCH('Calc| Project Costs'!P$9,'Input| Escalations'!$H$23:$N$23,0))+'Input| Projects'!$AA460*INDEX('Input| Escalations'!$H$35:$N$35,MATCH('Calc| Project Costs'!P$9,'Input| Escalations'!$H$23:$N$23,0))+1</f>
        <v>1</v>
      </c>
      <c r="Q460" s="192">
        <f>'Input| Projects'!$Y460*INDEX('Input| Escalations'!$H$33:$N$33,MATCH('Calc| Project Costs'!Q$9,'Input| Escalations'!$H$23:$N$23,0))+'Input| Projects'!$Z460*INDEX('Input| Escalations'!$H$34:$N$34,MATCH('Calc| Project Costs'!Q$9,'Input| Escalations'!$H$23:$N$23,0))+'Input| Projects'!$AA460*INDEX('Input| Escalations'!$H$35:$N$35,MATCH('Calc| Project Costs'!Q$9,'Input| Escalations'!$H$23:$N$23,0))+1</f>
        <v>1</v>
      </c>
      <c r="R460" s="192">
        <f>'Input| Projects'!$Y460*INDEX('Input| Escalations'!$H$33:$N$33,MATCH('Calc| Project Costs'!R$9,'Input| Escalations'!$H$23:$N$23,0))+'Input| Projects'!$Z460*INDEX('Input| Escalations'!$H$34:$N$34,MATCH('Calc| Project Costs'!R$9,'Input| Escalations'!$H$23:$N$23,0))+'Input| Projects'!$AA460*INDEX('Input| Escalations'!$H$35:$N$35,MATCH('Calc| Project Costs'!R$9,'Input| Escalations'!$H$23:$N$23,0))+1</f>
        <v>1</v>
      </c>
      <c r="S460" s="192">
        <f>'Input| Projects'!$Y460*INDEX('Input| Escalations'!$H$33:$N$33,MATCH('Calc| Project Costs'!S$9,'Input| Escalations'!$H$23:$N$23,0))+'Input| Projects'!$Z460*INDEX('Input| Escalations'!$H$34:$N$34,MATCH('Calc| Project Costs'!S$9,'Input| Escalations'!$H$23:$N$23,0))+'Input| Projects'!$AA460*INDEX('Input| Escalations'!$H$35:$N$35,MATCH('Calc| Project Costs'!S$9,'Input| Escalations'!$H$23:$N$23,0))+1</f>
        <v>1</v>
      </c>
      <c r="T460" s="192">
        <f>'Input| Projects'!$Y460*INDEX('Input| Escalations'!$H$33:$N$33,MATCH('Calc| Project Costs'!T$9,'Input| Escalations'!$H$23:$N$23,0))+'Input| Projects'!$Z460*INDEX('Input| Escalations'!$H$34:$N$34,MATCH('Calc| Project Costs'!T$9,'Input| Escalations'!$H$23:$N$23,0))+'Input| Projects'!$AA460*INDEX('Input| Escalations'!$H$35:$N$35,MATCH('Calc| Project Costs'!T$9,'Input| Escalations'!$H$23:$N$23,0))+1</f>
        <v>1</v>
      </c>
      <c r="U460" s="106"/>
      <c r="V460" s="186">
        <f t="shared" si="242"/>
        <v>0</v>
      </c>
      <c r="W460" s="186">
        <f t="shared" si="243"/>
        <v>0</v>
      </c>
      <c r="X460" s="186">
        <f t="shared" si="244"/>
        <v>0</v>
      </c>
      <c r="Y460" s="186">
        <f t="shared" si="220"/>
        <v>0</v>
      </c>
      <c r="Z460" s="186">
        <f t="shared" si="221"/>
        <v>0</v>
      </c>
      <c r="AA460" s="186">
        <f t="shared" si="222"/>
        <v>0</v>
      </c>
      <c r="AB460" s="186">
        <f t="shared" si="223"/>
        <v>0</v>
      </c>
      <c r="AC460" s="106"/>
      <c r="AD460" s="186">
        <f>'Input| Projects'!Q460*N460*'Input| Escalations'!$K$19</f>
        <v>0</v>
      </c>
      <c r="AE460" s="186">
        <f>'Input| Projects'!R460*O460*'Input| Escalations'!$K$19</f>
        <v>0</v>
      </c>
      <c r="AF460" s="186">
        <f>'Input| Projects'!S460*P460*'Input| Escalations'!$K$19</f>
        <v>0</v>
      </c>
      <c r="AG460" s="186">
        <f>'Input| Projects'!T460*Q460*'Input| Escalations'!$K$19</f>
        <v>0</v>
      </c>
      <c r="AH460" s="186">
        <f>'Input| Projects'!U460*R460*'Input| Escalations'!$K$19</f>
        <v>0</v>
      </c>
      <c r="AI460" s="186">
        <f>'Input| Projects'!V460*S460*'Input| Escalations'!$K$19</f>
        <v>0</v>
      </c>
      <c r="AJ460" s="186">
        <f>'Input| Projects'!W460*T460*'Input| Escalations'!$K$19</f>
        <v>0</v>
      </c>
      <c r="AK460" s="106"/>
      <c r="AL460" s="186" t="str">
        <f>IFERROR(IF('Input| Overheads'!$C$42="Direct costs",SUMPRODUCT(--('Input| Projects'!$AC460="Yes"),'Calc| Overheads Allocation'!C$8,'Calc| Project Costs'!V460),IF('Input| Overheads'!$C$42="Internal labour",SUMPRODUCT(--('Input| Projects'!$AC460="Yes"),'Calc| Overheads Allocation'!C$8,'Calc| Project Costs'!V460,'Input| Projects'!$Y460),IF('Input| Overheads'!$C$42="DNSP defined",SUMPRODUCT(--('Input| Projects'!$AC460="Yes"),'Calc| Overheads Allocation'!C$61,'Input| Projects'!$AF460),""))),"")</f>
        <v/>
      </c>
      <c r="AM460" s="186" t="str">
        <f>IFERROR(IF('Input| Overheads'!$C$42="Direct costs",SUMPRODUCT(--('Input| Projects'!$AC460="Yes"),'Calc| Overheads Allocation'!D$8,'Calc| Project Costs'!W460),IF('Input| Overheads'!$C$42="Internal labour",SUMPRODUCT(--('Input| Projects'!$AC460="Yes"),'Calc| Overheads Allocation'!D$8,'Calc| Project Costs'!W460,'Input| Projects'!$Y460),IF('Input| Overheads'!$C$42="DNSP defined",SUMPRODUCT(--('Input| Projects'!$AC460="Yes"),'Calc| Overheads Allocation'!D$61,'Input| Projects'!$AF460),""))),"")</f>
        <v/>
      </c>
      <c r="AN460" s="186" t="str">
        <f>IFERROR(IF('Input| Overheads'!$C$42="Direct costs",SUMPRODUCT(--('Input| Projects'!$AC460="Yes"),'Calc| Overheads Allocation'!E$8,'Calc| Project Costs'!X460),IF('Input| Overheads'!$C$42="Internal labour",SUMPRODUCT(--('Input| Projects'!$AC460="Yes"),'Calc| Overheads Allocation'!E$8,'Calc| Project Costs'!X460,'Input| Projects'!$Y460),IF('Input| Overheads'!$C$42="DNSP defined",SUMPRODUCT(--('Input| Projects'!$AC460="Yes"),'Calc| Overheads Allocation'!E$61,'Input| Projects'!$AF460),""))),"")</f>
        <v/>
      </c>
      <c r="AO460" s="186" t="str">
        <f>IFERROR(IF('Input| Overheads'!$C$42="Direct costs",SUMPRODUCT(--('Input| Projects'!$AC460="Yes"),'Calc| Overheads Allocation'!F$8,'Calc| Project Costs'!Y460),IF('Input| Overheads'!$C$42="Internal labour",SUMPRODUCT(--('Input| Projects'!$AC460="Yes"),'Calc| Overheads Allocation'!F$8,'Calc| Project Costs'!Y460,'Input| Projects'!$Y460),IF('Input| Overheads'!$C$42="DNSP defined",SUMPRODUCT(--('Input| Projects'!$AC460="Yes"),'Calc| Overheads Allocation'!F$61,'Input| Projects'!$AF460),""))),"")</f>
        <v/>
      </c>
      <c r="AP460" s="186" t="str">
        <f>IFERROR(IF('Input| Overheads'!$C$42="Direct costs",SUMPRODUCT(--('Input| Projects'!$AC460="Yes"),'Calc| Overheads Allocation'!G$8,'Calc| Project Costs'!Z460),IF('Input| Overheads'!$C$42="Internal labour",SUMPRODUCT(--('Input| Projects'!$AC460="Yes"),'Calc| Overheads Allocation'!G$8,'Calc| Project Costs'!Z460,'Input| Projects'!$Y460),IF('Input| Overheads'!$C$42="DNSP defined",SUMPRODUCT(--('Input| Projects'!$AC460="Yes"),'Calc| Overheads Allocation'!G$61,'Input| Projects'!$AF460),""))),"")</f>
        <v/>
      </c>
      <c r="AQ460" s="186" t="str">
        <f>IFERROR(IF('Input| Overheads'!$C$42="Direct costs",SUMPRODUCT(--('Input| Projects'!$AC460="Yes"),'Calc| Overheads Allocation'!H$8,'Calc| Project Costs'!AA460),IF('Input| Overheads'!$C$42="Internal labour",SUMPRODUCT(--('Input| Projects'!$AC460="Yes"),'Calc| Overheads Allocation'!H$8,'Calc| Project Costs'!AA460,'Input| Projects'!$Y460),IF('Input| Overheads'!$C$42="DNSP defined",SUMPRODUCT(--('Input| Projects'!$AC460="Yes"),'Calc| Overheads Allocation'!H$61,'Input| Projects'!$AF460),""))),"")</f>
        <v/>
      </c>
      <c r="AR460" s="186" t="str">
        <f>IFERROR(IF('Input| Overheads'!$C$42="Direct costs",SUMPRODUCT(--('Input| Projects'!$AC460="Yes"),'Calc| Overheads Allocation'!I$8,'Calc| Project Costs'!AB460),IF('Input| Overheads'!$C$42="Internal labour",SUMPRODUCT(--('Input| Projects'!$AC460="Yes"),'Calc| Overheads Allocation'!I$8,'Calc| Project Costs'!AB460,'Input| Projects'!$Y460),IF('Input| Overheads'!$C$42="DNSP defined",SUMPRODUCT(--('Input| Projects'!$AC460="Yes"),'Calc| Overheads Allocation'!I$61,'Input| Projects'!$AF460),""))),"")</f>
        <v/>
      </c>
      <c r="AS460" s="106"/>
      <c r="AT460" s="186" t="str">
        <f>IFERROR(IF('Input| Overheads'!$C$42="Direct costs",SUMPRODUCT(--('Input| Projects'!$AD460="Yes"),'Calc| Overheads Allocation'!C$9,'Calc| Project Costs'!V460),IF('Input| Overheads'!$C$42="Internal labour",SUMPRODUCT(--('Input| Projects'!$AD460="Yes"),'Calc| Overheads Allocation'!C$9,'Calc| Project Costs'!V460,'Input| Projects'!$Y460),IF('Input| Overheads'!$C$42="DNSP defined",SUMPRODUCT(--('Input| Projects'!$AD460="Yes"),'Calc| Overheads Allocation'!C$62,'Input| Projects'!$AG460),""))),"")</f>
        <v/>
      </c>
      <c r="AU460" s="186" t="str">
        <f>IFERROR(IF('Input| Overheads'!$C$42="Direct costs",SUMPRODUCT(--('Input| Projects'!$AD460="Yes"),'Calc| Overheads Allocation'!D$9,'Calc| Project Costs'!W460),IF('Input| Overheads'!$C$42="Internal labour",SUMPRODUCT(--('Input| Projects'!$AD460="Yes"),'Calc| Overheads Allocation'!D$9,'Calc| Project Costs'!W460,'Input| Projects'!$Y460),IF('Input| Overheads'!$C$42="DNSP defined",SUMPRODUCT(--('Input| Projects'!$AD460="Yes"),'Calc| Overheads Allocation'!D$62,'Input| Projects'!$AG460),""))),"")</f>
        <v/>
      </c>
      <c r="AV460" s="186" t="str">
        <f>IFERROR(IF('Input| Overheads'!$C$42="Direct costs",SUMPRODUCT(--('Input| Projects'!$AD460="Yes"),'Calc| Overheads Allocation'!E$9,'Calc| Project Costs'!X460),IF('Input| Overheads'!$C$42="Internal labour",SUMPRODUCT(--('Input| Projects'!$AD460="Yes"),'Calc| Overheads Allocation'!E$9,'Calc| Project Costs'!X460,'Input| Projects'!$Y460),IF('Input| Overheads'!$C$42="DNSP defined",SUMPRODUCT(--('Input| Projects'!$AD460="Yes"),'Calc| Overheads Allocation'!E$62,'Input| Projects'!$AG460),""))),"")</f>
        <v/>
      </c>
      <c r="AW460" s="186" t="str">
        <f>IFERROR(IF('Input| Overheads'!$C$42="Direct costs",SUMPRODUCT(--('Input| Projects'!$AD460="Yes"),'Calc| Overheads Allocation'!F$9,'Calc| Project Costs'!Y460),IF('Input| Overheads'!$C$42="Internal labour",SUMPRODUCT(--('Input| Projects'!$AD460="Yes"),'Calc| Overheads Allocation'!F$9,'Calc| Project Costs'!Y460,'Input| Projects'!$Y460),IF('Input| Overheads'!$C$42="DNSP defined",SUMPRODUCT(--('Input| Projects'!$AD460="Yes"),'Calc| Overheads Allocation'!F$62,'Input| Projects'!$AG460),""))),"")</f>
        <v/>
      </c>
      <c r="AX460" s="186" t="str">
        <f>IFERROR(IF('Input| Overheads'!$C$42="Direct costs",SUMPRODUCT(--('Input| Projects'!$AD460="Yes"),'Calc| Overheads Allocation'!G$9,'Calc| Project Costs'!Z460),IF('Input| Overheads'!$C$42="Internal labour",SUMPRODUCT(--('Input| Projects'!$AD460="Yes"),'Calc| Overheads Allocation'!G$9,'Calc| Project Costs'!Z460,'Input| Projects'!$Y460),IF('Input| Overheads'!$C$42="DNSP defined",SUMPRODUCT(--('Input| Projects'!$AD460="Yes"),'Calc| Overheads Allocation'!G$62,'Input| Projects'!$AG460),""))),"")</f>
        <v/>
      </c>
      <c r="AY460" s="186" t="str">
        <f>IFERROR(IF('Input| Overheads'!$C$42="Direct costs",SUMPRODUCT(--('Input| Projects'!$AD460="Yes"),'Calc| Overheads Allocation'!H$9,'Calc| Project Costs'!AA460),IF('Input| Overheads'!$C$42="Internal labour",SUMPRODUCT(--('Input| Projects'!$AD460="Yes"),'Calc| Overheads Allocation'!H$9,'Calc| Project Costs'!AA460,'Input| Projects'!$Y460),IF('Input| Overheads'!$C$42="DNSP defined",SUMPRODUCT(--('Input| Projects'!$AD460="Yes"),'Calc| Overheads Allocation'!H$62,'Input| Projects'!$AG460),""))),"")</f>
        <v/>
      </c>
      <c r="AZ460" s="186" t="str">
        <f>IFERROR(IF('Input| Overheads'!$C$42="Direct costs",SUMPRODUCT(--('Input| Projects'!$AD460="Yes"),'Calc| Overheads Allocation'!I$9,'Calc| Project Costs'!AB460),IF('Input| Overheads'!$C$42="Internal labour",SUMPRODUCT(--('Input| Projects'!$AD460="Yes"),'Calc| Overheads Allocation'!I$9,'Calc| Project Costs'!AB460,'Input| Projects'!$Y460),IF('Input| Overheads'!$C$42="DNSP defined",SUMPRODUCT(--('Input| Projects'!$AD460="Yes"),'Calc| Overheads Allocation'!I$62,'Input| Projects'!$AG460),""))),"")</f>
        <v/>
      </c>
      <c r="BA460" s="106"/>
      <c r="BB460" s="186">
        <f t="shared" si="245"/>
        <v>0</v>
      </c>
      <c r="BC460" s="186">
        <f t="shared" si="246"/>
        <v>0</v>
      </c>
      <c r="BD460" s="186">
        <f t="shared" si="247"/>
        <v>0</v>
      </c>
      <c r="BE460" s="186">
        <f t="shared" si="224"/>
        <v>0</v>
      </c>
      <c r="BF460" s="186">
        <f t="shared" si="225"/>
        <v>0</v>
      </c>
      <c r="BG460" s="186">
        <f t="shared" si="226"/>
        <v>0</v>
      </c>
      <c r="BH460" s="186">
        <f t="shared" si="227"/>
        <v>0</v>
      </c>
      <c r="BI460" s="97"/>
      <c r="BJ460" s="186" t="str">
        <f t="shared" si="228"/>
        <v/>
      </c>
      <c r="BK460" s="186" t="str">
        <f t="shared" si="229"/>
        <v/>
      </c>
      <c r="BL460" s="186" t="str">
        <f t="shared" si="230"/>
        <v/>
      </c>
      <c r="BM460" s="186" t="str">
        <f t="shared" si="231"/>
        <v/>
      </c>
      <c r="BN460" s="186" t="str">
        <f t="shared" si="232"/>
        <v/>
      </c>
      <c r="BO460" s="186" t="str">
        <f t="shared" si="233"/>
        <v/>
      </c>
      <c r="BP460" s="186" t="str">
        <f t="shared" si="234"/>
        <v/>
      </c>
      <c r="BQ460" s="97"/>
      <c r="BR460" s="186">
        <f t="shared" si="235"/>
        <v>0</v>
      </c>
      <c r="BS460" s="186">
        <f t="shared" si="236"/>
        <v>0</v>
      </c>
      <c r="BT460" s="222">
        <f t="shared" si="237"/>
        <v>0</v>
      </c>
      <c r="BU460" s="222">
        <f t="shared" si="238"/>
        <v>0</v>
      </c>
      <c r="BV460" s="222">
        <f t="shared" si="239"/>
        <v>0</v>
      </c>
      <c r="BW460" s="222">
        <f t="shared" si="240"/>
        <v>0</v>
      </c>
      <c r="BX460" s="222">
        <f t="shared" si="241"/>
        <v>0</v>
      </c>
      <c r="BY460" s="106"/>
      <c r="BZ460" s="197" t="str">
        <f>IF(SUMIF('Input| Projects'!$AS$8:$CP$8,"Dx",'Input| Projects'!$AS460:$CP460)=0,"",SUMIF('Input| Projects'!$AS$8:$CP$8,"Dx",'Input| Projects'!$AS460:$CP460))</f>
        <v/>
      </c>
      <c r="CA460" s="197" t="str">
        <f>IF(SUMIF('Input| Projects'!$AS$8:$CP$8,"Tx",'Input| Projects'!$AS460:$CP460)=0,"",SUMIF('Input| Projects'!$AS$8:$CP$8,"Tx",'Input| Projects'!$AS460:$CP460))</f>
        <v/>
      </c>
      <c r="CB460" s="150" t="str">
        <f t="shared" si="248"/>
        <v/>
      </c>
    </row>
    <row r="461" spans="2:80" x14ac:dyDescent="0.2">
      <c r="B461" s="201">
        <f>IFERROR('Input| Projects'!B461,"")</f>
        <v>452</v>
      </c>
      <c r="C461" s="42" t="str">
        <f>IFERROR(IF('Input| Projects'!C461="","",'Input| Projects'!C461),"")</f>
        <v/>
      </c>
      <c r="D461" s="42" t="str">
        <f>IFERROR(IF('Input| Projects'!D461="","",'Input| Projects'!D461),"")</f>
        <v/>
      </c>
      <c r="E461" s="104"/>
      <c r="F461" s="190">
        <f>IFERROR('Input| Projects'!I461*'Input| Escalations'!$K$19,"")</f>
        <v>0</v>
      </c>
      <c r="G461" s="190">
        <f>IFERROR('Input| Projects'!J461*'Input| Escalations'!$K$19,"")</f>
        <v>0</v>
      </c>
      <c r="H461" s="190">
        <f>IFERROR('Input| Projects'!K461*'Input| Escalations'!$K$19,"")</f>
        <v>0</v>
      </c>
      <c r="I461" s="190">
        <f>IFERROR('Input| Projects'!L461*'Input| Escalations'!$K$19,"")</f>
        <v>0</v>
      </c>
      <c r="J461" s="190">
        <f>IFERROR('Input| Projects'!M461*'Input| Escalations'!$K$19,"")</f>
        <v>0</v>
      </c>
      <c r="K461" s="190">
        <f>IFERROR('Input| Projects'!N461*'Input| Escalations'!$K$19,"")</f>
        <v>0</v>
      </c>
      <c r="L461" s="190">
        <f>IFERROR('Input| Projects'!O461*'Input| Escalations'!$K$19,"")</f>
        <v>0</v>
      </c>
      <c r="M461" s="150" t="str">
        <f>IF(ABS(SUM(F461:L461)-(SUM('Input| Projects'!I461:O461)*'Input| Escalations'!$K$19))&lt;0.0000001,"",1)</f>
        <v/>
      </c>
      <c r="N461" s="192">
        <f>'Input| Projects'!$Y461*INDEX('Input| Escalations'!$H$33:$N$33,MATCH('Calc| Project Costs'!N$9,'Input| Escalations'!$H$23:$N$23,0))+'Input| Projects'!$Z461*INDEX('Input| Escalations'!$H$34:$N$34,MATCH('Calc| Project Costs'!N$9,'Input| Escalations'!$H$23:$N$23,0))+'Input| Projects'!$AA461*INDEX('Input| Escalations'!$H$35:$N$35,MATCH('Calc| Project Costs'!N$9,'Input| Escalations'!$H$23:$N$23,0))+1</f>
        <v>1</v>
      </c>
      <c r="O461" s="192">
        <f>'Input| Projects'!$Y461*INDEX('Input| Escalations'!$H$33:$N$33,MATCH('Calc| Project Costs'!O$9,'Input| Escalations'!$H$23:$N$23,0))+'Input| Projects'!$Z461*INDEX('Input| Escalations'!$H$34:$N$34,MATCH('Calc| Project Costs'!O$9,'Input| Escalations'!$H$23:$N$23,0))+'Input| Projects'!$AA461*INDEX('Input| Escalations'!$H$35:$N$35,MATCH('Calc| Project Costs'!O$9,'Input| Escalations'!$H$23:$N$23,0))+1</f>
        <v>1</v>
      </c>
      <c r="P461" s="192">
        <f>'Input| Projects'!$Y461*INDEX('Input| Escalations'!$H$33:$N$33,MATCH('Calc| Project Costs'!P$9,'Input| Escalations'!$H$23:$N$23,0))+'Input| Projects'!$Z461*INDEX('Input| Escalations'!$H$34:$N$34,MATCH('Calc| Project Costs'!P$9,'Input| Escalations'!$H$23:$N$23,0))+'Input| Projects'!$AA461*INDEX('Input| Escalations'!$H$35:$N$35,MATCH('Calc| Project Costs'!P$9,'Input| Escalations'!$H$23:$N$23,0))+1</f>
        <v>1</v>
      </c>
      <c r="Q461" s="192">
        <f>'Input| Projects'!$Y461*INDEX('Input| Escalations'!$H$33:$N$33,MATCH('Calc| Project Costs'!Q$9,'Input| Escalations'!$H$23:$N$23,0))+'Input| Projects'!$Z461*INDEX('Input| Escalations'!$H$34:$N$34,MATCH('Calc| Project Costs'!Q$9,'Input| Escalations'!$H$23:$N$23,0))+'Input| Projects'!$AA461*INDEX('Input| Escalations'!$H$35:$N$35,MATCH('Calc| Project Costs'!Q$9,'Input| Escalations'!$H$23:$N$23,0))+1</f>
        <v>1</v>
      </c>
      <c r="R461" s="192">
        <f>'Input| Projects'!$Y461*INDEX('Input| Escalations'!$H$33:$N$33,MATCH('Calc| Project Costs'!R$9,'Input| Escalations'!$H$23:$N$23,0))+'Input| Projects'!$Z461*INDEX('Input| Escalations'!$H$34:$N$34,MATCH('Calc| Project Costs'!R$9,'Input| Escalations'!$H$23:$N$23,0))+'Input| Projects'!$AA461*INDEX('Input| Escalations'!$H$35:$N$35,MATCH('Calc| Project Costs'!R$9,'Input| Escalations'!$H$23:$N$23,0))+1</f>
        <v>1</v>
      </c>
      <c r="S461" s="192">
        <f>'Input| Projects'!$Y461*INDEX('Input| Escalations'!$H$33:$N$33,MATCH('Calc| Project Costs'!S$9,'Input| Escalations'!$H$23:$N$23,0))+'Input| Projects'!$Z461*INDEX('Input| Escalations'!$H$34:$N$34,MATCH('Calc| Project Costs'!S$9,'Input| Escalations'!$H$23:$N$23,0))+'Input| Projects'!$AA461*INDEX('Input| Escalations'!$H$35:$N$35,MATCH('Calc| Project Costs'!S$9,'Input| Escalations'!$H$23:$N$23,0))+1</f>
        <v>1</v>
      </c>
      <c r="T461" s="192">
        <f>'Input| Projects'!$Y461*INDEX('Input| Escalations'!$H$33:$N$33,MATCH('Calc| Project Costs'!T$9,'Input| Escalations'!$H$23:$N$23,0))+'Input| Projects'!$Z461*INDEX('Input| Escalations'!$H$34:$N$34,MATCH('Calc| Project Costs'!T$9,'Input| Escalations'!$H$23:$N$23,0))+'Input| Projects'!$AA461*INDEX('Input| Escalations'!$H$35:$N$35,MATCH('Calc| Project Costs'!T$9,'Input| Escalations'!$H$23:$N$23,0))+1</f>
        <v>1</v>
      </c>
      <c r="U461" s="106"/>
      <c r="V461" s="186">
        <f t="shared" si="242"/>
        <v>0</v>
      </c>
      <c r="W461" s="186">
        <f t="shared" si="243"/>
        <v>0</v>
      </c>
      <c r="X461" s="186">
        <f t="shared" si="244"/>
        <v>0</v>
      </c>
      <c r="Y461" s="186">
        <f t="shared" si="220"/>
        <v>0</v>
      </c>
      <c r="Z461" s="186">
        <f t="shared" si="221"/>
        <v>0</v>
      </c>
      <c r="AA461" s="186">
        <f t="shared" si="222"/>
        <v>0</v>
      </c>
      <c r="AB461" s="186">
        <f t="shared" si="223"/>
        <v>0</v>
      </c>
      <c r="AC461" s="106"/>
      <c r="AD461" s="186">
        <f>'Input| Projects'!Q461*N461*'Input| Escalations'!$K$19</f>
        <v>0</v>
      </c>
      <c r="AE461" s="186">
        <f>'Input| Projects'!R461*O461*'Input| Escalations'!$K$19</f>
        <v>0</v>
      </c>
      <c r="AF461" s="186">
        <f>'Input| Projects'!S461*P461*'Input| Escalations'!$K$19</f>
        <v>0</v>
      </c>
      <c r="AG461" s="186">
        <f>'Input| Projects'!T461*Q461*'Input| Escalations'!$K$19</f>
        <v>0</v>
      </c>
      <c r="AH461" s="186">
        <f>'Input| Projects'!U461*R461*'Input| Escalations'!$K$19</f>
        <v>0</v>
      </c>
      <c r="AI461" s="186">
        <f>'Input| Projects'!V461*S461*'Input| Escalations'!$K$19</f>
        <v>0</v>
      </c>
      <c r="AJ461" s="186">
        <f>'Input| Projects'!W461*T461*'Input| Escalations'!$K$19</f>
        <v>0</v>
      </c>
      <c r="AK461" s="106"/>
      <c r="AL461" s="186" t="str">
        <f>IFERROR(IF('Input| Overheads'!$C$42="Direct costs",SUMPRODUCT(--('Input| Projects'!$AC461="Yes"),'Calc| Overheads Allocation'!C$8,'Calc| Project Costs'!V461),IF('Input| Overheads'!$C$42="Internal labour",SUMPRODUCT(--('Input| Projects'!$AC461="Yes"),'Calc| Overheads Allocation'!C$8,'Calc| Project Costs'!V461,'Input| Projects'!$Y461),IF('Input| Overheads'!$C$42="DNSP defined",SUMPRODUCT(--('Input| Projects'!$AC461="Yes"),'Calc| Overheads Allocation'!C$61,'Input| Projects'!$AF461),""))),"")</f>
        <v/>
      </c>
      <c r="AM461" s="186" t="str">
        <f>IFERROR(IF('Input| Overheads'!$C$42="Direct costs",SUMPRODUCT(--('Input| Projects'!$AC461="Yes"),'Calc| Overheads Allocation'!D$8,'Calc| Project Costs'!W461),IF('Input| Overheads'!$C$42="Internal labour",SUMPRODUCT(--('Input| Projects'!$AC461="Yes"),'Calc| Overheads Allocation'!D$8,'Calc| Project Costs'!W461,'Input| Projects'!$Y461),IF('Input| Overheads'!$C$42="DNSP defined",SUMPRODUCT(--('Input| Projects'!$AC461="Yes"),'Calc| Overheads Allocation'!D$61,'Input| Projects'!$AF461),""))),"")</f>
        <v/>
      </c>
      <c r="AN461" s="186" t="str">
        <f>IFERROR(IF('Input| Overheads'!$C$42="Direct costs",SUMPRODUCT(--('Input| Projects'!$AC461="Yes"),'Calc| Overheads Allocation'!E$8,'Calc| Project Costs'!X461),IF('Input| Overheads'!$C$42="Internal labour",SUMPRODUCT(--('Input| Projects'!$AC461="Yes"),'Calc| Overheads Allocation'!E$8,'Calc| Project Costs'!X461,'Input| Projects'!$Y461),IF('Input| Overheads'!$C$42="DNSP defined",SUMPRODUCT(--('Input| Projects'!$AC461="Yes"),'Calc| Overheads Allocation'!E$61,'Input| Projects'!$AF461),""))),"")</f>
        <v/>
      </c>
      <c r="AO461" s="186" t="str">
        <f>IFERROR(IF('Input| Overheads'!$C$42="Direct costs",SUMPRODUCT(--('Input| Projects'!$AC461="Yes"),'Calc| Overheads Allocation'!F$8,'Calc| Project Costs'!Y461),IF('Input| Overheads'!$C$42="Internal labour",SUMPRODUCT(--('Input| Projects'!$AC461="Yes"),'Calc| Overheads Allocation'!F$8,'Calc| Project Costs'!Y461,'Input| Projects'!$Y461),IF('Input| Overheads'!$C$42="DNSP defined",SUMPRODUCT(--('Input| Projects'!$AC461="Yes"),'Calc| Overheads Allocation'!F$61,'Input| Projects'!$AF461),""))),"")</f>
        <v/>
      </c>
      <c r="AP461" s="186" t="str">
        <f>IFERROR(IF('Input| Overheads'!$C$42="Direct costs",SUMPRODUCT(--('Input| Projects'!$AC461="Yes"),'Calc| Overheads Allocation'!G$8,'Calc| Project Costs'!Z461),IF('Input| Overheads'!$C$42="Internal labour",SUMPRODUCT(--('Input| Projects'!$AC461="Yes"),'Calc| Overheads Allocation'!G$8,'Calc| Project Costs'!Z461,'Input| Projects'!$Y461),IF('Input| Overheads'!$C$42="DNSP defined",SUMPRODUCT(--('Input| Projects'!$AC461="Yes"),'Calc| Overheads Allocation'!G$61,'Input| Projects'!$AF461),""))),"")</f>
        <v/>
      </c>
      <c r="AQ461" s="186" t="str">
        <f>IFERROR(IF('Input| Overheads'!$C$42="Direct costs",SUMPRODUCT(--('Input| Projects'!$AC461="Yes"),'Calc| Overheads Allocation'!H$8,'Calc| Project Costs'!AA461),IF('Input| Overheads'!$C$42="Internal labour",SUMPRODUCT(--('Input| Projects'!$AC461="Yes"),'Calc| Overheads Allocation'!H$8,'Calc| Project Costs'!AA461,'Input| Projects'!$Y461),IF('Input| Overheads'!$C$42="DNSP defined",SUMPRODUCT(--('Input| Projects'!$AC461="Yes"),'Calc| Overheads Allocation'!H$61,'Input| Projects'!$AF461),""))),"")</f>
        <v/>
      </c>
      <c r="AR461" s="186" t="str">
        <f>IFERROR(IF('Input| Overheads'!$C$42="Direct costs",SUMPRODUCT(--('Input| Projects'!$AC461="Yes"),'Calc| Overheads Allocation'!I$8,'Calc| Project Costs'!AB461),IF('Input| Overheads'!$C$42="Internal labour",SUMPRODUCT(--('Input| Projects'!$AC461="Yes"),'Calc| Overheads Allocation'!I$8,'Calc| Project Costs'!AB461,'Input| Projects'!$Y461),IF('Input| Overheads'!$C$42="DNSP defined",SUMPRODUCT(--('Input| Projects'!$AC461="Yes"),'Calc| Overheads Allocation'!I$61,'Input| Projects'!$AF461),""))),"")</f>
        <v/>
      </c>
      <c r="AS461" s="106"/>
      <c r="AT461" s="186" t="str">
        <f>IFERROR(IF('Input| Overheads'!$C$42="Direct costs",SUMPRODUCT(--('Input| Projects'!$AD461="Yes"),'Calc| Overheads Allocation'!C$9,'Calc| Project Costs'!V461),IF('Input| Overheads'!$C$42="Internal labour",SUMPRODUCT(--('Input| Projects'!$AD461="Yes"),'Calc| Overheads Allocation'!C$9,'Calc| Project Costs'!V461,'Input| Projects'!$Y461),IF('Input| Overheads'!$C$42="DNSP defined",SUMPRODUCT(--('Input| Projects'!$AD461="Yes"),'Calc| Overheads Allocation'!C$62,'Input| Projects'!$AG461),""))),"")</f>
        <v/>
      </c>
      <c r="AU461" s="186" t="str">
        <f>IFERROR(IF('Input| Overheads'!$C$42="Direct costs",SUMPRODUCT(--('Input| Projects'!$AD461="Yes"),'Calc| Overheads Allocation'!D$9,'Calc| Project Costs'!W461),IF('Input| Overheads'!$C$42="Internal labour",SUMPRODUCT(--('Input| Projects'!$AD461="Yes"),'Calc| Overheads Allocation'!D$9,'Calc| Project Costs'!W461,'Input| Projects'!$Y461),IF('Input| Overheads'!$C$42="DNSP defined",SUMPRODUCT(--('Input| Projects'!$AD461="Yes"),'Calc| Overheads Allocation'!D$62,'Input| Projects'!$AG461),""))),"")</f>
        <v/>
      </c>
      <c r="AV461" s="186" t="str">
        <f>IFERROR(IF('Input| Overheads'!$C$42="Direct costs",SUMPRODUCT(--('Input| Projects'!$AD461="Yes"),'Calc| Overheads Allocation'!E$9,'Calc| Project Costs'!X461),IF('Input| Overheads'!$C$42="Internal labour",SUMPRODUCT(--('Input| Projects'!$AD461="Yes"),'Calc| Overheads Allocation'!E$9,'Calc| Project Costs'!X461,'Input| Projects'!$Y461),IF('Input| Overheads'!$C$42="DNSP defined",SUMPRODUCT(--('Input| Projects'!$AD461="Yes"),'Calc| Overheads Allocation'!E$62,'Input| Projects'!$AG461),""))),"")</f>
        <v/>
      </c>
      <c r="AW461" s="186" t="str">
        <f>IFERROR(IF('Input| Overheads'!$C$42="Direct costs",SUMPRODUCT(--('Input| Projects'!$AD461="Yes"),'Calc| Overheads Allocation'!F$9,'Calc| Project Costs'!Y461),IF('Input| Overheads'!$C$42="Internal labour",SUMPRODUCT(--('Input| Projects'!$AD461="Yes"),'Calc| Overheads Allocation'!F$9,'Calc| Project Costs'!Y461,'Input| Projects'!$Y461),IF('Input| Overheads'!$C$42="DNSP defined",SUMPRODUCT(--('Input| Projects'!$AD461="Yes"),'Calc| Overheads Allocation'!F$62,'Input| Projects'!$AG461),""))),"")</f>
        <v/>
      </c>
      <c r="AX461" s="186" t="str">
        <f>IFERROR(IF('Input| Overheads'!$C$42="Direct costs",SUMPRODUCT(--('Input| Projects'!$AD461="Yes"),'Calc| Overheads Allocation'!G$9,'Calc| Project Costs'!Z461),IF('Input| Overheads'!$C$42="Internal labour",SUMPRODUCT(--('Input| Projects'!$AD461="Yes"),'Calc| Overheads Allocation'!G$9,'Calc| Project Costs'!Z461,'Input| Projects'!$Y461),IF('Input| Overheads'!$C$42="DNSP defined",SUMPRODUCT(--('Input| Projects'!$AD461="Yes"),'Calc| Overheads Allocation'!G$62,'Input| Projects'!$AG461),""))),"")</f>
        <v/>
      </c>
      <c r="AY461" s="186" t="str">
        <f>IFERROR(IF('Input| Overheads'!$C$42="Direct costs",SUMPRODUCT(--('Input| Projects'!$AD461="Yes"),'Calc| Overheads Allocation'!H$9,'Calc| Project Costs'!AA461),IF('Input| Overheads'!$C$42="Internal labour",SUMPRODUCT(--('Input| Projects'!$AD461="Yes"),'Calc| Overheads Allocation'!H$9,'Calc| Project Costs'!AA461,'Input| Projects'!$Y461),IF('Input| Overheads'!$C$42="DNSP defined",SUMPRODUCT(--('Input| Projects'!$AD461="Yes"),'Calc| Overheads Allocation'!H$62,'Input| Projects'!$AG461),""))),"")</f>
        <v/>
      </c>
      <c r="AZ461" s="186" t="str">
        <f>IFERROR(IF('Input| Overheads'!$C$42="Direct costs",SUMPRODUCT(--('Input| Projects'!$AD461="Yes"),'Calc| Overheads Allocation'!I$9,'Calc| Project Costs'!AB461),IF('Input| Overheads'!$C$42="Internal labour",SUMPRODUCT(--('Input| Projects'!$AD461="Yes"),'Calc| Overheads Allocation'!I$9,'Calc| Project Costs'!AB461,'Input| Projects'!$Y461),IF('Input| Overheads'!$C$42="DNSP defined",SUMPRODUCT(--('Input| Projects'!$AD461="Yes"),'Calc| Overheads Allocation'!I$62,'Input| Projects'!$AG461),""))),"")</f>
        <v/>
      </c>
      <c r="BA461" s="106"/>
      <c r="BB461" s="186">
        <f t="shared" si="245"/>
        <v>0</v>
      </c>
      <c r="BC461" s="186">
        <f t="shared" si="246"/>
        <v>0</v>
      </c>
      <c r="BD461" s="186">
        <f t="shared" si="247"/>
        <v>0</v>
      </c>
      <c r="BE461" s="186">
        <f t="shared" si="224"/>
        <v>0</v>
      </c>
      <c r="BF461" s="186">
        <f t="shared" si="225"/>
        <v>0</v>
      </c>
      <c r="BG461" s="186">
        <f t="shared" si="226"/>
        <v>0</v>
      </c>
      <c r="BH461" s="186">
        <f t="shared" si="227"/>
        <v>0</v>
      </c>
      <c r="BI461" s="97"/>
      <c r="BJ461" s="186" t="str">
        <f t="shared" si="228"/>
        <v/>
      </c>
      <c r="BK461" s="186" t="str">
        <f t="shared" si="229"/>
        <v/>
      </c>
      <c r="BL461" s="186" t="str">
        <f t="shared" si="230"/>
        <v/>
      </c>
      <c r="BM461" s="186" t="str">
        <f t="shared" si="231"/>
        <v/>
      </c>
      <c r="BN461" s="186" t="str">
        <f t="shared" si="232"/>
        <v/>
      </c>
      <c r="BO461" s="186" t="str">
        <f t="shared" si="233"/>
        <v/>
      </c>
      <c r="BP461" s="186" t="str">
        <f t="shared" si="234"/>
        <v/>
      </c>
      <c r="BQ461" s="97"/>
      <c r="BR461" s="186">
        <f t="shared" si="235"/>
        <v>0</v>
      </c>
      <c r="BS461" s="186">
        <f t="shared" si="236"/>
        <v>0</v>
      </c>
      <c r="BT461" s="222">
        <f t="shared" si="237"/>
        <v>0</v>
      </c>
      <c r="BU461" s="222">
        <f t="shared" si="238"/>
        <v>0</v>
      </c>
      <c r="BV461" s="222">
        <f t="shared" si="239"/>
        <v>0</v>
      </c>
      <c r="BW461" s="222">
        <f t="shared" si="240"/>
        <v>0</v>
      </c>
      <c r="BX461" s="222">
        <f t="shared" si="241"/>
        <v>0</v>
      </c>
      <c r="BY461" s="106"/>
      <c r="BZ461" s="197" t="str">
        <f>IF(SUMIF('Input| Projects'!$AS$8:$CP$8,"Dx",'Input| Projects'!$AS461:$CP461)=0,"",SUMIF('Input| Projects'!$AS$8:$CP$8,"Dx",'Input| Projects'!$AS461:$CP461))</f>
        <v/>
      </c>
      <c r="CA461" s="197" t="str">
        <f>IF(SUMIF('Input| Projects'!$AS$8:$CP$8,"Tx",'Input| Projects'!$AS461:$CP461)=0,"",SUMIF('Input| Projects'!$AS$8:$CP$8,"Tx",'Input| Projects'!$AS461:$CP461))</f>
        <v/>
      </c>
      <c r="CB461" s="150" t="str">
        <f t="shared" si="248"/>
        <v/>
      </c>
    </row>
    <row r="462" spans="2:80" x14ac:dyDescent="0.2">
      <c r="B462" s="201">
        <f>IFERROR('Input| Projects'!B462,"")</f>
        <v>453</v>
      </c>
      <c r="C462" s="42" t="str">
        <f>IFERROR(IF('Input| Projects'!C462="","",'Input| Projects'!C462),"")</f>
        <v/>
      </c>
      <c r="D462" s="42" t="str">
        <f>IFERROR(IF('Input| Projects'!D462="","",'Input| Projects'!D462),"")</f>
        <v/>
      </c>
      <c r="E462" s="104"/>
      <c r="F462" s="190">
        <f>IFERROR('Input| Projects'!I462*'Input| Escalations'!$K$19,"")</f>
        <v>0</v>
      </c>
      <c r="G462" s="190">
        <f>IFERROR('Input| Projects'!J462*'Input| Escalations'!$K$19,"")</f>
        <v>0</v>
      </c>
      <c r="H462" s="190">
        <f>IFERROR('Input| Projects'!K462*'Input| Escalations'!$K$19,"")</f>
        <v>0</v>
      </c>
      <c r="I462" s="190">
        <f>IFERROR('Input| Projects'!L462*'Input| Escalations'!$K$19,"")</f>
        <v>0</v>
      </c>
      <c r="J462" s="190">
        <f>IFERROR('Input| Projects'!M462*'Input| Escalations'!$K$19,"")</f>
        <v>0</v>
      </c>
      <c r="K462" s="190">
        <f>IFERROR('Input| Projects'!N462*'Input| Escalations'!$K$19,"")</f>
        <v>0</v>
      </c>
      <c r="L462" s="190">
        <f>IFERROR('Input| Projects'!O462*'Input| Escalations'!$K$19,"")</f>
        <v>0</v>
      </c>
      <c r="M462" s="150" t="str">
        <f>IF(ABS(SUM(F462:L462)-(SUM('Input| Projects'!I462:O462)*'Input| Escalations'!$K$19))&lt;0.0000001,"",1)</f>
        <v/>
      </c>
      <c r="N462" s="192">
        <f>'Input| Projects'!$Y462*INDEX('Input| Escalations'!$H$33:$N$33,MATCH('Calc| Project Costs'!N$9,'Input| Escalations'!$H$23:$N$23,0))+'Input| Projects'!$Z462*INDEX('Input| Escalations'!$H$34:$N$34,MATCH('Calc| Project Costs'!N$9,'Input| Escalations'!$H$23:$N$23,0))+'Input| Projects'!$AA462*INDEX('Input| Escalations'!$H$35:$N$35,MATCH('Calc| Project Costs'!N$9,'Input| Escalations'!$H$23:$N$23,0))+1</f>
        <v>1</v>
      </c>
      <c r="O462" s="192">
        <f>'Input| Projects'!$Y462*INDEX('Input| Escalations'!$H$33:$N$33,MATCH('Calc| Project Costs'!O$9,'Input| Escalations'!$H$23:$N$23,0))+'Input| Projects'!$Z462*INDEX('Input| Escalations'!$H$34:$N$34,MATCH('Calc| Project Costs'!O$9,'Input| Escalations'!$H$23:$N$23,0))+'Input| Projects'!$AA462*INDEX('Input| Escalations'!$H$35:$N$35,MATCH('Calc| Project Costs'!O$9,'Input| Escalations'!$H$23:$N$23,0))+1</f>
        <v>1</v>
      </c>
      <c r="P462" s="192">
        <f>'Input| Projects'!$Y462*INDEX('Input| Escalations'!$H$33:$N$33,MATCH('Calc| Project Costs'!P$9,'Input| Escalations'!$H$23:$N$23,0))+'Input| Projects'!$Z462*INDEX('Input| Escalations'!$H$34:$N$34,MATCH('Calc| Project Costs'!P$9,'Input| Escalations'!$H$23:$N$23,0))+'Input| Projects'!$AA462*INDEX('Input| Escalations'!$H$35:$N$35,MATCH('Calc| Project Costs'!P$9,'Input| Escalations'!$H$23:$N$23,0))+1</f>
        <v>1</v>
      </c>
      <c r="Q462" s="192">
        <f>'Input| Projects'!$Y462*INDEX('Input| Escalations'!$H$33:$N$33,MATCH('Calc| Project Costs'!Q$9,'Input| Escalations'!$H$23:$N$23,0))+'Input| Projects'!$Z462*INDEX('Input| Escalations'!$H$34:$N$34,MATCH('Calc| Project Costs'!Q$9,'Input| Escalations'!$H$23:$N$23,0))+'Input| Projects'!$AA462*INDEX('Input| Escalations'!$H$35:$N$35,MATCH('Calc| Project Costs'!Q$9,'Input| Escalations'!$H$23:$N$23,0))+1</f>
        <v>1</v>
      </c>
      <c r="R462" s="192">
        <f>'Input| Projects'!$Y462*INDEX('Input| Escalations'!$H$33:$N$33,MATCH('Calc| Project Costs'!R$9,'Input| Escalations'!$H$23:$N$23,0))+'Input| Projects'!$Z462*INDEX('Input| Escalations'!$H$34:$N$34,MATCH('Calc| Project Costs'!R$9,'Input| Escalations'!$H$23:$N$23,0))+'Input| Projects'!$AA462*INDEX('Input| Escalations'!$H$35:$N$35,MATCH('Calc| Project Costs'!R$9,'Input| Escalations'!$H$23:$N$23,0))+1</f>
        <v>1</v>
      </c>
      <c r="S462" s="192">
        <f>'Input| Projects'!$Y462*INDEX('Input| Escalations'!$H$33:$N$33,MATCH('Calc| Project Costs'!S$9,'Input| Escalations'!$H$23:$N$23,0))+'Input| Projects'!$Z462*INDEX('Input| Escalations'!$H$34:$N$34,MATCH('Calc| Project Costs'!S$9,'Input| Escalations'!$H$23:$N$23,0))+'Input| Projects'!$AA462*INDEX('Input| Escalations'!$H$35:$N$35,MATCH('Calc| Project Costs'!S$9,'Input| Escalations'!$H$23:$N$23,0))+1</f>
        <v>1</v>
      </c>
      <c r="T462" s="192">
        <f>'Input| Projects'!$Y462*INDEX('Input| Escalations'!$H$33:$N$33,MATCH('Calc| Project Costs'!T$9,'Input| Escalations'!$H$23:$N$23,0))+'Input| Projects'!$Z462*INDEX('Input| Escalations'!$H$34:$N$34,MATCH('Calc| Project Costs'!T$9,'Input| Escalations'!$H$23:$N$23,0))+'Input| Projects'!$AA462*INDEX('Input| Escalations'!$H$35:$N$35,MATCH('Calc| Project Costs'!T$9,'Input| Escalations'!$H$23:$N$23,0))+1</f>
        <v>1</v>
      </c>
      <c r="U462" s="106"/>
      <c r="V462" s="186">
        <f t="shared" si="242"/>
        <v>0</v>
      </c>
      <c r="W462" s="186">
        <f t="shared" si="243"/>
        <v>0</v>
      </c>
      <c r="X462" s="186">
        <f t="shared" si="244"/>
        <v>0</v>
      </c>
      <c r="Y462" s="186">
        <f t="shared" si="220"/>
        <v>0</v>
      </c>
      <c r="Z462" s="186">
        <f t="shared" si="221"/>
        <v>0</v>
      </c>
      <c r="AA462" s="186">
        <f t="shared" si="222"/>
        <v>0</v>
      </c>
      <c r="AB462" s="186">
        <f t="shared" si="223"/>
        <v>0</v>
      </c>
      <c r="AC462" s="106"/>
      <c r="AD462" s="186">
        <f>'Input| Projects'!Q462*N462*'Input| Escalations'!$K$19</f>
        <v>0</v>
      </c>
      <c r="AE462" s="186">
        <f>'Input| Projects'!R462*O462*'Input| Escalations'!$K$19</f>
        <v>0</v>
      </c>
      <c r="AF462" s="186">
        <f>'Input| Projects'!S462*P462*'Input| Escalations'!$K$19</f>
        <v>0</v>
      </c>
      <c r="AG462" s="186">
        <f>'Input| Projects'!T462*Q462*'Input| Escalations'!$K$19</f>
        <v>0</v>
      </c>
      <c r="AH462" s="186">
        <f>'Input| Projects'!U462*R462*'Input| Escalations'!$K$19</f>
        <v>0</v>
      </c>
      <c r="AI462" s="186">
        <f>'Input| Projects'!V462*S462*'Input| Escalations'!$K$19</f>
        <v>0</v>
      </c>
      <c r="AJ462" s="186">
        <f>'Input| Projects'!W462*T462*'Input| Escalations'!$K$19</f>
        <v>0</v>
      </c>
      <c r="AK462" s="106"/>
      <c r="AL462" s="186" t="str">
        <f>IFERROR(IF('Input| Overheads'!$C$42="Direct costs",SUMPRODUCT(--('Input| Projects'!$AC462="Yes"),'Calc| Overheads Allocation'!C$8,'Calc| Project Costs'!V462),IF('Input| Overheads'!$C$42="Internal labour",SUMPRODUCT(--('Input| Projects'!$AC462="Yes"),'Calc| Overheads Allocation'!C$8,'Calc| Project Costs'!V462,'Input| Projects'!$Y462),IF('Input| Overheads'!$C$42="DNSP defined",SUMPRODUCT(--('Input| Projects'!$AC462="Yes"),'Calc| Overheads Allocation'!C$61,'Input| Projects'!$AF462),""))),"")</f>
        <v/>
      </c>
      <c r="AM462" s="186" t="str">
        <f>IFERROR(IF('Input| Overheads'!$C$42="Direct costs",SUMPRODUCT(--('Input| Projects'!$AC462="Yes"),'Calc| Overheads Allocation'!D$8,'Calc| Project Costs'!W462),IF('Input| Overheads'!$C$42="Internal labour",SUMPRODUCT(--('Input| Projects'!$AC462="Yes"),'Calc| Overheads Allocation'!D$8,'Calc| Project Costs'!W462,'Input| Projects'!$Y462),IF('Input| Overheads'!$C$42="DNSP defined",SUMPRODUCT(--('Input| Projects'!$AC462="Yes"),'Calc| Overheads Allocation'!D$61,'Input| Projects'!$AF462),""))),"")</f>
        <v/>
      </c>
      <c r="AN462" s="186" t="str">
        <f>IFERROR(IF('Input| Overheads'!$C$42="Direct costs",SUMPRODUCT(--('Input| Projects'!$AC462="Yes"),'Calc| Overheads Allocation'!E$8,'Calc| Project Costs'!X462),IF('Input| Overheads'!$C$42="Internal labour",SUMPRODUCT(--('Input| Projects'!$AC462="Yes"),'Calc| Overheads Allocation'!E$8,'Calc| Project Costs'!X462,'Input| Projects'!$Y462),IF('Input| Overheads'!$C$42="DNSP defined",SUMPRODUCT(--('Input| Projects'!$AC462="Yes"),'Calc| Overheads Allocation'!E$61,'Input| Projects'!$AF462),""))),"")</f>
        <v/>
      </c>
      <c r="AO462" s="186" t="str">
        <f>IFERROR(IF('Input| Overheads'!$C$42="Direct costs",SUMPRODUCT(--('Input| Projects'!$AC462="Yes"),'Calc| Overheads Allocation'!F$8,'Calc| Project Costs'!Y462),IF('Input| Overheads'!$C$42="Internal labour",SUMPRODUCT(--('Input| Projects'!$AC462="Yes"),'Calc| Overheads Allocation'!F$8,'Calc| Project Costs'!Y462,'Input| Projects'!$Y462),IF('Input| Overheads'!$C$42="DNSP defined",SUMPRODUCT(--('Input| Projects'!$AC462="Yes"),'Calc| Overheads Allocation'!F$61,'Input| Projects'!$AF462),""))),"")</f>
        <v/>
      </c>
      <c r="AP462" s="186" t="str">
        <f>IFERROR(IF('Input| Overheads'!$C$42="Direct costs",SUMPRODUCT(--('Input| Projects'!$AC462="Yes"),'Calc| Overheads Allocation'!G$8,'Calc| Project Costs'!Z462),IF('Input| Overheads'!$C$42="Internal labour",SUMPRODUCT(--('Input| Projects'!$AC462="Yes"),'Calc| Overheads Allocation'!G$8,'Calc| Project Costs'!Z462,'Input| Projects'!$Y462),IF('Input| Overheads'!$C$42="DNSP defined",SUMPRODUCT(--('Input| Projects'!$AC462="Yes"),'Calc| Overheads Allocation'!G$61,'Input| Projects'!$AF462),""))),"")</f>
        <v/>
      </c>
      <c r="AQ462" s="186" t="str">
        <f>IFERROR(IF('Input| Overheads'!$C$42="Direct costs",SUMPRODUCT(--('Input| Projects'!$AC462="Yes"),'Calc| Overheads Allocation'!H$8,'Calc| Project Costs'!AA462),IF('Input| Overheads'!$C$42="Internal labour",SUMPRODUCT(--('Input| Projects'!$AC462="Yes"),'Calc| Overheads Allocation'!H$8,'Calc| Project Costs'!AA462,'Input| Projects'!$Y462),IF('Input| Overheads'!$C$42="DNSP defined",SUMPRODUCT(--('Input| Projects'!$AC462="Yes"),'Calc| Overheads Allocation'!H$61,'Input| Projects'!$AF462),""))),"")</f>
        <v/>
      </c>
      <c r="AR462" s="186" t="str">
        <f>IFERROR(IF('Input| Overheads'!$C$42="Direct costs",SUMPRODUCT(--('Input| Projects'!$AC462="Yes"),'Calc| Overheads Allocation'!I$8,'Calc| Project Costs'!AB462),IF('Input| Overheads'!$C$42="Internal labour",SUMPRODUCT(--('Input| Projects'!$AC462="Yes"),'Calc| Overheads Allocation'!I$8,'Calc| Project Costs'!AB462,'Input| Projects'!$Y462),IF('Input| Overheads'!$C$42="DNSP defined",SUMPRODUCT(--('Input| Projects'!$AC462="Yes"),'Calc| Overheads Allocation'!I$61,'Input| Projects'!$AF462),""))),"")</f>
        <v/>
      </c>
      <c r="AS462" s="106"/>
      <c r="AT462" s="186" t="str">
        <f>IFERROR(IF('Input| Overheads'!$C$42="Direct costs",SUMPRODUCT(--('Input| Projects'!$AD462="Yes"),'Calc| Overheads Allocation'!C$9,'Calc| Project Costs'!V462),IF('Input| Overheads'!$C$42="Internal labour",SUMPRODUCT(--('Input| Projects'!$AD462="Yes"),'Calc| Overheads Allocation'!C$9,'Calc| Project Costs'!V462,'Input| Projects'!$Y462),IF('Input| Overheads'!$C$42="DNSP defined",SUMPRODUCT(--('Input| Projects'!$AD462="Yes"),'Calc| Overheads Allocation'!C$62,'Input| Projects'!$AG462),""))),"")</f>
        <v/>
      </c>
      <c r="AU462" s="186" t="str">
        <f>IFERROR(IF('Input| Overheads'!$C$42="Direct costs",SUMPRODUCT(--('Input| Projects'!$AD462="Yes"),'Calc| Overheads Allocation'!D$9,'Calc| Project Costs'!W462),IF('Input| Overheads'!$C$42="Internal labour",SUMPRODUCT(--('Input| Projects'!$AD462="Yes"),'Calc| Overheads Allocation'!D$9,'Calc| Project Costs'!W462,'Input| Projects'!$Y462),IF('Input| Overheads'!$C$42="DNSP defined",SUMPRODUCT(--('Input| Projects'!$AD462="Yes"),'Calc| Overheads Allocation'!D$62,'Input| Projects'!$AG462),""))),"")</f>
        <v/>
      </c>
      <c r="AV462" s="186" t="str">
        <f>IFERROR(IF('Input| Overheads'!$C$42="Direct costs",SUMPRODUCT(--('Input| Projects'!$AD462="Yes"),'Calc| Overheads Allocation'!E$9,'Calc| Project Costs'!X462),IF('Input| Overheads'!$C$42="Internal labour",SUMPRODUCT(--('Input| Projects'!$AD462="Yes"),'Calc| Overheads Allocation'!E$9,'Calc| Project Costs'!X462,'Input| Projects'!$Y462),IF('Input| Overheads'!$C$42="DNSP defined",SUMPRODUCT(--('Input| Projects'!$AD462="Yes"),'Calc| Overheads Allocation'!E$62,'Input| Projects'!$AG462),""))),"")</f>
        <v/>
      </c>
      <c r="AW462" s="186" t="str">
        <f>IFERROR(IF('Input| Overheads'!$C$42="Direct costs",SUMPRODUCT(--('Input| Projects'!$AD462="Yes"),'Calc| Overheads Allocation'!F$9,'Calc| Project Costs'!Y462),IF('Input| Overheads'!$C$42="Internal labour",SUMPRODUCT(--('Input| Projects'!$AD462="Yes"),'Calc| Overheads Allocation'!F$9,'Calc| Project Costs'!Y462,'Input| Projects'!$Y462),IF('Input| Overheads'!$C$42="DNSP defined",SUMPRODUCT(--('Input| Projects'!$AD462="Yes"),'Calc| Overheads Allocation'!F$62,'Input| Projects'!$AG462),""))),"")</f>
        <v/>
      </c>
      <c r="AX462" s="186" t="str">
        <f>IFERROR(IF('Input| Overheads'!$C$42="Direct costs",SUMPRODUCT(--('Input| Projects'!$AD462="Yes"),'Calc| Overheads Allocation'!G$9,'Calc| Project Costs'!Z462),IF('Input| Overheads'!$C$42="Internal labour",SUMPRODUCT(--('Input| Projects'!$AD462="Yes"),'Calc| Overheads Allocation'!G$9,'Calc| Project Costs'!Z462,'Input| Projects'!$Y462),IF('Input| Overheads'!$C$42="DNSP defined",SUMPRODUCT(--('Input| Projects'!$AD462="Yes"),'Calc| Overheads Allocation'!G$62,'Input| Projects'!$AG462),""))),"")</f>
        <v/>
      </c>
      <c r="AY462" s="186" t="str">
        <f>IFERROR(IF('Input| Overheads'!$C$42="Direct costs",SUMPRODUCT(--('Input| Projects'!$AD462="Yes"),'Calc| Overheads Allocation'!H$9,'Calc| Project Costs'!AA462),IF('Input| Overheads'!$C$42="Internal labour",SUMPRODUCT(--('Input| Projects'!$AD462="Yes"),'Calc| Overheads Allocation'!H$9,'Calc| Project Costs'!AA462,'Input| Projects'!$Y462),IF('Input| Overheads'!$C$42="DNSP defined",SUMPRODUCT(--('Input| Projects'!$AD462="Yes"),'Calc| Overheads Allocation'!H$62,'Input| Projects'!$AG462),""))),"")</f>
        <v/>
      </c>
      <c r="AZ462" s="186" t="str">
        <f>IFERROR(IF('Input| Overheads'!$C$42="Direct costs",SUMPRODUCT(--('Input| Projects'!$AD462="Yes"),'Calc| Overheads Allocation'!I$9,'Calc| Project Costs'!AB462),IF('Input| Overheads'!$C$42="Internal labour",SUMPRODUCT(--('Input| Projects'!$AD462="Yes"),'Calc| Overheads Allocation'!I$9,'Calc| Project Costs'!AB462,'Input| Projects'!$Y462),IF('Input| Overheads'!$C$42="DNSP defined",SUMPRODUCT(--('Input| Projects'!$AD462="Yes"),'Calc| Overheads Allocation'!I$62,'Input| Projects'!$AG462),""))),"")</f>
        <v/>
      </c>
      <c r="BA462" s="106"/>
      <c r="BB462" s="186">
        <f t="shared" si="245"/>
        <v>0</v>
      </c>
      <c r="BC462" s="186">
        <f t="shared" si="246"/>
        <v>0</v>
      </c>
      <c r="BD462" s="186">
        <f t="shared" si="247"/>
        <v>0</v>
      </c>
      <c r="BE462" s="186">
        <f t="shared" si="224"/>
        <v>0</v>
      </c>
      <c r="BF462" s="186">
        <f t="shared" si="225"/>
        <v>0</v>
      </c>
      <c r="BG462" s="186">
        <f t="shared" si="226"/>
        <v>0</v>
      </c>
      <c r="BH462" s="186">
        <f t="shared" si="227"/>
        <v>0</v>
      </c>
      <c r="BI462" s="97"/>
      <c r="BJ462" s="186" t="str">
        <f t="shared" si="228"/>
        <v/>
      </c>
      <c r="BK462" s="186" t="str">
        <f t="shared" si="229"/>
        <v/>
      </c>
      <c r="BL462" s="186" t="str">
        <f t="shared" si="230"/>
        <v/>
      </c>
      <c r="BM462" s="186" t="str">
        <f t="shared" si="231"/>
        <v/>
      </c>
      <c r="BN462" s="186" t="str">
        <f t="shared" si="232"/>
        <v/>
      </c>
      <c r="BO462" s="186" t="str">
        <f t="shared" si="233"/>
        <v/>
      </c>
      <c r="BP462" s="186" t="str">
        <f t="shared" si="234"/>
        <v/>
      </c>
      <c r="BQ462" s="97"/>
      <c r="BR462" s="186">
        <f t="shared" si="235"/>
        <v>0</v>
      </c>
      <c r="BS462" s="186">
        <f t="shared" si="236"/>
        <v>0</v>
      </c>
      <c r="BT462" s="222">
        <f t="shared" si="237"/>
        <v>0</v>
      </c>
      <c r="BU462" s="222">
        <f t="shared" si="238"/>
        <v>0</v>
      </c>
      <c r="BV462" s="222">
        <f t="shared" si="239"/>
        <v>0</v>
      </c>
      <c r="BW462" s="222">
        <f t="shared" si="240"/>
        <v>0</v>
      </c>
      <c r="BX462" s="222">
        <f t="shared" si="241"/>
        <v>0</v>
      </c>
      <c r="BY462" s="106"/>
      <c r="BZ462" s="197" t="str">
        <f>IF(SUMIF('Input| Projects'!$AS$8:$CP$8,"Dx",'Input| Projects'!$AS462:$CP462)=0,"",SUMIF('Input| Projects'!$AS$8:$CP$8,"Dx",'Input| Projects'!$AS462:$CP462))</f>
        <v/>
      </c>
      <c r="CA462" s="197" t="str">
        <f>IF(SUMIF('Input| Projects'!$AS$8:$CP$8,"Tx",'Input| Projects'!$AS462:$CP462)=0,"",SUMIF('Input| Projects'!$AS$8:$CP$8,"Tx",'Input| Projects'!$AS462:$CP462))</f>
        <v/>
      </c>
      <c r="CB462" s="150" t="str">
        <f t="shared" si="248"/>
        <v/>
      </c>
    </row>
    <row r="463" spans="2:80" x14ac:dyDescent="0.2">
      <c r="B463" s="201">
        <f>IFERROR('Input| Projects'!B463,"")</f>
        <v>454</v>
      </c>
      <c r="C463" s="42" t="str">
        <f>IFERROR(IF('Input| Projects'!C463="","",'Input| Projects'!C463),"")</f>
        <v/>
      </c>
      <c r="D463" s="42" t="str">
        <f>IFERROR(IF('Input| Projects'!D463="","",'Input| Projects'!D463),"")</f>
        <v/>
      </c>
      <c r="E463" s="104"/>
      <c r="F463" s="190">
        <f>IFERROR('Input| Projects'!I463*'Input| Escalations'!$K$19,"")</f>
        <v>0</v>
      </c>
      <c r="G463" s="190">
        <f>IFERROR('Input| Projects'!J463*'Input| Escalations'!$K$19,"")</f>
        <v>0</v>
      </c>
      <c r="H463" s="190">
        <f>IFERROR('Input| Projects'!K463*'Input| Escalations'!$K$19,"")</f>
        <v>0</v>
      </c>
      <c r="I463" s="190">
        <f>IFERROR('Input| Projects'!L463*'Input| Escalations'!$K$19,"")</f>
        <v>0</v>
      </c>
      <c r="J463" s="190">
        <f>IFERROR('Input| Projects'!M463*'Input| Escalations'!$K$19,"")</f>
        <v>0</v>
      </c>
      <c r="K463" s="190">
        <f>IFERROR('Input| Projects'!N463*'Input| Escalations'!$K$19,"")</f>
        <v>0</v>
      </c>
      <c r="L463" s="190">
        <f>IFERROR('Input| Projects'!O463*'Input| Escalations'!$K$19,"")</f>
        <v>0</v>
      </c>
      <c r="M463" s="150" t="str">
        <f>IF(ABS(SUM(F463:L463)-(SUM('Input| Projects'!I463:O463)*'Input| Escalations'!$K$19))&lt;0.0000001,"",1)</f>
        <v/>
      </c>
      <c r="N463" s="192">
        <f>'Input| Projects'!$Y463*INDEX('Input| Escalations'!$H$33:$N$33,MATCH('Calc| Project Costs'!N$9,'Input| Escalations'!$H$23:$N$23,0))+'Input| Projects'!$Z463*INDEX('Input| Escalations'!$H$34:$N$34,MATCH('Calc| Project Costs'!N$9,'Input| Escalations'!$H$23:$N$23,0))+'Input| Projects'!$AA463*INDEX('Input| Escalations'!$H$35:$N$35,MATCH('Calc| Project Costs'!N$9,'Input| Escalations'!$H$23:$N$23,0))+1</f>
        <v>1</v>
      </c>
      <c r="O463" s="192">
        <f>'Input| Projects'!$Y463*INDEX('Input| Escalations'!$H$33:$N$33,MATCH('Calc| Project Costs'!O$9,'Input| Escalations'!$H$23:$N$23,0))+'Input| Projects'!$Z463*INDEX('Input| Escalations'!$H$34:$N$34,MATCH('Calc| Project Costs'!O$9,'Input| Escalations'!$H$23:$N$23,0))+'Input| Projects'!$AA463*INDEX('Input| Escalations'!$H$35:$N$35,MATCH('Calc| Project Costs'!O$9,'Input| Escalations'!$H$23:$N$23,0))+1</f>
        <v>1</v>
      </c>
      <c r="P463" s="192">
        <f>'Input| Projects'!$Y463*INDEX('Input| Escalations'!$H$33:$N$33,MATCH('Calc| Project Costs'!P$9,'Input| Escalations'!$H$23:$N$23,0))+'Input| Projects'!$Z463*INDEX('Input| Escalations'!$H$34:$N$34,MATCH('Calc| Project Costs'!P$9,'Input| Escalations'!$H$23:$N$23,0))+'Input| Projects'!$AA463*INDEX('Input| Escalations'!$H$35:$N$35,MATCH('Calc| Project Costs'!P$9,'Input| Escalations'!$H$23:$N$23,0))+1</f>
        <v>1</v>
      </c>
      <c r="Q463" s="192">
        <f>'Input| Projects'!$Y463*INDEX('Input| Escalations'!$H$33:$N$33,MATCH('Calc| Project Costs'!Q$9,'Input| Escalations'!$H$23:$N$23,0))+'Input| Projects'!$Z463*INDEX('Input| Escalations'!$H$34:$N$34,MATCH('Calc| Project Costs'!Q$9,'Input| Escalations'!$H$23:$N$23,0))+'Input| Projects'!$AA463*INDEX('Input| Escalations'!$H$35:$N$35,MATCH('Calc| Project Costs'!Q$9,'Input| Escalations'!$H$23:$N$23,0))+1</f>
        <v>1</v>
      </c>
      <c r="R463" s="192">
        <f>'Input| Projects'!$Y463*INDEX('Input| Escalations'!$H$33:$N$33,MATCH('Calc| Project Costs'!R$9,'Input| Escalations'!$H$23:$N$23,0))+'Input| Projects'!$Z463*INDEX('Input| Escalations'!$H$34:$N$34,MATCH('Calc| Project Costs'!R$9,'Input| Escalations'!$H$23:$N$23,0))+'Input| Projects'!$AA463*INDEX('Input| Escalations'!$H$35:$N$35,MATCH('Calc| Project Costs'!R$9,'Input| Escalations'!$H$23:$N$23,0))+1</f>
        <v>1</v>
      </c>
      <c r="S463" s="192">
        <f>'Input| Projects'!$Y463*INDEX('Input| Escalations'!$H$33:$N$33,MATCH('Calc| Project Costs'!S$9,'Input| Escalations'!$H$23:$N$23,0))+'Input| Projects'!$Z463*INDEX('Input| Escalations'!$H$34:$N$34,MATCH('Calc| Project Costs'!S$9,'Input| Escalations'!$H$23:$N$23,0))+'Input| Projects'!$AA463*INDEX('Input| Escalations'!$H$35:$N$35,MATCH('Calc| Project Costs'!S$9,'Input| Escalations'!$H$23:$N$23,0))+1</f>
        <v>1</v>
      </c>
      <c r="T463" s="192">
        <f>'Input| Projects'!$Y463*INDEX('Input| Escalations'!$H$33:$N$33,MATCH('Calc| Project Costs'!T$9,'Input| Escalations'!$H$23:$N$23,0))+'Input| Projects'!$Z463*INDEX('Input| Escalations'!$H$34:$N$34,MATCH('Calc| Project Costs'!T$9,'Input| Escalations'!$H$23:$N$23,0))+'Input| Projects'!$AA463*INDEX('Input| Escalations'!$H$35:$N$35,MATCH('Calc| Project Costs'!T$9,'Input| Escalations'!$H$23:$N$23,0))+1</f>
        <v>1</v>
      </c>
      <c r="U463" s="106"/>
      <c r="V463" s="186">
        <f t="shared" si="242"/>
        <v>0</v>
      </c>
      <c r="W463" s="186">
        <f t="shared" si="243"/>
        <v>0</v>
      </c>
      <c r="X463" s="186">
        <f t="shared" si="244"/>
        <v>0</v>
      </c>
      <c r="Y463" s="186">
        <f t="shared" si="220"/>
        <v>0</v>
      </c>
      <c r="Z463" s="186">
        <f t="shared" si="221"/>
        <v>0</v>
      </c>
      <c r="AA463" s="186">
        <f t="shared" si="222"/>
        <v>0</v>
      </c>
      <c r="AB463" s="186">
        <f t="shared" si="223"/>
        <v>0</v>
      </c>
      <c r="AC463" s="106"/>
      <c r="AD463" s="186">
        <f>'Input| Projects'!Q463*N463*'Input| Escalations'!$K$19</f>
        <v>0</v>
      </c>
      <c r="AE463" s="186">
        <f>'Input| Projects'!R463*O463*'Input| Escalations'!$K$19</f>
        <v>0</v>
      </c>
      <c r="AF463" s="186">
        <f>'Input| Projects'!S463*P463*'Input| Escalations'!$K$19</f>
        <v>0</v>
      </c>
      <c r="AG463" s="186">
        <f>'Input| Projects'!T463*Q463*'Input| Escalations'!$K$19</f>
        <v>0</v>
      </c>
      <c r="AH463" s="186">
        <f>'Input| Projects'!U463*R463*'Input| Escalations'!$K$19</f>
        <v>0</v>
      </c>
      <c r="AI463" s="186">
        <f>'Input| Projects'!V463*S463*'Input| Escalations'!$K$19</f>
        <v>0</v>
      </c>
      <c r="AJ463" s="186">
        <f>'Input| Projects'!W463*T463*'Input| Escalations'!$K$19</f>
        <v>0</v>
      </c>
      <c r="AK463" s="106"/>
      <c r="AL463" s="186" t="str">
        <f>IFERROR(IF('Input| Overheads'!$C$42="Direct costs",SUMPRODUCT(--('Input| Projects'!$AC463="Yes"),'Calc| Overheads Allocation'!C$8,'Calc| Project Costs'!V463),IF('Input| Overheads'!$C$42="Internal labour",SUMPRODUCT(--('Input| Projects'!$AC463="Yes"),'Calc| Overheads Allocation'!C$8,'Calc| Project Costs'!V463,'Input| Projects'!$Y463),IF('Input| Overheads'!$C$42="DNSP defined",SUMPRODUCT(--('Input| Projects'!$AC463="Yes"),'Calc| Overheads Allocation'!C$61,'Input| Projects'!$AF463),""))),"")</f>
        <v/>
      </c>
      <c r="AM463" s="186" t="str">
        <f>IFERROR(IF('Input| Overheads'!$C$42="Direct costs",SUMPRODUCT(--('Input| Projects'!$AC463="Yes"),'Calc| Overheads Allocation'!D$8,'Calc| Project Costs'!W463),IF('Input| Overheads'!$C$42="Internal labour",SUMPRODUCT(--('Input| Projects'!$AC463="Yes"),'Calc| Overheads Allocation'!D$8,'Calc| Project Costs'!W463,'Input| Projects'!$Y463),IF('Input| Overheads'!$C$42="DNSP defined",SUMPRODUCT(--('Input| Projects'!$AC463="Yes"),'Calc| Overheads Allocation'!D$61,'Input| Projects'!$AF463),""))),"")</f>
        <v/>
      </c>
      <c r="AN463" s="186" t="str">
        <f>IFERROR(IF('Input| Overheads'!$C$42="Direct costs",SUMPRODUCT(--('Input| Projects'!$AC463="Yes"),'Calc| Overheads Allocation'!E$8,'Calc| Project Costs'!X463),IF('Input| Overheads'!$C$42="Internal labour",SUMPRODUCT(--('Input| Projects'!$AC463="Yes"),'Calc| Overheads Allocation'!E$8,'Calc| Project Costs'!X463,'Input| Projects'!$Y463),IF('Input| Overheads'!$C$42="DNSP defined",SUMPRODUCT(--('Input| Projects'!$AC463="Yes"),'Calc| Overheads Allocation'!E$61,'Input| Projects'!$AF463),""))),"")</f>
        <v/>
      </c>
      <c r="AO463" s="186" t="str">
        <f>IFERROR(IF('Input| Overheads'!$C$42="Direct costs",SUMPRODUCT(--('Input| Projects'!$AC463="Yes"),'Calc| Overheads Allocation'!F$8,'Calc| Project Costs'!Y463),IF('Input| Overheads'!$C$42="Internal labour",SUMPRODUCT(--('Input| Projects'!$AC463="Yes"),'Calc| Overheads Allocation'!F$8,'Calc| Project Costs'!Y463,'Input| Projects'!$Y463),IF('Input| Overheads'!$C$42="DNSP defined",SUMPRODUCT(--('Input| Projects'!$AC463="Yes"),'Calc| Overheads Allocation'!F$61,'Input| Projects'!$AF463),""))),"")</f>
        <v/>
      </c>
      <c r="AP463" s="186" t="str">
        <f>IFERROR(IF('Input| Overheads'!$C$42="Direct costs",SUMPRODUCT(--('Input| Projects'!$AC463="Yes"),'Calc| Overheads Allocation'!G$8,'Calc| Project Costs'!Z463),IF('Input| Overheads'!$C$42="Internal labour",SUMPRODUCT(--('Input| Projects'!$AC463="Yes"),'Calc| Overheads Allocation'!G$8,'Calc| Project Costs'!Z463,'Input| Projects'!$Y463),IF('Input| Overheads'!$C$42="DNSP defined",SUMPRODUCT(--('Input| Projects'!$AC463="Yes"),'Calc| Overheads Allocation'!G$61,'Input| Projects'!$AF463),""))),"")</f>
        <v/>
      </c>
      <c r="AQ463" s="186" t="str">
        <f>IFERROR(IF('Input| Overheads'!$C$42="Direct costs",SUMPRODUCT(--('Input| Projects'!$AC463="Yes"),'Calc| Overheads Allocation'!H$8,'Calc| Project Costs'!AA463),IF('Input| Overheads'!$C$42="Internal labour",SUMPRODUCT(--('Input| Projects'!$AC463="Yes"),'Calc| Overheads Allocation'!H$8,'Calc| Project Costs'!AA463,'Input| Projects'!$Y463),IF('Input| Overheads'!$C$42="DNSP defined",SUMPRODUCT(--('Input| Projects'!$AC463="Yes"),'Calc| Overheads Allocation'!H$61,'Input| Projects'!$AF463),""))),"")</f>
        <v/>
      </c>
      <c r="AR463" s="186" t="str">
        <f>IFERROR(IF('Input| Overheads'!$C$42="Direct costs",SUMPRODUCT(--('Input| Projects'!$AC463="Yes"),'Calc| Overheads Allocation'!I$8,'Calc| Project Costs'!AB463),IF('Input| Overheads'!$C$42="Internal labour",SUMPRODUCT(--('Input| Projects'!$AC463="Yes"),'Calc| Overheads Allocation'!I$8,'Calc| Project Costs'!AB463,'Input| Projects'!$Y463),IF('Input| Overheads'!$C$42="DNSP defined",SUMPRODUCT(--('Input| Projects'!$AC463="Yes"),'Calc| Overheads Allocation'!I$61,'Input| Projects'!$AF463),""))),"")</f>
        <v/>
      </c>
      <c r="AS463" s="106"/>
      <c r="AT463" s="186" t="str">
        <f>IFERROR(IF('Input| Overheads'!$C$42="Direct costs",SUMPRODUCT(--('Input| Projects'!$AD463="Yes"),'Calc| Overheads Allocation'!C$9,'Calc| Project Costs'!V463),IF('Input| Overheads'!$C$42="Internal labour",SUMPRODUCT(--('Input| Projects'!$AD463="Yes"),'Calc| Overheads Allocation'!C$9,'Calc| Project Costs'!V463,'Input| Projects'!$Y463),IF('Input| Overheads'!$C$42="DNSP defined",SUMPRODUCT(--('Input| Projects'!$AD463="Yes"),'Calc| Overheads Allocation'!C$62,'Input| Projects'!$AG463),""))),"")</f>
        <v/>
      </c>
      <c r="AU463" s="186" t="str">
        <f>IFERROR(IF('Input| Overheads'!$C$42="Direct costs",SUMPRODUCT(--('Input| Projects'!$AD463="Yes"),'Calc| Overheads Allocation'!D$9,'Calc| Project Costs'!W463),IF('Input| Overheads'!$C$42="Internal labour",SUMPRODUCT(--('Input| Projects'!$AD463="Yes"),'Calc| Overheads Allocation'!D$9,'Calc| Project Costs'!W463,'Input| Projects'!$Y463),IF('Input| Overheads'!$C$42="DNSP defined",SUMPRODUCT(--('Input| Projects'!$AD463="Yes"),'Calc| Overheads Allocation'!D$62,'Input| Projects'!$AG463),""))),"")</f>
        <v/>
      </c>
      <c r="AV463" s="186" t="str">
        <f>IFERROR(IF('Input| Overheads'!$C$42="Direct costs",SUMPRODUCT(--('Input| Projects'!$AD463="Yes"),'Calc| Overheads Allocation'!E$9,'Calc| Project Costs'!X463),IF('Input| Overheads'!$C$42="Internal labour",SUMPRODUCT(--('Input| Projects'!$AD463="Yes"),'Calc| Overheads Allocation'!E$9,'Calc| Project Costs'!X463,'Input| Projects'!$Y463),IF('Input| Overheads'!$C$42="DNSP defined",SUMPRODUCT(--('Input| Projects'!$AD463="Yes"),'Calc| Overheads Allocation'!E$62,'Input| Projects'!$AG463),""))),"")</f>
        <v/>
      </c>
      <c r="AW463" s="186" t="str">
        <f>IFERROR(IF('Input| Overheads'!$C$42="Direct costs",SUMPRODUCT(--('Input| Projects'!$AD463="Yes"),'Calc| Overheads Allocation'!F$9,'Calc| Project Costs'!Y463),IF('Input| Overheads'!$C$42="Internal labour",SUMPRODUCT(--('Input| Projects'!$AD463="Yes"),'Calc| Overheads Allocation'!F$9,'Calc| Project Costs'!Y463,'Input| Projects'!$Y463),IF('Input| Overheads'!$C$42="DNSP defined",SUMPRODUCT(--('Input| Projects'!$AD463="Yes"),'Calc| Overheads Allocation'!F$62,'Input| Projects'!$AG463),""))),"")</f>
        <v/>
      </c>
      <c r="AX463" s="186" t="str">
        <f>IFERROR(IF('Input| Overheads'!$C$42="Direct costs",SUMPRODUCT(--('Input| Projects'!$AD463="Yes"),'Calc| Overheads Allocation'!G$9,'Calc| Project Costs'!Z463),IF('Input| Overheads'!$C$42="Internal labour",SUMPRODUCT(--('Input| Projects'!$AD463="Yes"),'Calc| Overheads Allocation'!G$9,'Calc| Project Costs'!Z463,'Input| Projects'!$Y463),IF('Input| Overheads'!$C$42="DNSP defined",SUMPRODUCT(--('Input| Projects'!$AD463="Yes"),'Calc| Overheads Allocation'!G$62,'Input| Projects'!$AG463),""))),"")</f>
        <v/>
      </c>
      <c r="AY463" s="186" t="str">
        <f>IFERROR(IF('Input| Overheads'!$C$42="Direct costs",SUMPRODUCT(--('Input| Projects'!$AD463="Yes"),'Calc| Overheads Allocation'!H$9,'Calc| Project Costs'!AA463),IF('Input| Overheads'!$C$42="Internal labour",SUMPRODUCT(--('Input| Projects'!$AD463="Yes"),'Calc| Overheads Allocation'!H$9,'Calc| Project Costs'!AA463,'Input| Projects'!$Y463),IF('Input| Overheads'!$C$42="DNSP defined",SUMPRODUCT(--('Input| Projects'!$AD463="Yes"),'Calc| Overheads Allocation'!H$62,'Input| Projects'!$AG463),""))),"")</f>
        <v/>
      </c>
      <c r="AZ463" s="186" t="str">
        <f>IFERROR(IF('Input| Overheads'!$C$42="Direct costs",SUMPRODUCT(--('Input| Projects'!$AD463="Yes"),'Calc| Overheads Allocation'!I$9,'Calc| Project Costs'!AB463),IF('Input| Overheads'!$C$42="Internal labour",SUMPRODUCT(--('Input| Projects'!$AD463="Yes"),'Calc| Overheads Allocation'!I$9,'Calc| Project Costs'!AB463,'Input| Projects'!$Y463),IF('Input| Overheads'!$C$42="DNSP defined",SUMPRODUCT(--('Input| Projects'!$AD463="Yes"),'Calc| Overheads Allocation'!I$62,'Input| Projects'!$AG463),""))),"")</f>
        <v/>
      </c>
      <c r="BA463" s="106"/>
      <c r="BB463" s="186">
        <f t="shared" si="245"/>
        <v>0</v>
      </c>
      <c r="BC463" s="186">
        <f t="shared" si="246"/>
        <v>0</v>
      </c>
      <c r="BD463" s="186">
        <f t="shared" si="247"/>
        <v>0</v>
      </c>
      <c r="BE463" s="186">
        <f t="shared" si="224"/>
        <v>0</v>
      </c>
      <c r="BF463" s="186">
        <f t="shared" si="225"/>
        <v>0</v>
      </c>
      <c r="BG463" s="186">
        <f t="shared" si="226"/>
        <v>0</v>
      </c>
      <c r="BH463" s="186">
        <f t="shared" si="227"/>
        <v>0</v>
      </c>
      <c r="BI463" s="97"/>
      <c r="BJ463" s="186" t="str">
        <f t="shared" si="228"/>
        <v/>
      </c>
      <c r="BK463" s="186" t="str">
        <f t="shared" si="229"/>
        <v/>
      </c>
      <c r="BL463" s="186" t="str">
        <f t="shared" si="230"/>
        <v/>
      </c>
      <c r="BM463" s="186" t="str">
        <f t="shared" si="231"/>
        <v/>
      </c>
      <c r="BN463" s="186" t="str">
        <f t="shared" si="232"/>
        <v/>
      </c>
      <c r="BO463" s="186" t="str">
        <f t="shared" si="233"/>
        <v/>
      </c>
      <c r="BP463" s="186" t="str">
        <f t="shared" si="234"/>
        <v/>
      </c>
      <c r="BQ463" s="97"/>
      <c r="BR463" s="186">
        <f t="shared" si="235"/>
        <v>0</v>
      </c>
      <c r="BS463" s="186">
        <f t="shared" si="236"/>
        <v>0</v>
      </c>
      <c r="BT463" s="222">
        <f t="shared" si="237"/>
        <v>0</v>
      </c>
      <c r="BU463" s="222">
        <f t="shared" si="238"/>
        <v>0</v>
      </c>
      <c r="BV463" s="222">
        <f t="shared" si="239"/>
        <v>0</v>
      </c>
      <c r="BW463" s="222">
        <f t="shared" si="240"/>
        <v>0</v>
      </c>
      <c r="BX463" s="222">
        <f t="shared" si="241"/>
        <v>0</v>
      </c>
      <c r="BY463" s="106"/>
      <c r="BZ463" s="197" t="str">
        <f>IF(SUMIF('Input| Projects'!$AS$8:$CP$8,"Dx",'Input| Projects'!$AS463:$CP463)=0,"",SUMIF('Input| Projects'!$AS$8:$CP$8,"Dx",'Input| Projects'!$AS463:$CP463))</f>
        <v/>
      </c>
      <c r="CA463" s="197" t="str">
        <f>IF(SUMIF('Input| Projects'!$AS$8:$CP$8,"Tx",'Input| Projects'!$AS463:$CP463)=0,"",SUMIF('Input| Projects'!$AS$8:$CP$8,"Tx",'Input| Projects'!$AS463:$CP463))</f>
        <v/>
      </c>
      <c r="CB463" s="150" t="str">
        <f t="shared" si="248"/>
        <v/>
      </c>
    </row>
    <row r="464" spans="2:80" x14ac:dyDescent="0.2">
      <c r="B464" s="201">
        <f>IFERROR('Input| Projects'!B464,"")</f>
        <v>455</v>
      </c>
      <c r="C464" s="42" t="str">
        <f>IFERROR(IF('Input| Projects'!C464="","",'Input| Projects'!C464),"")</f>
        <v/>
      </c>
      <c r="D464" s="42" t="str">
        <f>IFERROR(IF('Input| Projects'!D464="","",'Input| Projects'!D464),"")</f>
        <v/>
      </c>
      <c r="E464" s="104"/>
      <c r="F464" s="190">
        <f>IFERROR('Input| Projects'!I464*'Input| Escalations'!$K$19,"")</f>
        <v>0</v>
      </c>
      <c r="G464" s="190">
        <f>IFERROR('Input| Projects'!J464*'Input| Escalations'!$K$19,"")</f>
        <v>0</v>
      </c>
      <c r="H464" s="190">
        <f>IFERROR('Input| Projects'!K464*'Input| Escalations'!$K$19,"")</f>
        <v>0</v>
      </c>
      <c r="I464" s="190">
        <f>IFERROR('Input| Projects'!L464*'Input| Escalations'!$K$19,"")</f>
        <v>0</v>
      </c>
      <c r="J464" s="190">
        <f>IFERROR('Input| Projects'!M464*'Input| Escalations'!$K$19,"")</f>
        <v>0</v>
      </c>
      <c r="K464" s="190">
        <f>IFERROR('Input| Projects'!N464*'Input| Escalations'!$K$19,"")</f>
        <v>0</v>
      </c>
      <c r="L464" s="190">
        <f>IFERROR('Input| Projects'!O464*'Input| Escalations'!$K$19,"")</f>
        <v>0</v>
      </c>
      <c r="M464" s="150" t="str">
        <f>IF(ABS(SUM(F464:L464)-(SUM('Input| Projects'!I464:O464)*'Input| Escalations'!$K$19))&lt;0.0000001,"",1)</f>
        <v/>
      </c>
      <c r="N464" s="192">
        <f>'Input| Projects'!$Y464*INDEX('Input| Escalations'!$H$33:$N$33,MATCH('Calc| Project Costs'!N$9,'Input| Escalations'!$H$23:$N$23,0))+'Input| Projects'!$Z464*INDEX('Input| Escalations'!$H$34:$N$34,MATCH('Calc| Project Costs'!N$9,'Input| Escalations'!$H$23:$N$23,0))+'Input| Projects'!$AA464*INDEX('Input| Escalations'!$H$35:$N$35,MATCH('Calc| Project Costs'!N$9,'Input| Escalations'!$H$23:$N$23,0))+1</f>
        <v>1</v>
      </c>
      <c r="O464" s="192">
        <f>'Input| Projects'!$Y464*INDEX('Input| Escalations'!$H$33:$N$33,MATCH('Calc| Project Costs'!O$9,'Input| Escalations'!$H$23:$N$23,0))+'Input| Projects'!$Z464*INDEX('Input| Escalations'!$H$34:$N$34,MATCH('Calc| Project Costs'!O$9,'Input| Escalations'!$H$23:$N$23,0))+'Input| Projects'!$AA464*INDEX('Input| Escalations'!$H$35:$N$35,MATCH('Calc| Project Costs'!O$9,'Input| Escalations'!$H$23:$N$23,0))+1</f>
        <v>1</v>
      </c>
      <c r="P464" s="192">
        <f>'Input| Projects'!$Y464*INDEX('Input| Escalations'!$H$33:$N$33,MATCH('Calc| Project Costs'!P$9,'Input| Escalations'!$H$23:$N$23,0))+'Input| Projects'!$Z464*INDEX('Input| Escalations'!$H$34:$N$34,MATCH('Calc| Project Costs'!P$9,'Input| Escalations'!$H$23:$N$23,0))+'Input| Projects'!$AA464*INDEX('Input| Escalations'!$H$35:$N$35,MATCH('Calc| Project Costs'!P$9,'Input| Escalations'!$H$23:$N$23,0))+1</f>
        <v>1</v>
      </c>
      <c r="Q464" s="192">
        <f>'Input| Projects'!$Y464*INDEX('Input| Escalations'!$H$33:$N$33,MATCH('Calc| Project Costs'!Q$9,'Input| Escalations'!$H$23:$N$23,0))+'Input| Projects'!$Z464*INDEX('Input| Escalations'!$H$34:$N$34,MATCH('Calc| Project Costs'!Q$9,'Input| Escalations'!$H$23:$N$23,0))+'Input| Projects'!$AA464*INDEX('Input| Escalations'!$H$35:$N$35,MATCH('Calc| Project Costs'!Q$9,'Input| Escalations'!$H$23:$N$23,0))+1</f>
        <v>1</v>
      </c>
      <c r="R464" s="192">
        <f>'Input| Projects'!$Y464*INDEX('Input| Escalations'!$H$33:$N$33,MATCH('Calc| Project Costs'!R$9,'Input| Escalations'!$H$23:$N$23,0))+'Input| Projects'!$Z464*INDEX('Input| Escalations'!$H$34:$N$34,MATCH('Calc| Project Costs'!R$9,'Input| Escalations'!$H$23:$N$23,0))+'Input| Projects'!$AA464*INDEX('Input| Escalations'!$H$35:$N$35,MATCH('Calc| Project Costs'!R$9,'Input| Escalations'!$H$23:$N$23,0))+1</f>
        <v>1</v>
      </c>
      <c r="S464" s="192">
        <f>'Input| Projects'!$Y464*INDEX('Input| Escalations'!$H$33:$N$33,MATCH('Calc| Project Costs'!S$9,'Input| Escalations'!$H$23:$N$23,0))+'Input| Projects'!$Z464*INDEX('Input| Escalations'!$H$34:$N$34,MATCH('Calc| Project Costs'!S$9,'Input| Escalations'!$H$23:$N$23,0))+'Input| Projects'!$AA464*INDEX('Input| Escalations'!$H$35:$N$35,MATCH('Calc| Project Costs'!S$9,'Input| Escalations'!$H$23:$N$23,0))+1</f>
        <v>1</v>
      </c>
      <c r="T464" s="192">
        <f>'Input| Projects'!$Y464*INDEX('Input| Escalations'!$H$33:$N$33,MATCH('Calc| Project Costs'!T$9,'Input| Escalations'!$H$23:$N$23,0))+'Input| Projects'!$Z464*INDEX('Input| Escalations'!$H$34:$N$34,MATCH('Calc| Project Costs'!T$9,'Input| Escalations'!$H$23:$N$23,0))+'Input| Projects'!$AA464*INDEX('Input| Escalations'!$H$35:$N$35,MATCH('Calc| Project Costs'!T$9,'Input| Escalations'!$H$23:$N$23,0))+1</f>
        <v>1</v>
      </c>
      <c r="U464" s="106"/>
      <c r="V464" s="186">
        <f t="shared" si="242"/>
        <v>0</v>
      </c>
      <c r="W464" s="186">
        <f t="shared" si="243"/>
        <v>0</v>
      </c>
      <c r="X464" s="186">
        <f t="shared" si="244"/>
        <v>0</v>
      </c>
      <c r="Y464" s="186">
        <f t="shared" si="220"/>
        <v>0</v>
      </c>
      <c r="Z464" s="186">
        <f t="shared" si="221"/>
        <v>0</v>
      </c>
      <c r="AA464" s="186">
        <f t="shared" si="222"/>
        <v>0</v>
      </c>
      <c r="AB464" s="186">
        <f t="shared" si="223"/>
        <v>0</v>
      </c>
      <c r="AC464" s="106"/>
      <c r="AD464" s="186">
        <f>'Input| Projects'!Q464*N464*'Input| Escalations'!$K$19</f>
        <v>0</v>
      </c>
      <c r="AE464" s="186">
        <f>'Input| Projects'!R464*O464*'Input| Escalations'!$K$19</f>
        <v>0</v>
      </c>
      <c r="AF464" s="186">
        <f>'Input| Projects'!S464*P464*'Input| Escalations'!$K$19</f>
        <v>0</v>
      </c>
      <c r="AG464" s="186">
        <f>'Input| Projects'!T464*Q464*'Input| Escalations'!$K$19</f>
        <v>0</v>
      </c>
      <c r="AH464" s="186">
        <f>'Input| Projects'!U464*R464*'Input| Escalations'!$K$19</f>
        <v>0</v>
      </c>
      <c r="AI464" s="186">
        <f>'Input| Projects'!V464*S464*'Input| Escalations'!$K$19</f>
        <v>0</v>
      </c>
      <c r="AJ464" s="186">
        <f>'Input| Projects'!W464*T464*'Input| Escalations'!$K$19</f>
        <v>0</v>
      </c>
      <c r="AK464" s="106"/>
      <c r="AL464" s="186" t="str">
        <f>IFERROR(IF('Input| Overheads'!$C$42="Direct costs",SUMPRODUCT(--('Input| Projects'!$AC464="Yes"),'Calc| Overheads Allocation'!C$8,'Calc| Project Costs'!V464),IF('Input| Overheads'!$C$42="Internal labour",SUMPRODUCT(--('Input| Projects'!$AC464="Yes"),'Calc| Overheads Allocation'!C$8,'Calc| Project Costs'!V464,'Input| Projects'!$Y464),IF('Input| Overheads'!$C$42="DNSP defined",SUMPRODUCT(--('Input| Projects'!$AC464="Yes"),'Calc| Overheads Allocation'!C$61,'Input| Projects'!$AF464),""))),"")</f>
        <v/>
      </c>
      <c r="AM464" s="186" t="str">
        <f>IFERROR(IF('Input| Overheads'!$C$42="Direct costs",SUMPRODUCT(--('Input| Projects'!$AC464="Yes"),'Calc| Overheads Allocation'!D$8,'Calc| Project Costs'!W464),IF('Input| Overheads'!$C$42="Internal labour",SUMPRODUCT(--('Input| Projects'!$AC464="Yes"),'Calc| Overheads Allocation'!D$8,'Calc| Project Costs'!W464,'Input| Projects'!$Y464),IF('Input| Overheads'!$C$42="DNSP defined",SUMPRODUCT(--('Input| Projects'!$AC464="Yes"),'Calc| Overheads Allocation'!D$61,'Input| Projects'!$AF464),""))),"")</f>
        <v/>
      </c>
      <c r="AN464" s="186" t="str">
        <f>IFERROR(IF('Input| Overheads'!$C$42="Direct costs",SUMPRODUCT(--('Input| Projects'!$AC464="Yes"),'Calc| Overheads Allocation'!E$8,'Calc| Project Costs'!X464),IF('Input| Overheads'!$C$42="Internal labour",SUMPRODUCT(--('Input| Projects'!$AC464="Yes"),'Calc| Overheads Allocation'!E$8,'Calc| Project Costs'!X464,'Input| Projects'!$Y464),IF('Input| Overheads'!$C$42="DNSP defined",SUMPRODUCT(--('Input| Projects'!$AC464="Yes"),'Calc| Overheads Allocation'!E$61,'Input| Projects'!$AF464),""))),"")</f>
        <v/>
      </c>
      <c r="AO464" s="186" t="str">
        <f>IFERROR(IF('Input| Overheads'!$C$42="Direct costs",SUMPRODUCT(--('Input| Projects'!$AC464="Yes"),'Calc| Overheads Allocation'!F$8,'Calc| Project Costs'!Y464),IF('Input| Overheads'!$C$42="Internal labour",SUMPRODUCT(--('Input| Projects'!$AC464="Yes"),'Calc| Overheads Allocation'!F$8,'Calc| Project Costs'!Y464,'Input| Projects'!$Y464),IF('Input| Overheads'!$C$42="DNSP defined",SUMPRODUCT(--('Input| Projects'!$AC464="Yes"),'Calc| Overheads Allocation'!F$61,'Input| Projects'!$AF464),""))),"")</f>
        <v/>
      </c>
      <c r="AP464" s="186" t="str">
        <f>IFERROR(IF('Input| Overheads'!$C$42="Direct costs",SUMPRODUCT(--('Input| Projects'!$AC464="Yes"),'Calc| Overheads Allocation'!G$8,'Calc| Project Costs'!Z464),IF('Input| Overheads'!$C$42="Internal labour",SUMPRODUCT(--('Input| Projects'!$AC464="Yes"),'Calc| Overheads Allocation'!G$8,'Calc| Project Costs'!Z464,'Input| Projects'!$Y464),IF('Input| Overheads'!$C$42="DNSP defined",SUMPRODUCT(--('Input| Projects'!$AC464="Yes"),'Calc| Overheads Allocation'!G$61,'Input| Projects'!$AF464),""))),"")</f>
        <v/>
      </c>
      <c r="AQ464" s="186" t="str">
        <f>IFERROR(IF('Input| Overheads'!$C$42="Direct costs",SUMPRODUCT(--('Input| Projects'!$AC464="Yes"),'Calc| Overheads Allocation'!H$8,'Calc| Project Costs'!AA464),IF('Input| Overheads'!$C$42="Internal labour",SUMPRODUCT(--('Input| Projects'!$AC464="Yes"),'Calc| Overheads Allocation'!H$8,'Calc| Project Costs'!AA464,'Input| Projects'!$Y464),IF('Input| Overheads'!$C$42="DNSP defined",SUMPRODUCT(--('Input| Projects'!$AC464="Yes"),'Calc| Overheads Allocation'!H$61,'Input| Projects'!$AF464),""))),"")</f>
        <v/>
      </c>
      <c r="AR464" s="186" t="str">
        <f>IFERROR(IF('Input| Overheads'!$C$42="Direct costs",SUMPRODUCT(--('Input| Projects'!$AC464="Yes"),'Calc| Overheads Allocation'!I$8,'Calc| Project Costs'!AB464),IF('Input| Overheads'!$C$42="Internal labour",SUMPRODUCT(--('Input| Projects'!$AC464="Yes"),'Calc| Overheads Allocation'!I$8,'Calc| Project Costs'!AB464,'Input| Projects'!$Y464),IF('Input| Overheads'!$C$42="DNSP defined",SUMPRODUCT(--('Input| Projects'!$AC464="Yes"),'Calc| Overheads Allocation'!I$61,'Input| Projects'!$AF464),""))),"")</f>
        <v/>
      </c>
      <c r="AS464" s="106"/>
      <c r="AT464" s="186" t="str">
        <f>IFERROR(IF('Input| Overheads'!$C$42="Direct costs",SUMPRODUCT(--('Input| Projects'!$AD464="Yes"),'Calc| Overheads Allocation'!C$9,'Calc| Project Costs'!V464),IF('Input| Overheads'!$C$42="Internal labour",SUMPRODUCT(--('Input| Projects'!$AD464="Yes"),'Calc| Overheads Allocation'!C$9,'Calc| Project Costs'!V464,'Input| Projects'!$Y464),IF('Input| Overheads'!$C$42="DNSP defined",SUMPRODUCT(--('Input| Projects'!$AD464="Yes"),'Calc| Overheads Allocation'!C$62,'Input| Projects'!$AG464),""))),"")</f>
        <v/>
      </c>
      <c r="AU464" s="186" t="str">
        <f>IFERROR(IF('Input| Overheads'!$C$42="Direct costs",SUMPRODUCT(--('Input| Projects'!$AD464="Yes"),'Calc| Overheads Allocation'!D$9,'Calc| Project Costs'!W464),IF('Input| Overheads'!$C$42="Internal labour",SUMPRODUCT(--('Input| Projects'!$AD464="Yes"),'Calc| Overheads Allocation'!D$9,'Calc| Project Costs'!W464,'Input| Projects'!$Y464),IF('Input| Overheads'!$C$42="DNSP defined",SUMPRODUCT(--('Input| Projects'!$AD464="Yes"),'Calc| Overheads Allocation'!D$62,'Input| Projects'!$AG464),""))),"")</f>
        <v/>
      </c>
      <c r="AV464" s="186" t="str">
        <f>IFERROR(IF('Input| Overheads'!$C$42="Direct costs",SUMPRODUCT(--('Input| Projects'!$AD464="Yes"),'Calc| Overheads Allocation'!E$9,'Calc| Project Costs'!X464),IF('Input| Overheads'!$C$42="Internal labour",SUMPRODUCT(--('Input| Projects'!$AD464="Yes"),'Calc| Overheads Allocation'!E$9,'Calc| Project Costs'!X464,'Input| Projects'!$Y464),IF('Input| Overheads'!$C$42="DNSP defined",SUMPRODUCT(--('Input| Projects'!$AD464="Yes"),'Calc| Overheads Allocation'!E$62,'Input| Projects'!$AG464),""))),"")</f>
        <v/>
      </c>
      <c r="AW464" s="186" t="str">
        <f>IFERROR(IF('Input| Overheads'!$C$42="Direct costs",SUMPRODUCT(--('Input| Projects'!$AD464="Yes"),'Calc| Overheads Allocation'!F$9,'Calc| Project Costs'!Y464),IF('Input| Overheads'!$C$42="Internal labour",SUMPRODUCT(--('Input| Projects'!$AD464="Yes"),'Calc| Overheads Allocation'!F$9,'Calc| Project Costs'!Y464,'Input| Projects'!$Y464),IF('Input| Overheads'!$C$42="DNSP defined",SUMPRODUCT(--('Input| Projects'!$AD464="Yes"),'Calc| Overheads Allocation'!F$62,'Input| Projects'!$AG464),""))),"")</f>
        <v/>
      </c>
      <c r="AX464" s="186" t="str">
        <f>IFERROR(IF('Input| Overheads'!$C$42="Direct costs",SUMPRODUCT(--('Input| Projects'!$AD464="Yes"),'Calc| Overheads Allocation'!G$9,'Calc| Project Costs'!Z464),IF('Input| Overheads'!$C$42="Internal labour",SUMPRODUCT(--('Input| Projects'!$AD464="Yes"),'Calc| Overheads Allocation'!G$9,'Calc| Project Costs'!Z464,'Input| Projects'!$Y464),IF('Input| Overheads'!$C$42="DNSP defined",SUMPRODUCT(--('Input| Projects'!$AD464="Yes"),'Calc| Overheads Allocation'!G$62,'Input| Projects'!$AG464),""))),"")</f>
        <v/>
      </c>
      <c r="AY464" s="186" t="str">
        <f>IFERROR(IF('Input| Overheads'!$C$42="Direct costs",SUMPRODUCT(--('Input| Projects'!$AD464="Yes"),'Calc| Overheads Allocation'!H$9,'Calc| Project Costs'!AA464),IF('Input| Overheads'!$C$42="Internal labour",SUMPRODUCT(--('Input| Projects'!$AD464="Yes"),'Calc| Overheads Allocation'!H$9,'Calc| Project Costs'!AA464,'Input| Projects'!$Y464),IF('Input| Overheads'!$C$42="DNSP defined",SUMPRODUCT(--('Input| Projects'!$AD464="Yes"),'Calc| Overheads Allocation'!H$62,'Input| Projects'!$AG464),""))),"")</f>
        <v/>
      </c>
      <c r="AZ464" s="186" t="str">
        <f>IFERROR(IF('Input| Overheads'!$C$42="Direct costs",SUMPRODUCT(--('Input| Projects'!$AD464="Yes"),'Calc| Overheads Allocation'!I$9,'Calc| Project Costs'!AB464),IF('Input| Overheads'!$C$42="Internal labour",SUMPRODUCT(--('Input| Projects'!$AD464="Yes"),'Calc| Overheads Allocation'!I$9,'Calc| Project Costs'!AB464,'Input| Projects'!$Y464),IF('Input| Overheads'!$C$42="DNSP defined",SUMPRODUCT(--('Input| Projects'!$AD464="Yes"),'Calc| Overheads Allocation'!I$62,'Input| Projects'!$AG464),""))),"")</f>
        <v/>
      </c>
      <c r="BA464" s="106"/>
      <c r="BB464" s="186">
        <f t="shared" si="245"/>
        <v>0</v>
      </c>
      <c r="BC464" s="186">
        <f t="shared" si="246"/>
        <v>0</v>
      </c>
      <c r="BD464" s="186">
        <f t="shared" si="247"/>
        <v>0</v>
      </c>
      <c r="BE464" s="186">
        <f t="shared" si="224"/>
        <v>0</v>
      </c>
      <c r="BF464" s="186">
        <f t="shared" si="225"/>
        <v>0</v>
      </c>
      <c r="BG464" s="186">
        <f t="shared" si="226"/>
        <v>0</v>
      </c>
      <c r="BH464" s="186">
        <f t="shared" si="227"/>
        <v>0</v>
      </c>
      <c r="BI464" s="97"/>
      <c r="BJ464" s="186" t="str">
        <f t="shared" si="228"/>
        <v/>
      </c>
      <c r="BK464" s="186" t="str">
        <f t="shared" si="229"/>
        <v/>
      </c>
      <c r="BL464" s="186" t="str">
        <f t="shared" si="230"/>
        <v/>
      </c>
      <c r="BM464" s="186" t="str">
        <f t="shared" si="231"/>
        <v/>
      </c>
      <c r="BN464" s="186" t="str">
        <f t="shared" si="232"/>
        <v/>
      </c>
      <c r="BO464" s="186" t="str">
        <f t="shared" si="233"/>
        <v/>
      </c>
      <c r="BP464" s="186" t="str">
        <f t="shared" si="234"/>
        <v/>
      </c>
      <c r="BQ464" s="97"/>
      <c r="BR464" s="186">
        <f t="shared" si="235"/>
        <v>0</v>
      </c>
      <c r="BS464" s="186">
        <f t="shared" si="236"/>
        <v>0</v>
      </c>
      <c r="BT464" s="222">
        <f t="shared" si="237"/>
        <v>0</v>
      </c>
      <c r="BU464" s="222">
        <f t="shared" si="238"/>
        <v>0</v>
      </c>
      <c r="BV464" s="222">
        <f t="shared" si="239"/>
        <v>0</v>
      </c>
      <c r="BW464" s="222">
        <f t="shared" si="240"/>
        <v>0</v>
      </c>
      <c r="BX464" s="222">
        <f t="shared" si="241"/>
        <v>0</v>
      </c>
      <c r="BY464" s="106"/>
      <c r="BZ464" s="197" t="str">
        <f>IF(SUMIF('Input| Projects'!$AS$8:$CP$8,"Dx",'Input| Projects'!$AS464:$CP464)=0,"",SUMIF('Input| Projects'!$AS$8:$CP$8,"Dx",'Input| Projects'!$AS464:$CP464))</f>
        <v/>
      </c>
      <c r="CA464" s="197" t="str">
        <f>IF(SUMIF('Input| Projects'!$AS$8:$CP$8,"Tx",'Input| Projects'!$AS464:$CP464)=0,"",SUMIF('Input| Projects'!$AS$8:$CP$8,"Tx",'Input| Projects'!$AS464:$CP464))</f>
        <v/>
      </c>
      <c r="CB464" s="150" t="str">
        <f t="shared" si="248"/>
        <v/>
      </c>
    </row>
    <row r="465" spans="2:80" x14ac:dyDescent="0.2">
      <c r="B465" s="201">
        <f>IFERROR('Input| Projects'!B465,"")</f>
        <v>456</v>
      </c>
      <c r="C465" s="42" t="str">
        <f>IFERROR(IF('Input| Projects'!C465="","",'Input| Projects'!C465),"")</f>
        <v/>
      </c>
      <c r="D465" s="42" t="str">
        <f>IFERROR(IF('Input| Projects'!D465="","",'Input| Projects'!D465),"")</f>
        <v/>
      </c>
      <c r="E465" s="104"/>
      <c r="F465" s="190">
        <f>IFERROR('Input| Projects'!I465*'Input| Escalations'!$K$19,"")</f>
        <v>0</v>
      </c>
      <c r="G465" s="190">
        <f>IFERROR('Input| Projects'!J465*'Input| Escalations'!$K$19,"")</f>
        <v>0</v>
      </c>
      <c r="H465" s="190">
        <f>IFERROR('Input| Projects'!K465*'Input| Escalations'!$K$19,"")</f>
        <v>0</v>
      </c>
      <c r="I465" s="190">
        <f>IFERROR('Input| Projects'!L465*'Input| Escalations'!$K$19,"")</f>
        <v>0</v>
      </c>
      <c r="J465" s="190">
        <f>IFERROR('Input| Projects'!M465*'Input| Escalations'!$K$19,"")</f>
        <v>0</v>
      </c>
      <c r="K465" s="190">
        <f>IFERROR('Input| Projects'!N465*'Input| Escalations'!$K$19,"")</f>
        <v>0</v>
      </c>
      <c r="L465" s="190">
        <f>IFERROR('Input| Projects'!O465*'Input| Escalations'!$K$19,"")</f>
        <v>0</v>
      </c>
      <c r="M465" s="150" t="str">
        <f>IF(ABS(SUM(F465:L465)-(SUM('Input| Projects'!I465:O465)*'Input| Escalations'!$K$19))&lt;0.0000001,"",1)</f>
        <v/>
      </c>
      <c r="N465" s="192">
        <f>'Input| Projects'!$Y465*INDEX('Input| Escalations'!$H$33:$N$33,MATCH('Calc| Project Costs'!N$9,'Input| Escalations'!$H$23:$N$23,0))+'Input| Projects'!$Z465*INDEX('Input| Escalations'!$H$34:$N$34,MATCH('Calc| Project Costs'!N$9,'Input| Escalations'!$H$23:$N$23,0))+'Input| Projects'!$AA465*INDEX('Input| Escalations'!$H$35:$N$35,MATCH('Calc| Project Costs'!N$9,'Input| Escalations'!$H$23:$N$23,0))+1</f>
        <v>1</v>
      </c>
      <c r="O465" s="192">
        <f>'Input| Projects'!$Y465*INDEX('Input| Escalations'!$H$33:$N$33,MATCH('Calc| Project Costs'!O$9,'Input| Escalations'!$H$23:$N$23,0))+'Input| Projects'!$Z465*INDEX('Input| Escalations'!$H$34:$N$34,MATCH('Calc| Project Costs'!O$9,'Input| Escalations'!$H$23:$N$23,0))+'Input| Projects'!$AA465*INDEX('Input| Escalations'!$H$35:$N$35,MATCH('Calc| Project Costs'!O$9,'Input| Escalations'!$H$23:$N$23,0))+1</f>
        <v>1</v>
      </c>
      <c r="P465" s="192">
        <f>'Input| Projects'!$Y465*INDEX('Input| Escalations'!$H$33:$N$33,MATCH('Calc| Project Costs'!P$9,'Input| Escalations'!$H$23:$N$23,0))+'Input| Projects'!$Z465*INDEX('Input| Escalations'!$H$34:$N$34,MATCH('Calc| Project Costs'!P$9,'Input| Escalations'!$H$23:$N$23,0))+'Input| Projects'!$AA465*INDEX('Input| Escalations'!$H$35:$N$35,MATCH('Calc| Project Costs'!P$9,'Input| Escalations'!$H$23:$N$23,0))+1</f>
        <v>1</v>
      </c>
      <c r="Q465" s="192">
        <f>'Input| Projects'!$Y465*INDEX('Input| Escalations'!$H$33:$N$33,MATCH('Calc| Project Costs'!Q$9,'Input| Escalations'!$H$23:$N$23,0))+'Input| Projects'!$Z465*INDEX('Input| Escalations'!$H$34:$N$34,MATCH('Calc| Project Costs'!Q$9,'Input| Escalations'!$H$23:$N$23,0))+'Input| Projects'!$AA465*INDEX('Input| Escalations'!$H$35:$N$35,MATCH('Calc| Project Costs'!Q$9,'Input| Escalations'!$H$23:$N$23,0))+1</f>
        <v>1</v>
      </c>
      <c r="R465" s="192">
        <f>'Input| Projects'!$Y465*INDEX('Input| Escalations'!$H$33:$N$33,MATCH('Calc| Project Costs'!R$9,'Input| Escalations'!$H$23:$N$23,0))+'Input| Projects'!$Z465*INDEX('Input| Escalations'!$H$34:$N$34,MATCH('Calc| Project Costs'!R$9,'Input| Escalations'!$H$23:$N$23,0))+'Input| Projects'!$AA465*INDEX('Input| Escalations'!$H$35:$N$35,MATCH('Calc| Project Costs'!R$9,'Input| Escalations'!$H$23:$N$23,0))+1</f>
        <v>1</v>
      </c>
      <c r="S465" s="192">
        <f>'Input| Projects'!$Y465*INDEX('Input| Escalations'!$H$33:$N$33,MATCH('Calc| Project Costs'!S$9,'Input| Escalations'!$H$23:$N$23,0))+'Input| Projects'!$Z465*INDEX('Input| Escalations'!$H$34:$N$34,MATCH('Calc| Project Costs'!S$9,'Input| Escalations'!$H$23:$N$23,0))+'Input| Projects'!$AA465*INDEX('Input| Escalations'!$H$35:$N$35,MATCH('Calc| Project Costs'!S$9,'Input| Escalations'!$H$23:$N$23,0))+1</f>
        <v>1</v>
      </c>
      <c r="T465" s="192">
        <f>'Input| Projects'!$Y465*INDEX('Input| Escalations'!$H$33:$N$33,MATCH('Calc| Project Costs'!T$9,'Input| Escalations'!$H$23:$N$23,0))+'Input| Projects'!$Z465*INDEX('Input| Escalations'!$H$34:$N$34,MATCH('Calc| Project Costs'!T$9,'Input| Escalations'!$H$23:$N$23,0))+'Input| Projects'!$AA465*INDEX('Input| Escalations'!$H$35:$N$35,MATCH('Calc| Project Costs'!T$9,'Input| Escalations'!$H$23:$N$23,0))+1</f>
        <v>1</v>
      </c>
      <c r="U465" s="106"/>
      <c r="V465" s="186">
        <f t="shared" si="242"/>
        <v>0</v>
      </c>
      <c r="W465" s="186">
        <f t="shared" si="243"/>
        <v>0</v>
      </c>
      <c r="X465" s="186">
        <f t="shared" si="244"/>
        <v>0</v>
      </c>
      <c r="Y465" s="186">
        <f t="shared" si="220"/>
        <v>0</v>
      </c>
      <c r="Z465" s="186">
        <f t="shared" si="221"/>
        <v>0</v>
      </c>
      <c r="AA465" s="186">
        <f t="shared" si="222"/>
        <v>0</v>
      </c>
      <c r="AB465" s="186">
        <f t="shared" si="223"/>
        <v>0</v>
      </c>
      <c r="AC465" s="106"/>
      <c r="AD465" s="186">
        <f>'Input| Projects'!Q465*N465*'Input| Escalations'!$K$19</f>
        <v>0</v>
      </c>
      <c r="AE465" s="186">
        <f>'Input| Projects'!R465*O465*'Input| Escalations'!$K$19</f>
        <v>0</v>
      </c>
      <c r="AF465" s="186">
        <f>'Input| Projects'!S465*P465*'Input| Escalations'!$K$19</f>
        <v>0</v>
      </c>
      <c r="AG465" s="186">
        <f>'Input| Projects'!T465*Q465*'Input| Escalations'!$K$19</f>
        <v>0</v>
      </c>
      <c r="AH465" s="186">
        <f>'Input| Projects'!U465*R465*'Input| Escalations'!$K$19</f>
        <v>0</v>
      </c>
      <c r="AI465" s="186">
        <f>'Input| Projects'!V465*S465*'Input| Escalations'!$K$19</f>
        <v>0</v>
      </c>
      <c r="AJ465" s="186">
        <f>'Input| Projects'!W465*T465*'Input| Escalations'!$K$19</f>
        <v>0</v>
      </c>
      <c r="AK465" s="106"/>
      <c r="AL465" s="186" t="str">
        <f>IFERROR(IF('Input| Overheads'!$C$42="Direct costs",SUMPRODUCT(--('Input| Projects'!$AC465="Yes"),'Calc| Overheads Allocation'!C$8,'Calc| Project Costs'!V465),IF('Input| Overheads'!$C$42="Internal labour",SUMPRODUCT(--('Input| Projects'!$AC465="Yes"),'Calc| Overheads Allocation'!C$8,'Calc| Project Costs'!V465,'Input| Projects'!$Y465),IF('Input| Overheads'!$C$42="DNSP defined",SUMPRODUCT(--('Input| Projects'!$AC465="Yes"),'Calc| Overheads Allocation'!C$61,'Input| Projects'!$AF465),""))),"")</f>
        <v/>
      </c>
      <c r="AM465" s="186" t="str">
        <f>IFERROR(IF('Input| Overheads'!$C$42="Direct costs",SUMPRODUCT(--('Input| Projects'!$AC465="Yes"),'Calc| Overheads Allocation'!D$8,'Calc| Project Costs'!W465),IF('Input| Overheads'!$C$42="Internal labour",SUMPRODUCT(--('Input| Projects'!$AC465="Yes"),'Calc| Overheads Allocation'!D$8,'Calc| Project Costs'!W465,'Input| Projects'!$Y465),IF('Input| Overheads'!$C$42="DNSP defined",SUMPRODUCT(--('Input| Projects'!$AC465="Yes"),'Calc| Overheads Allocation'!D$61,'Input| Projects'!$AF465),""))),"")</f>
        <v/>
      </c>
      <c r="AN465" s="186" t="str">
        <f>IFERROR(IF('Input| Overheads'!$C$42="Direct costs",SUMPRODUCT(--('Input| Projects'!$AC465="Yes"),'Calc| Overheads Allocation'!E$8,'Calc| Project Costs'!X465),IF('Input| Overheads'!$C$42="Internal labour",SUMPRODUCT(--('Input| Projects'!$AC465="Yes"),'Calc| Overheads Allocation'!E$8,'Calc| Project Costs'!X465,'Input| Projects'!$Y465),IF('Input| Overheads'!$C$42="DNSP defined",SUMPRODUCT(--('Input| Projects'!$AC465="Yes"),'Calc| Overheads Allocation'!E$61,'Input| Projects'!$AF465),""))),"")</f>
        <v/>
      </c>
      <c r="AO465" s="186" t="str">
        <f>IFERROR(IF('Input| Overheads'!$C$42="Direct costs",SUMPRODUCT(--('Input| Projects'!$AC465="Yes"),'Calc| Overheads Allocation'!F$8,'Calc| Project Costs'!Y465),IF('Input| Overheads'!$C$42="Internal labour",SUMPRODUCT(--('Input| Projects'!$AC465="Yes"),'Calc| Overheads Allocation'!F$8,'Calc| Project Costs'!Y465,'Input| Projects'!$Y465),IF('Input| Overheads'!$C$42="DNSP defined",SUMPRODUCT(--('Input| Projects'!$AC465="Yes"),'Calc| Overheads Allocation'!F$61,'Input| Projects'!$AF465),""))),"")</f>
        <v/>
      </c>
      <c r="AP465" s="186" t="str">
        <f>IFERROR(IF('Input| Overheads'!$C$42="Direct costs",SUMPRODUCT(--('Input| Projects'!$AC465="Yes"),'Calc| Overheads Allocation'!G$8,'Calc| Project Costs'!Z465),IF('Input| Overheads'!$C$42="Internal labour",SUMPRODUCT(--('Input| Projects'!$AC465="Yes"),'Calc| Overheads Allocation'!G$8,'Calc| Project Costs'!Z465,'Input| Projects'!$Y465),IF('Input| Overheads'!$C$42="DNSP defined",SUMPRODUCT(--('Input| Projects'!$AC465="Yes"),'Calc| Overheads Allocation'!G$61,'Input| Projects'!$AF465),""))),"")</f>
        <v/>
      </c>
      <c r="AQ465" s="186" t="str">
        <f>IFERROR(IF('Input| Overheads'!$C$42="Direct costs",SUMPRODUCT(--('Input| Projects'!$AC465="Yes"),'Calc| Overheads Allocation'!H$8,'Calc| Project Costs'!AA465),IF('Input| Overheads'!$C$42="Internal labour",SUMPRODUCT(--('Input| Projects'!$AC465="Yes"),'Calc| Overheads Allocation'!H$8,'Calc| Project Costs'!AA465,'Input| Projects'!$Y465),IF('Input| Overheads'!$C$42="DNSP defined",SUMPRODUCT(--('Input| Projects'!$AC465="Yes"),'Calc| Overheads Allocation'!H$61,'Input| Projects'!$AF465),""))),"")</f>
        <v/>
      </c>
      <c r="AR465" s="186" t="str">
        <f>IFERROR(IF('Input| Overheads'!$C$42="Direct costs",SUMPRODUCT(--('Input| Projects'!$AC465="Yes"),'Calc| Overheads Allocation'!I$8,'Calc| Project Costs'!AB465),IF('Input| Overheads'!$C$42="Internal labour",SUMPRODUCT(--('Input| Projects'!$AC465="Yes"),'Calc| Overheads Allocation'!I$8,'Calc| Project Costs'!AB465,'Input| Projects'!$Y465),IF('Input| Overheads'!$C$42="DNSP defined",SUMPRODUCT(--('Input| Projects'!$AC465="Yes"),'Calc| Overheads Allocation'!I$61,'Input| Projects'!$AF465),""))),"")</f>
        <v/>
      </c>
      <c r="AS465" s="106"/>
      <c r="AT465" s="186" t="str">
        <f>IFERROR(IF('Input| Overheads'!$C$42="Direct costs",SUMPRODUCT(--('Input| Projects'!$AD465="Yes"),'Calc| Overheads Allocation'!C$9,'Calc| Project Costs'!V465),IF('Input| Overheads'!$C$42="Internal labour",SUMPRODUCT(--('Input| Projects'!$AD465="Yes"),'Calc| Overheads Allocation'!C$9,'Calc| Project Costs'!V465,'Input| Projects'!$Y465),IF('Input| Overheads'!$C$42="DNSP defined",SUMPRODUCT(--('Input| Projects'!$AD465="Yes"),'Calc| Overheads Allocation'!C$62,'Input| Projects'!$AG465),""))),"")</f>
        <v/>
      </c>
      <c r="AU465" s="186" t="str">
        <f>IFERROR(IF('Input| Overheads'!$C$42="Direct costs",SUMPRODUCT(--('Input| Projects'!$AD465="Yes"),'Calc| Overheads Allocation'!D$9,'Calc| Project Costs'!W465),IF('Input| Overheads'!$C$42="Internal labour",SUMPRODUCT(--('Input| Projects'!$AD465="Yes"),'Calc| Overheads Allocation'!D$9,'Calc| Project Costs'!W465,'Input| Projects'!$Y465),IF('Input| Overheads'!$C$42="DNSP defined",SUMPRODUCT(--('Input| Projects'!$AD465="Yes"),'Calc| Overheads Allocation'!D$62,'Input| Projects'!$AG465),""))),"")</f>
        <v/>
      </c>
      <c r="AV465" s="186" t="str">
        <f>IFERROR(IF('Input| Overheads'!$C$42="Direct costs",SUMPRODUCT(--('Input| Projects'!$AD465="Yes"),'Calc| Overheads Allocation'!E$9,'Calc| Project Costs'!X465),IF('Input| Overheads'!$C$42="Internal labour",SUMPRODUCT(--('Input| Projects'!$AD465="Yes"),'Calc| Overheads Allocation'!E$9,'Calc| Project Costs'!X465,'Input| Projects'!$Y465),IF('Input| Overheads'!$C$42="DNSP defined",SUMPRODUCT(--('Input| Projects'!$AD465="Yes"),'Calc| Overheads Allocation'!E$62,'Input| Projects'!$AG465),""))),"")</f>
        <v/>
      </c>
      <c r="AW465" s="186" t="str">
        <f>IFERROR(IF('Input| Overheads'!$C$42="Direct costs",SUMPRODUCT(--('Input| Projects'!$AD465="Yes"),'Calc| Overheads Allocation'!F$9,'Calc| Project Costs'!Y465),IF('Input| Overheads'!$C$42="Internal labour",SUMPRODUCT(--('Input| Projects'!$AD465="Yes"),'Calc| Overheads Allocation'!F$9,'Calc| Project Costs'!Y465,'Input| Projects'!$Y465),IF('Input| Overheads'!$C$42="DNSP defined",SUMPRODUCT(--('Input| Projects'!$AD465="Yes"),'Calc| Overheads Allocation'!F$62,'Input| Projects'!$AG465),""))),"")</f>
        <v/>
      </c>
      <c r="AX465" s="186" t="str">
        <f>IFERROR(IF('Input| Overheads'!$C$42="Direct costs",SUMPRODUCT(--('Input| Projects'!$AD465="Yes"),'Calc| Overheads Allocation'!G$9,'Calc| Project Costs'!Z465),IF('Input| Overheads'!$C$42="Internal labour",SUMPRODUCT(--('Input| Projects'!$AD465="Yes"),'Calc| Overheads Allocation'!G$9,'Calc| Project Costs'!Z465,'Input| Projects'!$Y465),IF('Input| Overheads'!$C$42="DNSP defined",SUMPRODUCT(--('Input| Projects'!$AD465="Yes"),'Calc| Overheads Allocation'!G$62,'Input| Projects'!$AG465),""))),"")</f>
        <v/>
      </c>
      <c r="AY465" s="186" t="str">
        <f>IFERROR(IF('Input| Overheads'!$C$42="Direct costs",SUMPRODUCT(--('Input| Projects'!$AD465="Yes"),'Calc| Overheads Allocation'!H$9,'Calc| Project Costs'!AA465),IF('Input| Overheads'!$C$42="Internal labour",SUMPRODUCT(--('Input| Projects'!$AD465="Yes"),'Calc| Overheads Allocation'!H$9,'Calc| Project Costs'!AA465,'Input| Projects'!$Y465),IF('Input| Overheads'!$C$42="DNSP defined",SUMPRODUCT(--('Input| Projects'!$AD465="Yes"),'Calc| Overheads Allocation'!H$62,'Input| Projects'!$AG465),""))),"")</f>
        <v/>
      </c>
      <c r="AZ465" s="186" t="str">
        <f>IFERROR(IF('Input| Overheads'!$C$42="Direct costs",SUMPRODUCT(--('Input| Projects'!$AD465="Yes"),'Calc| Overheads Allocation'!I$9,'Calc| Project Costs'!AB465),IF('Input| Overheads'!$C$42="Internal labour",SUMPRODUCT(--('Input| Projects'!$AD465="Yes"),'Calc| Overheads Allocation'!I$9,'Calc| Project Costs'!AB465,'Input| Projects'!$Y465),IF('Input| Overheads'!$C$42="DNSP defined",SUMPRODUCT(--('Input| Projects'!$AD465="Yes"),'Calc| Overheads Allocation'!I$62,'Input| Projects'!$AG465),""))),"")</f>
        <v/>
      </c>
      <c r="BA465" s="106"/>
      <c r="BB465" s="186">
        <f t="shared" si="245"/>
        <v>0</v>
      </c>
      <c r="BC465" s="186">
        <f t="shared" si="246"/>
        <v>0</v>
      </c>
      <c r="BD465" s="186">
        <f t="shared" si="247"/>
        <v>0</v>
      </c>
      <c r="BE465" s="186">
        <f t="shared" si="224"/>
        <v>0</v>
      </c>
      <c r="BF465" s="186">
        <f t="shared" si="225"/>
        <v>0</v>
      </c>
      <c r="BG465" s="186">
        <f t="shared" si="226"/>
        <v>0</v>
      </c>
      <c r="BH465" s="186">
        <f t="shared" si="227"/>
        <v>0</v>
      </c>
      <c r="BI465" s="97"/>
      <c r="BJ465" s="186" t="str">
        <f t="shared" si="228"/>
        <v/>
      </c>
      <c r="BK465" s="186" t="str">
        <f t="shared" si="229"/>
        <v/>
      </c>
      <c r="BL465" s="186" t="str">
        <f t="shared" si="230"/>
        <v/>
      </c>
      <c r="BM465" s="186" t="str">
        <f t="shared" si="231"/>
        <v/>
      </c>
      <c r="BN465" s="186" t="str">
        <f t="shared" si="232"/>
        <v/>
      </c>
      <c r="BO465" s="186" t="str">
        <f t="shared" si="233"/>
        <v/>
      </c>
      <c r="BP465" s="186" t="str">
        <f t="shared" si="234"/>
        <v/>
      </c>
      <c r="BQ465" s="97"/>
      <c r="BR465" s="186">
        <f t="shared" si="235"/>
        <v>0</v>
      </c>
      <c r="BS465" s="186">
        <f t="shared" si="236"/>
        <v>0</v>
      </c>
      <c r="BT465" s="222">
        <f t="shared" si="237"/>
        <v>0</v>
      </c>
      <c r="BU465" s="222">
        <f t="shared" si="238"/>
        <v>0</v>
      </c>
      <c r="BV465" s="222">
        <f t="shared" si="239"/>
        <v>0</v>
      </c>
      <c r="BW465" s="222">
        <f t="shared" si="240"/>
        <v>0</v>
      </c>
      <c r="BX465" s="222">
        <f t="shared" si="241"/>
        <v>0</v>
      </c>
      <c r="BY465" s="106"/>
      <c r="BZ465" s="197" t="str">
        <f>IF(SUMIF('Input| Projects'!$AS$8:$CP$8,"Dx",'Input| Projects'!$AS465:$CP465)=0,"",SUMIF('Input| Projects'!$AS$8:$CP$8,"Dx",'Input| Projects'!$AS465:$CP465))</f>
        <v/>
      </c>
      <c r="CA465" s="197" t="str">
        <f>IF(SUMIF('Input| Projects'!$AS$8:$CP$8,"Tx",'Input| Projects'!$AS465:$CP465)=0,"",SUMIF('Input| Projects'!$AS$8:$CP$8,"Tx",'Input| Projects'!$AS465:$CP465))</f>
        <v/>
      </c>
      <c r="CB465" s="150" t="str">
        <f t="shared" si="248"/>
        <v/>
      </c>
    </row>
    <row r="466" spans="2:80" x14ac:dyDescent="0.2">
      <c r="B466" s="201">
        <f>IFERROR('Input| Projects'!B466,"")</f>
        <v>457</v>
      </c>
      <c r="C466" s="42" t="str">
        <f>IFERROR(IF('Input| Projects'!C466="","",'Input| Projects'!C466),"")</f>
        <v/>
      </c>
      <c r="D466" s="42" t="str">
        <f>IFERROR(IF('Input| Projects'!D466="","",'Input| Projects'!D466),"")</f>
        <v/>
      </c>
      <c r="E466" s="104"/>
      <c r="F466" s="190">
        <f>IFERROR('Input| Projects'!I466*'Input| Escalations'!$K$19,"")</f>
        <v>0</v>
      </c>
      <c r="G466" s="190">
        <f>IFERROR('Input| Projects'!J466*'Input| Escalations'!$K$19,"")</f>
        <v>0</v>
      </c>
      <c r="H466" s="190">
        <f>IFERROR('Input| Projects'!K466*'Input| Escalations'!$K$19,"")</f>
        <v>0</v>
      </c>
      <c r="I466" s="190">
        <f>IFERROR('Input| Projects'!L466*'Input| Escalations'!$K$19,"")</f>
        <v>0</v>
      </c>
      <c r="J466" s="190">
        <f>IFERROR('Input| Projects'!M466*'Input| Escalations'!$K$19,"")</f>
        <v>0</v>
      </c>
      <c r="K466" s="190">
        <f>IFERROR('Input| Projects'!N466*'Input| Escalations'!$K$19,"")</f>
        <v>0</v>
      </c>
      <c r="L466" s="190">
        <f>IFERROR('Input| Projects'!O466*'Input| Escalations'!$K$19,"")</f>
        <v>0</v>
      </c>
      <c r="M466" s="150" t="str">
        <f>IF(ABS(SUM(F466:L466)-(SUM('Input| Projects'!I466:O466)*'Input| Escalations'!$K$19))&lt;0.0000001,"",1)</f>
        <v/>
      </c>
      <c r="N466" s="192">
        <f>'Input| Projects'!$Y466*INDEX('Input| Escalations'!$H$33:$N$33,MATCH('Calc| Project Costs'!N$9,'Input| Escalations'!$H$23:$N$23,0))+'Input| Projects'!$Z466*INDEX('Input| Escalations'!$H$34:$N$34,MATCH('Calc| Project Costs'!N$9,'Input| Escalations'!$H$23:$N$23,0))+'Input| Projects'!$AA466*INDEX('Input| Escalations'!$H$35:$N$35,MATCH('Calc| Project Costs'!N$9,'Input| Escalations'!$H$23:$N$23,0))+1</f>
        <v>1</v>
      </c>
      <c r="O466" s="192">
        <f>'Input| Projects'!$Y466*INDEX('Input| Escalations'!$H$33:$N$33,MATCH('Calc| Project Costs'!O$9,'Input| Escalations'!$H$23:$N$23,0))+'Input| Projects'!$Z466*INDEX('Input| Escalations'!$H$34:$N$34,MATCH('Calc| Project Costs'!O$9,'Input| Escalations'!$H$23:$N$23,0))+'Input| Projects'!$AA466*INDEX('Input| Escalations'!$H$35:$N$35,MATCH('Calc| Project Costs'!O$9,'Input| Escalations'!$H$23:$N$23,0))+1</f>
        <v>1</v>
      </c>
      <c r="P466" s="192">
        <f>'Input| Projects'!$Y466*INDEX('Input| Escalations'!$H$33:$N$33,MATCH('Calc| Project Costs'!P$9,'Input| Escalations'!$H$23:$N$23,0))+'Input| Projects'!$Z466*INDEX('Input| Escalations'!$H$34:$N$34,MATCH('Calc| Project Costs'!P$9,'Input| Escalations'!$H$23:$N$23,0))+'Input| Projects'!$AA466*INDEX('Input| Escalations'!$H$35:$N$35,MATCH('Calc| Project Costs'!P$9,'Input| Escalations'!$H$23:$N$23,0))+1</f>
        <v>1</v>
      </c>
      <c r="Q466" s="192">
        <f>'Input| Projects'!$Y466*INDEX('Input| Escalations'!$H$33:$N$33,MATCH('Calc| Project Costs'!Q$9,'Input| Escalations'!$H$23:$N$23,0))+'Input| Projects'!$Z466*INDEX('Input| Escalations'!$H$34:$N$34,MATCH('Calc| Project Costs'!Q$9,'Input| Escalations'!$H$23:$N$23,0))+'Input| Projects'!$AA466*INDEX('Input| Escalations'!$H$35:$N$35,MATCH('Calc| Project Costs'!Q$9,'Input| Escalations'!$H$23:$N$23,0))+1</f>
        <v>1</v>
      </c>
      <c r="R466" s="192">
        <f>'Input| Projects'!$Y466*INDEX('Input| Escalations'!$H$33:$N$33,MATCH('Calc| Project Costs'!R$9,'Input| Escalations'!$H$23:$N$23,0))+'Input| Projects'!$Z466*INDEX('Input| Escalations'!$H$34:$N$34,MATCH('Calc| Project Costs'!R$9,'Input| Escalations'!$H$23:$N$23,0))+'Input| Projects'!$AA466*INDEX('Input| Escalations'!$H$35:$N$35,MATCH('Calc| Project Costs'!R$9,'Input| Escalations'!$H$23:$N$23,0))+1</f>
        <v>1</v>
      </c>
      <c r="S466" s="192">
        <f>'Input| Projects'!$Y466*INDEX('Input| Escalations'!$H$33:$N$33,MATCH('Calc| Project Costs'!S$9,'Input| Escalations'!$H$23:$N$23,0))+'Input| Projects'!$Z466*INDEX('Input| Escalations'!$H$34:$N$34,MATCH('Calc| Project Costs'!S$9,'Input| Escalations'!$H$23:$N$23,0))+'Input| Projects'!$AA466*INDEX('Input| Escalations'!$H$35:$N$35,MATCH('Calc| Project Costs'!S$9,'Input| Escalations'!$H$23:$N$23,0))+1</f>
        <v>1</v>
      </c>
      <c r="T466" s="192">
        <f>'Input| Projects'!$Y466*INDEX('Input| Escalations'!$H$33:$N$33,MATCH('Calc| Project Costs'!T$9,'Input| Escalations'!$H$23:$N$23,0))+'Input| Projects'!$Z466*INDEX('Input| Escalations'!$H$34:$N$34,MATCH('Calc| Project Costs'!T$9,'Input| Escalations'!$H$23:$N$23,0))+'Input| Projects'!$AA466*INDEX('Input| Escalations'!$H$35:$N$35,MATCH('Calc| Project Costs'!T$9,'Input| Escalations'!$H$23:$N$23,0))+1</f>
        <v>1</v>
      </c>
      <c r="U466" s="106"/>
      <c r="V466" s="186">
        <f t="shared" si="242"/>
        <v>0</v>
      </c>
      <c r="W466" s="186">
        <f t="shared" si="243"/>
        <v>0</v>
      </c>
      <c r="X466" s="186">
        <f t="shared" si="244"/>
        <v>0</v>
      </c>
      <c r="Y466" s="186">
        <f t="shared" si="220"/>
        <v>0</v>
      </c>
      <c r="Z466" s="186">
        <f t="shared" si="221"/>
        <v>0</v>
      </c>
      <c r="AA466" s="186">
        <f t="shared" si="222"/>
        <v>0</v>
      </c>
      <c r="AB466" s="186">
        <f t="shared" si="223"/>
        <v>0</v>
      </c>
      <c r="AC466" s="106"/>
      <c r="AD466" s="186">
        <f>'Input| Projects'!Q466*N466*'Input| Escalations'!$K$19</f>
        <v>0</v>
      </c>
      <c r="AE466" s="186">
        <f>'Input| Projects'!R466*O466*'Input| Escalations'!$K$19</f>
        <v>0</v>
      </c>
      <c r="AF466" s="186">
        <f>'Input| Projects'!S466*P466*'Input| Escalations'!$K$19</f>
        <v>0</v>
      </c>
      <c r="AG466" s="186">
        <f>'Input| Projects'!T466*Q466*'Input| Escalations'!$K$19</f>
        <v>0</v>
      </c>
      <c r="AH466" s="186">
        <f>'Input| Projects'!U466*R466*'Input| Escalations'!$K$19</f>
        <v>0</v>
      </c>
      <c r="AI466" s="186">
        <f>'Input| Projects'!V466*S466*'Input| Escalations'!$K$19</f>
        <v>0</v>
      </c>
      <c r="AJ466" s="186">
        <f>'Input| Projects'!W466*T466*'Input| Escalations'!$K$19</f>
        <v>0</v>
      </c>
      <c r="AK466" s="106"/>
      <c r="AL466" s="186" t="str">
        <f>IFERROR(IF('Input| Overheads'!$C$42="Direct costs",SUMPRODUCT(--('Input| Projects'!$AC466="Yes"),'Calc| Overheads Allocation'!C$8,'Calc| Project Costs'!V466),IF('Input| Overheads'!$C$42="Internal labour",SUMPRODUCT(--('Input| Projects'!$AC466="Yes"),'Calc| Overheads Allocation'!C$8,'Calc| Project Costs'!V466,'Input| Projects'!$Y466),IF('Input| Overheads'!$C$42="DNSP defined",SUMPRODUCT(--('Input| Projects'!$AC466="Yes"),'Calc| Overheads Allocation'!C$61,'Input| Projects'!$AF466),""))),"")</f>
        <v/>
      </c>
      <c r="AM466" s="186" t="str">
        <f>IFERROR(IF('Input| Overheads'!$C$42="Direct costs",SUMPRODUCT(--('Input| Projects'!$AC466="Yes"),'Calc| Overheads Allocation'!D$8,'Calc| Project Costs'!W466),IF('Input| Overheads'!$C$42="Internal labour",SUMPRODUCT(--('Input| Projects'!$AC466="Yes"),'Calc| Overheads Allocation'!D$8,'Calc| Project Costs'!W466,'Input| Projects'!$Y466),IF('Input| Overheads'!$C$42="DNSP defined",SUMPRODUCT(--('Input| Projects'!$AC466="Yes"),'Calc| Overheads Allocation'!D$61,'Input| Projects'!$AF466),""))),"")</f>
        <v/>
      </c>
      <c r="AN466" s="186" t="str">
        <f>IFERROR(IF('Input| Overheads'!$C$42="Direct costs",SUMPRODUCT(--('Input| Projects'!$AC466="Yes"),'Calc| Overheads Allocation'!E$8,'Calc| Project Costs'!X466),IF('Input| Overheads'!$C$42="Internal labour",SUMPRODUCT(--('Input| Projects'!$AC466="Yes"),'Calc| Overheads Allocation'!E$8,'Calc| Project Costs'!X466,'Input| Projects'!$Y466),IF('Input| Overheads'!$C$42="DNSP defined",SUMPRODUCT(--('Input| Projects'!$AC466="Yes"),'Calc| Overheads Allocation'!E$61,'Input| Projects'!$AF466),""))),"")</f>
        <v/>
      </c>
      <c r="AO466" s="186" t="str">
        <f>IFERROR(IF('Input| Overheads'!$C$42="Direct costs",SUMPRODUCT(--('Input| Projects'!$AC466="Yes"),'Calc| Overheads Allocation'!F$8,'Calc| Project Costs'!Y466),IF('Input| Overheads'!$C$42="Internal labour",SUMPRODUCT(--('Input| Projects'!$AC466="Yes"),'Calc| Overheads Allocation'!F$8,'Calc| Project Costs'!Y466,'Input| Projects'!$Y466),IF('Input| Overheads'!$C$42="DNSP defined",SUMPRODUCT(--('Input| Projects'!$AC466="Yes"),'Calc| Overheads Allocation'!F$61,'Input| Projects'!$AF466),""))),"")</f>
        <v/>
      </c>
      <c r="AP466" s="186" t="str">
        <f>IFERROR(IF('Input| Overheads'!$C$42="Direct costs",SUMPRODUCT(--('Input| Projects'!$AC466="Yes"),'Calc| Overheads Allocation'!G$8,'Calc| Project Costs'!Z466),IF('Input| Overheads'!$C$42="Internal labour",SUMPRODUCT(--('Input| Projects'!$AC466="Yes"),'Calc| Overheads Allocation'!G$8,'Calc| Project Costs'!Z466,'Input| Projects'!$Y466),IF('Input| Overheads'!$C$42="DNSP defined",SUMPRODUCT(--('Input| Projects'!$AC466="Yes"),'Calc| Overheads Allocation'!G$61,'Input| Projects'!$AF466),""))),"")</f>
        <v/>
      </c>
      <c r="AQ466" s="186" t="str">
        <f>IFERROR(IF('Input| Overheads'!$C$42="Direct costs",SUMPRODUCT(--('Input| Projects'!$AC466="Yes"),'Calc| Overheads Allocation'!H$8,'Calc| Project Costs'!AA466),IF('Input| Overheads'!$C$42="Internal labour",SUMPRODUCT(--('Input| Projects'!$AC466="Yes"),'Calc| Overheads Allocation'!H$8,'Calc| Project Costs'!AA466,'Input| Projects'!$Y466),IF('Input| Overheads'!$C$42="DNSP defined",SUMPRODUCT(--('Input| Projects'!$AC466="Yes"),'Calc| Overheads Allocation'!H$61,'Input| Projects'!$AF466),""))),"")</f>
        <v/>
      </c>
      <c r="AR466" s="186" t="str">
        <f>IFERROR(IF('Input| Overheads'!$C$42="Direct costs",SUMPRODUCT(--('Input| Projects'!$AC466="Yes"),'Calc| Overheads Allocation'!I$8,'Calc| Project Costs'!AB466),IF('Input| Overheads'!$C$42="Internal labour",SUMPRODUCT(--('Input| Projects'!$AC466="Yes"),'Calc| Overheads Allocation'!I$8,'Calc| Project Costs'!AB466,'Input| Projects'!$Y466),IF('Input| Overheads'!$C$42="DNSP defined",SUMPRODUCT(--('Input| Projects'!$AC466="Yes"),'Calc| Overheads Allocation'!I$61,'Input| Projects'!$AF466),""))),"")</f>
        <v/>
      </c>
      <c r="AS466" s="106"/>
      <c r="AT466" s="186" t="str">
        <f>IFERROR(IF('Input| Overheads'!$C$42="Direct costs",SUMPRODUCT(--('Input| Projects'!$AD466="Yes"),'Calc| Overheads Allocation'!C$9,'Calc| Project Costs'!V466),IF('Input| Overheads'!$C$42="Internal labour",SUMPRODUCT(--('Input| Projects'!$AD466="Yes"),'Calc| Overheads Allocation'!C$9,'Calc| Project Costs'!V466,'Input| Projects'!$Y466),IF('Input| Overheads'!$C$42="DNSP defined",SUMPRODUCT(--('Input| Projects'!$AD466="Yes"),'Calc| Overheads Allocation'!C$62,'Input| Projects'!$AG466),""))),"")</f>
        <v/>
      </c>
      <c r="AU466" s="186" t="str">
        <f>IFERROR(IF('Input| Overheads'!$C$42="Direct costs",SUMPRODUCT(--('Input| Projects'!$AD466="Yes"),'Calc| Overheads Allocation'!D$9,'Calc| Project Costs'!W466),IF('Input| Overheads'!$C$42="Internal labour",SUMPRODUCT(--('Input| Projects'!$AD466="Yes"),'Calc| Overheads Allocation'!D$9,'Calc| Project Costs'!W466,'Input| Projects'!$Y466),IF('Input| Overheads'!$C$42="DNSP defined",SUMPRODUCT(--('Input| Projects'!$AD466="Yes"),'Calc| Overheads Allocation'!D$62,'Input| Projects'!$AG466),""))),"")</f>
        <v/>
      </c>
      <c r="AV466" s="186" t="str">
        <f>IFERROR(IF('Input| Overheads'!$C$42="Direct costs",SUMPRODUCT(--('Input| Projects'!$AD466="Yes"),'Calc| Overheads Allocation'!E$9,'Calc| Project Costs'!X466),IF('Input| Overheads'!$C$42="Internal labour",SUMPRODUCT(--('Input| Projects'!$AD466="Yes"),'Calc| Overheads Allocation'!E$9,'Calc| Project Costs'!X466,'Input| Projects'!$Y466),IF('Input| Overheads'!$C$42="DNSP defined",SUMPRODUCT(--('Input| Projects'!$AD466="Yes"),'Calc| Overheads Allocation'!E$62,'Input| Projects'!$AG466),""))),"")</f>
        <v/>
      </c>
      <c r="AW466" s="186" t="str">
        <f>IFERROR(IF('Input| Overheads'!$C$42="Direct costs",SUMPRODUCT(--('Input| Projects'!$AD466="Yes"),'Calc| Overheads Allocation'!F$9,'Calc| Project Costs'!Y466),IF('Input| Overheads'!$C$42="Internal labour",SUMPRODUCT(--('Input| Projects'!$AD466="Yes"),'Calc| Overheads Allocation'!F$9,'Calc| Project Costs'!Y466,'Input| Projects'!$Y466),IF('Input| Overheads'!$C$42="DNSP defined",SUMPRODUCT(--('Input| Projects'!$AD466="Yes"),'Calc| Overheads Allocation'!F$62,'Input| Projects'!$AG466),""))),"")</f>
        <v/>
      </c>
      <c r="AX466" s="186" t="str">
        <f>IFERROR(IF('Input| Overheads'!$C$42="Direct costs",SUMPRODUCT(--('Input| Projects'!$AD466="Yes"),'Calc| Overheads Allocation'!G$9,'Calc| Project Costs'!Z466),IF('Input| Overheads'!$C$42="Internal labour",SUMPRODUCT(--('Input| Projects'!$AD466="Yes"),'Calc| Overheads Allocation'!G$9,'Calc| Project Costs'!Z466,'Input| Projects'!$Y466),IF('Input| Overheads'!$C$42="DNSP defined",SUMPRODUCT(--('Input| Projects'!$AD466="Yes"),'Calc| Overheads Allocation'!G$62,'Input| Projects'!$AG466),""))),"")</f>
        <v/>
      </c>
      <c r="AY466" s="186" t="str">
        <f>IFERROR(IF('Input| Overheads'!$C$42="Direct costs",SUMPRODUCT(--('Input| Projects'!$AD466="Yes"),'Calc| Overheads Allocation'!H$9,'Calc| Project Costs'!AA466),IF('Input| Overheads'!$C$42="Internal labour",SUMPRODUCT(--('Input| Projects'!$AD466="Yes"),'Calc| Overheads Allocation'!H$9,'Calc| Project Costs'!AA466,'Input| Projects'!$Y466),IF('Input| Overheads'!$C$42="DNSP defined",SUMPRODUCT(--('Input| Projects'!$AD466="Yes"),'Calc| Overheads Allocation'!H$62,'Input| Projects'!$AG466),""))),"")</f>
        <v/>
      </c>
      <c r="AZ466" s="186" t="str">
        <f>IFERROR(IF('Input| Overheads'!$C$42="Direct costs",SUMPRODUCT(--('Input| Projects'!$AD466="Yes"),'Calc| Overheads Allocation'!I$9,'Calc| Project Costs'!AB466),IF('Input| Overheads'!$C$42="Internal labour",SUMPRODUCT(--('Input| Projects'!$AD466="Yes"),'Calc| Overheads Allocation'!I$9,'Calc| Project Costs'!AB466,'Input| Projects'!$Y466),IF('Input| Overheads'!$C$42="DNSP defined",SUMPRODUCT(--('Input| Projects'!$AD466="Yes"),'Calc| Overheads Allocation'!I$62,'Input| Projects'!$AG466),""))),"")</f>
        <v/>
      </c>
      <c r="BA466" s="106"/>
      <c r="BB466" s="186">
        <f t="shared" si="245"/>
        <v>0</v>
      </c>
      <c r="BC466" s="186">
        <f t="shared" si="246"/>
        <v>0</v>
      </c>
      <c r="BD466" s="186">
        <f t="shared" si="247"/>
        <v>0</v>
      </c>
      <c r="BE466" s="186">
        <f t="shared" si="224"/>
        <v>0</v>
      </c>
      <c r="BF466" s="186">
        <f t="shared" si="225"/>
        <v>0</v>
      </c>
      <c r="BG466" s="186">
        <f t="shared" si="226"/>
        <v>0</v>
      </c>
      <c r="BH466" s="186">
        <f t="shared" si="227"/>
        <v>0</v>
      </c>
      <c r="BI466" s="97"/>
      <c r="BJ466" s="186" t="str">
        <f t="shared" si="228"/>
        <v/>
      </c>
      <c r="BK466" s="186" t="str">
        <f t="shared" si="229"/>
        <v/>
      </c>
      <c r="BL466" s="186" t="str">
        <f t="shared" si="230"/>
        <v/>
      </c>
      <c r="BM466" s="186" t="str">
        <f t="shared" si="231"/>
        <v/>
      </c>
      <c r="BN466" s="186" t="str">
        <f t="shared" si="232"/>
        <v/>
      </c>
      <c r="BO466" s="186" t="str">
        <f t="shared" si="233"/>
        <v/>
      </c>
      <c r="BP466" s="186" t="str">
        <f t="shared" si="234"/>
        <v/>
      </c>
      <c r="BQ466" s="97"/>
      <c r="BR466" s="186">
        <f t="shared" si="235"/>
        <v>0</v>
      </c>
      <c r="BS466" s="186">
        <f t="shared" si="236"/>
        <v>0</v>
      </c>
      <c r="BT466" s="222">
        <f t="shared" si="237"/>
        <v>0</v>
      </c>
      <c r="BU466" s="222">
        <f t="shared" si="238"/>
        <v>0</v>
      </c>
      <c r="BV466" s="222">
        <f t="shared" si="239"/>
        <v>0</v>
      </c>
      <c r="BW466" s="222">
        <f t="shared" si="240"/>
        <v>0</v>
      </c>
      <c r="BX466" s="222">
        <f t="shared" si="241"/>
        <v>0</v>
      </c>
      <c r="BY466" s="106"/>
      <c r="BZ466" s="197" t="str">
        <f>IF(SUMIF('Input| Projects'!$AS$8:$CP$8,"Dx",'Input| Projects'!$AS466:$CP466)=0,"",SUMIF('Input| Projects'!$AS$8:$CP$8,"Dx",'Input| Projects'!$AS466:$CP466))</f>
        <v/>
      </c>
      <c r="CA466" s="197" t="str">
        <f>IF(SUMIF('Input| Projects'!$AS$8:$CP$8,"Tx",'Input| Projects'!$AS466:$CP466)=0,"",SUMIF('Input| Projects'!$AS$8:$CP$8,"Tx",'Input| Projects'!$AS466:$CP466))</f>
        <v/>
      </c>
      <c r="CB466" s="150" t="str">
        <f t="shared" si="248"/>
        <v/>
      </c>
    </row>
    <row r="467" spans="2:80" x14ac:dyDescent="0.2">
      <c r="B467" s="201">
        <f>IFERROR('Input| Projects'!B467,"")</f>
        <v>458</v>
      </c>
      <c r="C467" s="42" t="str">
        <f>IFERROR(IF('Input| Projects'!C467="","",'Input| Projects'!C467),"")</f>
        <v/>
      </c>
      <c r="D467" s="42" t="str">
        <f>IFERROR(IF('Input| Projects'!D467="","",'Input| Projects'!D467),"")</f>
        <v/>
      </c>
      <c r="E467" s="104"/>
      <c r="F467" s="190">
        <f>IFERROR('Input| Projects'!I467*'Input| Escalations'!$K$19,"")</f>
        <v>0</v>
      </c>
      <c r="G467" s="190">
        <f>IFERROR('Input| Projects'!J467*'Input| Escalations'!$K$19,"")</f>
        <v>0</v>
      </c>
      <c r="H467" s="190">
        <f>IFERROR('Input| Projects'!K467*'Input| Escalations'!$K$19,"")</f>
        <v>0</v>
      </c>
      <c r="I467" s="190">
        <f>IFERROR('Input| Projects'!L467*'Input| Escalations'!$K$19,"")</f>
        <v>0</v>
      </c>
      <c r="J467" s="190">
        <f>IFERROR('Input| Projects'!M467*'Input| Escalations'!$K$19,"")</f>
        <v>0</v>
      </c>
      <c r="K467" s="190">
        <f>IFERROR('Input| Projects'!N467*'Input| Escalations'!$K$19,"")</f>
        <v>0</v>
      </c>
      <c r="L467" s="190">
        <f>IFERROR('Input| Projects'!O467*'Input| Escalations'!$K$19,"")</f>
        <v>0</v>
      </c>
      <c r="M467" s="150" t="str">
        <f>IF(ABS(SUM(F467:L467)-(SUM('Input| Projects'!I467:O467)*'Input| Escalations'!$K$19))&lt;0.0000001,"",1)</f>
        <v/>
      </c>
      <c r="N467" s="192">
        <f>'Input| Projects'!$Y467*INDEX('Input| Escalations'!$H$33:$N$33,MATCH('Calc| Project Costs'!N$9,'Input| Escalations'!$H$23:$N$23,0))+'Input| Projects'!$Z467*INDEX('Input| Escalations'!$H$34:$N$34,MATCH('Calc| Project Costs'!N$9,'Input| Escalations'!$H$23:$N$23,0))+'Input| Projects'!$AA467*INDEX('Input| Escalations'!$H$35:$N$35,MATCH('Calc| Project Costs'!N$9,'Input| Escalations'!$H$23:$N$23,0))+1</f>
        <v>1</v>
      </c>
      <c r="O467" s="192">
        <f>'Input| Projects'!$Y467*INDEX('Input| Escalations'!$H$33:$N$33,MATCH('Calc| Project Costs'!O$9,'Input| Escalations'!$H$23:$N$23,0))+'Input| Projects'!$Z467*INDEX('Input| Escalations'!$H$34:$N$34,MATCH('Calc| Project Costs'!O$9,'Input| Escalations'!$H$23:$N$23,0))+'Input| Projects'!$AA467*INDEX('Input| Escalations'!$H$35:$N$35,MATCH('Calc| Project Costs'!O$9,'Input| Escalations'!$H$23:$N$23,0))+1</f>
        <v>1</v>
      </c>
      <c r="P467" s="192">
        <f>'Input| Projects'!$Y467*INDEX('Input| Escalations'!$H$33:$N$33,MATCH('Calc| Project Costs'!P$9,'Input| Escalations'!$H$23:$N$23,0))+'Input| Projects'!$Z467*INDEX('Input| Escalations'!$H$34:$N$34,MATCH('Calc| Project Costs'!P$9,'Input| Escalations'!$H$23:$N$23,0))+'Input| Projects'!$AA467*INDEX('Input| Escalations'!$H$35:$N$35,MATCH('Calc| Project Costs'!P$9,'Input| Escalations'!$H$23:$N$23,0))+1</f>
        <v>1</v>
      </c>
      <c r="Q467" s="192">
        <f>'Input| Projects'!$Y467*INDEX('Input| Escalations'!$H$33:$N$33,MATCH('Calc| Project Costs'!Q$9,'Input| Escalations'!$H$23:$N$23,0))+'Input| Projects'!$Z467*INDEX('Input| Escalations'!$H$34:$N$34,MATCH('Calc| Project Costs'!Q$9,'Input| Escalations'!$H$23:$N$23,0))+'Input| Projects'!$AA467*INDEX('Input| Escalations'!$H$35:$N$35,MATCH('Calc| Project Costs'!Q$9,'Input| Escalations'!$H$23:$N$23,0))+1</f>
        <v>1</v>
      </c>
      <c r="R467" s="192">
        <f>'Input| Projects'!$Y467*INDEX('Input| Escalations'!$H$33:$N$33,MATCH('Calc| Project Costs'!R$9,'Input| Escalations'!$H$23:$N$23,0))+'Input| Projects'!$Z467*INDEX('Input| Escalations'!$H$34:$N$34,MATCH('Calc| Project Costs'!R$9,'Input| Escalations'!$H$23:$N$23,0))+'Input| Projects'!$AA467*INDEX('Input| Escalations'!$H$35:$N$35,MATCH('Calc| Project Costs'!R$9,'Input| Escalations'!$H$23:$N$23,0))+1</f>
        <v>1</v>
      </c>
      <c r="S467" s="192">
        <f>'Input| Projects'!$Y467*INDEX('Input| Escalations'!$H$33:$N$33,MATCH('Calc| Project Costs'!S$9,'Input| Escalations'!$H$23:$N$23,0))+'Input| Projects'!$Z467*INDEX('Input| Escalations'!$H$34:$N$34,MATCH('Calc| Project Costs'!S$9,'Input| Escalations'!$H$23:$N$23,0))+'Input| Projects'!$AA467*INDEX('Input| Escalations'!$H$35:$N$35,MATCH('Calc| Project Costs'!S$9,'Input| Escalations'!$H$23:$N$23,0))+1</f>
        <v>1</v>
      </c>
      <c r="T467" s="192">
        <f>'Input| Projects'!$Y467*INDEX('Input| Escalations'!$H$33:$N$33,MATCH('Calc| Project Costs'!T$9,'Input| Escalations'!$H$23:$N$23,0))+'Input| Projects'!$Z467*INDEX('Input| Escalations'!$H$34:$N$34,MATCH('Calc| Project Costs'!T$9,'Input| Escalations'!$H$23:$N$23,0))+'Input| Projects'!$AA467*INDEX('Input| Escalations'!$H$35:$N$35,MATCH('Calc| Project Costs'!T$9,'Input| Escalations'!$H$23:$N$23,0))+1</f>
        <v>1</v>
      </c>
      <c r="U467" s="106"/>
      <c r="V467" s="186">
        <f t="shared" si="242"/>
        <v>0</v>
      </c>
      <c r="W467" s="186">
        <f t="shared" si="243"/>
        <v>0</v>
      </c>
      <c r="X467" s="186">
        <f t="shared" si="244"/>
        <v>0</v>
      </c>
      <c r="Y467" s="186">
        <f t="shared" si="220"/>
        <v>0</v>
      </c>
      <c r="Z467" s="186">
        <f t="shared" si="221"/>
        <v>0</v>
      </c>
      <c r="AA467" s="186">
        <f t="shared" si="222"/>
        <v>0</v>
      </c>
      <c r="AB467" s="186">
        <f t="shared" si="223"/>
        <v>0</v>
      </c>
      <c r="AC467" s="106"/>
      <c r="AD467" s="186">
        <f>'Input| Projects'!Q467*N467*'Input| Escalations'!$K$19</f>
        <v>0</v>
      </c>
      <c r="AE467" s="186">
        <f>'Input| Projects'!R467*O467*'Input| Escalations'!$K$19</f>
        <v>0</v>
      </c>
      <c r="AF467" s="186">
        <f>'Input| Projects'!S467*P467*'Input| Escalations'!$K$19</f>
        <v>0</v>
      </c>
      <c r="AG467" s="186">
        <f>'Input| Projects'!T467*Q467*'Input| Escalations'!$K$19</f>
        <v>0</v>
      </c>
      <c r="AH467" s="186">
        <f>'Input| Projects'!U467*R467*'Input| Escalations'!$K$19</f>
        <v>0</v>
      </c>
      <c r="AI467" s="186">
        <f>'Input| Projects'!V467*S467*'Input| Escalations'!$K$19</f>
        <v>0</v>
      </c>
      <c r="AJ467" s="186">
        <f>'Input| Projects'!W467*T467*'Input| Escalations'!$K$19</f>
        <v>0</v>
      </c>
      <c r="AK467" s="106"/>
      <c r="AL467" s="186" t="str">
        <f>IFERROR(IF('Input| Overheads'!$C$42="Direct costs",SUMPRODUCT(--('Input| Projects'!$AC467="Yes"),'Calc| Overheads Allocation'!C$8,'Calc| Project Costs'!V467),IF('Input| Overheads'!$C$42="Internal labour",SUMPRODUCT(--('Input| Projects'!$AC467="Yes"),'Calc| Overheads Allocation'!C$8,'Calc| Project Costs'!V467,'Input| Projects'!$Y467),IF('Input| Overheads'!$C$42="DNSP defined",SUMPRODUCT(--('Input| Projects'!$AC467="Yes"),'Calc| Overheads Allocation'!C$61,'Input| Projects'!$AF467),""))),"")</f>
        <v/>
      </c>
      <c r="AM467" s="186" t="str">
        <f>IFERROR(IF('Input| Overheads'!$C$42="Direct costs",SUMPRODUCT(--('Input| Projects'!$AC467="Yes"),'Calc| Overheads Allocation'!D$8,'Calc| Project Costs'!W467),IF('Input| Overheads'!$C$42="Internal labour",SUMPRODUCT(--('Input| Projects'!$AC467="Yes"),'Calc| Overheads Allocation'!D$8,'Calc| Project Costs'!W467,'Input| Projects'!$Y467),IF('Input| Overheads'!$C$42="DNSP defined",SUMPRODUCT(--('Input| Projects'!$AC467="Yes"),'Calc| Overheads Allocation'!D$61,'Input| Projects'!$AF467),""))),"")</f>
        <v/>
      </c>
      <c r="AN467" s="186" t="str">
        <f>IFERROR(IF('Input| Overheads'!$C$42="Direct costs",SUMPRODUCT(--('Input| Projects'!$AC467="Yes"),'Calc| Overheads Allocation'!E$8,'Calc| Project Costs'!X467),IF('Input| Overheads'!$C$42="Internal labour",SUMPRODUCT(--('Input| Projects'!$AC467="Yes"),'Calc| Overheads Allocation'!E$8,'Calc| Project Costs'!X467,'Input| Projects'!$Y467),IF('Input| Overheads'!$C$42="DNSP defined",SUMPRODUCT(--('Input| Projects'!$AC467="Yes"),'Calc| Overheads Allocation'!E$61,'Input| Projects'!$AF467),""))),"")</f>
        <v/>
      </c>
      <c r="AO467" s="186" t="str">
        <f>IFERROR(IF('Input| Overheads'!$C$42="Direct costs",SUMPRODUCT(--('Input| Projects'!$AC467="Yes"),'Calc| Overheads Allocation'!F$8,'Calc| Project Costs'!Y467),IF('Input| Overheads'!$C$42="Internal labour",SUMPRODUCT(--('Input| Projects'!$AC467="Yes"),'Calc| Overheads Allocation'!F$8,'Calc| Project Costs'!Y467,'Input| Projects'!$Y467),IF('Input| Overheads'!$C$42="DNSP defined",SUMPRODUCT(--('Input| Projects'!$AC467="Yes"),'Calc| Overheads Allocation'!F$61,'Input| Projects'!$AF467),""))),"")</f>
        <v/>
      </c>
      <c r="AP467" s="186" t="str">
        <f>IFERROR(IF('Input| Overheads'!$C$42="Direct costs",SUMPRODUCT(--('Input| Projects'!$AC467="Yes"),'Calc| Overheads Allocation'!G$8,'Calc| Project Costs'!Z467),IF('Input| Overheads'!$C$42="Internal labour",SUMPRODUCT(--('Input| Projects'!$AC467="Yes"),'Calc| Overheads Allocation'!G$8,'Calc| Project Costs'!Z467,'Input| Projects'!$Y467),IF('Input| Overheads'!$C$42="DNSP defined",SUMPRODUCT(--('Input| Projects'!$AC467="Yes"),'Calc| Overheads Allocation'!G$61,'Input| Projects'!$AF467),""))),"")</f>
        <v/>
      </c>
      <c r="AQ467" s="186" t="str">
        <f>IFERROR(IF('Input| Overheads'!$C$42="Direct costs",SUMPRODUCT(--('Input| Projects'!$AC467="Yes"),'Calc| Overheads Allocation'!H$8,'Calc| Project Costs'!AA467),IF('Input| Overheads'!$C$42="Internal labour",SUMPRODUCT(--('Input| Projects'!$AC467="Yes"),'Calc| Overheads Allocation'!H$8,'Calc| Project Costs'!AA467,'Input| Projects'!$Y467),IF('Input| Overheads'!$C$42="DNSP defined",SUMPRODUCT(--('Input| Projects'!$AC467="Yes"),'Calc| Overheads Allocation'!H$61,'Input| Projects'!$AF467),""))),"")</f>
        <v/>
      </c>
      <c r="AR467" s="186" t="str">
        <f>IFERROR(IF('Input| Overheads'!$C$42="Direct costs",SUMPRODUCT(--('Input| Projects'!$AC467="Yes"),'Calc| Overheads Allocation'!I$8,'Calc| Project Costs'!AB467),IF('Input| Overheads'!$C$42="Internal labour",SUMPRODUCT(--('Input| Projects'!$AC467="Yes"),'Calc| Overheads Allocation'!I$8,'Calc| Project Costs'!AB467,'Input| Projects'!$Y467),IF('Input| Overheads'!$C$42="DNSP defined",SUMPRODUCT(--('Input| Projects'!$AC467="Yes"),'Calc| Overheads Allocation'!I$61,'Input| Projects'!$AF467),""))),"")</f>
        <v/>
      </c>
      <c r="AS467" s="106"/>
      <c r="AT467" s="186" t="str">
        <f>IFERROR(IF('Input| Overheads'!$C$42="Direct costs",SUMPRODUCT(--('Input| Projects'!$AD467="Yes"),'Calc| Overheads Allocation'!C$9,'Calc| Project Costs'!V467),IF('Input| Overheads'!$C$42="Internal labour",SUMPRODUCT(--('Input| Projects'!$AD467="Yes"),'Calc| Overheads Allocation'!C$9,'Calc| Project Costs'!V467,'Input| Projects'!$Y467),IF('Input| Overheads'!$C$42="DNSP defined",SUMPRODUCT(--('Input| Projects'!$AD467="Yes"),'Calc| Overheads Allocation'!C$62,'Input| Projects'!$AG467),""))),"")</f>
        <v/>
      </c>
      <c r="AU467" s="186" t="str">
        <f>IFERROR(IF('Input| Overheads'!$C$42="Direct costs",SUMPRODUCT(--('Input| Projects'!$AD467="Yes"),'Calc| Overheads Allocation'!D$9,'Calc| Project Costs'!W467),IF('Input| Overheads'!$C$42="Internal labour",SUMPRODUCT(--('Input| Projects'!$AD467="Yes"),'Calc| Overheads Allocation'!D$9,'Calc| Project Costs'!W467,'Input| Projects'!$Y467),IF('Input| Overheads'!$C$42="DNSP defined",SUMPRODUCT(--('Input| Projects'!$AD467="Yes"),'Calc| Overheads Allocation'!D$62,'Input| Projects'!$AG467),""))),"")</f>
        <v/>
      </c>
      <c r="AV467" s="186" t="str">
        <f>IFERROR(IF('Input| Overheads'!$C$42="Direct costs",SUMPRODUCT(--('Input| Projects'!$AD467="Yes"),'Calc| Overheads Allocation'!E$9,'Calc| Project Costs'!X467),IF('Input| Overheads'!$C$42="Internal labour",SUMPRODUCT(--('Input| Projects'!$AD467="Yes"),'Calc| Overheads Allocation'!E$9,'Calc| Project Costs'!X467,'Input| Projects'!$Y467),IF('Input| Overheads'!$C$42="DNSP defined",SUMPRODUCT(--('Input| Projects'!$AD467="Yes"),'Calc| Overheads Allocation'!E$62,'Input| Projects'!$AG467),""))),"")</f>
        <v/>
      </c>
      <c r="AW467" s="186" t="str">
        <f>IFERROR(IF('Input| Overheads'!$C$42="Direct costs",SUMPRODUCT(--('Input| Projects'!$AD467="Yes"),'Calc| Overheads Allocation'!F$9,'Calc| Project Costs'!Y467),IF('Input| Overheads'!$C$42="Internal labour",SUMPRODUCT(--('Input| Projects'!$AD467="Yes"),'Calc| Overheads Allocation'!F$9,'Calc| Project Costs'!Y467,'Input| Projects'!$Y467),IF('Input| Overheads'!$C$42="DNSP defined",SUMPRODUCT(--('Input| Projects'!$AD467="Yes"),'Calc| Overheads Allocation'!F$62,'Input| Projects'!$AG467),""))),"")</f>
        <v/>
      </c>
      <c r="AX467" s="186" t="str">
        <f>IFERROR(IF('Input| Overheads'!$C$42="Direct costs",SUMPRODUCT(--('Input| Projects'!$AD467="Yes"),'Calc| Overheads Allocation'!G$9,'Calc| Project Costs'!Z467),IF('Input| Overheads'!$C$42="Internal labour",SUMPRODUCT(--('Input| Projects'!$AD467="Yes"),'Calc| Overheads Allocation'!G$9,'Calc| Project Costs'!Z467,'Input| Projects'!$Y467),IF('Input| Overheads'!$C$42="DNSP defined",SUMPRODUCT(--('Input| Projects'!$AD467="Yes"),'Calc| Overheads Allocation'!G$62,'Input| Projects'!$AG467),""))),"")</f>
        <v/>
      </c>
      <c r="AY467" s="186" t="str">
        <f>IFERROR(IF('Input| Overheads'!$C$42="Direct costs",SUMPRODUCT(--('Input| Projects'!$AD467="Yes"),'Calc| Overheads Allocation'!H$9,'Calc| Project Costs'!AA467),IF('Input| Overheads'!$C$42="Internal labour",SUMPRODUCT(--('Input| Projects'!$AD467="Yes"),'Calc| Overheads Allocation'!H$9,'Calc| Project Costs'!AA467,'Input| Projects'!$Y467),IF('Input| Overheads'!$C$42="DNSP defined",SUMPRODUCT(--('Input| Projects'!$AD467="Yes"),'Calc| Overheads Allocation'!H$62,'Input| Projects'!$AG467),""))),"")</f>
        <v/>
      </c>
      <c r="AZ467" s="186" t="str">
        <f>IFERROR(IF('Input| Overheads'!$C$42="Direct costs",SUMPRODUCT(--('Input| Projects'!$AD467="Yes"),'Calc| Overheads Allocation'!I$9,'Calc| Project Costs'!AB467),IF('Input| Overheads'!$C$42="Internal labour",SUMPRODUCT(--('Input| Projects'!$AD467="Yes"),'Calc| Overheads Allocation'!I$9,'Calc| Project Costs'!AB467,'Input| Projects'!$Y467),IF('Input| Overheads'!$C$42="DNSP defined",SUMPRODUCT(--('Input| Projects'!$AD467="Yes"),'Calc| Overheads Allocation'!I$62,'Input| Projects'!$AG467),""))),"")</f>
        <v/>
      </c>
      <c r="BA467" s="106"/>
      <c r="BB467" s="186">
        <f t="shared" si="245"/>
        <v>0</v>
      </c>
      <c r="BC467" s="186">
        <f t="shared" si="246"/>
        <v>0</v>
      </c>
      <c r="BD467" s="186">
        <f t="shared" si="247"/>
        <v>0</v>
      </c>
      <c r="BE467" s="186">
        <f t="shared" si="224"/>
        <v>0</v>
      </c>
      <c r="BF467" s="186">
        <f t="shared" si="225"/>
        <v>0</v>
      </c>
      <c r="BG467" s="186">
        <f t="shared" si="226"/>
        <v>0</v>
      </c>
      <c r="BH467" s="186">
        <f t="shared" si="227"/>
        <v>0</v>
      </c>
      <c r="BI467" s="97"/>
      <c r="BJ467" s="186" t="str">
        <f t="shared" si="228"/>
        <v/>
      </c>
      <c r="BK467" s="186" t="str">
        <f t="shared" si="229"/>
        <v/>
      </c>
      <c r="BL467" s="186" t="str">
        <f t="shared" si="230"/>
        <v/>
      </c>
      <c r="BM467" s="186" t="str">
        <f t="shared" si="231"/>
        <v/>
      </c>
      <c r="BN467" s="186" t="str">
        <f t="shared" si="232"/>
        <v/>
      </c>
      <c r="BO467" s="186" t="str">
        <f t="shared" si="233"/>
        <v/>
      </c>
      <c r="BP467" s="186" t="str">
        <f t="shared" si="234"/>
        <v/>
      </c>
      <c r="BQ467" s="97"/>
      <c r="BR467" s="186">
        <f t="shared" si="235"/>
        <v>0</v>
      </c>
      <c r="BS467" s="186">
        <f t="shared" si="236"/>
        <v>0</v>
      </c>
      <c r="BT467" s="222">
        <f t="shared" si="237"/>
        <v>0</v>
      </c>
      <c r="BU467" s="222">
        <f t="shared" si="238"/>
        <v>0</v>
      </c>
      <c r="BV467" s="222">
        <f t="shared" si="239"/>
        <v>0</v>
      </c>
      <c r="BW467" s="222">
        <f t="shared" si="240"/>
        <v>0</v>
      </c>
      <c r="BX467" s="222">
        <f t="shared" si="241"/>
        <v>0</v>
      </c>
      <c r="BY467" s="106"/>
      <c r="BZ467" s="197" t="str">
        <f>IF(SUMIF('Input| Projects'!$AS$8:$CP$8,"Dx",'Input| Projects'!$AS467:$CP467)=0,"",SUMIF('Input| Projects'!$AS$8:$CP$8,"Dx",'Input| Projects'!$AS467:$CP467))</f>
        <v/>
      </c>
      <c r="CA467" s="197" t="str">
        <f>IF(SUMIF('Input| Projects'!$AS$8:$CP$8,"Tx",'Input| Projects'!$AS467:$CP467)=0,"",SUMIF('Input| Projects'!$AS$8:$CP$8,"Tx",'Input| Projects'!$AS467:$CP467))</f>
        <v/>
      </c>
      <c r="CB467" s="150" t="str">
        <f t="shared" si="248"/>
        <v/>
      </c>
    </row>
    <row r="468" spans="2:80" x14ac:dyDescent="0.2">
      <c r="B468" s="201">
        <f>IFERROR('Input| Projects'!B468,"")</f>
        <v>459</v>
      </c>
      <c r="C468" s="42" t="str">
        <f>IFERROR(IF('Input| Projects'!C468="","",'Input| Projects'!C468),"")</f>
        <v/>
      </c>
      <c r="D468" s="42" t="str">
        <f>IFERROR(IF('Input| Projects'!D468="","",'Input| Projects'!D468),"")</f>
        <v/>
      </c>
      <c r="E468" s="104"/>
      <c r="F468" s="190">
        <f>IFERROR('Input| Projects'!I468*'Input| Escalations'!$K$19,"")</f>
        <v>0</v>
      </c>
      <c r="G468" s="190">
        <f>IFERROR('Input| Projects'!J468*'Input| Escalations'!$K$19,"")</f>
        <v>0</v>
      </c>
      <c r="H468" s="190">
        <f>IFERROR('Input| Projects'!K468*'Input| Escalations'!$K$19,"")</f>
        <v>0</v>
      </c>
      <c r="I468" s="190">
        <f>IFERROR('Input| Projects'!L468*'Input| Escalations'!$K$19,"")</f>
        <v>0</v>
      </c>
      <c r="J468" s="190">
        <f>IFERROR('Input| Projects'!M468*'Input| Escalations'!$K$19,"")</f>
        <v>0</v>
      </c>
      <c r="K468" s="190">
        <f>IFERROR('Input| Projects'!N468*'Input| Escalations'!$K$19,"")</f>
        <v>0</v>
      </c>
      <c r="L468" s="190">
        <f>IFERROR('Input| Projects'!O468*'Input| Escalations'!$K$19,"")</f>
        <v>0</v>
      </c>
      <c r="M468" s="150" t="str">
        <f>IF(ABS(SUM(F468:L468)-(SUM('Input| Projects'!I468:O468)*'Input| Escalations'!$K$19))&lt;0.0000001,"",1)</f>
        <v/>
      </c>
      <c r="N468" s="192">
        <f>'Input| Projects'!$Y468*INDEX('Input| Escalations'!$H$33:$N$33,MATCH('Calc| Project Costs'!N$9,'Input| Escalations'!$H$23:$N$23,0))+'Input| Projects'!$Z468*INDEX('Input| Escalations'!$H$34:$N$34,MATCH('Calc| Project Costs'!N$9,'Input| Escalations'!$H$23:$N$23,0))+'Input| Projects'!$AA468*INDEX('Input| Escalations'!$H$35:$N$35,MATCH('Calc| Project Costs'!N$9,'Input| Escalations'!$H$23:$N$23,0))+1</f>
        <v>1</v>
      </c>
      <c r="O468" s="192">
        <f>'Input| Projects'!$Y468*INDEX('Input| Escalations'!$H$33:$N$33,MATCH('Calc| Project Costs'!O$9,'Input| Escalations'!$H$23:$N$23,0))+'Input| Projects'!$Z468*INDEX('Input| Escalations'!$H$34:$N$34,MATCH('Calc| Project Costs'!O$9,'Input| Escalations'!$H$23:$N$23,0))+'Input| Projects'!$AA468*INDEX('Input| Escalations'!$H$35:$N$35,MATCH('Calc| Project Costs'!O$9,'Input| Escalations'!$H$23:$N$23,0))+1</f>
        <v>1</v>
      </c>
      <c r="P468" s="192">
        <f>'Input| Projects'!$Y468*INDEX('Input| Escalations'!$H$33:$N$33,MATCH('Calc| Project Costs'!P$9,'Input| Escalations'!$H$23:$N$23,0))+'Input| Projects'!$Z468*INDEX('Input| Escalations'!$H$34:$N$34,MATCH('Calc| Project Costs'!P$9,'Input| Escalations'!$H$23:$N$23,0))+'Input| Projects'!$AA468*INDEX('Input| Escalations'!$H$35:$N$35,MATCH('Calc| Project Costs'!P$9,'Input| Escalations'!$H$23:$N$23,0))+1</f>
        <v>1</v>
      </c>
      <c r="Q468" s="192">
        <f>'Input| Projects'!$Y468*INDEX('Input| Escalations'!$H$33:$N$33,MATCH('Calc| Project Costs'!Q$9,'Input| Escalations'!$H$23:$N$23,0))+'Input| Projects'!$Z468*INDEX('Input| Escalations'!$H$34:$N$34,MATCH('Calc| Project Costs'!Q$9,'Input| Escalations'!$H$23:$N$23,0))+'Input| Projects'!$AA468*INDEX('Input| Escalations'!$H$35:$N$35,MATCH('Calc| Project Costs'!Q$9,'Input| Escalations'!$H$23:$N$23,0))+1</f>
        <v>1</v>
      </c>
      <c r="R468" s="192">
        <f>'Input| Projects'!$Y468*INDEX('Input| Escalations'!$H$33:$N$33,MATCH('Calc| Project Costs'!R$9,'Input| Escalations'!$H$23:$N$23,0))+'Input| Projects'!$Z468*INDEX('Input| Escalations'!$H$34:$N$34,MATCH('Calc| Project Costs'!R$9,'Input| Escalations'!$H$23:$N$23,0))+'Input| Projects'!$AA468*INDEX('Input| Escalations'!$H$35:$N$35,MATCH('Calc| Project Costs'!R$9,'Input| Escalations'!$H$23:$N$23,0))+1</f>
        <v>1</v>
      </c>
      <c r="S468" s="192">
        <f>'Input| Projects'!$Y468*INDEX('Input| Escalations'!$H$33:$N$33,MATCH('Calc| Project Costs'!S$9,'Input| Escalations'!$H$23:$N$23,0))+'Input| Projects'!$Z468*INDEX('Input| Escalations'!$H$34:$N$34,MATCH('Calc| Project Costs'!S$9,'Input| Escalations'!$H$23:$N$23,0))+'Input| Projects'!$AA468*INDEX('Input| Escalations'!$H$35:$N$35,MATCH('Calc| Project Costs'!S$9,'Input| Escalations'!$H$23:$N$23,0))+1</f>
        <v>1</v>
      </c>
      <c r="T468" s="192">
        <f>'Input| Projects'!$Y468*INDEX('Input| Escalations'!$H$33:$N$33,MATCH('Calc| Project Costs'!T$9,'Input| Escalations'!$H$23:$N$23,0))+'Input| Projects'!$Z468*INDEX('Input| Escalations'!$H$34:$N$34,MATCH('Calc| Project Costs'!T$9,'Input| Escalations'!$H$23:$N$23,0))+'Input| Projects'!$AA468*INDEX('Input| Escalations'!$H$35:$N$35,MATCH('Calc| Project Costs'!T$9,'Input| Escalations'!$H$23:$N$23,0))+1</f>
        <v>1</v>
      </c>
      <c r="U468" s="106"/>
      <c r="V468" s="186">
        <f t="shared" si="242"/>
        <v>0</v>
      </c>
      <c r="W468" s="186">
        <f t="shared" si="243"/>
        <v>0</v>
      </c>
      <c r="X468" s="186">
        <f t="shared" si="244"/>
        <v>0</v>
      </c>
      <c r="Y468" s="186">
        <f t="shared" si="220"/>
        <v>0</v>
      </c>
      <c r="Z468" s="186">
        <f t="shared" si="221"/>
        <v>0</v>
      </c>
      <c r="AA468" s="186">
        <f t="shared" si="222"/>
        <v>0</v>
      </c>
      <c r="AB468" s="186">
        <f t="shared" si="223"/>
        <v>0</v>
      </c>
      <c r="AC468" s="106"/>
      <c r="AD468" s="186">
        <f>'Input| Projects'!Q468*N468*'Input| Escalations'!$K$19</f>
        <v>0</v>
      </c>
      <c r="AE468" s="186">
        <f>'Input| Projects'!R468*O468*'Input| Escalations'!$K$19</f>
        <v>0</v>
      </c>
      <c r="AF468" s="186">
        <f>'Input| Projects'!S468*P468*'Input| Escalations'!$K$19</f>
        <v>0</v>
      </c>
      <c r="AG468" s="186">
        <f>'Input| Projects'!T468*Q468*'Input| Escalations'!$K$19</f>
        <v>0</v>
      </c>
      <c r="AH468" s="186">
        <f>'Input| Projects'!U468*R468*'Input| Escalations'!$K$19</f>
        <v>0</v>
      </c>
      <c r="AI468" s="186">
        <f>'Input| Projects'!V468*S468*'Input| Escalations'!$K$19</f>
        <v>0</v>
      </c>
      <c r="AJ468" s="186">
        <f>'Input| Projects'!W468*T468*'Input| Escalations'!$K$19</f>
        <v>0</v>
      </c>
      <c r="AK468" s="106"/>
      <c r="AL468" s="186" t="str">
        <f>IFERROR(IF('Input| Overheads'!$C$42="Direct costs",SUMPRODUCT(--('Input| Projects'!$AC468="Yes"),'Calc| Overheads Allocation'!C$8,'Calc| Project Costs'!V468),IF('Input| Overheads'!$C$42="Internal labour",SUMPRODUCT(--('Input| Projects'!$AC468="Yes"),'Calc| Overheads Allocation'!C$8,'Calc| Project Costs'!V468,'Input| Projects'!$Y468),IF('Input| Overheads'!$C$42="DNSP defined",SUMPRODUCT(--('Input| Projects'!$AC468="Yes"),'Calc| Overheads Allocation'!C$61,'Input| Projects'!$AF468),""))),"")</f>
        <v/>
      </c>
      <c r="AM468" s="186" t="str">
        <f>IFERROR(IF('Input| Overheads'!$C$42="Direct costs",SUMPRODUCT(--('Input| Projects'!$AC468="Yes"),'Calc| Overheads Allocation'!D$8,'Calc| Project Costs'!W468),IF('Input| Overheads'!$C$42="Internal labour",SUMPRODUCT(--('Input| Projects'!$AC468="Yes"),'Calc| Overheads Allocation'!D$8,'Calc| Project Costs'!W468,'Input| Projects'!$Y468),IF('Input| Overheads'!$C$42="DNSP defined",SUMPRODUCT(--('Input| Projects'!$AC468="Yes"),'Calc| Overheads Allocation'!D$61,'Input| Projects'!$AF468),""))),"")</f>
        <v/>
      </c>
      <c r="AN468" s="186" t="str">
        <f>IFERROR(IF('Input| Overheads'!$C$42="Direct costs",SUMPRODUCT(--('Input| Projects'!$AC468="Yes"),'Calc| Overheads Allocation'!E$8,'Calc| Project Costs'!X468),IF('Input| Overheads'!$C$42="Internal labour",SUMPRODUCT(--('Input| Projects'!$AC468="Yes"),'Calc| Overheads Allocation'!E$8,'Calc| Project Costs'!X468,'Input| Projects'!$Y468),IF('Input| Overheads'!$C$42="DNSP defined",SUMPRODUCT(--('Input| Projects'!$AC468="Yes"),'Calc| Overheads Allocation'!E$61,'Input| Projects'!$AF468),""))),"")</f>
        <v/>
      </c>
      <c r="AO468" s="186" t="str">
        <f>IFERROR(IF('Input| Overheads'!$C$42="Direct costs",SUMPRODUCT(--('Input| Projects'!$AC468="Yes"),'Calc| Overheads Allocation'!F$8,'Calc| Project Costs'!Y468),IF('Input| Overheads'!$C$42="Internal labour",SUMPRODUCT(--('Input| Projects'!$AC468="Yes"),'Calc| Overheads Allocation'!F$8,'Calc| Project Costs'!Y468,'Input| Projects'!$Y468),IF('Input| Overheads'!$C$42="DNSP defined",SUMPRODUCT(--('Input| Projects'!$AC468="Yes"),'Calc| Overheads Allocation'!F$61,'Input| Projects'!$AF468),""))),"")</f>
        <v/>
      </c>
      <c r="AP468" s="186" t="str">
        <f>IFERROR(IF('Input| Overheads'!$C$42="Direct costs",SUMPRODUCT(--('Input| Projects'!$AC468="Yes"),'Calc| Overheads Allocation'!G$8,'Calc| Project Costs'!Z468),IF('Input| Overheads'!$C$42="Internal labour",SUMPRODUCT(--('Input| Projects'!$AC468="Yes"),'Calc| Overheads Allocation'!G$8,'Calc| Project Costs'!Z468,'Input| Projects'!$Y468),IF('Input| Overheads'!$C$42="DNSP defined",SUMPRODUCT(--('Input| Projects'!$AC468="Yes"),'Calc| Overheads Allocation'!G$61,'Input| Projects'!$AF468),""))),"")</f>
        <v/>
      </c>
      <c r="AQ468" s="186" t="str">
        <f>IFERROR(IF('Input| Overheads'!$C$42="Direct costs",SUMPRODUCT(--('Input| Projects'!$AC468="Yes"),'Calc| Overheads Allocation'!H$8,'Calc| Project Costs'!AA468),IF('Input| Overheads'!$C$42="Internal labour",SUMPRODUCT(--('Input| Projects'!$AC468="Yes"),'Calc| Overheads Allocation'!H$8,'Calc| Project Costs'!AA468,'Input| Projects'!$Y468),IF('Input| Overheads'!$C$42="DNSP defined",SUMPRODUCT(--('Input| Projects'!$AC468="Yes"),'Calc| Overheads Allocation'!H$61,'Input| Projects'!$AF468),""))),"")</f>
        <v/>
      </c>
      <c r="AR468" s="186" t="str">
        <f>IFERROR(IF('Input| Overheads'!$C$42="Direct costs",SUMPRODUCT(--('Input| Projects'!$AC468="Yes"),'Calc| Overheads Allocation'!I$8,'Calc| Project Costs'!AB468),IF('Input| Overheads'!$C$42="Internal labour",SUMPRODUCT(--('Input| Projects'!$AC468="Yes"),'Calc| Overheads Allocation'!I$8,'Calc| Project Costs'!AB468,'Input| Projects'!$Y468),IF('Input| Overheads'!$C$42="DNSP defined",SUMPRODUCT(--('Input| Projects'!$AC468="Yes"),'Calc| Overheads Allocation'!I$61,'Input| Projects'!$AF468),""))),"")</f>
        <v/>
      </c>
      <c r="AS468" s="106"/>
      <c r="AT468" s="186" t="str">
        <f>IFERROR(IF('Input| Overheads'!$C$42="Direct costs",SUMPRODUCT(--('Input| Projects'!$AD468="Yes"),'Calc| Overheads Allocation'!C$9,'Calc| Project Costs'!V468),IF('Input| Overheads'!$C$42="Internal labour",SUMPRODUCT(--('Input| Projects'!$AD468="Yes"),'Calc| Overheads Allocation'!C$9,'Calc| Project Costs'!V468,'Input| Projects'!$Y468),IF('Input| Overheads'!$C$42="DNSP defined",SUMPRODUCT(--('Input| Projects'!$AD468="Yes"),'Calc| Overheads Allocation'!C$62,'Input| Projects'!$AG468),""))),"")</f>
        <v/>
      </c>
      <c r="AU468" s="186" t="str">
        <f>IFERROR(IF('Input| Overheads'!$C$42="Direct costs",SUMPRODUCT(--('Input| Projects'!$AD468="Yes"),'Calc| Overheads Allocation'!D$9,'Calc| Project Costs'!W468),IF('Input| Overheads'!$C$42="Internal labour",SUMPRODUCT(--('Input| Projects'!$AD468="Yes"),'Calc| Overheads Allocation'!D$9,'Calc| Project Costs'!W468,'Input| Projects'!$Y468),IF('Input| Overheads'!$C$42="DNSP defined",SUMPRODUCT(--('Input| Projects'!$AD468="Yes"),'Calc| Overheads Allocation'!D$62,'Input| Projects'!$AG468),""))),"")</f>
        <v/>
      </c>
      <c r="AV468" s="186" t="str">
        <f>IFERROR(IF('Input| Overheads'!$C$42="Direct costs",SUMPRODUCT(--('Input| Projects'!$AD468="Yes"),'Calc| Overheads Allocation'!E$9,'Calc| Project Costs'!X468),IF('Input| Overheads'!$C$42="Internal labour",SUMPRODUCT(--('Input| Projects'!$AD468="Yes"),'Calc| Overheads Allocation'!E$9,'Calc| Project Costs'!X468,'Input| Projects'!$Y468),IF('Input| Overheads'!$C$42="DNSP defined",SUMPRODUCT(--('Input| Projects'!$AD468="Yes"),'Calc| Overheads Allocation'!E$62,'Input| Projects'!$AG468),""))),"")</f>
        <v/>
      </c>
      <c r="AW468" s="186" t="str">
        <f>IFERROR(IF('Input| Overheads'!$C$42="Direct costs",SUMPRODUCT(--('Input| Projects'!$AD468="Yes"),'Calc| Overheads Allocation'!F$9,'Calc| Project Costs'!Y468),IF('Input| Overheads'!$C$42="Internal labour",SUMPRODUCT(--('Input| Projects'!$AD468="Yes"),'Calc| Overheads Allocation'!F$9,'Calc| Project Costs'!Y468,'Input| Projects'!$Y468),IF('Input| Overheads'!$C$42="DNSP defined",SUMPRODUCT(--('Input| Projects'!$AD468="Yes"),'Calc| Overheads Allocation'!F$62,'Input| Projects'!$AG468),""))),"")</f>
        <v/>
      </c>
      <c r="AX468" s="186" t="str">
        <f>IFERROR(IF('Input| Overheads'!$C$42="Direct costs",SUMPRODUCT(--('Input| Projects'!$AD468="Yes"),'Calc| Overheads Allocation'!G$9,'Calc| Project Costs'!Z468),IF('Input| Overheads'!$C$42="Internal labour",SUMPRODUCT(--('Input| Projects'!$AD468="Yes"),'Calc| Overheads Allocation'!G$9,'Calc| Project Costs'!Z468,'Input| Projects'!$Y468),IF('Input| Overheads'!$C$42="DNSP defined",SUMPRODUCT(--('Input| Projects'!$AD468="Yes"),'Calc| Overheads Allocation'!G$62,'Input| Projects'!$AG468),""))),"")</f>
        <v/>
      </c>
      <c r="AY468" s="186" t="str">
        <f>IFERROR(IF('Input| Overheads'!$C$42="Direct costs",SUMPRODUCT(--('Input| Projects'!$AD468="Yes"),'Calc| Overheads Allocation'!H$9,'Calc| Project Costs'!AA468),IF('Input| Overheads'!$C$42="Internal labour",SUMPRODUCT(--('Input| Projects'!$AD468="Yes"),'Calc| Overheads Allocation'!H$9,'Calc| Project Costs'!AA468,'Input| Projects'!$Y468),IF('Input| Overheads'!$C$42="DNSP defined",SUMPRODUCT(--('Input| Projects'!$AD468="Yes"),'Calc| Overheads Allocation'!H$62,'Input| Projects'!$AG468),""))),"")</f>
        <v/>
      </c>
      <c r="AZ468" s="186" t="str">
        <f>IFERROR(IF('Input| Overheads'!$C$42="Direct costs",SUMPRODUCT(--('Input| Projects'!$AD468="Yes"),'Calc| Overheads Allocation'!I$9,'Calc| Project Costs'!AB468),IF('Input| Overheads'!$C$42="Internal labour",SUMPRODUCT(--('Input| Projects'!$AD468="Yes"),'Calc| Overheads Allocation'!I$9,'Calc| Project Costs'!AB468,'Input| Projects'!$Y468),IF('Input| Overheads'!$C$42="DNSP defined",SUMPRODUCT(--('Input| Projects'!$AD468="Yes"),'Calc| Overheads Allocation'!I$62,'Input| Projects'!$AG468),""))),"")</f>
        <v/>
      </c>
      <c r="BA468" s="106"/>
      <c r="BB468" s="186">
        <f t="shared" si="245"/>
        <v>0</v>
      </c>
      <c r="BC468" s="186">
        <f t="shared" si="246"/>
        <v>0</v>
      </c>
      <c r="BD468" s="186">
        <f t="shared" si="247"/>
        <v>0</v>
      </c>
      <c r="BE468" s="186">
        <f t="shared" si="224"/>
        <v>0</v>
      </c>
      <c r="BF468" s="186">
        <f t="shared" si="225"/>
        <v>0</v>
      </c>
      <c r="BG468" s="186">
        <f t="shared" si="226"/>
        <v>0</v>
      </c>
      <c r="BH468" s="186">
        <f t="shared" si="227"/>
        <v>0</v>
      </c>
      <c r="BI468" s="97"/>
      <c r="BJ468" s="186" t="str">
        <f t="shared" si="228"/>
        <v/>
      </c>
      <c r="BK468" s="186" t="str">
        <f t="shared" si="229"/>
        <v/>
      </c>
      <c r="BL468" s="186" t="str">
        <f t="shared" si="230"/>
        <v/>
      </c>
      <c r="BM468" s="186" t="str">
        <f t="shared" si="231"/>
        <v/>
      </c>
      <c r="BN468" s="186" t="str">
        <f t="shared" si="232"/>
        <v/>
      </c>
      <c r="BO468" s="186" t="str">
        <f t="shared" si="233"/>
        <v/>
      </c>
      <c r="BP468" s="186" t="str">
        <f t="shared" si="234"/>
        <v/>
      </c>
      <c r="BQ468" s="97"/>
      <c r="BR468" s="186">
        <f t="shared" si="235"/>
        <v>0</v>
      </c>
      <c r="BS468" s="186">
        <f t="shared" si="236"/>
        <v>0</v>
      </c>
      <c r="BT468" s="222">
        <f t="shared" si="237"/>
        <v>0</v>
      </c>
      <c r="BU468" s="222">
        <f t="shared" si="238"/>
        <v>0</v>
      </c>
      <c r="BV468" s="222">
        <f t="shared" si="239"/>
        <v>0</v>
      </c>
      <c r="BW468" s="222">
        <f t="shared" si="240"/>
        <v>0</v>
      </c>
      <c r="BX468" s="222">
        <f t="shared" si="241"/>
        <v>0</v>
      </c>
      <c r="BY468" s="106"/>
      <c r="BZ468" s="197" t="str">
        <f>IF(SUMIF('Input| Projects'!$AS$8:$CP$8,"Dx",'Input| Projects'!$AS468:$CP468)=0,"",SUMIF('Input| Projects'!$AS$8:$CP$8,"Dx",'Input| Projects'!$AS468:$CP468))</f>
        <v/>
      </c>
      <c r="CA468" s="197" t="str">
        <f>IF(SUMIF('Input| Projects'!$AS$8:$CP$8,"Tx",'Input| Projects'!$AS468:$CP468)=0,"",SUMIF('Input| Projects'!$AS$8:$CP$8,"Tx",'Input| Projects'!$AS468:$CP468))</f>
        <v/>
      </c>
      <c r="CB468" s="150" t="str">
        <f t="shared" si="248"/>
        <v/>
      </c>
    </row>
    <row r="469" spans="2:80" x14ac:dyDescent="0.2">
      <c r="B469" s="201">
        <f>IFERROR('Input| Projects'!B469,"")</f>
        <v>460</v>
      </c>
      <c r="C469" s="42" t="str">
        <f>IFERROR(IF('Input| Projects'!C469="","",'Input| Projects'!C469),"")</f>
        <v/>
      </c>
      <c r="D469" s="42" t="str">
        <f>IFERROR(IF('Input| Projects'!D469="","",'Input| Projects'!D469),"")</f>
        <v/>
      </c>
      <c r="E469" s="104"/>
      <c r="F469" s="190">
        <f>IFERROR('Input| Projects'!I469*'Input| Escalations'!$K$19,"")</f>
        <v>0</v>
      </c>
      <c r="G469" s="190">
        <f>IFERROR('Input| Projects'!J469*'Input| Escalations'!$K$19,"")</f>
        <v>0</v>
      </c>
      <c r="H469" s="190">
        <f>IFERROR('Input| Projects'!K469*'Input| Escalations'!$K$19,"")</f>
        <v>0</v>
      </c>
      <c r="I469" s="190">
        <f>IFERROR('Input| Projects'!L469*'Input| Escalations'!$K$19,"")</f>
        <v>0</v>
      </c>
      <c r="J469" s="190">
        <f>IFERROR('Input| Projects'!M469*'Input| Escalations'!$K$19,"")</f>
        <v>0</v>
      </c>
      <c r="K469" s="190">
        <f>IFERROR('Input| Projects'!N469*'Input| Escalations'!$K$19,"")</f>
        <v>0</v>
      </c>
      <c r="L469" s="190">
        <f>IFERROR('Input| Projects'!O469*'Input| Escalations'!$K$19,"")</f>
        <v>0</v>
      </c>
      <c r="M469" s="150" t="str">
        <f>IF(ABS(SUM(F469:L469)-(SUM('Input| Projects'!I469:O469)*'Input| Escalations'!$K$19))&lt;0.0000001,"",1)</f>
        <v/>
      </c>
      <c r="N469" s="192">
        <f>'Input| Projects'!$Y469*INDEX('Input| Escalations'!$H$33:$N$33,MATCH('Calc| Project Costs'!N$9,'Input| Escalations'!$H$23:$N$23,0))+'Input| Projects'!$Z469*INDEX('Input| Escalations'!$H$34:$N$34,MATCH('Calc| Project Costs'!N$9,'Input| Escalations'!$H$23:$N$23,0))+'Input| Projects'!$AA469*INDEX('Input| Escalations'!$H$35:$N$35,MATCH('Calc| Project Costs'!N$9,'Input| Escalations'!$H$23:$N$23,0))+1</f>
        <v>1</v>
      </c>
      <c r="O469" s="192">
        <f>'Input| Projects'!$Y469*INDEX('Input| Escalations'!$H$33:$N$33,MATCH('Calc| Project Costs'!O$9,'Input| Escalations'!$H$23:$N$23,0))+'Input| Projects'!$Z469*INDEX('Input| Escalations'!$H$34:$N$34,MATCH('Calc| Project Costs'!O$9,'Input| Escalations'!$H$23:$N$23,0))+'Input| Projects'!$AA469*INDEX('Input| Escalations'!$H$35:$N$35,MATCH('Calc| Project Costs'!O$9,'Input| Escalations'!$H$23:$N$23,0))+1</f>
        <v>1</v>
      </c>
      <c r="P469" s="192">
        <f>'Input| Projects'!$Y469*INDEX('Input| Escalations'!$H$33:$N$33,MATCH('Calc| Project Costs'!P$9,'Input| Escalations'!$H$23:$N$23,0))+'Input| Projects'!$Z469*INDEX('Input| Escalations'!$H$34:$N$34,MATCH('Calc| Project Costs'!P$9,'Input| Escalations'!$H$23:$N$23,0))+'Input| Projects'!$AA469*INDEX('Input| Escalations'!$H$35:$N$35,MATCH('Calc| Project Costs'!P$9,'Input| Escalations'!$H$23:$N$23,0))+1</f>
        <v>1</v>
      </c>
      <c r="Q469" s="192">
        <f>'Input| Projects'!$Y469*INDEX('Input| Escalations'!$H$33:$N$33,MATCH('Calc| Project Costs'!Q$9,'Input| Escalations'!$H$23:$N$23,0))+'Input| Projects'!$Z469*INDEX('Input| Escalations'!$H$34:$N$34,MATCH('Calc| Project Costs'!Q$9,'Input| Escalations'!$H$23:$N$23,0))+'Input| Projects'!$AA469*INDEX('Input| Escalations'!$H$35:$N$35,MATCH('Calc| Project Costs'!Q$9,'Input| Escalations'!$H$23:$N$23,0))+1</f>
        <v>1</v>
      </c>
      <c r="R469" s="192">
        <f>'Input| Projects'!$Y469*INDEX('Input| Escalations'!$H$33:$N$33,MATCH('Calc| Project Costs'!R$9,'Input| Escalations'!$H$23:$N$23,0))+'Input| Projects'!$Z469*INDEX('Input| Escalations'!$H$34:$N$34,MATCH('Calc| Project Costs'!R$9,'Input| Escalations'!$H$23:$N$23,0))+'Input| Projects'!$AA469*INDEX('Input| Escalations'!$H$35:$N$35,MATCH('Calc| Project Costs'!R$9,'Input| Escalations'!$H$23:$N$23,0))+1</f>
        <v>1</v>
      </c>
      <c r="S469" s="192">
        <f>'Input| Projects'!$Y469*INDEX('Input| Escalations'!$H$33:$N$33,MATCH('Calc| Project Costs'!S$9,'Input| Escalations'!$H$23:$N$23,0))+'Input| Projects'!$Z469*INDEX('Input| Escalations'!$H$34:$N$34,MATCH('Calc| Project Costs'!S$9,'Input| Escalations'!$H$23:$N$23,0))+'Input| Projects'!$AA469*INDEX('Input| Escalations'!$H$35:$N$35,MATCH('Calc| Project Costs'!S$9,'Input| Escalations'!$H$23:$N$23,0))+1</f>
        <v>1</v>
      </c>
      <c r="T469" s="192">
        <f>'Input| Projects'!$Y469*INDEX('Input| Escalations'!$H$33:$N$33,MATCH('Calc| Project Costs'!T$9,'Input| Escalations'!$H$23:$N$23,0))+'Input| Projects'!$Z469*INDEX('Input| Escalations'!$H$34:$N$34,MATCH('Calc| Project Costs'!T$9,'Input| Escalations'!$H$23:$N$23,0))+'Input| Projects'!$AA469*INDEX('Input| Escalations'!$H$35:$N$35,MATCH('Calc| Project Costs'!T$9,'Input| Escalations'!$H$23:$N$23,0))+1</f>
        <v>1</v>
      </c>
      <c r="U469" s="106"/>
      <c r="V469" s="186">
        <f t="shared" si="242"/>
        <v>0</v>
      </c>
      <c r="W469" s="186">
        <f t="shared" si="243"/>
        <v>0</v>
      </c>
      <c r="X469" s="186">
        <f t="shared" si="244"/>
        <v>0</v>
      </c>
      <c r="Y469" s="186">
        <f t="shared" si="220"/>
        <v>0</v>
      </c>
      <c r="Z469" s="186">
        <f t="shared" si="221"/>
        <v>0</v>
      </c>
      <c r="AA469" s="186">
        <f t="shared" si="222"/>
        <v>0</v>
      </c>
      <c r="AB469" s="186">
        <f t="shared" si="223"/>
        <v>0</v>
      </c>
      <c r="AC469" s="106"/>
      <c r="AD469" s="186">
        <f>'Input| Projects'!Q469*N469*'Input| Escalations'!$K$19</f>
        <v>0</v>
      </c>
      <c r="AE469" s="186">
        <f>'Input| Projects'!R469*O469*'Input| Escalations'!$K$19</f>
        <v>0</v>
      </c>
      <c r="AF469" s="186">
        <f>'Input| Projects'!S469*P469*'Input| Escalations'!$K$19</f>
        <v>0</v>
      </c>
      <c r="AG469" s="186">
        <f>'Input| Projects'!T469*Q469*'Input| Escalations'!$K$19</f>
        <v>0</v>
      </c>
      <c r="AH469" s="186">
        <f>'Input| Projects'!U469*R469*'Input| Escalations'!$K$19</f>
        <v>0</v>
      </c>
      <c r="AI469" s="186">
        <f>'Input| Projects'!V469*S469*'Input| Escalations'!$K$19</f>
        <v>0</v>
      </c>
      <c r="AJ469" s="186">
        <f>'Input| Projects'!W469*T469*'Input| Escalations'!$K$19</f>
        <v>0</v>
      </c>
      <c r="AK469" s="106"/>
      <c r="AL469" s="186" t="str">
        <f>IFERROR(IF('Input| Overheads'!$C$42="Direct costs",SUMPRODUCT(--('Input| Projects'!$AC469="Yes"),'Calc| Overheads Allocation'!C$8,'Calc| Project Costs'!V469),IF('Input| Overheads'!$C$42="Internal labour",SUMPRODUCT(--('Input| Projects'!$AC469="Yes"),'Calc| Overheads Allocation'!C$8,'Calc| Project Costs'!V469,'Input| Projects'!$Y469),IF('Input| Overheads'!$C$42="DNSP defined",SUMPRODUCT(--('Input| Projects'!$AC469="Yes"),'Calc| Overheads Allocation'!C$61,'Input| Projects'!$AF469),""))),"")</f>
        <v/>
      </c>
      <c r="AM469" s="186" t="str">
        <f>IFERROR(IF('Input| Overheads'!$C$42="Direct costs",SUMPRODUCT(--('Input| Projects'!$AC469="Yes"),'Calc| Overheads Allocation'!D$8,'Calc| Project Costs'!W469),IF('Input| Overheads'!$C$42="Internal labour",SUMPRODUCT(--('Input| Projects'!$AC469="Yes"),'Calc| Overheads Allocation'!D$8,'Calc| Project Costs'!W469,'Input| Projects'!$Y469),IF('Input| Overheads'!$C$42="DNSP defined",SUMPRODUCT(--('Input| Projects'!$AC469="Yes"),'Calc| Overheads Allocation'!D$61,'Input| Projects'!$AF469),""))),"")</f>
        <v/>
      </c>
      <c r="AN469" s="186" t="str">
        <f>IFERROR(IF('Input| Overheads'!$C$42="Direct costs",SUMPRODUCT(--('Input| Projects'!$AC469="Yes"),'Calc| Overheads Allocation'!E$8,'Calc| Project Costs'!X469),IF('Input| Overheads'!$C$42="Internal labour",SUMPRODUCT(--('Input| Projects'!$AC469="Yes"),'Calc| Overheads Allocation'!E$8,'Calc| Project Costs'!X469,'Input| Projects'!$Y469),IF('Input| Overheads'!$C$42="DNSP defined",SUMPRODUCT(--('Input| Projects'!$AC469="Yes"),'Calc| Overheads Allocation'!E$61,'Input| Projects'!$AF469),""))),"")</f>
        <v/>
      </c>
      <c r="AO469" s="186" t="str">
        <f>IFERROR(IF('Input| Overheads'!$C$42="Direct costs",SUMPRODUCT(--('Input| Projects'!$AC469="Yes"),'Calc| Overheads Allocation'!F$8,'Calc| Project Costs'!Y469),IF('Input| Overheads'!$C$42="Internal labour",SUMPRODUCT(--('Input| Projects'!$AC469="Yes"),'Calc| Overheads Allocation'!F$8,'Calc| Project Costs'!Y469,'Input| Projects'!$Y469),IF('Input| Overheads'!$C$42="DNSP defined",SUMPRODUCT(--('Input| Projects'!$AC469="Yes"),'Calc| Overheads Allocation'!F$61,'Input| Projects'!$AF469),""))),"")</f>
        <v/>
      </c>
      <c r="AP469" s="186" t="str">
        <f>IFERROR(IF('Input| Overheads'!$C$42="Direct costs",SUMPRODUCT(--('Input| Projects'!$AC469="Yes"),'Calc| Overheads Allocation'!G$8,'Calc| Project Costs'!Z469),IF('Input| Overheads'!$C$42="Internal labour",SUMPRODUCT(--('Input| Projects'!$AC469="Yes"),'Calc| Overheads Allocation'!G$8,'Calc| Project Costs'!Z469,'Input| Projects'!$Y469),IF('Input| Overheads'!$C$42="DNSP defined",SUMPRODUCT(--('Input| Projects'!$AC469="Yes"),'Calc| Overheads Allocation'!G$61,'Input| Projects'!$AF469),""))),"")</f>
        <v/>
      </c>
      <c r="AQ469" s="186" t="str">
        <f>IFERROR(IF('Input| Overheads'!$C$42="Direct costs",SUMPRODUCT(--('Input| Projects'!$AC469="Yes"),'Calc| Overheads Allocation'!H$8,'Calc| Project Costs'!AA469),IF('Input| Overheads'!$C$42="Internal labour",SUMPRODUCT(--('Input| Projects'!$AC469="Yes"),'Calc| Overheads Allocation'!H$8,'Calc| Project Costs'!AA469,'Input| Projects'!$Y469),IF('Input| Overheads'!$C$42="DNSP defined",SUMPRODUCT(--('Input| Projects'!$AC469="Yes"),'Calc| Overheads Allocation'!H$61,'Input| Projects'!$AF469),""))),"")</f>
        <v/>
      </c>
      <c r="AR469" s="186" t="str">
        <f>IFERROR(IF('Input| Overheads'!$C$42="Direct costs",SUMPRODUCT(--('Input| Projects'!$AC469="Yes"),'Calc| Overheads Allocation'!I$8,'Calc| Project Costs'!AB469),IF('Input| Overheads'!$C$42="Internal labour",SUMPRODUCT(--('Input| Projects'!$AC469="Yes"),'Calc| Overheads Allocation'!I$8,'Calc| Project Costs'!AB469,'Input| Projects'!$Y469),IF('Input| Overheads'!$C$42="DNSP defined",SUMPRODUCT(--('Input| Projects'!$AC469="Yes"),'Calc| Overheads Allocation'!I$61,'Input| Projects'!$AF469),""))),"")</f>
        <v/>
      </c>
      <c r="AS469" s="106"/>
      <c r="AT469" s="186" t="str">
        <f>IFERROR(IF('Input| Overheads'!$C$42="Direct costs",SUMPRODUCT(--('Input| Projects'!$AD469="Yes"),'Calc| Overheads Allocation'!C$9,'Calc| Project Costs'!V469),IF('Input| Overheads'!$C$42="Internal labour",SUMPRODUCT(--('Input| Projects'!$AD469="Yes"),'Calc| Overheads Allocation'!C$9,'Calc| Project Costs'!V469,'Input| Projects'!$Y469),IF('Input| Overheads'!$C$42="DNSP defined",SUMPRODUCT(--('Input| Projects'!$AD469="Yes"),'Calc| Overheads Allocation'!C$62,'Input| Projects'!$AG469),""))),"")</f>
        <v/>
      </c>
      <c r="AU469" s="186" t="str">
        <f>IFERROR(IF('Input| Overheads'!$C$42="Direct costs",SUMPRODUCT(--('Input| Projects'!$AD469="Yes"),'Calc| Overheads Allocation'!D$9,'Calc| Project Costs'!W469),IF('Input| Overheads'!$C$42="Internal labour",SUMPRODUCT(--('Input| Projects'!$AD469="Yes"),'Calc| Overheads Allocation'!D$9,'Calc| Project Costs'!W469,'Input| Projects'!$Y469),IF('Input| Overheads'!$C$42="DNSP defined",SUMPRODUCT(--('Input| Projects'!$AD469="Yes"),'Calc| Overheads Allocation'!D$62,'Input| Projects'!$AG469),""))),"")</f>
        <v/>
      </c>
      <c r="AV469" s="186" t="str">
        <f>IFERROR(IF('Input| Overheads'!$C$42="Direct costs",SUMPRODUCT(--('Input| Projects'!$AD469="Yes"),'Calc| Overheads Allocation'!E$9,'Calc| Project Costs'!X469),IF('Input| Overheads'!$C$42="Internal labour",SUMPRODUCT(--('Input| Projects'!$AD469="Yes"),'Calc| Overheads Allocation'!E$9,'Calc| Project Costs'!X469,'Input| Projects'!$Y469),IF('Input| Overheads'!$C$42="DNSP defined",SUMPRODUCT(--('Input| Projects'!$AD469="Yes"),'Calc| Overheads Allocation'!E$62,'Input| Projects'!$AG469),""))),"")</f>
        <v/>
      </c>
      <c r="AW469" s="186" t="str">
        <f>IFERROR(IF('Input| Overheads'!$C$42="Direct costs",SUMPRODUCT(--('Input| Projects'!$AD469="Yes"),'Calc| Overheads Allocation'!F$9,'Calc| Project Costs'!Y469),IF('Input| Overheads'!$C$42="Internal labour",SUMPRODUCT(--('Input| Projects'!$AD469="Yes"),'Calc| Overheads Allocation'!F$9,'Calc| Project Costs'!Y469,'Input| Projects'!$Y469),IF('Input| Overheads'!$C$42="DNSP defined",SUMPRODUCT(--('Input| Projects'!$AD469="Yes"),'Calc| Overheads Allocation'!F$62,'Input| Projects'!$AG469),""))),"")</f>
        <v/>
      </c>
      <c r="AX469" s="186" t="str">
        <f>IFERROR(IF('Input| Overheads'!$C$42="Direct costs",SUMPRODUCT(--('Input| Projects'!$AD469="Yes"),'Calc| Overheads Allocation'!G$9,'Calc| Project Costs'!Z469),IF('Input| Overheads'!$C$42="Internal labour",SUMPRODUCT(--('Input| Projects'!$AD469="Yes"),'Calc| Overheads Allocation'!G$9,'Calc| Project Costs'!Z469,'Input| Projects'!$Y469),IF('Input| Overheads'!$C$42="DNSP defined",SUMPRODUCT(--('Input| Projects'!$AD469="Yes"),'Calc| Overheads Allocation'!G$62,'Input| Projects'!$AG469),""))),"")</f>
        <v/>
      </c>
      <c r="AY469" s="186" t="str">
        <f>IFERROR(IF('Input| Overheads'!$C$42="Direct costs",SUMPRODUCT(--('Input| Projects'!$AD469="Yes"),'Calc| Overheads Allocation'!H$9,'Calc| Project Costs'!AA469),IF('Input| Overheads'!$C$42="Internal labour",SUMPRODUCT(--('Input| Projects'!$AD469="Yes"),'Calc| Overheads Allocation'!H$9,'Calc| Project Costs'!AA469,'Input| Projects'!$Y469),IF('Input| Overheads'!$C$42="DNSP defined",SUMPRODUCT(--('Input| Projects'!$AD469="Yes"),'Calc| Overheads Allocation'!H$62,'Input| Projects'!$AG469),""))),"")</f>
        <v/>
      </c>
      <c r="AZ469" s="186" t="str">
        <f>IFERROR(IF('Input| Overheads'!$C$42="Direct costs",SUMPRODUCT(--('Input| Projects'!$AD469="Yes"),'Calc| Overheads Allocation'!I$9,'Calc| Project Costs'!AB469),IF('Input| Overheads'!$C$42="Internal labour",SUMPRODUCT(--('Input| Projects'!$AD469="Yes"),'Calc| Overheads Allocation'!I$9,'Calc| Project Costs'!AB469,'Input| Projects'!$Y469),IF('Input| Overheads'!$C$42="DNSP defined",SUMPRODUCT(--('Input| Projects'!$AD469="Yes"),'Calc| Overheads Allocation'!I$62,'Input| Projects'!$AG469),""))),"")</f>
        <v/>
      </c>
      <c r="BA469" s="106"/>
      <c r="BB469" s="186">
        <f t="shared" si="245"/>
        <v>0</v>
      </c>
      <c r="BC469" s="186">
        <f t="shared" si="246"/>
        <v>0</v>
      </c>
      <c r="BD469" s="186">
        <f t="shared" si="247"/>
        <v>0</v>
      </c>
      <c r="BE469" s="186">
        <f t="shared" si="224"/>
        <v>0</v>
      </c>
      <c r="BF469" s="186">
        <f t="shared" si="225"/>
        <v>0</v>
      </c>
      <c r="BG469" s="186">
        <f t="shared" si="226"/>
        <v>0</v>
      </c>
      <c r="BH469" s="186">
        <f t="shared" si="227"/>
        <v>0</v>
      </c>
      <c r="BI469" s="97"/>
      <c r="BJ469" s="186" t="str">
        <f t="shared" si="228"/>
        <v/>
      </c>
      <c r="BK469" s="186" t="str">
        <f t="shared" si="229"/>
        <v/>
      </c>
      <c r="BL469" s="186" t="str">
        <f t="shared" si="230"/>
        <v/>
      </c>
      <c r="BM469" s="186" t="str">
        <f t="shared" si="231"/>
        <v/>
      </c>
      <c r="BN469" s="186" t="str">
        <f t="shared" si="232"/>
        <v/>
      </c>
      <c r="BO469" s="186" t="str">
        <f t="shared" si="233"/>
        <v/>
      </c>
      <c r="BP469" s="186" t="str">
        <f t="shared" si="234"/>
        <v/>
      </c>
      <c r="BQ469" s="97"/>
      <c r="BR469" s="186">
        <f t="shared" si="235"/>
        <v>0</v>
      </c>
      <c r="BS469" s="186">
        <f t="shared" si="236"/>
        <v>0</v>
      </c>
      <c r="BT469" s="222">
        <f t="shared" si="237"/>
        <v>0</v>
      </c>
      <c r="BU469" s="222">
        <f t="shared" si="238"/>
        <v>0</v>
      </c>
      <c r="BV469" s="222">
        <f t="shared" si="239"/>
        <v>0</v>
      </c>
      <c r="BW469" s="222">
        <f t="shared" si="240"/>
        <v>0</v>
      </c>
      <c r="BX469" s="222">
        <f t="shared" si="241"/>
        <v>0</v>
      </c>
      <c r="BY469" s="106"/>
      <c r="BZ469" s="197" t="str">
        <f>IF(SUMIF('Input| Projects'!$AS$8:$CP$8,"Dx",'Input| Projects'!$AS469:$CP469)=0,"",SUMIF('Input| Projects'!$AS$8:$CP$8,"Dx",'Input| Projects'!$AS469:$CP469))</f>
        <v/>
      </c>
      <c r="CA469" s="197" t="str">
        <f>IF(SUMIF('Input| Projects'!$AS$8:$CP$8,"Tx",'Input| Projects'!$AS469:$CP469)=0,"",SUMIF('Input| Projects'!$AS$8:$CP$8,"Tx",'Input| Projects'!$AS469:$CP469))</f>
        <v/>
      </c>
      <c r="CB469" s="150" t="str">
        <f t="shared" si="248"/>
        <v/>
      </c>
    </row>
    <row r="470" spans="2:80" x14ac:dyDescent="0.2">
      <c r="B470" s="201">
        <f>IFERROR('Input| Projects'!B470,"")</f>
        <v>461</v>
      </c>
      <c r="C470" s="42" t="str">
        <f>IFERROR(IF('Input| Projects'!C470="","",'Input| Projects'!C470),"")</f>
        <v/>
      </c>
      <c r="D470" s="42" t="str">
        <f>IFERROR(IF('Input| Projects'!D470="","",'Input| Projects'!D470),"")</f>
        <v/>
      </c>
      <c r="E470" s="104"/>
      <c r="F470" s="190">
        <f>IFERROR('Input| Projects'!I470*'Input| Escalations'!$K$19,"")</f>
        <v>0</v>
      </c>
      <c r="G470" s="190">
        <f>IFERROR('Input| Projects'!J470*'Input| Escalations'!$K$19,"")</f>
        <v>0</v>
      </c>
      <c r="H470" s="190">
        <f>IFERROR('Input| Projects'!K470*'Input| Escalations'!$K$19,"")</f>
        <v>0</v>
      </c>
      <c r="I470" s="190">
        <f>IFERROR('Input| Projects'!L470*'Input| Escalations'!$K$19,"")</f>
        <v>0</v>
      </c>
      <c r="J470" s="190">
        <f>IFERROR('Input| Projects'!M470*'Input| Escalations'!$K$19,"")</f>
        <v>0</v>
      </c>
      <c r="K470" s="190">
        <f>IFERROR('Input| Projects'!N470*'Input| Escalations'!$K$19,"")</f>
        <v>0</v>
      </c>
      <c r="L470" s="190">
        <f>IFERROR('Input| Projects'!O470*'Input| Escalations'!$K$19,"")</f>
        <v>0</v>
      </c>
      <c r="M470" s="150" t="str">
        <f>IF(ABS(SUM(F470:L470)-(SUM('Input| Projects'!I470:O470)*'Input| Escalations'!$K$19))&lt;0.0000001,"",1)</f>
        <v/>
      </c>
      <c r="N470" s="192">
        <f>'Input| Projects'!$Y470*INDEX('Input| Escalations'!$H$33:$N$33,MATCH('Calc| Project Costs'!N$9,'Input| Escalations'!$H$23:$N$23,0))+'Input| Projects'!$Z470*INDEX('Input| Escalations'!$H$34:$N$34,MATCH('Calc| Project Costs'!N$9,'Input| Escalations'!$H$23:$N$23,0))+'Input| Projects'!$AA470*INDEX('Input| Escalations'!$H$35:$N$35,MATCH('Calc| Project Costs'!N$9,'Input| Escalations'!$H$23:$N$23,0))+1</f>
        <v>1</v>
      </c>
      <c r="O470" s="192">
        <f>'Input| Projects'!$Y470*INDEX('Input| Escalations'!$H$33:$N$33,MATCH('Calc| Project Costs'!O$9,'Input| Escalations'!$H$23:$N$23,0))+'Input| Projects'!$Z470*INDEX('Input| Escalations'!$H$34:$N$34,MATCH('Calc| Project Costs'!O$9,'Input| Escalations'!$H$23:$N$23,0))+'Input| Projects'!$AA470*INDEX('Input| Escalations'!$H$35:$N$35,MATCH('Calc| Project Costs'!O$9,'Input| Escalations'!$H$23:$N$23,0))+1</f>
        <v>1</v>
      </c>
      <c r="P470" s="192">
        <f>'Input| Projects'!$Y470*INDEX('Input| Escalations'!$H$33:$N$33,MATCH('Calc| Project Costs'!P$9,'Input| Escalations'!$H$23:$N$23,0))+'Input| Projects'!$Z470*INDEX('Input| Escalations'!$H$34:$N$34,MATCH('Calc| Project Costs'!P$9,'Input| Escalations'!$H$23:$N$23,0))+'Input| Projects'!$AA470*INDEX('Input| Escalations'!$H$35:$N$35,MATCH('Calc| Project Costs'!P$9,'Input| Escalations'!$H$23:$N$23,0))+1</f>
        <v>1</v>
      </c>
      <c r="Q470" s="192">
        <f>'Input| Projects'!$Y470*INDEX('Input| Escalations'!$H$33:$N$33,MATCH('Calc| Project Costs'!Q$9,'Input| Escalations'!$H$23:$N$23,0))+'Input| Projects'!$Z470*INDEX('Input| Escalations'!$H$34:$N$34,MATCH('Calc| Project Costs'!Q$9,'Input| Escalations'!$H$23:$N$23,0))+'Input| Projects'!$AA470*INDEX('Input| Escalations'!$H$35:$N$35,MATCH('Calc| Project Costs'!Q$9,'Input| Escalations'!$H$23:$N$23,0))+1</f>
        <v>1</v>
      </c>
      <c r="R470" s="192">
        <f>'Input| Projects'!$Y470*INDEX('Input| Escalations'!$H$33:$N$33,MATCH('Calc| Project Costs'!R$9,'Input| Escalations'!$H$23:$N$23,0))+'Input| Projects'!$Z470*INDEX('Input| Escalations'!$H$34:$N$34,MATCH('Calc| Project Costs'!R$9,'Input| Escalations'!$H$23:$N$23,0))+'Input| Projects'!$AA470*INDEX('Input| Escalations'!$H$35:$N$35,MATCH('Calc| Project Costs'!R$9,'Input| Escalations'!$H$23:$N$23,0))+1</f>
        <v>1</v>
      </c>
      <c r="S470" s="192">
        <f>'Input| Projects'!$Y470*INDEX('Input| Escalations'!$H$33:$N$33,MATCH('Calc| Project Costs'!S$9,'Input| Escalations'!$H$23:$N$23,0))+'Input| Projects'!$Z470*INDEX('Input| Escalations'!$H$34:$N$34,MATCH('Calc| Project Costs'!S$9,'Input| Escalations'!$H$23:$N$23,0))+'Input| Projects'!$AA470*INDEX('Input| Escalations'!$H$35:$N$35,MATCH('Calc| Project Costs'!S$9,'Input| Escalations'!$H$23:$N$23,0))+1</f>
        <v>1</v>
      </c>
      <c r="T470" s="192">
        <f>'Input| Projects'!$Y470*INDEX('Input| Escalations'!$H$33:$N$33,MATCH('Calc| Project Costs'!T$9,'Input| Escalations'!$H$23:$N$23,0))+'Input| Projects'!$Z470*INDEX('Input| Escalations'!$H$34:$N$34,MATCH('Calc| Project Costs'!T$9,'Input| Escalations'!$H$23:$N$23,0))+'Input| Projects'!$AA470*INDEX('Input| Escalations'!$H$35:$N$35,MATCH('Calc| Project Costs'!T$9,'Input| Escalations'!$H$23:$N$23,0))+1</f>
        <v>1</v>
      </c>
      <c r="U470" s="106"/>
      <c r="V470" s="186">
        <f t="shared" si="242"/>
        <v>0</v>
      </c>
      <c r="W470" s="186">
        <f t="shared" si="243"/>
        <v>0</v>
      </c>
      <c r="X470" s="186">
        <f t="shared" si="244"/>
        <v>0</v>
      </c>
      <c r="Y470" s="186">
        <f t="shared" si="220"/>
        <v>0</v>
      </c>
      <c r="Z470" s="186">
        <f t="shared" si="221"/>
        <v>0</v>
      </c>
      <c r="AA470" s="186">
        <f t="shared" si="222"/>
        <v>0</v>
      </c>
      <c r="AB470" s="186">
        <f t="shared" si="223"/>
        <v>0</v>
      </c>
      <c r="AC470" s="106"/>
      <c r="AD470" s="186">
        <f>'Input| Projects'!Q470*N470*'Input| Escalations'!$K$19</f>
        <v>0</v>
      </c>
      <c r="AE470" s="186">
        <f>'Input| Projects'!R470*O470*'Input| Escalations'!$K$19</f>
        <v>0</v>
      </c>
      <c r="AF470" s="186">
        <f>'Input| Projects'!S470*P470*'Input| Escalations'!$K$19</f>
        <v>0</v>
      </c>
      <c r="AG470" s="186">
        <f>'Input| Projects'!T470*Q470*'Input| Escalations'!$K$19</f>
        <v>0</v>
      </c>
      <c r="AH470" s="186">
        <f>'Input| Projects'!U470*R470*'Input| Escalations'!$K$19</f>
        <v>0</v>
      </c>
      <c r="AI470" s="186">
        <f>'Input| Projects'!V470*S470*'Input| Escalations'!$K$19</f>
        <v>0</v>
      </c>
      <c r="AJ470" s="186">
        <f>'Input| Projects'!W470*T470*'Input| Escalations'!$K$19</f>
        <v>0</v>
      </c>
      <c r="AK470" s="106"/>
      <c r="AL470" s="186" t="str">
        <f>IFERROR(IF('Input| Overheads'!$C$42="Direct costs",SUMPRODUCT(--('Input| Projects'!$AC470="Yes"),'Calc| Overheads Allocation'!C$8,'Calc| Project Costs'!V470),IF('Input| Overheads'!$C$42="Internal labour",SUMPRODUCT(--('Input| Projects'!$AC470="Yes"),'Calc| Overheads Allocation'!C$8,'Calc| Project Costs'!V470,'Input| Projects'!$Y470),IF('Input| Overheads'!$C$42="DNSP defined",SUMPRODUCT(--('Input| Projects'!$AC470="Yes"),'Calc| Overheads Allocation'!C$61,'Input| Projects'!$AF470),""))),"")</f>
        <v/>
      </c>
      <c r="AM470" s="186" t="str">
        <f>IFERROR(IF('Input| Overheads'!$C$42="Direct costs",SUMPRODUCT(--('Input| Projects'!$AC470="Yes"),'Calc| Overheads Allocation'!D$8,'Calc| Project Costs'!W470),IF('Input| Overheads'!$C$42="Internal labour",SUMPRODUCT(--('Input| Projects'!$AC470="Yes"),'Calc| Overheads Allocation'!D$8,'Calc| Project Costs'!W470,'Input| Projects'!$Y470),IF('Input| Overheads'!$C$42="DNSP defined",SUMPRODUCT(--('Input| Projects'!$AC470="Yes"),'Calc| Overheads Allocation'!D$61,'Input| Projects'!$AF470),""))),"")</f>
        <v/>
      </c>
      <c r="AN470" s="186" t="str">
        <f>IFERROR(IF('Input| Overheads'!$C$42="Direct costs",SUMPRODUCT(--('Input| Projects'!$AC470="Yes"),'Calc| Overheads Allocation'!E$8,'Calc| Project Costs'!X470),IF('Input| Overheads'!$C$42="Internal labour",SUMPRODUCT(--('Input| Projects'!$AC470="Yes"),'Calc| Overheads Allocation'!E$8,'Calc| Project Costs'!X470,'Input| Projects'!$Y470),IF('Input| Overheads'!$C$42="DNSP defined",SUMPRODUCT(--('Input| Projects'!$AC470="Yes"),'Calc| Overheads Allocation'!E$61,'Input| Projects'!$AF470),""))),"")</f>
        <v/>
      </c>
      <c r="AO470" s="186" t="str">
        <f>IFERROR(IF('Input| Overheads'!$C$42="Direct costs",SUMPRODUCT(--('Input| Projects'!$AC470="Yes"),'Calc| Overheads Allocation'!F$8,'Calc| Project Costs'!Y470),IF('Input| Overheads'!$C$42="Internal labour",SUMPRODUCT(--('Input| Projects'!$AC470="Yes"),'Calc| Overheads Allocation'!F$8,'Calc| Project Costs'!Y470,'Input| Projects'!$Y470),IF('Input| Overheads'!$C$42="DNSP defined",SUMPRODUCT(--('Input| Projects'!$AC470="Yes"),'Calc| Overheads Allocation'!F$61,'Input| Projects'!$AF470),""))),"")</f>
        <v/>
      </c>
      <c r="AP470" s="186" t="str">
        <f>IFERROR(IF('Input| Overheads'!$C$42="Direct costs",SUMPRODUCT(--('Input| Projects'!$AC470="Yes"),'Calc| Overheads Allocation'!G$8,'Calc| Project Costs'!Z470),IF('Input| Overheads'!$C$42="Internal labour",SUMPRODUCT(--('Input| Projects'!$AC470="Yes"),'Calc| Overheads Allocation'!G$8,'Calc| Project Costs'!Z470,'Input| Projects'!$Y470),IF('Input| Overheads'!$C$42="DNSP defined",SUMPRODUCT(--('Input| Projects'!$AC470="Yes"),'Calc| Overheads Allocation'!G$61,'Input| Projects'!$AF470),""))),"")</f>
        <v/>
      </c>
      <c r="AQ470" s="186" t="str">
        <f>IFERROR(IF('Input| Overheads'!$C$42="Direct costs",SUMPRODUCT(--('Input| Projects'!$AC470="Yes"),'Calc| Overheads Allocation'!H$8,'Calc| Project Costs'!AA470),IF('Input| Overheads'!$C$42="Internal labour",SUMPRODUCT(--('Input| Projects'!$AC470="Yes"),'Calc| Overheads Allocation'!H$8,'Calc| Project Costs'!AA470,'Input| Projects'!$Y470),IF('Input| Overheads'!$C$42="DNSP defined",SUMPRODUCT(--('Input| Projects'!$AC470="Yes"),'Calc| Overheads Allocation'!H$61,'Input| Projects'!$AF470),""))),"")</f>
        <v/>
      </c>
      <c r="AR470" s="186" t="str">
        <f>IFERROR(IF('Input| Overheads'!$C$42="Direct costs",SUMPRODUCT(--('Input| Projects'!$AC470="Yes"),'Calc| Overheads Allocation'!I$8,'Calc| Project Costs'!AB470),IF('Input| Overheads'!$C$42="Internal labour",SUMPRODUCT(--('Input| Projects'!$AC470="Yes"),'Calc| Overheads Allocation'!I$8,'Calc| Project Costs'!AB470,'Input| Projects'!$Y470),IF('Input| Overheads'!$C$42="DNSP defined",SUMPRODUCT(--('Input| Projects'!$AC470="Yes"),'Calc| Overheads Allocation'!I$61,'Input| Projects'!$AF470),""))),"")</f>
        <v/>
      </c>
      <c r="AS470" s="106"/>
      <c r="AT470" s="186" t="str">
        <f>IFERROR(IF('Input| Overheads'!$C$42="Direct costs",SUMPRODUCT(--('Input| Projects'!$AD470="Yes"),'Calc| Overheads Allocation'!C$9,'Calc| Project Costs'!V470),IF('Input| Overheads'!$C$42="Internal labour",SUMPRODUCT(--('Input| Projects'!$AD470="Yes"),'Calc| Overheads Allocation'!C$9,'Calc| Project Costs'!V470,'Input| Projects'!$Y470),IF('Input| Overheads'!$C$42="DNSP defined",SUMPRODUCT(--('Input| Projects'!$AD470="Yes"),'Calc| Overheads Allocation'!C$62,'Input| Projects'!$AG470),""))),"")</f>
        <v/>
      </c>
      <c r="AU470" s="186" t="str">
        <f>IFERROR(IF('Input| Overheads'!$C$42="Direct costs",SUMPRODUCT(--('Input| Projects'!$AD470="Yes"),'Calc| Overheads Allocation'!D$9,'Calc| Project Costs'!W470),IF('Input| Overheads'!$C$42="Internal labour",SUMPRODUCT(--('Input| Projects'!$AD470="Yes"),'Calc| Overheads Allocation'!D$9,'Calc| Project Costs'!W470,'Input| Projects'!$Y470),IF('Input| Overheads'!$C$42="DNSP defined",SUMPRODUCT(--('Input| Projects'!$AD470="Yes"),'Calc| Overheads Allocation'!D$62,'Input| Projects'!$AG470),""))),"")</f>
        <v/>
      </c>
      <c r="AV470" s="186" t="str">
        <f>IFERROR(IF('Input| Overheads'!$C$42="Direct costs",SUMPRODUCT(--('Input| Projects'!$AD470="Yes"),'Calc| Overheads Allocation'!E$9,'Calc| Project Costs'!X470),IF('Input| Overheads'!$C$42="Internal labour",SUMPRODUCT(--('Input| Projects'!$AD470="Yes"),'Calc| Overheads Allocation'!E$9,'Calc| Project Costs'!X470,'Input| Projects'!$Y470),IF('Input| Overheads'!$C$42="DNSP defined",SUMPRODUCT(--('Input| Projects'!$AD470="Yes"),'Calc| Overheads Allocation'!E$62,'Input| Projects'!$AG470),""))),"")</f>
        <v/>
      </c>
      <c r="AW470" s="186" t="str">
        <f>IFERROR(IF('Input| Overheads'!$C$42="Direct costs",SUMPRODUCT(--('Input| Projects'!$AD470="Yes"),'Calc| Overheads Allocation'!F$9,'Calc| Project Costs'!Y470),IF('Input| Overheads'!$C$42="Internal labour",SUMPRODUCT(--('Input| Projects'!$AD470="Yes"),'Calc| Overheads Allocation'!F$9,'Calc| Project Costs'!Y470,'Input| Projects'!$Y470),IF('Input| Overheads'!$C$42="DNSP defined",SUMPRODUCT(--('Input| Projects'!$AD470="Yes"),'Calc| Overheads Allocation'!F$62,'Input| Projects'!$AG470),""))),"")</f>
        <v/>
      </c>
      <c r="AX470" s="186" t="str">
        <f>IFERROR(IF('Input| Overheads'!$C$42="Direct costs",SUMPRODUCT(--('Input| Projects'!$AD470="Yes"),'Calc| Overheads Allocation'!G$9,'Calc| Project Costs'!Z470),IF('Input| Overheads'!$C$42="Internal labour",SUMPRODUCT(--('Input| Projects'!$AD470="Yes"),'Calc| Overheads Allocation'!G$9,'Calc| Project Costs'!Z470,'Input| Projects'!$Y470),IF('Input| Overheads'!$C$42="DNSP defined",SUMPRODUCT(--('Input| Projects'!$AD470="Yes"),'Calc| Overheads Allocation'!G$62,'Input| Projects'!$AG470),""))),"")</f>
        <v/>
      </c>
      <c r="AY470" s="186" t="str">
        <f>IFERROR(IF('Input| Overheads'!$C$42="Direct costs",SUMPRODUCT(--('Input| Projects'!$AD470="Yes"),'Calc| Overheads Allocation'!H$9,'Calc| Project Costs'!AA470),IF('Input| Overheads'!$C$42="Internal labour",SUMPRODUCT(--('Input| Projects'!$AD470="Yes"),'Calc| Overheads Allocation'!H$9,'Calc| Project Costs'!AA470,'Input| Projects'!$Y470),IF('Input| Overheads'!$C$42="DNSP defined",SUMPRODUCT(--('Input| Projects'!$AD470="Yes"),'Calc| Overheads Allocation'!H$62,'Input| Projects'!$AG470),""))),"")</f>
        <v/>
      </c>
      <c r="AZ470" s="186" t="str">
        <f>IFERROR(IF('Input| Overheads'!$C$42="Direct costs",SUMPRODUCT(--('Input| Projects'!$AD470="Yes"),'Calc| Overheads Allocation'!I$9,'Calc| Project Costs'!AB470),IF('Input| Overheads'!$C$42="Internal labour",SUMPRODUCT(--('Input| Projects'!$AD470="Yes"),'Calc| Overheads Allocation'!I$9,'Calc| Project Costs'!AB470,'Input| Projects'!$Y470),IF('Input| Overheads'!$C$42="DNSP defined",SUMPRODUCT(--('Input| Projects'!$AD470="Yes"),'Calc| Overheads Allocation'!I$62,'Input| Projects'!$AG470),""))),"")</f>
        <v/>
      </c>
      <c r="BA470" s="106"/>
      <c r="BB470" s="186">
        <f t="shared" si="245"/>
        <v>0</v>
      </c>
      <c r="BC470" s="186">
        <f t="shared" si="246"/>
        <v>0</v>
      </c>
      <c r="BD470" s="186">
        <f t="shared" si="247"/>
        <v>0</v>
      </c>
      <c r="BE470" s="186">
        <f t="shared" si="224"/>
        <v>0</v>
      </c>
      <c r="BF470" s="186">
        <f t="shared" si="225"/>
        <v>0</v>
      </c>
      <c r="BG470" s="186">
        <f t="shared" si="226"/>
        <v>0</v>
      </c>
      <c r="BH470" s="186">
        <f t="shared" si="227"/>
        <v>0</v>
      </c>
      <c r="BI470" s="97"/>
      <c r="BJ470" s="186" t="str">
        <f t="shared" si="228"/>
        <v/>
      </c>
      <c r="BK470" s="186" t="str">
        <f t="shared" si="229"/>
        <v/>
      </c>
      <c r="BL470" s="186" t="str">
        <f t="shared" si="230"/>
        <v/>
      </c>
      <c r="BM470" s="186" t="str">
        <f t="shared" si="231"/>
        <v/>
      </c>
      <c r="BN470" s="186" t="str">
        <f t="shared" si="232"/>
        <v/>
      </c>
      <c r="BO470" s="186" t="str">
        <f t="shared" si="233"/>
        <v/>
      </c>
      <c r="BP470" s="186" t="str">
        <f t="shared" si="234"/>
        <v/>
      </c>
      <c r="BQ470" s="97"/>
      <c r="BR470" s="186">
        <f t="shared" si="235"/>
        <v>0</v>
      </c>
      <c r="BS470" s="186">
        <f t="shared" si="236"/>
        <v>0</v>
      </c>
      <c r="BT470" s="222">
        <f t="shared" si="237"/>
        <v>0</v>
      </c>
      <c r="BU470" s="222">
        <f t="shared" si="238"/>
        <v>0</v>
      </c>
      <c r="BV470" s="222">
        <f t="shared" si="239"/>
        <v>0</v>
      </c>
      <c r="BW470" s="222">
        <f t="shared" si="240"/>
        <v>0</v>
      </c>
      <c r="BX470" s="222">
        <f t="shared" si="241"/>
        <v>0</v>
      </c>
      <c r="BY470" s="106"/>
      <c r="BZ470" s="197" t="str">
        <f>IF(SUMIF('Input| Projects'!$AS$8:$CP$8,"Dx",'Input| Projects'!$AS470:$CP470)=0,"",SUMIF('Input| Projects'!$AS$8:$CP$8,"Dx",'Input| Projects'!$AS470:$CP470))</f>
        <v/>
      </c>
      <c r="CA470" s="197" t="str">
        <f>IF(SUMIF('Input| Projects'!$AS$8:$CP$8,"Tx",'Input| Projects'!$AS470:$CP470)=0,"",SUMIF('Input| Projects'!$AS$8:$CP$8,"Tx",'Input| Projects'!$AS470:$CP470))</f>
        <v/>
      </c>
      <c r="CB470" s="150" t="str">
        <f t="shared" si="248"/>
        <v/>
      </c>
    </row>
    <row r="471" spans="2:80" x14ac:dyDescent="0.2">
      <c r="B471" s="201">
        <f>IFERROR('Input| Projects'!B471,"")</f>
        <v>462</v>
      </c>
      <c r="C471" s="42" t="str">
        <f>IFERROR(IF('Input| Projects'!C471="","",'Input| Projects'!C471),"")</f>
        <v/>
      </c>
      <c r="D471" s="42" t="str">
        <f>IFERROR(IF('Input| Projects'!D471="","",'Input| Projects'!D471),"")</f>
        <v/>
      </c>
      <c r="E471" s="104"/>
      <c r="F471" s="190">
        <f>IFERROR('Input| Projects'!I471*'Input| Escalations'!$K$19,"")</f>
        <v>0</v>
      </c>
      <c r="G471" s="190">
        <f>IFERROR('Input| Projects'!J471*'Input| Escalations'!$K$19,"")</f>
        <v>0</v>
      </c>
      <c r="H471" s="190">
        <f>IFERROR('Input| Projects'!K471*'Input| Escalations'!$K$19,"")</f>
        <v>0</v>
      </c>
      <c r="I471" s="190">
        <f>IFERROR('Input| Projects'!L471*'Input| Escalations'!$K$19,"")</f>
        <v>0</v>
      </c>
      <c r="J471" s="190">
        <f>IFERROR('Input| Projects'!M471*'Input| Escalations'!$K$19,"")</f>
        <v>0</v>
      </c>
      <c r="K471" s="190">
        <f>IFERROR('Input| Projects'!N471*'Input| Escalations'!$K$19,"")</f>
        <v>0</v>
      </c>
      <c r="L471" s="190">
        <f>IFERROR('Input| Projects'!O471*'Input| Escalations'!$K$19,"")</f>
        <v>0</v>
      </c>
      <c r="M471" s="150" t="str">
        <f>IF(ABS(SUM(F471:L471)-(SUM('Input| Projects'!I471:O471)*'Input| Escalations'!$K$19))&lt;0.0000001,"",1)</f>
        <v/>
      </c>
      <c r="N471" s="192">
        <f>'Input| Projects'!$Y471*INDEX('Input| Escalations'!$H$33:$N$33,MATCH('Calc| Project Costs'!N$9,'Input| Escalations'!$H$23:$N$23,0))+'Input| Projects'!$Z471*INDEX('Input| Escalations'!$H$34:$N$34,MATCH('Calc| Project Costs'!N$9,'Input| Escalations'!$H$23:$N$23,0))+'Input| Projects'!$AA471*INDEX('Input| Escalations'!$H$35:$N$35,MATCH('Calc| Project Costs'!N$9,'Input| Escalations'!$H$23:$N$23,0))+1</f>
        <v>1</v>
      </c>
      <c r="O471" s="192">
        <f>'Input| Projects'!$Y471*INDEX('Input| Escalations'!$H$33:$N$33,MATCH('Calc| Project Costs'!O$9,'Input| Escalations'!$H$23:$N$23,0))+'Input| Projects'!$Z471*INDEX('Input| Escalations'!$H$34:$N$34,MATCH('Calc| Project Costs'!O$9,'Input| Escalations'!$H$23:$N$23,0))+'Input| Projects'!$AA471*INDEX('Input| Escalations'!$H$35:$N$35,MATCH('Calc| Project Costs'!O$9,'Input| Escalations'!$H$23:$N$23,0))+1</f>
        <v>1</v>
      </c>
      <c r="P471" s="192">
        <f>'Input| Projects'!$Y471*INDEX('Input| Escalations'!$H$33:$N$33,MATCH('Calc| Project Costs'!P$9,'Input| Escalations'!$H$23:$N$23,0))+'Input| Projects'!$Z471*INDEX('Input| Escalations'!$H$34:$N$34,MATCH('Calc| Project Costs'!P$9,'Input| Escalations'!$H$23:$N$23,0))+'Input| Projects'!$AA471*INDEX('Input| Escalations'!$H$35:$N$35,MATCH('Calc| Project Costs'!P$9,'Input| Escalations'!$H$23:$N$23,0))+1</f>
        <v>1</v>
      </c>
      <c r="Q471" s="192">
        <f>'Input| Projects'!$Y471*INDEX('Input| Escalations'!$H$33:$N$33,MATCH('Calc| Project Costs'!Q$9,'Input| Escalations'!$H$23:$N$23,0))+'Input| Projects'!$Z471*INDEX('Input| Escalations'!$H$34:$N$34,MATCH('Calc| Project Costs'!Q$9,'Input| Escalations'!$H$23:$N$23,0))+'Input| Projects'!$AA471*INDEX('Input| Escalations'!$H$35:$N$35,MATCH('Calc| Project Costs'!Q$9,'Input| Escalations'!$H$23:$N$23,0))+1</f>
        <v>1</v>
      </c>
      <c r="R471" s="192">
        <f>'Input| Projects'!$Y471*INDEX('Input| Escalations'!$H$33:$N$33,MATCH('Calc| Project Costs'!R$9,'Input| Escalations'!$H$23:$N$23,0))+'Input| Projects'!$Z471*INDEX('Input| Escalations'!$H$34:$N$34,MATCH('Calc| Project Costs'!R$9,'Input| Escalations'!$H$23:$N$23,0))+'Input| Projects'!$AA471*INDEX('Input| Escalations'!$H$35:$N$35,MATCH('Calc| Project Costs'!R$9,'Input| Escalations'!$H$23:$N$23,0))+1</f>
        <v>1</v>
      </c>
      <c r="S471" s="192">
        <f>'Input| Projects'!$Y471*INDEX('Input| Escalations'!$H$33:$N$33,MATCH('Calc| Project Costs'!S$9,'Input| Escalations'!$H$23:$N$23,0))+'Input| Projects'!$Z471*INDEX('Input| Escalations'!$H$34:$N$34,MATCH('Calc| Project Costs'!S$9,'Input| Escalations'!$H$23:$N$23,0))+'Input| Projects'!$AA471*INDEX('Input| Escalations'!$H$35:$N$35,MATCH('Calc| Project Costs'!S$9,'Input| Escalations'!$H$23:$N$23,0))+1</f>
        <v>1</v>
      </c>
      <c r="T471" s="192">
        <f>'Input| Projects'!$Y471*INDEX('Input| Escalations'!$H$33:$N$33,MATCH('Calc| Project Costs'!T$9,'Input| Escalations'!$H$23:$N$23,0))+'Input| Projects'!$Z471*INDEX('Input| Escalations'!$H$34:$N$34,MATCH('Calc| Project Costs'!T$9,'Input| Escalations'!$H$23:$N$23,0))+'Input| Projects'!$AA471*INDEX('Input| Escalations'!$H$35:$N$35,MATCH('Calc| Project Costs'!T$9,'Input| Escalations'!$H$23:$N$23,0))+1</f>
        <v>1</v>
      </c>
      <c r="U471" s="106"/>
      <c r="V471" s="186">
        <f t="shared" si="242"/>
        <v>0</v>
      </c>
      <c r="W471" s="186">
        <f t="shared" si="243"/>
        <v>0</v>
      </c>
      <c r="X471" s="186">
        <f t="shared" si="244"/>
        <v>0</v>
      </c>
      <c r="Y471" s="186">
        <f t="shared" si="220"/>
        <v>0</v>
      </c>
      <c r="Z471" s="186">
        <f t="shared" si="221"/>
        <v>0</v>
      </c>
      <c r="AA471" s="186">
        <f t="shared" si="222"/>
        <v>0</v>
      </c>
      <c r="AB471" s="186">
        <f t="shared" si="223"/>
        <v>0</v>
      </c>
      <c r="AC471" s="106"/>
      <c r="AD471" s="186">
        <f>'Input| Projects'!Q471*N471*'Input| Escalations'!$K$19</f>
        <v>0</v>
      </c>
      <c r="AE471" s="186">
        <f>'Input| Projects'!R471*O471*'Input| Escalations'!$K$19</f>
        <v>0</v>
      </c>
      <c r="AF471" s="186">
        <f>'Input| Projects'!S471*P471*'Input| Escalations'!$K$19</f>
        <v>0</v>
      </c>
      <c r="AG471" s="186">
        <f>'Input| Projects'!T471*Q471*'Input| Escalations'!$K$19</f>
        <v>0</v>
      </c>
      <c r="AH471" s="186">
        <f>'Input| Projects'!U471*R471*'Input| Escalations'!$K$19</f>
        <v>0</v>
      </c>
      <c r="AI471" s="186">
        <f>'Input| Projects'!V471*S471*'Input| Escalations'!$K$19</f>
        <v>0</v>
      </c>
      <c r="AJ471" s="186">
        <f>'Input| Projects'!W471*T471*'Input| Escalations'!$K$19</f>
        <v>0</v>
      </c>
      <c r="AK471" s="106"/>
      <c r="AL471" s="186" t="str">
        <f>IFERROR(IF('Input| Overheads'!$C$42="Direct costs",SUMPRODUCT(--('Input| Projects'!$AC471="Yes"),'Calc| Overheads Allocation'!C$8,'Calc| Project Costs'!V471),IF('Input| Overheads'!$C$42="Internal labour",SUMPRODUCT(--('Input| Projects'!$AC471="Yes"),'Calc| Overheads Allocation'!C$8,'Calc| Project Costs'!V471,'Input| Projects'!$Y471),IF('Input| Overheads'!$C$42="DNSP defined",SUMPRODUCT(--('Input| Projects'!$AC471="Yes"),'Calc| Overheads Allocation'!C$61,'Input| Projects'!$AF471),""))),"")</f>
        <v/>
      </c>
      <c r="AM471" s="186" t="str">
        <f>IFERROR(IF('Input| Overheads'!$C$42="Direct costs",SUMPRODUCT(--('Input| Projects'!$AC471="Yes"),'Calc| Overheads Allocation'!D$8,'Calc| Project Costs'!W471),IF('Input| Overheads'!$C$42="Internal labour",SUMPRODUCT(--('Input| Projects'!$AC471="Yes"),'Calc| Overheads Allocation'!D$8,'Calc| Project Costs'!W471,'Input| Projects'!$Y471),IF('Input| Overheads'!$C$42="DNSP defined",SUMPRODUCT(--('Input| Projects'!$AC471="Yes"),'Calc| Overheads Allocation'!D$61,'Input| Projects'!$AF471),""))),"")</f>
        <v/>
      </c>
      <c r="AN471" s="186" t="str">
        <f>IFERROR(IF('Input| Overheads'!$C$42="Direct costs",SUMPRODUCT(--('Input| Projects'!$AC471="Yes"),'Calc| Overheads Allocation'!E$8,'Calc| Project Costs'!X471),IF('Input| Overheads'!$C$42="Internal labour",SUMPRODUCT(--('Input| Projects'!$AC471="Yes"),'Calc| Overheads Allocation'!E$8,'Calc| Project Costs'!X471,'Input| Projects'!$Y471),IF('Input| Overheads'!$C$42="DNSP defined",SUMPRODUCT(--('Input| Projects'!$AC471="Yes"),'Calc| Overheads Allocation'!E$61,'Input| Projects'!$AF471),""))),"")</f>
        <v/>
      </c>
      <c r="AO471" s="186" t="str">
        <f>IFERROR(IF('Input| Overheads'!$C$42="Direct costs",SUMPRODUCT(--('Input| Projects'!$AC471="Yes"),'Calc| Overheads Allocation'!F$8,'Calc| Project Costs'!Y471),IF('Input| Overheads'!$C$42="Internal labour",SUMPRODUCT(--('Input| Projects'!$AC471="Yes"),'Calc| Overheads Allocation'!F$8,'Calc| Project Costs'!Y471,'Input| Projects'!$Y471),IF('Input| Overheads'!$C$42="DNSP defined",SUMPRODUCT(--('Input| Projects'!$AC471="Yes"),'Calc| Overheads Allocation'!F$61,'Input| Projects'!$AF471),""))),"")</f>
        <v/>
      </c>
      <c r="AP471" s="186" t="str">
        <f>IFERROR(IF('Input| Overheads'!$C$42="Direct costs",SUMPRODUCT(--('Input| Projects'!$AC471="Yes"),'Calc| Overheads Allocation'!G$8,'Calc| Project Costs'!Z471),IF('Input| Overheads'!$C$42="Internal labour",SUMPRODUCT(--('Input| Projects'!$AC471="Yes"),'Calc| Overheads Allocation'!G$8,'Calc| Project Costs'!Z471,'Input| Projects'!$Y471),IF('Input| Overheads'!$C$42="DNSP defined",SUMPRODUCT(--('Input| Projects'!$AC471="Yes"),'Calc| Overheads Allocation'!G$61,'Input| Projects'!$AF471),""))),"")</f>
        <v/>
      </c>
      <c r="AQ471" s="186" t="str">
        <f>IFERROR(IF('Input| Overheads'!$C$42="Direct costs",SUMPRODUCT(--('Input| Projects'!$AC471="Yes"),'Calc| Overheads Allocation'!H$8,'Calc| Project Costs'!AA471),IF('Input| Overheads'!$C$42="Internal labour",SUMPRODUCT(--('Input| Projects'!$AC471="Yes"),'Calc| Overheads Allocation'!H$8,'Calc| Project Costs'!AA471,'Input| Projects'!$Y471),IF('Input| Overheads'!$C$42="DNSP defined",SUMPRODUCT(--('Input| Projects'!$AC471="Yes"),'Calc| Overheads Allocation'!H$61,'Input| Projects'!$AF471),""))),"")</f>
        <v/>
      </c>
      <c r="AR471" s="186" t="str">
        <f>IFERROR(IF('Input| Overheads'!$C$42="Direct costs",SUMPRODUCT(--('Input| Projects'!$AC471="Yes"),'Calc| Overheads Allocation'!I$8,'Calc| Project Costs'!AB471),IF('Input| Overheads'!$C$42="Internal labour",SUMPRODUCT(--('Input| Projects'!$AC471="Yes"),'Calc| Overheads Allocation'!I$8,'Calc| Project Costs'!AB471,'Input| Projects'!$Y471),IF('Input| Overheads'!$C$42="DNSP defined",SUMPRODUCT(--('Input| Projects'!$AC471="Yes"),'Calc| Overheads Allocation'!I$61,'Input| Projects'!$AF471),""))),"")</f>
        <v/>
      </c>
      <c r="AS471" s="106"/>
      <c r="AT471" s="186" t="str">
        <f>IFERROR(IF('Input| Overheads'!$C$42="Direct costs",SUMPRODUCT(--('Input| Projects'!$AD471="Yes"),'Calc| Overheads Allocation'!C$9,'Calc| Project Costs'!V471),IF('Input| Overheads'!$C$42="Internal labour",SUMPRODUCT(--('Input| Projects'!$AD471="Yes"),'Calc| Overheads Allocation'!C$9,'Calc| Project Costs'!V471,'Input| Projects'!$Y471),IF('Input| Overheads'!$C$42="DNSP defined",SUMPRODUCT(--('Input| Projects'!$AD471="Yes"),'Calc| Overheads Allocation'!C$62,'Input| Projects'!$AG471),""))),"")</f>
        <v/>
      </c>
      <c r="AU471" s="186" t="str">
        <f>IFERROR(IF('Input| Overheads'!$C$42="Direct costs",SUMPRODUCT(--('Input| Projects'!$AD471="Yes"),'Calc| Overheads Allocation'!D$9,'Calc| Project Costs'!W471),IF('Input| Overheads'!$C$42="Internal labour",SUMPRODUCT(--('Input| Projects'!$AD471="Yes"),'Calc| Overheads Allocation'!D$9,'Calc| Project Costs'!W471,'Input| Projects'!$Y471),IF('Input| Overheads'!$C$42="DNSP defined",SUMPRODUCT(--('Input| Projects'!$AD471="Yes"),'Calc| Overheads Allocation'!D$62,'Input| Projects'!$AG471),""))),"")</f>
        <v/>
      </c>
      <c r="AV471" s="186" t="str">
        <f>IFERROR(IF('Input| Overheads'!$C$42="Direct costs",SUMPRODUCT(--('Input| Projects'!$AD471="Yes"),'Calc| Overheads Allocation'!E$9,'Calc| Project Costs'!X471),IF('Input| Overheads'!$C$42="Internal labour",SUMPRODUCT(--('Input| Projects'!$AD471="Yes"),'Calc| Overheads Allocation'!E$9,'Calc| Project Costs'!X471,'Input| Projects'!$Y471),IF('Input| Overheads'!$C$42="DNSP defined",SUMPRODUCT(--('Input| Projects'!$AD471="Yes"),'Calc| Overheads Allocation'!E$62,'Input| Projects'!$AG471),""))),"")</f>
        <v/>
      </c>
      <c r="AW471" s="186" t="str">
        <f>IFERROR(IF('Input| Overheads'!$C$42="Direct costs",SUMPRODUCT(--('Input| Projects'!$AD471="Yes"),'Calc| Overheads Allocation'!F$9,'Calc| Project Costs'!Y471),IF('Input| Overheads'!$C$42="Internal labour",SUMPRODUCT(--('Input| Projects'!$AD471="Yes"),'Calc| Overheads Allocation'!F$9,'Calc| Project Costs'!Y471,'Input| Projects'!$Y471),IF('Input| Overheads'!$C$42="DNSP defined",SUMPRODUCT(--('Input| Projects'!$AD471="Yes"),'Calc| Overheads Allocation'!F$62,'Input| Projects'!$AG471),""))),"")</f>
        <v/>
      </c>
      <c r="AX471" s="186" t="str">
        <f>IFERROR(IF('Input| Overheads'!$C$42="Direct costs",SUMPRODUCT(--('Input| Projects'!$AD471="Yes"),'Calc| Overheads Allocation'!G$9,'Calc| Project Costs'!Z471),IF('Input| Overheads'!$C$42="Internal labour",SUMPRODUCT(--('Input| Projects'!$AD471="Yes"),'Calc| Overheads Allocation'!G$9,'Calc| Project Costs'!Z471,'Input| Projects'!$Y471),IF('Input| Overheads'!$C$42="DNSP defined",SUMPRODUCT(--('Input| Projects'!$AD471="Yes"),'Calc| Overheads Allocation'!G$62,'Input| Projects'!$AG471),""))),"")</f>
        <v/>
      </c>
      <c r="AY471" s="186" t="str">
        <f>IFERROR(IF('Input| Overheads'!$C$42="Direct costs",SUMPRODUCT(--('Input| Projects'!$AD471="Yes"),'Calc| Overheads Allocation'!H$9,'Calc| Project Costs'!AA471),IF('Input| Overheads'!$C$42="Internal labour",SUMPRODUCT(--('Input| Projects'!$AD471="Yes"),'Calc| Overheads Allocation'!H$9,'Calc| Project Costs'!AA471,'Input| Projects'!$Y471),IF('Input| Overheads'!$C$42="DNSP defined",SUMPRODUCT(--('Input| Projects'!$AD471="Yes"),'Calc| Overheads Allocation'!H$62,'Input| Projects'!$AG471),""))),"")</f>
        <v/>
      </c>
      <c r="AZ471" s="186" t="str">
        <f>IFERROR(IF('Input| Overheads'!$C$42="Direct costs",SUMPRODUCT(--('Input| Projects'!$AD471="Yes"),'Calc| Overheads Allocation'!I$9,'Calc| Project Costs'!AB471),IF('Input| Overheads'!$C$42="Internal labour",SUMPRODUCT(--('Input| Projects'!$AD471="Yes"),'Calc| Overheads Allocation'!I$9,'Calc| Project Costs'!AB471,'Input| Projects'!$Y471),IF('Input| Overheads'!$C$42="DNSP defined",SUMPRODUCT(--('Input| Projects'!$AD471="Yes"),'Calc| Overheads Allocation'!I$62,'Input| Projects'!$AG471),""))),"")</f>
        <v/>
      </c>
      <c r="BA471" s="106"/>
      <c r="BB471" s="186">
        <f t="shared" si="245"/>
        <v>0</v>
      </c>
      <c r="BC471" s="186">
        <f t="shared" si="246"/>
        <v>0</v>
      </c>
      <c r="BD471" s="186">
        <f t="shared" si="247"/>
        <v>0</v>
      </c>
      <c r="BE471" s="186">
        <f t="shared" si="224"/>
        <v>0</v>
      </c>
      <c r="BF471" s="186">
        <f t="shared" si="225"/>
        <v>0</v>
      </c>
      <c r="BG471" s="186">
        <f t="shared" si="226"/>
        <v>0</v>
      </c>
      <c r="BH471" s="186">
        <f t="shared" si="227"/>
        <v>0</v>
      </c>
      <c r="BI471" s="97"/>
      <c r="BJ471" s="186" t="str">
        <f t="shared" si="228"/>
        <v/>
      </c>
      <c r="BK471" s="186" t="str">
        <f t="shared" si="229"/>
        <v/>
      </c>
      <c r="BL471" s="186" t="str">
        <f t="shared" si="230"/>
        <v/>
      </c>
      <c r="BM471" s="186" t="str">
        <f t="shared" si="231"/>
        <v/>
      </c>
      <c r="BN471" s="186" t="str">
        <f t="shared" si="232"/>
        <v/>
      </c>
      <c r="BO471" s="186" t="str">
        <f t="shared" si="233"/>
        <v/>
      </c>
      <c r="BP471" s="186" t="str">
        <f t="shared" si="234"/>
        <v/>
      </c>
      <c r="BQ471" s="97"/>
      <c r="BR471" s="186">
        <f t="shared" si="235"/>
        <v>0</v>
      </c>
      <c r="BS471" s="186">
        <f t="shared" si="236"/>
        <v>0</v>
      </c>
      <c r="BT471" s="222">
        <f t="shared" si="237"/>
        <v>0</v>
      </c>
      <c r="BU471" s="222">
        <f t="shared" si="238"/>
        <v>0</v>
      </c>
      <c r="BV471" s="222">
        <f t="shared" si="239"/>
        <v>0</v>
      </c>
      <c r="BW471" s="222">
        <f t="shared" si="240"/>
        <v>0</v>
      </c>
      <c r="BX471" s="222">
        <f t="shared" si="241"/>
        <v>0</v>
      </c>
      <c r="BY471" s="106"/>
      <c r="BZ471" s="197" t="str">
        <f>IF(SUMIF('Input| Projects'!$AS$8:$CP$8,"Dx",'Input| Projects'!$AS471:$CP471)=0,"",SUMIF('Input| Projects'!$AS$8:$CP$8,"Dx",'Input| Projects'!$AS471:$CP471))</f>
        <v/>
      </c>
      <c r="CA471" s="197" t="str">
        <f>IF(SUMIF('Input| Projects'!$AS$8:$CP$8,"Tx",'Input| Projects'!$AS471:$CP471)=0,"",SUMIF('Input| Projects'!$AS$8:$CP$8,"Tx",'Input| Projects'!$AS471:$CP471))</f>
        <v/>
      </c>
      <c r="CB471" s="150" t="str">
        <f t="shared" si="248"/>
        <v/>
      </c>
    </row>
    <row r="472" spans="2:80" x14ac:dyDescent="0.2">
      <c r="B472" s="201">
        <f>IFERROR('Input| Projects'!B472,"")</f>
        <v>463</v>
      </c>
      <c r="C472" s="42" t="str">
        <f>IFERROR(IF('Input| Projects'!C472="","",'Input| Projects'!C472),"")</f>
        <v/>
      </c>
      <c r="D472" s="42" t="str">
        <f>IFERROR(IF('Input| Projects'!D472="","",'Input| Projects'!D472),"")</f>
        <v/>
      </c>
      <c r="E472" s="104"/>
      <c r="F472" s="190">
        <f>IFERROR('Input| Projects'!I472*'Input| Escalations'!$K$19,"")</f>
        <v>0</v>
      </c>
      <c r="G472" s="190">
        <f>IFERROR('Input| Projects'!J472*'Input| Escalations'!$K$19,"")</f>
        <v>0</v>
      </c>
      <c r="H472" s="190">
        <f>IFERROR('Input| Projects'!K472*'Input| Escalations'!$K$19,"")</f>
        <v>0</v>
      </c>
      <c r="I472" s="190">
        <f>IFERROR('Input| Projects'!L472*'Input| Escalations'!$K$19,"")</f>
        <v>0</v>
      </c>
      <c r="J472" s="190">
        <f>IFERROR('Input| Projects'!M472*'Input| Escalations'!$K$19,"")</f>
        <v>0</v>
      </c>
      <c r="K472" s="190">
        <f>IFERROR('Input| Projects'!N472*'Input| Escalations'!$K$19,"")</f>
        <v>0</v>
      </c>
      <c r="L472" s="190">
        <f>IFERROR('Input| Projects'!O472*'Input| Escalations'!$K$19,"")</f>
        <v>0</v>
      </c>
      <c r="M472" s="150" t="str">
        <f>IF(ABS(SUM(F472:L472)-(SUM('Input| Projects'!I472:O472)*'Input| Escalations'!$K$19))&lt;0.0000001,"",1)</f>
        <v/>
      </c>
      <c r="N472" s="192">
        <f>'Input| Projects'!$Y472*INDEX('Input| Escalations'!$H$33:$N$33,MATCH('Calc| Project Costs'!N$9,'Input| Escalations'!$H$23:$N$23,0))+'Input| Projects'!$Z472*INDEX('Input| Escalations'!$H$34:$N$34,MATCH('Calc| Project Costs'!N$9,'Input| Escalations'!$H$23:$N$23,0))+'Input| Projects'!$AA472*INDEX('Input| Escalations'!$H$35:$N$35,MATCH('Calc| Project Costs'!N$9,'Input| Escalations'!$H$23:$N$23,0))+1</f>
        <v>1</v>
      </c>
      <c r="O472" s="192">
        <f>'Input| Projects'!$Y472*INDEX('Input| Escalations'!$H$33:$N$33,MATCH('Calc| Project Costs'!O$9,'Input| Escalations'!$H$23:$N$23,0))+'Input| Projects'!$Z472*INDEX('Input| Escalations'!$H$34:$N$34,MATCH('Calc| Project Costs'!O$9,'Input| Escalations'!$H$23:$N$23,0))+'Input| Projects'!$AA472*INDEX('Input| Escalations'!$H$35:$N$35,MATCH('Calc| Project Costs'!O$9,'Input| Escalations'!$H$23:$N$23,0))+1</f>
        <v>1</v>
      </c>
      <c r="P472" s="192">
        <f>'Input| Projects'!$Y472*INDEX('Input| Escalations'!$H$33:$N$33,MATCH('Calc| Project Costs'!P$9,'Input| Escalations'!$H$23:$N$23,0))+'Input| Projects'!$Z472*INDEX('Input| Escalations'!$H$34:$N$34,MATCH('Calc| Project Costs'!P$9,'Input| Escalations'!$H$23:$N$23,0))+'Input| Projects'!$AA472*INDEX('Input| Escalations'!$H$35:$N$35,MATCH('Calc| Project Costs'!P$9,'Input| Escalations'!$H$23:$N$23,0))+1</f>
        <v>1</v>
      </c>
      <c r="Q472" s="192">
        <f>'Input| Projects'!$Y472*INDEX('Input| Escalations'!$H$33:$N$33,MATCH('Calc| Project Costs'!Q$9,'Input| Escalations'!$H$23:$N$23,0))+'Input| Projects'!$Z472*INDEX('Input| Escalations'!$H$34:$N$34,MATCH('Calc| Project Costs'!Q$9,'Input| Escalations'!$H$23:$N$23,0))+'Input| Projects'!$AA472*INDEX('Input| Escalations'!$H$35:$N$35,MATCH('Calc| Project Costs'!Q$9,'Input| Escalations'!$H$23:$N$23,0))+1</f>
        <v>1</v>
      </c>
      <c r="R472" s="192">
        <f>'Input| Projects'!$Y472*INDEX('Input| Escalations'!$H$33:$N$33,MATCH('Calc| Project Costs'!R$9,'Input| Escalations'!$H$23:$N$23,0))+'Input| Projects'!$Z472*INDEX('Input| Escalations'!$H$34:$N$34,MATCH('Calc| Project Costs'!R$9,'Input| Escalations'!$H$23:$N$23,0))+'Input| Projects'!$AA472*INDEX('Input| Escalations'!$H$35:$N$35,MATCH('Calc| Project Costs'!R$9,'Input| Escalations'!$H$23:$N$23,0))+1</f>
        <v>1</v>
      </c>
      <c r="S472" s="192">
        <f>'Input| Projects'!$Y472*INDEX('Input| Escalations'!$H$33:$N$33,MATCH('Calc| Project Costs'!S$9,'Input| Escalations'!$H$23:$N$23,0))+'Input| Projects'!$Z472*INDEX('Input| Escalations'!$H$34:$N$34,MATCH('Calc| Project Costs'!S$9,'Input| Escalations'!$H$23:$N$23,0))+'Input| Projects'!$AA472*INDEX('Input| Escalations'!$H$35:$N$35,MATCH('Calc| Project Costs'!S$9,'Input| Escalations'!$H$23:$N$23,0))+1</f>
        <v>1</v>
      </c>
      <c r="T472" s="192">
        <f>'Input| Projects'!$Y472*INDEX('Input| Escalations'!$H$33:$N$33,MATCH('Calc| Project Costs'!T$9,'Input| Escalations'!$H$23:$N$23,0))+'Input| Projects'!$Z472*INDEX('Input| Escalations'!$H$34:$N$34,MATCH('Calc| Project Costs'!T$9,'Input| Escalations'!$H$23:$N$23,0))+'Input| Projects'!$AA472*INDEX('Input| Escalations'!$H$35:$N$35,MATCH('Calc| Project Costs'!T$9,'Input| Escalations'!$H$23:$N$23,0))+1</f>
        <v>1</v>
      </c>
      <c r="U472" s="106"/>
      <c r="V472" s="186">
        <f t="shared" si="242"/>
        <v>0</v>
      </c>
      <c r="W472" s="186">
        <f t="shared" si="243"/>
        <v>0</v>
      </c>
      <c r="X472" s="186">
        <f t="shared" si="244"/>
        <v>0</v>
      </c>
      <c r="Y472" s="186">
        <f t="shared" si="220"/>
        <v>0</v>
      </c>
      <c r="Z472" s="186">
        <f t="shared" si="221"/>
        <v>0</v>
      </c>
      <c r="AA472" s="186">
        <f t="shared" si="222"/>
        <v>0</v>
      </c>
      <c r="AB472" s="186">
        <f t="shared" si="223"/>
        <v>0</v>
      </c>
      <c r="AC472" s="106"/>
      <c r="AD472" s="186">
        <f>'Input| Projects'!Q472*N472*'Input| Escalations'!$K$19</f>
        <v>0</v>
      </c>
      <c r="AE472" s="186">
        <f>'Input| Projects'!R472*O472*'Input| Escalations'!$K$19</f>
        <v>0</v>
      </c>
      <c r="AF472" s="186">
        <f>'Input| Projects'!S472*P472*'Input| Escalations'!$K$19</f>
        <v>0</v>
      </c>
      <c r="AG472" s="186">
        <f>'Input| Projects'!T472*Q472*'Input| Escalations'!$K$19</f>
        <v>0</v>
      </c>
      <c r="AH472" s="186">
        <f>'Input| Projects'!U472*R472*'Input| Escalations'!$K$19</f>
        <v>0</v>
      </c>
      <c r="AI472" s="186">
        <f>'Input| Projects'!V472*S472*'Input| Escalations'!$K$19</f>
        <v>0</v>
      </c>
      <c r="AJ472" s="186">
        <f>'Input| Projects'!W472*T472*'Input| Escalations'!$K$19</f>
        <v>0</v>
      </c>
      <c r="AK472" s="106"/>
      <c r="AL472" s="186" t="str">
        <f>IFERROR(IF('Input| Overheads'!$C$42="Direct costs",SUMPRODUCT(--('Input| Projects'!$AC472="Yes"),'Calc| Overheads Allocation'!C$8,'Calc| Project Costs'!V472),IF('Input| Overheads'!$C$42="Internal labour",SUMPRODUCT(--('Input| Projects'!$AC472="Yes"),'Calc| Overheads Allocation'!C$8,'Calc| Project Costs'!V472,'Input| Projects'!$Y472),IF('Input| Overheads'!$C$42="DNSP defined",SUMPRODUCT(--('Input| Projects'!$AC472="Yes"),'Calc| Overheads Allocation'!C$61,'Input| Projects'!$AF472),""))),"")</f>
        <v/>
      </c>
      <c r="AM472" s="186" t="str">
        <f>IFERROR(IF('Input| Overheads'!$C$42="Direct costs",SUMPRODUCT(--('Input| Projects'!$AC472="Yes"),'Calc| Overheads Allocation'!D$8,'Calc| Project Costs'!W472),IF('Input| Overheads'!$C$42="Internal labour",SUMPRODUCT(--('Input| Projects'!$AC472="Yes"),'Calc| Overheads Allocation'!D$8,'Calc| Project Costs'!W472,'Input| Projects'!$Y472),IF('Input| Overheads'!$C$42="DNSP defined",SUMPRODUCT(--('Input| Projects'!$AC472="Yes"),'Calc| Overheads Allocation'!D$61,'Input| Projects'!$AF472),""))),"")</f>
        <v/>
      </c>
      <c r="AN472" s="186" t="str">
        <f>IFERROR(IF('Input| Overheads'!$C$42="Direct costs",SUMPRODUCT(--('Input| Projects'!$AC472="Yes"),'Calc| Overheads Allocation'!E$8,'Calc| Project Costs'!X472),IF('Input| Overheads'!$C$42="Internal labour",SUMPRODUCT(--('Input| Projects'!$AC472="Yes"),'Calc| Overheads Allocation'!E$8,'Calc| Project Costs'!X472,'Input| Projects'!$Y472),IF('Input| Overheads'!$C$42="DNSP defined",SUMPRODUCT(--('Input| Projects'!$AC472="Yes"),'Calc| Overheads Allocation'!E$61,'Input| Projects'!$AF472),""))),"")</f>
        <v/>
      </c>
      <c r="AO472" s="186" t="str">
        <f>IFERROR(IF('Input| Overheads'!$C$42="Direct costs",SUMPRODUCT(--('Input| Projects'!$AC472="Yes"),'Calc| Overheads Allocation'!F$8,'Calc| Project Costs'!Y472),IF('Input| Overheads'!$C$42="Internal labour",SUMPRODUCT(--('Input| Projects'!$AC472="Yes"),'Calc| Overheads Allocation'!F$8,'Calc| Project Costs'!Y472,'Input| Projects'!$Y472),IF('Input| Overheads'!$C$42="DNSP defined",SUMPRODUCT(--('Input| Projects'!$AC472="Yes"),'Calc| Overheads Allocation'!F$61,'Input| Projects'!$AF472),""))),"")</f>
        <v/>
      </c>
      <c r="AP472" s="186" t="str">
        <f>IFERROR(IF('Input| Overheads'!$C$42="Direct costs",SUMPRODUCT(--('Input| Projects'!$AC472="Yes"),'Calc| Overheads Allocation'!G$8,'Calc| Project Costs'!Z472),IF('Input| Overheads'!$C$42="Internal labour",SUMPRODUCT(--('Input| Projects'!$AC472="Yes"),'Calc| Overheads Allocation'!G$8,'Calc| Project Costs'!Z472,'Input| Projects'!$Y472),IF('Input| Overheads'!$C$42="DNSP defined",SUMPRODUCT(--('Input| Projects'!$AC472="Yes"),'Calc| Overheads Allocation'!G$61,'Input| Projects'!$AF472),""))),"")</f>
        <v/>
      </c>
      <c r="AQ472" s="186" t="str">
        <f>IFERROR(IF('Input| Overheads'!$C$42="Direct costs",SUMPRODUCT(--('Input| Projects'!$AC472="Yes"),'Calc| Overheads Allocation'!H$8,'Calc| Project Costs'!AA472),IF('Input| Overheads'!$C$42="Internal labour",SUMPRODUCT(--('Input| Projects'!$AC472="Yes"),'Calc| Overheads Allocation'!H$8,'Calc| Project Costs'!AA472,'Input| Projects'!$Y472),IF('Input| Overheads'!$C$42="DNSP defined",SUMPRODUCT(--('Input| Projects'!$AC472="Yes"),'Calc| Overheads Allocation'!H$61,'Input| Projects'!$AF472),""))),"")</f>
        <v/>
      </c>
      <c r="AR472" s="186" t="str">
        <f>IFERROR(IF('Input| Overheads'!$C$42="Direct costs",SUMPRODUCT(--('Input| Projects'!$AC472="Yes"),'Calc| Overheads Allocation'!I$8,'Calc| Project Costs'!AB472),IF('Input| Overheads'!$C$42="Internal labour",SUMPRODUCT(--('Input| Projects'!$AC472="Yes"),'Calc| Overheads Allocation'!I$8,'Calc| Project Costs'!AB472,'Input| Projects'!$Y472),IF('Input| Overheads'!$C$42="DNSP defined",SUMPRODUCT(--('Input| Projects'!$AC472="Yes"),'Calc| Overheads Allocation'!I$61,'Input| Projects'!$AF472),""))),"")</f>
        <v/>
      </c>
      <c r="AS472" s="106"/>
      <c r="AT472" s="186" t="str">
        <f>IFERROR(IF('Input| Overheads'!$C$42="Direct costs",SUMPRODUCT(--('Input| Projects'!$AD472="Yes"),'Calc| Overheads Allocation'!C$9,'Calc| Project Costs'!V472),IF('Input| Overheads'!$C$42="Internal labour",SUMPRODUCT(--('Input| Projects'!$AD472="Yes"),'Calc| Overheads Allocation'!C$9,'Calc| Project Costs'!V472,'Input| Projects'!$Y472),IF('Input| Overheads'!$C$42="DNSP defined",SUMPRODUCT(--('Input| Projects'!$AD472="Yes"),'Calc| Overheads Allocation'!C$62,'Input| Projects'!$AG472),""))),"")</f>
        <v/>
      </c>
      <c r="AU472" s="186" t="str">
        <f>IFERROR(IF('Input| Overheads'!$C$42="Direct costs",SUMPRODUCT(--('Input| Projects'!$AD472="Yes"),'Calc| Overheads Allocation'!D$9,'Calc| Project Costs'!W472),IF('Input| Overheads'!$C$42="Internal labour",SUMPRODUCT(--('Input| Projects'!$AD472="Yes"),'Calc| Overheads Allocation'!D$9,'Calc| Project Costs'!W472,'Input| Projects'!$Y472),IF('Input| Overheads'!$C$42="DNSP defined",SUMPRODUCT(--('Input| Projects'!$AD472="Yes"),'Calc| Overheads Allocation'!D$62,'Input| Projects'!$AG472),""))),"")</f>
        <v/>
      </c>
      <c r="AV472" s="186" t="str">
        <f>IFERROR(IF('Input| Overheads'!$C$42="Direct costs",SUMPRODUCT(--('Input| Projects'!$AD472="Yes"),'Calc| Overheads Allocation'!E$9,'Calc| Project Costs'!X472),IF('Input| Overheads'!$C$42="Internal labour",SUMPRODUCT(--('Input| Projects'!$AD472="Yes"),'Calc| Overheads Allocation'!E$9,'Calc| Project Costs'!X472,'Input| Projects'!$Y472),IF('Input| Overheads'!$C$42="DNSP defined",SUMPRODUCT(--('Input| Projects'!$AD472="Yes"),'Calc| Overheads Allocation'!E$62,'Input| Projects'!$AG472),""))),"")</f>
        <v/>
      </c>
      <c r="AW472" s="186" t="str">
        <f>IFERROR(IF('Input| Overheads'!$C$42="Direct costs",SUMPRODUCT(--('Input| Projects'!$AD472="Yes"),'Calc| Overheads Allocation'!F$9,'Calc| Project Costs'!Y472),IF('Input| Overheads'!$C$42="Internal labour",SUMPRODUCT(--('Input| Projects'!$AD472="Yes"),'Calc| Overheads Allocation'!F$9,'Calc| Project Costs'!Y472,'Input| Projects'!$Y472),IF('Input| Overheads'!$C$42="DNSP defined",SUMPRODUCT(--('Input| Projects'!$AD472="Yes"),'Calc| Overheads Allocation'!F$62,'Input| Projects'!$AG472),""))),"")</f>
        <v/>
      </c>
      <c r="AX472" s="186" t="str">
        <f>IFERROR(IF('Input| Overheads'!$C$42="Direct costs",SUMPRODUCT(--('Input| Projects'!$AD472="Yes"),'Calc| Overheads Allocation'!G$9,'Calc| Project Costs'!Z472),IF('Input| Overheads'!$C$42="Internal labour",SUMPRODUCT(--('Input| Projects'!$AD472="Yes"),'Calc| Overheads Allocation'!G$9,'Calc| Project Costs'!Z472,'Input| Projects'!$Y472),IF('Input| Overheads'!$C$42="DNSP defined",SUMPRODUCT(--('Input| Projects'!$AD472="Yes"),'Calc| Overheads Allocation'!G$62,'Input| Projects'!$AG472),""))),"")</f>
        <v/>
      </c>
      <c r="AY472" s="186" t="str">
        <f>IFERROR(IF('Input| Overheads'!$C$42="Direct costs",SUMPRODUCT(--('Input| Projects'!$AD472="Yes"),'Calc| Overheads Allocation'!H$9,'Calc| Project Costs'!AA472),IF('Input| Overheads'!$C$42="Internal labour",SUMPRODUCT(--('Input| Projects'!$AD472="Yes"),'Calc| Overheads Allocation'!H$9,'Calc| Project Costs'!AA472,'Input| Projects'!$Y472),IF('Input| Overheads'!$C$42="DNSP defined",SUMPRODUCT(--('Input| Projects'!$AD472="Yes"),'Calc| Overheads Allocation'!H$62,'Input| Projects'!$AG472),""))),"")</f>
        <v/>
      </c>
      <c r="AZ472" s="186" t="str">
        <f>IFERROR(IF('Input| Overheads'!$C$42="Direct costs",SUMPRODUCT(--('Input| Projects'!$AD472="Yes"),'Calc| Overheads Allocation'!I$9,'Calc| Project Costs'!AB472),IF('Input| Overheads'!$C$42="Internal labour",SUMPRODUCT(--('Input| Projects'!$AD472="Yes"),'Calc| Overheads Allocation'!I$9,'Calc| Project Costs'!AB472,'Input| Projects'!$Y472),IF('Input| Overheads'!$C$42="DNSP defined",SUMPRODUCT(--('Input| Projects'!$AD472="Yes"),'Calc| Overheads Allocation'!I$62,'Input| Projects'!$AG472),""))),"")</f>
        <v/>
      </c>
      <c r="BA472" s="106"/>
      <c r="BB472" s="186">
        <f t="shared" si="245"/>
        <v>0</v>
      </c>
      <c r="BC472" s="186">
        <f t="shared" si="246"/>
        <v>0</v>
      </c>
      <c r="BD472" s="186">
        <f t="shared" si="247"/>
        <v>0</v>
      </c>
      <c r="BE472" s="186">
        <f t="shared" si="224"/>
        <v>0</v>
      </c>
      <c r="BF472" s="186">
        <f t="shared" si="225"/>
        <v>0</v>
      </c>
      <c r="BG472" s="186">
        <f t="shared" si="226"/>
        <v>0</v>
      </c>
      <c r="BH472" s="186">
        <f t="shared" si="227"/>
        <v>0</v>
      </c>
      <c r="BI472" s="97"/>
      <c r="BJ472" s="186" t="str">
        <f t="shared" si="228"/>
        <v/>
      </c>
      <c r="BK472" s="186" t="str">
        <f t="shared" si="229"/>
        <v/>
      </c>
      <c r="BL472" s="186" t="str">
        <f t="shared" si="230"/>
        <v/>
      </c>
      <c r="BM472" s="186" t="str">
        <f t="shared" si="231"/>
        <v/>
      </c>
      <c r="BN472" s="186" t="str">
        <f t="shared" si="232"/>
        <v/>
      </c>
      <c r="BO472" s="186" t="str">
        <f t="shared" si="233"/>
        <v/>
      </c>
      <c r="BP472" s="186" t="str">
        <f t="shared" si="234"/>
        <v/>
      </c>
      <c r="BQ472" s="97"/>
      <c r="BR472" s="186">
        <f t="shared" si="235"/>
        <v>0</v>
      </c>
      <c r="BS472" s="186">
        <f t="shared" si="236"/>
        <v>0</v>
      </c>
      <c r="BT472" s="222">
        <f t="shared" si="237"/>
        <v>0</v>
      </c>
      <c r="BU472" s="222">
        <f t="shared" si="238"/>
        <v>0</v>
      </c>
      <c r="BV472" s="222">
        <f t="shared" si="239"/>
        <v>0</v>
      </c>
      <c r="BW472" s="222">
        <f t="shared" si="240"/>
        <v>0</v>
      </c>
      <c r="BX472" s="222">
        <f t="shared" si="241"/>
        <v>0</v>
      </c>
      <c r="BY472" s="106"/>
      <c r="BZ472" s="197" t="str">
        <f>IF(SUMIF('Input| Projects'!$AS$8:$CP$8,"Dx",'Input| Projects'!$AS472:$CP472)=0,"",SUMIF('Input| Projects'!$AS$8:$CP$8,"Dx",'Input| Projects'!$AS472:$CP472))</f>
        <v/>
      </c>
      <c r="CA472" s="197" t="str">
        <f>IF(SUMIF('Input| Projects'!$AS$8:$CP$8,"Tx",'Input| Projects'!$AS472:$CP472)=0,"",SUMIF('Input| Projects'!$AS$8:$CP$8,"Tx",'Input| Projects'!$AS472:$CP472))</f>
        <v/>
      </c>
      <c r="CB472" s="150" t="str">
        <f t="shared" si="248"/>
        <v/>
      </c>
    </row>
    <row r="473" spans="2:80" x14ac:dyDescent="0.2">
      <c r="B473" s="201">
        <f>IFERROR('Input| Projects'!B473,"")</f>
        <v>464</v>
      </c>
      <c r="C473" s="42" t="str">
        <f>IFERROR(IF('Input| Projects'!C473="","",'Input| Projects'!C473),"")</f>
        <v/>
      </c>
      <c r="D473" s="42" t="str">
        <f>IFERROR(IF('Input| Projects'!D473="","",'Input| Projects'!D473),"")</f>
        <v/>
      </c>
      <c r="E473" s="104"/>
      <c r="F473" s="190">
        <f>IFERROR('Input| Projects'!I473*'Input| Escalations'!$K$19,"")</f>
        <v>0</v>
      </c>
      <c r="G473" s="190">
        <f>IFERROR('Input| Projects'!J473*'Input| Escalations'!$K$19,"")</f>
        <v>0</v>
      </c>
      <c r="H473" s="190">
        <f>IFERROR('Input| Projects'!K473*'Input| Escalations'!$K$19,"")</f>
        <v>0</v>
      </c>
      <c r="I473" s="190">
        <f>IFERROR('Input| Projects'!L473*'Input| Escalations'!$K$19,"")</f>
        <v>0</v>
      </c>
      <c r="J473" s="190">
        <f>IFERROR('Input| Projects'!M473*'Input| Escalations'!$K$19,"")</f>
        <v>0</v>
      </c>
      <c r="K473" s="190">
        <f>IFERROR('Input| Projects'!N473*'Input| Escalations'!$K$19,"")</f>
        <v>0</v>
      </c>
      <c r="L473" s="190">
        <f>IFERROR('Input| Projects'!O473*'Input| Escalations'!$K$19,"")</f>
        <v>0</v>
      </c>
      <c r="M473" s="150" t="str">
        <f>IF(ABS(SUM(F473:L473)-(SUM('Input| Projects'!I473:O473)*'Input| Escalations'!$K$19))&lt;0.0000001,"",1)</f>
        <v/>
      </c>
      <c r="N473" s="192">
        <f>'Input| Projects'!$Y473*INDEX('Input| Escalations'!$H$33:$N$33,MATCH('Calc| Project Costs'!N$9,'Input| Escalations'!$H$23:$N$23,0))+'Input| Projects'!$Z473*INDEX('Input| Escalations'!$H$34:$N$34,MATCH('Calc| Project Costs'!N$9,'Input| Escalations'!$H$23:$N$23,0))+'Input| Projects'!$AA473*INDEX('Input| Escalations'!$H$35:$N$35,MATCH('Calc| Project Costs'!N$9,'Input| Escalations'!$H$23:$N$23,0))+1</f>
        <v>1</v>
      </c>
      <c r="O473" s="192">
        <f>'Input| Projects'!$Y473*INDEX('Input| Escalations'!$H$33:$N$33,MATCH('Calc| Project Costs'!O$9,'Input| Escalations'!$H$23:$N$23,0))+'Input| Projects'!$Z473*INDEX('Input| Escalations'!$H$34:$N$34,MATCH('Calc| Project Costs'!O$9,'Input| Escalations'!$H$23:$N$23,0))+'Input| Projects'!$AA473*INDEX('Input| Escalations'!$H$35:$N$35,MATCH('Calc| Project Costs'!O$9,'Input| Escalations'!$H$23:$N$23,0))+1</f>
        <v>1</v>
      </c>
      <c r="P473" s="192">
        <f>'Input| Projects'!$Y473*INDEX('Input| Escalations'!$H$33:$N$33,MATCH('Calc| Project Costs'!P$9,'Input| Escalations'!$H$23:$N$23,0))+'Input| Projects'!$Z473*INDEX('Input| Escalations'!$H$34:$N$34,MATCH('Calc| Project Costs'!P$9,'Input| Escalations'!$H$23:$N$23,0))+'Input| Projects'!$AA473*INDEX('Input| Escalations'!$H$35:$N$35,MATCH('Calc| Project Costs'!P$9,'Input| Escalations'!$H$23:$N$23,0))+1</f>
        <v>1</v>
      </c>
      <c r="Q473" s="192">
        <f>'Input| Projects'!$Y473*INDEX('Input| Escalations'!$H$33:$N$33,MATCH('Calc| Project Costs'!Q$9,'Input| Escalations'!$H$23:$N$23,0))+'Input| Projects'!$Z473*INDEX('Input| Escalations'!$H$34:$N$34,MATCH('Calc| Project Costs'!Q$9,'Input| Escalations'!$H$23:$N$23,0))+'Input| Projects'!$AA473*INDEX('Input| Escalations'!$H$35:$N$35,MATCH('Calc| Project Costs'!Q$9,'Input| Escalations'!$H$23:$N$23,0))+1</f>
        <v>1</v>
      </c>
      <c r="R473" s="192">
        <f>'Input| Projects'!$Y473*INDEX('Input| Escalations'!$H$33:$N$33,MATCH('Calc| Project Costs'!R$9,'Input| Escalations'!$H$23:$N$23,0))+'Input| Projects'!$Z473*INDEX('Input| Escalations'!$H$34:$N$34,MATCH('Calc| Project Costs'!R$9,'Input| Escalations'!$H$23:$N$23,0))+'Input| Projects'!$AA473*INDEX('Input| Escalations'!$H$35:$N$35,MATCH('Calc| Project Costs'!R$9,'Input| Escalations'!$H$23:$N$23,0))+1</f>
        <v>1</v>
      </c>
      <c r="S473" s="192">
        <f>'Input| Projects'!$Y473*INDEX('Input| Escalations'!$H$33:$N$33,MATCH('Calc| Project Costs'!S$9,'Input| Escalations'!$H$23:$N$23,0))+'Input| Projects'!$Z473*INDEX('Input| Escalations'!$H$34:$N$34,MATCH('Calc| Project Costs'!S$9,'Input| Escalations'!$H$23:$N$23,0))+'Input| Projects'!$AA473*INDEX('Input| Escalations'!$H$35:$N$35,MATCH('Calc| Project Costs'!S$9,'Input| Escalations'!$H$23:$N$23,0))+1</f>
        <v>1</v>
      </c>
      <c r="T473" s="192">
        <f>'Input| Projects'!$Y473*INDEX('Input| Escalations'!$H$33:$N$33,MATCH('Calc| Project Costs'!T$9,'Input| Escalations'!$H$23:$N$23,0))+'Input| Projects'!$Z473*INDEX('Input| Escalations'!$H$34:$N$34,MATCH('Calc| Project Costs'!T$9,'Input| Escalations'!$H$23:$N$23,0))+'Input| Projects'!$AA473*INDEX('Input| Escalations'!$H$35:$N$35,MATCH('Calc| Project Costs'!T$9,'Input| Escalations'!$H$23:$N$23,0))+1</f>
        <v>1</v>
      </c>
      <c r="U473" s="106"/>
      <c r="V473" s="186">
        <f t="shared" si="242"/>
        <v>0</v>
      </c>
      <c r="W473" s="186">
        <f t="shared" si="243"/>
        <v>0</v>
      </c>
      <c r="X473" s="186">
        <f t="shared" si="244"/>
        <v>0</v>
      </c>
      <c r="Y473" s="186">
        <f t="shared" si="220"/>
        <v>0</v>
      </c>
      <c r="Z473" s="186">
        <f t="shared" si="221"/>
        <v>0</v>
      </c>
      <c r="AA473" s="186">
        <f t="shared" si="222"/>
        <v>0</v>
      </c>
      <c r="AB473" s="186">
        <f t="shared" si="223"/>
        <v>0</v>
      </c>
      <c r="AC473" s="106"/>
      <c r="AD473" s="186">
        <f>'Input| Projects'!Q473*N473*'Input| Escalations'!$K$19</f>
        <v>0</v>
      </c>
      <c r="AE473" s="186">
        <f>'Input| Projects'!R473*O473*'Input| Escalations'!$K$19</f>
        <v>0</v>
      </c>
      <c r="AF473" s="186">
        <f>'Input| Projects'!S473*P473*'Input| Escalations'!$K$19</f>
        <v>0</v>
      </c>
      <c r="AG473" s="186">
        <f>'Input| Projects'!T473*Q473*'Input| Escalations'!$K$19</f>
        <v>0</v>
      </c>
      <c r="AH473" s="186">
        <f>'Input| Projects'!U473*R473*'Input| Escalations'!$K$19</f>
        <v>0</v>
      </c>
      <c r="AI473" s="186">
        <f>'Input| Projects'!V473*S473*'Input| Escalations'!$K$19</f>
        <v>0</v>
      </c>
      <c r="AJ473" s="186">
        <f>'Input| Projects'!W473*T473*'Input| Escalations'!$K$19</f>
        <v>0</v>
      </c>
      <c r="AK473" s="106"/>
      <c r="AL473" s="186" t="str">
        <f>IFERROR(IF('Input| Overheads'!$C$42="Direct costs",SUMPRODUCT(--('Input| Projects'!$AC473="Yes"),'Calc| Overheads Allocation'!C$8,'Calc| Project Costs'!V473),IF('Input| Overheads'!$C$42="Internal labour",SUMPRODUCT(--('Input| Projects'!$AC473="Yes"),'Calc| Overheads Allocation'!C$8,'Calc| Project Costs'!V473,'Input| Projects'!$Y473),IF('Input| Overheads'!$C$42="DNSP defined",SUMPRODUCT(--('Input| Projects'!$AC473="Yes"),'Calc| Overheads Allocation'!C$61,'Input| Projects'!$AF473),""))),"")</f>
        <v/>
      </c>
      <c r="AM473" s="186" t="str">
        <f>IFERROR(IF('Input| Overheads'!$C$42="Direct costs",SUMPRODUCT(--('Input| Projects'!$AC473="Yes"),'Calc| Overheads Allocation'!D$8,'Calc| Project Costs'!W473),IF('Input| Overheads'!$C$42="Internal labour",SUMPRODUCT(--('Input| Projects'!$AC473="Yes"),'Calc| Overheads Allocation'!D$8,'Calc| Project Costs'!W473,'Input| Projects'!$Y473),IF('Input| Overheads'!$C$42="DNSP defined",SUMPRODUCT(--('Input| Projects'!$AC473="Yes"),'Calc| Overheads Allocation'!D$61,'Input| Projects'!$AF473),""))),"")</f>
        <v/>
      </c>
      <c r="AN473" s="186" t="str">
        <f>IFERROR(IF('Input| Overheads'!$C$42="Direct costs",SUMPRODUCT(--('Input| Projects'!$AC473="Yes"),'Calc| Overheads Allocation'!E$8,'Calc| Project Costs'!X473),IF('Input| Overheads'!$C$42="Internal labour",SUMPRODUCT(--('Input| Projects'!$AC473="Yes"),'Calc| Overheads Allocation'!E$8,'Calc| Project Costs'!X473,'Input| Projects'!$Y473),IF('Input| Overheads'!$C$42="DNSP defined",SUMPRODUCT(--('Input| Projects'!$AC473="Yes"),'Calc| Overheads Allocation'!E$61,'Input| Projects'!$AF473),""))),"")</f>
        <v/>
      </c>
      <c r="AO473" s="186" t="str">
        <f>IFERROR(IF('Input| Overheads'!$C$42="Direct costs",SUMPRODUCT(--('Input| Projects'!$AC473="Yes"),'Calc| Overheads Allocation'!F$8,'Calc| Project Costs'!Y473),IF('Input| Overheads'!$C$42="Internal labour",SUMPRODUCT(--('Input| Projects'!$AC473="Yes"),'Calc| Overheads Allocation'!F$8,'Calc| Project Costs'!Y473,'Input| Projects'!$Y473),IF('Input| Overheads'!$C$42="DNSP defined",SUMPRODUCT(--('Input| Projects'!$AC473="Yes"),'Calc| Overheads Allocation'!F$61,'Input| Projects'!$AF473),""))),"")</f>
        <v/>
      </c>
      <c r="AP473" s="186" t="str">
        <f>IFERROR(IF('Input| Overheads'!$C$42="Direct costs",SUMPRODUCT(--('Input| Projects'!$AC473="Yes"),'Calc| Overheads Allocation'!G$8,'Calc| Project Costs'!Z473),IF('Input| Overheads'!$C$42="Internal labour",SUMPRODUCT(--('Input| Projects'!$AC473="Yes"),'Calc| Overheads Allocation'!G$8,'Calc| Project Costs'!Z473,'Input| Projects'!$Y473),IF('Input| Overheads'!$C$42="DNSP defined",SUMPRODUCT(--('Input| Projects'!$AC473="Yes"),'Calc| Overheads Allocation'!G$61,'Input| Projects'!$AF473),""))),"")</f>
        <v/>
      </c>
      <c r="AQ473" s="186" t="str">
        <f>IFERROR(IF('Input| Overheads'!$C$42="Direct costs",SUMPRODUCT(--('Input| Projects'!$AC473="Yes"),'Calc| Overheads Allocation'!H$8,'Calc| Project Costs'!AA473),IF('Input| Overheads'!$C$42="Internal labour",SUMPRODUCT(--('Input| Projects'!$AC473="Yes"),'Calc| Overheads Allocation'!H$8,'Calc| Project Costs'!AA473,'Input| Projects'!$Y473),IF('Input| Overheads'!$C$42="DNSP defined",SUMPRODUCT(--('Input| Projects'!$AC473="Yes"),'Calc| Overheads Allocation'!H$61,'Input| Projects'!$AF473),""))),"")</f>
        <v/>
      </c>
      <c r="AR473" s="186" t="str">
        <f>IFERROR(IF('Input| Overheads'!$C$42="Direct costs",SUMPRODUCT(--('Input| Projects'!$AC473="Yes"),'Calc| Overheads Allocation'!I$8,'Calc| Project Costs'!AB473),IF('Input| Overheads'!$C$42="Internal labour",SUMPRODUCT(--('Input| Projects'!$AC473="Yes"),'Calc| Overheads Allocation'!I$8,'Calc| Project Costs'!AB473,'Input| Projects'!$Y473),IF('Input| Overheads'!$C$42="DNSP defined",SUMPRODUCT(--('Input| Projects'!$AC473="Yes"),'Calc| Overheads Allocation'!I$61,'Input| Projects'!$AF473),""))),"")</f>
        <v/>
      </c>
      <c r="AS473" s="106"/>
      <c r="AT473" s="186" t="str">
        <f>IFERROR(IF('Input| Overheads'!$C$42="Direct costs",SUMPRODUCT(--('Input| Projects'!$AD473="Yes"),'Calc| Overheads Allocation'!C$9,'Calc| Project Costs'!V473),IF('Input| Overheads'!$C$42="Internal labour",SUMPRODUCT(--('Input| Projects'!$AD473="Yes"),'Calc| Overheads Allocation'!C$9,'Calc| Project Costs'!V473,'Input| Projects'!$Y473),IF('Input| Overheads'!$C$42="DNSP defined",SUMPRODUCT(--('Input| Projects'!$AD473="Yes"),'Calc| Overheads Allocation'!C$62,'Input| Projects'!$AG473),""))),"")</f>
        <v/>
      </c>
      <c r="AU473" s="186" t="str">
        <f>IFERROR(IF('Input| Overheads'!$C$42="Direct costs",SUMPRODUCT(--('Input| Projects'!$AD473="Yes"),'Calc| Overheads Allocation'!D$9,'Calc| Project Costs'!W473),IF('Input| Overheads'!$C$42="Internal labour",SUMPRODUCT(--('Input| Projects'!$AD473="Yes"),'Calc| Overheads Allocation'!D$9,'Calc| Project Costs'!W473,'Input| Projects'!$Y473),IF('Input| Overheads'!$C$42="DNSP defined",SUMPRODUCT(--('Input| Projects'!$AD473="Yes"),'Calc| Overheads Allocation'!D$62,'Input| Projects'!$AG473),""))),"")</f>
        <v/>
      </c>
      <c r="AV473" s="186" t="str">
        <f>IFERROR(IF('Input| Overheads'!$C$42="Direct costs",SUMPRODUCT(--('Input| Projects'!$AD473="Yes"),'Calc| Overheads Allocation'!E$9,'Calc| Project Costs'!X473),IF('Input| Overheads'!$C$42="Internal labour",SUMPRODUCT(--('Input| Projects'!$AD473="Yes"),'Calc| Overheads Allocation'!E$9,'Calc| Project Costs'!X473,'Input| Projects'!$Y473),IF('Input| Overheads'!$C$42="DNSP defined",SUMPRODUCT(--('Input| Projects'!$AD473="Yes"),'Calc| Overheads Allocation'!E$62,'Input| Projects'!$AG473),""))),"")</f>
        <v/>
      </c>
      <c r="AW473" s="186" t="str">
        <f>IFERROR(IF('Input| Overheads'!$C$42="Direct costs",SUMPRODUCT(--('Input| Projects'!$AD473="Yes"),'Calc| Overheads Allocation'!F$9,'Calc| Project Costs'!Y473),IF('Input| Overheads'!$C$42="Internal labour",SUMPRODUCT(--('Input| Projects'!$AD473="Yes"),'Calc| Overheads Allocation'!F$9,'Calc| Project Costs'!Y473,'Input| Projects'!$Y473),IF('Input| Overheads'!$C$42="DNSP defined",SUMPRODUCT(--('Input| Projects'!$AD473="Yes"),'Calc| Overheads Allocation'!F$62,'Input| Projects'!$AG473),""))),"")</f>
        <v/>
      </c>
      <c r="AX473" s="186" t="str">
        <f>IFERROR(IF('Input| Overheads'!$C$42="Direct costs",SUMPRODUCT(--('Input| Projects'!$AD473="Yes"),'Calc| Overheads Allocation'!G$9,'Calc| Project Costs'!Z473),IF('Input| Overheads'!$C$42="Internal labour",SUMPRODUCT(--('Input| Projects'!$AD473="Yes"),'Calc| Overheads Allocation'!G$9,'Calc| Project Costs'!Z473,'Input| Projects'!$Y473),IF('Input| Overheads'!$C$42="DNSP defined",SUMPRODUCT(--('Input| Projects'!$AD473="Yes"),'Calc| Overheads Allocation'!G$62,'Input| Projects'!$AG473),""))),"")</f>
        <v/>
      </c>
      <c r="AY473" s="186" t="str">
        <f>IFERROR(IF('Input| Overheads'!$C$42="Direct costs",SUMPRODUCT(--('Input| Projects'!$AD473="Yes"),'Calc| Overheads Allocation'!H$9,'Calc| Project Costs'!AA473),IF('Input| Overheads'!$C$42="Internal labour",SUMPRODUCT(--('Input| Projects'!$AD473="Yes"),'Calc| Overheads Allocation'!H$9,'Calc| Project Costs'!AA473,'Input| Projects'!$Y473),IF('Input| Overheads'!$C$42="DNSP defined",SUMPRODUCT(--('Input| Projects'!$AD473="Yes"),'Calc| Overheads Allocation'!H$62,'Input| Projects'!$AG473),""))),"")</f>
        <v/>
      </c>
      <c r="AZ473" s="186" t="str">
        <f>IFERROR(IF('Input| Overheads'!$C$42="Direct costs",SUMPRODUCT(--('Input| Projects'!$AD473="Yes"),'Calc| Overheads Allocation'!I$9,'Calc| Project Costs'!AB473),IF('Input| Overheads'!$C$42="Internal labour",SUMPRODUCT(--('Input| Projects'!$AD473="Yes"),'Calc| Overheads Allocation'!I$9,'Calc| Project Costs'!AB473,'Input| Projects'!$Y473),IF('Input| Overheads'!$C$42="DNSP defined",SUMPRODUCT(--('Input| Projects'!$AD473="Yes"),'Calc| Overheads Allocation'!I$62,'Input| Projects'!$AG473),""))),"")</f>
        <v/>
      </c>
      <c r="BA473" s="106"/>
      <c r="BB473" s="186">
        <f t="shared" si="245"/>
        <v>0</v>
      </c>
      <c r="BC473" s="186">
        <f t="shared" si="246"/>
        <v>0</v>
      </c>
      <c r="BD473" s="186">
        <f t="shared" si="247"/>
        <v>0</v>
      </c>
      <c r="BE473" s="186">
        <f t="shared" si="224"/>
        <v>0</v>
      </c>
      <c r="BF473" s="186">
        <f t="shared" si="225"/>
        <v>0</v>
      </c>
      <c r="BG473" s="186">
        <f t="shared" si="226"/>
        <v>0</v>
      </c>
      <c r="BH473" s="186">
        <f t="shared" si="227"/>
        <v>0</v>
      </c>
      <c r="BI473" s="97"/>
      <c r="BJ473" s="186" t="str">
        <f t="shared" si="228"/>
        <v/>
      </c>
      <c r="BK473" s="186" t="str">
        <f t="shared" si="229"/>
        <v/>
      </c>
      <c r="BL473" s="186" t="str">
        <f t="shared" si="230"/>
        <v/>
      </c>
      <c r="BM473" s="186" t="str">
        <f t="shared" si="231"/>
        <v/>
      </c>
      <c r="BN473" s="186" t="str">
        <f t="shared" si="232"/>
        <v/>
      </c>
      <c r="BO473" s="186" t="str">
        <f t="shared" si="233"/>
        <v/>
      </c>
      <c r="BP473" s="186" t="str">
        <f t="shared" si="234"/>
        <v/>
      </c>
      <c r="BQ473" s="97"/>
      <c r="BR473" s="186">
        <f t="shared" si="235"/>
        <v>0</v>
      </c>
      <c r="BS473" s="186">
        <f t="shared" si="236"/>
        <v>0</v>
      </c>
      <c r="BT473" s="222">
        <f t="shared" si="237"/>
        <v>0</v>
      </c>
      <c r="BU473" s="222">
        <f t="shared" si="238"/>
        <v>0</v>
      </c>
      <c r="BV473" s="222">
        <f t="shared" si="239"/>
        <v>0</v>
      </c>
      <c r="BW473" s="222">
        <f t="shared" si="240"/>
        <v>0</v>
      </c>
      <c r="BX473" s="222">
        <f t="shared" si="241"/>
        <v>0</v>
      </c>
      <c r="BY473" s="106"/>
      <c r="BZ473" s="197" t="str">
        <f>IF(SUMIF('Input| Projects'!$AS$8:$CP$8,"Dx",'Input| Projects'!$AS473:$CP473)=0,"",SUMIF('Input| Projects'!$AS$8:$CP$8,"Dx",'Input| Projects'!$AS473:$CP473))</f>
        <v/>
      </c>
      <c r="CA473" s="197" t="str">
        <f>IF(SUMIF('Input| Projects'!$AS$8:$CP$8,"Tx",'Input| Projects'!$AS473:$CP473)=0,"",SUMIF('Input| Projects'!$AS$8:$CP$8,"Tx",'Input| Projects'!$AS473:$CP473))</f>
        <v/>
      </c>
      <c r="CB473" s="150" t="str">
        <f t="shared" si="248"/>
        <v/>
      </c>
    </row>
    <row r="474" spans="2:80" x14ac:dyDescent="0.2">
      <c r="B474" s="201">
        <f>IFERROR('Input| Projects'!B474,"")</f>
        <v>465</v>
      </c>
      <c r="C474" s="42" t="str">
        <f>IFERROR(IF('Input| Projects'!C474="","",'Input| Projects'!C474),"")</f>
        <v/>
      </c>
      <c r="D474" s="42" t="str">
        <f>IFERROR(IF('Input| Projects'!D474="","",'Input| Projects'!D474),"")</f>
        <v/>
      </c>
      <c r="E474" s="104"/>
      <c r="F474" s="190">
        <f>IFERROR('Input| Projects'!I474*'Input| Escalations'!$K$19,"")</f>
        <v>0</v>
      </c>
      <c r="G474" s="190">
        <f>IFERROR('Input| Projects'!J474*'Input| Escalations'!$K$19,"")</f>
        <v>0</v>
      </c>
      <c r="H474" s="190">
        <f>IFERROR('Input| Projects'!K474*'Input| Escalations'!$K$19,"")</f>
        <v>0</v>
      </c>
      <c r="I474" s="190">
        <f>IFERROR('Input| Projects'!L474*'Input| Escalations'!$K$19,"")</f>
        <v>0</v>
      </c>
      <c r="J474" s="190">
        <f>IFERROR('Input| Projects'!M474*'Input| Escalations'!$K$19,"")</f>
        <v>0</v>
      </c>
      <c r="K474" s="190">
        <f>IFERROR('Input| Projects'!N474*'Input| Escalations'!$K$19,"")</f>
        <v>0</v>
      </c>
      <c r="L474" s="190">
        <f>IFERROR('Input| Projects'!O474*'Input| Escalations'!$K$19,"")</f>
        <v>0</v>
      </c>
      <c r="M474" s="150" t="str">
        <f>IF(ABS(SUM(F474:L474)-(SUM('Input| Projects'!I474:O474)*'Input| Escalations'!$K$19))&lt;0.0000001,"",1)</f>
        <v/>
      </c>
      <c r="N474" s="192">
        <f>'Input| Projects'!$Y474*INDEX('Input| Escalations'!$H$33:$N$33,MATCH('Calc| Project Costs'!N$9,'Input| Escalations'!$H$23:$N$23,0))+'Input| Projects'!$Z474*INDEX('Input| Escalations'!$H$34:$N$34,MATCH('Calc| Project Costs'!N$9,'Input| Escalations'!$H$23:$N$23,0))+'Input| Projects'!$AA474*INDEX('Input| Escalations'!$H$35:$N$35,MATCH('Calc| Project Costs'!N$9,'Input| Escalations'!$H$23:$N$23,0))+1</f>
        <v>1</v>
      </c>
      <c r="O474" s="192">
        <f>'Input| Projects'!$Y474*INDEX('Input| Escalations'!$H$33:$N$33,MATCH('Calc| Project Costs'!O$9,'Input| Escalations'!$H$23:$N$23,0))+'Input| Projects'!$Z474*INDEX('Input| Escalations'!$H$34:$N$34,MATCH('Calc| Project Costs'!O$9,'Input| Escalations'!$H$23:$N$23,0))+'Input| Projects'!$AA474*INDEX('Input| Escalations'!$H$35:$N$35,MATCH('Calc| Project Costs'!O$9,'Input| Escalations'!$H$23:$N$23,0))+1</f>
        <v>1</v>
      </c>
      <c r="P474" s="192">
        <f>'Input| Projects'!$Y474*INDEX('Input| Escalations'!$H$33:$N$33,MATCH('Calc| Project Costs'!P$9,'Input| Escalations'!$H$23:$N$23,0))+'Input| Projects'!$Z474*INDEX('Input| Escalations'!$H$34:$N$34,MATCH('Calc| Project Costs'!P$9,'Input| Escalations'!$H$23:$N$23,0))+'Input| Projects'!$AA474*INDEX('Input| Escalations'!$H$35:$N$35,MATCH('Calc| Project Costs'!P$9,'Input| Escalations'!$H$23:$N$23,0))+1</f>
        <v>1</v>
      </c>
      <c r="Q474" s="192">
        <f>'Input| Projects'!$Y474*INDEX('Input| Escalations'!$H$33:$N$33,MATCH('Calc| Project Costs'!Q$9,'Input| Escalations'!$H$23:$N$23,0))+'Input| Projects'!$Z474*INDEX('Input| Escalations'!$H$34:$N$34,MATCH('Calc| Project Costs'!Q$9,'Input| Escalations'!$H$23:$N$23,0))+'Input| Projects'!$AA474*INDEX('Input| Escalations'!$H$35:$N$35,MATCH('Calc| Project Costs'!Q$9,'Input| Escalations'!$H$23:$N$23,0))+1</f>
        <v>1</v>
      </c>
      <c r="R474" s="192">
        <f>'Input| Projects'!$Y474*INDEX('Input| Escalations'!$H$33:$N$33,MATCH('Calc| Project Costs'!R$9,'Input| Escalations'!$H$23:$N$23,0))+'Input| Projects'!$Z474*INDEX('Input| Escalations'!$H$34:$N$34,MATCH('Calc| Project Costs'!R$9,'Input| Escalations'!$H$23:$N$23,0))+'Input| Projects'!$AA474*INDEX('Input| Escalations'!$H$35:$N$35,MATCH('Calc| Project Costs'!R$9,'Input| Escalations'!$H$23:$N$23,0))+1</f>
        <v>1</v>
      </c>
      <c r="S474" s="192">
        <f>'Input| Projects'!$Y474*INDEX('Input| Escalations'!$H$33:$N$33,MATCH('Calc| Project Costs'!S$9,'Input| Escalations'!$H$23:$N$23,0))+'Input| Projects'!$Z474*INDEX('Input| Escalations'!$H$34:$N$34,MATCH('Calc| Project Costs'!S$9,'Input| Escalations'!$H$23:$N$23,0))+'Input| Projects'!$AA474*INDEX('Input| Escalations'!$H$35:$N$35,MATCH('Calc| Project Costs'!S$9,'Input| Escalations'!$H$23:$N$23,0))+1</f>
        <v>1</v>
      </c>
      <c r="T474" s="192">
        <f>'Input| Projects'!$Y474*INDEX('Input| Escalations'!$H$33:$N$33,MATCH('Calc| Project Costs'!T$9,'Input| Escalations'!$H$23:$N$23,0))+'Input| Projects'!$Z474*INDEX('Input| Escalations'!$H$34:$N$34,MATCH('Calc| Project Costs'!T$9,'Input| Escalations'!$H$23:$N$23,0))+'Input| Projects'!$AA474*INDEX('Input| Escalations'!$H$35:$N$35,MATCH('Calc| Project Costs'!T$9,'Input| Escalations'!$H$23:$N$23,0))+1</f>
        <v>1</v>
      </c>
      <c r="U474" s="106"/>
      <c r="V474" s="186">
        <f t="shared" si="242"/>
        <v>0</v>
      </c>
      <c r="W474" s="186">
        <f t="shared" si="243"/>
        <v>0</v>
      </c>
      <c r="X474" s="186">
        <f t="shared" si="244"/>
        <v>0</v>
      </c>
      <c r="Y474" s="186">
        <f t="shared" si="220"/>
        <v>0</v>
      </c>
      <c r="Z474" s="186">
        <f t="shared" si="221"/>
        <v>0</v>
      </c>
      <c r="AA474" s="186">
        <f t="shared" si="222"/>
        <v>0</v>
      </c>
      <c r="AB474" s="186">
        <f t="shared" si="223"/>
        <v>0</v>
      </c>
      <c r="AC474" s="106"/>
      <c r="AD474" s="186">
        <f>'Input| Projects'!Q474*N474*'Input| Escalations'!$K$19</f>
        <v>0</v>
      </c>
      <c r="AE474" s="186">
        <f>'Input| Projects'!R474*O474*'Input| Escalations'!$K$19</f>
        <v>0</v>
      </c>
      <c r="AF474" s="186">
        <f>'Input| Projects'!S474*P474*'Input| Escalations'!$K$19</f>
        <v>0</v>
      </c>
      <c r="AG474" s="186">
        <f>'Input| Projects'!T474*Q474*'Input| Escalations'!$K$19</f>
        <v>0</v>
      </c>
      <c r="AH474" s="186">
        <f>'Input| Projects'!U474*R474*'Input| Escalations'!$K$19</f>
        <v>0</v>
      </c>
      <c r="AI474" s="186">
        <f>'Input| Projects'!V474*S474*'Input| Escalations'!$K$19</f>
        <v>0</v>
      </c>
      <c r="AJ474" s="186">
        <f>'Input| Projects'!W474*T474*'Input| Escalations'!$K$19</f>
        <v>0</v>
      </c>
      <c r="AK474" s="106"/>
      <c r="AL474" s="186" t="str">
        <f>IFERROR(IF('Input| Overheads'!$C$42="Direct costs",SUMPRODUCT(--('Input| Projects'!$AC474="Yes"),'Calc| Overheads Allocation'!C$8,'Calc| Project Costs'!V474),IF('Input| Overheads'!$C$42="Internal labour",SUMPRODUCT(--('Input| Projects'!$AC474="Yes"),'Calc| Overheads Allocation'!C$8,'Calc| Project Costs'!V474,'Input| Projects'!$Y474),IF('Input| Overheads'!$C$42="DNSP defined",SUMPRODUCT(--('Input| Projects'!$AC474="Yes"),'Calc| Overheads Allocation'!C$61,'Input| Projects'!$AF474),""))),"")</f>
        <v/>
      </c>
      <c r="AM474" s="186" t="str">
        <f>IFERROR(IF('Input| Overheads'!$C$42="Direct costs",SUMPRODUCT(--('Input| Projects'!$AC474="Yes"),'Calc| Overheads Allocation'!D$8,'Calc| Project Costs'!W474),IF('Input| Overheads'!$C$42="Internal labour",SUMPRODUCT(--('Input| Projects'!$AC474="Yes"),'Calc| Overheads Allocation'!D$8,'Calc| Project Costs'!W474,'Input| Projects'!$Y474),IF('Input| Overheads'!$C$42="DNSP defined",SUMPRODUCT(--('Input| Projects'!$AC474="Yes"),'Calc| Overheads Allocation'!D$61,'Input| Projects'!$AF474),""))),"")</f>
        <v/>
      </c>
      <c r="AN474" s="186" t="str">
        <f>IFERROR(IF('Input| Overheads'!$C$42="Direct costs",SUMPRODUCT(--('Input| Projects'!$AC474="Yes"),'Calc| Overheads Allocation'!E$8,'Calc| Project Costs'!X474),IF('Input| Overheads'!$C$42="Internal labour",SUMPRODUCT(--('Input| Projects'!$AC474="Yes"),'Calc| Overheads Allocation'!E$8,'Calc| Project Costs'!X474,'Input| Projects'!$Y474),IF('Input| Overheads'!$C$42="DNSP defined",SUMPRODUCT(--('Input| Projects'!$AC474="Yes"),'Calc| Overheads Allocation'!E$61,'Input| Projects'!$AF474),""))),"")</f>
        <v/>
      </c>
      <c r="AO474" s="186" t="str">
        <f>IFERROR(IF('Input| Overheads'!$C$42="Direct costs",SUMPRODUCT(--('Input| Projects'!$AC474="Yes"),'Calc| Overheads Allocation'!F$8,'Calc| Project Costs'!Y474),IF('Input| Overheads'!$C$42="Internal labour",SUMPRODUCT(--('Input| Projects'!$AC474="Yes"),'Calc| Overheads Allocation'!F$8,'Calc| Project Costs'!Y474,'Input| Projects'!$Y474),IF('Input| Overheads'!$C$42="DNSP defined",SUMPRODUCT(--('Input| Projects'!$AC474="Yes"),'Calc| Overheads Allocation'!F$61,'Input| Projects'!$AF474),""))),"")</f>
        <v/>
      </c>
      <c r="AP474" s="186" t="str">
        <f>IFERROR(IF('Input| Overheads'!$C$42="Direct costs",SUMPRODUCT(--('Input| Projects'!$AC474="Yes"),'Calc| Overheads Allocation'!G$8,'Calc| Project Costs'!Z474),IF('Input| Overheads'!$C$42="Internal labour",SUMPRODUCT(--('Input| Projects'!$AC474="Yes"),'Calc| Overheads Allocation'!G$8,'Calc| Project Costs'!Z474,'Input| Projects'!$Y474),IF('Input| Overheads'!$C$42="DNSP defined",SUMPRODUCT(--('Input| Projects'!$AC474="Yes"),'Calc| Overheads Allocation'!G$61,'Input| Projects'!$AF474),""))),"")</f>
        <v/>
      </c>
      <c r="AQ474" s="186" t="str">
        <f>IFERROR(IF('Input| Overheads'!$C$42="Direct costs",SUMPRODUCT(--('Input| Projects'!$AC474="Yes"),'Calc| Overheads Allocation'!H$8,'Calc| Project Costs'!AA474),IF('Input| Overheads'!$C$42="Internal labour",SUMPRODUCT(--('Input| Projects'!$AC474="Yes"),'Calc| Overheads Allocation'!H$8,'Calc| Project Costs'!AA474,'Input| Projects'!$Y474),IF('Input| Overheads'!$C$42="DNSP defined",SUMPRODUCT(--('Input| Projects'!$AC474="Yes"),'Calc| Overheads Allocation'!H$61,'Input| Projects'!$AF474),""))),"")</f>
        <v/>
      </c>
      <c r="AR474" s="186" t="str">
        <f>IFERROR(IF('Input| Overheads'!$C$42="Direct costs",SUMPRODUCT(--('Input| Projects'!$AC474="Yes"),'Calc| Overheads Allocation'!I$8,'Calc| Project Costs'!AB474),IF('Input| Overheads'!$C$42="Internal labour",SUMPRODUCT(--('Input| Projects'!$AC474="Yes"),'Calc| Overheads Allocation'!I$8,'Calc| Project Costs'!AB474,'Input| Projects'!$Y474),IF('Input| Overheads'!$C$42="DNSP defined",SUMPRODUCT(--('Input| Projects'!$AC474="Yes"),'Calc| Overheads Allocation'!I$61,'Input| Projects'!$AF474),""))),"")</f>
        <v/>
      </c>
      <c r="AS474" s="106"/>
      <c r="AT474" s="186" t="str">
        <f>IFERROR(IF('Input| Overheads'!$C$42="Direct costs",SUMPRODUCT(--('Input| Projects'!$AD474="Yes"),'Calc| Overheads Allocation'!C$9,'Calc| Project Costs'!V474),IF('Input| Overheads'!$C$42="Internal labour",SUMPRODUCT(--('Input| Projects'!$AD474="Yes"),'Calc| Overheads Allocation'!C$9,'Calc| Project Costs'!V474,'Input| Projects'!$Y474),IF('Input| Overheads'!$C$42="DNSP defined",SUMPRODUCT(--('Input| Projects'!$AD474="Yes"),'Calc| Overheads Allocation'!C$62,'Input| Projects'!$AG474),""))),"")</f>
        <v/>
      </c>
      <c r="AU474" s="186" t="str">
        <f>IFERROR(IF('Input| Overheads'!$C$42="Direct costs",SUMPRODUCT(--('Input| Projects'!$AD474="Yes"),'Calc| Overheads Allocation'!D$9,'Calc| Project Costs'!W474),IF('Input| Overheads'!$C$42="Internal labour",SUMPRODUCT(--('Input| Projects'!$AD474="Yes"),'Calc| Overheads Allocation'!D$9,'Calc| Project Costs'!W474,'Input| Projects'!$Y474),IF('Input| Overheads'!$C$42="DNSP defined",SUMPRODUCT(--('Input| Projects'!$AD474="Yes"),'Calc| Overheads Allocation'!D$62,'Input| Projects'!$AG474),""))),"")</f>
        <v/>
      </c>
      <c r="AV474" s="186" t="str">
        <f>IFERROR(IF('Input| Overheads'!$C$42="Direct costs",SUMPRODUCT(--('Input| Projects'!$AD474="Yes"),'Calc| Overheads Allocation'!E$9,'Calc| Project Costs'!X474),IF('Input| Overheads'!$C$42="Internal labour",SUMPRODUCT(--('Input| Projects'!$AD474="Yes"),'Calc| Overheads Allocation'!E$9,'Calc| Project Costs'!X474,'Input| Projects'!$Y474),IF('Input| Overheads'!$C$42="DNSP defined",SUMPRODUCT(--('Input| Projects'!$AD474="Yes"),'Calc| Overheads Allocation'!E$62,'Input| Projects'!$AG474),""))),"")</f>
        <v/>
      </c>
      <c r="AW474" s="186" t="str">
        <f>IFERROR(IF('Input| Overheads'!$C$42="Direct costs",SUMPRODUCT(--('Input| Projects'!$AD474="Yes"),'Calc| Overheads Allocation'!F$9,'Calc| Project Costs'!Y474),IF('Input| Overheads'!$C$42="Internal labour",SUMPRODUCT(--('Input| Projects'!$AD474="Yes"),'Calc| Overheads Allocation'!F$9,'Calc| Project Costs'!Y474,'Input| Projects'!$Y474),IF('Input| Overheads'!$C$42="DNSP defined",SUMPRODUCT(--('Input| Projects'!$AD474="Yes"),'Calc| Overheads Allocation'!F$62,'Input| Projects'!$AG474),""))),"")</f>
        <v/>
      </c>
      <c r="AX474" s="186" t="str">
        <f>IFERROR(IF('Input| Overheads'!$C$42="Direct costs",SUMPRODUCT(--('Input| Projects'!$AD474="Yes"),'Calc| Overheads Allocation'!G$9,'Calc| Project Costs'!Z474),IF('Input| Overheads'!$C$42="Internal labour",SUMPRODUCT(--('Input| Projects'!$AD474="Yes"),'Calc| Overheads Allocation'!G$9,'Calc| Project Costs'!Z474,'Input| Projects'!$Y474),IF('Input| Overheads'!$C$42="DNSP defined",SUMPRODUCT(--('Input| Projects'!$AD474="Yes"),'Calc| Overheads Allocation'!G$62,'Input| Projects'!$AG474),""))),"")</f>
        <v/>
      </c>
      <c r="AY474" s="186" t="str">
        <f>IFERROR(IF('Input| Overheads'!$C$42="Direct costs",SUMPRODUCT(--('Input| Projects'!$AD474="Yes"),'Calc| Overheads Allocation'!H$9,'Calc| Project Costs'!AA474),IF('Input| Overheads'!$C$42="Internal labour",SUMPRODUCT(--('Input| Projects'!$AD474="Yes"),'Calc| Overheads Allocation'!H$9,'Calc| Project Costs'!AA474,'Input| Projects'!$Y474),IF('Input| Overheads'!$C$42="DNSP defined",SUMPRODUCT(--('Input| Projects'!$AD474="Yes"),'Calc| Overheads Allocation'!H$62,'Input| Projects'!$AG474),""))),"")</f>
        <v/>
      </c>
      <c r="AZ474" s="186" t="str">
        <f>IFERROR(IF('Input| Overheads'!$C$42="Direct costs",SUMPRODUCT(--('Input| Projects'!$AD474="Yes"),'Calc| Overheads Allocation'!I$9,'Calc| Project Costs'!AB474),IF('Input| Overheads'!$C$42="Internal labour",SUMPRODUCT(--('Input| Projects'!$AD474="Yes"),'Calc| Overheads Allocation'!I$9,'Calc| Project Costs'!AB474,'Input| Projects'!$Y474),IF('Input| Overheads'!$C$42="DNSP defined",SUMPRODUCT(--('Input| Projects'!$AD474="Yes"),'Calc| Overheads Allocation'!I$62,'Input| Projects'!$AG474),""))),"")</f>
        <v/>
      </c>
      <c r="BA474" s="106"/>
      <c r="BB474" s="186">
        <f t="shared" si="245"/>
        <v>0</v>
      </c>
      <c r="BC474" s="186">
        <f t="shared" si="246"/>
        <v>0</v>
      </c>
      <c r="BD474" s="186">
        <f t="shared" si="247"/>
        <v>0</v>
      </c>
      <c r="BE474" s="186">
        <f t="shared" si="224"/>
        <v>0</v>
      </c>
      <c r="BF474" s="186">
        <f t="shared" si="225"/>
        <v>0</v>
      </c>
      <c r="BG474" s="186">
        <f t="shared" si="226"/>
        <v>0</v>
      </c>
      <c r="BH474" s="186">
        <f t="shared" si="227"/>
        <v>0</v>
      </c>
      <c r="BI474" s="97"/>
      <c r="BJ474" s="186" t="str">
        <f t="shared" si="228"/>
        <v/>
      </c>
      <c r="BK474" s="186" t="str">
        <f t="shared" si="229"/>
        <v/>
      </c>
      <c r="BL474" s="186" t="str">
        <f t="shared" si="230"/>
        <v/>
      </c>
      <c r="BM474" s="186" t="str">
        <f t="shared" si="231"/>
        <v/>
      </c>
      <c r="BN474" s="186" t="str">
        <f t="shared" si="232"/>
        <v/>
      </c>
      <c r="BO474" s="186" t="str">
        <f t="shared" si="233"/>
        <v/>
      </c>
      <c r="BP474" s="186" t="str">
        <f t="shared" si="234"/>
        <v/>
      </c>
      <c r="BQ474" s="97"/>
      <c r="BR474" s="186">
        <f t="shared" si="235"/>
        <v>0</v>
      </c>
      <c r="BS474" s="186">
        <f t="shared" si="236"/>
        <v>0</v>
      </c>
      <c r="BT474" s="222">
        <f t="shared" si="237"/>
        <v>0</v>
      </c>
      <c r="BU474" s="222">
        <f t="shared" si="238"/>
        <v>0</v>
      </c>
      <c r="BV474" s="222">
        <f t="shared" si="239"/>
        <v>0</v>
      </c>
      <c r="BW474" s="222">
        <f t="shared" si="240"/>
        <v>0</v>
      </c>
      <c r="BX474" s="222">
        <f t="shared" si="241"/>
        <v>0</v>
      </c>
      <c r="BY474" s="106"/>
      <c r="BZ474" s="197" t="str">
        <f>IF(SUMIF('Input| Projects'!$AS$8:$CP$8,"Dx",'Input| Projects'!$AS474:$CP474)=0,"",SUMIF('Input| Projects'!$AS$8:$CP$8,"Dx",'Input| Projects'!$AS474:$CP474))</f>
        <v/>
      </c>
      <c r="CA474" s="197" t="str">
        <f>IF(SUMIF('Input| Projects'!$AS$8:$CP$8,"Tx",'Input| Projects'!$AS474:$CP474)=0,"",SUMIF('Input| Projects'!$AS$8:$CP$8,"Tx",'Input| Projects'!$AS474:$CP474))</f>
        <v/>
      </c>
      <c r="CB474" s="150" t="str">
        <f t="shared" si="248"/>
        <v/>
      </c>
    </row>
    <row r="475" spans="2:80" x14ac:dyDescent="0.2">
      <c r="B475" s="201">
        <f>IFERROR('Input| Projects'!B475,"")</f>
        <v>466</v>
      </c>
      <c r="C475" s="42" t="str">
        <f>IFERROR(IF('Input| Projects'!C475="","",'Input| Projects'!C475),"")</f>
        <v/>
      </c>
      <c r="D475" s="42" t="str">
        <f>IFERROR(IF('Input| Projects'!D475="","",'Input| Projects'!D475),"")</f>
        <v/>
      </c>
      <c r="E475" s="104"/>
      <c r="F475" s="190">
        <f>IFERROR('Input| Projects'!I475*'Input| Escalations'!$K$19,"")</f>
        <v>0</v>
      </c>
      <c r="G475" s="190">
        <f>IFERROR('Input| Projects'!J475*'Input| Escalations'!$K$19,"")</f>
        <v>0</v>
      </c>
      <c r="H475" s="190">
        <f>IFERROR('Input| Projects'!K475*'Input| Escalations'!$K$19,"")</f>
        <v>0</v>
      </c>
      <c r="I475" s="190">
        <f>IFERROR('Input| Projects'!L475*'Input| Escalations'!$K$19,"")</f>
        <v>0</v>
      </c>
      <c r="J475" s="190">
        <f>IFERROR('Input| Projects'!M475*'Input| Escalations'!$K$19,"")</f>
        <v>0</v>
      </c>
      <c r="K475" s="190">
        <f>IFERROR('Input| Projects'!N475*'Input| Escalations'!$K$19,"")</f>
        <v>0</v>
      </c>
      <c r="L475" s="190">
        <f>IFERROR('Input| Projects'!O475*'Input| Escalations'!$K$19,"")</f>
        <v>0</v>
      </c>
      <c r="M475" s="150" t="str">
        <f>IF(ABS(SUM(F475:L475)-(SUM('Input| Projects'!I475:O475)*'Input| Escalations'!$K$19))&lt;0.0000001,"",1)</f>
        <v/>
      </c>
      <c r="N475" s="192">
        <f>'Input| Projects'!$Y475*INDEX('Input| Escalations'!$H$33:$N$33,MATCH('Calc| Project Costs'!N$9,'Input| Escalations'!$H$23:$N$23,0))+'Input| Projects'!$Z475*INDEX('Input| Escalations'!$H$34:$N$34,MATCH('Calc| Project Costs'!N$9,'Input| Escalations'!$H$23:$N$23,0))+'Input| Projects'!$AA475*INDEX('Input| Escalations'!$H$35:$N$35,MATCH('Calc| Project Costs'!N$9,'Input| Escalations'!$H$23:$N$23,0))+1</f>
        <v>1</v>
      </c>
      <c r="O475" s="192">
        <f>'Input| Projects'!$Y475*INDEX('Input| Escalations'!$H$33:$N$33,MATCH('Calc| Project Costs'!O$9,'Input| Escalations'!$H$23:$N$23,0))+'Input| Projects'!$Z475*INDEX('Input| Escalations'!$H$34:$N$34,MATCH('Calc| Project Costs'!O$9,'Input| Escalations'!$H$23:$N$23,0))+'Input| Projects'!$AA475*INDEX('Input| Escalations'!$H$35:$N$35,MATCH('Calc| Project Costs'!O$9,'Input| Escalations'!$H$23:$N$23,0))+1</f>
        <v>1</v>
      </c>
      <c r="P475" s="192">
        <f>'Input| Projects'!$Y475*INDEX('Input| Escalations'!$H$33:$N$33,MATCH('Calc| Project Costs'!P$9,'Input| Escalations'!$H$23:$N$23,0))+'Input| Projects'!$Z475*INDEX('Input| Escalations'!$H$34:$N$34,MATCH('Calc| Project Costs'!P$9,'Input| Escalations'!$H$23:$N$23,0))+'Input| Projects'!$AA475*INDEX('Input| Escalations'!$H$35:$N$35,MATCH('Calc| Project Costs'!P$9,'Input| Escalations'!$H$23:$N$23,0))+1</f>
        <v>1</v>
      </c>
      <c r="Q475" s="192">
        <f>'Input| Projects'!$Y475*INDEX('Input| Escalations'!$H$33:$N$33,MATCH('Calc| Project Costs'!Q$9,'Input| Escalations'!$H$23:$N$23,0))+'Input| Projects'!$Z475*INDEX('Input| Escalations'!$H$34:$N$34,MATCH('Calc| Project Costs'!Q$9,'Input| Escalations'!$H$23:$N$23,0))+'Input| Projects'!$AA475*INDEX('Input| Escalations'!$H$35:$N$35,MATCH('Calc| Project Costs'!Q$9,'Input| Escalations'!$H$23:$N$23,0))+1</f>
        <v>1</v>
      </c>
      <c r="R475" s="192">
        <f>'Input| Projects'!$Y475*INDEX('Input| Escalations'!$H$33:$N$33,MATCH('Calc| Project Costs'!R$9,'Input| Escalations'!$H$23:$N$23,0))+'Input| Projects'!$Z475*INDEX('Input| Escalations'!$H$34:$N$34,MATCH('Calc| Project Costs'!R$9,'Input| Escalations'!$H$23:$N$23,0))+'Input| Projects'!$AA475*INDEX('Input| Escalations'!$H$35:$N$35,MATCH('Calc| Project Costs'!R$9,'Input| Escalations'!$H$23:$N$23,0))+1</f>
        <v>1</v>
      </c>
      <c r="S475" s="192">
        <f>'Input| Projects'!$Y475*INDEX('Input| Escalations'!$H$33:$N$33,MATCH('Calc| Project Costs'!S$9,'Input| Escalations'!$H$23:$N$23,0))+'Input| Projects'!$Z475*INDEX('Input| Escalations'!$H$34:$N$34,MATCH('Calc| Project Costs'!S$9,'Input| Escalations'!$H$23:$N$23,0))+'Input| Projects'!$AA475*INDEX('Input| Escalations'!$H$35:$N$35,MATCH('Calc| Project Costs'!S$9,'Input| Escalations'!$H$23:$N$23,0))+1</f>
        <v>1</v>
      </c>
      <c r="T475" s="192">
        <f>'Input| Projects'!$Y475*INDEX('Input| Escalations'!$H$33:$N$33,MATCH('Calc| Project Costs'!T$9,'Input| Escalations'!$H$23:$N$23,0))+'Input| Projects'!$Z475*INDEX('Input| Escalations'!$H$34:$N$34,MATCH('Calc| Project Costs'!T$9,'Input| Escalations'!$H$23:$N$23,0))+'Input| Projects'!$AA475*INDEX('Input| Escalations'!$H$35:$N$35,MATCH('Calc| Project Costs'!T$9,'Input| Escalations'!$H$23:$N$23,0))+1</f>
        <v>1</v>
      </c>
      <c r="U475" s="106"/>
      <c r="V475" s="186">
        <f t="shared" si="242"/>
        <v>0</v>
      </c>
      <c r="W475" s="186">
        <f t="shared" si="243"/>
        <v>0</v>
      </c>
      <c r="X475" s="186">
        <f t="shared" si="244"/>
        <v>0</v>
      </c>
      <c r="Y475" s="186">
        <f t="shared" si="220"/>
        <v>0</v>
      </c>
      <c r="Z475" s="186">
        <f t="shared" si="221"/>
        <v>0</v>
      </c>
      <c r="AA475" s="186">
        <f t="shared" si="222"/>
        <v>0</v>
      </c>
      <c r="AB475" s="186">
        <f t="shared" si="223"/>
        <v>0</v>
      </c>
      <c r="AC475" s="106"/>
      <c r="AD475" s="186">
        <f>'Input| Projects'!Q475*N475*'Input| Escalations'!$K$19</f>
        <v>0</v>
      </c>
      <c r="AE475" s="186">
        <f>'Input| Projects'!R475*O475*'Input| Escalations'!$K$19</f>
        <v>0</v>
      </c>
      <c r="AF475" s="186">
        <f>'Input| Projects'!S475*P475*'Input| Escalations'!$K$19</f>
        <v>0</v>
      </c>
      <c r="AG475" s="186">
        <f>'Input| Projects'!T475*Q475*'Input| Escalations'!$K$19</f>
        <v>0</v>
      </c>
      <c r="AH475" s="186">
        <f>'Input| Projects'!U475*R475*'Input| Escalations'!$K$19</f>
        <v>0</v>
      </c>
      <c r="AI475" s="186">
        <f>'Input| Projects'!V475*S475*'Input| Escalations'!$K$19</f>
        <v>0</v>
      </c>
      <c r="AJ475" s="186">
        <f>'Input| Projects'!W475*T475*'Input| Escalations'!$K$19</f>
        <v>0</v>
      </c>
      <c r="AK475" s="106"/>
      <c r="AL475" s="186" t="str">
        <f>IFERROR(IF('Input| Overheads'!$C$42="Direct costs",SUMPRODUCT(--('Input| Projects'!$AC475="Yes"),'Calc| Overheads Allocation'!C$8,'Calc| Project Costs'!V475),IF('Input| Overheads'!$C$42="Internal labour",SUMPRODUCT(--('Input| Projects'!$AC475="Yes"),'Calc| Overheads Allocation'!C$8,'Calc| Project Costs'!V475,'Input| Projects'!$Y475),IF('Input| Overheads'!$C$42="DNSP defined",SUMPRODUCT(--('Input| Projects'!$AC475="Yes"),'Calc| Overheads Allocation'!C$61,'Input| Projects'!$AF475),""))),"")</f>
        <v/>
      </c>
      <c r="AM475" s="186" t="str">
        <f>IFERROR(IF('Input| Overheads'!$C$42="Direct costs",SUMPRODUCT(--('Input| Projects'!$AC475="Yes"),'Calc| Overheads Allocation'!D$8,'Calc| Project Costs'!W475),IF('Input| Overheads'!$C$42="Internal labour",SUMPRODUCT(--('Input| Projects'!$AC475="Yes"),'Calc| Overheads Allocation'!D$8,'Calc| Project Costs'!W475,'Input| Projects'!$Y475),IF('Input| Overheads'!$C$42="DNSP defined",SUMPRODUCT(--('Input| Projects'!$AC475="Yes"),'Calc| Overheads Allocation'!D$61,'Input| Projects'!$AF475),""))),"")</f>
        <v/>
      </c>
      <c r="AN475" s="186" t="str">
        <f>IFERROR(IF('Input| Overheads'!$C$42="Direct costs",SUMPRODUCT(--('Input| Projects'!$AC475="Yes"),'Calc| Overheads Allocation'!E$8,'Calc| Project Costs'!X475),IF('Input| Overheads'!$C$42="Internal labour",SUMPRODUCT(--('Input| Projects'!$AC475="Yes"),'Calc| Overheads Allocation'!E$8,'Calc| Project Costs'!X475,'Input| Projects'!$Y475),IF('Input| Overheads'!$C$42="DNSP defined",SUMPRODUCT(--('Input| Projects'!$AC475="Yes"),'Calc| Overheads Allocation'!E$61,'Input| Projects'!$AF475),""))),"")</f>
        <v/>
      </c>
      <c r="AO475" s="186" t="str">
        <f>IFERROR(IF('Input| Overheads'!$C$42="Direct costs",SUMPRODUCT(--('Input| Projects'!$AC475="Yes"),'Calc| Overheads Allocation'!F$8,'Calc| Project Costs'!Y475),IF('Input| Overheads'!$C$42="Internal labour",SUMPRODUCT(--('Input| Projects'!$AC475="Yes"),'Calc| Overheads Allocation'!F$8,'Calc| Project Costs'!Y475,'Input| Projects'!$Y475),IF('Input| Overheads'!$C$42="DNSP defined",SUMPRODUCT(--('Input| Projects'!$AC475="Yes"),'Calc| Overheads Allocation'!F$61,'Input| Projects'!$AF475),""))),"")</f>
        <v/>
      </c>
      <c r="AP475" s="186" t="str">
        <f>IFERROR(IF('Input| Overheads'!$C$42="Direct costs",SUMPRODUCT(--('Input| Projects'!$AC475="Yes"),'Calc| Overheads Allocation'!G$8,'Calc| Project Costs'!Z475),IF('Input| Overheads'!$C$42="Internal labour",SUMPRODUCT(--('Input| Projects'!$AC475="Yes"),'Calc| Overheads Allocation'!G$8,'Calc| Project Costs'!Z475,'Input| Projects'!$Y475),IF('Input| Overheads'!$C$42="DNSP defined",SUMPRODUCT(--('Input| Projects'!$AC475="Yes"),'Calc| Overheads Allocation'!G$61,'Input| Projects'!$AF475),""))),"")</f>
        <v/>
      </c>
      <c r="AQ475" s="186" t="str">
        <f>IFERROR(IF('Input| Overheads'!$C$42="Direct costs",SUMPRODUCT(--('Input| Projects'!$AC475="Yes"),'Calc| Overheads Allocation'!H$8,'Calc| Project Costs'!AA475),IF('Input| Overheads'!$C$42="Internal labour",SUMPRODUCT(--('Input| Projects'!$AC475="Yes"),'Calc| Overheads Allocation'!H$8,'Calc| Project Costs'!AA475,'Input| Projects'!$Y475),IF('Input| Overheads'!$C$42="DNSP defined",SUMPRODUCT(--('Input| Projects'!$AC475="Yes"),'Calc| Overheads Allocation'!H$61,'Input| Projects'!$AF475),""))),"")</f>
        <v/>
      </c>
      <c r="AR475" s="186" t="str">
        <f>IFERROR(IF('Input| Overheads'!$C$42="Direct costs",SUMPRODUCT(--('Input| Projects'!$AC475="Yes"),'Calc| Overheads Allocation'!I$8,'Calc| Project Costs'!AB475),IF('Input| Overheads'!$C$42="Internal labour",SUMPRODUCT(--('Input| Projects'!$AC475="Yes"),'Calc| Overheads Allocation'!I$8,'Calc| Project Costs'!AB475,'Input| Projects'!$Y475),IF('Input| Overheads'!$C$42="DNSP defined",SUMPRODUCT(--('Input| Projects'!$AC475="Yes"),'Calc| Overheads Allocation'!I$61,'Input| Projects'!$AF475),""))),"")</f>
        <v/>
      </c>
      <c r="AS475" s="106"/>
      <c r="AT475" s="186" t="str">
        <f>IFERROR(IF('Input| Overheads'!$C$42="Direct costs",SUMPRODUCT(--('Input| Projects'!$AD475="Yes"),'Calc| Overheads Allocation'!C$9,'Calc| Project Costs'!V475),IF('Input| Overheads'!$C$42="Internal labour",SUMPRODUCT(--('Input| Projects'!$AD475="Yes"),'Calc| Overheads Allocation'!C$9,'Calc| Project Costs'!V475,'Input| Projects'!$Y475),IF('Input| Overheads'!$C$42="DNSP defined",SUMPRODUCT(--('Input| Projects'!$AD475="Yes"),'Calc| Overheads Allocation'!C$62,'Input| Projects'!$AG475),""))),"")</f>
        <v/>
      </c>
      <c r="AU475" s="186" t="str">
        <f>IFERROR(IF('Input| Overheads'!$C$42="Direct costs",SUMPRODUCT(--('Input| Projects'!$AD475="Yes"),'Calc| Overheads Allocation'!D$9,'Calc| Project Costs'!W475),IF('Input| Overheads'!$C$42="Internal labour",SUMPRODUCT(--('Input| Projects'!$AD475="Yes"),'Calc| Overheads Allocation'!D$9,'Calc| Project Costs'!W475,'Input| Projects'!$Y475),IF('Input| Overheads'!$C$42="DNSP defined",SUMPRODUCT(--('Input| Projects'!$AD475="Yes"),'Calc| Overheads Allocation'!D$62,'Input| Projects'!$AG475),""))),"")</f>
        <v/>
      </c>
      <c r="AV475" s="186" t="str">
        <f>IFERROR(IF('Input| Overheads'!$C$42="Direct costs",SUMPRODUCT(--('Input| Projects'!$AD475="Yes"),'Calc| Overheads Allocation'!E$9,'Calc| Project Costs'!X475),IF('Input| Overheads'!$C$42="Internal labour",SUMPRODUCT(--('Input| Projects'!$AD475="Yes"),'Calc| Overheads Allocation'!E$9,'Calc| Project Costs'!X475,'Input| Projects'!$Y475),IF('Input| Overheads'!$C$42="DNSP defined",SUMPRODUCT(--('Input| Projects'!$AD475="Yes"),'Calc| Overheads Allocation'!E$62,'Input| Projects'!$AG475),""))),"")</f>
        <v/>
      </c>
      <c r="AW475" s="186" t="str">
        <f>IFERROR(IF('Input| Overheads'!$C$42="Direct costs",SUMPRODUCT(--('Input| Projects'!$AD475="Yes"),'Calc| Overheads Allocation'!F$9,'Calc| Project Costs'!Y475),IF('Input| Overheads'!$C$42="Internal labour",SUMPRODUCT(--('Input| Projects'!$AD475="Yes"),'Calc| Overheads Allocation'!F$9,'Calc| Project Costs'!Y475,'Input| Projects'!$Y475),IF('Input| Overheads'!$C$42="DNSP defined",SUMPRODUCT(--('Input| Projects'!$AD475="Yes"),'Calc| Overheads Allocation'!F$62,'Input| Projects'!$AG475),""))),"")</f>
        <v/>
      </c>
      <c r="AX475" s="186" t="str">
        <f>IFERROR(IF('Input| Overheads'!$C$42="Direct costs",SUMPRODUCT(--('Input| Projects'!$AD475="Yes"),'Calc| Overheads Allocation'!G$9,'Calc| Project Costs'!Z475),IF('Input| Overheads'!$C$42="Internal labour",SUMPRODUCT(--('Input| Projects'!$AD475="Yes"),'Calc| Overheads Allocation'!G$9,'Calc| Project Costs'!Z475,'Input| Projects'!$Y475),IF('Input| Overheads'!$C$42="DNSP defined",SUMPRODUCT(--('Input| Projects'!$AD475="Yes"),'Calc| Overheads Allocation'!G$62,'Input| Projects'!$AG475),""))),"")</f>
        <v/>
      </c>
      <c r="AY475" s="186" t="str">
        <f>IFERROR(IF('Input| Overheads'!$C$42="Direct costs",SUMPRODUCT(--('Input| Projects'!$AD475="Yes"),'Calc| Overheads Allocation'!H$9,'Calc| Project Costs'!AA475),IF('Input| Overheads'!$C$42="Internal labour",SUMPRODUCT(--('Input| Projects'!$AD475="Yes"),'Calc| Overheads Allocation'!H$9,'Calc| Project Costs'!AA475,'Input| Projects'!$Y475),IF('Input| Overheads'!$C$42="DNSP defined",SUMPRODUCT(--('Input| Projects'!$AD475="Yes"),'Calc| Overheads Allocation'!H$62,'Input| Projects'!$AG475),""))),"")</f>
        <v/>
      </c>
      <c r="AZ475" s="186" t="str">
        <f>IFERROR(IF('Input| Overheads'!$C$42="Direct costs",SUMPRODUCT(--('Input| Projects'!$AD475="Yes"),'Calc| Overheads Allocation'!I$9,'Calc| Project Costs'!AB475),IF('Input| Overheads'!$C$42="Internal labour",SUMPRODUCT(--('Input| Projects'!$AD475="Yes"),'Calc| Overheads Allocation'!I$9,'Calc| Project Costs'!AB475,'Input| Projects'!$Y475),IF('Input| Overheads'!$C$42="DNSP defined",SUMPRODUCT(--('Input| Projects'!$AD475="Yes"),'Calc| Overheads Allocation'!I$62,'Input| Projects'!$AG475),""))),"")</f>
        <v/>
      </c>
      <c r="BA475" s="106"/>
      <c r="BB475" s="186">
        <f t="shared" si="245"/>
        <v>0</v>
      </c>
      <c r="BC475" s="186">
        <f t="shared" si="246"/>
        <v>0</v>
      </c>
      <c r="BD475" s="186">
        <f t="shared" si="247"/>
        <v>0</v>
      </c>
      <c r="BE475" s="186">
        <f t="shared" si="224"/>
        <v>0</v>
      </c>
      <c r="BF475" s="186">
        <f t="shared" si="225"/>
        <v>0</v>
      </c>
      <c r="BG475" s="186">
        <f t="shared" si="226"/>
        <v>0</v>
      </c>
      <c r="BH475" s="186">
        <f t="shared" si="227"/>
        <v>0</v>
      </c>
      <c r="BI475" s="97"/>
      <c r="BJ475" s="186" t="str">
        <f t="shared" si="228"/>
        <v/>
      </c>
      <c r="BK475" s="186" t="str">
        <f t="shared" si="229"/>
        <v/>
      </c>
      <c r="BL475" s="186" t="str">
        <f t="shared" si="230"/>
        <v/>
      </c>
      <c r="BM475" s="186" t="str">
        <f t="shared" si="231"/>
        <v/>
      </c>
      <c r="BN475" s="186" t="str">
        <f t="shared" si="232"/>
        <v/>
      </c>
      <c r="BO475" s="186" t="str">
        <f t="shared" si="233"/>
        <v/>
      </c>
      <c r="BP475" s="186" t="str">
        <f t="shared" si="234"/>
        <v/>
      </c>
      <c r="BQ475" s="97"/>
      <c r="BR475" s="186">
        <f t="shared" si="235"/>
        <v>0</v>
      </c>
      <c r="BS475" s="186">
        <f t="shared" si="236"/>
        <v>0</v>
      </c>
      <c r="BT475" s="222">
        <f t="shared" si="237"/>
        <v>0</v>
      </c>
      <c r="BU475" s="222">
        <f t="shared" si="238"/>
        <v>0</v>
      </c>
      <c r="BV475" s="222">
        <f t="shared" si="239"/>
        <v>0</v>
      </c>
      <c r="BW475" s="222">
        <f t="shared" si="240"/>
        <v>0</v>
      </c>
      <c r="BX475" s="222">
        <f t="shared" si="241"/>
        <v>0</v>
      </c>
      <c r="BY475" s="106"/>
      <c r="BZ475" s="197" t="str">
        <f>IF(SUMIF('Input| Projects'!$AS$8:$CP$8,"Dx",'Input| Projects'!$AS475:$CP475)=0,"",SUMIF('Input| Projects'!$AS$8:$CP$8,"Dx",'Input| Projects'!$AS475:$CP475))</f>
        <v/>
      </c>
      <c r="CA475" s="197" t="str">
        <f>IF(SUMIF('Input| Projects'!$AS$8:$CP$8,"Tx",'Input| Projects'!$AS475:$CP475)=0,"",SUMIF('Input| Projects'!$AS$8:$CP$8,"Tx",'Input| Projects'!$AS475:$CP475))</f>
        <v/>
      </c>
      <c r="CB475" s="150" t="str">
        <f t="shared" si="248"/>
        <v/>
      </c>
    </row>
    <row r="476" spans="2:80" x14ac:dyDescent="0.2">
      <c r="B476" s="201">
        <f>IFERROR('Input| Projects'!B476,"")</f>
        <v>467</v>
      </c>
      <c r="C476" s="42" t="str">
        <f>IFERROR(IF('Input| Projects'!C476="","",'Input| Projects'!C476),"")</f>
        <v/>
      </c>
      <c r="D476" s="42" t="str">
        <f>IFERROR(IF('Input| Projects'!D476="","",'Input| Projects'!D476),"")</f>
        <v/>
      </c>
      <c r="E476" s="104"/>
      <c r="F476" s="190">
        <f>IFERROR('Input| Projects'!I476*'Input| Escalations'!$K$19,"")</f>
        <v>0</v>
      </c>
      <c r="G476" s="190">
        <f>IFERROR('Input| Projects'!J476*'Input| Escalations'!$K$19,"")</f>
        <v>0</v>
      </c>
      <c r="H476" s="190">
        <f>IFERROR('Input| Projects'!K476*'Input| Escalations'!$K$19,"")</f>
        <v>0</v>
      </c>
      <c r="I476" s="190">
        <f>IFERROR('Input| Projects'!L476*'Input| Escalations'!$K$19,"")</f>
        <v>0</v>
      </c>
      <c r="J476" s="190">
        <f>IFERROR('Input| Projects'!M476*'Input| Escalations'!$K$19,"")</f>
        <v>0</v>
      </c>
      <c r="K476" s="190">
        <f>IFERROR('Input| Projects'!N476*'Input| Escalations'!$K$19,"")</f>
        <v>0</v>
      </c>
      <c r="L476" s="190">
        <f>IFERROR('Input| Projects'!O476*'Input| Escalations'!$K$19,"")</f>
        <v>0</v>
      </c>
      <c r="M476" s="150" t="str">
        <f>IF(ABS(SUM(F476:L476)-(SUM('Input| Projects'!I476:O476)*'Input| Escalations'!$K$19))&lt;0.0000001,"",1)</f>
        <v/>
      </c>
      <c r="N476" s="192">
        <f>'Input| Projects'!$Y476*INDEX('Input| Escalations'!$H$33:$N$33,MATCH('Calc| Project Costs'!N$9,'Input| Escalations'!$H$23:$N$23,0))+'Input| Projects'!$Z476*INDEX('Input| Escalations'!$H$34:$N$34,MATCH('Calc| Project Costs'!N$9,'Input| Escalations'!$H$23:$N$23,0))+'Input| Projects'!$AA476*INDEX('Input| Escalations'!$H$35:$N$35,MATCH('Calc| Project Costs'!N$9,'Input| Escalations'!$H$23:$N$23,0))+1</f>
        <v>1</v>
      </c>
      <c r="O476" s="192">
        <f>'Input| Projects'!$Y476*INDEX('Input| Escalations'!$H$33:$N$33,MATCH('Calc| Project Costs'!O$9,'Input| Escalations'!$H$23:$N$23,0))+'Input| Projects'!$Z476*INDEX('Input| Escalations'!$H$34:$N$34,MATCH('Calc| Project Costs'!O$9,'Input| Escalations'!$H$23:$N$23,0))+'Input| Projects'!$AA476*INDEX('Input| Escalations'!$H$35:$N$35,MATCH('Calc| Project Costs'!O$9,'Input| Escalations'!$H$23:$N$23,0))+1</f>
        <v>1</v>
      </c>
      <c r="P476" s="192">
        <f>'Input| Projects'!$Y476*INDEX('Input| Escalations'!$H$33:$N$33,MATCH('Calc| Project Costs'!P$9,'Input| Escalations'!$H$23:$N$23,0))+'Input| Projects'!$Z476*INDEX('Input| Escalations'!$H$34:$N$34,MATCH('Calc| Project Costs'!P$9,'Input| Escalations'!$H$23:$N$23,0))+'Input| Projects'!$AA476*INDEX('Input| Escalations'!$H$35:$N$35,MATCH('Calc| Project Costs'!P$9,'Input| Escalations'!$H$23:$N$23,0))+1</f>
        <v>1</v>
      </c>
      <c r="Q476" s="192">
        <f>'Input| Projects'!$Y476*INDEX('Input| Escalations'!$H$33:$N$33,MATCH('Calc| Project Costs'!Q$9,'Input| Escalations'!$H$23:$N$23,0))+'Input| Projects'!$Z476*INDEX('Input| Escalations'!$H$34:$N$34,MATCH('Calc| Project Costs'!Q$9,'Input| Escalations'!$H$23:$N$23,0))+'Input| Projects'!$AA476*INDEX('Input| Escalations'!$H$35:$N$35,MATCH('Calc| Project Costs'!Q$9,'Input| Escalations'!$H$23:$N$23,0))+1</f>
        <v>1</v>
      </c>
      <c r="R476" s="192">
        <f>'Input| Projects'!$Y476*INDEX('Input| Escalations'!$H$33:$N$33,MATCH('Calc| Project Costs'!R$9,'Input| Escalations'!$H$23:$N$23,0))+'Input| Projects'!$Z476*INDEX('Input| Escalations'!$H$34:$N$34,MATCH('Calc| Project Costs'!R$9,'Input| Escalations'!$H$23:$N$23,0))+'Input| Projects'!$AA476*INDEX('Input| Escalations'!$H$35:$N$35,MATCH('Calc| Project Costs'!R$9,'Input| Escalations'!$H$23:$N$23,0))+1</f>
        <v>1</v>
      </c>
      <c r="S476" s="192">
        <f>'Input| Projects'!$Y476*INDEX('Input| Escalations'!$H$33:$N$33,MATCH('Calc| Project Costs'!S$9,'Input| Escalations'!$H$23:$N$23,0))+'Input| Projects'!$Z476*INDEX('Input| Escalations'!$H$34:$N$34,MATCH('Calc| Project Costs'!S$9,'Input| Escalations'!$H$23:$N$23,0))+'Input| Projects'!$AA476*INDEX('Input| Escalations'!$H$35:$N$35,MATCH('Calc| Project Costs'!S$9,'Input| Escalations'!$H$23:$N$23,0))+1</f>
        <v>1</v>
      </c>
      <c r="T476" s="192">
        <f>'Input| Projects'!$Y476*INDEX('Input| Escalations'!$H$33:$N$33,MATCH('Calc| Project Costs'!T$9,'Input| Escalations'!$H$23:$N$23,0))+'Input| Projects'!$Z476*INDEX('Input| Escalations'!$H$34:$N$34,MATCH('Calc| Project Costs'!T$9,'Input| Escalations'!$H$23:$N$23,0))+'Input| Projects'!$AA476*INDEX('Input| Escalations'!$H$35:$N$35,MATCH('Calc| Project Costs'!T$9,'Input| Escalations'!$H$23:$N$23,0))+1</f>
        <v>1</v>
      </c>
      <c r="U476" s="106"/>
      <c r="V476" s="186">
        <f t="shared" si="242"/>
        <v>0</v>
      </c>
      <c r="W476" s="186">
        <f t="shared" si="243"/>
        <v>0</v>
      </c>
      <c r="X476" s="186">
        <f t="shared" si="244"/>
        <v>0</v>
      </c>
      <c r="Y476" s="186">
        <f t="shared" si="220"/>
        <v>0</v>
      </c>
      <c r="Z476" s="186">
        <f t="shared" si="221"/>
        <v>0</v>
      </c>
      <c r="AA476" s="186">
        <f t="shared" si="222"/>
        <v>0</v>
      </c>
      <c r="AB476" s="186">
        <f t="shared" si="223"/>
        <v>0</v>
      </c>
      <c r="AC476" s="106"/>
      <c r="AD476" s="186">
        <f>'Input| Projects'!Q476*N476*'Input| Escalations'!$K$19</f>
        <v>0</v>
      </c>
      <c r="AE476" s="186">
        <f>'Input| Projects'!R476*O476*'Input| Escalations'!$K$19</f>
        <v>0</v>
      </c>
      <c r="AF476" s="186">
        <f>'Input| Projects'!S476*P476*'Input| Escalations'!$K$19</f>
        <v>0</v>
      </c>
      <c r="AG476" s="186">
        <f>'Input| Projects'!T476*Q476*'Input| Escalations'!$K$19</f>
        <v>0</v>
      </c>
      <c r="AH476" s="186">
        <f>'Input| Projects'!U476*R476*'Input| Escalations'!$K$19</f>
        <v>0</v>
      </c>
      <c r="AI476" s="186">
        <f>'Input| Projects'!V476*S476*'Input| Escalations'!$K$19</f>
        <v>0</v>
      </c>
      <c r="AJ476" s="186">
        <f>'Input| Projects'!W476*T476*'Input| Escalations'!$K$19</f>
        <v>0</v>
      </c>
      <c r="AK476" s="106"/>
      <c r="AL476" s="186" t="str">
        <f>IFERROR(IF('Input| Overheads'!$C$42="Direct costs",SUMPRODUCT(--('Input| Projects'!$AC476="Yes"),'Calc| Overheads Allocation'!C$8,'Calc| Project Costs'!V476),IF('Input| Overheads'!$C$42="Internal labour",SUMPRODUCT(--('Input| Projects'!$AC476="Yes"),'Calc| Overheads Allocation'!C$8,'Calc| Project Costs'!V476,'Input| Projects'!$Y476),IF('Input| Overheads'!$C$42="DNSP defined",SUMPRODUCT(--('Input| Projects'!$AC476="Yes"),'Calc| Overheads Allocation'!C$61,'Input| Projects'!$AF476),""))),"")</f>
        <v/>
      </c>
      <c r="AM476" s="186" t="str">
        <f>IFERROR(IF('Input| Overheads'!$C$42="Direct costs",SUMPRODUCT(--('Input| Projects'!$AC476="Yes"),'Calc| Overheads Allocation'!D$8,'Calc| Project Costs'!W476),IF('Input| Overheads'!$C$42="Internal labour",SUMPRODUCT(--('Input| Projects'!$AC476="Yes"),'Calc| Overheads Allocation'!D$8,'Calc| Project Costs'!W476,'Input| Projects'!$Y476),IF('Input| Overheads'!$C$42="DNSP defined",SUMPRODUCT(--('Input| Projects'!$AC476="Yes"),'Calc| Overheads Allocation'!D$61,'Input| Projects'!$AF476),""))),"")</f>
        <v/>
      </c>
      <c r="AN476" s="186" t="str">
        <f>IFERROR(IF('Input| Overheads'!$C$42="Direct costs",SUMPRODUCT(--('Input| Projects'!$AC476="Yes"),'Calc| Overheads Allocation'!E$8,'Calc| Project Costs'!X476),IF('Input| Overheads'!$C$42="Internal labour",SUMPRODUCT(--('Input| Projects'!$AC476="Yes"),'Calc| Overheads Allocation'!E$8,'Calc| Project Costs'!X476,'Input| Projects'!$Y476),IF('Input| Overheads'!$C$42="DNSP defined",SUMPRODUCT(--('Input| Projects'!$AC476="Yes"),'Calc| Overheads Allocation'!E$61,'Input| Projects'!$AF476),""))),"")</f>
        <v/>
      </c>
      <c r="AO476" s="186" t="str">
        <f>IFERROR(IF('Input| Overheads'!$C$42="Direct costs",SUMPRODUCT(--('Input| Projects'!$AC476="Yes"),'Calc| Overheads Allocation'!F$8,'Calc| Project Costs'!Y476),IF('Input| Overheads'!$C$42="Internal labour",SUMPRODUCT(--('Input| Projects'!$AC476="Yes"),'Calc| Overheads Allocation'!F$8,'Calc| Project Costs'!Y476,'Input| Projects'!$Y476),IF('Input| Overheads'!$C$42="DNSP defined",SUMPRODUCT(--('Input| Projects'!$AC476="Yes"),'Calc| Overheads Allocation'!F$61,'Input| Projects'!$AF476),""))),"")</f>
        <v/>
      </c>
      <c r="AP476" s="186" t="str">
        <f>IFERROR(IF('Input| Overheads'!$C$42="Direct costs",SUMPRODUCT(--('Input| Projects'!$AC476="Yes"),'Calc| Overheads Allocation'!G$8,'Calc| Project Costs'!Z476),IF('Input| Overheads'!$C$42="Internal labour",SUMPRODUCT(--('Input| Projects'!$AC476="Yes"),'Calc| Overheads Allocation'!G$8,'Calc| Project Costs'!Z476,'Input| Projects'!$Y476),IF('Input| Overheads'!$C$42="DNSP defined",SUMPRODUCT(--('Input| Projects'!$AC476="Yes"),'Calc| Overheads Allocation'!G$61,'Input| Projects'!$AF476),""))),"")</f>
        <v/>
      </c>
      <c r="AQ476" s="186" t="str">
        <f>IFERROR(IF('Input| Overheads'!$C$42="Direct costs",SUMPRODUCT(--('Input| Projects'!$AC476="Yes"),'Calc| Overheads Allocation'!H$8,'Calc| Project Costs'!AA476),IF('Input| Overheads'!$C$42="Internal labour",SUMPRODUCT(--('Input| Projects'!$AC476="Yes"),'Calc| Overheads Allocation'!H$8,'Calc| Project Costs'!AA476,'Input| Projects'!$Y476),IF('Input| Overheads'!$C$42="DNSP defined",SUMPRODUCT(--('Input| Projects'!$AC476="Yes"),'Calc| Overheads Allocation'!H$61,'Input| Projects'!$AF476),""))),"")</f>
        <v/>
      </c>
      <c r="AR476" s="186" t="str">
        <f>IFERROR(IF('Input| Overheads'!$C$42="Direct costs",SUMPRODUCT(--('Input| Projects'!$AC476="Yes"),'Calc| Overheads Allocation'!I$8,'Calc| Project Costs'!AB476),IF('Input| Overheads'!$C$42="Internal labour",SUMPRODUCT(--('Input| Projects'!$AC476="Yes"),'Calc| Overheads Allocation'!I$8,'Calc| Project Costs'!AB476,'Input| Projects'!$Y476),IF('Input| Overheads'!$C$42="DNSP defined",SUMPRODUCT(--('Input| Projects'!$AC476="Yes"),'Calc| Overheads Allocation'!I$61,'Input| Projects'!$AF476),""))),"")</f>
        <v/>
      </c>
      <c r="AS476" s="106"/>
      <c r="AT476" s="186" t="str">
        <f>IFERROR(IF('Input| Overheads'!$C$42="Direct costs",SUMPRODUCT(--('Input| Projects'!$AD476="Yes"),'Calc| Overheads Allocation'!C$9,'Calc| Project Costs'!V476),IF('Input| Overheads'!$C$42="Internal labour",SUMPRODUCT(--('Input| Projects'!$AD476="Yes"),'Calc| Overheads Allocation'!C$9,'Calc| Project Costs'!V476,'Input| Projects'!$Y476),IF('Input| Overheads'!$C$42="DNSP defined",SUMPRODUCT(--('Input| Projects'!$AD476="Yes"),'Calc| Overheads Allocation'!C$62,'Input| Projects'!$AG476),""))),"")</f>
        <v/>
      </c>
      <c r="AU476" s="186" t="str">
        <f>IFERROR(IF('Input| Overheads'!$C$42="Direct costs",SUMPRODUCT(--('Input| Projects'!$AD476="Yes"),'Calc| Overheads Allocation'!D$9,'Calc| Project Costs'!W476),IF('Input| Overheads'!$C$42="Internal labour",SUMPRODUCT(--('Input| Projects'!$AD476="Yes"),'Calc| Overheads Allocation'!D$9,'Calc| Project Costs'!W476,'Input| Projects'!$Y476),IF('Input| Overheads'!$C$42="DNSP defined",SUMPRODUCT(--('Input| Projects'!$AD476="Yes"),'Calc| Overheads Allocation'!D$62,'Input| Projects'!$AG476),""))),"")</f>
        <v/>
      </c>
      <c r="AV476" s="186" t="str">
        <f>IFERROR(IF('Input| Overheads'!$C$42="Direct costs",SUMPRODUCT(--('Input| Projects'!$AD476="Yes"),'Calc| Overheads Allocation'!E$9,'Calc| Project Costs'!X476),IF('Input| Overheads'!$C$42="Internal labour",SUMPRODUCT(--('Input| Projects'!$AD476="Yes"),'Calc| Overheads Allocation'!E$9,'Calc| Project Costs'!X476,'Input| Projects'!$Y476),IF('Input| Overheads'!$C$42="DNSP defined",SUMPRODUCT(--('Input| Projects'!$AD476="Yes"),'Calc| Overheads Allocation'!E$62,'Input| Projects'!$AG476),""))),"")</f>
        <v/>
      </c>
      <c r="AW476" s="186" t="str">
        <f>IFERROR(IF('Input| Overheads'!$C$42="Direct costs",SUMPRODUCT(--('Input| Projects'!$AD476="Yes"),'Calc| Overheads Allocation'!F$9,'Calc| Project Costs'!Y476),IF('Input| Overheads'!$C$42="Internal labour",SUMPRODUCT(--('Input| Projects'!$AD476="Yes"),'Calc| Overheads Allocation'!F$9,'Calc| Project Costs'!Y476,'Input| Projects'!$Y476),IF('Input| Overheads'!$C$42="DNSP defined",SUMPRODUCT(--('Input| Projects'!$AD476="Yes"),'Calc| Overheads Allocation'!F$62,'Input| Projects'!$AG476),""))),"")</f>
        <v/>
      </c>
      <c r="AX476" s="186" t="str">
        <f>IFERROR(IF('Input| Overheads'!$C$42="Direct costs",SUMPRODUCT(--('Input| Projects'!$AD476="Yes"),'Calc| Overheads Allocation'!G$9,'Calc| Project Costs'!Z476),IF('Input| Overheads'!$C$42="Internal labour",SUMPRODUCT(--('Input| Projects'!$AD476="Yes"),'Calc| Overheads Allocation'!G$9,'Calc| Project Costs'!Z476,'Input| Projects'!$Y476),IF('Input| Overheads'!$C$42="DNSP defined",SUMPRODUCT(--('Input| Projects'!$AD476="Yes"),'Calc| Overheads Allocation'!G$62,'Input| Projects'!$AG476),""))),"")</f>
        <v/>
      </c>
      <c r="AY476" s="186" t="str">
        <f>IFERROR(IF('Input| Overheads'!$C$42="Direct costs",SUMPRODUCT(--('Input| Projects'!$AD476="Yes"),'Calc| Overheads Allocation'!H$9,'Calc| Project Costs'!AA476),IF('Input| Overheads'!$C$42="Internal labour",SUMPRODUCT(--('Input| Projects'!$AD476="Yes"),'Calc| Overheads Allocation'!H$9,'Calc| Project Costs'!AA476,'Input| Projects'!$Y476),IF('Input| Overheads'!$C$42="DNSP defined",SUMPRODUCT(--('Input| Projects'!$AD476="Yes"),'Calc| Overheads Allocation'!H$62,'Input| Projects'!$AG476),""))),"")</f>
        <v/>
      </c>
      <c r="AZ476" s="186" t="str">
        <f>IFERROR(IF('Input| Overheads'!$C$42="Direct costs",SUMPRODUCT(--('Input| Projects'!$AD476="Yes"),'Calc| Overheads Allocation'!I$9,'Calc| Project Costs'!AB476),IF('Input| Overheads'!$C$42="Internal labour",SUMPRODUCT(--('Input| Projects'!$AD476="Yes"),'Calc| Overheads Allocation'!I$9,'Calc| Project Costs'!AB476,'Input| Projects'!$Y476),IF('Input| Overheads'!$C$42="DNSP defined",SUMPRODUCT(--('Input| Projects'!$AD476="Yes"),'Calc| Overheads Allocation'!I$62,'Input| Projects'!$AG476),""))),"")</f>
        <v/>
      </c>
      <c r="BA476" s="106"/>
      <c r="BB476" s="186">
        <f t="shared" si="245"/>
        <v>0</v>
      </c>
      <c r="BC476" s="186">
        <f t="shared" si="246"/>
        <v>0</v>
      </c>
      <c r="BD476" s="186">
        <f t="shared" si="247"/>
        <v>0</v>
      </c>
      <c r="BE476" s="186">
        <f t="shared" si="224"/>
        <v>0</v>
      </c>
      <c r="BF476" s="186">
        <f t="shared" si="225"/>
        <v>0</v>
      </c>
      <c r="BG476" s="186">
        <f t="shared" si="226"/>
        <v>0</v>
      </c>
      <c r="BH476" s="186">
        <f t="shared" si="227"/>
        <v>0</v>
      </c>
      <c r="BI476" s="97"/>
      <c r="BJ476" s="186" t="str">
        <f t="shared" si="228"/>
        <v/>
      </c>
      <c r="BK476" s="186" t="str">
        <f t="shared" si="229"/>
        <v/>
      </c>
      <c r="BL476" s="186" t="str">
        <f t="shared" si="230"/>
        <v/>
      </c>
      <c r="BM476" s="186" t="str">
        <f t="shared" si="231"/>
        <v/>
      </c>
      <c r="BN476" s="186" t="str">
        <f t="shared" si="232"/>
        <v/>
      </c>
      <c r="BO476" s="186" t="str">
        <f t="shared" si="233"/>
        <v/>
      </c>
      <c r="BP476" s="186" t="str">
        <f t="shared" si="234"/>
        <v/>
      </c>
      <c r="BQ476" s="97"/>
      <c r="BR476" s="186">
        <f t="shared" si="235"/>
        <v>0</v>
      </c>
      <c r="BS476" s="186">
        <f t="shared" si="236"/>
        <v>0</v>
      </c>
      <c r="BT476" s="222">
        <f t="shared" si="237"/>
        <v>0</v>
      </c>
      <c r="BU476" s="222">
        <f t="shared" si="238"/>
        <v>0</v>
      </c>
      <c r="BV476" s="222">
        <f t="shared" si="239"/>
        <v>0</v>
      </c>
      <c r="BW476" s="222">
        <f t="shared" si="240"/>
        <v>0</v>
      </c>
      <c r="BX476" s="222">
        <f t="shared" si="241"/>
        <v>0</v>
      </c>
      <c r="BY476" s="106"/>
      <c r="BZ476" s="197" t="str">
        <f>IF(SUMIF('Input| Projects'!$AS$8:$CP$8,"Dx",'Input| Projects'!$AS476:$CP476)=0,"",SUMIF('Input| Projects'!$AS$8:$CP$8,"Dx",'Input| Projects'!$AS476:$CP476))</f>
        <v/>
      </c>
      <c r="CA476" s="197" t="str">
        <f>IF(SUMIF('Input| Projects'!$AS$8:$CP$8,"Tx",'Input| Projects'!$AS476:$CP476)=0,"",SUMIF('Input| Projects'!$AS$8:$CP$8,"Tx",'Input| Projects'!$AS476:$CP476))</f>
        <v/>
      </c>
      <c r="CB476" s="150" t="str">
        <f t="shared" si="248"/>
        <v/>
      </c>
    </row>
    <row r="477" spans="2:80" x14ac:dyDescent="0.2">
      <c r="B477" s="201">
        <f>IFERROR('Input| Projects'!B477,"")</f>
        <v>468</v>
      </c>
      <c r="C477" s="42" t="str">
        <f>IFERROR(IF('Input| Projects'!C477="","",'Input| Projects'!C477),"")</f>
        <v/>
      </c>
      <c r="D477" s="42" t="str">
        <f>IFERROR(IF('Input| Projects'!D477="","",'Input| Projects'!D477),"")</f>
        <v/>
      </c>
      <c r="E477" s="104"/>
      <c r="F477" s="190">
        <f>IFERROR('Input| Projects'!I477*'Input| Escalations'!$K$19,"")</f>
        <v>0</v>
      </c>
      <c r="G477" s="190">
        <f>IFERROR('Input| Projects'!J477*'Input| Escalations'!$K$19,"")</f>
        <v>0</v>
      </c>
      <c r="H477" s="190">
        <f>IFERROR('Input| Projects'!K477*'Input| Escalations'!$K$19,"")</f>
        <v>0</v>
      </c>
      <c r="I477" s="190">
        <f>IFERROR('Input| Projects'!L477*'Input| Escalations'!$K$19,"")</f>
        <v>0</v>
      </c>
      <c r="J477" s="190">
        <f>IFERROR('Input| Projects'!M477*'Input| Escalations'!$K$19,"")</f>
        <v>0</v>
      </c>
      <c r="K477" s="190">
        <f>IFERROR('Input| Projects'!N477*'Input| Escalations'!$K$19,"")</f>
        <v>0</v>
      </c>
      <c r="L477" s="190">
        <f>IFERROR('Input| Projects'!O477*'Input| Escalations'!$K$19,"")</f>
        <v>0</v>
      </c>
      <c r="M477" s="150" t="str">
        <f>IF(ABS(SUM(F477:L477)-(SUM('Input| Projects'!I477:O477)*'Input| Escalations'!$K$19))&lt;0.0000001,"",1)</f>
        <v/>
      </c>
      <c r="N477" s="192">
        <f>'Input| Projects'!$Y477*INDEX('Input| Escalations'!$H$33:$N$33,MATCH('Calc| Project Costs'!N$9,'Input| Escalations'!$H$23:$N$23,0))+'Input| Projects'!$Z477*INDEX('Input| Escalations'!$H$34:$N$34,MATCH('Calc| Project Costs'!N$9,'Input| Escalations'!$H$23:$N$23,0))+'Input| Projects'!$AA477*INDEX('Input| Escalations'!$H$35:$N$35,MATCH('Calc| Project Costs'!N$9,'Input| Escalations'!$H$23:$N$23,0))+1</f>
        <v>1</v>
      </c>
      <c r="O477" s="192">
        <f>'Input| Projects'!$Y477*INDEX('Input| Escalations'!$H$33:$N$33,MATCH('Calc| Project Costs'!O$9,'Input| Escalations'!$H$23:$N$23,0))+'Input| Projects'!$Z477*INDEX('Input| Escalations'!$H$34:$N$34,MATCH('Calc| Project Costs'!O$9,'Input| Escalations'!$H$23:$N$23,0))+'Input| Projects'!$AA477*INDEX('Input| Escalations'!$H$35:$N$35,MATCH('Calc| Project Costs'!O$9,'Input| Escalations'!$H$23:$N$23,0))+1</f>
        <v>1</v>
      </c>
      <c r="P477" s="192">
        <f>'Input| Projects'!$Y477*INDEX('Input| Escalations'!$H$33:$N$33,MATCH('Calc| Project Costs'!P$9,'Input| Escalations'!$H$23:$N$23,0))+'Input| Projects'!$Z477*INDEX('Input| Escalations'!$H$34:$N$34,MATCH('Calc| Project Costs'!P$9,'Input| Escalations'!$H$23:$N$23,0))+'Input| Projects'!$AA477*INDEX('Input| Escalations'!$H$35:$N$35,MATCH('Calc| Project Costs'!P$9,'Input| Escalations'!$H$23:$N$23,0))+1</f>
        <v>1</v>
      </c>
      <c r="Q477" s="192">
        <f>'Input| Projects'!$Y477*INDEX('Input| Escalations'!$H$33:$N$33,MATCH('Calc| Project Costs'!Q$9,'Input| Escalations'!$H$23:$N$23,0))+'Input| Projects'!$Z477*INDEX('Input| Escalations'!$H$34:$N$34,MATCH('Calc| Project Costs'!Q$9,'Input| Escalations'!$H$23:$N$23,0))+'Input| Projects'!$AA477*INDEX('Input| Escalations'!$H$35:$N$35,MATCH('Calc| Project Costs'!Q$9,'Input| Escalations'!$H$23:$N$23,0))+1</f>
        <v>1</v>
      </c>
      <c r="R477" s="192">
        <f>'Input| Projects'!$Y477*INDEX('Input| Escalations'!$H$33:$N$33,MATCH('Calc| Project Costs'!R$9,'Input| Escalations'!$H$23:$N$23,0))+'Input| Projects'!$Z477*INDEX('Input| Escalations'!$H$34:$N$34,MATCH('Calc| Project Costs'!R$9,'Input| Escalations'!$H$23:$N$23,0))+'Input| Projects'!$AA477*INDEX('Input| Escalations'!$H$35:$N$35,MATCH('Calc| Project Costs'!R$9,'Input| Escalations'!$H$23:$N$23,0))+1</f>
        <v>1</v>
      </c>
      <c r="S477" s="192">
        <f>'Input| Projects'!$Y477*INDEX('Input| Escalations'!$H$33:$N$33,MATCH('Calc| Project Costs'!S$9,'Input| Escalations'!$H$23:$N$23,0))+'Input| Projects'!$Z477*INDEX('Input| Escalations'!$H$34:$N$34,MATCH('Calc| Project Costs'!S$9,'Input| Escalations'!$H$23:$N$23,0))+'Input| Projects'!$AA477*INDEX('Input| Escalations'!$H$35:$N$35,MATCH('Calc| Project Costs'!S$9,'Input| Escalations'!$H$23:$N$23,0))+1</f>
        <v>1</v>
      </c>
      <c r="T477" s="192">
        <f>'Input| Projects'!$Y477*INDEX('Input| Escalations'!$H$33:$N$33,MATCH('Calc| Project Costs'!T$9,'Input| Escalations'!$H$23:$N$23,0))+'Input| Projects'!$Z477*INDEX('Input| Escalations'!$H$34:$N$34,MATCH('Calc| Project Costs'!T$9,'Input| Escalations'!$H$23:$N$23,0))+'Input| Projects'!$AA477*INDEX('Input| Escalations'!$H$35:$N$35,MATCH('Calc| Project Costs'!T$9,'Input| Escalations'!$H$23:$N$23,0))+1</f>
        <v>1</v>
      </c>
      <c r="U477" s="106"/>
      <c r="V477" s="186">
        <f t="shared" si="242"/>
        <v>0</v>
      </c>
      <c r="W477" s="186">
        <f t="shared" si="243"/>
        <v>0</v>
      </c>
      <c r="X477" s="186">
        <f t="shared" si="244"/>
        <v>0</v>
      </c>
      <c r="Y477" s="186">
        <f t="shared" si="220"/>
        <v>0</v>
      </c>
      <c r="Z477" s="186">
        <f t="shared" si="221"/>
        <v>0</v>
      </c>
      <c r="AA477" s="186">
        <f t="shared" si="222"/>
        <v>0</v>
      </c>
      <c r="AB477" s="186">
        <f t="shared" si="223"/>
        <v>0</v>
      </c>
      <c r="AC477" s="106"/>
      <c r="AD477" s="186">
        <f>'Input| Projects'!Q477*N477*'Input| Escalations'!$K$19</f>
        <v>0</v>
      </c>
      <c r="AE477" s="186">
        <f>'Input| Projects'!R477*O477*'Input| Escalations'!$K$19</f>
        <v>0</v>
      </c>
      <c r="AF477" s="186">
        <f>'Input| Projects'!S477*P477*'Input| Escalations'!$K$19</f>
        <v>0</v>
      </c>
      <c r="AG477" s="186">
        <f>'Input| Projects'!T477*Q477*'Input| Escalations'!$K$19</f>
        <v>0</v>
      </c>
      <c r="AH477" s="186">
        <f>'Input| Projects'!U477*R477*'Input| Escalations'!$K$19</f>
        <v>0</v>
      </c>
      <c r="AI477" s="186">
        <f>'Input| Projects'!V477*S477*'Input| Escalations'!$K$19</f>
        <v>0</v>
      </c>
      <c r="AJ477" s="186">
        <f>'Input| Projects'!W477*T477*'Input| Escalations'!$K$19</f>
        <v>0</v>
      </c>
      <c r="AK477" s="106"/>
      <c r="AL477" s="186" t="str">
        <f>IFERROR(IF('Input| Overheads'!$C$42="Direct costs",SUMPRODUCT(--('Input| Projects'!$AC477="Yes"),'Calc| Overheads Allocation'!C$8,'Calc| Project Costs'!V477),IF('Input| Overheads'!$C$42="Internal labour",SUMPRODUCT(--('Input| Projects'!$AC477="Yes"),'Calc| Overheads Allocation'!C$8,'Calc| Project Costs'!V477,'Input| Projects'!$Y477),IF('Input| Overheads'!$C$42="DNSP defined",SUMPRODUCT(--('Input| Projects'!$AC477="Yes"),'Calc| Overheads Allocation'!C$61,'Input| Projects'!$AF477),""))),"")</f>
        <v/>
      </c>
      <c r="AM477" s="186" t="str">
        <f>IFERROR(IF('Input| Overheads'!$C$42="Direct costs",SUMPRODUCT(--('Input| Projects'!$AC477="Yes"),'Calc| Overheads Allocation'!D$8,'Calc| Project Costs'!W477),IF('Input| Overheads'!$C$42="Internal labour",SUMPRODUCT(--('Input| Projects'!$AC477="Yes"),'Calc| Overheads Allocation'!D$8,'Calc| Project Costs'!W477,'Input| Projects'!$Y477),IF('Input| Overheads'!$C$42="DNSP defined",SUMPRODUCT(--('Input| Projects'!$AC477="Yes"),'Calc| Overheads Allocation'!D$61,'Input| Projects'!$AF477),""))),"")</f>
        <v/>
      </c>
      <c r="AN477" s="186" t="str">
        <f>IFERROR(IF('Input| Overheads'!$C$42="Direct costs",SUMPRODUCT(--('Input| Projects'!$AC477="Yes"),'Calc| Overheads Allocation'!E$8,'Calc| Project Costs'!X477),IF('Input| Overheads'!$C$42="Internal labour",SUMPRODUCT(--('Input| Projects'!$AC477="Yes"),'Calc| Overheads Allocation'!E$8,'Calc| Project Costs'!X477,'Input| Projects'!$Y477),IF('Input| Overheads'!$C$42="DNSP defined",SUMPRODUCT(--('Input| Projects'!$AC477="Yes"),'Calc| Overheads Allocation'!E$61,'Input| Projects'!$AF477),""))),"")</f>
        <v/>
      </c>
      <c r="AO477" s="186" t="str">
        <f>IFERROR(IF('Input| Overheads'!$C$42="Direct costs",SUMPRODUCT(--('Input| Projects'!$AC477="Yes"),'Calc| Overheads Allocation'!F$8,'Calc| Project Costs'!Y477),IF('Input| Overheads'!$C$42="Internal labour",SUMPRODUCT(--('Input| Projects'!$AC477="Yes"),'Calc| Overheads Allocation'!F$8,'Calc| Project Costs'!Y477,'Input| Projects'!$Y477),IF('Input| Overheads'!$C$42="DNSP defined",SUMPRODUCT(--('Input| Projects'!$AC477="Yes"),'Calc| Overheads Allocation'!F$61,'Input| Projects'!$AF477),""))),"")</f>
        <v/>
      </c>
      <c r="AP477" s="186" t="str">
        <f>IFERROR(IF('Input| Overheads'!$C$42="Direct costs",SUMPRODUCT(--('Input| Projects'!$AC477="Yes"),'Calc| Overheads Allocation'!G$8,'Calc| Project Costs'!Z477),IF('Input| Overheads'!$C$42="Internal labour",SUMPRODUCT(--('Input| Projects'!$AC477="Yes"),'Calc| Overheads Allocation'!G$8,'Calc| Project Costs'!Z477,'Input| Projects'!$Y477),IF('Input| Overheads'!$C$42="DNSP defined",SUMPRODUCT(--('Input| Projects'!$AC477="Yes"),'Calc| Overheads Allocation'!G$61,'Input| Projects'!$AF477),""))),"")</f>
        <v/>
      </c>
      <c r="AQ477" s="186" t="str">
        <f>IFERROR(IF('Input| Overheads'!$C$42="Direct costs",SUMPRODUCT(--('Input| Projects'!$AC477="Yes"),'Calc| Overheads Allocation'!H$8,'Calc| Project Costs'!AA477),IF('Input| Overheads'!$C$42="Internal labour",SUMPRODUCT(--('Input| Projects'!$AC477="Yes"),'Calc| Overheads Allocation'!H$8,'Calc| Project Costs'!AA477,'Input| Projects'!$Y477),IF('Input| Overheads'!$C$42="DNSP defined",SUMPRODUCT(--('Input| Projects'!$AC477="Yes"),'Calc| Overheads Allocation'!H$61,'Input| Projects'!$AF477),""))),"")</f>
        <v/>
      </c>
      <c r="AR477" s="186" t="str">
        <f>IFERROR(IF('Input| Overheads'!$C$42="Direct costs",SUMPRODUCT(--('Input| Projects'!$AC477="Yes"),'Calc| Overheads Allocation'!I$8,'Calc| Project Costs'!AB477),IF('Input| Overheads'!$C$42="Internal labour",SUMPRODUCT(--('Input| Projects'!$AC477="Yes"),'Calc| Overheads Allocation'!I$8,'Calc| Project Costs'!AB477,'Input| Projects'!$Y477),IF('Input| Overheads'!$C$42="DNSP defined",SUMPRODUCT(--('Input| Projects'!$AC477="Yes"),'Calc| Overheads Allocation'!I$61,'Input| Projects'!$AF477),""))),"")</f>
        <v/>
      </c>
      <c r="AS477" s="106"/>
      <c r="AT477" s="186" t="str">
        <f>IFERROR(IF('Input| Overheads'!$C$42="Direct costs",SUMPRODUCT(--('Input| Projects'!$AD477="Yes"),'Calc| Overheads Allocation'!C$9,'Calc| Project Costs'!V477),IF('Input| Overheads'!$C$42="Internal labour",SUMPRODUCT(--('Input| Projects'!$AD477="Yes"),'Calc| Overheads Allocation'!C$9,'Calc| Project Costs'!V477,'Input| Projects'!$Y477),IF('Input| Overheads'!$C$42="DNSP defined",SUMPRODUCT(--('Input| Projects'!$AD477="Yes"),'Calc| Overheads Allocation'!C$62,'Input| Projects'!$AG477),""))),"")</f>
        <v/>
      </c>
      <c r="AU477" s="186" t="str">
        <f>IFERROR(IF('Input| Overheads'!$C$42="Direct costs",SUMPRODUCT(--('Input| Projects'!$AD477="Yes"),'Calc| Overheads Allocation'!D$9,'Calc| Project Costs'!W477),IF('Input| Overheads'!$C$42="Internal labour",SUMPRODUCT(--('Input| Projects'!$AD477="Yes"),'Calc| Overheads Allocation'!D$9,'Calc| Project Costs'!W477,'Input| Projects'!$Y477),IF('Input| Overheads'!$C$42="DNSP defined",SUMPRODUCT(--('Input| Projects'!$AD477="Yes"),'Calc| Overheads Allocation'!D$62,'Input| Projects'!$AG477),""))),"")</f>
        <v/>
      </c>
      <c r="AV477" s="186" t="str">
        <f>IFERROR(IF('Input| Overheads'!$C$42="Direct costs",SUMPRODUCT(--('Input| Projects'!$AD477="Yes"),'Calc| Overheads Allocation'!E$9,'Calc| Project Costs'!X477),IF('Input| Overheads'!$C$42="Internal labour",SUMPRODUCT(--('Input| Projects'!$AD477="Yes"),'Calc| Overheads Allocation'!E$9,'Calc| Project Costs'!X477,'Input| Projects'!$Y477),IF('Input| Overheads'!$C$42="DNSP defined",SUMPRODUCT(--('Input| Projects'!$AD477="Yes"),'Calc| Overheads Allocation'!E$62,'Input| Projects'!$AG477),""))),"")</f>
        <v/>
      </c>
      <c r="AW477" s="186" t="str">
        <f>IFERROR(IF('Input| Overheads'!$C$42="Direct costs",SUMPRODUCT(--('Input| Projects'!$AD477="Yes"),'Calc| Overheads Allocation'!F$9,'Calc| Project Costs'!Y477),IF('Input| Overheads'!$C$42="Internal labour",SUMPRODUCT(--('Input| Projects'!$AD477="Yes"),'Calc| Overheads Allocation'!F$9,'Calc| Project Costs'!Y477,'Input| Projects'!$Y477),IF('Input| Overheads'!$C$42="DNSP defined",SUMPRODUCT(--('Input| Projects'!$AD477="Yes"),'Calc| Overheads Allocation'!F$62,'Input| Projects'!$AG477),""))),"")</f>
        <v/>
      </c>
      <c r="AX477" s="186" t="str">
        <f>IFERROR(IF('Input| Overheads'!$C$42="Direct costs",SUMPRODUCT(--('Input| Projects'!$AD477="Yes"),'Calc| Overheads Allocation'!G$9,'Calc| Project Costs'!Z477),IF('Input| Overheads'!$C$42="Internal labour",SUMPRODUCT(--('Input| Projects'!$AD477="Yes"),'Calc| Overheads Allocation'!G$9,'Calc| Project Costs'!Z477,'Input| Projects'!$Y477),IF('Input| Overheads'!$C$42="DNSP defined",SUMPRODUCT(--('Input| Projects'!$AD477="Yes"),'Calc| Overheads Allocation'!G$62,'Input| Projects'!$AG477),""))),"")</f>
        <v/>
      </c>
      <c r="AY477" s="186" t="str">
        <f>IFERROR(IF('Input| Overheads'!$C$42="Direct costs",SUMPRODUCT(--('Input| Projects'!$AD477="Yes"),'Calc| Overheads Allocation'!H$9,'Calc| Project Costs'!AA477),IF('Input| Overheads'!$C$42="Internal labour",SUMPRODUCT(--('Input| Projects'!$AD477="Yes"),'Calc| Overheads Allocation'!H$9,'Calc| Project Costs'!AA477,'Input| Projects'!$Y477),IF('Input| Overheads'!$C$42="DNSP defined",SUMPRODUCT(--('Input| Projects'!$AD477="Yes"),'Calc| Overheads Allocation'!H$62,'Input| Projects'!$AG477),""))),"")</f>
        <v/>
      </c>
      <c r="AZ477" s="186" t="str">
        <f>IFERROR(IF('Input| Overheads'!$C$42="Direct costs",SUMPRODUCT(--('Input| Projects'!$AD477="Yes"),'Calc| Overheads Allocation'!I$9,'Calc| Project Costs'!AB477),IF('Input| Overheads'!$C$42="Internal labour",SUMPRODUCT(--('Input| Projects'!$AD477="Yes"),'Calc| Overheads Allocation'!I$9,'Calc| Project Costs'!AB477,'Input| Projects'!$Y477),IF('Input| Overheads'!$C$42="DNSP defined",SUMPRODUCT(--('Input| Projects'!$AD477="Yes"),'Calc| Overheads Allocation'!I$62,'Input| Projects'!$AG477),""))),"")</f>
        <v/>
      </c>
      <c r="BA477" s="106"/>
      <c r="BB477" s="186">
        <f t="shared" si="245"/>
        <v>0</v>
      </c>
      <c r="BC477" s="186">
        <f t="shared" si="246"/>
        <v>0</v>
      </c>
      <c r="BD477" s="186">
        <f t="shared" si="247"/>
        <v>0</v>
      </c>
      <c r="BE477" s="186">
        <f t="shared" si="224"/>
        <v>0</v>
      </c>
      <c r="BF477" s="186">
        <f t="shared" si="225"/>
        <v>0</v>
      </c>
      <c r="BG477" s="186">
        <f t="shared" si="226"/>
        <v>0</v>
      </c>
      <c r="BH477" s="186">
        <f t="shared" si="227"/>
        <v>0</v>
      </c>
      <c r="BI477" s="97"/>
      <c r="BJ477" s="186" t="str">
        <f t="shared" si="228"/>
        <v/>
      </c>
      <c r="BK477" s="186" t="str">
        <f t="shared" si="229"/>
        <v/>
      </c>
      <c r="BL477" s="186" t="str">
        <f t="shared" si="230"/>
        <v/>
      </c>
      <c r="BM477" s="186" t="str">
        <f t="shared" si="231"/>
        <v/>
      </c>
      <c r="BN477" s="186" t="str">
        <f t="shared" si="232"/>
        <v/>
      </c>
      <c r="BO477" s="186" t="str">
        <f t="shared" si="233"/>
        <v/>
      </c>
      <c r="BP477" s="186" t="str">
        <f t="shared" si="234"/>
        <v/>
      </c>
      <c r="BQ477" s="97"/>
      <c r="BR477" s="186">
        <f t="shared" si="235"/>
        <v>0</v>
      </c>
      <c r="BS477" s="186">
        <f t="shared" si="236"/>
        <v>0</v>
      </c>
      <c r="BT477" s="222">
        <f t="shared" si="237"/>
        <v>0</v>
      </c>
      <c r="BU477" s="222">
        <f t="shared" si="238"/>
        <v>0</v>
      </c>
      <c r="BV477" s="222">
        <f t="shared" si="239"/>
        <v>0</v>
      </c>
      <c r="BW477" s="222">
        <f t="shared" si="240"/>
        <v>0</v>
      </c>
      <c r="BX477" s="222">
        <f t="shared" si="241"/>
        <v>0</v>
      </c>
      <c r="BY477" s="106"/>
      <c r="BZ477" s="197" t="str">
        <f>IF(SUMIF('Input| Projects'!$AS$8:$CP$8,"Dx",'Input| Projects'!$AS477:$CP477)=0,"",SUMIF('Input| Projects'!$AS$8:$CP$8,"Dx",'Input| Projects'!$AS477:$CP477))</f>
        <v/>
      </c>
      <c r="CA477" s="197" t="str">
        <f>IF(SUMIF('Input| Projects'!$AS$8:$CP$8,"Tx",'Input| Projects'!$AS477:$CP477)=0,"",SUMIF('Input| Projects'!$AS$8:$CP$8,"Tx",'Input| Projects'!$AS477:$CP477))</f>
        <v/>
      </c>
      <c r="CB477" s="150" t="str">
        <f t="shared" si="248"/>
        <v/>
      </c>
    </row>
    <row r="478" spans="2:80" x14ac:dyDescent="0.2">
      <c r="B478" s="201">
        <f>IFERROR('Input| Projects'!B478,"")</f>
        <v>469</v>
      </c>
      <c r="C478" s="42" t="str">
        <f>IFERROR(IF('Input| Projects'!C478="","",'Input| Projects'!C478),"")</f>
        <v/>
      </c>
      <c r="D478" s="42" t="str">
        <f>IFERROR(IF('Input| Projects'!D478="","",'Input| Projects'!D478),"")</f>
        <v/>
      </c>
      <c r="E478" s="104"/>
      <c r="F478" s="190">
        <f>IFERROR('Input| Projects'!I478*'Input| Escalations'!$K$19,"")</f>
        <v>0</v>
      </c>
      <c r="G478" s="190">
        <f>IFERROR('Input| Projects'!J478*'Input| Escalations'!$K$19,"")</f>
        <v>0</v>
      </c>
      <c r="H478" s="190">
        <f>IFERROR('Input| Projects'!K478*'Input| Escalations'!$K$19,"")</f>
        <v>0</v>
      </c>
      <c r="I478" s="190">
        <f>IFERROR('Input| Projects'!L478*'Input| Escalations'!$K$19,"")</f>
        <v>0</v>
      </c>
      <c r="J478" s="190">
        <f>IFERROR('Input| Projects'!M478*'Input| Escalations'!$K$19,"")</f>
        <v>0</v>
      </c>
      <c r="K478" s="190">
        <f>IFERROR('Input| Projects'!N478*'Input| Escalations'!$K$19,"")</f>
        <v>0</v>
      </c>
      <c r="L478" s="190">
        <f>IFERROR('Input| Projects'!O478*'Input| Escalations'!$K$19,"")</f>
        <v>0</v>
      </c>
      <c r="M478" s="150" t="str">
        <f>IF(ABS(SUM(F478:L478)-(SUM('Input| Projects'!I478:O478)*'Input| Escalations'!$K$19))&lt;0.0000001,"",1)</f>
        <v/>
      </c>
      <c r="N478" s="192">
        <f>'Input| Projects'!$Y478*INDEX('Input| Escalations'!$H$33:$N$33,MATCH('Calc| Project Costs'!N$9,'Input| Escalations'!$H$23:$N$23,0))+'Input| Projects'!$Z478*INDEX('Input| Escalations'!$H$34:$N$34,MATCH('Calc| Project Costs'!N$9,'Input| Escalations'!$H$23:$N$23,0))+'Input| Projects'!$AA478*INDEX('Input| Escalations'!$H$35:$N$35,MATCH('Calc| Project Costs'!N$9,'Input| Escalations'!$H$23:$N$23,0))+1</f>
        <v>1</v>
      </c>
      <c r="O478" s="192">
        <f>'Input| Projects'!$Y478*INDEX('Input| Escalations'!$H$33:$N$33,MATCH('Calc| Project Costs'!O$9,'Input| Escalations'!$H$23:$N$23,0))+'Input| Projects'!$Z478*INDEX('Input| Escalations'!$H$34:$N$34,MATCH('Calc| Project Costs'!O$9,'Input| Escalations'!$H$23:$N$23,0))+'Input| Projects'!$AA478*INDEX('Input| Escalations'!$H$35:$N$35,MATCH('Calc| Project Costs'!O$9,'Input| Escalations'!$H$23:$N$23,0))+1</f>
        <v>1</v>
      </c>
      <c r="P478" s="192">
        <f>'Input| Projects'!$Y478*INDEX('Input| Escalations'!$H$33:$N$33,MATCH('Calc| Project Costs'!P$9,'Input| Escalations'!$H$23:$N$23,0))+'Input| Projects'!$Z478*INDEX('Input| Escalations'!$H$34:$N$34,MATCH('Calc| Project Costs'!P$9,'Input| Escalations'!$H$23:$N$23,0))+'Input| Projects'!$AA478*INDEX('Input| Escalations'!$H$35:$N$35,MATCH('Calc| Project Costs'!P$9,'Input| Escalations'!$H$23:$N$23,0))+1</f>
        <v>1</v>
      </c>
      <c r="Q478" s="192">
        <f>'Input| Projects'!$Y478*INDEX('Input| Escalations'!$H$33:$N$33,MATCH('Calc| Project Costs'!Q$9,'Input| Escalations'!$H$23:$N$23,0))+'Input| Projects'!$Z478*INDEX('Input| Escalations'!$H$34:$N$34,MATCH('Calc| Project Costs'!Q$9,'Input| Escalations'!$H$23:$N$23,0))+'Input| Projects'!$AA478*INDEX('Input| Escalations'!$H$35:$N$35,MATCH('Calc| Project Costs'!Q$9,'Input| Escalations'!$H$23:$N$23,0))+1</f>
        <v>1</v>
      </c>
      <c r="R478" s="192">
        <f>'Input| Projects'!$Y478*INDEX('Input| Escalations'!$H$33:$N$33,MATCH('Calc| Project Costs'!R$9,'Input| Escalations'!$H$23:$N$23,0))+'Input| Projects'!$Z478*INDEX('Input| Escalations'!$H$34:$N$34,MATCH('Calc| Project Costs'!R$9,'Input| Escalations'!$H$23:$N$23,0))+'Input| Projects'!$AA478*INDEX('Input| Escalations'!$H$35:$N$35,MATCH('Calc| Project Costs'!R$9,'Input| Escalations'!$H$23:$N$23,0))+1</f>
        <v>1</v>
      </c>
      <c r="S478" s="192">
        <f>'Input| Projects'!$Y478*INDEX('Input| Escalations'!$H$33:$N$33,MATCH('Calc| Project Costs'!S$9,'Input| Escalations'!$H$23:$N$23,0))+'Input| Projects'!$Z478*INDEX('Input| Escalations'!$H$34:$N$34,MATCH('Calc| Project Costs'!S$9,'Input| Escalations'!$H$23:$N$23,0))+'Input| Projects'!$AA478*INDEX('Input| Escalations'!$H$35:$N$35,MATCH('Calc| Project Costs'!S$9,'Input| Escalations'!$H$23:$N$23,0))+1</f>
        <v>1</v>
      </c>
      <c r="T478" s="192">
        <f>'Input| Projects'!$Y478*INDEX('Input| Escalations'!$H$33:$N$33,MATCH('Calc| Project Costs'!T$9,'Input| Escalations'!$H$23:$N$23,0))+'Input| Projects'!$Z478*INDEX('Input| Escalations'!$H$34:$N$34,MATCH('Calc| Project Costs'!T$9,'Input| Escalations'!$H$23:$N$23,0))+'Input| Projects'!$AA478*INDEX('Input| Escalations'!$H$35:$N$35,MATCH('Calc| Project Costs'!T$9,'Input| Escalations'!$H$23:$N$23,0))+1</f>
        <v>1</v>
      </c>
      <c r="U478" s="106"/>
      <c r="V478" s="186">
        <f t="shared" si="242"/>
        <v>0</v>
      </c>
      <c r="W478" s="186">
        <f t="shared" si="243"/>
        <v>0</v>
      </c>
      <c r="X478" s="186">
        <f t="shared" si="244"/>
        <v>0</v>
      </c>
      <c r="Y478" s="186">
        <f t="shared" si="220"/>
        <v>0</v>
      </c>
      <c r="Z478" s="186">
        <f t="shared" si="221"/>
        <v>0</v>
      </c>
      <c r="AA478" s="186">
        <f t="shared" si="222"/>
        <v>0</v>
      </c>
      <c r="AB478" s="186">
        <f t="shared" si="223"/>
        <v>0</v>
      </c>
      <c r="AC478" s="106"/>
      <c r="AD478" s="186">
        <f>'Input| Projects'!Q478*N478*'Input| Escalations'!$K$19</f>
        <v>0</v>
      </c>
      <c r="AE478" s="186">
        <f>'Input| Projects'!R478*O478*'Input| Escalations'!$K$19</f>
        <v>0</v>
      </c>
      <c r="AF478" s="186">
        <f>'Input| Projects'!S478*P478*'Input| Escalations'!$K$19</f>
        <v>0</v>
      </c>
      <c r="AG478" s="186">
        <f>'Input| Projects'!T478*Q478*'Input| Escalations'!$K$19</f>
        <v>0</v>
      </c>
      <c r="AH478" s="186">
        <f>'Input| Projects'!U478*R478*'Input| Escalations'!$K$19</f>
        <v>0</v>
      </c>
      <c r="AI478" s="186">
        <f>'Input| Projects'!V478*S478*'Input| Escalations'!$K$19</f>
        <v>0</v>
      </c>
      <c r="AJ478" s="186">
        <f>'Input| Projects'!W478*T478*'Input| Escalations'!$K$19</f>
        <v>0</v>
      </c>
      <c r="AK478" s="106"/>
      <c r="AL478" s="186" t="str">
        <f>IFERROR(IF('Input| Overheads'!$C$42="Direct costs",SUMPRODUCT(--('Input| Projects'!$AC478="Yes"),'Calc| Overheads Allocation'!C$8,'Calc| Project Costs'!V478),IF('Input| Overheads'!$C$42="Internal labour",SUMPRODUCT(--('Input| Projects'!$AC478="Yes"),'Calc| Overheads Allocation'!C$8,'Calc| Project Costs'!V478,'Input| Projects'!$Y478),IF('Input| Overheads'!$C$42="DNSP defined",SUMPRODUCT(--('Input| Projects'!$AC478="Yes"),'Calc| Overheads Allocation'!C$61,'Input| Projects'!$AF478),""))),"")</f>
        <v/>
      </c>
      <c r="AM478" s="186" t="str">
        <f>IFERROR(IF('Input| Overheads'!$C$42="Direct costs",SUMPRODUCT(--('Input| Projects'!$AC478="Yes"),'Calc| Overheads Allocation'!D$8,'Calc| Project Costs'!W478),IF('Input| Overheads'!$C$42="Internal labour",SUMPRODUCT(--('Input| Projects'!$AC478="Yes"),'Calc| Overheads Allocation'!D$8,'Calc| Project Costs'!W478,'Input| Projects'!$Y478),IF('Input| Overheads'!$C$42="DNSP defined",SUMPRODUCT(--('Input| Projects'!$AC478="Yes"),'Calc| Overheads Allocation'!D$61,'Input| Projects'!$AF478),""))),"")</f>
        <v/>
      </c>
      <c r="AN478" s="186" t="str">
        <f>IFERROR(IF('Input| Overheads'!$C$42="Direct costs",SUMPRODUCT(--('Input| Projects'!$AC478="Yes"),'Calc| Overheads Allocation'!E$8,'Calc| Project Costs'!X478),IF('Input| Overheads'!$C$42="Internal labour",SUMPRODUCT(--('Input| Projects'!$AC478="Yes"),'Calc| Overheads Allocation'!E$8,'Calc| Project Costs'!X478,'Input| Projects'!$Y478),IF('Input| Overheads'!$C$42="DNSP defined",SUMPRODUCT(--('Input| Projects'!$AC478="Yes"),'Calc| Overheads Allocation'!E$61,'Input| Projects'!$AF478),""))),"")</f>
        <v/>
      </c>
      <c r="AO478" s="186" t="str">
        <f>IFERROR(IF('Input| Overheads'!$C$42="Direct costs",SUMPRODUCT(--('Input| Projects'!$AC478="Yes"),'Calc| Overheads Allocation'!F$8,'Calc| Project Costs'!Y478),IF('Input| Overheads'!$C$42="Internal labour",SUMPRODUCT(--('Input| Projects'!$AC478="Yes"),'Calc| Overheads Allocation'!F$8,'Calc| Project Costs'!Y478,'Input| Projects'!$Y478),IF('Input| Overheads'!$C$42="DNSP defined",SUMPRODUCT(--('Input| Projects'!$AC478="Yes"),'Calc| Overheads Allocation'!F$61,'Input| Projects'!$AF478),""))),"")</f>
        <v/>
      </c>
      <c r="AP478" s="186" t="str">
        <f>IFERROR(IF('Input| Overheads'!$C$42="Direct costs",SUMPRODUCT(--('Input| Projects'!$AC478="Yes"),'Calc| Overheads Allocation'!G$8,'Calc| Project Costs'!Z478),IF('Input| Overheads'!$C$42="Internal labour",SUMPRODUCT(--('Input| Projects'!$AC478="Yes"),'Calc| Overheads Allocation'!G$8,'Calc| Project Costs'!Z478,'Input| Projects'!$Y478),IF('Input| Overheads'!$C$42="DNSP defined",SUMPRODUCT(--('Input| Projects'!$AC478="Yes"),'Calc| Overheads Allocation'!G$61,'Input| Projects'!$AF478),""))),"")</f>
        <v/>
      </c>
      <c r="AQ478" s="186" t="str">
        <f>IFERROR(IF('Input| Overheads'!$C$42="Direct costs",SUMPRODUCT(--('Input| Projects'!$AC478="Yes"),'Calc| Overheads Allocation'!H$8,'Calc| Project Costs'!AA478),IF('Input| Overheads'!$C$42="Internal labour",SUMPRODUCT(--('Input| Projects'!$AC478="Yes"),'Calc| Overheads Allocation'!H$8,'Calc| Project Costs'!AA478,'Input| Projects'!$Y478),IF('Input| Overheads'!$C$42="DNSP defined",SUMPRODUCT(--('Input| Projects'!$AC478="Yes"),'Calc| Overheads Allocation'!H$61,'Input| Projects'!$AF478),""))),"")</f>
        <v/>
      </c>
      <c r="AR478" s="186" t="str">
        <f>IFERROR(IF('Input| Overheads'!$C$42="Direct costs",SUMPRODUCT(--('Input| Projects'!$AC478="Yes"),'Calc| Overheads Allocation'!I$8,'Calc| Project Costs'!AB478),IF('Input| Overheads'!$C$42="Internal labour",SUMPRODUCT(--('Input| Projects'!$AC478="Yes"),'Calc| Overheads Allocation'!I$8,'Calc| Project Costs'!AB478,'Input| Projects'!$Y478),IF('Input| Overheads'!$C$42="DNSP defined",SUMPRODUCT(--('Input| Projects'!$AC478="Yes"),'Calc| Overheads Allocation'!I$61,'Input| Projects'!$AF478),""))),"")</f>
        <v/>
      </c>
      <c r="AS478" s="106"/>
      <c r="AT478" s="186" t="str">
        <f>IFERROR(IF('Input| Overheads'!$C$42="Direct costs",SUMPRODUCT(--('Input| Projects'!$AD478="Yes"),'Calc| Overheads Allocation'!C$9,'Calc| Project Costs'!V478),IF('Input| Overheads'!$C$42="Internal labour",SUMPRODUCT(--('Input| Projects'!$AD478="Yes"),'Calc| Overheads Allocation'!C$9,'Calc| Project Costs'!V478,'Input| Projects'!$Y478),IF('Input| Overheads'!$C$42="DNSP defined",SUMPRODUCT(--('Input| Projects'!$AD478="Yes"),'Calc| Overheads Allocation'!C$62,'Input| Projects'!$AG478),""))),"")</f>
        <v/>
      </c>
      <c r="AU478" s="186" t="str">
        <f>IFERROR(IF('Input| Overheads'!$C$42="Direct costs",SUMPRODUCT(--('Input| Projects'!$AD478="Yes"),'Calc| Overheads Allocation'!D$9,'Calc| Project Costs'!W478),IF('Input| Overheads'!$C$42="Internal labour",SUMPRODUCT(--('Input| Projects'!$AD478="Yes"),'Calc| Overheads Allocation'!D$9,'Calc| Project Costs'!W478,'Input| Projects'!$Y478),IF('Input| Overheads'!$C$42="DNSP defined",SUMPRODUCT(--('Input| Projects'!$AD478="Yes"),'Calc| Overheads Allocation'!D$62,'Input| Projects'!$AG478),""))),"")</f>
        <v/>
      </c>
      <c r="AV478" s="186" t="str">
        <f>IFERROR(IF('Input| Overheads'!$C$42="Direct costs",SUMPRODUCT(--('Input| Projects'!$AD478="Yes"),'Calc| Overheads Allocation'!E$9,'Calc| Project Costs'!X478),IF('Input| Overheads'!$C$42="Internal labour",SUMPRODUCT(--('Input| Projects'!$AD478="Yes"),'Calc| Overheads Allocation'!E$9,'Calc| Project Costs'!X478,'Input| Projects'!$Y478),IF('Input| Overheads'!$C$42="DNSP defined",SUMPRODUCT(--('Input| Projects'!$AD478="Yes"),'Calc| Overheads Allocation'!E$62,'Input| Projects'!$AG478),""))),"")</f>
        <v/>
      </c>
      <c r="AW478" s="186" t="str">
        <f>IFERROR(IF('Input| Overheads'!$C$42="Direct costs",SUMPRODUCT(--('Input| Projects'!$AD478="Yes"),'Calc| Overheads Allocation'!F$9,'Calc| Project Costs'!Y478),IF('Input| Overheads'!$C$42="Internal labour",SUMPRODUCT(--('Input| Projects'!$AD478="Yes"),'Calc| Overheads Allocation'!F$9,'Calc| Project Costs'!Y478,'Input| Projects'!$Y478),IF('Input| Overheads'!$C$42="DNSP defined",SUMPRODUCT(--('Input| Projects'!$AD478="Yes"),'Calc| Overheads Allocation'!F$62,'Input| Projects'!$AG478),""))),"")</f>
        <v/>
      </c>
      <c r="AX478" s="186" t="str">
        <f>IFERROR(IF('Input| Overheads'!$C$42="Direct costs",SUMPRODUCT(--('Input| Projects'!$AD478="Yes"),'Calc| Overheads Allocation'!G$9,'Calc| Project Costs'!Z478),IF('Input| Overheads'!$C$42="Internal labour",SUMPRODUCT(--('Input| Projects'!$AD478="Yes"),'Calc| Overheads Allocation'!G$9,'Calc| Project Costs'!Z478,'Input| Projects'!$Y478),IF('Input| Overheads'!$C$42="DNSP defined",SUMPRODUCT(--('Input| Projects'!$AD478="Yes"),'Calc| Overheads Allocation'!G$62,'Input| Projects'!$AG478),""))),"")</f>
        <v/>
      </c>
      <c r="AY478" s="186" t="str">
        <f>IFERROR(IF('Input| Overheads'!$C$42="Direct costs",SUMPRODUCT(--('Input| Projects'!$AD478="Yes"),'Calc| Overheads Allocation'!H$9,'Calc| Project Costs'!AA478),IF('Input| Overheads'!$C$42="Internal labour",SUMPRODUCT(--('Input| Projects'!$AD478="Yes"),'Calc| Overheads Allocation'!H$9,'Calc| Project Costs'!AA478,'Input| Projects'!$Y478),IF('Input| Overheads'!$C$42="DNSP defined",SUMPRODUCT(--('Input| Projects'!$AD478="Yes"),'Calc| Overheads Allocation'!H$62,'Input| Projects'!$AG478),""))),"")</f>
        <v/>
      </c>
      <c r="AZ478" s="186" t="str">
        <f>IFERROR(IF('Input| Overheads'!$C$42="Direct costs",SUMPRODUCT(--('Input| Projects'!$AD478="Yes"),'Calc| Overheads Allocation'!I$9,'Calc| Project Costs'!AB478),IF('Input| Overheads'!$C$42="Internal labour",SUMPRODUCT(--('Input| Projects'!$AD478="Yes"),'Calc| Overheads Allocation'!I$9,'Calc| Project Costs'!AB478,'Input| Projects'!$Y478),IF('Input| Overheads'!$C$42="DNSP defined",SUMPRODUCT(--('Input| Projects'!$AD478="Yes"),'Calc| Overheads Allocation'!I$62,'Input| Projects'!$AG478),""))),"")</f>
        <v/>
      </c>
      <c r="BA478" s="106"/>
      <c r="BB478" s="186">
        <f t="shared" si="245"/>
        <v>0</v>
      </c>
      <c r="BC478" s="186">
        <f t="shared" si="246"/>
        <v>0</v>
      </c>
      <c r="BD478" s="186">
        <f t="shared" si="247"/>
        <v>0</v>
      </c>
      <c r="BE478" s="186">
        <f t="shared" si="224"/>
        <v>0</v>
      </c>
      <c r="BF478" s="186">
        <f t="shared" si="225"/>
        <v>0</v>
      </c>
      <c r="BG478" s="186">
        <f t="shared" si="226"/>
        <v>0</v>
      </c>
      <c r="BH478" s="186">
        <f t="shared" si="227"/>
        <v>0</v>
      </c>
      <c r="BI478" s="97"/>
      <c r="BJ478" s="186" t="str">
        <f t="shared" si="228"/>
        <v/>
      </c>
      <c r="BK478" s="186" t="str">
        <f t="shared" si="229"/>
        <v/>
      </c>
      <c r="BL478" s="186" t="str">
        <f t="shared" si="230"/>
        <v/>
      </c>
      <c r="BM478" s="186" t="str">
        <f t="shared" si="231"/>
        <v/>
      </c>
      <c r="BN478" s="186" t="str">
        <f t="shared" si="232"/>
        <v/>
      </c>
      <c r="BO478" s="186" t="str">
        <f t="shared" si="233"/>
        <v/>
      </c>
      <c r="BP478" s="186" t="str">
        <f t="shared" si="234"/>
        <v/>
      </c>
      <c r="BQ478" s="97"/>
      <c r="BR478" s="186">
        <f t="shared" si="235"/>
        <v>0</v>
      </c>
      <c r="BS478" s="186">
        <f t="shared" si="236"/>
        <v>0</v>
      </c>
      <c r="BT478" s="222">
        <f t="shared" si="237"/>
        <v>0</v>
      </c>
      <c r="BU478" s="222">
        <f t="shared" si="238"/>
        <v>0</v>
      </c>
      <c r="BV478" s="222">
        <f t="shared" si="239"/>
        <v>0</v>
      </c>
      <c r="BW478" s="222">
        <f t="shared" si="240"/>
        <v>0</v>
      </c>
      <c r="BX478" s="222">
        <f t="shared" si="241"/>
        <v>0</v>
      </c>
      <c r="BY478" s="106"/>
      <c r="BZ478" s="197" t="str">
        <f>IF(SUMIF('Input| Projects'!$AS$8:$CP$8,"Dx",'Input| Projects'!$AS478:$CP478)=0,"",SUMIF('Input| Projects'!$AS$8:$CP$8,"Dx",'Input| Projects'!$AS478:$CP478))</f>
        <v/>
      </c>
      <c r="CA478" s="197" t="str">
        <f>IF(SUMIF('Input| Projects'!$AS$8:$CP$8,"Tx",'Input| Projects'!$AS478:$CP478)=0,"",SUMIF('Input| Projects'!$AS$8:$CP$8,"Tx",'Input| Projects'!$AS478:$CP478))</f>
        <v/>
      </c>
      <c r="CB478" s="150" t="str">
        <f t="shared" si="248"/>
        <v/>
      </c>
    </row>
    <row r="479" spans="2:80" x14ac:dyDescent="0.2">
      <c r="B479" s="201">
        <f>IFERROR('Input| Projects'!B479,"")</f>
        <v>470</v>
      </c>
      <c r="C479" s="42" t="str">
        <f>IFERROR(IF('Input| Projects'!C479="","",'Input| Projects'!C479),"")</f>
        <v/>
      </c>
      <c r="D479" s="42" t="str">
        <f>IFERROR(IF('Input| Projects'!D479="","",'Input| Projects'!D479),"")</f>
        <v/>
      </c>
      <c r="E479" s="104"/>
      <c r="F479" s="190">
        <f>IFERROR('Input| Projects'!I479*'Input| Escalations'!$K$19,"")</f>
        <v>0</v>
      </c>
      <c r="G479" s="190">
        <f>IFERROR('Input| Projects'!J479*'Input| Escalations'!$K$19,"")</f>
        <v>0</v>
      </c>
      <c r="H479" s="190">
        <f>IFERROR('Input| Projects'!K479*'Input| Escalations'!$K$19,"")</f>
        <v>0</v>
      </c>
      <c r="I479" s="190">
        <f>IFERROR('Input| Projects'!L479*'Input| Escalations'!$K$19,"")</f>
        <v>0</v>
      </c>
      <c r="J479" s="190">
        <f>IFERROR('Input| Projects'!M479*'Input| Escalations'!$K$19,"")</f>
        <v>0</v>
      </c>
      <c r="K479" s="190">
        <f>IFERROR('Input| Projects'!N479*'Input| Escalations'!$K$19,"")</f>
        <v>0</v>
      </c>
      <c r="L479" s="190">
        <f>IFERROR('Input| Projects'!O479*'Input| Escalations'!$K$19,"")</f>
        <v>0</v>
      </c>
      <c r="M479" s="150" t="str">
        <f>IF(ABS(SUM(F479:L479)-(SUM('Input| Projects'!I479:O479)*'Input| Escalations'!$K$19))&lt;0.0000001,"",1)</f>
        <v/>
      </c>
      <c r="N479" s="192">
        <f>'Input| Projects'!$Y479*INDEX('Input| Escalations'!$H$33:$N$33,MATCH('Calc| Project Costs'!N$9,'Input| Escalations'!$H$23:$N$23,0))+'Input| Projects'!$Z479*INDEX('Input| Escalations'!$H$34:$N$34,MATCH('Calc| Project Costs'!N$9,'Input| Escalations'!$H$23:$N$23,0))+'Input| Projects'!$AA479*INDEX('Input| Escalations'!$H$35:$N$35,MATCH('Calc| Project Costs'!N$9,'Input| Escalations'!$H$23:$N$23,0))+1</f>
        <v>1</v>
      </c>
      <c r="O479" s="192">
        <f>'Input| Projects'!$Y479*INDEX('Input| Escalations'!$H$33:$N$33,MATCH('Calc| Project Costs'!O$9,'Input| Escalations'!$H$23:$N$23,0))+'Input| Projects'!$Z479*INDEX('Input| Escalations'!$H$34:$N$34,MATCH('Calc| Project Costs'!O$9,'Input| Escalations'!$H$23:$N$23,0))+'Input| Projects'!$AA479*INDEX('Input| Escalations'!$H$35:$N$35,MATCH('Calc| Project Costs'!O$9,'Input| Escalations'!$H$23:$N$23,0))+1</f>
        <v>1</v>
      </c>
      <c r="P479" s="192">
        <f>'Input| Projects'!$Y479*INDEX('Input| Escalations'!$H$33:$N$33,MATCH('Calc| Project Costs'!P$9,'Input| Escalations'!$H$23:$N$23,0))+'Input| Projects'!$Z479*INDEX('Input| Escalations'!$H$34:$N$34,MATCH('Calc| Project Costs'!P$9,'Input| Escalations'!$H$23:$N$23,0))+'Input| Projects'!$AA479*INDEX('Input| Escalations'!$H$35:$N$35,MATCH('Calc| Project Costs'!P$9,'Input| Escalations'!$H$23:$N$23,0))+1</f>
        <v>1</v>
      </c>
      <c r="Q479" s="192">
        <f>'Input| Projects'!$Y479*INDEX('Input| Escalations'!$H$33:$N$33,MATCH('Calc| Project Costs'!Q$9,'Input| Escalations'!$H$23:$N$23,0))+'Input| Projects'!$Z479*INDEX('Input| Escalations'!$H$34:$N$34,MATCH('Calc| Project Costs'!Q$9,'Input| Escalations'!$H$23:$N$23,0))+'Input| Projects'!$AA479*INDEX('Input| Escalations'!$H$35:$N$35,MATCH('Calc| Project Costs'!Q$9,'Input| Escalations'!$H$23:$N$23,0))+1</f>
        <v>1</v>
      </c>
      <c r="R479" s="192">
        <f>'Input| Projects'!$Y479*INDEX('Input| Escalations'!$H$33:$N$33,MATCH('Calc| Project Costs'!R$9,'Input| Escalations'!$H$23:$N$23,0))+'Input| Projects'!$Z479*INDEX('Input| Escalations'!$H$34:$N$34,MATCH('Calc| Project Costs'!R$9,'Input| Escalations'!$H$23:$N$23,0))+'Input| Projects'!$AA479*INDEX('Input| Escalations'!$H$35:$N$35,MATCH('Calc| Project Costs'!R$9,'Input| Escalations'!$H$23:$N$23,0))+1</f>
        <v>1</v>
      </c>
      <c r="S479" s="192">
        <f>'Input| Projects'!$Y479*INDEX('Input| Escalations'!$H$33:$N$33,MATCH('Calc| Project Costs'!S$9,'Input| Escalations'!$H$23:$N$23,0))+'Input| Projects'!$Z479*INDEX('Input| Escalations'!$H$34:$N$34,MATCH('Calc| Project Costs'!S$9,'Input| Escalations'!$H$23:$N$23,0))+'Input| Projects'!$AA479*INDEX('Input| Escalations'!$H$35:$N$35,MATCH('Calc| Project Costs'!S$9,'Input| Escalations'!$H$23:$N$23,0))+1</f>
        <v>1</v>
      </c>
      <c r="T479" s="192">
        <f>'Input| Projects'!$Y479*INDEX('Input| Escalations'!$H$33:$N$33,MATCH('Calc| Project Costs'!T$9,'Input| Escalations'!$H$23:$N$23,0))+'Input| Projects'!$Z479*INDEX('Input| Escalations'!$H$34:$N$34,MATCH('Calc| Project Costs'!T$9,'Input| Escalations'!$H$23:$N$23,0))+'Input| Projects'!$AA479*INDEX('Input| Escalations'!$H$35:$N$35,MATCH('Calc| Project Costs'!T$9,'Input| Escalations'!$H$23:$N$23,0))+1</f>
        <v>1</v>
      </c>
      <c r="U479" s="106"/>
      <c r="V479" s="186">
        <f t="shared" si="242"/>
        <v>0</v>
      </c>
      <c r="W479" s="186">
        <f t="shared" si="243"/>
        <v>0</v>
      </c>
      <c r="X479" s="186">
        <f t="shared" si="244"/>
        <v>0</v>
      </c>
      <c r="Y479" s="186">
        <f t="shared" si="220"/>
        <v>0</v>
      </c>
      <c r="Z479" s="186">
        <f t="shared" si="221"/>
        <v>0</v>
      </c>
      <c r="AA479" s="186">
        <f t="shared" si="222"/>
        <v>0</v>
      </c>
      <c r="AB479" s="186">
        <f t="shared" si="223"/>
        <v>0</v>
      </c>
      <c r="AC479" s="106"/>
      <c r="AD479" s="186">
        <f>'Input| Projects'!Q479*N479*'Input| Escalations'!$K$19</f>
        <v>0</v>
      </c>
      <c r="AE479" s="186">
        <f>'Input| Projects'!R479*O479*'Input| Escalations'!$K$19</f>
        <v>0</v>
      </c>
      <c r="AF479" s="186">
        <f>'Input| Projects'!S479*P479*'Input| Escalations'!$K$19</f>
        <v>0</v>
      </c>
      <c r="AG479" s="186">
        <f>'Input| Projects'!T479*Q479*'Input| Escalations'!$K$19</f>
        <v>0</v>
      </c>
      <c r="AH479" s="186">
        <f>'Input| Projects'!U479*R479*'Input| Escalations'!$K$19</f>
        <v>0</v>
      </c>
      <c r="AI479" s="186">
        <f>'Input| Projects'!V479*S479*'Input| Escalations'!$K$19</f>
        <v>0</v>
      </c>
      <c r="AJ479" s="186">
        <f>'Input| Projects'!W479*T479*'Input| Escalations'!$K$19</f>
        <v>0</v>
      </c>
      <c r="AK479" s="106"/>
      <c r="AL479" s="186" t="str">
        <f>IFERROR(IF('Input| Overheads'!$C$42="Direct costs",SUMPRODUCT(--('Input| Projects'!$AC479="Yes"),'Calc| Overheads Allocation'!C$8,'Calc| Project Costs'!V479),IF('Input| Overheads'!$C$42="Internal labour",SUMPRODUCT(--('Input| Projects'!$AC479="Yes"),'Calc| Overheads Allocation'!C$8,'Calc| Project Costs'!V479,'Input| Projects'!$Y479),IF('Input| Overheads'!$C$42="DNSP defined",SUMPRODUCT(--('Input| Projects'!$AC479="Yes"),'Calc| Overheads Allocation'!C$61,'Input| Projects'!$AF479),""))),"")</f>
        <v/>
      </c>
      <c r="AM479" s="186" t="str">
        <f>IFERROR(IF('Input| Overheads'!$C$42="Direct costs",SUMPRODUCT(--('Input| Projects'!$AC479="Yes"),'Calc| Overheads Allocation'!D$8,'Calc| Project Costs'!W479),IF('Input| Overheads'!$C$42="Internal labour",SUMPRODUCT(--('Input| Projects'!$AC479="Yes"),'Calc| Overheads Allocation'!D$8,'Calc| Project Costs'!W479,'Input| Projects'!$Y479),IF('Input| Overheads'!$C$42="DNSP defined",SUMPRODUCT(--('Input| Projects'!$AC479="Yes"),'Calc| Overheads Allocation'!D$61,'Input| Projects'!$AF479),""))),"")</f>
        <v/>
      </c>
      <c r="AN479" s="186" t="str">
        <f>IFERROR(IF('Input| Overheads'!$C$42="Direct costs",SUMPRODUCT(--('Input| Projects'!$AC479="Yes"),'Calc| Overheads Allocation'!E$8,'Calc| Project Costs'!X479),IF('Input| Overheads'!$C$42="Internal labour",SUMPRODUCT(--('Input| Projects'!$AC479="Yes"),'Calc| Overheads Allocation'!E$8,'Calc| Project Costs'!X479,'Input| Projects'!$Y479),IF('Input| Overheads'!$C$42="DNSP defined",SUMPRODUCT(--('Input| Projects'!$AC479="Yes"),'Calc| Overheads Allocation'!E$61,'Input| Projects'!$AF479),""))),"")</f>
        <v/>
      </c>
      <c r="AO479" s="186" t="str">
        <f>IFERROR(IF('Input| Overheads'!$C$42="Direct costs",SUMPRODUCT(--('Input| Projects'!$AC479="Yes"),'Calc| Overheads Allocation'!F$8,'Calc| Project Costs'!Y479),IF('Input| Overheads'!$C$42="Internal labour",SUMPRODUCT(--('Input| Projects'!$AC479="Yes"),'Calc| Overheads Allocation'!F$8,'Calc| Project Costs'!Y479,'Input| Projects'!$Y479),IF('Input| Overheads'!$C$42="DNSP defined",SUMPRODUCT(--('Input| Projects'!$AC479="Yes"),'Calc| Overheads Allocation'!F$61,'Input| Projects'!$AF479),""))),"")</f>
        <v/>
      </c>
      <c r="AP479" s="186" t="str">
        <f>IFERROR(IF('Input| Overheads'!$C$42="Direct costs",SUMPRODUCT(--('Input| Projects'!$AC479="Yes"),'Calc| Overheads Allocation'!G$8,'Calc| Project Costs'!Z479),IF('Input| Overheads'!$C$42="Internal labour",SUMPRODUCT(--('Input| Projects'!$AC479="Yes"),'Calc| Overheads Allocation'!G$8,'Calc| Project Costs'!Z479,'Input| Projects'!$Y479),IF('Input| Overheads'!$C$42="DNSP defined",SUMPRODUCT(--('Input| Projects'!$AC479="Yes"),'Calc| Overheads Allocation'!G$61,'Input| Projects'!$AF479),""))),"")</f>
        <v/>
      </c>
      <c r="AQ479" s="186" t="str">
        <f>IFERROR(IF('Input| Overheads'!$C$42="Direct costs",SUMPRODUCT(--('Input| Projects'!$AC479="Yes"),'Calc| Overheads Allocation'!H$8,'Calc| Project Costs'!AA479),IF('Input| Overheads'!$C$42="Internal labour",SUMPRODUCT(--('Input| Projects'!$AC479="Yes"),'Calc| Overheads Allocation'!H$8,'Calc| Project Costs'!AA479,'Input| Projects'!$Y479),IF('Input| Overheads'!$C$42="DNSP defined",SUMPRODUCT(--('Input| Projects'!$AC479="Yes"),'Calc| Overheads Allocation'!H$61,'Input| Projects'!$AF479),""))),"")</f>
        <v/>
      </c>
      <c r="AR479" s="186" t="str">
        <f>IFERROR(IF('Input| Overheads'!$C$42="Direct costs",SUMPRODUCT(--('Input| Projects'!$AC479="Yes"),'Calc| Overheads Allocation'!I$8,'Calc| Project Costs'!AB479),IF('Input| Overheads'!$C$42="Internal labour",SUMPRODUCT(--('Input| Projects'!$AC479="Yes"),'Calc| Overheads Allocation'!I$8,'Calc| Project Costs'!AB479,'Input| Projects'!$Y479),IF('Input| Overheads'!$C$42="DNSP defined",SUMPRODUCT(--('Input| Projects'!$AC479="Yes"),'Calc| Overheads Allocation'!I$61,'Input| Projects'!$AF479),""))),"")</f>
        <v/>
      </c>
      <c r="AS479" s="106"/>
      <c r="AT479" s="186" t="str">
        <f>IFERROR(IF('Input| Overheads'!$C$42="Direct costs",SUMPRODUCT(--('Input| Projects'!$AD479="Yes"),'Calc| Overheads Allocation'!C$9,'Calc| Project Costs'!V479),IF('Input| Overheads'!$C$42="Internal labour",SUMPRODUCT(--('Input| Projects'!$AD479="Yes"),'Calc| Overheads Allocation'!C$9,'Calc| Project Costs'!V479,'Input| Projects'!$Y479),IF('Input| Overheads'!$C$42="DNSP defined",SUMPRODUCT(--('Input| Projects'!$AD479="Yes"),'Calc| Overheads Allocation'!C$62,'Input| Projects'!$AG479),""))),"")</f>
        <v/>
      </c>
      <c r="AU479" s="186" t="str">
        <f>IFERROR(IF('Input| Overheads'!$C$42="Direct costs",SUMPRODUCT(--('Input| Projects'!$AD479="Yes"),'Calc| Overheads Allocation'!D$9,'Calc| Project Costs'!W479),IF('Input| Overheads'!$C$42="Internal labour",SUMPRODUCT(--('Input| Projects'!$AD479="Yes"),'Calc| Overheads Allocation'!D$9,'Calc| Project Costs'!W479,'Input| Projects'!$Y479),IF('Input| Overheads'!$C$42="DNSP defined",SUMPRODUCT(--('Input| Projects'!$AD479="Yes"),'Calc| Overheads Allocation'!D$62,'Input| Projects'!$AG479),""))),"")</f>
        <v/>
      </c>
      <c r="AV479" s="186" t="str">
        <f>IFERROR(IF('Input| Overheads'!$C$42="Direct costs",SUMPRODUCT(--('Input| Projects'!$AD479="Yes"),'Calc| Overheads Allocation'!E$9,'Calc| Project Costs'!X479),IF('Input| Overheads'!$C$42="Internal labour",SUMPRODUCT(--('Input| Projects'!$AD479="Yes"),'Calc| Overheads Allocation'!E$9,'Calc| Project Costs'!X479,'Input| Projects'!$Y479),IF('Input| Overheads'!$C$42="DNSP defined",SUMPRODUCT(--('Input| Projects'!$AD479="Yes"),'Calc| Overheads Allocation'!E$62,'Input| Projects'!$AG479),""))),"")</f>
        <v/>
      </c>
      <c r="AW479" s="186" t="str">
        <f>IFERROR(IF('Input| Overheads'!$C$42="Direct costs",SUMPRODUCT(--('Input| Projects'!$AD479="Yes"),'Calc| Overheads Allocation'!F$9,'Calc| Project Costs'!Y479),IF('Input| Overheads'!$C$42="Internal labour",SUMPRODUCT(--('Input| Projects'!$AD479="Yes"),'Calc| Overheads Allocation'!F$9,'Calc| Project Costs'!Y479,'Input| Projects'!$Y479),IF('Input| Overheads'!$C$42="DNSP defined",SUMPRODUCT(--('Input| Projects'!$AD479="Yes"),'Calc| Overheads Allocation'!F$62,'Input| Projects'!$AG479),""))),"")</f>
        <v/>
      </c>
      <c r="AX479" s="186" t="str">
        <f>IFERROR(IF('Input| Overheads'!$C$42="Direct costs",SUMPRODUCT(--('Input| Projects'!$AD479="Yes"),'Calc| Overheads Allocation'!G$9,'Calc| Project Costs'!Z479),IF('Input| Overheads'!$C$42="Internal labour",SUMPRODUCT(--('Input| Projects'!$AD479="Yes"),'Calc| Overheads Allocation'!G$9,'Calc| Project Costs'!Z479,'Input| Projects'!$Y479),IF('Input| Overheads'!$C$42="DNSP defined",SUMPRODUCT(--('Input| Projects'!$AD479="Yes"),'Calc| Overheads Allocation'!G$62,'Input| Projects'!$AG479),""))),"")</f>
        <v/>
      </c>
      <c r="AY479" s="186" t="str">
        <f>IFERROR(IF('Input| Overheads'!$C$42="Direct costs",SUMPRODUCT(--('Input| Projects'!$AD479="Yes"),'Calc| Overheads Allocation'!H$9,'Calc| Project Costs'!AA479),IF('Input| Overheads'!$C$42="Internal labour",SUMPRODUCT(--('Input| Projects'!$AD479="Yes"),'Calc| Overheads Allocation'!H$9,'Calc| Project Costs'!AA479,'Input| Projects'!$Y479),IF('Input| Overheads'!$C$42="DNSP defined",SUMPRODUCT(--('Input| Projects'!$AD479="Yes"),'Calc| Overheads Allocation'!H$62,'Input| Projects'!$AG479),""))),"")</f>
        <v/>
      </c>
      <c r="AZ479" s="186" t="str">
        <f>IFERROR(IF('Input| Overheads'!$C$42="Direct costs",SUMPRODUCT(--('Input| Projects'!$AD479="Yes"),'Calc| Overheads Allocation'!I$9,'Calc| Project Costs'!AB479),IF('Input| Overheads'!$C$42="Internal labour",SUMPRODUCT(--('Input| Projects'!$AD479="Yes"),'Calc| Overheads Allocation'!I$9,'Calc| Project Costs'!AB479,'Input| Projects'!$Y479),IF('Input| Overheads'!$C$42="DNSP defined",SUMPRODUCT(--('Input| Projects'!$AD479="Yes"),'Calc| Overheads Allocation'!I$62,'Input| Projects'!$AG479),""))),"")</f>
        <v/>
      </c>
      <c r="BA479" s="106"/>
      <c r="BB479" s="186">
        <f t="shared" si="245"/>
        <v>0</v>
      </c>
      <c r="BC479" s="186">
        <f t="shared" si="246"/>
        <v>0</v>
      </c>
      <c r="BD479" s="186">
        <f t="shared" si="247"/>
        <v>0</v>
      </c>
      <c r="BE479" s="186">
        <f t="shared" si="224"/>
        <v>0</v>
      </c>
      <c r="BF479" s="186">
        <f t="shared" si="225"/>
        <v>0</v>
      </c>
      <c r="BG479" s="186">
        <f t="shared" si="226"/>
        <v>0</v>
      </c>
      <c r="BH479" s="186">
        <f t="shared" si="227"/>
        <v>0</v>
      </c>
      <c r="BI479" s="97"/>
      <c r="BJ479" s="186" t="str">
        <f t="shared" si="228"/>
        <v/>
      </c>
      <c r="BK479" s="186" t="str">
        <f t="shared" si="229"/>
        <v/>
      </c>
      <c r="BL479" s="186" t="str">
        <f t="shared" si="230"/>
        <v/>
      </c>
      <c r="BM479" s="186" t="str">
        <f t="shared" si="231"/>
        <v/>
      </c>
      <c r="BN479" s="186" t="str">
        <f t="shared" si="232"/>
        <v/>
      </c>
      <c r="BO479" s="186" t="str">
        <f t="shared" si="233"/>
        <v/>
      </c>
      <c r="BP479" s="186" t="str">
        <f t="shared" si="234"/>
        <v/>
      </c>
      <c r="BQ479" s="97"/>
      <c r="BR479" s="186">
        <f t="shared" si="235"/>
        <v>0</v>
      </c>
      <c r="BS479" s="186">
        <f t="shared" si="236"/>
        <v>0</v>
      </c>
      <c r="BT479" s="222">
        <f t="shared" si="237"/>
        <v>0</v>
      </c>
      <c r="BU479" s="222">
        <f t="shared" si="238"/>
        <v>0</v>
      </c>
      <c r="BV479" s="222">
        <f t="shared" si="239"/>
        <v>0</v>
      </c>
      <c r="BW479" s="222">
        <f t="shared" si="240"/>
        <v>0</v>
      </c>
      <c r="BX479" s="222">
        <f t="shared" si="241"/>
        <v>0</v>
      </c>
      <c r="BY479" s="106"/>
      <c r="BZ479" s="197" t="str">
        <f>IF(SUMIF('Input| Projects'!$AS$8:$CP$8,"Dx",'Input| Projects'!$AS479:$CP479)=0,"",SUMIF('Input| Projects'!$AS$8:$CP$8,"Dx",'Input| Projects'!$AS479:$CP479))</f>
        <v/>
      </c>
      <c r="CA479" s="197" t="str">
        <f>IF(SUMIF('Input| Projects'!$AS$8:$CP$8,"Tx",'Input| Projects'!$AS479:$CP479)=0,"",SUMIF('Input| Projects'!$AS$8:$CP$8,"Tx",'Input| Projects'!$AS479:$CP479))</f>
        <v/>
      </c>
      <c r="CB479" s="150" t="str">
        <f t="shared" si="248"/>
        <v/>
      </c>
    </row>
    <row r="480" spans="2:80" x14ac:dyDescent="0.2">
      <c r="B480" s="201">
        <f>IFERROR('Input| Projects'!B480,"")</f>
        <v>471</v>
      </c>
      <c r="C480" s="42" t="str">
        <f>IFERROR(IF('Input| Projects'!C480="","",'Input| Projects'!C480),"")</f>
        <v/>
      </c>
      <c r="D480" s="42" t="str">
        <f>IFERROR(IF('Input| Projects'!D480="","",'Input| Projects'!D480),"")</f>
        <v/>
      </c>
      <c r="E480" s="104"/>
      <c r="F480" s="190">
        <f>IFERROR('Input| Projects'!I480*'Input| Escalations'!$K$19,"")</f>
        <v>0</v>
      </c>
      <c r="G480" s="190">
        <f>IFERROR('Input| Projects'!J480*'Input| Escalations'!$K$19,"")</f>
        <v>0</v>
      </c>
      <c r="H480" s="190">
        <f>IFERROR('Input| Projects'!K480*'Input| Escalations'!$K$19,"")</f>
        <v>0</v>
      </c>
      <c r="I480" s="190">
        <f>IFERROR('Input| Projects'!L480*'Input| Escalations'!$K$19,"")</f>
        <v>0</v>
      </c>
      <c r="J480" s="190">
        <f>IFERROR('Input| Projects'!M480*'Input| Escalations'!$K$19,"")</f>
        <v>0</v>
      </c>
      <c r="K480" s="190">
        <f>IFERROR('Input| Projects'!N480*'Input| Escalations'!$K$19,"")</f>
        <v>0</v>
      </c>
      <c r="L480" s="190">
        <f>IFERROR('Input| Projects'!O480*'Input| Escalations'!$K$19,"")</f>
        <v>0</v>
      </c>
      <c r="M480" s="150" t="str">
        <f>IF(ABS(SUM(F480:L480)-(SUM('Input| Projects'!I480:O480)*'Input| Escalations'!$K$19))&lt;0.0000001,"",1)</f>
        <v/>
      </c>
      <c r="N480" s="192">
        <f>'Input| Projects'!$Y480*INDEX('Input| Escalations'!$H$33:$N$33,MATCH('Calc| Project Costs'!N$9,'Input| Escalations'!$H$23:$N$23,0))+'Input| Projects'!$Z480*INDEX('Input| Escalations'!$H$34:$N$34,MATCH('Calc| Project Costs'!N$9,'Input| Escalations'!$H$23:$N$23,0))+'Input| Projects'!$AA480*INDEX('Input| Escalations'!$H$35:$N$35,MATCH('Calc| Project Costs'!N$9,'Input| Escalations'!$H$23:$N$23,0))+1</f>
        <v>1</v>
      </c>
      <c r="O480" s="192">
        <f>'Input| Projects'!$Y480*INDEX('Input| Escalations'!$H$33:$N$33,MATCH('Calc| Project Costs'!O$9,'Input| Escalations'!$H$23:$N$23,0))+'Input| Projects'!$Z480*INDEX('Input| Escalations'!$H$34:$N$34,MATCH('Calc| Project Costs'!O$9,'Input| Escalations'!$H$23:$N$23,0))+'Input| Projects'!$AA480*INDEX('Input| Escalations'!$H$35:$N$35,MATCH('Calc| Project Costs'!O$9,'Input| Escalations'!$H$23:$N$23,0))+1</f>
        <v>1</v>
      </c>
      <c r="P480" s="192">
        <f>'Input| Projects'!$Y480*INDEX('Input| Escalations'!$H$33:$N$33,MATCH('Calc| Project Costs'!P$9,'Input| Escalations'!$H$23:$N$23,0))+'Input| Projects'!$Z480*INDEX('Input| Escalations'!$H$34:$N$34,MATCH('Calc| Project Costs'!P$9,'Input| Escalations'!$H$23:$N$23,0))+'Input| Projects'!$AA480*INDEX('Input| Escalations'!$H$35:$N$35,MATCH('Calc| Project Costs'!P$9,'Input| Escalations'!$H$23:$N$23,0))+1</f>
        <v>1</v>
      </c>
      <c r="Q480" s="192">
        <f>'Input| Projects'!$Y480*INDEX('Input| Escalations'!$H$33:$N$33,MATCH('Calc| Project Costs'!Q$9,'Input| Escalations'!$H$23:$N$23,0))+'Input| Projects'!$Z480*INDEX('Input| Escalations'!$H$34:$N$34,MATCH('Calc| Project Costs'!Q$9,'Input| Escalations'!$H$23:$N$23,0))+'Input| Projects'!$AA480*INDEX('Input| Escalations'!$H$35:$N$35,MATCH('Calc| Project Costs'!Q$9,'Input| Escalations'!$H$23:$N$23,0))+1</f>
        <v>1</v>
      </c>
      <c r="R480" s="192">
        <f>'Input| Projects'!$Y480*INDEX('Input| Escalations'!$H$33:$N$33,MATCH('Calc| Project Costs'!R$9,'Input| Escalations'!$H$23:$N$23,0))+'Input| Projects'!$Z480*INDEX('Input| Escalations'!$H$34:$N$34,MATCH('Calc| Project Costs'!R$9,'Input| Escalations'!$H$23:$N$23,0))+'Input| Projects'!$AA480*INDEX('Input| Escalations'!$H$35:$N$35,MATCH('Calc| Project Costs'!R$9,'Input| Escalations'!$H$23:$N$23,0))+1</f>
        <v>1</v>
      </c>
      <c r="S480" s="192">
        <f>'Input| Projects'!$Y480*INDEX('Input| Escalations'!$H$33:$N$33,MATCH('Calc| Project Costs'!S$9,'Input| Escalations'!$H$23:$N$23,0))+'Input| Projects'!$Z480*INDEX('Input| Escalations'!$H$34:$N$34,MATCH('Calc| Project Costs'!S$9,'Input| Escalations'!$H$23:$N$23,0))+'Input| Projects'!$AA480*INDEX('Input| Escalations'!$H$35:$N$35,MATCH('Calc| Project Costs'!S$9,'Input| Escalations'!$H$23:$N$23,0))+1</f>
        <v>1</v>
      </c>
      <c r="T480" s="192">
        <f>'Input| Projects'!$Y480*INDEX('Input| Escalations'!$H$33:$N$33,MATCH('Calc| Project Costs'!T$9,'Input| Escalations'!$H$23:$N$23,0))+'Input| Projects'!$Z480*INDEX('Input| Escalations'!$H$34:$N$34,MATCH('Calc| Project Costs'!T$9,'Input| Escalations'!$H$23:$N$23,0))+'Input| Projects'!$AA480*INDEX('Input| Escalations'!$H$35:$N$35,MATCH('Calc| Project Costs'!T$9,'Input| Escalations'!$H$23:$N$23,0))+1</f>
        <v>1</v>
      </c>
      <c r="U480" s="106"/>
      <c r="V480" s="186">
        <f t="shared" si="242"/>
        <v>0</v>
      </c>
      <c r="W480" s="186">
        <f t="shared" si="243"/>
        <v>0</v>
      </c>
      <c r="X480" s="186">
        <f t="shared" si="244"/>
        <v>0</v>
      </c>
      <c r="Y480" s="186">
        <f t="shared" si="220"/>
        <v>0</v>
      </c>
      <c r="Z480" s="186">
        <f t="shared" si="221"/>
        <v>0</v>
      </c>
      <c r="AA480" s="186">
        <f t="shared" si="222"/>
        <v>0</v>
      </c>
      <c r="AB480" s="186">
        <f t="shared" si="223"/>
        <v>0</v>
      </c>
      <c r="AC480" s="106"/>
      <c r="AD480" s="186">
        <f>'Input| Projects'!Q480*N480*'Input| Escalations'!$K$19</f>
        <v>0</v>
      </c>
      <c r="AE480" s="186">
        <f>'Input| Projects'!R480*O480*'Input| Escalations'!$K$19</f>
        <v>0</v>
      </c>
      <c r="AF480" s="186">
        <f>'Input| Projects'!S480*P480*'Input| Escalations'!$K$19</f>
        <v>0</v>
      </c>
      <c r="AG480" s="186">
        <f>'Input| Projects'!T480*Q480*'Input| Escalations'!$K$19</f>
        <v>0</v>
      </c>
      <c r="AH480" s="186">
        <f>'Input| Projects'!U480*R480*'Input| Escalations'!$K$19</f>
        <v>0</v>
      </c>
      <c r="AI480" s="186">
        <f>'Input| Projects'!V480*S480*'Input| Escalations'!$K$19</f>
        <v>0</v>
      </c>
      <c r="AJ480" s="186">
        <f>'Input| Projects'!W480*T480*'Input| Escalations'!$K$19</f>
        <v>0</v>
      </c>
      <c r="AK480" s="106"/>
      <c r="AL480" s="186" t="str">
        <f>IFERROR(IF('Input| Overheads'!$C$42="Direct costs",SUMPRODUCT(--('Input| Projects'!$AC480="Yes"),'Calc| Overheads Allocation'!C$8,'Calc| Project Costs'!V480),IF('Input| Overheads'!$C$42="Internal labour",SUMPRODUCT(--('Input| Projects'!$AC480="Yes"),'Calc| Overheads Allocation'!C$8,'Calc| Project Costs'!V480,'Input| Projects'!$Y480),IF('Input| Overheads'!$C$42="DNSP defined",SUMPRODUCT(--('Input| Projects'!$AC480="Yes"),'Calc| Overheads Allocation'!C$61,'Input| Projects'!$AF480),""))),"")</f>
        <v/>
      </c>
      <c r="AM480" s="186" t="str">
        <f>IFERROR(IF('Input| Overheads'!$C$42="Direct costs",SUMPRODUCT(--('Input| Projects'!$AC480="Yes"),'Calc| Overheads Allocation'!D$8,'Calc| Project Costs'!W480),IF('Input| Overheads'!$C$42="Internal labour",SUMPRODUCT(--('Input| Projects'!$AC480="Yes"),'Calc| Overheads Allocation'!D$8,'Calc| Project Costs'!W480,'Input| Projects'!$Y480),IF('Input| Overheads'!$C$42="DNSP defined",SUMPRODUCT(--('Input| Projects'!$AC480="Yes"),'Calc| Overheads Allocation'!D$61,'Input| Projects'!$AF480),""))),"")</f>
        <v/>
      </c>
      <c r="AN480" s="186" t="str">
        <f>IFERROR(IF('Input| Overheads'!$C$42="Direct costs",SUMPRODUCT(--('Input| Projects'!$AC480="Yes"),'Calc| Overheads Allocation'!E$8,'Calc| Project Costs'!X480),IF('Input| Overheads'!$C$42="Internal labour",SUMPRODUCT(--('Input| Projects'!$AC480="Yes"),'Calc| Overheads Allocation'!E$8,'Calc| Project Costs'!X480,'Input| Projects'!$Y480),IF('Input| Overheads'!$C$42="DNSP defined",SUMPRODUCT(--('Input| Projects'!$AC480="Yes"),'Calc| Overheads Allocation'!E$61,'Input| Projects'!$AF480),""))),"")</f>
        <v/>
      </c>
      <c r="AO480" s="186" t="str">
        <f>IFERROR(IF('Input| Overheads'!$C$42="Direct costs",SUMPRODUCT(--('Input| Projects'!$AC480="Yes"),'Calc| Overheads Allocation'!F$8,'Calc| Project Costs'!Y480),IF('Input| Overheads'!$C$42="Internal labour",SUMPRODUCT(--('Input| Projects'!$AC480="Yes"),'Calc| Overheads Allocation'!F$8,'Calc| Project Costs'!Y480,'Input| Projects'!$Y480),IF('Input| Overheads'!$C$42="DNSP defined",SUMPRODUCT(--('Input| Projects'!$AC480="Yes"),'Calc| Overheads Allocation'!F$61,'Input| Projects'!$AF480),""))),"")</f>
        <v/>
      </c>
      <c r="AP480" s="186" t="str">
        <f>IFERROR(IF('Input| Overheads'!$C$42="Direct costs",SUMPRODUCT(--('Input| Projects'!$AC480="Yes"),'Calc| Overheads Allocation'!G$8,'Calc| Project Costs'!Z480),IF('Input| Overheads'!$C$42="Internal labour",SUMPRODUCT(--('Input| Projects'!$AC480="Yes"),'Calc| Overheads Allocation'!G$8,'Calc| Project Costs'!Z480,'Input| Projects'!$Y480),IF('Input| Overheads'!$C$42="DNSP defined",SUMPRODUCT(--('Input| Projects'!$AC480="Yes"),'Calc| Overheads Allocation'!G$61,'Input| Projects'!$AF480),""))),"")</f>
        <v/>
      </c>
      <c r="AQ480" s="186" t="str">
        <f>IFERROR(IF('Input| Overheads'!$C$42="Direct costs",SUMPRODUCT(--('Input| Projects'!$AC480="Yes"),'Calc| Overheads Allocation'!H$8,'Calc| Project Costs'!AA480),IF('Input| Overheads'!$C$42="Internal labour",SUMPRODUCT(--('Input| Projects'!$AC480="Yes"),'Calc| Overheads Allocation'!H$8,'Calc| Project Costs'!AA480,'Input| Projects'!$Y480),IF('Input| Overheads'!$C$42="DNSP defined",SUMPRODUCT(--('Input| Projects'!$AC480="Yes"),'Calc| Overheads Allocation'!H$61,'Input| Projects'!$AF480),""))),"")</f>
        <v/>
      </c>
      <c r="AR480" s="186" t="str">
        <f>IFERROR(IF('Input| Overheads'!$C$42="Direct costs",SUMPRODUCT(--('Input| Projects'!$AC480="Yes"),'Calc| Overheads Allocation'!I$8,'Calc| Project Costs'!AB480),IF('Input| Overheads'!$C$42="Internal labour",SUMPRODUCT(--('Input| Projects'!$AC480="Yes"),'Calc| Overheads Allocation'!I$8,'Calc| Project Costs'!AB480,'Input| Projects'!$Y480),IF('Input| Overheads'!$C$42="DNSP defined",SUMPRODUCT(--('Input| Projects'!$AC480="Yes"),'Calc| Overheads Allocation'!I$61,'Input| Projects'!$AF480),""))),"")</f>
        <v/>
      </c>
      <c r="AS480" s="106"/>
      <c r="AT480" s="186" t="str">
        <f>IFERROR(IF('Input| Overheads'!$C$42="Direct costs",SUMPRODUCT(--('Input| Projects'!$AD480="Yes"),'Calc| Overheads Allocation'!C$9,'Calc| Project Costs'!V480),IF('Input| Overheads'!$C$42="Internal labour",SUMPRODUCT(--('Input| Projects'!$AD480="Yes"),'Calc| Overheads Allocation'!C$9,'Calc| Project Costs'!V480,'Input| Projects'!$Y480),IF('Input| Overheads'!$C$42="DNSP defined",SUMPRODUCT(--('Input| Projects'!$AD480="Yes"),'Calc| Overheads Allocation'!C$62,'Input| Projects'!$AG480),""))),"")</f>
        <v/>
      </c>
      <c r="AU480" s="186" t="str">
        <f>IFERROR(IF('Input| Overheads'!$C$42="Direct costs",SUMPRODUCT(--('Input| Projects'!$AD480="Yes"),'Calc| Overheads Allocation'!D$9,'Calc| Project Costs'!W480),IF('Input| Overheads'!$C$42="Internal labour",SUMPRODUCT(--('Input| Projects'!$AD480="Yes"),'Calc| Overheads Allocation'!D$9,'Calc| Project Costs'!W480,'Input| Projects'!$Y480),IF('Input| Overheads'!$C$42="DNSP defined",SUMPRODUCT(--('Input| Projects'!$AD480="Yes"),'Calc| Overheads Allocation'!D$62,'Input| Projects'!$AG480),""))),"")</f>
        <v/>
      </c>
      <c r="AV480" s="186" t="str">
        <f>IFERROR(IF('Input| Overheads'!$C$42="Direct costs",SUMPRODUCT(--('Input| Projects'!$AD480="Yes"),'Calc| Overheads Allocation'!E$9,'Calc| Project Costs'!X480),IF('Input| Overheads'!$C$42="Internal labour",SUMPRODUCT(--('Input| Projects'!$AD480="Yes"),'Calc| Overheads Allocation'!E$9,'Calc| Project Costs'!X480,'Input| Projects'!$Y480),IF('Input| Overheads'!$C$42="DNSP defined",SUMPRODUCT(--('Input| Projects'!$AD480="Yes"),'Calc| Overheads Allocation'!E$62,'Input| Projects'!$AG480),""))),"")</f>
        <v/>
      </c>
      <c r="AW480" s="186" t="str">
        <f>IFERROR(IF('Input| Overheads'!$C$42="Direct costs",SUMPRODUCT(--('Input| Projects'!$AD480="Yes"),'Calc| Overheads Allocation'!F$9,'Calc| Project Costs'!Y480),IF('Input| Overheads'!$C$42="Internal labour",SUMPRODUCT(--('Input| Projects'!$AD480="Yes"),'Calc| Overheads Allocation'!F$9,'Calc| Project Costs'!Y480,'Input| Projects'!$Y480),IF('Input| Overheads'!$C$42="DNSP defined",SUMPRODUCT(--('Input| Projects'!$AD480="Yes"),'Calc| Overheads Allocation'!F$62,'Input| Projects'!$AG480),""))),"")</f>
        <v/>
      </c>
      <c r="AX480" s="186" t="str">
        <f>IFERROR(IF('Input| Overheads'!$C$42="Direct costs",SUMPRODUCT(--('Input| Projects'!$AD480="Yes"),'Calc| Overheads Allocation'!G$9,'Calc| Project Costs'!Z480),IF('Input| Overheads'!$C$42="Internal labour",SUMPRODUCT(--('Input| Projects'!$AD480="Yes"),'Calc| Overheads Allocation'!G$9,'Calc| Project Costs'!Z480,'Input| Projects'!$Y480),IF('Input| Overheads'!$C$42="DNSP defined",SUMPRODUCT(--('Input| Projects'!$AD480="Yes"),'Calc| Overheads Allocation'!G$62,'Input| Projects'!$AG480),""))),"")</f>
        <v/>
      </c>
      <c r="AY480" s="186" t="str">
        <f>IFERROR(IF('Input| Overheads'!$C$42="Direct costs",SUMPRODUCT(--('Input| Projects'!$AD480="Yes"),'Calc| Overheads Allocation'!H$9,'Calc| Project Costs'!AA480),IF('Input| Overheads'!$C$42="Internal labour",SUMPRODUCT(--('Input| Projects'!$AD480="Yes"),'Calc| Overheads Allocation'!H$9,'Calc| Project Costs'!AA480,'Input| Projects'!$Y480),IF('Input| Overheads'!$C$42="DNSP defined",SUMPRODUCT(--('Input| Projects'!$AD480="Yes"),'Calc| Overheads Allocation'!H$62,'Input| Projects'!$AG480),""))),"")</f>
        <v/>
      </c>
      <c r="AZ480" s="186" t="str">
        <f>IFERROR(IF('Input| Overheads'!$C$42="Direct costs",SUMPRODUCT(--('Input| Projects'!$AD480="Yes"),'Calc| Overheads Allocation'!I$9,'Calc| Project Costs'!AB480),IF('Input| Overheads'!$C$42="Internal labour",SUMPRODUCT(--('Input| Projects'!$AD480="Yes"),'Calc| Overheads Allocation'!I$9,'Calc| Project Costs'!AB480,'Input| Projects'!$Y480),IF('Input| Overheads'!$C$42="DNSP defined",SUMPRODUCT(--('Input| Projects'!$AD480="Yes"),'Calc| Overheads Allocation'!I$62,'Input| Projects'!$AG480),""))),"")</f>
        <v/>
      </c>
      <c r="BA480" s="106"/>
      <c r="BB480" s="186">
        <f t="shared" si="245"/>
        <v>0</v>
      </c>
      <c r="BC480" s="186">
        <f t="shared" si="246"/>
        <v>0</v>
      </c>
      <c r="BD480" s="186">
        <f t="shared" si="247"/>
        <v>0</v>
      </c>
      <c r="BE480" s="186">
        <f t="shared" si="224"/>
        <v>0</v>
      </c>
      <c r="BF480" s="186">
        <f t="shared" si="225"/>
        <v>0</v>
      </c>
      <c r="BG480" s="186">
        <f t="shared" si="226"/>
        <v>0</v>
      </c>
      <c r="BH480" s="186">
        <f t="shared" si="227"/>
        <v>0</v>
      </c>
      <c r="BI480" s="97"/>
      <c r="BJ480" s="186" t="str">
        <f t="shared" si="228"/>
        <v/>
      </c>
      <c r="BK480" s="186" t="str">
        <f t="shared" si="229"/>
        <v/>
      </c>
      <c r="BL480" s="186" t="str">
        <f t="shared" si="230"/>
        <v/>
      </c>
      <c r="BM480" s="186" t="str">
        <f t="shared" si="231"/>
        <v/>
      </c>
      <c r="BN480" s="186" t="str">
        <f t="shared" si="232"/>
        <v/>
      </c>
      <c r="BO480" s="186" t="str">
        <f t="shared" si="233"/>
        <v/>
      </c>
      <c r="BP480" s="186" t="str">
        <f t="shared" si="234"/>
        <v/>
      </c>
      <c r="BQ480" s="97"/>
      <c r="BR480" s="186">
        <f t="shared" si="235"/>
        <v>0</v>
      </c>
      <c r="BS480" s="186">
        <f t="shared" si="236"/>
        <v>0</v>
      </c>
      <c r="BT480" s="222">
        <f t="shared" si="237"/>
        <v>0</v>
      </c>
      <c r="BU480" s="222">
        <f t="shared" si="238"/>
        <v>0</v>
      </c>
      <c r="BV480" s="222">
        <f t="shared" si="239"/>
        <v>0</v>
      </c>
      <c r="BW480" s="222">
        <f t="shared" si="240"/>
        <v>0</v>
      </c>
      <c r="BX480" s="222">
        <f t="shared" si="241"/>
        <v>0</v>
      </c>
      <c r="BY480" s="106"/>
      <c r="BZ480" s="197" t="str">
        <f>IF(SUMIF('Input| Projects'!$AS$8:$CP$8,"Dx",'Input| Projects'!$AS480:$CP480)=0,"",SUMIF('Input| Projects'!$AS$8:$CP$8,"Dx",'Input| Projects'!$AS480:$CP480))</f>
        <v/>
      </c>
      <c r="CA480" s="197" t="str">
        <f>IF(SUMIF('Input| Projects'!$AS$8:$CP$8,"Tx",'Input| Projects'!$AS480:$CP480)=0,"",SUMIF('Input| Projects'!$AS$8:$CP$8,"Tx",'Input| Projects'!$AS480:$CP480))</f>
        <v/>
      </c>
      <c r="CB480" s="150" t="str">
        <f t="shared" si="248"/>
        <v/>
      </c>
    </row>
    <row r="481" spans="2:80" x14ac:dyDescent="0.2">
      <c r="B481" s="201">
        <f>IFERROR('Input| Projects'!B481,"")</f>
        <v>472</v>
      </c>
      <c r="C481" s="42" t="str">
        <f>IFERROR(IF('Input| Projects'!C481="","",'Input| Projects'!C481),"")</f>
        <v/>
      </c>
      <c r="D481" s="42" t="str">
        <f>IFERROR(IF('Input| Projects'!D481="","",'Input| Projects'!D481),"")</f>
        <v/>
      </c>
      <c r="E481" s="104"/>
      <c r="F481" s="190">
        <f>IFERROR('Input| Projects'!I481*'Input| Escalations'!$K$19,"")</f>
        <v>0</v>
      </c>
      <c r="G481" s="190">
        <f>IFERROR('Input| Projects'!J481*'Input| Escalations'!$K$19,"")</f>
        <v>0</v>
      </c>
      <c r="H481" s="190">
        <f>IFERROR('Input| Projects'!K481*'Input| Escalations'!$K$19,"")</f>
        <v>0</v>
      </c>
      <c r="I481" s="190">
        <f>IFERROR('Input| Projects'!L481*'Input| Escalations'!$K$19,"")</f>
        <v>0</v>
      </c>
      <c r="J481" s="190">
        <f>IFERROR('Input| Projects'!M481*'Input| Escalations'!$K$19,"")</f>
        <v>0</v>
      </c>
      <c r="K481" s="190">
        <f>IFERROR('Input| Projects'!N481*'Input| Escalations'!$K$19,"")</f>
        <v>0</v>
      </c>
      <c r="L481" s="190">
        <f>IFERROR('Input| Projects'!O481*'Input| Escalations'!$K$19,"")</f>
        <v>0</v>
      </c>
      <c r="M481" s="150" t="str">
        <f>IF(ABS(SUM(F481:L481)-(SUM('Input| Projects'!I481:O481)*'Input| Escalations'!$K$19))&lt;0.0000001,"",1)</f>
        <v/>
      </c>
      <c r="N481" s="192">
        <f>'Input| Projects'!$Y481*INDEX('Input| Escalations'!$H$33:$N$33,MATCH('Calc| Project Costs'!N$9,'Input| Escalations'!$H$23:$N$23,0))+'Input| Projects'!$Z481*INDEX('Input| Escalations'!$H$34:$N$34,MATCH('Calc| Project Costs'!N$9,'Input| Escalations'!$H$23:$N$23,0))+'Input| Projects'!$AA481*INDEX('Input| Escalations'!$H$35:$N$35,MATCH('Calc| Project Costs'!N$9,'Input| Escalations'!$H$23:$N$23,0))+1</f>
        <v>1</v>
      </c>
      <c r="O481" s="192">
        <f>'Input| Projects'!$Y481*INDEX('Input| Escalations'!$H$33:$N$33,MATCH('Calc| Project Costs'!O$9,'Input| Escalations'!$H$23:$N$23,0))+'Input| Projects'!$Z481*INDEX('Input| Escalations'!$H$34:$N$34,MATCH('Calc| Project Costs'!O$9,'Input| Escalations'!$H$23:$N$23,0))+'Input| Projects'!$AA481*INDEX('Input| Escalations'!$H$35:$N$35,MATCH('Calc| Project Costs'!O$9,'Input| Escalations'!$H$23:$N$23,0))+1</f>
        <v>1</v>
      </c>
      <c r="P481" s="192">
        <f>'Input| Projects'!$Y481*INDEX('Input| Escalations'!$H$33:$N$33,MATCH('Calc| Project Costs'!P$9,'Input| Escalations'!$H$23:$N$23,0))+'Input| Projects'!$Z481*INDEX('Input| Escalations'!$H$34:$N$34,MATCH('Calc| Project Costs'!P$9,'Input| Escalations'!$H$23:$N$23,0))+'Input| Projects'!$AA481*INDEX('Input| Escalations'!$H$35:$N$35,MATCH('Calc| Project Costs'!P$9,'Input| Escalations'!$H$23:$N$23,0))+1</f>
        <v>1</v>
      </c>
      <c r="Q481" s="192">
        <f>'Input| Projects'!$Y481*INDEX('Input| Escalations'!$H$33:$N$33,MATCH('Calc| Project Costs'!Q$9,'Input| Escalations'!$H$23:$N$23,0))+'Input| Projects'!$Z481*INDEX('Input| Escalations'!$H$34:$N$34,MATCH('Calc| Project Costs'!Q$9,'Input| Escalations'!$H$23:$N$23,0))+'Input| Projects'!$AA481*INDEX('Input| Escalations'!$H$35:$N$35,MATCH('Calc| Project Costs'!Q$9,'Input| Escalations'!$H$23:$N$23,0))+1</f>
        <v>1</v>
      </c>
      <c r="R481" s="192">
        <f>'Input| Projects'!$Y481*INDEX('Input| Escalations'!$H$33:$N$33,MATCH('Calc| Project Costs'!R$9,'Input| Escalations'!$H$23:$N$23,0))+'Input| Projects'!$Z481*INDEX('Input| Escalations'!$H$34:$N$34,MATCH('Calc| Project Costs'!R$9,'Input| Escalations'!$H$23:$N$23,0))+'Input| Projects'!$AA481*INDEX('Input| Escalations'!$H$35:$N$35,MATCH('Calc| Project Costs'!R$9,'Input| Escalations'!$H$23:$N$23,0))+1</f>
        <v>1</v>
      </c>
      <c r="S481" s="192">
        <f>'Input| Projects'!$Y481*INDEX('Input| Escalations'!$H$33:$N$33,MATCH('Calc| Project Costs'!S$9,'Input| Escalations'!$H$23:$N$23,0))+'Input| Projects'!$Z481*INDEX('Input| Escalations'!$H$34:$N$34,MATCH('Calc| Project Costs'!S$9,'Input| Escalations'!$H$23:$N$23,0))+'Input| Projects'!$AA481*INDEX('Input| Escalations'!$H$35:$N$35,MATCH('Calc| Project Costs'!S$9,'Input| Escalations'!$H$23:$N$23,0))+1</f>
        <v>1</v>
      </c>
      <c r="T481" s="192">
        <f>'Input| Projects'!$Y481*INDEX('Input| Escalations'!$H$33:$N$33,MATCH('Calc| Project Costs'!T$9,'Input| Escalations'!$H$23:$N$23,0))+'Input| Projects'!$Z481*INDEX('Input| Escalations'!$H$34:$N$34,MATCH('Calc| Project Costs'!T$9,'Input| Escalations'!$H$23:$N$23,0))+'Input| Projects'!$AA481*INDEX('Input| Escalations'!$H$35:$N$35,MATCH('Calc| Project Costs'!T$9,'Input| Escalations'!$H$23:$N$23,0))+1</f>
        <v>1</v>
      </c>
      <c r="U481" s="106"/>
      <c r="V481" s="186">
        <f t="shared" si="242"/>
        <v>0</v>
      </c>
      <c r="W481" s="186">
        <f t="shared" si="243"/>
        <v>0</v>
      </c>
      <c r="X481" s="186">
        <f t="shared" si="244"/>
        <v>0</v>
      </c>
      <c r="Y481" s="186">
        <f t="shared" si="220"/>
        <v>0</v>
      </c>
      <c r="Z481" s="186">
        <f t="shared" si="221"/>
        <v>0</v>
      </c>
      <c r="AA481" s="186">
        <f t="shared" si="222"/>
        <v>0</v>
      </c>
      <c r="AB481" s="186">
        <f t="shared" si="223"/>
        <v>0</v>
      </c>
      <c r="AC481" s="106"/>
      <c r="AD481" s="186">
        <f>'Input| Projects'!Q481*N481*'Input| Escalations'!$K$19</f>
        <v>0</v>
      </c>
      <c r="AE481" s="186">
        <f>'Input| Projects'!R481*O481*'Input| Escalations'!$K$19</f>
        <v>0</v>
      </c>
      <c r="AF481" s="186">
        <f>'Input| Projects'!S481*P481*'Input| Escalations'!$K$19</f>
        <v>0</v>
      </c>
      <c r="AG481" s="186">
        <f>'Input| Projects'!T481*Q481*'Input| Escalations'!$K$19</f>
        <v>0</v>
      </c>
      <c r="AH481" s="186">
        <f>'Input| Projects'!U481*R481*'Input| Escalations'!$K$19</f>
        <v>0</v>
      </c>
      <c r="AI481" s="186">
        <f>'Input| Projects'!V481*S481*'Input| Escalations'!$K$19</f>
        <v>0</v>
      </c>
      <c r="AJ481" s="186">
        <f>'Input| Projects'!W481*T481*'Input| Escalations'!$K$19</f>
        <v>0</v>
      </c>
      <c r="AK481" s="106"/>
      <c r="AL481" s="186" t="str">
        <f>IFERROR(IF('Input| Overheads'!$C$42="Direct costs",SUMPRODUCT(--('Input| Projects'!$AC481="Yes"),'Calc| Overheads Allocation'!C$8,'Calc| Project Costs'!V481),IF('Input| Overheads'!$C$42="Internal labour",SUMPRODUCT(--('Input| Projects'!$AC481="Yes"),'Calc| Overheads Allocation'!C$8,'Calc| Project Costs'!V481,'Input| Projects'!$Y481),IF('Input| Overheads'!$C$42="DNSP defined",SUMPRODUCT(--('Input| Projects'!$AC481="Yes"),'Calc| Overheads Allocation'!C$61,'Input| Projects'!$AF481),""))),"")</f>
        <v/>
      </c>
      <c r="AM481" s="186" t="str">
        <f>IFERROR(IF('Input| Overheads'!$C$42="Direct costs",SUMPRODUCT(--('Input| Projects'!$AC481="Yes"),'Calc| Overheads Allocation'!D$8,'Calc| Project Costs'!W481),IF('Input| Overheads'!$C$42="Internal labour",SUMPRODUCT(--('Input| Projects'!$AC481="Yes"),'Calc| Overheads Allocation'!D$8,'Calc| Project Costs'!W481,'Input| Projects'!$Y481),IF('Input| Overheads'!$C$42="DNSP defined",SUMPRODUCT(--('Input| Projects'!$AC481="Yes"),'Calc| Overheads Allocation'!D$61,'Input| Projects'!$AF481),""))),"")</f>
        <v/>
      </c>
      <c r="AN481" s="186" t="str">
        <f>IFERROR(IF('Input| Overheads'!$C$42="Direct costs",SUMPRODUCT(--('Input| Projects'!$AC481="Yes"),'Calc| Overheads Allocation'!E$8,'Calc| Project Costs'!X481),IF('Input| Overheads'!$C$42="Internal labour",SUMPRODUCT(--('Input| Projects'!$AC481="Yes"),'Calc| Overheads Allocation'!E$8,'Calc| Project Costs'!X481,'Input| Projects'!$Y481),IF('Input| Overheads'!$C$42="DNSP defined",SUMPRODUCT(--('Input| Projects'!$AC481="Yes"),'Calc| Overheads Allocation'!E$61,'Input| Projects'!$AF481),""))),"")</f>
        <v/>
      </c>
      <c r="AO481" s="186" t="str">
        <f>IFERROR(IF('Input| Overheads'!$C$42="Direct costs",SUMPRODUCT(--('Input| Projects'!$AC481="Yes"),'Calc| Overheads Allocation'!F$8,'Calc| Project Costs'!Y481),IF('Input| Overheads'!$C$42="Internal labour",SUMPRODUCT(--('Input| Projects'!$AC481="Yes"),'Calc| Overheads Allocation'!F$8,'Calc| Project Costs'!Y481,'Input| Projects'!$Y481),IF('Input| Overheads'!$C$42="DNSP defined",SUMPRODUCT(--('Input| Projects'!$AC481="Yes"),'Calc| Overheads Allocation'!F$61,'Input| Projects'!$AF481),""))),"")</f>
        <v/>
      </c>
      <c r="AP481" s="186" t="str">
        <f>IFERROR(IF('Input| Overheads'!$C$42="Direct costs",SUMPRODUCT(--('Input| Projects'!$AC481="Yes"),'Calc| Overheads Allocation'!G$8,'Calc| Project Costs'!Z481),IF('Input| Overheads'!$C$42="Internal labour",SUMPRODUCT(--('Input| Projects'!$AC481="Yes"),'Calc| Overheads Allocation'!G$8,'Calc| Project Costs'!Z481,'Input| Projects'!$Y481),IF('Input| Overheads'!$C$42="DNSP defined",SUMPRODUCT(--('Input| Projects'!$AC481="Yes"),'Calc| Overheads Allocation'!G$61,'Input| Projects'!$AF481),""))),"")</f>
        <v/>
      </c>
      <c r="AQ481" s="186" t="str">
        <f>IFERROR(IF('Input| Overheads'!$C$42="Direct costs",SUMPRODUCT(--('Input| Projects'!$AC481="Yes"),'Calc| Overheads Allocation'!H$8,'Calc| Project Costs'!AA481),IF('Input| Overheads'!$C$42="Internal labour",SUMPRODUCT(--('Input| Projects'!$AC481="Yes"),'Calc| Overheads Allocation'!H$8,'Calc| Project Costs'!AA481,'Input| Projects'!$Y481),IF('Input| Overheads'!$C$42="DNSP defined",SUMPRODUCT(--('Input| Projects'!$AC481="Yes"),'Calc| Overheads Allocation'!H$61,'Input| Projects'!$AF481),""))),"")</f>
        <v/>
      </c>
      <c r="AR481" s="186" t="str">
        <f>IFERROR(IF('Input| Overheads'!$C$42="Direct costs",SUMPRODUCT(--('Input| Projects'!$AC481="Yes"),'Calc| Overheads Allocation'!I$8,'Calc| Project Costs'!AB481),IF('Input| Overheads'!$C$42="Internal labour",SUMPRODUCT(--('Input| Projects'!$AC481="Yes"),'Calc| Overheads Allocation'!I$8,'Calc| Project Costs'!AB481,'Input| Projects'!$Y481),IF('Input| Overheads'!$C$42="DNSP defined",SUMPRODUCT(--('Input| Projects'!$AC481="Yes"),'Calc| Overheads Allocation'!I$61,'Input| Projects'!$AF481),""))),"")</f>
        <v/>
      </c>
      <c r="AS481" s="106"/>
      <c r="AT481" s="186" t="str">
        <f>IFERROR(IF('Input| Overheads'!$C$42="Direct costs",SUMPRODUCT(--('Input| Projects'!$AD481="Yes"),'Calc| Overheads Allocation'!C$9,'Calc| Project Costs'!V481),IF('Input| Overheads'!$C$42="Internal labour",SUMPRODUCT(--('Input| Projects'!$AD481="Yes"),'Calc| Overheads Allocation'!C$9,'Calc| Project Costs'!V481,'Input| Projects'!$Y481),IF('Input| Overheads'!$C$42="DNSP defined",SUMPRODUCT(--('Input| Projects'!$AD481="Yes"),'Calc| Overheads Allocation'!C$62,'Input| Projects'!$AG481),""))),"")</f>
        <v/>
      </c>
      <c r="AU481" s="186" t="str">
        <f>IFERROR(IF('Input| Overheads'!$C$42="Direct costs",SUMPRODUCT(--('Input| Projects'!$AD481="Yes"),'Calc| Overheads Allocation'!D$9,'Calc| Project Costs'!W481),IF('Input| Overheads'!$C$42="Internal labour",SUMPRODUCT(--('Input| Projects'!$AD481="Yes"),'Calc| Overheads Allocation'!D$9,'Calc| Project Costs'!W481,'Input| Projects'!$Y481),IF('Input| Overheads'!$C$42="DNSP defined",SUMPRODUCT(--('Input| Projects'!$AD481="Yes"),'Calc| Overheads Allocation'!D$62,'Input| Projects'!$AG481),""))),"")</f>
        <v/>
      </c>
      <c r="AV481" s="186" t="str">
        <f>IFERROR(IF('Input| Overheads'!$C$42="Direct costs",SUMPRODUCT(--('Input| Projects'!$AD481="Yes"),'Calc| Overheads Allocation'!E$9,'Calc| Project Costs'!X481),IF('Input| Overheads'!$C$42="Internal labour",SUMPRODUCT(--('Input| Projects'!$AD481="Yes"),'Calc| Overheads Allocation'!E$9,'Calc| Project Costs'!X481,'Input| Projects'!$Y481),IF('Input| Overheads'!$C$42="DNSP defined",SUMPRODUCT(--('Input| Projects'!$AD481="Yes"),'Calc| Overheads Allocation'!E$62,'Input| Projects'!$AG481),""))),"")</f>
        <v/>
      </c>
      <c r="AW481" s="186" t="str">
        <f>IFERROR(IF('Input| Overheads'!$C$42="Direct costs",SUMPRODUCT(--('Input| Projects'!$AD481="Yes"),'Calc| Overheads Allocation'!F$9,'Calc| Project Costs'!Y481),IF('Input| Overheads'!$C$42="Internal labour",SUMPRODUCT(--('Input| Projects'!$AD481="Yes"),'Calc| Overheads Allocation'!F$9,'Calc| Project Costs'!Y481,'Input| Projects'!$Y481),IF('Input| Overheads'!$C$42="DNSP defined",SUMPRODUCT(--('Input| Projects'!$AD481="Yes"),'Calc| Overheads Allocation'!F$62,'Input| Projects'!$AG481),""))),"")</f>
        <v/>
      </c>
      <c r="AX481" s="186" t="str">
        <f>IFERROR(IF('Input| Overheads'!$C$42="Direct costs",SUMPRODUCT(--('Input| Projects'!$AD481="Yes"),'Calc| Overheads Allocation'!G$9,'Calc| Project Costs'!Z481),IF('Input| Overheads'!$C$42="Internal labour",SUMPRODUCT(--('Input| Projects'!$AD481="Yes"),'Calc| Overheads Allocation'!G$9,'Calc| Project Costs'!Z481,'Input| Projects'!$Y481),IF('Input| Overheads'!$C$42="DNSP defined",SUMPRODUCT(--('Input| Projects'!$AD481="Yes"),'Calc| Overheads Allocation'!G$62,'Input| Projects'!$AG481),""))),"")</f>
        <v/>
      </c>
      <c r="AY481" s="186" t="str">
        <f>IFERROR(IF('Input| Overheads'!$C$42="Direct costs",SUMPRODUCT(--('Input| Projects'!$AD481="Yes"),'Calc| Overheads Allocation'!H$9,'Calc| Project Costs'!AA481),IF('Input| Overheads'!$C$42="Internal labour",SUMPRODUCT(--('Input| Projects'!$AD481="Yes"),'Calc| Overheads Allocation'!H$9,'Calc| Project Costs'!AA481,'Input| Projects'!$Y481),IF('Input| Overheads'!$C$42="DNSP defined",SUMPRODUCT(--('Input| Projects'!$AD481="Yes"),'Calc| Overheads Allocation'!H$62,'Input| Projects'!$AG481),""))),"")</f>
        <v/>
      </c>
      <c r="AZ481" s="186" t="str">
        <f>IFERROR(IF('Input| Overheads'!$C$42="Direct costs",SUMPRODUCT(--('Input| Projects'!$AD481="Yes"),'Calc| Overheads Allocation'!I$9,'Calc| Project Costs'!AB481),IF('Input| Overheads'!$C$42="Internal labour",SUMPRODUCT(--('Input| Projects'!$AD481="Yes"),'Calc| Overheads Allocation'!I$9,'Calc| Project Costs'!AB481,'Input| Projects'!$Y481),IF('Input| Overheads'!$C$42="DNSP defined",SUMPRODUCT(--('Input| Projects'!$AD481="Yes"),'Calc| Overheads Allocation'!I$62,'Input| Projects'!$AG481),""))),"")</f>
        <v/>
      </c>
      <c r="BA481" s="106"/>
      <c r="BB481" s="186">
        <f t="shared" si="245"/>
        <v>0</v>
      </c>
      <c r="BC481" s="186">
        <f t="shared" si="246"/>
        <v>0</v>
      </c>
      <c r="BD481" s="186">
        <f t="shared" si="247"/>
        <v>0</v>
      </c>
      <c r="BE481" s="186">
        <f t="shared" si="224"/>
        <v>0</v>
      </c>
      <c r="BF481" s="186">
        <f t="shared" si="225"/>
        <v>0</v>
      </c>
      <c r="BG481" s="186">
        <f t="shared" si="226"/>
        <v>0</v>
      </c>
      <c r="BH481" s="186">
        <f t="shared" si="227"/>
        <v>0</v>
      </c>
      <c r="BI481" s="97"/>
      <c r="BJ481" s="186" t="str">
        <f t="shared" si="228"/>
        <v/>
      </c>
      <c r="BK481" s="186" t="str">
        <f t="shared" si="229"/>
        <v/>
      </c>
      <c r="BL481" s="186" t="str">
        <f t="shared" si="230"/>
        <v/>
      </c>
      <c r="BM481" s="186" t="str">
        <f t="shared" si="231"/>
        <v/>
      </c>
      <c r="BN481" s="186" t="str">
        <f t="shared" si="232"/>
        <v/>
      </c>
      <c r="BO481" s="186" t="str">
        <f t="shared" si="233"/>
        <v/>
      </c>
      <c r="BP481" s="186" t="str">
        <f t="shared" si="234"/>
        <v/>
      </c>
      <c r="BQ481" s="97"/>
      <c r="BR481" s="186">
        <f t="shared" si="235"/>
        <v>0</v>
      </c>
      <c r="BS481" s="186">
        <f t="shared" si="236"/>
        <v>0</v>
      </c>
      <c r="BT481" s="222">
        <f t="shared" si="237"/>
        <v>0</v>
      </c>
      <c r="BU481" s="222">
        <f t="shared" si="238"/>
        <v>0</v>
      </c>
      <c r="BV481" s="222">
        <f t="shared" si="239"/>
        <v>0</v>
      </c>
      <c r="BW481" s="222">
        <f t="shared" si="240"/>
        <v>0</v>
      </c>
      <c r="BX481" s="222">
        <f t="shared" si="241"/>
        <v>0</v>
      </c>
      <c r="BY481" s="106"/>
      <c r="BZ481" s="197" t="str">
        <f>IF(SUMIF('Input| Projects'!$AS$8:$CP$8,"Dx",'Input| Projects'!$AS481:$CP481)=0,"",SUMIF('Input| Projects'!$AS$8:$CP$8,"Dx",'Input| Projects'!$AS481:$CP481))</f>
        <v/>
      </c>
      <c r="CA481" s="197" t="str">
        <f>IF(SUMIF('Input| Projects'!$AS$8:$CP$8,"Tx",'Input| Projects'!$AS481:$CP481)=0,"",SUMIF('Input| Projects'!$AS$8:$CP$8,"Tx",'Input| Projects'!$AS481:$CP481))</f>
        <v/>
      </c>
      <c r="CB481" s="150" t="str">
        <f t="shared" si="248"/>
        <v/>
      </c>
    </row>
    <row r="482" spans="2:80" x14ac:dyDescent="0.2">
      <c r="B482" s="201">
        <f>IFERROR('Input| Projects'!B482,"")</f>
        <v>473</v>
      </c>
      <c r="C482" s="42" t="str">
        <f>IFERROR(IF('Input| Projects'!C482="","",'Input| Projects'!C482),"")</f>
        <v/>
      </c>
      <c r="D482" s="42" t="str">
        <f>IFERROR(IF('Input| Projects'!D482="","",'Input| Projects'!D482),"")</f>
        <v/>
      </c>
      <c r="E482" s="104"/>
      <c r="F482" s="190">
        <f>IFERROR('Input| Projects'!I482*'Input| Escalations'!$K$19,"")</f>
        <v>0</v>
      </c>
      <c r="G482" s="190">
        <f>IFERROR('Input| Projects'!J482*'Input| Escalations'!$K$19,"")</f>
        <v>0</v>
      </c>
      <c r="H482" s="190">
        <f>IFERROR('Input| Projects'!K482*'Input| Escalations'!$K$19,"")</f>
        <v>0</v>
      </c>
      <c r="I482" s="190">
        <f>IFERROR('Input| Projects'!L482*'Input| Escalations'!$K$19,"")</f>
        <v>0</v>
      </c>
      <c r="J482" s="190">
        <f>IFERROR('Input| Projects'!M482*'Input| Escalations'!$K$19,"")</f>
        <v>0</v>
      </c>
      <c r="K482" s="190">
        <f>IFERROR('Input| Projects'!N482*'Input| Escalations'!$K$19,"")</f>
        <v>0</v>
      </c>
      <c r="L482" s="190">
        <f>IFERROR('Input| Projects'!O482*'Input| Escalations'!$K$19,"")</f>
        <v>0</v>
      </c>
      <c r="M482" s="150" t="str">
        <f>IF(ABS(SUM(F482:L482)-(SUM('Input| Projects'!I482:O482)*'Input| Escalations'!$K$19))&lt;0.0000001,"",1)</f>
        <v/>
      </c>
      <c r="N482" s="192">
        <f>'Input| Projects'!$Y482*INDEX('Input| Escalations'!$H$33:$N$33,MATCH('Calc| Project Costs'!N$9,'Input| Escalations'!$H$23:$N$23,0))+'Input| Projects'!$Z482*INDEX('Input| Escalations'!$H$34:$N$34,MATCH('Calc| Project Costs'!N$9,'Input| Escalations'!$H$23:$N$23,0))+'Input| Projects'!$AA482*INDEX('Input| Escalations'!$H$35:$N$35,MATCH('Calc| Project Costs'!N$9,'Input| Escalations'!$H$23:$N$23,0))+1</f>
        <v>1</v>
      </c>
      <c r="O482" s="192">
        <f>'Input| Projects'!$Y482*INDEX('Input| Escalations'!$H$33:$N$33,MATCH('Calc| Project Costs'!O$9,'Input| Escalations'!$H$23:$N$23,0))+'Input| Projects'!$Z482*INDEX('Input| Escalations'!$H$34:$N$34,MATCH('Calc| Project Costs'!O$9,'Input| Escalations'!$H$23:$N$23,0))+'Input| Projects'!$AA482*INDEX('Input| Escalations'!$H$35:$N$35,MATCH('Calc| Project Costs'!O$9,'Input| Escalations'!$H$23:$N$23,0))+1</f>
        <v>1</v>
      </c>
      <c r="P482" s="192">
        <f>'Input| Projects'!$Y482*INDEX('Input| Escalations'!$H$33:$N$33,MATCH('Calc| Project Costs'!P$9,'Input| Escalations'!$H$23:$N$23,0))+'Input| Projects'!$Z482*INDEX('Input| Escalations'!$H$34:$N$34,MATCH('Calc| Project Costs'!P$9,'Input| Escalations'!$H$23:$N$23,0))+'Input| Projects'!$AA482*INDEX('Input| Escalations'!$H$35:$N$35,MATCH('Calc| Project Costs'!P$9,'Input| Escalations'!$H$23:$N$23,0))+1</f>
        <v>1</v>
      </c>
      <c r="Q482" s="192">
        <f>'Input| Projects'!$Y482*INDEX('Input| Escalations'!$H$33:$N$33,MATCH('Calc| Project Costs'!Q$9,'Input| Escalations'!$H$23:$N$23,0))+'Input| Projects'!$Z482*INDEX('Input| Escalations'!$H$34:$N$34,MATCH('Calc| Project Costs'!Q$9,'Input| Escalations'!$H$23:$N$23,0))+'Input| Projects'!$AA482*INDEX('Input| Escalations'!$H$35:$N$35,MATCH('Calc| Project Costs'!Q$9,'Input| Escalations'!$H$23:$N$23,0))+1</f>
        <v>1</v>
      </c>
      <c r="R482" s="192">
        <f>'Input| Projects'!$Y482*INDEX('Input| Escalations'!$H$33:$N$33,MATCH('Calc| Project Costs'!R$9,'Input| Escalations'!$H$23:$N$23,0))+'Input| Projects'!$Z482*INDEX('Input| Escalations'!$H$34:$N$34,MATCH('Calc| Project Costs'!R$9,'Input| Escalations'!$H$23:$N$23,0))+'Input| Projects'!$AA482*INDEX('Input| Escalations'!$H$35:$N$35,MATCH('Calc| Project Costs'!R$9,'Input| Escalations'!$H$23:$N$23,0))+1</f>
        <v>1</v>
      </c>
      <c r="S482" s="192">
        <f>'Input| Projects'!$Y482*INDEX('Input| Escalations'!$H$33:$N$33,MATCH('Calc| Project Costs'!S$9,'Input| Escalations'!$H$23:$N$23,0))+'Input| Projects'!$Z482*INDEX('Input| Escalations'!$H$34:$N$34,MATCH('Calc| Project Costs'!S$9,'Input| Escalations'!$H$23:$N$23,0))+'Input| Projects'!$AA482*INDEX('Input| Escalations'!$H$35:$N$35,MATCH('Calc| Project Costs'!S$9,'Input| Escalations'!$H$23:$N$23,0))+1</f>
        <v>1</v>
      </c>
      <c r="T482" s="192">
        <f>'Input| Projects'!$Y482*INDEX('Input| Escalations'!$H$33:$N$33,MATCH('Calc| Project Costs'!T$9,'Input| Escalations'!$H$23:$N$23,0))+'Input| Projects'!$Z482*INDEX('Input| Escalations'!$H$34:$N$34,MATCH('Calc| Project Costs'!T$9,'Input| Escalations'!$H$23:$N$23,0))+'Input| Projects'!$AA482*INDEX('Input| Escalations'!$H$35:$N$35,MATCH('Calc| Project Costs'!T$9,'Input| Escalations'!$H$23:$N$23,0))+1</f>
        <v>1</v>
      </c>
      <c r="U482" s="106"/>
      <c r="V482" s="186">
        <f t="shared" si="242"/>
        <v>0</v>
      </c>
      <c r="W482" s="186">
        <f t="shared" si="243"/>
        <v>0</v>
      </c>
      <c r="X482" s="186">
        <f t="shared" si="244"/>
        <v>0</v>
      </c>
      <c r="Y482" s="186">
        <f t="shared" si="220"/>
        <v>0</v>
      </c>
      <c r="Z482" s="186">
        <f t="shared" si="221"/>
        <v>0</v>
      </c>
      <c r="AA482" s="186">
        <f t="shared" si="222"/>
        <v>0</v>
      </c>
      <c r="AB482" s="186">
        <f t="shared" si="223"/>
        <v>0</v>
      </c>
      <c r="AC482" s="106"/>
      <c r="AD482" s="186">
        <f>'Input| Projects'!Q482*N482*'Input| Escalations'!$K$19</f>
        <v>0</v>
      </c>
      <c r="AE482" s="186">
        <f>'Input| Projects'!R482*O482*'Input| Escalations'!$K$19</f>
        <v>0</v>
      </c>
      <c r="AF482" s="186">
        <f>'Input| Projects'!S482*P482*'Input| Escalations'!$K$19</f>
        <v>0</v>
      </c>
      <c r="AG482" s="186">
        <f>'Input| Projects'!T482*Q482*'Input| Escalations'!$K$19</f>
        <v>0</v>
      </c>
      <c r="AH482" s="186">
        <f>'Input| Projects'!U482*R482*'Input| Escalations'!$K$19</f>
        <v>0</v>
      </c>
      <c r="AI482" s="186">
        <f>'Input| Projects'!V482*S482*'Input| Escalations'!$K$19</f>
        <v>0</v>
      </c>
      <c r="AJ482" s="186">
        <f>'Input| Projects'!W482*T482*'Input| Escalations'!$K$19</f>
        <v>0</v>
      </c>
      <c r="AK482" s="106"/>
      <c r="AL482" s="186" t="str">
        <f>IFERROR(IF('Input| Overheads'!$C$42="Direct costs",SUMPRODUCT(--('Input| Projects'!$AC482="Yes"),'Calc| Overheads Allocation'!C$8,'Calc| Project Costs'!V482),IF('Input| Overheads'!$C$42="Internal labour",SUMPRODUCT(--('Input| Projects'!$AC482="Yes"),'Calc| Overheads Allocation'!C$8,'Calc| Project Costs'!V482,'Input| Projects'!$Y482),IF('Input| Overheads'!$C$42="DNSP defined",SUMPRODUCT(--('Input| Projects'!$AC482="Yes"),'Calc| Overheads Allocation'!C$61,'Input| Projects'!$AF482),""))),"")</f>
        <v/>
      </c>
      <c r="AM482" s="186" t="str">
        <f>IFERROR(IF('Input| Overheads'!$C$42="Direct costs",SUMPRODUCT(--('Input| Projects'!$AC482="Yes"),'Calc| Overheads Allocation'!D$8,'Calc| Project Costs'!W482),IF('Input| Overheads'!$C$42="Internal labour",SUMPRODUCT(--('Input| Projects'!$AC482="Yes"),'Calc| Overheads Allocation'!D$8,'Calc| Project Costs'!W482,'Input| Projects'!$Y482),IF('Input| Overheads'!$C$42="DNSP defined",SUMPRODUCT(--('Input| Projects'!$AC482="Yes"),'Calc| Overheads Allocation'!D$61,'Input| Projects'!$AF482),""))),"")</f>
        <v/>
      </c>
      <c r="AN482" s="186" t="str">
        <f>IFERROR(IF('Input| Overheads'!$C$42="Direct costs",SUMPRODUCT(--('Input| Projects'!$AC482="Yes"),'Calc| Overheads Allocation'!E$8,'Calc| Project Costs'!X482),IF('Input| Overheads'!$C$42="Internal labour",SUMPRODUCT(--('Input| Projects'!$AC482="Yes"),'Calc| Overheads Allocation'!E$8,'Calc| Project Costs'!X482,'Input| Projects'!$Y482),IF('Input| Overheads'!$C$42="DNSP defined",SUMPRODUCT(--('Input| Projects'!$AC482="Yes"),'Calc| Overheads Allocation'!E$61,'Input| Projects'!$AF482),""))),"")</f>
        <v/>
      </c>
      <c r="AO482" s="186" t="str">
        <f>IFERROR(IF('Input| Overheads'!$C$42="Direct costs",SUMPRODUCT(--('Input| Projects'!$AC482="Yes"),'Calc| Overheads Allocation'!F$8,'Calc| Project Costs'!Y482),IF('Input| Overheads'!$C$42="Internal labour",SUMPRODUCT(--('Input| Projects'!$AC482="Yes"),'Calc| Overheads Allocation'!F$8,'Calc| Project Costs'!Y482,'Input| Projects'!$Y482),IF('Input| Overheads'!$C$42="DNSP defined",SUMPRODUCT(--('Input| Projects'!$AC482="Yes"),'Calc| Overheads Allocation'!F$61,'Input| Projects'!$AF482),""))),"")</f>
        <v/>
      </c>
      <c r="AP482" s="186" t="str">
        <f>IFERROR(IF('Input| Overheads'!$C$42="Direct costs",SUMPRODUCT(--('Input| Projects'!$AC482="Yes"),'Calc| Overheads Allocation'!G$8,'Calc| Project Costs'!Z482),IF('Input| Overheads'!$C$42="Internal labour",SUMPRODUCT(--('Input| Projects'!$AC482="Yes"),'Calc| Overheads Allocation'!G$8,'Calc| Project Costs'!Z482,'Input| Projects'!$Y482),IF('Input| Overheads'!$C$42="DNSP defined",SUMPRODUCT(--('Input| Projects'!$AC482="Yes"),'Calc| Overheads Allocation'!G$61,'Input| Projects'!$AF482),""))),"")</f>
        <v/>
      </c>
      <c r="AQ482" s="186" t="str">
        <f>IFERROR(IF('Input| Overheads'!$C$42="Direct costs",SUMPRODUCT(--('Input| Projects'!$AC482="Yes"),'Calc| Overheads Allocation'!H$8,'Calc| Project Costs'!AA482),IF('Input| Overheads'!$C$42="Internal labour",SUMPRODUCT(--('Input| Projects'!$AC482="Yes"),'Calc| Overheads Allocation'!H$8,'Calc| Project Costs'!AA482,'Input| Projects'!$Y482),IF('Input| Overheads'!$C$42="DNSP defined",SUMPRODUCT(--('Input| Projects'!$AC482="Yes"),'Calc| Overheads Allocation'!H$61,'Input| Projects'!$AF482),""))),"")</f>
        <v/>
      </c>
      <c r="AR482" s="186" t="str">
        <f>IFERROR(IF('Input| Overheads'!$C$42="Direct costs",SUMPRODUCT(--('Input| Projects'!$AC482="Yes"),'Calc| Overheads Allocation'!I$8,'Calc| Project Costs'!AB482),IF('Input| Overheads'!$C$42="Internal labour",SUMPRODUCT(--('Input| Projects'!$AC482="Yes"),'Calc| Overheads Allocation'!I$8,'Calc| Project Costs'!AB482,'Input| Projects'!$Y482),IF('Input| Overheads'!$C$42="DNSP defined",SUMPRODUCT(--('Input| Projects'!$AC482="Yes"),'Calc| Overheads Allocation'!I$61,'Input| Projects'!$AF482),""))),"")</f>
        <v/>
      </c>
      <c r="AS482" s="106"/>
      <c r="AT482" s="186" t="str">
        <f>IFERROR(IF('Input| Overheads'!$C$42="Direct costs",SUMPRODUCT(--('Input| Projects'!$AD482="Yes"),'Calc| Overheads Allocation'!C$9,'Calc| Project Costs'!V482),IF('Input| Overheads'!$C$42="Internal labour",SUMPRODUCT(--('Input| Projects'!$AD482="Yes"),'Calc| Overheads Allocation'!C$9,'Calc| Project Costs'!V482,'Input| Projects'!$Y482),IF('Input| Overheads'!$C$42="DNSP defined",SUMPRODUCT(--('Input| Projects'!$AD482="Yes"),'Calc| Overheads Allocation'!C$62,'Input| Projects'!$AG482),""))),"")</f>
        <v/>
      </c>
      <c r="AU482" s="186" t="str">
        <f>IFERROR(IF('Input| Overheads'!$C$42="Direct costs",SUMPRODUCT(--('Input| Projects'!$AD482="Yes"),'Calc| Overheads Allocation'!D$9,'Calc| Project Costs'!W482),IF('Input| Overheads'!$C$42="Internal labour",SUMPRODUCT(--('Input| Projects'!$AD482="Yes"),'Calc| Overheads Allocation'!D$9,'Calc| Project Costs'!W482,'Input| Projects'!$Y482),IF('Input| Overheads'!$C$42="DNSP defined",SUMPRODUCT(--('Input| Projects'!$AD482="Yes"),'Calc| Overheads Allocation'!D$62,'Input| Projects'!$AG482),""))),"")</f>
        <v/>
      </c>
      <c r="AV482" s="186" t="str">
        <f>IFERROR(IF('Input| Overheads'!$C$42="Direct costs",SUMPRODUCT(--('Input| Projects'!$AD482="Yes"),'Calc| Overheads Allocation'!E$9,'Calc| Project Costs'!X482),IF('Input| Overheads'!$C$42="Internal labour",SUMPRODUCT(--('Input| Projects'!$AD482="Yes"),'Calc| Overheads Allocation'!E$9,'Calc| Project Costs'!X482,'Input| Projects'!$Y482),IF('Input| Overheads'!$C$42="DNSP defined",SUMPRODUCT(--('Input| Projects'!$AD482="Yes"),'Calc| Overheads Allocation'!E$62,'Input| Projects'!$AG482),""))),"")</f>
        <v/>
      </c>
      <c r="AW482" s="186" t="str">
        <f>IFERROR(IF('Input| Overheads'!$C$42="Direct costs",SUMPRODUCT(--('Input| Projects'!$AD482="Yes"),'Calc| Overheads Allocation'!F$9,'Calc| Project Costs'!Y482),IF('Input| Overheads'!$C$42="Internal labour",SUMPRODUCT(--('Input| Projects'!$AD482="Yes"),'Calc| Overheads Allocation'!F$9,'Calc| Project Costs'!Y482,'Input| Projects'!$Y482),IF('Input| Overheads'!$C$42="DNSP defined",SUMPRODUCT(--('Input| Projects'!$AD482="Yes"),'Calc| Overheads Allocation'!F$62,'Input| Projects'!$AG482),""))),"")</f>
        <v/>
      </c>
      <c r="AX482" s="186" t="str">
        <f>IFERROR(IF('Input| Overheads'!$C$42="Direct costs",SUMPRODUCT(--('Input| Projects'!$AD482="Yes"),'Calc| Overheads Allocation'!G$9,'Calc| Project Costs'!Z482),IF('Input| Overheads'!$C$42="Internal labour",SUMPRODUCT(--('Input| Projects'!$AD482="Yes"),'Calc| Overheads Allocation'!G$9,'Calc| Project Costs'!Z482,'Input| Projects'!$Y482),IF('Input| Overheads'!$C$42="DNSP defined",SUMPRODUCT(--('Input| Projects'!$AD482="Yes"),'Calc| Overheads Allocation'!G$62,'Input| Projects'!$AG482),""))),"")</f>
        <v/>
      </c>
      <c r="AY482" s="186" t="str">
        <f>IFERROR(IF('Input| Overheads'!$C$42="Direct costs",SUMPRODUCT(--('Input| Projects'!$AD482="Yes"),'Calc| Overheads Allocation'!H$9,'Calc| Project Costs'!AA482),IF('Input| Overheads'!$C$42="Internal labour",SUMPRODUCT(--('Input| Projects'!$AD482="Yes"),'Calc| Overheads Allocation'!H$9,'Calc| Project Costs'!AA482,'Input| Projects'!$Y482),IF('Input| Overheads'!$C$42="DNSP defined",SUMPRODUCT(--('Input| Projects'!$AD482="Yes"),'Calc| Overheads Allocation'!H$62,'Input| Projects'!$AG482),""))),"")</f>
        <v/>
      </c>
      <c r="AZ482" s="186" t="str">
        <f>IFERROR(IF('Input| Overheads'!$C$42="Direct costs",SUMPRODUCT(--('Input| Projects'!$AD482="Yes"),'Calc| Overheads Allocation'!I$9,'Calc| Project Costs'!AB482),IF('Input| Overheads'!$C$42="Internal labour",SUMPRODUCT(--('Input| Projects'!$AD482="Yes"),'Calc| Overheads Allocation'!I$9,'Calc| Project Costs'!AB482,'Input| Projects'!$Y482),IF('Input| Overheads'!$C$42="DNSP defined",SUMPRODUCT(--('Input| Projects'!$AD482="Yes"),'Calc| Overheads Allocation'!I$62,'Input| Projects'!$AG482),""))),"")</f>
        <v/>
      </c>
      <c r="BA482" s="106"/>
      <c r="BB482" s="186">
        <f t="shared" si="245"/>
        <v>0</v>
      </c>
      <c r="BC482" s="186">
        <f t="shared" si="246"/>
        <v>0</v>
      </c>
      <c r="BD482" s="186">
        <f t="shared" si="247"/>
        <v>0</v>
      </c>
      <c r="BE482" s="186">
        <f t="shared" si="224"/>
        <v>0</v>
      </c>
      <c r="BF482" s="186">
        <f t="shared" si="225"/>
        <v>0</v>
      </c>
      <c r="BG482" s="186">
        <f t="shared" si="226"/>
        <v>0</v>
      </c>
      <c r="BH482" s="186">
        <f t="shared" si="227"/>
        <v>0</v>
      </c>
      <c r="BI482" s="97"/>
      <c r="BJ482" s="186" t="str">
        <f t="shared" si="228"/>
        <v/>
      </c>
      <c r="BK482" s="186" t="str">
        <f t="shared" si="229"/>
        <v/>
      </c>
      <c r="BL482" s="186" t="str">
        <f t="shared" si="230"/>
        <v/>
      </c>
      <c r="BM482" s="186" t="str">
        <f t="shared" si="231"/>
        <v/>
      </c>
      <c r="BN482" s="186" t="str">
        <f t="shared" si="232"/>
        <v/>
      </c>
      <c r="BO482" s="186" t="str">
        <f t="shared" si="233"/>
        <v/>
      </c>
      <c r="BP482" s="186" t="str">
        <f t="shared" si="234"/>
        <v/>
      </c>
      <c r="BQ482" s="97"/>
      <c r="BR482" s="186">
        <f t="shared" si="235"/>
        <v>0</v>
      </c>
      <c r="BS482" s="186">
        <f t="shared" si="236"/>
        <v>0</v>
      </c>
      <c r="BT482" s="222">
        <f t="shared" si="237"/>
        <v>0</v>
      </c>
      <c r="BU482" s="222">
        <f t="shared" si="238"/>
        <v>0</v>
      </c>
      <c r="BV482" s="222">
        <f t="shared" si="239"/>
        <v>0</v>
      </c>
      <c r="BW482" s="222">
        <f t="shared" si="240"/>
        <v>0</v>
      </c>
      <c r="BX482" s="222">
        <f t="shared" si="241"/>
        <v>0</v>
      </c>
      <c r="BY482" s="106"/>
      <c r="BZ482" s="197" t="str">
        <f>IF(SUMIF('Input| Projects'!$AS$8:$CP$8,"Dx",'Input| Projects'!$AS482:$CP482)=0,"",SUMIF('Input| Projects'!$AS$8:$CP$8,"Dx",'Input| Projects'!$AS482:$CP482))</f>
        <v/>
      </c>
      <c r="CA482" s="197" t="str">
        <f>IF(SUMIF('Input| Projects'!$AS$8:$CP$8,"Tx",'Input| Projects'!$AS482:$CP482)=0,"",SUMIF('Input| Projects'!$AS$8:$CP$8,"Tx",'Input| Projects'!$AS482:$CP482))</f>
        <v/>
      </c>
      <c r="CB482" s="150" t="str">
        <f t="shared" si="248"/>
        <v/>
      </c>
    </row>
    <row r="483" spans="2:80" x14ac:dyDescent="0.2">
      <c r="B483" s="201">
        <f>IFERROR('Input| Projects'!B483,"")</f>
        <v>474</v>
      </c>
      <c r="C483" s="42" t="str">
        <f>IFERROR(IF('Input| Projects'!C483="","",'Input| Projects'!C483),"")</f>
        <v/>
      </c>
      <c r="D483" s="42" t="str">
        <f>IFERROR(IF('Input| Projects'!D483="","",'Input| Projects'!D483),"")</f>
        <v/>
      </c>
      <c r="E483" s="104"/>
      <c r="F483" s="190">
        <f>IFERROR('Input| Projects'!I483*'Input| Escalations'!$K$19,"")</f>
        <v>0</v>
      </c>
      <c r="G483" s="190">
        <f>IFERROR('Input| Projects'!J483*'Input| Escalations'!$K$19,"")</f>
        <v>0</v>
      </c>
      <c r="H483" s="190">
        <f>IFERROR('Input| Projects'!K483*'Input| Escalations'!$K$19,"")</f>
        <v>0</v>
      </c>
      <c r="I483" s="190">
        <f>IFERROR('Input| Projects'!L483*'Input| Escalations'!$K$19,"")</f>
        <v>0</v>
      </c>
      <c r="J483" s="190">
        <f>IFERROR('Input| Projects'!M483*'Input| Escalations'!$K$19,"")</f>
        <v>0</v>
      </c>
      <c r="K483" s="190">
        <f>IFERROR('Input| Projects'!N483*'Input| Escalations'!$K$19,"")</f>
        <v>0</v>
      </c>
      <c r="L483" s="190">
        <f>IFERROR('Input| Projects'!O483*'Input| Escalations'!$K$19,"")</f>
        <v>0</v>
      </c>
      <c r="M483" s="150" t="str">
        <f>IF(ABS(SUM(F483:L483)-(SUM('Input| Projects'!I483:O483)*'Input| Escalations'!$K$19))&lt;0.0000001,"",1)</f>
        <v/>
      </c>
      <c r="N483" s="192">
        <f>'Input| Projects'!$Y483*INDEX('Input| Escalations'!$H$33:$N$33,MATCH('Calc| Project Costs'!N$9,'Input| Escalations'!$H$23:$N$23,0))+'Input| Projects'!$Z483*INDEX('Input| Escalations'!$H$34:$N$34,MATCH('Calc| Project Costs'!N$9,'Input| Escalations'!$H$23:$N$23,0))+'Input| Projects'!$AA483*INDEX('Input| Escalations'!$H$35:$N$35,MATCH('Calc| Project Costs'!N$9,'Input| Escalations'!$H$23:$N$23,0))+1</f>
        <v>1</v>
      </c>
      <c r="O483" s="192">
        <f>'Input| Projects'!$Y483*INDEX('Input| Escalations'!$H$33:$N$33,MATCH('Calc| Project Costs'!O$9,'Input| Escalations'!$H$23:$N$23,0))+'Input| Projects'!$Z483*INDEX('Input| Escalations'!$H$34:$N$34,MATCH('Calc| Project Costs'!O$9,'Input| Escalations'!$H$23:$N$23,0))+'Input| Projects'!$AA483*INDEX('Input| Escalations'!$H$35:$N$35,MATCH('Calc| Project Costs'!O$9,'Input| Escalations'!$H$23:$N$23,0))+1</f>
        <v>1</v>
      </c>
      <c r="P483" s="192">
        <f>'Input| Projects'!$Y483*INDEX('Input| Escalations'!$H$33:$N$33,MATCH('Calc| Project Costs'!P$9,'Input| Escalations'!$H$23:$N$23,0))+'Input| Projects'!$Z483*INDEX('Input| Escalations'!$H$34:$N$34,MATCH('Calc| Project Costs'!P$9,'Input| Escalations'!$H$23:$N$23,0))+'Input| Projects'!$AA483*INDEX('Input| Escalations'!$H$35:$N$35,MATCH('Calc| Project Costs'!P$9,'Input| Escalations'!$H$23:$N$23,0))+1</f>
        <v>1</v>
      </c>
      <c r="Q483" s="192">
        <f>'Input| Projects'!$Y483*INDEX('Input| Escalations'!$H$33:$N$33,MATCH('Calc| Project Costs'!Q$9,'Input| Escalations'!$H$23:$N$23,0))+'Input| Projects'!$Z483*INDEX('Input| Escalations'!$H$34:$N$34,MATCH('Calc| Project Costs'!Q$9,'Input| Escalations'!$H$23:$N$23,0))+'Input| Projects'!$AA483*INDEX('Input| Escalations'!$H$35:$N$35,MATCH('Calc| Project Costs'!Q$9,'Input| Escalations'!$H$23:$N$23,0))+1</f>
        <v>1</v>
      </c>
      <c r="R483" s="192">
        <f>'Input| Projects'!$Y483*INDEX('Input| Escalations'!$H$33:$N$33,MATCH('Calc| Project Costs'!R$9,'Input| Escalations'!$H$23:$N$23,0))+'Input| Projects'!$Z483*INDEX('Input| Escalations'!$H$34:$N$34,MATCH('Calc| Project Costs'!R$9,'Input| Escalations'!$H$23:$N$23,0))+'Input| Projects'!$AA483*INDEX('Input| Escalations'!$H$35:$N$35,MATCH('Calc| Project Costs'!R$9,'Input| Escalations'!$H$23:$N$23,0))+1</f>
        <v>1</v>
      </c>
      <c r="S483" s="192">
        <f>'Input| Projects'!$Y483*INDEX('Input| Escalations'!$H$33:$N$33,MATCH('Calc| Project Costs'!S$9,'Input| Escalations'!$H$23:$N$23,0))+'Input| Projects'!$Z483*INDEX('Input| Escalations'!$H$34:$N$34,MATCH('Calc| Project Costs'!S$9,'Input| Escalations'!$H$23:$N$23,0))+'Input| Projects'!$AA483*INDEX('Input| Escalations'!$H$35:$N$35,MATCH('Calc| Project Costs'!S$9,'Input| Escalations'!$H$23:$N$23,0))+1</f>
        <v>1</v>
      </c>
      <c r="T483" s="192">
        <f>'Input| Projects'!$Y483*INDEX('Input| Escalations'!$H$33:$N$33,MATCH('Calc| Project Costs'!T$9,'Input| Escalations'!$H$23:$N$23,0))+'Input| Projects'!$Z483*INDEX('Input| Escalations'!$H$34:$N$34,MATCH('Calc| Project Costs'!T$9,'Input| Escalations'!$H$23:$N$23,0))+'Input| Projects'!$AA483*INDEX('Input| Escalations'!$H$35:$N$35,MATCH('Calc| Project Costs'!T$9,'Input| Escalations'!$H$23:$N$23,0))+1</f>
        <v>1</v>
      </c>
      <c r="U483" s="106"/>
      <c r="V483" s="186">
        <f t="shared" si="242"/>
        <v>0</v>
      </c>
      <c r="W483" s="186">
        <f t="shared" si="243"/>
        <v>0</v>
      </c>
      <c r="X483" s="186">
        <f t="shared" si="244"/>
        <v>0</v>
      </c>
      <c r="Y483" s="186">
        <f t="shared" si="220"/>
        <v>0</v>
      </c>
      <c r="Z483" s="186">
        <f t="shared" si="221"/>
        <v>0</v>
      </c>
      <c r="AA483" s="186">
        <f t="shared" si="222"/>
        <v>0</v>
      </c>
      <c r="AB483" s="186">
        <f t="shared" si="223"/>
        <v>0</v>
      </c>
      <c r="AC483" s="106"/>
      <c r="AD483" s="186">
        <f>'Input| Projects'!Q483*N483*'Input| Escalations'!$K$19</f>
        <v>0</v>
      </c>
      <c r="AE483" s="186">
        <f>'Input| Projects'!R483*O483*'Input| Escalations'!$K$19</f>
        <v>0</v>
      </c>
      <c r="AF483" s="186">
        <f>'Input| Projects'!S483*P483*'Input| Escalations'!$K$19</f>
        <v>0</v>
      </c>
      <c r="AG483" s="186">
        <f>'Input| Projects'!T483*Q483*'Input| Escalations'!$K$19</f>
        <v>0</v>
      </c>
      <c r="AH483" s="186">
        <f>'Input| Projects'!U483*R483*'Input| Escalations'!$K$19</f>
        <v>0</v>
      </c>
      <c r="AI483" s="186">
        <f>'Input| Projects'!V483*S483*'Input| Escalations'!$K$19</f>
        <v>0</v>
      </c>
      <c r="AJ483" s="186">
        <f>'Input| Projects'!W483*T483*'Input| Escalations'!$K$19</f>
        <v>0</v>
      </c>
      <c r="AK483" s="106"/>
      <c r="AL483" s="186" t="str">
        <f>IFERROR(IF('Input| Overheads'!$C$42="Direct costs",SUMPRODUCT(--('Input| Projects'!$AC483="Yes"),'Calc| Overheads Allocation'!C$8,'Calc| Project Costs'!V483),IF('Input| Overheads'!$C$42="Internal labour",SUMPRODUCT(--('Input| Projects'!$AC483="Yes"),'Calc| Overheads Allocation'!C$8,'Calc| Project Costs'!V483,'Input| Projects'!$Y483),IF('Input| Overheads'!$C$42="DNSP defined",SUMPRODUCT(--('Input| Projects'!$AC483="Yes"),'Calc| Overheads Allocation'!C$61,'Input| Projects'!$AF483),""))),"")</f>
        <v/>
      </c>
      <c r="AM483" s="186" t="str">
        <f>IFERROR(IF('Input| Overheads'!$C$42="Direct costs",SUMPRODUCT(--('Input| Projects'!$AC483="Yes"),'Calc| Overheads Allocation'!D$8,'Calc| Project Costs'!W483),IF('Input| Overheads'!$C$42="Internal labour",SUMPRODUCT(--('Input| Projects'!$AC483="Yes"),'Calc| Overheads Allocation'!D$8,'Calc| Project Costs'!W483,'Input| Projects'!$Y483),IF('Input| Overheads'!$C$42="DNSP defined",SUMPRODUCT(--('Input| Projects'!$AC483="Yes"),'Calc| Overheads Allocation'!D$61,'Input| Projects'!$AF483),""))),"")</f>
        <v/>
      </c>
      <c r="AN483" s="186" t="str">
        <f>IFERROR(IF('Input| Overheads'!$C$42="Direct costs",SUMPRODUCT(--('Input| Projects'!$AC483="Yes"),'Calc| Overheads Allocation'!E$8,'Calc| Project Costs'!X483),IF('Input| Overheads'!$C$42="Internal labour",SUMPRODUCT(--('Input| Projects'!$AC483="Yes"),'Calc| Overheads Allocation'!E$8,'Calc| Project Costs'!X483,'Input| Projects'!$Y483),IF('Input| Overheads'!$C$42="DNSP defined",SUMPRODUCT(--('Input| Projects'!$AC483="Yes"),'Calc| Overheads Allocation'!E$61,'Input| Projects'!$AF483),""))),"")</f>
        <v/>
      </c>
      <c r="AO483" s="186" t="str">
        <f>IFERROR(IF('Input| Overheads'!$C$42="Direct costs",SUMPRODUCT(--('Input| Projects'!$AC483="Yes"),'Calc| Overheads Allocation'!F$8,'Calc| Project Costs'!Y483),IF('Input| Overheads'!$C$42="Internal labour",SUMPRODUCT(--('Input| Projects'!$AC483="Yes"),'Calc| Overheads Allocation'!F$8,'Calc| Project Costs'!Y483,'Input| Projects'!$Y483),IF('Input| Overheads'!$C$42="DNSP defined",SUMPRODUCT(--('Input| Projects'!$AC483="Yes"),'Calc| Overheads Allocation'!F$61,'Input| Projects'!$AF483),""))),"")</f>
        <v/>
      </c>
      <c r="AP483" s="186" t="str">
        <f>IFERROR(IF('Input| Overheads'!$C$42="Direct costs",SUMPRODUCT(--('Input| Projects'!$AC483="Yes"),'Calc| Overheads Allocation'!G$8,'Calc| Project Costs'!Z483),IF('Input| Overheads'!$C$42="Internal labour",SUMPRODUCT(--('Input| Projects'!$AC483="Yes"),'Calc| Overheads Allocation'!G$8,'Calc| Project Costs'!Z483,'Input| Projects'!$Y483),IF('Input| Overheads'!$C$42="DNSP defined",SUMPRODUCT(--('Input| Projects'!$AC483="Yes"),'Calc| Overheads Allocation'!G$61,'Input| Projects'!$AF483),""))),"")</f>
        <v/>
      </c>
      <c r="AQ483" s="186" t="str">
        <f>IFERROR(IF('Input| Overheads'!$C$42="Direct costs",SUMPRODUCT(--('Input| Projects'!$AC483="Yes"),'Calc| Overheads Allocation'!H$8,'Calc| Project Costs'!AA483),IF('Input| Overheads'!$C$42="Internal labour",SUMPRODUCT(--('Input| Projects'!$AC483="Yes"),'Calc| Overheads Allocation'!H$8,'Calc| Project Costs'!AA483,'Input| Projects'!$Y483),IF('Input| Overheads'!$C$42="DNSP defined",SUMPRODUCT(--('Input| Projects'!$AC483="Yes"),'Calc| Overheads Allocation'!H$61,'Input| Projects'!$AF483),""))),"")</f>
        <v/>
      </c>
      <c r="AR483" s="186" t="str">
        <f>IFERROR(IF('Input| Overheads'!$C$42="Direct costs",SUMPRODUCT(--('Input| Projects'!$AC483="Yes"),'Calc| Overheads Allocation'!I$8,'Calc| Project Costs'!AB483),IF('Input| Overheads'!$C$42="Internal labour",SUMPRODUCT(--('Input| Projects'!$AC483="Yes"),'Calc| Overheads Allocation'!I$8,'Calc| Project Costs'!AB483,'Input| Projects'!$Y483),IF('Input| Overheads'!$C$42="DNSP defined",SUMPRODUCT(--('Input| Projects'!$AC483="Yes"),'Calc| Overheads Allocation'!I$61,'Input| Projects'!$AF483),""))),"")</f>
        <v/>
      </c>
      <c r="AS483" s="106"/>
      <c r="AT483" s="186" t="str">
        <f>IFERROR(IF('Input| Overheads'!$C$42="Direct costs",SUMPRODUCT(--('Input| Projects'!$AD483="Yes"),'Calc| Overheads Allocation'!C$9,'Calc| Project Costs'!V483),IF('Input| Overheads'!$C$42="Internal labour",SUMPRODUCT(--('Input| Projects'!$AD483="Yes"),'Calc| Overheads Allocation'!C$9,'Calc| Project Costs'!V483,'Input| Projects'!$Y483),IF('Input| Overheads'!$C$42="DNSP defined",SUMPRODUCT(--('Input| Projects'!$AD483="Yes"),'Calc| Overheads Allocation'!C$62,'Input| Projects'!$AG483),""))),"")</f>
        <v/>
      </c>
      <c r="AU483" s="186" t="str">
        <f>IFERROR(IF('Input| Overheads'!$C$42="Direct costs",SUMPRODUCT(--('Input| Projects'!$AD483="Yes"),'Calc| Overheads Allocation'!D$9,'Calc| Project Costs'!W483),IF('Input| Overheads'!$C$42="Internal labour",SUMPRODUCT(--('Input| Projects'!$AD483="Yes"),'Calc| Overheads Allocation'!D$9,'Calc| Project Costs'!W483,'Input| Projects'!$Y483),IF('Input| Overheads'!$C$42="DNSP defined",SUMPRODUCT(--('Input| Projects'!$AD483="Yes"),'Calc| Overheads Allocation'!D$62,'Input| Projects'!$AG483),""))),"")</f>
        <v/>
      </c>
      <c r="AV483" s="186" t="str">
        <f>IFERROR(IF('Input| Overheads'!$C$42="Direct costs",SUMPRODUCT(--('Input| Projects'!$AD483="Yes"),'Calc| Overheads Allocation'!E$9,'Calc| Project Costs'!X483),IF('Input| Overheads'!$C$42="Internal labour",SUMPRODUCT(--('Input| Projects'!$AD483="Yes"),'Calc| Overheads Allocation'!E$9,'Calc| Project Costs'!X483,'Input| Projects'!$Y483),IF('Input| Overheads'!$C$42="DNSP defined",SUMPRODUCT(--('Input| Projects'!$AD483="Yes"),'Calc| Overheads Allocation'!E$62,'Input| Projects'!$AG483),""))),"")</f>
        <v/>
      </c>
      <c r="AW483" s="186" t="str">
        <f>IFERROR(IF('Input| Overheads'!$C$42="Direct costs",SUMPRODUCT(--('Input| Projects'!$AD483="Yes"),'Calc| Overheads Allocation'!F$9,'Calc| Project Costs'!Y483),IF('Input| Overheads'!$C$42="Internal labour",SUMPRODUCT(--('Input| Projects'!$AD483="Yes"),'Calc| Overheads Allocation'!F$9,'Calc| Project Costs'!Y483,'Input| Projects'!$Y483),IF('Input| Overheads'!$C$42="DNSP defined",SUMPRODUCT(--('Input| Projects'!$AD483="Yes"),'Calc| Overheads Allocation'!F$62,'Input| Projects'!$AG483),""))),"")</f>
        <v/>
      </c>
      <c r="AX483" s="186" t="str">
        <f>IFERROR(IF('Input| Overheads'!$C$42="Direct costs",SUMPRODUCT(--('Input| Projects'!$AD483="Yes"),'Calc| Overheads Allocation'!G$9,'Calc| Project Costs'!Z483),IF('Input| Overheads'!$C$42="Internal labour",SUMPRODUCT(--('Input| Projects'!$AD483="Yes"),'Calc| Overheads Allocation'!G$9,'Calc| Project Costs'!Z483,'Input| Projects'!$Y483),IF('Input| Overheads'!$C$42="DNSP defined",SUMPRODUCT(--('Input| Projects'!$AD483="Yes"),'Calc| Overheads Allocation'!G$62,'Input| Projects'!$AG483),""))),"")</f>
        <v/>
      </c>
      <c r="AY483" s="186" t="str">
        <f>IFERROR(IF('Input| Overheads'!$C$42="Direct costs",SUMPRODUCT(--('Input| Projects'!$AD483="Yes"),'Calc| Overheads Allocation'!H$9,'Calc| Project Costs'!AA483),IF('Input| Overheads'!$C$42="Internal labour",SUMPRODUCT(--('Input| Projects'!$AD483="Yes"),'Calc| Overheads Allocation'!H$9,'Calc| Project Costs'!AA483,'Input| Projects'!$Y483),IF('Input| Overheads'!$C$42="DNSP defined",SUMPRODUCT(--('Input| Projects'!$AD483="Yes"),'Calc| Overheads Allocation'!H$62,'Input| Projects'!$AG483),""))),"")</f>
        <v/>
      </c>
      <c r="AZ483" s="186" t="str">
        <f>IFERROR(IF('Input| Overheads'!$C$42="Direct costs",SUMPRODUCT(--('Input| Projects'!$AD483="Yes"),'Calc| Overheads Allocation'!I$9,'Calc| Project Costs'!AB483),IF('Input| Overheads'!$C$42="Internal labour",SUMPRODUCT(--('Input| Projects'!$AD483="Yes"),'Calc| Overheads Allocation'!I$9,'Calc| Project Costs'!AB483,'Input| Projects'!$Y483),IF('Input| Overheads'!$C$42="DNSP defined",SUMPRODUCT(--('Input| Projects'!$AD483="Yes"),'Calc| Overheads Allocation'!I$62,'Input| Projects'!$AG483),""))),"")</f>
        <v/>
      </c>
      <c r="BA483" s="106"/>
      <c r="BB483" s="186">
        <f t="shared" si="245"/>
        <v>0</v>
      </c>
      <c r="BC483" s="186">
        <f t="shared" si="246"/>
        <v>0</v>
      </c>
      <c r="BD483" s="186">
        <f t="shared" si="247"/>
        <v>0</v>
      </c>
      <c r="BE483" s="186">
        <f t="shared" si="224"/>
        <v>0</v>
      </c>
      <c r="BF483" s="186">
        <f t="shared" si="225"/>
        <v>0</v>
      </c>
      <c r="BG483" s="186">
        <f t="shared" si="226"/>
        <v>0</v>
      </c>
      <c r="BH483" s="186">
        <f t="shared" si="227"/>
        <v>0</v>
      </c>
      <c r="BI483" s="97"/>
      <c r="BJ483" s="186" t="str">
        <f t="shared" si="228"/>
        <v/>
      </c>
      <c r="BK483" s="186" t="str">
        <f t="shared" si="229"/>
        <v/>
      </c>
      <c r="BL483" s="186" t="str">
        <f t="shared" si="230"/>
        <v/>
      </c>
      <c r="BM483" s="186" t="str">
        <f t="shared" si="231"/>
        <v/>
      </c>
      <c r="BN483" s="186" t="str">
        <f t="shared" si="232"/>
        <v/>
      </c>
      <c r="BO483" s="186" t="str">
        <f t="shared" si="233"/>
        <v/>
      </c>
      <c r="BP483" s="186" t="str">
        <f t="shared" si="234"/>
        <v/>
      </c>
      <c r="BQ483" s="97"/>
      <c r="BR483" s="186">
        <f t="shared" si="235"/>
        <v>0</v>
      </c>
      <c r="BS483" s="186">
        <f t="shared" si="236"/>
        <v>0</v>
      </c>
      <c r="BT483" s="222">
        <f t="shared" si="237"/>
        <v>0</v>
      </c>
      <c r="BU483" s="222">
        <f t="shared" si="238"/>
        <v>0</v>
      </c>
      <c r="BV483" s="222">
        <f t="shared" si="239"/>
        <v>0</v>
      </c>
      <c r="BW483" s="222">
        <f t="shared" si="240"/>
        <v>0</v>
      </c>
      <c r="BX483" s="222">
        <f t="shared" si="241"/>
        <v>0</v>
      </c>
      <c r="BY483" s="106"/>
      <c r="BZ483" s="197" t="str">
        <f>IF(SUMIF('Input| Projects'!$AS$8:$CP$8,"Dx",'Input| Projects'!$AS483:$CP483)=0,"",SUMIF('Input| Projects'!$AS$8:$CP$8,"Dx",'Input| Projects'!$AS483:$CP483))</f>
        <v/>
      </c>
      <c r="CA483" s="197" t="str">
        <f>IF(SUMIF('Input| Projects'!$AS$8:$CP$8,"Tx",'Input| Projects'!$AS483:$CP483)=0,"",SUMIF('Input| Projects'!$AS$8:$CP$8,"Tx",'Input| Projects'!$AS483:$CP483))</f>
        <v/>
      </c>
      <c r="CB483" s="150" t="str">
        <f t="shared" si="248"/>
        <v/>
      </c>
    </row>
    <row r="484" spans="2:80" x14ac:dyDescent="0.2">
      <c r="B484" s="201">
        <f>IFERROR('Input| Projects'!B484,"")</f>
        <v>475</v>
      </c>
      <c r="C484" s="42" t="str">
        <f>IFERROR(IF('Input| Projects'!C484="","",'Input| Projects'!C484),"")</f>
        <v/>
      </c>
      <c r="D484" s="42" t="str">
        <f>IFERROR(IF('Input| Projects'!D484="","",'Input| Projects'!D484),"")</f>
        <v/>
      </c>
      <c r="E484" s="104"/>
      <c r="F484" s="190">
        <f>IFERROR('Input| Projects'!I484*'Input| Escalations'!$K$19,"")</f>
        <v>0</v>
      </c>
      <c r="G484" s="190">
        <f>IFERROR('Input| Projects'!J484*'Input| Escalations'!$K$19,"")</f>
        <v>0</v>
      </c>
      <c r="H484" s="190">
        <f>IFERROR('Input| Projects'!K484*'Input| Escalations'!$K$19,"")</f>
        <v>0</v>
      </c>
      <c r="I484" s="190">
        <f>IFERROR('Input| Projects'!L484*'Input| Escalations'!$K$19,"")</f>
        <v>0</v>
      </c>
      <c r="J484" s="190">
        <f>IFERROR('Input| Projects'!M484*'Input| Escalations'!$K$19,"")</f>
        <v>0</v>
      </c>
      <c r="K484" s="190">
        <f>IFERROR('Input| Projects'!N484*'Input| Escalations'!$K$19,"")</f>
        <v>0</v>
      </c>
      <c r="L484" s="190">
        <f>IFERROR('Input| Projects'!O484*'Input| Escalations'!$K$19,"")</f>
        <v>0</v>
      </c>
      <c r="M484" s="150" t="str">
        <f>IF(ABS(SUM(F484:L484)-(SUM('Input| Projects'!I484:O484)*'Input| Escalations'!$K$19))&lt;0.0000001,"",1)</f>
        <v/>
      </c>
      <c r="N484" s="192">
        <f>'Input| Projects'!$Y484*INDEX('Input| Escalations'!$H$33:$N$33,MATCH('Calc| Project Costs'!N$9,'Input| Escalations'!$H$23:$N$23,0))+'Input| Projects'!$Z484*INDEX('Input| Escalations'!$H$34:$N$34,MATCH('Calc| Project Costs'!N$9,'Input| Escalations'!$H$23:$N$23,0))+'Input| Projects'!$AA484*INDEX('Input| Escalations'!$H$35:$N$35,MATCH('Calc| Project Costs'!N$9,'Input| Escalations'!$H$23:$N$23,0))+1</f>
        <v>1</v>
      </c>
      <c r="O484" s="192">
        <f>'Input| Projects'!$Y484*INDEX('Input| Escalations'!$H$33:$N$33,MATCH('Calc| Project Costs'!O$9,'Input| Escalations'!$H$23:$N$23,0))+'Input| Projects'!$Z484*INDEX('Input| Escalations'!$H$34:$N$34,MATCH('Calc| Project Costs'!O$9,'Input| Escalations'!$H$23:$N$23,0))+'Input| Projects'!$AA484*INDEX('Input| Escalations'!$H$35:$N$35,MATCH('Calc| Project Costs'!O$9,'Input| Escalations'!$H$23:$N$23,0))+1</f>
        <v>1</v>
      </c>
      <c r="P484" s="192">
        <f>'Input| Projects'!$Y484*INDEX('Input| Escalations'!$H$33:$N$33,MATCH('Calc| Project Costs'!P$9,'Input| Escalations'!$H$23:$N$23,0))+'Input| Projects'!$Z484*INDEX('Input| Escalations'!$H$34:$N$34,MATCH('Calc| Project Costs'!P$9,'Input| Escalations'!$H$23:$N$23,0))+'Input| Projects'!$AA484*INDEX('Input| Escalations'!$H$35:$N$35,MATCH('Calc| Project Costs'!P$9,'Input| Escalations'!$H$23:$N$23,0))+1</f>
        <v>1</v>
      </c>
      <c r="Q484" s="192">
        <f>'Input| Projects'!$Y484*INDEX('Input| Escalations'!$H$33:$N$33,MATCH('Calc| Project Costs'!Q$9,'Input| Escalations'!$H$23:$N$23,0))+'Input| Projects'!$Z484*INDEX('Input| Escalations'!$H$34:$N$34,MATCH('Calc| Project Costs'!Q$9,'Input| Escalations'!$H$23:$N$23,0))+'Input| Projects'!$AA484*INDEX('Input| Escalations'!$H$35:$N$35,MATCH('Calc| Project Costs'!Q$9,'Input| Escalations'!$H$23:$N$23,0))+1</f>
        <v>1</v>
      </c>
      <c r="R484" s="192">
        <f>'Input| Projects'!$Y484*INDEX('Input| Escalations'!$H$33:$N$33,MATCH('Calc| Project Costs'!R$9,'Input| Escalations'!$H$23:$N$23,0))+'Input| Projects'!$Z484*INDEX('Input| Escalations'!$H$34:$N$34,MATCH('Calc| Project Costs'!R$9,'Input| Escalations'!$H$23:$N$23,0))+'Input| Projects'!$AA484*INDEX('Input| Escalations'!$H$35:$N$35,MATCH('Calc| Project Costs'!R$9,'Input| Escalations'!$H$23:$N$23,0))+1</f>
        <v>1</v>
      </c>
      <c r="S484" s="192">
        <f>'Input| Projects'!$Y484*INDEX('Input| Escalations'!$H$33:$N$33,MATCH('Calc| Project Costs'!S$9,'Input| Escalations'!$H$23:$N$23,0))+'Input| Projects'!$Z484*INDEX('Input| Escalations'!$H$34:$N$34,MATCH('Calc| Project Costs'!S$9,'Input| Escalations'!$H$23:$N$23,0))+'Input| Projects'!$AA484*INDEX('Input| Escalations'!$H$35:$N$35,MATCH('Calc| Project Costs'!S$9,'Input| Escalations'!$H$23:$N$23,0))+1</f>
        <v>1</v>
      </c>
      <c r="T484" s="192">
        <f>'Input| Projects'!$Y484*INDEX('Input| Escalations'!$H$33:$N$33,MATCH('Calc| Project Costs'!T$9,'Input| Escalations'!$H$23:$N$23,0))+'Input| Projects'!$Z484*INDEX('Input| Escalations'!$H$34:$N$34,MATCH('Calc| Project Costs'!T$9,'Input| Escalations'!$H$23:$N$23,0))+'Input| Projects'!$AA484*INDEX('Input| Escalations'!$H$35:$N$35,MATCH('Calc| Project Costs'!T$9,'Input| Escalations'!$H$23:$N$23,0))+1</f>
        <v>1</v>
      </c>
      <c r="U484" s="106"/>
      <c r="V484" s="186">
        <f t="shared" si="242"/>
        <v>0</v>
      </c>
      <c r="W484" s="186">
        <f t="shared" si="243"/>
        <v>0</v>
      </c>
      <c r="X484" s="186">
        <f t="shared" si="244"/>
        <v>0</v>
      </c>
      <c r="Y484" s="186">
        <f t="shared" si="220"/>
        <v>0</v>
      </c>
      <c r="Z484" s="186">
        <f t="shared" si="221"/>
        <v>0</v>
      </c>
      <c r="AA484" s="186">
        <f t="shared" si="222"/>
        <v>0</v>
      </c>
      <c r="AB484" s="186">
        <f t="shared" si="223"/>
        <v>0</v>
      </c>
      <c r="AC484" s="106"/>
      <c r="AD484" s="186">
        <f>'Input| Projects'!Q484*N484*'Input| Escalations'!$K$19</f>
        <v>0</v>
      </c>
      <c r="AE484" s="186">
        <f>'Input| Projects'!R484*O484*'Input| Escalations'!$K$19</f>
        <v>0</v>
      </c>
      <c r="AF484" s="186">
        <f>'Input| Projects'!S484*P484*'Input| Escalations'!$K$19</f>
        <v>0</v>
      </c>
      <c r="AG484" s="186">
        <f>'Input| Projects'!T484*Q484*'Input| Escalations'!$K$19</f>
        <v>0</v>
      </c>
      <c r="AH484" s="186">
        <f>'Input| Projects'!U484*R484*'Input| Escalations'!$K$19</f>
        <v>0</v>
      </c>
      <c r="AI484" s="186">
        <f>'Input| Projects'!V484*S484*'Input| Escalations'!$K$19</f>
        <v>0</v>
      </c>
      <c r="AJ484" s="186">
        <f>'Input| Projects'!W484*T484*'Input| Escalations'!$K$19</f>
        <v>0</v>
      </c>
      <c r="AK484" s="106"/>
      <c r="AL484" s="186" t="str">
        <f>IFERROR(IF('Input| Overheads'!$C$42="Direct costs",SUMPRODUCT(--('Input| Projects'!$AC484="Yes"),'Calc| Overheads Allocation'!C$8,'Calc| Project Costs'!V484),IF('Input| Overheads'!$C$42="Internal labour",SUMPRODUCT(--('Input| Projects'!$AC484="Yes"),'Calc| Overheads Allocation'!C$8,'Calc| Project Costs'!V484,'Input| Projects'!$Y484),IF('Input| Overheads'!$C$42="DNSP defined",SUMPRODUCT(--('Input| Projects'!$AC484="Yes"),'Calc| Overheads Allocation'!C$61,'Input| Projects'!$AF484),""))),"")</f>
        <v/>
      </c>
      <c r="AM484" s="186" t="str">
        <f>IFERROR(IF('Input| Overheads'!$C$42="Direct costs",SUMPRODUCT(--('Input| Projects'!$AC484="Yes"),'Calc| Overheads Allocation'!D$8,'Calc| Project Costs'!W484),IF('Input| Overheads'!$C$42="Internal labour",SUMPRODUCT(--('Input| Projects'!$AC484="Yes"),'Calc| Overheads Allocation'!D$8,'Calc| Project Costs'!W484,'Input| Projects'!$Y484),IF('Input| Overheads'!$C$42="DNSP defined",SUMPRODUCT(--('Input| Projects'!$AC484="Yes"),'Calc| Overheads Allocation'!D$61,'Input| Projects'!$AF484),""))),"")</f>
        <v/>
      </c>
      <c r="AN484" s="186" t="str">
        <f>IFERROR(IF('Input| Overheads'!$C$42="Direct costs",SUMPRODUCT(--('Input| Projects'!$AC484="Yes"),'Calc| Overheads Allocation'!E$8,'Calc| Project Costs'!X484),IF('Input| Overheads'!$C$42="Internal labour",SUMPRODUCT(--('Input| Projects'!$AC484="Yes"),'Calc| Overheads Allocation'!E$8,'Calc| Project Costs'!X484,'Input| Projects'!$Y484),IF('Input| Overheads'!$C$42="DNSP defined",SUMPRODUCT(--('Input| Projects'!$AC484="Yes"),'Calc| Overheads Allocation'!E$61,'Input| Projects'!$AF484),""))),"")</f>
        <v/>
      </c>
      <c r="AO484" s="186" t="str">
        <f>IFERROR(IF('Input| Overheads'!$C$42="Direct costs",SUMPRODUCT(--('Input| Projects'!$AC484="Yes"),'Calc| Overheads Allocation'!F$8,'Calc| Project Costs'!Y484),IF('Input| Overheads'!$C$42="Internal labour",SUMPRODUCT(--('Input| Projects'!$AC484="Yes"),'Calc| Overheads Allocation'!F$8,'Calc| Project Costs'!Y484,'Input| Projects'!$Y484),IF('Input| Overheads'!$C$42="DNSP defined",SUMPRODUCT(--('Input| Projects'!$AC484="Yes"),'Calc| Overheads Allocation'!F$61,'Input| Projects'!$AF484),""))),"")</f>
        <v/>
      </c>
      <c r="AP484" s="186" t="str">
        <f>IFERROR(IF('Input| Overheads'!$C$42="Direct costs",SUMPRODUCT(--('Input| Projects'!$AC484="Yes"),'Calc| Overheads Allocation'!G$8,'Calc| Project Costs'!Z484),IF('Input| Overheads'!$C$42="Internal labour",SUMPRODUCT(--('Input| Projects'!$AC484="Yes"),'Calc| Overheads Allocation'!G$8,'Calc| Project Costs'!Z484,'Input| Projects'!$Y484),IF('Input| Overheads'!$C$42="DNSP defined",SUMPRODUCT(--('Input| Projects'!$AC484="Yes"),'Calc| Overheads Allocation'!G$61,'Input| Projects'!$AF484),""))),"")</f>
        <v/>
      </c>
      <c r="AQ484" s="186" t="str">
        <f>IFERROR(IF('Input| Overheads'!$C$42="Direct costs",SUMPRODUCT(--('Input| Projects'!$AC484="Yes"),'Calc| Overheads Allocation'!H$8,'Calc| Project Costs'!AA484),IF('Input| Overheads'!$C$42="Internal labour",SUMPRODUCT(--('Input| Projects'!$AC484="Yes"),'Calc| Overheads Allocation'!H$8,'Calc| Project Costs'!AA484,'Input| Projects'!$Y484),IF('Input| Overheads'!$C$42="DNSP defined",SUMPRODUCT(--('Input| Projects'!$AC484="Yes"),'Calc| Overheads Allocation'!H$61,'Input| Projects'!$AF484),""))),"")</f>
        <v/>
      </c>
      <c r="AR484" s="186" t="str">
        <f>IFERROR(IF('Input| Overheads'!$C$42="Direct costs",SUMPRODUCT(--('Input| Projects'!$AC484="Yes"),'Calc| Overheads Allocation'!I$8,'Calc| Project Costs'!AB484),IF('Input| Overheads'!$C$42="Internal labour",SUMPRODUCT(--('Input| Projects'!$AC484="Yes"),'Calc| Overheads Allocation'!I$8,'Calc| Project Costs'!AB484,'Input| Projects'!$Y484),IF('Input| Overheads'!$C$42="DNSP defined",SUMPRODUCT(--('Input| Projects'!$AC484="Yes"),'Calc| Overheads Allocation'!I$61,'Input| Projects'!$AF484),""))),"")</f>
        <v/>
      </c>
      <c r="AS484" s="106"/>
      <c r="AT484" s="186" t="str">
        <f>IFERROR(IF('Input| Overheads'!$C$42="Direct costs",SUMPRODUCT(--('Input| Projects'!$AD484="Yes"),'Calc| Overheads Allocation'!C$9,'Calc| Project Costs'!V484),IF('Input| Overheads'!$C$42="Internal labour",SUMPRODUCT(--('Input| Projects'!$AD484="Yes"),'Calc| Overheads Allocation'!C$9,'Calc| Project Costs'!V484,'Input| Projects'!$Y484),IF('Input| Overheads'!$C$42="DNSP defined",SUMPRODUCT(--('Input| Projects'!$AD484="Yes"),'Calc| Overheads Allocation'!C$62,'Input| Projects'!$AG484),""))),"")</f>
        <v/>
      </c>
      <c r="AU484" s="186" t="str">
        <f>IFERROR(IF('Input| Overheads'!$C$42="Direct costs",SUMPRODUCT(--('Input| Projects'!$AD484="Yes"),'Calc| Overheads Allocation'!D$9,'Calc| Project Costs'!W484),IF('Input| Overheads'!$C$42="Internal labour",SUMPRODUCT(--('Input| Projects'!$AD484="Yes"),'Calc| Overheads Allocation'!D$9,'Calc| Project Costs'!W484,'Input| Projects'!$Y484),IF('Input| Overheads'!$C$42="DNSP defined",SUMPRODUCT(--('Input| Projects'!$AD484="Yes"),'Calc| Overheads Allocation'!D$62,'Input| Projects'!$AG484),""))),"")</f>
        <v/>
      </c>
      <c r="AV484" s="186" t="str">
        <f>IFERROR(IF('Input| Overheads'!$C$42="Direct costs",SUMPRODUCT(--('Input| Projects'!$AD484="Yes"),'Calc| Overheads Allocation'!E$9,'Calc| Project Costs'!X484),IF('Input| Overheads'!$C$42="Internal labour",SUMPRODUCT(--('Input| Projects'!$AD484="Yes"),'Calc| Overheads Allocation'!E$9,'Calc| Project Costs'!X484,'Input| Projects'!$Y484),IF('Input| Overheads'!$C$42="DNSP defined",SUMPRODUCT(--('Input| Projects'!$AD484="Yes"),'Calc| Overheads Allocation'!E$62,'Input| Projects'!$AG484),""))),"")</f>
        <v/>
      </c>
      <c r="AW484" s="186" t="str">
        <f>IFERROR(IF('Input| Overheads'!$C$42="Direct costs",SUMPRODUCT(--('Input| Projects'!$AD484="Yes"),'Calc| Overheads Allocation'!F$9,'Calc| Project Costs'!Y484),IF('Input| Overheads'!$C$42="Internal labour",SUMPRODUCT(--('Input| Projects'!$AD484="Yes"),'Calc| Overheads Allocation'!F$9,'Calc| Project Costs'!Y484,'Input| Projects'!$Y484),IF('Input| Overheads'!$C$42="DNSP defined",SUMPRODUCT(--('Input| Projects'!$AD484="Yes"),'Calc| Overheads Allocation'!F$62,'Input| Projects'!$AG484),""))),"")</f>
        <v/>
      </c>
      <c r="AX484" s="186" t="str">
        <f>IFERROR(IF('Input| Overheads'!$C$42="Direct costs",SUMPRODUCT(--('Input| Projects'!$AD484="Yes"),'Calc| Overheads Allocation'!G$9,'Calc| Project Costs'!Z484),IF('Input| Overheads'!$C$42="Internal labour",SUMPRODUCT(--('Input| Projects'!$AD484="Yes"),'Calc| Overheads Allocation'!G$9,'Calc| Project Costs'!Z484,'Input| Projects'!$Y484),IF('Input| Overheads'!$C$42="DNSP defined",SUMPRODUCT(--('Input| Projects'!$AD484="Yes"),'Calc| Overheads Allocation'!G$62,'Input| Projects'!$AG484),""))),"")</f>
        <v/>
      </c>
      <c r="AY484" s="186" t="str">
        <f>IFERROR(IF('Input| Overheads'!$C$42="Direct costs",SUMPRODUCT(--('Input| Projects'!$AD484="Yes"),'Calc| Overheads Allocation'!H$9,'Calc| Project Costs'!AA484),IF('Input| Overheads'!$C$42="Internal labour",SUMPRODUCT(--('Input| Projects'!$AD484="Yes"),'Calc| Overheads Allocation'!H$9,'Calc| Project Costs'!AA484,'Input| Projects'!$Y484),IF('Input| Overheads'!$C$42="DNSP defined",SUMPRODUCT(--('Input| Projects'!$AD484="Yes"),'Calc| Overheads Allocation'!H$62,'Input| Projects'!$AG484),""))),"")</f>
        <v/>
      </c>
      <c r="AZ484" s="186" t="str">
        <f>IFERROR(IF('Input| Overheads'!$C$42="Direct costs",SUMPRODUCT(--('Input| Projects'!$AD484="Yes"),'Calc| Overheads Allocation'!I$9,'Calc| Project Costs'!AB484),IF('Input| Overheads'!$C$42="Internal labour",SUMPRODUCT(--('Input| Projects'!$AD484="Yes"),'Calc| Overheads Allocation'!I$9,'Calc| Project Costs'!AB484,'Input| Projects'!$Y484),IF('Input| Overheads'!$C$42="DNSP defined",SUMPRODUCT(--('Input| Projects'!$AD484="Yes"),'Calc| Overheads Allocation'!I$62,'Input| Projects'!$AG484),""))),"")</f>
        <v/>
      </c>
      <c r="BA484" s="106"/>
      <c r="BB484" s="186">
        <f t="shared" si="245"/>
        <v>0</v>
      </c>
      <c r="BC484" s="186">
        <f t="shared" si="246"/>
        <v>0</v>
      </c>
      <c r="BD484" s="186">
        <f t="shared" si="247"/>
        <v>0</v>
      </c>
      <c r="BE484" s="186">
        <f t="shared" si="224"/>
        <v>0</v>
      </c>
      <c r="BF484" s="186">
        <f t="shared" si="225"/>
        <v>0</v>
      </c>
      <c r="BG484" s="186">
        <f t="shared" si="226"/>
        <v>0</v>
      </c>
      <c r="BH484" s="186">
        <f t="shared" si="227"/>
        <v>0</v>
      </c>
      <c r="BI484" s="97"/>
      <c r="BJ484" s="186" t="str">
        <f t="shared" si="228"/>
        <v/>
      </c>
      <c r="BK484" s="186" t="str">
        <f t="shared" si="229"/>
        <v/>
      </c>
      <c r="BL484" s="186" t="str">
        <f t="shared" si="230"/>
        <v/>
      </c>
      <c r="BM484" s="186" t="str">
        <f t="shared" si="231"/>
        <v/>
      </c>
      <c r="BN484" s="186" t="str">
        <f t="shared" si="232"/>
        <v/>
      </c>
      <c r="BO484" s="186" t="str">
        <f t="shared" si="233"/>
        <v/>
      </c>
      <c r="BP484" s="186" t="str">
        <f t="shared" si="234"/>
        <v/>
      </c>
      <c r="BQ484" s="97"/>
      <c r="BR484" s="186">
        <f t="shared" si="235"/>
        <v>0</v>
      </c>
      <c r="BS484" s="186">
        <f t="shared" si="236"/>
        <v>0</v>
      </c>
      <c r="BT484" s="222">
        <f t="shared" si="237"/>
        <v>0</v>
      </c>
      <c r="BU484" s="222">
        <f t="shared" si="238"/>
        <v>0</v>
      </c>
      <c r="BV484" s="222">
        <f t="shared" si="239"/>
        <v>0</v>
      </c>
      <c r="BW484" s="222">
        <f t="shared" si="240"/>
        <v>0</v>
      </c>
      <c r="BX484" s="222">
        <f t="shared" si="241"/>
        <v>0</v>
      </c>
      <c r="BY484" s="106"/>
      <c r="BZ484" s="197" t="str">
        <f>IF(SUMIF('Input| Projects'!$AS$8:$CP$8,"Dx",'Input| Projects'!$AS484:$CP484)=0,"",SUMIF('Input| Projects'!$AS$8:$CP$8,"Dx",'Input| Projects'!$AS484:$CP484))</f>
        <v/>
      </c>
      <c r="CA484" s="197" t="str">
        <f>IF(SUMIF('Input| Projects'!$AS$8:$CP$8,"Tx",'Input| Projects'!$AS484:$CP484)=0,"",SUMIF('Input| Projects'!$AS$8:$CP$8,"Tx",'Input| Projects'!$AS484:$CP484))</f>
        <v/>
      </c>
      <c r="CB484" s="150" t="str">
        <f t="shared" si="248"/>
        <v/>
      </c>
    </row>
    <row r="485" spans="2:80" x14ac:dyDescent="0.2">
      <c r="B485" s="201">
        <f>IFERROR('Input| Projects'!B485,"")</f>
        <v>476</v>
      </c>
      <c r="C485" s="42" t="str">
        <f>IFERROR(IF('Input| Projects'!C485="","",'Input| Projects'!C485),"")</f>
        <v/>
      </c>
      <c r="D485" s="42" t="str">
        <f>IFERROR(IF('Input| Projects'!D485="","",'Input| Projects'!D485),"")</f>
        <v/>
      </c>
      <c r="E485" s="104"/>
      <c r="F485" s="190">
        <f>IFERROR('Input| Projects'!I485*'Input| Escalations'!$K$19,"")</f>
        <v>0</v>
      </c>
      <c r="G485" s="190">
        <f>IFERROR('Input| Projects'!J485*'Input| Escalations'!$K$19,"")</f>
        <v>0</v>
      </c>
      <c r="H485" s="190">
        <f>IFERROR('Input| Projects'!K485*'Input| Escalations'!$K$19,"")</f>
        <v>0</v>
      </c>
      <c r="I485" s="190">
        <f>IFERROR('Input| Projects'!L485*'Input| Escalations'!$K$19,"")</f>
        <v>0</v>
      </c>
      <c r="J485" s="190">
        <f>IFERROR('Input| Projects'!M485*'Input| Escalations'!$K$19,"")</f>
        <v>0</v>
      </c>
      <c r="K485" s="190">
        <f>IFERROR('Input| Projects'!N485*'Input| Escalations'!$K$19,"")</f>
        <v>0</v>
      </c>
      <c r="L485" s="190">
        <f>IFERROR('Input| Projects'!O485*'Input| Escalations'!$K$19,"")</f>
        <v>0</v>
      </c>
      <c r="M485" s="150" t="str">
        <f>IF(ABS(SUM(F485:L485)-(SUM('Input| Projects'!I485:O485)*'Input| Escalations'!$K$19))&lt;0.0000001,"",1)</f>
        <v/>
      </c>
      <c r="N485" s="192">
        <f>'Input| Projects'!$Y485*INDEX('Input| Escalations'!$H$33:$N$33,MATCH('Calc| Project Costs'!N$9,'Input| Escalations'!$H$23:$N$23,0))+'Input| Projects'!$Z485*INDEX('Input| Escalations'!$H$34:$N$34,MATCH('Calc| Project Costs'!N$9,'Input| Escalations'!$H$23:$N$23,0))+'Input| Projects'!$AA485*INDEX('Input| Escalations'!$H$35:$N$35,MATCH('Calc| Project Costs'!N$9,'Input| Escalations'!$H$23:$N$23,0))+1</f>
        <v>1</v>
      </c>
      <c r="O485" s="192">
        <f>'Input| Projects'!$Y485*INDEX('Input| Escalations'!$H$33:$N$33,MATCH('Calc| Project Costs'!O$9,'Input| Escalations'!$H$23:$N$23,0))+'Input| Projects'!$Z485*INDEX('Input| Escalations'!$H$34:$N$34,MATCH('Calc| Project Costs'!O$9,'Input| Escalations'!$H$23:$N$23,0))+'Input| Projects'!$AA485*INDEX('Input| Escalations'!$H$35:$N$35,MATCH('Calc| Project Costs'!O$9,'Input| Escalations'!$H$23:$N$23,0))+1</f>
        <v>1</v>
      </c>
      <c r="P485" s="192">
        <f>'Input| Projects'!$Y485*INDEX('Input| Escalations'!$H$33:$N$33,MATCH('Calc| Project Costs'!P$9,'Input| Escalations'!$H$23:$N$23,0))+'Input| Projects'!$Z485*INDEX('Input| Escalations'!$H$34:$N$34,MATCH('Calc| Project Costs'!P$9,'Input| Escalations'!$H$23:$N$23,0))+'Input| Projects'!$AA485*INDEX('Input| Escalations'!$H$35:$N$35,MATCH('Calc| Project Costs'!P$9,'Input| Escalations'!$H$23:$N$23,0))+1</f>
        <v>1</v>
      </c>
      <c r="Q485" s="192">
        <f>'Input| Projects'!$Y485*INDEX('Input| Escalations'!$H$33:$N$33,MATCH('Calc| Project Costs'!Q$9,'Input| Escalations'!$H$23:$N$23,0))+'Input| Projects'!$Z485*INDEX('Input| Escalations'!$H$34:$N$34,MATCH('Calc| Project Costs'!Q$9,'Input| Escalations'!$H$23:$N$23,0))+'Input| Projects'!$AA485*INDEX('Input| Escalations'!$H$35:$N$35,MATCH('Calc| Project Costs'!Q$9,'Input| Escalations'!$H$23:$N$23,0))+1</f>
        <v>1</v>
      </c>
      <c r="R485" s="192">
        <f>'Input| Projects'!$Y485*INDEX('Input| Escalations'!$H$33:$N$33,MATCH('Calc| Project Costs'!R$9,'Input| Escalations'!$H$23:$N$23,0))+'Input| Projects'!$Z485*INDEX('Input| Escalations'!$H$34:$N$34,MATCH('Calc| Project Costs'!R$9,'Input| Escalations'!$H$23:$N$23,0))+'Input| Projects'!$AA485*INDEX('Input| Escalations'!$H$35:$N$35,MATCH('Calc| Project Costs'!R$9,'Input| Escalations'!$H$23:$N$23,0))+1</f>
        <v>1</v>
      </c>
      <c r="S485" s="192">
        <f>'Input| Projects'!$Y485*INDEX('Input| Escalations'!$H$33:$N$33,MATCH('Calc| Project Costs'!S$9,'Input| Escalations'!$H$23:$N$23,0))+'Input| Projects'!$Z485*INDEX('Input| Escalations'!$H$34:$N$34,MATCH('Calc| Project Costs'!S$9,'Input| Escalations'!$H$23:$N$23,0))+'Input| Projects'!$AA485*INDEX('Input| Escalations'!$H$35:$N$35,MATCH('Calc| Project Costs'!S$9,'Input| Escalations'!$H$23:$N$23,0))+1</f>
        <v>1</v>
      </c>
      <c r="T485" s="192">
        <f>'Input| Projects'!$Y485*INDEX('Input| Escalations'!$H$33:$N$33,MATCH('Calc| Project Costs'!T$9,'Input| Escalations'!$H$23:$N$23,0))+'Input| Projects'!$Z485*INDEX('Input| Escalations'!$H$34:$N$34,MATCH('Calc| Project Costs'!T$9,'Input| Escalations'!$H$23:$N$23,0))+'Input| Projects'!$AA485*INDEX('Input| Escalations'!$H$35:$N$35,MATCH('Calc| Project Costs'!T$9,'Input| Escalations'!$H$23:$N$23,0))+1</f>
        <v>1</v>
      </c>
      <c r="U485" s="106"/>
      <c r="V485" s="186">
        <f t="shared" si="242"/>
        <v>0</v>
      </c>
      <c r="W485" s="186">
        <f t="shared" si="243"/>
        <v>0</v>
      </c>
      <c r="X485" s="186">
        <f t="shared" si="244"/>
        <v>0</v>
      </c>
      <c r="Y485" s="186">
        <f t="shared" si="220"/>
        <v>0</v>
      </c>
      <c r="Z485" s="186">
        <f t="shared" si="221"/>
        <v>0</v>
      </c>
      <c r="AA485" s="186">
        <f t="shared" si="222"/>
        <v>0</v>
      </c>
      <c r="AB485" s="186">
        <f t="shared" si="223"/>
        <v>0</v>
      </c>
      <c r="AC485" s="106"/>
      <c r="AD485" s="186">
        <f>'Input| Projects'!Q485*N485*'Input| Escalations'!$K$19</f>
        <v>0</v>
      </c>
      <c r="AE485" s="186">
        <f>'Input| Projects'!R485*O485*'Input| Escalations'!$K$19</f>
        <v>0</v>
      </c>
      <c r="AF485" s="186">
        <f>'Input| Projects'!S485*P485*'Input| Escalations'!$K$19</f>
        <v>0</v>
      </c>
      <c r="AG485" s="186">
        <f>'Input| Projects'!T485*Q485*'Input| Escalations'!$K$19</f>
        <v>0</v>
      </c>
      <c r="AH485" s="186">
        <f>'Input| Projects'!U485*R485*'Input| Escalations'!$K$19</f>
        <v>0</v>
      </c>
      <c r="AI485" s="186">
        <f>'Input| Projects'!V485*S485*'Input| Escalations'!$K$19</f>
        <v>0</v>
      </c>
      <c r="AJ485" s="186">
        <f>'Input| Projects'!W485*T485*'Input| Escalations'!$K$19</f>
        <v>0</v>
      </c>
      <c r="AK485" s="106"/>
      <c r="AL485" s="186" t="str">
        <f>IFERROR(IF('Input| Overheads'!$C$42="Direct costs",SUMPRODUCT(--('Input| Projects'!$AC485="Yes"),'Calc| Overheads Allocation'!C$8,'Calc| Project Costs'!V485),IF('Input| Overheads'!$C$42="Internal labour",SUMPRODUCT(--('Input| Projects'!$AC485="Yes"),'Calc| Overheads Allocation'!C$8,'Calc| Project Costs'!V485,'Input| Projects'!$Y485),IF('Input| Overheads'!$C$42="DNSP defined",SUMPRODUCT(--('Input| Projects'!$AC485="Yes"),'Calc| Overheads Allocation'!C$61,'Input| Projects'!$AF485),""))),"")</f>
        <v/>
      </c>
      <c r="AM485" s="186" t="str">
        <f>IFERROR(IF('Input| Overheads'!$C$42="Direct costs",SUMPRODUCT(--('Input| Projects'!$AC485="Yes"),'Calc| Overheads Allocation'!D$8,'Calc| Project Costs'!W485),IF('Input| Overheads'!$C$42="Internal labour",SUMPRODUCT(--('Input| Projects'!$AC485="Yes"),'Calc| Overheads Allocation'!D$8,'Calc| Project Costs'!W485,'Input| Projects'!$Y485),IF('Input| Overheads'!$C$42="DNSP defined",SUMPRODUCT(--('Input| Projects'!$AC485="Yes"),'Calc| Overheads Allocation'!D$61,'Input| Projects'!$AF485),""))),"")</f>
        <v/>
      </c>
      <c r="AN485" s="186" t="str">
        <f>IFERROR(IF('Input| Overheads'!$C$42="Direct costs",SUMPRODUCT(--('Input| Projects'!$AC485="Yes"),'Calc| Overheads Allocation'!E$8,'Calc| Project Costs'!X485),IF('Input| Overheads'!$C$42="Internal labour",SUMPRODUCT(--('Input| Projects'!$AC485="Yes"),'Calc| Overheads Allocation'!E$8,'Calc| Project Costs'!X485,'Input| Projects'!$Y485),IF('Input| Overheads'!$C$42="DNSP defined",SUMPRODUCT(--('Input| Projects'!$AC485="Yes"),'Calc| Overheads Allocation'!E$61,'Input| Projects'!$AF485),""))),"")</f>
        <v/>
      </c>
      <c r="AO485" s="186" t="str">
        <f>IFERROR(IF('Input| Overheads'!$C$42="Direct costs",SUMPRODUCT(--('Input| Projects'!$AC485="Yes"),'Calc| Overheads Allocation'!F$8,'Calc| Project Costs'!Y485),IF('Input| Overheads'!$C$42="Internal labour",SUMPRODUCT(--('Input| Projects'!$AC485="Yes"),'Calc| Overheads Allocation'!F$8,'Calc| Project Costs'!Y485,'Input| Projects'!$Y485),IF('Input| Overheads'!$C$42="DNSP defined",SUMPRODUCT(--('Input| Projects'!$AC485="Yes"),'Calc| Overheads Allocation'!F$61,'Input| Projects'!$AF485),""))),"")</f>
        <v/>
      </c>
      <c r="AP485" s="186" t="str">
        <f>IFERROR(IF('Input| Overheads'!$C$42="Direct costs",SUMPRODUCT(--('Input| Projects'!$AC485="Yes"),'Calc| Overheads Allocation'!G$8,'Calc| Project Costs'!Z485),IF('Input| Overheads'!$C$42="Internal labour",SUMPRODUCT(--('Input| Projects'!$AC485="Yes"),'Calc| Overheads Allocation'!G$8,'Calc| Project Costs'!Z485,'Input| Projects'!$Y485),IF('Input| Overheads'!$C$42="DNSP defined",SUMPRODUCT(--('Input| Projects'!$AC485="Yes"),'Calc| Overheads Allocation'!G$61,'Input| Projects'!$AF485),""))),"")</f>
        <v/>
      </c>
      <c r="AQ485" s="186" t="str">
        <f>IFERROR(IF('Input| Overheads'!$C$42="Direct costs",SUMPRODUCT(--('Input| Projects'!$AC485="Yes"),'Calc| Overheads Allocation'!H$8,'Calc| Project Costs'!AA485),IF('Input| Overheads'!$C$42="Internal labour",SUMPRODUCT(--('Input| Projects'!$AC485="Yes"),'Calc| Overheads Allocation'!H$8,'Calc| Project Costs'!AA485,'Input| Projects'!$Y485),IF('Input| Overheads'!$C$42="DNSP defined",SUMPRODUCT(--('Input| Projects'!$AC485="Yes"),'Calc| Overheads Allocation'!H$61,'Input| Projects'!$AF485),""))),"")</f>
        <v/>
      </c>
      <c r="AR485" s="186" t="str">
        <f>IFERROR(IF('Input| Overheads'!$C$42="Direct costs",SUMPRODUCT(--('Input| Projects'!$AC485="Yes"),'Calc| Overheads Allocation'!I$8,'Calc| Project Costs'!AB485),IF('Input| Overheads'!$C$42="Internal labour",SUMPRODUCT(--('Input| Projects'!$AC485="Yes"),'Calc| Overheads Allocation'!I$8,'Calc| Project Costs'!AB485,'Input| Projects'!$Y485),IF('Input| Overheads'!$C$42="DNSP defined",SUMPRODUCT(--('Input| Projects'!$AC485="Yes"),'Calc| Overheads Allocation'!I$61,'Input| Projects'!$AF485),""))),"")</f>
        <v/>
      </c>
      <c r="AS485" s="106"/>
      <c r="AT485" s="186" t="str">
        <f>IFERROR(IF('Input| Overheads'!$C$42="Direct costs",SUMPRODUCT(--('Input| Projects'!$AD485="Yes"),'Calc| Overheads Allocation'!C$9,'Calc| Project Costs'!V485),IF('Input| Overheads'!$C$42="Internal labour",SUMPRODUCT(--('Input| Projects'!$AD485="Yes"),'Calc| Overheads Allocation'!C$9,'Calc| Project Costs'!V485,'Input| Projects'!$Y485),IF('Input| Overheads'!$C$42="DNSP defined",SUMPRODUCT(--('Input| Projects'!$AD485="Yes"),'Calc| Overheads Allocation'!C$62,'Input| Projects'!$AG485),""))),"")</f>
        <v/>
      </c>
      <c r="AU485" s="186" t="str">
        <f>IFERROR(IF('Input| Overheads'!$C$42="Direct costs",SUMPRODUCT(--('Input| Projects'!$AD485="Yes"),'Calc| Overheads Allocation'!D$9,'Calc| Project Costs'!W485),IF('Input| Overheads'!$C$42="Internal labour",SUMPRODUCT(--('Input| Projects'!$AD485="Yes"),'Calc| Overheads Allocation'!D$9,'Calc| Project Costs'!W485,'Input| Projects'!$Y485),IF('Input| Overheads'!$C$42="DNSP defined",SUMPRODUCT(--('Input| Projects'!$AD485="Yes"),'Calc| Overheads Allocation'!D$62,'Input| Projects'!$AG485),""))),"")</f>
        <v/>
      </c>
      <c r="AV485" s="186" t="str">
        <f>IFERROR(IF('Input| Overheads'!$C$42="Direct costs",SUMPRODUCT(--('Input| Projects'!$AD485="Yes"),'Calc| Overheads Allocation'!E$9,'Calc| Project Costs'!X485),IF('Input| Overheads'!$C$42="Internal labour",SUMPRODUCT(--('Input| Projects'!$AD485="Yes"),'Calc| Overheads Allocation'!E$9,'Calc| Project Costs'!X485,'Input| Projects'!$Y485),IF('Input| Overheads'!$C$42="DNSP defined",SUMPRODUCT(--('Input| Projects'!$AD485="Yes"),'Calc| Overheads Allocation'!E$62,'Input| Projects'!$AG485),""))),"")</f>
        <v/>
      </c>
      <c r="AW485" s="186" t="str">
        <f>IFERROR(IF('Input| Overheads'!$C$42="Direct costs",SUMPRODUCT(--('Input| Projects'!$AD485="Yes"),'Calc| Overheads Allocation'!F$9,'Calc| Project Costs'!Y485),IF('Input| Overheads'!$C$42="Internal labour",SUMPRODUCT(--('Input| Projects'!$AD485="Yes"),'Calc| Overheads Allocation'!F$9,'Calc| Project Costs'!Y485,'Input| Projects'!$Y485),IF('Input| Overheads'!$C$42="DNSP defined",SUMPRODUCT(--('Input| Projects'!$AD485="Yes"),'Calc| Overheads Allocation'!F$62,'Input| Projects'!$AG485),""))),"")</f>
        <v/>
      </c>
      <c r="AX485" s="186" t="str">
        <f>IFERROR(IF('Input| Overheads'!$C$42="Direct costs",SUMPRODUCT(--('Input| Projects'!$AD485="Yes"),'Calc| Overheads Allocation'!G$9,'Calc| Project Costs'!Z485),IF('Input| Overheads'!$C$42="Internal labour",SUMPRODUCT(--('Input| Projects'!$AD485="Yes"),'Calc| Overheads Allocation'!G$9,'Calc| Project Costs'!Z485,'Input| Projects'!$Y485),IF('Input| Overheads'!$C$42="DNSP defined",SUMPRODUCT(--('Input| Projects'!$AD485="Yes"),'Calc| Overheads Allocation'!G$62,'Input| Projects'!$AG485),""))),"")</f>
        <v/>
      </c>
      <c r="AY485" s="186" t="str">
        <f>IFERROR(IF('Input| Overheads'!$C$42="Direct costs",SUMPRODUCT(--('Input| Projects'!$AD485="Yes"),'Calc| Overheads Allocation'!H$9,'Calc| Project Costs'!AA485),IF('Input| Overheads'!$C$42="Internal labour",SUMPRODUCT(--('Input| Projects'!$AD485="Yes"),'Calc| Overheads Allocation'!H$9,'Calc| Project Costs'!AA485,'Input| Projects'!$Y485),IF('Input| Overheads'!$C$42="DNSP defined",SUMPRODUCT(--('Input| Projects'!$AD485="Yes"),'Calc| Overheads Allocation'!H$62,'Input| Projects'!$AG485),""))),"")</f>
        <v/>
      </c>
      <c r="AZ485" s="186" t="str">
        <f>IFERROR(IF('Input| Overheads'!$C$42="Direct costs",SUMPRODUCT(--('Input| Projects'!$AD485="Yes"),'Calc| Overheads Allocation'!I$9,'Calc| Project Costs'!AB485),IF('Input| Overheads'!$C$42="Internal labour",SUMPRODUCT(--('Input| Projects'!$AD485="Yes"),'Calc| Overheads Allocation'!I$9,'Calc| Project Costs'!AB485,'Input| Projects'!$Y485),IF('Input| Overheads'!$C$42="DNSP defined",SUMPRODUCT(--('Input| Projects'!$AD485="Yes"),'Calc| Overheads Allocation'!I$62,'Input| Projects'!$AG485),""))),"")</f>
        <v/>
      </c>
      <c r="BA485" s="106"/>
      <c r="BB485" s="186">
        <f t="shared" si="245"/>
        <v>0</v>
      </c>
      <c r="BC485" s="186">
        <f t="shared" si="246"/>
        <v>0</v>
      </c>
      <c r="BD485" s="186">
        <f t="shared" si="247"/>
        <v>0</v>
      </c>
      <c r="BE485" s="186">
        <f t="shared" si="224"/>
        <v>0</v>
      </c>
      <c r="BF485" s="186">
        <f t="shared" si="225"/>
        <v>0</v>
      </c>
      <c r="BG485" s="186">
        <f t="shared" si="226"/>
        <v>0</v>
      </c>
      <c r="BH485" s="186">
        <f t="shared" si="227"/>
        <v>0</v>
      </c>
      <c r="BI485" s="97"/>
      <c r="BJ485" s="186" t="str">
        <f t="shared" si="228"/>
        <v/>
      </c>
      <c r="BK485" s="186" t="str">
        <f t="shared" si="229"/>
        <v/>
      </c>
      <c r="BL485" s="186" t="str">
        <f t="shared" si="230"/>
        <v/>
      </c>
      <c r="BM485" s="186" t="str">
        <f t="shared" si="231"/>
        <v/>
      </c>
      <c r="BN485" s="186" t="str">
        <f t="shared" si="232"/>
        <v/>
      </c>
      <c r="BO485" s="186" t="str">
        <f t="shared" si="233"/>
        <v/>
      </c>
      <c r="BP485" s="186" t="str">
        <f t="shared" si="234"/>
        <v/>
      </c>
      <c r="BQ485" s="97"/>
      <c r="BR485" s="186">
        <f t="shared" si="235"/>
        <v>0</v>
      </c>
      <c r="BS485" s="186">
        <f t="shared" si="236"/>
        <v>0</v>
      </c>
      <c r="BT485" s="222">
        <f t="shared" si="237"/>
        <v>0</v>
      </c>
      <c r="BU485" s="222">
        <f t="shared" si="238"/>
        <v>0</v>
      </c>
      <c r="BV485" s="222">
        <f t="shared" si="239"/>
        <v>0</v>
      </c>
      <c r="BW485" s="222">
        <f t="shared" si="240"/>
        <v>0</v>
      </c>
      <c r="BX485" s="222">
        <f t="shared" si="241"/>
        <v>0</v>
      </c>
      <c r="BY485" s="106"/>
      <c r="BZ485" s="197" t="str">
        <f>IF(SUMIF('Input| Projects'!$AS$8:$CP$8,"Dx",'Input| Projects'!$AS485:$CP485)=0,"",SUMIF('Input| Projects'!$AS$8:$CP$8,"Dx",'Input| Projects'!$AS485:$CP485))</f>
        <v/>
      </c>
      <c r="CA485" s="197" t="str">
        <f>IF(SUMIF('Input| Projects'!$AS$8:$CP$8,"Tx",'Input| Projects'!$AS485:$CP485)=0,"",SUMIF('Input| Projects'!$AS$8:$CP$8,"Tx",'Input| Projects'!$AS485:$CP485))</f>
        <v/>
      </c>
      <c r="CB485" s="150" t="str">
        <f t="shared" si="248"/>
        <v/>
      </c>
    </row>
    <row r="486" spans="2:80" x14ac:dyDescent="0.2">
      <c r="B486" s="201">
        <f>IFERROR('Input| Projects'!B486,"")</f>
        <v>477</v>
      </c>
      <c r="C486" s="42" t="str">
        <f>IFERROR(IF('Input| Projects'!C486="","",'Input| Projects'!C486),"")</f>
        <v/>
      </c>
      <c r="D486" s="42" t="str">
        <f>IFERROR(IF('Input| Projects'!D486="","",'Input| Projects'!D486),"")</f>
        <v/>
      </c>
      <c r="E486" s="104"/>
      <c r="F486" s="190">
        <f>IFERROR('Input| Projects'!I486*'Input| Escalations'!$K$19,"")</f>
        <v>0</v>
      </c>
      <c r="G486" s="190">
        <f>IFERROR('Input| Projects'!J486*'Input| Escalations'!$K$19,"")</f>
        <v>0</v>
      </c>
      <c r="H486" s="190">
        <f>IFERROR('Input| Projects'!K486*'Input| Escalations'!$K$19,"")</f>
        <v>0</v>
      </c>
      <c r="I486" s="190">
        <f>IFERROR('Input| Projects'!L486*'Input| Escalations'!$K$19,"")</f>
        <v>0</v>
      </c>
      <c r="J486" s="190">
        <f>IFERROR('Input| Projects'!M486*'Input| Escalations'!$K$19,"")</f>
        <v>0</v>
      </c>
      <c r="K486" s="190">
        <f>IFERROR('Input| Projects'!N486*'Input| Escalations'!$K$19,"")</f>
        <v>0</v>
      </c>
      <c r="L486" s="190">
        <f>IFERROR('Input| Projects'!O486*'Input| Escalations'!$K$19,"")</f>
        <v>0</v>
      </c>
      <c r="M486" s="150" t="str">
        <f>IF(ABS(SUM(F486:L486)-(SUM('Input| Projects'!I486:O486)*'Input| Escalations'!$K$19))&lt;0.0000001,"",1)</f>
        <v/>
      </c>
      <c r="N486" s="192">
        <f>'Input| Projects'!$Y486*INDEX('Input| Escalations'!$H$33:$N$33,MATCH('Calc| Project Costs'!N$9,'Input| Escalations'!$H$23:$N$23,0))+'Input| Projects'!$Z486*INDEX('Input| Escalations'!$H$34:$N$34,MATCH('Calc| Project Costs'!N$9,'Input| Escalations'!$H$23:$N$23,0))+'Input| Projects'!$AA486*INDEX('Input| Escalations'!$H$35:$N$35,MATCH('Calc| Project Costs'!N$9,'Input| Escalations'!$H$23:$N$23,0))+1</f>
        <v>1</v>
      </c>
      <c r="O486" s="192">
        <f>'Input| Projects'!$Y486*INDEX('Input| Escalations'!$H$33:$N$33,MATCH('Calc| Project Costs'!O$9,'Input| Escalations'!$H$23:$N$23,0))+'Input| Projects'!$Z486*INDEX('Input| Escalations'!$H$34:$N$34,MATCH('Calc| Project Costs'!O$9,'Input| Escalations'!$H$23:$N$23,0))+'Input| Projects'!$AA486*INDEX('Input| Escalations'!$H$35:$N$35,MATCH('Calc| Project Costs'!O$9,'Input| Escalations'!$H$23:$N$23,0))+1</f>
        <v>1</v>
      </c>
      <c r="P486" s="192">
        <f>'Input| Projects'!$Y486*INDEX('Input| Escalations'!$H$33:$N$33,MATCH('Calc| Project Costs'!P$9,'Input| Escalations'!$H$23:$N$23,0))+'Input| Projects'!$Z486*INDEX('Input| Escalations'!$H$34:$N$34,MATCH('Calc| Project Costs'!P$9,'Input| Escalations'!$H$23:$N$23,0))+'Input| Projects'!$AA486*INDEX('Input| Escalations'!$H$35:$N$35,MATCH('Calc| Project Costs'!P$9,'Input| Escalations'!$H$23:$N$23,0))+1</f>
        <v>1</v>
      </c>
      <c r="Q486" s="192">
        <f>'Input| Projects'!$Y486*INDEX('Input| Escalations'!$H$33:$N$33,MATCH('Calc| Project Costs'!Q$9,'Input| Escalations'!$H$23:$N$23,0))+'Input| Projects'!$Z486*INDEX('Input| Escalations'!$H$34:$N$34,MATCH('Calc| Project Costs'!Q$9,'Input| Escalations'!$H$23:$N$23,0))+'Input| Projects'!$AA486*INDEX('Input| Escalations'!$H$35:$N$35,MATCH('Calc| Project Costs'!Q$9,'Input| Escalations'!$H$23:$N$23,0))+1</f>
        <v>1</v>
      </c>
      <c r="R486" s="192">
        <f>'Input| Projects'!$Y486*INDEX('Input| Escalations'!$H$33:$N$33,MATCH('Calc| Project Costs'!R$9,'Input| Escalations'!$H$23:$N$23,0))+'Input| Projects'!$Z486*INDEX('Input| Escalations'!$H$34:$N$34,MATCH('Calc| Project Costs'!R$9,'Input| Escalations'!$H$23:$N$23,0))+'Input| Projects'!$AA486*INDEX('Input| Escalations'!$H$35:$N$35,MATCH('Calc| Project Costs'!R$9,'Input| Escalations'!$H$23:$N$23,0))+1</f>
        <v>1</v>
      </c>
      <c r="S486" s="192">
        <f>'Input| Projects'!$Y486*INDEX('Input| Escalations'!$H$33:$N$33,MATCH('Calc| Project Costs'!S$9,'Input| Escalations'!$H$23:$N$23,0))+'Input| Projects'!$Z486*INDEX('Input| Escalations'!$H$34:$N$34,MATCH('Calc| Project Costs'!S$9,'Input| Escalations'!$H$23:$N$23,0))+'Input| Projects'!$AA486*INDEX('Input| Escalations'!$H$35:$N$35,MATCH('Calc| Project Costs'!S$9,'Input| Escalations'!$H$23:$N$23,0))+1</f>
        <v>1</v>
      </c>
      <c r="T486" s="192">
        <f>'Input| Projects'!$Y486*INDEX('Input| Escalations'!$H$33:$N$33,MATCH('Calc| Project Costs'!T$9,'Input| Escalations'!$H$23:$N$23,0))+'Input| Projects'!$Z486*INDEX('Input| Escalations'!$H$34:$N$34,MATCH('Calc| Project Costs'!T$9,'Input| Escalations'!$H$23:$N$23,0))+'Input| Projects'!$AA486*INDEX('Input| Escalations'!$H$35:$N$35,MATCH('Calc| Project Costs'!T$9,'Input| Escalations'!$H$23:$N$23,0))+1</f>
        <v>1</v>
      </c>
      <c r="U486" s="106"/>
      <c r="V486" s="186">
        <f t="shared" si="242"/>
        <v>0</v>
      </c>
      <c r="W486" s="186">
        <f t="shared" si="243"/>
        <v>0</v>
      </c>
      <c r="X486" s="186">
        <f t="shared" si="244"/>
        <v>0</v>
      </c>
      <c r="Y486" s="186">
        <f t="shared" si="220"/>
        <v>0</v>
      </c>
      <c r="Z486" s="186">
        <f t="shared" si="221"/>
        <v>0</v>
      </c>
      <c r="AA486" s="186">
        <f t="shared" si="222"/>
        <v>0</v>
      </c>
      <c r="AB486" s="186">
        <f t="shared" si="223"/>
        <v>0</v>
      </c>
      <c r="AC486" s="106"/>
      <c r="AD486" s="186">
        <f>'Input| Projects'!Q486*N486*'Input| Escalations'!$K$19</f>
        <v>0</v>
      </c>
      <c r="AE486" s="186">
        <f>'Input| Projects'!R486*O486*'Input| Escalations'!$K$19</f>
        <v>0</v>
      </c>
      <c r="AF486" s="186">
        <f>'Input| Projects'!S486*P486*'Input| Escalations'!$K$19</f>
        <v>0</v>
      </c>
      <c r="AG486" s="186">
        <f>'Input| Projects'!T486*Q486*'Input| Escalations'!$K$19</f>
        <v>0</v>
      </c>
      <c r="AH486" s="186">
        <f>'Input| Projects'!U486*R486*'Input| Escalations'!$K$19</f>
        <v>0</v>
      </c>
      <c r="AI486" s="186">
        <f>'Input| Projects'!V486*S486*'Input| Escalations'!$K$19</f>
        <v>0</v>
      </c>
      <c r="AJ486" s="186">
        <f>'Input| Projects'!W486*T486*'Input| Escalations'!$K$19</f>
        <v>0</v>
      </c>
      <c r="AK486" s="106"/>
      <c r="AL486" s="186" t="str">
        <f>IFERROR(IF('Input| Overheads'!$C$42="Direct costs",SUMPRODUCT(--('Input| Projects'!$AC486="Yes"),'Calc| Overheads Allocation'!C$8,'Calc| Project Costs'!V486),IF('Input| Overheads'!$C$42="Internal labour",SUMPRODUCT(--('Input| Projects'!$AC486="Yes"),'Calc| Overheads Allocation'!C$8,'Calc| Project Costs'!V486,'Input| Projects'!$Y486),IF('Input| Overheads'!$C$42="DNSP defined",SUMPRODUCT(--('Input| Projects'!$AC486="Yes"),'Calc| Overheads Allocation'!C$61,'Input| Projects'!$AF486),""))),"")</f>
        <v/>
      </c>
      <c r="AM486" s="186" t="str">
        <f>IFERROR(IF('Input| Overheads'!$C$42="Direct costs",SUMPRODUCT(--('Input| Projects'!$AC486="Yes"),'Calc| Overheads Allocation'!D$8,'Calc| Project Costs'!W486),IF('Input| Overheads'!$C$42="Internal labour",SUMPRODUCT(--('Input| Projects'!$AC486="Yes"),'Calc| Overheads Allocation'!D$8,'Calc| Project Costs'!W486,'Input| Projects'!$Y486),IF('Input| Overheads'!$C$42="DNSP defined",SUMPRODUCT(--('Input| Projects'!$AC486="Yes"),'Calc| Overheads Allocation'!D$61,'Input| Projects'!$AF486),""))),"")</f>
        <v/>
      </c>
      <c r="AN486" s="186" t="str">
        <f>IFERROR(IF('Input| Overheads'!$C$42="Direct costs",SUMPRODUCT(--('Input| Projects'!$AC486="Yes"),'Calc| Overheads Allocation'!E$8,'Calc| Project Costs'!X486),IF('Input| Overheads'!$C$42="Internal labour",SUMPRODUCT(--('Input| Projects'!$AC486="Yes"),'Calc| Overheads Allocation'!E$8,'Calc| Project Costs'!X486,'Input| Projects'!$Y486),IF('Input| Overheads'!$C$42="DNSP defined",SUMPRODUCT(--('Input| Projects'!$AC486="Yes"),'Calc| Overheads Allocation'!E$61,'Input| Projects'!$AF486),""))),"")</f>
        <v/>
      </c>
      <c r="AO486" s="186" t="str">
        <f>IFERROR(IF('Input| Overheads'!$C$42="Direct costs",SUMPRODUCT(--('Input| Projects'!$AC486="Yes"),'Calc| Overheads Allocation'!F$8,'Calc| Project Costs'!Y486),IF('Input| Overheads'!$C$42="Internal labour",SUMPRODUCT(--('Input| Projects'!$AC486="Yes"),'Calc| Overheads Allocation'!F$8,'Calc| Project Costs'!Y486,'Input| Projects'!$Y486),IF('Input| Overheads'!$C$42="DNSP defined",SUMPRODUCT(--('Input| Projects'!$AC486="Yes"),'Calc| Overheads Allocation'!F$61,'Input| Projects'!$AF486),""))),"")</f>
        <v/>
      </c>
      <c r="AP486" s="186" t="str">
        <f>IFERROR(IF('Input| Overheads'!$C$42="Direct costs",SUMPRODUCT(--('Input| Projects'!$AC486="Yes"),'Calc| Overheads Allocation'!G$8,'Calc| Project Costs'!Z486),IF('Input| Overheads'!$C$42="Internal labour",SUMPRODUCT(--('Input| Projects'!$AC486="Yes"),'Calc| Overheads Allocation'!G$8,'Calc| Project Costs'!Z486,'Input| Projects'!$Y486),IF('Input| Overheads'!$C$42="DNSP defined",SUMPRODUCT(--('Input| Projects'!$AC486="Yes"),'Calc| Overheads Allocation'!G$61,'Input| Projects'!$AF486),""))),"")</f>
        <v/>
      </c>
      <c r="AQ486" s="186" t="str">
        <f>IFERROR(IF('Input| Overheads'!$C$42="Direct costs",SUMPRODUCT(--('Input| Projects'!$AC486="Yes"),'Calc| Overheads Allocation'!H$8,'Calc| Project Costs'!AA486),IF('Input| Overheads'!$C$42="Internal labour",SUMPRODUCT(--('Input| Projects'!$AC486="Yes"),'Calc| Overheads Allocation'!H$8,'Calc| Project Costs'!AA486,'Input| Projects'!$Y486),IF('Input| Overheads'!$C$42="DNSP defined",SUMPRODUCT(--('Input| Projects'!$AC486="Yes"),'Calc| Overheads Allocation'!H$61,'Input| Projects'!$AF486),""))),"")</f>
        <v/>
      </c>
      <c r="AR486" s="186" t="str">
        <f>IFERROR(IF('Input| Overheads'!$C$42="Direct costs",SUMPRODUCT(--('Input| Projects'!$AC486="Yes"),'Calc| Overheads Allocation'!I$8,'Calc| Project Costs'!AB486),IF('Input| Overheads'!$C$42="Internal labour",SUMPRODUCT(--('Input| Projects'!$AC486="Yes"),'Calc| Overheads Allocation'!I$8,'Calc| Project Costs'!AB486,'Input| Projects'!$Y486),IF('Input| Overheads'!$C$42="DNSP defined",SUMPRODUCT(--('Input| Projects'!$AC486="Yes"),'Calc| Overheads Allocation'!I$61,'Input| Projects'!$AF486),""))),"")</f>
        <v/>
      </c>
      <c r="AS486" s="106"/>
      <c r="AT486" s="186" t="str">
        <f>IFERROR(IF('Input| Overheads'!$C$42="Direct costs",SUMPRODUCT(--('Input| Projects'!$AD486="Yes"),'Calc| Overheads Allocation'!C$9,'Calc| Project Costs'!V486),IF('Input| Overheads'!$C$42="Internal labour",SUMPRODUCT(--('Input| Projects'!$AD486="Yes"),'Calc| Overheads Allocation'!C$9,'Calc| Project Costs'!V486,'Input| Projects'!$Y486),IF('Input| Overheads'!$C$42="DNSP defined",SUMPRODUCT(--('Input| Projects'!$AD486="Yes"),'Calc| Overheads Allocation'!C$62,'Input| Projects'!$AG486),""))),"")</f>
        <v/>
      </c>
      <c r="AU486" s="186" t="str">
        <f>IFERROR(IF('Input| Overheads'!$C$42="Direct costs",SUMPRODUCT(--('Input| Projects'!$AD486="Yes"),'Calc| Overheads Allocation'!D$9,'Calc| Project Costs'!W486),IF('Input| Overheads'!$C$42="Internal labour",SUMPRODUCT(--('Input| Projects'!$AD486="Yes"),'Calc| Overheads Allocation'!D$9,'Calc| Project Costs'!W486,'Input| Projects'!$Y486),IF('Input| Overheads'!$C$42="DNSP defined",SUMPRODUCT(--('Input| Projects'!$AD486="Yes"),'Calc| Overheads Allocation'!D$62,'Input| Projects'!$AG486),""))),"")</f>
        <v/>
      </c>
      <c r="AV486" s="186" t="str">
        <f>IFERROR(IF('Input| Overheads'!$C$42="Direct costs",SUMPRODUCT(--('Input| Projects'!$AD486="Yes"),'Calc| Overheads Allocation'!E$9,'Calc| Project Costs'!X486),IF('Input| Overheads'!$C$42="Internal labour",SUMPRODUCT(--('Input| Projects'!$AD486="Yes"),'Calc| Overheads Allocation'!E$9,'Calc| Project Costs'!X486,'Input| Projects'!$Y486),IF('Input| Overheads'!$C$42="DNSP defined",SUMPRODUCT(--('Input| Projects'!$AD486="Yes"),'Calc| Overheads Allocation'!E$62,'Input| Projects'!$AG486),""))),"")</f>
        <v/>
      </c>
      <c r="AW486" s="186" t="str">
        <f>IFERROR(IF('Input| Overheads'!$C$42="Direct costs",SUMPRODUCT(--('Input| Projects'!$AD486="Yes"),'Calc| Overheads Allocation'!F$9,'Calc| Project Costs'!Y486),IF('Input| Overheads'!$C$42="Internal labour",SUMPRODUCT(--('Input| Projects'!$AD486="Yes"),'Calc| Overheads Allocation'!F$9,'Calc| Project Costs'!Y486,'Input| Projects'!$Y486),IF('Input| Overheads'!$C$42="DNSP defined",SUMPRODUCT(--('Input| Projects'!$AD486="Yes"),'Calc| Overheads Allocation'!F$62,'Input| Projects'!$AG486),""))),"")</f>
        <v/>
      </c>
      <c r="AX486" s="186" t="str">
        <f>IFERROR(IF('Input| Overheads'!$C$42="Direct costs",SUMPRODUCT(--('Input| Projects'!$AD486="Yes"),'Calc| Overheads Allocation'!G$9,'Calc| Project Costs'!Z486),IF('Input| Overheads'!$C$42="Internal labour",SUMPRODUCT(--('Input| Projects'!$AD486="Yes"),'Calc| Overheads Allocation'!G$9,'Calc| Project Costs'!Z486,'Input| Projects'!$Y486),IF('Input| Overheads'!$C$42="DNSP defined",SUMPRODUCT(--('Input| Projects'!$AD486="Yes"),'Calc| Overheads Allocation'!G$62,'Input| Projects'!$AG486),""))),"")</f>
        <v/>
      </c>
      <c r="AY486" s="186" t="str">
        <f>IFERROR(IF('Input| Overheads'!$C$42="Direct costs",SUMPRODUCT(--('Input| Projects'!$AD486="Yes"),'Calc| Overheads Allocation'!H$9,'Calc| Project Costs'!AA486),IF('Input| Overheads'!$C$42="Internal labour",SUMPRODUCT(--('Input| Projects'!$AD486="Yes"),'Calc| Overheads Allocation'!H$9,'Calc| Project Costs'!AA486,'Input| Projects'!$Y486),IF('Input| Overheads'!$C$42="DNSP defined",SUMPRODUCT(--('Input| Projects'!$AD486="Yes"),'Calc| Overheads Allocation'!H$62,'Input| Projects'!$AG486),""))),"")</f>
        <v/>
      </c>
      <c r="AZ486" s="186" t="str">
        <f>IFERROR(IF('Input| Overheads'!$C$42="Direct costs",SUMPRODUCT(--('Input| Projects'!$AD486="Yes"),'Calc| Overheads Allocation'!I$9,'Calc| Project Costs'!AB486),IF('Input| Overheads'!$C$42="Internal labour",SUMPRODUCT(--('Input| Projects'!$AD486="Yes"),'Calc| Overheads Allocation'!I$9,'Calc| Project Costs'!AB486,'Input| Projects'!$Y486),IF('Input| Overheads'!$C$42="DNSP defined",SUMPRODUCT(--('Input| Projects'!$AD486="Yes"),'Calc| Overheads Allocation'!I$62,'Input| Projects'!$AG486),""))),"")</f>
        <v/>
      </c>
      <c r="BA486" s="106"/>
      <c r="BB486" s="186">
        <f t="shared" si="245"/>
        <v>0</v>
      </c>
      <c r="BC486" s="186">
        <f t="shared" si="246"/>
        <v>0</v>
      </c>
      <c r="BD486" s="186">
        <f t="shared" si="247"/>
        <v>0</v>
      </c>
      <c r="BE486" s="186">
        <f t="shared" si="224"/>
        <v>0</v>
      </c>
      <c r="BF486" s="186">
        <f t="shared" si="225"/>
        <v>0</v>
      </c>
      <c r="BG486" s="186">
        <f t="shared" si="226"/>
        <v>0</v>
      </c>
      <c r="BH486" s="186">
        <f t="shared" si="227"/>
        <v>0</v>
      </c>
      <c r="BI486" s="97"/>
      <c r="BJ486" s="186" t="str">
        <f t="shared" si="228"/>
        <v/>
      </c>
      <c r="BK486" s="186" t="str">
        <f t="shared" si="229"/>
        <v/>
      </c>
      <c r="BL486" s="186" t="str">
        <f t="shared" si="230"/>
        <v/>
      </c>
      <c r="BM486" s="186" t="str">
        <f t="shared" si="231"/>
        <v/>
      </c>
      <c r="BN486" s="186" t="str">
        <f t="shared" si="232"/>
        <v/>
      </c>
      <c r="BO486" s="186" t="str">
        <f t="shared" si="233"/>
        <v/>
      </c>
      <c r="BP486" s="186" t="str">
        <f t="shared" si="234"/>
        <v/>
      </c>
      <c r="BQ486" s="97"/>
      <c r="BR486" s="186">
        <f t="shared" si="235"/>
        <v>0</v>
      </c>
      <c r="BS486" s="186">
        <f t="shared" si="236"/>
        <v>0</v>
      </c>
      <c r="BT486" s="222">
        <f t="shared" si="237"/>
        <v>0</v>
      </c>
      <c r="BU486" s="222">
        <f t="shared" si="238"/>
        <v>0</v>
      </c>
      <c r="BV486" s="222">
        <f t="shared" si="239"/>
        <v>0</v>
      </c>
      <c r="BW486" s="222">
        <f t="shared" si="240"/>
        <v>0</v>
      </c>
      <c r="BX486" s="222">
        <f t="shared" si="241"/>
        <v>0</v>
      </c>
      <c r="BY486" s="106"/>
      <c r="BZ486" s="197" t="str">
        <f>IF(SUMIF('Input| Projects'!$AS$8:$CP$8,"Dx",'Input| Projects'!$AS486:$CP486)=0,"",SUMIF('Input| Projects'!$AS$8:$CP$8,"Dx",'Input| Projects'!$AS486:$CP486))</f>
        <v/>
      </c>
      <c r="CA486" s="197" t="str">
        <f>IF(SUMIF('Input| Projects'!$AS$8:$CP$8,"Tx",'Input| Projects'!$AS486:$CP486)=0,"",SUMIF('Input| Projects'!$AS$8:$CP$8,"Tx",'Input| Projects'!$AS486:$CP486))</f>
        <v/>
      </c>
      <c r="CB486" s="150" t="str">
        <f t="shared" si="248"/>
        <v/>
      </c>
    </row>
    <row r="487" spans="2:80" x14ac:dyDescent="0.2">
      <c r="B487" s="201">
        <f>IFERROR('Input| Projects'!B487,"")</f>
        <v>478</v>
      </c>
      <c r="C487" s="42" t="str">
        <f>IFERROR(IF('Input| Projects'!C487="","",'Input| Projects'!C487),"")</f>
        <v/>
      </c>
      <c r="D487" s="42" t="str">
        <f>IFERROR(IF('Input| Projects'!D487="","",'Input| Projects'!D487),"")</f>
        <v/>
      </c>
      <c r="E487" s="104"/>
      <c r="F487" s="190">
        <f>IFERROR('Input| Projects'!I487*'Input| Escalations'!$K$19,"")</f>
        <v>0</v>
      </c>
      <c r="G487" s="190">
        <f>IFERROR('Input| Projects'!J487*'Input| Escalations'!$K$19,"")</f>
        <v>0</v>
      </c>
      <c r="H487" s="190">
        <f>IFERROR('Input| Projects'!K487*'Input| Escalations'!$K$19,"")</f>
        <v>0</v>
      </c>
      <c r="I487" s="190">
        <f>IFERROR('Input| Projects'!L487*'Input| Escalations'!$K$19,"")</f>
        <v>0</v>
      </c>
      <c r="J487" s="190">
        <f>IFERROR('Input| Projects'!M487*'Input| Escalations'!$K$19,"")</f>
        <v>0</v>
      </c>
      <c r="K487" s="190">
        <f>IFERROR('Input| Projects'!N487*'Input| Escalations'!$K$19,"")</f>
        <v>0</v>
      </c>
      <c r="L487" s="190">
        <f>IFERROR('Input| Projects'!O487*'Input| Escalations'!$K$19,"")</f>
        <v>0</v>
      </c>
      <c r="M487" s="150" t="str">
        <f>IF(ABS(SUM(F487:L487)-(SUM('Input| Projects'!I487:O487)*'Input| Escalations'!$K$19))&lt;0.0000001,"",1)</f>
        <v/>
      </c>
      <c r="N487" s="192">
        <f>'Input| Projects'!$Y487*INDEX('Input| Escalations'!$H$33:$N$33,MATCH('Calc| Project Costs'!N$9,'Input| Escalations'!$H$23:$N$23,0))+'Input| Projects'!$Z487*INDEX('Input| Escalations'!$H$34:$N$34,MATCH('Calc| Project Costs'!N$9,'Input| Escalations'!$H$23:$N$23,0))+'Input| Projects'!$AA487*INDEX('Input| Escalations'!$H$35:$N$35,MATCH('Calc| Project Costs'!N$9,'Input| Escalations'!$H$23:$N$23,0))+1</f>
        <v>1</v>
      </c>
      <c r="O487" s="192">
        <f>'Input| Projects'!$Y487*INDEX('Input| Escalations'!$H$33:$N$33,MATCH('Calc| Project Costs'!O$9,'Input| Escalations'!$H$23:$N$23,0))+'Input| Projects'!$Z487*INDEX('Input| Escalations'!$H$34:$N$34,MATCH('Calc| Project Costs'!O$9,'Input| Escalations'!$H$23:$N$23,0))+'Input| Projects'!$AA487*INDEX('Input| Escalations'!$H$35:$N$35,MATCH('Calc| Project Costs'!O$9,'Input| Escalations'!$H$23:$N$23,0))+1</f>
        <v>1</v>
      </c>
      <c r="P487" s="192">
        <f>'Input| Projects'!$Y487*INDEX('Input| Escalations'!$H$33:$N$33,MATCH('Calc| Project Costs'!P$9,'Input| Escalations'!$H$23:$N$23,0))+'Input| Projects'!$Z487*INDEX('Input| Escalations'!$H$34:$N$34,MATCH('Calc| Project Costs'!P$9,'Input| Escalations'!$H$23:$N$23,0))+'Input| Projects'!$AA487*INDEX('Input| Escalations'!$H$35:$N$35,MATCH('Calc| Project Costs'!P$9,'Input| Escalations'!$H$23:$N$23,0))+1</f>
        <v>1</v>
      </c>
      <c r="Q487" s="192">
        <f>'Input| Projects'!$Y487*INDEX('Input| Escalations'!$H$33:$N$33,MATCH('Calc| Project Costs'!Q$9,'Input| Escalations'!$H$23:$N$23,0))+'Input| Projects'!$Z487*INDEX('Input| Escalations'!$H$34:$N$34,MATCH('Calc| Project Costs'!Q$9,'Input| Escalations'!$H$23:$N$23,0))+'Input| Projects'!$AA487*INDEX('Input| Escalations'!$H$35:$N$35,MATCH('Calc| Project Costs'!Q$9,'Input| Escalations'!$H$23:$N$23,0))+1</f>
        <v>1</v>
      </c>
      <c r="R487" s="192">
        <f>'Input| Projects'!$Y487*INDEX('Input| Escalations'!$H$33:$N$33,MATCH('Calc| Project Costs'!R$9,'Input| Escalations'!$H$23:$N$23,0))+'Input| Projects'!$Z487*INDEX('Input| Escalations'!$H$34:$N$34,MATCH('Calc| Project Costs'!R$9,'Input| Escalations'!$H$23:$N$23,0))+'Input| Projects'!$AA487*INDEX('Input| Escalations'!$H$35:$N$35,MATCH('Calc| Project Costs'!R$9,'Input| Escalations'!$H$23:$N$23,0))+1</f>
        <v>1</v>
      </c>
      <c r="S487" s="192">
        <f>'Input| Projects'!$Y487*INDEX('Input| Escalations'!$H$33:$N$33,MATCH('Calc| Project Costs'!S$9,'Input| Escalations'!$H$23:$N$23,0))+'Input| Projects'!$Z487*INDEX('Input| Escalations'!$H$34:$N$34,MATCH('Calc| Project Costs'!S$9,'Input| Escalations'!$H$23:$N$23,0))+'Input| Projects'!$AA487*INDEX('Input| Escalations'!$H$35:$N$35,MATCH('Calc| Project Costs'!S$9,'Input| Escalations'!$H$23:$N$23,0))+1</f>
        <v>1</v>
      </c>
      <c r="T487" s="192">
        <f>'Input| Projects'!$Y487*INDEX('Input| Escalations'!$H$33:$N$33,MATCH('Calc| Project Costs'!T$9,'Input| Escalations'!$H$23:$N$23,0))+'Input| Projects'!$Z487*INDEX('Input| Escalations'!$H$34:$N$34,MATCH('Calc| Project Costs'!T$9,'Input| Escalations'!$H$23:$N$23,0))+'Input| Projects'!$AA487*INDEX('Input| Escalations'!$H$35:$N$35,MATCH('Calc| Project Costs'!T$9,'Input| Escalations'!$H$23:$N$23,0))+1</f>
        <v>1</v>
      </c>
      <c r="U487" s="106"/>
      <c r="V487" s="186">
        <f t="shared" si="242"/>
        <v>0</v>
      </c>
      <c r="W487" s="186">
        <f t="shared" si="243"/>
        <v>0</v>
      </c>
      <c r="X487" s="186">
        <f t="shared" si="244"/>
        <v>0</v>
      </c>
      <c r="Y487" s="186">
        <f t="shared" si="220"/>
        <v>0</v>
      </c>
      <c r="Z487" s="186">
        <f t="shared" si="221"/>
        <v>0</v>
      </c>
      <c r="AA487" s="186">
        <f t="shared" si="222"/>
        <v>0</v>
      </c>
      <c r="AB487" s="186">
        <f t="shared" si="223"/>
        <v>0</v>
      </c>
      <c r="AC487" s="106"/>
      <c r="AD487" s="186">
        <f>'Input| Projects'!Q487*N487*'Input| Escalations'!$K$19</f>
        <v>0</v>
      </c>
      <c r="AE487" s="186">
        <f>'Input| Projects'!R487*O487*'Input| Escalations'!$K$19</f>
        <v>0</v>
      </c>
      <c r="AF487" s="186">
        <f>'Input| Projects'!S487*P487*'Input| Escalations'!$K$19</f>
        <v>0</v>
      </c>
      <c r="AG487" s="186">
        <f>'Input| Projects'!T487*Q487*'Input| Escalations'!$K$19</f>
        <v>0</v>
      </c>
      <c r="AH487" s="186">
        <f>'Input| Projects'!U487*R487*'Input| Escalations'!$K$19</f>
        <v>0</v>
      </c>
      <c r="AI487" s="186">
        <f>'Input| Projects'!V487*S487*'Input| Escalations'!$K$19</f>
        <v>0</v>
      </c>
      <c r="AJ487" s="186">
        <f>'Input| Projects'!W487*T487*'Input| Escalations'!$K$19</f>
        <v>0</v>
      </c>
      <c r="AK487" s="106"/>
      <c r="AL487" s="186" t="str">
        <f>IFERROR(IF('Input| Overheads'!$C$42="Direct costs",SUMPRODUCT(--('Input| Projects'!$AC487="Yes"),'Calc| Overheads Allocation'!C$8,'Calc| Project Costs'!V487),IF('Input| Overheads'!$C$42="Internal labour",SUMPRODUCT(--('Input| Projects'!$AC487="Yes"),'Calc| Overheads Allocation'!C$8,'Calc| Project Costs'!V487,'Input| Projects'!$Y487),IF('Input| Overheads'!$C$42="DNSP defined",SUMPRODUCT(--('Input| Projects'!$AC487="Yes"),'Calc| Overheads Allocation'!C$61,'Input| Projects'!$AF487),""))),"")</f>
        <v/>
      </c>
      <c r="AM487" s="186" t="str">
        <f>IFERROR(IF('Input| Overheads'!$C$42="Direct costs",SUMPRODUCT(--('Input| Projects'!$AC487="Yes"),'Calc| Overheads Allocation'!D$8,'Calc| Project Costs'!W487),IF('Input| Overheads'!$C$42="Internal labour",SUMPRODUCT(--('Input| Projects'!$AC487="Yes"),'Calc| Overheads Allocation'!D$8,'Calc| Project Costs'!W487,'Input| Projects'!$Y487),IF('Input| Overheads'!$C$42="DNSP defined",SUMPRODUCT(--('Input| Projects'!$AC487="Yes"),'Calc| Overheads Allocation'!D$61,'Input| Projects'!$AF487),""))),"")</f>
        <v/>
      </c>
      <c r="AN487" s="186" t="str">
        <f>IFERROR(IF('Input| Overheads'!$C$42="Direct costs",SUMPRODUCT(--('Input| Projects'!$AC487="Yes"),'Calc| Overheads Allocation'!E$8,'Calc| Project Costs'!X487),IF('Input| Overheads'!$C$42="Internal labour",SUMPRODUCT(--('Input| Projects'!$AC487="Yes"),'Calc| Overheads Allocation'!E$8,'Calc| Project Costs'!X487,'Input| Projects'!$Y487),IF('Input| Overheads'!$C$42="DNSP defined",SUMPRODUCT(--('Input| Projects'!$AC487="Yes"),'Calc| Overheads Allocation'!E$61,'Input| Projects'!$AF487),""))),"")</f>
        <v/>
      </c>
      <c r="AO487" s="186" t="str">
        <f>IFERROR(IF('Input| Overheads'!$C$42="Direct costs",SUMPRODUCT(--('Input| Projects'!$AC487="Yes"),'Calc| Overheads Allocation'!F$8,'Calc| Project Costs'!Y487),IF('Input| Overheads'!$C$42="Internal labour",SUMPRODUCT(--('Input| Projects'!$AC487="Yes"),'Calc| Overheads Allocation'!F$8,'Calc| Project Costs'!Y487,'Input| Projects'!$Y487),IF('Input| Overheads'!$C$42="DNSP defined",SUMPRODUCT(--('Input| Projects'!$AC487="Yes"),'Calc| Overheads Allocation'!F$61,'Input| Projects'!$AF487),""))),"")</f>
        <v/>
      </c>
      <c r="AP487" s="186" t="str">
        <f>IFERROR(IF('Input| Overheads'!$C$42="Direct costs",SUMPRODUCT(--('Input| Projects'!$AC487="Yes"),'Calc| Overheads Allocation'!G$8,'Calc| Project Costs'!Z487),IF('Input| Overheads'!$C$42="Internal labour",SUMPRODUCT(--('Input| Projects'!$AC487="Yes"),'Calc| Overheads Allocation'!G$8,'Calc| Project Costs'!Z487,'Input| Projects'!$Y487),IF('Input| Overheads'!$C$42="DNSP defined",SUMPRODUCT(--('Input| Projects'!$AC487="Yes"),'Calc| Overheads Allocation'!G$61,'Input| Projects'!$AF487),""))),"")</f>
        <v/>
      </c>
      <c r="AQ487" s="186" t="str">
        <f>IFERROR(IF('Input| Overheads'!$C$42="Direct costs",SUMPRODUCT(--('Input| Projects'!$AC487="Yes"),'Calc| Overheads Allocation'!H$8,'Calc| Project Costs'!AA487),IF('Input| Overheads'!$C$42="Internal labour",SUMPRODUCT(--('Input| Projects'!$AC487="Yes"),'Calc| Overheads Allocation'!H$8,'Calc| Project Costs'!AA487,'Input| Projects'!$Y487),IF('Input| Overheads'!$C$42="DNSP defined",SUMPRODUCT(--('Input| Projects'!$AC487="Yes"),'Calc| Overheads Allocation'!H$61,'Input| Projects'!$AF487),""))),"")</f>
        <v/>
      </c>
      <c r="AR487" s="186" t="str">
        <f>IFERROR(IF('Input| Overheads'!$C$42="Direct costs",SUMPRODUCT(--('Input| Projects'!$AC487="Yes"),'Calc| Overheads Allocation'!I$8,'Calc| Project Costs'!AB487),IF('Input| Overheads'!$C$42="Internal labour",SUMPRODUCT(--('Input| Projects'!$AC487="Yes"),'Calc| Overheads Allocation'!I$8,'Calc| Project Costs'!AB487,'Input| Projects'!$Y487),IF('Input| Overheads'!$C$42="DNSP defined",SUMPRODUCT(--('Input| Projects'!$AC487="Yes"),'Calc| Overheads Allocation'!I$61,'Input| Projects'!$AF487),""))),"")</f>
        <v/>
      </c>
      <c r="AS487" s="106"/>
      <c r="AT487" s="186" t="str">
        <f>IFERROR(IF('Input| Overheads'!$C$42="Direct costs",SUMPRODUCT(--('Input| Projects'!$AD487="Yes"),'Calc| Overheads Allocation'!C$9,'Calc| Project Costs'!V487),IF('Input| Overheads'!$C$42="Internal labour",SUMPRODUCT(--('Input| Projects'!$AD487="Yes"),'Calc| Overheads Allocation'!C$9,'Calc| Project Costs'!V487,'Input| Projects'!$Y487),IF('Input| Overheads'!$C$42="DNSP defined",SUMPRODUCT(--('Input| Projects'!$AD487="Yes"),'Calc| Overheads Allocation'!C$62,'Input| Projects'!$AG487),""))),"")</f>
        <v/>
      </c>
      <c r="AU487" s="186" t="str">
        <f>IFERROR(IF('Input| Overheads'!$C$42="Direct costs",SUMPRODUCT(--('Input| Projects'!$AD487="Yes"),'Calc| Overheads Allocation'!D$9,'Calc| Project Costs'!W487),IF('Input| Overheads'!$C$42="Internal labour",SUMPRODUCT(--('Input| Projects'!$AD487="Yes"),'Calc| Overheads Allocation'!D$9,'Calc| Project Costs'!W487,'Input| Projects'!$Y487),IF('Input| Overheads'!$C$42="DNSP defined",SUMPRODUCT(--('Input| Projects'!$AD487="Yes"),'Calc| Overheads Allocation'!D$62,'Input| Projects'!$AG487),""))),"")</f>
        <v/>
      </c>
      <c r="AV487" s="186" t="str">
        <f>IFERROR(IF('Input| Overheads'!$C$42="Direct costs",SUMPRODUCT(--('Input| Projects'!$AD487="Yes"),'Calc| Overheads Allocation'!E$9,'Calc| Project Costs'!X487),IF('Input| Overheads'!$C$42="Internal labour",SUMPRODUCT(--('Input| Projects'!$AD487="Yes"),'Calc| Overheads Allocation'!E$9,'Calc| Project Costs'!X487,'Input| Projects'!$Y487),IF('Input| Overheads'!$C$42="DNSP defined",SUMPRODUCT(--('Input| Projects'!$AD487="Yes"),'Calc| Overheads Allocation'!E$62,'Input| Projects'!$AG487),""))),"")</f>
        <v/>
      </c>
      <c r="AW487" s="186" t="str">
        <f>IFERROR(IF('Input| Overheads'!$C$42="Direct costs",SUMPRODUCT(--('Input| Projects'!$AD487="Yes"),'Calc| Overheads Allocation'!F$9,'Calc| Project Costs'!Y487),IF('Input| Overheads'!$C$42="Internal labour",SUMPRODUCT(--('Input| Projects'!$AD487="Yes"),'Calc| Overheads Allocation'!F$9,'Calc| Project Costs'!Y487,'Input| Projects'!$Y487),IF('Input| Overheads'!$C$42="DNSP defined",SUMPRODUCT(--('Input| Projects'!$AD487="Yes"),'Calc| Overheads Allocation'!F$62,'Input| Projects'!$AG487),""))),"")</f>
        <v/>
      </c>
      <c r="AX487" s="186" t="str">
        <f>IFERROR(IF('Input| Overheads'!$C$42="Direct costs",SUMPRODUCT(--('Input| Projects'!$AD487="Yes"),'Calc| Overheads Allocation'!G$9,'Calc| Project Costs'!Z487),IF('Input| Overheads'!$C$42="Internal labour",SUMPRODUCT(--('Input| Projects'!$AD487="Yes"),'Calc| Overheads Allocation'!G$9,'Calc| Project Costs'!Z487,'Input| Projects'!$Y487),IF('Input| Overheads'!$C$42="DNSP defined",SUMPRODUCT(--('Input| Projects'!$AD487="Yes"),'Calc| Overheads Allocation'!G$62,'Input| Projects'!$AG487),""))),"")</f>
        <v/>
      </c>
      <c r="AY487" s="186" t="str">
        <f>IFERROR(IF('Input| Overheads'!$C$42="Direct costs",SUMPRODUCT(--('Input| Projects'!$AD487="Yes"),'Calc| Overheads Allocation'!H$9,'Calc| Project Costs'!AA487),IF('Input| Overheads'!$C$42="Internal labour",SUMPRODUCT(--('Input| Projects'!$AD487="Yes"),'Calc| Overheads Allocation'!H$9,'Calc| Project Costs'!AA487,'Input| Projects'!$Y487),IF('Input| Overheads'!$C$42="DNSP defined",SUMPRODUCT(--('Input| Projects'!$AD487="Yes"),'Calc| Overheads Allocation'!H$62,'Input| Projects'!$AG487),""))),"")</f>
        <v/>
      </c>
      <c r="AZ487" s="186" t="str">
        <f>IFERROR(IF('Input| Overheads'!$C$42="Direct costs",SUMPRODUCT(--('Input| Projects'!$AD487="Yes"),'Calc| Overheads Allocation'!I$9,'Calc| Project Costs'!AB487),IF('Input| Overheads'!$C$42="Internal labour",SUMPRODUCT(--('Input| Projects'!$AD487="Yes"),'Calc| Overheads Allocation'!I$9,'Calc| Project Costs'!AB487,'Input| Projects'!$Y487),IF('Input| Overheads'!$C$42="DNSP defined",SUMPRODUCT(--('Input| Projects'!$AD487="Yes"),'Calc| Overheads Allocation'!I$62,'Input| Projects'!$AG487),""))),"")</f>
        <v/>
      </c>
      <c r="BA487" s="106"/>
      <c r="BB487" s="186">
        <f t="shared" si="245"/>
        <v>0</v>
      </c>
      <c r="BC487" s="186">
        <f t="shared" si="246"/>
        <v>0</v>
      </c>
      <c r="BD487" s="186">
        <f t="shared" si="247"/>
        <v>0</v>
      </c>
      <c r="BE487" s="186">
        <f t="shared" si="224"/>
        <v>0</v>
      </c>
      <c r="BF487" s="186">
        <f t="shared" si="225"/>
        <v>0</v>
      </c>
      <c r="BG487" s="186">
        <f t="shared" si="226"/>
        <v>0</v>
      </c>
      <c r="BH487" s="186">
        <f t="shared" si="227"/>
        <v>0</v>
      </c>
      <c r="BI487" s="97"/>
      <c r="BJ487" s="186" t="str">
        <f t="shared" si="228"/>
        <v/>
      </c>
      <c r="BK487" s="186" t="str">
        <f t="shared" si="229"/>
        <v/>
      </c>
      <c r="BL487" s="186" t="str">
        <f t="shared" si="230"/>
        <v/>
      </c>
      <c r="BM487" s="186" t="str">
        <f t="shared" si="231"/>
        <v/>
      </c>
      <c r="BN487" s="186" t="str">
        <f t="shared" si="232"/>
        <v/>
      </c>
      <c r="BO487" s="186" t="str">
        <f t="shared" si="233"/>
        <v/>
      </c>
      <c r="BP487" s="186" t="str">
        <f t="shared" si="234"/>
        <v/>
      </c>
      <c r="BQ487" s="97"/>
      <c r="BR487" s="186">
        <f t="shared" si="235"/>
        <v>0</v>
      </c>
      <c r="BS487" s="186">
        <f t="shared" si="236"/>
        <v>0</v>
      </c>
      <c r="BT487" s="222">
        <f t="shared" si="237"/>
        <v>0</v>
      </c>
      <c r="BU487" s="222">
        <f t="shared" si="238"/>
        <v>0</v>
      </c>
      <c r="BV487" s="222">
        <f t="shared" si="239"/>
        <v>0</v>
      </c>
      <c r="BW487" s="222">
        <f t="shared" si="240"/>
        <v>0</v>
      </c>
      <c r="BX487" s="222">
        <f t="shared" si="241"/>
        <v>0</v>
      </c>
      <c r="BY487" s="106"/>
      <c r="BZ487" s="197" t="str">
        <f>IF(SUMIF('Input| Projects'!$AS$8:$CP$8,"Dx",'Input| Projects'!$AS487:$CP487)=0,"",SUMIF('Input| Projects'!$AS$8:$CP$8,"Dx",'Input| Projects'!$AS487:$CP487))</f>
        <v/>
      </c>
      <c r="CA487" s="197" t="str">
        <f>IF(SUMIF('Input| Projects'!$AS$8:$CP$8,"Tx",'Input| Projects'!$AS487:$CP487)=0,"",SUMIF('Input| Projects'!$AS$8:$CP$8,"Tx",'Input| Projects'!$AS487:$CP487))</f>
        <v/>
      </c>
      <c r="CB487" s="150" t="str">
        <f t="shared" si="248"/>
        <v/>
      </c>
    </row>
    <row r="488" spans="2:80" x14ac:dyDescent="0.2">
      <c r="B488" s="201">
        <f>IFERROR('Input| Projects'!B488,"")</f>
        <v>479</v>
      </c>
      <c r="C488" s="42" t="str">
        <f>IFERROR(IF('Input| Projects'!C488="","",'Input| Projects'!C488),"")</f>
        <v/>
      </c>
      <c r="D488" s="42" t="str">
        <f>IFERROR(IF('Input| Projects'!D488="","",'Input| Projects'!D488),"")</f>
        <v/>
      </c>
      <c r="E488" s="104"/>
      <c r="F488" s="190">
        <f>IFERROR('Input| Projects'!I488*'Input| Escalations'!$K$19,"")</f>
        <v>0</v>
      </c>
      <c r="G488" s="190">
        <f>IFERROR('Input| Projects'!J488*'Input| Escalations'!$K$19,"")</f>
        <v>0</v>
      </c>
      <c r="H488" s="190">
        <f>IFERROR('Input| Projects'!K488*'Input| Escalations'!$K$19,"")</f>
        <v>0</v>
      </c>
      <c r="I488" s="190">
        <f>IFERROR('Input| Projects'!L488*'Input| Escalations'!$K$19,"")</f>
        <v>0</v>
      </c>
      <c r="J488" s="190">
        <f>IFERROR('Input| Projects'!M488*'Input| Escalations'!$K$19,"")</f>
        <v>0</v>
      </c>
      <c r="K488" s="190">
        <f>IFERROR('Input| Projects'!N488*'Input| Escalations'!$K$19,"")</f>
        <v>0</v>
      </c>
      <c r="L488" s="190">
        <f>IFERROR('Input| Projects'!O488*'Input| Escalations'!$K$19,"")</f>
        <v>0</v>
      </c>
      <c r="M488" s="150" t="str">
        <f>IF(ABS(SUM(F488:L488)-(SUM('Input| Projects'!I488:O488)*'Input| Escalations'!$K$19))&lt;0.0000001,"",1)</f>
        <v/>
      </c>
      <c r="N488" s="192">
        <f>'Input| Projects'!$Y488*INDEX('Input| Escalations'!$H$33:$N$33,MATCH('Calc| Project Costs'!N$9,'Input| Escalations'!$H$23:$N$23,0))+'Input| Projects'!$Z488*INDEX('Input| Escalations'!$H$34:$N$34,MATCH('Calc| Project Costs'!N$9,'Input| Escalations'!$H$23:$N$23,0))+'Input| Projects'!$AA488*INDEX('Input| Escalations'!$H$35:$N$35,MATCH('Calc| Project Costs'!N$9,'Input| Escalations'!$H$23:$N$23,0))+1</f>
        <v>1</v>
      </c>
      <c r="O488" s="192">
        <f>'Input| Projects'!$Y488*INDEX('Input| Escalations'!$H$33:$N$33,MATCH('Calc| Project Costs'!O$9,'Input| Escalations'!$H$23:$N$23,0))+'Input| Projects'!$Z488*INDEX('Input| Escalations'!$H$34:$N$34,MATCH('Calc| Project Costs'!O$9,'Input| Escalations'!$H$23:$N$23,0))+'Input| Projects'!$AA488*INDEX('Input| Escalations'!$H$35:$N$35,MATCH('Calc| Project Costs'!O$9,'Input| Escalations'!$H$23:$N$23,0))+1</f>
        <v>1</v>
      </c>
      <c r="P488" s="192">
        <f>'Input| Projects'!$Y488*INDEX('Input| Escalations'!$H$33:$N$33,MATCH('Calc| Project Costs'!P$9,'Input| Escalations'!$H$23:$N$23,0))+'Input| Projects'!$Z488*INDEX('Input| Escalations'!$H$34:$N$34,MATCH('Calc| Project Costs'!P$9,'Input| Escalations'!$H$23:$N$23,0))+'Input| Projects'!$AA488*INDEX('Input| Escalations'!$H$35:$N$35,MATCH('Calc| Project Costs'!P$9,'Input| Escalations'!$H$23:$N$23,0))+1</f>
        <v>1</v>
      </c>
      <c r="Q488" s="192">
        <f>'Input| Projects'!$Y488*INDEX('Input| Escalations'!$H$33:$N$33,MATCH('Calc| Project Costs'!Q$9,'Input| Escalations'!$H$23:$N$23,0))+'Input| Projects'!$Z488*INDEX('Input| Escalations'!$H$34:$N$34,MATCH('Calc| Project Costs'!Q$9,'Input| Escalations'!$H$23:$N$23,0))+'Input| Projects'!$AA488*INDEX('Input| Escalations'!$H$35:$N$35,MATCH('Calc| Project Costs'!Q$9,'Input| Escalations'!$H$23:$N$23,0))+1</f>
        <v>1</v>
      </c>
      <c r="R488" s="192">
        <f>'Input| Projects'!$Y488*INDEX('Input| Escalations'!$H$33:$N$33,MATCH('Calc| Project Costs'!R$9,'Input| Escalations'!$H$23:$N$23,0))+'Input| Projects'!$Z488*INDEX('Input| Escalations'!$H$34:$N$34,MATCH('Calc| Project Costs'!R$9,'Input| Escalations'!$H$23:$N$23,0))+'Input| Projects'!$AA488*INDEX('Input| Escalations'!$H$35:$N$35,MATCH('Calc| Project Costs'!R$9,'Input| Escalations'!$H$23:$N$23,0))+1</f>
        <v>1</v>
      </c>
      <c r="S488" s="192">
        <f>'Input| Projects'!$Y488*INDEX('Input| Escalations'!$H$33:$N$33,MATCH('Calc| Project Costs'!S$9,'Input| Escalations'!$H$23:$N$23,0))+'Input| Projects'!$Z488*INDEX('Input| Escalations'!$H$34:$N$34,MATCH('Calc| Project Costs'!S$9,'Input| Escalations'!$H$23:$N$23,0))+'Input| Projects'!$AA488*INDEX('Input| Escalations'!$H$35:$N$35,MATCH('Calc| Project Costs'!S$9,'Input| Escalations'!$H$23:$N$23,0))+1</f>
        <v>1</v>
      </c>
      <c r="T488" s="192">
        <f>'Input| Projects'!$Y488*INDEX('Input| Escalations'!$H$33:$N$33,MATCH('Calc| Project Costs'!T$9,'Input| Escalations'!$H$23:$N$23,0))+'Input| Projects'!$Z488*INDEX('Input| Escalations'!$H$34:$N$34,MATCH('Calc| Project Costs'!T$9,'Input| Escalations'!$H$23:$N$23,0))+'Input| Projects'!$AA488*INDEX('Input| Escalations'!$H$35:$N$35,MATCH('Calc| Project Costs'!T$9,'Input| Escalations'!$H$23:$N$23,0))+1</f>
        <v>1</v>
      </c>
      <c r="U488" s="106"/>
      <c r="V488" s="186">
        <f t="shared" si="242"/>
        <v>0</v>
      </c>
      <c r="W488" s="186">
        <f t="shared" si="243"/>
        <v>0</v>
      </c>
      <c r="X488" s="186">
        <f t="shared" si="244"/>
        <v>0</v>
      </c>
      <c r="Y488" s="186">
        <f t="shared" si="220"/>
        <v>0</v>
      </c>
      <c r="Z488" s="186">
        <f t="shared" si="221"/>
        <v>0</v>
      </c>
      <c r="AA488" s="186">
        <f t="shared" si="222"/>
        <v>0</v>
      </c>
      <c r="AB488" s="186">
        <f t="shared" si="223"/>
        <v>0</v>
      </c>
      <c r="AC488" s="106"/>
      <c r="AD488" s="186">
        <f>'Input| Projects'!Q488*N488*'Input| Escalations'!$K$19</f>
        <v>0</v>
      </c>
      <c r="AE488" s="186">
        <f>'Input| Projects'!R488*O488*'Input| Escalations'!$K$19</f>
        <v>0</v>
      </c>
      <c r="AF488" s="186">
        <f>'Input| Projects'!S488*P488*'Input| Escalations'!$K$19</f>
        <v>0</v>
      </c>
      <c r="AG488" s="186">
        <f>'Input| Projects'!T488*Q488*'Input| Escalations'!$K$19</f>
        <v>0</v>
      </c>
      <c r="AH488" s="186">
        <f>'Input| Projects'!U488*R488*'Input| Escalations'!$K$19</f>
        <v>0</v>
      </c>
      <c r="AI488" s="186">
        <f>'Input| Projects'!V488*S488*'Input| Escalations'!$K$19</f>
        <v>0</v>
      </c>
      <c r="AJ488" s="186">
        <f>'Input| Projects'!W488*T488*'Input| Escalations'!$K$19</f>
        <v>0</v>
      </c>
      <c r="AK488" s="106"/>
      <c r="AL488" s="186" t="str">
        <f>IFERROR(IF('Input| Overheads'!$C$42="Direct costs",SUMPRODUCT(--('Input| Projects'!$AC488="Yes"),'Calc| Overheads Allocation'!C$8,'Calc| Project Costs'!V488),IF('Input| Overheads'!$C$42="Internal labour",SUMPRODUCT(--('Input| Projects'!$AC488="Yes"),'Calc| Overheads Allocation'!C$8,'Calc| Project Costs'!V488,'Input| Projects'!$Y488),IF('Input| Overheads'!$C$42="DNSP defined",SUMPRODUCT(--('Input| Projects'!$AC488="Yes"),'Calc| Overheads Allocation'!C$61,'Input| Projects'!$AF488),""))),"")</f>
        <v/>
      </c>
      <c r="AM488" s="186" t="str">
        <f>IFERROR(IF('Input| Overheads'!$C$42="Direct costs",SUMPRODUCT(--('Input| Projects'!$AC488="Yes"),'Calc| Overheads Allocation'!D$8,'Calc| Project Costs'!W488),IF('Input| Overheads'!$C$42="Internal labour",SUMPRODUCT(--('Input| Projects'!$AC488="Yes"),'Calc| Overheads Allocation'!D$8,'Calc| Project Costs'!W488,'Input| Projects'!$Y488),IF('Input| Overheads'!$C$42="DNSP defined",SUMPRODUCT(--('Input| Projects'!$AC488="Yes"),'Calc| Overheads Allocation'!D$61,'Input| Projects'!$AF488),""))),"")</f>
        <v/>
      </c>
      <c r="AN488" s="186" t="str">
        <f>IFERROR(IF('Input| Overheads'!$C$42="Direct costs",SUMPRODUCT(--('Input| Projects'!$AC488="Yes"),'Calc| Overheads Allocation'!E$8,'Calc| Project Costs'!X488),IF('Input| Overheads'!$C$42="Internal labour",SUMPRODUCT(--('Input| Projects'!$AC488="Yes"),'Calc| Overheads Allocation'!E$8,'Calc| Project Costs'!X488,'Input| Projects'!$Y488),IF('Input| Overheads'!$C$42="DNSP defined",SUMPRODUCT(--('Input| Projects'!$AC488="Yes"),'Calc| Overheads Allocation'!E$61,'Input| Projects'!$AF488),""))),"")</f>
        <v/>
      </c>
      <c r="AO488" s="186" t="str">
        <f>IFERROR(IF('Input| Overheads'!$C$42="Direct costs",SUMPRODUCT(--('Input| Projects'!$AC488="Yes"),'Calc| Overheads Allocation'!F$8,'Calc| Project Costs'!Y488),IF('Input| Overheads'!$C$42="Internal labour",SUMPRODUCT(--('Input| Projects'!$AC488="Yes"),'Calc| Overheads Allocation'!F$8,'Calc| Project Costs'!Y488,'Input| Projects'!$Y488),IF('Input| Overheads'!$C$42="DNSP defined",SUMPRODUCT(--('Input| Projects'!$AC488="Yes"),'Calc| Overheads Allocation'!F$61,'Input| Projects'!$AF488),""))),"")</f>
        <v/>
      </c>
      <c r="AP488" s="186" t="str">
        <f>IFERROR(IF('Input| Overheads'!$C$42="Direct costs",SUMPRODUCT(--('Input| Projects'!$AC488="Yes"),'Calc| Overheads Allocation'!G$8,'Calc| Project Costs'!Z488),IF('Input| Overheads'!$C$42="Internal labour",SUMPRODUCT(--('Input| Projects'!$AC488="Yes"),'Calc| Overheads Allocation'!G$8,'Calc| Project Costs'!Z488,'Input| Projects'!$Y488),IF('Input| Overheads'!$C$42="DNSP defined",SUMPRODUCT(--('Input| Projects'!$AC488="Yes"),'Calc| Overheads Allocation'!G$61,'Input| Projects'!$AF488),""))),"")</f>
        <v/>
      </c>
      <c r="AQ488" s="186" t="str">
        <f>IFERROR(IF('Input| Overheads'!$C$42="Direct costs",SUMPRODUCT(--('Input| Projects'!$AC488="Yes"),'Calc| Overheads Allocation'!H$8,'Calc| Project Costs'!AA488),IF('Input| Overheads'!$C$42="Internal labour",SUMPRODUCT(--('Input| Projects'!$AC488="Yes"),'Calc| Overheads Allocation'!H$8,'Calc| Project Costs'!AA488,'Input| Projects'!$Y488),IF('Input| Overheads'!$C$42="DNSP defined",SUMPRODUCT(--('Input| Projects'!$AC488="Yes"),'Calc| Overheads Allocation'!H$61,'Input| Projects'!$AF488),""))),"")</f>
        <v/>
      </c>
      <c r="AR488" s="186" t="str">
        <f>IFERROR(IF('Input| Overheads'!$C$42="Direct costs",SUMPRODUCT(--('Input| Projects'!$AC488="Yes"),'Calc| Overheads Allocation'!I$8,'Calc| Project Costs'!AB488),IF('Input| Overheads'!$C$42="Internal labour",SUMPRODUCT(--('Input| Projects'!$AC488="Yes"),'Calc| Overheads Allocation'!I$8,'Calc| Project Costs'!AB488,'Input| Projects'!$Y488),IF('Input| Overheads'!$C$42="DNSP defined",SUMPRODUCT(--('Input| Projects'!$AC488="Yes"),'Calc| Overheads Allocation'!I$61,'Input| Projects'!$AF488),""))),"")</f>
        <v/>
      </c>
      <c r="AS488" s="106"/>
      <c r="AT488" s="186" t="str">
        <f>IFERROR(IF('Input| Overheads'!$C$42="Direct costs",SUMPRODUCT(--('Input| Projects'!$AD488="Yes"),'Calc| Overheads Allocation'!C$9,'Calc| Project Costs'!V488),IF('Input| Overheads'!$C$42="Internal labour",SUMPRODUCT(--('Input| Projects'!$AD488="Yes"),'Calc| Overheads Allocation'!C$9,'Calc| Project Costs'!V488,'Input| Projects'!$Y488),IF('Input| Overheads'!$C$42="DNSP defined",SUMPRODUCT(--('Input| Projects'!$AD488="Yes"),'Calc| Overheads Allocation'!C$62,'Input| Projects'!$AG488),""))),"")</f>
        <v/>
      </c>
      <c r="AU488" s="186" t="str">
        <f>IFERROR(IF('Input| Overheads'!$C$42="Direct costs",SUMPRODUCT(--('Input| Projects'!$AD488="Yes"),'Calc| Overheads Allocation'!D$9,'Calc| Project Costs'!W488),IF('Input| Overheads'!$C$42="Internal labour",SUMPRODUCT(--('Input| Projects'!$AD488="Yes"),'Calc| Overheads Allocation'!D$9,'Calc| Project Costs'!W488,'Input| Projects'!$Y488),IF('Input| Overheads'!$C$42="DNSP defined",SUMPRODUCT(--('Input| Projects'!$AD488="Yes"),'Calc| Overheads Allocation'!D$62,'Input| Projects'!$AG488),""))),"")</f>
        <v/>
      </c>
      <c r="AV488" s="186" t="str">
        <f>IFERROR(IF('Input| Overheads'!$C$42="Direct costs",SUMPRODUCT(--('Input| Projects'!$AD488="Yes"),'Calc| Overheads Allocation'!E$9,'Calc| Project Costs'!X488),IF('Input| Overheads'!$C$42="Internal labour",SUMPRODUCT(--('Input| Projects'!$AD488="Yes"),'Calc| Overheads Allocation'!E$9,'Calc| Project Costs'!X488,'Input| Projects'!$Y488),IF('Input| Overheads'!$C$42="DNSP defined",SUMPRODUCT(--('Input| Projects'!$AD488="Yes"),'Calc| Overheads Allocation'!E$62,'Input| Projects'!$AG488),""))),"")</f>
        <v/>
      </c>
      <c r="AW488" s="186" t="str">
        <f>IFERROR(IF('Input| Overheads'!$C$42="Direct costs",SUMPRODUCT(--('Input| Projects'!$AD488="Yes"),'Calc| Overheads Allocation'!F$9,'Calc| Project Costs'!Y488),IF('Input| Overheads'!$C$42="Internal labour",SUMPRODUCT(--('Input| Projects'!$AD488="Yes"),'Calc| Overheads Allocation'!F$9,'Calc| Project Costs'!Y488,'Input| Projects'!$Y488),IF('Input| Overheads'!$C$42="DNSP defined",SUMPRODUCT(--('Input| Projects'!$AD488="Yes"),'Calc| Overheads Allocation'!F$62,'Input| Projects'!$AG488),""))),"")</f>
        <v/>
      </c>
      <c r="AX488" s="186" t="str">
        <f>IFERROR(IF('Input| Overheads'!$C$42="Direct costs",SUMPRODUCT(--('Input| Projects'!$AD488="Yes"),'Calc| Overheads Allocation'!G$9,'Calc| Project Costs'!Z488),IF('Input| Overheads'!$C$42="Internal labour",SUMPRODUCT(--('Input| Projects'!$AD488="Yes"),'Calc| Overheads Allocation'!G$9,'Calc| Project Costs'!Z488,'Input| Projects'!$Y488),IF('Input| Overheads'!$C$42="DNSP defined",SUMPRODUCT(--('Input| Projects'!$AD488="Yes"),'Calc| Overheads Allocation'!G$62,'Input| Projects'!$AG488),""))),"")</f>
        <v/>
      </c>
      <c r="AY488" s="186" t="str">
        <f>IFERROR(IF('Input| Overheads'!$C$42="Direct costs",SUMPRODUCT(--('Input| Projects'!$AD488="Yes"),'Calc| Overheads Allocation'!H$9,'Calc| Project Costs'!AA488),IF('Input| Overheads'!$C$42="Internal labour",SUMPRODUCT(--('Input| Projects'!$AD488="Yes"),'Calc| Overheads Allocation'!H$9,'Calc| Project Costs'!AA488,'Input| Projects'!$Y488),IF('Input| Overheads'!$C$42="DNSP defined",SUMPRODUCT(--('Input| Projects'!$AD488="Yes"),'Calc| Overheads Allocation'!H$62,'Input| Projects'!$AG488),""))),"")</f>
        <v/>
      </c>
      <c r="AZ488" s="186" t="str">
        <f>IFERROR(IF('Input| Overheads'!$C$42="Direct costs",SUMPRODUCT(--('Input| Projects'!$AD488="Yes"),'Calc| Overheads Allocation'!I$9,'Calc| Project Costs'!AB488),IF('Input| Overheads'!$C$42="Internal labour",SUMPRODUCT(--('Input| Projects'!$AD488="Yes"),'Calc| Overheads Allocation'!I$9,'Calc| Project Costs'!AB488,'Input| Projects'!$Y488),IF('Input| Overheads'!$C$42="DNSP defined",SUMPRODUCT(--('Input| Projects'!$AD488="Yes"),'Calc| Overheads Allocation'!I$62,'Input| Projects'!$AG488),""))),"")</f>
        <v/>
      </c>
      <c r="BA488" s="106"/>
      <c r="BB488" s="186">
        <f t="shared" si="245"/>
        <v>0</v>
      </c>
      <c r="BC488" s="186">
        <f t="shared" si="246"/>
        <v>0</v>
      </c>
      <c r="BD488" s="186">
        <f t="shared" si="247"/>
        <v>0</v>
      </c>
      <c r="BE488" s="186">
        <f t="shared" si="224"/>
        <v>0</v>
      </c>
      <c r="BF488" s="186">
        <f t="shared" si="225"/>
        <v>0</v>
      </c>
      <c r="BG488" s="186">
        <f t="shared" si="226"/>
        <v>0</v>
      </c>
      <c r="BH488" s="186">
        <f t="shared" si="227"/>
        <v>0</v>
      </c>
      <c r="BI488" s="97"/>
      <c r="BJ488" s="186" t="str">
        <f t="shared" si="228"/>
        <v/>
      </c>
      <c r="BK488" s="186" t="str">
        <f t="shared" si="229"/>
        <v/>
      </c>
      <c r="BL488" s="186" t="str">
        <f t="shared" si="230"/>
        <v/>
      </c>
      <c r="BM488" s="186" t="str">
        <f t="shared" si="231"/>
        <v/>
      </c>
      <c r="BN488" s="186" t="str">
        <f t="shared" si="232"/>
        <v/>
      </c>
      <c r="BO488" s="186" t="str">
        <f t="shared" si="233"/>
        <v/>
      </c>
      <c r="BP488" s="186" t="str">
        <f t="shared" si="234"/>
        <v/>
      </c>
      <c r="BQ488" s="97"/>
      <c r="BR488" s="186">
        <f t="shared" si="235"/>
        <v>0</v>
      </c>
      <c r="BS488" s="186">
        <f t="shared" si="236"/>
        <v>0</v>
      </c>
      <c r="BT488" s="222">
        <f t="shared" si="237"/>
        <v>0</v>
      </c>
      <c r="BU488" s="222">
        <f t="shared" si="238"/>
        <v>0</v>
      </c>
      <c r="BV488" s="222">
        <f t="shared" si="239"/>
        <v>0</v>
      </c>
      <c r="BW488" s="222">
        <f t="shared" si="240"/>
        <v>0</v>
      </c>
      <c r="BX488" s="222">
        <f t="shared" si="241"/>
        <v>0</v>
      </c>
      <c r="BY488" s="106"/>
      <c r="BZ488" s="197" t="str">
        <f>IF(SUMIF('Input| Projects'!$AS$8:$CP$8,"Dx",'Input| Projects'!$AS488:$CP488)=0,"",SUMIF('Input| Projects'!$AS$8:$CP$8,"Dx",'Input| Projects'!$AS488:$CP488))</f>
        <v/>
      </c>
      <c r="CA488" s="197" t="str">
        <f>IF(SUMIF('Input| Projects'!$AS$8:$CP$8,"Tx",'Input| Projects'!$AS488:$CP488)=0,"",SUMIF('Input| Projects'!$AS$8:$CP$8,"Tx",'Input| Projects'!$AS488:$CP488))</f>
        <v/>
      </c>
      <c r="CB488" s="150" t="str">
        <f t="shared" si="248"/>
        <v/>
      </c>
    </row>
    <row r="489" spans="2:80" x14ac:dyDescent="0.2">
      <c r="B489" s="201">
        <f>IFERROR('Input| Projects'!B489,"")</f>
        <v>480</v>
      </c>
      <c r="C489" s="42" t="str">
        <f>IFERROR(IF('Input| Projects'!C489="","",'Input| Projects'!C489),"")</f>
        <v/>
      </c>
      <c r="D489" s="42" t="str">
        <f>IFERROR(IF('Input| Projects'!D489="","",'Input| Projects'!D489),"")</f>
        <v/>
      </c>
      <c r="E489" s="104"/>
      <c r="F489" s="190">
        <f>IFERROR('Input| Projects'!I489*'Input| Escalations'!$K$19,"")</f>
        <v>0</v>
      </c>
      <c r="G489" s="190">
        <f>IFERROR('Input| Projects'!J489*'Input| Escalations'!$K$19,"")</f>
        <v>0</v>
      </c>
      <c r="H489" s="190">
        <f>IFERROR('Input| Projects'!K489*'Input| Escalations'!$K$19,"")</f>
        <v>0</v>
      </c>
      <c r="I489" s="190">
        <f>IFERROR('Input| Projects'!L489*'Input| Escalations'!$K$19,"")</f>
        <v>0</v>
      </c>
      <c r="J489" s="190">
        <f>IFERROR('Input| Projects'!M489*'Input| Escalations'!$K$19,"")</f>
        <v>0</v>
      </c>
      <c r="K489" s="190">
        <f>IFERROR('Input| Projects'!N489*'Input| Escalations'!$K$19,"")</f>
        <v>0</v>
      </c>
      <c r="L489" s="190">
        <f>IFERROR('Input| Projects'!O489*'Input| Escalations'!$K$19,"")</f>
        <v>0</v>
      </c>
      <c r="M489" s="150" t="str">
        <f>IF(ABS(SUM(F489:L489)-(SUM('Input| Projects'!I489:O489)*'Input| Escalations'!$K$19))&lt;0.0000001,"",1)</f>
        <v/>
      </c>
      <c r="N489" s="192">
        <f>'Input| Projects'!$Y489*INDEX('Input| Escalations'!$H$33:$N$33,MATCH('Calc| Project Costs'!N$9,'Input| Escalations'!$H$23:$N$23,0))+'Input| Projects'!$Z489*INDEX('Input| Escalations'!$H$34:$N$34,MATCH('Calc| Project Costs'!N$9,'Input| Escalations'!$H$23:$N$23,0))+'Input| Projects'!$AA489*INDEX('Input| Escalations'!$H$35:$N$35,MATCH('Calc| Project Costs'!N$9,'Input| Escalations'!$H$23:$N$23,0))+1</f>
        <v>1</v>
      </c>
      <c r="O489" s="192">
        <f>'Input| Projects'!$Y489*INDEX('Input| Escalations'!$H$33:$N$33,MATCH('Calc| Project Costs'!O$9,'Input| Escalations'!$H$23:$N$23,0))+'Input| Projects'!$Z489*INDEX('Input| Escalations'!$H$34:$N$34,MATCH('Calc| Project Costs'!O$9,'Input| Escalations'!$H$23:$N$23,0))+'Input| Projects'!$AA489*INDEX('Input| Escalations'!$H$35:$N$35,MATCH('Calc| Project Costs'!O$9,'Input| Escalations'!$H$23:$N$23,0))+1</f>
        <v>1</v>
      </c>
      <c r="P489" s="192">
        <f>'Input| Projects'!$Y489*INDEX('Input| Escalations'!$H$33:$N$33,MATCH('Calc| Project Costs'!P$9,'Input| Escalations'!$H$23:$N$23,0))+'Input| Projects'!$Z489*INDEX('Input| Escalations'!$H$34:$N$34,MATCH('Calc| Project Costs'!P$9,'Input| Escalations'!$H$23:$N$23,0))+'Input| Projects'!$AA489*INDEX('Input| Escalations'!$H$35:$N$35,MATCH('Calc| Project Costs'!P$9,'Input| Escalations'!$H$23:$N$23,0))+1</f>
        <v>1</v>
      </c>
      <c r="Q489" s="192">
        <f>'Input| Projects'!$Y489*INDEX('Input| Escalations'!$H$33:$N$33,MATCH('Calc| Project Costs'!Q$9,'Input| Escalations'!$H$23:$N$23,0))+'Input| Projects'!$Z489*INDEX('Input| Escalations'!$H$34:$N$34,MATCH('Calc| Project Costs'!Q$9,'Input| Escalations'!$H$23:$N$23,0))+'Input| Projects'!$AA489*INDEX('Input| Escalations'!$H$35:$N$35,MATCH('Calc| Project Costs'!Q$9,'Input| Escalations'!$H$23:$N$23,0))+1</f>
        <v>1</v>
      </c>
      <c r="R489" s="192">
        <f>'Input| Projects'!$Y489*INDEX('Input| Escalations'!$H$33:$N$33,MATCH('Calc| Project Costs'!R$9,'Input| Escalations'!$H$23:$N$23,0))+'Input| Projects'!$Z489*INDEX('Input| Escalations'!$H$34:$N$34,MATCH('Calc| Project Costs'!R$9,'Input| Escalations'!$H$23:$N$23,0))+'Input| Projects'!$AA489*INDEX('Input| Escalations'!$H$35:$N$35,MATCH('Calc| Project Costs'!R$9,'Input| Escalations'!$H$23:$N$23,0))+1</f>
        <v>1</v>
      </c>
      <c r="S489" s="192">
        <f>'Input| Projects'!$Y489*INDEX('Input| Escalations'!$H$33:$N$33,MATCH('Calc| Project Costs'!S$9,'Input| Escalations'!$H$23:$N$23,0))+'Input| Projects'!$Z489*INDEX('Input| Escalations'!$H$34:$N$34,MATCH('Calc| Project Costs'!S$9,'Input| Escalations'!$H$23:$N$23,0))+'Input| Projects'!$AA489*INDEX('Input| Escalations'!$H$35:$N$35,MATCH('Calc| Project Costs'!S$9,'Input| Escalations'!$H$23:$N$23,0))+1</f>
        <v>1</v>
      </c>
      <c r="T489" s="192">
        <f>'Input| Projects'!$Y489*INDEX('Input| Escalations'!$H$33:$N$33,MATCH('Calc| Project Costs'!T$9,'Input| Escalations'!$H$23:$N$23,0))+'Input| Projects'!$Z489*INDEX('Input| Escalations'!$H$34:$N$34,MATCH('Calc| Project Costs'!T$9,'Input| Escalations'!$H$23:$N$23,0))+'Input| Projects'!$AA489*INDEX('Input| Escalations'!$H$35:$N$35,MATCH('Calc| Project Costs'!T$9,'Input| Escalations'!$H$23:$N$23,0))+1</f>
        <v>1</v>
      </c>
      <c r="U489" s="106"/>
      <c r="V489" s="186">
        <f t="shared" si="242"/>
        <v>0</v>
      </c>
      <c r="W489" s="186">
        <f t="shared" si="243"/>
        <v>0</v>
      </c>
      <c r="X489" s="186">
        <f t="shared" si="244"/>
        <v>0</v>
      </c>
      <c r="Y489" s="186">
        <f t="shared" si="220"/>
        <v>0</v>
      </c>
      <c r="Z489" s="186">
        <f t="shared" si="221"/>
        <v>0</v>
      </c>
      <c r="AA489" s="186">
        <f t="shared" si="222"/>
        <v>0</v>
      </c>
      <c r="AB489" s="186">
        <f t="shared" si="223"/>
        <v>0</v>
      </c>
      <c r="AC489" s="106"/>
      <c r="AD489" s="186">
        <f>'Input| Projects'!Q489*N489*'Input| Escalations'!$K$19</f>
        <v>0</v>
      </c>
      <c r="AE489" s="186">
        <f>'Input| Projects'!R489*O489*'Input| Escalations'!$K$19</f>
        <v>0</v>
      </c>
      <c r="AF489" s="186">
        <f>'Input| Projects'!S489*P489*'Input| Escalations'!$K$19</f>
        <v>0</v>
      </c>
      <c r="AG489" s="186">
        <f>'Input| Projects'!T489*Q489*'Input| Escalations'!$K$19</f>
        <v>0</v>
      </c>
      <c r="AH489" s="186">
        <f>'Input| Projects'!U489*R489*'Input| Escalations'!$K$19</f>
        <v>0</v>
      </c>
      <c r="AI489" s="186">
        <f>'Input| Projects'!V489*S489*'Input| Escalations'!$K$19</f>
        <v>0</v>
      </c>
      <c r="AJ489" s="186">
        <f>'Input| Projects'!W489*T489*'Input| Escalations'!$K$19</f>
        <v>0</v>
      </c>
      <c r="AK489" s="106"/>
      <c r="AL489" s="186" t="str">
        <f>IFERROR(IF('Input| Overheads'!$C$42="Direct costs",SUMPRODUCT(--('Input| Projects'!$AC489="Yes"),'Calc| Overheads Allocation'!C$8,'Calc| Project Costs'!V489),IF('Input| Overheads'!$C$42="Internal labour",SUMPRODUCT(--('Input| Projects'!$AC489="Yes"),'Calc| Overheads Allocation'!C$8,'Calc| Project Costs'!V489,'Input| Projects'!$Y489),IF('Input| Overheads'!$C$42="DNSP defined",SUMPRODUCT(--('Input| Projects'!$AC489="Yes"),'Calc| Overheads Allocation'!C$61,'Input| Projects'!$AF489),""))),"")</f>
        <v/>
      </c>
      <c r="AM489" s="186" t="str">
        <f>IFERROR(IF('Input| Overheads'!$C$42="Direct costs",SUMPRODUCT(--('Input| Projects'!$AC489="Yes"),'Calc| Overheads Allocation'!D$8,'Calc| Project Costs'!W489),IF('Input| Overheads'!$C$42="Internal labour",SUMPRODUCT(--('Input| Projects'!$AC489="Yes"),'Calc| Overheads Allocation'!D$8,'Calc| Project Costs'!W489,'Input| Projects'!$Y489),IF('Input| Overheads'!$C$42="DNSP defined",SUMPRODUCT(--('Input| Projects'!$AC489="Yes"),'Calc| Overheads Allocation'!D$61,'Input| Projects'!$AF489),""))),"")</f>
        <v/>
      </c>
      <c r="AN489" s="186" t="str">
        <f>IFERROR(IF('Input| Overheads'!$C$42="Direct costs",SUMPRODUCT(--('Input| Projects'!$AC489="Yes"),'Calc| Overheads Allocation'!E$8,'Calc| Project Costs'!X489),IF('Input| Overheads'!$C$42="Internal labour",SUMPRODUCT(--('Input| Projects'!$AC489="Yes"),'Calc| Overheads Allocation'!E$8,'Calc| Project Costs'!X489,'Input| Projects'!$Y489),IF('Input| Overheads'!$C$42="DNSP defined",SUMPRODUCT(--('Input| Projects'!$AC489="Yes"),'Calc| Overheads Allocation'!E$61,'Input| Projects'!$AF489),""))),"")</f>
        <v/>
      </c>
      <c r="AO489" s="186" t="str">
        <f>IFERROR(IF('Input| Overheads'!$C$42="Direct costs",SUMPRODUCT(--('Input| Projects'!$AC489="Yes"),'Calc| Overheads Allocation'!F$8,'Calc| Project Costs'!Y489),IF('Input| Overheads'!$C$42="Internal labour",SUMPRODUCT(--('Input| Projects'!$AC489="Yes"),'Calc| Overheads Allocation'!F$8,'Calc| Project Costs'!Y489,'Input| Projects'!$Y489),IF('Input| Overheads'!$C$42="DNSP defined",SUMPRODUCT(--('Input| Projects'!$AC489="Yes"),'Calc| Overheads Allocation'!F$61,'Input| Projects'!$AF489),""))),"")</f>
        <v/>
      </c>
      <c r="AP489" s="186" t="str">
        <f>IFERROR(IF('Input| Overheads'!$C$42="Direct costs",SUMPRODUCT(--('Input| Projects'!$AC489="Yes"),'Calc| Overheads Allocation'!G$8,'Calc| Project Costs'!Z489),IF('Input| Overheads'!$C$42="Internal labour",SUMPRODUCT(--('Input| Projects'!$AC489="Yes"),'Calc| Overheads Allocation'!G$8,'Calc| Project Costs'!Z489,'Input| Projects'!$Y489),IF('Input| Overheads'!$C$42="DNSP defined",SUMPRODUCT(--('Input| Projects'!$AC489="Yes"),'Calc| Overheads Allocation'!G$61,'Input| Projects'!$AF489),""))),"")</f>
        <v/>
      </c>
      <c r="AQ489" s="186" t="str">
        <f>IFERROR(IF('Input| Overheads'!$C$42="Direct costs",SUMPRODUCT(--('Input| Projects'!$AC489="Yes"),'Calc| Overheads Allocation'!H$8,'Calc| Project Costs'!AA489),IF('Input| Overheads'!$C$42="Internal labour",SUMPRODUCT(--('Input| Projects'!$AC489="Yes"),'Calc| Overheads Allocation'!H$8,'Calc| Project Costs'!AA489,'Input| Projects'!$Y489),IF('Input| Overheads'!$C$42="DNSP defined",SUMPRODUCT(--('Input| Projects'!$AC489="Yes"),'Calc| Overheads Allocation'!H$61,'Input| Projects'!$AF489),""))),"")</f>
        <v/>
      </c>
      <c r="AR489" s="186" t="str">
        <f>IFERROR(IF('Input| Overheads'!$C$42="Direct costs",SUMPRODUCT(--('Input| Projects'!$AC489="Yes"),'Calc| Overheads Allocation'!I$8,'Calc| Project Costs'!AB489),IF('Input| Overheads'!$C$42="Internal labour",SUMPRODUCT(--('Input| Projects'!$AC489="Yes"),'Calc| Overheads Allocation'!I$8,'Calc| Project Costs'!AB489,'Input| Projects'!$Y489),IF('Input| Overheads'!$C$42="DNSP defined",SUMPRODUCT(--('Input| Projects'!$AC489="Yes"),'Calc| Overheads Allocation'!I$61,'Input| Projects'!$AF489),""))),"")</f>
        <v/>
      </c>
      <c r="AS489" s="106"/>
      <c r="AT489" s="186" t="str">
        <f>IFERROR(IF('Input| Overheads'!$C$42="Direct costs",SUMPRODUCT(--('Input| Projects'!$AD489="Yes"),'Calc| Overheads Allocation'!C$9,'Calc| Project Costs'!V489),IF('Input| Overheads'!$C$42="Internal labour",SUMPRODUCT(--('Input| Projects'!$AD489="Yes"),'Calc| Overheads Allocation'!C$9,'Calc| Project Costs'!V489,'Input| Projects'!$Y489),IF('Input| Overheads'!$C$42="DNSP defined",SUMPRODUCT(--('Input| Projects'!$AD489="Yes"),'Calc| Overheads Allocation'!C$62,'Input| Projects'!$AG489),""))),"")</f>
        <v/>
      </c>
      <c r="AU489" s="186" t="str">
        <f>IFERROR(IF('Input| Overheads'!$C$42="Direct costs",SUMPRODUCT(--('Input| Projects'!$AD489="Yes"),'Calc| Overheads Allocation'!D$9,'Calc| Project Costs'!W489),IF('Input| Overheads'!$C$42="Internal labour",SUMPRODUCT(--('Input| Projects'!$AD489="Yes"),'Calc| Overheads Allocation'!D$9,'Calc| Project Costs'!W489,'Input| Projects'!$Y489),IF('Input| Overheads'!$C$42="DNSP defined",SUMPRODUCT(--('Input| Projects'!$AD489="Yes"),'Calc| Overheads Allocation'!D$62,'Input| Projects'!$AG489),""))),"")</f>
        <v/>
      </c>
      <c r="AV489" s="186" t="str">
        <f>IFERROR(IF('Input| Overheads'!$C$42="Direct costs",SUMPRODUCT(--('Input| Projects'!$AD489="Yes"),'Calc| Overheads Allocation'!E$9,'Calc| Project Costs'!X489),IF('Input| Overheads'!$C$42="Internal labour",SUMPRODUCT(--('Input| Projects'!$AD489="Yes"),'Calc| Overheads Allocation'!E$9,'Calc| Project Costs'!X489,'Input| Projects'!$Y489),IF('Input| Overheads'!$C$42="DNSP defined",SUMPRODUCT(--('Input| Projects'!$AD489="Yes"),'Calc| Overheads Allocation'!E$62,'Input| Projects'!$AG489),""))),"")</f>
        <v/>
      </c>
      <c r="AW489" s="186" t="str">
        <f>IFERROR(IF('Input| Overheads'!$C$42="Direct costs",SUMPRODUCT(--('Input| Projects'!$AD489="Yes"),'Calc| Overheads Allocation'!F$9,'Calc| Project Costs'!Y489),IF('Input| Overheads'!$C$42="Internal labour",SUMPRODUCT(--('Input| Projects'!$AD489="Yes"),'Calc| Overheads Allocation'!F$9,'Calc| Project Costs'!Y489,'Input| Projects'!$Y489),IF('Input| Overheads'!$C$42="DNSP defined",SUMPRODUCT(--('Input| Projects'!$AD489="Yes"),'Calc| Overheads Allocation'!F$62,'Input| Projects'!$AG489),""))),"")</f>
        <v/>
      </c>
      <c r="AX489" s="186" t="str">
        <f>IFERROR(IF('Input| Overheads'!$C$42="Direct costs",SUMPRODUCT(--('Input| Projects'!$AD489="Yes"),'Calc| Overheads Allocation'!G$9,'Calc| Project Costs'!Z489),IF('Input| Overheads'!$C$42="Internal labour",SUMPRODUCT(--('Input| Projects'!$AD489="Yes"),'Calc| Overheads Allocation'!G$9,'Calc| Project Costs'!Z489,'Input| Projects'!$Y489),IF('Input| Overheads'!$C$42="DNSP defined",SUMPRODUCT(--('Input| Projects'!$AD489="Yes"),'Calc| Overheads Allocation'!G$62,'Input| Projects'!$AG489),""))),"")</f>
        <v/>
      </c>
      <c r="AY489" s="186" t="str">
        <f>IFERROR(IF('Input| Overheads'!$C$42="Direct costs",SUMPRODUCT(--('Input| Projects'!$AD489="Yes"),'Calc| Overheads Allocation'!H$9,'Calc| Project Costs'!AA489),IF('Input| Overheads'!$C$42="Internal labour",SUMPRODUCT(--('Input| Projects'!$AD489="Yes"),'Calc| Overheads Allocation'!H$9,'Calc| Project Costs'!AA489,'Input| Projects'!$Y489),IF('Input| Overheads'!$C$42="DNSP defined",SUMPRODUCT(--('Input| Projects'!$AD489="Yes"),'Calc| Overheads Allocation'!H$62,'Input| Projects'!$AG489),""))),"")</f>
        <v/>
      </c>
      <c r="AZ489" s="186" t="str">
        <f>IFERROR(IF('Input| Overheads'!$C$42="Direct costs",SUMPRODUCT(--('Input| Projects'!$AD489="Yes"),'Calc| Overheads Allocation'!I$9,'Calc| Project Costs'!AB489),IF('Input| Overheads'!$C$42="Internal labour",SUMPRODUCT(--('Input| Projects'!$AD489="Yes"),'Calc| Overheads Allocation'!I$9,'Calc| Project Costs'!AB489,'Input| Projects'!$Y489),IF('Input| Overheads'!$C$42="DNSP defined",SUMPRODUCT(--('Input| Projects'!$AD489="Yes"),'Calc| Overheads Allocation'!I$62,'Input| Projects'!$AG489),""))),"")</f>
        <v/>
      </c>
      <c r="BA489" s="106"/>
      <c r="BB489" s="186">
        <f t="shared" si="245"/>
        <v>0</v>
      </c>
      <c r="BC489" s="186">
        <f t="shared" si="246"/>
        <v>0</v>
      </c>
      <c r="BD489" s="186">
        <f t="shared" si="247"/>
        <v>0</v>
      </c>
      <c r="BE489" s="186">
        <f t="shared" si="224"/>
        <v>0</v>
      </c>
      <c r="BF489" s="186">
        <f t="shared" si="225"/>
        <v>0</v>
      </c>
      <c r="BG489" s="186">
        <f t="shared" si="226"/>
        <v>0</v>
      </c>
      <c r="BH489" s="186">
        <f t="shared" si="227"/>
        <v>0</v>
      </c>
      <c r="BI489" s="97"/>
      <c r="BJ489" s="186" t="str">
        <f t="shared" si="228"/>
        <v/>
      </c>
      <c r="BK489" s="186" t="str">
        <f t="shared" si="229"/>
        <v/>
      </c>
      <c r="BL489" s="186" t="str">
        <f t="shared" si="230"/>
        <v/>
      </c>
      <c r="BM489" s="186" t="str">
        <f t="shared" si="231"/>
        <v/>
      </c>
      <c r="BN489" s="186" t="str">
        <f t="shared" si="232"/>
        <v/>
      </c>
      <c r="BO489" s="186" t="str">
        <f t="shared" si="233"/>
        <v/>
      </c>
      <c r="BP489" s="186" t="str">
        <f t="shared" si="234"/>
        <v/>
      </c>
      <c r="BQ489" s="97"/>
      <c r="BR489" s="186">
        <f t="shared" si="235"/>
        <v>0</v>
      </c>
      <c r="BS489" s="186">
        <f t="shared" si="236"/>
        <v>0</v>
      </c>
      <c r="BT489" s="222">
        <f t="shared" si="237"/>
        <v>0</v>
      </c>
      <c r="BU489" s="222">
        <f t="shared" si="238"/>
        <v>0</v>
      </c>
      <c r="BV489" s="222">
        <f t="shared" si="239"/>
        <v>0</v>
      </c>
      <c r="BW489" s="222">
        <f t="shared" si="240"/>
        <v>0</v>
      </c>
      <c r="BX489" s="222">
        <f t="shared" si="241"/>
        <v>0</v>
      </c>
      <c r="BY489" s="106"/>
      <c r="BZ489" s="197" t="str">
        <f>IF(SUMIF('Input| Projects'!$AS$8:$CP$8,"Dx",'Input| Projects'!$AS489:$CP489)=0,"",SUMIF('Input| Projects'!$AS$8:$CP$8,"Dx",'Input| Projects'!$AS489:$CP489))</f>
        <v/>
      </c>
      <c r="CA489" s="197" t="str">
        <f>IF(SUMIF('Input| Projects'!$AS$8:$CP$8,"Tx",'Input| Projects'!$AS489:$CP489)=0,"",SUMIF('Input| Projects'!$AS$8:$CP$8,"Tx",'Input| Projects'!$AS489:$CP489))</f>
        <v/>
      </c>
      <c r="CB489" s="150" t="str">
        <f t="shared" si="248"/>
        <v/>
      </c>
    </row>
    <row r="490" spans="2:80" x14ac:dyDescent="0.2">
      <c r="B490" s="201">
        <f>IFERROR('Input| Projects'!B490,"")</f>
        <v>481</v>
      </c>
      <c r="C490" s="42" t="str">
        <f>IFERROR(IF('Input| Projects'!C490="","",'Input| Projects'!C490),"")</f>
        <v/>
      </c>
      <c r="D490" s="42" t="str">
        <f>IFERROR(IF('Input| Projects'!D490="","",'Input| Projects'!D490),"")</f>
        <v/>
      </c>
      <c r="E490" s="104"/>
      <c r="F490" s="190">
        <f>IFERROR('Input| Projects'!I490*'Input| Escalations'!$K$19,"")</f>
        <v>0</v>
      </c>
      <c r="G490" s="190">
        <f>IFERROR('Input| Projects'!J490*'Input| Escalations'!$K$19,"")</f>
        <v>0</v>
      </c>
      <c r="H490" s="190">
        <f>IFERROR('Input| Projects'!K490*'Input| Escalations'!$K$19,"")</f>
        <v>0</v>
      </c>
      <c r="I490" s="190">
        <f>IFERROR('Input| Projects'!L490*'Input| Escalations'!$K$19,"")</f>
        <v>0</v>
      </c>
      <c r="J490" s="190">
        <f>IFERROR('Input| Projects'!M490*'Input| Escalations'!$K$19,"")</f>
        <v>0</v>
      </c>
      <c r="K490" s="190">
        <f>IFERROR('Input| Projects'!N490*'Input| Escalations'!$K$19,"")</f>
        <v>0</v>
      </c>
      <c r="L490" s="190">
        <f>IFERROR('Input| Projects'!O490*'Input| Escalations'!$K$19,"")</f>
        <v>0</v>
      </c>
      <c r="M490" s="150" t="str">
        <f>IF(ABS(SUM(F490:L490)-(SUM('Input| Projects'!I490:O490)*'Input| Escalations'!$K$19))&lt;0.0000001,"",1)</f>
        <v/>
      </c>
      <c r="N490" s="192">
        <f>'Input| Projects'!$Y490*INDEX('Input| Escalations'!$H$33:$N$33,MATCH('Calc| Project Costs'!N$9,'Input| Escalations'!$H$23:$N$23,0))+'Input| Projects'!$Z490*INDEX('Input| Escalations'!$H$34:$N$34,MATCH('Calc| Project Costs'!N$9,'Input| Escalations'!$H$23:$N$23,0))+'Input| Projects'!$AA490*INDEX('Input| Escalations'!$H$35:$N$35,MATCH('Calc| Project Costs'!N$9,'Input| Escalations'!$H$23:$N$23,0))+1</f>
        <v>1</v>
      </c>
      <c r="O490" s="192">
        <f>'Input| Projects'!$Y490*INDEX('Input| Escalations'!$H$33:$N$33,MATCH('Calc| Project Costs'!O$9,'Input| Escalations'!$H$23:$N$23,0))+'Input| Projects'!$Z490*INDEX('Input| Escalations'!$H$34:$N$34,MATCH('Calc| Project Costs'!O$9,'Input| Escalations'!$H$23:$N$23,0))+'Input| Projects'!$AA490*INDEX('Input| Escalations'!$H$35:$N$35,MATCH('Calc| Project Costs'!O$9,'Input| Escalations'!$H$23:$N$23,0))+1</f>
        <v>1</v>
      </c>
      <c r="P490" s="192">
        <f>'Input| Projects'!$Y490*INDEX('Input| Escalations'!$H$33:$N$33,MATCH('Calc| Project Costs'!P$9,'Input| Escalations'!$H$23:$N$23,0))+'Input| Projects'!$Z490*INDEX('Input| Escalations'!$H$34:$N$34,MATCH('Calc| Project Costs'!P$9,'Input| Escalations'!$H$23:$N$23,0))+'Input| Projects'!$AA490*INDEX('Input| Escalations'!$H$35:$N$35,MATCH('Calc| Project Costs'!P$9,'Input| Escalations'!$H$23:$N$23,0))+1</f>
        <v>1</v>
      </c>
      <c r="Q490" s="192">
        <f>'Input| Projects'!$Y490*INDEX('Input| Escalations'!$H$33:$N$33,MATCH('Calc| Project Costs'!Q$9,'Input| Escalations'!$H$23:$N$23,0))+'Input| Projects'!$Z490*INDEX('Input| Escalations'!$H$34:$N$34,MATCH('Calc| Project Costs'!Q$9,'Input| Escalations'!$H$23:$N$23,0))+'Input| Projects'!$AA490*INDEX('Input| Escalations'!$H$35:$N$35,MATCH('Calc| Project Costs'!Q$9,'Input| Escalations'!$H$23:$N$23,0))+1</f>
        <v>1</v>
      </c>
      <c r="R490" s="192">
        <f>'Input| Projects'!$Y490*INDEX('Input| Escalations'!$H$33:$N$33,MATCH('Calc| Project Costs'!R$9,'Input| Escalations'!$H$23:$N$23,0))+'Input| Projects'!$Z490*INDEX('Input| Escalations'!$H$34:$N$34,MATCH('Calc| Project Costs'!R$9,'Input| Escalations'!$H$23:$N$23,0))+'Input| Projects'!$AA490*INDEX('Input| Escalations'!$H$35:$N$35,MATCH('Calc| Project Costs'!R$9,'Input| Escalations'!$H$23:$N$23,0))+1</f>
        <v>1</v>
      </c>
      <c r="S490" s="192">
        <f>'Input| Projects'!$Y490*INDEX('Input| Escalations'!$H$33:$N$33,MATCH('Calc| Project Costs'!S$9,'Input| Escalations'!$H$23:$N$23,0))+'Input| Projects'!$Z490*INDEX('Input| Escalations'!$H$34:$N$34,MATCH('Calc| Project Costs'!S$9,'Input| Escalations'!$H$23:$N$23,0))+'Input| Projects'!$AA490*INDEX('Input| Escalations'!$H$35:$N$35,MATCH('Calc| Project Costs'!S$9,'Input| Escalations'!$H$23:$N$23,0))+1</f>
        <v>1</v>
      </c>
      <c r="T490" s="192">
        <f>'Input| Projects'!$Y490*INDEX('Input| Escalations'!$H$33:$N$33,MATCH('Calc| Project Costs'!T$9,'Input| Escalations'!$H$23:$N$23,0))+'Input| Projects'!$Z490*INDEX('Input| Escalations'!$H$34:$N$34,MATCH('Calc| Project Costs'!T$9,'Input| Escalations'!$H$23:$N$23,0))+'Input| Projects'!$AA490*INDEX('Input| Escalations'!$H$35:$N$35,MATCH('Calc| Project Costs'!T$9,'Input| Escalations'!$H$23:$N$23,0))+1</f>
        <v>1</v>
      </c>
      <c r="U490" s="106"/>
      <c r="V490" s="186">
        <f t="shared" si="242"/>
        <v>0</v>
      </c>
      <c r="W490" s="186">
        <f t="shared" si="243"/>
        <v>0</v>
      </c>
      <c r="X490" s="186">
        <f t="shared" si="244"/>
        <v>0</v>
      </c>
      <c r="Y490" s="186">
        <f t="shared" si="220"/>
        <v>0</v>
      </c>
      <c r="Z490" s="186">
        <f t="shared" si="221"/>
        <v>0</v>
      </c>
      <c r="AA490" s="186">
        <f t="shared" si="222"/>
        <v>0</v>
      </c>
      <c r="AB490" s="186">
        <f t="shared" si="223"/>
        <v>0</v>
      </c>
      <c r="AC490" s="106"/>
      <c r="AD490" s="186">
        <f>'Input| Projects'!Q490*N490*'Input| Escalations'!$K$19</f>
        <v>0</v>
      </c>
      <c r="AE490" s="186">
        <f>'Input| Projects'!R490*O490*'Input| Escalations'!$K$19</f>
        <v>0</v>
      </c>
      <c r="AF490" s="186">
        <f>'Input| Projects'!S490*P490*'Input| Escalations'!$K$19</f>
        <v>0</v>
      </c>
      <c r="AG490" s="186">
        <f>'Input| Projects'!T490*Q490*'Input| Escalations'!$K$19</f>
        <v>0</v>
      </c>
      <c r="AH490" s="186">
        <f>'Input| Projects'!U490*R490*'Input| Escalations'!$K$19</f>
        <v>0</v>
      </c>
      <c r="AI490" s="186">
        <f>'Input| Projects'!V490*S490*'Input| Escalations'!$K$19</f>
        <v>0</v>
      </c>
      <c r="AJ490" s="186">
        <f>'Input| Projects'!W490*T490*'Input| Escalations'!$K$19</f>
        <v>0</v>
      </c>
      <c r="AK490" s="106"/>
      <c r="AL490" s="186" t="str">
        <f>IFERROR(IF('Input| Overheads'!$C$42="Direct costs",SUMPRODUCT(--('Input| Projects'!$AC490="Yes"),'Calc| Overheads Allocation'!C$8,'Calc| Project Costs'!V490),IF('Input| Overheads'!$C$42="Internal labour",SUMPRODUCT(--('Input| Projects'!$AC490="Yes"),'Calc| Overheads Allocation'!C$8,'Calc| Project Costs'!V490,'Input| Projects'!$Y490),IF('Input| Overheads'!$C$42="DNSP defined",SUMPRODUCT(--('Input| Projects'!$AC490="Yes"),'Calc| Overheads Allocation'!C$61,'Input| Projects'!$AF490),""))),"")</f>
        <v/>
      </c>
      <c r="AM490" s="186" t="str">
        <f>IFERROR(IF('Input| Overheads'!$C$42="Direct costs",SUMPRODUCT(--('Input| Projects'!$AC490="Yes"),'Calc| Overheads Allocation'!D$8,'Calc| Project Costs'!W490),IF('Input| Overheads'!$C$42="Internal labour",SUMPRODUCT(--('Input| Projects'!$AC490="Yes"),'Calc| Overheads Allocation'!D$8,'Calc| Project Costs'!W490,'Input| Projects'!$Y490),IF('Input| Overheads'!$C$42="DNSP defined",SUMPRODUCT(--('Input| Projects'!$AC490="Yes"),'Calc| Overheads Allocation'!D$61,'Input| Projects'!$AF490),""))),"")</f>
        <v/>
      </c>
      <c r="AN490" s="186" t="str">
        <f>IFERROR(IF('Input| Overheads'!$C$42="Direct costs",SUMPRODUCT(--('Input| Projects'!$AC490="Yes"),'Calc| Overheads Allocation'!E$8,'Calc| Project Costs'!X490),IF('Input| Overheads'!$C$42="Internal labour",SUMPRODUCT(--('Input| Projects'!$AC490="Yes"),'Calc| Overheads Allocation'!E$8,'Calc| Project Costs'!X490,'Input| Projects'!$Y490),IF('Input| Overheads'!$C$42="DNSP defined",SUMPRODUCT(--('Input| Projects'!$AC490="Yes"),'Calc| Overheads Allocation'!E$61,'Input| Projects'!$AF490),""))),"")</f>
        <v/>
      </c>
      <c r="AO490" s="186" t="str">
        <f>IFERROR(IF('Input| Overheads'!$C$42="Direct costs",SUMPRODUCT(--('Input| Projects'!$AC490="Yes"),'Calc| Overheads Allocation'!F$8,'Calc| Project Costs'!Y490),IF('Input| Overheads'!$C$42="Internal labour",SUMPRODUCT(--('Input| Projects'!$AC490="Yes"),'Calc| Overheads Allocation'!F$8,'Calc| Project Costs'!Y490,'Input| Projects'!$Y490),IF('Input| Overheads'!$C$42="DNSP defined",SUMPRODUCT(--('Input| Projects'!$AC490="Yes"),'Calc| Overheads Allocation'!F$61,'Input| Projects'!$AF490),""))),"")</f>
        <v/>
      </c>
      <c r="AP490" s="186" t="str">
        <f>IFERROR(IF('Input| Overheads'!$C$42="Direct costs",SUMPRODUCT(--('Input| Projects'!$AC490="Yes"),'Calc| Overheads Allocation'!G$8,'Calc| Project Costs'!Z490),IF('Input| Overheads'!$C$42="Internal labour",SUMPRODUCT(--('Input| Projects'!$AC490="Yes"),'Calc| Overheads Allocation'!G$8,'Calc| Project Costs'!Z490,'Input| Projects'!$Y490),IF('Input| Overheads'!$C$42="DNSP defined",SUMPRODUCT(--('Input| Projects'!$AC490="Yes"),'Calc| Overheads Allocation'!G$61,'Input| Projects'!$AF490),""))),"")</f>
        <v/>
      </c>
      <c r="AQ490" s="186" t="str">
        <f>IFERROR(IF('Input| Overheads'!$C$42="Direct costs",SUMPRODUCT(--('Input| Projects'!$AC490="Yes"),'Calc| Overheads Allocation'!H$8,'Calc| Project Costs'!AA490),IF('Input| Overheads'!$C$42="Internal labour",SUMPRODUCT(--('Input| Projects'!$AC490="Yes"),'Calc| Overheads Allocation'!H$8,'Calc| Project Costs'!AA490,'Input| Projects'!$Y490),IF('Input| Overheads'!$C$42="DNSP defined",SUMPRODUCT(--('Input| Projects'!$AC490="Yes"),'Calc| Overheads Allocation'!H$61,'Input| Projects'!$AF490),""))),"")</f>
        <v/>
      </c>
      <c r="AR490" s="186" t="str">
        <f>IFERROR(IF('Input| Overheads'!$C$42="Direct costs",SUMPRODUCT(--('Input| Projects'!$AC490="Yes"),'Calc| Overheads Allocation'!I$8,'Calc| Project Costs'!AB490),IF('Input| Overheads'!$C$42="Internal labour",SUMPRODUCT(--('Input| Projects'!$AC490="Yes"),'Calc| Overheads Allocation'!I$8,'Calc| Project Costs'!AB490,'Input| Projects'!$Y490),IF('Input| Overheads'!$C$42="DNSP defined",SUMPRODUCT(--('Input| Projects'!$AC490="Yes"),'Calc| Overheads Allocation'!I$61,'Input| Projects'!$AF490),""))),"")</f>
        <v/>
      </c>
      <c r="AS490" s="106"/>
      <c r="AT490" s="186" t="str">
        <f>IFERROR(IF('Input| Overheads'!$C$42="Direct costs",SUMPRODUCT(--('Input| Projects'!$AD490="Yes"),'Calc| Overheads Allocation'!C$9,'Calc| Project Costs'!V490),IF('Input| Overheads'!$C$42="Internal labour",SUMPRODUCT(--('Input| Projects'!$AD490="Yes"),'Calc| Overheads Allocation'!C$9,'Calc| Project Costs'!V490,'Input| Projects'!$Y490),IF('Input| Overheads'!$C$42="DNSP defined",SUMPRODUCT(--('Input| Projects'!$AD490="Yes"),'Calc| Overheads Allocation'!C$62,'Input| Projects'!$AG490),""))),"")</f>
        <v/>
      </c>
      <c r="AU490" s="186" t="str">
        <f>IFERROR(IF('Input| Overheads'!$C$42="Direct costs",SUMPRODUCT(--('Input| Projects'!$AD490="Yes"),'Calc| Overheads Allocation'!D$9,'Calc| Project Costs'!W490),IF('Input| Overheads'!$C$42="Internal labour",SUMPRODUCT(--('Input| Projects'!$AD490="Yes"),'Calc| Overheads Allocation'!D$9,'Calc| Project Costs'!W490,'Input| Projects'!$Y490),IF('Input| Overheads'!$C$42="DNSP defined",SUMPRODUCT(--('Input| Projects'!$AD490="Yes"),'Calc| Overheads Allocation'!D$62,'Input| Projects'!$AG490),""))),"")</f>
        <v/>
      </c>
      <c r="AV490" s="186" t="str">
        <f>IFERROR(IF('Input| Overheads'!$C$42="Direct costs",SUMPRODUCT(--('Input| Projects'!$AD490="Yes"),'Calc| Overheads Allocation'!E$9,'Calc| Project Costs'!X490),IF('Input| Overheads'!$C$42="Internal labour",SUMPRODUCT(--('Input| Projects'!$AD490="Yes"),'Calc| Overheads Allocation'!E$9,'Calc| Project Costs'!X490,'Input| Projects'!$Y490),IF('Input| Overheads'!$C$42="DNSP defined",SUMPRODUCT(--('Input| Projects'!$AD490="Yes"),'Calc| Overheads Allocation'!E$62,'Input| Projects'!$AG490),""))),"")</f>
        <v/>
      </c>
      <c r="AW490" s="186" t="str">
        <f>IFERROR(IF('Input| Overheads'!$C$42="Direct costs",SUMPRODUCT(--('Input| Projects'!$AD490="Yes"),'Calc| Overheads Allocation'!F$9,'Calc| Project Costs'!Y490),IF('Input| Overheads'!$C$42="Internal labour",SUMPRODUCT(--('Input| Projects'!$AD490="Yes"),'Calc| Overheads Allocation'!F$9,'Calc| Project Costs'!Y490,'Input| Projects'!$Y490),IF('Input| Overheads'!$C$42="DNSP defined",SUMPRODUCT(--('Input| Projects'!$AD490="Yes"),'Calc| Overheads Allocation'!F$62,'Input| Projects'!$AG490),""))),"")</f>
        <v/>
      </c>
      <c r="AX490" s="186" t="str">
        <f>IFERROR(IF('Input| Overheads'!$C$42="Direct costs",SUMPRODUCT(--('Input| Projects'!$AD490="Yes"),'Calc| Overheads Allocation'!G$9,'Calc| Project Costs'!Z490),IF('Input| Overheads'!$C$42="Internal labour",SUMPRODUCT(--('Input| Projects'!$AD490="Yes"),'Calc| Overheads Allocation'!G$9,'Calc| Project Costs'!Z490,'Input| Projects'!$Y490),IF('Input| Overheads'!$C$42="DNSP defined",SUMPRODUCT(--('Input| Projects'!$AD490="Yes"),'Calc| Overheads Allocation'!G$62,'Input| Projects'!$AG490),""))),"")</f>
        <v/>
      </c>
      <c r="AY490" s="186" t="str">
        <f>IFERROR(IF('Input| Overheads'!$C$42="Direct costs",SUMPRODUCT(--('Input| Projects'!$AD490="Yes"),'Calc| Overheads Allocation'!H$9,'Calc| Project Costs'!AA490),IF('Input| Overheads'!$C$42="Internal labour",SUMPRODUCT(--('Input| Projects'!$AD490="Yes"),'Calc| Overheads Allocation'!H$9,'Calc| Project Costs'!AA490,'Input| Projects'!$Y490),IF('Input| Overheads'!$C$42="DNSP defined",SUMPRODUCT(--('Input| Projects'!$AD490="Yes"),'Calc| Overheads Allocation'!H$62,'Input| Projects'!$AG490),""))),"")</f>
        <v/>
      </c>
      <c r="AZ490" s="186" t="str">
        <f>IFERROR(IF('Input| Overheads'!$C$42="Direct costs",SUMPRODUCT(--('Input| Projects'!$AD490="Yes"),'Calc| Overheads Allocation'!I$9,'Calc| Project Costs'!AB490),IF('Input| Overheads'!$C$42="Internal labour",SUMPRODUCT(--('Input| Projects'!$AD490="Yes"),'Calc| Overheads Allocation'!I$9,'Calc| Project Costs'!AB490,'Input| Projects'!$Y490),IF('Input| Overheads'!$C$42="DNSP defined",SUMPRODUCT(--('Input| Projects'!$AD490="Yes"),'Calc| Overheads Allocation'!I$62,'Input| Projects'!$AG490),""))),"")</f>
        <v/>
      </c>
      <c r="BA490" s="106"/>
      <c r="BB490" s="186">
        <f t="shared" si="245"/>
        <v>0</v>
      </c>
      <c r="BC490" s="186">
        <f t="shared" si="246"/>
        <v>0</v>
      </c>
      <c r="BD490" s="186">
        <f t="shared" si="247"/>
        <v>0</v>
      </c>
      <c r="BE490" s="186">
        <f t="shared" si="224"/>
        <v>0</v>
      </c>
      <c r="BF490" s="186">
        <f t="shared" si="225"/>
        <v>0</v>
      </c>
      <c r="BG490" s="186">
        <f t="shared" si="226"/>
        <v>0</v>
      </c>
      <c r="BH490" s="186">
        <f t="shared" si="227"/>
        <v>0</v>
      </c>
      <c r="BI490" s="97"/>
      <c r="BJ490" s="186" t="str">
        <f t="shared" si="228"/>
        <v/>
      </c>
      <c r="BK490" s="186" t="str">
        <f t="shared" si="229"/>
        <v/>
      </c>
      <c r="BL490" s="186" t="str">
        <f t="shared" si="230"/>
        <v/>
      </c>
      <c r="BM490" s="186" t="str">
        <f t="shared" si="231"/>
        <v/>
      </c>
      <c r="BN490" s="186" t="str">
        <f t="shared" si="232"/>
        <v/>
      </c>
      <c r="BO490" s="186" t="str">
        <f t="shared" si="233"/>
        <v/>
      </c>
      <c r="BP490" s="186" t="str">
        <f t="shared" si="234"/>
        <v/>
      </c>
      <c r="BQ490" s="97"/>
      <c r="BR490" s="186">
        <f t="shared" si="235"/>
        <v>0</v>
      </c>
      <c r="BS490" s="186">
        <f t="shared" si="236"/>
        <v>0</v>
      </c>
      <c r="BT490" s="222">
        <f t="shared" si="237"/>
        <v>0</v>
      </c>
      <c r="BU490" s="222">
        <f t="shared" si="238"/>
        <v>0</v>
      </c>
      <c r="BV490" s="222">
        <f t="shared" si="239"/>
        <v>0</v>
      </c>
      <c r="BW490" s="222">
        <f t="shared" si="240"/>
        <v>0</v>
      </c>
      <c r="BX490" s="222">
        <f t="shared" si="241"/>
        <v>0</v>
      </c>
      <c r="BY490" s="106"/>
      <c r="BZ490" s="197" t="str">
        <f>IF(SUMIF('Input| Projects'!$AS$8:$CP$8,"Dx",'Input| Projects'!$AS490:$CP490)=0,"",SUMIF('Input| Projects'!$AS$8:$CP$8,"Dx",'Input| Projects'!$AS490:$CP490))</f>
        <v/>
      </c>
      <c r="CA490" s="197" t="str">
        <f>IF(SUMIF('Input| Projects'!$AS$8:$CP$8,"Tx",'Input| Projects'!$AS490:$CP490)=0,"",SUMIF('Input| Projects'!$AS$8:$CP$8,"Tx",'Input| Projects'!$AS490:$CP490))</f>
        <v/>
      </c>
      <c r="CB490" s="150" t="str">
        <f t="shared" si="248"/>
        <v/>
      </c>
    </row>
    <row r="491" spans="2:80" x14ac:dyDescent="0.2">
      <c r="B491" s="201">
        <f>IFERROR('Input| Projects'!B491,"")</f>
        <v>482</v>
      </c>
      <c r="C491" s="42" t="str">
        <f>IFERROR(IF('Input| Projects'!C491="","",'Input| Projects'!C491),"")</f>
        <v/>
      </c>
      <c r="D491" s="42" t="str">
        <f>IFERROR(IF('Input| Projects'!D491="","",'Input| Projects'!D491),"")</f>
        <v/>
      </c>
      <c r="E491" s="104"/>
      <c r="F491" s="190">
        <f>IFERROR('Input| Projects'!I491*'Input| Escalations'!$K$19,"")</f>
        <v>0</v>
      </c>
      <c r="G491" s="190">
        <f>IFERROR('Input| Projects'!J491*'Input| Escalations'!$K$19,"")</f>
        <v>0</v>
      </c>
      <c r="H491" s="190">
        <f>IFERROR('Input| Projects'!K491*'Input| Escalations'!$K$19,"")</f>
        <v>0</v>
      </c>
      <c r="I491" s="190">
        <f>IFERROR('Input| Projects'!L491*'Input| Escalations'!$K$19,"")</f>
        <v>0</v>
      </c>
      <c r="J491" s="190">
        <f>IFERROR('Input| Projects'!M491*'Input| Escalations'!$K$19,"")</f>
        <v>0</v>
      </c>
      <c r="K491" s="190">
        <f>IFERROR('Input| Projects'!N491*'Input| Escalations'!$K$19,"")</f>
        <v>0</v>
      </c>
      <c r="L491" s="190">
        <f>IFERROR('Input| Projects'!O491*'Input| Escalations'!$K$19,"")</f>
        <v>0</v>
      </c>
      <c r="M491" s="150" t="str">
        <f>IF(ABS(SUM(F491:L491)-(SUM('Input| Projects'!I491:O491)*'Input| Escalations'!$K$19))&lt;0.0000001,"",1)</f>
        <v/>
      </c>
      <c r="N491" s="192">
        <f>'Input| Projects'!$Y491*INDEX('Input| Escalations'!$H$33:$N$33,MATCH('Calc| Project Costs'!N$9,'Input| Escalations'!$H$23:$N$23,0))+'Input| Projects'!$Z491*INDEX('Input| Escalations'!$H$34:$N$34,MATCH('Calc| Project Costs'!N$9,'Input| Escalations'!$H$23:$N$23,0))+'Input| Projects'!$AA491*INDEX('Input| Escalations'!$H$35:$N$35,MATCH('Calc| Project Costs'!N$9,'Input| Escalations'!$H$23:$N$23,0))+1</f>
        <v>1</v>
      </c>
      <c r="O491" s="192">
        <f>'Input| Projects'!$Y491*INDEX('Input| Escalations'!$H$33:$N$33,MATCH('Calc| Project Costs'!O$9,'Input| Escalations'!$H$23:$N$23,0))+'Input| Projects'!$Z491*INDEX('Input| Escalations'!$H$34:$N$34,MATCH('Calc| Project Costs'!O$9,'Input| Escalations'!$H$23:$N$23,0))+'Input| Projects'!$AA491*INDEX('Input| Escalations'!$H$35:$N$35,MATCH('Calc| Project Costs'!O$9,'Input| Escalations'!$H$23:$N$23,0))+1</f>
        <v>1</v>
      </c>
      <c r="P491" s="192">
        <f>'Input| Projects'!$Y491*INDEX('Input| Escalations'!$H$33:$N$33,MATCH('Calc| Project Costs'!P$9,'Input| Escalations'!$H$23:$N$23,0))+'Input| Projects'!$Z491*INDEX('Input| Escalations'!$H$34:$N$34,MATCH('Calc| Project Costs'!P$9,'Input| Escalations'!$H$23:$N$23,0))+'Input| Projects'!$AA491*INDEX('Input| Escalations'!$H$35:$N$35,MATCH('Calc| Project Costs'!P$9,'Input| Escalations'!$H$23:$N$23,0))+1</f>
        <v>1</v>
      </c>
      <c r="Q491" s="192">
        <f>'Input| Projects'!$Y491*INDEX('Input| Escalations'!$H$33:$N$33,MATCH('Calc| Project Costs'!Q$9,'Input| Escalations'!$H$23:$N$23,0))+'Input| Projects'!$Z491*INDEX('Input| Escalations'!$H$34:$N$34,MATCH('Calc| Project Costs'!Q$9,'Input| Escalations'!$H$23:$N$23,0))+'Input| Projects'!$AA491*INDEX('Input| Escalations'!$H$35:$N$35,MATCH('Calc| Project Costs'!Q$9,'Input| Escalations'!$H$23:$N$23,0))+1</f>
        <v>1</v>
      </c>
      <c r="R491" s="192">
        <f>'Input| Projects'!$Y491*INDEX('Input| Escalations'!$H$33:$N$33,MATCH('Calc| Project Costs'!R$9,'Input| Escalations'!$H$23:$N$23,0))+'Input| Projects'!$Z491*INDEX('Input| Escalations'!$H$34:$N$34,MATCH('Calc| Project Costs'!R$9,'Input| Escalations'!$H$23:$N$23,0))+'Input| Projects'!$AA491*INDEX('Input| Escalations'!$H$35:$N$35,MATCH('Calc| Project Costs'!R$9,'Input| Escalations'!$H$23:$N$23,0))+1</f>
        <v>1</v>
      </c>
      <c r="S491" s="192">
        <f>'Input| Projects'!$Y491*INDEX('Input| Escalations'!$H$33:$N$33,MATCH('Calc| Project Costs'!S$9,'Input| Escalations'!$H$23:$N$23,0))+'Input| Projects'!$Z491*INDEX('Input| Escalations'!$H$34:$N$34,MATCH('Calc| Project Costs'!S$9,'Input| Escalations'!$H$23:$N$23,0))+'Input| Projects'!$AA491*INDEX('Input| Escalations'!$H$35:$N$35,MATCH('Calc| Project Costs'!S$9,'Input| Escalations'!$H$23:$N$23,0))+1</f>
        <v>1</v>
      </c>
      <c r="T491" s="192">
        <f>'Input| Projects'!$Y491*INDEX('Input| Escalations'!$H$33:$N$33,MATCH('Calc| Project Costs'!T$9,'Input| Escalations'!$H$23:$N$23,0))+'Input| Projects'!$Z491*INDEX('Input| Escalations'!$H$34:$N$34,MATCH('Calc| Project Costs'!T$9,'Input| Escalations'!$H$23:$N$23,0))+'Input| Projects'!$AA491*INDEX('Input| Escalations'!$H$35:$N$35,MATCH('Calc| Project Costs'!T$9,'Input| Escalations'!$H$23:$N$23,0))+1</f>
        <v>1</v>
      </c>
      <c r="U491" s="106"/>
      <c r="V491" s="186">
        <f t="shared" si="242"/>
        <v>0</v>
      </c>
      <c r="W491" s="186">
        <f t="shared" si="243"/>
        <v>0</v>
      </c>
      <c r="X491" s="186">
        <f t="shared" si="244"/>
        <v>0</v>
      </c>
      <c r="Y491" s="186">
        <f t="shared" si="220"/>
        <v>0</v>
      </c>
      <c r="Z491" s="186">
        <f t="shared" si="221"/>
        <v>0</v>
      </c>
      <c r="AA491" s="186">
        <f t="shared" si="222"/>
        <v>0</v>
      </c>
      <c r="AB491" s="186">
        <f t="shared" si="223"/>
        <v>0</v>
      </c>
      <c r="AC491" s="106"/>
      <c r="AD491" s="186">
        <f>'Input| Projects'!Q491*N491*'Input| Escalations'!$K$19</f>
        <v>0</v>
      </c>
      <c r="AE491" s="186">
        <f>'Input| Projects'!R491*O491*'Input| Escalations'!$K$19</f>
        <v>0</v>
      </c>
      <c r="AF491" s="186">
        <f>'Input| Projects'!S491*P491*'Input| Escalations'!$K$19</f>
        <v>0</v>
      </c>
      <c r="AG491" s="186">
        <f>'Input| Projects'!T491*Q491*'Input| Escalations'!$K$19</f>
        <v>0</v>
      </c>
      <c r="AH491" s="186">
        <f>'Input| Projects'!U491*R491*'Input| Escalations'!$K$19</f>
        <v>0</v>
      </c>
      <c r="AI491" s="186">
        <f>'Input| Projects'!V491*S491*'Input| Escalations'!$K$19</f>
        <v>0</v>
      </c>
      <c r="AJ491" s="186">
        <f>'Input| Projects'!W491*T491*'Input| Escalations'!$K$19</f>
        <v>0</v>
      </c>
      <c r="AK491" s="106"/>
      <c r="AL491" s="186" t="str">
        <f>IFERROR(IF('Input| Overheads'!$C$42="Direct costs",SUMPRODUCT(--('Input| Projects'!$AC491="Yes"),'Calc| Overheads Allocation'!C$8,'Calc| Project Costs'!V491),IF('Input| Overheads'!$C$42="Internal labour",SUMPRODUCT(--('Input| Projects'!$AC491="Yes"),'Calc| Overheads Allocation'!C$8,'Calc| Project Costs'!V491,'Input| Projects'!$Y491),IF('Input| Overheads'!$C$42="DNSP defined",SUMPRODUCT(--('Input| Projects'!$AC491="Yes"),'Calc| Overheads Allocation'!C$61,'Input| Projects'!$AF491),""))),"")</f>
        <v/>
      </c>
      <c r="AM491" s="186" t="str">
        <f>IFERROR(IF('Input| Overheads'!$C$42="Direct costs",SUMPRODUCT(--('Input| Projects'!$AC491="Yes"),'Calc| Overheads Allocation'!D$8,'Calc| Project Costs'!W491),IF('Input| Overheads'!$C$42="Internal labour",SUMPRODUCT(--('Input| Projects'!$AC491="Yes"),'Calc| Overheads Allocation'!D$8,'Calc| Project Costs'!W491,'Input| Projects'!$Y491),IF('Input| Overheads'!$C$42="DNSP defined",SUMPRODUCT(--('Input| Projects'!$AC491="Yes"),'Calc| Overheads Allocation'!D$61,'Input| Projects'!$AF491),""))),"")</f>
        <v/>
      </c>
      <c r="AN491" s="186" t="str">
        <f>IFERROR(IF('Input| Overheads'!$C$42="Direct costs",SUMPRODUCT(--('Input| Projects'!$AC491="Yes"),'Calc| Overheads Allocation'!E$8,'Calc| Project Costs'!X491),IF('Input| Overheads'!$C$42="Internal labour",SUMPRODUCT(--('Input| Projects'!$AC491="Yes"),'Calc| Overheads Allocation'!E$8,'Calc| Project Costs'!X491,'Input| Projects'!$Y491),IF('Input| Overheads'!$C$42="DNSP defined",SUMPRODUCT(--('Input| Projects'!$AC491="Yes"),'Calc| Overheads Allocation'!E$61,'Input| Projects'!$AF491),""))),"")</f>
        <v/>
      </c>
      <c r="AO491" s="186" t="str">
        <f>IFERROR(IF('Input| Overheads'!$C$42="Direct costs",SUMPRODUCT(--('Input| Projects'!$AC491="Yes"),'Calc| Overheads Allocation'!F$8,'Calc| Project Costs'!Y491),IF('Input| Overheads'!$C$42="Internal labour",SUMPRODUCT(--('Input| Projects'!$AC491="Yes"),'Calc| Overheads Allocation'!F$8,'Calc| Project Costs'!Y491,'Input| Projects'!$Y491),IF('Input| Overheads'!$C$42="DNSP defined",SUMPRODUCT(--('Input| Projects'!$AC491="Yes"),'Calc| Overheads Allocation'!F$61,'Input| Projects'!$AF491),""))),"")</f>
        <v/>
      </c>
      <c r="AP491" s="186" t="str">
        <f>IFERROR(IF('Input| Overheads'!$C$42="Direct costs",SUMPRODUCT(--('Input| Projects'!$AC491="Yes"),'Calc| Overheads Allocation'!G$8,'Calc| Project Costs'!Z491),IF('Input| Overheads'!$C$42="Internal labour",SUMPRODUCT(--('Input| Projects'!$AC491="Yes"),'Calc| Overheads Allocation'!G$8,'Calc| Project Costs'!Z491,'Input| Projects'!$Y491),IF('Input| Overheads'!$C$42="DNSP defined",SUMPRODUCT(--('Input| Projects'!$AC491="Yes"),'Calc| Overheads Allocation'!G$61,'Input| Projects'!$AF491),""))),"")</f>
        <v/>
      </c>
      <c r="AQ491" s="186" t="str">
        <f>IFERROR(IF('Input| Overheads'!$C$42="Direct costs",SUMPRODUCT(--('Input| Projects'!$AC491="Yes"),'Calc| Overheads Allocation'!H$8,'Calc| Project Costs'!AA491),IF('Input| Overheads'!$C$42="Internal labour",SUMPRODUCT(--('Input| Projects'!$AC491="Yes"),'Calc| Overheads Allocation'!H$8,'Calc| Project Costs'!AA491,'Input| Projects'!$Y491),IF('Input| Overheads'!$C$42="DNSP defined",SUMPRODUCT(--('Input| Projects'!$AC491="Yes"),'Calc| Overheads Allocation'!H$61,'Input| Projects'!$AF491),""))),"")</f>
        <v/>
      </c>
      <c r="AR491" s="186" t="str">
        <f>IFERROR(IF('Input| Overheads'!$C$42="Direct costs",SUMPRODUCT(--('Input| Projects'!$AC491="Yes"),'Calc| Overheads Allocation'!I$8,'Calc| Project Costs'!AB491),IF('Input| Overheads'!$C$42="Internal labour",SUMPRODUCT(--('Input| Projects'!$AC491="Yes"),'Calc| Overheads Allocation'!I$8,'Calc| Project Costs'!AB491,'Input| Projects'!$Y491),IF('Input| Overheads'!$C$42="DNSP defined",SUMPRODUCT(--('Input| Projects'!$AC491="Yes"),'Calc| Overheads Allocation'!I$61,'Input| Projects'!$AF491),""))),"")</f>
        <v/>
      </c>
      <c r="AS491" s="106"/>
      <c r="AT491" s="186" t="str">
        <f>IFERROR(IF('Input| Overheads'!$C$42="Direct costs",SUMPRODUCT(--('Input| Projects'!$AD491="Yes"),'Calc| Overheads Allocation'!C$9,'Calc| Project Costs'!V491),IF('Input| Overheads'!$C$42="Internal labour",SUMPRODUCT(--('Input| Projects'!$AD491="Yes"),'Calc| Overheads Allocation'!C$9,'Calc| Project Costs'!V491,'Input| Projects'!$Y491),IF('Input| Overheads'!$C$42="DNSP defined",SUMPRODUCT(--('Input| Projects'!$AD491="Yes"),'Calc| Overheads Allocation'!C$62,'Input| Projects'!$AG491),""))),"")</f>
        <v/>
      </c>
      <c r="AU491" s="186" t="str">
        <f>IFERROR(IF('Input| Overheads'!$C$42="Direct costs",SUMPRODUCT(--('Input| Projects'!$AD491="Yes"),'Calc| Overheads Allocation'!D$9,'Calc| Project Costs'!W491),IF('Input| Overheads'!$C$42="Internal labour",SUMPRODUCT(--('Input| Projects'!$AD491="Yes"),'Calc| Overheads Allocation'!D$9,'Calc| Project Costs'!W491,'Input| Projects'!$Y491),IF('Input| Overheads'!$C$42="DNSP defined",SUMPRODUCT(--('Input| Projects'!$AD491="Yes"),'Calc| Overheads Allocation'!D$62,'Input| Projects'!$AG491),""))),"")</f>
        <v/>
      </c>
      <c r="AV491" s="186" t="str">
        <f>IFERROR(IF('Input| Overheads'!$C$42="Direct costs",SUMPRODUCT(--('Input| Projects'!$AD491="Yes"),'Calc| Overheads Allocation'!E$9,'Calc| Project Costs'!X491),IF('Input| Overheads'!$C$42="Internal labour",SUMPRODUCT(--('Input| Projects'!$AD491="Yes"),'Calc| Overheads Allocation'!E$9,'Calc| Project Costs'!X491,'Input| Projects'!$Y491),IF('Input| Overheads'!$C$42="DNSP defined",SUMPRODUCT(--('Input| Projects'!$AD491="Yes"),'Calc| Overheads Allocation'!E$62,'Input| Projects'!$AG491),""))),"")</f>
        <v/>
      </c>
      <c r="AW491" s="186" t="str">
        <f>IFERROR(IF('Input| Overheads'!$C$42="Direct costs",SUMPRODUCT(--('Input| Projects'!$AD491="Yes"),'Calc| Overheads Allocation'!F$9,'Calc| Project Costs'!Y491),IF('Input| Overheads'!$C$42="Internal labour",SUMPRODUCT(--('Input| Projects'!$AD491="Yes"),'Calc| Overheads Allocation'!F$9,'Calc| Project Costs'!Y491,'Input| Projects'!$Y491),IF('Input| Overheads'!$C$42="DNSP defined",SUMPRODUCT(--('Input| Projects'!$AD491="Yes"),'Calc| Overheads Allocation'!F$62,'Input| Projects'!$AG491),""))),"")</f>
        <v/>
      </c>
      <c r="AX491" s="186" t="str">
        <f>IFERROR(IF('Input| Overheads'!$C$42="Direct costs",SUMPRODUCT(--('Input| Projects'!$AD491="Yes"),'Calc| Overheads Allocation'!G$9,'Calc| Project Costs'!Z491),IF('Input| Overheads'!$C$42="Internal labour",SUMPRODUCT(--('Input| Projects'!$AD491="Yes"),'Calc| Overheads Allocation'!G$9,'Calc| Project Costs'!Z491,'Input| Projects'!$Y491),IF('Input| Overheads'!$C$42="DNSP defined",SUMPRODUCT(--('Input| Projects'!$AD491="Yes"),'Calc| Overheads Allocation'!G$62,'Input| Projects'!$AG491),""))),"")</f>
        <v/>
      </c>
      <c r="AY491" s="186" t="str">
        <f>IFERROR(IF('Input| Overheads'!$C$42="Direct costs",SUMPRODUCT(--('Input| Projects'!$AD491="Yes"),'Calc| Overheads Allocation'!H$9,'Calc| Project Costs'!AA491),IF('Input| Overheads'!$C$42="Internal labour",SUMPRODUCT(--('Input| Projects'!$AD491="Yes"),'Calc| Overheads Allocation'!H$9,'Calc| Project Costs'!AA491,'Input| Projects'!$Y491),IF('Input| Overheads'!$C$42="DNSP defined",SUMPRODUCT(--('Input| Projects'!$AD491="Yes"),'Calc| Overheads Allocation'!H$62,'Input| Projects'!$AG491),""))),"")</f>
        <v/>
      </c>
      <c r="AZ491" s="186" t="str">
        <f>IFERROR(IF('Input| Overheads'!$C$42="Direct costs",SUMPRODUCT(--('Input| Projects'!$AD491="Yes"),'Calc| Overheads Allocation'!I$9,'Calc| Project Costs'!AB491),IF('Input| Overheads'!$C$42="Internal labour",SUMPRODUCT(--('Input| Projects'!$AD491="Yes"),'Calc| Overheads Allocation'!I$9,'Calc| Project Costs'!AB491,'Input| Projects'!$Y491),IF('Input| Overheads'!$C$42="DNSP defined",SUMPRODUCT(--('Input| Projects'!$AD491="Yes"),'Calc| Overheads Allocation'!I$62,'Input| Projects'!$AG491),""))),"")</f>
        <v/>
      </c>
      <c r="BA491" s="106"/>
      <c r="BB491" s="186">
        <f t="shared" si="245"/>
        <v>0</v>
      </c>
      <c r="BC491" s="186">
        <f t="shared" si="246"/>
        <v>0</v>
      </c>
      <c r="BD491" s="186">
        <f t="shared" si="247"/>
        <v>0</v>
      </c>
      <c r="BE491" s="186">
        <f t="shared" si="224"/>
        <v>0</v>
      </c>
      <c r="BF491" s="186">
        <f t="shared" si="225"/>
        <v>0</v>
      </c>
      <c r="BG491" s="186">
        <f t="shared" si="226"/>
        <v>0</v>
      </c>
      <c r="BH491" s="186">
        <f t="shared" si="227"/>
        <v>0</v>
      </c>
      <c r="BI491" s="97"/>
      <c r="BJ491" s="186" t="str">
        <f t="shared" si="228"/>
        <v/>
      </c>
      <c r="BK491" s="186" t="str">
        <f t="shared" si="229"/>
        <v/>
      </c>
      <c r="BL491" s="186" t="str">
        <f t="shared" si="230"/>
        <v/>
      </c>
      <c r="BM491" s="186" t="str">
        <f t="shared" si="231"/>
        <v/>
      </c>
      <c r="BN491" s="186" t="str">
        <f t="shared" si="232"/>
        <v/>
      </c>
      <c r="BO491" s="186" t="str">
        <f t="shared" si="233"/>
        <v/>
      </c>
      <c r="BP491" s="186" t="str">
        <f t="shared" si="234"/>
        <v/>
      </c>
      <c r="BQ491" s="97"/>
      <c r="BR491" s="186">
        <f t="shared" si="235"/>
        <v>0</v>
      </c>
      <c r="BS491" s="186">
        <f t="shared" si="236"/>
        <v>0</v>
      </c>
      <c r="BT491" s="222">
        <f t="shared" si="237"/>
        <v>0</v>
      </c>
      <c r="BU491" s="222">
        <f t="shared" si="238"/>
        <v>0</v>
      </c>
      <c r="BV491" s="222">
        <f t="shared" si="239"/>
        <v>0</v>
      </c>
      <c r="BW491" s="222">
        <f t="shared" si="240"/>
        <v>0</v>
      </c>
      <c r="BX491" s="222">
        <f t="shared" si="241"/>
        <v>0</v>
      </c>
      <c r="BY491" s="106"/>
      <c r="BZ491" s="197" t="str">
        <f>IF(SUMIF('Input| Projects'!$AS$8:$CP$8,"Dx",'Input| Projects'!$AS491:$CP491)=0,"",SUMIF('Input| Projects'!$AS$8:$CP$8,"Dx",'Input| Projects'!$AS491:$CP491))</f>
        <v/>
      </c>
      <c r="CA491" s="197" t="str">
        <f>IF(SUMIF('Input| Projects'!$AS$8:$CP$8,"Tx",'Input| Projects'!$AS491:$CP491)=0,"",SUMIF('Input| Projects'!$AS$8:$CP$8,"Tx",'Input| Projects'!$AS491:$CP491))</f>
        <v/>
      </c>
      <c r="CB491" s="150" t="str">
        <f t="shared" si="248"/>
        <v/>
      </c>
    </row>
    <row r="492" spans="2:80" x14ac:dyDescent="0.2">
      <c r="B492" s="201">
        <f>IFERROR('Input| Projects'!B492,"")</f>
        <v>483</v>
      </c>
      <c r="C492" s="42" t="str">
        <f>IFERROR(IF('Input| Projects'!C492="","",'Input| Projects'!C492),"")</f>
        <v/>
      </c>
      <c r="D492" s="42" t="str">
        <f>IFERROR(IF('Input| Projects'!D492="","",'Input| Projects'!D492),"")</f>
        <v/>
      </c>
      <c r="E492" s="104"/>
      <c r="F492" s="190">
        <f>IFERROR('Input| Projects'!I492*'Input| Escalations'!$K$19,"")</f>
        <v>0</v>
      </c>
      <c r="G492" s="190">
        <f>IFERROR('Input| Projects'!J492*'Input| Escalations'!$K$19,"")</f>
        <v>0</v>
      </c>
      <c r="H492" s="190">
        <f>IFERROR('Input| Projects'!K492*'Input| Escalations'!$K$19,"")</f>
        <v>0</v>
      </c>
      <c r="I492" s="190">
        <f>IFERROR('Input| Projects'!L492*'Input| Escalations'!$K$19,"")</f>
        <v>0</v>
      </c>
      <c r="J492" s="190">
        <f>IFERROR('Input| Projects'!M492*'Input| Escalations'!$K$19,"")</f>
        <v>0</v>
      </c>
      <c r="K492" s="190">
        <f>IFERROR('Input| Projects'!N492*'Input| Escalations'!$K$19,"")</f>
        <v>0</v>
      </c>
      <c r="L492" s="190">
        <f>IFERROR('Input| Projects'!O492*'Input| Escalations'!$K$19,"")</f>
        <v>0</v>
      </c>
      <c r="M492" s="150" t="str">
        <f>IF(ABS(SUM(F492:L492)-(SUM('Input| Projects'!I492:O492)*'Input| Escalations'!$K$19))&lt;0.0000001,"",1)</f>
        <v/>
      </c>
      <c r="N492" s="192">
        <f>'Input| Projects'!$Y492*INDEX('Input| Escalations'!$H$33:$N$33,MATCH('Calc| Project Costs'!N$9,'Input| Escalations'!$H$23:$N$23,0))+'Input| Projects'!$Z492*INDEX('Input| Escalations'!$H$34:$N$34,MATCH('Calc| Project Costs'!N$9,'Input| Escalations'!$H$23:$N$23,0))+'Input| Projects'!$AA492*INDEX('Input| Escalations'!$H$35:$N$35,MATCH('Calc| Project Costs'!N$9,'Input| Escalations'!$H$23:$N$23,0))+1</f>
        <v>1</v>
      </c>
      <c r="O492" s="192">
        <f>'Input| Projects'!$Y492*INDEX('Input| Escalations'!$H$33:$N$33,MATCH('Calc| Project Costs'!O$9,'Input| Escalations'!$H$23:$N$23,0))+'Input| Projects'!$Z492*INDEX('Input| Escalations'!$H$34:$N$34,MATCH('Calc| Project Costs'!O$9,'Input| Escalations'!$H$23:$N$23,0))+'Input| Projects'!$AA492*INDEX('Input| Escalations'!$H$35:$N$35,MATCH('Calc| Project Costs'!O$9,'Input| Escalations'!$H$23:$N$23,0))+1</f>
        <v>1</v>
      </c>
      <c r="P492" s="192">
        <f>'Input| Projects'!$Y492*INDEX('Input| Escalations'!$H$33:$N$33,MATCH('Calc| Project Costs'!P$9,'Input| Escalations'!$H$23:$N$23,0))+'Input| Projects'!$Z492*INDEX('Input| Escalations'!$H$34:$N$34,MATCH('Calc| Project Costs'!P$9,'Input| Escalations'!$H$23:$N$23,0))+'Input| Projects'!$AA492*INDEX('Input| Escalations'!$H$35:$N$35,MATCH('Calc| Project Costs'!P$9,'Input| Escalations'!$H$23:$N$23,0))+1</f>
        <v>1</v>
      </c>
      <c r="Q492" s="192">
        <f>'Input| Projects'!$Y492*INDEX('Input| Escalations'!$H$33:$N$33,MATCH('Calc| Project Costs'!Q$9,'Input| Escalations'!$H$23:$N$23,0))+'Input| Projects'!$Z492*INDEX('Input| Escalations'!$H$34:$N$34,MATCH('Calc| Project Costs'!Q$9,'Input| Escalations'!$H$23:$N$23,0))+'Input| Projects'!$AA492*INDEX('Input| Escalations'!$H$35:$N$35,MATCH('Calc| Project Costs'!Q$9,'Input| Escalations'!$H$23:$N$23,0))+1</f>
        <v>1</v>
      </c>
      <c r="R492" s="192">
        <f>'Input| Projects'!$Y492*INDEX('Input| Escalations'!$H$33:$N$33,MATCH('Calc| Project Costs'!R$9,'Input| Escalations'!$H$23:$N$23,0))+'Input| Projects'!$Z492*INDEX('Input| Escalations'!$H$34:$N$34,MATCH('Calc| Project Costs'!R$9,'Input| Escalations'!$H$23:$N$23,0))+'Input| Projects'!$AA492*INDEX('Input| Escalations'!$H$35:$N$35,MATCH('Calc| Project Costs'!R$9,'Input| Escalations'!$H$23:$N$23,0))+1</f>
        <v>1</v>
      </c>
      <c r="S492" s="192">
        <f>'Input| Projects'!$Y492*INDEX('Input| Escalations'!$H$33:$N$33,MATCH('Calc| Project Costs'!S$9,'Input| Escalations'!$H$23:$N$23,0))+'Input| Projects'!$Z492*INDEX('Input| Escalations'!$H$34:$N$34,MATCH('Calc| Project Costs'!S$9,'Input| Escalations'!$H$23:$N$23,0))+'Input| Projects'!$AA492*INDEX('Input| Escalations'!$H$35:$N$35,MATCH('Calc| Project Costs'!S$9,'Input| Escalations'!$H$23:$N$23,0))+1</f>
        <v>1</v>
      </c>
      <c r="T492" s="192">
        <f>'Input| Projects'!$Y492*INDEX('Input| Escalations'!$H$33:$N$33,MATCH('Calc| Project Costs'!T$9,'Input| Escalations'!$H$23:$N$23,0))+'Input| Projects'!$Z492*INDEX('Input| Escalations'!$H$34:$N$34,MATCH('Calc| Project Costs'!T$9,'Input| Escalations'!$H$23:$N$23,0))+'Input| Projects'!$AA492*INDEX('Input| Escalations'!$H$35:$N$35,MATCH('Calc| Project Costs'!T$9,'Input| Escalations'!$H$23:$N$23,0))+1</f>
        <v>1</v>
      </c>
      <c r="U492" s="106"/>
      <c r="V492" s="186">
        <f t="shared" si="242"/>
        <v>0</v>
      </c>
      <c r="W492" s="186">
        <f t="shared" si="243"/>
        <v>0</v>
      </c>
      <c r="X492" s="186">
        <f t="shared" si="244"/>
        <v>0</v>
      </c>
      <c r="Y492" s="186">
        <f t="shared" si="220"/>
        <v>0</v>
      </c>
      <c r="Z492" s="186">
        <f t="shared" si="221"/>
        <v>0</v>
      </c>
      <c r="AA492" s="186">
        <f t="shared" si="222"/>
        <v>0</v>
      </c>
      <c r="AB492" s="186">
        <f t="shared" si="223"/>
        <v>0</v>
      </c>
      <c r="AC492" s="106"/>
      <c r="AD492" s="186">
        <f>'Input| Projects'!Q492*N492*'Input| Escalations'!$K$19</f>
        <v>0</v>
      </c>
      <c r="AE492" s="186">
        <f>'Input| Projects'!R492*O492*'Input| Escalations'!$K$19</f>
        <v>0</v>
      </c>
      <c r="AF492" s="186">
        <f>'Input| Projects'!S492*P492*'Input| Escalations'!$K$19</f>
        <v>0</v>
      </c>
      <c r="AG492" s="186">
        <f>'Input| Projects'!T492*Q492*'Input| Escalations'!$K$19</f>
        <v>0</v>
      </c>
      <c r="AH492" s="186">
        <f>'Input| Projects'!U492*R492*'Input| Escalations'!$K$19</f>
        <v>0</v>
      </c>
      <c r="AI492" s="186">
        <f>'Input| Projects'!V492*S492*'Input| Escalations'!$K$19</f>
        <v>0</v>
      </c>
      <c r="AJ492" s="186">
        <f>'Input| Projects'!W492*T492*'Input| Escalations'!$K$19</f>
        <v>0</v>
      </c>
      <c r="AK492" s="106"/>
      <c r="AL492" s="186" t="str">
        <f>IFERROR(IF('Input| Overheads'!$C$42="Direct costs",SUMPRODUCT(--('Input| Projects'!$AC492="Yes"),'Calc| Overheads Allocation'!C$8,'Calc| Project Costs'!V492),IF('Input| Overheads'!$C$42="Internal labour",SUMPRODUCT(--('Input| Projects'!$AC492="Yes"),'Calc| Overheads Allocation'!C$8,'Calc| Project Costs'!V492,'Input| Projects'!$Y492),IF('Input| Overheads'!$C$42="DNSP defined",SUMPRODUCT(--('Input| Projects'!$AC492="Yes"),'Calc| Overheads Allocation'!C$61,'Input| Projects'!$AF492),""))),"")</f>
        <v/>
      </c>
      <c r="AM492" s="186" t="str">
        <f>IFERROR(IF('Input| Overheads'!$C$42="Direct costs",SUMPRODUCT(--('Input| Projects'!$AC492="Yes"),'Calc| Overheads Allocation'!D$8,'Calc| Project Costs'!W492),IF('Input| Overheads'!$C$42="Internal labour",SUMPRODUCT(--('Input| Projects'!$AC492="Yes"),'Calc| Overheads Allocation'!D$8,'Calc| Project Costs'!W492,'Input| Projects'!$Y492),IF('Input| Overheads'!$C$42="DNSP defined",SUMPRODUCT(--('Input| Projects'!$AC492="Yes"),'Calc| Overheads Allocation'!D$61,'Input| Projects'!$AF492),""))),"")</f>
        <v/>
      </c>
      <c r="AN492" s="186" t="str">
        <f>IFERROR(IF('Input| Overheads'!$C$42="Direct costs",SUMPRODUCT(--('Input| Projects'!$AC492="Yes"),'Calc| Overheads Allocation'!E$8,'Calc| Project Costs'!X492),IF('Input| Overheads'!$C$42="Internal labour",SUMPRODUCT(--('Input| Projects'!$AC492="Yes"),'Calc| Overheads Allocation'!E$8,'Calc| Project Costs'!X492,'Input| Projects'!$Y492),IF('Input| Overheads'!$C$42="DNSP defined",SUMPRODUCT(--('Input| Projects'!$AC492="Yes"),'Calc| Overheads Allocation'!E$61,'Input| Projects'!$AF492),""))),"")</f>
        <v/>
      </c>
      <c r="AO492" s="186" t="str">
        <f>IFERROR(IF('Input| Overheads'!$C$42="Direct costs",SUMPRODUCT(--('Input| Projects'!$AC492="Yes"),'Calc| Overheads Allocation'!F$8,'Calc| Project Costs'!Y492),IF('Input| Overheads'!$C$42="Internal labour",SUMPRODUCT(--('Input| Projects'!$AC492="Yes"),'Calc| Overheads Allocation'!F$8,'Calc| Project Costs'!Y492,'Input| Projects'!$Y492),IF('Input| Overheads'!$C$42="DNSP defined",SUMPRODUCT(--('Input| Projects'!$AC492="Yes"),'Calc| Overheads Allocation'!F$61,'Input| Projects'!$AF492),""))),"")</f>
        <v/>
      </c>
      <c r="AP492" s="186" t="str">
        <f>IFERROR(IF('Input| Overheads'!$C$42="Direct costs",SUMPRODUCT(--('Input| Projects'!$AC492="Yes"),'Calc| Overheads Allocation'!G$8,'Calc| Project Costs'!Z492),IF('Input| Overheads'!$C$42="Internal labour",SUMPRODUCT(--('Input| Projects'!$AC492="Yes"),'Calc| Overheads Allocation'!G$8,'Calc| Project Costs'!Z492,'Input| Projects'!$Y492),IF('Input| Overheads'!$C$42="DNSP defined",SUMPRODUCT(--('Input| Projects'!$AC492="Yes"),'Calc| Overheads Allocation'!G$61,'Input| Projects'!$AF492),""))),"")</f>
        <v/>
      </c>
      <c r="AQ492" s="186" t="str">
        <f>IFERROR(IF('Input| Overheads'!$C$42="Direct costs",SUMPRODUCT(--('Input| Projects'!$AC492="Yes"),'Calc| Overheads Allocation'!H$8,'Calc| Project Costs'!AA492),IF('Input| Overheads'!$C$42="Internal labour",SUMPRODUCT(--('Input| Projects'!$AC492="Yes"),'Calc| Overheads Allocation'!H$8,'Calc| Project Costs'!AA492,'Input| Projects'!$Y492),IF('Input| Overheads'!$C$42="DNSP defined",SUMPRODUCT(--('Input| Projects'!$AC492="Yes"),'Calc| Overheads Allocation'!H$61,'Input| Projects'!$AF492),""))),"")</f>
        <v/>
      </c>
      <c r="AR492" s="186" t="str">
        <f>IFERROR(IF('Input| Overheads'!$C$42="Direct costs",SUMPRODUCT(--('Input| Projects'!$AC492="Yes"),'Calc| Overheads Allocation'!I$8,'Calc| Project Costs'!AB492),IF('Input| Overheads'!$C$42="Internal labour",SUMPRODUCT(--('Input| Projects'!$AC492="Yes"),'Calc| Overheads Allocation'!I$8,'Calc| Project Costs'!AB492,'Input| Projects'!$Y492),IF('Input| Overheads'!$C$42="DNSP defined",SUMPRODUCT(--('Input| Projects'!$AC492="Yes"),'Calc| Overheads Allocation'!I$61,'Input| Projects'!$AF492),""))),"")</f>
        <v/>
      </c>
      <c r="AS492" s="106"/>
      <c r="AT492" s="186" t="str">
        <f>IFERROR(IF('Input| Overheads'!$C$42="Direct costs",SUMPRODUCT(--('Input| Projects'!$AD492="Yes"),'Calc| Overheads Allocation'!C$9,'Calc| Project Costs'!V492),IF('Input| Overheads'!$C$42="Internal labour",SUMPRODUCT(--('Input| Projects'!$AD492="Yes"),'Calc| Overheads Allocation'!C$9,'Calc| Project Costs'!V492,'Input| Projects'!$Y492),IF('Input| Overheads'!$C$42="DNSP defined",SUMPRODUCT(--('Input| Projects'!$AD492="Yes"),'Calc| Overheads Allocation'!C$62,'Input| Projects'!$AG492),""))),"")</f>
        <v/>
      </c>
      <c r="AU492" s="186" t="str">
        <f>IFERROR(IF('Input| Overheads'!$C$42="Direct costs",SUMPRODUCT(--('Input| Projects'!$AD492="Yes"),'Calc| Overheads Allocation'!D$9,'Calc| Project Costs'!W492),IF('Input| Overheads'!$C$42="Internal labour",SUMPRODUCT(--('Input| Projects'!$AD492="Yes"),'Calc| Overheads Allocation'!D$9,'Calc| Project Costs'!W492,'Input| Projects'!$Y492),IF('Input| Overheads'!$C$42="DNSP defined",SUMPRODUCT(--('Input| Projects'!$AD492="Yes"),'Calc| Overheads Allocation'!D$62,'Input| Projects'!$AG492),""))),"")</f>
        <v/>
      </c>
      <c r="AV492" s="186" t="str">
        <f>IFERROR(IF('Input| Overheads'!$C$42="Direct costs",SUMPRODUCT(--('Input| Projects'!$AD492="Yes"),'Calc| Overheads Allocation'!E$9,'Calc| Project Costs'!X492),IF('Input| Overheads'!$C$42="Internal labour",SUMPRODUCT(--('Input| Projects'!$AD492="Yes"),'Calc| Overheads Allocation'!E$9,'Calc| Project Costs'!X492,'Input| Projects'!$Y492),IF('Input| Overheads'!$C$42="DNSP defined",SUMPRODUCT(--('Input| Projects'!$AD492="Yes"),'Calc| Overheads Allocation'!E$62,'Input| Projects'!$AG492),""))),"")</f>
        <v/>
      </c>
      <c r="AW492" s="186" t="str">
        <f>IFERROR(IF('Input| Overheads'!$C$42="Direct costs",SUMPRODUCT(--('Input| Projects'!$AD492="Yes"),'Calc| Overheads Allocation'!F$9,'Calc| Project Costs'!Y492),IF('Input| Overheads'!$C$42="Internal labour",SUMPRODUCT(--('Input| Projects'!$AD492="Yes"),'Calc| Overheads Allocation'!F$9,'Calc| Project Costs'!Y492,'Input| Projects'!$Y492),IF('Input| Overheads'!$C$42="DNSP defined",SUMPRODUCT(--('Input| Projects'!$AD492="Yes"),'Calc| Overheads Allocation'!F$62,'Input| Projects'!$AG492),""))),"")</f>
        <v/>
      </c>
      <c r="AX492" s="186" t="str">
        <f>IFERROR(IF('Input| Overheads'!$C$42="Direct costs",SUMPRODUCT(--('Input| Projects'!$AD492="Yes"),'Calc| Overheads Allocation'!G$9,'Calc| Project Costs'!Z492),IF('Input| Overheads'!$C$42="Internal labour",SUMPRODUCT(--('Input| Projects'!$AD492="Yes"),'Calc| Overheads Allocation'!G$9,'Calc| Project Costs'!Z492,'Input| Projects'!$Y492),IF('Input| Overheads'!$C$42="DNSP defined",SUMPRODUCT(--('Input| Projects'!$AD492="Yes"),'Calc| Overheads Allocation'!G$62,'Input| Projects'!$AG492),""))),"")</f>
        <v/>
      </c>
      <c r="AY492" s="186" t="str">
        <f>IFERROR(IF('Input| Overheads'!$C$42="Direct costs",SUMPRODUCT(--('Input| Projects'!$AD492="Yes"),'Calc| Overheads Allocation'!H$9,'Calc| Project Costs'!AA492),IF('Input| Overheads'!$C$42="Internal labour",SUMPRODUCT(--('Input| Projects'!$AD492="Yes"),'Calc| Overheads Allocation'!H$9,'Calc| Project Costs'!AA492,'Input| Projects'!$Y492),IF('Input| Overheads'!$C$42="DNSP defined",SUMPRODUCT(--('Input| Projects'!$AD492="Yes"),'Calc| Overheads Allocation'!H$62,'Input| Projects'!$AG492),""))),"")</f>
        <v/>
      </c>
      <c r="AZ492" s="186" t="str">
        <f>IFERROR(IF('Input| Overheads'!$C$42="Direct costs",SUMPRODUCT(--('Input| Projects'!$AD492="Yes"),'Calc| Overheads Allocation'!I$9,'Calc| Project Costs'!AB492),IF('Input| Overheads'!$C$42="Internal labour",SUMPRODUCT(--('Input| Projects'!$AD492="Yes"),'Calc| Overheads Allocation'!I$9,'Calc| Project Costs'!AB492,'Input| Projects'!$Y492),IF('Input| Overheads'!$C$42="DNSP defined",SUMPRODUCT(--('Input| Projects'!$AD492="Yes"),'Calc| Overheads Allocation'!I$62,'Input| Projects'!$AG492),""))),"")</f>
        <v/>
      </c>
      <c r="BA492" s="106"/>
      <c r="BB492" s="186">
        <f t="shared" si="245"/>
        <v>0</v>
      </c>
      <c r="BC492" s="186">
        <f t="shared" si="246"/>
        <v>0</v>
      </c>
      <c r="BD492" s="186">
        <f t="shared" si="247"/>
        <v>0</v>
      </c>
      <c r="BE492" s="186">
        <f t="shared" si="224"/>
        <v>0</v>
      </c>
      <c r="BF492" s="186">
        <f t="shared" si="225"/>
        <v>0</v>
      </c>
      <c r="BG492" s="186">
        <f t="shared" si="226"/>
        <v>0</v>
      </c>
      <c r="BH492" s="186">
        <f t="shared" si="227"/>
        <v>0</v>
      </c>
      <c r="BI492" s="97"/>
      <c r="BJ492" s="186" t="str">
        <f t="shared" si="228"/>
        <v/>
      </c>
      <c r="BK492" s="186" t="str">
        <f t="shared" si="229"/>
        <v/>
      </c>
      <c r="BL492" s="186" t="str">
        <f t="shared" si="230"/>
        <v/>
      </c>
      <c r="BM492" s="186" t="str">
        <f t="shared" si="231"/>
        <v/>
      </c>
      <c r="BN492" s="186" t="str">
        <f t="shared" si="232"/>
        <v/>
      </c>
      <c r="BO492" s="186" t="str">
        <f t="shared" si="233"/>
        <v/>
      </c>
      <c r="BP492" s="186" t="str">
        <f t="shared" si="234"/>
        <v/>
      </c>
      <c r="BQ492" s="97"/>
      <c r="BR492" s="186">
        <f t="shared" si="235"/>
        <v>0</v>
      </c>
      <c r="BS492" s="186">
        <f t="shared" si="236"/>
        <v>0</v>
      </c>
      <c r="BT492" s="222">
        <f t="shared" si="237"/>
        <v>0</v>
      </c>
      <c r="BU492" s="222">
        <f t="shared" si="238"/>
        <v>0</v>
      </c>
      <c r="BV492" s="222">
        <f t="shared" si="239"/>
        <v>0</v>
      </c>
      <c r="BW492" s="222">
        <f t="shared" si="240"/>
        <v>0</v>
      </c>
      <c r="BX492" s="222">
        <f t="shared" si="241"/>
        <v>0</v>
      </c>
      <c r="BY492" s="106"/>
      <c r="BZ492" s="197" t="str">
        <f>IF(SUMIF('Input| Projects'!$AS$8:$CP$8,"Dx",'Input| Projects'!$AS492:$CP492)=0,"",SUMIF('Input| Projects'!$AS$8:$CP$8,"Dx",'Input| Projects'!$AS492:$CP492))</f>
        <v/>
      </c>
      <c r="CA492" s="197" t="str">
        <f>IF(SUMIF('Input| Projects'!$AS$8:$CP$8,"Tx",'Input| Projects'!$AS492:$CP492)=0,"",SUMIF('Input| Projects'!$AS$8:$CP$8,"Tx",'Input| Projects'!$AS492:$CP492))</f>
        <v/>
      </c>
      <c r="CB492" s="150" t="str">
        <f t="shared" si="248"/>
        <v/>
      </c>
    </row>
    <row r="493" spans="2:80" x14ac:dyDescent="0.2">
      <c r="B493" s="201">
        <f>IFERROR('Input| Projects'!B493,"")</f>
        <v>484</v>
      </c>
      <c r="C493" s="42" t="str">
        <f>IFERROR(IF('Input| Projects'!C493="","",'Input| Projects'!C493),"")</f>
        <v/>
      </c>
      <c r="D493" s="42" t="str">
        <f>IFERROR(IF('Input| Projects'!D493="","",'Input| Projects'!D493),"")</f>
        <v/>
      </c>
      <c r="E493" s="104"/>
      <c r="F493" s="190">
        <f>IFERROR('Input| Projects'!I493*'Input| Escalations'!$K$19,"")</f>
        <v>0</v>
      </c>
      <c r="G493" s="190">
        <f>IFERROR('Input| Projects'!J493*'Input| Escalations'!$K$19,"")</f>
        <v>0</v>
      </c>
      <c r="H493" s="190">
        <f>IFERROR('Input| Projects'!K493*'Input| Escalations'!$K$19,"")</f>
        <v>0</v>
      </c>
      <c r="I493" s="190">
        <f>IFERROR('Input| Projects'!L493*'Input| Escalations'!$K$19,"")</f>
        <v>0</v>
      </c>
      <c r="J493" s="190">
        <f>IFERROR('Input| Projects'!M493*'Input| Escalations'!$K$19,"")</f>
        <v>0</v>
      </c>
      <c r="K493" s="190">
        <f>IFERROR('Input| Projects'!N493*'Input| Escalations'!$K$19,"")</f>
        <v>0</v>
      </c>
      <c r="L493" s="190">
        <f>IFERROR('Input| Projects'!O493*'Input| Escalations'!$K$19,"")</f>
        <v>0</v>
      </c>
      <c r="M493" s="150" t="str">
        <f>IF(ABS(SUM(F493:L493)-(SUM('Input| Projects'!I493:O493)*'Input| Escalations'!$K$19))&lt;0.0000001,"",1)</f>
        <v/>
      </c>
      <c r="N493" s="192">
        <f>'Input| Projects'!$Y493*INDEX('Input| Escalations'!$H$33:$N$33,MATCH('Calc| Project Costs'!N$9,'Input| Escalations'!$H$23:$N$23,0))+'Input| Projects'!$Z493*INDEX('Input| Escalations'!$H$34:$N$34,MATCH('Calc| Project Costs'!N$9,'Input| Escalations'!$H$23:$N$23,0))+'Input| Projects'!$AA493*INDEX('Input| Escalations'!$H$35:$N$35,MATCH('Calc| Project Costs'!N$9,'Input| Escalations'!$H$23:$N$23,0))+1</f>
        <v>1</v>
      </c>
      <c r="O493" s="192">
        <f>'Input| Projects'!$Y493*INDEX('Input| Escalations'!$H$33:$N$33,MATCH('Calc| Project Costs'!O$9,'Input| Escalations'!$H$23:$N$23,0))+'Input| Projects'!$Z493*INDEX('Input| Escalations'!$H$34:$N$34,MATCH('Calc| Project Costs'!O$9,'Input| Escalations'!$H$23:$N$23,0))+'Input| Projects'!$AA493*INDEX('Input| Escalations'!$H$35:$N$35,MATCH('Calc| Project Costs'!O$9,'Input| Escalations'!$H$23:$N$23,0))+1</f>
        <v>1</v>
      </c>
      <c r="P493" s="192">
        <f>'Input| Projects'!$Y493*INDEX('Input| Escalations'!$H$33:$N$33,MATCH('Calc| Project Costs'!P$9,'Input| Escalations'!$H$23:$N$23,0))+'Input| Projects'!$Z493*INDEX('Input| Escalations'!$H$34:$N$34,MATCH('Calc| Project Costs'!P$9,'Input| Escalations'!$H$23:$N$23,0))+'Input| Projects'!$AA493*INDEX('Input| Escalations'!$H$35:$N$35,MATCH('Calc| Project Costs'!P$9,'Input| Escalations'!$H$23:$N$23,0))+1</f>
        <v>1</v>
      </c>
      <c r="Q493" s="192">
        <f>'Input| Projects'!$Y493*INDEX('Input| Escalations'!$H$33:$N$33,MATCH('Calc| Project Costs'!Q$9,'Input| Escalations'!$H$23:$N$23,0))+'Input| Projects'!$Z493*INDEX('Input| Escalations'!$H$34:$N$34,MATCH('Calc| Project Costs'!Q$9,'Input| Escalations'!$H$23:$N$23,0))+'Input| Projects'!$AA493*INDEX('Input| Escalations'!$H$35:$N$35,MATCH('Calc| Project Costs'!Q$9,'Input| Escalations'!$H$23:$N$23,0))+1</f>
        <v>1</v>
      </c>
      <c r="R493" s="192">
        <f>'Input| Projects'!$Y493*INDEX('Input| Escalations'!$H$33:$N$33,MATCH('Calc| Project Costs'!R$9,'Input| Escalations'!$H$23:$N$23,0))+'Input| Projects'!$Z493*INDEX('Input| Escalations'!$H$34:$N$34,MATCH('Calc| Project Costs'!R$9,'Input| Escalations'!$H$23:$N$23,0))+'Input| Projects'!$AA493*INDEX('Input| Escalations'!$H$35:$N$35,MATCH('Calc| Project Costs'!R$9,'Input| Escalations'!$H$23:$N$23,0))+1</f>
        <v>1</v>
      </c>
      <c r="S493" s="192">
        <f>'Input| Projects'!$Y493*INDEX('Input| Escalations'!$H$33:$N$33,MATCH('Calc| Project Costs'!S$9,'Input| Escalations'!$H$23:$N$23,0))+'Input| Projects'!$Z493*INDEX('Input| Escalations'!$H$34:$N$34,MATCH('Calc| Project Costs'!S$9,'Input| Escalations'!$H$23:$N$23,0))+'Input| Projects'!$AA493*INDEX('Input| Escalations'!$H$35:$N$35,MATCH('Calc| Project Costs'!S$9,'Input| Escalations'!$H$23:$N$23,0))+1</f>
        <v>1</v>
      </c>
      <c r="T493" s="192">
        <f>'Input| Projects'!$Y493*INDEX('Input| Escalations'!$H$33:$N$33,MATCH('Calc| Project Costs'!T$9,'Input| Escalations'!$H$23:$N$23,0))+'Input| Projects'!$Z493*INDEX('Input| Escalations'!$H$34:$N$34,MATCH('Calc| Project Costs'!T$9,'Input| Escalations'!$H$23:$N$23,0))+'Input| Projects'!$AA493*INDEX('Input| Escalations'!$H$35:$N$35,MATCH('Calc| Project Costs'!T$9,'Input| Escalations'!$H$23:$N$23,0))+1</f>
        <v>1</v>
      </c>
      <c r="U493" s="106"/>
      <c r="V493" s="186">
        <f t="shared" si="242"/>
        <v>0</v>
      </c>
      <c r="W493" s="186">
        <f t="shared" si="243"/>
        <v>0</v>
      </c>
      <c r="X493" s="186">
        <f t="shared" si="244"/>
        <v>0</v>
      </c>
      <c r="Y493" s="186">
        <f t="shared" si="220"/>
        <v>0</v>
      </c>
      <c r="Z493" s="186">
        <f t="shared" si="221"/>
        <v>0</v>
      </c>
      <c r="AA493" s="186">
        <f t="shared" si="222"/>
        <v>0</v>
      </c>
      <c r="AB493" s="186">
        <f t="shared" si="223"/>
        <v>0</v>
      </c>
      <c r="AC493" s="106"/>
      <c r="AD493" s="186">
        <f>'Input| Projects'!Q493*N493*'Input| Escalations'!$K$19</f>
        <v>0</v>
      </c>
      <c r="AE493" s="186">
        <f>'Input| Projects'!R493*O493*'Input| Escalations'!$K$19</f>
        <v>0</v>
      </c>
      <c r="AF493" s="186">
        <f>'Input| Projects'!S493*P493*'Input| Escalations'!$K$19</f>
        <v>0</v>
      </c>
      <c r="AG493" s="186">
        <f>'Input| Projects'!T493*Q493*'Input| Escalations'!$K$19</f>
        <v>0</v>
      </c>
      <c r="AH493" s="186">
        <f>'Input| Projects'!U493*R493*'Input| Escalations'!$K$19</f>
        <v>0</v>
      </c>
      <c r="AI493" s="186">
        <f>'Input| Projects'!V493*S493*'Input| Escalations'!$K$19</f>
        <v>0</v>
      </c>
      <c r="AJ493" s="186">
        <f>'Input| Projects'!W493*T493*'Input| Escalations'!$K$19</f>
        <v>0</v>
      </c>
      <c r="AK493" s="106"/>
      <c r="AL493" s="186" t="str">
        <f>IFERROR(IF('Input| Overheads'!$C$42="Direct costs",SUMPRODUCT(--('Input| Projects'!$AC493="Yes"),'Calc| Overheads Allocation'!C$8,'Calc| Project Costs'!V493),IF('Input| Overheads'!$C$42="Internal labour",SUMPRODUCT(--('Input| Projects'!$AC493="Yes"),'Calc| Overheads Allocation'!C$8,'Calc| Project Costs'!V493,'Input| Projects'!$Y493),IF('Input| Overheads'!$C$42="DNSP defined",SUMPRODUCT(--('Input| Projects'!$AC493="Yes"),'Calc| Overheads Allocation'!C$61,'Input| Projects'!$AF493),""))),"")</f>
        <v/>
      </c>
      <c r="AM493" s="186" t="str">
        <f>IFERROR(IF('Input| Overheads'!$C$42="Direct costs",SUMPRODUCT(--('Input| Projects'!$AC493="Yes"),'Calc| Overheads Allocation'!D$8,'Calc| Project Costs'!W493),IF('Input| Overheads'!$C$42="Internal labour",SUMPRODUCT(--('Input| Projects'!$AC493="Yes"),'Calc| Overheads Allocation'!D$8,'Calc| Project Costs'!W493,'Input| Projects'!$Y493),IF('Input| Overheads'!$C$42="DNSP defined",SUMPRODUCT(--('Input| Projects'!$AC493="Yes"),'Calc| Overheads Allocation'!D$61,'Input| Projects'!$AF493),""))),"")</f>
        <v/>
      </c>
      <c r="AN493" s="186" t="str">
        <f>IFERROR(IF('Input| Overheads'!$C$42="Direct costs",SUMPRODUCT(--('Input| Projects'!$AC493="Yes"),'Calc| Overheads Allocation'!E$8,'Calc| Project Costs'!X493),IF('Input| Overheads'!$C$42="Internal labour",SUMPRODUCT(--('Input| Projects'!$AC493="Yes"),'Calc| Overheads Allocation'!E$8,'Calc| Project Costs'!X493,'Input| Projects'!$Y493),IF('Input| Overheads'!$C$42="DNSP defined",SUMPRODUCT(--('Input| Projects'!$AC493="Yes"),'Calc| Overheads Allocation'!E$61,'Input| Projects'!$AF493),""))),"")</f>
        <v/>
      </c>
      <c r="AO493" s="186" t="str">
        <f>IFERROR(IF('Input| Overheads'!$C$42="Direct costs",SUMPRODUCT(--('Input| Projects'!$AC493="Yes"),'Calc| Overheads Allocation'!F$8,'Calc| Project Costs'!Y493),IF('Input| Overheads'!$C$42="Internal labour",SUMPRODUCT(--('Input| Projects'!$AC493="Yes"),'Calc| Overheads Allocation'!F$8,'Calc| Project Costs'!Y493,'Input| Projects'!$Y493),IF('Input| Overheads'!$C$42="DNSP defined",SUMPRODUCT(--('Input| Projects'!$AC493="Yes"),'Calc| Overheads Allocation'!F$61,'Input| Projects'!$AF493),""))),"")</f>
        <v/>
      </c>
      <c r="AP493" s="186" t="str">
        <f>IFERROR(IF('Input| Overheads'!$C$42="Direct costs",SUMPRODUCT(--('Input| Projects'!$AC493="Yes"),'Calc| Overheads Allocation'!G$8,'Calc| Project Costs'!Z493),IF('Input| Overheads'!$C$42="Internal labour",SUMPRODUCT(--('Input| Projects'!$AC493="Yes"),'Calc| Overheads Allocation'!G$8,'Calc| Project Costs'!Z493,'Input| Projects'!$Y493),IF('Input| Overheads'!$C$42="DNSP defined",SUMPRODUCT(--('Input| Projects'!$AC493="Yes"),'Calc| Overheads Allocation'!G$61,'Input| Projects'!$AF493),""))),"")</f>
        <v/>
      </c>
      <c r="AQ493" s="186" t="str">
        <f>IFERROR(IF('Input| Overheads'!$C$42="Direct costs",SUMPRODUCT(--('Input| Projects'!$AC493="Yes"),'Calc| Overheads Allocation'!H$8,'Calc| Project Costs'!AA493),IF('Input| Overheads'!$C$42="Internal labour",SUMPRODUCT(--('Input| Projects'!$AC493="Yes"),'Calc| Overheads Allocation'!H$8,'Calc| Project Costs'!AA493,'Input| Projects'!$Y493),IF('Input| Overheads'!$C$42="DNSP defined",SUMPRODUCT(--('Input| Projects'!$AC493="Yes"),'Calc| Overheads Allocation'!H$61,'Input| Projects'!$AF493),""))),"")</f>
        <v/>
      </c>
      <c r="AR493" s="186" t="str">
        <f>IFERROR(IF('Input| Overheads'!$C$42="Direct costs",SUMPRODUCT(--('Input| Projects'!$AC493="Yes"),'Calc| Overheads Allocation'!I$8,'Calc| Project Costs'!AB493),IF('Input| Overheads'!$C$42="Internal labour",SUMPRODUCT(--('Input| Projects'!$AC493="Yes"),'Calc| Overheads Allocation'!I$8,'Calc| Project Costs'!AB493,'Input| Projects'!$Y493),IF('Input| Overheads'!$C$42="DNSP defined",SUMPRODUCT(--('Input| Projects'!$AC493="Yes"),'Calc| Overheads Allocation'!I$61,'Input| Projects'!$AF493),""))),"")</f>
        <v/>
      </c>
      <c r="AS493" s="106"/>
      <c r="AT493" s="186" t="str">
        <f>IFERROR(IF('Input| Overheads'!$C$42="Direct costs",SUMPRODUCT(--('Input| Projects'!$AD493="Yes"),'Calc| Overheads Allocation'!C$9,'Calc| Project Costs'!V493),IF('Input| Overheads'!$C$42="Internal labour",SUMPRODUCT(--('Input| Projects'!$AD493="Yes"),'Calc| Overheads Allocation'!C$9,'Calc| Project Costs'!V493,'Input| Projects'!$Y493),IF('Input| Overheads'!$C$42="DNSP defined",SUMPRODUCT(--('Input| Projects'!$AD493="Yes"),'Calc| Overheads Allocation'!C$62,'Input| Projects'!$AG493),""))),"")</f>
        <v/>
      </c>
      <c r="AU493" s="186" t="str">
        <f>IFERROR(IF('Input| Overheads'!$C$42="Direct costs",SUMPRODUCT(--('Input| Projects'!$AD493="Yes"),'Calc| Overheads Allocation'!D$9,'Calc| Project Costs'!W493),IF('Input| Overheads'!$C$42="Internal labour",SUMPRODUCT(--('Input| Projects'!$AD493="Yes"),'Calc| Overheads Allocation'!D$9,'Calc| Project Costs'!W493,'Input| Projects'!$Y493),IF('Input| Overheads'!$C$42="DNSP defined",SUMPRODUCT(--('Input| Projects'!$AD493="Yes"),'Calc| Overheads Allocation'!D$62,'Input| Projects'!$AG493),""))),"")</f>
        <v/>
      </c>
      <c r="AV493" s="186" t="str">
        <f>IFERROR(IF('Input| Overheads'!$C$42="Direct costs",SUMPRODUCT(--('Input| Projects'!$AD493="Yes"),'Calc| Overheads Allocation'!E$9,'Calc| Project Costs'!X493),IF('Input| Overheads'!$C$42="Internal labour",SUMPRODUCT(--('Input| Projects'!$AD493="Yes"),'Calc| Overheads Allocation'!E$9,'Calc| Project Costs'!X493,'Input| Projects'!$Y493),IF('Input| Overheads'!$C$42="DNSP defined",SUMPRODUCT(--('Input| Projects'!$AD493="Yes"),'Calc| Overheads Allocation'!E$62,'Input| Projects'!$AG493),""))),"")</f>
        <v/>
      </c>
      <c r="AW493" s="186" t="str">
        <f>IFERROR(IF('Input| Overheads'!$C$42="Direct costs",SUMPRODUCT(--('Input| Projects'!$AD493="Yes"),'Calc| Overheads Allocation'!F$9,'Calc| Project Costs'!Y493),IF('Input| Overheads'!$C$42="Internal labour",SUMPRODUCT(--('Input| Projects'!$AD493="Yes"),'Calc| Overheads Allocation'!F$9,'Calc| Project Costs'!Y493,'Input| Projects'!$Y493),IF('Input| Overheads'!$C$42="DNSP defined",SUMPRODUCT(--('Input| Projects'!$AD493="Yes"),'Calc| Overheads Allocation'!F$62,'Input| Projects'!$AG493),""))),"")</f>
        <v/>
      </c>
      <c r="AX493" s="186" t="str">
        <f>IFERROR(IF('Input| Overheads'!$C$42="Direct costs",SUMPRODUCT(--('Input| Projects'!$AD493="Yes"),'Calc| Overheads Allocation'!G$9,'Calc| Project Costs'!Z493),IF('Input| Overheads'!$C$42="Internal labour",SUMPRODUCT(--('Input| Projects'!$AD493="Yes"),'Calc| Overheads Allocation'!G$9,'Calc| Project Costs'!Z493,'Input| Projects'!$Y493),IF('Input| Overheads'!$C$42="DNSP defined",SUMPRODUCT(--('Input| Projects'!$AD493="Yes"),'Calc| Overheads Allocation'!G$62,'Input| Projects'!$AG493),""))),"")</f>
        <v/>
      </c>
      <c r="AY493" s="186" t="str">
        <f>IFERROR(IF('Input| Overheads'!$C$42="Direct costs",SUMPRODUCT(--('Input| Projects'!$AD493="Yes"),'Calc| Overheads Allocation'!H$9,'Calc| Project Costs'!AA493),IF('Input| Overheads'!$C$42="Internal labour",SUMPRODUCT(--('Input| Projects'!$AD493="Yes"),'Calc| Overheads Allocation'!H$9,'Calc| Project Costs'!AA493,'Input| Projects'!$Y493),IF('Input| Overheads'!$C$42="DNSP defined",SUMPRODUCT(--('Input| Projects'!$AD493="Yes"),'Calc| Overheads Allocation'!H$62,'Input| Projects'!$AG493),""))),"")</f>
        <v/>
      </c>
      <c r="AZ493" s="186" t="str">
        <f>IFERROR(IF('Input| Overheads'!$C$42="Direct costs",SUMPRODUCT(--('Input| Projects'!$AD493="Yes"),'Calc| Overheads Allocation'!I$9,'Calc| Project Costs'!AB493),IF('Input| Overheads'!$C$42="Internal labour",SUMPRODUCT(--('Input| Projects'!$AD493="Yes"),'Calc| Overheads Allocation'!I$9,'Calc| Project Costs'!AB493,'Input| Projects'!$Y493),IF('Input| Overheads'!$C$42="DNSP defined",SUMPRODUCT(--('Input| Projects'!$AD493="Yes"),'Calc| Overheads Allocation'!I$62,'Input| Projects'!$AG493),""))),"")</f>
        <v/>
      </c>
      <c r="BA493" s="106"/>
      <c r="BB493" s="186">
        <f t="shared" si="245"/>
        <v>0</v>
      </c>
      <c r="BC493" s="186">
        <f t="shared" si="246"/>
        <v>0</v>
      </c>
      <c r="BD493" s="186">
        <f t="shared" si="247"/>
        <v>0</v>
      </c>
      <c r="BE493" s="186">
        <f t="shared" si="224"/>
        <v>0</v>
      </c>
      <c r="BF493" s="186">
        <f t="shared" si="225"/>
        <v>0</v>
      </c>
      <c r="BG493" s="186">
        <f t="shared" si="226"/>
        <v>0</v>
      </c>
      <c r="BH493" s="186">
        <f t="shared" si="227"/>
        <v>0</v>
      </c>
      <c r="BI493" s="97"/>
      <c r="BJ493" s="186" t="str">
        <f t="shared" si="228"/>
        <v/>
      </c>
      <c r="BK493" s="186" t="str">
        <f t="shared" si="229"/>
        <v/>
      </c>
      <c r="BL493" s="186" t="str">
        <f t="shared" si="230"/>
        <v/>
      </c>
      <c r="BM493" s="186" t="str">
        <f t="shared" si="231"/>
        <v/>
      </c>
      <c r="BN493" s="186" t="str">
        <f t="shared" si="232"/>
        <v/>
      </c>
      <c r="BO493" s="186" t="str">
        <f t="shared" si="233"/>
        <v/>
      </c>
      <c r="BP493" s="186" t="str">
        <f t="shared" si="234"/>
        <v/>
      </c>
      <c r="BQ493" s="97"/>
      <c r="BR493" s="186">
        <f t="shared" si="235"/>
        <v>0</v>
      </c>
      <c r="BS493" s="186">
        <f t="shared" si="236"/>
        <v>0</v>
      </c>
      <c r="BT493" s="222">
        <f t="shared" si="237"/>
        <v>0</v>
      </c>
      <c r="BU493" s="222">
        <f t="shared" si="238"/>
        <v>0</v>
      </c>
      <c r="BV493" s="222">
        <f t="shared" si="239"/>
        <v>0</v>
      </c>
      <c r="BW493" s="222">
        <f t="shared" si="240"/>
        <v>0</v>
      </c>
      <c r="BX493" s="222">
        <f t="shared" si="241"/>
        <v>0</v>
      </c>
      <c r="BY493" s="106"/>
      <c r="BZ493" s="197" t="str">
        <f>IF(SUMIF('Input| Projects'!$AS$8:$CP$8,"Dx",'Input| Projects'!$AS493:$CP493)=0,"",SUMIF('Input| Projects'!$AS$8:$CP$8,"Dx",'Input| Projects'!$AS493:$CP493))</f>
        <v/>
      </c>
      <c r="CA493" s="197" t="str">
        <f>IF(SUMIF('Input| Projects'!$AS$8:$CP$8,"Tx",'Input| Projects'!$AS493:$CP493)=0,"",SUMIF('Input| Projects'!$AS$8:$CP$8,"Tx",'Input| Projects'!$AS493:$CP493))</f>
        <v/>
      </c>
      <c r="CB493" s="150" t="str">
        <f t="shared" si="248"/>
        <v/>
      </c>
    </row>
    <row r="494" spans="2:80" x14ac:dyDescent="0.2">
      <c r="B494" s="201">
        <f>IFERROR('Input| Projects'!B494,"")</f>
        <v>485</v>
      </c>
      <c r="C494" s="42" t="str">
        <f>IFERROR(IF('Input| Projects'!C494="","",'Input| Projects'!C494),"")</f>
        <v/>
      </c>
      <c r="D494" s="42" t="str">
        <f>IFERROR(IF('Input| Projects'!D494="","",'Input| Projects'!D494),"")</f>
        <v/>
      </c>
      <c r="E494" s="104"/>
      <c r="F494" s="190">
        <f>IFERROR('Input| Projects'!I494*'Input| Escalations'!$K$19,"")</f>
        <v>0</v>
      </c>
      <c r="G494" s="190">
        <f>IFERROR('Input| Projects'!J494*'Input| Escalations'!$K$19,"")</f>
        <v>0</v>
      </c>
      <c r="H494" s="190">
        <f>IFERROR('Input| Projects'!K494*'Input| Escalations'!$K$19,"")</f>
        <v>0</v>
      </c>
      <c r="I494" s="190">
        <f>IFERROR('Input| Projects'!L494*'Input| Escalations'!$K$19,"")</f>
        <v>0</v>
      </c>
      <c r="J494" s="190">
        <f>IFERROR('Input| Projects'!M494*'Input| Escalations'!$K$19,"")</f>
        <v>0</v>
      </c>
      <c r="K494" s="190">
        <f>IFERROR('Input| Projects'!N494*'Input| Escalations'!$K$19,"")</f>
        <v>0</v>
      </c>
      <c r="L494" s="190">
        <f>IFERROR('Input| Projects'!O494*'Input| Escalations'!$K$19,"")</f>
        <v>0</v>
      </c>
      <c r="M494" s="150" t="str">
        <f>IF(ABS(SUM(F494:L494)-(SUM('Input| Projects'!I494:O494)*'Input| Escalations'!$K$19))&lt;0.0000001,"",1)</f>
        <v/>
      </c>
      <c r="N494" s="192">
        <f>'Input| Projects'!$Y494*INDEX('Input| Escalations'!$H$33:$N$33,MATCH('Calc| Project Costs'!N$9,'Input| Escalations'!$H$23:$N$23,0))+'Input| Projects'!$Z494*INDEX('Input| Escalations'!$H$34:$N$34,MATCH('Calc| Project Costs'!N$9,'Input| Escalations'!$H$23:$N$23,0))+'Input| Projects'!$AA494*INDEX('Input| Escalations'!$H$35:$N$35,MATCH('Calc| Project Costs'!N$9,'Input| Escalations'!$H$23:$N$23,0))+1</f>
        <v>1</v>
      </c>
      <c r="O494" s="192">
        <f>'Input| Projects'!$Y494*INDEX('Input| Escalations'!$H$33:$N$33,MATCH('Calc| Project Costs'!O$9,'Input| Escalations'!$H$23:$N$23,0))+'Input| Projects'!$Z494*INDEX('Input| Escalations'!$H$34:$N$34,MATCH('Calc| Project Costs'!O$9,'Input| Escalations'!$H$23:$N$23,0))+'Input| Projects'!$AA494*INDEX('Input| Escalations'!$H$35:$N$35,MATCH('Calc| Project Costs'!O$9,'Input| Escalations'!$H$23:$N$23,0))+1</f>
        <v>1</v>
      </c>
      <c r="P494" s="192">
        <f>'Input| Projects'!$Y494*INDEX('Input| Escalations'!$H$33:$N$33,MATCH('Calc| Project Costs'!P$9,'Input| Escalations'!$H$23:$N$23,0))+'Input| Projects'!$Z494*INDEX('Input| Escalations'!$H$34:$N$34,MATCH('Calc| Project Costs'!P$9,'Input| Escalations'!$H$23:$N$23,0))+'Input| Projects'!$AA494*INDEX('Input| Escalations'!$H$35:$N$35,MATCH('Calc| Project Costs'!P$9,'Input| Escalations'!$H$23:$N$23,0))+1</f>
        <v>1</v>
      </c>
      <c r="Q494" s="192">
        <f>'Input| Projects'!$Y494*INDEX('Input| Escalations'!$H$33:$N$33,MATCH('Calc| Project Costs'!Q$9,'Input| Escalations'!$H$23:$N$23,0))+'Input| Projects'!$Z494*INDEX('Input| Escalations'!$H$34:$N$34,MATCH('Calc| Project Costs'!Q$9,'Input| Escalations'!$H$23:$N$23,0))+'Input| Projects'!$AA494*INDEX('Input| Escalations'!$H$35:$N$35,MATCH('Calc| Project Costs'!Q$9,'Input| Escalations'!$H$23:$N$23,0))+1</f>
        <v>1</v>
      </c>
      <c r="R494" s="192">
        <f>'Input| Projects'!$Y494*INDEX('Input| Escalations'!$H$33:$N$33,MATCH('Calc| Project Costs'!R$9,'Input| Escalations'!$H$23:$N$23,0))+'Input| Projects'!$Z494*INDEX('Input| Escalations'!$H$34:$N$34,MATCH('Calc| Project Costs'!R$9,'Input| Escalations'!$H$23:$N$23,0))+'Input| Projects'!$AA494*INDEX('Input| Escalations'!$H$35:$N$35,MATCH('Calc| Project Costs'!R$9,'Input| Escalations'!$H$23:$N$23,0))+1</f>
        <v>1</v>
      </c>
      <c r="S494" s="192">
        <f>'Input| Projects'!$Y494*INDEX('Input| Escalations'!$H$33:$N$33,MATCH('Calc| Project Costs'!S$9,'Input| Escalations'!$H$23:$N$23,0))+'Input| Projects'!$Z494*INDEX('Input| Escalations'!$H$34:$N$34,MATCH('Calc| Project Costs'!S$9,'Input| Escalations'!$H$23:$N$23,0))+'Input| Projects'!$AA494*INDEX('Input| Escalations'!$H$35:$N$35,MATCH('Calc| Project Costs'!S$9,'Input| Escalations'!$H$23:$N$23,0))+1</f>
        <v>1</v>
      </c>
      <c r="T494" s="192">
        <f>'Input| Projects'!$Y494*INDEX('Input| Escalations'!$H$33:$N$33,MATCH('Calc| Project Costs'!T$9,'Input| Escalations'!$H$23:$N$23,0))+'Input| Projects'!$Z494*INDEX('Input| Escalations'!$H$34:$N$34,MATCH('Calc| Project Costs'!T$9,'Input| Escalations'!$H$23:$N$23,0))+'Input| Projects'!$AA494*INDEX('Input| Escalations'!$H$35:$N$35,MATCH('Calc| Project Costs'!T$9,'Input| Escalations'!$H$23:$N$23,0))+1</f>
        <v>1</v>
      </c>
      <c r="U494" s="106"/>
      <c r="V494" s="186">
        <f t="shared" si="242"/>
        <v>0</v>
      </c>
      <c r="W494" s="186">
        <f t="shared" si="243"/>
        <v>0</v>
      </c>
      <c r="X494" s="186">
        <f t="shared" si="244"/>
        <v>0</v>
      </c>
      <c r="Y494" s="186">
        <f t="shared" si="220"/>
        <v>0</v>
      </c>
      <c r="Z494" s="186">
        <f t="shared" si="221"/>
        <v>0</v>
      </c>
      <c r="AA494" s="186">
        <f t="shared" si="222"/>
        <v>0</v>
      </c>
      <c r="AB494" s="186">
        <f t="shared" si="223"/>
        <v>0</v>
      </c>
      <c r="AC494" s="106"/>
      <c r="AD494" s="186">
        <f>'Input| Projects'!Q494*N494*'Input| Escalations'!$K$19</f>
        <v>0</v>
      </c>
      <c r="AE494" s="186">
        <f>'Input| Projects'!R494*O494*'Input| Escalations'!$K$19</f>
        <v>0</v>
      </c>
      <c r="AF494" s="186">
        <f>'Input| Projects'!S494*P494*'Input| Escalations'!$K$19</f>
        <v>0</v>
      </c>
      <c r="AG494" s="186">
        <f>'Input| Projects'!T494*Q494*'Input| Escalations'!$K$19</f>
        <v>0</v>
      </c>
      <c r="AH494" s="186">
        <f>'Input| Projects'!U494*R494*'Input| Escalations'!$K$19</f>
        <v>0</v>
      </c>
      <c r="AI494" s="186">
        <f>'Input| Projects'!V494*S494*'Input| Escalations'!$K$19</f>
        <v>0</v>
      </c>
      <c r="AJ494" s="186">
        <f>'Input| Projects'!W494*T494*'Input| Escalations'!$K$19</f>
        <v>0</v>
      </c>
      <c r="AK494" s="106"/>
      <c r="AL494" s="186" t="str">
        <f>IFERROR(IF('Input| Overheads'!$C$42="Direct costs",SUMPRODUCT(--('Input| Projects'!$AC494="Yes"),'Calc| Overheads Allocation'!C$8,'Calc| Project Costs'!V494),IF('Input| Overheads'!$C$42="Internal labour",SUMPRODUCT(--('Input| Projects'!$AC494="Yes"),'Calc| Overheads Allocation'!C$8,'Calc| Project Costs'!V494,'Input| Projects'!$Y494),IF('Input| Overheads'!$C$42="DNSP defined",SUMPRODUCT(--('Input| Projects'!$AC494="Yes"),'Calc| Overheads Allocation'!C$61,'Input| Projects'!$AF494),""))),"")</f>
        <v/>
      </c>
      <c r="AM494" s="186" t="str">
        <f>IFERROR(IF('Input| Overheads'!$C$42="Direct costs",SUMPRODUCT(--('Input| Projects'!$AC494="Yes"),'Calc| Overheads Allocation'!D$8,'Calc| Project Costs'!W494),IF('Input| Overheads'!$C$42="Internal labour",SUMPRODUCT(--('Input| Projects'!$AC494="Yes"),'Calc| Overheads Allocation'!D$8,'Calc| Project Costs'!W494,'Input| Projects'!$Y494),IF('Input| Overheads'!$C$42="DNSP defined",SUMPRODUCT(--('Input| Projects'!$AC494="Yes"),'Calc| Overheads Allocation'!D$61,'Input| Projects'!$AF494),""))),"")</f>
        <v/>
      </c>
      <c r="AN494" s="186" t="str">
        <f>IFERROR(IF('Input| Overheads'!$C$42="Direct costs",SUMPRODUCT(--('Input| Projects'!$AC494="Yes"),'Calc| Overheads Allocation'!E$8,'Calc| Project Costs'!X494),IF('Input| Overheads'!$C$42="Internal labour",SUMPRODUCT(--('Input| Projects'!$AC494="Yes"),'Calc| Overheads Allocation'!E$8,'Calc| Project Costs'!X494,'Input| Projects'!$Y494),IF('Input| Overheads'!$C$42="DNSP defined",SUMPRODUCT(--('Input| Projects'!$AC494="Yes"),'Calc| Overheads Allocation'!E$61,'Input| Projects'!$AF494),""))),"")</f>
        <v/>
      </c>
      <c r="AO494" s="186" t="str">
        <f>IFERROR(IF('Input| Overheads'!$C$42="Direct costs",SUMPRODUCT(--('Input| Projects'!$AC494="Yes"),'Calc| Overheads Allocation'!F$8,'Calc| Project Costs'!Y494),IF('Input| Overheads'!$C$42="Internal labour",SUMPRODUCT(--('Input| Projects'!$AC494="Yes"),'Calc| Overheads Allocation'!F$8,'Calc| Project Costs'!Y494,'Input| Projects'!$Y494),IF('Input| Overheads'!$C$42="DNSP defined",SUMPRODUCT(--('Input| Projects'!$AC494="Yes"),'Calc| Overheads Allocation'!F$61,'Input| Projects'!$AF494),""))),"")</f>
        <v/>
      </c>
      <c r="AP494" s="186" t="str">
        <f>IFERROR(IF('Input| Overheads'!$C$42="Direct costs",SUMPRODUCT(--('Input| Projects'!$AC494="Yes"),'Calc| Overheads Allocation'!G$8,'Calc| Project Costs'!Z494),IF('Input| Overheads'!$C$42="Internal labour",SUMPRODUCT(--('Input| Projects'!$AC494="Yes"),'Calc| Overheads Allocation'!G$8,'Calc| Project Costs'!Z494,'Input| Projects'!$Y494),IF('Input| Overheads'!$C$42="DNSP defined",SUMPRODUCT(--('Input| Projects'!$AC494="Yes"),'Calc| Overheads Allocation'!G$61,'Input| Projects'!$AF494),""))),"")</f>
        <v/>
      </c>
      <c r="AQ494" s="186" t="str">
        <f>IFERROR(IF('Input| Overheads'!$C$42="Direct costs",SUMPRODUCT(--('Input| Projects'!$AC494="Yes"),'Calc| Overheads Allocation'!H$8,'Calc| Project Costs'!AA494),IF('Input| Overheads'!$C$42="Internal labour",SUMPRODUCT(--('Input| Projects'!$AC494="Yes"),'Calc| Overheads Allocation'!H$8,'Calc| Project Costs'!AA494,'Input| Projects'!$Y494),IF('Input| Overheads'!$C$42="DNSP defined",SUMPRODUCT(--('Input| Projects'!$AC494="Yes"),'Calc| Overheads Allocation'!H$61,'Input| Projects'!$AF494),""))),"")</f>
        <v/>
      </c>
      <c r="AR494" s="186" t="str">
        <f>IFERROR(IF('Input| Overheads'!$C$42="Direct costs",SUMPRODUCT(--('Input| Projects'!$AC494="Yes"),'Calc| Overheads Allocation'!I$8,'Calc| Project Costs'!AB494),IF('Input| Overheads'!$C$42="Internal labour",SUMPRODUCT(--('Input| Projects'!$AC494="Yes"),'Calc| Overheads Allocation'!I$8,'Calc| Project Costs'!AB494,'Input| Projects'!$Y494),IF('Input| Overheads'!$C$42="DNSP defined",SUMPRODUCT(--('Input| Projects'!$AC494="Yes"),'Calc| Overheads Allocation'!I$61,'Input| Projects'!$AF494),""))),"")</f>
        <v/>
      </c>
      <c r="AS494" s="106"/>
      <c r="AT494" s="186" t="str">
        <f>IFERROR(IF('Input| Overheads'!$C$42="Direct costs",SUMPRODUCT(--('Input| Projects'!$AD494="Yes"),'Calc| Overheads Allocation'!C$9,'Calc| Project Costs'!V494),IF('Input| Overheads'!$C$42="Internal labour",SUMPRODUCT(--('Input| Projects'!$AD494="Yes"),'Calc| Overheads Allocation'!C$9,'Calc| Project Costs'!V494,'Input| Projects'!$Y494),IF('Input| Overheads'!$C$42="DNSP defined",SUMPRODUCT(--('Input| Projects'!$AD494="Yes"),'Calc| Overheads Allocation'!C$62,'Input| Projects'!$AG494),""))),"")</f>
        <v/>
      </c>
      <c r="AU494" s="186" t="str">
        <f>IFERROR(IF('Input| Overheads'!$C$42="Direct costs",SUMPRODUCT(--('Input| Projects'!$AD494="Yes"),'Calc| Overheads Allocation'!D$9,'Calc| Project Costs'!W494),IF('Input| Overheads'!$C$42="Internal labour",SUMPRODUCT(--('Input| Projects'!$AD494="Yes"),'Calc| Overheads Allocation'!D$9,'Calc| Project Costs'!W494,'Input| Projects'!$Y494),IF('Input| Overheads'!$C$42="DNSP defined",SUMPRODUCT(--('Input| Projects'!$AD494="Yes"),'Calc| Overheads Allocation'!D$62,'Input| Projects'!$AG494),""))),"")</f>
        <v/>
      </c>
      <c r="AV494" s="186" t="str">
        <f>IFERROR(IF('Input| Overheads'!$C$42="Direct costs",SUMPRODUCT(--('Input| Projects'!$AD494="Yes"),'Calc| Overheads Allocation'!E$9,'Calc| Project Costs'!X494),IF('Input| Overheads'!$C$42="Internal labour",SUMPRODUCT(--('Input| Projects'!$AD494="Yes"),'Calc| Overheads Allocation'!E$9,'Calc| Project Costs'!X494,'Input| Projects'!$Y494),IF('Input| Overheads'!$C$42="DNSP defined",SUMPRODUCT(--('Input| Projects'!$AD494="Yes"),'Calc| Overheads Allocation'!E$62,'Input| Projects'!$AG494),""))),"")</f>
        <v/>
      </c>
      <c r="AW494" s="186" t="str">
        <f>IFERROR(IF('Input| Overheads'!$C$42="Direct costs",SUMPRODUCT(--('Input| Projects'!$AD494="Yes"),'Calc| Overheads Allocation'!F$9,'Calc| Project Costs'!Y494),IF('Input| Overheads'!$C$42="Internal labour",SUMPRODUCT(--('Input| Projects'!$AD494="Yes"),'Calc| Overheads Allocation'!F$9,'Calc| Project Costs'!Y494,'Input| Projects'!$Y494),IF('Input| Overheads'!$C$42="DNSP defined",SUMPRODUCT(--('Input| Projects'!$AD494="Yes"),'Calc| Overheads Allocation'!F$62,'Input| Projects'!$AG494),""))),"")</f>
        <v/>
      </c>
      <c r="AX494" s="186" t="str">
        <f>IFERROR(IF('Input| Overheads'!$C$42="Direct costs",SUMPRODUCT(--('Input| Projects'!$AD494="Yes"),'Calc| Overheads Allocation'!G$9,'Calc| Project Costs'!Z494),IF('Input| Overheads'!$C$42="Internal labour",SUMPRODUCT(--('Input| Projects'!$AD494="Yes"),'Calc| Overheads Allocation'!G$9,'Calc| Project Costs'!Z494,'Input| Projects'!$Y494),IF('Input| Overheads'!$C$42="DNSP defined",SUMPRODUCT(--('Input| Projects'!$AD494="Yes"),'Calc| Overheads Allocation'!G$62,'Input| Projects'!$AG494),""))),"")</f>
        <v/>
      </c>
      <c r="AY494" s="186" t="str">
        <f>IFERROR(IF('Input| Overheads'!$C$42="Direct costs",SUMPRODUCT(--('Input| Projects'!$AD494="Yes"),'Calc| Overheads Allocation'!H$9,'Calc| Project Costs'!AA494),IF('Input| Overheads'!$C$42="Internal labour",SUMPRODUCT(--('Input| Projects'!$AD494="Yes"),'Calc| Overheads Allocation'!H$9,'Calc| Project Costs'!AA494,'Input| Projects'!$Y494),IF('Input| Overheads'!$C$42="DNSP defined",SUMPRODUCT(--('Input| Projects'!$AD494="Yes"),'Calc| Overheads Allocation'!H$62,'Input| Projects'!$AG494),""))),"")</f>
        <v/>
      </c>
      <c r="AZ494" s="186" t="str">
        <f>IFERROR(IF('Input| Overheads'!$C$42="Direct costs",SUMPRODUCT(--('Input| Projects'!$AD494="Yes"),'Calc| Overheads Allocation'!I$9,'Calc| Project Costs'!AB494),IF('Input| Overheads'!$C$42="Internal labour",SUMPRODUCT(--('Input| Projects'!$AD494="Yes"),'Calc| Overheads Allocation'!I$9,'Calc| Project Costs'!AB494,'Input| Projects'!$Y494),IF('Input| Overheads'!$C$42="DNSP defined",SUMPRODUCT(--('Input| Projects'!$AD494="Yes"),'Calc| Overheads Allocation'!I$62,'Input| Projects'!$AG494),""))),"")</f>
        <v/>
      </c>
      <c r="BA494" s="106"/>
      <c r="BB494" s="186">
        <f t="shared" si="245"/>
        <v>0</v>
      </c>
      <c r="BC494" s="186">
        <f t="shared" si="246"/>
        <v>0</v>
      </c>
      <c r="BD494" s="186">
        <f t="shared" si="247"/>
        <v>0</v>
      </c>
      <c r="BE494" s="186">
        <f t="shared" si="224"/>
        <v>0</v>
      </c>
      <c r="BF494" s="186">
        <f t="shared" si="225"/>
        <v>0</v>
      </c>
      <c r="BG494" s="186">
        <f t="shared" si="226"/>
        <v>0</v>
      </c>
      <c r="BH494" s="186">
        <f t="shared" si="227"/>
        <v>0</v>
      </c>
      <c r="BI494" s="97"/>
      <c r="BJ494" s="186" t="str">
        <f t="shared" si="228"/>
        <v/>
      </c>
      <c r="BK494" s="186" t="str">
        <f t="shared" si="229"/>
        <v/>
      </c>
      <c r="BL494" s="186" t="str">
        <f t="shared" si="230"/>
        <v/>
      </c>
      <c r="BM494" s="186" t="str">
        <f t="shared" si="231"/>
        <v/>
      </c>
      <c r="BN494" s="186" t="str">
        <f t="shared" si="232"/>
        <v/>
      </c>
      <c r="BO494" s="186" t="str">
        <f t="shared" si="233"/>
        <v/>
      </c>
      <c r="BP494" s="186" t="str">
        <f t="shared" si="234"/>
        <v/>
      </c>
      <c r="BQ494" s="97"/>
      <c r="BR494" s="186">
        <f t="shared" si="235"/>
        <v>0</v>
      </c>
      <c r="BS494" s="186">
        <f t="shared" si="236"/>
        <v>0</v>
      </c>
      <c r="BT494" s="222">
        <f t="shared" si="237"/>
        <v>0</v>
      </c>
      <c r="BU494" s="222">
        <f t="shared" si="238"/>
        <v>0</v>
      </c>
      <c r="BV494" s="222">
        <f t="shared" si="239"/>
        <v>0</v>
      </c>
      <c r="BW494" s="222">
        <f t="shared" si="240"/>
        <v>0</v>
      </c>
      <c r="BX494" s="222">
        <f t="shared" si="241"/>
        <v>0</v>
      </c>
      <c r="BY494" s="106"/>
      <c r="BZ494" s="197" t="str">
        <f>IF(SUMIF('Input| Projects'!$AS$8:$CP$8,"Dx",'Input| Projects'!$AS494:$CP494)=0,"",SUMIF('Input| Projects'!$AS$8:$CP$8,"Dx",'Input| Projects'!$AS494:$CP494))</f>
        <v/>
      </c>
      <c r="CA494" s="197" t="str">
        <f>IF(SUMIF('Input| Projects'!$AS$8:$CP$8,"Tx",'Input| Projects'!$AS494:$CP494)=0,"",SUMIF('Input| Projects'!$AS$8:$CP$8,"Tx",'Input| Projects'!$AS494:$CP494))</f>
        <v/>
      </c>
      <c r="CB494" s="150" t="str">
        <f t="shared" si="248"/>
        <v/>
      </c>
    </row>
    <row r="495" spans="2:80" x14ac:dyDescent="0.2">
      <c r="B495" s="201">
        <f>IFERROR('Input| Projects'!B495,"")</f>
        <v>486</v>
      </c>
      <c r="C495" s="42" t="str">
        <f>IFERROR(IF('Input| Projects'!C495="","",'Input| Projects'!C495),"")</f>
        <v/>
      </c>
      <c r="D495" s="42" t="str">
        <f>IFERROR(IF('Input| Projects'!D495="","",'Input| Projects'!D495),"")</f>
        <v/>
      </c>
      <c r="E495" s="104"/>
      <c r="F495" s="190">
        <f>IFERROR('Input| Projects'!I495*'Input| Escalations'!$K$19,"")</f>
        <v>0</v>
      </c>
      <c r="G495" s="190">
        <f>IFERROR('Input| Projects'!J495*'Input| Escalations'!$K$19,"")</f>
        <v>0</v>
      </c>
      <c r="H495" s="190">
        <f>IFERROR('Input| Projects'!K495*'Input| Escalations'!$K$19,"")</f>
        <v>0</v>
      </c>
      <c r="I495" s="190">
        <f>IFERROR('Input| Projects'!L495*'Input| Escalations'!$K$19,"")</f>
        <v>0</v>
      </c>
      <c r="J495" s="190">
        <f>IFERROR('Input| Projects'!M495*'Input| Escalations'!$K$19,"")</f>
        <v>0</v>
      </c>
      <c r="K495" s="190">
        <f>IFERROR('Input| Projects'!N495*'Input| Escalations'!$K$19,"")</f>
        <v>0</v>
      </c>
      <c r="L495" s="190">
        <f>IFERROR('Input| Projects'!O495*'Input| Escalations'!$K$19,"")</f>
        <v>0</v>
      </c>
      <c r="M495" s="150" t="str">
        <f>IF(ABS(SUM(F495:L495)-(SUM('Input| Projects'!I495:O495)*'Input| Escalations'!$K$19))&lt;0.0000001,"",1)</f>
        <v/>
      </c>
      <c r="N495" s="192">
        <f>'Input| Projects'!$Y495*INDEX('Input| Escalations'!$H$33:$N$33,MATCH('Calc| Project Costs'!N$9,'Input| Escalations'!$H$23:$N$23,0))+'Input| Projects'!$Z495*INDEX('Input| Escalations'!$H$34:$N$34,MATCH('Calc| Project Costs'!N$9,'Input| Escalations'!$H$23:$N$23,0))+'Input| Projects'!$AA495*INDEX('Input| Escalations'!$H$35:$N$35,MATCH('Calc| Project Costs'!N$9,'Input| Escalations'!$H$23:$N$23,0))+1</f>
        <v>1</v>
      </c>
      <c r="O495" s="192">
        <f>'Input| Projects'!$Y495*INDEX('Input| Escalations'!$H$33:$N$33,MATCH('Calc| Project Costs'!O$9,'Input| Escalations'!$H$23:$N$23,0))+'Input| Projects'!$Z495*INDEX('Input| Escalations'!$H$34:$N$34,MATCH('Calc| Project Costs'!O$9,'Input| Escalations'!$H$23:$N$23,0))+'Input| Projects'!$AA495*INDEX('Input| Escalations'!$H$35:$N$35,MATCH('Calc| Project Costs'!O$9,'Input| Escalations'!$H$23:$N$23,0))+1</f>
        <v>1</v>
      </c>
      <c r="P495" s="192">
        <f>'Input| Projects'!$Y495*INDEX('Input| Escalations'!$H$33:$N$33,MATCH('Calc| Project Costs'!P$9,'Input| Escalations'!$H$23:$N$23,0))+'Input| Projects'!$Z495*INDEX('Input| Escalations'!$H$34:$N$34,MATCH('Calc| Project Costs'!P$9,'Input| Escalations'!$H$23:$N$23,0))+'Input| Projects'!$AA495*INDEX('Input| Escalations'!$H$35:$N$35,MATCH('Calc| Project Costs'!P$9,'Input| Escalations'!$H$23:$N$23,0))+1</f>
        <v>1</v>
      </c>
      <c r="Q495" s="192">
        <f>'Input| Projects'!$Y495*INDEX('Input| Escalations'!$H$33:$N$33,MATCH('Calc| Project Costs'!Q$9,'Input| Escalations'!$H$23:$N$23,0))+'Input| Projects'!$Z495*INDEX('Input| Escalations'!$H$34:$N$34,MATCH('Calc| Project Costs'!Q$9,'Input| Escalations'!$H$23:$N$23,0))+'Input| Projects'!$AA495*INDEX('Input| Escalations'!$H$35:$N$35,MATCH('Calc| Project Costs'!Q$9,'Input| Escalations'!$H$23:$N$23,0))+1</f>
        <v>1</v>
      </c>
      <c r="R495" s="192">
        <f>'Input| Projects'!$Y495*INDEX('Input| Escalations'!$H$33:$N$33,MATCH('Calc| Project Costs'!R$9,'Input| Escalations'!$H$23:$N$23,0))+'Input| Projects'!$Z495*INDEX('Input| Escalations'!$H$34:$N$34,MATCH('Calc| Project Costs'!R$9,'Input| Escalations'!$H$23:$N$23,0))+'Input| Projects'!$AA495*INDEX('Input| Escalations'!$H$35:$N$35,MATCH('Calc| Project Costs'!R$9,'Input| Escalations'!$H$23:$N$23,0))+1</f>
        <v>1</v>
      </c>
      <c r="S495" s="192">
        <f>'Input| Projects'!$Y495*INDEX('Input| Escalations'!$H$33:$N$33,MATCH('Calc| Project Costs'!S$9,'Input| Escalations'!$H$23:$N$23,0))+'Input| Projects'!$Z495*INDEX('Input| Escalations'!$H$34:$N$34,MATCH('Calc| Project Costs'!S$9,'Input| Escalations'!$H$23:$N$23,0))+'Input| Projects'!$AA495*INDEX('Input| Escalations'!$H$35:$N$35,MATCH('Calc| Project Costs'!S$9,'Input| Escalations'!$H$23:$N$23,0))+1</f>
        <v>1</v>
      </c>
      <c r="T495" s="192">
        <f>'Input| Projects'!$Y495*INDEX('Input| Escalations'!$H$33:$N$33,MATCH('Calc| Project Costs'!T$9,'Input| Escalations'!$H$23:$N$23,0))+'Input| Projects'!$Z495*INDEX('Input| Escalations'!$H$34:$N$34,MATCH('Calc| Project Costs'!T$9,'Input| Escalations'!$H$23:$N$23,0))+'Input| Projects'!$AA495*INDEX('Input| Escalations'!$H$35:$N$35,MATCH('Calc| Project Costs'!T$9,'Input| Escalations'!$H$23:$N$23,0))+1</f>
        <v>1</v>
      </c>
      <c r="U495" s="106"/>
      <c r="V495" s="186">
        <f t="shared" si="242"/>
        <v>0</v>
      </c>
      <c r="W495" s="186">
        <f t="shared" si="243"/>
        <v>0</v>
      </c>
      <c r="X495" s="186">
        <f t="shared" si="244"/>
        <v>0</v>
      </c>
      <c r="Y495" s="186">
        <f t="shared" si="220"/>
        <v>0</v>
      </c>
      <c r="Z495" s="186">
        <f t="shared" si="221"/>
        <v>0</v>
      </c>
      <c r="AA495" s="186">
        <f t="shared" si="222"/>
        <v>0</v>
      </c>
      <c r="AB495" s="186">
        <f t="shared" si="223"/>
        <v>0</v>
      </c>
      <c r="AC495" s="106"/>
      <c r="AD495" s="186">
        <f>'Input| Projects'!Q495*N495*'Input| Escalations'!$K$19</f>
        <v>0</v>
      </c>
      <c r="AE495" s="186">
        <f>'Input| Projects'!R495*O495*'Input| Escalations'!$K$19</f>
        <v>0</v>
      </c>
      <c r="AF495" s="186">
        <f>'Input| Projects'!S495*P495*'Input| Escalations'!$K$19</f>
        <v>0</v>
      </c>
      <c r="AG495" s="186">
        <f>'Input| Projects'!T495*Q495*'Input| Escalations'!$K$19</f>
        <v>0</v>
      </c>
      <c r="AH495" s="186">
        <f>'Input| Projects'!U495*R495*'Input| Escalations'!$K$19</f>
        <v>0</v>
      </c>
      <c r="AI495" s="186">
        <f>'Input| Projects'!V495*S495*'Input| Escalations'!$K$19</f>
        <v>0</v>
      </c>
      <c r="AJ495" s="186">
        <f>'Input| Projects'!W495*T495*'Input| Escalations'!$K$19</f>
        <v>0</v>
      </c>
      <c r="AK495" s="106"/>
      <c r="AL495" s="186" t="str">
        <f>IFERROR(IF('Input| Overheads'!$C$42="Direct costs",SUMPRODUCT(--('Input| Projects'!$AC495="Yes"),'Calc| Overheads Allocation'!C$8,'Calc| Project Costs'!V495),IF('Input| Overheads'!$C$42="Internal labour",SUMPRODUCT(--('Input| Projects'!$AC495="Yes"),'Calc| Overheads Allocation'!C$8,'Calc| Project Costs'!V495,'Input| Projects'!$Y495),IF('Input| Overheads'!$C$42="DNSP defined",SUMPRODUCT(--('Input| Projects'!$AC495="Yes"),'Calc| Overheads Allocation'!C$61,'Input| Projects'!$AF495),""))),"")</f>
        <v/>
      </c>
      <c r="AM495" s="186" t="str">
        <f>IFERROR(IF('Input| Overheads'!$C$42="Direct costs",SUMPRODUCT(--('Input| Projects'!$AC495="Yes"),'Calc| Overheads Allocation'!D$8,'Calc| Project Costs'!W495),IF('Input| Overheads'!$C$42="Internal labour",SUMPRODUCT(--('Input| Projects'!$AC495="Yes"),'Calc| Overheads Allocation'!D$8,'Calc| Project Costs'!W495,'Input| Projects'!$Y495),IF('Input| Overheads'!$C$42="DNSP defined",SUMPRODUCT(--('Input| Projects'!$AC495="Yes"),'Calc| Overheads Allocation'!D$61,'Input| Projects'!$AF495),""))),"")</f>
        <v/>
      </c>
      <c r="AN495" s="186" t="str">
        <f>IFERROR(IF('Input| Overheads'!$C$42="Direct costs",SUMPRODUCT(--('Input| Projects'!$AC495="Yes"),'Calc| Overheads Allocation'!E$8,'Calc| Project Costs'!X495),IF('Input| Overheads'!$C$42="Internal labour",SUMPRODUCT(--('Input| Projects'!$AC495="Yes"),'Calc| Overheads Allocation'!E$8,'Calc| Project Costs'!X495,'Input| Projects'!$Y495),IF('Input| Overheads'!$C$42="DNSP defined",SUMPRODUCT(--('Input| Projects'!$AC495="Yes"),'Calc| Overheads Allocation'!E$61,'Input| Projects'!$AF495),""))),"")</f>
        <v/>
      </c>
      <c r="AO495" s="186" t="str">
        <f>IFERROR(IF('Input| Overheads'!$C$42="Direct costs",SUMPRODUCT(--('Input| Projects'!$AC495="Yes"),'Calc| Overheads Allocation'!F$8,'Calc| Project Costs'!Y495),IF('Input| Overheads'!$C$42="Internal labour",SUMPRODUCT(--('Input| Projects'!$AC495="Yes"),'Calc| Overheads Allocation'!F$8,'Calc| Project Costs'!Y495,'Input| Projects'!$Y495),IF('Input| Overheads'!$C$42="DNSP defined",SUMPRODUCT(--('Input| Projects'!$AC495="Yes"),'Calc| Overheads Allocation'!F$61,'Input| Projects'!$AF495),""))),"")</f>
        <v/>
      </c>
      <c r="AP495" s="186" t="str">
        <f>IFERROR(IF('Input| Overheads'!$C$42="Direct costs",SUMPRODUCT(--('Input| Projects'!$AC495="Yes"),'Calc| Overheads Allocation'!G$8,'Calc| Project Costs'!Z495),IF('Input| Overheads'!$C$42="Internal labour",SUMPRODUCT(--('Input| Projects'!$AC495="Yes"),'Calc| Overheads Allocation'!G$8,'Calc| Project Costs'!Z495,'Input| Projects'!$Y495),IF('Input| Overheads'!$C$42="DNSP defined",SUMPRODUCT(--('Input| Projects'!$AC495="Yes"),'Calc| Overheads Allocation'!G$61,'Input| Projects'!$AF495),""))),"")</f>
        <v/>
      </c>
      <c r="AQ495" s="186" t="str">
        <f>IFERROR(IF('Input| Overheads'!$C$42="Direct costs",SUMPRODUCT(--('Input| Projects'!$AC495="Yes"),'Calc| Overheads Allocation'!H$8,'Calc| Project Costs'!AA495),IF('Input| Overheads'!$C$42="Internal labour",SUMPRODUCT(--('Input| Projects'!$AC495="Yes"),'Calc| Overheads Allocation'!H$8,'Calc| Project Costs'!AA495,'Input| Projects'!$Y495),IF('Input| Overheads'!$C$42="DNSP defined",SUMPRODUCT(--('Input| Projects'!$AC495="Yes"),'Calc| Overheads Allocation'!H$61,'Input| Projects'!$AF495),""))),"")</f>
        <v/>
      </c>
      <c r="AR495" s="186" t="str">
        <f>IFERROR(IF('Input| Overheads'!$C$42="Direct costs",SUMPRODUCT(--('Input| Projects'!$AC495="Yes"),'Calc| Overheads Allocation'!I$8,'Calc| Project Costs'!AB495),IF('Input| Overheads'!$C$42="Internal labour",SUMPRODUCT(--('Input| Projects'!$AC495="Yes"),'Calc| Overheads Allocation'!I$8,'Calc| Project Costs'!AB495,'Input| Projects'!$Y495),IF('Input| Overheads'!$C$42="DNSP defined",SUMPRODUCT(--('Input| Projects'!$AC495="Yes"),'Calc| Overheads Allocation'!I$61,'Input| Projects'!$AF495),""))),"")</f>
        <v/>
      </c>
      <c r="AS495" s="106"/>
      <c r="AT495" s="186" t="str">
        <f>IFERROR(IF('Input| Overheads'!$C$42="Direct costs",SUMPRODUCT(--('Input| Projects'!$AD495="Yes"),'Calc| Overheads Allocation'!C$9,'Calc| Project Costs'!V495),IF('Input| Overheads'!$C$42="Internal labour",SUMPRODUCT(--('Input| Projects'!$AD495="Yes"),'Calc| Overheads Allocation'!C$9,'Calc| Project Costs'!V495,'Input| Projects'!$Y495),IF('Input| Overheads'!$C$42="DNSP defined",SUMPRODUCT(--('Input| Projects'!$AD495="Yes"),'Calc| Overheads Allocation'!C$62,'Input| Projects'!$AG495),""))),"")</f>
        <v/>
      </c>
      <c r="AU495" s="186" t="str">
        <f>IFERROR(IF('Input| Overheads'!$C$42="Direct costs",SUMPRODUCT(--('Input| Projects'!$AD495="Yes"),'Calc| Overheads Allocation'!D$9,'Calc| Project Costs'!W495),IF('Input| Overheads'!$C$42="Internal labour",SUMPRODUCT(--('Input| Projects'!$AD495="Yes"),'Calc| Overheads Allocation'!D$9,'Calc| Project Costs'!W495,'Input| Projects'!$Y495),IF('Input| Overheads'!$C$42="DNSP defined",SUMPRODUCT(--('Input| Projects'!$AD495="Yes"),'Calc| Overheads Allocation'!D$62,'Input| Projects'!$AG495),""))),"")</f>
        <v/>
      </c>
      <c r="AV495" s="186" t="str">
        <f>IFERROR(IF('Input| Overheads'!$C$42="Direct costs",SUMPRODUCT(--('Input| Projects'!$AD495="Yes"),'Calc| Overheads Allocation'!E$9,'Calc| Project Costs'!X495),IF('Input| Overheads'!$C$42="Internal labour",SUMPRODUCT(--('Input| Projects'!$AD495="Yes"),'Calc| Overheads Allocation'!E$9,'Calc| Project Costs'!X495,'Input| Projects'!$Y495),IF('Input| Overheads'!$C$42="DNSP defined",SUMPRODUCT(--('Input| Projects'!$AD495="Yes"),'Calc| Overheads Allocation'!E$62,'Input| Projects'!$AG495),""))),"")</f>
        <v/>
      </c>
      <c r="AW495" s="186" t="str">
        <f>IFERROR(IF('Input| Overheads'!$C$42="Direct costs",SUMPRODUCT(--('Input| Projects'!$AD495="Yes"),'Calc| Overheads Allocation'!F$9,'Calc| Project Costs'!Y495),IF('Input| Overheads'!$C$42="Internal labour",SUMPRODUCT(--('Input| Projects'!$AD495="Yes"),'Calc| Overheads Allocation'!F$9,'Calc| Project Costs'!Y495,'Input| Projects'!$Y495),IF('Input| Overheads'!$C$42="DNSP defined",SUMPRODUCT(--('Input| Projects'!$AD495="Yes"),'Calc| Overheads Allocation'!F$62,'Input| Projects'!$AG495),""))),"")</f>
        <v/>
      </c>
      <c r="AX495" s="186" t="str">
        <f>IFERROR(IF('Input| Overheads'!$C$42="Direct costs",SUMPRODUCT(--('Input| Projects'!$AD495="Yes"),'Calc| Overheads Allocation'!G$9,'Calc| Project Costs'!Z495),IF('Input| Overheads'!$C$42="Internal labour",SUMPRODUCT(--('Input| Projects'!$AD495="Yes"),'Calc| Overheads Allocation'!G$9,'Calc| Project Costs'!Z495,'Input| Projects'!$Y495),IF('Input| Overheads'!$C$42="DNSP defined",SUMPRODUCT(--('Input| Projects'!$AD495="Yes"),'Calc| Overheads Allocation'!G$62,'Input| Projects'!$AG495),""))),"")</f>
        <v/>
      </c>
      <c r="AY495" s="186" t="str">
        <f>IFERROR(IF('Input| Overheads'!$C$42="Direct costs",SUMPRODUCT(--('Input| Projects'!$AD495="Yes"),'Calc| Overheads Allocation'!H$9,'Calc| Project Costs'!AA495),IF('Input| Overheads'!$C$42="Internal labour",SUMPRODUCT(--('Input| Projects'!$AD495="Yes"),'Calc| Overheads Allocation'!H$9,'Calc| Project Costs'!AA495,'Input| Projects'!$Y495),IF('Input| Overheads'!$C$42="DNSP defined",SUMPRODUCT(--('Input| Projects'!$AD495="Yes"),'Calc| Overheads Allocation'!H$62,'Input| Projects'!$AG495),""))),"")</f>
        <v/>
      </c>
      <c r="AZ495" s="186" t="str">
        <f>IFERROR(IF('Input| Overheads'!$C$42="Direct costs",SUMPRODUCT(--('Input| Projects'!$AD495="Yes"),'Calc| Overheads Allocation'!I$9,'Calc| Project Costs'!AB495),IF('Input| Overheads'!$C$42="Internal labour",SUMPRODUCT(--('Input| Projects'!$AD495="Yes"),'Calc| Overheads Allocation'!I$9,'Calc| Project Costs'!AB495,'Input| Projects'!$Y495),IF('Input| Overheads'!$C$42="DNSP defined",SUMPRODUCT(--('Input| Projects'!$AD495="Yes"),'Calc| Overheads Allocation'!I$62,'Input| Projects'!$AG495),""))),"")</f>
        <v/>
      </c>
      <c r="BA495" s="106"/>
      <c r="BB495" s="186">
        <f t="shared" si="245"/>
        <v>0</v>
      </c>
      <c r="BC495" s="186">
        <f t="shared" si="246"/>
        <v>0</v>
      </c>
      <c r="BD495" s="186">
        <f t="shared" si="247"/>
        <v>0</v>
      </c>
      <c r="BE495" s="186">
        <f t="shared" si="224"/>
        <v>0</v>
      </c>
      <c r="BF495" s="186">
        <f t="shared" si="225"/>
        <v>0</v>
      </c>
      <c r="BG495" s="186">
        <f t="shared" si="226"/>
        <v>0</v>
      </c>
      <c r="BH495" s="186">
        <f t="shared" si="227"/>
        <v>0</v>
      </c>
      <c r="BI495" s="97"/>
      <c r="BJ495" s="186" t="str">
        <f t="shared" si="228"/>
        <v/>
      </c>
      <c r="BK495" s="186" t="str">
        <f t="shared" si="229"/>
        <v/>
      </c>
      <c r="BL495" s="186" t="str">
        <f t="shared" si="230"/>
        <v/>
      </c>
      <c r="BM495" s="186" t="str">
        <f t="shared" si="231"/>
        <v/>
      </c>
      <c r="BN495" s="186" t="str">
        <f t="shared" si="232"/>
        <v/>
      </c>
      <c r="BO495" s="186" t="str">
        <f t="shared" si="233"/>
        <v/>
      </c>
      <c r="BP495" s="186" t="str">
        <f t="shared" si="234"/>
        <v/>
      </c>
      <c r="BQ495" s="97"/>
      <c r="BR495" s="186">
        <f t="shared" si="235"/>
        <v>0</v>
      </c>
      <c r="BS495" s="186">
        <f t="shared" si="236"/>
        <v>0</v>
      </c>
      <c r="BT495" s="222">
        <f t="shared" si="237"/>
        <v>0</v>
      </c>
      <c r="BU495" s="222">
        <f t="shared" si="238"/>
        <v>0</v>
      </c>
      <c r="BV495" s="222">
        <f t="shared" si="239"/>
        <v>0</v>
      </c>
      <c r="BW495" s="222">
        <f t="shared" si="240"/>
        <v>0</v>
      </c>
      <c r="BX495" s="222">
        <f t="shared" si="241"/>
        <v>0</v>
      </c>
      <c r="BY495" s="106"/>
      <c r="BZ495" s="197" t="str">
        <f>IF(SUMIF('Input| Projects'!$AS$8:$CP$8,"Dx",'Input| Projects'!$AS495:$CP495)=0,"",SUMIF('Input| Projects'!$AS$8:$CP$8,"Dx",'Input| Projects'!$AS495:$CP495))</f>
        <v/>
      </c>
      <c r="CA495" s="197" t="str">
        <f>IF(SUMIF('Input| Projects'!$AS$8:$CP$8,"Tx",'Input| Projects'!$AS495:$CP495)=0,"",SUMIF('Input| Projects'!$AS$8:$CP$8,"Tx",'Input| Projects'!$AS495:$CP495))</f>
        <v/>
      </c>
      <c r="CB495" s="150" t="str">
        <f t="shared" si="248"/>
        <v/>
      </c>
    </row>
    <row r="496" spans="2:80" x14ac:dyDescent="0.2">
      <c r="B496" s="201">
        <f>IFERROR('Input| Projects'!B496,"")</f>
        <v>487</v>
      </c>
      <c r="C496" s="42" t="str">
        <f>IFERROR(IF('Input| Projects'!C496="","",'Input| Projects'!C496),"")</f>
        <v/>
      </c>
      <c r="D496" s="42" t="str">
        <f>IFERROR(IF('Input| Projects'!D496="","",'Input| Projects'!D496),"")</f>
        <v/>
      </c>
      <c r="E496" s="104"/>
      <c r="F496" s="190">
        <f>IFERROR('Input| Projects'!I496*'Input| Escalations'!$K$19,"")</f>
        <v>0</v>
      </c>
      <c r="G496" s="190">
        <f>IFERROR('Input| Projects'!J496*'Input| Escalations'!$K$19,"")</f>
        <v>0</v>
      </c>
      <c r="H496" s="190">
        <f>IFERROR('Input| Projects'!K496*'Input| Escalations'!$K$19,"")</f>
        <v>0</v>
      </c>
      <c r="I496" s="190">
        <f>IFERROR('Input| Projects'!L496*'Input| Escalations'!$K$19,"")</f>
        <v>0</v>
      </c>
      <c r="J496" s="190">
        <f>IFERROR('Input| Projects'!M496*'Input| Escalations'!$K$19,"")</f>
        <v>0</v>
      </c>
      <c r="K496" s="190">
        <f>IFERROR('Input| Projects'!N496*'Input| Escalations'!$K$19,"")</f>
        <v>0</v>
      </c>
      <c r="L496" s="190">
        <f>IFERROR('Input| Projects'!O496*'Input| Escalations'!$K$19,"")</f>
        <v>0</v>
      </c>
      <c r="M496" s="150" t="str">
        <f>IF(ABS(SUM(F496:L496)-(SUM('Input| Projects'!I496:O496)*'Input| Escalations'!$K$19))&lt;0.0000001,"",1)</f>
        <v/>
      </c>
      <c r="N496" s="192">
        <f>'Input| Projects'!$Y496*INDEX('Input| Escalations'!$H$33:$N$33,MATCH('Calc| Project Costs'!N$9,'Input| Escalations'!$H$23:$N$23,0))+'Input| Projects'!$Z496*INDEX('Input| Escalations'!$H$34:$N$34,MATCH('Calc| Project Costs'!N$9,'Input| Escalations'!$H$23:$N$23,0))+'Input| Projects'!$AA496*INDEX('Input| Escalations'!$H$35:$N$35,MATCH('Calc| Project Costs'!N$9,'Input| Escalations'!$H$23:$N$23,0))+1</f>
        <v>1</v>
      </c>
      <c r="O496" s="192">
        <f>'Input| Projects'!$Y496*INDEX('Input| Escalations'!$H$33:$N$33,MATCH('Calc| Project Costs'!O$9,'Input| Escalations'!$H$23:$N$23,0))+'Input| Projects'!$Z496*INDEX('Input| Escalations'!$H$34:$N$34,MATCH('Calc| Project Costs'!O$9,'Input| Escalations'!$H$23:$N$23,0))+'Input| Projects'!$AA496*INDEX('Input| Escalations'!$H$35:$N$35,MATCH('Calc| Project Costs'!O$9,'Input| Escalations'!$H$23:$N$23,0))+1</f>
        <v>1</v>
      </c>
      <c r="P496" s="192">
        <f>'Input| Projects'!$Y496*INDEX('Input| Escalations'!$H$33:$N$33,MATCH('Calc| Project Costs'!P$9,'Input| Escalations'!$H$23:$N$23,0))+'Input| Projects'!$Z496*INDEX('Input| Escalations'!$H$34:$N$34,MATCH('Calc| Project Costs'!P$9,'Input| Escalations'!$H$23:$N$23,0))+'Input| Projects'!$AA496*INDEX('Input| Escalations'!$H$35:$N$35,MATCH('Calc| Project Costs'!P$9,'Input| Escalations'!$H$23:$N$23,0))+1</f>
        <v>1</v>
      </c>
      <c r="Q496" s="192">
        <f>'Input| Projects'!$Y496*INDEX('Input| Escalations'!$H$33:$N$33,MATCH('Calc| Project Costs'!Q$9,'Input| Escalations'!$H$23:$N$23,0))+'Input| Projects'!$Z496*INDEX('Input| Escalations'!$H$34:$N$34,MATCH('Calc| Project Costs'!Q$9,'Input| Escalations'!$H$23:$N$23,0))+'Input| Projects'!$AA496*INDEX('Input| Escalations'!$H$35:$N$35,MATCH('Calc| Project Costs'!Q$9,'Input| Escalations'!$H$23:$N$23,0))+1</f>
        <v>1</v>
      </c>
      <c r="R496" s="192">
        <f>'Input| Projects'!$Y496*INDEX('Input| Escalations'!$H$33:$N$33,MATCH('Calc| Project Costs'!R$9,'Input| Escalations'!$H$23:$N$23,0))+'Input| Projects'!$Z496*INDEX('Input| Escalations'!$H$34:$N$34,MATCH('Calc| Project Costs'!R$9,'Input| Escalations'!$H$23:$N$23,0))+'Input| Projects'!$AA496*INDEX('Input| Escalations'!$H$35:$N$35,MATCH('Calc| Project Costs'!R$9,'Input| Escalations'!$H$23:$N$23,0))+1</f>
        <v>1</v>
      </c>
      <c r="S496" s="192">
        <f>'Input| Projects'!$Y496*INDEX('Input| Escalations'!$H$33:$N$33,MATCH('Calc| Project Costs'!S$9,'Input| Escalations'!$H$23:$N$23,0))+'Input| Projects'!$Z496*INDEX('Input| Escalations'!$H$34:$N$34,MATCH('Calc| Project Costs'!S$9,'Input| Escalations'!$H$23:$N$23,0))+'Input| Projects'!$AA496*INDEX('Input| Escalations'!$H$35:$N$35,MATCH('Calc| Project Costs'!S$9,'Input| Escalations'!$H$23:$N$23,0))+1</f>
        <v>1</v>
      </c>
      <c r="T496" s="192">
        <f>'Input| Projects'!$Y496*INDEX('Input| Escalations'!$H$33:$N$33,MATCH('Calc| Project Costs'!T$9,'Input| Escalations'!$H$23:$N$23,0))+'Input| Projects'!$Z496*INDEX('Input| Escalations'!$H$34:$N$34,MATCH('Calc| Project Costs'!T$9,'Input| Escalations'!$H$23:$N$23,0))+'Input| Projects'!$AA496*INDEX('Input| Escalations'!$H$35:$N$35,MATCH('Calc| Project Costs'!T$9,'Input| Escalations'!$H$23:$N$23,0))+1</f>
        <v>1</v>
      </c>
      <c r="U496" s="106"/>
      <c r="V496" s="186">
        <f t="shared" si="242"/>
        <v>0</v>
      </c>
      <c r="W496" s="186">
        <f t="shared" si="243"/>
        <v>0</v>
      </c>
      <c r="X496" s="186">
        <f t="shared" si="244"/>
        <v>0</v>
      </c>
      <c r="Y496" s="186">
        <f t="shared" si="220"/>
        <v>0</v>
      </c>
      <c r="Z496" s="186">
        <f t="shared" si="221"/>
        <v>0</v>
      </c>
      <c r="AA496" s="186">
        <f t="shared" si="222"/>
        <v>0</v>
      </c>
      <c r="AB496" s="186">
        <f t="shared" si="223"/>
        <v>0</v>
      </c>
      <c r="AC496" s="106"/>
      <c r="AD496" s="186">
        <f>'Input| Projects'!Q496*N496*'Input| Escalations'!$K$19</f>
        <v>0</v>
      </c>
      <c r="AE496" s="186">
        <f>'Input| Projects'!R496*O496*'Input| Escalations'!$K$19</f>
        <v>0</v>
      </c>
      <c r="AF496" s="186">
        <f>'Input| Projects'!S496*P496*'Input| Escalations'!$K$19</f>
        <v>0</v>
      </c>
      <c r="AG496" s="186">
        <f>'Input| Projects'!T496*Q496*'Input| Escalations'!$K$19</f>
        <v>0</v>
      </c>
      <c r="AH496" s="186">
        <f>'Input| Projects'!U496*R496*'Input| Escalations'!$K$19</f>
        <v>0</v>
      </c>
      <c r="AI496" s="186">
        <f>'Input| Projects'!V496*S496*'Input| Escalations'!$K$19</f>
        <v>0</v>
      </c>
      <c r="AJ496" s="186">
        <f>'Input| Projects'!W496*T496*'Input| Escalations'!$K$19</f>
        <v>0</v>
      </c>
      <c r="AK496" s="106"/>
      <c r="AL496" s="186" t="str">
        <f>IFERROR(IF('Input| Overheads'!$C$42="Direct costs",SUMPRODUCT(--('Input| Projects'!$AC496="Yes"),'Calc| Overheads Allocation'!C$8,'Calc| Project Costs'!V496),IF('Input| Overheads'!$C$42="Internal labour",SUMPRODUCT(--('Input| Projects'!$AC496="Yes"),'Calc| Overheads Allocation'!C$8,'Calc| Project Costs'!V496,'Input| Projects'!$Y496),IF('Input| Overheads'!$C$42="DNSP defined",SUMPRODUCT(--('Input| Projects'!$AC496="Yes"),'Calc| Overheads Allocation'!C$61,'Input| Projects'!$AF496),""))),"")</f>
        <v/>
      </c>
      <c r="AM496" s="186" t="str">
        <f>IFERROR(IF('Input| Overheads'!$C$42="Direct costs",SUMPRODUCT(--('Input| Projects'!$AC496="Yes"),'Calc| Overheads Allocation'!D$8,'Calc| Project Costs'!W496),IF('Input| Overheads'!$C$42="Internal labour",SUMPRODUCT(--('Input| Projects'!$AC496="Yes"),'Calc| Overheads Allocation'!D$8,'Calc| Project Costs'!W496,'Input| Projects'!$Y496),IF('Input| Overheads'!$C$42="DNSP defined",SUMPRODUCT(--('Input| Projects'!$AC496="Yes"),'Calc| Overheads Allocation'!D$61,'Input| Projects'!$AF496),""))),"")</f>
        <v/>
      </c>
      <c r="AN496" s="186" t="str">
        <f>IFERROR(IF('Input| Overheads'!$C$42="Direct costs",SUMPRODUCT(--('Input| Projects'!$AC496="Yes"),'Calc| Overheads Allocation'!E$8,'Calc| Project Costs'!X496),IF('Input| Overheads'!$C$42="Internal labour",SUMPRODUCT(--('Input| Projects'!$AC496="Yes"),'Calc| Overheads Allocation'!E$8,'Calc| Project Costs'!X496,'Input| Projects'!$Y496),IF('Input| Overheads'!$C$42="DNSP defined",SUMPRODUCT(--('Input| Projects'!$AC496="Yes"),'Calc| Overheads Allocation'!E$61,'Input| Projects'!$AF496),""))),"")</f>
        <v/>
      </c>
      <c r="AO496" s="186" t="str">
        <f>IFERROR(IF('Input| Overheads'!$C$42="Direct costs",SUMPRODUCT(--('Input| Projects'!$AC496="Yes"),'Calc| Overheads Allocation'!F$8,'Calc| Project Costs'!Y496),IF('Input| Overheads'!$C$42="Internal labour",SUMPRODUCT(--('Input| Projects'!$AC496="Yes"),'Calc| Overheads Allocation'!F$8,'Calc| Project Costs'!Y496,'Input| Projects'!$Y496),IF('Input| Overheads'!$C$42="DNSP defined",SUMPRODUCT(--('Input| Projects'!$AC496="Yes"),'Calc| Overheads Allocation'!F$61,'Input| Projects'!$AF496),""))),"")</f>
        <v/>
      </c>
      <c r="AP496" s="186" t="str">
        <f>IFERROR(IF('Input| Overheads'!$C$42="Direct costs",SUMPRODUCT(--('Input| Projects'!$AC496="Yes"),'Calc| Overheads Allocation'!G$8,'Calc| Project Costs'!Z496),IF('Input| Overheads'!$C$42="Internal labour",SUMPRODUCT(--('Input| Projects'!$AC496="Yes"),'Calc| Overheads Allocation'!G$8,'Calc| Project Costs'!Z496,'Input| Projects'!$Y496),IF('Input| Overheads'!$C$42="DNSP defined",SUMPRODUCT(--('Input| Projects'!$AC496="Yes"),'Calc| Overheads Allocation'!G$61,'Input| Projects'!$AF496),""))),"")</f>
        <v/>
      </c>
      <c r="AQ496" s="186" t="str">
        <f>IFERROR(IF('Input| Overheads'!$C$42="Direct costs",SUMPRODUCT(--('Input| Projects'!$AC496="Yes"),'Calc| Overheads Allocation'!H$8,'Calc| Project Costs'!AA496),IF('Input| Overheads'!$C$42="Internal labour",SUMPRODUCT(--('Input| Projects'!$AC496="Yes"),'Calc| Overheads Allocation'!H$8,'Calc| Project Costs'!AA496,'Input| Projects'!$Y496),IF('Input| Overheads'!$C$42="DNSP defined",SUMPRODUCT(--('Input| Projects'!$AC496="Yes"),'Calc| Overheads Allocation'!H$61,'Input| Projects'!$AF496),""))),"")</f>
        <v/>
      </c>
      <c r="AR496" s="186" t="str">
        <f>IFERROR(IF('Input| Overheads'!$C$42="Direct costs",SUMPRODUCT(--('Input| Projects'!$AC496="Yes"),'Calc| Overheads Allocation'!I$8,'Calc| Project Costs'!AB496),IF('Input| Overheads'!$C$42="Internal labour",SUMPRODUCT(--('Input| Projects'!$AC496="Yes"),'Calc| Overheads Allocation'!I$8,'Calc| Project Costs'!AB496,'Input| Projects'!$Y496),IF('Input| Overheads'!$C$42="DNSP defined",SUMPRODUCT(--('Input| Projects'!$AC496="Yes"),'Calc| Overheads Allocation'!I$61,'Input| Projects'!$AF496),""))),"")</f>
        <v/>
      </c>
      <c r="AS496" s="106"/>
      <c r="AT496" s="186" t="str">
        <f>IFERROR(IF('Input| Overheads'!$C$42="Direct costs",SUMPRODUCT(--('Input| Projects'!$AD496="Yes"),'Calc| Overheads Allocation'!C$9,'Calc| Project Costs'!V496),IF('Input| Overheads'!$C$42="Internal labour",SUMPRODUCT(--('Input| Projects'!$AD496="Yes"),'Calc| Overheads Allocation'!C$9,'Calc| Project Costs'!V496,'Input| Projects'!$Y496),IF('Input| Overheads'!$C$42="DNSP defined",SUMPRODUCT(--('Input| Projects'!$AD496="Yes"),'Calc| Overheads Allocation'!C$62,'Input| Projects'!$AG496),""))),"")</f>
        <v/>
      </c>
      <c r="AU496" s="186" t="str">
        <f>IFERROR(IF('Input| Overheads'!$C$42="Direct costs",SUMPRODUCT(--('Input| Projects'!$AD496="Yes"),'Calc| Overheads Allocation'!D$9,'Calc| Project Costs'!W496),IF('Input| Overheads'!$C$42="Internal labour",SUMPRODUCT(--('Input| Projects'!$AD496="Yes"),'Calc| Overheads Allocation'!D$9,'Calc| Project Costs'!W496,'Input| Projects'!$Y496),IF('Input| Overheads'!$C$42="DNSP defined",SUMPRODUCT(--('Input| Projects'!$AD496="Yes"),'Calc| Overheads Allocation'!D$62,'Input| Projects'!$AG496),""))),"")</f>
        <v/>
      </c>
      <c r="AV496" s="186" t="str">
        <f>IFERROR(IF('Input| Overheads'!$C$42="Direct costs",SUMPRODUCT(--('Input| Projects'!$AD496="Yes"),'Calc| Overheads Allocation'!E$9,'Calc| Project Costs'!X496),IF('Input| Overheads'!$C$42="Internal labour",SUMPRODUCT(--('Input| Projects'!$AD496="Yes"),'Calc| Overheads Allocation'!E$9,'Calc| Project Costs'!X496,'Input| Projects'!$Y496),IF('Input| Overheads'!$C$42="DNSP defined",SUMPRODUCT(--('Input| Projects'!$AD496="Yes"),'Calc| Overheads Allocation'!E$62,'Input| Projects'!$AG496),""))),"")</f>
        <v/>
      </c>
      <c r="AW496" s="186" t="str">
        <f>IFERROR(IF('Input| Overheads'!$C$42="Direct costs",SUMPRODUCT(--('Input| Projects'!$AD496="Yes"),'Calc| Overheads Allocation'!F$9,'Calc| Project Costs'!Y496),IF('Input| Overheads'!$C$42="Internal labour",SUMPRODUCT(--('Input| Projects'!$AD496="Yes"),'Calc| Overheads Allocation'!F$9,'Calc| Project Costs'!Y496,'Input| Projects'!$Y496),IF('Input| Overheads'!$C$42="DNSP defined",SUMPRODUCT(--('Input| Projects'!$AD496="Yes"),'Calc| Overheads Allocation'!F$62,'Input| Projects'!$AG496),""))),"")</f>
        <v/>
      </c>
      <c r="AX496" s="186" t="str">
        <f>IFERROR(IF('Input| Overheads'!$C$42="Direct costs",SUMPRODUCT(--('Input| Projects'!$AD496="Yes"),'Calc| Overheads Allocation'!G$9,'Calc| Project Costs'!Z496),IF('Input| Overheads'!$C$42="Internal labour",SUMPRODUCT(--('Input| Projects'!$AD496="Yes"),'Calc| Overheads Allocation'!G$9,'Calc| Project Costs'!Z496,'Input| Projects'!$Y496),IF('Input| Overheads'!$C$42="DNSP defined",SUMPRODUCT(--('Input| Projects'!$AD496="Yes"),'Calc| Overheads Allocation'!G$62,'Input| Projects'!$AG496),""))),"")</f>
        <v/>
      </c>
      <c r="AY496" s="186" t="str">
        <f>IFERROR(IF('Input| Overheads'!$C$42="Direct costs",SUMPRODUCT(--('Input| Projects'!$AD496="Yes"),'Calc| Overheads Allocation'!H$9,'Calc| Project Costs'!AA496),IF('Input| Overheads'!$C$42="Internal labour",SUMPRODUCT(--('Input| Projects'!$AD496="Yes"),'Calc| Overheads Allocation'!H$9,'Calc| Project Costs'!AA496,'Input| Projects'!$Y496),IF('Input| Overheads'!$C$42="DNSP defined",SUMPRODUCT(--('Input| Projects'!$AD496="Yes"),'Calc| Overheads Allocation'!H$62,'Input| Projects'!$AG496),""))),"")</f>
        <v/>
      </c>
      <c r="AZ496" s="186" t="str">
        <f>IFERROR(IF('Input| Overheads'!$C$42="Direct costs",SUMPRODUCT(--('Input| Projects'!$AD496="Yes"),'Calc| Overheads Allocation'!I$9,'Calc| Project Costs'!AB496),IF('Input| Overheads'!$C$42="Internal labour",SUMPRODUCT(--('Input| Projects'!$AD496="Yes"),'Calc| Overheads Allocation'!I$9,'Calc| Project Costs'!AB496,'Input| Projects'!$Y496),IF('Input| Overheads'!$C$42="DNSP defined",SUMPRODUCT(--('Input| Projects'!$AD496="Yes"),'Calc| Overheads Allocation'!I$62,'Input| Projects'!$AG496),""))),"")</f>
        <v/>
      </c>
      <c r="BA496" s="106"/>
      <c r="BB496" s="186">
        <f t="shared" si="245"/>
        <v>0</v>
      </c>
      <c r="BC496" s="186">
        <f t="shared" si="246"/>
        <v>0</v>
      </c>
      <c r="BD496" s="186">
        <f t="shared" si="247"/>
        <v>0</v>
      </c>
      <c r="BE496" s="186">
        <f t="shared" si="224"/>
        <v>0</v>
      </c>
      <c r="BF496" s="186">
        <f t="shared" si="225"/>
        <v>0</v>
      </c>
      <c r="BG496" s="186">
        <f t="shared" si="226"/>
        <v>0</v>
      </c>
      <c r="BH496" s="186">
        <f t="shared" si="227"/>
        <v>0</v>
      </c>
      <c r="BI496" s="97"/>
      <c r="BJ496" s="186" t="str">
        <f t="shared" si="228"/>
        <v/>
      </c>
      <c r="BK496" s="186" t="str">
        <f t="shared" si="229"/>
        <v/>
      </c>
      <c r="BL496" s="186" t="str">
        <f t="shared" si="230"/>
        <v/>
      </c>
      <c r="BM496" s="186" t="str">
        <f t="shared" si="231"/>
        <v/>
      </c>
      <c r="BN496" s="186" t="str">
        <f t="shared" si="232"/>
        <v/>
      </c>
      <c r="BO496" s="186" t="str">
        <f t="shared" si="233"/>
        <v/>
      </c>
      <c r="BP496" s="186" t="str">
        <f t="shared" si="234"/>
        <v/>
      </c>
      <c r="BQ496" s="97"/>
      <c r="BR496" s="186">
        <f t="shared" si="235"/>
        <v>0</v>
      </c>
      <c r="BS496" s="186">
        <f t="shared" si="236"/>
        <v>0</v>
      </c>
      <c r="BT496" s="222">
        <f t="shared" si="237"/>
        <v>0</v>
      </c>
      <c r="BU496" s="222">
        <f t="shared" si="238"/>
        <v>0</v>
      </c>
      <c r="BV496" s="222">
        <f t="shared" si="239"/>
        <v>0</v>
      </c>
      <c r="BW496" s="222">
        <f t="shared" si="240"/>
        <v>0</v>
      </c>
      <c r="BX496" s="222">
        <f t="shared" si="241"/>
        <v>0</v>
      </c>
      <c r="BY496" s="106"/>
      <c r="BZ496" s="197" t="str">
        <f>IF(SUMIF('Input| Projects'!$AS$8:$CP$8,"Dx",'Input| Projects'!$AS496:$CP496)=0,"",SUMIF('Input| Projects'!$AS$8:$CP$8,"Dx",'Input| Projects'!$AS496:$CP496))</f>
        <v/>
      </c>
      <c r="CA496" s="197" t="str">
        <f>IF(SUMIF('Input| Projects'!$AS$8:$CP$8,"Tx",'Input| Projects'!$AS496:$CP496)=0,"",SUMIF('Input| Projects'!$AS$8:$CP$8,"Tx",'Input| Projects'!$AS496:$CP496))</f>
        <v/>
      </c>
      <c r="CB496" s="150" t="str">
        <f t="shared" si="248"/>
        <v/>
      </c>
    </row>
    <row r="497" spans="2:80" x14ac:dyDescent="0.2">
      <c r="B497" s="201">
        <f>IFERROR('Input| Projects'!B497,"")</f>
        <v>488</v>
      </c>
      <c r="C497" s="42" t="str">
        <f>IFERROR(IF('Input| Projects'!C497="","",'Input| Projects'!C497),"")</f>
        <v/>
      </c>
      <c r="D497" s="42" t="str">
        <f>IFERROR(IF('Input| Projects'!D497="","",'Input| Projects'!D497),"")</f>
        <v/>
      </c>
      <c r="E497" s="104"/>
      <c r="F497" s="190">
        <f>IFERROR('Input| Projects'!I497*'Input| Escalations'!$K$19,"")</f>
        <v>0</v>
      </c>
      <c r="G497" s="190">
        <f>IFERROR('Input| Projects'!J497*'Input| Escalations'!$K$19,"")</f>
        <v>0</v>
      </c>
      <c r="H497" s="190">
        <f>IFERROR('Input| Projects'!K497*'Input| Escalations'!$K$19,"")</f>
        <v>0</v>
      </c>
      <c r="I497" s="190">
        <f>IFERROR('Input| Projects'!L497*'Input| Escalations'!$K$19,"")</f>
        <v>0</v>
      </c>
      <c r="J497" s="190">
        <f>IFERROR('Input| Projects'!M497*'Input| Escalations'!$K$19,"")</f>
        <v>0</v>
      </c>
      <c r="K497" s="190">
        <f>IFERROR('Input| Projects'!N497*'Input| Escalations'!$K$19,"")</f>
        <v>0</v>
      </c>
      <c r="L497" s="190">
        <f>IFERROR('Input| Projects'!O497*'Input| Escalations'!$K$19,"")</f>
        <v>0</v>
      </c>
      <c r="M497" s="150" t="str">
        <f>IF(ABS(SUM(F497:L497)-(SUM('Input| Projects'!I497:O497)*'Input| Escalations'!$K$19))&lt;0.0000001,"",1)</f>
        <v/>
      </c>
      <c r="N497" s="192">
        <f>'Input| Projects'!$Y497*INDEX('Input| Escalations'!$H$33:$N$33,MATCH('Calc| Project Costs'!N$9,'Input| Escalations'!$H$23:$N$23,0))+'Input| Projects'!$Z497*INDEX('Input| Escalations'!$H$34:$N$34,MATCH('Calc| Project Costs'!N$9,'Input| Escalations'!$H$23:$N$23,0))+'Input| Projects'!$AA497*INDEX('Input| Escalations'!$H$35:$N$35,MATCH('Calc| Project Costs'!N$9,'Input| Escalations'!$H$23:$N$23,0))+1</f>
        <v>1</v>
      </c>
      <c r="O497" s="192">
        <f>'Input| Projects'!$Y497*INDEX('Input| Escalations'!$H$33:$N$33,MATCH('Calc| Project Costs'!O$9,'Input| Escalations'!$H$23:$N$23,0))+'Input| Projects'!$Z497*INDEX('Input| Escalations'!$H$34:$N$34,MATCH('Calc| Project Costs'!O$9,'Input| Escalations'!$H$23:$N$23,0))+'Input| Projects'!$AA497*INDEX('Input| Escalations'!$H$35:$N$35,MATCH('Calc| Project Costs'!O$9,'Input| Escalations'!$H$23:$N$23,0))+1</f>
        <v>1</v>
      </c>
      <c r="P497" s="192">
        <f>'Input| Projects'!$Y497*INDEX('Input| Escalations'!$H$33:$N$33,MATCH('Calc| Project Costs'!P$9,'Input| Escalations'!$H$23:$N$23,0))+'Input| Projects'!$Z497*INDEX('Input| Escalations'!$H$34:$N$34,MATCH('Calc| Project Costs'!P$9,'Input| Escalations'!$H$23:$N$23,0))+'Input| Projects'!$AA497*INDEX('Input| Escalations'!$H$35:$N$35,MATCH('Calc| Project Costs'!P$9,'Input| Escalations'!$H$23:$N$23,0))+1</f>
        <v>1</v>
      </c>
      <c r="Q497" s="192">
        <f>'Input| Projects'!$Y497*INDEX('Input| Escalations'!$H$33:$N$33,MATCH('Calc| Project Costs'!Q$9,'Input| Escalations'!$H$23:$N$23,0))+'Input| Projects'!$Z497*INDEX('Input| Escalations'!$H$34:$N$34,MATCH('Calc| Project Costs'!Q$9,'Input| Escalations'!$H$23:$N$23,0))+'Input| Projects'!$AA497*INDEX('Input| Escalations'!$H$35:$N$35,MATCH('Calc| Project Costs'!Q$9,'Input| Escalations'!$H$23:$N$23,0))+1</f>
        <v>1</v>
      </c>
      <c r="R497" s="192">
        <f>'Input| Projects'!$Y497*INDEX('Input| Escalations'!$H$33:$N$33,MATCH('Calc| Project Costs'!R$9,'Input| Escalations'!$H$23:$N$23,0))+'Input| Projects'!$Z497*INDEX('Input| Escalations'!$H$34:$N$34,MATCH('Calc| Project Costs'!R$9,'Input| Escalations'!$H$23:$N$23,0))+'Input| Projects'!$AA497*INDEX('Input| Escalations'!$H$35:$N$35,MATCH('Calc| Project Costs'!R$9,'Input| Escalations'!$H$23:$N$23,0))+1</f>
        <v>1</v>
      </c>
      <c r="S497" s="192">
        <f>'Input| Projects'!$Y497*INDEX('Input| Escalations'!$H$33:$N$33,MATCH('Calc| Project Costs'!S$9,'Input| Escalations'!$H$23:$N$23,0))+'Input| Projects'!$Z497*INDEX('Input| Escalations'!$H$34:$N$34,MATCH('Calc| Project Costs'!S$9,'Input| Escalations'!$H$23:$N$23,0))+'Input| Projects'!$AA497*INDEX('Input| Escalations'!$H$35:$N$35,MATCH('Calc| Project Costs'!S$9,'Input| Escalations'!$H$23:$N$23,0))+1</f>
        <v>1</v>
      </c>
      <c r="T497" s="192">
        <f>'Input| Projects'!$Y497*INDEX('Input| Escalations'!$H$33:$N$33,MATCH('Calc| Project Costs'!T$9,'Input| Escalations'!$H$23:$N$23,0))+'Input| Projects'!$Z497*INDEX('Input| Escalations'!$H$34:$N$34,MATCH('Calc| Project Costs'!T$9,'Input| Escalations'!$H$23:$N$23,0))+'Input| Projects'!$AA497*INDEX('Input| Escalations'!$H$35:$N$35,MATCH('Calc| Project Costs'!T$9,'Input| Escalations'!$H$23:$N$23,0))+1</f>
        <v>1</v>
      </c>
      <c r="U497" s="106"/>
      <c r="V497" s="186">
        <f t="shared" si="242"/>
        <v>0</v>
      </c>
      <c r="W497" s="186">
        <f t="shared" si="243"/>
        <v>0</v>
      </c>
      <c r="X497" s="186">
        <f t="shared" si="244"/>
        <v>0</v>
      </c>
      <c r="Y497" s="186">
        <f t="shared" si="220"/>
        <v>0</v>
      </c>
      <c r="Z497" s="186">
        <f t="shared" si="221"/>
        <v>0</v>
      </c>
      <c r="AA497" s="186">
        <f t="shared" si="222"/>
        <v>0</v>
      </c>
      <c r="AB497" s="186">
        <f t="shared" si="223"/>
        <v>0</v>
      </c>
      <c r="AC497" s="106"/>
      <c r="AD497" s="186">
        <f>'Input| Projects'!Q497*N497*'Input| Escalations'!$K$19</f>
        <v>0</v>
      </c>
      <c r="AE497" s="186">
        <f>'Input| Projects'!R497*O497*'Input| Escalations'!$K$19</f>
        <v>0</v>
      </c>
      <c r="AF497" s="186">
        <f>'Input| Projects'!S497*P497*'Input| Escalations'!$K$19</f>
        <v>0</v>
      </c>
      <c r="AG497" s="186">
        <f>'Input| Projects'!T497*Q497*'Input| Escalations'!$K$19</f>
        <v>0</v>
      </c>
      <c r="AH497" s="186">
        <f>'Input| Projects'!U497*R497*'Input| Escalations'!$K$19</f>
        <v>0</v>
      </c>
      <c r="AI497" s="186">
        <f>'Input| Projects'!V497*S497*'Input| Escalations'!$K$19</f>
        <v>0</v>
      </c>
      <c r="AJ497" s="186">
        <f>'Input| Projects'!W497*T497*'Input| Escalations'!$K$19</f>
        <v>0</v>
      </c>
      <c r="AK497" s="106"/>
      <c r="AL497" s="186" t="str">
        <f>IFERROR(IF('Input| Overheads'!$C$42="Direct costs",SUMPRODUCT(--('Input| Projects'!$AC497="Yes"),'Calc| Overheads Allocation'!C$8,'Calc| Project Costs'!V497),IF('Input| Overheads'!$C$42="Internal labour",SUMPRODUCT(--('Input| Projects'!$AC497="Yes"),'Calc| Overheads Allocation'!C$8,'Calc| Project Costs'!V497,'Input| Projects'!$Y497),IF('Input| Overheads'!$C$42="DNSP defined",SUMPRODUCT(--('Input| Projects'!$AC497="Yes"),'Calc| Overheads Allocation'!C$61,'Input| Projects'!$AF497),""))),"")</f>
        <v/>
      </c>
      <c r="AM497" s="186" t="str">
        <f>IFERROR(IF('Input| Overheads'!$C$42="Direct costs",SUMPRODUCT(--('Input| Projects'!$AC497="Yes"),'Calc| Overheads Allocation'!D$8,'Calc| Project Costs'!W497),IF('Input| Overheads'!$C$42="Internal labour",SUMPRODUCT(--('Input| Projects'!$AC497="Yes"),'Calc| Overheads Allocation'!D$8,'Calc| Project Costs'!W497,'Input| Projects'!$Y497),IF('Input| Overheads'!$C$42="DNSP defined",SUMPRODUCT(--('Input| Projects'!$AC497="Yes"),'Calc| Overheads Allocation'!D$61,'Input| Projects'!$AF497),""))),"")</f>
        <v/>
      </c>
      <c r="AN497" s="186" t="str">
        <f>IFERROR(IF('Input| Overheads'!$C$42="Direct costs",SUMPRODUCT(--('Input| Projects'!$AC497="Yes"),'Calc| Overheads Allocation'!E$8,'Calc| Project Costs'!X497),IF('Input| Overheads'!$C$42="Internal labour",SUMPRODUCT(--('Input| Projects'!$AC497="Yes"),'Calc| Overheads Allocation'!E$8,'Calc| Project Costs'!X497,'Input| Projects'!$Y497),IF('Input| Overheads'!$C$42="DNSP defined",SUMPRODUCT(--('Input| Projects'!$AC497="Yes"),'Calc| Overheads Allocation'!E$61,'Input| Projects'!$AF497),""))),"")</f>
        <v/>
      </c>
      <c r="AO497" s="186" t="str">
        <f>IFERROR(IF('Input| Overheads'!$C$42="Direct costs",SUMPRODUCT(--('Input| Projects'!$AC497="Yes"),'Calc| Overheads Allocation'!F$8,'Calc| Project Costs'!Y497),IF('Input| Overheads'!$C$42="Internal labour",SUMPRODUCT(--('Input| Projects'!$AC497="Yes"),'Calc| Overheads Allocation'!F$8,'Calc| Project Costs'!Y497,'Input| Projects'!$Y497),IF('Input| Overheads'!$C$42="DNSP defined",SUMPRODUCT(--('Input| Projects'!$AC497="Yes"),'Calc| Overheads Allocation'!F$61,'Input| Projects'!$AF497),""))),"")</f>
        <v/>
      </c>
      <c r="AP497" s="186" t="str">
        <f>IFERROR(IF('Input| Overheads'!$C$42="Direct costs",SUMPRODUCT(--('Input| Projects'!$AC497="Yes"),'Calc| Overheads Allocation'!G$8,'Calc| Project Costs'!Z497),IF('Input| Overheads'!$C$42="Internal labour",SUMPRODUCT(--('Input| Projects'!$AC497="Yes"),'Calc| Overheads Allocation'!G$8,'Calc| Project Costs'!Z497,'Input| Projects'!$Y497),IF('Input| Overheads'!$C$42="DNSP defined",SUMPRODUCT(--('Input| Projects'!$AC497="Yes"),'Calc| Overheads Allocation'!G$61,'Input| Projects'!$AF497),""))),"")</f>
        <v/>
      </c>
      <c r="AQ497" s="186" t="str">
        <f>IFERROR(IF('Input| Overheads'!$C$42="Direct costs",SUMPRODUCT(--('Input| Projects'!$AC497="Yes"),'Calc| Overheads Allocation'!H$8,'Calc| Project Costs'!AA497),IF('Input| Overheads'!$C$42="Internal labour",SUMPRODUCT(--('Input| Projects'!$AC497="Yes"),'Calc| Overheads Allocation'!H$8,'Calc| Project Costs'!AA497,'Input| Projects'!$Y497),IF('Input| Overheads'!$C$42="DNSP defined",SUMPRODUCT(--('Input| Projects'!$AC497="Yes"),'Calc| Overheads Allocation'!H$61,'Input| Projects'!$AF497),""))),"")</f>
        <v/>
      </c>
      <c r="AR497" s="186" t="str">
        <f>IFERROR(IF('Input| Overheads'!$C$42="Direct costs",SUMPRODUCT(--('Input| Projects'!$AC497="Yes"),'Calc| Overheads Allocation'!I$8,'Calc| Project Costs'!AB497),IF('Input| Overheads'!$C$42="Internal labour",SUMPRODUCT(--('Input| Projects'!$AC497="Yes"),'Calc| Overheads Allocation'!I$8,'Calc| Project Costs'!AB497,'Input| Projects'!$Y497),IF('Input| Overheads'!$C$42="DNSP defined",SUMPRODUCT(--('Input| Projects'!$AC497="Yes"),'Calc| Overheads Allocation'!I$61,'Input| Projects'!$AF497),""))),"")</f>
        <v/>
      </c>
      <c r="AS497" s="106"/>
      <c r="AT497" s="186" t="str">
        <f>IFERROR(IF('Input| Overheads'!$C$42="Direct costs",SUMPRODUCT(--('Input| Projects'!$AD497="Yes"),'Calc| Overheads Allocation'!C$9,'Calc| Project Costs'!V497),IF('Input| Overheads'!$C$42="Internal labour",SUMPRODUCT(--('Input| Projects'!$AD497="Yes"),'Calc| Overheads Allocation'!C$9,'Calc| Project Costs'!V497,'Input| Projects'!$Y497),IF('Input| Overheads'!$C$42="DNSP defined",SUMPRODUCT(--('Input| Projects'!$AD497="Yes"),'Calc| Overheads Allocation'!C$62,'Input| Projects'!$AG497),""))),"")</f>
        <v/>
      </c>
      <c r="AU497" s="186" t="str">
        <f>IFERROR(IF('Input| Overheads'!$C$42="Direct costs",SUMPRODUCT(--('Input| Projects'!$AD497="Yes"),'Calc| Overheads Allocation'!D$9,'Calc| Project Costs'!W497),IF('Input| Overheads'!$C$42="Internal labour",SUMPRODUCT(--('Input| Projects'!$AD497="Yes"),'Calc| Overheads Allocation'!D$9,'Calc| Project Costs'!W497,'Input| Projects'!$Y497),IF('Input| Overheads'!$C$42="DNSP defined",SUMPRODUCT(--('Input| Projects'!$AD497="Yes"),'Calc| Overheads Allocation'!D$62,'Input| Projects'!$AG497),""))),"")</f>
        <v/>
      </c>
      <c r="AV497" s="186" t="str">
        <f>IFERROR(IF('Input| Overheads'!$C$42="Direct costs",SUMPRODUCT(--('Input| Projects'!$AD497="Yes"),'Calc| Overheads Allocation'!E$9,'Calc| Project Costs'!X497),IF('Input| Overheads'!$C$42="Internal labour",SUMPRODUCT(--('Input| Projects'!$AD497="Yes"),'Calc| Overheads Allocation'!E$9,'Calc| Project Costs'!X497,'Input| Projects'!$Y497),IF('Input| Overheads'!$C$42="DNSP defined",SUMPRODUCT(--('Input| Projects'!$AD497="Yes"),'Calc| Overheads Allocation'!E$62,'Input| Projects'!$AG497),""))),"")</f>
        <v/>
      </c>
      <c r="AW497" s="186" t="str">
        <f>IFERROR(IF('Input| Overheads'!$C$42="Direct costs",SUMPRODUCT(--('Input| Projects'!$AD497="Yes"),'Calc| Overheads Allocation'!F$9,'Calc| Project Costs'!Y497),IF('Input| Overheads'!$C$42="Internal labour",SUMPRODUCT(--('Input| Projects'!$AD497="Yes"),'Calc| Overheads Allocation'!F$9,'Calc| Project Costs'!Y497,'Input| Projects'!$Y497),IF('Input| Overheads'!$C$42="DNSP defined",SUMPRODUCT(--('Input| Projects'!$AD497="Yes"),'Calc| Overheads Allocation'!F$62,'Input| Projects'!$AG497),""))),"")</f>
        <v/>
      </c>
      <c r="AX497" s="186" t="str">
        <f>IFERROR(IF('Input| Overheads'!$C$42="Direct costs",SUMPRODUCT(--('Input| Projects'!$AD497="Yes"),'Calc| Overheads Allocation'!G$9,'Calc| Project Costs'!Z497),IF('Input| Overheads'!$C$42="Internal labour",SUMPRODUCT(--('Input| Projects'!$AD497="Yes"),'Calc| Overheads Allocation'!G$9,'Calc| Project Costs'!Z497,'Input| Projects'!$Y497),IF('Input| Overheads'!$C$42="DNSP defined",SUMPRODUCT(--('Input| Projects'!$AD497="Yes"),'Calc| Overheads Allocation'!G$62,'Input| Projects'!$AG497),""))),"")</f>
        <v/>
      </c>
      <c r="AY497" s="186" t="str">
        <f>IFERROR(IF('Input| Overheads'!$C$42="Direct costs",SUMPRODUCT(--('Input| Projects'!$AD497="Yes"),'Calc| Overheads Allocation'!H$9,'Calc| Project Costs'!AA497),IF('Input| Overheads'!$C$42="Internal labour",SUMPRODUCT(--('Input| Projects'!$AD497="Yes"),'Calc| Overheads Allocation'!H$9,'Calc| Project Costs'!AA497,'Input| Projects'!$Y497),IF('Input| Overheads'!$C$42="DNSP defined",SUMPRODUCT(--('Input| Projects'!$AD497="Yes"),'Calc| Overheads Allocation'!H$62,'Input| Projects'!$AG497),""))),"")</f>
        <v/>
      </c>
      <c r="AZ497" s="186" t="str">
        <f>IFERROR(IF('Input| Overheads'!$C$42="Direct costs",SUMPRODUCT(--('Input| Projects'!$AD497="Yes"),'Calc| Overheads Allocation'!I$9,'Calc| Project Costs'!AB497),IF('Input| Overheads'!$C$42="Internal labour",SUMPRODUCT(--('Input| Projects'!$AD497="Yes"),'Calc| Overheads Allocation'!I$9,'Calc| Project Costs'!AB497,'Input| Projects'!$Y497),IF('Input| Overheads'!$C$42="DNSP defined",SUMPRODUCT(--('Input| Projects'!$AD497="Yes"),'Calc| Overheads Allocation'!I$62,'Input| Projects'!$AG497),""))),"")</f>
        <v/>
      </c>
      <c r="BA497" s="106"/>
      <c r="BB497" s="186">
        <f t="shared" si="245"/>
        <v>0</v>
      </c>
      <c r="BC497" s="186">
        <f t="shared" si="246"/>
        <v>0</v>
      </c>
      <c r="BD497" s="186">
        <f t="shared" si="247"/>
        <v>0</v>
      </c>
      <c r="BE497" s="186">
        <f t="shared" si="224"/>
        <v>0</v>
      </c>
      <c r="BF497" s="186">
        <f t="shared" si="225"/>
        <v>0</v>
      </c>
      <c r="BG497" s="186">
        <f t="shared" si="226"/>
        <v>0</v>
      </c>
      <c r="BH497" s="186">
        <f t="shared" si="227"/>
        <v>0</v>
      </c>
      <c r="BI497" s="97"/>
      <c r="BJ497" s="186" t="str">
        <f t="shared" si="228"/>
        <v/>
      </c>
      <c r="BK497" s="186" t="str">
        <f t="shared" si="229"/>
        <v/>
      </c>
      <c r="BL497" s="186" t="str">
        <f t="shared" si="230"/>
        <v/>
      </c>
      <c r="BM497" s="186" t="str">
        <f t="shared" si="231"/>
        <v/>
      </c>
      <c r="BN497" s="186" t="str">
        <f t="shared" si="232"/>
        <v/>
      </c>
      <c r="BO497" s="186" t="str">
        <f t="shared" si="233"/>
        <v/>
      </c>
      <c r="BP497" s="186" t="str">
        <f t="shared" si="234"/>
        <v/>
      </c>
      <c r="BQ497" s="97"/>
      <c r="BR497" s="186">
        <f t="shared" si="235"/>
        <v>0</v>
      </c>
      <c r="BS497" s="186">
        <f t="shared" si="236"/>
        <v>0</v>
      </c>
      <c r="BT497" s="222">
        <f t="shared" si="237"/>
        <v>0</v>
      </c>
      <c r="BU497" s="222">
        <f t="shared" si="238"/>
        <v>0</v>
      </c>
      <c r="BV497" s="222">
        <f t="shared" si="239"/>
        <v>0</v>
      </c>
      <c r="BW497" s="222">
        <f t="shared" si="240"/>
        <v>0</v>
      </c>
      <c r="BX497" s="222">
        <f t="shared" si="241"/>
        <v>0</v>
      </c>
      <c r="BY497" s="106"/>
      <c r="BZ497" s="197" t="str">
        <f>IF(SUMIF('Input| Projects'!$AS$8:$CP$8,"Dx",'Input| Projects'!$AS497:$CP497)=0,"",SUMIF('Input| Projects'!$AS$8:$CP$8,"Dx",'Input| Projects'!$AS497:$CP497))</f>
        <v/>
      </c>
      <c r="CA497" s="197" t="str">
        <f>IF(SUMIF('Input| Projects'!$AS$8:$CP$8,"Tx",'Input| Projects'!$AS497:$CP497)=0,"",SUMIF('Input| Projects'!$AS$8:$CP$8,"Tx",'Input| Projects'!$AS497:$CP497))</f>
        <v/>
      </c>
      <c r="CB497" s="150" t="str">
        <f t="shared" si="248"/>
        <v/>
      </c>
    </row>
    <row r="498" spans="2:80" x14ac:dyDescent="0.2">
      <c r="B498" s="201">
        <f>IFERROR('Input| Projects'!B498,"")</f>
        <v>489</v>
      </c>
      <c r="C498" s="42" t="str">
        <f>IFERROR(IF('Input| Projects'!C498="","",'Input| Projects'!C498),"")</f>
        <v/>
      </c>
      <c r="D498" s="42" t="str">
        <f>IFERROR(IF('Input| Projects'!D498="","",'Input| Projects'!D498),"")</f>
        <v/>
      </c>
      <c r="E498" s="104"/>
      <c r="F498" s="190">
        <f>IFERROR('Input| Projects'!I498*'Input| Escalations'!$K$19,"")</f>
        <v>0</v>
      </c>
      <c r="G498" s="190">
        <f>IFERROR('Input| Projects'!J498*'Input| Escalations'!$K$19,"")</f>
        <v>0</v>
      </c>
      <c r="H498" s="190">
        <f>IFERROR('Input| Projects'!K498*'Input| Escalations'!$K$19,"")</f>
        <v>0</v>
      </c>
      <c r="I498" s="190">
        <f>IFERROR('Input| Projects'!L498*'Input| Escalations'!$K$19,"")</f>
        <v>0</v>
      </c>
      <c r="J498" s="190">
        <f>IFERROR('Input| Projects'!M498*'Input| Escalations'!$K$19,"")</f>
        <v>0</v>
      </c>
      <c r="K498" s="190">
        <f>IFERROR('Input| Projects'!N498*'Input| Escalations'!$K$19,"")</f>
        <v>0</v>
      </c>
      <c r="L498" s="190">
        <f>IFERROR('Input| Projects'!O498*'Input| Escalations'!$K$19,"")</f>
        <v>0</v>
      </c>
      <c r="M498" s="150" t="str">
        <f>IF(ABS(SUM(F498:L498)-(SUM('Input| Projects'!I498:O498)*'Input| Escalations'!$K$19))&lt;0.0000001,"",1)</f>
        <v/>
      </c>
      <c r="N498" s="192">
        <f>'Input| Projects'!$Y498*INDEX('Input| Escalations'!$H$33:$N$33,MATCH('Calc| Project Costs'!N$9,'Input| Escalations'!$H$23:$N$23,0))+'Input| Projects'!$Z498*INDEX('Input| Escalations'!$H$34:$N$34,MATCH('Calc| Project Costs'!N$9,'Input| Escalations'!$H$23:$N$23,0))+'Input| Projects'!$AA498*INDEX('Input| Escalations'!$H$35:$N$35,MATCH('Calc| Project Costs'!N$9,'Input| Escalations'!$H$23:$N$23,0))+1</f>
        <v>1</v>
      </c>
      <c r="O498" s="192">
        <f>'Input| Projects'!$Y498*INDEX('Input| Escalations'!$H$33:$N$33,MATCH('Calc| Project Costs'!O$9,'Input| Escalations'!$H$23:$N$23,0))+'Input| Projects'!$Z498*INDEX('Input| Escalations'!$H$34:$N$34,MATCH('Calc| Project Costs'!O$9,'Input| Escalations'!$H$23:$N$23,0))+'Input| Projects'!$AA498*INDEX('Input| Escalations'!$H$35:$N$35,MATCH('Calc| Project Costs'!O$9,'Input| Escalations'!$H$23:$N$23,0))+1</f>
        <v>1</v>
      </c>
      <c r="P498" s="192">
        <f>'Input| Projects'!$Y498*INDEX('Input| Escalations'!$H$33:$N$33,MATCH('Calc| Project Costs'!P$9,'Input| Escalations'!$H$23:$N$23,0))+'Input| Projects'!$Z498*INDEX('Input| Escalations'!$H$34:$N$34,MATCH('Calc| Project Costs'!P$9,'Input| Escalations'!$H$23:$N$23,0))+'Input| Projects'!$AA498*INDEX('Input| Escalations'!$H$35:$N$35,MATCH('Calc| Project Costs'!P$9,'Input| Escalations'!$H$23:$N$23,0))+1</f>
        <v>1</v>
      </c>
      <c r="Q498" s="192">
        <f>'Input| Projects'!$Y498*INDEX('Input| Escalations'!$H$33:$N$33,MATCH('Calc| Project Costs'!Q$9,'Input| Escalations'!$H$23:$N$23,0))+'Input| Projects'!$Z498*INDEX('Input| Escalations'!$H$34:$N$34,MATCH('Calc| Project Costs'!Q$9,'Input| Escalations'!$H$23:$N$23,0))+'Input| Projects'!$AA498*INDEX('Input| Escalations'!$H$35:$N$35,MATCH('Calc| Project Costs'!Q$9,'Input| Escalations'!$H$23:$N$23,0))+1</f>
        <v>1</v>
      </c>
      <c r="R498" s="192">
        <f>'Input| Projects'!$Y498*INDEX('Input| Escalations'!$H$33:$N$33,MATCH('Calc| Project Costs'!R$9,'Input| Escalations'!$H$23:$N$23,0))+'Input| Projects'!$Z498*INDEX('Input| Escalations'!$H$34:$N$34,MATCH('Calc| Project Costs'!R$9,'Input| Escalations'!$H$23:$N$23,0))+'Input| Projects'!$AA498*INDEX('Input| Escalations'!$H$35:$N$35,MATCH('Calc| Project Costs'!R$9,'Input| Escalations'!$H$23:$N$23,0))+1</f>
        <v>1</v>
      </c>
      <c r="S498" s="192">
        <f>'Input| Projects'!$Y498*INDEX('Input| Escalations'!$H$33:$N$33,MATCH('Calc| Project Costs'!S$9,'Input| Escalations'!$H$23:$N$23,0))+'Input| Projects'!$Z498*INDEX('Input| Escalations'!$H$34:$N$34,MATCH('Calc| Project Costs'!S$9,'Input| Escalations'!$H$23:$N$23,0))+'Input| Projects'!$AA498*INDEX('Input| Escalations'!$H$35:$N$35,MATCH('Calc| Project Costs'!S$9,'Input| Escalations'!$H$23:$N$23,0))+1</f>
        <v>1</v>
      </c>
      <c r="T498" s="192">
        <f>'Input| Projects'!$Y498*INDEX('Input| Escalations'!$H$33:$N$33,MATCH('Calc| Project Costs'!T$9,'Input| Escalations'!$H$23:$N$23,0))+'Input| Projects'!$Z498*INDEX('Input| Escalations'!$H$34:$N$34,MATCH('Calc| Project Costs'!T$9,'Input| Escalations'!$H$23:$N$23,0))+'Input| Projects'!$AA498*INDEX('Input| Escalations'!$H$35:$N$35,MATCH('Calc| Project Costs'!T$9,'Input| Escalations'!$H$23:$N$23,0))+1</f>
        <v>1</v>
      </c>
      <c r="U498" s="106"/>
      <c r="V498" s="186">
        <f t="shared" si="242"/>
        <v>0</v>
      </c>
      <c r="W498" s="186">
        <f t="shared" si="243"/>
        <v>0</v>
      </c>
      <c r="X498" s="186">
        <f t="shared" si="244"/>
        <v>0</v>
      </c>
      <c r="Y498" s="186">
        <f t="shared" si="220"/>
        <v>0</v>
      </c>
      <c r="Z498" s="186">
        <f t="shared" si="221"/>
        <v>0</v>
      </c>
      <c r="AA498" s="186">
        <f t="shared" si="222"/>
        <v>0</v>
      </c>
      <c r="AB498" s="186">
        <f t="shared" si="223"/>
        <v>0</v>
      </c>
      <c r="AC498" s="106"/>
      <c r="AD498" s="186">
        <f>'Input| Projects'!Q498*N498*'Input| Escalations'!$K$19</f>
        <v>0</v>
      </c>
      <c r="AE498" s="186">
        <f>'Input| Projects'!R498*O498*'Input| Escalations'!$K$19</f>
        <v>0</v>
      </c>
      <c r="AF498" s="186">
        <f>'Input| Projects'!S498*P498*'Input| Escalations'!$K$19</f>
        <v>0</v>
      </c>
      <c r="AG498" s="186">
        <f>'Input| Projects'!T498*Q498*'Input| Escalations'!$K$19</f>
        <v>0</v>
      </c>
      <c r="AH498" s="186">
        <f>'Input| Projects'!U498*R498*'Input| Escalations'!$K$19</f>
        <v>0</v>
      </c>
      <c r="AI498" s="186">
        <f>'Input| Projects'!V498*S498*'Input| Escalations'!$K$19</f>
        <v>0</v>
      </c>
      <c r="AJ498" s="186">
        <f>'Input| Projects'!W498*T498*'Input| Escalations'!$K$19</f>
        <v>0</v>
      </c>
      <c r="AK498" s="106"/>
      <c r="AL498" s="186" t="str">
        <f>IFERROR(IF('Input| Overheads'!$C$42="Direct costs",SUMPRODUCT(--('Input| Projects'!$AC498="Yes"),'Calc| Overheads Allocation'!C$8,'Calc| Project Costs'!V498),IF('Input| Overheads'!$C$42="Internal labour",SUMPRODUCT(--('Input| Projects'!$AC498="Yes"),'Calc| Overheads Allocation'!C$8,'Calc| Project Costs'!V498,'Input| Projects'!$Y498),IF('Input| Overheads'!$C$42="DNSP defined",SUMPRODUCT(--('Input| Projects'!$AC498="Yes"),'Calc| Overheads Allocation'!C$61,'Input| Projects'!$AF498),""))),"")</f>
        <v/>
      </c>
      <c r="AM498" s="186" t="str">
        <f>IFERROR(IF('Input| Overheads'!$C$42="Direct costs",SUMPRODUCT(--('Input| Projects'!$AC498="Yes"),'Calc| Overheads Allocation'!D$8,'Calc| Project Costs'!W498),IF('Input| Overheads'!$C$42="Internal labour",SUMPRODUCT(--('Input| Projects'!$AC498="Yes"),'Calc| Overheads Allocation'!D$8,'Calc| Project Costs'!W498,'Input| Projects'!$Y498),IF('Input| Overheads'!$C$42="DNSP defined",SUMPRODUCT(--('Input| Projects'!$AC498="Yes"),'Calc| Overheads Allocation'!D$61,'Input| Projects'!$AF498),""))),"")</f>
        <v/>
      </c>
      <c r="AN498" s="186" t="str">
        <f>IFERROR(IF('Input| Overheads'!$C$42="Direct costs",SUMPRODUCT(--('Input| Projects'!$AC498="Yes"),'Calc| Overheads Allocation'!E$8,'Calc| Project Costs'!X498),IF('Input| Overheads'!$C$42="Internal labour",SUMPRODUCT(--('Input| Projects'!$AC498="Yes"),'Calc| Overheads Allocation'!E$8,'Calc| Project Costs'!X498,'Input| Projects'!$Y498),IF('Input| Overheads'!$C$42="DNSP defined",SUMPRODUCT(--('Input| Projects'!$AC498="Yes"),'Calc| Overheads Allocation'!E$61,'Input| Projects'!$AF498),""))),"")</f>
        <v/>
      </c>
      <c r="AO498" s="186" t="str">
        <f>IFERROR(IF('Input| Overheads'!$C$42="Direct costs",SUMPRODUCT(--('Input| Projects'!$AC498="Yes"),'Calc| Overheads Allocation'!F$8,'Calc| Project Costs'!Y498),IF('Input| Overheads'!$C$42="Internal labour",SUMPRODUCT(--('Input| Projects'!$AC498="Yes"),'Calc| Overheads Allocation'!F$8,'Calc| Project Costs'!Y498,'Input| Projects'!$Y498),IF('Input| Overheads'!$C$42="DNSP defined",SUMPRODUCT(--('Input| Projects'!$AC498="Yes"),'Calc| Overheads Allocation'!F$61,'Input| Projects'!$AF498),""))),"")</f>
        <v/>
      </c>
      <c r="AP498" s="186" t="str">
        <f>IFERROR(IF('Input| Overheads'!$C$42="Direct costs",SUMPRODUCT(--('Input| Projects'!$AC498="Yes"),'Calc| Overheads Allocation'!G$8,'Calc| Project Costs'!Z498),IF('Input| Overheads'!$C$42="Internal labour",SUMPRODUCT(--('Input| Projects'!$AC498="Yes"),'Calc| Overheads Allocation'!G$8,'Calc| Project Costs'!Z498,'Input| Projects'!$Y498),IF('Input| Overheads'!$C$42="DNSP defined",SUMPRODUCT(--('Input| Projects'!$AC498="Yes"),'Calc| Overheads Allocation'!G$61,'Input| Projects'!$AF498),""))),"")</f>
        <v/>
      </c>
      <c r="AQ498" s="186" t="str">
        <f>IFERROR(IF('Input| Overheads'!$C$42="Direct costs",SUMPRODUCT(--('Input| Projects'!$AC498="Yes"),'Calc| Overheads Allocation'!H$8,'Calc| Project Costs'!AA498),IF('Input| Overheads'!$C$42="Internal labour",SUMPRODUCT(--('Input| Projects'!$AC498="Yes"),'Calc| Overheads Allocation'!H$8,'Calc| Project Costs'!AA498,'Input| Projects'!$Y498),IF('Input| Overheads'!$C$42="DNSP defined",SUMPRODUCT(--('Input| Projects'!$AC498="Yes"),'Calc| Overheads Allocation'!H$61,'Input| Projects'!$AF498),""))),"")</f>
        <v/>
      </c>
      <c r="AR498" s="186" t="str">
        <f>IFERROR(IF('Input| Overheads'!$C$42="Direct costs",SUMPRODUCT(--('Input| Projects'!$AC498="Yes"),'Calc| Overheads Allocation'!I$8,'Calc| Project Costs'!AB498),IF('Input| Overheads'!$C$42="Internal labour",SUMPRODUCT(--('Input| Projects'!$AC498="Yes"),'Calc| Overheads Allocation'!I$8,'Calc| Project Costs'!AB498,'Input| Projects'!$Y498),IF('Input| Overheads'!$C$42="DNSP defined",SUMPRODUCT(--('Input| Projects'!$AC498="Yes"),'Calc| Overheads Allocation'!I$61,'Input| Projects'!$AF498),""))),"")</f>
        <v/>
      </c>
      <c r="AS498" s="106"/>
      <c r="AT498" s="186" t="str">
        <f>IFERROR(IF('Input| Overheads'!$C$42="Direct costs",SUMPRODUCT(--('Input| Projects'!$AD498="Yes"),'Calc| Overheads Allocation'!C$9,'Calc| Project Costs'!V498),IF('Input| Overheads'!$C$42="Internal labour",SUMPRODUCT(--('Input| Projects'!$AD498="Yes"),'Calc| Overheads Allocation'!C$9,'Calc| Project Costs'!V498,'Input| Projects'!$Y498),IF('Input| Overheads'!$C$42="DNSP defined",SUMPRODUCT(--('Input| Projects'!$AD498="Yes"),'Calc| Overheads Allocation'!C$62,'Input| Projects'!$AG498),""))),"")</f>
        <v/>
      </c>
      <c r="AU498" s="186" t="str">
        <f>IFERROR(IF('Input| Overheads'!$C$42="Direct costs",SUMPRODUCT(--('Input| Projects'!$AD498="Yes"),'Calc| Overheads Allocation'!D$9,'Calc| Project Costs'!W498),IF('Input| Overheads'!$C$42="Internal labour",SUMPRODUCT(--('Input| Projects'!$AD498="Yes"),'Calc| Overheads Allocation'!D$9,'Calc| Project Costs'!W498,'Input| Projects'!$Y498),IF('Input| Overheads'!$C$42="DNSP defined",SUMPRODUCT(--('Input| Projects'!$AD498="Yes"),'Calc| Overheads Allocation'!D$62,'Input| Projects'!$AG498),""))),"")</f>
        <v/>
      </c>
      <c r="AV498" s="186" t="str">
        <f>IFERROR(IF('Input| Overheads'!$C$42="Direct costs",SUMPRODUCT(--('Input| Projects'!$AD498="Yes"),'Calc| Overheads Allocation'!E$9,'Calc| Project Costs'!X498),IF('Input| Overheads'!$C$42="Internal labour",SUMPRODUCT(--('Input| Projects'!$AD498="Yes"),'Calc| Overheads Allocation'!E$9,'Calc| Project Costs'!X498,'Input| Projects'!$Y498),IF('Input| Overheads'!$C$42="DNSP defined",SUMPRODUCT(--('Input| Projects'!$AD498="Yes"),'Calc| Overheads Allocation'!E$62,'Input| Projects'!$AG498),""))),"")</f>
        <v/>
      </c>
      <c r="AW498" s="186" t="str">
        <f>IFERROR(IF('Input| Overheads'!$C$42="Direct costs",SUMPRODUCT(--('Input| Projects'!$AD498="Yes"),'Calc| Overheads Allocation'!F$9,'Calc| Project Costs'!Y498),IF('Input| Overheads'!$C$42="Internal labour",SUMPRODUCT(--('Input| Projects'!$AD498="Yes"),'Calc| Overheads Allocation'!F$9,'Calc| Project Costs'!Y498,'Input| Projects'!$Y498),IF('Input| Overheads'!$C$42="DNSP defined",SUMPRODUCT(--('Input| Projects'!$AD498="Yes"),'Calc| Overheads Allocation'!F$62,'Input| Projects'!$AG498),""))),"")</f>
        <v/>
      </c>
      <c r="AX498" s="186" t="str">
        <f>IFERROR(IF('Input| Overheads'!$C$42="Direct costs",SUMPRODUCT(--('Input| Projects'!$AD498="Yes"),'Calc| Overheads Allocation'!G$9,'Calc| Project Costs'!Z498),IF('Input| Overheads'!$C$42="Internal labour",SUMPRODUCT(--('Input| Projects'!$AD498="Yes"),'Calc| Overheads Allocation'!G$9,'Calc| Project Costs'!Z498,'Input| Projects'!$Y498),IF('Input| Overheads'!$C$42="DNSP defined",SUMPRODUCT(--('Input| Projects'!$AD498="Yes"),'Calc| Overheads Allocation'!G$62,'Input| Projects'!$AG498),""))),"")</f>
        <v/>
      </c>
      <c r="AY498" s="186" t="str">
        <f>IFERROR(IF('Input| Overheads'!$C$42="Direct costs",SUMPRODUCT(--('Input| Projects'!$AD498="Yes"),'Calc| Overheads Allocation'!H$9,'Calc| Project Costs'!AA498),IF('Input| Overheads'!$C$42="Internal labour",SUMPRODUCT(--('Input| Projects'!$AD498="Yes"),'Calc| Overheads Allocation'!H$9,'Calc| Project Costs'!AA498,'Input| Projects'!$Y498),IF('Input| Overheads'!$C$42="DNSP defined",SUMPRODUCT(--('Input| Projects'!$AD498="Yes"),'Calc| Overheads Allocation'!H$62,'Input| Projects'!$AG498),""))),"")</f>
        <v/>
      </c>
      <c r="AZ498" s="186" t="str">
        <f>IFERROR(IF('Input| Overheads'!$C$42="Direct costs",SUMPRODUCT(--('Input| Projects'!$AD498="Yes"),'Calc| Overheads Allocation'!I$9,'Calc| Project Costs'!AB498),IF('Input| Overheads'!$C$42="Internal labour",SUMPRODUCT(--('Input| Projects'!$AD498="Yes"),'Calc| Overheads Allocation'!I$9,'Calc| Project Costs'!AB498,'Input| Projects'!$Y498),IF('Input| Overheads'!$C$42="DNSP defined",SUMPRODUCT(--('Input| Projects'!$AD498="Yes"),'Calc| Overheads Allocation'!I$62,'Input| Projects'!$AG498),""))),"")</f>
        <v/>
      </c>
      <c r="BA498" s="106"/>
      <c r="BB498" s="186">
        <f t="shared" si="245"/>
        <v>0</v>
      </c>
      <c r="BC498" s="186">
        <f t="shared" si="246"/>
        <v>0</v>
      </c>
      <c r="BD498" s="186">
        <f t="shared" si="247"/>
        <v>0</v>
      </c>
      <c r="BE498" s="186">
        <f t="shared" si="224"/>
        <v>0</v>
      </c>
      <c r="BF498" s="186">
        <f t="shared" si="225"/>
        <v>0</v>
      </c>
      <c r="BG498" s="186">
        <f t="shared" si="226"/>
        <v>0</v>
      </c>
      <c r="BH498" s="186">
        <f t="shared" si="227"/>
        <v>0</v>
      </c>
      <c r="BI498" s="97"/>
      <c r="BJ498" s="186" t="str">
        <f t="shared" si="228"/>
        <v/>
      </c>
      <c r="BK498" s="186" t="str">
        <f t="shared" si="229"/>
        <v/>
      </c>
      <c r="BL498" s="186" t="str">
        <f t="shared" si="230"/>
        <v/>
      </c>
      <c r="BM498" s="186" t="str">
        <f t="shared" si="231"/>
        <v/>
      </c>
      <c r="BN498" s="186" t="str">
        <f t="shared" si="232"/>
        <v/>
      </c>
      <c r="BO498" s="186" t="str">
        <f t="shared" si="233"/>
        <v/>
      </c>
      <c r="BP498" s="186" t="str">
        <f t="shared" si="234"/>
        <v/>
      </c>
      <c r="BQ498" s="97"/>
      <c r="BR498" s="186">
        <f t="shared" si="235"/>
        <v>0</v>
      </c>
      <c r="BS498" s="186">
        <f t="shared" si="236"/>
        <v>0</v>
      </c>
      <c r="BT498" s="222">
        <f t="shared" si="237"/>
        <v>0</v>
      </c>
      <c r="BU498" s="222">
        <f t="shared" si="238"/>
        <v>0</v>
      </c>
      <c r="BV498" s="222">
        <f t="shared" si="239"/>
        <v>0</v>
      </c>
      <c r="BW498" s="222">
        <f t="shared" si="240"/>
        <v>0</v>
      </c>
      <c r="BX498" s="222">
        <f t="shared" si="241"/>
        <v>0</v>
      </c>
      <c r="BY498" s="106"/>
      <c r="BZ498" s="197" t="str">
        <f>IF(SUMIF('Input| Projects'!$AS$8:$CP$8,"Dx",'Input| Projects'!$AS498:$CP498)=0,"",SUMIF('Input| Projects'!$AS$8:$CP$8,"Dx",'Input| Projects'!$AS498:$CP498))</f>
        <v/>
      </c>
      <c r="CA498" s="197" t="str">
        <f>IF(SUMIF('Input| Projects'!$AS$8:$CP$8,"Tx",'Input| Projects'!$AS498:$CP498)=0,"",SUMIF('Input| Projects'!$AS$8:$CP$8,"Tx",'Input| Projects'!$AS498:$CP498))</f>
        <v/>
      </c>
      <c r="CB498" s="150" t="str">
        <f t="shared" si="248"/>
        <v/>
      </c>
    </row>
    <row r="499" spans="2:80" x14ac:dyDescent="0.2">
      <c r="B499" s="201">
        <f>IFERROR('Input| Projects'!B499,"")</f>
        <v>490</v>
      </c>
      <c r="C499" s="42" t="str">
        <f>IFERROR(IF('Input| Projects'!C499="","",'Input| Projects'!C499),"")</f>
        <v/>
      </c>
      <c r="D499" s="42" t="str">
        <f>IFERROR(IF('Input| Projects'!D499="","",'Input| Projects'!D499),"")</f>
        <v/>
      </c>
      <c r="E499" s="104"/>
      <c r="F499" s="190">
        <f>IFERROR('Input| Projects'!I499*'Input| Escalations'!$K$19,"")</f>
        <v>0</v>
      </c>
      <c r="G499" s="190">
        <f>IFERROR('Input| Projects'!J499*'Input| Escalations'!$K$19,"")</f>
        <v>0</v>
      </c>
      <c r="H499" s="190">
        <f>IFERROR('Input| Projects'!K499*'Input| Escalations'!$K$19,"")</f>
        <v>0</v>
      </c>
      <c r="I499" s="190">
        <f>IFERROR('Input| Projects'!L499*'Input| Escalations'!$K$19,"")</f>
        <v>0</v>
      </c>
      <c r="J499" s="190">
        <f>IFERROR('Input| Projects'!M499*'Input| Escalations'!$K$19,"")</f>
        <v>0</v>
      </c>
      <c r="K499" s="190">
        <f>IFERROR('Input| Projects'!N499*'Input| Escalations'!$K$19,"")</f>
        <v>0</v>
      </c>
      <c r="L499" s="190">
        <f>IFERROR('Input| Projects'!O499*'Input| Escalations'!$K$19,"")</f>
        <v>0</v>
      </c>
      <c r="M499" s="150" t="str">
        <f>IF(ABS(SUM(F499:L499)-(SUM('Input| Projects'!I499:O499)*'Input| Escalations'!$K$19))&lt;0.0000001,"",1)</f>
        <v/>
      </c>
      <c r="N499" s="192">
        <f>'Input| Projects'!$Y499*INDEX('Input| Escalations'!$H$33:$N$33,MATCH('Calc| Project Costs'!N$9,'Input| Escalations'!$H$23:$N$23,0))+'Input| Projects'!$Z499*INDEX('Input| Escalations'!$H$34:$N$34,MATCH('Calc| Project Costs'!N$9,'Input| Escalations'!$H$23:$N$23,0))+'Input| Projects'!$AA499*INDEX('Input| Escalations'!$H$35:$N$35,MATCH('Calc| Project Costs'!N$9,'Input| Escalations'!$H$23:$N$23,0))+1</f>
        <v>1</v>
      </c>
      <c r="O499" s="192">
        <f>'Input| Projects'!$Y499*INDEX('Input| Escalations'!$H$33:$N$33,MATCH('Calc| Project Costs'!O$9,'Input| Escalations'!$H$23:$N$23,0))+'Input| Projects'!$Z499*INDEX('Input| Escalations'!$H$34:$N$34,MATCH('Calc| Project Costs'!O$9,'Input| Escalations'!$H$23:$N$23,0))+'Input| Projects'!$AA499*INDEX('Input| Escalations'!$H$35:$N$35,MATCH('Calc| Project Costs'!O$9,'Input| Escalations'!$H$23:$N$23,0))+1</f>
        <v>1</v>
      </c>
      <c r="P499" s="192">
        <f>'Input| Projects'!$Y499*INDEX('Input| Escalations'!$H$33:$N$33,MATCH('Calc| Project Costs'!P$9,'Input| Escalations'!$H$23:$N$23,0))+'Input| Projects'!$Z499*INDEX('Input| Escalations'!$H$34:$N$34,MATCH('Calc| Project Costs'!P$9,'Input| Escalations'!$H$23:$N$23,0))+'Input| Projects'!$AA499*INDEX('Input| Escalations'!$H$35:$N$35,MATCH('Calc| Project Costs'!P$9,'Input| Escalations'!$H$23:$N$23,0))+1</f>
        <v>1</v>
      </c>
      <c r="Q499" s="192">
        <f>'Input| Projects'!$Y499*INDEX('Input| Escalations'!$H$33:$N$33,MATCH('Calc| Project Costs'!Q$9,'Input| Escalations'!$H$23:$N$23,0))+'Input| Projects'!$Z499*INDEX('Input| Escalations'!$H$34:$N$34,MATCH('Calc| Project Costs'!Q$9,'Input| Escalations'!$H$23:$N$23,0))+'Input| Projects'!$AA499*INDEX('Input| Escalations'!$H$35:$N$35,MATCH('Calc| Project Costs'!Q$9,'Input| Escalations'!$H$23:$N$23,0))+1</f>
        <v>1</v>
      </c>
      <c r="R499" s="192">
        <f>'Input| Projects'!$Y499*INDEX('Input| Escalations'!$H$33:$N$33,MATCH('Calc| Project Costs'!R$9,'Input| Escalations'!$H$23:$N$23,0))+'Input| Projects'!$Z499*INDEX('Input| Escalations'!$H$34:$N$34,MATCH('Calc| Project Costs'!R$9,'Input| Escalations'!$H$23:$N$23,0))+'Input| Projects'!$AA499*INDEX('Input| Escalations'!$H$35:$N$35,MATCH('Calc| Project Costs'!R$9,'Input| Escalations'!$H$23:$N$23,0))+1</f>
        <v>1</v>
      </c>
      <c r="S499" s="192">
        <f>'Input| Projects'!$Y499*INDEX('Input| Escalations'!$H$33:$N$33,MATCH('Calc| Project Costs'!S$9,'Input| Escalations'!$H$23:$N$23,0))+'Input| Projects'!$Z499*INDEX('Input| Escalations'!$H$34:$N$34,MATCH('Calc| Project Costs'!S$9,'Input| Escalations'!$H$23:$N$23,0))+'Input| Projects'!$AA499*INDEX('Input| Escalations'!$H$35:$N$35,MATCH('Calc| Project Costs'!S$9,'Input| Escalations'!$H$23:$N$23,0))+1</f>
        <v>1</v>
      </c>
      <c r="T499" s="192">
        <f>'Input| Projects'!$Y499*INDEX('Input| Escalations'!$H$33:$N$33,MATCH('Calc| Project Costs'!T$9,'Input| Escalations'!$H$23:$N$23,0))+'Input| Projects'!$Z499*INDEX('Input| Escalations'!$H$34:$N$34,MATCH('Calc| Project Costs'!T$9,'Input| Escalations'!$H$23:$N$23,0))+'Input| Projects'!$AA499*INDEX('Input| Escalations'!$H$35:$N$35,MATCH('Calc| Project Costs'!T$9,'Input| Escalations'!$H$23:$N$23,0))+1</f>
        <v>1</v>
      </c>
      <c r="U499" s="106"/>
      <c r="V499" s="186">
        <f t="shared" si="242"/>
        <v>0</v>
      </c>
      <c r="W499" s="186">
        <f t="shared" si="243"/>
        <v>0</v>
      </c>
      <c r="X499" s="186">
        <f t="shared" si="244"/>
        <v>0</v>
      </c>
      <c r="Y499" s="186">
        <f t="shared" si="220"/>
        <v>0</v>
      </c>
      <c r="Z499" s="186">
        <f t="shared" si="221"/>
        <v>0</v>
      </c>
      <c r="AA499" s="186">
        <f t="shared" si="222"/>
        <v>0</v>
      </c>
      <c r="AB499" s="186">
        <f t="shared" si="223"/>
        <v>0</v>
      </c>
      <c r="AC499" s="106"/>
      <c r="AD499" s="186">
        <f>'Input| Projects'!Q499*N499*'Input| Escalations'!$K$19</f>
        <v>0</v>
      </c>
      <c r="AE499" s="186">
        <f>'Input| Projects'!R499*O499*'Input| Escalations'!$K$19</f>
        <v>0</v>
      </c>
      <c r="AF499" s="186">
        <f>'Input| Projects'!S499*P499*'Input| Escalations'!$K$19</f>
        <v>0</v>
      </c>
      <c r="AG499" s="186">
        <f>'Input| Projects'!T499*Q499*'Input| Escalations'!$K$19</f>
        <v>0</v>
      </c>
      <c r="AH499" s="186">
        <f>'Input| Projects'!U499*R499*'Input| Escalations'!$K$19</f>
        <v>0</v>
      </c>
      <c r="AI499" s="186">
        <f>'Input| Projects'!V499*S499*'Input| Escalations'!$K$19</f>
        <v>0</v>
      </c>
      <c r="AJ499" s="186">
        <f>'Input| Projects'!W499*T499*'Input| Escalations'!$K$19</f>
        <v>0</v>
      </c>
      <c r="AK499" s="106"/>
      <c r="AL499" s="186" t="str">
        <f>IFERROR(IF('Input| Overheads'!$C$42="Direct costs",SUMPRODUCT(--('Input| Projects'!$AC499="Yes"),'Calc| Overheads Allocation'!C$8,'Calc| Project Costs'!V499),IF('Input| Overheads'!$C$42="Internal labour",SUMPRODUCT(--('Input| Projects'!$AC499="Yes"),'Calc| Overheads Allocation'!C$8,'Calc| Project Costs'!V499,'Input| Projects'!$Y499),IF('Input| Overheads'!$C$42="DNSP defined",SUMPRODUCT(--('Input| Projects'!$AC499="Yes"),'Calc| Overheads Allocation'!C$61,'Input| Projects'!$AF499),""))),"")</f>
        <v/>
      </c>
      <c r="AM499" s="186" t="str">
        <f>IFERROR(IF('Input| Overheads'!$C$42="Direct costs",SUMPRODUCT(--('Input| Projects'!$AC499="Yes"),'Calc| Overheads Allocation'!D$8,'Calc| Project Costs'!W499),IF('Input| Overheads'!$C$42="Internal labour",SUMPRODUCT(--('Input| Projects'!$AC499="Yes"),'Calc| Overheads Allocation'!D$8,'Calc| Project Costs'!W499,'Input| Projects'!$Y499),IF('Input| Overheads'!$C$42="DNSP defined",SUMPRODUCT(--('Input| Projects'!$AC499="Yes"),'Calc| Overheads Allocation'!D$61,'Input| Projects'!$AF499),""))),"")</f>
        <v/>
      </c>
      <c r="AN499" s="186" t="str">
        <f>IFERROR(IF('Input| Overheads'!$C$42="Direct costs",SUMPRODUCT(--('Input| Projects'!$AC499="Yes"),'Calc| Overheads Allocation'!E$8,'Calc| Project Costs'!X499),IF('Input| Overheads'!$C$42="Internal labour",SUMPRODUCT(--('Input| Projects'!$AC499="Yes"),'Calc| Overheads Allocation'!E$8,'Calc| Project Costs'!X499,'Input| Projects'!$Y499),IF('Input| Overheads'!$C$42="DNSP defined",SUMPRODUCT(--('Input| Projects'!$AC499="Yes"),'Calc| Overheads Allocation'!E$61,'Input| Projects'!$AF499),""))),"")</f>
        <v/>
      </c>
      <c r="AO499" s="186" t="str">
        <f>IFERROR(IF('Input| Overheads'!$C$42="Direct costs",SUMPRODUCT(--('Input| Projects'!$AC499="Yes"),'Calc| Overheads Allocation'!F$8,'Calc| Project Costs'!Y499),IF('Input| Overheads'!$C$42="Internal labour",SUMPRODUCT(--('Input| Projects'!$AC499="Yes"),'Calc| Overheads Allocation'!F$8,'Calc| Project Costs'!Y499,'Input| Projects'!$Y499),IF('Input| Overheads'!$C$42="DNSP defined",SUMPRODUCT(--('Input| Projects'!$AC499="Yes"),'Calc| Overheads Allocation'!F$61,'Input| Projects'!$AF499),""))),"")</f>
        <v/>
      </c>
      <c r="AP499" s="186" t="str">
        <f>IFERROR(IF('Input| Overheads'!$C$42="Direct costs",SUMPRODUCT(--('Input| Projects'!$AC499="Yes"),'Calc| Overheads Allocation'!G$8,'Calc| Project Costs'!Z499),IF('Input| Overheads'!$C$42="Internal labour",SUMPRODUCT(--('Input| Projects'!$AC499="Yes"),'Calc| Overheads Allocation'!G$8,'Calc| Project Costs'!Z499,'Input| Projects'!$Y499),IF('Input| Overheads'!$C$42="DNSP defined",SUMPRODUCT(--('Input| Projects'!$AC499="Yes"),'Calc| Overheads Allocation'!G$61,'Input| Projects'!$AF499),""))),"")</f>
        <v/>
      </c>
      <c r="AQ499" s="186" t="str">
        <f>IFERROR(IF('Input| Overheads'!$C$42="Direct costs",SUMPRODUCT(--('Input| Projects'!$AC499="Yes"),'Calc| Overheads Allocation'!H$8,'Calc| Project Costs'!AA499),IF('Input| Overheads'!$C$42="Internal labour",SUMPRODUCT(--('Input| Projects'!$AC499="Yes"),'Calc| Overheads Allocation'!H$8,'Calc| Project Costs'!AA499,'Input| Projects'!$Y499),IF('Input| Overheads'!$C$42="DNSP defined",SUMPRODUCT(--('Input| Projects'!$AC499="Yes"),'Calc| Overheads Allocation'!H$61,'Input| Projects'!$AF499),""))),"")</f>
        <v/>
      </c>
      <c r="AR499" s="186" t="str">
        <f>IFERROR(IF('Input| Overheads'!$C$42="Direct costs",SUMPRODUCT(--('Input| Projects'!$AC499="Yes"),'Calc| Overheads Allocation'!I$8,'Calc| Project Costs'!AB499),IF('Input| Overheads'!$C$42="Internal labour",SUMPRODUCT(--('Input| Projects'!$AC499="Yes"),'Calc| Overheads Allocation'!I$8,'Calc| Project Costs'!AB499,'Input| Projects'!$Y499),IF('Input| Overheads'!$C$42="DNSP defined",SUMPRODUCT(--('Input| Projects'!$AC499="Yes"),'Calc| Overheads Allocation'!I$61,'Input| Projects'!$AF499),""))),"")</f>
        <v/>
      </c>
      <c r="AS499" s="106"/>
      <c r="AT499" s="186" t="str">
        <f>IFERROR(IF('Input| Overheads'!$C$42="Direct costs",SUMPRODUCT(--('Input| Projects'!$AD499="Yes"),'Calc| Overheads Allocation'!C$9,'Calc| Project Costs'!V499),IF('Input| Overheads'!$C$42="Internal labour",SUMPRODUCT(--('Input| Projects'!$AD499="Yes"),'Calc| Overheads Allocation'!C$9,'Calc| Project Costs'!V499,'Input| Projects'!$Y499),IF('Input| Overheads'!$C$42="DNSP defined",SUMPRODUCT(--('Input| Projects'!$AD499="Yes"),'Calc| Overheads Allocation'!C$62,'Input| Projects'!$AG499),""))),"")</f>
        <v/>
      </c>
      <c r="AU499" s="186" t="str">
        <f>IFERROR(IF('Input| Overheads'!$C$42="Direct costs",SUMPRODUCT(--('Input| Projects'!$AD499="Yes"),'Calc| Overheads Allocation'!D$9,'Calc| Project Costs'!W499),IF('Input| Overheads'!$C$42="Internal labour",SUMPRODUCT(--('Input| Projects'!$AD499="Yes"),'Calc| Overheads Allocation'!D$9,'Calc| Project Costs'!W499,'Input| Projects'!$Y499),IF('Input| Overheads'!$C$42="DNSP defined",SUMPRODUCT(--('Input| Projects'!$AD499="Yes"),'Calc| Overheads Allocation'!D$62,'Input| Projects'!$AG499),""))),"")</f>
        <v/>
      </c>
      <c r="AV499" s="186" t="str">
        <f>IFERROR(IF('Input| Overheads'!$C$42="Direct costs",SUMPRODUCT(--('Input| Projects'!$AD499="Yes"),'Calc| Overheads Allocation'!E$9,'Calc| Project Costs'!X499),IF('Input| Overheads'!$C$42="Internal labour",SUMPRODUCT(--('Input| Projects'!$AD499="Yes"),'Calc| Overheads Allocation'!E$9,'Calc| Project Costs'!X499,'Input| Projects'!$Y499),IF('Input| Overheads'!$C$42="DNSP defined",SUMPRODUCT(--('Input| Projects'!$AD499="Yes"),'Calc| Overheads Allocation'!E$62,'Input| Projects'!$AG499),""))),"")</f>
        <v/>
      </c>
      <c r="AW499" s="186" t="str">
        <f>IFERROR(IF('Input| Overheads'!$C$42="Direct costs",SUMPRODUCT(--('Input| Projects'!$AD499="Yes"),'Calc| Overheads Allocation'!F$9,'Calc| Project Costs'!Y499),IF('Input| Overheads'!$C$42="Internal labour",SUMPRODUCT(--('Input| Projects'!$AD499="Yes"),'Calc| Overheads Allocation'!F$9,'Calc| Project Costs'!Y499,'Input| Projects'!$Y499),IF('Input| Overheads'!$C$42="DNSP defined",SUMPRODUCT(--('Input| Projects'!$AD499="Yes"),'Calc| Overheads Allocation'!F$62,'Input| Projects'!$AG499),""))),"")</f>
        <v/>
      </c>
      <c r="AX499" s="186" t="str">
        <f>IFERROR(IF('Input| Overheads'!$C$42="Direct costs",SUMPRODUCT(--('Input| Projects'!$AD499="Yes"),'Calc| Overheads Allocation'!G$9,'Calc| Project Costs'!Z499),IF('Input| Overheads'!$C$42="Internal labour",SUMPRODUCT(--('Input| Projects'!$AD499="Yes"),'Calc| Overheads Allocation'!G$9,'Calc| Project Costs'!Z499,'Input| Projects'!$Y499),IF('Input| Overheads'!$C$42="DNSP defined",SUMPRODUCT(--('Input| Projects'!$AD499="Yes"),'Calc| Overheads Allocation'!G$62,'Input| Projects'!$AG499),""))),"")</f>
        <v/>
      </c>
      <c r="AY499" s="186" t="str">
        <f>IFERROR(IF('Input| Overheads'!$C$42="Direct costs",SUMPRODUCT(--('Input| Projects'!$AD499="Yes"),'Calc| Overheads Allocation'!H$9,'Calc| Project Costs'!AA499),IF('Input| Overheads'!$C$42="Internal labour",SUMPRODUCT(--('Input| Projects'!$AD499="Yes"),'Calc| Overheads Allocation'!H$9,'Calc| Project Costs'!AA499,'Input| Projects'!$Y499),IF('Input| Overheads'!$C$42="DNSP defined",SUMPRODUCT(--('Input| Projects'!$AD499="Yes"),'Calc| Overheads Allocation'!H$62,'Input| Projects'!$AG499),""))),"")</f>
        <v/>
      </c>
      <c r="AZ499" s="186" t="str">
        <f>IFERROR(IF('Input| Overheads'!$C$42="Direct costs",SUMPRODUCT(--('Input| Projects'!$AD499="Yes"),'Calc| Overheads Allocation'!I$9,'Calc| Project Costs'!AB499),IF('Input| Overheads'!$C$42="Internal labour",SUMPRODUCT(--('Input| Projects'!$AD499="Yes"),'Calc| Overheads Allocation'!I$9,'Calc| Project Costs'!AB499,'Input| Projects'!$Y499),IF('Input| Overheads'!$C$42="DNSP defined",SUMPRODUCT(--('Input| Projects'!$AD499="Yes"),'Calc| Overheads Allocation'!I$62,'Input| Projects'!$AG499),""))),"")</f>
        <v/>
      </c>
      <c r="BA499" s="106"/>
      <c r="BB499" s="186">
        <f t="shared" si="245"/>
        <v>0</v>
      </c>
      <c r="BC499" s="186">
        <f t="shared" si="246"/>
        <v>0</v>
      </c>
      <c r="BD499" s="186">
        <f t="shared" si="247"/>
        <v>0</v>
      </c>
      <c r="BE499" s="186">
        <f t="shared" si="224"/>
        <v>0</v>
      </c>
      <c r="BF499" s="186">
        <f t="shared" si="225"/>
        <v>0</v>
      </c>
      <c r="BG499" s="186">
        <f t="shared" si="226"/>
        <v>0</v>
      </c>
      <c r="BH499" s="186">
        <f t="shared" si="227"/>
        <v>0</v>
      </c>
      <c r="BI499" s="97"/>
      <c r="BJ499" s="186" t="str">
        <f t="shared" si="228"/>
        <v/>
      </c>
      <c r="BK499" s="186" t="str">
        <f t="shared" si="229"/>
        <v/>
      </c>
      <c r="BL499" s="186" t="str">
        <f t="shared" si="230"/>
        <v/>
      </c>
      <c r="BM499" s="186" t="str">
        <f t="shared" si="231"/>
        <v/>
      </c>
      <c r="BN499" s="186" t="str">
        <f t="shared" si="232"/>
        <v/>
      </c>
      <c r="BO499" s="186" t="str">
        <f t="shared" si="233"/>
        <v/>
      </c>
      <c r="BP499" s="186" t="str">
        <f t="shared" si="234"/>
        <v/>
      </c>
      <c r="BQ499" s="97"/>
      <c r="BR499" s="186">
        <f t="shared" si="235"/>
        <v>0</v>
      </c>
      <c r="BS499" s="186">
        <f t="shared" si="236"/>
        <v>0</v>
      </c>
      <c r="BT499" s="222">
        <f t="shared" si="237"/>
        <v>0</v>
      </c>
      <c r="BU499" s="222">
        <f t="shared" si="238"/>
        <v>0</v>
      </c>
      <c r="BV499" s="222">
        <f t="shared" si="239"/>
        <v>0</v>
      </c>
      <c r="BW499" s="222">
        <f t="shared" si="240"/>
        <v>0</v>
      </c>
      <c r="BX499" s="222">
        <f t="shared" si="241"/>
        <v>0</v>
      </c>
      <c r="BY499" s="106"/>
      <c r="BZ499" s="197" t="str">
        <f>IF(SUMIF('Input| Projects'!$AS$8:$CP$8,"Dx",'Input| Projects'!$AS499:$CP499)=0,"",SUMIF('Input| Projects'!$AS$8:$CP$8,"Dx",'Input| Projects'!$AS499:$CP499))</f>
        <v/>
      </c>
      <c r="CA499" s="197" t="str">
        <f>IF(SUMIF('Input| Projects'!$AS$8:$CP$8,"Tx",'Input| Projects'!$AS499:$CP499)=0,"",SUMIF('Input| Projects'!$AS$8:$CP$8,"Tx",'Input| Projects'!$AS499:$CP499))</f>
        <v/>
      </c>
      <c r="CB499" s="150" t="str">
        <f t="shared" si="248"/>
        <v/>
      </c>
    </row>
    <row r="500" spans="2:80" x14ac:dyDescent="0.2">
      <c r="B500" s="201">
        <f>IFERROR('Input| Projects'!B500,"")</f>
        <v>491</v>
      </c>
      <c r="C500" s="42" t="str">
        <f>IFERROR(IF('Input| Projects'!C500="","",'Input| Projects'!C500),"")</f>
        <v/>
      </c>
      <c r="D500" s="42" t="str">
        <f>IFERROR(IF('Input| Projects'!D500="","",'Input| Projects'!D500),"")</f>
        <v/>
      </c>
      <c r="E500" s="104"/>
      <c r="F500" s="190">
        <f>IFERROR('Input| Projects'!I500*'Input| Escalations'!$K$19,"")</f>
        <v>0</v>
      </c>
      <c r="G500" s="190">
        <f>IFERROR('Input| Projects'!J500*'Input| Escalations'!$K$19,"")</f>
        <v>0</v>
      </c>
      <c r="H500" s="190">
        <f>IFERROR('Input| Projects'!K500*'Input| Escalations'!$K$19,"")</f>
        <v>0</v>
      </c>
      <c r="I500" s="190">
        <f>IFERROR('Input| Projects'!L500*'Input| Escalations'!$K$19,"")</f>
        <v>0</v>
      </c>
      <c r="J500" s="190">
        <f>IFERROR('Input| Projects'!M500*'Input| Escalations'!$K$19,"")</f>
        <v>0</v>
      </c>
      <c r="K500" s="190">
        <f>IFERROR('Input| Projects'!N500*'Input| Escalations'!$K$19,"")</f>
        <v>0</v>
      </c>
      <c r="L500" s="190">
        <f>IFERROR('Input| Projects'!O500*'Input| Escalations'!$K$19,"")</f>
        <v>0</v>
      </c>
      <c r="M500" s="150" t="str">
        <f>IF(ABS(SUM(F500:L500)-(SUM('Input| Projects'!I500:O500)*'Input| Escalations'!$K$19))&lt;0.0000001,"",1)</f>
        <v/>
      </c>
      <c r="N500" s="192">
        <f>'Input| Projects'!$Y500*INDEX('Input| Escalations'!$H$33:$N$33,MATCH('Calc| Project Costs'!N$9,'Input| Escalations'!$H$23:$N$23,0))+'Input| Projects'!$Z500*INDEX('Input| Escalations'!$H$34:$N$34,MATCH('Calc| Project Costs'!N$9,'Input| Escalations'!$H$23:$N$23,0))+'Input| Projects'!$AA500*INDEX('Input| Escalations'!$H$35:$N$35,MATCH('Calc| Project Costs'!N$9,'Input| Escalations'!$H$23:$N$23,0))+1</f>
        <v>1</v>
      </c>
      <c r="O500" s="192">
        <f>'Input| Projects'!$Y500*INDEX('Input| Escalations'!$H$33:$N$33,MATCH('Calc| Project Costs'!O$9,'Input| Escalations'!$H$23:$N$23,0))+'Input| Projects'!$Z500*INDEX('Input| Escalations'!$H$34:$N$34,MATCH('Calc| Project Costs'!O$9,'Input| Escalations'!$H$23:$N$23,0))+'Input| Projects'!$AA500*INDEX('Input| Escalations'!$H$35:$N$35,MATCH('Calc| Project Costs'!O$9,'Input| Escalations'!$H$23:$N$23,0))+1</f>
        <v>1</v>
      </c>
      <c r="P500" s="192">
        <f>'Input| Projects'!$Y500*INDEX('Input| Escalations'!$H$33:$N$33,MATCH('Calc| Project Costs'!P$9,'Input| Escalations'!$H$23:$N$23,0))+'Input| Projects'!$Z500*INDEX('Input| Escalations'!$H$34:$N$34,MATCH('Calc| Project Costs'!P$9,'Input| Escalations'!$H$23:$N$23,0))+'Input| Projects'!$AA500*INDEX('Input| Escalations'!$H$35:$N$35,MATCH('Calc| Project Costs'!P$9,'Input| Escalations'!$H$23:$N$23,0))+1</f>
        <v>1</v>
      </c>
      <c r="Q500" s="192">
        <f>'Input| Projects'!$Y500*INDEX('Input| Escalations'!$H$33:$N$33,MATCH('Calc| Project Costs'!Q$9,'Input| Escalations'!$H$23:$N$23,0))+'Input| Projects'!$Z500*INDEX('Input| Escalations'!$H$34:$N$34,MATCH('Calc| Project Costs'!Q$9,'Input| Escalations'!$H$23:$N$23,0))+'Input| Projects'!$AA500*INDEX('Input| Escalations'!$H$35:$N$35,MATCH('Calc| Project Costs'!Q$9,'Input| Escalations'!$H$23:$N$23,0))+1</f>
        <v>1</v>
      </c>
      <c r="R500" s="192">
        <f>'Input| Projects'!$Y500*INDEX('Input| Escalations'!$H$33:$N$33,MATCH('Calc| Project Costs'!R$9,'Input| Escalations'!$H$23:$N$23,0))+'Input| Projects'!$Z500*INDEX('Input| Escalations'!$H$34:$N$34,MATCH('Calc| Project Costs'!R$9,'Input| Escalations'!$H$23:$N$23,0))+'Input| Projects'!$AA500*INDEX('Input| Escalations'!$H$35:$N$35,MATCH('Calc| Project Costs'!R$9,'Input| Escalations'!$H$23:$N$23,0))+1</f>
        <v>1</v>
      </c>
      <c r="S500" s="192">
        <f>'Input| Projects'!$Y500*INDEX('Input| Escalations'!$H$33:$N$33,MATCH('Calc| Project Costs'!S$9,'Input| Escalations'!$H$23:$N$23,0))+'Input| Projects'!$Z500*INDEX('Input| Escalations'!$H$34:$N$34,MATCH('Calc| Project Costs'!S$9,'Input| Escalations'!$H$23:$N$23,0))+'Input| Projects'!$AA500*INDEX('Input| Escalations'!$H$35:$N$35,MATCH('Calc| Project Costs'!S$9,'Input| Escalations'!$H$23:$N$23,0))+1</f>
        <v>1</v>
      </c>
      <c r="T500" s="192">
        <f>'Input| Projects'!$Y500*INDEX('Input| Escalations'!$H$33:$N$33,MATCH('Calc| Project Costs'!T$9,'Input| Escalations'!$H$23:$N$23,0))+'Input| Projects'!$Z500*INDEX('Input| Escalations'!$H$34:$N$34,MATCH('Calc| Project Costs'!T$9,'Input| Escalations'!$H$23:$N$23,0))+'Input| Projects'!$AA500*INDEX('Input| Escalations'!$H$35:$N$35,MATCH('Calc| Project Costs'!T$9,'Input| Escalations'!$H$23:$N$23,0))+1</f>
        <v>1</v>
      </c>
      <c r="U500" s="106"/>
      <c r="V500" s="186">
        <f t="shared" si="242"/>
        <v>0</v>
      </c>
      <c r="W500" s="186">
        <f t="shared" si="243"/>
        <v>0</v>
      </c>
      <c r="X500" s="186">
        <f t="shared" si="244"/>
        <v>0</v>
      </c>
      <c r="Y500" s="186">
        <f t="shared" si="220"/>
        <v>0</v>
      </c>
      <c r="Z500" s="186">
        <f t="shared" si="221"/>
        <v>0</v>
      </c>
      <c r="AA500" s="186">
        <f t="shared" si="222"/>
        <v>0</v>
      </c>
      <c r="AB500" s="186">
        <f t="shared" si="223"/>
        <v>0</v>
      </c>
      <c r="AC500" s="106"/>
      <c r="AD500" s="186">
        <f>'Input| Projects'!Q500*N500*'Input| Escalations'!$K$19</f>
        <v>0</v>
      </c>
      <c r="AE500" s="186">
        <f>'Input| Projects'!R500*O500*'Input| Escalations'!$K$19</f>
        <v>0</v>
      </c>
      <c r="AF500" s="186">
        <f>'Input| Projects'!S500*P500*'Input| Escalations'!$K$19</f>
        <v>0</v>
      </c>
      <c r="AG500" s="186">
        <f>'Input| Projects'!T500*Q500*'Input| Escalations'!$K$19</f>
        <v>0</v>
      </c>
      <c r="AH500" s="186">
        <f>'Input| Projects'!U500*R500*'Input| Escalations'!$K$19</f>
        <v>0</v>
      </c>
      <c r="AI500" s="186">
        <f>'Input| Projects'!V500*S500*'Input| Escalations'!$K$19</f>
        <v>0</v>
      </c>
      <c r="AJ500" s="186">
        <f>'Input| Projects'!W500*T500*'Input| Escalations'!$K$19</f>
        <v>0</v>
      </c>
      <c r="AK500" s="106"/>
      <c r="AL500" s="186" t="str">
        <f>IFERROR(IF('Input| Overheads'!$C$42="Direct costs",SUMPRODUCT(--('Input| Projects'!$AC500="Yes"),'Calc| Overheads Allocation'!C$8,'Calc| Project Costs'!V500),IF('Input| Overheads'!$C$42="Internal labour",SUMPRODUCT(--('Input| Projects'!$AC500="Yes"),'Calc| Overheads Allocation'!C$8,'Calc| Project Costs'!V500,'Input| Projects'!$Y500),IF('Input| Overheads'!$C$42="DNSP defined",SUMPRODUCT(--('Input| Projects'!$AC500="Yes"),'Calc| Overheads Allocation'!C$61,'Input| Projects'!$AF500),""))),"")</f>
        <v/>
      </c>
      <c r="AM500" s="186" t="str">
        <f>IFERROR(IF('Input| Overheads'!$C$42="Direct costs",SUMPRODUCT(--('Input| Projects'!$AC500="Yes"),'Calc| Overheads Allocation'!D$8,'Calc| Project Costs'!W500),IF('Input| Overheads'!$C$42="Internal labour",SUMPRODUCT(--('Input| Projects'!$AC500="Yes"),'Calc| Overheads Allocation'!D$8,'Calc| Project Costs'!W500,'Input| Projects'!$Y500),IF('Input| Overheads'!$C$42="DNSP defined",SUMPRODUCT(--('Input| Projects'!$AC500="Yes"),'Calc| Overheads Allocation'!D$61,'Input| Projects'!$AF500),""))),"")</f>
        <v/>
      </c>
      <c r="AN500" s="186" t="str">
        <f>IFERROR(IF('Input| Overheads'!$C$42="Direct costs",SUMPRODUCT(--('Input| Projects'!$AC500="Yes"),'Calc| Overheads Allocation'!E$8,'Calc| Project Costs'!X500),IF('Input| Overheads'!$C$42="Internal labour",SUMPRODUCT(--('Input| Projects'!$AC500="Yes"),'Calc| Overheads Allocation'!E$8,'Calc| Project Costs'!X500,'Input| Projects'!$Y500),IF('Input| Overheads'!$C$42="DNSP defined",SUMPRODUCT(--('Input| Projects'!$AC500="Yes"),'Calc| Overheads Allocation'!E$61,'Input| Projects'!$AF500),""))),"")</f>
        <v/>
      </c>
      <c r="AO500" s="186" t="str">
        <f>IFERROR(IF('Input| Overheads'!$C$42="Direct costs",SUMPRODUCT(--('Input| Projects'!$AC500="Yes"),'Calc| Overheads Allocation'!F$8,'Calc| Project Costs'!Y500),IF('Input| Overheads'!$C$42="Internal labour",SUMPRODUCT(--('Input| Projects'!$AC500="Yes"),'Calc| Overheads Allocation'!F$8,'Calc| Project Costs'!Y500,'Input| Projects'!$Y500),IF('Input| Overheads'!$C$42="DNSP defined",SUMPRODUCT(--('Input| Projects'!$AC500="Yes"),'Calc| Overheads Allocation'!F$61,'Input| Projects'!$AF500),""))),"")</f>
        <v/>
      </c>
      <c r="AP500" s="186" t="str">
        <f>IFERROR(IF('Input| Overheads'!$C$42="Direct costs",SUMPRODUCT(--('Input| Projects'!$AC500="Yes"),'Calc| Overheads Allocation'!G$8,'Calc| Project Costs'!Z500),IF('Input| Overheads'!$C$42="Internal labour",SUMPRODUCT(--('Input| Projects'!$AC500="Yes"),'Calc| Overheads Allocation'!G$8,'Calc| Project Costs'!Z500,'Input| Projects'!$Y500),IF('Input| Overheads'!$C$42="DNSP defined",SUMPRODUCT(--('Input| Projects'!$AC500="Yes"),'Calc| Overheads Allocation'!G$61,'Input| Projects'!$AF500),""))),"")</f>
        <v/>
      </c>
      <c r="AQ500" s="186" t="str">
        <f>IFERROR(IF('Input| Overheads'!$C$42="Direct costs",SUMPRODUCT(--('Input| Projects'!$AC500="Yes"),'Calc| Overheads Allocation'!H$8,'Calc| Project Costs'!AA500),IF('Input| Overheads'!$C$42="Internal labour",SUMPRODUCT(--('Input| Projects'!$AC500="Yes"),'Calc| Overheads Allocation'!H$8,'Calc| Project Costs'!AA500,'Input| Projects'!$Y500),IF('Input| Overheads'!$C$42="DNSP defined",SUMPRODUCT(--('Input| Projects'!$AC500="Yes"),'Calc| Overheads Allocation'!H$61,'Input| Projects'!$AF500),""))),"")</f>
        <v/>
      </c>
      <c r="AR500" s="186" t="str">
        <f>IFERROR(IF('Input| Overheads'!$C$42="Direct costs",SUMPRODUCT(--('Input| Projects'!$AC500="Yes"),'Calc| Overheads Allocation'!I$8,'Calc| Project Costs'!AB500),IF('Input| Overheads'!$C$42="Internal labour",SUMPRODUCT(--('Input| Projects'!$AC500="Yes"),'Calc| Overheads Allocation'!I$8,'Calc| Project Costs'!AB500,'Input| Projects'!$Y500),IF('Input| Overheads'!$C$42="DNSP defined",SUMPRODUCT(--('Input| Projects'!$AC500="Yes"),'Calc| Overheads Allocation'!I$61,'Input| Projects'!$AF500),""))),"")</f>
        <v/>
      </c>
      <c r="AS500" s="106"/>
      <c r="AT500" s="186" t="str">
        <f>IFERROR(IF('Input| Overheads'!$C$42="Direct costs",SUMPRODUCT(--('Input| Projects'!$AD500="Yes"),'Calc| Overheads Allocation'!C$9,'Calc| Project Costs'!V500),IF('Input| Overheads'!$C$42="Internal labour",SUMPRODUCT(--('Input| Projects'!$AD500="Yes"),'Calc| Overheads Allocation'!C$9,'Calc| Project Costs'!V500,'Input| Projects'!$Y500),IF('Input| Overheads'!$C$42="DNSP defined",SUMPRODUCT(--('Input| Projects'!$AD500="Yes"),'Calc| Overheads Allocation'!C$62,'Input| Projects'!$AG500),""))),"")</f>
        <v/>
      </c>
      <c r="AU500" s="186" t="str">
        <f>IFERROR(IF('Input| Overheads'!$C$42="Direct costs",SUMPRODUCT(--('Input| Projects'!$AD500="Yes"),'Calc| Overheads Allocation'!D$9,'Calc| Project Costs'!W500),IF('Input| Overheads'!$C$42="Internal labour",SUMPRODUCT(--('Input| Projects'!$AD500="Yes"),'Calc| Overheads Allocation'!D$9,'Calc| Project Costs'!W500,'Input| Projects'!$Y500),IF('Input| Overheads'!$C$42="DNSP defined",SUMPRODUCT(--('Input| Projects'!$AD500="Yes"),'Calc| Overheads Allocation'!D$62,'Input| Projects'!$AG500),""))),"")</f>
        <v/>
      </c>
      <c r="AV500" s="186" t="str">
        <f>IFERROR(IF('Input| Overheads'!$C$42="Direct costs",SUMPRODUCT(--('Input| Projects'!$AD500="Yes"),'Calc| Overheads Allocation'!E$9,'Calc| Project Costs'!X500),IF('Input| Overheads'!$C$42="Internal labour",SUMPRODUCT(--('Input| Projects'!$AD500="Yes"),'Calc| Overheads Allocation'!E$9,'Calc| Project Costs'!X500,'Input| Projects'!$Y500),IF('Input| Overheads'!$C$42="DNSP defined",SUMPRODUCT(--('Input| Projects'!$AD500="Yes"),'Calc| Overheads Allocation'!E$62,'Input| Projects'!$AG500),""))),"")</f>
        <v/>
      </c>
      <c r="AW500" s="186" t="str">
        <f>IFERROR(IF('Input| Overheads'!$C$42="Direct costs",SUMPRODUCT(--('Input| Projects'!$AD500="Yes"),'Calc| Overheads Allocation'!F$9,'Calc| Project Costs'!Y500),IF('Input| Overheads'!$C$42="Internal labour",SUMPRODUCT(--('Input| Projects'!$AD500="Yes"),'Calc| Overheads Allocation'!F$9,'Calc| Project Costs'!Y500,'Input| Projects'!$Y500),IF('Input| Overheads'!$C$42="DNSP defined",SUMPRODUCT(--('Input| Projects'!$AD500="Yes"),'Calc| Overheads Allocation'!F$62,'Input| Projects'!$AG500),""))),"")</f>
        <v/>
      </c>
      <c r="AX500" s="186" t="str">
        <f>IFERROR(IF('Input| Overheads'!$C$42="Direct costs",SUMPRODUCT(--('Input| Projects'!$AD500="Yes"),'Calc| Overheads Allocation'!G$9,'Calc| Project Costs'!Z500),IF('Input| Overheads'!$C$42="Internal labour",SUMPRODUCT(--('Input| Projects'!$AD500="Yes"),'Calc| Overheads Allocation'!G$9,'Calc| Project Costs'!Z500,'Input| Projects'!$Y500),IF('Input| Overheads'!$C$42="DNSP defined",SUMPRODUCT(--('Input| Projects'!$AD500="Yes"),'Calc| Overheads Allocation'!G$62,'Input| Projects'!$AG500),""))),"")</f>
        <v/>
      </c>
      <c r="AY500" s="186" t="str">
        <f>IFERROR(IF('Input| Overheads'!$C$42="Direct costs",SUMPRODUCT(--('Input| Projects'!$AD500="Yes"),'Calc| Overheads Allocation'!H$9,'Calc| Project Costs'!AA500),IF('Input| Overheads'!$C$42="Internal labour",SUMPRODUCT(--('Input| Projects'!$AD500="Yes"),'Calc| Overheads Allocation'!H$9,'Calc| Project Costs'!AA500,'Input| Projects'!$Y500),IF('Input| Overheads'!$C$42="DNSP defined",SUMPRODUCT(--('Input| Projects'!$AD500="Yes"),'Calc| Overheads Allocation'!H$62,'Input| Projects'!$AG500),""))),"")</f>
        <v/>
      </c>
      <c r="AZ500" s="186" t="str">
        <f>IFERROR(IF('Input| Overheads'!$C$42="Direct costs",SUMPRODUCT(--('Input| Projects'!$AD500="Yes"),'Calc| Overheads Allocation'!I$9,'Calc| Project Costs'!AB500),IF('Input| Overheads'!$C$42="Internal labour",SUMPRODUCT(--('Input| Projects'!$AD500="Yes"),'Calc| Overheads Allocation'!I$9,'Calc| Project Costs'!AB500,'Input| Projects'!$Y500),IF('Input| Overheads'!$C$42="DNSP defined",SUMPRODUCT(--('Input| Projects'!$AD500="Yes"),'Calc| Overheads Allocation'!I$62,'Input| Projects'!$AG500),""))),"")</f>
        <v/>
      </c>
      <c r="BA500" s="106"/>
      <c r="BB500" s="186">
        <f t="shared" si="245"/>
        <v>0</v>
      </c>
      <c r="BC500" s="186">
        <f t="shared" si="246"/>
        <v>0</v>
      </c>
      <c r="BD500" s="186">
        <f t="shared" si="247"/>
        <v>0</v>
      </c>
      <c r="BE500" s="186">
        <f t="shared" si="224"/>
        <v>0</v>
      </c>
      <c r="BF500" s="186">
        <f t="shared" si="225"/>
        <v>0</v>
      </c>
      <c r="BG500" s="186">
        <f t="shared" si="226"/>
        <v>0</v>
      </c>
      <c r="BH500" s="186">
        <f t="shared" si="227"/>
        <v>0</v>
      </c>
      <c r="BI500" s="97"/>
      <c r="BJ500" s="186" t="str">
        <f t="shared" si="228"/>
        <v/>
      </c>
      <c r="BK500" s="186" t="str">
        <f t="shared" si="229"/>
        <v/>
      </c>
      <c r="BL500" s="186" t="str">
        <f t="shared" si="230"/>
        <v/>
      </c>
      <c r="BM500" s="186" t="str">
        <f t="shared" si="231"/>
        <v/>
      </c>
      <c r="BN500" s="186" t="str">
        <f t="shared" si="232"/>
        <v/>
      </c>
      <c r="BO500" s="186" t="str">
        <f t="shared" si="233"/>
        <v/>
      </c>
      <c r="BP500" s="186" t="str">
        <f t="shared" si="234"/>
        <v/>
      </c>
      <c r="BQ500" s="97"/>
      <c r="BR500" s="186">
        <f t="shared" si="235"/>
        <v>0</v>
      </c>
      <c r="BS500" s="186">
        <f t="shared" si="236"/>
        <v>0</v>
      </c>
      <c r="BT500" s="222">
        <f t="shared" si="237"/>
        <v>0</v>
      </c>
      <c r="BU500" s="222">
        <f t="shared" si="238"/>
        <v>0</v>
      </c>
      <c r="BV500" s="222">
        <f t="shared" si="239"/>
        <v>0</v>
      </c>
      <c r="BW500" s="222">
        <f t="shared" si="240"/>
        <v>0</v>
      </c>
      <c r="BX500" s="222">
        <f t="shared" si="241"/>
        <v>0</v>
      </c>
      <c r="BY500" s="106"/>
      <c r="BZ500" s="197" t="str">
        <f>IF(SUMIF('Input| Projects'!$AS$8:$CP$8,"Dx",'Input| Projects'!$AS500:$CP500)=0,"",SUMIF('Input| Projects'!$AS$8:$CP$8,"Dx",'Input| Projects'!$AS500:$CP500))</f>
        <v/>
      </c>
      <c r="CA500" s="197" t="str">
        <f>IF(SUMIF('Input| Projects'!$AS$8:$CP$8,"Tx",'Input| Projects'!$AS500:$CP500)=0,"",SUMIF('Input| Projects'!$AS$8:$CP$8,"Tx",'Input| Projects'!$AS500:$CP500))</f>
        <v/>
      </c>
      <c r="CB500" s="150" t="str">
        <f t="shared" si="248"/>
        <v/>
      </c>
    </row>
    <row r="501" spans="2:80" x14ac:dyDescent="0.2">
      <c r="B501" s="201">
        <f>IFERROR('Input| Projects'!B501,"")</f>
        <v>492</v>
      </c>
      <c r="C501" s="42" t="str">
        <f>IFERROR(IF('Input| Projects'!C501="","",'Input| Projects'!C501),"")</f>
        <v/>
      </c>
      <c r="D501" s="42" t="str">
        <f>IFERROR(IF('Input| Projects'!D501="","",'Input| Projects'!D501),"")</f>
        <v/>
      </c>
      <c r="E501" s="104"/>
      <c r="F501" s="190">
        <f>IFERROR('Input| Projects'!I501*'Input| Escalations'!$K$19,"")</f>
        <v>0</v>
      </c>
      <c r="G501" s="190">
        <f>IFERROR('Input| Projects'!J501*'Input| Escalations'!$K$19,"")</f>
        <v>0</v>
      </c>
      <c r="H501" s="190">
        <f>IFERROR('Input| Projects'!K501*'Input| Escalations'!$K$19,"")</f>
        <v>0</v>
      </c>
      <c r="I501" s="190">
        <f>IFERROR('Input| Projects'!L501*'Input| Escalations'!$K$19,"")</f>
        <v>0</v>
      </c>
      <c r="J501" s="190">
        <f>IFERROR('Input| Projects'!M501*'Input| Escalations'!$K$19,"")</f>
        <v>0</v>
      </c>
      <c r="K501" s="190">
        <f>IFERROR('Input| Projects'!N501*'Input| Escalations'!$K$19,"")</f>
        <v>0</v>
      </c>
      <c r="L501" s="190">
        <f>IFERROR('Input| Projects'!O501*'Input| Escalations'!$K$19,"")</f>
        <v>0</v>
      </c>
      <c r="M501" s="150" t="str">
        <f>IF(ABS(SUM(F501:L501)-(SUM('Input| Projects'!I501:O501)*'Input| Escalations'!$K$19))&lt;0.0000001,"",1)</f>
        <v/>
      </c>
      <c r="N501" s="192">
        <f>'Input| Projects'!$Y501*INDEX('Input| Escalations'!$H$33:$N$33,MATCH('Calc| Project Costs'!N$9,'Input| Escalations'!$H$23:$N$23,0))+'Input| Projects'!$Z501*INDEX('Input| Escalations'!$H$34:$N$34,MATCH('Calc| Project Costs'!N$9,'Input| Escalations'!$H$23:$N$23,0))+'Input| Projects'!$AA501*INDEX('Input| Escalations'!$H$35:$N$35,MATCH('Calc| Project Costs'!N$9,'Input| Escalations'!$H$23:$N$23,0))+1</f>
        <v>1</v>
      </c>
      <c r="O501" s="192">
        <f>'Input| Projects'!$Y501*INDEX('Input| Escalations'!$H$33:$N$33,MATCH('Calc| Project Costs'!O$9,'Input| Escalations'!$H$23:$N$23,0))+'Input| Projects'!$Z501*INDEX('Input| Escalations'!$H$34:$N$34,MATCH('Calc| Project Costs'!O$9,'Input| Escalations'!$H$23:$N$23,0))+'Input| Projects'!$AA501*INDEX('Input| Escalations'!$H$35:$N$35,MATCH('Calc| Project Costs'!O$9,'Input| Escalations'!$H$23:$N$23,0))+1</f>
        <v>1</v>
      </c>
      <c r="P501" s="192">
        <f>'Input| Projects'!$Y501*INDEX('Input| Escalations'!$H$33:$N$33,MATCH('Calc| Project Costs'!P$9,'Input| Escalations'!$H$23:$N$23,0))+'Input| Projects'!$Z501*INDEX('Input| Escalations'!$H$34:$N$34,MATCH('Calc| Project Costs'!P$9,'Input| Escalations'!$H$23:$N$23,0))+'Input| Projects'!$AA501*INDEX('Input| Escalations'!$H$35:$N$35,MATCH('Calc| Project Costs'!P$9,'Input| Escalations'!$H$23:$N$23,0))+1</f>
        <v>1</v>
      </c>
      <c r="Q501" s="192">
        <f>'Input| Projects'!$Y501*INDEX('Input| Escalations'!$H$33:$N$33,MATCH('Calc| Project Costs'!Q$9,'Input| Escalations'!$H$23:$N$23,0))+'Input| Projects'!$Z501*INDEX('Input| Escalations'!$H$34:$N$34,MATCH('Calc| Project Costs'!Q$9,'Input| Escalations'!$H$23:$N$23,0))+'Input| Projects'!$AA501*INDEX('Input| Escalations'!$H$35:$N$35,MATCH('Calc| Project Costs'!Q$9,'Input| Escalations'!$H$23:$N$23,0))+1</f>
        <v>1</v>
      </c>
      <c r="R501" s="192">
        <f>'Input| Projects'!$Y501*INDEX('Input| Escalations'!$H$33:$N$33,MATCH('Calc| Project Costs'!R$9,'Input| Escalations'!$H$23:$N$23,0))+'Input| Projects'!$Z501*INDEX('Input| Escalations'!$H$34:$N$34,MATCH('Calc| Project Costs'!R$9,'Input| Escalations'!$H$23:$N$23,0))+'Input| Projects'!$AA501*INDEX('Input| Escalations'!$H$35:$N$35,MATCH('Calc| Project Costs'!R$9,'Input| Escalations'!$H$23:$N$23,0))+1</f>
        <v>1</v>
      </c>
      <c r="S501" s="192">
        <f>'Input| Projects'!$Y501*INDEX('Input| Escalations'!$H$33:$N$33,MATCH('Calc| Project Costs'!S$9,'Input| Escalations'!$H$23:$N$23,0))+'Input| Projects'!$Z501*INDEX('Input| Escalations'!$H$34:$N$34,MATCH('Calc| Project Costs'!S$9,'Input| Escalations'!$H$23:$N$23,0))+'Input| Projects'!$AA501*INDEX('Input| Escalations'!$H$35:$N$35,MATCH('Calc| Project Costs'!S$9,'Input| Escalations'!$H$23:$N$23,0))+1</f>
        <v>1</v>
      </c>
      <c r="T501" s="192">
        <f>'Input| Projects'!$Y501*INDEX('Input| Escalations'!$H$33:$N$33,MATCH('Calc| Project Costs'!T$9,'Input| Escalations'!$H$23:$N$23,0))+'Input| Projects'!$Z501*INDEX('Input| Escalations'!$H$34:$N$34,MATCH('Calc| Project Costs'!T$9,'Input| Escalations'!$H$23:$N$23,0))+'Input| Projects'!$AA501*INDEX('Input| Escalations'!$H$35:$N$35,MATCH('Calc| Project Costs'!T$9,'Input| Escalations'!$H$23:$N$23,0))+1</f>
        <v>1</v>
      </c>
      <c r="U501" s="106"/>
      <c r="V501" s="186">
        <f t="shared" si="242"/>
        <v>0</v>
      </c>
      <c r="W501" s="186">
        <f t="shared" si="243"/>
        <v>0</v>
      </c>
      <c r="X501" s="186">
        <f t="shared" si="244"/>
        <v>0</v>
      </c>
      <c r="Y501" s="186">
        <f t="shared" si="220"/>
        <v>0</v>
      </c>
      <c r="Z501" s="186">
        <f t="shared" si="221"/>
        <v>0</v>
      </c>
      <c r="AA501" s="186">
        <f t="shared" si="222"/>
        <v>0</v>
      </c>
      <c r="AB501" s="186">
        <f t="shared" si="223"/>
        <v>0</v>
      </c>
      <c r="AC501" s="106"/>
      <c r="AD501" s="186">
        <f>'Input| Projects'!Q501*N501*'Input| Escalations'!$K$19</f>
        <v>0</v>
      </c>
      <c r="AE501" s="186">
        <f>'Input| Projects'!R501*O501*'Input| Escalations'!$K$19</f>
        <v>0</v>
      </c>
      <c r="AF501" s="186">
        <f>'Input| Projects'!S501*P501*'Input| Escalations'!$K$19</f>
        <v>0</v>
      </c>
      <c r="AG501" s="186">
        <f>'Input| Projects'!T501*Q501*'Input| Escalations'!$K$19</f>
        <v>0</v>
      </c>
      <c r="AH501" s="186">
        <f>'Input| Projects'!U501*R501*'Input| Escalations'!$K$19</f>
        <v>0</v>
      </c>
      <c r="AI501" s="186">
        <f>'Input| Projects'!V501*S501*'Input| Escalations'!$K$19</f>
        <v>0</v>
      </c>
      <c r="AJ501" s="186">
        <f>'Input| Projects'!W501*T501*'Input| Escalations'!$K$19</f>
        <v>0</v>
      </c>
      <c r="AK501" s="106"/>
      <c r="AL501" s="186" t="str">
        <f>IFERROR(IF('Input| Overheads'!$C$42="Direct costs",SUMPRODUCT(--('Input| Projects'!$AC501="Yes"),'Calc| Overheads Allocation'!C$8,'Calc| Project Costs'!V501),IF('Input| Overheads'!$C$42="Internal labour",SUMPRODUCT(--('Input| Projects'!$AC501="Yes"),'Calc| Overheads Allocation'!C$8,'Calc| Project Costs'!V501,'Input| Projects'!$Y501),IF('Input| Overheads'!$C$42="DNSP defined",SUMPRODUCT(--('Input| Projects'!$AC501="Yes"),'Calc| Overheads Allocation'!C$61,'Input| Projects'!$AF501),""))),"")</f>
        <v/>
      </c>
      <c r="AM501" s="186" t="str">
        <f>IFERROR(IF('Input| Overheads'!$C$42="Direct costs",SUMPRODUCT(--('Input| Projects'!$AC501="Yes"),'Calc| Overheads Allocation'!D$8,'Calc| Project Costs'!W501),IF('Input| Overheads'!$C$42="Internal labour",SUMPRODUCT(--('Input| Projects'!$AC501="Yes"),'Calc| Overheads Allocation'!D$8,'Calc| Project Costs'!W501,'Input| Projects'!$Y501),IF('Input| Overheads'!$C$42="DNSP defined",SUMPRODUCT(--('Input| Projects'!$AC501="Yes"),'Calc| Overheads Allocation'!D$61,'Input| Projects'!$AF501),""))),"")</f>
        <v/>
      </c>
      <c r="AN501" s="186" t="str">
        <f>IFERROR(IF('Input| Overheads'!$C$42="Direct costs",SUMPRODUCT(--('Input| Projects'!$AC501="Yes"),'Calc| Overheads Allocation'!E$8,'Calc| Project Costs'!X501),IF('Input| Overheads'!$C$42="Internal labour",SUMPRODUCT(--('Input| Projects'!$AC501="Yes"),'Calc| Overheads Allocation'!E$8,'Calc| Project Costs'!X501,'Input| Projects'!$Y501),IF('Input| Overheads'!$C$42="DNSP defined",SUMPRODUCT(--('Input| Projects'!$AC501="Yes"),'Calc| Overheads Allocation'!E$61,'Input| Projects'!$AF501),""))),"")</f>
        <v/>
      </c>
      <c r="AO501" s="186" t="str">
        <f>IFERROR(IF('Input| Overheads'!$C$42="Direct costs",SUMPRODUCT(--('Input| Projects'!$AC501="Yes"),'Calc| Overheads Allocation'!F$8,'Calc| Project Costs'!Y501),IF('Input| Overheads'!$C$42="Internal labour",SUMPRODUCT(--('Input| Projects'!$AC501="Yes"),'Calc| Overheads Allocation'!F$8,'Calc| Project Costs'!Y501,'Input| Projects'!$Y501),IF('Input| Overheads'!$C$42="DNSP defined",SUMPRODUCT(--('Input| Projects'!$AC501="Yes"),'Calc| Overheads Allocation'!F$61,'Input| Projects'!$AF501),""))),"")</f>
        <v/>
      </c>
      <c r="AP501" s="186" t="str">
        <f>IFERROR(IF('Input| Overheads'!$C$42="Direct costs",SUMPRODUCT(--('Input| Projects'!$AC501="Yes"),'Calc| Overheads Allocation'!G$8,'Calc| Project Costs'!Z501),IF('Input| Overheads'!$C$42="Internal labour",SUMPRODUCT(--('Input| Projects'!$AC501="Yes"),'Calc| Overheads Allocation'!G$8,'Calc| Project Costs'!Z501,'Input| Projects'!$Y501),IF('Input| Overheads'!$C$42="DNSP defined",SUMPRODUCT(--('Input| Projects'!$AC501="Yes"),'Calc| Overheads Allocation'!G$61,'Input| Projects'!$AF501),""))),"")</f>
        <v/>
      </c>
      <c r="AQ501" s="186" t="str">
        <f>IFERROR(IF('Input| Overheads'!$C$42="Direct costs",SUMPRODUCT(--('Input| Projects'!$AC501="Yes"),'Calc| Overheads Allocation'!H$8,'Calc| Project Costs'!AA501),IF('Input| Overheads'!$C$42="Internal labour",SUMPRODUCT(--('Input| Projects'!$AC501="Yes"),'Calc| Overheads Allocation'!H$8,'Calc| Project Costs'!AA501,'Input| Projects'!$Y501),IF('Input| Overheads'!$C$42="DNSP defined",SUMPRODUCT(--('Input| Projects'!$AC501="Yes"),'Calc| Overheads Allocation'!H$61,'Input| Projects'!$AF501),""))),"")</f>
        <v/>
      </c>
      <c r="AR501" s="186" t="str">
        <f>IFERROR(IF('Input| Overheads'!$C$42="Direct costs",SUMPRODUCT(--('Input| Projects'!$AC501="Yes"),'Calc| Overheads Allocation'!I$8,'Calc| Project Costs'!AB501),IF('Input| Overheads'!$C$42="Internal labour",SUMPRODUCT(--('Input| Projects'!$AC501="Yes"),'Calc| Overheads Allocation'!I$8,'Calc| Project Costs'!AB501,'Input| Projects'!$Y501),IF('Input| Overheads'!$C$42="DNSP defined",SUMPRODUCT(--('Input| Projects'!$AC501="Yes"),'Calc| Overheads Allocation'!I$61,'Input| Projects'!$AF501),""))),"")</f>
        <v/>
      </c>
      <c r="AS501" s="106"/>
      <c r="AT501" s="186" t="str">
        <f>IFERROR(IF('Input| Overheads'!$C$42="Direct costs",SUMPRODUCT(--('Input| Projects'!$AD501="Yes"),'Calc| Overheads Allocation'!C$9,'Calc| Project Costs'!V501),IF('Input| Overheads'!$C$42="Internal labour",SUMPRODUCT(--('Input| Projects'!$AD501="Yes"),'Calc| Overheads Allocation'!C$9,'Calc| Project Costs'!V501,'Input| Projects'!$Y501),IF('Input| Overheads'!$C$42="DNSP defined",SUMPRODUCT(--('Input| Projects'!$AD501="Yes"),'Calc| Overheads Allocation'!C$62,'Input| Projects'!$AG501),""))),"")</f>
        <v/>
      </c>
      <c r="AU501" s="186" t="str">
        <f>IFERROR(IF('Input| Overheads'!$C$42="Direct costs",SUMPRODUCT(--('Input| Projects'!$AD501="Yes"),'Calc| Overheads Allocation'!D$9,'Calc| Project Costs'!W501),IF('Input| Overheads'!$C$42="Internal labour",SUMPRODUCT(--('Input| Projects'!$AD501="Yes"),'Calc| Overheads Allocation'!D$9,'Calc| Project Costs'!W501,'Input| Projects'!$Y501),IF('Input| Overheads'!$C$42="DNSP defined",SUMPRODUCT(--('Input| Projects'!$AD501="Yes"),'Calc| Overheads Allocation'!D$62,'Input| Projects'!$AG501),""))),"")</f>
        <v/>
      </c>
      <c r="AV501" s="186" t="str">
        <f>IFERROR(IF('Input| Overheads'!$C$42="Direct costs",SUMPRODUCT(--('Input| Projects'!$AD501="Yes"),'Calc| Overheads Allocation'!E$9,'Calc| Project Costs'!X501),IF('Input| Overheads'!$C$42="Internal labour",SUMPRODUCT(--('Input| Projects'!$AD501="Yes"),'Calc| Overheads Allocation'!E$9,'Calc| Project Costs'!X501,'Input| Projects'!$Y501),IF('Input| Overheads'!$C$42="DNSP defined",SUMPRODUCT(--('Input| Projects'!$AD501="Yes"),'Calc| Overheads Allocation'!E$62,'Input| Projects'!$AG501),""))),"")</f>
        <v/>
      </c>
      <c r="AW501" s="186" t="str">
        <f>IFERROR(IF('Input| Overheads'!$C$42="Direct costs",SUMPRODUCT(--('Input| Projects'!$AD501="Yes"),'Calc| Overheads Allocation'!F$9,'Calc| Project Costs'!Y501),IF('Input| Overheads'!$C$42="Internal labour",SUMPRODUCT(--('Input| Projects'!$AD501="Yes"),'Calc| Overheads Allocation'!F$9,'Calc| Project Costs'!Y501,'Input| Projects'!$Y501),IF('Input| Overheads'!$C$42="DNSP defined",SUMPRODUCT(--('Input| Projects'!$AD501="Yes"),'Calc| Overheads Allocation'!F$62,'Input| Projects'!$AG501),""))),"")</f>
        <v/>
      </c>
      <c r="AX501" s="186" t="str">
        <f>IFERROR(IF('Input| Overheads'!$C$42="Direct costs",SUMPRODUCT(--('Input| Projects'!$AD501="Yes"),'Calc| Overheads Allocation'!G$9,'Calc| Project Costs'!Z501),IF('Input| Overheads'!$C$42="Internal labour",SUMPRODUCT(--('Input| Projects'!$AD501="Yes"),'Calc| Overheads Allocation'!G$9,'Calc| Project Costs'!Z501,'Input| Projects'!$Y501),IF('Input| Overheads'!$C$42="DNSP defined",SUMPRODUCT(--('Input| Projects'!$AD501="Yes"),'Calc| Overheads Allocation'!G$62,'Input| Projects'!$AG501),""))),"")</f>
        <v/>
      </c>
      <c r="AY501" s="186" t="str">
        <f>IFERROR(IF('Input| Overheads'!$C$42="Direct costs",SUMPRODUCT(--('Input| Projects'!$AD501="Yes"),'Calc| Overheads Allocation'!H$9,'Calc| Project Costs'!AA501),IF('Input| Overheads'!$C$42="Internal labour",SUMPRODUCT(--('Input| Projects'!$AD501="Yes"),'Calc| Overheads Allocation'!H$9,'Calc| Project Costs'!AA501,'Input| Projects'!$Y501),IF('Input| Overheads'!$C$42="DNSP defined",SUMPRODUCT(--('Input| Projects'!$AD501="Yes"),'Calc| Overheads Allocation'!H$62,'Input| Projects'!$AG501),""))),"")</f>
        <v/>
      </c>
      <c r="AZ501" s="186" t="str">
        <f>IFERROR(IF('Input| Overheads'!$C$42="Direct costs",SUMPRODUCT(--('Input| Projects'!$AD501="Yes"),'Calc| Overheads Allocation'!I$9,'Calc| Project Costs'!AB501),IF('Input| Overheads'!$C$42="Internal labour",SUMPRODUCT(--('Input| Projects'!$AD501="Yes"),'Calc| Overheads Allocation'!I$9,'Calc| Project Costs'!AB501,'Input| Projects'!$Y501),IF('Input| Overheads'!$C$42="DNSP defined",SUMPRODUCT(--('Input| Projects'!$AD501="Yes"),'Calc| Overheads Allocation'!I$62,'Input| Projects'!$AG501),""))),"")</f>
        <v/>
      </c>
      <c r="BA501" s="106"/>
      <c r="BB501" s="186">
        <f t="shared" si="245"/>
        <v>0</v>
      </c>
      <c r="BC501" s="186">
        <f t="shared" si="246"/>
        <v>0</v>
      </c>
      <c r="BD501" s="186">
        <f t="shared" si="247"/>
        <v>0</v>
      </c>
      <c r="BE501" s="186">
        <f t="shared" si="224"/>
        <v>0</v>
      </c>
      <c r="BF501" s="186">
        <f t="shared" si="225"/>
        <v>0</v>
      </c>
      <c r="BG501" s="186">
        <f t="shared" si="226"/>
        <v>0</v>
      </c>
      <c r="BH501" s="186">
        <f t="shared" si="227"/>
        <v>0</v>
      </c>
      <c r="BI501" s="97"/>
      <c r="BJ501" s="186" t="str">
        <f t="shared" si="228"/>
        <v/>
      </c>
      <c r="BK501" s="186" t="str">
        <f t="shared" si="229"/>
        <v/>
      </c>
      <c r="BL501" s="186" t="str">
        <f t="shared" si="230"/>
        <v/>
      </c>
      <c r="BM501" s="186" t="str">
        <f t="shared" si="231"/>
        <v/>
      </c>
      <c r="BN501" s="186" t="str">
        <f t="shared" si="232"/>
        <v/>
      </c>
      <c r="BO501" s="186" t="str">
        <f t="shared" si="233"/>
        <v/>
      </c>
      <c r="BP501" s="186" t="str">
        <f t="shared" si="234"/>
        <v/>
      </c>
      <c r="BQ501" s="97"/>
      <c r="BR501" s="186">
        <f t="shared" si="235"/>
        <v>0</v>
      </c>
      <c r="BS501" s="186">
        <f t="shared" si="236"/>
        <v>0</v>
      </c>
      <c r="BT501" s="222">
        <f t="shared" si="237"/>
        <v>0</v>
      </c>
      <c r="BU501" s="222">
        <f t="shared" si="238"/>
        <v>0</v>
      </c>
      <c r="BV501" s="222">
        <f t="shared" si="239"/>
        <v>0</v>
      </c>
      <c r="BW501" s="222">
        <f t="shared" si="240"/>
        <v>0</v>
      </c>
      <c r="BX501" s="222">
        <f t="shared" si="241"/>
        <v>0</v>
      </c>
      <c r="BY501" s="106"/>
      <c r="BZ501" s="197" t="str">
        <f>IF(SUMIF('Input| Projects'!$AS$8:$CP$8,"Dx",'Input| Projects'!$AS501:$CP501)=0,"",SUMIF('Input| Projects'!$AS$8:$CP$8,"Dx",'Input| Projects'!$AS501:$CP501))</f>
        <v/>
      </c>
      <c r="CA501" s="197" t="str">
        <f>IF(SUMIF('Input| Projects'!$AS$8:$CP$8,"Tx",'Input| Projects'!$AS501:$CP501)=0,"",SUMIF('Input| Projects'!$AS$8:$CP$8,"Tx",'Input| Projects'!$AS501:$CP501))</f>
        <v/>
      </c>
      <c r="CB501" s="150" t="str">
        <f t="shared" si="248"/>
        <v/>
      </c>
    </row>
    <row r="502" spans="2:80" x14ac:dyDescent="0.2">
      <c r="B502" s="201">
        <f>IFERROR('Input| Projects'!B502,"")</f>
        <v>493</v>
      </c>
      <c r="C502" s="42" t="str">
        <f>IFERROR(IF('Input| Projects'!C502="","",'Input| Projects'!C502),"")</f>
        <v/>
      </c>
      <c r="D502" s="42" t="str">
        <f>IFERROR(IF('Input| Projects'!D502="","",'Input| Projects'!D502),"")</f>
        <v/>
      </c>
      <c r="E502" s="104"/>
      <c r="F502" s="190">
        <f>IFERROR('Input| Projects'!I502*'Input| Escalations'!$K$19,"")</f>
        <v>0</v>
      </c>
      <c r="G502" s="190">
        <f>IFERROR('Input| Projects'!J502*'Input| Escalations'!$K$19,"")</f>
        <v>0</v>
      </c>
      <c r="H502" s="190">
        <f>IFERROR('Input| Projects'!K502*'Input| Escalations'!$K$19,"")</f>
        <v>0</v>
      </c>
      <c r="I502" s="190">
        <f>IFERROR('Input| Projects'!L502*'Input| Escalations'!$K$19,"")</f>
        <v>0</v>
      </c>
      <c r="J502" s="190">
        <f>IFERROR('Input| Projects'!M502*'Input| Escalations'!$K$19,"")</f>
        <v>0</v>
      </c>
      <c r="K502" s="190">
        <f>IFERROR('Input| Projects'!N502*'Input| Escalations'!$K$19,"")</f>
        <v>0</v>
      </c>
      <c r="L502" s="190">
        <f>IFERROR('Input| Projects'!O502*'Input| Escalations'!$K$19,"")</f>
        <v>0</v>
      </c>
      <c r="M502" s="150" t="str">
        <f>IF(ABS(SUM(F502:L502)-(SUM('Input| Projects'!I502:O502)*'Input| Escalations'!$K$19))&lt;0.0000001,"",1)</f>
        <v/>
      </c>
      <c r="N502" s="192">
        <f>'Input| Projects'!$Y502*INDEX('Input| Escalations'!$H$33:$N$33,MATCH('Calc| Project Costs'!N$9,'Input| Escalations'!$H$23:$N$23,0))+'Input| Projects'!$Z502*INDEX('Input| Escalations'!$H$34:$N$34,MATCH('Calc| Project Costs'!N$9,'Input| Escalations'!$H$23:$N$23,0))+'Input| Projects'!$AA502*INDEX('Input| Escalations'!$H$35:$N$35,MATCH('Calc| Project Costs'!N$9,'Input| Escalations'!$H$23:$N$23,0))+1</f>
        <v>1</v>
      </c>
      <c r="O502" s="192">
        <f>'Input| Projects'!$Y502*INDEX('Input| Escalations'!$H$33:$N$33,MATCH('Calc| Project Costs'!O$9,'Input| Escalations'!$H$23:$N$23,0))+'Input| Projects'!$Z502*INDEX('Input| Escalations'!$H$34:$N$34,MATCH('Calc| Project Costs'!O$9,'Input| Escalations'!$H$23:$N$23,0))+'Input| Projects'!$AA502*INDEX('Input| Escalations'!$H$35:$N$35,MATCH('Calc| Project Costs'!O$9,'Input| Escalations'!$H$23:$N$23,0))+1</f>
        <v>1</v>
      </c>
      <c r="P502" s="192">
        <f>'Input| Projects'!$Y502*INDEX('Input| Escalations'!$H$33:$N$33,MATCH('Calc| Project Costs'!P$9,'Input| Escalations'!$H$23:$N$23,0))+'Input| Projects'!$Z502*INDEX('Input| Escalations'!$H$34:$N$34,MATCH('Calc| Project Costs'!P$9,'Input| Escalations'!$H$23:$N$23,0))+'Input| Projects'!$AA502*INDEX('Input| Escalations'!$H$35:$N$35,MATCH('Calc| Project Costs'!P$9,'Input| Escalations'!$H$23:$N$23,0))+1</f>
        <v>1</v>
      </c>
      <c r="Q502" s="192">
        <f>'Input| Projects'!$Y502*INDEX('Input| Escalations'!$H$33:$N$33,MATCH('Calc| Project Costs'!Q$9,'Input| Escalations'!$H$23:$N$23,0))+'Input| Projects'!$Z502*INDEX('Input| Escalations'!$H$34:$N$34,MATCH('Calc| Project Costs'!Q$9,'Input| Escalations'!$H$23:$N$23,0))+'Input| Projects'!$AA502*INDEX('Input| Escalations'!$H$35:$N$35,MATCH('Calc| Project Costs'!Q$9,'Input| Escalations'!$H$23:$N$23,0))+1</f>
        <v>1</v>
      </c>
      <c r="R502" s="192">
        <f>'Input| Projects'!$Y502*INDEX('Input| Escalations'!$H$33:$N$33,MATCH('Calc| Project Costs'!R$9,'Input| Escalations'!$H$23:$N$23,0))+'Input| Projects'!$Z502*INDEX('Input| Escalations'!$H$34:$N$34,MATCH('Calc| Project Costs'!R$9,'Input| Escalations'!$H$23:$N$23,0))+'Input| Projects'!$AA502*INDEX('Input| Escalations'!$H$35:$N$35,MATCH('Calc| Project Costs'!R$9,'Input| Escalations'!$H$23:$N$23,0))+1</f>
        <v>1</v>
      </c>
      <c r="S502" s="192">
        <f>'Input| Projects'!$Y502*INDEX('Input| Escalations'!$H$33:$N$33,MATCH('Calc| Project Costs'!S$9,'Input| Escalations'!$H$23:$N$23,0))+'Input| Projects'!$Z502*INDEX('Input| Escalations'!$H$34:$N$34,MATCH('Calc| Project Costs'!S$9,'Input| Escalations'!$H$23:$N$23,0))+'Input| Projects'!$AA502*INDEX('Input| Escalations'!$H$35:$N$35,MATCH('Calc| Project Costs'!S$9,'Input| Escalations'!$H$23:$N$23,0))+1</f>
        <v>1</v>
      </c>
      <c r="T502" s="192">
        <f>'Input| Projects'!$Y502*INDEX('Input| Escalations'!$H$33:$N$33,MATCH('Calc| Project Costs'!T$9,'Input| Escalations'!$H$23:$N$23,0))+'Input| Projects'!$Z502*INDEX('Input| Escalations'!$H$34:$N$34,MATCH('Calc| Project Costs'!T$9,'Input| Escalations'!$H$23:$N$23,0))+'Input| Projects'!$AA502*INDEX('Input| Escalations'!$H$35:$N$35,MATCH('Calc| Project Costs'!T$9,'Input| Escalations'!$H$23:$N$23,0))+1</f>
        <v>1</v>
      </c>
      <c r="U502" s="106"/>
      <c r="V502" s="186">
        <f t="shared" si="242"/>
        <v>0</v>
      </c>
      <c r="W502" s="186">
        <f t="shared" si="243"/>
        <v>0</v>
      </c>
      <c r="X502" s="186">
        <f t="shared" si="244"/>
        <v>0</v>
      </c>
      <c r="Y502" s="186">
        <f t="shared" si="220"/>
        <v>0</v>
      </c>
      <c r="Z502" s="186">
        <f t="shared" si="221"/>
        <v>0</v>
      </c>
      <c r="AA502" s="186">
        <f t="shared" si="222"/>
        <v>0</v>
      </c>
      <c r="AB502" s="186">
        <f t="shared" si="223"/>
        <v>0</v>
      </c>
      <c r="AC502" s="106"/>
      <c r="AD502" s="186">
        <f>'Input| Projects'!Q502*N502*'Input| Escalations'!$K$19</f>
        <v>0</v>
      </c>
      <c r="AE502" s="186">
        <f>'Input| Projects'!R502*O502*'Input| Escalations'!$K$19</f>
        <v>0</v>
      </c>
      <c r="AF502" s="186">
        <f>'Input| Projects'!S502*P502*'Input| Escalations'!$K$19</f>
        <v>0</v>
      </c>
      <c r="AG502" s="186">
        <f>'Input| Projects'!T502*Q502*'Input| Escalations'!$K$19</f>
        <v>0</v>
      </c>
      <c r="AH502" s="186">
        <f>'Input| Projects'!U502*R502*'Input| Escalations'!$K$19</f>
        <v>0</v>
      </c>
      <c r="AI502" s="186">
        <f>'Input| Projects'!V502*S502*'Input| Escalations'!$K$19</f>
        <v>0</v>
      </c>
      <c r="AJ502" s="186">
        <f>'Input| Projects'!W502*T502*'Input| Escalations'!$K$19</f>
        <v>0</v>
      </c>
      <c r="AK502" s="106"/>
      <c r="AL502" s="186" t="str">
        <f>IFERROR(IF('Input| Overheads'!$C$42="Direct costs",SUMPRODUCT(--('Input| Projects'!$AC502="Yes"),'Calc| Overheads Allocation'!C$8,'Calc| Project Costs'!V502),IF('Input| Overheads'!$C$42="Internal labour",SUMPRODUCT(--('Input| Projects'!$AC502="Yes"),'Calc| Overheads Allocation'!C$8,'Calc| Project Costs'!V502,'Input| Projects'!$Y502),IF('Input| Overheads'!$C$42="DNSP defined",SUMPRODUCT(--('Input| Projects'!$AC502="Yes"),'Calc| Overheads Allocation'!C$61,'Input| Projects'!$AF502),""))),"")</f>
        <v/>
      </c>
      <c r="AM502" s="186" t="str">
        <f>IFERROR(IF('Input| Overheads'!$C$42="Direct costs",SUMPRODUCT(--('Input| Projects'!$AC502="Yes"),'Calc| Overheads Allocation'!D$8,'Calc| Project Costs'!W502),IF('Input| Overheads'!$C$42="Internal labour",SUMPRODUCT(--('Input| Projects'!$AC502="Yes"),'Calc| Overheads Allocation'!D$8,'Calc| Project Costs'!W502,'Input| Projects'!$Y502),IF('Input| Overheads'!$C$42="DNSP defined",SUMPRODUCT(--('Input| Projects'!$AC502="Yes"),'Calc| Overheads Allocation'!D$61,'Input| Projects'!$AF502),""))),"")</f>
        <v/>
      </c>
      <c r="AN502" s="186" t="str">
        <f>IFERROR(IF('Input| Overheads'!$C$42="Direct costs",SUMPRODUCT(--('Input| Projects'!$AC502="Yes"),'Calc| Overheads Allocation'!E$8,'Calc| Project Costs'!X502),IF('Input| Overheads'!$C$42="Internal labour",SUMPRODUCT(--('Input| Projects'!$AC502="Yes"),'Calc| Overheads Allocation'!E$8,'Calc| Project Costs'!X502,'Input| Projects'!$Y502),IF('Input| Overheads'!$C$42="DNSP defined",SUMPRODUCT(--('Input| Projects'!$AC502="Yes"),'Calc| Overheads Allocation'!E$61,'Input| Projects'!$AF502),""))),"")</f>
        <v/>
      </c>
      <c r="AO502" s="186" t="str">
        <f>IFERROR(IF('Input| Overheads'!$C$42="Direct costs",SUMPRODUCT(--('Input| Projects'!$AC502="Yes"),'Calc| Overheads Allocation'!F$8,'Calc| Project Costs'!Y502),IF('Input| Overheads'!$C$42="Internal labour",SUMPRODUCT(--('Input| Projects'!$AC502="Yes"),'Calc| Overheads Allocation'!F$8,'Calc| Project Costs'!Y502,'Input| Projects'!$Y502),IF('Input| Overheads'!$C$42="DNSP defined",SUMPRODUCT(--('Input| Projects'!$AC502="Yes"),'Calc| Overheads Allocation'!F$61,'Input| Projects'!$AF502),""))),"")</f>
        <v/>
      </c>
      <c r="AP502" s="186" t="str">
        <f>IFERROR(IF('Input| Overheads'!$C$42="Direct costs",SUMPRODUCT(--('Input| Projects'!$AC502="Yes"),'Calc| Overheads Allocation'!G$8,'Calc| Project Costs'!Z502),IF('Input| Overheads'!$C$42="Internal labour",SUMPRODUCT(--('Input| Projects'!$AC502="Yes"),'Calc| Overheads Allocation'!G$8,'Calc| Project Costs'!Z502,'Input| Projects'!$Y502),IF('Input| Overheads'!$C$42="DNSP defined",SUMPRODUCT(--('Input| Projects'!$AC502="Yes"),'Calc| Overheads Allocation'!G$61,'Input| Projects'!$AF502),""))),"")</f>
        <v/>
      </c>
      <c r="AQ502" s="186" t="str">
        <f>IFERROR(IF('Input| Overheads'!$C$42="Direct costs",SUMPRODUCT(--('Input| Projects'!$AC502="Yes"),'Calc| Overheads Allocation'!H$8,'Calc| Project Costs'!AA502),IF('Input| Overheads'!$C$42="Internal labour",SUMPRODUCT(--('Input| Projects'!$AC502="Yes"),'Calc| Overheads Allocation'!H$8,'Calc| Project Costs'!AA502,'Input| Projects'!$Y502),IF('Input| Overheads'!$C$42="DNSP defined",SUMPRODUCT(--('Input| Projects'!$AC502="Yes"),'Calc| Overheads Allocation'!H$61,'Input| Projects'!$AF502),""))),"")</f>
        <v/>
      </c>
      <c r="AR502" s="186" t="str">
        <f>IFERROR(IF('Input| Overheads'!$C$42="Direct costs",SUMPRODUCT(--('Input| Projects'!$AC502="Yes"),'Calc| Overheads Allocation'!I$8,'Calc| Project Costs'!AB502),IF('Input| Overheads'!$C$42="Internal labour",SUMPRODUCT(--('Input| Projects'!$AC502="Yes"),'Calc| Overheads Allocation'!I$8,'Calc| Project Costs'!AB502,'Input| Projects'!$Y502),IF('Input| Overheads'!$C$42="DNSP defined",SUMPRODUCT(--('Input| Projects'!$AC502="Yes"),'Calc| Overheads Allocation'!I$61,'Input| Projects'!$AF502),""))),"")</f>
        <v/>
      </c>
      <c r="AS502" s="106"/>
      <c r="AT502" s="186" t="str">
        <f>IFERROR(IF('Input| Overheads'!$C$42="Direct costs",SUMPRODUCT(--('Input| Projects'!$AD502="Yes"),'Calc| Overheads Allocation'!C$9,'Calc| Project Costs'!V502),IF('Input| Overheads'!$C$42="Internal labour",SUMPRODUCT(--('Input| Projects'!$AD502="Yes"),'Calc| Overheads Allocation'!C$9,'Calc| Project Costs'!V502,'Input| Projects'!$Y502),IF('Input| Overheads'!$C$42="DNSP defined",SUMPRODUCT(--('Input| Projects'!$AD502="Yes"),'Calc| Overheads Allocation'!C$62,'Input| Projects'!$AG502),""))),"")</f>
        <v/>
      </c>
      <c r="AU502" s="186" t="str">
        <f>IFERROR(IF('Input| Overheads'!$C$42="Direct costs",SUMPRODUCT(--('Input| Projects'!$AD502="Yes"),'Calc| Overheads Allocation'!D$9,'Calc| Project Costs'!W502),IF('Input| Overheads'!$C$42="Internal labour",SUMPRODUCT(--('Input| Projects'!$AD502="Yes"),'Calc| Overheads Allocation'!D$9,'Calc| Project Costs'!W502,'Input| Projects'!$Y502),IF('Input| Overheads'!$C$42="DNSP defined",SUMPRODUCT(--('Input| Projects'!$AD502="Yes"),'Calc| Overheads Allocation'!D$62,'Input| Projects'!$AG502),""))),"")</f>
        <v/>
      </c>
      <c r="AV502" s="186" t="str">
        <f>IFERROR(IF('Input| Overheads'!$C$42="Direct costs",SUMPRODUCT(--('Input| Projects'!$AD502="Yes"),'Calc| Overheads Allocation'!E$9,'Calc| Project Costs'!X502),IF('Input| Overheads'!$C$42="Internal labour",SUMPRODUCT(--('Input| Projects'!$AD502="Yes"),'Calc| Overheads Allocation'!E$9,'Calc| Project Costs'!X502,'Input| Projects'!$Y502),IF('Input| Overheads'!$C$42="DNSP defined",SUMPRODUCT(--('Input| Projects'!$AD502="Yes"),'Calc| Overheads Allocation'!E$62,'Input| Projects'!$AG502),""))),"")</f>
        <v/>
      </c>
      <c r="AW502" s="186" t="str">
        <f>IFERROR(IF('Input| Overheads'!$C$42="Direct costs",SUMPRODUCT(--('Input| Projects'!$AD502="Yes"),'Calc| Overheads Allocation'!F$9,'Calc| Project Costs'!Y502),IF('Input| Overheads'!$C$42="Internal labour",SUMPRODUCT(--('Input| Projects'!$AD502="Yes"),'Calc| Overheads Allocation'!F$9,'Calc| Project Costs'!Y502,'Input| Projects'!$Y502),IF('Input| Overheads'!$C$42="DNSP defined",SUMPRODUCT(--('Input| Projects'!$AD502="Yes"),'Calc| Overheads Allocation'!F$62,'Input| Projects'!$AG502),""))),"")</f>
        <v/>
      </c>
      <c r="AX502" s="186" t="str">
        <f>IFERROR(IF('Input| Overheads'!$C$42="Direct costs",SUMPRODUCT(--('Input| Projects'!$AD502="Yes"),'Calc| Overheads Allocation'!G$9,'Calc| Project Costs'!Z502),IF('Input| Overheads'!$C$42="Internal labour",SUMPRODUCT(--('Input| Projects'!$AD502="Yes"),'Calc| Overheads Allocation'!G$9,'Calc| Project Costs'!Z502,'Input| Projects'!$Y502),IF('Input| Overheads'!$C$42="DNSP defined",SUMPRODUCT(--('Input| Projects'!$AD502="Yes"),'Calc| Overheads Allocation'!G$62,'Input| Projects'!$AG502),""))),"")</f>
        <v/>
      </c>
      <c r="AY502" s="186" t="str">
        <f>IFERROR(IF('Input| Overheads'!$C$42="Direct costs",SUMPRODUCT(--('Input| Projects'!$AD502="Yes"),'Calc| Overheads Allocation'!H$9,'Calc| Project Costs'!AA502),IF('Input| Overheads'!$C$42="Internal labour",SUMPRODUCT(--('Input| Projects'!$AD502="Yes"),'Calc| Overheads Allocation'!H$9,'Calc| Project Costs'!AA502,'Input| Projects'!$Y502),IF('Input| Overheads'!$C$42="DNSP defined",SUMPRODUCT(--('Input| Projects'!$AD502="Yes"),'Calc| Overheads Allocation'!H$62,'Input| Projects'!$AG502),""))),"")</f>
        <v/>
      </c>
      <c r="AZ502" s="186" t="str">
        <f>IFERROR(IF('Input| Overheads'!$C$42="Direct costs",SUMPRODUCT(--('Input| Projects'!$AD502="Yes"),'Calc| Overheads Allocation'!I$9,'Calc| Project Costs'!AB502),IF('Input| Overheads'!$C$42="Internal labour",SUMPRODUCT(--('Input| Projects'!$AD502="Yes"),'Calc| Overheads Allocation'!I$9,'Calc| Project Costs'!AB502,'Input| Projects'!$Y502),IF('Input| Overheads'!$C$42="DNSP defined",SUMPRODUCT(--('Input| Projects'!$AD502="Yes"),'Calc| Overheads Allocation'!I$62,'Input| Projects'!$AG502),""))),"")</f>
        <v/>
      </c>
      <c r="BA502" s="106"/>
      <c r="BB502" s="186">
        <f t="shared" si="245"/>
        <v>0</v>
      </c>
      <c r="BC502" s="186">
        <f t="shared" si="246"/>
        <v>0</v>
      </c>
      <c r="BD502" s="186">
        <f t="shared" si="247"/>
        <v>0</v>
      </c>
      <c r="BE502" s="186">
        <f t="shared" si="224"/>
        <v>0</v>
      </c>
      <c r="BF502" s="186">
        <f t="shared" si="225"/>
        <v>0</v>
      </c>
      <c r="BG502" s="186">
        <f t="shared" si="226"/>
        <v>0</v>
      </c>
      <c r="BH502" s="186">
        <f t="shared" si="227"/>
        <v>0</v>
      </c>
      <c r="BI502" s="97"/>
      <c r="BJ502" s="186" t="str">
        <f t="shared" si="228"/>
        <v/>
      </c>
      <c r="BK502" s="186" t="str">
        <f t="shared" si="229"/>
        <v/>
      </c>
      <c r="BL502" s="186" t="str">
        <f t="shared" si="230"/>
        <v/>
      </c>
      <c r="BM502" s="186" t="str">
        <f t="shared" si="231"/>
        <v/>
      </c>
      <c r="BN502" s="186" t="str">
        <f t="shared" si="232"/>
        <v/>
      </c>
      <c r="BO502" s="186" t="str">
        <f t="shared" si="233"/>
        <v/>
      </c>
      <c r="BP502" s="186" t="str">
        <f t="shared" si="234"/>
        <v/>
      </c>
      <c r="BQ502" s="97"/>
      <c r="BR502" s="186">
        <f t="shared" si="235"/>
        <v>0</v>
      </c>
      <c r="BS502" s="186">
        <f t="shared" si="236"/>
        <v>0</v>
      </c>
      <c r="BT502" s="222">
        <f t="shared" si="237"/>
        <v>0</v>
      </c>
      <c r="BU502" s="222">
        <f t="shared" si="238"/>
        <v>0</v>
      </c>
      <c r="BV502" s="222">
        <f t="shared" si="239"/>
        <v>0</v>
      </c>
      <c r="BW502" s="222">
        <f t="shared" si="240"/>
        <v>0</v>
      </c>
      <c r="BX502" s="222">
        <f t="shared" si="241"/>
        <v>0</v>
      </c>
      <c r="BY502" s="106"/>
      <c r="BZ502" s="197" t="str">
        <f>IF(SUMIF('Input| Projects'!$AS$8:$CP$8,"Dx",'Input| Projects'!$AS502:$CP502)=0,"",SUMIF('Input| Projects'!$AS$8:$CP$8,"Dx",'Input| Projects'!$AS502:$CP502))</f>
        <v/>
      </c>
      <c r="CA502" s="197" t="str">
        <f>IF(SUMIF('Input| Projects'!$AS$8:$CP$8,"Tx",'Input| Projects'!$AS502:$CP502)=0,"",SUMIF('Input| Projects'!$AS$8:$CP$8,"Tx",'Input| Projects'!$AS502:$CP502))</f>
        <v/>
      </c>
      <c r="CB502" s="150" t="str">
        <f t="shared" si="248"/>
        <v/>
      </c>
    </row>
    <row r="503" spans="2:80" x14ac:dyDescent="0.2">
      <c r="B503" s="201">
        <f>IFERROR('Input| Projects'!B503,"")</f>
        <v>494</v>
      </c>
      <c r="C503" s="42" t="str">
        <f>IFERROR(IF('Input| Projects'!C503="","",'Input| Projects'!C503),"")</f>
        <v/>
      </c>
      <c r="D503" s="42" t="str">
        <f>IFERROR(IF('Input| Projects'!D503="","",'Input| Projects'!D503),"")</f>
        <v/>
      </c>
      <c r="E503" s="104"/>
      <c r="F503" s="190">
        <f>IFERROR('Input| Projects'!I503*'Input| Escalations'!$K$19,"")</f>
        <v>0</v>
      </c>
      <c r="G503" s="190">
        <f>IFERROR('Input| Projects'!J503*'Input| Escalations'!$K$19,"")</f>
        <v>0</v>
      </c>
      <c r="H503" s="190">
        <f>IFERROR('Input| Projects'!K503*'Input| Escalations'!$K$19,"")</f>
        <v>0</v>
      </c>
      <c r="I503" s="190">
        <f>IFERROR('Input| Projects'!L503*'Input| Escalations'!$K$19,"")</f>
        <v>0</v>
      </c>
      <c r="J503" s="190">
        <f>IFERROR('Input| Projects'!M503*'Input| Escalations'!$K$19,"")</f>
        <v>0</v>
      </c>
      <c r="K503" s="190">
        <f>IFERROR('Input| Projects'!N503*'Input| Escalations'!$K$19,"")</f>
        <v>0</v>
      </c>
      <c r="L503" s="190">
        <f>IFERROR('Input| Projects'!O503*'Input| Escalations'!$K$19,"")</f>
        <v>0</v>
      </c>
      <c r="M503" s="150" t="str">
        <f>IF(ABS(SUM(F503:L503)-(SUM('Input| Projects'!I503:O503)*'Input| Escalations'!$K$19))&lt;0.0000001,"",1)</f>
        <v/>
      </c>
      <c r="N503" s="192">
        <f>'Input| Projects'!$Y503*INDEX('Input| Escalations'!$H$33:$N$33,MATCH('Calc| Project Costs'!N$9,'Input| Escalations'!$H$23:$N$23,0))+'Input| Projects'!$Z503*INDEX('Input| Escalations'!$H$34:$N$34,MATCH('Calc| Project Costs'!N$9,'Input| Escalations'!$H$23:$N$23,0))+'Input| Projects'!$AA503*INDEX('Input| Escalations'!$H$35:$N$35,MATCH('Calc| Project Costs'!N$9,'Input| Escalations'!$H$23:$N$23,0))+1</f>
        <v>1</v>
      </c>
      <c r="O503" s="192">
        <f>'Input| Projects'!$Y503*INDEX('Input| Escalations'!$H$33:$N$33,MATCH('Calc| Project Costs'!O$9,'Input| Escalations'!$H$23:$N$23,0))+'Input| Projects'!$Z503*INDEX('Input| Escalations'!$H$34:$N$34,MATCH('Calc| Project Costs'!O$9,'Input| Escalations'!$H$23:$N$23,0))+'Input| Projects'!$AA503*INDEX('Input| Escalations'!$H$35:$N$35,MATCH('Calc| Project Costs'!O$9,'Input| Escalations'!$H$23:$N$23,0))+1</f>
        <v>1</v>
      </c>
      <c r="P503" s="192">
        <f>'Input| Projects'!$Y503*INDEX('Input| Escalations'!$H$33:$N$33,MATCH('Calc| Project Costs'!P$9,'Input| Escalations'!$H$23:$N$23,0))+'Input| Projects'!$Z503*INDEX('Input| Escalations'!$H$34:$N$34,MATCH('Calc| Project Costs'!P$9,'Input| Escalations'!$H$23:$N$23,0))+'Input| Projects'!$AA503*INDEX('Input| Escalations'!$H$35:$N$35,MATCH('Calc| Project Costs'!P$9,'Input| Escalations'!$H$23:$N$23,0))+1</f>
        <v>1</v>
      </c>
      <c r="Q503" s="192">
        <f>'Input| Projects'!$Y503*INDEX('Input| Escalations'!$H$33:$N$33,MATCH('Calc| Project Costs'!Q$9,'Input| Escalations'!$H$23:$N$23,0))+'Input| Projects'!$Z503*INDEX('Input| Escalations'!$H$34:$N$34,MATCH('Calc| Project Costs'!Q$9,'Input| Escalations'!$H$23:$N$23,0))+'Input| Projects'!$AA503*INDEX('Input| Escalations'!$H$35:$N$35,MATCH('Calc| Project Costs'!Q$9,'Input| Escalations'!$H$23:$N$23,0))+1</f>
        <v>1</v>
      </c>
      <c r="R503" s="192">
        <f>'Input| Projects'!$Y503*INDEX('Input| Escalations'!$H$33:$N$33,MATCH('Calc| Project Costs'!R$9,'Input| Escalations'!$H$23:$N$23,0))+'Input| Projects'!$Z503*INDEX('Input| Escalations'!$H$34:$N$34,MATCH('Calc| Project Costs'!R$9,'Input| Escalations'!$H$23:$N$23,0))+'Input| Projects'!$AA503*INDEX('Input| Escalations'!$H$35:$N$35,MATCH('Calc| Project Costs'!R$9,'Input| Escalations'!$H$23:$N$23,0))+1</f>
        <v>1</v>
      </c>
      <c r="S503" s="192">
        <f>'Input| Projects'!$Y503*INDEX('Input| Escalations'!$H$33:$N$33,MATCH('Calc| Project Costs'!S$9,'Input| Escalations'!$H$23:$N$23,0))+'Input| Projects'!$Z503*INDEX('Input| Escalations'!$H$34:$N$34,MATCH('Calc| Project Costs'!S$9,'Input| Escalations'!$H$23:$N$23,0))+'Input| Projects'!$AA503*INDEX('Input| Escalations'!$H$35:$N$35,MATCH('Calc| Project Costs'!S$9,'Input| Escalations'!$H$23:$N$23,0))+1</f>
        <v>1</v>
      </c>
      <c r="T503" s="192">
        <f>'Input| Projects'!$Y503*INDEX('Input| Escalations'!$H$33:$N$33,MATCH('Calc| Project Costs'!T$9,'Input| Escalations'!$H$23:$N$23,0))+'Input| Projects'!$Z503*INDEX('Input| Escalations'!$H$34:$N$34,MATCH('Calc| Project Costs'!T$9,'Input| Escalations'!$H$23:$N$23,0))+'Input| Projects'!$AA503*INDEX('Input| Escalations'!$H$35:$N$35,MATCH('Calc| Project Costs'!T$9,'Input| Escalations'!$H$23:$N$23,0))+1</f>
        <v>1</v>
      </c>
      <c r="U503" s="106"/>
      <c r="V503" s="186">
        <f t="shared" si="242"/>
        <v>0</v>
      </c>
      <c r="W503" s="186">
        <f t="shared" si="243"/>
        <v>0</v>
      </c>
      <c r="X503" s="186">
        <f t="shared" si="244"/>
        <v>0</v>
      </c>
      <c r="Y503" s="186">
        <f t="shared" si="220"/>
        <v>0</v>
      </c>
      <c r="Z503" s="186">
        <f t="shared" si="221"/>
        <v>0</v>
      </c>
      <c r="AA503" s="186">
        <f t="shared" si="222"/>
        <v>0</v>
      </c>
      <c r="AB503" s="186">
        <f t="shared" si="223"/>
        <v>0</v>
      </c>
      <c r="AC503" s="106"/>
      <c r="AD503" s="186">
        <f>'Input| Projects'!Q503*N503*'Input| Escalations'!$K$19</f>
        <v>0</v>
      </c>
      <c r="AE503" s="186">
        <f>'Input| Projects'!R503*O503*'Input| Escalations'!$K$19</f>
        <v>0</v>
      </c>
      <c r="AF503" s="186">
        <f>'Input| Projects'!S503*P503*'Input| Escalations'!$K$19</f>
        <v>0</v>
      </c>
      <c r="AG503" s="186">
        <f>'Input| Projects'!T503*Q503*'Input| Escalations'!$K$19</f>
        <v>0</v>
      </c>
      <c r="AH503" s="186">
        <f>'Input| Projects'!U503*R503*'Input| Escalations'!$K$19</f>
        <v>0</v>
      </c>
      <c r="AI503" s="186">
        <f>'Input| Projects'!V503*S503*'Input| Escalations'!$K$19</f>
        <v>0</v>
      </c>
      <c r="AJ503" s="186">
        <f>'Input| Projects'!W503*T503*'Input| Escalations'!$K$19</f>
        <v>0</v>
      </c>
      <c r="AK503" s="106"/>
      <c r="AL503" s="186" t="str">
        <f>IFERROR(IF('Input| Overheads'!$C$42="Direct costs",SUMPRODUCT(--('Input| Projects'!$AC503="Yes"),'Calc| Overheads Allocation'!C$8,'Calc| Project Costs'!V503),IF('Input| Overheads'!$C$42="Internal labour",SUMPRODUCT(--('Input| Projects'!$AC503="Yes"),'Calc| Overheads Allocation'!C$8,'Calc| Project Costs'!V503,'Input| Projects'!$Y503),IF('Input| Overheads'!$C$42="DNSP defined",SUMPRODUCT(--('Input| Projects'!$AC503="Yes"),'Calc| Overheads Allocation'!C$61,'Input| Projects'!$AF503),""))),"")</f>
        <v/>
      </c>
      <c r="AM503" s="186" t="str">
        <f>IFERROR(IF('Input| Overheads'!$C$42="Direct costs",SUMPRODUCT(--('Input| Projects'!$AC503="Yes"),'Calc| Overheads Allocation'!D$8,'Calc| Project Costs'!W503),IF('Input| Overheads'!$C$42="Internal labour",SUMPRODUCT(--('Input| Projects'!$AC503="Yes"),'Calc| Overheads Allocation'!D$8,'Calc| Project Costs'!W503,'Input| Projects'!$Y503),IF('Input| Overheads'!$C$42="DNSP defined",SUMPRODUCT(--('Input| Projects'!$AC503="Yes"),'Calc| Overheads Allocation'!D$61,'Input| Projects'!$AF503),""))),"")</f>
        <v/>
      </c>
      <c r="AN503" s="186" t="str">
        <f>IFERROR(IF('Input| Overheads'!$C$42="Direct costs",SUMPRODUCT(--('Input| Projects'!$AC503="Yes"),'Calc| Overheads Allocation'!E$8,'Calc| Project Costs'!X503),IF('Input| Overheads'!$C$42="Internal labour",SUMPRODUCT(--('Input| Projects'!$AC503="Yes"),'Calc| Overheads Allocation'!E$8,'Calc| Project Costs'!X503,'Input| Projects'!$Y503),IF('Input| Overheads'!$C$42="DNSP defined",SUMPRODUCT(--('Input| Projects'!$AC503="Yes"),'Calc| Overheads Allocation'!E$61,'Input| Projects'!$AF503),""))),"")</f>
        <v/>
      </c>
      <c r="AO503" s="186" t="str">
        <f>IFERROR(IF('Input| Overheads'!$C$42="Direct costs",SUMPRODUCT(--('Input| Projects'!$AC503="Yes"),'Calc| Overheads Allocation'!F$8,'Calc| Project Costs'!Y503),IF('Input| Overheads'!$C$42="Internal labour",SUMPRODUCT(--('Input| Projects'!$AC503="Yes"),'Calc| Overheads Allocation'!F$8,'Calc| Project Costs'!Y503,'Input| Projects'!$Y503),IF('Input| Overheads'!$C$42="DNSP defined",SUMPRODUCT(--('Input| Projects'!$AC503="Yes"),'Calc| Overheads Allocation'!F$61,'Input| Projects'!$AF503),""))),"")</f>
        <v/>
      </c>
      <c r="AP503" s="186" t="str">
        <f>IFERROR(IF('Input| Overheads'!$C$42="Direct costs",SUMPRODUCT(--('Input| Projects'!$AC503="Yes"),'Calc| Overheads Allocation'!G$8,'Calc| Project Costs'!Z503),IF('Input| Overheads'!$C$42="Internal labour",SUMPRODUCT(--('Input| Projects'!$AC503="Yes"),'Calc| Overheads Allocation'!G$8,'Calc| Project Costs'!Z503,'Input| Projects'!$Y503),IF('Input| Overheads'!$C$42="DNSP defined",SUMPRODUCT(--('Input| Projects'!$AC503="Yes"),'Calc| Overheads Allocation'!G$61,'Input| Projects'!$AF503),""))),"")</f>
        <v/>
      </c>
      <c r="AQ503" s="186" t="str">
        <f>IFERROR(IF('Input| Overheads'!$C$42="Direct costs",SUMPRODUCT(--('Input| Projects'!$AC503="Yes"),'Calc| Overheads Allocation'!H$8,'Calc| Project Costs'!AA503),IF('Input| Overheads'!$C$42="Internal labour",SUMPRODUCT(--('Input| Projects'!$AC503="Yes"),'Calc| Overheads Allocation'!H$8,'Calc| Project Costs'!AA503,'Input| Projects'!$Y503),IF('Input| Overheads'!$C$42="DNSP defined",SUMPRODUCT(--('Input| Projects'!$AC503="Yes"),'Calc| Overheads Allocation'!H$61,'Input| Projects'!$AF503),""))),"")</f>
        <v/>
      </c>
      <c r="AR503" s="186" t="str">
        <f>IFERROR(IF('Input| Overheads'!$C$42="Direct costs",SUMPRODUCT(--('Input| Projects'!$AC503="Yes"),'Calc| Overheads Allocation'!I$8,'Calc| Project Costs'!AB503),IF('Input| Overheads'!$C$42="Internal labour",SUMPRODUCT(--('Input| Projects'!$AC503="Yes"),'Calc| Overheads Allocation'!I$8,'Calc| Project Costs'!AB503,'Input| Projects'!$Y503),IF('Input| Overheads'!$C$42="DNSP defined",SUMPRODUCT(--('Input| Projects'!$AC503="Yes"),'Calc| Overheads Allocation'!I$61,'Input| Projects'!$AF503),""))),"")</f>
        <v/>
      </c>
      <c r="AS503" s="106"/>
      <c r="AT503" s="186" t="str">
        <f>IFERROR(IF('Input| Overheads'!$C$42="Direct costs",SUMPRODUCT(--('Input| Projects'!$AD503="Yes"),'Calc| Overheads Allocation'!C$9,'Calc| Project Costs'!V503),IF('Input| Overheads'!$C$42="Internal labour",SUMPRODUCT(--('Input| Projects'!$AD503="Yes"),'Calc| Overheads Allocation'!C$9,'Calc| Project Costs'!V503,'Input| Projects'!$Y503),IF('Input| Overheads'!$C$42="DNSP defined",SUMPRODUCT(--('Input| Projects'!$AD503="Yes"),'Calc| Overheads Allocation'!C$62,'Input| Projects'!$AG503),""))),"")</f>
        <v/>
      </c>
      <c r="AU503" s="186" t="str">
        <f>IFERROR(IF('Input| Overheads'!$C$42="Direct costs",SUMPRODUCT(--('Input| Projects'!$AD503="Yes"),'Calc| Overheads Allocation'!D$9,'Calc| Project Costs'!W503),IF('Input| Overheads'!$C$42="Internal labour",SUMPRODUCT(--('Input| Projects'!$AD503="Yes"),'Calc| Overheads Allocation'!D$9,'Calc| Project Costs'!W503,'Input| Projects'!$Y503),IF('Input| Overheads'!$C$42="DNSP defined",SUMPRODUCT(--('Input| Projects'!$AD503="Yes"),'Calc| Overheads Allocation'!D$62,'Input| Projects'!$AG503),""))),"")</f>
        <v/>
      </c>
      <c r="AV503" s="186" t="str">
        <f>IFERROR(IF('Input| Overheads'!$C$42="Direct costs",SUMPRODUCT(--('Input| Projects'!$AD503="Yes"),'Calc| Overheads Allocation'!E$9,'Calc| Project Costs'!X503),IF('Input| Overheads'!$C$42="Internal labour",SUMPRODUCT(--('Input| Projects'!$AD503="Yes"),'Calc| Overheads Allocation'!E$9,'Calc| Project Costs'!X503,'Input| Projects'!$Y503),IF('Input| Overheads'!$C$42="DNSP defined",SUMPRODUCT(--('Input| Projects'!$AD503="Yes"),'Calc| Overheads Allocation'!E$62,'Input| Projects'!$AG503),""))),"")</f>
        <v/>
      </c>
      <c r="AW503" s="186" t="str">
        <f>IFERROR(IF('Input| Overheads'!$C$42="Direct costs",SUMPRODUCT(--('Input| Projects'!$AD503="Yes"),'Calc| Overheads Allocation'!F$9,'Calc| Project Costs'!Y503),IF('Input| Overheads'!$C$42="Internal labour",SUMPRODUCT(--('Input| Projects'!$AD503="Yes"),'Calc| Overheads Allocation'!F$9,'Calc| Project Costs'!Y503,'Input| Projects'!$Y503),IF('Input| Overheads'!$C$42="DNSP defined",SUMPRODUCT(--('Input| Projects'!$AD503="Yes"),'Calc| Overheads Allocation'!F$62,'Input| Projects'!$AG503),""))),"")</f>
        <v/>
      </c>
      <c r="AX503" s="186" t="str">
        <f>IFERROR(IF('Input| Overheads'!$C$42="Direct costs",SUMPRODUCT(--('Input| Projects'!$AD503="Yes"),'Calc| Overheads Allocation'!G$9,'Calc| Project Costs'!Z503),IF('Input| Overheads'!$C$42="Internal labour",SUMPRODUCT(--('Input| Projects'!$AD503="Yes"),'Calc| Overheads Allocation'!G$9,'Calc| Project Costs'!Z503,'Input| Projects'!$Y503),IF('Input| Overheads'!$C$42="DNSP defined",SUMPRODUCT(--('Input| Projects'!$AD503="Yes"),'Calc| Overheads Allocation'!G$62,'Input| Projects'!$AG503),""))),"")</f>
        <v/>
      </c>
      <c r="AY503" s="186" t="str">
        <f>IFERROR(IF('Input| Overheads'!$C$42="Direct costs",SUMPRODUCT(--('Input| Projects'!$AD503="Yes"),'Calc| Overheads Allocation'!H$9,'Calc| Project Costs'!AA503),IF('Input| Overheads'!$C$42="Internal labour",SUMPRODUCT(--('Input| Projects'!$AD503="Yes"),'Calc| Overheads Allocation'!H$9,'Calc| Project Costs'!AA503,'Input| Projects'!$Y503),IF('Input| Overheads'!$C$42="DNSP defined",SUMPRODUCT(--('Input| Projects'!$AD503="Yes"),'Calc| Overheads Allocation'!H$62,'Input| Projects'!$AG503),""))),"")</f>
        <v/>
      </c>
      <c r="AZ503" s="186" t="str">
        <f>IFERROR(IF('Input| Overheads'!$C$42="Direct costs",SUMPRODUCT(--('Input| Projects'!$AD503="Yes"),'Calc| Overheads Allocation'!I$9,'Calc| Project Costs'!AB503),IF('Input| Overheads'!$C$42="Internal labour",SUMPRODUCT(--('Input| Projects'!$AD503="Yes"),'Calc| Overheads Allocation'!I$9,'Calc| Project Costs'!AB503,'Input| Projects'!$Y503),IF('Input| Overheads'!$C$42="DNSP defined",SUMPRODUCT(--('Input| Projects'!$AD503="Yes"),'Calc| Overheads Allocation'!I$62,'Input| Projects'!$AG503),""))),"")</f>
        <v/>
      </c>
      <c r="BA503" s="106"/>
      <c r="BB503" s="186">
        <f t="shared" si="245"/>
        <v>0</v>
      </c>
      <c r="BC503" s="186">
        <f t="shared" si="246"/>
        <v>0</v>
      </c>
      <c r="BD503" s="186">
        <f t="shared" si="247"/>
        <v>0</v>
      </c>
      <c r="BE503" s="186">
        <f t="shared" si="224"/>
        <v>0</v>
      </c>
      <c r="BF503" s="186">
        <f t="shared" si="225"/>
        <v>0</v>
      </c>
      <c r="BG503" s="186">
        <f t="shared" si="226"/>
        <v>0</v>
      </c>
      <c r="BH503" s="186">
        <f t="shared" si="227"/>
        <v>0</v>
      </c>
      <c r="BI503" s="97"/>
      <c r="BJ503" s="186" t="str">
        <f t="shared" si="228"/>
        <v/>
      </c>
      <c r="BK503" s="186" t="str">
        <f t="shared" si="229"/>
        <v/>
      </c>
      <c r="BL503" s="186" t="str">
        <f t="shared" si="230"/>
        <v/>
      </c>
      <c r="BM503" s="186" t="str">
        <f t="shared" si="231"/>
        <v/>
      </c>
      <c r="BN503" s="186" t="str">
        <f t="shared" si="232"/>
        <v/>
      </c>
      <c r="BO503" s="186" t="str">
        <f t="shared" si="233"/>
        <v/>
      </c>
      <c r="BP503" s="186" t="str">
        <f t="shared" si="234"/>
        <v/>
      </c>
      <c r="BQ503" s="97"/>
      <c r="BR503" s="186">
        <f t="shared" si="235"/>
        <v>0</v>
      </c>
      <c r="BS503" s="186">
        <f t="shared" si="236"/>
        <v>0</v>
      </c>
      <c r="BT503" s="222">
        <f t="shared" si="237"/>
        <v>0</v>
      </c>
      <c r="BU503" s="222">
        <f t="shared" si="238"/>
        <v>0</v>
      </c>
      <c r="BV503" s="222">
        <f t="shared" si="239"/>
        <v>0</v>
      </c>
      <c r="BW503" s="222">
        <f t="shared" si="240"/>
        <v>0</v>
      </c>
      <c r="BX503" s="222">
        <f t="shared" si="241"/>
        <v>0</v>
      </c>
      <c r="BY503" s="106"/>
      <c r="BZ503" s="197" t="str">
        <f>IF(SUMIF('Input| Projects'!$AS$8:$CP$8,"Dx",'Input| Projects'!$AS503:$CP503)=0,"",SUMIF('Input| Projects'!$AS$8:$CP$8,"Dx",'Input| Projects'!$AS503:$CP503))</f>
        <v/>
      </c>
      <c r="CA503" s="197" t="str">
        <f>IF(SUMIF('Input| Projects'!$AS$8:$CP$8,"Tx",'Input| Projects'!$AS503:$CP503)=0,"",SUMIF('Input| Projects'!$AS$8:$CP$8,"Tx",'Input| Projects'!$AS503:$CP503))</f>
        <v/>
      </c>
      <c r="CB503" s="150" t="str">
        <f t="shared" si="248"/>
        <v/>
      </c>
    </row>
    <row r="504" spans="2:80" x14ac:dyDescent="0.2">
      <c r="B504" s="201">
        <f>IFERROR('Input| Projects'!B504,"")</f>
        <v>495</v>
      </c>
      <c r="C504" s="42" t="str">
        <f>IFERROR(IF('Input| Projects'!C504="","",'Input| Projects'!C504),"")</f>
        <v/>
      </c>
      <c r="D504" s="42" t="str">
        <f>IFERROR(IF('Input| Projects'!D504="","",'Input| Projects'!D504),"")</f>
        <v/>
      </c>
      <c r="E504" s="104"/>
      <c r="F504" s="190">
        <f>IFERROR('Input| Projects'!I504*'Input| Escalations'!$K$19,"")</f>
        <v>0</v>
      </c>
      <c r="G504" s="190">
        <f>IFERROR('Input| Projects'!J504*'Input| Escalations'!$K$19,"")</f>
        <v>0</v>
      </c>
      <c r="H504" s="190">
        <f>IFERROR('Input| Projects'!K504*'Input| Escalations'!$K$19,"")</f>
        <v>0</v>
      </c>
      <c r="I504" s="190">
        <f>IFERROR('Input| Projects'!L504*'Input| Escalations'!$K$19,"")</f>
        <v>0</v>
      </c>
      <c r="J504" s="190">
        <f>IFERROR('Input| Projects'!M504*'Input| Escalations'!$K$19,"")</f>
        <v>0</v>
      </c>
      <c r="K504" s="190">
        <f>IFERROR('Input| Projects'!N504*'Input| Escalations'!$K$19,"")</f>
        <v>0</v>
      </c>
      <c r="L504" s="190">
        <f>IFERROR('Input| Projects'!O504*'Input| Escalations'!$K$19,"")</f>
        <v>0</v>
      </c>
      <c r="M504" s="150" t="str">
        <f>IF(ABS(SUM(F504:L504)-(SUM('Input| Projects'!I504:O504)*'Input| Escalations'!$K$19))&lt;0.0000001,"",1)</f>
        <v/>
      </c>
      <c r="N504" s="192">
        <f>'Input| Projects'!$Y504*INDEX('Input| Escalations'!$H$33:$N$33,MATCH('Calc| Project Costs'!N$9,'Input| Escalations'!$H$23:$N$23,0))+'Input| Projects'!$Z504*INDEX('Input| Escalations'!$H$34:$N$34,MATCH('Calc| Project Costs'!N$9,'Input| Escalations'!$H$23:$N$23,0))+'Input| Projects'!$AA504*INDEX('Input| Escalations'!$H$35:$N$35,MATCH('Calc| Project Costs'!N$9,'Input| Escalations'!$H$23:$N$23,0))+1</f>
        <v>1</v>
      </c>
      <c r="O504" s="192">
        <f>'Input| Projects'!$Y504*INDEX('Input| Escalations'!$H$33:$N$33,MATCH('Calc| Project Costs'!O$9,'Input| Escalations'!$H$23:$N$23,0))+'Input| Projects'!$Z504*INDEX('Input| Escalations'!$H$34:$N$34,MATCH('Calc| Project Costs'!O$9,'Input| Escalations'!$H$23:$N$23,0))+'Input| Projects'!$AA504*INDEX('Input| Escalations'!$H$35:$N$35,MATCH('Calc| Project Costs'!O$9,'Input| Escalations'!$H$23:$N$23,0))+1</f>
        <v>1</v>
      </c>
      <c r="P504" s="192">
        <f>'Input| Projects'!$Y504*INDEX('Input| Escalations'!$H$33:$N$33,MATCH('Calc| Project Costs'!P$9,'Input| Escalations'!$H$23:$N$23,0))+'Input| Projects'!$Z504*INDEX('Input| Escalations'!$H$34:$N$34,MATCH('Calc| Project Costs'!P$9,'Input| Escalations'!$H$23:$N$23,0))+'Input| Projects'!$AA504*INDEX('Input| Escalations'!$H$35:$N$35,MATCH('Calc| Project Costs'!P$9,'Input| Escalations'!$H$23:$N$23,0))+1</f>
        <v>1</v>
      </c>
      <c r="Q504" s="192">
        <f>'Input| Projects'!$Y504*INDEX('Input| Escalations'!$H$33:$N$33,MATCH('Calc| Project Costs'!Q$9,'Input| Escalations'!$H$23:$N$23,0))+'Input| Projects'!$Z504*INDEX('Input| Escalations'!$H$34:$N$34,MATCH('Calc| Project Costs'!Q$9,'Input| Escalations'!$H$23:$N$23,0))+'Input| Projects'!$AA504*INDEX('Input| Escalations'!$H$35:$N$35,MATCH('Calc| Project Costs'!Q$9,'Input| Escalations'!$H$23:$N$23,0))+1</f>
        <v>1</v>
      </c>
      <c r="R504" s="192">
        <f>'Input| Projects'!$Y504*INDEX('Input| Escalations'!$H$33:$N$33,MATCH('Calc| Project Costs'!R$9,'Input| Escalations'!$H$23:$N$23,0))+'Input| Projects'!$Z504*INDEX('Input| Escalations'!$H$34:$N$34,MATCH('Calc| Project Costs'!R$9,'Input| Escalations'!$H$23:$N$23,0))+'Input| Projects'!$AA504*INDEX('Input| Escalations'!$H$35:$N$35,MATCH('Calc| Project Costs'!R$9,'Input| Escalations'!$H$23:$N$23,0))+1</f>
        <v>1</v>
      </c>
      <c r="S504" s="192">
        <f>'Input| Projects'!$Y504*INDEX('Input| Escalations'!$H$33:$N$33,MATCH('Calc| Project Costs'!S$9,'Input| Escalations'!$H$23:$N$23,0))+'Input| Projects'!$Z504*INDEX('Input| Escalations'!$H$34:$N$34,MATCH('Calc| Project Costs'!S$9,'Input| Escalations'!$H$23:$N$23,0))+'Input| Projects'!$AA504*INDEX('Input| Escalations'!$H$35:$N$35,MATCH('Calc| Project Costs'!S$9,'Input| Escalations'!$H$23:$N$23,0))+1</f>
        <v>1</v>
      </c>
      <c r="T504" s="192">
        <f>'Input| Projects'!$Y504*INDEX('Input| Escalations'!$H$33:$N$33,MATCH('Calc| Project Costs'!T$9,'Input| Escalations'!$H$23:$N$23,0))+'Input| Projects'!$Z504*INDEX('Input| Escalations'!$H$34:$N$34,MATCH('Calc| Project Costs'!T$9,'Input| Escalations'!$H$23:$N$23,0))+'Input| Projects'!$AA504*INDEX('Input| Escalations'!$H$35:$N$35,MATCH('Calc| Project Costs'!T$9,'Input| Escalations'!$H$23:$N$23,0))+1</f>
        <v>1</v>
      </c>
      <c r="U504" s="106"/>
      <c r="V504" s="186">
        <f t="shared" si="242"/>
        <v>0</v>
      </c>
      <c r="W504" s="186">
        <f t="shared" si="243"/>
        <v>0</v>
      </c>
      <c r="X504" s="186">
        <f t="shared" si="244"/>
        <v>0</v>
      </c>
      <c r="Y504" s="186">
        <f t="shared" si="220"/>
        <v>0</v>
      </c>
      <c r="Z504" s="186">
        <f t="shared" si="221"/>
        <v>0</v>
      </c>
      <c r="AA504" s="186">
        <f t="shared" si="222"/>
        <v>0</v>
      </c>
      <c r="AB504" s="186">
        <f t="shared" si="223"/>
        <v>0</v>
      </c>
      <c r="AC504" s="106"/>
      <c r="AD504" s="186">
        <f>'Input| Projects'!Q504*N504*'Input| Escalations'!$K$19</f>
        <v>0</v>
      </c>
      <c r="AE504" s="186">
        <f>'Input| Projects'!R504*O504*'Input| Escalations'!$K$19</f>
        <v>0</v>
      </c>
      <c r="AF504" s="186">
        <f>'Input| Projects'!S504*P504*'Input| Escalations'!$K$19</f>
        <v>0</v>
      </c>
      <c r="AG504" s="186">
        <f>'Input| Projects'!T504*Q504*'Input| Escalations'!$K$19</f>
        <v>0</v>
      </c>
      <c r="AH504" s="186">
        <f>'Input| Projects'!U504*R504*'Input| Escalations'!$K$19</f>
        <v>0</v>
      </c>
      <c r="AI504" s="186">
        <f>'Input| Projects'!V504*S504*'Input| Escalations'!$K$19</f>
        <v>0</v>
      </c>
      <c r="AJ504" s="186">
        <f>'Input| Projects'!W504*T504*'Input| Escalations'!$K$19</f>
        <v>0</v>
      </c>
      <c r="AK504" s="106"/>
      <c r="AL504" s="186" t="str">
        <f>IFERROR(IF('Input| Overheads'!$C$42="Direct costs",SUMPRODUCT(--('Input| Projects'!$AC504="Yes"),'Calc| Overheads Allocation'!C$8,'Calc| Project Costs'!V504),IF('Input| Overheads'!$C$42="Internal labour",SUMPRODUCT(--('Input| Projects'!$AC504="Yes"),'Calc| Overheads Allocation'!C$8,'Calc| Project Costs'!V504,'Input| Projects'!$Y504),IF('Input| Overheads'!$C$42="DNSP defined",SUMPRODUCT(--('Input| Projects'!$AC504="Yes"),'Calc| Overheads Allocation'!C$61,'Input| Projects'!$AF504),""))),"")</f>
        <v/>
      </c>
      <c r="AM504" s="186" t="str">
        <f>IFERROR(IF('Input| Overheads'!$C$42="Direct costs",SUMPRODUCT(--('Input| Projects'!$AC504="Yes"),'Calc| Overheads Allocation'!D$8,'Calc| Project Costs'!W504),IF('Input| Overheads'!$C$42="Internal labour",SUMPRODUCT(--('Input| Projects'!$AC504="Yes"),'Calc| Overheads Allocation'!D$8,'Calc| Project Costs'!W504,'Input| Projects'!$Y504),IF('Input| Overheads'!$C$42="DNSP defined",SUMPRODUCT(--('Input| Projects'!$AC504="Yes"),'Calc| Overheads Allocation'!D$61,'Input| Projects'!$AF504),""))),"")</f>
        <v/>
      </c>
      <c r="AN504" s="186" t="str">
        <f>IFERROR(IF('Input| Overheads'!$C$42="Direct costs",SUMPRODUCT(--('Input| Projects'!$AC504="Yes"),'Calc| Overheads Allocation'!E$8,'Calc| Project Costs'!X504),IF('Input| Overheads'!$C$42="Internal labour",SUMPRODUCT(--('Input| Projects'!$AC504="Yes"),'Calc| Overheads Allocation'!E$8,'Calc| Project Costs'!X504,'Input| Projects'!$Y504),IF('Input| Overheads'!$C$42="DNSP defined",SUMPRODUCT(--('Input| Projects'!$AC504="Yes"),'Calc| Overheads Allocation'!E$61,'Input| Projects'!$AF504),""))),"")</f>
        <v/>
      </c>
      <c r="AO504" s="186" t="str">
        <f>IFERROR(IF('Input| Overheads'!$C$42="Direct costs",SUMPRODUCT(--('Input| Projects'!$AC504="Yes"),'Calc| Overheads Allocation'!F$8,'Calc| Project Costs'!Y504),IF('Input| Overheads'!$C$42="Internal labour",SUMPRODUCT(--('Input| Projects'!$AC504="Yes"),'Calc| Overheads Allocation'!F$8,'Calc| Project Costs'!Y504,'Input| Projects'!$Y504),IF('Input| Overheads'!$C$42="DNSP defined",SUMPRODUCT(--('Input| Projects'!$AC504="Yes"),'Calc| Overheads Allocation'!F$61,'Input| Projects'!$AF504),""))),"")</f>
        <v/>
      </c>
      <c r="AP504" s="186" t="str">
        <f>IFERROR(IF('Input| Overheads'!$C$42="Direct costs",SUMPRODUCT(--('Input| Projects'!$AC504="Yes"),'Calc| Overheads Allocation'!G$8,'Calc| Project Costs'!Z504),IF('Input| Overheads'!$C$42="Internal labour",SUMPRODUCT(--('Input| Projects'!$AC504="Yes"),'Calc| Overheads Allocation'!G$8,'Calc| Project Costs'!Z504,'Input| Projects'!$Y504),IF('Input| Overheads'!$C$42="DNSP defined",SUMPRODUCT(--('Input| Projects'!$AC504="Yes"),'Calc| Overheads Allocation'!G$61,'Input| Projects'!$AF504),""))),"")</f>
        <v/>
      </c>
      <c r="AQ504" s="186" t="str">
        <f>IFERROR(IF('Input| Overheads'!$C$42="Direct costs",SUMPRODUCT(--('Input| Projects'!$AC504="Yes"),'Calc| Overheads Allocation'!H$8,'Calc| Project Costs'!AA504),IF('Input| Overheads'!$C$42="Internal labour",SUMPRODUCT(--('Input| Projects'!$AC504="Yes"),'Calc| Overheads Allocation'!H$8,'Calc| Project Costs'!AA504,'Input| Projects'!$Y504),IF('Input| Overheads'!$C$42="DNSP defined",SUMPRODUCT(--('Input| Projects'!$AC504="Yes"),'Calc| Overheads Allocation'!H$61,'Input| Projects'!$AF504),""))),"")</f>
        <v/>
      </c>
      <c r="AR504" s="186" t="str">
        <f>IFERROR(IF('Input| Overheads'!$C$42="Direct costs",SUMPRODUCT(--('Input| Projects'!$AC504="Yes"),'Calc| Overheads Allocation'!I$8,'Calc| Project Costs'!AB504),IF('Input| Overheads'!$C$42="Internal labour",SUMPRODUCT(--('Input| Projects'!$AC504="Yes"),'Calc| Overheads Allocation'!I$8,'Calc| Project Costs'!AB504,'Input| Projects'!$Y504),IF('Input| Overheads'!$C$42="DNSP defined",SUMPRODUCT(--('Input| Projects'!$AC504="Yes"),'Calc| Overheads Allocation'!I$61,'Input| Projects'!$AF504),""))),"")</f>
        <v/>
      </c>
      <c r="AS504" s="106"/>
      <c r="AT504" s="186" t="str">
        <f>IFERROR(IF('Input| Overheads'!$C$42="Direct costs",SUMPRODUCT(--('Input| Projects'!$AD504="Yes"),'Calc| Overheads Allocation'!C$9,'Calc| Project Costs'!V504),IF('Input| Overheads'!$C$42="Internal labour",SUMPRODUCT(--('Input| Projects'!$AD504="Yes"),'Calc| Overheads Allocation'!C$9,'Calc| Project Costs'!V504,'Input| Projects'!$Y504),IF('Input| Overheads'!$C$42="DNSP defined",SUMPRODUCT(--('Input| Projects'!$AD504="Yes"),'Calc| Overheads Allocation'!C$62,'Input| Projects'!$AG504),""))),"")</f>
        <v/>
      </c>
      <c r="AU504" s="186" t="str">
        <f>IFERROR(IF('Input| Overheads'!$C$42="Direct costs",SUMPRODUCT(--('Input| Projects'!$AD504="Yes"),'Calc| Overheads Allocation'!D$9,'Calc| Project Costs'!W504),IF('Input| Overheads'!$C$42="Internal labour",SUMPRODUCT(--('Input| Projects'!$AD504="Yes"),'Calc| Overheads Allocation'!D$9,'Calc| Project Costs'!W504,'Input| Projects'!$Y504),IF('Input| Overheads'!$C$42="DNSP defined",SUMPRODUCT(--('Input| Projects'!$AD504="Yes"),'Calc| Overheads Allocation'!D$62,'Input| Projects'!$AG504),""))),"")</f>
        <v/>
      </c>
      <c r="AV504" s="186" t="str">
        <f>IFERROR(IF('Input| Overheads'!$C$42="Direct costs",SUMPRODUCT(--('Input| Projects'!$AD504="Yes"),'Calc| Overheads Allocation'!E$9,'Calc| Project Costs'!X504),IF('Input| Overheads'!$C$42="Internal labour",SUMPRODUCT(--('Input| Projects'!$AD504="Yes"),'Calc| Overheads Allocation'!E$9,'Calc| Project Costs'!X504,'Input| Projects'!$Y504),IF('Input| Overheads'!$C$42="DNSP defined",SUMPRODUCT(--('Input| Projects'!$AD504="Yes"),'Calc| Overheads Allocation'!E$62,'Input| Projects'!$AG504),""))),"")</f>
        <v/>
      </c>
      <c r="AW504" s="186" t="str">
        <f>IFERROR(IF('Input| Overheads'!$C$42="Direct costs",SUMPRODUCT(--('Input| Projects'!$AD504="Yes"),'Calc| Overheads Allocation'!F$9,'Calc| Project Costs'!Y504),IF('Input| Overheads'!$C$42="Internal labour",SUMPRODUCT(--('Input| Projects'!$AD504="Yes"),'Calc| Overheads Allocation'!F$9,'Calc| Project Costs'!Y504,'Input| Projects'!$Y504),IF('Input| Overheads'!$C$42="DNSP defined",SUMPRODUCT(--('Input| Projects'!$AD504="Yes"),'Calc| Overheads Allocation'!F$62,'Input| Projects'!$AG504),""))),"")</f>
        <v/>
      </c>
      <c r="AX504" s="186" t="str">
        <f>IFERROR(IF('Input| Overheads'!$C$42="Direct costs",SUMPRODUCT(--('Input| Projects'!$AD504="Yes"),'Calc| Overheads Allocation'!G$9,'Calc| Project Costs'!Z504),IF('Input| Overheads'!$C$42="Internal labour",SUMPRODUCT(--('Input| Projects'!$AD504="Yes"),'Calc| Overheads Allocation'!G$9,'Calc| Project Costs'!Z504,'Input| Projects'!$Y504),IF('Input| Overheads'!$C$42="DNSP defined",SUMPRODUCT(--('Input| Projects'!$AD504="Yes"),'Calc| Overheads Allocation'!G$62,'Input| Projects'!$AG504),""))),"")</f>
        <v/>
      </c>
      <c r="AY504" s="186" t="str">
        <f>IFERROR(IF('Input| Overheads'!$C$42="Direct costs",SUMPRODUCT(--('Input| Projects'!$AD504="Yes"),'Calc| Overheads Allocation'!H$9,'Calc| Project Costs'!AA504),IF('Input| Overheads'!$C$42="Internal labour",SUMPRODUCT(--('Input| Projects'!$AD504="Yes"),'Calc| Overheads Allocation'!H$9,'Calc| Project Costs'!AA504,'Input| Projects'!$Y504),IF('Input| Overheads'!$C$42="DNSP defined",SUMPRODUCT(--('Input| Projects'!$AD504="Yes"),'Calc| Overheads Allocation'!H$62,'Input| Projects'!$AG504),""))),"")</f>
        <v/>
      </c>
      <c r="AZ504" s="186" t="str">
        <f>IFERROR(IF('Input| Overheads'!$C$42="Direct costs",SUMPRODUCT(--('Input| Projects'!$AD504="Yes"),'Calc| Overheads Allocation'!I$9,'Calc| Project Costs'!AB504),IF('Input| Overheads'!$C$42="Internal labour",SUMPRODUCT(--('Input| Projects'!$AD504="Yes"),'Calc| Overheads Allocation'!I$9,'Calc| Project Costs'!AB504,'Input| Projects'!$Y504),IF('Input| Overheads'!$C$42="DNSP defined",SUMPRODUCT(--('Input| Projects'!$AD504="Yes"),'Calc| Overheads Allocation'!I$62,'Input| Projects'!$AG504),""))),"")</f>
        <v/>
      </c>
      <c r="BA504" s="106"/>
      <c r="BB504" s="186">
        <f t="shared" si="245"/>
        <v>0</v>
      </c>
      <c r="BC504" s="186">
        <f t="shared" si="246"/>
        <v>0</v>
      </c>
      <c r="BD504" s="186">
        <f t="shared" si="247"/>
        <v>0</v>
      </c>
      <c r="BE504" s="186">
        <f t="shared" si="224"/>
        <v>0</v>
      </c>
      <c r="BF504" s="186">
        <f t="shared" si="225"/>
        <v>0</v>
      </c>
      <c r="BG504" s="186">
        <f t="shared" si="226"/>
        <v>0</v>
      </c>
      <c r="BH504" s="186">
        <f t="shared" si="227"/>
        <v>0</v>
      </c>
      <c r="BI504" s="97"/>
      <c r="BJ504" s="186" t="str">
        <f t="shared" si="228"/>
        <v/>
      </c>
      <c r="BK504" s="186" t="str">
        <f t="shared" si="229"/>
        <v/>
      </c>
      <c r="BL504" s="186" t="str">
        <f t="shared" si="230"/>
        <v/>
      </c>
      <c r="BM504" s="186" t="str">
        <f t="shared" si="231"/>
        <v/>
      </c>
      <c r="BN504" s="186" t="str">
        <f t="shared" si="232"/>
        <v/>
      </c>
      <c r="BO504" s="186" t="str">
        <f t="shared" si="233"/>
        <v/>
      </c>
      <c r="BP504" s="186" t="str">
        <f t="shared" si="234"/>
        <v/>
      </c>
      <c r="BQ504" s="97"/>
      <c r="BR504" s="186">
        <f t="shared" si="235"/>
        <v>0</v>
      </c>
      <c r="BS504" s="186">
        <f t="shared" si="236"/>
        <v>0</v>
      </c>
      <c r="BT504" s="222">
        <f t="shared" si="237"/>
        <v>0</v>
      </c>
      <c r="BU504" s="222">
        <f t="shared" si="238"/>
        <v>0</v>
      </c>
      <c r="BV504" s="222">
        <f t="shared" si="239"/>
        <v>0</v>
      </c>
      <c r="BW504" s="222">
        <f t="shared" si="240"/>
        <v>0</v>
      </c>
      <c r="BX504" s="222">
        <f t="shared" si="241"/>
        <v>0</v>
      </c>
      <c r="BY504" s="106"/>
      <c r="BZ504" s="197" t="str">
        <f>IF(SUMIF('Input| Projects'!$AS$8:$CP$8,"Dx",'Input| Projects'!$AS504:$CP504)=0,"",SUMIF('Input| Projects'!$AS$8:$CP$8,"Dx",'Input| Projects'!$AS504:$CP504))</f>
        <v/>
      </c>
      <c r="CA504" s="197" t="str">
        <f>IF(SUMIF('Input| Projects'!$AS$8:$CP$8,"Tx",'Input| Projects'!$AS504:$CP504)=0,"",SUMIF('Input| Projects'!$AS$8:$CP$8,"Tx",'Input| Projects'!$AS504:$CP504))</f>
        <v/>
      </c>
      <c r="CB504" s="150" t="str">
        <f t="shared" si="248"/>
        <v/>
      </c>
    </row>
    <row r="505" spans="2:80" x14ac:dyDescent="0.2">
      <c r="B505" s="201">
        <f>IFERROR('Input| Projects'!B505,"")</f>
        <v>496</v>
      </c>
      <c r="C505" s="42" t="str">
        <f>IFERROR(IF('Input| Projects'!C505="","",'Input| Projects'!C505),"")</f>
        <v/>
      </c>
      <c r="D505" s="42" t="str">
        <f>IFERROR(IF('Input| Projects'!D505="","",'Input| Projects'!D505),"")</f>
        <v/>
      </c>
      <c r="E505" s="104"/>
      <c r="F505" s="190">
        <f>IFERROR('Input| Projects'!I505*'Input| Escalations'!$K$19,"")</f>
        <v>0</v>
      </c>
      <c r="G505" s="190">
        <f>IFERROR('Input| Projects'!J505*'Input| Escalations'!$K$19,"")</f>
        <v>0</v>
      </c>
      <c r="H505" s="190">
        <f>IFERROR('Input| Projects'!K505*'Input| Escalations'!$K$19,"")</f>
        <v>0</v>
      </c>
      <c r="I505" s="190">
        <f>IFERROR('Input| Projects'!L505*'Input| Escalations'!$K$19,"")</f>
        <v>0</v>
      </c>
      <c r="J505" s="190">
        <f>IFERROR('Input| Projects'!M505*'Input| Escalations'!$K$19,"")</f>
        <v>0</v>
      </c>
      <c r="K505" s="190">
        <f>IFERROR('Input| Projects'!N505*'Input| Escalations'!$K$19,"")</f>
        <v>0</v>
      </c>
      <c r="L505" s="190">
        <f>IFERROR('Input| Projects'!O505*'Input| Escalations'!$K$19,"")</f>
        <v>0</v>
      </c>
      <c r="M505" s="150" t="str">
        <f>IF(ABS(SUM(F505:L505)-(SUM('Input| Projects'!I505:O505)*'Input| Escalations'!$K$19))&lt;0.0000001,"",1)</f>
        <v/>
      </c>
      <c r="N505" s="192">
        <f>'Input| Projects'!$Y505*INDEX('Input| Escalations'!$H$33:$N$33,MATCH('Calc| Project Costs'!N$9,'Input| Escalations'!$H$23:$N$23,0))+'Input| Projects'!$Z505*INDEX('Input| Escalations'!$H$34:$N$34,MATCH('Calc| Project Costs'!N$9,'Input| Escalations'!$H$23:$N$23,0))+'Input| Projects'!$AA505*INDEX('Input| Escalations'!$H$35:$N$35,MATCH('Calc| Project Costs'!N$9,'Input| Escalations'!$H$23:$N$23,0))+1</f>
        <v>1</v>
      </c>
      <c r="O505" s="192">
        <f>'Input| Projects'!$Y505*INDEX('Input| Escalations'!$H$33:$N$33,MATCH('Calc| Project Costs'!O$9,'Input| Escalations'!$H$23:$N$23,0))+'Input| Projects'!$Z505*INDEX('Input| Escalations'!$H$34:$N$34,MATCH('Calc| Project Costs'!O$9,'Input| Escalations'!$H$23:$N$23,0))+'Input| Projects'!$AA505*INDEX('Input| Escalations'!$H$35:$N$35,MATCH('Calc| Project Costs'!O$9,'Input| Escalations'!$H$23:$N$23,0))+1</f>
        <v>1</v>
      </c>
      <c r="P505" s="192">
        <f>'Input| Projects'!$Y505*INDEX('Input| Escalations'!$H$33:$N$33,MATCH('Calc| Project Costs'!P$9,'Input| Escalations'!$H$23:$N$23,0))+'Input| Projects'!$Z505*INDEX('Input| Escalations'!$H$34:$N$34,MATCH('Calc| Project Costs'!P$9,'Input| Escalations'!$H$23:$N$23,0))+'Input| Projects'!$AA505*INDEX('Input| Escalations'!$H$35:$N$35,MATCH('Calc| Project Costs'!P$9,'Input| Escalations'!$H$23:$N$23,0))+1</f>
        <v>1</v>
      </c>
      <c r="Q505" s="192">
        <f>'Input| Projects'!$Y505*INDEX('Input| Escalations'!$H$33:$N$33,MATCH('Calc| Project Costs'!Q$9,'Input| Escalations'!$H$23:$N$23,0))+'Input| Projects'!$Z505*INDEX('Input| Escalations'!$H$34:$N$34,MATCH('Calc| Project Costs'!Q$9,'Input| Escalations'!$H$23:$N$23,0))+'Input| Projects'!$AA505*INDEX('Input| Escalations'!$H$35:$N$35,MATCH('Calc| Project Costs'!Q$9,'Input| Escalations'!$H$23:$N$23,0))+1</f>
        <v>1</v>
      </c>
      <c r="R505" s="192">
        <f>'Input| Projects'!$Y505*INDEX('Input| Escalations'!$H$33:$N$33,MATCH('Calc| Project Costs'!R$9,'Input| Escalations'!$H$23:$N$23,0))+'Input| Projects'!$Z505*INDEX('Input| Escalations'!$H$34:$N$34,MATCH('Calc| Project Costs'!R$9,'Input| Escalations'!$H$23:$N$23,0))+'Input| Projects'!$AA505*INDEX('Input| Escalations'!$H$35:$N$35,MATCH('Calc| Project Costs'!R$9,'Input| Escalations'!$H$23:$N$23,0))+1</f>
        <v>1</v>
      </c>
      <c r="S505" s="192">
        <f>'Input| Projects'!$Y505*INDEX('Input| Escalations'!$H$33:$N$33,MATCH('Calc| Project Costs'!S$9,'Input| Escalations'!$H$23:$N$23,0))+'Input| Projects'!$Z505*INDEX('Input| Escalations'!$H$34:$N$34,MATCH('Calc| Project Costs'!S$9,'Input| Escalations'!$H$23:$N$23,0))+'Input| Projects'!$AA505*INDEX('Input| Escalations'!$H$35:$N$35,MATCH('Calc| Project Costs'!S$9,'Input| Escalations'!$H$23:$N$23,0))+1</f>
        <v>1</v>
      </c>
      <c r="T505" s="192">
        <f>'Input| Projects'!$Y505*INDEX('Input| Escalations'!$H$33:$N$33,MATCH('Calc| Project Costs'!T$9,'Input| Escalations'!$H$23:$N$23,0))+'Input| Projects'!$Z505*INDEX('Input| Escalations'!$H$34:$N$34,MATCH('Calc| Project Costs'!T$9,'Input| Escalations'!$H$23:$N$23,0))+'Input| Projects'!$AA505*INDEX('Input| Escalations'!$H$35:$N$35,MATCH('Calc| Project Costs'!T$9,'Input| Escalations'!$H$23:$N$23,0))+1</f>
        <v>1</v>
      </c>
      <c r="U505" s="106"/>
      <c r="V505" s="186">
        <f t="shared" si="242"/>
        <v>0</v>
      </c>
      <c r="W505" s="186">
        <f t="shared" si="243"/>
        <v>0</v>
      </c>
      <c r="X505" s="186">
        <f t="shared" si="244"/>
        <v>0</v>
      </c>
      <c r="Y505" s="186">
        <f t="shared" si="220"/>
        <v>0</v>
      </c>
      <c r="Z505" s="186">
        <f t="shared" si="221"/>
        <v>0</v>
      </c>
      <c r="AA505" s="186">
        <f t="shared" si="222"/>
        <v>0</v>
      </c>
      <c r="AB505" s="186">
        <f t="shared" si="223"/>
        <v>0</v>
      </c>
      <c r="AC505" s="106"/>
      <c r="AD505" s="186">
        <f>'Input| Projects'!Q505*N505*'Input| Escalations'!$K$19</f>
        <v>0</v>
      </c>
      <c r="AE505" s="186">
        <f>'Input| Projects'!R505*O505*'Input| Escalations'!$K$19</f>
        <v>0</v>
      </c>
      <c r="AF505" s="186">
        <f>'Input| Projects'!S505*P505*'Input| Escalations'!$K$19</f>
        <v>0</v>
      </c>
      <c r="AG505" s="186">
        <f>'Input| Projects'!T505*Q505*'Input| Escalations'!$K$19</f>
        <v>0</v>
      </c>
      <c r="AH505" s="186">
        <f>'Input| Projects'!U505*R505*'Input| Escalations'!$K$19</f>
        <v>0</v>
      </c>
      <c r="AI505" s="186">
        <f>'Input| Projects'!V505*S505*'Input| Escalations'!$K$19</f>
        <v>0</v>
      </c>
      <c r="AJ505" s="186">
        <f>'Input| Projects'!W505*T505*'Input| Escalations'!$K$19</f>
        <v>0</v>
      </c>
      <c r="AK505" s="106"/>
      <c r="AL505" s="186" t="str">
        <f>IFERROR(IF('Input| Overheads'!$C$42="Direct costs",SUMPRODUCT(--('Input| Projects'!$AC505="Yes"),'Calc| Overheads Allocation'!C$8,'Calc| Project Costs'!V505),IF('Input| Overheads'!$C$42="Internal labour",SUMPRODUCT(--('Input| Projects'!$AC505="Yes"),'Calc| Overheads Allocation'!C$8,'Calc| Project Costs'!V505,'Input| Projects'!$Y505),IF('Input| Overheads'!$C$42="DNSP defined",SUMPRODUCT(--('Input| Projects'!$AC505="Yes"),'Calc| Overheads Allocation'!C$61,'Input| Projects'!$AF505),""))),"")</f>
        <v/>
      </c>
      <c r="AM505" s="186" t="str">
        <f>IFERROR(IF('Input| Overheads'!$C$42="Direct costs",SUMPRODUCT(--('Input| Projects'!$AC505="Yes"),'Calc| Overheads Allocation'!D$8,'Calc| Project Costs'!W505),IF('Input| Overheads'!$C$42="Internal labour",SUMPRODUCT(--('Input| Projects'!$AC505="Yes"),'Calc| Overheads Allocation'!D$8,'Calc| Project Costs'!W505,'Input| Projects'!$Y505),IF('Input| Overheads'!$C$42="DNSP defined",SUMPRODUCT(--('Input| Projects'!$AC505="Yes"),'Calc| Overheads Allocation'!D$61,'Input| Projects'!$AF505),""))),"")</f>
        <v/>
      </c>
      <c r="AN505" s="186" t="str">
        <f>IFERROR(IF('Input| Overheads'!$C$42="Direct costs",SUMPRODUCT(--('Input| Projects'!$AC505="Yes"),'Calc| Overheads Allocation'!E$8,'Calc| Project Costs'!X505),IF('Input| Overheads'!$C$42="Internal labour",SUMPRODUCT(--('Input| Projects'!$AC505="Yes"),'Calc| Overheads Allocation'!E$8,'Calc| Project Costs'!X505,'Input| Projects'!$Y505),IF('Input| Overheads'!$C$42="DNSP defined",SUMPRODUCT(--('Input| Projects'!$AC505="Yes"),'Calc| Overheads Allocation'!E$61,'Input| Projects'!$AF505),""))),"")</f>
        <v/>
      </c>
      <c r="AO505" s="186" t="str">
        <f>IFERROR(IF('Input| Overheads'!$C$42="Direct costs",SUMPRODUCT(--('Input| Projects'!$AC505="Yes"),'Calc| Overheads Allocation'!F$8,'Calc| Project Costs'!Y505),IF('Input| Overheads'!$C$42="Internal labour",SUMPRODUCT(--('Input| Projects'!$AC505="Yes"),'Calc| Overheads Allocation'!F$8,'Calc| Project Costs'!Y505,'Input| Projects'!$Y505),IF('Input| Overheads'!$C$42="DNSP defined",SUMPRODUCT(--('Input| Projects'!$AC505="Yes"),'Calc| Overheads Allocation'!F$61,'Input| Projects'!$AF505),""))),"")</f>
        <v/>
      </c>
      <c r="AP505" s="186" t="str">
        <f>IFERROR(IF('Input| Overheads'!$C$42="Direct costs",SUMPRODUCT(--('Input| Projects'!$AC505="Yes"),'Calc| Overheads Allocation'!G$8,'Calc| Project Costs'!Z505),IF('Input| Overheads'!$C$42="Internal labour",SUMPRODUCT(--('Input| Projects'!$AC505="Yes"),'Calc| Overheads Allocation'!G$8,'Calc| Project Costs'!Z505,'Input| Projects'!$Y505),IF('Input| Overheads'!$C$42="DNSP defined",SUMPRODUCT(--('Input| Projects'!$AC505="Yes"),'Calc| Overheads Allocation'!G$61,'Input| Projects'!$AF505),""))),"")</f>
        <v/>
      </c>
      <c r="AQ505" s="186" t="str">
        <f>IFERROR(IF('Input| Overheads'!$C$42="Direct costs",SUMPRODUCT(--('Input| Projects'!$AC505="Yes"),'Calc| Overheads Allocation'!H$8,'Calc| Project Costs'!AA505),IF('Input| Overheads'!$C$42="Internal labour",SUMPRODUCT(--('Input| Projects'!$AC505="Yes"),'Calc| Overheads Allocation'!H$8,'Calc| Project Costs'!AA505,'Input| Projects'!$Y505),IF('Input| Overheads'!$C$42="DNSP defined",SUMPRODUCT(--('Input| Projects'!$AC505="Yes"),'Calc| Overheads Allocation'!H$61,'Input| Projects'!$AF505),""))),"")</f>
        <v/>
      </c>
      <c r="AR505" s="186" t="str">
        <f>IFERROR(IF('Input| Overheads'!$C$42="Direct costs",SUMPRODUCT(--('Input| Projects'!$AC505="Yes"),'Calc| Overheads Allocation'!I$8,'Calc| Project Costs'!AB505),IF('Input| Overheads'!$C$42="Internal labour",SUMPRODUCT(--('Input| Projects'!$AC505="Yes"),'Calc| Overheads Allocation'!I$8,'Calc| Project Costs'!AB505,'Input| Projects'!$Y505),IF('Input| Overheads'!$C$42="DNSP defined",SUMPRODUCT(--('Input| Projects'!$AC505="Yes"),'Calc| Overheads Allocation'!I$61,'Input| Projects'!$AF505),""))),"")</f>
        <v/>
      </c>
      <c r="AS505" s="106"/>
      <c r="AT505" s="186" t="str">
        <f>IFERROR(IF('Input| Overheads'!$C$42="Direct costs",SUMPRODUCT(--('Input| Projects'!$AD505="Yes"),'Calc| Overheads Allocation'!C$9,'Calc| Project Costs'!V505),IF('Input| Overheads'!$C$42="Internal labour",SUMPRODUCT(--('Input| Projects'!$AD505="Yes"),'Calc| Overheads Allocation'!C$9,'Calc| Project Costs'!V505,'Input| Projects'!$Y505),IF('Input| Overheads'!$C$42="DNSP defined",SUMPRODUCT(--('Input| Projects'!$AD505="Yes"),'Calc| Overheads Allocation'!C$62,'Input| Projects'!$AG505),""))),"")</f>
        <v/>
      </c>
      <c r="AU505" s="186" t="str">
        <f>IFERROR(IF('Input| Overheads'!$C$42="Direct costs",SUMPRODUCT(--('Input| Projects'!$AD505="Yes"),'Calc| Overheads Allocation'!D$9,'Calc| Project Costs'!W505),IF('Input| Overheads'!$C$42="Internal labour",SUMPRODUCT(--('Input| Projects'!$AD505="Yes"),'Calc| Overheads Allocation'!D$9,'Calc| Project Costs'!W505,'Input| Projects'!$Y505),IF('Input| Overheads'!$C$42="DNSP defined",SUMPRODUCT(--('Input| Projects'!$AD505="Yes"),'Calc| Overheads Allocation'!D$62,'Input| Projects'!$AG505),""))),"")</f>
        <v/>
      </c>
      <c r="AV505" s="186" t="str">
        <f>IFERROR(IF('Input| Overheads'!$C$42="Direct costs",SUMPRODUCT(--('Input| Projects'!$AD505="Yes"),'Calc| Overheads Allocation'!E$9,'Calc| Project Costs'!X505),IF('Input| Overheads'!$C$42="Internal labour",SUMPRODUCT(--('Input| Projects'!$AD505="Yes"),'Calc| Overheads Allocation'!E$9,'Calc| Project Costs'!X505,'Input| Projects'!$Y505),IF('Input| Overheads'!$C$42="DNSP defined",SUMPRODUCT(--('Input| Projects'!$AD505="Yes"),'Calc| Overheads Allocation'!E$62,'Input| Projects'!$AG505),""))),"")</f>
        <v/>
      </c>
      <c r="AW505" s="186" t="str">
        <f>IFERROR(IF('Input| Overheads'!$C$42="Direct costs",SUMPRODUCT(--('Input| Projects'!$AD505="Yes"),'Calc| Overheads Allocation'!F$9,'Calc| Project Costs'!Y505),IF('Input| Overheads'!$C$42="Internal labour",SUMPRODUCT(--('Input| Projects'!$AD505="Yes"),'Calc| Overheads Allocation'!F$9,'Calc| Project Costs'!Y505,'Input| Projects'!$Y505),IF('Input| Overheads'!$C$42="DNSP defined",SUMPRODUCT(--('Input| Projects'!$AD505="Yes"),'Calc| Overheads Allocation'!F$62,'Input| Projects'!$AG505),""))),"")</f>
        <v/>
      </c>
      <c r="AX505" s="186" t="str">
        <f>IFERROR(IF('Input| Overheads'!$C$42="Direct costs",SUMPRODUCT(--('Input| Projects'!$AD505="Yes"),'Calc| Overheads Allocation'!G$9,'Calc| Project Costs'!Z505),IF('Input| Overheads'!$C$42="Internal labour",SUMPRODUCT(--('Input| Projects'!$AD505="Yes"),'Calc| Overheads Allocation'!G$9,'Calc| Project Costs'!Z505,'Input| Projects'!$Y505),IF('Input| Overheads'!$C$42="DNSP defined",SUMPRODUCT(--('Input| Projects'!$AD505="Yes"),'Calc| Overheads Allocation'!G$62,'Input| Projects'!$AG505),""))),"")</f>
        <v/>
      </c>
      <c r="AY505" s="186" t="str">
        <f>IFERROR(IF('Input| Overheads'!$C$42="Direct costs",SUMPRODUCT(--('Input| Projects'!$AD505="Yes"),'Calc| Overheads Allocation'!H$9,'Calc| Project Costs'!AA505),IF('Input| Overheads'!$C$42="Internal labour",SUMPRODUCT(--('Input| Projects'!$AD505="Yes"),'Calc| Overheads Allocation'!H$9,'Calc| Project Costs'!AA505,'Input| Projects'!$Y505),IF('Input| Overheads'!$C$42="DNSP defined",SUMPRODUCT(--('Input| Projects'!$AD505="Yes"),'Calc| Overheads Allocation'!H$62,'Input| Projects'!$AG505),""))),"")</f>
        <v/>
      </c>
      <c r="AZ505" s="186" t="str">
        <f>IFERROR(IF('Input| Overheads'!$C$42="Direct costs",SUMPRODUCT(--('Input| Projects'!$AD505="Yes"),'Calc| Overheads Allocation'!I$9,'Calc| Project Costs'!AB505),IF('Input| Overheads'!$C$42="Internal labour",SUMPRODUCT(--('Input| Projects'!$AD505="Yes"),'Calc| Overheads Allocation'!I$9,'Calc| Project Costs'!AB505,'Input| Projects'!$Y505),IF('Input| Overheads'!$C$42="DNSP defined",SUMPRODUCT(--('Input| Projects'!$AD505="Yes"),'Calc| Overheads Allocation'!I$62,'Input| Projects'!$AG505),""))),"")</f>
        <v/>
      </c>
      <c r="BA505" s="106"/>
      <c r="BB505" s="186">
        <f t="shared" si="245"/>
        <v>0</v>
      </c>
      <c r="BC505" s="186">
        <f t="shared" si="246"/>
        <v>0</v>
      </c>
      <c r="BD505" s="186">
        <f t="shared" si="247"/>
        <v>0</v>
      </c>
      <c r="BE505" s="186">
        <f t="shared" si="224"/>
        <v>0</v>
      </c>
      <c r="BF505" s="186">
        <f t="shared" si="225"/>
        <v>0</v>
      </c>
      <c r="BG505" s="186">
        <f t="shared" si="226"/>
        <v>0</v>
      </c>
      <c r="BH505" s="186">
        <f t="shared" si="227"/>
        <v>0</v>
      </c>
      <c r="BI505" s="97"/>
      <c r="BJ505" s="186" t="str">
        <f t="shared" si="228"/>
        <v/>
      </c>
      <c r="BK505" s="186" t="str">
        <f t="shared" si="229"/>
        <v/>
      </c>
      <c r="BL505" s="186" t="str">
        <f t="shared" si="230"/>
        <v/>
      </c>
      <c r="BM505" s="186" t="str">
        <f t="shared" si="231"/>
        <v/>
      </c>
      <c r="BN505" s="186" t="str">
        <f t="shared" si="232"/>
        <v/>
      </c>
      <c r="BO505" s="186" t="str">
        <f t="shared" si="233"/>
        <v/>
      </c>
      <c r="BP505" s="186" t="str">
        <f t="shared" si="234"/>
        <v/>
      </c>
      <c r="BQ505" s="97"/>
      <c r="BR505" s="186">
        <f t="shared" si="235"/>
        <v>0</v>
      </c>
      <c r="BS505" s="186">
        <f t="shared" si="236"/>
        <v>0</v>
      </c>
      <c r="BT505" s="222">
        <f t="shared" si="237"/>
        <v>0</v>
      </c>
      <c r="BU505" s="222">
        <f t="shared" si="238"/>
        <v>0</v>
      </c>
      <c r="BV505" s="222">
        <f t="shared" si="239"/>
        <v>0</v>
      </c>
      <c r="BW505" s="222">
        <f t="shared" si="240"/>
        <v>0</v>
      </c>
      <c r="BX505" s="222">
        <f t="shared" si="241"/>
        <v>0</v>
      </c>
      <c r="BY505" s="106"/>
      <c r="BZ505" s="197" t="str">
        <f>IF(SUMIF('Input| Projects'!$AS$8:$CP$8,"Dx",'Input| Projects'!$AS505:$CP505)=0,"",SUMIF('Input| Projects'!$AS$8:$CP$8,"Dx",'Input| Projects'!$AS505:$CP505))</f>
        <v/>
      </c>
      <c r="CA505" s="197" t="str">
        <f>IF(SUMIF('Input| Projects'!$AS$8:$CP$8,"Tx",'Input| Projects'!$AS505:$CP505)=0,"",SUMIF('Input| Projects'!$AS$8:$CP$8,"Tx",'Input| Projects'!$AS505:$CP505))</f>
        <v/>
      </c>
      <c r="CB505" s="150" t="str">
        <f t="shared" si="248"/>
        <v/>
      </c>
    </row>
    <row r="506" spans="2:80" x14ac:dyDescent="0.2">
      <c r="B506" s="201">
        <f>IFERROR('Input| Projects'!B506,"")</f>
        <v>497</v>
      </c>
      <c r="C506" s="42" t="str">
        <f>IFERROR(IF('Input| Projects'!C506="","",'Input| Projects'!C506),"")</f>
        <v/>
      </c>
      <c r="D506" s="42" t="str">
        <f>IFERROR(IF('Input| Projects'!D506="","",'Input| Projects'!D506),"")</f>
        <v/>
      </c>
      <c r="E506" s="104"/>
      <c r="F506" s="190">
        <f>IFERROR('Input| Projects'!I506*'Input| Escalations'!$K$19,"")</f>
        <v>0</v>
      </c>
      <c r="G506" s="190">
        <f>IFERROR('Input| Projects'!J506*'Input| Escalations'!$K$19,"")</f>
        <v>0</v>
      </c>
      <c r="H506" s="190">
        <f>IFERROR('Input| Projects'!K506*'Input| Escalations'!$K$19,"")</f>
        <v>0</v>
      </c>
      <c r="I506" s="190">
        <f>IFERROR('Input| Projects'!L506*'Input| Escalations'!$K$19,"")</f>
        <v>0</v>
      </c>
      <c r="J506" s="190">
        <f>IFERROR('Input| Projects'!M506*'Input| Escalations'!$K$19,"")</f>
        <v>0</v>
      </c>
      <c r="K506" s="190">
        <f>IFERROR('Input| Projects'!N506*'Input| Escalations'!$K$19,"")</f>
        <v>0</v>
      </c>
      <c r="L506" s="190">
        <f>IFERROR('Input| Projects'!O506*'Input| Escalations'!$K$19,"")</f>
        <v>0</v>
      </c>
      <c r="M506" s="150" t="str">
        <f>IF(ABS(SUM(F506:L506)-(SUM('Input| Projects'!I506:O506)*'Input| Escalations'!$K$19))&lt;0.0000001,"",1)</f>
        <v/>
      </c>
      <c r="N506" s="192">
        <f>'Input| Projects'!$Y506*INDEX('Input| Escalations'!$H$33:$N$33,MATCH('Calc| Project Costs'!N$9,'Input| Escalations'!$H$23:$N$23,0))+'Input| Projects'!$Z506*INDEX('Input| Escalations'!$H$34:$N$34,MATCH('Calc| Project Costs'!N$9,'Input| Escalations'!$H$23:$N$23,0))+'Input| Projects'!$AA506*INDEX('Input| Escalations'!$H$35:$N$35,MATCH('Calc| Project Costs'!N$9,'Input| Escalations'!$H$23:$N$23,0))+1</f>
        <v>1</v>
      </c>
      <c r="O506" s="192">
        <f>'Input| Projects'!$Y506*INDEX('Input| Escalations'!$H$33:$N$33,MATCH('Calc| Project Costs'!O$9,'Input| Escalations'!$H$23:$N$23,0))+'Input| Projects'!$Z506*INDEX('Input| Escalations'!$H$34:$N$34,MATCH('Calc| Project Costs'!O$9,'Input| Escalations'!$H$23:$N$23,0))+'Input| Projects'!$AA506*INDEX('Input| Escalations'!$H$35:$N$35,MATCH('Calc| Project Costs'!O$9,'Input| Escalations'!$H$23:$N$23,0))+1</f>
        <v>1</v>
      </c>
      <c r="P506" s="192">
        <f>'Input| Projects'!$Y506*INDEX('Input| Escalations'!$H$33:$N$33,MATCH('Calc| Project Costs'!P$9,'Input| Escalations'!$H$23:$N$23,0))+'Input| Projects'!$Z506*INDEX('Input| Escalations'!$H$34:$N$34,MATCH('Calc| Project Costs'!P$9,'Input| Escalations'!$H$23:$N$23,0))+'Input| Projects'!$AA506*INDEX('Input| Escalations'!$H$35:$N$35,MATCH('Calc| Project Costs'!P$9,'Input| Escalations'!$H$23:$N$23,0))+1</f>
        <v>1</v>
      </c>
      <c r="Q506" s="192">
        <f>'Input| Projects'!$Y506*INDEX('Input| Escalations'!$H$33:$N$33,MATCH('Calc| Project Costs'!Q$9,'Input| Escalations'!$H$23:$N$23,0))+'Input| Projects'!$Z506*INDEX('Input| Escalations'!$H$34:$N$34,MATCH('Calc| Project Costs'!Q$9,'Input| Escalations'!$H$23:$N$23,0))+'Input| Projects'!$AA506*INDEX('Input| Escalations'!$H$35:$N$35,MATCH('Calc| Project Costs'!Q$9,'Input| Escalations'!$H$23:$N$23,0))+1</f>
        <v>1</v>
      </c>
      <c r="R506" s="192">
        <f>'Input| Projects'!$Y506*INDEX('Input| Escalations'!$H$33:$N$33,MATCH('Calc| Project Costs'!R$9,'Input| Escalations'!$H$23:$N$23,0))+'Input| Projects'!$Z506*INDEX('Input| Escalations'!$H$34:$N$34,MATCH('Calc| Project Costs'!R$9,'Input| Escalations'!$H$23:$N$23,0))+'Input| Projects'!$AA506*INDEX('Input| Escalations'!$H$35:$N$35,MATCH('Calc| Project Costs'!R$9,'Input| Escalations'!$H$23:$N$23,0))+1</f>
        <v>1</v>
      </c>
      <c r="S506" s="192">
        <f>'Input| Projects'!$Y506*INDEX('Input| Escalations'!$H$33:$N$33,MATCH('Calc| Project Costs'!S$9,'Input| Escalations'!$H$23:$N$23,0))+'Input| Projects'!$Z506*INDEX('Input| Escalations'!$H$34:$N$34,MATCH('Calc| Project Costs'!S$9,'Input| Escalations'!$H$23:$N$23,0))+'Input| Projects'!$AA506*INDEX('Input| Escalations'!$H$35:$N$35,MATCH('Calc| Project Costs'!S$9,'Input| Escalations'!$H$23:$N$23,0))+1</f>
        <v>1</v>
      </c>
      <c r="T506" s="192">
        <f>'Input| Projects'!$Y506*INDEX('Input| Escalations'!$H$33:$N$33,MATCH('Calc| Project Costs'!T$9,'Input| Escalations'!$H$23:$N$23,0))+'Input| Projects'!$Z506*INDEX('Input| Escalations'!$H$34:$N$34,MATCH('Calc| Project Costs'!T$9,'Input| Escalations'!$H$23:$N$23,0))+'Input| Projects'!$AA506*INDEX('Input| Escalations'!$H$35:$N$35,MATCH('Calc| Project Costs'!T$9,'Input| Escalations'!$H$23:$N$23,0))+1</f>
        <v>1</v>
      </c>
      <c r="U506" s="106"/>
      <c r="V506" s="186">
        <f t="shared" si="242"/>
        <v>0</v>
      </c>
      <c r="W506" s="186">
        <f t="shared" si="243"/>
        <v>0</v>
      </c>
      <c r="X506" s="186">
        <f t="shared" si="244"/>
        <v>0</v>
      </c>
      <c r="Y506" s="186">
        <f t="shared" si="220"/>
        <v>0</v>
      </c>
      <c r="Z506" s="186">
        <f t="shared" si="221"/>
        <v>0</v>
      </c>
      <c r="AA506" s="186">
        <f t="shared" si="222"/>
        <v>0</v>
      </c>
      <c r="AB506" s="186">
        <f t="shared" si="223"/>
        <v>0</v>
      </c>
      <c r="AC506" s="106"/>
      <c r="AD506" s="186">
        <f>'Input| Projects'!Q506*N506*'Input| Escalations'!$K$19</f>
        <v>0</v>
      </c>
      <c r="AE506" s="186">
        <f>'Input| Projects'!R506*O506*'Input| Escalations'!$K$19</f>
        <v>0</v>
      </c>
      <c r="AF506" s="186">
        <f>'Input| Projects'!S506*P506*'Input| Escalations'!$K$19</f>
        <v>0</v>
      </c>
      <c r="AG506" s="186">
        <f>'Input| Projects'!T506*Q506*'Input| Escalations'!$K$19</f>
        <v>0</v>
      </c>
      <c r="AH506" s="186">
        <f>'Input| Projects'!U506*R506*'Input| Escalations'!$K$19</f>
        <v>0</v>
      </c>
      <c r="AI506" s="186">
        <f>'Input| Projects'!V506*S506*'Input| Escalations'!$K$19</f>
        <v>0</v>
      </c>
      <c r="AJ506" s="186">
        <f>'Input| Projects'!W506*T506*'Input| Escalations'!$K$19</f>
        <v>0</v>
      </c>
      <c r="AK506" s="106"/>
      <c r="AL506" s="186" t="str">
        <f>IFERROR(IF('Input| Overheads'!$C$42="Direct costs",SUMPRODUCT(--('Input| Projects'!$AC506="Yes"),'Calc| Overheads Allocation'!C$8,'Calc| Project Costs'!V506),IF('Input| Overheads'!$C$42="Internal labour",SUMPRODUCT(--('Input| Projects'!$AC506="Yes"),'Calc| Overheads Allocation'!C$8,'Calc| Project Costs'!V506,'Input| Projects'!$Y506),IF('Input| Overheads'!$C$42="DNSP defined",SUMPRODUCT(--('Input| Projects'!$AC506="Yes"),'Calc| Overheads Allocation'!C$61,'Input| Projects'!$AF506),""))),"")</f>
        <v/>
      </c>
      <c r="AM506" s="186" t="str">
        <f>IFERROR(IF('Input| Overheads'!$C$42="Direct costs",SUMPRODUCT(--('Input| Projects'!$AC506="Yes"),'Calc| Overheads Allocation'!D$8,'Calc| Project Costs'!W506),IF('Input| Overheads'!$C$42="Internal labour",SUMPRODUCT(--('Input| Projects'!$AC506="Yes"),'Calc| Overheads Allocation'!D$8,'Calc| Project Costs'!W506,'Input| Projects'!$Y506),IF('Input| Overheads'!$C$42="DNSP defined",SUMPRODUCT(--('Input| Projects'!$AC506="Yes"),'Calc| Overheads Allocation'!D$61,'Input| Projects'!$AF506),""))),"")</f>
        <v/>
      </c>
      <c r="AN506" s="186" t="str">
        <f>IFERROR(IF('Input| Overheads'!$C$42="Direct costs",SUMPRODUCT(--('Input| Projects'!$AC506="Yes"),'Calc| Overheads Allocation'!E$8,'Calc| Project Costs'!X506),IF('Input| Overheads'!$C$42="Internal labour",SUMPRODUCT(--('Input| Projects'!$AC506="Yes"),'Calc| Overheads Allocation'!E$8,'Calc| Project Costs'!X506,'Input| Projects'!$Y506),IF('Input| Overheads'!$C$42="DNSP defined",SUMPRODUCT(--('Input| Projects'!$AC506="Yes"),'Calc| Overheads Allocation'!E$61,'Input| Projects'!$AF506),""))),"")</f>
        <v/>
      </c>
      <c r="AO506" s="186" t="str">
        <f>IFERROR(IF('Input| Overheads'!$C$42="Direct costs",SUMPRODUCT(--('Input| Projects'!$AC506="Yes"),'Calc| Overheads Allocation'!F$8,'Calc| Project Costs'!Y506),IF('Input| Overheads'!$C$42="Internal labour",SUMPRODUCT(--('Input| Projects'!$AC506="Yes"),'Calc| Overheads Allocation'!F$8,'Calc| Project Costs'!Y506,'Input| Projects'!$Y506),IF('Input| Overheads'!$C$42="DNSP defined",SUMPRODUCT(--('Input| Projects'!$AC506="Yes"),'Calc| Overheads Allocation'!F$61,'Input| Projects'!$AF506),""))),"")</f>
        <v/>
      </c>
      <c r="AP506" s="186" t="str">
        <f>IFERROR(IF('Input| Overheads'!$C$42="Direct costs",SUMPRODUCT(--('Input| Projects'!$AC506="Yes"),'Calc| Overheads Allocation'!G$8,'Calc| Project Costs'!Z506),IF('Input| Overheads'!$C$42="Internal labour",SUMPRODUCT(--('Input| Projects'!$AC506="Yes"),'Calc| Overheads Allocation'!G$8,'Calc| Project Costs'!Z506,'Input| Projects'!$Y506),IF('Input| Overheads'!$C$42="DNSP defined",SUMPRODUCT(--('Input| Projects'!$AC506="Yes"),'Calc| Overheads Allocation'!G$61,'Input| Projects'!$AF506),""))),"")</f>
        <v/>
      </c>
      <c r="AQ506" s="186" t="str">
        <f>IFERROR(IF('Input| Overheads'!$C$42="Direct costs",SUMPRODUCT(--('Input| Projects'!$AC506="Yes"),'Calc| Overheads Allocation'!H$8,'Calc| Project Costs'!AA506),IF('Input| Overheads'!$C$42="Internal labour",SUMPRODUCT(--('Input| Projects'!$AC506="Yes"),'Calc| Overheads Allocation'!H$8,'Calc| Project Costs'!AA506,'Input| Projects'!$Y506),IF('Input| Overheads'!$C$42="DNSP defined",SUMPRODUCT(--('Input| Projects'!$AC506="Yes"),'Calc| Overheads Allocation'!H$61,'Input| Projects'!$AF506),""))),"")</f>
        <v/>
      </c>
      <c r="AR506" s="186" t="str">
        <f>IFERROR(IF('Input| Overheads'!$C$42="Direct costs",SUMPRODUCT(--('Input| Projects'!$AC506="Yes"),'Calc| Overheads Allocation'!I$8,'Calc| Project Costs'!AB506),IF('Input| Overheads'!$C$42="Internal labour",SUMPRODUCT(--('Input| Projects'!$AC506="Yes"),'Calc| Overheads Allocation'!I$8,'Calc| Project Costs'!AB506,'Input| Projects'!$Y506),IF('Input| Overheads'!$C$42="DNSP defined",SUMPRODUCT(--('Input| Projects'!$AC506="Yes"),'Calc| Overheads Allocation'!I$61,'Input| Projects'!$AF506),""))),"")</f>
        <v/>
      </c>
      <c r="AS506" s="106"/>
      <c r="AT506" s="186" t="str">
        <f>IFERROR(IF('Input| Overheads'!$C$42="Direct costs",SUMPRODUCT(--('Input| Projects'!$AD506="Yes"),'Calc| Overheads Allocation'!C$9,'Calc| Project Costs'!V506),IF('Input| Overheads'!$C$42="Internal labour",SUMPRODUCT(--('Input| Projects'!$AD506="Yes"),'Calc| Overheads Allocation'!C$9,'Calc| Project Costs'!V506,'Input| Projects'!$Y506),IF('Input| Overheads'!$C$42="DNSP defined",SUMPRODUCT(--('Input| Projects'!$AD506="Yes"),'Calc| Overheads Allocation'!C$62,'Input| Projects'!$AG506),""))),"")</f>
        <v/>
      </c>
      <c r="AU506" s="186" t="str">
        <f>IFERROR(IF('Input| Overheads'!$C$42="Direct costs",SUMPRODUCT(--('Input| Projects'!$AD506="Yes"),'Calc| Overheads Allocation'!D$9,'Calc| Project Costs'!W506),IF('Input| Overheads'!$C$42="Internal labour",SUMPRODUCT(--('Input| Projects'!$AD506="Yes"),'Calc| Overheads Allocation'!D$9,'Calc| Project Costs'!W506,'Input| Projects'!$Y506),IF('Input| Overheads'!$C$42="DNSP defined",SUMPRODUCT(--('Input| Projects'!$AD506="Yes"),'Calc| Overheads Allocation'!D$62,'Input| Projects'!$AG506),""))),"")</f>
        <v/>
      </c>
      <c r="AV506" s="186" t="str">
        <f>IFERROR(IF('Input| Overheads'!$C$42="Direct costs",SUMPRODUCT(--('Input| Projects'!$AD506="Yes"),'Calc| Overheads Allocation'!E$9,'Calc| Project Costs'!X506),IF('Input| Overheads'!$C$42="Internal labour",SUMPRODUCT(--('Input| Projects'!$AD506="Yes"),'Calc| Overheads Allocation'!E$9,'Calc| Project Costs'!X506,'Input| Projects'!$Y506),IF('Input| Overheads'!$C$42="DNSP defined",SUMPRODUCT(--('Input| Projects'!$AD506="Yes"),'Calc| Overheads Allocation'!E$62,'Input| Projects'!$AG506),""))),"")</f>
        <v/>
      </c>
      <c r="AW506" s="186" t="str">
        <f>IFERROR(IF('Input| Overheads'!$C$42="Direct costs",SUMPRODUCT(--('Input| Projects'!$AD506="Yes"),'Calc| Overheads Allocation'!F$9,'Calc| Project Costs'!Y506),IF('Input| Overheads'!$C$42="Internal labour",SUMPRODUCT(--('Input| Projects'!$AD506="Yes"),'Calc| Overheads Allocation'!F$9,'Calc| Project Costs'!Y506,'Input| Projects'!$Y506),IF('Input| Overheads'!$C$42="DNSP defined",SUMPRODUCT(--('Input| Projects'!$AD506="Yes"),'Calc| Overheads Allocation'!F$62,'Input| Projects'!$AG506),""))),"")</f>
        <v/>
      </c>
      <c r="AX506" s="186" t="str">
        <f>IFERROR(IF('Input| Overheads'!$C$42="Direct costs",SUMPRODUCT(--('Input| Projects'!$AD506="Yes"),'Calc| Overheads Allocation'!G$9,'Calc| Project Costs'!Z506),IF('Input| Overheads'!$C$42="Internal labour",SUMPRODUCT(--('Input| Projects'!$AD506="Yes"),'Calc| Overheads Allocation'!G$9,'Calc| Project Costs'!Z506,'Input| Projects'!$Y506),IF('Input| Overheads'!$C$42="DNSP defined",SUMPRODUCT(--('Input| Projects'!$AD506="Yes"),'Calc| Overheads Allocation'!G$62,'Input| Projects'!$AG506),""))),"")</f>
        <v/>
      </c>
      <c r="AY506" s="186" t="str">
        <f>IFERROR(IF('Input| Overheads'!$C$42="Direct costs",SUMPRODUCT(--('Input| Projects'!$AD506="Yes"),'Calc| Overheads Allocation'!H$9,'Calc| Project Costs'!AA506),IF('Input| Overheads'!$C$42="Internal labour",SUMPRODUCT(--('Input| Projects'!$AD506="Yes"),'Calc| Overheads Allocation'!H$9,'Calc| Project Costs'!AA506,'Input| Projects'!$Y506),IF('Input| Overheads'!$C$42="DNSP defined",SUMPRODUCT(--('Input| Projects'!$AD506="Yes"),'Calc| Overheads Allocation'!H$62,'Input| Projects'!$AG506),""))),"")</f>
        <v/>
      </c>
      <c r="AZ506" s="186" t="str">
        <f>IFERROR(IF('Input| Overheads'!$C$42="Direct costs",SUMPRODUCT(--('Input| Projects'!$AD506="Yes"),'Calc| Overheads Allocation'!I$9,'Calc| Project Costs'!AB506),IF('Input| Overheads'!$C$42="Internal labour",SUMPRODUCT(--('Input| Projects'!$AD506="Yes"),'Calc| Overheads Allocation'!I$9,'Calc| Project Costs'!AB506,'Input| Projects'!$Y506),IF('Input| Overheads'!$C$42="DNSP defined",SUMPRODUCT(--('Input| Projects'!$AD506="Yes"),'Calc| Overheads Allocation'!I$62,'Input| Projects'!$AG506),""))),"")</f>
        <v/>
      </c>
      <c r="BA506" s="106"/>
      <c r="BB506" s="186">
        <f t="shared" si="245"/>
        <v>0</v>
      </c>
      <c r="BC506" s="186">
        <f t="shared" si="246"/>
        <v>0</v>
      </c>
      <c r="BD506" s="186">
        <f t="shared" si="247"/>
        <v>0</v>
      </c>
      <c r="BE506" s="186">
        <f t="shared" si="224"/>
        <v>0</v>
      </c>
      <c r="BF506" s="186">
        <f t="shared" si="225"/>
        <v>0</v>
      </c>
      <c r="BG506" s="186">
        <f t="shared" si="226"/>
        <v>0</v>
      </c>
      <c r="BH506" s="186">
        <f t="shared" si="227"/>
        <v>0</v>
      </c>
      <c r="BI506" s="97"/>
      <c r="BJ506" s="186" t="str">
        <f t="shared" si="228"/>
        <v/>
      </c>
      <c r="BK506" s="186" t="str">
        <f t="shared" si="229"/>
        <v/>
      </c>
      <c r="BL506" s="186" t="str">
        <f t="shared" si="230"/>
        <v/>
      </c>
      <c r="BM506" s="186" t="str">
        <f t="shared" si="231"/>
        <v/>
      </c>
      <c r="BN506" s="186" t="str">
        <f t="shared" si="232"/>
        <v/>
      </c>
      <c r="BO506" s="186" t="str">
        <f t="shared" si="233"/>
        <v/>
      </c>
      <c r="BP506" s="186" t="str">
        <f t="shared" si="234"/>
        <v/>
      </c>
      <c r="BQ506" s="97"/>
      <c r="BR506" s="186">
        <f t="shared" si="235"/>
        <v>0</v>
      </c>
      <c r="BS506" s="186">
        <f t="shared" si="236"/>
        <v>0</v>
      </c>
      <c r="BT506" s="222">
        <f t="shared" si="237"/>
        <v>0</v>
      </c>
      <c r="BU506" s="222">
        <f t="shared" si="238"/>
        <v>0</v>
      </c>
      <c r="BV506" s="222">
        <f t="shared" si="239"/>
        <v>0</v>
      </c>
      <c r="BW506" s="222">
        <f t="shared" si="240"/>
        <v>0</v>
      </c>
      <c r="BX506" s="222">
        <f t="shared" si="241"/>
        <v>0</v>
      </c>
      <c r="BY506" s="106"/>
      <c r="BZ506" s="197" t="str">
        <f>IF(SUMIF('Input| Projects'!$AS$8:$CP$8,"Dx",'Input| Projects'!$AS506:$CP506)=0,"",SUMIF('Input| Projects'!$AS$8:$CP$8,"Dx",'Input| Projects'!$AS506:$CP506))</f>
        <v/>
      </c>
      <c r="CA506" s="197" t="str">
        <f>IF(SUMIF('Input| Projects'!$AS$8:$CP$8,"Tx",'Input| Projects'!$AS506:$CP506)=0,"",SUMIF('Input| Projects'!$AS$8:$CP$8,"Tx",'Input| Projects'!$AS506:$CP506))</f>
        <v/>
      </c>
      <c r="CB506" s="150" t="str">
        <f t="shared" si="248"/>
        <v/>
      </c>
    </row>
    <row r="507" spans="2:80" x14ac:dyDescent="0.2">
      <c r="B507" s="201">
        <f>IFERROR('Input| Projects'!B507,"")</f>
        <v>498</v>
      </c>
      <c r="C507" s="42" t="str">
        <f>IFERROR(IF('Input| Projects'!C507="","",'Input| Projects'!C507),"")</f>
        <v/>
      </c>
      <c r="D507" s="42" t="str">
        <f>IFERROR(IF('Input| Projects'!D507="","",'Input| Projects'!D507),"")</f>
        <v/>
      </c>
      <c r="E507" s="104"/>
      <c r="F507" s="190">
        <f>IFERROR('Input| Projects'!I507*'Input| Escalations'!$K$19,"")</f>
        <v>0</v>
      </c>
      <c r="G507" s="190">
        <f>IFERROR('Input| Projects'!J507*'Input| Escalations'!$K$19,"")</f>
        <v>0</v>
      </c>
      <c r="H507" s="190">
        <f>IFERROR('Input| Projects'!K507*'Input| Escalations'!$K$19,"")</f>
        <v>0</v>
      </c>
      <c r="I507" s="190">
        <f>IFERROR('Input| Projects'!L507*'Input| Escalations'!$K$19,"")</f>
        <v>0</v>
      </c>
      <c r="J507" s="190">
        <f>IFERROR('Input| Projects'!M507*'Input| Escalations'!$K$19,"")</f>
        <v>0</v>
      </c>
      <c r="K507" s="190">
        <f>IFERROR('Input| Projects'!N507*'Input| Escalations'!$K$19,"")</f>
        <v>0</v>
      </c>
      <c r="L507" s="190">
        <f>IFERROR('Input| Projects'!O507*'Input| Escalations'!$K$19,"")</f>
        <v>0</v>
      </c>
      <c r="M507" s="150" t="str">
        <f>IF(ABS(SUM(F507:L507)-(SUM('Input| Projects'!I507:O507)*'Input| Escalations'!$K$19))&lt;0.0000001,"",1)</f>
        <v/>
      </c>
      <c r="N507" s="192">
        <f>'Input| Projects'!$Y507*INDEX('Input| Escalations'!$H$33:$N$33,MATCH('Calc| Project Costs'!N$9,'Input| Escalations'!$H$23:$N$23,0))+'Input| Projects'!$Z507*INDEX('Input| Escalations'!$H$34:$N$34,MATCH('Calc| Project Costs'!N$9,'Input| Escalations'!$H$23:$N$23,0))+'Input| Projects'!$AA507*INDEX('Input| Escalations'!$H$35:$N$35,MATCH('Calc| Project Costs'!N$9,'Input| Escalations'!$H$23:$N$23,0))+1</f>
        <v>1</v>
      </c>
      <c r="O507" s="192">
        <f>'Input| Projects'!$Y507*INDEX('Input| Escalations'!$H$33:$N$33,MATCH('Calc| Project Costs'!O$9,'Input| Escalations'!$H$23:$N$23,0))+'Input| Projects'!$Z507*INDEX('Input| Escalations'!$H$34:$N$34,MATCH('Calc| Project Costs'!O$9,'Input| Escalations'!$H$23:$N$23,0))+'Input| Projects'!$AA507*INDEX('Input| Escalations'!$H$35:$N$35,MATCH('Calc| Project Costs'!O$9,'Input| Escalations'!$H$23:$N$23,0))+1</f>
        <v>1</v>
      </c>
      <c r="P507" s="192">
        <f>'Input| Projects'!$Y507*INDEX('Input| Escalations'!$H$33:$N$33,MATCH('Calc| Project Costs'!P$9,'Input| Escalations'!$H$23:$N$23,0))+'Input| Projects'!$Z507*INDEX('Input| Escalations'!$H$34:$N$34,MATCH('Calc| Project Costs'!P$9,'Input| Escalations'!$H$23:$N$23,0))+'Input| Projects'!$AA507*INDEX('Input| Escalations'!$H$35:$N$35,MATCH('Calc| Project Costs'!P$9,'Input| Escalations'!$H$23:$N$23,0))+1</f>
        <v>1</v>
      </c>
      <c r="Q507" s="192">
        <f>'Input| Projects'!$Y507*INDEX('Input| Escalations'!$H$33:$N$33,MATCH('Calc| Project Costs'!Q$9,'Input| Escalations'!$H$23:$N$23,0))+'Input| Projects'!$Z507*INDEX('Input| Escalations'!$H$34:$N$34,MATCH('Calc| Project Costs'!Q$9,'Input| Escalations'!$H$23:$N$23,0))+'Input| Projects'!$AA507*INDEX('Input| Escalations'!$H$35:$N$35,MATCH('Calc| Project Costs'!Q$9,'Input| Escalations'!$H$23:$N$23,0))+1</f>
        <v>1</v>
      </c>
      <c r="R507" s="192">
        <f>'Input| Projects'!$Y507*INDEX('Input| Escalations'!$H$33:$N$33,MATCH('Calc| Project Costs'!R$9,'Input| Escalations'!$H$23:$N$23,0))+'Input| Projects'!$Z507*INDEX('Input| Escalations'!$H$34:$N$34,MATCH('Calc| Project Costs'!R$9,'Input| Escalations'!$H$23:$N$23,0))+'Input| Projects'!$AA507*INDEX('Input| Escalations'!$H$35:$N$35,MATCH('Calc| Project Costs'!R$9,'Input| Escalations'!$H$23:$N$23,0))+1</f>
        <v>1</v>
      </c>
      <c r="S507" s="192">
        <f>'Input| Projects'!$Y507*INDEX('Input| Escalations'!$H$33:$N$33,MATCH('Calc| Project Costs'!S$9,'Input| Escalations'!$H$23:$N$23,0))+'Input| Projects'!$Z507*INDEX('Input| Escalations'!$H$34:$N$34,MATCH('Calc| Project Costs'!S$9,'Input| Escalations'!$H$23:$N$23,0))+'Input| Projects'!$AA507*INDEX('Input| Escalations'!$H$35:$N$35,MATCH('Calc| Project Costs'!S$9,'Input| Escalations'!$H$23:$N$23,0))+1</f>
        <v>1</v>
      </c>
      <c r="T507" s="192">
        <f>'Input| Projects'!$Y507*INDEX('Input| Escalations'!$H$33:$N$33,MATCH('Calc| Project Costs'!T$9,'Input| Escalations'!$H$23:$N$23,0))+'Input| Projects'!$Z507*INDEX('Input| Escalations'!$H$34:$N$34,MATCH('Calc| Project Costs'!T$9,'Input| Escalations'!$H$23:$N$23,0))+'Input| Projects'!$AA507*INDEX('Input| Escalations'!$H$35:$N$35,MATCH('Calc| Project Costs'!T$9,'Input| Escalations'!$H$23:$N$23,0))+1</f>
        <v>1</v>
      </c>
      <c r="U507" s="106"/>
      <c r="V507" s="186">
        <f t="shared" si="242"/>
        <v>0</v>
      </c>
      <c r="W507" s="186">
        <f t="shared" si="243"/>
        <v>0</v>
      </c>
      <c r="X507" s="186">
        <f t="shared" si="244"/>
        <v>0</v>
      </c>
      <c r="Y507" s="186">
        <f t="shared" si="220"/>
        <v>0</v>
      </c>
      <c r="Z507" s="186">
        <f t="shared" si="221"/>
        <v>0</v>
      </c>
      <c r="AA507" s="186">
        <f t="shared" si="222"/>
        <v>0</v>
      </c>
      <c r="AB507" s="186">
        <f t="shared" si="223"/>
        <v>0</v>
      </c>
      <c r="AC507" s="106"/>
      <c r="AD507" s="186">
        <f>'Input| Projects'!Q507*N507*'Input| Escalations'!$K$19</f>
        <v>0</v>
      </c>
      <c r="AE507" s="186">
        <f>'Input| Projects'!R507*O507*'Input| Escalations'!$K$19</f>
        <v>0</v>
      </c>
      <c r="AF507" s="186">
        <f>'Input| Projects'!S507*P507*'Input| Escalations'!$K$19</f>
        <v>0</v>
      </c>
      <c r="AG507" s="186">
        <f>'Input| Projects'!T507*Q507*'Input| Escalations'!$K$19</f>
        <v>0</v>
      </c>
      <c r="AH507" s="186">
        <f>'Input| Projects'!U507*R507*'Input| Escalations'!$K$19</f>
        <v>0</v>
      </c>
      <c r="AI507" s="186">
        <f>'Input| Projects'!V507*S507*'Input| Escalations'!$K$19</f>
        <v>0</v>
      </c>
      <c r="AJ507" s="186">
        <f>'Input| Projects'!W507*T507*'Input| Escalations'!$K$19</f>
        <v>0</v>
      </c>
      <c r="AK507" s="106"/>
      <c r="AL507" s="186" t="str">
        <f>IFERROR(IF('Input| Overheads'!$C$42="Direct costs",SUMPRODUCT(--('Input| Projects'!$AC507="Yes"),'Calc| Overheads Allocation'!C$8,'Calc| Project Costs'!V507),IF('Input| Overheads'!$C$42="Internal labour",SUMPRODUCT(--('Input| Projects'!$AC507="Yes"),'Calc| Overheads Allocation'!C$8,'Calc| Project Costs'!V507,'Input| Projects'!$Y507),IF('Input| Overheads'!$C$42="DNSP defined",SUMPRODUCT(--('Input| Projects'!$AC507="Yes"),'Calc| Overheads Allocation'!C$61,'Input| Projects'!$AF507),""))),"")</f>
        <v/>
      </c>
      <c r="AM507" s="186" t="str">
        <f>IFERROR(IF('Input| Overheads'!$C$42="Direct costs",SUMPRODUCT(--('Input| Projects'!$AC507="Yes"),'Calc| Overheads Allocation'!D$8,'Calc| Project Costs'!W507),IF('Input| Overheads'!$C$42="Internal labour",SUMPRODUCT(--('Input| Projects'!$AC507="Yes"),'Calc| Overheads Allocation'!D$8,'Calc| Project Costs'!W507,'Input| Projects'!$Y507),IF('Input| Overheads'!$C$42="DNSP defined",SUMPRODUCT(--('Input| Projects'!$AC507="Yes"),'Calc| Overheads Allocation'!D$61,'Input| Projects'!$AF507),""))),"")</f>
        <v/>
      </c>
      <c r="AN507" s="186" t="str">
        <f>IFERROR(IF('Input| Overheads'!$C$42="Direct costs",SUMPRODUCT(--('Input| Projects'!$AC507="Yes"),'Calc| Overheads Allocation'!E$8,'Calc| Project Costs'!X507),IF('Input| Overheads'!$C$42="Internal labour",SUMPRODUCT(--('Input| Projects'!$AC507="Yes"),'Calc| Overheads Allocation'!E$8,'Calc| Project Costs'!X507,'Input| Projects'!$Y507),IF('Input| Overheads'!$C$42="DNSP defined",SUMPRODUCT(--('Input| Projects'!$AC507="Yes"),'Calc| Overheads Allocation'!E$61,'Input| Projects'!$AF507),""))),"")</f>
        <v/>
      </c>
      <c r="AO507" s="186" t="str">
        <f>IFERROR(IF('Input| Overheads'!$C$42="Direct costs",SUMPRODUCT(--('Input| Projects'!$AC507="Yes"),'Calc| Overheads Allocation'!F$8,'Calc| Project Costs'!Y507),IF('Input| Overheads'!$C$42="Internal labour",SUMPRODUCT(--('Input| Projects'!$AC507="Yes"),'Calc| Overheads Allocation'!F$8,'Calc| Project Costs'!Y507,'Input| Projects'!$Y507),IF('Input| Overheads'!$C$42="DNSP defined",SUMPRODUCT(--('Input| Projects'!$AC507="Yes"),'Calc| Overheads Allocation'!F$61,'Input| Projects'!$AF507),""))),"")</f>
        <v/>
      </c>
      <c r="AP507" s="186" t="str">
        <f>IFERROR(IF('Input| Overheads'!$C$42="Direct costs",SUMPRODUCT(--('Input| Projects'!$AC507="Yes"),'Calc| Overheads Allocation'!G$8,'Calc| Project Costs'!Z507),IF('Input| Overheads'!$C$42="Internal labour",SUMPRODUCT(--('Input| Projects'!$AC507="Yes"),'Calc| Overheads Allocation'!G$8,'Calc| Project Costs'!Z507,'Input| Projects'!$Y507),IF('Input| Overheads'!$C$42="DNSP defined",SUMPRODUCT(--('Input| Projects'!$AC507="Yes"),'Calc| Overheads Allocation'!G$61,'Input| Projects'!$AF507),""))),"")</f>
        <v/>
      </c>
      <c r="AQ507" s="186" t="str">
        <f>IFERROR(IF('Input| Overheads'!$C$42="Direct costs",SUMPRODUCT(--('Input| Projects'!$AC507="Yes"),'Calc| Overheads Allocation'!H$8,'Calc| Project Costs'!AA507),IF('Input| Overheads'!$C$42="Internal labour",SUMPRODUCT(--('Input| Projects'!$AC507="Yes"),'Calc| Overheads Allocation'!H$8,'Calc| Project Costs'!AA507,'Input| Projects'!$Y507),IF('Input| Overheads'!$C$42="DNSP defined",SUMPRODUCT(--('Input| Projects'!$AC507="Yes"),'Calc| Overheads Allocation'!H$61,'Input| Projects'!$AF507),""))),"")</f>
        <v/>
      </c>
      <c r="AR507" s="186" t="str">
        <f>IFERROR(IF('Input| Overheads'!$C$42="Direct costs",SUMPRODUCT(--('Input| Projects'!$AC507="Yes"),'Calc| Overheads Allocation'!I$8,'Calc| Project Costs'!AB507),IF('Input| Overheads'!$C$42="Internal labour",SUMPRODUCT(--('Input| Projects'!$AC507="Yes"),'Calc| Overheads Allocation'!I$8,'Calc| Project Costs'!AB507,'Input| Projects'!$Y507),IF('Input| Overheads'!$C$42="DNSP defined",SUMPRODUCT(--('Input| Projects'!$AC507="Yes"),'Calc| Overheads Allocation'!I$61,'Input| Projects'!$AF507),""))),"")</f>
        <v/>
      </c>
      <c r="AS507" s="106"/>
      <c r="AT507" s="186" t="str">
        <f>IFERROR(IF('Input| Overheads'!$C$42="Direct costs",SUMPRODUCT(--('Input| Projects'!$AD507="Yes"),'Calc| Overheads Allocation'!C$9,'Calc| Project Costs'!V507),IF('Input| Overheads'!$C$42="Internal labour",SUMPRODUCT(--('Input| Projects'!$AD507="Yes"),'Calc| Overheads Allocation'!C$9,'Calc| Project Costs'!V507,'Input| Projects'!$Y507),IF('Input| Overheads'!$C$42="DNSP defined",SUMPRODUCT(--('Input| Projects'!$AD507="Yes"),'Calc| Overheads Allocation'!C$62,'Input| Projects'!$AG507),""))),"")</f>
        <v/>
      </c>
      <c r="AU507" s="186" t="str">
        <f>IFERROR(IF('Input| Overheads'!$C$42="Direct costs",SUMPRODUCT(--('Input| Projects'!$AD507="Yes"),'Calc| Overheads Allocation'!D$9,'Calc| Project Costs'!W507),IF('Input| Overheads'!$C$42="Internal labour",SUMPRODUCT(--('Input| Projects'!$AD507="Yes"),'Calc| Overheads Allocation'!D$9,'Calc| Project Costs'!W507,'Input| Projects'!$Y507),IF('Input| Overheads'!$C$42="DNSP defined",SUMPRODUCT(--('Input| Projects'!$AD507="Yes"),'Calc| Overheads Allocation'!D$62,'Input| Projects'!$AG507),""))),"")</f>
        <v/>
      </c>
      <c r="AV507" s="186" t="str">
        <f>IFERROR(IF('Input| Overheads'!$C$42="Direct costs",SUMPRODUCT(--('Input| Projects'!$AD507="Yes"),'Calc| Overheads Allocation'!E$9,'Calc| Project Costs'!X507),IF('Input| Overheads'!$C$42="Internal labour",SUMPRODUCT(--('Input| Projects'!$AD507="Yes"),'Calc| Overheads Allocation'!E$9,'Calc| Project Costs'!X507,'Input| Projects'!$Y507),IF('Input| Overheads'!$C$42="DNSP defined",SUMPRODUCT(--('Input| Projects'!$AD507="Yes"),'Calc| Overheads Allocation'!E$62,'Input| Projects'!$AG507),""))),"")</f>
        <v/>
      </c>
      <c r="AW507" s="186" t="str">
        <f>IFERROR(IF('Input| Overheads'!$C$42="Direct costs",SUMPRODUCT(--('Input| Projects'!$AD507="Yes"),'Calc| Overheads Allocation'!F$9,'Calc| Project Costs'!Y507),IF('Input| Overheads'!$C$42="Internal labour",SUMPRODUCT(--('Input| Projects'!$AD507="Yes"),'Calc| Overheads Allocation'!F$9,'Calc| Project Costs'!Y507,'Input| Projects'!$Y507),IF('Input| Overheads'!$C$42="DNSP defined",SUMPRODUCT(--('Input| Projects'!$AD507="Yes"),'Calc| Overheads Allocation'!F$62,'Input| Projects'!$AG507),""))),"")</f>
        <v/>
      </c>
      <c r="AX507" s="186" t="str">
        <f>IFERROR(IF('Input| Overheads'!$C$42="Direct costs",SUMPRODUCT(--('Input| Projects'!$AD507="Yes"),'Calc| Overheads Allocation'!G$9,'Calc| Project Costs'!Z507),IF('Input| Overheads'!$C$42="Internal labour",SUMPRODUCT(--('Input| Projects'!$AD507="Yes"),'Calc| Overheads Allocation'!G$9,'Calc| Project Costs'!Z507,'Input| Projects'!$Y507),IF('Input| Overheads'!$C$42="DNSP defined",SUMPRODUCT(--('Input| Projects'!$AD507="Yes"),'Calc| Overheads Allocation'!G$62,'Input| Projects'!$AG507),""))),"")</f>
        <v/>
      </c>
      <c r="AY507" s="186" t="str">
        <f>IFERROR(IF('Input| Overheads'!$C$42="Direct costs",SUMPRODUCT(--('Input| Projects'!$AD507="Yes"),'Calc| Overheads Allocation'!H$9,'Calc| Project Costs'!AA507),IF('Input| Overheads'!$C$42="Internal labour",SUMPRODUCT(--('Input| Projects'!$AD507="Yes"),'Calc| Overheads Allocation'!H$9,'Calc| Project Costs'!AA507,'Input| Projects'!$Y507),IF('Input| Overheads'!$C$42="DNSP defined",SUMPRODUCT(--('Input| Projects'!$AD507="Yes"),'Calc| Overheads Allocation'!H$62,'Input| Projects'!$AG507),""))),"")</f>
        <v/>
      </c>
      <c r="AZ507" s="186" t="str">
        <f>IFERROR(IF('Input| Overheads'!$C$42="Direct costs",SUMPRODUCT(--('Input| Projects'!$AD507="Yes"),'Calc| Overheads Allocation'!I$9,'Calc| Project Costs'!AB507),IF('Input| Overheads'!$C$42="Internal labour",SUMPRODUCT(--('Input| Projects'!$AD507="Yes"),'Calc| Overheads Allocation'!I$9,'Calc| Project Costs'!AB507,'Input| Projects'!$Y507),IF('Input| Overheads'!$C$42="DNSP defined",SUMPRODUCT(--('Input| Projects'!$AD507="Yes"),'Calc| Overheads Allocation'!I$62,'Input| Projects'!$AG507),""))),"")</f>
        <v/>
      </c>
      <c r="BA507" s="106"/>
      <c r="BB507" s="186">
        <f t="shared" si="245"/>
        <v>0</v>
      </c>
      <c r="BC507" s="186">
        <f t="shared" si="246"/>
        <v>0</v>
      </c>
      <c r="BD507" s="186">
        <f t="shared" si="247"/>
        <v>0</v>
      </c>
      <c r="BE507" s="186">
        <f t="shared" si="224"/>
        <v>0</v>
      </c>
      <c r="BF507" s="186">
        <f t="shared" si="225"/>
        <v>0</v>
      </c>
      <c r="BG507" s="186">
        <f t="shared" si="226"/>
        <v>0</v>
      </c>
      <c r="BH507" s="186">
        <f t="shared" si="227"/>
        <v>0</v>
      </c>
      <c r="BI507" s="97"/>
      <c r="BJ507" s="186" t="str">
        <f t="shared" si="228"/>
        <v/>
      </c>
      <c r="BK507" s="186" t="str">
        <f t="shared" si="229"/>
        <v/>
      </c>
      <c r="BL507" s="186" t="str">
        <f t="shared" si="230"/>
        <v/>
      </c>
      <c r="BM507" s="186" t="str">
        <f t="shared" si="231"/>
        <v/>
      </c>
      <c r="BN507" s="186" t="str">
        <f t="shared" si="232"/>
        <v/>
      </c>
      <c r="BO507" s="186" t="str">
        <f t="shared" si="233"/>
        <v/>
      </c>
      <c r="BP507" s="186" t="str">
        <f t="shared" si="234"/>
        <v/>
      </c>
      <c r="BQ507" s="97"/>
      <c r="BR507" s="186">
        <f t="shared" si="235"/>
        <v>0</v>
      </c>
      <c r="BS507" s="186">
        <f t="shared" si="236"/>
        <v>0</v>
      </c>
      <c r="BT507" s="222">
        <f t="shared" si="237"/>
        <v>0</v>
      </c>
      <c r="BU507" s="222">
        <f t="shared" si="238"/>
        <v>0</v>
      </c>
      <c r="BV507" s="222">
        <f t="shared" si="239"/>
        <v>0</v>
      </c>
      <c r="BW507" s="222">
        <f t="shared" si="240"/>
        <v>0</v>
      </c>
      <c r="BX507" s="222">
        <f t="shared" si="241"/>
        <v>0</v>
      </c>
      <c r="BY507" s="106"/>
      <c r="BZ507" s="197" t="str">
        <f>IF(SUMIF('Input| Projects'!$AS$8:$CP$8,"Dx",'Input| Projects'!$AS507:$CP507)=0,"",SUMIF('Input| Projects'!$AS$8:$CP$8,"Dx",'Input| Projects'!$AS507:$CP507))</f>
        <v/>
      </c>
      <c r="CA507" s="197" t="str">
        <f>IF(SUMIF('Input| Projects'!$AS$8:$CP$8,"Tx",'Input| Projects'!$AS507:$CP507)=0,"",SUMIF('Input| Projects'!$AS$8:$CP$8,"Tx",'Input| Projects'!$AS507:$CP507))</f>
        <v/>
      </c>
      <c r="CB507" s="150" t="str">
        <f t="shared" si="248"/>
        <v/>
      </c>
    </row>
    <row r="508" spans="2:80" x14ac:dyDescent="0.2">
      <c r="B508" s="201">
        <f>IFERROR('Input| Projects'!B508,"")</f>
        <v>499</v>
      </c>
      <c r="C508" s="42" t="str">
        <f>IFERROR(IF('Input| Projects'!C508="","",'Input| Projects'!C508),"")</f>
        <v/>
      </c>
      <c r="D508" s="42" t="str">
        <f>IFERROR(IF('Input| Projects'!D508="","",'Input| Projects'!D508),"")</f>
        <v/>
      </c>
      <c r="E508" s="104"/>
      <c r="F508" s="190">
        <f>IFERROR('Input| Projects'!I508*'Input| Escalations'!$K$19,"")</f>
        <v>0</v>
      </c>
      <c r="G508" s="190">
        <f>IFERROR('Input| Projects'!J508*'Input| Escalations'!$K$19,"")</f>
        <v>0</v>
      </c>
      <c r="H508" s="190">
        <f>IFERROR('Input| Projects'!K508*'Input| Escalations'!$K$19,"")</f>
        <v>0</v>
      </c>
      <c r="I508" s="190">
        <f>IFERROR('Input| Projects'!L508*'Input| Escalations'!$K$19,"")</f>
        <v>0</v>
      </c>
      <c r="J508" s="190">
        <f>IFERROR('Input| Projects'!M508*'Input| Escalations'!$K$19,"")</f>
        <v>0</v>
      </c>
      <c r="K508" s="190">
        <f>IFERROR('Input| Projects'!N508*'Input| Escalations'!$K$19,"")</f>
        <v>0</v>
      </c>
      <c r="L508" s="190">
        <f>IFERROR('Input| Projects'!O508*'Input| Escalations'!$K$19,"")</f>
        <v>0</v>
      </c>
      <c r="M508" s="150" t="str">
        <f>IF(ABS(SUM(F508:L508)-(SUM('Input| Projects'!I508:O508)*'Input| Escalations'!$K$19))&lt;0.0000001,"",1)</f>
        <v/>
      </c>
      <c r="N508" s="192">
        <f>'Input| Projects'!$Y508*INDEX('Input| Escalations'!$H$33:$N$33,MATCH('Calc| Project Costs'!N$9,'Input| Escalations'!$H$23:$N$23,0))+'Input| Projects'!$Z508*INDEX('Input| Escalations'!$H$34:$N$34,MATCH('Calc| Project Costs'!N$9,'Input| Escalations'!$H$23:$N$23,0))+'Input| Projects'!$AA508*INDEX('Input| Escalations'!$H$35:$N$35,MATCH('Calc| Project Costs'!N$9,'Input| Escalations'!$H$23:$N$23,0))+1</f>
        <v>1</v>
      </c>
      <c r="O508" s="192">
        <f>'Input| Projects'!$Y508*INDEX('Input| Escalations'!$H$33:$N$33,MATCH('Calc| Project Costs'!O$9,'Input| Escalations'!$H$23:$N$23,0))+'Input| Projects'!$Z508*INDEX('Input| Escalations'!$H$34:$N$34,MATCH('Calc| Project Costs'!O$9,'Input| Escalations'!$H$23:$N$23,0))+'Input| Projects'!$AA508*INDEX('Input| Escalations'!$H$35:$N$35,MATCH('Calc| Project Costs'!O$9,'Input| Escalations'!$H$23:$N$23,0))+1</f>
        <v>1</v>
      </c>
      <c r="P508" s="192">
        <f>'Input| Projects'!$Y508*INDEX('Input| Escalations'!$H$33:$N$33,MATCH('Calc| Project Costs'!P$9,'Input| Escalations'!$H$23:$N$23,0))+'Input| Projects'!$Z508*INDEX('Input| Escalations'!$H$34:$N$34,MATCH('Calc| Project Costs'!P$9,'Input| Escalations'!$H$23:$N$23,0))+'Input| Projects'!$AA508*INDEX('Input| Escalations'!$H$35:$N$35,MATCH('Calc| Project Costs'!P$9,'Input| Escalations'!$H$23:$N$23,0))+1</f>
        <v>1</v>
      </c>
      <c r="Q508" s="192">
        <f>'Input| Projects'!$Y508*INDEX('Input| Escalations'!$H$33:$N$33,MATCH('Calc| Project Costs'!Q$9,'Input| Escalations'!$H$23:$N$23,0))+'Input| Projects'!$Z508*INDEX('Input| Escalations'!$H$34:$N$34,MATCH('Calc| Project Costs'!Q$9,'Input| Escalations'!$H$23:$N$23,0))+'Input| Projects'!$AA508*INDEX('Input| Escalations'!$H$35:$N$35,MATCH('Calc| Project Costs'!Q$9,'Input| Escalations'!$H$23:$N$23,0))+1</f>
        <v>1</v>
      </c>
      <c r="R508" s="192">
        <f>'Input| Projects'!$Y508*INDEX('Input| Escalations'!$H$33:$N$33,MATCH('Calc| Project Costs'!R$9,'Input| Escalations'!$H$23:$N$23,0))+'Input| Projects'!$Z508*INDEX('Input| Escalations'!$H$34:$N$34,MATCH('Calc| Project Costs'!R$9,'Input| Escalations'!$H$23:$N$23,0))+'Input| Projects'!$AA508*INDEX('Input| Escalations'!$H$35:$N$35,MATCH('Calc| Project Costs'!R$9,'Input| Escalations'!$H$23:$N$23,0))+1</f>
        <v>1</v>
      </c>
      <c r="S508" s="192">
        <f>'Input| Projects'!$Y508*INDEX('Input| Escalations'!$H$33:$N$33,MATCH('Calc| Project Costs'!S$9,'Input| Escalations'!$H$23:$N$23,0))+'Input| Projects'!$Z508*INDEX('Input| Escalations'!$H$34:$N$34,MATCH('Calc| Project Costs'!S$9,'Input| Escalations'!$H$23:$N$23,0))+'Input| Projects'!$AA508*INDEX('Input| Escalations'!$H$35:$N$35,MATCH('Calc| Project Costs'!S$9,'Input| Escalations'!$H$23:$N$23,0))+1</f>
        <v>1</v>
      </c>
      <c r="T508" s="192">
        <f>'Input| Projects'!$Y508*INDEX('Input| Escalations'!$H$33:$N$33,MATCH('Calc| Project Costs'!T$9,'Input| Escalations'!$H$23:$N$23,0))+'Input| Projects'!$Z508*INDEX('Input| Escalations'!$H$34:$N$34,MATCH('Calc| Project Costs'!T$9,'Input| Escalations'!$H$23:$N$23,0))+'Input| Projects'!$AA508*INDEX('Input| Escalations'!$H$35:$N$35,MATCH('Calc| Project Costs'!T$9,'Input| Escalations'!$H$23:$N$23,0))+1</f>
        <v>1</v>
      </c>
      <c r="U508" s="106"/>
      <c r="V508" s="186">
        <f t="shared" si="242"/>
        <v>0</v>
      </c>
      <c r="W508" s="186">
        <f t="shared" si="243"/>
        <v>0</v>
      </c>
      <c r="X508" s="186">
        <f t="shared" si="244"/>
        <v>0</v>
      </c>
      <c r="Y508" s="186">
        <f t="shared" si="220"/>
        <v>0</v>
      </c>
      <c r="Z508" s="186">
        <f t="shared" si="221"/>
        <v>0</v>
      </c>
      <c r="AA508" s="186">
        <f t="shared" si="222"/>
        <v>0</v>
      </c>
      <c r="AB508" s="186">
        <f t="shared" si="223"/>
        <v>0</v>
      </c>
      <c r="AC508" s="106"/>
      <c r="AD508" s="186">
        <f>'Input| Projects'!Q508*N508*'Input| Escalations'!$K$19</f>
        <v>0</v>
      </c>
      <c r="AE508" s="186">
        <f>'Input| Projects'!R508*O508*'Input| Escalations'!$K$19</f>
        <v>0</v>
      </c>
      <c r="AF508" s="186">
        <f>'Input| Projects'!S508*P508*'Input| Escalations'!$K$19</f>
        <v>0</v>
      </c>
      <c r="AG508" s="186">
        <f>'Input| Projects'!T508*Q508*'Input| Escalations'!$K$19</f>
        <v>0</v>
      </c>
      <c r="AH508" s="186">
        <f>'Input| Projects'!U508*R508*'Input| Escalations'!$K$19</f>
        <v>0</v>
      </c>
      <c r="AI508" s="186">
        <f>'Input| Projects'!V508*S508*'Input| Escalations'!$K$19</f>
        <v>0</v>
      </c>
      <c r="AJ508" s="186">
        <f>'Input| Projects'!W508*T508*'Input| Escalations'!$K$19</f>
        <v>0</v>
      </c>
      <c r="AK508" s="106"/>
      <c r="AL508" s="186" t="str">
        <f>IFERROR(IF('Input| Overheads'!$C$42="Direct costs",SUMPRODUCT(--('Input| Projects'!$AC508="Yes"),'Calc| Overheads Allocation'!C$8,'Calc| Project Costs'!V508),IF('Input| Overheads'!$C$42="Internal labour",SUMPRODUCT(--('Input| Projects'!$AC508="Yes"),'Calc| Overheads Allocation'!C$8,'Calc| Project Costs'!V508,'Input| Projects'!$Y508),IF('Input| Overheads'!$C$42="DNSP defined",SUMPRODUCT(--('Input| Projects'!$AC508="Yes"),'Calc| Overheads Allocation'!C$61,'Input| Projects'!$AF508),""))),"")</f>
        <v/>
      </c>
      <c r="AM508" s="186" t="str">
        <f>IFERROR(IF('Input| Overheads'!$C$42="Direct costs",SUMPRODUCT(--('Input| Projects'!$AC508="Yes"),'Calc| Overheads Allocation'!D$8,'Calc| Project Costs'!W508),IF('Input| Overheads'!$C$42="Internal labour",SUMPRODUCT(--('Input| Projects'!$AC508="Yes"),'Calc| Overheads Allocation'!D$8,'Calc| Project Costs'!W508,'Input| Projects'!$Y508),IF('Input| Overheads'!$C$42="DNSP defined",SUMPRODUCT(--('Input| Projects'!$AC508="Yes"),'Calc| Overheads Allocation'!D$61,'Input| Projects'!$AF508),""))),"")</f>
        <v/>
      </c>
      <c r="AN508" s="186" t="str">
        <f>IFERROR(IF('Input| Overheads'!$C$42="Direct costs",SUMPRODUCT(--('Input| Projects'!$AC508="Yes"),'Calc| Overheads Allocation'!E$8,'Calc| Project Costs'!X508),IF('Input| Overheads'!$C$42="Internal labour",SUMPRODUCT(--('Input| Projects'!$AC508="Yes"),'Calc| Overheads Allocation'!E$8,'Calc| Project Costs'!X508,'Input| Projects'!$Y508),IF('Input| Overheads'!$C$42="DNSP defined",SUMPRODUCT(--('Input| Projects'!$AC508="Yes"),'Calc| Overheads Allocation'!E$61,'Input| Projects'!$AF508),""))),"")</f>
        <v/>
      </c>
      <c r="AO508" s="186" t="str">
        <f>IFERROR(IF('Input| Overheads'!$C$42="Direct costs",SUMPRODUCT(--('Input| Projects'!$AC508="Yes"),'Calc| Overheads Allocation'!F$8,'Calc| Project Costs'!Y508),IF('Input| Overheads'!$C$42="Internal labour",SUMPRODUCT(--('Input| Projects'!$AC508="Yes"),'Calc| Overheads Allocation'!F$8,'Calc| Project Costs'!Y508,'Input| Projects'!$Y508),IF('Input| Overheads'!$C$42="DNSP defined",SUMPRODUCT(--('Input| Projects'!$AC508="Yes"),'Calc| Overheads Allocation'!F$61,'Input| Projects'!$AF508),""))),"")</f>
        <v/>
      </c>
      <c r="AP508" s="186" t="str">
        <f>IFERROR(IF('Input| Overheads'!$C$42="Direct costs",SUMPRODUCT(--('Input| Projects'!$AC508="Yes"),'Calc| Overheads Allocation'!G$8,'Calc| Project Costs'!Z508),IF('Input| Overheads'!$C$42="Internal labour",SUMPRODUCT(--('Input| Projects'!$AC508="Yes"),'Calc| Overheads Allocation'!G$8,'Calc| Project Costs'!Z508,'Input| Projects'!$Y508),IF('Input| Overheads'!$C$42="DNSP defined",SUMPRODUCT(--('Input| Projects'!$AC508="Yes"),'Calc| Overheads Allocation'!G$61,'Input| Projects'!$AF508),""))),"")</f>
        <v/>
      </c>
      <c r="AQ508" s="186" t="str">
        <f>IFERROR(IF('Input| Overheads'!$C$42="Direct costs",SUMPRODUCT(--('Input| Projects'!$AC508="Yes"),'Calc| Overheads Allocation'!H$8,'Calc| Project Costs'!AA508),IF('Input| Overheads'!$C$42="Internal labour",SUMPRODUCT(--('Input| Projects'!$AC508="Yes"),'Calc| Overheads Allocation'!H$8,'Calc| Project Costs'!AA508,'Input| Projects'!$Y508),IF('Input| Overheads'!$C$42="DNSP defined",SUMPRODUCT(--('Input| Projects'!$AC508="Yes"),'Calc| Overheads Allocation'!H$61,'Input| Projects'!$AF508),""))),"")</f>
        <v/>
      </c>
      <c r="AR508" s="186" t="str">
        <f>IFERROR(IF('Input| Overheads'!$C$42="Direct costs",SUMPRODUCT(--('Input| Projects'!$AC508="Yes"),'Calc| Overheads Allocation'!I$8,'Calc| Project Costs'!AB508),IF('Input| Overheads'!$C$42="Internal labour",SUMPRODUCT(--('Input| Projects'!$AC508="Yes"),'Calc| Overheads Allocation'!I$8,'Calc| Project Costs'!AB508,'Input| Projects'!$Y508),IF('Input| Overheads'!$C$42="DNSP defined",SUMPRODUCT(--('Input| Projects'!$AC508="Yes"),'Calc| Overheads Allocation'!I$61,'Input| Projects'!$AF508),""))),"")</f>
        <v/>
      </c>
      <c r="AS508" s="106"/>
      <c r="AT508" s="186" t="str">
        <f>IFERROR(IF('Input| Overheads'!$C$42="Direct costs",SUMPRODUCT(--('Input| Projects'!$AD508="Yes"),'Calc| Overheads Allocation'!C$9,'Calc| Project Costs'!V508),IF('Input| Overheads'!$C$42="Internal labour",SUMPRODUCT(--('Input| Projects'!$AD508="Yes"),'Calc| Overheads Allocation'!C$9,'Calc| Project Costs'!V508,'Input| Projects'!$Y508),IF('Input| Overheads'!$C$42="DNSP defined",SUMPRODUCT(--('Input| Projects'!$AD508="Yes"),'Calc| Overheads Allocation'!C$62,'Input| Projects'!$AG508),""))),"")</f>
        <v/>
      </c>
      <c r="AU508" s="186" t="str">
        <f>IFERROR(IF('Input| Overheads'!$C$42="Direct costs",SUMPRODUCT(--('Input| Projects'!$AD508="Yes"),'Calc| Overheads Allocation'!D$9,'Calc| Project Costs'!W508),IF('Input| Overheads'!$C$42="Internal labour",SUMPRODUCT(--('Input| Projects'!$AD508="Yes"),'Calc| Overheads Allocation'!D$9,'Calc| Project Costs'!W508,'Input| Projects'!$Y508),IF('Input| Overheads'!$C$42="DNSP defined",SUMPRODUCT(--('Input| Projects'!$AD508="Yes"),'Calc| Overheads Allocation'!D$62,'Input| Projects'!$AG508),""))),"")</f>
        <v/>
      </c>
      <c r="AV508" s="186" t="str">
        <f>IFERROR(IF('Input| Overheads'!$C$42="Direct costs",SUMPRODUCT(--('Input| Projects'!$AD508="Yes"),'Calc| Overheads Allocation'!E$9,'Calc| Project Costs'!X508),IF('Input| Overheads'!$C$42="Internal labour",SUMPRODUCT(--('Input| Projects'!$AD508="Yes"),'Calc| Overheads Allocation'!E$9,'Calc| Project Costs'!X508,'Input| Projects'!$Y508),IF('Input| Overheads'!$C$42="DNSP defined",SUMPRODUCT(--('Input| Projects'!$AD508="Yes"),'Calc| Overheads Allocation'!E$62,'Input| Projects'!$AG508),""))),"")</f>
        <v/>
      </c>
      <c r="AW508" s="186" t="str">
        <f>IFERROR(IF('Input| Overheads'!$C$42="Direct costs",SUMPRODUCT(--('Input| Projects'!$AD508="Yes"),'Calc| Overheads Allocation'!F$9,'Calc| Project Costs'!Y508),IF('Input| Overheads'!$C$42="Internal labour",SUMPRODUCT(--('Input| Projects'!$AD508="Yes"),'Calc| Overheads Allocation'!F$9,'Calc| Project Costs'!Y508,'Input| Projects'!$Y508),IF('Input| Overheads'!$C$42="DNSP defined",SUMPRODUCT(--('Input| Projects'!$AD508="Yes"),'Calc| Overheads Allocation'!F$62,'Input| Projects'!$AG508),""))),"")</f>
        <v/>
      </c>
      <c r="AX508" s="186" t="str">
        <f>IFERROR(IF('Input| Overheads'!$C$42="Direct costs",SUMPRODUCT(--('Input| Projects'!$AD508="Yes"),'Calc| Overheads Allocation'!G$9,'Calc| Project Costs'!Z508),IF('Input| Overheads'!$C$42="Internal labour",SUMPRODUCT(--('Input| Projects'!$AD508="Yes"),'Calc| Overheads Allocation'!G$9,'Calc| Project Costs'!Z508,'Input| Projects'!$Y508),IF('Input| Overheads'!$C$42="DNSP defined",SUMPRODUCT(--('Input| Projects'!$AD508="Yes"),'Calc| Overheads Allocation'!G$62,'Input| Projects'!$AG508),""))),"")</f>
        <v/>
      </c>
      <c r="AY508" s="186" t="str">
        <f>IFERROR(IF('Input| Overheads'!$C$42="Direct costs",SUMPRODUCT(--('Input| Projects'!$AD508="Yes"),'Calc| Overheads Allocation'!H$9,'Calc| Project Costs'!AA508),IF('Input| Overheads'!$C$42="Internal labour",SUMPRODUCT(--('Input| Projects'!$AD508="Yes"),'Calc| Overheads Allocation'!H$9,'Calc| Project Costs'!AA508,'Input| Projects'!$Y508),IF('Input| Overheads'!$C$42="DNSP defined",SUMPRODUCT(--('Input| Projects'!$AD508="Yes"),'Calc| Overheads Allocation'!H$62,'Input| Projects'!$AG508),""))),"")</f>
        <v/>
      </c>
      <c r="AZ508" s="186" t="str">
        <f>IFERROR(IF('Input| Overheads'!$C$42="Direct costs",SUMPRODUCT(--('Input| Projects'!$AD508="Yes"),'Calc| Overheads Allocation'!I$9,'Calc| Project Costs'!AB508),IF('Input| Overheads'!$C$42="Internal labour",SUMPRODUCT(--('Input| Projects'!$AD508="Yes"),'Calc| Overheads Allocation'!I$9,'Calc| Project Costs'!AB508,'Input| Projects'!$Y508),IF('Input| Overheads'!$C$42="DNSP defined",SUMPRODUCT(--('Input| Projects'!$AD508="Yes"),'Calc| Overheads Allocation'!I$62,'Input| Projects'!$AG508),""))),"")</f>
        <v/>
      </c>
      <c r="BA508" s="106"/>
      <c r="BB508" s="186">
        <f t="shared" si="245"/>
        <v>0</v>
      </c>
      <c r="BC508" s="186">
        <f t="shared" si="246"/>
        <v>0</v>
      </c>
      <c r="BD508" s="186">
        <f t="shared" si="247"/>
        <v>0</v>
      </c>
      <c r="BE508" s="186">
        <f t="shared" si="224"/>
        <v>0</v>
      </c>
      <c r="BF508" s="186">
        <f t="shared" si="225"/>
        <v>0</v>
      </c>
      <c r="BG508" s="186">
        <f t="shared" si="226"/>
        <v>0</v>
      </c>
      <c r="BH508" s="186">
        <f t="shared" si="227"/>
        <v>0</v>
      </c>
      <c r="BI508" s="97"/>
      <c r="BJ508" s="186" t="str">
        <f t="shared" si="228"/>
        <v/>
      </c>
      <c r="BK508" s="186" t="str">
        <f t="shared" si="229"/>
        <v/>
      </c>
      <c r="BL508" s="186" t="str">
        <f t="shared" si="230"/>
        <v/>
      </c>
      <c r="BM508" s="186" t="str">
        <f t="shared" si="231"/>
        <v/>
      </c>
      <c r="BN508" s="186" t="str">
        <f t="shared" si="232"/>
        <v/>
      </c>
      <c r="BO508" s="186" t="str">
        <f t="shared" si="233"/>
        <v/>
      </c>
      <c r="BP508" s="186" t="str">
        <f t="shared" si="234"/>
        <v/>
      </c>
      <c r="BQ508" s="97"/>
      <c r="BR508" s="186">
        <f t="shared" si="235"/>
        <v>0</v>
      </c>
      <c r="BS508" s="186">
        <f t="shared" si="236"/>
        <v>0</v>
      </c>
      <c r="BT508" s="222">
        <f t="shared" si="237"/>
        <v>0</v>
      </c>
      <c r="BU508" s="222">
        <f t="shared" si="238"/>
        <v>0</v>
      </c>
      <c r="BV508" s="222">
        <f t="shared" si="239"/>
        <v>0</v>
      </c>
      <c r="BW508" s="222">
        <f t="shared" si="240"/>
        <v>0</v>
      </c>
      <c r="BX508" s="222">
        <f t="shared" si="241"/>
        <v>0</v>
      </c>
      <c r="BY508" s="106"/>
      <c r="BZ508" s="197" t="str">
        <f>IF(SUMIF('Input| Projects'!$AS$8:$CP$8,"Dx",'Input| Projects'!$AS508:$CP508)=0,"",SUMIF('Input| Projects'!$AS$8:$CP$8,"Dx",'Input| Projects'!$AS508:$CP508))</f>
        <v/>
      </c>
      <c r="CA508" s="197" t="str">
        <f>IF(SUMIF('Input| Projects'!$AS$8:$CP$8,"Tx",'Input| Projects'!$AS508:$CP508)=0,"",SUMIF('Input| Projects'!$AS$8:$CP$8,"Tx",'Input| Projects'!$AS508:$CP508))</f>
        <v/>
      </c>
      <c r="CB508" s="150" t="str">
        <f t="shared" si="248"/>
        <v/>
      </c>
    </row>
    <row r="509" spans="2:80" x14ac:dyDescent="0.2">
      <c r="B509" s="201">
        <f>IFERROR('Input| Projects'!B509,"")</f>
        <v>500</v>
      </c>
      <c r="C509" s="42" t="str">
        <f>IFERROR(IF('Input| Projects'!C509="","",'Input| Projects'!C509),"")</f>
        <v/>
      </c>
      <c r="D509" s="42" t="str">
        <f>IFERROR(IF('Input| Projects'!D509="","",'Input| Projects'!D509),"")</f>
        <v/>
      </c>
      <c r="E509" s="104"/>
      <c r="F509" s="190">
        <f>IFERROR('Input| Projects'!I509*'Input| Escalations'!$K$19,"")</f>
        <v>0</v>
      </c>
      <c r="G509" s="190">
        <f>IFERROR('Input| Projects'!J509*'Input| Escalations'!$K$19,"")</f>
        <v>0</v>
      </c>
      <c r="H509" s="190">
        <f>IFERROR('Input| Projects'!K509*'Input| Escalations'!$K$19,"")</f>
        <v>0</v>
      </c>
      <c r="I509" s="190">
        <f>IFERROR('Input| Projects'!L509*'Input| Escalations'!$K$19,"")</f>
        <v>0</v>
      </c>
      <c r="J509" s="190">
        <f>IFERROR('Input| Projects'!M509*'Input| Escalations'!$K$19,"")</f>
        <v>0</v>
      </c>
      <c r="K509" s="190">
        <f>IFERROR('Input| Projects'!N509*'Input| Escalations'!$K$19,"")</f>
        <v>0</v>
      </c>
      <c r="L509" s="190">
        <f>IFERROR('Input| Projects'!O509*'Input| Escalations'!$K$19,"")</f>
        <v>0</v>
      </c>
      <c r="M509" s="150" t="str">
        <f>IF(ABS(SUM(F509:L509)-(SUM('Input| Projects'!I509:O509)*'Input| Escalations'!$K$19))&lt;0.0000001,"",1)</f>
        <v/>
      </c>
      <c r="N509" s="192">
        <f>'Input| Projects'!$Y509*INDEX('Input| Escalations'!$H$33:$N$33,MATCH('Calc| Project Costs'!N$9,'Input| Escalations'!$H$23:$N$23,0))+'Input| Projects'!$Z509*INDEX('Input| Escalations'!$H$34:$N$34,MATCH('Calc| Project Costs'!N$9,'Input| Escalations'!$H$23:$N$23,0))+'Input| Projects'!$AA509*INDEX('Input| Escalations'!$H$35:$N$35,MATCH('Calc| Project Costs'!N$9,'Input| Escalations'!$H$23:$N$23,0))+1</f>
        <v>1</v>
      </c>
      <c r="O509" s="192">
        <f>'Input| Projects'!$Y509*INDEX('Input| Escalations'!$H$33:$N$33,MATCH('Calc| Project Costs'!O$9,'Input| Escalations'!$H$23:$N$23,0))+'Input| Projects'!$Z509*INDEX('Input| Escalations'!$H$34:$N$34,MATCH('Calc| Project Costs'!O$9,'Input| Escalations'!$H$23:$N$23,0))+'Input| Projects'!$AA509*INDEX('Input| Escalations'!$H$35:$N$35,MATCH('Calc| Project Costs'!O$9,'Input| Escalations'!$H$23:$N$23,0))+1</f>
        <v>1</v>
      </c>
      <c r="P509" s="192">
        <f>'Input| Projects'!$Y509*INDEX('Input| Escalations'!$H$33:$N$33,MATCH('Calc| Project Costs'!P$9,'Input| Escalations'!$H$23:$N$23,0))+'Input| Projects'!$Z509*INDEX('Input| Escalations'!$H$34:$N$34,MATCH('Calc| Project Costs'!P$9,'Input| Escalations'!$H$23:$N$23,0))+'Input| Projects'!$AA509*INDEX('Input| Escalations'!$H$35:$N$35,MATCH('Calc| Project Costs'!P$9,'Input| Escalations'!$H$23:$N$23,0))+1</f>
        <v>1</v>
      </c>
      <c r="Q509" s="192">
        <f>'Input| Projects'!$Y509*INDEX('Input| Escalations'!$H$33:$N$33,MATCH('Calc| Project Costs'!Q$9,'Input| Escalations'!$H$23:$N$23,0))+'Input| Projects'!$Z509*INDEX('Input| Escalations'!$H$34:$N$34,MATCH('Calc| Project Costs'!Q$9,'Input| Escalations'!$H$23:$N$23,0))+'Input| Projects'!$AA509*INDEX('Input| Escalations'!$H$35:$N$35,MATCH('Calc| Project Costs'!Q$9,'Input| Escalations'!$H$23:$N$23,0))+1</f>
        <v>1</v>
      </c>
      <c r="R509" s="192">
        <f>'Input| Projects'!$Y509*INDEX('Input| Escalations'!$H$33:$N$33,MATCH('Calc| Project Costs'!R$9,'Input| Escalations'!$H$23:$N$23,0))+'Input| Projects'!$Z509*INDEX('Input| Escalations'!$H$34:$N$34,MATCH('Calc| Project Costs'!R$9,'Input| Escalations'!$H$23:$N$23,0))+'Input| Projects'!$AA509*INDEX('Input| Escalations'!$H$35:$N$35,MATCH('Calc| Project Costs'!R$9,'Input| Escalations'!$H$23:$N$23,0))+1</f>
        <v>1</v>
      </c>
      <c r="S509" s="192">
        <f>'Input| Projects'!$Y509*INDEX('Input| Escalations'!$H$33:$N$33,MATCH('Calc| Project Costs'!S$9,'Input| Escalations'!$H$23:$N$23,0))+'Input| Projects'!$Z509*INDEX('Input| Escalations'!$H$34:$N$34,MATCH('Calc| Project Costs'!S$9,'Input| Escalations'!$H$23:$N$23,0))+'Input| Projects'!$AA509*INDEX('Input| Escalations'!$H$35:$N$35,MATCH('Calc| Project Costs'!S$9,'Input| Escalations'!$H$23:$N$23,0))+1</f>
        <v>1</v>
      </c>
      <c r="T509" s="192">
        <f>'Input| Projects'!$Y509*INDEX('Input| Escalations'!$H$33:$N$33,MATCH('Calc| Project Costs'!T$9,'Input| Escalations'!$H$23:$N$23,0))+'Input| Projects'!$Z509*INDEX('Input| Escalations'!$H$34:$N$34,MATCH('Calc| Project Costs'!T$9,'Input| Escalations'!$H$23:$N$23,0))+'Input| Projects'!$AA509*INDEX('Input| Escalations'!$H$35:$N$35,MATCH('Calc| Project Costs'!T$9,'Input| Escalations'!$H$23:$N$23,0))+1</f>
        <v>1</v>
      </c>
      <c r="U509" s="106"/>
      <c r="V509" s="186">
        <f t="shared" si="242"/>
        <v>0</v>
      </c>
      <c r="W509" s="186">
        <f t="shared" si="243"/>
        <v>0</v>
      </c>
      <c r="X509" s="186">
        <f t="shared" si="244"/>
        <v>0</v>
      </c>
      <c r="Y509" s="186">
        <f t="shared" si="220"/>
        <v>0</v>
      </c>
      <c r="Z509" s="186">
        <f t="shared" si="221"/>
        <v>0</v>
      </c>
      <c r="AA509" s="186">
        <f t="shared" si="222"/>
        <v>0</v>
      </c>
      <c r="AB509" s="186">
        <f t="shared" si="223"/>
        <v>0</v>
      </c>
      <c r="AC509" s="106"/>
      <c r="AD509" s="186">
        <f>'Input| Projects'!Q509*N509*'Input| Escalations'!$K$19</f>
        <v>0</v>
      </c>
      <c r="AE509" s="186">
        <f>'Input| Projects'!R509*O509*'Input| Escalations'!$K$19</f>
        <v>0</v>
      </c>
      <c r="AF509" s="186">
        <f>'Input| Projects'!S509*P509*'Input| Escalations'!$K$19</f>
        <v>0</v>
      </c>
      <c r="AG509" s="186">
        <f>'Input| Projects'!T509*Q509*'Input| Escalations'!$K$19</f>
        <v>0</v>
      </c>
      <c r="AH509" s="186">
        <f>'Input| Projects'!U509*R509*'Input| Escalations'!$K$19</f>
        <v>0</v>
      </c>
      <c r="AI509" s="186">
        <f>'Input| Projects'!V509*S509*'Input| Escalations'!$K$19</f>
        <v>0</v>
      </c>
      <c r="AJ509" s="186">
        <f>'Input| Projects'!W509*T509*'Input| Escalations'!$K$19</f>
        <v>0</v>
      </c>
      <c r="AK509" s="106"/>
      <c r="AL509" s="186" t="str">
        <f>IFERROR(IF('Input| Overheads'!$C$42="Direct costs",SUMPRODUCT(--('Input| Projects'!$AC509="Yes"),'Calc| Overheads Allocation'!C$8,'Calc| Project Costs'!V509),IF('Input| Overheads'!$C$42="Internal labour",SUMPRODUCT(--('Input| Projects'!$AC509="Yes"),'Calc| Overheads Allocation'!C$8,'Calc| Project Costs'!V509,'Input| Projects'!$Y509),IF('Input| Overheads'!$C$42="DNSP defined",SUMPRODUCT(--('Input| Projects'!$AC509="Yes"),'Calc| Overheads Allocation'!C$61,'Input| Projects'!$AF509),""))),"")</f>
        <v/>
      </c>
      <c r="AM509" s="186" t="str">
        <f>IFERROR(IF('Input| Overheads'!$C$42="Direct costs",SUMPRODUCT(--('Input| Projects'!$AC509="Yes"),'Calc| Overheads Allocation'!D$8,'Calc| Project Costs'!W509),IF('Input| Overheads'!$C$42="Internal labour",SUMPRODUCT(--('Input| Projects'!$AC509="Yes"),'Calc| Overheads Allocation'!D$8,'Calc| Project Costs'!W509,'Input| Projects'!$Y509),IF('Input| Overheads'!$C$42="DNSP defined",SUMPRODUCT(--('Input| Projects'!$AC509="Yes"),'Calc| Overheads Allocation'!D$61,'Input| Projects'!$AF509),""))),"")</f>
        <v/>
      </c>
      <c r="AN509" s="186" t="str">
        <f>IFERROR(IF('Input| Overheads'!$C$42="Direct costs",SUMPRODUCT(--('Input| Projects'!$AC509="Yes"),'Calc| Overheads Allocation'!E$8,'Calc| Project Costs'!X509),IF('Input| Overheads'!$C$42="Internal labour",SUMPRODUCT(--('Input| Projects'!$AC509="Yes"),'Calc| Overheads Allocation'!E$8,'Calc| Project Costs'!X509,'Input| Projects'!$Y509),IF('Input| Overheads'!$C$42="DNSP defined",SUMPRODUCT(--('Input| Projects'!$AC509="Yes"),'Calc| Overheads Allocation'!E$61,'Input| Projects'!$AF509),""))),"")</f>
        <v/>
      </c>
      <c r="AO509" s="186" t="str">
        <f>IFERROR(IF('Input| Overheads'!$C$42="Direct costs",SUMPRODUCT(--('Input| Projects'!$AC509="Yes"),'Calc| Overheads Allocation'!F$8,'Calc| Project Costs'!Y509),IF('Input| Overheads'!$C$42="Internal labour",SUMPRODUCT(--('Input| Projects'!$AC509="Yes"),'Calc| Overheads Allocation'!F$8,'Calc| Project Costs'!Y509,'Input| Projects'!$Y509),IF('Input| Overheads'!$C$42="DNSP defined",SUMPRODUCT(--('Input| Projects'!$AC509="Yes"),'Calc| Overheads Allocation'!F$61,'Input| Projects'!$AF509),""))),"")</f>
        <v/>
      </c>
      <c r="AP509" s="186" t="str">
        <f>IFERROR(IF('Input| Overheads'!$C$42="Direct costs",SUMPRODUCT(--('Input| Projects'!$AC509="Yes"),'Calc| Overheads Allocation'!G$8,'Calc| Project Costs'!Z509),IF('Input| Overheads'!$C$42="Internal labour",SUMPRODUCT(--('Input| Projects'!$AC509="Yes"),'Calc| Overheads Allocation'!G$8,'Calc| Project Costs'!Z509,'Input| Projects'!$Y509),IF('Input| Overheads'!$C$42="DNSP defined",SUMPRODUCT(--('Input| Projects'!$AC509="Yes"),'Calc| Overheads Allocation'!G$61,'Input| Projects'!$AF509),""))),"")</f>
        <v/>
      </c>
      <c r="AQ509" s="186" t="str">
        <f>IFERROR(IF('Input| Overheads'!$C$42="Direct costs",SUMPRODUCT(--('Input| Projects'!$AC509="Yes"),'Calc| Overheads Allocation'!H$8,'Calc| Project Costs'!AA509),IF('Input| Overheads'!$C$42="Internal labour",SUMPRODUCT(--('Input| Projects'!$AC509="Yes"),'Calc| Overheads Allocation'!H$8,'Calc| Project Costs'!AA509,'Input| Projects'!$Y509),IF('Input| Overheads'!$C$42="DNSP defined",SUMPRODUCT(--('Input| Projects'!$AC509="Yes"),'Calc| Overheads Allocation'!H$61,'Input| Projects'!$AF509),""))),"")</f>
        <v/>
      </c>
      <c r="AR509" s="186" t="str">
        <f>IFERROR(IF('Input| Overheads'!$C$42="Direct costs",SUMPRODUCT(--('Input| Projects'!$AC509="Yes"),'Calc| Overheads Allocation'!I$8,'Calc| Project Costs'!AB509),IF('Input| Overheads'!$C$42="Internal labour",SUMPRODUCT(--('Input| Projects'!$AC509="Yes"),'Calc| Overheads Allocation'!I$8,'Calc| Project Costs'!AB509,'Input| Projects'!$Y509),IF('Input| Overheads'!$C$42="DNSP defined",SUMPRODUCT(--('Input| Projects'!$AC509="Yes"),'Calc| Overheads Allocation'!I$61,'Input| Projects'!$AF509),""))),"")</f>
        <v/>
      </c>
      <c r="AS509" s="106"/>
      <c r="AT509" s="186" t="str">
        <f>IFERROR(IF('Input| Overheads'!$C$42="Direct costs",SUMPRODUCT(--('Input| Projects'!$AD509="Yes"),'Calc| Overheads Allocation'!C$9,'Calc| Project Costs'!V509),IF('Input| Overheads'!$C$42="Internal labour",SUMPRODUCT(--('Input| Projects'!$AD509="Yes"),'Calc| Overheads Allocation'!C$9,'Calc| Project Costs'!V509,'Input| Projects'!$Y509),IF('Input| Overheads'!$C$42="DNSP defined",SUMPRODUCT(--('Input| Projects'!$AD509="Yes"),'Calc| Overheads Allocation'!C$62,'Input| Projects'!$AG509),""))),"")</f>
        <v/>
      </c>
      <c r="AU509" s="186" t="str">
        <f>IFERROR(IF('Input| Overheads'!$C$42="Direct costs",SUMPRODUCT(--('Input| Projects'!$AD509="Yes"),'Calc| Overheads Allocation'!D$9,'Calc| Project Costs'!W509),IF('Input| Overheads'!$C$42="Internal labour",SUMPRODUCT(--('Input| Projects'!$AD509="Yes"),'Calc| Overheads Allocation'!D$9,'Calc| Project Costs'!W509,'Input| Projects'!$Y509),IF('Input| Overheads'!$C$42="DNSP defined",SUMPRODUCT(--('Input| Projects'!$AD509="Yes"),'Calc| Overheads Allocation'!D$62,'Input| Projects'!$AG509),""))),"")</f>
        <v/>
      </c>
      <c r="AV509" s="186" t="str">
        <f>IFERROR(IF('Input| Overheads'!$C$42="Direct costs",SUMPRODUCT(--('Input| Projects'!$AD509="Yes"),'Calc| Overheads Allocation'!E$9,'Calc| Project Costs'!X509),IF('Input| Overheads'!$C$42="Internal labour",SUMPRODUCT(--('Input| Projects'!$AD509="Yes"),'Calc| Overheads Allocation'!E$9,'Calc| Project Costs'!X509,'Input| Projects'!$Y509),IF('Input| Overheads'!$C$42="DNSP defined",SUMPRODUCT(--('Input| Projects'!$AD509="Yes"),'Calc| Overheads Allocation'!E$62,'Input| Projects'!$AG509),""))),"")</f>
        <v/>
      </c>
      <c r="AW509" s="186" t="str">
        <f>IFERROR(IF('Input| Overheads'!$C$42="Direct costs",SUMPRODUCT(--('Input| Projects'!$AD509="Yes"),'Calc| Overheads Allocation'!F$9,'Calc| Project Costs'!Y509),IF('Input| Overheads'!$C$42="Internal labour",SUMPRODUCT(--('Input| Projects'!$AD509="Yes"),'Calc| Overheads Allocation'!F$9,'Calc| Project Costs'!Y509,'Input| Projects'!$Y509),IF('Input| Overheads'!$C$42="DNSP defined",SUMPRODUCT(--('Input| Projects'!$AD509="Yes"),'Calc| Overheads Allocation'!F$62,'Input| Projects'!$AG509),""))),"")</f>
        <v/>
      </c>
      <c r="AX509" s="186" t="str">
        <f>IFERROR(IF('Input| Overheads'!$C$42="Direct costs",SUMPRODUCT(--('Input| Projects'!$AD509="Yes"),'Calc| Overheads Allocation'!G$9,'Calc| Project Costs'!Z509),IF('Input| Overheads'!$C$42="Internal labour",SUMPRODUCT(--('Input| Projects'!$AD509="Yes"),'Calc| Overheads Allocation'!G$9,'Calc| Project Costs'!Z509,'Input| Projects'!$Y509),IF('Input| Overheads'!$C$42="DNSP defined",SUMPRODUCT(--('Input| Projects'!$AD509="Yes"),'Calc| Overheads Allocation'!G$62,'Input| Projects'!$AG509),""))),"")</f>
        <v/>
      </c>
      <c r="AY509" s="186" t="str">
        <f>IFERROR(IF('Input| Overheads'!$C$42="Direct costs",SUMPRODUCT(--('Input| Projects'!$AD509="Yes"),'Calc| Overheads Allocation'!H$9,'Calc| Project Costs'!AA509),IF('Input| Overheads'!$C$42="Internal labour",SUMPRODUCT(--('Input| Projects'!$AD509="Yes"),'Calc| Overheads Allocation'!H$9,'Calc| Project Costs'!AA509,'Input| Projects'!$Y509),IF('Input| Overheads'!$C$42="DNSP defined",SUMPRODUCT(--('Input| Projects'!$AD509="Yes"),'Calc| Overheads Allocation'!H$62,'Input| Projects'!$AG509),""))),"")</f>
        <v/>
      </c>
      <c r="AZ509" s="186" t="str">
        <f>IFERROR(IF('Input| Overheads'!$C$42="Direct costs",SUMPRODUCT(--('Input| Projects'!$AD509="Yes"),'Calc| Overheads Allocation'!I$9,'Calc| Project Costs'!AB509),IF('Input| Overheads'!$C$42="Internal labour",SUMPRODUCT(--('Input| Projects'!$AD509="Yes"),'Calc| Overheads Allocation'!I$9,'Calc| Project Costs'!AB509,'Input| Projects'!$Y509),IF('Input| Overheads'!$C$42="DNSP defined",SUMPRODUCT(--('Input| Projects'!$AD509="Yes"),'Calc| Overheads Allocation'!I$62,'Input| Projects'!$AG509),""))),"")</f>
        <v/>
      </c>
      <c r="BA509" s="106"/>
      <c r="BB509" s="186">
        <f t="shared" si="245"/>
        <v>0</v>
      </c>
      <c r="BC509" s="186">
        <f t="shared" si="246"/>
        <v>0</v>
      </c>
      <c r="BD509" s="186">
        <f t="shared" si="247"/>
        <v>0</v>
      </c>
      <c r="BE509" s="186">
        <f t="shared" si="224"/>
        <v>0</v>
      </c>
      <c r="BF509" s="186">
        <f t="shared" si="225"/>
        <v>0</v>
      </c>
      <c r="BG509" s="186">
        <f t="shared" si="226"/>
        <v>0</v>
      </c>
      <c r="BH509" s="186">
        <f t="shared" si="227"/>
        <v>0</v>
      </c>
      <c r="BI509" s="97"/>
      <c r="BJ509" s="186" t="str">
        <f t="shared" si="228"/>
        <v/>
      </c>
      <c r="BK509" s="186" t="str">
        <f t="shared" si="229"/>
        <v/>
      </c>
      <c r="BL509" s="186" t="str">
        <f t="shared" si="230"/>
        <v/>
      </c>
      <c r="BM509" s="186" t="str">
        <f t="shared" si="231"/>
        <v/>
      </c>
      <c r="BN509" s="186" t="str">
        <f t="shared" si="232"/>
        <v/>
      </c>
      <c r="BO509" s="186" t="str">
        <f t="shared" si="233"/>
        <v/>
      </c>
      <c r="BP509" s="186" t="str">
        <f t="shared" si="234"/>
        <v/>
      </c>
      <c r="BQ509" s="97"/>
      <c r="BR509" s="186">
        <f t="shared" si="235"/>
        <v>0</v>
      </c>
      <c r="BS509" s="186">
        <f t="shared" si="236"/>
        <v>0</v>
      </c>
      <c r="BT509" s="222">
        <f t="shared" si="237"/>
        <v>0</v>
      </c>
      <c r="BU509" s="222">
        <f t="shared" si="238"/>
        <v>0</v>
      </c>
      <c r="BV509" s="222">
        <f t="shared" si="239"/>
        <v>0</v>
      </c>
      <c r="BW509" s="222">
        <f t="shared" si="240"/>
        <v>0</v>
      </c>
      <c r="BX509" s="222">
        <f t="shared" si="241"/>
        <v>0</v>
      </c>
      <c r="BY509" s="106"/>
      <c r="BZ509" s="197" t="str">
        <f>IF(SUMIF('Input| Projects'!$AS$8:$CP$8,"Dx",'Input| Projects'!$AS509:$CP509)=0,"",SUMIF('Input| Projects'!$AS$8:$CP$8,"Dx",'Input| Projects'!$AS509:$CP509))</f>
        <v/>
      </c>
      <c r="CA509" s="197" t="str">
        <f>IF(SUMIF('Input| Projects'!$AS$8:$CP$8,"Tx",'Input| Projects'!$AS509:$CP509)=0,"",SUMIF('Input| Projects'!$AS$8:$CP$8,"Tx",'Input| Projects'!$AS509:$CP509))</f>
        <v/>
      </c>
      <c r="CB509" s="150" t="str">
        <f t="shared" si="248"/>
        <v/>
      </c>
    </row>
    <row r="510" spans="2:80" x14ac:dyDescent="0.2">
      <c r="B510" s="201">
        <f>IFERROR('Input| Projects'!B510,"")</f>
        <v>501</v>
      </c>
      <c r="C510" s="42" t="str">
        <f>IFERROR(IF('Input| Projects'!C510="","",'Input| Projects'!C510),"")</f>
        <v/>
      </c>
      <c r="D510" s="42" t="str">
        <f>IFERROR(IF('Input| Projects'!D510="","",'Input| Projects'!D510),"")</f>
        <v/>
      </c>
      <c r="E510" s="104"/>
      <c r="F510" s="190">
        <f>IFERROR('Input| Projects'!I510*'Input| Escalations'!$K$19,"")</f>
        <v>0</v>
      </c>
      <c r="G510" s="190">
        <f>IFERROR('Input| Projects'!J510*'Input| Escalations'!$K$19,"")</f>
        <v>0</v>
      </c>
      <c r="H510" s="190">
        <f>IFERROR('Input| Projects'!K510*'Input| Escalations'!$K$19,"")</f>
        <v>0</v>
      </c>
      <c r="I510" s="190">
        <f>IFERROR('Input| Projects'!L510*'Input| Escalations'!$K$19,"")</f>
        <v>0</v>
      </c>
      <c r="J510" s="190">
        <f>IFERROR('Input| Projects'!M510*'Input| Escalations'!$K$19,"")</f>
        <v>0</v>
      </c>
      <c r="K510" s="190">
        <f>IFERROR('Input| Projects'!N510*'Input| Escalations'!$K$19,"")</f>
        <v>0</v>
      </c>
      <c r="L510" s="190">
        <f>IFERROR('Input| Projects'!O510*'Input| Escalations'!$K$19,"")</f>
        <v>0</v>
      </c>
      <c r="M510" s="150" t="str">
        <f>IF(ABS(SUM(F510:L510)-(SUM('Input| Projects'!I510:O510)*'Input| Escalations'!$K$19))&lt;0.0000001,"",1)</f>
        <v/>
      </c>
      <c r="N510" s="192">
        <f>'Input| Projects'!$Y510*INDEX('Input| Escalations'!$H$33:$N$33,MATCH('Calc| Project Costs'!N$9,'Input| Escalations'!$H$23:$N$23,0))+'Input| Projects'!$Z510*INDEX('Input| Escalations'!$H$34:$N$34,MATCH('Calc| Project Costs'!N$9,'Input| Escalations'!$H$23:$N$23,0))+'Input| Projects'!$AA510*INDEX('Input| Escalations'!$H$35:$N$35,MATCH('Calc| Project Costs'!N$9,'Input| Escalations'!$H$23:$N$23,0))+1</f>
        <v>1</v>
      </c>
      <c r="O510" s="192">
        <f>'Input| Projects'!$Y510*INDEX('Input| Escalations'!$H$33:$N$33,MATCH('Calc| Project Costs'!O$9,'Input| Escalations'!$H$23:$N$23,0))+'Input| Projects'!$Z510*INDEX('Input| Escalations'!$H$34:$N$34,MATCH('Calc| Project Costs'!O$9,'Input| Escalations'!$H$23:$N$23,0))+'Input| Projects'!$AA510*INDEX('Input| Escalations'!$H$35:$N$35,MATCH('Calc| Project Costs'!O$9,'Input| Escalations'!$H$23:$N$23,0))+1</f>
        <v>1</v>
      </c>
      <c r="P510" s="192">
        <f>'Input| Projects'!$Y510*INDEX('Input| Escalations'!$H$33:$N$33,MATCH('Calc| Project Costs'!P$9,'Input| Escalations'!$H$23:$N$23,0))+'Input| Projects'!$Z510*INDEX('Input| Escalations'!$H$34:$N$34,MATCH('Calc| Project Costs'!P$9,'Input| Escalations'!$H$23:$N$23,0))+'Input| Projects'!$AA510*INDEX('Input| Escalations'!$H$35:$N$35,MATCH('Calc| Project Costs'!P$9,'Input| Escalations'!$H$23:$N$23,0))+1</f>
        <v>1</v>
      </c>
      <c r="Q510" s="192">
        <f>'Input| Projects'!$Y510*INDEX('Input| Escalations'!$H$33:$N$33,MATCH('Calc| Project Costs'!Q$9,'Input| Escalations'!$H$23:$N$23,0))+'Input| Projects'!$Z510*INDEX('Input| Escalations'!$H$34:$N$34,MATCH('Calc| Project Costs'!Q$9,'Input| Escalations'!$H$23:$N$23,0))+'Input| Projects'!$AA510*INDEX('Input| Escalations'!$H$35:$N$35,MATCH('Calc| Project Costs'!Q$9,'Input| Escalations'!$H$23:$N$23,0))+1</f>
        <v>1</v>
      </c>
      <c r="R510" s="192">
        <f>'Input| Projects'!$Y510*INDEX('Input| Escalations'!$H$33:$N$33,MATCH('Calc| Project Costs'!R$9,'Input| Escalations'!$H$23:$N$23,0))+'Input| Projects'!$Z510*INDEX('Input| Escalations'!$H$34:$N$34,MATCH('Calc| Project Costs'!R$9,'Input| Escalations'!$H$23:$N$23,0))+'Input| Projects'!$AA510*INDEX('Input| Escalations'!$H$35:$N$35,MATCH('Calc| Project Costs'!R$9,'Input| Escalations'!$H$23:$N$23,0))+1</f>
        <v>1</v>
      </c>
      <c r="S510" s="192">
        <f>'Input| Projects'!$Y510*INDEX('Input| Escalations'!$H$33:$N$33,MATCH('Calc| Project Costs'!S$9,'Input| Escalations'!$H$23:$N$23,0))+'Input| Projects'!$Z510*INDEX('Input| Escalations'!$H$34:$N$34,MATCH('Calc| Project Costs'!S$9,'Input| Escalations'!$H$23:$N$23,0))+'Input| Projects'!$AA510*INDEX('Input| Escalations'!$H$35:$N$35,MATCH('Calc| Project Costs'!S$9,'Input| Escalations'!$H$23:$N$23,0))+1</f>
        <v>1</v>
      </c>
      <c r="T510" s="192">
        <f>'Input| Projects'!$Y510*INDEX('Input| Escalations'!$H$33:$N$33,MATCH('Calc| Project Costs'!T$9,'Input| Escalations'!$H$23:$N$23,0))+'Input| Projects'!$Z510*INDEX('Input| Escalations'!$H$34:$N$34,MATCH('Calc| Project Costs'!T$9,'Input| Escalations'!$H$23:$N$23,0))+'Input| Projects'!$AA510*INDEX('Input| Escalations'!$H$35:$N$35,MATCH('Calc| Project Costs'!T$9,'Input| Escalations'!$H$23:$N$23,0))+1</f>
        <v>1</v>
      </c>
      <c r="U510" s="106"/>
      <c r="V510" s="186">
        <f t="shared" si="242"/>
        <v>0</v>
      </c>
      <c r="W510" s="186">
        <f t="shared" si="243"/>
        <v>0</v>
      </c>
      <c r="X510" s="186">
        <f t="shared" si="244"/>
        <v>0</v>
      </c>
      <c r="Y510" s="186">
        <f t="shared" si="220"/>
        <v>0</v>
      </c>
      <c r="Z510" s="186">
        <f t="shared" si="221"/>
        <v>0</v>
      </c>
      <c r="AA510" s="186">
        <f t="shared" si="222"/>
        <v>0</v>
      </c>
      <c r="AB510" s="186">
        <f t="shared" si="223"/>
        <v>0</v>
      </c>
      <c r="AC510" s="106"/>
      <c r="AD510" s="186">
        <f>'Input| Projects'!Q510*N510*'Input| Escalations'!$K$19</f>
        <v>0</v>
      </c>
      <c r="AE510" s="186">
        <f>'Input| Projects'!R510*O510*'Input| Escalations'!$K$19</f>
        <v>0</v>
      </c>
      <c r="AF510" s="186">
        <f>'Input| Projects'!S510*P510*'Input| Escalations'!$K$19</f>
        <v>0</v>
      </c>
      <c r="AG510" s="186">
        <f>'Input| Projects'!T510*Q510*'Input| Escalations'!$K$19</f>
        <v>0</v>
      </c>
      <c r="AH510" s="186">
        <f>'Input| Projects'!U510*R510*'Input| Escalations'!$K$19</f>
        <v>0</v>
      </c>
      <c r="AI510" s="186">
        <f>'Input| Projects'!V510*S510*'Input| Escalations'!$K$19</f>
        <v>0</v>
      </c>
      <c r="AJ510" s="186">
        <f>'Input| Projects'!W510*T510*'Input| Escalations'!$K$19</f>
        <v>0</v>
      </c>
      <c r="AK510" s="106"/>
      <c r="AL510" s="186" t="str">
        <f>IFERROR(IF('Input| Overheads'!$C$42="Direct costs",SUMPRODUCT(--('Input| Projects'!$AC510="Yes"),'Calc| Overheads Allocation'!C$8,'Calc| Project Costs'!V510),IF('Input| Overheads'!$C$42="Internal labour",SUMPRODUCT(--('Input| Projects'!$AC510="Yes"),'Calc| Overheads Allocation'!C$8,'Calc| Project Costs'!V510,'Input| Projects'!$Y510),IF('Input| Overheads'!$C$42="DNSP defined",SUMPRODUCT(--('Input| Projects'!$AC510="Yes"),'Calc| Overheads Allocation'!C$61,'Input| Projects'!$AF510),""))),"")</f>
        <v/>
      </c>
      <c r="AM510" s="186" t="str">
        <f>IFERROR(IF('Input| Overheads'!$C$42="Direct costs",SUMPRODUCT(--('Input| Projects'!$AC510="Yes"),'Calc| Overheads Allocation'!D$8,'Calc| Project Costs'!W510),IF('Input| Overheads'!$C$42="Internal labour",SUMPRODUCT(--('Input| Projects'!$AC510="Yes"),'Calc| Overheads Allocation'!D$8,'Calc| Project Costs'!W510,'Input| Projects'!$Y510),IF('Input| Overheads'!$C$42="DNSP defined",SUMPRODUCT(--('Input| Projects'!$AC510="Yes"),'Calc| Overheads Allocation'!D$61,'Input| Projects'!$AF510),""))),"")</f>
        <v/>
      </c>
      <c r="AN510" s="186" t="str">
        <f>IFERROR(IF('Input| Overheads'!$C$42="Direct costs",SUMPRODUCT(--('Input| Projects'!$AC510="Yes"),'Calc| Overheads Allocation'!E$8,'Calc| Project Costs'!X510),IF('Input| Overheads'!$C$42="Internal labour",SUMPRODUCT(--('Input| Projects'!$AC510="Yes"),'Calc| Overheads Allocation'!E$8,'Calc| Project Costs'!X510,'Input| Projects'!$Y510),IF('Input| Overheads'!$C$42="DNSP defined",SUMPRODUCT(--('Input| Projects'!$AC510="Yes"),'Calc| Overheads Allocation'!E$61,'Input| Projects'!$AF510),""))),"")</f>
        <v/>
      </c>
      <c r="AO510" s="186" t="str">
        <f>IFERROR(IF('Input| Overheads'!$C$42="Direct costs",SUMPRODUCT(--('Input| Projects'!$AC510="Yes"),'Calc| Overheads Allocation'!F$8,'Calc| Project Costs'!Y510),IF('Input| Overheads'!$C$42="Internal labour",SUMPRODUCT(--('Input| Projects'!$AC510="Yes"),'Calc| Overheads Allocation'!F$8,'Calc| Project Costs'!Y510,'Input| Projects'!$Y510),IF('Input| Overheads'!$C$42="DNSP defined",SUMPRODUCT(--('Input| Projects'!$AC510="Yes"),'Calc| Overheads Allocation'!F$61,'Input| Projects'!$AF510),""))),"")</f>
        <v/>
      </c>
      <c r="AP510" s="186" t="str">
        <f>IFERROR(IF('Input| Overheads'!$C$42="Direct costs",SUMPRODUCT(--('Input| Projects'!$AC510="Yes"),'Calc| Overheads Allocation'!G$8,'Calc| Project Costs'!Z510),IF('Input| Overheads'!$C$42="Internal labour",SUMPRODUCT(--('Input| Projects'!$AC510="Yes"),'Calc| Overheads Allocation'!G$8,'Calc| Project Costs'!Z510,'Input| Projects'!$Y510),IF('Input| Overheads'!$C$42="DNSP defined",SUMPRODUCT(--('Input| Projects'!$AC510="Yes"),'Calc| Overheads Allocation'!G$61,'Input| Projects'!$AF510),""))),"")</f>
        <v/>
      </c>
      <c r="AQ510" s="186" t="str">
        <f>IFERROR(IF('Input| Overheads'!$C$42="Direct costs",SUMPRODUCT(--('Input| Projects'!$AC510="Yes"),'Calc| Overheads Allocation'!H$8,'Calc| Project Costs'!AA510),IF('Input| Overheads'!$C$42="Internal labour",SUMPRODUCT(--('Input| Projects'!$AC510="Yes"),'Calc| Overheads Allocation'!H$8,'Calc| Project Costs'!AA510,'Input| Projects'!$Y510),IF('Input| Overheads'!$C$42="DNSP defined",SUMPRODUCT(--('Input| Projects'!$AC510="Yes"),'Calc| Overheads Allocation'!H$61,'Input| Projects'!$AF510),""))),"")</f>
        <v/>
      </c>
      <c r="AR510" s="186" t="str">
        <f>IFERROR(IF('Input| Overheads'!$C$42="Direct costs",SUMPRODUCT(--('Input| Projects'!$AC510="Yes"),'Calc| Overheads Allocation'!I$8,'Calc| Project Costs'!AB510),IF('Input| Overheads'!$C$42="Internal labour",SUMPRODUCT(--('Input| Projects'!$AC510="Yes"),'Calc| Overheads Allocation'!I$8,'Calc| Project Costs'!AB510,'Input| Projects'!$Y510),IF('Input| Overheads'!$C$42="DNSP defined",SUMPRODUCT(--('Input| Projects'!$AC510="Yes"),'Calc| Overheads Allocation'!I$61,'Input| Projects'!$AF510),""))),"")</f>
        <v/>
      </c>
      <c r="AS510" s="106"/>
      <c r="AT510" s="186" t="str">
        <f>IFERROR(IF('Input| Overheads'!$C$42="Direct costs",SUMPRODUCT(--('Input| Projects'!$AD510="Yes"),'Calc| Overheads Allocation'!C$9,'Calc| Project Costs'!V510),IF('Input| Overheads'!$C$42="Internal labour",SUMPRODUCT(--('Input| Projects'!$AD510="Yes"),'Calc| Overheads Allocation'!C$9,'Calc| Project Costs'!V510,'Input| Projects'!$Y510),IF('Input| Overheads'!$C$42="DNSP defined",SUMPRODUCT(--('Input| Projects'!$AD510="Yes"),'Calc| Overheads Allocation'!C$62,'Input| Projects'!$AG510),""))),"")</f>
        <v/>
      </c>
      <c r="AU510" s="186" t="str">
        <f>IFERROR(IF('Input| Overheads'!$C$42="Direct costs",SUMPRODUCT(--('Input| Projects'!$AD510="Yes"),'Calc| Overheads Allocation'!D$9,'Calc| Project Costs'!W510),IF('Input| Overheads'!$C$42="Internal labour",SUMPRODUCT(--('Input| Projects'!$AD510="Yes"),'Calc| Overheads Allocation'!D$9,'Calc| Project Costs'!W510,'Input| Projects'!$Y510),IF('Input| Overheads'!$C$42="DNSP defined",SUMPRODUCT(--('Input| Projects'!$AD510="Yes"),'Calc| Overheads Allocation'!D$62,'Input| Projects'!$AG510),""))),"")</f>
        <v/>
      </c>
      <c r="AV510" s="186" t="str">
        <f>IFERROR(IF('Input| Overheads'!$C$42="Direct costs",SUMPRODUCT(--('Input| Projects'!$AD510="Yes"),'Calc| Overheads Allocation'!E$9,'Calc| Project Costs'!X510),IF('Input| Overheads'!$C$42="Internal labour",SUMPRODUCT(--('Input| Projects'!$AD510="Yes"),'Calc| Overheads Allocation'!E$9,'Calc| Project Costs'!X510,'Input| Projects'!$Y510),IF('Input| Overheads'!$C$42="DNSP defined",SUMPRODUCT(--('Input| Projects'!$AD510="Yes"),'Calc| Overheads Allocation'!E$62,'Input| Projects'!$AG510),""))),"")</f>
        <v/>
      </c>
      <c r="AW510" s="186" t="str">
        <f>IFERROR(IF('Input| Overheads'!$C$42="Direct costs",SUMPRODUCT(--('Input| Projects'!$AD510="Yes"),'Calc| Overheads Allocation'!F$9,'Calc| Project Costs'!Y510),IF('Input| Overheads'!$C$42="Internal labour",SUMPRODUCT(--('Input| Projects'!$AD510="Yes"),'Calc| Overheads Allocation'!F$9,'Calc| Project Costs'!Y510,'Input| Projects'!$Y510),IF('Input| Overheads'!$C$42="DNSP defined",SUMPRODUCT(--('Input| Projects'!$AD510="Yes"),'Calc| Overheads Allocation'!F$62,'Input| Projects'!$AG510),""))),"")</f>
        <v/>
      </c>
      <c r="AX510" s="186" t="str">
        <f>IFERROR(IF('Input| Overheads'!$C$42="Direct costs",SUMPRODUCT(--('Input| Projects'!$AD510="Yes"),'Calc| Overheads Allocation'!G$9,'Calc| Project Costs'!Z510),IF('Input| Overheads'!$C$42="Internal labour",SUMPRODUCT(--('Input| Projects'!$AD510="Yes"),'Calc| Overheads Allocation'!G$9,'Calc| Project Costs'!Z510,'Input| Projects'!$Y510),IF('Input| Overheads'!$C$42="DNSP defined",SUMPRODUCT(--('Input| Projects'!$AD510="Yes"),'Calc| Overheads Allocation'!G$62,'Input| Projects'!$AG510),""))),"")</f>
        <v/>
      </c>
      <c r="AY510" s="186" t="str">
        <f>IFERROR(IF('Input| Overheads'!$C$42="Direct costs",SUMPRODUCT(--('Input| Projects'!$AD510="Yes"),'Calc| Overheads Allocation'!H$9,'Calc| Project Costs'!AA510),IF('Input| Overheads'!$C$42="Internal labour",SUMPRODUCT(--('Input| Projects'!$AD510="Yes"),'Calc| Overheads Allocation'!H$9,'Calc| Project Costs'!AA510,'Input| Projects'!$Y510),IF('Input| Overheads'!$C$42="DNSP defined",SUMPRODUCT(--('Input| Projects'!$AD510="Yes"),'Calc| Overheads Allocation'!H$62,'Input| Projects'!$AG510),""))),"")</f>
        <v/>
      </c>
      <c r="AZ510" s="186" t="str">
        <f>IFERROR(IF('Input| Overheads'!$C$42="Direct costs",SUMPRODUCT(--('Input| Projects'!$AD510="Yes"),'Calc| Overheads Allocation'!I$9,'Calc| Project Costs'!AB510),IF('Input| Overheads'!$C$42="Internal labour",SUMPRODUCT(--('Input| Projects'!$AD510="Yes"),'Calc| Overheads Allocation'!I$9,'Calc| Project Costs'!AB510,'Input| Projects'!$Y510),IF('Input| Overheads'!$C$42="DNSP defined",SUMPRODUCT(--('Input| Projects'!$AD510="Yes"),'Calc| Overheads Allocation'!I$62,'Input| Projects'!$AG510),""))),"")</f>
        <v/>
      </c>
      <c r="BA510" s="106"/>
      <c r="BB510" s="186">
        <f t="shared" si="245"/>
        <v>0</v>
      </c>
      <c r="BC510" s="186">
        <f t="shared" si="246"/>
        <v>0</v>
      </c>
      <c r="BD510" s="186">
        <f t="shared" si="247"/>
        <v>0</v>
      </c>
      <c r="BE510" s="186">
        <f t="shared" si="224"/>
        <v>0</v>
      </c>
      <c r="BF510" s="186">
        <f t="shared" si="225"/>
        <v>0</v>
      </c>
      <c r="BG510" s="186">
        <f t="shared" si="226"/>
        <v>0</v>
      </c>
      <c r="BH510" s="186">
        <f t="shared" si="227"/>
        <v>0</v>
      </c>
      <c r="BI510" s="97"/>
      <c r="BJ510" s="186" t="str">
        <f t="shared" si="228"/>
        <v/>
      </c>
      <c r="BK510" s="186" t="str">
        <f t="shared" si="229"/>
        <v/>
      </c>
      <c r="BL510" s="186" t="str">
        <f t="shared" si="230"/>
        <v/>
      </c>
      <c r="BM510" s="186" t="str">
        <f t="shared" si="231"/>
        <v/>
      </c>
      <c r="BN510" s="186" t="str">
        <f t="shared" si="232"/>
        <v/>
      </c>
      <c r="BO510" s="186" t="str">
        <f t="shared" si="233"/>
        <v/>
      </c>
      <c r="BP510" s="186" t="str">
        <f t="shared" si="234"/>
        <v/>
      </c>
      <c r="BQ510" s="97"/>
      <c r="BR510" s="186">
        <f t="shared" si="235"/>
        <v>0</v>
      </c>
      <c r="BS510" s="186">
        <f t="shared" si="236"/>
        <v>0</v>
      </c>
      <c r="BT510" s="222">
        <f t="shared" si="237"/>
        <v>0</v>
      </c>
      <c r="BU510" s="222">
        <f t="shared" si="238"/>
        <v>0</v>
      </c>
      <c r="BV510" s="222">
        <f t="shared" si="239"/>
        <v>0</v>
      </c>
      <c r="BW510" s="222">
        <f t="shared" si="240"/>
        <v>0</v>
      </c>
      <c r="BX510" s="222">
        <f t="shared" si="241"/>
        <v>0</v>
      </c>
      <c r="BY510" s="106"/>
      <c r="BZ510" s="197" t="str">
        <f>IF(SUMIF('Input| Projects'!$AS$8:$CP$8,"Dx",'Input| Projects'!$AS510:$CP510)=0,"",SUMIF('Input| Projects'!$AS$8:$CP$8,"Dx",'Input| Projects'!$AS510:$CP510))</f>
        <v/>
      </c>
      <c r="CA510" s="197" t="str">
        <f>IF(SUMIF('Input| Projects'!$AS$8:$CP$8,"Tx",'Input| Projects'!$AS510:$CP510)=0,"",SUMIF('Input| Projects'!$AS$8:$CP$8,"Tx",'Input| Projects'!$AS510:$CP510))</f>
        <v/>
      </c>
      <c r="CB510" s="150" t="str">
        <f t="shared" si="248"/>
        <v/>
      </c>
    </row>
    <row r="511" spans="2:80" x14ac:dyDescent="0.2">
      <c r="B511" s="201">
        <f>IFERROR('Input| Projects'!B511,"")</f>
        <v>502</v>
      </c>
      <c r="C511" s="42" t="str">
        <f>IFERROR(IF('Input| Projects'!C511="","",'Input| Projects'!C511),"")</f>
        <v/>
      </c>
      <c r="D511" s="42" t="str">
        <f>IFERROR(IF('Input| Projects'!D511="","",'Input| Projects'!D511),"")</f>
        <v/>
      </c>
      <c r="E511" s="104"/>
      <c r="F511" s="190">
        <f>IFERROR('Input| Projects'!I511*'Input| Escalations'!$K$19,"")</f>
        <v>0</v>
      </c>
      <c r="G511" s="190">
        <f>IFERROR('Input| Projects'!J511*'Input| Escalations'!$K$19,"")</f>
        <v>0</v>
      </c>
      <c r="H511" s="190">
        <f>IFERROR('Input| Projects'!K511*'Input| Escalations'!$K$19,"")</f>
        <v>0</v>
      </c>
      <c r="I511" s="190">
        <f>IFERROR('Input| Projects'!L511*'Input| Escalations'!$K$19,"")</f>
        <v>0</v>
      </c>
      <c r="J511" s="190">
        <f>IFERROR('Input| Projects'!M511*'Input| Escalations'!$K$19,"")</f>
        <v>0</v>
      </c>
      <c r="K511" s="190">
        <f>IFERROR('Input| Projects'!N511*'Input| Escalations'!$K$19,"")</f>
        <v>0</v>
      </c>
      <c r="L511" s="190">
        <f>IFERROR('Input| Projects'!O511*'Input| Escalations'!$K$19,"")</f>
        <v>0</v>
      </c>
      <c r="M511" s="150" t="str">
        <f>IF(ABS(SUM(F511:L511)-(SUM('Input| Projects'!I511:O511)*'Input| Escalations'!$K$19))&lt;0.0000001,"",1)</f>
        <v/>
      </c>
      <c r="N511" s="192">
        <f>'Input| Projects'!$Y511*INDEX('Input| Escalations'!$H$33:$N$33,MATCH('Calc| Project Costs'!N$9,'Input| Escalations'!$H$23:$N$23,0))+'Input| Projects'!$Z511*INDEX('Input| Escalations'!$H$34:$N$34,MATCH('Calc| Project Costs'!N$9,'Input| Escalations'!$H$23:$N$23,0))+'Input| Projects'!$AA511*INDEX('Input| Escalations'!$H$35:$N$35,MATCH('Calc| Project Costs'!N$9,'Input| Escalations'!$H$23:$N$23,0))+1</f>
        <v>1</v>
      </c>
      <c r="O511" s="192">
        <f>'Input| Projects'!$Y511*INDEX('Input| Escalations'!$H$33:$N$33,MATCH('Calc| Project Costs'!O$9,'Input| Escalations'!$H$23:$N$23,0))+'Input| Projects'!$Z511*INDEX('Input| Escalations'!$H$34:$N$34,MATCH('Calc| Project Costs'!O$9,'Input| Escalations'!$H$23:$N$23,0))+'Input| Projects'!$AA511*INDEX('Input| Escalations'!$H$35:$N$35,MATCH('Calc| Project Costs'!O$9,'Input| Escalations'!$H$23:$N$23,0))+1</f>
        <v>1</v>
      </c>
      <c r="P511" s="192">
        <f>'Input| Projects'!$Y511*INDEX('Input| Escalations'!$H$33:$N$33,MATCH('Calc| Project Costs'!P$9,'Input| Escalations'!$H$23:$N$23,0))+'Input| Projects'!$Z511*INDEX('Input| Escalations'!$H$34:$N$34,MATCH('Calc| Project Costs'!P$9,'Input| Escalations'!$H$23:$N$23,0))+'Input| Projects'!$AA511*INDEX('Input| Escalations'!$H$35:$N$35,MATCH('Calc| Project Costs'!P$9,'Input| Escalations'!$H$23:$N$23,0))+1</f>
        <v>1</v>
      </c>
      <c r="Q511" s="192">
        <f>'Input| Projects'!$Y511*INDEX('Input| Escalations'!$H$33:$N$33,MATCH('Calc| Project Costs'!Q$9,'Input| Escalations'!$H$23:$N$23,0))+'Input| Projects'!$Z511*INDEX('Input| Escalations'!$H$34:$N$34,MATCH('Calc| Project Costs'!Q$9,'Input| Escalations'!$H$23:$N$23,0))+'Input| Projects'!$AA511*INDEX('Input| Escalations'!$H$35:$N$35,MATCH('Calc| Project Costs'!Q$9,'Input| Escalations'!$H$23:$N$23,0))+1</f>
        <v>1</v>
      </c>
      <c r="R511" s="192">
        <f>'Input| Projects'!$Y511*INDEX('Input| Escalations'!$H$33:$N$33,MATCH('Calc| Project Costs'!R$9,'Input| Escalations'!$H$23:$N$23,0))+'Input| Projects'!$Z511*INDEX('Input| Escalations'!$H$34:$N$34,MATCH('Calc| Project Costs'!R$9,'Input| Escalations'!$H$23:$N$23,0))+'Input| Projects'!$AA511*INDEX('Input| Escalations'!$H$35:$N$35,MATCH('Calc| Project Costs'!R$9,'Input| Escalations'!$H$23:$N$23,0))+1</f>
        <v>1</v>
      </c>
      <c r="S511" s="192">
        <f>'Input| Projects'!$Y511*INDEX('Input| Escalations'!$H$33:$N$33,MATCH('Calc| Project Costs'!S$9,'Input| Escalations'!$H$23:$N$23,0))+'Input| Projects'!$Z511*INDEX('Input| Escalations'!$H$34:$N$34,MATCH('Calc| Project Costs'!S$9,'Input| Escalations'!$H$23:$N$23,0))+'Input| Projects'!$AA511*INDEX('Input| Escalations'!$H$35:$N$35,MATCH('Calc| Project Costs'!S$9,'Input| Escalations'!$H$23:$N$23,0))+1</f>
        <v>1</v>
      </c>
      <c r="T511" s="192">
        <f>'Input| Projects'!$Y511*INDEX('Input| Escalations'!$H$33:$N$33,MATCH('Calc| Project Costs'!T$9,'Input| Escalations'!$H$23:$N$23,0))+'Input| Projects'!$Z511*INDEX('Input| Escalations'!$H$34:$N$34,MATCH('Calc| Project Costs'!T$9,'Input| Escalations'!$H$23:$N$23,0))+'Input| Projects'!$AA511*INDEX('Input| Escalations'!$H$35:$N$35,MATCH('Calc| Project Costs'!T$9,'Input| Escalations'!$H$23:$N$23,0))+1</f>
        <v>1</v>
      </c>
      <c r="U511" s="106"/>
      <c r="V511" s="186">
        <f t="shared" si="242"/>
        <v>0</v>
      </c>
      <c r="W511" s="186">
        <f t="shared" si="243"/>
        <v>0</v>
      </c>
      <c r="X511" s="186">
        <f t="shared" si="244"/>
        <v>0</v>
      </c>
      <c r="Y511" s="186">
        <f t="shared" si="220"/>
        <v>0</v>
      </c>
      <c r="Z511" s="186">
        <f t="shared" si="221"/>
        <v>0</v>
      </c>
      <c r="AA511" s="186">
        <f t="shared" si="222"/>
        <v>0</v>
      </c>
      <c r="AB511" s="186">
        <f t="shared" si="223"/>
        <v>0</v>
      </c>
      <c r="AC511" s="106"/>
      <c r="AD511" s="186">
        <f>'Input| Projects'!Q511*N511*'Input| Escalations'!$K$19</f>
        <v>0</v>
      </c>
      <c r="AE511" s="186">
        <f>'Input| Projects'!R511*O511*'Input| Escalations'!$K$19</f>
        <v>0</v>
      </c>
      <c r="AF511" s="186">
        <f>'Input| Projects'!S511*P511*'Input| Escalations'!$K$19</f>
        <v>0</v>
      </c>
      <c r="AG511" s="186">
        <f>'Input| Projects'!T511*Q511*'Input| Escalations'!$K$19</f>
        <v>0</v>
      </c>
      <c r="AH511" s="186">
        <f>'Input| Projects'!U511*R511*'Input| Escalations'!$K$19</f>
        <v>0</v>
      </c>
      <c r="AI511" s="186">
        <f>'Input| Projects'!V511*S511*'Input| Escalations'!$K$19</f>
        <v>0</v>
      </c>
      <c r="AJ511" s="186">
        <f>'Input| Projects'!W511*T511*'Input| Escalations'!$K$19</f>
        <v>0</v>
      </c>
      <c r="AK511" s="106"/>
      <c r="AL511" s="186" t="str">
        <f>IFERROR(IF('Input| Overheads'!$C$42="Direct costs",SUMPRODUCT(--('Input| Projects'!$AC511="Yes"),'Calc| Overheads Allocation'!C$8,'Calc| Project Costs'!V511),IF('Input| Overheads'!$C$42="Internal labour",SUMPRODUCT(--('Input| Projects'!$AC511="Yes"),'Calc| Overheads Allocation'!C$8,'Calc| Project Costs'!V511,'Input| Projects'!$Y511),IF('Input| Overheads'!$C$42="DNSP defined",SUMPRODUCT(--('Input| Projects'!$AC511="Yes"),'Calc| Overheads Allocation'!C$61,'Input| Projects'!$AF511),""))),"")</f>
        <v/>
      </c>
      <c r="AM511" s="186" t="str">
        <f>IFERROR(IF('Input| Overheads'!$C$42="Direct costs",SUMPRODUCT(--('Input| Projects'!$AC511="Yes"),'Calc| Overheads Allocation'!D$8,'Calc| Project Costs'!W511),IF('Input| Overheads'!$C$42="Internal labour",SUMPRODUCT(--('Input| Projects'!$AC511="Yes"),'Calc| Overheads Allocation'!D$8,'Calc| Project Costs'!W511,'Input| Projects'!$Y511),IF('Input| Overheads'!$C$42="DNSP defined",SUMPRODUCT(--('Input| Projects'!$AC511="Yes"),'Calc| Overheads Allocation'!D$61,'Input| Projects'!$AF511),""))),"")</f>
        <v/>
      </c>
      <c r="AN511" s="186" t="str">
        <f>IFERROR(IF('Input| Overheads'!$C$42="Direct costs",SUMPRODUCT(--('Input| Projects'!$AC511="Yes"),'Calc| Overheads Allocation'!E$8,'Calc| Project Costs'!X511),IF('Input| Overheads'!$C$42="Internal labour",SUMPRODUCT(--('Input| Projects'!$AC511="Yes"),'Calc| Overheads Allocation'!E$8,'Calc| Project Costs'!X511,'Input| Projects'!$Y511),IF('Input| Overheads'!$C$42="DNSP defined",SUMPRODUCT(--('Input| Projects'!$AC511="Yes"),'Calc| Overheads Allocation'!E$61,'Input| Projects'!$AF511),""))),"")</f>
        <v/>
      </c>
      <c r="AO511" s="186" t="str">
        <f>IFERROR(IF('Input| Overheads'!$C$42="Direct costs",SUMPRODUCT(--('Input| Projects'!$AC511="Yes"),'Calc| Overheads Allocation'!F$8,'Calc| Project Costs'!Y511),IF('Input| Overheads'!$C$42="Internal labour",SUMPRODUCT(--('Input| Projects'!$AC511="Yes"),'Calc| Overheads Allocation'!F$8,'Calc| Project Costs'!Y511,'Input| Projects'!$Y511),IF('Input| Overheads'!$C$42="DNSP defined",SUMPRODUCT(--('Input| Projects'!$AC511="Yes"),'Calc| Overheads Allocation'!F$61,'Input| Projects'!$AF511),""))),"")</f>
        <v/>
      </c>
      <c r="AP511" s="186" t="str">
        <f>IFERROR(IF('Input| Overheads'!$C$42="Direct costs",SUMPRODUCT(--('Input| Projects'!$AC511="Yes"),'Calc| Overheads Allocation'!G$8,'Calc| Project Costs'!Z511),IF('Input| Overheads'!$C$42="Internal labour",SUMPRODUCT(--('Input| Projects'!$AC511="Yes"),'Calc| Overheads Allocation'!G$8,'Calc| Project Costs'!Z511,'Input| Projects'!$Y511),IF('Input| Overheads'!$C$42="DNSP defined",SUMPRODUCT(--('Input| Projects'!$AC511="Yes"),'Calc| Overheads Allocation'!G$61,'Input| Projects'!$AF511),""))),"")</f>
        <v/>
      </c>
      <c r="AQ511" s="186" t="str">
        <f>IFERROR(IF('Input| Overheads'!$C$42="Direct costs",SUMPRODUCT(--('Input| Projects'!$AC511="Yes"),'Calc| Overheads Allocation'!H$8,'Calc| Project Costs'!AA511),IF('Input| Overheads'!$C$42="Internal labour",SUMPRODUCT(--('Input| Projects'!$AC511="Yes"),'Calc| Overheads Allocation'!H$8,'Calc| Project Costs'!AA511,'Input| Projects'!$Y511),IF('Input| Overheads'!$C$42="DNSP defined",SUMPRODUCT(--('Input| Projects'!$AC511="Yes"),'Calc| Overheads Allocation'!H$61,'Input| Projects'!$AF511),""))),"")</f>
        <v/>
      </c>
      <c r="AR511" s="186" t="str">
        <f>IFERROR(IF('Input| Overheads'!$C$42="Direct costs",SUMPRODUCT(--('Input| Projects'!$AC511="Yes"),'Calc| Overheads Allocation'!I$8,'Calc| Project Costs'!AB511),IF('Input| Overheads'!$C$42="Internal labour",SUMPRODUCT(--('Input| Projects'!$AC511="Yes"),'Calc| Overheads Allocation'!I$8,'Calc| Project Costs'!AB511,'Input| Projects'!$Y511),IF('Input| Overheads'!$C$42="DNSP defined",SUMPRODUCT(--('Input| Projects'!$AC511="Yes"),'Calc| Overheads Allocation'!I$61,'Input| Projects'!$AF511),""))),"")</f>
        <v/>
      </c>
      <c r="AS511" s="106"/>
      <c r="AT511" s="186" t="str">
        <f>IFERROR(IF('Input| Overheads'!$C$42="Direct costs",SUMPRODUCT(--('Input| Projects'!$AD511="Yes"),'Calc| Overheads Allocation'!C$9,'Calc| Project Costs'!V511),IF('Input| Overheads'!$C$42="Internal labour",SUMPRODUCT(--('Input| Projects'!$AD511="Yes"),'Calc| Overheads Allocation'!C$9,'Calc| Project Costs'!V511,'Input| Projects'!$Y511),IF('Input| Overheads'!$C$42="DNSP defined",SUMPRODUCT(--('Input| Projects'!$AD511="Yes"),'Calc| Overheads Allocation'!C$62,'Input| Projects'!$AG511),""))),"")</f>
        <v/>
      </c>
      <c r="AU511" s="186" t="str">
        <f>IFERROR(IF('Input| Overheads'!$C$42="Direct costs",SUMPRODUCT(--('Input| Projects'!$AD511="Yes"),'Calc| Overheads Allocation'!D$9,'Calc| Project Costs'!W511),IF('Input| Overheads'!$C$42="Internal labour",SUMPRODUCT(--('Input| Projects'!$AD511="Yes"),'Calc| Overheads Allocation'!D$9,'Calc| Project Costs'!W511,'Input| Projects'!$Y511),IF('Input| Overheads'!$C$42="DNSP defined",SUMPRODUCT(--('Input| Projects'!$AD511="Yes"),'Calc| Overheads Allocation'!D$62,'Input| Projects'!$AG511),""))),"")</f>
        <v/>
      </c>
      <c r="AV511" s="186" t="str">
        <f>IFERROR(IF('Input| Overheads'!$C$42="Direct costs",SUMPRODUCT(--('Input| Projects'!$AD511="Yes"),'Calc| Overheads Allocation'!E$9,'Calc| Project Costs'!X511),IF('Input| Overheads'!$C$42="Internal labour",SUMPRODUCT(--('Input| Projects'!$AD511="Yes"),'Calc| Overheads Allocation'!E$9,'Calc| Project Costs'!X511,'Input| Projects'!$Y511),IF('Input| Overheads'!$C$42="DNSP defined",SUMPRODUCT(--('Input| Projects'!$AD511="Yes"),'Calc| Overheads Allocation'!E$62,'Input| Projects'!$AG511),""))),"")</f>
        <v/>
      </c>
      <c r="AW511" s="186" t="str">
        <f>IFERROR(IF('Input| Overheads'!$C$42="Direct costs",SUMPRODUCT(--('Input| Projects'!$AD511="Yes"),'Calc| Overheads Allocation'!F$9,'Calc| Project Costs'!Y511),IF('Input| Overheads'!$C$42="Internal labour",SUMPRODUCT(--('Input| Projects'!$AD511="Yes"),'Calc| Overheads Allocation'!F$9,'Calc| Project Costs'!Y511,'Input| Projects'!$Y511),IF('Input| Overheads'!$C$42="DNSP defined",SUMPRODUCT(--('Input| Projects'!$AD511="Yes"),'Calc| Overheads Allocation'!F$62,'Input| Projects'!$AG511),""))),"")</f>
        <v/>
      </c>
      <c r="AX511" s="186" t="str">
        <f>IFERROR(IF('Input| Overheads'!$C$42="Direct costs",SUMPRODUCT(--('Input| Projects'!$AD511="Yes"),'Calc| Overheads Allocation'!G$9,'Calc| Project Costs'!Z511),IF('Input| Overheads'!$C$42="Internal labour",SUMPRODUCT(--('Input| Projects'!$AD511="Yes"),'Calc| Overheads Allocation'!G$9,'Calc| Project Costs'!Z511,'Input| Projects'!$Y511),IF('Input| Overheads'!$C$42="DNSP defined",SUMPRODUCT(--('Input| Projects'!$AD511="Yes"),'Calc| Overheads Allocation'!G$62,'Input| Projects'!$AG511),""))),"")</f>
        <v/>
      </c>
      <c r="AY511" s="186" t="str">
        <f>IFERROR(IF('Input| Overheads'!$C$42="Direct costs",SUMPRODUCT(--('Input| Projects'!$AD511="Yes"),'Calc| Overheads Allocation'!H$9,'Calc| Project Costs'!AA511),IF('Input| Overheads'!$C$42="Internal labour",SUMPRODUCT(--('Input| Projects'!$AD511="Yes"),'Calc| Overheads Allocation'!H$9,'Calc| Project Costs'!AA511,'Input| Projects'!$Y511),IF('Input| Overheads'!$C$42="DNSP defined",SUMPRODUCT(--('Input| Projects'!$AD511="Yes"),'Calc| Overheads Allocation'!H$62,'Input| Projects'!$AG511),""))),"")</f>
        <v/>
      </c>
      <c r="AZ511" s="186" t="str">
        <f>IFERROR(IF('Input| Overheads'!$C$42="Direct costs",SUMPRODUCT(--('Input| Projects'!$AD511="Yes"),'Calc| Overheads Allocation'!I$9,'Calc| Project Costs'!AB511),IF('Input| Overheads'!$C$42="Internal labour",SUMPRODUCT(--('Input| Projects'!$AD511="Yes"),'Calc| Overheads Allocation'!I$9,'Calc| Project Costs'!AB511,'Input| Projects'!$Y511),IF('Input| Overheads'!$C$42="DNSP defined",SUMPRODUCT(--('Input| Projects'!$AD511="Yes"),'Calc| Overheads Allocation'!I$62,'Input| Projects'!$AG511),""))),"")</f>
        <v/>
      </c>
      <c r="BA511" s="106"/>
      <c r="BB511" s="186">
        <f t="shared" si="245"/>
        <v>0</v>
      </c>
      <c r="BC511" s="186">
        <f t="shared" si="246"/>
        <v>0</v>
      </c>
      <c r="BD511" s="186">
        <f t="shared" si="247"/>
        <v>0</v>
      </c>
      <c r="BE511" s="186">
        <f t="shared" si="224"/>
        <v>0</v>
      </c>
      <c r="BF511" s="186">
        <f t="shared" si="225"/>
        <v>0</v>
      </c>
      <c r="BG511" s="186">
        <f t="shared" si="226"/>
        <v>0</v>
      </c>
      <c r="BH511" s="186">
        <f t="shared" si="227"/>
        <v>0</v>
      </c>
      <c r="BI511" s="97"/>
      <c r="BJ511" s="186" t="str">
        <f t="shared" si="228"/>
        <v/>
      </c>
      <c r="BK511" s="186" t="str">
        <f t="shared" si="229"/>
        <v/>
      </c>
      <c r="BL511" s="186" t="str">
        <f t="shared" si="230"/>
        <v/>
      </c>
      <c r="BM511" s="186" t="str">
        <f t="shared" si="231"/>
        <v/>
      </c>
      <c r="BN511" s="186" t="str">
        <f t="shared" si="232"/>
        <v/>
      </c>
      <c r="BO511" s="186" t="str">
        <f t="shared" si="233"/>
        <v/>
      </c>
      <c r="BP511" s="186" t="str">
        <f t="shared" si="234"/>
        <v/>
      </c>
      <c r="BQ511" s="97"/>
      <c r="BR511" s="186">
        <f t="shared" si="235"/>
        <v>0</v>
      </c>
      <c r="BS511" s="186">
        <f t="shared" si="236"/>
        <v>0</v>
      </c>
      <c r="BT511" s="222">
        <f t="shared" si="237"/>
        <v>0</v>
      </c>
      <c r="BU511" s="222">
        <f t="shared" si="238"/>
        <v>0</v>
      </c>
      <c r="BV511" s="222">
        <f t="shared" si="239"/>
        <v>0</v>
      </c>
      <c r="BW511" s="222">
        <f t="shared" si="240"/>
        <v>0</v>
      </c>
      <c r="BX511" s="222">
        <f t="shared" si="241"/>
        <v>0</v>
      </c>
      <c r="BY511" s="106"/>
      <c r="BZ511" s="197" t="str">
        <f>IF(SUMIF('Input| Projects'!$AS$8:$CP$8,"Dx",'Input| Projects'!$AS511:$CP511)=0,"",SUMIF('Input| Projects'!$AS$8:$CP$8,"Dx",'Input| Projects'!$AS511:$CP511))</f>
        <v/>
      </c>
      <c r="CA511" s="197" t="str">
        <f>IF(SUMIF('Input| Projects'!$AS$8:$CP$8,"Tx",'Input| Projects'!$AS511:$CP511)=0,"",SUMIF('Input| Projects'!$AS$8:$CP$8,"Tx",'Input| Projects'!$AS511:$CP511))</f>
        <v/>
      </c>
      <c r="CB511" s="150" t="str">
        <f t="shared" si="248"/>
        <v/>
      </c>
    </row>
    <row r="512" spans="2:80" x14ac:dyDescent="0.2">
      <c r="B512" s="201">
        <f>IFERROR('Input| Projects'!B512,"")</f>
        <v>503</v>
      </c>
      <c r="C512" s="42" t="str">
        <f>IFERROR(IF('Input| Projects'!C512="","",'Input| Projects'!C512),"")</f>
        <v/>
      </c>
      <c r="D512" s="42" t="str">
        <f>IFERROR(IF('Input| Projects'!D512="","",'Input| Projects'!D512),"")</f>
        <v/>
      </c>
      <c r="E512" s="104"/>
      <c r="F512" s="190">
        <f>IFERROR('Input| Projects'!I512*'Input| Escalations'!$K$19,"")</f>
        <v>0</v>
      </c>
      <c r="G512" s="190">
        <f>IFERROR('Input| Projects'!J512*'Input| Escalations'!$K$19,"")</f>
        <v>0</v>
      </c>
      <c r="H512" s="190">
        <f>IFERROR('Input| Projects'!K512*'Input| Escalations'!$K$19,"")</f>
        <v>0</v>
      </c>
      <c r="I512" s="190">
        <f>IFERROR('Input| Projects'!L512*'Input| Escalations'!$K$19,"")</f>
        <v>0</v>
      </c>
      <c r="J512" s="190">
        <f>IFERROR('Input| Projects'!M512*'Input| Escalations'!$K$19,"")</f>
        <v>0</v>
      </c>
      <c r="K512" s="190">
        <f>IFERROR('Input| Projects'!N512*'Input| Escalations'!$K$19,"")</f>
        <v>0</v>
      </c>
      <c r="L512" s="190">
        <f>IFERROR('Input| Projects'!O512*'Input| Escalations'!$K$19,"")</f>
        <v>0</v>
      </c>
      <c r="M512" s="150" t="str">
        <f>IF(ABS(SUM(F512:L512)-(SUM('Input| Projects'!I512:O512)*'Input| Escalations'!$K$19))&lt;0.0000001,"",1)</f>
        <v/>
      </c>
      <c r="N512" s="192">
        <f>'Input| Projects'!$Y512*INDEX('Input| Escalations'!$H$33:$N$33,MATCH('Calc| Project Costs'!N$9,'Input| Escalations'!$H$23:$N$23,0))+'Input| Projects'!$Z512*INDEX('Input| Escalations'!$H$34:$N$34,MATCH('Calc| Project Costs'!N$9,'Input| Escalations'!$H$23:$N$23,0))+'Input| Projects'!$AA512*INDEX('Input| Escalations'!$H$35:$N$35,MATCH('Calc| Project Costs'!N$9,'Input| Escalations'!$H$23:$N$23,0))+1</f>
        <v>1</v>
      </c>
      <c r="O512" s="192">
        <f>'Input| Projects'!$Y512*INDEX('Input| Escalations'!$H$33:$N$33,MATCH('Calc| Project Costs'!O$9,'Input| Escalations'!$H$23:$N$23,0))+'Input| Projects'!$Z512*INDEX('Input| Escalations'!$H$34:$N$34,MATCH('Calc| Project Costs'!O$9,'Input| Escalations'!$H$23:$N$23,0))+'Input| Projects'!$AA512*INDEX('Input| Escalations'!$H$35:$N$35,MATCH('Calc| Project Costs'!O$9,'Input| Escalations'!$H$23:$N$23,0))+1</f>
        <v>1</v>
      </c>
      <c r="P512" s="192">
        <f>'Input| Projects'!$Y512*INDEX('Input| Escalations'!$H$33:$N$33,MATCH('Calc| Project Costs'!P$9,'Input| Escalations'!$H$23:$N$23,0))+'Input| Projects'!$Z512*INDEX('Input| Escalations'!$H$34:$N$34,MATCH('Calc| Project Costs'!P$9,'Input| Escalations'!$H$23:$N$23,0))+'Input| Projects'!$AA512*INDEX('Input| Escalations'!$H$35:$N$35,MATCH('Calc| Project Costs'!P$9,'Input| Escalations'!$H$23:$N$23,0))+1</f>
        <v>1</v>
      </c>
      <c r="Q512" s="192">
        <f>'Input| Projects'!$Y512*INDEX('Input| Escalations'!$H$33:$N$33,MATCH('Calc| Project Costs'!Q$9,'Input| Escalations'!$H$23:$N$23,0))+'Input| Projects'!$Z512*INDEX('Input| Escalations'!$H$34:$N$34,MATCH('Calc| Project Costs'!Q$9,'Input| Escalations'!$H$23:$N$23,0))+'Input| Projects'!$AA512*INDEX('Input| Escalations'!$H$35:$N$35,MATCH('Calc| Project Costs'!Q$9,'Input| Escalations'!$H$23:$N$23,0))+1</f>
        <v>1</v>
      </c>
      <c r="R512" s="192">
        <f>'Input| Projects'!$Y512*INDEX('Input| Escalations'!$H$33:$N$33,MATCH('Calc| Project Costs'!R$9,'Input| Escalations'!$H$23:$N$23,0))+'Input| Projects'!$Z512*INDEX('Input| Escalations'!$H$34:$N$34,MATCH('Calc| Project Costs'!R$9,'Input| Escalations'!$H$23:$N$23,0))+'Input| Projects'!$AA512*INDEX('Input| Escalations'!$H$35:$N$35,MATCH('Calc| Project Costs'!R$9,'Input| Escalations'!$H$23:$N$23,0))+1</f>
        <v>1</v>
      </c>
      <c r="S512" s="192">
        <f>'Input| Projects'!$Y512*INDEX('Input| Escalations'!$H$33:$N$33,MATCH('Calc| Project Costs'!S$9,'Input| Escalations'!$H$23:$N$23,0))+'Input| Projects'!$Z512*INDEX('Input| Escalations'!$H$34:$N$34,MATCH('Calc| Project Costs'!S$9,'Input| Escalations'!$H$23:$N$23,0))+'Input| Projects'!$AA512*INDEX('Input| Escalations'!$H$35:$N$35,MATCH('Calc| Project Costs'!S$9,'Input| Escalations'!$H$23:$N$23,0))+1</f>
        <v>1</v>
      </c>
      <c r="T512" s="192">
        <f>'Input| Projects'!$Y512*INDEX('Input| Escalations'!$H$33:$N$33,MATCH('Calc| Project Costs'!T$9,'Input| Escalations'!$H$23:$N$23,0))+'Input| Projects'!$Z512*INDEX('Input| Escalations'!$H$34:$N$34,MATCH('Calc| Project Costs'!T$9,'Input| Escalations'!$H$23:$N$23,0))+'Input| Projects'!$AA512*INDEX('Input| Escalations'!$H$35:$N$35,MATCH('Calc| Project Costs'!T$9,'Input| Escalations'!$H$23:$N$23,0))+1</f>
        <v>1</v>
      </c>
      <c r="U512" s="106"/>
      <c r="V512" s="186">
        <f t="shared" si="242"/>
        <v>0</v>
      </c>
      <c r="W512" s="186">
        <f t="shared" si="243"/>
        <v>0</v>
      </c>
      <c r="X512" s="186">
        <f t="shared" si="244"/>
        <v>0</v>
      </c>
      <c r="Y512" s="186">
        <f t="shared" si="220"/>
        <v>0</v>
      </c>
      <c r="Z512" s="186">
        <f t="shared" si="221"/>
        <v>0</v>
      </c>
      <c r="AA512" s="186">
        <f t="shared" si="222"/>
        <v>0</v>
      </c>
      <c r="AB512" s="186">
        <f t="shared" si="223"/>
        <v>0</v>
      </c>
      <c r="AC512" s="106"/>
      <c r="AD512" s="186">
        <f>'Input| Projects'!Q512*N512*'Input| Escalations'!$K$19</f>
        <v>0</v>
      </c>
      <c r="AE512" s="186">
        <f>'Input| Projects'!R512*O512*'Input| Escalations'!$K$19</f>
        <v>0</v>
      </c>
      <c r="AF512" s="186">
        <f>'Input| Projects'!S512*P512*'Input| Escalations'!$K$19</f>
        <v>0</v>
      </c>
      <c r="AG512" s="186">
        <f>'Input| Projects'!T512*Q512*'Input| Escalations'!$K$19</f>
        <v>0</v>
      </c>
      <c r="AH512" s="186">
        <f>'Input| Projects'!U512*R512*'Input| Escalations'!$K$19</f>
        <v>0</v>
      </c>
      <c r="AI512" s="186">
        <f>'Input| Projects'!V512*S512*'Input| Escalations'!$K$19</f>
        <v>0</v>
      </c>
      <c r="AJ512" s="186">
        <f>'Input| Projects'!W512*T512*'Input| Escalations'!$K$19</f>
        <v>0</v>
      </c>
      <c r="AK512" s="106"/>
      <c r="AL512" s="186" t="str">
        <f>IFERROR(IF('Input| Overheads'!$C$42="Direct costs",SUMPRODUCT(--('Input| Projects'!$AC512="Yes"),'Calc| Overheads Allocation'!C$8,'Calc| Project Costs'!V512),IF('Input| Overheads'!$C$42="Internal labour",SUMPRODUCT(--('Input| Projects'!$AC512="Yes"),'Calc| Overheads Allocation'!C$8,'Calc| Project Costs'!V512,'Input| Projects'!$Y512),IF('Input| Overheads'!$C$42="DNSP defined",SUMPRODUCT(--('Input| Projects'!$AC512="Yes"),'Calc| Overheads Allocation'!C$61,'Input| Projects'!$AF512),""))),"")</f>
        <v/>
      </c>
      <c r="AM512" s="186" t="str">
        <f>IFERROR(IF('Input| Overheads'!$C$42="Direct costs",SUMPRODUCT(--('Input| Projects'!$AC512="Yes"),'Calc| Overheads Allocation'!D$8,'Calc| Project Costs'!W512),IF('Input| Overheads'!$C$42="Internal labour",SUMPRODUCT(--('Input| Projects'!$AC512="Yes"),'Calc| Overheads Allocation'!D$8,'Calc| Project Costs'!W512,'Input| Projects'!$Y512),IF('Input| Overheads'!$C$42="DNSP defined",SUMPRODUCT(--('Input| Projects'!$AC512="Yes"),'Calc| Overheads Allocation'!D$61,'Input| Projects'!$AF512),""))),"")</f>
        <v/>
      </c>
      <c r="AN512" s="186" t="str">
        <f>IFERROR(IF('Input| Overheads'!$C$42="Direct costs",SUMPRODUCT(--('Input| Projects'!$AC512="Yes"),'Calc| Overheads Allocation'!E$8,'Calc| Project Costs'!X512),IF('Input| Overheads'!$C$42="Internal labour",SUMPRODUCT(--('Input| Projects'!$AC512="Yes"),'Calc| Overheads Allocation'!E$8,'Calc| Project Costs'!X512,'Input| Projects'!$Y512),IF('Input| Overheads'!$C$42="DNSP defined",SUMPRODUCT(--('Input| Projects'!$AC512="Yes"),'Calc| Overheads Allocation'!E$61,'Input| Projects'!$AF512),""))),"")</f>
        <v/>
      </c>
      <c r="AO512" s="186" t="str">
        <f>IFERROR(IF('Input| Overheads'!$C$42="Direct costs",SUMPRODUCT(--('Input| Projects'!$AC512="Yes"),'Calc| Overheads Allocation'!F$8,'Calc| Project Costs'!Y512),IF('Input| Overheads'!$C$42="Internal labour",SUMPRODUCT(--('Input| Projects'!$AC512="Yes"),'Calc| Overheads Allocation'!F$8,'Calc| Project Costs'!Y512,'Input| Projects'!$Y512),IF('Input| Overheads'!$C$42="DNSP defined",SUMPRODUCT(--('Input| Projects'!$AC512="Yes"),'Calc| Overheads Allocation'!F$61,'Input| Projects'!$AF512),""))),"")</f>
        <v/>
      </c>
      <c r="AP512" s="186" t="str">
        <f>IFERROR(IF('Input| Overheads'!$C$42="Direct costs",SUMPRODUCT(--('Input| Projects'!$AC512="Yes"),'Calc| Overheads Allocation'!G$8,'Calc| Project Costs'!Z512),IF('Input| Overheads'!$C$42="Internal labour",SUMPRODUCT(--('Input| Projects'!$AC512="Yes"),'Calc| Overheads Allocation'!G$8,'Calc| Project Costs'!Z512,'Input| Projects'!$Y512),IF('Input| Overheads'!$C$42="DNSP defined",SUMPRODUCT(--('Input| Projects'!$AC512="Yes"),'Calc| Overheads Allocation'!G$61,'Input| Projects'!$AF512),""))),"")</f>
        <v/>
      </c>
      <c r="AQ512" s="186" t="str">
        <f>IFERROR(IF('Input| Overheads'!$C$42="Direct costs",SUMPRODUCT(--('Input| Projects'!$AC512="Yes"),'Calc| Overheads Allocation'!H$8,'Calc| Project Costs'!AA512),IF('Input| Overheads'!$C$42="Internal labour",SUMPRODUCT(--('Input| Projects'!$AC512="Yes"),'Calc| Overheads Allocation'!H$8,'Calc| Project Costs'!AA512,'Input| Projects'!$Y512),IF('Input| Overheads'!$C$42="DNSP defined",SUMPRODUCT(--('Input| Projects'!$AC512="Yes"),'Calc| Overheads Allocation'!H$61,'Input| Projects'!$AF512),""))),"")</f>
        <v/>
      </c>
      <c r="AR512" s="186" t="str">
        <f>IFERROR(IF('Input| Overheads'!$C$42="Direct costs",SUMPRODUCT(--('Input| Projects'!$AC512="Yes"),'Calc| Overheads Allocation'!I$8,'Calc| Project Costs'!AB512),IF('Input| Overheads'!$C$42="Internal labour",SUMPRODUCT(--('Input| Projects'!$AC512="Yes"),'Calc| Overheads Allocation'!I$8,'Calc| Project Costs'!AB512,'Input| Projects'!$Y512),IF('Input| Overheads'!$C$42="DNSP defined",SUMPRODUCT(--('Input| Projects'!$AC512="Yes"),'Calc| Overheads Allocation'!I$61,'Input| Projects'!$AF512),""))),"")</f>
        <v/>
      </c>
      <c r="AS512" s="106"/>
      <c r="AT512" s="186" t="str">
        <f>IFERROR(IF('Input| Overheads'!$C$42="Direct costs",SUMPRODUCT(--('Input| Projects'!$AD512="Yes"),'Calc| Overheads Allocation'!C$9,'Calc| Project Costs'!V512),IF('Input| Overheads'!$C$42="Internal labour",SUMPRODUCT(--('Input| Projects'!$AD512="Yes"),'Calc| Overheads Allocation'!C$9,'Calc| Project Costs'!V512,'Input| Projects'!$Y512),IF('Input| Overheads'!$C$42="DNSP defined",SUMPRODUCT(--('Input| Projects'!$AD512="Yes"),'Calc| Overheads Allocation'!C$62,'Input| Projects'!$AG512),""))),"")</f>
        <v/>
      </c>
      <c r="AU512" s="186" t="str">
        <f>IFERROR(IF('Input| Overheads'!$C$42="Direct costs",SUMPRODUCT(--('Input| Projects'!$AD512="Yes"),'Calc| Overheads Allocation'!D$9,'Calc| Project Costs'!W512),IF('Input| Overheads'!$C$42="Internal labour",SUMPRODUCT(--('Input| Projects'!$AD512="Yes"),'Calc| Overheads Allocation'!D$9,'Calc| Project Costs'!W512,'Input| Projects'!$Y512),IF('Input| Overheads'!$C$42="DNSP defined",SUMPRODUCT(--('Input| Projects'!$AD512="Yes"),'Calc| Overheads Allocation'!D$62,'Input| Projects'!$AG512),""))),"")</f>
        <v/>
      </c>
      <c r="AV512" s="186" t="str">
        <f>IFERROR(IF('Input| Overheads'!$C$42="Direct costs",SUMPRODUCT(--('Input| Projects'!$AD512="Yes"),'Calc| Overheads Allocation'!E$9,'Calc| Project Costs'!X512),IF('Input| Overheads'!$C$42="Internal labour",SUMPRODUCT(--('Input| Projects'!$AD512="Yes"),'Calc| Overheads Allocation'!E$9,'Calc| Project Costs'!X512,'Input| Projects'!$Y512),IF('Input| Overheads'!$C$42="DNSP defined",SUMPRODUCT(--('Input| Projects'!$AD512="Yes"),'Calc| Overheads Allocation'!E$62,'Input| Projects'!$AG512),""))),"")</f>
        <v/>
      </c>
      <c r="AW512" s="186" t="str">
        <f>IFERROR(IF('Input| Overheads'!$C$42="Direct costs",SUMPRODUCT(--('Input| Projects'!$AD512="Yes"),'Calc| Overheads Allocation'!F$9,'Calc| Project Costs'!Y512),IF('Input| Overheads'!$C$42="Internal labour",SUMPRODUCT(--('Input| Projects'!$AD512="Yes"),'Calc| Overheads Allocation'!F$9,'Calc| Project Costs'!Y512,'Input| Projects'!$Y512),IF('Input| Overheads'!$C$42="DNSP defined",SUMPRODUCT(--('Input| Projects'!$AD512="Yes"),'Calc| Overheads Allocation'!F$62,'Input| Projects'!$AG512),""))),"")</f>
        <v/>
      </c>
      <c r="AX512" s="186" t="str">
        <f>IFERROR(IF('Input| Overheads'!$C$42="Direct costs",SUMPRODUCT(--('Input| Projects'!$AD512="Yes"),'Calc| Overheads Allocation'!G$9,'Calc| Project Costs'!Z512),IF('Input| Overheads'!$C$42="Internal labour",SUMPRODUCT(--('Input| Projects'!$AD512="Yes"),'Calc| Overheads Allocation'!G$9,'Calc| Project Costs'!Z512,'Input| Projects'!$Y512),IF('Input| Overheads'!$C$42="DNSP defined",SUMPRODUCT(--('Input| Projects'!$AD512="Yes"),'Calc| Overheads Allocation'!G$62,'Input| Projects'!$AG512),""))),"")</f>
        <v/>
      </c>
      <c r="AY512" s="186" t="str">
        <f>IFERROR(IF('Input| Overheads'!$C$42="Direct costs",SUMPRODUCT(--('Input| Projects'!$AD512="Yes"),'Calc| Overheads Allocation'!H$9,'Calc| Project Costs'!AA512),IF('Input| Overheads'!$C$42="Internal labour",SUMPRODUCT(--('Input| Projects'!$AD512="Yes"),'Calc| Overheads Allocation'!H$9,'Calc| Project Costs'!AA512,'Input| Projects'!$Y512),IF('Input| Overheads'!$C$42="DNSP defined",SUMPRODUCT(--('Input| Projects'!$AD512="Yes"),'Calc| Overheads Allocation'!H$62,'Input| Projects'!$AG512),""))),"")</f>
        <v/>
      </c>
      <c r="AZ512" s="186" t="str">
        <f>IFERROR(IF('Input| Overheads'!$C$42="Direct costs",SUMPRODUCT(--('Input| Projects'!$AD512="Yes"),'Calc| Overheads Allocation'!I$9,'Calc| Project Costs'!AB512),IF('Input| Overheads'!$C$42="Internal labour",SUMPRODUCT(--('Input| Projects'!$AD512="Yes"),'Calc| Overheads Allocation'!I$9,'Calc| Project Costs'!AB512,'Input| Projects'!$Y512),IF('Input| Overheads'!$C$42="DNSP defined",SUMPRODUCT(--('Input| Projects'!$AD512="Yes"),'Calc| Overheads Allocation'!I$62,'Input| Projects'!$AG512),""))),"")</f>
        <v/>
      </c>
      <c r="BA512" s="106"/>
      <c r="BB512" s="186">
        <f t="shared" si="245"/>
        <v>0</v>
      </c>
      <c r="BC512" s="186">
        <f t="shared" si="246"/>
        <v>0</v>
      </c>
      <c r="BD512" s="186">
        <f t="shared" si="247"/>
        <v>0</v>
      </c>
      <c r="BE512" s="186">
        <f t="shared" si="224"/>
        <v>0</v>
      </c>
      <c r="BF512" s="186">
        <f t="shared" si="225"/>
        <v>0</v>
      </c>
      <c r="BG512" s="186">
        <f t="shared" si="226"/>
        <v>0</v>
      </c>
      <c r="BH512" s="186">
        <f t="shared" si="227"/>
        <v>0</v>
      </c>
      <c r="BI512" s="97"/>
      <c r="BJ512" s="186" t="str">
        <f t="shared" si="228"/>
        <v/>
      </c>
      <c r="BK512" s="186" t="str">
        <f t="shared" si="229"/>
        <v/>
      </c>
      <c r="BL512" s="186" t="str">
        <f t="shared" si="230"/>
        <v/>
      </c>
      <c r="BM512" s="186" t="str">
        <f t="shared" si="231"/>
        <v/>
      </c>
      <c r="BN512" s="186" t="str">
        <f t="shared" si="232"/>
        <v/>
      </c>
      <c r="BO512" s="186" t="str">
        <f t="shared" si="233"/>
        <v/>
      </c>
      <c r="BP512" s="186" t="str">
        <f t="shared" si="234"/>
        <v/>
      </c>
      <c r="BQ512" s="97"/>
      <c r="BR512" s="186">
        <f t="shared" si="235"/>
        <v>0</v>
      </c>
      <c r="BS512" s="186">
        <f t="shared" si="236"/>
        <v>0</v>
      </c>
      <c r="BT512" s="222">
        <f t="shared" si="237"/>
        <v>0</v>
      </c>
      <c r="BU512" s="222">
        <f t="shared" si="238"/>
        <v>0</v>
      </c>
      <c r="BV512" s="222">
        <f t="shared" si="239"/>
        <v>0</v>
      </c>
      <c r="BW512" s="222">
        <f t="shared" si="240"/>
        <v>0</v>
      </c>
      <c r="BX512" s="222">
        <f t="shared" si="241"/>
        <v>0</v>
      </c>
      <c r="BY512" s="106"/>
      <c r="BZ512" s="197" t="str">
        <f>IF(SUMIF('Input| Projects'!$AS$8:$CP$8,"Dx",'Input| Projects'!$AS512:$CP512)=0,"",SUMIF('Input| Projects'!$AS$8:$CP$8,"Dx",'Input| Projects'!$AS512:$CP512))</f>
        <v/>
      </c>
      <c r="CA512" s="197" t="str">
        <f>IF(SUMIF('Input| Projects'!$AS$8:$CP$8,"Tx",'Input| Projects'!$AS512:$CP512)=0,"",SUMIF('Input| Projects'!$AS$8:$CP$8,"Tx",'Input| Projects'!$AS512:$CP512))</f>
        <v/>
      </c>
      <c r="CB512" s="150" t="str">
        <f t="shared" si="248"/>
        <v/>
      </c>
    </row>
    <row r="513" spans="2:80" x14ac:dyDescent="0.2">
      <c r="B513" s="201">
        <f>IFERROR('Input| Projects'!B513,"")</f>
        <v>504</v>
      </c>
      <c r="C513" s="42" t="str">
        <f>IFERROR(IF('Input| Projects'!C513="","",'Input| Projects'!C513),"")</f>
        <v/>
      </c>
      <c r="D513" s="42" t="str">
        <f>IFERROR(IF('Input| Projects'!D513="","",'Input| Projects'!D513),"")</f>
        <v/>
      </c>
      <c r="E513" s="104"/>
      <c r="F513" s="190">
        <f>IFERROR('Input| Projects'!I513*'Input| Escalations'!$K$19,"")</f>
        <v>0</v>
      </c>
      <c r="G513" s="190">
        <f>IFERROR('Input| Projects'!J513*'Input| Escalations'!$K$19,"")</f>
        <v>0</v>
      </c>
      <c r="H513" s="190">
        <f>IFERROR('Input| Projects'!K513*'Input| Escalations'!$K$19,"")</f>
        <v>0</v>
      </c>
      <c r="I513" s="190">
        <f>IFERROR('Input| Projects'!L513*'Input| Escalations'!$K$19,"")</f>
        <v>0</v>
      </c>
      <c r="J513" s="190">
        <f>IFERROR('Input| Projects'!M513*'Input| Escalations'!$K$19,"")</f>
        <v>0</v>
      </c>
      <c r="K513" s="190">
        <f>IFERROR('Input| Projects'!N513*'Input| Escalations'!$K$19,"")</f>
        <v>0</v>
      </c>
      <c r="L513" s="190">
        <f>IFERROR('Input| Projects'!O513*'Input| Escalations'!$K$19,"")</f>
        <v>0</v>
      </c>
      <c r="M513" s="150" t="str">
        <f>IF(ABS(SUM(F513:L513)-(SUM('Input| Projects'!I513:O513)*'Input| Escalations'!$K$19))&lt;0.0000001,"",1)</f>
        <v/>
      </c>
      <c r="N513" s="192">
        <f>'Input| Projects'!$Y513*INDEX('Input| Escalations'!$H$33:$N$33,MATCH('Calc| Project Costs'!N$9,'Input| Escalations'!$H$23:$N$23,0))+'Input| Projects'!$Z513*INDEX('Input| Escalations'!$H$34:$N$34,MATCH('Calc| Project Costs'!N$9,'Input| Escalations'!$H$23:$N$23,0))+'Input| Projects'!$AA513*INDEX('Input| Escalations'!$H$35:$N$35,MATCH('Calc| Project Costs'!N$9,'Input| Escalations'!$H$23:$N$23,0))+1</f>
        <v>1</v>
      </c>
      <c r="O513" s="192">
        <f>'Input| Projects'!$Y513*INDEX('Input| Escalations'!$H$33:$N$33,MATCH('Calc| Project Costs'!O$9,'Input| Escalations'!$H$23:$N$23,0))+'Input| Projects'!$Z513*INDEX('Input| Escalations'!$H$34:$N$34,MATCH('Calc| Project Costs'!O$9,'Input| Escalations'!$H$23:$N$23,0))+'Input| Projects'!$AA513*INDEX('Input| Escalations'!$H$35:$N$35,MATCH('Calc| Project Costs'!O$9,'Input| Escalations'!$H$23:$N$23,0))+1</f>
        <v>1</v>
      </c>
      <c r="P513" s="192">
        <f>'Input| Projects'!$Y513*INDEX('Input| Escalations'!$H$33:$N$33,MATCH('Calc| Project Costs'!P$9,'Input| Escalations'!$H$23:$N$23,0))+'Input| Projects'!$Z513*INDEX('Input| Escalations'!$H$34:$N$34,MATCH('Calc| Project Costs'!P$9,'Input| Escalations'!$H$23:$N$23,0))+'Input| Projects'!$AA513*INDEX('Input| Escalations'!$H$35:$N$35,MATCH('Calc| Project Costs'!P$9,'Input| Escalations'!$H$23:$N$23,0))+1</f>
        <v>1</v>
      </c>
      <c r="Q513" s="192">
        <f>'Input| Projects'!$Y513*INDEX('Input| Escalations'!$H$33:$N$33,MATCH('Calc| Project Costs'!Q$9,'Input| Escalations'!$H$23:$N$23,0))+'Input| Projects'!$Z513*INDEX('Input| Escalations'!$H$34:$N$34,MATCH('Calc| Project Costs'!Q$9,'Input| Escalations'!$H$23:$N$23,0))+'Input| Projects'!$AA513*INDEX('Input| Escalations'!$H$35:$N$35,MATCH('Calc| Project Costs'!Q$9,'Input| Escalations'!$H$23:$N$23,0))+1</f>
        <v>1</v>
      </c>
      <c r="R513" s="192">
        <f>'Input| Projects'!$Y513*INDEX('Input| Escalations'!$H$33:$N$33,MATCH('Calc| Project Costs'!R$9,'Input| Escalations'!$H$23:$N$23,0))+'Input| Projects'!$Z513*INDEX('Input| Escalations'!$H$34:$N$34,MATCH('Calc| Project Costs'!R$9,'Input| Escalations'!$H$23:$N$23,0))+'Input| Projects'!$AA513*INDEX('Input| Escalations'!$H$35:$N$35,MATCH('Calc| Project Costs'!R$9,'Input| Escalations'!$H$23:$N$23,0))+1</f>
        <v>1</v>
      </c>
      <c r="S513" s="192">
        <f>'Input| Projects'!$Y513*INDEX('Input| Escalations'!$H$33:$N$33,MATCH('Calc| Project Costs'!S$9,'Input| Escalations'!$H$23:$N$23,0))+'Input| Projects'!$Z513*INDEX('Input| Escalations'!$H$34:$N$34,MATCH('Calc| Project Costs'!S$9,'Input| Escalations'!$H$23:$N$23,0))+'Input| Projects'!$AA513*INDEX('Input| Escalations'!$H$35:$N$35,MATCH('Calc| Project Costs'!S$9,'Input| Escalations'!$H$23:$N$23,0))+1</f>
        <v>1</v>
      </c>
      <c r="T513" s="192">
        <f>'Input| Projects'!$Y513*INDEX('Input| Escalations'!$H$33:$N$33,MATCH('Calc| Project Costs'!T$9,'Input| Escalations'!$H$23:$N$23,0))+'Input| Projects'!$Z513*INDEX('Input| Escalations'!$H$34:$N$34,MATCH('Calc| Project Costs'!T$9,'Input| Escalations'!$H$23:$N$23,0))+'Input| Projects'!$AA513*INDEX('Input| Escalations'!$H$35:$N$35,MATCH('Calc| Project Costs'!T$9,'Input| Escalations'!$H$23:$N$23,0))+1</f>
        <v>1</v>
      </c>
      <c r="U513" s="106"/>
      <c r="V513" s="186">
        <f t="shared" si="242"/>
        <v>0</v>
      </c>
      <c r="W513" s="186">
        <f t="shared" si="243"/>
        <v>0</v>
      </c>
      <c r="X513" s="186">
        <f t="shared" si="244"/>
        <v>0</v>
      </c>
      <c r="Y513" s="186">
        <f t="shared" si="220"/>
        <v>0</v>
      </c>
      <c r="Z513" s="186">
        <f t="shared" si="221"/>
        <v>0</v>
      </c>
      <c r="AA513" s="186">
        <f t="shared" si="222"/>
        <v>0</v>
      </c>
      <c r="AB513" s="186">
        <f t="shared" si="223"/>
        <v>0</v>
      </c>
      <c r="AC513" s="106"/>
      <c r="AD513" s="186">
        <f>'Input| Projects'!Q513*N513*'Input| Escalations'!$K$19</f>
        <v>0</v>
      </c>
      <c r="AE513" s="186">
        <f>'Input| Projects'!R513*O513*'Input| Escalations'!$K$19</f>
        <v>0</v>
      </c>
      <c r="AF513" s="186">
        <f>'Input| Projects'!S513*P513*'Input| Escalations'!$K$19</f>
        <v>0</v>
      </c>
      <c r="AG513" s="186">
        <f>'Input| Projects'!T513*Q513*'Input| Escalations'!$K$19</f>
        <v>0</v>
      </c>
      <c r="AH513" s="186">
        <f>'Input| Projects'!U513*R513*'Input| Escalations'!$K$19</f>
        <v>0</v>
      </c>
      <c r="AI513" s="186">
        <f>'Input| Projects'!V513*S513*'Input| Escalations'!$K$19</f>
        <v>0</v>
      </c>
      <c r="AJ513" s="186">
        <f>'Input| Projects'!W513*T513*'Input| Escalations'!$K$19</f>
        <v>0</v>
      </c>
      <c r="AK513" s="106"/>
      <c r="AL513" s="186" t="str">
        <f>IFERROR(IF('Input| Overheads'!$C$42="Direct costs",SUMPRODUCT(--('Input| Projects'!$AC513="Yes"),'Calc| Overheads Allocation'!C$8,'Calc| Project Costs'!V513),IF('Input| Overheads'!$C$42="Internal labour",SUMPRODUCT(--('Input| Projects'!$AC513="Yes"),'Calc| Overheads Allocation'!C$8,'Calc| Project Costs'!V513,'Input| Projects'!$Y513),IF('Input| Overheads'!$C$42="DNSP defined",SUMPRODUCT(--('Input| Projects'!$AC513="Yes"),'Calc| Overheads Allocation'!C$61,'Input| Projects'!$AF513),""))),"")</f>
        <v/>
      </c>
      <c r="AM513" s="186" t="str">
        <f>IFERROR(IF('Input| Overheads'!$C$42="Direct costs",SUMPRODUCT(--('Input| Projects'!$AC513="Yes"),'Calc| Overheads Allocation'!D$8,'Calc| Project Costs'!W513),IF('Input| Overheads'!$C$42="Internal labour",SUMPRODUCT(--('Input| Projects'!$AC513="Yes"),'Calc| Overheads Allocation'!D$8,'Calc| Project Costs'!W513,'Input| Projects'!$Y513),IF('Input| Overheads'!$C$42="DNSP defined",SUMPRODUCT(--('Input| Projects'!$AC513="Yes"),'Calc| Overheads Allocation'!D$61,'Input| Projects'!$AF513),""))),"")</f>
        <v/>
      </c>
      <c r="AN513" s="186" t="str">
        <f>IFERROR(IF('Input| Overheads'!$C$42="Direct costs",SUMPRODUCT(--('Input| Projects'!$AC513="Yes"),'Calc| Overheads Allocation'!E$8,'Calc| Project Costs'!X513),IF('Input| Overheads'!$C$42="Internal labour",SUMPRODUCT(--('Input| Projects'!$AC513="Yes"),'Calc| Overheads Allocation'!E$8,'Calc| Project Costs'!X513,'Input| Projects'!$Y513),IF('Input| Overheads'!$C$42="DNSP defined",SUMPRODUCT(--('Input| Projects'!$AC513="Yes"),'Calc| Overheads Allocation'!E$61,'Input| Projects'!$AF513),""))),"")</f>
        <v/>
      </c>
      <c r="AO513" s="186" t="str">
        <f>IFERROR(IF('Input| Overheads'!$C$42="Direct costs",SUMPRODUCT(--('Input| Projects'!$AC513="Yes"),'Calc| Overheads Allocation'!F$8,'Calc| Project Costs'!Y513),IF('Input| Overheads'!$C$42="Internal labour",SUMPRODUCT(--('Input| Projects'!$AC513="Yes"),'Calc| Overheads Allocation'!F$8,'Calc| Project Costs'!Y513,'Input| Projects'!$Y513),IF('Input| Overheads'!$C$42="DNSP defined",SUMPRODUCT(--('Input| Projects'!$AC513="Yes"),'Calc| Overheads Allocation'!F$61,'Input| Projects'!$AF513),""))),"")</f>
        <v/>
      </c>
      <c r="AP513" s="186" t="str">
        <f>IFERROR(IF('Input| Overheads'!$C$42="Direct costs",SUMPRODUCT(--('Input| Projects'!$AC513="Yes"),'Calc| Overheads Allocation'!G$8,'Calc| Project Costs'!Z513),IF('Input| Overheads'!$C$42="Internal labour",SUMPRODUCT(--('Input| Projects'!$AC513="Yes"),'Calc| Overheads Allocation'!G$8,'Calc| Project Costs'!Z513,'Input| Projects'!$Y513),IF('Input| Overheads'!$C$42="DNSP defined",SUMPRODUCT(--('Input| Projects'!$AC513="Yes"),'Calc| Overheads Allocation'!G$61,'Input| Projects'!$AF513),""))),"")</f>
        <v/>
      </c>
      <c r="AQ513" s="186" t="str">
        <f>IFERROR(IF('Input| Overheads'!$C$42="Direct costs",SUMPRODUCT(--('Input| Projects'!$AC513="Yes"),'Calc| Overheads Allocation'!H$8,'Calc| Project Costs'!AA513),IF('Input| Overheads'!$C$42="Internal labour",SUMPRODUCT(--('Input| Projects'!$AC513="Yes"),'Calc| Overheads Allocation'!H$8,'Calc| Project Costs'!AA513,'Input| Projects'!$Y513),IF('Input| Overheads'!$C$42="DNSP defined",SUMPRODUCT(--('Input| Projects'!$AC513="Yes"),'Calc| Overheads Allocation'!H$61,'Input| Projects'!$AF513),""))),"")</f>
        <v/>
      </c>
      <c r="AR513" s="186" t="str">
        <f>IFERROR(IF('Input| Overheads'!$C$42="Direct costs",SUMPRODUCT(--('Input| Projects'!$AC513="Yes"),'Calc| Overheads Allocation'!I$8,'Calc| Project Costs'!AB513),IF('Input| Overheads'!$C$42="Internal labour",SUMPRODUCT(--('Input| Projects'!$AC513="Yes"),'Calc| Overheads Allocation'!I$8,'Calc| Project Costs'!AB513,'Input| Projects'!$Y513),IF('Input| Overheads'!$C$42="DNSP defined",SUMPRODUCT(--('Input| Projects'!$AC513="Yes"),'Calc| Overheads Allocation'!I$61,'Input| Projects'!$AF513),""))),"")</f>
        <v/>
      </c>
      <c r="AS513" s="106"/>
      <c r="AT513" s="186" t="str">
        <f>IFERROR(IF('Input| Overheads'!$C$42="Direct costs",SUMPRODUCT(--('Input| Projects'!$AD513="Yes"),'Calc| Overheads Allocation'!C$9,'Calc| Project Costs'!V513),IF('Input| Overheads'!$C$42="Internal labour",SUMPRODUCT(--('Input| Projects'!$AD513="Yes"),'Calc| Overheads Allocation'!C$9,'Calc| Project Costs'!V513,'Input| Projects'!$Y513),IF('Input| Overheads'!$C$42="DNSP defined",SUMPRODUCT(--('Input| Projects'!$AD513="Yes"),'Calc| Overheads Allocation'!C$62,'Input| Projects'!$AG513),""))),"")</f>
        <v/>
      </c>
      <c r="AU513" s="186" t="str">
        <f>IFERROR(IF('Input| Overheads'!$C$42="Direct costs",SUMPRODUCT(--('Input| Projects'!$AD513="Yes"),'Calc| Overheads Allocation'!D$9,'Calc| Project Costs'!W513),IF('Input| Overheads'!$C$42="Internal labour",SUMPRODUCT(--('Input| Projects'!$AD513="Yes"),'Calc| Overheads Allocation'!D$9,'Calc| Project Costs'!W513,'Input| Projects'!$Y513),IF('Input| Overheads'!$C$42="DNSP defined",SUMPRODUCT(--('Input| Projects'!$AD513="Yes"),'Calc| Overheads Allocation'!D$62,'Input| Projects'!$AG513),""))),"")</f>
        <v/>
      </c>
      <c r="AV513" s="186" t="str">
        <f>IFERROR(IF('Input| Overheads'!$C$42="Direct costs",SUMPRODUCT(--('Input| Projects'!$AD513="Yes"),'Calc| Overheads Allocation'!E$9,'Calc| Project Costs'!X513),IF('Input| Overheads'!$C$42="Internal labour",SUMPRODUCT(--('Input| Projects'!$AD513="Yes"),'Calc| Overheads Allocation'!E$9,'Calc| Project Costs'!X513,'Input| Projects'!$Y513),IF('Input| Overheads'!$C$42="DNSP defined",SUMPRODUCT(--('Input| Projects'!$AD513="Yes"),'Calc| Overheads Allocation'!E$62,'Input| Projects'!$AG513),""))),"")</f>
        <v/>
      </c>
      <c r="AW513" s="186" t="str">
        <f>IFERROR(IF('Input| Overheads'!$C$42="Direct costs",SUMPRODUCT(--('Input| Projects'!$AD513="Yes"),'Calc| Overheads Allocation'!F$9,'Calc| Project Costs'!Y513),IF('Input| Overheads'!$C$42="Internal labour",SUMPRODUCT(--('Input| Projects'!$AD513="Yes"),'Calc| Overheads Allocation'!F$9,'Calc| Project Costs'!Y513,'Input| Projects'!$Y513),IF('Input| Overheads'!$C$42="DNSP defined",SUMPRODUCT(--('Input| Projects'!$AD513="Yes"),'Calc| Overheads Allocation'!F$62,'Input| Projects'!$AG513),""))),"")</f>
        <v/>
      </c>
      <c r="AX513" s="186" t="str">
        <f>IFERROR(IF('Input| Overheads'!$C$42="Direct costs",SUMPRODUCT(--('Input| Projects'!$AD513="Yes"),'Calc| Overheads Allocation'!G$9,'Calc| Project Costs'!Z513),IF('Input| Overheads'!$C$42="Internal labour",SUMPRODUCT(--('Input| Projects'!$AD513="Yes"),'Calc| Overheads Allocation'!G$9,'Calc| Project Costs'!Z513,'Input| Projects'!$Y513),IF('Input| Overheads'!$C$42="DNSP defined",SUMPRODUCT(--('Input| Projects'!$AD513="Yes"),'Calc| Overheads Allocation'!G$62,'Input| Projects'!$AG513),""))),"")</f>
        <v/>
      </c>
      <c r="AY513" s="186" t="str">
        <f>IFERROR(IF('Input| Overheads'!$C$42="Direct costs",SUMPRODUCT(--('Input| Projects'!$AD513="Yes"),'Calc| Overheads Allocation'!H$9,'Calc| Project Costs'!AA513),IF('Input| Overheads'!$C$42="Internal labour",SUMPRODUCT(--('Input| Projects'!$AD513="Yes"),'Calc| Overheads Allocation'!H$9,'Calc| Project Costs'!AA513,'Input| Projects'!$Y513),IF('Input| Overheads'!$C$42="DNSP defined",SUMPRODUCT(--('Input| Projects'!$AD513="Yes"),'Calc| Overheads Allocation'!H$62,'Input| Projects'!$AG513),""))),"")</f>
        <v/>
      </c>
      <c r="AZ513" s="186" t="str">
        <f>IFERROR(IF('Input| Overheads'!$C$42="Direct costs",SUMPRODUCT(--('Input| Projects'!$AD513="Yes"),'Calc| Overheads Allocation'!I$9,'Calc| Project Costs'!AB513),IF('Input| Overheads'!$C$42="Internal labour",SUMPRODUCT(--('Input| Projects'!$AD513="Yes"),'Calc| Overheads Allocation'!I$9,'Calc| Project Costs'!AB513,'Input| Projects'!$Y513),IF('Input| Overheads'!$C$42="DNSP defined",SUMPRODUCT(--('Input| Projects'!$AD513="Yes"),'Calc| Overheads Allocation'!I$62,'Input| Projects'!$AG513),""))),"")</f>
        <v/>
      </c>
      <c r="BA513" s="106"/>
      <c r="BB513" s="186">
        <f t="shared" si="245"/>
        <v>0</v>
      </c>
      <c r="BC513" s="186">
        <f t="shared" si="246"/>
        <v>0</v>
      </c>
      <c r="BD513" s="186">
        <f t="shared" si="247"/>
        <v>0</v>
      </c>
      <c r="BE513" s="186">
        <f t="shared" si="224"/>
        <v>0</v>
      </c>
      <c r="BF513" s="186">
        <f t="shared" si="225"/>
        <v>0</v>
      </c>
      <c r="BG513" s="186">
        <f t="shared" si="226"/>
        <v>0</v>
      </c>
      <c r="BH513" s="186">
        <f t="shared" si="227"/>
        <v>0</v>
      </c>
      <c r="BI513" s="97"/>
      <c r="BJ513" s="186" t="str">
        <f t="shared" si="228"/>
        <v/>
      </c>
      <c r="BK513" s="186" t="str">
        <f t="shared" si="229"/>
        <v/>
      </c>
      <c r="BL513" s="186" t="str">
        <f t="shared" si="230"/>
        <v/>
      </c>
      <c r="BM513" s="186" t="str">
        <f t="shared" si="231"/>
        <v/>
      </c>
      <c r="BN513" s="186" t="str">
        <f t="shared" si="232"/>
        <v/>
      </c>
      <c r="BO513" s="186" t="str">
        <f t="shared" si="233"/>
        <v/>
      </c>
      <c r="BP513" s="186" t="str">
        <f t="shared" si="234"/>
        <v/>
      </c>
      <c r="BQ513" s="97"/>
      <c r="BR513" s="186">
        <f t="shared" si="235"/>
        <v>0</v>
      </c>
      <c r="BS513" s="186">
        <f t="shared" si="236"/>
        <v>0</v>
      </c>
      <c r="BT513" s="222">
        <f t="shared" si="237"/>
        <v>0</v>
      </c>
      <c r="BU513" s="222">
        <f t="shared" si="238"/>
        <v>0</v>
      </c>
      <c r="BV513" s="222">
        <f t="shared" si="239"/>
        <v>0</v>
      </c>
      <c r="BW513" s="222">
        <f t="shared" si="240"/>
        <v>0</v>
      </c>
      <c r="BX513" s="222">
        <f t="shared" si="241"/>
        <v>0</v>
      </c>
      <c r="BY513" s="106"/>
      <c r="BZ513" s="197" t="str">
        <f>IF(SUMIF('Input| Projects'!$AS$8:$CP$8,"Dx",'Input| Projects'!$AS513:$CP513)=0,"",SUMIF('Input| Projects'!$AS$8:$CP$8,"Dx",'Input| Projects'!$AS513:$CP513))</f>
        <v/>
      </c>
      <c r="CA513" s="197" t="str">
        <f>IF(SUMIF('Input| Projects'!$AS$8:$CP$8,"Tx",'Input| Projects'!$AS513:$CP513)=0,"",SUMIF('Input| Projects'!$AS$8:$CP$8,"Tx",'Input| Projects'!$AS513:$CP513))</f>
        <v/>
      </c>
      <c r="CB513" s="150" t="str">
        <f t="shared" si="248"/>
        <v/>
      </c>
    </row>
    <row r="514" spans="2:80" x14ac:dyDescent="0.2">
      <c r="B514" s="201">
        <f>IFERROR('Input| Projects'!B514,"")</f>
        <v>505</v>
      </c>
      <c r="C514" s="42" t="str">
        <f>IFERROR(IF('Input| Projects'!C514="","",'Input| Projects'!C514),"")</f>
        <v/>
      </c>
      <c r="D514" s="42" t="str">
        <f>IFERROR(IF('Input| Projects'!D514="","",'Input| Projects'!D514),"")</f>
        <v/>
      </c>
      <c r="E514" s="104"/>
      <c r="F514" s="190">
        <f>IFERROR('Input| Projects'!I514*'Input| Escalations'!$K$19,"")</f>
        <v>0</v>
      </c>
      <c r="G514" s="190">
        <f>IFERROR('Input| Projects'!J514*'Input| Escalations'!$K$19,"")</f>
        <v>0</v>
      </c>
      <c r="H514" s="190">
        <f>IFERROR('Input| Projects'!K514*'Input| Escalations'!$K$19,"")</f>
        <v>0</v>
      </c>
      <c r="I514" s="190">
        <f>IFERROR('Input| Projects'!L514*'Input| Escalations'!$K$19,"")</f>
        <v>0</v>
      </c>
      <c r="J514" s="190">
        <f>IFERROR('Input| Projects'!M514*'Input| Escalations'!$K$19,"")</f>
        <v>0</v>
      </c>
      <c r="K514" s="190">
        <f>IFERROR('Input| Projects'!N514*'Input| Escalations'!$K$19,"")</f>
        <v>0</v>
      </c>
      <c r="L514" s="190">
        <f>IFERROR('Input| Projects'!O514*'Input| Escalations'!$K$19,"")</f>
        <v>0</v>
      </c>
      <c r="M514" s="150" t="str">
        <f>IF(ABS(SUM(F514:L514)-(SUM('Input| Projects'!I514:O514)*'Input| Escalations'!$K$19))&lt;0.0000001,"",1)</f>
        <v/>
      </c>
      <c r="N514" s="192">
        <f>'Input| Projects'!$Y514*INDEX('Input| Escalations'!$H$33:$N$33,MATCH('Calc| Project Costs'!N$9,'Input| Escalations'!$H$23:$N$23,0))+'Input| Projects'!$Z514*INDEX('Input| Escalations'!$H$34:$N$34,MATCH('Calc| Project Costs'!N$9,'Input| Escalations'!$H$23:$N$23,0))+'Input| Projects'!$AA514*INDEX('Input| Escalations'!$H$35:$N$35,MATCH('Calc| Project Costs'!N$9,'Input| Escalations'!$H$23:$N$23,0))+1</f>
        <v>1</v>
      </c>
      <c r="O514" s="192">
        <f>'Input| Projects'!$Y514*INDEX('Input| Escalations'!$H$33:$N$33,MATCH('Calc| Project Costs'!O$9,'Input| Escalations'!$H$23:$N$23,0))+'Input| Projects'!$Z514*INDEX('Input| Escalations'!$H$34:$N$34,MATCH('Calc| Project Costs'!O$9,'Input| Escalations'!$H$23:$N$23,0))+'Input| Projects'!$AA514*INDEX('Input| Escalations'!$H$35:$N$35,MATCH('Calc| Project Costs'!O$9,'Input| Escalations'!$H$23:$N$23,0))+1</f>
        <v>1</v>
      </c>
      <c r="P514" s="192">
        <f>'Input| Projects'!$Y514*INDEX('Input| Escalations'!$H$33:$N$33,MATCH('Calc| Project Costs'!P$9,'Input| Escalations'!$H$23:$N$23,0))+'Input| Projects'!$Z514*INDEX('Input| Escalations'!$H$34:$N$34,MATCH('Calc| Project Costs'!P$9,'Input| Escalations'!$H$23:$N$23,0))+'Input| Projects'!$AA514*INDEX('Input| Escalations'!$H$35:$N$35,MATCH('Calc| Project Costs'!P$9,'Input| Escalations'!$H$23:$N$23,0))+1</f>
        <v>1</v>
      </c>
      <c r="Q514" s="192">
        <f>'Input| Projects'!$Y514*INDEX('Input| Escalations'!$H$33:$N$33,MATCH('Calc| Project Costs'!Q$9,'Input| Escalations'!$H$23:$N$23,0))+'Input| Projects'!$Z514*INDEX('Input| Escalations'!$H$34:$N$34,MATCH('Calc| Project Costs'!Q$9,'Input| Escalations'!$H$23:$N$23,0))+'Input| Projects'!$AA514*INDEX('Input| Escalations'!$H$35:$N$35,MATCH('Calc| Project Costs'!Q$9,'Input| Escalations'!$H$23:$N$23,0))+1</f>
        <v>1</v>
      </c>
      <c r="R514" s="192">
        <f>'Input| Projects'!$Y514*INDEX('Input| Escalations'!$H$33:$N$33,MATCH('Calc| Project Costs'!R$9,'Input| Escalations'!$H$23:$N$23,0))+'Input| Projects'!$Z514*INDEX('Input| Escalations'!$H$34:$N$34,MATCH('Calc| Project Costs'!R$9,'Input| Escalations'!$H$23:$N$23,0))+'Input| Projects'!$AA514*INDEX('Input| Escalations'!$H$35:$N$35,MATCH('Calc| Project Costs'!R$9,'Input| Escalations'!$H$23:$N$23,0))+1</f>
        <v>1</v>
      </c>
      <c r="S514" s="192">
        <f>'Input| Projects'!$Y514*INDEX('Input| Escalations'!$H$33:$N$33,MATCH('Calc| Project Costs'!S$9,'Input| Escalations'!$H$23:$N$23,0))+'Input| Projects'!$Z514*INDEX('Input| Escalations'!$H$34:$N$34,MATCH('Calc| Project Costs'!S$9,'Input| Escalations'!$H$23:$N$23,0))+'Input| Projects'!$AA514*INDEX('Input| Escalations'!$H$35:$N$35,MATCH('Calc| Project Costs'!S$9,'Input| Escalations'!$H$23:$N$23,0))+1</f>
        <v>1</v>
      </c>
      <c r="T514" s="192">
        <f>'Input| Projects'!$Y514*INDEX('Input| Escalations'!$H$33:$N$33,MATCH('Calc| Project Costs'!T$9,'Input| Escalations'!$H$23:$N$23,0))+'Input| Projects'!$Z514*INDEX('Input| Escalations'!$H$34:$N$34,MATCH('Calc| Project Costs'!T$9,'Input| Escalations'!$H$23:$N$23,0))+'Input| Projects'!$AA514*INDEX('Input| Escalations'!$H$35:$N$35,MATCH('Calc| Project Costs'!T$9,'Input| Escalations'!$H$23:$N$23,0))+1</f>
        <v>1</v>
      </c>
      <c r="U514" s="106"/>
      <c r="V514" s="186">
        <f t="shared" si="242"/>
        <v>0</v>
      </c>
      <c r="W514" s="186">
        <f t="shared" si="243"/>
        <v>0</v>
      </c>
      <c r="X514" s="186">
        <f t="shared" si="244"/>
        <v>0</v>
      </c>
      <c r="Y514" s="186">
        <f t="shared" si="220"/>
        <v>0</v>
      </c>
      <c r="Z514" s="186">
        <f t="shared" si="221"/>
        <v>0</v>
      </c>
      <c r="AA514" s="186">
        <f t="shared" si="222"/>
        <v>0</v>
      </c>
      <c r="AB514" s="186">
        <f t="shared" si="223"/>
        <v>0</v>
      </c>
      <c r="AC514" s="106"/>
      <c r="AD514" s="186">
        <f>'Input| Projects'!Q514*N514*'Input| Escalations'!$K$19</f>
        <v>0</v>
      </c>
      <c r="AE514" s="186">
        <f>'Input| Projects'!R514*O514*'Input| Escalations'!$K$19</f>
        <v>0</v>
      </c>
      <c r="AF514" s="186">
        <f>'Input| Projects'!S514*P514*'Input| Escalations'!$K$19</f>
        <v>0</v>
      </c>
      <c r="AG514" s="186">
        <f>'Input| Projects'!T514*Q514*'Input| Escalations'!$K$19</f>
        <v>0</v>
      </c>
      <c r="AH514" s="186">
        <f>'Input| Projects'!U514*R514*'Input| Escalations'!$K$19</f>
        <v>0</v>
      </c>
      <c r="AI514" s="186">
        <f>'Input| Projects'!V514*S514*'Input| Escalations'!$K$19</f>
        <v>0</v>
      </c>
      <c r="AJ514" s="186">
        <f>'Input| Projects'!W514*T514*'Input| Escalations'!$K$19</f>
        <v>0</v>
      </c>
      <c r="AK514" s="106"/>
      <c r="AL514" s="186" t="str">
        <f>IFERROR(IF('Input| Overheads'!$C$42="Direct costs",SUMPRODUCT(--('Input| Projects'!$AC514="Yes"),'Calc| Overheads Allocation'!C$8,'Calc| Project Costs'!V514),IF('Input| Overheads'!$C$42="Internal labour",SUMPRODUCT(--('Input| Projects'!$AC514="Yes"),'Calc| Overheads Allocation'!C$8,'Calc| Project Costs'!V514,'Input| Projects'!$Y514),IF('Input| Overheads'!$C$42="DNSP defined",SUMPRODUCT(--('Input| Projects'!$AC514="Yes"),'Calc| Overheads Allocation'!C$61,'Input| Projects'!$AF514),""))),"")</f>
        <v/>
      </c>
      <c r="AM514" s="186" t="str">
        <f>IFERROR(IF('Input| Overheads'!$C$42="Direct costs",SUMPRODUCT(--('Input| Projects'!$AC514="Yes"),'Calc| Overheads Allocation'!D$8,'Calc| Project Costs'!W514),IF('Input| Overheads'!$C$42="Internal labour",SUMPRODUCT(--('Input| Projects'!$AC514="Yes"),'Calc| Overheads Allocation'!D$8,'Calc| Project Costs'!W514,'Input| Projects'!$Y514),IF('Input| Overheads'!$C$42="DNSP defined",SUMPRODUCT(--('Input| Projects'!$AC514="Yes"),'Calc| Overheads Allocation'!D$61,'Input| Projects'!$AF514),""))),"")</f>
        <v/>
      </c>
      <c r="AN514" s="186" t="str">
        <f>IFERROR(IF('Input| Overheads'!$C$42="Direct costs",SUMPRODUCT(--('Input| Projects'!$AC514="Yes"),'Calc| Overheads Allocation'!E$8,'Calc| Project Costs'!X514),IF('Input| Overheads'!$C$42="Internal labour",SUMPRODUCT(--('Input| Projects'!$AC514="Yes"),'Calc| Overheads Allocation'!E$8,'Calc| Project Costs'!X514,'Input| Projects'!$Y514),IF('Input| Overheads'!$C$42="DNSP defined",SUMPRODUCT(--('Input| Projects'!$AC514="Yes"),'Calc| Overheads Allocation'!E$61,'Input| Projects'!$AF514),""))),"")</f>
        <v/>
      </c>
      <c r="AO514" s="186" t="str">
        <f>IFERROR(IF('Input| Overheads'!$C$42="Direct costs",SUMPRODUCT(--('Input| Projects'!$AC514="Yes"),'Calc| Overheads Allocation'!F$8,'Calc| Project Costs'!Y514),IF('Input| Overheads'!$C$42="Internal labour",SUMPRODUCT(--('Input| Projects'!$AC514="Yes"),'Calc| Overheads Allocation'!F$8,'Calc| Project Costs'!Y514,'Input| Projects'!$Y514),IF('Input| Overheads'!$C$42="DNSP defined",SUMPRODUCT(--('Input| Projects'!$AC514="Yes"),'Calc| Overheads Allocation'!F$61,'Input| Projects'!$AF514),""))),"")</f>
        <v/>
      </c>
      <c r="AP514" s="186" t="str">
        <f>IFERROR(IF('Input| Overheads'!$C$42="Direct costs",SUMPRODUCT(--('Input| Projects'!$AC514="Yes"),'Calc| Overheads Allocation'!G$8,'Calc| Project Costs'!Z514),IF('Input| Overheads'!$C$42="Internal labour",SUMPRODUCT(--('Input| Projects'!$AC514="Yes"),'Calc| Overheads Allocation'!G$8,'Calc| Project Costs'!Z514,'Input| Projects'!$Y514),IF('Input| Overheads'!$C$42="DNSP defined",SUMPRODUCT(--('Input| Projects'!$AC514="Yes"),'Calc| Overheads Allocation'!G$61,'Input| Projects'!$AF514),""))),"")</f>
        <v/>
      </c>
      <c r="AQ514" s="186" t="str">
        <f>IFERROR(IF('Input| Overheads'!$C$42="Direct costs",SUMPRODUCT(--('Input| Projects'!$AC514="Yes"),'Calc| Overheads Allocation'!H$8,'Calc| Project Costs'!AA514),IF('Input| Overheads'!$C$42="Internal labour",SUMPRODUCT(--('Input| Projects'!$AC514="Yes"),'Calc| Overheads Allocation'!H$8,'Calc| Project Costs'!AA514,'Input| Projects'!$Y514),IF('Input| Overheads'!$C$42="DNSP defined",SUMPRODUCT(--('Input| Projects'!$AC514="Yes"),'Calc| Overheads Allocation'!H$61,'Input| Projects'!$AF514),""))),"")</f>
        <v/>
      </c>
      <c r="AR514" s="186" t="str">
        <f>IFERROR(IF('Input| Overheads'!$C$42="Direct costs",SUMPRODUCT(--('Input| Projects'!$AC514="Yes"),'Calc| Overheads Allocation'!I$8,'Calc| Project Costs'!AB514),IF('Input| Overheads'!$C$42="Internal labour",SUMPRODUCT(--('Input| Projects'!$AC514="Yes"),'Calc| Overheads Allocation'!I$8,'Calc| Project Costs'!AB514,'Input| Projects'!$Y514),IF('Input| Overheads'!$C$42="DNSP defined",SUMPRODUCT(--('Input| Projects'!$AC514="Yes"),'Calc| Overheads Allocation'!I$61,'Input| Projects'!$AF514),""))),"")</f>
        <v/>
      </c>
      <c r="AS514" s="106"/>
      <c r="AT514" s="186" t="str">
        <f>IFERROR(IF('Input| Overheads'!$C$42="Direct costs",SUMPRODUCT(--('Input| Projects'!$AD514="Yes"),'Calc| Overheads Allocation'!C$9,'Calc| Project Costs'!V514),IF('Input| Overheads'!$C$42="Internal labour",SUMPRODUCT(--('Input| Projects'!$AD514="Yes"),'Calc| Overheads Allocation'!C$9,'Calc| Project Costs'!V514,'Input| Projects'!$Y514),IF('Input| Overheads'!$C$42="DNSP defined",SUMPRODUCT(--('Input| Projects'!$AD514="Yes"),'Calc| Overheads Allocation'!C$62,'Input| Projects'!$AG514),""))),"")</f>
        <v/>
      </c>
      <c r="AU514" s="186" t="str">
        <f>IFERROR(IF('Input| Overheads'!$C$42="Direct costs",SUMPRODUCT(--('Input| Projects'!$AD514="Yes"),'Calc| Overheads Allocation'!D$9,'Calc| Project Costs'!W514),IF('Input| Overheads'!$C$42="Internal labour",SUMPRODUCT(--('Input| Projects'!$AD514="Yes"),'Calc| Overheads Allocation'!D$9,'Calc| Project Costs'!W514,'Input| Projects'!$Y514),IF('Input| Overheads'!$C$42="DNSP defined",SUMPRODUCT(--('Input| Projects'!$AD514="Yes"),'Calc| Overheads Allocation'!D$62,'Input| Projects'!$AG514),""))),"")</f>
        <v/>
      </c>
      <c r="AV514" s="186" t="str">
        <f>IFERROR(IF('Input| Overheads'!$C$42="Direct costs",SUMPRODUCT(--('Input| Projects'!$AD514="Yes"),'Calc| Overheads Allocation'!E$9,'Calc| Project Costs'!X514),IF('Input| Overheads'!$C$42="Internal labour",SUMPRODUCT(--('Input| Projects'!$AD514="Yes"),'Calc| Overheads Allocation'!E$9,'Calc| Project Costs'!X514,'Input| Projects'!$Y514),IF('Input| Overheads'!$C$42="DNSP defined",SUMPRODUCT(--('Input| Projects'!$AD514="Yes"),'Calc| Overheads Allocation'!E$62,'Input| Projects'!$AG514),""))),"")</f>
        <v/>
      </c>
      <c r="AW514" s="186" t="str">
        <f>IFERROR(IF('Input| Overheads'!$C$42="Direct costs",SUMPRODUCT(--('Input| Projects'!$AD514="Yes"),'Calc| Overheads Allocation'!F$9,'Calc| Project Costs'!Y514),IF('Input| Overheads'!$C$42="Internal labour",SUMPRODUCT(--('Input| Projects'!$AD514="Yes"),'Calc| Overheads Allocation'!F$9,'Calc| Project Costs'!Y514,'Input| Projects'!$Y514),IF('Input| Overheads'!$C$42="DNSP defined",SUMPRODUCT(--('Input| Projects'!$AD514="Yes"),'Calc| Overheads Allocation'!F$62,'Input| Projects'!$AG514),""))),"")</f>
        <v/>
      </c>
      <c r="AX514" s="186" t="str">
        <f>IFERROR(IF('Input| Overheads'!$C$42="Direct costs",SUMPRODUCT(--('Input| Projects'!$AD514="Yes"),'Calc| Overheads Allocation'!G$9,'Calc| Project Costs'!Z514),IF('Input| Overheads'!$C$42="Internal labour",SUMPRODUCT(--('Input| Projects'!$AD514="Yes"),'Calc| Overheads Allocation'!G$9,'Calc| Project Costs'!Z514,'Input| Projects'!$Y514),IF('Input| Overheads'!$C$42="DNSP defined",SUMPRODUCT(--('Input| Projects'!$AD514="Yes"),'Calc| Overheads Allocation'!G$62,'Input| Projects'!$AG514),""))),"")</f>
        <v/>
      </c>
      <c r="AY514" s="186" t="str">
        <f>IFERROR(IF('Input| Overheads'!$C$42="Direct costs",SUMPRODUCT(--('Input| Projects'!$AD514="Yes"),'Calc| Overheads Allocation'!H$9,'Calc| Project Costs'!AA514),IF('Input| Overheads'!$C$42="Internal labour",SUMPRODUCT(--('Input| Projects'!$AD514="Yes"),'Calc| Overheads Allocation'!H$9,'Calc| Project Costs'!AA514,'Input| Projects'!$Y514),IF('Input| Overheads'!$C$42="DNSP defined",SUMPRODUCT(--('Input| Projects'!$AD514="Yes"),'Calc| Overheads Allocation'!H$62,'Input| Projects'!$AG514),""))),"")</f>
        <v/>
      </c>
      <c r="AZ514" s="186" t="str">
        <f>IFERROR(IF('Input| Overheads'!$C$42="Direct costs",SUMPRODUCT(--('Input| Projects'!$AD514="Yes"),'Calc| Overheads Allocation'!I$9,'Calc| Project Costs'!AB514),IF('Input| Overheads'!$C$42="Internal labour",SUMPRODUCT(--('Input| Projects'!$AD514="Yes"),'Calc| Overheads Allocation'!I$9,'Calc| Project Costs'!AB514,'Input| Projects'!$Y514),IF('Input| Overheads'!$C$42="DNSP defined",SUMPRODUCT(--('Input| Projects'!$AD514="Yes"),'Calc| Overheads Allocation'!I$62,'Input| Projects'!$AG514),""))),"")</f>
        <v/>
      </c>
      <c r="BA514" s="106"/>
      <c r="BB514" s="186">
        <f t="shared" si="245"/>
        <v>0</v>
      </c>
      <c r="BC514" s="186">
        <f t="shared" si="246"/>
        <v>0</v>
      </c>
      <c r="BD514" s="186">
        <f t="shared" si="247"/>
        <v>0</v>
      </c>
      <c r="BE514" s="186">
        <f t="shared" si="224"/>
        <v>0</v>
      </c>
      <c r="BF514" s="186">
        <f t="shared" si="225"/>
        <v>0</v>
      </c>
      <c r="BG514" s="186">
        <f t="shared" si="226"/>
        <v>0</v>
      </c>
      <c r="BH514" s="186">
        <f t="shared" si="227"/>
        <v>0</v>
      </c>
      <c r="BI514" s="97"/>
      <c r="BJ514" s="186" t="str">
        <f t="shared" si="228"/>
        <v/>
      </c>
      <c r="BK514" s="186" t="str">
        <f t="shared" si="229"/>
        <v/>
      </c>
      <c r="BL514" s="186" t="str">
        <f t="shared" si="230"/>
        <v/>
      </c>
      <c r="BM514" s="186" t="str">
        <f t="shared" si="231"/>
        <v/>
      </c>
      <c r="BN514" s="186" t="str">
        <f t="shared" si="232"/>
        <v/>
      </c>
      <c r="BO514" s="186" t="str">
        <f t="shared" si="233"/>
        <v/>
      </c>
      <c r="BP514" s="186" t="str">
        <f t="shared" si="234"/>
        <v/>
      </c>
      <c r="BQ514" s="97"/>
      <c r="BR514" s="186">
        <f t="shared" si="235"/>
        <v>0</v>
      </c>
      <c r="BS514" s="186">
        <f t="shared" si="236"/>
        <v>0</v>
      </c>
      <c r="BT514" s="222">
        <f t="shared" si="237"/>
        <v>0</v>
      </c>
      <c r="BU514" s="222">
        <f t="shared" si="238"/>
        <v>0</v>
      </c>
      <c r="BV514" s="222">
        <f t="shared" si="239"/>
        <v>0</v>
      </c>
      <c r="BW514" s="222">
        <f t="shared" si="240"/>
        <v>0</v>
      </c>
      <c r="BX514" s="222">
        <f t="shared" si="241"/>
        <v>0</v>
      </c>
      <c r="BY514" s="106"/>
      <c r="BZ514" s="197" t="str">
        <f>IF(SUMIF('Input| Projects'!$AS$8:$CP$8,"Dx",'Input| Projects'!$AS514:$CP514)=0,"",SUMIF('Input| Projects'!$AS$8:$CP$8,"Dx",'Input| Projects'!$AS514:$CP514))</f>
        <v/>
      </c>
      <c r="CA514" s="197" t="str">
        <f>IF(SUMIF('Input| Projects'!$AS$8:$CP$8,"Tx",'Input| Projects'!$AS514:$CP514)=0,"",SUMIF('Input| Projects'!$AS$8:$CP$8,"Tx",'Input| Projects'!$AS514:$CP514))</f>
        <v/>
      </c>
      <c r="CB514" s="150" t="str">
        <f t="shared" si="248"/>
        <v/>
      </c>
    </row>
    <row r="515" spans="2:80" x14ac:dyDescent="0.2">
      <c r="B515" s="201">
        <f>IFERROR('Input| Projects'!B515,"")</f>
        <v>506</v>
      </c>
      <c r="C515" s="42" t="str">
        <f>IFERROR(IF('Input| Projects'!C515="","",'Input| Projects'!C515),"")</f>
        <v/>
      </c>
      <c r="D515" s="42" t="str">
        <f>IFERROR(IF('Input| Projects'!D515="","",'Input| Projects'!D515),"")</f>
        <v/>
      </c>
      <c r="E515" s="104"/>
      <c r="F515" s="190">
        <f>IFERROR('Input| Projects'!I515*'Input| Escalations'!$K$19,"")</f>
        <v>0</v>
      </c>
      <c r="G515" s="190">
        <f>IFERROR('Input| Projects'!J515*'Input| Escalations'!$K$19,"")</f>
        <v>0</v>
      </c>
      <c r="H515" s="190">
        <f>IFERROR('Input| Projects'!K515*'Input| Escalations'!$K$19,"")</f>
        <v>0</v>
      </c>
      <c r="I515" s="190">
        <f>IFERROR('Input| Projects'!L515*'Input| Escalations'!$K$19,"")</f>
        <v>0</v>
      </c>
      <c r="J515" s="190">
        <f>IFERROR('Input| Projects'!M515*'Input| Escalations'!$K$19,"")</f>
        <v>0</v>
      </c>
      <c r="K515" s="190">
        <f>IFERROR('Input| Projects'!N515*'Input| Escalations'!$K$19,"")</f>
        <v>0</v>
      </c>
      <c r="L515" s="190">
        <f>IFERROR('Input| Projects'!O515*'Input| Escalations'!$K$19,"")</f>
        <v>0</v>
      </c>
      <c r="M515" s="150" t="str">
        <f>IF(ABS(SUM(F515:L515)-(SUM('Input| Projects'!I515:O515)*'Input| Escalations'!$K$19))&lt;0.0000001,"",1)</f>
        <v/>
      </c>
      <c r="N515" s="192">
        <f>'Input| Projects'!$Y515*INDEX('Input| Escalations'!$H$33:$N$33,MATCH('Calc| Project Costs'!N$9,'Input| Escalations'!$H$23:$N$23,0))+'Input| Projects'!$Z515*INDEX('Input| Escalations'!$H$34:$N$34,MATCH('Calc| Project Costs'!N$9,'Input| Escalations'!$H$23:$N$23,0))+'Input| Projects'!$AA515*INDEX('Input| Escalations'!$H$35:$N$35,MATCH('Calc| Project Costs'!N$9,'Input| Escalations'!$H$23:$N$23,0))+1</f>
        <v>1</v>
      </c>
      <c r="O515" s="192">
        <f>'Input| Projects'!$Y515*INDEX('Input| Escalations'!$H$33:$N$33,MATCH('Calc| Project Costs'!O$9,'Input| Escalations'!$H$23:$N$23,0))+'Input| Projects'!$Z515*INDEX('Input| Escalations'!$H$34:$N$34,MATCH('Calc| Project Costs'!O$9,'Input| Escalations'!$H$23:$N$23,0))+'Input| Projects'!$AA515*INDEX('Input| Escalations'!$H$35:$N$35,MATCH('Calc| Project Costs'!O$9,'Input| Escalations'!$H$23:$N$23,0))+1</f>
        <v>1</v>
      </c>
      <c r="P515" s="192">
        <f>'Input| Projects'!$Y515*INDEX('Input| Escalations'!$H$33:$N$33,MATCH('Calc| Project Costs'!P$9,'Input| Escalations'!$H$23:$N$23,0))+'Input| Projects'!$Z515*INDEX('Input| Escalations'!$H$34:$N$34,MATCH('Calc| Project Costs'!P$9,'Input| Escalations'!$H$23:$N$23,0))+'Input| Projects'!$AA515*INDEX('Input| Escalations'!$H$35:$N$35,MATCH('Calc| Project Costs'!P$9,'Input| Escalations'!$H$23:$N$23,0))+1</f>
        <v>1</v>
      </c>
      <c r="Q515" s="192">
        <f>'Input| Projects'!$Y515*INDEX('Input| Escalations'!$H$33:$N$33,MATCH('Calc| Project Costs'!Q$9,'Input| Escalations'!$H$23:$N$23,0))+'Input| Projects'!$Z515*INDEX('Input| Escalations'!$H$34:$N$34,MATCH('Calc| Project Costs'!Q$9,'Input| Escalations'!$H$23:$N$23,0))+'Input| Projects'!$AA515*INDEX('Input| Escalations'!$H$35:$N$35,MATCH('Calc| Project Costs'!Q$9,'Input| Escalations'!$H$23:$N$23,0))+1</f>
        <v>1</v>
      </c>
      <c r="R515" s="192">
        <f>'Input| Projects'!$Y515*INDEX('Input| Escalations'!$H$33:$N$33,MATCH('Calc| Project Costs'!R$9,'Input| Escalations'!$H$23:$N$23,0))+'Input| Projects'!$Z515*INDEX('Input| Escalations'!$H$34:$N$34,MATCH('Calc| Project Costs'!R$9,'Input| Escalations'!$H$23:$N$23,0))+'Input| Projects'!$AA515*INDEX('Input| Escalations'!$H$35:$N$35,MATCH('Calc| Project Costs'!R$9,'Input| Escalations'!$H$23:$N$23,0))+1</f>
        <v>1</v>
      </c>
      <c r="S515" s="192">
        <f>'Input| Projects'!$Y515*INDEX('Input| Escalations'!$H$33:$N$33,MATCH('Calc| Project Costs'!S$9,'Input| Escalations'!$H$23:$N$23,0))+'Input| Projects'!$Z515*INDEX('Input| Escalations'!$H$34:$N$34,MATCH('Calc| Project Costs'!S$9,'Input| Escalations'!$H$23:$N$23,0))+'Input| Projects'!$AA515*INDEX('Input| Escalations'!$H$35:$N$35,MATCH('Calc| Project Costs'!S$9,'Input| Escalations'!$H$23:$N$23,0))+1</f>
        <v>1</v>
      </c>
      <c r="T515" s="192">
        <f>'Input| Projects'!$Y515*INDEX('Input| Escalations'!$H$33:$N$33,MATCH('Calc| Project Costs'!T$9,'Input| Escalations'!$H$23:$N$23,0))+'Input| Projects'!$Z515*INDEX('Input| Escalations'!$H$34:$N$34,MATCH('Calc| Project Costs'!T$9,'Input| Escalations'!$H$23:$N$23,0))+'Input| Projects'!$AA515*INDEX('Input| Escalations'!$H$35:$N$35,MATCH('Calc| Project Costs'!T$9,'Input| Escalations'!$H$23:$N$23,0))+1</f>
        <v>1</v>
      </c>
      <c r="U515" s="106"/>
      <c r="V515" s="186">
        <f t="shared" si="242"/>
        <v>0</v>
      </c>
      <c r="W515" s="186">
        <f t="shared" si="243"/>
        <v>0</v>
      </c>
      <c r="X515" s="186">
        <f t="shared" si="244"/>
        <v>0</v>
      </c>
      <c r="Y515" s="186">
        <f t="shared" si="220"/>
        <v>0</v>
      </c>
      <c r="Z515" s="186">
        <f t="shared" si="221"/>
        <v>0</v>
      </c>
      <c r="AA515" s="186">
        <f t="shared" si="222"/>
        <v>0</v>
      </c>
      <c r="AB515" s="186">
        <f t="shared" si="223"/>
        <v>0</v>
      </c>
      <c r="AC515" s="106"/>
      <c r="AD515" s="186">
        <f>'Input| Projects'!Q515*N515*'Input| Escalations'!$K$19</f>
        <v>0</v>
      </c>
      <c r="AE515" s="186">
        <f>'Input| Projects'!R515*O515*'Input| Escalations'!$K$19</f>
        <v>0</v>
      </c>
      <c r="AF515" s="186">
        <f>'Input| Projects'!S515*P515*'Input| Escalations'!$K$19</f>
        <v>0</v>
      </c>
      <c r="AG515" s="186">
        <f>'Input| Projects'!T515*Q515*'Input| Escalations'!$K$19</f>
        <v>0</v>
      </c>
      <c r="AH515" s="186">
        <f>'Input| Projects'!U515*R515*'Input| Escalations'!$K$19</f>
        <v>0</v>
      </c>
      <c r="AI515" s="186">
        <f>'Input| Projects'!V515*S515*'Input| Escalations'!$K$19</f>
        <v>0</v>
      </c>
      <c r="AJ515" s="186">
        <f>'Input| Projects'!W515*T515*'Input| Escalations'!$K$19</f>
        <v>0</v>
      </c>
      <c r="AK515" s="106"/>
      <c r="AL515" s="186" t="str">
        <f>IFERROR(IF('Input| Overheads'!$C$42="Direct costs",SUMPRODUCT(--('Input| Projects'!$AC515="Yes"),'Calc| Overheads Allocation'!C$8,'Calc| Project Costs'!V515),IF('Input| Overheads'!$C$42="Internal labour",SUMPRODUCT(--('Input| Projects'!$AC515="Yes"),'Calc| Overheads Allocation'!C$8,'Calc| Project Costs'!V515,'Input| Projects'!$Y515),IF('Input| Overheads'!$C$42="DNSP defined",SUMPRODUCT(--('Input| Projects'!$AC515="Yes"),'Calc| Overheads Allocation'!C$61,'Input| Projects'!$AF515),""))),"")</f>
        <v/>
      </c>
      <c r="AM515" s="186" t="str">
        <f>IFERROR(IF('Input| Overheads'!$C$42="Direct costs",SUMPRODUCT(--('Input| Projects'!$AC515="Yes"),'Calc| Overheads Allocation'!D$8,'Calc| Project Costs'!W515),IF('Input| Overheads'!$C$42="Internal labour",SUMPRODUCT(--('Input| Projects'!$AC515="Yes"),'Calc| Overheads Allocation'!D$8,'Calc| Project Costs'!W515,'Input| Projects'!$Y515),IF('Input| Overheads'!$C$42="DNSP defined",SUMPRODUCT(--('Input| Projects'!$AC515="Yes"),'Calc| Overheads Allocation'!D$61,'Input| Projects'!$AF515),""))),"")</f>
        <v/>
      </c>
      <c r="AN515" s="186" t="str">
        <f>IFERROR(IF('Input| Overheads'!$C$42="Direct costs",SUMPRODUCT(--('Input| Projects'!$AC515="Yes"),'Calc| Overheads Allocation'!E$8,'Calc| Project Costs'!X515),IF('Input| Overheads'!$C$42="Internal labour",SUMPRODUCT(--('Input| Projects'!$AC515="Yes"),'Calc| Overheads Allocation'!E$8,'Calc| Project Costs'!X515,'Input| Projects'!$Y515),IF('Input| Overheads'!$C$42="DNSP defined",SUMPRODUCT(--('Input| Projects'!$AC515="Yes"),'Calc| Overheads Allocation'!E$61,'Input| Projects'!$AF515),""))),"")</f>
        <v/>
      </c>
      <c r="AO515" s="186" t="str">
        <f>IFERROR(IF('Input| Overheads'!$C$42="Direct costs",SUMPRODUCT(--('Input| Projects'!$AC515="Yes"),'Calc| Overheads Allocation'!F$8,'Calc| Project Costs'!Y515),IF('Input| Overheads'!$C$42="Internal labour",SUMPRODUCT(--('Input| Projects'!$AC515="Yes"),'Calc| Overheads Allocation'!F$8,'Calc| Project Costs'!Y515,'Input| Projects'!$Y515),IF('Input| Overheads'!$C$42="DNSP defined",SUMPRODUCT(--('Input| Projects'!$AC515="Yes"),'Calc| Overheads Allocation'!F$61,'Input| Projects'!$AF515),""))),"")</f>
        <v/>
      </c>
      <c r="AP515" s="186" t="str">
        <f>IFERROR(IF('Input| Overheads'!$C$42="Direct costs",SUMPRODUCT(--('Input| Projects'!$AC515="Yes"),'Calc| Overheads Allocation'!G$8,'Calc| Project Costs'!Z515),IF('Input| Overheads'!$C$42="Internal labour",SUMPRODUCT(--('Input| Projects'!$AC515="Yes"),'Calc| Overheads Allocation'!G$8,'Calc| Project Costs'!Z515,'Input| Projects'!$Y515),IF('Input| Overheads'!$C$42="DNSP defined",SUMPRODUCT(--('Input| Projects'!$AC515="Yes"),'Calc| Overheads Allocation'!G$61,'Input| Projects'!$AF515),""))),"")</f>
        <v/>
      </c>
      <c r="AQ515" s="186" t="str">
        <f>IFERROR(IF('Input| Overheads'!$C$42="Direct costs",SUMPRODUCT(--('Input| Projects'!$AC515="Yes"),'Calc| Overheads Allocation'!H$8,'Calc| Project Costs'!AA515),IF('Input| Overheads'!$C$42="Internal labour",SUMPRODUCT(--('Input| Projects'!$AC515="Yes"),'Calc| Overheads Allocation'!H$8,'Calc| Project Costs'!AA515,'Input| Projects'!$Y515),IF('Input| Overheads'!$C$42="DNSP defined",SUMPRODUCT(--('Input| Projects'!$AC515="Yes"),'Calc| Overheads Allocation'!H$61,'Input| Projects'!$AF515),""))),"")</f>
        <v/>
      </c>
      <c r="AR515" s="186" t="str">
        <f>IFERROR(IF('Input| Overheads'!$C$42="Direct costs",SUMPRODUCT(--('Input| Projects'!$AC515="Yes"),'Calc| Overheads Allocation'!I$8,'Calc| Project Costs'!AB515),IF('Input| Overheads'!$C$42="Internal labour",SUMPRODUCT(--('Input| Projects'!$AC515="Yes"),'Calc| Overheads Allocation'!I$8,'Calc| Project Costs'!AB515,'Input| Projects'!$Y515),IF('Input| Overheads'!$C$42="DNSP defined",SUMPRODUCT(--('Input| Projects'!$AC515="Yes"),'Calc| Overheads Allocation'!I$61,'Input| Projects'!$AF515),""))),"")</f>
        <v/>
      </c>
      <c r="AS515" s="106"/>
      <c r="AT515" s="186" t="str">
        <f>IFERROR(IF('Input| Overheads'!$C$42="Direct costs",SUMPRODUCT(--('Input| Projects'!$AD515="Yes"),'Calc| Overheads Allocation'!C$9,'Calc| Project Costs'!V515),IF('Input| Overheads'!$C$42="Internal labour",SUMPRODUCT(--('Input| Projects'!$AD515="Yes"),'Calc| Overheads Allocation'!C$9,'Calc| Project Costs'!V515,'Input| Projects'!$Y515),IF('Input| Overheads'!$C$42="DNSP defined",SUMPRODUCT(--('Input| Projects'!$AD515="Yes"),'Calc| Overheads Allocation'!C$62,'Input| Projects'!$AG515),""))),"")</f>
        <v/>
      </c>
      <c r="AU515" s="186" t="str">
        <f>IFERROR(IF('Input| Overheads'!$C$42="Direct costs",SUMPRODUCT(--('Input| Projects'!$AD515="Yes"),'Calc| Overheads Allocation'!D$9,'Calc| Project Costs'!W515),IF('Input| Overheads'!$C$42="Internal labour",SUMPRODUCT(--('Input| Projects'!$AD515="Yes"),'Calc| Overheads Allocation'!D$9,'Calc| Project Costs'!W515,'Input| Projects'!$Y515),IF('Input| Overheads'!$C$42="DNSP defined",SUMPRODUCT(--('Input| Projects'!$AD515="Yes"),'Calc| Overheads Allocation'!D$62,'Input| Projects'!$AG515),""))),"")</f>
        <v/>
      </c>
      <c r="AV515" s="186" t="str">
        <f>IFERROR(IF('Input| Overheads'!$C$42="Direct costs",SUMPRODUCT(--('Input| Projects'!$AD515="Yes"),'Calc| Overheads Allocation'!E$9,'Calc| Project Costs'!X515),IF('Input| Overheads'!$C$42="Internal labour",SUMPRODUCT(--('Input| Projects'!$AD515="Yes"),'Calc| Overheads Allocation'!E$9,'Calc| Project Costs'!X515,'Input| Projects'!$Y515),IF('Input| Overheads'!$C$42="DNSP defined",SUMPRODUCT(--('Input| Projects'!$AD515="Yes"),'Calc| Overheads Allocation'!E$62,'Input| Projects'!$AG515),""))),"")</f>
        <v/>
      </c>
      <c r="AW515" s="186" t="str">
        <f>IFERROR(IF('Input| Overheads'!$C$42="Direct costs",SUMPRODUCT(--('Input| Projects'!$AD515="Yes"),'Calc| Overheads Allocation'!F$9,'Calc| Project Costs'!Y515),IF('Input| Overheads'!$C$42="Internal labour",SUMPRODUCT(--('Input| Projects'!$AD515="Yes"),'Calc| Overheads Allocation'!F$9,'Calc| Project Costs'!Y515,'Input| Projects'!$Y515),IF('Input| Overheads'!$C$42="DNSP defined",SUMPRODUCT(--('Input| Projects'!$AD515="Yes"),'Calc| Overheads Allocation'!F$62,'Input| Projects'!$AG515),""))),"")</f>
        <v/>
      </c>
      <c r="AX515" s="186" t="str">
        <f>IFERROR(IF('Input| Overheads'!$C$42="Direct costs",SUMPRODUCT(--('Input| Projects'!$AD515="Yes"),'Calc| Overheads Allocation'!G$9,'Calc| Project Costs'!Z515),IF('Input| Overheads'!$C$42="Internal labour",SUMPRODUCT(--('Input| Projects'!$AD515="Yes"),'Calc| Overheads Allocation'!G$9,'Calc| Project Costs'!Z515,'Input| Projects'!$Y515),IF('Input| Overheads'!$C$42="DNSP defined",SUMPRODUCT(--('Input| Projects'!$AD515="Yes"),'Calc| Overheads Allocation'!G$62,'Input| Projects'!$AG515),""))),"")</f>
        <v/>
      </c>
      <c r="AY515" s="186" t="str">
        <f>IFERROR(IF('Input| Overheads'!$C$42="Direct costs",SUMPRODUCT(--('Input| Projects'!$AD515="Yes"),'Calc| Overheads Allocation'!H$9,'Calc| Project Costs'!AA515),IF('Input| Overheads'!$C$42="Internal labour",SUMPRODUCT(--('Input| Projects'!$AD515="Yes"),'Calc| Overheads Allocation'!H$9,'Calc| Project Costs'!AA515,'Input| Projects'!$Y515),IF('Input| Overheads'!$C$42="DNSP defined",SUMPRODUCT(--('Input| Projects'!$AD515="Yes"),'Calc| Overheads Allocation'!H$62,'Input| Projects'!$AG515),""))),"")</f>
        <v/>
      </c>
      <c r="AZ515" s="186" t="str">
        <f>IFERROR(IF('Input| Overheads'!$C$42="Direct costs",SUMPRODUCT(--('Input| Projects'!$AD515="Yes"),'Calc| Overheads Allocation'!I$9,'Calc| Project Costs'!AB515),IF('Input| Overheads'!$C$42="Internal labour",SUMPRODUCT(--('Input| Projects'!$AD515="Yes"),'Calc| Overheads Allocation'!I$9,'Calc| Project Costs'!AB515,'Input| Projects'!$Y515),IF('Input| Overheads'!$C$42="DNSP defined",SUMPRODUCT(--('Input| Projects'!$AD515="Yes"),'Calc| Overheads Allocation'!I$62,'Input| Projects'!$AG515),""))),"")</f>
        <v/>
      </c>
      <c r="BA515" s="106"/>
      <c r="BB515" s="186">
        <f t="shared" si="245"/>
        <v>0</v>
      </c>
      <c r="BC515" s="186">
        <f t="shared" si="246"/>
        <v>0</v>
      </c>
      <c r="BD515" s="186">
        <f t="shared" si="247"/>
        <v>0</v>
      </c>
      <c r="BE515" s="186">
        <f t="shared" si="224"/>
        <v>0</v>
      </c>
      <c r="BF515" s="186">
        <f t="shared" si="225"/>
        <v>0</v>
      </c>
      <c r="BG515" s="186">
        <f t="shared" si="226"/>
        <v>0</v>
      </c>
      <c r="BH515" s="186">
        <f t="shared" si="227"/>
        <v>0</v>
      </c>
      <c r="BI515" s="97"/>
      <c r="BJ515" s="186" t="str">
        <f t="shared" si="228"/>
        <v/>
      </c>
      <c r="BK515" s="186" t="str">
        <f t="shared" si="229"/>
        <v/>
      </c>
      <c r="BL515" s="186" t="str">
        <f t="shared" si="230"/>
        <v/>
      </c>
      <c r="BM515" s="186" t="str">
        <f t="shared" si="231"/>
        <v/>
      </c>
      <c r="BN515" s="186" t="str">
        <f t="shared" si="232"/>
        <v/>
      </c>
      <c r="BO515" s="186" t="str">
        <f t="shared" si="233"/>
        <v/>
      </c>
      <c r="BP515" s="186" t="str">
        <f t="shared" si="234"/>
        <v/>
      </c>
      <c r="BQ515" s="97"/>
      <c r="BR515" s="186">
        <f t="shared" si="235"/>
        <v>0</v>
      </c>
      <c r="BS515" s="186">
        <f t="shared" si="236"/>
        <v>0</v>
      </c>
      <c r="BT515" s="222">
        <f t="shared" si="237"/>
        <v>0</v>
      </c>
      <c r="BU515" s="222">
        <f t="shared" si="238"/>
        <v>0</v>
      </c>
      <c r="BV515" s="222">
        <f t="shared" si="239"/>
        <v>0</v>
      </c>
      <c r="BW515" s="222">
        <f t="shared" si="240"/>
        <v>0</v>
      </c>
      <c r="BX515" s="222">
        <f t="shared" si="241"/>
        <v>0</v>
      </c>
      <c r="BY515" s="106"/>
      <c r="BZ515" s="197" t="str">
        <f>IF(SUMIF('Input| Projects'!$AS$8:$CP$8,"Dx",'Input| Projects'!$AS515:$CP515)=0,"",SUMIF('Input| Projects'!$AS$8:$CP$8,"Dx",'Input| Projects'!$AS515:$CP515))</f>
        <v/>
      </c>
      <c r="CA515" s="197" t="str">
        <f>IF(SUMIF('Input| Projects'!$AS$8:$CP$8,"Tx",'Input| Projects'!$AS515:$CP515)=0,"",SUMIF('Input| Projects'!$AS$8:$CP$8,"Tx",'Input| Projects'!$AS515:$CP515))</f>
        <v/>
      </c>
      <c r="CB515" s="150" t="str">
        <f t="shared" si="248"/>
        <v/>
      </c>
    </row>
    <row r="516" spans="2:80" x14ac:dyDescent="0.2">
      <c r="B516" s="201">
        <f>IFERROR('Input| Projects'!B516,"")</f>
        <v>507</v>
      </c>
      <c r="C516" s="42" t="str">
        <f>IFERROR(IF('Input| Projects'!C516="","",'Input| Projects'!C516),"")</f>
        <v/>
      </c>
      <c r="D516" s="42" t="str">
        <f>IFERROR(IF('Input| Projects'!D516="","",'Input| Projects'!D516),"")</f>
        <v/>
      </c>
      <c r="E516" s="104"/>
      <c r="F516" s="190">
        <f>IFERROR('Input| Projects'!I516*'Input| Escalations'!$K$19,"")</f>
        <v>0</v>
      </c>
      <c r="G516" s="190">
        <f>IFERROR('Input| Projects'!J516*'Input| Escalations'!$K$19,"")</f>
        <v>0</v>
      </c>
      <c r="H516" s="190">
        <f>IFERROR('Input| Projects'!K516*'Input| Escalations'!$K$19,"")</f>
        <v>0</v>
      </c>
      <c r="I516" s="190">
        <f>IFERROR('Input| Projects'!L516*'Input| Escalations'!$K$19,"")</f>
        <v>0</v>
      </c>
      <c r="J516" s="190">
        <f>IFERROR('Input| Projects'!M516*'Input| Escalations'!$K$19,"")</f>
        <v>0</v>
      </c>
      <c r="K516" s="190">
        <f>IFERROR('Input| Projects'!N516*'Input| Escalations'!$K$19,"")</f>
        <v>0</v>
      </c>
      <c r="L516" s="190">
        <f>IFERROR('Input| Projects'!O516*'Input| Escalations'!$K$19,"")</f>
        <v>0</v>
      </c>
      <c r="M516" s="150" t="str">
        <f>IF(ABS(SUM(F516:L516)-(SUM('Input| Projects'!I516:O516)*'Input| Escalations'!$K$19))&lt;0.0000001,"",1)</f>
        <v/>
      </c>
      <c r="N516" s="192">
        <f>'Input| Projects'!$Y516*INDEX('Input| Escalations'!$H$33:$N$33,MATCH('Calc| Project Costs'!N$9,'Input| Escalations'!$H$23:$N$23,0))+'Input| Projects'!$Z516*INDEX('Input| Escalations'!$H$34:$N$34,MATCH('Calc| Project Costs'!N$9,'Input| Escalations'!$H$23:$N$23,0))+'Input| Projects'!$AA516*INDEX('Input| Escalations'!$H$35:$N$35,MATCH('Calc| Project Costs'!N$9,'Input| Escalations'!$H$23:$N$23,0))+1</f>
        <v>1</v>
      </c>
      <c r="O516" s="192">
        <f>'Input| Projects'!$Y516*INDEX('Input| Escalations'!$H$33:$N$33,MATCH('Calc| Project Costs'!O$9,'Input| Escalations'!$H$23:$N$23,0))+'Input| Projects'!$Z516*INDEX('Input| Escalations'!$H$34:$N$34,MATCH('Calc| Project Costs'!O$9,'Input| Escalations'!$H$23:$N$23,0))+'Input| Projects'!$AA516*INDEX('Input| Escalations'!$H$35:$N$35,MATCH('Calc| Project Costs'!O$9,'Input| Escalations'!$H$23:$N$23,0))+1</f>
        <v>1</v>
      </c>
      <c r="P516" s="192">
        <f>'Input| Projects'!$Y516*INDEX('Input| Escalations'!$H$33:$N$33,MATCH('Calc| Project Costs'!P$9,'Input| Escalations'!$H$23:$N$23,0))+'Input| Projects'!$Z516*INDEX('Input| Escalations'!$H$34:$N$34,MATCH('Calc| Project Costs'!P$9,'Input| Escalations'!$H$23:$N$23,0))+'Input| Projects'!$AA516*INDEX('Input| Escalations'!$H$35:$N$35,MATCH('Calc| Project Costs'!P$9,'Input| Escalations'!$H$23:$N$23,0))+1</f>
        <v>1</v>
      </c>
      <c r="Q516" s="192">
        <f>'Input| Projects'!$Y516*INDEX('Input| Escalations'!$H$33:$N$33,MATCH('Calc| Project Costs'!Q$9,'Input| Escalations'!$H$23:$N$23,0))+'Input| Projects'!$Z516*INDEX('Input| Escalations'!$H$34:$N$34,MATCH('Calc| Project Costs'!Q$9,'Input| Escalations'!$H$23:$N$23,0))+'Input| Projects'!$AA516*INDEX('Input| Escalations'!$H$35:$N$35,MATCH('Calc| Project Costs'!Q$9,'Input| Escalations'!$H$23:$N$23,0))+1</f>
        <v>1</v>
      </c>
      <c r="R516" s="192">
        <f>'Input| Projects'!$Y516*INDEX('Input| Escalations'!$H$33:$N$33,MATCH('Calc| Project Costs'!R$9,'Input| Escalations'!$H$23:$N$23,0))+'Input| Projects'!$Z516*INDEX('Input| Escalations'!$H$34:$N$34,MATCH('Calc| Project Costs'!R$9,'Input| Escalations'!$H$23:$N$23,0))+'Input| Projects'!$AA516*INDEX('Input| Escalations'!$H$35:$N$35,MATCH('Calc| Project Costs'!R$9,'Input| Escalations'!$H$23:$N$23,0))+1</f>
        <v>1</v>
      </c>
      <c r="S516" s="192">
        <f>'Input| Projects'!$Y516*INDEX('Input| Escalations'!$H$33:$N$33,MATCH('Calc| Project Costs'!S$9,'Input| Escalations'!$H$23:$N$23,0))+'Input| Projects'!$Z516*INDEX('Input| Escalations'!$H$34:$N$34,MATCH('Calc| Project Costs'!S$9,'Input| Escalations'!$H$23:$N$23,0))+'Input| Projects'!$AA516*INDEX('Input| Escalations'!$H$35:$N$35,MATCH('Calc| Project Costs'!S$9,'Input| Escalations'!$H$23:$N$23,0))+1</f>
        <v>1</v>
      </c>
      <c r="T516" s="192">
        <f>'Input| Projects'!$Y516*INDEX('Input| Escalations'!$H$33:$N$33,MATCH('Calc| Project Costs'!T$9,'Input| Escalations'!$H$23:$N$23,0))+'Input| Projects'!$Z516*INDEX('Input| Escalations'!$H$34:$N$34,MATCH('Calc| Project Costs'!T$9,'Input| Escalations'!$H$23:$N$23,0))+'Input| Projects'!$AA516*INDEX('Input| Escalations'!$H$35:$N$35,MATCH('Calc| Project Costs'!T$9,'Input| Escalations'!$H$23:$N$23,0))+1</f>
        <v>1</v>
      </c>
      <c r="U516" s="106"/>
      <c r="V516" s="186">
        <f t="shared" si="242"/>
        <v>0</v>
      </c>
      <c r="W516" s="186">
        <f t="shared" si="243"/>
        <v>0</v>
      </c>
      <c r="X516" s="186">
        <f t="shared" si="244"/>
        <v>0</v>
      </c>
      <c r="Y516" s="186">
        <f t="shared" si="220"/>
        <v>0</v>
      </c>
      <c r="Z516" s="186">
        <f t="shared" si="221"/>
        <v>0</v>
      </c>
      <c r="AA516" s="186">
        <f t="shared" si="222"/>
        <v>0</v>
      </c>
      <c r="AB516" s="186">
        <f t="shared" si="223"/>
        <v>0</v>
      </c>
      <c r="AC516" s="106"/>
      <c r="AD516" s="186">
        <f>'Input| Projects'!Q516*N516*'Input| Escalations'!$K$19</f>
        <v>0</v>
      </c>
      <c r="AE516" s="186">
        <f>'Input| Projects'!R516*O516*'Input| Escalations'!$K$19</f>
        <v>0</v>
      </c>
      <c r="AF516" s="186">
        <f>'Input| Projects'!S516*P516*'Input| Escalations'!$K$19</f>
        <v>0</v>
      </c>
      <c r="AG516" s="186">
        <f>'Input| Projects'!T516*Q516*'Input| Escalations'!$K$19</f>
        <v>0</v>
      </c>
      <c r="AH516" s="186">
        <f>'Input| Projects'!U516*R516*'Input| Escalations'!$K$19</f>
        <v>0</v>
      </c>
      <c r="AI516" s="186">
        <f>'Input| Projects'!V516*S516*'Input| Escalations'!$K$19</f>
        <v>0</v>
      </c>
      <c r="AJ516" s="186">
        <f>'Input| Projects'!W516*T516*'Input| Escalations'!$K$19</f>
        <v>0</v>
      </c>
      <c r="AK516" s="106"/>
      <c r="AL516" s="186" t="str">
        <f>IFERROR(IF('Input| Overheads'!$C$42="Direct costs",SUMPRODUCT(--('Input| Projects'!$AC516="Yes"),'Calc| Overheads Allocation'!C$8,'Calc| Project Costs'!V516),IF('Input| Overheads'!$C$42="Internal labour",SUMPRODUCT(--('Input| Projects'!$AC516="Yes"),'Calc| Overheads Allocation'!C$8,'Calc| Project Costs'!V516,'Input| Projects'!$Y516),IF('Input| Overheads'!$C$42="DNSP defined",SUMPRODUCT(--('Input| Projects'!$AC516="Yes"),'Calc| Overheads Allocation'!C$61,'Input| Projects'!$AF516),""))),"")</f>
        <v/>
      </c>
      <c r="AM516" s="186" t="str">
        <f>IFERROR(IF('Input| Overheads'!$C$42="Direct costs",SUMPRODUCT(--('Input| Projects'!$AC516="Yes"),'Calc| Overheads Allocation'!D$8,'Calc| Project Costs'!W516),IF('Input| Overheads'!$C$42="Internal labour",SUMPRODUCT(--('Input| Projects'!$AC516="Yes"),'Calc| Overheads Allocation'!D$8,'Calc| Project Costs'!W516,'Input| Projects'!$Y516),IF('Input| Overheads'!$C$42="DNSP defined",SUMPRODUCT(--('Input| Projects'!$AC516="Yes"),'Calc| Overheads Allocation'!D$61,'Input| Projects'!$AF516),""))),"")</f>
        <v/>
      </c>
      <c r="AN516" s="186" t="str">
        <f>IFERROR(IF('Input| Overheads'!$C$42="Direct costs",SUMPRODUCT(--('Input| Projects'!$AC516="Yes"),'Calc| Overheads Allocation'!E$8,'Calc| Project Costs'!X516),IF('Input| Overheads'!$C$42="Internal labour",SUMPRODUCT(--('Input| Projects'!$AC516="Yes"),'Calc| Overheads Allocation'!E$8,'Calc| Project Costs'!X516,'Input| Projects'!$Y516),IF('Input| Overheads'!$C$42="DNSP defined",SUMPRODUCT(--('Input| Projects'!$AC516="Yes"),'Calc| Overheads Allocation'!E$61,'Input| Projects'!$AF516),""))),"")</f>
        <v/>
      </c>
      <c r="AO516" s="186" t="str">
        <f>IFERROR(IF('Input| Overheads'!$C$42="Direct costs",SUMPRODUCT(--('Input| Projects'!$AC516="Yes"),'Calc| Overheads Allocation'!F$8,'Calc| Project Costs'!Y516),IF('Input| Overheads'!$C$42="Internal labour",SUMPRODUCT(--('Input| Projects'!$AC516="Yes"),'Calc| Overheads Allocation'!F$8,'Calc| Project Costs'!Y516,'Input| Projects'!$Y516),IF('Input| Overheads'!$C$42="DNSP defined",SUMPRODUCT(--('Input| Projects'!$AC516="Yes"),'Calc| Overheads Allocation'!F$61,'Input| Projects'!$AF516),""))),"")</f>
        <v/>
      </c>
      <c r="AP516" s="186" t="str">
        <f>IFERROR(IF('Input| Overheads'!$C$42="Direct costs",SUMPRODUCT(--('Input| Projects'!$AC516="Yes"),'Calc| Overheads Allocation'!G$8,'Calc| Project Costs'!Z516),IF('Input| Overheads'!$C$42="Internal labour",SUMPRODUCT(--('Input| Projects'!$AC516="Yes"),'Calc| Overheads Allocation'!G$8,'Calc| Project Costs'!Z516,'Input| Projects'!$Y516),IF('Input| Overheads'!$C$42="DNSP defined",SUMPRODUCT(--('Input| Projects'!$AC516="Yes"),'Calc| Overheads Allocation'!G$61,'Input| Projects'!$AF516),""))),"")</f>
        <v/>
      </c>
      <c r="AQ516" s="186" t="str">
        <f>IFERROR(IF('Input| Overheads'!$C$42="Direct costs",SUMPRODUCT(--('Input| Projects'!$AC516="Yes"),'Calc| Overheads Allocation'!H$8,'Calc| Project Costs'!AA516),IF('Input| Overheads'!$C$42="Internal labour",SUMPRODUCT(--('Input| Projects'!$AC516="Yes"),'Calc| Overheads Allocation'!H$8,'Calc| Project Costs'!AA516,'Input| Projects'!$Y516),IF('Input| Overheads'!$C$42="DNSP defined",SUMPRODUCT(--('Input| Projects'!$AC516="Yes"),'Calc| Overheads Allocation'!H$61,'Input| Projects'!$AF516),""))),"")</f>
        <v/>
      </c>
      <c r="AR516" s="186" t="str">
        <f>IFERROR(IF('Input| Overheads'!$C$42="Direct costs",SUMPRODUCT(--('Input| Projects'!$AC516="Yes"),'Calc| Overheads Allocation'!I$8,'Calc| Project Costs'!AB516),IF('Input| Overheads'!$C$42="Internal labour",SUMPRODUCT(--('Input| Projects'!$AC516="Yes"),'Calc| Overheads Allocation'!I$8,'Calc| Project Costs'!AB516,'Input| Projects'!$Y516),IF('Input| Overheads'!$C$42="DNSP defined",SUMPRODUCT(--('Input| Projects'!$AC516="Yes"),'Calc| Overheads Allocation'!I$61,'Input| Projects'!$AF516),""))),"")</f>
        <v/>
      </c>
      <c r="AS516" s="106"/>
      <c r="AT516" s="186" t="str">
        <f>IFERROR(IF('Input| Overheads'!$C$42="Direct costs",SUMPRODUCT(--('Input| Projects'!$AD516="Yes"),'Calc| Overheads Allocation'!C$9,'Calc| Project Costs'!V516),IF('Input| Overheads'!$C$42="Internal labour",SUMPRODUCT(--('Input| Projects'!$AD516="Yes"),'Calc| Overheads Allocation'!C$9,'Calc| Project Costs'!V516,'Input| Projects'!$Y516),IF('Input| Overheads'!$C$42="DNSP defined",SUMPRODUCT(--('Input| Projects'!$AD516="Yes"),'Calc| Overheads Allocation'!C$62,'Input| Projects'!$AG516),""))),"")</f>
        <v/>
      </c>
      <c r="AU516" s="186" t="str">
        <f>IFERROR(IF('Input| Overheads'!$C$42="Direct costs",SUMPRODUCT(--('Input| Projects'!$AD516="Yes"),'Calc| Overheads Allocation'!D$9,'Calc| Project Costs'!W516),IF('Input| Overheads'!$C$42="Internal labour",SUMPRODUCT(--('Input| Projects'!$AD516="Yes"),'Calc| Overheads Allocation'!D$9,'Calc| Project Costs'!W516,'Input| Projects'!$Y516),IF('Input| Overheads'!$C$42="DNSP defined",SUMPRODUCT(--('Input| Projects'!$AD516="Yes"),'Calc| Overheads Allocation'!D$62,'Input| Projects'!$AG516),""))),"")</f>
        <v/>
      </c>
      <c r="AV516" s="186" t="str">
        <f>IFERROR(IF('Input| Overheads'!$C$42="Direct costs",SUMPRODUCT(--('Input| Projects'!$AD516="Yes"),'Calc| Overheads Allocation'!E$9,'Calc| Project Costs'!X516),IF('Input| Overheads'!$C$42="Internal labour",SUMPRODUCT(--('Input| Projects'!$AD516="Yes"),'Calc| Overheads Allocation'!E$9,'Calc| Project Costs'!X516,'Input| Projects'!$Y516),IF('Input| Overheads'!$C$42="DNSP defined",SUMPRODUCT(--('Input| Projects'!$AD516="Yes"),'Calc| Overheads Allocation'!E$62,'Input| Projects'!$AG516),""))),"")</f>
        <v/>
      </c>
      <c r="AW516" s="186" t="str">
        <f>IFERROR(IF('Input| Overheads'!$C$42="Direct costs",SUMPRODUCT(--('Input| Projects'!$AD516="Yes"),'Calc| Overheads Allocation'!F$9,'Calc| Project Costs'!Y516),IF('Input| Overheads'!$C$42="Internal labour",SUMPRODUCT(--('Input| Projects'!$AD516="Yes"),'Calc| Overheads Allocation'!F$9,'Calc| Project Costs'!Y516,'Input| Projects'!$Y516),IF('Input| Overheads'!$C$42="DNSP defined",SUMPRODUCT(--('Input| Projects'!$AD516="Yes"),'Calc| Overheads Allocation'!F$62,'Input| Projects'!$AG516),""))),"")</f>
        <v/>
      </c>
      <c r="AX516" s="186" t="str">
        <f>IFERROR(IF('Input| Overheads'!$C$42="Direct costs",SUMPRODUCT(--('Input| Projects'!$AD516="Yes"),'Calc| Overheads Allocation'!G$9,'Calc| Project Costs'!Z516),IF('Input| Overheads'!$C$42="Internal labour",SUMPRODUCT(--('Input| Projects'!$AD516="Yes"),'Calc| Overheads Allocation'!G$9,'Calc| Project Costs'!Z516,'Input| Projects'!$Y516),IF('Input| Overheads'!$C$42="DNSP defined",SUMPRODUCT(--('Input| Projects'!$AD516="Yes"),'Calc| Overheads Allocation'!G$62,'Input| Projects'!$AG516),""))),"")</f>
        <v/>
      </c>
      <c r="AY516" s="186" t="str">
        <f>IFERROR(IF('Input| Overheads'!$C$42="Direct costs",SUMPRODUCT(--('Input| Projects'!$AD516="Yes"),'Calc| Overheads Allocation'!H$9,'Calc| Project Costs'!AA516),IF('Input| Overheads'!$C$42="Internal labour",SUMPRODUCT(--('Input| Projects'!$AD516="Yes"),'Calc| Overheads Allocation'!H$9,'Calc| Project Costs'!AA516,'Input| Projects'!$Y516),IF('Input| Overheads'!$C$42="DNSP defined",SUMPRODUCT(--('Input| Projects'!$AD516="Yes"),'Calc| Overheads Allocation'!H$62,'Input| Projects'!$AG516),""))),"")</f>
        <v/>
      </c>
      <c r="AZ516" s="186" t="str">
        <f>IFERROR(IF('Input| Overheads'!$C$42="Direct costs",SUMPRODUCT(--('Input| Projects'!$AD516="Yes"),'Calc| Overheads Allocation'!I$9,'Calc| Project Costs'!AB516),IF('Input| Overheads'!$C$42="Internal labour",SUMPRODUCT(--('Input| Projects'!$AD516="Yes"),'Calc| Overheads Allocation'!I$9,'Calc| Project Costs'!AB516,'Input| Projects'!$Y516),IF('Input| Overheads'!$C$42="DNSP defined",SUMPRODUCT(--('Input| Projects'!$AD516="Yes"),'Calc| Overheads Allocation'!I$62,'Input| Projects'!$AG516),""))),"")</f>
        <v/>
      </c>
      <c r="BA516" s="106"/>
      <c r="BB516" s="186">
        <f t="shared" si="245"/>
        <v>0</v>
      </c>
      <c r="BC516" s="186">
        <f t="shared" si="246"/>
        <v>0</v>
      </c>
      <c r="BD516" s="186">
        <f t="shared" si="247"/>
        <v>0</v>
      </c>
      <c r="BE516" s="186">
        <f t="shared" si="224"/>
        <v>0</v>
      </c>
      <c r="BF516" s="186">
        <f t="shared" si="225"/>
        <v>0</v>
      </c>
      <c r="BG516" s="186">
        <f t="shared" si="226"/>
        <v>0</v>
      </c>
      <c r="BH516" s="186">
        <f t="shared" si="227"/>
        <v>0</v>
      </c>
      <c r="BI516" s="97"/>
      <c r="BJ516" s="186" t="str">
        <f t="shared" si="228"/>
        <v/>
      </c>
      <c r="BK516" s="186" t="str">
        <f t="shared" si="229"/>
        <v/>
      </c>
      <c r="BL516" s="186" t="str">
        <f t="shared" si="230"/>
        <v/>
      </c>
      <c r="BM516" s="186" t="str">
        <f t="shared" si="231"/>
        <v/>
      </c>
      <c r="BN516" s="186" t="str">
        <f t="shared" si="232"/>
        <v/>
      </c>
      <c r="BO516" s="186" t="str">
        <f t="shared" si="233"/>
        <v/>
      </c>
      <c r="BP516" s="186" t="str">
        <f t="shared" si="234"/>
        <v/>
      </c>
      <c r="BQ516" s="97"/>
      <c r="BR516" s="186">
        <f t="shared" si="235"/>
        <v>0</v>
      </c>
      <c r="BS516" s="186">
        <f t="shared" si="236"/>
        <v>0</v>
      </c>
      <c r="BT516" s="222">
        <f t="shared" si="237"/>
        <v>0</v>
      </c>
      <c r="BU516" s="222">
        <f t="shared" si="238"/>
        <v>0</v>
      </c>
      <c r="BV516" s="222">
        <f t="shared" si="239"/>
        <v>0</v>
      </c>
      <c r="BW516" s="222">
        <f t="shared" si="240"/>
        <v>0</v>
      </c>
      <c r="BX516" s="222">
        <f t="shared" si="241"/>
        <v>0</v>
      </c>
      <c r="BY516" s="106"/>
      <c r="BZ516" s="197" t="str">
        <f>IF(SUMIF('Input| Projects'!$AS$8:$CP$8,"Dx",'Input| Projects'!$AS516:$CP516)=0,"",SUMIF('Input| Projects'!$AS$8:$CP$8,"Dx",'Input| Projects'!$AS516:$CP516))</f>
        <v/>
      </c>
      <c r="CA516" s="197" t="str">
        <f>IF(SUMIF('Input| Projects'!$AS$8:$CP$8,"Tx",'Input| Projects'!$AS516:$CP516)=0,"",SUMIF('Input| Projects'!$AS$8:$CP$8,"Tx",'Input| Projects'!$AS516:$CP516))</f>
        <v/>
      </c>
      <c r="CB516" s="150" t="str">
        <f t="shared" si="248"/>
        <v/>
      </c>
    </row>
    <row r="517" spans="2:80" x14ac:dyDescent="0.2">
      <c r="B517" s="201">
        <f>IFERROR('Input| Projects'!B517,"")</f>
        <v>508</v>
      </c>
      <c r="C517" s="42" t="str">
        <f>IFERROR(IF('Input| Projects'!C517="","",'Input| Projects'!C517),"")</f>
        <v/>
      </c>
      <c r="D517" s="42" t="str">
        <f>IFERROR(IF('Input| Projects'!D517="","",'Input| Projects'!D517),"")</f>
        <v/>
      </c>
      <c r="E517" s="104"/>
      <c r="F517" s="190">
        <f>IFERROR('Input| Projects'!I517*'Input| Escalations'!$K$19,"")</f>
        <v>0</v>
      </c>
      <c r="G517" s="190">
        <f>IFERROR('Input| Projects'!J517*'Input| Escalations'!$K$19,"")</f>
        <v>0</v>
      </c>
      <c r="H517" s="190">
        <f>IFERROR('Input| Projects'!K517*'Input| Escalations'!$K$19,"")</f>
        <v>0</v>
      </c>
      <c r="I517" s="190">
        <f>IFERROR('Input| Projects'!L517*'Input| Escalations'!$K$19,"")</f>
        <v>0</v>
      </c>
      <c r="J517" s="190">
        <f>IFERROR('Input| Projects'!M517*'Input| Escalations'!$K$19,"")</f>
        <v>0</v>
      </c>
      <c r="K517" s="190">
        <f>IFERROR('Input| Projects'!N517*'Input| Escalations'!$K$19,"")</f>
        <v>0</v>
      </c>
      <c r="L517" s="190">
        <f>IFERROR('Input| Projects'!O517*'Input| Escalations'!$K$19,"")</f>
        <v>0</v>
      </c>
      <c r="M517" s="150" t="str">
        <f>IF(ABS(SUM(F517:L517)-(SUM('Input| Projects'!I517:O517)*'Input| Escalations'!$K$19))&lt;0.0000001,"",1)</f>
        <v/>
      </c>
      <c r="N517" s="192">
        <f>'Input| Projects'!$Y517*INDEX('Input| Escalations'!$H$33:$N$33,MATCH('Calc| Project Costs'!N$9,'Input| Escalations'!$H$23:$N$23,0))+'Input| Projects'!$Z517*INDEX('Input| Escalations'!$H$34:$N$34,MATCH('Calc| Project Costs'!N$9,'Input| Escalations'!$H$23:$N$23,0))+'Input| Projects'!$AA517*INDEX('Input| Escalations'!$H$35:$N$35,MATCH('Calc| Project Costs'!N$9,'Input| Escalations'!$H$23:$N$23,0))+1</f>
        <v>1</v>
      </c>
      <c r="O517" s="192">
        <f>'Input| Projects'!$Y517*INDEX('Input| Escalations'!$H$33:$N$33,MATCH('Calc| Project Costs'!O$9,'Input| Escalations'!$H$23:$N$23,0))+'Input| Projects'!$Z517*INDEX('Input| Escalations'!$H$34:$N$34,MATCH('Calc| Project Costs'!O$9,'Input| Escalations'!$H$23:$N$23,0))+'Input| Projects'!$AA517*INDEX('Input| Escalations'!$H$35:$N$35,MATCH('Calc| Project Costs'!O$9,'Input| Escalations'!$H$23:$N$23,0))+1</f>
        <v>1</v>
      </c>
      <c r="P517" s="192">
        <f>'Input| Projects'!$Y517*INDEX('Input| Escalations'!$H$33:$N$33,MATCH('Calc| Project Costs'!P$9,'Input| Escalations'!$H$23:$N$23,0))+'Input| Projects'!$Z517*INDEX('Input| Escalations'!$H$34:$N$34,MATCH('Calc| Project Costs'!P$9,'Input| Escalations'!$H$23:$N$23,0))+'Input| Projects'!$AA517*INDEX('Input| Escalations'!$H$35:$N$35,MATCH('Calc| Project Costs'!P$9,'Input| Escalations'!$H$23:$N$23,0))+1</f>
        <v>1</v>
      </c>
      <c r="Q517" s="192">
        <f>'Input| Projects'!$Y517*INDEX('Input| Escalations'!$H$33:$N$33,MATCH('Calc| Project Costs'!Q$9,'Input| Escalations'!$H$23:$N$23,0))+'Input| Projects'!$Z517*INDEX('Input| Escalations'!$H$34:$N$34,MATCH('Calc| Project Costs'!Q$9,'Input| Escalations'!$H$23:$N$23,0))+'Input| Projects'!$AA517*INDEX('Input| Escalations'!$H$35:$N$35,MATCH('Calc| Project Costs'!Q$9,'Input| Escalations'!$H$23:$N$23,0))+1</f>
        <v>1</v>
      </c>
      <c r="R517" s="192">
        <f>'Input| Projects'!$Y517*INDEX('Input| Escalations'!$H$33:$N$33,MATCH('Calc| Project Costs'!R$9,'Input| Escalations'!$H$23:$N$23,0))+'Input| Projects'!$Z517*INDEX('Input| Escalations'!$H$34:$N$34,MATCH('Calc| Project Costs'!R$9,'Input| Escalations'!$H$23:$N$23,0))+'Input| Projects'!$AA517*INDEX('Input| Escalations'!$H$35:$N$35,MATCH('Calc| Project Costs'!R$9,'Input| Escalations'!$H$23:$N$23,0))+1</f>
        <v>1</v>
      </c>
      <c r="S517" s="192">
        <f>'Input| Projects'!$Y517*INDEX('Input| Escalations'!$H$33:$N$33,MATCH('Calc| Project Costs'!S$9,'Input| Escalations'!$H$23:$N$23,0))+'Input| Projects'!$Z517*INDEX('Input| Escalations'!$H$34:$N$34,MATCH('Calc| Project Costs'!S$9,'Input| Escalations'!$H$23:$N$23,0))+'Input| Projects'!$AA517*INDEX('Input| Escalations'!$H$35:$N$35,MATCH('Calc| Project Costs'!S$9,'Input| Escalations'!$H$23:$N$23,0))+1</f>
        <v>1</v>
      </c>
      <c r="T517" s="192">
        <f>'Input| Projects'!$Y517*INDEX('Input| Escalations'!$H$33:$N$33,MATCH('Calc| Project Costs'!T$9,'Input| Escalations'!$H$23:$N$23,0))+'Input| Projects'!$Z517*INDEX('Input| Escalations'!$H$34:$N$34,MATCH('Calc| Project Costs'!T$9,'Input| Escalations'!$H$23:$N$23,0))+'Input| Projects'!$AA517*INDEX('Input| Escalations'!$H$35:$N$35,MATCH('Calc| Project Costs'!T$9,'Input| Escalations'!$H$23:$N$23,0))+1</f>
        <v>1</v>
      </c>
      <c r="U517" s="106"/>
      <c r="V517" s="186">
        <f t="shared" si="242"/>
        <v>0</v>
      </c>
      <c r="W517" s="186">
        <f t="shared" si="243"/>
        <v>0</v>
      </c>
      <c r="X517" s="186">
        <f t="shared" si="244"/>
        <v>0</v>
      </c>
      <c r="Y517" s="186">
        <f t="shared" si="220"/>
        <v>0</v>
      </c>
      <c r="Z517" s="186">
        <f t="shared" si="221"/>
        <v>0</v>
      </c>
      <c r="AA517" s="186">
        <f t="shared" si="222"/>
        <v>0</v>
      </c>
      <c r="AB517" s="186">
        <f t="shared" si="223"/>
        <v>0</v>
      </c>
      <c r="AC517" s="106"/>
      <c r="AD517" s="186">
        <f>'Input| Projects'!Q517*N517*'Input| Escalations'!$K$19</f>
        <v>0</v>
      </c>
      <c r="AE517" s="186">
        <f>'Input| Projects'!R517*O517*'Input| Escalations'!$K$19</f>
        <v>0</v>
      </c>
      <c r="AF517" s="186">
        <f>'Input| Projects'!S517*P517*'Input| Escalations'!$K$19</f>
        <v>0</v>
      </c>
      <c r="AG517" s="186">
        <f>'Input| Projects'!T517*Q517*'Input| Escalations'!$K$19</f>
        <v>0</v>
      </c>
      <c r="AH517" s="186">
        <f>'Input| Projects'!U517*R517*'Input| Escalations'!$K$19</f>
        <v>0</v>
      </c>
      <c r="AI517" s="186">
        <f>'Input| Projects'!V517*S517*'Input| Escalations'!$K$19</f>
        <v>0</v>
      </c>
      <c r="AJ517" s="186">
        <f>'Input| Projects'!W517*T517*'Input| Escalations'!$K$19</f>
        <v>0</v>
      </c>
      <c r="AK517" s="106"/>
      <c r="AL517" s="186" t="str">
        <f>IFERROR(IF('Input| Overheads'!$C$42="Direct costs",SUMPRODUCT(--('Input| Projects'!$AC517="Yes"),'Calc| Overheads Allocation'!C$8,'Calc| Project Costs'!V517),IF('Input| Overheads'!$C$42="Internal labour",SUMPRODUCT(--('Input| Projects'!$AC517="Yes"),'Calc| Overheads Allocation'!C$8,'Calc| Project Costs'!V517,'Input| Projects'!$Y517),IF('Input| Overheads'!$C$42="DNSP defined",SUMPRODUCT(--('Input| Projects'!$AC517="Yes"),'Calc| Overheads Allocation'!C$61,'Input| Projects'!$AF517),""))),"")</f>
        <v/>
      </c>
      <c r="AM517" s="186" t="str">
        <f>IFERROR(IF('Input| Overheads'!$C$42="Direct costs",SUMPRODUCT(--('Input| Projects'!$AC517="Yes"),'Calc| Overheads Allocation'!D$8,'Calc| Project Costs'!W517),IF('Input| Overheads'!$C$42="Internal labour",SUMPRODUCT(--('Input| Projects'!$AC517="Yes"),'Calc| Overheads Allocation'!D$8,'Calc| Project Costs'!W517,'Input| Projects'!$Y517),IF('Input| Overheads'!$C$42="DNSP defined",SUMPRODUCT(--('Input| Projects'!$AC517="Yes"),'Calc| Overheads Allocation'!D$61,'Input| Projects'!$AF517),""))),"")</f>
        <v/>
      </c>
      <c r="AN517" s="186" t="str">
        <f>IFERROR(IF('Input| Overheads'!$C$42="Direct costs",SUMPRODUCT(--('Input| Projects'!$AC517="Yes"),'Calc| Overheads Allocation'!E$8,'Calc| Project Costs'!X517),IF('Input| Overheads'!$C$42="Internal labour",SUMPRODUCT(--('Input| Projects'!$AC517="Yes"),'Calc| Overheads Allocation'!E$8,'Calc| Project Costs'!X517,'Input| Projects'!$Y517),IF('Input| Overheads'!$C$42="DNSP defined",SUMPRODUCT(--('Input| Projects'!$AC517="Yes"),'Calc| Overheads Allocation'!E$61,'Input| Projects'!$AF517),""))),"")</f>
        <v/>
      </c>
      <c r="AO517" s="186" t="str">
        <f>IFERROR(IF('Input| Overheads'!$C$42="Direct costs",SUMPRODUCT(--('Input| Projects'!$AC517="Yes"),'Calc| Overheads Allocation'!F$8,'Calc| Project Costs'!Y517),IF('Input| Overheads'!$C$42="Internal labour",SUMPRODUCT(--('Input| Projects'!$AC517="Yes"),'Calc| Overheads Allocation'!F$8,'Calc| Project Costs'!Y517,'Input| Projects'!$Y517),IF('Input| Overheads'!$C$42="DNSP defined",SUMPRODUCT(--('Input| Projects'!$AC517="Yes"),'Calc| Overheads Allocation'!F$61,'Input| Projects'!$AF517),""))),"")</f>
        <v/>
      </c>
      <c r="AP517" s="186" t="str">
        <f>IFERROR(IF('Input| Overheads'!$C$42="Direct costs",SUMPRODUCT(--('Input| Projects'!$AC517="Yes"),'Calc| Overheads Allocation'!G$8,'Calc| Project Costs'!Z517),IF('Input| Overheads'!$C$42="Internal labour",SUMPRODUCT(--('Input| Projects'!$AC517="Yes"),'Calc| Overheads Allocation'!G$8,'Calc| Project Costs'!Z517,'Input| Projects'!$Y517),IF('Input| Overheads'!$C$42="DNSP defined",SUMPRODUCT(--('Input| Projects'!$AC517="Yes"),'Calc| Overheads Allocation'!G$61,'Input| Projects'!$AF517),""))),"")</f>
        <v/>
      </c>
      <c r="AQ517" s="186" t="str">
        <f>IFERROR(IF('Input| Overheads'!$C$42="Direct costs",SUMPRODUCT(--('Input| Projects'!$AC517="Yes"),'Calc| Overheads Allocation'!H$8,'Calc| Project Costs'!AA517),IF('Input| Overheads'!$C$42="Internal labour",SUMPRODUCT(--('Input| Projects'!$AC517="Yes"),'Calc| Overheads Allocation'!H$8,'Calc| Project Costs'!AA517,'Input| Projects'!$Y517),IF('Input| Overheads'!$C$42="DNSP defined",SUMPRODUCT(--('Input| Projects'!$AC517="Yes"),'Calc| Overheads Allocation'!H$61,'Input| Projects'!$AF517),""))),"")</f>
        <v/>
      </c>
      <c r="AR517" s="186" t="str">
        <f>IFERROR(IF('Input| Overheads'!$C$42="Direct costs",SUMPRODUCT(--('Input| Projects'!$AC517="Yes"),'Calc| Overheads Allocation'!I$8,'Calc| Project Costs'!AB517),IF('Input| Overheads'!$C$42="Internal labour",SUMPRODUCT(--('Input| Projects'!$AC517="Yes"),'Calc| Overheads Allocation'!I$8,'Calc| Project Costs'!AB517,'Input| Projects'!$Y517),IF('Input| Overheads'!$C$42="DNSP defined",SUMPRODUCT(--('Input| Projects'!$AC517="Yes"),'Calc| Overheads Allocation'!I$61,'Input| Projects'!$AF517),""))),"")</f>
        <v/>
      </c>
      <c r="AS517" s="106"/>
      <c r="AT517" s="186" t="str">
        <f>IFERROR(IF('Input| Overheads'!$C$42="Direct costs",SUMPRODUCT(--('Input| Projects'!$AD517="Yes"),'Calc| Overheads Allocation'!C$9,'Calc| Project Costs'!V517),IF('Input| Overheads'!$C$42="Internal labour",SUMPRODUCT(--('Input| Projects'!$AD517="Yes"),'Calc| Overheads Allocation'!C$9,'Calc| Project Costs'!V517,'Input| Projects'!$Y517),IF('Input| Overheads'!$C$42="DNSP defined",SUMPRODUCT(--('Input| Projects'!$AD517="Yes"),'Calc| Overheads Allocation'!C$62,'Input| Projects'!$AG517),""))),"")</f>
        <v/>
      </c>
      <c r="AU517" s="186" t="str">
        <f>IFERROR(IF('Input| Overheads'!$C$42="Direct costs",SUMPRODUCT(--('Input| Projects'!$AD517="Yes"),'Calc| Overheads Allocation'!D$9,'Calc| Project Costs'!W517),IF('Input| Overheads'!$C$42="Internal labour",SUMPRODUCT(--('Input| Projects'!$AD517="Yes"),'Calc| Overheads Allocation'!D$9,'Calc| Project Costs'!W517,'Input| Projects'!$Y517),IF('Input| Overheads'!$C$42="DNSP defined",SUMPRODUCT(--('Input| Projects'!$AD517="Yes"),'Calc| Overheads Allocation'!D$62,'Input| Projects'!$AG517),""))),"")</f>
        <v/>
      </c>
      <c r="AV517" s="186" t="str">
        <f>IFERROR(IF('Input| Overheads'!$C$42="Direct costs",SUMPRODUCT(--('Input| Projects'!$AD517="Yes"),'Calc| Overheads Allocation'!E$9,'Calc| Project Costs'!X517),IF('Input| Overheads'!$C$42="Internal labour",SUMPRODUCT(--('Input| Projects'!$AD517="Yes"),'Calc| Overheads Allocation'!E$9,'Calc| Project Costs'!X517,'Input| Projects'!$Y517),IF('Input| Overheads'!$C$42="DNSP defined",SUMPRODUCT(--('Input| Projects'!$AD517="Yes"),'Calc| Overheads Allocation'!E$62,'Input| Projects'!$AG517),""))),"")</f>
        <v/>
      </c>
      <c r="AW517" s="186" t="str">
        <f>IFERROR(IF('Input| Overheads'!$C$42="Direct costs",SUMPRODUCT(--('Input| Projects'!$AD517="Yes"),'Calc| Overheads Allocation'!F$9,'Calc| Project Costs'!Y517),IF('Input| Overheads'!$C$42="Internal labour",SUMPRODUCT(--('Input| Projects'!$AD517="Yes"),'Calc| Overheads Allocation'!F$9,'Calc| Project Costs'!Y517,'Input| Projects'!$Y517),IF('Input| Overheads'!$C$42="DNSP defined",SUMPRODUCT(--('Input| Projects'!$AD517="Yes"),'Calc| Overheads Allocation'!F$62,'Input| Projects'!$AG517),""))),"")</f>
        <v/>
      </c>
      <c r="AX517" s="186" t="str">
        <f>IFERROR(IF('Input| Overheads'!$C$42="Direct costs",SUMPRODUCT(--('Input| Projects'!$AD517="Yes"),'Calc| Overheads Allocation'!G$9,'Calc| Project Costs'!Z517),IF('Input| Overheads'!$C$42="Internal labour",SUMPRODUCT(--('Input| Projects'!$AD517="Yes"),'Calc| Overheads Allocation'!G$9,'Calc| Project Costs'!Z517,'Input| Projects'!$Y517),IF('Input| Overheads'!$C$42="DNSP defined",SUMPRODUCT(--('Input| Projects'!$AD517="Yes"),'Calc| Overheads Allocation'!G$62,'Input| Projects'!$AG517),""))),"")</f>
        <v/>
      </c>
      <c r="AY517" s="186" t="str">
        <f>IFERROR(IF('Input| Overheads'!$C$42="Direct costs",SUMPRODUCT(--('Input| Projects'!$AD517="Yes"),'Calc| Overheads Allocation'!H$9,'Calc| Project Costs'!AA517),IF('Input| Overheads'!$C$42="Internal labour",SUMPRODUCT(--('Input| Projects'!$AD517="Yes"),'Calc| Overheads Allocation'!H$9,'Calc| Project Costs'!AA517,'Input| Projects'!$Y517),IF('Input| Overheads'!$C$42="DNSP defined",SUMPRODUCT(--('Input| Projects'!$AD517="Yes"),'Calc| Overheads Allocation'!H$62,'Input| Projects'!$AG517),""))),"")</f>
        <v/>
      </c>
      <c r="AZ517" s="186" t="str">
        <f>IFERROR(IF('Input| Overheads'!$C$42="Direct costs",SUMPRODUCT(--('Input| Projects'!$AD517="Yes"),'Calc| Overheads Allocation'!I$9,'Calc| Project Costs'!AB517),IF('Input| Overheads'!$C$42="Internal labour",SUMPRODUCT(--('Input| Projects'!$AD517="Yes"),'Calc| Overheads Allocation'!I$9,'Calc| Project Costs'!AB517,'Input| Projects'!$Y517),IF('Input| Overheads'!$C$42="DNSP defined",SUMPRODUCT(--('Input| Projects'!$AD517="Yes"),'Calc| Overheads Allocation'!I$62,'Input| Projects'!$AG517),""))),"")</f>
        <v/>
      </c>
      <c r="BA517" s="106"/>
      <c r="BB517" s="186">
        <f t="shared" si="245"/>
        <v>0</v>
      </c>
      <c r="BC517" s="186">
        <f t="shared" si="246"/>
        <v>0</v>
      </c>
      <c r="BD517" s="186">
        <f t="shared" si="247"/>
        <v>0</v>
      </c>
      <c r="BE517" s="186">
        <f t="shared" si="224"/>
        <v>0</v>
      </c>
      <c r="BF517" s="186">
        <f t="shared" si="225"/>
        <v>0</v>
      </c>
      <c r="BG517" s="186">
        <f t="shared" si="226"/>
        <v>0</v>
      </c>
      <c r="BH517" s="186">
        <f t="shared" si="227"/>
        <v>0</v>
      </c>
      <c r="BI517" s="97"/>
      <c r="BJ517" s="186" t="str">
        <f t="shared" si="228"/>
        <v/>
      </c>
      <c r="BK517" s="186" t="str">
        <f t="shared" si="229"/>
        <v/>
      </c>
      <c r="BL517" s="186" t="str">
        <f t="shared" si="230"/>
        <v/>
      </c>
      <c r="BM517" s="186" t="str">
        <f t="shared" si="231"/>
        <v/>
      </c>
      <c r="BN517" s="186" t="str">
        <f t="shared" si="232"/>
        <v/>
      </c>
      <c r="BO517" s="186" t="str">
        <f t="shared" si="233"/>
        <v/>
      </c>
      <c r="BP517" s="186" t="str">
        <f t="shared" si="234"/>
        <v/>
      </c>
      <c r="BQ517" s="97"/>
      <c r="BR517" s="186">
        <f t="shared" si="235"/>
        <v>0</v>
      </c>
      <c r="BS517" s="186">
        <f t="shared" si="236"/>
        <v>0</v>
      </c>
      <c r="BT517" s="222">
        <f t="shared" si="237"/>
        <v>0</v>
      </c>
      <c r="BU517" s="222">
        <f t="shared" si="238"/>
        <v>0</v>
      </c>
      <c r="BV517" s="222">
        <f t="shared" si="239"/>
        <v>0</v>
      </c>
      <c r="BW517" s="222">
        <f t="shared" si="240"/>
        <v>0</v>
      </c>
      <c r="BX517" s="222">
        <f t="shared" si="241"/>
        <v>0</v>
      </c>
      <c r="BY517" s="106"/>
      <c r="BZ517" s="197" t="str">
        <f>IF(SUMIF('Input| Projects'!$AS$8:$CP$8,"Dx",'Input| Projects'!$AS517:$CP517)=0,"",SUMIF('Input| Projects'!$AS$8:$CP$8,"Dx",'Input| Projects'!$AS517:$CP517))</f>
        <v/>
      </c>
      <c r="CA517" s="197" t="str">
        <f>IF(SUMIF('Input| Projects'!$AS$8:$CP$8,"Tx",'Input| Projects'!$AS517:$CP517)=0,"",SUMIF('Input| Projects'!$AS$8:$CP$8,"Tx",'Input| Projects'!$AS517:$CP517))</f>
        <v/>
      </c>
      <c r="CB517" s="150" t="str">
        <f t="shared" si="248"/>
        <v/>
      </c>
    </row>
    <row r="518" spans="2:80" x14ac:dyDescent="0.2">
      <c r="B518" s="201">
        <f>IFERROR('Input| Projects'!B518,"")</f>
        <v>509</v>
      </c>
      <c r="C518" s="42" t="str">
        <f>IFERROR(IF('Input| Projects'!C518="","",'Input| Projects'!C518),"")</f>
        <v/>
      </c>
      <c r="D518" s="42" t="str">
        <f>IFERROR(IF('Input| Projects'!D518="","",'Input| Projects'!D518),"")</f>
        <v/>
      </c>
      <c r="E518" s="104"/>
      <c r="F518" s="190">
        <f>IFERROR('Input| Projects'!I518*'Input| Escalations'!$K$19,"")</f>
        <v>0</v>
      </c>
      <c r="G518" s="190">
        <f>IFERROR('Input| Projects'!J518*'Input| Escalations'!$K$19,"")</f>
        <v>0</v>
      </c>
      <c r="H518" s="190">
        <f>IFERROR('Input| Projects'!K518*'Input| Escalations'!$K$19,"")</f>
        <v>0</v>
      </c>
      <c r="I518" s="190">
        <f>IFERROR('Input| Projects'!L518*'Input| Escalations'!$K$19,"")</f>
        <v>0</v>
      </c>
      <c r="J518" s="190">
        <f>IFERROR('Input| Projects'!M518*'Input| Escalations'!$K$19,"")</f>
        <v>0</v>
      </c>
      <c r="K518" s="190">
        <f>IFERROR('Input| Projects'!N518*'Input| Escalations'!$K$19,"")</f>
        <v>0</v>
      </c>
      <c r="L518" s="190">
        <f>IFERROR('Input| Projects'!O518*'Input| Escalations'!$K$19,"")</f>
        <v>0</v>
      </c>
      <c r="M518" s="150" t="str">
        <f>IF(ABS(SUM(F518:L518)-(SUM('Input| Projects'!I518:O518)*'Input| Escalations'!$K$19))&lt;0.0000001,"",1)</f>
        <v/>
      </c>
      <c r="N518" s="192">
        <f>'Input| Projects'!$Y518*INDEX('Input| Escalations'!$H$33:$N$33,MATCH('Calc| Project Costs'!N$9,'Input| Escalations'!$H$23:$N$23,0))+'Input| Projects'!$Z518*INDEX('Input| Escalations'!$H$34:$N$34,MATCH('Calc| Project Costs'!N$9,'Input| Escalations'!$H$23:$N$23,0))+'Input| Projects'!$AA518*INDEX('Input| Escalations'!$H$35:$N$35,MATCH('Calc| Project Costs'!N$9,'Input| Escalations'!$H$23:$N$23,0))+1</f>
        <v>1</v>
      </c>
      <c r="O518" s="192">
        <f>'Input| Projects'!$Y518*INDEX('Input| Escalations'!$H$33:$N$33,MATCH('Calc| Project Costs'!O$9,'Input| Escalations'!$H$23:$N$23,0))+'Input| Projects'!$Z518*INDEX('Input| Escalations'!$H$34:$N$34,MATCH('Calc| Project Costs'!O$9,'Input| Escalations'!$H$23:$N$23,0))+'Input| Projects'!$AA518*INDEX('Input| Escalations'!$H$35:$N$35,MATCH('Calc| Project Costs'!O$9,'Input| Escalations'!$H$23:$N$23,0))+1</f>
        <v>1</v>
      </c>
      <c r="P518" s="192">
        <f>'Input| Projects'!$Y518*INDEX('Input| Escalations'!$H$33:$N$33,MATCH('Calc| Project Costs'!P$9,'Input| Escalations'!$H$23:$N$23,0))+'Input| Projects'!$Z518*INDEX('Input| Escalations'!$H$34:$N$34,MATCH('Calc| Project Costs'!P$9,'Input| Escalations'!$H$23:$N$23,0))+'Input| Projects'!$AA518*INDEX('Input| Escalations'!$H$35:$N$35,MATCH('Calc| Project Costs'!P$9,'Input| Escalations'!$H$23:$N$23,0))+1</f>
        <v>1</v>
      </c>
      <c r="Q518" s="192">
        <f>'Input| Projects'!$Y518*INDEX('Input| Escalations'!$H$33:$N$33,MATCH('Calc| Project Costs'!Q$9,'Input| Escalations'!$H$23:$N$23,0))+'Input| Projects'!$Z518*INDEX('Input| Escalations'!$H$34:$N$34,MATCH('Calc| Project Costs'!Q$9,'Input| Escalations'!$H$23:$N$23,0))+'Input| Projects'!$AA518*INDEX('Input| Escalations'!$H$35:$N$35,MATCH('Calc| Project Costs'!Q$9,'Input| Escalations'!$H$23:$N$23,0))+1</f>
        <v>1</v>
      </c>
      <c r="R518" s="192">
        <f>'Input| Projects'!$Y518*INDEX('Input| Escalations'!$H$33:$N$33,MATCH('Calc| Project Costs'!R$9,'Input| Escalations'!$H$23:$N$23,0))+'Input| Projects'!$Z518*INDEX('Input| Escalations'!$H$34:$N$34,MATCH('Calc| Project Costs'!R$9,'Input| Escalations'!$H$23:$N$23,0))+'Input| Projects'!$AA518*INDEX('Input| Escalations'!$H$35:$N$35,MATCH('Calc| Project Costs'!R$9,'Input| Escalations'!$H$23:$N$23,0))+1</f>
        <v>1</v>
      </c>
      <c r="S518" s="192">
        <f>'Input| Projects'!$Y518*INDEX('Input| Escalations'!$H$33:$N$33,MATCH('Calc| Project Costs'!S$9,'Input| Escalations'!$H$23:$N$23,0))+'Input| Projects'!$Z518*INDEX('Input| Escalations'!$H$34:$N$34,MATCH('Calc| Project Costs'!S$9,'Input| Escalations'!$H$23:$N$23,0))+'Input| Projects'!$AA518*INDEX('Input| Escalations'!$H$35:$N$35,MATCH('Calc| Project Costs'!S$9,'Input| Escalations'!$H$23:$N$23,0))+1</f>
        <v>1</v>
      </c>
      <c r="T518" s="192">
        <f>'Input| Projects'!$Y518*INDEX('Input| Escalations'!$H$33:$N$33,MATCH('Calc| Project Costs'!T$9,'Input| Escalations'!$H$23:$N$23,0))+'Input| Projects'!$Z518*INDEX('Input| Escalations'!$H$34:$N$34,MATCH('Calc| Project Costs'!T$9,'Input| Escalations'!$H$23:$N$23,0))+'Input| Projects'!$AA518*INDEX('Input| Escalations'!$H$35:$N$35,MATCH('Calc| Project Costs'!T$9,'Input| Escalations'!$H$23:$N$23,0))+1</f>
        <v>1</v>
      </c>
      <c r="U518" s="106"/>
      <c r="V518" s="186">
        <f t="shared" si="242"/>
        <v>0</v>
      </c>
      <c r="W518" s="186">
        <f t="shared" si="243"/>
        <v>0</v>
      </c>
      <c r="X518" s="186">
        <f t="shared" si="244"/>
        <v>0</v>
      </c>
      <c r="Y518" s="186">
        <f t="shared" ref="Y518:Y581" si="249">IFERROR(I518*Q518,"")</f>
        <v>0</v>
      </c>
      <c r="Z518" s="186">
        <f t="shared" ref="Z518:Z581" si="250">IFERROR(J518*R518,"")</f>
        <v>0</v>
      </c>
      <c r="AA518" s="186">
        <f t="shared" ref="AA518:AA581" si="251">IFERROR(K518*S518,"")</f>
        <v>0</v>
      </c>
      <c r="AB518" s="186">
        <f t="shared" ref="AB518:AB581" si="252">IFERROR(L518*T518,"")</f>
        <v>0</v>
      </c>
      <c r="AC518" s="106"/>
      <c r="AD518" s="186">
        <f>'Input| Projects'!Q518*N518*'Input| Escalations'!$K$19</f>
        <v>0</v>
      </c>
      <c r="AE518" s="186">
        <f>'Input| Projects'!R518*O518*'Input| Escalations'!$K$19</f>
        <v>0</v>
      </c>
      <c r="AF518" s="186">
        <f>'Input| Projects'!S518*P518*'Input| Escalations'!$K$19</f>
        <v>0</v>
      </c>
      <c r="AG518" s="186">
        <f>'Input| Projects'!T518*Q518*'Input| Escalations'!$K$19</f>
        <v>0</v>
      </c>
      <c r="AH518" s="186">
        <f>'Input| Projects'!U518*R518*'Input| Escalations'!$K$19</f>
        <v>0</v>
      </c>
      <c r="AI518" s="186">
        <f>'Input| Projects'!V518*S518*'Input| Escalations'!$K$19</f>
        <v>0</v>
      </c>
      <c r="AJ518" s="186">
        <f>'Input| Projects'!W518*T518*'Input| Escalations'!$K$19</f>
        <v>0</v>
      </c>
      <c r="AK518" s="106"/>
      <c r="AL518" s="186" t="str">
        <f>IFERROR(IF('Input| Overheads'!$C$42="Direct costs",SUMPRODUCT(--('Input| Projects'!$AC518="Yes"),'Calc| Overheads Allocation'!C$8,'Calc| Project Costs'!V518),IF('Input| Overheads'!$C$42="Internal labour",SUMPRODUCT(--('Input| Projects'!$AC518="Yes"),'Calc| Overheads Allocation'!C$8,'Calc| Project Costs'!V518,'Input| Projects'!$Y518),IF('Input| Overheads'!$C$42="DNSP defined",SUMPRODUCT(--('Input| Projects'!$AC518="Yes"),'Calc| Overheads Allocation'!C$61,'Input| Projects'!$AF518),""))),"")</f>
        <v/>
      </c>
      <c r="AM518" s="186" t="str">
        <f>IFERROR(IF('Input| Overheads'!$C$42="Direct costs",SUMPRODUCT(--('Input| Projects'!$AC518="Yes"),'Calc| Overheads Allocation'!D$8,'Calc| Project Costs'!W518),IF('Input| Overheads'!$C$42="Internal labour",SUMPRODUCT(--('Input| Projects'!$AC518="Yes"),'Calc| Overheads Allocation'!D$8,'Calc| Project Costs'!W518,'Input| Projects'!$Y518),IF('Input| Overheads'!$C$42="DNSP defined",SUMPRODUCT(--('Input| Projects'!$AC518="Yes"),'Calc| Overheads Allocation'!D$61,'Input| Projects'!$AF518),""))),"")</f>
        <v/>
      </c>
      <c r="AN518" s="186" t="str">
        <f>IFERROR(IF('Input| Overheads'!$C$42="Direct costs",SUMPRODUCT(--('Input| Projects'!$AC518="Yes"),'Calc| Overheads Allocation'!E$8,'Calc| Project Costs'!X518),IF('Input| Overheads'!$C$42="Internal labour",SUMPRODUCT(--('Input| Projects'!$AC518="Yes"),'Calc| Overheads Allocation'!E$8,'Calc| Project Costs'!X518,'Input| Projects'!$Y518),IF('Input| Overheads'!$C$42="DNSP defined",SUMPRODUCT(--('Input| Projects'!$AC518="Yes"),'Calc| Overheads Allocation'!E$61,'Input| Projects'!$AF518),""))),"")</f>
        <v/>
      </c>
      <c r="AO518" s="186" t="str">
        <f>IFERROR(IF('Input| Overheads'!$C$42="Direct costs",SUMPRODUCT(--('Input| Projects'!$AC518="Yes"),'Calc| Overheads Allocation'!F$8,'Calc| Project Costs'!Y518),IF('Input| Overheads'!$C$42="Internal labour",SUMPRODUCT(--('Input| Projects'!$AC518="Yes"),'Calc| Overheads Allocation'!F$8,'Calc| Project Costs'!Y518,'Input| Projects'!$Y518),IF('Input| Overheads'!$C$42="DNSP defined",SUMPRODUCT(--('Input| Projects'!$AC518="Yes"),'Calc| Overheads Allocation'!F$61,'Input| Projects'!$AF518),""))),"")</f>
        <v/>
      </c>
      <c r="AP518" s="186" t="str">
        <f>IFERROR(IF('Input| Overheads'!$C$42="Direct costs",SUMPRODUCT(--('Input| Projects'!$AC518="Yes"),'Calc| Overheads Allocation'!G$8,'Calc| Project Costs'!Z518),IF('Input| Overheads'!$C$42="Internal labour",SUMPRODUCT(--('Input| Projects'!$AC518="Yes"),'Calc| Overheads Allocation'!G$8,'Calc| Project Costs'!Z518,'Input| Projects'!$Y518),IF('Input| Overheads'!$C$42="DNSP defined",SUMPRODUCT(--('Input| Projects'!$AC518="Yes"),'Calc| Overheads Allocation'!G$61,'Input| Projects'!$AF518),""))),"")</f>
        <v/>
      </c>
      <c r="AQ518" s="186" t="str">
        <f>IFERROR(IF('Input| Overheads'!$C$42="Direct costs",SUMPRODUCT(--('Input| Projects'!$AC518="Yes"),'Calc| Overheads Allocation'!H$8,'Calc| Project Costs'!AA518),IF('Input| Overheads'!$C$42="Internal labour",SUMPRODUCT(--('Input| Projects'!$AC518="Yes"),'Calc| Overheads Allocation'!H$8,'Calc| Project Costs'!AA518,'Input| Projects'!$Y518),IF('Input| Overheads'!$C$42="DNSP defined",SUMPRODUCT(--('Input| Projects'!$AC518="Yes"),'Calc| Overheads Allocation'!H$61,'Input| Projects'!$AF518),""))),"")</f>
        <v/>
      </c>
      <c r="AR518" s="186" t="str">
        <f>IFERROR(IF('Input| Overheads'!$C$42="Direct costs",SUMPRODUCT(--('Input| Projects'!$AC518="Yes"),'Calc| Overheads Allocation'!I$8,'Calc| Project Costs'!AB518),IF('Input| Overheads'!$C$42="Internal labour",SUMPRODUCT(--('Input| Projects'!$AC518="Yes"),'Calc| Overheads Allocation'!I$8,'Calc| Project Costs'!AB518,'Input| Projects'!$Y518),IF('Input| Overheads'!$C$42="DNSP defined",SUMPRODUCT(--('Input| Projects'!$AC518="Yes"),'Calc| Overheads Allocation'!I$61,'Input| Projects'!$AF518),""))),"")</f>
        <v/>
      </c>
      <c r="AS518" s="106"/>
      <c r="AT518" s="186" t="str">
        <f>IFERROR(IF('Input| Overheads'!$C$42="Direct costs",SUMPRODUCT(--('Input| Projects'!$AD518="Yes"),'Calc| Overheads Allocation'!C$9,'Calc| Project Costs'!V518),IF('Input| Overheads'!$C$42="Internal labour",SUMPRODUCT(--('Input| Projects'!$AD518="Yes"),'Calc| Overheads Allocation'!C$9,'Calc| Project Costs'!V518,'Input| Projects'!$Y518),IF('Input| Overheads'!$C$42="DNSP defined",SUMPRODUCT(--('Input| Projects'!$AD518="Yes"),'Calc| Overheads Allocation'!C$62,'Input| Projects'!$AG518),""))),"")</f>
        <v/>
      </c>
      <c r="AU518" s="186" t="str">
        <f>IFERROR(IF('Input| Overheads'!$C$42="Direct costs",SUMPRODUCT(--('Input| Projects'!$AD518="Yes"),'Calc| Overheads Allocation'!D$9,'Calc| Project Costs'!W518),IF('Input| Overheads'!$C$42="Internal labour",SUMPRODUCT(--('Input| Projects'!$AD518="Yes"),'Calc| Overheads Allocation'!D$9,'Calc| Project Costs'!W518,'Input| Projects'!$Y518),IF('Input| Overheads'!$C$42="DNSP defined",SUMPRODUCT(--('Input| Projects'!$AD518="Yes"),'Calc| Overheads Allocation'!D$62,'Input| Projects'!$AG518),""))),"")</f>
        <v/>
      </c>
      <c r="AV518" s="186" t="str">
        <f>IFERROR(IF('Input| Overheads'!$C$42="Direct costs",SUMPRODUCT(--('Input| Projects'!$AD518="Yes"),'Calc| Overheads Allocation'!E$9,'Calc| Project Costs'!X518),IF('Input| Overheads'!$C$42="Internal labour",SUMPRODUCT(--('Input| Projects'!$AD518="Yes"),'Calc| Overheads Allocation'!E$9,'Calc| Project Costs'!X518,'Input| Projects'!$Y518),IF('Input| Overheads'!$C$42="DNSP defined",SUMPRODUCT(--('Input| Projects'!$AD518="Yes"),'Calc| Overheads Allocation'!E$62,'Input| Projects'!$AG518),""))),"")</f>
        <v/>
      </c>
      <c r="AW518" s="186" t="str">
        <f>IFERROR(IF('Input| Overheads'!$C$42="Direct costs",SUMPRODUCT(--('Input| Projects'!$AD518="Yes"),'Calc| Overheads Allocation'!F$9,'Calc| Project Costs'!Y518),IF('Input| Overheads'!$C$42="Internal labour",SUMPRODUCT(--('Input| Projects'!$AD518="Yes"),'Calc| Overheads Allocation'!F$9,'Calc| Project Costs'!Y518,'Input| Projects'!$Y518),IF('Input| Overheads'!$C$42="DNSP defined",SUMPRODUCT(--('Input| Projects'!$AD518="Yes"),'Calc| Overheads Allocation'!F$62,'Input| Projects'!$AG518),""))),"")</f>
        <v/>
      </c>
      <c r="AX518" s="186" t="str">
        <f>IFERROR(IF('Input| Overheads'!$C$42="Direct costs",SUMPRODUCT(--('Input| Projects'!$AD518="Yes"),'Calc| Overheads Allocation'!G$9,'Calc| Project Costs'!Z518),IF('Input| Overheads'!$C$42="Internal labour",SUMPRODUCT(--('Input| Projects'!$AD518="Yes"),'Calc| Overheads Allocation'!G$9,'Calc| Project Costs'!Z518,'Input| Projects'!$Y518),IF('Input| Overheads'!$C$42="DNSP defined",SUMPRODUCT(--('Input| Projects'!$AD518="Yes"),'Calc| Overheads Allocation'!G$62,'Input| Projects'!$AG518),""))),"")</f>
        <v/>
      </c>
      <c r="AY518" s="186" t="str">
        <f>IFERROR(IF('Input| Overheads'!$C$42="Direct costs",SUMPRODUCT(--('Input| Projects'!$AD518="Yes"),'Calc| Overheads Allocation'!H$9,'Calc| Project Costs'!AA518),IF('Input| Overheads'!$C$42="Internal labour",SUMPRODUCT(--('Input| Projects'!$AD518="Yes"),'Calc| Overheads Allocation'!H$9,'Calc| Project Costs'!AA518,'Input| Projects'!$Y518),IF('Input| Overheads'!$C$42="DNSP defined",SUMPRODUCT(--('Input| Projects'!$AD518="Yes"),'Calc| Overheads Allocation'!H$62,'Input| Projects'!$AG518),""))),"")</f>
        <v/>
      </c>
      <c r="AZ518" s="186" t="str">
        <f>IFERROR(IF('Input| Overheads'!$C$42="Direct costs",SUMPRODUCT(--('Input| Projects'!$AD518="Yes"),'Calc| Overheads Allocation'!I$9,'Calc| Project Costs'!AB518),IF('Input| Overheads'!$C$42="Internal labour",SUMPRODUCT(--('Input| Projects'!$AD518="Yes"),'Calc| Overheads Allocation'!I$9,'Calc| Project Costs'!AB518,'Input| Projects'!$Y518),IF('Input| Overheads'!$C$42="DNSP defined",SUMPRODUCT(--('Input| Projects'!$AD518="Yes"),'Calc| Overheads Allocation'!I$62,'Input| Projects'!$AG518),""))),"")</f>
        <v/>
      </c>
      <c r="BA518" s="106"/>
      <c r="BB518" s="186">
        <f t="shared" si="245"/>
        <v>0</v>
      </c>
      <c r="BC518" s="186">
        <f t="shared" si="246"/>
        <v>0</v>
      </c>
      <c r="BD518" s="186">
        <f t="shared" si="247"/>
        <v>0</v>
      </c>
      <c r="BE518" s="186">
        <f t="shared" ref="BE518:BE581" si="253">IFERROR(SUM(AO518,AW518),"")</f>
        <v>0</v>
      </c>
      <c r="BF518" s="186">
        <f t="shared" ref="BF518:BF581" si="254">IFERROR(SUM(AP518,AX518),"")</f>
        <v>0</v>
      </c>
      <c r="BG518" s="186">
        <f t="shared" ref="BG518:BG581" si="255">IFERROR(SUM(AQ518,AY518),"")</f>
        <v>0</v>
      </c>
      <c r="BH518" s="186">
        <f t="shared" ref="BH518:BH581" si="256">IFERROR(SUM(AR518,AZ518),"")</f>
        <v>0</v>
      </c>
      <c r="BI518" s="97"/>
      <c r="BJ518" s="186" t="str">
        <f t="shared" ref="BJ518:BJ581" si="257">IFERROR(BB518*(AD518/V518),"")</f>
        <v/>
      </c>
      <c r="BK518" s="186" t="str">
        <f t="shared" ref="BK518:BK581" si="258">IFERROR(BC518*(AE518/W518),"")</f>
        <v/>
      </c>
      <c r="BL518" s="186" t="str">
        <f t="shared" ref="BL518:BL581" si="259">IFERROR(BD518*(AF518/X518),"")</f>
        <v/>
      </c>
      <c r="BM518" s="186" t="str">
        <f t="shared" ref="BM518:BM581" si="260">IFERROR(BE518*(AG518/Y518),"")</f>
        <v/>
      </c>
      <c r="BN518" s="186" t="str">
        <f t="shared" ref="BN518:BN581" si="261">IFERROR(BF518*(AH518/Z518),"")</f>
        <v/>
      </c>
      <c r="BO518" s="186" t="str">
        <f t="shared" ref="BO518:BO581" si="262">IFERROR(BG518*(AI518/AA518),"")</f>
        <v/>
      </c>
      <c r="BP518" s="186" t="str">
        <f t="shared" ref="BP518:BP581" si="263">IFERROR(BH518*(AJ518/AB518),"")</f>
        <v/>
      </c>
      <c r="BQ518" s="97"/>
      <c r="BR518" s="186">
        <f t="shared" ref="BR518:BR581" si="264">IFERROR(V518+BB518,"")</f>
        <v>0</v>
      </c>
      <c r="BS518" s="186">
        <f t="shared" ref="BS518:BS581" si="265">IFERROR(W518+BC518,"")</f>
        <v>0</v>
      </c>
      <c r="BT518" s="222">
        <f t="shared" ref="BT518:BT581" si="266">IFERROR(X518+BD518,"")</f>
        <v>0</v>
      </c>
      <c r="BU518" s="222">
        <f t="shared" ref="BU518:BU581" si="267">IFERROR(Y518+BE518,"")</f>
        <v>0</v>
      </c>
      <c r="BV518" s="222">
        <f t="shared" ref="BV518:BV581" si="268">IFERROR(Z518+BF518,"")</f>
        <v>0</v>
      </c>
      <c r="BW518" s="222">
        <f t="shared" ref="BW518:BW581" si="269">IFERROR(AA518+BG518,"")</f>
        <v>0</v>
      </c>
      <c r="BX518" s="222">
        <f t="shared" ref="BX518:BX581" si="270">IFERROR(AB518+BH518,"")</f>
        <v>0</v>
      </c>
      <c r="BY518" s="106"/>
      <c r="BZ518" s="197" t="str">
        <f>IF(SUMIF('Input| Projects'!$AS$8:$CP$8,"Dx",'Input| Projects'!$AS518:$CP518)=0,"",SUMIF('Input| Projects'!$AS$8:$CP$8,"Dx",'Input| Projects'!$AS518:$CP518))</f>
        <v/>
      </c>
      <c r="CA518" s="197" t="str">
        <f>IF(SUMIF('Input| Projects'!$AS$8:$CP$8,"Tx",'Input| Projects'!$AS518:$CP518)=0,"",SUMIF('Input| Projects'!$AS$8:$CP$8,"Tx",'Input| Projects'!$AS518:$CP518))</f>
        <v/>
      </c>
      <c r="CB518" s="150" t="str">
        <f t="shared" si="248"/>
        <v/>
      </c>
    </row>
    <row r="519" spans="2:80" x14ac:dyDescent="0.2">
      <c r="B519" s="201">
        <f>IFERROR('Input| Projects'!B519,"")</f>
        <v>510</v>
      </c>
      <c r="C519" s="42" t="str">
        <f>IFERROR(IF('Input| Projects'!C519="","",'Input| Projects'!C519),"")</f>
        <v/>
      </c>
      <c r="D519" s="42" t="str">
        <f>IFERROR(IF('Input| Projects'!D519="","",'Input| Projects'!D519),"")</f>
        <v/>
      </c>
      <c r="E519" s="104"/>
      <c r="F519" s="190">
        <f>IFERROR('Input| Projects'!I519*'Input| Escalations'!$K$19,"")</f>
        <v>0</v>
      </c>
      <c r="G519" s="190">
        <f>IFERROR('Input| Projects'!J519*'Input| Escalations'!$K$19,"")</f>
        <v>0</v>
      </c>
      <c r="H519" s="190">
        <f>IFERROR('Input| Projects'!K519*'Input| Escalations'!$K$19,"")</f>
        <v>0</v>
      </c>
      <c r="I519" s="190">
        <f>IFERROR('Input| Projects'!L519*'Input| Escalations'!$K$19,"")</f>
        <v>0</v>
      </c>
      <c r="J519" s="190">
        <f>IFERROR('Input| Projects'!M519*'Input| Escalations'!$K$19,"")</f>
        <v>0</v>
      </c>
      <c r="K519" s="190">
        <f>IFERROR('Input| Projects'!N519*'Input| Escalations'!$K$19,"")</f>
        <v>0</v>
      </c>
      <c r="L519" s="190">
        <f>IFERROR('Input| Projects'!O519*'Input| Escalations'!$K$19,"")</f>
        <v>0</v>
      </c>
      <c r="M519" s="150" t="str">
        <f>IF(ABS(SUM(F519:L519)-(SUM('Input| Projects'!I519:O519)*'Input| Escalations'!$K$19))&lt;0.0000001,"",1)</f>
        <v/>
      </c>
      <c r="N519" s="192">
        <f>'Input| Projects'!$Y519*INDEX('Input| Escalations'!$H$33:$N$33,MATCH('Calc| Project Costs'!N$9,'Input| Escalations'!$H$23:$N$23,0))+'Input| Projects'!$Z519*INDEX('Input| Escalations'!$H$34:$N$34,MATCH('Calc| Project Costs'!N$9,'Input| Escalations'!$H$23:$N$23,0))+'Input| Projects'!$AA519*INDEX('Input| Escalations'!$H$35:$N$35,MATCH('Calc| Project Costs'!N$9,'Input| Escalations'!$H$23:$N$23,0))+1</f>
        <v>1</v>
      </c>
      <c r="O519" s="192">
        <f>'Input| Projects'!$Y519*INDEX('Input| Escalations'!$H$33:$N$33,MATCH('Calc| Project Costs'!O$9,'Input| Escalations'!$H$23:$N$23,0))+'Input| Projects'!$Z519*INDEX('Input| Escalations'!$H$34:$N$34,MATCH('Calc| Project Costs'!O$9,'Input| Escalations'!$H$23:$N$23,0))+'Input| Projects'!$AA519*INDEX('Input| Escalations'!$H$35:$N$35,MATCH('Calc| Project Costs'!O$9,'Input| Escalations'!$H$23:$N$23,0))+1</f>
        <v>1</v>
      </c>
      <c r="P519" s="192">
        <f>'Input| Projects'!$Y519*INDEX('Input| Escalations'!$H$33:$N$33,MATCH('Calc| Project Costs'!P$9,'Input| Escalations'!$H$23:$N$23,0))+'Input| Projects'!$Z519*INDEX('Input| Escalations'!$H$34:$N$34,MATCH('Calc| Project Costs'!P$9,'Input| Escalations'!$H$23:$N$23,0))+'Input| Projects'!$AA519*INDEX('Input| Escalations'!$H$35:$N$35,MATCH('Calc| Project Costs'!P$9,'Input| Escalations'!$H$23:$N$23,0))+1</f>
        <v>1</v>
      </c>
      <c r="Q519" s="192">
        <f>'Input| Projects'!$Y519*INDEX('Input| Escalations'!$H$33:$N$33,MATCH('Calc| Project Costs'!Q$9,'Input| Escalations'!$H$23:$N$23,0))+'Input| Projects'!$Z519*INDEX('Input| Escalations'!$H$34:$N$34,MATCH('Calc| Project Costs'!Q$9,'Input| Escalations'!$H$23:$N$23,0))+'Input| Projects'!$AA519*INDEX('Input| Escalations'!$H$35:$N$35,MATCH('Calc| Project Costs'!Q$9,'Input| Escalations'!$H$23:$N$23,0))+1</f>
        <v>1</v>
      </c>
      <c r="R519" s="192">
        <f>'Input| Projects'!$Y519*INDEX('Input| Escalations'!$H$33:$N$33,MATCH('Calc| Project Costs'!R$9,'Input| Escalations'!$H$23:$N$23,0))+'Input| Projects'!$Z519*INDEX('Input| Escalations'!$H$34:$N$34,MATCH('Calc| Project Costs'!R$9,'Input| Escalations'!$H$23:$N$23,0))+'Input| Projects'!$AA519*INDEX('Input| Escalations'!$H$35:$N$35,MATCH('Calc| Project Costs'!R$9,'Input| Escalations'!$H$23:$N$23,0))+1</f>
        <v>1</v>
      </c>
      <c r="S519" s="192">
        <f>'Input| Projects'!$Y519*INDEX('Input| Escalations'!$H$33:$N$33,MATCH('Calc| Project Costs'!S$9,'Input| Escalations'!$H$23:$N$23,0))+'Input| Projects'!$Z519*INDEX('Input| Escalations'!$H$34:$N$34,MATCH('Calc| Project Costs'!S$9,'Input| Escalations'!$H$23:$N$23,0))+'Input| Projects'!$AA519*INDEX('Input| Escalations'!$H$35:$N$35,MATCH('Calc| Project Costs'!S$9,'Input| Escalations'!$H$23:$N$23,0))+1</f>
        <v>1</v>
      </c>
      <c r="T519" s="192">
        <f>'Input| Projects'!$Y519*INDEX('Input| Escalations'!$H$33:$N$33,MATCH('Calc| Project Costs'!T$9,'Input| Escalations'!$H$23:$N$23,0))+'Input| Projects'!$Z519*INDEX('Input| Escalations'!$H$34:$N$34,MATCH('Calc| Project Costs'!T$9,'Input| Escalations'!$H$23:$N$23,0))+'Input| Projects'!$AA519*INDEX('Input| Escalations'!$H$35:$N$35,MATCH('Calc| Project Costs'!T$9,'Input| Escalations'!$H$23:$N$23,0))+1</f>
        <v>1</v>
      </c>
      <c r="U519" s="106"/>
      <c r="V519" s="186">
        <f t="shared" ref="V519:V582" si="271">IFERROR(F519*N519,"")</f>
        <v>0</v>
      </c>
      <c r="W519" s="186">
        <f t="shared" ref="W519:W582" si="272">IFERROR(G519*O519,"")</f>
        <v>0</v>
      </c>
      <c r="X519" s="186">
        <f t="shared" ref="X519:X582" si="273">IFERROR(H519*P519,"")</f>
        <v>0</v>
      </c>
      <c r="Y519" s="186">
        <f t="shared" si="249"/>
        <v>0</v>
      </c>
      <c r="Z519" s="186">
        <f t="shared" si="250"/>
        <v>0</v>
      </c>
      <c r="AA519" s="186">
        <f t="shared" si="251"/>
        <v>0</v>
      </c>
      <c r="AB519" s="186">
        <f t="shared" si="252"/>
        <v>0</v>
      </c>
      <c r="AC519" s="106"/>
      <c r="AD519" s="186">
        <f>'Input| Projects'!Q519*N519*'Input| Escalations'!$K$19</f>
        <v>0</v>
      </c>
      <c r="AE519" s="186">
        <f>'Input| Projects'!R519*O519*'Input| Escalations'!$K$19</f>
        <v>0</v>
      </c>
      <c r="AF519" s="186">
        <f>'Input| Projects'!S519*P519*'Input| Escalations'!$K$19</f>
        <v>0</v>
      </c>
      <c r="AG519" s="186">
        <f>'Input| Projects'!T519*Q519*'Input| Escalations'!$K$19</f>
        <v>0</v>
      </c>
      <c r="AH519" s="186">
        <f>'Input| Projects'!U519*R519*'Input| Escalations'!$K$19</f>
        <v>0</v>
      </c>
      <c r="AI519" s="186">
        <f>'Input| Projects'!V519*S519*'Input| Escalations'!$K$19</f>
        <v>0</v>
      </c>
      <c r="AJ519" s="186">
        <f>'Input| Projects'!W519*T519*'Input| Escalations'!$K$19</f>
        <v>0</v>
      </c>
      <c r="AK519" s="106"/>
      <c r="AL519" s="186" t="str">
        <f>IFERROR(IF('Input| Overheads'!$C$42="Direct costs",SUMPRODUCT(--('Input| Projects'!$AC519="Yes"),'Calc| Overheads Allocation'!C$8,'Calc| Project Costs'!V519),IF('Input| Overheads'!$C$42="Internal labour",SUMPRODUCT(--('Input| Projects'!$AC519="Yes"),'Calc| Overheads Allocation'!C$8,'Calc| Project Costs'!V519,'Input| Projects'!$Y519),IF('Input| Overheads'!$C$42="DNSP defined",SUMPRODUCT(--('Input| Projects'!$AC519="Yes"),'Calc| Overheads Allocation'!C$61,'Input| Projects'!$AF519),""))),"")</f>
        <v/>
      </c>
      <c r="AM519" s="186" t="str">
        <f>IFERROR(IF('Input| Overheads'!$C$42="Direct costs",SUMPRODUCT(--('Input| Projects'!$AC519="Yes"),'Calc| Overheads Allocation'!D$8,'Calc| Project Costs'!W519),IF('Input| Overheads'!$C$42="Internal labour",SUMPRODUCT(--('Input| Projects'!$AC519="Yes"),'Calc| Overheads Allocation'!D$8,'Calc| Project Costs'!W519,'Input| Projects'!$Y519),IF('Input| Overheads'!$C$42="DNSP defined",SUMPRODUCT(--('Input| Projects'!$AC519="Yes"),'Calc| Overheads Allocation'!D$61,'Input| Projects'!$AF519),""))),"")</f>
        <v/>
      </c>
      <c r="AN519" s="186" t="str">
        <f>IFERROR(IF('Input| Overheads'!$C$42="Direct costs",SUMPRODUCT(--('Input| Projects'!$AC519="Yes"),'Calc| Overheads Allocation'!E$8,'Calc| Project Costs'!X519),IF('Input| Overheads'!$C$42="Internal labour",SUMPRODUCT(--('Input| Projects'!$AC519="Yes"),'Calc| Overheads Allocation'!E$8,'Calc| Project Costs'!X519,'Input| Projects'!$Y519),IF('Input| Overheads'!$C$42="DNSP defined",SUMPRODUCT(--('Input| Projects'!$AC519="Yes"),'Calc| Overheads Allocation'!E$61,'Input| Projects'!$AF519),""))),"")</f>
        <v/>
      </c>
      <c r="AO519" s="186" t="str">
        <f>IFERROR(IF('Input| Overheads'!$C$42="Direct costs",SUMPRODUCT(--('Input| Projects'!$AC519="Yes"),'Calc| Overheads Allocation'!F$8,'Calc| Project Costs'!Y519),IF('Input| Overheads'!$C$42="Internal labour",SUMPRODUCT(--('Input| Projects'!$AC519="Yes"),'Calc| Overheads Allocation'!F$8,'Calc| Project Costs'!Y519,'Input| Projects'!$Y519),IF('Input| Overheads'!$C$42="DNSP defined",SUMPRODUCT(--('Input| Projects'!$AC519="Yes"),'Calc| Overheads Allocation'!F$61,'Input| Projects'!$AF519),""))),"")</f>
        <v/>
      </c>
      <c r="AP519" s="186" t="str">
        <f>IFERROR(IF('Input| Overheads'!$C$42="Direct costs",SUMPRODUCT(--('Input| Projects'!$AC519="Yes"),'Calc| Overheads Allocation'!G$8,'Calc| Project Costs'!Z519),IF('Input| Overheads'!$C$42="Internal labour",SUMPRODUCT(--('Input| Projects'!$AC519="Yes"),'Calc| Overheads Allocation'!G$8,'Calc| Project Costs'!Z519,'Input| Projects'!$Y519),IF('Input| Overheads'!$C$42="DNSP defined",SUMPRODUCT(--('Input| Projects'!$AC519="Yes"),'Calc| Overheads Allocation'!G$61,'Input| Projects'!$AF519),""))),"")</f>
        <v/>
      </c>
      <c r="AQ519" s="186" t="str">
        <f>IFERROR(IF('Input| Overheads'!$C$42="Direct costs",SUMPRODUCT(--('Input| Projects'!$AC519="Yes"),'Calc| Overheads Allocation'!H$8,'Calc| Project Costs'!AA519),IF('Input| Overheads'!$C$42="Internal labour",SUMPRODUCT(--('Input| Projects'!$AC519="Yes"),'Calc| Overheads Allocation'!H$8,'Calc| Project Costs'!AA519,'Input| Projects'!$Y519),IF('Input| Overheads'!$C$42="DNSP defined",SUMPRODUCT(--('Input| Projects'!$AC519="Yes"),'Calc| Overheads Allocation'!H$61,'Input| Projects'!$AF519),""))),"")</f>
        <v/>
      </c>
      <c r="AR519" s="186" t="str">
        <f>IFERROR(IF('Input| Overheads'!$C$42="Direct costs",SUMPRODUCT(--('Input| Projects'!$AC519="Yes"),'Calc| Overheads Allocation'!I$8,'Calc| Project Costs'!AB519),IF('Input| Overheads'!$C$42="Internal labour",SUMPRODUCT(--('Input| Projects'!$AC519="Yes"),'Calc| Overheads Allocation'!I$8,'Calc| Project Costs'!AB519,'Input| Projects'!$Y519),IF('Input| Overheads'!$C$42="DNSP defined",SUMPRODUCT(--('Input| Projects'!$AC519="Yes"),'Calc| Overheads Allocation'!I$61,'Input| Projects'!$AF519),""))),"")</f>
        <v/>
      </c>
      <c r="AS519" s="106"/>
      <c r="AT519" s="186" t="str">
        <f>IFERROR(IF('Input| Overheads'!$C$42="Direct costs",SUMPRODUCT(--('Input| Projects'!$AD519="Yes"),'Calc| Overheads Allocation'!C$9,'Calc| Project Costs'!V519),IF('Input| Overheads'!$C$42="Internal labour",SUMPRODUCT(--('Input| Projects'!$AD519="Yes"),'Calc| Overheads Allocation'!C$9,'Calc| Project Costs'!V519,'Input| Projects'!$Y519),IF('Input| Overheads'!$C$42="DNSP defined",SUMPRODUCT(--('Input| Projects'!$AD519="Yes"),'Calc| Overheads Allocation'!C$62,'Input| Projects'!$AG519),""))),"")</f>
        <v/>
      </c>
      <c r="AU519" s="186" t="str">
        <f>IFERROR(IF('Input| Overheads'!$C$42="Direct costs",SUMPRODUCT(--('Input| Projects'!$AD519="Yes"),'Calc| Overheads Allocation'!D$9,'Calc| Project Costs'!W519),IF('Input| Overheads'!$C$42="Internal labour",SUMPRODUCT(--('Input| Projects'!$AD519="Yes"),'Calc| Overheads Allocation'!D$9,'Calc| Project Costs'!W519,'Input| Projects'!$Y519),IF('Input| Overheads'!$C$42="DNSP defined",SUMPRODUCT(--('Input| Projects'!$AD519="Yes"),'Calc| Overheads Allocation'!D$62,'Input| Projects'!$AG519),""))),"")</f>
        <v/>
      </c>
      <c r="AV519" s="186" t="str">
        <f>IFERROR(IF('Input| Overheads'!$C$42="Direct costs",SUMPRODUCT(--('Input| Projects'!$AD519="Yes"),'Calc| Overheads Allocation'!E$9,'Calc| Project Costs'!X519),IF('Input| Overheads'!$C$42="Internal labour",SUMPRODUCT(--('Input| Projects'!$AD519="Yes"),'Calc| Overheads Allocation'!E$9,'Calc| Project Costs'!X519,'Input| Projects'!$Y519),IF('Input| Overheads'!$C$42="DNSP defined",SUMPRODUCT(--('Input| Projects'!$AD519="Yes"),'Calc| Overheads Allocation'!E$62,'Input| Projects'!$AG519),""))),"")</f>
        <v/>
      </c>
      <c r="AW519" s="186" t="str">
        <f>IFERROR(IF('Input| Overheads'!$C$42="Direct costs",SUMPRODUCT(--('Input| Projects'!$AD519="Yes"),'Calc| Overheads Allocation'!F$9,'Calc| Project Costs'!Y519),IF('Input| Overheads'!$C$42="Internal labour",SUMPRODUCT(--('Input| Projects'!$AD519="Yes"),'Calc| Overheads Allocation'!F$9,'Calc| Project Costs'!Y519,'Input| Projects'!$Y519),IF('Input| Overheads'!$C$42="DNSP defined",SUMPRODUCT(--('Input| Projects'!$AD519="Yes"),'Calc| Overheads Allocation'!F$62,'Input| Projects'!$AG519),""))),"")</f>
        <v/>
      </c>
      <c r="AX519" s="186" t="str">
        <f>IFERROR(IF('Input| Overheads'!$C$42="Direct costs",SUMPRODUCT(--('Input| Projects'!$AD519="Yes"),'Calc| Overheads Allocation'!G$9,'Calc| Project Costs'!Z519),IF('Input| Overheads'!$C$42="Internal labour",SUMPRODUCT(--('Input| Projects'!$AD519="Yes"),'Calc| Overheads Allocation'!G$9,'Calc| Project Costs'!Z519,'Input| Projects'!$Y519),IF('Input| Overheads'!$C$42="DNSP defined",SUMPRODUCT(--('Input| Projects'!$AD519="Yes"),'Calc| Overheads Allocation'!G$62,'Input| Projects'!$AG519),""))),"")</f>
        <v/>
      </c>
      <c r="AY519" s="186" t="str">
        <f>IFERROR(IF('Input| Overheads'!$C$42="Direct costs",SUMPRODUCT(--('Input| Projects'!$AD519="Yes"),'Calc| Overheads Allocation'!H$9,'Calc| Project Costs'!AA519),IF('Input| Overheads'!$C$42="Internal labour",SUMPRODUCT(--('Input| Projects'!$AD519="Yes"),'Calc| Overheads Allocation'!H$9,'Calc| Project Costs'!AA519,'Input| Projects'!$Y519),IF('Input| Overheads'!$C$42="DNSP defined",SUMPRODUCT(--('Input| Projects'!$AD519="Yes"),'Calc| Overheads Allocation'!H$62,'Input| Projects'!$AG519),""))),"")</f>
        <v/>
      </c>
      <c r="AZ519" s="186" t="str">
        <f>IFERROR(IF('Input| Overheads'!$C$42="Direct costs",SUMPRODUCT(--('Input| Projects'!$AD519="Yes"),'Calc| Overheads Allocation'!I$9,'Calc| Project Costs'!AB519),IF('Input| Overheads'!$C$42="Internal labour",SUMPRODUCT(--('Input| Projects'!$AD519="Yes"),'Calc| Overheads Allocation'!I$9,'Calc| Project Costs'!AB519,'Input| Projects'!$Y519),IF('Input| Overheads'!$C$42="DNSP defined",SUMPRODUCT(--('Input| Projects'!$AD519="Yes"),'Calc| Overheads Allocation'!I$62,'Input| Projects'!$AG519),""))),"")</f>
        <v/>
      </c>
      <c r="BA519" s="106"/>
      <c r="BB519" s="186">
        <f t="shared" ref="BB519:BB582" si="274">IFERROR(SUM(AL519,AT519),"")</f>
        <v>0</v>
      </c>
      <c r="BC519" s="186">
        <f t="shared" ref="BC519:BC582" si="275">IFERROR(SUM(AM519,AU519),"")</f>
        <v>0</v>
      </c>
      <c r="BD519" s="186">
        <f t="shared" ref="BD519:BD582" si="276">IFERROR(SUM(AN519,AV519),"")</f>
        <v>0</v>
      </c>
      <c r="BE519" s="186">
        <f t="shared" si="253"/>
        <v>0</v>
      </c>
      <c r="BF519" s="186">
        <f t="shared" si="254"/>
        <v>0</v>
      </c>
      <c r="BG519" s="186">
        <f t="shared" si="255"/>
        <v>0</v>
      </c>
      <c r="BH519" s="186">
        <f t="shared" si="256"/>
        <v>0</v>
      </c>
      <c r="BI519" s="97"/>
      <c r="BJ519" s="186" t="str">
        <f t="shared" si="257"/>
        <v/>
      </c>
      <c r="BK519" s="186" t="str">
        <f t="shared" si="258"/>
        <v/>
      </c>
      <c r="BL519" s="186" t="str">
        <f t="shared" si="259"/>
        <v/>
      </c>
      <c r="BM519" s="186" t="str">
        <f t="shared" si="260"/>
        <v/>
      </c>
      <c r="BN519" s="186" t="str">
        <f t="shared" si="261"/>
        <v/>
      </c>
      <c r="BO519" s="186" t="str">
        <f t="shared" si="262"/>
        <v/>
      </c>
      <c r="BP519" s="186" t="str">
        <f t="shared" si="263"/>
        <v/>
      </c>
      <c r="BQ519" s="97"/>
      <c r="BR519" s="186">
        <f t="shared" si="264"/>
        <v>0</v>
      </c>
      <c r="BS519" s="186">
        <f t="shared" si="265"/>
        <v>0</v>
      </c>
      <c r="BT519" s="222">
        <f t="shared" si="266"/>
        <v>0</v>
      </c>
      <c r="BU519" s="222">
        <f t="shared" si="267"/>
        <v>0</v>
      </c>
      <c r="BV519" s="222">
        <f t="shared" si="268"/>
        <v>0</v>
      </c>
      <c r="BW519" s="222">
        <f t="shared" si="269"/>
        <v>0</v>
      </c>
      <c r="BX519" s="222">
        <f t="shared" si="270"/>
        <v>0</v>
      </c>
      <c r="BY519" s="106"/>
      <c r="BZ519" s="197" t="str">
        <f>IF(SUMIF('Input| Projects'!$AS$8:$CP$8,"Dx",'Input| Projects'!$AS519:$CP519)=0,"",SUMIF('Input| Projects'!$AS$8:$CP$8,"Dx",'Input| Projects'!$AS519:$CP519))</f>
        <v/>
      </c>
      <c r="CA519" s="197" t="str">
        <f>IF(SUMIF('Input| Projects'!$AS$8:$CP$8,"Tx",'Input| Projects'!$AS519:$CP519)=0,"",SUMIF('Input| Projects'!$AS$8:$CP$8,"Tx",'Input| Projects'!$AS519:$CP519))</f>
        <v/>
      </c>
      <c r="CB519" s="150" t="str">
        <f t="shared" ref="CB519:CB582" si="277">IF(SUM(BZ519:CA519,F519:L519)=0,"",IF(SUM(BZ519:CA519)=1,"",1))</f>
        <v/>
      </c>
    </row>
    <row r="520" spans="2:80" x14ac:dyDescent="0.2">
      <c r="B520" s="201">
        <f>IFERROR('Input| Projects'!B520,"")</f>
        <v>511</v>
      </c>
      <c r="C520" s="42" t="str">
        <f>IFERROR(IF('Input| Projects'!C520="","",'Input| Projects'!C520),"")</f>
        <v/>
      </c>
      <c r="D520" s="42" t="str">
        <f>IFERROR(IF('Input| Projects'!D520="","",'Input| Projects'!D520),"")</f>
        <v/>
      </c>
      <c r="E520" s="104"/>
      <c r="F520" s="190">
        <f>IFERROR('Input| Projects'!I520*'Input| Escalations'!$K$19,"")</f>
        <v>0</v>
      </c>
      <c r="G520" s="190">
        <f>IFERROR('Input| Projects'!J520*'Input| Escalations'!$K$19,"")</f>
        <v>0</v>
      </c>
      <c r="H520" s="190">
        <f>IFERROR('Input| Projects'!K520*'Input| Escalations'!$K$19,"")</f>
        <v>0</v>
      </c>
      <c r="I520" s="190">
        <f>IFERROR('Input| Projects'!L520*'Input| Escalations'!$K$19,"")</f>
        <v>0</v>
      </c>
      <c r="J520" s="190">
        <f>IFERROR('Input| Projects'!M520*'Input| Escalations'!$K$19,"")</f>
        <v>0</v>
      </c>
      <c r="K520" s="190">
        <f>IFERROR('Input| Projects'!N520*'Input| Escalations'!$K$19,"")</f>
        <v>0</v>
      </c>
      <c r="L520" s="190">
        <f>IFERROR('Input| Projects'!O520*'Input| Escalations'!$K$19,"")</f>
        <v>0</v>
      </c>
      <c r="M520" s="150" t="str">
        <f>IF(ABS(SUM(F520:L520)-(SUM('Input| Projects'!I520:O520)*'Input| Escalations'!$K$19))&lt;0.0000001,"",1)</f>
        <v/>
      </c>
      <c r="N520" s="192">
        <f>'Input| Projects'!$Y520*INDEX('Input| Escalations'!$H$33:$N$33,MATCH('Calc| Project Costs'!N$9,'Input| Escalations'!$H$23:$N$23,0))+'Input| Projects'!$Z520*INDEX('Input| Escalations'!$H$34:$N$34,MATCH('Calc| Project Costs'!N$9,'Input| Escalations'!$H$23:$N$23,0))+'Input| Projects'!$AA520*INDEX('Input| Escalations'!$H$35:$N$35,MATCH('Calc| Project Costs'!N$9,'Input| Escalations'!$H$23:$N$23,0))+1</f>
        <v>1</v>
      </c>
      <c r="O520" s="192">
        <f>'Input| Projects'!$Y520*INDEX('Input| Escalations'!$H$33:$N$33,MATCH('Calc| Project Costs'!O$9,'Input| Escalations'!$H$23:$N$23,0))+'Input| Projects'!$Z520*INDEX('Input| Escalations'!$H$34:$N$34,MATCH('Calc| Project Costs'!O$9,'Input| Escalations'!$H$23:$N$23,0))+'Input| Projects'!$AA520*INDEX('Input| Escalations'!$H$35:$N$35,MATCH('Calc| Project Costs'!O$9,'Input| Escalations'!$H$23:$N$23,0))+1</f>
        <v>1</v>
      </c>
      <c r="P520" s="192">
        <f>'Input| Projects'!$Y520*INDEX('Input| Escalations'!$H$33:$N$33,MATCH('Calc| Project Costs'!P$9,'Input| Escalations'!$H$23:$N$23,0))+'Input| Projects'!$Z520*INDEX('Input| Escalations'!$H$34:$N$34,MATCH('Calc| Project Costs'!P$9,'Input| Escalations'!$H$23:$N$23,0))+'Input| Projects'!$AA520*INDEX('Input| Escalations'!$H$35:$N$35,MATCH('Calc| Project Costs'!P$9,'Input| Escalations'!$H$23:$N$23,0))+1</f>
        <v>1</v>
      </c>
      <c r="Q520" s="192">
        <f>'Input| Projects'!$Y520*INDEX('Input| Escalations'!$H$33:$N$33,MATCH('Calc| Project Costs'!Q$9,'Input| Escalations'!$H$23:$N$23,0))+'Input| Projects'!$Z520*INDEX('Input| Escalations'!$H$34:$N$34,MATCH('Calc| Project Costs'!Q$9,'Input| Escalations'!$H$23:$N$23,0))+'Input| Projects'!$AA520*INDEX('Input| Escalations'!$H$35:$N$35,MATCH('Calc| Project Costs'!Q$9,'Input| Escalations'!$H$23:$N$23,0))+1</f>
        <v>1</v>
      </c>
      <c r="R520" s="192">
        <f>'Input| Projects'!$Y520*INDEX('Input| Escalations'!$H$33:$N$33,MATCH('Calc| Project Costs'!R$9,'Input| Escalations'!$H$23:$N$23,0))+'Input| Projects'!$Z520*INDEX('Input| Escalations'!$H$34:$N$34,MATCH('Calc| Project Costs'!R$9,'Input| Escalations'!$H$23:$N$23,0))+'Input| Projects'!$AA520*INDEX('Input| Escalations'!$H$35:$N$35,MATCH('Calc| Project Costs'!R$9,'Input| Escalations'!$H$23:$N$23,0))+1</f>
        <v>1</v>
      </c>
      <c r="S520" s="192">
        <f>'Input| Projects'!$Y520*INDEX('Input| Escalations'!$H$33:$N$33,MATCH('Calc| Project Costs'!S$9,'Input| Escalations'!$H$23:$N$23,0))+'Input| Projects'!$Z520*INDEX('Input| Escalations'!$H$34:$N$34,MATCH('Calc| Project Costs'!S$9,'Input| Escalations'!$H$23:$N$23,0))+'Input| Projects'!$AA520*INDEX('Input| Escalations'!$H$35:$N$35,MATCH('Calc| Project Costs'!S$9,'Input| Escalations'!$H$23:$N$23,0))+1</f>
        <v>1</v>
      </c>
      <c r="T520" s="192">
        <f>'Input| Projects'!$Y520*INDEX('Input| Escalations'!$H$33:$N$33,MATCH('Calc| Project Costs'!T$9,'Input| Escalations'!$H$23:$N$23,0))+'Input| Projects'!$Z520*INDEX('Input| Escalations'!$H$34:$N$34,MATCH('Calc| Project Costs'!T$9,'Input| Escalations'!$H$23:$N$23,0))+'Input| Projects'!$AA520*INDEX('Input| Escalations'!$H$35:$N$35,MATCH('Calc| Project Costs'!T$9,'Input| Escalations'!$H$23:$N$23,0))+1</f>
        <v>1</v>
      </c>
      <c r="U520" s="106"/>
      <c r="V520" s="186">
        <f t="shared" si="271"/>
        <v>0</v>
      </c>
      <c r="W520" s="186">
        <f t="shared" si="272"/>
        <v>0</v>
      </c>
      <c r="X520" s="186">
        <f t="shared" si="273"/>
        <v>0</v>
      </c>
      <c r="Y520" s="186">
        <f t="shared" si="249"/>
        <v>0</v>
      </c>
      <c r="Z520" s="186">
        <f t="shared" si="250"/>
        <v>0</v>
      </c>
      <c r="AA520" s="186">
        <f t="shared" si="251"/>
        <v>0</v>
      </c>
      <c r="AB520" s="186">
        <f t="shared" si="252"/>
        <v>0</v>
      </c>
      <c r="AC520" s="106"/>
      <c r="AD520" s="186">
        <f>'Input| Projects'!Q520*N520*'Input| Escalations'!$K$19</f>
        <v>0</v>
      </c>
      <c r="AE520" s="186">
        <f>'Input| Projects'!R520*O520*'Input| Escalations'!$K$19</f>
        <v>0</v>
      </c>
      <c r="AF520" s="186">
        <f>'Input| Projects'!S520*P520*'Input| Escalations'!$K$19</f>
        <v>0</v>
      </c>
      <c r="AG520" s="186">
        <f>'Input| Projects'!T520*Q520*'Input| Escalations'!$K$19</f>
        <v>0</v>
      </c>
      <c r="AH520" s="186">
        <f>'Input| Projects'!U520*R520*'Input| Escalations'!$K$19</f>
        <v>0</v>
      </c>
      <c r="AI520" s="186">
        <f>'Input| Projects'!V520*S520*'Input| Escalations'!$K$19</f>
        <v>0</v>
      </c>
      <c r="AJ520" s="186">
        <f>'Input| Projects'!W520*T520*'Input| Escalations'!$K$19</f>
        <v>0</v>
      </c>
      <c r="AK520" s="106"/>
      <c r="AL520" s="186" t="str">
        <f>IFERROR(IF('Input| Overheads'!$C$42="Direct costs",SUMPRODUCT(--('Input| Projects'!$AC520="Yes"),'Calc| Overheads Allocation'!C$8,'Calc| Project Costs'!V520),IF('Input| Overheads'!$C$42="Internal labour",SUMPRODUCT(--('Input| Projects'!$AC520="Yes"),'Calc| Overheads Allocation'!C$8,'Calc| Project Costs'!V520,'Input| Projects'!$Y520),IF('Input| Overheads'!$C$42="DNSP defined",SUMPRODUCT(--('Input| Projects'!$AC520="Yes"),'Calc| Overheads Allocation'!C$61,'Input| Projects'!$AF520),""))),"")</f>
        <v/>
      </c>
      <c r="AM520" s="186" t="str">
        <f>IFERROR(IF('Input| Overheads'!$C$42="Direct costs",SUMPRODUCT(--('Input| Projects'!$AC520="Yes"),'Calc| Overheads Allocation'!D$8,'Calc| Project Costs'!W520),IF('Input| Overheads'!$C$42="Internal labour",SUMPRODUCT(--('Input| Projects'!$AC520="Yes"),'Calc| Overheads Allocation'!D$8,'Calc| Project Costs'!W520,'Input| Projects'!$Y520),IF('Input| Overheads'!$C$42="DNSP defined",SUMPRODUCT(--('Input| Projects'!$AC520="Yes"),'Calc| Overheads Allocation'!D$61,'Input| Projects'!$AF520),""))),"")</f>
        <v/>
      </c>
      <c r="AN520" s="186" t="str">
        <f>IFERROR(IF('Input| Overheads'!$C$42="Direct costs",SUMPRODUCT(--('Input| Projects'!$AC520="Yes"),'Calc| Overheads Allocation'!E$8,'Calc| Project Costs'!X520),IF('Input| Overheads'!$C$42="Internal labour",SUMPRODUCT(--('Input| Projects'!$AC520="Yes"),'Calc| Overheads Allocation'!E$8,'Calc| Project Costs'!X520,'Input| Projects'!$Y520),IF('Input| Overheads'!$C$42="DNSP defined",SUMPRODUCT(--('Input| Projects'!$AC520="Yes"),'Calc| Overheads Allocation'!E$61,'Input| Projects'!$AF520),""))),"")</f>
        <v/>
      </c>
      <c r="AO520" s="186" t="str">
        <f>IFERROR(IF('Input| Overheads'!$C$42="Direct costs",SUMPRODUCT(--('Input| Projects'!$AC520="Yes"),'Calc| Overheads Allocation'!F$8,'Calc| Project Costs'!Y520),IF('Input| Overheads'!$C$42="Internal labour",SUMPRODUCT(--('Input| Projects'!$AC520="Yes"),'Calc| Overheads Allocation'!F$8,'Calc| Project Costs'!Y520,'Input| Projects'!$Y520),IF('Input| Overheads'!$C$42="DNSP defined",SUMPRODUCT(--('Input| Projects'!$AC520="Yes"),'Calc| Overheads Allocation'!F$61,'Input| Projects'!$AF520),""))),"")</f>
        <v/>
      </c>
      <c r="AP520" s="186" t="str">
        <f>IFERROR(IF('Input| Overheads'!$C$42="Direct costs",SUMPRODUCT(--('Input| Projects'!$AC520="Yes"),'Calc| Overheads Allocation'!G$8,'Calc| Project Costs'!Z520),IF('Input| Overheads'!$C$42="Internal labour",SUMPRODUCT(--('Input| Projects'!$AC520="Yes"),'Calc| Overheads Allocation'!G$8,'Calc| Project Costs'!Z520,'Input| Projects'!$Y520),IF('Input| Overheads'!$C$42="DNSP defined",SUMPRODUCT(--('Input| Projects'!$AC520="Yes"),'Calc| Overheads Allocation'!G$61,'Input| Projects'!$AF520),""))),"")</f>
        <v/>
      </c>
      <c r="AQ520" s="186" t="str">
        <f>IFERROR(IF('Input| Overheads'!$C$42="Direct costs",SUMPRODUCT(--('Input| Projects'!$AC520="Yes"),'Calc| Overheads Allocation'!H$8,'Calc| Project Costs'!AA520),IF('Input| Overheads'!$C$42="Internal labour",SUMPRODUCT(--('Input| Projects'!$AC520="Yes"),'Calc| Overheads Allocation'!H$8,'Calc| Project Costs'!AA520,'Input| Projects'!$Y520),IF('Input| Overheads'!$C$42="DNSP defined",SUMPRODUCT(--('Input| Projects'!$AC520="Yes"),'Calc| Overheads Allocation'!H$61,'Input| Projects'!$AF520),""))),"")</f>
        <v/>
      </c>
      <c r="AR520" s="186" t="str">
        <f>IFERROR(IF('Input| Overheads'!$C$42="Direct costs",SUMPRODUCT(--('Input| Projects'!$AC520="Yes"),'Calc| Overheads Allocation'!I$8,'Calc| Project Costs'!AB520),IF('Input| Overheads'!$C$42="Internal labour",SUMPRODUCT(--('Input| Projects'!$AC520="Yes"),'Calc| Overheads Allocation'!I$8,'Calc| Project Costs'!AB520,'Input| Projects'!$Y520),IF('Input| Overheads'!$C$42="DNSP defined",SUMPRODUCT(--('Input| Projects'!$AC520="Yes"),'Calc| Overheads Allocation'!I$61,'Input| Projects'!$AF520),""))),"")</f>
        <v/>
      </c>
      <c r="AS520" s="106"/>
      <c r="AT520" s="186" t="str">
        <f>IFERROR(IF('Input| Overheads'!$C$42="Direct costs",SUMPRODUCT(--('Input| Projects'!$AD520="Yes"),'Calc| Overheads Allocation'!C$9,'Calc| Project Costs'!V520),IF('Input| Overheads'!$C$42="Internal labour",SUMPRODUCT(--('Input| Projects'!$AD520="Yes"),'Calc| Overheads Allocation'!C$9,'Calc| Project Costs'!V520,'Input| Projects'!$Y520),IF('Input| Overheads'!$C$42="DNSP defined",SUMPRODUCT(--('Input| Projects'!$AD520="Yes"),'Calc| Overheads Allocation'!C$62,'Input| Projects'!$AG520),""))),"")</f>
        <v/>
      </c>
      <c r="AU520" s="186" t="str">
        <f>IFERROR(IF('Input| Overheads'!$C$42="Direct costs",SUMPRODUCT(--('Input| Projects'!$AD520="Yes"),'Calc| Overheads Allocation'!D$9,'Calc| Project Costs'!W520),IF('Input| Overheads'!$C$42="Internal labour",SUMPRODUCT(--('Input| Projects'!$AD520="Yes"),'Calc| Overheads Allocation'!D$9,'Calc| Project Costs'!W520,'Input| Projects'!$Y520),IF('Input| Overheads'!$C$42="DNSP defined",SUMPRODUCT(--('Input| Projects'!$AD520="Yes"),'Calc| Overheads Allocation'!D$62,'Input| Projects'!$AG520),""))),"")</f>
        <v/>
      </c>
      <c r="AV520" s="186" t="str">
        <f>IFERROR(IF('Input| Overheads'!$C$42="Direct costs",SUMPRODUCT(--('Input| Projects'!$AD520="Yes"),'Calc| Overheads Allocation'!E$9,'Calc| Project Costs'!X520),IF('Input| Overheads'!$C$42="Internal labour",SUMPRODUCT(--('Input| Projects'!$AD520="Yes"),'Calc| Overheads Allocation'!E$9,'Calc| Project Costs'!X520,'Input| Projects'!$Y520),IF('Input| Overheads'!$C$42="DNSP defined",SUMPRODUCT(--('Input| Projects'!$AD520="Yes"),'Calc| Overheads Allocation'!E$62,'Input| Projects'!$AG520),""))),"")</f>
        <v/>
      </c>
      <c r="AW520" s="186" t="str">
        <f>IFERROR(IF('Input| Overheads'!$C$42="Direct costs",SUMPRODUCT(--('Input| Projects'!$AD520="Yes"),'Calc| Overheads Allocation'!F$9,'Calc| Project Costs'!Y520),IF('Input| Overheads'!$C$42="Internal labour",SUMPRODUCT(--('Input| Projects'!$AD520="Yes"),'Calc| Overheads Allocation'!F$9,'Calc| Project Costs'!Y520,'Input| Projects'!$Y520),IF('Input| Overheads'!$C$42="DNSP defined",SUMPRODUCT(--('Input| Projects'!$AD520="Yes"),'Calc| Overheads Allocation'!F$62,'Input| Projects'!$AG520),""))),"")</f>
        <v/>
      </c>
      <c r="AX520" s="186" t="str">
        <f>IFERROR(IF('Input| Overheads'!$C$42="Direct costs",SUMPRODUCT(--('Input| Projects'!$AD520="Yes"),'Calc| Overheads Allocation'!G$9,'Calc| Project Costs'!Z520),IF('Input| Overheads'!$C$42="Internal labour",SUMPRODUCT(--('Input| Projects'!$AD520="Yes"),'Calc| Overheads Allocation'!G$9,'Calc| Project Costs'!Z520,'Input| Projects'!$Y520),IF('Input| Overheads'!$C$42="DNSP defined",SUMPRODUCT(--('Input| Projects'!$AD520="Yes"),'Calc| Overheads Allocation'!G$62,'Input| Projects'!$AG520),""))),"")</f>
        <v/>
      </c>
      <c r="AY520" s="186" t="str">
        <f>IFERROR(IF('Input| Overheads'!$C$42="Direct costs",SUMPRODUCT(--('Input| Projects'!$AD520="Yes"),'Calc| Overheads Allocation'!H$9,'Calc| Project Costs'!AA520),IF('Input| Overheads'!$C$42="Internal labour",SUMPRODUCT(--('Input| Projects'!$AD520="Yes"),'Calc| Overheads Allocation'!H$9,'Calc| Project Costs'!AA520,'Input| Projects'!$Y520),IF('Input| Overheads'!$C$42="DNSP defined",SUMPRODUCT(--('Input| Projects'!$AD520="Yes"),'Calc| Overheads Allocation'!H$62,'Input| Projects'!$AG520),""))),"")</f>
        <v/>
      </c>
      <c r="AZ520" s="186" t="str">
        <f>IFERROR(IF('Input| Overheads'!$C$42="Direct costs",SUMPRODUCT(--('Input| Projects'!$AD520="Yes"),'Calc| Overheads Allocation'!I$9,'Calc| Project Costs'!AB520),IF('Input| Overheads'!$C$42="Internal labour",SUMPRODUCT(--('Input| Projects'!$AD520="Yes"),'Calc| Overheads Allocation'!I$9,'Calc| Project Costs'!AB520,'Input| Projects'!$Y520),IF('Input| Overheads'!$C$42="DNSP defined",SUMPRODUCT(--('Input| Projects'!$AD520="Yes"),'Calc| Overheads Allocation'!I$62,'Input| Projects'!$AG520),""))),"")</f>
        <v/>
      </c>
      <c r="BA520" s="106"/>
      <c r="BB520" s="186">
        <f t="shared" si="274"/>
        <v>0</v>
      </c>
      <c r="BC520" s="186">
        <f t="shared" si="275"/>
        <v>0</v>
      </c>
      <c r="BD520" s="186">
        <f t="shared" si="276"/>
        <v>0</v>
      </c>
      <c r="BE520" s="186">
        <f t="shared" si="253"/>
        <v>0</v>
      </c>
      <c r="BF520" s="186">
        <f t="shared" si="254"/>
        <v>0</v>
      </c>
      <c r="BG520" s="186">
        <f t="shared" si="255"/>
        <v>0</v>
      </c>
      <c r="BH520" s="186">
        <f t="shared" si="256"/>
        <v>0</v>
      </c>
      <c r="BI520" s="97"/>
      <c r="BJ520" s="186" t="str">
        <f t="shared" si="257"/>
        <v/>
      </c>
      <c r="BK520" s="186" t="str">
        <f t="shared" si="258"/>
        <v/>
      </c>
      <c r="BL520" s="186" t="str">
        <f t="shared" si="259"/>
        <v/>
      </c>
      <c r="BM520" s="186" t="str">
        <f t="shared" si="260"/>
        <v/>
      </c>
      <c r="BN520" s="186" t="str">
        <f t="shared" si="261"/>
        <v/>
      </c>
      <c r="BO520" s="186" t="str">
        <f t="shared" si="262"/>
        <v/>
      </c>
      <c r="BP520" s="186" t="str">
        <f t="shared" si="263"/>
        <v/>
      </c>
      <c r="BQ520" s="97"/>
      <c r="BR520" s="186">
        <f t="shared" si="264"/>
        <v>0</v>
      </c>
      <c r="BS520" s="186">
        <f t="shared" si="265"/>
        <v>0</v>
      </c>
      <c r="BT520" s="222">
        <f t="shared" si="266"/>
        <v>0</v>
      </c>
      <c r="BU520" s="222">
        <f t="shared" si="267"/>
        <v>0</v>
      </c>
      <c r="BV520" s="222">
        <f t="shared" si="268"/>
        <v>0</v>
      </c>
      <c r="BW520" s="222">
        <f t="shared" si="269"/>
        <v>0</v>
      </c>
      <c r="BX520" s="222">
        <f t="shared" si="270"/>
        <v>0</v>
      </c>
      <c r="BY520" s="106"/>
      <c r="BZ520" s="197" t="str">
        <f>IF(SUMIF('Input| Projects'!$AS$8:$CP$8,"Dx",'Input| Projects'!$AS520:$CP520)=0,"",SUMIF('Input| Projects'!$AS$8:$CP$8,"Dx",'Input| Projects'!$AS520:$CP520))</f>
        <v/>
      </c>
      <c r="CA520" s="197" t="str">
        <f>IF(SUMIF('Input| Projects'!$AS$8:$CP$8,"Tx",'Input| Projects'!$AS520:$CP520)=0,"",SUMIF('Input| Projects'!$AS$8:$CP$8,"Tx",'Input| Projects'!$AS520:$CP520))</f>
        <v/>
      </c>
      <c r="CB520" s="150" t="str">
        <f t="shared" si="277"/>
        <v/>
      </c>
    </row>
    <row r="521" spans="2:80" x14ac:dyDescent="0.2">
      <c r="B521" s="201">
        <f>IFERROR('Input| Projects'!B521,"")</f>
        <v>512</v>
      </c>
      <c r="C521" s="42" t="str">
        <f>IFERROR(IF('Input| Projects'!C521="","",'Input| Projects'!C521),"")</f>
        <v/>
      </c>
      <c r="D521" s="42" t="str">
        <f>IFERROR(IF('Input| Projects'!D521="","",'Input| Projects'!D521),"")</f>
        <v/>
      </c>
      <c r="E521" s="104"/>
      <c r="F521" s="190">
        <f>IFERROR('Input| Projects'!I521*'Input| Escalations'!$K$19,"")</f>
        <v>0</v>
      </c>
      <c r="G521" s="190">
        <f>IFERROR('Input| Projects'!J521*'Input| Escalations'!$K$19,"")</f>
        <v>0</v>
      </c>
      <c r="H521" s="190">
        <f>IFERROR('Input| Projects'!K521*'Input| Escalations'!$K$19,"")</f>
        <v>0</v>
      </c>
      <c r="I521" s="190">
        <f>IFERROR('Input| Projects'!L521*'Input| Escalations'!$K$19,"")</f>
        <v>0</v>
      </c>
      <c r="J521" s="190">
        <f>IFERROR('Input| Projects'!M521*'Input| Escalations'!$K$19,"")</f>
        <v>0</v>
      </c>
      <c r="K521" s="190">
        <f>IFERROR('Input| Projects'!N521*'Input| Escalations'!$K$19,"")</f>
        <v>0</v>
      </c>
      <c r="L521" s="190">
        <f>IFERROR('Input| Projects'!O521*'Input| Escalations'!$K$19,"")</f>
        <v>0</v>
      </c>
      <c r="M521" s="150" t="str">
        <f>IF(ABS(SUM(F521:L521)-(SUM('Input| Projects'!I521:O521)*'Input| Escalations'!$K$19))&lt;0.0000001,"",1)</f>
        <v/>
      </c>
      <c r="N521" s="192">
        <f>'Input| Projects'!$Y521*INDEX('Input| Escalations'!$H$33:$N$33,MATCH('Calc| Project Costs'!N$9,'Input| Escalations'!$H$23:$N$23,0))+'Input| Projects'!$Z521*INDEX('Input| Escalations'!$H$34:$N$34,MATCH('Calc| Project Costs'!N$9,'Input| Escalations'!$H$23:$N$23,0))+'Input| Projects'!$AA521*INDEX('Input| Escalations'!$H$35:$N$35,MATCH('Calc| Project Costs'!N$9,'Input| Escalations'!$H$23:$N$23,0))+1</f>
        <v>1</v>
      </c>
      <c r="O521" s="192">
        <f>'Input| Projects'!$Y521*INDEX('Input| Escalations'!$H$33:$N$33,MATCH('Calc| Project Costs'!O$9,'Input| Escalations'!$H$23:$N$23,0))+'Input| Projects'!$Z521*INDEX('Input| Escalations'!$H$34:$N$34,MATCH('Calc| Project Costs'!O$9,'Input| Escalations'!$H$23:$N$23,0))+'Input| Projects'!$AA521*INDEX('Input| Escalations'!$H$35:$N$35,MATCH('Calc| Project Costs'!O$9,'Input| Escalations'!$H$23:$N$23,0))+1</f>
        <v>1</v>
      </c>
      <c r="P521" s="192">
        <f>'Input| Projects'!$Y521*INDEX('Input| Escalations'!$H$33:$N$33,MATCH('Calc| Project Costs'!P$9,'Input| Escalations'!$H$23:$N$23,0))+'Input| Projects'!$Z521*INDEX('Input| Escalations'!$H$34:$N$34,MATCH('Calc| Project Costs'!P$9,'Input| Escalations'!$H$23:$N$23,0))+'Input| Projects'!$AA521*INDEX('Input| Escalations'!$H$35:$N$35,MATCH('Calc| Project Costs'!P$9,'Input| Escalations'!$H$23:$N$23,0))+1</f>
        <v>1</v>
      </c>
      <c r="Q521" s="192">
        <f>'Input| Projects'!$Y521*INDEX('Input| Escalations'!$H$33:$N$33,MATCH('Calc| Project Costs'!Q$9,'Input| Escalations'!$H$23:$N$23,0))+'Input| Projects'!$Z521*INDEX('Input| Escalations'!$H$34:$N$34,MATCH('Calc| Project Costs'!Q$9,'Input| Escalations'!$H$23:$N$23,0))+'Input| Projects'!$AA521*INDEX('Input| Escalations'!$H$35:$N$35,MATCH('Calc| Project Costs'!Q$9,'Input| Escalations'!$H$23:$N$23,0))+1</f>
        <v>1</v>
      </c>
      <c r="R521" s="192">
        <f>'Input| Projects'!$Y521*INDEX('Input| Escalations'!$H$33:$N$33,MATCH('Calc| Project Costs'!R$9,'Input| Escalations'!$H$23:$N$23,0))+'Input| Projects'!$Z521*INDEX('Input| Escalations'!$H$34:$N$34,MATCH('Calc| Project Costs'!R$9,'Input| Escalations'!$H$23:$N$23,0))+'Input| Projects'!$AA521*INDEX('Input| Escalations'!$H$35:$N$35,MATCH('Calc| Project Costs'!R$9,'Input| Escalations'!$H$23:$N$23,0))+1</f>
        <v>1</v>
      </c>
      <c r="S521" s="192">
        <f>'Input| Projects'!$Y521*INDEX('Input| Escalations'!$H$33:$N$33,MATCH('Calc| Project Costs'!S$9,'Input| Escalations'!$H$23:$N$23,0))+'Input| Projects'!$Z521*INDEX('Input| Escalations'!$H$34:$N$34,MATCH('Calc| Project Costs'!S$9,'Input| Escalations'!$H$23:$N$23,0))+'Input| Projects'!$AA521*INDEX('Input| Escalations'!$H$35:$N$35,MATCH('Calc| Project Costs'!S$9,'Input| Escalations'!$H$23:$N$23,0))+1</f>
        <v>1</v>
      </c>
      <c r="T521" s="192">
        <f>'Input| Projects'!$Y521*INDEX('Input| Escalations'!$H$33:$N$33,MATCH('Calc| Project Costs'!T$9,'Input| Escalations'!$H$23:$N$23,0))+'Input| Projects'!$Z521*INDEX('Input| Escalations'!$H$34:$N$34,MATCH('Calc| Project Costs'!T$9,'Input| Escalations'!$H$23:$N$23,0))+'Input| Projects'!$AA521*INDEX('Input| Escalations'!$H$35:$N$35,MATCH('Calc| Project Costs'!T$9,'Input| Escalations'!$H$23:$N$23,0))+1</f>
        <v>1</v>
      </c>
      <c r="U521" s="106"/>
      <c r="V521" s="186">
        <f t="shared" si="271"/>
        <v>0</v>
      </c>
      <c r="W521" s="186">
        <f t="shared" si="272"/>
        <v>0</v>
      </c>
      <c r="X521" s="186">
        <f t="shared" si="273"/>
        <v>0</v>
      </c>
      <c r="Y521" s="186">
        <f t="shared" si="249"/>
        <v>0</v>
      </c>
      <c r="Z521" s="186">
        <f t="shared" si="250"/>
        <v>0</v>
      </c>
      <c r="AA521" s="186">
        <f t="shared" si="251"/>
        <v>0</v>
      </c>
      <c r="AB521" s="186">
        <f t="shared" si="252"/>
        <v>0</v>
      </c>
      <c r="AC521" s="106"/>
      <c r="AD521" s="186">
        <f>'Input| Projects'!Q521*N521*'Input| Escalations'!$K$19</f>
        <v>0</v>
      </c>
      <c r="AE521" s="186">
        <f>'Input| Projects'!R521*O521*'Input| Escalations'!$K$19</f>
        <v>0</v>
      </c>
      <c r="AF521" s="186">
        <f>'Input| Projects'!S521*P521*'Input| Escalations'!$K$19</f>
        <v>0</v>
      </c>
      <c r="AG521" s="186">
        <f>'Input| Projects'!T521*Q521*'Input| Escalations'!$K$19</f>
        <v>0</v>
      </c>
      <c r="AH521" s="186">
        <f>'Input| Projects'!U521*R521*'Input| Escalations'!$K$19</f>
        <v>0</v>
      </c>
      <c r="AI521" s="186">
        <f>'Input| Projects'!V521*S521*'Input| Escalations'!$K$19</f>
        <v>0</v>
      </c>
      <c r="AJ521" s="186">
        <f>'Input| Projects'!W521*T521*'Input| Escalations'!$K$19</f>
        <v>0</v>
      </c>
      <c r="AK521" s="106"/>
      <c r="AL521" s="186" t="str">
        <f>IFERROR(IF('Input| Overheads'!$C$42="Direct costs",SUMPRODUCT(--('Input| Projects'!$AC521="Yes"),'Calc| Overheads Allocation'!C$8,'Calc| Project Costs'!V521),IF('Input| Overheads'!$C$42="Internal labour",SUMPRODUCT(--('Input| Projects'!$AC521="Yes"),'Calc| Overheads Allocation'!C$8,'Calc| Project Costs'!V521,'Input| Projects'!$Y521),IF('Input| Overheads'!$C$42="DNSP defined",SUMPRODUCT(--('Input| Projects'!$AC521="Yes"),'Calc| Overheads Allocation'!C$61,'Input| Projects'!$AF521),""))),"")</f>
        <v/>
      </c>
      <c r="AM521" s="186" t="str">
        <f>IFERROR(IF('Input| Overheads'!$C$42="Direct costs",SUMPRODUCT(--('Input| Projects'!$AC521="Yes"),'Calc| Overheads Allocation'!D$8,'Calc| Project Costs'!W521),IF('Input| Overheads'!$C$42="Internal labour",SUMPRODUCT(--('Input| Projects'!$AC521="Yes"),'Calc| Overheads Allocation'!D$8,'Calc| Project Costs'!W521,'Input| Projects'!$Y521),IF('Input| Overheads'!$C$42="DNSP defined",SUMPRODUCT(--('Input| Projects'!$AC521="Yes"),'Calc| Overheads Allocation'!D$61,'Input| Projects'!$AF521),""))),"")</f>
        <v/>
      </c>
      <c r="AN521" s="186" t="str">
        <f>IFERROR(IF('Input| Overheads'!$C$42="Direct costs",SUMPRODUCT(--('Input| Projects'!$AC521="Yes"),'Calc| Overheads Allocation'!E$8,'Calc| Project Costs'!X521),IF('Input| Overheads'!$C$42="Internal labour",SUMPRODUCT(--('Input| Projects'!$AC521="Yes"),'Calc| Overheads Allocation'!E$8,'Calc| Project Costs'!X521,'Input| Projects'!$Y521),IF('Input| Overheads'!$C$42="DNSP defined",SUMPRODUCT(--('Input| Projects'!$AC521="Yes"),'Calc| Overheads Allocation'!E$61,'Input| Projects'!$AF521),""))),"")</f>
        <v/>
      </c>
      <c r="AO521" s="186" t="str">
        <f>IFERROR(IF('Input| Overheads'!$C$42="Direct costs",SUMPRODUCT(--('Input| Projects'!$AC521="Yes"),'Calc| Overheads Allocation'!F$8,'Calc| Project Costs'!Y521),IF('Input| Overheads'!$C$42="Internal labour",SUMPRODUCT(--('Input| Projects'!$AC521="Yes"),'Calc| Overheads Allocation'!F$8,'Calc| Project Costs'!Y521,'Input| Projects'!$Y521),IF('Input| Overheads'!$C$42="DNSP defined",SUMPRODUCT(--('Input| Projects'!$AC521="Yes"),'Calc| Overheads Allocation'!F$61,'Input| Projects'!$AF521),""))),"")</f>
        <v/>
      </c>
      <c r="AP521" s="186" t="str">
        <f>IFERROR(IF('Input| Overheads'!$C$42="Direct costs",SUMPRODUCT(--('Input| Projects'!$AC521="Yes"),'Calc| Overheads Allocation'!G$8,'Calc| Project Costs'!Z521),IF('Input| Overheads'!$C$42="Internal labour",SUMPRODUCT(--('Input| Projects'!$AC521="Yes"),'Calc| Overheads Allocation'!G$8,'Calc| Project Costs'!Z521,'Input| Projects'!$Y521),IF('Input| Overheads'!$C$42="DNSP defined",SUMPRODUCT(--('Input| Projects'!$AC521="Yes"),'Calc| Overheads Allocation'!G$61,'Input| Projects'!$AF521),""))),"")</f>
        <v/>
      </c>
      <c r="AQ521" s="186" t="str">
        <f>IFERROR(IF('Input| Overheads'!$C$42="Direct costs",SUMPRODUCT(--('Input| Projects'!$AC521="Yes"),'Calc| Overheads Allocation'!H$8,'Calc| Project Costs'!AA521),IF('Input| Overheads'!$C$42="Internal labour",SUMPRODUCT(--('Input| Projects'!$AC521="Yes"),'Calc| Overheads Allocation'!H$8,'Calc| Project Costs'!AA521,'Input| Projects'!$Y521),IF('Input| Overheads'!$C$42="DNSP defined",SUMPRODUCT(--('Input| Projects'!$AC521="Yes"),'Calc| Overheads Allocation'!H$61,'Input| Projects'!$AF521),""))),"")</f>
        <v/>
      </c>
      <c r="AR521" s="186" t="str">
        <f>IFERROR(IF('Input| Overheads'!$C$42="Direct costs",SUMPRODUCT(--('Input| Projects'!$AC521="Yes"),'Calc| Overheads Allocation'!I$8,'Calc| Project Costs'!AB521),IF('Input| Overheads'!$C$42="Internal labour",SUMPRODUCT(--('Input| Projects'!$AC521="Yes"),'Calc| Overheads Allocation'!I$8,'Calc| Project Costs'!AB521,'Input| Projects'!$Y521),IF('Input| Overheads'!$C$42="DNSP defined",SUMPRODUCT(--('Input| Projects'!$AC521="Yes"),'Calc| Overheads Allocation'!I$61,'Input| Projects'!$AF521),""))),"")</f>
        <v/>
      </c>
      <c r="AS521" s="106"/>
      <c r="AT521" s="186" t="str">
        <f>IFERROR(IF('Input| Overheads'!$C$42="Direct costs",SUMPRODUCT(--('Input| Projects'!$AD521="Yes"),'Calc| Overheads Allocation'!C$9,'Calc| Project Costs'!V521),IF('Input| Overheads'!$C$42="Internal labour",SUMPRODUCT(--('Input| Projects'!$AD521="Yes"),'Calc| Overheads Allocation'!C$9,'Calc| Project Costs'!V521,'Input| Projects'!$Y521),IF('Input| Overheads'!$C$42="DNSP defined",SUMPRODUCT(--('Input| Projects'!$AD521="Yes"),'Calc| Overheads Allocation'!C$62,'Input| Projects'!$AG521),""))),"")</f>
        <v/>
      </c>
      <c r="AU521" s="186" t="str">
        <f>IFERROR(IF('Input| Overheads'!$C$42="Direct costs",SUMPRODUCT(--('Input| Projects'!$AD521="Yes"),'Calc| Overheads Allocation'!D$9,'Calc| Project Costs'!W521),IF('Input| Overheads'!$C$42="Internal labour",SUMPRODUCT(--('Input| Projects'!$AD521="Yes"),'Calc| Overheads Allocation'!D$9,'Calc| Project Costs'!W521,'Input| Projects'!$Y521),IF('Input| Overheads'!$C$42="DNSP defined",SUMPRODUCT(--('Input| Projects'!$AD521="Yes"),'Calc| Overheads Allocation'!D$62,'Input| Projects'!$AG521),""))),"")</f>
        <v/>
      </c>
      <c r="AV521" s="186" t="str">
        <f>IFERROR(IF('Input| Overheads'!$C$42="Direct costs",SUMPRODUCT(--('Input| Projects'!$AD521="Yes"),'Calc| Overheads Allocation'!E$9,'Calc| Project Costs'!X521),IF('Input| Overheads'!$C$42="Internal labour",SUMPRODUCT(--('Input| Projects'!$AD521="Yes"),'Calc| Overheads Allocation'!E$9,'Calc| Project Costs'!X521,'Input| Projects'!$Y521),IF('Input| Overheads'!$C$42="DNSP defined",SUMPRODUCT(--('Input| Projects'!$AD521="Yes"),'Calc| Overheads Allocation'!E$62,'Input| Projects'!$AG521),""))),"")</f>
        <v/>
      </c>
      <c r="AW521" s="186" t="str">
        <f>IFERROR(IF('Input| Overheads'!$C$42="Direct costs",SUMPRODUCT(--('Input| Projects'!$AD521="Yes"),'Calc| Overheads Allocation'!F$9,'Calc| Project Costs'!Y521),IF('Input| Overheads'!$C$42="Internal labour",SUMPRODUCT(--('Input| Projects'!$AD521="Yes"),'Calc| Overheads Allocation'!F$9,'Calc| Project Costs'!Y521,'Input| Projects'!$Y521),IF('Input| Overheads'!$C$42="DNSP defined",SUMPRODUCT(--('Input| Projects'!$AD521="Yes"),'Calc| Overheads Allocation'!F$62,'Input| Projects'!$AG521),""))),"")</f>
        <v/>
      </c>
      <c r="AX521" s="186" t="str">
        <f>IFERROR(IF('Input| Overheads'!$C$42="Direct costs",SUMPRODUCT(--('Input| Projects'!$AD521="Yes"),'Calc| Overheads Allocation'!G$9,'Calc| Project Costs'!Z521),IF('Input| Overheads'!$C$42="Internal labour",SUMPRODUCT(--('Input| Projects'!$AD521="Yes"),'Calc| Overheads Allocation'!G$9,'Calc| Project Costs'!Z521,'Input| Projects'!$Y521),IF('Input| Overheads'!$C$42="DNSP defined",SUMPRODUCT(--('Input| Projects'!$AD521="Yes"),'Calc| Overheads Allocation'!G$62,'Input| Projects'!$AG521),""))),"")</f>
        <v/>
      </c>
      <c r="AY521" s="186" t="str">
        <f>IFERROR(IF('Input| Overheads'!$C$42="Direct costs",SUMPRODUCT(--('Input| Projects'!$AD521="Yes"),'Calc| Overheads Allocation'!H$9,'Calc| Project Costs'!AA521),IF('Input| Overheads'!$C$42="Internal labour",SUMPRODUCT(--('Input| Projects'!$AD521="Yes"),'Calc| Overheads Allocation'!H$9,'Calc| Project Costs'!AA521,'Input| Projects'!$Y521),IF('Input| Overheads'!$C$42="DNSP defined",SUMPRODUCT(--('Input| Projects'!$AD521="Yes"),'Calc| Overheads Allocation'!H$62,'Input| Projects'!$AG521),""))),"")</f>
        <v/>
      </c>
      <c r="AZ521" s="186" t="str">
        <f>IFERROR(IF('Input| Overheads'!$C$42="Direct costs",SUMPRODUCT(--('Input| Projects'!$AD521="Yes"),'Calc| Overheads Allocation'!I$9,'Calc| Project Costs'!AB521),IF('Input| Overheads'!$C$42="Internal labour",SUMPRODUCT(--('Input| Projects'!$AD521="Yes"),'Calc| Overheads Allocation'!I$9,'Calc| Project Costs'!AB521,'Input| Projects'!$Y521),IF('Input| Overheads'!$C$42="DNSP defined",SUMPRODUCT(--('Input| Projects'!$AD521="Yes"),'Calc| Overheads Allocation'!I$62,'Input| Projects'!$AG521),""))),"")</f>
        <v/>
      </c>
      <c r="BA521" s="106"/>
      <c r="BB521" s="186">
        <f t="shared" si="274"/>
        <v>0</v>
      </c>
      <c r="BC521" s="186">
        <f t="shared" si="275"/>
        <v>0</v>
      </c>
      <c r="BD521" s="186">
        <f t="shared" si="276"/>
        <v>0</v>
      </c>
      <c r="BE521" s="186">
        <f t="shared" si="253"/>
        <v>0</v>
      </c>
      <c r="BF521" s="186">
        <f t="shared" si="254"/>
        <v>0</v>
      </c>
      <c r="BG521" s="186">
        <f t="shared" si="255"/>
        <v>0</v>
      </c>
      <c r="BH521" s="186">
        <f t="shared" si="256"/>
        <v>0</v>
      </c>
      <c r="BI521" s="97"/>
      <c r="BJ521" s="186" t="str">
        <f t="shared" si="257"/>
        <v/>
      </c>
      <c r="BK521" s="186" t="str">
        <f t="shared" si="258"/>
        <v/>
      </c>
      <c r="BL521" s="186" t="str">
        <f t="shared" si="259"/>
        <v/>
      </c>
      <c r="BM521" s="186" t="str">
        <f t="shared" si="260"/>
        <v/>
      </c>
      <c r="BN521" s="186" t="str">
        <f t="shared" si="261"/>
        <v/>
      </c>
      <c r="BO521" s="186" t="str">
        <f t="shared" si="262"/>
        <v/>
      </c>
      <c r="BP521" s="186" t="str">
        <f t="shared" si="263"/>
        <v/>
      </c>
      <c r="BQ521" s="97"/>
      <c r="BR521" s="186">
        <f t="shared" si="264"/>
        <v>0</v>
      </c>
      <c r="BS521" s="186">
        <f t="shared" si="265"/>
        <v>0</v>
      </c>
      <c r="BT521" s="222">
        <f t="shared" si="266"/>
        <v>0</v>
      </c>
      <c r="BU521" s="222">
        <f t="shared" si="267"/>
        <v>0</v>
      </c>
      <c r="BV521" s="222">
        <f t="shared" si="268"/>
        <v>0</v>
      </c>
      <c r="BW521" s="222">
        <f t="shared" si="269"/>
        <v>0</v>
      </c>
      <c r="BX521" s="222">
        <f t="shared" si="270"/>
        <v>0</v>
      </c>
      <c r="BY521" s="106"/>
      <c r="BZ521" s="197" t="str">
        <f>IF(SUMIF('Input| Projects'!$AS$8:$CP$8,"Dx",'Input| Projects'!$AS521:$CP521)=0,"",SUMIF('Input| Projects'!$AS$8:$CP$8,"Dx",'Input| Projects'!$AS521:$CP521))</f>
        <v/>
      </c>
      <c r="CA521" s="197" t="str">
        <f>IF(SUMIF('Input| Projects'!$AS$8:$CP$8,"Tx",'Input| Projects'!$AS521:$CP521)=0,"",SUMIF('Input| Projects'!$AS$8:$CP$8,"Tx",'Input| Projects'!$AS521:$CP521))</f>
        <v/>
      </c>
      <c r="CB521" s="150" t="str">
        <f t="shared" si="277"/>
        <v/>
      </c>
    </row>
    <row r="522" spans="2:80" x14ac:dyDescent="0.2">
      <c r="B522" s="201">
        <f>IFERROR('Input| Projects'!B522,"")</f>
        <v>513</v>
      </c>
      <c r="C522" s="42" t="str">
        <f>IFERROR(IF('Input| Projects'!C522="","",'Input| Projects'!C522),"")</f>
        <v/>
      </c>
      <c r="D522" s="42" t="str">
        <f>IFERROR(IF('Input| Projects'!D522="","",'Input| Projects'!D522),"")</f>
        <v/>
      </c>
      <c r="E522" s="104"/>
      <c r="F522" s="190">
        <f>IFERROR('Input| Projects'!I522*'Input| Escalations'!$K$19,"")</f>
        <v>0</v>
      </c>
      <c r="G522" s="190">
        <f>IFERROR('Input| Projects'!J522*'Input| Escalations'!$K$19,"")</f>
        <v>0</v>
      </c>
      <c r="H522" s="190">
        <f>IFERROR('Input| Projects'!K522*'Input| Escalations'!$K$19,"")</f>
        <v>0</v>
      </c>
      <c r="I522" s="190">
        <f>IFERROR('Input| Projects'!L522*'Input| Escalations'!$K$19,"")</f>
        <v>0</v>
      </c>
      <c r="J522" s="190">
        <f>IFERROR('Input| Projects'!M522*'Input| Escalations'!$K$19,"")</f>
        <v>0</v>
      </c>
      <c r="K522" s="190">
        <f>IFERROR('Input| Projects'!N522*'Input| Escalations'!$K$19,"")</f>
        <v>0</v>
      </c>
      <c r="L522" s="190">
        <f>IFERROR('Input| Projects'!O522*'Input| Escalations'!$K$19,"")</f>
        <v>0</v>
      </c>
      <c r="M522" s="150" t="str">
        <f>IF(ABS(SUM(F522:L522)-(SUM('Input| Projects'!I522:O522)*'Input| Escalations'!$K$19))&lt;0.0000001,"",1)</f>
        <v/>
      </c>
      <c r="N522" s="192">
        <f>'Input| Projects'!$Y522*INDEX('Input| Escalations'!$H$33:$N$33,MATCH('Calc| Project Costs'!N$9,'Input| Escalations'!$H$23:$N$23,0))+'Input| Projects'!$Z522*INDEX('Input| Escalations'!$H$34:$N$34,MATCH('Calc| Project Costs'!N$9,'Input| Escalations'!$H$23:$N$23,0))+'Input| Projects'!$AA522*INDEX('Input| Escalations'!$H$35:$N$35,MATCH('Calc| Project Costs'!N$9,'Input| Escalations'!$H$23:$N$23,0))+1</f>
        <v>1</v>
      </c>
      <c r="O522" s="192">
        <f>'Input| Projects'!$Y522*INDEX('Input| Escalations'!$H$33:$N$33,MATCH('Calc| Project Costs'!O$9,'Input| Escalations'!$H$23:$N$23,0))+'Input| Projects'!$Z522*INDEX('Input| Escalations'!$H$34:$N$34,MATCH('Calc| Project Costs'!O$9,'Input| Escalations'!$H$23:$N$23,0))+'Input| Projects'!$AA522*INDEX('Input| Escalations'!$H$35:$N$35,MATCH('Calc| Project Costs'!O$9,'Input| Escalations'!$H$23:$N$23,0))+1</f>
        <v>1</v>
      </c>
      <c r="P522" s="192">
        <f>'Input| Projects'!$Y522*INDEX('Input| Escalations'!$H$33:$N$33,MATCH('Calc| Project Costs'!P$9,'Input| Escalations'!$H$23:$N$23,0))+'Input| Projects'!$Z522*INDEX('Input| Escalations'!$H$34:$N$34,MATCH('Calc| Project Costs'!P$9,'Input| Escalations'!$H$23:$N$23,0))+'Input| Projects'!$AA522*INDEX('Input| Escalations'!$H$35:$N$35,MATCH('Calc| Project Costs'!P$9,'Input| Escalations'!$H$23:$N$23,0))+1</f>
        <v>1</v>
      </c>
      <c r="Q522" s="192">
        <f>'Input| Projects'!$Y522*INDEX('Input| Escalations'!$H$33:$N$33,MATCH('Calc| Project Costs'!Q$9,'Input| Escalations'!$H$23:$N$23,0))+'Input| Projects'!$Z522*INDEX('Input| Escalations'!$H$34:$N$34,MATCH('Calc| Project Costs'!Q$9,'Input| Escalations'!$H$23:$N$23,0))+'Input| Projects'!$AA522*INDEX('Input| Escalations'!$H$35:$N$35,MATCH('Calc| Project Costs'!Q$9,'Input| Escalations'!$H$23:$N$23,0))+1</f>
        <v>1</v>
      </c>
      <c r="R522" s="192">
        <f>'Input| Projects'!$Y522*INDEX('Input| Escalations'!$H$33:$N$33,MATCH('Calc| Project Costs'!R$9,'Input| Escalations'!$H$23:$N$23,0))+'Input| Projects'!$Z522*INDEX('Input| Escalations'!$H$34:$N$34,MATCH('Calc| Project Costs'!R$9,'Input| Escalations'!$H$23:$N$23,0))+'Input| Projects'!$AA522*INDEX('Input| Escalations'!$H$35:$N$35,MATCH('Calc| Project Costs'!R$9,'Input| Escalations'!$H$23:$N$23,0))+1</f>
        <v>1</v>
      </c>
      <c r="S522" s="192">
        <f>'Input| Projects'!$Y522*INDEX('Input| Escalations'!$H$33:$N$33,MATCH('Calc| Project Costs'!S$9,'Input| Escalations'!$H$23:$N$23,0))+'Input| Projects'!$Z522*INDEX('Input| Escalations'!$H$34:$N$34,MATCH('Calc| Project Costs'!S$9,'Input| Escalations'!$H$23:$N$23,0))+'Input| Projects'!$AA522*INDEX('Input| Escalations'!$H$35:$N$35,MATCH('Calc| Project Costs'!S$9,'Input| Escalations'!$H$23:$N$23,0))+1</f>
        <v>1</v>
      </c>
      <c r="T522" s="192">
        <f>'Input| Projects'!$Y522*INDEX('Input| Escalations'!$H$33:$N$33,MATCH('Calc| Project Costs'!T$9,'Input| Escalations'!$H$23:$N$23,0))+'Input| Projects'!$Z522*INDEX('Input| Escalations'!$H$34:$N$34,MATCH('Calc| Project Costs'!T$9,'Input| Escalations'!$H$23:$N$23,0))+'Input| Projects'!$AA522*INDEX('Input| Escalations'!$H$35:$N$35,MATCH('Calc| Project Costs'!T$9,'Input| Escalations'!$H$23:$N$23,0))+1</f>
        <v>1</v>
      </c>
      <c r="U522" s="106"/>
      <c r="V522" s="186">
        <f t="shared" si="271"/>
        <v>0</v>
      </c>
      <c r="W522" s="186">
        <f t="shared" si="272"/>
        <v>0</v>
      </c>
      <c r="X522" s="186">
        <f t="shared" si="273"/>
        <v>0</v>
      </c>
      <c r="Y522" s="186">
        <f t="shared" si="249"/>
        <v>0</v>
      </c>
      <c r="Z522" s="186">
        <f t="shared" si="250"/>
        <v>0</v>
      </c>
      <c r="AA522" s="186">
        <f t="shared" si="251"/>
        <v>0</v>
      </c>
      <c r="AB522" s="186">
        <f t="shared" si="252"/>
        <v>0</v>
      </c>
      <c r="AC522" s="106"/>
      <c r="AD522" s="186">
        <f>'Input| Projects'!Q522*N522*'Input| Escalations'!$K$19</f>
        <v>0</v>
      </c>
      <c r="AE522" s="186">
        <f>'Input| Projects'!R522*O522*'Input| Escalations'!$K$19</f>
        <v>0</v>
      </c>
      <c r="AF522" s="186">
        <f>'Input| Projects'!S522*P522*'Input| Escalations'!$K$19</f>
        <v>0</v>
      </c>
      <c r="AG522" s="186">
        <f>'Input| Projects'!T522*Q522*'Input| Escalations'!$K$19</f>
        <v>0</v>
      </c>
      <c r="AH522" s="186">
        <f>'Input| Projects'!U522*R522*'Input| Escalations'!$K$19</f>
        <v>0</v>
      </c>
      <c r="AI522" s="186">
        <f>'Input| Projects'!V522*S522*'Input| Escalations'!$K$19</f>
        <v>0</v>
      </c>
      <c r="AJ522" s="186">
        <f>'Input| Projects'!W522*T522*'Input| Escalations'!$K$19</f>
        <v>0</v>
      </c>
      <c r="AK522" s="106"/>
      <c r="AL522" s="186" t="str">
        <f>IFERROR(IF('Input| Overheads'!$C$42="Direct costs",SUMPRODUCT(--('Input| Projects'!$AC522="Yes"),'Calc| Overheads Allocation'!C$8,'Calc| Project Costs'!V522),IF('Input| Overheads'!$C$42="Internal labour",SUMPRODUCT(--('Input| Projects'!$AC522="Yes"),'Calc| Overheads Allocation'!C$8,'Calc| Project Costs'!V522,'Input| Projects'!$Y522),IF('Input| Overheads'!$C$42="DNSP defined",SUMPRODUCT(--('Input| Projects'!$AC522="Yes"),'Calc| Overheads Allocation'!C$61,'Input| Projects'!$AF522),""))),"")</f>
        <v/>
      </c>
      <c r="AM522" s="186" t="str">
        <f>IFERROR(IF('Input| Overheads'!$C$42="Direct costs",SUMPRODUCT(--('Input| Projects'!$AC522="Yes"),'Calc| Overheads Allocation'!D$8,'Calc| Project Costs'!W522),IF('Input| Overheads'!$C$42="Internal labour",SUMPRODUCT(--('Input| Projects'!$AC522="Yes"),'Calc| Overheads Allocation'!D$8,'Calc| Project Costs'!W522,'Input| Projects'!$Y522),IF('Input| Overheads'!$C$42="DNSP defined",SUMPRODUCT(--('Input| Projects'!$AC522="Yes"),'Calc| Overheads Allocation'!D$61,'Input| Projects'!$AF522),""))),"")</f>
        <v/>
      </c>
      <c r="AN522" s="186" t="str">
        <f>IFERROR(IF('Input| Overheads'!$C$42="Direct costs",SUMPRODUCT(--('Input| Projects'!$AC522="Yes"),'Calc| Overheads Allocation'!E$8,'Calc| Project Costs'!X522),IF('Input| Overheads'!$C$42="Internal labour",SUMPRODUCT(--('Input| Projects'!$AC522="Yes"),'Calc| Overheads Allocation'!E$8,'Calc| Project Costs'!X522,'Input| Projects'!$Y522),IF('Input| Overheads'!$C$42="DNSP defined",SUMPRODUCT(--('Input| Projects'!$AC522="Yes"),'Calc| Overheads Allocation'!E$61,'Input| Projects'!$AF522),""))),"")</f>
        <v/>
      </c>
      <c r="AO522" s="186" t="str">
        <f>IFERROR(IF('Input| Overheads'!$C$42="Direct costs",SUMPRODUCT(--('Input| Projects'!$AC522="Yes"),'Calc| Overheads Allocation'!F$8,'Calc| Project Costs'!Y522),IF('Input| Overheads'!$C$42="Internal labour",SUMPRODUCT(--('Input| Projects'!$AC522="Yes"),'Calc| Overheads Allocation'!F$8,'Calc| Project Costs'!Y522,'Input| Projects'!$Y522),IF('Input| Overheads'!$C$42="DNSP defined",SUMPRODUCT(--('Input| Projects'!$AC522="Yes"),'Calc| Overheads Allocation'!F$61,'Input| Projects'!$AF522),""))),"")</f>
        <v/>
      </c>
      <c r="AP522" s="186" t="str">
        <f>IFERROR(IF('Input| Overheads'!$C$42="Direct costs",SUMPRODUCT(--('Input| Projects'!$AC522="Yes"),'Calc| Overheads Allocation'!G$8,'Calc| Project Costs'!Z522),IF('Input| Overheads'!$C$42="Internal labour",SUMPRODUCT(--('Input| Projects'!$AC522="Yes"),'Calc| Overheads Allocation'!G$8,'Calc| Project Costs'!Z522,'Input| Projects'!$Y522),IF('Input| Overheads'!$C$42="DNSP defined",SUMPRODUCT(--('Input| Projects'!$AC522="Yes"),'Calc| Overheads Allocation'!G$61,'Input| Projects'!$AF522),""))),"")</f>
        <v/>
      </c>
      <c r="AQ522" s="186" t="str">
        <f>IFERROR(IF('Input| Overheads'!$C$42="Direct costs",SUMPRODUCT(--('Input| Projects'!$AC522="Yes"),'Calc| Overheads Allocation'!H$8,'Calc| Project Costs'!AA522),IF('Input| Overheads'!$C$42="Internal labour",SUMPRODUCT(--('Input| Projects'!$AC522="Yes"),'Calc| Overheads Allocation'!H$8,'Calc| Project Costs'!AA522,'Input| Projects'!$Y522),IF('Input| Overheads'!$C$42="DNSP defined",SUMPRODUCT(--('Input| Projects'!$AC522="Yes"),'Calc| Overheads Allocation'!H$61,'Input| Projects'!$AF522),""))),"")</f>
        <v/>
      </c>
      <c r="AR522" s="186" t="str">
        <f>IFERROR(IF('Input| Overheads'!$C$42="Direct costs",SUMPRODUCT(--('Input| Projects'!$AC522="Yes"),'Calc| Overheads Allocation'!I$8,'Calc| Project Costs'!AB522),IF('Input| Overheads'!$C$42="Internal labour",SUMPRODUCT(--('Input| Projects'!$AC522="Yes"),'Calc| Overheads Allocation'!I$8,'Calc| Project Costs'!AB522,'Input| Projects'!$Y522),IF('Input| Overheads'!$C$42="DNSP defined",SUMPRODUCT(--('Input| Projects'!$AC522="Yes"),'Calc| Overheads Allocation'!I$61,'Input| Projects'!$AF522),""))),"")</f>
        <v/>
      </c>
      <c r="AS522" s="106"/>
      <c r="AT522" s="186" t="str">
        <f>IFERROR(IF('Input| Overheads'!$C$42="Direct costs",SUMPRODUCT(--('Input| Projects'!$AD522="Yes"),'Calc| Overheads Allocation'!C$9,'Calc| Project Costs'!V522),IF('Input| Overheads'!$C$42="Internal labour",SUMPRODUCT(--('Input| Projects'!$AD522="Yes"),'Calc| Overheads Allocation'!C$9,'Calc| Project Costs'!V522,'Input| Projects'!$Y522),IF('Input| Overheads'!$C$42="DNSP defined",SUMPRODUCT(--('Input| Projects'!$AD522="Yes"),'Calc| Overheads Allocation'!C$62,'Input| Projects'!$AG522),""))),"")</f>
        <v/>
      </c>
      <c r="AU522" s="186" t="str">
        <f>IFERROR(IF('Input| Overheads'!$C$42="Direct costs",SUMPRODUCT(--('Input| Projects'!$AD522="Yes"),'Calc| Overheads Allocation'!D$9,'Calc| Project Costs'!W522),IF('Input| Overheads'!$C$42="Internal labour",SUMPRODUCT(--('Input| Projects'!$AD522="Yes"),'Calc| Overheads Allocation'!D$9,'Calc| Project Costs'!W522,'Input| Projects'!$Y522),IF('Input| Overheads'!$C$42="DNSP defined",SUMPRODUCT(--('Input| Projects'!$AD522="Yes"),'Calc| Overheads Allocation'!D$62,'Input| Projects'!$AG522),""))),"")</f>
        <v/>
      </c>
      <c r="AV522" s="186" t="str">
        <f>IFERROR(IF('Input| Overheads'!$C$42="Direct costs",SUMPRODUCT(--('Input| Projects'!$AD522="Yes"),'Calc| Overheads Allocation'!E$9,'Calc| Project Costs'!X522),IF('Input| Overheads'!$C$42="Internal labour",SUMPRODUCT(--('Input| Projects'!$AD522="Yes"),'Calc| Overheads Allocation'!E$9,'Calc| Project Costs'!X522,'Input| Projects'!$Y522),IF('Input| Overheads'!$C$42="DNSP defined",SUMPRODUCT(--('Input| Projects'!$AD522="Yes"),'Calc| Overheads Allocation'!E$62,'Input| Projects'!$AG522),""))),"")</f>
        <v/>
      </c>
      <c r="AW522" s="186" t="str">
        <f>IFERROR(IF('Input| Overheads'!$C$42="Direct costs",SUMPRODUCT(--('Input| Projects'!$AD522="Yes"),'Calc| Overheads Allocation'!F$9,'Calc| Project Costs'!Y522),IF('Input| Overheads'!$C$42="Internal labour",SUMPRODUCT(--('Input| Projects'!$AD522="Yes"),'Calc| Overheads Allocation'!F$9,'Calc| Project Costs'!Y522,'Input| Projects'!$Y522),IF('Input| Overheads'!$C$42="DNSP defined",SUMPRODUCT(--('Input| Projects'!$AD522="Yes"),'Calc| Overheads Allocation'!F$62,'Input| Projects'!$AG522),""))),"")</f>
        <v/>
      </c>
      <c r="AX522" s="186" t="str">
        <f>IFERROR(IF('Input| Overheads'!$C$42="Direct costs",SUMPRODUCT(--('Input| Projects'!$AD522="Yes"),'Calc| Overheads Allocation'!G$9,'Calc| Project Costs'!Z522),IF('Input| Overheads'!$C$42="Internal labour",SUMPRODUCT(--('Input| Projects'!$AD522="Yes"),'Calc| Overheads Allocation'!G$9,'Calc| Project Costs'!Z522,'Input| Projects'!$Y522),IF('Input| Overheads'!$C$42="DNSP defined",SUMPRODUCT(--('Input| Projects'!$AD522="Yes"),'Calc| Overheads Allocation'!G$62,'Input| Projects'!$AG522),""))),"")</f>
        <v/>
      </c>
      <c r="AY522" s="186" t="str">
        <f>IFERROR(IF('Input| Overheads'!$C$42="Direct costs",SUMPRODUCT(--('Input| Projects'!$AD522="Yes"),'Calc| Overheads Allocation'!H$9,'Calc| Project Costs'!AA522),IF('Input| Overheads'!$C$42="Internal labour",SUMPRODUCT(--('Input| Projects'!$AD522="Yes"),'Calc| Overheads Allocation'!H$9,'Calc| Project Costs'!AA522,'Input| Projects'!$Y522),IF('Input| Overheads'!$C$42="DNSP defined",SUMPRODUCT(--('Input| Projects'!$AD522="Yes"),'Calc| Overheads Allocation'!H$62,'Input| Projects'!$AG522),""))),"")</f>
        <v/>
      </c>
      <c r="AZ522" s="186" t="str">
        <f>IFERROR(IF('Input| Overheads'!$C$42="Direct costs",SUMPRODUCT(--('Input| Projects'!$AD522="Yes"),'Calc| Overheads Allocation'!I$9,'Calc| Project Costs'!AB522),IF('Input| Overheads'!$C$42="Internal labour",SUMPRODUCT(--('Input| Projects'!$AD522="Yes"),'Calc| Overheads Allocation'!I$9,'Calc| Project Costs'!AB522,'Input| Projects'!$Y522),IF('Input| Overheads'!$C$42="DNSP defined",SUMPRODUCT(--('Input| Projects'!$AD522="Yes"),'Calc| Overheads Allocation'!I$62,'Input| Projects'!$AG522),""))),"")</f>
        <v/>
      </c>
      <c r="BA522" s="106"/>
      <c r="BB522" s="186">
        <f t="shared" si="274"/>
        <v>0</v>
      </c>
      <c r="BC522" s="186">
        <f t="shared" si="275"/>
        <v>0</v>
      </c>
      <c r="BD522" s="186">
        <f t="shared" si="276"/>
        <v>0</v>
      </c>
      <c r="BE522" s="186">
        <f t="shared" si="253"/>
        <v>0</v>
      </c>
      <c r="BF522" s="186">
        <f t="shared" si="254"/>
        <v>0</v>
      </c>
      <c r="BG522" s="186">
        <f t="shared" si="255"/>
        <v>0</v>
      </c>
      <c r="BH522" s="186">
        <f t="shared" si="256"/>
        <v>0</v>
      </c>
      <c r="BI522" s="97"/>
      <c r="BJ522" s="186" t="str">
        <f t="shared" si="257"/>
        <v/>
      </c>
      <c r="BK522" s="186" t="str">
        <f t="shared" si="258"/>
        <v/>
      </c>
      <c r="BL522" s="186" t="str">
        <f t="shared" si="259"/>
        <v/>
      </c>
      <c r="BM522" s="186" t="str">
        <f t="shared" si="260"/>
        <v/>
      </c>
      <c r="BN522" s="186" t="str">
        <f t="shared" si="261"/>
        <v/>
      </c>
      <c r="BO522" s="186" t="str">
        <f t="shared" si="262"/>
        <v/>
      </c>
      <c r="BP522" s="186" t="str">
        <f t="shared" si="263"/>
        <v/>
      </c>
      <c r="BQ522" s="97"/>
      <c r="BR522" s="186">
        <f t="shared" si="264"/>
        <v>0</v>
      </c>
      <c r="BS522" s="186">
        <f t="shared" si="265"/>
        <v>0</v>
      </c>
      <c r="BT522" s="222">
        <f t="shared" si="266"/>
        <v>0</v>
      </c>
      <c r="BU522" s="222">
        <f t="shared" si="267"/>
        <v>0</v>
      </c>
      <c r="BV522" s="222">
        <f t="shared" si="268"/>
        <v>0</v>
      </c>
      <c r="BW522" s="222">
        <f t="shared" si="269"/>
        <v>0</v>
      </c>
      <c r="BX522" s="222">
        <f t="shared" si="270"/>
        <v>0</v>
      </c>
      <c r="BY522" s="106"/>
      <c r="BZ522" s="197" t="str">
        <f>IF(SUMIF('Input| Projects'!$AS$8:$CP$8,"Dx",'Input| Projects'!$AS522:$CP522)=0,"",SUMIF('Input| Projects'!$AS$8:$CP$8,"Dx",'Input| Projects'!$AS522:$CP522))</f>
        <v/>
      </c>
      <c r="CA522" s="197" t="str">
        <f>IF(SUMIF('Input| Projects'!$AS$8:$CP$8,"Tx",'Input| Projects'!$AS522:$CP522)=0,"",SUMIF('Input| Projects'!$AS$8:$CP$8,"Tx",'Input| Projects'!$AS522:$CP522))</f>
        <v/>
      </c>
      <c r="CB522" s="150" t="str">
        <f t="shared" si="277"/>
        <v/>
      </c>
    </row>
    <row r="523" spans="2:80" x14ac:dyDescent="0.2">
      <c r="B523" s="201">
        <f>IFERROR('Input| Projects'!B523,"")</f>
        <v>514</v>
      </c>
      <c r="C523" s="42" t="str">
        <f>IFERROR(IF('Input| Projects'!C523="","",'Input| Projects'!C523),"")</f>
        <v/>
      </c>
      <c r="D523" s="42" t="str">
        <f>IFERROR(IF('Input| Projects'!D523="","",'Input| Projects'!D523),"")</f>
        <v/>
      </c>
      <c r="E523" s="104"/>
      <c r="F523" s="190">
        <f>IFERROR('Input| Projects'!I523*'Input| Escalations'!$K$19,"")</f>
        <v>0</v>
      </c>
      <c r="G523" s="190">
        <f>IFERROR('Input| Projects'!J523*'Input| Escalations'!$K$19,"")</f>
        <v>0</v>
      </c>
      <c r="H523" s="190">
        <f>IFERROR('Input| Projects'!K523*'Input| Escalations'!$K$19,"")</f>
        <v>0</v>
      </c>
      <c r="I523" s="190">
        <f>IFERROR('Input| Projects'!L523*'Input| Escalations'!$K$19,"")</f>
        <v>0</v>
      </c>
      <c r="J523" s="190">
        <f>IFERROR('Input| Projects'!M523*'Input| Escalations'!$K$19,"")</f>
        <v>0</v>
      </c>
      <c r="K523" s="190">
        <f>IFERROR('Input| Projects'!N523*'Input| Escalations'!$K$19,"")</f>
        <v>0</v>
      </c>
      <c r="L523" s="190">
        <f>IFERROR('Input| Projects'!O523*'Input| Escalations'!$K$19,"")</f>
        <v>0</v>
      </c>
      <c r="M523" s="150" t="str">
        <f>IF(ABS(SUM(F523:L523)-(SUM('Input| Projects'!I523:O523)*'Input| Escalations'!$K$19))&lt;0.0000001,"",1)</f>
        <v/>
      </c>
      <c r="N523" s="192">
        <f>'Input| Projects'!$Y523*INDEX('Input| Escalations'!$H$33:$N$33,MATCH('Calc| Project Costs'!N$9,'Input| Escalations'!$H$23:$N$23,0))+'Input| Projects'!$Z523*INDEX('Input| Escalations'!$H$34:$N$34,MATCH('Calc| Project Costs'!N$9,'Input| Escalations'!$H$23:$N$23,0))+'Input| Projects'!$AA523*INDEX('Input| Escalations'!$H$35:$N$35,MATCH('Calc| Project Costs'!N$9,'Input| Escalations'!$H$23:$N$23,0))+1</f>
        <v>1</v>
      </c>
      <c r="O523" s="192">
        <f>'Input| Projects'!$Y523*INDEX('Input| Escalations'!$H$33:$N$33,MATCH('Calc| Project Costs'!O$9,'Input| Escalations'!$H$23:$N$23,0))+'Input| Projects'!$Z523*INDEX('Input| Escalations'!$H$34:$N$34,MATCH('Calc| Project Costs'!O$9,'Input| Escalations'!$H$23:$N$23,0))+'Input| Projects'!$AA523*INDEX('Input| Escalations'!$H$35:$N$35,MATCH('Calc| Project Costs'!O$9,'Input| Escalations'!$H$23:$N$23,0))+1</f>
        <v>1</v>
      </c>
      <c r="P523" s="192">
        <f>'Input| Projects'!$Y523*INDEX('Input| Escalations'!$H$33:$N$33,MATCH('Calc| Project Costs'!P$9,'Input| Escalations'!$H$23:$N$23,0))+'Input| Projects'!$Z523*INDEX('Input| Escalations'!$H$34:$N$34,MATCH('Calc| Project Costs'!P$9,'Input| Escalations'!$H$23:$N$23,0))+'Input| Projects'!$AA523*INDEX('Input| Escalations'!$H$35:$N$35,MATCH('Calc| Project Costs'!P$9,'Input| Escalations'!$H$23:$N$23,0))+1</f>
        <v>1</v>
      </c>
      <c r="Q523" s="192">
        <f>'Input| Projects'!$Y523*INDEX('Input| Escalations'!$H$33:$N$33,MATCH('Calc| Project Costs'!Q$9,'Input| Escalations'!$H$23:$N$23,0))+'Input| Projects'!$Z523*INDEX('Input| Escalations'!$H$34:$N$34,MATCH('Calc| Project Costs'!Q$9,'Input| Escalations'!$H$23:$N$23,0))+'Input| Projects'!$AA523*INDEX('Input| Escalations'!$H$35:$N$35,MATCH('Calc| Project Costs'!Q$9,'Input| Escalations'!$H$23:$N$23,0))+1</f>
        <v>1</v>
      </c>
      <c r="R523" s="192">
        <f>'Input| Projects'!$Y523*INDEX('Input| Escalations'!$H$33:$N$33,MATCH('Calc| Project Costs'!R$9,'Input| Escalations'!$H$23:$N$23,0))+'Input| Projects'!$Z523*INDEX('Input| Escalations'!$H$34:$N$34,MATCH('Calc| Project Costs'!R$9,'Input| Escalations'!$H$23:$N$23,0))+'Input| Projects'!$AA523*INDEX('Input| Escalations'!$H$35:$N$35,MATCH('Calc| Project Costs'!R$9,'Input| Escalations'!$H$23:$N$23,0))+1</f>
        <v>1</v>
      </c>
      <c r="S523" s="192">
        <f>'Input| Projects'!$Y523*INDEX('Input| Escalations'!$H$33:$N$33,MATCH('Calc| Project Costs'!S$9,'Input| Escalations'!$H$23:$N$23,0))+'Input| Projects'!$Z523*INDEX('Input| Escalations'!$H$34:$N$34,MATCH('Calc| Project Costs'!S$9,'Input| Escalations'!$H$23:$N$23,0))+'Input| Projects'!$AA523*INDEX('Input| Escalations'!$H$35:$N$35,MATCH('Calc| Project Costs'!S$9,'Input| Escalations'!$H$23:$N$23,0))+1</f>
        <v>1</v>
      </c>
      <c r="T523" s="192">
        <f>'Input| Projects'!$Y523*INDEX('Input| Escalations'!$H$33:$N$33,MATCH('Calc| Project Costs'!T$9,'Input| Escalations'!$H$23:$N$23,0))+'Input| Projects'!$Z523*INDEX('Input| Escalations'!$H$34:$N$34,MATCH('Calc| Project Costs'!T$9,'Input| Escalations'!$H$23:$N$23,0))+'Input| Projects'!$AA523*INDEX('Input| Escalations'!$H$35:$N$35,MATCH('Calc| Project Costs'!T$9,'Input| Escalations'!$H$23:$N$23,0))+1</f>
        <v>1</v>
      </c>
      <c r="U523" s="106"/>
      <c r="V523" s="186">
        <f t="shared" si="271"/>
        <v>0</v>
      </c>
      <c r="W523" s="186">
        <f t="shared" si="272"/>
        <v>0</v>
      </c>
      <c r="X523" s="186">
        <f t="shared" si="273"/>
        <v>0</v>
      </c>
      <c r="Y523" s="186">
        <f t="shared" si="249"/>
        <v>0</v>
      </c>
      <c r="Z523" s="186">
        <f t="shared" si="250"/>
        <v>0</v>
      </c>
      <c r="AA523" s="186">
        <f t="shared" si="251"/>
        <v>0</v>
      </c>
      <c r="AB523" s="186">
        <f t="shared" si="252"/>
        <v>0</v>
      </c>
      <c r="AC523" s="106"/>
      <c r="AD523" s="186">
        <f>'Input| Projects'!Q523*N523*'Input| Escalations'!$K$19</f>
        <v>0</v>
      </c>
      <c r="AE523" s="186">
        <f>'Input| Projects'!R523*O523*'Input| Escalations'!$K$19</f>
        <v>0</v>
      </c>
      <c r="AF523" s="186">
        <f>'Input| Projects'!S523*P523*'Input| Escalations'!$K$19</f>
        <v>0</v>
      </c>
      <c r="AG523" s="186">
        <f>'Input| Projects'!T523*Q523*'Input| Escalations'!$K$19</f>
        <v>0</v>
      </c>
      <c r="AH523" s="186">
        <f>'Input| Projects'!U523*R523*'Input| Escalations'!$K$19</f>
        <v>0</v>
      </c>
      <c r="AI523" s="186">
        <f>'Input| Projects'!V523*S523*'Input| Escalations'!$K$19</f>
        <v>0</v>
      </c>
      <c r="AJ523" s="186">
        <f>'Input| Projects'!W523*T523*'Input| Escalations'!$K$19</f>
        <v>0</v>
      </c>
      <c r="AK523" s="106"/>
      <c r="AL523" s="186" t="str">
        <f>IFERROR(IF('Input| Overheads'!$C$42="Direct costs",SUMPRODUCT(--('Input| Projects'!$AC523="Yes"),'Calc| Overheads Allocation'!C$8,'Calc| Project Costs'!V523),IF('Input| Overheads'!$C$42="Internal labour",SUMPRODUCT(--('Input| Projects'!$AC523="Yes"),'Calc| Overheads Allocation'!C$8,'Calc| Project Costs'!V523,'Input| Projects'!$Y523),IF('Input| Overheads'!$C$42="DNSP defined",SUMPRODUCT(--('Input| Projects'!$AC523="Yes"),'Calc| Overheads Allocation'!C$61,'Input| Projects'!$AF523),""))),"")</f>
        <v/>
      </c>
      <c r="AM523" s="186" t="str">
        <f>IFERROR(IF('Input| Overheads'!$C$42="Direct costs",SUMPRODUCT(--('Input| Projects'!$AC523="Yes"),'Calc| Overheads Allocation'!D$8,'Calc| Project Costs'!W523),IF('Input| Overheads'!$C$42="Internal labour",SUMPRODUCT(--('Input| Projects'!$AC523="Yes"),'Calc| Overheads Allocation'!D$8,'Calc| Project Costs'!W523,'Input| Projects'!$Y523),IF('Input| Overheads'!$C$42="DNSP defined",SUMPRODUCT(--('Input| Projects'!$AC523="Yes"),'Calc| Overheads Allocation'!D$61,'Input| Projects'!$AF523),""))),"")</f>
        <v/>
      </c>
      <c r="AN523" s="186" t="str">
        <f>IFERROR(IF('Input| Overheads'!$C$42="Direct costs",SUMPRODUCT(--('Input| Projects'!$AC523="Yes"),'Calc| Overheads Allocation'!E$8,'Calc| Project Costs'!X523),IF('Input| Overheads'!$C$42="Internal labour",SUMPRODUCT(--('Input| Projects'!$AC523="Yes"),'Calc| Overheads Allocation'!E$8,'Calc| Project Costs'!X523,'Input| Projects'!$Y523),IF('Input| Overheads'!$C$42="DNSP defined",SUMPRODUCT(--('Input| Projects'!$AC523="Yes"),'Calc| Overheads Allocation'!E$61,'Input| Projects'!$AF523),""))),"")</f>
        <v/>
      </c>
      <c r="AO523" s="186" t="str">
        <f>IFERROR(IF('Input| Overheads'!$C$42="Direct costs",SUMPRODUCT(--('Input| Projects'!$AC523="Yes"),'Calc| Overheads Allocation'!F$8,'Calc| Project Costs'!Y523),IF('Input| Overheads'!$C$42="Internal labour",SUMPRODUCT(--('Input| Projects'!$AC523="Yes"),'Calc| Overheads Allocation'!F$8,'Calc| Project Costs'!Y523,'Input| Projects'!$Y523),IF('Input| Overheads'!$C$42="DNSP defined",SUMPRODUCT(--('Input| Projects'!$AC523="Yes"),'Calc| Overheads Allocation'!F$61,'Input| Projects'!$AF523),""))),"")</f>
        <v/>
      </c>
      <c r="AP523" s="186" t="str">
        <f>IFERROR(IF('Input| Overheads'!$C$42="Direct costs",SUMPRODUCT(--('Input| Projects'!$AC523="Yes"),'Calc| Overheads Allocation'!G$8,'Calc| Project Costs'!Z523),IF('Input| Overheads'!$C$42="Internal labour",SUMPRODUCT(--('Input| Projects'!$AC523="Yes"),'Calc| Overheads Allocation'!G$8,'Calc| Project Costs'!Z523,'Input| Projects'!$Y523),IF('Input| Overheads'!$C$42="DNSP defined",SUMPRODUCT(--('Input| Projects'!$AC523="Yes"),'Calc| Overheads Allocation'!G$61,'Input| Projects'!$AF523),""))),"")</f>
        <v/>
      </c>
      <c r="AQ523" s="186" t="str">
        <f>IFERROR(IF('Input| Overheads'!$C$42="Direct costs",SUMPRODUCT(--('Input| Projects'!$AC523="Yes"),'Calc| Overheads Allocation'!H$8,'Calc| Project Costs'!AA523),IF('Input| Overheads'!$C$42="Internal labour",SUMPRODUCT(--('Input| Projects'!$AC523="Yes"),'Calc| Overheads Allocation'!H$8,'Calc| Project Costs'!AA523,'Input| Projects'!$Y523),IF('Input| Overheads'!$C$42="DNSP defined",SUMPRODUCT(--('Input| Projects'!$AC523="Yes"),'Calc| Overheads Allocation'!H$61,'Input| Projects'!$AF523),""))),"")</f>
        <v/>
      </c>
      <c r="AR523" s="186" t="str">
        <f>IFERROR(IF('Input| Overheads'!$C$42="Direct costs",SUMPRODUCT(--('Input| Projects'!$AC523="Yes"),'Calc| Overheads Allocation'!I$8,'Calc| Project Costs'!AB523),IF('Input| Overheads'!$C$42="Internal labour",SUMPRODUCT(--('Input| Projects'!$AC523="Yes"),'Calc| Overheads Allocation'!I$8,'Calc| Project Costs'!AB523,'Input| Projects'!$Y523),IF('Input| Overheads'!$C$42="DNSP defined",SUMPRODUCT(--('Input| Projects'!$AC523="Yes"),'Calc| Overheads Allocation'!I$61,'Input| Projects'!$AF523),""))),"")</f>
        <v/>
      </c>
      <c r="AS523" s="106"/>
      <c r="AT523" s="186" t="str">
        <f>IFERROR(IF('Input| Overheads'!$C$42="Direct costs",SUMPRODUCT(--('Input| Projects'!$AD523="Yes"),'Calc| Overheads Allocation'!C$9,'Calc| Project Costs'!V523),IF('Input| Overheads'!$C$42="Internal labour",SUMPRODUCT(--('Input| Projects'!$AD523="Yes"),'Calc| Overheads Allocation'!C$9,'Calc| Project Costs'!V523,'Input| Projects'!$Y523),IF('Input| Overheads'!$C$42="DNSP defined",SUMPRODUCT(--('Input| Projects'!$AD523="Yes"),'Calc| Overheads Allocation'!C$62,'Input| Projects'!$AG523),""))),"")</f>
        <v/>
      </c>
      <c r="AU523" s="186" t="str">
        <f>IFERROR(IF('Input| Overheads'!$C$42="Direct costs",SUMPRODUCT(--('Input| Projects'!$AD523="Yes"),'Calc| Overheads Allocation'!D$9,'Calc| Project Costs'!W523),IF('Input| Overheads'!$C$42="Internal labour",SUMPRODUCT(--('Input| Projects'!$AD523="Yes"),'Calc| Overheads Allocation'!D$9,'Calc| Project Costs'!W523,'Input| Projects'!$Y523),IF('Input| Overheads'!$C$42="DNSP defined",SUMPRODUCT(--('Input| Projects'!$AD523="Yes"),'Calc| Overheads Allocation'!D$62,'Input| Projects'!$AG523),""))),"")</f>
        <v/>
      </c>
      <c r="AV523" s="186" t="str">
        <f>IFERROR(IF('Input| Overheads'!$C$42="Direct costs",SUMPRODUCT(--('Input| Projects'!$AD523="Yes"),'Calc| Overheads Allocation'!E$9,'Calc| Project Costs'!X523),IF('Input| Overheads'!$C$42="Internal labour",SUMPRODUCT(--('Input| Projects'!$AD523="Yes"),'Calc| Overheads Allocation'!E$9,'Calc| Project Costs'!X523,'Input| Projects'!$Y523),IF('Input| Overheads'!$C$42="DNSP defined",SUMPRODUCT(--('Input| Projects'!$AD523="Yes"),'Calc| Overheads Allocation'!E$62,'Input| Projects'!$AG523),""))),"")</f>
        <v/>
      </c>
      <c r="AW523" s="186" t="str">
        <f>IFERROR(IF('Input| Overheads'!$C$42="Direct costs",SUMPRODUCT(--('Input| Projects'!$AD523="Yes"),'Calc| Overheads Allocation'!F$9,'Calc| Project Costs'!Y523),IF('Input| Overheads'!$C$42="Internal labour",SUMPRODUCT(--('Input| Projects'!$AD523="Yes"),'Calc| Overheads Allocation'!F$9,'Calc| Project Costs'!Y523,'Input| Projects'!$Y523),IF('Input| Overheads'!$C$42="DNSP defined",SUMPRODUCT(--('Input| Projects'!$AD523="Yes"),'Calc| Overheads Allocation'!F$62,'Input| Projects'!$AG523),""))),"")</f>
        <v/>
      </c>
      <c r="AX523" s="186" t="str">
        <f>IFERROR(IF('Input| Overheads'!$C$42="Direct costs",SUMPRODUCT(--('Input| Projects'!$AD523="Yes"),'Calc| Overheads Allocation'!G$9,'Calc| Project Costs'!Z523),IF('Input| Overheads'!$C$42="Internal labour",SUMPRODUCT(--('Input| Projects'!$AD523="Yes"),'Calc| Overheads Allocation'!G$9,'Calc| Project Costs'!Z523,'Input| Projects'!$Y523),IF('Input| Overheads'!$C$42="DNSP defined",SUMPRODUCT(--('Input| Projects'!$AD523="Yes"),'Calc| Overheads Allocation'!G$62,'Input| Projects'!$AG523),""))),"")</f>
        <v/>
      </c>
      <c r="AY523" s="186" t="str">
        <f>IFERROR(IF('Input| Overheads'!$C$42="Direct costs",SUMPRODUCT(--('Input| Projects'!$AD523="Yes"),'Calc| Overheads Allocation'!H$9,'Calc| Project Costs'!AA523),IF('Input| Overheads'!$C$42="Internal labour",SUMPRODUCT(--('Input| Projects'!$AD523="Yes"),'Calc| Overheads Allocation'!H$9,'Calc| Project Costs'!AA523,'Input| Projects'!$Y523),IF('Input| Overheads'!$C$42="DNSP defined",SUMPRODUCT(--('Input| Projects'!$AD523="Yes"),'Calc| Overheads Allocation'!H$62,'Input| Projects'!$AG523),""))),"")</f>
        <v/>
      </c>
      <c r="AZ523" s="186" t="str">
        <f>IFERROR(IF('Input| Overheads'!$C$42="Direct costs",SUMPRODUCT(--('Input| Projects'!$AD523="Yes"),'Calc| Overheads Allocation'!I$9,'Calc| Project Costs'!AB523),IF('Input| Overheads'!$C$42="Internal labour",SUMPRODUCT(--('Input| Projects'!$AD523="Yes"),'Calc| Overheads Allocation'!I$9,'Calc| Project Costs'!AB523,'Input| Projects'!$Y523),IF('Input| Overheads'!$C$42="DNSP defined",SUMPRODUCT(--('Input| Projects'!$AD523="Yes"),'Calc| Overheads Allocation'!I$62,'Input| Projects'!$AG523),""))),"")</f>
        <v/>
      </c>
      <c r="BA523" s="106"/>
      <c r="BB523" s="186">
        <f t="shared" si="274"/>
        <v>0</v>
      </c>
      <c r="BC523" s="186">
        <f t="shared" si="275"/>
        <v>0</v>
      </c>
      <c r="BD523" s="186">
        <f t="shared" si="276"/>
        <v>0</v>
      </c>
      <c r="BE523" s="186">
        <f t="shared" si="253"/>
        <v>0</v>
      </c>
      <c r="BF523" s="186">
        <f t="shared" si="254"/>
        <v>0</v>
      </c>
      <c r="BG523" s="186">
        <f t="shared" si="255"/>
        <v>0</v>
      </c>
      <c r="BH523" s="186">
        <f t="shared" si="256"/>
        <v>0</v>
      </c>
      <c r="BI523" s="97"/>
      <c r="BJ523" s="186" t="str">
        <f t="shared" si="257"/>
        <v/>
      </c>
      <c r="BK523" s="186" t="str">
        <f t="shared" si="258"/>
        <v/>
      </c>
      <c r="BL523" s="186" t="str">
        <f t="shared" si="259"/>
        <v/>
      </c>
      <c r="BM523" s="186" t="str">
        <f t="shared" si="260"/>
        <v/>
      </c>
      <c r="BN523" s="186" t="str">
        <f t="shared" si="261"/>
        <v/>
      </c>
      <c r="BO523" s="186" t="str">
        <f t="shared" si="262"/>
        <v/>
      </c>
      <c r="BP523" s="186" t="str">
        <f t="shared" si="263"/>
        <v/>
      </c>
      <c r="BQ523" s="97"/>
      <c r="BR523" s="186">
        <f t="shared" si="264"/>
        <v>0</v>
      </c>
      <c r="BS523" s="186">
        <f t="shared" si="265"/>
        <v>0</v>
      </c>
      <c r="BT523" s="222">
        <f t="shared" si="266"/>
        <v>0</v>
      </c>
      <c r="BU523" s="222">
        <f t="shared" si="267"/>
        <v>0</v>
      </c>
      <c r="BV523" s="222">
        <f t="shared" si="268"/>
        <v>0</v>
      </c>
      <c r="BW523" s="222">
        <f t="shared" si="269"/>
        <v>0</v>
      </c>
      <c r="BX523" s="222">
        <f t="shared" si="270"/>
        <v>0</v>
      </c>
      <c r="BY523" s="106"/>
      <c r="BZ523" s="197" t="str">
        <f>IF(SUMIF('Input| Projects'!$AS$8:$CP$8,"Dx",'Input| Projects'!$AS523:$CP523)=0,"",SUMIF('Input| Projects'!$AS$8:$CP$8,"Dx",'Input| Projects'!$AS523:$CP523))</f>
        <v/>
      </c>
      <c r="CA523" s="197" t="str">
        <f>IF(SUMIF('Input| Projects'!$AS$8:$CP$8,"Tx",'Input| Projects'!$AS523:$CP523)=0,"",SUMIF('Input| Projects'!$AS$8:$CP$8,"Tx",'Input| Projects'!$AS523:$CP523))</f>
        <v/>
      </c>
      <c r="CB523" s="150" t="str">
        <f t="shared" si="277"/>
        <v/>
      </c>
    </row>
    <row r="524" spans="2:80" x14ac:dyDescent="0.2">
      <c r="B524" s="201">
        <f>IFERROR('Input| Projects'!B524,"")</f>
        <v>515</v>
      </c>
      <c r="C524" s="42" t="str">
        <f>IFERROR(IF('Input| Projects'!C524="","",'Input| Projects'!C524),"")</f>
        <v/>
      </c>
      <c r="D524" s="42" t="str">
        <f>IFERROR(IF('Input| Projects'!D524="","",'Input| Projects'!D524),"")</f>
        <v/>
      </c>
      <c r="E524" s="104"/>
      <c r="F524" s="190">
        <f>IFERROR('Input| Projects'!I524*'Input| Escalations'!$K$19,"")</f>
        <v>0</v>
      </c>
      <c r="G524" s="190">
        <f>IFERROR('Input| Projects'!J524*'Input| Escalations'!$K$19,"")</f>
        <v>0</v>
      </c>
      <c r="H524" s="190">
        <f>IFERROR('Input| Projects'!K524*'Input| Escalations'!$K$19,"")</f>
        <v>0</v>
      </c>
      <c r="I524" s="190">
        <f>IFERROR('Input| Projects'!L524*'Input| Escalations'!$K$19,"")</f>
        <v>0</v>
      </c>
      <c r="J524" s="190">
        <f>IFERROR('Input| Projects'!M524*'Input| Escalations'!$K$19,"")</f>
        <v>0</v>
      </c>
      <c r="K524" s="190">
        <f>IFERROR('Input| Projects'!N524*'Input| Escalations'!$K$19,"")</f>
        <v>0</v>
      </c>
      <c r="L524" s="190">
        <f>IFERROR('Input| Projects'!O524*'Input| Escalations'!$K$19,"")</f>
        <v>0</v>
      </c>
      <c r="M524" s="150" t="str">
        <f>IF(ABS(SUM(F524:L524)-(SUM('Input| Projects'!I524:O524)*'Input| Escalations'!$K$19))&lt;0.0000001,"",1)</f>
        <v/>
      </c>
      <c r="N524" s="192">
        <f>'Input| Projects'!$Y524*INDEX('Input| Escalations'!$H$33:$N$33,MATCH('Calc| Project Costs'!N$9,'Input| Escalations'!$H$23:$N$23,0))+'Input| Projects'!$Z524*INDEX('Input| Escalations'!$H$34:$N$34,MATCH('Calc| Project Costs'!N$9,'Input| Escalations'!$H$23:$N$23,0))+'Input| Projects'!$AA524*INDEX('Input| Escalations'!$H$35:$N$35,MATCH('Calc| Project Costs'!N$9,'Input| Escalations'!$H$23:$N$23,0))+1</f>
        <v>1</v>
      </c>
      <c r="O524" s="192">
        <f>'Input| Projects'!$Y524*INDEX('Input| Escalations'!$H$33:$N$33,MATCH('Calc| Project Costs'!O$9,'Input| Escalations'!$H$23:$N$23,0))+'Input| Projects'!$Z524*INDEX('Input| Escalations'!$H$34:$N$34,MATCH('Calc| Project Costs'!O$9,'Input| Escalations'!$H$23:$N$23,0))+'Input| Projects'!$AA524*INDEX('Input| Escalations'!$H$35:$N$35,MATCH('Calc| Project Costs'!O$9,'Input| Escalations'!$H$23:$N$23,0))+1</f>
        <v>1</v>
      </c>
      <c r="P524" s="192">
        <f>'Input| Projects'!$Y524*INDEX('Input| Escalations'!$H$33:$N$33,MATCH('Calc| Project Costs'!P$9,'Input| Escalations'!$H$23:$N$23,0))+'Input| Projects'!$Z524*INDEX('Input| Escalations'!$H$34:$N$34,MATCH('Calc| Project Costs'!P$9,'Input| Escalations'!$H$23:$N$23,0))+'Input| Projects'!$AA524*INDEX('Input| Escalations'!$H$35:$N$35,MATCH('Calc| Project Costs'!P$9,'Input| Escalations'!$H$23:$N$23,0))+1</f>
        <v>1</v>
      </c>
      <c r="Q524" s="192">
        <f>'Input| Projects'!$Y524*INDEX('Input| Escalations'!$H$33:$N$33,MATCH('Calc| Project Costs'!Q$9,'Input| Escalations'!$H$23:$N$23,0))+'Input| Projects'!$Z524*INDEX('Input| Escalations'!$H$34:$N$34,MATCH('Calc| Project Costs'!Q$9,'Input| Escalations'!$H$23:$N$23,0))+'Input| Projects'!$AA524*INDEX('Input| Escalations'!$H$35:$N$35,MATCH('Calc| Project Costs'!Q$9,'Input| Escalations'!$H$23:$N$23,0))+1</f>
        <v>1</v>
      </c>
      <c r="R524" s="192">
        <f>'Input| Projects'!$Y524*INDEX('Input| Escalations'!$H$33:$N$33,MATCH('Calc| Project Costs'!R$9,'Input| Escalations'!$H$23:$N$23,0))+'Input| Projects'!$Z524*INDEX('Input| Escalations'!$H$34:$N$34,MATCH('Calc| Project Costs'!R$9,'Input| Escalations'!$H$23:$N$23,0))+'Input| Projects'!$AA524*INDEX('Input| Escalations'!$H$35:$N$35,MATCH('Calc| Project Costs'!R$9,'Input| Escalations'!$H$23:$N$23,0))+1</f>
        <v>1</v>
      </c>
      <c r="S524" s="192">
        <f>'Input| Projects'!$Y524*INDEX('Input| Escalations'!$H$33:$N$33,MATCH('Calc| Project Costs'!S$9,'Input| Escalations'!$H$23:$N$23,0))+'Input| Projects'!$Z524*INDEX('Input| Escalations'!$H$34:$N$34,MATCH('Calc| Project Costs'!S$9,'Input| Escalations'!$H$23:$N$23,0))+'Input| Projects'!$AA524*INDEX('Input| Escalations'!$H$35:$N$35,MATCH('Calc| Project Costs'!S$9,'Input| Escalations'!$H$23:$N$23,0))+1</f>
        <v>1</v>
      </c>
      <c r="T524" s="192">
        <f>'Input| Projects'!$Y524*INDEX('Input| Escalations'!$H$33:$N$33,MATCH('Calc| Project Costs'!T$9,'Input| Escalations'!$H$23:$N$23,0))+'Input| Projects'!$Z524*INDEX('Input| Escalations'!$H$34:$N$34,MATCH('Calc| Project Costs'!T$9,'Input| Escalations'!$H$23:$N$23,0))+'Input| Projects'!$AA524*INDEX('Input| Escalations'!$H$35:$N$35,MATCH('Calc| Project Costs'!T$9,'Input| Escalations'!$H$23:$N$23,0))+1</f>
        <v>1</v>
      </c>
      <c r="U524" s="106"/>
      <c r="V524" s="186">
        <f t="shared" si="271"/>
        <v>0</v>
      </c>
      <c r="W524" s="186">
        <f t="shared" si="272"/>
        <v>0</v>
      </c>
      <c r="X524" s="186">
        <f t="shared" si="273"/>
        <v>0</v>
      </c>
      <c r="Y524" s="186">
        <f t="shared" si="249"/>
        <v>0</v>
      </c>
      <c r="Z524" s="186">
        <f t="shared" si="250"/>
        <v>0</v>
      </c>
      <c r="AA524" s="186">
        <f t="shared" si="251"/>
        <v>0</v>
      </c>
      <c r="AB524" s="186">
        <f t="shared" si="252"/>
        <v>0</v>
      </c>
      <c r="AC524" s="106"/>
      <c r="AD524" s="186">
        <f>'Input| Projects'!Q524*N524*'Input| Escalations'!$K$19</f>
        <v>0</v>
      </c>
      <c r="AE524" s="186">
        <f>'Input| Projects'!R524*O524*'Input| Escalations'!$K$19</f>
        <v>0</v>
      </c>
      <c r="AF524" s="186">
        <f>'Input| Projects'!S524*P524*'Input| Escalations'!$K$19</f>
        <v>0</v>
      </c>
      <c r="AG524" s="186">
        <f>'Input| Projects'!T524*Q524*'Input| Escalations'!$K$19</f>
        <v>0</v>
      </c>
      <c r="AH524" s="186">
        <f>'Input| Projects'!U524*R524*'Input| Escalations'!$K$19</f>
        <v>0</v>
      </c>
      <c r="AI524" s="186">
        <f>'Input| Projects'!V524*S524*'Input| Escalations'!$K$19</f>
        <v>0</v>
      </c>
      <c r="AJ524" s="186">
        <f>'Input| Projects'!W524*T524*'Input| Escalations'!$K$19</f>
        <v>0</v>
      </c>
      <c r="AK524" s="106"/>
      <c r="AL524" s="186" t="str">
        <f>IFERROR(IF('Input| Overheads'!$C$42="Direct costs",SUMPRODUCT(--('Input| Projects'!$AC524="Yes"),'Calc| Overheads Allocation'!C$8,'Calc| Project Costs'!V524),IF('Input| Overheads'!$C$42="Internal labour",SUMPRODUCT(--('Input| Projects'!$AC524="Yes"),'Calc| Overheads Allocation'!C$8,'Calc| Project Costs'!V524,'Input| Projects'!$Y524),IF('Input| Overheads'!$C$42="DNSP defined",SUMPRODUCT(--('Input| Projects'!$AC524="Yes"),'Calc| Overheads Allocation'!C$61,'Input| Projects'!$AF524),""))),"")</f>
        <v/>
      </c>
      <c r="AM524" s="186" t="str">
        <f>IFERROR(IF('Input| Overheads'!$C$42="Direct costs",SUMPRODUCT(--('Input| Projects'!$AC524="Yes"),'Calc| Overheads Allocation'!D$8,'Calc| Project Costs'!W524),IF('Input| Overheads'!$C$42="Internal labour",SUMPRODUCT(--('Input| Projects'!$AC524="Yes"),'Calc| Overheads Allocation'!D$8,'Calc| Project Costs'!W524,'Input| Projects'!$Y524),IF('Input| Overheads'!$C$42="DNSP defined",SUMPRODUCT(--('Input| Projects'!$AC524="Yes"),'Calc| Overheads Allocation'!D$61,'Input| Projects'!$AF524),""))),"")</f>
        <v/>
      </c>
      <c r="AN524" s="186" t="str">
        <f>IFERROR(IF('Input| Overheads'!$C$42="Direct costs",SUMPRODUCT(--('Input| Projects'!$AC524="Yes"),'Calc| Overheads Allocation'!E$8,'Calc| Project Costs'!X524),IF('Input| Overheads'!$C$42="Internal labour",SUMPRODUCT(--('Input| Projects'!$AC524="Yes"),'Calc| Overheads Allocation'!E$8,'Calc| Project Costs'!X524,'Input| Projects'!$Y524),IF('Input| Overheads'!$C$42="DNSP defined",SUMPRODUCT(--('Input| Projects'!$AC524="Yes"),'Calc| Overheads Allocation'!E$61,'Input| Projects'!$AF524),""))),"")</f>
        <v/>
      </c>
      <c r="AO524" s="186" t="str">
        <f>IFERROR(IF('Input| Overheads'!$C$42="Direct costs",SUMPRODUCT(--('Input| Projects'!$AC524="Yes"),'Calc| Overheads Allocation'!F$8,'Calc| Project Costs'!Y524),IF('Input| Overheads'!$C$42="Internal labour",SUMPRODUCT(--('Input| Projects'!$AC524="Yes"),'Calc| Overheads Allocation'!F$8,'Calc| Project Costs'!Y524,'Input| Projects'!$Y524),IF('Input| Overheads'!$C$42="DNSP defined",SUMPRODUCT(--('Input| Projects'!$AC524="Yes"),'Calc| Overheads Allocation'!F$61,'Input| Projects'!$AF524),""))),"")</f>
        <v/>
      </c>
      <c r="AP524" s="186" t="str">
        <f>IFERROR(IF('Input| Overheads'!$C$42="Direct costs",SUMPRODUCT(--('Input| Projects'!$AC524="Yes"),'Calc| Overheads Allocation'!G$8,'Calc| Project Costs'!Z524),IF('Input| Overheads'!$C$42="Internal labour",SUMPRODUCT(--('Input| Projects'!$AC524="Yes"),'Calc| Overheads Allocation'!G$8,'Calc| Project Costs'!Z524,'Input| Projects'!$Y524),IF('Input| Overheads'!$C$42="DNSP defined",SUMPRODUCT(--('Input| Projects'!$AC524="Yes"),'Calc| Overheads Allocation'!G$61,'Input| Projects'!$AF524),""))),"")</f>
        <v/>
      </c>
      <c r="AQ524" s="186" t="str">
        <f>IFERROR(IF('Input| Overheads'!$C$42="Direct costs",SUMPRODUCT(--('Input| Projects'!$AC524="Yes"),'Calc| Overheads Allocation'!H$8,'Calc| Project Costs'!AA524),IF('Input| Overheads'!$C$42="Internal labour",SUMPRODUCT(--('Input| Projects'!$AC524="Yes"),'Calc| Overheads Allocation'!H$8,'Calc| Project Costs'!AA524,'Input| Projects'!$Y524),IF('Input| Overheads'!$C$42="DNSP defined",SUMPRODUCT(--('Input| Projects'!$AC524="Yes"),'Calc| Overheads Allocation'!H$61,'Input| Projects'!$AF524),""))),"")</f>
        <v/>
      </c>
      <c r="AR524" s="186" t="str">
        <f>IFERROR(IF('Input| Overheads'!$C$42="Direct costs",SUMPRODUCT(--('Input| Projects'!$AC524="Yes"),'Calc| Overheads Allocation'!I$8,'Calc| Project Costs'!AB524),IF('Input| Overheads'!$C$42="Internal labour",SUMPRODUCT(--('Input| Projects'!$AC524="Yes"),'Calc| Overheads Allocation'!I$8,'Calc| Project Costs'!AB524,'Input| Projects'!$Y524),IF('Input| Overheads'!$C$42="DNSP defined",SUMPRODUCT(--('Input| Projects'!$AC524="Yes"),'Calc| Overheads Allocation'!I$61,'Input| Projects'!$AF524),""))),"")</f>
        <v/>
      </c>
      <c r="AS524" s="106"/>
      <c r="AT524" s="186" t="str">
        <f>IFERROR(IF('Input| Overheads'!$C$42="Direct costs",SUMPRODUCT(--('Input| Projects'!$AD524="Yes"),'Calc| Overheads Allocation'!C$9,'Calc| Project Costs'!V524),IF('Input| Overheads'!$C$42="Internal labour",SUMPRODUCT(--('Input| Projects'!$AD524="Yes"),'Calc| Overheads Allocation'!C$9,'Calc| Project Costs'!V524,'Input| Projects'!$Y524),IF('Input| Overheads'!$C$42="DNSP defined",SUMPRODUCT(--('Input| Projects'!$AD524="Yes"),'Calc| Overheads Allocation'!C$62,'Input| Projects'!$AG524),""))),"")</f>
        <v/>
      </c>
      <c r="AU524" s="186" t="str">
        <f>IFERROR(IF('Input| Overheads'!$C$42="Direct costs",SUMPRODUCT(--('Input| Projects'!$AD524="Yes"),'Calc| Overheads Allocation'!D$9,'Calc| Project Costs'!W524),IF('Input| Overheads'!$C$42="Internal labour",SUMPRODUCT(--('Input| Projects'!$AD524="Yes"),'Calc| Overheads Allocation'!D$9,'Calc| Project Costs'!W524,'Input| Projects'!$Y524),IF('Input| Overheads'!$C$42="DNSP defined",SUMPRODUCT(--('Input| Projects'!$AD524="Yes"),'Calc| Overheads Allocation'!D$62,'Input| Projects'!$AG524),""))),"")</f>
        <v/>
      </c>
      <c r="AV524" s="186" t="str">
        <f>IFERROR(IF('Input| Overheads'!$C$42="Direct costs",SUMPRODUCT(--('Input| Projects'!$AD524="Yes"),'Calc| Overheads Allocation'!E$9,'Calc| Project Costs'!X524),IF('Input| Overheads'!$C$42="Internal labour",SUMPRODUCT(--('Input| Projects'!$AD524="Yes"),'Calc| Overheads Allocation'!E$9,'Calc| Project Costs'!X524,'Input| Projects'!$Y524),IF('Input| Overheads'!$C$42="DNSP defined",SUMPRODUCT(--('Input| Projects'!$AD524="Yes"),'Calc| Overheads Allocation'!E$62,'Input| Projects'!$AG524),""))),"")</f>
        <v/>
      </c>
      <c r="AW524" s="186" t="str">
        <f>IFERROR(IF('Input| Overheads'!$C$42="Direct costs",SUMPRODUCT(--('Input| Projects'!$AD524="Yes"),'Calc| Overheads Allocation'!F$9,'Calc| Project Costs'!Y524),IF('Input| Overheads'!$C$42="Internal labour",SUMPRODUCT(--('Input| Projects'!$AD524="Yes"),'Calc| Overheads Allocation'!F$9,'Calc| Project Costs'!Y524,'Input| Projects'!$Y524),IF('Input| Overheads'!$C$42="DNSP defined",SUMPRODUCT(--('Input| Projects'!$AD524="Yes"),'Calc| Overheads Allocation'!F$62,'Input| Projects'!$AG524),""))),"")</f>
        <v/>
      </c>
      <c r="AX524" s="186" t="str">
        <f>IFERROR(IF('Input| Overheads'!$C$42="Direct costs",SUMPRODUCT(--('Input| Projects'!$AD524="Yes"),'Calc| Overheads Allocation'!G$9,'Calc| Project Costs'!Z524),IF('Input| Overheads'!$C$42="Internal labour",SUMPRODUCT(--('Input| Projects'!$AD524="Yes"),'Calc| Overheads Allocation'!G$9,'Calc| Project Costs'!Z524,'Input| Projects'!$Y524),IF('Input| Overheads'!$C$42="DNSP defined",SUMPRODUCT(--('Input| Projects'!$AD524="Yes"),'Calc| Overheads Allocation'!G$62,'Input| Projects'!$AG524),""))),"")</f>
        <v/>
      </c>
      <c r="AY524" s="186" t="str">
        <f>IFERROR(IF('Input| Overheads'!$C$42="Direct costs",SUMPRODUCT(--('Input| Projects'!$AD524="Yes"),'Calc| Overheads Allocation'!H$9,'Calc| Project Costs'!AA524),IF('Input| Overheads'!$C$42="Internal labour",SUMPRODUCT(--('Input| Projects'!$AD524="Yes"),'Calc| Overheads Allocation'!H$9,'Calc| Project Costs'!AA524,'Input| Projects'!$Y524),IF('Input| Overheads'!$C$42="DNSP defined",SUMPRODUCT(--('Input| Projects'!$AD524="Yes"),'Calc| Overheads Allocation'!H$62,'Input| Projects'!$AG524),""))),"")</f>
        <v/>
      </c>
      <c r="AZ524" s="186" t="str">
        <f>IFERROR(IF('Input| Overheads'!$C$42="Direct costs",SUMPRODUCT(--('Input| Projects'!$AD524="Yes"),'Calc| Overheads Allocation'!I$9,'Calc| Project Costs'!AB524),IF('Input| Overheads'!$C$42="Internal labour",SUMPRODUCT(--('Input| Projects'!$AD524="Yes"),'Calc| Overheads Allocation'!I$9,'Calc| Project Costs'!AB524,'Input| Projects'!$Y524),IF('Input| Overheads'!$C$42="DNSP defined",SUMPRODUCT(--('Input| Projects'!$AD524="Yes"),'Calc| Overheads Allocation'!I$62,'Input| Projects'!$AG524),""))),"")</f>
        <v/>
      </c>
      <c r="BA524" s="106"/>
      <c r="BB524" s="186">
        <f t="shared" si="274"/>
        <v>0</v>
      </c>
      <c r="BC524" s="186">
        <f t="shared" si="275"/>
        <v>0</v>
      </c>
      <c r="BD524" s="186">
        <f t="shared" si="276"/>
        <v>0</v>
      </c>
      <c r="BE524" s="186">
        <f t="shared" si="253"/>
        <v>0</v>
      </c>
      <c r="BF524" s="186">
        <f t="shared" si="254"/>
        <v>0</v>
      </c>
      <c r="BG524" s="186">
        <f t="shared" si="255"/>
        <v>0</v>
      </c>
      <c r="BH524" s="186">
        <f t="shared" si="256"/>
        <v>0</v>
      </c>
      <c r="BI524" s="97"/>
      <c r="BJ524" s="186" t="str">
        <f t="shared" si="257"/>
        <v/>
      </c>
      <c r="BK524" s="186" t="str">
        <f t="shared" si="258"/>
        <v/>
      </c>
      <c r="BL524" s="186" t="str">
        <f t="shared" si="259"/>
        <v/>
      </c>
      <c r="BM524" s="186" t="str">
        <f t="shared" si="260"/>
        <v/>
      </c>
      <c r="BN524" s="186" t="str">
        <f t="shared" si="261"/>
        <v/>
      </c>
      <c r="BO524" s="186" t="str">
        <f t="shared" si="262"/>
        <v/>
      </c>
      <c r="BP524" s="186" t="str">
        <f t="shared" si="263"/>
        <v/>
      </c>
      <c r="BQ524" s="97"/>
      <c r="BR524" s="186">
        <f t="shared" si="264"/>
        <v>0</v>
      </c>
      <c r="BS524" s="186">
        <f t="shared" si="265"/>
        <v>0</v>
      </c>
      <c r="BT524" s="222">
        <f t="shared" si="266"/>
        <v>0</v>
      </c>
      <c r="BU524" s="222">
        <f t="shared" si="267"/>
        <v>0</v>
      </c>
      <c r="BV524" s="222">
        <f t="shared" si="268"/>
        <v>0</v>
      </c>
      <c r="BW524" s="222">
        <f t="shared" si="269"/>
        <v>0</v>
      </c>
      <c r="BX524" s="222">
        <f t="shared" si="270"/>
        <v>0</v>
      </c>
      <c r="BY524" s="106"/>
      <c r="BZ524" s="197" t="str">
        <f>IF(SUMIF('Input| Projects'!$AS$8:$CP$8,"Dx",'Input| Projects'!$AS524:$CP524)=0,"",SUMIF('Input| Projects'!$AS$8:$CP$8,"Dx",'Input| Projects'!$AS524:$CP524))</f>
        <v/>
      </c>
      <c r="CA524" s="197" t="str">
        <f>IF(SUMIF('Input| Projects'!$AS$8:$CP$8,"Tx",'Input| Projects'!$AS524:$CP524)=0,"",SUMIF('Input| Projects'!$AS$8:$CP$8,"Tx",'Input| Projects'!$AS524:$CP524))</f>
        <v/>
      </c>
      <c r="CB524" s="150" t="str">
        <f t="shared" si="277"/>
        <v/>
      </c>
    </row>
    <row r="525" spans="2:80" x14ac:dyDescent="0.2">
      <c r="B525" s="201">
        <f>IFERROR('Input| Projects'!B525,"")</f>
        <v>516</v>
      </c>
      <c r="C525" s="42" t="str">
        <f>IFERROR(IF('Input| Projects'!C525="","",'Input| Projects'!C525),"")</f>
        <v/>
      </c>
      <c r="D525" s="42" t="str">
        <f>IFERROR(IF('Input| Projects'!D525="","",'Input| Projects'!D525),"")</f>
        <v/>
      </c>
      <c r="E525" s="104"/>
      <c r="F525" s="190">
        <f>IFERROR('Input| Projects'!I525*'Input| Escalations'!$K$19,"")</f>
        <v>0</v>
      </c>
      <c r="G525" s="190">
        <f>IFERROR('Input| Projects'!J525*'Input| Escalations'!$K$19,"")</f>
        <v>0</v>
      </c>
      <c r="H525" s="190">
        <f>IFERROR('Input| Projects'!K525*'Input| Escalations'!$K$19,"")</f>
        <v>0</v>
      </c>
      <c r="I525" s="190">
        <f>IFERROR('Input| Projects'!L525*'Input| Escalations'!$K$19,"")</f>
        <v>0</v>
      </c>
      <c r="J525" s="190">
        <f>IFERROR('Input| Projects'!M525*'Input| Escalations'!$K$19,"")</f>
        <v>0</v>
      </c>
      <c r="K525" s="190">
        <f>IFERROR('Input| Projects'!N525*'Input| Escalations'!$K$19,"")</f>
        <v>0</v>
      </c>
      <c r="L525" s="190">
        <f>IFERROR('Input| Projects'!O525*'Input| Escalations'!$K$19,"")</f>
        <v>0</v>
      </c>
      <c r="M525" s="150" t="str">
        <f>IF(ABS(SUM(F525:L525)-(SUM('Input| Projects'!I525:O525)*'Input| Escalations'!$K$19))&lt;0.0000001,"",1)</f>
        <v/>
      </c>
      <c r="N525" s="192">
        <f>'Input| Projects'!$Y525*INDEX('Input| Escalations'!$H$33:$N$33,MATCH('Calc| Project Costs'!N$9,'Input| Escalations'!$H$23:$N$23,0))+'Input| Projects'!$Z525*INDEX('Input| Escalations'!$H$34:$N$34,MATCH('Calc| Project Costs'!N$9,'Input| Escalations'!$H$23:$N$23,0))+'Input| Projects'!$AA525*INDEX('Input| Escalations'!$H$35:$N$35,MATCH('Calc| Project Costs'!N$9,'Input| Escalations'!$H$23:$N$23,0))+1</f>
        <v>1</v>
      </c>
      <c r="O525" s="192">
        <f>'Input| Projects'!$Y525*INDEX('Input| Escalations'!$H$33:$N$33,MATCH('Calc| Project Costs'!O$9,'Input| Escalations'!$H$23:$N$23,0))+'Input| Projects'!$Z525*INDEX('Input| Escalations'!$H$34:$N$34,MATCH('Calc| Project Costs'!O$9,'Input| Escalations'!$H$23:$N$23,0))+'Input| Projects'!$AA525*INDEX('Input| Escalations'!$H$35:$N$35,MATCH('Calc| Project Costs'!O$9,'Input| Escalations'!$H$23:$N$23,0))+1</f>
        <v>1</v>
      </c>
      <c r="P525" s="192">
        <f>'Input| Projects'!$Y525*INDEX('Input| Escalations'!$H$33:$N$33,MATCH('Calc| Project Costs'!P$9,'Input| Escalations'!$H$23:$N$23,0))+'Input| Projects'!$Z525*INDEX('Input| Escalations'!$H$34:$N$34,MATCH('Calc| Project Costs'!P$9,'Input| Escalations'!$H$23:$N$23,0))+'Input| Projects'!$AA525*INDEX('Input| Escalations'!$H$35:$N$35,MATCH('Calc| Project Costs'!P$9,'Input| Escalations'!$H$23:$N$23,0))+1</f>
        <v>1</v>
      </c>
      <c r="Q525" s="192">
        <f>'Input| Projects'!$Y525*INDEX('Input| Escalations'!$H$33:$N$33,MATCH('Calc| Project Costs'!Q$9,'Input| Escalations'!$H$23:$N$23,0))+'Input| Projects'!$Z525*INDEX('Input| Escalations'!$H$34:$N$34,MATCH('Calc| Project Costs'!Q$9,'Input| Escalations'!$H$23:$N$23,0))+'Input| Projects'!$AA525*INDEX('Input| Escalations'!$H$35:$N$35,MATCH('Calc| Project Costs'!Q$9,'Input| Escalations'!$H$23:$N$23,0))+1</f>
        <v>1</v>
      </c>
      <c r="R525" s="192">
        <f>'Input| Projects'!$Y525*INDEX('Input| Escalations'!$H$33:$N$33,MATCH('Calc| Project Costs'!R$9,'Input| Escalations'!$H$23:$N$23,0))+'Input| Projects'!$Z525*INDEX('Input| Escalations'!$H$34:$N$34,MATCH('Calc| Project Costs'!R$9,'Input| Escalations'!$H$23:$N$23,0))+'Input| Projects'!$AA525*INDEX('Input| Escalations'!$H$35:$N$35,MATCH('Calc| Project Costs'!R$9,'Input| Escalations'!$H$23:$N$23,0))+1</f>
        <v>1</v>
      </c>
      <c r="S525" s="192">
        <f>'Input| Projects'!$Y525*INDEX('Input| Escalations'!$H$33:$N$33,MATCH('Calc| Project Costs'!S$9,'Input| Escalations'!$H$23:$N$23,0))+'Input| Projects'!$Z525*INDEX('Input| Escalations'!$H$34:$N$34,MATCH('Calc| Project Costs'!S$9,'Input| Escalations'!$H$23:$N$23,0))+'Input| Projects'!$AA525*INDEX('Input| Escalations'!$H$35:$N$35,MATCH('Calc| Project Costs'!S$9,'Input| Escalations'!$H$23:$N$23,0))+1</f>
        <v>1</v>
      </c>
      <c r="T525" s="192">
        <f>'Input| Projects'!$Y525*INDEX('Input| Escalations'!$H$33:$N$33,MATCH('Calc| Project Costs'!T$9,'Input| Escalations'!$H$23:$N$23,0))+'Input| Projects'!$Z525*INDEX('Input| Escalations'!$H$34:$N$34,MATCH('Calc| Project Costs'!T$9,'Input| Escalations'!$H$23:$N$23,0))+'Input| Projects'!$AA525*INDEX('Input| Escalations'!$H$35:$N$35,MATCH('Calc| Project Costs'!T$9,'Input| Escalations'!$H$23:$N$23,0))+1</f>
        <v>1</v>
      </c>
      <c r="U525" s="106"/>
      <c r="V525" s="186">
        <f t="shared" si="271"/>
        <v>0</v>
      </c>
      <c r="W525" s="186">
        <f t="shared" si="272"/>
        <v>0</v>
      </c>
      <c r="X525" s="186">
        <f t="shared" si="273"/>
        <v>0</v>
      </c>
      <c r="Y525" s="186">
        <f t="shared" si="249"/>
        <v>0</v>
      </c>
      <c r="Z525" s="186">
        <f t="shared" si="250"/>
        <v>0</v>
      </c>
      <c r="AA525" s="186">
        <f t="shared" si="251"/>
        <v>0</v>
      </c>
      <c r="AB525" s="186">
        <f t="shared" si="252"/>
        <v>0</v>
      </c>
      <c r="AC525" s="106"/>
      <c r="AD525" s="186">
        <f>'Input| Projects'!Q525*N525*'Input| Escalations'!$K$19</f>
        <v>0</v>
      </c>
      <c r="AE525" s="186">
        <f>'Input| Projects'!R525*O525*'Input| Escalations'!$K$19</f>
        <v>0</v>
      </c>
      <c r="AF525" s="186">
        <f>'Input| Projects'!S525*P525*'Input| Escalations'!$K$19</f>
        <v>0</v>
      </c>
      <c r="AG525" s="186">
        <f>'Input| Projects'!T525*Q525*'Input| Escalations'!$K$19</f>
        <v>0</v>
      </c>
      <c r="AH525" s="186">
        <f>'Input| Projects'!U525*R525*'Input| Escalations'!$K$19</f>
        <v>0</v>
      </c>
      <c r="AI525" s="186">
        <f>'Input| Projects'!V525*S525*'Input| Escalations'!$K$19</f>
        <v>0</v>
      </c>
      <c r="AJ525" s="186">
        <f>'Input| Projects'!W525*T525*'Input| Escalations'!$K$19</f>
        <v>0</v>
      </c>
      <c r="AK525" s="106"/>
      <c r="AL525" s="186" t="str">
        <f>IFERROR(IF('Input| Overheads'!$C$42="Direct costs",SUMPRODUCT(--('Input| Projects'!$AC525="Yes"),'Calc| Overheads Allocation'!C$8,'Calc| Project Costs'!V525),IF('Input| Overheads'!$C$42="Internal labour",SUMPRODUCT(--('Input| Projects'!$AC525="Yes"),'Calc| Overheads Allocation'!C$8,'Calc| Project Costs'!V525,'Input| Projects'!$Y525),IF('Input| Overheads'!$C$42="DNSP defined",SUMPRODUCT(--('Input| Projects'!$AC525="Yes"),'Calc| Overheads Allocation'!C$61,'Input| Projects'!$AF525),""))),"")</f>
        <v/>
      </c>
      <c r="AM525" s="186" t="str">
        <f>IFERROR(IF('Input| Overheads'!$C$42="Direct costs",SUMPRODUCT(--('Input| Projects'!$AC525="Yes"),'Calc| Overheads Allocation'!D$8,'Calc| Project Costs'!W525),IF('Input| Overheads'!$C$42="Internal labour",SUMPRODUCT(--('Input| Projects'!$AC525="Yes"),'Calc| Overheads Allocation'!D$8,'Calc| Project Costs'!W525,'Input| Projects'!$Y525),IF('Input| Overheads'!$C$42="DNSP defined",SUMPRODUCT(--('Input| Projects'!$AC525="Yes"),'Calc| Overheads Allocation'!D$61,'Input| Projects'!$AF525),""))),"")</f>
        <v/>
      </c>
      <c r="AN525" s="186" t="str">
        <f>IFERROR(IF('Input| Overheads'!$C$42="Direct costs",SUMPRODUCT(--('Input| Projects'!$AC525="Yes"),'Calc| Overheads Allocation'!E$8,'Calc| Project Costs'!X525),IF('Input| Overheads'!$C$42="Internal labour",SUMPRODUCT(--('Input| Projects'!$AC525="Yes"),'Calc| Overheads Allocation'!E$8,'Calc| Project Costs'!X525,'Input| Projects'!$Y525),IF('Input| Overheads'!$C$42="DNSP defined",SUMPRODUCT(--('Input| Projects'!$AC525="Yes"),'Calc| Overheads Allocation'!E$61,'Input| Projects'!$AF525),""))),"")</f>
        <v/>
      </c>
      <c r="AO525" s="186" t="str">
        <f>IFERROR(IF('Input| Overheads'!$C$42="Direct costs",SUMPRODUCT(--('Input| Projects'!$AC525="Yes"),'Calc| Overheads Allocation'!F$8,'Calc| Project Costs'!Y525),IF('Input| Overheads'!$C$42="Internal labour",SUMPRODUCT(--('Input| Projects'!$AC525="Yes"),'Calc| Overheads Allocation'!F$8,'Calc| Project Costs'!Y525,'Input| Projects'!$Y525),IF('Input| Overheads'!$C$42="DNSP defined",SUMPRODUCT(--('Input| Projects'!$AC525="Yes"),'Calc| Overheads Allocation'!F$61,'Input| Projects'!$AF525),""))),"")</f>
        <v/>
      </c>
      <c r="AP525" s="186" t="str">
        <f>IFERROR(IF('Input| Overheads'!$C$42="Direct costs",SUMPRODUCT(--('Input| Projects'!$AC525="Yes"),'Calc| Overheads Allocation'!G$8,'Calc| Project Costs'!Z525),IF('Input| Overheads'!$C$42="Internal labour",SUMPRODUCT(--('Input| Projects'!$AC525="Yes"),'Calc| Overheads Allocation'!G$8,'Calc| Project Costs'!Z525,'Input| Projects'!$Y525),IF('Input| Overheads'!$C$42="DNSP defined",SUMPRODUCT(--('Input| Projects'!$AC525="Yes"),'Calc| Overheads Allocation'!G$61,'Input| Projects'!$AF525),""))),"")</f>
        <v/>
      </c>
      <c r="AQ525" s="186" t="str">
        <f>IFERROR(IF('Input| Overheads'!$C$42="Direct costs",SUMPRODUCT(--('Input| Projects'!$AC525="Yes"),'Calc| Overheads Allocation'!H$8,'Calc| Project Costs'!AA525),IF('Input| Overheads'!$C$42="Internal labour",SUMPRODUCT(--('Input| Projects'!$AC525="Yes"),'Calc| Overheads Allocation'!H$8,'Calc| Project Costs'!AA525,'Input| Projects'!$Y525),IF('Input| Overheads'!$C$42="DNSP defined",SUMPRODUCT(--('Input| Projects'!$AC525="Yes"),'Calc| Overheads Allocation'!H$61,'Input| Projects'!$AF525),""))),"")</f>
        <v/>
      </c>
      <c r="AR525" s="186" t="str">
        <f>IFERROR(IF('Input| Overheads'!$C$42="Direct costs",SUMPRODUCT(--('Input| Projects'!$AC525="Yes"),'Calc| Overheads Allocation'!I$8,'Calc| Project Costs'!AB525),IF('Input| Overheads'!$C$42="Internal labour",SUMPRODUCT(--('Input| Projects'!$AC525="Yes"),'Calc| Overheads Allocation'!I$8,'Calc| Project Costs'!AB525,'Input| Projects'!$Y525),IF('Input| Overheads'!$C$42="DNSP defined",SUMPRODUCT(--('Input| Projects'!$AC525="Yes"),'Calc| Overheads Allocation'!I$61,'Input| Projects'!$AF525),""))),"")</f>
        <v/>
      </c>
      <c r="AS525" s="106"/>
      <c r="AT525" s="186" t="str">
        <f>IFERROR(IF('Input| Overheads'!$C$42="Direct costs",SUMPRODUCT(--('Input| Projects'!$AD525="Yes"),'Calc| Overheads Allocation'!C$9,'Calc| Project Costs'!V525),IF('Input| Overheads'!$C$42="Internal labour",SUMPRODUCT(--('Input| Projects'!$AD525="Yes"),'Calc| Overheads Allocation'!C$9,'Calc| Project Costs'!V525,'Input| Projects'!$Y525),IF('Input| Overheads'!$C$42="DNSP defined",SUMPRODUCT(--('Input| Projects'!$AD525="Yes"),'Calc| Overheads Allocation'!C$62,'Input| Projects'!$AG525),""))),"")</f>
        <v/>
      </c>
      <c r="AU525" s="186" t="str">
        <f>IFERROR(IF('Input| Overheads'!$C$42="Direct costs",SUMPRODUCT(--('Input| Projects'!$AD525="Yes"),'Calc| Overheads Allocation'!D$9,'Calc| Project Costs'!W525),IF('Input| Overheads'!$C$42="Internal labour",SUMPRODUCT(--('Input| Projects'!$AD525="Yes"),'Calc| Overheads Allocation'!D$9,'Calc| Project Costs'!W525,'Input| Projects'!$Y525),IF('Input| Overheads'!$C$42="DNSP defined",SUMPRODUCT(--('Input| Projects'!$AD525="Yes"),'Calc| Overheads Allocation'!D$62,'Input| Projects'!$AG525),""))),"")</f>
        <v/>
      </c>
      <c r="AV525" s="186" t="str">
        <f>IFERROR(IF('Input| Overheads'!$C$42="Direct costs",SUMPRODUCT(--('Input| Projects'!$AD525="Yes"),'Calc| Overheads Allocation'!E$9,'Calc| Project Costs'!X525),IF('Input| Overheads'!$C$42="Internal labour",SUMPRODUCT(--('Input| Projects'!$AD525="Yes"),'Calc| Overheads Allocation'!E$9,'Calc| Project Costs'!X525,'Input| Projects'!$Y525),IF('Input| Overheads'!$C$42="DNSP defined",SUMPRODUCT(--('Input| Projects'!$AD525="Yes"),'Calc| Overheads Allocation'!E$62,'Input| Projects'!$AG525),""))),"")</f>
        <v/>
      </c>
      <c r="AW525" s="186" t="str">
        <f>IFERROR(IF('Input| Overheads'!$C$42="Direct costs",SUMPRODUCT(--('Input| Projects'!$AD525="Yes"),'Calc| Overheads Allocation'!F$9,'Calc| Project Costs'!Y525),IF('Input| Overheads'!$C$42="Internal labour",SUMPRODUCT(--('Input| Projects'!$AD525="Yes"),'Calc| Overheads Allocation'!F$9,'Calc| Project Costs'!Y525,'Input| Projects'!$Y525),IF('Input| Overheads'!$C$42="DNSP defined",SUMPRODUCT(--('Input| Projects'!$AD525="Yes"),'Calc| Overheads Allocation'!F$62,'Input| Projects'!$AG525),""))),"")</f>
        <v/>
      </c>
      <c r="AX525" s="186" t="str">
        <f>IFERROR(IF('Input| Overheads'!$C$42="Direct costs",SUMPRODUCT(--('Input| Projects'!$AD525="Yes"),'Calc| Overheads Allocation'!G$9,'Calc| Project Costs'!Z525),IF('Input| Overheads'!$C$42="Internal labour",SUMPRODUCT(--('Input| Projects'!$AD525="Yes"),'Calc| Overheads Allocation'!G$9,'Calc| Project Costs'!Z525,'Input| Projects'!$Y525),IF('Input| Overheads'!$C$42="DNSP defined",SUMPRODUCT(--('Input| Projects'!$AD525="Yes"),'Calc| Overheads Allocation'!G$62,'Input| Projects'!$AG525),""))),"")</f>
        <v/>
      </c>
      <c r="AY525" s="186" t="str">
        <f>IFERROR(IF('Input| Overheads'!$C$42="Direct costs",SUMPRODUCT(--('Input| Projects'!$AD525="Yes"),'Calc| Overheads Allocation'!H$9,'Calc| Project Costs'!AA525),IF('Input| Overheads'!$C$42="Internal labour",SUMPRODUCT(--('Input| Projects'!$AD525="Yes"),'Calc| Overheads Allocation'!H$9,'Calc| Project Costs'!AA525,'Input| Projects'!$Y525),IF('Input| Overheads'!$C$42="DNSP defined",SUMPRODUCT(--('Input| Projects'!$AD525="Yes"),'Calc| Overheads Allocation'!H$62,'Input| Projects'!$AG525),""))),"")</f>
        <v/>
      </c>
      <c r="AZ525" s="186" t="str">
        <f>IFERROR(IF('Input| Overheads'!$C$42="Direct costs",SUMPRODUCT(--('Input| Projects'!$AD525="Yes"),'Calc| Overheads Allocation'!I$9,'Calc| Project Costs'!AB525),IF('Input| Overheads'!$C$42="Internal labour",SUMPRODUCT(--('Input| Projects'!$AD525="Yes"),'Calc| Overheads Allocation'!I$9,'Calc| Project Costs'!AB525,'Input| Projects'!$Y525),IF('Input| Overheads'!$C$42="DNSP defined",SUMPRODUCT(--('Input| Projects'!$AD525="Yes"),'Calc| Overheads Allocation'!I$62,'Input| Projects'!$AG525),""))),"")</f>
        <v/>
      </c>
      <c r="BA525" s="106"/>
      <c r="BB525" s="186">
        <f t="shared" si="274"/>
        <v>0</v>
      </c>
      <c r="BC525" s="186">
        <f t="shared" si="275"/>
        <v>0</v>
      </c>
      <c r="BD525" s="186">
        <f t="shared" si="276"/>
        <v>0</v>
      </c>
      <c r="BE525" s="186">
        <f t="shared" si="253"/>
        <v>0</v>
      </c>
      <c r="BF525" s="186">
        <f t="shared" si="254"/>
        <v>0</v>
      </c>
      <c r="BG525" s="186">
        <f t="shared" si="255"/>
        <v>0</v>
      </c>
      <c r="BH525" s="186">
        <f t="shared" si="256"/>
        <v>0</v>
      </c>
      <c r="BI525" s="97"/>
      <c r="BJ525" s="186" t="str">
        <f t="shared" si="257"/>
        <v/>
      </c>
      <c r="BK525" s="186" t="str">
        <f t="shared" si="258"/>
        <v/>
      </c>
      <c r="BL525" s="186" t="str">
        <f t="shared" si="259"/>
        <v/>
      </c>
      <c r="BM525" s="186" t="str">
        <f t="shared" si="260"/>
        <v/>
      </c>
      <c r="BN525" s="186" t="str">
        <f t="shared" si="261"/>
        <v/>
      </c>
      <c r="BO525" s="186" t="str">
        <f t="shared" si="262"/>
        <v/>
      </c>
      <c r="BP525" s="186" t="str">
        <f t="shared" si="263"/>
        <v/>
      </c>
      <c r="BQ525" s="97"/>
      <c r="BR525" s="186">
        <f t="shared" si="264"/>
        <v>0</v>
      </c>
      <c r="BS525" s="186">
        <f t="shared" si="265"/>
        <v>0</v>
      </c>
      <c r="BT525" s="222">
        <f t="shared" si="266"/>
        <v>0</v>
      </c>
      <c r="BU525" s="222">
        <f t="shared" si="267"/>
        <v>0</v>
      </c>
      <c r="BV525" s="222">
        <f t="shared" si="268"/>
        <v>0</v>
      </c>
      <c r="BW525" s="222">
        <f t="shared" si="269"/>
        <v>0</v>
      </c>
      <c r="BX525" s="222">
        <f t="shared" si="270"/>
        <v>0</v>
      </c>
      <c r="BY525" s="106"/>
      <c r="BZ525" s="197" t="str">
        <f>IF(SUMIF('Input| Projects'!$AS$8:$CP$8,"Dx",'Input| Projects'!$AS525:$CP525)=0,"",SUMIF('Input| Projects'!$AS$8:$CP$8,"Dx",'Input| Projects'!$AS525:$CP525))</f>
        <v/>
      </c>
      <c r="CA525" s="197" t="str">
        <f>IF(SUMIF('Input| Projects'!$AS$8:$CP$8,"Tx",'Input| Projects'!$AS525:$CP525)=0,"",SUMIF('Input| Projects'!$AS$8:$CP$8,"Tx",'Input| Projects'!$AS525:$CP525))</f>
        <v/>
      </c>
      <c r="CB525" s="150" t="str">
        <f t="shared" si="277"/>
        <v/>
      </c>
    </row>
    <row r="526" spans="2:80" x14ac:dyDescent="0.2">
      <c r="B526" s="201">
        <f>IFERROR('Input| Projects'!B526,"")</f>
        <v>517</v>
      </c>
      <c r="C526" s="42" t="str">
        <f>IFERROR(IF('Input| Projects'!C526="","",'Input| Projects'!C526),"")</f>
        <v/>
      </c>
      <c r="D526" s="42" t="str">
        <f>IFERROR(IF('Input| Projects'!D526="","",'Input| Projects'!D526),"")</f>
        <v/>
      </c>
      <c r="E526" s="104"/>
      <c r="F526" s="190">
        <f>IFERROR('Input| Projects'!I526*'Input| Escalations'!$K$19,"")</f>
        <v>0</v>
      </c>
      <c r="G526" s="190">
        <f>IFERROR('Input| Projects'!J526*'Input| Escalations'!$K$19,"")</f>
        <v>0</v>
      </c>
      <c r="H526" s="190">
        <f>IFERROR('Input| Projects'!K526*'Input| Escalations'!$K$19,"")</f>
        <v>0</v>
      </c>
      <c r="I526" s="190">
        <f>IFERROR('Input| Projects'!L526*'Input| Escalations'!$K$19,"")</f>
        <v>0</v>
      </c>
      <c r="J526" s="190">
        <f>IFERROR('Input| Projects'!M526*'Input| Escalations'!$K$19,"")</f>
        <v>0</v>
      </c>
      <c r="K526" s="190">
        <f>IFERROR('Input| Projects'!N526*'Input| Escalations'!$K$19,"")</f>
        <v>0</v>
      </c>
      <c r="L526" s="190">
        <f>IFERROR('Input| Projects'!O526*'Input| Escalations'!$K$19,"")</f>
        <v>0</v>
      </c>
      <c r="M526" s="150" t="str">
        <f>IF(ABS(SUM(F526:L526)-(SUM('Input| Projects'!I526:O526)*'Input| Escalations'!$K$19))&lt;0.0000001,"",1)</f>
        <v/>
      </c>
      <c r="N526" s="192">
        <f>'Input| Projects'!$Y526*INDEX('Input| Escalations'!$H$33:$N$33,MATCH('Calc| Project Costs'!N$9,'Input| Escalations'!$H$23:$N$23,0))+'Input| Projects'!$Z526*INDEX('Input| Escalations'!$H$34:$N$34,MATCH('Calc| Project Costs'!N$9,'Input| Escalations'!$H$23:$N$23,0))+'Input| Projects'!$AA526*INDEX('Input| Escalations'!$H$35:$N$35,MATCH('Calc| Project Costs'!N$9,'Input| Escalations'!$H$23:$N$23,0))+1</f>
        <v>1</v>
      </c>
      <c r="O526" s="192">
        <f>'Input| Projects'!$Y526*INDEX('Input| Escalations'!$H$33:$N$33,MATCH('Calc| Project Costs'!O$9,'Input| Escalations'!$H$23:$N$23,0))+'Input| Projects'!$Z526*INDEX('Input| Escalations'!$H$34:$N$34,MATCH('Calc| Project Costs'!O$9,'Input| Escalations'!$H$23:$N$23,0))+'Input| Projects'!$AA526*INDEX('Input| Escalations'!$H$35:$N$35,MATCH('Calc| Project Costs'!O$9,'Input| Escalations'!$H$23:$N$23,0))+1</f>
        <v>1</v>
      </c>
      <c r="P526" s="192">
        <f>'Input| Projects'!$Y526*INDEX('Input| Escalations'!$H$33:$N$33,MATCH('Calc| Project Costs'!P$9,'Input| Escalations'!$H$23:$N$23,0))+'Input| Projects'!$Z526*INDEX('Input| Escalations'!$H$34:$N$34,MATCH('Calc| Project Costs'!P$9,'Input| Escalations'!$H$23:$N$23,0))+'Input| Projects'!$AA526*INDEX('Input| Escalations'!$H$35:$N$35,MATCH('Calc| Project Costs'!P$9,'Input| Escalations'!$H$23:$N$23,0))+1</f>
        <v>1</v>
      </c>
      <c r="Q526" s="192">
        <f>'Input| Projects'!$Y526*INDEX('Input| Escalations'!$H$33:$N$33,MATCH('Calc| Project Costs'!Q$9,'Input| Escalations'!$H$23:$N$23,0))+'Input| Projects'!$Z526*INDEX('Input| Escalations'!$H$34:$N$34,MATCH('Calc| Project Costs'!Q$9,'Input| Escalations'!$H$23:$N$23,0))+'Input| Projects'!$AA526*INDEX('Input| Escalations'!$H$35:$N$35,MATCH('Calc| Project Costs'!Q$9,'Input| Escalations'!$H$23:$N$23,0))+1</f>
        <v>1</v>
      </c>
      <c r="R526" s="192">
        <f>'Input| Projects'!$Y526*INDEX('Input| Escalations'!$H$33:$N$33,MATCH('Calc| Project Costs'!R$9,'Input| Escalations'!$H$23:$N$23,0))+'Input| Projects'!$Z526*INDEX('Input| Escalations'!$H$34:$N$34,MATCH('Calc| Project Costs'!R$9,'Input| Escalations'!$H$23:$N$23,0))+'Input| Projects'!$AA526*INDEX('Input| Escalations'!$H$35:$N$35,MATCH('Calc| Project Costs'!R$9,'Input| Escalations'!$H$23:$N$23,0))+1</f>
        <v>1</v>
      </c>
      <c r="S526" s="192">
        <f>'Input| Projects'!$Y526*INDEX('Input| Escalations'!$H$33:$N$33,MATCH('Calc| Project Costs'!S$9,'Input| Escalations'!$H$23:$N$23,0))+'Input| Projects'!$Z526*INDEX('Input| Escalations'!$H$34:$N$34,MATCH('Calc| Project Costs'!S$9,'Input| Escalations'!$H$23:$N$23,0))+'Input| Projects'!$AA526*INDEX('Input| Escalations'!$H$35:$N$35,MATCH('Calc| Project Costs'!S$9,'Input| Escalations'!$H$23:$N$23,0))+1</f>
        <v>1</v>
      </c>
      <c r="T526" s="192">
        <f>'Input| Projects'!$Y526*INDEX('Input| Escalations'!$H$33:$N$33,MATCH('Calc| Project Costs'!T$9,'Input| Escalations'!$H$23:$N$23,0))+'Input| Projects'!$Z526*INDEX('Input| Escalations'!$H$34:$N$34,MATCH('Calc| Project Costs'!T$9,'Input| Escalations'!$H$23:$N$23,0))+'Input| Projects'!$AA526*INDEX('Input| Escalations'!$H$35:$N$35,MATCH('Calc| Project Costs'!T$9,'Input| Escalations'!$H$23:$N$23,0))+1</f>
        <v>1</v>
      </c>
      <c r="U526" s="106"/>
      <c r="V526" s="186">
        <f t="shared" si="271"/>
        <v>0</v>
      </c>
      <c r="W526" s="186">
        <f t="shared" si="272"/>
        <v>0</v>
      </c>
      <c r="X526" s="186">
        <f t="shared" si="273"/>
        <v>0</v>
      </c>
      <c r="Y526" s="186">
        <f t="shared" si="249"/>
        <v>0</v>
      </c>
      <c r="Z526" s="186">
        <f t="shared" si="250"/>
        <v>0</v>
      </c>
      <c r="AA526" s="186">
        <f t="shared" si="251"/>
        <v>0</v>
      </c>
      <c r="AB526" s="186">
        <f t="shared" si="252"/>
        <v>0</v>
      </c>
      <c r="AC526" s="106"/>
      <c r="AD526" s="186">
        <f>'Input| Projects'!Q526*N526*'Input| Escalations'!$K$19</f>
        <v>0</v>
      </c>
      <c r="AE526" s="186">
        <f>'Input| Projects'!R526*O526*'Input| Escalations'!$K$19</f>
        <v>0</v>
      </c>
      <c r="AF526" s="186">
        <f>'Input| Projects'!S526*P526*'Input| Escalations'!$K$19</f>
        <v>0</v>
      </c>
      <c r="AG526" s="186">
        <f>'Input| Projects'!T526*Q526*'Input| Escalations'!$K$19</f>
        <v>0</v>
      </c>
      <c r="AH526" s="186">
        <f>'Input| Projects'!U526*R526*'Input| Escalations'!$K$19</f>
        <v>0</v>
      </c>
      <c r="AI526" s="186">
        <f>'Input| Projects'!V526*S526*'Input| Escalations'!$K$19</f>
        <v>0</v>
      </c>
      <c r="AJ526" s="186">
        <f>'Input| Projects'!W526*T526*'Input| Escalations'!$K$19</f>
        <v>0</v>
      </c>
      <c r="AK526" s="106"/>
      <c r="AL526" s="186" t="str">
        <f>IFERROR(IF('Input| Overheads'!$C$42="Direct costs",SUMPRODUCT(--('Input| Projects'!$AC526="Yes"),'Calc| Overheads Allocation'!C$8,'Calc| Project Costs'!V526),IF('Input| Overheads'!$C$42="Internal labour",SUMPRODUCT(--('Input| Projects'!$AC526="Yes"),'Calc| Overheads Allocation'!C$8,'Calc| Project Costs'!V526,'Input| Projects'!$Y526),IF('Input| Overheads'!$C$42="DNSP defined",SUMPRODUCT(--('Input| Projects'!$AC526="Yes"),'Calc| Overheads Allocation'!C$61,'Input| Projects'!$AF526),""))),"")</f>
        <v/>
      </c>
      <c r="AM526" s="186" t="str">
        <f>IFERROR(IF('Input| Overheads'!$C$42="Direct costs",SUMPRODUCT(--('Input| Projects'!$AC526="Yes"),'Calc| Overheads Allocation'!D$8,'Calc| Project Costs'!W526),IF('Input| Overheads'!$C$42="Internal labour",SUMPRODUCT(--('Input| Projects'!$AC526="Yes"),'Calc| Overheads Allocation'!D$8,'Calc| Project Costs'!W526,'Input| Projects'!$Y526),IF('Input| Overheads'!$C$42="DNSP defined",SUMPRODUCT(--('Input| Projects'!$AC526="Yes"),'Calc| Overheads Allocation'!D$61,'Input| Projects'!$AF526),""))),"")</f>
        <v/>
      </c>
      <c r="AN526" s="186" t="str">
        <f>IFERROR(IF('Input| Overheads'!$C$42="Direct costs",SUMPRODUCT(--('Input| Projects'!$AC526="Yes"),'Calc| Overheads Allocation'!E$8,'Calc| Project Costs'!X526),IF('Input| Overheads'!$C$42="Internal labour",SUMPRODUCT(--('Input| Projects'!$AC526="Yes"),'Calc| Overheads Allocation'!E$8,'Calc| Project Costs'!X526,'Input| Projects'!$Y526),IF('Input| Overheads'!$C$42="DNSP defined",SUMPRODUCT(--('Input| Projects'!$AC526="Yes"),'Calc| Overheads Allocation'!E$61,'Input| Projects'!$AF526),""))),"")</f>
        <v/>
      </c>
      <c r="AO526" s="186" t="str">
        <f>IFERROR(IF('Input| Overheads'!$C$42="Direct costs",SUMPRODUCT(--('Input| Projects'!$AC526="Yes"),'Calc| Overheads Allocation'!F$8,'Calc| Project Costs'!Y526),IF('Input| Overheads'!$C$42="Internal labour",SUMPRODUCT(--('Input| Projects'!$AC526="Yes"),'Calc| Overheads Allocation'!F$8,'Calc| Project Costs'!Y526,'Input| Projects'!$Y526),IF('Input| Overheads'!$C$42="DNSP defined",SUMPRODUCT(--('Input| Projects'!$AC526="Yes"),'Calc| Overheads Allocation'!F$61,'Input| Projects'!$AF526),""))),"")</f>
        <v/>
      </c>
      <c r="AP526" s="186" t="str">
        <f>IFERROR(IF('Input| Overheads'!$C$42="Direct costs",SUMPRODUCT(--('Input| Projects'!$AC526="Yes"),'Calc| Overheads Allocation'!G$8,'Calc| Project Costs'!Z526),IF('Input| Overheads'!$C$42="Internal labour",SUMPRODUCT(--('Input| Projects'!$AC526="Yes"),'Calc| Overheads Allocation'!G$8,'Calc| Project Costs'!Z526,'Input| Projects'!$Y526),IF('Input| Overheads'!$C$42="DNSP defined",SUMPRODUCT(--('Input| Projects'!$AC526="Yes"),'Calc| Overheads Allocation'!G$61,'Input| Projects'!$AF526),""))),"")</f>
        <v/>
      </c>
      <c r="AQ526" s="186" t="str">
        <f>IFERROR(IF('Input| Overheads'!$C$42="Direct costs",SUMPRODUCT(--('Input| Projects'!$AC526="Yes"),'Calc| Overheads Allocation'!H$8,'Calc| Project Costs'!AA526),IF('Input| Overheads'!$C$42="Internal labour",SUMPRODUCT(--('Input| Projects'!$AC526="Yes"),'Calc| Overheads Allocation'!H$8,'Calc| Project Costs'!AA526,'Input| Projects'!$Y526),IF('Input| Overheads'!$C$42="DNSP defined",SUMPRODUCT(--('Input| Projects'!$AC526="Yes"),'Calc| Overheads Allocation'!H$61,'Input| Projects'!$AF526),""))),"")</f>
        <v/>
      </c>
      <c r="AR526" s="186" t="str">
        <f>IFERROR(IF('Input| Overheads'!$C$42="Direct costs",SUMPRODUCT(--('Input| Projects'!$AC526="Yes"),'Calc| Overheads Allocation'!I$8,'Calc| Project Costs'!AB526),IF('Input| Overheads'!$C$42="Internal labour",SUMPRODUCT(--('Input| Projects'!$AC526="Yes"),'Calc| Overheads Allocation'!I$8,'Calc| Project Costs'!AB526,'Input| Projects'!$Y526),IF('Input| Overheads'!$C$42="DNSP defined",SUMPRODUCT(--('Input| Projects'!$AC526="Yes"),'Calc| Overheads Allocation'!I$61,'Input| Projects'!$AF526),""))),"")</f>
        <v/>
      </c>
      <c r="AS526" s="106"/>
      <c r="AT526" s="186" t="str">
        <f>IFERROR(IF('Input| Overheads'!$C$42="Direct costs",SUMPRODUCT(--('Input| Projects'!$AD526="Yes"),'Calc| Overheads Allocation'!C$9,'Calc| Project Costs'!V526),IF('Input| Overheads'!$C$42="Internal labour",SUMPRODUCT(--('Input| Projects'!$AD526="Yes"),'Calc| Overheads Allocation'!C$9,'Calc| Project Costs'!V526,'Input| Projects'!$Y526),IF('Input| Overheads'!$C$42="DNSP defined",SUMPRODUCT(--('Input| Projects'!$AD526="Yes"),'Calc| Overheads Allocation'!C$62,'Input| Projects'!$AG526),""))),"")</f>
        <v/>
      </c>
      <c r="AU526" s="186" t="str">
        <f>IFERROR(IF('Input| Overheads'!$C$42="Direct costs",SUMPRODUCT(--('Input| Projects'!$AD526="Yes"),'Calc| Overheads Allocation'!D$9,'Calc| Project Costs'!W526),IF('Input| Overheads'!$C$42="Internal labour",SUMPRODUCT(--('Input| Projects'!$AD526="Yes"),'Calc| Overheads Allocation'!D$9,'Calc| Project Costs'!W526,'Input| Projects'!$Y526),IF('Input| Overheads'!$C$42="DNSP defined",SUMPRODUCT(--('Input| Projects'!$AD526="Yes"),'Calc| Overheads Allocation'!D$62,'Input| Projects'!$AG526),""))),"")</f>
        <v/>
      </c>
      <c r="AV526" s="186" t="str">
        <f>IFERROR(IF('Input| Overheads'!$C$42="Direct costs",SUMPRODUCT(--('Input| Projects'!$AD526="Yes"),'Calc| Overheads Allocation'!E$9,'Calc| Project Costs'!X526),IF('Input| Overheads'!$C$42="Internal labour",SUMPRODUCT(--('Input| Projects'!$AD526="Yes"),'Calc| Overheads Allocation'!E$9,'Calc| Project Costs'!X526,'Input| Projects'!$Y526),IF('Input| Overheads'!$C$42="DNSP defined",SUMPRODUCT(--('Input| Projects'!$AD526="Yes"),'Calc| Overheads Allocation'!E$62,'Input| Projects'!$AG526),""))),"")</f>
        <v/>
      </c>
      <c r="AW526" s="186" t="str">
        <f>IFERROR(IF('Input| Overheads'!$C$42="Direct costs",SUMPRODUCT(--('Input| Projects'!$AD526="Yes"),'Calc| Overheads Allocation'!F$9,'Calc| Project Costs'!Y526),IF('Input| Overheads'!$C$42="Internal labour",SUMPRODUCT(--('Input| Projects'!$AD526="Yes"),'Calc| Overheads Allocation'!F$9,'Calc| Project Costs'!Y526,'Input| Projects'!$Y526),IF('Input| Overheads'!$C$42="DNSP defined",SUMPRODUCT(--('Input| Projects'!$AD526="Yes"),'Calc| Overheads Allocation'!F$62,'Input| Projects'!$AG526),""))),"")</f>
        <v/>
      </c>
      <c r="AX526" s="186" t="str">
        <f>IFERROR(IF('Input| Overheads'!$C$42="Direct costs",SUMPRODUCT(--('Input| Projects'!$AD526="Yes"),'Calc| Overheads Allocation'!G$9,'Calc| Project Costs'!Z526),IF('Input| Overheads'!$C$42="Internal labour",SUMPRODUCT(--('Input| Projects'!$AD526="Yes"),'Calc| Overheads Allocation'!G$9,'Calc| Project Costs'!Z526,'Input| Projects'!$Y526),IF('Input| Overheads'!$C$42="DNSP defined",SUMPRODUCT(--('Input| Projects'!$AD526="Yes"),'Calc| Overheads Allocation'!G$62,'Input| Projects'!$AG526),""))),"")</f>
        <v/>
      </c>
      <c r="AY526" s="186" t="str">
        <f>IFERROR(IF('Input| Overheads'!$C$42="Direct costs",SUMPRODUCT(--('Input| Projects'!$AD526="Yes"),'Calc| Overheads Allocation'!H$9,'Calc| Project Costs'!AA526),IF('Input| Overheads'!$C$42="Internal labour",SUMPRODUCT(--('Input| Projects'!$AD526="Yes"),'Calc| Overheads Allocation'!H$9,'Calc| Project Costs'!AA526,'Input| Projects'!$Y526),IF('Input| Overheads'!$C$42="DNSP defined",SUMPRODUCT(--('Input| Projects'!$AD526="Yes"),'Calc| Overheads Allocation'!H$62,'Input| Projects'!$AG526),""))),"")</f>
        <v/>
      </c>
      <c r="AZ526" s="186" t="str">
        <f>IFERROR(IF('Input| Overheads'!$C$42="Direct costs",SUMPRODUCT(--('Input| Projects'!$AD526="Yes"),'Calc| Overheads Allocation'!I$9,'Calc| Project Costs'!AB526),IF('Input| Overheads'!$C$42="Internal labour",SUMPRODUCT(--('Input| Projects'!$AD526="Yes"),'Calc| Overheads Allocation'!I$9,'Calc| Project Costs'!AB526,'Input| Projects'!$Y526),IF('Input| Overheads'!$C$42="DNSP defined",SUMPRODUCT(--('Input| Projects'!$AD526="Yes"),'Calc| Overheads Allocation'!I$62,'Input| Projects'!$AG526),""))),"")</f>
        <v/>
      </c>
      <c r="BA526" s="106"/>
      <c r="BB526" s="186">
        <f t="shared" si="274"/>
        <v>0</v>
      </c>
      <c r="BC526" s="186">
        <f t="shared" si="275"/>
        <v>0</v>
      </c>
      <c r="BD526" s="186">
        <f t="shared" si="276"/>
        <v>0</v>
      </c>
      <c r="BE526" s="186">
        <f t="shared" si="253"/>
        <v>0</v>
      </c>
      <c r="BF526" s="186">
        <f t="shared" si="254"/>
        <v>0</v>
      </c>
      <c r="BG526" s="186">
        <f t="shared" si="255"/>
        <v>0</v>
      </c>
      <c r="BH526" s="186">
        <f t="shared" si="256"/>
        <v>0</v>
      </c>
      <c r="BI526" s="97"/>
      <c r="BJ526" s="186" t="str">
        <f t="shared" si="257"/>
        <v/>
      </c>
      <c r="BK526" s="186" t="str">
        <f t="shared" si="258"/>
        <v/>
      </c>
      <c r="BL526" s="186" t="str">
        <f t="shared" si="259"/>
        <v/>
      </c>
      <c r="BM526" s="186" t="str">
        <f t="shared" si="260"/>
        <v/>
      </c>
      <c r="BN526" s="186" t="str">
        <f t="shared" si="261"/>
        <v/>
      </c>
      <c r="BO526" s="186" t="str">
        <f t="shared" si="262"/>
        <v/>
      </c>
      <c r="BP526" s="186" t="str">
        <f t="shared" si="263"/>
        <v/>
      </c>
      <c r="BQ526" s="97"/>
      <c r="BR526" s="186">
        <f t="shared" si="264"/>
        <v>0</v>
      </c>
      <c r="BS526" s="186">
        <f t="shared" si="265"/>
        <v>0</v>
      </c>
      <c r="BT526" s="222">
        <f t="shared" si="266"/>
        <v>0</v>
      </c>
      <c r="BU526" s="222">
        <f t="shared" si="267"/>
        <v>0</v>
      </c>
      <c r="BV526" s="222">
        <f t="shared" si="268"/>
        <v>0</v>
      </c>
      <c r="BW526" s="222">
        <f t="shared" si="269"/>
        <v>0</v>
      </c>
      <c r="BX526" s="222">
        <f t="shared" si="270"/>
        <v>0</v>
      </c>
      <c r="BY526" s="106"/>
      <c r="BZ526" s="197" t="str">
        <f>IF(SUMIF('Input| Projects'!$AS$8:$CP$8,"Dx",'Input| Projects'!$AS526:$CP526)=0,"",SUMIF('Input| Projects'!$AS$8:$CP$8,"Dx",'Input| Projects'!$AS526:$CP526))</f>
        <v/>
      </c>
      <c r="CA526" s="197" t="str">
        <f>IF(SUMIF('Input| Projects'!$AS$8:$CP$8,"Tx",'Input| Projects'!$AS526:$CP526)=0,"",SUMIF('Input| Projects'!$AS$8:$CP$8,"Tx",'Input| Projects'!$AS526:$CP526))</f>
        <v/>
      </c>
      <c r="CB526" s="150" t="str">
        <f t="shared" si="277"/>
        <v/>
      </c>
    </row>
    <row r="527" spans="2:80" x14ac:dyDescent="0.2">
      <c r="B527" s="201">
        <f>IFERROR('Input| Projects'!B527,"")</f>
        <v>518</v>
      </c>
      <c r="C527" s="42" t="str">
        <f>IFERROR(IF('Input| Projects'!C527="","",'Input| Projects'!C527),"")</f>
        <v/>
      </c>
      <c r="D527" s="42" t="str">
        <f>IFERROR(IF('Input| Projects'!D527="","",'Input| Projects'!D527),"")</f>
        <v/>
      </c>
      <c r="E527" s="104"/>
      <c r="F527" s="190">
        <f>IFERROR('Input| Projects'!I527*'Input| Escalations'!$K$19,"")</f>
        <v>0</v>
      </c>
      <c r="G527" s="190">
        <f>IFERROR('Input| Projects'!J527*'Input| Escalations'!$K$19,"")</f>
        <v>0</v>
      </c>
      <c r="H527" s="190">
        <f>IFERROR('Input| Projects'!K527*'Input| Escalations'!$K$19,"")</f>
        <v>0</v>
      </c>
      <c r="I527" s="190">
        <f>IFERROR('Input| Projects'!L527*'Input| Escalations'!$K$19,"")</f>
        <v>0</v>
      </c>
      <c r="J527" s="190">
        <f>IFERROR('Input| Projects'!M527*'Input| Escalations'!$K$19,"")</f>
        <v>0</v>
      </c>
      <c r="K527" s="190">
        <f>IFERROR('Input| Projects'!N527*'Input| Escalations'!$K$19,"")</f>
        <v>0</v>
      </c>
      <c r="L527" s="190">
        <f>IFERROR('Input| Projects'!O527*'Input| Escalations'!$K$19,"")</f>
        <v>0</v>
      </c>
      <c r="M527" s="150" t="str">
        <f>IF(ABS(SUM(F527:L527)-(SUM('Input| Projects'!I527:O527)*'Input| Escalations'!$K$19))&lt;0.0000001,"",1)</f>
        <v/>
      </c>
      <c r="N527" s="192">
        <f>'Input| Projects'!$Y527*INDEX('Input| Escalations'!$H$33:$N$33,MATCH('Calc| Project Costs'!N$9,'Input| Escalations'!$H$23:$N$23,0))+'Input| Projects'!$Z527*INDEX('Input| Escalations'!$H$34:$N$34,MATCH('Calc| Project Costs'!N$9,'Input| Escalations'!$H$23:$N$23,0))+'Input| Projects'!$AA527*INDEX('Input| Escalations'!$H$35:$N$35,MATCH('Calc| Project Costs'!N$9,'Input| Escalations'!$H$23:$N$23,0))+1</f>
        <v>1</v>
      </c>
      <c r="O527" s="192">
        <f>'Input| Projects'!$Y527*INDEX('Input| Escalations'!$H$33:$N$33,MATCH('Calc| Project Costs'!O$9,'Input| Escalations'!$H$23:$N$23,0))+'Input| Projects'!$Z527*INDEX('Input| Escalations'!$H$34:$N$34,MATCH('Calc| Project Costs'!O$9,'Input| Escalations'!$H$23:$N$23,0))+'Input| Projects'!$AA527*INDEX('Input| Escalations'!$H$35:$N$35,MATCH('Calc| Project Costs'!O$9,'Input| Escalations'!$H$23:$N$23,0))+1</f>
        <v>1</v>
      </c>
      <c r="P527" s="192">
        <f>'Input| Projects'!$Y527*INDEX('Input| Escalations'!$H$33:$N$33,MATCH('Calc| Project Costs'!P$9,'Input| Escalations'!$H$23:$N$23,0))+'Input| Projects'!$Z527*INDEX('Input| Escalations'!$H$34:$N$34,MATCH('Calc| Project Costs'!P$9,'Input| Escalations'!$H$23:$N$23,0))+'Input| Projects'!$AA527*INDEX('Input| Escalations'!$H$35:$N$35,MATCH('Calc| Project Costs'!P$9,'Input| Escalations'!$H$23:$N$23,0))+1</f>
        <v>1</v>
      </c>
      <c r="Q527" s="192">
        <f>'Input| Projects'!$Y527*INDEX('Input| Escalations'!$H$33:$N$33,MATCH('Calc| Project Costs'!Q$9,'Input| Escalations'!$H$23:$N$23,0))+'Input| Projects'!$Z527*INDEX('Input| Escalations'!$H$34:$N$34,MATCH('Calc| Project Costs'!Q$9,'Input| Escalations'!$H$23:$N$23,0))+'Input| Projects'!$AA527*INDEX('Input| Escalations'!$H$35:$N$35,MATCH('Calc| Project Costs'!Q$9,'Input| Escalations'!$H$23:$N$23,0))+1</f>
        <v>1</v>
      </c>
      <c r="R527" s="192">
        <f>'Input| Projects'!$Y527*INDEX('Input| Escalations'!$H$33:$N$33,MATCH('Calc| Project Costs'!R$9,'Input| Escalations'!$H$23:$N$23,0))+'Input| Projects'!$Z527*INDEX('Input| Escalations'!$H$34:$N$34,MATCH('Calc| Project Costs'!R$9,'Input| Escalations'!$H$23:$N$23,0))+'Input| Projects'!$AA527*INDEX('Input| Escalations'!$H$35:$N$35,MATCH('Calc| Project Costs'!R$9,'Input| Escalations'!$H$23:$N$23,0))+1</f>
        <v>1</v>
      </c>
      <c r="S527" s="192">
        <f>'Input| Projects'!$Y527*INDEX('Input| Escalations'!$H$33:$N$33,MATCH('Calc| Project Costs'!S$9,'Input| Escalations'!$H$23:$N$23,0))+'Input| Projects'!$Z527*INDEX('Input| Escalations'!$H$34:$N$34,MATCH('Calc| Project Costs'!S$9,'Input| Escalations'!$H$23:$N$23,0))+'Input| Projects'!$AA527*INDEX('Input| Escalations'!$H$35:$N$35,MATCH('Calc| Project Costs'!S$9,'Input| Escalations'!$H$23:$N$23,0))+1</f>
        <v>1</v>
      </c>
      <c r="T527" s="192">
        <f>'Input| Projects'!$Y527*INDEX('Input| Escalations'!$H$33:$N$33,MATCH('Calc| Project Costs'!T$9,'Input| Escalations'!$H$23:$N$23,0))+'Input| Projects'!$Z527*INDEX('Input| Escalations'!$H$34:$N$34,MATCH('Calc| Project Costs'!T$9,'Input| Escalations'!$H$23:$N$23,0))+'Input| Projects'!$AA527*INDEX('Input| Escalations'!$H$35:$N$35,MATCH('Calc| Project Costs'!T$9,'Input| Escalations'!$H$23:$N$23,0))+1</f>
        <v>1</v>
      </c>
      <c r="U527" s="106"/>
      <c r="V527" s="186">
        <f t="shared" si="271"/>
        <v>0</v>
      </c>
      <c r="W527" s="186">
        <f t="shared" si="272"/>
        <v>0</v>
      </c>
      <c r="X527" s="186">
        <f t="shared" si="273"/>
        <v>0</v>
      </c>
      <c r="Y527" s="186">
        <f t="shared" si="249"/>
        <v>0</v>
      </c>
      <c r="Z527" s="186">
        <f t="shared" si="250"/>
        <v>0</v>
      </c>
      <c r="AA527" s="186">
        <f t="shared" si="251"/>
        <v>0</v>
      </c>
      <c r="AB527" s="186">
        <f t="shared" si="252"/>
        <v>0</v>
      </c>
      <c r="AC527" s="106"/>
      <c r="AD527" s="186">
        <f>'Input| Projects'!Q527*N527*'Input| Escalations'!$K$19</f>
        <v>0</v>
      </c>
      <c r="AE527" s="186">
        <f>'Input| Projects'!R527*O527*'Input| Escalations'!$K$19</f>
        <v>0</v>
      </c>
      <c r="AF527" s="186">
        <f>'Input| Projects'!S527*P527*'Input| Escalations'!$K$19</f>
        <v>0</v>
      </c>
      <c r="AG527" s="186">
        <f>'Input| Projects'!T527*Q527*'Input| Escalations'!$K$19</f>
        <v>0</v>
      </c>
      <c r="AH527" s="186">
        <f>'Input| Projects'!U527*R527*'Input| Escalations'!$K$19</f>
        <v>0</v>
      </c>
      <c r="AI527" s="186">
        <f>'Input| Projects'!V527*S527*'Input| Escalations'!$K$19</f>
        <v>0</v>
      </c>
      <c r="AJ527" s="186">
        <f>'Input| Projects'!W527*T527*'Input| Escalations'!$K$19</f>
        <v>0</v>
      </c>
      <c r="AK527" s="106"/>
      <c r="AL527" s="186" t="str">
        <f>IFERROR(IF('Input| Overheads'!$C$42="Direct costs",SUMPRODUCT(--('Input| Projects'!$AC527="Yes"),'Calc| Overheads Allocation'!C$8,'Calc| Project Costs'!V527),IF('Input| Overheads'!$C$42="Internal labour",SUMPRODUCT(--('Input| Projects'!$AC527="Yes"),'Calc| Overheads Allocation'!C$8,'Calc| Project Costs'!V527,'Input| Projects'!$Y527),IF('Input| Overheads'!$C$42="DNSP defined",SUMPRODUCT(--('Input| Projects'!$AC527="Yes"),'Calc| Overheads Allocation'!C$61,'Input| Projects'!$AF527),""))),"")</f>
        <v/>
      </c>
      <c r="AM527" s="186" t="str">
        <f>IFERROR(IF('Input| Overheads'!$C$42="Direct costs",SUMPRODUCT(--('Input| Projects'!$AC527="Yes"),'Calc| Overheads Allocation'!D$8,'Calc| Project Costs'!W527),IF('Input| Overheads'!$C$42="Internal labour",SUMPRODUCT(--('Input| Projects'!$AC527="Yes"),'Calc| Overheads Allocation'!D$8,'Calc| Project Costs'!W527,'Input| Projects'!$Y527),IF('Input| Overheads'!$C$42="DNSP defined",SUMPRODUCT(--('Input| Projects'!$AC527="Yes"),'Calc| Overheads Allocation'!D$61,'Input| Projects'!$AF527),""))),"")</f>
        <v/>
      </c>
      <c r="AN527" s="186" t="str">
        <f>IFERROR(IF('Input| Overheads'!$C$42="Direct costs",SUMPRODUCT(--('Input| Projects'!$AC527="Yes"),'Calc| Overheads Allocation'!E$8,'Calc| Project Costs'!X527),IF('Input| Overheads'!$C$42="Internal labour",SUMPRODUCT(--('Input| Projects'!$AC527="Yes"),'Calc| Overheads Allocation'!E$8,'Calc| Project Costs'!X527,'Input| Projects'!$Y527),IF('Input| Overheads'!$C$42="DNSP defined",SUMPRODUCT(--('Input| Projects'!$AC527="Yes"),'Calc| Overheads Allocation'!E$61,'Input| Projects'!$AF527),""))),"")</f>
        <v/>
      </c>
      <c r="AO527" s="186" t="str">
        <f>IFERROR(IF('Input| Overheads'!$C$42="Direct costs",SUMPRODUCT(--('Input| Projects'!$AC527="Yes"),'Calc| Overheads Allocation'!F$8,'Calc| Project Costs'!Y527),IF('Input| Overheads'!$C$42="Internal labour",SUMPRODUCT(--('Input| Projects'!$AC527="Yes"),'Calc| Overheads Allocation'!F$8,'Calc| Project Costs'!Y527,'Input| Projects'!$Y527),IF('Input| Overheads'!$C$42="DNSP defined",SUMPRODUCT(--('Input| Projects'!$AC527="Yes"),'Calc| Overheads Allocation'!F$61,'Input| Projects'!$AF527),""))),"")</f>
        <v/>
      </c>
      <c r="AP527" s="186" t="str">
        <f>IFERROR(IF('Input| Overheads'!$C$42="Direct costs",SUMPRODUCT(--('Input| Projects'!$AC527="Yes"),'Calc| Overheads Allocation'!G$8,'Calc| Project Costs'!Z527),IF('Input| Overheads'!$C$42="Internal labour",SUMPRODUCT(--('Input| Projects'!$AC527="Yes"),'Calc| Overheads Allocation'!G$8,'Calc| Project Costs'!Z527,'Input| Projects'!$Y527),IF('Input| Overheads'!$C$42="DNSP defined",SUMPRODUCT(--('Input| Projects'!$AC527="Yes"),'Calc| Overheads Allocation'!G$61,'Input| Projects'!$AF527),""))),"")</f>
        <v/>
      </c>
      <c r="AQ527" s="186" t="str">
        <f>IFERROR(IF('Input| Overheads'!$C$42="Direct costs",SUMPRODUCT(--('Input| Projects'!$AC527="Yes"),'Calc| Overheads Allocation'!H$8,'Calc| Project Costs'!AA527),IF('Input| Overheads'!$C$42="Internal labour",SUMPRODUCT(--('Input| Projects'!$AC527="Yes"),'Calc| Overheads Allocation'!H$8,'Calc| Project Costs'!AA527,'Input| Projects'!$Y527),IF('Input| Overheads'!$C$42="DNSP defined",SUMPRODUCT(--('Input| Projects'!$AC527="Yes"),'Calc| Overheads Allocation'!H$61,'Input| Projects'!$AF527),""))),"")</f>
        <v/>
      </c>
      <c r="AR527" s="186" t="str">
        <f>IFERROR(IF('Input| Overheads'!$C$42="Direct costs",SUMPRODUCT(--('Input| Projects'!$AC527="Yes"),'Calc| Overheads Allocation'!I$8,'Calc| Project Costs'!AB527),IF('Input| Overheads'!$C$42="Internal labour",SUMPRODUCT(--('Input| Projects'!$AC527="Yes"),'Calc| Overheads Allocation'!I$8,'Calc| Project Costs'!AB527,'Input| Projects'!$Y527),IF('Input| Overheads'!$C$42="DNSP defined",SUMPRODUCT(--('Input| Projects'!$AC527="Yes"),'Calc| Overheads Allocation'!I$61,'Input| Projects'!$AF527),""))),"")</f>
        <v/>
      </c>
      <c r="AS527" s="106"/>
      <c r="AT527" s="186" t="str">
        <f>IFERROR(IF('Input| Overheads'!$C$42="Direct costs",SUMPRODUCT(--('Input| Projects'!$AD527="Yes"),'Calc| Overheads Allocation'!C$9,'Calc| Project Costs'!V527),IF('Input| Overheads'!$C$42="Internal labour",SUMPRODUCT(--('Input| Projects'!$AD527="Yes"),'Calc| Overheads Allocation'!C$9,'Calc| Project Costs'!V527,'Input| Projects'!$Y527),IF('Input| Overheads'!$C$42="DNSP defined",SUMPRODUCT(--('Input| Projects'!$AD527="Yes"),'Calc| Overheads Allocation'!C$62,'Input| Projects'!$AG527),""))),"")</f>
        <v/>
      </c>
      <c r="AU527" s="186" t="str">
        <f>IFERROR(IF('Input| Overheads'!$C$42="Direct costs",SUMPRODUCT(--('Input| Projects'!$AD527="Yes"),'Calc| Overheads Allocation'!D$9,'Calc| Project Costs'!W527),IF('Input| Overheads'!$C$42="Internal labour",SUMPRODUCT(--('Input| Projects'!$AD527="Yes"),'Calc| Overheads Allocation'!D$9,'Calc| Project Costs'!W527,'Input| Projects'!$Y527),IF('Input| Overheads'!$C$42="DNSP defined",SUMPRODUCT(--('Input| Projects'!$AD527="Yes"),'Calc| Overheads Allocation'!D$62,'Input| Projects'!$AG527),""))),"")</f>
        <v/>
      </c>
      <c r="AV527" s="186" t="str">
        <f>IFERROR(IF('Input| Overheads'!$C$42="Direct costs",SUMPRODUCT(--('Input| Projects'!$AD527="Yes"),'Calc| Overheads Allocation'!E$9,'Calc| Project Costs'!X527),IF('Input| Overheads'!$C$42="Internal labour",SUMPRODUCT(--('Input| Projects'!$AD527="Yes"),'Calc| Overheads Allocation'!E$9,'Calc| Project Costs'!X527,'Input| Projects'!$Y527),IF('Input| Overheads'!$C$42="DNSP defined",SUMPRODUCT(--('Input| Projects'!$AD527="Yes"),'Calc| Overheads Allocation'!E$62,'Input| Projects'!$AG527),""))),"")</f>
        <v/>
      </c>
      <c r="AW527" s="186" t="str">
        <f>IFERROR(IF('Input| Overheads'!$C$42="Direct costs",SUMPRODUCT(--('Input| Projects'!$AD527="Yes"),'Calc| Overheads Allocation'!F$9,'Calc| Project Costs'!Y527),IF('Input| Overheads'!$C$42="Internal labour",SUMPRODUCT(--('Input| Projects'!$AD527="Yes"),'Calc| Overheads Allocation'!F$9,'Calc| Project Costs'!Y527,'Input| Projects'!$Y527),IF('Input| Overheads'!$C$42="DNSP defined",SUMPRODUCT(--('Input| Projects'!$AD527="Yes"),'Calc| Overheads Allocation'!F$62,'Input| Projects'!$AG527),""))),"")</f>
        <v/>
      </c>
      <c r="AX527" s="186" t="str">
        <f>IFERROR(IF('Input| Overheads'!$C$42="Direct costs",SUMPRODUCT(--('Input| Projects'!$AD527="Yes"),'Calc| Overheads Allocation'!G$9,'Calc| Project Costs'!Z527),IF('Input| Overheads'!$C$42="Internal labour",SUMPRODUCT(--('Input| Projects'!$AD527="Yes"),'Calc| Overheads Allocation'!G$9,'Calc| Project Costs'!Z527,'Input| Projects'!$Y527),IF('Input| Overheads'!$C$42="DNSP defined",SUMPRODUCT(--('Input| Projects'!$AD527="Yes"),'Calc| Overheads Allocation'!G$62,'Input| Projects'!$AG527),""))),"")</f>
        <v/>
      </c>
      <c r="AY527" s="186" t="str">
        <f>IFERROR(IF('Input| Overheads'!$C$42="Direct costs",SUMPRODUCT(--('Input| Projects'!$AD527="Yes"),'Calc| Overheads Allocation'!H$9,'Calc| Project Costs'!AA527),IF('Input| Overheads'!$C$42="Internal labour",SUMPRODUCT(--('Input| Projects'!$AD527="Yes"),'Calc| Overheads Allocation'!H$9,'Calc| Project Costs'!AA527,'Input| Projects'!$Y527),IF('Input| Overheads'!$C$42="DNSP defined",SUMPRODUCT(--('Input| Projects'!$AD527="Yes"),'Calc| Overheads Allocation'!H$62,'Input| Projects'!$AG527),""))),"")</f>
        <v/>
      </c>
      <c r="AZ527" s="186" t="str">
        <f>IFERROR(IF('Input| Overheads'!$C$42="Direct costs",SUMPRODUCT(--('Input| Projects'!$AD527="Yes"),'Calc| Overheads Allocation'!I$9,'Calc| Project Costs'!AB527),IF('Input| Overheads'!$C$42="Internal labour",SUMPRODUCT(--('Input| Projects'!$AD527="Yes"),'Calc| Overheads Allocation'!I$9,'Calc| Project Costs'!AB527,'Input| Projects'!$Y527),IF('Input| Overheads'!$C$42="DNSP defined",SUMPRODUCT(--('Input| Projects'!$AD527="Yes"),'Calc| Overheads Allocation'!I$62,'Input| Projects'!$AG527),""))),"")</f>
        <v/>
      </c>
      <c r="BA527" s="106"/>
      <c r="BB527" s="186">
        <f t="shared" si="274"/>
        <v>0</v>
      </c>
      <c r="BC527" s="186">
        <f t="shared" si="275"/>
        <v>0</v>
      </c>
      <c r="BD527" s="186">
        <f t="shared" si="276"/>
        <v>0</v>
      </c>
      <c r="BE527" s="186">
        <f t="shared" si="253"/>
        <v>0</v>
      </c>
      <c r="BF527" s="186">
        <f t="shared" si="254"/>
        <v>0</v>
      </c>
      <c r="BG527" s="186">
        <f t="shared" si="255"/>
        <v>0</v>
      </c>
      <c r="BH527" s="186">
        <f t="shared" si="256"/>
        <v>0</v>
      </c>
      <c r="BI527" s="97"/>
      <c r="BJ527" s="186" t="str">
        <f t="shared" si="257"/>
        <v/>
      </c>
      <c r="BK527" s="186" t="str">
        <f t="shared" si="258"/>
        <v/>
      </c>
      <c r="BL527" s="186" t="str">
        <f t="shared" si="259"/>
        <v/>
      </c>
      <c r="BM527" s="186" t="str">
        <f t="shared" si="260"/>
        <v/>
      </c>
      <c r="BN527" s="186" t="str">
        <f t="shared" si="261"/>
        <v/>
      </c>
      <c r="BO527" s="186" t="str">
        <f t="shared" si="262"/>
        <v/>
      </c>
      <c r="BP527" s="186" t="str">
        <f t="shared" si="263"/>
        <v/>
      </c>
      <c r="BQ527" s="97"/>
      <c r="BR527" s="186">
        <f t="shared" si="264"/>
        <v>0</v>
      </c>
      <c r="BS527" s="186">
        <f t="shared" si="265"/>
        <v>0</v>
      </c>
      <c r="BT527" s="222">
        <f t="shared" si="266"/>
        <v>0</v>
      </c>
      <c r="BU527" s="222">
        <f t="shared" si="267"/>
        <v>0</v>
      </c>
      <c r="BV527" s="222">
        <f t="shared" si="268"/>
        <v>0</v>
      </c>
      <c r="BW527" s="222">
        <f t="shared" si="269"/>
        <v>0</v>
      </c>
      <c r="BX527" s="222">
        <f t="shared" si="270"/>
        <v>0</v>
      </c>
      <c r="BY527" s="106"/>
      <c r="BZ527" s="197" t="str">
        <f>IF(SUMIF('Input| Projects'!$AS$8:$CP$8,"Dx",'Input| Projects'!$AS527:$CP527)=0,"",SUMIF('Input| Projects'!$AS$8:$CP$8,"Dx",'Input| Projects'!$AS527:$CP527))</f>
        <v/>
      </c>
      <c r="CA527" s="197" t="str">
        <f>IF(SUMIF('Input| Projects'!$AS$8:$CP$8,"Tx",'Input| Projects'!$AS527:$CP527)=0,"",SUMIF('Input| Projects'!$AS$8:$CP$8,"Tx",'Input| Projects'!$AS527:$CP527))</f>
        <v/>
      </c>
      <c r="CB527" s="150" t="str">
        <f t="shared" si="277"/>
        <v/>
      </c>
    </row>
    <row r="528" spans="2:80" x14ac:dyDescent="0.2">
      <c r="B528" s="201">
        <f>IFERROR('Input| Projects'!B528,"")</f>
        <v>519</v>
      </c>
      <c r="C528" s="42" t="str">
        <f>IFERROR(IF('Input| Projects'!C528="","",'Input| Projects'!C528),"")</f>
        <v/>
      </c>
      <c r="D528" s="42" t="str">
        <f>IFERROR(IF('Input| Projects'!D528="","",'Input| Projects'!D528),"")</f>
        <v/>
      </c>
      <c r="E528" s="104"/>
      <c r="F528" s="190">
        <f>IFERROR('Input| Projects'!I528*'Input| Escalations'!$K$19,"")</f>
        <v>0</v>
      </c>
      <c r="G528" s="190">
        <f>IFERROR('Input| Projects'!J528*'Input| Escalations'!$K$19,"")</f>
        <v>0</v>
      </c>
      <c r="H528" s="190">
        <f>IFERROR('Input| Projects'!K528*'Input| Escalations'!$K$19,"")</f>
        <v>0</v>
      </c>
      <c r="I528" s="190">
        <f>IFERROR('Input| Projects'!L528*'Input| Escalations'!$K$19,"")</f>
        <v>0</v>
      </c>
      <c r="J528" s="190">
        <f>IFERROR('Input| Projects'!M528*'Input| Escalations'!$K$19,"")</f>
        <v>0</v>
      </c>
      <c r="K528" s="190">
        <f>IFERROR('Input| Projects'!N528*'Input| Escalations'!$K$19,"")</f>
        <v>0</v>
      </c>
      <c r="L528" s="190">
        <f>IFERROR('Input| Projects'!O528*'Input| Escalations'!$K$19,"")</f>
        <v>0</v>
      </c>
      <c r="M528" s="150" t="str">
        <f>IF(ABS(SUM(F528:L528)-(SUM('Input| Projects'!I528:O528)*'Input| Escalations'!$K$19))&lt;0.0000001,"",1)</f>
        <v/>
      </c>
      <c r="N528" s="192">
        <f>'Input| Projects'!$Y528*INDEX('Input| Escalations'!$H$33:$N$33,MATCH('Calc| Project Costs'!N$9,'Input| Escalations'!$H$23:$N$23,0))+'Input| Projects'!$Z528*INDEX('Input| Escalations'!$H$34:$N$34,MATCH('Calc| Project Costs'!N$9,'Input| Escalations'!$H$23:$N$23,0))+'Input| Projects'!$AA528*INDEX('Input| Escalations'!$H$35:$N$35,MATCH('Calc| Project Costs'!N$9,'Input| Escalations'!$H$23:$N$23,0))+1</f>
        <v>1</v>
      </c>
      <c r="O528" s="192">
        <f>'Input| Projects'!$Y528*INDEX('Input| Escalations'!$H$33:$N$33,MATCH('Calc| Project Costs'!O$9,'Input| Escalations'!$H$23:$N$23,0))+'Input| Projects'!$Z528*INDEX('Input| Escalations'!$H$34:$N$34,MATCH('Calc| Project Costs'!O$9,'Input| Escalations'!$H$23:$N$23,0))+'Input| Projects'!$AA528*INDEX('Input| Escalations'!$H$35:$N$35,MATCH('Calc| Project Costs'!O$9,'Input| Escalations'!$H$23:$N$23,0))+1</f>
        <v>1</v>
      </c>
      <c r="P528" s="192">
        <f>'Input| Projects'!$Y528*INDEX('Input| Escalations'!$H$33:$N$33,MATCH('Calc| Project Costs'!P$9,'Input| Escalations'!$H$23:$N$23,0))+'Input| Projects'!$Z528*INDEX('Input| Escalations'!$H$34:$N$34,MATCH('Calc| Project Costs'!P$9,'Input| Escalations'!$H$23:$N$23,0))+'Input| Projects'!$AA528*INDEX('Input| Escalations'!$H$35:$N$35,MATCH('Calc| Project Costs'!P$9,'Input| Escalations'!$H$23:$N$23,0))+1</f>
        <v>1</v>
      </c>
      <c r="Q528" s="192">
        <f>'Input| Projects'!$Y528*INDEX('Input| Escalations'!$H$33:$N$33,MATCH('Calc| Project Costs'!Q$9,'Input| Escalations'!$H$23:$N$23,0))+'Input| Projects'!$Z528*INDEX('Input| Escalations'!$H$34:$N$34,MATCH('Calc| Project Costs'!Q$9,'Input| Escalations'!$H$23:$N$23,0))+'Input| Projects'!$AA528*INDEX('Input| Escalations'!$H$35:$N$35,MATCH('Calc| Project Costs'!Q$9,'Input| Escalations'!$H$23:$N$23,0))+1</f>
        <v>1</v>
      </c>
      <c r="R528" s="192">
        <f>'Input| Projects'!$Y528*INDEX('Input| Escalations'!$H$33:$N$33,MATCH('Calc| Project Costs'!R$9,'Input| Escalations'!$H$23:$N$23,0))+'Input| Projects'!$Z528*INDEX('Input| Escalations'!$H$34:$N$34,MATCH('Calc| Project Costs'!R$9,'Input| Escalations'!$H$23:$N$23,0))+'Input| Projects'!$AA528*INDEX('Input| Escalations'!$H$35:$N$35,MATCH('Calc| Project Costs'!R$9,'Input| Escalations'!$H$23:$N$23,0))+1</f>
        <v>1</v>
      </c>
      <c r="S528" s="192">
        <f>'Input| Projects'!$Y528*INDEX('Input| Escalations'!$H$33:$N$33,MATCH('Calc| Project Costs'!S$9,'Input| Escalations'!$H$23:$N$23,0))+'Input| Projects'!$Z528*INDEX('Input| Escalations'!$H$34:$N$34,MATCH('Calc| Project Costs'!S$9,'Input| Escalations'!$H$23:$N$23,0))+'Input| Projects'!$AA528*INDEX('Input| Escalations'!$H$35:$N$35,MATCH('Calc| Project Costs'!S$9,'Input| Escalations'!$H$23:$N$23,0))+1</f>
        <v>1</v>
      </c>
      <c r="T528" s="192">
        <f>'Input| Projects'!$Y528*INDEX('Input| Escalations'!$H$33:$N$33,MATCH('Calc| Project Costs'!T$9,'Input| Escalations'!$H$23:$N$23,0))+'Input| Projects'!$Z528*INDEX('Input| Escalations'!$H$34:$N$34,MATCH('Calc| Project Costs'!T$9,'Input| Escalations'!$H$23:$N$23,0))+'Input| Projects'!$AA528*INDEX('Input| Escalations'!$H$35:$N$35,MATCH('Calc| Project Costs'!T$9,'Input| Escalations'!$H$23:$N$23,0))+1</f>
        <v>1</v>
      </c>
      <c r="U528" s="106"/>
      <c r="V528" s="186">
        <f t="shared" si="271"/>
        <v>0</v>
      </c>
      <c r="W528" s="186">
        <f t="shared" si="272"/>
        <v>0</v>
      </c>
      <c r="X528" s="186">
        <f t="shared" si="273"/>
        <v>0</v>
      </c>
      <c r="Y528" s="186">
        <f t="shared" si="249"/>
        <v>0</v>
      </c>
      <c r="Z528" s="186">
        <f t="shared" si="250"/>
        <v>0</v>
      </c>
      <c r="AA528" s="186">
        <f t="shared" si="251"/>
        <v>0</v>
      </c>
      <c r="AB528" s="186">
        <f t="shared" si="252"/>
        <v>0</v>
      </c>
      <c r="AC528" s="106"/>
      <c r="AD528" s="186">
        <f>'Input| Projects'!Q528*N528*'Input| Escalations'!$K$19</f>
        <v>0</v>
      </c>
      <c r="AE528" s="186">
        <f>'Input| Projects'!R528*O528*'Input| Escalations'!$K$19</f>
        <v>0</v>
      </c>
      <c r="AF528" s="186">
        <f>'Input| Projects'!S528*P528*'Input| Escalations'!$K$19</f>
        <v>0</v>
      </c>
      <c r="AG528" s="186">
        <f>'Input| Projects'!T528*Q528*'Input| Escalations'!$K$19</f>
        <v>0</v>
      </c>
      <c r="AH528" s="186">
        <f>'Input| Projects'!U528*R528*'Input| Escalations'!$K$19</f>
        <v>0</v>
      </c>
      <c r="AI528" s="186">
        <f>'Input| Projects'!V528*S528*'Input| Escalations'!$K$19</f>
        <v>0</v>
      </c>
      <c r="AJ528" s="186">
        <f>'Input| Projects'!W528*T528*'Input| Escalations'!$K$19</f>
        <v>0</v>
      </c>
      <c r="AK528" s="106"/>
      <c r="AL528" s="186" t="str">
        <f>IFERROR(IF('Input| Overheads'!$C$42="Direct costs",SUMPRODUCT(--('Input| Projects'!$AC528="Yes"),'Calc| Overheads Allocation'!C$8,'Calc| Project Costs'!V528),IF('Input| Overheads'!$C$42="Internal labour",SUMPRODUCT(--('Input| Projects'!$AC528="Yes"),'Calc| Overheads Allocation'!C$8,'Calc| Project Costs'!V528,'Input| Projects'!$Y528),IF('Input| Overheads'!$C$42="DNSP defined",SUMPRODUCT(--('Input| Projects'!$AC528="Yes"),'Calc| Overheads Allocation'!C$61,'Input| Projects'!$AF528),""))),"")</f>
        <v/>
      </c>
      <c r="AM528" s="186" t="str">
        <f>IFERROR(IF('Input| Overheads'!$C$42="Direct costs",SUMPRODUCT(--('Input| Projects'!$AC528="Yes"),'Calc| Overheads Allocation'!D$8,'Calc| Project Costs'!W528),IF('Input| Overheads'!$C$42="Internal labour",SUMPRODUCT(--('Input| Projects'!$AC528="Yes"),'Calc| Overheads Allocation'!D$8,'Calc| Project Costs'!W528,'Input| Projects'!$Y528),IF('Input| Overheads'!$C$42="DNSP defined",SUMPRODUCT(--('Input| Projects'!$AC528="Yes"),'Calc| Overheads Allocation'!D$61,'Input| Projects'!$AF528),""))),"")</f>
        <v/>
      </c>
      <c r="AN528" s="186" t="str">
        <f>IFERROR(IF('Input| Overheads'!$C$42="Direct costs",SUMPRODUCT(--('Input| Projects'!$AC528="Yes"),'Calc| Overheads Allocation'!E$8,'Calc| Project Costs'!X528),IF('Input| Overheads'!$C$42="Internal labour",SUMPRODUCT(--('Input| Projects'!$AC528="Yes"),'Calc| Overheads Allocation'!E$8,'Calc| Project Costs'!X528,'Input| Projects'!$Y528),IF('Input| Overheads'!$C$42="DNSP defined",SUMPRODUCT(--('Input| Projects'!$AC528="Yes"),'Calc| Overheads Allocation'!E$61,'Input| Projects'!$AF528),""))),"")</f>
        <v/>
      </c>
      <c r="AO528" s="186" t="str">
        <f>IFERROR(IF('Input| Overheads'!$C$42="Direct costs",SUMPRODUCT(--('Input| Projects'!$AC528="Yes"),'Calc| Overheads Allocation'!F$8,'Calc| Project Costs'!Y528),IF('Input| Overheads'!$C$42="Internal labour",SUMPRODUCT(--('Input| Projects'!$AC528="Yes"),'Calc| Overheads Allocation'!F$8,'Calc| Project Costs'!Y528,'Input| Projects'!$Y528),IF('Input| Overheads'!$C$42="DNSP defined",SUMPRODUCT(--('Input| Projects'!$AC528="Yes"),'Calc| Overheads Allocation'!F$61,'Input| Projects'!$AF528),""))),"")</f>
        <v/>
      </c>
      <c r="AP528" s="186" t="str">
        <f>IFERROR(IF('Input| Overheads'!$C$42="Direct costs",SUMPRODUCT(--('Input| Projects'!$AC528="Yes"),'Calc| Overheads Allocation'!G$8,'Calc| Project Costs'!Z528),IF('Input| Overheads'!$C$42="Internal labour",SUMPRODUCT(--('Input| Projects'!$AC528="Yes"),'Calc| Overheads Allocation'!G$8,'Calc| Project Costs'!Z528,'Input| Projects'!$Y528),IF('Input| Overheads'!$C$42="DNSP defined",SUMPRODUCT(--('Input| Projects'!$AC528="Yes"),'Calc| Overheads Allocation'!G$61,'Input| Projects'!$AF528),""))),"")</f>
        <v/>
      </c>
      <c r="AQ528" s="186" t="str">
        <f>IFERROR(IF('Input| Overheads'!$C$42="Direct costs",SUMPRODUCT(--('Input| Projects'!$AC528="Yes"),'Calc| Overheads Allocation'!H$8,'Calc| Project Costs'!AA528),IF('Input| Overheads'!$C$42="Internal labour",SUMPRODUCT(--('Input| Projects'!$AC528="Yes"),'Calc| Overheads Allocation'!H$8,'Calc| Project Costs'!AA528,'Input| Projects'!$Y528),IF('Input| Overheads'!$C$42="DNSP defined",SUMPRODUCT(--('Input| Projects'!$AC528="Yes"),'Calc| Overheads Allocation'!H$61,'Input| Projects'!$AF528),""))),"")</f>
        <v/>
      </c>
      <c r="AR528" s="186" t="str">
        <f>IFERROR(IF('Input| Overheads'!$C$42="Direct costs",SUMPRODUCT(--('Input| Projects'!$AC528="Yes"),'Calc| Overheads Allocation'!I$8,'Calc| Project Costs'!AB528),IF('Input| Overheads'!$C$42="Internal labour",SUMPRODUCT(--('Input| Projects'!$AC528="Yes"),'Calc| Overheads Allocation'!I$8,'Calc| Project Costs'!AB528,'Input| Projects'!$Y528),IF('Input| Overheads'!$C$42="DNSP defined",SUMPRODUCT(--('Input| Projects'!$AC528="Yes"),'Calc| Overheads Allocation'!I$61,'Input| Projects'!$AF528),""))),"")</f>
        <v/>
      </c>
      <c r="AS528" s="106"/>
      <c r="AT528" s="186" t="str">
        <f>IFERROR(IF('Input| Overheads'!$C$42="Direct costs",SUMPRODUCT(--('Input| Projects'!$AD528="Yes"),'Calc| Overheads Allocation'!C$9,'Calc| Project Costs'!V528),IF('Input| Overheads'!$C$42="Internal labour",SUMPRODUCT(--('Input| Projects'!$AD528="Yes"),'Calc| Overheads Allocation'!C$9,'Calc| Project Costs'!V528,'Input| Projects'!$Y528),IF('Input| Overheads'!$C$42="DNSP defined",SUMPRODUCT(--('Input| Projects'!$AD528="Yes"),'Calc| Overheads Allocation'!C$62,'Input| Projects'!$AG528),""))),"")</f>
        <v/>
      </c>
      <c r="AU528" s="186" t="str">
        <f>IFERROR(IF('Input| Overheads'!$C$42="Direct costs",SUMPRODUCT(--('Input| Projects'!$AD528="Yes"),'Calc| Overheads Allocation'!D$9,'Calc| Project Costs'!W528),IF('Input| Overheads'!$C$42="Internal labour",SUMPRODUCT(--('Input| Projects'!$AD528="Yes"),'Calc| Overheads Allocation'!D$9,'Calc| Project Costs'!W528,'Input| Projects'!$Y528),IF('Input| Overheads'!$C$42="DNSP defined",SUMPRODUCT(--('Input| Projects'!$AD528="Yes"),'Calc| Overheads Allocation'!D$62,'Input| Projects'!$AG528),""))),"")</f>
        <v/>
      </c>
      <c r="AV528" s="186" t="str">
        <f>IFERROR(IF('Input| Overheads'!$C$42="Direct costs",SUMPRODUCT(--('Input| Projects'!$AD528="Yes"),'Calc| Overheads Allocation'!E$9,'Calc| Project Costs'!X528),IF('Input| Overheads'!$C$42="Internal labour",SUMPRODUCT(--('Input| Projects'!$AD528="Yes"),'Calc| Overheads Allocation'!E$9,'Calc| Project Costs'!X528,'Input| Projects'!$Y528),IF('Input| Overheads'!$C$42="DNSP defined",SUMPRODUCT(--('Input| Projects'!$AD528="Yes"),'Calc| Overheads Allocation'!E$62,'Input| Projects'!$AG528),""))),"")</f>
        <v/>
      </c>
      <c r="AW528" s="186" t="str">
        <f>IFERROR(IF('Input| Overheads'!$C$42="Direct costs",SUMPRODUCT(--('Input| Projects'!$AD528="Yes"),'Calc| Overheads Allocation'!F$9,'Calc| Project Costs'!Y528),IF('Input| Overheads'!$C$42="Internal labour",SUMPRODUCT(--('Input| Projects'!$AD528="Yes"),'Calc| Overheads Allocation'!F$9,'Calc| Project Costs'!Y528,'Input| Projects'!$Y528),IF('Input| Overheads'!$C$42="DNSP defined",SUMPRODUCT(--('Input| Projects'!$AD528="Yes"),'Calc| Overheads Allocation'!F$62,'Input| Projects'!$AG528),""))),"")</f>
        <v/>
      </c>
      <c r="AX528" s="186" t="str">
        <f>IFERROR(IF('Input| Overheads'!$C$42="Direct costs",SUMPRODUCT(--('Input| Projects'!$AD528="Yes"),'Calc| Overheads Allocation'!G$9,'Calc| Project Costs'!Z528),IF('Input| Overheads'!$C$42="Internal labour",SUMPRODUCT(--('Input| Projects'!$AD528="Yes"),'Calc| Overheads Allocation'!G$9,'Calc| Project Costs'!Z528,'Input| Projects'!$Y528),IF('Input| Overheads'!$C$42="DNSP defined",SUMPRODUCT(--('Input| Projects'!$AD528="Yes"),'Calc| Overheads Allocation'!G$62,'Input| Projects'!$AG528),""))),"")</f>
        <v/>
      </c>
      <c r="AY528" s="186" t="str">
        <f>IFERROR(IF('Input| Overheads'!$C$42="Direct costs",SUMPRODUCT(--('Input| Projects'!$AD528="Yes"),'Calc| Overheads Allocation'!H$9,'Calc| Project Costs'!AA528),IF('Input| Overheads'!$C$42="Internal labour",SUMPRODUCT(--('Input| Projects'!$AD528="Yes"),'Calc| Overheads Allocation'!H$9,'Calc| Project Costs'!AA528,'Input| Projects'!$Y528),IF('Input| Overheads'!$C$42="DNSP defined",SUMPRODUCT(--('Input| Projects'!$AD528="Yes"),'Calc| Overheads Allocation'!H$62,'Input| Projects'!$AG528),""))),"")</f>
        <v/>
      </c>
      <c r="AZ528" s="186" t="str">
        <f>IFERROR(IF('Input| Overheads'!$C$42="Direct costs",SUMPRODUCT(--('Input| Projects'!$AD528="Yes"),'Calc| Overheads Allocation'!I$9,'Calc| Project Costs'!AB528),IF('Input| Overheads'!$C$42="Internal labour",SUMPRODUCT(--('Input| Projects'!$AD528="Yes"),'Calc| Overheads Allocation'!I$9,'Calc| Project Costs'!AB528,'Input| Projects'!$Y528),IF('Input| Overheads'!$C$42="DNSP defined",SUMPRODUCT(--('Input| Projects'!$AD528="Yes"),'Calc| Overheads Allocation'!I$62,'Input| Projects'!$AG528),""))),"")</f>
        <v/>
      </c>
      <c r="BA528" s="106"/>
      <c r="BB528" s="186">
        <f t="shared" si="274"/>
        <v>0</v>
      </c>
      <c r="BC528" s="186">
        <f t="shared" si="275"/>
        <v>0</v>
      </c>
      <c r="BD528" s="186">
        <f t="shared" si="276"/>
        <v>0</v>
      </c>
      <c r="BE528" s="186">
        <f t="shared" si="253"/>
        <v>0</v>
      </c>
      <c r="BF528" s="186">
        <f t="shared" si="254"/>
        <v>0</v>
      </c>
      <c r="BG528" s="186">
        <f t="shared" si="255"/>
        <v>0</v>
      </c>
      <c r="BH528" s="186">
        <f t="shared" si="256"/>
        <v>0</v>
      </c>
      <c r="BI528" s="97"/>
      <c r="BJ528" s="186" t="str">
        <f t="shared" si="257"/>
        <v/>
      </c>
      <c r="BK528" s="186" t="str">
        <f t="shared" si="258"/>
        <v/>
      </c>
      <c r="BL528" s="186" t="str">
        <f t="shared" si="259"/>
        <v/>
      </c>
      <c r="BM528" s="186" t="str">
        <f t="shared" si="260"/>
        <v/>
      </c>
      <c r="BN528" s="186" t="str">
        <f t="shared" si="261"/>
        <v/>
      </c>
      <c r="BO528" s="186" t="str">
        <f t="shared" si="262"/>
        <v/>
      </c>
      <c r="BP528" s="186" t="str">
        <f t="shared" si="263"/>
        <v/>
      </c>
      <c r="BQ528" s="97"/>
      <c r="BR528" s="186">
        <f t="shared" si="264"/>
        <v>0</v>
      </c>
      <c r="BS528" s="186">
        <f t="shared" si="265"/>
        <v>0</v>
      </c>
      <c r="BT528" s="222">
        <f t="shared" si="266"/>
        <v>0</v>
      </c>
      <c r="BU528" s="222">
        <f t="shared" si="267"/>
        <v>0</v>
      </c>
      <c r="BV528" s="222">
        <f t="shared" si="268"/>
        <v>0</v>
      </c>
      <c r="BW528" s="222">
        <f t="shared" si="269"/>
        <v>0</v>
      </c>
      <c r="BX528" s="222">
        <f t="shared" si="270"/>
        <v>0</v>
      </c>
      <c r="BY528" s="106"/>
      <c r="BZ528" s="197" t="str">
        <f>IF(SUMIF('Input| Projects'!$AS$8:$CP$8,"Dx",'Input| Projects'!$AS528:$CP528)=0,"",SUMIF('Input| Projects'!$AS$8:$CP$8,"Dx",'Input| Projects'!$AS528:$CP528))</f>
        <v/>
      </c>
      <c r="CA528" s="197" t="str">
        <f>IF(SUMIF('Input| Projects'!$AS$8:$CP$8,"Tx",'Input| Projects'!$AS528:$CP528)=0,"",SUMIF('Input| Projects'!$AS$8:$CP$8,"Tx",'Input| Projects'!$AS528:$CP528))</f>
        <v/>
      </c>
      <c r="CB528" s="150" t="str">
        <f t="shared" si="277"/>
        <v/>
      </c>
    </row>
    <row r="529" spans="2:80" x14ac:dyDescent="0.2">
      <c r="B529" s="201">
        <f>IFERROR('Input| Projects'!B529,"")</f>
        <v>520</v>
      </c>
      <c r="C529" s="42" t="str">
        <f>IFERROR(IF('Input| Projects'!C529="","",'Input| Projects'!C529),"")</f>
        <v/>
      </c>
      <c r="D529" s="42" t="str">
        <f>IFERROR(IF('Input| Projects'!D529="","",'Input| Projects'!D529),"")</f>
        <v/>
      </c>
      <c r="E529" s="104"/>
      <c r="F529" s="190">
        <f>IFERROR('Input| Projects'!I529*'Input| Escalations'!$K$19,"")</f>
        <v>0</v>
      </c>
      <c r="G529" s="190">
        <f>IFERROR('Input| Projects'!J529*'Input| Escalations'!$K$19,"")</f>
        <v>0</v>
      </c>
      <c r="H529" s="190">
        <f>IFERROR('Input| Projects'!K529*'Input| Escalations'!$K$19,"")</f>
        <v>0</v>
      </c>
      <c r="I529" s="190">
        <f>IFERROR('Input| Projects'!L529*'Input| Escalations'!$K$19,"")</f>
        <v>0</v>
      </c>
      <c r="J529" s="190">
        <f>IFERROR('Input| Projects'!M529*'Input| Escalations'!$K$19,"")</f>
        <v>0</v>
      </c>
      <c r="K529" s="190">
        <f>IFERROR('Input| Projects'!N529*'Input| Escalations'!$K$19,"")</f>
        <v>0</v>
      </c>
      <c r="L529" s="190">
        <f>IFERROR('Input| Projects'!O529*'Input| Escalations'!$K$19,"")</f>
        <v>0</v>
      </c>
      <c r="M529" s="150" t="str">
        <f>IF(ABS(SUM(F529:L529)-(SUM('Input| Projects'!I529:O529)*'Input| Escalations'!$K$19))&lt;0.0000001,"",1)</f>
        <v/>
      </c>
      <c r="N529" s="192">
        <f>'Input| Projects'!$Y529*INDEX('Input| Escalations'!$H$33:$N$33,MATCH('Calc| Project Costs'!N$9,'Input| Escalations'!$H$23:$N$23,0))+'Input| Projects'!$Z529*INDEX('Input| Escalations'!$H$34:$N$34,MATCH('Calc| Project Costs'!N$9,'Input| Escalations'!$H$23:$N$23,0))+'Input| Projects'!$AA529*INDEX('Input| Escalations'!$H$35:$N$35,MATCH('Calc| Project Costs'!N$9,'Input| Escalations'!$H$23:$N$23,0))+1</f>
        <v>1</v>
      </c>
      <c r="O529" s="192">
        <f>'Input| Projects'!$Y529*INDEX('Input| Escalations'!$H$33:$N$33,MATCH('Calc| Project Costs'!O$9,'Input| Escalations'!$H$23:$N$23,0))+'Input| Projects'!$Z529*INDEX('Input| Escalations'!$H$34:$N$34,MATCH('Calc| Project Costs'!O$9,'Input| Escalations'!$H$23:$N$23,0))+'Input| Projects'!$AA529*INDEX('Input| Escalations'!$H$35:$N$35,MATCH('Calc| Project Costs'!O$9,'Input| Escalations'!$H$23:$N$23,0))+1</f>
        <v>1</v>
      </c>
      <c r="P529" s="192">
        <f>'Input| Projects'!$Y529*INDEX('Input| Escalations'!$H$33:$N$33,MATCH('Calc| Project Costs'!P$9,'Input| Escalations'!$H$23:$N$23,0))+'Input| Projects'!$Z529*INDEX('Input| Escalations'!$H$34:$N$34,MATCH('Calc| Project Costs'!P$9,'Input| Escalations'!$H$23:$N$23,0))+'Input| Projects'!$AA529*INDEX('Input| Escalations'!$H$35:$N$35,MATCH('Calc| Project Costs'!P$9,'Input| Escalations'!$H$23:$N$23,0))+1</f>
        <v>1</v>
      </c>
      <c r="Q529" s="192">
        <f>'Input| Projects'!$Y529*INDEX('Input| Escalations'!$H$33:$N$33,MATCH('Calc| Project Costs'!Q$9,'Input| Escalations'!$H$23:$N$23,0))+'Input| Projects'!$Z529*INDEX('Input| Escalations'!$H$34:$N$34,MATCH('Calc| Project Costs'!Q$9,'Input| Escalations'!$H$23:$N$23,0))+'Input| Projects'!$AA529*INDEX('Input| Escalations'!$H$35:$N$35,MATCH('Calc| Project Costs'!Q$9,'Input| Escalations'!$H$23:$N$23,0))+1</f>
        <v>1</v>
      </c>
      <c r="R529" s="192">
        <f>'Input| Projects'!$Y529*INDEX('Input| Escalations'!$H$33:$N$33,MATCH('Calc| Project Costs'!R$9,'Input| Escalations'!$H$23:$N$23,0))+'Input| Projects'!$Z529*INDEX('Input| Escalations'!$H$34:$N$34,MATCH('Calc| Project Costs'!R$9,'Input| Escalations'!$H$23:$N$23,0))+'Input| Projects'!$AA529*INDEX('Input| Escalations'!$H$35:$N$35,MATCH('Calc| Project Costs'!R$9,'Input| Escalations'!$H$23:$N$23,0))+1</f>
        <v>1</v>
      </c>
      <c r="S529" s="192">
        <f>'Input| Projects'!$Y529*INDEX('Input| Escalations'!$H$33:$N$33,MATCH('Calc| Project Costs'!S$9,'Input| Escalations'!$H$23:$N$23,0))+'Input| Projects'!$Z529*INDEX('Input| Escalations'!$H$34:$N$34,MATCH('Calc| Project Costs'!S$9,'Input| Escalations'!$H$23:$N$23,0))+'Input| Projects'!$AA529*INDEX('Input| Escalations'!$H$35:$N$35,MATCH('Calc| Project Costs'!S$9,'Input| Escalations'!$H$23:$N$23,0))+1</f>
        <v>1</v>
      </c>
      <c r="T529" s="192">
        <f>'Input| Projects'!$Y529*INDEX('Input| Escalations'!$H$33:$N$33,MATCH('Calc| Project Costs'!T$9,'Input| Escalations'!$H$23:$N$23,0))+'Input| Projects'!$Z529*INDEX('Input| Escalations'!$H$34:$N$34,MATCH('Calc| Project Costs'!T$9,'Input| Escalations'!$H$23:$N$23,0))+'Input| Projects'!$AA529*INDEX('Input| Escalations'!$H$35:$N$35,MATCH('Calc| Project Costs'!T$9,'Input| Escalations'!$H$23:$N$23,0))+1</f>
        <v>1</v>
      </c>
      <c r="U529" s="106"/>
      <c r="V529" s="186">
        <f t="shared" si="271"/>
        <v>0</v>
      </c>
      <c r="W529" s="186">
        <f t="shared" si="272"/>
        <v>0</v>
      </c>
      <c r="X529" s="186">
        <f t="shared" si="273"/>
        <v>0</v>
      </c>
      <c r="Y529" s="186">
        <f t="shared" si="249"/>
        <v>0</v>
      </c>
      <c r="Z529" s="186">
        <f t="shared" si="250"/>
        <v>0</v>
      </c>
      <c r="AA529" s="186">
        <f t="shared" si="251"/>
        <v>0</v>
      </c>
      <c r="AB529" s="186">
        <f t="shared" si="252"/>
        <v>0</v>
      </c>
      <c r="AC529" s="106"/>
      <c r="AD529" s="186">
        <f>'Input| Projects'!Q529*N529*'Input| Escalations'!$K$19</f>
        <v>0</v>
      </c>
      <c r="AE529" s="186">
        <f>'Input| Projects'!R529*O529*'Input| Escalations'!$K$19</f>
        <v>0</v>
      </c>
      <c r="AF529" s="186">
        <f>'Input| Projects'!S529*P529*'Input| Escalations'!$K$19</f>
        <v>0</v>
      </c>
      <c r="AG529" s="186">
        <f>'Input| Projects'!T529*Q529*'Input| Escalations'!$K$19</f>
        <v>0</v>
      </c>
      <c r="AH529" s="186">
        <f>'Input| Projects'!U529*R529*'Input| Escalations'!$K$19</f>
        <v>0</v>
      </c>
      <c r="AI529" s="186">
        <f>'Input| Projects'!V529*S529*'Input| Escalations'!$K$19</f>
        <v>0</v>
      </c>
      <c r="AJ529" s="186">
        <f>'Input| Projects'!W529*T529*'Input| Escalations'!$K$19</f>
        <v>0</v>
      </c>
      <c r="AK529" s="106"/>
      <c r="AL529" s="186" t="str">
        <f>IFERROR(IF('Input| Overheads'!$C$42="Direct costs",SUMPRODUCT(--('Input| Projects'!$AC529="Yes"),'Calc| Overheads Allocation'!C$8,'Calc| Project Costs'!V529),IF('Input| Overheads'!$C$42="Internal labour",SUMPRODUCT(--('Input| Projects'!$AC529="Yes"),'Calc| Overheads Allocation'!C$8,'Calc| Project Costs'!V529,'Input| Projects'!$Y529),IF('Input| Overheads'!$C$42="DNSP defined",SUMPRODUCT(--('Input| Projects'!$AC529="Yes"),'Calc| Overheads Allocation'!C$61,'Input| Projects'!$AF529),""))),"")</f>
        <v/>
      </c>
      <c r="AM529" s="186" t="str">
        <f>IFERROR(IF('Input| Overheads'!$C$42="Direct costs",SUMPRODUCT(--('Input| Projects'!$AC529="Yes"),'Calc| Overheads Allocation'!D$8,'Calc| Project Costs'!W529),IF('Input| Overheads'!$C$42="Internal labour",SUMPRODUCT(--('Input| Projects'!$AC529="Yes"),'Calc| Overheads Allocation'!D$8,'Calc| Project Costs'!W529,'Input| Projects'!$Y529),IF('Input| Overheads'!$C$42="DNSP defined",SUMPRODUCT(--('Input| Projects'!$AC529="Yes"),'Calc| Overheads Allocation'!D$61,'Input| Projects'!$AF529),""))),"")</f>
        <v/>
      </c>
      <c r="AN529" s="186" t="str">
        <f>IFERROR(IF('Input| Overheads'!$C$42="Direct costs",SUMPRODUCT(--('Input| Projects'!$AC529="Yes"),'Calc| Overheads Allocation'!E$8,'Calc| Project Costs'!X529),IF('Input| Overheads'!$C$42="Internal labour",SUMPRODUCT(--('Input| Projects'!$AC529="Yes"),'Calc| Overheads Allocation'!E$8,'Calc| Project Costs'!X529,'Input| Projects'!$Y529),IF('Input| Overheads'!$C$42="DNSP defined",SUMPRODUCT(--('Input| Projects'!$AC529="Yes"),'Calc| Overheads Allocation'!E$61,'Input| Projects'!$AF529),""))),"")</f>
        <v/>
      </c>
      <c r="AO529" s="186" t="str">
        <f>IFERROR(IF('Input| Overheads'!$C$42="Direct costs",SUMPRODUCT(--('Input| Projects'!$AC529="Yes"),'Calc| Overheads Allocation'!F$8,'Calc| Project Costs'!Y529),IF('Input| Overheads'!$C$42="Internal labour",SUMPRODUCT(--('Input| Projects'!$AC529="Yes"),'Calc| Overheads Allocation'!F$8,'Calc| Project Costs'!Y529,'Input| Projects'!$Y529),IF('Input| Overheads'!$C$42="DNSP defined",SUMPRODUCT(--('Input| Projects'!$AC529="Yes"),'Calc| Overheads Allocation'!F$61,'Input| Projects'!$AF529),""))),"")</f>
        <v/>
      </c>
      <c r="AP529" s="186" t="str">
        <f>IFERROR(IF('Input| Overheads'!$C$42="Direct costs",SUMPRODUCT(--('Input| Projects'!$AC529="Yes"),'Calc| Overheads Allocation'!G$8,'Calc| Project Costs'!Z529),IF('Input| Overheads'!$C$42="Internal labour",SUMPRODUCT(--('Input| Projects'!$AC529="Yes"),'Calc| Overheads Allocation'!G$8,'Calc| Project Costs'!Z529,'Input| Projects'!$Y529),IF('Input| Overheads'!$C$42="DNSP defined",SUMPRODUCT(--('Input| Projects'!$AC529="Yes"),'Calc| Overheads Allocation'!G$61,'Input| Projects'!$AF529),""))),"")</f>
        <v/>
      </c>
      <c r="AQ529" s="186" t="str">
        <f>IFERROR(IF('Input| Overheads'!$C$42="Direct costs",SUMPRODUCT(--('Input| Projects'!$AC529="Yes"),'Calc| Overheads Allocation'!H$8,'Calc| Project Costs'!AA529),IF('Input| Overheads'!$C$42="Internal labour",SUMPRODUCT(--('Input| Projects'!$AC529="Yes"),'Calc| Overheads Allocation'!H$8,'Calc| Project Costs'!AA529,'Input| Projects'!$Y529),IF('Input| Overheads'!$C$42="DNSP defined",SUMPRODUCT(--('Input| Projects'!$AC529="Yes"),'Calc| Overheads Allocation'!H$61,'Input| Projects'!$AF529),""))),"")</f>
        <v/>
      </c>
      <c r="AR529" s="186" t="str">
        <f>IFERROR(IF('Input| Overheads'!$C$42="Direct costs",SUMPRODUCT(--('Input| Projects'!$AC529="Yes"),'Calc| Overheads Allocation'!I$8,'Calc| Project Costs'!AB529),IF('Input| Overheads'!$C$42="Internal labour",SUMPRODUCT(--('Input| Projects'!$AC529="Yes"),'Calc| Overheads Allocation'!I$8,'Calc| Project Costs'!AB529,'Input| Projects'!$Y529),IF('Input| Overheads'!$C$42="DNSP defined",SUMPRODUCT(--('Input| Projects'!$AC529="Yes"),'Calc| Overheads Allocation'!I$61,'Input| Projects'!$AF529),""))),"")</f>
        <v/>
      </c>
      <c r="AS529" s="106"/>
      <c r="AT529" s="186" t="str">
        <f>IFERROR(IF('Input| Overheads'!$C$42="Direct costs",SUMPRODUCT(--('Input| Projects'!$AD529="Yes"),'Calc| Overheads Allocation'!C$9,'Calc| Project Costs'!V529),IF('Input| Overheads'!$C$42="Internal labour",SUMPRODUCT(--('Input| Projects'!$AD529="Yes"),'Calc| Overheads Allocation'!C$9,'Calc| Project Costs'!V529,'Input| Projects'!$Y529),IF('Input| Overheads'!$C$42="DNSP defined",SUMPRODUCT(--('Input| Projects'!$AD529="Yes"),'Calc| Overheads Allocation'!C$62,'Input| Projects'!$AG529),""))),"")</f>
        <v/>
      </c>
      <c r="AU529" s="186" t="str">
        <f>IFERROR(IF('Input| Overheads'!$C$42="Direct costs",SUMPRODUCT(--('Input| Projects'!$AD529="Yes"),'Calc| Overheads Allocation'!D$9,'Calc| Project Costs'!W529),IF('Input| Overheads'!$C$42="Internal labour",SUMPRODUCT(--('Input| Projects'!$AD529="Yes"),'Calc| Overheads Allocation'!D$9,'Calc| Project Costs'!W529,'Input| Projects'!$Y529),IF('Input| Overheads'!$C$42="DNSP defined",SUMPRODUCT(--('Input| Projects'!$AD529="Yes"),'Calc| Overheads Allocation'!D$62,'Input| Projects'!$AG529),""))),"")</f>
        <v/>
      </c>
      <c r="AV529" s="186" t="str">
        <f>IFERROR(IF('Input| Overheads'!$C$42="Direct costs",SUMPRODUCT(--('Input| Projects'!$AD529="Yes"),'Calc| Overheads Allocation'!E$9,'Calc| Project Costs'!X529),IF('Input| Overheads'!$C$42="Internal labour",SUMPRODUCT(--('Input| Projects'!$AD529="Yes"),'Calc| Overheads Allocation'!E$9,'Calc| Project Costs'!X529,'Input| Projects'!$Y529),IF('Input| Overheads'!$C$42="DNSP defined",SUMPRODUCT(--('Input| Projects'!$AD529="Yes"),'Calc| Overheads Allocation'!E$62,'Input| Projects'!$AG529),""))),"")</f>
        <v/>
      </c>
      <c r="AW529" s="186" t="str">
        <f>IFERROR(IF('Input| Overheads'!$C$42="Direct costs",SUMPRODUCT(--('Input| Projects'!$AD529="Yes"),'Calc| Overheads Allocation'!F$9,'Calc| Project Costs'!Y529),IF('Input| Overheads'!$C$42="Internal labour",SUMPRODUCT(--('Input| Projects'!$AD529="Yes"),'Calc| Overheads Allocation'!F$9,'Calc| Project Costs'!Y529,'Input| Projects'!$Y529),IF('Input| Overheads'!$C$42="DNSP defined",SUMPRODUCT(--('Input| Projects'!$AD529="Yes"),'Calc| Overheads Allocation'!F$62,'Input| Projects'!$AG529),""))),"")</f>
        <v/>
      </c>
      <c r="AX529" s="186" t="str">
        <f>IFERROR(IF('Input| Overheads'!$C$42="Direct costs",SUMPRODUCT(--('Input| Projects'!$AD529="Yes"),'Calc| Overheads Allocation'!G$9,'Calc| Project Costs'!Z529),IF('Input| Overheads'!$C$42="Internal labour",SUMPRODUCT(--('Input| Projects'!$AD529="Yes"),'Calc| Overheads Allocation'!G$9,'Calc| Project Costs'!Z529,'Input| Projects'!$Y529),IF('Input| Overheads'!$C$42="DNSP defined",SUMPRODUCT(--('Input| Projects'!$AD529="Yes"),'Calc| Overheads Allocation'!G$62,'Input| Projects'!$AG529),""))),"")</f>
        <v/>
      </c>
      <c r="AY529" s="186" t="str">
        <f>IFERROR(IF('Input| Overheads'!$C$42="Direct costs",SUMPRODUCT(--('Input| Projects'!$AD529="Yes"),'Calc| Overheads Allocation'!H$9,'Calc| Project Costs'!AA529),IF('Input| Overheads'!$C$42="Internal labour",SUMPRODUCT(--('Input| Projects'!$AD529="Yes"),'Calc| Overheads Allocation'!H$9,'Calc| Project Costs'!AA529,'Input| Projects'!$Y529),IF('Input| Overheads'!$C$42="DNSP defined",SUMPRODUCT(--('Input| Projects'!$AD529="Yes"),'Calc| Overheads Allocation'!H$62,'Input| Projects'!$AG529),""))),"")</f>
        <v/>
      </c>
      <c r="AZ529" s="186" t="str">
        <f>IFERROR(IF('Input| Overheads'!$C$42="Direct costs",SUMPRODUCT(--('Input| Projects'!$AD529="Yes"),'Calc| Overheads Allocation'!I$9,'Calc| Project Costs'!AB529),IF('Input| Overheads'!$C$42="Internal labour",SUMPRODUCT(--('Input| Projects'!$AD529="Yes"),'Calc| Overheads Allocation'!I$9,'Calc| Project Costs'!AB529,'Input| Projects'!$Y529),IF('Input| Overheads'!$C$42="DNSP defined",SUMPRODUCT(--('Input| Projects'!$AD529="Yes"),'Calc| Overheads Allocation'!I$62,'Input| Projects'!$AG529),""))),"")</f>
        <v/>
      </c>
      <c r="BA529" s="106"/>
      <c r="BB529" s="186">
        <f t="shared" si="274"/>
        <v>0</v>
      </c>
      <c r="BC529" s="186">
        <f t="shared" si="275"/>
        <v>0</v>
      </c>
      <c r="BD529" s="186">
        <f t="shared" si="276"/>
        <v>0</v>
      </c>
      <c r="BE529" s="186">
        <f t="shared" si="253"/>
        <v>0</v>
      </c>
      <c r="BF529" s="186">
        <f t="shared" si="254"/>
        <v>0</v>
      </c>
      <c r="BG529" s="186">
        <f t="shared" si="255"/>
        <v>0</v>
      </c>
      <c r="BH529" s="186">
        <f t="shared" si="256"/>
        <v>0</v>
      </c>
      <c r="BI529" s="97"/>
      <c r="BJ529" s="186" t="str">
        <f t="shared" si="257"/>
        <v/>
      </c>
      <c r="BK529" s="186" t="str">
        <f t="shared" si="258"/>
        <v/>
      </c>
      <c r="BL529" s="186" t="str">
        <f t="shared" si="259"/>
        <v/>
      </c>
      <c r="BM529" s="186" t="str">
        <f t="shared" si="260"/>
        <v/>
      </c>
      <c r="BN529" s="186" t="str">
        <f t="shared" si="261"/>
        <v/>
      </c>
      <c r="BO529" s="186" t="str">
        <f t="shared" si="262"/>
        <v/>
      </c>
      <c r="BP529" s="186" t="str">
        <f t="shared" si="263"/>
        <v/>
      </c>
      <c r="BQ529" s="97"/>
      <c r="BR529" s="186">
        <f t="shared" si="264"/>
        <v>0</v>
      </c>
      <c r="BS529" s="186">
        <f t="shared" si="265"/>
        <v>0</v>
      </c>
      <c r="BT529" s="222">
        <f t="shared" si="266"/>
        <v>0</v>
      </c>
      <c r="BU529" s="222">
        <f t="shared" si="267"/>
        <v>0</v>
      </c>
      <c r="BV529" s="222">
        <f t="shared" si="268"/>
        <v>0</v>
      </c>
      <c r="BW529" s="222">
        <f t="shared" si="269"/>
        <v>0</v>
      </c>
      <c r="BX529" s="222">
        <f t="shared" si="270"/>
        <v>0</v>
      </c>
      <c r="BY529" s="106"/>
      <c r="BZ529" s="197" t="str">
        <f>IF(SUMIF('Input| Projects'!$AS$8:$CP$8,"Dx",'Input| Projects'!$AS529:$CP529)=0,"",SUMIF('Input| Projects'!$AS$8:$CP$8,"Dx",'Input| Projects'!$AS529:$CP529))</f>
        <v/>
      </c>
      <c r="CA529" s="197" t="str">
        <f>IF(SUMIF('Input| Projects'!$AS$8:$CP$8,"Tx",'Input| Projects'!$AS529:$CP529)=0,"",SUMIF('Input| Projects'!$AS$8:$CP$8,"Tx",'Input| Projects'!$AS529:$CP529))</f>
        <v/>
      </c>
      <c r="CB529" s="150" t="str">
        <f t="shared" si="277"/>
        <v/>
      </c>
    </row>
    <row r="530" spans="2:80" x14ac:dyDescent="0.2">
      <c r="B530" s="201">
        <f>IFERROR('Input| Projects'!B530,"")</f>
        <v>521</v>
      </c>
      <c r="C530" s="42" t="str">
        <f>IFERROR(IF('Input| Projects'!C530="","",'Input| Projects'!C530),"")</f>
        <v/>
      </c>
      <c r="D530" s="42" t="str">
        <f>IFERROR(IF('Input| Projects'!D530="","",'Input| Projects'!D530),"")</f>
        <v/>
      </c>
      <c r="E530" s="104"/>
      <c r="F530" s="190">
        <f>IFERROR('Input| Projects'!I530*'Input| Escalations'!$K$19,"")</f>
        <v>0</v>
      </c>
      <c r="G530" s="190">
        <f>IFERROR('Input| Projects'!J530*'Input| Escalations'!$K$19,"")</f>
        <v>0</v>
      </c>
      <c r="H530" s="190">
        <f>IFERROR('Input| Projects'!K530*'Input| Escalations'!$K$19,"")</f>
        <v>0</v>
      </c>
      <c r="I530" s="190">
        <f>IFERROR('Input| Projects'!L530*'Input| Escalations'!$K$19,"")</f>
        <v>0</v>
      </c>
      <c r="J530" s="190">
        <f>IFERROR('Input| Projects'!M530*'Input| Escalations'!$K$19,"")</f>
        <v>0</v>
      </c>
      <c r="K530" s="190">
        <f>IFERROR('Input| Projects'!N530*'Input| Escalations'!$K$19,"")</f>
        <v>0</v>
      </c>
      <c r="L530" s="190">
        <f>IFERROR('Input| Projects'!O530*'Input| Escalations'!$K$19,"")</f>
        <v>0</v>
      </c>
      <c r="M530" s="150" t="str">
        <f>IF(ABS(SUM(F530:L530)-(SUM('Input| Projects'!I530:O530)*'Input| Escalations'!$K$19))&lt;0.0000001,"",1)</f>
        <v/>
      </c>
      <c r="N530" s="192">
        <f>'Input| Projects'!$Y530*INDEX('Input| Escalations'!$H$33:$N$33,MATCH('Calc| Project Costs'!N$9,'Input| Escalations'!$H$23:$N$23,0))+'Input| Projects'!$Z530*INDEX('Input| Escalations'!$H$34:$N$34,MATCH('Calc| Project Costs'!N$9,'Input| Escalations'!$H$23:$N$23,0))+'Input| Projects'!$AA530*INDEX('Input| Escalations'!$H$35:$N$35,MATCH('Calc| Project Costs'!N$9,'Input| Escalations'!$H$23:$N$23,0))+1</f>
        <v>1</v>
      </c>
      <c r="O530" s="192">
        <f>'Input| Projects'!$Y530*INDEX('Input| Escalations'!$H$33:$N$33,MATCH('Calc| Project Costs'!O$9,'Input| Escalations'!$H$23:$N$23,0))+'Input| Projects'!$Z530*INDEX('Input| Escalations'!$H$34:$N$34,MATCH('Calc| Project Costs'!O$9,'Input| Escalations'!$H$23:$N$23,0))+'Input| Projects'!$AA530*INDEX('Input| Escalations'!$H$35:$N$35,MATCH('Calc| Project Costs'!O$9,'Input| Escalations'!$H$23:$N$23,0))+1</f>
        <v>1</v>
      </c>
      <c r="P530" s="192">
        <f>'Input| Projects'!$Y530*INDEX('Input| Escalations'!$H$33:$N$33,MATCH('Calc| Project Costs'!P$9,'Input| Escalations'!$H$23:$N$23,0))+'Input| Projects'!$Z530*INDEX('Input| Escalations'!$H$34:$N$34,MATCH('Calc| Project Costs'!P$9,'Input| Escalations'!$H$23:$N$23,0))+'Input| Projects'!$AA530*INDEX('Input| Escalations'!$H$35:$N$35,MATCH('Calc| Project Costs'!P$9,'Input| Escalations'!$H$23:$N$23,0))+1</f>
        <v>1</v>
      </c>
      <c r="Q530" s="192">
        <f>'Input| Projects'!$Y530*INDEX('Input| Escalations'!$H$33:$N$33,MATCH('Calc| Project Costs'!Q$9,'Input| Escalations'!$H$23:$N$23,0))+'Input| Projects'!$Z530*INDEX('Input| Escalations'!$H$34:$N$34,MATCH('Calc| Project Costs'!Q$9,'Input| Escalations'!$H$23:$N$23,0))+'Input| Projects'!$AA530*INDEX('Input| Escalations'!$H$35:$N$35,MATCH('Calc| Project Costs'!Q$9,'Input| Escalations'!$H$23:$N$23,0))+1</f>
        <v>1</v>
      </c>
      <c r="R530" s="192">
        <f>'Input| Projects'!$Y530*INDEX('Input| Escalations'!$H$33:$N$33,MATCH('Calc| Project Costs'!R$9,'Input| Escalations'!$H$23:$N$23,0))+'Input| Projects'!$Z530*INDEX('Input| Escalations'!$H$34:$N$34,MATCH('Calc| Project Costs'!R$9,'Input| Escalations'!$H$23:$N$23,0))+'Input| Projects'!$AA530*INDEX('Input| Escalations'!$H$35:$N$35,MATCH('Calc| Project Costs'!R$9,'Input| Escalations'!$H$23:$N$23,0))+1</f>
        <v>1</v>
      </c>
      <c r="S530" s="192">
        <f>'Input| Projects'!$Y530*INDEX('Input| Escalations'!$H$33:$N$33,MATCH('Calc| Project Costs'!S$9,'Input| Escalations'!$H$23:$N$23,0))+'Input| Projects'!$Z530*INDEX('Input| Escalations'!$H$34:$N$34,MATCH('Calc| Project Costs'!S$9,'Input| Escalations'!$H$23:$N$23,0))+'Input| Projects'!$AA530*INDEX('Input| Escalations'!$H$35:$N$35,MATCH('Calc| Project Costs'!S$9,'Input| Escalations'!$H$23:$N$23,0))+1</f>
        <v>1</v>
      </c>
      <c r="T530" s="192">
        <f>'Input| Projects'!$Y530*INDEX('Input| Escalations'!$H$33:$N$33,MATCH('Calc| Project Costs'!T$9,'Input| Escalations'!$H$23:$N$23,0))+'Input| Projects'!$Z530*INDEX('Input| Escalations'!$H$34:$N$34,MATCH('Calc| Project Costs'!T$9,'Input| Escalations'!$H$23:$N$23,0))+'Input| Projects'!$AA530*INDEX('Input| Escalations'!$H$35:$N$35,MATCH('Calc| Project Costs'!T$9,'Input| Escalations'!$H$23:$N$23,0))+1</f>
        <v>1</v>
      </c>
      <c r="U530" s="106"/>
      <c r="V530" s="186">
        <f t="shared" si="271"/>
        <v>0</v>
      </c>
      <c r="W530" s="186">
        <f t="shared" si="272"/>
        <v>0</v>
      </c>
      <c r="X530" s="186">
        <f t="shared" si="273"/>
        <v>0</v>
      </c>
      <c r="Y530" s="186">
        <f t="shared" si="249"/>
        <v>0</v>
      </c>
      <c r="Z530" s="186">
        <f t="shared" si="250"/>
        <v>0</v>
      </c>
      <c r="AA530" s="186">
        <f t="shared" si="251"/>
        <v>0</v>
      </c>
      <c r="AB530" s="186">
        <f t="shared" si="252"/>
        <v>0</v>
      </c>
      <c r="AC530" s="106"/>
      <c r="AD530" s="186">
        <f>'Input| Projects'!Q530*N530*'Input| Escalations'!$K$19</f>
        <v>0</v>
      </c>
      <c r="AE530" s="186">
        <f>'Input| Projects'!R530*O530*'Input| Escalations'!$K$19</f>
        <v>0</v>
      </c>
      <c r="AF530" s="186">
        <f>'Input| Projects'!S530*P530*'Input| Escalations'!$K$19</f>
        <v>0</v>
      </c>
      <c r="AG530" s="186">
        <f>'Input| Projects'!T530*Q530*'Input| Escalations'!$K$19</f>
        <v>0</v>
      </c>
      <c r="AH530" s="186">
        <f>'Input| Projects'!U530*R530*'Input| Escalations'!$K$19</f>
        <v>0</v>
      </c>
      <c r="AI530" s="186">
        <f>'Input| Projects'!V530*S530*'Input| Escalations'!$K$19</f>
        <v>0</v>
      </c>
      <c r="AJ530" s="186">
        <f>'Input| Projects'!W530*T530*'Input| Escalations'!$K$19</f>
        <v>0</v>
      </c>
      <c r="AK530" s="106"/>
      <c r="AL530" s="186" t="str">
        <f>IFERROR(IF('Input| Overheads'!$C$42="Direct costs",SUMPRODUCT(--('Input| Projects'!$AC530="Yes"),'Calc| Overheads Allocation'!C$8,'Calc| Project Costs'!V530),IF('Input| Overheads'!$C$42="Internal labour",SUMPRODUCT(--('Input| Projects'!$AC530="Yes"),'Calc| Overheads Allocation'!C$8,'Calc| Project Costs'!V530,'Input| Projects'!$Y530),IF('Input| Overheads'!$C$42="DNSP defined",SUMPRODUCT(--('Input| Projects'!$AC530="Yes"),'Calc| Overheads Allocation'!C$61,'Input| Projects'!$AF530),""))),"")</f>
        <v/>
      </c>
      <c r="AM530" s="186" t="str">
        <f>IFERROR(IF('Input| Overheads'!$C$42="Direct costs",SUMPRODUCT(--('Input| Projects'!$AC530="Yes"),'Calc| Overheads Allocation'!D$8,'Calc| Project Costs'!W530),IF('Input| Overheads'!$C$42="Internal labour",SUMPRODUCT(--('Input| Projects'!$AC530="Yes"),'Calc| Overheads Allocation'!D$8,'Calc| Project Costs'!W530,'Input| Projects'!$Y530),IF('Input| Overheads'!$C$42="DNSP defined",SUMPRODUCT(--('Input| Projects'!$AC530="Yes"),'Calc| Overheads Allocation'!D$61,'Input| Projects'!$AF530),""))),"")</f>
        <v/>
      </c>
      <c r="AN530" s="186" t="str">
        <f>IFERROR(IF('Input| Overheads'!$C$42="Direct costs",SUMPRODUCT(--('Input| Projects'!$AC530="Yes"),'Calc| Overheads Allocation'!E$8,'Calc| Project Costs'!X530),IF('Input| Overheads'!$C$42="Internal labour",SUMPRODUCT(--('Input| Projects'!$AC530="Yes"),'Calc| Overheads Allocation'!E$8,'Calc| Project Costs'!X530,'Input| Projects'!$Y530),IF('Input| Overheads'!$C$42="DNSP defined",SUMPRODUCT(--('Input| Projects'!$AC530="Yes"),'Calc| Overheads Allocation'!E$61,'Input| Projects'!$AF530),""))),"")</f>
        <v/>
      </c>
      <c r="AO530" s="186" t="str">
        <f>IFERROR(IF('Input| Overheads'!$C$42="Direct costs",SUMPRODUCT(--('Input| Projects'!$AC530="Yes"),'Calc| Overheads Allocation'!F$8,'Calc| Project Costs'!Y530),IF('Input| Overheads'!$C$42="Internal labour",SUMPRODUCT(--('Input| Projects'!$AC530="Yes"),'Calc| Overheads Allocation'!F$8,'Calc| Project Costs'!Y530,'Input| Projects'!$Y530),IF('Input| Overheads'!$C$42="DNSP defined",SUMPRODUCT(--('Input| Projects'!$AC530="Yes"),'Calc| Overheads Allocation'!F$61,'Input| Projects'!$AF530),""))),"")</f>
        <v/>
      </c>
      <c r="AP530" s="186" t="str">
        <f>IFERROR(IF('Input| Overheads'!$C$42="Direct costs",SUMPRODUCT(--('Input| Projects'!$AC530="Yes"),'Calc| Overheads Allocation'!G$8,'Calc| Project Costs'!Z530),IF('Input| Overheads'!$C$42="Internal labour",SUMPRODUCT(--('Input| Projects'!$AC530="Yes"),'Calc| Overheads Allocation'!G$8,'Calc| Project Costs'!Z530,'Input| Projects'!$Y530),IF('Input| Overheads'!$C$42="DNSP defined",SUMPRODUCT(--('Input| Projects'!$AC530="Yes"),'Calc| Overheads Allocation'!G$61,'Input| Projects'!$AF530),""))),"")</f>
        <v/>
      </c>
      <c r="AQ530" s="186" t="str">
        <f>IFERROR(IF('Input| Overheads'!$C$42="Direct costs",SUMPRODUCT(--('Input| Projects'!$AC530="Yes"),'Calc| Overheads Allocation'!H$8,'Calc| Project Costs'!AA530),IF('Input| Overheads'!$C$42="Internal labour",SUMPRODUCT(--('Input| Projects'!$AC530="Yes"),'Calc| Overheads Allocation'!H$8,'Calc| Project Costs'!AA530,'Input| Projects'!$Y530),IF('Input| Overheads'!$C$42="DNSP defined",SUMPRODUCT(--('Input| Projects'!$AC530="Yes"),'Calc| Overheads Allocation'!H$61,'Input| Projects'!$AF530),""))),"")</f>
        <v/>
      </c>
      <c r="AR530" s="186" t="str">
        <f>IFERROR(IF('Input| Overheads'!$C$42="Direct costs",SUMPRODUCT(--('Input| Projects'!$AC530="Yes"),'Calc| Overheads Allocation'!I$8,'Calc| Project Costs'!AB530),IF('Input| Overheads'!$C$42="Internal labour",SUMPRODUCT(--('Input| Projects'!$AC530="Yes"),'Calc| Overheads Allocation'!I$8,'Calc| Project Costs'!AB530,'Input| Projects'!$Y530),IF('Input| Overheads'!$C$42="DNSP defined",SUMPRODUCT(--('Input| Projects'!$AC530="Yes"),'Calc| Overheads Allocation'!I$61,'Input| Projects'!$AF530),""))),"")</f>
        <v/>
      </c>
      <c r="AS530" s="106"/>
      <c r="AT530" s="186" t="str">
        <f>IFERROR(IF('Input| Overheads'!$C$42="Direct costs",SUMPRODUCT(--('Input| Projects'!$AD530="Yes"),'Calc| Overheads Allocation'!C$9,'Calc| Project Costs'!V530),IF('Input| Overheads'!$C$42="Internal labour",SUMPRODUCT(--('Input| Projects'!$AD530="Yes"),'Calc| Overheads Allocation'!C$9,'Calc| Project Costs'!V530,'Input| Projects'!$Y530),IF('Input| Overheads'!$C$42="DNSP defined",SUMPRODUCT(--('Input| Projects'!$AD530="Yes"),'Calc| Overheads Allocation'!C$62,'Input| Projects'!$AG530),""))),"")</f>
        <v/>
      </c>
      <c r="AU530" s="186" t="str">
        <f>IFERROR(IF('Input| Overheads'!$C$42="Direct costs",SUMPRODUCT(--('Input| Projects'!$AD530="Yes"),'Calc| Overheads Allocation'!D$9,'Calc| Project Costs'!W530),IF('Input| Overheads'!$C$42="Internal labour",SUMPRODUCT(--('Input| Projects'!$AD530="Yes"),'Calc| Overheads Allocation'!D$9,'Calc| Project Costs'!W530,'Input| Projects'!$Y530),IF('Input| Overheads'!$C$42="DNSP defined",SUMPRODUCT(--('Input| Projects'!$AD530="Yes"),'Calc| Overheads Allocation'!D$62,'Input| Projects'!$AG530),""))),"")</f>
        <v/>
      </c>
      <c r="AV530" s="186" t="str">
        <f>IFERROR(IF('Input| Overheads'!$C$42="Direct costs",SUMPRODUCT(--('Input| Projects'!$AD530="Yes"),'Calc| Overheads Allocation'!E$9,'Calc| Project Costs'!X530),IF('Input| Overheads'!$C$42="Internal labour",SUMPRODUCT(--('Input| Projects'!$AD530="Yes"),'Calc| Overheads Allocation'!E$9,'Calc| Project Costs'!X530,'Input| Projects'!$Y530),IF('Input| Overheads'!$C$42="DNSP defined",SUMPRODUCT(--('Input| Projects'!$AD530="Yes"),'Calc| Overheads Allocation'!E$62,'Input| Projects'!$AG530),""))),"")</f>
        <v/>
      </c>
      <c r="AW530" s="186" t="str">
        <f>IFERROR(IF('Input| Overheads'!$C$42="Direct costs",SUMPRODUCT(--('Input| Projects'!$AD530="Yes"),'Calc| Overheads Allocation'!F$9,'Calc| Project Costs'!Y530),IF('Input| Overheads'!$C$42="Internal labour",SUMPRODUCT(--('Input| Projects'!$AD530="Yes"),'Calc| Overheads Allocation'!F$9,'Calc| Project Costs'!Y530,'Input| Projects'!$Y530),IF('Input| Overheads'!$C$42="DNSP defined",SUMPRODUCT(--('Input| Projects'!$AD530="Yes"),'Calc| Overheads Allocation'!F$62,'Input| Projects'!$AG530),""))),"")</f>
        <v/>
      </c>
      <c r="AX530" s="186" t="str">
        <f>IFERROR(IF('Input| Overheads'!$C$42="Direct costs",SUMPRODUCT(--('Input| Projects'!$AD530="Yes"),'Calc| Overheads Allocation'!G$9,'Calc| Project Costs'!Z530),IF('Input| Overheads'!$C$42="Internal labour",SUMPRODUCT(--('Input| Projects'!$AD530="Yes"),'Calc| Overheads Allocation'!G$9,'Calc| Project Costs'!Z530,'Input| Projects'!$Y530),IF('Input| Overheads'!$C$42="DNSP defined",SUMPRODUCT(--('Input| Projects'!$AD530="Yes"),'Calc| Overheads Allocation'!G$62,'Input| Projects'!$AG530),""))),"")</f>
        <v/>
      </c>
      <c r="AY530" s="186" t="str">
        <f>IFERROR(IF('Input| Overheads'!$C$42="Direct costs",SUMPRODUCT(--('Input| Projects'!$AD530="Yes"),'Calc| Overheads Allocation'!H$9,'Calc| Project Costs'!AA530),IF('Input| Overheads'!$C$42="Internal labour",SUMPRODUCT(--('Input| Projects'!$AD530="Yes"),'Calc| Overheads Allocation'!H$9,'Calc| Project Costs'!AA530,'Input| Projects'!$Y530),IF('Input| Overheads'!$C$42="DNSP defined",SUMPRODUCT(--('Input| Projects'!$AD530="Yes"),'Calc| Overheads Allocation'!H$62,'Input| Projects'!$AG530),""))),"")</f>
        <v/>
      </c>
      <c r="AZ530" s="186" t="str">
        <f>IFERROR(IF('Input| Overheads'!$C$42="Direct costs",SUMPRODUCT(--('Input| Projects'!$AD530="Yes"),'Calc| Overheads Allocation'!I$9,'Calc| Project Costs'!AB530),IF('Input| Overheads'!$C$42="Internal labour",SUMPRODUCT(--('Input| Projects'!$AD530="Yes"),'Calc| Overheads Allocation'!I$9,'Calc| Project Costs'!AB530,'Input| Projects'!$Y530),IF('Input| Overheads'!$C$42="DNSP defined",SUMPRODUCT(--('Input| Projects'!$AD530="Yes"),'Calc| Overheads Allocation'!I$62,'Input| Projects'!$AG530),""))),"")</f>
        <v/>
      </c>
      <c r="BA530" s="106"/>
      <c r="BB530" s="186">
        <f t="shared" si="274"/>
        <v>0</v>
      </c>
      <c r="BC530" s="186">
        <f t="shared" si="275"/>
        <v>0</v>
      </c>
      <c r="BD530" s="186">
        <f t="shared" si="276"/>
        <v>0</v>
      </c>
      <c r="BE530" s="186">
        <f t="shared" si="253"/>
        <v>0</v>
      </c>
      <c r="BF530" s="186">
        <f t="shared" si="254"/>
        <v>0</v>
      </c>
      <c r="BG530" s="186">
        <f t="shared" si="255"/>
        <v>0</v>
      </c>
      <c r="BH530" s="186">
        <f t="shared" si="256"/>
        <v>0</v>
      </c>
      <c r="BI530" s="97"/>
      <c r="BJ530" s="186" t="str">
        <f t="shared" si="257"/>
        <v/>
      </c>
      <c r="BK530" s="186" t="str">
        <f t="shared" si="258"/>
        <v/>
      </c>
      <c r="BL530" s="186" t="str">
        <f t="shared" si="259"/>
        <v/>
      </c>
      <c r="BM530" s="186" t="str">
        <f t="shared" si="260"/>
        <v/>
      </c>
      <c r="BN530" s="186" t="str">
        <f t="shared" si="261"/>
        <v/>
      </c>
      <c r="BO530" s="186" t="str">
        <f t="shared" si="262"/>
        <v/>
      </c>
      <c r="BP530" s="186" t="str">
        <f t="shared" si="263"/>
        <v/>
      </c>
      <c r="BQ530" s="97"/>
      <c r="BR530" s="186">
        <f t="shared" si="264"/>
        <v>0</v>
      </c>
      <c r="BS530" s="186">
        <f t="shared" si="265"/>
        <v>0</v>
      </c>
      <c r="BT530" s="222">
        <f t="shared" si="266"/>
        <v>0</v>
      </c>
      <c r="BU530" s="222">
        <f t="shared" si="267"/>
        <v>0</v>
      </c>
      <c r="BV530" s="222">
        <f t="shared" si="268"/>
        <v>0</v>
      </c>
      <c r="BW530" s="222">
        <f t="shared" si="269"/>
        <v>0</v>
      </c>
      <c r="BX530" s="222">
        <f t="shared" si="270"/>
        <v>0</v>
      </c>
      <c r="BY530" s="106"/>
      <c r="BZ530" s="197" t="str">
        <f>IF(SUMIF('Input| Projects'!$AS$8:$CP$8,"Dx",'Input| Projects'!$AS530:$CP530)=0,"",SUMIF('Input| Projects'!$AS$8:$CP$8,"Dx",'Input| Projects'!$AS530:$CP530))</f>
        <v/>
      </c>
      <c r="CA530" s="197" t="str">
        <f>IF(SUMIF('Input| Projects'!$AS$8:$CP$8,"Tx",'Input| Projects'!$AS530:$CP530)=0,"",SUMIF('Input| Projects'!$AS$8:$CP$8,"Tx",'Input| Projects'!$AS530:$CP530))</f>
        <v/>
      </c>
      <c r="CB530" s="150" t="str">
        <f t="shared" si="277"/>
        <v/>
      </c>
    </row>
    <row r="531" spans="2:80" x14ac:dyDescent="0.2">
      <c r="B531" s="201">
        <f>IFERROR('Input| Projects'!B531,"")</f>
        <v>522</v>
      </c>
      <c r="C531" s="42" t="str">
        <f>IFERROR(IF('Input| Projects'!C531="","",'Input| Projects'!C531),"")</f>
        <v/>
      </c>
      <c r="D531" s="42" t="str">
        <f>IFERROR(IF('Input| Projects'!D531="","",'Input| Projects'!D531),"")</f>
        <v/>
      </c>
      <c r="E531" s="104"/>
      <c r="F531" s="190">
        <f>IFERROR('Input| Projects'!I531*'Input| Escalations'!$K$19,"")</f>
        <v>0</v>
      </c>
      <c r="G531" s="190">
        <f>IFERROR('Input| Projects'!J531*'Input| Escalations'!$K$19,"")</f>
        <v>0</v>
      </c>
      <c r="H531" s="190">
        <f>IFERROR('Input| Projects'!K531*'Input| Escalations'!$K$19,"")</f>
        <v>0</v>
      </c>
      <c r="I531" s="190">
        <f>IFERROR('Input| Projects'!L531*'Input| Escalations'!$K$19,"")</f>
        <v>0</v>
      </c>
      <c r="J531" s="190">
        <f>IFERROR('Input| Projects'!M531*'Input| Escalations'!$K$19,"")</f>
        <v>0</v>
      </c>
      <c r="K531" s="190">
        <f>IFERROR('Input| Projects'!N531*'Input| Escalations'!$K$19,"")</f>
        <v>0</v>
      </c>
      <c r="L531" s="190">
        <f>IFERROR('Input| Projects'!O531*'Input| Escalations'!$K$19,"")</f>
        <v>0</v>
      </c>
      <c r="M531" s="150" t="str">
        <f>IF(ABS(SUM(F531:L531)-(SUM('Input| Projects'!I531:O531)*'Input| Escalations'!$K$19))&lt;0.0000001,"",1)</f>
        <v/>
      </c>
      <c r="N531" s="192">
        <f>'Input| Projects'!$Y531*INDEX('Input| Escalations'!$H$33:$N$33,MATCH('Calc| Project Costs'!N$9,'Input| Escalations'!$H$23:$N$23,0))+'Input| Projects'!$Z531*INDEX('Input| Escalations'!$H$34:$N$34,MATCH('Calc| Project Costs'!N$9,'Input| Escalations'!$H$23:$N$23,0))+'Input| Projects'!$AA531*INDEX('Input| Escalations'!$H$35:$N$35,MATCH('Calc| Project Costs'!N$9,'Input| Escalations'!$H$23:$N$23,0))+1</f>
        <v>1</v>
      </c>
      <c r="O531" s="192">
        <f>'Input| Projects'!$Y531*INDEX('Input| Escalations'!$H$33:$N$33,MATCH('Calc| Project Costs'!O$9,'Input| Escalations'!$H$23:$N$23,0))+'Input| Projects'!$Z531*INDEX('Input| Escalations'!$H$34:$N$34,MATCH('Calc| Project Costs'!O$9,'Input| Escalations'!$H$23:$N$23,0))+'Input| Projects'!$AA531*INDEX('Input| Escalations'!$H$35:$N$35,MATCH('Calc| Project Costs'!O$9,'Input| Escalations'!$H$23:$N$23,0))+1</f>
        <v>1</v>
      </c>
      <c r="P531" s="192">
        <f>'Input| Projects'!$Y531*INDEX('Input| Escalations'!$H$33:$N$33,MATCH('Calc| Project Costs'!P$9,'Input| Escalations'!$H$23:$N$23,0))+'Input| Projects'!$Z531*INDEX('Input| Escalations'!$H$34:$N$34,MATCH('Calc| Project Costs'!P$9,'Input| Escalations'!$H$23:$N$23,0))+'Input| Projects'!$AA531*INDEX('Input| Escalations'!$H$35:$N$35,MATCH('Calc| Project Costs'!P$9,'Input| Escalations'!$H$23:$N$23,0))+1</f>
        <v>1</v>
      </c>
      <c r="Q531" s="192">
        <f>'Input| Projects'!$Y531*INDEX('Input| Escalations'!$H$33:$N$33,MATCH('Calc| Project Costs'!Q$9,'Input| Escalations'!$H$23:$N$23,0))+'Input| Projects'!$Z531*INDEX('Input| Escalations'!$H$34:$N$34,MATCH('Calc| Project Costs'!Q$9,'Input| Escalations'!$H$23:$N$23,0))+'Input| Projects'!$AA531*INDEX('Input| Escalations'!$H$35:$N$35,MATCH('Calc| Project Costs'!Q$9,'Input| Escalations'!$H$23:$N$23,0))+1</f>
        <v>1</v>
      </c>
      <c r="R531" s="192">
        <f>'Input| Projects'!$Y531*INDEX('Input| Escalations'!$H$33:$N$33,MATCH('Calc| Project Costs'!R$9,'Input| Escalations'!$H$23:$N$23,0))+'Input| Projects'!$Z531*INDEX('Input| Escalations'!$H$34:$N$34,MATCH('Calc| Project Costs'!R$9,'Input| Escalations'!$H$23:$N$23,0))+'Input| Projects'!$AA531*INDEX('Input| Escalations'!$H$35:$N$35,MATCH('Calc| Project Costs'!R$9,'Input| Escalations'!$H$23:$N$23,0))+1</f>
        <v>1</v>
      </c>
      <c r="S531" s="192">
        <f>'Input| Projects'!$Y531*INDEX('Input| Escalations'!$H$33:$N$33,MATCH('Calc| Project Costs'!S$9,'Input| Escalations'!$H$23:$N$23,0))+'Input| Projects'!$Z531*INDEX('Input| Escalations'!$H$34:$N$34,MATCH('Calc| Project Costs'!S$9,'Input| Escalations'!$H$23:$N$23,0))+'Input| Projects'!$AA531*INDEX('Input| Escalations'!$H$35:$N$35,MATCH('Calc| Project Costs'!S$9,'Input| Escalations'!$H$23:$N$23,0))+1</f>
        <v>1</v>
      </c>
      <c r="T531" s="192">
        <f>'Input| Projects'!$Y531*INDEX('Input| Escalations'!$H$33:$N$33,MATCH('Calc| Project Costs'!T$9,'Input| Escalations'!$H$23:$N$23,0))+'Input| Projects'!$Z531*INDEX('Input| Escalations'!$H$34:$N$34,MATCH('Calc| Project Costs'!T$9,'Input| Escalations'!$H$23:$N$23,0))+'Input| Projects'!$AA531*INDEX('Input| Escalations'!$H$35:$N$35,MATCH('Calc| Project Costs'!T$9,'Input| Escalations'!$H$23:$N$23,0))+1</f>
        <v>1</v>
      </c>
      <c r="U531" s="106"/>
      <c r="V531" s="186">
        <f t="shared" si="271"/>
        <v>0</v>
      </c>
      <c r="W531" s="186">
        <f t="shared" si="272"/>
        <v>0</v>
      </c>
      <c r="X531" s="186">
        <f t="shared" si="273"/>
        <v>0</v>
      </c>
      <c r="Y531" s="186">
        <f t="shared" si="249"/>
        <v>0</v>
      </c>
      <c r="Z531" s="186">
        <f t="shared" si="250"/>
        <v>0</v>
      </c>
      <c r="AA531" s="186">
        <f t="shared" si="251"/>
        <v>0</v>
      </c>
      <c r="AB531" s="186">
        <f t="shared" si="252"/>
        <v>0</v>
      </c>
      <c r="AC531" s="106"/>
      <c r="AD531" s="186">
        <f>'Input| Projects'!Q531*N531*'Input| Escalations'!$K$19</f>
        <v>0</v>
      </c>
      <c r="AE531" s="186">
        <f>'Input| Projects'!R531*O531*'Input| Escalations'!$K$19</f>
        <v>0</v>
      </c>
      <c r="AF531" s="186">
        <f>'Input| Projects'!S531*P531*'Input| Escalations'!$K$19</f>
        <v>0</v>
      </c>
      <c r="AG531" s="186">
        <f>'Input| Projects'!T531*Q531*'Input| Escalations'!$K$19</f>
        <v>0</v>
      </c>
      <c r="AH531" s="186">
        <f>'Input| Projects'!U531*R531*'Input| Escalations'!$K$19</f>
        <v>0</v>
      </c>
      <c r="AI531" s="186">
        <f>'Input| Projects'!V531*S531*'Input| Escalations'!$K$19</f>
        <v>0</v>
      </c>
      <c r="AJ531" s="186">
        <f>'Input| Projects'!W531*T531*'Input| Escalations'!$K$19</f>
        <v>0</v>
      </c>
      <c r="AK531" s="106"/>
      <c r="AL531" s="186" t="str">
        <f>IFERROR(IF('Input| Overheads'!$C$42="Direct costs",SUMPRODUCT(--('Input| Projects'!$AC531="Yes"),'Calc| Overheads Allocation'!C$8,'Calc| Project Costs'!V531),IF('Input| Overheads'!$C$42="Internal labour",SUMPRODUCT(--('Input| Projects'!$AC531="Yes"),'Calc| Overheads Allocation'!C$8,'Calc| Project Costs'!V531,'Input| Projects'!$Y531),IF('Input| Overheads'!$C$42="DNSP defined",SUMPRODUCT(--('Input| Projects'!$AC531="Yes"),'Calc| Overheads Allocation'!C$61,'Input| Projects'!$AF531),""))),"")</f>
        <v/>
      </c>
      <c r="AM531" s="186" t="str">
        <f>IFERROR(IF('Input| Overheads'!$C$42="Direct costs",SUMPRODUCT(--('Input| Projects'!$AC531="Yes"),'Calc| Overheads Allocation'!D$8,'Calc| Project Costs'!W531),IF('Input| Overheads'!$C$42="Internal labour",SUMPRODUCT(--('Input| Projects'!$AC531="Yes"),'Calc| Overheads Allocation'!D$8,'Calc| Project Costs'!W531,'Input| Projects'!$Y531),IF('Input| Overheads'!$C$42="DNSP defined",SUMPRODUCT(--('Input| Projects'!$AC531="Yes"),'Calc| Overheads Allocation'!D$61,'Input| Projects'!$AF531),""))),"")</f>
        <v/>
      </c>
      <c r="AN531" s="186" t="str">
        <f>IFERROR(IF('Input| Overheads'!$C$42="Direct costs",SUMPRODUCT(--('Input| Projects'!$AC531="Yes"),'Calc| Overheads Allocation'!E$8,'Calc| Project Costs'!X531),IF('Input| Overheads'!$C$42="Internal labour",SUMPRODUCT(--('Input| Projects'!$AC531="Yes"),'Calc| Overheads Allocation'!E$8,'Calc| Project Costs'!X531,'Input| Projects'!$Y531),IF('Input| Overheads'!$C$42="DNSP defined",SUMPRODUCT(--('Input| Projects'!$AC531="Yes"),'Calc| Overheads Allocation'!E$61,'Input| Projects'!$AF531),""))),"")</f>
        <v/>
      </c>
      <c r="AO531" s="186" t="str">
        <f>IFERROR(IF('Input| Overheads'!$C$42="Direct costs",SUMPRODUCT(--('Input| Projects'!$AC531="Yes"),'Calc| Overheads Allocation'!F$8,'Calc| Project Costs'!Y531),IF('Input| Overheads'!$C$42="Internal labour",SUMPRODUCT(--('Input| Projects'!$AC531="Yes"),'Calc| Overheads Allocation'!F$8,'Calc| Project Costs'!Y531,'Input| Projects'!$Y531),IF('Input| Overheads'!$C$42="DNSP defined",SUMPRODUCT(--('Input| Projects'!$AC531="Yes"),'Calc| Overheads Allocation'!F$61,'Input| Projects'!$AF531),""))),"")</f>
        <v/>
      </c>
      <c r="AP531" s="186" t="str">
        <f>IFERROR(IF('Input| Overheads'!$C$42="Direct costs",SUMPRODUCT(--('Input| Projects'!$AC531="Yes"),'Calc| Overheads Allocation'!G$8,'Calc| Project Costs'!Z531),IF('Input| Overheads'!$C$42="Internal labour",SUMPRODUCT(--('Input| Projects'!$AC531="Yes"),'Calc| Overheads Allocation'!G$8,'Calc| Project Costs'!Z531,'Input| Projects'!$Y531),IF('Input| Overheads'!$C$42="DNSP defined",SUMPRODUCT(--('Input| Projects'!$AC531="Yes"),'Calc| Overheads Allocation'!G$61,'Input| Projects'!$AF531),""))),"")</f>
        <v/>
      </c>
      <c r="AQ531" s="186" t="str">
        <f>IFERROR(IF('Input| Overheads'!$C$42="Direct costs",SUMPRODUCT(--('Input| Projects'!$AC531="Yes"),'Calc| Overheads Allocation'!H$8,'Calc| Project Costs'!AA531),IF('Input| Overheads'!$C$42="Internal labour",SUMPRODUCT(--('Input| Projects'!$AC531="Yes"),'Calc| Overheads Allocation'!H$8,'Calc| Project Costs'!AA531,'Input| Projects'!$Y531),IF('Input| Overheads'!$C$42="DNSP defined",SUMPRODUCT(--('Input| Projects'!$AC531="Yes"),'Calc| Overheads Allocation'!H$61,'Input| Projects'!$AF531),""))),"")</f>
        <v/>
      </c>
      <c r="AR531" s="186" t="str">
        <f>IFERROR(IF('Input| Overheads'!$C$42="Direct costs",SUMPRODUCT(--('Input| Projects'!$AC531="Yes"),'Calc| Overheads Allocation'!I$8,'Calc| Project Costs'!AB531),IF('Input| Overheads'!$C$42="Internal labour",SUMPRODUCT(--('Input| Projects'!$AC531="Yes"),'Calc| Overheads Allocation'!I$8,'Calc| Project Costs'!AB531,'Input| Projects'!$Y531),IF('Input| Overheads'!$C$42="DNSP defined",SUMPRODUCT(--('Input| Projects'!$AC531="Yes"),'Calc| Overheads Allocation'!I$61,'Input| Projects'!$AF531),""))),"")</f>
        <v/>
      </c>
      <c r="AS531" s="106"/>
      <c r="AT531" s="186" t="str">
        <f>IFERROR(IF('Input| Overheads'!$C$42="Direct costs",SUMPRODUCT(--('Input| Projects'!$AD531="Yes"),'Calc| Overheads Allocation'!C$9,'Calc| Project Costs'!V531),IF('Input| Overheads'!$C$42="Internal labour",SUMPRODUCT(--('Input| Projects'!$AD531="Yes"),'Calc| Overheads Allocation'!C$9,'Calc| Project Costs'!V531,'Input| Projects'!$Y531),IF('Input| Overheads'!$C$42="DNSP defined",SUMPRODUCT(--('Input| Projects'!$AD531="Yes"),'Calc| Overheads Allocation'!C$62,'Input| Projects'!$AG531),""))),"")</f>
        <v/>
      </c>
      <c r="AU531" s="186" t="str">
        <f>IFERROR(IF('Input| Overheads'!$C$42="Direct costs",SUMPRODUCT(--('Input| Projects'!$AD531="Yes"),'Calc| Overheads Allocation'!D$9,'Calc| Project Costs'!W531),IF('Input| Overheads'!$C$42="Internal labour",SUMPRODUCT(--('Input| Projects'!$AD531="Yes"),'Calc| Overheads Allocation'!D$9,'Calc| Project Costs'!W531,'Input| Projects'!$Y531),IF('Input| Overheads'!$C$42="DNSP defined",SUMPRODUCT(--('Input| Projects'!$AD531="Yes"),'Calc| Overheads Allocation'!D$62,'Input| Projects'!$AG531),""))),"")</f>
        <v/>
      </c>
      <c r="AV531" s="186" t="str">
        <f>IFERROR(IF('Input| Overheads'!$C$42="Direct costs",SUMPRODUCT(--('Input| Projects'!$AD531="Yes"),'Calc| Overheads Allocation'!E$9,'Calc| Project Costs'!X531),IF('Input| Overheads'!$C$42="Internal labour",SUMPRODUCT(--('Input| Projects'!$AD531="Yes"),'Calc| Overheads Allocation'!E$9,'Calc| Project Costs'!X531,'Input| Projects'!$Y531),IF('Input| Overheads'!$C$42="DNSP defined",SUMPRODUCT(--('Input| Projects'!$AD531="Yes"),'Calc| Overheads Allocation'!E$62,'Input| Projects'!$AG531),""))),"")</f>
        <v/>
      </c>
      <c r="AW531" s="186" t="str">
        <f>IFERROR(IF('Input| Overheads'!$C$42="Direct costs",SUMPRODUCT(--('Input| Projects'!$AD531="Yes"),'Calc| Overheads Allocation'!F$9,'Calc| Project Costs'!Y531),IF('Input| Overheads'!$C$42="Internal labour",SUMPRODUCT(--('Input| Projects'!$AD531="Yes"),'Calc| Overheads Allocation'!F$9,'Calc| Project Costs'!Y531,'Input| Projects'!$Y531),IF('Input| Overheads'!$C$42="DNSP defined",SUMPRODUCT(--('Input| Projects'!$AD531="Yes"),'Calc| Overheads Allocation'!F$62,'Input| Projects'!$AG531),""))),"")</f>
        <v/>
      </c>
      <c r="AX531" s="186" t="str">
        <f>IFERROR(IF('Input| Overheads'!$C$42="Direct costs",SUMPRODUCT(--('Input| Projects'!$AD531="Yes"),'Calc| Overheads Allocation'!G$9,'Calc| Project Costs'!Z531),IF('Input| Overheads'!$C$42="Internal labour",SUMPRODUCT(--('Input| Projects'!$AD531="Yes"),'Calc| Overheads Allocation'!G$9,'Calc| Project Costs'!Z531,'Input| Projects'!$Y531),IF('Input| Overheads'!$C$42="DNSP defined",SUMPRODUCT(--('Input| Projects'!$AD531="Yes"),'Calc| Overheads Allocation'!G$62,'Input| Projects'!$AG531),""))),"")</f>
        <v/>
      </c>
      <c r="AY531" s="186" t="str">
        <f>IFERROR(IF('Input| Overheads'!$C$42="Direct costs",SUMPRODUCT(--('Input| Projects'!$AD531="Yes"),'Calc| Overheads Allocation'!H$9,'Calc| Project Costs'!AA531),IF('Input| Overheads'!$C$42="Internal labour",SUMPRODUCT(--('Input| Projects'!$AD531="Yes"),'Calc| Overheads Allocation'!H$9,'Calc| Project Costs'!AA531,'Input| Projects'!$Y531),IF('Input| Overheads'!$C$42="DNSP defined",SUMPRODUCT(--('Input| Projects'!$AD531="Yes"),'Calc| Overheads Allocation'!H$62,'Input| Projects'!$AG531),""))),"")</f>
        <v/>
      </c>
      <c r="AZ531" s="186" t="str">
        <f>IFERROR(IF('Input| Overheads'!$C$42="Direct costs",SUMPRODUCT(--('Input| Projects'!$AD531="Yes"),'Calc| Overheads Allocation'!I$9,'Calc| Project Costs'!AB531),IF('Input| Overheads'!$C$42="Internal labour",SUMPRODUCT(--('Input| Projects'!$AD531="Yes"),'Calc| Overheads Allocation'!I$9,'Calc| Project Costs'!AB531,'Input| Projects'!$Y531),IF('Input| Overheads'!$C$42="DNSP defined",SUMPRODUCT(--('Input| Projects'!$AD531="Yes"),'Calc| Overheads Allocation'!I$62,'Input| Projects'!$AG531),""))),"")</f>
        <v/>
      </c>
      <c r="BA531" s="106"/>
      <c r="BB531" s="186">
        <f t="shared" si="274"/>
        <v>0</v>
      </c>
      <c r="BC531" s="186">
        <f t="shared" si="275"/>
        <v>0</v>
      </c>
      <c r="BD531" s="186">
        <f t="shared" si="276"/>
        <v>0</v>
      </c>
      <c r="BE531" s="186">
        <f t="shared" si="253"/>
        <v>0</v>
      </c>
      <c r="BF531" s="186">
        <f t="shared" si="254"/>
        <v>0</v>
      </c>
      <c r="BG531" s="186">
        <f t="shared" si="255"/>
        <v>0</v>
      </c>
      <c r="BH531" s="186">
        <f t="shared" si="256"/>
        <v>0</v>
      </c>
      <c r="BI531" s="97"/>
      <c r="BJ531" s="186" t="str">
        <f t="shared" si="257"/>
        <v/>
      </c>
      <c r="BK531" s="186" t="str">
        <f t="shared" si="258"/>
        <v/>
      </c>
      <c r="BL531" s="186" t="str">
        <f t="shared" si="259"/>
        <v/>
      </c>
      <c r="BM531" s="186" t="str">
        <f t="shared" si="260"/>
        <v/>
      </c>
      <c r="BN531" s="186" t="str">
        <f t="shared" si="261"/>
        <v/>
      </c>
      <c r="BO531" s="186" t="str">
        <f t="shared" si="262"/>
        <v/>
      </c>
      <c r="BP531" s="186" t="str">
        <f t="shared" si="263"/>
        <v/>
      </c>
      <c r="BQ531" s="97"/>
      <c r="BR531" s="186">
        <f t="shared" si="264"/>
        <v>0</v>
      </c>
      <c r="BS531" s="186">
        <f t="shared" si="265"/>
        <v>0</v>
      </c>
      <c r="BT531" s="222">
        <f t="shared" si="266"/>
        <v>0</v>
      </c>
      <c r="BU531" s="222">
        <f t="shared" si="267"/>
        <v>0</v>
      </c>
      <c r="BV531" s="222">
        <f t="shared" si="268"/>
        <v>0</v>
      </c>
      <c r="BW531" s="222">
        <f t="shared" si="269"/>
        <v>0</v>
      </c>
      <c r="BX531" s="222">
        <f t="shared" si="270"/>
        <v>0</v>
      </c>
      <c r="BY531" s="106"/>
      <c r="BZ531" s="197" t="str">
        <f>IF(SUMIF('Input| Projects'!$AS$8:$CP$8,"Dx",'Input| Projects'!$AS531:$CP531)=0,"",SUMIF('Input| Projects'!$AS$8:$CP$8,"Dx",'Input| Projects'!$AS531:$CP531))</f>
        <v/>
      </c>
      <c r="CA531" s="197" t="str">
        <f>IF(SUMIF('Input| Projects'!$AS$8:$CP$8,"Tx",'Input| Projects'!$AS531:$CP531)=0,"",SUMIF('Input| Projects'!$AS$8:$CP$8,"Tx",'Input| Projects'!$AS531:$CP531))</f>
        <v/>
      </c>
      <c r="CB531" s="150" t="str">
        <f t="shared" si="277"/>
        <v/>
      </c>
    </row>
    <row r="532" spans="2:80" x14ac:dyDescent="0.2">
      <c r="B532" s="201">
        <f>IFERROR('Input| Projects'!B532,"")</f>
        <v>523</v>
      </c>
      <c r="C532" s="42" t="str">
        <f>IFERROR(IF('Input| Projects'!C532="","",'Input| Projects'!C532),"")</f>
        <v/>
      </c>
      <c r="D532" s="42" t="str">
        <f>IFERROR(IF('Input| Projects'!D532="","",'Input| Projects'!D532),"")</f>
        <v/>
      </c>
      <c r="E532" s="104"/>
      <c r="F532" s="190">
        <f>IFERROR('Input| Projects'!I532*'Input| Escalations'!$K$19,"")</f>
        <v>0</v>
      </c>
      <c r="G532" s="190">
        <f>IFERROR('Input| Projects'!J532*'Input| Escalations'!$K$19,"")</f>
        <v>0</v>
      </c>
      <c r="H532" s="190">
        <f>IFERROR('Input| Projects'!K532*'Input| Escalations'!$K$19,"")</f>
        <v>0</v>
      </c>
      <c r="I532" s="190">
        <f>IFERROR('Input| Projects'!L532*'Input| Escalations'!$K$19,"")</f>
        <v>0</v>
      </c>
      <c r="J532" s="190">
        <f>IFERROR('Input| Projects'!M532*'Input| Escalations'!$K$19,"")</f>
        <v>0</v>
      </c>
      <c r="K532" s="190">
        <f>IFERROR('Input| Projects'!N532*'Input| Escalations'!$K$19,"")</f>
        <v>0</v>
      </c>
      <c r="L532" s="190">
        <f>IFERROR('Input| Projects'!O532*'Input| Escalations'!$K$19,"")</f>
        <v>0</v>
      </c>
      <c r="M532" s="150" t="str">
        <f>IF(ABS(SUM(F532:L532)-(SUM('Input| Projects'!I532:O532)*'Input| Escalations'!$K$19))&lt;0.0000001,"",1)</f>
        <v/>
      </c>
      <c r="N532" s="192">
        <f>'Input| Projects'!$Y532*INDEX('Input| Escalations'!$H$33:$N$33,MATCH('Calc| Project Costs'!N$9,'Input| Escalations'!$H$23:$N$23,0))+'Input| Projects'!$Z532*INDEX('Input| Escalations'!$H$34:$N$34,MATCH('Calc| Project Costs'!N$9,'Input| Escalations'!$H$23:$N$23,0))+'Input| Projects'!$AA532*INDEX('Input| Escalations'!$H$35:$N$35,MATCH('Calc| Project Costs'!N$9,'Input| Escalations'!$H$23:$N$23,0))+1</f>
        <v>1</v>
      </c>
      <c r="O532" s="192">
        <f>'Input| Projects'!$Y532*INDEX('Input| Escalations'!$H$33:$N$33,MATCH('Calc| Project Costs'!O$9,'Input| Escalations'!$H$23:$N$23,0))+'Input| Projects'!$Z532*INDEX('Input| Escalations'!$H$34:$N$34,MATCH('Calc| Project Costs'!O$9,'Input| Escalations'!$H$23:$N$23,0))+'Input| Projects'!$AA532*INDEX('Input| Escalations'!$H$35:$N$35,MATCH('Calc| Project Costs'!O$9,'Input| Escalations'!$H$23:$N$23,0))+1</f>
        <v>1</v>
      </c>
      <c r="P532" s="192">
        <f>'Input| Projects'!$Y532*INDEX('Input| Escalations'!$H$33:$N$33,MATCH('Calc| Project Costs'!P$9,'Input| Escalations'!$H$23:$N$23,0))+'Input| Projects'!$Z532*INDEX('Input| Escalations'!$H$34:$N$34,MATCH('Calc| Project Costs'!P$9,'Input| Escalations'!$H$23:$N$23,0))+'Input| Projects'!$AA532*INDEX('Input| Escalations'!$H$35:$N$35,MATCH('Calc| Project Costs'!P$9,'Input| Escalations'!$H$23:$N$23,0))+1</f>
        <v>1</v>
      </c>
      <c r="Q532" s="192">
        <f>'Input| Projects'!$Y532*INDEX('Input| Escalations'!$H$33:$N$33,MATCH('Calc| Project Costs'!Q$9,'Input| Escalations'!$H$23:$N$23,0))+'Input| Projects'!$Z532*INDEX('Input| Escalations'!$H$34:$N$34,MATCH('Calc| Project Costs'!Q$9,'Input| Escalations'!$H$23:$N$23,0))+'Input| Projects'!$AA532*INDEX('Input| Escalations'!$H$35:$N$35,MATCH('Calc| Project Costs'!Q$9,'Input| Escalations'!$H$23:$N$23,0))+1</f>
        <v>1</v>
      </c>
      <c r="R532" s="192">
        <f>'Input| Projects'!$Y532*INDEX('Input| Escalations'!$H$33:$N$33,MATCH('Calc| Project Costs'!R$9,'Input| Escalations'!$H$23:$N$23,0))+'Input| Projects'!$Z532*INDEX('Input| Escalations'!$H$34:$N$34,MATCH('Calc| Project Costs'!R$9,'Input| Escalations'!$H$23:$N$23,0))+'Input| Projects'!$AA532*INDEX('Input| Escalations'!$H$35:$N$35,MATCH('Calc| Project Costs'!R$9,'Input| Escalations'!$H$23:$N$23,0))+1</f>
        <v>1</v>
      </c>
      <c r="S532" s="192">
        <f>'Input| Projects'!$Y532*INDEX('Input| Escalations'!$H$33:$N$33,MATCH('Calc| Project Costs'!S$9,'Input| Escalations'!$H$23:$N$23,0))+'Input| Projects'!$Z532*INDEX('Input| Escalations'!$H$34:$N$34,MATCH('Calc| Project Costs'!S$9,'Input| Escalations'!$H$23:$N$23,0))+'Input| Projects'!$AA532*INDEX('Input| Escalations'!$H$35:$N$35,MATCH('Calc| Project Costs'!S$9,'Input| Escalations'!$H$23:$N$23,0))+1</f>
        <v>1</v>
      </c>
      <c r="T532" s="192">
        <f>'Input| Projects'!$Y532*INDEX('Input| Escalations'!$H$33:$N$33,MATCH('Calc| Project Costs'!T$9,'Input| Escalations'!$H$23:$N$23,0))+'Input| Projects'!$Z532*INDEX('Input| Escalations'!$H$34:$N$34,MATCH('Calc| Project Costs'!T$9,'Input| Escalations'!$H$23:$N$23,0))+'Input| Projects'!$AA532*INDEX('Input| Escalations'!$H$35:$N$35,MATCH('Calc| Project Costs'!T$9,'Input| Escalations'!$H$23:$N$23,0))+1</f>
        <v>1</v>
      </c>
      <c r="U532" s="106"/>
      <c r="V532" s="186">
        <f t="shared" si="271"/>
        <v>0</v>
      </c>
      <c r="W532" s="186">
        <f t="shared" si="272"/>
        <v>0</v>
      </c>
      <c r="X532" s="186">
        <f t="shared" si="273"/>
        <v>0</v>
      </c>
      <c r="Y532" s="186">
        <f t="shared" si="249"/>
        <v>0</v>
      </c>
      <c r="Z532" s="186">
        <f t="shared" si="250"/>
        <v>0</v>
      </c>
      <c r="AA532" s="186">
        <f t="shared" si="251"/>
        <v>0</v>
      </c>
      <c r="AB532" s="186">
        <f t="shared" si="252"/>
        <v>0</v>
      </c>
      <c r="AC532" s="106"/>
      <c r="AD532" s="186">
        <f>'Input| Projects'!Q532*N532*'Input| Escalations'!$K$19</f>
        <v>0</v>
      </c>
      <c r="AE532" s="186">
        <f>'Input| Projects'!R532*O532*'Input| Escalations'!$K$19</f>
        <v>0</v>
      </c>
      <c r="AF532" s="186">
        <f>'Input| Projects'!S532*P532*'Input| Escalations'!$K$19</f>
        <v>0</v>
      </c>
      <c r="AG532" s="186">
        <f>'Input| Projects'!T532*Q532*'Input| Escalations'!$K$19</f>
        <v>0</v>
      </c>
      <c r="AH532" s="186">
        <f>'Input| Projects'!U532*R532*'Input| Escalations'!$K$19</f>
        <v>0</v>
      </c>
      <c r="AI532" s="186">
        <f>'Input| Projects'!V532*S532*'Input| Escalations'!$K$19</f>
        <v>0</v>
      </c>
      <c r="AJ532" s="186">
        <f>'Input| Projects'!W532*T532*'Input| Escalations'!$K$19</f>
        <v>0</v>
      </c>
      <c r="AK532" s="106"/>
      <c r="AL532" s="186" t="str">
        <f>IFERROR(IF('Input| Overheads'!$C$42="Direct costs",SUMPRODUCT(--('Input| Projects'!$AC532="Yes"),'Calc| Overheads Allocation'!C$8,'Calc| Project Costs'!V532),IF('Input| Overheads'!$C$42="Internal labour",SUMPRODUCT(--('Input| Projects'!$AC532="Yes"),'Calc| Overheads Allocation'!C$8,'Calc| Project Costs'!V532,'Input| Projects'!$Y532),IF('Input| Overheads'!$C$42="DNSP defined",SUMPRODUCT(--('Input| Projects'!$AC532="Yes"),'Calc| Overheads Allocation'!C$61,'Input| Projects'!$AF532),""))),"")</f>
        <v/>
      </c>
      <c r="AM532" s="186" t="str">
        <f>IFERROR(IF('Input| Overheads'!$C$42="Direct costs",SUMPRODUCT(--('Input| Projects'!$AC532="Yes"),'Calc| Overheads Allocation'!D$8,'Calc| Project Costs'!W532),IF('Input| Overheads'!$C$42="Internal labour",SUMPRODUCT(--('Input| Projects'!$AC532="Yes"),'Calc| Overheads Allocation'!D$8,'Calc| Project Costs'!W532,'Input| Projects'!$Y532),IF('Input| Overheads'!$C$42="DNSP defined",SUMPRODUCT(--('Input| Projects'!$AC532="Yes"),'Calc| Overheads Allocation'!D$61,'Input| Projects'!$AF532),""))),"")</f>
        <v/>
      </c>
      <c r="AN532" s="186" t="str">
        <f>IFERROR(IF('Input| Overheads'!$C$42="Direct costs",SUMPRODUCT(--('Input| Projects'!$AC532="Yes"),'Calc| Overheads Allocation'!E$8,'Calc| Project Costs'!X532),IF('Input| Overheads'!$C$42="Internal labour",SUMPRODUCT(--('Input| Projects'!$AC532="Yes"),'Calc| Overheads Allocation'!E$8,'Calc| Project Costs'!X532,'Input| Projects'!$Y532),IF('Input| Overheads'!$C$42="DNSP defined",SUMPRODUCT(--('Input| Projects'!$AC532="Yes"),'Calc| Overheads Allocation'!E$61,'Input| Projects'!$AF532),""))),"")</f>
        <v/>
      </c>
      <c r="AO532" s="186" t="str">
        <f>IFERROR(IF('Input| Overheads'!$C$42="Direct costs",SUMPRODUCT(--('Input| Projects'!$AC532="Yes"),'Calc| Overheads Allocation'!F$8,'Calc| Project Costs'!Y532),IF('Input| Overheads'!$C$42="Internal labour",SUMPRODUCT(--('Input| Projects'!$AC532="Yes"),'Calc| Overheads Allocation'!F$8,'Calc| Project Costs'!Y532,'Input| Projects'!$Y532),IF('Input| Overheads'!$C$42="DNSP defined",SUMPRODUCT(--('Input| Projects'!$AC532="Yes"),'Calc| Overheads Allocation'!F$61,'Input| Projects'!$AF532),""))),"")</f>
        <v/>
      </c>
      <c r="AP532" s="186" t="str">
        <f>IFERROR(IF('Input| Overheads'!$C$42="Direct costs",SUMPRODUCT(--('Input| Projects'!$AC532="Yes"),'Calc| Overheads Allocation'!G$8,'Calc| Project Costs'!Z532),IF('Input| Overheads'!$C$42="Internal labour",SUMPRODUCT(--('Input| Projects'!$AC532="Yes"),'Calc| Overheads Allocation'!G$8,'Calc| Project Costs'!Z532,'Input| Projects'!$Y532),IF('Input| Overheads'!$C$42="DNSP defined",SUMPRODUCT(--('Input| Projects'!$AC532="Yes"),'Calc| Overheads Allocation'!G$61,'Input| Projects'!$AF532),""))),"")</f>
        <v/>
      </c>
      <c r="AQ532" s="186" t="str">
        <f>IFERROR(IF('Input| Overheads'!$C$42="Direct costs",SUMPRODUCT(--('Input| Projects'!$AC532="Yes"),'Calc| Overheads Allocation'!H$8,'Calc| Project Costs'!AA532),IF('Input| Overheads'!$C$42="Internal labour",SUMPRODUCT(--('Input| Projects'!$AC532="Yes"),'Calc| Overheads Allocation'!H$8,'Calc| Project Costs'!AA532,'Input| Projects'!$Y532),IF('Input| Overheads'!$C$42="DNSP defined",SUMPRODUCT(--('Input| Projects'!$AC532="Yes"),'Calc| Overheads Allocation'!H$61,'Input| Projects'!$AF532),""))),"")</f>
        <v/>
      </c>
      <c r="AR532" s="186" t="str">
        <f>IFERROR(IF('Input| Overheads'!$C$42="Direct costs",SUMPRODUCT(--('Input| Projects'!$AC532="Yes"),'Calc| Overheads Allocation'!I$8,'Calc| Project Costs'!AB532),IF('Input| Overheads'!$C$42="Internal labour",SUMPRODUCT(--('Input| Projects'!$AC532="Yes"),'Calc| Overheads Allocation'!I$8,'Calc| Project Costs'!AB532,'Input| Projects'!$Y532),IF('Input| Overheads'!$C$42="DNSP defined",SUMPRODUCT(--('Input| Projects'!$AC532="Yes"),'Calc| Overheads Allocation'!I$61,'Input| Projects'!$AF532),""))),"")</f>
        <v/>
      </c>
      <c r="AS532" s="106"/>
      <c r="AT532" s="186" t="str">
        <f>IFERROR(IF('Input| Overheads'!$C$42="Direct costs",SUMPRODUCT(--('Input| Projects'!$AD532="Yes"),'Calc| Overheads Allocation'!C$9,'Calc| Project Costs'!V532),IF('Input| Overheads'!$C$42="Internal labour",SUMPRODUCT(--('Input| Projects'!$AD532="Yes"),'Calc| Overheads Allocation'!C$9,'Calc| Project Costs'!V532,'Input| Projects'!$Y532),IF('Input| Overheads'!$C$42="DNSP defined",SUMPRODUCT(--('Input| Projects'!$AD532="Yes"),'Calc| Overheads Allocation'!C$62,'Input| Projects'!$AG532),""))),"")</f>
        <v/>
      </c>
      <c r="AU532" s="186" t="str">
        <f>IFERROR(IF('Input| Overheads'!$C$42="Direct costs",SUMPRODUCT(--('Input| Projects'!$AD532="Yes"),'Calc| Overheads Allocation'!D$9,'Calc| Project Costs'!W532),IF('Input| Overheads'!$C$42="Internal labour",SUMPRODUCT(--('Input| Projects'!$AD532="Yes"),'Calc| Overheads Allocation'!D$9,'Calc| Project Costs'!W532,'Input| Projects'!$Y532),IF('Input| Overheads'!$C$42="DNSP defined",SUMPRODUCT(--('Input| Projects'!$AD532="Yes"),'Calc| Overheads Allocation'!D$62,'Input| Projects'!$AG532),""))),"")</f>
        <v/>
      </c>
      <c r="AV532" s="186" t="str">
        <f>IFERROR(IF('Input| Overheads'!$C$42="Direct costs",SUMPRODUCT(--('Input| Projects'!$AD532="Yes"),'Calc| Overheads Allocation'!E$9,'Calc| Project Costs'!X532),IF('Input| Overheads'!$C$42="Internal labour",SUMPRODUCT(--('Input| Projects'!$AD532="Yes"),'Calc| Overheads Allocation'!E$9,'Calc| Project Costs'!X532,'Input| Projects'!$Y532),IF('Input| Overheads'!$C$42="DNSP defined",SUMPRODUCT(--('Input| Projects'!$AD532="Yes"),'Calc| Overheads Allocation'!E$62,'Input| Projects'!$AG532),""))),"")</f>
        <v/>
      </c>
      <c r="AW532" s="186" t="str">
        <f>IFERROR(IF('Input| Overheads'!$C$42="Direct costs",SUMPRODUCT(--('Input| Projects'!$AD532="Yes"),'Calc| Overheads Allocation'!F$9,'Calc| Project Costs'!Y532),IF('Input| Overheads'!$C$42="Internal labour",SUMPRODUCT(--('Input| Projects'!$AD532="Yes"),'Calc| Overheads Allocation'!F$9,'Calc| Project Costs'!Y532,'Input| Projects'!$Y532),IF('Input| Overheads'!$C$42="DNSP defined",SUMPRODUCT(--('Input| Projects'!$AD532="Yes"),'Calc| Overheads Allocation'!F$62,'Input| Projects'!$AG532),""))),"")</f>
        <v/>
      </c>
      <c r="AX532" s="186" t="str">
        <f>IFERROR(IF('Input| Overheads'!$C$42="Direct costs",SUMPRODUCT(--('Input| Projects'!$AD532="Yes"),'Calc| Overheads Allocation'!G$9,'Calc| Project Costs'!Z532),IF('Input| Overheads'!$C$42="Internal labour",SUMPRODUCT(--('Input| Projects'!$AD532="Yes"),'Calc| Overheads Allocation'!G$9,'Calc| Project Costs'!Z532,'Input| Projects'!$Y532),IF('Input| Overheads'!$C$42="DNSP defined",SUMPRODUCT(--('Input| Projects'!$AD532="Yes"),'Calc| Overheads Allocation'!G$62,'Input| Projects'!$AG532),""))),"")</f>
        <v/>
      </c>
      <c r="AY532" s="186" t="str">
        <f>IFERROR(IF('Input| Overheads'!$C$42="Direct costs",SUMPRODUCT(--('Input| Projects'!$AD532="Yes"),'Calc| Overheads Allocation'!H$9,'Calc| Project Costs'!AA532),IF('Input| Overheads'!$C$42="Internal labour",SUMPRODUCT(--('Input| Projects'!$AD532="Yes"),'Calc| Overheads Allocation'!H$9,'Calc| Project Costs'!AA532,'Input| Projects'!$Y532),IF('Input| Overheads'!$C$42="DNSP defined",SUMPRODUCT(--('Input| Projects'!$AD532="Yes"),'Calc| Overheads Allocation'!H$62,'Input| Projects'!$AG532),""))),"")</f>
        <v/>
      </c>
      <c r="AZ532" s="186" t="str">
        <f>IFERROR(IF('Input| Overheads'!$C$42="Direct costs",SUMPRODUCT(--('Input| Projects'!$AD532="Yes"),'Calc| Overheads Allocation'!I$9,'Calc| Project Costs'!AB532),IF('Input| Overheads'!$C$42="Internal labour",SUMPRODUCT(--('Input| Projects'!$AD532="Yes"),'Calc| Overheads Allocation'!I$9,'Calc| Project Costs'!AB532,'Input| Projects'!$Y532),IF('Input| Overheads'!$C$42="DNSP defined",SUMPRODUCT(--('Input| Projects'!$AD532="Yes"),'Calc| Overheads Allocation'!I$62,'Input| Projects'!$AG532),""))),"")</f>
        <v/>
      </c>
      <c r="BA532" s="106"/>
      <c r="BB532" s="186">
        <f t="shared" si="274"/>
        <v>0</v>
      </c>
      <c r="BC532" s="186">
        <f t="shared" si="275"/>
        <v>0</v>
      </c>
      <c r="BD532" s="186">
        <f t="shared" si="276"/>
        <v>0</v>
      </c>
      <c r="BE532" s="186">
        <f t="shared" si="253"/>
        <v>0</v>
      </c>
      <c r="BF532" s="186">
        <f t="shared" si="254"/>
        <v>0</v>
      </c>
      <c r="BG532" s="186">
        <f t="shared" si="255"/>
        <v>0</v>
      </c>
      <c r="BH532" s="186">
        <f t="shared" si="256"/>
        <v>0</v>
      </c>
      <c r="BI532" s="97"/>
      <c r="BJ532" s="186" t="str">
        <f t="shared" si="257"/>
        <v/>
      </c>
      <c r="BK532" s="186" t="str">
        <f t="shared" si="258"/>
        <v/>
      </c>
      <c r="BL532" s="186" t="str">
        <f t="shared" si="259"/>
        <v/>
      </c>
      <c r="BM532" s="186" t="str">
        <f t="shared" si="260"/>
        <v/>
      </c>
      <c r="BN532" s="186" t="str">
        <f t="shared" si="261"/>
        <v/>
      </c>
      <c r="BO532" s="186" t="str">
        <f t="shared" si="262"/>
        <v/>
      </c>
      <c r="BP532" s="186" t="str">
        <f t="shared" si="263"/>
        <v/>
      </c>
      <c r="BQ532" s="97"/>
      <c r="BR532" s="186">
        <f t="shared" si="264"/>
        <v>0</v>
      </c>
      <c r="BS532" s="186">
        <f t="shared" si="265"/>
        <v>0</v>
      </c>
      <c r="BT532" s="222">
        <f t="shared" si="266"/>
        <v>0</v>
      </c>
      <c r="BU532" s="222">
        <f t="shared" si="267"/>
        <v>0</v>
      </c>
      <c r="BV532" s="222">
        <f t="shared" si="268"/>
        <v>0</v>
      </c>
      <c r="BW532" s="222">
        <f t="shared" si="269"/>
        <v>0</v>
      </c>
      <c r="BX532" s="222">
        <f t="shared" si="270"/>
        <v>0</v>
      </c>
      <c r="BY532" s="106"/>
      <c r="BZ532" s="197" t="str">
        <f>IF(SUMIF('Input| Projects'!$AS$8:$CP$8,"Dx",'Input| Projects'!$AS532:$CP532)=0,"",SUMIF('Input| Projects'!$AS$8:$CP$8,"Dx",'Input| Projects'!$AS532:$CP532))</f>
        <v/>
      </c>
      <c r="CA532" s="197" t="str">
        <f>IF(SUMIF('Input| Projects'!$AS$8:$CP$8,"Tx",'Input| Projects'!$AS532:$CP532)=0,"",SUMIF('Input| Projects'!$AS$8:$CP$8,"Tx",'Input| Projects'!$AS532:$CP532))</f>
        <v/>
      </c>
      <c r="CB532" s="150" t="str">
        <f t="shared" si="277"/>
        <v/>
      </c>
    </row>
    <row r="533" spans="2:80" x14ac:dyDescent="0.2">
      <c r="B533" s="201">
        <f>IFERROR('Input| Projects'!B533,"")</f>
        <v>524</v>
      </c>
      <c r="C533" s="42" t="str">
        <f>IFERROR(IF('Input| Projects'!C533="","",'Input| Projects'!C533),"")</f>
        <v/>
      </c>
      <c r="D533" s="42" t="str">
        <f>IFERROR(IF('Input| Projects'!D533="","",'Input| Projects'!D533),"")</f>
        <v/>
      </c>
      <c r="E533" s="104"/>
      <c r="F533" s="190">
        <f>IFERROR('Input| Projects'!I533*'Input| Escalations'!$K$19,"")</f>
        <v>0</v>
      </c>
      <c r="G533" s="190">
        <f>IFERROR('Input| Projects'!J533*'Input| Escalations'!$K$19,"")</f>
        <v>0</v>
      </c>
      <c r="H533" s="190">
        <f>IFERROR('Input| Projects'!K533*'Input| Escalations'!$K$19,"")</f>
        <v>0</v>
      </c>
      <c r="I533" s="190">
        <f>IFERROR('Input| Projects'!L533*'Input| Escalations'!$K$19,"")</f>
        <v>0</v>
      </c>
      <c r="J533" s="190">
        <f>IFERROR('Input| Projects'!M533*'Input| Escalations'!$K$19,"")</f>
        <v>0</v>
      </c>
      <c r="K533" s="190">
        <f>IFERROR('Input| Projects'!N533*'Input| Escalations'!$K$19,"")</f>
        <v>0</v>
      </c>
      <c r="L533" s="190">
        <f>IFERROR('Input| Projects'!O533*'Input| Escalations'!$K$19,"")</f>
        <v>0</v>
      </c>
      <c r="M533" s="150" t="str">
        <f>IF(ABS(SUM(F533:L533)-(SUM('Input| Projects'!I533:O533)*'Input| Escalations'!$K$19))&lt;0.0000001,"",1)</f>
        <v/>
      </c>
      <c r="N533" s="192">
        <f>'Input| Projects'!$Y533*INDEX('Input| Escalations'!$H$33:$N$33,MATCH('Calc| Project Costs'!N$9,'Input| Escalations'!$H$23:$N$23,0))+'Input| Projects'!$Z533*INDEX('Input| Escalations'!$H$34:$N$34,MATCH('Calc| Project Costs'!N$9,'Input| Escalations'!$H$23:$N$23,0))+'Input| Projects'!$AA533*INDEX('Input| Escalations'!$H$35:$N$35,MATCH('Calc| Project Costs'!N$9,'Input| Escalations'!$H$23:$N$23,0))+1</f>
        <v>1</v>
      </c>
      <c r="O533" s="192">
        <f>'Input| Projects'!$Y533*INDEX('Input| Escalations'!$H$33:$N$33,MATCH('Calc| Project Costs'!O$9,'Input| Escalations'!$H$23:$N$23,0))+'Input| Projects'!$Z533*INDEX('Input| Escalations'!$H$34:$N$34,MATCH('Calc| Project Costs'!O$9,'Input| Escalations'!$H$23:$N$23,0))+'Input| Projects'!$AA533*INDEX('Input| Escalations'!$H$35:$N$35,MATCH('Calc| Project Costs'!O$9,'Input| Escalations'!$H$23:$N$23,0))+1</f>
        <v>1</v>
      </c>
      <c r="P533" s="192">
        <f>'Input| Projects'!$Y533*INDEX('Input| Escalations'!$H$33:$N$33,MATCH('Calc| Project Costs'!P$9,'Input| Escalations'!$H$23:$N$23,0))+'Input| Projects'!$Z533*INDEX('Input| Escalations'!$H$34:$N$34,MATCH('Calc| Project Costs'!P$9,'Input| Escalations'!$H$23:$N$23,0))+'Input| Projects'!$AA533*INDEX('Input| Escalations'!$H$35:$N$35,MATCH('Calc| Project Costs'!P$9,'Input| Escalations'!$H$23:$N$23,0))+1</f>
        <v>1</v>
      </c>
      <c r="Q533" s="192">
        <f>'Input| Projects'!$Y533*INDEX('Input| Escalations'!$H$33:$N$33,MATCH('Calc| Project Costs'!Q$9,'Input| Escalations'!$H$23:$N$23,0))+'Input| Projects'!$Z533*INDEX('Input| Escalations'!$H$34:$N$34,MATCH('Calc| Project Costs'!Q$9,'Input| Escalations'!$H$23:$N$23,0))+'Input| Projects'!$AA533*INDEX('Input| Escalations'!$H$35:$N$35,MATCH('Calc| Project Costs'!Q$9,'Input| Escalations'!$H$23:$N$23,0))+1</f>
        <v>1</v>
      </c>
      <c r="R533" s="192">
        <f>'Input| Projects'!$Y533*INDEX('Input| Escalations'!$H$33:$N$33,MATCH('Calc| Project Costs'!R$9,'Input| Escalations'!$H$23:$N$23,0))+'Input| Projects'!$Z533*INDEX('Input| Escalations'!$H$34:$N$34,MATCH('Calc| Project Costs'!R$9,'Input| Escalations'!$H$23:$N$23,0))+'Input| Projects'!$AA533*INDEX('Input| Escalations'!$H$35:$N$35,MATCH('Calc| Project Costs'!R$9,'Input| Escalations'!$H$23:$N$23,0))+1</f>
        <v>1</v>
      </c>
      <c r="S533" s="192">
        <f>'Input| Projects'!$Y533*INDEX('Input| Escalations'!$H$33:$N$33,MATCH('Calc| Project Costs'!S$9,'Input| Escalations'!$H$23:$N$23,0))+'Input| Projects'!$Z533*INDEX('Input| Escalations'!$H$34:$N$34,MATCH('Calc| Project Costs'!S$9,'Input| Escalations'!$H$23:$N$23,0))+'Input| Projects'!$AA533*INDEX('Input| Escalations'!$H$35:$N$35,MATCH('Calc| Project Costs'!S$9,'Input| Escalations'!$H$23:$N$23,0))+1</f>
        <v>1</v>
      </c>
      <c r="T533" s="192">
        <f>'Input| Projects'!$Y533*INDEX('Input| Escalations'!$H$33:$N$33,MATCH('Calc| Project Costs'!T$9,'Input| Escalations'!$H$23:$N$23,0))+'Input| Projects'!$Z533*INDEX('Input| Escalations'!$H$34:$N$34,MATCH('Calc| Project Costs'!T$9,'Input| Escalations'!$H$23:$N$23,0))+'Input| Projects'!$AA533*INDEX('Input| Escalations'!$H$35:$N$35,MATCH('Calc| Project Costs'!T$9,'Input| Escalations'!$H$23:$N$23,0))+1</f>
        <v>1</v>
      </c>
      <c r="U533" s="106"/>
      <c r="V533" s="186">
        <f t="shared" si="271"/>
        <v>0</v>
      </c>
      <c r="W533" s="186">
        <f t="shared" si="272"/>
        <v>0</v>
      </c>
      <c r="X533" s="186">
        <f t="shared" si="273"/>
        <v>0</v>
      </c>
      <c r="Y533" s="186">
        <f t="shared" si="249"/>
        <v>0</v>
      </c>
      <c r="Z533" s="186">
        <f t="shared" si="250"/>
        <v>0</v>
      </c>
      <c r="AA533" s="186">
        <f t="shared" si="251"/>
        <v>0</v>
      </c>
      <c r="AB533" s="186">
        <f t="shared" si="252"/>
        <v>0</v>
      </c>
      <c r="AC533" s="106"/>
      <c r="AD533" s="186">
        <f>'Input| Projects'!Q533*N533*'Input| Escalations'!$K$19</f>
        <v>0</v>
      </c>
      <c r="AE533" s="186">
        <f>'Input| Projects'!R533*O533*'Input| Escalations'!$K$19</f>
        <v>0</v>
      </c>
      <c r="AF533" s="186">
        <f>'Input| Projects'!S533*P533*'Input| Escalations'!$K$19</f>
        <v>0</v>
      </c>
      <c r="AG533" s="186">
        <f>'Input| Projects'!T533*Q533*'Input| Escalations'!$K$19</f>
        <v>0</v>
      </c>
      <c r="AH533" s="186">
        <f>'Input| Projects'!U533*R533*'Input| Escalations'!$K$19</f>
        <v>0</v>
      </c>
      <c r="AI533" s="186">
        <f>'Input| Projects'!V533*S533*'Input| Escalations'!$K$19</f>
        <v>0</v>
      </c>
      <c r="AJ533" s="186">
        <f>'Input| Projects'!W533*T533*'Input| Escalations'!$K$19</f>
        <v>0</v>
      </c>
      <c r="AK533" s="106"/>
      <c r="AL533" s="186" t="str">
        <f>IFERROR(IF('Input| Overheads'!$C$42="Direct costs",SUMPRODUCT(--('Input| Projects'!$AC533="Yes"),'Calc| Overheads Allocation'!C$8,'Calc| Project Costs'!V533),IF('Input| Overheads'!$C$42="Internal labour",SUMPRODUCT(--('Input| Projects'!$AC533="Yes"),'Calc| Overheads Allocation'!C$8,'Calc| Project Costs'!V533,'Input| Projects'!$Y533),IF('Input| Overheads'!$C$42="DNSP defined",SUMPRODUCT(--('Input| Projects'!$AC533="Yes"),'Calc| Overheads Allocation'!C$61,'Input| Projects'!$AF533),""))),"")</f>
        <v/>
      </c>
      <c r="AM533" s="186" t="str">
        <f>IFERROR(IF('Input| Overheads'!$C$42="Direct costs",SUMPRODUCT(--('Input| Projects'!$AC533="Yes"),'Calc| Overheads Allocation'!D$8,'Calc| Project Costs'!W533),IF('Input| Overheads'!$C$42="Internal labour",SUMPRODUCT(--('Input| Projects'!$AC533="Yes"),'Calc| Overheads Allocation'!D$8,'Calc| Project Costs'!W533,'Input| Projects'!$Y533),IF('Input| Overheads'!$C$42="DNSP defined",SUMPRODUCT(--('Input| Projects'!$AC533="Yes"),'Calc| Overheads Allocation'!D$61,'Input| Projects'!$AF533),""))),"")</f>
        <v/>
      </c>
      <c r="AN533" s="186" t="str">
        <f>IFERROR(IF('Input| Overheads'!$C$42="Direct costs",SUMPRODUCT(--('Input| Projects'!$AC533="Yes"),'Calc| Overheads Allocation'!E$8,'Calc| Project Costs'!X533),IF('Input| Overheads'!$C$42="Internal labour",SUMPRODUCT(--('Input| Projects'!$AC533="Yes"),'Calc| Overheads Allocation'!E$8,'Calc| Project Costs'!X533,'Input| Projects'!$Y533),IF('Input| Overheads'!$C$42="DNSP defined",SUMPRODUCT(--('Input| Projects'!$AC533="Yes"),'Calc| Overheads Allocation'!E$61,'Input| Projects'!$AF533),""))),"")</f>
        <v/>
      </c>
      <c r="AO533" s="186" t="str">
        <f>IFERROR(IF('Input| Overheads'!$C$42="Direct costs",SUMPRODUCT(--('Input| Projects'!$AC533="Yes"),'Calc| Overheads Allocation'!F$8,'Calc| Project Costs'!Y533),IF('Input| Overheads'!$C$42="Internal labour",SUMPRODUCT(--('Input| Projects'!$AC533="Yes"),'Calc| Overheads Allocation'!F$8,'Calc| Project Costs'!Y533,'Input| Projects'!$Y533),IF('Input| Overheads'!$C$42="DNSP defined",SUMPRODUCT(--('Input| Projects'!$AC533="Yes"),'Calc| Overheads Allocation'!F$61,'Input| Projects'!$AF533),""))),"")</f>
        <v/>
      </c>
      <c r="AP533" s="186" t="str">
        <f>IFERROR(IF('Input| Overheads'!$C$42="Direct costs",SUMPRODUCT(--('Input| Projects'!$AC533="Yes"),'Calc| Overheads Allocation'!G$8,'Calc| Project Costs'!Z533),IF('Input| Overheads'!$C$42="Internal labour",SUMPRODUCT(--('Input| Projects'!$AC533="Yes"),'Calc| Overheads Allocation'!G$8,'Calc| Project Costs'!Z533,'Input| Projects'!$Y533),IF('Input| Overheads'!$C$42="DNSP defined",SUMPRODUCT(--('Input| Projects'!$AC533="Yes"),'Calc| Overheads Allocation'!G$61,'Input| Projects'!$AF533),""))),"")</f>
        <v/>
      </c>
      <c r="AQ533" s="186" t="str">
        <f>IFERROR(IF('Input| Overheads'!$C$42="Direct costs",SUMPRODUCT(--('Input| Projects'!$AC533="Yes"),'Calc| Overheads Allocation'!H$8,'Calc| Project Costs'!AA533),IF('Input| Overheads'!$C$42="Internal labour",SUMPRODUCT(--('Input| Projects'!$AC533="Yes"),'Calc| Overheads Allocation'!H$8,'Calc| Project Costs'!AA533,'Input| Projects'!$Y533),IF('Input| Overheads'!$C$42="DNSP defined",SUMPRODUCT(--('Input| Projects'!$AC533="Yes"),'Calc| Overheads Allocation'!H$61,'Input| Projects'!$AF533),""))),"")</f>
        <v/>
      </c>
      <c r="AR533" s="186" t="str">
        <f>IFERROR(IF('Input| Overheads'!$C$42="Direct costs",SUMPRODUCT(--('Input| Projects'!$AC533="Yes"),'Calc| Overheads Allocation'!I$8,'Calc| Project Costs'!AB533),IF('Input| Overheads'!$C$42="Internal labour",SUMPRODUCT(--('Input| Projects'!$AC533="Yes"),'Calc| Overheads Allocation'!I$8,'Calc| Project Costs'!AB533,'Input| Projects'!$Y533),IF('Input| Overheads'!$C$42="DNSP defined",SUMPRODUCT(--('Input| Projects'!$AC533="Yes"),'Calc| Overheads Allocation'!I$61,'Input| Projects'!$AF533),""))),"")</f>
        <v/>
      </c>
      <c r="AS533" s="106"/>
      <c r="AT533" s="186" t="str">
        <f>IFERROR(IF('Input| Overheads'!$C$42="Direct costs",SUMPRODUCT(--('Input| Projects'!$AD533="Yes"),'Calc| Overheads Allocation'!C$9,'Calc| Project Costs'!V533),IF('Input| Overheads'!$C$42="Internal labour",SUMPRODUCT(--('Input| Projects'!$AD533="Yes"),'Calc| Overheads Allocation'!C$9,'Calc| Project Costs'!V533,'Input| Projects'!$Y533),IF('Input| Overheads'!$C$42="DNSP defined",SUMPRODUCT(--('Input| Projects'!$AD533="Yes"),'Calc| Overheads Allocation'!C$62,'Input| Projects'!$AG533),""))),"")</f>
        <v/>
      </c>
      <c r="AU533" s="186" t="str">
        <f>IFERROR(IF('Input| Overheads'!$C$42="Direct costs",SUMPRODUCT(--('Input| Projects'!$AD533="Yes"),'Calc| Overheads Allocation'!D$9,'Calc| Project Costs'!W533),IF('Input| Overheads'!$C$42="Internal labour",SUMPRODUCT(--('Input| Projects'!$AD533="Yes"),'Calc| Overheads Allocation'!D$9,'Calc| Project Costs'!W533,'Input| Projects'!$Y533),IF('Input| Overheads'!$C$42="DNSP defined",SUMPRODUCT(--('Input| Projects'!$AD533="Yes"),'Calc| Overheads Allocation'!D$62,'Input| Projects'!$AG533),""))),"")</f>
        <v/>
      </c>
      <c r="AV533" s="186" t="str">
        <f>IFERROR(IF('Input| Overheads'!$C$42="Direct costs",SUMPRODUCT(--('Input| Projects'!$AD533="Yes"),'Calc| Overheads Allocation'!E$9,'Calc| Project Costs'!X533),IF('Input| Overheads'!$C$42="Internal labour",SUMPRODUCT(--('Input| Projects'!$AD533="Yes"),'Calc| Overheads Allocation'!E$9,'Calc| Project Costs'!X533,'Input| Projects'!$Y533),IF('Input| Overheads'!$C$42="DNSP defined",SUMPRODUCT(--('Input| Projects'!$AD533="Yes"),'Calc| Overheads Allocation'!E$62,'Input| Projects'!$AG533),""))),"")</f>
        <v/>
      </c>
      <c r="AW533" s="186" t="str">
        <f>IFERROR(IF('Input| Overheads'!$C$42="Direct costs",SUMPRODUCT(--('Input| Projects'!$AD533="Yes"),'Calc| Overheads Allocation'!F$9,'Calc| Project Costs'!Y533),IF('Input| Overheads'!$C$42="Internal labour",SUMPRODUCT(--('Input| Projects'!$AD533="Yes"),'Calc| Overheads Allocation'!F$9,'Calc| Project Costs'!Y533,'Input| Projects'!$Y533),IF('Input| Overheads'!$C$42="DNSP defined",SUMPRODUCT(--('Input| Projects'!$AD533="Yes"),'Calc| Overheads Allocation'!F$62,'Input| Projects'!$AG533),""))),"")</f>
        <v/>
      </c>
      <c r="AX533" s="186" t="str">
        <f>IFERROR(IF('Input| Overheads'!$C$42="Direct costs",SUMPRODUCT(--('Input| Projects'!$AD533="Yes"),'Calc| Overheads Allocation'!G$9,'Calc| Project Costs'!Z533),IF('Input| Overheads'!$C$42="Internal labour",SUMPRODUCT(--('Input| Projects'!$AD533="Yes"),'Calc| Overheads Allocation'!G$9,'Calc| Project Costs'!Z533,'Input| Projects'!$Y533),IF('Input| Overheads'!$C$42="DNSP defined",SUMPRODUCT(--('Input| Projects'!$AD533="Yes"),'Calc| Overheads Allocation'!G$62,'Input| Projects'!$AG533),""))),"")</f>
        <v/>
      </c>
      <c r="AY533" s="186" t="str">
        <f>IFERROR(IF('Input| Overheads'!$C$42="Direct costs",SUMPRODUCT(--('Input| Projects'!$AD533="Yes"),'Calc| Overheads Allocation'!H$9,'Calc| Project Costs'!AA533),IF('Input| Overheads'!$C$42="Internal labour",SUMPRODUCT(--('Input| Projects'!$AD533="Yes"),'Calc| Overheads Allocation'!H$9,'Calc| Project Costs'!AA533,'Input| Projects'!$Y533),IF('Input| Overheads'!$C$42="DNSP defined",SUMPRODUCT(--('Input| Projects'!$AD533="Yes"),'Calc| Overheads Allocation'!H$62,'Input| Projects'!$AG533),""))),"")</f>
        <v/>
      </c>
      <c r="AZ533" s="186" t="str">
        <f>IFERROR(IF('Input| Overheads'!$C$42="Direct costs",SUMPRODUCT(--('Input| Projects'!$AD533="Yes"),'Calc| Overheads Allocation'!I$9,'Calc| Project Costs'!AB533),IF('Input| Overheads'!$C$42="Internal labour",SUMPRODUCT(--('Input| Projects'!$AD533="Yes"),'Calc| Overheads Allocation'!I$9,'Calc| Project Costs'!AB533,'Input| Projects'!$Y533),IF('Input| Overheads'!$C$42="DNSP defined",SUMPRODUCT(--('Input| Projects'!$AD533="Yes"),'Calc| Overheads Allocation'!I$62,'Input| Projects'!$AG533),""))),"")</f>
        <v/>
      </c>
      <c r="BA533" s="106"/>
      <c r="BB533" s="186">
        <f t="shared" si="274"/>
        <v>0</v>
      </c>
      <c r="BC533" s="186">
        <f t="shared" si="275"/>
        <v>0</v>
      </c>
      <c r="BD533" s="186">
        <f t="shared" si="276"/>
        <v>0</v>
      </c>
      <c r="BE533" s="186">
        <f t="shared" si="253"/>
        <v>0</v>
      </c>
      <c r="BF533" s="186">
        <f t="shared" si="254"/>
        <v>0</v>
      </c>
      <c r="BG533" s="186">
        <f t="shared" si="255"/>
        <v>0</v>
      </c>
      <c r="BH533" s="186">
        <f t="shared" si="256"/>
        <v>0</v>
      </c>
      <c r="BI533" s="97"/>
      <c r="BJ533" s="186" t="str">
        <f t="shared" si="257"/>
        <v/>
      </c>
      <c r="BK533" s="186" t="str">
        <f t="shared" si="258"/>
        <v/>
      </c>
      <c r="BL533" s="186" t="str">
        <f t="shared" si="259"/>
        <v/>
      </c>
      <c r="BM533" s="186" t="str">
        <f t="shared" si="260"/>
        <v/>
      </c>
      <c r="BN533" s="186" t="str">
        <f t="shared" si="261"/>
        <v/>
      </c>
      <c r="BO533" s="186" t="str">
        <f t="shared" si="262"/>
        <v/>
      </c>
      <c r="BP533" s="186" t="str">
        <f t="shared" si="263"/>
        <v/>
      </c>
      <c r="BQ533" s="97"/>
      <c r="BR533" s="186">
        <f t="shared" si="264"/>
        <v>0</v>
      </c>
      <c r="BS533" s="186">
        <f t="shared" si="265"/>
        <v>0</v>
      </c>
      <c r="BT533" s="222">
        <f t="shared" si="266"/>
        <v>0</v>
      </c>
      <c r="BU533" s="222">
        <f t="shared" si="267"/>
        <v>0</v>
      </c>
      <c r="BV533" s="222">
        <f t="shared" si="268"/>
        <v>0</v>
      </c>
      <c r="BW533" s="222">
        <f t="shared" si="269"/>
        <v>0</v>
      </c>
      <c r="BX533" s="222">
        <f t="shared" si="270"/>
        <v>0</v>
      </c>
      <c r="BY533" s="106"/>
      <c r="BZ533" s="197" t="str">
        <f>IF(SUMIF('Input| Projects'!$AS$8:$CP$8,"Dx",'Input| Projects'!$AS533:$CP533)=0,"",SUMIF('Input| Projects'!$AS$8:$CP$8,"Dx",'Input| Projects'!$AS533:$CP533))</f>
        <v/>
      </c>
      <c r="CA533" s="197" t="str">
        <f>IF(SUMIF('Input| Projects'!$AS$8:$CP$8,"Tx",'Input| Projects'!$AS533:$CP533)=0,"",SUMIF('Input| Projects'!$AS$8:$CP$8,"Tx",'Input| Projects'!$AS533:$CP533))</f>
        <v/>
      </c>
      <c r="CB533" s="150" t="str">
        <f t="shared" si="277"/>
        <v/>
      </c>
    </row>
    <row r="534" spans="2:80" x14ac:dyDescent="0.2">
      <c r="B534" s="201">
        <f>IFERROR('Input| Projects'!B534,"")</f>
        <v>525</v>
      </c>
      <c r="C534" s="42" t="str">
        <f>IFERROR(IF('Input| Projects'!C534="","",'Input| Projects'!C534),"")</f>
        <v/>
      </c>
      <c r="D534" s="42" t="str">
        <f>IFERROR(IF('Input| Projects'!D534="","",'Input| Projects'!D534),"")</f>
        <v/>
      </c>
      <c r="E534" s="104"/>
      <c r="F534" s="190">
        <f>IFERROR('Input| Projects'!I534*'Input| Escalations'!$K$19,"")</f>
        <v>0</v>
      </c>
      <c r="G534" s="190">
        <f>IFERROR('Input| Projects'!J534*'Input| Escalations'!$K$19,"")</f>
        <v>0</v>
      </c>
      <c r="H534" s="190">
        <f>IFERROR('Input| Projects'!K534*'Input| Escalations'!$K$19,"")</f>
        <v>0</v>
      </c>
      <c r="I534" s="190">
        <f>IFERROR('Input| Projects'!L534*'Input| Escalations'!$K$19,"")</f>
        <v>0</v>
      </c>
      <c r="J534" s="190">
        <f>IFERROR('Input| Projects'!M534*'Input| Escalations'!$K$19,"")</f>
        <v>0</v>
      </c>
      <c r="K534" s="190">
        <f>IFERROR('Input| Projects'!N534*'Input| Escalations'!$K$19,"")</f>
        <v>0</v>
      </c>
      <c r="L534" s="190">
        <f>IFERROR('Input| Projects'!O534*'Input| Escalations'!$K$19,"")</f>
        <v>0</v>
      </c>
      <c r="M534" s="150" t="str">
        <f>IF(ABS(SUM(F534:L534)-(SUM('Input| Projects'!I534:O534)*'Input| Escalations'!$K$19))&lt;0.0000001,"",1)</f>
        <v/>
      </c>
      <c r="N534" s="192">
        <f>'Input| Projects'!$Y534*INDEX('Input| Escalations'!$H$33:$N$33,MATCH('Calc| Project Costs'!N$9,'Input| Escalations'!$H$23:$N$23,0))+'Input| Projects'!$Z534*INDEX('Input| Escalations'!$H$34:$N$34,MATCH('Calc| Project Costs'!N$9,'Input| Escalations'!$H$23:$N$23,0))+'Input| Projects'!$AA534*INDEX('Input| Escalations'!$H$35:$N$35,MATCH('Calc| Project Costs'!N$9,'Input| Escalations'!$H$23:$N$23,0))+1</f>
        <v>1</v>
      </c>
      <c r="O534" s="192">
        <f>'Input| Projects'!$Y534*INDEX('Input| Escalations'!$H$33:$N$33,MATCH('Calc| Project Costs'!O$9,'Input| Escalations'!$H$23:$N$23,0))+'Input| Projects'!$Z534*INDEX('Input| Escalations'!$H$34:$N$34,MATCH('Calc| Project Costs'!O$9,'Input| Escalations'!$H$23:$N$23,0))+'Input| Projects'!$AA534*INDEX('Input| Escalations'!$H$35:$N$35,MATCH('Calc| Project Costs'!O$9,'Input| Escalations'!$H$23:$N$23,0))+1</f>
        <v>1</v>
      </c>
      <c r="P534" s="192">
        <f>'Input| Projects'!$Y534*INDEX('Input| Escalations'!$H$33:$N$33,MATCH('Calc| Project Costs'!P$9,'Input| Escalations'!$H$23:$N$23,0))+'Input| Projects'!$Z534*INDEX('Input| Escalations'!$H$34:$N$34,MATCH('Calc| Project Costs'!P$9,'Input| Escalations'!$H$23:$N$23,0))+'Input| Projects'!$AA534*INDEX('Input| Escalations'!$H$35:$N$35,MATCH('Calc| Project Costs'!P$9,'Input| Escalations'!$H$23:$N$23,0))+1</f>
        <v>1</v>
      </c>
      <c r="Q534" s="192">
        <f>'Input| Projects'!$Y534*INDEX('Input| Escalations'!$H$33:$N$33,MATCH('Calc| Project Costs'!Q$9,'Input| Escalations'!$H$23:$N$23,0))+'Input| Projects'!$Z534*INDEX('Input| Escalations'!$H$34:$N$34,MATCH('Calc| Project Costs'!Q$9,'Input| Escalations'!$H$23:$N$23,0))+'Input| Projects'!$AA534*INDEX('Input| Escalations'!$H$35:$N$35,MATCH('Calc| Project Costs'!Q$9,'Input| Escalations'!$H$23:$N$23,0))+1</f>
        <v>1</v>
      </c>
      <c r="R534" s="192">
        <f>'Input| Projects'!$Y534*INDEX('Input| Escalations'!$H$33:$N$33,MATCH('Calc| Project Costs'!R$9,'Input| Escalations'!$H$23:$N$23,0))+'Input| Projects'!$Z534*INDEX('Input| Escalations'!$H$34:$N$34,MATCH('Calc| Project Costs'!R$9,'Input| Escalations'!$H$23:$N$23,0))+'Input| Projects'!$AA534*INDEX('Input| Escalations'!$H$35:$N$35,MATCH('Calc| Project Costs'!R$9,'Input| Escalations'!$H$23:$N$23,0))+1</f>
        <v>1</v>
      </c>
      <c r="S534" s="192">
        <f>'Input| Projects'!$Y534*INDEX('Input| Escalations'!$H$33:$N$33,MATCH('Calc| Project Costs'!S$9,'Input| Escalations'!$H$23:$N$23,0))+'Input| Projects'!$Z534*INDEX('Input| Escalations'!$H$34:$N$34,MATCH('Calc| Project Costs'!S$9,'Input| Escalations'!$H$23:$N$23,0))+'Input| Projects'!$AA534*INDEX('Input| Escalations'!$H$35:$N$35,MATCH('Calc| Project Costs'!S$9,'Input| Escalations'!$H$23:$N$23,0))+1</f>
        <v>1</v>
      </c>
      <c r="T534" s="192">
        <f>'Input| Projects'!$Y534*INDEX('Input| Escalations'!$H$33:$N$33,MATCH('Calc| Project Costs'!T$9,'Input| Escalations'!$H$23:$N$23,0))+'Input| Projects'!$Z534*INDEX('Input| Escalations'!$H$34:$N$34,MATCH('Calc| Project Costs'!T$9,'Input| Escalations'!$H$23:$N$23,0))+'Input| Projects'!$AA534*INDEX('Input| Escalations'!$H$35:$N$35,MATCH('Calc| Project Costs'!T$9,'Input| Escalations'!$H$23:$N$23,0))+1</f>
        <v>1</v>
      </c>
      <c r="U534" s="106"/>
      <c r="V534" s="186">
        <f t="shared" si="271"/>
        <v>0</v>
      </c>
      <c r="W534" s="186">
        <f t="shared" si="272"/>
        <v>0</v>
      </c>
      <c r="X534" s="186">
        <f t="shared" si="273"/>
        <v>0</v>
      </c>
      <c r="Y534" s="186">
        <f t="shared" si="249"/>
        <v>0</v>
      </c>
      <c r="Z534" s="186">
        <f t="shared" si="250"/>
        <v>0</v>
      </c>
      <c r="AA534" s="186">
        <f t="shared" si="251"/>
        <v>0</v>
      </c>
      <c r="AB534" s="186">
        <f t="shared" si="252"/>
        <v>0</v>
      </c>
      <c r="AC534" s="106"/>
      <c r="AD534" s="186">
        <f>'Input| Projects'!Q534*N534*'Input| Escalations'!$K$19</f>
        <v>0</v>
      </c>
      <c r="AE534" s="186">
        <f>'Input| Projects'!R534*O534*'Input| Escalations'!$K$19</f>
        <v>0</v>
      </c>
      <c r="AF534" s="186">
        <f>'Input| Projects'!S534*P534*'Input| Escalations'!$K$19</f>
        <v>0</v>
      </c>
      <c r="AG534" s="186">
        <f>'Input| Projects'!T534*Q534*'Input| Escalations'!$K$19</f>
        <v>0</v>
      </c>
      <c r="AH534" s="186">
        <f>'Input| Projects'!U534*R534*'Input| Escalations'!$K$19</f>
        <v>0</v>
      </c>
      <c r="AI534" s="186">
        <f>'Input| Projects'!V534*S534*'Input| Escalations'!$K$19</f>
        <v>0</v>
      </c>
      <c r="AJ534" s="186">
        <f>'Input| Projects'!W534*T534*'Input| Escalations'!$K$19</f>
        <v>0</v>
      </c>
      <c r="AK534" s="106"/>
      <c r="AL534" s="186" t="str">
        <f>IFERROR(IF('Input| Overheads'!$C$42="Direct costs",SUMPRODUCT(--('Input| Projects'!$AC534="Yes"),'Calc| Overheads Allocation'!C$8,'Calc| Project Costs'!V534),IF('Input| Overheads'!$C$42="Internal labour",SUMPRODUCT(--('Input| Projects'!$AC534="Yes"),'Calc| Overheads Allocation'!C$8,'Calc| Project Costs'!V534,'Input| Projects'!$Y534),IF('Input| Overheads'!$C$42="DNSP defined",SUMPRODUCT(--('Input| Projects'!$AC534="Yes"),'Calc| Overheads Allocation'!C$61,'Input| Projects'!$AF534),""))),"")</f>
        <v/>
      </c>
      <c r="AM534" s="186" t="str">
        <f>IFERROR(IF('Input| Overheads'!$C$42="Direct costs",SUMPRODUCT(--('Input| Projects'!$AC534="Yes"),'Calc| Overheads Allocation'!D$8,'Calc| Project Costs'!W534),IF('Input| Overheads'!$C$42="Internal labour",SUMPRODUCT(--('Input| Projects'!$AC534="Yes"),'Calc| Overheads Allocation'!D$8,'Calc| Project Costs'!W534,'Input| Projects'!$Y534),IF('Input| Overheads'!$C$42="DNSP defined",SUMPRODUCT(--('Input| Projects'!$AC534="Yes"),'Calc| Overheads Allocation'!D$61,'Input| Projects'!$AF534),""))),"")</f>
        <v/>
      </c>
      <c r="AN534" s="186" t="str">
        <f>IFERROR(IF('Input| Overheads'!$C$42="Direct costs",SUMPRODUCT(--('Input| Projects'!$AC534="Yes"),'Calc| Overheads Allocation'!E$8,'Calc| Project Costs'!X534),IF('Input| Overheads'!$C$42="Internal labour",SUMPRODUCT(--('Input| Projects'!$AC534="Yes"),'Calc| Overheads Allocation'!E$8,'Calc| Project Costs'!X534,'Input| Projects'!$Y534),IF('Input| Overheads'!$C$42="DNSP defined",SUMPRODUCT(--('Input| Projects'!$AC534="Yes"),'Calc| Overheads Allocation'!E$61,'Input| Projects'!$AF534),""))),"")</f>
        <v/>
      </c>
      <c r="AO534" s="186" t="str">
        <f>IFERROR(IF('Input| Overheads'!$C$42="Direct costs",SUMPRODUCT(--('Input| Projects'!$AC534="Yes"),'Calc| Overheads Allocation'!F$8,'Calc| Project Costs'!Y534),IF('Input| Overheads'!$C$42="Internal labour",SUMPRODUCT(--('Input| Projects'!$AC534="Yes"),'Calc| Overheads Allocation'!F$8,'Calc| Project Costs'!Y534,'Input| Projects'!$Y534),IF('Input| Overheads'!$C$42="DNSP defined",SUMPRODUCT(--('Input| Projects'!$AC534="Yes"),'Calc| Overheads Allocation'!F$61,'Input| Projects'!$AF534),""))),"")</f>
        <v/>
      </c>
      <c r="AP534" s="186" t="str">
        <f>IFERROR(IF('Input| Overheads'!$C$42="Direct costs",SUMPRODUCT(--('Input| Projects'!$AC534="Yes"),'Calc| Overheads Allocation'!G$8,'Calc| Project Costs'!Z534),IF('Input| Overheads'!$C$42="Internal labour",SUMPRODUCT(--('Input| Projects'!$AC534="Yes"),'Calc| Overheads Allocation'!G$8,'Calc| Project Costs'!Z534,'Input| Projects'!$Y534),IF('Input| Overheads'!$C$42="DNSP defined",SUMPRODUCT(--('Input| Projects'!$AC534="Yes"),'Calc| Overheads Allocation'!G$61,'Input| Projects'!$AF534),""))),"")</f>
        <v/>
      </c>
      <c r="AQ534" s="186" t="str">
        <f>IFERROR(IF('Input| Overheads'!$C$42="Direct costs",SUMPRODUCT(--('Input| Projects'!$AC534="Yes"),'Calc| Overheads Allocation'!H$8,'Calc| Project Costs'!AA534),IF('Input| Overheads'!$C$42="Internal labour",SUMPRODUCT(--('Input| Projects'!$AC534="Yes"),'Calc| Overheads Allocation'!H$8,'Calc| Project Costs'!AA534,'Input| Projects'!$Y534),IF('Input| Overheads'!$C$42="DNSP defined",SUMPRODUCT(--('Input| Projects'!$AC534="Yes"),'Calc| Overheads Allocation'!H$61,'Input| Projects'!$AF534),""))),"")</f>
        <v/>
      </c>
      <c r="AR534" s="186" t="str">
        <f>IFERROR(IF('Input| Overheads'!$C$42="Direct costs",SUMPRODUCT(--('Input| Projects'!$AC534="Yes"),'Calc| Overheads Allocation'!I$8,'Calc| Project Costs'!AB534),IF('Input| Overheads'!$C$42="Internal labour",SUMPRODUCT(--('Input| Projects'!$AC534="Yes"),'Calc| Overheads Allocation'!I$8,'Calc| Project Costs'!AB534,'Input| Projects'!$Y534),IF('Input| Overheads'!$C$42="DNSP defined",SUMPRODUCT(--('Input| Projects'!$AC534="Yes"),'Calc| Overheads Allocation'!I$61,'Input| Projects'!$AF534),""))),"")</f>
        <v/>
      </c>
      <c r="AS534" s="106"/>
      <c r="AT534" s="186" t="str">
        <f>IFERROR(IF('Input| Overheads'!$C$42="Direct costs",SUMPRODUCT(--('Input| Projects'!$AD534="Yes"),'Calc| Overheads Allocation'!C$9,'Calc| Project Costs'!V534),IF('Input| Overheads'!$C$42="Internal labour",SUMPRODUCT(--('Input| Projects'!$AD534="Yes"),'Calc| Overheads Allocation'!C$9,'Calc| Project Costs'!V534,'Input| Projects'!$Y534),IF('Input| Overheads'!$C$42="DNSP defined",SUMPRODUCT(--('Input| Projects'!$AD534="Yes"),'Calc| Overheads Allocation'!C$62,'Input| Projects'!$AG534),""))),"")</f>
        <v/>
      </c>
      <c r="AU534" s="186" t="str">
        <f>IFERROR(IF('Input| Overheads'!$C$42="Direct costs",SUMPRODUCT(--('Input| Projects'!$AD534="Yes"),'Calc| Overheads Allocation'!D$9,'Calc| Project Costs'!W534),IF('Input| Overheads'!$C$42="Internal labour",SUMPRODUCT(--('Input| Projects'!$AD534="Yes"),'Calc| Overheads Allocation'!D$9,'Calc| Project Costs'!W534,'Input| Projects'!$Y534),IF('Input| Overheads'!$C$42="DNSP defined",SUMPRODUCT(--('Input| Projects'!$AD534="Yes"),'Calc| Overheads Allocation'!D$62,'Input| Projects'!$AG534),""))),"")</f>
        <v/>
      </c>
      <c r="AV534" s="186" t="str">
        <f>IFERROR(IF('Input| Overheads'!$C$42="Direct costs",SUMPRODUCT(--('Input| Projects'!$AD534="Yes"),'Calc| Overheads Allocation'!E$9,'Calc| Project Costs'!X534),IF('Input| Overheads'!$C$42="Internal labour",SUMPRODUCT(--('Input| Projects'!$AD534="Yes"),'Calc| Overheads Allocation'!E$9,'Calc| Project Costs'!X534,'Input| Projects'!$Y534),IF('Input| Overheads'!$C$42="DNSP defined",SUMPRODUCT(--('Input| Projects'!$AD534="Yes"),'Calc| Overheads Allocation'!E$62,'Input| Projects'!$AG534),""))),"")</f>
        <v/>
      </c>
      <c r="AW534" s="186" t="str">
        <f>IFERROR(IF('Input| Overheads'!$C$42="Direct costs",SUMPRODUCT(--('Input| Projects'!$AD534="Yes"),'Calc| Overheads Allocation'!F$9,'Calc| Project Costs'!Y534),IF('Input| Overheads'!$C$42="Internal labour",SUMPRODUCT(--('Input| Projects'!$AD534="Yes"),'Calc| Overheads Allocation'!F$9,'Calc| Project Costs'!Y534,'Input| Projects'!$Y534),IF('Input| Overheads'!$C$42="DNSP defined",SUMPRODUCT(--('Input| Projects'!$AD534="Yes"),'Calc| Overheads Allocation'!F$62,'Input| Projects'!$AG534),""))),"")</f>
        <v/>
      </c>
      <c r="AX534" s="186" t="str">
        <f>IFERROR(IF('Input| Overheads'!$C$42="Direct costs",SUMPRODUCT(--('Input| Projects'!$AD534="Yes"),'Calc| Overheads Allocation'!G$9,'Calc| Project Costs'!Z534),IF('Input| Overheads'!$C$42="Internal labour",SUMPRODUCT(--('Input| Projects'!$AD534="Yes"),'Calc| Overheads Allocation'!G$9,'Calc| Project Costs'!Z534,'Input| Projects'!$Y534),IF('Input| Overheads'!$C$42="DNSP defined",SUMPRODUCT(--('Input| Projects'!$AD534="Yes"),'Calc| Overheads Allocation'!G$62,'Input| Projects'!$AG534),""))),"")</f>
        <v/>
      </c>
      <c r="AY534" s="186" t="str">
        <f>IFERROR(IF('Input| Overheads'!$C$42="Direct costs",SUMPRODUCT(--('Input| Projects'!$AD534="Yes"),'Calc| Overheads Allocation'!H$9,'Calc| Project Costs'!AA534),IF('Input| Overheads'!$C$42="Internal labour",SUMPRODUCT(--('Input| Projects'!$AD534="Yes"),'Calc| Overheads Allocation'!H$9,'Calc| Project Costs'!AA534,'Input| Projects'!$Y534),IF('Input| Overheads'!$C$42="DNSP defined",SUMPRODUCT(--('Input| Projects'!$AD534="Yes"),'Calc| Overheads Allocation'!H$62,'Input| Projects'!$AG534),""))),"")</f>
        <v/>
      </c>
      <c r="AZ534" s="186" t="str">
        <f>IFERROR(IF('Input| Overheads'!$C$42="Direct costs",SUMPRODUCT(--('Input| Projects'!$AD534="Yes"),'Calc| Overheads Allocation'!I$9,'Calc| Project Costs'!AB534),IF('Input| Overheads'!$C$42="Internal labour",SUMPRODUCT(--('Input| Projects'!$AD534="Yes"),'Calc| Overheads Allocation'!I$9,'Calc| Project Costs'!AB534,'Input| Projects'!$Y534),IF('Input| Overheads'!$C$42="DNSP defined",SUMPRODUCT(--('Input| Projects'!$AD534="Yes"),'Calc| Overheads Allocation'!I$62,'Input| Projects'!$AG534),""))),"")</f>
        <v/>
      </c>
      <c r="BA534" s="106"/>
      <c r="BB534" s="186">
        <f t="shared" si="274"/>
        <v>0</v>
      </c>
      <c r="BC534" s="186">
        <f t="shared" si="275"/>
        <v>0</v>
      </c>
      <c r="BD534" s="186">
        <f t="shared" si="276"/>
        <v>0</v>
      </c>
      <c r="BE534" s="186">
        <f t="shared" si="253"/>
        <v>0</v>
      </c>
      <c r="BF534" s="186">
        <f t="shared" si="254"/>
        <v>0</v>
      </c>
      <c r="BG534" s="186">
        <f t="shared" si="255"/>
        <v>0</v>
      </c>
      <c r="BH534" s="186">
        <f t="shared" si="256"/>
        <v>0</v>
      </c>
      <c r="BI534" s="97"/>
      <c r="BJ534" s="186" t="str">
        <f t="shared" si="257"/>
        <v/>
      </c>
      <c r="BK534" s="186" t="str">
        <f t="shared" si="258"/>
        <v/>
      </c>
      <c r="BL534" s="186" t="str">
        <f t="shared" si="259"/>
        <v/>
      </c>
      <c r="BM534" s="186" t="str">
        <f t="shared" si="260"/>
        <v/>
      </c>
      <c r="BN534" s="186" t="str">
        <f t="shared" si="261"/>
        <v/>
      </c>
      <c r="BO534" s="186" t="str">
        <f t="shared" si="262"/>
        <v/>
      </c>
      <c r="BP534" s="186" t="str">
        <f t="shared" si="263"/>
        <v/>
      </c>
      <c r="BQ534" s="97"/>
      <c r="BR534" s="186">
        <f t="shared" si="264"/>
        <v>0</v>
      </c>
      <c r="BS534" s="186">
        <f t="shared" si="265"/>
        <v>0</v>
      </c>
      <c r="BT534" s="222">
        <f t="shared" si="266"/>
        <v>0</v>
      </c>
      <c r="BU534" s="222">
        <f t="shared" si="267"/>
        <v>0</v>
      </c>
      <c r="BV534" s="222">
        <f t="shared" si="268"/>
        <v>0</v>
      </c>
      <c r="BW534" s="222">
        <f t="shared" si="269"/>
        <v>0</v>
      </c>
      <c r="BX534" s="222">
        <f t="shared" si="270"/>
        <v>0</v>
      </c>
      <c r="BY534" s="106"/>
      <c r="BZ534" s="197" t="str">
        <f>IF(SUMIF('Input| Projects'!$AS$8:$CP$8,"Dx",'Input| Projects'!$AS534:$CP534)=0,"",SUMIF('Input| Projects'!$AS$8:$CP$8,"Dx",'Input| Projects'!$AS534:$CP534))</f>
        <v/>
      </c>
      <c r="CA534" s="197" t="str">
        <f>IF(SUMIF('Input| Projects'!$AS$8:$CP$8,"Tx",'Input| Projects'!$AS534:$CP534)=0,"",SUMIF('Input| Projects'!$AS$8:$CP$8,"Tx",'Input| Projects'!$AS534:$CP534))</f>
        <v/>
      </c>
      <c r="CB534" s="150" t="str">
        <f t="shared" si="277"/>
        <v/>
      </c>
    </row>
    <row r="535" spans="2:80" x14ac:dyDescent="0.2">
      <c r="B535" s="201">
        <f>IFERROR('Input| Projects'!B535,"")</f>
        <v>526</v>
      </c>
      <c r="C535" s="42" t="str">
        <f>IFERROR(IF('Input| Projects'!C535="","",'Input| Projects'!C535),"")</f>
        <v/>
      </c>
      <c r="D535" s="42" t="str">
        <f>IFERROR(IF('Input| Projects'!D535="","",'Input| Projects'!D535),"")</f>
        <v/>
      </c>
      <c r="E535" s="104"/>
      <c r="F535" s="190">
        <f>IFERROR('Input| Projects'!I535*'Input| Escalations'!$K$19,"")</f>
        <v>0</v>
      </c>
      <c r="G535" s="190">
        <f>IFERROR('Input| Projects'!J535*'Input| Escalations'!$K$19,"")</f>
        <v>0</v>
      </c>
      <c r="H535" s="190">
        <f>IFERROR('Input| Projects'!K535*'Input| Escalations'!$K$19,"")</f>
        <v>0</v>
      </c>
      <c r="I535" s="190">
        <f>IFERROR('Input| Projects'!L535*'Input| Escalations'!$K$19,"")</f>
        <v>0</v>
      </c>
      <c r="J535" s="190">
        <f>IFERROR('Input| Projects'!M535*'Input| Escalations'!$K$19,"")</f>
        <v>0</v>
      </c>
      <c r="K535" s="190">
        <f>IFERROR('Input| Projects'!N535*'Input| Escalations'!$K$19,"")</f>
        <v>0</v>
      </c>
      <c r="L535" s="190">
        <f>IFERROR('Input| Projects'!O535*'Input| Escalations'!$K$19,"")</f>
        <v>0</v>
      </c>
      <c r="M535" s="150" t="str">
        <f>IF(ABS(SUM(F535:L535)-(SUM('Input| Projects'!I535:O535)*'Input| Escalations'!$K$19))&lt;0.0000001,"",1)</f>
        <v/>
      </c>
      <c r="N535" s="192">
        <f>'Input| Projects'!$Y535*INDEX('Input| Escalations'!$H$33:$N$33,MATCH('Calc| Project Costs'!N$9,'Input| Escalations'!$H$23:$N$23,0))+'Input| Projects'!$Z535*INDEX('Input| Escalations'!$H$34:$N$34,MATCH('Calc| Project Costs'!N$9,'Input| Escalations'!$H$23:$N$23,0))+'Input| Projects'!$AA535*INDEX('Input| Escalations'!$H$35:$N$35,MATCH('Calc| Project Costs'!N$9,'Input| Escalations'!$H$23:$N$23,0))+1</f>
        <v>1</v>
      </c>
      <c r="O535" s="192">
        <f>'Input| Projects'!$Y535*INDEX('Input| Escalations'!$H$33:$N$33,MATCH('Calc| Project Costs'!O$9,'Input| Escalations'!$H$23:$N$23,0))+'Input| Projects'!$Z535*INDEX('Input| Escalations'!$H$34:$N$34,MATCH('Calc| Project Costs'!O$9,'Input| Escalations'!$H$23:$N$23,0))+'Input| Projects'!$AA535*INDEX('Input| Escalations'!$H$35:$N$35,MATCH('Calc| Project Costs'!O$9,'Input| Escalations'!$H$23:$N$23,0))+1</f>
        <v>1</v>
      </c>
      <c r="P535" s="192">
        <f>'Input| Projects'!$Y535*INDEX('Input| Escalations'!$H$33:$N$33,MATCH('Calc| Project Costs'!P$9,'Input| Escalations'!$H$23:$N$23,0))+'Input| Projects'!$Z535*INDEX('Input| Escalations'!$H$34:$N$34,MATCH('Calc| Project Costs'!P$9,'Input| Escalations'!$H$23:$N$23,0))+'Input| Projects'!$AA535*INDEX('Input| Escalations'!$H$35:$N$35,MATCH('Calc| Project Costs'!P$9,'Input| Escalations'!$H$23:$N$23,0))+1</f>
        <v>1</v>
      </c>
      <c r="Q535" s="192">
        <f>'Input| Projects'!$Y535*INDEX('Input| Escalations'!$H$33:$N$33,MATCH('Calc| Project Costs'!Q$9,'Input| Escalations'!$H$23:$N$23,0))+'Input| Projects'!$Z535*INDEX('Input| Escalations'!$H$34:$N$34,MATCH('Calc| Project Costs'!Q$9,'Input| Escalations'!$H$23:$N$23,0))+'Input| Projects'!$AA535*INDEX('Input| Escalations'!$H$35:$N$35,MATCH('Calc| Project Costs'!Q$9,'Input| Escalations'!$H$23:$N$23,0))+1</f>
        <v>1</v>
      </c>
      <c r="R535" s="192">
        <f>'Input| Projects'!$Y535*INDEX('Input| Escalations'!$H$33:$N$33,MATCH('Calc| Project Costs'!R$9,'Input| Escalations'!$H$23:$N$23,0))+'Input| Projects'!$Z535*INDEX('Input| Escalations'!$H$34:$N$34,MATCH('Calc| Project Costs'!R$9,'Input| Escalations'!$H$23:$N$23,0))+'Input| Projects'!$AA535*INDEX('Input| Escalations'!$H$35:$N$35,MATCH('Calc| Project Costs'!R$9,'Input| Escalations'!$H$23:$N$23,0))+1</f>
        <v>1</v>
      </c>
      <c r="S535" s="192">
        <f>'Input| Projects'!$Y535*INDEX('Input| Escalations'!$H$33:$N$33,MATCH('Calc| Project Costs'!S$9,'Input| Escalations'!$H$23:$N$23,0))+'Input| Projects'!$Z535*INDEX('Input| Escalations'!$H$34:$N$34,MATCH('Calc| Project Costs'!S$9,'Input| Escalations'!$H$23:$N$23,0))+'Input| Projects'!$AA535*INDEX('Input| Escalations'!$H$35:$N$35,MATCH('Calc| Project Costs'!S$9,'Input| Escalations'!$H$23:$N$23,0))+1</f>
        <v>1</v>
      </c>
      <c r="T535" s="192">
        <f>'Input| Projects'!$Y535*INDEX('Input| Escalations'!$H$33:$N$33,MATCH('Calc| Project Costs'!T$9,'Input| Escalations'!$H$23:$N$23,0))+'Input| Projects'!$Z535*INDEX('Input| Escalations'!$H$34:$N$34,MATCH('Calc| Project Costs'!T$9,'Input| Escalations'!$H$23:$N$23,0))+'Input| Projects'!$AA535*INDEX('Input| Escalations'!$H$35:$N$35,MATCH('Calc| Project Costs'!T$9,'Input| Escalations'!$H$23:$N$23,0))+1</f>
        <v>1</v>
      </c>
      <c r="U535" s="106"/>
      <c r="V535" s="186">
        <f t="shared" si="271"/>
        <v>0</v>
      </c>
      <c r="W535" s="186">
        <f t="shared" si="272"/>
        <v>0</v>
      </c>
      <c r="X535" s="186">
        <f t="shared" si="273"/>
        <v>0</v>
      </c>
      <c r="Y535" s="186">
        <f t="shared" si="249"/>
        <v>0</v>
      </c>
      <c r="Z535" s="186">
        <f t="shared" si="250"/>
        <v>0</v>
      </c>
      <c r="AA535" s="186">
        <f t="shared" si="251"/>
        <v>0</v>
      </c>
      <c r="AB535" s="186">
        <f t="shared" si="252"/>
        <v>0</v>
      </c>
      <c r="AC535" s="106"/>
      <c r="AD535" s="186">
        <f>'Input| Projects'!Q535*N535*'Input| Escalations'!$K$19</f>
        <v>0</v>
      </c>
      <c r="AE535" s="186">
        <f>'Input| Projects'!R535*O535*'Input| Escalations'!$K$19</f>
        <v>0</v>
      </c>
      <c r="AF535" s="186">
        <f>'Input| Projects'!S535*P535*'Input| Escalations'!$K$19</f>
        <v>0</v>
      </c>
      <c r="AG535" s="186">
        <f>'Input| Projects'!T535*Q535*'Input| Escalations'!$K$19</f>
        <v>0</v>
      </c>
      <c r="AH535" s="186">
        <f>'Input| Projects'!U535*R535*'Input| Escalations'!$K$19</f>
        <v>0</v>
      </c>
      <c r="AI535" s="186">
        <f>'Input| Projects'!V535*S535*'Input| Escalations'!$K$19</f>
        <v>0</v>
      </c>
      <c r="AJ535" s="186">
        <f>'Input| Projects'!W535*T535*'Input| Escalations'!$K$19</f>
        <v>0</v>
      </c>
      <c r="AK535" s="106"/>
      <c r="AL535" s="186" t="str">
        <f>IFERROR(IF('Input| Overheads'!$C$42="Direct costs",SUMPRODUCT(--('Input| Projects'!$AC535="Yes"),'Calc| Overheads Allocation'!C$8,'Calc| Project Costs'!V535),IF('Input| Overheads'!$C$42="Internal labour",SUMPRODUCT(--('Input| Projects'!$AC535="Yes"),'Calc| Overheads Allocation'!C$8,'Calc| Project Costs'!V535,'Input| Projects'!$Y535),IF('Input| Overheads'!$C$42="DNSP defined",SUMPRODUCT(--('Input| Projects'!$AC535="Yes"),'Calc| Overheads Allocation'!C$61,'Input| Projects'!$AF535),""))),"")</f>
        <v/>
      </c>
      <c r="AM535" s="186" t="str">
        <f>IFERROR(IF('Input| Overheads'!$C$42="Direct costs",SUMPRODUCT(--('Input| Projects'!$AC535="Yes"),'Calc| Overheads Allocation'!D$8,'Calc| Project Costs'!W535),IF('Input| Overheads'!$C$42="Internal labour",SUMPRODUCT(--('Input| Projects'!$AC535="Yes"),'Calc| Overheads Allocation'!D$8,'Calc| Project Costs'!W535,'Input| Projects'!$Y535),IF('Input| Overheads'!$C$42="DNSP defined",SUMPRODUCT(--('Input| Projects'!$AC535="Yes"),'Calc| Overheads Allocation'!D$61,'Input| Projects'!$AF535),""))),"")</f>
        <v/>
      </c>
      <c r="AN535" s="186" t="str">
        <f>IFERROR(IF('Input| Overheads'!$C$42="Direct costs",SUMPRODUCT(--('Input| Projects'!$AC535="Yes"),'Calc| Overheads Allocation'!E$8,'Calc| Project Costs'!X535),IF('Input| Overheads'!$C$42="Internal labour",SUMPRODUCT(--('Input| Projects'!$AC535="Yes"),'Calc| Overheads Allocation'!E$8,'Calc| Project Costs'!X535,'Input| Projects'!$Y535),IF('Input| Overheads'!$C$42="DNSP defined",SUMPRODUCT(--('Input| Projects'!$AC535="Yes"),'Calc| Overheads Allocation'!E$61,'Input| Projects'!$AF535),""))),"")</f>
        <v/>
      </c>
      <c r="AO535" s="186" t="str">
        <f>IFERROR(IF('Input| Overheads'!$C$42="Direct costs",SUMPRODUCT(--('Input| Projects'!$AC535="Yes"),'Calc| Overheads Allocation'!F$8,'Calc| Project Costs'!Y535),IF('Input| Overheads'!$C$42="Internal labour",SUMPRODUCT(--('Input| Projects'!$AC535="Yes"),'Calc| Overheads Allocation'!F$8,'Calc| Project Costs'!Y535,'Input| Projects'!$Y535),IF('Input| Overheads'!$C$42="DNSP defined",SUMPRODUCT(--('Input| Projects'!$AC535="Yes"),'Calc| Overheads Allocation'!F$61,'Input| Projects'!$AF535),""))),"")</f>
        <v/>
      </c>
      <c r="AP535" s="186" t="str">
        <f>IFERROR(IF('Input| Overheads'!$C$42="Direct costs",SUMPRODUCT(--('Input| Projects'!$AC535="Yes"),'Calc| Overheads Allocation'!G$8,'Calc| Project Costs'!Z535),IF('Input| Overheads'!$C$42="Internal labour",SUMPRODUCT(--('Input| Projects'!$AC535="Yes"),'Calc| Overheads Allocation'!G$8,'Calc| Project Costs'!Z535,'Input| Projects'!$Y535),IF('Input| Overheads'!$C$42="DNSP defined",SUMPRODUCT(--('Input| Projects'!$AC535="Yes"),'Calc| Overheads Allocation'!G$61,'Input| Projects'!$AF535),""))),"")</f>
        <v/>
      </c>
      <c r="AQ535" s="186" t="str">
        <f>IFERROR(IF('Input| Overheads'!$C$42="Direct costs",SUMPRODUCT(--('Input| Projects'!$AC535="Yes"),'Calc| Overheads Allocation'!H$8,'Calc| Project Costs'!AA535),IF('Input| Overheads'!$C$42="Internal labour",SUMPRODUCT(--('Input| Projects'!$AC535="Yes"),'Calc| Overheads Allocation'!H$8,'Calc| Project Costs'!AA535,'Input| Projects'!$Y535),IF('Input| Overheads'!$C$42="DNSP defined",SUMPRODUCT(--('Input| Projects'!$AC535="Yes"),'Calc| Overheads Allocation'!H$61,'Input| Projects'!$AF535),""))),"")</f>
        <v/>
      </c>
      <c r="AR535" s="186" t="str">
        <f>IFERROR(IF('Input| Overheads'!$C$42="Direct costs",SUMPRODUCT(--('Input| Projects'!$AC535="Yes"),'Calc| Overheads Allocation'!I$8,'Calc| Project Costs'!AB535),IF('Input| Overheads'!$C$42="Internal labour",SUMPRODUCT(--('Input| Projects'!$AC535="Yes"),'Calc| Overheads Allocation'!I$8,'Calc| Project Costs'!AB535,'Input| Projects'!$Y535),IF('Input| Overheads'!$C$42="DNSP defined",SUMPRODUCT(--('Input| Projects'!$AC535="Yes"),'Calc| Overheads Allocation'!I$61,'Input| Projects'!$AF535),""))),"")</f>
        <v/>
      </c>
      <c r="AS535" s="106"/>
      <c r="AT535" s="186" t="str">
        <f>IFERROR(IF('Input| Overheads'!$C$42="Direct costs",SUMPRODUCT(--('Input| Projects'!$AD535="Yes"),'Calc| Overheads Allocation'!C$9,'Calc| Project Costs'!V535),IF('Input| Overheads'!$C$42="Internal labour",SUMPRODUCT(--('Input| Projects'!$AD535="Yes"),'Calc| Overheads Allocation'!C$9,'Calc| Project Costs'!V535,'Input| Projects'!$Y535),IF('Input| Overheads'!$C$42="DNSP defined",SUMPRODUCT(--('Input| Projects'!$AD535="Yes"),'Calc| Overheads Allocation'!C$62,'Input| Projects'!$AG535),""))),"")</f>
        <v/>
      </c>
      <c r="AU535" s="186" t="str">
        <f>IFERROR(IF('Input| Overheads'!$C$42="Direct costs",SUMPRODUCT(--('Input| Projects'!$AD535="Yes"),'Calc| Overheads Allocation'!D$9,'Calc| Project Costs'!W535),IF('Input| Overheads'!$C$42="Internal labour",SUMPRODUCT(--('Input| Projects'!$AD535="Yes"),'Calc| Overheads Allocation'!D$9,'Calc| Project Costs'!W535,'Input| Projects'!$Y535),IF('Input| Overheads'!$C$42="DNSP defined",SUMPRODUCT(--('Input| Projects'!$AD535="Yes"),'Calc| Overheads Allocation'!D$62,'Input| Projects'!$AG535),""))),"")</f>
        <v/>
      </c>
      <c r="AV535" s="186" t="str">
        <f>IFERROR(IF('Input| Overheads'!$C$42="Direct costs",SUMPRODUCT(--('Input| Projects'!$AD535="Yes"),'Calc| Overheads Allocation'!E$9,'Calc| Project Costs'!X535),IF('Input| Overheads'!$C$42="Internal labour",SUMPRODUCT(--('Input| Projects'!$AD535="Yes"),'Calc| Overheads Allocation'!E$9,'Calc| Project Costs'!X535,'Input| Projects'!$Y535),IF('Input| Overheads'!$C$42="DNSP defined",SUMPRODUCT(--('Input| Projects'!$AD535="Yes"),'Calc| Overheads Allocation'!E$62,'Input| Projects'!$AG535),""))),"")</f>
        <v/>
      </c>
      <c r="AW535" s="186" t="str">
        <f>IFERROR(IF('Input| Overheads'!$C$42="Direct costs",SUMPRODUCT(--('Input| Projects'!$AD535="Yes"),'Calc| Overheads Allocation'!F$9,'Calc| Project Costs'!Y535),IF('Input| Overheads'!$C$42="Internal labour",SUMPRODUCT(--('Input| Projects'!$AD535="Yes"),'Calc| Overheads Allocation'!F$9,'Calc| Project Costs'!Y535,'Input| Projects'!$Y535),IF('Input| Overheads'!$C$42="DNSP defined",SUMPRODUCT(--('Input| Projects'!$AD535="Yes"),'Calc| Overheads Allocation'!F$62,'Input| Projects'!$AG535),""))),"")</f>
        <v/>
      </c>
      <c r="AX535" s="186" t="str">
        <f>IFERROR(IF('Input| Overheads'!$C$42="Direct costs",SUMPRODUCT(--('Input| Projects'!$AD535="Yes"),'Calc| Overheads Allocation'!G$9,'Calc| Project Costs'!Z535),IF('Input| Overheads'!$C$42="Internal labour",SUMPRODUCT(--('Input| Projects'!$AD535="Yes"),'Calc| Overheads Allocation'!G$9,'Calc| Project Costs'!Z535,'Input| Projects'!$Y535),IF('Input| Overheads'!$C$42="DNSP defined",SUMPRODUCT(--('Input| Projects'!$AD535="Yes"),'Calc| Overheads Allocation'!G$62,'Input| Projects'!$AG535),""))),"")</f>
        <v/>
      </c>
      <c r="AY535" s="186" t="str">
        <f>IFERROR(IF('Input| Overheads'!$C$42="Direct costs",SUMPRODUCT(--('Input| Projects'!$AD535="Yes"),'Calc| Overheads Allocation'!H$9,'Calc| Project Costs'!AA535),IF('Input| Overheads'!$C$42="Internal labour",SUMPRODUCT(--('Input| Projects'!$AD535="Yes"),'Calc| Overheads Allocation'!H$9,'Calc| Project Costs'!AA535,'Input| Projects'!$Y535),IF('Input| Overheads'!$C$42="DNSP defined",SUMPRODUCT(--('Input| Projects'!$AD535="Yes"),'Calc| Overheads Allocation'!H$62,'Input| Projects'!$AG535),""))),"")</f>
        <v/>
      </c>
      <c r="AZ535" s="186" t="str">
        <f>IFERROR(IF('Input| Overheads'!$C$42="Direct costs",SUMPRODUCT(--('Input| Projects'!$AD535="Yes"),'Calc| Overheads Allocation'!I$9,'Calc| Project Costs'!AB535),IF('Input| Overheads'!$C$42="Internal labour",SUMPRODUCT(--('Input| Projects'!$AD535="Yes"),'Calc| Overheads Allocation'!I$9,'Calc| Project Costs'!AB535,'Input| Projects'!$Y535),IF('Input| Overheads'!$C$42="DNSP defined",SUMPRODUCT(--('Input| Projects'!$AD535="Yes"),'Calc| Overheads Allocation'!I$62,'Input| Projects'!$AG535),""))),"")</f>
        <v/>
      </c>
      <c r="BA535" s="106"/>
      <c r="BB535" s="186">
        <f t="shared" si="274"/>
        <v>0</v>
      </c>
      <c r="BC535" s="186">
        <f t="shared" si="275"/>
        <v>0</v>
      </c>
      <c r="BD535" s="186">
        <f t="shared" si="276"/>
        <v>0</v>
      </c>
      <c r="BE535" s="186">
        <f t="shared" si="253"/>
        <v>0</v>
      </c>
      <c r="BF535" s="186">
        <f t="shared" si="254"/>
        <v>0</v>
      </c>
      <c r="BG535" s="186">
        <f t="shared" si="255"/>
        <v>0</v>
      </c>
      <c r="BH535" s="186">
        <f t="shared" si="256"/>
        <v>0</v>
      </c>
      <c r="BI535" s="97"/>
      <c r="BJ535" s="186" t="str">
        <f t="shared" si="257"/>
        <v/>
      </c>
      <c r="BK535" s="186" t="str">
        <f t="shared" si="258"/>
        <v/>
      </c>
      <c r="BL535" s="186" t="str">
        <f t="shared" si="259"/>
        <v/>
      </c>
      <c r="BM535" s="186" t="str">
        <f t="shared" si="260"/>
        <v/>
      </c>
      <c r="BN535" s="186" t="str">
        <f t="shared" si="261"/>
        <v/>
      </c>
      <c r="BO535" s="186" t="str">
        <f t="shared" si="262"/>
        <v/>
      </c>
      <c r="BP535" s="186" t="str">
        <f t="shared" si="263"/>
        <v/>
      </c>
      <c r="BQ535" s="97"/>
      <c r="BR535" s="186">
        <f t="shared" si="264"/>
        <v>0</v>
      </c>
      <c r="BS535" s="186">
        <f t="shared" si="265"/>
        <v>0</v>
      </c>
      <c r="BT535" s="222">
        <f t="shared" si="266"/>
        <v>0</v>
      </c>
      <c r="BU535" s="222">
        <f t="shared" si="267"/>
        <v>0</v>
      </c>
      <c r="BV535" s="222">
        <f t="shared" si="268"/>
        <v>0</v>
      </c>
      <c r="BW535" s="222">
        <f t="shared" si="269"/>
        <v>0</v>
      </c>
      <c r="BX535" s="222">
        <f t="shared" si="270"/>
        <v>0</v>
      </c>
      <c r="BY535" s="106"/>
      <c r="BZ535" s="197" t="str">
        <f>IF(SUMIF('Input| Projects'!$AS$8:$CP$8,"Dx",'Input| Projects'!$AS535:$CP535)=0,"",SUMIF('Input| Projects'!$AS$8:$CP$8,"Dx",'Input| Projects'!$AS535:$CP535))</f>
        <v/>
      </c>
      <c r="CA535" s="197" t="str">
        <f>IF(SUMIF('Input| Projects'!$AS$8:$CP$8,"Tx",'Input| Projects'!$AS535:$CP535)=0,"",SUMIF('Input| Projects'!$AS$8:$CP$8,"Tx",'Input| Projects'!$AS535:$CP535))</f>
        <v/>
      </c>
      <c r="CB535" s="150" t="str">
        <f t="shared" si="277"/>
        <v/>
      </c>
    </row>
    <row r="536" spans="2:80" x14ac:dyDescent="0.2">
      <c r="B536" s="201">
        <f>IFERROR('Input| Projects'!B536,"")</f>
        <v>527</v>
      </c>
      <c r="C536" s="42" t="str">
        <f>IFERROR(IF('Input| Projects'!C536="","",'Input| Projects'!C536),"")</f>
        <v/>
      </c>
      <c r="D536" s="42" t="str">
        <f>IFERROR(IF('Input| Projects'!D536="","",'Input| Projects'!D536),"")</f>
        <v/>
      </c>
      <c r="E536" s="104"/>
      <c r="F536" s="190">
        <f>IFERROR('Input| Projects'!I536*'Input| Escalations'!$K$19,"")</f>
        <v>0</v>
      </c>
      <c r="G536" s="190">
        <f>IFERROR('Input| Projects'!J536*'Input| Escalations'!$K$19,"")</f>
        <v>0</v>
      </c>
      <c r="H536" s="190">
        <f>IFERROR('Input| Projects'!K536*'Input| Escalations'!$K$19,"")</f>
        <v>0</v>
      </c>
      <c r="I536" s="190">
        <f>IFERROR('Input| Projects'!L536*'Input| Escalations'!$K$19,"")</f>
        <v>0</v>
      </c>
      <c r="J536" s="190">
        <f>IFERROR('Input| Projects'!M536*'Input| Escalations'!$K$19,"")</f>
        <v>0</v>
      </c>
      <c r="K536" s="190">
        <f>IFERROR('Input| Projects'!N536*'Input| Escalations'!$K$19,"")</f>
        <v>0</v>
      </c>
      <c r="L536" s="190">
        <f>IFERROR('Input| Projects'!O536*'Input| Escalations'!$K$19,"")</f>
        <v>0</v>
      </c>
      <c r="M536" s="150" t="str">
        <f>IF(ABS(SUM(F536:L536)-(SUM('Input| Projects'!I536:O536)*'Input| Escalations'!$K$19))&lt;0.0000001,"",1)</f>
        <v/>
      </c>
      <c r="N536" s="192">
        <f>'Input| Projects'!$Y536*INDEX('Input| Escalations'!$H$33:$N$33,MATCH('Calc| Project Costs'!N$9,'Input| Escalations'!$H$23:$N$23,0))+'Input| Projects'!$Z536*INDEX('Input| Escalations'!$H$34:$N$34,MATCH('Calc| Project Costs'!N$9,'Input| Escalations'!$H$23:$N$23,0))+'Input| Projects'!$AA536*INDEX('Input| Escalations'!$H$35:$N$35,MATCH('Calc| Project Costs'!N$9,'Input| Escalations'!$H$23:$N$23,0))+1</f>
        <v>1</v>
      </c>
      <c r="O536" s="192">
        <f>'Input| Projects'!$Y536*INDEX('Input| Escalations'!$H$33:$N$33,MATCH('Calc| Project Costs'!O$9,'Input| Escalations'!$H$23:$N$23,0))+'Input| Projects'!$Z536*INDEX('Input| Escalations'!$H$34:$N$34,MATCH('Calc| Project Costs'!O$9,'Input| Escalations'!$H$23:$N$23,0))+'Input| Projects'!$AA536*INDEX('Input| Escalations'!$H$35:$N$35,MATCH('Calc| Project Costs'!O$9,'Input| Escalations'!$H$23:$N$23,0))+1</f>
        <v>1</v>
      </c>
      <c r="P536" s="192">
        <f>'Input| Projects'!$Y536*INDEX('Input| Escalations'!$H$33:$N$33,MATCH('Calc| Project Costs'!P$9,'Input| Escalations'!$H$23:$N$23,0))+'Input| Projects'!$Z536*INDEX('Input| Escalations'!$H$34:$N$34,MATCH('Calc| Project Costs'!P$9,'Input| Escalations'!$H$23:$N$23,0))+'Input| Projects'!$AA536*INDEX('Input| Escalations'!$H$35:$N$35,MATCH('Calc| Project Costs'!P$9,'Input| Escalations'!$H$23:$N$23,0))+1</f>
        <v>1</v>
      </c>
      <c r="Q536" s="192">
        <f>'Input| Projects'!$Y536*INDEX('Input| Escalations'!$H$33:$N$33,MATCH('Calc| Project Costs'!Q$9,'Input| Escalations'!$H$23:$N$23,0))+'Input| Projects'!$Z536*INDEX('Input| Escalations'!$H$34:$N$34,MATCH('Calc| Project Costs'!Q$9,'Input| Escalations'!$H$23:$N$23,0))+'Input| Projects'!$AA536*INDEX('Input| Escalations'!$H$35:$N$35,MATCH('Calc| Project Costs'!Q$9,'Input| Escalations'!$H$23:$N$23,0))+1</f>
        <v>1</v>
      </c>
      <c r="R536" s="192">
        <f>'Input| Projects'!$Y536*INDEX('Input| Escalations'!$H$33:$N$33,MATCH('Calc| Project Costs'!R$9,'Input| Escalations'!$H$23:$N$23,0))+'Input| Projects'!$Z536*INDEX('Input| Escalations'!$H$34:$N$34,MATCH('Calc| Project Costs'!R$9,'Input| Escalations'!$H$23:$N$23,0))+'Input| Projects'!$AA536*INDEX('Input| Escalations'!$H$35:$N$35,MATCH('Calc| Project Costs'!R$9,'Input| Escalations'!$H$23:$N$23,0))+1</f>
        <v>1</v>
      </c>
      <c r="S536" s="192">
        <f>'Input| Projects'!$Y536*INDEX('Input| Escalations'!$H$33:$N$33,MATCH('Calc| Project Costs'!S$9,'Input| Escalations'!$H$23:$N$23,0))+'Input| Projects'!$Z536*INDEX('Input| Escalations'!$H$34:$N$34,MATCH('Calc| Project Costs'!S$9,'Input| Escalations'!$H$23:$N$23,0))+'Input| Projects'!$AA536*INDEX('Input| Escalations'!$H$35:$N$35,MATCH('Calc| Project Costs'!S$9,'Input| Escalations'!$H$23:$N$23,0))+1</f>
        <v>1</v>
      </c>
      <c r="T536" s="192">
        <f>'Input| Projects'!$Y536*INDEX('Input| Escalations'!$H$33:$N$33,MATCH('Calc| Project Costs'!T$9,'Input| Escalations'!$H$23:$N$23,0))+'Input| Projects'!$Z536*INDEX('Input| Escalations'!$H$34:$N$34,MATCH('Calc| Project Costs'!T$9,'Input| Escalations'!$H$23:$N$23,0))+'Input| Projects'!$AA536*INDEX('Input| Escalations'!$H$35:$N$35,MATCH('Calc| Project Costs'!T$9,'Input| Escalations'!$H$23:$N$23,0))+1</f>
        <v>1</v>
      </c>
      <c r="U536" s="106"/>
      <c r="V536" s="186">
        <f t="shared" si="271"/>
        <v>0</v>
      </c>
      <c r="W536" s="186">
        <f t="shared" si="272"/>
        <v>0</v>
      </c>
      <c r="X536" s="186">
        <f t="shared" si="273"/>
        <v>0</v>
      </c>
      <c r="Y536" s="186">
        <f t="shared" si="249"/>
        <v>0</v>
      </c>
      <c r="Z536" s="186">
        <f t="shared" si="250"/>
        <v>0</v>
      </c>
      <c r="AA536" s="186">
        <f t="shared" si="251"/>
        <v>0</v>
      </c>
      <c r="AB536" s="186">
        <f t="shared" si="252"/>
        <v>0</v>
      </c>
      <c r="AC536" s="106"/>
      <c r="AD536" s="186">
        <f>'Input| Projects'!Q536*N536*'Input| Escalations'!$K$19</f>
        <v>0</v>
      </c>
      <c r="AE536" s="186">
        <f>'Input| Projects'!R536*O536*'Input| Escalations'!$K$19</f>
        <v>0</v>
      </c>
      <c r="AF536" s="186">
        <f>'Input| Projects'!S536*P536*'Input| Escalations'!$K$19</f>
        <v>0</v>
      </c>
      <c r="AG536" s="186">
        <f>'Input| Projects'!T536*Q536*'Input| Escalations'!$K$19</f>
        <v>0</v>
      </c>
      <c r="AH536" s="186">
        <f>'Input| Projects'!U536*R536*'Input| Escalations'!$K$19</f>
        <v>0</v>
      </c>
      <c r="AI536" s="186">
        <f>'Input| Projects'!V536*S536*'Input| Escalations'!$K$19</f>
        <v>0</v>
      </c>
      <c r="AJ536" s="186">
        <f>'Input| Projects'!W536*T536*'Input| Escalations'!$K$19</f>
        <v>0</v>
      </c>
      <c r="AK536" s="106"/>
      <c r="AL536" s="186" t="str">
        <f>IFERROR(IF('Input| Overheads'!$C$42="Direct costs",SUMPRODUCT(--('Input| Projects'!$AC536="Yes"),'Calc| Overheads Allocation'!C$8,'Calc| Project Costs'!V536),IF('Input| Overheads'!$C$42="Internal labour",SUMPRODUCT(--('Input| Projects'!$AC536="Yes"),'Calc| Overheads Allocation'!C$8,'Calc| Project Costs'!V536,'Input| Projects'!$Y536),IF('Input| Overheads'!$C$42="DNSP defined",SUMPRODUCT(--('Input| Projects'!$AC536="Yes"),'Calc| Overheads Allocation'!C$61,'Input| Projects'!$AF536),""))),"")</f>
        <v/>
      </c>
      <c r="AM536" s="186" t="str">
        <f>IFERROR(IF('Input| Overheads'!$C$42="Direct costs",SUMPRODUCT(--('Input| Projects'!$AC536="Yes"),'Calc| Overheads Allocation'!D$8,'Calc| Project Costs'!W536),IF('Input| Overheads'!$C$42="Internal labour",SUMPRODUCT(--('Input| Projects'!$AC536="Yes"),'Calc| Overheads Allocation'!D$8,'Calc| Project Costs'!W536,'Input| Projects'!$Y536),IF('Input| Overheads'!$C$42="DNSP defined",SUMPRODUCT(--('Input| Projects'!$AC536="Yes"),'Calc| Overheads Allocation'!D$61,'Input| Projects'!$AF536),""))),"")</f>
        <v/>
      </c>
      <c r="AN536" s="186" t="str">
        <f>IFERROR(IF('Input| Overheads'!$C$42="Direct costs",SUMPRODUCT(--('Input| Projects'!$AC536="Yes"),'Calc| Overheads Allocation'!E$8,'Calc| Project Costs'!X536),IF('Input| Overheads'!$C$42="Internal labour",SUMPRODUCT(--('Input| Projects'!$AC536="Yes"),'Calc| Overheads Allocation'!E$8,'Calc| Project Costs'!X536,'Input| Projects'!$Y536),IF('Input| Overheads'!$C$42="DNSP defined",SUMPRODUCT(--('Input| Projects'!$AC536="Yes"),'Calc| Overheads Allocation'!E$61,'Input| Projects'!$AF536),""))),"")</f>
        <v/>
      </c>
      <c r="AO536" s="186" t="str">
        <f>IFERROR(IF('Input| Overheads'!$C$42="Direct costs",SUMPRODUCT(--('Input| Projects'!$AC536="Yes"),'Calc| Overheads Allocation'!F$8,'Calc| Project Costs'!Y536),IF('Input| Overheads'!$C$42="Internal labour",SUMPRODUCT(--('Input| Projects'!$AC536="Yes"),'Calc| Overheads Allocation'!F$8,'Calc| Project Costs'!Y536,'Input| Projects'!$Y536),IF('Input| Overheads'!$C$42="DNSP defined",SUMPRODUCT(--('Input| Projects'!$AC536="Yes"),'Calc| Overheads Allocation'!F$61,'Input| Projects'!$AF536),""))),"")</f>
        <v/>
      </c>
      <c r="AP536" s="186" t="str">
        <f>IFERROR(IF('Input| Overheads'!$C$42="Direct costs",SUMPRODUCT(--('Input| Projects'!$AC536="Yes"),'Calc| Overheads Allocation'!G$8,'Calc| Project Costs'!Z536),IF('Input| Overheads'!$C$42="Internal labour",SUMPRODUCT(--('Input| Projects'!$AC536="Yes"),'Calc| Overheads Allocation'!G$8,'Calc| Project Costs'!Z536,'Input| Projects'!$Y536),IF('Input| Overheads'!$C$42="DNSP defined",SUMPRODUCT(--('Input| Projects'!$AC536="Yes"),'Calc| Overheads Allocation'!G$61,'Input| Projects'!$AF536),""))),"")</f>
        <v/>
      </c>
      <c r="AQ536" s="186" t="str">
        <f>IFERROR(IF('Input| Overheads'!$C$42="Direct costs",SUMPRODUCT(--('Input| Projects'!$AC536="Yes"),'Calc| Overheads Allocation'!H$8,'Calc| Project Costs'!AA536),IF('Input| Overheads'!$C$42="Internal labour",SUMPRODUCT(--('Input| Projects'!$AC536="Yes"),'Calc| Overheads Allocation'!H$8,'Calc| Project Costs'!AA536,'Input| Projects'!$Y536),IF('Input| Overheads'!$C$42="DNSP defined",SUMPRODUCT(--('Input| Projects'!$AC536="Yes"),'Calc| Overheads Allocation'!H$61,'Input| Projects'!$AF536),""))),"")</f>
        <v/>
      </c>
      <c r="AR536" s="186" t="str">
        <f>IFERROR(IF('Input| Overheads'!$C$42="Direct costs",SUMPRODUCT(--('Input| Projects'!$AC536="Yes"),'Calc| Overheads Allocation'!I$8,'Calc| Project Costs'!AB536),IF('Input| Overheads'!$C$42="Internal labour",SUMPRODUCT(--('Input| Projects'!$AC536="Yes"),'Calc| Overheads Allocation'!I$8,'Calc| Project Costs'!AB536,'Input| Projects'!$Y536),IF('Input| Overheads'!$C$42="DNSP defined",SUMPRODUCT(--('Input| Projects'!$AC536="Yes"),'Calc| Overheads Allocation'!I$61,'Input| Projects'!$AF536),""))),"")</f>
        <v/>
      </c>
      <c r="AS536" s="106"/>
      <c r="AT536" s="186" t="str">
        <f>IFERROR(IF('Input| Overheads'!$C$42="Direct costs",SUMPRODUCT(--('Input| Projects'!$AD536="Yes"),'Calc| Overheads Allocation'!C$9,'Calc| Project Costs'!V536),IF('Input| Overheads'!$C$42="Internal labour",SUMPRODUCT(--('Input| Projects'!$AD536="Yes"),'Calc| Overheads Allocation'!C$9,'Calc| Project Costs'!V536,'Input| Projects'!$Y536),IF('Input| Overheads'!$C$42="DNSP defined",SUMPRODUCT(--('Input| Projects'!$AD536="Yes"),'Calc| Overheads Allocation'!C$62,'Input| Projects'!$AG536),""))),"")</f>
        <v/>
      </c>
      <c r="AU536" s="186" t="str">
        <f>IFERROR(IF('Input| Overheads'!$C$42="Direct costs",SUMPRODUCT(--('Input| Projects'!$AD536="Yes"),'Calc| Overheads Allocation'!D$9,'Calc| Project Costs'!W536),IF('Input| Overheads'!$C$42="Internal labour",SUMPRODUCT(--('Input| Projects'!$AD536="Yes"),'Calc| Overheads Allocation'!D$9,'Calc| Project Costs'!W536,'Input| Projects'!$Y536),IF('Input| Overheads'!$C$42="DNSP defined",SUMPRODUCT(--('Input| Projects'!$AD536="Yes"),'Calc| Overheads Allocation'!D$62,'Input| Projects'!$AG536),""))),"")</f>
        <v/>
      </c>
      <c r="AV536" s="186" t="str">
        <f>IFERROR(IF('Input| Overheads'!$C$42="Direct costs",SUMPRODUCT(--('Input| Projects'!$AD536="Yes"),'Calc| Overheads Allocation'!E$9,'Calc| Project Costs'!X536),IF('Input| Overheads'!$C$42="Internal labour",SUMPRODUCT(--('Input| Projects'!$AD536="Yes"),'Calc| Overheads Allocation'!E$9,'Calc| Project Costs'!X536,'Input| Projects'!$Y536),IF('Input| Overheads'!$C$42="DNSP defined",SUMPRODUCT(--('Input| Projects'!$AD536="Yes"),'Calc| Overheads Allocation'!E$62,'Input| Projects'!$AG536),""))),"")</f>
        <v/>
      </c>
      <c r="AW536" s="186" t="str">
        <f>IFERROR(IF('Input| Overheads'!$C$42="Direct costs",SUMPRODUCT(--('Input| Projects'!$AD536="Yes"),'Calc| Overheads Allocation'!F$9,'Calc| Project Costs'!Y536),IF('Input| Overheads'!$C$42="Internal labour",SUMPRODUCT(--('Input| Projects'!$AD536="Yes"),'Calc| Overheads Allocation'!F$9,'Calc| Project Costs'!Y536,'Input| Projects'!$Y536),IF('Input| Overheads'!$C$42="DNSP defined",SUMPRODUCT(--('Input| Projects'!$AD536="Yes"),'Calc| Overheads Allocation'!F$62,'Input| Projects'!$AG536),""))),"")</f>
        <v/>
      </c>
      <c r="AX536" s="186" t="str">
        <f>IFERROR(IF('Input| Overheads'!$C$42="Direct costs",SUMPRODUCT(--('Input| Projects'!$AD536="Yes"),'Calc| Overheads Allocation'!G$9,'Calc| Project Costs'!Z536),IF('Input| Overheads'!$C$42="Internal labour",SUMPRODUCT(--('Input| Projects'!$AD536="Yes"),'Calc| Overheads Allocation'!G$9,'Calc| Project Costs'!Z536,'Input| Projects'!$Y536),IF('Input| Overheads'!$C$42="DNSP defined",SUMPRODUCT(--('Input| Projects'!$AD536="Yes"),'Calc| Overheads Allocation'!G$62,'Input| Projects'!$AG536),""))),"")</f>
        <v/>
      </c>
      <c r="AY536" s="186" t="str">
        <f>IFERROR(IF('Input| Overheads'!$C$42="Direct costs",SUMPRODUCT(--('Input| Projects'!$AD536="Yes"),'Calc| Overheads Allocation'!H$9,'Calc| Project Costs'!AA536),IF('Input| Overheads'!$C$42="Internal labour",SUMPRODUCT(--('Input| Projects'!$AD536="Yes"),'Calc| Overheads Allocation'!H$9,'Calc| Project Costs'!AA536,'Input| Projects'!$Y536),IF('Input| Overheads'!$C$42="DNSP defined",SUMPRODUCT(--('Input| Projects'!$AD536="Yes"),'Calc| Overheads Allocation'!H$62,'Input| Projects'!$AG536),""))),"")</f>
        <v/>
      </c>
      <c r="AZ536" s="186" t="str">
        <f>IFERROR(IF('Input| Overheads'!$C$42="Direct costs",SUMPRODUCT(--('Input| Projects'!$AD536="Yes"),'Calc| Overheads Allocation'!I$9,'Calc| Project Costs'!AB536),IF('Input| Overheads'!$C$42="Internal labour",SUMPRODUCT(--('Input| Projects'!$AD536="Yes"),'Calc| Overheads Allocation'!I$9,'Calc| Project Costs'!AB536,'Input| Projects'!$Y536),IF('Input| Overheads'!$C$42="DNSP defined",SUMPRODUCT(--('Input| Projects'!$AD536="Yes"),'Calc| Overheads Allocation'!I$62,'Input| Projects'!$AG536),""))),"")</f>
        <v/>
      </c>
      <c r="BA536" s="106"/>
      <c r="BB536" s="186">
        <f t="shared" si="274"/>
        <v>0</v>
      </c>
      <c r="BC536" s="186">
        <f t="shared" si="275"/>
        <v>0</v>
      </c>
      <c r="BD536" s="186">
        <f t="shared" si="276"/>
        <v>0</v>
      </c>
      <c r="BE536" s="186">
        <f t="shared" si="253"/>
        <v>0</v>
      </c>
      <c r="BF536" s="186">
        <f t="shared" si="254"/>
        <v>0</v>
      </c>
      <c r="BG536" s="186">
        <f t="shared" si="255"/>
        <v>0</v>
      </c>
      <c r="BH536" s="186">
        <f t="shared" si="256"/>
        <v>0</v>
      </c>
      <c r="BI536" s="97"/>
      <c r="BJ536" s="186" t="str">
        <f t="shared" si="257"/>
        <v/>
      </c>
      <c r="BK536" s="186" t="str">
        <f t="shared" si="258"/>
        <v/>
      </c>
      <c r="BL536" s="186" t="str">
        <f t="shared" si="259"/>
        <v/>
      </c>
      <c r="BM536" s="186" t="str">
        <f t="shared" si="260"/>
        <v/>
      </c>
      <c r="BN536" s="186" t="str">
        <f t="shared" si="261"/>
        <v/>
      </c>
      <c r="BO536" s="186" t="str">
        <f t="shared" si="262"/>
        <v/>
      </c>
      <c r="BP536" s="186" t="str">
        <f t="shared" si="263"/>
        <v/>
      </c>
      <c r="BQ536" s="97"/>
      <c r="BR536" s="186">
        <f t="shared" si="264"/>
        <v>0</v>
      </c>
      <c r="BS536" s="186">
        <f t="shared" si="265"/>
        <v>0</v>
      </c>
      <c r="BT536" s="222">
        <f t="shared" si="266"/>
        <v>0</v>
      </c>
      <c r="BU536" s="222">
        <f t="shared" si="267"/>
        <v>0</v>
      </c>
      <c r="BV536" s="222">
        <f t="shared" si="268"/>
        <v>0</v>
      </c>
      <c r="BW536" s="222">
        <f t="shared" si="269"/>
        <v>0</v>
      </c>
      <c r="BX536" s="222">
        <f t="shared" si="270"/>
        <v>0</v>
      </c>
      <c r="BY536" s="106"/>
      <c r="BZ536" s="197" t="str">
        <f>IF(SUMIF('Input| Projects'!$AS$8:$CP$8,"Dx",'Input| Projects'!$AS536:$CP536)=0,"",SUMIF('Input| Projects'!$AS$8:$CP$8,"Dx",'Input| Projects'!$AS536:$CP536))</f>
        <v/>
      </c>
      <c r="CA536" s="197" t="str">
        <f>IF(SUMIF('Input| Projects'!$AS$8:$CP$8,"Tx",'Input| Projects'!$AS536:$CP536)=0,"",SUMIF('Input| Projects'!$AS$8:$CP$8,"Tx",'Input| Projects'!$AS536:$CP536))</f>
        <v/>
      </c>
      <c r="CB536" s="150" t="str">
        <f t="shared" si="277"/>
        <v/>
      </c>
    </row>
    <row r="537" spans="2:80" x14ac:dyDescent="0.2">
      <c r="B537" s="201">
        <f>IFERROR('Input| Projects'!B537,"")</f>
        <v>528</v>
      </c>
      <c r="C537" s="42" t="str">
        <f>IFERROR(IF('Input| Projects'!C537="","",'Input| Projects'!C537),"")</f>
        <v/>
      </c>
      <c r="D537" s="42" t="str">
        <f>IFERROR(IF('Input| Projects'!D537="","",'Input| Projects'!D537),"")</f>
        <v/>
      </c>
      <c r="E537" s="104"/>
      <c r="F537" s="190">
        <f>IFERROR('Input| Projects'!I537*'Input| Escalations'!$K$19,"")</f>
        <v>0</v>
      </c>
      <c r="G537" s="190">
        <f>IFERROR('Input| Projects'!J537*'Input| Escalations'!$K$19,"")</f>
        <v>0</v>
      </c>
      <c r="H537" s="190">
        <f>IFERROR('Input| Projects'!K537*'Input| Escalations'!$K$19,"")</f>
        <v>0</v>
      </c>
      <c r="I537" s="190">
        <f>IFERROR('Input| Projects'!L537*'Input| Escalations'!$K$19,"")</f>
        <v>0</v>
      </c>
      <c r="J537" s="190">
        <f>IFERROR('Input| Projects'!M537*'Input| Escalations'!$K$19,"")</f>
        <v>0</v>
      </c>
      <c r="K537" s="190">
        <f>IFERROR('Input| Projects'!N537*'Input| Escalations'!$K$19,"")</f>
        <v>0</v>
      </c>
      <c r="L537" s="190">
        <f>IFERROR('Input| Projects'!O537*'Input| Escalations'!$K$19,"")</f>
        <v>0</v>
      </c>
      <c r="M537" s="150" t="str">
        <f>IF(ABS(SUM(F537:L537)-(SUM('Input| Projects'!I537:O537)*'Input| Escalations'!$K$19))&lt;0.0000001,"",1)</f>
        <v/>
      </c>
      <c r="N537" s="192">
        <f>'Input| Projects'!$Y537*INDEX('Input| Escalations'!$H$33:$N$33,MATCH('Calc| Project Costs'!N$9,'Input| Escalations'!$H$23:$N$23,0))+'Input| Projects'!$Z537*INDEX('Input| Escalations'!$H$34:$N$34,MATCH('Calc| Project Costs'!N$9,'Input| Escalations'!$H$23:$N$23,0))+'Input| Projects'!$AA537*INDEX('Input| Escalations'!$H$35:$N$35,MATCH('Calc| Project Costs'!N$9,'Input| Escalations'!$H$23:$N$23,0))+1</f>
        <v>1</v>
      </c>
      <c r="O537" s="192">
        <f>'Input| Projects'!$Y537*INDEX('Input| Escalations'!$H$33:$N$33,MATCH('Calc| Project Costs'!O$9,'Input| Escalations'!$H$23:$N$23,0))+'Input| Projects'!$Z537*INDEX('Input| Escalations'!$H$34:$N$34,MATCH('Calc| Project Costs'!O$9,'Input| Escalations'!$H$23:$N$23,0))+'Input| Projects'!$AA537*INDEX('Input| Escalations'!$H$35:$N$35,MATCH('Calc| Project Costs'!O$9,'Input| Escalations'!$H$23:$N$23,0))+1</f>
        <v>1</v>
      </c>
      <c r="P537" s="192">
        <f>'Input| Projects'!$Y537*INDEX('Input| Escalations'!$H$33:$N$33,MATCH('Calc| Project Costs'!P$9,'Input| Escalations'!$H$23:$N$23,0))+'Input| Projects'!$Z537*INDEX('Input| Escalations'!$H$34:$N$34,MATCH('Calc| Project Costs'!P$9,'Input| Escalations'!$H$23:$N$23,0))+'Input| Projects'!$AA537*INDEX('Input| Escalations'!$H$35:$N$35,MATCH('Calc| Project Costs'!P$9,'Input| Escalations'!$H$23:$N$23,0))+1</f>
        <v>1</v>
      </c>
      <c r="Q537" s="192">
        <f>'Input| Projects'!$Y537*INDEX('Input| Escalations'!$H$33:$N$33,MATCH('Calc| Project Costs'!Q$9,'Input| Escalations'!$H$23:$N$23,0))+'Input| Projects'!$Z537*INDEX('Input| Escalations'!$H$34:$N$34,MATCH('Calc| Project Costs'!Q$9,'Input| Escalations'!$H$23:$N$23,0))+'Input| Projects'!$AA537*INDEX('Input| Escalations'!$H$35:$N$35,MATCH('Calc| Project Costs'!Q$9,'Input| Escalations'!$H$23:$N$23,0))+1</f>
        <v>1</v>
      </c>
      <c r="R537" s="192">
        <f>'Input| Projects'!$Y537*INDEX('Input| Escalations'!$H$33:$N$33,MATCH('Calc| Project Costs'!R$9,'Input| Escalations'!$H$23:$N$23,0))+'Input| Projects'!$Z537*INDEX('Input| Escalations'!$H$34:$N$34,MATCH('Calc| Project Costs'!R$9,'Input| Escalations'!$H$23:$N$23,0))+'Input| Projects'!$AA537*INDEX('Input| Escalations'!$H$35:$N$35,MATCH('Calc| Project Costs'!R$9,'Input| Escalations'!$H$23:$N$23,0))+1</f>
        <v>1</v>
      </c>
      <c r="S537" s="192">
        <f>'Input| Projects'!$Y537*INDEX('Input| Escalations'!$H$33:$N$33,MATCH('Calc| Project Costs'!S$9,'Input| Escalations'!$H$23:$N$23,0))+'Input| Projects'!$Z537*INDEX('Input| Escalations'!$H$34:$N$34,MATCH('Calc| Project Costs'!S$9,'Input| Escalations'!$H$23:$N$23,0))+'Input| Projects'!$AA537*INDEX('Input| Escalations'!$H$35:$N$35,MATCH('Calc| Project Costs'!S$9,'Input| Escalations'!$H$23:$N$23,0))+1</f>
        <v>1</v>
      </c>
      <c r="T537" s="192">
        <f>'Input| Projects'!$Y537*INDEX('Input| Escalations'!$H$33:$N$33,MATCH('Calc| Project Costs'!T$9,'Input| Escalations'!$H$23:$N$23,0))+'Input| Projects'!$Z537*INDEX('Input| Escalations'!$H$34:$N$34,MATCH('Calc| Project Costs'!T$9,'Input| Escalations'!$H$23:$N$23,0))+'Input| Projects'!$AA537*INDEX('Input| Escalations'!$H$35:$N$35,MATCH('Calc| Project Costs'!T$9,'Input| Escalations'!$H$23:$N$23,0))+1</f>
        <v>1</v>
      </c>
      <c r="U537" s="106"/>
      <c r="V537" s="186">
        <f t="shared" si="271"/>
        <v>0</v>
      </c>
      <c r="W537" s="186">
        <f t="shared" si="272"/>
        <v>0</v>
      </c>
      <c r="X537" s="186">
        <f t="shared" si="273"/>
        <v>0</v>
      </c>
      <c r="Y537" s="186">
        <f t="shared" si="249"/>
        <v>0</v>
      </c>
      <c r="Z537" s="186">
        <f t="shared" si="250"/>
        <v>0</v>
      </c>
      <c r="AA537" s="186">
        <f t="shared" si="251"/>
        <v>0</v>
      </c>
      <c r="AB537" s="186">
        <f t="shared" si="252"/>
        <v>0</v>
      </c>
      <c r="AC537" s="106"/>
      <c r="AD537" s="186">
        <f>'Input| Projects'!Q537*N537*'Input| Escalations'!$K$19</f>
        <v>0</v>
      </c>
      <c r="AE537" s="186">
        <f>'Input| Projects'!R537*O537*'Input| Escalations'!$K$19</f>
        <v>0</v>
      </c>
      <c r="AF537" s="186">
        <f>'Input| Projects'!S537*P537*'Input| Escalations'!$K$19</f>
        <v>0</v>
      </c>
      <c r="AG537" s="186">
        <f>'Input| Projects'!T537*Q537*'Input| Escalations'!$K$19</f>
        <v>0</v>
      </c>
      <c r="AH537" s="186">
        <f>'Input| Projects'!U537*R537*'Input| Escalations'!$K$19</f>
        <v>0</v>
      </c>
      <c r="AI537" s="186">
        <f>'Input| Projects'!V537*S537*'Input| Escalations'!$K$19</f>
        <v>0</v>
      </c>
      <c r="AJ537" s="186">
        <f>'Input| Projects'!W537*T537*'Input| Escalations'!$K$19</f>
        <v>0</v>
      </c>
      <c r="AK537" s="106"/>
      <c r="AL537" s="186" t="str">
        <f>IFERROR(IF('Input| Overheads'!$C$42="Direct costs",SUMPRODUCT(--('Input| Projects'!$AC537="Yes"),'Calc| Overheads Allocation'!C$8,'Calc| Project Costs'!V537),IF('Input| Overheads'!$C$42="Internal labour",SUMPRODUCT(--('Input| Projects'!$AC537="Yes"),'Calc| Overheads Allocation'!C$8,'Calc| Project Costs'!V537,'Input| Projects'!$Y537),IF('Input| Overheads'!$C$42="DNSP defined",SUMPRODUCT(--('Input| Projects'!$AC537="Yes"),'Calc| Overheads Allocation'!C$61,'Input| Projects'!$AF537),""))),"")</f>
        <v/>
      </c>
      <c r="AM537" s="186" t="str">
        <f>IFERROR(IF('Input| Overheads'!$C$42="Direct costs",SUMPRODUCT(--('Input| Projects'!$AC537="Yes"),'Calc| Overheads Allocation'!D$8,'Calc| Project Costs'!W537),IF('Input| Overheads'!$C$42="Internal labour",SUMPRODUCT(--('Input| Projects'!$AC537="Yes"),'Calc| Overheads Allocation'!D$8,'Calc| Project Costs'!W537,'Input| Projects'!$Y537),IF('Input| Overheads'!$C$42="DNSP defined",SUMPRODUCT(--('Input| Projects'!$AC537="Yes"),'Calc| Overheads Allocation'!D$61,'Input| Projects'!$AF537),""))),"")</f>
        <v/>
      </c>
      <c r="AN537" s="186" t="str">
        <f>IFERROR(IF('Input| Overheads'!$C$42="Direct costs",SUMPRODUCT(--('Input| Projects'!$AC537="Yes"),'Calc| Overheads Allocation'!E$8,'Calc| Project Costs'!X537),IF('Input| Overheads'!$C$42="Internal labour",SUMPRODUCT(--('Input| Projects'!$AC537="Yes"),'Calc| Overheads Allocation'!E$8,'Calc| Project Costs'!X537,'Input| Projects'!$Y537),IF('Input| Overheads'!$C$42="DNSP defined",SUMPRODUCT(--('Input| Projects'!$AC537="Yes"),'Calc| Overheads Allocation'!E$61,'Input| Projects'!$AF537),""))),"")</f>
        <v/>
      </c>
      <c r="AO537" s="186" t="str">
        <f>IFERROR(IF('Input| Overheads'!$C$42="Direct costs",SUMPRODUCT(--('Input| Projects'!$AC537="Yes"),'Calc| Overheads Allocation'!F$8,'Calc| Project Costs'!Y537),IF('Input| Overheads'!$C$42="Internal labour",SUMPRODUCT(--('Input| Projects'!$AC537="Yes"),'Calc| Overheads Allocation'!F$8,'Calc| Project Costs'!Y537,'Input| Projects'!$Y537),IF('Input| Overheads'!$C$42="DNSP defined",SUMPRODUCT(--('Input| Projects'!$AC537="Yes"),'Calc| Overheads Allocation'!F$61,'Input| Projects'!$AF537),""))),"")</f>
        <v/>
      </c>
      <c r="AP537" s="186" t="str">
        <f>IFERROR(IF('Input| Overheads'!$C$42="Direct costs",SUMPRODUCT(--('Input| Projects'!$AC537="Yes"),'Calc| Overheads Allocation'!G$8,'Calc| Project Costs'!Z537),IF('Input| Overheads'!$C$42="Internal labour",SUMPRODUCT(--('Input| Projects'!$AC537="Yes"),'Calc| Overheads Allocation'!G$8,'Calc| Project Costs'!Z537,'Input| Projects'!$Y537),IF('Input| Overheads'!$C$42="DNSP defined",SUMPRODUCT(--('Input| Projects'!$AC537="Yes"),'Calc| Overheads Allocation'!G$61,'Input| Projects'!$AF537),""))),"")</f>
        <v/>
      </c>
      <c r="AQ537" s="186" t="str">
        <f>IFERROR(IF('Input| Overheads'!$C$42="Direct costs",SUMPRODUCT(--('Input| Projects'!$AC537="Yes"),'Calc| Overheads Allocation'!H$8,'Calc| Project Costs'!AA537),IF('Input| Overheads'!$C$42="Internal labour",SUMPRODUCT(--('Input| Projects'!$AC537="Yes"),'Calc| Overheads Allocation'!H$8,'Calc| Project Costs'!AA537,'Input| Projects'!$Y537),IF('Input| Overheads'!$C$42="DNSP defined",SUMPRODUCT(--('Input| Projects'!$AC537="Yes"),'Calc| Overheads Allocation'!H$61,'Input| Projects'!$AF537),""))),"")</f>
        <v/>
      </c>
      <c r="AR537" s="186" t="str">
        <f>IFERROR(IF('Input| Overheads'!$C$42="Direct costs",SUMPRODUCT(--('Input| Projects'!$AC537="Yes"),'Calc| Overheads Allocation'!I$8,'Calc| Project Costs'!AB537),IF('Input| Overheads'!$C$42="Internal labour",SUMPRODUCT(--('Input| Projects'!$AC537="Yes"),'Calc| Overheads Allocation'!I$8,'Calc| Project Costs'!AB537,'Input| Projects'!$Y537),IF('Input| Overheads'!$C$42="DNSP defined",SUMPRODUCT(--('Input| Projects'!$AC537="Yes"),'Calc| Overheads Allocation'!I$61,'Input| Projects'!$AF537),""))),"")</f>
        <v/>
      </c>
      <c r="AS537" s="106"/>
      <c r="AT537" s="186" t="str">
        <f>IFERROR(IF('Input| Overheads'!$C$42="Direct costs",SUMPRODUCT(--('Input| Projects'!$AD537="Yes"),'Calc| Overheads Allocation'!C$9,'Calc| Project Costs'!V537),IF('Input| Overheads'!$C$42="Internal labour",SUMPRODUCT(--('Input| Projects'!$AD537="Yes"),'Calc| Overheads Allocation'!C$9,'Calc| Project Costs'!V537,'Input| Projects'!$Y537),IF('Input| Overheads'!$C$42="DNSP defined",SUMPRODUCT(--('Input| Projects'!$AD537="Yes"),'Calc| Overheads Allocation'!C$62,'Input| Projects'!$AG537),""))),"")</f>
        <v/>
      </c>
      <c r="AU537" s="186" t="str">
        <f>IFERROR(IF('Input| Overheads'!$C$42="Direct costs",SUMPRODUCT(--('Input| Projects'!$AD537="Yes"),'Calc| Overheads Allocation'!D$9,'Calc| Project Costs'!W537),IF('Input| Overheads'!$C$42="Internal labour",SUMPRODUCT(--('Input| Projects'!$AD537="Yes"),'Calc| Overheads Allocation'!D$9,'Calc| Project Costs'!W537,'Input| Projects'!$Y537),IF('Input| Overheads'!$C$42="DNSP defined",SUMPRODUCT(--('Input| Projects'!$AD537="Yes"),'Calc| Overheads Allocation'!D$62,'Input| Projects'!$AG537),""))),"")</f>
        <v/>
      </c>
      <c r="AV537" s="186" t="str">
        <f>IFERROR(IF('Input| Overheads'!$C$42="Direct costs",SUMPRODUCT(--('Input| Projects'!$AD537="Yes"),'Calc| Overheads Allocation'!E$9,'Calc| Project Costs'!X537),IF('Input| Overheads'!$C$42="Internal labour",SUMPRODUCT(--('Input| Projects'!$AD537="Yes"),'Calc| Overheads Allocation'!E$9,'Calc| Project Costs'!X537,'Input| Projects'!$Y537),IF('Input| Overheads'!$C$42="DNSP defined",SUMPRODUCT(--('Input| Projects'!$AD537="Yes"),'Calc| Overheads Allocation'!E$62,'Input| Projects'!$AG537),""))),"")</f>
        <v/>
      </c>
      <c r="AW537" s="186" t="str">
        <f>IFERROR(IF('Input| Overheads'!$C$42="Direct costs",SUMPRODUCT(--('Input| Projects'!$AD537="Yes"),'Calc| Overheads Allocation'!F$9,'Calc| Project Costs'!Y537),IF('Input| Overheads'!$C$42="Internal labour",SUMPRODUCT(--('Input| Projects'!$AD537="Yes"),'Calc| Overheads Allocation'!F$9,'Calc| Project Costs'!Y537,'Input| Projects'!$Y537),IF('Input| Overheads'!$C$42="DNSP defined",SUMPRODUCT(--('Input| Projects'!$AD537="Yes"),'Calc| Overheads Allocation'!F$62,'Input| Projects'!$AG537),""))),"")</f>
        <v/>
      </c>
      <c r="AX537" s="186" t="str">
        <f>IFERROR(IF('Input| Overheads'!$C$42="Direct costs",SUMPRODUCT(--('Input| Projects'!$AD537="Yes"),'Calc| Overheads Allocation'!G$9,'Calc| Project Costs'!Z537),IF('Input| Overheads'!$C$42="Internal labour",SUMPRODUCT(--('Input| Projects'!$AD537="Yes"),'Calc| Overheads Allocation'!G$9,'Calc| Project Costs'!Z537,'Input| Projects'!$Y537),IF('Input| Overheads'!$C$42="DNSP defined",SUMPRODUCT(--('Input| Projects'!$AD537="Yes"),'Calc| Overheads Allocation'!G$62,'Input| Projects'!$AG537),""))),"")</f>
        <v/>
      </c>
      <c r="AY537" s="186" t="str">
        <f>IFERROR(IF('Input| Overheads'!$C$42="Direct costs",SUMPRODUCT(--('Input| Projects'!$AD537="Yes"),'Calc| Overheads Allocation'!H$9,'Calc| Project Costs'!AA537),IF('Input| Overheads'!$C$42="Internal labour",SUMPRODUCT(--('Input| Projects'!$AD537="Yes"),'Calc| Overheads Allocation'!H$9,'Calc| Project Costs'!AA537,'Input| Projects'!$Y537),IF('Input| Overheads'!$C$42="DNSP defined",SUMPRODUCT(--('Input| Projects'!$AD537="Yes"),'Calc| Overheads Allocation'!H$62,'Input| Projects'!$AG537),""))),"")</f>
        <v/>
      </c>
      <c r="AZ537" s="186" t="str">
        <f>IFERROR(IF('Input| Overheads'!$C$42="Direct costs",SUMPRODUCT(--('Input| Projects'!$AD537="Yes"),'Calc| Overheads Allocation'!I$9,'Calc| Project Costs'!AB537),IF('Input| Overheads'!$C$42="Internal labour",SUMPRODUCT(--('Input| Projects'!$AD537="Yes"),'Calc| Overheads Allocation'!I$9,'Calc| Project Costs'!AB537,'Input| Projects'!$Y537),IF('Input| Overheads'!$C$42="DNSP defined",SUMPRODUCT(--('Input| Projects'!$AD537="Yes"),'Calc| Overheads Allocation'!I$62,'Input| Projects'!$AG537),""))),"")</f>
        <v/>
      </c>
      <c r="BA537" s="106"/>
      <c r="BB537" s="186">
        <f t="shared" si="274"/>
        <v>0</v>
      </c>
      <c r="BC537" s="186">
        <f t="shared" si="275"/>
        <v>0</v>
      </c>
      <c r="BD537" s="186">
        <f t="shared" si="276"/>
        <v>0</v>
      </c>
      <c r="BE537" s="186">
        <f t="shared" si="253"/>
        <v>0</v>
      </c>
      <c r="BF537" s="186">
        <f t="shared" si="254"/>
        <v>0</v>
      </c>
      <c r="BG537" s="186">
        <f t="shared" si="255"/>
        <v>0</v>
      </c>
      <c r="BH537" s="186">
        <f t="shared" si="256"/>
        <v>0</v>
      </c>
      <c r="BI537" s="97"/>
      <c r="BJ537" s="186" t="str">
        <f t="shared" si="257"/>
        <v/>
      </c>
      <c r="BK537" s="186" t="str">
        <f t="shared" si="258"/>
        <v/>
      </c>
      <c r="BL537" s="186" t="str">
        <f t="shared" si="259"/>
        <v/>
      </c>
      <c r="BM537" s="186" t="str">
        <f t="shared" si="260"/>
        <v/>
      </c>
      <c r="BN537" s="186" t="str">
        <f t="shared" si="261"/>
        <v/>
      </c>
      <c r="BO537" s="186" t="str">
        <f t="shared" si="262"/>
        <v/>
      </c>
      <c r="BP537" s="186" t="str">
        <f t="shared" si="263"/>
        <v/>
      </c>
      <c r="BQ537" s="97"/>
      <c r="BR537" s="186">
        <f t="shared" si="264"/>
        <v>0</v>
      </c>
      <c r="BS537" s="186">
        <f t="shared" si="265"/>
        <v>0</v>
      </c>
      <c r="BT537" s="222">
        <f t="shared" si="266"/>
        <v>0</v>
      </c>
      <c r="BU537" s="222">
        <f t="shared" si="267"/>
        <v>0</v>
      </c>
      <c r="BV537" s="222">
        <f t="shared" si="268"/>
        <v>0</v>
      </c>
      <c r="BW537" s="222">
        <f t="shared" si="269"/>
        <v>0</v>
      </c>
      <c r="BX537" s="222">
        <f t="shared" si="270"/>
        <v>0</v>
      </c>
      <c r="BY537" s="106"/>
      <c r="BZ537" s="197" t="str">
        <f>IF(SUMIF('Input| Projects'!$AS$8:$CP$8,"Dx",'Input| Projects'!$AS537:$CP537)=0,"",SUMIF('Input| Projects'!$AS$8:$CP$8,"Dx",'Input| Projects'!$AS537:$CP537))</f>
        <v/>
      </c>
      <c r="CA537" s="197" t="str">
        <f>IF(SUMIF('Input| Projects'!$AS$8:$CP$8,"Tx",'Input| Projects'!$AS537:$CP537)=0,"",SUMIF('Input| Projects'!$AS$8:$CP$8,"Tx",'Input| Projects'!$AS537:$CP537))</f>
        <v/>
      </c>
      <c r="CB537" s="150" t="str">
        <f t="shared" si="277"/>
        <v/>
      </c>
    </row>
    <row r="538" spans="2:80" x14ac:dyDescent="0.2">
      <c r="B538" s="201">
        <f>IFERROR('Input| Projects'!B538,"")</f>
        <v>529</v>
      </c>
      <c r="C538" s="42" t="str">
        <f>IFERROR(IF('Input| Projects'!C538="","",'Input| Projects'!C538),"")</f>
        <v/>
      </c>
      <c r="D538" s="42" t="str">
        <f>IFERROR(IF('Input| Projects'!D538="","",'Input| Projects'!D538),"")</f>
        <v/>
      </c>
      <c r="E538" s="104"/>
      <c r="F538" s="190">
        <f>IFERROR('Input| Projects'!I538*'Input| Escalations'!$K$19,"")</f>
        <v>0</v>
      </c>
      <c r="G538" s="190">
        <f>IFERROR('Input| Projects'!J538*'Input| Escalations'!$K$19,"")</f>
        <v>0</v>
      </c>
      <c r="H538" s="190">
        <f>IFERROR('Input| Projects'!K538*'Input| Escalations'!$K$19,"")</f>
        <v>0</v>
      </c>
      <c r="I538" s="190">
        <f>IFERROR('Input| Projects'!L538*'Input| Escalations'!$K$19,"")</f>
        <v>0</v>
      </c>
      <c r="J538" s="190">
        <f>IFERROR('Input| Projects'!M538*'Input| Escalations'!$K$19,"")</f>
        <v>0</v>
      </c>
      <c r="K538" s="190">
        <f>IFERROR('Input| Projects'!N538*'Input| Escalations'!$K$19,"")</f>
        <v>0</v>
      </c>
      <c r="L538" s="190">
        <f>IFERROR('Input| Projects'!O538*'Input| Escalations'!$K$19,"")</f>
        <v>0</v>
      </c>
      <c r="M538" s="150" t="str">
        <f>IF(ABS(SUM(F538:L538)-(SUM('Input| Projects'!I538:O538)*'Input| Escalations'!$K$19))&lt;0.0000001,"",1)</f>
        <v/>
      </c>
      <c r="N538" s="192">
        <f>'Input| Projects'!$Y538*INDEX('Input| Escalations'!$H$33:$N$33,MATCH('Calc| Project Costs'!N$9,'Input| Escalations'!$H$23:$N$23,0))+'Input| Projects'!$Z538*INDEX('Input| Escalations'!$H$34:$N$34,MATCH('Calc| Project Costs'!N$9,'Input| Escalations'!$H$23:$N$23,0))+'Input| Projects'!$AA538*INDEX('Input| Escalations'!$H$35:$N$35,MATCH('Calc| Project Costs'!N$9,'Input| Escalations'!$H$23:$N$23,0))+1</f>
        <v>1</v>
      </c>
      <c r="O538" s="192">
        <f>'Input| Projects'!$Y538*INDEX('Input| Escalations'!$H$33:$N$33,MATCH('Calc| Project Costs'!O$9,'Input| Escalations'!$H$23:$N$23,0))+'Input| Projects'!$Z538*INDEX('Input| Escalations'!$H$34:$N$34,MATCH('Calc| Project Costs'!O$9,'Input| Escalations'!$H$23:$N$23,0))+'Input| Projects'!$AA538*INDEX('Input| Escalations'!$H$35:$N$35,MATCH('Calc| Project Costs'!O$9,'Input| Escalations'!$H$23:$N$23,0))+1</f>
        <v>1</v>
      </c>
      <c r="P538" s="192">
        <f>'Input| Projects'!$Y538*INDEX('Input| Escalations'!$H$33:$N$33,MATCH('Calc| Project Costs'!P$9,'Input| Escalations'!$H$23:$N$23,0))+'Input| Projects'!$Z538*INDEX('Input| Escalations'!$H$34:$N$34,MATCH('Calc| Project Costs'!P$9,'Input| Escalations'!$H$23:$N$23,0))+'Input| Projects'!$AA538*INDEX('Input| Escalations'!$H$35:$N$35,MATCH('Calc| Project Costs'!P$9,'Input| Escalations'!$H$23:$N$23,0))+1</f>
        <v>1</v>
      </c>
      <c r="Q538" s="192">
        <f>'Input| Projects'!$Y538*INDEX('Input| Escalations'!$H$33:$N$33,MATCH('Calc| Project Costs'!Q$9,'Input| Escalations'!$H$23:$N$23,0))+'Input| Projects'!$Z538*INDEX('Input| Escalations'!$H$34:$N$34,MATCH('Calc| Project Costs'!Q$9,'Input| Escalations'!$H$23:$N$23,0))+'Input| Projects'!$AA538*INDEX('Input| Escalations'!$H$35:$N$35,MATCH('Calc| Project Costs'!Q$9,'Input| Escalations'!$H$23:$N$23,0))+1</f>
        <v>1</v>
      </c>
      <c r="R538" s="192">
        <f>'Input| Projects'!$Y538*INDEX('Input| Escalations'!$H$33:$N$33,MATCH('Calc| Project Costs'!R$9,'Input| Escalations'!$H$23:$N$23,0))+'Input| Projects'!$Z538*INDEX('Input| Escalations'!$H$34:$N$34,MATCH('Calc| Project Costs'!R$9,'Input| Escalations'!$H$23:$N$23,0))+'Input| Projects'!$AA538*INDEX('Input| Escalations'!$H$35:$N$35,MATCH('Calc| Project Costs'!R$9,'Input| Escalations'!$H$23:$N$23,0))+1</f>
        <v>1</v>
      </c>
      <c r="S538" s="192">
        <f>'Input| Projects'!$Y538*INDEX('Input| Escalations'!$H$33:$N$33,MATCH('Calc| Project Costs'!S$9,'Input| Escalations'!$H$23:$N$23,0))+'Input| Projects'!$Z538*INDEX('Input| Escalations'!$H$34:$N$34,MATCH('Calc| Project Costs'!S$9,'Input| Escalations'!$H$23:$N$23,0))+'Input| Projects'!$AA538*INDEX('Input| Escalations'!$H$35:$N$35,MATCH('Calc| Project Costs'!S$9,'Input| Escalations'!$H$23:$N$23,0))+1</f>
        <v>1</v>
      </c>
      <c r="T538" s="192">
        <f>'Input| Projects'!$Y538*INDEX('Input| Escalations'!$H$33:$N$33,MATCH('Calc| Project Costs'!T$9,'Input| Escalations'!$H$23:$N$23,0))+'Input| Projects'!$Z538*INDEX('Input| Escalations'!$H$34:$N$34,MATCH('Calc| Project Costs'!T$9,'Input| Escalations'!$H$23:$N$23,0))+'Input| Projects'!$AA538*INDEX('Input| Escalations'!$H$35:$N$35,MATCH('Calc| Project Costs'!T$9,'Input| Escalations'!$H$23:$N$23,0))+1</f>
        <v>1</v>
      </c>
      <c r="U538" s="106"/>
      <c r="V538" s="186">
        <f t="shared" si="271"/>
        <v>0</v>
      </c>
      <c r="W538" s="186">
        <f t="shared" si="272"/>
        <v>0</v>
      </c>
      <c r="X538" s="186">
        <f t="shared" si="273"/>
        <v>0</v>
      </c>
      <c r="Y538" s="186">
        <f t="shared" si="249"/>
        <v>0</v>
      </c>
      <c r="Z538" s="186">
        <f t="shared" si="250"/>
        <v>0</v>
      </c>
      <c r="AA538" s="186">
        <f t="shared" si="251"/>
        <v>0</v>
      </c>
      <c r="AB538" s="186">
        <f t="shared" si="252"/>
        <v>0</v>
      </c>
      <c r="AC538" s="106"/>
      <c r="AD538" s="186">
        <f>'Input| Projects'!Q538*N538*'Input| Escalations'!$K$19</f>
        <v>0</v>
      </c>
      <c r="AE538" s="186">
        <f>'Input| Projects'!R538*O538*'Input| Escalations'!$K$19</f>
        <v>0</v>
      </c>
      <c r="AF538" s="186">
        <f>'Input| Projects'!S538*P538*'Input| Escalations'!$K$19</f>
        <v>0</v>
      </c>
      <c r="AG538" s="186">
        <f>'Input| Projects'!T538*Q538*'Input| Escalations'!$K$19</f>
        <v>0</v>
      </c>
      <c r="AH538" s="186">
        <f>'Input| Projects'!U538*R538*'Input| Escalations'!$K$19</f>
        <v>0</v>
      </c>
      <c r="AI538" s="186">
        <f>'Input| Projects'!V538*S538*'Input| Escalations'!$K$19</f>
        <v>0</v>
      </c>
      <c r="AJ538" s="186">
        <f>'Input| Projects'!W538*T538*'Input| Escalations'!$K$19</f>
        <v>0</v>
      </c>
      <c r="AK538" s="106"/>
      <c r="AL538" s="186" t="str">
        <f>IFERROR(IF('Input| Overheads'!$C$42="Direct costs",SUMPRODUCT(--('Input| Projects'!$AC538="Yes"),'Calc| Overheads Allocation'!C$8,'Calc| Project Costs'!V538),IF('Input| Overheads'!$C$42="Internal labour",SUMPRODUCT(--('Input| Projects'!$AC538="Yes"),'Calc| Overheads Allocation'!C$8,'Calc| Project Costs'!V538,'Input| Projects'!$Y538),IF('Input| Overheads'!$C$42="DNSP defined",SUMPRODUCT(--('Input| Projects'!$AC538="Yes"),'Calc| Overheads Allocation'!C$61,'Input| Projects'!$AF538),""))),"")</f>
        <v/>
      </c>
      <c r="AM538" s="186" t="str">
        <f>IFERROR(IF('Input| Overheads'!$C$42="Direct costs",SUMPRODUCT(--('Input| Projects'!$AC538="Yes"),'Calc| Overheads Allocation'!D$8,'Calc| Project Costs'!W538),IF('Input| Overheads'!$C$42="Internal labour",SUMPRODUCT(--('Input| Projects'!$AC538="Yes"),'Calc| Overheads Allocation'!D$8,'Calc| Project Costs'!W538,'Input| Projects'!$Y538),IF('Input| Overheads'!$C$42="DNSP defined",SUMPRODUCT(--('Input| Projects'!$AC538="Yes"),'Calc| Overheads Allocation'!D$61,'Input| Projects'!$AF538),""))),"")</f>
        <v/>
      </c>
      <c r="AN538" s="186" t="str">
        <f>IFERROR(IF('Input| Overheads'!$C$42="Direct costs",SUMPRODUCT(--('Input| Projects'!$AC538="Yes"),'Calc| Overheads Allocation'!E$8,'Calc| Project Costs'!X538),IF('Input| Overheads'!$C$42="Internal labour",SUMPRODUCT(--('Input| Projects'!$AC538="Yes"),'Calc| Overheads Allocation'!E$8,'Calc| Project Costs'!X538,'Input| Projects'!$Y538),IF('Input| Overheads'!$C$42="DNSP defined",SUMPRODUCT(--('Input| Projects'!$AC538="Yes"),'Calc| Overheads Allocation'!E$61,'Input| Projects'!$AF538),""))),"")</f>
        <v/>
      </c>
      <c r="AO538" s="186" t="str">
        <f>IFERROR(IF('Input| Overheads'!$C$42="Direct costs",SUMPRODUCT(--('Input| Projects'!$AC538="Yes"),'Calc| Overheads Allocation'!F$8,'Calc| Project Costs'!Y538),IF('Input| Overheads'!$C$42="Internal labour",SUMPRODUCT(--('Input| Projects'!$AC538="Yes"),'Calc| Overheads Allocation'!F$8,'Calc| Project Costs'!Y538,'Input| Projects'!$Y538),IF('Input| Overheads'!$C$42="DNSP defined",SUMPRODUCT(--('Input| Projects'!$AC538="Yes"),'Calc| Overheads Allocation'!F$61,'Input| Projects'!$AF538),""))),"")</f>
        <v/>
      </c>
      <c r="AP538" s="186" t="str">
        <f>IFERROR(IF('Input| Overheads'!$C$42="Direct costs",SUMPRODUCT(--('Input| Projects'!$AC538="Yes"),'Calc| Overheads Allocation'!G$8,'Calc| Project Costs'!Z538),IF('Input| Overheads'!$C$42="Internal labour",SUMPRODUCT(--('Input| Projects'!$AC538="Yes"),'Calc| Overheads Allocation'!G$8,'Calc| Project Costs'!Z538,'Input| Projects'!$Y538),IF('Input| Overheads'!$C$42="DNSP defined",SUMPRODUCT(--('Input| Projects'!$AC538="Yes"),'Calc| Overheads Allocation'!G$61,'Input| Projects'!$AF538),""))),"")</f>
        <v/>
      </c>
      <c r="AQ538" s="186" t="str">
        <f>IFERROR(IF('Input| Overheads'!$C$42="Direct costs",SUMPRODUCT(--('Input| Projects'!$AC538="Yes"),'Calc| Overheads Allocation'!H$8,'Calc| Project Costs'!AA538),IF('Input| Overheads'!$C$42="Internal labour",SUMPRODUCT(--('Input| Projects'!$AC538="Yes"),'Calc| Overheads Allocation'!H$8,'Calc| Project Costs'!AA538,'Input| Projects'!$Y538),IF('Input| Overheads'!$C$42="DNSP defined",SUMPRODUCT(--('Input| Projects'!$AC538="Yes"),'Calc| Overheads Allocation'!H$61,'Input| Projects'!$AF538),""))),"")</f>
        <v/>
      </c>
      <c r="AR538" s="186" t="str">
        <f>IFERROR(IF('Input| Overheads'!$C$42="Direct costs",SUMPRODUCT(--('Input| Projects'!$AC538="Yes"),'Calc| Overheads Allocation'!I$8,'Calc| Project Costs'!AB538),IF('Input| Overheads'!$C$42="Internal labour",SUMPRODUCT(--('Input| Projects'!$AC538="Yes"),'Calc| Overheads Allocation'!I$8,'Calc| Project Costs'!AB538,'Input| Projects'!$Y538),IF('Input| Overheads'!$C$42="DNSP defined",SUMPRODUCT(--('Input| Projects'!$AC538="Yes"),'Calc| Overheads Allocation'!I$61,'Input| Projects'!$AF538),""))),"")</f>
        <v/>
      </c>
      <c r="AS538" s="106"/>
      <c r="AT538" s="186" t="str">
        <f>IFERROR(IF('Input| Overheads'!$C$42="Direct costs",SUMPRODUCT(--('Input| Projects'!$AD538="Yes"),'Calc| Overheads Allocation'!C$9,'Calc| Project Costs'!V538),IF('Input| Overheads'!$C$42="Internal labour",SUMPRODUCT(--('Input| Projects'!$AD538="Yes"),'Calc| Overheads Allocation'!C$9,'Calc| Project Costs'!V538,'Input| Projects'!$Y538),IF('Input| Overheads'!$C$42="DNSP defined",SUMPRODUCT(--('Input| Projects'!$AD538="Yes"),'Calc| Overheads Allocation'!C$62,'Input| Projects'!$AG538),""))),"")</f>
        <v/>
      </c>
      <c r="AU538" s="186" t="str">
        <f>IFERROR(IF('Input| Overheads'!$C$42="Direct costs",SUMPRODUCT(--('Input| Projects'!$AD538="Yes"),'Calc| Overheads Allocation'!D$9,'Calc| Project Costs'!W538),IF('Input| Overheads'!$C$42="Internal labour",SUMPRODUCT(--('Input| Projects'!$AD538="Yes"),'Calc| Overheads Allocation'!D$9,'Calc| Project Costs'!W538,'Input| Projects'!$Y538),IF('Input| Overheads'!$C$42="DNSP defined",SUMPRODUCT(--('Input| Projects'!$AD538="Yes"),'Calc| Overheads Allocation'!D$62,'Input| Projects'!$AG538),""))),"")</f>
        <v/>
      </c>
      <c r="AV538" s="186" t="str">
        <f>IFERROR(IF('Input| Overheads'!$C$42="Direct costs",SUMPRODUCT(--('Input| Projects'!$AD538="Yes"),'Calc| Overheads Allocation'!E$9,'Calc| Project Costs'!X538),IF('Input| Overheads'!$C$42="Internal labour",SUMPRODUCT(--('Input| Projects'!$AD538="Yes"),'Calc| Overheads Allocation'!E$9,'Calc| Project Costs'!X538,'Input| Projects'!$Y538),IF('Input| Overheads'!$C$42="DNSP defined",SUMPRODUCT(--('Input| Projects'!$AD538="Yes"),'Calc| Overheads Allocation'!E$62,'Input| Projects'!$AG538),""))),"")</f>
        <v/>
      </c>
      <c r="AW538" s="186" t="str">
        <f>IFERROR(IF('Input| Overheads'!$C$42="Direct costs",SUMPRODUCT(--('Input| Projects'!$AD538="Yes"),'Calc| Overheads Allocation'!F$9,'Calc| Project Costs'!Y538),IF('Input| Overheads'!$C$42="Internal labour",SUMPRODUCT(--('Input| Projects'!$AD538="Yes"),'Calc| Overheads Allocation'!F$9,'Calc| Project Costs'!Y538,'Input| Projects'!$Y538),IF('Input| Overheads'!$C$42="DNSP defined",SUMPRODUCT(--('Input| Projects'!$AD538="Yes"),'Calc| Overheads Allocation'!F$62,'Input| Projects'!$AG538),""))),"")</f>
        <v/>
      </c>
      <c r="AX538" s="186" t="str">
        <f>IFERROR(IF('Input| Overheads'!$C$42="Direct costs",SUMPRODUCT(--('Input| Projects'!$AD538="Yes"),'Calc| Overheads Allocation'!G$9,'Calc| Project Costs'!Z538),IF('Input| Overheads'!$C$42="Internal labour",SUMPRODUCT(--('Input| Projects'!$AD538="Yes"),'Calc| Overheads Allocation'!G$9,'Calc| Project Costs'!Z538,'Input| Projects'!$Y538),IF('Input| Overheads'!$C$42="DNSP defined",SUMPRODUCT(--('Input| Projects'!$AD538="Yes"),'Calc| Overheads Allocation'!G$62,'Input| Projects'!$AG538),""))),"")</f>
        <v/>
      </c>
      <c r="AY538" s="186" t="str">
        <f>IFERROR(IF('Input| Overheads'!$C$42="Direct costs",SUMPRODUCT(--('Input| Projects'!$AD538="Yes"),'Calc| Overheads Allocation'!H$9,'Calc| Project Costs'!AA538),IF('Input| Overheads'!$C$42="Internal labour",SUMPRODUCT(--('Input| Projects'!$AD538="Yes"),'Calc| Overheads Allocation'!H$9,'Calc| Project Costs'!AA538,'Input| Projects'!$Y538),IF('Input| Overheads'!$C$42="DNSP defined",SUMPRODUCT(--('Input| Projects'!$AD538="Yes"),'Calc| Overheads Allocation'!H$62,'Input| Projects'!$AG538),""))),"")</f>
        <v/>
      </c>
      <c r="AZ538" s="186" t="str">
        <f>IFERROR(IF('Input| Overheads'!$C$42="Direct costs",SUMPRODUCT(--('Input| Projects'!$AD538="Yes"),'Calc| Overheads Allocation'!I$9,'Calc| Project Costs'!AB538),IF('Input| Overheads'!$C$42="Internal labour",SUMPRODUCT(--('Input| Projects'!$AD538="Yes"),'Calc| Overheads Allocation'!I$9,'Calc| Project Costs'!AB538,'Input| Projects'!$Y538),IF('Input| Overheads'!$C$42="DNSP defined",SUMPRODUCT(--('Input| Projects'!$AD538="Yes"),'Calc| Overheads Allocation'!I$62,'Input| Projects'!$AG538),""))),"")</f>
        <v/>
      </c>
      <c r="BA538" s="106"/>
      <c r="BB538" s="186">
        <f t="shared" si="274"/>
        <v>0</v>
      </c>
      <c r="BC538" s="186">
        <f t="shared" si="275"/>
        <v>0</v>
      </c>
      <c r="BD538" s="186">
        <f t="shared" si="276"/>
        <v>0</v>
      </c>
      <c r="BE538" s="186">
        <f t="shared" si="253"/>
        <v>0</v>
      </c>
      <c r="BF538" s="186">
        <f t="shared" si="254"/>
        <v>0</v>
      </c>
      <c r="BG538" s="186">
        <f t="shared" si="255"/>
        <v>0</v>
      </c>
      <c r="BH538" s="186">
        <f t="shared" si="256"/>
        <v>0</v>
      </c>
      <c r="BI538" s="97"/>
      <c r="BJ538" s="186" t="str">
        <f t="shared" si="257"/>
        <v/>
      </c>
      <c r="BK538" s="186" t="str">
        <f t="shared" si="258"/>
        <v/>
      </c>
      <c r="BL538" s="186" t="str">
        <f t="shared" si="259"/>
        <v/>
      </c>
      <c r="BM538" s="186" t="str">
        <f t="shared" si="260"/>
        <v/>
      </c>
      <c r="BN538" s="186" t="str">
        <f t="shared" si="261"/>
        <v/>
      </c>
      <c r="BO538" s="186" t="str">
        <f t="shared" si="262"/>
        <v/>
      </c>
      <c r="BP538" s="186" t="str">
        <f t="shared" si="263"/>
        <v/>
      </c>
      <c r="BQ538" s="97"/>
      <c r="BR538" s="186">
        <f t="shared" si="264"/>
        <v>0</v>
      </c>
      <c r="BS538" s="186">
        <f t="shared" si="265"/>
        <v>0</v>
      </c>
      <c r="BT538" s="222">
        <f t="shared" si="266"/>
        <v>0</v>
      </c>
      <c r="BU538" s="222">
        <f t="shared" si="267"/>
        <v>0</v>
      </c>
      <c r="BV538" s="222">
        <f t="shared" si="268"/>
        <v>0</v>
      </c>
      <c r="BW538" s="222">
        <f t="shared" si="269"/>
        <v>0</v>
      </c>
      <c r="BX538" s="222">
        <f t="shared" si="270"/>
        <v>0</v>
      </c>
      <c r="BY538" s="106"/>
      <c r="BZ538" s="197" t="str">
        <f>IF(SUMIF('Input| Projects'!$AS$8:$CP$8,"Dx",'Input| Projects'!$AS538:$CP538)=0,"",SUMIF('Input| Projects'!$AS$8:$CP$8,"Dx",'Input| Projects'!$AS538:$CP538))</f>
        <v/>
      </c>
      <c r="CA538" s="197" t="str">
        <f>IF(SUMIF('Input| Projects'!$AS$8:$CP$8,"Tx",'Input| Projects'!$AS538:$CP538)=0,"",SUMIF('Input| Projects'!$AS$8:$CP$8,"Tx",'Input| Projects'!$AS538:$CP538))</f>
        <v/>
      </c>
      <c r="CB538" s="150" t="str">
        <f t="shared" si="277"/>
        <v/>
      </c>
    </row>
    <row r="539" spans="2:80" x14ac:dyDescent="0.2">
      <c r="B539" s="201">
        <f>IFERROR('Input| Projects'!B539,"")</f>
        <v>530</v>
      </c>
      <c r="C539" s="42" t="str">
        <f>IFERROR(IF('Input| Projects'!C539="","",'Input| Projects'!C539),"")</f>
        <v/>
      </c>
      <c r="D539" s="42" t="str">
        <f>IFERROR(IF('Input| Projects'!D539="","",'Input| Projects'!D539),"")</f>
        <v/>
      </c>
      <c r="E539" s="104"/>
      <c r="F539" s="190">
        <f>IFERROR('Input| Projects'!I539*'Input| Escalations'!$K$19,"")</f>
        <v>0</v>
      </c>
      <c r="G539" s="190">
        <f>IFERROR('Input| Projects'!J539*'Input| Escalations'!$K$19,"")</f>
        <v>0</v>
      </c>
      <c r="H539" s="190">
        <f>IFERROR('Input| Projects'!K539*'Input| Escalations'!$K$19,"")</f>
        <v>0</v>
      </c>
      <c r="I539" s="190">
        <f>IFERROR('Input| Projects'!L539*'Input| Escalations'!$K$19,"")</f>
        <v>0</v>
      </c>
      <c r="J539" s="190">
        <f>IFERROR('Input| Projects'!M539*'Input| Escalations'!$K$19,"")</f>
        <v>0</v>
      </c>
      <c r="K539" s="190">
        <f>IFERROR('Input| Projects'!N539*'Input| Escalations'!$K$19,"")</f>
        <v>0</v>
      </c>
      <c r="L539" s="190">
        <f>IFERROR('Input| Projects'!O539*'Input| Escalations'!$K$19,"")</f>
        <v>0</v>
      </c>
      <c r="M539" s="150" t="str">
        <f>IF(ABS(SUM(F539:L539)-(SUM('Input| Projects'!I539:O539)*'Input| Escalations'!$K$19))&lt;0.0000001,"",1)</f>
        <v/>
      </c>
      <c r="N539" s="192">
        <f>'Input| Projects'!$Y539*INDEX('Input| Escalations'!$H$33:$N$33,MATCH('Calc| Project Costs'!N$9,'Input| Escalations'!$H$23:$N$23,0))+'Input| Projects'!$Z539*INDEX('Input| Escalations'!$H$34:$N$34,MATCH('Calc| Project Costs'!N$9,'Input| Escalations'!$H$23:$N$23,0))+'Input| Projects'!$AA539*INDEX('Input| Escalations'!$H$35:$N$35,MATCH('Calc| Project Costs'!N$9,'Input| Escalations'!$H$23:$N$23,0))+1</f>
        <v>1</v>
      </c>
      <c r="O539" s="192">
        <f>'Input| Projects'!$Y539*INDEX('Input| Escalations'!$H$33:$N$33,MATCH('Calc| Project Costs'!O$9,'Input| Escalations'!$H$23:$N$23,0))+'Input| Projects'!$Z539*INDEX('Input| Escalations'!$H$34:$N$34,MATCH('Calc| Project Costs'!O$9,'Input| Escalations'!$H$23:$N$23,0))+'Input| Projects'!$AA539*INDEX('Input| Escalations'!$H$35:$N$35,MATCH('Calc| Project Costs'!O$9,'Input| Escalations'!$H$23:$N$23,0))+1</f>
        <v>1</v>
      </c>
      <c r="P539" s="192">
        <f>'Input| Projects'!$Y539*INDEX('Input| Escalations'!$H$33:$N$33,MATCH('Calc| Project Costs'!P$9,'Input| Escalations'!$H$23:$N$23,0))+'Input| Projects'!$Z539*INDEX('Input| Escalations'!$H$34:$N$34,MATCH('Calc| Project Costs'!P$9,'Input| Escalations'!$H$23:$N$23,0))+'Input| Projects'!$AA539*INDEX('Input| Escalations'!$H$35:$N$35,MATCH('Calc| Project Costs'!P$9,'Input| Escalations'!$H$23:$N$23,0))+1</f>
        <v>1</v>
      </c>
      <c r="Q539" s="192">
        <f>'Input| Projects'!$Y539*INDEX('Input| Escalations'!$H$33:$N$33,MATCH('Calc| Project Costs'!Q$9,'Input| Escalations'!$H$23:$N$23,0))+'Input| Projects'!$Z539*INDEX('Input| Escalations'!$H$34:$N$34,MATCH('Calc| Project Costs'!Q$9,'Input| Escalations'!$H$23:$N$23,0))+'Input| Projects'!$AA539*INDEX('Input| Escalations'!$H$35:$N$35,MATCH('Calc| Project Costs'!Q$9,'Input| Escalations'!$H$23:$N$23,0))+1</f>
        <v>1</v>
      </c>
      <c r="R539" s="192">
        <f>'Input| Projects'!$Y539*INDEX('Input| Escalations'!$H$33:$N$33,MATCH('Calc| Project Costs'!R$9,'Input| Escalations'!$H$23:$N$23,0))+'Input| Projects'!$Z539*INDEX('Input| Escalations'!$H$34:$N$34,MATCH('Calc| Project Costs'!R$9,'Input| Escalations'!$H$23:$N$23,0))+'Input| Projects'!$AA539*INDEX('Input| Escalations'!$H$35:$N$35,MATCH('Calc| Project Costs'!R$9,'Input| Escalations'!$H$23:$N$23,0))+1</f>
        <v>1</v>
      </c>
      <c r="S539" s="192">
        <f>'Input| Projects'!$Y539*INDEX('Input| Escalations'!$H$33:$N$33,MATCH('Calc| Project Costs'!S$9,'Input| Escalations'!$H$23:$N$23,0))+'Input| Projects'!$Z539*INDEX('Input| Escalations'!$H$34:$N$34,MATCH('Calc| Project Costs'!S$9,'Input| Escalations'!$H$23:$N$23,0))+'Input| Projects'!$AA539*INDEX('Input| Escalations'!$H$35:$N$35,MATCH('Calc| Project Costs'!S$9,'Input| Escalations'!$H$23:$N$23,0))+1</f>
        <v>1</v>
      </c>
      <c r="T539" s="192">
        <f>'Input| Projects'!$Y539*INDEX('Input| Escalations'!$H$33:$N$33,MATCH('Calc| Project Costs'!T$9,'Input| Escalations'!$H$23:$N$23,0))+'Input| Projects'!$Z539*INDEX('Input| Escalations'!$H$34:$N$34,MATCH('Calc| Project Costs'!T$9,'Input| Escalations'!$H$23:$N$23,0))+'Input| Projects'!$AA539*INDEX('Input| Escalations'!$H$35:$N$35,MATCH('Calc| Project Costs'!T$9,'Input| Escalations'!$H$23:$N$23,0))+1</f>
        <v>1</v>
      </c>
      <c r="U539" s="106"/>
      <c r="V539" s="186">
        <f t="shared" si="271"/>
        <v>0</v>
      </c>
      <c r="W539" s="186">
        <f t="shared" si="272"/>
        <v>0</v>
      </c>
      <c r="X539" s="186">
        <f t="shared" si="273"/>
        <v>0</v>
      </c>
      <c r="Y539" s="186">
        <f t="shared" si="249"/>
        <v>0</v>
      </c>
      <c r="Z539" s="186">
        <f t="shared" si="250"/>
        <v>0</v>
      </c>
      <c r="AA539" s="186">
        <f t="shared" si="251"/>
        <v>0</v>
      </c>
      <c r="AB539" s="186">
        <f t="shared" si="252"/>
        <v>0</v>
      </c>
      <c r="AC539" s="106"/>
      <c r="AD539" s="186">
        <f>'Input| Projects'!Q539*N539*'Input| Escalations'!$K$19</f>
        <v>0</v>
      </c>
      <c r="AE539" s="186">
        <f>'Input| Projects'!R539*O539*'Input| Escalations'!$K$19</f>
        <v>0</v>
      </c>
      <c r="AF539" s="186">
        <f>'Input| Projects'!S539*P539*'Input| Escalations'!$K$19</f>
        <v>0</v>
      </c>
      <c r="AG539" s="186">
        <f>'Input| Projects'!T539*Q539*'Input| Escalations'!$K$19</f>
        <v>0</v>
      </c>
      <c r="AH539" s="186">
        <f>'Input| Projects'!U539*R539*'Input| Escalations'!$K$19</f>
        <v>0</v>
      </c>
      <c r="AI539" s="186">
        <f>'Input| Projects'!V539*S539*'Input| Escalations'!$K$19</f>
        <v>0</v>
      </c>
      <c r="AJ539" s="186">
        <f>'Input| Projects'!W539*T539*'Input| Escalations'!$K$19</f>
        <v>0</v>
      </c>
      <c r="AK539" s="106"/>
      <c r="AL539" s="186" t="str">
        <f>IFERROR(IF('Input| Overheads'!$C$42="Direct costs",SUMPRODUCT(--('Input| Projects'!$AC539="Yes"),'Calc| Overheads Allocation'!C$8,'Calc| Project Costs'!V539),IF('Input| Overheads'!$C$42="Internal labour",SUMPRODUCT(--('Input| Projects'!$AC539="Yes"),'Calc| Overheads Allocation'!C$8,'Calc| Project Costs'!V539,'Input| Projects'!$Y539),IF('Input| Overheads'!$C$42="DNSP defined",SUMPRODUCT(--('Input| Projects'!$AC539="Yes"),'Calc| Overheads Allocation'!C$61,'Input| Projects'!$AF539),""))),"")</f>
        <v/>
      </c>
      <c r="AM539" s="186" t="str">
        <f>IFERROR(IF('Input| Overheads'!$C$42="Direct costs",SUMPRODUCT(--('Input| Projects'!$AC539="Yes"),'Calc| Overheads Allocation'!D$8,'Calc| Project Costs'!W539),IF('Input| Overheads'!$C$42="Internal labour",SUMPRODUCT(--('Input| Projects'!$AC539="Yes"),'Calc| Overheads Allocation'!D$8,'Calc| Project Costs'!W539,'Input| Projects'!$Y539),IF('Input| Overheads'!$C$42="DNSP defined",SUMPRODUCT(--('Input| Projects'!$AC539="Yes"),'Calc| Overheads Allocation'!D$61,'Input| Projects'!$AF539),""))),"")</f>
        <v/>
      </c>
      <c r="AN539" s="186" t="str">
        <f>IFERROR(IF('Input| Overheads'!$C$42="Direct costs",SUMPRODUCT(--('Input| Projects'!$AC539="Yes"),'Calc| Overheads Allocation'!E$8,'Calc| Project Costs'!X539),IF('Input| Overheads'!$C$42="Internal labour",SUMPRODUCT(--('Input| Projects'!$AC539="Yes"),'Calc| Overheads Allocation'!E$8,'Calc| Project Costs'!X539,'Input| Projects'!$Y539),IF('Input| Overheads'!$C$42="DNSP defined",SUMPRODUCT(--('Input| Projects'!$AC539="Yes"),'Calc| Overheads Allocation'!E$61,'Input| Projects'!$AF539),""))),"")</f>
        <v/>
      </c>
      <c r="AO539" s="186" t="str">
        <f>IFERROR(IF('Input| Overheads'!$C$42="Direct costs",SUMPRODUCT(--('Input| Projects'!$AC539="Yes"),'Calc| Overheads Allocation'!F$8,'Calc| Project Costs'!Y539),IF('Input| Overheads'!$C$42="Internal labour",SUMPRODUCT(--('Input| Projects'!$AC539="Yes"),'Calc| Overheads Allocation'!F$8,'Calc| Project Costs'!Y539,'Input| Projects'!$Y539),IF('Input| Overheads'!$C$42="DNSP defined",SUMPRODUCT(--('Input| Projects'!$AC539="Yes"),'Calc| Overheads Allocation'!F$61,'Input| Projects'!$AF539),""))),"")</f>
        <v/>
      </c>
      <c r="AP539" s="186" t="str">
        <f>IFERROR(IF('Input| Overheads'!$C$42="Direct costs",SUMPRODUCT(--('Input| Projects'!$AC539="Yes"),'Calc| Overheads Allocation'!G$8,'Calc| Project Costs'!Z539),IF('Input| Overheads'!$C$42="Internal labour",SUMPRODUCT(--('Input| Projects'!$AC539="Yes"),'Calc| Overheads Allocation'!G$8,'Calc| Project Costs'!Z539,'Input| Projects'!$Y539),IF('Input| Overheads'!$C$42="DNSP defined",SUMPRODUCT(--('Input| Projects'!$AC539="Yes"),'Calc| Overheads Allocation'!G$61,'Input| Projects'!$AF539),""))),"")</f>
        <v/>
      </c>
      <c r="AQ539" s="186" t="str">
        <f>IFERROR(IF('Input| Overheads'!$C$42="Direct costs",SUMPRODUCT(--('Input| Projects'!$AC539="Yes"),'Calc| Overheads Allocation'!H$8,'Calc| Project Costs'!AA539),IF('Input| Overheads'!$C$42="Internal labour",SUMPRODUCT(--('Input| Projects'!$AC539="Yes"),'Calc| Overheads Allocation'!H$8,'Calc| Project Costs'!AA539,'Input| Projects'!$Y539),IF('Input| Overheads'!$C$42="DNSP defined",SUMPRODUCT(--('Input| Projects'!$AC539="Yes"),'Calc| Overheads Allocation'!H$61,'Input| Projects'!$AF539),""))),"")</f>
        <v/>
      </c>
      <c r="AR539" s="186" t="str">
        <f>IFERROR(IF('Input| Overheads'!$C$42="Direct costs",SUMPRODUCT(--('Input| Projects'!$AC539="Yes"),'Calc| Overheads Allocation'!I$8,'Calc| Project Costs'!AB539),IF('Input| Overheads'!$C$42="Internal labour",SUMPRODUCT(--('Input| Projects'!$AC539="Yes"),'Calc| Overheads Allocation'!I$8,'Calc| Project Costs'!AB539,'Input| Projects'!$Y539),IF('Input| Overheads'!$C$42="DNSP defined",SUMPRODUCT(--('Input| Projects'!$AC539="Yes"),'Calc| Overheads Allocation'!I$61,'Input| Projects'!$AF539),""))),"")</f>
        <v/>
      </c>
      <c r="AS539" s="106"/>
      <c r="AT539" s="186" t="str">
        <f>IFERROR(IF('Input| Overheads'!$C$42="Direct costs",SUMPRODUCT(--('Input| Projects'!$AD539="Yes"),'Calc| Overheads Allocation'!C$9,'Calc| Project Costs'!V539),IF('Input| Overheads'!$C$42="Internal labour",SUMPRODUCT(--('Input| Projects'!$AD539="Yes"),'Calc| Overheads Allocation'!C$9,'Calc| Project Costs'!V539,'Input| Projects'!$Y539),IF('Input| Overheads'!$C$42="DNSP defined",SUMPRODUCT(--('Input| Projects'!$AD539="Yes"),'Calc| Overheads Allocation'!C$62,'Input| Projects'!$AG539),""))),"")</f>
        <v/>
      </c>
      <c r="AU539" s="186" t="str">
        <f>IFERROR(IF('Input| Overheads'!$C$42="Direct costs",SUMPRODUCT(--('Input| Projects'!$AD539="Yes"),'Calc| Overheads Allocation'!D$9,'Calc| Project Costs'!W539),IF('Input| Overheads'!$C$42="Internal labour",SUMPRODUCT(--('Input| Projects'!$AD539="Yes"),'Calc| Overheads Allocation'!D$9,'Calc| Project Costs'!W539,'Input| Projects'!$Y539),IF('Input| Overheads'!$C$42="DNSP defined",SUMPRODUCT(--('Input| Projects'!$AD539="Yes"),'Calc| Overheads Allocation'!D$62,'Input| Projects'!$AG539),""))),"")</f>
        <v/>
      </c>
      <c r="AV539" s="186" t="str">
        <f>IFERROR(IF('Input| Overheads'!$C$42="Direct costs",SUMPRODUCT(--('Input| Projects'!$AD539="Yes"),'Calc| Overheads Allocation'!E$9,'Calc| Project Costs'!X539),IF('Input| Overheads'!$C$42="Internal labour",SUMPRODUCT(--('Input| Projects'!$AD539="Yes"),'Calc| Overheads Allocation'!E$9,'Calc| Project Costs'!X539,'Input| Projects'!$Y539),IF('Input| Overheads'!$C$42="DNSP defined",SUMPRODUCT(--('Input| Projects'!$AD539="Yes"),'Calc| Overheads Allocation'!E$62,'Input| Projects'!$AG539),""))),"")</f>
        <v/>
      </c>
      <c r="AW539" s="186" t="str">
        <f>IFERROR(IF('Input| Overheads'!$C$42="Direct costs",SUMPRODUCT(--('Input| Projects'!$AD539="Yes"),'Calc| Overheads Allocation'!F$9,'Calc| Project Costs'!Y539),IF('Input| Overheads'!$C$42="Internal labour",SUMPRODUCT(--('Input| Projects'!$AD539="Yes"),'Calc| Overheads Allocation'!F$9,'Calc| Project Costs'!Y539,'Input| Projects'!$Y539),IF('Input| Overheads'!$C$42="DNSP defined",SUMPRODUCT(--('Input| Projects'!$AD539="Yes"),'Calc| Overheads Allocation'!F$62,'Input| Projects'!$AG539),""))),"")</f>
        <v/>
      </c>
      <c r="AX539" s="186" t="str">
        <f>IFERROR(IF('Input| Overheads'!$C$42="Direct costs",SUMPRODUCT(--('Input| Projects'!$AD539="Yes"),'Calc| Overheads Allocation'!G$9,'Calc| Project Costs'!Z539),IF('Input| Overheads'!$C$42="Internal labour",SUMPRODUCT(--('Input| Projects'!$AD539="Yes"),'Calc| Overheads Allocation'!G$9,'Calc| Project Costs'!Z539,'Input| Projects'!$Y539),IF('Input| Overheads'!$C$42="DNSP defined",SUMPRODUCT(--('Input| Projects'!$AD539="Yes"),'Calc| Overheads Allocation'!G$62,'Input| Projects'!$AG539),""))),"")</f>
        <v/>
      </c>
      <c r="AY539" s="186" t="str">
        <f>IFERROR(IF('Input| Overheads'!$C$42="Direct costs",SUMPRODUCT(--('Input| Projects'!$AD539="Yes"),'Calc| Overheads Allocation'!H$9,'Calc| Project Costs'!AA539),IF('Input| Overheads'!$C$42="Internal labour",SUMPRODUCT(--('Input| Projects'!$AD539="Yes"),'Calc| Overheads Allocation'!H$9,'Calc| Project Costs'!AA539,'Input| Projects'!$Y539),IF('Input| Overheads'!$C$42="DNSP defined",SUMPRODUCT(--('Input| Projects'!$AD539="Yes"),'Calc| Overheads Allocation'!H$62,'Input| Projects'!$AG539),""))),"")</f>
        <v/>
      </c>
      <c r="AZ539" s="186" t="str">
        <f>IFERROR(IF('Input| Overheads'!$C$42="Direct costs",SUMPRODUCT(--('Input| Projects'!$AD539="Yes"),'Calc| Overheads Allocation'!I$9,'Calc| Project Costs'!AB539),IF('Input| Overheads'!$C$42="Internal labour",SUMPRODUCT(--('Input| Projects'!$AD539="Yes"),'Calc| Overheads Allocation'!I$9,'Calc| Project Costs'!AB539,'Input| Projects'!$Y539),IF('Input| Overheads'!$C$42="DNSP defined",SUMPRODUCT(--('Input| Projects'!$AD539="Yes"),'Calc| Overheads Allocation'!I$62,'Input| Projects'!$AG539),""))),"")</f>
        <v/>
      </c>
      <c r="BA539" s="106"/>
      <c r="BB539" s="186">
        <f t="shared" si="274"/>
        <v>0</v>
      </c>
      <c r="BC539" s="186">
        <f t="shared" si="275"/>
        <v>0</v>
      </c>
      <c r="BD539" s="186">
        <f t="shared" si="276"/>
        <v>0</v>
      </c>
      <c r="BE539" s="186">
        <f t="shared" si="253"/>
        <v>0</v>
      </c>
      <c r="BF539" s="186">
        <f t="shared" si="254"/>
        <v>0</v>
      </c>
      <c r="BG539" s="186">
        <f t="shared" si="255"/>
        <v>0</v>
      </c>
      <c r="BH539" s="186">
        <f t="shared" si="256"/>
        <v>0</v>
      </c>
      <c r="BI539" s="97"/>
      <c r="BJ539" s="186" t="str">
        <f t="shared" si="257"/>
        <v/>
      </c>
      <c r="BK539" s="186" t="str">
        <f t="shared" si="258"/>
        <v/>
      </c>
      <c r="BL539" s="186" t="str">
        <f t="shared" si="259"/>
        <v/>
      </c>
      <c r="BM539" s="186" t="str">
        <f t="shared" si="260"/>
        <v/>
      </c>
      <c r="BN539" s="186" t="str">
        <f t="shared" si="261"/>
        <v/>
      </c>
      <c r="BO539" s="186" t="str">
        <f t="shared" si="262"/>
        <v/>
      </c>
      <c r="BP539" s="186" t="str">
        <f t="shared" si="263"/>
        <v/>
      </c>
      <c r="BQ539" s="97"/>
      <c r="BR539" s="186">
        <f t="shared" si="264"/>
        <v>0</v>
      </c>
      <c r="BS539" s="186">
        <f t="shared" si="265"/>
        <v>0</v>
      </c>
      <c r="BT539" s="222">
        <f t="shared" si="266"/>
        <v>0</v>
      </c>
      <c r="BU539" s="222">
        <f t="shared" si="267"/>
        <v>0</v>
      </c>
      <c r="BV539" s="222">
        <f t="shared" si="268"/>
        <v>0</v>
      </c>
      <c r="BW539" s="222">
        <f t="shared" si="269"/>
        <v>0</v>
      </c>
      <c r="BX539" s="222">
        <f t="shared" si="270"/>
        <v>0</v>
      </c>
      <c r="BY539" s="106"/>
      <c r="BZ539" s="197" t="str">
        <f>IF(SUMIF('Input| Projects'!$AS$8:$CP$8,"Dx",'Input| Projects'!$AS539:$CP539)=0,"",SUMIF('Input| Projects'!$AS$8:$CP$8,"Dx",'Input| Projects'!$AS539:$CP539))</f>
        <v/>
      </c>
      <c r="CA539" s="197" t="str">
        <f>IF(SUMIF('Input| Projects'!$AS$8:$CP$8,"Tx",'Input| Projects'!$AS539:$CP539)=0,"",SUMIF('Input| Projects'!$AS$8:$CP$8,"Tx",'Input| Projects'!$AS539:$CP539))</f>
        <v/>
      </c>
      <c r="CB539" s="150" t="str">
        <f t="shared" si="277"/>
        <v/>
      </c>
    </row>
    <row r="540" spans="2:80" x14ac:dyDescent="0.2">
      <c r="B540" s="201">
        <f>IFERROR('Input| Projects'!B540,"")</f>
        <v>531</v>
      </c>
      <c r="C540" s="42" t="str">
        <f>IFERROR(IF('Input| Projects'!C540="","",'Input| Projects'!C540),"")</f>
        <v/>
      </c>
      <c r="D540" s="42" t="str">
        <f>IFERROR(IF('Input| Projects'!D540="","",'Input| Projects'!D540),"")</f>
        <v/>
      </c>
      <c r="E540" s="104"/>
      <c r="F540" s="190">
        <f>IFERROR('Input| Projects'!I540*'Input| Escalations'!$K$19,"")</f>
        <v>0</v>
      </c>
      <c r="G540" s="190">
        <f>IFERROR('Input| Projects'!J540*'Input| Escalations'!$K$19,"")</f>
        <v>0</v>
      </c>
      <c r="H540" s="190">
        <f>IFERROR('Input| Projects'!K540*'Input| Escalations'!$K$19,"")</f>
        <v>0</v>
      </c>
      <c r="I540" s="190">
        <f>IFERROR('Input| Projects'!L540*'Input| Escalations'!$K$19,"")</f>
        <v>0</v>
      </c>
      <c r="J540" s="190">
        <f>IFERROR('Input| Projects'!M540*'Input| Escalations'!$K$19,"")</f>
        <v>0</v>
      </c>
      <c r="K540" s="190">
        <f>IFERROR('Input| Projects'!N540*'Input| Escalations'!$K$19,"")</f>
        <v>0</v>
      </c>
      <c r="L540" s="190">
        <f>IFERROR('Input| Projects'!O540*'Input| Escalations'!$K$19,"")</f>
        <v>0</v>
      </c>
      <c r="M540" s="150" t="str">
        <f>IF(ABS(SUM(F540:L540)-(SUM('Input| Projects'!I540:O540)*'Input| Escalations'!$K$19))&lt;0.0000001,"",1)</f>
        <v/>
      </c>
      <c r="N540" s="192">
        <f>'Input| Projects'!$Y540*INDEX('Input| Escalations'!$H$33:$N$33,MATCH('Calc| Project Costs'!N$9,'Input| Escalations'!$H$23:$N$23,0))+'Input| Projects'!$Z540*INDEX('Input| Escalations'!$H$34:$N$34,MATCH('Calc| Project Costs'!N$9,'Input| Escalations'!$H$23:$N$23,0))+'Input| Projects'!$AA540*INDEX('Input| Escalations'!$H$35:$N$35,MATCH('Calc| Project Costs'!N$9,'Input| Escalations'!$H$23:$N$23,0))+1</f>
        <v>1</v>
      </c>
      <c r="O540" s="192">
        <f>'Input| Projects'!$Y540*INDEX('Input| Escalations'!$H$33:$N$33,MATCH('Calc| Project Costs'!O$9,'Input| Escalations'!$H$23:$N$23,0))+'Input| Projects'!$Z540*INDEX('Input| Escalations'!$H$34:$N$34,MATCH('Calc| Project Costs'!O$9,'Input| Escalations'!$H$23:$N$23,0))+'Input| Projects'!$AA540*INDEX('Input| Escalations'!$H$35:$N$35,MATCH('Calc| Project Costs'!O$9,'Input| Escalations'!$H$23:$N$23,0))+1</f>
        <v>1</v>
      </c>
      <c r="P540" s="192">
        <f>'Input| Projects'!$Y540*INDEX('Input| Escalations'!$H$33:$N$33,MATCH('Calc| Project Costs'!P$9,'Input| Escalations'!$H$23:$N$23,0))+'Input| Projects'!$Z540*INDEX('Input| Escalations'!$H$34:$N$34,MATCH('Calc| Project Costs'!P$9,'Input| Escalations'!$H$23:$N$23,0))+'Input| Projects'!$AA540*INDEX('Input| Escalations'!$H$35:$N$35,MATCH('Calc| Project Costs'!P$9,'Input| Escalations'!$H$23:$N$23,0))+1</f>
        <v>1</v>
      </c>
      <c r="Q540" s="192">
        <f>'Input| Projects'!$Y540*INDEX('Input| Escalations'!$H$33:$N$33,MATCH('Calc| Project Costs'!Q$9,'Input| Escalations'!$H$23:$N$23,0))+'Input| Projects'!$Z540*INDEX('Input| Escalations'!$H$34:$N$34,MATCH('Calc| Project Costs'!Q$9,'Input| Escalations'!$H$23:$N$23,0))+'Input| Projects'!$AA540*INDEX('Input| Escalations'!$H$35:$N$35,MATCH('Calc| Project Costs'!Q$9,'Input| Escalations'!$H$23:$N$23,0))+1</f>
        <v>1</v>
      </c>
      <c r="R540" s="192">
        <f>'Input| Projects'!$Y540*INDEX('Input| Escalations'!$H$33:$N$33,MATCH('Calc| Project Costs'!R$9,'Input| Escalations'!$H$23:$N$23,0))+'Input| Projects'!$Z540*INDEX('Input| Escalations'!$H$34:$N$34,MATCH('Calc| Project Costs'!R$9,'Input| Escalations'!$H$23:$N$23,0))+'Input| Projects'!$AA540*INDEX('Input| Escalations'!$H$35:$N$35,MATCH('Calc| Project Costs'!R$9,'Input| Escalations'!$H$23:$N$23,0))+1</f>
        <v>1</v>
      </c>
      <c r="S540" s="192">
        <f>'Input| Projects'!$Y540*INDEX('Input| Escalations'!$H$33:$N$33,MATCH('Calc| Project Costs'!S$9,'Input| Escalations'!$H$23:$N$23,0))+'Input| Projects'!$Z540*INDEX('Input| Escalations'!$H$34:$N$34,MATCH('Calc| Project Costs'!S$9,'Input| Escalations'!$H$23:$N$23,0))+'Input| Projects'!$AA540*INDEX('Input| Escalations'!$H$35:$N$35,MATCH('Calc| Project Costs'!S$9,'Input| Escalations'!$H$23:$N$23,0))+1</f>
        <v>1</v>
      </c>
      <c r="T540" s="192">
        <f>'Input| Projects'!$Y540*INDEX('Input| Escalations'!$H$33:$N$33,MATCH('Calc| Project Costs'!T$9,'Input| Escalations'!$H$23:$N$23,0))+'Input| Projects'!$Z540*INDEX('Input| Escalations'!$H$34:$N$34,MATCH('Calc| Project Costs'!T$9,'Input| Escalations'!$H$23:$N$23,0))+'Input| Projects'!$AA540*INDEX('Input| Escalations'!$H$35:$N$35,MATCH('Calc| Project Costs'!T$9,'Input| Escalations'!$H$23:$N$23,0))+1</f>
        <v>1</v>
      </c>
      <c r="U540" s="106"/>
      <c r="V540" s="186">
        <f t="shared" si="271"/>
        <v>0</v>
      </c>
      <c r="W540" s="186">
        <f t="shared" si="272"/>
        <v>0</v>
      </c>
      <c r="X540" s="186">
        <f t="shared" si="273"/>
        <v>0</v>
      </c>
      <c r="Y540" s="186">
        <f t="shared" si="249"/>
        <v>0</v>
      </c>
      <c r="Z540" s="186">
        <f t="shared" si="250"/>
        <v>0</v>
      </c>
      <c r="AA540" s="186">
        <f t="shared" si="251"/>
        <v>0</v>
      </c>
      <c r="AB540" s="186">
        <f t="shared" si="252"/>
        <v>0</v>
      </c>
      <c r="AC540" s="106"/>
      <c r="AD540" s="186">
        <f>'Input| Projects'!Q540*N540*'Input| Escalations'!$K$19</f>
        <v>0</v>
      </c>
      <c r="AE540" s="186">
        <f>'Input| Projects'!R540*O540*'Input| Escalations'!$K$19</f>
        <v>0</v>
      </c>
      <c r="AF540" s="186">
        <f>'Input| Projects'!S540*P540*'Input| Escalations'!$K$19</f>
        <v>0</v>
      </c>
      <c r="AG540" s="186">
        <f>'Input| Projects'!T540*Q540*'Input| Escalations'!$K$19</f>
        <v>0</v>
      </c>
      <c r="AH540" s="186">
        <f>'Input| Projects'!U540*R540*'Input| Escalations'!$K$19</f>
        <v>0</v>
      </c>
      <c r="AI540" s="186">
        <f>'Input| Projects'!V540*S540*'Input| Escalations'!$K$19</f>
        <v>0</v>
      </c>
      <c r="AJ540" s="186">
        <f>'Input| Projects'!W540*T540*'Input| Escalations'!$K$19</f>
        <v>0</v>
      </c>
      <c r="AK540" s="106"/>
      <c r="AL540" s="186" t="str">
        <f>IFERROR(IF('Input| Overheads'!$C$42="Direct costs",SUMPRODUCT(--('Input| Projects'!$AC540="Yes"),'Calc| Overheads Allocation'!C$8,'Calc| Project Costs'!V540),IF('Input| Overheads'!$C$42="Internal labour",SUMPRODUCT(--('Input| Projects'!$AC540="Yes"),'Calc| Overheads Allocation'!C$8,'Calc| Project Costs'!V540,'Input| Projects'!$Y540),IF('Input| Overheads'!$C$42="DNSP defined",SUMPRODUCT(--('Input| Projects'!$AC540="Yes"),'Calc| Overheads Allocation'!C$61,'Input| Projects'!$AF540),""))),"")</f>
        <v/>
      </c>
      <c r="AM540" s="186" t="str">
        <f>IFERROR(IF('Input| Overheads'!$C$42="Direct costs",SUMPRODUCT(--('Input| Projects'!$AC540="Yes"),'Calc| Overheads Allocation'!D$8,'Calc| Project Costs'!W540),IF('Input| Overheads'!$C$42="Internal labour",SUMPRODUCT(--('Input| Projects'!$AC540="Yes"),'Calc| Overheads Allocation'!D$8,'Calc| Project Costs'!W540,'Input| Projects'!$Y540),IF('Input| Overheads'!$C$42="DNSP defined",SUMPRODUCT(--('Input| Projects'!$AC540="Yes"),'Calc| Overheads Allocation'!D$61,'Input| Projects'!$AF540),""))),"")</f>
        <v/>
      </c>
      <c r="AN540" s="186" t="str">
        <f>IFERROR(IF('Input| Overheads'!$C$42="Direct costs",SUMPRODUCT(--('Input| Projects'!$AC540="Yes"),'Calc| Overheads Allocation'!E$8,'Calc| Project Costs'!X540),IF('Input| Overheads'!$C$42="Internal labour",SUMPRODUCT(--('Input| Projects'!$AC540="Yes"),'Calc| Overheads Allocation'!E$8,'Calc| Project Costs'!X540,'Input| Projects'!$Y540),IF('Input| Overheads'!$C$42="DNSP defined",SUMPRODUCT(--('Input| Projects'!$AC540="Yes"),'Calc| Overheads Allocation'!E$61,'Input| Projects'!$AF540),""))),"")</f>
        <v/>
      </c>
      <c r="AO540" s="186" t="str">
        <f>IFERROR(IF('Input| Overheads'!$C$42="Direct costs",SUMPRODUCT(--('Input| Projects'!$AC540="Yes"),'Calc| Overheads Allocation'!F$8,'Calc| Project Costs'!Y540),IF('Input| Overheads'!$C$42="Internal labour",SUMPRODUCT(--('Input| Projects'!$AC540="Yes"),'Calc| Overheads Allocation'!F$8,'Calc| Project Costs'!Y540,'Input| Projects'!$Y540),IF('Input| Overheads'!$C$42="DNSP defined",SUMPRODUCT(--('Input| Projects'!$AC540="Yes"),'Calc| Overheads Allocation'!F$61,'Input| Projects'!$AF540),""))),"")</f>
        <v/>
      </c>
      <c r="AP540" s="186" t="str">
        <f>IFERROR(IF('Input| Overheads'!$C$42="Direct costs",SUMPRODUCT(--('Input| Projects'!$AC540="Yes"),'Calc| Overheads Allocation'!G$8,'Calc| Project Costs'!Z540),IF('Input| Overheads'!$C$42="Internal labour",SUMPRODUCT(--('Input| Projects'!$AC540="Yes"),'Calc| Overheads Allocation'!G$8,'Calc| Project Costs'!Z540,'Input| Projects'!$Y540),IF('Input| Overheads'!$C$42="DNSP defined",SUMPRODUCT(--('Input| Projects'!$AC540="Yes"),'Calc| Overheads Allocation'!G$61,'Input| Projects'!$AF540),""))),"")</f>
        <v/>
      </c>
      <c r="AQ540" s="186" t="str">
        <f>IFERROR(IF('Input| Overheads'!$C$42="Direct costs",SUMPRODUCT(--('Input| Projects'!$AC540="Yes"),'Calc| Overheads Allocation'!H$8,'Calc| Project Costs'!AA540),IF('Input| Overheads'!$C$42="Internal labour",SUMPRODUCT(--('Input| Projects'!$AC540="Yes"),'Calc| Overheads Allocation'!H$8,'Calc| Project Costs'!AA540,'Input| Projects'!$Y540),IF('Input| Overheads'!$C$42="DNSP defined",SUMPRODUCT(--('Input| Projects'!$AC540="Yes"),'Calc| Overheads Allocation'!H$61,'Input| Projects'!$AF540),""))),"")</f>
        <v/>
      </c>
      <c r="AR540" s="186" t="str">
        <f>IFERROR(IF('Input| Overheads'!$C$42="Direct costs",SUMPRODUCT(--('Input| Projects'!$AC540="Yes"),'Calc| Overheads Allocation'!I$8,'Calc| Project Costs'!AB540),IF('Input| Overheads'!$C$42="Internal labour",SUMPRODUCT(--('Input| Projects'!$AC540="Yes"),'Calc| Overheads Allocation'!I$8,'Calc| Project Costs'!AB540,'Input| Projects'!$Y540),IF('Input| Overheads'!$C$42="DNSP defined",SUMPRODUCT(--('Input| Projects'!$AC540="Yes"),'Calc| Overheads Allocation'!I$61,'Input| Projects'!$AF540),""))),"")</f>
        <v/>
      </c>
      <c r="AS540" s="106"/>
      <c r="AT540" s="186" t="str">
        <f>IFERROR(IF('Input| Overheads'!$C$42="Direct costs",SUMPRODUCT(--('Input| Projects'!$AD540="Yes"),'Calc| Overheads Allocation'!C$9,'Calc| Project Costs'!V540),IF('Input| Overheads'!$C$42="Internal labour",SUMPRODUCT(--('Input| Projects'!$AD540="Yes"),'Calc| Overheads Allocation'!C$9,'Calc| Project Costs'!V540,'Input| Projects'!$Y540),IF('Input| Overheads'!$C$42="DNSP defined",SUMPRODUCT(--('Input| Projects'!$AD540="Yes"),'Calc| Overheads Allocation'!C$62,'Input| Projects'!$AG540),""))),"")</f>
        <v/>
      </c>
      <c r="AU540" s="186" t="str">
        <f>IFERROR(IF('Input| Overheads'!$C$42="Direct costs",SUMPRODUCT(--('Input| Projects'!$AD540="Yes"),'Calc| Overheads Allocation'!D$9,'Calc| Project Costs'!W540),IF('Input| Overheads'!$C$42="Internal labour",SUMPRODUCT(--('Input| Projects'!$AD540="Yes"),'Calc| Overheads Allocation'!D$9,'Calc| Project Costs'!W540,'Input| Projects'!$Y540),IF('Input| Overheads'!$C$42="DNSP defined",SUMPRODUCT(--('Input| Projects'!$AD540="Yes"),'Calc| Overheads Allocation'!D$62,'Input| Projects'!$AG540),""))),"")</f>
        <v/>
      </c>
      <c r="AV540" s="186" t="str">
        <f>IFERROR(IF('Input| Overheads'!$C$42="Direct costs",SUMPRODUCT(--('Input| Projects'!$AD540="Yes"),'Calc| Overheads Allocation'!E$9,'Calc| Project Costs'!X540),IF('Input| Overheads'!$C$42="Internal labour",SUMPRODUCT(--('Input| Projects'!$AD540="Yes"),'Calc| Overheads Allocation'!E$9,'Calc| Project Costs'!X540,'Input| Projects'!$Y540),IF('Input| Overheads'!$C$42="DNSP defined",SUMPRODUCT(--('Input| Projects'!$AD540="Yes"),'Calc| Overheads Allocation'!E$62,'Input| Projects'!$AG540),""))),"")</f>
        <v/>
      </c>
      <c r="AW540" s="186" t="str">
        <f>IFERROR(IF('Input| Overheads'!$C$42="Direct costs",SUMPRODUCT(--('Input| Projects'!$AD540="Yes"),'Calc| Overheads Allocation'!F$9,'Calc| Project Costs'!Y540),IF('Input| Overheads'!$C$42="Internal labour",SUMPRODUCT(--('Input| Projects'!$AD540="Yes"),'Calc| Overheads Allocation'!F$9,'Calc| Project Costs'!Y540,'Input| Projects'!$Y540),IF('Input| Overheads'!$C$42="DNSP defined",SUMPRODUCT(--('Input| Projects'!$AD540="Yes"),'Calc| Overheads Allocation'!F$62,'Input| Projects'!$AG540),""))),"")</f>
        <v/>
      </c>
      <c r="AX540" s="186" t="str">
        <f>IFERROR(IF('Input| Overheads'!$C$42="Direct costs",SUMPRODUCT(--('Input| Projects'!$AD540="Yes"),'Calc| Overheads Allocation'!G$9,'Calc| Project Costs'!Z540),IF('Input| Overheads'!$C$42="Internal labour",SUMPRODUCT(--('Input| Projects'!$AD540="Yes"),'Calc| Overheads Allocation'!G$9,'Calc| Project Costs'!Z540,'Input| Projects'!$Y540),IF('Input| Overheads'!$C$42="DNSP defined",SUMPRODUCT(--('Input| Projects'!$AD540="Yes"),'Calc| Overheads Allocation'!G$62,'Input| Projects'!$AG540),""))),"")</f>
        <v/>
      </c>
      <c r="AY540" s="186" t="str">
        <f>IFERROR(IF('Input| Overheads'!$C$42="Direct costs",SUMPRODUCT(--('Input| Projects'!$AD540="Yes"),'Calc| Overheads Allocation'!H$9,'Calc| Project Costs'!AA540),IF('Input| Overheads'!$C$42="Internal labour",SUMPRODUCT(--('Input| Projects'!$AD540="Yes"),'Calc| Overheads Allocation'!H$9,'Calc| Project Costs'!AA540,'Input| Projects'!$Y540),IF('Input| Overheads'!$C$42="DNSP defined",SUMPRODUCT(--('Input| Projects'!$AD540="Yes"),'Calc| Overheads Allocation'!H$62,'Input| Projects'!$AG540),""))),"")</f>
        <v/>
      </c>
      <c r="AZ540" s="186" t="str">
        <f>IFERROR(IF('Input| Overheads'!$C$42="Direct costs",SUMPRODUCT(--('Input| Projects'!$AD540="Yes"),'Calc| Overheads Allocation'!I$9,'Calc| Project Costs'!AB540),IF('Input| Overheads'!$C$42="Internal labour",SUMPRODUCT(--('Input| Projects'!$AD540="Yes"),'Calc| Overheads Allocation'!I$9,'Calc| Project Costs'!AB540,'Input| Projects'!$Y540),IF('Input| Overheads'!$C$42="DNSP defined",SUMPRODUCT(--('Input| Projects'!$AD540="Yes"),'Calc| Overheads Allocation'!I$62,'Input| Projects'!$AG540),""))),"")</f>
        <v/>
      </c>
      <c r="BA540" s="106"/>
      <c r="BB540" s="186">
        <f t="shared" si="274"/>
        <v>0</v>
      </c>
      <c r="BC540" s="186">
        <f t="shared" si="275"/>
        <v>0</v>
      </c>
      <c r="BD540" s="186">
        <f t="shared" si="276"/>
        <v>0</v>
      </c>
      <c r="BE540" s="186">
        <f t="shared" si="253"/>
        <v>0</v>
      </c>
      <c r="BF540" s="186">
        <f t="shared" si="254"/>
        <v>0</v>
      </c>
      <c r="BG540" s="186">
        <f t="shared" si="255"/>
        <v>0</v>
      </c>
      <c r="BH540" s="186">
        <f t="shared" si="256"/>
        <v>0</v>
      </c>
      <c r="BI540" s="97"/>
      <c r="BJ540" s="186" t="str">
        <f t="shared" si="257"/>
        <v/>
      </c>
      <c r="BK540" s="186" t="str">
        <f t="shared" si="258"/>
        <v/>
      </c>
      <c r="BL540" s="186" t="str">
        <f t="shared" si="259"/>
        <v/>
      </c>
      <c r="BM540" s="186" t="str">
        <f t="shared" si="260"/>
        <v/>
      </c>
      <c r="BN540" s="186" t="str">
        <f t="shared" si="261"/>
        <v/>
      </c>
      <c r="BO540" s="186" t="str">
        <f t="shared" si="262"/>
        <v/>
      </c>
      <c r="BP540" s="186" t="str">
        <f t="shared" si="263"/>
        <v/>
      </c>
      <c r="BQ540" s="97"/>
      <c r="BR540" s="186">
        <f t="shared" si="264"/>
        <v>0</v>
      </c>
      <c r="BS540" s="186">
        <f t="shared" si="265"/>
        <v>0</v>
      </c>
      <c r="BT540" s="222">
        <f t="shared" si="266"/>
        <v>0</v>
      </c>
      <c r="BU540" s="222">
        <f t="shared" si="267"/>
        <v>0</v>
      </c>
      <c r="BV540" s="222">
        <f t="shared" si="268"/>
        <v>0</v>
      </c>
      <c r="BW540" s="222">
        <f t="shared" si="269"/>
        <v>0</v>
      </c>
      <c r="BX540" s="222">
        <f t="shared" si="270"/>
        <v>0</v>
      </c>
      <c r="BY540" s="106"/>
      <c r="BZ540" s="197" t="str">
        <f>IF(SUMIF('Input| Projects'!$AS$8:$CP$8,"Dx",'Input| Projects'!$AS540:$CP540)=0,"",SUMIF('Input| Projects'!$AS$8:$CP$8,"Dx",'Input| Projects'!$AS540:$CP540))</f>
        <v/>
      </c>
      <c r="CA540" s="197" t="str">
        <f>IF(SUMIF('Input| Projects'!$AS$8:$CP$8,"Tx",'Input| Projects'!$AS540:$CP540)=0,"",SUMIF('Input| Projects'!$AS$8:$CP$8,"Tx",'Input| Projects'!$AS540:$CP540))</f>
        <v/>
      </c>
      <c r="CB540" s="150" t="str">
        <f t="shared" si="277"/>
        <v/>
      </c>
    </row>
    <row r="541" spans="2:80" x14ac:dyDescent="0.2">
      <c r="B541" s="201">
        <f>IFERROR('Input| Projects'!B541,"")</f>
        <v>532</v>
      </c>
      <c r="C541" s="42" t="str">
        <f>IFERROR(IF('Input| Projects'!C541="","",'Input| Projects'!C541),"")</f>
        <v/>
      </c>
      <c r="D541" s="42" t="str">
        <f>IFERROR(IF('Input| Projects'!D541="","",'Input| Projects'!D541),"")</f>
        <v/>
      </c>
      <c r="E541" s="104"/>
      <c r="F541" s="190">
        <f>IFERROR('Input| Projects'!I541*'Input| Escalations'!$K$19,"")</f>
        <v>0</v>
      </c>
      <c r="G541" s="190">
        <f>IFERROR('Input| Projects'!J541*'Input| Escalations'!$K$19,"")</f>
        <v>0</v>
      </c>
      <c r="H541" s="190">
        <f>IFERROR('Input| Projects'!K541*'Input| Escalations'!$K$19,"")</f>
        <v>0</v>
      </c>
      <c r="I541" s="190">
        <f>IFERROR('Input| Projects'!L541*'Input| Escalations'!$K$19,"")</f>
        <v>0</v>
      </c>
      <c r="J541" s="190">
        <f>IFERROR('Input| Projects'!M541*'Input| Escalations'!$K$19,"")</f>
        <v>0</v>
      </c>
      <c r="K541" s="190">
        <f>IFERROR('Input| Projects'!N541*'Input| Escalations'!$K$19,"")</f>
        <v>0</v>
      </c>
      <c r="L541" s="190">
        <f>IFERROR('Input| Projects'!O541*'Input| Escalations'!$K$19,"")</f>
        <v>0</v>
      </c>
      <c r="M541" s="150" t="str">
        <f>IF(ABS(SUM(F541:L541)-(SUM('Input| Projects'!I541:O541)*'Input| Escalations'!$K$19))&lt;0.0000001,"",1)</f>
        <v/>
      </c>
      <c r="N541" s="192">
        <f>'Input| Projects'!$Y541*INDEX('Input| Escalations'!$H$33:$N$33,MATCH('Calc| Project Costs'!N$9,'Input| Escalations'!$H$23:$N$23,0))+'Input| Projects'!$Z541*INDEX('Input| Escalations'!$H$34:$N$34,MATCH('Calc| Project Costs'!N$9,'Input| Escalations'!$H$23:$N$23,0))+'Input| Projects'!$AA541*INDEX('Input| Escalations'!$H$35:$N$35,MATCH('Calc| Project Costs'!N$9,'Input| Escalations'!$H$23:$N$23,0))+1</f>
        <v>1</v>
      </c>
      <c r="O541" s="192">
        <f>'Input| Projects'!$Y541*INDEX('Input| Escalations'!$H$33:$N$33,MATCH('Calc| Project Costs'!O$9,'Input| Escalations'!$H$23:$N$23,0))+'Input| Projects'!$Z541*INDEX('Input| Escalations'!$H$34:$N$34,MATCH('Calc| Project Costs'!O$9,'Input| Escalations'!$H$23:$N$23,0))+'Input| Projects'!$AA541*INDEX('Input| Escalations'!$H$35:$N$35,MATCH('Calc| Project Costs'!O$9,'Input| Escalations'!$H$23:$N$23,0))+1</f>
        <v>1</v>
      </c>
      <c r="P541" s="192">
        <f>'Input| Projects'!$Y541*INDEX('Input| Escalations'!$H$33:$N$33,MATCH('Calc| Project Costs'!P$9,'Input| Escalations'!$H$23:$N$23,0))+'Input| Projects'!$Z541*INDEX('Input| Escalations'!$H$34:$N$34,MATCH('Calc| Project Costs'!P$9,'Input| Escalations'!$H$23:$N$23,0))+'Input| Projects'!$AA541*INDEX('Input| Escalations'!$H$35:$N$35,MATCH('Calc| Project Costs'!P$9,'Input| Escalations'!$H$23:$N$23,0))+1</f>
        <v>1</v>
      </c>
      <c r="Q541" s="192">
        <f>'Input| Projects'!$Y541*INDEX('Input| Escalations'!$H$33:$N$33,MATCH('Calc| Project Costs'!Q$9,'Input| Escalations'!$H$23:$N$23,0))+'Input| Projects'!$Z541*INDEX('Input| Escalations'!$H$34:$N$34,MATCH('Calc| Project Costs'!Q$9,'Input| Escalations'!$H$23:$N$23,0))+'Input| Projects'!$AA541*INDEX('Input| Escalations'!$H$35:$N$35,MATCH('Calc| Project Costs'!Q$9,'Input| Escalations'!$H$23:$N$23,0))+1</f>
        <v>1</v>
      </c>
      <c r="R541" s="192">
        <f>'Input| Projects'!$Y541*INDEX('Input| Escalations'!$H$33:$N$33,MATCH('Calc| Project Costs'!R$9,'Input| Escalations'!$H$23:$N$23,0))+'Input| Projects'!$Z541*INDEX('Input| Escalations'!$H$34:$N$34,MATCH('Calc| Project Costs'!R$9,'Input| Escalations'!$H$23:$N$23,0))+'Input| Projects'!$AA541*INDEX('Input| Escalations'!$H$35:$N$35,MATCH('Calc| Project Costs'!R$9,'Input| Escalations'!$H$23:$N$23,0))+1</f>
        <v>1</v>
      </c>
      <c r="S541" s="192">
        <f>'Input| Projects'!$Y541*INDEX('Input| Escalations'!$H$33:$N$33,MATCH('Calc| Project Costs'!S$9,'Input| Escalations'!$H$23:$N$23,0))+'Input| Projects'!$Z541*INDEX('Input| Escalations'!$H$34:$N$34,MATCH('Calc| Project Costs'!S$9,'Input| Escalations'!$H$23:$N$23,0))+'Input| Projects'!$AA541*INDEX('Input| Escalations'!$H$35:$N$35,MATCH('Calc| Project Costs'!S$9,'Input| Escalations'!$H$23:$N$23,0))+1</f>
        <v>1</v>
      </c>
      <c r="T541" s="192">
        <f>'Input| Projects'!$Y541*INDEX('Input| Escalations'!$H$33:$N$33,MATCH('Calc| Project Costs'!T$9,'Input| Escalations'!$H$23:$N$23,0))+'Input| Projects'!$Z541*INDEX('Input| Escalations'!$H$34:$N$34,MATCH('Calc| Project Costs'!T$9,'Input| Escalations'!$H$23:$N$23,0))+'Input| Projects'!$AA541*INDEX('Input| Escalations'!$H$35:$N$35,MATCH('Calc| Project Costs'!T$9,'Input| Escalations'!$H$23:$N$23,0))+1</f>
        <v>1</v>
      </c>
      <c r="U541" s="106"/>
      <c r="V541" s="186">
        <f t="shared" si="271"/>
        <v>0</v>
      </c>
      <c r="W541" s="186">
        <f t="shared" si="272"/>
        <v>0</v>
      </c>
      <c r="X541" s="186">
        <f t="shared" si="273"/>
        <v>0</v>
      </c>
      <c r="Y541" s="186">
        <f t="shared" si="249"/>
        <v>0</v>
      </c>
      <c r="Z541" s="186">
        <f t="shared" si="250"/>
        <v>0</v>
      </c>
      <c r="AA541" s="186">
        <f t="shared" si="251"/>
        <v>0</v>
      </c>
      <c r="AB541" s="186">
        <f t="shared" si="252"/>
        <v>0</v>
      </c>
      <c r="AC541" s="106"/>
      <c r="AD541" s="186">
        <f>'Input| Projects'!Q541*N541*'Input| Escalations'!$K$19</f>
        <v>0</v>
      </c>
      <c r="AE541" s="186">
        <f>'Input| Projects'!R541*O541*'Input| Escalations'!$K$19</f>
        <v>0</v>
      </c>
      <c r="AF541" s="186">
        <f>'Input| Projects'!S541*P541*'Input| Escalations'!$K$19</f>
        <v>0</v>
      </c>
      <c r="AG541" s="186">
        <f>'Input| Projects'!T541*Q541*'Input| Escalations'!$K$19</f>
        <v>0</v>
      </c>
      <c r="AH541" s="186">
        <f>'Input| Projects'!U541*R541*'Input| Escalations'!$K$19</f>
        <v>0</v>
      </c>
      <c r="AI541" s="186">
        <f>'Input| Projects'!V541*S541*'Input| Escalations'!$K$19</f>
        <v>0</v>
      </c>
      <c r="AJ541" s="186">
        <f>'Input| Projects'!W541*T541*'Input| Escalations'!$K$19</f>
        <v>0</v>
      </c>
      <c r="AK541" s="106"/>
      <c r="AL541" s="186" t="str">
        <f>IFERROR(IF('Input| Overheads'!$C$42="Direct costs",SUMPRODUCT(--('Input| Projects'!$AC541="Yes"),'Calc| Overheads Allocation'!C$8,'Calc| Project Costs'!V541),IF('Input| Overheads'!$C$42="Internal labour",SUMPRODUCT(--('Input| Projects'!$AC541="Yes"),'Calc| Overheads Allocation'!C$8,'Calc| Project Costs'!V541,'Input| Projects'!$Y541),IF('Input| Overheads'!$C$42="DNSP defined",SUMPRODUCT(--('Input| Projects'!$AC541="Yes"),'Calc| Overheads Allocation'!C$61,'Input| Projects'!$AF541),""))),"")</f>
        <v/>
      </c>
      <c r="AM541" s="186" t="str">
        <f>IFERROR(IF('Input| Overheads'!$C$42="Direct costs",SUMPRODUCT(--('Input| Projects'!$AC541="Yes"),'Calc| Overheads Allocation'!D$8,'Calc| Project Costs'!W541),IF('Input| Overheads'!$C$42="Internal labour",SUMPRODUCT(--('Input| Projects'!$AC541="Yes"),'Calc| Overheads Allocation'!D$8,'Calc| Project Costs'!W541,'Input| Projects'!$Y541),IF('Input| Overheads'!$C$42="DNSP defined",SUMPRODUCT(--('Input| Projects'!$AC541="Yes"),'Calc| Overheads Allocation'!D$61,'Input| Projects'!$AF541),""))),"")</f>
        <v/>
      </c>
      <c r="AN541" s="186" t="str">
        <f>IFERROR(IF('Input| Overheads'!$C$42="Direct costs",SUMPRODUCT(--('Input| Projects'!$AC541="Yes"),'Calc| Overheads Allocation'!E$8,'Calc| Project Costs'!X541),IF('Input| Overheads'!$C$42="Internal labour",SUMPRODUCT(--('Input| Projects'!$AC541="Yes"),'Calc| Overheads Allocation'!E$8,'Calc| Project Costs'!X541,'Input| Projects'!$Y541),IF('Input| Overheads'!$C$42="DNSP defined",SUMPRODUCT(--('Input| Projects'!$AC541="Yes"),'Calc| Overheads Allocation'!E$61,'Input| Projects'!$AF541),""))),"")</f>
        <v/>
      </c>
      <c r="AO541" s="186" t="str">
        <f>IFERROR(IF('Input| Overheads'!$C$42="Direct costs",SUMPRODUCT(--('Input| Projects'!$AC541="Yes"),'Calc| Overheads Allocation'!F$8,'Calc| Project Costs'!Y541),IF('Input| Overheads'!$C$42="Internal labour",SUMPRODUCT(--('Input| Projects'!$AC541="Yes"),'Calc| Overheads Allocation'!F$8,'Calc| Project Costs'!Y541,'Input| Projects'!$Y541),IF('Input| Overheads'!$C$42="DNSP defined",SUMPRODUCT(--('Input| Projects'!$AC541="Yes"),'Calc| Overheads Allocation'!F$61,'Input| Projects'!$AF541),""))),"")</f>
        <v/>
      </c>
      <c r="AP541" s="186" t="str">
        <f>IFERROR(IF('Input| Overheads'!$C$42="Direct costs",SUMPRODUCT(--('Input| Projects'!$AC541="Yes"),'Calc| Overheads Allocation'!G$8,'Calc| Project Costs'!Z541),IF('Input| Overheads'!$C$42="Internal labour",SUMPRODUCT(--('Input| Projects'!$AC541="Yes"),'Calc| Overheads Allocation'!G$8,'Calc| Project Costs'!Z541,'Input| Projects'!$Y541),IF('Input| Overheads'!$C$42="DNSP defined",SUMPRODUCT(--('Input| Projects'!$AC541="Yes"),'Calc| Overheads Allocation'!G$61,'Input| Projects'!$AF541),""))),"")</f>
        <v/>
      </c>
      <c r="AQ541" s="186" t="str">
        <f>IFERROR(IF('Input| Overheads'!$C$42="Direct costs",SUMPRODUCT(--('Input| Projects'!$AC541="Yes"),'Calc| Overheads Allocation'!H$8,'Calc| Project Costs'!AA541),IF('Input| Overheads'!$C$42="Internal labour",SUMPRODUCT(--('Input| Projects'!$AC541="Yes"),'Calc| Overheads Allocation'!H$8,'Calc| Project Costs'!AA541,'Input| Projects'!$Y541),IF('Input| Overheads'!$C$42="DNSP defined",SUMPRODUCT(--('Input| Projects'!$AC541="Yes"),'Calc| Overheads Allocation'!H$61,'Input| Projects'!$AF541),""))),"")</f>
        <v/>
      </c>
      <c r="AR541" s="186" t="str">
        <f>IFERROR(IF('Input| Overheads'!$C$42="Direct costs",SUMPRODUCT(--('Input| Projects'!$AC541="Yes"),'Calc| Overheads Allocation'!I$8,'Calc| Project Costs'!AB541),IF('Input| Overheads'!$C$42="Internal labour",SUMPRODUCT(--('Input| Projects'!$AC541="Yes"),'Calc| Overheads Allocation'!I$8,'Calc| Project Costs'!AB541,'Input| Projects'!$Y541),IF('Input| Overheads'!$C$42="DNSP defined",SUMPRODUCT(--('Input| Projects'!$AC541="Yes"),'Calc| Overheads Allocation'!I$61,'Input| Projects'!$AF541),""))),"")</f>
        <v/>
      </c>
      <c r="AS541" s="106"/>
      <c r="AT541" s="186" t="str">
        <f>IFERROR(IF('Input| Overheads'!$C$42="Direct costs",SUMPRODUCT(--('Input| Projects'!$AD541="Yes"),'Calc| Overheads Allocation'!C$9,'Calc| Project Costs'!V541),IF('Input| Overheads'!$C$42="Internal labour",SUMPRODUCT(--('Input| Projects'!$AD541="Yes"),'Calc| Overheads Allocation'!C$9,'Calc| Project Costs'!V541,'Input| Projects'!$Y541),IF('Input| Overheads'!$C$42="DNSP defined",SUMPRODUCT(--('Input| Projects'!$AD541="Yes"),'Calc| Overheads Allocation'!C$62,'Input| Projects'!$AG541),""))),"")</f>
        <v/>
      </c>
      <c r="AU541" s="186" t="str">
        <f>IFERROR(IF('Input| Overheads'!$C$42="Direct costs",SUMPRODUCT(--('Input| Projects'!$AD541="Yes"),'Calc| Overheads Allocation'!D$9,'Calc| Project Costs'!W541),IF('Input| Overheads'!$C$42="Internal labour",SUMPRODUCT(--('Input| Projects'!$AD541="Yes"),'Calc| Overheads Allocation'!D$9,'Calc| Project Costs'!W541,'Input| Projects'!$Y541),IF('Input| Overheads'!$C$42="DNSP defined",SUMPRODUCT(--('Input| Projects'!$AD541="Yes"),'Calc| Overheads Allocation'!D$62,'Input| Projects'!$AG541),""))),"")</f>
        <v/>
      </c>
      <c r="AV541" s="186" t="str">
        <f>IFERROR(IF('Input| Overheads'!$C$42="Direct costs",SUMPRODUCT(--('Input| Projects'!$AD541="Yes"),'Calc| Overheads Allocation'!E$9,'Calc| Project Costs'!X541),IF('Input| Overheads'!$C$42="Internal labour",SUMPRODUCT(--('Input| Projects'!$AD541="Yes"),'Calc| Overheads Allocation'!E$9,'Calc| Project Costs'!X541,'Input| Projects'!$Y541),IF('Input| Overheads'!$C$42="DNSP defined",SUMPRODUCT(--('Input| Projects'!$AD541="Yes"),'Calc| Overheads Allocation'!E$62,'Input| Projects'!$AG541),""))),"")</f>
        <v/>
      </c>
      <c r="AW541" s="186" t="str">
        <f>IFERROR(IF('Input| Overheads'!$C$42="Direct costs",SUMPRODUCT(--('Input| Projects'!$AD541="Yes"),'Calc| Overheads Allocation'!F$9,'Calc| Project Costs'!Y541),IF('Input| Overheads'!$C$42="Internal labour",SUMPRODUCT(--('Input| Projects'!$AD541="Yes"),'Calc| Overheads Allocation'!F$9,'Calc| Project Costs'!Y541,'Input| Projects'!$Y541),IF('Input| Overheads'!$C$42="DNSP defined",SUMPRODUCT(--('Input| Projects'!$AD541="Yes"),'Calc| Overheads Allocation'!F$62,'Input| Projects'!$AG541),""))),"")</f>
        <v/>
      </c>
      <c r="AX541" s="186" t="str">
        <f>IFERROR(IF('Input| Overheads'!$C$42="Direct costs",SUMPRODUCT(--('Input| Projects'!$AD541="Yes"),'Calc| Overheads Allocation'!G$9,'Calc| Project Costs'!Z541),IF('Input| Overheads'!$C$42="Internal labour",SUMPRODUCT(--('Input| Projects'!$AD541="Yes"),'Calc| Overheads Allocation'!G$9,'Calc| Project Costs'!Z541,'Input| Projects'!$Y541),IF('Input| Overheads'!$C$42="DNSP defined",SUMPRODUCT(--('Input| Projects'!$AD541="Yes"),'Calc| Overheads Allocation'!G$62,'Input| Projects'!$AG541),""))),"")</f>
        <v/>
      </c>
      <c r="AY541" s="186" t="str">
        <f>IFERROR(IF('Input| Overheads'!$C$42="Direct costs",SUMPRODUCT(--('Input| Projects'!$AD541="Yes"),'Calc| Overheads Allocation'!H$9,'Calc| Project Costs'!AA541),IF('Input| Overheads'!$C$42="Internal labour",SUMPRODUCT(--('Input| Projects'!$AD541="Yes"),'Calc| Overheads Allocation'!H$9,'Calc| Project Costs'!AA541,'Input| Projects'!$Y541),IF('Input| Overheads'!$C$42="DNSP defined",SUMPRODUCT(--('Input| Projects'!$AD541="Yes"),'Calc| Overheads Allocation'!H$62,'Input| Projects'!$AG541),""))),"")</f>
        <v/>
      </c>
      <c r="AZ541" s="186" t="str">
        <f>IFERROR(IF('Input| Overheads'!$C$42="Direct costs",SUMPRODUCT(--('Input| Projects'!$AD541="Yes"),'Calc| Overheads Allocation'!I$9,'Calc| Project Costs'!AB541),IF('Input| Overheads'!$C$42="Internal labour",SUMPRODUCT(--('Input| Projects'!$AD541="Yes"),'Calc| Overheads Allocation'!I$9,'Calc| Project Costs'!AB541,'Input| Projects'!$Y541),IF('Input| Overheads'!$C$42="DNSP defined",SUMPRODUCT(--('Input| Projects'!$AD541="Yes"),'Calc| Overheads Allocation'!I$62,'Input| Projects'!$AG541),""))),"")</f>
        <v/>
      </c>
      <c r="BA541" s="106"/>
      <c r="BB541" s="186">
        <f t="shared" si="274"/>
        <v>0</v>
      </c>
      <c r="BC541" s="186">
        <f t="shared" si="275"/>
        <v>0</v>
      </c>
      <c r="BD541" s="186">
        <f t="shared" si="276"/>
        <v>0</v>
      </c>
      <c r="BE541" s="186">
        <f t="shared" si="253"/>
        <v>0</v>
      </c>
      <c r="BF541" s="186">
        <f t="shared" si="254"/>
        <v>0</v>
      </c>
      <c r="BG541" s="186">
        <f t="shared" si="255"/>
        <v>0</v>
      </c>
      <c r="BH541" s="186">
        <f t="shared" si="256"/>
        <v>0</v>
      </c>
      <c r="BI541" s="97"/>
      <c r="BJ541" s="186" t="str">
        <f t="shared" si="257"/>
        <v/>
      </c>
      <c r="BK541" s="186" t="str">
        <f t="shared" si="258"/>
        <v/>
      </c>
      <c r="BL541" s="186" t="str">
        <f t="shared" si="259"/>
        <v/>
      </c>
      <c r="BM541" s="186" t="str">
        <f t="shared" si="260"/>
        <v/>
      </c>
      <c r="BN541" s="186" t="str">
        <f t="shared" si="261"/>
        <v/>
      </c>
      <c r="BO541" s="186" t="str">
        <f t="shared" si="262"/>
        <v/>
      </c>
      <c r="BP541" s="186" t="str">
        <f t="shared" si="263"/>
        <v/>
      </c>
      <c r="BQ541" s="97"/>
      <c r="BR541" s="186">
        <f t="shared" si="264"/>
        <v>0</v>
      </c>
      <c r="BS541" s="186">
        <f t="shared" si="265"/>
        <v>0</v>
      </c>
      <c r="BT541" s="222">
        <f t="shared" si="266"/>
        <v>0</v>
      </c>
      <c r="BU541" s="222">
        <f t="shared" si="267"/>
        <v>0</v>
      </c>
      <c r="BV541" s="222">
        <f t="shared" si="268"/>
        <v>0</v>
      </c>
      <c r="BW541" s="222">
        <f t="shared" si="269"/>
        <v>0</v>
      </c>
      <c r="BX541" s="222">
        <f t="shared" si="270"/>
        <v>0</v>
      </c>
      <c r="BY541" s="106"/>
      <c r="BZ541" s="197" t="str">
        <f>IF(SUMIF('Input| Projects'!$AS$8:$CP$8,"Dx",'Input| Projects'!$AS541:$CP541)=0,"",SUMIF('Input| Projects'!$AS$8:$CP$8,"Dx",'Input| Projects'!$AS541:$CP541))</f>
        <v/>
      </c>
      <c r="CA541" s="197" t="str">
        <f>IF(SUMIF('Input| Projects'!$AS$8:$CP$8,"Tx",'Input| Projects'!$AS541:$CP541)=0,"",SUMIF('Input| Projects'!$AS$8:$CP$8,"Tx",'Input| Projects'!$AS541:$CP541))</f>
        <v/>
      </c>
      <c r="CB541" s="150" t="str">
        <f t="shared" si="277"/>
        <v/>
      </c>
    </row>
    <row r="542" spans="2:80" x14ac:dyDescent="0.2">
      <c r="B542" s="201">
        <f>IFERROR('Input| Projects'!B542,"")</f>
        <v>533</v>
      </c>
      <c r="C542" s="42" t="str">
        <f>IFERROR(IF('Input| Projects'!C542="","",'Input| Projects'!C542),"")</f>
        <v/>
      </c>
      <c r="D542" s="42" t="str">
        <f>IFERROR(IF('Input| Projects'!D542="","",'Input| Projects'!D542),"")</f>
        <v/>
      </c>
      <c r="E542" s="104"/>
      <c r="F542" s="190">
        <f>IFERROR('Input| Projects'!I542*'Input| Escalations'!$K$19,"")</f>
        <v>0</v>
      </c>
      <c r="G542" s="190">
        <f>IFERROR('Input| Projects'!J542*'Input| Escalations'!$K$19,"")</f>
        <v>0</v>
      </c>
      <c r="H542" s="190">
        <f>IFERROR('Input| Projects'!K542*'Input| Escalations'!$K$19,"")</f>
        <v>0</v>
      </c>
      <c r="I542" s="190">
        <f>IFERROR('Input| Projects'!L542*'Input| Escalations'!$K$19,"")</f>
        <v>0</v>
      </c>
      <c r="J542" s="190">
        <f>IFERROR('Input| Projects'!M542*'Input| Escalations'!$K$19,"")</f>
        <v>0</v>
      </c>
      <c r="K542" s="190">
        <f>IFERROR('Input| Projects'!N542*'Input| Escalations'!$K$19,"")</f>
        <v>0</v>
      </c>
      <c r="L542" s="190">
        <f>IFERROR('Input| Projects'!O542*'Input| Escalations'!$K$19,"")</f>
        <v>0</v>
      </c>
      <c r="M542" s="150" t="str">
        <f>IF(ABS(SUM(F542:L542)-(SUM('Input| Projects'!I542:O542)*'Input| Escalations'!$K$19))&lt;0.0000001,"",1)</f>
        <v/>
      </c>
      <c r="N542" s="192">
        <f>'Input| Projects'!$Y542*INDEX('Input| Escalations'!$H$33:$N$33,MATCH('Calc| Project Costs'!N$9,'Input| Escalations'!$H$23:$N$23,0))+'Input| Projects'!$Z542*INDEX('Input| Escalations'!$H$34:$N$34,MATCH('Calc| Project Costs'!N$9,'Input| Escalations'!$H$23:$N$23,0))+'Input| Projects'!$AA542*INDEX('Input| Escalations'!$H$35:$N$35,MATCH('Calc| Project Costs'!N$9,'Input| Escalations'!$H$23:$N$23,0))+1</f>
        <v>1</v>
      </c>
      <c r="O542" s="192">
        <f>'Input| Projects'!$Y542*INDEX('Input| Escalations'!$H$33:$N$33,MATCH('Calc| Project Costs'!O$9,'Input| Escalations'!$H$23:$N$23,0))+'Input| Projects'!$Z542*INDEX('Input| Escalations'!$H$34:$N$34,MATCH('Calc| Project Costs'!O$9,'Input| Escalations'!$H$23:$N$23,0))+'Input| Projects'!$AA542*INDEX('Input| Escalations'!$H$35:$N$35,MATCH('Calc| Project Costs'!O$9,'Input| Escalations'!$H$23:$N$23,0))+1</f>
        <v>1</v>
      </c>
      <c r="P542" s="192">
        <f>'Input| Projects'!$Y542*INDEX('Input| Escalations'!$H$33:$N$33,MATCH('Calc| Project Costs'!P$9,'Input| Escalations'!$H$23:$N$23,0))+'Input| Projects'!$Z542*INDEX('Input| Escalations'!$H$34:$N$34,MATCH('Calc| Project Costs'!P$9,'Input| Escalations'!$H$23:$N$23,0))+'Input| Projects'!$AA542*INDEX('Input| Escalations'!$H$35:$N$35,MATCH('Calc| Project Costs'!P$9,'Input| Escalations'!$H$23:$N$23,0))+1</f>
        <v>1</v>
      </c>
      <c r="Q542" s="192">
        <f>'Input| Projects'!$Y542*INDEX('Input| Escalations'!$H$33:$N$33,MATCH('Calc| Project Costs'!Q$9,'Input| Escalations'!$H$23:$N$23,0))+'Input| Projects'!$Z542*INDEX('Input| Escalations'!$H$34:$N$34,MATCH('Calc| Project Costs'!Q$9,'Input| Escalations'!$H$23:$N$23,0))+'Input| Projects'!$AA542*INDEX('Input| Escalations'!$H$35:$N$35,MATCH('Calc| Project Costs'!Q$9,'Input| Escalations'!$H$23:$N$23,0))+1</f>
        <v>1</v>
      </c>
      <c r="R542" s="192">
        <f>'Input| Projects'!$Y542*INDEX('Input| Escalations'!$H$33:$N$33,MATCH('Calc| Project Costs'!R$9,'Input| Escalations'!$H$23:$N$23,0))+'Input| Projects'!$Z542*INDEX('Input| Escalations'!$H$34:$N$34,MATCH('Calc| Project Costs'!R$9,'Input| Escalations'!$H$23:$N$23,0))+'Input| Projects'!$AA542*INDEX('Input| Escalations'!$H$35:$N$35,MATCH('Calc| Project Costs'!R$9,'Input| Escalations'!$H$23:$N$23,0))+1</f>
        <v>1</v>
      </c>
      <c r="S542" s="192">
        <f>'Input| Projects'!$Y542*INDEX('Input| Escalations'!$H$33:$N$33,MATCH('Calc| Project Costs'!S$9,'Input| Escalations'!$H$23:$N$23,0))+'Input| Projects'!$Z542*INDEX('Input| Escalations'!$H$34:$N$34,MATCH('Calc| Project Costs'!S$9,'Input| Escalations'!$H$23:$N$23,0))+'Input| Projects'!$AA542*INDEX('Input| Escalations'!$H$35:$N$35,MATCH('Calc| Project Costs'!S$9,'Input| Escalations'!$H$23:$N$23,0))+1</f>
        <v>1</v>
      </c>
      <c r="T542" s="192">
        <f>'Input| Projects'!$Y542*INDEX('Input| Escalations'!$H$33:$N$33,MATCH('Calc| Project Costs'!T$9,'Input| Escalations'!$H$23:$N$23,0))+'Input| Projects'!$Z542*INDEX('Input| Escalations'!$H$34:$N$34,MATCH('Calc| Project Costs'!T$9,'Input| Escalations'!$H$23:$N$23,0))+'Input| Projects'!$AA542*INDEX('Input| Escalations'!$H$35:$N$35,MATCH('Calc| Project Costs'!T$9,'Input| Escalations'!$H$23:$N$23,0))+1</f>
        <v>1</v>
      </c>
      <c r="U542" s="106"/>
      <c r="V542" s="186">
        <f t="shared" si="271"/>
        <v>0</v>
      </c>
      <c r="W542" s="186">
        <f t="shared" si="272"/>
        <v>0</v>
      </c>
      <c r="X542" s="186">
        <f t="shared" si="273"/>
        <v>0</v>
      </c>
      <c r="Y542" s="186">
        <f t="shared" si="249"/>
        <v>0</v>
      </c>
      <c r="Z542" s="186">
        <f t="shared" si="250"/>
        <v>0</v>
      </c>
      <c r="AA542" s="186">
        <f t="shared" si="251"/>
        <v>0</v>
      </c>
      <c r="AB542" s="186">
        <f t="shared" si="252"/>
        <v>0</v>
      </c>
      <c r="AC542" s="106"/>
      <c r="AD542" s="186">
        <f>'Input| Projects'!Q542*N542*'Input| Escalations'!$K$19</f>
        <v>0</v>
      </c>
      <c r="AE542" s="186">
        <f>'Input| Projects'!R542*O542*'Input| Escalations'!$K$19</f>
        <v>0</v>
      </c>
      <c r="AF542" s="186">
        <f>'Input| Projects'!S542*P542*'Input| Escalations'!$K$19</f>
        <v>0</v>
      </c>
      <c r="AG542" s="186">
        <f>'Input| Projects'!T542*Q542*'Input| Escalations'!$K$19</f>
        <v>0</v>
      </c>
      <c r="AH542" s="186">
        <f>'Input| Projects'!U542*R542*'Input| Escalations'!$K$19</f>
        <v>0</v>
      </c>
      <c r="AI542" s="186">
        <f>'Input| Projects'!V542*S542*'Input| Escalations'!$K$19</f>
        <v>0</v>
      </c>
      <c r="AJ542" s="186">
        <f>'Input| Projects'!W542*T542*'Input| Escalations'!$K$19</f>
        <v>0</v>
      </c>
      <c r="AK542" s="106"/>
      <c r="AL542" s="186" t="str">
        <f>IFERROR(IF('Input| Overheads'!$C$42="Direct costs",SUMPRODUCT(--('Input| Projects'!$AC542="Yes"),'Calc| Overheads Allocation'!C$8,'Calc| Project Costs'!V542),IF('Input| Overheads'!$C$42="Internal labour",SUMPRODUCT(--('Input| Projects'!$AC542="Yes"),'Calc| Overheads Allocation'!C$8,'Calc| Project Costs'!V542,'Input| Projects'!$Y542),IF('Input| Overheads'!$C$42="DNSP defined",SUMPRODUCT(--('Input| Projects'!$AC542="Yes"),'Calc| Overheads Allocation'!C$61,'Input| Projects'!$AF542),""))),"")</f>
        <v/>
      </c>
      <c r="AM542" s="186" t="str">
        <f>IFERROR(IF('Input| Overheads'!$C$42="Direct costs",SUMPRODUCT(--('Input| Projects'!$AC542="Yes"),'Calc| Overheads Allocation'!D$8,'Calc| Project Costs'!W542),IF('Input| Overheads'!$C$42="Internal labour",SUMPRODUCT(--('Input| Projects'!$AC542="Yes"),'Calc| Overheads Allocation'!D$8,'Calc| Project Costs'!W542,'Input| Projects'!$Y542),IF('Input| Overheads'!$C$42="DNSP defined",SUMPRODUCT(--('Input| Projects'!$AC542="Yes"),'Calc| Overheads Allocation'!D$61,'Input| Projects'!$AF542),""))),"")</f>
        <v/>
      </c>
      <c r="AN542" s="186" t="str">
        <f>IFERROR(IF('Input| Overheads'!$C$42="Direct costs",SUMPRODUCT(--('Input| Projects'!$AC542="Yes"),'Calc| Overheads Allocation'!E$8,'Calc| Project Costs'!X542),IF('Input| Overheads'!$C$42="Internal labour",SUMPRODUCT(--('Input| Projects'!$AC542="Yes"),'Calc| Overheads Allocation'!E$8,'Calc| Project Costs'!X542,'Input| Projects'!$Y542),IF('Input| Overheads'!$C$42="DNSP defined",SUMPRODUCT(--('Input| Projects'!$AC542="Yes"),'Calc| Overheads Allocation'!E$61,'Input| Projects'!$AF542),""))),"")</f>
        <v/>
      </c>
      <c r="AO542" s="186" t="str">
        <f>IFERROR(IF('Input| Overheads'!$C$42="Direct costs",SUMPRODUCT(--('Input| Projects'!$AC542="Yes"),'Calc| Overheads Allocation'!F$8,'Calc| Project Costs'!Y542),IF('Input| Overheads'!$C$42="Internal labour",SUMPRODUCT(--('Input| Projects'!$AC542="Yes"),'Calc| Overheads Allocation'!F$8,'Calc| Project Costs'!Y542,'Input| Projects'!$Y542),IF('Input| Overheads'!$C$42="DNSP defined",SUMPRODUCT(--('Input| Projects'!$AC542="Yes"),'Calc| Overheads Allocation'!F$61,'Input| Projects'!$AF542),""))),"")</f>
        <v/>
      </c>
      <c r="AP542" s="186" t="str">
        <f>IFERROR(IF('Input| Overheads'!$C$42="Direct costs",SUMPRODUCT(--('Input| Projects'!$AC542="Yes"),'Calc| Overheads Allocation'!G$8,'Calc| Project Costs'!Z542),IF('Input| Overheads'!$C$42="Internal labour",SUMPRODUCT(--('Input| Projects'!$AC542="Yes"),'Calc| Overheads Allocation'!G$8,'Calc| Project Costs'!Z542,'Input| Projects'!$Y542),IF('Input| Overheads'!$C$42="DNSP defined",SUMPRODUCT(--('Input| Projects'!$AC542="Yes"),'Calc| Overheads Allocation'!G$61,'Input| Projects'!$AF542),""))),"")</f>
        <v/>
      </c>
      <c r="AQ542" s="186" t="str">
        <f>IFERROR(IF('Input| Overheads'!$C$42="Direct costs",SUMPRODUCT(--('Input| Projects'!$AC542="Yes"),'Calc| Overheads Allocation'!H$8,'Calc| Project Costs'!AA542),IF('Input| Overheads'!$C$42="Internal labour",SUMPRODUCT(--('Input| Projects'!$AC542="Yes"),'Calc| Overheads Allocation'!H$8,'Calc| Project Costs'!AA542,'Input| Projects'!$Y542),IF('Input| Overheads'!$C$42="DNSP defined",SUMPRODUCT(--('Input| Projects'!$AC542="Yes"),'Calc| Overheads Allocation'!H$61,'Input| Projects'!$AF542),""))),"")</f>
        <v/>
      </c>
      <c r="AR542" s="186" t="str">
        <f>IFERROR(IF('Input| Overheads'!$C$42="Direct costs",SUMPRODUCT(--('Input| Projects'!$AC542="Yes"),'Calc| Overheads Allocation'!I$8,'Calc| Project Costs'!AB542),IF('Input| Overheads'!$C$42="Internal labour",SUMPRODUCT(--('Input| Projects'!$AC542="Yes"),'Calc| Overheads Allocation'!I$8,'Calc| Project Costs'!AB542,'Input| Projects'!$Y542),IF('Input| Overheads'!$C$42="DNSP defined",SUMPRODUCT(--('Input| Projects'!$AC542="Yes"),'Calc| Overheads Allocation'!I$61,'Input| Projects'!$AF542),""))),"")</f>
        <v/>
      </c>
      <c r="AS542" s="106"/>
      <c r="AT542" s="186" t="str">
        <f>IFERROR(IF('Input| Overheads'!$C$42="Direct costs",SUMPRODUCT(--('Input| Projects'!$AD542="Yes"),'Calc| Overheads Allocation'!C$9,'Calc| Project Costs'!V542),IF('Input| Overheads'!$C$42="Internal labour",SUMPRODUCT(--('Input| Projects'!$AD542="Yes"),'Calc| Overheads Allocation'!C$9,'Calc| Project Costs'!V542,'Input| Projects'!$Y542),IF('Input| Overheads'!$C$42="DNSP defined",SUMPRODUCT(--('Input| Projects'!$AD542="Yes"),'Calc| Overheads Allocation'!C$62,'Input| Projects'!$AG542),""))),"")</f>
        <v/>
      </c>
      <c r="AU542" s="186" t="str">
        <f>IFERROR(IF('Input| Overheads'!$C$42="Direct costs",SUMPRODUCT(--('Input| Projects'!$AD542="Yes"),'Calc| Overheads Allocation'!D$9,'Calc| Project Costs'!W542),IF('Input| Overheads'!$C$42="Internal labour",SUMPRODUCT(--('Input| Projects'!$AD542="Yes"),'Calc| Overheads Allocation'!D$9,'Calc| Project Costs'!W542,'Input| Projects'!$Y542),IF('Input| Overheads'!$C$42="DNSP defined",SUMPRODUCT(--('Input| Projects'!$AD542="Yes"),'Calc| Overheads Allocation'!D$62,'Input| Projects'!$AG542),""))),"")</f>
        <v/>
      </c>
      <c r="AV542" s="186" t="str">
        <f>IFERROR(IF('Input| Overheads'!$C$42="Direct costs",SUMPRODUCT(--('Input| Projects'!$AD542="Yes"),'Calc| Overheads Allocation'!E$9,'Calc| Project Costs'!X542),IF('Input| Overheads'!$C$42="Internal labour",SUMPRODUCT(--('Input| Projects'!$AD542="Yes"),'Calc| Overheads Allocation'!E$9,'Calc| Project Costs'!X542,'Input| Projects'!$Y542),IF('Input| Overheads'!$C$42="DNSP defined",SUMPRODUCT(--('Input| Projects'!$AD542="Yes"),'Calc| Overheads Allocation'!E$62,'Input| Projects'!$AG542),""))),"")</f>
        <v/>
      </c>
      <c r="AW542" s="186" t="str">
        <f>IFERROR(IF('Input| Overheads'!$C$42="Direct costs",SUMPRODUCT(--('Input| Projects'!$AD542="Yes"),'Calc| Overheads Allocation'!F$9,'Calc| Project Costs'!Y542),IF('Input| Overheads'!$C$42="Internal labour",SUMPRODUCT(--('Input| Projects'!$AD542="Yes"),'Calc| Overheads Allocation'!F$9,'Calc| Project Costs'!Y542,'Input| Projects'!$Y542),IF('Input| Overheads'!$C$42="DNSP defined",SUMPRODUCT(--('Input| Projects'!$AD542="Yes"),'Calc| Overheads Allocation'!F$62,'Input| Projects'!$AG542),""))),"")</f>
        <v/>
      </c>
      <c r="AX542" s="186" t="str">
        <f>IFERROR(IF('Input| Overheads'!$C$42="Direct costs",SUMPRODUCT(--('Input| Projects'!$AD542="Yes"),'Calc| Overheads Allocation'!G$9,'Calc| Project Costs'!Z542),IF('Input| Overheads'!$C$42="Internal labour",SUMPRODUCT(--('Input| Projects'!$AD542="Yes"),'Calc| Overheads Allocation'!G$9,'Calc| Project Costs'!Z542,'Input| Projects'!$Y542),IF('Input| Overheads'!$C$42="DNSP defined",SUMPRODUCT(--('Input| Projects'!$AD542="Yes"),'Calc| Overheads Allocation'!G$62,'Input| Projects'!$AG542),""))),"")</f>
        <v/>
      </c>
      <c r="AY542" s="186" t="str">
        <f>IFERROR(IF('Input| Overheads'!$C$42="Direct costs",SUMPRODUCT(--('Input| Projects'!$AD542="Yes"),'Calc| Overheads Allocation'!H$9,'Calc| Project Costs'!AA542),IF('Input| Overheads'!$C$42="Internal labour",SUMPRODUCT(--('Input| Projects'!$AD542="Yes"),'Calc| Overheads Allocation'!H$9,'Calc| Project Costs'!AA542,'Input| Projects'!$Y542),IF('Input| Overheads'!$C$42="DNSP defined",SUMPRODUCT(--('Input| Projects'!$AD542="Yes"),'Calc| Overheads Allocation'!H$62,'Input| Projects'!$AG542),""))),"")</f>
        <v/>
      </c>
      <c r="AZ542" s="186" t="str">
        <f>IFERROR(IF('Input| Overheads'!$C$42="Direct costs",SUMPRODUCT(--('Input| Projects'!$AD542="Yes"),'Calc| Overheads Allocation'!I$9,'Calc| Project Costs'!AB542),IF('Input| Overheads'!$C$42="Internal labour",SUMPRODUCT(--('Input| Projects'!$AD542="Yes"),'Calc| Overheads Allocation'!I$9,'Calc| Project Costs'!AB542,'Input| Projects'!$Y542),IF('Input| Overheads'!$C$42="DNSP defined",SUMPRODUCT(--('Input| Projects'!$AD542="Yes"),'Calc| Overheads Allocation'!I$62,'Input| Projects'!$AG542),""))),"")</f>
        <v/>
      </c>
      <c r="BA542" s="106"/>
      <c r="BB542" s="186">
        <f t="shared" si="274"/>
        <v>0</v>
      </c>
      <c r="BC542" s="186">
        <f t="shared" si="275"/>
        <v>0</v>
      </c>
      <c r="BD542" s="186">
        <f t="shared" si="276"/>
        <v>0</v>
      </c>
      <c r="BE542" s="186">
        <f t="shared" si="253"/>
        <v>0</v>
      </c>
      <c r="BF542" s="186">
        <f t="shared" si="254"/>
        <v>0</v>
      </c>
      <c r="BG542" s="186">
        <f t="shared" si="255"/>
        <v>0</v>
      </c>
      <c r="BH542" s="186">
        <f t="shared" si="256"/>
        <v>0</v>
      </c>
      <c r="BI542" s="97"/>
      <c r="BJ542" s="186" t="str">
        <f t="shared" si="257"/>
        <v/>
      </c>
      <c r="BK542" s="186" t="str">
        <f t="shared" si="258"/>
        <v/>
      </c>
      <c r="BL542" s="186" t="str">
        <f t="shared" si="259"/>
        <v/>
      </c>
      <c r="BM542" s="186" t="str">
        <f t="shared" si="260"/>
        <v/>
      </c>
      <c r="BN542" s="186" t="str">
        <f t="shared" si="261"/>
        <v/>
      </c>
      <c r="BO542" s="186" t="str">
        <f t="shared" si="262"/>
        <v/>
      </c>
      <c r="BP542" s="186" t="str">
        <f t="shared" si="263"/>
        <v/>
      </c>
      <c r="BQ542" s="97"/>
      <c r="BR542" s="186">
        <f t="shared" si="264"/>
        <v>0</v>
      </c>
      <c r="BS542" s="186">
        <f t="shared" si="265"/>
        <v>0</v>
      </c>
      <c r="BT542" s="222">
        <f t="shared" si="266"/>
        <v>0</v>
      </c>
      <c r="BU542" s="222">
        <f t="shared" si="267"/>
        <v>0</v>
      </c>
      <c r="BV542" s="222">
        <f t="shared" si="268"/>
        <v>0</v>
      </c>
      <c r="BW542" s="222">
        <f t="shared" si="269"/>
        <v>0</v>
      </c>
      <c r="BX542" s="222">
        <f t="shared" si="270"/>
        <v>0</v>
      </c>
      <c r="BY542" s="106"/>
      <c r="BZ542" s="197" t="str">
        <f>IF(SUMIF('Input| Projects'!$AS$8:$CP$8,"Dx",'Input| Projects'!$AS542:$CP542)=0,"",SUMIF('Input| Projects'!$AS$8:$CP$8,"Dx",'Input| Projects'!$AS542:$CP542))</f>
        <v/>
      </c>
      <c r="CA542" s="197" t="str">
        <f>IF(SUMIF('Input| Projects'!$AS$8:$CP$8,"Tx",'Input| Projects'!$AS542:$CP542)=0,"",SUMIF('Input| Projects'!$AS$8:$CP$8,"Tx",'Input| Projects'!$AS542:$CP542))</f>
        <v/>
      </c>
      <c r="CB542" s="150" t="str">
        <f t="shared" si="277"/>
        <v/>
      </c>
    </row>
    <row r="543" spans="2:80" x14ac:dyDescent="0.2">
      <c r="B543" s="201">
        <f>IFERROR('Input| Projects'!B543,"")</f>
        <v>534</v>
      </c>
      <c r="C543" s="42" t="str">
        <f>IFERROR(IF('Input| Projects'!C543="","",'Input| Projects'!C543),"")</f>
        <v/>
      </c>
      <c r="D543" s="42" t="str">
        <f>IFERROR(IF('Input| Projects'!D543="","",'Input| Projects'!D543),"")</f>
        <v/>
      </c>
      <c r="E543" s="104"/>
      <c r="F543" s="190">
        <f>IFERROR('Input| Projects'!I543*'Input| Escalations'!$K$19,"")</f>
        <v>0</v>
      </c>
      <c r="G543" s="190">
        <f>IFERROR('Input| Projects'!J543*'Input| Escalations'!$K$19,"")</f>
        <v>0</v>
      </c>
      <c r="H543" s="190">
        <f>IFERROR('Input| Projects'!K543*'Input| Escalations'!$K$19,"")</f>
        <v>0</v>
      </c>
      <c r="I543" s="190">
        <f>IFERROR('Input| Projects'!L543*'Input| Escalations'!$K$19,"")</f>
        <v>0</v>
      </c>
      <c r="J543" s="190">
        <f>IFERROR('Input| Projects'!M543*'Input| Escalations'!$K$19,"")</f>
        <v>0</v>
      </c>
      <c r="K543" s="190">
        <f>IFERROR('Input| Projects'!N543*'Input| Escalations'!$K$19,"")</f>
        <v>0</v>
      </c>
      <c r="L543" s="190">
        <f>IFERROR('Input| Projects'!O543*'Input| Escalations'!$K$19,"")</f>
        <v>0</v>
      </c>
      <c r="M543" s="150" t="str">
        <f>IF(ABS(SUM(F543:L543)-(SUM('Input| Projects'!I543:O543)*'Input| Escalations'!$K$19))&lt;0.0000001,"",1)</f>
        <v/>
      </c>
      <c r="N543" s="192">
        <f>'Input| Projects'!$Y543*INDEX('Input| Escalations'!$H$33:$N$33,MATCH('Calc| Project Costs'!N$9,'Input| Escalations'!$H$23:$N$23,0))+'Input| Projects'!$Z543*INDEX('Input| Escalations'!$H$34:$N$34,MATCH('Calc| Project Costs'!N$9,'Input| Escalations'!$H$23:$N$23,0))+'Input| Projects'!$AA543*INDEX('Input| Escalations'!$H$35:$N$35,MATCH('Calc| Project Costs'!N$9,'Input| Escalations'!$H$23:$N$23,0))+1</f>
        <v>1</v>
      </c>
      <c r="O543" s="192">
        <f>'Input| Projects'!$Y543*INDEX('Input| Escalations'!$H$33:$N$33,MATCH('Calc| Project Costs'!O$9,'Input| Escalations'!$H$23:$N$23,0))+'Input| Projects'!$Z543*INDEX('Input| Escalations'!$H$34:$N$34,MATCH('Calc| Project Costs'!O$9,'Input| Escalations'!$H$23:$N$23,0))+'Input| Projects'!$AA543*INDEX('Input| Escalations'!$H$35:$N$35,MATCH('Calc| Project Costs'!O$9,'Input| Escalations'!$H$23:$N$23,0))+1</f>
        <v>1</v>
      </c>
      <c r="P543" s="192">
        <f>'Input| Projects'!$Y543*INDEX('Input| Escalations'!$H$33:$N$33,MATCH('Calc| Project Costs'!P$9,'Input| Escalations'!$H$23:$N$23,0))+'Input| Projects'!$Z543*INDEX('Input| Escalations'!$H$34:$N$34,MATCH('Calc| Project Costs'!P$9,'Input| Escalations'!$H$23:$N$23,0))+'Input| Projects'!$AA543*INDEX('Input| Escalations'!$H$35:$N$35,MATCH('Calc| Project Costs'!P$9,'Input| Escalations'!$H$23:$N$23,0))+1</f>
        <v>1</v>
      </c>
      <c r="Q543" s="192">
        <f>'Input| Projects'!$Y543*INDEX('Input| Escalations'!$H$33:$N$33,MATCH('Calc| Project Costs'!Q$9,'Input| Escalations'!$H$23:$N$23,0))+'Input| Projects'!$Z543*INDEX('Input| Escalations'!$H$34:$N$34,MATCH('Calc| Project Costs'!Q$9,'Input| Escalations'!$H$23:$N$23,0))+'Input| Projects'!$AA543*INDEX('Input| Escalations'!$H$35:$N$35,MATCH('Calc| Project Costs'!Q$9,'Input| Escalations'!$H$23:$N$23,0))+1</f>
        <v>1</v>
      </c>
      <c r="R543" s="192">
        <f>'Input| Projects'!$Y543*INDEX('Input| Escalations'!$H$33:$N$33,MATCH('Calc| Project Costs'!R$9,'Input| Escalations'!$H$23:$N$23,0))+'Input| Projects'!$Z543*INDEX('Input| Escalations'!$H$34:$N$34,MATCH('Calc| Project Costs'!R$9,'Input| Escalations'!$H$23:$N$23,0))+'Input| Projects'!$AA543*INDEX('Input| Escalations'!$H$35:$N$35,MATCH('Calc| Project Costs'!R$9,'Input| Escalations'!$H$23:$N$23,0))+1</f>
        <v>1</v>
      </c>
      <c r="S543" s="192">
        <f>'Input| Projects'!$Y543*INDEX('Input| Escalations'!$H$33:$N$33,MATCH('Calc| Project Costs'!S$9,'Input| Escalations'!$H$23:$N$23,0))+'Input| Projects'!$Z543*INDEX('Input| Escalations'!$H$34:$N$34,MATCH('Calc| Project Costs'!S$9,'Input| Escalations'!$H$23:$N$23,0))+'Input| Projects'!$AA543*INDEX('Input| Escalations'!$H$35:$N$35,MATCH('Calc| Project Costs'!S$9,'Input| Escalations'!$H$23:$N$23,0))+1</f>
        <v>1</v>
      </c>
      <c r="T543" s="192">
        <f>'Input| Projects'!$Y543*INDEX('Input| Escalations'!$H$33:$N$33,MATCH('Calc| Project Costs'!T$9,'Input| Escalations'!$H$23:$N$23,0))+'Input| Projects'!$Z543*INDEX('Input| Escalations'!$H$34:$N$34,MATCH('Calc| Project Costs'!T$9,'Input| Escalations'!$H$23:$N$23,0))+'Input| Projects'!$AA543*INDEX('Input| Escalations'!$H$35:$N$35,MATCH('Calc| Project Costs'!T$9,'Input| Escalations'!$H$23:$N$23,0))+1</f>
        <v>1</v>
      </c>
      <c r="U543" s="106"/>
      <c r="V543" s="186">
        <f t="shared" si="271"/>
        <v>0</v>
      </c>
      <c r="W543" s="186">
        <f t="shared" si="272"/>
        <v>0</v>
      </c>
      <c r="X543" s="186">
        <f t="shared" si="273"/>
        <v>0</v>
      </c>
      <c r="Y543" s="186">
        <f t="shared" si="249"/>
        <v>0</v>
      </c>
      <c r="Z543" s="186">
        <f t="shared" si="250"/>
        <v>0</v>
      </c>
      <c r="AA543" s="186">
        <f t="shared" si="251"/>
        <v>0</v>
      </c>
      <c r="AB543" s="186">
        <f t="shared" si="252"/>
        <v>0</v>
      </c>
      <c r="AC543" s="106"/>
      <c r="AD543" s="186">
        <f>'Input| Projects'!Q543*N543*'Input| Escalations'!$K$19</f>
        <v>0</v>
      </c>
      <c r="AE543" s="186">
        <f>'Input| Projects'!R543*O543*'Input| Escalations'!$K$19</f>
        <v>0</v>
      </c>
      <c r="AF543" s="186">
        <f>'Input| Projects'!S543*P543*'Input| Escalations'!$K$19</f>
        <v>0</v>
      </c>
      <c r="AG543" s="186">
        <f>'Input| Projects'!T543*Q543*'Input| Escalations'!$K$19</f>
        <v>0</v>
      </c>
      <c r="AH543" s="186">
        <f>'Input| Projects'!U543*R543*'Input| Escalations'!$K$19</f>
        <v>0</v>
      </c>
      <c r="AI543" s="186">
        <f>'Input| Projects'!V543*S543*'Input| Escalations'!$K$19</f>
        <v>0</v>
      </c>
      <c r="AJ543" s="186">
        <f>'Input| Projects'!W543*T543*'Input| Escalations'!$K$19</f>
        <v>0</v>
      </c>
      <c r="AK543" s="106"/>
      <c r="AL543" s="186" t="str">
        <f>IFERROR(IF('Input| Overheads'!$C$42="Direct costs",SUMPRODUCT(--('Input| Projects'!$AC543="Yes"),'Calc| Overheads Allocation'!C$8,'Calc| Project Costs'!V543),IF('Input| Overheads'!$C$42="Internal labour",SUMPRODUCT(--('Input| Projects'!$AC543="Yes"),'Calc| Overheads Allocation'!C$8,'Calc| Project Costs'!V543,'Input| Projects'!$Y543),IF('Input| Overheads'!$C$42="DNSP defined",SUMPRODUCT(--('Input| Projects'!$AC543="Yes"),'Calc| Overheads Allocation'!C$61,'Input| Projects'!$AF543),""))),"")</f>
        <v/>
      </c>
      <c r="AM543" s="186" t="str">
        <f>IFERROR(IF('Input| Overheads'!$C$42="Direct costs",SUMPRODUCT(--('Input| Projects'!$AC543="Yes"),'Calc| Overheads Allocation'!D$8,'Calc| Project Costs'!W543),IF('Input| Overheads'!$C$42="Internal labour",SUMPRODUCT(--('Input| Projects'!$AC543="Yes"),'Calc| Overheads Allocation'!D$8,'Calc| Project Costs'!W543,'Input| Projects'!$Y543),IF('Input| Overheads'!$C$42="DNSP defined",SUMPRODUCT(--('Input| Projects'!$AC543="Yes"),'Calc| Overheads Allocation'!D$61,'Input| Projects'!$AF543),""))),"")</f>
        <v/>
      </c>
      <c r="AN543" s="186" t="str">
        <f>IFERROR(IF('Input| Overheads'!$C$42="Direct costs",SUMPRODUCT(--('Input| Projects'!$AC543="Yes"),'Calc| Overheads Allocation'!E$8,'Calc| Project Costs'!X543),IF('Input| Overheads'!$C$42="Internal labour",SUMPRODUCT(--('Input| Projects'!$AC543="Yes"),'Calc| Overheads Allocation'!E$8,'Calc| Project Costs'!X543,'Input| Projects'!$Y543),IF('Input| Overheads'!$C$42="DNSP defined",SUMPRODUCT(--('Input| Projects'!$AC543="Yes"),'Calc| Overheads Allocation'!E$61,'Input| Projects'!$AF543),""))),"")</f>
        <v/>
      </c>
      <c r="AO543" s="186" t="str">
        <f>IFERROR(IF('Input| Overheads'!$C$42="Direct costs",SUMPRODUCT(--('Input| Projects'!$AC543="Yes"),'Calc| Overheads Allocation'!F$8,'Calc| Project Costs'!Y543),IF('Input| Overheads'!$C$42="Internal labour",SUMPRODUCT(--('Input| Projects'!$AC543="Yes"),'Calc| Overheads Allocation'!F$8,'Calc| Project Costs'!Y543,'Input| Projects'!$Y543),IF('Input| Overheads'!$C$42="DNSP defined",SUMPRODUCT(--('Input| Projects'!$AC543="Yes"),'Calc| Overheads Allocation'!F$61,'Input| Projects'!$AF543),""))),"")</f>
        <v/>
      </c>
      <c r="AP543" s="186" t="str">
        <f>IFERROR(IF('Input| Overheads'!$C$42="Direct costs",SUMPRODUCT(--('Input| Projects'!$AC543="Yes"),'Calc| Overheads Allocation'!G$8,'Calc| Project Costs'!Z543),IF('Input| Overheads'!$C$42="Internal labour",SUMPRODUCT(--('Input| Projects'!$AC543="Yes"),'Calc| Overheads Allocation'!G$8,'Calc| Project Costs'!Z543,'Input| Projects'!$Y543),IF('Input| Overheads'!$C$42="DNSP defined",SUMPRODUCT(--('Input| Projects'!$AC543="Yes"),'Calc| Overheads Allocation'!G$61,'Input| Projects'!$AF543),""))),"")</f>
        <v/>
      </c>
      <c r="AQ543" s="186" t="str">
        <f>IFERROR(IF('Input| Overheads'!$C$42="Direct costs",SUMPRODUCT(--('Input| Projects'!$AC543="Yes"),'Calc| Overheads Allocation'!H$8,'Calc| Project Costs'!AA543),IF('Input| Overheads'!$C$42="Internal labour",SUMPRODUCT(--('Input| Projects'!$AC543="Yes"),'Calc| Overheads Allocation'!H$8,'Calc| Project Costs'!AA543,'Input| Projects'!$Y543),IF('Input| Overheads'!$C$42="DNSP defined",SUMPRODUCT(--('Input| Projects'!$AC543="Yes"),'Calc| Overheads Allocation'!H$61,'Input| Projects'!$AF543),""))),"")</f>
        <v/>
      </c>
      <c r="AR543" s="186" t="str">
        <f>IFERROR(IF('Input| Overheads'!$C$42="Direct costs",SUMPRODUCT(--('Input| Projects'!$AC543="Yes"),'Calc| Overheads Allocation'!I$8,'Calc| Project Costs'!AB543),IF('Input| Overheads'!$C$42="Internal labour",SUMPRODUCT(--('Input| Projects'!$AC543="Yes"),'Calc| Overheads Allocation'!I$8,'Calc| Project Costs'!AB543,'Input| Projects'!$Y543),IF('Input| Overheads'!$C$42="DNSP defined",SUMPRODUCT(--('Input| Projects'!$AC543="Yes"),'Calc| Overheads Allocation'!I$61,'Input| Projects'!$AF543),""))),"")</f>
        <v/>
      </c>
      <c r="AS543" s="106"/>
      <c r="AT543" s="186" t="str">
        <f>IFERROR(IF('Input| Overheads'!$C$42="Direct costs",SUMPRODUCT(--('Input| Projects'!$AD543="Yes"),'Calc| Overheads Allocation'!C$9,'Calc| Project Costs'!V543),IF('Input| Overheads'!$C$42="Internal labour",SUMPRODUCT(--('Input| Projects'!$AD543="Yes"),'Calc| Overheads Allocation'!C$9,'Calc| Project Costs'!V543,'Input| Projects'!$Y543),IF('Input| Overheads'!$C$42="DNSP defined",SUMPRODUCT(--('Input| Projects'!$AD543="Yes"),'Calc| Overheads Allocation'!C$62,'Input| Projects'!$AG543),""))),"")</f>
        <v/>
      </c>
      <c r="AU543" s="186" t="str">
        <f>IFERROR(IF('Input| Overheads'!$C$42="Direct costs",SUMPRODUCT(--('Input| Projects'!$AD543="Yes"),'Calc| Overheads Allocation'!D$9,'Calc| Project Costs'!W543),IF('Input| Overheads'!$C$42="Internal labour",SUMPRODUCT(--('Input| Projects'!$AD543="Yes"),'Calc| Overheads Allocation'!D$9,'Calc| Project Costs'!W543,'Input| Projects'!$Y543),IF('Input| Overheads'!$C$42="DNSP defined",SUMPRODUCT(--('Input| Projects'!$AD543="Yes"),'Calc| Overheads Allocation'!D$62,'Input| Projects'!$AG543),""))),"")</f>
        <v/>
      </c>
      <c r="AV543" s="186" t="str">
        <f>IFERROR(IF('Input| Overheads'!$C$42="Direct costs",SUMPRODUCT(--('Input| Projects'!$AD543="Yes"),'Calc| Overheads Allocation'!E$9,'Calc| Project Costs'!X543),IF('Input| Overheads'!$C$42="Internal labour",SUMPRODUCT(--('Input| Projects'!$AD543="Yes"),'Calc| Overheads Allocation'!E$9,'Calc| Project Costs'!X543,'Input| Projects'!$Y543),IF('Input| Overheads'!$C$42="DNSP defined",SUMPRODUCT(--('Input| Projects'!$AD543="Yes"),'Calc| Overheads Allocation'!E$62,'Input| Projects'!$AG543),""))),"")</f>
        <v/>
      </c>
      <c r="AW543" s="186" t="str">
        <f>IFERROR(IF('Input| Overheads'!$C$42="Direct costs",SUMPRODUCT(--('Input| Projects'!$AD543="Yes"),'Calc| Overheads Allocation'!F$9,'Calc| Project Costs'!Y543),IF('Input| Overheads'!$C$42="Internal labour",SUMPRODUCT(--('Input| Projects'!$AD543="Yes"),'Calc| Overheads Allocation'!F$9,'Calc| Project Costs'!Y543,'Input| Projects'!$Y543),IF('Input| Overheads'!$C$42="DNSP defined",SUMPRODUCT(--('Input| Projects'!$AD543="Yes"),'Calc| Overheads Allocation'!F$62,'Input| Projects'!$AG543),""))),"")</f>
        <v/>
      </c>
      <c r="AX543" s="186" t="str">
        <f>IFERROR(IF('Input| Overheads'!$C$42="Direct costs",SUMPRODUCT(--('Input| Projects'!$AD543="Yes"),'Calc| Overheads Allocation'!G$9,'Calc| Project Costs'!Z543),IF('Input| Overheads'!$C$42="Internal labour",SUMPRODUCT(--('Input| Projects'!$AD543="Yes"),'Calc| Overheads Allocation'!G$9,'Calc| Project Costs'!Z543,'Input| Projects'!$Y543),IF('Input| Overheads'!$C$42="DNSP defined",SUMPRODUCT(--('Input| Projects'!$AD543="Yes"),'Calc| Overheads Allocation'!G$62,'Input| Projects'!$AG543),""))),"")</f>
        <v/>
      </c>
      <c r="AY543" s="186" t="str">
        <f>IFERROR(IF('Input| Overheads'!$C$42="Direct costs",SUMPRODUCT(--('Input| Projects'!$AD543="Yes"),'Calc| Overheads Allocation'!H$9,'Calc| Project Costs'!AA543),IF('Input| Overheads'!$C$42="Internal labour",SUMPRODUCT(--('Input| Projects'!$AD543="Yes"),'Calc| Overheads Allocation'!H$9,'Calc| Project Costs'!AA543,'Input| Projects'!$Y543),IF('Input| Overheads'!$C$42="DNSP defined",SUMPRODUCT(--('Input| Projects'!$AD543="Yes"),'Calc| Overheads Allocation'!H$62,'Input| Projects'!$AG543),""))),"")</f>
        <v/>
      </c>
      <c r="AZ543" s="186" t="str">
        <f>IFERROR(IF('Input| Overheads'!$C$42="Direct costs",SUMPRODUCT(--('Input| Projects'!$AD543="Yes"),'Calc| Overheads Allocation'!I$9,'Calc| Project Costs'!AB543),IF('Input| Overheads'!$C$42="Internal labour",SUMPRODUCT(--('Input| Projects'!$AD543="Yes"),'Calc| Overheads Allocation'!I$9,'Calc| Project Costs'!AB543,'Input| Projects'!$Y543),IF('Input| Overheads'!$C$42="DNSP defined",SUMPRODUCT(--('Input| Projects'!$AD543="Yes"),'Calc| Overheads Allocation'!I$62,'Input| Projects'!$AG543),""))),"")</f>
        <v/>
      </c>
      <c r="BA543" s="106"/>
      <c r="BB543" s="186">
        <f t="shared" si="274"/>
        <v>0</v>
      </c>
      <c r="BC543" s="186">
        <f t="shared" si="275"/>
        <v>0</v>
      </c>
      <c r="BD543" s="186">
        <f t="shared" si="276"/>
        <v>0</v>
      </c>
      <c r="BE543" s="186">
        <f t="shared" si="253"/>
        <v>0</v>
      </c>
      <c r="BF543" s="186">
        <f t="shared" si="254"/>
        <v>0</v>
      </c>
      <c r="BG543" s="186">
        <f t="shared" si="255"/>
        <v>0</v>
      </c>
      <c r="BH543" s="186">
        <f t="shared" si="256"/>
        <v>0</v>
      </c>
      <c r="BI543" s="97"/>
      <c r="BJ543" s="186" t="str">
        <f t="shared" si="257"/>
        <v/>
      </c>
      <c r="BK543" s="186" t="str">
        <f t="shared" si="258"/>
        <v/>
      </c>
      <c r="BL543" s="186" t="str">
        <f t="shared" si="259"/>
        <v/>
      </c>
      <c r="BM543" s="186" t="str">
        <f t="shared" si="260"/>
        <v/>
      </c>
      <c r="BN543" s="186" t="str">
        <f t="shared" si="261"/>
        <v/>
      </c>
      <c r="BO543" s="186" t="str">
        <f t="shared" si="262"/>
        <v/>
      </c>
      <c r="BP543" s="186" t="str">
        <f t="shared" si="263"/>
        <v/>
      </c>
      <c r="BQ543" s="97"/>
      <c r="BR543" s="186">
        <f t="shared" si="264"/>
        <v>0</v>
      </c>
      <c r="BS543" s="186">
        <f t="shared" si="265"/>
        <v>0</v>
      </c>
      <c r="BT543" s="222">
        <f t="shared" si="266"/>
        <v>0</v>
      </c>
      <c r="BU543" s="222">
        <f t="shared" si="267"/>
        <v>0</v>
      </c>
      <c r="BV543" s="222">
        <f t="shared" si="268"/>
        <v>0</v>
      </c>
      <c r="BW543" s="222">
        <f t="shared" si="269"/>
        <v>0</v>
      </c>
      <c r="BX543" s="222">
        <f t="shared" si="270"/>
        <v>0</v>
      </c>
      <c r="BY543" s="106"/>
      <c r="BZ543" s="197" t="str">
        <f>IF(SUMIF('Input| Projects'!$AS$8:$CP$8,"Dx",'Input| Projects'!$AS543:$CP543)=0,"",SUMIF('Input| Projects'!$AS$8:$CP$8,"Dx",'Input| Projects'!$AS543:$CP543))</f>
        <v/>
      </c>
      <c r="CA543" s="197" t="str">
        <f>IF(SUMIF('Input| Projects'!$AS$8:$CP$8,"Tx",'Input| Projects'!$AS543:$CP543)=0,"",SUMIF('Input| Projects'!$AS$8:$CP$8,"Tx",'Input| Projects'!$AS543:$CP543))</f>
        <v/>
      </c>
      <c r="CB543" s="150" t="str">
        <f t="shared" si="277"/>
        <v/>
      </c>
    </row>
    <row r="544" spans="2:80" x14ac:dyDescent="0.2">
      <c r="B544" s="201">
        <f>IFERROR('Input| Projects'!B544,"")</f>
        <v>535</v>
      </c>
      <c r="C544" s="42" t="str">
        <f>IFERROR(IF('Input| Projects'!C544="","",'Input| Projects'!C544),"")</f>
        <v/>
      </c>
      <c r="D544" s="42" t="str">
        <f>IFERROR(IF('Input| Projects'!D544="","",'Input| Projects'!D544),"")</f>
        <v/>
      </c>
      <c r="E544" s="104"/>
      <c r="F544" s="190">
        <f>IFERROR('Input| Projects'!I544*'Input| Escalations'!$K$19,"")</f>
        <v>0</v>
      </c>
      <c r="G544" s="190">
        <f>IFERROR('Input| Projects'!J544*'Input| Escalations'!$K$19,"")</f>
        <v>0</v>
      </c>
      <c r="H544" s="190">
        <f>IFERROR('Input| Projects'!K544*'Input| Escalations'!$K$19,"")</f>
        <v>0</v>
      </c>
      <c r="I544" s="190">
        <f>IFERROR('Input| Projects'!L544*'Input| Escalations'!$K$19,"")</f>
        <v>0</v>
      </c>
      <c r="J544" s="190">
        <f>IFERROR('Input| Projects'!M544*'Input| Escalations'!$K$19,"")</f>
        <v>0</v>
      </c>
      <c r="K544" s="190">
        <f>IFERROR('Input| Projects'!N544*'Input| Escalations'!$K$19,"")</f>
        <v>0</v>
      </c>
      <c r="L544" s="190">
        <f>IFERROR('Input| Projects'!O544*'Input| Escalations'!$K$19,"")</f>
        <v>0</v>
      </c>
      <c r="M544" s="150" t="str">
        <f>IF(ABS(SUM(F544:L544)-(SUM('Input| Projects'!I544:O544)*'Input| Escalations'!$K$19))&lt;0.0000001,"",1)</f>
        <v/>
      </c>
      <c r="N544" s="192">
        <f>'Input| Projects'!$Y544*INDEX('Input| Escalations'!$H$33:$N$33,MATCH('Calc| Project Costs'!N$9,'Input| Escalations'!$H$23:$N$23,0))+'Input| Projects'!$Z544*INDEX('Input| Escalations'!$H$34:$N$34,MATCH('Calc| Project Costs'!N$9,'Input| Escalations'!$H$23:$N$23,0))+'Input| Projects'!$AA544*INDEX('Input| Escalations'!$H$35:$N$35,MATCH('Calc| Project Costs'!N$9,'Input| Escalations'!$H$23:$N$23,0))+1</f>
        <v>1</v>
      </c>
      <c r="O544" s="192">
        <f>'Input| Projects'!$Y544*INDEX('Input| Escalations'!$H$33:$N$33,MATCH('Calc| Project Costs'!O$9,'Input| Escalations'!$H$23:$N$23,0))+'Input| Projects'!$Z544*INDEX('Input| Escalations'!$H$34:$N$34,MATCH('Calc| Project Costs'!O$9,'Input| Escalations'!$H$23:$N$23,0))+'Input| Projects'!$AA544*INDEX('Input| Escalations'!$H$35:$N$35,MATCH('Calc| Project Costs'!O$9,'Input| Escalations'!$H$23:$N$23,0))+1</f>
        <v>1</v>
      </c>
      <c r="P544" s="192">
        <f>'Input| Projects'!$Y544*INDEX('Input| Escalations'!$H$33:$N$33,MATCH('Calc| Project Costs'!P$9,'Input| Escalations'!$H$23:$N$23,0))+'Input| Projects'!$Z544*INDEX('Input| Escalations'!$H$34:$N$34,MATCH('Calc| Project Costs'!P$9,'Input| Escalations'!$H$23:$N$23,0))+'Input| Projects'!$AA544*INDEX('Input| Escalations'!$H$35:$N$35,MATCH('Calc| Project Costs'!P$9,'Input| Escalations'!$H$23:$N$23,0))+1</f>
        <v>1</v>
      </c>
      <c r="Q544" s="192">
        <f>'Input| Projects'!$Y544*INDEX('Input| Escalations'!$H$33:$N$33,MATCH('Calc| Project Costs'!Q$9,'Input| Escalations'!$H$23:$N$23,0))+'Input| Projects'!$Z544*INDEX('Input| Escalations'!$H$34:$N$34,MATCH('Calc| Project Costs'!Q$9,'Input| Escalations'!$H$23:$N$23,0))+'Input| Projects'!$AA544*INDEX('Input| Escalations'!$H$35:$N$35,MATCH('Calc| Project Costs'!Q$9,'Input| Escalations'!$H$23:$N$23,0))+1</f>
        <v>1</v>
      </c>
      <c r="R544" s="192">
        <f>'Input| Projects'!$Y544*INDEX('Input| Escalations'!$H$33:$N$33,MATCH('Calc| Project Costs'!R$9,'Input| Escalations'!$H$23:$N$23,0))+'Input| Projects'!$Z544*INDEX('Input| Escalations'!$H$34:$N$34,MATCH('Calc| Project Costs'!R$9,'Input| Escalations'!$H$23:$N$23,0))+'Input| Projects'!$AA544*INDEX('Input| Escalations'!$H$35:$N$35,MATCH('Calc| Project Costs'!R$9,'Input| Escalations'!$H$23:$N$23,0))+1</f>
        <v>1</v>
      </c>
      <c r="S544" s="192">
        <f>'Input| Projects'!$Y544*INDEX('Input| Escalations'!$H$33:$N$33,MATCH('Calc| Project Costs'!S$9,'Input| Escalations'!$H$23:$N$23,0))+'Input| Projects'!$Z544*INDEX('Input| Escalations'!$H$34:$N$34,MATCH('Calc| Project Costs'!S$9,'Input| Escalations'!$H$23:$N$23,0))+'Input| Projects'!$AA544*INDEX('Input| Escalations'!$H$35:$N$35,MATCH('Calc| Project Costs'!S$9,'Input| Escalations'!$H$23:$N$23,0))+1</f>
        <v>1</v>
      </c>
      <c r="T544" s="192">
        <f>'Input| Projects'!$Y544*INDEX('Input| Escalations'!$H$33:$N$33,MATCH('Calc| Project Costs'!T$9,'Input| Escalations'!$H$23:$N$23,0))+'Input| Projects'!$Z544*INDEX('Input| Escalations'!$H$34:$N$34,MATCH('Calc| Project Costs'!T$9,'Input| Escalations'!$H$23:$N$23,0))+'Input| Projects'!$AA544*INDEX('Input| Escalations'!$H$35:$N$35,MATCH('Calc| Project Costs'!T$9,'Input| Escalations'!$H$23:$N$23,0))+1</f>
        <v>1</v>
      </c>
      <c r="U544" s="106"/>
      <c r="V544" s="186">
        <f t="shared" si="271"/>
        <v>0</v>
      </c>
      <c r="W544" s="186">
        <f t="shared" si="272"/>
        <v>0</v>
      </c>
      <c r="X544" s="186">
        <f t="shared" si="273"/>
        <v>0</v>
      </c>
      <c r="Y544" s="186">
        <f t="shared" si="249"/>
        <v>0</v>
      </c>
      <c r="Z544" s="186">
        <f t="shared" si="250"/>
        <v>0</v>
      </c>
      <c r="AA544" s="186">
        <f t="shared" si="251"/>
        <v>0</v>
      </c>
      <c r="AB544" s="186">
        <f t="shared" si="252"/>
        <v>0</v>
      </c>
      <c r="AC544" s="106"/>
      <c r="AD544" s="186">
        <f>'Input| Projects'!Q544*N544*'Input| Escalations'!$K$19</f>
        <v>0</v>
      </c>
      <c r="AE544" s="186">
        <f>'Input| Projects'!R544*O544*'Input| Escalations'!$K$19</f>
        <v>0</v>
      </c>
      <c r="AF544" s="186">
        <f>'Input| Projects'!S544*P544*'Input| Escalations'!$K$19</f>
        <v>0</v>
      </c>
      <c r="AG544" s="186">
        <f>'Input| Projects'!T544*Q544*'Input| Escalations'!$K$19</f>
        <v>0</v>
      </c>
      <c r="AH544" s="186">
        <f>'Input| Projects'!U544*R544*'Input| Escalations'!$K$19</f>
        <v>0</v>
      </c>
      <c r="AI544" s="186">
        <f>'Input| Projects'!V544*S544*'Input| Escalations'!$K$19</f>
        <v>0</v>
      </c>
      <c r="AJ544" s="186">
        <f>'Input| Projects'!W544*T544*'Input| Escalations'!$K$19</f>
        <v>0</v>
      </c>
      <c r="AK544" s="106"/>
      <c r="AL544" s="186" t="str">
        <f>IFERROR(IF('Input| Overheads'!$C$42="Direct costs",SUMPRODUCT(--('Input| Projects'!$AC544="Yes"),'Calc| Overheads Allocation'!C$8,'Calc| Project Costs'!V544),IF('Input| Overheads'!$C$42="Internal labour",SUMPRODUCT(--('Input| Projects'!$AC544="Yes"),'Calc| Overheads Allocation'!C$8,'Calc| Project Costs'!V544,'Input| Projects'!$Y544),IF('Input| Overheads'!$C$42="DNSP defined",SUMPRODUCT(--('Input| Projects'!$AC544="Yes"),'Calc| Overheads Allocation'!C$61,'Input| Projects'!$AF544),""))),"")</f>
        <v/>
      </c>
      <c r="AM544" s="186" t="str">
        <f>IFERROR(IF('Input| Overheads'!$C$42="Direct costs",SUMPRODUCT(--('Input| Projects'!$AC544="Yes"),'Calc| Overheads Allocation'!D$8,'Calc| Project Costs'!W544),IF('Input| Overheads'!$C$42="Internal labour",SUMPRODUCT(--('Input| Projects'!$AC544="Yes"),'Calc| Overheads Allocation'!D$8,'Calc| Project Costs'!W544,'Input| Projects'!$Y544),IF('Input| Overheads'!$C$42="DNSP defined",SUMPRODUCT(--('Input| Projects'!$AC544="Yes"),'Calc| Overheads Allocation'!D$61,'Input| Projects'!$AF544),""))),"")</f>
        <v/>
      </c>
      <c r="AN544" s="186" t="str">
        <f>IFERROR(IF('Input| Overheads'!$C$42="Direct costs",SUMPRODUCT(--('Input| Projects'!$AC544="Yes"),'Calc| Overheads Allocation'!E$8,'Calc| Project Costs'!X544),IF('Input| Overheads'!$C$42="Internal labour",SUMPRODUCT(--('Input| Projects'!$AC544="Yes"),'Calc| Overheads Allocation'!E$8,'Calc| Project Costs'!X544,'Input| Projects'!$Y544),IF('Input| Overheads'!$C$42="DNSP defined",SUMPRODUCT(--('Input| Projects'!$AC544="Yes"),'Calc| Overheads Allocation'!E$61,'Input| Projects'!$AF544),""))),"")</f>
        <v/>
      </c>
      <c r="AO544" s="186" t="str">
        <f>IFERROR(IF('Input| Overheads'!$C$42="Direct costs",SUMPRODUCT(--('Input| Projects'!$AC544="Yes"),'Calc| Overheads Allocation'!F$8,'Calc| Project Costs'!Y544),IF('Input| Overheads'!$C$42="Internal labour",SUMPRODUCT(--('Input| Projects'!$AC544="Yes"),'Calc| Overheads Allocation'!F$8,'Calc| Project Costs'!Y544,'Input| Projects'!$Y544),IF('Input| Overheads'!$C$42="DNSP defined",SUMPRODUCT(--('Input| Projects'!$AC544="Yes"),'Calc| Overheads Allocation'!F$61,'Input| Projects'!$AF544),""))),"")</f>
        <v/>
      </c>
      <c r="AP544" s="186" t="str">
        <f>IFERROR(IF('Input| Overheads'!$C$42="Direct costs",SUMPRODUCT(--('Input| Projects'!$AC544="Yes"),'Calc| Overheads Allocation'!G$8,'Calc| Project Costs'!Z544),IF('Input| Overheads'!$C$42="Internal labour",SUMPRODUCT(--('Input| Projects'!$AC544="Yes"),'Calc| Overheads Allocation'!G$8,'Calc| Project Costs'!Z544,'Input| Projects'!$Y544),IF('Input| Overheads'!$C$42="DNSP defined",SUMPRODUCT(--('Input| Projects'!$AC544="Yes"),'Calc| Overheads Allocation'!G$61,'Input| Projects'!$AF544),""))),"")</f>
        <v/>
      </c>
      <c r="AQ544" s="186" t="str">
        <f>IFERROR(IF('Input| Overheads'!$C$42="Direct costs",SUMPRODUCT(--('Input| Projects'!$AC544="Yes"),'Calc| Overheads Allocation'!H$8,'Calc| Project Costs'!AA544),IF('Input| Overheads'!$C$42="Internal labour",SUMPRODUCT(--('Input| Projects'!$AC544="Yes"),'Calc| Overheads Allocation'!H$8,'Calc| Project Costs'!AA544,'Input| Projects'!$Y544),IF('Input| Overheads'!$C$42="DNSP defined",SUMPRODUCT(--('Input| Projects'!$AC544="Yes"),'Calc| Overheads Allocation'!H$61,'Input| Projects'!$AF544),""))),"")</f>
        <v/>
      </c>
      <c r="AR544" s="186" t="str">
        <f>IFERROR(IF('Input| Overheads'!$C$42="Direct costs",SUMPRODUCT(--('Input| Projects'!$AC544="Yes"),'Calc| Overheads Allocation'!I$8,'Calc| Project Costs'!AB544),IF('Input| Overheads'!$C$42="Internal labour",SUMPRODUCT(--('Input| Projects'!$AC544="Yes"),'Calc| Overheads Allocation'!I$8,'Calc| Project Costs'!AB544,'Input| Projects'!$Y544),IF('Input| Overheads'!$C$42="DNSP defined",SUMPRODUCT(--('Input| Projects'!$AC544="Yes"),'Calc| Overheads Allocation'!I$61,'Input| Projects'!$AF544),""))),"")</f>
        <v/>
      </c>
      <c r="AS544" s="106"/>
      <c r="AT544" s="186" t="str">
        <f>IFERROR(IF('Input| Overheads'!$C$42="Direct costs",SUMPRODUCT(--('Input| Projects'!$AD544="Yes"),'Calc| Overheads Allocation'!C$9,'Calc| Project Costs'!V544),IF('Input| Overheads'!$C$42="Internal labour",SUMPRODUCT(--('Input| Projects'!$AD544="Yes"),'Calc| Overheads Allocation'!C$9,'Calc| Project Costs'!V544,'Input| Projects'!$Y544),IF('Input| Overheads'!$C$42="DNSP defined",SUMPRODUCT(--('Input| Projects'!$AD544="Yes"),'Calc| Overheads Allocation'!C$62,'Input| Projects'!$AG544),""))),"")</f>
        <v/>
      </c>
      <c r="AU544" s="186" t="str">
        <f>IFERROR(IF('Input| Overheads'!$C$42="Direct costs",SUMPRODUCT(--('Input| Projects'!$AD544="Yes"),'Calc| Overheads Allocation'!D$9,'Calc| Project Costs'!W544),IF('Input| Overheads'!$C$42="Internal labour",SUMPRODUCT(--('Input| Projects'!$AD544="Yes"),'Calc| Overheads Allocation'!D$9,'Calc| Project Costs'!W544,'Input| Projects'!$Y544),IF('Input| Overheads'!$C$42="DNSP defined",SUMPRODUCT(--('Input| Projects'!$AD544="Yes"),'Calc| Overheads Allocation'!D$62,'Input| Projects'!$AG544),""))),"")</f>
        <v/>
      </c>
      <c r="AV544" s="186" t="str">
        <f>IFERROR(IF('Input| Overheads'!$C$42="Direct costs",SUMPRODUCT(--('Input| Projects'!$AD544="Yes"),'Calc| Overheads Allocation'!E$9,'Calc| Project Costs'!X544),IF('Input| Overheads'!$C$42="Internal labour",SUMPRODUCT(--('Input| Projects'!$AD544="Yes"),'Calc| Overheads Allocation'!E$9,'Calc| Project Costs'!X544,'Input| Projects'!$Y544),IF('Input| Overheads'!$C$42="DNSP defined",SUMPRODUCT(--('Input| Projects'!$AD544="Yes"),'Calc| Overheads Allocation'!E$62,'Input| Projects'!$AG544),""))),"")</f>
        <v/>
      </c>
      <c r="AW544" s="186" t="str">
        <f>IFERROR(IF('Input| Overheads'!$C$42="Direct costs",SUMPRODUCT(--('Input| Projects'!$AD544="Yes"),'Calc| Overheads Allocation'!F$9,'Calc| Project Costs'!Y544),IF('Input| Overheads'!$C$42="Internal labour",SUMPRODUCT(--('Input| Projects'!$AD544="Yes"),'Calc| Overheads Allocation'!F$9,'Calc| Project Costs'!Y544,'Input| Projects'!$Y544),IF('Input| Overheads'!$C$42="DNSP defined",SUMPRODUCT(--('Input| Projects'!$AD544="Yes"),'Calc| Overheads Allocation'!F$62,'Input| Projects'!$AG544),""))),"")</f>
        <v/>
      </c>
      <c r="AX544" s="186" t="str">
        <f>IFERROR(IF('Input| Overheads'!$C$42="Direct costs",SUMPRODUCT(--('Input| Projects'!$AD544="Yes"),'Calc| Overheads Allocation'!G$9,'Calc| Project Costs'!Z544),IF('Input| Overheads'!$C$42="Internal labour",SUMPRODUCT(--('Input| Projects'!$AD544="Yes"),'Calc| Overheads Allocation'!G$9,'Calc| Project Costs'!Z544,'Input| Projects'!$Y544),IF('Input| Overheads'!$C$42="DNSP defined",SUMPRODUCT(--('Input| Projects'!$AD544="Yes"),'Calc| Overheads Allocation'!G$62,'Input| Projects'!$AG544),""))),"")</f>
        <v/>
      </c>
      <c r="AY544" s="186" t="str">
        <f>IFERROR(IF('Input| Overheads'!$C$42="Direct costs",SUMPRODUCT(--('Input| Projects'!$AD544="Yes"),'Calc| Overheads Allocation'!H$9,'Calc| Project Costs'!AA544),IF('Input| Overheads'!$C$42="Internal labour",SUMPRODUCT(--('Input| Projects'!$AD544="Yes"),'Calc| Overheads Allocation'!H$9,'Calc| Project Costs'!AA544,'Input| Projects'!$Y544),IF('Input| Overheads'!$C$42="DNSP defined",SUMPRODUCT(--('Input| Projects'!$AD544="Yes"),'Calc| Overheads Allocation'!H$62,'Input| Projects'!$AG544),""))),"")</f>
        <v/>
      </c>
      <c r="AZ544" s="186" t="str">
        <f>IFERROR(IF('Input| Overheads'!$C$42="Direct costs",SUMPRODUCT(--('Input| Projects'!$AD544="Yes"),'Calc| Overheads Allocation'!I$9,'Calc| Project Costs'!AB544),IF('Input| Overheads'!$C$42="Internal labour",SUMPRODUCT(--('Input| Projects'!$AD544="Yes"),'Calc| Overheads Allocation'!I$9,'Calc| Project Costs'!AB544,'Input| Projects'!$Y544),IF('Input| Overheads'!$C$42="DNSP defined",SUMPRODUCT(--('Input| Projects'!$AD544="Yes"),'Calc| Overheads Allocation'!I$62,'Input| Projects'!$AG544),""))),"")</f>
        <v/>
      </c>
      <c r="BA544" s="106"/>
      <c r="BB544" s="186">
        <f t="shared" si="274"/>
        <v>0</v>
      </c>
      <c r="BC544" s="186">
        <f t="shared" si="275"/>
        <v>0</v>
      </c>
      <c r="BD544" s="186">
        <f t="shared" si="276"/>
        <v>0</v>
      </c>
      <c r="BE544" s="186">
        <f t="shared" si="253"/>
        <v>0</v>
      </c>
      <c r="BF544" s="186">
        <f t="shared" si="254"/>
        <v>0</v>
      </c>
      <c r="BG544" s="186">
        <f t="shared" si="255"/>
        <v>0</v>
      </c>
      <c r="BH544" s="186">
        <f t="shared" si="256"/>
        <v>0</v>
      </c>
      <c r="BI544" s="97"/>
      <c r="BJ544" s="186" t="str">
        <f t="shared" si="257"/>
        <v/>
      </c>
      <c r="BK544" s="186" t="str">
        <f t="shared" si="258"/>
        <v/>
      </c>
      <c r="BL544" s="186" t="str">
        <f t="shared" si="259"/>
        <v/>
      </c>
      <c r="BM544" s="186" t="str">
        <f t="shared" si="260"/>
        <v/>
      </c>
      <c r="BN544" s="186" t="str">
        <f t="shared" si="261"/>
        <v/>
      </c>
      <c r="BO544" s="186" t="str">
        <f t="shared" si="262"/>
        <v/>
      </c>
      <c r="BP544" s="186" t="str">
        <f t="shared" si="263"/>
        <v/>
      </c>
      <c r="BQ544" s="97"/>
      <c r="BR544" s="186">
        <f t="shared" si="264"/>
        <v>0</v>
      </c>
      <c r="BS544" s="186">
        <f t="shared" si="265"/>
        <v>0</v>
      </c>
      <c r="BT544" s="222">
        <f t="shared" si="266"/>
        <v>0</v>
      </c>
      <c r="BU544" s="222">
        <f t="shared" si="267"/>
        <v>0</v>
      </c>
      <c r="BV544" s="222">
        <f t="shared" si="268"/>
        <v>0</v>
      </c>
      <c r="BW544" s="222">
        <f t="shared" si="269"/>
        <v>0</v>
      </c>
      <c r="BX544" s="222">
        <f t="shared" si="270"/>
        <v>0</v>
      </c>
      <c r="BY544" s="106"/>
      <c r="BZ544" s="197" t="str">
        <f>IF(SUMIF('Input| Projects'!$AS$8:$CP$8,"Dx",'Input| Projects'!$AS544:$CP544)=0,"",SUMIF('Input| Projects'!$AS$8:$CP$8,"Dx",'Input| Projects'!$AS544:$CP544))</f>
        <v/>
      </c>
      <c r="CA544" s="197" t="str">
        <f>IF(SUMIF('Input| Projects'!$AS$8:$CP$8,"Tx",'Input| Projects'!$AS544:$CP544)=0,"",SUMIF('Input| Projects'!$AS$8:$CP$8,"Tx",'Input| Projects'!$AS544:$CP544))</f>
        <v/>
      </c>
      <c r="CB544" s="150" t="str">
        <f t="shared" si="277"/>
        <v/>
      </c>
    </row>
    <row r="545" spans="2:80" x14ac:dyDescent="0.2">
      <c r="B545" s="201">
        <f>IFERROR('Input| Projects'!B545,"")</f>
        <v>536</v>
      </c>
      <c r="C545" s="42" t="str">
        <f>IFERROR(IF('Input| Projects'!C545="","",'Input| Projects'!C545),"")</f>
        <v/>
      </c>
      <c r="D545" s="42" t="str">
        <f>IFERROR(IF('Input| Projects'!D545="","",'Input| Projects'!D545),"")</f>
        <v/>
      </c>
      <c r="E545" s="104"/>
      <c r="F545" s="190">
        <f>IFERROR('Input| Projects'!I545*'Input| Escalations'!$K$19,"")</f>
        <v>0</v>
      </c>
      <c r="G545" s="190">
        <f>IFERROR('Input| Projects'!J545*'Input| Escalations'!$K$19,"")</f>
        <v>0</v>
      </c>
      <c r="H545" s="190">
        <f>IFERROR('Input| Projects'!K545*'Input| Escalations'!$K$19,"")</f>
        <v>0</v>
      </c>
      <c r="I545" s="190">
        <f>IFERROR('Input| Projects'!L545*'Input| Escalations'!$K$19,"")</f>
        <v>0</v>
      </c>
      <c r="J545" s="190">
        <f>IFERROR('Input| Projects'!M545*'Input| Escalations'!$K$19,"")</f>
        <v>0</v>
      </c>
      <c r="K545" s="190">
        <f>IFERROR('Input| Projects'!N545*'Input| Escalations'!$K$19,"")</f>
        <v>0</v>
      </c>
      <c r="L545" s="190">
        <f>IFERROR('Input| Projects'!O545*'Input| Escalations'!$K$19,"")</f>
        <v>0</v>
      </c>
      <c r="M545" s="150" t="str">
        <f>IF(ABS(SUM(F545:L545)-(SUM('Input| Projects'!I545:O545)*'Input| Escalations'!$K$19))&lt;0.0000001,"",1)</f>
        <v/>
      </c>
      <c r="N545" s="192">
        <f>'Input| Projects'!$Y545*INDEX('Input| Escalations'!$H$33:$N$33,MATCH('Calc| Project Costs'!N$9,'Input| Escalations'!$H$23:$N$23,0))+'Input| Projects'!$Z545*INDEX('Input| Escalations'!$H$34:$N$34,MATCH('Calc| Project Costs'!N$9,'Input| Escalations'!$H$23:$N$23,0))+'Input| Projects'!$AA545*INDEX('Input| Escalations'!$H$35:$N$35,MATCH('Calc| Project Costs'!N$9,'Input| Escalations'!$H$23:$N$23,0))+1</f>
        <v>1</v>
      </c>
      <c r="O545" s="192">
        <f>'Input| Projects'!$Y545*INDEX('Input| Escalations'!$H$33:$N$33,MATCH('Calc| Project Costs'!O$9,'Input| Escalations'!$H$23:$N$23,0))+'Input| Projects'!$Z545*INDEX('Input| Escalations'!$H$34:$N$34,MATCH('Calc| Project Costs'!O$9,'Input| Escalations'!$H$23:$N$23,0))+'Input| Projects'!$AA545*INDEX('Input| Escalations'!$H$35:$N$35,MATCH('Calc| Project Costs'!O$9,'Input| Escalations'!$H$23:$N$23,0))+1</f>
        <v>1</v>
      </c>
      <c r="P545" s="192">
        <f>'Input| Projects'!$Y545*INDEX('Input| Escalations'!$H$33:$N$33,MATCH('Calc| Project Costs'!P$9,'Input| Escalations'!$H$23:$N$23,0))+'Input| Projects'!$Z545*INDEX('Input| Escalations'!$H$34:$N$34,MATCH('Calc| Project Costs'!P$9,'Input| Escalations'!$H$23:$N$23,0))+'Input| Projects'!$AA545*INDEX('Input| Escalations'!$H$35:$N$35,MATCH('Calc| Project Costs'!P$9,'Input| Escalations'!$H$23:$N$23,0))+1</f>
        <v>1</v>
      </c>
      <c r="Q545" s="192">
        <f>'Input| Projects'!$Y545*INDEX('Input| Escalations'!$H$33:$N$33,MATCH('Calc| Project Costs'!Q$9,'Input| Escalations'!$H$23:$N$23,0))+'Input| Projects'!$Z545*INDEX('Input| Escalations'!$H$34:$N$34,MATCH('Calc| Project Costs'!Q$9,'Input| Escalations'!$H$23:$N$23,0))+'Input| Projects'!$AA545*INDEX('Input| Escalations'!$H$35:$N$35,MATCH('Calc| Project Costs'!Q$9,'Input| Escalations'!$H$23:$N$23,0))+1</f>
        <v>1</v>
      </c>
      <c r="R545" s="192">
        <f>'Input| Projects'!$Y545*INDEX('Input| Escalations'!$H$33:$N$33,MATCH('Calc| Project Costs'!R$9,'Input| Escalations'!$H$23:$N$23,0))+'Input| Projects'!$Z545*INDEX('Input| Escalations'!$H$34:$N$34,MATCH('Calc| Project Costs'!R$9,'Input| Escalations'!$H$23:$N$23,0))+'Input| Projects'!$AA545*INDEX('Input| Escalations'!$H$35:$N$35,MATCH('Calc| Project Costs'!R$9,'Input| Escalations'!$H$23:$N$23,0))+1</f>
        <v>1</v>
      </c>
      <c r="S545" s="192">
        <f>'Input| Projects'!$Y545*INDEX('Input| Escalations'!$H$33:$N$33,MATCH('Calc| Project Costs'!S$9,'Input| Escalations'!$H$23:$N$23,0))+'Input| Projects'!$Z545*INDEX('Input| Escalations'!$H$34:$N$34,MATCH('Calc| Project Costs'!S$9,'Input| Escalations'!$H$23:$N$23,0))+'Input| Projects'!$AA545*INDEX('Input| Escalations'!$H$35:$N$35,MATCH('Calc| Project Costs'!S$9,'Input| Escalations'!$H$23:$N$23,0))+1</f>
        <v>1</v>
      </c>
      <c r="T545" s="192">
        <f>'Input| Projects'!$Y545*INDEX('Input| Escalations'!$H$33:$N$33,MATCH('Calc| Project Costs'!T$9,'Input| Escalations'!$H$23:$N$23,0))+'Input| Projects'!$Z545*INDEX('Input| Escalations'!$H$34:$N$34,MATCH('Calc| Project Costs'!T$9,'Input| Escalations'!$H$23:$N$23,0))+'Input| Projects'!$AA545*INDEX('Input| Escalations'!$H$35:$N$35,MATCH('Calc| Project Costs'!T$9,'Input| Escalations'!$H$23:$N$23,0))+1</f>
        <v>1</v>
      </c>
      <c r="U545" s="106"/>
      <c r="V545" s="186">
        <f t="shared" si="271"/>
        <v>0</v>
      </c>
      <c r="W545" s="186">
        <f t="shared" si="272"/>
        <v>0</v>
      </c>
      <c r="X545" s="186">
        <f t="shared" si="273"/>
        <v>0</v>
      </c>
      <c r="Y545" s="186">
        <f t="shared" si="249"/>
        <v>0</v>
      </c>
      <c r="Z545" s="186">
        <f t="shared" si="250"/>
        <v>0</v>
      </c>
      <c r="AA545" s="186">
        <f t="shared" si="251"/>
        <v>0</v>
      </c>
      <c r="AB545" s="186">
        <f t="shared" si="252"/>
        <v>0</v>
      </c>
      <c r="AC545" s="106"/>
      <c r="AD545" s="186">
        <f>'Input| Projects'!Q545*N545*'Input| Escalations'!$K$19</f>
        <v>0</v>
      </c>
      <c r="AE545" s="186">
        <f>'Input| Projects'!R545*O545*'Input| Escalations'!$K$19</f>
        <v>0</v>
      </c>
      <c r="AF545" s="186">
        <f>'Input| Projects'!S545*P545*'Input| Escalations'!$K$19</f>
        <v>0</v>
      </c>
      <c r="AG545" s="186">
        <f>'Input| Projects'!T545*Q545*'Input| Escalations'!$K$19</f>
        <v>0</v>
      </c>
      <c r="AH545" s="186">
        <f>'Input| Projects'!U545*R545*'Input| Escalations'!$K$19</f>
        <v>0</v>
      </c>
      <c r="AI545" s="186">
        <f>'Input| Projects'!V545*S545*'Input| Escalations'!$K$19</f>
        <v>0</v>
      </c>
      <c r="AJ545" s="186">
        <f>'Input| Projects'!W545*T545*'Input| Escalations'!$K$19</f>
        <v>0</v>
      </c>
      <c r="AK545" s="106"/>
      <c r="AL545" s="186" t="str">
        <f>IFERROR(IF('Input| Overheads'!$C$42="Direct costs",SUMPRODUCT(--('Input| Projects'!$AC545="Yes"),'Calc| Overheads Allocation'!C$8,'Calc| Project Costs'!V545),IF('Input| Overheads'!$C$42="Internal labour",SUMPRODUCT(--('Input| Projects'!$AC545="Yes"),'Calc| Overheads Allocation'!C$8,'Calc| Project Costs'!V545,'Input| Projects'!$Y545),IF('Input| Overheads'!$C$42="DNSP defined",SUMPRODUCT(--('Input| Projects'!$AC545="Yes"),'Calc| Overheads Allocation'!C$61,'Input| Projects'!$AF545),""))),"")</f>
        <v/>
      </c>
      <c r="AM545" s="186" t="str">
        <f>IFERROR(IF('Input| Overheads'!$C$42="Direct costs",SUMPRODUCT(--('Input| Projects'!$AC545="Yes"),'Calc| Overheads Allocation'!D$8,'Calc| Project Costs'!W545),IF('Input| Overheads'!$C$42="Internal labour",SUMPRODUCT(--('Input| Projects'!$AC545="Yes"),'Calc| Overheads Allocation'!D$8,'Calc| Project Costs'!W545,'Input| Projects'!$Y545),IF('Input| Overheads'!$C$42="DNSP defined",SUMPRODUCT(--('Input| Projects'!$AC545="Yes"),'Calc| Overheads Allocation'!D$61,'Input| Projects'!$AF545),""))),"")</f>
        <v/>
      </c>
      <c r="AN545" s="186" t="str">
        <f>IFERROR(IF('Input| Overheads'!$C$42="Direct costs",SUMPRODUCT(--('Input| Projects'!$AC545="Yes"),'Calc| Overheads Allocation'!E$8,'Calc| Project Costs'!X545),IF('Input| Overheads'!$C$42="Internal labour",SUMPRODUCT(--('Input| Projects'!$AC545="Yes"),'Calc| Overheads Allocation'!E$8,'Calc| Project Costs'!X545,'Input| Projects'!$Y545),IF('Input| Overheads'!$C$42="DNSP defined",SUMPRODUCT(--('Input| Projects'!$AC545="Yes"),'Calc| Overheads Allocation'!E$61,'Input| Projects'!$AF545),""))),"")</f>
        <v/>
      </c>
      <c r="AO545" s="186" t="str">
        <f>IFERROR(IF('Input| Overheads'!$C$42="Direct costs",SUMPRODUCT(--('Input| Projects'!$AC545="Yes"),'Calc| Overheads Allocation'!F$8,'Calc| Project Costs'!Y545),IF('Input| Overheads'!$C$42="Internal labour",SUMPRODUCT(--('Input| Projects'!$AC545="Yes"),'Calc| Overheads Allocation'!F$8,'Calc| Project Costs'!Y545,'Input| Projects'!$Y545),IF('Input| Overheads'!$C$42="DNSP defined",SUMPRODUCT(--('Input| Projects'!$AC545="Yes"),'Calc| Overheads Allocation'!F$61,'Input| Projects'!$AF545),""))),"")</f>
        <v/>
      </c>
      <c r="AP545" s="186" t="str">
        <f>IFERROR(IF('Input| Overheads'!$C$42="Direct costs",SUMPRODUCT(--('Input| Projects'!$AC545="Yes"),'Calc| Overheads Allocation'!G$8,'Calc| Project Costs'!Z545),IF('Input| Overheads'!$C$42="Internal labour",SUMPRODUCT(--('Input| Projects'!$AC545="Yes"),'Calc| Overheads Allocation'!G$8,'Calc| Project Costs'!Z545,'Input| Projects'!$Y545),IF('Input| Overheads'!$C$42="DNSP defined",SUMPRODUCT(--('Input| Projects'!$AC545="Yes"),'Calc| Overheads Allocation'!G$61,'Input| Projects'!$AF545),""))),"")</f>
        <v/>
      </c>
      <c r="AQ545" s="186" t="str">
        <f>IFERROR(IF('Input| Overheads'!$C$42="Direct costs",SUMPRODUCT(--('Input| Projects'!$AC545="Yes"),'Calc| Overheads Allocation'!H$8,'Calc| Project Costs'!AA545),IF('Input| Overheads'!$C$42="Internal labour",SUMPRODUCT(--('Input| Projects'!$AC545="Yes"),'Calc| Overheads Allocation'!H$8,'Calc| Project Costs'!AA545,'Input| Projects'!$Y545),IF('Input| Overheads'!$C$42="DNSP defined",SUMPRODUCT(--('Input| Projects'!$AC545="Yes"),'Calc| Overheads Allocation'!H$61,'Input| Projects'!$AF545),""))),"")</f>
        <v/>
      </c>
      <c r="AR545" s="186" t="str">
        <f>IFERROR(IF('Input| Overheads'!$C$42="Direct costs",SUMPRODUCT(--('Input| Projects'!$AC545="Yes"),'Calc| Overheads Allocation'!I$8,'Calc| Project Costs'!AB545),IF('Input| Overheads'!$C$42="Internal labour",SUMPRODUCT(--('Input| Projects'!$AC545="Yes"),'Calc| Overheads Allocation'!I$8,'Calc| Project Costs'!AB545,'Input| Projects'!$Y545),IF('Input| Overheads'!$C$42="DNSP defined",SUMPRODUCT(--('Input| Projects'!$AC545="Yes"),'Calc| Overheads Allocation'!I$61,'Input| Projects'!$AF545),""))),"")</f>
        <v/>
      </c>
      <c r="AS545" s="106"/>
      <c r="AT545" s="186" t="str">
        <f>IFERROR(IF('Input| Overheads'!$C$42="Direct costs",SUMPRODUCT(--('Input| Projects'!$AD545="Yes"),'Calc| Overheads Allocation'!C$9,'Calc| Project Costs'!V545),IF('Input| Overheads'!$C$42="Internal labour",SUMPRODUCT(--('Input| Projects'!$AD545="Yes"),'Calc| Overheads Allocation'!C$9,'Calc| Project Costs'!V545,'Input| Projects'!$Y545),IF('Input| Overheads'!$C$42="DNSP defined",SUMPRODUCT(--('Input| Projects'!$AD545="Yes"),'Calc| Overheads Allocation'!C$62,'Input| Projects'!$AG545),""))),"")</f>
        <v/>
      </c>
      <c r="AU545" s="186" t="str">
        <f>IFERROR(IF('Input| Overheads'!$C$42="Direct costs",SUMPRODUCT(--('Input| Projects'!$AD545="Yes"),'Calc| Overheads Allocation'!D$9,'Calc| Project Costs'!W545),IF('Input| Overheads'!$C$42="Internal labour",SUMPRODUCT(--('Input| Projects'!$AD545="Yes"),'Calc| Overheads Allocation'!D$9,'Calc| Project Costs'!W545,'Input| Projects'!$Y545),IF('Input| Overheads'!$C$42="DNSP defined",SUMPRODUCT(--('Input| Projects'!$AD545="Yes"),'Calc| Overheads Allocation'!D$62,'Input| Projects'!$AG545),""))),"")</f>
        <v/>
      </c>
      <c r="AV545" s="186" t="str">
        <f>IFERROR(IF('Input| Overheads'!$C$42="Direct costs",SUMPRODUCT(--('Input| Projects'!$AD545="Yes"),'Calc| Overheads Allocation'!E$9,'Calc| Project Costs'!X545),IF('Input| Overheads'!$C$42="Internal labour",SUMPRODUCT(--('Input| Projects'!$AD545="Yes"),'Calc| Overheads Allocation'!E$9,'Calc| Project Costs'!X545,'Input| Projects'!$Y545),IF('Input| Overheads'!$C$42="DNSP defined",SUMPRODUCT(--('Input| Projects'!$AD545="Yes"),'Calc| Overheads Allocation'!E$62,'Input| Projects'!$AG545),""))),"")</f>
        <v/>
      </c>
      <c r="AW545" s="186" t="str">
        <f>IFERROR(IF('Input| Overheads'!$C$42="Direct costs",SUMPRODUCT(--('Input| Projects'!$AD545="Yes"),'Calc| Overheads Allocation'!F$9,'Calc| Project Costs'!Y545),IF('Input| Overheads'!$C$42="Internal labour",SUMPRODUCT(--('Input| Projects'!$AD545="Yes"),'Calc| Overheads Allocation'!F$9,'Calc| Project Costs'!Y545,'Input| Projects'!$Y545),IF('Input| Overheads'!$C$42="DNSP defined",SUMPRODUCT(--('Input| Projects'!$AD545="Yes"),'Calc| Overheads Allocation'!F$62,'Input| Projects'!$AG545),""))),"")</f>
        <v/>
      </c>
      <c r="AX545" s="186" t="str">
        <f>IFERROR(IF('Input| Overheads'!$C$42="Direct costs",SUMPRODUCT(--('Input| Projects'!$AD545="Yes"),'Calc| Overheads Allocation'!G$9,'Calc| Project Costs'!Z545),IF('Input| Overheads'!$C$42="Internal labour",SUMPRODUCT(--('Input| Projects'!$AD545="Yes"),'Calc| Overheads Allocation'!G$9,'Calc| Project Costs'!Z545,'Input| Projects'!$Y545),IF('Input| Overheads'!$C$42="DNSP defined",SUMPRODUCT(--('Input| Projects'!$AD545="Yes"),'Calc| Overheads Allocation'!G$62,'Input| Projects'!$AG545),""))),"")</f>
        <v/>
      </c>
      <c r="AY545" s="186" t="str">
        <f>IFERROR(IF('Input| Overheads'!$C$42="Direct costs",SUMPRODUCT(--('Input| Projects'!$AD545="Yes"),'Calc| Overheads Allocation'!H$9,'Calc| Project Costs'!AA545),IF('Input| Overheads'!$C$42="Internal labour",SUMPRODUCT(--('Input| Projects'!$AD545="Yes"),'Calc| Overheads Allocation'!H$9,'Calc| Project Costs'!AA545,'Input| Projects'!$Y545),IF('Input| Overheads'!$C$42="DNSP defined",SUMPRODUCT(--('Input| Projects'!$AD545="Yes"),'Calc| Overheads Allocation'!H$62,'Input| Projects'!$AG545),""))),"")</f>
        <v/>
      </c>
      <c r="AZ545" s="186" t="str">
        <f>IFERROR(IF('Input| Overheads'!$C$42="Direct costs",SUMPRODUCT(--('Input| Projects'!$AD545="Yes"),'Calc| Overheads Allocation'!I$9,'Calc| Project Costs'!AB545),IF('Input| Overheads'!$C$42="Internal labour",SUMPRODUCT(--('Input| Projects'!$AD545="Yes"),'Calc| Overheads Allocation'!I$9,'Calc| Project Costs'!AB545,'Input| Projects'!$Y545),IF('Input| Overheads'!$C$42="DNSP defined",SUMPRODUCT(--('Input| Projects'!$AD545="Yes"),'Calc| Overheads Allocation'!I$62,'Input| Projects'!$AG545),""))),"")</f>
        <v/>
      </c>
      <c r="BA545" s="106"/>
      <c r="BB545" s="186">
        <f t="shared" si="274"/>
        <v>0</v>
      </c>
      <c r="BC545" s="186">
        <f t="shared" si="275"/>
        <v>0</v>
      </c>
      <c r="BD545" s="186">
        <f t="shared" si="276"/>
        <v>0</v>
      </c>
      <c r="BE545" s="186">
        <f t="shared" si="253"/>
        <v>0</v>
      </c>
      <c r="BF545" s="186">
        <f t="shared" si="254"/>
        <v>0</v>
      </c>
      <c r="BG545" s="186">
        <f t="shared" si="255"/>
        <v>0</v>
      </c>
      <c r="BH545" s="186">
        <f t="shared" si="256"/>
        <v>0</v>
      </c>
      <c r="BI545" s="97"/>
      <c r="BJ545" s="186" t="str">
        <f t="shared" si="257"/>
        <v/>
      </c>
      <c r="BK545" s="186" t="str">
        <f t="shared" si="258"/>
        <v/>
      </c>
      <c r="BL545" s="186" t="str">
        <f t="shared" si="259"/>
        <v/>
      </c>
      <c r="BM545" s="186" t="str">
        <f t="shared" si="260"/>
        <v/>
      </c>
      <c r="BN545" s="186" t="str">
        <f t="shared" si="261"/>
        <v/>
      </c>
      <c r="BO545" s="186" t="str">
        <f t="shared" si="262"/>
        <v/>
      </c>
      <c r="BP545" s="186" t="str">
        <f t="shared" si="263"/>
        <v/>
      </c>
      <c r="BQ545" s="97"/>
      <c r="BR545" s="186">
        <f t="shared" si="264"/>
        <v>0</v>
      </c>
      <c r="BS545" s="186">
        <f t="shared" si="265"/>
        <v>0</v>
      </c>
      <c r="BT545" s="222">
        <f t="shared" si="266"/>
        <v>0</v>
      </c>
      <c r="BU545" s="222">
        <f t="shared" si="267"/>
        <v>0</v>
      </c>
      <c r="BV545" s="222">
        <f t="shared" si="268"/>
        <v>0</v>
      </c>
      <c r="BW545" s="222">
        <f t="shared" si="269"/>
        <v>0</v>
      </c>
      <c r="BX545" s="222">
        <f t="shared" si="270"/>
        <v>0</v>
      </c>
      <c r="BY545" s="106"/>
      <c r="BZ545" s="197" t="str">
        <f>IF(SUMIF('Input| Projects'!$AS$8:$CP$8,"Dx",'Input| Projects'!$AS545:$CP545)=0,"",SUMIF('Input| Projects'!$AS$8:$CP$8,"Dx",'Input| Projects'!$AS545:$CP545))</f>
        <v/>
      </c>
      <c r="CA545" s="197" t="str">
        <f>IF(SUMIF('Input| Projects'!$AS$8:$CP$8,"Tx",'Input| Projects'!$AS545:$CP545)=0,"",SUMIF('Input| Projects'!$AS$8:$CP$8,"Tx",'Input| Projects'!$AS545:$CP545))</f>
        <v/>
      </c>
      <c r="CB545" s="150" t="str">
        <f t="shared" si="277"/>
        <v/>
      </c>
    </row>
    <row r="546" spans="2:80" x14ac:dyDescent="0.2">
      <c r="B546" s="201">
        <f>IFERROR('Input| Projects'!B546,"")</f>
        <v>537</v>
      </c>
      <c r="C546" s="42" t="str">
        <f>IFERROR(IF('Input| Projects'!C546="","",'Input| Projects'!C546),"")</f>
        <v/>
      </c>
      <c r="D546" s="42" t="str">
        <f>IFERROR(IF('Input| Projects'!D546="","",'Input| Projects'!D546),"")</f>
        <v/>
      </c>
      <c r="E546" s="104"/>
      <c r="F546" s="190">
        <f>IFERROR('Input| Projects'!I546*'Input| Escalations'!$K$19,"")</f>
        <v>0</v>
      </c>
      <c r="G546" s="190">
        <f>IFERROR('Input| Projects'!J546*'Input| Escalations'!$K$19,"")</f>
        <v>0</v>
      </c>
      <c r="H546" s="190">
        <f>IFERROR('Input| Projects'!K546*'Input| Escalations'!$K$19,"")</f>
        <v>0</v>
      </c>
      <c r="I546" s="190">
        <f>IFERROR('Input| Projects'!L546*'Input| Escalations'!$K$19,"")</f>
        <v>0</v>
      </c>
      <c r="J546" s="190">
        <f>IFERROR('Input| Projects'!M546*'Input| Escalations'!$K$19,"")</f>
        <v>0</v>
      </c>
      <c r="K546" s="190">
        <f>IFERROR('Input| Projects'!N546*'Input| Escalations'!$K$19,"")</f>
        <v>0</v>
      </c>
      <c r="L546" s="190">
        <f>IFERROR('Input| Projects'!O546*'Input| Escalations'!$K$19,"")</f>
        <v>0</v>
      </c>
      <c r="M546" s="150" t="str">
        <f>IF(ABS(SUM(F546:L546)-(SUM('Input| Projects'!I546:O546)*'Input| Escalations'!$K$19))&lt;0.0000001,"",1)</f>
        <v/>
      </c>
      <c r="N546" s="192">
        <f>'Input| Projects'!$Y546*INDEX('Input| Escalations'!$H$33:$N$33,MATCH('Calc| Project Costs'!N$9,'Input| Escalations'!$H$23:$N$23,0))+'Input| Projects'!$Z546*INDEX('Input| Escalations'!$H$34:$N$34,MATCH('Calc| Project Costs'!N$9,'Input| Escalations'!$H$23:$N$23,0))+'Input| Projects'!$AA546*INDEX('Input| Escalations'!$H$35:$N$35,MATCH('Calc| Project Costs'!N$9,'Input| Escalations'!$H$23:$N$23,0))+1</f>
        <v>1</v>
      </c>
      <c r="O546" s="192">
        <f>'Input| Projects'!$Y546*INDEX('Input| Escalations'!$H$33:$N$33,MATCH('Calc| Project Costs'!O$9,'Input| Escalations'!$H$23:$N$23,0))+'Input| Projects'!$Z546*INDEX('Input| Escalations'!$H$34:$N$34,MATCH('Calc| Project Costs'!O$9,'Input| Escalations'!$H$23:$N$23,0))+'Input| Projects'!$AA546*INDEX('Input| Escalations'!$H$35:$N$35,MATCH('Calc| Project Costs'!O$9,'Input| Escalations'!$H$23:$N$23,0))+1</f>
        <v>1</v>
      </c>
      <c r="P546" s="192">
        <f>'Input| Projects'!$Y546*INDEX('Input| Escalations'!$H$33:$N$33,MATCH('Calc| Project Costs'!P$9,'Input| Escalations'!$H$23:$N$23,0))+'Input| Projects'!$Z546*INDEX('Input| Escalations'!$H$34:$N$34,MATCH('Calc| Project Costs'!P$9,'Input| Escalations'!$H$23:$N$23,0))+'Input| Projects'!$AA546*INDEX('Input| Escalations'!$H$35:$N$35,MATCH('Calc| Project Costs'!P$9,'Input| Escalations'!$H$23:$N$23,0))+1</f>
        <v>1</v>
      </c>
      <c r="Q546" s="192">
        <f>'Input| Projects'!$Y546*INDEX('Input| Escalations'!$H$33:$N$33,MATCH('Calc| Project Costs'!Q$9,'Input| Escalations'!$H$23:$N$23,0))+'Input| Projects'!$Z546*INDEX('Input| Escalations'!$H$34:$N$34,MATCH('Calc| Project Costs'!Q$9,'Input| Escalations'!$H$23:$N$23,0))+'Input| Projects'!$AA546*INDEX('Input| Escalations'!$H$35:$N$35,MATCH('Calc| Project Costs'!Q$9,'Input| Escalations'!$H$23:$N$23,0))+1</f>
        <v>1</v>
      </c>
      <c r="R546" s="192">
        <f>'Input| Projects'!$Y546*INDEX('Input| Escalations'!$H$33:$N$33,MATCH('Calc| Project Costs'!R$9,'Input| Escalations'!$H$23:$N$23,0))+'Input| Projects'!$Z546*INDEX('Input| Escalations'!$H$34:$N$34,MATCH('Calc| Project Costs'!R$9,'Input| Escalations'!$H$23:$N$23,0))+'Input| Projects'!$AA546*INDEX('Input| Escalations'!$H$35:$N$35,MATCH('Calc| Project Costs'!R$9,'Input| Escalations'!$H$23:$N$23,0))+1</f>
        <v>1</v>
      </c>
      <c r="S546" s="192">
        <f>'Input| Projects'!$Y546*INDEX('Input| Escalations'!$H$33:$N$33,MATCH('Calc| Project Costs'!S$9,'Input| Escalations'!$H$23:$N$23,0))+'Input| Projects'!$Z546*INDEX('Input| Escalations'!$H$34:$N$34,MATCH('Calc| Project Costs'!S$9,'Input| Escalations'!$H$23:$N$23,0))+'Input| Projects'!$AA546*INDEX('Input| Escalations'!$H$35:$N$35,MATCH('Calc| Project Costs'!S$9,'Input| Escalations'!$H$23:$N$23,0))+1</f>
        <v>1</v>
      </c>
      <c r="T546" s="192">
        <f>'Input| Projects'!$Y546*INDEX('Input| Escalations'!$H$33:$N$33,MATCH('Calc| Project Costs'!T$9,'Input| Escalations'!$H$23:$N$23,0))+'Input| Projects'!$Z546*INDEX('Input| Escalations'!$H$34:$N$34,MATCH('Calc| Project Costs'!T$9,'Input| Escalations'!$H$23:$N$23,0))+'Input| Projects'!$AA546*INDEX('Input| Escalations'!$H$35:$N$35,MATCH('Calc| Project Costs'!T$9,'Input| Escalations'!$H$23:$N$23,0))+1</f>
        <v>1</v>
      </c>
      <c r="U546" s="106"/>
      <c r="V546" s="186">
        <f t="shared" si="271"/>
        <v>0</v>
      </c>
      <c r="W546" s="186">
        <f t="shared" si="272"/>
        <v>0</v>
      </c>
      <c r="X546" s="186">
        <f t="shared" si="273"/>
        <v>0</v>
      </c>
      <c r="Y546" s="186">
        <f t="shared" si="249"/>
        <v>0</v>
      </c>
      <c r="Z546" s="186">
        <f t="shared" si="250"/>
        <v>0</v>
      </c>
      <c r="AA546" s="186">
        <f t="shared" si="251"/>
        <v>0</v>
      </c>
      <c r="AB546" s="186">
        <f t="shared" si="252"/>
        <v>0</v>
      </c>
      <c r="AC546" s="106"/>
      <c r="AD546" s="186">
        <f>'Input| Projects'!Q546*N546*'Input| Escalations'!$K$19</f>
        <v>0</v>
      </c>
      <c r="AE546" s="186">
        <f>'Input| Projects'!R546*O546*'Input| Escalations'!$K$19</f>
        <v>0</v>
      </c>
      <c r="AF546" s="186">
        <f>'Input| Projects'!S546*P546*'Input| Escalations'!$K$19</f>
        <v>0</v>
      </c>
      <c r="AG546" s="186">
        <f>'Input| Projects'!T546*Q546*'Input| Escalations'!$K$19</f>
        <v>0</v>
      </c>
      <c r="AH546" s="186">
        <f>'Input| Projects'!U546*R546*'Input| Escalations'!$K$19</f>
        <v>0</v>
      </c>
      <c r="AI546" s="186">
        <f>'Input| Projects'!V546*S546*'Input| Escalations'!$K$19</f>
        <v>0</v>
      </c>
      <c r="AJ546" s="186">
        <f>'Input| Projects'!W546*T546*'Input| Escalations'!$K$19</f>
        <v>0</v>
      </c>
      <c r="AK546" s="106"/>
      <c r="AL546" s="186" t="str">
        <f>IFERROR(IF('Input| Overheads'!$C$42="Direct costs",SUMPRODUCT(--('Input| Projects'!$AC546="Yes"),'Calc| Overheads Allocation'!C$8,'Calc| Project Costs'!V546),IF('Input| Overheads'!$C$42="Internal labour",SUMPRODUCT(--('Input| Projects'!$AC546="Yes"),'Calc| Overheads Allocation'!C$8,'Calc| Project Costs'!V546,'Input| Projects'!$Y546),IF('Input| Overheads'!$C$42="DNSP defined",SUMPRODUCT(--('Input| Projects'!$AC546="Yes"),'Calc| Overheads Allocation'!C$61,'Input| Projects'!$AF546),""))),"")</f>
        <v/>
      </c>
      <c r="AM546" s="186" t="str">
        <f>IFERROR(IF('Input| Overheads'!$C$42="Direct costs",SUMPRODUCT(--('Input| Projects'!$AC546="Yes"),'Calc| Overheads Allocation'!D$8,'Calc| Project Costs'!W546),IF('Input| Overheads'!$C$42="Internal labour",SUMPRODUCT(--('Input| Projects'!$AC546="Yes"),'Calc| Overheads Allocation'!D$8,'Calc| Project Costs'!W546,'Input| Projects'!$Y546),IF('Input| Overheads'!$C$42="DNSP defined",SUMPRODUCT(--('Input| Projects'!$AC546="Yes"),'Calc| Overheads Allocation'!D$61,'Input| Projects'!$AF546),""))),"")</f>
        <v/>
      </c>
      <c r="AN546" s="186" t="str">
        <f>IFERROR(IF('Input| Overheads'!$C$42="Direct costs",SUMPRODUCT(--('Input| Projects'!$AC546="Yes"),'Calc| Overheads Allocation'!E$8,'Calc| Project Costs'!X546),IF('Input| Overheads'!$C$42="Internal labour",SUMPRODUCT(--('Input| Projects'!$AC546="Yes"),'Calc| Overheads Allocation'!E$8,'Calc| Project Costs'!X546,'Input| Projects'!$Y546),IF('Input| Overheads'!$C$42="DNSP defined",SUMPRODUCT(--('Input| Projects'!$AC546="Yes"),'Calc| Overheads Allocation'!E$61,'Input| Projects'!$AF546),""))),"")</f>
        <v/>
      </c>
      <c r="AO546" s="186" t="str">
        <f>IFERROR(IF('Input| Overheads'!$C$42="Direct costs",SUMPRODUCT(--('Input| Projects'!$AC546="Yes"),'Calc| Overheads Allocation'!F$8,'Calc| Project Costs'!Y546),IF('Input| Overheads'!$C$42="Internal labour",SUMPRODUCT(--('Input| Projects'!$AC546="Yes"),'Calc| Overheads Allocation'!F$8,'Calc| Project Costs'!Y546,'Input| Projects'!$Y546),IF('Input| Overheads'!$C$42="DNSP defined",SUMPRODUCT(--('Input| Projects'!$AC546="Yes"),'Calc| Overheads Allocation'!F$61,'Input| Projects'!$AF546),""))),"")</f>
        <v/>
      </c>
      <c r="AP546" s="186" t="str">
        <f>IFERROR(IF('Input| Overheads'!$C$42="Direct costs",SUMPRODUCT(--('Input| Projects'!$AC546="Yes"),'Calc| Overheads Allocation'!G$8,'Calc| Project Costs'!Z546),IF('Input| Overheads'!$C$42="Internal labour",SUMPRODUCT(--('Input| Projects'!$AC546="Yes"),'Calc| Overheads Allocation'!G$8,'Calc| Project Costs'!Z546,'Input| Projects'!$Y546),IF('Input| Overheads'!$C$42="DNSP defined",SUMPRODUCT(--('Input| Projects'!$AC546="Yes"),'Calc| Overheads Allocation'!G$61,'Input| Projects'!$AF546),""))),"")</f>
        <v/>
      </c>
      <c r="AQ546" s="186" t="str">
        <f>IFERROR(IF('Input| Overheads'!$C$42="Direct costs",SUMPRODUCT(--('Input| Projects'!$AC546="Yes"),'Calc| Overheads Allocation'!H$8,'Calc| Project Costs'!AA546),IF('Input| Overheads'!$C$42="Internal labour",SUMPRODUCT(--('Input| Projects'!$AC546="Yes"),'Calc| Overheads Allocation'!H$8,'Calc| Project Costs'!AA546,'Input| Projects'!$Y546),IF('Input| Overheads'!$C$42="DNSP defined",SUMPRODUCT(--('Input| Projects'!$AC546="Yes"),'Calc| Overheads Allocation'!H$61,'Input| Projects'!$AF546),""))),"")</f>
        <v/>
      </c>
      <c r="AR546" s="186" t="str">
        <f>IFERROR(IF('Input| Overheads'!$C$42="Direct costs",SUMPRODUCT(--('Input| Projects'!$AC546="Yes"),'Calc| Overheads Allocation'!I$8,'Calc| Project Costs'!AB546),IF('Input| Overheads'!$C$42="Internal labour",SUMPRODUCT(--('Input| Projects'!$AC546="Yes"),'Calc| Overheads Allocation'!I$8,'Calc| Project Costs'!AB546,'Input| Projects'!$Y546),IF('Input| Overheads'!$C$42="DNSP defined",SUMPRODUCT(--('Input| Projects'!$AC546="Yes"),'Calc| Overheads Allocation'!I$61,'Input| Projects'!$AF546),""))),"")</f>
        <v/>
      </c>
      <c r="AS546" s="106"/>
      <c r="AT546" s="186" t="str">
        <f>IFERROR(IF('Input| Overheads'!$C$42="Direct costs",SUMPRODUCT(--('Input| Projects'!$AD546="Yes"),'Calc| Overheads Allocation'!C$9,'Calc| Project Costs'!V546),IF('Input| Overheads'!$C$42="Internal labour",SUMPRODUCT(--('Input| Projects'!$AD546="Yes"),'Calc| Overheads Allocation'!C$9,'Calc| Project Costs'!V546,'Input| Projects'!$Y546),IF('Input| Overheads'!$C$42="DNSP defined",SUMPRODUCT(--('Input| Projects'!$AD546="Yes"),'Calc| Overheads Allocation'!C$62,'Input| Projects'!$AG546),""))),"")</f>
        <v/>
      </c>
      <c r="AU546" s="186" t="str">
        <f>IFERROR(IF('Input| Overheads'!$C$42="Direct costs",SUMPRODUCT(--('Input| Projects'!$AD546="Yes"),'Calc| Overheads Allocation'!D$9,'Calc| Project Costs'!W546),IF('Input| Overheads'!$C$42="Internal labour",SUMPRODUCT(--('Input| Projects'!$AD546="Yes"),'Calc| Overheads Allocation'!D$9,'Calc| Project Costs'!W546,'Input| Projects'!$Y546),IF('Input| Overheads'!$C$42="DNSP defined",SUMPRODUCT(--('Input| Projects'!$AD546="Yes"),'Calc| Overheads Allocation'!D$62,'Input| Projects'!$AG546),""))),"")</f>
        <v/>
      </c>
      <c r="AV546" s="186" t="str">
        <f>IFERROR(IF('Input| Overheads'!$C$42="Direct costs",SUMPRODUCT(--('Input| Projects'!$AD546="Yes"),'Calc| Overheads Allocation'!E$9,'Calc| Project Costs'!X546),IF('Input| Overheads'!$C$42="Internal labour",SUMPRODUCT(--('Input| Projects'!$AD546="Yes"),'Calc| Overheads Allocation'!E$9,'Calc| Project Costs'!X546,'Input| Projects'!$Y546),IF('Input| Overheads'!$C$42="DNSP defined",SUMPRODUCT(--('Input| Projects'!$AD546="Yes"),'Calc| Overheads Allocation'!E$62,'Input| Projects'!$AG546),""))),"")</f>
        <v/>
      </c>
      <c r="AW546" s="186" t="str">
        <f>IFERROR(IF('Input| Overheads'!$C$42="Direct costs",SUMPRODUCT(--('Input| Projects'!$AD546="Yes"),'Calc| Overheads Allocation'!F$9,'Calc| Project Costs'!Y546),IF('Input| Overheads'!$C$42="Internal labour",SUMPRODUCT(--('Input| Projects'!$AD546="Yes"),'Calc| Overheads Allocation'!F$9,'Calc| Project Costs'!Y546,'Input| Projects'!$Y546),IF('Input| Overheads'!$C$42="DNSP defined",SUMPRODUCT(--('Input| Projects'!$AD546="Yes"),'Calc| Overheads Allocation'!F$62,'Input| Projects'!$AG546),""))),"")</f>
        <v/>
      </c>
      <c r="AX546" s="186" t="str">
        <f>IFERROR(IF('Input| Overheads'!$C$42="Direct costs",SUMPRODUCT(--('Input| Projects'!$AD546="Yes"),'Calc| Overheads Allocation'!G$9,'Calc| Project Costs'!Z546),IF('Input| Overheads'!$C$42="Internal labour",SUMPRODUCT(--('Input| Projects'!$AD546="Yes"),'Calc| Overheads Allocation'!G$9,'Calc| Project Costs'!Z546,'Input| Projects'!$Y546),IF('Input| Overheads'!$C$42="DNSP defined",SUMPRODUCT(--('Input| Projects'!$AD546="Yes"),'Calc| Overheads Allocation'!G$62,'Input| Projects'!$AG546),""))),"")</f>
        <v/>
      </c>
      <c r="AY546" s="186" t="str">
        <f>IFERROR(IF('Input| Overheads'!$C$42="Direct costs",SUMPRODUCT(--('Input| Projects'!$AD546="Yes"),'Calc| Overheads Allocation'!H$9,'Calc| Project Costs'!AA546),IF('Input| Overheads'!$C$42="Internal labour",SUMPRODUCT(--('Input| Projects'!$AD546="Yes"),'Calc| Overheads Allocation'!H$9,'Calc| Project Costs'!AA546,'Input| Projects'!$Y546),IF('Input| Overheads'!$C$42="DNSP defined",SUMPRODUCT(--('Input| Projects'!$AD546="Yes"),'Calc| Overheads Allocation'!H$62,'Input| Projects'!$AG546),""))),"")</f>
        <v/>
      </c>
      <c r="AZ546" s="186" t="str">
        <f>IFERROR(IF('Input| Overheads'!$C$42="Direct costs",SUMPRODUCT(--('Input| Projects'!$AD546="Yes"),'Calc| Overheads Allocation'!I$9,'Calc| Project Costs'!AB546),IF('Input| Overheads'!$C$42="Internal labour",SUMPRODUCT(--('Input| Projects'!$AD546="Yes"),'Calc| Overheads Allocation'!I$9,'Calc| Project Costs'!AB546,'Input| Projects'!$Y546),IF('Input| Overheads'!$C$42="DNSP defined",SUMPRODUCT(--('Input| Projects'!$AD546="Yes"),'Calc| Overheads Allocation'!I$62,'Input| Projects'!$AG546),""))),"")</f>
        <v/>
      </c>
      <c r="BA546" s="106"/>
      <c r="BB546" s="186">
        <f t="shared" si="274"/>
        <v>0</v>
      </c>
      <c r="BC546" s="186">
        <f t="shared" si="275"/>
        <v>0</v>
      </c>
      <c r="BD546" s="186">
        <f t="shared" si="276"/>
        <v>0</v>
      </c>
      <c r="BE546" s="186">
        <f t="shared" si="253"/>
        <v>0</v>
      </c>
      <c r="BF546" s="186">
        <f t="shared" si="254"/>
        <v>0</v>
      </c>
      <c r="BG546" s="186">
        <f t="shared" si="255"/>
        <v>0</v>
      </c>
      <c r="BH546" s="186">
        <f t="shared" si="256"/>
        <v>0</v>
      </c>
      <c r="BI546" s="97"/>
      <c r="BJ546" s="186" t="str">
        <f t="shared" si="257"/>
        <v/>
      </c>
      <c r="BK546" s="186" t="str">
        <f t="shared" si="258"/>
        <v/>
      </c>
      <c r="BL546" s="186" t="str">
        <f t="shared" si="259"/>
        <v/>
      </c>
      <c r="BM546" s="186" t="str">
        <f t="shared" si="260"/>
        <v/>
      </c>
      <c r="BN546" s="186" t="str">
        <f t="shared" si="261"/>
        <v/>
      </c>
      <c r="BO546" s="186" t="str">
        <f t="shared" si="262"/>
        <v/>
      </c>
      <c r="BP546" s="186" t="str">
        <f t="shared" si="263"/>
        <v/>
      </c>
      <c r="BQ546" s="97"/>
      <c r="BR546" s="186">
        <f t="shared" si="264"/>
        <v>0</v>
      </c>
      <c r="BS546" s="186">
        <f t="shared" si="265"/>
        <v>0</v>
      </c>
      <c r="BT546" s="222">
        <f t="shared" si="266"/>
        <v>0</v>
      </c>
      <c r="BU546" s="222">
        <f t="shared" si="267"/>
        <v>0</v>
      </c>
      <c r="BV546" s="222">
        <f t="shared" si="268"/>
        <v>0</v>
      </c>
      <c r="BW546" s="222">
        <f t="shared" si="269"/>
        <v>0</v>
      </c>
      <c r="BX546" s="222">
        <f t="shared" si="270"/>
        <v>0</v>
      </c>
      <c r="BY546" s="106"/>
      <c r="BZ546" s="197" t="str">
        <f>IF(SUMIF('Input| Projects'!$AS$8:$CP$8,"Dx",'Input| Projects'!$AS546:$CP546)=0,"",SUMIF('Input| Projects'!$AS$8:$CP$8,"Dx",'Input| Projects'!$AS546:$CP546))</f>
        <v/>
      </c>
      <c r="CA546" s="197" t="str">
        <f>IF(SUMIF('Input| Projects'!$AS$8:$CP$8,"Tx",'Input| Projects'!$AS546:$CP546)=0,"",SUMIF('Input| Projects'!$AS$8:$CP$8,"Tx",'Input| Projects'!$AS546:$CP546))</f>
        <v/>
      </c>
      <c r="CB546" s="150" t="str">
        <f t="shared" si="277"/>
        <v/>
      </c>
    </row>
    <row r="547" spans="2:80" x14ac:dyDescent="0.2">
      <c r="B547" s="201">
        <f>IFERROR('Input| Projects'!B547,"")</f>
        <v>538</v>
      </c>
      <c r="C547" s="42" t="str">
        <f>IFERROR(IF('Input| Projects'!C547="","",'Input| Projects'!C547),"")</f>
        <v/>
      </c>
      <c r="D547" s="42" t="str">
        <f>IFERROR(IF('Input| Projects'!D547="","",'Input| Projects'!D547),"")</f>
        <v/>
      </c>
      <c r="E547" s="104"/>
      <c r="F547" s="190">
        <f>IFERROR('Input| Projects'!I547*'Input| Escalations'!$K$19,"")</f>
        <v>0</v>
      </c>
      <c r="G547" s="190">
        <f>IFERROR('Input| Projects'!J547*'Input| Escalations'!$K$19,"")</f>
        <v>0</v>
      </c>
      <c r="H547" s="190">
        <f>IFERROR('Input| Projects'!K547*'Input| Escalations'!$K$19,"")</f>
        <v>0</v>
      </c>
      <c r="I547" s="190">
        <f>IFERROR('Input| Projects'!L547*'Input| Escalations'!$K$19,"")</f>
        <v>0</v>
      </c>
      <c r="J547" s="190">
        <f>IFERROR('Input| Projects'!M547*'Input| Escalations'!$K$19,"")</f>
        <v>0</v>
      </c>
      <c r="K547" s="190">
        <f>IFERROR('Input| Projects'!N547*'Input| Escalations'!$K$19,"")</f>
        <v>0</v>
      </c>
      <c r="L547" s="190">
        <f>IFERROR('Input| Projects'!O547*'Input| Escalations'!$K$19,"")</f>
        <v>0</v>
      </c>
      <c r="M547" s="150" t="str">
        <f>IF(ABS(SUM(F547:L547)-(SUM('Input| Projects'!I547:O547)*'Input| Escalations'!$K$19))&lt;0.0000001,"",1)</f>
        <v/>
      </c>
      <c r="N547" s="192">
        <f>'Input| Projects'!$Y547*INDEX('Input| Escalations'!$H$33:$N$33,MATCH('Calc| Project Costs'!N$9,'Input| Escalations'!$H$23:$N$23,0))+'Input| Projects'!$Z547*INDEX('Input| Escalations'!$H$34:$N$34,MATCH('Calc| Project Costs'!N$9,'Input| Escalations'!$H$23:$N$23,0))+'Input| Projects'!$AA547*INDEX('Input| Escalations'!$H$35:$N$35,MATCH('Calc| Project Costs'!N$9,'Input| Escalations'!$H$23:$N$23,0))+1</f>
        <v>1</v>
      </c>
      <c r="O547" s="192">
        <f>'Input| Projects'!$Y547*INDEX('Input| Escalations'!$H$33:$N$33,MATCH('Calc| Project Costs'!O$9,'Input| Escalations'!$H$23:$N$23,0))+'Input| Projects'!$Z547*INDEX('Input| Escalations'!$H$34:$N$34,MATCH('Calc| Project Costs'!O$9,'Input| Escalations'!$H$23:$N$23,0))+'Input| Projects'!$AA547*INDEX('Input| Escalations'!$H$35:$N$35,MATCH('Calc| Project Costs'!O$9,'Input| Escalations'!$H$23:$N$23,0))+1</f>
        <v>1</v>
      </c>
      <c r="P547" s="192">
        <f>'Input| Projects'!$Y547*INDEX('Input| Escalations'!$H$33:$N$33,MATCH('Calc| Project Costs'!P$9,'Input| Escalations'!$H$23:$N$23,0))+'Input| Projects'!$Z547*INDEX('Input| Escalations'!$H$34:$N$34,MATCH('Calc| Project Costs'!P$9,'Input| Escalations'!$H$23:$N$23,0))+'Input| Projects'!$AA547*INDEX('Input| Escalations'!$H$35:$N$35,MATCH('Calc| Project Costs'!P$9,'Input| Escalations'!$H$23:$N$23,0))+1</f>
        <v>1</v>
      </c>
      <c r="Q547" s="192">
        <f>'Input| Projects'!$Y547*INDEX('Input| Escalations'!$H$33:$N$33,MATCH('Calc| Project Costs'!Q$9,'Input| Escalations'!$H$23:$N$23,0))+'Input| Projects'!$Z547*INDEX('Input| Escalations'!$H$34:$N$34,MATCH('Calc| Project Costs'!Q$9,'Input| Escalations'!$H$23:$N$23,0))+'Input| Projects'!$AA547*INDEX('Input| Escalations'!$H$35:$N$35,MATCH('Calc| Project Costs'!Q$9,'Input| Escalations'!$H$23:$N$23,0))+1</f>
        <v>1</v>
      </c>
      <c r="R547" s="192">
        <f>'Input| Projects'!$Y547*INDEX('Input| Escalations'!$H$33:$N$33,MATCH('Calc| Project Costs'!R$9,'Input| Escalations'!$H$23:$N$23,0))+'Input| Projects'!$Z547*INDEX('Input| Escalations'!$H$34:$N$34,MATCH('Calc| Project Costs'!R$9,'Input| Escalations'!$H$23:$N$23,0))+'Input| Projects'!$AA547*INDEX('Input| Escalations'!$H$35:$N$35,MATCH('Calc| Project Costs'!R$9,'Input| Escalations'!$H$23:$N$23,0))+1</f>
        <v>1</v>
      </c>
      <c r="S547" s="192">
        <f>'Input| Projects'!$Y547*INDEX('Input| Escalations'!$H$33:$N$33,MATCH('Calc| Project Costs'!S$9,'Input| Escalations'!$H$23:$N$23,0))+'Input| Projects'!$Z547*INDEX('Input| Escalations'!$H$34:$N$34,MATCH('Calc| Project Costs'!S$9,'Input| Escalations'!$H$23:$N$23,0))+'Input| Projects'!$AA547*INDEX('Input| Escalations'!$H$35:$N$35,MATCH('Calc| Project Costs'!S$9,'Input| Escalations'!$H$23:$N$23,0))+1</f>
        <v>1</v>
      </c>
      <c r="T547" s="192">
        <f>'Input| Projects'!$Y547*INDEX('Input| Escalations'!$H$33:$N$33,MATCH('Calc| Project Costs'!T$9,'Input| Escalations'!$H$23:$N$23,0))+'Input| Projects'!$Z547*INDEX('Input| Escalations'!$H$34:$N$34,MATCH('Calc| Project Costs'!T$9,'Input| Escalations'!$H$23:$N$23,0))+'Input| Projects'!$AA547*INDEX('Input| Escalations'!$H$35:$N$35,MATCH('Calc| Project Costs'!T$9,'Input| Escalations'!$H$23:$N$23,0))+1</f>
        <v>1</v>
      </c>
      <c r="U547" s="106"/>
      <c r="V547" s="186">
        <f t="shared" si="271"/>
        <v>0</v>
      </c>
      <c r="W547" s="186">
        <f t="shared" si="272"/>
        <v>0</v>
      </c>
      <c r="X547" s="186">
        <f t="shared" si="273"/>
        <v>0</v>
      </c>
      <c r="Y547" s="186">
        <f t="shared" si="249"/>
        <v>0</v>
      </c>
      <c r="Z547" s="186">
        <f t="shared" si="250"/>
        <v>0</v>
      </c>
      <c r="AA547" s="186">
        <f t="shared" si="251"/>
        <v>0</v>
      </c>
      <c r="AB547" s="186">
        <f t="shared" si="252"/>
        <v>0</v>
      </c>
      <c r="AC547" s="106"/>
      <c r="AD547" s="186">
        <f>'Input| Projects'!Q547*N547*'Input| Escalations'!$K$19</f>
        <v>0</v>
      </c>
      <c r="AE547" s="186">
        <f>'Input| Projects'!R547*O547*'Input| Escalations'!$K$19</f>
        <v>0</v>
      </c>
      <c r="AF547" s="186">
        <f>'Input| Projects'!S547*P547*'Input| Escalations'!$K$19</f>
        <v>0</v>
      </c>
      <c r="AG547" s="186">
        <f>'Input| Projects'!T547*Q547*'Input| Escalations'!$K$19</f>
        <v>0</v>
      </c>
      <c r="AH547" s="186">
        <f>'Input| Projects'!U547*R547*'Input| Escalations'!$K$19</f>
        <v>0</v>
      </c>
      <c r="AI547" s="186">
        <f>'Input| Projects'!V547*S547*'Input| Escalations'!$K$19</f>
        <v>0</v>
      </c>
      <c r="AJ547" s="186">
        <f>'Input| Projects'!W547*T547*'Input| Escalations'!$K$19</f>
        <v>0</v>
      </c>
      <c r="AK547" s="106"/>
      <c r="AL547" s="186" t="str">
        <f>IFERROR(IF('Input| Overheads'!$C$42="Direct costs",SUMPRODUCT(--('Input| Projects'!$AC547="Yes"),'Calc| Overheads Allocation'!C$8,'Calc| Project Costs'!V547),IF('Input| Overheads'!$C$42="Internal labour",SUMPRODUCT(--('Input| Projects'!$AC547="Yes"),'Calc| Overheads Allocation'!C$8,'Calc| Project Costs'!V547,'Input| Projects'!$Y547),IF('Input| Overheads'!$C$42="DNSP defined",SUMPRODUCT(--('Input| Projects'!$AC547="Yes"),'Calc| Overheads Allocation'!C$61,'Input| Projects'!$AF547),""))),"")</f>
        <v/>
      </c>
      <c r="AM547" s="186" t="str">
        <f>IFERROR(IF('Input| Overheads'!$C$42="Direct costs",SUMPRODUCT(--('Input| Projects'!$AC547="Yes"),'Calc| Overheads Allocation'!D$8,'Calc| Project Costs'!W547),IF('Input| Overheads'!$C$42="Internal labour",SUMPRODUCT(--('Input| Projects'!$AC547="Yes"),'Calc| Overheads Allocation'!D$8,'Calc| Project Costs'!W547,'Input| Projects'!$Y547),IF('Input| Overheads'!$C$42="DNSP defined",SUMPRODUCT(--('Input| Projects'!$AC547="Yes"),'Calc| Overheads Allocation'!D$61,'Input| Projects'!$AF547),""))),"")</f>
        <v/>
      </c>
      <c r="AN547" s="186" t="str">
        <f>IFERROR(IF('Input| Overheads'!$C$42="Direct costs",SUMPRODUCT(--('Input| Projects'!$AC547="Yes"),'Calc| Overheads Allocation'!E$8,'Calc| Project Costs'!X547),IF('Input| Overheads'!$C$42="Internal labour",SUMPRODUCT(--('Input| Projects'!$AC547="Yes"),'Calc| Overheads Allocation'!E$8,'Calc| Project Costs'!X547,'Input| Projects'!$Y547),IF('Input| Overheads'!$C$42="DNSP defined",SUMPRODUCT(--('Input| Projects'!$AC547="Yes"),'Calc| Overheads Allocation'!E$61,'Input| Projects'!$AF547),""))),"")</f>
        <v/>
      </c>
      <c r="AO547" s="186" t="str">
        <f>IFERROR(IF('Input| Overheads'!$C$42="Direct costs",SUMPRODUCT(--('Input| Projects'!$AC547="Yes"),'Calc| Overheads Allocation'!F$8,'Calc| Project Costs'!Y547),IF('Input| Overheads'!$C$42="Internal labour",SUMPRODUCT(--('Input| Projects'!$AC547="Yes"),'Calc| Overheads Allocation'!F$8,'Calc| Project Costs'!Y547,'Input| Projects'!$Y547),IF('Input| Overheads'!$C$42="DNSP defined",SUMPRODUCT(--('Input| Projects'!$AC547="Yes"),'Calc| Overheads Allocation'!F$61,'Input| Projects'!$AF547),""))),"")</f>
        <v/>
      </c>
      <c r="AP547" s="186" t="str">
        <f>IFERROR(IF('Input| Overheads'!$C$42="Direct costs",SUMPRODUCT(--('Input| Projects'!$AC547="Yes"),'Calc| Overheads Allocation'!G$8,'Calc| Project Costs'!Z547),IF('Input| Overheads'!$C$42="Internal labour",SUMPRODUCT(--('Input| Projects'!$AC547="Yes"),'Calc| Overheads Allocation'!G$8,'Calc| Project Costs'!Z547,'Input| Projects'!$Y547),IF('Input| Overheads'!$C$42="DNSP defined",SUMPRODUCT(--('Input| Projects'!$AC547="Yes"),'Calc| Overheads Allocation'!G$61,'Input| Projects'!$AF547),""))),"")</f>
        <v/>
      </c>
      <c r="AQ547" s="186" t="str">
        <f>IFERROR(IF('Input| Overheads'!$C$42="Direct costs",SUMPRODUCT(--('Input| Projects'!$AC547="Yes"),'Calc| Overheads Allocation'!H$8,'Calc| Project Costs'!AA547),IF('Input| Overheads'!$C$42="Internal labour",SUMPRODUCT(--('Input| Projects'!$AC547="Yes"),'Calc| Overheads Allocation'!H$8,'Calc| Project Costs'!AA547,'Input| Projects'!$Y547),IF('Input| Overheads'!$C$42="DNSP defined",SUMPRODUCT(--('Input| Projects'!$AC547="Yes"),'Calc| Overheads Allocation'!H$61,'Input| Projects'!$AF547),""))),"")</f>
        <v/>
      </c>
      <c r="AR547" s="186" t="str">
        <f>IFERROR(IF('Input| Overheads'!$C$42="Direct costs",SUMPRODUCT(--('Input| Projects'!$AC547="Yes"),'Calc| Overheads Allocation'!I$8,'Calc| Project Costs'!AB547),IF('Input| Overheads'!$C$42="Internal labour",SUMPRODUCT(--('Input| Projects'!$AC547="Yes"),'Calc| Overheads Allocation'!I$8,'Calc| Project Costs'!AB547,'Input| Projects'!$Y547),IF('Input| Overheads'!$C$42="DNSP defined",SUMPRODUCT(--('Input| Projects'!$AC547="Yes"),'Calc| Overheads Allocation'!I$61,'Input| Projects'!$AF547),""))),"")</f>
        <v/>
      </c>
      <c r="AS547" s="106"/>
      <c r="AT547" s="186" t="str">
        <f>IFERROR(IF('Input| Overheads'!$C$42="Direct costs",SUMPRODUCT(--('Input| Projects'!$AD547="Yes"),'Calc| Overheads Allocation'!C$9,'Calc| Project Costs'!V547),IF('Input| Overheads'!$C$42="Internal labour",SUMPRODUCT(--('Input| Projects'!$AD547="Yes"),'Calc| Overheads Allocation'!C$9,'Calc| Project Costs'!V547,'Input| Projects'!$Y547),IF('Input| Overheads'!$C$42="DNSP defined",SUMPRODUCT(--('Input| Projects'!$AD547="Yes"),'Calc| Overheads Allocation'!C$62,'Input| Projects'!$AG547),""))),"")</f>
        <v/>
      </c>
      <c r="AU547" s="186" t="str">
        <f>IFERROR(IF('Input| Overheads'!$C$42="Direct costs",SUMPRODUCT(--('Input| Projects'!$AD547="Yes"),'Calc| Overheads Allocation'!D$9,'Calc| Project Costs'!W547),IF('Input| Overheads'!$C$42="Internal labour",SUMPRODUCT(--('Input| Projects'!$AD547="Yes"),'Calc| Overheads Allocation'!D$9,'Calc| Project Costs'!W547,'Input| Projects'!$Y547),IF('Input| Overheads'!$C$42="DNSP defined",SUMPRODUCT(--('Input| Projects'!$AD547="Yes"),'Calc| Overheads Allocation'!D$62,'Input| Projects'!$AG547),""))),"")</f>
        <v/>
      </c>
      <c r="AV547" s="186" t="str">
        <f>IFERROR(IF('Input| Overheads'!$C$42="Direct costs",SUMPRODUCT(--('Input| Projects'!$AD547="Yes"),'Calc| Overheads Allocation'!E$9,'Calc| Project Costs'!X547),IF('Input| Overheads'!$C$42="Internal labour",SUMPRODUCT(--('Input| Projects'!$AD547="Yes"),'Calc| Overheads Allocation'!E$9,'Calc| Project Costs'!X547,'Input| Projects'!$Y547),IF('Input| Overheads'!$C$42="DNSP defined",SUMPRODUCT(--('Input| Projects'!$AD547="Yes"),'Calc| Overheads Allocation'!E$62,'Input| Projects'!$AG547),""))),"")</f>
        <v/>
      </c>
      <c r="AW547" s="186" t="str">
        <f>IFERROR(IF('Input| Overheads'!$C$42="Direct costs",SUMPRODUCT(--('Input| Projects'!$AD547="Yes"),'Calc| Overheads Allocation'!F$9,'Calc| Project Costs'!Y547),IF('Input| Overheads'!$C$42="Internal labour",SUMPRODUCT(--('Input| Projects'!$AD547="Yes"),'Calc| Overheads Allocation'!F$9,'Calc| Project Costs'!Y547,'Input| Projects'!$Y547),IF('Input| Overheads'!$C$42="DNSP defined",SUMPRODUCT(--('Input| Projects'!$AD547="Yes"),'Calc| Overheads Allocation'!F$62,'Input| Projects'!$AG547),""))),"")</f>
        <v/>
      </c>
      <c r="AX547" s="186" t="str">
        <f>IFERROR(IF('Input| Overheads'!$C$42="Direct costs",SUMPRODUCT(--('Input| Projects'!$AD547="Yes"),'Calc| Overheads Allocation'!G$9,'Calc| Project Costs'!Z547),IF('Input| Overheads'!$C$42="Internal labour",SUMPRODUCT(--('Input| Projects'!$AD547="Yes"),'Calc| Overheads Allocation'!G$9,'Calc| Project Costs'!Z547,'Input| Projects'!$Y547),IF('Input| Overheads'!$C$42="DNSP defined",SUMPRODUCT(--('Input| Projects'!$AD547="Yes"),'Calc| Overheads Allocation'!G$62,'Input| Projects'!$AG547),""))),"")</f>
        <v/>
      </c>
      <c r="AY547" s="186" t="str">
        <f>IFERROR(IF('Input| Overheads'!$C$42="Direct costs",SUMPRODUCT(--('Input| Projects'!$AD547="Yes"),'Calc| Overheads Allocation'!H$9,'Calc| Project Costs'!AA547),IF('Input| Overheads'!$C$42="Internal labour",SUMPRODUCT(--('Input| Projects'!$AD547="Yes"),'Calc| Overheads Allocation'!H$9,'Calc| Project Costs'!AA547,'Input| Projects'!$Y547),IF('Input| Overheads'!$C$42="DNSP defined",SUMPRODUCT(--('Input| Projects'!$AD547="Yes"),'Calc| Overheads Allocation'!H$62,'Input| Projects'!$AG547),""))),"")</f>
        <v/>
      </c>
      <c r="AZ547" s="186" t="str">
        <f>IFERROR(IF('Input| Overheads'!$C$42="Direct costs",SUMPRODUCT(--('Input| Projects'!$AD547="Yes"),'Calc| Overheads Allocation'!I$9,'Calc| Project Costs'!AB547),IF('Input| Overheads'!$C$42="Internal labour",SUMPRODUCT(--('Input| Projects'!$AD547="Yes"),'Calc| Overheads Allocation'!I$9,'Calc| Project Costs'!AB547,'Input| Projects'!$Y547),IF('Input| Overheads'!$C$42="DNSP defined",SUMPRODUCT(--('Input| Projects'!$AD547="Yes"),'Calc| Overheads Allocation'!I$62,'Input| Projects'!$AG547),""))),"")</f>
        <v/>
      </c>
      <c r="BA547" s="106"/>
      <c r="BB547" s="186">
        <f t="shared" si="274"/>
        <v>0</v>
      </c>
      <c r="BC547" s="186">
        <f t="shared" si="275"/>
        <v>0</v>
      </c>
      <c r="BD547" s="186">
        <f t="shared" si="276"/>
        <v>0</v>
      </c>
      <c r="BE547" s="186">
        <f t="shared" si="253"/>
        <v>0</v>
      </c>
      <c r="BF547" s="186">
        <f t="shared" si="254"/>
        <v>0</v>
      </c>
      <c r="BG547" s="186">
        <f t="shared" si="255"/>
        <v>0</v>
      </c>
      <c r="BH547" s="186">
        <f t="shared" si="256"/>
        <v>0</v>
      </c>
      <c r="BI547" s="97"/>
      <c r="BJ547" s="186" t="str">
        <f t="shared" si="257"/>
        <v/>
      </c>
      <c r="BK547" s="186" t="str">
        <f t="shared" si="258"/>
        <v/>
      </c>
      <c r="BL547" s="186" t="str">
        <f t="shared" si="259"/>
        <v/>
      </c>
      <c r="BM547" s="186" t="str">
        <f t="shared" si="260"/>
        <v/>
      </c>
      <c r="BN547" s="186" t="str">
        <f t="shared" si="261"/>
        <v/>
      </c>
      <c r="BO547" s="186" t="str">
        <f t="shared" si="262"/>
        <v/>
      </c>
      <c r="BP547" s="186" t="str">
        <f t="shared" si="263"/>
        <v/>
      </c>
      <c r="BQ547" s="97"/>
      <c r="BR547" s="186">
        <f t="shared" si="264"/>
        <v>0</v>
      </c>
      <c r="BS547" s="186">
        <f t="shared" si="265"/>
        <v>0</v>
      </c>
      <c r="BT547" s="222">
        <f t="shared" si="266"/>
        <v>0</v>
      </c>
      <c r="BU547" s="222">
        <f t="shared" si="267"/>
        <v>0</v>
      </c>
      <c r="BV547" s="222">
        <f t="shared" si="268"/>
        <v>0</v>
      </c>
      <c r="BW547" s="222">
        <f t="shared" si="269"/>
        <v>0</v>
      </c>
      <c r="BX547" s="222">
        <f t="shared" si="270"/>
        <v>0</v>
      </c>
      <c r="BY547" s="106"/>
      <c r="BZ547" s="197" t="str">
        <f>IF(SUMIF('Input| Projects'!$AS$8:$CP$8,"Dx",'Input| Projects'!$AS547:$CP547)=0,"",SUMIF('Input| Projects'!$AS$8:$CP$8,"Dx",'Input| Projects'!$AS547:$CP547))</f>
        <v/>
      </c>
      <c r="CA547" s="197" t="str">
        <f>IF(SUMIF('Input| Projects'!$AS$8:$CP$8,"Tx",'Input| Projects'!$AS547:$CP547)=0,"",SUMIF('Input| Projects'!$AS$8:$CP$8,"Tx",'Input| Projects'!$AS547:$CP547))</f>
        <v/>
      </c>
      <c r="CB547" s="150" t="str">
        <f t="shared" si="277"/>
        <v/>
      </c>
    </row>
    <row r="548" spans="2:80" x14ac:dyDescent="0.2">
      <c r="B548" s="201">
        <f>IFERROR('Input| Projects'!B548,"")</f>
        <v>539</v>
      </c>
      <c r="C548" s="42" t="str">
        <f>IFERROR(IF('Input| Projects'!C548="","",'Input| Projects'!C548),"")</f>
        <v/>
      </c>
      <c r="D548" s="42" t="str">
        <f>IFERROR(IF('Input| Projects'!D548="","",'Input| Projects'!D548),"")</f>
        <v/>
      </c>
      <c r="E548" s="104"/>
      <c r="F548" s="190">
        <f>IFERROR('Input| Projects'!I548*'Input| Escalations'!$K$19,"")</f>
        <v>0</v>
      </c>
      <c r="G548" s="190">
        <f>IFERROR('Input| Projects'!J548*'Input| Escalations'!$K$19,"")</f>
        <v>0</v>
      </c>
      <c r="H548" s="190">
        <f>IFERROR('Input| Projects'!K548*'Input| Escalations'!$K$19,"")</f>
        <v>0</v>
      </c>
      <c r="I548" s="190">
        <f>IFERROR('Input| Projects'!L548*'Input| Escalations'!$K$19,"")</f>
        <v>0</v>
      </c>
      <c r="J548" s="190">
        <f>IFERROR('Input| Projects'!M548*'Input| Escalations'!$K$19,"")</f>
        <v>0</v>
      </c>
      <c r="K548" s="190">
        <f>IFERROR('Input| Projects'!N548*'Input| Escalations'!$K$19,"")</f>
        <v>0</v>
      </c>
      <c r="L548" s="190">
        <f>IFERROR('Input| Projects'!O548*'Input| Escalations'!$K$19,"")</f>
        <v>0</v>
      </c>
      <c r="M548" s="150" t="str">
        <f>IF(ABS(SUM(F548:L548)-(SUM('Input| Projects'!I548:O548)*'Input| Escalations'!$K$19))&lt;0.0000001,"",1)</f>
        <v/>
      </c>
      <c r="N548" s="192">
        <f>'Input| Projects'!$Y548*INDEX('Input| Escalations'!$H$33:$N$33,MATCH('Calc| Project Costs'!N$9,'Input| Escalations'!$H$23:$N$23,0))+'Input| Projects'!$Z548*INDEX('Input| Escalations'!$H$34:$N$34,MATCH('Calc| Project Costs'!N$9,'Input| Escalations'!$H$23:$N$23,0))+'Input| Projects'!$AA548*INDEX('Input| Escalations'!$H$35:$N$35,MATCH('Calc| Project Costs'!N$9,'Input| Escalations'!$H$23:$N$23,0))+1</f>
        <v>1</v>
      </c>
      <c r="O548" s="192">
        <f>'Input| Projects'!$Y548*INDEX('Input| Escalations'!$H$33:$N$33,MATCH('Calc| Project Costs'!O$9,'Input| Escalations'!$H$23:$N$23,0))+'Input| Projects'!$Z548*INDEX('Input| Escalations'!$H$34:$N$34,MATCH('Calc| Project Costs'!O$9,'Input| Escalations'!$H$23:$N$23,0))+'Input| Projects'!$AA548*INDEX('Input| Escalations'!$H$35:$N$35,MATCH('Calc| Project Costs'!O$9,'Input| Escalations'!$H$23:$N$23,0))+1</f>
        <v>1</v>
      </c>
      <c r="P548" s="192">
        <f>'Input| Projects'!$Y548*INDEX('Input| Escalations'!$H$33:$N$33,MATCH('Calc| Project Costs'!P$9,'Input| Escalations'!$H$23:$N$23,0))+'Input| Projects'!$Z548*INDEX('Input| Escalations'!$H$34:$N$34,MATCH('Calc| Project Costs'!P$9,'Input| Escalations'!$H$23:$N$23,0))+'Input| Projects'!$AA548*INDEX('Input| Escalations'!$H$35:$N$35,MATCH('Calc| Project Costs'!P$9,'Input| Escalations'!$H$23:$N$23,0))+1</f>
        <v>1</v>
      </c>
      <c r="Q548" s="192">
        <f>'Input| Projects'!$Y548*INDEX('Input| Escalations'!$H$33:$N$33,MATCH('Calc| Project Costs'!Q$9,'Input| Escalations'!$H$23:$N$23,0))+'Input| Projects'!$Z548*INDEX('Input| Escalations'!$H$34:$N$34,MATCH('Calc| Project Costs'!Q$9,'Input| Escalations'!$H$23:$N$23,0))+'Input| Projects'!$AA548*INDEX('Input| Escalations'!$H$35:$N$35,MATCH('Calc| Project Costs'!Q$9,'Input| Escalations'!$H$23:$N$23,0))+1</f>
        <v>1</v>
      </c>
      <c r="R548" s="192">
        <f>'Input| Projects'!$Y548*INDEX('Input| Escalations'!$H$33:$N$33,MATCH('Calc| Project Costs'!R$9,'Input| Escalations'!$H$23:$N$23,0))+'Input| Projects'!$Z548*INDEX('Input| Escalations'!$H$34:$N$34,MATCH('Calc| Project Costs'!R$9,'Input| Escalations'!$H$23:$N$23,0))+'Input| Projects'!$AA548*INDEX('Input| Escalations'!$H$35:$N$35,MATCH('Calc| Project Costs'!R$9,'Input| Escalations'!$H$23:$N$23,0))+1</f>
        <v>1</v>
      </c>
      <c r="S548" s="192">
        <f>'Input| Projects'!$Y548*INDEX('Input| Escalations'!$H$33:$N$33,MATCH('Calc| Project Costs'!S$9,'Input| Escalations'!$H$23:$N$23,0))+'Input| Projects'!$Z548*INDEX('Input| Escalations'!$H$34:$N$34,MATCH('Calc| Project Costs'!S$9,'Input| Escalations'!$H$23:$N$23,0))+'Input| Projects'!$AA548*INDEX('Input| Escalations'!$H$35:$N$35,MATCH('Calc| Project Costs'!S$9,'Input| Escalations'!$H$23:$N$23,0))+1</f>
        <v>1</v>
      </c>
      <c r="T548" s="192">
        <f>'Input| Projects'!$Y548*INDEX('Input| Escalations'!$H$33:$N$33,MATCH('Calc| Project Costs'!T$9,'Input| Escalations'!$H$23:$N$23,0))+'Input| Projects'!$Z548*INDEX('Input| Escalations'!$H$34:$N$34,MATCH('Calc| Project Costs'!T$9,'Input| Escalations'!$H$23:$N$23,0))+'Input| Projects'!$AA548*INDEX('Input| Escalations'!$H$35:$N$35,MATCH('Calc| Project Costs'!T$9,'Input| Escalations'!$H$23:$N$23,0))+1</f>
        <v>1</v>
      </c>
      <c r="U548" s="106"/>
      <c r="V548" s="186">
        <f t="shared" si="271"/>
        <v>0</v>
      </c>
      <c r="W548" s="186">
        <f t="shared" si="272"/>
        <v>0</v>
      </c>
      <c r="X548" s="186">
        <f t="shared" si="273"/>
        <v>0</v>
      </c>
      <c r="Y548" s="186">
        <f t="shared" si="249"/>
        <v>0</v>
      </c>
      <c r="Z548" s="186">
        <f t="shared" si="250"/>
        <v>0</v>
      </c>
      <c r="AA548" s="186">
        <f t="shared" si="251"/>
        <v>0</v>
      </c>
      <c r="AB548" s="186">
        <f t="shared" si="252"/>
        <v>0</v>
      </c>
      <c r="AC548" s="106"/>
      <c r="AD548" s="186">
        <f>'Input| Projects'!Q548*N548*'Input| Escalations'!$K$19</f>
        <v>0</v>
      </c>
      <c r="AE548" s="186">
        <f>'Input| Projects'!R548*O548*'Input| Escalations'!$K$19</f>
        <v>0</v>
      </c>
      <c r="AF548" s="186">
        <f>'Input| Projects'!S548*P548*'Input| Escalations'!$K$19</f>
        <v>0</v>
      </c>
      <c r="AG548" s="186">
        <f>'Input| Projects'!T548*Q548*'Input| Escalations'!$K$19</f>
        <v>0</v>
      </c>
      <c r="AH548" s="186">
        <f>'Input| Projects'!U548*R548*'Input| Escalations'!$K$19</f>
        <v>0</v>
      </c>
      <c r="AI548" s="186">
        <f>'Input| Projects'!V548*S548*'Input| Escalations'!$K$19</f>
        <v>0</v>
      </c>
      <c r="AJ548" s="186">
        <f>'Input| Projects'!W548*T548*'Input| Escalations'!$K$19</f>
        <v>0</v>
      </c>
      <c r="AK548" s="106"/>
      <c r="AL548" s="186" t="str">
        <f>IFERROR(IF('Input| Overheads'!$C$42="Direct costs",SUMPRODUCT(--('Input| Projects'!$AC548="Yes"),'Calc| Overheads Allocation'!C$8,'Calc| Project Costs'!V548),IF('Input| Overheads'!$C$42="Internal labour",SUMPRODUCT(--('Input| Projects'!$AC548="Yes"),'Calc| Overheads Allocation'!C$8,'Calc| Project Costs'!V548,'Input| Projects'!$Y548),IF('Input| Overheads'!$C$42="DNSP defined",SUMPRODUCT(--('Input| Projects'!$AC548="Yes"),'Calc| Overheads Allocation'!C$61,'Input| Projects'!$AF548),""))),"")</f>
        <v/>
      </c>
      <c r="AM548" s="186" t="str">
        <f>IFERROR(IF('Input| Overheads'!$C$42="Direct costs",SUMPRODUCT(--('Input| Projects'!$AC548="Yes"),'Calc| Overheads Allocation'!D$8,'Calc| Project Costs'!W548),IF('Input| Overheads'!$C$42="Internal labour",SUMPRODUCT(--('Input| Projects'!$AC548="Yes"),'Calc| Overheads Allocation'!D$8,'Calc| Project Costs'!W548,'Input| Projects'!$Y548),IF('Input| Overheads'!$C$42="DNSP defined",SUMPRODUCT(--('Input| Projects'!$AC548="Yes"),'Calc| Overheads Allocation'!D$61,'Input| Projects'!$AF548),""))),"")</f>
        <v/>
      </c>
      <c r="AN548" s="186" t="str">
        <f>IFERROR(IF('Input| Overheads'!$C$42="Direct costs",SUMPRODUCT(--('Input| Projects'!$AC548="Yes"),'Calc| Overheads Allocation'!E$8,'Calc| Project Costs'!X548),IF('Input| Overheads'!$C$42="Internal labour",SUMPRODUCT(--('Input| Projects'!$AC548="Yes"),'Calc| Overheads Allocation'!E$8,'Calc| Project Costs'!X548,'Input| Projects'!$Y548),IF('Input| Overheads'!$C$42="DNSP defined",SUMPRODUCT(--('Input| Projects'!$AC548="Yes"),'Calc| Overheads Allocation'!E$61,'Input| Projects'!$AF548),""))),"")</f>
        <v/>
      </c>
      <c r="AO548" s="186" t="str">
        <f>IFERROR(IF('Input| Overheads'!$C$42="Direct costs",SUMPRODUCT(--('Input| Projects'!$AC548="Yes"),'Calc| Overheads Allocation'!F$8,'Calc| Project Costs'!Y548),IF('Input| Overheads'!$C$42="Internal labour",SUMPRODUCT(--('Input| Projects'!$AC548="Yes"),'Calc| Overheads Allocation'!F$8,'Calc| Project Costs'!Y548,'Input| Projects'!$Y548),IF('Input| Overheads'!$C$42="DNSP defined",SUMPRODUCT(--('Input| Projects'!$AC548="Yes"),'Calc| Overheads Allocation'!F$61,'Input| Projects'!$AF548),""))),"")</f>
        <v/>
      </c>
      <c r="AP548" s="186" t="str">
        <f>IFERROR(IF('Input| Overheads'!$C$42="Direct costs",SUMPRODUCT(--('Input| Projects'!$AC548="Yes"),'Calc| Overheads Allocation'!G$8,'Calc| Project Costs'!Z548),IF('Input| Overheads'!$C$42="Internal labour",SUMPRODUCT(--('Input| Projects'!$AC548="Yes"),'Calc| Overheads Allocation'!G$8,'Calc| Project Costs'!Z548,'Input| Projects'!$Y548),IF('Input| Overheads'!$C$42="DNSP defined",SUMPRODUCT(--('Input| Projects'!$AC548="Yes"),'Calc| Overheads Allocation'!G$61,'Input| Projects'!$AF548),""))),"")</f>
        <v/>
      </c>
      <c r="AQ548" s="186" t="str">
        <f>IFERROR(IF('Input| Overheads'!$C$42="Direct costs",SUMPRODUCT(--('Input| Projects'!$AC548="Yes"),'Calc| Overheads Allocation'!H$8,'Calc| Project Costs'!AA548),IF('Input| Overheads'!$C$42="Internal labour",SUMPRODUCT(--('Input| Projects'!$AC548="Yes"),'Calc| Overheads Allocation'!H$8,'Calc| Project Costs'!AA548,'Input| Projects'!$Y548),IF('Input| Overheads'!$C$42="DNSP defined",SUMPRODUCT(--('Input| Projects'!$AC548="Yes"),'Calc| Overheads Allocation'!H$61,'Input| Projects'!$AF548),""))),"")</f>
        <v/>
      </c>
      <c r="AR548" s="186" t="str">
        <f>IFERROR(IF('Input| Overheads'!$C$42="Direct costs",SUMPRODUCT(--('Input| Projects'!$AC548="Yes"),'Calc| Overheads Allocation'!I$8,'Calc| Project Costs'!AB548),IF('Input| Overheads'!$C$42="Internal labour",SUMPRODUCT(--('Input| Projects'!$AC548="Yes"),'Calc| Overheads Allocation'!I$8,'Calc| Project Costs'!AB548,'Input| Projects'!$Y548),IF('Input| Overheads'!$C$42="DNSP defined",SUMPRODUCT(--('Input| Projects'!$AC548="Yes"),'Calc| Overheads Allocation'!I$61,'Input| Projects'!$AF548),""))),"")</f>
        <v/>
      </c>
      <c r="AS548" s="106"/>
      <c r="AT548" s="186" t="str">
        <f>IFERROR(IF('Input| Overheads'!$C$42="Direct costs",SUMPRODUCT(--('Input| Projects'!$AD548="Yes"),'Calc| Overheads Allocation'!C$9,'Calc| Project Costs'!V548),IF('Input| Overheads'!$C$42="Internal labour",SUMPRODUCT(--('Input| Projects'!$AD548="Yes"),'Calc| Overheads Allocation'!C$9,'Calc| Project Costs'!V548,'Input| Projects'!$Y548),IF('Input| Overheads'!$C$42="DNSP defined",SUMPRODUCT(--('Input| Projects'!$AD548="Yes"),'Calc| Overheads Allocation'!C$62,'Input| Projects'!$AG548),""))),"")</f>
        <v/>
      </c>
      <c r="AU548" s="186" t="str">
        <f>IFERROR(IF('Input| Overheads'!$C$42="Direct costs",SUMPRODUCT(--('Input| Projects'!$AD548="Yes"),'Calc| Overheads Allocation'!D$9,'Calc| Project Costs'!W548),IF('Input| Overheads'!$C$42="Internal labour",SUMPRODUCT(--('Input| Projects'!$AD548="Yes"),'Calc| Overheads Allocation'!D$9,'Calc| Project Costs'!W548,'Input| Projects'!$Y548),IF('Input| Overheads'!$C$42="DNSP defined",SUMPRODUCT(--('Input| Projects'!$AD548="Yes"),'Calc| Overheads Allocation'!D$62,'Input| Projects'!$AG548),""))),"")</f>
        <v/>
      </c>
      <c r="AV548" s="186" t="str">
        <f>IFERROR(IF('Input| Overheads'!$C$42="Direct costs",SUMPRODUCT(--('Input| Projects'!$AD548="Yes"),'Calc| Overheads Allocation'!E$9,'Calc| Project Costs'!X548),IF('Input| Overheads'!$C$42="Internal labour",SUMPRODUCT(--('Input| Projects'!$AD548="Yes"),'Calc| Overheads Allocation'!E$9,'Calc| Project Costs'!X548,'Input| Projects'!$Y548),IF('Input| Overheads'!$C$42="DNSP defined",SUMPRODUCT(--('Input| Projects'!$AD548="Yes"),'Calc| Overheads Allocation'!E$62,'Input| Projects'!$AG548),""))),"")</f>
        <v/>
      </c>
      <c r="AW548" s="186" t="str">
        <f>IFERROR(IF('Input| Overheads'!$C$42="Direct costs",SUMPRODUCT(--('Input| Projects'!$AD548="Yes"),'Calc| Overheads Allocation'!F$9,'Calc| Project Costs'!Y548),IF('Input| Overheads'!$C$42="Internal labour",SUMPRODUCT(--('Input| Projects'!$AD548="Yes"),'Calc| Overheads Allocation'!F$9,'Calc| Project Costs'!Y548,'Input| Projects'!$Y548),IF('Input| Overheads'!$C$42="DNSP defined",SUMPRODUCT(--('Input| Projects'!$AD548="Yes"),'Calc| Overheads Allocation'!F$62,'Input| Projects'!$AG548),""))),"")</f>
        <v/>
      </c>
      <c r="AX548" s="186" t="str">
        <f>IFERROR(IF('Input| Overheads'!$C$42="Direct costs",SUMPRODUCT(--('Input| Projects'!$AD548="Yes"),'Calc| Overheads Allocation'!G$9,'Calc| Project Costs'!Z548),IF('Input| Overheads'!$C$42="Internal labour",SUMPRODUCT(--('Input| Projects'!$AD548="Yes"),'Calc| Overheads Allocation'!G$9,'Calc| Project Costs'!Z548,'Input| Projects'!$Y548),IF('Input| Overheads'!$C$42="DNSP defined",SUMPRODUCT(--('Input| Projects'!$AD548="Yes"),'Calc| Overheads Allocation'!G$62,'Input| Projects'!$AG548),""))),"")</f>
        <v/>
      </c>
      <c r="AY548" s="186" t="str">
        <f>IFERROR(IF('Input| Overheads'!$C$42="Direct costs",SUMPRODUCT(--('Input| Projects'!$AD548="Yes"),'Calc| Overheads Allocation'!H$9,'Calc| Project Costs'!AA548),IF('Input| Overheads'!$C$42="Internal labour",SUMPRODUCT(--('Input| Projects'!$AD548="Yes"),'Calc| Overheads Allocation'!H$9,'Calc| Project Costs'!AA548,'Input| Projects'!$Y548),IF('Input| Overheads'!$C$42="DNSP defined",SUMPRODUCT(--('Input| Projects'!$AD548="Yes"),'Calc| Overheads Allocation'!H$62,'Input| Projects'!$AG548),""))),"")</f>
        <v/>
      </c>
      <c r="AZ548" s="186" t="str">
        <f>IFERROR(IF('Input| Overheads'!$C$42="Direct costs",SUMPRODUCT(--('Input| Projects'!$AD548="Yes"),'Calc| Overheads Allocation'!I$9,'Calc| Project Costs'!AB548),IF('Input| Overheads'!$C$42="Internal labour",SUMPRODUCT(--('Input| Projects'!$AD548="Yes"),'Calc| Overheads Allocation'!I$9,'Calc| Project Costs'!AB548,'Input| Projects'!$Y548),IF('Input| Overheads'!$C$42="DNSP defined",SUMPRODUCT(--('Input| Projects'!$AD548="Yes"),'Calc| Overheads Allocation'!I$62,'Input| Projects'!$AG548),""))),"")</f>
        <v/>
      </c>
      <c r="BA548" s="106"/>
      <c r="BB548" s="186">
        <f t="shared" si="274"/>
        <v>0</v>
      </c>
      <c r="BC548" s="186">
        <f t="shared" si="275"/>
        <v>0</v>
      </c>
      <c r="BD548" s="186">
        <f t="shared" si="276"/>
        <v>0</v>
      </c>
      <c r="BE548" s="186">
        <f t="shared" si="253"/>
        <v>0</v>
      </c>
      <c r="BF548" s="186">
        <f t="shared" si="254"/>
        <v>0</v>
      </c>
      <c r="BG548" s="186">
        <f t="shared" si="255"/>
        <v>0</v>
      </c>
      <c r="BH548" s="186">
        <f t="shared" si="256"/>
        <v>0</v>
      </c>
      <c r="BI548" s="97"/>
      <c r="BJ548" s="186" t="str">
        <f t="shared" si="257"/>
        <v/>
      </c>
      <c r="BK548" s="186" t="str">
        <f t="shared" si="258"/>
        <v/>
      </c>
      <c r="BL548" s="186" t="str">
        <f t="shared" si="259"/>
        <v/>
      </c>
      <c r="BM548" s="186" t="str">
        <f t="shared" si="260"/>
        <v/>
      </c>
      <c r="BN548" s="186" t="str">
        <f t="shared" si="261"/>
        <v/>
      </c>
      <c r="BO548" s="186" t="str">
        <f t="shared" si="262"/>
        <v/>
      </c>
      <c r="BP548" s="186" t="str">
        <f t="shared" si="263"/>
        <v/>
      </c>
      <c r="BQ548" s="97"/>
      <c r="BR548" s="186">
        <f t="shared" si="264"/>
        <v>0</v>
      </c>
      <c r="BS548" s="186">
        <f t="shared" si="265"/>
        <v>0</v>
      </c>
      <c r="BT548" s="222">
        <f t="shared" si="266"/>
        <v>0</v>
      </c>
      <c r="BU548" s="222">
        <f t="shared" si="267"/>
        <v>0</v>
      </c>
      <c r="BV548" s="222">
        <f t="shared" si="268"/>
        <v>0</v>
      </c>
      <c r="BW548" s="222">
        <f t="shared" si="269"/>
        <v>0</v>
      </c>
      <c r="BX548" s="222">
        <f t="shared" si="270"/>
        <v>0</v>
      </c>
      <c r="BY548" s="106"/>
      <c r="BZ548" s="197" t="str">
        <f>IF(SUMIF('Input| Projects'!$AS$8:$CP$8,"Dx",'Input| Projects'!$AS548:$CP548)=0,"",SUMIF('Input| Projects'!$AS$8:$CP$8,"Dx",'Input| Projects'!$AS548:$CP548))</f>
        <v/>
      </c>
      <c r="CA548" s="197" t="str">
        <f>IF(SUMIF('Input| Projects'!$AS$8:$CP$8,"Tx",'Input| Projects'!$AS548:$CP548)=0,"",SUMIF('Input| Projects'!$AS$8:$CP$8,"Tx",'Input| Projects'!$AS548:$CP548))</f>
        <v/>
      </c>
      <c r="CB548" s="150" t="str">
        <f t="shared" si="277"/>
        <v/>
      </c>
    </row>
    <row r="549" spans="2:80" x14ac:dyDescent="0.2">
      <c r="B549" s="201">
        <f>IFERROR('Input| Projects'!B549,"")</f>
        <v>540</v>
      </c>
      <c r="C549" s="42" t="str">
        <f>IFERROR(IF('Input| Projects'!C549="","",'Input| Projects'!C549),"")</f>
        <v/>
      </c>
      <c r="D549" s="42" t="str">
        <f>IFERROR(IF('Input| Projects'!D549="","",'Input| Projects'!D549),"")</f>
        <v/>
      </c>
      <c r="E549" s="104"/>
      <c r="F549" s="190">
        <f>IFERROR('Input| Projects'!I549*'Input| Escalations'!$K$19,"")</f>
        <v>0</v>
      </c>
      <c r="G549" s="190">
        <f>IFERROR('Input| Projects'!J549*'Input| Escalations'!$K$19,"")</f>
        <v>0</v>
      </c>
      <c r="H549" s="190">
        <f>IFERROR('Input| Projects'!K549*'Input| Escalations'!$K$19,"")</f>
        <v>0</v>
      </c>
      <c r="I549" s="190">
        <f>IFERROR('Input| Projects'!L549*'Input| Escalations'!$K$19,"")</f>
        <v>0</v>
      </c>
      <c r="J549" s="190">
        <f>IFERROR('Input| Projects'!M549*'Input| Escalations'!$K$19,"")</f>
        <v>0</v>
      </c>
      <c r="K549" s="190">
        <f>IFERROR('Input| Projects'!N549*'Input| Escalations'!$K$19,"")</f>
        <v>0</v>
      </c>
      <c r="L549" s="190">
        <f>IFERROR('Input| Projects'!O549*'Input| Escalations'!$K$19,"")</f>
        <v>0</v>
      </c>
      <c r="M549" s="150" t="str">
        <f>IF(ABS(SUM(F549:L549)-(SUM('Input| Projects'!I549:O549)*'Input| Escalations'!$K$19))&lt;0.0000001,"",1)</f>
        <v/>
      </c>
      <c r="N549" s="192">
        <f>'Input| Projects'!$Y549*INDEX('Input| Escalations'!$H$33:$N$33,MATCH('Calc| Project Costs'!N$9,'Input| Escalations'!$H$23:$N$23,0))+'Input| Projects'!$Z549*INDEX('Input| Escalations'!$H$34:$N$34,MATCH('Calc| Project Costs'!N$9,'Input| Escalations'!$H$23:$N$23,0))+'Input| Projects'!$AA549*INDEX('Input| Escalations'!$H$35:$N$35,MATCH('Calc| Project Costs'!N$9,'Input| Escalations'!$H$23:$N$23,0))+1</f>
        <v>1</v>
      </c>
      <c r="O549" s="192">
        <f>'Input| Projects'!$Y549*INDEX('Input| Escalations'!$H$33:$N$33,MATCH('Calc| Project Costs'!O$9,'Input| Escalations'!$H$23:$N$23,0))+'Input| Projects'!$Z549*INDEX('Input| Escalations'!$H$34:$N$34,MATCH('Calc| Project Costs'!O$9,'Input| Escalations'!$H$23:$N$23,0))+'Input| Projects'!$AA549*INDEX('Input| Escalations'!$H$35:$N$35,MATCH('Calc| Project Costs'!O$9,'Input| Escalations'!$H$23:$N$23,0))+1</f>
        <v>1</v>
      </c>
      <c r="P549" s="192">
        <f>'Input| Projects'!$Y549*INDEX('Input| Escalations'!$H$33:$N$33,MATCH('Calc| Project Costs'!P$9,'Input| Escalations'!$H$23:$N$23,0))+'Input| Projects'!$Z549*INDEX('Input| Escalations'!$H$34:$N$34,MATCH('Calc| Project Costs'!P$9,'Input| Escalations'!$H$23:$N$23,0))+'Input| Projects'!$AA549*INDEX('Input| Escalations'!$H$35:$N$35,MATCH('Calc| Project Costs'!P$9,'Input| Escalations'!$H$23:$N$23,0))+1</f>
        <v>1</v>
      </c>
      <c r="Q549" s="192">
        <f>'Input| Projects'!$Y549*INDEX('Input| Escalations'!$H$33:$N$33,MATCH('Calc| Project Costs'!Q$9,'Input| Escalations'!$H$23:$N$23,0))+'Input| Projects'!$Z549*INDEX('Input| Escalations'!$H$34:$N$34,MATCH('Calc| Project Costs'!Q$9,'Input| Escalations'!$H$23:$N$23,0))+'Input| Projects'!$AA549*INDEX('Input| Escalations'!$H$35:$N$35,MATCH('Calc| Project Costs'!Q$9,'Input| Escalations'!$H$23:$N$23,0))+1</f>
        <v>1</v>
      </c>
      <c r="R549" s="192">
        <f>'Input| Projects'!$Y549*INDEX('Input| Escalations'!$H$33:$N$33,MATCH('Calc| Project Costs'!R$9,'Input| Escalations'!$H$23:$N$23,0))+'Input| Projects'!$Z549*INDEX('Input| Escalations'!$H$34:$N$34,MATCH('Calc| Project Costs'!R$9,'Input| Escalations'!$H$23:$N$23,0))+'Input| Projects'!$AA549*INDEX('Input| Escalations'!$H$35:$N$35,MATCH('Calc| Project Costs'!R$9,'Input| Escalations'!$H$23:$N$23,0))+1</f>
        <v>1</v>
      </c>
      <c r="S549" s="192">
        <f>'Input| Projects'!$Y549*INDEX('Input| Escalations'!$H$33:$N$33,MATCH('Calc| Project Costs'!S$9,'Input| Escalations'!$H$23:$N$23,0))+'Input| Projects'!$Z549*INDEX('Input| Escalations'!$H$34:$N$34,MATCH('Calc| Project Costs'!S$9,'Input| Escalations'!$H$23:$N$23,0))+'Input| Projects'!$AA549*INDEX('Input| Escalations'!$H$35:$N$35,MATCH('Calc| Project Costs'!S$9,'Input| Escalations'!$H$23:$N$23,0))+1</f>
        <v>1</v>
      </c>
      <c r="T549" s="192">
        <f>'Input| Projects'!$Y549*INDEX('Input| Escalations'!$H$33:$N$33,MATCH('Calc| Project Costs'!T$9,'Input| Escalations'!$H$23:$N$23,0))+'Input| Projects'!$Z549*INDEX('Input| Escalations'!$H$34:$N$34,MATCH('Calc| Project Costs'!T$9,'Input| Escalations'!$H$23:$N$23,0))+'Input| Projects'!$AA549*INDEX('Input| Escalations'!$H$35:$N$35,MATCH('Calc| Project Costs'!T$9,'Input| Escalations'!$H$23:$N$23,0))+1</f>
        <v>1</v>
      </c>
      <c r="U549" s="106"/>
      <c r="V549" s="186">
        <f t="shared" si="271"/>
        <v>0</v>
      </c>
      <c r="W549" s="186">
        <f t="shared" si="272"/>
        <v>0</v>
      </c>
      <c r="X549" s="186">
        <f t="shared" si="273"/>
        <v>0</v>
      </c>
      <c r="Y549" s="186">
        <f t="shared" si="249"/>
        <v>0</v>
      </c>
      <c r="Z549" s="186">
        <f t="shared" si="250"/>
        <v>0</v>
      </c>
      <c r="AA549" s="186">
        <f t="shared" si="251"/>
        <v>0</v>
      </c>
      <c r="AB549" s="186">
        <f t="shared" si="252"/>
        <v>0</v>
      </c>
      <c r="AC549" s="106"/>
      <c r="AD549" s="186">
        <f>'Input| Projects'!Q549*N549*'Input| Escalations'!$K$19</f>
        <v>0</v>
      </c>
      <c r="AE549" s="186">
        <f>'Input| Projects'!R549*O549*'Input| Escalations'!$K$19</f>
        <v>0</v>
      </c>
      <c r="AF549" s="186">
        <f>'Input| Projects'!S549*P549*'Input| Escalations'!$K$19</f>
        <v>0</v>
      </c>
      <c r="AG549" s="186">
        <f>'Input| Projects'!T549*Q549*'Input| Escalations'!$K$19</f>
        <v>0</v>
      </c>
      <c r="AH549" s="186">
        <f>'Input| Projects'!U549*R549*'Input| Escalations'!$K$19</f>
        <v>0</v>
      </c>
      <c r="AI549" s="186">
        <f>'Input| Projects'!V549*S549*'Input| Escalations'!$K$19</f>
        <v>0</v>
      </c>
      <c r="AJ549" s="186">
        <f>'Input| Projects'!W549*T549*'Input| Escalations'!$K$19</f>
        <v>0</v>
      </c>
      <c r="AK549" s="106"/>
      <c r="AL549" s="186" t="str">
        <f>IFERROR(IF('Input| Overheads'!$C$42="Direct costs",SUMPRODUCT(--('Input| Projects'!$AC549="Yes"),'Calc| Overheads Allocation'!C$8,'Calc| Project Costs'!V549),IF('Input| Overheads'!$C$42="Internal labour",SUMPRODUCT(--('Input| Projects'!$AC549="Yes"),'Calc| Overheads Allocation'!C$8,'Calc| Project Costs'!V549,'Input| Projects'!$Y549),IF('Input| Overheads'!$C$42="DNSP defined",SUMPRODUCT(--('Input| Projects'!$AC549="Yes"),'Calc| Overheads Allocation'!C$61,'Input| Projects'!$AF549),""))),"")</f>
        <v/>
      </c>
      <c r="AM549" s="186" t="str">
        <f>IFERROR(IF('Input| Overheads'!$C$42="Direct costs",SUMPRODUCT(--('Input| Projects'!$AC549="Yes"),'Calc| Overheads Allocation'!D$8,'Calc| Project Costs'!W549),IF('Input| Overheads'!$C$42="Internal labour",SUMPRODUCT(--('Input| Projects'!$AC549="Yes"),'Calc| Overheads Allocation'!D$8,'Calc| Project Costs'!W549,'Input| Projects'!$Y549),IF('Input| Overheads'!$C$42="DNSP defined",SUMPRODUCT(--('Input| Projects'!$AC549="Yes"),'Calc| Overheads Allocation'!D$61,'Input| Projects'!$AF549),""))),"")</f>
        <v/>
      </c>
      <c r="AN549" s="186" t="str">
        <f>IFERROR(IF('Input| Overheads'!$C$42="Direct costs",SUMPRODUCT(--('Input| Projects'!$AC549="Yes"),'Calc| Overheads Allocation'!E$8,'Calc| Project Costs'!X549),IF('Input| Overheads'!$C$42="Internal labour",SUMPRODUCT(--('Input| Projects'!$AC549="Yes"),'Calc| Overheads Allocation'!E$8,'Calc| Project Costs'!X549,'Input| Projects'!$Y549),IF('Input| Overheads'!$C$42="DNSP defined",SUMPRODUCT(--('Input| Projects'!$AC549="Yes"),'Calc| Overheads Allocation'!E$61,'Input| Projects'!$AF549),""))),"")</f>
        <v/>
      </c>
      <c r="AO549" s="186" t="str">
        <f>IFERROR(IF('Input| Overheads'!$C$42="Direct costs",SUMPRODUCT(--('Input| Projects'!$AC549="Yes"),'Calc| Overheads Allocation'!F$8,'Calc| Project Costs'!Y549),IF('Input| Overheads'!$C$42="Internal labour",SUMPRODUCT(--('Input| Projects'!$AC549="Yes"),'Calc| Overheads Allocation'!F$8,'Calc| Project Costs'!Y549,'Input| Projects'!$Y549),IF('Input| Overheads'!$C$42="DNSP defined",SUMPRODUCT(--('Input| Projects'!$AC549="Yes"),'Calc| Overheads Allocation'!F$61,'Input| Projects'!$AF549),""))),"")</f>
        <v/>
      </c>
      <c r="AP549" s="186" t="str">
        <f>IFERROR(IF('Input| Overheads'!$C$42="Direct costs",SUMPRODUCT(--('Input| Projects'!$AC549="Yes"),'Calc| Overheads Allocation'!G$8,'Calc| Project Costs'!Z549),IF('Input| Overheads'!$C$42="Internal labour",SUMPRODUCT(--('Input| Projects'!$AC549="Yes"),'Calc| Overheads Allocation'!G$8,'Calc| Project Costs'!Z549,'Input| Projects'!$Y549),IF('Input| Overheads'!$C$42="DNSP defined",SUMPRODUCT(--('Input| Projects'!$AC549="Yes"),'Calc| Overheads Allocation'!G$61,'Input| Projects'!$AF549),""))),"")</f>
        <v/>
      </c>
      <c r="AQ549" s="186" t="str">
        <f>IFERROR(IF('Input| Overheads'!$C$42="Direct costs",SUMPRODUCT(--('Input| Projects'!$AC549="Yes"),'Calc| Overheads Allocation'!H$8,'Calc| Project Costs'!AA549),IF('Input| Overheads'!$C$42="Internal labour",SUMPRODUCT(--('Input| Projects'!$AC549="Yes"),'Calc| Overheads Allocation'!H$8,'Calc| Project Costs'!AA549,'Input| Projects'!$Y549),IF('Input| Overheads'!$C$42="DNSP defined",SUMPRODUCT(--('Input| Projects'!$AC549="Yes"),'Calc| Overheads Allocation'!H$61,'Input| Projects'!$AF549),""))),"")</f>
        <v/>
      </c>
      <c r="AR549" s="186" t="str">
        <f>IFERROR(IF('Input| Overheads'!$C$42="Direct costs",SUMPRODUCT(--('Input| Projects'!$AC549="Yes"),'Calc| Overheads Allocation'!I$8,'Calc| Project Costs'!AB549),IF('Input| Overheads'!$C$42="Internal labour",SUMPRODUCT(--('Input| Projects'!$AC549="Yes"),'Calc| Overheads Allocation'!I$8,'Calc| Project Costs'!AB549,'Input| Projects'!$Y549),IF('Input| Overheads'!$C$42="DNSP defined",SUMPRODUCT(--('Input| Projects'!$AC549="Yes"),'Calc| Overheads Allocation'!I$61,'Input| Projects'!$AF549),""))),"")</f>
        <v/>
      </c>
      <c r="AS549" s="106"/>
      <c r="AT549" s="186" t="str">
        <f>IFERROR(IF('Input| Overheads'!$C$42="Direct costs",SUMPRODUCT(--('Input| Projects'!$AD549="Yes"),'Calc| Overheads Allocation'!C$9,'Calc| Project Costs'!V549),IF('Input| Overheads'!$C$42="Internal labour",SUMPRODUCT(--('Input| Projects'!$AD549="Yes"),'Calc| Overheads Allocation'!C$9,'Calc| Project Costs'!V549,'Input| Projects'!$Y549),IF('Input| Overheads'!$C$42="DNSP defined",SUMPRODUCT(--('Input| Projects'!$AD549="Yes"),'Calc| Overheads Allocation'!C$62,'Input| Projects'!$AG549),""))),"")</f>
        <v/>
      </c>
      <c r="AU549" s="186" t="str">
        <f>IFERROR(IF('Input| Overheads'!$C$42="Direct costs",SUMPRODUCT(--('Input| Projects'!$AD549="Yes"),'Calc| Overheads Allocation'!D$9,'Calc| Project Costs'!W549),IF('Input| Overheads'!$C$42="Internal labour",SUMPRODUCT(--('Input| Projects'!$AD549="Yes"),'Calc| Overheads Allocation'!D$9,'Calc| Project Costs'!W549,'Input| Projects'!$Y549),IF('Input| Overheads'!$C$42="DNSP defined",SUMPRODUCT(--('Input| Projects'!$AD549="Yes"),'Calc| Overheads Allocation'!D$62,'Input| Projects'!$AG549),""))),"")</f>
        <v/>
      </c>
      <c r="AV549" s="186" t="str">
        <f>IFERROR(IF('Input| Overheads'!$C$42="Direct costs",SUMPRODUCT(--('Input| Projects'!$AD549="Yes"),'Calc| Overheads Allocation'!E$9,'Calc| Project Costs'!X549),IF('Input| Overheads'!$C$42="Internal labour",SUMPRODUCT(--('Input| Projects'!$AD549="Yes"),'Calc| Overheads Allocation'!E$9,'Calc| Project Costs'!X549,'Input| Projects'!$Y549),IF('Input| Overheads'!$C$42="DNSP defined",SUMPRODUCT(--('Input| Projects'!$AD549="Yes"),'Calc| Overheads Allocation'!E$62,'Input| Projects'!$AG549),""))),"")</f>
        <v/>
      </c>
      <c r="AW549" s="186" t="str">
        <f>IFERROR(IF('Input| Overheads'!$C$42="Direct costs",SUMPRODUCT(--('Input| Projects'!$AD549="Yes"),'Calc| Overheads Allocation'!F$9,'Calc| Project Costs'!Y549),IF('Input| Overheads'!$C$42="Internal labour",SUMPRODUCT(--('Input| Projects'!$AD549="Yes"),'Calc| Overheads Allocation'!F$9,'Calc| Project Costs'!Y549,'Input| Projects'!$Y549),IF('Input| Overheads'!$C$42="DNSP defined",SUMPRODUCT(--('Input| Projects'!$AD549="Yes"),'Calc| Overheads Allocation'!F$62,'Input| Projects'!$AG549),""))),"")</f>
        <v/>
      </c>
      <c r="AX549" s="186" t="str">
        <f>IFERROR(IF('Input| Overheads'!$C$42="Direct costs",SUMPRODUCT(--('Input| Projects'!$AD549="Yes"),'Calc| Overheads Allocation'!G$9,'Calc| Project Costs'!Z549),IF('Input| Overheads'!$C$42="Internal labour",SUMPRODUCT(--('Input| Projects'!$AD549="Yes"),'Calc| Overheads Allocation'!G$9,'Calc| Project Costs'!Z549,'Input| Projects'!$Y549),IF('Input| Overheads'!$C$42="DNSP defined",SUMPRODUCT(--('Input| Projects'!$AD549="Yes"),'Calc| Overheads Allocation'!G$62,'Input| Projects'!$AG549),""))),"")</f>
        <v/>
      </c>
      <c r="AY549" s="186" t="str">
        <f>IFERROR(IF('Input| Overheads'!$C$42="Direct costs",SUMPRODUCT(--('Input| Projects'!$AD549="Yes"),'Calc| Overheads Allocation'!H$9,'Calc| Project Costs'!AA549),IF('Input| Overheads'!$C$42="Internal labour",SUMPRODUCT(--('Input| Projects'!$AD549="Yes"),'Calc| Overheads Allocation'!H$9,'Calc| Project Costs'!AA549,'Input| Projects'!$Y549),IF('Input| Overheads'!$C$42="DNSP defined",SUMPRODUCT(--('Input| Projects'!$AD549="Yes"),'Calc| Overheads Allocation'!H$62,'Input| Projects'!$AG549),""))),"")</f>
        <v/>
      </c>
      <c r="AZ549" s="186" t="str">
        <f>IFERROR(IF('Input| Overheads'!$C$42="Direct costs",SUMPRODUCT(--('Input| Projects'!$AD549="Yes"),'Calc| Overheads Allocation'!I$9,'Calc| Project Costs'!AB549),IF('Input| Overheads'!$C$42="Internal labour",SUMPRODUCT(--('Input| Projects'!$AD549="Yes"),'Calc| Overheads Allocation'!I$9,'Calc| Project Costs'!AB549,'Input| Projects'!$Y549),IF('Input| Overheads'!$C$42="DNSP defined",SUMPRODUCT(--('Input| Projects'!$AD549="Yes"),'Calc| Overheads Allocation'!I$62,'Input| Projects'!$AG549),""))),"")</f>
        <v/>
      </c>
      <c r="BA549" s="106"/>
      <c r="BB549" s="186">
        <f t="shared" si="274"/>
        <v>0</v>
      </c>
      <c r="BC549" s="186">
        <f t="shared" si="275"/>
        <v>0</v>
      </c>
      <c r="BD549" s="186">
        <f t="shared" si="276"/>
        <v>0</v>
      </c>
      <c r="BE549" s="186">
        <f t="shared" si="253"/>
        <v>0</v>
      </c>
      <c r="BF549" s="186">
        <f t="shared" si="254"/>
        <v>0</v>
      </c>
      <c r="BG549" s="186">
        <f t="shared" si="255"/>
        <v>0</v>
      </c>
      <c r="BH549" s="186">
        <f t="shared" si="256"/>
        <v>0</v>
      </c>
      <c r="BI549" s="97"/>
      <c r="BJ549" s="186" t="str">
        <f t="shared" si="257"/>
        <v/>
      </c>
      <c r="BK549" s="186" t="str">
        <f t="shared" si="258"/>
        <v/>
      </c>
      <c r="BL549" s="186" t="str">
        <f t="shared" si="259"/>
        <v/>
      </c>
      <c r="BM549" s="186" t="str">
        <f t="shared" si="260"/>
        <v/>
      </c>
      <c r="BN549" s="186" t="str">
        <f t="shared" si="261"/>
        <v/>
      </c>
      <c r="BO549" s="186" t="str">
        <f t="shared" si="262"/>
        <v/>
      </c>
      <c r="BP549" s="186" t="str">
        <f t="shared" si="263"/>
        <v/>
      </c>
      <c r="BQ549" s="97"/>
      <c r="BR549" s="186">
        <f t="shared" si="264"/>
        <v>0</v>
      </c>
      <c r="BS549" s="186">
        <f t="shared" si="265"/>
        <v>0</v>
      </c>
      <c r="BT549" s="222">
        <f t="shared" si="266"/>
        <v>0</v>
      </c>
      <c r="BU549" s="222">
        <f t="shared" si="267"/>
        <v>0</v>
      </c>
      <c r="BV549" s="222">
        <f t="shared" si="268"/>
        <v>0</v>
      </c>
      <c r="BW549" s="222">
        <f t="shared" si="269"/>
        <v>0</v>
      </c>
      <c r="BX549" s="222">
        <f t="shared" si="270"/>
        <v>0</v>
      </c>
      <c r="BY549" s="106"/>
      <c r="BZ549" s="197" t="str">
        <f>IF(SUMIF('Input| Projects'!$AS$8:$CP$8,"Dx",'Input| Projects'!$AS549:$CP549)=0,"",SUMIF('Input| Projects'!$AS$8:$CP$8,"Dx",'Input| Projects'!$AS549:$CP549))</f>
        <v/>
      </c>
      <c r="CA549" s="197" t="str">
        <f>IF(SUMIF('Input| Projects'!$AS$8:$CP$8,"Tx",'Input| Projects'!$AS549:$CP549)=0,"",SUMIF('Input| Projects'!$AS$8:$CP$8,"Tx",'Input| Projects'!$AS549:$CP549))</f>
        <v/>
      </c>
      <c r="CB549" s="150" t="str">
        <f t="shared" si="277"/>
        <v/>
      </c>
    </row>
    <row r="550" spans="2:80" x14ac:dyDescent="0.2">
      <c r="B550" s="201">
        <f>IFERROR('Input| Projects'!B550,"")</f>
        <v>541</v>
      </c>
      <c r="C550" s="42" t="str">
        <f>IFERROR(IF('Input| Projects'!C550="","",'Input| Projects'!C550),"")</f>
        <v/>
      </c>
      <c r="D550" s="42" t="str">
        <f>IFERROR(IF('Input| Projects'!D550="","",'Input| Projects'!D550),"")</f>
        <v/>
      </c>
      <c r="E550" s="104"/>
      <c r="F550" s="190">
        <f>IFERROR('Input| Projects'!I550*'Input| Escalations'!$K$19,"")</f>
        <v>0</v>
      </c>
      <c r="G550" s="190">
        <f>IFERROR('Input| Projects'!J550*'Input| Escalations'!$K$19,"")</f>
        <v>0</v>
      </c>
      <c r="H550" s="190">
        <f>IFERROR('Input| Projects'!K550*'Input| Escalations'!$K$19,"")</f>
        <v>0</v>
      </c>
      <c r="I550" s="190">
        <f>IFERROR('Input| Projects'!L550*'Input| Escalations'!$K$19,"")</f>
        <v>0</v>
      </c>
      <c r="J550" s="190">
        <f>IFERROR('Input| Projects'!M550*'Input| Escalations'!$K$19,"")</f>
        <v>0</v>
      </c>
      <c r="K550" s="190">
        <f>IFERROR('Input| Projects'!N550*'Input| Escalations'!$K$19,"")</f>
        <v>0</v>
      </c>
      <c r="L550" s="190">
        <f>IFERROR('Input| Projects'!O550*'Input| Escalations'!$K$19,"")</f>
        <v>0</v>
      </c>
      <c r="M550" s="150" t="str">
        <f>IF(ABS(SUM(F550:L550)-(SUM('Input| Projects'!I550:O550)*'Input| Escalations'!$K$19))&lt;0.0000001,"",1)</f>
        <v/>
      </c>
      <c r="N550" s="192">
        <f>'Input| Projects'!$Y550*INDEX('Input| Escalations'!$H$33:$N$33,MATCH('Calc| Project Costs'!N$9,'Input| Escalations'!$H$23:$N$23,0))+'Input| Projects'!$Z550*INDEX('Input| Escalations'!$H$34:$N$34,MATCH('Calc| Project Costs'!N$9,'Input| Escalations'!$H$23:$N$23,0))+'Input| Projects'!$AA550*INDEX('Input| Escalations'!$H$35:$N$35,MATCH('Calc| Project Costs'!N$9,'Input| Escalations'!$H$23:$N$23,0))+1</f>
        <v>1</v>
      </c>
      <c r="O550" s="192">
        <f>'Input| Projects'!$Y550*INDEX('Input| Escalations'!$H$33:$N$33,MATCH('Calc| Project Costs'!O$9,'Input| Escalations'!$H$23:$N$23,0))+'Input| Projects'!$Z550*INDEX('Input| Escalations'!$H$34:$N$34,MATCH('Calc| Project Costs'!O$9,'Input| Escalations'!$H$23:$N$23,0))+'Input| Projects'!$AA550*INDEX('Input| Escalations'!$H$35:$N$35,MATCH('Calc| Project Costs'!O$9,'Input| Escalations'!$H$23:$N$23,0))+1</f>
        <v>1</v>
      </c>
      <c r="P550" s="192">
        <f>'Input| Projects'!$Y550*INDEX('Input| Escalations'!$H$33:$N$33,MATCH('Calc| Project Costs'!P$9,'Input| Escalations'!$H$23:$N$23,0))+'Input| Projects'!$Z550*INDEX('Input| Escalations'!$H$34:$N$34,MATCH('Calc| Project Costs'!P$9,'Input| Escalations'!$H$23:$N$23,0))+'Input| Projects'!$AA550*INDEX('Input| Escalations'!$H$35:$N$35,MATCH('Calc| Project Costs'!P$9,'Input| Escalations'!$H$23:$N$23,0))+1</f>
        <v>1</v>
      </c>
      <c r="Q550" s="192">
        <f>'Input| Projects'!$Y550*INDEX('Input| Escalations'!$H$33:$N$33,MATCH('Calc| Project Costs'!Q$9,'Input| Escalations'!$H$23:$N$23,0))+'Input| Projects'!$Z550*INDEX('Input| Escalations'!$H$34:$N$34,MATCH('Calc| Project Costs'!Q$9,'Input| Escalations'!$H$23:$N$23,0))+'Input| Projects'!$AA550*INDEX('Input| Escalations'!$H$35:$N$35,MATCH('Calc| Project Costs'!Q$9,'Input| Escalations'!$H$23:$N$23,0))+1</f>
        <v>1</v>
      </c>
      <c r="R550" s="192">
        <f>'Input| Projects'!$Y550*INDEX('Input| Escalations'!$H$33:$N$33,MATCH('Calc| Project Costs'!R$9,'Input| Escalations'!$H$23:$N$23,0))+'Input| Projects'!$Z550*INDEX('Input| Escalations'!$H$34:$N$34,MATCH('Calc| Project Costs'!R$9,'Input| Escalations'!$H$23:$N$23,0))+'Input| Projects'!$AA550*INDEX('Input| Escalations'!$H$35:$N$35,MATCH('Calc| Project Costs'!R$9,'Input| Escalations'!$H$23:$N$23,0))+1</f>
        <v>1</v>
      </c>
      <c r="S550" s="192">
        <f>'Input| Projects'!$Y550*INDEX('Input| Escalations'!$H$33:$N$33,MATCH('Calc| Project Costs'!S$9,'Input| Escalations'!$H$23:$N$23,0))+'Input| Projects'!$Z550*INDEX('Input| Escalations'!$H$34:$N$34,MATCH('Calc| Project Costs'!S$9,'Input| Escalations'!$H$23:$N$23,0))+'Input| Projects'!$AA550*INDEX('Input| Escalations'!$H$35:$N$35,MATCH('Calc| Project Costs'!S$9,'Input| Escalations'!$H$23:$N$23,0))+1</f>
        <v>1</v>
      </c>
      <c r="T550" s="192">
        <f>'Input| Projects'!$Y550*INDEX('Input| Escalations'!$H$33:$N$33,MATCH('Calc| Project Costs'!T$9,'Input| Escalations'!$H$23:$N$23,0))+'Input| Projects'!$Z550*INDEX('Input| Escalations'!$H$34:$N$34,MATCH('Calc| Project Costs'!T$9,'Input| Escalations'!$H$23:$N$23,0))+'Input| Projects'!$AA550*INDEX('Input| Escalations'!$H$35:$N$35,MATCH('Calc| Project Costs'!T$9,'Input| Escalations'!$H$23:$N$23,0))+1</f>
        <v>1</v>
      </c>
      <c r="U550" s="106"/>
      <c r="V550" s="186">
        <f t="shared" si="271"/>
        <v>0</v>
      </c>
      <c r="W550" s="186">
        <f t="shared" si="272"/>
        <v>0</v>
      </c>
      <c r="X550" s="186">
        <f t="shared" si="273"/>
        <v>0</v>
      </c>
      <c r="Y550" s="186">
        <f t="shared" si="249"/>
        <v>0</v>
      </c>
      <c r="Z550" s="186">
        <f t="shared" si="250"/>
        <v>0</v>
      </c>
      <c r="AA550" s="186">
        <f t="shared" si="251"/>
        <v>0</v>
      </c>
      <c r="AB550" s="186">
        <f t="shared" si="252"/>
        <v>0</v>
      </c>
      <c r="AC550" s="106"/>
      <c r="AD550" s="186">
        <f>'Input| Projects'!Q550*N550*'Input| Escalations'!$K$19</f>
        <v>0</v>
      </c>
      <c r="AE550" s="186">
        <f>'Input| Projects'!R550*O550*'Input| Escalations'!$K$19</f>
        <v>0</v>
      </c>
      <c r="AF550" s="186">
        <f>'Input| Projects'!S550*P550*'Input| Escalations'!$K$19</f>
        <v>0</v>
      </c>
      <c r="AG550" s="186">
        <f>'Input| Projects'!T550*Q550*'Input| Escalations'!$K$19</f>
        <v>0</v>
      </c>
      <c r="AH550" s="186">
        <f>'Input| Projects'!U550*R550*'Input| Escalations'!$K$19</f>
        <v>0</v>
      </c>
      <c r="AI550" s="186">
        <f>'Input| Projects'!V550*S550*'Input| Escalations'!$K$19</f>
        <v>0</v>
      </c>
      <c r="AJ550" s="186">
        <f>'Input| Projects'!W550*T550*'Input| Escalations'!$K$19</f>
        <v>0</v>
      </c>
      <c r="AK550" s="106"/>
      <c r="AL550" s="186" t="str">
        <f>IFERROR(IF('Input| Overheads'!$C$42="Direct costs",SUMPRODUCT(--('Input| Projects'!$AC550="Yes"),'Calc| Overheads Allocation'!C$8,'Calc| Project Costs'!V550),IF('Input| Overheads'!$C$42="Internal labour",SUMPRODUCT(--('Input| Projects'!$AC550="Yes"),'Calc| Overheads Allocation'!C$8,'Calc| Project Costs'!V550,'Input| Projects'!$Y550),IF('Input| Overheads'!$C$42="DNSP defined",SUMPRODUCT(--('Input| Projects'!$AC550="Yes"),'Calc| Overheads Allocation'!C$61,'Input| Projects'!$AF550),""))),"")</f>
        <v/>
      </c>
      <c r="AM550" s="186" t="str">
        <f>IFERROR(IF('Input| Overheads'!$C$42="Direct costs",SUMPRODUCT(--('Input| Projects'!$AC550="Yes"),'Calc| Overheads Allocation'!D$8,'Calc| Project Costs'!W550),IF('Input| Overheads'!$C$42="Internal labour",SUMPRODUCT(--('Input| Projects'!$AC550="Yes"),'Calc| Overheads Allocation'!D$8,'Calc| Project Costs'!W550,'Input| Projects'!$Y550),IF('Input| Overheads'!$C$42="DNSP defined",SUMPRODUCT(--('Input| Projects'!$AC550="Yes"),'Calc| Overheads Allocation'!D$61,'Input| Projects'!$AF550),""))),"")</f>
        <v/>
      </c>
      <c r="AN550" s="186" t="str">
        <f>IFERROR(IF('Input| Overheads'!$C$42="Direct costs",SUMPRODUCT(--('Input| Projects'!$AC550="Yes"),'Calc| Overheads Allocation'!E$8,'Calc| Project Costs'!X550),IF('Input| Overheads'!$C$42="Internal labour",SUMPRODUCT(--('Input| Projects'!$AC550="Yes"),'Calc| Overheads Allocation'!E$8,'Calc| Project Costs'!X550,'Input| Projects'!$Y550),IF('Input| Overheads'!$C$42="DNSP defined",SUMPRODUCT(--('Input| Projects'!$AC550="Yes"),'Calc| Overheads Allocation'!E$61,'Input| Projects'!$AF550),""))),"")</f>
        <v/>
      </c>
      <c r="AO550" s="186" t="str">
        <f>IFERROR(IF('Input| Overheads'!$C$42="Direct costs",SUMPRODUCT(--('Input| Projects'!$AC550="Yes"),'Calc| Overheads Allocation'!F$8,'Calc| Project Costs'!Y550),IF('Input| Overheads'!$C$42="Internal labour",SUMPRODUCT(--('Input| Projects'!$AC550="Yes"),'Calc| Overheads Allocation'!F$8,'Calc| Project Costs'!Y550,'Input| Projects'!$Y550),IF('Input| Overheads'!$C$42="DNSP defined",SUMPRODUCT(--('Input| Projects'!$AC550="Yes"),'Calc| Overheads Allocation'!F$61,'Input| Projects'!$AF550),""))),"")</f>
        <v/>
      </c>
      <c r="AP550" s="186" t="str">
        <f>IFERROR(IF('Input| Overheads'!$C$42="Direct costs",SUMPRODUCT(--('Input| Projects'!$AC550="Yes"),'Calc| Overheads Allocation'!G$8,'Calc| Project Costs'!Z550),IF('Input| Overheads'!$C$42="Internal labour",SUMPRODUCT(--('Input| Projects'!$AC550="Yes"),'Calc| Overheads Allocation'!G$8,'Calc| Project Costs'!Z550,'Input| Projects'!$Y550),IF('Input| Overheads'!$C$42="DNSP defined",SUMPRODUCT(--('Input| Projects'!$AC550="Yes"),'Calc| Overheads Allocation'!G$61,'Input| Projects'!$AF550),""))),"")</f>
        <v/>
      </c>
      <c r="AQ550" s="186" t="str">
        <f>IFERROR(IF('Input| Overheads'!$C$42="Direct costs",SUMPRODUCT(--('Input| Projects'!$AC550="Yes"),'Calc| Overheads Allocation'!H$8,'Calc| Project Costs'!AA550),IF('Input| Overheads'!$C$42="Internal labour",SUMPRODUCT(--('Input| Projects'!$AC550="Yes"),'Calc| Overheads Allocation'!H$8,'Calc| Project Costs'!AA550,'Input| Projects'!$Y550),IF('Input| Overheads'!$C$42="DNSP defined",SUMPRODUCT(--('Input| Projects'!$AC550="Yes"),'Calc| Overheads Allocation'!H$61,'Input| Projects'!$AF550),""))),"")</f>
        <v/>
      </c>
      <c r="AR550" s="186" t="str">
        <f>IFERROR(IF('Input| Overheads'!$C$42="Direct costs",SUMPRODUCT(--('Input| Projects'!$AC550="Yes"),'Calc| Overheads Allocation'!I$8,'Calc| Project Costs'!AB550),IF('Input| Overheads'!$C$42="Internal labour",SUMPRODUCT(--('Input| Projects'!$AC550="Yes"),'Calc| Overheads Allocation'!I$8,'Calc| Project Costs'!AB550,'Input| Projects'!$Y550),IF('Input| Overheads'!$C$42="DNSP defined",SUMPRODUCT(--('Input| Projects'!$AC550="Yes"),'Calc| Overheads Allocation'!I$61,'Input| Projects'!$AF550),""))),"")</f>
        <v/>
      </c>
      <c r="AS550" s="106"/>
      <c r="AT550" s="186" t="str">
        <f>IFERROR(IF('Input| Overheads'!$C$42="Direct costs",SUMPRODUCT(--('Input| Projects'!$AD550="Yes"),'Calc| Overheads Allocation'!C$9,'Calc| Project Costs'!V550),IF('Input| Overheads'!$C$42="Internal labour",SUMPRODUCT(--('Input| Projects'!$AD550="Yes"),'Calc| Overheads Allocation'!C$9,'Calc| Project Costs'!V550,'Input| Projects'!$Y550),IF('Input| Overheads'!$C$42="DNSP defined",SUMPRODUCT(--('Input| Projects'!$AD550="Yes"),'Calc| Overheads Allocation'!C$62,'Input| Projects'!$AG550),""))),"")</f>
        <v/>
      </c>
      <c r="AU550" s="186" t="str">
        <f>IFERROR(IF('Input| Overheads'!$C$42="Direct costs",SUMPRODUCT(--('Input| Projects'!$AD550="Yes"),'Calc| Overheads Allocation'!D$9,'Calc| Project Costs'!W550),IF('Input| Overheads'!$C$42="Internal labour",SUMPRODUCT(--('Input| Projects'!$AD550="Yes"),'Calc| Overheads Allocation'!D$9,'Calc| Project Costs'!W550,'Input| Projects'!$Y550),IF('Input| Overheads'!$C$42="DNSP defined",SUMPRODUCT(--('Input| Projects'!$AD550="Yes"),'Calc| Overheads Allocation'!D$62,'Input| Projects'!$AG550),""))),"")</f>
        <v/>
      </c>
      <c r="AV550" s="186" t="str">
        <f>IFERROR(IF('Input| Overheads'!$C$42="Direct costs",SUMPRODUCT(--('Input| Projects'!$AD550="Yes"),'Calc| Overheads Allocation'!E$9,'Calc| Project Costs'!X550),IF('Input| Overheads'!$C$42="Internal labour",SUMPRODUCT(--('Input| Projects'!$AD550="Yes"),'Calc| Overheads Allocation'!E$9,'Calc| Project Costs'!X550,'Input| Projects'!$Y550),IF('Input| Overheads'!$C$42="DNSP defined",SUMPRODUCT(--('Input| Projects'!$AD550="Yes"),'Calc| Overheads Allocation'!E$62,'Input| Projects'!$AG550),""))),"")</f>
        <v/>
      </c>
      <c r="AW550" s="186" t="str">
        <f>IFERROR(IF('Input| Overheads'!$C$42="Direct costs",SUMPRODUCT(--('Input| Projects'!$AD550="Yes"),'Calc| Overheads Allocation'!F$9,'Calc| Project Costs'!Y550),IF('Input| Overheads'!$C$42="Internal labour",SUMPRODUCT(--('Input| Projects'!$AD550="Yes"),'Calc| Overheads Allocation'!F$9,'Calc| Project Costs'!Y550,'Input| Projects'!$Y550),IF('Input| Overheads'!$C$42="DNSP defined",SUMPRODUCT(--('Input| Projects'!$AD550="Yes"),'Calc| Overheads Allocation'!F$62,'Input| Projects'!$AG550),""))),"")</f>
        <v/>
      </c>
      <c r="AX550" s="186" t="str">
        <f>IFERROR(IF('Input| Overheads'!$C$42="Direct costs",SUMPRODUCT(--('Input| Projects'!$AD550="Yes"),'Calc| Overheads Allocation'!G$9,'Calc| Project Costs'!Z550),IF('Input| Overheads'!$C$42="Internal labour",SUMPRODUCT(--('Input| Projects'!$AD550="Yes"),'Calc| Overheads Allocation'!G$9,'Calc| Project Costs'!Z550,'Input| Projects'!$Y550),IF('Input| Overheads'!$C$42="DNSP defined",SUMPRODUCT(--('Input| Projects'!$AD550="Yes"),'Calc| Overheads Allocation'!G$62,'Input| Projects'!$AG550),""))),"")</f>
        <v/>
      </c>
      <c r="AY550" s="186" t="str">
        <f>IFERROR(IF('Input| Overheads'!$C$42="Direct costs",SUMPRODUCT(--('Input| Projects'!$AD550="Yes"),'Calc| Overheads Allocation'!H$9,'Calc| Project Costs'!AA550),IF('Input| Overheads'!$C$42="Internal labour",SUMPRODUCT(--('Input| Projects'!$AD550="Yes"),'Calc| Overheads Allocation'!H$9,'Calc| Project Costs'!AA550,'Input| Projects'!$Y550),IF('Input| Overheads'!$C$42="DNSP defined",SUMPRODUCT(--('Input| Projects'!$AD550="Yes"),'Calc| Overheads Allocation'!H$62,'Input| Projects'!$AG550),""))),"")</f>
        <v/>
      </c>
      <c r="AZ550" s="186" t="str">
        <f>IFERROR(IF('Input| Overheads'!$C$42="Direct costs",SUMPRODUCT(--('Input| Projects'!$AD550="Yes"),'Calc| Overheads Allocation'!I$9,'Calc| Project Costs'!AB550),IF('Input| Overheads'!$C$42="Internal labour",SUMPRODUCT(--('Input| Projects'!$AD550="Yes"),'Calc| Overheads Allocation'!I$9,'Calc| Project Costs'!AB550,'Input| Projects'!$Y550),IF('Input| Overheads'!$C$42="DNSP defined",SUMPRODUCT(--('Input| Projects'!$AD550="Yes"),'Calc| Overheads Allocation'!I$62,'Input| Projects'!$AG550),""))),"")</f>
        <v/>
      </c>
      <c r="BA550" s="106"/>
      <c r="BB550" s="186">
        <f t="shared" si="274"/>
        <v>0</v>
      </c>
      <c r="BC550" s="186">
        <f t="shared" si="275"/>
        <v>0</v>
      </c>
      <c r="BD550" s="186">
        <f t="shared" si="276"/>
        <v>0</v>
      </c>
      <c r="BE550" s="186">
        <f t="shared" si="253"/>
        <v>0</v>
      </c>
      <c r="BF550" s="186">
        <f t="shared" si="254"/>
        <v>0</v>
      </c>
      <c r="BG550" s="186">
        <f t="shared" si="255"/>
        <v>0</v>
      </c>
      <c r="BH550" s="186">
        <f t="shared" si="256"/>
        <v>0</v>
      </c>
      <c r="BI550" s="97"/>
      <c r="BJ550" s="186" t="str">
        <f t="shared" si="257"/>
        <v/>
      </c>
      <c r="BK550" s="186" t="str">
        <f t="shared" si="258"/>
        <v/>
      </c>
      <c r="BL550" s="186" t="str">
        <f t="shared" si="259"/>
        <v/>
      </c>
      <c r="BM550" s="186" t="str">
        <f t="shared" si="260"/>
        <v/>
      </c>
      <c r="BN550" s="186" t="str">
        <f t="shared" si="261"/>
        <v/>
      </c>
      <c r="BO550" s="186" t="str">
        <f t="shared" si="262"/>
        <v/>
      </c>
      <c r="BP550" s="186" t="str">
        <f t="shared" si="263"/>
        <v/>
      </c>
      <c r="BQ550" s="97"/>
      <c r="BR550" s="186">
        <f t="shared" si="264"/>
        <v>0</v>
      </c>
      <c r="BS550" s="186">
        <f t="shared" si="265"/>
        <v>0</v>
      </c>
      <c r="BT550" s="222">
        <f t="shared" si="266"/>
        <v>0</v>
      </c>
      <c r="BU550" s="222">
        <f t="shared" si="267"/>
        <v>0</v>
      </c>
      <c r="BV550" s="222">
        <f t="shared" si="268"/>
        <v>0</v>
      </c>
      <c r="BW550" s="222">
        <f t="shared" si="269"/>
        <v>0</v>
      </c>
      <c r="BX550" s="222">
        <f t="shared" si="270"/>
        <v>0</v>
      </c>
      <c r="BY550" s="106"/>
      <c r="BZ550" s="197" t="str">
        <f>IF(SUMIF('Input| Projects'!$AS$8:$CP$8,"Dx",'Input| Projects'!$AS550:$CP550)=0,"",SUMIF('Input| Projects'!$AS$8:$CP$8,"Dx",'Input| Projects'!$AS550:$CP550))</f>
        <v/>
      </c>
      <c r="CA550" s="197" t="str">
        <f>IF(SUMIF('Input| Projects'!$AS$8:$CP$8,"Tx",'Input| Projects'!$AS550:$CP550)=0,"",SUMIF('Input| Projects'!$AS$8:$CP$8,"Tx",'Input| Projects'!$AS550:$CP550))</f>
        <v/>
      </c>
      <c r="CB550" s="150" t="str">
        <f t="shared" si="277"/>
        <v/>
      </c>
    </row>
    <row r="551" spans="2:80" x14ac:dyDescent="0.2">
      <c r="B551" s="201">
        <f>IFERROR('Input| Projects'!B551,"")</f>
        <v>542</v>
      </c>
      <c r="C551" s="42" t="str">
        <f>IFERROR(IF('Input| Projects'!C551="","",'Input| Projects'!C551),"")</f>
        <v/>
      </c>
      <c r="D551" s="42" t="str">
        <f>IFERROR(IF('Input| Projects'!D551="","",'Input| Projects'!D551),"")</f>
        <v/>
      </c>
      <c r="E551" s="104"/>
      <c r="F551" s="190">
        <f>IFERROR('Input| Projects'!I551*'Input| Escalations'!$K$19,"")</f>
        <v>0</v>
      </c>
      <c r="G551" s="190">
        <f>IFERROR('Input| Projects'!J551*'Input| Escalations'!$K$19,"")</f>
        <v>0</v>
      </c>
      <c r="H551" s="190">
        <f>IFERROR('Input| Projects'!K551*'Input| Escalations'!$K$19,"")</f>
        <v>0</v>
      </c>
      <c r="I551" s="190">
        <f>IFERROR('Input| Projects'!L551*'Input| Escalations'!$K$19,"")</f>
        <v>0</v>
      </c>
      <c r="J551" s="190">
        <f>IFERROR('Input| Projects'!M551*'Input| Escalations'!$K$19,"")</f>
        <v>0</v>
      </c>
      <c r="K551" s="190">
        <f>IFERROR('Input| Projects'!N551*'Input| Escalations'!$K$19,"")</f>
        <v>0</v>
      </c>
      <c r="L551" s="190">
        <f>IFERROR('Input| Projects'!O551*'Input| Escalations'!$K$19,"")</f>
        <v>0</v>
      </c>
      <c r="M551" s="150" t="str">
        <f>IF(ABS(SUM(F551:L551)-(SUM('Input| Projects'!I551:O551)*'Input| Escalations'!$K$19))&lt;0.0000001,"",1)</f>
        <v/>
      </c>
      <c r="N551" s="192">
        <f>'Input| Projects'!$Y551*INDEX('Input| Escalations'!$H$33:$N$33,MATCH('Calc| Project Costs'!N$9,'Input| Escalations'!$H$23:$N$23,0))+'Input| Projects'!$Z551*INDEX('Input| Escalations'!$H$34:$N$34,MATCH('Calc| Project Costs'!N$9,'Input| Escalations'!$H$23:$N$23,0))+'Input| Projects'!$AA551*INDEX('Input| Escalations'!$H$35:$N$35,MATCH('Calc| Project Costs'!N$9,'Input| Escalations'!$H$23:$N$23,0))+1</f>
        <v>1</v>
      </c>
      <c r="O551" s="192">
        <f>'Input| Projects'!$Y551*INDEX('Input| Escalations'!$H$33:$N$33,MATCH('Calc| Project Costs'!O$9,'Input| Escalations'!$H$23:$N$23,0))+'Input| Projects'!$Z551*INDEX('Input| Escalations'!$H$34:$N$34,MATCH('Calc| Project Costs'!O$9,'Input| Escalations'!$H$23:$N$23,0))+'Input| Projects'!$AA551*INDEX('Input| Escalations'!$H$35:$N$35,MATCH('Calc| Project Costs'!O$9,'Input| Escalations'!$H$23:$N$23,0))+1</f>
        <v>1</v>
      </c>
      <c r="P551" s="192">
        <f>'Input| Projects'!$Y551*INDEX('Input| Escalations'!$H$33:$N$33,MATCH('Calc| Project Costs'!P$9,'Input| Escalations'!$H$23:$N$23,0))+'Input| Projects'!$Z551*INDEX('Input| Escalations'!$H$34:$N$34,MATCH('Calc| Project Costs'!P$9,'Input| Escalations'!$H$23:$N$23,0))+'Input| Projects'!$AA551*INDEX('Input| Escalations'!$H$35:$N$35,MATCH('Calc| Project Costs'!P$9,'Input| Escalations'!$H$23:$N$23,0))+1</f>
        <v>1</v>
      </c>
      <c r="Q551" s="192">
        <f>'Input| Projects'!$Y551*INDEX('Input| Escalations'!$H$33:$N$33,MATCH('Calc| Project Costs'!Q$9,'Input| Escalations'!$H$23:$N$23,0))+'Input| Projects'!$Z551*INDEX('Input| Escalations'!$H$34:$N$34,MATCH('Calc| Project Costs'!Q$9,'Input| Escalations'!$H$23:$N$23,0))+'Input| Projects'!$AA551*INDEX('Input| Escalations'!$H$35:$N$35,MATCH('Calc| Project Costs'!Q$9,'Input| Escalations'!$H$23:$N$23,0))+1</f>
        <v>1</v>
      </c>
      <c r="R551" s="192">
        <f>'Input| Projects'!$Y551*INDEX('Input| Escalations'!$H$33:$N$33,MATCH('Calc| Project Costs'!R$9,'Input| Escalations'!$H$23:$N$23,0))+'Input| Projects'!$Z551*INDEX('Input| Escalations'!$H$34:$N$34,MATCH('Calc| Project Costs'!R$9,'Input| Escalations'!$H$23:$N$23,0))+'Input| Projects'!$AA551*INDEX('Input| Escalations'!$H$35:$N$35,MATCH('Calc| Project Costs'!R$9,'Input| Escalations'!$H$23:$N$23,0))+1</f>
        <v>1</v>
      </c>
      <c r="S551" s="192">
        <f>'Input| Projects'!$Y551*INDEX('Input| Escalations'!$H$33:$N$33,MATCH('Calc| Project Costs'!S$9,'Input| Escalations'!$H$23:$N$23,0))+'Input| Projects'!$Z551*INDEX('Input| Escalations'!$H$34:$N$34,MATCH('Calc| Project Costs'!S$9,'Input| Escalations'!$H$23:$N$23,0))+'Input| Projects'!$AA551*INDEX('Input| Escalations'!$H$35:$N$35,MATCH('Calc| Project Costs'!S$9,'Input| Escalations'!$H$23:$N$23,0))+1</f>
        <v>1</v>
      </c>
      <c r="T551" s="192">
        <f>'Input| Projects'!$Y551*INDEX('Input| Escalations'!$H$33:$N$33,MATCH('Calc| Project Costs'!T$9,'Input| Escalations'!$H$23:$N$23,0))+'Input| Projects'!$Z551*INDEX('Input| Escalations'!$H$34:$N$34,MATCH('Calc| Project Costs'!T$9,'Input| Escalations'!$H$23:$N$23,0))+'Input| Projects'!$AA551*INDEX('Input| Escalations'!$H$35:$N$35,MATCH('Calc| Project Costs'!T$9,'Input| Escalations'!$H$23:$N$23,0))+1</f>
        <v>1</v>
      </c>
      <c r="U551" s="106"/>
      <c r="V551" s="186">
        <f t="shared" si="271"/>
        <v>0</v>
      </c>
      <c r="W551" s="186">
        <f t="shared" si="272"/>
        <v>0</v>
      </c>
      <c r="X551" s="186">
        <f t="shared" si="273"/>
        <v>0</v>
      </c>
      <c r="Y551" s="186">
        <f t="shared" si="249"/>
        <v>0</v>
      </c>
      <c r="Z551" s="186">
        <f t="shared" si="250"/>
        <v>0</v>
      </c>
      <c r="AA551" s="186">
        <f t="shared" si="251"/>
        <v>0</v>
      </c>
      <c r="AB551" s="186">
        <f t="shared" si="252"/>
        <v>0</v>
      </c>
      <c r="AC551" s="106"/>
      <c r="AD551" s="186">
        <f>'Input| Projects'!Q551*N551*'Input| Escalations'!$K$19</f>
        <v>0</v>
      </c>
      <c r="AE551" s="186">
        <f>'Input| Projects'!R551*O551*'Input| Escalations'!$K$19</f>
        <v>0</v>
      </c>
      <c r="AF551" s="186">
        <f>'Input| Projects'!S551*P551*'Input| Escalations'!$K$19</f>
        <v>0</v>
      </c>
      <c r="AG551" s="186">
        <f>'Input| Projects'!T551*Q551*'Input| Escalations'!$K$19</f>
        <v>0</v>
      </c>
      <c r="AH551" s="186">
        <f>'Input| Projects'!U551*R551*'Input| Escalations'!$K$19</f>
        <v>0</v>
      </c>
      <c r="AI551" s="186">
        <f>'Input| Projects'!V551*S551*'Input| Escalations'!$K$19</f>
        <v>0</v>
      </c>
      <c r="AJ551" s="186">
        <f>'Input| Projects'!W551*T551*'Input| Escalations'!$K$19</f>
        <v>0</v>
      </c>
      <c r="AK551" s="106"/>
      <c r="AL551" s="186" t="str">
        <f>IFERROR(IF('Input| Overheads'!$C$42="Direct costs",SUMPRODUCT(--('Input| Projects'!$AC551="Yes"),'Calc| Overheads Allocation'!C$8,'Calc| Project Costs'!V551),IF('Input| Overheads'!$C$42="Internal labour",SUMPRODUCT(--('Input| Projects'!$AC551="Yes"),'Calc| Overheads Allocation'!C$8,'Calc| Project Costs'!V551,'Input| Projects'!$Y551),IF('Input| Overheads'!$C$42="DNSP defined",SUMPRODUCT(--('Input| Projects'!$AC551="Yes"),'Calc| Overheads Allocation'!C$61,'Input| Projects'!$AF551),""))),"")</f>
        <v/>
      </c>
      <c r="AM551" s="186" t="str">
        <f>IFERROR(IF('Input| Overheads'!$C$42="Direct costs",SUMPRODUCT(--('Input| Projects'!$AC551="Yes"),'Calc| Overheads Allocation'!D$8,'Calc| Project Costs'!W551),IF('Input| Overheads'!$C$42="Internal labour",SUMPRODUCT(--('Input| Projects'!$AC551="Yes"),'Calc| Overheads Allocation'!D$8,'Calc| Project Costs'!W551,'Input| Projects'!$Y551),IF('Input| Overheads'!$C$42="DNSP defined",SUMPRODUCT(--('Input| Projects'!$AC551="Yes"),'Calc| Overheads Allocation'!D$61,'Input| Projects'!$AF551),""))),"")</f>
        <v/>
      </c>
      <c r="AN551" s="186" t="str">
        <f>IFERROR(IF('Input| Overheads'!$C$42="Direct costs",SUMPRODUCT(--('Input| Projects'!$AC551="Yes"),'Calc| Overheads Allocation'!E$8,'Calc| Project Costs'!X551),IF('Input| Overheads'!$C$42="Internal labour",SUMPRODUCT(--('Input| Projects'!$AC551="Yes"),'Calc| Overheads Allocation'!E$8,'Calc| Project Costs'!X551,'Input| Projects'!$Y551),IF('Input| Overheads'!$C$42="DNSP defined",SUMPRODUCT(--('Input| Projects'!$AC551="Yes"),'Calc| Overheads Allocation'!E$61,'Input| Projects'!$AF551),""))),"")</f>
        <v/>
      </c>
      <c r="AO551" s="186" t="str">
        <f>IFERROR(IF('Input| Overheads'!$C$42="Direct costs",SUMPRODUCT(--('Input| Projects'!$AC551="Yes"),'Calc| Overheads Allocation'!F$8,'Calc| Project Costs'!Y551),IF('Input| Overheads'!$C$42="Internal labour",SUMPRODUCT(--('Input| Projects'!$AC551="Yes"),'Calc| Overheads Allocation'!F$8,'Calc| Project Costs'!Y551,'Input| Projects'!$Y551),IF('Input| Overheads'!$C$42="DNSP defined",SUMPRODUCT(--('Input| Projects'!$AC551="Yes"),'Calc| Overheads Allocation'!F$61,'Input| Projects'!$AF551),""))),"")</f>
        <v/>
      </c>
      <c r="AP551" s="186" t="str">
        <f>IFERROR(IF('Input| Overheads'!$C$42="Direct costs",SUMPRODUCT(--('Input| Projects'!$AC551="Yes"),'Calc| Overheads Allocation'!G$8,'Calc| Project Costs'!Z551),IF('Input| Overheads'!$C$42="Internal labour",SUMPRODUCT(--('Input| Projects'!$AC551="Yes"),'Calc| Overheads Allocation'!G$8,'Calc| Project Costs'!Z551,'Input| Projects'!$Y551),IF('Input| Overheads'!$C$42="DNSP defined",SUMPRODUCT(--('Input| Projects'!$AC551="Yes"),'Calc| Overheads Allocation'!G$61,'Input| Projects'!$AF551),""))),"")</f>
        <v/>
      </c>
      <c r="AQ551" s="186" t="str">
        <f>IFERROR(IF('Input| Overheads'!$C$42="Direct costs",SUMPRODUCT(--('Input| Projects'!$AC551="Yes"),'Calc| Overheads Allocation'!H$8,'Calc| Project Costs'!AA551),IF('Input| Overheads'!$C$42="Internal labour",SUMPRODUCT(--('Input| Projects'!$AC551="Yes"),'Calc| Overheads Allocation'!H$8,'Calc| Project Costs'!AA551,'Input| Projects'!$Y551),IF('Input| Overheads'!$C$42="DNSP defined",SUMPRODUCT(--('Input| Projects'!$AC551="Yes"),'Calc| Overheads Allocation'!H$61,'Input| Projects'!$AF551),""))),"")</f>
        <v/>
      </c>
      <c r="AR551" s="186" t="str">
        <f>IFERROR(IF('Input| Overheads'!$C$42="Direct costs",SUMPRODUCT(--('Input| Projects'!$AC551="Yes"),'Calc| Overheads Allocation'!I$8,'Calc| Project Costs'!AB551),IF('Input| Overheads'!$C$42="Internal labour",SUMPRODUCT(--('Input| Projects'!$AC551="Yes"),'Calc| Overheads Allocation'!I$8,'Calc| Project Costs'!AB551,'Input| Projects'!$Y551),IF('Input| Overheads'!$C$42="DNSP defined",SUMPRODUCT(--('Input| Projects'!$AC551="Yes"),'Calc| Overheads Allocation'!I$61,'Input| Projects'!$AF551),""))),"")</f>
        <v/>
      </c>
      <c r="AS551" s="106"/>
      <c r="AT551" s="186" t="str">
        <f>IFERROR(IF('Input| Overheads'!$C$42="Direct costs",SUMPRODUCT(--('Input| Projects'!$AD551="Yes"),'Calc| Overheads Allocation'!C$9,'Calc| Project Costs'!V551),IF('Input| Overheads'!$C$42="Internal labour",SUMPRODUCT(--('Input| Projects'!$AD551="Yes"),'Calc| Overheads Allocation'!C$9,'Calc| Project Costs'!V551,'Input| Projects'!$Y551),IF('Input| Overheads'!$C$42="DNSP defined",SUMPRODUCT(--('Input| Projects'!$AD551="Yes"),'Calc| Overheads Allocation'!C$62,'Input| Projects'!$AG551),""))),"")</f>
        <v/>
      </c>
      <c r="AU551" s="186" t="str">
        <f>IFERROR(IF('Input| Overheads'!$C$42="Direct costs",SUMPRODUCT(--('Input| Projects'!$AD551="Yes"),'Calc| Overheads Allocation'!D$9,'Calc| Project Costs'!W551),IF('Input| Overheads'!$C$42="Internal labour",SUMPRODUCT(--('Input| Projects'!$AD551="Yes"),'Calc| Overheads Allocation'!D$9,'Calc| Project Costs'!W551,'Input| Projects'!$Y551),IF('Input| Overheads'!$C$42="DNSP defined",SUMPRODUCT(--('Input| Projects'!$AD551="Yes"),'Calc| Overheads Allocation'!D$62,'Input| Projects'!$AG551),""))),"")</f>
        <v/>
      </c>
      <c r="AV551" s="186" t="str">
        <f>IFERROR(IF('Input| Overheads'!$C$42="Direct costs",SUMPRODUCT(--('Input| Projects'!$AD551="Yes"),'Calc| Overheads Allocation'!E$9,'Calc| Project Costs'!X551),IF('Input| Overheads'!$C$42="Internal labour",SUMPRODUCT(--('Input| Projects'!$AD551="Yes"),'Calc| Overheads Allocation'!E$9,'Calc| Project Costs'!X551,'Input| Projects'!$Y551),IF('Input| Overheads'!$C$42="DNSP defined",SUMPRODUCT(--('Input| Projects'!$AD551="Yes"),'Calc| Overheads Allocation'!E$62,'Input| Projects'!$AG551),""))),"")</f>
        <v/>
      </c>
      <c r="AW551" s="186" t="str">
        <f>IFERROR(IF('Input| Overheads'!$C$42="Direct costs",SUMPRODUCT(--('Input| Projects'!$AD551="Yes"),'Calc| Overheads Allocation'!F$9,'Calc| Project Costs'!Y551),IF('Input| Overheads'!$C$42="Internal labour",SUMPRODUCT(--('Input| Projects'!$AD551="Yes"),'Calc| Overheads Allocation'!F$9,'Calc| Project Costs'!Y551,'Input| Projects'!$Y551),IF('Input| Overheads'!$C$42="DNSP defined",SUMPRODUCT(--('Input| Projects'!$AD551="Yes"),'Calc| Overheads Allocation'!F$62,'Input| Projects'!$AG551),""))),"")</f>
        <v/>
      </c>
      <c r="AX551" s="186" t="str">
        <f>IFERROR(IF('Input| Overheads'!$C$42="Direct costs",SUMPRODUCT(--('Input| Projects'!$AD551="Yes"),'Calc| Overheads Allocation'!G$9,'Calc| Project Costs'!Z551),IF('Input| Overheads'!$C$42="Internal labour",SUMPRODUCT(--('Input| Projects'!$AD551="Yes"),'Calc| Overheads Allocation'!G$9,'Calc| Project Costs'!Z551,'Input| Projects'!$Y551),IF('Input| Overheads'!$C$42="DNSP defined",SUMPRODUCT(--('Input| Projects'!$AD551="Yes"),'Calc| Overheads Allocation'!G$62,'Input| Projects'!$AG551),""))),"")</f>
        <v/>
      </c>
      <c r="AY551" s="186" t="str">
        <f>IFERROR(IF('Input| Overheads'!$C$42="Direct costs",SUMPRODUCT(--('Input| Projects'!$AD551="Yes"),'Calc| Overheads Allocation'!H$9,'Calc| Project Costs'!AA551),IF('Input| Overheads'!$C$42="Internal labour",SUMPRODUCT(--('Input| Projects'!$AD551="Yes"),'Calc| Overheads Allocation'!H$9,'Calc| Project Costs'!AA551,'Input| Projects'!$Y551),IF('Input| Overheads'!$C$42="DNSP defined",SUMPRODUCT(--('Input| Projects'!$AD551="Yes"),'Calc| Overheads Allocation'!H$62,'Input| Projects'!$AG551),""))),"")</f>
        <v/>
      </c>
      <c r="AZ551" s="186" t="str">
        <f>IFERROR(IF('Input| Overheads'!$C$42="Direct costs",SUMPRODUCT(--('Input| Projects'!$AD551="Yes"),'Calc| Overheads Allocation'!I$9,'Calc| Project Costs'!AB551),IF('Input| Overheads'!$C$42="Internal labour",SUMPRODUCT(--('Input| Projects'!$AD551="Yes"),'Calc| Overheads Allocation'!I$9,'Calc| Project Costs'!AB551,'Input| Projects'!$Y551),IF('Input| Overheads'!$C$42="DNSP defined",SUMPRODUCT(--('Input| Projects'!$AD551="Yes"),'Calc| Overheads Allocation'!I$62,'Input| Projects'!$AG551),""))),"")</f>
        <v/>
      </c>
      <c r="BA551" s="106"/>
      <c r="BB551" s="186">
        <f t="shared" si="274"/>
        <v>0</v>
      </c>
      <c r="BC551" s="186">
        <f t="shared" si="275"/>
        <v>0</v>
      </c>
      <c r="BD551" s="186">
        <f t="shared" si="276"/>
        <v>0</v>
      </c>
      <c r="BE551" s="186">
        <f t="shared" si="253"/>
        <v>0</v>
      </c>
      <c r="BF551" s="186">
        <f t="shared" si="254"/>
        <v>0</v>
      </c>
      <c r="BG551" s="186">
        <f t="shared" si="255"/>
        <v>0</v>
      </c>
      <c r="BH551" s="186">
        <f t="shared" si="256"/>
        <v>0</v>
      </c>
      <c r="BI551" s="97"/>
      <c r="BJ551" s="186" t="str">
        <f t="shared" si="257"/>
        <v/>
      </c>
      <c r="BK551" s="186" t="str">
        <f t="shared" si="258"/>
        <v/>
      </c>
      <c r="BL551" s="186" t="str">
        <f t="shared" si="259"/>
        <v/>
      </c>
      <c r="BM551" s="186" t="str">
        <f t="shared" si="260"/>
        <v/>
      </c>
      <c r="BN551" s="186" t="str">
        <f t="shared" si="261"/>
        <v/>
      </c>
      <c r="BO551" s="186" t="str">
        <f t="shared" si="262"/>
        <v/>
      </c>
      <c r="BP551" s="186" t="str">
        <f t="shared" si="263"/>
        <v/>
      </c>
      <c r="BQ551" s="97"/>
      <c r="BR551" s="186">
        <f t="shared" si="264"/>
        <v>0</v>
      </c>
      <c r="BS551" s="186">
        <f t="shared" si="265"/>
        <v>0</v>
      </c>
      <c r="BT551" s="222">
        <f t="shared" si="266"/>
        <v>0</v>
      </c>
      <c r="BU551" s="222">
        <f t="shared" si="267"/>
        <v>0</v>
      </c>
      <c r="BV551" s="222">
        <f t="shared" si="268"/>
        <v>0</v>
      </c>
      <c r="BW551" s="222">
        <f t="shared" si="269"/>
        <v>0</v>
      </c>
      <c r="BX551" s="222">
        <f t="shared" si="270"/>
        <v>0</v>
      </c>
      <c r="BY551" s="106"/>
      <c r="BZ551" s="197" t="str">
        <f>IF(SUMIF('Input| Projects'!$AS$8:$CP$8,"Dx",'Input| Projects'!$AS551:$CP551)=0,"",SUMIF('Input| Projects'!$AS$8:$CP$8,"Dx",'Input| Projects'!$AS551:$CP551))</f>
        <v/>
      </c>
      <c r="CA551" s="197" t="str">
        <f>IF(SUMIF('Input| Projects'!$AS$8:$CP$8,"Tx",'Input| Projects'!$AS551:$CP551)=0,"",SUMIF('Input| Projects'!$AS$8:$CP$8,"Tx",'Input| Projects'!$AS551:$CP551))</f>
        <v/>
      </c>
      <c r="CB551" s="150" t="str">
        <f t="shared" si="277"/>
        <v/>
      </c>
    </row>
    <row r="552" spans="2:80" x14ac:dyDescent="0.2">
      <c r="B552" s="201">
        <f>IFERROR('Input| Projects'!B552,"")</f>
        <v>543</v>
      </c>
      <c r="C552" s="42" t="str">
        <f>IFERROR(IF('Input| Projects'!C552="","",'Input| Projects'!C552),"")</f>
        <v/>
      </c>
      <c r="D552" s="42" t="str">
        <f>IFERROR(IF('Input| Projects'!D552="","",'Input| Projects'!D552),"")</f>
        <v/>
      </c>
      <c r="E552" s="104"/>
      <c r="F552" s="190">
        <f>IFERROR('Input| Projects'!I552*'Input| Escalations'!$K$19,"")</f>
        <v>0</v>
      </c>
      <c r="G552" s="190">
        <f>IFERROR('Input| Projects'!J552*'Input| Escalations'!$K$19,"")</f>
        <v>0</v>
      </c>
      <c r="H552" s="190">
        <f>IFERROR('Input| Projects'!K552*'Input| Escalations'!$K$19,"")</f>
        <v>0</v>
      </c>
      <c r="I552" s="190">
        <f>IFERROR('Input| Projects'!L552*'Input| Escalations'!$K$19,"")</f>
        <v>0</v>
      </c>
      <c r="J552" s="190">
        <f>IFERROR('Input| Projects'!M552*'Input| Escalations'!$K$19,"")</f>
        <v>0</v>
      </c>
      <c r="K552" s="190">
        <f>IFERROR('Input| Projects'!N552*'Input| Escalations'!$K$19,"")</f>
        <v>0</v>
      </c>
      <c r="L552" s="190">
        <f>IFERROR('Input| Projects'!O552*'Input| Escalations'!$K$19,"")</f>
        <v>0</v>
      </c>
      <c r="M552" s="150" t="str">
        <f>IF(ABS(SUM(F552:L552)-(SUM('Input| Projects'!I552:O552)*'Input| Escalations'!$K$19))&lt;0.0000001,"",1)</f>
        <v/>
      </c>
      <c r="N552" s="192">
        <f>'Input| Projects'!$Y552*INDEX('Input| Escalations'!$H$33:$N$33,MATCH('Calc| Project Costs'!N$9,'Input| Escalations'!$H$23:$N$23,0))+'Input| Projects'!$Z552*INDEX('Input| Escalations'!$H$34:$N$34,MATCH('Calc| Project Costs'!N$9,'Input| Escalations'!$H$23:$N$23,0))+'Input| Projects'!$AA552*INDEX('Input| Escalations'!$H$35:$N$35,MATCH('Calc| Project Costs'!N$9,'Input| Escalations'!$H$23:$N$23,0))+1</f>
        <v>1</v>
      </c>
      <c r="O552" s="192">
        <f>'Input| Projects'!$Y552*INDEX('Input| Escalations'!$H$33:$N$33,MATCH('Calc| Project Costs'!O$9,'Input| Escalations'!$H$23:$N$23,0))+'Input| Projects'!$Z552*INDEX('Input| Escalations'!$H$34:$N$34,MATCH('Calc| Project Costs'!O$9,'Input| Escalations'!$H$23:$N$23,0))+'Input| Projects'!$AA552*INDEX('Input| Escalations'!$H$35:$N$35,MATCH('Calc| Project Costs'!O$9,'Input| Escalations'!$H$23:$N$23,0))+1</f>
        <v>1</v>
      </c>
      <c r="P552" s="192">
        <f>'Input| Projects'!$Y552*INDEX('Input| Escalations'!$H$33:$N$33,MATCH('Calc| Project Costs'!P$9,'Input| Escalations'!$H$23:$N$23,0))+'Input| Projects'!$Z552*INDEX('Input| Escalations'!$H$34:$N$34,MATCH('Calc| Project Costs'!P$9,'Input| Escalations'!$H$23:$N$23,0))+'Input| Projects'!$AA552*INDEX('Input| Escalations'!$H$35:$N$35,MATCH('Calc| Project Costs'!P$9,'Input| Escalations'!$H$23:$N$23,0))+1</f>
        <v>1</v>
      </c>
      <c r="Q552" s="192">
        <f>'Input| Projects'!$Y552*INDEX('Input| Escalations'!$H$33:$N$33,MATCH('Calc| Project Costs'!Q$9,'Input| Escalations'!$H$23:$N$23,0))+'Input| Projects'!$Z552*INDEX('Input| Escalations'!$H$34:$N$34,MATCH('Calc| Project Costs'!Q$9,'Input| Escalations'!$H$23:$N$23,0))+'Input| Projects'!$AA552*INDEX('Input| Escalations'!$H$35:$N$35,MATCH('Calc| Project Costs'!Q$9,'Input| Escalations'!$H$23:$N$23,0))+1</f>
        <v>1</v>
      </c>
      <c r="R552" s="192">
        <f>'Input| Projects'!$Y552*INDEX('Input| Escalations'!$H$33:$N$33,MATCH('Calc| Project Costs'!R$9,'Input| Escalations'!$H$23:$N$23,0))+'Input| Projects'!$Z552*INDEX('Input| Escalations'!$H$34:$N$34,MATCH('Calc| Project Costs'!R$9,'Input| Escalations'!$H$23:$N$23,0))+'Input| Projects'!$AA552*INDEX('Input| Escalations'!$H$35:$N$35,MATCH('Calc| Project Costs'!R$9,'Input| Escalations'!$H$23:$N$23,0))+1</f>
        <v>1</v>
      </c>
      <c r="S552" s="192">
        <f>'Input| Projects'!$Y552*INDEX('Input| Escalations'!$H$33:$N$33,MATCH('Calc| Project Costs'!S$9,'Input| Escalations'!$H$23:$N$23,0))+'Input| Projects'!$Z552*INDEX('Input| Escalations'!$H$34:$N$34,MATCH('Calc| Project Costs'!S$9,'Input| Escalations'!$H$23:$N$23,0))+'Input| Projects'!$AA552*INDEX('Input| Escalations'!$H$35:$N$35,MATCH('Calc| Project Costs'!S$9,'Input| Escalations'!$H$23:$N$23,0))+1</f>
        <v>1</v>
      </c>
      <c r="T552" s="192">
        <f>'Input| Projects'!$Y552*INDEX('Input| Escalations'!$H$33:$N$33,MATCH('Calc| Project Costs'!T$9,'Input| Escalations'!$H$23:$N$23,0))+'Input| Projects'!$Z552*INDEX('Input| Escalations'!$H$34:$N$34,MATCH('Calc| Project Costs'!T$9,'Input| Escalations'!$H$23:$N$23,0))+'Input| Projects'!$AA552*INDEX('Input| Escalations'!$H$35:$N$35,MATCH('Calc| Project Costs'!T$9,'Input| Escalations'!$H$23:$N$23,0))+1</f>
        <v>1</v>
      </c>
      <c r="U552" s="106"/>
      <c r="V552" s="186">
        <f t="shared" si="271"/>
        <v>0</v>
      </c>
      <c r="W552" s="186">
        <f t="shared" si="272"/>
        <v>0</v>
      </c>
      <c r="X552" s="186">
        <f t="shared" si="273"/>
        <v>0</v>
      </c>
      <c r="Y552" s="186">
        <f t="shared" si="249"/>
        <v>0</v>
      </c>
      <c r="Z552" s="186">
        <f t="shared" si="250"/>
        <v>0</v>
      </c>
      <c r="AA552" s="186">
        <f t="shared" si="251"/>
        <v>0</v>
      </c>
      <c r="AB552" s="186">
        <f t="shared" si="252"/>
        <v>0</v>
      </c>
      <c r="AC552" s="106"/>
      <c r="AD552" s="186">
        <f>'Input| Projects'!Q552*N552*'Input| Escalations'!$K$19</f>
        <v>0</v>
      </c>
      <c r="AE552" s="186">
        <f>'Input| Projects'!R552*O552*'Input| Escalations'!$K$19</f>
        <v>0</v>
      </c>
      <c r="AF552" s="186">
        <f>'Input| Projects'!S552*P552*'Input| Escalations'!$K$19</f>
        <v>0</v>
      </c>
      <c r="AG552" s="186">
        <f>'Input| Projects'!T552*Q552*'Input| Escalations'!$K$19</f>
        <v>0</v>
      </c>
      <c r="AH552" s="186">
        <f>'Input| Projects'!U552*R552*'Input| Escalations'!$K$19</f>
        <v>0</v>
      </c>
      <c r="AI552" s="186">
        <f>'Input| Projects'!V552*S552*'Input| Escalations'!$K$19</f>
        <v>0</v>
      </c>
      <c r="AJ552" s="186">
        <f>'Input| Projects'!W552*T552*'Input| Escalations'!$K$19</f>
        <v>0</v>
      </c>
      <c r="AK552" s="106"/>
      <c r="AL552" s="186" t="str">
        <f>IFERROR(IF('Input| Overheads'!$C$42="Direct costs",SUMPRODUCT(--('Input| Projects'!$AC552="Yes"),'Calc| Overheads Allocation'!C$8,'Calc| Project Costs'!V552),IF('Input| Overheads'!$C$42="Internal labour",SUMPRODUCT(--('Input| Projects'!$AC552="Yes"),'Calc| Overheads Allocation'!C$8,'Calc| Project Costs'!V552,'Input| Projects'!$Y552),IF('Input| Overheads'!$C$42="DNSP defined",SUMPRODUCT(--('Input| Projects'!$AC552="Yes"),'Calc| Overheads Allocation'!C$61,'Input| Projects'!$AF552),""))),"")</f>
        <v/>
      </c>
      <c r="AM552" s="186" t="str">
        <f>IFERROR(IF('Input| Overheads'!$C$42="Direct costs",SUMPRODUCT(--('Input| Projects'!$AC552="Yes"),'Calc| Overheads Allocation'!D$8,'Calc| Project Costs'!W552),IF('Input| Overheads'!$C$42="Internal labour",SUMPRODUCT(--('Input| Projects'!$AC552="Yes"),'Calc| Overheads Allocation'!D$8,'Calc| Project Costs'!W552,'Input| Projects'!$Y552),IF('Input| Overheads'!$C$42="DNSP defined",SUMPRODUCT(--('Input| Projects'!$AC552="Yes"),'Calc| Overheads Allocation'!D$61,'Input| Projects'!$AF552),""))),"")</f>
        <v/>
      </c>
      <c r="AN552" s="186" t="str">
        <f>IFERROR(IF('Input| Overheads'!$C$42="Direct costs",SUMPRODUCT(--('Input| Projects'!$AC552="Yes"),'Calc| Overheads Allocation'!E$8,'Calc| Project Costs'!X552),IF('Input| Overheads'!$C$42="Internal labour",SUMPRODUCT(--('Input| Projects'!$AC552="Yes"),'Calc| Overheads Allocation'!E$8,'Calc| Project Costs'!X552,'Input| Projects'!$Y552),IF('Input| Overheads'!$C$42="DNSP defined",SUMPRODUCT(--('Input| Projects'!$AC552="Yes"),'Calc| Overheads Allocation'!E$61,'Input| Projects'!$AF552),""))),"")</f>
        <v/>
      </c>
      <c r="AO552" s="186" t="str">
        <f>IFERROR(IF('Input| Overheads'!$C$42="Direct costs",SUMPRODUCT(--('Input| Projects'!$AC552="Yes"),'Calc| Overheads Allocation'!F$8,'Calc| Project Costs'!Y552),IF('Input| Overheads'!$C$42="Internal labour",SUMPRODUCT(--('Input| Projects'!$AC552="Yes"),'Calc| Overheads Allocation'!F$8,'Calc| Project Costs'!Y552,'Input| Projects'!$Y552),IF('Input| Overheads'!$C$42="DNSP defined",SUMPRODUCT(--('Input| Projects'!$AC552="Yes"),'Calc| Overheads Allocation'!F$61,'Input| Projects'!$AF552),""))),"")</f>
        <v/>
      </c>
      <c r="AP552" s="186" t="str">
        <f>IFERROR(IF('Input| Overheads'!$C$42="Direct costs",SUMPRODUCT(--('Input| Projects'!$AC552="Yes"),'Calc| Overheads Allocation'!G$8,'Calc| Project Costs'!Z552),IF('Input| Overheads'!$C$42="Internal labour",SUMPRODUCT(--('Input| Projects'!$AC552="Yes"),'Calc| Overheads Allocation'!G$8,'Calc| Project Costs'!Z552,'Input| Projects'!$Y552),IF('Input| Overheads'!$C$42="DNSP defined",SUMPRODUCT(--('Input| Projects'!$AC552="Yes"),'Calc| Overheads Allocation'!G$61,'Input| Projects'!$AF552),""))),"")</f>
        <v/>
      </c>
      <c r="AQ552" s="186" t="str">
        <f>IFERROR(IF('Input| Overheads'!$C$42="Direct costs",SUMPRODUCT(--('Input| Projects'!$AC552="Yes"),'Calc| Overheads Allocation'!H$8,'Calc| Project Costs'!AA552),IF('Input| Overheads'!$C$42="Internal labour",SUMPRODUCT(--('Input| Projects'!$AC552="Yes"),'Calc| Overheads Allocation'!H$8,'Calc| Project Costs'!AA552,'Input| Projects'!$Y552),IF('Input| Overheads'!$C$42="DNSP defined",SUMPRODUCT(--('Input| Projects'!$AC552="Yes"),'Calc| Overheads Allocation'!H$61,'Input| Projects'!$AF552),""))),"")</f>
        <v/>
      </c>
      <c r="AR552" s="186" t="str">
        <f>IFERROR(IF('Input| Overheads'!$C$42="Direct costs",SUMPRODUCT(--('Input| Projects'!$AC552="Yes"),'Calc| Overheads Allocation'!I$8,'Calc| Project Costs'!AB552),IF('Input| Overheads'!$C$42="Internal labour",SUMPRODUCT(--('Input| Projects'!$AC552="Yes"),'Calc| Overheads Allocation'!I$8,'Calc| Project Costs'!AB552,'Input| Projects'!$Y552),IF('Input| Overheads'!$C$42="DNSP defined",SUMPRODUCT(--('Input| Projects'!$AC552="Yes"),'Calc| Overheads Allocation'!I$61,'Input| Projects'!$AF552),""))),"")</f>
        <v/>
      </c>
      <c r="AS552" s="106"/>
      <c r="AT552" s="186" t="str">
        <f>IFERROR(IF('Input| Overheads'!$C$42="Direct costs",SUMPRODUCT(--('Input| Projects'!$AD552="Yes"),'Calc| Overheads Allocation'!C$9,'Calc| Project Costs'!V552),IF('Input| Overheads'!$C$42="Internal labour",SUMPRODUCT(--('Input| Projects'!$AD552="Yes"),'Calc| Overheads Allocation'!C$9,'Calc| Project Costs'!V552,'Input| Projects'!$Y552),IF('Input| Overheads'!$C$42="DNSP defined",SUMPRODUCT(--('Input| Projects'!$AD552="Yes"),'Calc| Overheads Allocation'!C$62,'Input| Projects'!$AG552),""))),"")</f>
        <v/>
      </c>
      <c r="AU552" s="186" t="str">
        <f>IFERROR(IF('Input| Overheads'!$C$42="Direct costs",SUMPRODUCT(--('Input| Projects'!$AD552="Yes"),'Calc| Overheads Allocation'!D$9,'Calc| Project Costs'!W552),IF('Input| Overheads'!$C$42="Internal labour",SUMPRODUCT(--('Input| Projects'!$AD552="Yes"),'Calc| Overheads Allocation'!D$9,'Calc| Project Costs'!W552,'Input| Projects'!$Y552),IF('Input| Overheads'!$C$42="DNSP defined",SUMPRODUCT(--('Input| Projects'!$AD552="Yes"),'Calc| Overheads Allocation'!D$62,'Input| Projects'!$AG552),""))),"")</f>
        <v/>
      </c>
      <c r="AV552" s="186" t="str">
        <f>IFERROR(IF('Input| Overheads'!$C$42="Direct costs",SUMPRODUCT(--('Input| Projects'!$AD552="Yes"),'Calc| Overheads Allocation'!E$9,'Calc| Project Costs'!X552),IF('Input| Overheads'!$C$42="Internal labour",SUMPRODUCT(--('Input| Projects'!$AD552="Yes"),'Calc| Overheads Allocation'!E$9,'Calc| Project Costs'!X552,'Input| Projects'!$Y552),IF('Input| Overheads'!$C$42="DNSP defined",SUMPRODUCT(--('Input| Projects'!$AD552="Yes"),'Calc| Overheads Allocation'!E$62,'Input| Projects'!$AG552),""))),"")</f>
        <v/>
      </c>
      <c r="AW552" s="186" t="str">
        <f>IFERROR(IF('Input| Overheads'!$C$42="Direct costs",SUMPRODUCT(--('Input| Projects'!$AD552="Yes"),'Calc| Overheads Allocation'!F$9,'Calc| Project Costs'!Y552),IF('Input| Overheads'!$C$42="Internal labour",SUMPRODUCT(--('Input| Projects'!$AD552="Yes"),'Calc| Overheads Allocation'!F$9,'Calc| Project Costs'!Y552,'Input| Projects'!$Y552),IF('Input| Overheads'!$C$42="DNSP defined",SUMPRODUCT(--('Input| Projects'!$AD552="Yes"),'Calc| Overheads Allocation'!F$62,'Input| Projects'!$AG552),""))),"")</f>
        <v/>
      </c>
      <c r="AX552" s="186" t="str">
        <f>IFERROR(IF('Input| Overheads'!$C$42="Direct costs",SUMPRODUCT(--('Input| Projects'!$AD552="Yes"),'Calc| Overheads Allocation'!G$9,'Calc| Project Costs'!Z552),IF('Input| Overheads'!$C$42="Internal labour",SUMPRODUCT(--('Input| Projects'!$AD552="Yes"),'Calc| Overheads Allocation'!G$9,'Calc| Project Costs'!Z552,'Input| Projects'!$Y552),IF('Input| Overheads'!$C$42="DNSP defined",SUMPRODUCT(--('Input| Projects'!$AD552="Yes"),'Calc| Overheads Allocation'!G$62,'Input| Projects'!$AG552),""))),"")</f>
        <v/>
      </c>
      <c r="AY552" s="186" t="str">
        <f>IFERROR(IF('Input| Overheads'!$C$42="Direct costs",SUMPRODUCT(--('Input| Projects'!$AD552="Yes"),'Calc| Overheads Allocation'!H$9,'Calc| Project Costs'!AA552),IF('Input| Overheads'!$C$42="Internal labour",SUMPRODUCT(--('Input| Projects'!$AD552="Yes"),'Calc| Overheads Allocation'!H$9,'Calc| Project Costs'!AA552,'Input| Projects'!$Y552),IF('Input| Overheads'!$C$42="DNSP defined",SUMPRODUCT(--('Input| Projects'!$AD552="Yes"),'Calc| Overheads Allocation'!H$62,'Input| Projects'!$AG552),""))),"")</f>
        <v/>
      </c>
      <c r="AZ552" s="186" t="str">
        <f>IFERROR(IF('Input| Overheads'!$C$42="Direct costs",SUMPRODUCT(--('Input| Projects'!$AD552="Yes"),'Calc| Overheads Allocation'!I$9,'Calc| Project Costs'!AB552),IF('Input| Overheads'!$C$42="Internal labour",SUMPRODUCT(--('Input| Projects'!$AD552="Yes"),'Calc| Overheads Allocation'!I$9,'Calc| Project Costs'!AB552,'Input| Projects'!$Y552),IF('Input| Overheads'!$C$42="DNSP defined",SUMPRODUCT(--('Input| Projects'!$AD552="Yes"),'Calc| Overheads Allocation'!I$62,'Input| Projects'!$AG552),""))),"")</f>
        <v/>
      </c>
      <c r="BA552" s="106"/>
      <c r="BB552" s="186">
        <f t="shared" si="274"/>
        <v>0</v>
      </c>
      <c r="BC552" s="186">
        <f t="shared" si="275"/>
        <v>0</v>
      </c>
      <c r="BD552" s="186">
        <f t="shared" si="276"/>
        <v>0</v>
      </c>
      <c r="BE552" s="186">
        <f t="shared" si="253"/>
        <v>0</v>
      </c>
      <c r="BF552" s="186">
        <f t="shared" si="254"/>
        <v>0</v>
      </c>
      <c r="BG552" s="186">
        <f t="shared" si="255"/>
        <v>0</v>
      </c>
      <c r="BH552" s="186">
        <f t="shared" si="256"/>
        <v>0</v>
      </c>
      <c r="BI552" s="97"/>
      <c r="BJ552" s="186" t="str">
        <f t="shared" si="257"/>
        <v/>
      </c>
      <c r="BK552" s="186" t="str">
        <f t="shared" si="258"/>
        <v/>
      </c>
      <c r="BL552" s="186" t="str">
        <f t="shared" si="259"/>
        <v/>
      </c>
      <c r="BM552" s="186" t="str">
        <f t="shared" si="260"/>
        <v/>
      </c>
      <c r="BN552" s="186" t="str">
        <f t="shared" si="261"/>
        <v/>
      </c>
      <c r="BO552" s="186" t="str">
        <f t="shared" si="262"/>
        <v/>
      </c>
      <c r="BP552" s="186" t="str">
        <f t="shared" si="263"/>
        <v/>
      </c>
      <c r="BQ552" s="97"/>
      <c r="BR552" s="186">
        <f t="shared" si="264"/>
        <v>0</v>
      </c>
      <c r="BS552" s="186">
        <f t="shared" si="265"/>
        <v>0</v>
      </c>
      <c r="BT552" s="222">
        <f t="shared" si="266"/>
        <v>0</v>
      </c>
      <c r="BU552" s="222">
        <f t="shared" si="267"/>
        <v>0</v>
      </c>
      <c r="BV552" s="222">
        <f t="shared" si="268"/>
        <v>0</v>
      </c>
      <c r="BW552" s="222">
        <f t="shared" si="269"/>
        <v>0</v>
      </c>
      <c r="BX552" s="222">
        <f t="shared" si="270"/>
        <v>0</v>
      </c>
      <c r="BY552" s="106"/>
      <c r="BZ552" s="197" t="str">
        <f>IF(SUMIF('Input| Projects'!$AS$8:$CP$8,"Dx",'Input| Projects'!$AS552:$CP552)=0,"",SUMIF('Input| Projects'!$AS$8:$CP$8,"Dx",'Input| Projects'!$AS552:$CP552))</f>
        <v/>
      </c>
      <c r="CA552" s="197" t="str">
        <f>IF(SUMIF('Input| Projects'!$AS$8:$CP$8,"Tx",'Input| Projects'!$AS552:$CP552)=0,"",SUMIF('Input| Projects'!$AS$8:$CP$8,"Tx",'Input| Projects'!$AS552:$CP552))</f>
        <v/>
      </c>
      <c r="CB552" s="150" t="str">
        <f t="shared" si="277"/>
        <v/>
      </c>
    </row>
    <row r="553" spans="2:80" x14ac:dyDescent="0.2">
      <c r="B553" s="201">
        <f>IFERROR('Input| Projects'!B553,"")</f>
        <v>544</v>
      </c>
      <c r="C553" s="42" t="str">
        <f>IFERROR(IF('Input| Projects'!C553="","",'Input| Projects'!C553),"")</f>
        <v/>
      </c>
      <c r="D553" s="42" t="str">
        <f>IFERROR(IF('Input| Projects'!D553="","",'Input| Projects'!D553),"")</f>
        <v/>
      </c>
      <c r="E553" s="104"/>
      <c r="F553" s="190">
        <f>IFERROR('Input| Projects'!I553*'Input| Escalations'!$K$19,"")</f>
        <v>0</v>
      </c>
      <c r="G553" s="190">
        <f>IFERROR('Input| Projects'!J553*'Input| Escalations'!$K$19,"")</f>
        <v>0</v>
      </c>
      <c r="H553" s="190">
        <f>IFERROR('Input| Projects'!K553*'Input| Escalations'!$K$19,"")</f>
        <v>0</v>
      </c>
      <c r="I553" s="190">
        <f>IFERROR('Input| Projects'!L553*'Input| Escalations'!$K$19,"")</f>
        <v>0</v>
      </c>
      <c r="J553" s="190">
        <f>IFERROR('Input| Projects'!M553*'Input| Escalations'!$K$19,"")</f>
        <v>0</v>
      </c>
      <c r="K553" s="190">
        <f>IFERROR('Input| Projects'!N553*'Input| Escalations'!$K$19,"")</f>
        <v>0</v>
      </c>
      <c r="L553" s="190">
        <f>IFERROR('Input| Projects'!O553*'Input| Escalations'!$K$19,"")</f>
        <v>0</v>
      </c>
      <c r="M553" s="150" t="str">
        <f>IF(ABS(SUM(F553:L553)-(SUM('Input| Projects'!I553:O553)*'Input| Escalations'!$K$19))&lt;0.0000001,"",1)</f>
        <v/>
      </c>
      <c r="N553" s="192">
        <f>'Input| Projects'!$Y553*INDEX('Input| Escalations'!$H$33:$N$33,MATCH('Calc| Project Costs'!N$9,'Input| Escalations'!$H$23:$N$23,0))+'Input| Projects'!$Z553*INDEX('Input| Escalations'!$H$34:$N$34,MATCH('Calc| Project Costs'!N$9,'Input| Escalations'!$H$23:$N$23,0))+'Input| Projects'!$AA553*INDEX('Input| Escalations'!$H$35:$N$35,MATCH('Calc| Project Costs'!N$9,'Input| Escalations'!$H$23:$N$23,0))+1</f>
        <v>1</v>
      </c>
      <c r="O553" s="192">
        <f>'Input| Projects'!$Y553*INDEX('Input| Escalations'!$H$33:$N$33,MATCH('Calc| Project Costs'!O$9,'Input| Escalations'!$H$23:$N$23,0))+'Input| Projects'!$Z553*INDEX('Input| Escalations'!$H$34:$N$34,MATCH('Calc| Project Costs'!O$9,'Input| Escalations'!$H$23:$N$23,0))+'Input| Projects'!$AA553*INDEX('Input| Escalations'!$H$35:$N$35,MATCH('Calc| Project Costs'!O$9,'Input| Escalations'!$H$23:$N$23,0))+1</f>
        <v>1</v>
      </c>
      <c r="P553" s="192">
        <f>'Input| Projects'!$Y553*INDEX('Input| Escalations'!$H$33:$N$33,MATCH('Calc| Project Costs'!P$9,'Input| Escalations'!$H$23:$N$23,0))+'Input| Projects'!$Z553*INDEX('Input| Escalations'!$H$34:$N$34,MATCH('Calc| Project Costs'!P$9,'Input| Escalations'!$H$23:$N$23,0))+'Input| Projects'!$AA553*INDEX('Input| Escalations'!$H$35:$N$35,MATCH('Calc| Project Costs'!P$9,'Input| Escalations'!$H$23:$N$23,0))+1</f>
        <v>1</v>
      </c>
      <c r="Q553" s="192">
        <f>'Input| Projects'!$Y553*INDEX('Input| Escalations'!$H$33:$N$33,MATCH('Calc| Project Costs'!Q$9,'Input| Escalations'!$H$23:$N$23,0))+'Input| Projects'!$Z553*INDEX('Input| Escalations'!$H$34:$N$34,MATCH('Calc| Project Costs'!Q$9,'Input| Escalations'!$H$23:$N$23,0))+'Input| Projects'!$AA553*INDEX('Input| Escalations'!$H$35:$N$35,MATCH('Calc| Project Costs'!Q$9,'Input| Escalations'!$H$23:$N$23,0))+1</f>
        <v>1</v>
      </c>
      <c r="R553" s="192">
        <f>'Input| Projects'!$Y553*INDEX('Input| Escalations'!$H$33:$N$33,MATCH('Calc| Project Costs'!R$9,'Input| Escalations'!$H$23:$N$23,0))+'Input| Projects'!$Z553*INDEX('Input| Escalations'!$H$34:$N$34,MATCH('Calc| Project Costs'!R$9,'Input| Escalations'!$H$23:$N$23,0))+'Input| Projects'!$AA553*INDEX('Input| Escalations'!$H$35:$N$35,MATCH('Calc| Project Costs'!R$9,'Input| Escalations'!$H$23:$N$23,0))+1</f>
        <v>1</v>
      </c>
      <c r="S553" s="192">
        <f>'Input| Projects'!$Y553*INDEX('Input| Escalations'!$H$33:$N$33,MATCH('Calc| Project Costs'!S$9,'Input| Escalations'!$H$23:$N$23,0))+'Input| Projects'!$Z553*INDEX('Input| Escalations'!$H$34:$N$34,MATCH('Calc| Project Costs'!S$9,'Input| Escalations'!$H$23:$N$23,0))+'Input| Projects'!$AA553*INDEX('Input| Escalations'!$H$35:$N$35,MATCH('Calc| Project Costs'!S$9,'Input| Escalations'!$H$23:$N$23,0))+1</f>
        <v>1</v>
      </c>
      <c r="T553" s="192">
        <f>'Input| Projects'!$Y553*INDEX('Input| Escalations'!$H$33:$N$33,MATCH('Calc| Project Costs'!T$9,'Input| Escalations'!$H$23:$N$23,0))+'Input| Projects'!$Z553*INDEX('Input| Escalations'!$H$34:$N$34,MATCH('Calc| Project Costs'!T$9,'Input| Escalations'!$H$23:$N$23,0))+'Input| Projects'!$AA553*INDEX('Input| Escalations'!$H$35:$N$35,MATCH('Calc| Project Costs'!T$9,'Input| Escalations'!$H$23:$N$23,0))+1</f>
        <v>1</v>
      </c>
      <c r="U553" s="106"/>
      <c r="V553" s="186">
        <f t="shared" si="271"/>
        <v>0</v>
      </c>
      <c r="W553" s="186">
        <f t="shared" si="272"/>
        <v>0</v>
      </c>
      <c r="X553" s="186">
        <f t="shared" si="273"/>
        <v>0</v>
      </c>
      <c r="Y553" s="186">
        <f t="shared" si="249"/>
        <v>0</v>
      </c>
      <c r="Z553" s="186">
        <f t="shared" si="250"/>
        <v>0</v>
      </c>
      <c r="AA553" s="186">
        <f t="shared" si="251"/>
        <v>0</v>
      </c>
      <c r="AB553" s="186">
        <f t="shared" si="252"/>
        <v>0</v>
      </c>
      <c r="AC553" s="106"/>
      <c r="AD553" s="186">
        <f>'Input| Projects'!Q553*N553*'Input| Escalations'!$K$19</f>
        <v>0</v>
      </c>
      <c r="AE553" s="186">
        <f>'Input| Projects'!R553*O553*'Input| Escalations'!$K$19</f>
        <v>0</v>
      </c>
      <c r="AF553" s="186">
        <f>'Input| Projects'!S553*P553*'Input| Escalations'!$K$19</f>
        <v>0</v>
      </c>
      <c r="AG553" s="186">
        <f>'Input| Projects'!T553*Q553*'Input| Escalations'!$K$19</f>
        <v>0</v>
      </c>
      <c r="AH553" s="186">
        <f>'Input| Projects'!U553*R553*'Input| Escalations'!$K$19</f>
        <v>0</v>
      </c>
      <c r="AI553" s="186">
        <f>'Input| Projects'!V553*S553*'Input| Escalations'!$K$19</f>
        <v>0</v>
      </c>
      <c r="AJ553" s="186">
        <f>'Input| Projects'!W553*T553*'Input| Escalations'!$K$19</f>
        <v>0</v>
      </c>
      <c r="AK553" s="106"/>
      <c r="AL553" s="186" t="str">
        <f>IFERROR(IF('Input| Overheads'!$C$42="Direct costs",SUMPRODUCT(--('Input| Projects'!$AC553="Yes"),'Calc| Overheads Allocation'!C$8,'Calc| Project Costs'!V553),IF('Input| Overheads'!$C$42="Internal labour",SUMPRODUCT(--('Input| Projects'!$AC553="Yes"),'Calc| Overheads Allocation'!C$8,'Calc| Project Costs'!V553,'Input| Projects'!$Y553),IF('Input| Overheads'!$C$42="DNSP defined",SUMPRODUCT(--('Input| Projects'!$AC553="Yes"),'Calc| Overheads Allocation'!C$61,'Input| Projects'!$AF553),""))),"")</f>
        <v/>
      </c>
      <c r="AM553" s="186" t="str">
        <f>IFERROR(IF('Input| Overheads'!$C$42="Direct costs",SUMPRODUCT(--('Input| Projects'!$AC553="Yes"),'Calc| Overheads Allocation'!D$8,'Calc| Project Costs'!W553),IF('Input| Overheads'!$C$42="Internal labour",SUMPRODUCT(--('Input| Projects'!$AC553="Yes"),'Calc| Overheads Allocation'!D$8,'Calc| Project Costs'!W553,'Input| Projects'!$Y553),IF('Input| Overheads'!$C$42="DNSP defined",SUMPRODUCT(--('Input| Projects'!$AC553="Yes"),'Calc| Overheads Allocation'!D$61,'Input| Projects'!$AF553),""))),"")</f>
        <v/>
      </c>
      <c r="AN553" s="186" t="str">
        <f>IFERROR(IF('Input| Overheads'!$C$42="Direct costs",SUMPRODUCT(--('Input| Projects'!$AC553="Yes"),'Calc| Overheads Allocation'!E$8,'Calc| Project Costs'!X553),IF('Input| Overheads'!$C$42="Internal labour",SUMPRODUCT(--('Input| Projects'!$AC553="Yes"),'Calc| Overheads Allocation'!E$8,'Calc| Project Costs'!X553,'Input| Projects'!$Y553),IF('Input| Overheads'!$C$42="DNSP defined",SUMPRODUCT(--('Input| Projects'!$AC553="Yes"),'Calc| Overheads Allocation'!E$61,'Input| Projects'!$AF553),""))),"")</f>
        <v/>
      </c>
      <c r="AO553" s="186" t="str">
        <f>IFERROR(IF('Input| Overheads'!$C$42="Direct costs",SUMPRODUCT(--('Input| Projects'!$AC553="Yes"),'Calc| Overheads Allocation'!F$8,'Calc| Project Costs'!Y553),IF('Input| Overheads'!$C$42="Internal labour",SUMPRODUCT(--('Input| Projects'!$AC553="Yes"),'Calc| Overheads Allocation'!F$8,'Calc| Project Costs'!Y553,'Input| Projects'!$Y553),IF('Input| Overheads'!$C$42="DNSP defined",SUMPRODUCT(--('Input| Projects'!$AC553="Yes"),'Calc| Overheads Allocation'!F$61,'Input| Projects'!$AF553),""))),"")</f>
        <v/>
      </c>
      <c r="AP553" s="186" t="str">
        <f>IFERROR(IF('Input| Overheads'!$C$42="Direct costs",SUMPRODUCT(--('Input| Projects'!$AC553="Yes"),'Calc| Overheads Allocation'!G$8,'Calc| Project Costs'!Z553),IF('Input| Overheads'!$C$42="Internal labour",SUMPRODUCT(--('Input| Projects'!$AC553="Yes"),'Calc| Overheads Allocation'!G$8,'Calc| Project Costs'!Z553,'Input| Projects'!$Y553),IF('Input| Overheads'!$C$42="DNSP defined",SUMPRODUCT(--('Input| Projects'!$AC553="Yes"),'Calc| Overheads Allocation'!G$61,'Input| Projects'!$AF553),""))),"")</f>
        <v/>
      </c>
      <c r="AQ553" s="186" t="str">
        <f>IFERROR(IF('Input| Overheads'!$C$42="Direct costs",SUMPRODUCT(--('Input| Projects'!$AC553="Yes"),'Calc| Overheads Allocation'!H$8,'Calc| Project Costs'!AA553),IF('Input| Overheads'!$C$42="Internal labour",SUMPRODUCT(--('Input| Projects'!$AC553="Yes"),'Calc| Overheads Allocation'!H$8,'Calc| Project Costs'!AA553,'Input| Projects'!$Y553),IF('Input| Overheads'!$C$42="DNSP defined",SUMPRODUCT(--('Input| Projects'!$AC553="Yes"),'Calc| Overheads Allocation'!H$61,'Input| Projects'!$AF553),""))),"")</f>
        <v/>
      </c>
      <c r="AR553" s="186" t="str">
        <f>IFERROR(IF('Input| Overheads'!$C$42="Direct costs",SUMPRODUCT(--('Input| Projects'!$AC553="Yes"),'Calc| Overheads Allocation'!I$8,'Calc| Project Costs'!AB553),IF('Input| Overheads'!$C$42="Internal labour",SUMPRODUCT(--('Input| Projects'!$AC553="Yes"),'Calc| Overheads Allocation'!I$8,'Calc| Project Costs'!AB553,'Input| Projects'!$Y553),IF('Input| Overheads'!$C$42="DNSP defined",SUMPRODUCT(--('Input| Projects'!$AC553="Yes"),'Calc| Overheads Allocation'!I$61,'Input| Projects'!$AF553),""))),"")</f>
        <v/>
      </c>
      <c r="AS553" s="106"/>
      <c r="AT553" s="186" t="str">
        <f>IFERROR(IF('Input| Overheads'!$C$42="Direct costs",SUMPRODUCT(--('Input| Projects'!$AD553="Yes"),'Calc| Overheads Allocation'!C$9,'Calc| Project Costs'!V553),IF('Input| Overheads'!$C$42="Internal labour",SUMPRODUCT(--('Input| Projects'!$AD553="Yes"),'Calc| Overheads Allocation'!C$9,'Calc| Project Costs'!V553,'Input| Projects'!$Y553),IF('Input| Overheads'!$C$42="DNSP defined",SUMPRODUCT(--('Input| Projects'!$AD553="Yes"),'Calc| Overheads Allocation'!C$62,'Input| Projects'!$AG553),""))),"")</f>
        <v/>
      </c>
      <c r="AU553" s="186" t="str">
        <f>IFERROR(IF('Input| Overheads'!$C$42="Direct costs",SUMPRODUCT(--('Input| Projects'!$AD553="Yes"),'Calc| Overheads Allocation'!D$9,'Calc| Project Costs'!W553),IF('Input| Overheads'!$C$42="Internal labour",SUMPRODUCT(--('Input| Projects'!$AD553="Yes"),'Calc| Overheads Allocation'!D$9,'Calc| Project Costs'!W553,'Input| Projects'!$Y553),IF('Input| Overheads'!$C$42="DNSP defined",SUMPRODUCT(--('Input| Projects'!$AD553="Yes"),'Calc| Overheads Allocation'!D$62,'Input| Projects'!$AG553),""))),"")</f>
        <v/>
      </c>
      <c r="AV553" s="186" t="str">
        <f>IFERROR(IF('Input| Overheads'!$C$42="Direct costs",SUMPRODUCT(--('Input| Projects'!$AD553="Yes"),'Calc| Overheads Allocation'!E$9,'Calc| Project Costs'!X553),IF('Input| Overheads'!$C$42="Internal labour",SUMPRODUCT(--('Input| Projects'!$AD553="Yes"),'Calc| Overheads Allocation'!E$9,'Calc| Project Costs'!X553,'Input| Projects'!$Y553),IF('Input| Overheads'!$C$42="DNSP defined",SUMPRODUCT(--('Input| Projects'!$AD553="Yes"),'Calc| Overheads Allocation'!E$62,'Input| Projects'!$AG553),""))),"")</f>
        <v/>
      </c>
      <c r="AW553" s="186" t="str">
        <f>IFERROR(IF('Input| Overheads'!$C$42="Direct costs",SUMPRODUCT(--('Input| Projects'!$AD553="Yes"),'Calc| Overheads Allocation'!F$9,'Calc| Project Costs'!Y553),IF('Input| Overheads'!$C$42="Internal labour",SUMPRODUCT(--('Input| Projects'!$AD553="Yes"),'Calc| Overheads Allocation'!F$9,'Calc| Project Costs'!Y553,'Input| Projects'!$Y553),IF('Input| Overheads'!$C$42="DNSP defined",SUMPRODUCT(--('Input| Projects'!$AD553="Yes"),'Calc| Overheads Allocation'!F$62,'Input| Projects'!$AG553),""))),"")</f>
        <v/>
      </c>
      <c r="AX553" s="186" t="str">
        <f>IFERROR(IF('Input| Overheads'!$C$42="Direct costs",SUMPRODUCT(--('Input| Projects'!$AD553="Yes"),'Calc| Overheads Allocation'!G$9,'Calc| Project Costs'!Z553),IF('Input| Overheads'!$C$42="Internal labour",SUMPRODUCT(--('Input| Projects'!$AD553="Yes"),'Calc| Overheads Allocation'!G$9,'Calc| Project Costs'!Z553,'Input| Projects'!$Y553),IF('Input| Overheads'!$C$42="DNSP defined",SUMPRODUCT(--('Input| Projects'!$AD553="Yes"),'Calc| Overheads Allocation'!G$62,'Input| Projects'!$AG553),""))),"")</f>
        <v/>
      </c>
      <c r="AY553" s="186" t="str">
        <f>IFERROR(IF('Input| Overheads'!$C$42="Direct costs",SUMPRODUCT(--('Input| Projects'!$AD553="Yes"),'Calc| Overheads Allocation'!H$9,'Calc| Project Costs'!AA553),IF('Input| Overheads'!$C$42="Internal labour",SUMPRODUCT(--('Input| Projects'!$AD553="Yes"),'Calc| Overheads Allocation'!H$9,'Calc| Project Costs'!AA553,'Input| Projects'!$Y553),IF('Input| Overheads'!$C$42="DNSP defined",SUMPRODUCT(--('Input| Projects'!$AD553="Yes"),'Calc| Overheads Allocation'!H$62,'Input| Projects'!$AG553),""))),"")</f>
        <v/>
      </c>
      <c r="AZ553" s="186" t="str">
        <f>IFERROR(IF('Input| Overheads'!$C$42="Direct costs",SUMPRODUCT(--('Input| Projects'!$AD553="Yes"),'Calc| Overheads Allocation'!I$9,'Calc| Project Costs'!AB553),IF('Input| Overheads'!$C$42="Internal labour",SUMPRODUCT(--('Input| Projects'!$AD553="Yes"),'Calc| Overheads Allocation'!I$9,'Calc| Project Costs'!AB553,'Input| Projects'!$Y553),IF('Input| Overheads'!$C$42="DNSP defined",SUMPRODUCT(--('Input| Projects'!$AD553="Yes"),'Calc| Overheads Allocation'!I$62,'Input| Projects'!$AG553),""))),"")</f>
        <v/>
      </c>
      <c r="BA553" s="106"/>
      <c r="BB553" s="186">
        <f t="shared" si="274"/>
        <v>0</v>
      </c>
      <c r="BC553" s="186">
        <f t="shared" si="275"/>
        <v>0</v>
      </c>
      <c r="BD553" s="186">
        <f t="shared" si="276"/>
        <v>0</v>
      </c>
      <c r="BE553" s="186">
        <f t="shared" si="253"/>
        <v>0</v>
      </c>
      <c r="BF553" s="186">
        <f t="shared" si="254"/>
        <v>0</v>
      </c>
      <c r="BG553" s="186">
        <f t="shared" si="255"/>
        <v>0</v>
      </c>
      <c r="BH553" s="186">
        <f t="shared" si="256"/>
        <v>0</v>
      </c>
      <c r="BI553" s="97"/>
      <c r="BJ553" s="186" t="str">
        <f t="shared" si="257"/>
        <v/>
      </c>
      <c r="BK553" s="186" t="str">
        <f t="shared" si="258"/>
        <v/>
      </c>
      <c r="BL553" s="186" t="str">
        <f t="shared" si="259"/>
        <v/>
      </c>
      <c r="BM553" s="186" t="str">
        <f t="shared" si="260"/>
        <v/>
      </c>
      <c r="BN553" s="186" t="str">
        <f t="shared" si="261"/>
        <v/>
      </c>
      <c r="BO553" s="186" t="str">
        <f t="shared" si="262"/>
        <v/>
      </c>
      <c r="BP553" s="186" t="str">
        <f t="shared" si="263"/>
        <v/>
      </c>
      <c r="BQ553" s="97"/>
      <c r="BR553" s="186">
        <f t="shared" si="264"/>
        <v>0</v>
      </c>
      <c r="BS553" s="186">
        <f t="shared" si="265"/>
        <v>0</v>
      </c>
      <c r="BT553" s="222">
        <f t="shared" si="266"/>
        <v>0</v>
      </c>
      <c r="BU553" s="222">
        <f t="shared" si="267"/>
        <v>0</v>
      </c>
      <c r="BV553" s="222">
        <f t="shared" si="268"/>
        <v>0</v>
      </c>
      <c r="BW553" s="222">
        <f t="shared" si="269"/>
        <v>0</v>
      </c>
      <c r="BX553" s="222">
        <f t="shared" si="270"/>
        <v>0</v>
      </c>
      <c r="BY553" s="106"/>
      <c r="BZ553" s="197" t="str">
        <f>IF(SUMIF('Input| Projects'!$AS$8:$CP$8,"Dx",'Input| Projects'!$AS553:$CP553)=0,"",SUMIF('Input| Projects'!$AS$8:$CP$8,"Dx",'Input| Projects'!$AS553:$CP553))</f>
        <v/>
      </c>
      <c r="CA553" s="197" t="str">
        <f>IF(SUMIF('Input| Projects'!$AS$8:$CP$8,"Tx",'Input| Projects'!$AS553:$CP553)=0,"",SUMIF('Input| Projects'!$AS$8:$CP$8,"Tx",'Input| Projects'!$AS553:$CP553))</f>
        <v/>
      </c>
      <c r="CB553" s="150" t="str">
        <f t="shared" si="277"/>
        <v/>
      </c>
    </row>
    <row r="554" spans="2:80" x14ac:dyDescent="0.2">
      <c r="B554" s="201">
        <f>IFERROR('Input| Projects'!B554,"")</f>
        <v>545</v>
      </c>
      <c r="C554" s="42" t="str">
        <f>IFERROR(IF('Input| Projects'!C554="","",'Input| Projects'!C554),"")</f>
        <v/>
      </c>
      <c r="D554" s="42" t="str">
        <f>IFERROR(IF('Input| Projects'!D554="","",'Input| Projects'!D554),"")</f>
        <v/>
      </c>
      <c r="E554" s="104"/>
      <c r="F554" s="190">
        <f>IFERROR('Input| Projects'!I554*'Input| Escalations'!$K$19,"")</f>
        <v>0</v>
      </c>
      <c r="G554" s="190">
        <f>IFERROR('Input| Projects'!J554*'Input| Escalations'!$K$19,"")</f>
        <v>0</v>
      </c>
      <c r="H554" s="190">
        <f>IFERROR('Input| Projects'!K554*'Input| Escalations'!$K$19,"")</f>
        <v>0</v>
      </c>
      <c r="I554" s="190">
        <f>IFERROR('Input| Projects'!L554*'Input| Escalations'!$K$19,"")</f>
        <v>0</v>
      </c>
      <c r="J554" s="190">
        <f>IFERROR('Input| Projects'!M554*'Input| Escalations'!$K$19,"")</f>
        <v>0</v>
      </c>
      <c r="K554" s="190">
        <f>IFERROR('Input| Projects'!N554*'Input| Escalations'!$K$19,"")</f>
        <v>0</v>
      </c>
      <c r="L554" s="190">
        <f>IFERROR('Input| Projects'!O554*'Input| Escalations'!$K$19,"")</f>
        <v>0</v>
      </c>
      <c r="M554" s="150" t="str">
        <f>IF(ABS(SUM(F554:L554)-(SUM('Input| Projects'!I554:O554)*'Input| Escalations'!$K$19))&lt;0.0000001,"",1)</f>
        <v/>
      </c>
      <c r="N554" s="192">
        <f>'Input| Projects'!$Y554*INDEX('Input| Escalations'!$H$33:$N$33,MATCH('Calc| Project Costs'!N$9,'Input| Escalations'!$H$23:$N$23,0))+'Input| Projects'!$Z554*INDEX('Input| Escalations'!$H$34:$N$34,MATCH('Calc| Project Costs'!N$9,'Input| Escalations'!$H$23:$N$23,0))+'Input| Projects'!$AA554*INDEX('Input| Escalations'!$H$35:$N$35,MATCH('Calc| Project Costs'!N$9,'Input| Escalations'!$H$23:$N$23,0))+1</f>
        <v>1</v>
      </c>
      <c r="O554" s="192">
        <f>'Input| Projects'!$Y554*INDEX('Input| Escalations'!$H$33:$N$33,MATCH('Calc| Project Costs'!O$9,'Input| Escalations'!$H$23:$N$23,0))+'Input| Projects'!$Z554*INDEX('Input| Escalations'!$H$34:$N$34,MATCH('Calc| Project Costs'!O$9,'Input| Escalations'!$H$23:$N$23,0))+'Input| Projects'!$AA554*INDEX('Input| Escalations'!$H$35:$N$35,MATCH('Calc| Project Costs'!O$9,'Input| Escalations'!$H$23:$N$23,0))+1</f>
        <v>1</v>
      </c>
      <c r="P554" s="192">
        <f>'Input| Projects'!$Y554*INDEX('Input| Escalations'!$H$33:$N$33,MATCH('Calc| Project Costs'!P$9,'Input| Escalations'!$H$23:$N$23,0))+'Input| Projects'!$Z554*INDEX('Input| Escalations'!$H$34:$N$34,MATCH('Calc| Project Costs'!P$9,'Input| Escalations'!$H$23:$N$23,0))+'Input| Projects'!$AA554*INDEX('Input| Escalations'!$H$35:$N$35,MATCH('Calc| Project Costs'!P$9,'Input| Escalations'!$H$23:$N$23,0))+1</f>
        <v>1</v>
      </c>
      <c r="Q554" s="192">
        <f>'Input| Projects'!$Y554*INDEX('Input| Escalations'!$H$33:$N$33,MATCH('Calc| Project Costs'!Q$9,'Input| Escalations'!$H$23:$N$23,0))+'Input| Projects'!$Z554*INDEX('Input| Escalations'!$H$34:$N$34,MATCH('Calc| Project Costs'!Q$9,'Input| Escalations'!$H$23:$N$23,0))+'Input| Projects'!$AA554*INDEX('Input| Escalations'!$H$35:$N$35,MATCH('Calc| Project Costs'!Q$9,'Input| Escalations'!$H$23:$N$23,0))+1</f>
        <v>1</v>
      </c>
      <c r="R554" s="192">
        <f>'Input| Projects'!$Y554*INDEX('Input| Escalations'!$H$33:$N$33,MATCH('Calc| Project Costs'!R$9,'Input| Escalations'!$H$23:$N$23,0))+'Input| Projects'!$Z554*INDEX('Input| Escalations'!$H$34:$N$34,MATCH('Calc| Project Costs'!R$9,'Input| Escalations'!$H$23:$N$23,0))+'Input| Projects'!$AA554*INDEX('Input| Escalations'!$H$35:$N$35,MATCH('Calc| Project Costs'!R$9,'Input| Escalations'!$H$23:$N$23,0))+1</f>
        <v>1</v>
      </c>
      <c r="S554" s="192">
        <f>'Input| Projects'!$Y554*INDEX('Input| Escalations'!$H$33:$N$33,MATCH('Calc| Project Costs'!S$9,'Input| Escalations'!$H$23:$N$23,0))+'Input| Projects'!$Z554*INDEX('Input| Escalations'!$H$34:$N$34,MATCH('Calc| Project Costs'!S$9,'Input| Escalations'!$H$23:$N$23,0))+'Input| Projects'!$AA554*INDEX('Input| Escalations'!$H$35:$N$35,MATCH('Calc| Project Costs'!S$9,'Input| Escalations'!$H$23:$N$23,0))+1</f>
        <v>1</v>
      </c>
      <c r="T554" s="192">
        <f>'Input| Projects'!$Y554*INDEX('Input| Escalations'!$H$33:$N$33,MATCH('Calc| Project Costs'!T$9,'Input| Escalations'!$H$23:$N$23,0))+'Input| Projects'!$Z554*INDEX('Input| Escalations'!$H$34:$N$34,MATCH('Calc| Project Costs'!T$9,'Input| Escalations'!$H$23:$N$23,0))+'Input| Projects'!$AA554*INDEX('Input| Escalations'!$H$35:$N$35,MATCH('Calc| Project Costs'!T$9,'Input| Escalations'!$H$23:$N$23,0))+1</f>
        <v>1</v>
      </c>
      <c r="U554" s="106"/>
      <c r="V554" s="186">
        <f t="shared" si="271"/>
        <v>0</v>
      </c>
      <c r="W554" s="186">
        <f t="shared" si="272"/>
        <v>0</v>
      </c>
      <c r="X554" s="186">
        <f t="shared" si="273"/>
        <v>0</v>
      </c>
      <c r="Y554" s="186">
        <f t="shared" si="249"/>
        <v>0</v>
      </c>
      <c r="Z554" s="186">
        <f t="shared" si="250"/>
        <v>0</v>
      </c>
      <c r="AA554" s="186">
        <f t="shared" si="251"/>
        <v>0</v>
      </c>
      <c r="AB554" s="186">
        <f t="shared" si="252"/>
        <v>0</v>
      </c>
      <c r="AC554" s="106"/>
      <c r="AD554" s="186">
        <f>'Input| Projects'!Q554*N554*'Input| Escalations'!$K$19</f>
        <v>0</v>
      </c>
      <c r="AE554" s="186">
        <f>'Input| Projects'!R554*O554*'Input| Escalations'!$K$19</f>
        <v>0</v>
      </c>
      <c r="AF554" s="186">
        <f>'Input| Projects'!S554*P554*'Input| Escalations'!$K$19</f>
        <v>0</v>
      </c>
      <c r="AG554" s="186">
        <f>'Input| Projects'!T554*Q554*'Input| Escalations'!$K$19</f>
        <v>0</v>
      </c>
      <c r="AH554" s="186">
        <f>'Input| Projects'!U554*R554*'Input| Escalations'!$K$19</f>
        <v>0</v>
      </c>
      <c r="AI554" s="186">
        <f>'Input| Projects'!V554*S554*'Input| Escalations'!$K$19</f>
        <v>0</v>
      </c>
      <c r="AJ554" s="186">
        <f>'Input| Projects'!W554*T554*'Input| Escalations'!$K$19</f>
        <v>0</v>
      </c>
      <c r="AK554" s="106"/>
      <c r="AL554" s="186" t="str">
        <f>IFERROR(IF('Input| Overheads'!$C$42="Direct costs",SUMPRODUCT(--('Input| Projects'!$AC554="Yes"),'Calc| Overheads Allocation'!C$8,'Calc| Project Costs'!V554),IF('Input| Overheads'!$C$42="Internal labour",SUMPRODUCT(--('Input| Projects'!$AC554="Yes"),'Calc| Overheads Allocation'!C$8,'Calc| Project Costs'!V554,'Input| Projects'!$Y554),IF('Input| Overheads'!$C$42="DNSP defined",SUMPRODUCT(--('Input| Projects'!$AC554="Yes"),'Calc| Overheads Allocation'!C$61,'Input| Projects'!$AF554),""))),"")</f>
        <v/>
      </c>
      <c r="AM554" s="186" t="str">
        <f>IFERROR(IF('Input| Overheads'!$C$42="Direct costs",SUMPRODUCT(--('Input| Projects'!$AC554="Yes"),'Calc| Overheads Allocation'!D$8,'Calc| Project Costs'!W554),IF('Input| Overheads'!$C$42="Internal labour",SUMPRODUCT(--('Input| Projects'!$AC554="Yes"),'Calc| Overheads Allocation'!D$8,'Calc| Project Costs'!W554,'Input| Projects'!$Y554),IF('Input| Overheads'!$C$42="DNSP defined",SUMPRODUCT(--('Input| Projects'!$AC554="Yes"),'Calc| Overheads Allocation'!D$61,'Input| Projects'!$AF554),""))),"")</f>
        <v/>
      </c>
      <c r="AN554" s="186" t="str">
        <f>IFERROR(IF('Input| Overheads'!$C$42="Direct costs",SUMPRODUCT(--('Input| Projects'!$AC554="Yes"),'Calc| Overheads Allocation'!E$8,'Calc| Project Costs'!X554),IF('Input| Overheads'!$C$42="Internal labour",SUMPRODUCT(--('Input| Projects'!$AC554="Yes"),'Calc| Overheads Allocation'!E$8,'Calc| Project Costs'!X554,'Input| Projects'!$Y554),IF('Input| Overheads'!$C$42="DNSP defined",SUMPRODUCT(--('Input| Projects'!$AC554="Yes"),'Calc| Overheads Allocation'!E$61,'Input| Projects'!$AF554),""))),"")</f>
        <v/>
      </c>
      <c r="AO554" s="186" t="str">
        <f>IFERROR(IF('Input| Overheads'!$C$42="Direct costs",SUMPRODUCT(--('Input| Projects'!$AC554="Yes"),'Calc| Overheads Allocation'!F$8,'Calc| Project Costs'!Y554),IF('Input| Overheads'!$C$42="Internal labour",SUMPRODUCT(--('Input| Projects'!$AC554="Yes"),'Calc| Overheads Allocation'!F$8,'Calc| Project Costs'!Y554,'Input| Projects'!$Y554),IF('Input| Overheads'!$C$42="DNSP defined",SUMPRODUCT(--('Input| Projects'!$AC554="Yes"),'Calc| Overheads Allocation'!F$61,'Input| Projects'!$AF554),""))),"")</f>
        <v/>
      </c>
      <c r="AP554" s="186" t="str">
        <f>IFERROR(IF('Input| Overheads'!$C$42="Direct costs",SUMPRODUCT(--('Input| Projects'!$AC554="Yes"),'Calc| Overheads Allocation'!G$8,'Calc| Project Costs'!Z554),IF('Input| Overheads'!$C$42="Internal labour",SUMPRODUCT(--('Input| Projects'!$AC554="Yes"),'Calc| Overheads Allocation'!G$8,'Calc| Project Costs'!Z554,'Input| Projects'!$Y554),IF('Input| Overheads'!$C$42="DNSP defined",SUMPRODUCT(--('Input| Projects'!$AC554="Yes"),'Calc| Overheads Allocation'!G$61,'Input| Projects'!$AF554),""))),"")</f>
        <v/>
      </c>
      <c r="AQ554" s="186" t="str">
        <f>IFERROR(IF('Input| Overheads'!$C$42="Direct costs",SUMPRODUCT(--('Input| Projects'!$AC554="Yes"),'Calc| Overheads Allocation'!H$8,'Calc| Project Costs'!AA554),IF('Input| Overheads'!$C$42="Internal labour",SUMPRODUCT(--('Input| Projects'!$AC554="Yes"),'Calc| Overheads Allocation'!H$8,'Calc| Project Costs'!AA554,'Input| Projects'!$Y554),IF('Input| Overheads'!$C$42="DNSP defined",SUMPRODUCT(--('Input| Projects'!$AC554="Yes"),'Calc| Overheads Allocation'!H$61,'Input| Projects'!$AF554),""))),"")</f>
        <v/>
      </c>
      <c r="AR554" s="186" t="str">
        <f>IFERROR(IF('Input| Overheads'!$C$42="Direct costs",SUMPRODUCT(--('Input| Projects'!$AC554="Yes"),'Calc| Overheads Allocation'!I$8,'Calc| Project Costs'!AB554),IF('Input| Overheads'!$C$42="Internal labour",SUMPRODUCT(--('Input| Projects'!$AC554="Yes"),'Calc| Overheads Allocation'!I$8,'Calc| Project Costs'!AB554,'Input| Projects'!$Y554),IF('Input| Overheads'!$C$42="DNSP defined",SUMPRODUCT(--('Input| Projects'!$AC554="Yes"),'Calc| Overheads Allocation'!I$61,'Input| Projects'!$AF554),""))),"")</f>
        <v/>
      </c>
      <c r="AS554" s="106"/>
      <c r="AT554" s="186" t="str">
        <f>IFERROR(IF('Input| Overheads'!$C$42="Direct costs",SUMPRODUCT(--('Input| Projects'!$AD554="Yes"),'Calc| Overheads Allocation'!C$9,'Calc| Project Costs'!V554),IF('Input| Overheads'!$C$42="Internal labour",SUMPRODUCT(--('Input| Projects'!$AD554="Yes"),'Calc| Overheads Allocation'!C$9,'Calc| Project Costs'!V554,'Input| Projects'!$Y554),IF('Input| Overheads'!$C$42="DNSP defined",SUMPRODUCT(--('Input| Projects'!$AD554="Yes"),'Calc| Overheads Allocation'!C$62,'Input| Projects'!$AG554),""))),"")</f>
        <v/>
      </c>
      <c r="AU554" s="186" t="str">
        <f>IFERROR(IF('Input| Overheads'!$C$42="Direct costs",SUMPRODUCT(--('Input| Projects'!$AD554="Yes"),'Calc| Overheads Allocation'!D$9,'Calc| Project Costs'!W554),IF('Input| Overheads'!$C$42="Internal labour",SUMPRODUCT(--('Input| Projects'!$AD554="Yes"),'Calc| Overheads Allocation'!D$9,'Calc| Project Costs'!W554,'Input| Projects'!$Y554),IF('Input| Overheads'!$C$42="DNSP defined",SUMPRODUCT(--('Input| Projects'!$AD554="Yes"),'Calc| Overheads Allocation'!D$62,'Input| Projects'!$AG554),""))),"")</f>
        <v/>
      </c>
      <c r="AV554" s="186" t="str">
        <f>IFERROR(IF('Input| Overheads'!$C$42="Direct costs",SUMPRODUCT(--('Input| Projects'!$AD554="Yes"),'Calc| Overheads Allocation'!E$9,'Calc| Project Costs'!X554),IF('Input| Overheads'!$C$42="Internal labour",SUMPRODUCT(--('Input| Projects'!$AD554="Yes"),'Calc| Overheads Allocation'!E$9,'Calc| Project Costs'!X554,'Input| Projects'!$Y554),IF('Input| Overheads'!$C$42="DNSP defined",SUMPRODUCT(--('Input| Projects'!$AD554="Yes"),'Calc| Overheads Allocation'!E$62,'Input| Projects'!$AG554),""))),"")</f>
        <v/>
      </c>
      <c r="AW554" s="186" t="str">
        <f>IFERROR(IF('Input| Overheads'!$C$42="Direct costs",SUMPRODUCT(--('Input| Projects'!$AD554="Yes"),'Calc| Overheads Allocation'!F$9,'Calc| Project Costs'!Y554),IF('Input| Overheads'!$C$42="Internal labour",SUMPRODUCT(--('Input| Projects'!$AD554="Yes"),'Calc| Overheads Allocation'!F$9,'Calc| Project Costs'!Y554,'Input| Projects'!$Y554),IF('Input| Overheads'!$C$42="DNSP defined",SUMPRODUCT(--('Input| Projects'!$AD554="Yes"),'Calc| Overheads Allocation'!F$62,'Input| Projects'!$AG554),""))),"")</f>
        <v/>
      </c>
      <c r="AX554" s="186" t="str">
        <f>IFERROR(IF('Input| Overheads'!$C$42="Direct costs",SUMPRODUCT(--('Input| Projects'!$AD554="Yes"),'Calc| Overheads Allocation'!G$9,'Calc| Project Costs'!Z554),IF('Input| Overheads'!$C$42="Internal labour",SUMPRODUCT(--('Input| Projects'!$AD554="Yes"),'Calc| Overheads Allocation'!G$9,'Calc| Project Costs'!Z554,'Input| Projects'!$Y554),IF('Input| Overheads'!$C$42="DNSP defined",SUMPRODUCT(--('Input| Projects'!$AD554="Yes"),'Calc| Overheads Allocation'!G$62,'Input| Projects'!$AG554),""))),"")</f>
        <v/>
      </c>
      <c r="AY554" s="186" t="str">
        <f>IFERROR(IF('Input| Overheads'!$C$42="Direct costs",SUMPRODUCT(--('Input| Projects'!$AD554="Yes"),'Calc| Overheads Allocation'!H$9,'Calc| Project Costs'!AA554),IF('Input| Overheads'!$C$42="Internal labour",SUMPRODUCT(--('Input| Projects'!$AD554="Yes"),'Calc| Overheads Allocation'!H$9,'Calc| Project Costs'!AA554,'Input| Projects'!$Y554),IF('Input| Overheads'!$C$42="DNSP defined",SUMPRODUCT(--('Input| Projects'!$AD554="Yes"),'Calc| Overheads Allocation'!H$62,'Input| Projects'!$AG554),""))),"")</f>
        <v/>
      </c>
      <c r="AZ554" s="186" t="str">
        <f>IFERROR(IF('Input| Overheads'!$C$42="Direct costs",SUMPRODUCT(--('Input| Projects'!$AD554="Yes"),'Calc| Overheads Allocation'!I$9,'Calc| Project Costs'!AB554),IF('Input| Overheads'!$C$42="Internal labour",SUMPRODUCT(--('Input| Projects'!$AD554="Yes"),'Calc| Overheads Allocation'!I$9,'Calc| Project Costs'!AB554,'Input| Projects'!$Y554),IF('Input| Overheads'!$C$42="DNSP defined",SUMPRODUCT(--('Input| Projects'!$AD554="Yes"),'Calc| Overheads Allocation'!I$62,'Input| Projects'!$AG554),""))),"")</f>
        <v/>
      </c>
      <c r="BA554" s="106"/>
      <c r="BB554" s="186">
        <f t="shared" si="274"/>
        <v>0</v>
      </c>
      <c r="BC554" s="186">
        <f t="shared" si="275"/>
        <v>0</v>
      </c>
      <c r="BD554" s="186">
        <f t="shared" si="276"/>
        <v>0</v>
      </c>
      <c r="BE554" s="186">
        <f t="shared" si="253"/>
        <v>0</v>
      </c>
      <c r="BF554" s="186">
        <f t="shared" si="254"/>
        <v>0</v>
      </c>
      <c r="BG554" s="186">
        <f t="shared" si="255"/>
        <v>0</v>
      </c>
      <c r="BH554" s="186">
        <f t="shared" si="256"/>
        <v>0</v>
      </c>
      <c r="BI554" s="97"/>
      <c r="BJ554" s="186" t="str">
        <f t="shared" si="257"/>
        <v/>
      </c>
      <c r="BK554" s="186" t="str">
        <f t="shared" si="258"/>
        <v/>
      </c>
      <c r="BL554" s="186" t="str">
        <f t="shared" si="259"/>
        <v/>
      </c>
      <c r="BM554" s="186" t="str">
        <f t="shared" si="260"/>
        <v/>
      </c>
      <c r="BN554" s="186" t="str">
        <f t="shared" si="261"/>
        <v/>
      </c>
      <c r="BO554" s="186" t="str">
        <f t="shared" si="262"/>
        <v/>
      </c>
      <c r="BP554" s="186" t="str">
        <f t="shared" si="263"/>
        <v/>
      </c>
      <c r="BQ554" s="97"/>
      <c r="BR554" s="186">
        <f t="shared" si="264"/>
        <v>0</v>
      </c>
      <c r="BS554" s="186">
        <f t="shared" si="265"/>
        <v>0</v>
      </c>
      <c r="BT554" s="222">
        <f t="shared" si="266"/>
        <v>0</v>
      </c>
      <c r="BU554" s="222">
        <f t="shared" si="267"/>
        <v>0</v>
      </c>
      <c r="BV554" s="222">
        <f t="shared" si="268"/>
        <v>0</v>
      </c>
      <c r="BW554" s="222">
        <f t="shared" si="269"/>
        <v>0</v>
      </c>
      <c r="BX554" s="222">
        <f t="shared" si="270"/>
        <v>0</v>
      </c>
      <c r="BY554" s="106"/>
      <c r="BZ554" s="197" t="str">
        <f>IF(SUMIF('Input| Projects'!$AS$8:$CP$8,"Dx",'Input| Projects'!$AS554:$CP554)=0,"",SUMIF('Input| Projects'!$AS$8:$CP$8,"Dx",'Input| Projects'!$AS554:$CP554))</f>
        <v/>
      </c>
      <c r="CA554" s="197" t="str">
        <f>IF(SUMIF('Input| Projects'!$AS$8:$CP$8,"Tx",'Input| Projects'!$AS554:$CP554)=0,"",SUMIF('Input| Projects'!$AS$8:$CP$8,"Tx",'Input| Projects'!$AS554:$CP554))</f>
        <v/>
      </c>
      <c r="CB554" s="150" t="str">
        <f t="shared" si="277"/>
        <v/>
      </c>
    </row>
    <row r="555" spans="2:80" x14ac:dyDescent="0.2">
      <c r="B555" s="201">
        <f>IFERROR('Input| Projects'!B555,"")</f>
        <v>546</v>
      </c>
      <c r="C555" s="42" t="str">
        <f>IFERROR(IF('Input| Projects'!C555="","",'Input| Projects'!C555),"")</f>
        <v/>
      </c>
      <c r="D555" s="42" t="str">
        <f>IFERROR(IF('Input| Projects'!D555="","",'Input| Projects'!D555),"")</f>
        <v/>
      </c>
      <c r="E555" s="104"/>
      <c r="F555" s="190">
        <f>IFERROR('Input| Projects'!I555*'Input| Escalations'!$K$19,"")</f>
        <v>0</v>
      </c>
      <c r="G555" s="190">
        <f>IFERROR('Input| Projects'!J555*'Input| Escalations'!$K$19,"")</f>
        <v>0</v>
      </c>
      <c r="H555" s="190">
        <f>IFERROR('Input| Projects'!K555*'Input| Escalations'!$K$19,"")</f>
        <v>0</v>
      </c>
      <c r="I555" s="190">
        <f>IFERROR('Input| Projects'!L555*'Input| Escalations'!$K$19,"")</f>
        <v>0</v>
      </c>
      <c r="J555" s="190">
        <f>IFERROR('Input| Projects'!M555*'Input| Escalations'!$K$19,"")</f>
        <v>0</v>
      </c>
      <c r="K555" s="190">
        <f>IFERROR('Input| Projects'!N555*'Input| Escalations'!$K$19,"")</f>
        <v>0</v>
      </c>
      <c r="L555" s="190">
        <f>IFERROR('Input| Projects'!O555*'Input| Escalations'!$K$19,"")</f>
        <v>0</v>
      </c>
      <c r="M555" s="150" t="str">
        <f>IF(ABS(SUM(F555:L555)-(SUM('Input| Projects'!I555:O555)*'Input| Escalations'!$K$19))&lt;0.0000001,"",1)</f>
        <v/>
      </c>
      <c r="N555" s="192">
        <f>'Input| Projects'!$Y555*INDEX('Input| Escalations'!$H$33:$N$33,MATCH('Calc| Project Costs'!N$9,'Input| Escalations'!$H$23:$N$23,0))+'Input| Projects'!$Z555*INDEX('Input| Escalations'!$H$34:$N$34,MATCH('Calc| Project Costs'!N$9,'Input| Escalations'!$H$23:$N$23,0))+'Input| Projects'!$AA555*INDEX('Input| Escalations'!$H$35:$N$35,MATCH('Calc| Project Costs'!N$9,'Input| Escalations'!$H$23:$N$23,0))+1</f>
        <v>1</v>
      </c>
      <c r="O555" s="192">
        <f>'Input| Projects'!$Y555*INDEX('Input| Escalations'!$H$33:$N$33,MATCH('Calc| Project Costs'!O$9,'Input| Escalations'!$H$23:$N$23,0))+'Input| Projects'!$Z555*INDEX('Input| Escalations'!$H$34:$N$34,MATCH('Calc| Project Costs'!O$9,'Input| Escalations'!$H$23:$N$23,0))+'Input| Projects'!$AA555*INDEX('Input| Escalations'!$H$35:$N$35,MATCH('Calc| Project Costs'!O$9,'Input| Escalations'!$H$23:$N$23,0))+1</f>
        <v>1</v>
      </c>
      <c r="P555" s="192">
        <f>'Input| Projects'!$Y555*INDEX('Input| Escalations'!$H$33:$N$33,MATCH('Calc| Project Costs'!P$9,'Input| Escalations'!$H$23:$N$23,0))+'Input| Projects'!$Z555*INDEX('Input| Escalations'!$H$34:$N$34,MATCH('Calc| Project Costs'!P$9,'Input| Escalations'!$H$23:$N$23,0))+'Input| Projects'!$AA555*INDEX('Input| Escalations'!$H$35:$N$35,MATCH('Calc| Project Costs'!P$9,'Input| Escalations'!$H$23:$N$23,0))+1</f>
        <v>1</v>
      </c>
      <c r="Q555" s="192">
        <f>'Input| Projects'!$Y555*INDEX('Input| Escalations'!$H$33:$N$33,MATCH('Calc| Project Costs'!Q$9,'Input| Escalations'!$H$23:$N$23,0))+'Input| Projects'!$Z555*INDEX('Input| Escalations'!$H$34:$N$34,MATCH('Calc| Project Costs'!Q$9,'Input| Escalations'!$H$23:$N$23,0))+'Input| Projects'!$AA555*INDEX('Input| Escalations'!$H$35:$N$35,MATCH('Calc| Project Costs'!Q$9,'Input| Escalations'!$H$23:$N$23,0))+1</f>
        <v>1</v>
      </c>
      <c r="R555" s="192">
        <f>'Input| Projects'!$Y555*INDEX('Input| Escalations'!$H$33:$N$33,MATCH('Calc| Project Costs'!R$9,'Input| Escalations'!$H$23:$N$23,0))+'Input| Projects'!$Z555*INDEX('Input| Escalations'!$H$34:$N$34,MATCH('Calc| Project Costs'!R$9,'Input| Escalations'!$H$23:$N$23,0))+'Input| Projects'!$AA555*INDEX('Input| Escalations'!$H$35:$N$35,MATCH('Calc| Project Costs'!R$9,'Input| Escalations'!$H$23:$N$23,0))+1</f>
        <v>1</v>
      </c>
      <c r="S555" s="192">
        <f>'Input| Projects'!$Y555*INDEX('Input| Escalations'!$H$33:$N$33,MATCH('Calc| Project Costs'!S$9,'Input| Escalations'!$H$23:$N$23,0))+'Input| Projects'!$Z555*INDEX('Input| Escalations'!$H$34:$N$34,MATCH('Calc| Project Costs'!S$9,'Input| Escalations'!$H$23:$N$23,0))+'Input| Projects'!$AA555*INDEX('Input| Escalations'!$H$35:$N$35,MATCH('Calc| Project Costs'!S$9,'Input| Escalations'!$H$23:$N$23,0))+1</f>
        <v>1</v>
      </c>
      <c r="T555" s="192">
        <f>'Input| Projects'!$Y555*INDEX('Input| Escalations'!$H$33:$N$33,MATCH('Calc| Project Costs'!T$9,'Input| Escalations'!$H$23:$N$23,0))+'Input| Projects'!$Z555*INDEX('Input| Escalations'!$H$34:$N$34,MATCH('Calc| Project Costs'!T$9,'Input| Escalations'!$H$23:$N$23,0))+'Input| Projects'!$AA555*INDEX('Input| Escalations'!$H$35:$N$35,MATCH('Calc| Project Costs'!T$9,'Input| Escalations'!$H$23:$N$23,0))+1</f>
        <v>1</v>
      </c>
      <c r="U555" s="106"/>
      <c r="V555" s="186">
        <f t="shared" si="271"/>
        <v>0</v>
      </c>
      <c r="W555" s="186">
        <f t="shared" si="272"/>
        <v>0</v>
      </c>
      <c r="X555" s="186">
        <f t="shared" si="273"/>
        <v>0</v>
      </c>
      <c r="Y555" s="186">
        <f t="shared" si="249"/>
        <v>0</v>
      </c>
      <c r="Z555" s="186">
        <f t="shared" si="250"/>
        <v>0</v>
      </c>
      <c r="AA555" s="186">
        <f t="shared" si="251"/>
        <v>0</v>
      </c>
      <c r="AB555" s="186">
        <f t="shared" si="252"/>
        <v>0</v>
      </c>
      <c r="AC555" s="106"/>
      <c r="AD555" s="186">
        <f>'Input| Projects'!Q555*N555*'Input| Escalations'!$K$19</f>
        <v>0</v>
      </c>
      <c r="AE555" s="186">
        <f>'Input| Projects'!R555*O555*'Input| Escalations'!$K$19</f>
        <v>0</v>
      </c>
      <c r="AF555" s="186">
        <f>'Input| Projects'!S555*P555*'Input| Escalations'!$K$19</f>
        <v>0</v>
      </c>
      <c r="AG555" s="186">
        <f>'Input| Projects'!T555*Q555*'Input| Escalations'!$K$19</f>
        <v>0</v>
      </c>
      <c r="AH555" s="186">
        <f>'Input| Projects'!U555*R555*'Input| Escalations'!$K$19</f>
        <v>0</v>
      </c>
      <c r="AI555" s="186">
        <f>'Input| Projects'!V555*S555*'Input| Escalations'!$K$19</f>
        <v>0</v>
      </c>
      <c r="AJ555" s="186">
        <f>'Input| Projects'!W555*T555*'Input| Escalations'!$K$19</f>
        <v>0</v>
      </c>
      <c r="AK555" s="106"/>
      <c r="AL555" s="186" t="str">
        <f>IFERROR(IF('Input| Overheads'!$C$42="Direct costs",SUMPRODUCT(--('Input| Projects'!$AC555="Yes"),'Calc| Overheads Allocation'!C$8,'Calc| Project Costs'!V555),IF('Input| Overheads'!$C$42="Internal labour",SUMPRODUCT(--('Input| Projects'!$AC555="Yes"),'Calc| Overheads Allocation'!C$8,'Calc| Project Costs'!V555,'Input| Projects'!$Y555),IF('Input| Overheads'!$C$42="DNSP defined",SUMPRODUCT(--('Input| Projects'!$AC555="Yes"),'Calc| Overheads Allocation'!C$61,'Input| Projects'!$AF555),""))),"")</f>
        <v/>
      </c>
      <c r="AM555" s="186" t="str">
        <f>IFERROR(IF('Input| Overheads'!$C$42="Direct costs",SUMPRODUCT(--('Input| Projects'!$AC555="Yes"),'Calc| Overheads Allocation'!D$8,'Calc| Project Costs'!W555),IF('Input| Overheads'!$C$42="Internal labour",SUMPRODUCT(--('Input| Projects'!$AC555="Yes"),'Calc| Overheads Allocation'!D$8,'Calc| Project Costs'!W555,'Input| Projects'!$Y555),IF('Input| Overheads'!$C$42="DNSP defined",SUMPRODUCT(--('Input| Projects'!$AC555="Yes"),'Calc| Overheads Allocation'!D$61,'Input| Projects'!$AF555),""))),"")</f>
        <v/>
      </c>
      <c r="AN555" s="186" t="str">
        <f>IFERROR(IF('Input| Overheads'!$C$42="Direct costs",SUMPRODUCT(--('Input| Projects'!$AC555="Yes"),'Calc| Overheads Allocation'!E$8,'Calc| Project Costs'!X555),IF('Input| Overheads'!$C$42="Internal labour",SUMPRODUCT(--('Input| Projects'!$AC555="Yes"),'Calc| Overheads Allocation'!E$8,'Calc| Project Costs'!X555,'Input| Projects'!$Y555),IF('Input| Overheads'!$C$42="DNSP defined",SUMPRODUCT(--('Input| Projects'!$AC555="Yes"),'Calc| Overheads Allocation'!E$61,'Input| Projects'!$AF555),""))),"")</f>
        <v/>
      </c>
      <c r="AO555" s="186" t="str">
        <f>IFERROR(IF('Input| Overheads'!$C$42="Direct costs",SUMPRODUCT(--('Input| Projects'!$AC555="Yes"),'Calc| Overheads Allocation'!F$8,'Calc| Project Costs'!Y555),IF('Input| Overheads'!$C$42="Internal labour",SUMPRODUCT(--('Input| Projects'!$AC555="Yes"),'Calc| Overheads Allocation'!F$8,'Calc| Project Costs'!Y555,'Input| Projects'!$Y555),IF('Input| Overheads'!$C$42="DNSP defined",SUMPRODUCT(--('Input| Projects'!$AC555="Yes"),'Calc| Overheads Allocation'!F$61,'Input| Projects'!$AF555),""))),"")</f>
        <v/>
      </c>
      <c r="AP555" s="186" t="str">
        <f>IFERROR(IF('Input| Overheads'!$C$42="Direct costs",SUMPRODUCT(--('Input| Projects'!$AC555="Yes"),'Calc| Overheads Allocation'!G$8,'Calc| Project Costs'!Z555),IF('Input| Overheads'!$C$42="Internal labour",SUMPRODUCT(--('Input| Projects'!$AC555="Yes"),'Calc| Overheads Allocation'!G$8,'Calc| Project Costs'!Z555,'Input| Projects'!$Y555),IF('Input| Overheads'!$C$42="DNSP defined",SUMPRODUCT(--('Input| Projects'!$AC555="Yes"),'Calc| Overheads Allocation'!G$61,'Input| Projects'!$AF555),""))),"")</f>
        <v/>
      </c>
      <c r="AQ555" s="186" t="str">
        <f>IFERROR(IF('Input| Overheads'!$C$42="Direct costs",SUMPRODUCT(--('Input| Projects'!$AC555="Yes"),'Calc| Overheads Allocation'!H$8,'Calc| Project Costs'!AA555),IF('Input| Overheads'!$C$42="Internal labour",SUMPRODUCT(--('Input| Projects'!$AC555="Yes"),'Calc| Overheads Allocation'!H$8,'Calc| Project Costs'!AA555,'Input| Projects'!$Y555),IF('Input| Overheads'!$C$42="DNSP defined",SUMPRODUCT(--('Input| Projects'!$AC555="Yes"),'Calc| Overheads Allocation'!H$61,'Input| Projects'!$AF555),""))),"")</f>
        <v/>
      </c>
      <c r="AR555" s="186" t="str">
        <f>IFERROR(IF('Input| Overheads'!$C$42="Direct costs",SUMPRODUCT(--('Input| Projects'!$AC555="Yes"),'Calc| Overheads Allocation'!I$8,'Calc| Project Costs'!AB555),IF('Input| Overheads'!$C$42="Internal labour",SUMPRODUCT(--('Input| Projects'!$AC555="Yes"),'Calc| Overheads Allocation'!I$8,'Calc| Project Costs'!AB555,'Input| Projects'!$Y555),IF('Input| Overheads'!$C$42="DNSP defined",SUMPRODUCT(--('Input| Projects'!$AC555="Yes"),'Calc| Overheads Allocation'!I$61,'Input| Projects'!$AF555),""))),"")</f>
        <v/>
      </c>
      <c r="AS555" s="106"/>
      <c r="AT555" s="186" t="str">
        <f>IFERROR(IF('Input| Overheads'!$C$42="Direct costs",SUMPRODUCT(--('Input| Projects'!$AD555="Yes"),'Calc| Overheads Allocation'!C$9,'Calc| Project Costs'!V555),IF('Input| Overheads'!$C$42="Internal labour",SUMPRODUCT(--('Input| Projects'!$AD555="Yes"),'Calc| Overheads Allocation'!C$9,'Calc| Project Costs'!V555,'Input| Projects'!$Y555),IF('Input| Overheads'!$C$42="DNSP defined",SUMPRODUCT(--('Input| Projects'!$AD555="Yes"),'Calc| Overheads Allocation'!C$62,'Input| Projects'!$AG555),""))),"")</f>
        <v/>
      </c>
      <c r="AU555" s="186" t="str">
        <f>IFERROR(IF('Input| Overheads'!$C$42="Direct costs",SUMPRODUCT(--('Input| Projects'!$AD555="Yes"),'Calc| Overheads Allocation'!D$9,'Calc| Project Costs'!W555),IF('Input| Overheads'!$C$42="Internal labour",SUMPRODUCT(--('Input| Projects'!$AD555="Yes"),'Calc| Overheads Allocation'!D$9,'Calc| Project Costs'!W555,'Input| Projects'!$Y555),IF('Input| Overheads'!$C$42="DNSP defined",SUMPRODUCT(--('Input| Projects'!$AD555="Yes"),'Calc| Overheads Allocation'!D$62,'Input| Projects'!$AG555),""))),"")</f>
        <v/>
      </c>
      <c r="AV555" s="186" t="str">
        <f>IFERROR(IF('Input| Overheads'!$C$42="Direct costs",SUMPRODUCT(--('Input| Projects'!$AD555="Yes"),'Calc| Overheads Allocation'!E$9,'Calc| Project Costs'!X555),IF('Input| Overheads'!$C$42="Internal labour",SUMPRODUCT(--('Input| Projects'!$AD555="Yes"),'Calc| Overheads Allocation'!E$9,'Calc| Project Costs'!X555,'Input| Projects'!$Y555),IF('Input| Overheads'!$C$42="DNSP defined",SUMPRODUCT(--('Input| Projects'!$AD555="Yes"),'Calc| Overheads Allocation'!E$62,'Input| Projects'!$AG555),""))),"")</f>
        <v/>
      </c>
      <c r="AW555" s="186" t="str">
        <f>IFERROR(IF('Input| Overheads'!$C$42="Direct costs",SUMPRODUCT(--('Input| Projects'!$AD555="Yes"),'Calc| Overheads Allocation'!F$9,'Calc| Project Costs'!Y555),IF('Input| Overheads'!$C$42="Internal labour",SUMPRODUCT(--('Input| Projects'!$AD555="Yes"),'Calc| Overheads Allocation'!F$9,'Calc| Project Costs'!Y555,'Input| Projects'!$Y555),IF('Input| Overheads'!$C$42="DNSP defined",SUMPRODUCT(--('Input| Projects'!$AD555="Yes"),'Calc| Overheads Allocation'!F$62,'Input| Projects'!$AG555),""))),"")</f>
        <v/>
      </c>
      <c r="AX555" s="186" t="str">
        <f>IFERROR(IF('Input| Overheads'!$C$42="Direct costs",SUMPRODUCT(--('Input| Projects'!$AD555="Yes"),'Calc| Overheads Allocation'!G$9,'Calc| Project Costs'!Z555),IF('Input| Overheads'!$C$42="Internal labour",SUMPRODUCT(--('Input| Projects'!$AD555="Yes"),'Calc| Overheads Allocation'!G$9,'Calc| Project Costs'!Z555,'Input| Projects'!$Y555),IF('Input| Overheads'!$C$42="DNSP defined",SUMPRODUCT(--('Input| Projects'!$AD555="Yes"),'Calc| Overheads Allocation'!G$62,'Input| Projects'!$AG555),""))),"")</f>
        <v/>
      </c>
      <c r="AY555" s="186" t="str">
        <f>IFERROR(IF('Input| Overheads'!$C$42="Direct costs",SUMPRODUCT(--('Input| Projects'!$AD555="Yes"),'Calc| Overheads Allocation'!H$9,'Calc| Project Costs'!AA555),IF('Input| Overheads'!$C$42="Internal labour",SUMPRODUCT(--('Input| Projects'!$AD555="Yes"),'Calc| Overheads Allocation'!H$9,'Calc| Project Costs'!AA555,'Input| Projects'!$Y555),IF('Input| Overheads'!$C$42="DNSP defined",SUMPRODUCT(--('Input| Projects'!$AD555="Yes"),'Calc| Overheads Allocation'!H$62,'Input| Projects'!$AG555),""))),"")</f>
        <v/>
      </c>
      <c r="AZ555" s="186" t="str">
        <f>IFERROR(IF('Input| Overheads'!$C$42="Direct costs",SUMPRODUCT(--('Input| Projects'!$AD555="Yes"),'Calc| Overheads Allocation'!I$9,'Calc| Project Costs'!AB555),IF('Input| Overheads'!$C$42="Internal labour",SUMPRODUCT(--('Input| Projects'!$AD555="Yes"),'Calc| Overheads Allocation'!I$9,'Calc| Project Costs'!AB555,'Input| Projects'!$Y555),IF('Input| Overheads'!$C$42="DNSP defined",SUMPRODUCT(--('Input| Projects'!$AD555="Yes"),'Calc| Overheads Allocation'!I$62,'Input| Projects'!$AG555),""))),"")</f>
        <v/>
      </c>
      <c r="BA555" s="106"/>
      <c r="BB555" s="186">
        <f t="shared" si="274"/>
        <v>0</v>
      </c>
      <c r="BC555" s="186">
        <f t="shared" si="275"/>
        <v>0</v>
      </c>
      <c r="BD555" s="186">
        <f t="shared" si="276"/>
        <v>0</v>
      </c>
      <c r="BE555" s="186">
        <f t="shared" si="253"/>
        <v>0</v>
      </c>
      <c r="BF555" s="186">
        <f t="shared" si="254"/>
        <v>0</v>
      </c>
      <c r="BG555" s="186">
        <f t="shared" si="255"/>
        <v>0</v>
      </c>
      <c r="BH555" s="186">
        <f t="shared" si="256"/>
        <v>0</v>
      </c>
      <c r="BI555" s="97"/>
      <c r="BJ555" s="186" t="str">
        <f t="shared" si="257"/>
        <v/>
      </c>
      <c r="BK555" s="186" t="str">
        <f t="shared" si="258"/>
        <v/>
      </c>
      <c r="BL555" s="186" t="str">
        <f t="shared" si="259"/>
        <v/>
      </c>
      <c r="BM555" s="186" t="str">
        <f t="shared" si="260"/>
        <v/>
      </c>
      <c r="BN555" s="186" t="str">
        <f t="shared" si="261"/>
        <v/>
      </c>
      <c r="BO555" s="186" t="str">
        <f t="shared" si="262"/>
        <v/>
      </c>
      <c r="BP555" s="186" t="str">
        <f t="shared" si="263"/>
        <v/>
      </c>
      <c r="BQ555" s="97"/>
      <c r="BR555" s="186">
        <f t="shared" si="264"/>
        <v>0</v>
      </c>
      <c r="BS555" s="186">
        <f t="shared" si="265"/>
        <v>0</v>
      </c>
      <c r="BT555" s="222">
        <f t="shared" si="266"/>
        <v>0</v>
      </c>
      <c r="BU555" s="222">
        <f t="shared" si="267"/>
        <v>0</v>
      </c>
      <c r="BV555" s="222">
        <f t="shared" si="268"/>
        <v>0</v>
      </c>
      <c r="BW555" s="222">
        <f t="shared" si="269"/>
        <v>0</v>
      </c>
      <c r="BX555" s="222">
        <f t="shared" si="270"/>
        <v>0</v>
      </c>
      <c r="BY555" s="106"/>
      <c r="BZ555" s="197" t="str">
        <f>IF(SUMIF('Input| Projects'!$AS$8:$CP$8,"Dx",'Input| Projects'!$AS555:$CP555)=0,"",SUMIF('Input| Projects'!$AS$8:$CP$8,"Dx",'Input| Projects'!$AS555:$CP555))</f>
        <v/>
      </c>
      <c r="CA555" s="197" t="str">
        <f>IF(SUMIF('Input| Projects'!$AS$8:$CP$8,"Tx",'Input| Projects'!$AS555:$CP555)=0,"",SUMIF('Input| Projects'!$AS$8:$CP$8,"Tx",'Input| Projects'!$AS555:$CP555))</f>
        <v/>
      </c>
      <c r="CB555" s="150" t="str">
        <f t="shared" si="277"/>
        <v/>
      </c>
    </row>
    <row r="556" spans="2:80" x14ac:dyDescent="0.2">
      <c r="B556" s="201">
        <f>IFERROR('Input| Projects'!B556,"")</f>
        <v>547</v>
      </c>
      <c r="C556" s="42" t="str">
        <f>IFERROR(IF('Input| Projects'!C556="","",'Input| Projects'!C556),"")</f>
        <v/>
      </c>
      <c r="D556" s="42" t="str">
        <f>IFERROR(IF('Input| Projects'!D556="","",'Input| Projects'!D556),"")</f>
        <v/>
      </c>
      <c r="E556" s="104"/>
      <c r="F556" s="190">
        <f>IFERROR('Input| Projects'!I556*'Input| Escalations'!$K$19,"")</f>
        <v>0</v>
      </c>
      <c r="G556" s="190">
        <f>IFERROR('Input| Projects'!J556*'Input| Escalations'!$K$19,"")</f>
        <v>0</v>
      </c>
      <c r="H556" s="190">
        <f>IFERROR('Input| Projects'!K556*'Input| Escalations'!$K$19,"")</f>
        <v>0</v>
      </c>
      <c r="I556" s="190">
        <f>IFERROR('Input| Projects'!L556*'Input| Escalations'!$K$19,"")</f>
        <v>0</v>
      </c>
      <c r="J556" s="190">
        <f>IFERROR('Input| Projects'!M556*'Input| Escalations'!$K$19,"")</f>
        <v>0</v>
      </c>
      <c r="K556" s="190">
        <f>IFERROR('Input| Projects'!N556*'Input| Escalations'!$K$19,"")</f>
        <v>0</v>
      </c>
      <c r="L556" s="190">
        <f>IFERROR('Input| Projects'!O556*'Input| Escalations'!$K$19,"")</f>
        <v>0</v>
      </c>
      <c r="M556" s="150" t="str">
        <f>IF(ABS(SUM(F556:L556)-(SUM('Input| Projects'!I556:O556)*'Input| Escalations'!$K$19))&lt;0.0000001,"",1)</f>
        <v/>
      </c>
      <c r="N556" s="192">
        <f>'Input| Projects'!$Y556*INDEX('Input| Escalations'!$H$33:$N$33,MATCH('Calc| Project Costs'!N$9,'Input| Escalations'!$H$23:$N$23,0))+'Input| Projects'!$Z556*INDEX('Input| Escalations'!$H$34:$N$34,MATCH('Calc| Project Costs'!N$9,'Input| Escalations'!$H$23:$N$23,0))+'Input| Projects'!$AA556*INDEX('Input| Escalations'!$H$35:$N$35,MATCH('Calc| Project Costs'!N$9,'Input| Escalations'!$H$23:$N$23,0))+1</f>
        <v>1</v>
      </c>
      <c r="O556" s="192">
        <f>'Input| Projects'!$Y556*INDEX('Input| Escalations'!$H$33:$N$33,MATCH('Calc| Project Costs'!O$9,'Input| Escalations'!$H$23:$N$23,0))+'Input| Projects'!$Z556*INDEX('Input| Escalations'!$H$34:$N$34,MATCH('Calc| Project Costs'!O$9,'Input| Escalations'!$H$23:$N$23,0))+'Input| Projects'!$AA556*INDEX('Input| Escalations'!$H$35:$N$35,MATCH('Calc| Project Costs'!O$9,'Input| Escalations'!$H$23:$N$23,0))+1</f>
        <v>1</v>
      </c>
      <c r="P556" s="192">
        <f>'Input| Projects'!$Y556*INDEX('Input| Escalations'!$H$33:$N$33,MATCH('Calc| Project Costs'!P$9,'Input| Escalations'!$H$23:$N$23,0))+'Input| Projects'!$Z556*INDEX('Input| Escalations'!$H$34:$N$34,MATCH('Calc| Project Costs'!P$9,'Input| Escalations'!$H$23:$N$23,0))+'Input| Projects'!$AA556*INDEX('Input| Escalations'!$H$35:$N$35,MATCH('Calc| Project Costs'!P$9,'Input| Escalations'!$H$23:$N$23,0))+1</f>
        <v>1</v>
      </c>
      <c r="Q556" s="192">
        <f>'Input| Projects'!$Y556*INDEX('Input| Escalations'!$H$33:$N$33,MATCH('Calc| Project Costs'!Q$9,'Input| Escalations'!$H$23:$N$23,0))+'Input| Projects'!$Z556*INDEX('Input| Escalations'!$H$34:$N$34,MATCH('Calc| Project Costs'!Q$9,'Input| Escalations'!$H$23:$N$23,0))+'Input| Projects'!$AA556*INDEX('Input| Escalations'!$H$35:$N$35,MATCH('Calc| Project Costs'!Q$9,'Input| Escalations'!$H$23:$N$23,0))+1</f>
        <v>1</v>
      </c>
      <c r="R556" s="192">
        <f>'Input| Projects'!$Y556*INDEX('Input| Escalations'!$H$33:$N$33,MATCH('Calc| Project Costs'!R$9,'Input| Escalations'!$H$23:$N$23,0))+'Input| Projects'!$Z556*INDEX('Input| Escalations'!$H$34:$N$34,MATCH('Calc| Project Costs'!R$9,'Input| Escalations'!$H$23:$N$23,0))+'Input| Projects'!$AA556*INDEX('Input| Escalations'!$H$35:$N$35,MATCH('Calc| Project Costs'!R$9,'Input| Escalations'!$H$23:$N$23,0))+1</f>
        <v>1</v>
      </c>
      <c r="S556" s="192">
        <f>'Input| Projects'!$Y556*INDEX('Input| Escalations'!$H$33:$N$33,MATCH('Calc| Project Costs'!S$9,'Input| Escalations'!$H$23:$N$23,0))+'Input| Projects'!$Z556*INDEX('Input| Escalations'!$H$34:$N$34,MATCH('Calc| Project Costs'!S$9,'Input| Escalations'!$H$23:$N$23,0))+'Input| Projects'!$AA556*INDEX('Input| Escalations'!$H$35:$N$35,MATCH('Calc| Project Costs'!S$9,'Input| Escalations'!$H$23:$N$23,0))+1</f>
        <v>1</v>
      </c>
      <c r="T556" s="192">
        <f>'Input| Projects'!$Y556*INDEX('Input| Escalations'!$H$33:$N$33,MATCH('Calc| Project Costs'!T$9,'Input| Escalations'!$H$23:$N$23,0))+'Input| Projects'!$Z556*INDEX('Input| Escalations'!$H$34:$N$34,MATCH('Calc| Project Costs'!T$9,'Input| Escalations'!$H$23:$N$23,0))+'Input| Projects'!$AA556*INDEX('Input| Escalations'!$H$35:$N$35,MATCH('Calc| Project Costs'!T$9,'Input| Escalations'!$H$23:$N$23,0))+1</f>
        <v>1</v>
      </c>
      <c r="U556" s="106"/>
      <c r="V556" s="186">
        <f t="shared" si="271"/>
        <v>0</v>
      </c>
      <c r="W556" s="186">
        <f t="shared" si="272"/>
        <v>0</v>
      </c>
      <c r="X556" s="186">
        <f t="shared" si="273"/>
        <v>0</v>
      </c>
      <c r="Y556" s="186">
        <f t="shared" si="249"/>
        <v>0</v>
      </c>
      <c r="Z556" s="186">
        <f t="shared" si="250"/>
        <v>0</v>
      </c>
      <c r="AA556" s="186">
        <f t="shared" si="251"/>
        <v>0</v>
      </c>
      <c r="AB556" s="186">
        <f t="shared" si="252"/>
        <v>0</v>
      </c>
      <c r="AC556" s="106"/>
      <c r="AD556" s="186">
        <f>'Input| Projects'!Q556*N556*'Input| Escalations'!$K$19</f>
        <v>0</v>
      </c>
      <c r="AE556" s="186">
        <f>'Input| Projects'!R556*O556*'Input| Escalations'!$K$19</f>
        <v>0</v>
      </c>
      <c r="AF556" s="186">
        <f>'Input| Projects'!S556*P556*'Input| Escalations'!$K$19</f>
        <v>0</v>
      </c>
      <c r="AG556" s="186">
        <f>'Input| Projects'!T556*Q556*'Input| Escalations'!$K$19</f>
        <v>0</v>
      </c>
      <c r="AH556" s="186">
        <f>'Input| Projects'!U556*R556*'Input| Escalations'!$K$19</f>
        <v>0</v>
      </c>
      <c r="AI556" s="186">
        <f>'Input| Projects'!V556*S556*'Input| Escalations'!$K$19</f>
        <v>0</v>
      </c>
      <c r="AJ556" s="186">
        <f>'Input| Projects'!W556*T556*'Input| Escalations'!$K$19</f>
        <v>0</v>
      </c>
      <c r="AK556" s="106"/>
      <c r="AL556" s="186" t="str">
        <f>IFERROR(IF('Input| Overheads'!$C$42="Direct costs",SUMPRODUCT(--('Input| Projects'!$AC556="Yes"),'Calc| Overheads Allocation'!C$8,'Calc| Project Costs'!V556),IF('Input| Overheads'!$C$42="Internal labour",SUMPRODUCT(--('Input| Projects'!$AC556="Yes"),'Calc| Overheads Allocation'!C$8,'Calc| Project Costs'!V556,'Input| Projects'!$Y556),IF('Input| Overheads'!$C$42="DNSP defined",SUMPRODUCT(--('Input| Projects'!$AC556="Yes"),'Calc| Overheads Allocation'!C$61,'Input| Projects'!$AF556),""))),"")</f>
        <v/>
      </c>
      <c r="AM556" s="186" t="str">
        <f>IFERROR(IF('Input| Overheads'!$C$42="Direct costs",SUMPRODUCT(--('Input| Projects'!$AC556="Yes"),'Calc| Overheads Allocation'!D$8,'Calc| Project Costs'!W556),IF('Input| Overheads'!$C$42="Internal labour",SUMPRODUCT(--('Input| Projects'!$AC556="Yes"),'Calc| Overheads Allocation'!D$8,'Calc| Project Costs'!W556,'Input| Projects'!$Y556),IF('Input| Overheads'!$C$42="DNSP defined",SUMPRODUCT(--('Input| Projects'!$AC556="Yes"),'Calc| Overheads Allocation'!D$61,'Input| Projects'!$AF556),""))),"")</f>
        <v/>
      </c>
      <c r="AN556" s="186" t="str">
        <f>IFERROR(IF('Input| Overheads'!$C$42="Direct costs",SUMPRODUCT(--('Input| Projects'!$AC556="Yes"),'Calc| Overheads Allocation'!E$8,'Calc| Project Costs'!X556),IF('Input| Overheads'!$C$42="Internal labour",SUMPRODUCT(--('Input| Projects'!$AC556="Yes"),'Calc| Overheads Allocation'!E$8,'Calc| Project Costs'!X556,'Input| Projects'!$Y556),IF('Input| Overheads'!$C$42="DNSP defined",SUMPRODUCT(--('Input| Projects'!$AC556="Yes"),'Calc| Overheads Allocation'!E$61,'Input| Projects'!$AF556),""))),"")</f>
        <v/>
      </c>
      <c r="AO556" s="186" t="str">
        <f>IFERROR(IF('Input| Overheads'!$C$42="Direct costs",SUMPRODUCT(--('Input| Projects'!$AC556="Yes"),'Calc| Overheads Allocation'!F$8,'Calc| Project Costs'!Y556),IF('Input| Overheads'!$C$42="Internal labour",SUMPRODUCT(--('Input| Projects'!$AC556="Yes"),'Calc| Overheads Allocation'!F$8,'Calc| Project Costs'!Y556,'Input| Projects'!$Y556),IF('Input| Overheads'!$C$42="DNSP defined",SUMPRODUCT(--('Input| Projects'!$AC556="Yes"),'Calc| Overheads Allocation'!F$61,'Input| Projects'!$AF556),""))),"")</f>
        <v/>
      </c>
      <c r="AP556" s="186" t="str">
        <f>IFERROR(IF('Input| Overheads'!$C$42="Direct costs",SUMPRODUCT(--('Input| Projects'!$AC556="Yes"),'Calc| Overheads Allocation'!G$8,'Calc| Project Costs'!Z556),IF('Input| Overheads'!$C$42="Internal labour",SUMPRODUCT(--('Input| Projects'!$AC556="Yes"),'Calc| Overheads Allocation'!G$8,'Calc| Project Costs'!Z556,'Input| Projects'!$Y556),IF('Input| Overheads'!$C$42="DNSP defined",SUMPRODUCT(--('Input| Projects'!$AC556="Yes"),'Calc| Overheads Allocation'!G$61,'Input| Projects'!$AF556),""))),"")</f>
        <v/>
      </c>
      <c r="AQ556" s="186" t="str">
        <f>IFERROR(IF('Input| Overheads'!$C$42="Direct costs",SUMPRODUCT(--('Input| Projects'!$AC556="Yes"),'Calc| Overheads Allocation'!H$8,'Calc| Project Costs'!AA556),IF('Input| Overheads'!$C$42="Internal labour",SUMPRODUCT(--('Input| Projects'!$AC556="Yes"),'Calc| Overheads Allocation'!H$8,'Calc| Project Costs'!AA556,'Input| Projects'!$Y556),IF('Input| Overheads'!$C$42="DNSP defined",SUMPRODUCT(--('Input| Projects'!$AC556="Yes"),'Calc| Overheads Allocation'!H$61,'Input| Projects'!$AF556),""))),"")</f>
        <v/>
      </c>
      <c r="AR556" s="186" t="str">
        <f>IFERROR(IF('Input| Overheads'!$C$42="Direct costs",SUMPRODUCT(--('Input| Projects'!$AC556="Yes"),'Calc| Overheads Allocation'!I$8,'Calc| Project Costs'!AB556),IF('Input| Overheads'!$C$42="Internal labour",SUMPRODUCT(--('Input| Projects'!$AC556="Yes"),'Calc| Overheads Allocation'!I$8,'Calc| Project Costs'!AB556,'Input| Projects'!$Y556),IF('Input| Overheads'!$C$42="DNSP defined",SUMPRODUCT(--('Input| Projects'!$AC556="Yes"),'Calc| Overheads Allocation'!I$61,'Input| Projects'!$AF556),""))),"")</f>
        <v/>
      </c>
      <c r="AS556" s="106"/>
      <c r="AT556" s="186" t="str">
        <f>IFERROR(IF('Input| Overheads'!$C$42="Direct costs",SUMPRODUCT(--('Input| Projects'!$AD556="Yes"),'Calc| Overheads Allocation'!C$9,'Calc| Project Costs'!V556),IF('Input| Overheads'!$C$42="Internal labour",SUMPRODUCT(--('Input| Projects'!$AD556="Yes"),'Calc| Overheads Allocation'!C$9,'Calc| Project Costs'!V556,'Input| Projects'!$Y556),IF('Input| Overheads'!$C$42="DNSP defined",SUMPRODUCT(--('Input| Projects'!$AD556="Yes"),'Calc| Overheads Allocation'!C$62,'Input| Projects'!$AG556),""))),"")</f>
        <v/>
      </c>
      <c r="AU556" s="186" t="str">
        <f>IFERROR(IF('Input| Overheads'!$C$42="Direct costs",SUMPRODUCT(--('Input| Projects'!$AD556="Yes"),'Calc| Overheads Allocation'!D$9,'Calc| Project Costs'!W556),IF('Input| Overheads'!$C$42="Internal labour",SUMPRODUCT(--('Input| Projects'!$AD556="Yes"),'Calc| Overheads Allocation'!D$9,'Calc| Project Costs'!W556,'Input| Projects'!$Y556),IF('Input| Overheads'!$C$42="DNSP defined",SUMPRODUCT(--('Input| Projects'!$AD556="Yes"),'Calc| Overheads Allocation'!D$62,'Input| Projects'!$AG556),""))),"")</f>
        <v/>
      </c>
      <c r="AV556" s="186" t="str">
        <f>IFERROR(IF('Input| Overheads'!$C$42="Direct costs",SUMPRODUCT(--('Input| Projects'!$AD556="Yes"),'Calc| Overheads Allocation'!E$9,'Calc| Project Costs'!X556),IF('Input| Overheads'!$C$42="Internal labour",SUMPRODUCT(--('Input| Projects'!$AD556="Yes"),'Calc| Overheads Allocation'!E$9,'Calc| Project Costs'!X556,'Input| Projects'!$Y556),IF('Input| Overheads'!$C$42="DNSP defined",SUMPRODUCT(--('Input| Projects'!$AD556="Yes"),'Calc| Overheads Allocation'!E$62,'Input| Projects'!$AG556),""))),"")</f>
        <v/>
      </c>
      <c r="AW556" s="186" t="str">
        <f>IFERROR(IF('Input| Overheads'!$C$42="Direct costs",SUMPRODUCT(--('Input| Projects'!$AD556="Yes"),'Calc| Overheads Allocation'!F$9,'Calc| Project Costs'!Y556),IF('Input| Overheads'!$C$42="Internal labour",SUMPRODUCT(--('Input| Projects'!$AD556="Yes"),'Calc| Overheads Allocation'!F$9,'Calc| Project Costs'!Y556,'Input| Projects'!$Y556),IF('Input| Overheads'!$C$42="DNSP defined",SUMPRODUCT(--('Input| Projects'!$AD556="Yes"),'Calc| Overheads Allocation'!F$62,'Input| Projects'!$AG556),""))),"")</f>
        <v/>
      </c>
      <c r="AX556" s="186" t="str">
        <f>IFERROR(IF('Input| Overheads'!$C$42="Direct costs",SUMPRODUCT(--('Input| Projects'!$AD556="Yes"),'Calc| Overheads Allocation'!G$9,'Calc| Project Costs'!Z556),IF('Input| Overheads'!$C$42="Internal labour",SUMPRODUCT(--('Input| Projects'!$AD556="Yes"),'Calc| Overheads Allocation'!G$9,'Calc| Project Costs'!Z556,'Input| Projects'!$Y556),IF('Input| Overheads'!$C$42="DNSP defined",SUMPRODUCT(--('Input| Projects'!$AD556="Yes"),'Calc| Overheads Allocation'!G$62,'Input| Projects'!$AG556),""))),"")</f>
        <v/>
      </c>
      <c r="AY556" s="186" t="str">
        <f>IFERROR(IF('Input| Overheads'!$C$42="Direct costs",SUMPRODUCT(--('Input| Projects'!$AD556="Yes"),'Calc| Overheads Allocation'!H$9,'Calc| Project Costs'!AA556),IF('Input| Overheads'!$C$42="Internal labour",SUMPRODUCT(--('Input| Projects'!$AD556="Yes"),'Calc| Overheads Allocation'!H$9,'Calc| Project Costs'!AA556,'Input| Projects'!$Y556),IF('Input| Overheads'!$C$42="DNSP defined",SUMPRODUCT(--('Input| Projects'!$AD556="Yes"),'Calc| Overheads Allocation'!H$62,'Input| Projects'!$AG556),""))),"")</f>
        <v/>
      </c>
      <c r="AZ556" s="186" t="str">
        <f>IFERROR(IF('Input| Overheads'!$C$42="Direct costs",SUMPRODUCT(--('Input| Projects'!$AD556="Yes"),'Calc| Overheads Allocation'!I$9,'Calc| Project Costs'!AB556),IF('Input| Overheads'!$C$42="Internal labour",SUMPRODUCT(--('Input| Projects'!$AD556="Yes"),'Calc| Overheads Allocation'!I$9,'Calc| Project Costs'!AB556,'Input| Projects'!$Y556),IF('Input| Overheads'!$C$42="DNSP defined",SUMPRODUCT(--('Input| Projects'!$AD556="Yes"),'Calc| Overheads Allocation'!I$62,'Input| Projects'!$AG556),""))),"")</f>
        <v/>
      </c>
      <c r="BA556" s="106"/>
      <c r="BB556" s="186">
        <f t="shared" si="274"/>
        <v>0</v>
      </c>
      <c r="BC556" s="186">
        <f t="shared" si="275"/>
        <v>0</v>
      </c>
      <c r="BD556" s="186">
        <f t="shared" si="276"/>
        <v>0</v>
      </c>
      <c r="BE556" s="186">
        <f t="shared" si="253"/>
        <v>0</v>
      </c>
      <c r="BF556" s="186">
        <f t="shared" si="254"/>
        <v>0</v>
      </c>
      <c r="BG556" s="186">
        <f t="shared" si="255"/>
        <v>0</v>
      </c>
      <c r="BH556" s="186">
        <f t="shared" si="256"/>
        <v>0</v>
      </c>
      <c r="BI556" s="97"/>
      <c r="BJ556" s="186" t="str">
        <f t="shared" si="257"/>
        <v/>
      </c>
      <c r="BK556" s="186" t="str">
        <f t="shared" si="258"/>
        <v/>
      </c>
      <c r="BL556" s="186" t="str">
        <f t="shared" si="259"/>
        <v/>
      </c>
      <c r="BM556" s="186" t="str">
        <f t="shared" si="260"/>
        <v/>
      </c>
      <c r="BN556" s="186" t="str">
        <f t="shared" si="261"/>
        <v/>
      </c>
      <c r="BO556" s="186" t="str">
        <f t="shared" si="262"/>
        <v/>
      </c>
      <c r="BP556" s="186" t="str">
        <f t="shared" si="263"/>
        <v/>
      </c>
      <c r="BQ556" s="97"/>
      <c r="BR556" s="186">
        <f t="shared" si="264"/>
        <v>0</v>
      </c>
      <c r="BS556" s="186">
        <f t="shared" si="265"/>
        <v>0</v>
      </c>
      <c r="BT556" s="222">
        <f t="shared" si="266"/>
        <v>0</v>
      </c>
      <c r="BU556" s="222">
        <f t="shared" si="267"/>
        <v>0</v>
      </c>
      <c r="BV556" s="222">
        <f t="shared" si="268"/>
        <v>0</v>
      </c>
      <c r="BW556" s="222">
        <f t="shared" si="269"/>
        <v>0</v>
      </c>
      <c r="BX556" s="222">
        <f t="shared" si="270"/>
        <v>0</v>
      </c>
      <c r="BY556" s="106"/>
      <c r="BZ556" s="197" t="str">
        <f>IF(SUMIF('Input| Projects'!$AS$8:$CP$8,"Dx",'Input| Projects'!$AS556:$CP556)=0,"",SUMIF('Input| Projects'!$AS$8:$CP$8,"Dx",'Input| Projects'!$AS556:$CP556))</f>
        <v/>
      </c>
      <c r="CA556" s="197" t="str">
        <f>IF(SUMIF('Input| Projects'!$AS$8:$CP$8,"Tx",'Input| Projects'!$AS556:$CP556)=0,"",SUMIF('Input| Projects'!$AS$8:$CP$8,"Tx",'Input| Projects'!$AS556:$CP556))</f>
        <v/>
      </c>
      <c r="CB556" s="150" t="str">
        <f t="shared" si="277"/>
        <v/>
      </c>
    </row>
    <row r="557" spans="2:80" x14ac:dyDescent="0.2">
      <c r="B557" s="201">
        <f>IFERROR('Input| Projects'!B557,"")</f>
        <v>548</v>
      </c>
      <c r="C557" s="42" t="str">
        <f>IFERROR(IF('Input| Projects'!C557="","",'Input| Projects'!C557),"")</f>
        <v/>
      </c>
      <c r="D557" s="42" t="str">
        <f>IFERROR(IF('Input| Projects'!D557="","",'Input| Projects'!D557),"")</f>
        <v/>
      </c>
      <c r="E557" s="104"/>
      <c r="F557" s="190">
        <f>IFERROR('Input| Projects'!I557*'Input| Escalations'!$K$19,"")</f>
        <v>0</v>
      </c>
      <c r="G557" s="190">
        <f>IFERROR('Input| Projects'!J557*'Input| Escalations'!$K$19,"")</f>
        <v>0</v>
      </c>
      <c r="H557" s="190">
        <f>IFERROR('Input| Projects'!K557*'Input| Escalations'!$K$19,"")</f>
        <v>0</v>
      </c>
      <c r="I557" s="190">
        <f>IFERROR('Input| Projects'!L557*'Input| Escalations'!$K$19,"")</f>
        <v>0</v>
      </c>
      <c r="J557" s="190">
        <f>IFERROR('Input| Projects'!M557*'Input| Escalations'!$K$19,"")</f>
        <v>0</v>
      </c>
      <c r="K557" s="190">
        <f>IFERROR('Input| Projects'!N557*'Input| Escalations'!$K$19,"")</f>
        <v>0</v>
      </c>
      <c r="L557" s="190">
        <f>IFERROR('Input| Projects'!O557*'Input| Escalations'!$K$19,"")</f>
        <v>0</v>
      </c>
      <c r="M557" s="150" t="str">
        <f>IF(ABS(SUM(F557:L557)-(SUM('Input| Projects'!I557:O557)*'Input| Escalations'!$K$19))&lt;0.0000001,"",1)</f>
        <v/>
      </c>
      <c r="N557" s="192">
        <f>'Input| Projects'!$Y557*INDEX('Input| Escalations'!$H$33:$N$33,MATCH('Calc| Project Costs'!N$9,'Input| Escalations'!$H$23:$N$23,0))+'Input| Projects'!$Z557*INDEX('Input| Escalations'!$H$34:$N$34,MATCH('Calc| Project Costs'!N$9,'Input| Escalations'!$H$23:$N$23,0))+'Input| Projects'!$AA557*INDEX('Input| Escalations'!$H$35:$N$35,MATCH('Calc| Project Costs'!N$9,'Input| Escalations'!$H$23:$N$23,0))+1</f>
        <v>1</v>
      </c>
      <c r="O557" s="192">
        <f>'Input| Projects'!$Y557*INDEX('Input| Escalations'!$H$33:$N$33,MATCH('Calc| Project Costs'!O$9,'Input| Escalations'!$H$23:$N$23,0))+'Input| Projects'!$Z557*INDEX('Input| Escalations'!$H$34:$N$34,MATCH('Calc| Project Costs'!O$9,'Input| Escalations'!$H$23:$N$23,0))+'Input| Projects'!$AA557*INDEX('Input| Escalations'!$H$35:$N$35,MATCH('Calc| Project Costs'!O$9,'Input| Escalations'!$H$23:$N$23,0))+1</f>
        <v>1</v>
      </c>
      <c r="P557" s="192">
        <f>'Input| Projects'!$Y557*INDEX('Input| Escalations'!$H$33:$N$33,MATCH('Calc| Project Costs'!P$9,'Input| Escalations'!$H$23:$N$23,0))+'Input| Projects'!$Z557*INDEX('Input| Escalations'!$H$34:$N$34,MATCH('Calc| Project Costs'!P$9,'Input| Escalations'!$H$23:$N$23,0))+'Input| Projects'!$AA557*INDEX('Input| Escalations'!$H$35:$N$35,MATCH('Calc| Project Costs'!P$9,'Input| Escalations'!$H$23:$N$23,0))+1</f>
        <v>1</v>
      </c>
      <c r="Q557" s="192">
        <f>'Input| Projects'!$Y557*INDEX('Input| Escalations'!$H$33:$N$33,MATCH('Calc| Project Costs'!Q$9,'Input| Escalations'!$H$23:$N$23,0))+'Input| Projects'!$Z557*INDEX('Input| Escalations'!$H$34:$N$34,MATCH('Calc| Project Costs'!Q$9,'Input| Escalations'!$H$23:$N$23,0))+'Input| Projects'!$AA557*INDEX('Input| Escalations'!$H$35:$N$35,MATCH('Calc| Project Costs'!Q$9,'Input| Escalations'!$H$23:$N$23,0))+1</f>
        <v>1</v>
      </c>
      <c r="R557" s="192">
        <f>'Input| Projects'!$Y557*INDEX('Input| Escalations'!$H$33:$N$33,MATCH('Calc| Project Costs'!R$9,'Input| Escalations'!$H$23:$N$23,0))+'Input| Projects'!$Z557*INDEX('Input| Escalations'!$H$34:$N$34,MATCH('Calc| Project Costs'!R$9,'Input| Escalations'!$H$23:$N$23,0))+'Input| Projects'!$AA557*INDEX('Input| Escalations'!$H$35:$N$35,MATCH('Calc| Project Costs'!R$9,'Input| Escalations'!$H$23:$N$23,0))+1</f>
        <v>1</v>
      </c>
      <c r="S557" s="192">
        <f>'Input| Projects'!$Y557*INDEX('Input| Escalations'!$H$33:$N$33,MATCH('Calc| Project Costs'!S$9,'Input| Escalations'!$H$23:$N$23,0))+'Input| Projects'!$Z557*INDEX('Input| Escalations'!$H$34:$N$34,MATCH('Calc| Project Costs'!S$9,'Input| Escalations'!$H$23:$N$23,0))+'Input| Projects'!$AA557*INDEX('Input| Escalations'!$H$35:$N$35,MATCH('Calc| Project Costs'!S$9,'Input| Escalations'!$H$23:$N$23,0))+1</f>
        <v>1</v>
      </c>
      <c r="T557" s="192">
        <f>'Input| Projects'!$Y557*INDEX('Input| Escalations'!$H$33:$N$33,MATCH('Calc| Project Costs'!T$9,'Input| Escalations'!$H$23:$N$23,0))+'Input| Projects'!$Z557*INDEX('Input| Escalations'!$H$34:$N$34,MATCH('Calc| Project Costs'!T$9,'Input| Escalations'!$H$23:$N$23,0))+'Input| Projects'!$AA557*INDEX('Input| Escalations'!$H$35:$N$35,MATCH('Calc| Project Costs'!T$9,'Input| Escalations'!$H$23:$N$23,0))+1</f>
        <v>1</v>
      </c>
      <c r="U557" s="106"/>
      <c r="V557" s="186">
        <f t="shared" si="271"/>
        <v>0</v>
      </c>
      <c r="W557" s="186">
        <f t="shared" si="272"/>
        <v>0</v>
      </c>
      <c r="X557" s="186">
        <f t="shared" si="273"/>
        <v>0</v>
      </c>
      <c r="Y557" s="186">
        <f t="shared" si="249"/>
        <v>0</v>
      </c>
      <c r="Z557" s="186">
        <f t="shared" si="250"/>
        <v>0</v>
      </c>
      <c r="AA557" s="186">
        <f t="shared" si="251"/>
        <v>0</v>
      </c>
      <c r="AB557" s="186">
        <f t="shared" si="252"/>
        <v>0</v>
      </c>
      <c r="AC557" s="106"/>
      <c r="AD557" s="186">
        <f>'Input| Projects'!Q557*N557*'Input| Escalations'!$K$19</f>
        <v>0</v>
      </c>
      <c r="AE557" s="186">
        <f>'Input| Projects'!R557*O557*'Input| Escalations'!$K$19</f>
        <v>0</v>
      </c>
      <c r="AF557" s="186">
        <f>'Input| Projects'!S557*P557*'Input| Escalations'!$K$19</f>
        <v>0</v>
      </c>
      <c r="AG557" s="186">
        <f>'Input| Projects'!T557*Q557*'Input| Escalations'!$K$19</f>
        <v>0</v>
      </c>
      <c r="AH557" s="186">
        <f>'Input| Projects'!U557*R557*'Input| Escalations'!$K$19</f>
        <v>0</v>
      </c>
      <c r="AI557" s="186">
        <f>'Input| Projects'!V557*S557*'Input| Escalations'!$K$19</f>
        <v>0</v>
      </c>
      <c r="AJ557" s="186">
        <f>'Input| Projects'!W557*T557*'Input| Escalations'!$K$19</f>
        <v>0</v>
      </c>
      <c r="AK557" s="106"/>
      <c r="AL557" s="186" t="str">
        <f>IFERROR(IF('Input| Overheads'!$C$42="Direct costs",SUMPRODUCT(--('Input| Projects'!$AC557="Yes"),'Calc| Overheads Allocation'!C$8,'Calc| Project Costs'!V557),IF('Input| Overheads'!$C$42="Internal labour",SUMPRODUCT(--('Input| Projects'!$AC557="Yes"),'Calc| Overheads Allocation'!C$8,'Calc| Project Costs'!V557,'Input| Projects'!$Y557),IF('Input| Overheads'!$C$42="DNSP defined",SUMPRODUCT(--('Input| Projects'!$AC557="Yes"),'Calc| Overheads Allocation'!C$61,'Input| Projects'!$AF557),""))),"")</f>
        <v/>
      </c>
      <c r="AM557" s="186" t="str">
        <f>IFERROR(IF('Input| Overheads'!$C$42="Direct costs",SUMPRODUCT(--('Input| Projects'!$AC557="Yes"),'Calc| Overheads Allocation'!D$8,'Calc| Project Costs'!W557),IF('Input| Overheads'!$C$42="Internal labour",SUMPRODUCT(--('Input| Projects'!$AC557="Yes"),'Calc| Overheads Allocation'!D$8,'Calc| Project Costs'!W557,'Input| Projects'!$Y557),IF('Input| Overheads'!$C$42="DNSP defined",SUMPRODUCT(--('Input| Projects'!$AC557="Yes"),'Calc| Overheads Allocation'!D$61,'Input| Projects'!$AF557),""))),"")</f>
        <v/>
      </c>
      <c r="AN557" s="186" t="str">
        <f>IFERROR(IF('Input| Overheads'!$C$42="Direct costs",SUMPRODUCT(--('Input| Projects'!$AC557="Yes"),'Calc| Overheads Allocation'!E$8,'Calc| Project Costs'!X557),IF('Input| Overheads'!$C$42="Internal labour",SUMPRODUCT(--('Input| Projects'!$AC557="Yes"),'Calc| Overheads Allocation'!E$8,'Calc| Project Costs'!X557,'Input| Projects'!$Y557),IF('Input| Overheads'!$C$42="DNSP defined",SUMPRODUCT(--('Input| Projects'!$AC557="Yes"),'Calc| Overheads Allocation'!E$61,'Input| Projects'!$AF557),""))),"")</f>
        <v/>
      </c>
      <c r="AO557" s="186" t="str">
        <f>IFERROR(IF('Input| Overheads'!$C$42="Direct costs",SUMPRODUCT(--('Input| Projects'!$AC557="Yes"),'Calc| Overheads Allocation'!F$8,'Calc| Project Costs'!Y557),IF('Input| Overheads'!$C$42="Internal labour",SUMPRODUCT(--('Input| Projects'!$AC557="Yes"),'Calc| Overheads Allocation'!F$8,'Calc| Project Costs'!Y557,'Input| Projects'!$Y557),IF('Input| Overheads'!$C$42="DNSP defined",SUMPRODUCT(--('Input| Projects'!$AC557="Yes"),'Calc| Overheads Allocation'!F$61,'Input| Projects'!$AF557),""))),"")</f>
        <v/>
      </c>
      <c r="AP557" s="186" t="str">
        <f>IFERROR(IF('Input| Overheads'!$C$42="Direct costs",SUMPRODUCT(--('Input| Projects'!$AC557="Yes"),'Calc| Overheads Allocation'!G$8,'Calc| Project Costs'!Z557),IF('Input| Overheads'!$C$42="Internal labour",SUMPRODUCT(--('Input| Projects'!$AC557="Yes"),'Calc| Overheads Allocation'!G$8,'Calc| Project Costs'!Z557,'Input| Projects'!$Y557),IF('Input| Overheads'!$C$42="DNSP defined",SUMPRODUCT(--('Input| Projects'!$AC557="Yes"),'Calc| Overheads Allocation'!G$61,'Input| Projects'!$AF557),""))),"")</f>
        <v/>
      </c>
      <c r="AQ557" s="186" t="str">
        <f>IFERROR(IF('Input| Overheads'!$C$42="Direct costs",SUMPRODUCT(--('Input| Projects'!$AC557="Yes"),'Calc| Overheads Allocation'!H$8,'Calc| Project Costs'!AA557),IF('Input| Overheads'!$C$42="Internal labour",SUMPRODUCT(--('Input| Projects'!$AC557="Yes"),'Calc| Overheads Allocation'!H$8,'Calc| Project Costs'!AA557,'Input| Projects'!$Y557),IF('Input| Overheads'!$C$42="DNSP defined",SUMPRODUCT(--('Input| Projects'!$AC557="Yes"),'Calc| Overheads Allocation'!H$61,'Input| Projects'!$AF557),""))),"")</f>
        <v/>
      </c>
      <c r="AR557" s="186" t="str">
        <f>IFERROR(IF('Input| Overheads'!$C$42="Direct costs",SUMPRODUCT(--('Input| Projects'!$AC557="Yes"),'Calc| Overheads Allocation'!I$8,'Calc| Project Costs'!AB557),IF('Input| Overheads'!$C$42="Internal labour",SUMPRODUCT(--('Input| Projects'!$AC557="Yes"),'Calc| Overheads Allocation'!I$8,'Calc| Project Costs'!AB557,'Input| Projects'!$Y557),IF('Input| Overheads'!$C$42="DNSP defined",SUMPRODUCT(--('Input| Projects'!$AC557="Yes"),'Calc| Overheads Allocation'!I$61,'Input| Projects'!$AF557),""))),"")</f>
        <v/>
      </c>
      <c r="AS557" s="106"/>
      <c r="AT557" s="186" t="str">
        <f>IFERROR(IF('Input| Overheads'!$C$42="Direct costs",SUMPRODUCT(--('Input| Projects'!$AD557="Yes"),'Calc| Overheads Allocation'!C$9,'Calc| Project Costs'!V557),IF('Input| Overheads'!$C$42="Internal labour",SUMPRODUCT(--('Input| Projects'!$AD557="Yes"),'Calc| Overheads Allocation'!C$9,'Calc| Project Costs'!V557,'Input| Projects'!$Y557),IF('Input| Overheads'!$C$42="DNSP defined",SUMPRODUCT(--('Input| Projects'!$AD557="Yes"),'Calc| Overheads Allocation'!C$62,'Input| Projects'!$AG557),""))),"")</f>
        <v/>
      </c>
      <c r="AU557" s="186" t="str">
        <f>IFERROR(IF('Input| Overheads'!$C$42="Direct costs",SUMPRODUCT(--('Input| Projects'!$AD557="Yes"),'Calc| Overheads Allocation'!D$9,'Calc| Project Costs'!W557),IF('Input| Overheads'!$C$42="Internal labour",SUMPRODUCT(--('Input| Projects'!$AD557="Yes"),'Calc| Overheads Allocation'!D$9,'Calc| Project Costs'!W557,'Input| Projects'!$Y557),IF('Input| Overheads'!$C$42="DNSP defined",SUMPRODUCT(--('Input| Projects'!$AD557="Yes"),'Calc| Overheads Allocation'!D$62,'Input| Projects'!$AG557),""))),"")</f>
        <v/>
      </c>
      <c r="AV557" s="186" t="str">
        <f>IFERROR(IF('Input| Overheads'!$C$42="Direct costs",SUMPRODUCT(--('Input| Projects'!$AD557="Yes"),'Calc| Overheads Allocation'!E$9,'Calc| Project Costs'!X557),IF('Input| Overheads'!$C$42="Internal labour",SUMPRODUCT(--('Input| Projects'!$AD557="Yes"),'Calc| Overheads Allocation'!E$9,'Calc| Project Costs'!X557,'Input| Projects'!$Y557),IF('Input| Overheads'!$C$42="DNSP defined",SUMPRODUCT(--('Input| Projects'!$AD557="Yes"),'Calc| Overheads Allocation'!E$62,'Input| Projects'!$AG557),""))),"")</f>
        <v/>
      </c>
      <c r="AW557" s="186" t="str">
        <f>IFERROR(IF('Input| Overheads'!$C$42="Direct costs",SUMPRODUCT(--('Input| Projects'!$AD557="Yes"),'Calc| Overheads Allocation'!F$9,'Calc| Project Costs'!Y557),IF('Input| Overheads'!$C$42="Internal labour",SUMPRODUCT(--('Input| Projects'!$AD557="Yes"),'Calc| Overheads Allocation'!F$9,'Calc| Project Costs'!Y557,'Input| Projects'!$Y557),IF('Input| Overheads'!$C$42="DNSP defined",SUMPRODUCT(--('Input| Projects'!$AD557="Yes"),'Calc| Overheads Allocation'!F$62,'Input| Projects'!$AG557),""))),"")</f>
        <v/>
      </c>
      <c r="AX557" s="186" t="str">
        <f>IFERROR(IF('Input| Overheads'!$C$42="Direct costs",SUMPRODUCT(--('Input| Projects'!$AD557="Yes"),'Calc| Overheads Allocation'!G$9,'Calc| Project Costs'!Z557),IF('Input| Overheads'!$C$42="Internal labour",SUMPRODUCT(--('Input| Projects'!$AD557="Yes"),'Calc| Overheads Allocation'!G$9,'Calc| Project Costs'!Z557,'Input| Projects'!$Y557),IF('Input| Overheads'!$C$42="DNSP defined",SUMPRODUCT(--('Input| Projects'!$AD557="Yes"),'Calc| Overheads Allocation'!G$62,'Input| Projects'!$AG557),""))),"")</f>
        <v/>
      </c>
      <c r="AY557" s="186" t="str">
        <f>IFERROR(IF('Input| Overheads'!$C$42="Direct costs",SUMPRODUCT(--('Input| Projects'!$AD557="Yes"),'Calc| Overheads Allocation'!H$9,'Calc| Project Costs'!AA557),IF('Input| Overheads'!$C$42="Internal labour",SUMPRODUCT(--('Input| Projects'!$AD557="Yes"),'Calc| Overheads Allocation'!H$9,'Calc| Project Costs'!AA557,'Input| Projects'!$Y557),IF('Input| Overheads'!$C$42="DNSP defined",SUMPRODUCT(--('Input| Projects'!$AD557="Yes"),'Calc| Overheads Allocation'!H$62,'Input| Projects'!$AG557),""))),"")</f>
        <v/>
      </c>
      <c r="AZ557" s="186" t="str">
        <f>IFERROR(IF('Input| Overheads'!$C$42="Direct costs",SUMPRODUCT(--('Input| Projects'!$AD557="Yes"),'Calc| Overheads Allocation'!I$9,'Calc| Project Costs'!AB557),IF('Input| Overheads'!$C$42="Internal labour",SUMPRODUCT(--('Input| Projects'!$AD557="Yes"),'Calc| Overheads Allocation'!I$9,'Calc| Project Costs'!AB557,'Input| Projects'!$Y557),IF('Input| Overheads'!$C$42="DNSP defined",SUMPRODUCT(--('Input| Projects'!$AD557="Yes"),'Calc| Overheads Allocation'!I$62,'Input| Projects'!$AG557),""))),"")</f>
        <v/>
      </c>
      <c r="BA557" s="106"/>
      <c r="BB557" s="186">
        <f t="shared" si="274"/>
        <v>0</v>
      </c>
      <c r="BC557" s="186">
        <f t="shared" si="275"/>
        <v>0</v>
      </c>
      <c r="BD557" s="186">
        <f t="shared" si="276"/>
        <v>0</v>
      </c>
      <c r="BE557" s="186">
        <f t="shared" si="253"/>
        <v>0</v>
      </c>
      <c r="BF557" s="186">
        <f t="shared" si="254"/>
        <v>0</v>
      </c>
      <c r="BG557" s="186">
        <f t="shared" si="255"/>
        <v>0</v>
      </c>
      <c r="BH557" s="186">
        <f t="shared" si="256"/>
        <v>0</v>
      </c>
      <c r="BI557" s="97"/>
      <c r="BJ557" s="186" t="str">
        <f t="shared" si="257"/>
        <v/>
      </c>
      <c r="BK557" s="186" t="str">
        <f t="shared" si="258"/>
        <v/>
      </c>
      <c r="BL557" s="186" t="str">
        <f t="shared" si="259"/>
        <v/>
      </c>
      <c r="BM557" s="186" t="str">
        <f t="shared" si="260"/>
        <v/>
      </c>
      <c r="BN557" s="186" t="str">
        <f t="shared" si="261"/>
        <v/>
      </c>
      <c r="BO557" s="186" t="str">
        <f t="shared" si="262"/>
        <v/>
      </c>
      <c r="BP557" s="186" t="str">
        <f t="shared" si="263"/>
        <v/>
      </c>
      <c r="BQ557" s="97"/>
      <c r="BR557" s="186">
        <f t="shared" si="264"/>
        <v>0</v>
      </c>
      <c r="BS557" s="186">
        <f t="shared" si="265"/>
        <v>0</v>
      </c>
      <c r="BT557" s="222">
        <f t="shared" si="266"/>
        <v>0</v>
      </c>
      <c r="BU557" s="222">
        <f t="shared" si="267"/>
        <v>0</v>
      </c>
      <c r="BV557" s="222">
        <f t="shared" si="268"/>
        <v>0</v>
      </c>
      <c r="BW557" s="222">
        <f t="shared" si="269"/>
        <v>0</v>
      </c>
      <c r="BX557" s="222">
        <f t="shared" si="270"/>
        <v>0</v>
      </c>
      <c r="BY557" s="106"/>
      <c r="BZ557" s="197" t="str">
        <f>IF(SUMIF('Input| Projects'!$AS$8:$CP$8,"Dx",'Input| Projects'!$AS557:$CP557)=0,"",SUMIF('Input| Projects'!$AS$8:$CP$8,"Dx",'Input| Projects'!$AS557:$CP557))</f>
        <v/>
      </c>
      <c r="CA557" s="197" t="str">
        <f>IF(SUMIF('Input| Projects'!$AS$8:$CP$8,"Tx",'Input| Projects'!$AS557:$CP557)=0,"",SUMIF('Input| Projects'!$AS$8:$CP$8,"Tx",'Input| Projects'!$AS557:$CP557))</f>
        <v/>
      </c>
      <c r="CB557" s="150" t="str">
        <f t="shared" si="277"/>
        <v/>
      </c>
    </row>
    <row r="558" spans="2:80" x14ac:dyDescent="0.2">
      <c r="B558" s="201">
        <f>IFERROR('Input| Projects'!B558,"")</f>
        <v>549</v>
      </c>
      <c r="C558" s="42" t="str">
        <f>IFERROR(IF('Input| Projects'!C558="","",'Input| Projects'!C558),"")</f>
        <v/>
      </c>
      <c r="D558" s="42" t="str">
        <f>IFERROR(IF('Input| Projects'!D558="","",'Input| Projects'!D558),"")</f>
        <v/>
      </c>
      <c r="E558" s="104"/>
      <c r="F558" s="190">
        <f>IFERROR('Input| Projects'!I558*'Input| Escalations'!$K$19,"")</f>
        <v>0</v>
      </c>
      <c r="G558" s="190">
        <f>IFERROR('Input| Projects'!J558*'Input| Escalations'!$K$19,"")</f>
        <v>0</v>
      </c>
      <c r="H558" s="190">
        <f>IFERROR('Input| Projects'!K558*'Input| Escalations'!$K$19,"")</f>
        <v>0</v>
      </c>
      <c r="I558" s="190">
        <f>IFERROR('Input| Projects'!L558*'Input| Escalations'!$K$19,"")</f>
        <v>0</v>
      </c>
      <c r="J558" s="190">
        <f>IFERROR('Input| Projects'!M558*'Input| Escalations'!$K$19,"")</f>
        <v>0</v>
      </c>
      <c r="K558" s="190">
        <f>IFERROR('Input| Projects'!N558*'Input| Escalations'!$K$19,"")</f>
        <v>0</v>
      </c>
      <c r="L558" s="190">
        <f>IFERROR('Input| Projects'!O558*'Input| Escalations'!$K$19,"")</f>
        <v>0</v>
      </c>
      <c r="M558" s="150" t="str">
        <f>IF(ABS(SUM(F558:L558)-(SUM('Input| Projects'!I558:O558)*'Input| Escalations'!$K$19))&lt;0.0000001,"",1)</f>
        <v/>
      </c>
      <c r="N558" s="192">
        <f>'Input| Projects'!$Y558*INDEX('Input| Escalations'!$H$33:$N$33,MATCH('Calc| Project Costs'!N$9,'Input| Escalations'!$H$23:$N$23,0))+'Input| Projects'!$Z558*INDEX('Input| Escalations'!$H$34:$N$34,MATCH('Calc| Project Costs'!N$9,'Input| Escalations'!$H$23:$N$23,0))+'Input| Projects'!$AA558*INDEX('Input| Escalations'!$H$35:$N$35,MATCH('Calc| Project Costs'!N$9,'Input| Escalations'!$H$23:$N$23,0))+1</f>
        <v>1</v>
      </c>
      <c r="O558" s="192">
        <f>'Input| Projects'!$Y558*INDEX('Input| Escalations'!$H$33:$N$33,MATCH('Calc| Project Costs'!O$9,'Input| Escalations'!$H$23:$N$23,0))+'Input| Projects'!$Z558*INDEX('Input| Escalations'!$H$34:$N$34,MATCH('Calc| Project Costs'!O$9,'Input| Escalations'!$H$23:$N$23,0))+'Input| Projects'!$AA558*INDEX('Input| Escalations'!$H$35:$N$35,MATCH('Calc| Project Costs'!O$9,'Input| Escalations'!$H$23:$N$23,0))+1</f>
        <v>1</v>
      </c>
      <c r="P558" s="192">
        <f>'Input| Projects'!$Y558*INDEX('Input| Escalations'!$H$33:$N$33,MATCH('Calc| Project Costs'!P$9,'Input| Escalations'!$H$23:$N$23,0))+'Input| Projects'!$Z558*INDEX('Input| Escalations'!$H$34:$N$34,MATCH('Calc| Project Costs'!P$9,'Input| Escalations'!$H$23:$N$23,0))+'Input| Projects'!$AA558*INDEX('Input| Escalations'!$H$35:$N$35,MATCH('Calc| Project Costs'!P$9,'Input| Escalations'!$H$23:$N$23,0))+1</f>
        <v>1</v>
      </c>
      <c r="Q558" s="192">
        <f>'Input| Projects'!$Y558*INDEX('Input| Escalations'!$H$33:$N$33,MATCH('Calc| Project Costs'!Q$9,'Input| Escalations'!$H$23:$N$23,0))+'Input| Projects'!$Z558*INDEX('Input| Escalations'!$H$34:$N$34,MATCH('Calc| Project Costs'!Q$9,'Input| Escalations'!$H$23:$N$23,0))+'Input| Projects'!$AA558*INDEX('Input| Escalations'!$H$35:$N$35,MATCH('Calc| Project Costs'!Q$9,'Input| Escalations'!$H$23:$N$23,0))+1</f>
        <v>1</v>
      </c>
      <c r="R558" s="192">
        <f>'Input| Projects'!$Y558*INDEX('Input| Escalations'!$H$33:$N$33,MATCH('Calc| Project Costs'!R$9,'Input| Escalations'!$H$23:$N$23,0))+'Input| Projects'!$Z558*INDEX('Input| Escalations'!$H$34:$N$34,MATCH('Calc| Project Costs'!R$9,'Input| Escalations'!$H$23:$N$23,0))+'Input| Projects'!$AA558*INDEX('Input| Escalations'!$H$35:$N$35,MATCH('Calc| Project Costs'!R$9,'Input| Escalations'!$H$23:$N$23,0))+1</f>
        <v>1</v>
      </c>
      <c r="S558" s="192">
        <f>'Input| Projects'!$Y558*INDEX('Input| Escalations'!$H$33:$N$33,MATCH('Calc| Project Costs'!S$9,'Input| Escalations'!$H$23:$N$23,0))+'Input| Projects'!$Z558*INDEX('Input| Escalations'!$H$34:$N$34,MATCH('Calc| Project Costs'!S$9,'Input| Escalations'!$H$23:$N$23,0))+'Input| Projects'!$AA558*INDEX('Input| Escalations'!$H$35:$N$35,MATCH('Calc| Project Costs'!S$9,'Input| Escalations'!$H$23:$N$23,0))+1</f>
        <v>1</v>
      </c>
      <c r="T558" s="192">
        <f>'Input| Projects'!$Y558*INDEX('Input| Escalations'!$H$33:$N$33,MATCH('Calc| Project Costs'!T$9,'Input| Escalations'!$H$23:$N$23,0))+'Input| Projects'!$Z558*INDEX('Input| Escalations'!$H$34:$N$34,MATCH('Calc| Project Costs'!T$9,'Input| Escalations'!$H$23:$N$23,0))+'Input| Projects'!$AA558*INDEX('Input| Escalations'!$H$35:$N$35,MATCH('Calc| Project Costs'!T$9,'Input| Escalations'!$H$23:$N$23,0))+1</f>
        <v>1</v>
      </c>
      <c r="U558" s="106"/>
      <c r="V558" s="186">
        <f t="shared" si="271"/>
        <v>0</v>
      </c>
      <c r="W558" s="186">
        <f t="shared" si="272"/>
        <v>0</v>
      </c>
      <c r="X558" s="186">
        <f t="shared" si="273"/>
        <v>0</v>
      </c>
      <c r="Y558" s="186">
        <f t="shared" si="249"/>
        <v>0</v>
      </c>
      <c r="Z558" s="186">
        <f t="shared" si="250"/>
        <v>0</v>
      </c>
      <c r="AA558" s="186">
        <f t="shared" si="251"/>
        <v>0</v>
      </c>
      <c r="AB558" s="186">
        <f t="shared" si="252"/>
        <v>0</v>
      </c>
      <c r="AC558" s="106"/>
      <c r="AD558" s="186">
        <f>'Input| Projects'!Q558*N558*'Input| Escalations'!$K$19</f>
        <v>0</v>
      </c>
      <c r="AE558" s="186">
        <f>'Input| Projects'!R558*O558*'Input| Escalations'!$K$19</f>
        <v>0</v>
      </c>
      <c r="AF558" s="186">
        <f>'Input| Projects'!S558*P558*'Input| Escalations'!$K$19</f>
        <v>0</v>
      </c>
      <c r="AG558" s="186">
        <f>'Input| Projects'!T558*Q558*'Input| Escalations'!$K$19</f>
        <v>0</v>
      </c>
      <c r="AH558" s="186">
        <f>'Input| Projects'!U558*R558*'Input| Escalations'!$K$19</f>
        <v>0</v>
      </c>
      <c r="AI558" s="186">
        <f>'Input| Projects'!V558*S558*'Input| Escalations'!$K$19</f>
        <v>0</v>
      </c>
      <c r="AJ558" s="186">
        <f>'Input| Projects'!W558*T558*'Input| Escalations'!$K$19</f>
        <v>0</v>
      </c>
      <c r="AK558" s="106"/>
      <c r="AL558" s="186" t="str">
        <f>IFERROR(IF('Input| Overheads'!$C$42="Direct costs",SUMPRODUCT(--('Input| Projects'!$AC558="Yes"),'Calc| Overheads Allocation'!C$8,'Calc| Project Costs'!V558),IF('Input| Overheads'!$C$42="Internal labour",SUMPRODUCT(--('Input| Projects'!$AC558="Yes"),'Calc| Overheads Allocation'!C$8,'Calc| Project Costs'!V558,'Input| Projects'!$Y558),IF('Input| Overheads'!$C$42="DNSP defined",SUMPRODUCT(--('Input| Projects'!$AC558="Yes"),'Calc| Overheads Allocation'!C$61,'Input| Projects'!$AF558),""))),"")</f>
        <v/>
      </c>
      <c r="AM558" s="186" t="str">
        <f>IFERROR(IF('Input| Overheads'!$C$42="Direct costs",SUMPRODUCT(--('Input| Projects'!$AC558="Yes"),'Calc| Overheads Allocation'!D$8,'Calc| Project Costs'!W558),IF('Input| Overheads'!$C$42="Internal labour",SUMPRODUCT(--('Input| Projects'!$AC558="Yes"),'Calc| Overheads Allocation'!D$8,'Calc| Project Costs'!W558,'Input| Projects'!$Y558),IF('Input| Overheads'!$C$42="DNSP defined",SUMPRODUCT(--('Input| Projects'!$AC558="Yes"),'Calc| Overheads Allocation'!D$61,'Input| Projects'!$AF558),""))),"")</f>
        <v/>
      </c>
      <c r="AN558" s="186" t="str">
        <f>IFERROR(IF('Input| Overheads'!$C$42="Direct costs",SUMPRODUCT(--('Input| Projects'!$AC558="Yes"),'Calc| Overheads Allocation'!E$8,'Calc| Project Costs'!X558),IF('Input| Overheads'!$C$42="Internal labour",SUMPRODUCT(--('Input| Projects'!$AC558="Yes"),'Calc| Overheads Allocation'!E$8,'Calc| Project Costs'!X558,'Input| Projects'!$Y558),IF('Input| Overheads'!$C$42="DNSP defined",SUMPRODUCT(--('Input| Projects'!$AC558="Yes"),'Calc| Overheads Allocation'!E$61,'Input| Projects'!$AF558),""))),"")</f>
        <v/>
      </c>
      <c r="AO558" s="186" t="str">
        <f>IFERROR(IF('Input| Overheads'!$C$42="Direct costs",SUMPRODUCT(--('Input| Projects'!$AC558="Yes"),'Calc| Overheads Allocation'!F$8,'Calc| Project Costs'!Y558),IF('Input| Overheads'!$C$42="Internal labour",SUMPRODUCT(--('Input| Projects'!$AC558="Yes"),'Calc| Overheads Allocation'!F$8,'Calc| Project Costs'!Y558,'Input| Projects'!$Y558),IF('Input| Overheads'!$C$42="DNSP defined",SUMPRODUCT(--('Input| Projects'!$AC558="Yes"),'Calc| Overheads Allocation'!F$61,'Input| Projects'!$AF558),""))),"")</f>
        <v/>
      </c>
      <c r="AP558" s="186" t="str">
        <f>IFERROR(IF('Input| Overheads'!$C$42="Direct costs",SUMPRODUCT(--('Input| Projects'!$AC558="Yes"),'Calc| Overheads Allocation'!G$8,'Calc| Project Costs'!Z558),IF('Input| Overheads'!$C$42="Internal labour",SUMPRODUCT(--('Input| Projects'!$AC558="Yes"),'Calc| Overheads Allocation'!G$8,'Calc| Project Costs'!Z558,'Input| Projects'!$Y558),IF('Input| Overheads'!$C$42="DNSP defined",SUMPRODUCT(--('Input| Projects'!$AC558="Yes"),'Calc| Overheads Allocation'!G$61,'Input| Projects'!$AF558),""))),"")</f>
        <v/>
      </c>
      <c r="AQ558" s="186" t="str">
        <f>IFERROR(IF('Input| Overheads'!$C$42="Direct costs",SUMPRODUCT(--('Input| Projects'!$AC558="Yes"),'Calc| Overheads Allocation'!H$8,'Calc| Project Costs'!AA558),IF('Input| Overheads'!$C$42="Internal labour",SUMPRODUCT(--('Input| Projects'!$AC558="Yes"),'Calc| Overheads Allocation'!H$8,'Calc| Project Costs'!AA558,'Input| Projects'!$Y558),IF('Input| Overheads'!$C$42="DNSP defined",SUMPRODUCT(--('Input| Projects'!$AC558="Yes"),'Calc| Overheads Allocation'!H$61,'Input| Projects'!$AF558),""))),"")</f>
        <v/>
      </c>
      <c r="AR558" s="186" t="str">
        <f>IFERROR(IF('Input| Overheads'!$C$42="Direct costs",SUMPRODUCT(--('Input| Projects'!$AC558="Yes"),'Calc| Overheads Allocation'!I$8,'Calc| Project Costs'!AB558),IF('Input| Overheads'!$C$42="Internal labour",SUMPRODUCT(--('Input| Projects'!$AC558="Yes"),'Calc| Overheads Allocation'!I$8,'Calc| Project Costs'!AB558,'Input| Projects'!$Y558),IF('Input| Overheads'!$C$42="DNSP defined",SUMPRODUCT(--('Input| Projects'!$AC558="Yes"),'Calc| Overheads Allocation'!I$61,'Input| Projects'!$AF558),""))),"")</f>
        <v/>
      </c>
      <c r="AS558" s="106"/>
      <c r="AT558" s="186" t="str">
        <f>IFERROR(IF('Input| Overheads'!$C$42="Direct costs",SUMPRODUCT(--('Input| Projects'!$AD558="Yes"),'Calc| Overheads Allocation'!C$9,'Calc| Project Costs'!V558),IF('Input| Overheads'!$C$42="Internal labour",SUMPRODUCT(--('Input| Projects'!$AD558="Yes"),'Calc| Overheads Allocation'!C$9,'Calc| Project Costs'!V558,'Input| Projects'!$Y558),IF('Input| Overheads'!$C$42="DNSP defined",SUMPRODUCT(--('Input| Projects'!$AD558="Yes"),'Calc| Overheads Allocation'!C$62,'Input| Projects'!$AG558),""))),"")</f>
        <v/>
      </c>
      <c r="AU558" s="186" t="str">
        <f>IFERROR(IF('Input| Overheads'!$C$42="Direct costs",SUMPRODUCT(--('Input| Projects'!$AD558="Yes"),'Calc| Overheads Allocation'!D$9,'Calc| Project Costs'!W558),IF('Input| Overheads'!$C$42="Internal labour",SUMPRODUCT(--('Input| Projects'!$AD558="Yes"),'Calc| Overheads Allocation'!D$9,'Calc| Project Costs'!W558,'Input| Projects'!$Y558),IF('Input| Overheads'!$C$42="DNSP defined",SUMPRODUCT(--('Input| Projects'!$AD558="Yes"),'Calc| Overheads Allocation'!D$62,'Input| Projects'!$AG558),""))),"")</f>
        <v/>
      </c>
      <c r="AV558" s="186" t="str">
        <f>IFERROR(IF('Input| Overheads'!$C$42="Direct costs",SUMPRODUCT(--('Input| Projects'!$AD558="Yes"),'Calc| Overheads Allocation'!E$9,'Calc| Project Costs'!X558),IF('Input| Overheads'!$C$42="Internal labour",SUMPRODUCT(--('Input| Projects'!$AD558="Yes"),'Calc| Overheads Allocation'!E$9,'Calc| Project Costs'!X558,'Input| Projects'!$Y558),IF('Input| Overheads'!$C$42="DNSP defined",SUMPRODUCT(--('Input| Projects'!$AD558="Yes"),'Calc| Overheads Allocation'!E$62,'Input| Projects'!$AG558),""))),"")</f>
        <v/>
      </c>
      <c r="AW558" s="186" t="str">
        <f>IFERROR(IF('Input| Overheads'!$C$42="Direct costs",SUMPRODUCT(--('Input| Projects'!$AD558="Yes"),'Calc| Overheads Allocation'!F$9,'Calc| Project Costs'!Y558),IF('Input| Overheads'!$C$42="Internal labour",SUMPRODUCT(--('Input| Projects'!$AD558="Yes"),'Calc| Overheads Allocation'!F$9,'Calc| Project Costs'!Y558,'Input| Projects'!$Y558),IF('Input| Overheads'!$C$42="DNSP defined",SUMPRODUCT(--('Input| Projects'!$AD558="Yes"),'Calc| Overheads Allocation'!F$62,'Input| Projects'!$AG558),""))),"")</f>
        <v/>
      </c>
      <c r="AX558" s="186" t="str">
        <f>IFERROR(IF('Input| Overheads'!$C$42="Direct costs",SUMPRODUCT(--('Input| Projects'!$AD558="Yes"),'Calc| Overheads Allocation'!G$9,'Calc| Project Costs'!Z558),IF('Input| Overheads'!$C$42="Internal labour",SUMPRODUCT(--('Input| Projects'!$AD558="Yes"),'Calc| Overheads Allocation'!G$9,'Calc| Project Costs'!Z558,'Input| Projects'!$Y558),IF('Input| Overheads'!$C$42="DNSP defined",SUMPRODUCT(--('Input| Projects'!$AD558="Yes"),'Calc| Overheads Allocation'!G$62,'Input| Projects'!$AG558),""))),"")</f>
        <v/>
      </c>
      <c r="AY558" s="186" t="str">
        <f>IFERROR(IF('Input| Overheads'!$C$42="Direct costs",SUMPRODUCT(--('Input| Projects'!$AD558="Yes"),'Calc| Overheads Allocation'!H$9,'Calc| Project Costs'!AA558),IF('Input| Overheads'!$C$42="Internal labour",SUMPRODUCT(--('Input| Projects'!$AD558="Yes"),'Calc| Overheads Allocation'!H$9,'Calc| Project Costs'!AA558,'Input| Projects'!$Y558),IF('Input| Overheads'!$C$42="DNSP defined",SUMPRODUCT(--('Input| Projects'!$AD558="Yes"),'Calc| Overheads Allocation'!H$62,'Input| Projects'!$AG558),""))),"")</f>
        <v/>
      </c>
      <c r="AZ558" s="186" t="str">
        <f>IFERROR(IF('Input| Overheads'!$C$42="Direct costs",SUMPRODUCT(--('Input| Projects'!$AD558="Yes"),'Calc| Overheads Allocation'!I$9,'Calc| Project Costs'!AB558),IF('Input| Overheads'!$C$42="Internal labour",SUMPRODUCT(--('Input| Projects'!$AD558="Yes"),'Calc| Overheads Allocation'!I$9,'Calc| Project Costs'!AB558,'Input| Projects'!$Y558),IF('Input| Overheads'!$C$42="DNSP defined",SUMPRODUCT(--('Input| Projects'!$AD558="Yes"),'Calc| Overheads Allocation'!I$62,'Input| Projects'!$AG558),""))),"")</f>
        <v/>
      </c>
      <c r="BA558" s="106"/>
      <c r="BB558" s="186">
        <f t="shared" si="274"/>
        <v>0</v>
      </c>
      <c r="BC558" s="186">
        <f t="shared" si="275"/>
        <v>0</v>
      </c>
      <c r="BD558" s="186">
        <f t="shared" si="276"/>
        <v>0</v>
      </c>
      <c r="BE558" s="186">
        <f t="shared" si="253"/>
        <v>0</v>
      </c>
      <c r="BF558" s="186">
        <f t="shared" si="254"/>
        <v>0</v>
      </c>
      <c r="BG558" s="186">
        <f t="shared" si="255"/>
        <v>0</v>
      </c>
      <c r="BH558" s="186">
        <f t="shared" si="256"/>
        <v>0</v>
      </c>
      <c r="BI558" s="97"/>
      <c r="BJ558" s="186" t="str">
        <f t="shared" si="257"/>
        <v/>
      </c>
      <c r="BK558" s="186" t="str">
        <f t="shared" si="258"/>
        <v/>
      </c>
      <c r="BL558" s="186" t="str">
        <f t="shared" si="259"/>
        <v/>
      </c>
      <c r="BM558" s="186" t="str">
        <f t="shared" si="260"/>
        <v/>
      </c>
      <c r="BN558" s="186" t="str">
        <f t="shared" si="261"/>
        <v/>
      </c>
      <c r="BO558" s="186" t="str">
        <f t="shared" si="262"/>
        <v/>
      </c>
      <c r="BP558" s="186" t="str">
        <f t="shared" si="263"/>
        <v/>
      </c>
      <c r="BQ558" s="97"/>
      <c r="BR558" s="186">
        <f t="shared" si="264"/>
        <v>0</v>
      </c>
      <c r="BS558" s="186">
        <f t="shared" si="265"/>
        <v>0</v>
      </c>
      <c r="BT558" s="222">
        <f t="shared" si="266"/>
        <v>0</v>
      </c>
      <c r="BU558" s="222">
        <f t="shared" si="267"/>
        <v>0</v>
      </c>
      <c r="BV558" s="222">
        <f t="shared" si="268"/>
        <v>0</v>
      </c>
      <c r="BW558" s="222">
        <f t="shared" si="269"/>
        <v>0</v>
      </c>
      <c r="BX558" s="222">
        <f t="shared" si="270"/>
        <v>0</v>
      </c>
      <c r="BY558" s="106"/>
      <c r="BZ558" s="197" t="str">
        <f>IF(SUMIF('Input| Projects'!$AS$8:$CP$8,"Dx",'Input| Projects'!$AS558:$CP558)=0,"",SUMIF('Input| Projects'!$AS$8:$CP$8,"Dx",'Input| Projects'!$AS558:$CP558))</f>
        <v/>
      </c>
      <c r="CA558" s="197" t="str">
        <f>IF(SUMIF('Input| Projects'!$AS$8:$CP$8,"Tx",'Input| Projects'!$AS558:$CP558)=0,"",SUMIF('Input| Projects'!$AS$8:$CP$8,"Tx",'Input| Projects'!$AS558:$CP558))</f>
        <v/>
      </c>
      <c r="CB558" s="150" t="str">
        <f t="shared" si="277"/>
        <v/>
      </c>
    </row>
    <row r="559" spans="2:80" x14ac:dyDescent="0.2">
      <c r="B559" s="201">
        <f>IFERROR('Input| Projects'!B559,"")</f>
        <v>550</v>
      </c>
      <c r="C559" s="42" t="str">
        <f>IFERROR(IF('Input| Projects'!C559="","",'Input| Projects'!C559),"")</f>
        <v/>
      </c>
      <c r="D559" s="42" t="str">
        <f>IFERROR(IF('Input| Projects'!D559="","",'Input| Projects'!D559),"")</f>
        <v/>
      </c>
      <c r="E559" s="104"/>
      <c r="F559" s="190">
        <f>IFERROR('Input| Projects'!I559*'Input| Escalations'!$K$19,"")</f>
        <v>0</v>
      </c>
      <c r="G559" s="190">
        <f>IFERROR('Input| Projects'!J559*'Input| Escalations'!$K$19,"")</f>
        <v>0</v>
      </c>
      <c r="H559" s="190">
        <f>IFERROR('Input| Projects'!K559*'Input| Escalations'!$K$19,"")</f>
        <v>0</v>
      </c>
      <c r="I559" s="190">
        <f>IFERROR('Input| Projects'!L559*'Input| Escalations'!$K$19,"")</f>
        <v>0</v>
      </c>
      <c r="J559" s="190">
        <f>IFERROR('Input| Projects'!M559*'Input| Escalations'!$K$19,"")</f>
        <v>0</v>
      </c>
      <c r="K559" s="190">
        <f>IFERROR('Input| Projects'!N559*'Input| Escalations'!$K$19,"")</f>
        <v>0</v>
      </c>
      <c r="L559" s="190">
        <f>IFERROR('Input| Projects'!O559*'Input| Escalations'!$K$19,"")</f>
        <v>0</v>
      </c>
      <c r="M559" s="150" t="str">
        <f>IF(ABS(SUM(F559:L559)-(SUM('Input| Projects'!I559:O559)*'Input| Escalations'!$K$19))&lt;0.0000001,"",1)</f>
        <v/>
      </c>
      <c r="N559" s="192">
        <f>'Input| Projects'!$Y559*INDEX('Input| Escalations'!$H$33:$N$33,MATCH('Calc| Project Costs'!N$9,'Input| Escalations'!$H$23:$N$23,0))+'Input| Projects'!$Z559*INDEX('Input| Escalations'!$H$34:$N$34,MATCH('Calc| Project Costs'!N$9,'Input| Escalations'!$H$23:$N$23,0))+'Input| Projects'!$AA559*INDEX('Input| Escalations'!$H$35:$N$35,MATCH('Calc| Project Costs'!N$9,'Input| Escalations'!$H$23:$N$23,0))+1</f>
        <v>1</v>
      </c>
      <c r="O559" s="192">
        <f>'Input| Projects'!$Y559*INDEX('Input| Escalations'!$H$33:$N$33,MATCH('Calc| Project Costs'!O$9,'Input| Escalations'!$H$23:$N$23,0))+'Input| Projects'!$Z559*INDEX('Input| Escalations'!$H$34:$N$34,MATCH('Calc| Project Costs'!O$9,'Input| Escalations'!$H$23:$N$23,0))+'Input| Projects'!$AA559*INDEX('Input| Escalations'!$H$35:$N$35,MATCH('Calc| Project Costs'!O$9,'Input| Escalations'!$H$23:$N$23,0))+1</f>
        <v>1</v>
      </c>
      <c r="P559" s="192">
        <f>'Input| Projects'!$Y559*INDEX('Input| Escalations'!$H$33:$N$33,MATCH('Calc| Project Costs'!P$9,'Input| Escalations'!$H$23:$N$23,0))+'Input| Projects'!$Z559*INDEX('Input| Escalations'!$H$34:$N$34,MATCH('Calc| Project Costs'!P$9,'Input| Escalations'!$H$23:$N$23,0))+'Input| Projects'!$AA559*INDEX('Input| Escalations'!$H$35:$N$35,MATCH('Calc| Project Costs'!P$9,'Input| Escalations'!$H$23:$N$23,0))+1</f>
        <v>1</v>
      </c>
      <c r="Q559" s="192">
        <f>'Input| Projects'!$Y559*INDEX('Input| Escalations'!$H$33:$N$33,MATCH('Calc| Project Costs'!Q$9,'Input| Escalations'!$H$23:$N$23,0))+'Input| Projects'!$Z559*INDEX('Input| Escalations'!$H$34:$N$34,MATCH('Calc| Project Costs'!Q$9,'Input| Escalations'!$H$23:$N$23,0))+'Input| Projects'!$AA559*INDEX('Input| Escalations'!$H$35:$N$35,MATCH('Calc| Project Costs'!Q$9,'Input| Escalations'!$H$23:$N$23,0))+1</f>
        <v>1</v>
      </c>
      <c r="R559" s="192">
        <f>'Input| Projects'!$Y559*INDEX('Input| Escalations'!$H$33:$N$33,MATCH('Calc| Project Costs'!R$9,'Input| Escalations'!$H$23:$N$23,0))+'Input| Projects'!$Z559*INDEX('Input| Escalations'!$H$34:$N$34,MATCH('Calc| Project Costs'!R$9,'Input| Escalations'!$H$23:$N$23,0))+'Input| Projects'!$AA559*INDEX('Input| Escalations'!$H$35:$N$35,MATCH('Calc| Project Costs'!R$9,'Input| Escalations'!$H$23:$N$23,0))+1</f>
        <v>1</v>
      </c>
      <c r="S559" s="192">
        <f>'Input| Projects'!$Y559*INDEX('Input| Escalations'!$H$33:$N$33,MATCH('Calc| Project Costs'!S$9,'Input| Escalations'!$H$23:$N$23,0))+'Input| Projects'!$Z559*INDEX('Input| Escalations'!$H$34:$N$34,MATCH('Calc| Project Costs'!S$9,'Input| Escalations'!$H$23:$N$23,0))+'Input| Projects'!$AA559*INDEX('Input| Escalations'!$H$35:$N$35,MATCH('Calc| Project Costs'!S$9,'Input| Escalations'!$H$23:$N$23,0))+1</f>
        <v>1</v>
      </c>
      <c r="T559" s="192">
        <f>'Input| Projects'!$Y559*INDEX('Input| Escalations'!$H$33:$N$33,MATCH('Calc| Project Costs'!T$9,'Input| Escalations'!$H$23:$N$23,0))+'Input| Projects'!$Z559*INDEX('Input| Escalations'!$H$34:$N$34,MATCH('Calc| Project Costs'!T$9,'Input| Escalations'!$H$23:$N$23,0))+'Input| Projects'!$AA559*INDEX('Input| Escalations'!$H$35:$N$35,MATCH('Calc| Project Costs'!T$9,'Input| Escalations'!$H$23:$N$23,0))+1</f>
        <v>1</v>
      </c>
      <c r="U559" s="106"/>
      <c r="V559" s="186">
        <f t="shared" si="271"/>
        <v>0</v>
      </c>
      <c r="W559" s="186">
        <f t="shared" si="272"/>
        <v>0</v>
      </c>
      <c r="X559" s="186">
        <f t="shared" si="273"/>
        <v>0</v>
      </c>
      <c r="Y559" s="186">
        <f t="shared" si="249"/>
        <v>0</v>
      </c>
      <c r="Z559" s="186">
        <f t="shared" si="250"/>
        <v>0</v>
      </c>
      <c r="AA559" s="186">
        <f t="shared" si="251"/>
        <v>0</v>
      </c>
      <c r="AB559" s="186">
        <f t="shared" si="252"/>
        <v>0</v>
      </c>
      <c r="AC559" s="106"/>
      <c r="AD559" s="186">
        <f>'Input| Projects'!Q559*N559*'Input| Escalations'!$K$19</f>
        <v>0</v>
      </c>
      <c r="AE559" s="186">
        <f>'Input| Projects'!R559*O559*'Input| Escalations'!$K$19</f>
        <v>0</v>
      </c>
      <c r="AF559" s="186">
        <f>'Input| Projects'!S559*P559*'Input| Escalations'!$K$19</f>
        <v>0</v>
      </c>
      <c r="AG559" s="186">
        <f>'Input| Projects'!T559*Q559*'Input| Escalations'!$K$19</f>
        <v>0</v>
      </c>
      <c r="AH559" s="186">
        <f>'Input| Projects'!U559*R559*'Input| Escalations'!$K$19</f>
        <v>0</v>
      </c>
      <c r="AI559" s="186">
        <f>'Input| Projects'!V559*S559*'Input| Escalations'!$K$19</f>
        <v>0</v>
      </c>
      <c r="AJ559" s="186">
        <f>'Input| Projects'!W559*T559*'Input| Escalations'!$K$19</f>
        <v>0</v>
      </c>
      <c r="AK559" s="106"/>
      <c r="AL559" s="186" t="str">
        <f>IFERROR(IF('Input| Overheads'!$C$42="Direct costs",SUMPRODUCT(--('Input| Projects'!$AC559="Yes"),'Calc| Overheads Allocation'!C$8,'Calc| Project Costs'!V559),IF('Input| Overheads'!$C$42="Internal labour",SUMPRODUCT(--('Input| Projects'!$AC559="Yes"),'Calc| Overheads Allocation'!C$8,'Calc| Project Costs'!V559,'Input| Projects'!$Y559),IF('Input| Overheads'!$C$42="DNSP defined",SUMPRODUCT(--('Input| Projects'!$AC559="Yes"),'Calc| Overheads Allocation'!C$61,'Input| Projects'!$AF559),""))),"")</f>
        <v/>
      </c>
      <c r="AM559" s="186" t="str">
        <f>IFERROR(IF('Input| Overheads'!$C$42="Direct costs",SUMPRODUCT(--('Input| Projects'!$AC559="Yes"),'Calc| Overheads Allocation'!D$8,'Calc| Project Costs'!W559),IF('Input| Overheads'!$C$42="Internal labour",SUMPRODUCT(--('Input| Projects'!$AC559="Yes"),'Calc| Overheads Allocation'!D$8,'Calc| Project Costs'!W559,'Input| Projects'!$Y559),IF('Input| Overheads'!$C$42="DNSP defined",SUMPRODUCT(--('Input| Projects'!$AC559="Yes"),'Calc| Overheads Allocation'!D$61,'Input| Projects'!$AF559),""))),"")</f>
        <v/>
      </c>
      <c r="AN559" s="186" t="str">
        <f>IFERROR(IF('Input| Overheads'!$C$42="Direct costs",SUMPRODUCT(--('Input| Projects'!$AC559="Yes"),'Calc| Overheads Allocation'!E$8,'Calc| Project Costs'!X559),IF('Input| Overheads'!$C$42="Internal labour",SUMPRODUCT(--('Input| Projects'!$AC559="Yes"),'Calc| Overheads Allocation'!E$8,'Calc| Project Costs'!X559,'Input| Projects'!$Y559),IF('Input| Overheads'!$C$42="DNSP defined",SUMPRODUCT(--('Input| Projects'!$AC559="Yes"),'Calc| Overheads Allocation'!E$61,'Input| Projects'!$AF559),""))),"")</f>
        <v/>
      </c>
      <c r="AO559" s="186" t="str">
        <f>IFERROR(IF('Input| Overheads'!$C$42="Direct costs",SUMPRODUCT(--('Input| Projects'!$AC559="Yes"),'Calc| Overheads Allocation'!F$8,'Calc| Project Costs'!Y559),IF('Input| Overheads'!$C$42="Internal labour",SUMPRODUCT(--('Input| Projects'!$AC559="Yes"),'Calc| Overheads Allocation'!F$8,'Calc| Project Costs'!Y559,'Input| Projects'!$Y559),IF('Input| Overheads'!$C$42="DNSP defined",SUMPRODUCT(--('Input| Projects'!$AC559="Yes"),'Calc| Overheads Allocation'!F$61,'Input| Projects'!$AF559),""))),"")</f>
        <v/>
      </c>
      <c r="AP559" s="186" t="str">
        <f>IFERROR(IF('Input| Overheads'!$C$42="Direct costs",SUMPRODUCT(--('Input| Projects'!$AC559="Yes"),'Calc| Overheads Allocation'!G$8,'Calc| Project Costs'!Z559),IF('Input| Overheads'!$C$42="Internal labour",SUMPRODUCT(--('Input| Projects'!$AC559="Yes"),'Calc| Overheads Allocation'!G$8,'Calc| Project Costs'!Z559,'Input| Projects'!$Y559),IF('Input| Overheads'!$C$42="DNSP defined",SUMPRODUCT(--('Input| Projects'!$AC559="Yes"),'Calc| Overheads Allocation'!G$61,'Input| Projects'!$AF559),""))),"")</f>
        <v/>
      </c>
      <c r="AQ559" s="186" t="str">
        <f>IFERROR(IF('Input| Overheads'!$C$42="Direct costs",SUMPRODUCT(--('Input| Projects'!$AC559="Yes"),'Calc| Overheads Allocation'!H$8,'Calc| Project Costs'!AA559),IF('Input| Overheads'!$C$42="Internal labour",SUMPRODUCT(--('Input| Projects'!$AC559="Yes"),'Calc| Overheads Allocation'!H$8,'Calc| Project Costs'!AA559,'Input| Projects'!$Y559),IF('Input| Overheads'!$C$42="DNSP defined",SUMPRODUCT(--('Input| Projects'!$AC559="Yes"),'Calc| Overheads Allocation'!H$61,'Input| Projects'!$AF559),""))),"")</f>
        <v/>
      </c>
      <c r="AR559" s="186" t="str">
        <f>IFERROR(IF('Input| Overheads'!$C$42="Direct costs",SUMPRODUCT(--('Input| Projects'!$AC559="Yes"),'Calc| Overheads Allocation'!I$8,'Calc| Project Costs'!AB559),IF('Input| Overheads'!$C$42="Internal labour",SUMPRODUCT(--('Input| Projects'!$AC559="Yes"),'Calc| Overheads Allocation'!I$8,'Calc| Project Costs'!AB559,'Input| Projects'!$Y559),IF('Input| Overheads'!$C$42="DNSP defined",SUMPRODUCT(--('Input| Projects'!$AC559="Yes"),'Calc| Overheads Allocation'!I$61,'Input| Projects'!$AF559),""))),"")</f>
        <v/>
      </c>
      <c r="AS559" s="106"/>
      <c r="AT559" s="186" t="str">
        <f>IFERROR(IF('Input| Overheads'!$C$42="Direct costs",SUMPRODUCT(--('Input| Projects'!$AD559="Yes"),'Calc| Overheads Allocation'!C$9,'Calc| Project Costs'!V559),IF('Input| Overheads'!$C$42="Internal labour",SUMPRODUCT(--('Input| Projects'!$AD559="Yes"),'Calc| Overheads Allocation'!C$9,'Calc| Project Costs'!V559,'Input| Projects'!$Y559),IF('Input| Overheads'!$C$42="DNSP defined",SUMPRODUCT(--('Input| Projects'!$AD559="Yes"),'Calc| Overheads Allocation'!C$62,'Input| Projects'!$AG559),""))),"")</f>
        <v/>
      </c>
      <c r="AU559" s="186" t="str">
        <f>IFERROR(IF('Input| Overheads'!$C$42="Direct costs",SUMPRODUCT(--('Input| Projects'!$AD559="Yes"),'Calc| Overheads Allocation'!D$9,'Calc| Project Costs'!W559),IF('Input| Overheads'!$C$42="Internal labour",SUMPRODUCT(--('Input| Projects'!$AD559="Yes"),'Calc| Overheads Allocation'!D$9,'Calc| Project Costs'!W559,'Input| Projects'!$Y559),IF('Input| Overheads'!$C$42="DNSP defined",SUMPRODUCT(--('Input| Projects'!$AD559="Yes"),'Calc| Overheads Allocation'!D$62,'Input| Projects'!$AG559),""))),"")</f>
        <v/>
      </c>
      <c r="AV559" s="186" t="str">
        <f>IFERROR(IF('Input| Overheads'!$C$42="Direct costs",SUMPRODUCT(--('Input| Projects'!$AD559="Yes"),'Calc| Overheads Allocation'!E$9,'Calc| Project Costs'!X559),IF('Input| Overheads'!$C$42="Internal labour",SUMPRODUCT(--('Input| Projects'!$AD559="Yes"),'Calc| Overheads Allocation'!E$9,'Calc| Project Costs'!X559,'Input| Projects'!$Y559),IF('Input| Overheads'!$C$42="DNSP defined",SUMPRODUCT(--('Input| Projects'!$AD559="Yes"),'Calc| Overheads Allocation'!E$62,'Input| Projects'!$AG559),""))),"")</f>
        <v/>
      </c>
      <c r="AW559" s="186" t="str">
        <f>IFERROR(IF('Input| Overheads'!$C$42="Direct costs",SUMPRODUCT(--('Input| Projects'!$AD559="Yes"),'Calc| Overheads Allocation'!F$9,'Calc| Project Costs'!Y559),IF('Input| Overheads'!$C$42="Internal labour",SUMPRODUCT(--('Input| Projects'!$AD559="Yes"),'Calc| Overheads Allocation'!F$9,'Calc| Project Costs'!Y559,'Input| Projects'!$Y559),IF('Input| Overheads'!$C$42="DNSP defined",SUMPRODUCT(--('Input| Projects'!$AD559="Yes"),'Calc| Overheads Allocation'!F$62,'Input| Projects'!$AG559),""))),"")</f>
        <v/>
      </c>
      <c r="AX559" s="186" t="str">
        <f>IFERROR(IF('Input| Overheads'!$C$42="Direct costs",SUMPRODUCT(--('Input| Projects'!$AD559="Yes"),'Calc| Overheads Allocation'!G$9,'Calc| Project Costs'!Z559),IF('Input| Overheads'!$C$42="Internal labour",SUMPRODUCT(--('Input| Projects'!$AD559="Yes"),'Calc| Overheads Allocation'!G$9,'Calc| Project Costs'!Z559,'Input| Projects'!$Y559),IF('Input| Overheads'!$C$42="DNSP defined",SUMPRODUCT(--('Input| Projects'!$AD559="Yes"),'Calc| Overheads Allocation'!G$62,'Input| Projects'!$AG559),""))),"")</f>
        <v/>
      </c>
      <c r="AY559" s="186" t="str">
        <f>IFERROR(IF('Input| Overheads'!$C$42="Direct costs",SUMPRODUCT(--('Input| Projects'!$AD559="Yes"),'Calc| Overheads Allocation'!H$9,'Calc| Project Costs'!AA559),IF('Input| Overheads'!$C$42="Internal labour",SUMPRODUCT(--('Input| Projects'!$AD559="Yes"),'Calc| Overheads Allocation'!H$9,'Calc| Project Costs'!AA559,'Input| Projects'!$Y559),IF('Input| Overheads'!$C$42="DNSP defined",SUMPRODUCT(--('Input| Projects'!$AD559="Yes"),'Calc| Overheads Allocation'!H$62,'Input| Projects'!$AG559),""))),"")</f>
        <v/>
      </c>
      <c r="AZ559" s="186" t="str">
        <f>IFERROR(IF('Input| Overheads'!$C$42="Direct costs",SUMPRODUCT(--('Input| Projects'!$AD559="Yes"),'Calc| Overheads Allocation'!I$9,'Calc| Project Costs'!AB559),IF('Input| Overheads'!$C$42="Internal labour",SUMPRODUCT(--('Input| Projects'!$AD559="Yes"),'Calc| Overheads Allocation'!I$9,'Calc| Project Costs'!AB559,'Input| Projects'!$Y559),IF('Input| Overheads'!$C$42="DNSP defined",SUMPRODUCT(--('Input| Projects'!$AD559="Yes"),'Calc| Overheads Allocation'!I$62,'Input| Projects'!$AG559),""))),"")</f>
        <v/>
      </c>
      <c r="BA559" s="106"/>
      <c r="BB559" s="186">
        <f t="shared" si="274"/>
        <v>0</v>
      </c>
      <c r="BC559" s="186">
        <f t="shared" si="275"/>
        <v>0</v>
      </c>
      <c r="BD559" s="186">
        <f t="shared" si="276"/>
        <v>0</v>
      </c>
      <c r="BE559" s="186">
        <f t="shared" si="253"/>
        <v>0</v>
      </c>
      <c r="BF559" s="186">
        <f t="shared" si="254"/>
        <v>0</v>
      </c>
      <c r="BG559" s="186">
        <f t="shared" si="255"/>
        <v>0</v>
      </c>
      <c r="BH559" s="186">
        <f t="shared" si="256"/>
        <v>0</v>
      </c>
      <c r="BI559" s="97"/>
      <c r="BJ559" s="186" t="str">
        <f t="shared" si="257"/>
        <v/>
      </c>
      <c r="BK559" s="186" t="str">
        <f t="shared" si="258"/>
        <v/>
      </c>
      <c r="BL559" s="186" t="str">
        <f t="shared" si="259"/>
        <v/>
      </c>
      <c r="BM559" s="186" t="str">
        <f t="shared" si="260"/>
        <v/>
      </c>
      <c r="BN559" s="186" t="str">
        <f t="shared" si="261"/>
        <v/>
      </c>
      <c r="BO559" s="186" t="str">
        <f t="shared" si="262"/>
        <v/>
      </c>
      <c r="BP559" s="186" t="str">
        <f t="shared" si="263"/>
        <v/>
      </c>
      <c r="BQ559" s="97"/>
      <c r="BR559" s="186">
        <f t="shared" si="264"/>
        <v>0</v>
      </c>
      <c r="BS559" s="186">
        <f t="shared" si="265"/>
        <v>0</v>
      </c>
      <c r="BT559" s="222">
        <f t="shared" si="266"/>
        <v>0</v>
      </c>
      <c r="BU559" s="222">
        <f t="shared" si="267"/>
        <v>0</v>
      </c>
      <c r="BV559" s="222">
        <f t="shared" si="268"/>
        <v>0</v>
      </c>
      <c r="BW559" s="222">
        <f t="shared" si="269"/>
        <v>0</v>
      </c>
      <c r="BX559" s="222">
        <f t="shared" si="270"/>
        <v>0</v>
      </c>
      <c r="BY559" s="106"/>
      <c r="BZ559" s="197" t="str">
        <f>IF(SUMIF('Input| Projects'!$AS$8:$CP$8,"Dx",'Input| Projects'!$AS559:$CP559)=0,"",SUMIF('Input| Projects'!$AS$8:$CP$8,"Dx",'Input| Projects'!$AS559:$CP559))</f>
        <v/>
      </c>
      <c r="CA559" s="197" t="str">
        <f>IF(SUMIF('Input| Projects'!$AS$8:$CP$8,"Tx",'Input| Projects'!$AS559:$CP559)=0,"",SUMIF('Input| Projects'!$AS$8:$CP$8,"Tx",'Input| Projects'!$AS559:$CP559))</f>
        <v/>
      </c>
      <c r="CB559" s="150" t="str">
        <f t="shared" si="277"/>
        <v/>
      </c>
    </row>
    <row r="560" spans="2:80" x14ac:dyDescent="0.2">
      <c r="B560" s="201">
        <f>IFERROR('Input| Projects'!B560,"")</f>
        <v>551</v>
      </c>
      <c r="C560" s="42" t="str">
        <f>IFERROR(IF('Input| Projects'!C560="","",'Input| Projects'!C560),"")</f>
        <v/>
      </c>
      <c r="D560" s="42" t="str">
        <f>IFERROR(IF('Input| Projects'!D560="","",'Input| Projects'!D560),"")</f>
        <v/>
      </c>
      <c r="E560" s="104"/>
      <c r="F560" s="190">
        <f>IFERROR('Input| Projects'!I560*'Input| Escalations'!$K$19,"")</f>
        <v>0</v>
      </c>
      <c r="G560" s="190">
        <f>IFERROR('Input| Projects'!J560*'Input| Escalations'!$K$19,"")</f>
        <v>0</v>
      </c>
      <c r="H560" s="190">
        <f>IFERROR('Input| Projects'!K560*'Input| Escalations'!$K$19,"")</f>
        <v>0</v>
      </c>
      <c r="I560" s="190">
        <f>IFERROR('Input| Projects'!L560*'Input| Escalations'!$K$19,"")</f>
        <v>0</v>
      </c>
      <c r="J560" s="190">
        <f>IFERROR('Input| Projects'!M560*'Input| Escalations'!$K$19,"")</f>
        <v>0</v>
      </c>
      <c r="K560" s="190">
        <f>IFERROR('Input| Projects'!N560*'Input| Escalations'!$K$19,"")</f>
        <v>0</v>
      </c>
      <c r="L560" s="190">
        <f>IFERROR('Input| Projects'!O560*'Input| Escalations'!$K$19,"")</f>
        <v>0</v>
      </c>
      <c r="M560" s="150" t="str">
        <f>IF(ABS(SUM(F560:L560)-(SUM('Input| Projects'!I560:O560)*'Input| Escalations'!$K$19))&lt;0.0000001,"",1)</f>
        <v/>
      </c>
      <c r="N560" s="192">
        <f>'Input| Projects'!$Y560*INDEX('Input| Escalations'!$H$33:$N$33,MATCH('Calc| Project Costs'!N$9,'Input| Escalations'!$H$23:$N$23,0))+'Input| Projects'!$Z560*INDEX('Input| Escalations'!$H$34:$N$34,MATCH('Calc| Project Costs'!N$9,'Input| Escalations'!$H$23:$N$23,0))+'Input| Projects'!$AA560*INDEX('Input| Escalations'!$H$35:$N$35,MATCH('Calc| Project Costs'!N$9,'Input| Escalations'!$H$23:$N$23,0))+1</f>
        <v>1</v>
      </c>
      <c r="O560" s="192">
        <f>'Input| Projects'!$Y560*INDEX('Input| Escalations'!$H$33:$N$33,MATCH('Calc| Project Costs'!O$9,'Input| Escalations'!$H$23:$N$23,0))+'Input| Projects'!$Z560*INDEX('Input| Escalations'!$H$34:$N$34,MATCH('Calc| Project Costs'!O$9,'Input| Escalations'!$H$23:$N$23,0))+'Input| Projects'!$AA560*INDEX('Input| Escalations'!$H$35:$N$35,MATCH('Calc| Project Costs'!O$9,'Input| Escalations'!$H$23:$N$23,0))+1</f>
        <v>1</v>
      </c>
      <c r="P560" s="192">
        <f>'Input| Projects'!$Y560*INDEX('Input| Escalations'!$H$33:$N$33,MATCH('Calc| Project Costs'!P$9,'Input| Escalations'!$H$23:$N$23,0))+'Input| Projects'!$Z560*INDEX('Input| Escalations'!$H$34:$N$34,MATCH('Calc| Project Costs'!P$9,'Input| Escalations'!$H$23:$N$23,0))+'Input| Projects'!$AA560*INDEX('Input| Escalations'!$H$35:$N$35,MATCH('Calc| Project Costs'!P$9,'Input| Escalations'!$H$23:$N$23,0))+1</f>
        <v>1</v>
      </c>
      <c r="Q560" s="192">
        <f>'Input| Projects'!$Y560*INDEX('Input| Escalations'!$H$33:$N$33,MATCH('Calc| Project Costs'!Q$9,'Input| Escalations'!$H$23:$N$23,0))+'Input| Projects'!$Z560*INDEX('Input| Escalations'!$H$34:$N$34,MATCH('Calc| Project Costs'!Q$9,'Input| Escalations'!$H$23:$N$23,0))+'Input| Projects'!$AA560*INDEX('Input| Escalations'!$H$35:$N$35,MATCH('Calc| Project Costs'!Q$9,'Input| Escalations'!$H$23:$N$23,0))+1</f>
        <v>1</v>
      </c>
      <c r="R560" s="192">
        <f>'Input| Projects'!$Y560*INDEX('Input| Escalations'!$H$33:$N$33,MATCH('Calc| Project Costs'!R$9,'Input| Escalations'!$H$23:$N$23,0))+'Input| Projects'!$Z560*INDEX('Input| Escalations'!$H$34:$N$34,MATCH('Calc| Project Costs'!R$9,'Input| Escalations'!$H$23:$N$23,0))+'Input| Projects'!$AA560*INDEX('Input| Escalations'!$H$35:$N$35,MATCH('Calc| Project Costs'!R$9,'Input| Escalations'!$H$23:$N$23,0))+1</f>
        <v>1</v>
      </c>
      <c r="S560" s="192">
        <f>'Input| Projects'!$Y560*INDEX('Input| Escalations'!$H$33:$N$33,MATCH('Calc| Project Costs'!S$9,'Input| Escalations'!$H$23:$N$23,0))+'Input| Projects'!$Z560*INDEX('Input| Escalations'!$H$34:$N$34,MATCH('Calc| Project Costs'!S$9,'Input| Escalations'!$H$23:$N$23,0))+'Input| Projects'!$AA560*INDEX('Input| Escalations'!$H$35:$N$35,MATCH('Calc| Project Costs'!S$9,'Input| Escalations'!$H$23:$N$23,0))+1</f>
        <v>1</v>
      </c>
      <c r="T560" s="192">
        <f>'Input| Projects'!$Y560*INDEX('Input| Escalations'!$H$33:$N$33,MATCH('Calc| Project Costs'!T$9,'Input| Escalations'!$H$23:$N$23,0))+'Input| Projects'!$Z560*INDEX('Input| Escalations'!$H$34:$N$34,MATCH('Calc| Project Costs'!T$9,'Input| Escalations'!$H$23:$N$23,0))+'Input| Projects'!$AA560*INDEX('Input| Escalations'!$H$35:$N$35,MATCH('Calc| Project Costs'!T$9,'Input| Escalations'!$H$23:$N$23,0))+1</f>
        <v>1</v>
      </c>
      <c r="U560" s="106"/>
      <c r="V560" s="186">
        <f t="shared" si="271"/>
        <v>0</v>
      </c>
      <c r="W560" s="186">
        <f t="shared" si="272"/>
        <v>0</v>
      </c>
      <c r="X560" s="186">
        <f t="shared" si="273"/>
        <v>0</v>
      </c>
      <c r="Y560" s="186">
        <f t="shared" si="249"/>
        <v>0</v>
      </c>
      <c r="Z560" s="186">
        <f t="shared" si="250"/>
        <v>0</v>
      </c>
      <c r="AA560" s="186">
        <f t="shared" si="251"/>
        <v>0</v>
      </c>
      <c r="AB560" s="186">
        <f t="shared" si="252"/>
        <v>0</v>
      </c>
      <c r="AC560" s="106"/>
      <c r="AD560" s="186">
        <f>'Input| Projects'!Q560*N560*'Input| Escalations'!$K$19</f>
        <v>0</v>
      </c>
      <c r="AE560" s="186">
        <f>'Input| Projects'!R560*O560*'Input| Escalations'!$K$19</f>
        <v>0</v>
      </c>
      <c r="AF560" s="186">
        <f>'Input| Projects'!S560*P560*'Input| Escalations'!$K$19</f>
        <v>0</v>
      </c>
      <c r="AG560" s="186">
        <f>'Input| Projects'!T560*Q560*'Input| Escalations'!$K$19</f>
        <v>0</v>
      </c>
      <c r="AH560" s="186">
        <f>'Input| Projects'!U560*R560*'Input| Escalations'!$K$19</f>
        <v>0</v>
      </c>
      <c r="AI560" s="186">
        <f>'Input| Projects'!V560*S560*'Input| Escalations'!$K$19</f>
        <v>0</v>
      </c>
      <c r="AJ560" s="186">
        <f>'Input| Projects'!W560*T560*'Input| Escalations'!$K$19</f>
        <v>0</v>
      </c>
      <c r="AK560" s="106"/>
      <c r="AL560" s="186" t="str">
        <f>IFERROR(IF('Input| Overheads'!$C$42="Direct costs",SUMPRODUCT(--('Input| Projects'!$AC560="Yes"),'Calc| Overheads Allocation'!C$8,'Calc| Project Costs'!V560),IF('Input| Overheads'!$C$42="Internal labour",SUMPRODUCT(--('Input| Projects'!$AC560="Yes"),'Calc| Overheads Allocation'!C$8,'Calc| Project Costs'!V560,'Input| Projects'!$Y560),IF('Input| Overheads'!$C$42="DNSP defined",SUMPRODUCT(--('Input| Projects'!$AC560="Yes"),'Calc| Overheads Allocation'!C$61,'Input| Projects'!$AF560),""))),"")</f>
        <v/>
      </c>
      <c r="AM560" s="186" t="str">
        <f>IFERROR(IF('Input| Overheads'!$C$42="Direct costs",SUMPRODUCT(--('Input| Projects'!$AC560="Yes"),'Calc| Overheads Allocation'!D$8,'Calc| Project Costs'!W560),IF('Input| Overheads'!$C$42="Internal labour",SUMPRODUCT(--('Input| Projects'!$AC560="Yes"),'Calc| Overheads Allocation'!D$8,'Calc| Project Costs'!W560,'Input| Projects'!$Y560),IF('Input| Overheads'!$C$42="DNSP defined",SUMPRODUCT(--('Input| Projects'!$AC560="Yes"),'Calc| Overheads Allocation'!D$61,'Input| Projects'!$AF560),""))),"")</f>
        <v/>
      </c>
      <c r="AN560" s="186" t="str">
        <f>IFERROR(IF('Input| Overheads'!$C$42="Direct costs",SUMPRODUCT(--('Input| Projects'!$AC560="Yes"),'Calc| Overheads Allocation'!E$8,'Calc| Project Costs'!X560),IF('Input| Overheads'!$C$42="Internal labour",SUMPRODUCT(--('Input| Projects'!$AC560="Yes"),'Calc| Overheads Allocation'!E$8,'Calc| Project Costs'!X560,'Input| Projects'!$Y560),IF('Input| Overheads'!$C$42="DNSP defined",SUMPRODUCT(--('Input| Projects'!$AC560="Yes"),'Calc| Overheads Allocation'!E$61,'Input| Projects'!$AF560),""))),"")</f>
        <v/>
      </c>
      <c r="AO560" s="186" t="str">
        <f>IFERROR(IF('Input| Overheads'!$C$42="Direct costs",SUMPRODUCT(--('Input| Projects'!$AC560="Yes"),'Calc| Overheads Allocation'!F$8,'Calc| Project Costs'!Y560),IF('Input| Overheads'!$C$42="Internal labour",SUMPRODUCT(--('Input| Projects'!$AC560="Yes"),'Calc| Overheads Allocation'!F$8,'Calc| Project Costs'!Y560,'Input| Projects'!$Y560),IF('Input| Overheads'!$C$42="DNSP defined",SUMPRODUCT(--('Input| Projects'!$AC560="Yes"),'Calc| Overheads Allocation'!F$61,'Input| Projects'!$AF560),""))),"")</f>
        <v/>
      </c>
      <c r="AP560" s="186" t="str">
        <f>IFERROR(IF('Input| Overheads'!$C$42="Direct costs",SUMPRODUCT(--('Input| Projects'!$AC560="Yes"),'Calc| Overheads Allocation'!G$8,'Calc| Project Costs'!Z560),IF('Input| Overheads'!$C$42="Internal labour",SUMPRODUCT(--('Input| Projects'!$AC560="Yes"),'Calc| Overheads Allocation'!G$8,'Calc| Project Costs'!Z560,'Input| Projects'!$Y560),IF('Input| Overheads'!$C$42="DNSP defined",SUMPRODUCT(--('Input| Projects'!$AC560="Yes"),'Calc| Overheads Allocation'!G$61,'Input| Projects'!$AF560),""))),"")</f>
        <v/>
      </c>
      <c r="AQ560" s="186" t="str">
        <f>IFERROR(IF('Input| Overheads'!$C$42="Direct costs",SUMPRODUCT(--('Input| Projects'!$AC560="Yes"),'Calc| Overheads Allocation'!H$8,'Calc| Project Costs'!AA560),IF('Input| Overheads'!$C$42="Internal labour",SUMPRODUCT(--('Input| Projects'!$AC560="Yes"),'Calc| Overheads Allocation'!H$8,'Calc| Project Costs'!AA560,'Input| Projects'!$Y560),IF('Input| Overheads'!$C$42="DNSP defined",SUMPRODUCT(--('Input| Projects'!$AC560="Yes"),'Calc| Overheads Allocation'!H$61,'Input| Projects'!$AF560),""))),"")</f>
        <v/>
      </c>
      <c r="AR560" s="186" t="str">
        <f>IFERROR(IF('Input| Overheads'!$C$42="Direct costs",SUMPRODUCT(--('Input| Projects'!$AC560="Yes"),'Calc| Overheads Allocation'!I$8,'Calc| Project Costs'!AB560),IF('Input| Overheads'!$C$42="Internal labour",SUMPRODUCT(--('Input| Projects'!$AC560="Yes"),'Calc| Overheads Allocation'!I$8,'Calc| Project Costs'!AB560,'Input| Projects'!$Y560),IF('Input| Overheads'!$C$42="DNSP defined",SUMPRODUCT(--('Input| Projects'!$AC560="Yes"),'Calc| Overheads Allocation'!I$61,'Input| Projects'!$AF560),""))),"")</f>
        <v/>
      </c>
      <c r="AS560" s="106"/>
      <c r="AT560" s="186" t="str">
        <f>IFERROR(IF('Input| Overheads'!$C$42="Direct costs",SUMPRODUCT(--('Input| Projects'!$AD560="Yes"),'Calc| Overheads Allocation'!C$9,'Calc| Project Costs'!V560),IF('Input| Overheads'!$C$42="Internal labour",SUMPRODUCT(--('Input| Projects'!$AD560="Yes"),'Calc| Overheads Allocation'!C$9,'Calc| Project Costs'!V560,'Input| Projects'!$Y560),IF('Input| Overheads'!$C$42="DNSP defined",SUMPRODUCT(--('Input| Projects'!$AD560="Yes"),'Calc| Overheads Allocation'!C$62,'Input| Projects'!$AG560),""))),"")</f>
        <v/>
      </c>
      <c r="AU560" s="186" t="str">
        <f>IFERROR(IF('Input| Overheads'!$C$42="Direct costs",SUMPRODUCT(--('Input| Projects'!$AD560="Yes"),'Calc| Overheads Allocation'!D$9,'Calc| Project Costs'!W560),IF('Input| Overheads'!$C$42="Internal labour",SUMPRODUCT(--('Input| Projects'!$AD560="Yes"),'Calc| Overheads Allocation'!D$9,'Calc| Project Costs'!W560,'Input| Projects'!$Y560),IF('Input| Overheads'!$C$42="DNSP defined",SUMPRODUCT(--('Input| Projects'!$AD560="Yes"),'Calc| Overheads Allocation'!D$62,'Input| Projects'!$AG560),""))),"")</f>
        <v/>
      </c>
      <c r="AV560" s="186" t="str">
        <f>IFERROR(IF('Input| Overheads'!$C$42="Direct costs",SUMPRODUCT(--('Input| Projects'!$AD560="Yes"),'Calc| Overheads Allocation'!E$9,'Calc| Project Costs'!X560),IF('Input| Overheads'!$C$42="Internal labour",SUMPRODUCT(--('Input| Projects'!$AD560="Yes"),'Calc| Overheads Allocation'!E$9,'Calc| Project Costs'!X560,'Input| Projects'!$Y560),IF('Input| Overheads'!$C$42="DNSP defined",SUMPRODUCT(--('Input| Projects'!$AD560="Yes"),'Calc| Overheads Allocation'!E$62,'Input| Projects'!$AG560),""))),"")</f>
        <v/>
      </c>
      <c r="AW560" s="186" t="str">
        <f>IFERROR(IF('Input| Overheads'!$C$42="Direct costs",SUMPRODUCT(--('Input| Projects'!$AD560="Yes"),'Calc| Overheads Allocation'!F$9,'Calc| Project Costs'!Y560),IF('Input| Overheads'!$C$42="Internal labour",SUMPRODUCT(--('Input| Projects'!$AD560="Yes"),'Calc| Overheads Allocation'!F$9,'Calc| Project Costs'!Y560,'Input| Projects'!$Y560),IF('Input| Overheads'!$C$42="DNSP defined",SUMPRODUCT(--('Input| Projects'!$AD560="Yes"),'Calc| Overheads Allocation'!F$62,'Input| Projects'!$AG560),""))),"")</f>
        <v/>
      </c>
      <c r="AX560" s="186" t="str">
        <f>IFERROR(IF('Input| Overheads'!$C$42="Direct costs",SUMPRODUCT(--('Input| Projects'!$AD560="Yes"),'Calc| Overheads Allocation'!G$9,'Calc| Project Costs'!Z560),IF('Input| Overheads'!$C$42="Internal labour",SUMPRODUCT(--('Input| Projects'!$AD560="Yes"),'Calc| Overheads Allocation'!G$9,'Calc| Project Costs'!Z560,'Input| Projects'!$Y560),IF('Input| Overheads'!$C$42="DNSP defined",SUMPRODUCT(--('Input| Projects'!$AD560="Yes"),'Calc| Overheads Allocation'!G$62,'Input| Projects'!$AG560),""))),"")</f>
        <v/>
      </c>
      <c r="AY560" s="186" t="str">
        <f>IFERROR(IF('Input| Overheads'!$C$42="Direct costs",SUMPRODUCT(--('Input| Projects'!$AD560="Yes"),'Calc| Overheads Allocation'!H$9,'Calc| Project Costs'!AA560),IF('Input| Overheads'!$C$42="Internal labour",SUMPRODUCT(--('Input| Projects'!$AD560="Yes"),'Calc| Overheads Allocation'!H$9,'Calc| Project Costs'!AA560,'Input| Projects'!$Y560),IF('Input| Overheads'!$C$42="DNSP defined",SUMPRODUCT(--('Input| Projects'!$AD560="Yes"),'Calc| Overheads Allocation'!H$62,'Input| Projects'!$AG560),""))),"")</f>
        <v/>
      </c>
      <c r="AZ560" s="186" t="str">
        <f>IFERROR(IF('Input| Overheads'!$C$42="Direct costs",SUMPRODUCT(--('Input| Projects'!$AD560="Yes"),'Calc| Overheads Allocation'!I$9,'Calc| Project Costs'!AB560),IF('Input| Overheads'!$C$42="Internal labour",SUMPRODUCT(--('Input| Projects'!$AD560="Yes"),'Calc| Overheads Allocation'!I$9,'Calc| Project Costs'!AB560,'Input| Projects'!$Y560),IF('Input| Overheads'!$C$42="DNSP defined",SUMPRODUCT(--('Input| Projects'!$AD560="Yes"),'Calc| Overheads Allocation'!I$62,'Input| Projects'!$AG560),""))),"")</f>
        <v/>
      </c>
      <c r="BA560" s="106"/>
      <c r="BB560" s="186">
        <f t="shared" si="274"/>
        <v>0</v>
      </c>
      <c r="BC560" s="186">
        <f t="shared" si="275"/>
        <v>0</v>
      </c>
      <c r="BD560" s="186">
        <f t="shared" si="276"/>
        <v>0</v>
      </c>
      <c r="BE560" s="186">
        <f t="shared" si="253"/>
        <v>0</v>
      </c>
      <c r="BF560" s="186">
        <f t="shared" si="254"/>
        <v>0</v>
      </c>
      <c r="BG560" s="186">
        <f t="shared" si="255"/>
        <v>0</v>
      </c>
      <c r="BH560" s="186">
        <f t="shared" si="256"/>
        <v>0</v>
      </c>
      <c r="BI560" s="97"/>
      <c r="BJ560" s="186" t="str">
        <f t="shared" si="257"/>
        <v/>
      </c>
      <c r="BK560" s="186" t="str">
        <f t="shared" si="258"/>
        <v/>
      </c>
      <c r="BL560" s="186" t="str">
        <f t="shared" si="259"/>
        <v/>
      </c>
      <c r="BM560" s="186" t="str">
        <f t="shared" si="260"/>
        <v/>
      </c>
      <c r="BN560" s="186" t="str">
        <f t="shared" si="261"/>
        <v/>
      </c>
      <c r="BO560" s="186" t="str">
        <f t="shared" si="262"/>
        <v/>
      </c>
      <c r="BP560" s="186" t="str">
        <f t="shared" si="263"/>
        <v/>
      </c>
      <c r="BQ560" s="97"/>
      <c r="BR560" s="186">
        <f t="shared" si="264"/>
        <v>0</v>
      </c>
      <c r="BS560" s="186">
        <f t="shared" si="265"/>
        <v>0</v>
      </c>
      <c r="BT560" s="222">
        <f t="shared" si="266"/>
        <v>0</v>
      </c>
      <c r="BU560" s="222">
        <f t="shared" si="267"/>
        <v>0</v>
      </c>
      <c r="BV560" s="222">
        <f t="shared" si="268"/>
        <v>0</v>
      </c>
      <c r="BW560" s="222">
        <f t="shared" si="269"/>
        <v>0</v>
      </c>
      <c r="BX560" s="222">
        <f t="shared" si="270"/>
        <v>0</v>
      </c>
      <c r="BY560" s="106"/>
      <c r="BZ560" s="197" t="str">
        <f>IF(SUMIF('Input| Projects'!$AS$8:$CP$8,"Dx",'Input| Projects'!$AS560:$CP560)=0,"",SUMIF('Input| Projects'!$AS$8:$CP$8,"Dx",'Input| Projects'!$AS560:$CP560))</f>
        <v/>
      </c>
      <c r="CA560" s="197" t="str">
        <f>IF(SUMIF('Input| Projects'!$AS$8:$CP$8,"Tx",'Input| Projects'!$AS560:$CP560)=0,"",SUMIF('Input| Projects'!$AS$8:$CP$8,"Tx",'Input| Projects'!$AS560:$CP560))</f>
        <v/>
      </c>
      <c r="CB560" s="150" t="str">
        <f t="shared" si="277"/>
        <v/>
      </c>
    </row>
    <row r="561" spans="2:80" x14ac:dyDescent="0.2">
      <c r="B561" s="201">
        <f>IFERROR('Input| Projects'!B561,"")</f>
        <v>552</v>
      </c>
      <c r="C561" s="42" t="str">
        <f>IFERROR(IF('Input| Projects'!C561="","",'Input| Projects'!C561),"")</f>
        <v/>
      </c>
      <c r="D561" s="42" t="str">
        <f>IFERROR(IF('Input| Projects'!D561="","",'Input| Projects'!D561),"")</f>
        <v/>
      </c>
      <c r="E561" s="104"/>
      <c r="F561" s="190">
        <f>IFERROR('Input| Projects'!I561*'Input| Escalations'!$K$19,"")</f>
        <v>0</v>
      </c>
      <c r="G561" s="190">
        <f>IFERROR('Input| Projects'!J561*'Input| Escalations'!$K$19,"")</f>
        <v>0</v>
      </c>
      <c r="H561" s="190">
        <f>IFERROR('Input| Projects'!K561*'Input| Escalations'!$K$19,"")</f>
        <v>0</v>
      </c>
      <c r="I561" s="190">
        <f>IFERROR('Input| Projects'!L561*'Input| Escalations'!$K$19,"")</f>
        <v>0</v>
      </c>
      <c r="J561" s="190">
        <f>IFERROR('Input| Projects'!M561*'Input| Escalations'!$K$19,"")</f>
        <v>0</v>
      </c>
      <c r="K561" s="190">
        <f>IFERROR('Input| Projects'!N561*'Input| Escalations'!$K$19,"")</f>
        <v>0</v>
      </c>
      <c r="L561" s="190">
        <f>IFERROR('Input| Projects'!O561*'Input| Escalations'!$K$19,"")</f>
        <v>0</v>
      </c>
      <c r="M561" s="150" t="str">
        <f>IF(ABS(SUM(F561:L561)-(SUM('Input| Projects'!I561:O561)*'Input| Escalations'!$K$19))&lt;0.0000001,"",1)</f>
        <v/>
      </c>
      <c r="N561" s="192">
        <f>'Input| Projects'!$Y561*INDEX('Input| Escalations'!$H$33:$N$33,MATCH('Calc| Project Costs'!N$9,'Input| Escalations'!$H$23:$N$23,0))+'Input| Projects'!$Z561*INDEX('Input| Escalations'!$H$34:$N$34,MATCH('Calc| Project Costs'!N$9,'Input| Escalations'!$H$23:$N$23,0))+'Input| Projects'!$AA561*INDEX('Input| Escalations'!$H$35:$N$35,MATCH('Calc| Project Costs'!N$9,'Input| Escalations'!$H$23:$N$23,0))+1</f>
        <v>1</v>
      </c>
      <c r="O561" s="192">
        <f>'Input| Projects'!$Y561*INDEX('Input| Escalations'!$H$33:$N$33,MATCH('Calc| Project Costs'!O$9,'Input| Escalations'!$H$23:$N$23,0))+'Input| Projects'!$Z561*INDEX('Input| Escalations'!$H$34:$N$34,MATCH('Calc| Project Costs'!O$9,'Input| Escalations'!$H$23:$N$23,0))+'Input| Projects'!$AA561*INDEX('Input| Escalations'!$H$35:$N$35,MATCH('Calc| Project Costs'!O$9,'Input| Escalations'!$H$23:$N$23,0))+1</f>
        <v>1</v>
      </c>
      <c r="P561" s="192">
        <f>'Input| Projects'!$Y561*INDEX('Input| Escalations'!$H$33:$N$33,MATCH('Calc| Project Costs'!P$9,'Input| Escalations'!$H$23:$N$23,0))+'Input| Projects'!$Z561*INDEX('Input| Escalations'!$H$34:$N$34,MATCH('Calc| Project Costs'!P$9,'Input| Escalations'!$H$23:$N$23,0))+'Input| Projects'!$AA561*INDEX('Input| Escalations'!$H$35:$N$35,MATCH('Calc| Project Costs'!P$9,'Input| Escalations'!$H$23:$N$23,0))+1</f>
        <v>1</v>
      </c>
      <c r="Q561" s="192">
        <f>'Input| Projects'!$Y561*INDEX('Input| Escalations'!$H$33:$N$33,MATCH('Calc| Project Costs'!Q$9,'Input| Escalations'!$H$23:$N$23,0))+'Input| Projects'!$Z561*INDEX('Input| Escalations'!$H$34:$N$34,MATCH('Calc| Project Costs'!Q$9,'Input| Escalations'!$H$23:$N$23,0))+'Input| Projects'!$AA561*INDEX('Input| Escalations'!$H$35:$N$35,MATCH('Calc| Project Costs'!Q$9,'Input| Escalations'!$H$23:$N$23,0))+1</f>
        <v>1</v>
      </c>
      <c r="R561" s="192">
        <f>'Input| Projects'!$Y561*INDEX('Input| Escalations'!$H$33:$N$33,MATCH('Calc| Project Costs'!R$9,'Input| Escalations'!$H$23:$N$23,0))+'Input| Projects'!$Z561*INDEX('Input| Escalations'!$H$34:$N$34,MATCH('Calc| Project Costs'!R$9,'Input| Escalations'!$H$23:$N$23,0))+'Input| Projects'!$AA561*INDEX('Input| Escalations'!$H$35:$N$35,MATCH('Calc| Project Costs'!R$9,'Input| Escalations'!$H$23:$N$23,0))+1</f>
        <v>1</v>
      </c>
      <c r="S561" s="192">
        <f>'Input| Projects'!$Y561*INDEX('Input| Escalations'!$H$33:$N$33,MATCH('Calc| Project Costs'!S$9,'Input| Escalations'!$H$23:$N$23,0))+'Input| Projects'!$Z561*INDEX('Input| Escalations'!$H$34:$N$34,MATCH('Calc| Project Costs'!S$9,'Input| Escalations'!$H$23:$N$23,0))+'Input| Projects'!$AA561*INDEX('Input| Escalations'!$H$35:$N$35,MATCH('Calc| Project Costs'!S$9,'Input| Escalations'!$H$23:$N$23,0))+1</f>
        <v>1</v>
      </c>
      <c r="T561" s="192">
        <f>'Input| Projects'!$Y561*INDEX('Input| Escalations'!$H$33:$N$33,MATCH('Calc| Project Costs'!T$9,'Input| Escalations'!$H$23:$N$23,0))+'Input| Projects'!$Z561*INDEX('Input| Escalations'!$H$34:$N$34,MATCH('Calc| Project Costs'!T$9,'Input| Escalations'!$H$23:$N$23,0))+'Input| Projects'!$AA561*INDEX('Input| Escalations'!$H$35:$N$35,MATCH('Calc| Project Costs'!T$9,'Input| Escalations'!$H$23:$N$23,0))+1</f>
        <v>1</v>
      </c>
      <c r="U561" s="106"/>
      <c r="V561" s="186">
        <f t="shared" si="271"/>
        <v>0</v>
      </c>
      <c r="W561" s="186">
        <f t="shared" si="272"/>
        <v>0</v>
      </c>
      <c r="X561" s="186">
        <f t="shared" si="273"/>
        <v>0</v>
      </c>
      <c r="Y561" s="186">
        <f t="shared" si="249"/>
        <v>0</v>
      </c>
      <c r="Z561" s="186">
        <f t="shared" si="250"/>
        <v>0</v>
      </c>
      <c r="AA561" s="186">
        <f t="shared" si="251"/>
        <v>0</v>
      </c>
      <c r="AB561" s="186">
        <f t="shared" si="252"/>
        <v>0</v>
      </c>
      <c r="AC561" s="106"/>
      <c r="AD561" s="186">
        <f>'Input| Projects'!Q561*N561*'Input| Escalations'!$K$19</f>
        <v>0</v>
      </c>
      <c r="AE561" s="186">
        <f>'Input| Projects'!R561*O561*'Input| Escalations'!$K$19</f>
        <v>0</v>
      </c>
      <c r="AF561" s="186">
        <f>'Input| Projects'!S561*P561*'Input| Escalations'!$K$19</f>
        <v>0</v>
      </c>
      <c r="AG561" s="186">
        <f>'Input| Projects'!T561*Q561*'Input| Escalations'!$K$19</f>
        <v>0</v>
      </c>
      <c r="AH561" s="186">
        <f>'Input| Projects'!U561*R561*'Input| Escalations'!$K$19</f>
        <v>0</v>
      </c>
      <c r="AI561" s="186">
        <f>'Input| Projects'!V561*S561*'Input| Escalations'!$K$19</f>
        <v>0</v>
      </c>
      <c r="AJ561" s="186">
        <f>'Input| Projects'!W561*T561*'Input| Escalations'!$K$19</f>
        <v>0</v>
      </c>
      <c r="AK561" s="106"/>
      <c r="AL561" s="186" t="str">
        <f>IFERROR(IF('Input| Overheads'!$C$42="Direct costs",SUMPRODUCT(--('Input| Projects'!$AC561="Yes"),'Calc| Overheads Allocation'!C$8,'Calc| Project Costs'!V561),IF('Input| Overheads'!$C$42="Internal labour",SUMPRODUCT(--('Input| Projects'!$AC561="Yes"),'Calc| Overheads Allocation'!C$8,'Calc| Project Costs'!V561,'Input| Projects'!$Y561),IF('Input| Overheads'!$C$42="DNSP defined",SUMPRODUCT(--('Input| Projects'!$AC561="Yes"),'Calc| Overheads Allocation'!C$61,'Input| Projects'!$AF561),""))),"")</f>
        <v/>
      </c>
      <c r="AM561" s="186" t="str">
        <f>IFERROR(IF('Input| Overheads'!$C$42="Direct costs",SUMPRODUCT(--('Input| Projects'!$AC561="Yes"),'Calc| Overheads Allocation'!D$8,'Calc| Project Costs'!W561),IF('Input| Overheads'!$C$42="Internal labour",SUMPRODUCT(--('Input| Projects'!$AC561="Yes"),'Calc| Overheads Allocation'!D$8,'Calc| Project Costs'!W561,'Input| Projects'!$Y561),IF('Input| Overheads'!$C$42="DNSP defined",SUMPRODUCT(--('Input| Projects'!$AC561="Yes"),'Calc| Overheads Allocation'!D$61,'Input| Projects'!$AF561),""))),"")</f>
        <v/>
      </c>
      <c r="AN561" s="186" t="str">
        <f>IFERROR(IF('Input| Overheads'!$C$42="Direct costs",SUMPRODUCT(--('Input| Projects'!$AC561="Yes"),'Calc| Overheads Allocation'!E$8,'Calc| Project Costs'!X561),IF('Input| Overheads'!$C$42="Internal labour",SUMPRODUCT(--('Input| Projects'!$AC561="Yes"),'Calc| Overheads Allocation'!E$8,'Calc| Project Costs'!X561,'Input| Projects'!$Y561),IF('Input| Overheads'!$C$42="DNSP defined",SUMPRODUCT(--('Input| Projects'!$AC561="Yes"),'Calc| Overheads Allocation'!E$61,'Input| Projects'!$AF561),""))),"")</f>
        <v/>
      </c>
      <c r="AO561" s="186" t="str">
        <f>IFERROR(IF('Input| Overheads'!$C$42="Direct costs",SUMPRODUCT(--('Input| Projects'!$AC561="Yes"),'Calc| Overheads Allocation'!F$8,'Calc| Project Costs'!Y561),IF('Input| Overheads'!$C$42="Internal labour",SUMPRODUCT(--('Input| Projects'!$AC561="Yes"),'Calc| Overheads Allocation'!F$8,'Calc| Project Costs'!Y561,'Input| Projects'!$Y561),IF('Input| Overheads'!$C$42="DNSP defined",SUMPRODUCT(--('Input| Projects'!$AC561="Yes"),'Calc| Overheads Allocation'!F$61,'Input| Projects'!$AF561),""))),"")</f>
        <v/>
      </c>
      <c r="AP561" s="186" t="str">
        <f>IFERROR(IF('Input| Overheads'!$C$42="Direct costs",SUMPRODUCT(--('Input| Projects'!$AC561="Yes"),'Calc| Overheads Allocation'!G$8,'Calc| Project Costs'!Z561),IF('Input| Overheads'!$C$42="Internal labour",SUMPRODUCT(--('Input| Projects'!$AC561="Yes"),'Calc| Overheads Allocation'!G$8,'Calc| Project Costs'!Z561,'Input| Projects'!$Y561),IF('Input| Overheads'!$C$42="DNSP defined",SUMPRODUCT(--('Input| Projects'!$AC561="Yes"),'Calc| Overheads Allocation'!G$61,'Input| Projects'!$AF561),""))),"")</f>
        <v/>
      </c>
      <c r="AQ561" s="186" t="str">
        <f>IFERROR(IF('Input| Overheads'!$C$42="Direct costs",SUMPRODUCT(--('Input| Projects'!$AC561="Yes"),'Calc| Overheads Allocation'!H$8,'Calc| Project Costs'!AA561),IF('Input| Overheads'!$C$42="Internal labour",SUMPRODUCT(--('Input| Projects'!$AC561="Yes"),'Calc| Overheads Allocation'!H$8,'Calc| Project Costs'!AA561,'Input| Projects'!$Y561),IF('Input| Overheads'!$C$42="DNSP defined",SUMPRODUCT(--('Input| Projects'!$AC561="Yes"),'Calc| Overheads Allocation'!H$61,'Input| Projects'!$AF561),""))),"")</f>
        <v/>
      </c>
      <c r="AR561" s="186" t="str">
        <f>IFERROR(IF('Input| Overheads'!$C$42="Direct costs",SUMPRODUCT(--('Input| Projects'!$AC561="Yes"),'Calc| Overheads Allocation'!I$8,'Calc| Project Costs'!AB561),IF('Input| Overheads'!$C$42="Internal labour",SUMPRODUCT(--('Input| Projects'!$AC561="Yes"),'Calc| Overheads Allocation'!I$8,'Calc| Project Costs'!AB561,'Input| Projects'!$Y561),IF('Input| Overheads'!$C$42="DNSP defined",SUMPRODUCT(--('Input| Projects'!$AC561="Yes"),'Calc| Overheads Allocation'!I$61,'Input| Projects'!$AF561),""))),"")</f>
        <v/>
      </c>
      <c r="AS561" s="106"/>
      <c r="AT561" s="186" t="str">
        <f>IFERROR(IF('Input| Overheads'!$C$42="Direct costs",SUMPRODUCT(--('Input| Projects'!$AD561="Yes"),'Calc| Overheads Allocation'!C$9,'Calc| Project Costs'!V561),IF('Input| Overheads'!$C$42="Internal labour",SUMPRODUCT(--('Input| Projects'!$AD561="Yes"),'Calc| Overheads Allocation'!C$9,'Calc| Project Costs'!V561,'Input| Projects'!$Y561),IF('Input| Overheads'!$C$42="DNSP defined",SUMPRODUCT(--('Input| Projects'!$AD561="Yes"),'Calc| Overheads Allocation'!C$62,'Input| Projects'!$AG561),""))),"")</f>
        <v/>
      </c>
      <c r="AU561" s="186" t="str">
        <f>IFERROR(IF('Input| Overheads'!$C$42="Direct costs",SUMPRODUCT(--('Input| Projects'!$AD561="Yes"),'Calc| Overheads Allocation'!D$9,'Calc| Project Costs'!W561),IF('Input| Overheads'!$C$42="Internal labour",SUMPRODUCT(--('Input| Projects'!$AD561="Yes"),'Calc| Overheads Allocation'!D$9,'Calc| Project Costs'!W561,'Input| Projects'!$Y561),IF('Input| Overheads'!$C$42="DNSP defined",SUMPRODUCT(--('Input| Projects'!$AD561="Yes"),'Calc| Overheads Allocation'!D$62,'Input| Projects'!$AG561),""))),"")</f>
        <v/>
      </c>
      <c r="AV561" s="186" t="str">
        <f>IFERROR(IF('Input| Overheads'!$C$42="Direct costs",SUMPRODUCT(--('Input| Projects'!$AD561="Yes"),'Calc| Overheads Allocation'!E$9,'Calc| Project Costs'!X561),IF('Input| Overheads'!$C$42="Internal labour",SUMPRODUCT(--('Input| Projects'!$AD561="Yes"),'Calc| Overheads Allocation'!E$9,'Calc| Project Costs'!X561,'Input| Projects'!$Y561),IF('Input| Overheads'!$C$42="DNSP defined",SUMPRODUCT(--('Input| Projects'!$AD561="Yes"),'Calc| Overheads Allocation'!E$62,'Input| Projects'!$AG561),""))),"")</f>
        <v/>
      </c>
      <c r="AW561" s="186" t="str">
        <f>IFERROR(IF('Input| Overheads'!$C$42="Direct costs",SUMPRODUCT(--('Input| Projects'!$AD561="Yes"),'Calc| Overheads Allocation'!F$9,'Calc| Project Costs'!Y561),IF('Input| Overheads'!$C$42="Internal labour",SUMPRODUCT(--('Input| Projects'!$AD561="Yes"),'Calc| Overheads Allocation'!F$9,'Calc| Project Costs'!Y561,'Input| Projects'!$Y561),IF('Input| Overheads'!$C$42="DNSP defined",SUMPRODUCT(--('Input| Projects'!$AD561="Yes"),'Calc| Overheads Allocation'!F$62,'Input| Projects'!$AG561),""))),"")</f>
        <v/>
      </c>
      <c r="AX561" s="186" t="str">
        <f>IFERROR(IF('Input| Overheads'!$C$42="Direct costs",SUMPRODUCT(--('Input| Projects'!$AD561="Yes"),'Calc| Overheads Allocation'!G$9,'Calc| Project Costs'!Z561),IF('Input| Overheads'!$C$42="Internal labour",SUMPRODUCT(--('Input| Projects'!$AD561="Yes"),'Calc| Overheads Allocation'!G$9,'Calc| Project Costs'!Z561,'Input| Projects'!$Y561),IF('Input| Overheads'!$C$42="DNSP defined",SUMPRODUCT(--('Input| Projects'!$AD561="Yes"),'Calc| Overheads Allocation'!G$62,'Input| Projects'!$AG561),""))),"")</f>
        <v/>
      </c>
      <c r="AY561" s="186" t="str">
        <f>IFERROR(IF('Input| Overheads'!$C$42="Direct costs",SUMPRODUCT(--('Input| Projects'!$AD561="Yes"),'Calc| Overheads Allocation'!H$9,'Calc| Project Costs'!AA561),IF('Input| Overheads'!$C$42="Internal labour",SUMPRODUCT(--('Input| Projects'!$AD561="Yes"),'Calc| Overheads Allocation'!H$9,'Calc| Project Costs'!AA561,'Input| Projects'!$Y561),IF('Input| Overheads'!$C$42="DNSP defined",SUMPRODUCT(--('Input| Projects'!$AD561="Yes"),'Calc| Overheads Allocation'!H$62,'Input| Projects'!$AG561),""))),"")</f>
        <v/>
      </c>
      <c r="AZ561" s="186" t="str">
        <f>IFERROR(IF('Input| Overheads'!$C$42="Direct costs",SUMPRODUCT(--('Input| Projects'!$AD561="Yes"),'Calc| Overheads Allocation'!I$9,'Calc| Project Costs'!AB561),IF('Input| Overheads'!$C$42="Internal labour",SUMPRODUCT(--('Input| Projects'!$AD561="Yes"),'Calc| Overheads Allocation'!I$9,'Calc| Project Costs'!AB561,'Input| Projects'!$Y561),IF('Input| Overheads'!$C$42="DNSP defined",SUMPRODUCT(--('Input| Projects'!$AD561="Yes"),'Calc| Overheads Allocation'!I$62,'Input| Projects'!$AG561),""))),"")</f>
        <v/>
      </c>
      <c r="BA561" s="106"/>
      <c r="BB561" s="186">
        <f t="shared" si="274"/>
        <v>0</v>
      </c>
      <c r="BC561" s="186">
        <f t="shared" si="275"/>
        <v>0</v>
      </c>
      <c r="BD561" s="186">
        <f t="shared" si="276"/>
        <v>0</v>
      </c>
      <c r="BE561" s="186">
        <f t="shared" si="253"/>
        <v>0</v>
      </c>
      <c r="BF561" s="186">
        <f t="shared" si="254"/>
        <v>0</v>
      </c>
      <c r="BG561" s="186">
        <f t="shared" si="255"/>
        <v>0</v>
      </c>
      <c r="BH561" s="186">
        <f t="shared" si="256"/>
        <v>0</v>
      </c>
      <c r="BI561" s="97"/>
      <c r="BJ561" s="186" t="str">
        <f t="shared" si="257"/>
        <v/>
      </c>
      <c r="BK561" s="186" t="str">
        <f t="shared" si="258"/>
        <v/>
      </c>
      <c r="BL561" s="186" t="str">
        <f t="shared" si="259"/>
        <v/>
      </c>
      <c r="BM561" s="186" t="str">
        <f t="shared" si="260"/>
        <v/>
      </c>
      <c r="BN561" s="186" t="str">
        <f t="shared" si="261"/>
        <v/>
      </c>
      <c r="BO561" s="186" t="str">
        <f t="shared" si="262"/>
        <v/>
      </c>
      <c r="BP561" s="186" t="str">
        <f t="shared" si="263"/>
        <v/>
      </c>
      <c r="BQ561" s="97"/>
      <c r="BR561" s="186">
        <f t="shared" si="264"/>
        <v>0</v>
      </c>
      <c r="BS561" s="186">
        <f t="shared" si="265"/>
        <v>0</v>
      </c>
      <c r="BT561" s="222">
        <f t="shared" si="266"/>
        <v>0</v>
      </c>
      <c r="BU561" s="222">
        <f t="shared" si="267"/>
        <v>0</v>
      </c>
      <c r="BV561" s="222">
        <f t="shared" si="268"/>
        <v>0</v>
      </c>
      <c r="BW561" s="222">
        <f t="shared" si="269"/>
        <v>0</v>
      </c>
      <c r="BX561" s="222">
        <f t="shared" si="270"/>
        <v>0</v>
      </c>
      <c r="BY561" s="106"/>
      <c r="BZ561" s="197" t="str">
        <f>IF(SUMIF('Input| Projects'!$AS$8:$CP$8,"Dx",'Input| Projects'!$AS561:$CP561)=0,"",SUMIF('Input| Projects'!$AS$8:$CP$8,"Dx",'Input| Projects'!$AS561:$CP561))</f>
        <v/>
      </c>
      <c r="CA561" s="197" t="str">
        <f>IF(SUMIF('Input| Projects'!$AS$8:$CP$8,"Tx",'Input| Projects'!$AS561:$CP561)=0,"",SUMIF('Input| Projects'!$AS$8:$CP$8,"Tx",'Input| Projects'!$AS561:$CP561))</f>
        <v/>
      </c>
      <c r="CB561" s="150" t="str">
        <f t="shared" si="277"/>
        <v/>
      </c>
    </row>
    <row r="562" spans="2:80" x14ac:dyDescent="0.2">
      <c r="B562" s="201">
        <f>IFERROR('Input| Projects'!B562,"")</f>
        <v>553</v>
      </c>
      <c r="C562" s="42" t="str">
        <f>IFERROR(IF('Input| Projects'!C562="","",'Input| Projects'!C562),"")</f>
        <v/>
      </c>
      <c r="D562" s="42" t="str">
        <f>IFERROR(IF('Input| Projects'!D562="","",'Input| Projects'!D562),"")</f>
        <v/>
      </c>
      <c r="E562" s="104"/>
      <c r="F562" s="190">
        <f>IFERROR('Input| Projects'!I562*'Input| Escalations'!$K$19,"")</f>
        <v>0</v>
      </c>
      <c r="G562" s="190">
        <f>IFERROR('Input| Projects'!J562*'Input| Escalations'!$K$19,"")</f>
        <v>0</v>
      </c>
      <c r="H562" s="190">
        <f>IFERROR('Input| Projects'!K562*'Input| Escalations'!$K$19,"")</f>
        <v>0</v>
      </c>
      <c r="I562" s="190">
        <f>IFERROR('Input| Projects'!L562*'Input| Escalations'!$K$19,"")</f>
        <v>0</v>
      </c>
      <c r="J562" s="190">
        <f>IFERROR('Input| Projects'!M562*'Input| Escalations'!$K$19,"")</f>
        <v>0</v>
      </c>
      <c r="K562" s="190">
        <f>IFERROR('Input| Projects'!N562*'Input| Escalations'!$K$19,"")</f>
        <v>0</v>
      </c>
      <c r="L562" s="190">
        <f>IFERROR('Input| Projects'!O562*'Input| Escalations'!$K$19,"")</f>
        <v>0</v>
      </c>
      <c r="M562" s="150" t="str">
        <f>IF(ABS(SUM(F562:L562)-(SUM('Input| Projects'!I562:O562)*'Input| Escalations'!$K$19))&lt;0.0000001,"",1)</f>
        <v/>
      </c>
      <c r="N562" s="192">
        <f>'Input| Projects'!$Y562*INDEX('Input| Escalations'!$H$33:$N$33,MATCH('Calc| Project Costs'!N$9,'Input| Escalations'!$H$23:$N$23,0))+'Input| Projects'!$Z562*INDEX('Input| Escalations'!$H$34:$N$34,MATCH('Calc| Project Costs'!N$9,'Input| Escalations'!$H$23:$N$23,0))+'Input| Projects'!$AA562*INDEX('Input| Escalations'!$H$35:$N$35,MATCH('Calc| Project Costs'!N$9,'Input| Escalations'!$H$23:$N$23,0))+1</f>
        <v>1</v>
      </c>
      <c r="O562" s="192">
        <f>'Input| Projects'!$Y562*INDEX('Input| Escalations'!$H$33:$N$33,MATCH('Calc| Project Costs'!O$9,'Input| Escalations'!$H$23:$N$23,0))+'Input| Projects'!$Z562*INDEX('Input| Escalations'!$H$34:$N$34,MATCH('Calc| Project Costs'!O$9,'Input| Escalations'!$H$23:$N$23,0))+'Input| Projects'!$AA562*INDEX('Input| Escalations'!$H$35:$N$35,MATCH('Calc| Project Costs'!O$9,'Input| Escalations'!$H$23:$N$23,0))+1</f>
        <v>1</v>
      </c>
      <c r="P562" s="192">
        <f>'Input| Projects'!$Y562*INDEX('Input| Escalations'!$H$33:$N$33,MATCH('Calc| Project Costs'!P$9,'Input| Escalations'!$H$23:$N$23,0))+'Input| Projects'!$Z562*INDEX('Input| Escalations'!$H$34:$N$34,MATCH('Calc| Project Costs'!P$9,'Input| Escalations'!$H$23:$N$23,0))+'Input| Projects'!$AA562*INDEX('Input| Escalations'!$H$35:$N$35,MATCH('Calc| Project Costs'!P$9,'Input| Escalations'!$H$23:$N$23,0))+1</f>
        <v>1</v>
      </c>
      <c r="Q562" s="192">
        <f>'Input| Projects'!$Y562*INDEX('Input| Escalations'!$H$33:$N$33,MATCH('Calc| Project Costs'!Q$9,'Input| Escalations'!$H$23:$N$23,0))+'Input| Projects'!$Z562*INDEX('Input| Escalations'!$H$34:$N$34,MATCH('Calc| Project Costs'!Q$9,'Input| Escalations'!$H$23:$N$23,0))+'Input| Projects'!$AA562*INDEX('Input| Escalations'!$H$35:$N$35,MATCH('Calc| Project Costs'!Q$9,'Input| Escalations'!$H$23:$N$23,0))+1</f>
        <v>1</v>
      </c>
      <c r="R562" s="192">
        <f>'Input| Projects'!$Y562*INDEX('Input| Escalations'!$H$33:$N$33,MATCH('Calc| Project Costs'!R$9,'Input| Escalations'!$H$23:$N$23,0))+'Input| Projects'!$Z562*INDEX('Input| Escalations'!$H$34:$N$34,MATCH('Calc| Project Costs'!R$9,'Input| Escalations'!$H$23:$N$23,0))+'Input| Projects'!$AA562*INDEX('Input| Escalations'!$H$35:$N$35,MATCH('Calc| Project Costs'!R$9,'Input| Escalations'!$H$23:$N$23,0))+1</f>
        <v>1</v>
      </c>
      <c r="S562" s="192">
        <f>'Input| Projects'!$Y562*INDEX('Input| Escalations'!$H$33:$N$33,MATCH('Calc| Project Costs'!S$9,'Input| Escalations'!$H$23:$N$23,0))+'Input| Projects'!$Z562*INDEX('Input| Escalations'!$H$34:$N$34,MATCH('Calc| Project Costs'!S$9,'Input| Escalations'!$H$23:$N$23,0))+'Input| Projects'!$AA562*INDEX('Input| Escalations'!$H$35:$N$35,MATCH('Calc| Project Costs'!S$9,'Input| Escalations'!$H$23:$N$23,0))+1</f>
        <v>1</v>
      </c>
      <c r="T562" s="192">
        <f>'Input| Projects'!$Y562*INDEX('Input| Escalations'!$H$33:$N$33,MATCH('Calc| Project Costs'!T$9,'Input| Escalations'!$H$23:$N$23,0))+'Input| Projects'!$Z562*INDEX('Input| Escalations'!$H$34:$N$34,MATCH('Calc| Project Costs'!T$9,'Input| Escalations'!$H$23:$N$23,0))+'Input| Projects'!$AA562*INDEX('Input| Escalations'!$H$35:$N$35,MATCH('Calc| Project Costs'!T$9,'Input| Escalations'!$H$23:$N$23,0))+1</f>
        <v>1</v>
      </c>
      <c r="U562" s="106"/>
      <c r="V562" s="186">
        <f t="shared" si="271"/>
        <v>0</v>
      </c>
      <c r="W562" s="186">
        <f t="shared" si="272"/>
        <v>0</v>
      </c>
      <c r="X562" s="186">
        <f t="shared" si="273"/>
        <v>0</v>
      </c>
      <c r="Y562" s="186">
        <f t="shared" si="249"/>
        <v>0</v>
      </c>
      <c r="Z562" s="186">
        <f t="shared" si="250"/>
        <v>0</v>
      </c>
      <c r="AA562" s="186">
        <f t="shared" si="251"/>
        <v>0</v>
      </c>
      <c r="AB562" s="186">
        <f t="shared" si="252"/>
        <v>0</v>
      </c>
      <c r="AC562" s="106"/>
      <c r="AD562" s="186">
        <f>'Input| Projects'!Q562*N562*'Input| Escalations'!$K$19</f>
        <v>0</v>
      </c>
      <c r="AE562" s="186">
        <f>'Input| Projects'!R562*O562*'Input| Escalations'!$K$19</f>
        <v>0</v>
      </c>
      <c r="AF562" s="186">
        <f>'Input| Projects'!S562*P562*'Input| Escalations'!$K$19</f>
        <v>0</v>
      </c>
      <c r="AG562" s="186">
        <f>'Input| Projects'!T562*Q562*'Input| Escalations'!$K$19</f>
        <v>0</v>
      </c>
      <c r="AH562" s="186">
        <f>'Input| Projects'!U562*R562*'Input| Escalations'!$K$19</f>
        <v>0</v>
      </c>
      <c r="AI562" s="186">
        <f>'Input| Projects'!V562*S562*'Input| Escalations'!$K$19</f>
        <v>0</v>
      </c>
      <c r="AJ562" s="186">
        <f>'Input| Projects'!W562*T562*'Input| Escalations'!$K$19</f>
        <v>0</v>
      </c>
      <c r="AK562" s="106"/>
      <c r="AL562" s="186" t="str">
        <f>IFERROR(IF('Input| Overheads'!$C$42="Direct costs",SUMPRODUCT(--('Input| Projects'!$AC562="Yes"),'Calc| Overheads Allocation'!C$8,'Calc| Project Costs'!V562),IF('Input| Overheads'!$C$42="Internal labour",SUMPRODUCT(--('Input| Projects'!$AC562="Yes"),'Calc| Overheads Allocation'!C$8,'Calc| Project Costs'!V562,'Input| Projects'!$Y562),IF('Input| Overheads'!$C$42="DNSP defined",SUMPRODUCT(--('Input| Projects'!$AC562="Yes"),'Calc| Overheads Allocation'!C$61,'Input| Projects'!$AF562),""))),"")</f>
        <v/>
      </c>
      <c r="AM562" s="186" t="str">
        <f>IFERROR(IF('Input| Overheads'!$C$42="Direct costs",SUMPRODUCT(--('Input| Projects'!$AC562="Yes"),'Calc| Overheads Allocation'!D$8,'Calc| Project Costs'!W562),IF('Input| Overheads'!$C$42="Internal labour",SUMPRODUCT(--('Input| Projects'!$AC562="Yes"),'Calc| Overheads Allocation'!D$8,'Calc| Project Costs'!W562,'Input| Projects'!$Y562),IF('Input| Overheads'!$C$42="DNSP defined",SUMPRODUCT(--('Input| Projects'!$AC562="Yes"),'Calc| Overheads Allocation'!D$61,'Input| Projects'!$AF562),""))),"")</f>
        <v/>
      </c>
      <c r="AN562" s="186" t="str">
        <f>IFERROR(IF('Input| Overheads'!$C$42="Direct costs",SUMPRODUCT(--('Input| Projects'!$AC562="Yes"),'Calc| Overheads Allocation'!E$8,'Calc| Project Costs'!X562),IF('Input| Overheads'!$C$42="Internal labour",SUMPRODUCT(--('Input| Projects'!$AC562="Yes"),'Calc| Overheads Allocation'!E$8,'Calc| Project Costs'!X562,'Input| Projects'!$Y562),IF('Input| Overheads'!$C$42="DNSP defined",SUMPRODUCT(--('Input| Projects'!$AC562="Yes"),'Calc| Overheads Allocation'!E$61,'Input| Projects'!$AF562),""))),"")</f>
        <v/>
      </c>
      <c r="AO562" s="186" t="str">
        <f>IFERROR(IF('Input| Overheads'!$C$42="Direct costs",SUMPRODUCT(--('Input| Projects'!$AC562="Yes"),'Calc| Overheads Allocation'!F$8,'Calc| Project Costs'!Y562),IF('Input| Overheads'!$C$42="Internal labour",SUMPRODUCT(--('Input| Projects'!$AC562="Yes"),'Calc| Overheads Allocation'!F$8,'Calc| Project Costs'!Y562,'Input| Projects'!$Y562),IF('Input| Overheads'!$C$42="DNSP defined",SUMPRODUCT(--('Input| Projects'!$AC562="Yes"),'Calc| Overheads Allocation'!F$61,'Input| Projects'!$AF562),""))),"")</f>
        <v/>
      </c>
      <c r="AP562" s="186" t="str">
        <f>IFERROR(IF('Input| Overheads'!$C$42="Direct costs",SUMPRODUCT(--('Input| Projects'!$AC562="Yes"),'Calc| Overheads Allocation'!G$8,'Calc| Project Costs'!Z562),IF('Input| Overheads'!$C$42="Internal labour",SUMPRODUCT(--('Input| Projects'!$AC562="Yes"),'Calc| Overheads Allocation'!G$8,'Calc| Project Costs'!Z562,'Input| Projects'!$Y562),IF('Input| Overheads'!$C$42="DNSP defined",SUMPRODUCT(--('Input| Projects'!$AC562="Yes"),'Calc| Overheads Allocation'!G$61,'Input| Projects'!$AF562),""))),"")</f>
        <v/>
      </c>
      <c r="AQ562" s="186" t="str">
        <f>IFERROR(IF('Input| Overheads'!$C$42="Direct costs",SUMPRODUCT(--('Input| Projects'!$AC562="Yes"),'Calc| Overheads Allocation'!H$8,'Calc| Project Costs'!AA562),IF('Input| Overheads'!$C$42="Internal labour",SUMPRODUCT(--('Input| Projects'!$AC562="Yes"),'Calc| Overheads Allocation'!H$8,'Calc| Project Costs'!AA562,'Input| Projects'!$Y562),IF('Input| Overheads'!$C$42="DNSP defined",SUMPRODUCT(--('Input| Projects'!$AC562="Yes"),'Calc| Overheads Allocation'!H$61,'Input| Projects'!$AF562),""))),"")</f>
        <v/>
      </c>
      <c r="AR562" s="186" t="str">
        <f>IFERROR(IF('Input| Overheads'!$C$42="Direct costs",SUMPRODUCT(--('Input| Projects'!$AC562="Yes"),'Calc| Overheads Allocation'!I$8,'Calc| Project Costs'!AB562),IF('Input| Overheads'!$C$42="Internal labour",SUMPRODUCT(--('Input| Projects'!$AC562="Yes"),'Calc| Overheads Allocation'!I$8,'Calc| Project Costs'!AB562,'Input| Projects'!$Y562),IF('Input| Overheads'!$C$42="DNSP defined",SUMPRODUCT(--('Input| Projects'!$AC562="Yes"),'Calc| Overheads Allocation'!I$61,'Input| Projects'!$AF562),""))),"")</f>
        <v/>
      </c>
      <c r="AS562" s="106"/>
      <c r="AT562" s="186" t="str">
        <f>IFERROR(IF('Input| Overheads'!$C$42="Direct costs",SUMPRODUCT(--('Input| Projects'!$AD562="Yes"),'Calc| Overheads Allocation'!C$9,'Calc| Project Costs'!V562),IF('Input| Overheads'!$C$42="Internal labour",SUMPRODUCT(--('Input| Projects'!$AD562="Yes"),'Calc| Overheads Allocation'!C$9,'Calc| Project Costs'!V562,'Input| Projects'!$Y562),IF('Input| Overheads'!$C$42="DNSP defined",SUMPRODUCT(--('Input| Projects'!$AD562="Yes"),'Calc| Overheads Allocation'!C$62,'Input| Projects'!$AG562),""))),"")</f>
        <v/>
      </c>
      <c r="AU562" s="186" t="str">
        <f>IFERROR(IF('Input| Overheads'!$C$42="Direct costs",SUMPRODUCT(--('Input| Projects'!$AD562="Yes"),'Calc| Overheads Allocation'!D$9,'Calc| Project Costs'!W562),IF('Input| Overheads'!$C$42="Internal labour",SUMPRODUCT(--('Input| Projects'!$AD562="Yes"),'Calc| Overheads Allocation'!D$9,'Calc| Project Costs'!W562,'Input| Projects'!$Y562),IF('Input| Overheads'!$C$42="DNSP defined",SUMPRODUCT(--('Input| Projects'!$AD562="Yes"),'Calc| Overheads Allocation'!D$62,'Input| Projects'!$AG562),""))),"")</f>
        <v/>
      </c>
      <c r="AV562" s="186" t="str">
        <f>IFERROR(IF('Input| Overheads'!$C$42="Direct costs",SUMPRODUCT(--('Input| Projects'!$AD562="Yes"),'Calc| Overheads Allocation'!E$9,'Calc| Project Costs'!X562),IF('Input| Overheads'!$C$42="Internal labour",SUMPRODUCT(--('Input| Projects'!$AD562="Yes"),'Calc| Overheads Allocation'!E$9,'Calc| Project Costs'!X562,'Input| Projects'!$Y562),IF('Input| Overheads'!$C$42="DNSP defined",SUMPRODUCT(--('Input| Projects'!$AD562="Yes"),'Calc| Overheads Allocation'!E$62,'Input| Projects'!$AG562),""))),"")</f>
        <v/>
      </c>
      <c r="AW562" s="186" t="str">
        <f>IFERROR(IF('Input| Overheads'!$C$42="Direct costs",SUMPRODUCT(--('Input| Projects'!$AD562="Yes"),'Calc| Overheads Allocation'!F$9,'Calc| Project Costs'!Y562),IF('Input| Overheads'!$C$42="Internal labour",SUMPRODUCT(--('Input| Projects'!$AD562="Yes"),'Calc| Overheads Allocation'!F$9,'Calc| Project Costs'!Y562,'Input| Projects'!$Y562),IF('Input| Overheads'!$C$42="DNSP defined",SUMPRODUCT(--('Input| Projects'!$AD562="Yes"),'Calc| Overheads Allocation'!F$62,'Input| Projects'!$AG562),""))),"")</f>
        <v/>
      </c>
      <c r="AX562" s="186" t="str">
        <f>IFERROR(IF('Input| Overheads'!$C$42="Direct costs",SUMPRODUCT(--('Input| Projects'!$AD562="Yes"),'Calc| Overheads Allocation'!G$9,'Calc| Project Costs'!Z562),IF('Input| Overheads'!$C$42="Internal labour",SUMPRODUCT(--('Input| Projects'!$AD562="Yes"),'Calc| Overheads Allocation'!G$9,'Calc| Project Costs'!Z562,'Input| Projects'!$Y562),IF('Input| Overheads'!$C$42="DNSP defined",SUMPRODUCT(--('Input| Projects'!$AD562="Yes"),'Calc| Overheads Allocation'!G$62,'Input| Projects'!$AG562),""))),"")</f>
        <v/>
      </c>
      <c r="AY562" s="186" t="str">
        <f>IFERROR(IF('Input| Overheads'!$C$42="Direct costs",SUMPRODUCT(--('Input| Projects'!$AD562="Yes"),'Calc| Overheads Allocation'!H$9,'Calc| Project Costs'!AA562),IF('Input| Overheads'!$C$42="Internal labour",SUMPRODUCT(--('Input| Projects'!$AD562="Yes"),'Calc| Overheads Allocation'!H$9,'Calc| Project Costs'!AA562,'Input| Projects'!$Y562),IF('Input| Overheads'!$C$42="DNSP defined",SUMPRODUCT(--('Input| Projects'!$AD562="Yes"),'Calc| Overheads Allocation'!H$62,'Input| Projects'!$AG562),""))),"")</f>
        <v/>
      </c>
      <c r="AZ562" s="186" t="str">
        <f>IFERROR(IF('Input| Overheads'!$C$42="Direct costs",SUMPRODUCT(--('Input| Projects'!$AD562="Yes"),'Calc| Overheads Allocation'!I$9,'Calc| Project Costs'!AB562),IF('Input| Overheads'!$C$42="Internal labour",SUMPRODUCT(--('Input| Projects'!$AD562="Yes"),'Calc| Overheads Allocation'!I$9,'Calc| Project Costs'!AB562,'Input| Projects'!$Y562),IF('Input| Overheads'!$C$42="DNSP defined",SUMPRODUCT(--('Input| Projects'!$AD562="Yes"),'Calc| Overheads Allocation'!I$62,'Input| Projects'!$AG562),""))),"")</f>
        <v/>
      </c>
      <c r="BA562" s="106"/>
      <c r="BB562" s="186">
        <f t="shared" si="274"/>
        <v>0</v>
      </c>
      <c r="BC562" s="186">
        <f t="shared" si="275"/>
        <v>0</v>
      </c>
      <c r="BD562" s="186">
        <f t="shared" si="276"/>
        <v>0</v>
      </c>
      <c r="BE562" s="186">
        <f t="shared" si="253"/>
        <v>0</v>
      </c>
      <c r="BF562" s="186">
        <f t="shared" si="254"/>
        <v>0</v>
      </c>
      <c r="BG562" s="186">
        <f t="shared" si="255"/>
        <v>0</v>
      </c>
      <c r="BH562" s="186">
        <f t="shared" si="256"/>
        <v>0</v>
      </c>
      <c r="BI562" s="97"/>
      <c r="BJ562" s="186" t="str">
        <f t="shared" si="257"/>
        <v/>
      </c>
      <c r="BK562" s="186" t="str">
        <f t="shared" si="258"/>
        <v/>
      </c>
      <c r="BL562" s="186" t="str">
        <f t="shared" si="259"/>
        <v/>
      </c>
      <c r="BM562" s="186" t="str">
        <f t="shared" si="260"/>
        <v/>
      </c>
      <c r="BN562" s="186" t="str">
        <f t="shared" si="261"/>
        <v/>
      </c>
      <c r="BO562" s="186" t="str">
        <f t="shared" si="262"/>
        <v/>
      </c>
      <c r="BP562" s="186" t="str">
        <f t="shared" si="263"/>
        <v/>
      </c>
      <c r="BQ562" s="97"/>
      <c r="BR562" s="186">
        <f t="shared" si="264"/>
        <v>0</v>
      </c>
      <c r="BS562" s="186">
        <f t="shared" si="265"/>
        <v>0</v>
      </c>
      <c r="BT562" s="222">
        <f t="shared" si="266"/>
        <v>0</v>
      </c>
      <c r="BU562" s="222">
        <f t="shared" si="267"/>
        <v>0</v>
      </c>
      <c r="BV562" s="222">
        <f t="shared" si="268"/>
        <v>0</v>
      </c>
      <c r="BW562" s="222">
        <f t="shared" si="269"/>
        <v>0</v>
      </c>
      <c r="BX562" s="222">
        <f t="shared" si="270"/>
        <v>0</v>
      </c>
      <c r="BY562" s="106"/>
      <c r="BZ562" s="197" t="str">
        <f>IF(SUMIF('Input| Projects'!$AS$8:$CP$8,"Dx",'Input| Projects'!$AS562:$CP562)=0,"",SUMIF('Input| Projects'!$AS$8:$CP$8,"Dx",'Input| Projects'!$AS562:$CP562))</f>
        <v/>
      </c>
      <c r="CA562" s="197" t="str">
        <f>IF(SUMIF('Input| Projects'!$AS$8:$CP$8,"Tx",'Input| Projects'!$AS562:$CP562)=0,"",SUMIF('Input| Projects'!$AS$8:$CP$8,"Tx",'Input| Projects'!$AS562:$CP562))</f>
        <v/>
      </c>
      <c r="CB562" s="150" t="str">
        <f t="shared" si="277"/>
        <v/>
      </c>
    </row>
    <row r="563" spans="2:80" x14ac:dyDescent="0.2">
      <c r="B563" s="201">
        <f>IFERROR('Input| Projects'!B563,"")</f>
        <v>554</v>
      </c>
      <c r="C563" s="42" t="str">
        <f>IFERROR(IF('Input| Projects'!C563="","",'Input| Projects'!C563),"")</f>
        <v/>
      </c>
      <c r="D563" s="42" t="str">
        <f>IFERROR(IF('Input| Projects'!D563="","",'Input| Projects'!D563),"")</f>
        <v/>
      </c>
      <c r="E563" s="104"/>
      <c r="F563" s="190">
        <f>IFERROR('Input| Projects'!I563*'Input| Escalations'!$K$19,"")</f>
        <v>0</v>
      </c>
      <c r="G563" s="190">
        <f>IFERROR('Input| Projects'!J563*'Input| Escalations'!$K$19,"")</f>
        <v>0</v>
      </c>
      <c r="H563" s="190">
        <f>IFERROR('Input| Projects'!K563*'Input| Escalations'!$K$19,"")</f>
        <v>0</v>
      </c>
      <c r="I563" s="190">
        <f>IFERROR('Input| Projects'!L563*'Input| Escalations'!$K$19,"")</f>
        <v>0</v>
      </c>
      <c r="J563" s="190">
        <f>IFERROR('Input| Projects'!M563*'Input| Escalations'!$K$19,"")</f>
        <v>0</v>
      </c>
      <c r="K563" s="190">
        <f>IFERROR('Input| Projects'!N563*'Input| Escalations'!$K$19,"")</f>
        <v>0</v>
      </c>
      <c r="L563" s="190">
        <f>IFERROR('Input| Projects'!O563*'Input| Escalations'!$K$19,"")</f>
        <v>0</v>
      </c>
      <c r="M563" s="150" t="str">
        <f>IF(ABS(SUM(F563:L563)-(SUM('Input| Projects'!I563:O563)*'Input| Escalations'!$K$19))&lt;0.0000001,"",1)</f>
        <v/>
      </c>
      <c r="N563" s="192">
        <f>'Input| Projects'!$Y563*INDEX('Input| Escalations'!$H$33:$N$33,MATCH('Calc| Project Costs'!N$9,'Input| Escalations'!$H$23:$N$23,0))+'Input| Projects'!$Z563*INDEX('Input| Escalations'!$H$34:$N$34,MATCH('Calc| Project Costs'!N$9,'Input| Escalations'!$H$23:$N$23,0))+'Input| Projects'!$AA563*INDEX('Input| Escalations'!$H$35:$N$35,MATCH('Calc| Project Costs'!N$9,'Input| Escalations'!$H$23:$N$23,0))+1</f>
        <v>1</v>
      </c>
      <c r="O563" s="192">
        <f>'Input| Projects'!$Y563*INDEX('Input| Escalations'!$H$33:$N$33,MATCH('Calc| Project Costs'!O$9,'Input| Escalations'!$H$23:$N$23,0))+'Input| Projects'!$Z563*INDEX('Input| Escalations'!$H$34:$N$34,MATCH('Calc| Project Costs'!O$9,'Input| Escalations'!$H$23:$N$23,0))+'Input| Projects'!$AA563*INDEX('Input| Escalations'!$H$35:$N$35,MATCH('Calc| Project Costs'!O$9,'Input| Escalations'!$H$23:$N$23,0))+1</f>
        <v>1</v>
      </c>
      <c r="P563" s="192">
        <f>'Input| Projects'!$Y563*INDEX('Input| Escalations'!$H$33:$N$33,MATCH('Calc| Project Costs'!P$9,'Input| Escalations'!$H$23:$N$23,0))+'Input| Projects'!$Z563*INDEX('Input| Escalations'!$H$34:$N$34,MATCH('Calc| Project Costs'!P$9,'Input| Escalations'!$H$23:$N$23,0))+'Input| Projects'!$AA563*INDEX('Input| Escalations'!$H$35:$N$35,MATCH('Calc| Project Costs'!P$9,'Input| Escalations'!$H$23:$N$23,0))+1</f>
        <v>1</v>
      </c>
      <c r="Q563" s="192">
        <f>'Input| Projects'!$Y563*INDEX('Input| Escalations'!$H$33:$N$33,MATCH('Calc| Project Costs'!Q$9,'Input| Escalations'!$H$23:$N$23,0))+'Input| Projects'!$Z563*INDEX('Input| Escalations'!$H$34:$N$34,MATCH('Calc| Project Costs'!Q$9,'Input| Escalations'!$H$23:$N$23,0))+'Input| Projects'!$AA563*INDEX('Input| Escalations'!$H$35:$N$35,MATCH('Calc| Project Costs'!Q$9,'Input| Escalations'!$H$23:$N$23,0))+1</f>
        <v>1</v>
      </c>
      <c r="R563" s="192">
        <f>'Input| Projects'!$Y563*INDEX('Input| Escalations'!$H$33:$N$33,MATCH('Calc| Project Costs'!R$9,'Input| Escalations'!$H$23:$N$23,0))+'Input| Projects'!$Z563*INDEX('Input| Escalations'!$H$34:$N$34,MATCH('Calc| Project Costs'!R$9,'Input| Escalations'!$H$23:$N$23,0))+'Input| Projects'!$AA563*INDEX('Input| Escalations'!$H$35:$N$35,MATCH('Calc| Project Costs'!R$9,'Input| Escalations'!$H$23:$N$23,0))+1</f>
        <v>1</v>
      </c>
      <c r="S563" s="192">
        <f>'Input| Projects'!$Y563*INDEX('Input| Escalations'!$H$33:$N$33,MATCH('Calc| Project Costs'!S$9,'Input| Escalations'!$H$23:$N$23,0))+'Input| Projects'!$Z563*INDEX('Input| Escalations'!$H$34:$N$34,MATCH('Calc| Project Costs'!S$9,'Input| Escalations'!$H$23:$N$23,0))+'Input| Projects'!$AA563*INDEX('Input| Escalations'!$H$35:$N$35,MATCH('Calc| Project Costs'!S$9,'Input| Escalations'!$H$23:$N$23,0))+1</f>
        <v>1</v>
      </c>
      <c r="T563" s="192">
        <f>'Input| Projects'!$Y563*INDEX('Input| Escalations'!$H$33:$N$33,MATCH('Calc| Project Costs'!T$9,'Input| Escalations'!$H$23:$N$23,0))+'Input| Projects'!$Z563*INDEX('Input| Escalations'!$H$34:$N$34,MATCH('Calc| Project Costs'!T$9,'Input| Escalations'!$H$23:$N$23,0))+'Input| Projects'!$AA563*INDEX('Input| Escalations'!$H$35:$N$35,MATCH('Calc| Project Costs'!T$9,'Input| Escalations'!$H$23:$N$23,0))+1</f>
        <v>1</v>
      </c>
      <c r="U563" s="106"/>
      <c r="V563" s="186">
        <f t="shared" si="271"/>
        <v>0</v>
      </c>
      <c r="W563" s="186">
        <f t="shared" si="272"/>
        <v>0</v>
      </c>
      <c r="X563" s="186">
        <f t="shared" si="273"/>
        <v>0</v>
      </c>
      <c r="Y563" s="186">
        <f t="shared" si="249"/>
        <v>0</v>
      </c>
      <c r="Z563" s="186">
        <f t="shared" si="250"/>
        <v>0</v>
      </c>
      <c r="AA563" s="186">
        <f t="shared" si="251"/>
        <v>0</v>
      </c>
      <c r="AB563" s="186">
        <f t="shared" si="252"/>
        <v>0</v>
      </c>
      <c r="AC563" s="106"/>
      <c r="AD563" s="186">
        <f>'Input| Projects'!Q563*N563*'Input| Escalations'!$K$19</f>
        <v>0</v>
      </c>
      <c r="AE563" s="186">
        <f>'Input| Projects'!R563*O563*'Input| Escalations'!$K$19</f>
        <v>0</v>
      </c>
      <c r="AF563" s="186">
        <f>'Input| Projects'!S563*P563*'Input| Escalations'!$K$19</f>
        <v>0</v>
      </c>
      <c r="AG563" s="186">
        <f>'Input| Projects'!T563*Q563*'Input| Escalations'!$K$19</f>
        <v>0</v>
      </c>
      <c r="AH563" s="186">
        <f>'Input| Projects'!U563*R563*'Input| Escalations'!$K$19</f>
        <v>0</v>
      </c>
      <c r="AI563" s="186">
        <f>'Input| Projects'!V563*S563*'Input| Escalations'!$K$19</f>
        <v>0</v>
      </c>
      <c r="AJ563" s="186">
        <f>'Input| Projects'!W563*T563*'Input| Escalations'!$K$19</f>
        <v>0</v>
      </c>
      <c r="AK563" s="106"/>
      <c r="AL563" s="186" t="str">
        <f>IFERROR(IF('Input| Overheads'!$C$42="Direct costs",SUMPRODUCT(--('Input| Projects'!$AC563="Yes"),'Calc| Overheads Allocation'!C$8,'Calc| Project Costs'!V563),IF('Input| Overheads'!$C$42="Internal labour",SUMPRODUCT(--('Input| Projects'!$AC563="Yes"),'Calc| Overheads Allocation'!C$8,'Calc| Project Costs'!V563,'Input| Projects'!$Y563),IF('Input| Overheads'!$C$42="DNSP defined",SUMPRODUCT(--('Input| Projects'!$AC563="Yes"),'Calc| Overheads Allocation'!C$61,'Input| Projects'!$AF563),""))),"")</f>
        <v/>
      </c>
      <c r="AM563" s="186" t="str">
        <f>IFERROR(IF('Input| Overheads'!$C$42="Direct costs",SUMPRODUCT(--('Input| Projects'!$AC563="Yes"),'Calc| Overheads Allocation'!D$8,'Calc| Project Costs'!W563),IF('Input| Overheads'!$C$42="Internal labour",SUMPRODUCT(--('Input| Projects'!$AC563="Yes"),'Calc| Overheads Allocation'!D$8,'Calc| Project Costs'!W563,'Input| Projects'!$Y563),IF('Input| Overheads'!$C$42="DNSP defined",SUMPRODUCT(--('Input| Projects'!$AC563="Yes"),'Calc| Overheads Allocation'!D$61,'Input| Projects'!$AF563),""))),"")</f>
        <v/>
      </c>
      <c r="AN563" s="186" t="str">
        <f>IFERROR(IF('Input| Overheads'!$C$42="Direct costs",SUMPRODUCT(--('Input| Projects'!$AC563="Yes"),'Calc| Overheads Allocation'!E$8,'Calc| Project Costs'!X563),IF('Input| Overheads'!$C$42="Internal labour",SUMPRODUCT(--('Input| Projects'!$AC563="Yes"),'Calc| Overheads Allocation'!E$8,'Calc| Project Costs'!X563,'Input| Projects'!$Y563),IF('Input| Overheads'!$C$42="DNSP defined",SUMPRODUCT(--('Input| Projects'!$AC563="Yes"),'Calc| Overheads Allocation'!E$61,'Input| Projects'!$AF563),""))),"")</f>
        <v/>
      </c>
      <c r="AO563" s="186" t="str">
        <f>IFERROR(IF('Input| Overheads'!$C$42="Direct costs",SUMPRODUCT(--('Input| Projects'!$AC563="Yes"),'Calc| Overheads Allocation'!F$8,'Calc| Project Costs'!Y563),IF('Input| Overheads'!$C$42="Internal labour",SUMPRODUCT(--('Input| Projects'!$AC563="Yes"),'Calc| Overheads Allocation'!F$8,'Calc| Project Costs'!Y563,'Input| Projects'!$Y563),IF('Input| Overheads'!$C$42="DNSP defined",SUMPRODUCT(--('Input| Projects'!$AC563="Yes"),'Calc| Overheads Allocation'!F$61,'Input| Projects'!$AF563),""))),"")</f>
        <v/>
      </c>
      <c r="AP563" s="186" t="str">
        <f>IFERROR(IF('Input| Overheads'!$C$42="Direct costs",SUMPRODUCT(--('Input| Projects'!$AC563="Yes"),'Calc| Overheads Allocation'!G$8,'Calc| Project Costs'!Z563),IF('Input| Overheads'!$C$42="Internal labour",SUMPRODUCT(--('Input| Projects'!$AC563="Yes"),'Calc| Overheads Allocation'!G$8,'Calc| Project Costs'!Z563,'Input| Projects'!$Y563),IF('Input| Overheads'!$C$42="DNSP defined",SUMPRODUCT(--('Input| Projects'!$AC563="Yes"),'Calc| Overheads Allocation'!G$61,'Input| Projects'!$AF563),""))),"")</f>
        <v/>
      </c>
      <c r="AQ563" s="186" t="str">
        <f>IFERROR(IF('Input| Overheads'!$C$42="Direct costs",SUMPRODUCT(--('Input| Projects'!$AC563="Yes"),'Calc| Overheads Allocation'!H$8,'Calc| Project Costs'!AA563),IF('Input| Overheads'!$C$42="Internal labour",SUMPRODUCT(--('Input| Projects'!$AC563="Yes"),'Calc| Overheads Allocation'!H$8,'Calc| Project Costs'!AA563,'Input| Projects'!$Y563),IF('Input| Overheads'!$C$42="DNSP defined",SUMPRODUCT(--('Input| Projects'!$AC563="Yes"),'Calc| Overheads Allocation'!H$61,'Input| Projects'!$AF563),""))),"")</f>
        <v/>
      </c>
      <c r="AR563" s="186" t="str">
        <f>IFERROR(IF('Input| Overheads'!$C$42="Direct costs",SUMPRODUCT(--('Input| Projects'!$AC563="Yes"),'Calc| Overheads Allocation'!I$8,'Calc| Project Costs'!AB563),IF('Input| Overheads'!$C$42="Internal labour",SUMPRODUCT(--('Input| Projects'!$AC563="Yes"),'Calc| Overheads Allocation'!I$8,'Calc| Project Costs'!AB563,'Input| Projects'!$Y563),IF('Input| Overheads'!$C$42="DNSP defined",SUMPRODUCT(--('Input| Projects'!$AC563="Yes"),'Calc| Overheads Allocation'!I$61,'Input| Projects'!$AF563),""))),"")</f>
        <v/>
      </c>
      <c r="AS563" s="106"/>
      <c r="AT563" s="186" t="str">
        <f>IFERROR(IF('Input| Overheads'!$C$42="Direct costs",SUMPRODUCT(--('Input| Projects'!$AD563="Yes"),'Calc| Overheads Allocation'!C$9,'Calc| Project Costs'!V563),IF('Input| Overheads'!$C$42="Internal labour",SUMPRODUCT(--('Input| Projects'!$AD563="Yes"),'Calc| Overheads Allocation'!C$9,'Calc| Project Costs'!V563,'Input| Projects'!$Y563),IF('Input| Overheads'!$C$42="DNSP defined",SUMPRODUCT(--('Input| Projects'!$AD563="Yes"),'Calc| Overheads Allocation'!C$62,'Input| Projects'!$AG563),""))),"")</f>
        <v/>
      </c>
      <c r="AU563" s="186" t="str">
        <f>IFERROR(IF('Input| Overheads'!$C$42="Direct costs",SUMPRODUCT(--('Input| Projects'!$AD563="Yes"),'Calc| Overheads Allocation'!D$9,'Calc| Project Costs'!W563),IF('Input| Overheads'!$C$42="Internal labour",SUMPRODUCT(--('Input| Projects'!$AD563="Yes"),'Calc| Overheads Allocation'!D$9,'Calc| Project Costs'!W563,'Input| Projects'!$Y563),IF('Input| Overheads'!$C$42="DNSP defined",SUMPRODUCT(--('Input| Projects'!$AD563="Yes"),'Calc| Overheads Allocation'!D$62,'Input| Projects'!$AG563),""))),"")</f>
        <v/>
      </c>
      <c r="AV563" s="186" t="str">
        <f>IFERROR(IF('Input| Overheads'!$C$42="Direct costs",SUMPRODUCT(--('Input| Projects'!$AD563="Yes"),'Calc| Overheads Allocation'!E$9,'Calc| Project Costs'!X563),IF('Input| Overheads'!$C$42="Internal labour",SUMPRODUCT(--('Input| Projects'!$AD563="Yes"),'Calc| Overheads Allocation'!E$9,'Calc| Project Costs'!X563,'Input| Projects'!$Y563),IF('Input| Overheads'!$C$42="DNSP defined",SUMPRODUCT(--('Input| Projects'!$AD563="Yes"),'Calc| Overheads Allocation'!E$62,'Input| Projects'!$AG563),""))),"")</f>
        <v/>
      </c>
      <c r="AW563" s="186" t="str">
        <f>IFERROR(IF('Input| Overheads'!$C$42="Direct costs",SUMPRODUCT(--('Input| Projects'!$AD563="Yes"),'Calc| Overheads Allocation'!F$9,'Calc| Project Costs'!Y563),IF('Input| Overheads'!$C$42="Internal labour",SUMPRODUCT(--('Input| Projects'!$AD563="Yes"),'Calc| Overheads Allocation'!F$9,'Calc| Project Costs'!Y563,'Input| Projects'!$Y563),IF('Input| Overheads'!$C$42="DNSP defined",SUMPRODUCT(--('Input| Projects'!$AD563="Yes"),'Calc| Overheads Allocation'!F$62,'Input| Projects'!$AG563),""))),"")</f>
        <v/>
      </c>
      <c r="AX563" s="186" t="str">
        <f>IFERROR(IF('Input| Overheads'!$C$42="Direct costs",SUMPRODUCT(--('Input| Projects'!$AD563="Yes"),'Calc| Overheads Allocation'!G$9,'Calc| Project Costs'!Z563),IF('Input| Overheads'!$C$42="Internal labour",SUMPRODUCT(--('Input| Projects'!$AD563="Yes"),'Calc| Overheads Allocation'!G$9,'Calc| Project Costs'!Z563,'Input| Projects'!$Y563),IF('Input| Overheads'!$C$42="DNSP defined",SUMPRODUCT(--('Input| Projects'!$AD563="Yes"),'Calc| Overheads Allocation'!G$62,'Input| Projects'!$AG563),""))),"")</f>
        <v/>
      </c>
      <c r="AY563" s="186" t="str">
        <f>IFERROR(IF('Input| Overheads'!$C$42="Direct costs",SUMPRODUCT(--('Input| Projects'!$AD563="Yes"),'Calc| Overheads Allocation'!H$9,'Calc| Project Costs'!AA563),IF('Input| Overheads'!$C$42="Internal labour",SUMPRODUCT(--('Input| Projects'!$AD563="Yes"),'Calc| Overheads Allocation'!H$9,'Calc| Project Costs'!AA563,'Input| Projects'!$Y563),IF('Input| Overheads'!$C$42="DNSP defined",SUMPRODUCT(--('Input| Projects'!$AD563="Yes"),'Calc| Overheads Allocation'!H$62,'Input| Projects'!$AG563),""))),"")</f>
        <v/>
      </c>
      <c r="AZ563" s="186" t="str">
        <f>IFERROR(IF('Input| Overheads'!$C$42="Direct costs",SUMPRODUCT(--('Input| Projects'!$AD563="Yes"),'Calc| Overheads Allocation'!I$9,'Calc| Project Costs'!AB563),IF('Input| Overheads'!$C$42="Internal labour",SUMPRODUCT(--('Input| Projects'!$AD563="Yes"),'Calc| Overheads Allocation'!I$9,'Calc| Project Costs'!AB563,'Input| Projects'!$Y563),IF('Input| Overheads'!$C$42="DNSP defined",SUMPRODUCT(--('Input| Projects'!$AD563="Yes"),'Calc| Overheads Allocation'!I$62,'Input| Projects'!$AG563),""))),"")</f>
        <v/>
      </c>
      <c r="BA563" s="106"/>
      <c r="BB563" s="186">
        <f t="shared" si="274"/>
        <v>0</v>
      </c>
      <c r="BC563" s="186">
        <f t="shared" si="275"/>
        <v>0</v>
      </c>
      <c r="BD563" s="186">
        <f t="shared" si="276"/>
        <v>0</v>
      </c>
      <c r="BE563" s="186">
        <f t="shared" si="253"/>
        <v>0</v>
      </c>
      <c r="BF563" s="186">
        <f t="shared" si="254"/>
        <v>0</v>
      </c>
      <c r="BG563" s="186">
        <f t="shared" si="255"/>
        <v>0</v>
      </c>
      <c r="BH563" s="186">
        <f t="shared" si="256"/>
        <v>0</v>
      </c>
      <c r="BI563" s="97"/>
      <c r="BJ563" s="186" t="str">
        <f t="shared" si="257"/>
        <v/>
      </c>
      <c r="BK563" s="186" t="str">
        <f t="shared" si="258"/>
        <v/>
      </c>
      <c r="BL563" s="186" t="str">
        <f t="shared" si="259"/>
        <v/>
      </c>
      <c r="BM563" s="186" t="str">
        <f t="shared" si="260"/>
        <v/>
      </c>
      <c r="BN563" s="186" t="str">
        <f t="shared" si="261"/>
        <v/>
      </c>
      <c r="BO563" s="186" t="str">
        <f t="shared" si="262"/>
        <v/>
      </c>
      <c r="BP563" s="186" t="str">
        <f t="shared" si="263"/>
        <v/>
      </c>
      <c r="BQ563" s="97"/>
      <c r="BR563" s="186">
        <f t="shared" si="264"/>
        <v>0</v>
      </c>
      <c r="BS563" s="186">
        <f t="shared" si="265"/>
        <v>0</v>
      </c>
      <c r="BT563" s="222">
        <f t="shared" si="266"/>
        <v>0</v>
      </c>
      <c r="BU563" s="222">
        <f t="shared" si="267"/>
        <v>0</v>
      </c>
      <c r="BV563" s="222">
        <f t="shared" si="268"/>
        <v>0</v>
      </c>
      <c r="BW563" s="222">
        <f t="shared" si="269"/>
        <v>0</v>
      </c>
      <c r="BX563" s="222">
        <f t="shared" si="270"/>
        <v>0</v>
      </c>
      <c r="BY563" s="106"/>
      <c r="BZ563" s="197" t="str">
        <f>IF(SUMIF('Input| Projects'!$AS$8:$CP$8,"Dx",'Input| Projects'!$AS563:$CP563)=0,"",SUMIF('Input| Projects'!$AS$8:$CP$8,"Dx",'Input| Projects'!$AS563:$CP563))</f>
        <v/>
      </c>
      <c r="CA563" s="197" t="str">
        <f>IF(SUMIF('Input| Projects'!$AS$8:$CP$8,"Tx",'Input| Projects'!$AS563:$CP563)=0,"",SUMIF('Input| Projects'!$AS$8:$CP$8,"Tx",'Input| Projects'!$AS563:$CP563))</f>
        <v/>
      </c>
      <c r="CB563" s="150" t="str">
        <f t="shared" si="277"/>
        <v/>
      </c>
    </row>
    <row r="564" spans="2:80" x14ac:dyDescent="0.2">
      <c r="B564" s="201">
        <f>IFERROR('Input| Projects'!B564,"")</f>
        <v>555</v>
      </c>
      <c r="C564" s="42" t="str">
        <f>IFERROR(IF('Input| Projects'!C564="","",'Input| Projects'!C564),"")</f>
        <v/>
      </c>
      <c r="D564" s="42" t="str">
        <f>IFERROR(IF('Input| Projects'!D564="","",'Input| Projects'!D564),"")</f>
        <v/>
      </c>
      <c r="E564" s="104"/>
      <c r="F564" s="190">
        <f>IFERROR('Input| Projects'!I564*'Input| Escalations'!$K$19,"")</f>
        <v>0</v>
      </c>
      <c r="G564" s="190">
        <f>IFERROR('Input| Projects'!J564*'Input| Escalations'!$K$19,"")</f>
        <v>0</v>
      </c>
      <c r="H564" s="190">
        <f>IFERROR('Input| Projects'!K564*'Input| Escalations'!$K$19,"")</f>
        <v>0</v>
      </c>
      <c r="I564" s="190">
        <f>IFERROR('Input| Projects'!L564*'Input| Escalations'!$K$19,"")</f>
        <v>0</v>
      </c>
      <c r="J564" s="190">
        <f>IFERROR('Input| Projects'!M564*'Input| Escalations'!$K$19,"")</f>
        <v>0</v>
      </c>
      <c r="K564" s="190">
        <f>IFERROR('Input| Projects'!N564*'Input| Escalations'!$K$19,"")</f>
        <v>0</v>
      </c>
      <c r="L564" s="190">
        <f>IFERROR('Input| Projects'!O564*'Input| Escalations'!$K$19,"")</f>
        <v>0</v>
      </c>
      <c r="M564" s="150" t="str">
        <f>IF(ABS(SUM(F564:L564)-(SUM('Input| Projects'!I564:O564)*'Input| Escalations'!$K$19))&lt;0.0000001,"",1)</f>
        <v/>
      </c>
      <c r="N564" s="192">
        <f>'Input| Projects'!$Y564*INDEX('Input| Escalations'!$H$33:$N$33,MATCH('Calc| Project Costs'!N$9,'Input| Escalations'!$H$23:$N$23,0))+'Input| Projects'!$Z564*INDEX('Input| Escalations'!$H$34:$N$34,MATCH('Calc| Project Costs'!N$9,'Input| Escalations'!$H$23:$N$23,0))+'Input| Projects'!$AA564*INDEX('Input| Escalations'!$H$35:$N$35,MATCH('Calc| Project Costs'!N$9,'Input| Escalations'!$H$23:$N$23,0))+1</f>
        <v>1</v>
      </c>
      <c r="O564" s="192">
        <f>'Input| Projects'!$Y564*INDEX('Input| Escalations'!$H$33:$N$33,MATCH('Calc| Project Costs'!O$9,'Input| Escalations'!$H$23:$N$23,0))+'Input| Projects'!$Z564*INDEX('Input| Escalations'!$H$34:$N$34,MATCH('Calc| Project Costs'!O$9,'Input| Escalations'!$H$23:$N$23,0))+'Input| Projects'!$AA564*INDEX('Input| Escalations'!$H$35:$N$35,MATCH('Calc| Project Costs'!O$9,'Input| Escalations'!$H$23:$N$23,0))+1</f>
        <v>1</v>
      </c>
      <c r="P564" s="192">
        <f>'Input| Projects'!$Y564*INDEX('Input| Escalations'!$H$33:$N$33,MATCH('Calc| Project Costs'!P$9,'Input| Escalations'!$H$23:$N$23,0))+'Input| Projects'!$Z564*INDEX('Input| Escalations'!$H$34:$N$34,MATCH('Calc| Project Costs'!P$9,'Input| Escalations'!$H$23:$N$23,0))+'Input| Projects'!$AA564*INDEX('Input| Escalations'!$H$35:$N$35,MATCH('Calc| Project Costs'!P$9,'Input| Escalations'!$H$23:$N$23,0))+1</f>
        <v>1</v>
      </c>
      <c r="Q564" s="192">
        <f>'Input| Projects'!$Y564*INDEX('Input| Escalations'!$H$33:$N$33,MATCH('Calc| Project Costs'!Q$9,'Input| Escalations'!$H$23:$N$23,0))+'Input| Projects'!$Z564*INDEX('Input| Escalations'!$H$34:$N$34,MATCH('Calc| Project Costs'!Q$9,'Input| Escalations'!$H$23:$N$23,0))+'Input| Projects'!$AA564*INDEX('Input| Escalations'!$H$35:$N$35,MATCH('Calc| Project Costs'!Q$9,'Input| Escalations'!$H$23:$N$23,0))+1</f>
        <v>1</v>
      </c>
      <c r="R564" s="192">
        <f>'Input| Projects'!$Y564*INDEX('Input| Escalations'!$H$33:$N$33,MATCH('Calc| Project Costs'!R$9,'Input| Escalations'!$H$23:$N$23,0))+'Input| Projects'!$Z564*INDEX('Input| Escalations'!$H$34:$N$34,MATCH('Calc| Project Costs'!R$9,'Input| Escalations'!$H$23:$N$23,0))+'Input| Projects'!$AA564*INDEX('Input| Escalations'!$H$35:$N$35,MATCH('Calc| Project Costs'!R$9,'Input| Escalations'!$H$23:$N$23,0))+1</f>
        <v>1</v>
      </c>
      <c r="S564" s="192">
        <f>'Input| Projects'!$Y564*INDEX('Input| Escalations'!$H$33:$N$33,MATCH('Calc| Project Costs'!S$9,'Input| Escalations'!$H$23:$N$23,0))+'Input| Projects'!$Z564*INDEX('Input| Escalations'!$H$34:$N$34,MATCH('Calc| Project Costs'!S$9,'Input| Escalations'!$H$23:$N$23,0))+'Input| Projects'!$AA564*INDEX('Input| Escalations'!$H$35:$N$35,MATCH('Calc| Project Costs'!S$9,'Input| Escalations'!$H$23:$N$23,0))+1</f>
        <v>1</v>
      </c>
      <c r="T564" s="192">
        <f>'Input| Projects'!$Y564*INDEX('Input| Escalations'!$H$33:$N$33,MATCH('Calc| Project Costs'!T$9,'Input| Escalations'!$H$23:$N$23,0))+'Input| Projects'!$Z564*INDEX('Input| Escalations'!$H$34:$N$34,MATCH('Calc| Project Costs'!T$9,'Input| Escalations'!$H$23:$N$23,0))+'Input| Projects'!$AA564*INDEX('Input| Escalations'!$H$35:$N$35,MATCH('Calc| Project Costs'!T$9,'Input| Escalations'!$H$23:$N$23,0))+1</f>
        <v>1</v>
      </c>
      <c r="U564" s="106"/>
      <c r="V564" s="186">
        <f t="shared" si="271"/>
        <v>0</v>
      </c>
      <c r="W564" s="186">
        <f t="shared" si="272"/>
        <v>0</v>
      </c>
      <c r="X564" s="186">
        <f t="shared" si="273"/>
        <v>0</v>
      </c>
      <c r="Y564" s="186">
        <f t="shared" si="249"/>
        <v>0</v>
      </c>
      <c r="Z564" s="186">
        <f t="shared" si="250"/>
        <v>0</v>
      </c>
      <c r="AA564" s="186">
        <f t="shared" si="251"/>
        <v>0</v>
      </c>
      <c r="AB564" s="186">
        <f t="shared" si="252"/>
        <v>0</v>
      </c>
      <c r="AC564" s="106"/>
      <c r="AD564" s="186">
        <f>'Input| Projects'!Q564*N564*'Input| Escalations'!$K$19</f>
        <v>0</v>
      </c>
      <c r="AE564" s="186">
        <f>'Input| Projects'!R564*O564*'Input| Escalations'!$K$19</f>
        <v>0</v>
      </c>
      <c r="AF564" s="186">
        <f>'Input| Projects'!S564*P564*'Input| Escalations'!$K$19</f>
        <v>0</v>
      </c>
      <c r="AG564" s="186">
        <f>'Input| Projects'!T564*Q564*'Input| Escalations'!$K$19</f>
        <v>0</v>
      </c>
      <c r="AH564" s="186">
        <f>'Input| Projects'!U564*R564*'Input| Escalations'!$K$19</f>
        <v>0</v>
      </c>
      <c r="AI564" s="186">
        <f>'Input| Projects'!V564*S564*'Input| Escalations'!$K$19</f>
        <v>0</v>
      </c>
      <c r="AJ564" s="186">
        <f>'Input| Projects'!W564*T564*'Input| Escalations'!$K$19</f>
        <v>0</v>
      </c>
      <c r="AK564" s="106"/>
      <c r="AL564" s="186" t="str">
        <f>IFERROR(IF('Input| Overheads'!$C$42="Direct costs",SUMPRODUCT(--('Input| Projects'!$AC564="Yes"),'Calc| Overheads Allocation'!C$8,'Calc| Project Costs'!V564),IF('Input| Overheads'!$C$42="Internal labour",SUMPRODUCT(--('Input| Projects'!$AC564="Yes"),'Calc| Overheads Allocation'!C$8,'Calc| Project Costs'!V564,'Input| Projects'!$Y564),IF('Input| Overheads'!$C$42="DNSP defined",SUMPRODUCT(--('Input| Projects'!$AC564="Yes"),'Calc| Overheads Allocation'!C$61,'Input| Projects'!$AF564),""))),"")</f>
        <v/>
      </c>
      <c r="AM564" s="186" t="str">
        <f>IFERROR(IF('Input| Overheads'!$C$42="Direct costs",SUMPRODUCT(--('Input| Projects'!$AC564="Yes"),'Calc| Overheads Allocation'!D$8,'Calc| Project Costs'!W564),IF('Input| Overheads'!$C$42="Internal labour",SUMPRODUCT(--('Input| Projects'!$AC564="Yes"),'Calc| Overheads Allocation'!D$8,'Calc| Project Costs'!W564,'Input| Projects'!$Y564),IF('Input| Overheads'!$C$42="DNSP defined",SUMPRODUCT(--('Input| Projects'!$AC564="Yes"),'Calc| Overheads Allocation'!D$61,'Input| Projects'!$AF564),""))),"")</f>
        <v/>
      </c>
      <c r="AN564" s="186" t="str">
        <f>IFERROR(IF('Input| Overheads'!$C$42="Direct costs",SUMPRODUCT(--('Input| Projects'!$AC564="Yes"),'Calc| Overheads Allocation'!E$8,'Calc| Project Costs'!X564),IF('Input| Overheads'!$C$42="Internal labour",SUMPRODUCT(--('Input| Projects'!$AC564="Yes"),'Calc| Overheads Allocation'!E$8,'Calc| Project Costs'!X564,'Input| Projects'!$Y564),IF('Input| Overheads'!$C$42="DNSP defined",SUMPRODUCT(--('Input| Projects'!$AC564="Yes"),'Calc| Overheads Allocation'!E$61,'Input| Projects'!$AF564),""))),"")</f>
        <v/>
      </c>
      <c r="AO564" s="186" t="str">
        <f>IFERROR(IF('Input| Overheads'!$C$42="Direct costs",SUMPRODUCT(--('Input| Projects'!$AC564="Yes"),'Calc| Overheads Allocation'!F$8,'Calc| Project Costs'!Y564),IF('Input| Overheads'!$C$42="Internal labour",SUMPRODUCT(--('Input| Projects'!$AC564="Yes"),'Calc| Overheads Allocation'!F$8,'Calc| Project Costs'!Y564,'Input| Projects'!$Y564),IF('Input| Overheads'!$C$42="DNSP defined",SUMPRODUCT(--('Input| Projects'!$AC564="Yes"),'Calc| Overheads Allocation'!F$61,'Input| Projects'!$AF564),""))),"")</f>
        <v/>
      </c>
      <c r="AP564" s="186" t="str">
        <f>IFERROR(IF('Input| Overheads'!$C$42="Direct costs",SUMPRODUCT(--('Input| Projects'!$AC564="Yes"),'Calc| Overheads Allocation'!G$8,'Calc| Project Costs'!Z564),IF('Input| Overheads'!$C$42="Internal labour",SUMPRODUCT(--('Input| Projects'!$AC564="Yes"),'Calc| Overheads Allocation'!G$8,'Calc| Project Costs'!Z564,'Input| Projects'!$Y564),IF('Input| Overheads'!$C$42="DNSP defined",SUMPRODUCT(--('Input| Projects'!$AC564="Yes"),'Calc| Overheads Allocation'!G$61,'Input| Projects'!$AF564),""))),"")</f>
        <v/>
      </c>
      <c r="AQ564" s="186" t="str">
        <f>IFERROR(IF('Input| Overheads'!$C$42="Direct costs",SUMPRODUCT(--('Input| Projects'!$AC564="Yes"),'Calc| Overheads Allocation'!H$8,'Calc| Project Costs'!AA564),IF('Input| Overheads'!$C$42="Internal labour",SUMPRODUCT(--('Input| Projects'!$AC564="Yes"),'Calc| Overheads Allocation'!H$8,'Calc| Project Costs'!AA564,'Input| Projects'!$Y564),IF('Input| Overheads'!$C$42="DNSP defined",SUMPRODUCT(--('Input| Projects'!$AC564="Yes"),'Calc| Overheads Allocation'!H$61,'Input| Projects'!$AF564),""))),"")</f>
        <v/>
      </c>
      <c r="AR564" s="186" t="str">
        <f>IFERROR(IF('Input| Overheads'!$C$42="Direct costs",SUMPRODUCT(--('Input| Projects'!$AC564="Yes"),'Calc| Overheads Allocation'!I$8,'Calc| Project Costs'!AB564),IF('Input| Overheads'!$C$42="Internal labour",SUMPRODUCT(--('Input| Projects'!$AC564="Yes"),'Calc| Overheads Allocation'!I$8,'Calc| Project Costs'!AB564,'Input| Projects'!$Y564),IF('Input| Overheads'!$C$42="DNSP defined",SUMPRODUCT(--('Input| Projects'!$AC564="Yes"),'Calc| Overheads Allocation'!I$61,'Input| Projects'!$AF564),""))),"")</f>
        <v/>
      </c>
      <c r="AS564" s="106"/>
      <c r="AT564" s="186" t="str">
        <f>IFERROR(IF('Input| Overheads'!$C$42="Direct costs",SUMPRODUCT(--('Input| Projects'!$AD564="Yes"),'Calc| Overheads Allocation'!C$9,'Calc| Project Costs'!V564),IF('Input| Overheads'!$C$42="Internal labour",SUMPRODUCT(--('Input| Projects'!$AD564="Yes"),'Calc| Overheads Allocation'!C$9,'Calc| Project Costs'!V564,'Input| Projects'!$Y564),IF('Input| Overheads'!$C$42="DNSP defined",SUMPRODUCT(--('Input| Projects'!$AD564="Yes"),'Calc| Overheads Allocation'!C$62,'Input| Projects'!$AG564),""))),"")</f>
        <v/>
      </c>
      <c r="AU564" s="186" t="str">
        <f>IFERROR(IF('Input| Overheads'!$C$42="Direct costs",SUMPRODUCT(--('Input| Projects'!$AD564="Yes"),'Calc| Overheads Allocation'!D$9,'Calc| Project Costs'!W564),IF('Input| Overheads'!$C$42="Internal labour",SUMPRODUCT(--('Input| Projects'!$AD564="Yes"),'Calc| Overheads Allocation'!D$9,'Calc| Project Costs'!W564,'Input| Projects'!$Y564),IF('Input| Overheads'!$C$42="DNSP defined",SUMPRODUCT(--('Input| Projects'!$AD564="Yes"),'Calc| Overheads Allocation'!D$62,'Input| Projects'!$AG564),""))),"")</f>
        <v/>
      </c>
      <c r="AV564" s="186" t="str">
        <f>IFERROR(IF('Input| Overheads'!$C$42="Direct costs",SUMPRODUCT(--('Input| Projects'!$AD564="Yes"),'Calc| Overheads Allocation'!E$9,'Calc| Project Costs'!X564),IF('Input| Overheads'!$C$42="Internal labour",SUMPRODUCT(--('Input| Projects'!$AD564="Yes"),'Calc| Overheads Allocation'!E$9,'Calc| Project Costs'!X564,'Input| Projects'!$Y564),IF('Input| Overheads'!$C$42="DNSP defined",SUMPRODUCT(--('Input| Projects'!$AD564="Yes"),'Calc| Overheads Allocation'!E$62,'Input| Projects'!$AG564),""))),"")</f>
        <v/>
      </c>
      <c r="AW564" s="186" t="str">
        <f>IFERROR(IF('Input| Overheads'!$C$42="Direct costs",SUMPRODUCT(--('Input| Projects'!$AD564="Yes"),'Calc| Overheads Allocation'!F$9,'Calc| Project Costs'!Y564),IF('Input| Overheads'!$C$42="Internal labour",SUMPRODUCT(--('Input| Projects'!$AD564="Yes"),'Calc| Overheads Allocation'!F$9,'Calc| Project Costs'!Y564,'Input| Projects'!$Y564),IF('Input| Overheads'!$C$42="DNSP defined",SUMPRODUCT(--('Input| Projects'!$AD564="Yes"),'Calc| Overheads Allocation'!F$62,'Input| Projects'!$AG564),""))),"")</f>
        <v/>
      </c>
      <c r="AX564" s="186" t="str">
        <f>IFERROR(IF('Input| Overheads'!$C$42="Direct costs",SUMPRODUCT(--('Input| Projects'!$AD564="Yes"),'Calc| Overheads Allocation'!G$9,'Calc| Project Costs'!Z564),IF('Input| Overheads'!$C$42="Internal labour",SUMPRODUCT(--('Input| Projects'!$AD564="Yes"),'Calc| Overheads Allocation'!G$9,'Calc| Project Costs'!Z564,'Input| Projects'!$Y564),IF('Input| Overheads'!$C$42="DNSP defined",SUMPRODUCT(--('Input| Projects'!$AD564="Yes"),'Calc| Overheads Allocation'!G$62,'Input| Projects'!$AG564),""))),"")</f>
        <v/>
      </c>
      <c r="AY564" s="186" t="str">
        <f>IFERROR(IF('Input| Overheads'!$C$42="Direct costs",SUMPRODUCT(--('Input| Projects'!$AD564="Yes"),'Calc| Overheads Allocation'!H$9,'Calc| Project Costs'!AA564),IF('Input| Overheads'!$C$42="Internal labour",SUMPRODUCT(--('Input| Projects'!$AD564="Yes"),'Calc| Overheads Allocation'!H$9,'Calc| Project Costs'!AA564,'Input| Projects'!$Y564),IF('Input| Overheads'!$C$42="DNSP defined",SUMPRODUCT(--('Input| Projects'!$AD564="Yes"),'Calc| Overheads Allocation'!H$62,'Input| Projects'!$AG564),""))),"")</f>
        <v/>
      </c>
      <c r="AZ564" s="186" t="str">
        <f>IFERROR(IF('Input| Overheads'!$C$42="Direct costs",SUMPRODUCT(--('Input| Projects'!$AD564="Yes"),'Calc| Overheads Allocation'!I$9,'Calc| Project Costs'!AB564),IF('Input| Overheads'!$C$42="Internal labour",SUMPRODUCT(--('Input| Projects'!$AD564="Yes"),'Calc| Overheads Allocation'!I$9,'Calc| Project Costs'!AB564,'Input| Projects'!$Y564),IF('Input| Overheads'!$C$42="DNSP defined",SUMPRODUCT(--('Input| Projects'!$AD564="Yes"),'Calc| Overheads Allocation'!I$62,'Input| Projects'!$AG564),""))),"")</f>
        <v/>
      </c>
      <c r="BA564" s="106"/>
      <c r="BB564" s="186">
        <f t="shared" si="274"/>
        <v>0</v>
      </c>
      <c r="BC564" s="186">
        <f t="shared" si="275"/>
        <v>0</v>
      </c>
      <c r="BD564" s="186">
        <f t="shared" si="276"/>
        <v>0</v>
      </c>
      <c r="BE564" s="186">
        <f t="shared" si="253"/>
        <v>0</v>
      </c>
      <c r="BF564" s="186">
        <f t="shared" si="254"/>
        <v>0</v>
      </c>
      <c r="BG564" s="186">
        <f t="shared" si="255"/>
        <v>0</v>
      </c>
      <c r="BH564" s="186">
        <f t="shared" si="256"/>
        <v>0</v>
      </c>
      <c r="BI564" s="97"/>
      <c r="BJ564" s="186" t="str">
        <f t="shared" si="257"/>
        <v/>
      </c>
      <c r="BK564" s="186" t="str">
        <f t="shared" si="258"/>
        <v/>
      </c>
      <c r="BL564" s="186" t="str">
        <f t="shared" si="259"/>
        <v/>
      </c>
      <c r="BM564" s="186" t="str">
        <f t="shared" si="260"/>
        <v/>
      </c>
      <c r="BN564" s="186" t="str">
        <f t="shared" si="261"/>
        <v/>
      </c>
      <c r="BO564" s="186" t="str">
        <f t="shared" si="262"/>
        <v/>
      </c>
      <c r="BP564" s="186" t="str">
        <f t="shared" si="263"/>
        <v/>
      </c>
      <c r="BQ564" s="97"/>
      <c r="BR564" s="186">
        <f t="shared" si="264"/>
        <v>0</v>
      </c>
      <c r="BS564" s="186">
        <f t="shared" si="265"/>
        <v>0</v>
      </c>
      <c r="BT564" s="222">
        <f t="shared" si="266"/>
        <v>0</v>
      </c>
      <c r="BU564" s="222">
        <f t="shared" si="267"/>
        <v>0</v>
      </c>
      <c r="BV564" s="222">
        <f t="shared" si="268"/>
        <v>0</v>
      </c>
      <c r="BW564" s="222">
        <f t="shared" si="269"/>
        <v>0</v>
      </c>
      <c r="BX564" s="222">
        <f t="shared" si="270"/>
        <v>0</v>
      </c>
      <c r="BY564" s="106"/>
      <c r="BZ564" s="197" t="str">
        <f>IF(SUMIF('Input| Projects'!$AS$8:$CP$8,"Dx",'Input| Projects'!$AS564:$CP564)=0,"",SUMIF('Input| Projects'!$AS$8:$CP$8,"Dx",'Input| Projects'!$AS564:$CP564))</f>
        <v/>
      </c>
      <c r="CA564" s="197" t="str">
        <f>IF(SUMIF('Input| Projects'!$AS$8:$CP$8,"Tx",'Input| Projects'!$AS564:$CP564)=0,"",SUMIF('Input| Projects'!$AS$8:$CP$8,"Tx",'Input| Projects'!$AS564:$CP564))</f>
        <v/>
      </c>
      <c r="CB564" s="150" t="str">
        <f t="shared" si="277"/>
        <v/>
      </c>
    </row>
    <row r="565" spans="2:80" x14ac:dyDescent="0.2">
      <c r="B565" s="201">
        <f>IFERROR('Input| Projects'!B565,"")</f>
        <v>556</v>
      </c>
      <c r="C565" s="42" t="str">
        <f>IFERROR(IF('Input| Projects'!C565="","",'Input| Projects'!C565),"")</f>
        <v/>
      </c>
      <c r="D565" s="42" t="str">
        <f>IFERROR(IF('Input| Projects'!D565="","",'Input| Projects'!D565),"")</f>
        <v/>
      </c>
      <c r="E565" s="104"/>
      <c r="F565" s="190">
        <f>IFERROR('Input| Projects'!I565*'Input| Escalations'!$K$19,"")</f>
        <v>0</v>
      </c>
      <c r="G565" s="190">
        <f>IFERROR('Input| Projects'!J565*'Input| Escalations'!$K$19,"")</f>
        <v>0</v>
      </c>
      <c r="H565" s="190">
        <f>IFERROR('Input| Projects'!K565*'Input| Escalations'!$K$19,"")</f>
        <v>0</v>
      </c>
      <c r="I565" s="190">
        <f>IFERROR('Input| Projects'!L565*'Input| Escalations'!$K$19,"")</f>
        <v>0</v>
      </c>
      <c r="J565" s="190">
        <f>IFERROR('Input| Projects'!M565*'Input| Escalations'!$K$19,"")</f>
        <v>0</v>
      </c>
      <c r="K565" s="190">
        <f>IFERROR('Input| Projects'!N565*'Input| Escalations'!$K$19,"")</f>
        <v>0</v>
      </c>
      <c r="L565" s="190">
        <f>IFERROR('Input| Projects'!O565*'Input| Escalations'!$K$19,"")</f>
        <v>0</v>
      </c>
      <c r="M565" s="150" t="str">
        <f>IF(ABS(SUM(F565:L565)-(SUM('Input| Projects'!I565:O565)*'Input| Escalations'!$K$19))&lt;0.0000001,"",1)</f>
        <v/>
      </c>
      <c r="N565" s="192">
        <f>'Input| Projects'!$Y565*INDEX('Input| Escalations'!$H$33:$N$33,MATCH('Calc| Project Costs'!N$9,'Input| Escalations'!$H$23:$N$23,0))+'Input| Projects'!$Z565*INDEX('Input| Escalations'!$H$34:$N$34,MATCH('Calc| Project Costs'!N$9,'Input| Escalations'!$H$23:$N$23,0))+'Input| Projects'!$AA565*INDEX('Input| Escalations'!$H$35:$N$35,MATCH('Calc| Project Costs'!N$9,'Input| Escalations'!$H$23:$N$23,0))+1</f>
        <v>1</v>
      </c>
      <c r="O565" s="192">
        <f>'Input| Projects'!$Y565*INDEX('Input| Escalations'!$H$33:$N$33,MATCH('Calc| Project Costs'!O$9,'Input| Escalations'!$H$23:$N$23,0))+'Input| Projects'!$Z565*INDEX('Input| Escalations'!$H$34:$N$34,MATCH('Calc| Project Costs'!O$9,'Input| Escalations'!$H$23:$N$23,0))+'Input| Projects'!$AA565*INDEX('Input| Escalations'!$H$35:$N$35,MATCH('Calc| Project Costs'!O$9,'Input| Escalations'!$H$23:$N$23,0))+1</f>
        <v>1</v>
      </c>
      <c r="P565" s="192">
        <f>'Input| Projects'!$Y565*INDEX('Input| Escalations'!$H$33:$N$33,MATCH('Calc| Project Costs'!P$9,'Input| Escalations'!$H$23:$N$23,0))+'Input| Projects'!$Z565*INDEX('Input| Escalations'!$H$34:$N$34,MATCH('Calc| Project Costs'!P$9,'Input| Escalations'!$H$23:$N$23,0))+'Input| Projects'!$AA565*INDEX('Input| Escalations'!$H$35:$N$35,MATCH('Calc| Project Costs'!P$9,'Input| Escalations'!$H$23:$N$23,0))+1</f>
        <v>1</v>
      </c>
      <c r="Q565" s="192">
        <f>'Input| Projects'!$Y565*INDEX('Input| Escalations'!$H$33:$N$33,MATCH('Calc| Project Costs'!Q$9,'Input| Escalations'!$H$23:$N$23,0))+'Input| Projects'!$Z565*INDEX('Input| Escalations'!$H$34:$N$34,MATCH('Calc| Project Costs'!Q$9,'Input| Escalations'!$H$23:$N$23,0))+'Input| Projects'!$AA565*INDEX('Input| Escalations'!$H$35:$N$35,MATCH('Calc| Project Costs'!Q$9,'Input| Escalations'!$H$23:$N$23,0))+1</f>
        <v>1</v>
      </c>
      <c r="R565" s="192">
        <f>'Input| Projects'!$Y565*INDEX('Input| Escalations'!$H$33:$N$33,MATCH('Calc| Project Costs'!R$9,'Input| Escalations'!$H$23:$N$23,0))+'Input| Projects'!$Z565*INDEX('Input| Escalations'!$H$34:$N$34,MATCH('Calc| Project Costs'!R$9,'Input| Escalations'!$H$23:$N$23,0))+'Input| Projects'!$AA565*INDEX('Input| Escalations'!$H$35:$N$35,MATCH('Calc| Project Costs'!R$9,'Input| Escalations'!$H$23:$N$23,0))+1</f>
        <v>1</v>
      </c>
      <c r="S565" s="192">
        <f>'Input| Projects'!$Y565*INDEX('Input| Escalations'!$H$33:$N$33,MATCH('Calc| Project Costs'!S$9,'Input| Escalations'!$H$23:$N$23,0))+'Input| Projects'!$Z565*INDEX('Input| Escalations'!$H$34:$N$34,MATCH('Calc| Project Costs'!S$9,'Input| Escalations'!$H$23:$N$23,0))+'Input| Projects'!$AA565*INDEX('Input| Escalations'!$H$35:$N$35,MATCH('Calc| Project Costs'!S$9,'Input| Escalations'!$H$23:$N$23,0))+1</f>
        <v>1</v>
      </c>
      <c r="T565" s="192">
        <f>'Input| Projects'!$Y565*INDEX('Input| Escalations'!$H$33:$N$33,MATCH('Calc| Project Costs'!T$9,'Input| Escalations'!$H$23:$N$23,0))+'Input| Projects'!$Z565*INDEX('Input| Escalations'!$H$34:$N$34,MATCH('Calc| Project Costs'!T$9,'Input| Escalations'!$H$23:$N$23,0))+'Input| Projects'!$AA565*INDEX('Input| Escalations'!$H$35:$N$35,MATCH('Calc| Project Costs'!T$9,'Input| Escalations'!$H$23:$N$23,0))+1</f>
        <v>1</v>
      </c>
      <c r="U565" s="106"/>
      <c r="V565" s="186">
        <f t="shared" si="271"/>
        <v>0</v>
      </c>
      <c r="W565" s="186">
        <f t="shared" si="272"/>
        <v>0</v>
      </c>
      <c r="X565" s="186">
        <f t="shared" si="273"/>
        <v>0</v>
      </c>
      <c r="Y565" s="186">
        <f t="shared" si="249"/>
        <v>0</v>
      </c>
      <c r="Z565" s="186">
        <f t="shared" si="250"/>
        <v>0</v>
      </c>
      <c r="AA565" s="186">
        <f t="shared" si="251"/>
        <v>0</v>
      </c>
      <c r="AB565" s="186">
        <f t="shared" si="252"/>
        <v>0</v>
      </c>
      <c r="AC565" s="106"/>
      <c r="AD565" s="186">
        <f>'Input| Projects'!Q565*N565*'Input| Escalations'!$K$19</f>
        <v>0</v>
      </c>
      <c r="AE565" s="186">
        <f>'Input| Projects'!R565*O565*'Input| Escalations'!$K$19</f>
        <v>0</v>
      </c>
      <c r="AF565" s="186">
        <f>'Input| Projects'!S565*P565*'Input| Escalations'!$K$19</f>
        <v>0</v>
      </c>
      <c r="AG565" s="186">
        <f>'Input| Projects'!T565*Q565*'Input| Escalations'!$K$19</f>
        <v>0</v>
      </c>
      <c r="AH565" s="186">
        <f>'Input| Projects'!U565*R565*'Input| Escalations'!$K$19</f>
        <v>0</v>
      </c>
      <c r="AI565" s="186">
        <f>'Input| Projects'!V565*S565*'Input| Escalations'!$K$19</f>
        <v>0</v>
      </c>
      <c r="AJ565" s="186">
        <f>'Input| Projects'!W565*T565*'Input| Escalations'!$K$19</f>
        <v>0</v>
      </c>
      <c r="AK565" s="106"/>
      <c r="AL565" s="186" t="str">
        <f>IFERROR(IF('Input| Overheads'!$C$42="Direct costs",SUMPRODUCT(--('Input| Projects'!$AC565="Yes"),'Calc| Overheads Allocation'!C$8,'Calc| Project Costs'!V565),IF('Input| Overheads'!$C$42="Internal labour",SUMPRODUCT(--('Input| Projects'!$AC565="Yes"),'Calc| Overheads Allocation'!C$8,'Calc| Project Costs'!V565,'Input| Projects'!$Y565),IF('Input| Overheads'!$C$42="DNSP defined",SUMPRODUCT(--('Input| Projects'!$AC565="Yes"),'Calc| Overheads Allocation'!C$61,'Input| Projects'!$AF565),""))),"")</f>
        <v/>
      </c>
      <c r="AM565" s="186" t="str">
        <f>IFERROR(IF('Input| Overheads'!$C$42="Direct costs",SUMPRODUCT(--('Input| Projects'!$AC565="Yes"),'Calc| Overheads Allocation'!D$8,'Calc| Project Costs'!W565),IF('Input| Overheads'!$C$42="Internal labour",SUMPRODUCT(--('Input| Projects'!$AC565="Yes"),'Calc| Overheads Allocation'!D$8,'Calc| Project Costs'!W565,'Input| Projects'!$Y565),IF('Input| Overheads'!$C$42="DNSP defined",SUMPRODUCT(--('Input| Projects'!$AC565="Yes"),'Calc| Overheads Allocation'!D$61,'Input| Projects'!$AF565),""))),"")</f>
        <v/>
      </c>
      <c r="AN565" s="186" t="str">
        <f>IFERROR(IF('Input| Overheads'!$C$42="Direct costs",SUMPRODUCT(--('Input| Projects'!$AC565="Yes"),'Calc| Overheads Allocation'!E$8,'Calc| Project Costs'!X565),IF('Input| Overheads'!$C$42="Internal labour",SUMPRODUCT(--('Input| Projects'!$AC565="Yes"),'Calc| Overheads Allocation'!E$8,'Calc| Project Costs'!X565,'Input| Projects'!$Y565),IF('Input| Overheads'!$C$42="DNSP defined",SUMPRODUCT(--('Input| Projects'!$AC565="Yes"),'Calc| Overheads Allocation'!E$61,'Input| Projects'!$AF565),""))),"")</f>
        <v/>
      </c>
      <c r="AO565" s="186" t="str">
        <f>IFERROR(IF('Input| Overheads'!$C$42="Direct costs",SUMPRODUCT(--('Input| Projects'!$AC565="Yes"),'Calc| Overheads Allocation'!F$8,'Calc| Project Costs'!Y565),IF('Input| Overheads'!$C$42="Internal labour",SUMPRODUCT(--('Input| Projects'!$AC565="Yes"),'Calc| Overheads Allocation'!F$8,'Calc| Project Costs'!Y565,'Input| Projects'!$Y565),IF('Input| Overheads'!$C$42="DNSP defined",SUMPRODUCT(--('Input| Projects'!$AC565="Yes"),'Calc| Overheads Allocation'!F$61,'Input| Projects'!$AF565),""))),"")</f>
        <v/>
      </c>
      <c r="AP565" s="186" t="str">
        <f>IFERROR(IF('Input| Overheads'!$C$42="Direct costs",SUMPRODUCT(--('Input| Projects'!$AC565="Yes"),'Calc| Overheads Allocation'!G$8,'Calc| Project Costs'!Z565),IF('Input| Overheads'!$C$42="Internal labour",SUMPRODUCT(--('Input| Projects'!$AC565="Yes"),'Calc| Overheads Allocation'!G$8,'Calc| Project Costs'!Z565,'Input| Projects'!$Y565),IF('Input| Overheads'!$C$42="DNSP defined",SUMPRODUCT(--('Input| Projects'!$AC565="Yes"),'Calc| Overheads Allocation'!G$61,'Input| Projects'!$AF565),""))),"")</f>
        <v/>
      </c>
      <c r="AQ565" s="186" t="str">
        <f>IFERROR(IF('Input| Overheads'!$C$42="Direct costs",SUMPRODUCT(--('Input| Projects'!$AC565="Yes"),'Calc| Overheads Allocation'!H$8,'Calc| Project Costs'!AA565),IF('Input| Overheads'!$C$42="Internal labour",SUMPRODUCT(--('Input| Projects'!$AC565="Yes"),'Calc| Overheads Allocation'!H$8,'Calc| Project Costs'!AA565,'Input| Projects'!$Y565),IF('Input| Overheads'!$C$42="DNSP defined",SUMPRODUCT(--('Input| Projects'!$AC565="Yes"),'Calc| Overheads Allocation'!H$61,'Input| Projects'!$AF565),""))),"")</f>
        <v/>
      </c>
      <c r="AR565" s="186" t="str">
        <f>IFERROR(IF('Input| Overheads'!$C$42="Direct costs",SUMPRODUCT(--('Input| Projects'!$AC565="Yes"),'Calc| Overheads Allocation'!I$8,'Calc| Project Costs'!AB565),IF('Input| Overheads'!$C$42="Internal labour",SUMPRODUCT(--('Input| Projects'!$AC565="Yes"),'Calc| Overheads Allocation'!I$8,'Calc| Project Costs'!AB565,'Input| Projects'!$Y565),IF('Input| Overheads'!$C$42="DNSP defined",SUMPRODUCT(--('Input| Projects'!$AC565="Yes"),'Calc| Overheads Allocation'!I$61,'Input| Projects'!$AF565),""))),"")</f>
        <v/>
      </c>
      <c r="AS565" s="106"/>
      <c r="AT565" s="186" t="str">
        <f>IFERROR(IF('Input| Overheads'!$C$42="Direct costs",SUMPRODUCT(--('Input| Projects'!$AD565="Yes"),'Calc| Overheads Allocation'!C$9,'Calc| Project Costs'!V565),IF('Input| Overheads'!$C$42="Internal labour",SUMPRODUCT(--('Input| Projects'!$AD565="Yes"),'Calc| Overheads Allocation'!C$9,'Calc| Project Costs'!V565,'Input| Projects'!$Y565),IF('Input| Overheads'!$C$42="DNSP defined",SUMPRODUCT(--('Input| Projects'!$AD565="Yes"),'Calc| Overheads Allocation'!C$62,'Input| Projects'!$AG565),""))),"")</f>
        <v/>
      </c>
      <c r="AU565" s="186" t="str">
        <f>IFERROR(IF('Input| Overheads'!$C$42="Direct costs",SUMPRODUCT(--('Input| Projects'!$AD565="Yes"),'Calc| Overheads Allocation'!D$9,'Calc| Project Costs'!W565),IF('Input| Overheads'!$C$42="Internal labour",SUMPRODUCT(--('Input| Projects'!$AD565="Yes"),'Calc| Overheads Allocation'!D$9,'Calc| Project Costs'!W565,'Input| Projects'!$Y565),IF('Input| Overheads'!$C$42="DNSP defined",SUMPRODUCT(--('Input| Projects'!$AD565="Yes"),'Calc| Overheads Allocation'!D$62,'Input| Projects'!$AG565),""))),"")</f>
        <v/>
      </c>
      <c r="AV565" s="186" t="str">
        <f>IFERROR(IF('Input| Overheads'!$C$42="Direct costs",SUMPRODUCT(--('Input| Projects'!$AD565="Yes"),'Calc| Overheads Allocation'!E$9,'Calc| Project Costs'!X565),IF('Input| Overheads'!$C$42="Internal labour",SUMPRODUCT(--('Input| Projects'!$AD565="Yes"),'Calc| Overheads Allocation'!E$9,'Calc| Project Costs'!X565,'Input| Projects'!$Y565),IF('Input| Overheads'!$C$42="DNSP defined",SUMPRODUCT(--('Input| Projects'!$AD565="Yes"),'Calc| Overheads Allocation'!E$62,'Input| Projects'!$AG565),""))),"")</f>
        <v/>
      </c>
      <c r="AW565" s="186" t="str">
        <f>IFERROR(IF('Input| Overheads'!$C$42="Direct costs",SUMPRODUCT(--('Input| Projects'!$AD565="Yes"),'Calc| Overheads Allocation'!F$9,'Calc| Project Costs'!Y565),IF('Input| Overheads'!$C$42="Internal labour",SUMPRODUCT(--('Input| Projects'!$AD565="Yes"),'Calc| Overheads Allocation'!F$9,'Calc| Project Costs'!Y565,'Input| Projects'!$Y565),IF('Input| Overheads'!$C$42="DNSP defined",SUMPRODUCT(--('Input| Projects'!$AD565="Yes"),'Calc| Overheads Allocation'!F$62,'Input| Projects'!$AG565),""))),"")</f>
        <v/>
      </c>
      <c r="AX565" s="186" t="str">
        <f>IFERROR(IF('Input| Overheads'!$C$42="Direct costs",SUMPRODUCT(--('Input| Projects'!$AD565="Yes"),'Calc| Overheads Allocation'!G$9,'Calc| Project Costs'!Z565),IF('Input| Overheads'!$C$42="Internal labour",SUMPRODUCT(--('Input| Projects'!$AD565="Yes"),'Calc| Overheads Allocation'!G$9,'Calc| Project Costs'!Z565,'Input| Projects'!$Y565),IF('Input| Overheads'!$C$42="DNSP defined",SUMPRODUCT(--('Input| Projects'!$AD565="Yes"),'Calc| Overheads Allocation'!G$62,'Input| Projects'!$AG565),""))),"")</f>
        <v/>
      </c>
      <c r="AY565" s="186" t="str">
        <f>IFERROR(IF('Input| Overheads'!$C$42="Direct costs",SUMPRODUCT(--('Input| Projects'!$AD565="Yes"),'Calc| Overheads Allocation'!H$9,'Calc| Project Costs'!AA565),IF('Input| Overheads'!$C$42="Internal labour",SUMPRODUCT(--('Input| Projects'!$AD565="Yes"),'Calc| Overheads Allocation'!H$9,'Calc| Project Costs'!AA565,'Input| Projects'!$Y565),IF('Input| Overheads'!$C$42="DNSP defined",SUMPRODUCT(--('Input| Projects'!$AD565="Yes"),'Calc| Overheads Allocation'!H$62,'Input| Projects'!$AG565),""))),"")</f>
        <v/>
      </c>
      <c r="AZ565" s="186" t="str">
        <f>IFERROR(IF('Input| Overheads'!$C$42="Direct costs",SUMPRODUCT(--('Input| Projects'!$AD565="Yes"),'Calc| Overheads Allocation'!I$9,'Calc| Project Costs'!AB565),IF('Input| Overheads'!$C$42="Internal labour",SUMPRODUCT(--('Input| Projects'!$AD565="Yes"),'Calc| Overheads Allocation'!I$9,'Calc| Project Costs'!AB565,'Input| Projects'!$Y565),IF('Input| Overheads'!$C$42="DNSP defined",SUMPRODUCT(--('Input| Projects'!$AD565="Yes"),'Calc| Overheads Allocation'!I$62,'Input| Projects'!$AG565),""))),"")</f>
        <v/>
      </c>
      <c r="BA565" s="106"/>
      <c r="BB565" s="186">
        <f t="shared" si="274"/>
        <v>0</v>
      </c>
      <c r="BC565" s="186">
        <f t="shared" si="275"/>
        <v>0</v>
      </c>
      <c r="BD565" s="186">
        <f t="shared" si="276"/>
        <v>0</v>
      </c>
      <c r="BE565" s="186">
        <f t="shared" si="253"/>
        <v>0</v>
      </c>
      <c r="BF565" s="186">
        <f t="shared" si="254"/>
        <v>0</v>
      </c>
      <c r="BG565" s="186">
        <f t="shared" si="255"/>
        <v>0</v>
      </c>
      <c r="BH565" s="186">
        <f t="shared" si="256"/>
        <v>0</v>
      </c>
      <c r="BI565" s="97"/>
      <c r="BJ565" s="186" t="str">
        <f t="shared" si="257"/>
        <v/>
      </c>
      <c r="BK565" s="186" t="str">
        <f t="shared" si="258"/>
        <v/>
      </c>
      <c r="BL565" s="186" t="str">
        <f t="shared" si="259"/>
        <v/>
      </c>
      <c r="BM565" s="186" t="str">
        <f t="shared" si="260"/>
        <v/>
      </c>
      <c r="BN565" s="186" t="str">
        <f t="shared" si="261"/>
        <v/>
      </c>
      <c r="BO565" s="186" t="str">
        <f t="shared" si="262"/>
        <v/>
      </c>
      <c r="BP565" s="186" t="str">
        <f t="shared" si="263"/>
        <v/>
      </c>
      <c r="BQ565" s="97"/>
      <c r="BR565" s="186">
        <f t="shared" si="264"/>
        <v>0</v>
      </c>
      <c r="BS565" s="186">
        <f t="shared" si="265"/>
        <v>0</v>
      </c>
      <c r="BT565" s="222">
        <f t="shared" si="266"/>
        <v>0</v>
      </c>
      <c r="BU565" s="222">
        <f t="shared" si="267"/>
        <v>0</v>
      </c>
      <c r="BV565" s="222">
        <f t="shared" si="268"/>
        <v>0</v>
      </c>
      <c r="BW565" s="222">
        <f t="shared" si="269"/>
        <v>0</v>
      </c>
      <c r="BX565" s="222">
        <f t="shared" si="270"/>
        <v>0</v>
      </c>
      <c r="BY565" s="106"/>
      <c r="BZ565" s="197" t="str">
        <f>IF(SUMIF('Input| Projects'!$AS$8:$CP$8,"Dx",'Input| Projects'!$AS565:$CP565)=0,"",SUMIF('Input| Projects'!$AS$8:$CP$8,"Dx",'Input| Projects'!$AS565:$CP565))</f>
        <v/>
      </c>
      <c r="CA565" s="197" t="str">
        <f>IF(SUMIF('Input| Projects'!$AS$8:$CP$8,"Tx",'Input| Projects'!$AS565:$CP565)=0,"",SUMIF('Input| Projects'!$AS$8:$CP$8,"Tx",'Input| Projects'!$AS565:$CP565))</f>
        <v/>
      </c>
      <c r="CB565" s="150" t="str">
        <f t="shared" si="277"/>
        <v/>
      </c>
    </row>
    <row r="566" spans="2:80" x14ac:dyDescent="0.2">
      <c r="B566" s="201">
        <f>IFERROR('Input| Projects'!B566,"")</f>
        <v>557</v>
      </c>
      <c r="C566" s="42" t="str">
        <f>IFERROR(IF('Input| Projects'!C566="","",'Input| Projects'!C566),"")</f>
        <v/>
      </c>
      <c r="D566" s="42" t="str">
        <f>IFERROR(IF('Input| Projects'!D566="","",'Input| Projects'!D566),"")</f>
        <v/>
      </c>
      <c r="E566" s="104"/>
      <c r="F566" s="190">
        <f>IFERROR('Input| Projects'!I566*'Input| Escalations'!$K$19,"")</f>
        <v>0</v>
      </c>
      <c r="G566" s="190">
        <f>IFERROR('Input| Projects'!J566*'Input| Escalations'!$K$19,"")</f>
        <v>0</v>
      </c>
      <c r="H566" s="190">
        <f>IFERROR('Input| Projects'!K566*'Input| Escalations'!$K$19,"")</f>
        <v>0</v>
      </c>
      <c r="I566" s="190">
        <f>IFERROR('Input| Projects'!L566*'Input| Escalations'!$K$19,"")</f>
        <v>0</v>
      </c>
      <c r="J566" s="190">
        <f>IFERROR('Input| Projects'!M566*'Input| Escalations'!$K$19,"")</f>
        <v>0</v>
      </c>
      <c r="K566" s="190">
        <f>IFERROR('Input| Projects'!N566*'Input| Escalations'!$K$19,"")</f>
        <v>0</v>
      </c>
      <c r="L566" s="190">
        <f>IFERROR('Input| Projects'!O566*'Input| Escalations'!$K$19,"")</f>
        <v>0</v>
      </c>
      <c r="M566" s="150" t="str">
        <f>IF(ABS(SUM(F566:L566)-(SUM('Input| Projects'!I566:O566)*'Input| Escalations'!$K$19))&lt;0.0000001,"",1)</f>
        <v/>
      </c>
      <c r="N566" s="192">
        <f>'Input| Projects'!$Y566*INDEX('Input| Escalations'!$H$33:$N$33,MATCH('Calc| Project Costs'!N$9,'Input| Escalations'!$H$23:$N$23,0))+'Input| Projects'!$Z566*INDEX('Input| Escalations'!$H$34:$N$34,MATCH('Calc| Project Costs'!N$9,'Input| Escalations'!$H$23:$N$23,0))+'Input| Projects'!$AA566*INDEX('Input| Escalations'!$H$35:$N$35,MATCH('Calc| Project Costs'!N$9,'Input| Escalations'!$H$23:$N$23,0))+1</f>
        <v>1</v>
      </c>
      <c r="O566" s="192">
        <f>'Input| Projects'!$Y566*INDEX('Input| Escalations'!$H$33:$N$33,MATCH('Calc| Project Costs'!O$9,'Input| Escalations'!$H$23:$N$23,0))+'Input| Projects'!$Z566*INDEX('Input| Escalations'!$H$34:$N$34,MATCH('Calc| Project Costs'!O$9,'Input| Escalations'!$H$23:$N$23,0))+'Input| Projects'!$AA566*INDEX('Input| Escalations'!$H$35:$N$35,MATCH('Calc| Project Costs'!O$9,'Input| Escalations'!$H$23:$N$23,0))+1</f>
        <v>1</v>
      </c>
      <c r="P566" s="192">
        <f>'Input| Projects'!$Y566*INDEX('Input| Escalations'!$H$33:$N$33,MATCH('Calc| Project Costs'!P$9,'Input| Escalations'!$H$23:$N$23,0))+'Input| Projects'!$Z566*INDEX('Input| Escalations'!$H$34:$N$34,MATCH('Calc| Project Costs'!P$9,'Input| Escalations'!$H$23:$N$23,0))+'Input| Projects'!$AA566*INDEX('Input| Escalations'!$H$35:$N$35,MATCH('Calc| Project Costs'!P$9,'Input| Escalations'!$H$23:$N$23,0))+1</f>
        <v>1</v>
      </c>
      <c r="Q566" s="192">
        <f>'Input| Projects'!$Y566*INDEX('Input| Escalations'!$H$33:$N$33,MATCH('Calc| Project Costs'!Q$9,'Input| Escalations'!$H$23:$N$23,0))+'Input| Projects'!$Z566*INDEX('Input| Escalations'!$H$34:$N$34,MATCH('Calc| Project Costs'!Q$9,'Input| Escalations'!$H$23:$N$23,0))+'Input| Projects'!$AA566*INDEX('Input| Escalations'!$H$35:$N$35,MATCH('Calc| Project Costs'!Q$9,'Input| Escalations'!$H$23:$N$23,0))+1</f>
        <v>1</v>
      </c>
      <c r="R566" s="192">
        <f>'Input| Projects'!$Y566*INDEX('Input| Escalations'!$H$33:$N$33,MATCH('Calc| Project Costs'!R$9,'Input| Escalations'!$H$23:$N$23,0))+'Input| Projects'!$Z566*INDEX('Input| Escalations'!$H$34:$N$34,MATCH('Calc| Project Costs'!R$9,'Input| Escalations'!$H$23:$N$23,0))+'Input| Projects'!$AA566*INDEX('Input| Escalations'!$H$35:$N$35,MATCH('Calc| Project Costs'!R$9,'Input| Escalations'!$H$23:$N$23,0))+1</f>
        <v>1</v>
      </c>
      <c r="S566" s="192">
        <f>'Input| Projects'!$Y566*INDEX('Input| Escalations'!$H$33:$N$33,MATCH('Calc| Project Costs'!S$9,'Input| Escalations'!$H$23:$N$23,0))+'Input| Projects'!$Z566*INDEX('Input| Escalations'!$H$34:$N$34,MATCH('Calc| Project Costs'!S$9,'Input| Escalations'!$H$23:$N$23,0))+'Input| Projects'!$AA566*INDEX('Input| Escalations'!$H$35:$N$35,MATCH('Calc| Project Costs'!S$9,'Input| Escalations'!$H$23:$N$23,0))+1</f>
        <v>1</v>
      </c>
      <c r="T566" s="192">
        <f>'Input| Projects'!$Y566*INDEX('Input| Escalations'!$H$33:$N$33,MATCH('Calc| Project Costs'!T$9,'Input| Escalations'!$H$23:$N$23,0))+'Input| Projects'!$Z566*INDEX('Input| Escalations'!$H$34:$N$34,MATCH('Calc| Project Costs'!T$9,'Input| Escalations'!$H$23:$N$23,0))+'Input| Projects'!$AA566*INDEX('Input| Escalations'!$H$35:$N$35,MATCH('Calc| Project Costs'!T$9,'Input| Escalations'!$H$23:$N$23,0))+1</f>
        <v>1</v>
      </c>
      <c r="U566" s="106"/>
      <c r="V566" s="186">
        <f t="shared" si="271"/>
        <v>0</v>
      </c>
      <c r="W566" s="186">
        <f t="shared" si="272"/>
        <v>0</v>
      </c>
      <c r="X566" s="186">
        <f t="shared" si="273"/>
        <v>0</v>
      </c>
      <c r="Y566" s="186">
        <f t="shared" si="249"/>
        <v>0</v>
      </c>
      <c r="Z566" s="186">
        <f t="shared" si="250"/>
        <v>0</v>
      </c>
      <c r="AA566" s="186">
        <f t="shared" si="251"/>
        <v>0</v>
      </c>
      <c r="AB566" s="186">
        <f t="shared" si="252"/>
        <v>0</v>
      </c>
      <c r="AC566" s="106"/>
      <c r="AD566" s="186">
        <f>'Input| Projects'!Q566*N566*'Input| Escalations'!$K$19</f>
        <v>0</v>
      </c>
      <c r="AE566" s="186">
        <f>'Input| Projects'!R566*O566*'Input| Escalations'!$K$19</f>
        <v>0</v>
      </c>
      <c r="AF566" s="186">
        <f>'Input| Projects'!S566*P566*'Input| Escalations'!$K$19</f>
        <v>0</v>
      </c>
      <c r="AG566" s="186">
        <f>'Input| Projects'!T566*Q566*'Input| Escalations'!$K$19</f>
        <v>0</v>
      </c>
      <c r="AH566" s="186">
        <f>'Input| Projects'!U566*R566*'Input| Escalations'!$K$19</f>
        <v>0</v>
      </c>
      <c r="AI566" s="186">
        <f>'Input| Projects'!V566*S566*'Input| Escalations'!$K$19</f>
        <v>0</v>
      </c>
      <c r="AJ566" s="186">
        <f>'Input| Projects'!W566*T566*'Input| Escalations'!$K$19</f>
        <v>0</v>
      </c>
      <c r="AK566" s="106"/>
      <c r="AL566" s="186" t="str">
        <f>IFERROR(IF('Input| Overheads'!$C$42="Direct costs",SUMPRODUCT(--('Input| Projects'!$AC566="Yes"),'Calc| Overheads Allocation'!C$8,'Calc| Project Costs'!V566),IF('Input| Overheads'!$C$42="Internal labour",SUMPRODUCT(--('Input| Projects'!$AC566="Yes"),'Calc| Overheads Allocation'!C$8,'Calc| Project Costs'!V566,'Input| Projects'!$Y566),IF('Input| Overheads'!$C$42="DNSP defined",SUMPRODUCT(--('Input| Projects'!$AC566="Yes"),'Calc| Overheads Allocation'!C$61,'Input| Projects'!$AF566),""))),"")</f>
        <v/>
      </c>
      <c r="AM566" s="186" t="str">
        <f>IFERROR(IF('Input| Overheads'!$C$42="Direct costs",SUMPRODUCT(--('Input| Projects'!$AC566="Yes"),'Calc| Overheads Allocation'!D$8,'Calc| Project Costs'!W566),IF('Input| Overheads'!$C$42="Internal labour",SUMPRODUCT(--('Input| Projects'!$AC566="Yes"),'Calc| Overheads Allocation'!D$8,'Calc| Project Costs'!W566,'Input| Projects'!$Y566),IF('Input| Overheads'!$C$42="DNSP defined",SUMPRODUCT(--('Input| Projects'!$AC566="Yes"),'Calc| Overheads Allocation'!D$61,'Input| Projects'!$AF566),""))),"")</f>
        <v/>
      </c>
      <c r="AN566" s="186" t="str">
        <f>IFERROR(IF('Input| Overheads'!$C$42="Direct costs",SUMPRODUCT(--('Input| Projects'!$AC566="Yes"),'Calc| Overheads Allocation'!E$8,'Calc| Project Costs'!X566),IF('Input| Overheads'!$C$42="Internal labour",SUMPRODUCT(--('Input| Projects'!$AC566="Yes"),'Calc| Overheads Allocation'!E$8,'Calc| Project Costs'!X566,'Input| Projects'!$Y566),IF('Input| Overheads'!$C$42="DNSP defined",SUMPRODUCT(--('Input| Projects'!$AC566="Yes"),'Calc| Overheads Allocation'!E$61,'Input| Projects'!$AF566),""))),"")</f>
        <v/>
      </c>
      <c r="AO566" s="186" t="str">
        <f>IFERROR(IF('Input| Overheads'!$C$42="Direct costs",SUMPRODUCT(--('Input| Projects'!$AC566="Yes"),'Calc| Overheads Allocation'!F$8,'Calc| Project Costs'!Y566),IF('Input| Overheads'!$C$42="Internal labour",SUMPRODUCT(--('Input| Projects'!$AC566="Yes"),'Calc| Overheads Allocation'!F$8,'Calc| Project Costs'!Y566,'Input| Projects'!$Y566),IF('Input| Overheads'!$C$42="DNSP defined",SUMPRODUCT(--('Input| Projects'!$AC566="Yes"),'Calc| Overheads Allocation'!F$61,'Input| Projects'!$AF566),""))),"")</f>
        <v/>
      </c>
      <c r="AP566" s="186" t="str">
        <f>IFERROR(IF('Input| Overheads'!$C$42="Direct costs",SUMPRODUCT(--('Input| Projects'!$AC566="Yes"),'Calc| Overheads Allocation'!G$8,'Calc| Project Costs'!Z566),IF('Input| Overheads'!$C$42="Internal labour",SUMPRODUCT(--('Input| Projects'!$AC566="Yes"),'Calc| Overheads Allocation'!G$8,'Calc| Project Costs'!Z566,'Input| Projects'!$Y566),IF('Input| Overheads'!$C$42="DNSP defined",SUMPRODUCT(--('Input| Projects'!$AC566="Yes"),'Calc| Overheads Allocation'!G$61,'Input| Projects'!$AF566),""))),"")</f>
        <v/>
      </c>
      <c r="AQ566" s="186" t="str">
        <f>IFERROR(IF('Input| Overheads'!$C$42="Direct costs",SUMPRODUCT(--('Input| Projects'!$AC566="Yes"),'Calc| Overheads Allocation'!H$8,'Calc| Project Costs'!AA566),IF('Input| Overheads'!$C$42="Internal labour",SUMPRODUCT(--('Input| Projects'!$AC566="Yes"),'Calc| Overheads Allocation'!H$8,'Calc| Project Costs'!AA566,'Input| Projects'!$Y566),IF('Input| Overheads'!$C$42="DNSP defined",SUMPRODUCT(--('Input| Projects'!$AC566="Yes"),'Calc| Overheads Allocation'!H$61,'Input| Projects'!$AF566),""))),"")</f>
        <v/>
      </c>
      <c r="AR566" s="186" t="str">
        <f>IFERROR(IF('Input| Overheads'!$C$42="Direct costs",SUMPRODUCT(--('Input| Projects'!$AC566="Yes"),'Calc| Overheads Allocation'!I$8,'Calc| Project Costs'!AB566),IF('Input| Overheads'!$C$42="Internal labour",SUMPRODUCT(--('Input| Projects'!$AC566="Yes"),'Calc| Overheads Allocation'!I$8,'Calc| Project Costs'!AB566,'Input| Projects'!$Y566),IF('Input| Overheads'!$C$42="DNSP defined",SUMPRODUCT(--('Input| Projects'!$AC566="Yes"),'Calc| Overheads Allocation'!I$61,'Input| Projects'!$AF566),""))),"")</f>
        <v/>
      </c>
      <c r="AS566" s="106"/>
      <c r="AT566" s="186" t="str">
        <f>IFERROR(IF('Input| Overheads'!$C$42="Direct costs",SUMPRODUCT(--('Input| Projects'!$AD566="Yes"),'Calc| Overheads Allocation'!C$9,'Calc| Project Costs'!V566),IF('Input| Overheads'!$C$42="Internal labour",SUMPRODUCT(--('Input| Projects'!$AD566="Yes"),'Calc| Overheads Allocation'!C$9,'Calc| Project Costs'!V566,'Input| Projects'!$Y566),IF('Input| Overheads'!$C$42="DNSP defined",SUMPRODUCT(--('Input| Projects'!$AD566="Yes"),'Calc| Overheads Allocation'!C$62,'Input| Projects'!$AG566),""))),"")</f>
        <v/>
      </c>
      <c r="AU566" s="186" t="str">
        <f>IFERROR(IF('Input| Overheads'!$C$42="Direct costs",SUMPRODUCT(--('Input| Projects'!$AD566="Yes"),'Calc| Overheads Allocation'!D$9,'Calc| Project Costs'!W566),IF('Input| Overheads'!$C$42="Internal labour",SUMPRODUCT(--('Input| Projects'!$AD566="Yes"),'Calc| Overheads Allocation'!D$9,'Calc| Project Costs'!W566,'Input| Projects'!$Y566),IF('Input| Overheads'!$C$42="DNSP defined",SUMPRODUCT(--('Input| Projects'!$AD566="Yes"),'Calc| Overheads Allocation'!D$62,'Input| Projects'!$AG566),""))),"")</f>
        <v/>
      </c>
      <c r="AV566" s="186" t="str">
        <f>IFERROR(IF('Input| Overheads'!$C$42="Direct costs",SUMPRODUCT(--('Input| Projects'!$AD566="Yes"),'Calc| Overheads Allocation'!E$9,'Calc| Project Costs'!X566),IF('Input| Overheads'!$C$42="Internal labour",SUMPRODUCT(--('Input| Projects'!$AD566="Yes"),'Calc| Overheads Allocation'!E$9,'Calc| Project Costs'!X566,'Input| Projects'!$Y566),IF('Input| Overheads'!$C$42="DNSP defined",SUMPRODUCT(--('Input| Projects'!$AD566="Yes"),'Calc| Overheads Allocation'!E$62,'Input| Projects'!$AG566),""))),"")</f>
        <v/>
      </c>
      <c r="AW566" s="186" t="str">
        <f>IFERROR(IF('Input| Overheads'!$C$42="Direct costs",SUMPRODUCT(--('Input| Projects'!$AD566="Yes"),'Calc| Overheads Allocation'!F$9,'Calc| Project Costs'!Y566),IF('Input| Overheads'!$C$42="Internal labour",SUMPRODUCT(--('Input| Projects'!$AD566="Yes"),'Calc| Overheads Allocation'!F$9,'Calc| Project Costs'!Y566,'Input| Projects'!$Y566),IF('Input| Overheads'!$C$42="DNSP defined",SUMPRODUCT(--('Input| Projects'!$AD566="Yes"),'Calc| Overheads Allocation'!F$62,'Input| Projects'!$AG566),""))),"")</f>
        <v/>
      </c>
      <c r="AX566" s="186" t="str">
        <f>IFERROR(IF('Input| Overheads'!$C$42="Direct costs",SUMPRODUCT(--('Input| Projects'!$AD566="Yes"),'Calc| Overheads Allocation'!G$9,'Calc| Project Costs'!Z566),IF('Input| Overheads'!$C$42="Internal labour",SUMPRODUCT(--('Input| Projects'!$AD566="Yes"),'Calc| Overheads Allocation'!G$9,'Calc| Project Costs'!Z566,'Input| Projects'!$Y566),IF('Input| Overheads'!$C$42="DNSP defined",SUMPRODUCT(--('Input| Projects'!$AD566="Yes"),'Calc| Overheads Allocation'!G$62,'Input| Projects'!$AG566),""))),"")</f>
        <v/>
      </c>
      <c r="AY566" s="186" t="str">
        <f>IFERROR(IF('Input| Overheads'!$C$42="Direct costs",SUMPRODUCT(--('Input| Projects'!$AD566="Yes"),'Calc| Overheads Allocation'!H$9,'Calc| Project Costs'!AA566),IF('Input| Overheads'!$C$42="Internal labour",SUMPRODUCT(--('Input| Projects'!$AD566="Yes"),'Calc| Overheads Allocation'!H$9,'Calc| Project Costs'!AA566,'Input| Projects'!$Y566),IF('Input| Overheads'!$C$42="DNSP defined",SUMPRODUCT(--('Input| Projects'!$AD566="Yes"),'Calc| Overheads Allocation'!H$62,'Input| Projects'!$AG566),""))),"")</f>
        <v/>
      </c>
      <c r="AZ566" s="186" t="str">
        <f>IFERROR(IF('Input| Overheads'!$C$42="Direct costs",SUMPRODUCT(--('Input| Projects'!$AD566="Yes"),'Calc| Overheads Allocation'!I$9,'Calc| Project Costs'!AB566),IF('Input| Overheads'!$C$42="Internal labour",SUMPRODUCT(--('Input| Projects'!$AD566="Yes"),'Calc| Overheads Allocation'!I$9,'Calc| Project Costs'!AB566,'Input| Projects'!$Y566),IF('Input| Overheads'!$C$42="DNSP defined",SUMPRODUCT(--('Input| Projects'!$AD566="Yes"),'Calc| Overheads Allocation'!I$62,'Input| Projects'!$AG566),""))),"")</f>
        <v/>
      </c>
      <c r="BA566" s="106"/>
      <c r="BB566" s="186">
        <f t="shared" si="274"/>
        <v>0</v>
      </c>
      <c r="BC566" s="186">
        <f t="shared" si="275"/>
        <v>0</v>
      </c>
      <c r="BD566" s="186">
        <f t="shared" si="276"/>
        <v>0</v>
      </c>
      <c r="BE566" s="186">
        <f t="shared" si="253"/>
        <v>0</v>
      </c>
      <c r="BF566" s="186">
        <f t="shared" si="254"/>
        <v>0</v>
      </c>
      <c r="BG566" s="186">
        <f t="shared" si="255"/>
        <v>0</v>
      </c>
      <c r="BH566" s="186">
        <f t="shared" si="256"/>
        <v>0</v>
      </c>
      <c r="BI566" s="97"/>
      <c r="BJ566" s="186" t="str">
        <f t="shared" si="257"/>
        <v/>
      </c>
      <c r="BK566" s="186" t="str">
        <f t="shared" si="258"/>
        <v/>
      </c>
      <c r="BL566" s="186" t="str">
        <f t="shared" si="259"/>
        <v/>
      </c>
      <c r="BM566" s="186" t="str">
        <f t="shared" si="260"/>
        <v/>
      </c>
      <c r="BN566" s="186" t="str">
        <f t="shared" si="261"/>
        <v/>
      </c>
      <c r="BO566" s="186" t="str">
        <f t="shared" si="262"/>
        <v/>
      </c>
      <c r="BP566" s="186" t="str">
        <f t="shared" si="263"/>
        <v/>
      </c>
      <c r="BQ566" s="97"/>
      <c r="BR566" s="186">
        <f t="shared" si="264"/>
        <v>0</v>
      </c>
      <c r="BS566" s="186">
        <f t="shared" si="265"/>
        <v>0</v>
      </c>
      <c r="BT566" s="222">
        <f t="shared" si="266"/>
        <v>0</v>
      </c>
      <c r="BU566" s="222">
        <f t="shared" si="267"/>
        <v>0</v>
      </c>
      <c r="BV566" s="222">
        <f t="shared" si="268"/>
        <v>0</v>
      </c>
      <c r="BW566" s="222">
        <f t="shared" si="269"/>
        <v>0</v>
      </c>
      <c r="BX566" s="222">
        <f t="shared" si="270"/>
        <v>0</v>
      </c>
      <c r="BY566" s="106"/>
      <c r="BZ566" s="197" t="str">
        <f>IF(SUMIF('Input| Projects'!$AS$8:$CP$8,"Dx",'Input| Projects'!$AS566:$CP566)=0,"",SUMIF('Input| Projects'!$AS$8:$CP$8,"Dx",'Input| Projects'!$AS566:$CP566))</f>
        <v/>
      </c>
      <c r="CA566" s="197" t="str">
        <f>IF(SUMIF('Input| Projects'!$AS$8:$CP$8,"Tx",'Input| Projects'!$AS566:$CP566)=0,"",SUMIF('Input| Projects'!$AS$8:$CP$8,"Tx",'Input| Projects'!$AS566:$CP566))</f>
        <v/>
      </c>
      <c r="CB566" s="150" t="str">
        <f t="shared" si="277"/>
        <v/>
      </c>
    </row>
    <row r="567" spans="2:80" x14ac:dyDescent="0.2">
      <c r="B567" s="201">
        <f>IFERROR('Input| Projects'!B567,"")</f>
        <v>558</v>
      </c>
      <c r="C567" s="42" t="str">
        <f>IFERROR(IF('Input| Projects'!C567="","",'Input| Projects'!C567),"")</f>
        <v/>
      </c>
      <c r="D567" s="42" t="str">
        <f>IFERROR(IF('Input| Projects'!D567="","",'Input| Projects'!D567),"")</f>
        <v/>
      </c>
      <c r="E567" s="104"/>
      <c r="F567" s="190">
        <f>IFERROR('Input| Projects'!I567*'Input| Escalations'!$K$19,"")</f>
        <v>0</v>
      </c>
      <c r="G567" s="190">
        <f>IFERROR('Input| Projects'!J567*'Input| Escalations'!$K$19,"")</f>
        <v>0</v>
      </c>
      <c r="H567" s="190">
        <f>IFERROR('Input| Projects'!K567*'Input| Escalations'!$K$19,"")</f>
        <v>0</v>
      </c>
      <c r="I567" s="190">
        <f>IFERROR('Input| Projects'!L567*'Input| Escalations'!$K$19,"")</f>
        <v>0</v>
      </c>
      <c r="J567" s="190">
        <f>IFERROR('Input| Projects'!M567*'Input| Escalations'!$K$19,"")</f>
        <v>0</v>
      </c>
      <c r="K567" s="190">
        <f>IFERROR('Input| Projects'!N567*'Input| Escalations'!$K$19,"")</f>
        <v>0</v>
      </c>
      <c r="L567" s="190">
        <f>IFERROR('Input| Projects'!O567*'Input| Escalations'!$K$19,"")</f>
        <v>0</v>
      </c>
      <c r="M567" s="150" t="str">
        <f>IF(ABS(SUM(F567:L567)-(SUM('Input| Projects'!I567:O567)*'Input| Escalations'!$K$19))&lt;0.0000001,"",1)</f>
        <v/>
      </c>
      <c r="N567" s="192">
        <f>'Input| Projects'!$Y567*INDEX('Input| Escalations'!$H$33:$N$33,MATCH('Calc| Project Costs'!N$9,'Input| Escalations'!$H$23:$N$23,0))+'Input| Projects'!$Z567*INDEX('Input| Escalations'!$H$34:$N$34,MATCH('Calc| Project Costs'!N$9,'Input| Escalations'!$H$23:$N$23,0))+'Input| Projects'!$AA567*INDEX('Input| Escalations'!$H$35:$N$35,MATCH('Calc| Project Costs'!N$9,'Input| Escalations'!$H$23:$N$23,0))+1</f>
        <v>1</v>
      </c>
      <c r="O567" s="192">
        <f>'Input| Projects'!$Y567*INDEX('Input| Escalations'!$H$33:$N$33,MATCH('Calc| Project Costs'!O$9,'Input| Escalations'!$H$23:$N$23,0))+'Input| Projects'!$Z567*INDEX('Input| Escalations'!$H$34:$N$34,MATCH('Calc| Project Costs'!O$9,'Input| Escalations'!$H$23:$N$23,0))+'Input| Projects'!$AA567*INDEX('Input| Escalations'!$H$35:$N$35,MATCH('Calc| Project Costs'!O$9,'Input| Escalations'!$H$23:$N$23,0))+1</f>
        <v>1</v>
      </c>
      <c r="P567" s="192">
        <f>'Input| Projects'!$Y567*INDEX('Input| Escalations'!$H$33:$N$33,MATCH('Calc| Project Costs'!P$9,'Input| Escalations'!$H$23:$N$23,0))+'Input| Projects'!$Z567*INDEX('Input| Escalations'!$H$34:$N$34,MATCH('Calc| Project Costs'!P$9,'Input| Escalations'!$H$23:$N$23,0))+'Input| Projects'!$AA567*INDEX('Input| Escalations'!$H$35:$N$35,MATCH('Calc| Project Costs'!P$9,'Input| Escalations'!$H$23:$N$23,0))+1</f>
        <v>1</v>
      </c>
      <c r="Q567" s="192">
        <f>'Input| Projects'!$Y567*INDEX('Input| Escalations'!$H$33:$N$33,MATCH('Calc| Project Costs'!Q$9,'Input| Escalations'!$H$23:$N$23,0))+'Input| Projects'!$Z567*INDEX('Input| Escalations'!$H$34:$N$34,MATCH('Calc| Project Costs'!Q$9,'Input| Escalations'!$H$23:$N$23,0))+'Input| Projects'!$AA567*INDEX('Input| Escalations'!$H$35:$N$35,MATCH('Calc| Project Costs'!Q$9,'Input| Escalations'!$H$23:$N$23,0))+1</f>
        <v>1</v>
      </c>
      <c r="R567" s="192">
        <f>'Input| Projects'!$Y567*INDEX('Input| Escalations'!$H$33:$N$33,MATCH('Calc| Project Costs'!R$9,'Input| Escalations'!$H$23:$N$23,0))+'Input| Projects'!$Z567*INDEX('Input| Escalations'!$H$34:$N$34,MATCH('Calc| Project Costs'!R$9,'Input| Escalations'!$H$23:$N$23,0))+'Input| Projects'!$AA567*INDEX('Input| Escalations'!$H$35:$N$35,MATCH('Calc| Project Costs'!R$9,'Input| Escalations'!$H$23:$N$23,0))+1</f>
        <v>1</v>
      </c>
      <c r="S567" s="192">
        <f>'Input| Projects'!$Y567*INDEX('Input| Escalations'!$H$33:$N$33,MATCH('Calc| Project Costs'!S$9,'Input| Escalations'!$H$23:$N$23,0))+'Input| Projects'!$Z567*INDEX('Input| Escalations'!$H$34:$N$34,MATCH('Calc| Project Costs'!S$9,'Input| Escalations'!$H$23:$N$23,0))+'Input| Projects'!$AA567*INDEX('Input| Escalations'!$H$35:$N$35,MATCH('Calc| Project Costs'!S$9,'Input| Escalations'!$H$23:$N$23,0))+1</f>
        <v>1</v>
      </c>
      <c r="T567" s="192">
        <f>'Input| Projects'!$Y567*INDEX('Input| Escalations'!$H$33:$N$33,MATCH('Calc| Project Costs'!T$9,'Input| Escalations'!$H$23:$N$23,0))+'Input| Projects'!$Z567*INDEX('Input| Escalations'!$H$34:$N$34,MATCH('Calc| Project Costs'!T$9,'Input| Escalations'!$H$23:$N$23,0))+'Input| Projects'!$AA567*INDEX('Input| Escalations'!$H$35:$N$35,MATCH('Calc| Project Costs'!T$9,'Input| Escalations'!$H$23:$N$23,0))+1</f>
        <v>1</v>
      </c>
      <c r="U567" s="106"/>
      <c r="V567" s="186">
        <f t="shared" si="271"/>
        <v>0</v>
      </c>
      <c r="W567" s="186">
        <f t="shared" si="272"/>
        <v>0</v>
      </c>
      <c r="X567" s="186">
        <f t="shared" si="273"/>
        <v>0</v>
      </c>
      <c r="Y567" s="186">
        <f t="shared" si="249"/>
        <v>0</v>
      </c>
      <c r="Z567" s="186">
        <f t="shared" si="250"/>
        <v>0</v>
      </c>
      <c r="AA567" s="186">
        <f t="shared" si="251"/>
        <v>0</v>
      </c>
      <c r="AB567" s="186">
        <f t="shared" si="252"/>
        <v>0</v>
      </c>
      <c r="AC567" s="106"/>
      <c r="AD567" s="186">
        <f>'Input| Projects'!Q567*N567*'Input| Escalations'!$K$19</f>
        <v>0</v>
      </c>
      <c r="AE567" s="186">
        <f>'Input| Projects'!R567*O567*'Input| Escalations'!$K$19</f>
        <v>0</v>
      </c>
      <c r="AF567" s="186">
        <f>'Input| Projects'!S567*P567*'Input| Escalations'!$K$19</f>
        <v>0</v>
      </c>
      <c r="AG567" s="186">
        <f>'Input| Projects'!T567*Q567*'Input| Escalations'!$K$19</f>
        <v>0</v>
      </c>
      <c r="AH567" s="186">
        <f>'Input| Projects'!U567*R567*'Input| Escalations'!$K$19</f>
        <v>0</v>
      </c>
      <c r="AI567" s="186">
        <f>'Input| Projects'!V567*S567*'Input| Escalations'!$K$19</f>
        <v>0</v>
      </c>
      <c r="AJ567" s="186">
        <f>'Input| Projects'!W567*T567*'Input| Escalations'!$K$19</f>
        <v>0</v>
      </c>
      <c r="AK567" s="106"/>
      <c r="AL567" s="186" t="str">
        <f>IFERROR(IF('Input| Overheads'!$C$42="Direct costs",SUMPRODUCT(--('Input| Projects'!$AC567="Yes"),'Calc| Overheads Allocation'!C$8,'Calc| Project Costs'!V567),IF('Input| Overheads'!$C$42="Internal labour",SUMPRODUCT(--('Input| Projects'!$AC567="Yes"),'Calc| Overheads Allocation'!C$8,'Calc| Project Costs'!V567,'Input| Projects'!$Y567),IF('Input| Overheads'!$C$42="DNSP defined",SUMPRODUCT(--('Input| Projects'!$AC567="Yes"),'Calc| Overheads Allocation'!C$61,'Input| Projects'!$AF567),""))),"")</f>
        <v/>
      </c>
      <c r="AM567" s="186" t="str">
        <f>IFERROR(IF('Input| Overheads'!$C$42="Direct costs",SUMPRODUCT(--('Input| Projects'!$AC567="Yes"),'Calc| Overheads Allocation'!D$8,'Calc| Project Costs'!W567),IF('Input| Overheads'!$C$42="Internal labour",SUMPRODUCT(--('Input| Projects'!$AC567="Yes"),'Calc| Overheads Allocation'!D$8,'Calc| Project Costs'!W567,'Input| Projects'!$Y567),IF('Input| Overheads'!$C$42="DNSP defined",SUMPRODUCT(--('Input| Projects'!$AC567="Yes"),'Calc| Overheads Allocation'!D$61,'Input| Projects'!$AF567),""))),"")</f>
        <v/>
      </c>
      <c r="AN567" s="186" t="str">
        <f>IFERROR(IF('Input| Overheads'!$C$42="Direct costs",SUMPRODUCT(--('Input| Projects'!$AC567="Yes"),'Calc| Overheads Allocation'!E$8,'Calc| Project Costs'!X567),IF('Input| Overheads'!$C$42="Internal labour",SUMPRODUCT(--('Input| Projects'!$AC567="Yes"),'Calc| Overheads Allocation'!E$8,'Calc| Project Costs'!X567,'Input| Projects'!$Y567),IF('Input| Overheads'!$C$42="DNSP defined",SUMPRODUCT(--('Input| Projects'!$AC567="Yes"),'Calc| Overheads Allocation'!E$61,'Input| Projects'!$AF567),""))),"")</f>
        <v/>
      </c>
      <c r="AO567" s="186" t="str">
        <f>IFERROR(IF('Input| Overheads'!$C$42="Direct costs",SUMPRODUCT(--('Input| Projects'!$AC567="Yes"),'Calc| Overheads Allocation'!F$8,'Calc| Project Costs'!Y567),IF('Input| Overheads'!$C$42="Internal labour",SUMPRODUCT(--('Input| Projects'!$AC567="Yes"),'Calc| Overheads Allocation'!F$8,'Calc| Project Costs'!Y567,'Input| Projects'!$Y567),IF('Input| Overheads'!$C$42="DNSP defined",SUMPRODUCT(--('Input| Projects'!$AC567="Yes"),'Calc| Overheads Allocation'!F$61,'Input| Projects'!$AF567),""))),"")</f>
        <v/>
      </c>
      <c r="AP567" s="186" t="str">
        <f>IFERROR(IF('Input| Overheads'!$C$42="Direct costs",SUMPRODUCT(--('Input| Projects'!$AC567="Yes"),'Calc| Overheads Allocation'!G$8,'Calc| Project Costs'!Z567),IF('Input| Overheads'!$C$42="Internal labour",SUMPRODUCT(--('Input| Projects'!$AC567="Yes"),'Calc| Overheads Allocation'!G$8,'Calc| Project Costs'!Z567,'Input| Projects'!$Y567),IF('Input| Overheads'!$C$42="DNSP defined",SUMPRODUCT(--('Input| Projects'!$AC567="Yes"),'Calc| Overheads Allocation'!G$61,'Input| Projects'!$AF567),""))),"")</f>
        <v/>
      </c>
      <c r="AQ567" s="186" t="str">
        <f>IFERROR(IF('Input| Overheads'!$C$42="Direct costs",SUMPRODUCT(--('Input| Projects'!$AC567="Yes"),'Calc| Overheads Allocation'!H$8,'Calc| Project Costs'!AA567),IF('Input| Overheads'!$C$42="Internal labour",SUMPRODUCT(--('Input| Projects'!$AC567="Yes"),'Calc| Overheads Allocation'!H$8,'Calc| Project Costs'!AA567,'Input| Projects'!$Y567),IF('Input| Overheads'!$C$42="DNSP defined",SUMPRODUCT(--('Input| Projects'!$AC567="Yes"),'Calc| Overheads Allocation'!H$61,'Input| Projects'!$AF567),""))),"")</f>
        <v/>
      </c>
      <c r="AR567" s="186" t="str">
        <f>IFERROR(IF('Input| Overheads'!$C$42="Direct costs",SUMPRODUCT(--('Input| Projects'!$AC567="Yes"),'Calc| Overheads Allocation'!I$8,'Calc| Project Costs'!AB567),IF('Input| Overheads'!$C$42="Internal labour",SUMPRODUCT(--('Input| Projects'!$AC567="Yes"),'Calc| Overheads Allocation'!I$8,'Calc| Project Costs'!AB567,'Input| Projects'!$Y567),IF('Input| Overheads'!$C$42="DNSP defined",SUMPRODUCT(--('Input| Projects'!$AC567="Yes"),'Calc| Overheads Allocation'!I$61,'Input| Projects'!$AF567),""))),"")</f>
        <v/>
      </c>
      <c r="AS567" s="106"/>
      <c r="AT567" s="186" t="str">
        <f>IFERROR(IF('Input| Overheads'!$C$42="Direct costs",SUMPRODUCT(--('Input| Projects'!$AD567="Yes"),'Calc| Overheads Allocation'!C$9,'Calc| Project Costs'!V567),IF('Input| Overheads'!$C$42="Internal labour",SUMPRODUCT(--('Input| Projects'!$AD567="Yes"),'Calc| Overheads Allocation'!C$9,'Calc| Project Costs'!V567,'Input| Projects'!$Y567),IF('Input| Overheads'!$C$42="DNSP defined",SUMPRODUCT(--('Input| Projects'!$AD567="Yes"),'Calc| Overheads Allocation'!C$62,'Input| Projects'!$AG567),""))),"")</f>
        <v/>
      </c>
      <c r="AU567" s="186" t="str">
        <f>IFERROR(IF('Input| Overheads'!$C$42="Direct costs",SUMPRODUCT(--('Input| Projects'!$AD567="Yes"),'Calc| Overheads Allocation'!D$9,'Calc| Project Costs'!W567),IF('Input| Overheads'!$C$42="Internal labour",SUMPRODUCT(--('Input| Projects'!$AD567="Yes"),'Calc| Overheads Allocation'!D$9,'Calc| Project Costs'!W567,'Input| Projects'!$Y567),IF('Input| Overheads'!$C$42="DNSP defined",SUMPRODUCT(--('Input| Projects'!$AD567="Yes"),'Calc| Overheads Allocation'!D$62,'Input| Projects'!$AG567),""))),"")</f>
        <v/>
      </c>
      <c r="AV567" s="186" t="str">
        <f>IFERROR(IF('Input| Overheads'!$C$42="Direct costs",SUMPRODUCT(--('Input| Projects'!$AD567="Yes"),'Calc| Overheads Allocation'!E$9,'Calc| Project Costs'!X567),IF('Input| Overheads'!$C$42="Internal labour",SUMPRODUCT(--('Input| Projects'!$AD567="Yes"),'Calc| Overheads Allocation'!E$9,'Calc| Project Costs'!X567,'Input| Projects'!$Y567),IF('Input| Overheads'!$C$42="DNSP defined",SUMPRODUCT(--('Input| Projects'!$AD567="Yes"),'Calc| Overheads Allocation'!E$62,'Input| Projects'!$AG567),""))),"")</f>
        <v/>
      </c>
      <c r="AW567" s="186" t="str">
        <f>IFERROR(IF('Input| Overheads'!$C$42="Direct costs",SUMPRODUCT(--('Input| Projects'!$AD567="Yes"),'Calc| Overheads Allocation'!F$9,'Calc| Project Costs'!Y567),IF('Input| Overheads'!$C$42="Internal labour",SUMPRODUCT(--('Input| Projects'!$AD567="Yes"),'Calc| Overheads Allocation'!F$9,'Calc| Project Costs'!Y567,'Input| Projects'!$Y567),IF('Input| Overheads'!$C$42="DNSP defined",SUMPRODUCT(--('Input| Projects'!$AD567="Yes"),'Calc| Overheads Allocation'!F$62,'Input| Projects'!$AG567),""))),"")</f>
        <v/>
      </c>
      <c r="AX567" s="186" t="str">
        <f>IFERROR(IF('Input| Overheads'!$C$42="Direct costs",SUMPRODUCT(--('Input| Projects'!$AD567="Yes"),'Calc| Overheads Allocation'!G$9,'Calc| Project Costs'!Z567),IF('Input| Overheads'!$C$42="Internal labour",SUMPRODUCT(--('Input| Projects'!$AD567="Yes"),'Calc| Overheads Allocation'!G$9,'Calc| Project Costs'!Z567,'Input| Projects'!$Y567),IF('Input| Overheads'!$C$42="DNSP defined",SUMPRODUCT(--('Input| Projects'!$AD567="Yes"),'Calc| Overheads Allocation'!G$62,'Input| Projects'!$AG567),""))),"")</f>
        <v/>
      </c>
      <c r="AY567" s="186" t="str">
        <f>IFERROR(IF('Input| Overheads'!$C$42="Direct costs",SUMPRODUCT(--('Input| Projects'!$AD567="Yes"),'Calc| Overheads Allocation'!H$9,'Calc| Project Costs'!AA567),IF('Input| Overheads'!$C$42="Internal labour",SUMPRODUCT(--('Input| Projects'!$AD567="Yes"),'Calc| Overheads Allocation'!H$9,'Calc| Project Costs'!AA567,'Input| Projects'!$Y567),IF('Input| Overheads'!$C$42="DNSP defined",SUMPRODUCT(--('Input| Projects'!$AD567="Yes"),'Calc| Overheads Allocation'!H$62,'Input| Projects'!$AG567),""))),"")</f>
        <v/>
      </c>
      <c r="AZ567" s="186" t="str">
        <f>IFERROR(IF('Input| Overheads'!$C$42="Direct costs",SUMPRODUCT(--('Input| Projects'!$AD567="Yes"),'Calc| Overheads Allocation'!I$9,'Calc| Project Costs'!AB567),IF('Input| Overheads'!$C$42="Internal labour",SUMPRODUCT(--('Input| Projects'!$AD567="Yes"),'Calc| Overheads Allocation'!I$9,'Calc| Project Costs'!AB567,'Input| Projects'!$Y567),IF('Input| Overheads'!$C$42="DNSP defined",SUMPRODUCT(--('Input| Projects'!$AD567="Yes"),'Calc| Overheads Allocation'!I$62,'Input| Projects'!$AG567),""))),"")</f>
        <v/>
      </c>
      <c r="BA567" s="106"/>
      <c r="BB567" s="186">
        <f t="shared" si="274"/>
        <v>0</v>
      </c>
      <c r="BC567" s="186">
        <f t="shared" si="275"/>
        <v>0</v>
      </c>
      <c r="BD567" s="186">
        <f t="shared" si="276"/>
        <v>0</v>
      </c>
      <c r="BE567" s="186">
        <f t="shared" si="253"/>
        <v>0</v>
      </c>
      <c r="BF567" s="186">
        <f t="shared" si="254"/>
        <v>0</v>
      </c>
      <c r="BG567" s="186">
        <f t="shared" si="255"/>
        <v>0</v>
      </c>
      <c r="BH567" s="186">
        <f t="shared" si="256"/>
        <v>0</v>
      </c>
      <c r="BI567" s="97"/>
      <c r="BJ567" s="186" t="str">
        <f t="shared" si="257"/>
        <v/>
      </c>
      <c r="BK567" s="186" t="str">
        <f t="shared" si="258"/>
        <v/>
      </c>
      <c r="BL567" s="186" t="str">
        <f t="shared" si="259"/>
        <v/>
      </c>
      <c r="BM567" s="186" t="str">
        <f t="shared" si="260"/>
        <v/>
      </c>
      <c r="BN567" s="186" t="str">
        <f t="shared" si="261"/>
        <v/>
      </c>
      <c r="BO567" s="186" t="str">
        <f t="shared" si="262"/>
        <v/>
      </c>
      <c r="BP567" s="186" t="str">
        <f t="shared" si="263"/>
        <v/>
      </c>
      <c r="BQ567" s="97"/>
      <c r="BR567" s="186">
        <f t="shared" si="264"/>
        <v>0</v>
      </c>
      <c r="BS567" s="186">
        <f t="shared" si="265"/>
        <v>0</v>
      </c>
      <c r="BT567" s="222">
        <f t="shared" si="266"/>
        <v>0</v>
      </c>
      <c r="BU567" s="222">
        <f t="shared" si="267"/>
        <v>0</v>
      </c>
      <c r="BV567" s="222">
        <f t="shared" si="268"/>
        <v>0</v>
      </c>
      <c r="BW567" s="222">
        <f t="shared" si="269"/>
        <v>0</v>
      </c>
      <c r="BX567" s="222">
        <f t="shared" si="270"/>
        <v>0</v>
      </c>
      <c r="BY567" s="106"/>
      <c r="BZ567" s="197" t="str">
        <f>IF(SUMIF('Input| Projects'!$AS$8:$CP$8,"Dx",'Input| Projects'!$AS567:$CP567)=0,"",SUMIF('Input| Projects'!$AS$8:$CP$8,"Dx",'Input| Projects'!$AS567:$CP567))</f>
        <v/>
      </c>
      <c r="CA567" s="197" t="str">
        <f>IF(SUMIF('Input| Projects'!$AS$8:$CP$8,"Tx",'Input| Projects'!$AS567:$CP567)=0,"",SUMIF('Input| Projects'!$AS$8:$CP$8,"Tx",'Input| Projects'!$AS567:$CP567))</f>
        <v/>
      </c>
      <c r="CB567" s="150" t="str">
        <f t="shared" si="277"/>
        <v/>
      </c>
    </row>
    <row r="568" spans="2:80" x14ac:dyDescent="0.2">
      <c r="B568" s="201">
        <f>IFERROR('Input| Projects'!B568,"")</f>
        <v>559</v>
      </c>
      <c r="C568" s="42" t="str">
        <f>IFERROR(IF('Input| Projects'!C568="","",'Input| Projects'!C568),"")</f>
        <v/>
      </c>
      <c r="D568" s="42" t="str">
        <f>IFERROR(IF('Input| Projects'!D568="","",'Input| Projects'!D568),"")</f>
        <v/>
      </c>
      <c r="E568" s="104"/>
      <c r="F568" s="190">
        <f>IFERROR('Input| Projects'!I568*'Input| Escalations'!$K$19,"")</f>
        <v>0</v>
      </c>
      <c r="G568" s="190">
        <f>IFERROR('Input| Projects'!J568*'Input| Escalations'!$K$19,"")</f>
        <v>0</v>
      </c>
      <c r="H568" s="190">
        <f>IFERROR('Input| Projects'!K568*'Input| Escalations'!$K$19,"")</f>
        <v>0</v>
      </c>
      <c r="I568" s="190">
        <f>IFERROR('Input| Projects'!L568*'Input| Escalations'!$K$19,"")</f>
        <v>0</v>
      </c>
      <c r="J568" s="190">
        <f>IFERROR('Input| Projects'!M568*'Input| Escalations'!$K$19,"")</f>
        <v>0</v>
      </c>
      <c r="K568" s="190">
        <f>IFERROR('Input| Projects'!N568*'Input| Escalations'!$K$19,"")</f>
        <v>0</v>
      </c>
      <c r="L568" s="190">
        <f>IFERROR('Input| Projects'!O568*'Input| Escalations'!$K$19,"")</f>
        <v>0</v>
      </c>
      <c r="M568" s="150" t="str">
        <f>IF(ABS(SUM(F568:L568)-(SUM('Input| Projects'!I568:O568)*'Input| Escalations'!$K$19))&lt;0.0000001,"",1)</f>
        <v/>
      </c>
      <c r="N568" s="192">
        <f>'Input| Projects'!$Y568*INDEX('Input| Escalations'!$H$33:$N$33,MATCH('Calc| Project Costs'!N$9,'Input| Escalations'!$H$23:$N$23,0))+'Input| Projects'!$Z568*INDEX('Input| Escalations'!$H$34:$N$34,MATCH('Calc| Project Costs'!N$9,'Input| Escalations'!$H$23:$N$23,0))+'Input| Projects'!$AA568*INDEX('Input| Escalations'!$H$35:$N$35,MATCH('Calc| Project Costs'!N$9,'Input| Escalations'!$H$23:$N$23,0))+1</f>
        <v>1</v>
      </c>
      <c r="O568" s="192">
        <f>'Input| Projects'!$Y568*INDEX('Input| Escalations'!$H$33:$N$33,MATCH('Calc| Project Costs'!O$9,'Input| Escalations'!$H$23:$N$23,0))+'Input| Projects'!$Z568*INDEX('Input| Escalations'!$H$34:$N$34,MATCH('Calc| Project Costs'!O$9,'Input| Escalations'!$H$23:$N$23,0))+'Input| Projects'!$AA568*INDEX('Input| Escalations'!$H$35:$N$35,MATCH('Calc| Project Costs'!O$9,'Input| Escalations'!$H$23:$N$23,0))+1</f>
        <v>1</v>
      </c>
      <c r="P568" s="192">
        <f>'Input| Projects'!$Y568*INDEX('Input| Escalations'!$H$33:$N$33,MATCH('Calc| Project Costs'!P$9,'Input| Escalations'!$H$23:$N$23,0))+'Input| Projects'!$Z568*INDEX('Input| Escalations'!$H$34:$N$34,MATCH('Calc| Project Costs'!P$9,'Input| Escalations'!$H$23:$N$23,0))+'Input| Projects'!$AA568*INDEX('Input| Escalations'!$H$35:$N$35,MATCH('Calc| Project Costs'!P$9,'Input| Escalations'!$H$23:$N$23,0))+1</f>
        <v>1</v>
      </c>
      <c r="Q568" s="192">
        <f>'Input| Projects'!$Y568*INDEX('Input| Escalations'!$H$33:$N$33,MATCH('Calc| Project Costs'!Q$9,'Input| Escalations'!$H$23:$N$23,0))+'Input| Projects'!$Z568*INDEX('Input| Escalations'!$H$34:$N$34,MATCH('Calc| Project Costs'!Q$9,'Input| Escalations'!$H$23:$N$23,0))+'Input| Projects'!$AA568*INDEX('Input| Escalations'!$H$35:$N$35,MATCH('Calc| Project Costs'!Q$9,'Input| Escalations'!$H$23:$N$23,0))+1</f>
        <v>1</v>
      </c>
      <c r="R568" s="192">
        <f>'Input| Projects'!$Y568*INDEX('Input| Escalations'!$H$33:$N$33,MATCH('Calc| Project Costs'!R$9,'Input| Escalations'!$H$23:$N$23,0))+'Input| Projects'!$Z568*INDEX('Input| Escalations'!$H$34:$N$34,MATCH('Calc| Project Costs'!R$9,'Input| Escalations'!$H$23:$N$23,0))+'Input| Projects'!$AA568*INDEX('Input| Escalations'!$H$35:$N$35,MATCH('Calc| Project Costs'!R$9,'Input| Escalations'!$H$23:$N$23,0))+1</f>
        <v>1</v>
      </c>
      <c r="S568" s="192">
        <f>'Input| Projects'!$Y568*INDEX('Input| Escalations'!$H$33:$N$33,MATCH('Calc| Project Costs'!S$9,'Input| Escalations'!$H$23:$N$23,0))+'Input| Projects'!$Z568*INDEX('Input| Escalations'!$H$34:$N$34,MATCH('Calc| Project Costs'!S$9,'Input| Escalations'!$H$23:$N$23,0))+'Input| Projects'!$AA568*INDEX('Input| Escalations'!$H$35:$N$35,MATCH('Calc| Project Costs'!S$9,'Input| Escalations'!$H$23:$N$23,0))+1</f>
        <v>1</v>
      </c>
      <c r="T568" s="192">
        <f>'Input| Projects'!$Y568*INDEX('Input| Escalations'!$H$33:$N$33,MATCH('Calc| Project Costs'!T$9,'Input| Escalations'!$H$23:$N$23,0))+'Input| Projects'!$Z568*INDEX('Input| Escalations'!$H$34:$N$34,MATCH('Calc| Project Costs'!T$9,'Input| Escalations'!$H$23:$N$23,0))+'Input| Projects'!$AA568*INDEX('Input| Escalations'!$H$35:$N$35,MATCH('Calc| Project Costs'!T$9,'Input| Escalations'!$H$23:$N$23,0))+1</f>
        <v>1</v>
      </c>
      <c r="U568" s="106"/>
      <c r="V568" s="186">
        <f t="shared" si="271"/>
        <v>0</v>
      </c>
      <c r="W568" s="186">
        <f t="shared" si="272"/>
        <v>0</v>
      </c>
      <c r="X568" s="186">
        <f t="shared" si="273"/>
        <v>0</v>
      </c>
      <c r="Y568" s="186">
        <f t="shared" si="249"/>
        <v>0</v>
      </c>
      <c r="Z568" s="186">
        <f t="shared" si="250"/>
        <v>0</v>
      </c>
      <c r="AA568" s="186">
        <f t="shared" si="251"/>
        <v>0</v>
      </c>
      <c r="AB568" s="186">
        <f t="shared" si="252"/>
        <v>0</v>
      </c>
      <c r="AC568" s="106"/>
      <c r="AD568" s="186">
        <f>'Input| Projects'!Q568*N568*'Input| Escalations'!$K$19</f>
        <v>0</v>
      </c>
      <c r="AE568" s="186">
        <f>'Input| Projects'!R568*O568*'Input| Escalations'!$K$19</f>
        <v>0</v>
      </c>
      <c r="AF568" s="186">
        <f>'Input| Projects'!S568*P568*'Input| Escalations'!$K$19</f>
        <v>0</v>
      </c>
      <c r="AG568" s="186">
        <f>'Input| Projects'!T568*Q568*'Input| Escalations'!$K$19</f>
        <v>0</v>
      </c>
      <c r="AH568" s="186">
        <f>'Input| Projects'!U568*R568*'Input| Escalations'!$K$19</f>
        <v>0</v>
      </c>
      <c r="AI568" s="186">
        <f>'Input| Projects'!V568*S568*'Input| Escalations'!$K$19</f>
        <v>0</v>
      </c>
      <c r="AJ568" s="186">
        <f>'Input| Projects'!W568*T568*'Input| Escalations'!$K$19</f>
        <v>0</v>
      </c>
      <c r="AK568" s="106"/>
      <c r="AL568" s="186" t="str">
        <f>IFERROR(IF('Input| Overheads'!$C$42="Direct costs",SUMPRODUCT(--('Input| Projects'!$AC568="Yes"),'Calc| Overheads Allocation'!C$8,'Calc| Project Costs'!V568),IF('Input| Overheads'!$C$42="Internal labour",SUMPRODUCT(--('Input| Projects'!$AC568="Yes"),'Calc| Overheads Allocation'!C$8,'Calc| Project Costs'!V568,'Input| Projects'!$Y568),IF('Input| Overheads'!$C$42="DNSP defined",SUMPRODUCT(--('Input| Projects'!$AC568="Yes"),'Calc| Overheads Allocation'!C$61,'Input| Projects'!$AF568),""))),"")</f>
        <v/>
      </c>
      <c r="AM568" s="186" t="str">
        <f>IFERROR(IF('Input| Overheads'!$C$42="Direct costs",SUMPRODUCT(--('Input| Projects'!$AC568="Yes"),'Calc| Overheads Allocation'!D$8,'Calc| Project Costs'!W568),IF('Input| Overheads'!$C$42="Internal labour",SUMPRODUCT(--('Input| Projects'!$AC568="Yes"),'Calc| Overheads Allocation'!D$8,'Calc| Project Costs'!W568,'Input| Projects'!$Y568),IF('Input| Overheads'!$C$42="DNSP defined",SUMPRODUCT(--('Input| Projects'!$AC568="Yes"),'Calc| Overheads Allocation'!D$61,'Input| Projects'!$AF568),""))),"")</f>
        <v/>
      </c>
      <c r="AN568" s="186" t="str">
        <f>IFERROR(IF('Input| Overheads'!$C$42="Direct costs",SUMPRODUCT(--('Input| Projects'!$AC568="Yes"),'Calc| Overheads Allocation'!E$8,'Calc| Project Costs'!X568),IF('Input| Overheads'!$C$42="Internal labour",SUMPRODUCT(--('Input| Projects'!$AC568="Yes"),'Calc| Overheads Allocation'!E$8,'Calc| Project Costs'!X568,'Input| Projects'!$Y568),IF('Input| Overheads'!$C$42="DNSP defined",SUMPRODUCT(--('Input| Projects'!$AC568="Yes"),'Calc| Overheads Allocation'!E$61,'Input| Projects'!$AF568),""))),"")</f>
        <v/>
      </c>
      <c r="AO568" s="186" t="str">
        <f>IFERROR(IF('Input| Overheads'!$C$42="Direct costs",SUMPRODUCT(--('Input| Projects'!$AC568="Yes"),'Calc| Overheads Allocation'!F$8,'Calc| Project Costs'!Y568),IF('Input| Overheads'!$C$42="Internal labour",SUMPRODUCT(--('Input| Projects'!$AC568="Yes"),'Calc| Overheads Allocation'!F$8,'Calc| Project Costs'!Y568,'Input| Projects'!$Y568),IF('Input| Overheads'!$C$42="DNSP defined",SUMPRODUCT(--('Input| Projects'!$AC568="Yes"),'Calc| Overheads Allocation'!F$61,'Input| Projects'!$AF568),""))),"")</f>
        <v/>
      </c>
      <c r="AP568" s="186" t="str">
        <f>IFERROR(IF('Input| Overheads'!$C$42="Direct costs",SUMPRODUCT(--('Input| Projects'!$AC568="Yes"),'Calc| Overheads Allocation'!G$8,'Calc| Project Costs'!Z568),IF('Input| Overheads'!$C$42="Internal labour",SUMPRODUCT(--('Input| Projects'!$AC568="Yes"),'Calc| Overheads Allocation'!G$8,'Calc| Project Costs'!Z568,'Input| Projects'!$Y568),IF('Input| Overheads'!$C$42="DNSP defined",SUMPRODUCT(--('Input| Projects'!$AC568="Yes"),'Calc| Overheads Allocation'!G$61,'Input| Projects'!$AF568),""))),"")</f>
        <v/>
      </c>
      <c r="AQ568" s="186" t="str">
        <f>IFERROR(IF('Input| Overheads'!$C$42="Direct costs",SUMPRODUCT(--('Input| Projects'!$AC568="Yes"),'Calc| Overheads Allocation'!H$8,'Calc| Project Costs'!AA568),IF('Input| Overheads'!$C$42="Internal labour",SUMPRODUCT(--('Input| Projects'!$AC568="Yes"),'Calc| Overheads Allocation'!H$8,'Calc| Project Costs'!AA568,'Input| Projects'!$Y568),IF('Input| Overheads'!$C$42="DNSP defined",SUMPRODUCT(--('Input| Projects'!$AC568="Yes"),'Calc| Overheads Allocation'!H$61,'Input| Projects'!$AF568),""))),"")</f>
        <v/>
      </c>
      <c r="AR568" s="186" t="str">
        <f>IFERROR(IF('Input| Overheads'!$C$42="Direct costs",SUMPRODUCT(--('Input| Projects'!$AC568="Yes"),'Calc| Overheads Allocation'!I$8,'Calc| Project Costs'!AB568),IF('Input| Overheads'!$C$42="Internal labour",SUMPRODUCT(--('Input| Projects'!$AC568="Yes"),'Calc| Overheads Allocation'!I$8,'Calc| Project Costs'!AB568,'Input| Projects'!$Y568),IF('Input| Overheads'!$C$42="DNSP defined",SUMPRODUCT(--('Input| Projects'!$AC568="Yes"),'Calc| Overheads Allocation'!I$61,'Input| Projects'!$AF568),""))),"")</f>
        <v/>
      </c>
      <c r="AS568" s="106"/>
      <c r="AT568" s="186" t="str">
        <f>IFERROR(IF('Input| Overheads'!$C$42="Direct costs",SUMPRODUCT(--('Input| Projects'!$AD568="Yes"),'Calc| Overheads Allocation'!C$9,'Calc| Project Costs'!V568),IF('Input| Overheads'!$C$42="Internal labour",SUMPRODUCT(--('Input| Projects'!$AD568="Yes"),'Calc| Overheads Allocation'!C$9,'Calc| Project Costs'!V568,'Input| Projects'!$Y568),IF('Input| Overheads'!$C$42="DNSP defined",SUMPRODUCT(--('Input| Projects'!$AD568="Yes"),'Calc| Overheads Allocation'!C$62,'Input| Projects'!$AG568),""))),"")</f>
        <v/>
      </c>
      <c r="AU568" s="186" t="str">
        <f>IFERROR(IF('Input| Overheads'!$C$42="Direct costs",SUMPRODUCT(--('Input| Projects'!$AD568="Yes"),'Calc| Overheads Allocation'!D$9,'Calc| Project Costs'!W568),IF('Input| Overheads'!$C$42="Internal labour",SUMPRODUCT(--('Input| Projects'!$AD568="Yes"),'Calc| Overheads Allocation'!D$9,'Calc| Project Costs'!W568,'Input| Projects'!$Y568),IF('Input| Overheads'!$C$42="DNSP defined",SUMPRODUCT(--('Input| Projects'!$AD568="Yes"),'Calc| Overheads Allocation'!D$62,'Input| Projects'!$AG568),""))),"")</f>
        <v/>
      </c>
      <c r="AV568" s="186" t="str">
        <f>IFERROR(IF('Input| Overheads'!$C$42="Direct costs",SUMPRODUCT(--('Input| Projects'!$AD568="Yes"),'Calc| Overheads Allocation'!E$9,'Calc| Project Costs'!X568),IF('Input| Overheads'!$C$42="Internal labour",SUMPRODUCT(--('Input| Projects'!$AD568="Yes"),'Calc| Overheads Allocation'!E$9,'Calc| Project Costs'!X568,'Input| Projects'!$Y568),IF('Input| Overheads'!$C$42="DNSP defined",SUMPRODUCT(--('Input| Projects'!$AD568="Yes"),'Calc| Overheads Allocation'!E$62,'Input| Projects'!$AG568),""))),"")</f>
        <v/>
      </c>
      <c r="AW568" s="186" t="str">
        <f>IFERROR(IF('Input| Overheads'!$C$42="Direct costs",SUMPRODUCT(--('Input| Projects'!$AD568="Yes"),'Calc| Overheads Allocation'!F$9,'Calc| Project Costs'!Y568),IF('Input| Overheads'!$C$42="Internal labour",SUMPRODUCT(--('Input| Projects'!$AD568="Yes"),'Calc| Overheads Allocation'!F$9,'Calc| Project Costs'!Y568,'Input| Projects'!$Y568),IF('Input| Overheads'!$C$42="DNSP defined",SUMPRODUCT(--('Input| Projects'!$AD568="Yes"),'Calc| Overheads Allocation'!F$62,'Input| Projects'!$AG568),""))),"")</f>
        <v/>
      </c>
      <c r="AX568" s="186" t="str">
        <f>IFERROR(IF('Input| Overheads'!$C$42="Direct costs",SUMPRODUCT(--('Input| Projects'!$AD568="Yes"),'Calc| Overheads Allocation'!G$9,'Calc| Project Costs'!Z568),IF('Input| Overheads'!$C$42="Internal labour",SUMPRODUCT(--('Input| Projects'!$AD568="Yes"),'Calc| Overheads Allocation'!G$9,'Calc| Project Costs'!Z568,'Input| Projects'!$Y568),IF('Input| Overheads'!$C$42="DNSP defined",SUMPRODUCT(--('Input| Projects'!$AD568="Yes"),'Calc| Overheads Allocation'!G$62,'Input| Projects'!$AG568),""))),"")</f>
        <v/>
      </c>
      <c r="AY568" s="186" t="str">
        <f>IFERROR(IF('Input| Overheads'!$C$42="Direct costs",SUMPRODUCT(--('Input| Projects'!$AD568="Yes"),'Calc| Overheads Allocation'!H$9,'Calc| Project Costs'!AA568),IF('Input| Overheads'!$C$42="Internal labour",SUMPRODUCT(--('Input| Projects'!$AD568="Yes"),'Calc| Overheads Allocation'!H$9,'Calc| Project Costs'!AA568,'Input| Projects'!$Y568),IF('Input| Overheads'!$C$42="DNSP defined",SUMPRODUCT(--('Input| Projects'!$AD568="Yes"),'Calc| Overheads Allocation'!H$62,'Input| Projects'!$AG568),""))),"")</f>
        <v/>
      </c>
      <c r="AZ568" s="186" t="str">
        <f>IFERROR(IF('Input| Overheads'!$C$42="Direct costs",SUMPRODUCT(--('Input| Projects'!$AD568="Yes"),'Calc| Overheads Allocation'!I$9,'Calc| Project Costs'!AB568),IF('Input| Overheads'!$C$42="Internal labour",SUMPRODUCT(--('Input| Projects'!$AD568="Yes"),'Calc| Overheads Allocation'!I$9,'Calc| Project Costs'!AB568,'Input| Projects'!$Y568),IF('Input| Overheads'!$C$42="DNSP defined",SUMPRODUCT(--('Input| Projects'!$AD568="Yes"),'Calc| Overheads Allocation'!I$62,'Input| Projects'!$AG568),""))),"")</f>
        <v/>
      </c>
      <c r="BA568" s="106"/>
      <c r="BB568" s="186">
        <f t="shared" si="274"/>
        <v>0</v>
      </c>
      <c r="BC568" s="186">
        <f t="shared" si="275"/>
        <v>0</v>
      </c>
      <c r="BD568" s="186">
        <f t="shared" si="276"/>
        <v>0</v>
      </c>
      <c r="BE568" s="186">
        <f t="shared" si="253"/>
        <v>0</v>
      </c>
      <c r="BF568" s="186">
        <f t="shared" si="254"/>
        <v>0</v>
      </c>
      <c r="BG568" s="186">
        <f t="shared" si="255"/>
        <v>0</v>
      </c>
      <c r="BH568" s="186">
        <f t="shared" si="256"/>
        <v>0</v>
      </c>
      <c r="BI568" s="97"/>
      <c r="BJ568" s="186" t="str">
        <f t="shared" si="257"/>
        <v/>
      </c>
      <c r="BK568" s="186" t="str">
        <f t="shared" si="258"/>
        <v/>
      </c>
      <c r="BL568" s="186" t="str">
        <f t="shared" si="259"/>
        <v/>
      </c>
      <c r="BM568" s="186" t="str">
        <f t="shared" si="260"/>
        <v/>
      </c>
      <c r="BN568" s="186" t="str">
        <f t="shared" si="261"/>
        <v/>
      </c>
      <c r="BO568" s="186" t="str">
        <f t="shared" si="262"/>
        <v/>
      </c>
      <c r="BP568" s="186" t="str">
        <f t="shared" si="263"/>
        <v/>
      </c>
      <c r="BQ568" s="97"/>
      <c r="BR568" s="186">
        <f t="shared" si="264"/>
        <v>0</v>
      </c>
      <c r="BS568" s="186">
        <f t="shared" si="265"/>
        <v>0</v>
      </c>
      <c r="BT568" s="222">
        <f t="shared" si="266"/>
        <v>0</v>
      </c>
      <c r="BU568" s="222">
        <f t="shared" si="267"/>
        <v>0</v>
      </c>
      <c r="BV568" s="222">
        <f t="shared" si="268"/>
        <v>0</v>
      </c>
      <c r="BW568" s="222">
        <f t="shared" si="269"/>
        <v>0</v>
      </c>
      <c r="BX568" s="222">
        <f t="shared" si="270"/>
        <v>0</v>
      </c>
      <c r="BY568" s="106"/>
      <c r="BZ568" s="197" t="str">
        <f>IF(SUMIF('Input| Projects'!$AS$8:$CP$8,"Dx",'Input| Projects'!$AS568:$CP568)=0,"",SUMIF('Input| Projects'!$AS$8:$CP$8,"Dx",'Input| Projects'!$AS568:$CP568))</f>
        <v/>
      </c>
      <c r="CA568" s="197" t="str">
        <f>IF(SUMIF('Input| Projects'!$AS$8:$CP$8,"Tx",'Input| Projects'!$AS568:$CP568)=0,"",SUMIF('Input| Projects'!$AS$8:$CP$8,"Tx",'Input| Projects'!$AS568:$CP568))</f>
        <v/>
      </c>
      <c r="CB568" s="150" t="str">
        <f t="shared" si="277"/>
        <v/>
      </c>
    </row>
    <row r="569" spans="2:80" x14ac:dyDescent="0.2">
      <c r="B569" s="201">
        <f>IFERROR('Input| Projects'!B569,"")</f>
        <v>560</v>
      </c>
      <c r="C569" s="42" t="str">
        <f>IFERROR(IF('Input| Projects'!C569="","",'Input| Projects'!C569),"")</f>
        <v/>
      </c>
      <c r="D569" s="42" t="str">
        <f>IFERROR(IF('Input| Projects'!D569="","",'Input| Projects'!D569),"")</f>
        <v/>
      </c>
      <c r="E569" s="104"/>
      <c r="F569" s="190">
        <f>IFERROR('Input| Projects'!I569*'Input| Escalations'!$K$19,"")</f>
        <v>0</v>
      </c>
      <c r="G569" s="190">
        <f>IFERROR('Input| Projects'!J569*'Input| Escalations'!$K$19,"")</f>
        <v>0</v>
      </c>
      <c r="H569" s="190">
        <f>IFERROR('Input| Projects'!K569*'Input| Escalations'!$K$19,"")</f>
        <v>0</v>
      </c>
      <c r="I569" s="190">
        <f>IFERROR('Input| Projects'!L569*'Input| Escalations'!$K$19,"")</f>
        <v>0</v>
      </c>
      <c r="J569" s="190">
        <f>IFERROR('Input| Projects'!M569*'Input| Escalations'!$K$19,"")</f>
        <v>0</v>
      </c>
      <c r="K569" s="190">
        <f>IFERROR('Input| Projects'!N569*'Input| Escalations'!$K$19,"")</f>
        <v>0</v>
      </c>
      <c r="L569" s="190">
        <f>IFERROR('Input| Projects'!O569*'Input| Escalations'!$K$19,"")</f>
        <v>0</v>
      </c>
      <c r="M569" s="150" t="str">
        <f>IF(ABS(SUM(F569:L569)-(SUM('Input| Projects'!I569:O569)*'Input| Escalations'!$K$19))&lt;0.0000001,"",1)</f>
        <v/>
      </c>
      <c r="N569" s="192">
        <f>'Input| Projects'!$Y569*INDEX('Input| Escalations'!$H$33:$N$33,MATCH('Calc| Project Costs'!N$9,'Input| Escalations'!$H$23:$N$23,0))+'Input| Projects'!$Z569*INDEX('Input| Escalations'!$H$34:$N$34,MATCH('Calc| Project Costs'!N$9,'Input| Escalations'!$H$23:$N$23,0))+'Input| Projects'!$AA569*INDEX('Input| Escalations'!$H$35:$N$35,MATCH('Calc| Project Costs'!N$9,'Input| Escalations'!$H$23:$N$23,0))+1</f>
        <v>1</v>
      </c>
      <c r="O569" s="192">
        <f>'Input| Projects'!$Y569*INDEX('Input| Escalations'!$H$33:$N$33,MATCH('Calc| Project Costs'!O$9,'Input| Escalations'!$H$23:$N$23,0))+'Input| Projects'!$Z569*INDEX('Input| Escalations'!$H$34:$N$34,MATCH('Calc| Project Costs'!O$9,'Input| Escalations'!$H$23:$N$23,0))+'Input| Projects'!$AA569*INDEX('Input| Escalations'!$H$35:$N$35,MATCH('Calc| Project Costs'!O$9,'Input| Escalations'!$H$23:$N$23,0))+1</f>
        <v>1</v>
      </c>
      <c r="P569" s="192">
        <f>'Input| Projects'!$Y569*INDEX('Input| Escalations'!$H$33:$N$33,MATCH('Calc| Project Costs'!P$9,'Input| Escalations'!$H$23:$N$23,0))+'Input| Projects'!$Z569*INDEX('Input| Escalations'!$H$34:$N$34,MATCH('Calc| Project Costs'!P$9,'Input| Escalations'!$H$23:$N$23,0))+'Input| Projects'!$AA569*INDEX('Input| Escalations'!$H$35:$N$35,MATCH('Calc| Project Costs'!P$9,'Input| Escalations'!$H$23:$N$23,0))+1</f>
        <v>1</v>
      </c>
      <c r="Q569" s="192">
        <f>'Input| Projects'!$Y569*INDEX('Input| Escalations'!$H$33:$N$33,MATCH('Calc| Project Costs'!Q$9,'Input| Escalations'!$H$23:$N$23,0))+'Input| Projects'!$Z569*INDEX('Input| Escalations'!$H$34:$N$34,MATCH('Calc| Project Costs'!Q$9,'Input| Escalations'!$H$23:$N$23,0))+'Input| Projects'!$AA569*INDEX('Input| Escalations'!$H$35:$N$35,MATCH('Calc| Project Costs'!Q$9,'Input| Escalations'!$H$23:$N$23,0))+1</f>
        <v>1</v>
      </c>
      <c r="R569" s="192">
        <f>'Input| Projects'!$Y569*INDEX('Input| Escalations'!$H$33:$N$33,MATCH('Calc| Project Costs'!R$9,'Input| Escalations'!$H$23:$N$23,0))+'Input| Projects'!$Z569*INDEX('Input| Escalations'!$H$34:$N$34,MATCH('Calc| Project Costs'!R$9,'Input| Escalations'!$H$23:$N$23,0))+'Input| Projects'!$AA569*INDEX('Input| Escalations'!$H$35:$N$35,MATCH('Calc| Project Costs'!R$9,'Input| Escalations'!$H$23:$N$23,0))+1</f>
        <v>1</v>
      </c>
      <c r="S569" s="192">
        <f>'Input| Projects'!$Y569*INDEX('Input| Escalations'!$H$33:$N$33,MATCH('Calc| Project Costs'!S$9,'Input| Escalations'!$H$23:$N$23,0))+'Input| Projects'!$Z569*INDEX('Input| Escalations'!$H$34:$N$34,MATCH('Calc| Project Costs'!S$9,'Input| Escalations'!$H$23:$N$23,0))+'Input| Projects'!$AA569*INDEX('Input| Escalations'!$H$35:$N$35,MATCH('Calc| Project Costs'!S$9,'Input| Escalations'!$H$23:$N$23,0))+1</f>
        <v>1</v>
      </c>
      <c r="T569" s="192">
        <f>'Input| Projects'!$Y569*INDEX('Input| Escalations'!$H$33:$N$33,MATCH('Calc| Project Costs'!T$9,'Input| Escalations'!$H$23:$N$23,0))+'Input| Projects'!$Z569*INDEX('Input| Escalations'!$H$34:$N$34,MATCH('Calc| Project Costs'!T$9,'Input| Escalations'!$H$23:$N$23,0))+'Input| Projects'!$AA569*INDEX('Input| Escalations'!$H$35:$N$35,MATCH('Calc| Project Costs'!T$9,'Input| Escalations'!$H$23:$N$23,0))+1</f>
        <v>1</v>
      </c>
      <c r="U569" s="106"/>
      <c r="V569" s="186">
        <f t="shared" si="271"/>
        <v>0</v>
      </c>
      <c r="W569" s="186">
        <f t="shared" si="272"/>
        <v>0</v>
      </c>
      <c r="X569" s="186">
        <f t="shared" si="273"/>
        <v>0</v>
      </c>
      <c r="Y569" s="186">
        <f t="shared" si="249"/>
        <v>0</v>
      </c>
      <c r="Z569" s="186">
        <f t="shared" si="250"/>
        <v>0</v>
      </c>
      <c r="AA569" s="186">
        <f t="shared" si="251"/>
        <v>0</v>
      </c>
      <c r="AB569" s="186">
        <f t="shared" si="252"/>
        <v>0</v>
      </c>
      <c r="AC569" s="106"/>
      <c r="AD569" s="186">
        <f>'Input| Projects'!Q569*N569*'Input| Escalations'!$K$19</f>
        <v>0</v>
      </c>
      <c r="AE569" s="186">
        <f>'Input| Projects'!R569*O569*'Input| Escalations'!$K$19</f>
        <v>0</v>
      </c>
      <c r="AF569" s="186">
        <f>'Input| Projects'!S569*P569*'Input| Escalations'!$K$19</f>
        <v>0</v>
      </c>
      <c r="AG569" s="186">
        <f>'Input| Projects'!T569*Q569*'Input| Escalations'!$K$19</f>
        <v>0</v>
      </c>
      <c r="AH569" s="186">
        <f>'Input| Projects'!U569*R569*'Input| Escalations'!$K$19</f>
        <v>0</v>
      </c>
      <c r="AI569" s="186">
        <f>'Input| Projects'!V569*S569*'Input| Escalations'!$K$19</f>
        <v>0</v>
      </c>
      <c r="AJ569" s="186">
        <f>'Input| Projects'!W569*T569*'Input| Escalations'!$K$19</f>
        <v>0</v>
      </c>
      <c r="AK569" s="106"/>
      <c r="AL569" s="186" t="str">
        <f>IFERROR(IF('Input| Overheads'!$C$42="Direct costs",SUMPRODUCT(--('Input| Projects'!$AC569="Yes"),'Calc| Overheads Allocation'!C$8,'Calc| Project Costs'!V569),IF('Input| Overheads'!$C$42="Internal labour",SUMPRODUCT(--('Input| Projects'!$AC569="Yes"),'Calc| Overheads Allocation'!C$8,'Calc| Project Costs'!V569,'Input| Projects'!$Y569),IF('Input| Overheads'!$C$42="DNSP defined",SUMPRODUCT(--('Input| Projects'!$AC569="Yes"),'Calc| Overheads Allocation'!C$61,'Input| Projects'!$AF569),""))),"")</f>
        <v/>
      </c>
      <c r="AM569" s="186" t="str">
        <f>IFERROR(IF('Input| Overheads'!$C$42="Direct costs",SUMPRODUCT(--('Input| Projects'!$AC569="Yes"),'Calc| Overheads Allocation'!D$8,'Calc| Project Costs'!W569),IF('Input| Overheads'!$C$42="Internal labour",SUMPRODUCT(--('Input| Projects'!$AC569="Yes"),'Calc| Overheads Allocation'!D$8,'Calc| Project Costs'!W569,'Input| Projects'!$Y569),IF('Input| Overheads'!$C$42="DNSP defined",SUMPRODUCT(--('Input| Projects'!$AC569="Yes"),'Calc| Overheads Allocation'!D$61,'Input| Projects'!$AF569),""))),"")</f>
        <v/>
      </c>
      <c r="AN569" s="186" t="str">
        <f>IFERROR(IF('Input| Overheads'!$C$42="Direct costs",SUMPRODUCT(--('Input| Projects'!$AC569="Yes"),'Calc| Overheads Allocation'!E$8,'Calc| Project Costs'!X569),IF('Input| Overheads'!$C$42="Internal labour",SUMPRODUCT(--('Input| Projects'!$AC569="Yes"),'Calc| Overheads Allocation'!E$8,'Calc| Project Costs'!X569,'Input| Projects'!$Y569),IF('Input| Overheads'!$C$42="DNSP defined",SUMPRODUCT(--('Input| Projects'!$AC569="Yes"),'Calc| Overheads Allocation'!E$61,'Input| Projects'!$AF569),""))),"")</f>
        <v/>
      </c>
      <c r="AO569" s="186" t="str">
        <f>IFERROR(IF('Input| Overheads'!$C$42="Direct costs",SUMPRODUCT(--('Input| Projects'!$AC569="Yes"),'Calc| Overheads Allocation'!F$8,'Calc| Project Costs'!Y569),IF('Input| Overheads'!$C$42="Internal labour",SUMPRODUCT(--('Input| Projects'!$AC569="Yes"),'Calc| Overheads Allocation'!F$8,'Calc| Project Costs'!Y569,'Input| Projects'!$Y569),IF('Input| Overheads'!$C$42="DNSP defined",SUMPRODUCT(--('Input| Projects'!$AC569="Yes"),'Calc| Overheads Allocation'!F$61,'Input| Projects'!$AF569),""))),"")</f>
        <v/>
      </c>
      <c r="AP569" s="186" t="str">
        <f>IFERROR(IF('Input| Overheads'!$C$42="Direct costs",SUMPRODUCT(--('Input| Projects'!$AC569="Yes"),'Calc| Overheads Allocation'!G$8,'Calc| Project Costs'!Z569),IF('Input| Overheads'!$C$42="Internal labour",SUMPRODUCT(--('Input| Projects'!$AC569="Yes"),'Calc| Overheads Allocation'!G$8,'Calc| Project Costs'!Z569,'Input| Projects'!$Y569),IF('Input| Overheads'!$C$42="DNSP defined",SUMPRODUCT(--('Input| Projects'!$AC569="Yes"),'Calc| Overheads Allocation'!G$61,'Input| Projects'!$AF569),""))),"")</f>
        <v/>
      </c>
      <c r="AQ569" s="186" t="str">
        <f>IFERROR(IF('Input| Overheads'!$C$42="Direct costs",SUMPRODUCT(--('Input| Projects'!$AC569="Yes"),'Calc| Overheads Allocation'!H$8,'Calc| Project Costs'!AA569),IF('Input| Overheads'!$C$42="Internal labour",SUMPRODUCT(--('Input| Projects'!$AC569="Yes"),'Calc| Overheads Allocation'!H$8,'Calc| Project Costs'!AA569,'Input| Projects'!$Y569),IF('Input| Overheads'!$C$42="DNSP defined",SUMPRODUCT(--('Input| Projects'!$AC569="Yes"),'Calc| Overheads Allocation'!H$61,'Input| Projects'!$AF569),""))),"")</f>
        <v/>
      </c>
      <c r="AR569" s="186" t="str">
        <f>IFERROR(IF('Input| Overheads'!$C$42="Direct costs",SUMPRODUCT(--('Input| Projects'!$AC569="Yes"),'Calc| Overheads Allocation'!I$8,'Calc| Project Costs'!AB569),IF('Input| Overheads'!$C$42="Internal labour",SUMPRODUCT(--('Input| Projects'!$AC569="Yes"),'Calc| Overheads Allocation'!I$8,'Calc| Project Costs'!AB569,'Input| Projects'!$Y569),IF('Input| Overheads'!$C$42="DNSP defined",SUMPRODUCT(--('Input| Projects'!$AC569="Yes"),'Calc| Overheads Allocation'!I$61,'Input| Projects'!$AF569),""))),"")</f>
        <v/>
      </c>
      <c r="AS569" s="106"/>
      <c r="AT569" s="186" t="str">
        <f>IFERROR(IF('Input| Overheads'!$C$42="Direct costs",SUMPRODUCT(--('Input| Projects'!$AD569="Yes"),'Calc| Overheads Allocation'!C$9,'Calc| Project Costs'!V569),IF('Input| Overheads'!$C$42="Internal labour",SUMPRODUCT(--('Input| Projects'!$AD569="Yes"),'Calc| Overheads Allocation'!C$9,'Calc| Project Costs'!V569,'Input| Projects'!$Y569),IF('Input| Overheads'!$C$42="DNSP defined",SUMPRODUCT(--('Input| Projects'!$AD569="Yes"),'Calc| Overheads Allocation'!C$62,'Input| Projects'!$AG569),""))),"")</f>
        <v/>
      </c>
      <c r="AU569" s="186" t="str">
        <f>IFERROR(IF('Input| Overheads'!$C$42="Direct costs",SUMPRODUCT(--('Input| Projects'!$AD569="Yes"),'Calc| Overheads Allocation'!D$9,'Calc| Project Costs'!W569),IF('Input| Overheads'!$C$42="Internal labour",SUMPRODUCT(--('Input| Projects'!$AD569="Yes"),'Calc| Overheads Allocation'!D$9,'Calc| Project Costs'!W569,'Input| Projects'!$Y569),IF('Input| Overheads'!$C$42="DNSP defined",SUMPRODUCT(--('Input| Projects'!$AD569="Yes"),'Calc| Overheads Allocation'!D$62,'Input| Projects'!$AG569),""))),"")</f>
        <v/>
      </c>
      <c r="AV569" s="186" t="str">
        <f>IFERROR(IF('Input| Overheads'!$C$42="Direct costs",SUMPRODUCT(--('Input| Projects'!$AD569="Yes"),'Calc| Overheads Allocation'!E$9,'Calc| Project Costs'!X569),IF('Input| Overheads'!$C$42="Internal labour",SUMPRODUCT(--('Input| Projects'!$AD569="Yes"),'Calc| Overheads Allocation'!E$9,'Calc| Project Costs'!X569,'Input| Projects'!$Y569),IF('Input| Overheads'!$C$42="DNSP defined",SUMPRODUCT(--('Input| Projects'!$AD569="Yes"),'Calc| Overheads Allocation'!E$62,'Input| Projects'!$AG569),""))),"")</f>
        <v/>
      </c>
      <c r="AW569" s="186" t="str">
        <f>IFERROR(IF('Input| Overheads'!$C$42="Direct costs",SUMPRODUCT(--('Input| Projects'!$AD569="Yes"),'Calc| Overheads Allocation'!F$9,'Calc| Project Costs'!Y569),IF('Input| Overheads'!$C$42="Internal labour",SUMPRODUCT(--('Input| Projects'!$AD569="Yes"),'Calc| Overheads Allocation'!F$9,'Calc| Project Costs'!Y569,'Input| Projects'!$Y569),IF('Input| Overheads'!$C$42="DNSP defined",SUMPRODUCT(--('Input| Projects'!$AD569="Yes"),'Calc| Overheads Allocation'!F$62,'Input| Projects'!$AG569),""))),"")</f>
        <v/>
      </c>
      <c r="AX569" s="186" t="str">
        <f>IFERROR(IF('Input| Overheads'!$C$42="Direct costs",SUMPRODUCT(--('Input| Projects'!$AD569="Yes"),'Calc| Overheads Allocation'!G$9,'Calc| Project Costs'!Z569),IF('Input| Overheads'!$C$42="Internal labour",SUMPRODUCT(--('Input| Projects'!$AD569="Yes"),'Calc| Overheads Allocation'!G$9,'Calc| Project Costs'!Z569,'Input| Projects'!$Y569),IF('Input| Overheads'!$C$42="DNSP defined",SUMPRODUCT(--('Input| Projects'!$AD569="Yes"),'Calc| Overheads Allocation'!G$62,'Input| Projects'!$AG569),""))),"")</f>
        <v/>
      </c>
      <c r="AY569" s="186" t="str">
        <f>IFERROR(IF('Input| Overheads'!$C$42="Direct costs",SUMPRODUCT(--('Input| Projects'!$AD569="Yes"),'Calc| Overheads Allocation'!H$9,'Calc| Project Costs'!AA569),IF('Input| Overheads'!$C$42="Internal labour",SUMPRODUCT(--('Input| Projects'!$AD569="Yes"),'Calc| Overheads Allocation'!H$9,'Calc| Project Costs'!AA569,'Input| Projects'!$Y569),IF('Input| Overheads'!$C$42="DNSP defined",SUMPRODUCT(--('Input| Projects'!$AD569="Yes"),'Calc| Overheads Allocation'!H$62,'Input| Projects'!$AG569),""))),"")</f>
        <v/>
      </c>
      <c r="AZ569" s="186" t="str">
        <f>IFERROR(IF('Input| Overheads'!$C$42="Direct costs",SUMPRODUCT(--('Input| Projects'!$AD569="Yes"),'Calc| Overheads Allocation'!I$9,'Calc| Project Costs'!AB569),IF('Input| Overheads'!$C$42="Internal labour",SUMPRODUCT(--('Input| Projects'!$AD569="Yes"),'Calc| Overheads Allocation'!I$9,'Calc| Project Costs'!AB569,'Input| Projects'!$Y569),IF('Input| Overheads'!$C$42="DNSP defined",SUMPRODUCT(--('Input| Projects'!$AD569="Yes"),'Calc| Overheads Allocation'!I$62,'Input| Projects'!$AG569),""))),"")</f>
        <v/>
      </c>
      <c r="BA569" s="106"/>
      <c r="BB569" s="186">
        <f t="shared" si="274"/>
        <v>0</v>
      </c>
      <c r="BC569" s="186">
        <f t="shared" si="275"/>
        <v>0</v>
      </c>
      <c r="BD569" s="186">
        <f t="shared" si="276"/>
        <v>0</v>
      </c>
      <c r="BE569" s="186">
        <f t="shared" si="253"/>
        <v>0</v>
      </c>
      <c r="BF569" s="186">
        <f t="shared" si="254"/>
        <v>0</v>
      </c>
      <c r="BG569" s="186">
        <f t="shared" si="255"/>
        <v>0</v>
      </c>
      <c r="BH569" s="186">
        <f t="shared" si="256"/>
        <v>0</v>
      </c>
      <c r="BI569" s="97"/>
      <c r="BJ569" s="186" t="str">
        <f t="shared" si="257"/>
        <v/>
      </c>
      <c r="BK569" s="186" t="str">
        <f t="shared" si="258"/>
        <v/>
      </c>
      <c r="BL569" s="186" t="str">
        <f t="shared" si="259"/>
        <v/>
      </c>
      <c r="BM569" s="186" t="str">
        <f t="shared" si="260"/>
        <v/>
      </c>
      <c r="BN569" s="186" t="str">
        <f t="shared" si="261"/>
        <v/>
      </c>
      <c r="BO569" s="186" t="str">
        <f t="shared" si="262"/>
        <v/>
      </c>
      <c r="BP569" s="186" t="str">
        <f t="shared" si="263"/>
        <v/>
      </c>
      <c r="BQ569" s="97"/>
      <c r="BR569" s="186">
        <f t="shared" si="264"/>
        <v>0</v>
      </c>
      <c r="BS569" s="186">
        <f t="shared" si="265"/>
        <v>0</v>
      </c>
      <c r="BT569" s="222">
        <f t="shared" si="266"/>
        <v>0</v>
      </c>
      <c r="BU569" s="222">
        <f t="shared" si="267"/>
        <v>0</v>
      </c>
      <c r="BV569" s="222">
        <f t="shared" si="268"/>
        <v>0</v>
      </c>
      <c r="BW569" s="222">
        <f t="shared" si="269"/>
        <v>0</v>
      </c>
      <c r="BX569" s="222">
        <f t="shared" si="270"/>
        <v>0</v>
      </c>
      <c r="BY569" s="106"/>
      <c r="BZ569" s="197" t="str">
        <f>IF(SUMIF('Input| Projects'!$AS$8:$CP$8,"Dx",'Input| Projects'!$AS569:$CP569)=0,"",SUMIF('Input| Projects'!$AS$8:$CP$8,"Dx",'Input| Projects'!$AS569:$CP569))</f>
        <v/>
      </c>
      <c r="CA569" s="197" t="str">
        <f>IF(SUMIF('Input| Projects'!$AS$8:$CP$8,"Tx",'Input| Projects'!$AS569:$CP569)=0,"",SUMIF('Input| Projects'!$AS$8:$CP$8,"Tx",'Input| Projects'!$AS569:$CP569))</f>
        <v/>
      </c>
      <c r="CB569" s="150" t="str">
        <f t="shared" si="277"/>
        <v/>
      </c>
    </row>
    <row r="570" spans="2:80" x14ac:dyDescent="0.2">
      <c r="B570" s="201">
        <f>IFERROR('Input| Projects'!B570,"")</f>
        <v>561</v>
      </c>
      <c r="C570" s="42" t="str">
        <f>IFERROR(IF('Input| Projects'!C570="","",'Input| Projects'!C570),"")</f>
        <v/>
      </c>
      <c r="D570" s="42" t="str">
        <f>IFERROR(IF('Input| Projects'!D570="","",'Input| Projects'!D570),"")</f>
        <v/>
      </c>
      <c r="E570" s="104"/>
      <c r="F570" s="190">
        <f>IFERROR('Input| Projects'!I570*'Input| Escalations'!$K$19,"")</f>
        <v>0</v>
      </c>
      <c r="G570" s="190">
        <f>IFERROR('Input| Projects'!J570*'Input| Escalations'!$K$19,"")</f>
        <v>0</v>
      </c>
      <c r="H570" s="190">
        <f>IFERROR('Input| Projects'!K570*'Input| Escalations'!$K$19,"")</f>
        <v>0</v>
      </c>
      <c r="I570" s="190">
        <f>IFERROR('Input| Projects'!L570*'Input| Escalations'!$K$19,"")</f>
        <v>0</v>
      </c>
      <c r="J570" s="190">
        <f>IFERROR('Input| Projects'!M570*'Input| Escalations'!$K$19,"")</f>
        <v>0</v>
      </c>
      <c r="K570" s="190">
        <f>IFERROR('Input| Projects'!N570*'Input| Escalations'!$K$19,"")</f>
        <v>0</v>
      </c>
      <c r="L570" s="190">
        <f>IFERROR('Input| Projects'!O570*'Input| Escalations'!$K$19,"")</f>
        <v>0</v>
      </c>
      <c r="M570" s="150" t="str">
        <f>IF(ABS(SUM(F570:L570)-(SUM('Input| Projects'!I570:O570)*'Input| Escalations'!$K$19))&lt;0.0000001,"",1)</f>
        <v/>
      </c>
      <c r="N570" s="192">
        <f>'Input| Projects'!$Y570*INDEX('Input| Escalations'!$H$33:$N$33,MATCH('Calc| Project Costs'!N$9,'Input| Escalations'!$H$23:$N$23,0))+'Input| Projects'!$Z570*INDEX('Input| Escalations'!$H$34:$N$34,MATCH('Calc| Project Costs'!N$9,'Input| Escalations'!$H$23:$N$23,0))+'Input| Projects'!$AA570*INDEX('Input| Escalations'!$H$35:$N$35,MATCH('Calc| Project Costs'!N$9,'Input| Escalations'!$H$23:$N$23,0))+1</f>
        <v>1</v>
      </c>
      <c r="O570" s="192">
        <f>'Input| Projects'!$Y570*INDEX('Input| Escalations'!$H$33:$N$33,MATCH('Calc| Project Costs'!O$9,'Input| Escalations'!$H$23:$N$23,0))+'Input| Projects'!$Z570*INDEX('Input| Escalations'!$H$34:$N$34,MATCH('Calc| Project Costs'!O$9,'Input| Escalations'!$H$23:$N$23,0))+'Input| Projects'!$AA570*INDEX('Input| Escalations'!$H$35:$N$35,MATCH('Calc| Project Costs'!O$9,'Input| Escalations'!$H$23:$N$23,0))+1</f>
        <v>1</v>
      </c>
      <c r="P570" s="192">
        <f>'Input| Projects'!$Y570*INDEX('Input| Escalations'!$H$33:$N$33,MATCH('Calc| Project Costs'!P$9,'Input| Escalations'!$H$23:$N$23,0))+'Input| Projects'!$Z570*INDEX('Input| Escalations'!$H$34:$N$34,MATCH('Calc| Project Costs'!P$9,'Input| Escalations'!$H$23:$N$23,0))+'Input| Projects'!$AA570*INDEX('Input| Escalations'!$H$35:$N$35,MATCH('Calc| Project Costs'!P$9,'Input| Escalations'!$H$23:$N$23,0))+1</f>
        <v>1</v>
      </c>
      <c r="Q570" s="192">
        <f>'Input| Projects'!$Y570*INDEX('Input| Escalations'!$H$33:$N$33,MATCH('Calc| Project Costs'!Q$9,'Input| Escalations'!$H$23:$N$23,0))+'Input| Projects'!$Z570*INDEX('Input| Escalations'!$H$34:$N$34,MATCH('Calc| Project Costs'!Q$9,'Input| Escalations'!$H$23:$N$23,0))+'Input| Projects'!$AA570*INDEX('Input| Escalations'!$H$35:$N$35,MATCH('Calc| Project Costs'!Q$9,'Input| Escalations'!$H$23:$N$23,0))+1</f>
        <v>1</v>
      </c>
      <c r="R570" s="192">
        <f>'Input| Projects'!$Y570*INDEX('Input| Escalations'!$H$33:$N$33,MATCH('Calc| Project Costs'!R$9,'Input| Escalations'!$H$23:$N$23,0))+'Input| Projects'!$Z570*INDEX('Input| Escalations'!$H$34:$N$34,MATCH('Calc| Project Costs'!R$9,'Input| Escalations'!$H$23:$N$23,0))+'Input| Projects'!$AA570*INDEX('Input| Escalations'!$H$35:$N$35,MATCH('Calc| Project Costs'!R$9,'Input| Escalations'!$H$23:$N$23,0))+1</f>
        <v>1</v>
      </c>
      <c r="S570" s="192">
        <f>'Input| Projects'!$Y570*INDEX('Input| Escalations'!$H$33:$N$33,MATCH('Calc| Project Costs'!S$9,'Input| Escalations'!$H$23:$N$23,0))+'Input| Projects'!$Z570*INDEX('Input| Escalations'!$H$34:$N$34,MATCH('Calc| Project Costs'!S$9,'Input| Escalations'!$H$23:$N$23,0))+'Input| Projects'!$AA570*INDEX('Input| Escalations'!$H$35:$N$35,MATCH('Calc| Project Costs'!S$9,'Input| Escalations'!$H$23:$N$23,0))+1</f>
        <v>1</v>
      </c>
      <c r="T570" s="192">
        <f>'Input| Projects'!$Y570*INDEX('Input| Escalations'!$H$33:$N$33,MATCH('Calc| Project Costs'!T$9,'Input| Escalations'!$H$23:$N$23,0))+'Input| Projects'!$Z570*INDEX('Input| Escalations'!$H$34:$N$34,MATCH('Calc| Project Costs'!T$9,'Input| Escalations'!$H$23:$N$23,0))+'Input| Projects'!$AA570*INDEX('Input| Escalations'!$H$35:$N$35,MATCH('Calc| Project Costs'!T$9,'Input| Escalations'!$H$23:$N$23,0))+1</f>
        <v>1</v>
      </c>
      <c r="U570" s="106"/>
      <c r="V570" s="186">
        <f t="shared" si="271"/>
        <v>0</v>
      </c>
      <c r="W570" s="186">
        <f t="shared" si="272"/>
        <v>0</v>
      </c>
      <c r="X570" s="186">
        <f t="shared" si="273"/>
        <v>0</v>
      </c>
      <c r="Y570" s="186">
        <f t="shared" si="249"/>
        <v>0</v>
      </c>
      <c r="Z570" s="186">
        <f t="shared" si="250"/>
        <v>0</v>
      </c>
      <c r="AA570" s="186">
        <f t="shared" si="251"/>
        <v>0</v>
      </c>
      <c r="AB570" s="186">
        <f t="shared" si="252"/>
        <v>0</v>
      </c>
      <c r="AC570" s="106"/>
      <c r="AD570" s="186">
        <f>'Input| Projects'!Q570*N570*'Input| Escalations'!$K$19</f>
        <v>0</v>
      </c>
      <c r="AE570" s="186">
        <f>'Input| Projects'!R570*O570*'Input| Escalations'!$K$19</f>
        <v>0</v>
      </c>
      <c r="AF570" s="186">
        <f>'Input| Projects'!S570*P570*'Input| Escalations'!$K$19</f>
        <v>0</v>
      </c>
      <c r="AG570" s="186">
        <f>'Input| Projects'!T570*Q570*'Input| Escalations'!$K$19</f>
        <v>0</v>
      </c>
      <c r="AH570" s="186">
        <f>'Input| Projects'!U570*R570*'Input| Escalations'!$K$19</f>
        <v>0</v>
      </c>
      <c r="AI570" s="186">
        <f>'Input| Projects'!V570*S570*'Input| Escalations'!$K$19</f>
        <v>0</v>
      </c>
      <c r="AJ570" s="186">
        <f>'Input| Projects'!W570*T570*'Input| Escalations'!$K$19</f>
        <v>0</v>
      </c>
      <c r="AK570" s="106"/>
      <c r="AL570" s="186" t="str">
        <f>IFERROR(IF('Input| Overheads'!$C$42="Direct costs",SUMPRODUCT(--('Input| Projects'!$AC570="Yes"),'Calc| Overheads Allocation'!C$8,'Calc| Project Costs'!V570),IF('Input| Overheads'!$C$42="Internal labour",SUMPRODUCT(--('Input| Projects'!$AC570="Yes"),'Calc| Overheads Allocation'!C$8,'Calc| Project Costs'!V570,'Input| Projects'!$Y570),IF('Input| Overheads'!$C$42="DNSP defined",SUMPRODUCT(--('Input| Projects'!$AC570="Yes"),'Calc| Overheads Allocation'!C$61,'Input| Projects'!$AF570),""))),"")</f>
        <v/>
      </c>
      <c r="AM570" s="186" t="str">
        <f>IFERROR(IF('Input| Overheads'!$C$42="Direct costs",SUMPRODUCT(--('Input| Projects'!$AC570="Yes"),'Calc| Overheads Allocation'!D$8,'Calc| Project Costs'!W570),IF('Input| Overheads'!$C$42="Internal labour",SUMPRODUCT(--('Input| Projects'!$AC570="Yes"),'Calc| Overheads Allocation'!D$8,'Calc| Project Costs'!W570,'Input| Projects'!$Y570),IF('Input| Overheads'!$C$42="DNSP defined",SUMPRODUCT(--('Input| Projects'!$AC570="Yes"),'Calc| Overheads Allocation'!D$61,'Input| Projects'!$AF570),""))),"")</f>
        <v/>
      </c>
      <c r="AN570" s="186" t="str">
        <f>IFERROR(IF('Input| Overheads'!$C$42="Direct costs",SUMPRODUCT(--('Input| Projects'!$AC570="Yes"),'Calc| Overheads Allocation'!E$8,'Calc| Project Costs'!X570),IF('Input| Overheads'!$C$42="Internal labour",SUMPRODUCT(--('Input| Projects'!$AC570="Yes"),'Calc| Overheads Allocation'!E$8,'Calc| Project Costs'!X570,'Input| Projects'!$Y570),IF('Input| Overheads'!$C$42="DNSP defined",SUMPRODUCT(--('Input| Projects'!$AC570="Yes"),'Calc| Overheads Allocation'!E$61,'Input| Projects'!$AF570),""))),"")</f>
        <v/>
      </c>
      <c r="AO570" s="186" t="str">
        <f>IFERROR(IF('Input| Overheads'!$C$42="Direct costs",SUMPRODUCT(--('Input| Projects'!$AC570="Yes"),'Calc| Overheads Allocation'!F$8,'Calc| Project Costs'!Y570),IF('Input| Overheads'!$C$42="Internal labour",SUMPRODUCT(--('Input| Projects'!$AC570="Yes"),'Calc| Overheads Allocation'!F$8,'Calc| Project Costs'!Y570,'Input| Projects'!$Y570),IF('Input| Overheads'!$C$42="DNSP defined",SUMPRODUCT(--('Input| Projects'!$AC570="Yes"),'Calc| Overheads Allocation'!F$61,'Input| Projects'!$AF570),""))),"")</f>
        <v/>
      </c>
      <c r="AP570" s="186" t="str">
        <f>IFERROR(IF('Input| Overheads'!$C$42="Direct costs",SUMPRODUCT(--('Input| Projects'!$AC570="Yes"),'Calc| Overheads Allocation'!G$8,'Calc| Project Costs'!Z570),IF('Input| Overheads'!$C$42="Internal labour",SUMPRODUCT(--('Input| Projects'!$AC570="Yes"),'Calc| Overheads Allocation'!G$8,'Calc| Project Costs'!Z570,'Input| Projects'!$Y570),IF('Input| Overheads'!$C$42="DNSP defined",SUMPRODUCT(--('Input| Projects'!$AC570="Yes"),'Calc| Overheads Allocation'!G$61,'Input| Projects'!$AF570),""))),"")</f>
        <v/>
      </c>
      <c r="AQ570" s="186" t="str">
        <f>IFERROR(IF('Input| Overheads'!$C$42="Direct costs",SUMPRODUCT(--('Input| Projects'!$AC570="Yes"),'Calc| Overheads Allocation'!H$8,'Calc| Project Costs'!AA570),IF('Input| Overheads'!$C$42="Internal labour",SUMPRODUCT(--('Input| Projects'!$AC570="Yes"),'Calc| Overheads Allocation'!H$8,'Calc| Project Costs'!AA570,'Input| Projects'!$Y570),IF('Input| Overheads'!$C$42="DNSP defined",SUMPRODUCT(--('Input| Projects'!$AC570="Yes"),'Calc| Overheads Allocation'!H$61,'Input| Projects'!$AF570),""))),"")</f>
        <v/>
      </c>
      <c r="AR570" s="186" t="str">
        <f>IFERROR(IF('Input| Overheads'!$C$42="Direct costs",SUMPRODUCT(--('Input| Projects'!$AC570="Yes"),'Calc| Overheads Allocation'!I$8,'Calc| Project Costs'!AB570),IF('Input| Overheads'!$C$42="Internal labour",SUMPRODUCT(--('Input| Projects'!$AC570="Yes"),'Calc| Overheads Allocation'!I$8,'Calc| Project Costs'!AB570,'Input| Projects'!$Y570),IF('Input| Overheads'!$C$42="DNSP defined",SUMPRODUCT(--('Input| Projects'!$AC570="Yes"),'Calc| Overheads Allocation'!I$61,'Input| Projects'!$AF570),""))),"")</f>
        <v/>
      </c>
      <c r="AS570" s="106"/>
      <c r="AT570" s="186" t="str">
        <f>IFERROR(IF('Input| Overheads'!$C$42="Direct costs",SUMPRODUCT(--('Input| Projects'!$AD570="Yes"),'Calc| Overheads Allocation'!C$9,'Calc| Project Costs'!V570),IF('Input| Overheads'!$C$42="Internal labour",SUMPRODUCT(--('Input| Projects'!$AD570="Yes"),'Calc| Overheads Allocation'!C$9,'Calc| Project Costs'!V570,'Input| Projects'!$Y570),IF('Input| Overheads'!$C$42="DNSP defined",SUMPRODUCT(--('Input| Projects'!$AD570="Yes"),'Calc| Overheads Allocation'!C$62,'Input| Projects'!$AG570),""))),"")</f>
        <v/>
      </c>
      <c r="AU570" s="186" t="str">
        <f>IFERROR(IF('Input| Overheads'!$C$42="Direct costs",SUMPRODUCT(--('Input| Projects'!$AD570="Yes"),'Calc| Overheads Allocation'!D$9,'Calc| Project Costs'!W570),IF('Input| Overheads'!$C$42="Internal labour",SUMPRODUCT(--('Input| Projects'!$AD570="Yes"),'Calc| Overheads Allocation'!D$9,'Calc| Project Costs'!W570,'Input| Projects'!$Y570),IF('Input| Overheads'!$C$42="DNSP defined",SUMPRODUCT(--('Input| Projects'!$AD570="Yes"),'Calc| Overheads Allocation'!D$62,'Input| Projects'!$AG570),""))),"")</f>
        <v/>
      </c>
      <c r="AV570" s="186" t="str">
        <f>IFERROR(IF('Input| Overheads'!$C$42="Direct costs",SUMPRODUCT(--('Input| Projects'!$AD570="Yes"),'Calc| Overheads Allocation'!E$9,'Calc| Project Costs'!X570),IF('Input| Overheads'!$C$42="Internal labour",SUMPRODUCT(--('Input| Projects'!$AD570="Yes"),'Calc| Overheads Allocation'!E$9,'Calc| Project Costs'!X570,'Input| Projects'!$Y570),IF('Input| Overheads'!$C$42="DNSP defined",SUMPRODUCT(--('Input| Projects'!$AD570="Yes"),'Calc| Overheads Allocation'!E$62,'Input| Projects'!$AG570),""))),"")</f>
        <v/>
      </c>
      <c r="AW570" s="186" t="str">
        <f>IFERROR(IF('Input| Overheads'!$C$42="Direct costs",SUMPRODUCT(--('Input| Projects'!$AD570="Yes"),'Calc| Overheads Allocation'!F$9,'Calc| Project Costs'!Y570),IF('Input| Overheads'!$C$42="Internal labour",SUMPRODUCT(--('Input| Projects'!$AD570="Yes"),'Calc| Overheads Allocation'!F$9,'Calc| Project Costs'!Y570,'Input| Projects'!$Y570),IF('Input| Overheads'!$C$42="DNSP defined",SUMPRODUCT(--('Input| Projects'!$AD570="Yes"),'Calc| Overheads Allocation'!F$62,'Input| Projects'!$AG570),""))),"")</f>
        <v/>
      </c>
      <c r="AX570" s="186" t="str">
        <f>IFERROR(IF('Input| Overheads'!$C$42="Direct costs",SUMPRODUCT(--('Input| Projects'!$AD570="Yes"),'Calc| Overheads Allocation'!G$9,'Calc| Project Costs'!Z570),IF('Input| Overheads'!$C$42="Internal labour",SUMPRODUCT(--('Input| Projects'!$AD570="Yes"),'Calc| Overheads Allocation'!G$9,'Calc| Project Costs'!Z570,'Input| Projects'!$Y570),IF('Input| Overheads'!$C$42="DNSP defined",SUMPRODUCT(--('Input| Projects'!$AD570="Yes"),'Calc| Overheads Allocation'!G$62,'Input| Projects'!$AG570),""))),"")</f>
        <v/>
      </c>
      <c r="AY570" s="186" t="str">
        <f>IFERROR(IF('Input| Overheads'!$C$42="Direct costs",SUMPRODUCT(--('Input| Projects'!$AD570="Yes"),'Calc| Overheads Allocation'!H$9,'Calc| Project Costs'!AA570),IF('Input| Overheads'!$C$42="Internal labour",SUMPRODUCT(--('Input| Projects'!$AD570="Yes"),'Calc| Overheads Allocation'!H$9,'Calc| Project Costs'!AA570,'Input| Projects'!$Y570),IF('Input| Overheads'!$C$42="DNSP defined",SUMPRODUCT(--('Input| Projects'!$AD570="Yes"),'Calc| Overheads Allocation'!H$62,'Input| Projects'!$AG570),""))),"")</f>
        <v/>
      </c>
      <c r="AZ570" s="186" t="str">
        <f>IFERROR(IF('Input| Overheads'!$C$42="Direct costs",SUMPRODUCT(--('Input| Projects'!$AD570="Yes"),'Calc| Overheads Allocation'!I$9,'Calc| Project Costs'!AB570),IF('Input| Overheads'!$C$42="Internal labour",SUMPRODUCT(--('Input| Projects'!$AD570="Yes"),'Calc| Overheads Allocation'!I$9,'Calc| Project Costs'!AB570,'Input| Projects'!$Y570),IF('Input| Overheads'!$C$42="DNSP defined",SUMPRODUCT(--('Input| Projects'!$AD570="Yes"),'Calc| Overheads Allocation'!I$62,'Input| Projects'!$AG570),""))),"")</f>
        <v/>
      </c>
      <c r="BA570" s="106"/>
      <c r="BB570" s="186">
        <f t="shared" si="274"/>
        <v>0</v>
      </c>
      <c r="BC570" s="186">
        <f t="shared" si="275"/>
        <v>0</v>
      </c>
      <c r="BD570" s="186">
        <f t="shared" si="276"/>
        <v>0</v>
      </c>
      <c r="BE570" s="186">
        <f t="shared" si="253"/>
        <v>0</v>
      </c>
      <c r="BF570" s="186">
        <f t="shared" si="254"/>
        <v>0</v>
      </c>
      <c r="BG570" s="186">
        <f t="shared" si="255"/>
        <v>0</v>
      </c>
      <c r="BH570" s="186">
        <f t="shared" si="256"/>
        <v>0</v>
      </c>
      <c r="BI570" s="97"/>
      <c r="BJ570" s="186" t="str">
        <f t="shared" si="257"/>
        <v/>
      </c>
      <c r="BK570" s="186" t="str">
        <f t="shared" si="258"/>
        <v/>
      </c>
      <c r="BL570" s="186" t="str">
        <f t="shared" si="259"/>
        <v/>
      </c>
      <c r="BM570" s="186" t="str">
        <f t="shared" si="260"/>
        <v/>
      </c>
      <c r="BN570" s="186" t="str">
        <f t="shared" si="261"/>
        <v/>
      </c>
      <c r="BO570" s="186" t="str">
        <f t="shared" si="262"/>
        <v/>
      </c>
      <c r="BP570" s="186" t="str">
        <f t="shared" si="263"/>
        <v/>
      </c>
      <c r="BQ570" s="97"/>
      <c r="BR570" s="186">
        <f t="shared" si="264"/>
        <v>0</v>
      </c>
      <c r="BS570" s="186">
        <f t="shared" si="265"/>
        <v>0</v>
      </c>
      <c r="BT570" s="222">
        <f t="shared" si="266"/>
        <v>0</v>
      </c>
      <c r="BU570" s="222">
        <f t="shared" si="267"/>
        <v>0</v>
      </c>
      <c r="BV570" s="222">
        <f t="shared" si="268"/>
        <v>0</v>
      </c>
      <c r="BW570" s="222">
        <f t="shared" si="269"/>
        <v>0</v>
      </c>
      <c r="BX570" s="222">
        <f t="shared" si="270"/>
        <v>0</v>
      </c>
      <c r="BY570" s="106"/>
      <c r="BZ570" s="197" t="str">
        <f>IF(SUMIF('Input| Projects'!$AS$8:$CP$8,"Dx",'Input| Projects'!$AS570:$CP570)=0,"",SUMIF('Input| Projects'!$AS$8:$CP$8,"Dx",'Input| Projects'!$AS570:$CP570))</f>
        <v/>
      </c>
      <c r="CA570" s="197" t="str">
        <f>IF(SUMIF('Input| Projects'!$AS$8:$CP$8,"Tx",'Input| Projects'!$AS570:$CP570)=0,"",SUMIF('Input| Projects'!$AS$8:$CP$8,"Tx",'Input| Projects'!$AS570:$CP570))</f>
        <v/>
      </c>
      <c r="CB570" s="150" t="str">
        <f t="shared" si="277"/>
        <v/>
      </c>
    </row>
    <row r="571" spans="2:80" x14ac:dyDescent="0.2">
      <c r="B571" s="201">
        <f>IFERROR('Input| Projects'!B571,"")</f>
        <v>562</v>
      </c>
      <c r="C571" s="42" t="str">
        <f>IFERROR(IF('Input| Projects'!C571="","",'Input| Projects'!C571),"")</f>
        <v/>
      </c>
      <c r="D571" s="42" t="str">
        <f>IFERROR(IF('Input| Projects'!D571="","",'Input| Projects'!D571),"")</f>
        <v/>
      </c>
      <c r="E571" s="104"/>
      <c r="F571" s="190">
        <f>IFERROR('Input| Projects'!I571*'Input| Escalations'!$K$19,"")</f>
        <v>0</v>
      </c>
      <c r="G571" s="190">
        <f>IFERROR('Input| Projects'!J571*'Input| Escalations'!$K$19,"")</f>
        <v>0</v>
      </c>
      <c r="H571" s="190">
        <f>IFERROR('Input| Projects'!K571*'Input| Escalations'!$K$19,"")</f>
        <v>0</v>
      </c>
      <c r="I571" s="190">
        <f>IFERROR('Input| Projects'!L571*'Input| Escalations'!$K$19,"")</f>
        <v>0</v>
      </c>
      <c r="J571" s="190">
        <f>IFERROR('Input| Projects'!M571*'Input| Escalations'!$K$19,"")</f>
        <v>0</v>
      </c>
      <c r="K571" s="190">
        <f>IFERROR('Input| Projects'!N571*'Input| Escalations'!$K$19,"")</f>
        <v>0</v>
      </c>
      <c r="L571" s="190">
        <f>IFERROR('Input| Projects'!O571*'Input| Escalations'!$K$19,"")</f>
        <v>0</v>
      </c>
      <c r="M571" s="150" t="str">
        <f>IF(ABS(SUM(F571:L571)-(SUM('Input| Projects'!I571:O571)*'Input| Escalations'!$K$19))&lt;0.0000001,"",1)</f>
        <v/>
      </c>
      <c r="N571" s="192">
        <f>'Input| Projects'!$Y571*INDEX('Input| Escalations'!$H$33:$N$33,MATCH('Calc| Project Costs'!N$9,'Input| Escalations'!$H$23:$N$23,0))+'Input| Projects'!$Z571*INDEX('Input| Escalations'!$H$34:$N$34,MATCH('Calc| Project Costs'!N$9,'Input| Escalations'!$H$23:$N$23,0))+'Input| Projects'!$AA571*INDEX('Input| Escalations'!$H$35:$N$35,MATCH('Calc| Project Costs'!N$9,'Input| Escalations'!$H$23:$N$23,0))+1</f>
        <v>1</v>
      </c>
      <c r="O571" s="192">
        <f>'Input| Projects'!$Y571*INDEX('Input| Escalations'!$H$33:$N$33,MATCH('Calc| Project Costs'!O$9,'Input| Escalations'!$H$23:$N$23,0))+'Input| Projects'!$Z571*INDEX('Input| Escalations'!$H$34:$N$34,MATCH('Calc| Project Costs'!O$9,'Input| Escalations'!$H$23:$N$23,0))+'Input| Projects'!$AA571*INDEX('Input| Escalations'!$H$35:$N$35,MATCH('Calc| Project Costs'!O$9,'Input| Escalations'!$H$23:$N$23,0))+1</f>
        <v>1</v>
      </c>
      <c r="P571" s="192">
        <f>'Input| Projects'!$Y571*INDEX('Input| Escalations'!$H$33:$N$33,MATCH('Calc| Project Costs'!P$9,'Input| Escalations'!$H$23:$N$23,0))+'Input| Projects'!$Z571*INDEX('Input| Escalations'!$H$34:$N$34,MATCH('Calc| Project Costs'!P$9,'Input| Escalations'!$H$23:$N$23,0))+'Input| Projects'!$AA571*INDEX('Input| Escalations'!$H$35:$N$35,MATCH('Calc| Project Costs'!P$9,'Input| Escalations'!$H$23:$N$23,0))+1</f>
        <v>1</v>
      </c>
      <c r="Q571" s="192">
        <f>'Input| Projects'!$Y571*INDEX('Input| Escalations'!$H$33:$N$33,MATCH('Calc| Project Costs'!Q$9,'Input| Escalations'!$H$23:$N$23,0))+'Input| Projects'!$Z571*INDEX('Input| Escalations'!$H$34:$N$34,MATCH('Calc| Project Costs'!Q$9,'Input| Escalations'!$H$23:$N$23,0))+'Input| Projects'!$AA571*INDEX('Input| Escalations'!$H$35:$N$35,MATCH('Calc| Project Costs'!Q$9,'Input| Escalations'!$H$23:$N$23,0))+1</f>
        <v>1</v>
      </c>
      <c r="R571" s="192">
        <f>'Input| Projects'!$Y571*INDEX('Input| Escalations'!$H$33:$N$33,MATCH('Calc| Project Costs'!R$9,'Input| Escalations'!$H$23:$N$23,0))+'Input| Projects'!$Z571*INDEX('Input| Escalations'!$H$34:$N$34,MATCH('Calc| Project Costs'!R$9,'Input| Escalations'!$H$23:$N$23,0))+'Input| Projects'!$AA571*INDEX('Input| Escalations'!$H$35:$N$35,MATCH('Calc| Project Costs'!R$9,'Input| Escalations'!$H$23:$N$23,0))+1</f>
        <v>1</v>
      </c>
      <c r="S571" s="192">
        <f>'Input| Projects'!$Y571*INDEX('Input| Escalations'!$H$33:$N$33,MATCH('Calc| Project Costs'!S$9,'Input| Escalations'!$H$23:$N$23,0))+'Input| Projects'!$Z571*INDEX('Input| Escalations'!$H$34:$N$34,MATCH('Calc| Project Costs'!S$9,'Input| Escalations'!$H$23:$N$23,0))+'Input| Projects'!$AA571*INDEX('Input| Escalations'!$H$35:$N$35,MATCH('Calc| Project Costs'!S$9,'Input| Escalations'!$H$23:$N$23,0))+1</f>
        <v>1</v>
      </c>
      <c r="T571" s="192">
        <f>'Input| Projects'!$Y571*INDEX('Input| Escalations'!$H$33:$N$33,MATCH('Calc| Project Costs'!T$9,'Input| Escalations'!$H$23:$N$23,0))+'Input| Projects'!$Z571*INDEX('Input| Escalations'!$H$34:$N$34,MATCH('Calc| Project Costs'!T$9,'Input| Escalations'!$H$23:$N$23,0))+'Input| Projects'!$AA571*INDEX('Input| Escalations'!$H$35:$N$35,MATCH('Calc| Project Costs'!T$9,'Input| Escalations'!$H$23:$N$23,0))+1</f>
        <v>1</v>
      </c>
      <c r="U571" s="106"/>
      <c r="V571" s="186">
        <f t="shared" si="271"/>
        <v>0</v>
      </c>
      <c r="W571" s="186">
        <f t="shared" si="272"/>
        <v>0</v>
      </c>
      <c r="X571" s="186">
        <f t="shared" si="273"/>
        <v>0</v>
      </c>
      <c r="Y571" s="186">
        <f t="shared" si="249"/>
        <v>0</v>
      </c>
      <c r="Z571" s="186">
        <f t="shared" si="250"/>
        <v>0</v>
      </c>
      <c r="AA571" s="186">
        <f t="shared" si="251"/>
        <v>0</v>
      </c>
      <c r="AB571" s="186">
        <f t="shared" si="252"/>
        <v>0</v>
      </c>
      <c r="AC571" s="106"/>
      <c r="AD571" s="186">
        <f>'Input| Projects'!Q571*N571*'Input| Escalations'!$K$19</f>
        <v>0</v>
      </c>
      <c r="AE571" s="186">
        <f>'Input| Projects'!R571*O571*'Input| Escalations'!$K$19</f>
        <v>0</v>
      </c>
      <c r="AF571" s="186">
        <f>'Input| Projects'!S571*P571*'Input| Escalations'!$K$19</f>
        <v>0</v>
      </c>
      <c r="AG571" s="186">
        <f>'Input| Projects'!T571*Q571*'Input| Escalations'!$K$19</f>
        <v>0</v>
      </c>
      <c r="AH571" s="186">
        <f>'Input| Projects'!U571*R571*'Input| Escalations'!$K$19</f>
        <v>0</v>
      </c>
      <c r="AI571" s="186">
        <f>'Input| Projects'!V571*S571*'Input| Escalations'!$K$19</f>
        <v>0</v>
      </c>
      <c r="AJ571" s="186">
        <f>'Input| Projects'!W571*T571*'Input| Escalations'!$K$19</f>
        <v>0</v>
      </c>
      <c r="AK571" s="106"/>
      <c r="AL571" s="186" t="str">
        <f>IFERROR(IF('Input| Overheads'!$C$42="Direct costs",SUMPRODUCT(--('Input| Projects'!$AC571="Yes"),'Calc| Overheads Allocation'!C$8,'Calc| Project Costs'!V571),IF('Input| Overheads'!$C$42="Internal labour",SUMPRODUCT(--('Input| Projects'!$AC571="Yes"),'Calc| Overheads Allocation'!C$8,'Calc| Project Costs'!V571,'Input| Projects'!$Y571),IF('Input| Overheads'!$C$42="DNSP defined",SUMPRODUCT(--('Input| Projects'!$AC571="Yes"),'Calc| Overheads Allocation'!C$61,'Input| Projects'!$AF571),""))),"")</f>
        <v/>
      </c>
      <c r="AM571" s="186" t="str">
        <f>IFERROR(IF('Input| Overheads'!$C$42="Direct costs",SUMPRODUCT(--('Input| Projects'!$AC571="Yes"),'Calc| Overheads Allocation'!D$8,'Calc| Project Costs'!W571),IF('Input| Overheads'!$C$42="Internal labour",SUMPRODUCT(--('Input| Projects'!$AC571="Yes"),'Calc| Overheads Allocation'!D$8,'Calc| Project Costs'!W571,'Input| Projects'!$Y571),IF('Input| Overheads'!$C$42="DNSP defined",SUMPRODUCT(--('Input| Projects'!$AC571="Yes"),'Calc| Overheads Allocation'!D$61,'Input| Projects'!$AF571),""))),"")</f>
        <v/>
      </c>
      <c r="AN571" s="186" t="str">
        <f>IFERROR(IF('Input| Overheads'!$C$42="Direct costs",SUMPRODUCT(--('Input| Projects'!$AC571="Yes"),'Calc| Overheads Allocation'!E$8,'Calc| Project Costs'!X571),IF('Input| Overheads'!$C$42="Internal labour",SUMPRODUCT(--('Input| Projects'!$AC571="Yes"),'Calc| Overheads Allocation'!E$8,'Calc| Project Costs'!X571,'Input| Projects'!$Y571),IF('Input| Overheads'!$C$42="DNSP defined",SUMPRODUCT(--('Input| Projects'!$AC571="Yes"),'Calc| Overheads Allocation'!E$61,'Input| Projects'!$AF571),""))),"")</f>
        <v/>
      </c>
      <c r="AO571" s="186" t="str">
        <f>IFERROR(IF('Input| Overheads'!$C$42="Direct costs",SUMPRODUCT(--('Input| Projects'!$AC571="Yes"),'Calc| Overheads Allocation'!F$8,'Calc| Project Costs'!Y571),IF('Input| Overheads'!$C$42="Internal labour",SUMPRODUCT(--('Input| Projects'!$AC571="Yes"),'Calc| Overheads Allocation'!F$8,'Calc| Project Costs'!Y571,'Input| Projects'!$Y571),IF('Input| Overheads'!$C$42="DNSP defined",SUMPRODUCT(--('Input| Projects'!$AC571="Yes"),'Calc| Overheads Allocation'!F$61,'Input| Projects'!$AF571),""))),"")</f>
        <v/>
      </c>
      <c r="AP571" s="186" t="str">
        <f>IFERROR(IF('Input| Overheads'!$C$42="Direct costs",SUMPRODUCT(--('Input| Projects'!$AC571="Yes"),'Calc| Overheads Allocation'!G$8,'Calc| Project Costs'!Z571),IF('Input| Overheads'!$C$42="Internal labour",SUMPRODUCT(--('Input| Projects'!$AC571="Yes"),'Calc| Overheads Allocation'!G$8,'Calc| Project Costs'!Z571,'Input| Projects'!$Y571),IF('Input| Overheads'!$C$42="DNSP defined",SUMPRODUCT(--('Input| Projects'!$AC571="Yes"),'Calc| Overheads Allocation'!G$61,'Input| Projects'!$AF571),""))),"")</f>
        <v/>
      </c>
      <c r="AQ571" s="186" t="str">
        <f>IFERROR(IF('Input| Overheads'!$C$42="Direct costs",SUMPRODUCT(--('Input| Projects'!$AC571="Yes"),'Calc| Overheads Allocation'!H$8,'Calc| Project Costs'!AA571),IF('Input| Overheads'!$C$42="Internal labour",SUMPRODUCT(--('Input| Projects'!$AC571="Yes"),'Calc| Overheads Allocation'!H$8,'Calc| Project Costs'!AA571,'Input| Projects'!$Y571),IF('Input| Overheads'!$C$42="DNSP defined",SUMPRODUCT(--('Input| Projects'!$AC571="Yes"),'Calc| Overheads Allocation'!H$61,'Input| Projects'!$AF571),""))),"")</f>
        <v/>
      </c>
      <c r="AR571" s="186" t="str">
        <f>IFERROR(IF('Input| Overheads'!$C$42="Direct costs",SUMPRODUCT(--('Input| Projects'!$AC571="Yes"),'Calc| Overheads Allocation'!I$8,'Calc| Project Costs'!AB571),IF('Input| Overheads'!$C$42="Internal labour",SUMPRODUCT(--('Input| Projects'!$AC571="Yes"),'Calc| Overheads Allocation'!I$8,'Calc| Project Costs'!AB571,'Input| Projects'!$Y571),IF('Input| Overheads'!$C$42="DNSP defined",SUMPRODUCT(--('Input| Projects'!$AC571="Yes"),'Calc| Overheads Allocation'!I$61,'Input| Projects'!$AF571),""))),"")</f>
        <v/>
      </c>
      <c r="AS571" s="106"/>
      <c r="AT571" s="186" t="str">
        <f>IFERROR(IF('Input| Overheads'!$C$42="Direct costs",SUMPRODUCT(--('Input| Projects'!$AD571="Yes"),'Calc| Overheads Allocation'!C$9,'Calc| Project Costs'!V571),IF('Input| Overheads'!$C$42="Internal labour",SUMPRODUCT(--('Input| Projects'!$AD571="Yes"),'Calc| Overheads Allocation'!C$9,'Calc| Project Costs'!V571,'Input| Projects'!$Y571),IF('Input| Overheads'!$C$42="DNSP defined",SUMPRODUCT(--('Input| Projects'!$AD571="Yes"),'Calc| Overheads Allocation'!C$62,'Input| Projects'!$AG571),""))),"")</f>
        <v/>
      </c>
      <c r="AU571" s="186" t="str">
        <f>IFERROR(IF('Input| Overheads'!$C$42="Direct costs",SUMPRODUCT(--('Input| Projects'!$AD571="Yes"),'Calc| Overheads Allocation'!D$9,'Calc| Project Costs'!W571),IF('Input| Overheads'!$C$42="Internal labour",SUMPRODUCT(--('Input| Projects'!$AD571="Yes"),'Calc| Overheads Allocation'!D$9,'Calc| Project Costs'!W571,'Input| Projects'!$Y571),IF('Input| Overheads'!$C$42="DNSP defined",SUMPRODUCT(--('Input| Projects'!$AD571="Yes"),'Calc| Overheads Allocation'!D$62,'Input| Projects'!$AG571),""))),"")</f>
        <v/>
      </c>
      <c r="AV571" s="186" t="str">
        <f>IFERROR(IF('Input| Overheads'!$C$42="Direct costs",SUMPRODUCT(--('Input| Projects'!$AD571="Yes"),'Calc| Overheads Allocation'!E$9,'Calc| Project Costs'!X571),IF('Input| Overheads'!$C$42="Internal labour",SUMPRODUCT(--('Input| Projects'!$AD571="Yes"),'Calc| Overheads Allocation'!E$9,'Calc| Project Costs'!X571,'Input| Projects'!$Y571),IF('Input| Overheads'!$C$42="DNSP defined",SUMPRODUCT(--('Input| Projects'!$AD571="Yes"),'Calc| Overheads Allocation'!E$62,'Input| Projects'!$AG571),""))),"")</f>
        <v/>
      </c>
      <c r="AW571" s="186" t="str">
        <f>IFERROR(IF('Input| Overheads'!$C$42="Direct costs",SUMPRODUCT(--('Input| Projects'!$AD571="Yes"),'Calc| Overheads Allocation'!F$9,'Calc| Project Costs'!Y571),IF('Input| Overheads'!$C$42="Internal labour",SUMPRODUCT(--('Input| Projects'!$AD571="Yes"),'Calc| Overheads Allocation'!F$9,'Calc| Project Costs'!Y571,'Input| Projects'!$Y571),IF('Input| Overheads'!$C$42="DNSP defined",SUMPRODUCT(--('Input| Projects'!$AD571="Yes"),'Calc| Overheads Allocation'!F$62,'Input| Projects'!$AG571),""))),"")</f>
        <v/>
      </c>
      <c r="AX571" s="186" t="str">
        <f>IFERROR(IF('Input| Overheads'!$C$42="Direct costs",SUMPRODUCT(--('Input| Projects'!$AD571="Yes"),'Calc| Overheads Allocation'!G$9,'Calc| Project Costs'!Z571),IF('Input| Overheads'!$C$42="Internal labour",SUMPRODUCT(--('Input| Projects'!$AD571="Yes"),'Calc| Overheads Allocation'!G$9,'Calc| Project Costs'!Z571,'Input| Projects'!$Y571),IF('Input| Overheads'!$C$42="DNSP defined",SUMPRODUCT(--('Input| Projects'!$AD571="Yes"),'Calc| Overheads Allocation'!G$62,'Input| Projects'!$AG571),""))),"")</f>
        <v/>
      </c>
      <c r="AY571" s="186" t="str">
        <f>IFERROR(IF('Input| Overheads'!$C$42="Direct costs",SUMPRODUCT(--('Input| Projects'!$AD571="Yes"),'Calc| Overheads Allocation'!H$9,'Calc| Project Costs'!AA571),IF('Input| Overheads'!$C$42="Internal labour",SUMPRODUCT(--('Input| Projects'!$AD571="Yes"),'Calc| Overheads Allocation'!H$9,'Calc| Project Costs'!AA571,'Input| Projects'!$Y571),IF('Input| Overheads'!$C$42="DNSP defined",SUMPRODUCT(--('Input| Projects'!$AD571="Yes"),'Calc| Overheads Allocation'!H$62,'Input| Projects'!$AG571),""))),"")</f>
        <v/>
      </c>
      <c r="AZ571" s="186" t="str">
        <f>IFERROR(IF('Input| Overheads'!$C$42="Direct costs",SUMPRODUCT(--('Input| Projects'!$AD571="Yes"),'Calc| Overheads Allocation'!I$9,'Calc| Project Costs'!AB571),IF('Input| Overheads'!$C$42="Internal labour",SUMPRODUCT(--('Input| Projects'!$AD571="Yes"),'Calc| Overheads Allocation'!I$9,'Calc| Project Costs'!AB571,'Input| Projects'!$Y571),IF('Input| Overheads'!$C$42="DNSP defined",SUMPRODUCT(--('Input| Projects'!$AD571="Yes"),'Calc| Overheads Allocation'!I$62,'Input| Projects'!$AG571),""))),"")</f>
        <v/>
      </c>
      <c r="BA571" s="106"/>
      <c r="BB571" s="186">
        <f t="shared" si="274"/>
        <v>0</v>
      </c>
      <c r="BC571" s="186">
        <f t="shared" si="275"/>
        <v>0</v>
      </c>
      <c r="BD571" s="186">
        <f t="shared" si="276"/>
        <v>0</v>
      </c>
      <c r="BE571" s="186">
        <f t="shared" si="253"/>
        <v>0</v>
      </c>
      <c r="BF571" s="186">
        <f t="shared" si="254"/>
        <v>0</v>
      </c>
      <c r="BG571" s="186">
        <f t="shared" si="255"/>
        <v>0</v>
      </c>
      <c r="BH571" s="186">
        <f t="shared" si="256"/>
        <v>0</v>
      </c>
      <c r="BI571" s="97"/>
      <c r="BJ571" s="186" t="str">
        <f t="shared" si="257"/>
        <v/>
      </c>
      <c r="BK571" s="186" t="str">
        <f t="shared" si="258"/>
        <v/>
      </c>
      <c r="BL571" s="186" t="str">
        <f t="shared" si="259"/>
        <v/>
      </c>
      <c r="BM571" s="186" t="str">
        <f t="shared" si="260"/>
        <v/>
      </c>
      <c r="BN571" s="186" t="str">
        <f t="shared" si="261"/>
        <v/>
      </c>
      <c r="BO571" s="186" t="str">
        <f t="shared" si="262"/>
        <v/>
      </c>
      <c r="BP571" s="186" t="str">
        <f t="shared" si="263"/>
        <v/>
      </c>
      <c r="BQ571" s="97"/>
      <c r="BR571" s="186">
        <f t="shared" si="264"/>
        <v>0</v>
      </c>
      <c r="BS571" s="186">
        <f t="shared" si="265"/>
        <v>0</v>
      </c>
      <c r="BT571" s="222">
        <f t="shared" si="266"/>
        <v>0</v>
      </c>
      <c r="BU571" s="222">
        <f t="shared" si="267"/>
        <v>0</v>
      </c>
      <c r="BV571" s="222">
        <f t="shared" si="268"/>
        <v>0</v>
      </c>
      <c r="BW571" s="222">
        <f t="shared" si="269"/>
        <v>0</v>
      </c>
      <c r="BX571" s="222">
        <f t="shared" si="270"/>
        <v>0</v>
      </c>
      <c r="BY571" s="106"/>
      <c r="BZ571" s="197" t="str">
        <f>IF(SUMIF('Input| Projects'!$AS$8:$CP$8,"Dx",'Input| Projects'!$AS571:$CP571)=0,"",SUMIF('Input| Projects'!$AS$8:$CP$8,"Dx",'Input| Projects'!$AS571:$CP571))</f>
        <v/>
      </c>
      <c r="CA571" s="197" t="str">
        <f>IF(SUMIF('Input| Projects'!$AS$8:$CP$8,"Tx",'Input| Projects'!$AS571:$CP571)=0,"",SUMIF('Input| Projects'!$AS$8:$CP$8,"Tx",'Input| Projects'!$AS571:$CP571))</f>
        <v/>
      </c>
      <c r="CB571" s="150" t="str">
        <f t="shared" si="277"/>
        <v/>
      </c>
    </row>
    <row r="572" spans="2:80" x14ac:dyDescent="0.2">
      <c r="B572" s="201">
        <f>IFERROR('Input| Projects'!B572,"")</f>
        <v>563</v>
      </c>
      <c r="C572" s="42" t="str">
        <f>IFERROR(IF('Input| Projects'!C572="","",'Input| Projects'!C572),"")</f>
        <v/>
      </c>
      <c r="D572" s="42" t="str">
        <f>IFERROR(IF('Input| Projects'!D572="","",'Input| Projects'!D572),"")</f>
        <v/>
      </c>
      <c r="E572" s="104"/>
      <c r="F572" s="190">
        <f>IFERROR('Input| Projects'!I572*'Input| Escalations'!$K$19,"")</f>
        <v>0</v>
      </c>
      <c r="G572" s="190">
        <f>IFERROR('Input| Projects'!J572*'Input| Escalations'!$K$19,"")</f>
        <v>0</v>
      </c>
      <c r="H572" s="190">
        <f>IFERROR('Input| Projects'!K572*'Input| Escalations'!$K$19,"")</f>
        <v>0</v>
      </c>
      <c r="I572" s="190">
        <f>IFERROR('Input| Projects'!L572*'Input| Escalations'!$K$19,"")</f>
        <v>0</v>
      </c>
      <c r="J572" s="190">
        <f>IFERROR('Input| Projects'!M572*'Input| Escalations'!$K$19,"")</f>
        <v>0</v>
      </c>
      <c r="K572" s="190">
        <f>IFERROR('Input| Projects'!N572*'Input| Escalations'!$K$19,"")</f>
        <v>0</v>
      </c>
      <c r="L572" s="190">
        <f>IFERROR('Input| Projects'!O572*'Input| Escalations'!$K$19,"")</f>
        <v>0</v>
      </c>
      <c r="M572" s="150" t="str">
        <f>IF(ABS(SUM(F572:L572)-(SUM('Input| Projects'!I572:O572)*'Input| Escalations'!$K$19))&lt;0.0000001,"",1)</f>
        <v/>
      </c>
      <c r="N572" s="192">
        <f>'Input| Projects'!$Y572*INDEX('Input| Escalations'!$H$33:$N$33,MATCH('Calc| Project Costs'!N$9,'Input| Escalations'!$H$23:$N$23,0))+'Input| Projects'!$Z572*INDEX('Input| Escalations'!$H$34:$N$34,MATCH('Calc| Project Costs'!N$9,'Input| Escalations'!$H$23:$N$23,0))+'Input| Projects'!$AA572*INDEX('Input| Escalations'!$H$35:$N$35,MATCH('Calc| Project Costs'!N$9,'Input| Escalations'!$H$23:$N$23,0))+1</f>
        <v>1</v>
      </c>
      <c r="O572" s="192">
        <f>'Input| Projects'!$Y572*INDEX('Input| Escalations'!$H$33:$N$33,MATCH('Calc| Project Costs'!O$9,'Input| Escalations'!$H$23:$N$23,0))+'Input| Projects'!$Z572*INDEX('Input| Escalations'!$H$34:$N$34,MATCH('Calc| Project Costs'!O$9,'Input| Escalations'!$H$23:$N$23,0))+'Input| Projects'!$AA572*INDEX('Input| Escalations'!$H$35:$N$35,MATCH('Calc| Project Costs'!O$9,'Input| Escalations'!$H$23:$N$23,0))+1</f>
        <v>1</v>
      </c>
      <c r="P572" s="192">
        <f>'Input| Projects'!$Y572*INDEX('Input| Escalations'!$H$33:$N$33,MATCH('Calc| Project Costs'!P$9,'Input| Escalations'!$H$23:$N$23,0))+'Input| Projects'!$Z572*INDEX('Input| Escalations'!$H$34:$N$34,MATCH('Calc| Project Costs'!P$9,'Input| Escalations'!$H$23:$N$23,0))+'Input| Projects'!$AA572*INDEX('Input| Escalations'!$H$35:$N$35,MATCH('Calc| Project Costs'!P$9,'Input| Escalations'!$H$23:$N$23,0))+1</f>
        <v>1</v>
      </c>
      <c r="Q572" s="192">
        <f>'Input| Projects'!$Y572*INDEX('Input| Escalations'!$H$33:$N$33,MATCH('Calc| Project Costs'!Q$9,'Input| Escalations'!$H$23:$N$23,0))+'Input| Projects'!$Z572*INDEX('Input| Escalations'!$H$34:$N$34,MATCH('Calc| Project Costs'!Q$9,'Input| Escalations'!$H$23:$N$23,0))+'Input| Projects'!$AA572*INDEX('Input| Escalations'!$H$35:$N$35,MATCH('Calc| Project Costs'!Q$9,'Input| Escalations'!$H$23:$N$23,0))+1</f>
        <v>1</v>
      </c>
      <c r="R572" s="192">
        <f>'Input| Projects'!$Y572*INDEX('Input| Escalations'!$H$33:$N$33,MATCH('Calc| Project Costs'!R$9,'Input| Escalations'!$H$23:$N$23,0))+'Input| Projects'!$Z572*INDEX('Input| Escalations'!$H$34:$N$34,MATCH('Calc| Project Costs'!R$9,'Input| Escalations'!$H$23:$N$23,0))+'Input| Projects'!$AA572*INDEX('Input| Escalations'!$H$35:$N$35,MATCH('Calc| Project Costs'!R$9,'Input| Escalations'!$H$23:$N$23,0))+1</f>
        <v>1</v>
      </c>
      <c r="S572" s="192">
        <f>'Input| Projects'!$Y572*INDEX('Input| Escalations'!$H$33:$N$33,MATCH('Calc| Project Costs'!S$9,'Input| Escalations'!$H$23:$N$23,0))+'Input| Projects'!$Z572*INDEX('Input| Escalations'!$H$34:$N$34,MATCH('Calc| Project Costs'!S$9,'Input| Escalations'!$H$23:$N$23,0))+'Input| Projects'!$AA572*INDEX('Input| Escalations'!$H$35:$N$35,MATCH('Calc| Project Costs'!S$9,'Input| Escalations'!$H$23:$N$23,0))+1</f>
        <v>1</v>
      </c>
      <c r="T572" s="192">
        <f>'Input| Projects'!$Y572*INDEX('Input| Escalations'!$H$33:$N$33,MATCH('Calc| Project Costs'!T$9,'Input| Escalations'!$H$23:$N$23,0))+'Input| Projects'!$Z572*INDEX('Input| Escalations'!$H$34:$N$34,MATCH('Calc| Project Costs'!T$9,'Input| Escalations'!$H$23:$N$23,0))+'Input| Projects'!$AA572*INDEX('Input| Escalations'!$H$35:$N$35,MATCH('Calc| Project Costs'!T$9,'Input| Escalations'!$H$23:$N$23,0))+1</f>
        <v>1</v>
      </c>
      <c r="U572" s="106"/>
      <c r="V572" s="186">
        <f t="shared" si="271"/>
        <v>0</v>
      </c>
      <c r="W572" s="186">
        <f t="shared" si="272"/>
        <v>0</v>
      </c>
      <c r="X572" s="186">
        <f t="shared" si="273"/>
        <v>0</v>
      </c>
      <c r="Y572" s="186">
        <f t="shared" si="249"/>
        <v>0</v>
      </c>
      <c r="Z572" s="186">
        <f t="shared" si="250"/>
        <v>0</v>
      </c>
      <c r="AA572" s="186">
        <f t="shared" si="251"/>
        <v>0</v>
      </c>
      <c r="AB572" s="186">
        <f t="shared" si="252"/>
        <v>0</v>
      </c>
      <c r="AC572" s="106"/>
      <c r="AD572" s="186">
        <f>'Input| Projects'!Q572*N572*'Input| Escalations'!$K$19</f>
        <v>0</v>
      </c>
      <c r="AE572" s="186">
        <f>'Input| Projects'!R572*O572*'Input| Escalations'!$K$19</f>
        <v>0</v>
      </c>
      <c r="AF572" s="186">
        <f>'Input| Projects'!S572*P572*'Input| Escalations'!$K$19</f>
        <v>0</v>
      </c>
      <c r="AG572" s="186">
        <f>'Input| Projects'!T572*Q572*'Input| Escalations'!$K$19</f>
        <v>0</v>
      </c>
      <c r="AH572" s="186">
        <f>'Input| Projects'!U572*R572*'Input| Escalations'!$K$19</f>
        <v>0</v>
      </c>
      <c r="AI572" s="186">
        <f>'Input| Projects'!V572*S572*'Input| Escalations'!$K$19</f>
        <v>0</v>
      </c>
      <c r="AJ572" s="186">
        <f>'Input| Projects'!W572*T572*'Input| Escalations'!$K$19</f>
        <v>0</v>
      </c>
      <c r="AK572" s="106"/>
      <c r="AL572" s="186" t="str">
        <f>IFERROR(IF('Input| Overheads'!$C$42="Direct costs",SUMPRODUCT(--('Input| Projects'!$AC572="Yes"),'Calc| Overheads Allocation'!C$8,'Calc| Project Costs'!V572),IF('Input| Overheads'!$C$42="Internal labour",SUMPRODUCT(--('Input| Projects'!$AC572="Yes"),'Calc| Overheads Allocation'!C$8,'Calc| Project Costs'!V572,'Input| Projects'!$Y572),IF('Input| Overheads'!$C$42="DNSP defined",SUMPRODUCT(--('Input| Projects'!$AC572="Yes"),'Calc| Overheads Allocation'!C$61,'Input| Projects'!$AF572),""))),"")</f>
        <v/>
      </c>
      <c r="AM572" s="186" t="str">
        <f>IFERROR(IF('Input| Overheads'!$C$42="Direct costs",SUMPRODUCT(--('Input| Projects'!$AC572="Yes"),'Calc| Overheads Allocation'!D$8,'Calc| Project Costs'!W572),IF('Input| Overheads'!$C$42="Internal labour",SUMPRODUCT(--('Input| Projects'!$AC572="Yes"),'Calc| Overheads Allocation'!D$8,'Calc| Project Costs'!W572,'Input| Projects'!$Y572),IF('Input| Overheads'!$C$42="DNSP defined",SUMPRODUCT(--('Input| Projects'!$AC572="Yes"),'Calc| Overheads Allocation'!D$61,'Input| Projects'!$AF572),""))),"")</f>
        <v/>
      </c>
      <c r="AN572" s="186" t="str">
        <f>IFERROR(IF('Input| Overheads'!$C$42="Direct costs",SUMPRODUCT(--('Input| Projects'!$AC572="Yes"),'Calc| Overheads Allocation'!E$8,'Calc| Project Costs'!X572),IF('Input| Overheads'!$C$42="Internal labour",SUMPRODUCT(--('Input| Projects'!$AC572="Yes"),'Calc| Overheads Allocation'!E$8,'Calc| Project Costs'!X572,'Input| Projects'!$Y572),IF('Input| Overheads'!$C$42="DNSP defined",SUMPRODUCT(--('Input| Projects'!$AC572="Yes"),'Calc| Overheads Allocation'!E$61,'Input| Projects'!$AF572),""))),"")</f>
        <v/>
      </c>
      <c r="AO572" s="186" t="str">
        <f>IFERROR(IF('Input| Overheads'!$C$42="Direct costs",SUMPRODUCT(--('Input| Projects'!$AC572="Yes"),'Calc| Overheads Allocation'!F$8,'Calc| Project Costs'!Y572),IF('Input| Overheads'!$C$42="Internal labour",SUMPRODUCT(--('Input| Projects'!$AC572="Yes"),'Calc| Overheads Allocation'!F$8,'Calc| Project Costs'!Y572,'Input| Projects'!$Y572),IF('Input| Overheads'!$C$42="DNSP defined",SUMPRODUCT(--('Input| Projects'!$AC572="Yes"),'Calc| Overheads Allocation'!F$61,'Input| Projects'!$AF572),""))),"")</f>
        <v/>
      </c>
      <c r="AP572" s="186" t="str">
        <f>IFERROR(IF('Input| Overheads'!$C$42="Direct costs",SUMPRODUCT(--('Input| Projects'!$AC572="Yes"),'Calc| Overheads Allocation'!G$8,'Calc| Project Costs'!Z572),IF('Input| Overheads'!$C$42="Internal labour",SUMPRODUCT(--('Input| Projects'!$AC572="Yes"),'Calc| Overheads Allocation'!G$8,'Calc| Project Costs'!Z572,'Input| Projects'!$Y572),IF('Input| Overheads'!$C$42="DNSP defined",SUMPRODUCT(--('Input| Projects'!$AC572="Yes"),'Calc| Overheads Allocation'!G$61,'Input| Projects'!$AF572),""))),"")</f>
        <v/>
      </c>
      <c r="AQ572" s="186" t="str">
        <f>IFERROR(IF('Input| Overheads'!$C$42="Direct costs",SUMPRODUCT(--('Input| Projects'!$AC572="Yes"),'Calc| Overheads Allocation'!H$8,'Calc| Project Costs'!AA572),IF('Input| Overheads'!$C$42="Internal labour",SUMPRODUCT(--('Input| Projects'!$AC572="Yes"),'Calc| Overheads Allocation'!H$8,'Calc| Project Costs'!AA572,'Input| Projects'!$Y572),IF('Input| Overheads'!$C$42="DNSP defined",SUMPRODUCT(--('Input| Projects'!$AC572="Yes"),'Calc| Overheads Allocation'!H$61,'Input| Projects'!$AF572),""))),"")</f>
        <v/>
      </c>
      <c r="AR572" s="186" t="str">
        <f>IFERROR(IF('Input| Overheads'!$C$42="Direct costs",SUMPRODUCT(--('Input| Projects'!$AC572="Yes"),'Calc| Overheads Allocation'!I$8,'Calc| Project Costs'!AB572),IF('Input| Overheads'!$C$42="Internal labour",SUMPRODUCT(--('Input| Projects'!$AC572="Yes"),'Calc| Overheads Allocation'!I$8,'Calc| Project Costs'!AB572,'Input| Projects'!$Y572),IF('Input| Overheads'!$C$42="DNSP defined",SUMPRODUCT(--('Input| Projects'!$AC572="Yes"),'Calc| Overheads Allocation'!I$61,'Input| Projects'!$AF572),""))),"")</f>
        <v/>
      </c>
      <c r="AS572" s="106"/>
      <c r="AT572" s="186" t="str">
        <f>IFERROR(IF('Input| Overheads'!$C$42="Direct costs",SUMPRODUCT(--('Input| Projects'!$AD572="Yes"),'Calc| Overheads Allocation'!C$9,'Calc| Project Costs'!V572),IF('Input| Overheads'!$C$42="Internal labour",SUMPRODUCT(--('Input| Projects'!$AD572="Yes"),'Calc| Overheads Allocation'!C$9,'Calc| Project Costs'!V572,'Input| Projects'!$Y572),IF('Input| Overheads'!$C$42="DNSP defined",SUMPRODUCT(--('Input| Projects'!$AD572="Yes"),'Calc| Overheads Allocation'!C$62,'Input| Projects'!$AG572),""))),"")</f>
        <v/>
      </c>
      <c r="AU572" s="186" t="str">
        <f>IFERROR(IF('Input| Overheads'!$C$42="Direct costs",SUMPRODUCT(--('Input| Projects'!$AD572="Yes"),'Calc| Overheads Allocation'!D$9,'Calc| Project Costs'!W572),IF('Input| Overheads'!$C$42="Internal labour",SUMPRODUCT(--('Input| Projects'!$AD572="Yes"),'Calc| Overheads Allocation'!D$9,'Calc| Project Costs'!W572,'Input| Projects'!$Y572),IF('Input| Overheads'!$C$42="DNSP defined",SUMPRODUCT(--('Input| Projects'!$AD572="Yes"),'Calc| Overheads Allocation'!D$62,'Input| Projects'!$AG572),""))),"")</f>
        <v/>
      </c>
      <c r="AV572" s="186" t="str">
        <f>IFERROR(IF('Input| Overheads'!$C$42="Direct costs",SUMPRODUCT(--('Input| Projects'!$AD572="Yes"),'Calc| Overheads Allocation'!E$9,'Calc| Project Costs'!X572),IF('Input| Overheads'!$C$42="Internal labour",SUMPRODUCT(--('Input| Projects'!$AD572="Yes"),'Calc| Overheads Allocation'!E$9,'Calc| Project Costs'!X572,'Input| Projects'!$Y572),IF('Input| Overheads'!$C$42="DNSP defined",SUMPRODUCT(--('Input| Projects'!$AD572="Yes"),'Calc| Overheads Allocation'!E$62,'Input| Projects'!$AG572),""))),"")</f>
        <v/>
      </c>
      <c r="AW572" s="186" t="str">
        <f>IFERROR(IF('Input| Overheads'!$C$42="Direct costs",SUMPRODUCT(--('Input| Projects'!$AD572="Yes"),'Calc| Overheads Allocation'!F$9,'Calc| Project Costs'!Y572),IF('Input| Overheads'!$C$42="Internal labour",SUMPRODUCT(--('Input| Projects'!$AD572="Yes"),'Calc| Overheads Allocation'!F$9,'Calc| Project Costs'!Y572,'Input| Projects'!$Y572),IF('Input| Overheads'!$C$42="DNSP defined",SUMPRODUCT(--('Input| Projects'!$AD572="Yes"),'Calc| Overheads Allocation'!F$62,'Input| Projects'!$AG572),""))),"")</f>
        <v/>
      </c>
      <c r="AX572" s="186" t="str">
        <f>IFERROR(IF('Input| Overheads'!$C$42="Direct costs",SUMPRODUCT(--('Input| Projects'!$AD572="Yes"),'Calc| Overheads Allocation'!G$9,'Calc| Project Costs'!Z572),IF('Input| Overheads'!$C$42="Internal labour",SUMPRODUCT(--('Input| Projects'!$AD572="Yes"),'Calc| Overheads Allocation'!G$9,'Calc| Project Costs'!Z572,'Input| Projects'!$Y572),IF('Input| Overheads'!$C$42="DNSP defined",SUMPRODUCT(--('Input| Projects'!$AD572="Yes"),'Calc| Overheads Allocation'!G$62,'Input| Projects'!$AG572),""))),"")</f>
        <v/>
      </c>
      <c r="AY572" s="186" t="str">
        <f>IFERROR(IF('Input| Overheads'!$C$42="Direct costs",SUMPRODUCT(--('Input| Projects'!$AD572="Yes"),'Calc| Overheads Allocation'!H$9,'Calc| Project Costs'!AA572),IF('Input| Overheads'!$C$42="Internal labour",SUMPRODUCT(--('Input| Projects'!$AD572="Yes"),'Calc| Overheads Allocation'!H$9,'Calc| Project Costs'!AA572,'Input| Projects'!$Y572),IF('Input| Overheads'!$C$42="DNSP defined",SUMPRODUCT(--('Input| Projects'!$AD572="Yes"),'Calc| Overheads Allocation'!H$62,'Input| Projects'!$AG572),""))),"")</f>
        <v/>
      </c>
      <c r="AZ572" s="186" t="str">
        <f>IFERROR(IF('Input| Overheads'!$C$42="Direct costs",SUMPRODUCT(--('Input| Projects'!$AD572="Yes"),'Calc| Overheads Allocation'!I$9,'Calc| Project Costs'!AB572),IF('Input| Overheads'!$C$42="Internal labour",SUMPRODUCT(--('Input| Projects'!$AD572="Yes"),'Calc| Overheads Allocation'!I$9,'Calc| Project Costs'!AB572,'Input| Projects'!$Y572),IF('Input| Overheads'!$C$42="DNSP defined",SUMPRODUCT(--('Input| Projects'!$AD572="Yes"),'Calc| Overheads Allocation'!I$62,'Input| Projects'!$AG572),""))),"")</f>
        <v/>
      </c>
      <c r="BA572" s="106"/>
      <c r="BB572" s="186">
        <f t="shared" si="274"/>
        <v>0</v>
      </c>
      <c r="BC572" s="186">
        <f t="shared" si="275"/>
        <v>0</v>
      </c>
      <c r="BD572" s="186">
        <f t="shared" si="276"/>
        <v>0</v>
      </c>
      <c r="BE572" s="186">
        <f t="shared" si="253"/>
        <v>0</v>
      </c>
      <c r="BF572" s="186">
        <f t="shared" si="254"/>
        <v>0</v>
      </c>
      <c r="BG572" s="186">
        <f t="shared" si="255"/>
        <v>0</v>
      </c>
      <c r="BH572" s="186">
        <f t="shared" si="256"/>
        <v>0</v>
      </c>
      <c r="BI572" s="97"/>
      <c r="BJ572" s="186" t="str">
        <f t="shared" si="257"/>
        <v/>
      </c>
      <c r="BK572" s="186" t="str">
        <f t="shared" si="258"/>
        <v/>
      </c>
      <c r="BL572" s="186" t="str">
        <f t="shared" si="259"/>
        <v/>
      </c>
      <c r="BM572" s="186" t="str">
        <f t="shared" si="260"/>
        <v/>
      </c>
      <c r="BN572" s="186" t="str">
        <f t="shared" si="261"/>
        <v/>
      </c>
      <c r="BO572" s="186" t="str">
        <f t="shared" si="262"/>
        <v/>
      </c>
      <c r="BP572" s="186" t="str">
        <f t="shared" si="263"/>
        <v/>
      </c>
      <c r="BQ572" s="97"/>
      <c r="BR572" s="186">
        <f t="shared" si="264"/>
        <v>0</v>
      </c>
      <c r="BS572" s="186">
        <f t="shared" si="265"/>
        <v>0</v>
      </c>
      <c r="BT572" s="222">
        <f t="shared" si="266"/>
        <v>0</v>
      </c>
      <c r="BU572" s="222">
        <f t="shared" si="267"/>
        <v>0</v>
      </c>
      <c r="BV572" s="222">
        <f t="shared" si="268"/>
        <v>0</v>
      </c>
      <c r="BW572" s="222">
        <f t="shared" si="269"/>
        <v>0</v>
      </c>
      <c r="BX572" s="222">
        <f t="shared" si="270"/>
        <v>0</v>
      </c>
      <c r="BY572" s="106"/>
      <c r="BZ572" s="197" t="str">
        <f>IF(SUMIF('Input| Projects'!$AS$8:$CP$8,"Dx",'Input| Projects'!$AS572:$CP572)=0,"",SUMIF('Input| Projects'!$AS$8:$CP$8,"Dx",'Input| Projects'!$AS572:$CP572))</f>
        <v/>
      </c>
      <c r="CA572" s="197" t="str">
        <f>IF(SUMIF('Input| Projects'!$AS$8:$CP$8,"Tx",'Input| Projects'!$AS572:$CP572)=0,"",SUMIF('Input| Projects'!$AS$8:$CP$8,"Tx",'Input| Projects'!$AS572:$CP572))</f>
        <v/>
      </c>
      <c r="CB572" s="150" t="str">
        <f t="shared" si="277"/>
        <v/>
      </c>
    </row>
    <row r="573" spans="2:80" x14ac:dyDescent="0.2">
      <c r="B573" s="201">
        <f>IFERROR('Input| Projects'!B573,"")</f>
        <v>564</v>
      </c>
      <c r="C573" s="42" t="str">
        <f>IFERROR(IF('Input| Projects'!C573="","",'Input| Projects'!C573),"")</f>
        <v/>
      </c>
      <c r="D573" s="42" t="str">
        <f>IFERROR(IF('Input| Projects'!D573="","",'Input| Projects'!D573),"")</f>
        <v/>
      </c>
      <c r="E573" s="104"/>
      <c r="F573" s="190">
        <f>IFERROR('Input| Projects'!I573*'Input| Escalations'!$K$19,"")</f>
        <v>0</v>
      </c>
      <c r="G573" s="190">
        <f>IFERROR('Input| Projects'!J573*'Input| Escalations'!$K$19,"")</f>
        <v>0</v>
      </c>
      <c r="H573" s="190">
        <f>IFERROR('Input| Projects'!K573*'Input| Escalations'!$K$19,"")</f>
        <v>0</v>
      </c>
      <c r="I573" s="190">
        <f>IFERROR('Input| Projects'!L573*'Input| Escalations'!$K$19,"")</f>
        <v>0</v>
      </c>
      <c r="J573" s="190">
        <f>IFERROR('Input| Projects'!M573*'Input| Escalations'!$K$19,"")</f>
        <v>0</v>
      </c>
      <c r="K573" s="190">
        <f>IFERROR('Input| Projects'!N573*'Input| Escalations'!$K$19,"")</f>
        <v>0</v>
      </c>
      <c r="L573" s="190">
        <f>IFERROR('Input| Projects'!O573*'Input| Escalations'!$K$19,"")</f>
        <v>0</v>
      </c>
      <c r="M573" s="150" t="str">
        <f>IF(ABS(SUM(F573:L573)-(SUM('Input| Projects'!I573:O573)*'Input| Escalations'!$K$19))&lt;0.0000001,"",1)</f>
        <v/>
      </c>
      <c r="N573" s="192">
        <f>'Input| Projects'!$Y573*INDEX('Input| Escalations'!$H$33:$N$33,MATCH('Calc| Project Costs'!N$9,'Input| Escalations'!$H$23:$N$23,0))+'Input| Projects'!$Z573*INDEX('Input| Escalations'!$H$34:$N$34,MATCH('Calc| Project Costs'!N$9,'Input| Escalations'!$H$23:$N$23,0))+'Input| Projects'!$AA573*INDEX('Input| Escalations'!$H$35:$N$35,MATCH('Calc| Project Costs'!N$9,'Input| Escalations'!$H$23:$N$23,0))+1</f>
        <v>1</v>
      </c>
      <c r="O573" s="192">
        <f>'Input| Projects'!$Y573*INDEX('Input| Escalations'!$H$33:$N$33,MATCH('Calc| Project Costs'!O$9,'Input| Escalations'!$H$23:$N$23,0))+'Input| Projects'!$Z573*INDEX('Input| Escalations'!$H$34:$N$34,MATCH('Calc| Project Costs'!O$9,'Input| Escalations'!$H$23:$N$23,0))+'Input| Projects'!$AA573*INDEX('Input| Escalations'!$H$35:$N$35,MATCH('Calc| Project Costs'!O$9,'Input| Escalations'!$H$23:$N$23,0))+1</f>
        <v>1</v>
      </c>
      <c r="P573" s="192">
        <f>'Input| Projects'!$Y573*INDEX('Input| Escalations'!$H$33:$N$33,MATCH('Calc| Project Costs'!P$9,'Input| Escalations'!$H$23:$N$23,0))+'Input| Projects'!$Z573*INDEX('Input| Escalations'!$H$34:$N$34,MATCH('Calc| Project Costs'!P$9,'Input| Escalations'!$H$23:$N$23,0))+'Input| Projects'!$AA573*INDEX('Input| Escalations'!$H$35:$N$35,MATCH('Calc| Project Costs'!P$9,'Input| Escalations'!$H$23:$N$23,0))+1</f>
        <v>1</v>
      </c>
      <c r="Q573" s="192">
        <f>'Input| Projects'!$Y573*INDEX('Input| Escalations'!$H$33:$N$33,MATCH('Calc| Project Costs'!Q$9,'Input| Escalations'!$H$23:$N$23,0))+'Input| Projects'!$Z573*INDEX('Input| Escalations'!$H$34:$N$34,MATCH('Calc| Project Costs'!Q$9,'Input| Escalations'!$H$23:$N$23,0))+'Input| Projects'!$AA573*INDEX('Input| Escalations'!$H$35:$N$35,MATCH('Calc| Project Costs'!Q$9,'Input| Escalations'!$H$23:$N$23,0))+1</f>
        <v>1</v>
      </c>
      <c r="R573" s="192">
        <f>'Input| Projects'!$Y573*INDEX('Input| Escalations'!$H$33:$N$33,MATCH('Calc| Project Costs'!R$9,'Input| Escalations'!$H$23:$N$23,0))+'Input| Projects'!$Z573*INDEX('Input| Escalations'!$H$34:$N$34,MATCH('Calc| Project Costs'!R$9,'Input| Escalations'!$H$23:$N$23,0))+'Input| Projects'!$AA573*INDEX('Input| Escalations'!$H$35:$N$35,MATCH('Calc| Project Costs'!R$9,'Input| Escalations'!$H$23:$N$23,0))+1</f>
        <v>1</v>
      </c>
      <c r="S573" s="192">
        <f>'Input| Projects'!$Y573*INDEX('Input| Escalations'!$H$33:$N$33,MATCH('Calc| Project Costs'!S$9,'Input| Escalations'!$H$23:$N$23,0))+'Input| Projects'!$Z573*INDEX('Input| Escalations'!$H$34:$N$34,MATCH('Calc| Project Costs'!S$9,'Input| Escalations'!$H$23:$N$23,0))+'Input| Projects'!$AA573*INDEX('Input| Escalations'!$H$35:$N$35,MATCH('Calc| Project Costs'!S$9,'Input| Escalations'!$H$23:$N$23,0))+1</f>
        <v>1</v>
      </c>
      <c r="T573" s="192">
        <f>'Input| Projects'!$Y573*INDEX('Input| Escalations'!$H$33:$N$33,MATCH('Calc| Project Costs'!T$9,'Input| Escalations'!$H$23:$N$23,0))+'Input| Projects'!$Z573*INDEX('Input| Escalations'!$H$34:$N$34,MATCH('Calc| Project Costs'!T$9,'Input| Escalations'!$H$23:$N$23,0))+'Input| Projects'!$AA573*INDEX('Input| Escalations'!$H$35:$N$35,MATCH('Calc| Project Costs'!T$9,'Input| Escalations'!$H$23:$N$23,0))+1</f>
        <v>1</v>
      </c>
      <c r="U573" s="106"/>
      <c r="V573" s="186">
        <f t="shared" si="271"/>
        <v>0</v>
      </c>
      <c r="W573" s="186">
        <f t="shared" si="272"/>
        <v>0</v>
      </c>
      <c r="X573" s="186">
        <f t="shared" si="273"/>
        <v>0</v>
      </c>
      <c r="Y573" s="186">
        <f t="shared" si="249"/>
        <v>0</v>
      </c>
      <c r="Z573" s="186">
        <f t="shared" si="250"/>
        <v>0</v>
      </c>
      <c r="AA573" s="186">
        <f t="shared" si="251"/>
        <v>0</v>
      </c>
      <c r="AB573" s="186">
        <f t="shared" si="252"/>
        <v>0</v>
      </c>
      <c r="AC573" s="106"/>
      <c r="AD573" s="186">
        <f>'Input| Projects'!Q573*N573*'Input| Escalations'!$K$19</f>
        <v>0</v>
      </c>
      <c r="AE573" s="186">
        <f>'Input| Projects'!R573*O573*'Input| Escalations'!$K$19</f>
        <v>0</v>
      </c>
      <c r="AF573" s="186">
        <f>'Input| Projects'!S573*P573*'Input| Escalations'!$K$19</f>
        <v>0</v>
      </c>
      <c r="AG573" s="186">
        <f>'Input| Projects'!T573*Q573*'Input| Escalations'!$K$19</f>
        <v>0</v>
      </c>
      <c r="AH573" s="186">
        <f>'Input| Projects'!U573*R573*'Input| Escalations'!$K$19</f>
        <v>0</v>
      </c>
      <c r="AI573" s="186">
        <f>'Input| Projects'!V573*S573*'Input| Escalations'!$K$19</f>
        <v>0</v>
      </c>
      <c r="AJ573" s="186">
        <f>'Input| Projects'!W573*T573*'Input| Escalations'!$K$19</f>
        <v>0</v>
      </c>
      <c r="AK573" s="106"/>
      <c r="AL573" s="186" t="str">
        <f>IFERROR(IF('Input| Overheads'!$C$42="Direct costs",SUMPRODUCT(--('Input| Projects'!$AC573="Yes"),'Calc| Overheads Allocation'!C$8,'Calc| Project Costs'!V573),IF('Input| Overheads'!$C$42="Internal labour",SUMPRODUCT(--('Input| Projects'!$AC573="Yes"),'Calc| Overheads Allocation'!C$8,'Calc| Project Costs'!V573,'Input| Projects'!$Y573),IF('Input| Overheads'!$C$42="DNSP defined",SUMPRODUCT(--('Input| Projects'!$AC573="Yes"),'Calc| Overheads Allocation'!C$61,'Input| Projects'!$AF573),""))),"")</f>
        <v/>
      </c>
      <c r="AM573" s="186" t="str">
        <f>IFERROR(IF('Input| Overheads'!$C$42="Direct costs",SUMPRODUCT(--('Input| Projects'!$AC573="Yes"),'Calc| Overheads Allocation'!D$8,'Calc| Project Costs'!W573),IF('Input| Overheads'!$C$42="Internal labour",SUMPRODUCT(--('Input| Projects'!$AC573="Yes"),'Calc| Overheads Allocation'!D$8,'Calc| Project Costs'!W573,'Input| Projects'!$Y573),IF('Input| Overheads'!$C$42="DNSP defined",SUMPRODUCT(--('Input| Projects'!$AC573="Yes"),'Calc| Overheads Allocation'!D$61,'Input| Projects'!$AF573),""))),"")</f>
        <v/>
      </c>
      <c r="AN573" s="186" t="str">
        <f>IFERROR(IF('Input| Overheads'!$C$42="Direct costs",SUMPRODUCT(--('Input| Projects'!$AC573="Yes"),'Calc| Overheads Allocation'!E$8,'Calc| Project Costs'!X573),IF('Input| Overheads'!$C$42="Internal labour",SUMPRODUCT(--('Input| Projects'!$AC573="Yes"),'Calc| Overheads Allocation'!E$8,'Calc| Project Costs'!X573,'Input| Projects'!$Y573),IF('Input| Overheads'!$C$42="DNSP defined",SUMPRODUCT(--('Input| Projects'!$AC573="Yes"),'Calc| Overheads Allocation'!E$61,'Input| Projects'!$AF573),""))),"")</f>
        <v/>
      </c>
      <c r="AO573" s="186" t="str">
        <f>IFERROR(IF('Input| Overheads'!$C$42="Direct costs",SUMPRODUCT(--('Input| Projects'!$AC573="Yes"),'Calc| Overheads Allocation'!F$8,'Calc| Project Costs'!Y573),IF('Input| Overheads'!$C$42="Internal labour",SUMPRODUCT(--('Input| Projects'!$AC573="Yes"),'Calc| Overheads Allocation'!F$8,'Calc| Project Costs'!Y573,'Input| Projects'!$Y573),IF('Input| Overheads'!$C$42="DNSP defined",SUMPRODUCT(--('Input| Projects'!$AC573="Yes"),'Calc| Overheads Allocation'!F$61,'Input| Projects'!$AF573),""))),"")</f>
        <v/>
      </c>
      <c r="AP573" s="186" t="str">
        <f>IFERROR(IF('Input| Overheads'!$C$42="Direct costs",SUMPRODUCT(--('Input| Projects'!$AC573="Yes"),'Calc| Overheads Allocation'!G$8,'Calc| Project Costs'!Z573),IF('Input| Overheads'!$C$42="Internal labour",SUMPRODUCT(--('Input| Projects'!$AC573="Yes"),'Calc| Overheads Allocation'!G$8,'Calc| Project Costs'!Z573,'Input| Projects'!$Y573),IF('Input| Overheads'!$C$42="DNSP defined",SUMPRODUCT(--('Input| Projects'!$AC573="Yes"),'Calc| Overheads Allocation'!G$61,'Input| Projects'!$AF573),""))),"")</f>
        <v/>
      </c>
      <c r="AQ573" s="186" t="str">
        <f>IFERROR(IF('Input| Overheads'!$C$42="Direct costs",SUMPRODUCT(--('Input| Projects'!$AC573="Yes"),'Calc| Overheads Allocation'!H$8,'Calc| Project Costs'!AA573),IF('Input| Overheads'!$C$42="Internal labour",SUMPRODUCT(--('Input| Projects'!$AC573="Yes"),'Calc| Overheads Allocation'!H$8,'Calc| Project Costs'!AA573,'Input| Projects'!$Y573),IF('Input| Overheads'!$C$42="DNSP defined",SUMPRODUCT(--('Input| Projects'!$AC573="Yes"),'Calc| Overheads Allocation'!H$61,'Input| Projects'!$AF573),""))),"")</f>
        <v/>
      </c>
      <c r="AR573" s="186" t="str">
        <f>IFERROR(IF('Input| Overheads'!$C$42="Direct costs",SUMPRODUCT(--('Input| Projects'!$AC573="Yes"),'Calc| Overheads Allocation'!I$8,'Calc| Project Costs'!AB573),IF('Input| Overheads'!$C$42="Internal labour",SUMPRODUCT(--('Input| Projects'!$AC573="Yes"),'Calc| Overheads Allocation'!I$8,'Calc| Project Costs'!AB573,'Input| Projects'!$Y573),IF('Input| Overheads'!$C$42="DNSP defined",SUMPRODUCT(--('Input| Projects'!$AC573="Yes"),'Calc| Overheads Allocation'!I$61,'Input| Projects'!$AF573),""))),"")</f>
        <v/>
      </c>
      <c r="AS573" s="106"/>
      <c r="AT573" s="186" t="str">
        <f>IFERROR(IF('Input| Overheads'!$C$42="Direct costs",SUMPRODUCT(--('Input| Projects'!$AD573="Yes"),'Calc| Overheads Allocation'!C$9,'Calc| Project Costs'!V573),IF('Input| Overheads'!$C$42="Internal labour",SUMPRODUCT(--('Input| Projects'!$AD573="Yes"),'Calc| Overheads Allocation'!C$9,'Calc| Project Costs'!V573,'Input| Projects'!$Y573),IF('Input| Overheads'!$C$42="DNSP defined",SUMPRODUCT(--('Input| Projects'!$AD573="Yes"),'Calc| Overheads Allocation'!C$62,'Input| Projects'!$AG573),""))),"")</f>
        <v/>
      </c>
      <c r="AU573" s="186" t="str">
        <f>IFERROR(IF('Input| Overheads'!$C$42="Direct costs",SUMPRODUCT(--('Input| Projects'!$AD573="Yes"),'Calc| Overheads Allocation'!D$9,'Calc| Project Costs'!W573),IF('Input| Overheads'!$C$42="Internal labour",SUMPRODUCT(--('Input| Projects'!$AD573="Yes"),'Calc| Overheads Allocation'!D$9,'Calc| Project Costs'!W573,'Input| Projects'!$Y573),IF('Input| Overheads'!$C$42="DNSP defined",SUMPRODUCT(--('Input| Projects'!$AD573="Yes"),'Calc| Overheads Allocation'!D$62,'Input| Projects'!$AG573),""))),"")</f>
        <v/>
      </c>
      <c r="AV573" s="186" t="str">
        <f>IFERROR(IF('Input| Overheads'!$C$42="Direct costs",SUMPRODUCT(--('Input| Projects'!$AD573="Yes"),'Calc| Overheads Allocation'!E$9,'Calc| Project Costs'!X573),IF('Input| Overheads'!$C$42="Internal labour",SUMPRODUCT(--('Input| Projects'!$AD573="Yes"),'Calc| Overheads Allocation'!E$9,'Calc| Project Costs'!X573,'Input| Projects'!$Y573),IF('Input| Overheads'!$C$42="DNSP defined",SUMPRODUCT(--('Input| Projects'!$AD573="Yes"),'Calc| Overheads Allocation'!E$62,'Input| Projects'!$AG573),""))),"")</f>
        <v/>
      </c>
      <c r="AW573" s="186" t="str">
        <f>IFERROR(IF('Input| Overheads'!$C$42="Direct costs",SUMPRODUCT(--('Input| Projects'!$AD573="Yes"),'Calc| Overheads Allocation'!F$9,'Calc| Project Costs'!Y573),IF('Input| Overheads'!$C$42="Internal labour",SUMPRODUCT(--('Input| Projects'!$AD573="Yes"),'Calc| Overheads Allocation'!F$9,'Calc| Project Costs'!Y573,'Input| Projects'!$Y573),IF('Input| Overheads'!$C$42="DNSP defined",SUMPRODUCT(--('Input| Projects'!$AD573="Yes"),'Calc| Overheads Allocation'!F$62,'Input| Projects'!$AG573),""))),"")</f>
        <v/>
      </c>
      <c r="AX573" s="186" t="str">
        <f>IFERROR(IF('Input| Overheads'!$C$42="Direct costs",SUMPRODUCT(--('Input| Projects'!$AD573="Yes"),'Calc| Overheads Allocation'!G$9,'Calc| Project Costs'!Z573),IF('Input| Overheads'!$C$42="Internal labour",SUMPRODUCT(--('Input| Projects'!$AD573="Yes"),'Calc| Overheads Allocation'!G$9,'Calc| Project Costs'!Z573,'Input| Projects'!$Y573),IF('Input| Overheads'!$C$42="DNSP defined",SUMPRODUCT(--('Input| Projects'!$AD573="Yes"),'Calc| Overheads Allocation'!G$62,'Input| Projects'!$AG573),""))),"")</f>
        <v/>
      </c>
      <c r="AY573" s="186" t="str">
        <f>IFERROR(IF('Input| Overheads'!$C$42="Direct costs",SUMPRODUCT(--('Input| Projects'!$AD573="Yes"),'Calc| Overheads Allocation'!H$9,'Calc| Project Costs'!AA573),IF('Input| Overheads'!$C$42="Internal labour",SUMPRODUCT(--('Input| Projects'!$AD573="Yes"),'Calc| Overheads Allocation'!H$9,'Calc| Project Costs'!AA573,'Input| Projects'!$Y573),IF('Input| Overheads'!$C$42="DNSP defined",SUMPRODUCT(--('Input| Projects'!$AD573="Yes"),'Calc| Overheads Allocation'!H$62,'Input| Projects'!$AG573),""))),"")</f>
        <v/>
      </c>
      <c r="AZ573" s="186" t="str">
        <f>IFERROR(IF('Input| Overheads'!$C$42="Direct costs",SUMPRODUCT(--('Input| Projects'!$AD573="Yes"),'Calc| Overheads Allocation'!I$9,'Calc| Project Costs'!AB573),IF('Input| Overheads'!$C$42="Internal labour",SUMPRODUCT(--('Input| Projects'!$AD573="Yes"),'Calc| Overheads Allocation'!I$9,'Calc| Project Costs'!AB573,'Input| Projects'!$Y573),IF('Input| Overheads'!$C$42="DNSP defined",SUMPRODUCT(--('Input| Projects'!$AD573="Yes"),'Calc| Overheads Allocation'!I$62,'Input| Projects'!$AG573),""))),"")</f>
        <v/>
      </c>
      <c r="BA573" s="106"/>
      <c r="BB573" s="186">
        <f t="shared" si="274"/>
        <v>0</v>
      </c>
      <c r="BC573" s="186">
        <f t="shared" si="275"/>
        <v>0</v>
      </c>
      <c r="BD573" s="186">
        <f t="shared" si="276"/>
        <v>0</v>
      </c>
      <c r="BE573" s="186">
        <f t="shared" si="253"/>
        <v>0</v>
      </c>
      <c r="BF573" s="186">
        <f t="shared" si="254"/>
        <v>0</v>
      </c>
      <c r="BG573" s="186">
        <f t="shared" si="255"/>
        <v>0</v>
      </c>
      <c r="BH573" s="186">
        <f t="shared" si="256"/>
        <v>0</v>
      </c>
      <c r="BI573" s="97"/>
      <c r="BJ573" s="186" t="str">
        <f t="shared" si="257"/>
        <v/>
      </c>
      <c r="BK573" s="186" t="str">
        <f t="shared" si="258"/>
        <v/>
      </c>
      <c r="BL573" s="186" t="str">
        <f t="shared" si="259"/>
        <v/>
      </c>
      <c r="BM573" s="186" t="str">
        <f t="shared" si="260"/>
        <v/>
      </c>
      <c r="BN573" s="186" t="str">
        <f t="shared" si="261"/>
        <v/>
      </c>
      <c r="BO573" s="186" t="str">
        <f t="shared" si="262"/>
        <v/>
      </c>
      <c r="BP573" s="186" t="str">
        <f t="shared" si="263"/>
        <v/>
      </c>
      <c r="BQ573" s="97"/>
      <c r="BR573" s="186">
        <f t="shared" si="264"/>
        <v>0</v>
      </c>
      <c r="BS573" s="186">
        <f t="shared" si="265"/>
        <v>0</v>
      </c>
      <c r="BT573" s="222">
        <f t="shared" si="266"/>
        <v>0</v>
      </c>
      <c r="BU573" s="222">
        <f t="shared" si="267"/>
        <v>0</v>
      </c>
      <c r="BV573" s="222">
        <f t="shared" si="268"/>
        <v>0</v>
      </c>
      <c r="BW573" s="222">
        <f t="shared" si="269"/>
        <v>0</v>
      </c>
      <c r="BX573" s="222">
        <f t="shared" si="270"/>
        <v>0</v>
      </c>
      <c r="BY573" s="106"/>
      <c r="BZ573" s="197" t="str">
        <f>IF(SUMIF('Input| Projects'!$AS$8:$CP$8,"Dx",'Input| Projects'!$AS573:$CP573)=0,"",SUMIF('Input| Projects'!$AS$8:$CP$8,"Dx",'Input| Projects'!$AS573:$CP573))</f>
        <v/>
      </c>
      <c r="CA573" s="197" t="str">
        <f>IF(SUMIF('Input| Projects'!$AS$8:$CP$8,"Tx",'Input| Projects'!$AS573:$CP573)=0,"",SUMIF('Input| Projects'!$AS$8:$CP$8,"Tx",'Input| Projects'!$AS573:$CP573))</f>
        <v/>
      </c>
      <c r="CB573" s="150" t="str">
        <f t="shared" si="277"/>
        <v/>
      </c>
    </row>
    <row r="574" spans="2:80" x14ac:dyDescent="0.2">
      <c r="B574" s="201">
        <f>IFERROR('Input| Projects'!B574,"")</f>
        <v>565</v>
      </c>
      <c r="C574" s="42" t="str">
        <f>IFERROR(IF('Input| Projects'!C574="","",'Input| Projects'!C574),"")</f>
        <v/>
      </c>
      <c r="D574" s="42" t="str">
        <f>IFERROR(IF('Input| Projects'!D574="","",'Input| Projects'!D574),"")</f>
        <v/>
      </c>
      <c r="E574" s="104"/>
      <c r="F574" s="190">
        <f>IFERROR('Input| Projects'!I574*'Input| Escalations'!$K$19,"")</f>
        <v>0</v>
      </c>
      <c r="G574" s="190">
        <f>IFERROR('Input| Projects'!J574*'Input| Escalations'!$K$19,"")</f>
        <v>0</v>
      </c>
      <c r="H574" s="190">
        <f>IFERROR('Input| Projects'!K574*'Input| Escalations'!$K$19,"")</f>
        <v>0</v>
      </c>
      <c r="I574" s="190">
        <f>IFERROR('Input| Projects'!L574*'Input| Escalations'!$K$19,"")</f>
        <v>0</v>
      </c>
      <c r="J574" s="190">
        <f>IFERROR('Input| Projects'!M574*'Input| Escalations'!$K$19,"")</f>
        <v>0</v>
      </c>
      <c r="K574" s="190">
        <f>IFERROR('Input| Projects'!N574*'Input| Escalations'!$K$19,"")</f>
        <v>0</v>
      </c>
      <c r="L574" s="190">
        <f>IFERROR('Input| Projects'!O574*'Input| Escalations'!$K$19,"")</f>
        <v>0</v>
      </c>
      <c r="M574" s="150" t="str">
        <f>IF(ABS(SUM(F574:L574)-(SUM('Input| Projects'!I574:O574)*'Input| Escalations'!$K$19))&lt;0.0000001,"",1)</f>
        <v/>
      </c>
      <c r="N574" s="192">
        <f>'Input| Projects'!$Y574*INDEX('Input| Escalations'!$H$33:$N$33,MATCH('Calc| Project Costs'!N$9,'Input| Escalations'!$H$23:$N$23,0))+'Input| Projects'!$Z574*INDEX('Input| Escalations'!$H$34:$N$34,MATCH('Calc| Project Costs'!N$9,'Input| Escalations'!$H$23:$N$23,0))+'Input| Projects'!$AA574*INDEX('Input| Escalations'!$H$35:$N$35,MATCH('Calc| Project Costs'!N$9,'Input| Escalations'!$H$23:$N$23,0))+1</f>
        <v>1</v>
      </c>
      <c r="O574" s="192">
        <f>'Input| Projects'!$Y574*INDEX('Input| Escalations'!$H$33:$N$33,MATCH('Calc| Project Costs'!O$9,'Input| Escalations'!$H$23:$N$23,0))+'Input| Projects'!$Z574*INDEX('Input| Escalations'!$H$34:$N$34,MATCH('Calc| Project Costs'!O$9,'Input| Escalations'!$H$23:$N$23,0))+'Input| Projects'!$AA574*INDEX('Input| Escalations'!$H$35:$N$35,MATCH('Calc| Project Costs'!O$9,'Input| Escalations'!$H$23:$N$23,0))+1</f>
        <v>1</v>
      </c>
      <c r="P574" s="192">
        <f>'Input| Projects'!$Y574*INDEX('Input| Escalations'!$H$33:$N$33,MATCH('Calc| Project Costs'!P$9,'Input| Escalations'!$H$23:$N$23,0))+'Input| Projects'!$Z574*INDEX('Input| Escalations'!$H$34:$N$34,MATCH('Calc| Project Costs'!P$9,'Input| Escalations'!$H$23:$N$23,0))+'Input| Projects'!$AA574*INDEX('Input| Escalations'!$H$35:$N$35,MATCH('Calc| Project Costs'!P$9,'Input| Escalations'!$H$23:$N$23,0))+1</f>
        <v>1</v>
      </c>
      <c r="Q574" s="192">
        <f>'Input| Projects'!$Y574*INDEX('Input| Escalations'!$H$33:$N$33,MATCH('Calc| Project Costs'!Q$9,'Input| Escalations'!$H$23:$N$23,0))+'Input| Projects'!$Z574*INDEX('Input| Escalations'!$H$34:$N$34,MATCH('Calc| Project Costs'!Q$9,'Input| Escalations'!$H$23:$N$23,0))+'Input| Projects'!$AA574*INDEX('Input| Escalations'!$H$35:$N$35,MATCH('Calc| Project Costs'!Q$9,'Input| Escalations'!$H$23:$N$23,0))+1</f>
        <v>1</v>
      </c>
      <c r="R574" s="192">
        <f>'Input| Projects'!$Y574*INDEX('Input| Escalations'!$H$33:$N$33,MATCH('Calc| Project Costs'!R$9,'Input| Escalations'!$H$23:$N$23,0))+'Input| Projects'!$Z574*INDEX('Input| Escalations'!$H$34:$N$34,MATCH('Calc| Project Costs'!R$9,'Input| Escalations'!$H$23:$N$23,0))+'Input| Projects'!$AA574*INDEX('Input| Escalations'!$H$35:$N$35,MATCH('Calc| Project Costs'!R$9,'Input| Escalations'!$H$23:$N$23,0))+1</f>
        <v>1</v>
      </c>
      <c r="S574" s="192">
        <f>'Input| Projects'!$Y574*INDEX('Input| Escalations'!$H$33:$N$33,MATCH('Calc| Project Costs'!S$9,'Input| Escalations'!$H$23:$N$23,0))+'Input| Projects'!$Z574*INDEX('Input| Escalations'!$H$34:$N$34,MATCH('Calc| Project Costs'!S$9,'Input| Escalations'!$H$23:$N$23,0))+'Input| Projects'!$AA574*INDEX('Input| Escalations'!$H$35:$N$35,MATCH('Calc| Project Costs'!S$9,'Input| Escalations'!$H$23:$N$23,0))+1</f>
        <v>1</v>
      </c>
      <c r="T574" s="192">
        <f>'Input| Projects'!$Y574*INDEX('Input| Escalations'!$H$33:$N$33,MATCH('Calc| Project Costs'!T$9,'Input| Escalations'!$H$23:$N$23,0))+'Input| Projects'!$Z574*INDEX('Input| Escalations'!$H$34:$N$34,MATCH('Calc| Project Costs'!T$9,'Input| Escalations'!$H$23:$N$23,0))+'Input| Projects'!$AA574*INDEX('Input| Escalations'!$H$35:$N$35,MATCH('Calc| Project Costs'!T$9,'Input| Escalations'!$H$23:$N$23,0))+1</f>
        <v>1</v>
      </c>
      <c r="U574" s="106"/>
      <c r="V574" s="186">
        <f t="shared" si="271"/>
        <v>0</v>
      </c>
      <c r="W574" s="186">
        <f t="shared" si="272"/>
        <v>0</v>
      </c>
      <c r="X574" s="186">
        <f t="shared" si="273"/>
        <v>0</v>
      </c>
      <c r="Y574" s="186">
        <f t="shared" si="249"/>
        <v>0</v>
      </c>
      <c r="Z574" s="186">
        <f t="shared" si="250"/>
        <v>0</v>
      </c>
      <c r="AA574" s="186">
        <f t="shared" si="251"/>
        <v>0</v>
      </c>
      <c r="AB574" s="186">
        <f t="shared" si="252"/>
        <v>0</v>
      </c>
      <c r="AC574" s="106"/>
      <c r="AD574" s="186">
        <f>'Input| Projects'!Q574*N574*'Input| Escalations'!$K$19</f>
        <v>0</v>
      </c>
      <c r="AE574" s="186">
        <f>'Input| Projects'!R574*O574*'Input| Escalations'!$K$19</f>
        <v>0</v>
      </c>
      <c r="AF574" s="186">
        <f>'Input| Projects'!S574*P574*'Input| Escalations'!$K$19</f>
        <v>0</v>
      </c>
      <c r="AG574" s="186">
        <f>'Input| Projects'!T574*Q574*'Input| Escalations'!$K$19</f>
        <v>0</v>
      </c>
      <c r="AH574" s="186">
        <f>'Input| Projects'!U574*R574*'Input| Escalations'!$K$19</f>
        <v>0</v>
      </c>
      <c r="AI574" s="186">
        <f>'Input| Projects'!V574*S574*'Input| Escalations'!$K$19</f>
        <v>0</v>
      </c>
      <c r="AJ574" s="186">
        <f>'Input| Projects'!W574*T574*'Input| Escalations'!$K$19</f>
        <v>0</v>
      </c>
      <c r="AK574" s="106"/>
      <c r="AL574" s="186" t="str">
        <f>IFERROR(IF('Input| Overheads'!$C$42="Direct costs",SUMPRODUCT(--('Input| Projects'!$AC574="Yes"),'Calc| Overheads Allocation'!C$8,'Calc| Project Costs'!V574),IF('Input| Overheads'!$C$42="Internal labour",SUMPRODUCT(--('Input| Projects'!$AC574="Yes"),'Calc| Overheads Allocation'!C$8,'Calc| Project Costs'!V574,'Input| Projects'!$Y574),IF('Input| Overheads'!$C$42="DNSP defined",SUMPRODUCT(--('Input| Projects'!$AC574="Yes"),'Calc| Overheads Allocation'!C$61,'Input| Projects'!$AF574),""))),"")</f>
        <v/>
      </c>
      <c r="AM574" s="186" t="str">
        <f>IFERROR(IF('Input| Overheads'!$C$42="Direct costs",SUMPRODUCT(--('Input| Projects'!$AC574="Yes"),'Calc| Overheads Allocation'!D$8,'Calc| Project Costs'!W574),IF('Input| Overheads'!$C$42="Internal labour",SUMPRODUCT(--('Input| Projects'!$AC574="Yes"),'Calc| Overheads Allocation'!D$8,'Calc| Project Costs'!W574,'Input| Projects'!$Y574),IF('Input| Overheads'!$C$42="DNSP defined",SUMPRODUCT(--('Input| Projects'!$AC574="Yes"),'Calc| Overheads Allocation'!D$61,'Input| Projects'!$AF574),""))),"")</f>
        <v/>
      </c>
      <c r="AN574" s="186" t="str">
        <f>IFERROR(IF('Input| Overheads'!$C$42="Direct costs",SUMPRODUCT(--('Input| Projects'!$AC574="Yes"),'Calc| Overheads Allocation'!E$8,'Calc| Project Costs'!X574),IF('Input| Overheads'!$C$42="Internal labour",SUMPRODUCT(--('Input| Projects'!$AC574="Yes"),'Calc| Overheads Allocation'!E$8,'Calc| Project Costs'!X574,'Input| Projects'!$Y574),IF('Input| Overheads'!$C$42="DNSP defined",SUMPRODUCT(--('Input| Projects'!$AC574="Yes"),'Calc| Overheads Allocation'!E$61,'Input| Projects'!$AF574),""))),"")</f>
        <v/>
      </c>
      <c r="AO574" s="186" t="str">
        <f>IFERROR(IF('Input| Overheads'!$C$42="Direct costs",SUMPRODUCT(--('Input| Projects'!$AC574="Yes"),'Calc| Overheads Allocation'!F$8,'Calc| Project Costs'!Y574),IF('Input| Overheads'!$C$42="Internal labour",SUMPRODUCT(--('Input| Projects'!$AC574="Yes"),'Calc| Overheads Allocation'!F$8,'Calc| Project Costs'!Y574,'Input| Projects'!$Y574),IF('Input| Overheads'!$C$42="DNSP defined",SUMPRODUCT(--('Input| Projects'!$AC574="Yes"),'Calc| Overheads Allocation'!F$61,'Input| Projects'!$AF574),""))),"")</f>
        <v/>
      </c>
      <c r="AP574" s="186" t="str">
        <f>IFERROR(IF('Input| Overheads'!$C$42="Direct costs",SUMPRODUCT(--('Input| Projects'!$AC574="Yes"),'Calc| Overheads Allocation'!G$8,'Calc| Project Costs'!Z574),IF('Input| Overheads'!$C$42="Internal labour",SUMPRODUCT(--('Input| Projects'!$AC574="Yes"),'Calc| Overheads Allocation'!G$8,'Calc| Project Costs'!Z574,'Input| Projects'!$Y574),IF('Input| Overheads'!$C$42="DNSP defined",SUMPRODUCT(--('Input| Projects'!$AC574="Yes"),'Calc| Overheads Allocation'!G$61,'Input| Projects'!$AF574),""))),"")</f>
        <v/>
      </c>
      <c r="AQ574" s="186" t="str">
        <f>IFERROR(IF('Input| Overheads'!$C$42="Direct costs",SUMPRODUCT(--('Input| Projects'!$AC574="Yes"),'Calc| Overheads Allocation'!H$8,'Calc| Project Costs'!AA574),IF('Input| Overheads'!$C$42="Internal labour",SUMPRODUCT(--('Input| Projects'!$AC574="Yes"),'Calc| Overheads Allocation'!H$8,'Calc| Project Costs'!AA574,'Input| Projects'!$Y574),IF('Input| Overheads'!$C$42="DNSP defined",SUMPRODUCT(--('Input| Projects'!$AC574="Yes"),'Calc| Overheads Allocation'!H$61,'Input| Projects'!$AF574),""))),"")</f>
        <v/>
      </c>
      <c r="AR574" s="186" t="str">
        <f>IFERROR(IF('Input| Overheads'!$C$42="Direct costs",SUMPRODUCT(--('Input| Projects'!$AC574="Yes"),'Calc| Overheads Allocation'!I$8,'Calc| Project Costs'!AB574),IF('Input| Overheads'!$C$42="Internal labour",SUMPRODUCT(--('Input| Projects'!$AC574="Yes"),'Calc| Overheads Allocation'!I$8,'Calc| Project Costs'!AB574,'Input| Projects'!$Y574),IF('Input| Overheads'!$C$42="DNSP defined",SUMPRODUCT(--('Input| Projects'!$AC574="Yes"),'Calc| Overheads Allocation'!I$61,'Input| Projects'!$AF574),""))),"")</f>
        <v/>
      </c>
      <c r="AS574" s="106"/>
      <c r="AT574" s="186" t="str">
        <f>IFERROR(IF('Input| Overheads'!$C$42="Direct costs",SUMPRODUCT(--('Input| Projects'!$AD574="Yes"),'Calc| Overheads Allocation'!C$9,'Calc| Project Costs'!V574),IF('Input| Overheads'!$C$42="Internal labour",SUMPRODUCT(--('Input| Projects'!$AD574="Yes"),'Calc| Overheads Allocation'!C$9,'Calc| Project Costs'!V574,'Input| Projects'!$Y574),IF('Input| Overheads'!$C$42="DNSP defined",SUMPRODUCT(--('Input| Projects'!$AD574="Yes"),'Calc| Overheads Allocation'!C$62,'Input| Projects'!$AG574),""))),"")</f>
        <v/>
      </c>
      <c r="AU574" s="186" t="str">
        <f>IFERROR(IF('Input| Overheads'!$C$42="Direct costs",SUMPRODUCT(--('Input| Projects'!$AD574="Yes"),'Calc| Overheads Allocation'!D$9,'Calc| Project Costs'!W574),IF('Input| Overheads'!$C$42="Internal labour",SUMPRODUCT(--('Input| Projects'!$AD574="Yes"),'Calc| Overheads Allocation'!D$9,'Calc| Project Costs'!W574,'Input| Projects'!$Y574),IF('Input| Overheads'!$C$42="DNSP defined",SUMPRODUCT(--('Input| Projects'!$AD574="Yes"),'Calc| Overheads Allocation'!D$62,'Input| Projects'!$AG574),""))),"")</f>
        <v/>
      </c>
      <c r="AV574" s="186" t="str">
        <f>IFERROR(IF('Input| Overheads'!$C$42="Direct costs",SUMPRODUCT(--('Input| Projects'!$AD574="Yes"),'Calc| Overheads Allocation'!E$9,'Calc| Project Costs'!X574),IF('Input| Overheads'!$C$42="Internal labour",SUMPRODUCT(--('Input| Projects'!$AD574="Yes"),'Calc| Overheads Allocation'!E$9,'Calc| Project Costs'!X574,'Input| Projects'!$Y574),IF('Input| Overheads'!$C$42="DNSP defined",SUMPRODUCT(--('Input| Projects'!$AD574="Yes"),'Calc| Overheads Allocation'!E$62,'Input| Projects'!$AG574),""))),"")</f>
        <v/>
      </c>
      <c r="AW574" s="186" t="str">
        <f>IFERROR(IF('Input| Overheads'!$C$42="Direct costs",SUMPRODUCT(--('Input| Projects'!$AD574="Yes"),'Calc| Overheads Allocation'!F$9,'Calc| Project Costs'!Y574),IF('Input| Overheads'!$C$42="Internal labour",SUMPRODUCT(--('Input| Projects'!$AD574="Yes"),'Calc| Overheads Allocation'!F$9,'Calc| Project Costs'!Y574,'Input| Projects'!$Y574),IF('Input| Overheads'!$C$42="DNSP defined",SUMPRODUCT(--('Input| Projects'!$AD574="Yes"),'Calc| Overheads Allocation'!F$62,'Input| Projects'!$AG574),""))),"")</f>
        <v/>
      </c>
      <c r="AX574" s="186" t="str">
        <f>IFERROR(IF('Input| Overheads'!$C$42="Direct costs",SUMPRODUCT(--('Input| Projects'!$AD574="Yes"),'Calc| Overheads Allocation'!G$9,'Calc| Project Costs'!Z574),IF('Input| Overheads'!$C$42="Internal labour",SUMPRODUCT(--('Input| Projects'!$AD574="Yes"),'Calc| Overheads Allocation'!G$9,'Calc| Project Costs'!Z574,'Input| Projects'!$Y574),IF('Input| Overheads'!$C$42="DNSP defined",SUMPRODUCT(--('Input| Projects'!$AD574="Yes"),'Calc| Overheads Allocation'!G$62,'Input| Projects'!$AG574),""))),"")</f>
        <v/>
      </c>
      <c r="AY574" s="186" t="str">
        <f>IFERROR(IF('Input| Overheads'!$C$42="Direct costs",SUMPRODUCT(--('Input| Projects'!$AD574="Yes"),'Calc| Overheads Allocation'!H$9,'Calc| Project Costs'!AA574),IF('Input| Overheads'!$C$42="Internal labour",SUMPRODUCT(--('Input| Projects'!$AD574="Yes"),'Calc| Overheads Allocation'!H$9,'Calc| Project Costs'!AA574,'Input| Projects'!$Y574),IF('Input| Overheads'!$C$42="DNSP defined",SUMPRODUCT(--('Input| Projects'!$AD574="Yes"),'Calc| Overheads Allocation'!H$62,'Input| Projects'!$AG574),""))),"")</f>
        <v/>
      </c>
      <c r="AZ574" s="186" t="str">
        <f>IFERROR(IF('Input| Overheads'!$C$42="Direct costs",SUMPRODUCT(--('Input| Projects'!$AD574="Yes"),'Calc| Overheads Allocation'!I$9,'Calc| Project Costs'!AB574),IF('Input| Overheads'!$C$42="Internal labour",SUMPRODUCT(--('Input| Projects'!$AD574="Yes"),'Calc| Overheads Allocation'!I$9,'Calc| Project Costs'!AB574,'Input| Projects'!$Y574),IF('Input| Overheads'!$C$42="DNSP defined",SUMPRODUCT(--('Input| Projects'!$AD574="Yes"),'Calc| Overheads Allocation'!I$62,'Input| Projects'!$AG574),""))),"")</f>
        <v/>
      </c>
      <c r="BA574" s="106"/>
      <c r="BB574" s="186">
        <f t="shared" si="274"/>
        <v>0</v>
      </c>
      <c r="BC574" s="186">
        <f t="shared" si="275"/>
        <v>0</v>
      </c>
      <c r="BD574" s="186">
        <f t="shared" si="276"/>
        <v>0</v>
      </c>
      <c r="BE574" s="186">
        <f t="shared" si="253"/>
        <v>0</v>
      </c>
      <c r="BF574" s="186">
        <f t="shared" si="254"/>
        <v>0</v>
      </c>
      <c r="BG574" s="186">
        <f t="shared" si="255"/>
        <v>0</v>
      </c>
      <c r="BH574" s="186">
        <f t="shared" si="256"/>
        <v>0</v>
      </c>
      <c r="BI574" s="97"/>
      <c r="BJ574" s="186" t="str">
        <f t="shared" si="257"/>
        <v/>
      </c>
      <c r="BK574" s="186" t="str">
        <f t="shared" si="258"/>
        <v/>
      </c>
      <c r="BL574" s="186" t="str">
        <f t="shared" si="259"/>
        <v/>
      </c>
      <c r="BM574" s="186" t="str">
        <f t="shared" si="260"/>
        <v/>
      </c>
      <c r="BN574" s="186" t="str">
        <f t="shared" si="261"/>
        <v/>
      </c>
      <c r="BO574" s="186" t="str">
        <f t="shared" si="262"/>
        <v/>
      </c>
      <c r="BP574" s="186" t="str">
        <f t="shared" si="263"/>
        <v/>
      </c>
      <c r="BQ574" s="97"/>
      <c r="BR574" s="186">
        <f t="shared" si="264"/>
        <v>0</v>
      </c>
      <c r="BS574" s="186">
        <f t="shared" si="265"/>
        <v>0</v>
      </c>
      <c r="BT574" s="222">
        <f t="shared" si="266"/>
        <v>0</v>
      </c>
      <c r="BU574" s="222">
        <f t="shared" si="267"/>
        <v>0</v>
      </c>
      <c r="BV574" s="222">
        <f t="shared" si="268"/>
        <v>0</v>
      </c>
      <c r="BW574" s="222">
        <f t="shared" si="269"/>
        <v>0</v>
      </c>
      <c r="BX574" s="222">
        <f t="shared" si="270"/>
        <v>0</v>
      </c>
      <c r="BY574" s="106"/>
      <c r="BZ574" s="197" t="str">
        <f>IF(SUMIF('Input| Projects'!$AS$8:$CP$8,"Dx",'Input| Projects'!$AS574:$CP574)=0,"",SUMIF('Input| Projects'!$AS$8:$CP$8,"Dx",'Input| Projects'!$AS574:$CP574))</f>
        <v/>
      </c>
      <c r="CA574" s="197" t="str">
        <f>IF(SUMIF('Input| Projects'!$AS$8:$CP$8,"Tx",'Input| Projects'!$AS574:$CP574)=0,"",SUMIF('Input| Projects'!$AS$8:$CP$8,"Tx",'Input| Projects'!$AS574:$CP574))</f>
        <v/>
      </c>
      <c r="CB574" s="150" t="str">
        <f t="shared" si="277"/>
        <v/>
      </c>
    </row>
    <row r="575" spans="2:80" x14ac:dyDescent="0.2">
      <c r="B575" s="201">
        <f>IFERROR('Input| Projects'!B575,"")</f>
        <v>566</v>
      </c>
      <c r="C575" s="42" t="str">
        <f>IFERROR(IF('Input| Projects'!C575="","",'Input| Projects'!C575),"")</f>
        <v/>
      </c>
      <c r="D575" s="42" t="str">
        <f>IFERROR(IF('Input| Projects'!D575="","",'Input| Projects'!D575),"")</f>
        <v/>
      </c>
      <c r="E575" s="104"/>
      <c r="F575" s="190">
        <f>IFERROR('Input| Projects'!I575*'Input| Escalations'!$K$19,"")</f>
        <v>0</v>
      </c>
      <c r="G575" s="190">
        <f>IFERROR('Input| Projects'!J575*'Input| Escalations'!$K$19,"")</f>
        <v>0</v>
      </c>
      <c r="H575" s="190">
        <f>IFERROR('Input| Projects'!K575*'Input| Escalations'!$K$19,"")</f>
        <v>0</v>
      </c>
      <c r="I575" s="190">
        <f>IFERROR('Input| Projects'!L575*'Input| Escalations'!$K$19,"")</f>
        <v>0</v>
      </c>
      <c r="J575" s="190">
        <f>IFERROR('Input| Projects'!M575*'Input| Escalations'!$K$19,"")</f>
        <v>0</v>
      </c>
      <c r="K575" s="190">
        <f>IFERROR('Input| Projects'!N575*'Input| Escalations'!$K$19,"")</f>
        <v>0</v>
      </c>
      <c r="L575" s="190">
        <f>IFERROR('Input| Projects'!O575*'Input| Escalations'!$K$19,"")</f>
        <v>0</v>
      </c>
      <c r="M575" s="150" t="str">
        <f>IF(ABS(SUM(F575:L575)-(SUM('Input| Projects'!I575:O575)*'Input| Escalations'!$K$19))&lt;0.0000001,"",1)</f>
        <v/>
      </c>
      <c r="N575" s="192">
        <f>'Input| Projects'!$Y575*INDEX('Input| Escalations'!$H$33:$N$33,MATCH('Calc| Project Costs'!N$9,'Input| Escalations'!$H$23:$N$23,0))+'Input| Projects'!$Z575*INDEX('Input| Escalations'!$H$34:$N$34,MATCH('Calc| Project Costs'!N$9,'Input| Escalations'!$H$23:$N$23,0))+'Input| Projects'!$AA575*INDEX('Input| Escalations'!$H$35:$N$35,MATCH('Calc| Project Costs'!N$9,'Input| Escalations'!$H$23:$N$23,0))+1</f>
        <v>1</v>
      </c>
      <c r="O575" s="192">
        <f>'Input| Projects'!$Y575*INDEX('Input| Escalations'!$H$33:$N$33,MATCH('Calc| Project Costs'!O$9,'Input| Escalations'!$H$23:$N$23,0))+'Input| Projects'!$Z575*INDEX('Input| Escalations'!$H$34:$N$34,MATCH('Calc| Project Costs'!O$9,'Input| Escalations'!$H$23:$N$23,0))+'Input| Projects'!$AA575*INDEX('Input| Escalations'!$H$35:$N$35,MATCH('Calc| Project Costs'!O$9,'Input| Escalations'!$H$23:$N$23,0))+1</f>
        <v>1</v>
      </c>
      <c r="P575" s="192">
        <f>'Input| Projects'!$Y575*INDEX('Input| Escalations'!$H$33:$N$33,MATCH('Calc| Project Costs'!P$9,'Input| Escalations'!$H$23:$N$23,0))+'Input| Projects'!$Z575*INDEX('Input| Escalations'!$H$34:$N$34,MATCH('Calc| Project Costs'!P$9,'Input| Escalations'!$H$23:$N$23,0))+'Input| Projects'!$AA575*INDEX('Input| Escalations'!$H$35:$N$35,MATCH('Calc| Project Costs'!P$9,'Input| Escalations'!$H$23:$N$23,0))+1</f>
        <v>1</v>
      </c>
      <c r="Q575" s="192">
        <f>'Input| Projects'!$Y575*INDEX('Input| Escalations'!$H$33:$N$33,MATCH('Calc| Project Costs'!Q$9,'Input| Escalations'!$H$23:$N$23,0))+'Input| Projects'!$Z575*INDEX('Input| Escalations'!$H$34:$N$34,MATCH('Calc| Project Costs'!Q$9,'Input| Escalations'!$H$23:$N$23,0))+'Input| Projects'!$AA575*INDEX('Input| Escalations'!$H$35:$N$35,MATCH('Calc| Project Costs'!Q$9,'Input| Escalations'!$H$23:$N$23,0))+1</f>
        <v>1</v>
      </c>
      <c r="R575" s="192">
        <f>'Input| Projects'!$Y575*INDEX('Input| Escalations'!$H$33:$N$33,MATCH('Calc| Project Costs'!R$9,'Input| Escalations'!$H$23:$N$23,0))+'Input| Projects'!$Z575*INDEX('Input| Escalations'!$H$34:$N$34,MATCH('Calc| Project Costs'!R$9,'Input| Escalations'!$H$23:$N$23,0))+'Input| Projects'!$AA575*INDEX('Input| Escalations'!$H$35:$N$35,MATCH('Calc| Project Costs'!R$9,'Input| Escalations'!$H$23:$N$23,0))+1</f>
        <v>1</v>
      </c>
      <c r="S575" s="192">
        <f>'Input| Projects'!$Y575*INDEX('Input| Escalations'!$H$33:$N$33,MATCH('Calc| Project Costs'!S$9,'Input| Escalations'!$H$23:$N$23,0))+'Input| Projects'!$Z575*INDEX('Input| Escalations'!$H$34:$N$34,MATCH('Calc| Project Costs'!S$9,'Input| Escalations'!$H$23:$N$23,0))+'Input| Projects'!$AA575*INDEX('Input| Escalations'!$H$35:$N$35,MATCH('Calc| Project Costs'!S$9,'Input| Escalations'!$H$23:$N$23,0))+1</f>
        <v>1</v>
      </c>
      <c r="T575" s="192">
        <f>'Input| Projects'!$Y575*INDEX('Input| Escalations'!$H$33:$N$33,MATCH('Calc| Project Costs'!T$9,'Input| Escalations'!$H$23:$N$23,0))+'Input| Projects'!$Z575*INDEX('Input| Escalations'!$H$34:$N$34,MATCH('Calc| Project Costs'!T$9,'Input| Escalations'!$H$23:$N$23,0))+'Input| Projects'!$AA575*INDEX('Input| Escalations'!$H$35:$N$35,MATCH('Calc| Project Costs'!T$9,'Input| Escalations'!$H$23:$N$23,0))+1</f>
        <v>1</v>
      </c>
      <c r="U575" s="106"/>
      <c r="V575" s="186">
        <f t="shared" si="271"/>
        <v>0</v>
      </c>
      <c r="W575" s="186">
        <f t="shared" si="272"/>
        <v>0</v>
      </c>
      <c r="X575" s="186">
        <f t="shared" si="273"/>
        <v>0</v>
      </c>
      <c r="Y575" s="186">
        <f t="shared" si="249"/>
        <v>0</v>
      </c>
      <c r="Z575" s="186">
        <f t="shared" si="250"/>
        <v>0</v>
      </c>
      <c r="AA575" s="186">
        <f t="shared" si="251"/>
        <v>0</v>
      </c>
      <c r="AB575" s="186">
        <f t="shared" si="252"/>
        <v>0</v>
      </c>
      <c r="AC575" s="106"/>
      <c r="AD575" s="186">
        <f>'Input| Projects'!Q575*N575*'Input| Escalations'!$K$19</f>
        <v>0</v>
      </c>
      <c r="AE575" s="186">
        <f>'Input| Projects'!R575*O575*'Input| Escalations'!$K$19</f>
        <v>0</v>
      </c>
      <c r="AF575" s="186">
        <f>'Input| Projects'!S575*P575*'Input| Escalations'!$K$19</f>
        <v>0</v>
      </c>
      <c r="AG575" s="186">
        <f>'Input| Projects'!T575*Q575*'Input| Escalations'!$K$19</f>
        <v>0</v>
      </c>
      <c r="AH575" s="186">
        <f>'Input| Projects'!U575*R575*'Input| Escalations'!$K$19</f>
        <v>0</v>
      </c>
      <c r="AI575" s="186">
        <f>'Input| Projects'!V575*S575*'Input| Escalations'!$K$19</f>
        <v>0</v>
      </c>
      <c r="AJ575" s="186">
        <f>'Input| Projects'!W575*T575*'Input| Escalations'!$K$19</f>
        <v>0</v>
      </c>
      <c r="AK575" s="106"/>
      <c r="AL575" s="186" t="str">
        <f>IFERROR(IF('Input| Overheads'!$C$42="Direct costs",SUMPRODUCT(--('Input| Projects'!$AC575="Yes"),'Calc| Overheads Allocation'!C$8,'Calc| Project Costs'!V575),IF('Input| Overheads'!$C$42="Internal labour",SUMPRODUCT(--('Input| Projects'!$AC575="Yes"),'Calc| Overheads Allocation'!C$8,'Calc| Project Costs'!V575,'Input| Projects'!$Y575),IF('Input| Overheads'!$C$42="DNSP defined",SUMPRODUCT(--('Input| Projects'!$AC575="Yes"),'Calc| Overheads Allocation'!C$61,'Input| Projects'!$AF575),""))),"")</f>
        <v/>
      </c>
      <c r="AM575" s="186" t="str">
        <f>IFERROR(IF('Input| Overheads'!$C$42="Direct costs",SUMPRODUCT(--('Input| Projects'!$AC575="Yes"),'Calc| Overheads Allocation'!D$8,'Calc| Project Costs'!W575),IF('Input| Overheads'!$C$42="Internal labour",SUMPRODUCT(--('Input| Projects'!$AC575="Yes"),'Calc| Overheads Allocation'!D$8,'Calc| Project Costs'!W575,'Input| Projects'!$Y575),IF('Input| Overheads'!$C$42="DNSP defined",SUMPRODUCT(--('Input| Projects'!$AC575="Yes"),'Calc| Overheads Allocation'!D$61,'Input| Projects'!$AF575),""))),"")</f>
        <v/>
      </c>
      <c r="AN575" s="186" t="str">
        <f>IFERROR(IF('Input| Overheads'!$C$42="Direct costs",SUMPRODUCT(--('Input| Projects'!$AC575="Yes"),'Calc| Overheads Allocation'!E$8,'Calc| Project Costs'!X575),IF('Input| Overheads'!$C$42="Internal labour",SUMPRODUCT(--('Input| Projects'!$AC575="Yes"),'Calc| Overheads Allocation'!E$8,'Calc| Project Costs'!X575,'Input| Projects'!$Y575),IF('Input| Overheads'!$C$42="DNSP defined",SUMPRODUCT(--('Input| Projects'!$AC575="Yes"),'Calc| Overheads Allocation'!E$61,'Input| Projects'!$AF575),""))),"")</f>
        <v/>
      </c>
      <c r="AO575" s="186" t="str">
        <f>IFERROR(IF('Input| Overheads'!$C$42="Direct costs",SUMPRODUCT(--('Input| Projects'!$AC575="Yes"),'Calc| Overheads Allocation'!F$8,'Calc| Project Costs'!Y575),IF('Input| Overheads'!$C$42="Internal labour",SUMPRODUCT(--('Input| Projects'!$AC575="Yes"),'Calc| Overheads Allocation'!F$8,'Calc| Project Costs'!Y575,'Input| Projects'!$Y575),IF('Input| Overheads'!$C$42="DNSP defined",SUMPRODUCT(--('Input| Projects'!$AC575="Yes"),'Calc| Overheads Allocation'!F$61,'Input| Projects'!$AF575),""))),"")</f>
        <v/>
      </c>
      <c r="AP575" s="186" t="str">
        <f>IFERROR(IF('Input| Overheads'!$C$42="Direct costs",SUMPRODUCT(--('Input| Projects'!$AC575="Yes"),'Calc| Overheads Allocation'!G$8,'Calc| Project Costs'!Z575),IF('Input| Overheads'!$C$42="Internal labour",SUMPRODUCT(--('Input| Projects'!$AC575="Yes"),'Calc| Overheads Allocation'!G$8,'Calc| Project Costs'!Z575,'Input| Projects'!$Y575),IF('Input| Overheads'!$C$42="DNSP defined",SUMPRODUCT(--('Input| Projects'!$AC575="Yes"),'Calc| Overheads Allocation'!G$61,'Input| Projects'!$AF575),""))),"")</f>
        <v/>
      </c>
      <c r="AQ575" s="186" t="str">
        <f>IFERROR(IF('Input| Overheads'!$C$42="Direct costs",SUMPRODUCT(--('Input| Projects'!$AC575="Yes"),'Calc| Overheads Allocation'!H$8,'Calc| Project Costs'!AA575),IF('Input| Overheads'!$C$42="Internal labour",SUMPRODUCT(--('Input| Projects'!$AC575="Yes"),'Calc| Overheads Allocation'!H$8,'Calc| Project Costs'!AA575,'Input| Projects'!$Y575),IF('Input| Overheads'!$C$42="DNSP defined",SUMPRODUCT(--('Input| Projects'!$AC575="Yes"),'Calc| Overheads Allocation'!H$61,'Input| Projects'!$AF575),""))),"")</f>
        <v/>
      </c>
      <c r="AR575" s="186" t="str">
        <f>IFERROR(IF('Input| Overheads'!$C$42="Direct costs",SUMPRODUCT(--('Input| Projects'!$AC575="Yes"),'Calc| Overheads Allocation'!I$8,'Calc| Project Costs'!AB575),IF('Input| Overheads'!$C$42="Internal labour",SUMPRODUCT(--('Input| Projects'!$AC575="Yes"),'Calc| Overheads Allocation'!I$8,'Calc| Project Costs'!AB575,'Input| Projects'!$Y575),IF('Input| Overheads'!$C$42="DNSP defined",SUMPRODUCT(--('Input| Projects'!$AC575="Yes"),'Calc| Overheads Allocation'!I$61,'Input| Projects'!$AF575),""))),"")</f>
        <v/>
      </c>
      <c r="AS575" s="106"/>
      <c r="AT575" s="186" t="str">
        <f>IFERROR(IF('Input| Overheads'!$C$42="Direct costs",SUMPRODUCT(--('Input| Projects'!$AD575="Yes"),'Calc| Overheads Allocation'!C$9,'Calc| Project Costs'!V575),IF('Input| Overheads'!$C$42="Internal labour",SUMPRODUCT(--('Input| Projects'!$AD575="Yes"),'Calc| Overheads Allocation'!C$9,'Calc| Project Costs'!V575,'Input| Projects'!$Y575),IF('Input| Overheads'!$C$42="DNSP defined",SUMPRODUCT(--('Input| Projects'!$AD575="Yes"),'Calc| Overheads Allocation'!C$62,'Input| Projects'!$AG575),""))),"")</f>
        <v/>
      </c>
      <c r="AU575" s="186" t="str">
        <f>IFERROR(IF('Input| Overheads'!$C$42="Direct costs",SUMPRODUCT(--('Input| Projects'!$AD575="Yes"),'Calc| Overheads Allocation'!D$9,'Calc| Project Costs'!W575),IF('Input| Overheads'!$C$42="Internal labour",SUMPRODUCT(--('Input| Projects'!$AD575="Yes"),'Calc| Overheads Allocation'!D$9,'Calc| Project Costs'!W575,'Input| Projects'!$Y575),IF('Input| Overheads'!$C$42="DNSP defined",SUMPRODUCT(--('Input| Projects'!$AD575="Yes"),'Calc| Overheads Allocation'!D$62,'Input| Projects'!$AG575),""))),"")</f>
        <v/>
      </c>
      <c r="AV575" s="186" t="str">
        <f>IFERROR(IF('Input| Overheads'!$C$42="Direct costs",SUMPRODUCT(--('Input| Projects'!$AD575="Yes"),'Calc| Overheads Allocation'!E$9,'Calc| Project Costs'!X575),IF('Input| Overheads'!$C$42="Internal labour",SUMPRODUCT(--('Input| Projects'!$AD575="Yes"),'Calc| Overheads Allocation'!E$9,'Calc| Project Costs'!X575,'Input| Projects'!$Y575),IF('Input| Overheads'!$C$42="DNSP defined",SUMPRODUCT(--('Input| Projects'!$AD575="Yes"),'Calc| Overheads Allocation'!E$62,'Input| Projects'!$AG575),""))),"")</f>
        <v/>
      </c>
      <c r="AW575" s="186" t="str">
        <f>IFERROR(IF('Input| Overheads'!$C$42="Direct costs",SUMPRODUCT(--('Input| Projects'!$AD575="Yes"),'Calc| Overheads Allocation'!F$9,'Calc| Project Costs'!Y575),IF('Input| Overheads'!$C$42="Internal labour",SUMPRODUCT(--('Input| Projects'!$AD575="Yes"),'Calc| Overheads Allocation'!F$9,'Calc| Project Costs'!Y575,'Input| Projects'!$Y575),IF('Input| Overheads'!$C$42="DNSP defined",SUMPRODUCT(--('Input| Projects'!$AD575="Yes"),'Calc| Overheads Allocation'!F$62,'Input| Projects'!$AG575),""))),"")</f>
        <v/>
      </c>
      <c r="AX575" s="186" t="str">
        <f>IFERROR(IF('Input| Overheads'!$C$42="Direct costs",SUMPRODUCT(--('Input| Projects'!$AD575="Yes"),'Calc| Overheads Allocation'!G$9,'Calc| Project Costs'!Z575),IF('Input| Overheads'!$C$42="Internal labour",SUMPRODUCT(--('Input| Projects'!$AD575="Yes"),'Calc| Overheads Allocation'!G$9,'Calc| Project Costs'!Z575,'Input| Projects'!$Y575),IF('Input| Overheads'!$C$42="DNSP defined",SUMPRODUCT(--('Input| Projects'!$AD575="Yes"),'Calc| Overheads Allocation'!G$62,'Input| Projects'!$AG575),""))),"")</f>
        <v/>
      </c>
      <c r="AY575" s="186" t="str">
        <f>IFERROR(IF('Input| Overheads'!$C$42="Direct costs",SUMPRODUCT(--('Input| Projects'!$AD575="Yes"),'Calc| Overheads Allocation'!H$9,'Calc| Project Costs'!AA575),IF('Input| Overheads'!$C$42="Internal labour",SUMPRODUCT(--('Input| Projects'!$AD575="Yes"),'Calc| Overheads Allocation'!H$9,'Calc| Project Costs'!AA575,'Input| Projects'!$Y575),IF('Input| Overheads'!$C$42="DNSP defined",SUMPRODUCT(--('Input| Projects'!$AD575="Yes"),'Calc| Overheads Allocation'!H$62,'Input| Projects'!$AG575),""))),"")</f>
        <v/>
      </c>
      <c r="AZ575" s="186" t="str">
        <f>IFERROR(IF('Input| Overheads'!$C$42="Direct costs",SUMPRODUCT(--('Input| Projects'!$AD575="Yes"),'Calc| Overheads Allocation'!I$9,'Calc| Project Costs'!AB575),IF('Input| Overheads'!$C$42="Internal labour",SUMPRODUCT(--('Input| Projects'!$AD575="Yes"),'Calc| Overheads Allocation'!I$9,'Calc| Project Costs'!AB575,'Input| Projects'!$Y575),IF('Input| Overheads'!$C$42="DNSP defined",SUMPRODUCT(--('Input| Projects'!$AD575="Yes"),'Calc| Overheads Allocation'!I$62,'Input| Projects'!$AG575),""))),"")</f>
        <v/>
      </c>
      <c r="BA575" s="106"/>
      <c r="BB575" s="186">
        <f t="shared" si="274"/>
        <v>0</v>
      </c>
      <c r="BC575" s="186">
        <f t="shared" si="275"/>
        <v>0</v>
      </c>
      <c r="BD575" s="186">
        <f t="shared" si="276"/>
        <v>0</v>
      </c>
      <c r="BE575" s="186">
        <f t="shared" si="253"/>
        <v>0</v>
      </c>
      <c r="BF575" s="186">
        <f t="shared" si="254"/>
        <v>0</v>
      </c>
      <c r="BG575" s="186">
        <f t="shared" si="255"/>
        <v>0</v>
      </c>
      <c r="BH575" s="186">
        <f t="shared" si="256"/>
        <v>0</v>
      </c>
      <c r="BI575" s="97"/>
      <c r="BJ575" s="186" t="str">
        <f t="shared" si="257"/>
        <v/>
      </c>
      <c r="BK575" s="186" t="str">
        <f t="shared" si="258"/>
        <v/>
      </c>
      <c r="BL575" s="186" t="str">
        <f t="shared" si="259"/>
        <v/>
      </c>
      <c r="BM575" s="186" t="str">
        <f t="shared" si="260"/>
        <v/>
      </c>
      <c r="BN575" s="186" t="str">
        <f t="shared" si="261"/>
        <v/>
      </c>
      <c r="BO575" s="186" t="str">
        <f t="shared" si="262"/>
        <v/>
      </c>
      <c r="BP575" s="186" t="str">
        <f t="shared" si="263"/>
        <v/>
      </c>
      <c r="BQ575" s="97"/>
      <c r="BR575" s="186">
        <f t="shared" si="264"/>
        <v>0</v>
      </c>
      <c r="BS575" s="186">
        <f t="shared" si="265"/>
        <v>0</v>
      </c>
      <c r="BT575" s="222">
        <f t="shared" si="266"/>
        <v>0</v>
      </c>
      <c r="BU575" s="222">
        <f t="shared" si="267"/>
        <v>0</v>
      </c>
      <c r="BV575" s="222">
        <f t="shared" si="268"/>
        <v>0</v>
      </c>
      <c r="BW575" s="222">
        <f t="shared" si="269"/>
        <v>0</v>
      </c>
      <c r="BX575" s="222">
        <f t="shared" si="270"/>
        <v>0</v>
      </c>
      <c r="BY575" s="106"/>
      <c r="BZ575" s="197" t="str">
        <f>IF(SUMIF('Input| Projects'!$AS$8:$CP$8,"Dx",'Input| Projects'!$AS575:$CP575)=0,"",SUMIF('Input| Projects'!$AS$8:$CP$8,"Dx",'Input| Projects'!$AS575:$CP575))</f>
        <v/>
      </c>
      <c r="CA575" s="197" t="str">
        <f>IF(SUMIF('Input| Projects'!$AS$8:$CP$8,"Tx",'Input| Projects'!$AS575:$CP575)=0,"",SUMIF('Input| Projects'!$AS$8:$CP$8,"Tx",'Input| Projects'!$AS575:$CP575))</f>
        <v/>
      </c>
      <c r="CB575" s="150" t="str">
        <f t="shared" si="277"/>
        <v/>
      </c>
    </row>
    <row r="576" spans="2:80" x14ac:dyDescent="0.2">
      <c r="B576" s="201">
        <f>IFERROR('Input| Projects'!B576,"")</f>
        <v>567</v>
      </c>
      <c r="C576" s="42" t="str">
        <f>IFERROR(IF('Input| Projects'!C576="","",'Input| Projects'!C576),"")</f>
        <v/>
      </c>
      <c r="D576" s="42" t="str">
        <f>IFERROR(IF('Input| Projects'!D576="","",'Input| Projects'!D576),"")</f>
        <v/>
      </c>
      <c r="E576" s="104"/>
      <c r="F576" s="190">
        <f>IFERROR('Input| Projects'!I576*'Input| Escalations'!$K$19,"")</f>
        <v>0</v>
      </c>
      <c r="G576" s="190">
        <f>IFERROR('Input| Projects'!J576*'Input| Escalations'!$K$19,"")</f>
        <v>0</v>
      </c>
      <c r="H576" s="190">
        <f>IFERROR('Input| Projects'!K576*'Input| Escalations'!$K$19,"")</f>
        <v>0</v>
      </c>
      <c r="I576" s="190">
        <f>IFERROR('Input| Projects'!L576*'Input| Escalations'!$K$19,"")</f>
        <v>0</v>
      </c>
      <c r="J576" s="190">
        <f>IFERROR('Input| Projects'!M576*'Input| Escalations'!$K$19,"")</f>
        <v>0</v>
      </c>
      <c r="K576" s="190">
        <f>IFERROR('Input| Projects'!N576*'Input| Escalations'!$K$19,"")</f>
        <v>0</v>
      </c>
      <c r="L576" s="190">
        <f>IFERROR('Input| Projects'!O576*'Input| Escalations'!$K$19,"")</f>
        <v>0</v>
      </c>
      <c r="M576" s="150" t="str">
        <f>IF(ABS(SUM(F576:L576)-(SUM('Input| Projects'!I576:O576)*'Input| Escalations'!$K$19))&lt;0.0000001,"",1)</f>
        <v/>
      </c>
      <c r="N576" s="192">
        <f>'Input| Projects'!$Y576*INDEX('Input| Escalations'!$H$33:$N$33,MATCH('Calc| Project Costs'!N$9,'Input| Escalations'!$H$23:$N$23,0))+'Input| Projects'!$Z576*INDEX('Input| Escalations'!$H$34:$N$34,MATCH('Calc| Project Costs'!N$9,'Input| Escalations'!$H$23:$N$23,0))+'Input| Projects'!$AA576*INDEX('Input| Escalations'!$H$35:$N$35,MATCH('Calc| Project Costs'!N$9,'Input| Escalations'!$H$23:$N$23,0))+1</f>
        <v>1</v>
      </c>
      <c r="O576" s="192">
        <f>'Input| Projects'!$Y576*INDEX('Input| Escalations'!$H$33:$N$33,MATCH('Calc| Project Costs'!O$9,'Input| Escalations'!$H$23:$N$23,0))+'Input| Projects'!$Z576*INDEX('Input| Escalations'!$H$34:$N$34,MATCH('Calc| Project Costs'!O$9,'Input| Escalations'!$H$23:$N$23,0))+'Input| Projects'!$AA576*INDEX('Input| Escalations'!$H$35:$N$35,MATCH('Calc| Project Costs'!O$9,'Input| Escalations'!$H$23:$N$23,0))+1</f>
        <v>1</v>
      </c>
      <c r="P576" s="192">
        <f>'Input| Projects'!$Y576*INDEX('Input| Escalations'!$H$33:$N$33,MATCH('Calc| Project Costs'!P$9,'Input| Escalations'!$H$23:$N$23,0))+'Input| Projects'!$Z576*INDEX('Input| Escalations'!$H$34:$N$34,MATCH('Calc| Project Costs'!P$9,'Input| Escalations'!$H$23:$N$23,0))+'Input| Projects'!$AA576*INDEX('Input| Escalations'!$H$35:$N$35,MATCH('Calc| Project Costs'!P$9,'Input| Escalations'!$H$23:$N$23,0))+1</f>
        <v>1</v>
      </c>
      <c r="Q576" s="192">
        <f>'Input| Projects'!$Y576*INDEX('Input| Escalations'!$H$33:$N$33,MATCH('Calc| Project Costs'!Q$9,'Input| Escalations'!$H$23:$N$23,0))+'Input| Projects'!$Z576*INDEX('Input| Escalations'!$H$34:$N$34,MATCH('Calc| Project Costs'!Q$9,'Input| Escalations'!$H$23:$N$23,0))+'Input| Projects'!$AA576*INDEX('Input| Escalations'!$H$35:$N$35,MATCH('Calc| Project Costs'!Q$9,'Input| Escalations'!$H$23:$N$23,0))+1</f>
        <v>1</v>
      </c>
      <c r="R576" s="192">
        <f>'Input| Projects'!$Y576*INDEX('Input| Escalations'!$H$33:$N$33,MATCH('Calc| Project Costs'!R$9,'Input| Escalations'!$H$23:$N$23,0))+'Input| Projects'!$Z576*INDEX('Input| Escalations'!$H$34:$N$34,MATCH('Calc| Project Costs'!R$9,'Input| Escalations'!$H$23:$N$23,0))+'Input| Projects'!$AA576*INDEX('Input| Escalations'!$H$35:$N$35,MATCH('Calc| Project Costs'!R$9,'Input| Escalations'!$H$23:$N$23,0))+1</f>
        <v>1</v>
      </c>
      <c r="S576" s="192">
        <f>'Input| Projects'!$Y576*INDEX('Input| Escalations'!$H$33:$N$33,MATCH('Calc| Project Costs'!S$9,'Input| Escalations'!$H$23:$N$23,0))+'Input| Projects'!$Z576*INDEX('Input| Escalations'!$H$34:$N$34,MATCH('Calc| Project Costs'!S$9,'Input| Escalations'!$H$23:$N$23,0))+'Input| Projects'!$AA576*INDEX('Input| Escalations'!$H$35:$N$35,MATCH('Calc| Project Costs'!S$9,'Input| Escalations'!$H$23:$N$23,0))+1</f>
        <v>1</v>
      </c>
      <c r="T576" s="192">
        <f>'Input| Projects'!$Y576*INDEX('Input| Escalations'!$H$33:$N$33,MATCH('Calc| Project Costs'!T$9,'Input| Escalations'!$H$23:$N$23,0))+'Input| Projects'!$Z576*INDEX('Input| Escalations'!$H$34:$N$34,MATCH('Calc| Project Costs'!T$9,'Input| Escalations'!$H$23:$N$23,0))+'Input| Projects'!$AA576*INDEX('Input| Escalations'!$H$35:$N$35,MATCH('Calc| Project Costs'!T$9,'Input| Escalations'!$H$23:$N$23,0))+1</f>
        <v>1</v>
      </c>
      <c r="U576" s="106"/>
      <c r="V576" s="186">
        <f t="shared" si="271"/>
        <v>0</v>
      </c>
      <c r="W576" s="186">
        <f t="shared" si="272"/>
        <v>0</v>
      </c>
      <c r="X576" s="186">
        <f t="shared" si="273"/>
        <v>0</v>
      </c>
      <c r="Y576" s="186">
        <f t="shared" si="249"/>
        <v>0</v>
      </c>
      <c r="Z576" s="186">
        <f t="shared" si="250"/>
        <v>0</v>
      </c>
      <c r="AA576" s="186">
        <f t="shared" si="251"/>
        <v>0</v>
      </c>
      <c r="AB576" s="186">
        <f t="shared" si="252"/>
        <v>0</v>
      </c>
      <c r="AC576" s="106"/>
      <c r="AD576" s="186">
        <f>'Input| Projects'!Q576*N576*'Input| Escalations'!$K$19</f>
        <v>0</v>
      </c>
      <c r="AE576" s="186">
        <f>'Input| Projects'!R576*O576*'Input| Escalations'!$K$19</f>
        <v>0</v>
      </c>
      <c r="AF576" s="186">
        <f>'Input| Projects'!S576*P576*'Input| Escalations'!$K$19</f>
        <v>0</v>
      </c>
      <c r="AG576" s="186">
        <f>'Input| Projects'!T576*Q576*'Input| Escalations'!$K$19</f>
        <v>0</v>
      </c>
      <c r="AH576" s="186">
        <f>'Input| Projects'!U576*R576*'Input| Escalations'!$K$19</f>
        <v>0</v>
      </c>
      <c r="AI576" s="186">
        <f>'Input| Projects'!V576*S576*'Input| Escalations'!$K$19</f>
        <v>0</v>
      </c>
      <c r="AJ576" s="186">
        <f>'Input| Projects'!W576*T576*'Input| Escalations'!$K$19</f>
        <v>0</v>
      </c>
      <c r="AK576" s="106"/>
      <c r="AL576" s="186" t="str">
        <f>IFERROR(IF('Input| Overheads'!$C$42="Direct costs",SUMPRODUCT(--('Input| Projects'!$AC576="Yes"),'Calc| Overheads Allocation'!C$8,'Calc| Project Costs'!V576),IF('Input| Overheads'!$C$42="Internal labour",SUMPRODUCT(--('Input| Projects'!$AC576="Yes"),'Calc| Overheads Allocation'!C$8,'Calc| Project Costs'!V576,'Input| Projects'!$Y576),IF('Input| Overheads'!$C$42="DNSP defined",SUMPRODUCT(--('Input| Projects'!$AC576="Yes"),'Calc| Overheads Allocation'!C$61,'Input| Projects'!$AF576),""))),"")</f>
        <v/>
      </c>
      <c r="AM576" s="186" t="str">
        <f>IFERROR(IF('Input| Overheads'!$C$42="Direct costs",SUMPRODUCT(--('Input| Projects'!$AC576="Yes"),'Calc| Overheads Allocation'!D$8,'Calc| Project Costs'!W576),IF('Input| Overheads'!$C$42="Internal labour",SUMPRODUCT(--('Input| Projects'!$AC576="Yes"),'Calc| Overheads Allocation'!D$8,'Calc| Project Costs'!W576,'Input| Projects'!$Y576),IF('Input| Overheads'!$C$42="DNSP defined",SUMPRODUCT(--('Input| Projects'!$AC576="Yes"),'Calc| Overheads Allocation'!D$61,'Input| Projects'!$AF576),""))),"")</f>
        <v/>
      </c>
      <c r="AN576" s="186" t="str">
        <f>IFERROR(IF('Input| Overheads'!$C$42="Direct costs",SUMPRODUCT(--('Input| Projects'!$AC576="Yes"),'Calc| Overheads Allocation'!E$8,'Calc| Project Costs'!X576),IF('Input| Overheads'!$C$42="Internal labour",SUMPRODUCT(--('Input| Projects'!$AC576="Yes"),'Calc| Overheads Allocation'!E$8,'Calc| Project Costs'!X576,'Input| Projects'!$Y576),IF('Input| Overheads'!$C$42="DNSP defined",SUMPRODUCT(--('Input| Projects'!$AC576="Yes"),'Calc| Overheads Allocation'!E$61,'Input| Projects'!$AF576),""))),"")</f>
        <v/>
      </c>
      <c r="AO576" s="186" t="str">
        <f>IFERROR(IF('Input| Overheads'!$C$42="Direct costs",SUMPRODUCT(--('Input| Projects'!$AC576="Yes"),'Calc| Overheads Allocation'!F$8,'Calc| Project Costs'!Y576),IF('Input| Overheads'!$C$42="Internal labour",SUMPRODUCT(--('Input| Projects'!$AC576="Yes"),'Calc| Overheads Allocation'!F$8,'Calc| Project Costs'!Y576,'Input| Projects'!$Y576),IF('Input| Overheads'!$C$42="DNSP defined",SUMPRODUCT(--('Input| Projects'!$AC576="Yes"),'Calc| Overheads Allocation'!F$61,'Input| Projects'!$AF576),""))),"")</f>
        <v/>
      </c>
      <c r="AP576" s="186" t="str">
        <f>IFERROR(IF('Input| Overheads'!$C$42="Direct costs",SUMPRODUCT(--('Input| Projects'!$AC576="Yes"),'Calc| Overheads Allocation'!G$8,'Calc| Project Costs'!Z576),IF('Input| Overheads'!$C$42="Internal labour",SUMPRODUCT(--('Input| Projects'!$AC576="Yes"),'Calc| Overheads Allocation'!G$8,'Calc| Project Costs'!Z576,'Input| Projects'!$Y576),IF('Input| Overheads'!$C$42="DNSP defined",SUMPRODUCT(--('Input| Projects'!$AC576="Yes"),'Calc| Overheads Allocation'!G$61,'Input| Projects'!$AF576),""))),"")</f>
        <v/>
      </c>
      <c r="AQ576" s="186" t="str">
        <f>IFERROR(IF('Input| Overheads'!$C$42="Direct costs",SUMPRODUCT(--('Input| Projects'!$AC576="Yes"),'Calc| Overheads Allocation'!H$8,'Calc| Project Costs'!AA576),IF('Input| Overheads'!$C$42="Internal labour",SUMPRODUCT(--('Input| Projects'!$AC576="Yes"),'Calc| Overheads Allocation'!H$8,'Calc| Project Costs'!AA576,'Input| Projects'!$Y576),IF('Input| Overheads'!$C$42="DNSP defined",SUMPRODUCT(--('Input| Projects'!$AC576="Yes"),'Calc| Overheads Allocation'!H$61,'Input| Projects'!$AF576),""))),"")</f>
        <v/>
      </c>
      <c r="AR576" s="186" t="str">
        <f>IFERROR(IF('Input| Overheads'!$C$42="Direct costs",SUMPRODUCT(--('Input| Projects'!$AC576="Yes"),'Calc| Overheads Allocation'!I$8,'Calc| Project Costs'!AB576),IF('Input| Overheads'!$C$42="Internal labour",SUMPRODUCT(--('Input| Projects'!$AC576="Yes"),'Calc| Overheads Allocation'!I$8,'Calc| Project Costs'!AB576,'Input| Projects'!$Y576),IF('Input| Overheads'!$C$42="DNSP defined",SUMPRODUCT(--('Input| Projects'!$AC576="Yes"),'Calc| Overheads Allocation'!I$61,'Input| Projects'!$AF576),""))),"")</f>
        <v/>
      </c>
      <c r="AS576" s="106"/>
      <c r="AT576" s="186" t="str">
        <f>IFERROR(IF('Input| Overheads'!$C$42="Direct costs",SUMPRODUCT(--('Input| Projects'!$AD576="Yes"),'Calc| Overheads Allocation'!C$9,'Calc| Project Costs'!V576),IF('Input| Overheads'!$C$42="Internal labour",SUMPRODUCT(--('Input| Projects'!$AD576="Yes"),'Calc| Overheads Allocation'!C$9,'Calc| Project Costs'!V576,'Input| Projects'!$Y576),IF('Input| Overheads'!$C$42="DNSP defined",SUMPRODUCT(--('Input| Projects'!$AD576="Yes"),'Calc| Overheads Allocation'!C$62,'Input| Projects'!$AG576),""))),"")</f>
        <v/>
      </c>
      <c r="AU576" s="186" t="str">
        <f>IFERROR(IF('Input| Overheads'!$C$42="Direct costs",SUMPRODUCT(--('Input| Projects'!$AD576="Yes"),'Calc| Overheads Allocation'!D$9,'Calc| Project Costs'!W576),IF('Input| Overheads'!$C$42="Internal labour",SUMPRODUCT(--('Input| Projects'!$AD576="Yes"),'Calc| Overheads Allocation'!D$9,'Calc| Project Costs'!W576,'Input| Projects'!$Y576),IF('Input| Overheads'!$C$42="DNSP defined",SUMPRODUCT(--('Input| Projects'!$AD576="Yes"),'Calc| Overheads Allocation'!D$62,'Input| Projects'!$AG576),""))),"")</f>
        <v/>
      </c>
      <c r="AV576" s="186" t="str">
        <f>IFERROR(IF('Input| Overheads'!$C$42="Direct costs",SUMPRODUCT(--('Input| Projects'!$AD576="Yes"),'Calc| Overheads Allocation'!E$9,'Calc| Project Costs'!X576),IF('Input| Overheads'!$C$42="Internal labour",SUMPRODUCT(--('Input| Projects'!$AD576="Yes"),'Calc| Overheads Allocation'!E$9,'Calc| Project Costs'!X576,'Input| Projects'!$Y576),IF('Input| Overheads'!$C$42="DNSP defined",SUMPRODUCT(--('Input| Projects'!$AD576="Yes"),'Calc| Overheads Allocation'!E$62,'Input| Projects'!$AG576),""))),"")</f>
        <v/>
      </c>
      <c r="AW576" s="186" t="str">
        <f>IFERROR(IF('Input| Overheads'!$C$42="Direct costs",SUMPRODUCT(--('Input| Projects'!$AD576="Yes"),'Calc| Overheads Allocation'!F$9,'Calc| Project Costs'!Y576),IF('Input| Overheads'!$C$42="Internal labour",SUMPRODUCT(--('Input| Projects'!$AD576="Yes"),'Calc| Overheads Allocation'!F$9,'Calc| Project Costs'!Y576,'Input| Projects'!$Y576),IF('Input| Overheads'!$C$42="DNSP defined",SUMPRODUCT(--('Input| Projects'!$AD576="Yes"),'Calc| Overheads Allocation'!F$62,'Input| Projects'!$AG576),""))),"")</f>
        <v/>
      </c>
      <c r="AX576" s="186" t="str">
        <f>IFERROR(IF('Input| Overheads'!$C$42="Direct costs",SUMPRODUCT(--('Input| Projects'!$AD576="Yes"),'Calc| Overheads Allocation'!G$9,'Calc| Project Costs'!Z576),IF('Input| Overheads'!$C$42="Internal labour",SUMPRODUCT(--('Input| Projects'!$AD576="Yes"),'Calc| Overheads Allocation'!G$9,'Calc| Project Costs'!Z576,'Input| Projects'!$Y576),IF('Input| Overheads'!$C$42="DNSP defined",SUMPRODUCT(--('Input| Projects'!$AD576="Yes"),'Calc| Overheads Allocation'!G$62,'Input| Projects'!$AG576),""))),"")</f>
        <v/>
      </c>
      <c r="AY576" s="186" t="str">
        <f>IFERROR(IF('Input| Overheads'!$C$42="Direct costs",SUMPRODUCT(--('Input| Projects'!$AD576="Yes"),'Calc| Overheads Allocation'!H$9,'Calc| Project Costs'!AA576),IF('Input| Overheads'!$C$42="Internal labour",SUMPRODUCT(--('Input| Projects'!$AD576="Yes"),'Calc| Overheads Allocation'!H$9,'Calc| Project Costs'!AA576,'Input| Projects'!$Y576),IF('Input| Overheads'!$C$42="DNSP defined",SUMPRODUCT(--('Input| Projects'!$AD576="Yes"),'Calc| Overheads Allocation'!H$62,'Input| Projects'!$AG576),""))),"")</f>
        <v/>
      </c>
      <c r="AZ576" s="186" t="str">
        <f>IFERROR(IF('Input| Overheads'!$C$42="Direct costs",SUMPRODUCT(--('Input| Projects'!$AD576="Yes"),'Calc| Overheads Allocation'!I$9,'Calc| Project Costs'!AB576),IF('Input| Overheads'!$C$42="Internal labour",SUMPRODUCT(--('Input| Projects'!$AD576="Yes"),'Calc| Overheads Allocation'!I$9,'Calc| Project Costs'!AB576,'Input| Projects'!$Y576),IF('Input| Overheads'!$C$42="DNSP defined",SUMPRODUCT(--('Input| Projects'!$AD576="Yes"),'Calc| Overheads Allocation'!I$62,'Input| Projects'!$AG576),""))),"")</f>
        <v/>
      </c>
      <c r="BA576" s="106"/>
      <c r="BB576" s="186">
        <f t="shared" si="274"/>
        <v>0</v>
      </c>
      <c r="BC576" s="186">
        <f t="shared" si="275"/>
        <v>0</v>
      </c>
      <c r="BD576" s="186">
        <f t="shared" si="276"/>
        <v>0</v>
      </c>
      <c r="BE576" s="186">
        <f t="shared" si="253"/>
        <v>0</v>
      </c>
      <c r="BF576" s="186">
        <f t="shared" si="254"/>
        <v>0</v>
      </c>
      <c r="BG576" s="186">
        <f t="shared" si="255"/>
        <v>0</v>
      </c>
      <c r="BH576" s="186">
        <f t="shared" si="256"/>
        <v>0</v>
      </c>
      <c r="BI576" s="97"/>
      <c r="BJ576" s="186" t="str">
        <f t="shared" si="257"/>
        <v/>
      </c>
      <c r="BK576" s="186" t="str">
        <f t="shared" si="258"/>
        <v/>
      </c>
      <c r="BL576" s="186" t="str">
        <f t="shared" si="259"/>
        <v/>
      </c>
      <c r="BM576" s="186" t="str">
        <f t="shared" si="260"/>
        <v/>
      </c>
      <c r="BN576" s="186" t="str">
        <f t="shared" si="261"/>
        <v/>
      </c>
      <c r="BO576" s="186" t="str">
        <f t="shared" si="262"/>
        <v/>
      </c>
      <c r="BP576" s="186" t="str">
        <f t="shared" si="263"/>
        <v/>
      </c>
      <c r="BQ576" s="97"/>
      <c r="BR576" s="186">
        <f t="shared" si="264"/>
        <v>0</v>
      </c>
      <c r="BS576" s="186">
        <f t="shared" si="265"/>
        <v>0</v>
      </c>
      <c r="BT576" s="222">
        <f t="shared" si="266"/>
        <v>0</v>
      </c>
      <c r="BU576" s="222">
        <f t="shared" si="267"/>
        <v>0</v>
      </c>
      <c r="BV576" s="222">
        <f t="shared" si="268"/>
        <v>0</v>
      </c>
      <c r="BW576" s="222">
        <f t="shared" si="269"/>
        <v>0</v>
      </c>
      <c r="BX576" s="222">
        <f t="shared" si="270"/>
        <v>0</v>
      </c>
      <c r="BY576" s="106"/>
      <c r="BZ576" s="197" t="str">
        <f>IF(SUMIF('Input| Projects'!$AS$8:$CP$8,"Dx",'Input| Projects'!$AS576:$CP576)=0,"",SUMIF('Input| Projects'!$AS$8:$CP$8,"Dx",'Input| Projects'!$AS576:$CP576))</f>
        <v/>
      </c>
      <c r="CA576" s="197" t="str">
        <f>IF(SUMIF('Input| Projects'!$AS$8:$CP$8,"Tx",'Input| Projects'!$AS576:$CP576)=0,"",SUMIF('Input| Projects'!$AS$8:$CP$8,"Tx",'Input| Projects'!$AS576:$CP576))</f>
        <v/>
      </c>
      <c r="CB576" s="150" t="str">
        <f t="shared" si="277"/>
        <v/>
      </c>
    </row>
    <row r="577" spans="2:80" x14ac:dyDescent="0.2">
      <c r="B577" s="201">
        <f>IFERROR('Input| Projects'!B577,"")</f>
        <v>568</v>
      </c>
      <c r="C577" s="42" t="str">
        <f>IFERROR(IF('Input| Projects'!C577="","",'Input| Projects'!C577),"")</f>
        <v/>
      </c>
      <c r="D577" s="42" t="str">
        <f>IFERROR(IF('Input| Projects'!D577="","",'Input| Projects'!D577),"")</f>
        <v/>
      </c>
      <c r="E577" s="104"/>
      <c r="F577" s="190">
        <f>IFERROR('Input| Projects'!I577*'Input| Escalations'!$K$19,"")</f>
        <v>0</v>
      </c>
      <c r="G577" s="190">
        <f>IFERROR('Input| Projects'!J577*'Input| Escalations'!$K$19,"")</f>
        <v>0</v>
      </c>
      <c r="H577" s="190">
        <f>IFERROR('Input| Projects'!K577*'Input| Escalations'!$K$19,"")</f>
        <v>0</v>
      </c>
      <c r="I577" s="190">
        <f>IFERROR('Input| Projects'!L577*'Input| Escalations'!$K$19,"")</f>
        <v>0</v>
      </c>
      <c r="J577" s="190">
        <f>IFERROR('Input| Projects'!M577*'Input| Escalations'!$K$19,"")</f>
        <v>0</v>
      </c>
      <c r="K577" s="190">
        <f>IFERROR('Input| Projects'!N577*'Input| Escalations'!$K$19,"")</f>
        <v>0</v>
      </c>
      <c r="L577" s="190">
        <f>IFERROR('Input| Projects'!O577*'Input| Escalations'!$K$19,"")</f>
        <v>0</v>
      </c>
      <c r="M577" s="150" t="str">
        <f>IF(ABS(SUM(F577:L577)-(SUM('Input| Projects'!I577:O577)*'Input| Escalations'!$K$19))&lt;0.0000001,"",1)</f>
        <v/>
      </c>
      <c r="N577" s="192">
        <f>'Input| Projects'!$Y577*INDEX('Input| Escalations'!$H$33:$N$33,MATCH('Calc| Project Costs'!N$9,'Input| Escalations'!$H$23:$N$23,0))+'Input| Projects'!$Z577*INDEX('Input| Escalations'!$H$34:$N$34,MATCH('Calc| Project Costs'!N$9,'Input| Escalations'!$H$23:$N$23,0))+'Input| Projects'!$AA577*INDEX('Input| Escalations'!$H$35:$N$35,MATCH('Calc| Project Costs'!N$9,'Input| Escalations'!$H$23:$N$23,0))+1</f>
        <v>1</v>
      </c>
      <c r="O577" s="192">
        <f>'Input| Projects'!$Y577*INDEX('Input| Escalations'!$H$33:$N$33,MATCH('Calc| Project Costs'!O$9,'Input| Escalations'!$H$23:$N$23,0))+'Input| Projects'!$Z577*INDEX('Input| Escalations'!$H$34:$N$34,MATCH('Calc| Project Costs'!O$9,'Input| Escalations'!$H$23:$N$23,0))+'Input| Projects'!$AA577*INDEX('Input| Escalations'!$H$35:$N$35,MATCH('Calc| Project Costs'!O$9,'Input| Escalations'!$H$23:$N$23,0))+1</f>
        <v>1</v>
      </c>
      <c r="P577" s="192">
        <f>'Input| Projects'!$Y577*INDEX('Input| Escalations'!$H$33:$N$33,MATCH('Calc| Project Costs'!P$9,'Input| Escalations'!$H$23:$N$23,0))+'Input| Projects'!$Z577*INDEX('Input| Escalations'!$H$34:$N$34,MATCH('Calc| Project Costs'!P$9,'Input| Escalations'!$H$23:$N$23,0))+'Input| Projects'!$AA577*INDEX('Input| Escalations'!$H$35:$N$35,MATCH('Calc| Project Costs'!P$9,'Input| Escalations'!$H$23:$N$23,0))+1</f>
        <v>1</v>
      </c>
      <c r="Q577" s="192">
        <f>'Input| Projects'!$Y577*INDEX('Input| Escalations'!$H$33:$N$33,MATCH('Calc| Project Costs'!Q$9,'Input| Escalations'!$H$23:$N$23,0))+'Input| Projects'!$Z577*INDEX('Input| Escalations'!$H$34:$N$34,MATCH('Calc| Project Costs'!Q$9,'Input| Escalations'!$H$23:$N$23,0))+'Input| Projects'!$AA577*INDEX('Input| Escalations'!$H$35:$N$35,MATCH('Calc| Project Costs'!Q$9,'Input| Escalations'!$H$23:$N$23,0))+1</f>
        <v>1</v>
      </c>
      <c r="R577" s="192">
        <f>'Input| Projects'!$Y577*INDEX('Input| Escalations'!$H$33:$N$33,MATCH('Calc| Project Costs'!R$9,'Input| Escalations'!$H$23:$N$23,0))+'Input| Projects'!$Z577*INDEX('Input| Escalations'!$H$34:$N$34,MATCH('Calc| Project Costs'!R$9,'Input| Escalations'!$H$23:$N$23,0))+'Input| Projects'!$AA577*INDEX('Input| Escalations'!$H$35:$N$35,MATCH('Calc| Project Costs'!R$9,'Input| Escalations'!$H$23:$N$23,0))+1</f>
        <v>1</v>
      </c>
      <c r="S577" s="192">
        <f>'Input| Projects'!$Y577*INDEX('Input| Escalations'!$H$33:$N$33,MATCH('Calc| Project Costs'!S$9,'Input| Escalations'!$H$23:$N$23,0))+'Input| Projects'!$Z577*INDEX('Input| Escalations'!$H$34:$N$34,MATCH('Calc| Project Costs'!S$9,'Input| Escalations'!$H$23:$N$23,0))+'Input| Projects'!$AA577*INDEX('Input| Escalations'!$H$35:$N$35,MATCH('Calc| Project Costs'!S$9,'Input| Escalations'!$H$23:$N$23,0))+1</f>
        <v>1</v>
      </c>
      <c r="T577" s="192">
        <f>'Input| Projects'!$Y577*INDEX('Input| Escalations'!$H$33:$N$33,MATCH('Calc| Project Costs'!T$9,'Input| Escalations'!$H$23:$N$23,0))+'Input| Projects'!$Z577*INDEX('Input| Escalations'!$H$34:$N$34,MATCH('Calc| Project Costs'!T$9,'Input| Escalations'!$H$23:$N$23,0))+'Input| Projects'!$AA577*INDEX('Input| Escalations'!$H$35:$N$35,MATCH('Calc| Project Costs'!T$9,'Input| Escalations'!$H$23:$N$23,0))+1</f>
        <v>1</v>
      </c>
      <c r="U577" s="106"/>
      <c r="V577" s="186">
        <f t="shared" si="271"/>
        <v>0</v>
      </c>
      <c r="W577" s="186">
        <f t="shared" si="272"/>
        <v>0</v>
      </c>
      <c r="X577" s="186">
        <f t="shared" si="273"/>
        <v>0</v>
      </c>
      <c r="Y577" s="186">
        <f t="shared" si="249"/>
        <v>0</v>
      </c>
      <c r="Z577" s="186">
        <f t="shared" si="250"/>
        <v>0</v>
      </c>
      <c r="AA577" s="186">
        <f t="shared" si="251"/>
        <v>0</v>
      </c>
      <c r="AB577" s="186">
        <f t="shared" si="252"/>
        <v>0</v>
      </c>
      <c r="AC577" s="106"/>
      <c r="AD577" s="186">
        <f>'Input| Projects'!Q577*N577*'Input| Escalations'!$K$19</f>
        <v>0</v>
      </c>
      <c r="AE577" s="186">
        <f>'Input| Projects'!R577*O577*'Input| Escalations'!$K$19</f>
        <v>0</v>
      </c>
      <c r="AF577" s="186">
        <f>'Input| Projects'!S577*P577*'Input| Escalations'!$K$19</f>
        <v>0</v>
      </c>
      <c r="AG577" s="186">
        <f>'Input| Projects'!T577*Q577*'Input| Escalations'!$K$19</f>
        <v>0</v>
      </c>
      <c r="AH577" s="186">
        <f>'Input| Projects'!U577*R577*'Input| Escalations'!$K$19</f>
        <v>0</v>
      </c>
      <c r="AI577" s="186">
        <f>'Input| Projects'!V577*S577*'Input| Escalations'!$K$19</f>
        <v>0</v>
      </c>
      <c r="AJ577" s="186">
        <f>'Input| Projects'!W577*T577*'Input| Escalations'!$K$19</f>
        <v>0</v>
      </c>
      <c r="AK577" s="106"/>
      <c r="AL577" s="186" t="str">
        <f>IFERROR(IF('Input| Overheads'!$C$42="Direct costs",SUMPRODUCT(--('Input| Projects'!$AC577="Yes"),'Calc| Overheads Allocation'!C$8,'Calc| Project Costs'!V577),IF('Input| Overheads'!$C$42="Internal labour",SUMPRODUCT(--('Input| Projects'!$AC577="Yes"),'Calc| Overheads Allocation'!C$8,'Calc| Project Costs'!V577,'Input| Projects'!$Y577),IF('Input| Overheads'!$C$42="DNSP defined",SUMPRODUCT(--('Input| Projects'!$AC577="Yes"),'Calc| Overheads Allocation'!C$61,'Input| Projects'!$AF577),""))),"")</f>
        <v/>
      </c>
      <c r="AM577" s="186" t="str">
        <f>IFERROR(IF('Input| Overheads'!$C$42="Direct costs",SUMPRODUCT(--('Input| Projects'!$AC577="Yes"),'Calc| Overheads Allocation'!D$8,'Calc| Project Costs'!W577),IF('Input| Overheads'!$C$42="Internal labour",SUMPRODUCT(--('Input| Projects'!$AC577="Yes"),'Calc| Overheads Allocation'!D$8,'Calc| Project Costs'!W577,'Input| Projects'!$Y577),IF('Input| Overheads'!$C$42="DNSP defined",SUMPRODUCT(--('Input| Projects'!$AC577="Yes"),'Calc| Overheads Allocation'!D$61,'Input| Projects'!$AF577),""))),"")</f>
        <v/>
      </c>
      <c r="AN577" s="186" t="str">
        <f>IFERROR(IF('Input| Overheads'!$C$42="Direct costs",SUMPRODUCT(--('Input| Projects'!$AC577="Yes"),'Calc| Overheads Allocation'!E$8,'Calc| Project Costs'!X577),IF('Input| Overheads'!$C$42="Internal labour",SUMPRODUCT(--('Input| Projects'!$AC577="Yes"),'Calc| Overheads Allocation'!E$8,'Calc| Project Costs'!X577,'Input| Projects'!$Y577),IF('Input| Overheads'!$C$42="DNSP defined",SUMPRODUCT(--('Input| Projects'!$AC577="Yes"),'Calc| Overheads Allocation'!E$61,'Input| Projects'!$AF577),""))),"")</f>
        <v/>
      </c>
      <c r="AO577" s="186" t="str">
        <f>IFERROR(IF('Input| Overheads'!$C$42="Direct costs",SUMPRODUCT(--('Input| Projects'!$AC577="Yes"),'Calc| Overheads Allocation'!F$8,'Calc| Project Costs'!Y577),IF('Input| Overheads'!$C$42="Internal labour",SUMPRODUCT(--('Input| Projects'!$AC577="Yes"),'Calc| Overheads Allocation'!F$8,'Calc| Project Costs'!Y577,'Input| Projects'!$Y577),IF('Input| Overheads'!$C$42="DNSP defined",SUMPRODUCT(--('Input| Projects'!$AC577="Yes"),'Calc| Overheads Allocation'!F$61,'Input| Projects'!$AF577),""))),"")</f>
        <v/>
      </c>
      <c r="AP577" s="186" t="str">
        <f>IFERROR(IF('Input| Overheads'!$C$42="Direct costs",SUMPRODUCT(--('Input| Projects'!$AC577="Yes"),'Calc| Overheads Allocation'!G$8,'Calc| Project Costs'!Z577),IF('Input| Overheads'!$C$42="Internal labour",SUMPRODUCT(--('Input| Projects'!$AC577="Yes"),'Calc| Overheads Allocation'!G$8,'Calc| Project Costs'!Z577,'Input| Projects'!$Y577),IF('Input| Overheads'!$C$42="DNSP defined",SUMPRODUCT(--('Input| Projects'!$AC577="Yes"),'Calc| Overheads Allocation'!G$61,'Input| Projects'!$AF577),""))),"")</f>
        <v/>
      </c>
      <c r="AQ577" s="186" t="str">
        <f>IFERROR(IF('Input| Overheads'!$C$42="Direct costs",SUMPRODUCT(--('Input| Projects'!$AC577="Yes"),'Calc| Overheads Allocation'!H$8,'Calc| Project Costs'!AA577),IF('Input| Overheads'!$C$42="Internal labour",SUMPRODUCT(--('Input| Projects'!$AC577="Yes"),'Calc| Overheads Allocation'!H$8,'Calc| Project Costs'!AA577,'Input| Projects'!$Y577),IF('Input| Overheads'!$C$42="DNSP defined",SUMPRODUCT(--('Input| Projects'!$AC577="Yes"),'Calc| Overheads Allocation'!H$61,'Input| Projects'!$AF577),""))),"")</f>
        <v/>
      </c>
      <c r="AR577" s="186" t="str">
        <f>IFERROR(IF('Input| Overheads'!$C$42="Direct costs",SUMPRODUCT(--('Input| Projects'!$AC577="Yes"),'Calc| Overheads Allocation'!I$8,'Calc| Project Costs'!AB577),IF('Input| Overheads'!$C$42="Internal labour",SUMPRODUCT(--('Input| Projects'!$AC577="Yes"),'Calc| Overheads Allocation'!I$8,'Calc| Project Costs'!AB577,'Input| Projects'!$Y577),IF('Input| Overheads'!$C$42="DNSP defined",SUMPRODUCT(--('Input| Projects'!$AC577="Yes"),'Calc| Overheads Allocation'!I$61,'Input| Projects'!$AF577),""))),"")</f>
        <v/>
      </c>
      <c r="AS577" s="106"/>
      <c r="AT577" s="186" t="str">
        <f>IFERROR(IF('Input| Overheads'!$C$42="Direct costs",SUMPRODUCT(--('Input| Projects'!$AD577="Yes"),'Calc| Overheads Allocation'!C$9,'Calc| Project Costs'!V577),IF('Input| Overheads'!$C$42="Internal labour",SUMPRODUCT(--('Input| Projects'!$AD577="Yes"),'Calc| Overheads Allocation'!C$9,'Calc| Project Costs'!V577,'Input| Projects'!$Y577),IF('Input| Overheads'!$C$42="DNSP defined",SUMPRODUCT(--('Input| Projects'!$AD577="Yes"),'Calc| Overheads Allocation'!C$62,'Input| Projects'!$AG577),""))),"")</f>
        <v/>
      </c>
      <c r="AU577" s="186" t="str">
        <f>IFERROR(IF('Input| Overheads'!$C$42="Direct costs",SUMPRODUCT(--('Input| Projects'!$AD577="Yes"),'Calc| Overheads Allocation'!D$9,'Calc| Project Costs'!W577),IF('Input| Overheads'!$C$42="Internal labour",SUMPRODUCT(--('Input| Projects'!$AD577="Yes"),'Calc| Overheads Allocation'!D$9,'Calc| Project Costs'!W577,'Input| Projects'!$Y577),IF('Input| Overheads'!$C$42="DNSP defined",SUMPRODUCT(--('Input| Projects'!$AD577="Yes"),'Calc| Overheads Allocation'!D$62,'Input| Projects'!$AG577),""))),"")</f>
        <v/>
      </c>
      <c r="AV577" s="186" t="str">
        <f>IFERROR(IF('Input| Overheads'!$C$42="Direct costs",SUMPRODUCT(--('Input| Projects'!$AD577="Yes"),'Calc| Overheads Allocation'!E$9,'Calc| Project Costs'!X577),IF('Input| Overheads'!$C$42="Internal labour",SUMPRODUCT(--('Input| Projects'!$AD577="Yes"),'Calc| Overheads Allocation'!E$9,'Calc| Project Costs'!X577,'Input| Projects'!$Y577),IF('Input| Overheads'!$C$42="DNSP defined",SUMPRODUCT(--('Input| Projects'!$AD577="Yes"),'Calc| Overheads Allocation'!E$62,'Input| Projects'!$AG577),""))),"")</f>
        <v/>
      </c>
      <c r="AW577" s="186" t="str">
        <f>IFERROR(IF('Input| Overheads'!$C$42="Direct costs",SUMPRODUCT(--('Input| Projects'!$AD577="Yes"),'Calc| Overheads Allocation'!F$9,'Calc| Project Costs'!Y577),IF('Input| Overheads'!$C$42="Internal labour",SUMPRODUCT(--('Input| Projects'!$AD577="Yes"),'Calc| Overheads Allocation'!F$9,'Calc| Project Costs'!Y577,'Input| Projects'!$Y577),IF('Input| Overheads'!$C$42="DNSP defined",SUMPRODUCT(--('Input| Projects'!$AD577="Yes"),'Calc| Overheads Allocation'!F$62,'Input| Projects'!$AG577),""))),"")</f>
        <v/>
      </c>
      <c r="AX577" s="186" t="str">
        <f>IFERROR(IF('Input| Overheads'!$C$42="Direct costs",SUMPRODUCT(--('Input| Projects'!$AD577="Yes"),'Calc| Overheads Allocation'!G$9,'Calc| Project Costs'!Z577),IF('Input| Overheads'!$C$42="Internal labour",SUMPRODUCT(--('Input| Projects'!$AD577="Yes"),'Calc| Overheads Allocation'!G$9,'Calc| Project Costs'!Z577,'Input| Projects'!$Y577),IF('Input| Overheads'!$C$42="DNSP defined",SUMPRODUCT(--('Input| Projects'!$AD577="Yes"),'Calc| Overheads Allocation'!G$62,'Input| Projects'!$AG577),""))),"")</f>
        <v/>
      </c>
      <c r="AY577" s="186" t="str">
        <f>IFERROR(IF('Input| Overheads'!$C$42="Direct costs",SUMPRODUCT(--('Input| Projects'!$AD577="Yes"),'Calc| Overheads Allocation'!H$9,'Calc| Project Costs'!AA577),IF('Input| Overheads'!$C$42="Internal labour",SUMPRODUCT(--('Input| Projects'!$AD577="Yes"),'Calc| Overheads Allocation'!H$9,'Calc| Project Costs'!AA577,'Input| Projects'!$Y577),IF('Input| Overheads'!$C$42="DNSP defined",SUMPRODUCT(--('Input| Projects'!$AD577="Yes"),'Calc| Overheads Allocation'!H$62,'Input| Projects'!$AG577),""))),"")</f>
        <v/>
      </c>
      <c r="AZ577" s="186" t="str">
        <f>IFERROR(IF('Input| Overheads'!$C$42="Direct costs",SUMPRODUCT(--('Input| Projects'!$AD577="Yes"),'Calc| Overheads Allocation'!I$9,'Calc| Project Costs'!AB577),IF('Input| Overheads'!$C$42="Internal labour",SUMPRODUCT(--('Input| Projects'!$AD577="Yes"),'Calc| Overheads Allocation'!I$9,'Calc| Project Costs'!AB577,'Input| Projects'!$Y577),IF('Input| Overheads'!$C$42="DNSP defined",SUMPRODUCT(--('Input| Projects'!$AD577="Yes"),'Calc| Overheads Allocation'!I$62,'Input| Projects'!$AG577),""))),"")</f>
        <v/>
      </c>
      <c r="BA577" s="106"/>
      <c r="BB577" s="186">
        <f t="shared" si="274"/>
        <v>0</v>
      </c>
      <c r="BC577" s="186">
        <f t="shared" si="275"/>
        <v>0</v>
      </c>
      <c r="BD577" s="186">
        <f t="shared" si="276"/>
        <v>0</v>
      </c>
      <c r="BE577" s="186">
        <f t="shared" si="253"/>
        <v>0</v>
      </c>
      <c r="BF577" s="186">
        <f t="shared" si="254"/>
        <v>0</v>
      </c>
      <c r="BG577" s="186">
        <f t="shared" si="255"/>
        <v>0</v>
      </c>
      <c r="BH577" s="186">
        <f t="shared" si="256"/>
        <v>0</v>
      </c>
      <c r="BI577" s="97"/>
      <c r="BJ577" s="186" t="str">
        <f t="shared" si="257"/>
        <v/>
      </c>
      <c r="BK577" s="186" t="str">
        <f t="shared" si="258"/>
        <v/>
      </c>
      <c r="BL577" s="186" t="str">
        <f t="shared" si="259"/>
        <v/>
      </c>
      <c r="BM577" s="186" t="str">
        <f t="shared" si="260"/>
        <v/>
      </c>
      <c r="BN577" s="186" t="str">
        <f t="shared" si="261"/>
        <v/>
      </c>
      <c r="BO577" s="186" t="str">
        <f t="shared" si="262"/>
        <v/>
      </c>
      <c r="BP577" s="186" t="str">
        <f t="shared" si="263"/>
        <v/>
      </c>
      <c r="BQ577" s="97"/>
      <c r="BR577" s="186">
        <f t="shared" si="264"/>
        <v>0</v>
      </c>
      <c r="BS577" s="186">
        <f t="shared" si="265"/>
        <v>0</v>
      </c>
      <c r="BT577" s="222">
        <f t="shared" si="266"/>
        <v>0</v>
      </c>
      <c r="BU577" s="222">
        <f t="shared" si="267"/>
        <v>0</v>
      </c>
      <c r="BV577" s="222">
        <f t="shared" si="268"/>
        <v>0</v>
      </c>
      <c r="BW577" s="222">
        <f t="shared" si="269"/>
        <v>0</v>
      </c>
      <c r="BX577" s="222">
        <f t="shared" si="270"/>
        <v>0</v>
      </c>
      <c r="BY577" s="106"/>
      <c r="BZ577" s="197" t="str">
        <f>IF(SUMIF('Input| Projects'!$AS$8:$CP$8,"Dx",'Input| Projects'!$AS577:$CP577)=0,"",SUMIF('Input| Projects'!$AS$8:$CP$8,"Dx",'Input| Projects'!$AS577:$CP577))</f>
        <v/>
      </c>
      <c r="CA577" s="197" t="str">
        <f>IF(SUMIF('Input| Projects'!$AS$8:$CP$8,"Tx",'Input| Projects'!$AS577:$CP577)=0,"",SUMIF('Input| Projects'!$AS$8:$CP$8,"Tx",'Input| Projects'!$AS577:$CP577))</f>
        <v/>
      </c>
      <c r="CB577" s="150" t="str">
        <f t="shared" si="277"/>
        <v/>
      </c>
    </row>
    <row r="578" spans="2:80" x14ac:dyDescent="0.2">
      <c r="B578" s="201">
        <f>IFERROR('Input| Projects'!B578,"")</f>
        <v>569</v>
      </c>
      <c r="C578" s="42" t="str">
        <f>IFERROR(IF('Input| Projects'!C578="","",'Input| Projects'!C578),"")</f>
        <v/>
      </c>
      <c r="D578" s="42" t="str">
        <f>IFERROR(IF('Input| Projects'!D578="","",'Input| Projects'!D578),"")</f>
        <v/>
      </c>
      <c r="E578" s="104"/>
      <c r="F578" s="190">
        <f>IFERROR('Input| Projects'!I578*'Input| Escalations'!$K$19,"")</f>
        <v>0</v>
      </c>
      <c r="G578" s="190">
        <f>IFERROR('Input| Projects'!J578*'Input| Escalations'!$K$19,"")</f>
        <v>0</v>
      </c>
      <c r="H578" s="190">
        <f>IFERROR('Input| Projects'!K578*'Input| Escalations'!$K$19,"")</f>
        <v>0</v>
      </c>
      <c r="I578" s="190">
        <f>IFERROR('Input| Projects'!L578*'Input| Escalations'!$K$19,"")</f>
        <v>0</v>
      </c>
      <c r="J578" s="190">
        <f>IFERROR('Input| Projects'!M578*'Input| Escalations'!$K$19,"")</f>
        <v>0</v>
      </c>
      <c r="K578" s="190">
        <f>IFERROR('Input| Projects'!N578*'Input| Escalations'!$K$19,"")</f>
        <v>0</v>
      </c>
      <c r="L578" s="190">
        <f>IFERROR('Input| Projects'!O578*'Input| Escalations'!$K$19,"")</f>
        <v>0</v>
      </c>
      <c r="M578" s="150" t="str">
        <f>IF(ABS(SUM(F578:L578)-(SUM('Input| Projects'!I578:O578)*'Input| Escalations'!$K$19))&lt;0.0000001,"",1)</f>
        <v/>
      </c>
      <c r="N578" s="192">
        <f>'Input| Projects'!$Y578*INDEX('Input| Escalations'!$H$33:$N$33,MATCH('Calc| Project Costs'!N$9,'Input| Escalations'!$H$23:$N$23,0))+'Input| Projects'!$Z578*INDEX('Input| Escalations'!$H$34:$N$34,MATCH('Calc| Project Costs'!N$9,'Input| Escalations'!$H$23:$N$23,0))+'Input| Projects'!$AA578*INDEX('Input| Escalations'!$H$35:$N$35,MATCH('Calc| Project Costs'!N$9,'Input| Escalations'!$H$23:$N$23,0))+1</f>
        <v>1</v>
      </c>
      <c r="O578" s="192">
        <f>'Input| Projects'!$Y578*INDEX('Input| Escalations'!$H$33:$N$33,MATCH('Calc| Project Costs'!O$9,'Input| Escalations'!$H$23:$N$23,0))+'Input| Projects'!$Z578*INDEX('Input| Escalations'!$H$34:$N$34,MATCH('Calc| Project Costs'!O$9,'Input| Escalations'!$H$23:$N$23,0))+'Input| Projects'!$AA578*INDEX('Input| Escalations'!$H$35:$N$35,MATCH('Calc| Project Costs'!O$9,'Input| Escalations'!$H$23:$N$23,0))+1</f>
        <v>1</v>
      </c>
      <c r="P578" s="192">
        <f>'Input| Projects'!$Y578*INDEX('Input| Escalations'!$H$33:$N$33,MATCH('Calc| Project Costs'!P$9,'Input| Escalations'!$H$23:$N$23,0))+'Input| Projects'!$Z578*INDEX('Input| Escalations'!$H$34:$N$34,MATCH('Calc| Project Costs'!P$9,'Input| Escalations'!$H$23:$N$23,0))+'Input| Projects'!$AA578*INDEX('Input| Escalations'!$H$35:$N$35,MATCH('Calc| Project Costs'!P$9,'Input| Escalations'!$H$23:$N$23,0))+1</f>
        <v>1</v>
      </c>
      <c r="Q578" s="192">
        <f>'Input| Projects'!$Y578*INDEX('Input| Escalations'!$H$33:$N$33,MATCH('Calc| Project Costs'!Q$9,'Input| Escalations'!$H$23:$N$23,0))+'Input| Projects'!$Z578*INDEX('Input| Escalations'!$H$34:$N$34,MATCH('Calc| Project Costs'!Q$9,'Input| Escalations'!$H$23:$N$23,0))+'Input| Projects'!$AA578*INDEX('Input| Escalations'!$H$35:$N$35,MATCH('Calc| Project Costs'!Q$9,'Input| Escalations'!$H$23:$N$23,0))+1</f>
        <v>1</v>
      </c>
      <c r="R578" s="192">
        <f>'Input| Projects'!$Y578*INDEX('Input| Escalations'!$H$33:$N$33,MATCH('Calc| Project Costs'!R$9,'Input| Escalations'!$H$23:$N$23,0))+'Input| Projects'!$Z578*INDEX('Input| Escalations'!$H$34:$N$34,MATCH('Calc| Project Costs'!R$9,'Input| Escalations'!$H$23:$N$23,0))+'Input| Projects'!$AA578*INDEX('Input| Escalations'!$H$35:$N$35,MATCH('Calc| Project Costs'!R$9,'Input| Escalations'!$H$23:$N$23,0))+1</f>
        <v>1</v>
      </c>
      <c r="S578" s="192">
        <f>'Input| Projects'!$Y578*INDEX('Input| Escalations'!$H$33:$N$33,MATCH('Calc| Project Costs'!S$9,'Input| Escalations'!$H$23:$N$23,0))+'Input| Projects'!$Z578*INDEX('Input| Escalations'!$H$34:$N$34,MATCH('Calc| Project Costs'!S$9,'Input| Escalations'!$H$23:$N$23,0))+'Input| Projects'!$AA578*INDEX('Input| Escalations'!$H$35:$N$35,MATCH('Calc| Project Costs'!S$9,'Input| Escalations'!$H$23:$N$23,0))+1</f>
        <v>1</v>
      </c>
      <c r="T578" s="192">
        <f>'Input| Projects'!$Y578*INDEX('Input| Escalations'!$H$33:$N$33,MATCH('Calc| Project Costs'!T$9,'Input| Escalations'!$H$23:$N$23,0))+'Input| Projects'!$Z578*INDEX('Input| Escalations'!$H$34:$N$34,MATCH('Calc| Project Costs'!T$9,'Input| Escalations'!$H$23:$N$23,0))+'Input| Projects'!$AA578*INDEX('Input| Escalations'!$H$35:$N$35,MATCH('Calc| Project Costs'!T$9,'Input| Escalations'!$H$23:$N$23,0))+1</f>
        <v>1</v>
      </c>
      <c r="U578" s="106"/>
      <c r="V578" s="186">
        <f t="shared" si="271"/>
        <v>0</v>
      </c>
      <c r="W578" s="186">
        <f t="shared" si="272"/>
        <v>0</v>
      </c>
      <c r="X578" s="186">
        <f t="shared" si="273"/>
        <v>0</v>
      </c>
      <c r="Y578" s="186">
        <f t="shared" si="249"/>
        <v>0</v>
      </c>
      <c r="Z578" s="186">
        <f t="shared" si="250"/>
        <v>0</v>
      </c>
      <c r="AA578" s="186">
        <f t="shared" si="251"/>
        <v>0</v>
      </c>
      <c r="AB578" s="186">
        <f t="shared" si="252"/>
        <v>0</v>
      </c>
      <c r="AC578" s="106"/>
      <c r="AD578" s="186">
        <f>'Input| Projects'!Q578*N578*'Input| Escalations'!$K$19</f>
        <v>0</v>
      </c>
      <c r="AE578" s="186">
        <f>'Input| Projects'!R578*O578*'Input| Escalations'!$K$19</f>
        <v>0</v>
      </c>
      <c r="AF578" s="186">
        <f>'Input| Projects'!S578*P578*'Input| Escalations'!$K$19</f>
        <v>0</v>
      </c>
      <c r="AG578" s="186">
        <f>'Input| Projects'!T578*Q578*'Input| Escalations'!$K$19</f>
        <v>0</v>
      </c>
      <c r="AH578" s="186">
        <f>'Input| Projects'!U578*R578*'Input| Escalations'!$K$19</f>
        <v>0</v>
      </c>
      <c r="AI578" s="186">
        <f>'Input| Projects'!V578*S578*'Input| Escalations'!$K$19</f>
        <v>0</v>
      </c>
      <c r="AJ578" s="186">
        <f>'Input| Projects'!W578*T578*'Input| Escalations'!$K$19</f>
        <v>0</v>
      </c>
      <c r="AK578" s="106"/>
      <c r="AL578" s="186" t="str">
        <f>IFERROR(IF('Input| Overheads'!$C$42="Direct costs",SUMPRODUCT(--('Input| Projects'!$AC578="Yes"),'Calc| Overheads Allocation'!C$8,'Calc| Project Costs'!V578),IF('Input| Overheads'!$C$42="Internal labour",SUMPRODUCT(--('Input| Projects'!$AC578="Yes"),'Calc| Overheads Allocation'!C$8,'Calc| Project Costs'!V578,'Input| Projects'!$Y578),IF('Input| Overheads'!$C$42="DNSP defined",SUMPRODUCT(--('Input| Projects'!$AC578="Yes"),'Calc| Overheads Allocation'!C$61,'Input| Projects'!$AF578),""))),"")</f>
        <v/>
      </c>
      <c r="AM578" s="186" t="str">
        <f>IFERROR(IF('Input| Overheads'!$C$42="Direct costs",SUMPRODUCT(--('Input| Projects'!$AC578="Yes"),'Calc| Overheads Allocation'!D$8,'Calc| Project Costs'!W578),IF('Input| Overheads'!$C$42="Internal labour",SUMPRODUCT(--('Input| Projects'!$AC578="Yes"),'Calc| Overheads Allocation'!D$8,'Calc| Project Costs'!W578,'Input| Projects'!$Y578),IF('Input| Overheads'!$C$42="DNSP defined",SUMPRODUCT(--('Input| Projects'!$AC578="Yes"),'Calc| Overheads Allocation'!D$61,'Input| Projects'!$AF578),""))),"")</f>
        <v/>
      </c>
      <c r="AN578" s="186" t="str">
        <f>IFERROR(IF('Input| Overheads'!$C$42="Direct costs",SUMPRODUCT(--('Input| Projects'!$AC578="Yes"),'Calc| Overheads Allocation'!E$8,'Calc| Project Costs'!X578),IF('Input| Overheads'!$C$42="Internal labour",SUMPRODUCT(--('Input| Projects'!$AC578="Yes"),'Calc| Overheads Allocation'!E$8,'Calc| Project Costs'!X578,'Input| Projects'!$Y578),IF('Input| Overheads'!$C$42="DNSP defined",SUMPRODUCT(--('Input| Projects'!$AC578="Yes"),'Calc| Overheads Allocation'!E$61,'Input| Projects'!$AF578),""))),"")</f>
        <v/>
      </c>
      <c r="AO578" s="186" t="str">
        <f>IFERROR(IF('Input| Overheads'!$C$42="Direct costs",SUMPRODUCT(--('Input| Projects'!$AC578="Yes"),'Calc| Overheads Allocation'!F$8,'Calc| Project Costs'!Y578),IF('Input| Overheads'!$C$42="Internal labour",SUMPRODUCT(--('Input| Projects'!$AC578="Yes"),'Calc| Overheads Allocation'!F$8,'Calc| Project Costs'!Y578,'Input| Projects'!$Y578),IF('Input| Overheads'!$C$42="DNSP defined",SUMPRODUCT(--('Input| Projects'!$AC578="Yes"),'Calc| Overheads Allocation'!F$61,'Input| Projects'!$AF578),""))),"")</f>
        <v/>
      </c>
      <c r="AP578" s="186" t="str">
        <f>IFERROR(IF('Input| Overheads'!$C$42="Direct costs",SUMPRODUCT(--('Input| Projects'!$AC578="Yes"),'Calc| Overheads Allocation'!G$8,'Calc| Project Costs'!Z578),IF('Input| Overheads'!$C$42="Internal labour",SUMPRODUCT(--('Input| Projects'!$AC578="Yes"),'Calc| Overheads Allocation'!G$8,'Calc| Project Costs'!Z578,'Input| Projects'!$Y578),IF('Input| Overheads'!$C$42="DNSP defined",SUMPRODUCT(--('Input| Projects'!$AC578="Yes"),'Calc| Overheads Allocation'!G$61,'Input| Projects'!$AF578),""))),"")</f>
        <v/>
      </c>
      <c r="AQ578" s="186" t="str">
        <f>IFERROR(IF('Input| Overheads'!$C$42="Direct costs",SUMPRODUCT(--('Input| Projects'!$AC578="Yes"),'Calc| Overheads Allocation'!H$8,'Calc| Project Costs'!AA578),IF('Input| Overheads'!$C$42="Internal labour",SUMPRODUCT(--('Input| Projects'!$AC578="Yes"),'Calc| Overheads Allocation'!H$8,'Calc| Project Costs'!AA578,'Input| Projects'!$Y578),IF('Input| Overheads'!$C$42="DNSP defined",SUMPRODUCT(--('Input| Projects'!$AC578="Yes"),'Calc| Overheads Allocation'!H$61,'Input| Projects'!$AF578),""))),"")</f>
        <v/>
      </c>
      <c r="AR578" s="186" t="str">
        <f>IFERROR(IF('Input| Overheads'!$C$42="Direct costs",SUMPRODUCT(--('Input| Projects'!$AC578="Yes"),'Calc| Overheads Allocation'!I$8,'Calc| Project Costs'!AB578),IF('Input| Overheads'!$C$42="Internal labour",SUMPRODUCT(--('Input| Projects'!$AC578="Yes"),'Calc| Overheads Allocation'!I$8,'Calc| Project Costs'!AB578,'Input| Projects'!$Y578),IF('Input| Overheads'!$C$42="DNSP defined",SUMPRODUCT(--('Input| Projects'!$AC578="Yes"),'Calc| Overheads Allocation'!I$61,'Input| Projects'!$AF578),""))),"")</f>
        <v/>
      </c>
      <c r="AS578" s="106"/>
      <c r="AT578" s="186" t="str">
        <f>IFERROR(IF('Input| Overheads'!$C$42="Direct costs",SUMPRODUCT(--('Input| Projects'!$AD578="Yes"),'Calc| Overheads Allocation'!C$9,'Calc| Project Costs'!V578),IF('Input| Overheads'!$C$42="Internal labour",SUMPRODUCT(--('Input| Projects'!$AD578="Yes"),'Calc| Overheads Allocation'!C$9,'Calc| Project Costs'!V578,'Input| Projects'!$Y578),IF('Input| Overheads'!$C$42="DNSP defined",SUMPRODUCT(--('Input| Projects'!$AD578="Yes"),'Calc| Overheads Allocation'!C$62,'Input| Projects'!$AG578),""))),"")</f>
        <v/>
      </c>
      <c r="AU578" s="186" t="str">
        <f>IFERROR(IF('Input| Overheads'!$C$42="Direct costs",SUMPRODUCT(--('Input| Projects'!$AD578="Yes"),'Calc| Overheads Allocation'!D$9,'Calc| Project Costs'!W578),IF('Input| Overheads'!$C$42="Internal labour",SUMPRODUCT(--('Input| Projects'!$AD578="Yes"),'Calc| Overheads Allocation'!D$9,'Calc| Project Costs'!W578,'Input| Projects'!$Y578),IF('Input| Overheads'!$C$42="DNSP defined",SUMPRODUCT(--('Input| Projects'!$AD578="Yes"),'Calc| Overheads Allocation'!D$62,'Input| Projects'!$AG578),""))),"")</f>
        <v/>
      </c>
      <c r="AV578" s="186" t="str">
        <f>IFERROR(IF('Input| Overheads'!$C$42="Direct costs",SUMPRODUCT(--('Input| Projects'!$AD578="Yes"),'Calc| Overheads Allocation'!E$9,'Calc| Project Costs'!X578),IF('Input| Overheads'!$C$42="Internal labour",SUMPRODUCT(--('Input| Projects'!$AD578="Yes"),'Calc| Overheads Allocation'!E$9,'Calc| Project Costs'!X578,'Input| Projects'!$Y578),IF('Input| Overheads'!$C$42="DNSP defined",SUMPRODUCT(--('Input| Projects'!$AD578="Yes"),'Calc| Overheads Allocation'!E$62,'Input| Projects'!$AG578),""))),"")</f>
        <v/>
      </c>
      <c r="AW578" s="186" t="str">
        <f>IFERROR(IF('Input| Overheads'!$C$42="Direct costs",SUMPRODUCT(--('Input| Projects'!$AD578="Yes"),'Calc| Overheads Allocation'!F$9,'Calc| Project Costs'!Y578),IF('Input| Overheads'!$C$42="Internal labour",SUMPRODUCT(--('Input| Projects'!$AD578="Yes"),'Calc| Overheads Allocation'!F$9,'Calc| Project Costs'!Y578,'Input| Projects'!$Y578),IF('Input| Overheads'!$C$42="DNSP defined",SUMPRODUCT(--('Input| Projects'!$AD578="Yes"),'Calc| Overheads Allocation'!F$62,'Input| Projects'!$AG578),""))),"")</f>
        <v/>
      </c>
      <c r="AX578" s="186" t="str">
        <f>IFERROR(IF('Input| Overheads'!$C$42="Direct costs",SUMPRODUCT(--('Input| Projects'!$AD578="Yes"),'Calc| Overheads Allocation'!G$9,'Calc| Project Costs'!Z578),IF('Input| Overheads'!$C$42="Internal labour",SUMPRODUCT(--('Input| Projects'!$AD578="Yes"),'Calc| Overheads Allocation'!G$9,'Calc| Project Costs'!Z578,'Input| Projects'!$Y578),IF('Input| Overheads'!$C$42="DNSP defined",SUMPRODUCT(--('Input| Projects'!$AD578="Yes"),'Calc| Overheads Allocation'!G$62,'Input| Projects'!$AG578),""))),"")</f>
        <v/>
      </c>
      <c r="AY578" s="186" t="str">
        <f>IFERROR(IF('Input| Overheads'!$C$42="Direct costs",SUMPRODUCT(--('Input| Projects'!$AD578="Yes"),'Calc| Overheads Allocation'!H$9,'Calc| Project Costs'!AA578),IF('Input| Overheads'!$C$42="Internal labour",SUMPRODUCT(--('Input| Projects'!$AD578="Yes"),'Calc| Overheads Allocation'!H$9,'Calc| Project Costs'!AA578,'Input| Projects'!$Y578),IF('Input| Overheads'!$C$42="DNSP defined",SUMPRODUCT(--('Input| Projects'!$AD578="Yes"),'Calc| Overheads Allocation'!H$62,'Input| Projects'!$AG578),""))),"")</f>
        <v/>
      </c>
      <c r="AZ578" s="186" t="str">
        <f>IFERROR(IF('Input| Overheads'!$C$42="Direct costs",SUMPRODUCT(--('Input| Projects'!$AD578="Yes"),'Calc| Overheads Allocation'!I$9,'Calc| Project Costs'!AB578),IF('Input| Overheads'!$C$42="Internal labour",SUMPRODUCT(--('Input| Projects'!$AD578="Yes"),'Calc| Overheads Allocation'!I$9,'Calc| Project Costs'!AB578,'Input| Projects'!$Y578),IF('Input| Overheads'!$C$42="DNSP defined",SUMPRODUCT(--('Input| Projects'!$AD578="Yes"),'Calc| Overheads Allocation'!I$62,'Input| Projects'!$AG578),""))),"")</f>
        <v/>
      </c>
      <c r="BA578" s="106"/>
      <c r="BB578" s="186">
        <f t="shared" si="274"/>
        <v>0</v>
      </c>
      <c r="BC578" s="186">
        <f t="shared" si="275"/>
        <v>0</v>
      </c>
      <c r="BD578" s="186">
        <f t="shared" si="276"/>
        <v>0</v>
      </c>
      <c r="BE578" s="186">
        <f t="shared" si="253"/>
        <v>0</v>
      </c>
      <c r="BF578" s="186">
        <f t="shared" si="254"/>
        <v>0</v>
      </c>
      <c r="BG578" s="186">
        <f t="shared" si="255"/>
        <v>0</v>
      </c>
      <c r="BH578" s="186">
        <f t="shared" si="256"/>
        <v>0</v>
      </c>
      <c r="BI578" s="97"/>
      <c r="BJ578" s="186" t="str">
        <f t="shared" si="257"/>
        <v/>
      </c>
      <c r="BK578" s="186" t="str">
        <f t="shared" si="258"/>
        <v/>
      </c>
      <c r="BL578" s="186" t="str">
        <f t="shared" si="259"/>
        <v/>
      </c>
      <c r="BM578" s="186" t="str">
        <f t="shared" si="260"/>
        <v/>
      </c>
      <c r="BN578" s="186" t="str">
        <f t="shared" si="261"/>
        <v/>
      </c>
      <c r="BO578" s="186" t="str">
        <f t="shared" si="262"/>
        <v/>
      </c>
      <c r="BP578" s="186" t="str">
        <f t="shared" si="263"/>
        <v/>
      </c>
      <c r="BQ578" s="97"/>
      <c r="BR578" s="186">
        <f t="shared" si="264"/>
        <v>0</v>
      </c>
      <c r="BS578" s="186">
        <f t="shared" si="265"/>
        <v>0</v>
      </c>
      <c r="BT578" s="222">
        <f t="shared" si="266"/>
        <v>0</v>
      </c>
      <c r="BU578" s="222">
        <f t="shared" si="267"/>
        <v>0</v>
      </c>
      <c r="BV578" s="222">
        <f t="shared" si="268"/>
        <v>0</v>
      </c>
      <c r="BW578" s="222">
        <f t="shared" si="269"/>
        <v>0</v>
      </c>
      <c r="BX578" s="222">
        <f t="shared" si="270"/>
        <v>0</v>
      </c>
      <c r="BY578" s="106"/>
      <c r="BZ578" s="197" t="str">
        <f>IF(SUMIF('Input| Projects'!$AS$8:$CP$8,"Dx",'Input| Projects'!$AS578:$CP578)=0,"",SUMIF('Input| Projects'!$AS$8:$CP$8,"Dx",'Input| Projects'!$AS578:$CP578))</f>
        <v/>
      </c>
      <c r="CA578" s="197" t="str">
        <f>IF(SUMIF('Input| Projects'!$AS$8:$CP$8,"Tx",'Input| Projects'!$AS578:$CP578)=0,"",SUMIF('Input| Projects'!$AS$8:$CP$8,"Tx",'Input| Projects'!$AS578:$CP578))</f>
        <v/>
      </c>
      <c r="CB578" s="150" t="str">
        <f t="shared" si="277"/>
        <v/>
      </c>
    </row>
    <row r="579" spans="2:80" x14ac:dyDescent="0.2">
      <c r="B579" s="201">
        <f>IFERROR('Input| Projects'!B579,"")</f>
        <v>570</v>
      </c>
      <c r="C579" s="42" t="str">
        <f>IFERROR(IF('Input| Projects'!C579="","",'Input| Projects'!C579),"")</f>
        <v/>
      </c>
      <c r="D579" s="42" t="str">
        <f>IFERROR(IF('Input| Projects'!D579="","",'Input| Projects'!D579),"")</f>
        <v/>
      </c>
      <c r="E579" s="104"/>
      <c r="F579" s="190">
        <f>IFERROR('Input| Projects'!I579*'Input| Escalations'!$K$19,"")</f>
        <v>0</v>
      </c>
      <c r="G579" s="190">
        <f>IFERROR('Input| Projects'!J579*'Input| Escalations'!$K$19,"")</f>
        <v>0</v>
      </c>
      <c r="H579" s="190">
        <f>IFERROR('Input| Projects'!K579*'Input| Escalations'!$K$19,"")</f>
        <v>0</v>
      </c>
      <c r="I579" s="190">
        <f>IFERROR('Input| Projects'!L579*'Input| Escalations'!$K$19,"")</f>
        <v>0</v>
      </c>
      <c r="J579" s="190">
        <f>IFERROR('Input| Projects'!M579*'Input| Escalations'!$K$19,"")</f>
        <v>0</v>
      </c>
      <c r="K579" s="190">
        <f>IFERROR('Input| Projects'!N579*'Input| Escalations'!$K$19,"")</f>
        <v>0</v>
      </c>
      <c r="L579" s="190">
        <f>IFERROR('Input| Projects'!O579*'Input| Escalations'!$K$19,"")</f>
        <v>0</v>
      </c>
      <c r="M579" s="150" t="str">
        <f>IF(ABS(SUM(F579:L579)-(SUM('Input| Projects'!I579:O579)*'Input| Escalations'!$K$19))&lt;0.0000001,"",1)</f>
        <v/>
      </c>
      <c r="N579" s="192">
        <f>'Input| Projects'!$Y579*INDEX('Input| Escalations'!$H$33:$N$33,MATCH('Calc| Project Costs'!N$9,'Input| Escalations'!$H$23:$N$23,0))+'Input| Projects'!$Z579*INDEX('Input| Escalations'!$H$34:$N$34,MATCH('Calc| Project Costs'!N$9,'Input| Escalations'!$H$23:$N$23,0))+'Input| Projects'!$AA579*INDEX('Input| Escalations'!$H$35:$N$35,MATCH('Calc| Project Costs'!N$9,'Input| Escalations'!$H$23:$N$23,0))+1</f>
        <v>1</v>
      </c>
      <c r="O579" s="192">
        <f>'Input| Projects'!$Y579*INDEX('Input| Escalations'!$H$33:$N$33,MATCH('Calc| Project Costs'!O$9,'Input| Escalations'!$H$23:$N$23,0))+'Input| Projects'!$Z579*INDEX('Input| Escalations'!$H$34:$N$34,MATCH('Calc| Project Costs'!O$9,'Input| Escalations'!$H$23:$N$23,0))+'Input| Projects'!$AA579*INDEX('Input| Escalations'!$H$35:$N$35,MATCH('Calc| Project Costs'!O$9,'Input| Escalations'!$H$23:$N$23,0))+1</f>
        <v>1</v>
      </c>
      <c r="P579" s="192">
        <f>'Input| Projects'!$Y579*INDEX('Input| Escalations'!$H$33:$N$33,MATCH('Calc| Project Costs'!P$9,'Input| Escalations'!$H$23:$N$23,0))+'Input| Projects'!$Z579*INDEX('Input| Escalations'!$H$34:$N$34,MATCH('Calc| Project Costs'!P$9,'Input| Escalations'!$H$23:$N$23,0))+'Input| Projects'!$AA579*INDEX('Input| Escalations'!$H$35:$N$35,MATCH('Calc| Project Costs'!P$9,'Input| Escalations'!$H$23:$N$23,0))+1</f>
        <v>1</v>
      </c>
      <c r="Q579" s="192">
        <f>'Input| Projects'!$Y579*INDEX('Input| Escalations'!$H$33:$N$33,MATCH('Calc| Project Costs'!Q$9,'Input| Escalations'!$H$23:$N$23,0))+'Input| Projects'!$Z579*INDEX('Input| Escalations'!$H$34:$N$34,MATCH('Calc| Project Costs'!Q$9,'Input| Escalations'!$H$23:$N$23,0))+'Input| Projects'!$AA579*INDEX('Input| Escalations'!$H$35:$N$35,MATCH('Calc| Project Costs'!Q$9,'Input| Escalations'!$H$23:$N$23,0))+1</f>
        <v>1</v>
      </c>
      <c r="R579" s="192">
        <f>'Input| Projects'!$Y579*INDEX('Input| Escalations'!$H$33:$N$33,MATCH('Calc| Project Costs'!R$9,'Input| Escalations'!$H$23:$N$23,0))+'Input| Projects'!$Z579*INDEX('Input| Escalations'!$H$34:$N$34,MATCH('Calc| Project Costs'!R$9,'Input| Escalations'!$H$23:$N$23,0))+'Input| Projects'!$AA579*INDEX('Input| Escalations'!$H$35:$N$35,MATCH('Calc| Project Costs'!R$9,'Input| Escalations'!$H$23:$N$23,0))+1</f>
        <v>1</v>
      </c>
      <c r="S579" s="192">
        <f>'Input| Projects'!$Y579*INDEX('Input| Escalations'!$H$33:$N$33,MATCH('Calc| Project Costs'!S$9,'Input| Escalations'!$H$23:$N$23,0))+'Input| Projects'!$Z579*INDEX('Input| Escalations'!$H$34:$N$34,MATCH('Calc| Project Costs'!S$9,'Input| Escalations'!$H$23:$N$23,0))+'Input| Projects'!$AA579*INDEX('Input| Escalations'!$H$35:$N$35,MATCH('Calc| Project Costs'!S$9,'Input| Escalations'!$H$23:$N$23,0))+1</f>
        <v>1</v>
      </c>
      <c r="T579" s="192">
        <f>'Input| Projects'!$Y579*INDEX('Input| Escalations'!$H$33:$N$33,MATCH('Calc| Project Costs'!T$9,'Input| Escalations'!$H$23:$N$23,0))+'Input| Projects'!$Z579*INDEX('Input| Escalations'!$H$34:$N$34,MATCH('Calc| Project Costs'!T$9,'Input| Escalations'!$H$23:$N$23,0))+'Input| Projects'!$AA579*INDEX('Input| Escalations'!$H$35:$N$35,MATCH('Calc| Project Costs'!T$9,'Input| Escalations'!$H$23:$N$23,0))+1</f>
        <v>1</v>
      </c>
      <c r="U579" s="106"/>
      <c r="V579" s="186">
        <f t="shared" si="271"/>
        <v>0</v>
      </c>
      <c r="W579" s="186">
        <f t="shared" si="272"/>
        <v>0</v>
      </c>
      <c r="X579" s="186">
        <f t="shared" si="273"/>
        <v>0</v>
      </c>
      <c r="Y579" s="186">
        <f t="shared" si="249"/>
        <v>0</v>
      </c>
      <c r="Z579" s="186">
        <f t="shared" si="250"/>
        <v>0</v>
      </c>
      <c r="AA579" s="186">
        <f t="shared" si="251"/>
        <v>0</v>
      </c>
      <c r="AB579" s="186">
        <f t="shared" si="252"/>
        <v>0</v>
      </c>
      <c r="AC579" s="106"/>
      <c r="AD579" s="186">
        <f>'Input| Projects'!Q579*N579*'Input| Escalations'!$K$19</f>
        <v>0</v>
      </c>
      <c r="AE579" s="186">
        <f>'Input| Projects'!R579*O579*'Input| Escalations'!$K$19</f>
        <v>0</v>
      </c>
      <c r="AF579" s="186">
        <f>'Input| Projects'!S579*P579*'Input| Escalations'!$K$19</f>
        <v>0</v>
      </c>
      <c r="AG579" s="186">
        <f>'Input| Projects'!T579*Q579*'Input| Escalations'!$K$19</f>
        <v>0</v>
      </c>
      <c r="AH579" s="186">
        <f>'Input| Projects'!U579*R579*'Input| Escalations'!$K$19</f>
        <v>0</v>
      </c>
      <c r="AI579" s="186">
        <f>'Input| Projects'!V579*S579*'Input| Escalations'!$K$19</f>
        <v>0</v>
      </c>
      <c r="AJ579" s="186">
        <f>'Input| Projects'!W579*T579*'Input| Escalations'!$K$19</f>
        <v>0</v>
      </c>
      <c r="AK579" s="106"/>
      <c r="AL579" s="186" t="str">
        <f>IFERROR(IF('Input| Overheads'!$C$42="Direct costs",SUMPRODUCT(--('Input| Projects'!$AC579="Yes"),'Calc| Overheads Allocation'!C$8,'Calc| Project Costs'!V579),IF('Input| Overheads'!$C$42="Internal labour",SUMPRODUCT(--('Input| Projects'!$AC579="Yes"),'Calc| Overheads Allocation'!C$8,'Calc| Project Costs'!V579,'Input| Projects'!$Y579),IF('Input| Overheads'!$C$42="DNSP defined",SUMPRODUCT(--('Input| Projects'!$AC579="Yes"),'Calc| Overheads Allocation'!C$61,'Input| Projects'!$AF579),""))),"")</f>
        <v/>
      </c>
      <c r="AM579" s="186" t="str">
        <f>IFERROR(IF('Input| Overheads'!$C$42="Direct costs",SUMPRODUCT(--('Input| Projects'!$AC579="Yes"),'Calc| Overheads Allocation'!D$8,'Calc| Project Costs'!W579),IF('Input| Overheads'!$C$42="Internal labour",SUMPRODUCT(--('Input| Projects'!$AC579="Yes"),'Calc| Overheads Allocation'!D$8,'Calc| Project Costs'!W579,'Input| Projects'!$Y579),IF('Input| Overheads'!$C$42="DNSP defined",SUMPRODUCT(--('Input| Projects'!$AC579="Yes"),'Calc| Overheads Allocation'!D$61,'Input| Projects'!$AF579),""))),"")</f>
        <v/>
      </c>
      <c r="AN579" s="186" t="str">
        <f>IFERROR(IF('Input| Overheads'!$C$42="Direct costs",SUMPRODUCT(--('Input| Projects'!$AC579="Yes"),'Calc| Overheads Allocation'!E$8,'Calc| Project Costs'!X579),IF('Input| Overheads'!$C$42="Internal labour",SUMPRODUCT(--('Input| Projects'!$AC579="Yes"),'Calc| Overheads Allocation'!E$8,'Calc| Project Costs'!X579,'Input| Projects'!$Y579),IF('Input| Overheads'!$C$42="DNSP defined",SUMPRODUCT(--('Input| Projects'!$AC579="Yes"),'Calc| Overheads Allocation'!E$61,'Input| Projects'!$AF579),""))),"")</f>
        <v/>
      </c>
      <c r="AO579" s="186" t="str">
        <f>IFERROR(IF('Input| Overheads'!$C$42="Direct costs",SUMPRODUCT(--('Input| Projects'!$AC579="Yes"),'Calc| Overheads Allocation'!F$8,'Calc| Project Costs'!Y579),IF('Input| Overheads'!$C$42="Internal labour",SUMPRODUCT(--('Input| Projects'!$AC579="Yes"),'Calc| Overheads Allocation'!F$8,'Calc| Project Costs'!Y579,'Input| Projects'!$Y579),IF('Input| Overheads'!$C$42="DNSP defined",SUMPRODUCT(--('Input| Projects'!$AC579="Yes"),'Calc| Overheads Allocation'!F$61,'Input| Projects'!$AF579),""))),"")</f>
        <v/>
      </c>
      <c r="AP579" s="186" t="str">
        <f>IFERROR(IF('Input| Overheads'!$C$42="Direct costs",SUMPRODUCT(--('Input| Projects'!$AC579="Yes"),'Calc| Overheads Allocation'!G$8,'Calc| Project Costs'!Z579),IF('Input| Overheads'!$C$42="Internal labour",SUMPRODUCT(--('Input| Projects'!$AC579="Yes"),'Calc| Overheads Allocation'!G$8,'Calc| Project Costs'!Z579,'Input| Projects'!$Y579),IF('Input| Overheads'!$C$42="DNSP defined",SUMPRODUCT(--('Input| Projects'!$AC579="Yes"),'Calc| Overheads Allocation'!G$61,'Input| Projects'!$AF579),""))),"")</f>
        <v/>
      </c>
      <c r="AQ579" s="186" t="str">
        <f>IFERROR(IF('Input| Overheads'!$C$42="Direct costs",SUMPRODUCT(--('Input| Projects'!$AC579="Yes"),'Calc| Overheads Allocation'!H$8,'Calc| Project Costs'!AA579),IF('Input| Overheads'!$C$42="Internal labour",SUMPRODUCT(--('Input| Projects'!$AC579="Yes"),'Calc| Overheads Allocation'!H$8,'Calc| Project Costs'!AA579,'Input| Projects'!$Y579),IF('Input| Overheads'!$C$42="DNSP defined",SUMPRODUCT(--('Input| Projects'!$AC579="Yes"),'Calc| Overheads Allocation'!H$61,'Input| Projects'!$AF579),""))),"")</f>
        <v/>
      </c>
      <c r="AR579" s="186" t="str">
        <f>IFERROR(IF('Input| Overheads'!$C$42="Direct costs",SUMPRODUCT(--('Input| Projects'!$AC579="Yes"),'Calc| Overheads Allocation'!I$8,'Calc| Project Costs'!AB579),IF('Input| Overheads'!$C$42="Internal labour",SUMPRODUCT(--('Input| Projects'!$AC579="Yes"),'Calc| Overheads Allocation'!I$8,'Calc| Project Costs'!AB579,'Input| Projects'!$Y579),IF('Input| Overheads'!$C$42="DNSP defined",SUMPRODUCT(--('Input| Projects'!$AC579="Yes"),'Calc| Overheads Allocation'!I$61,'Input| Projects'!$AF579),""))),"")</f>
        <v/>
      </c>
      <c r="AS579" s="106"/>
      <c r="AT579" s="186" t="str">
        <f>IFERROR(IF('Input| Overheads'!$C$42="Direct costs",SUMPRODUCT(--('Input| Projects'!$AD579="Yes"),'Calc| Overheads Allocation'!C$9,'Calc| Project Costs'!V579),IF('Input| Overheads'!$C$42="Internal labour",SUMPRODUCT(--('Input| Projects'!$AD579="Yes"),'Calc| Overheads Allocation'!C$9,'Calc| Project Costs'!V579,'Input| Projects'!$Y579),IF('Input| Overheads'!$C$42="DNSP defined",SUMPRODUCT(--('Input| Projects'!$AD579="Yes"),'Calc| Overheads Allocation'!C$62,'Input| Projects'!$AG579),""))),"")</f>
        <v/>
      </c>
      <c r="AU579" s="186" t="str">
        <f>IFERROR(IF('Input| Overheads'!$C$42="Direct costs",SUMPRODUCT(--('Input| Projects'!$AD579="Yes"),'Calc| Overheads Allocation'!D$9,'Calc| Project Costs'!W579),IF('Input| Overheads'!$C$42="Internal labour",SUMPRODUCT(--('Input| Projects'!$AD579="Yes"),'Calc| Overheads Allocation'!D$9,'Calc| Project Costs'!W579,'Input| Projects'!$Y579),IF('Input| Overheads'!$C$42="DNSP defined",SUMPRODUCT(--('Input| Projects'!$AD579="Yes"),'Calc| Overheads Allocation'!D$62,'Input| Projects'!$AG579),""))),"")</f>
        <v/>
      </c>
      <c r="AV579" s="186" t="str">
        <f>IFERROR(IF('Input| Overheads'!$C$42="Direct costs",SUMPRODUCT(--('Input| Projects'!$AD579="Yes"),'Calc| Overheads Allocation'!E$9,'Calc| Project Costs'!X579),IF('Input| Overheads'!$C$42="Internal labour",SUMPRODUCT(--('Input| Projects'!$AD579="Yes"),'Calc| Overheads Allocation'!E$9,'Calc| Project Costs'!X579,'Input| Projects'!$Y579),IF('Input| Overheads'!$C$42="DNSP defined",SUMPRODUCT(--('Input| Projects'!$AD579="Yes"),'Calc| Overheads Allocation'!E$62,'Input| Projects'!$AG579),""))),"")</f>
        <v/>
      </c>
      <c r="AW579" s="186" t="str">
        <f>IFERROR(IF('Input| Overheads'!$C$42="Direct costs",SUMPRODUCT(--('Input| Projects'!$AD579="Yes"),'Calc| Overheads Allocation'!F$9,'Calc| Project Costs'!Y579),IF('Input| Overheads'!$C$42="Internal labour",SUMPRODUCT(--('Input| Projects'!$AD579="Yes"),'Calc| Overheads Allocation'!F$9,'Calc| Project Costs'!Y579,'Input| Projects'!$Y579),IF('Input| Overheads'!$C$42="DNSP defined",SUMPRODUCT(--('Input| Projects'!$AD579="Yes"),'Calc| Overheads Allocation'!F$62,'Input| Projects'!$AG579),""))),"")</f>
        <v/>
      </c>
      <c r="AX579" s="186" t="str">
        <f>IFERROR(IF('Input| Overheads'!$C$42="Direct costs",SUMPRODUCT(--('Input| Projects'!$AD579="Yes"),'Calc| Overheads Allocation'!G$9,'Calc| Project Costs'!Z579),IF('Input| Overheads'!$C$42="Internal labour",SUMPRODUCT(--('Input| Projects'!$AD579="Yes"),'Calc| Overheads Allocation'!G$9,'Calc| Project Costs'!Z579,'Input| Projects'!$Y579),IF('Input| Overheads'!$C$42="DNSP defined",SUMPRODUCT(--('Input| Projects'!$AD579="Yes"),'Calc| Overheads Allocation'!G$62,'Input| Projects'!$AG579),""))),"")</f>
        <v/>
      </c>
      <c r="AY579" s="186" t="str">
        <f>IFERROR(IF('Input| Overheads'!$C$42="Direct costs",SUMPRODUCT(--('Input| Projects'!$AD579="Yes"),'Calc| Overheads Allocation'!H$9,'Calc| Project Costs'!AA579),IF('Input| Overheads'!$C$42="Internal labour",SUMPRODUCT(--('Input| Projects'!$AD579="Yes"),'Calc| Overheads Allocation'!H$9,'Calc| Project Costs'!AA579,'Input| Projects'!$Y579),IF('Input| Overheads'!$C$42="DNSP defined",SUMPRODUCT(--('Input| Projects'!$AD579="Yes"),'Calc| Overheads Allocation'!H$62,'Input| Projects'!$AG579),""))),"")</f>
        <v/>
      </c>
      <c r="AZ579" s="186" t="str">
        <f>IFERROR(IF('Input| Overheads'!$C$42="Direct costs",SUMPRODUCT(--('Input| Projects'!$AD579="Yes"),'Calc| Overheads Allocation'!I$9,'Calc| Project Costs'!AB579),IF('Input| Overheads'!$C$42="Internal labour",SUMPRODUCT(--('Input| Projects'!$AD579="Yes"),'Calc| Overheads Allocation'!I$9,'Calc| Project Costs'!AB579,'Input| Projects'!$Y579),IF('Input| Overheads'!$C$42="DNSP defined",SUMPRODUCT(--('Input| Projects'!$AD579="Yes"),'Calc| Overheads Allocation'!I$62,'Input| Projects'!$AG579),""))),"")</f>
        <v/>
      </c>
      <c r="BA579" s="106"/>
      <c r="BB579" s="186">
        <f t="shared" si="274"/>
        <v>0</v>
      </c>
      <c r="BC579" s="186">
        <f t="shared" si="275"/>
        <v>0</v>
      </c>
      <c r="BD579" s="186">
        <f t="shared" si="276"/>
        <v>0</v>
      </c>
      <c r="BE579" s="186">
        <f t="shared" si="253"/>
        <v>0</v>
      </c>
      <c r="BF579" s="186">
        <f t="shared" si="254"/>
        <v>0</v>
      </c>
      <c r="BG579" s="186">
        <f t="shared" si="255"/>
        <v>0</v>
      </c>
      <c r="BH579" s="186">
        <f t="shared" si="256"/>
        <v>0</v>
      </c>
      <c r="BI579" s="97"/>
      <c r="BJ579" s="186" t="str">
        <f t="shared" si="257"/>
        <v/>
      </c>
      <c r="BK579" s="186" t="str">
        <f t="shared" si="258"/>
        <v/>
      </c>
      <c r="BL579" s="186" t="str">
        <f t="shared" si="259"/>
        <v/>
      </c>
      <c r="BM579" s="186" t="str">
        <f t="shared" si="260"/>
        <v/>
      </c>
      <c r="BN579" s="186" t="str">
        <f t="shared" si="261"/>
        <v/>
      </c>
      <c r="BO579" s="186" t="str">
        <f t="shared" si="262"/>
        <v/>
      </c>
      <c r="BP579" s="186" t="str">
        <f t="shared" si="263"/>
        <v/>
      </c>
      <c r="BQ579" s="97"/>
      <c r="BR579" s="186">
        <f t="shared" si="264"/>
        <v>0</v>
      </c>
      <c r="BS579" s="186">
        <f t="shared" si="265"/>
        <v>0</v>
      </c>
      <c r="BT579" s="222">
        <f t="shared" si="266"/>
        <v>0</v>
      </c>
      <c r="BU579" s="222">
        <f t="shared" si="267"/>
        <v>0</v>
      </c>
      <c r="BV579" s="222">
        <f t="shared" si="268"/>
        <v>0</v>
      </c>
      <c r="BW579" s="222">
        <f t="shared" si="269"/>
        <v>0</v>
      </c>
      <c r="BX579" s="222">
        <f t="shared" si="270"/>
        <v>0</v>
      </c>
      <c r="BY579" s="106"/>
      <c r="BZ579" s="197" t="str">
        <f>IF(SUMIF('Input| Projects'!$AS$8:$CP$8,"Dx",'Input| Projects'!$AS579:$CP579)=0,"",SUMIF('Input| Projects'!$AS$8:$CP$8,"Dx",'Input| Projects'!$AS579:$CP579))</f>
        <v/>
      </c>
      <c r="CA579" s="197" t="str">
        <f>IF(SUMIF('Input| Projects'!$AS$8:$CP$8,"Tx",'Input| Projects'!$AS579:$CP579)=0,"",SUMIF('Input| Projects'!$AS$8:$CP$8,"Tx",'Input| Projects'!$AS579:$CP579))</f>
        <v/>
      </c>
      <c r="CB579" s="150" t="str">
        <f t="shared" si="277"/>
        <v/>
      </c>
    </row>
    <row r="580" spans="2:80" x14ac:dyDescent="0.2">
      <c r="B580" s="201">
        <f>IFERROR('Input| Projects'!B580,"")</f>
        <v>571</v>
      </c>
      <c r="C580" s="42" t="str">
        <f>IFERROR(IF('Input| Projects'!C580="","",'Input| Projects'!C580),"")</f>
        <v/>
      </c>
      <c r="D580" s="42" t="str">
        <f>IFERROR(IF('Input| Projects'!D580="","",'Input| Projects'!D580),"")</f>
        <v/>
      </c>
      <c r="E580" s="104"/>
      <c r="F580" s="190">
        <f>IFERROR('Input| Projects'!I580*'Input| Escalations'!$K$19,"")</f>
        <v>0</v>
      </c>
      <c r="G580" s="190">
        <f>IFERROR('Input| Projects'!J580*'Input| Escalations'!$K$19,"")</f>
        <v>0</v>
      </c>
      <c r="H580" s="190">
        <f>IFERROR('Input| Projects'!K580*'Input| Escalations'!$K$19,"")</f>
        <v>0</v>
      </c>
      <c r="I580" s="190">
        <f>IFERROR('Input| Projects'!L580*'Input| Escalations'!$K$19,"")</f>
        <v>0</v>
      </c>
      <c r="J580" s="190">
        <f>IFERROR('Input| Projects'!M580*'Input| Escalations'!$K$19,"")</f>
        <v>0</v>
      </c>
      <c r="K580" s="190">
        <f>IFERROR('Input| Projects'!N580*'Input| Escalations'!$K$19,"")</f>
        <v>0</v>
      </c>
      <c r="L580" s="190">
        <f>IFERROR('Input| Projects'!O580*'Input| Escalations'!$K$19,"")</f>
        <v>0</v>
      </c>
      <c r="M580" s="150" t="str">
        <f>IF(ABS(SUM(F580:L580)-(SUM('Input| Projects'!I580:O580)*'Input| Escalations'!$K$19))&lt;0.0000001,"",1)</f>
        <v/>
      </c>
      <c r="N580" s="192">
        <f>'Input| Projects'!$Y580*INDEX('Input| Escalations'!$H$33:$N$33,MATCH('Calc| Project Costs'!N$9,'Input| Escalations'!$H$23:$N$23,0))+'Input| Projects'!$Z580*INDEX('Input| Escalations'!$H$34:$N$34,MATCH('Calc| Project Costs'!N$9,'Input| Escalations'!$H$23:$N$23,0))+'Input| Projects'!$AA580*INDEX('Input| Escalations'!$H$35:$N$35,MATCH('Calc| Project Costs'!N$9,'Input| Escalations'!$H$23:$N$23,0))+1</f>
        <v>1</v>
      </c>
      <c r="O580" s="192">
        <f>'Input| Projects'!$Y580*INDEX('Input| Escalations'!$H$33:$N$33,MATCH('Calc| Project Costs'!O$9,'Input| Escalations'!$H$23:$N$23,0))+'Input| Projects'!$Z580*INDEX('Input| Escalations'!$H$34:$N$34,MATCH('Calc| Project Costs'!O$9,'Input| Escalations'!$H$23:$N$23,0))+'Input| Projects'!$AA580*INDEX('Input| Escalations'!$H$35:$N$35,MATCH('Calc| Project Costs'!O$9,'Input| Escalations'!$H$23:$N$23,0))+1</f>
        <v>1</v>
      </c>
      <c r="P580" s="192">
        <f>'Input| Projects'!$Y580*INDEX('Input| Escalations'!$H$33:$N$33,MATCH('Calc| Project Costs'!P$9,'Input| Escalations'!$H$23:$N$23,0))+'Input| Projects'!$Z580*INDEX('Input| Escalations'!$H$34:$N$34,MATCH('Calc| Project Costs'!P$9,'Input| Escalations'!$H$23:$N$23,0))+'Input| Projects'!$AA580*INDEX('Input| Escalations'!$H$35:$N$35,MATCH('Calc| Project Costs'!P$9,'Input| Escalations'!$H$23:$N$23,0))+1</f>
        <v>1</v>
      </c>
      <c r="Q580" s="192">
        <f>'Input| Projects'!$Y580*INDEX('Input| Escalations'!$H$33:$N$33,MATCH('Calc| Project Costs'!Q$9,'Input| Escalations'!$H$23:$N$23,0))+'Input| Projects'!$Z580*INDEX('Input| Escalations'!$H$34:$N$34,MATCH('Calc| Project Costs'!Q$9,'Input| Escalations'!$H$23:$N$23,0))+'Input| Projects'!$AA580*INDEX('Input| Escalations'!$H$35:$N$35,MATCH('Calc| Project Costs'!Q$9,'Input| Escalations'!$H$23:$N$23,0))+1</f>
        <v>1</v>
      </c>
      <c r="R580" s="192">
        <f>'Input| Projects'!$Y580*INDEX('Input| Escalations'!$H$33:$N$33,MATCH('Calc| Project Costs'!R$9,'Input| Escalations'!$H$23:$N$23,0))+'Input| Projects'!$Z580*INDEX('Input| Escalations'!$H$34:$N$34,MATCH('Calc| Project Costs'!R$9,'Input| Escalations'!$H$23:$N$23,0))+'Input| Projects'!$AA580*INDEX('Input| Escalations'!$H$35:$N$35,MATCH('Calc| Project Costs'!R$9,'Input| Escalations'!$H$23:$N$23,0))+1</f>
        <v>1</v>
      </c>
      <c r="S580" s="192">
        <f>'Input| Projects'!$Y580*INDEX('Input| Escalations'!$H$33:$N$33,MATCH('Calc| Project Costs'!S$9,'Input| Escalations'!$H$23:$N$23,0))+'Input| Projects'!$Z580*INDEX('Input| Escalations'!$H$34:$N$34,MATCH('Calc| Project Costs'!S$9,'Input| Escalations'!$H$23:$N$23,0))+'Input| Projects'!$AA580*INDEX('Input| Escalations'!$H$35:$N$35,MATCH('Calc| Project Costs'!S$9,'Input| Escalations'!$H$23:$N$23,0))+1</f>
        <v>1</v>
      </c>
      <c r="T580" s="192">
        <f>'Input| Projects'!$Y580*INDEX('Input| Escalations'!$H$33:$N$33,MATCH('Calc| Project Costs'!T$9,'Input| Escalations'!$H$23:$N$23,0))+'Input| Projects'!$Z580*INDEX('Input| Escalations'!$H$34:$N$34,MATCH('Calc| Project Costs'!T$9,'Input| Escalations'!$H$23:$N$23,0))+'Input| Projects'!$AA580*INDEX('Input| Escalations'!$H$35:$N$35,MATCH('Calc| Project Costs'!T$9,'Input| Escalations'!$H$23:$N$23,0))+1</f>
        <v>1</v>
      </c>
      <c r="U580" s="106"/>
      <c r="V580" s="186">
        <f t="shared" si="271"/>
        <v>0</v>
      </c>
      <c r="W580" s="186">
        <f t="shared" si="272"/>
        <v>0</v>
      </c>
      <c r="X580" s="186">
        <f t="shared" si="273"/>
        <v>0</v>
      </c>
      <c r="Y580" s="186">
        <f t="shared" si="249"/>
        <v>0</v>
      </c>
      <c r="Z580" s="186">
        <f t="shared" si="250"/>
        <v>0</v>
      </c>
      <c r="AA580" s="186">
        <f t="shared" si="251"/>
        <v>0</v>
      </c>
      <c r="AB580" s="186">
        <f t="shared" si="252"/>
        <v>0</v>
      </c>
      <c r="AC580" s="106"/>
      <c r="AD580" s="186">
        <f>'Input| Projects'!Q580*N580*'Input| Escalations'!$K$19</f>
        <v>0</v>
      </c>
      <c r="AE580" s="186">
        <f>'Input| Projects'!R580*O580*'Input| Escalations'!$K$19</f>
        <v>0</v>
      </c>
      <c r="AF580" s="186">
        <f>'Input| Projects'!S580*P580*'Input| Escalations'!$K$19</f>
        <v>0</v>
      </c>
      <c r="AG580" s="186">
        <f>'Input| Projects'!T580*Q580*'Input| Escalations'!$K$19</f>
        <v>0</v>
      </c>
      <c r="AH580" s="186">
        <f>'Input| Projects'!U580*R580*'Input| Escalations'!$K$19</f>
        <v>0</v>
      </c>
      <c r="AI580" s="186">
        <f>'Input| Projects'!V580*S580*'Input| Escalations'!$K$19</f>
        <v>0</v>
      </c>
      <c r="AJ580" s="186">
        <f>'Input| Projects'!W580*T580*'Input| Escalations'!$K$19</f>
        <v>0</v>
      </c>
      <c r="AK580" s="106"/>
      <c r="AL580" s="186" t="str">
        <f>IFERROR(IF('Input| Overheads'!$C$42="Direct costs",SUMPRODUCT(--('Input| Projects'!$AC580="Yes"),'Calc| Overheads Allocation'!C$8,'Calc| Project Costs'!V580),IF('Input| Overheads'!$C$42="Internal labour",SUMPRODUCT(--('Input| Projects'!$AC580="Yes"),'Calc| Overheads Allocation'!C$8,'Calc| Project Costs'!V580,'Input| Projects'!$Y580),IF('Input| Overheads'!$C$42="DNSP defined",SUMPRODUCT(--('Input| Projects'!$AC580="Yes"),'Calc| Overheads Allocation'!C$61,'Input| Projects'!$AF580),""))),"")</f>
        <v/>
      </c>
      <c r="AM580" s="186" t="str">
        <f>IFERROR(IF('Input| Overheads'!$C$42="Direct costs",SUMPRODUCT(--('Input| Projects'!$AC580="Yes"),'Calc| Overheads Allocation'!D$8,'Calc| Project Costs'!W580),IF('Input| Overheads'!$C$42="Internal labour",SUMPRODUCT(--('Input| Projects'!$AC580="Yes"),'Calc| Overheads Allocation'!D$8,'Calc| Project Costs'!W580,'Input| Projects'!$Y580),IF('Input| Overheads'!$C$42="DNSP defined",SUMPRODUCT(--('Input| Projects'!$AC580="Yes"),'Calc| Overheads Allocation'!D$61,'Input| Projects'!$AF580),""))),"")</f>
        <v/>
      </c>
      <c r="AN580" s="186" t="str">
        <f>IFERROR(IF('Input| Overheads'!$C$42="Direct costs",SUMPRODUCT(--('Input| Projects'!$AC580="Yes"),'Calc| Overheads Allocation'!E$8,'Calc| Project Costs'!X580),IF('Input| Overheads'!$C$42="Internal labour",SUMPRODUCT(--('Input| Projects'!$AC580="Yes"),'Calc| Overheads Allocation'!E$8,'Calc| Project Costs'!X580,'Input| Projects'!$Y580),IF('Input| Overheads'!$C$42="DNSP defined",SUMPRODUCT(--('Input| Projects'!$AC580="Yes"),'Calc| Overheads Allocation'!E$61,'Input| Projects'!$AF580),""))),"")</f>
        <v/>
      </c>
      <c r="AO580" s="186" t="str">
        <f>IFERROR(IF('Input| Overheads'!$C$42="Direct costs",SUMPRODUCT(--('Input| Projects'!$AC580="Yes"),'Calc| Overheads Allocation'!F$8,'Calc| Project Costs'!Y580),IF('Input| Overheads'!$C$42="Internal labour",SUMPRODUCT(--('Input| Projects'!$AC580="Yes"),'Calc| Overheads Allocation'!F$8,'Calc| Project Costs'!Y580,'Input| Projects'!$Y580),IF('Input| Overheads'!$C$42="DNSP defined",SUMPRODUCT(--('Input| Projects'!$AC580="Yes"),'Calc| Overheads Allocation'!F$61,'Input| Projects'!$AF580),""))),"")</f>
        <v/>
      </c>
      <c r="AP580" s="186" t="str">
        <f>IFERROR(IF('Input| Overheads'!$C$42="Direct costs",SUMPRODUCT(--('Input| Projects'!$AC580="Yes"),'Calc| Overheads Allocation'!G$8,'Calc| Project Costs'!Z580),IF('Input| Overheads'!$C$42="Internal labour",SUMPRODUCT(--('Input| Projects'!$AC580="Yes"),'Calc| Overheads Allocation'!G$8,'Calc| Project Costs'!Z580,'Input| Projects'!$Y580),IF('Input| Overheads'!$C$42="DNSP defined",SUMPRODUCT(--('Input| Projects'!$AC580="Yes"),'Calc| Overheads Allocation'!G$61,'Input| Projects'!$AF580),""))),"")</f>
        <v/>
      </c>
      <c r="AQ580" s="186" t="str">
        <f>IFERROR(IF('Input| Overheads'!$C$42="Direct costs",SUMPRODUCT(--('Input| Projects'!$AC580="Yes"),'Calc| Overheads Allocation'!H$8,'Calc| Project Costs'!AA580),IF('Input| Overheads'!$C$42="Internal labour",SUMPRODUCT(--('Input| Projects'!$AC580="Yes"),'Calc| Overheads Allocation'!H$8,'Calc| Project Costs'!AA580,'Input| Projects'!$Y580),IF('Input| Overheads'!$C$42="DNSP defined",SUMPRODUCT(--('Input| Projects'!$AC580="Yes"),'Calc| Overheads Allocation'!H$61,'Input| Projects'!$AF580),""))),"")</f>
        <v/>
      </c>
      <c r="AR580" s="186" t="str">
        <f>IFERROR(IF('Input| Overheads'!$C$42="Direct costs",SUMPRODUCT(--('Input| Projects'!$AC580="Yes"),'Calc| Overheads Allocation'!I$8,'Calc| Project Costs'!AB580),IF('Input| Overheads'!$C$42="Internal labour",SUMPRODUCT(--('Input| Projects'!$AC580="Yes"),'Calc| Overheads Allocation'!I$8,'Calc| Project Costs'!AB580,'Input| Projects'!$Y580),IF('Input| Overheads'!$C$42="DNSP defined",SUMPRODUCT(--('Input| Projects'!$AC580="Yes"),'Calc| Overheads Allocation'!I$61,'Input| Projects'!$AF580),""))),"")</f>
        <v/>
      </c>
      <c r="AS580" s="106"/>
      <c r="AT580" s="186" t="str">
        <f>IFERROR(IF('Input| Overheads'!$C$42="Direct costs",SUMPRODUCT(--('Input| Projects'!$AD580="Yes"),'Calc| Overheads Allocation'!C$9,'Calc| Project Costs'!V580),IF('Input| Overheads'!$C$42="Internal labour",SUMPRODUCT(--('Input| Projects'!$AD580="Yes"),'Calc| Overheads Allocation'!C$9,'Calc| Project Costs'!V580,'Input| Projects'!$Y580),IF('Input| Overheads'!$C$42="DNSP defined",SUMPRODUCT(--('Input| Projects'!$AD580="Yes"),'Calc| Overheads Allocation'!C$62,'Input| Projects'!$AG580),""))),"")</f>
        <v/>
      </c>
      <c r="AU580" s="186" t="str">
        <f>IFERROR(IF('Input| Overheads'!$C$42="Direct costs",SUMPRODUCT(--('Input| Projects'!$AD580="Yes"),'Calc| Overheads Allocation'!D$9,'Calc| Project Costs'!W580),IF('Input| Overheads'!$C$42="Internal labour",SUMPRODUCT(--('Input| Projects'!$AD580="Yes"),'Calc| Overheads Allocation'!D$9,'Calc| Project Costs'!W580,'Input| Projects'!$Y580),IF('Input| Overheads'!$C$42="DNSP defined",SUMPRODUCT(--('Input| Projects'!$AD580="Yes"),'Calc| Overheads Allocation'!D$62,'Input| Projects'!$AG580),""))),"")</f>
        <v/>
      </c>
      <c r="AV580" s="186" t="str">
        <f>IFERROR(IF('Input| Overheads'!$C$42="Direct costs",SUMPRODUCT(--('Input| Projects'!$AD580="Yes"),'Calc| Overheads Allocation'!E$9,'Calc| Project Costs'!X580),IF('Input| Overheads'!$C$42="Internal labour",SUMPRODUCT(--('Input| Projects'!$AD580="Yes"),'Calc| Overheads Allocation'!E$9,'Calc| Project Costs'!X580,'Input| Projects'!$Y580),IF('Input| Overheads'!$C$42="DNSP defined",SUMPRODUCT(--('Input| Projects'!$AD580="Yes"),'Calc| Overheads Allocation'!E$62,'Input| Projects'!$AG580),""))),"")</f>
        <v/>
      </c>
      <c r="AW580" s="186" t="str">
        <f>IFERROR(IF('Input| Overheads'!$C$42="Direct costs",SUMPRODUCT(--('Input| Projects'!$AD580="Yes"),'Calc| Overheads Allocation'!F$9,'Calc| Project Costs'!Y580),IF('Input| Overheads'!$C$42="Internal labour",SUMPRODUCT(--('Input| Projects'!$AD580="Yes"),'Calc| Overheads Allocation'!F$9,'Calc| Project Costs'!Y580,'Input| Projects'!$Y580),IF('Input| Overheads'!$C$42="DNSP defined",SUMPRODUCT(--('Input| Projects'!$AD580="Yes"),'Calc| Overheads Allocation'!F$62,'Input| Projects'!$AG580),""))),"")</f>
        <v/>
      </c>
      <c r="AX580" s="186" t="str">
        <f>IFERROR(IF('Input| Overheads'!$C$42="Direct costs",SUMPRODUCT(--('Input| Projects'!$AD580="Yes"),'Calc| Overheads Allocation'!G$9,'Calc| Project Costs'!Z580),IF('Input| Overheads'!$C$42="Internal labour",SUMPRODUCT(--('Input| Projects'!$AD580="Yes"),'Calc| Overheads Allocation'!G$9,'Calc| Project Costs'!Z580,'Input| Projects'!$Y580),IF('Input| Overheads'!$C$42="DNSP defined",SUMPRODUCT(--('Input| Projects'!$AD580="Yes"),'Calc| Overheads Allocation'!G$62,'Input| Projects'!$AG580),""))),"")</f>
        <v/>
      </c>
      <c r="AY580" s="186" t="str">
        <f>IFERROR(IF('Input| Overheads'!$C$42="Direct costs",SUMPRODUCT(--('Input| Projects'!$AD580="Yes"),'Calc| Overheads Allocation'!H$9,'Calc| Project Costs'!AA580),IF('Input| Overheads'!$C$42="Internal labour",SUMPRODUCT(--('Input| Projects'!$AD580="Yes"),'Calc| Overheads Allocation'!H$9,'Calc| Project Costs'!AA580,'Input| Projects'!$Y580),IF('Input| Overheads'!$C$42="DNSP defined",SUMPRODUCT(--('Input| Projects'!$AD580="Yes"),'Calc| Overheads Allocation'!H$62,'Input| Projects'!$AG580),""))),"")</f>
        <v/>
      </c>
      <c r="AZ580" s="186" t="str">
        <f>IFERROR(IF('Input| Overheads'!$C$42="Direct costs",SUMPRODUCT(--('Input| Projects'!$AD580="Yes"),'Calc| Overheads Allocation'!I$9,'Calc| Project Costs'!AB580),IF('Input| Overheads'!$C$42="Internal labour",SUMPRODUCT(--('Input| Projects'!$AD580="Yes"),'Calc| Overheads Allocation'!I$9,'Calc| Project Costs'!AB580,'Input| Projects'!$Y580),IF('Input| Overheads'!$C$42="DNSP defined",SUMPRODUCT(--('Input| Projects'!$AD580="Yes"),'Calc| Overheads Allocation'!I$62,'Input| Projects'!$AG580),""))),"")</f>
        <v/>
      </c>
      <c r="BA580" s="106"/>
      <c r="BB580" s="186">
        <f t="shared" si="274"/>
        <v>0</v>
      </c>
      <c r="BC580" s="186">
        <f t="shared" si="275"/>
        <v>0</v>
      </c>
      <c r="BD580" s="186">
        <f t="shared" si="276"/>
        <v>0</v>
      </c>
      <c r="BE580" s="186">
        <f t="shared" si="253"/>
        <v>0</v>
      </c>
      <c r="BF580" s="186">
        <f t="shared" si="254"/>
        <v>0</v>
      </c>
      <c r="BG580" s="186">
        <f t="shared" si="255"/>
        <v>0</v>
      </c>
      <c r="BH580" s="186">
        <f t="shared" si="256"/>
        <v>0</v>
      </c>
      <c r="BI580" s="97"/>
      <c r="BJ580" s="186" t="str">
        <f t="shared" si="257"/>
        <v/>
      </c>
      <c r="BK580" s="186" t="str">
        <f t="shared" si="258"/>
        <v/>
      </c>
      <c r="BL580" s="186" t="str">
        <f t="shared" si="259"/>
        <v/>
      </c>
      <c r="BM580" s="186" t="str">
        <f t="shared" si="260"/>
        <v/>
      </c>
      <c r="BN580" s="186" t="str">
        <f t="shared" si="261"/>
        <v/>
      </c>
      <c r="BO580" s="186" t="str">
        <f t="shared" si="262"/>
        <v/>
      </c>
      <c r="BP580" s="186" t="str">
        <f t="shared" si="263"/>
        <v/>
      </c>
      <c r="BQ580" s="97"/>
      <c r="BR580" s="186">
        <f t="shared" si="264"/>
        <v>0</v>
      </c>
      <c r="BS580" s="186">
        <f t="shared" si="265"/>
        <v>0</v>
      </c>
      <c r="BT580" s="222">
        <f t="shared" si="266"/>
        <v>0</v>
      </c>
      <c r="BU580" s="222">
        <f t="shared" si="267"/>
        <v>0</v>
      </c>
      <c r="BV580" s="222">
        <f t="shared" si="268"/>
        <v>0</v>
      </c>
      <c r="BW580" s="222">
        <f t="shared" si="269"/>
        <v>0</v>
      </c>
      <c r="BX580" s="222">
        <f t="shared" si="270"/>
        <v>0</v>
      </c>
      <c r="BY580" s="106"/>
      <c r="BZ580" s="197" t="str">
        <f>IF(SUMIF('Input| Projects'!$AS$8:$CP$8,"Dx",'Input| Projects'!$AS580:$CP580)=0,"",SUMIF('Input| Projects'!$AS$8:$CP$8,"Dx",'Input| Projects'!$AS580:$CP580))</f>
        <v/>
      </c>
      <c r="CA580" s="197" t="str">
        <f>IF(SUMIF('Input| Projects'!$AS$8:$CP$8,"Tx",'Input| Projects'!$AS580:$CP580)=0,"",SUMIF('Input| Projects'!$AS$8:$CP$8,"Tx",'Input| Projects'!$AS580:$CP580))</f>
        <v/>
      </c>
      <c r="CB580" s="150" t="str">
        <f t="shared" si="277"/>
        <v/>
      </c>
    </row>
    <row r="581" spans="2:80" x14ac:dyDescent="0.2">
      <c r="B581" s="201">
        <f>IFERROR('Input| Projects'!B581,"")</f>
        <v>572</v>
      </c>
      <c r="C581" s="42" t="str">
        <f>IFERROR(IF('Input| Projects'!C581="","",'Input| Projects'!C581),"")</f>
        <v/>
      </c>
      <c r="D581" s="42" t="str">
        <f>IFERROR(IF('Input| Projects'!D581="","",'Input| Projects'!D581),"")</f>
        <v/>
      </c>
      <c r="E581" s="104"/>
      <c r="F581" s="190">
        <f>IFERROR('Input| Projects'!I581*'Input| Escalations'!$K$19,"")</f>
        <v>0</v>
      </c>
      <c r="G581" s="190">
        <f>IFERROR('Input| Projects'!J581*'Input| Escalations'!$K$19,"")</f>
        <v>0</v>
      </c>
      <c r="H581" s="190">
        <f>IFERROR('Input| Projects'!K581*'Input| Escalations'!$K$19,"")</f>
        <v>0</v>
      </c>
      <c r="I581" s="190">
        <f>IFERROR('Input| Projects'!L581*'Input| Escalations'!$K$19,"")</f>
        <v>0</v>
      </c>
      <c r="J581" s="190">
        <f>IFERROR('Input| Projects'!M581*'Input| Escalations'!$K$19,"")</f>
        <v>0</v>
      </c>
      <c r="K581" s="190">
        <f>IFERROR('Input| Projects'!N581*'Input| Escalations'!$K$19,"")</f>
        <v>0</v>
      </c>
      <c r="L581" s="190">
        <f>IFERROR('Input| Projects'!O581*'Input| Escalations'!$K$19,"")</f>
        <v>0</v>
      </c>
      <c r="M581" s="150" t="str">
        <f>IF(ABS(SUM(F581:L581)-(SUM('Input| Projects'!I581:O581)*'Input| Escalations'!$K$19))&lt;0.0000001,"",1)</f>
        <v/>
      </c>
      <c r="N581" s="192">
        <f>'Input| Projects'!$Y581*INDEX('Input| Escalations'!$H$33:$N$33,MATCH('Calc| Project Costs'!N$9,'Input| Escalations'!$H$23:$N$23,0))+'Input| Projects'!$Z581*INDEX('Input| Escalations'!$H$34:$N$34,MATCH('Calc| Project Costs'!N$9,'Input| Escalations'!$H$23:$N$23,0))+'Input| Projects'!$AA581*INDEX('Input| Escalations'!$H$35:$N$35,MATCH('Calc| Project Costs'!N$9,'Input| Escalations'!$H$23:$N$23,0))+1</f>
        <v>1</v>
      </c>
      <c r="O581" s="192">
        <f>'Input| Projects'!$Y581*INDEX('Input| Escalations'!$H$33:$N$33,MATCH('Calc| Project Costs'!O$9,'Input| Escalations'!$H$23:$N$23,0))+'Input| Projects'!$Z581*INDEX('Input| Escalations'!$H$34:$N$34,MATCH('Calc| Project Costs'!O$9,'Input| Escalations'!$H$23:$N$23,0))+'Input| Projects'!$AA581*INDEX('Input| Escalations'!$H$35:$N$35,MATCH('Calc| Project Costs'!O$9,'Input| Escalations'!$H$23:$N$23,0))+1</f>
        <v>1</v>
      </c>
      <c r="P581" s="192">
        <f>'Input| Projects'!$Y581*INDEX('Input| Escalations'!$H$33:$N$33,MATCH('Calc| Project Costs'!P$9,'Input| Escalations'!$H$23:$N$23,0))+'Input| Projects'!$Z581*INDEX('Input| Escalations'!$H$34:$N$34,MATCH('Calc| Project Costs'!P$9,'Input| Escalations'!$H$23:$N$23,0))+'Input| Projects'!$AA581*INDEX('Input| Escalations'!$H$35:$N$35,MATCH('Calc| Project Costs'!P$9,'Input| Escalations'!$H$23:$N$23,0))+1</f>
        <v>1</v>
      </c>
      <c r="Q581" s="192">
        <f>'Input| Projects'!$Y581*INDEX('Input| Escalations'!$H$33:$N$33,MATCH('Calc| Project Costs'!Q$9,'Input| Escalations'!$H$23:$N$23,0))+'Input| Projects'!$Z581*INDEX('Input| Escalations'!$H$34:$N$34,MATCH('Calc| Project Costs'!Q$9,'Input| Escalations'!$H$23:$N$23,0))+'Input| Projects'!$AA581*INDEX('Input| Escalations'!$H$35:$N$35,MATCH('Calc| Project Costs'!Q$9,'Input| Escalations'!$H$23:$N$23,0))+1</f>
        <v>1</v>
      </c>
      <c r="R581" s="192">
        <f>'Input| Projects'!$Y581*INDEX('Input| Escalations'!$H$33:$N$33,MATCH('Calc| Project Costs'!R$9,'Input| Escalations'!$H$23:$N$23,0))+'Input| Projects'!$Z581*INDEX('Input| Escalations'!$H$34:$N$34,MATCH('Calc| Project Costs'!R$9,'Input| Escalations'!$H$23:$N$23,0))+'Input| Projects'!$AA581*INDEX('Input| Escalations'!$H$35:$N$35,MATCH('Calc| Project Costs'!R$9,'Input| Escalations'!$H$23:$N$23,0))+1</f>
        <v>1</v>
      </c>
      <c r="S581" s="192">
        <f>'Input| Projects'!$Y581*INDEX('Input| Escalations'!$H$33:$N$33,MATCH('Calc| Project Costs'!S$9,'Input| Escalations'!$H$23:$N$23,0))+'Input| Projects'!$Z581*INDEX('Input| Escalations'!$H$34:$N$34,MATCH('Calc| Project Costs'!S$9,'Input| Escalations'!$H$23:$N$23,0))+'Input| Projects'!$AA581*INDEX('Input| Escalations'!$H$35:$N$35,MATCH('Calc| Project Costs'!S$9,'Input| Escalations'!$H$23:$N$23,0))+1</f>
        <v>1</v>
      </c>
      <c r="T581" s="192">
        <f>'Input| Projects'!$Y581*INDEX('Input| Escalations'!$H$33:$N$33,MATCH('Calc| Project Costs'!T$9,'Input| Escalations'!$H$23:$N$23,0))+'Input| Projects'!$Z581*INDEX('Input| Escalations'!$H$34:$N$34,MATCH('Calc| Project Costs'!T$9,'Input| Escalations'!$H$23:$N$23,0))+'Input| Projects'!$AA581*INDEX('Input| Escalations'!$H$35:$N$35,MATCH('Calc| Project Costs'!T$9,'Input| Escalations'!$H$23:$N$23,0))+1</f>
        <v>1</v>
      </c>
      <c r="U581" s="106"/>
      <c r="V581" s="186">
        <f t="shared" si="271"/>
        <v>0</v>
      </c>
      <c r="W581" s="186">
        <f t="shared" si="272"/>
        <v>0</v>
      </c>
      <c r="X581" s="186">
        <f t="shared" si="273"/>
        <v>0</v>
      </c>
      <c r="Y581" s="186">
        <f t="shared" si="249"/>
        <v>0</v>
      </c>
      <c r="Z581" s="186">
        <f t="shared" si="250"/>
        <v>0</v>
      </c>
      <c r="AA581" s="186">
        <f t="shared" si="251"/>
        <v>0</v>
      </c>
      <c r="AB581" s="186">
        <f t="shared" si="252"/>
        <v>0</v>
      </c>
      <c r="AC581" s="106"/>
      <c r="AD581" s="186">
        <f>'Input| Projects'!Q581*N581*'Input| Escalations'!$K$19</f>
        <v>0</v>
      </c>
      <c r="AE581" s="186">
        <f>'Input| Projects'!R581*O581*'Input| Escalations'!$K$19</f>
        <v>0</v>
      </c>
      <c r="AF581" s="186">
        <f>'Input| Projects'!S581*P581*'Input| Escalations'!$K$19</f>
        <v>0</v>
      </c>
      <c r="AG581" s="186">
        <f>'Input| Projects'!T581*Q581*'Input| Escalations'!$K$19</f>
        <v>0</v>
      </c>
      <c r="AH581" s="186">
        <f>'Input| Projects'!U581*R581*'Input| Escalations'!$K$19</f>
        <v>0</v>
      </c>
      <c r="AI581" s="186">
        <f>'Input| Projects'!V581*S581*'Input| Escalations'!$K$19</f>
        <v>0</v>
      </c>
      <c r="AJ581" s="186">
        <f>'Input| Projects'!W581*T581*'Input| Escalations'!$K$19</f>
        <v>0</v>
      </c>
      <c r="AK581" s="106"/>
      <c r="AL581" s="186" t="str">
        <f>IFERROR(IF('Input| Overheads'!$C$42="Direct costs",SUMPRODUCT(--('Input| Projects'!$AC581="Yes"),'Calc| Overheads Allocation'!C$8,'Calc| Project Costs'!V581),IF('Input| Overheads'!$C$42="Internal labour",SUMPRODUCT(--('Input| Projects'!$AC581="Yes"),'Calc| Overheads Allocation'!C$8,'Calc| Project Costs'!V581,'Input| Projects'!$Y581),IF('Input| Overheads'!$C$42="DNSP defined",SUMPRODUCT(--('Input| Projects'!$AC581="Yes"),'Calc| Overheads Allocation'!C$61,'Input| Projects'!$AF581),""))),"")</f>
        <v/>
      </c>
      <c r="AM581" s="186" t="str">
        <f>IFERROR(IF('Input| Overheads'!$C$42="Direct costs",SUMPRODUCT(--('Input| Projects'!$AC581="Yes"),'Calc| Overheads Allocation'!D$8,'Calc| Project Costs'!W581),IF('Input| Overheads'!$C$42="Internal labour",SUMPRODUCT(--('Input| Projects'!$AC581="Yes"),'Calc| Overheads Allocation'!D$8,'Calc| Project Costs'!W581,'Input| Projects'!$Y581),IF('Input| Overheads'!$C$42="DNSP defined",SUMPRODUCT(--('Input| Projects'!$AC581="Yes"),'Calc| Overheads Allocation'!D$61,'Input| Projects'!$AF581),""))),"")</f>
        <v/>
      </c>
      <c r="AN581" s="186" t="str">
        <f>IFERROR(IF('Input| Overheads'!$C$42="Direct costs",SUMPRODUCT(--('Input| Projects'!$AC581="Yes"),'Calc| Overheads Allocation'!E$8,'Calc| Project Costs'!X581),IF('Input| Overheads'!$C$42="Internal labour",SUMPRODUCT(--('Input| Projects'!$AC581="Yes"),'Calc| Overheads Allocation'!E$8,'Calc| Project Costs'!X581,'Input| Projects'!$Y581),IF('Input| Overheads'!$C$42="DNSP defined",SUMPRODUCT(--('Input| Projects'!$AC581="Yes"),'Calc| Overheads Allocation'!E$61,'Input| Projects'!$AF581),""))),"")</f>
        <v/>
      </c>
      <c r="AO581" s="186" t="str">
        <f>IFERROR(IF('Input| Overheads'!$C$42="Direct costs",SUMPRODUCT(--('Input| Projects'!$AC581="Yes"),'Calc| Overheads Allocation'!F$8,'Calc| Project Costs'!Y581),IF('Input| Overheads'!$C$42="Internal labour",SUMPRODUCT(--('Input| Projects'!$AC581="Yes"),'Calc| Overheads Allocation'!F$8,'Calc| Project Costs'!Y581,'Input| Projects'!$Y581),IF('Input| Overheads'!$C$42="DNSP defined",SUMPRODUCT(--('Input| Projects'!$AC581="Yes"),'Calc| Overheads Allocation'!F$61,'Input| Projects'!$AF581),""))),"")</f>
        <v/>
      </c>
      <c r="AP581" s="186" t="str">
        <f>IFERROR(IF('Input| Overheads'!$C$42="Direct costs",SUMPRODUCT(--('Input| Projects'!$AC581="Yes"),'Calc| Overheads Allocation'!G$8,'Calc| Project Costs'!Z581),IF('Input| Overheads'!$C$42="Internal labour",SUMPRODUCT(--('Input| Projects'!$AC581="Yes"),'Calc| Overheads Allocation'!G$8,'Calc| Project Costs'!Z581,'Input| Projects'!$Y581),IF('Input| Overheads'!$C$42="DNSP defined",SUMPRODUCT(--('Input| Projects'!$AC581="Yes"),'Calc| Overheads Allocation'!G$61,'Input| Projects'!$AF581),""))),"")</f>
        <v/>
      </c>
      <c r="AQ581" s="186" t="str">
        <f>IFERROR(IF('Input| Overheads'!$C$42="Direct costs",SUMPRODUCT(--('Input| Projects'!$AC581="Yes"),'Calc| Overheads Allocation'!H$8,'Calc| Project Costs'!AA581),IF('Input| Overheads'!$C$42="Internal labour",SUMPRODUCT(--('Input| Projects'!$AC581="Yes"),'Calc| Overheads Allocation'!H$8,'Calc| Project Costs'!AA581,'Input| Projects'!$Y581),IF('Input| Overheads'!$C$42="DNSP defined",SUMPRODUCT(--('Input| Projects'!$AC581="Yes"),'Calc| Overheads Allocation'!H$61,'Input| Projects'!$AF581),""))),"")</f>
        <v/>
      </c>
      <c r="AR581" s="186" t="str">
        <f>IFERROR(IF('Input| Overheads'!$C$42="Direct costs",SUMPRODUCT(--('Input| Projects'!$AC581="Yes"),'Calc| Overheads Allocation'!I$8,'Calc| Project Costs'!AB581),IF('Input| Overheads'!$C$42="Internal labour",SUMPRODUCT(--('Input| Projects'!$AC581="Yes"),'Calc| Overheads Allocation'!I$8,'Calc| Project Costs'!AB581,'Input| Projects'!$Y581),IF('Input| Overheads'!$C$42="DNSP defined",SUMPRODUCT(--('Input| Projects'!$AC581="Yes"),'Calc| Overheads Allocation'!I$61,'Input| Projects'!$AF581),""))),"")</f>
        <v/>
      </c>
      <c r="AS581" s="106"/>
      <c r="AT581" s="186" t="str">
        <f>IFERROR(IF('Input| Overheads'!$C$42="Direct costs",SUMPRODUCT(--('Input| Projects'!$AD581="Yes"),'Calc| Overheads Allocation'!C$9,'Calc| Project Costs'!V581),IF('Input| Overheads'!$C$42="Internal labour",SUMPRODUCT(--('Input| Projects'!$AD581="Yes"),'Calc| Overheads Allocation'!C$9,'Calc| Project Costs'!V581,'Input| Projects'!$Y581),IF('Input| Overheads'!$C$42="DNSP defined",SUMPRODUCT(--('Input| Projects'!$AD581="Yes"),'Calc| Overheads Allocation'!C$62,'Input| Projects'!$AG581),""))),"")</f>
        <v/>
      </c>
      <c r="AU581" s="186" t="str">
        <f>IFERROR(IF('Input| Overheads'!$C$42="Direct costs",SUMPRODUCT(--('Input| Projects'!$AD581="Yes"),'Calc| Overheads Allocation'!D$9,'Calc| Project Costs'!W581),IF('Input| Overheads'!$C$42="Internal labour",SUMPRODUCT(--('Input| Projects'!$AD581="Yes"),'Calc| Overheads Allocation'!D$9,'Calc| Project Costs'!W581,'Input| Projects'!$Y581),IF('Input| Overheads'!$C$42="DNSP defined",SUMPRODUCT(--('Input| Projects'!$AD581="Yes"),'Calc| Overheads Allocation'!D$62,'Input| Projects'!$AG581),""))),"")</f>
        <v/>
      </c>
      <c r="AV581" s="186" t="str">
        <f>IFERROR(IF('Input| Overheads'!$C$42="Direct costs",SUMPRODUCT(--('Input| Projects'!$AD581="Yes"),'Calc| Overheads Allocation'!E$9,'Calc| Project Costs'!X581),IF('Input| Overheads'!$C$42="Internal labour",SUMPRODUCT(--('Input| Projects'!$AD581="Yes"),'Calc| Overheads Allocation'!E$9,'Calc| Project Costs'!X581,'Input| Projects'!$Y581),IF('Input| Overheads'!$C$42="DNSP defined",SUMPRODUCT(--('Input| Projects'!$AD581="Yes"),'Calc| Overheads Allocation'!E$62,'Input| Projects'!$AG581),""))),"")</f>
        <v/>
      </c>
      <c r="AW581" s="186" t="str">
        <f>IFERROR(IF('Input| Overheads'!$C$42="Direct costs",SUMPRODUCT(--('Input| Projects'!$AD581="Yes"),'Calc| Overheads Allocation'!F$9,'Calc| Project Costs'!Y581),IF('Input| Overheads'!$C$42="Internal labour",SUMPRODUCT(--('Input| Projects'!$AD581="Yes"),'Calc| Overheads Allocation'!F$9,'Calc| Project Costs'!Y581,'Input| Projects'!$Y581),IF('Input| Overheads'!$C$42="DNSP defined",SUMPRODUCT(--('Input| Projects'!$AD581="Yes"),'Calc| Overheads Allocation'!F$62,'Input| Projects'!$AG581),""))),"")</f>
        <v/>
      </c>
      <c r="AX581" s="186" t="str">
        <f>IFERROR(IF('Input| Overheads'!$C$42="Direct costs",SUMPRODUCT(--('Input| Projects'!$AD581="Yes"),'Calc| Overheads Allocation'!G$9,'Calc| Project Costs'!Z581),IF('Input| Overheads'!$C$42="Internal labour",SUMPRODUCT(--('Input| Projects'!$AD581="Yes"),'Calc| Overheads Allocation'!G$9,'Calc| Project Costs'!Z581,'Input| Projects'!$Y581),IF('Input| Overheads'!$C$42="DNSP defined",SUMPRODUCT(--('Input| Projects'!$AD581="Yes"),'Calc| Overheads Allocation'!G$62,'Input| Projects'!$AG581),""))),"")</f>
        <v/>
      </c>
      <c r="AY581" s="186" t="str">
        <f>IFERROR(IF('Input| Overheads'!$C$42="Direct costs",SUMPRODUCT(--('Input| Projects'!$AD581="Yes"),'Calc| Overheads Allocation'!H$9,'Calc| Project Costs'!AA581),IF('Input| Overheads'!$C$42="Internal labour",SUMPRODUCT(--('Input| Projects'!$AD581="Yes"),'Calc| Overheads Allocation'!H$9,'Calc| Project Costs'!AA581,'Input| Projects'!$Y581),IF('Input| Overheads'!$C$42="DNSP defined",SUMPRODUCT(--('Input| Projects'!$AD581="Yes"),'Calc| Overheads Allocation'!H$62,'Input| Projects'!$AG581),""))),"")</f>
        <v/>
      </c>
      <c r="AZ581" s="186" t="str">
        <f>IFERROR(IF('Input| Overheads'!$C$42="Direct costs",SUMPRODUCT(--('Input| Projects'!$AD581="Yes"),'Calc| Overheads Allocation'!I$9,'Calc| Project Costs'!AB581),IF('Input| Overheads'!$C$42="Internal labour",SUMPRODUCT(--('Input| Projects'!$AD581="Yes"),'Calc| Overheads Allocation'!I$9,'Calc| Project Costs'!AB581,'Input| Projects'!$Y581),IF('Input| Overheads'!$C$42="DNSP defined",SUMPRODUCT(--('Input| Projects'!$AD581="Yes"),'Calc| Overheads Allocation'!I$62,'Input| Projects'!$AG581),""))),"")</f>
        <v/>
      </c>
      <c r="BA581" s="106"/>
      <c r="BB581" s="186">
        <f t="shared" si="274"/>
        <v>0</v>
      </c>
      <c r="BC581" s="186">
        <f t="shared" si="275"/>
        <v>0</v>
      </c>
      <c r="BD581" s="186">
        <f t="shared" si="276"/>
        <v>0</v>
      </c>
      <c r="BE581" s="186">
        <f t="shared" si="253"/>
        <v>0</v>
      </c>
      <c r="BF581" s="186">
        <f t="shared" si="254"/>
        <v>0</v>
      </c>
      <c r="BG581" s="186">
        <f t="shared" si="255"/>
        <v>0</v>
      </c>
      <c r="BH581" s="186">
        <f t="shared" si="256"/>
        <v>0</v>
      </c>
      <c r="BI581" s="97"/>
      <c r="BJ581" s="186" t="str">
        <f t="shared" si="257"/>
        <v/>
      </c>
      <c r="BK581" s="186" t="str">
        <f t="shared" si="258"/>
        <v/>
      </c>
      <c r="BL581" s="186" t="str">
        <f t="shared" si="259"/>
        <v/>
      </c>
      <c r="BM581" s="186" t="str">
        <f t="shared" si="260"/>
        <v/>
      </c>
      <c r="BN581" s="186" t="str">
        <f t="shared" si="261"/>
        <v/>
      </c>
      <c r="BO581" s="186" t="str">
        <f t="shared" si="262"/>
        <v/>
      </c>
      <c r="BP581" s="186" t="str">
        <f t="shared" si="263"/>
        <v/>
      </c>
      <c r="BQ581" s="97"/>
      <c r="BR581" s="186">
        <f t="shared" si="264"/>
        <v>0</v>
      </c>
      <c r="BS581" s="186">
        <f t="shared" si="265"/>
        <v>0</v>
      </c>
      <c r="BT581" s="222">
        <f t="shared" si="266"/>
        <v>0</v>
      </c>
      <c r="BU581" s="222">
        <f t="shared" si="267"/>
        <v>0</v>
      </c>
      <c r="BV581" s="222">
        <f t="shared" si="268"/>
        <v>0</v>
      </c>
      <c r="BW581" s="222">
        <f t="shared" si="269"/>
        <v>0</v>
      </c>
      <c r="BX581" s="222">
        <f t="shared" si="270"/>
        <v>0</v>
      </c>
      <c r="BY581" s="106"/>
      <c r="BZ581" s="197" t="str">
        <f>IF(SUMIF('Input| Projects'!$AS$8:$CP$8,"Dx",'Input| Projects'!$AS581:$CP581)=0,"",SUMIF('Input| Projects'!$AS$8:$CP$8,"Dx",'Input| Projects'!$AS581:$CP581))</f>
        <v/>
      </c>
      <c r="CA581" s="197" t="str">
        <f>IF(SUMIF('Input| Projects'!$AS$8:$CP$8,"Tx",'Input| Projects'!$AS581:$CP581)=0,"",SUMIF('Input| Projects'!$AS$8:$CP$8,"Tx",'Input| Projects'!$AS581:$CP581))</f>
        <v/>
      </c>
      <c r="CB581" s="150" t="str">
        <f t="shared" si="277"/>
        <v/>
      </c>
    </row>
    <row r="582" spans="2:80" x14ac:dyDescent="0.2">
      <c r="B582" s="201">
        <f>IFERROR('Input| Projects'!B582,"")</f>
        <v>573</v>
      </c>
      <c r="C582" s="42" t="str">
        <f>IFERROR(IF('Input| Projects'!C582="","",'Input| Projects'!C582),"")</f>
        <v/>
      </c>
      <c r="D582" s="42" t="str">
        <f>IFERROR(IF('Input| Projects'!D582="","",'Input| Projects'!D582),"")</f>
        <v/>
      </c>
      <c r="E582" s="104"/>
      <c r="F582" s="190">
        <f>IFERROR('Input| Projects'!I582*'Input| Escalations'!$K$19,"")</f>
        <v>0</v>
      </c>
      <c r="G582" s="190">
        <f>IFERROR('Input| Projects'!J582*'Input| Escalations'!$K$19,"")</f>
        <v>0</v>
      </c>
      <c r="H582" s="190">
        <f>IFERROR('Input| Projects'!K582*'Input| Escalations'!$K$19,"")</f>
        <v>0</v>
      </c>
      <c r="I582" s="190">
        <f>IFERROR('Input| Projects'!L582*'Input| Escalations'!$K$19,"")</f>
        <v>0</v>
      </c>
      <c r="J582" s="190">
        <f>IFERROR('Input| Projects'!M582*'Input| Escalations'!$K$19,"")</f>
        <v>0</v>
      </c>
      <c r="K582" s="190">
        <f>IFERROR('Input| Projects'!N582*'Input| Escalations'!$K$19,"")</f>
        <v>0</v>
      </c>
      <c r="L582" s="190">
        <f>IFERROR('Input| Projects'!O582*'Input| Escalations'!$K$19,"")</f>
        <v>0</v>
      </c>
      <c r="M582" s="150" t="str">
        <f>IF(ABS(SUM(F582:L582)-(SUM('Input| Projects'!I582:O582)*'Input| Escalations'!$K$19))&lt;0.0000001,"",1)</f>
        <v/>
      </c>
      <c r="N582" s="192">
        <f>'Input| Projects'!$Y582*INDEX('Input| Escalations'!$H$33:$N$33,MATCH('Calc| Project Costs'!N$9,'Input| Escalations'!$H$23:$N$23,0))+'Input| Projects'!$Z582*INDEX('Input| Escalations'!$H$34:$N$34,MATCH('Calc| Project Costs'!N$9,'Input| Escalations'!$H$23:$N$23,0))+'Input| Projects'!$AA582*INDEX('Input| Escalations'!$H$35:$N$35,MATCH('Calc| Project Costs'!N$9,'Input| Escalations'!$H$23:$N$23,0))+1</f>
        <v>1</v>
      </c>
      <c r="O582" s="192">
        <f>'Input| Projects'!$Y582*INDEX('Input| Escalations'!$H$33:$N$33,MATCH('Calc| Project Costs'!O$9,'Input| Escalations'!$H$23:$N$23,0))+'Input| Projects'!$Z582*INDEX('Input| Escalations'!$H$34:$N$34,MATCH('Calc| Project Costs'!O$9,'Input| Escalations'!$H$23:$N$23,0))+'Input| Projects'!$AA582*INDEX('Input| Escalations'!$H$35:$N$35,MATCH('Calc| Project Costs'!O$9,'Input| Escalations'!$H$23:$N$23,0))+1</f>
        <v>1</v>
      </c>
      <c r="P582" s="192">
        <f>'Input| Projects'!$Y582*INDEX('Input| Escalations'!$H$33:$N$33,MATCH('Calc| Project Costs'!P$9,'Input| Escalations'!$H$23:$N$23,0))+'Input| Projects'!$Z582*INDEX('Input| Escalations'!$H$34:$N$34,MATCH('Calc| Project Costs'!P$9,'Input| Escalations'!$H$23:$N$23,0))+'Input| Projects'!$AA582*INDEX('Input| Escalations'!$H$35:$N$35,MATCH('Calc| Project Costs'!P$9,'Input| Escalations'!$H$23:$N$23,0))+1</f>
        <v>1</v>
      </c>
      <c r="Q582" s="192">
        <f>'Input| Projects'!$Y582*INDEX('Input| Escalations'!$H$33:$N$33,MATCH('Calc| Project Costs'!Q$9,'Input| Escalations'!$H$23:$N$23,0))+'Input| Projects'!$Z582*INDEX('Input| Escalations'!$H$34:$N$34,MATCH('Calc| Project Costs'!Q$9,'Input| Escalations'!$H$23:$N$23,0))+'Input| Projects'!$AA582*INDEX('Input| Escalations'!$H$35:$N$35,MATCH('Calc| Project Costs'!Q$9,'Input| Escalations'!$H$23:$N$23,0))+1</f>
        <v>1</v>
      </c>
      <c r="R582" s="192">
        <f>'Input| Projects'!$Y582*INDEX('Input| Escalations'!$H$33:$N$33,MATCH('Calc| Project Costs'!R$9,'Input| Escalations'!$H$23:$N$23,0))+'Input| Projects'!$Z582*INDEX('Input| Escalations'!$H$34:$N$34,MATCH('Calc| Project Costs'!R$9,'Input| Escalations'!$H$23:$N$23,0))+'Input| Projects'!$AA582*INDEX('Input| Escalations'!$H$35:$N$35,MATCH('Calc| Project Costs'!R$9,'Input| Escalations'!$H$23:$N$23,0))+1</f>
        <v>1</v>
      </c>
      <c r="S582" s="192">
        <f>'Input| Projects'!$Y582*INDEX('Input| Escalations'!$H$33:$N$33,MATCH('Calc| Project Costs'!S$9,'Input| Escalations'!$H$23:$N$23,0))+'Input| Projects'!$Z582*INDEX('Input| Escalations'!$H$34:$N$34,MATCH('Calc| Project Costs'!S$9,'Input| Escalations'!$H$23:$N$23,0))+'Input| Projects'!$AA582*INDEX('Input| Escalations'!$H$35:$N$35,MATCH('Calc| Project Costs'!S$9,'Input| Escalations'!$H$23:$N$23,0))+1</f>
        <v>1</v>
      </c>
      <c r="T582" s="192">
        <f>'Input| Projects'!$Y582*INDEX('Input| Escalations'!$H$33:$N$33,MATCH('Calc| Project Costs'!T$9,'Input| Escalations'!$H$23:$N$23,0))+'Input| Projects'!$Z582*INDEX('Input| Escalations'!$H$34:$N$34,MATCH('Calc| Project Costs'!T$9,'Input| Escalations'!$H$23:$N$23,0))+'Input| Projects'!$AA582*INDEX('Input| Escalations'!$H$35:$N$35,MATCH('Calc| Project Costs'!T$9,'Input| Escalations'!$H$23:$N$23,0))+1</f>
        <v>1</v>
      </c>
      <c r="U582" s="106"/>
      <c r="V582" s="186">
        <f t="shared" si="271"/>
        <v>0</v>
      </c>
      <c r="W582" s="186">
        <f t="shared" si="272"/>
        <v>0</v>
      </c>
      <c r="X582" s="186">
        <f t="shared" si="273"/>
        <v>0</v>
      </c>
      <c r="Y582" s="186">
        <f t="shared" ref="Y582:Y645" si="278">IFERROR(I582*Q582,"")</f>
        <v>0</v>
      </c>
      <c r="Z582" s="186">
        <f t="shared" ref="Z582:Z645" si="279">IFERROR(J582*R582,"")</f>
        <v>0</v>
      </c>
      <c r="AA582" s="186">
        <f t="shared" ref="AA582:AA645" si="280">IFERROR(K582*S582,"")</f>
        <v>0</v>
      </c>
      <c r="AB582" s="186">
        <f t="shared" ref="AB582:AB645" si="281">IFERROR(L582*T582,"")</f>
        <v>0</v>
      </c>
      <c r="AC582" s="106"/>
      <c r="AD582" s="186">
        <f>'Input| Projects'!Q582*N582*'Input| Escalations'!$K$19</f>
        <v>0</v>
      </c>
      <c r="AE582" s="186">
        <f>'Input| Projects'!R582*O582*'Input| Escalations'!$K$19</f>
        <v>0</v>
      </c>
      <c r="AF582" s="186">
        <f>'Input| Projects'!S582*P582*'Input| Escalations'!$K$19</f>
        <v>0</v>
      </c>
      <c r="AG582" s="186">
        <f>'Input| Projects'!T582*Q582*'Input| Escalations'!$K$19</f>
        <v>0</v>
      </c>
      <c r="AH582" s="186">
        <f>'Input| Projects'!U582*R582*'Input| Escalations'!$K$19</f>
        <v>0</v>
      </c>
      <c r="AI582" s="186">
        <f>'Input| Projects'!V582*S582*'Input| Escalations'!$K$19</f>
        <v>0</v>
      </c>
      <c r="AJ582" s="186">
        <f>'Input| Projects'!W582*T582*'Input| Escalations'!$K$19</f>
        <v>0</v>
      </c>
      <c r="AK582" s="106"/>
      <c r="AL582" s="186" t="str">
        <f>IFERROR(IF('Input| Overheads'!$C$42="Direct costs",SUMPRODUCT(--('Input| Projects'!$AC582="Yes"),'Calc| Overheads Allocation'!C$8,'Calc| Project Costs'!V582),IF('Input| Overheads'!$C$42="Internal labour",SUMPRODUCT(--('Input| Projects'!$AC582="Yes"),'Calc| Overheads Allocation'!C$8,'Calc| Project Costs'!V582,'Input| Projects'!$Y582),IF('Input| Overheads'!$C$42="DNSP defined",SUMPRODUCT(--('Input| Projects'!$AC582="Yes"),'Calc| Overheads Allocation'!C$61,'Input| Projects'!$AF582),""))),"")</f>
        <v/>
      </c>
      <c r="AM582" s="186" t="str">
        <f>IFERROR(IF('Input| Overheads'!$C$42="Direct costs",SUMPRODUCT(--('Input| Projects'!$AC582="Yes"),'Calc| Overheads Allocation'!D$8,'Calc| Project Costs'!W582),IF('Input| Overheads'!$C$42="Internal labour",SUMPRODUCT(--('Input| Projects'!$AC582="Yes"),'Calc| Overheads Allocation'!D$8,'Calc| Project Costs'!W582,'Input| Projects'!$Y582),IF('Input| Overheads'!$C$42="DNSP defined",SUMPRODUCT(--('Input| Projects'!$AC582="Yes"),'Calc| Overheads Allocation'!D$61,'Input| Projects'!$AF582),""))),"")</f>
        <v/>
      </c>
      <c r="AN582" s="186" t="str">
        <f>IFERROR(IF('Input| Overheads'!$C$42="Direct costs",SUMPRODUCT(--('Input| Projects'!$AC582="Yes"),'Calc| Overheads Allocation'!E$8,'Calc| Project Costs'!X582),IF('Input| Overheads'!$C$42="Internal labour",SUMPRODUCT(--('Input| Projects'!$AC582="Yes"),'Calc| Overheads Allocation'!E$8,'Calc| Project Costs'!X582,'Input| Projects'!$Y582),IF('Input| Overheads'!$C$42="DNSP defined",SUMPRODUCT(--('Input| Projects'!$AC582="Yes"),'Calc| Overheads Allocation'!E$61,'Input| Projects'!$AF582),""))),"")</f>
        <v/>
      </c>
      <c r="AO582" s="186" t="str">
        <f>IFERROR(IF('Input| Overheads'!$C$42="Direct costs",SUMPRODUCT(--('Input| Projects'!$AC582="Yes"),'Calc| Overheads Allocation'!F$8,'Calc| Project Costs'!Y582),IF('Input| Overheads'!$C$42="Internal labour",SUMPRODUCT(--('Input| Projects'!$AC582="Yes"),'Calc| Overheads Allocation'!F$8,'Calc| Project Costs'!Y582,'Input| Projects'!$Y582),IF('Input| Overheads'!$C$42="DNSP defined",SUMPRODUCT(--('Input| Projects'!$AC582="Yes"),'Calc| Overheads Allocation'!F$61,'Input| Projects'!$AF582),""))),"")</f>
        <v/>
      </c>
      <c r="AP582" s="186" t="str">
        <f>IFERROR(IF('Input| Overheads'!$C$42="Direct costs",SUMPRODUCT(--('Input| Projects'!$AC582="Yes"),'Calc| Overheads Allocation'!G$8,'Calc| Project Costs'!Z582),IF('Input| Overheads'!$C$42="Internal labour",SUMPRODUCT(--('Input| Projects'!$AC582="Yes"),'Calc| Overheads Allocation'!G$8,'Calc| Project Costs'!Z582,'Input| Projects'!$Y582),IF('Input| Overheads'!$C$42="DNSP defined",SUMPRODUCT(--('Input| Projects'!$AC582="Yes"),'Calc| Overheads Allocation'!G$61,'Input| Projects'!$AF582),""))),"")</f>
        <v/>
      </c>
      <c r="AQ582" s="186" t="str">
        <f>IFERROR(IF('Input| Overheads'!$C$42="Direct costs",SUMPRODUCT(--('Input| Projects'!$AC582="Yes"),'Calc| Overheads Allocation'!H$8,'Calc| Project Costs'!AA582),IF('Input| Overheads'!$C$42="Internal labour",SUMPRODUCT(--('Input| Projects'!$AC582="Yes"),'Calc| Overheads Allocation'!H$8,'Calc| Project Costs'!AA582,'Input| Projects'!$Y582),IF('Input| Overheads'!$C$42="DNSP defined",SUMPRODUCT(--('Input| Projects'!$AC582="Yes"),'Calc| Overheads Allocation'!H$61,'Input| Projects'!$AF582),""))),"")</f>
        <v/>
      </c>
      <c r="AR582" s="186" t="str">
        <f>IFERROR(IF('Input| Overheads'!$C$42="Direct costs",SUMPRODUCT(--('Input| Projects'!$AC582="Yes"),'Calc| Overheads Allocation'!I$8,'Calc| Project Costs'!AB582),IF('Input| Overheads'!$C$42="Internal labour",SUMPRODUCT(--('Input| Projects'!$AC582="Yes"),'Calc| Overheads Allocation'!I$8,'Calc| Project Costs'!AB582,'Input| Projects'!$Y582),IF('Input| Overheads'!$C$42="DNSP defined",SUMPRODUCT(--('Input| Projects'!$AC582="Yes"),'Calc| Overheads Allocation'!I$61,'Input| Projects'!$AF582),""))),"")</f>
        <v/>
      </c>
      <c r="AS582" s="106"/>
      <c r="AT582" s="186" t="str">
        <f>IFERROR(IF('Input| Overheads'!$C$42="Direct costs",SUMPRODUCT(--('Input| Projects'!$AD582="Yes"),'Calc| Overheads Allocation'!C$9,'Calc| Project Costs'!V582),IF('Input| Overheads'!$C$42="Internal labour",SUMPRODUCT(--('Input| Projects'!$AD582="Yes"),'Calc| Overheads Allocation'!C$9,'Calc| Project Costs'!V582,'Input| Projects'!$Y582),IF('Input| Overheads'!$C$42="DNSP defined",SUMPRODUCT(--('Input| Projects'!$AD582="Yes"),'Calc| Overheads Allocation'!C$62,'Input| Projects'!$AG582),""))),"")</f>
        <v/>
      </c>
      <c r="AU582" s="186" t="str">
        <f>IFERROR(IF('Input| Overheads'!$C$42="Direct costs",SUMPRODUCT(--('Input| Projects'!$AD582="Yes"),'Calc| Overheads Allocation'!D$9,'Calc| Project Costs'!W582),IF('Input| Overheads'!$C$42="Internal labour",SUMPRODUCT(--('Input| Projects'!$AD582="Yes"),'Calc| Overheads Allocation'!D$9,'Calc| Project Costs'!W582,'Input| Projects'!$Y582),IF('Input| Overheads'!$C$42="DNSP defined",SUMPRODUCT(--('Input| Projects'!$AD582="Yes"),'Calc| Overheads Allocation'!D$62,'Input| Projects'!$AG582),""))),"")</f>
        <v/>
      </c>
      <c r="AV582" s="186" t="str">
        <f>IFERROR(IF('Input| Overheads'!$C$42="Direct costs",SUMPRODUCT(--('Input| Projects'!$AD582="Yes"),'Calc| Overheads Allocation'!E$9,'Calc| Project Costs'!X582),IF('Input| Overheads'!$C$42="Internal labour",SUMPRODUCT(--('Input| Projects'!$AD582="Yes"),'Calc| Overheads Allocation'!E$9,'Calc| Project Costs'!X582,'Input| Projects'!$Y582),IF('Input| Overheads'!$C$42="DNSP defined",SUMPRODUCT(--('Input| Projects'!$AD582="Yes"),'Calc| Overheads Allocation'!E$62,'Input| Projects'!$AG582),""))),"")</f>
        <v/>
      </c>
      <c r="AW582" s="186" t="str">
        <f>IFERROR(IF('Input| Overheads'!$C$42="Direct costs",SUMPRODUCT(--('Input| Projects'!$AD582="Yes"),'Calc| Overheads Allocation'!F$9,'Calc| Project Costs'!Y582),IF('Input| Overheads'!$C$42="Internal labour",SUMPRODUCT(--('Input| Projects'!$AD582="Yes"),'Calc| Overheads Allocation'!F$9,'Calc| Project Costs'!Y582,'Input| Projects'!$Y582),IF('Input| Overheads'!$C$42="DNSP defined",SUMPRODUCT(--('Input| Projects'!$AD582="Yes"),'Calc| Overheads Allocation'!F$62,'Input| Projects'!$AG582),""))),"")</f>
        <v/>
      </c>
      <c r="AX582" s="186" t="str">
        <f>IFERROR(IF('Input| Overheads'!$C$42="Direct costs",SUMPRODUCT(--('Input| Projects'!$AD582="Yes"),'Calc| Overheads Allocation'!G$9,'Calc| Project Costs'!Z582),IF('Input| Overheads'!$C$42="Internal labour",SUMPRODUCT(--('Input| Projects'!$AD582="Yes"),'Calc| Overheads Allocation'!G$9,'Calc| Project Costs'!Z582,'Input| Projects'!$Y582),IF('Input| Overheads'!$C$42="DNSP defined",SUMPRODUCT(--('Input| Projects'!$AD582="Yes"),'Calc| Overheads Allocation'!G$62,'Input| Projects'!$AG582),""))),"")</f>
        <v/>
      </c>
      <c r="AY582" s="186" t="str">
        <f>IFERROR(IF('Input| Overheads'!$C$42="Direct costs",SUMPRODUCT(--('Input| Projects'!$AD582="Yes"),'Calc| Overheads Allocation'!H$9,'Calc| Project Costs'!AA582),IF('Input| Overheads'!$C$42="Internal labour",SUMPRODUCT(--('Input| Projects'!$AD582="Yes"),'Calc| Overheads Allocation'!H$9,'Calc| Project Costs'!AA582,'Input| Projects'!$Y582),IF('Input| Overheads'!$C$42="DNSP defined",SUMPRODUCT(--('Input| Projects'!$AD582="Yes"),'Calc| Overheads Allocation'!H$62,'Input| Projects'!$AG582),""))),"")</f>
        <v/>
      </c>
      <c r="AZ582" s="186" t="str">
        <f>IFERROR(IF('Input| Overheads'!$C$42="Direct costs",SUMPRODUCT(--('Input| Projects'!$AD582="Yes"),'Calc| Overheads Allocation'!I$9,'Calc| Project Costs'!AB582),IF('Input| Overheads'!$C$42="Internal labour",SUMPRODUCT(--('Input| Projects'!$AD582="Yes"),'Calc| Overheads Allocation'!I$9,'Calc| Project Costs'!AB582,'Input| Projects'!$Y582),IF('Input| Overheads'!$C$42="DNSP defined",SUMPRODUCT(--('Input| Projects'!$AD582="Yes"),'Calc| Overheads Allocation'!I$62,'Input| Projects'!$AG582),""))),"")</f>
        <v/>
      </c>
      <c r="BA582" s="106"/>
      <c r="BB582" s="186">
        <f t="shared" si="274"/>
        <v>0</v>
      </c>
      <c r="BC582" s="186">
        <f t="shared" si="275"/>
        <v>0</v>
      </c>
      <c r="BD582" s="186">
        <f t="shared" si="276"/>
        <v>0</v>
      </c>
      <c r="BE582" s="186">
        <f t="shared" ref="BE582:BE645" si="282">IFERROR(SUM(AO582,AW582),"")</f>
        <v>0</v>
      </c>
      <c r="BF582" s="186">
        <f t="shared" ref="BF582:BF645" si="283">IFERROR(SUM(AP582,AX582),"")</f>
        <v>0</v>
      </c>
      <c r="BG582" s="186">
        <f t="shared" ref="BG582:BG645" si="284">IFERROR(SUM(AQ582,AY582),"")</f>
        <v>0</v>
      </c>
      <c r="BH582" s="186">
        <f t="shared" ref="BH582:BH645" si="285">IFERROR(SUM(AR582,AZ582),"")</f>
        <v>0</v>
      </c>
      <c r="BI582" s="97"/>
      <c r="BJ582" s="186" t="str">
        <f t="shared" ref="BJ582:BJ645" si="286">IFERROR(BB582*(AD582/V582),"")</f>
        <v/>
      </c>
      <c r="BK582" s="186" t="str">
        <f t="shared" ref="BK582:BK645" si="287">IFERROR(BC582*(AE582/W582),"")</f>
        <v/>
      </c>
      <c r="BL582" s="186" t="str">
        <f t="shared" ref="BL582:BL645" si="288">IFERROR(BD582*(AF582/X582),"")</f>
        <v/>
      </c>
      <c r="BM582" s="186" t="str">
        <f t="shared" ref="BM582:BM645" si="289">IFERROR(BE582*(AG582/Y582),"")</f>
        <v/>
      </c>
      <c r="BN582" s="186" t="str">
        <f t="shared" ref="BN582:BN645" si="290">IFERROR(BF582*(AH582/Z582),"")</f>
        <v/>
      </c>
      <c r="BO582" s="186" t="str">
        <f t="shared" ref="BO582:BO645" si="291">IFERROR(BG582*(AI582/AA582),"")</f>
        <v/>
      </c>
      <c r="BP582" s="186" t="str">
        <f t="shared" ref="BP582:BP645" si="292">IFERROR(BH582*(AJ582/AB582),"")</f>
        <v/>
      </c>
      <c r="BQ582" s="97"/>
      <c r="BR582" s="186">
        <f t="shared" ref="BR582:BR645" si="293">IFERROR(V582+BB582,"")</f>
        <v>0</v>
      </c>
      <c r="BS582" s="186">
        <f t="shared" ref="BS582:BS645" si="294">IFERROR(W582+BC582,"")</f>
        <v>0</v>
      </c>
      <c r="BT582" s="222">
        <f t="shared" ref="BT582:BT645" si="295">IFERROR(X582+BD582,"")</f>
        <v>0</v>
      </c>
      <c r="BU582" s="222">
        <f t="shared" ref="BU582:BU645" si="296">IFERROR(Y582+BE582,"")</f>
        <v>0</v>
      </c>
      <c r="BV582" s="222">
        <f t="shared" ref="BV582:BV645" si="297">IFERROR(Z582+BF582,"")</f>
        <v>0</v>
      </c>
      <c r="BW582" s="222">
        <f t="shared" ref="BW582:BW645" si="298">IFERROR(AA582+BG582,"")</f>
        <v>0</v>
      </c>
      <c r="BX582" s="222">
        <f t="shared" ref="BX582:BX645" si="299">IFERROR(AB582+BH582,"")</f>
        <v>0</v>
      </c>
      <c r="BY582" s="106"/>
      <c r="BZ582" s="197" t="str">
        <f>IF(SUMIF('Input| Projects'!$AS$8:$CP$8,"Dx",'Input| Projects'!$AS582:$CP582)=0,"",SUMIF('Input| Projects'!$AS$8:$CP$8,"Dx",'Input| Projects'!$AS582:$CP582))</f>
        <v/>
      </c>
      <c r="CA582" s="197" t="str">
        <f>IF(SUMIF('Input| Projects'!$AS$8:$CP$8,"Tx",'Input| Projects'!$AS582:$CP582)=0,"",SUMIF('Input| Projects'!$AS$8:$CP$8,"Tx",'Input| Projects'!$AS582:$CP582))</f>
        <v/>
      </c>
      <c r="CB582" s="150" t="str">
        <f t="shared" si="277"/>
        <v/>
      </c>
    </row>
    <row r="583" spans="2:80" x14ac:dyDescent="0.2">
      <c r="B583" s="201">
        <f>IFERROR('Input| Projects'!B583,"")</f>
        <v>574</v>
      </c>
      <c r="C583" s="42" t="str">
        <f>IFERROR(IF('Input| Projects'!C583="","",'Input| Projects'!C583),"")</f>
        <v/>
      </c>
      <c r="D583" s="42" t="str">
        <f>IFERROR(IF('Input| Projects'!D583="","",'Input| Projects'!D583),"")</f>
        <v/>
      </c>
      <c r="E583" s="104"/>
      <c r="F583" s="190">
        <f>IFERROR('Input| Projects'!I583*'Input| Escalations'!$K$19,"")</f>
        <v>0</v>
      </c>
      <c r="G583" s="190">
        <f>IFERROR('Input| Projects'!J583*'Input| Escalations'!$K$19,"")</f>
        <v>0</v>
      </c>
      <c r="H583" s="190">
        <f>IFERROR('Input| Projects'!K583*'Input| Escalations'!$K$19,"")</f>
        <v>0</v>
      </c>
      <c r="I583" s="190">
        <f>IFERROR('Input| Projects'!L583*'Input| Escalations'!$K$19,"")</f>
        <v>0</v>
      </c>
      <c r="J583" s="190">
        <f>IFERROR('Input| Projects'!M583*'Input| Escalations'!$K$19,"")</f>
        <v>0</v>
      </c>
      <c r="K583" s="190">
        <f>IFERROR('Input| Projects'!N583*'Input| Escalations'!$K$19,"")</f>
        <v>0</v>
      </c>
      <c r="L583" s="190">
        <f>IFERROR('Input| Projects'!O583*'Input| Escalations'!$K$19,"")</f>
        <v>0</v>
      </c>
      <c r="M583" s="150" t="str">
        <f>IF(ABS(SUM(F583:L583)-(SUM('Input| Projects'!I583:O583)*'Input| Escalations'!$K$19))&lt;0.0000001,"",1)</f>
        <v/>
      </c>
      <c r="N583" s="192">
        <f>'Input| Projects'!$Y583*INDEX('Input| Escalations'!$H$33:$N$33,MATCH('Calc| Project Costs'!N$9,'Input| Escalations'!$H$23:$N$23,0))+'Input| Projects'!$Z583*INDEX('Input| Escalations'!$H$34:$N$34,MATCH('Calc| Project Costs'!N$9,'Input| Escalations'!$H$23:$N$23,0))+'Input| Projects'!$AA583*INDEX('Input| Escalations'!$H$35:$N$35,MATCH('Calc| Project Costs'!N$9,'Input| Escalations'!$H$23:$N$23,0))+1</f>
        <v>1</v>
      </c>
      <c r="O583" s="192">
        <f>'Input| Projects'!$Y583*INDEX('Input| Escalations'!$H$33:$N$33,MATCH('Calc| Project Costs'!O$9,'Input| Escalations'!$H$23:$N$23,0))+'Input| Projects'!$Z583*INDEX('Input| Escalations'!$H$34:$N$34,MATCH('Calc| Project Costs'!O$9,'Input| Escalations'!$H$23:$N$23,0))+'Input| Projects'!$AA583*INDEX('Input| Escalations'!$H$35:$N$35,MATCH('Calc| Project Costs'!O$9,'Input| Escalations'!$H$23:$N$23,0))+1</f>
        <v>1</v>
      </c>
      <c r="P583" s="192">
        <f>'Input| Projects'!$Y583*INDEX('Input| Escalations'!$H$33:$N$33,MATCH('Calc| Project Costs'!P$9,'Input| Escalations'!$H$23:$N$23,0))+'Input| Projects'!$Z583*INDEX('Input| Escalations'!$H$34:$N$34,MATCH('Calc| Project Costs'!P$9,'Input| Escalations'!$H$23:$N$23,0))+'Input| Projects'!$AA583*INDEX('Input| Escalations'!$H$35:$N$35,MATCH('Calc| Project Costs'!P$9,'Input| Escalations'!$H$23:$N$23,0))+1</f>
        <v>1</v>
      </c>
      <c r="Q583" s="192">
        <f>'Input| Projects'!$Y583*INDEX('Input| Escalations'!$H$33:$N$33,MATCH('Calc| Project Costs'!Q$9,'Input| Escalations'!$H$23:$N$23,0))+'Input| Projects'!$Z583*INDEX('Input| Escalations'!$H$34:$N$34,MATCH('Calc| Project Costs'!Q$9,'Input| Escalations'!$H$23:$N$23,0))+'Input| Projects'!$AA583*INDEX('Input| Escalations'!$H$35:$N$35,MATCH('Calc| Project Costs'!Q$9,'Input| Escalations'!$H$23:$N$23,0))+1</f>
        <v>1</v>
      </c>
      <c r="R583" s="192">
        <f>'Input| Projects'!$Y583*INDEX('Input| Escalations'!$H$33:$N$33,MATCH('Calc| Project Costs'!R$9,'Input| Escalations'!$H$23:$N$23,0))+'Input| Projects'!$Z583*INDEX('Input| Escalations'!$H$34:$N$34,MATCH('Calc| Project Costs'!R$9,'Input| Escalations'!$H$23:$N$23,0))+'Input| Projects'!$AA583*INDEX('Input| Escalations'!$H$35:$N$35,MATCH('Calc| Project Costs'!R$9,'Input| Escalations'!$H$23:$N$23,0))+1</f>
        <v>1</v>
      </c>
      <c r="S583" s="192">
        <f>'Input| Projects'!$Y583*INDEX('Input| Escalations'!$H$33:$N$33,MATCH('Calc| Project Costs'!S$9,'Input| Escalations'!$H$23:$N$23,0))+'Input| Projects'!$Z583*INDEX('Input| Escalations'!$H$34:$N$34,MATCH('Calc| Project Costs'!S$9,'Input| Escalations'!$H$23:$N$23,0))+'Input| Projects'!$AA583*INDEX('Input| Escalations'!$H$35:$N$35,MATCH('Calc| Project Costs'!S$9,'Input| Escalations'!$H$23:$N$23,0))+1</f>
        <v>1</v>
      </c>
      <c r="T583" s="192">
        <f>'Input| Projects'!$Y583*INDEX('Input| Escalations'!$H$33:$N$33,MATCH('Calc| Project Costs'!T$9,'Input| Escalations'!$H$23:$N$23,0))+'Input| Projects'!$Z583*INDEX('Input| Escalations'!$H$34:$N$34,MATCH('Calc| Project Costs'!T$9,'Input| Escalations'!$H$23:$N$23,0))+'Input| Projects'!$AA583*INDEX('Input| Escalations'!$H$35:$N$35,MATCH('Calc| Project Costs'!T$9,'Input| Escalations'!$H$23:$N$23,0))+1</f>
        <v>1</v>
      </c>
      <c r="U583" s="106"/>
      <c r="V583" s="186">
        <f t="shared" ref="V583:V646" si="300">IFERROR(F583*N583,"")</f>
        <v>0</v>
      </c>
      <c r="W583" s="186">
        <f t="shared" ref="W583:W646" si="301">IFERROR(G583*O583,"")</f>
        <v>0</v>
      </c>
      <c r="X583" s="186">
        <f t="shared" ref="X583:X646" si="302">IFERROR(H583*P583,"")</f>
        <v>0</v>
      </c>
      <c r="Y583" s="186">
        <f t="shared" si="278"/>
        <v>0</v>
      </c>
      <c r="Z583" s="186">
        <f t="shared" si="279"/>
        <v>0</v>
      </c>
      <c r="AA583" s="186">
        <f t="shared" si="280"/>
        <v>0</v>
      </c>
      <c r="AB583" s="186">
        <f t="shared" si="281"/>
        <v>0</v>
      </c>
      <c r="AC583" s="106"/>
      <c r="AD583" s="186">
        <f>'Input| Projects'!Q583*N583*'Input| Escalations'!$K$19</f>
        <v>0</v>
      </c>
      <c r="AE583" s="186">
        <f>'Input| Projects'!R583*O583*'Input| Escalations'!$K$19</f>
        <v>0</v>
      </c>
      <c r="AF583" s="186">
        <f>'Input| Projects'!S583*P583*'Input| Escalations'!$K$19</f>
        <v>0</v>
      </c>
      <c r="AG583" s="186">
        <f>'Input| Projects'!T583*Q583*'Input| Escalations'!$K$19</f>
        <v>0</v>
      </c>
      <c r="AH583" s="186">
        <f>'Input| Projects'!U583*R583*'Input| Escalations'!$K$19</f>
        <v>0</v>
      </c>
      <c r="AI583" s="186">
        <f>'Input| Projects'!V583*S583*'Input| Escalations'!$K$19</f>
        <v>0</v>
      </c>
      <c r="AJ583" s="186">
        <f>'Input| Projects'!W583*T583*'Input| Escalations'!$K$19</f>
        <v>0</v>
      </c>
      <c r="AK583" s="106"/>
      <c r="AL583" s="186" t="str">
        <f>IFERROR(IF('Input| Overheads'!$C$42="Direct costs",SUMPRODUCT(--('Input| Projects'!$AC583="Yes"),'Calc| Overheads Allocation'!C$8,'Calc| Project Costs'!V583),IF('Input| Overheads'!$C$42="Internal labour",SUMPRODUCT(--('Input| Projects'!$AC583="Yes"),'Calc| Overheads Allocation'!C$8,'Calc| Project Costs'!V583,'Input| Projects'!$Y583),IF('Input| Overheads'!$C$42="DNSP defined",SUMPRODUCT(--('Input| Projects'!$AC583="Yes"),'Calc| Overheads Allocation'!C$61,'Input| Projects'!$AF583),""))),"")</f>
        <v/>
      </c>
      <c r="AM583" s="186" t="str">
        <f>IFERROR(IF('Input| Overheads'!$C$42="Direct costs",SUMPRODUCT(--('Input| Projects'!$AC583="Yes"),'Calc| Overheads Allocation'!D$8,'Calc| Project Costs'!W583),IF('Input| Overheads'!$C$42="Internal labour",SUMPRODUCT(--('Input| Projects'!$AC583="Yes"),'Calc| Overheads Allocation'!D$8,'Calc| Project Costs'!W583,'Input| Projects'!$Y583),IF('Input| Overheads'!$C$42="DNSP defined",SUMPRODUCT(--('Input| Projects'!$AC583="Yes"),'Calc| Overheads Allocation'!D$61,'Input| Projects'!$AF583),""))),"")</f>
        <v/>
      </c>
      <c r="AN583" s="186" t="str">
        <f>IFERROR(IF('Input| Overheads'!$C$42="Direct costs",SUMPRODUCT(--('Input| Projects'!$AC583="Yes"),'Calc| Overheads Allocation'!E$8,'Calc| Project Costs'!X583),IF('Input| Overheads'!$C$42="Internal labour",SUMPRODUCT(--('Input| Projects'!$AC583="Yes"),'Calc| Overheads Allocation'!E$8,'Calc| Project Costs'!X583,'Input| Projects'!$Y583),IF('Input| Overheads'!$C$42="DNSP defined",SUMPRODUCT(--('Input| Projects'!$AC583="Yes"),'Calc| Overheads Allocation'!E$61,'Input| Projects'!$AF583),""))),"")</f>
        <v/>
      </c>
      <c r="AO583" s="186" t="str">
        <f>IFERROR(IF('Input| Overheads'!$C$42="Direct costs",SUMPRODUCT(--('Input| Projects'!$AC583="Yes"),'Calc| Overheads Allocation'!F$8,'Calc| Project Costs'!Y583),IF('Input| Overheads'!$C$42="Internal labour",SUMPRODUCT(--('Input| Projects'!$AC583="Yes"),'Calc| Overheads Allocation'!F$8,'Calc| Project Costs'!Y583,'Input| Projects'!$Y583),IF('Input| Overheads'!$C$42="DNSP defined",SUMPRODUCT(--('Input| Projects'!$AC583="Yes"),'Calc| Overheads Allocation'!F$61,'Input| Projects'!$AF583),""))),"")</f>
        <v/>
      </c>
      <c r="AP583" s="186" t="str">
        <f>IFERROR(IF('Input| Overheads'!$C$42="Direct costs",SUMPRODUCT(--('Input| Projects'!$AC583="Yes"),'Calc| Overheads Allocation'!G$8,'Calc| Project Costs'!Z583),IF('Input| Overheads'!$C$42="Internal labour",SUMPRODUCT(--('Input| Projects'!$AC583="Yes"),'Calc| Overheads Allocation'!G$8,'Calc| Project Costs'!Z583,'Input| Projects'!$Y583),IF('Input| Overheads'!$C$42="DNSP defined",SUMPRODUCT(--('Input| Projects'!$AC583="Yes"),'Calc| Overheads Allocation'!G$61,'Input| Projects'!$AF583),""))),"")</f>
        <v/>
      </c>
      <c r="AQ583" s="186" t="str">
        <f>IFERROR(IF('Input| Overheads'!$C$42="Direct costs",SUMPRODUCT(--('Input| Projects'!$AC583="Yes"),'Calc| Overheads Allocation'!H$8,'Calc| Project Costs'!AA583),IF('Input| Overheads'!$C$42="Internal labour",SUMPRODUCT(--('Input| Projects'!$AC583="Yes"),'Calc| Overheads Allocation'!H$8,'Calc| Project Costs'!AA583,'Input| Projects'!$Y583),IF('Input| Overheads'!$C$42="DNSP defined",SUMPRODUCT(--('Input| Projects'!$AC583="Yes"),'Calc| Overheads Allocation'!H$61,'Input| Projects'!$AF583),""))),"")</f>
        <v/>
      </c>
      <c r="AR583" s="186" t="str">
        <f>IFERROR(IF('Input| Overheads'!$C$42="Direct costs",SUMPRODUCT(--('Input| Projects'!$AC583="Yes"),'Calc| Overheads Allocation'!I$8,'Calc| Project Costs'!AB583),IF('Input| Overheads'!$C$42="Internal labour",SUMPRODUCT(--('Input| Projects'!$AC583="Yes"),'Calc| Overheads Allocation'!I$8,'Calc| Project Costs'!AB583,'Input| Projects'!$Y583),IF('Input| Overheads'!$C$42="DNSP defined",SUMPRODUCT(--('Input| Projects'!$AC583="Yes"),'Calc| Overheads Allocation'!I$61,'Input| Projects'!$AF583),""))),"")</f>
        <v/>
      </c>
      <c r="AS583" s="106"/>
      <c r="AT583" s="186" t="str">
        <f>IFERROR(IF('Input| Overheads'!$C$42="Direct costs",SUMPRODUCT(--('Input| Projects'!$AD583="Yes"),'Calc| Overheads Allocation'!C$9,'Calc| Project Costs'!V583),IF('Input| Overheads'!$C$42="Internal labour",SUMPRODUCT(--('Input| Projects'!$AD583="Yes"),'Calc| Overheads Allocation'!C$9,'Calc| Project Costs'!V583,'Input| Projects'!$Y583),IF('Input| Overheads'!$C$42="DNSP defined",SUMPRODUCT(--('Input| Projects'!$AD583="Yes"),'Calc| Overheads Allocation'!C$62,'Input| Projects'!$AG583),""))),"")</f>
        <v/>
      </c>
      <c r="AU583" s="186" t="str">
        <f>IFERROR(IF('Input| Overheads'!$C$42="Direct costs",SUMPRODUCT(--('Input| Projects'!$AD583="Yes"),'Calc| Overheads Allocation'!D$9,'Calc| Project Costs'!W583),IF('Input| Overheads'!$C$42="Internal labour",SUMPRODUCT(--('Input| Projects'!$AD583="Yes"),'Calc| Overheads Allocation'!D$9,'Calc| Project Costs'!W583,'Input| Projects'!$Y583),IF('Input| Overheads'!$C$42="DNSP defined",SUMPRODUCT(--('Input| Projects'!$AD583="Yes"),'Calc| Overheads Allocation'!D$62,'Input| Projects'!$AG583),""))),"")</f>
        <v/>
      </c>
      <c r="AV583" s="186" t="str">
        <f>IFERROR(IF('Input| Overheads'!$C$42="Direct costs",SUMPRODUCT(--('Input| Projects'!$AD583="Yes"),'Calc| Overheads Allocation'!E$9,'Calc| Project Costs'!X583),IF('Input| Overheads'!$C$42="Internal labour",SUMPRODUCT(--('Input| Projects'!$AD583="Yes"),'Calc| Overheads Allocation'!E$9,'Calc| Project Costs'!X583,'Input| Projects'!$Y583),IF('Input| Overheads'!$C$42="DNSP defined",SUMPRODUCT(--('Input| Projects'!$AD583="Yes"),'Calc| Overheads Allocation'!E$62,'Input| Projects'!$AG583),""))),"")</f>
        <v/>
      </c>
      <c r="AW583" s="186" t="str">
        <f>IFERROR(IF('Input| Overheads'!$C$42="Direct costs",SUMPRODUCT(--('Input| Projects'!$AD583="Yes"),'Calc| Overheads Allocation'!F$9,'Calc| Project Costs'!Y583),IF('Input| Overheads'!$C$42="Internal labour",SUMPRODUCT(--('Input| Projects'!$AD583="Yes"),'Calc| Overheads Allocation'!F$9,'Calc| Project Costs'!Y583,'Input| Projects'!$Y583),IF('Input| Overheads'!$C$42="DNSP defined",SUMPRODUCT(--('Input| Projects'!$AD583="Yes"),'Calc| Overheads Allocation'!F$62,'Input| Projects'!$AG583),""))),"")</f>
        <v/>
      </c>
      <c r="AX583" s="186" t="str">
        <f>IFERROR(IF('Input| Overheads'!$C$42="Direct costs",SUMPRODUCT(--('Input| Projects'!$AD583="Yes"),'Calc| Overheads Allocation'!G$9,'Calc| Project Costs'!Z583),IF('Input| Overheads'!$C$42="Internal labour",SUMPRODUCT(--('Input| Projects'!$AD583="Yes"),'Calc| Overheads Allocation'!G$9,'Calc| Project Costs'!Z583,'Input| Projects'!$Y583),IF('Input| Overheads'!$C$42="DNSP defined",SUMPRODUCT(--('Input| Projects'!$AD583="Yes"),'Calc| Overheads Allocation'!G$62,'Input| Projects'!$AG583),""))),"")</f>
        <v/>
      </c>
      <c r="AY583" s="186" t="str">
        <f>IFERROR(IF('Input| Overheads'!$C$42="Direct costs",SUMPRODUCT(--('Input| Projects'!$AD583="Yes"),'Calc| Overheads Allocation'!H$9,'Calc| Project Costs'!AA583),IF('Input| Overheads'!$C$42="Internal labour",SUMPRODUCT(--('Input| Projects'!$AD583="Yes"),'Calc| Overheads Allocation'!H$9,'Calc| Project Costs'!AA583,'Input| Projects'!$Y583),IF('Input| Overheads'!$C$42="DNSP defined",SUMPRODUCT(--('Input| Projects'!$AD583="Yes"),'Calc| Overheads Allocation'!H$62,'Input| Projects'!$AG583),""))),"")</f>
        <v/>
      </c>
      <c r="AZ583" s="186" t="str">
        <f>IFERROR(IF('Input| Overheads'!$C$42="Direct costs",SUMPRODUCT(--('Input| Projects'!$AD583="Yes"),'Calc| Overheads Allocation'!I$9,'Calc| Project Costs'!AB583),IF('Input| Overheads'!$C$42="Internal labour",SUMPRODUCT(--('Input| Projects'!$AD583="Yes"),'Calc| Overheads Allocation'!I$9,'Calc| Project Costs'!AB583,'Input| Projects'!$Y583),IF('Input| Overheads'!$C$42="DNSP defined",SUMPRODUCT(--('Input| Projects'!$AD583="Yes"),'Calc| Overheads Allocation'!I$62,'Input| Projects'!$AG583),""))),"")</f>
        <v/>
      </c>
      <c r="BA583" s="106"/>
      <c r="BB583" s="186">
        <f t="shared" ref="BB583:BB646" si="303">IFERROR(SUM(AL583,AT583),"")</f>
        <v>0</v>
      </c>
      <c r="BC583" s="186">
        <f t="shared" ref="BC583:BC646" si="304">IFERROR(SUM(AM583,AU583),"")</f>
        <v>0</v>
      </c>
      <c r="BD583" s="186">
        <f t="shared" ref="BD583:BD646" si="305">IFERROR(SUM(AN583,AV583),"")</f>
        <v>0</v>
      </c>
      <c r="BE583" s="186">
        <f t="shared" si="282"/>
        <v>0</v>
      </c>
      <c r="BF583" s="186">
        <f t="shared" si="283"/>
        <v>0</v>
      </c>
      <c r="BG583" s="186">
        <f t="shared" si="284"/>
        <v>0</v>
      </c>
      <c r="BH583" s="186">
        <f t="shared" si="285"/>
        <v>0</v>
      </c>
      <c r="BI583" s="97"/>
      <c r="BJ583" s="186" t="str">
        <f t="shared" si="286"/>
        <v/>
      </c>
      <c r="BK583" s="186" t="str">
        <f t="shared" si="287"/>
        <v/>
      </c>
      <c r="BL583" s="186" t="str">
        <f t="shared" si="288"/>
        <v/>
      </c>
      <c r="BM583" s="186" t="str">
        <f t="shared" si="289"/>
        <v/>
      </c>
      <c r="BN583" s="186" t="str">
        <f t="shared" si="290"/>
        <v/>
      </c>
      <c r="BO583" s="186" t="str">
        <f t="shared" si="291"/>
        <v/>
      </c>
      <c r="BP583" s="186" t="str">
        <f t="shared" si="292"/>
        <v/>
      </c>
      <c r="BQ583" s="97"/>
      <c r="BR583" s="186">
        <f t="shared" si="293"/>
        <v>0</v>
      </c>
      <c r="BS583" s="186">
        <f t="shared" si="294"/>
        <v>0</v>
      </c>
      <c r="BT583" s="222">
        <f t="shared" si="295"/>
        <v>0</v>
      </c>
      <c r="BU583" s="222">
        <f t="shared" si="296"/>
        <v>0</v>
      </c>
      <c r="BV583" s="222">
        <f t="shared" si="297"/>
        <v>0</v>
      </c>
      <c r="BW583" s="222">
        <f t="shared" si="298"/>
        <v>0</v>
      </c>
      <c r="BX583" s="222">
        <f t="shared" si="299"/>
        <v>0</v>
      </c>
      <c r="BY583" s="106"/>
      <c r="BZ583" s="197" t="str">
        <f>IF(SUMIF('Input| Projects'!$AS$8:$CP$8,"Dx",'Input| Projects'!$AS583:$CP583)=0,"",SUMIF('Input| Projects'!$AS$8:$CP$8,"Dx",'Input| Projects'!$AS583:$CP583))</f>
        <v/>
      </c>
      <c r="CA583" s="197" t="str">
        <f>IF(SUMIF('Input| Projects'!$AS$8:$CP$8,"Tx",'Input| Projects'!$AS583:$CP583)=0,"",SUMIF('Input| Projects'!$AS$8:$CP$8,"Tx",'Input| Projects'!$AS583:$CP583))</f>
        <v/>
      </c>
      <c r="CB583" s="150" t="str">
        <f t="shared" ref="CB583:CB646" si="306">IF(SUM(BZ583:CA583,F583:L583)=0,"",IF(SUM(BZ583:CA583)=1,"",1))</f>
        <v/>
      </c>
    </row>
    <row r="584" spans="2:80" x14ac:dyDescent="0.2">
      <c r="B584" s="201">
        <f>IFERROR('Input| Projects'!B584,"")</f>
        <v>575</v>
      </c>
      <c r="C584" s="42" t="str">
        <f>IFERROR(IF('Input| Projects'!C584="","",'Input| Projects'!C584),"")</f>
        <v/>
      </c>
      <c r="D584" s="42" t="str">
        <f>IFERROR(IF('Input| Projects'!D584="","",'Input| Projects'!D584),"")</f>
        <v/>
      </c>
      <c r="E584" s="104"/>
      <c r="F584" s="190">
        <f>IFERROR('Input| Projects'!I584*'Input| Escalations'!$K$19,"")</f>
        <v>0</v>
      </c>
      <c r="G584" s="190">
        <f>IFERROR('Input| Projects'!J584*'Input| Escalations'!$K$19,"")</f>
        <v>0</v>
      </c>
      <c r="H584" s="190">
        <f>IFERROR('Input| Projects'!K584*'Input| Escalations'!$K$19,"")</f>
        <v>0</v>
      </c>
      <c r="I584" s="190">
        <f>IFERROR('Input| Projects'!L584*'Input| Escalations'!$K$19,"")</f>
        <v>0</v>
      </c>
      <c r="J584" s="190">
        <f>IFERROR('Input| Projects'!M584*'Input| Escalations'!$K$19,"")</f>
        <v>0</v>
      </c>
      <c r="K584" s="190">
        <f>IFERROR('Input| Projects'!N584*'Input| Escalations'!$K$19,"")</f>
        <v>0</v>
      </c>
      <c r="L584" s="190">
        <f>IFERROR('Input| Projects'!O584*'Input| Escalations'!$K$19,"")</f>
        <v>0</v>
      </c>
      <c r="M584" s="150" t="str">
        <f>IF(ABS(SUM(F584:L584)-(SUM('Input| Projects'!I584:O584)*'Input| Escalations'!$K$19))&lt;0.0000001,"",1)</f>
        <v/>
      </c>
      <c r="N584" s="192">
        <f>'Input| Projects'!$Y584*INDEX('Input| Escalations'!$H$33:$N$33,MATCH('Calc| Project Costs'!N$9,'Input| Escalations'!$H$23:$N$23,0))+'Input| Projects'!$Z584*INDEX('Input| Escalations'!$H$34:$N$34,MATCH('Calc| Project Costs'!N$9,'Input| Escalations'!$H$23:$N$23,0))+'Input| Projects'!$AA584*INDEX('Input| Escalations'!$H$35:$N$35,MATCH('Calc| Project Costs'!N$9,'Input| Escalations'!$H$23:$N$23,0))+1</f>
        <v>1</v>
      </c>
      <c r="O584" s="192">
        <f>'Input| Projects'!$Y584*INDEX('Input| Escalations'!$H$33:$N$33,MATCH('Calc| Project Costs'!O$9,'Input| Escalations'!$H$23:$N$23,0))+'Input| Projects'!$Z584*INDEX('Input| Escalations'!$H$34:$N$34,MATCH('Calc| Project Costs'!O$9,'Input| Escalations'!$H$23:$N$23,0))+'Input| Projects'!$AA584*INDEX('Input| Escalations'!$H$35:$N$35,MATCH('Calc| Project Costs'!O$9,'Input| Escalations'!$H$23:$N$23,0))+1</f>
        <v>1</v>
      </c>
      <c r="P584" s="192">
        <f>'Input| Projects'!$Y584*INDEX('Input| Escalations'!$H$33:$N$33,MATCH('Calc| Project Costs'!P$9,'Input| Escalations'!$H$23:$N$23,0))+'Input| Projects'!$Z584*INDEX('Input| Escalations'!$H$34:$N$34,MATCH('Calc| Project Costs'!P$9,'Input| Escalations'!$H$23:$N$23,0))+'Input| Projects'!$AA584*INDEX('Input| Escalations'!$H$35:$N$35,MATCH('Calc| Project Costs'!P$9,'Input| Escalations'!$H$23:$N$23,0))+1</f>
        <v>1</v>
      </c>
      <c r="Q584" s="192">
        <f>'Input| Projects'!$Y584*INDEX('Input| Escalations'!$H$33:$N$33,MATCH('Calc| Project Costs'!Q$9,'Input| Escalations'!$H$23:$N$23,0))+'Input| Projects'!$Z584*INDEX('Input| Escalations'!$H$34:$N$34,MATCH('Calc| Project Costs'!Q$9,'Input| Escalations'!$H$23:$N$23,0))+'Input| Projects'!$AA584*INDEX('Input| Escalations'!$H$35:$N$35,MATCH('Calc| Project Costs'!Q$9,'Input| Escalations'!$H$23:$N$23,0))+1</f>
        <v>1</v>
      </c>
      <c r="R584" s="192">
        <f>'Input| Projects'!$Y584*INDEX('Input| Escalations'!$H$33:$N$33,MATCH('Calc| Project Costs'!R$9,'Input| Escalations'!$H$23:$N$23,0))+'Input| Projects'!$Z584*INDEX('Input| Escalations'!$H$34:$N$34,MATCH('Calc| Project Costs'!R$9,'Input| Escalations'!$H$23:$N$23,0))+'Input| Projects'!$AA584*INDEX('Input| Escalations'!$H$35:$N$35,MATCH('Calc| Project Costs'!R$9,'Input| Escalations'!$H$23:$N$23,0))+1</f>
        <v>1</v>
      </c>
      <c r="S584" s="192">
        <f>'Input| Projects'!$Y584*INDEX('Input| Escalations'!$H$33:$N$33,MATCH('Calc| Project Costs'!S$9,'Input| Escalations'!$H$23:$N$23,0))+'Input| Projects'!$Z584*INDEX('Input| Escalations'!$H$34:$N$34,MATCH('Calc| Project Costs'!S$9,'Input| Escalations'!$H$23:$N$23,0))+'Input| Projects'!$AA584*INDEX('Input| Escalations'!$H$35:$N$35,MATCH('Calc| Project Costs'!S$9,'Input| Escalations'!$H$23:$N$23,0))+1</f>
        <v>1</v>
      </c>
      <c r="T584" s="192">
        <f>'Input| Projects'!$Y584*INDEX('Input| Escalations'!$H$33:$N$33,MATCH('Calc| Project Costs'!T$9,'Input| Escalations'!$H$23:$N$23,0))+'Input| Projects'!$Z584*INDEX('Input| Escalations'!$H$34:$N$34,MATCH('Calc| Project Costs'!T$9,'Input| Escalations'!$H$23:$N$23,0))+'Input| Projects'!$AA584*INDEX('Input| Escalations'!$H$35:$N$35,MATCH('Calc| Project Costs'!T$9,'Input| Escalations'!$H$23:$N$23,0))+1</f>
        <v>1</v>
      </c>
      <c r="U584" s="106"/>
      <c r="V584" s="186">
        <f t="shared" si="300"/>
        <v>0</v>
      </c>
      <c r="W584" s="186">
        <f t="shared" si="301"/>
        <v>0</v>
      </c>
      <c r="X584" s="186">
        <f t="shared" si="302"/>
        <v>0</v>
      </c>
      <c r="Y584" s="186">
        <f t="shared" si="278"/>
        <v>0</v>
      </c>
      <c r="Z584" s="186">
        <f t="shared" si="279"/>
        <v>0</v>
      </c>
      <c r="AA584" s="186">
        <f t="shared" si="280"/>
        <v>0</v>
      </c>
      <c r="AB584" s="186">
        <f t="shared" si="281"/>
        <v>0</v>
      </c>
      <c r="AC584" s="106"/>
      <c r="AD584" s="186">
        <f>'Input| Projects'!Q584*N584*'Input| Escalations'!$K$19</f>
        <v>0</v>
      </c>
      <c r="AE584" s="186">
        <f>'Input| Projects'!R584*O584*'Input| Escalations'!$K$19</f>
        <v>0</v>
      </c>
      <c r="AF584" s="186">
        <f>'Input| Projects'!S584*P584*'Input| Escalations'!$K$19</f>
        <v>0</v>
      </c>
      <c r="AG584" s="186">
        <f>'Input| Projects'!T584*Q584*'Input| Escalations'!$K$19</f>
        <v>0</v>
      </c>
      <c r="AH584" s="186">
        <f>'Input| Projects'!U584*R584*'Input| Escalations'!$K$19</f>
        <v>0</v>
      </c>
      <c r="AI584" s="186">
        <f>'Input| Projects'!V584*S584*'Input| Escalations'!$K$19</f>
        <v>0</v>
      </c>
      <c r="AJ584" s="186">
        <f>'Input| Projects'!W584*T584*'Input| Escalations'!$K$19</f>
        <v>0</v>
      </c>
      <c r="AK584" s="106"/>
      <c r="AL584" s="186" t="str">
        <f>IFERROR(IF('Input| Overheads'!$C$42="Direct costs",SUMPRODUCT(--('Input| Projects'!$AC584="Yes"),'Calc| Overheads Allocation'!C$8,'Calc| Project Costs'!V584),IF('Input| Overheads'!$C$42="Internal labour",SUMPRODUCT(--('Input| Projects'!$AC584="Yes"),'Calc| Overheads Allocation'!C$8,'Calc| Project Costs'!V584,'Input| Projects'!$Y584),IF('Input| Overheads'!$C$42="DNSP defined",SUMPRODUCT(--('Input| Projects'!$AC584="Yes"),'Calc| Overheads Allocation'!C$61,'Input| Projects'!$AF584),""))),"")</f>
        <v/>
      </c>
      <c r="AM584" s="186" t="str">
        <f>IFERROR(IF('Input| Overheads'!$C$42="Direct costs",SUMPRODUCT(--('Input| Projects'!$AC584="Yes"),'Calc| Overheads Allocation'!D$8,'Calc| Project Costs'!W584),IF('Input| Overheads'!$C$42="Internal labour",SUMPRODUCT(--('Input| Projects'!$AC584="Yes"),'Calc| Overheads Allocation'!D$8,'Calc| Project Costs'!W584,'Input| Projects'!$Y584),IF('Input| Overheads'!$C$42="DNSP defined",SUMPRODUCT(--('Input| Projects'!$AC584="Yes"),'Calc| Overheads Allocation'!D$61,'Input| Projects'!$AF584),""))),"")</f>
        <v/>
      </c>
      <c r="AN584" s="186" t="str">
        <f>IFERROR(IF('Input| Overheads'!$C$42="Direct costs",SUMPRODUCT(--('Input| Projects'!$AC584="Yes"),'Calc| Overheads Allocation'!E$8,'Calc| Project Costs'!X584),IF('Input| Overheads'!$C$42="Internal labour",SUMPRODUCT(--('Input| Projects'!$AC584="Yes"),'Calc| Overheads Allocation'!E$8,'Calc| Project Costs'!X584,'Input| Projects'!$Y584),IF('Input| Overheads'!$C$42="DNSP defined",SUMPRODUCT(--('Input| Projects'!$AC584="Yes"),'Calc| Overheads Allocation'!E$61,'Input| Projects'!$AF584),""))),"")</f>
        <v/>
      </c>
      <c r="AO584" s="186" t="str">
        <f>IFERROR(IF('Input| Overheads'!$C$42="Direct costs",SUMPRODUCT(--('Input| Projects'!$AC584="Yes"),'Calc| Overheads Allocation'!F$8,'Calc| Project Costs'!Y584),IF('Input| Overheads'!$C$42="Internal labour",SUMPRODUCT(--('Input| Projects'!$AC584="Yes"),'Calc| Overheads Allocation'!F$8,'Calc| Project Costs'!Y584,'Input| Projects'!$Y584),IF('Input| Overheads'!$C$42="DNSP defined",SUMPRODUCT(--('Input| Projects'!$AC584="Yes"),'Calc| Overheads Allocation'!F$61,'Input| Projects'!$AF584),""))),"")</f>
        <v/>
      </c>
      <c r="AP584" s="186" t="str">
        <f>IFERROR(IF('Input| Overheads'!$C$42="Direct costs",SUMPRODUCT(--('Input| Projects'!$AC584="Yes"),'Calc| Overheads Allocation'!G$8,'Calc| Project Costs'!Z584),IF('Input| Overheads'!$C$42="Internal labour",SUMPRODUCT(--('Input| Projects'!$AC584="Yes"),'Calc| Overheads Allocation'!G$8,'Calc| Project Costs'!Z584,'Input| Projects'!$Y584),IF('Input| Overheads'!$C$42="DNSP defined",SUMPRODUCT(--('Input| Projects'!$AC584="Yes"),'Calc| Overheads Allocation'!G$61,'Input| Projects'!$AF584),""))),"")</f>
        <v/>
      </c>
      <c r="AQ584" s="186" t="str">
        <f>IFERROR(IF('Input| Overheads'!$C$42="Direct costs",SUMPRODUCT(--('Input| Projects'!$AC584="Yes"),'Calc| Overheads Allocation'!H$8,'Calc| Project Costs'!AA584),IF('Input| Overheads'!$C$42="Internal labour",SUMPRODUCT(--('Input| Projects'!$AC584="Yes"),'Calc| Overheads Allocation'!H$8,'Calc| Project Costs'!AA584,'Input| Projects'!$Y584),IF('Input| Overheads'!$C$42="DNSP defined",SUMPRODUCT(--('Input| Projects'!$AC584="Yes"),'Calc| Overheads Allocation'!H$61,'Input| Projects'!$AF584),""))),"")</f>
        <v/>
      </c>
      <c r="AR584" s="186" t="str">
        <f>IFERROR(IF('Input| Overheads'!$C$42="Direct costs",SUMPRODUCT(--('Input| Projects'!$AC584="Yes"),'Calc| Overheads Allocation'!I$8,'Calc| Project Costs'!AB584),IF('Input| Overheads'!$C$42="Internal labour",SUMPRODUCT(--('Input| Projects'!$AC584="Yes"),'Calc| Overheads Allocation'!I$8,'Calc| Project Costs'!AB584,'Input| Projects'!$Y584),IF('Input| Overheads'!$C$42="DNSP defined",SUMPRODUCT(--('Input| Projects'!$AC584="Yes"),'Calc| Overheads Allocation'!I$61,'Input| Projects'!$AF584),""))),"")</f>
        <v/>
      </c>
      <c r="AS584" s="106"/>
      <c r="AT584" s="186" t="str">
        <f>IFERROR(IF('Input| Overheads'!$C$42="Direct costs",SUMPRODUCT(--('Input| Projects'!$AD584="Yes"),'Calc| Overheads Allocation'!C$9,'Calc| Project Costs'!V584),IF('Input| Overheads'!$C$42="Internal labour",SUMPRODUCT(--('Input| Projects'!$AD584="Yes"),'Calc| Overheads Allocation'!C$9,'Calc| Project Costs'!V584,'Input| Projects'!$Y584),IF('Input| Overheads'!$C$42="DNSP defined",SUMPRODUCT(--('Input| Projects'!$AD584="Yes"),'Calc| Overheads Allocation'!C$62,'Input| Projects'!$AG584),""))),"")</f>
        <v/>
      </c>
      <c r="AU584" s="186" t="str">
        <f>IFERROR(IF('Input| Overheads'!$C$42="Direct costs",SUMPRODUCT(--('Input| Projects'!$AD584="Yes"),'Calc| Overheads Allocation'!D$9,'Calc| Project Costs'!W584),IF('Input| Overheads'!$C$42="Internal labour",SUMPRODUCT(--('Input| Projects'!$AD584="Yes"),'Calc| Overheads Allocation'!D$9,'Calc| Project Costs'!W584,'Input| Projects'!$Y584),IF('Input| Overheads'!$C$42="DNSP defined",SUMPRODUCT(--('Input| Projects'!$AD584="Yes"),'Calc| Overheads Allocation'!D$62,'Input| Projects'!$AG584),""))),"")</f>
        <v/>
      </c>
      <c r="AV584" s="186" t="str">
        <f>IFERROR(IF('Input| Overheads'!$C$42="Direct costs",SUMPRODUCT(--('Input| Projects'!$AD584="Yes"),'Calc| Overheads Allocation'!E$9,'Calc| Project Costs'!X584),IF('Input| Overheads'!$C$42="Internal labour",SUMPRODUCT(--('Input| Projects'!$AD584="Yes"),'Calc| Overheads Allocation'!E$9,'Calc| Project Costs'!X584,'Input| Projects'!$Y584),IF('Input| Overheads'!$C$42="DNSP defined",SUMPRODUCT(--('Input| Projects'!$AD584="Yes"),'Calc| Overheads Allocation'!E$62,'Input| Projects'!$AG584),""))),"")</f>
        <v/>
      </c>
      <c r="AW584" s="186" t="str">
        <f>IFERROR(IF('Input| Overheads'!$C$42="Direct costs",SUMPRODUCT(--('Input| Projects'!$AD584="Yes"),'Calc| Overheads Allocation'!F$9,'Calc| Project Costs'!Y584),IF('Input| Overheads'!$C$42="Internal labour",SUMPRODUCT(--('Input| Projects'!$AD584="Yes"),'Calc| Overheads Allocation'!F$9,'Calc| Project Costs'!Y584,'Input| Projects'!$Y584),IF('Input| Overheads'!$C$42="DNSP defined",SUMPRODUCT(--('Input| Projects'!$AD584="Yes"),'Calc| Overheads Allocation'!F$62,'Input| Projects'!$AG584),""))),"")</f>
        <v/>
      </c>
      <c r="AX584" s="186" t="str">
        <f>IFERROR(IF('Input| Overheads'!$C$42="Direct costs",SUMPRODUCT(--('Input| Projects'!$AD584="Yes"),'Calc| Overheads Allocation'!G$9,'Calc| Project Costs'!Z584),IF('Input| Overheads'!$C$42="Internal labour",SUMPRODUCT(--('Input| Projects'!$AD584="Yes"),'Calc| Overheads Allocation'!G$9,'Calc| Project Costs'!Z584,'Input| Projects'!$Y584),IF('Input| Overheads'!$C$42="DNSP defined",SUMPRODUCT(--('Input| Projects'!$AD584="Yes"),'Calc| Overheads Allocation'!G$62,'Input| Projects'!$AG584),""))),"")</f>
        <v/>
      </c>
      <c r="AY584" s="186" t="str">
        <f>IFERROR(IF('Input| Overheads'!$C$42="Direct costs",SUMPRODUCT(--('Input| Projects'!$AD584="Yes"),'Calc| Overheads Allocation'!H$9,'Calc| Project Costs'!AA584),IF('Input| Overheads'!$C$42="Internal labour",SUMPRODUCT(--('Input| Projects'!$AD584="Yes"),'Calc| Overheads Allocation'!H$9,'Calc| Project Costs'!AA584,'Input| Projects'!$Y584),IF('Input| Overheads'!$C$42="DNSP defined",SUMPRODUCT(--('Input| Projects'!$AD584="Yes"),'Calc| Overheads Allocation'!H$62,'Input| Projects'!$AG584),""))),"")</f>
        <v/>
      </c>
      <c r="AZ584" s="186" t="str">
        <f>IFERROR(IF('Input| Overheads'!$C$42="Direct costs",SUMPRODUCT(--('Input| Projects'!$AD584="Yes"),'Calc| Overheads Allocation'!I$9,'Calc| Project Costs'!AB584),IF('Input| Overheads'!$C$42="Internal labour",SUMPRODUCT(--('Input| Projects'!$AD584="Yes"),'Calc| Overheads Allocation'!I$9,'Calc| Project Costs'!AB584,'Input| Projects'!$Y584),IF('Input| Overheads'!$C$42="DNSP defined",SUMPRODUCT(--('Input| Projects'!$AD584="Yes"),'Calc| Overheads Allocation'!I$62,'Input| Projects'!$AG584),""))),"")</f>
        <v/>
      </c>
      <c r="BA584" s="106"/>
      <c r="BB584" s="186">
        <f t="shared" si="303"/>
        <v>0</v>
      </c>
      <c r="BC584" s="186">
        <f t="shared" si="304"/>
        <v>0</v>
      </c>
      <c r="BD584" s="186">
        <f t="shared" si="305"/>
        <v>0</v>
      </c>
      <c r="BE584" s="186">
        <f t="shared" si="282"/>
        <v>0</v>
      </c>
      <c r="BF584" s="186">
        <f t="shared" si="283"/>
        <v>0</v>
      </c>
      <c r="BG584" s="186">
        <f t="shared" si="284"/>
        <v>0</v>
      </c>
      <c r="BH584" s="186">
        <f t="shared" si="285"/>
        <v>0</v>
      </c>
      <c r="BI584" s="97"/>
      <c r="BJ584" s="186" t="str">
        <f t="shared" si="286"/>
        <v/>
      </c>
      <c r="BK584" s="186" t="str">
        <f t="shared" si="287"/>
        <v/>
      </c>
      <c r="BL584" s="186" t="str">
        <f t="shared" si="288"/>
        <v/>
      </c>
      <c r="BM584" s="186" t="str">
        <f t="shared" si="289"/>
        <v/>
      </c>
      <c r="BN584" s="186" t="str">
        <f t="shared" si="290"/>
        <v/>
      </c>
      <c r="BO584" s="186" t="str">
        <f t="shared" si="291"/>
        <v/>
      </c>
      <c r="BP584" s="186" t="str">
        <f t="shared" si="292"/>
        <v/>
      </c>
      <c r="BQ584" s="97"/>
      <c r="BR584" s="186">
        <f t="shared" si="293"/>
        <v>0</v>
      </c>
      <c r="BS584" s="186">
        <f t="shared" si="294"/>
        <v>0</v>
      </c>
      <c r="BT584" s="222">
        <f t="shared" si="295"/>
        <v>0</v>
      </c>
      <c r="BU584" s="222">
        <f t="shared" si="296"/>
        <v>0</v>
      </c>
      <c r="BV584" s="222">
        <f t="shared" si="297"/>
        <v>0</v>
      </c>
      <c r="BW584" s="222">
        <f t="shared" si="298"/>
        <v>0</v>
      </c>
      <c r="BX584" s="222">
        <f t="shared" si="299"/>
        <v>0</v>
      </c>
      <c r="BY584" s="106"/>
      <c r="BZ584" s="197" t="str">
        <f>IF(SUMIF('Input| Projects'!$AS$8:$CP$8,"Dx",'Input| Projects'!$AS584:$CP584)=0,"",SUMIF('Input| Projects'!$AS$8:$CP$8,"Dx",'Input| Projects'!$AS584:$CP584))</f>
        <v/>
      </c>
      <c r="CA584" s="197" t="str">
        <f>IF(SUMIF('Input| Projects'!$AS$8:$CP$8,"Tx",'Input| Projects'!$AS584:$CP584)=0,"",SUMIF('Input| Projects'!$AS$8:$CP$8,"Tx",'Input| Projects'!$AS584:$CP584))</f>
        <v/>
      </c>
      <c r="CB584" s="150" t="str">
        <f t="shared" si="306"/>
        <v/>
      </c>
    </row>
    <row r="585" spans="2:80" x14ac:dyDescent="0.2">
      <c r="B585" s="201">
        <f>IFERROR('Input| Projects'!B585,"")</f>
        <v>576</v>
      </c>
      <c r="C585" s="42" t="str">
        <f>IFERROR(IF('Input| Projects'!C585="","",'Input| Projects'!C585),"")</f>
        <v/>
      </c>
      <c r="D585" s="42" t="str">
        <f>IFERROR(IF('Input| Projects'!D585="","",'Input| Projects'!D585),"")</f>
        <v/>
      </c>
      <c r="E585" s="104"/>
      <c r="F585" s="190">
        <f>IFERROR('Input| Projects'!I585*'Input| Escalations'!$K$19,"")</f>
        <v>0</v>
      </c>
      <c r="G585" s="190">
        <f>IFERROR('Input| Projects'!J585*'Input| Escalations'!$K$19,"")</f>
        <v>0</v>
      </c>
      <c r="H585" s="190">
        <f>IFERROR('Input| Projects'!K585*'Input| Escalations'!$K$19,"")</f>
        <v>0</v>
      </c>
      <c r="I585" s="190">
        <f>IFERROR('Input| Projects'!L585*'Input| Escalations'!$K$19,"")</f>
        <v>0</v>
      </c>
      <c r="J585" s="190">
        <f>IFERROR('Input| Projects'!M585*'Input| Escalations'!$K$19,"")</f>
        <v>0</v>
      </c>
      <c r="K585" s="190">
        <f>IFERROR('Input| Projects'!N585*'Input| Escalations'!$K$19,"")</f>
        <v>0</v>
      </c>
      <c r="L585" s="190">
        <f>IFERROR('Input| Projects'!O585*'Input| Escalations'!$K$19,"")</f>
        <v>0</v>
      </c>
      <c r="M585" s="150" t="str">
        <f>IF(ABS(SUM(F585:L585)-(SUM('Input| Projects'!I585:O585)*'Input| Escalations'!$K$19))&lt;0.0000001,"",1)</f>
        <v/>
      </c>
      <c r="N585" s="192">
        <f>'Input| Projects'!$Y585*INDEX('Input| Escalations'!$H$33:$N$33,MATCH('Calc| Project Costs'!N$9,'Input| Escalations'!$H$23:$N$23,0))+'Input| Projects'!$Z585*INDEX('Input| Escalations'!$H$34:$N$34,MATCH('Calc| Project Costs'!N$9,'Input| Escalations'!$H$23:$N$23,0))+'Input| Projects'!$AA585*INDEX('Input| Escalations'!$H$35:$N$35,MATCH('Calc| Project Costs'!N$9,'Input| Escalations'!$H$23:$N$23,0))+1</f>
        <v>1</v>
      </c>
      <c r="O585" s="192">
        <f>'Input| Projects'!$Y585*INDEX('Input| Escalations'!$H$33:$N$33,MATCH('Calc| Project Costs'!O$9,'Input| Escalations'!$H$23:$N$23,0))+'Input| Projects'!$Z585*INDEX('Input| Escalations'!$H$34:$N$34,MATCH('Calc| Project Costs'!O$9,'Input| Escalations'!$H$23:$N$23,0))+'Input| Projects'!$AA585*INDEX('Input| Escalations'!$H$35:$N$35,MATCH('Calc| Project Costs'!O$9,'Input| Escalations'!$H$23:$N$23,0))+1</f>
        <v>1</v>
      </c>
      <c r="P585" s="192">
        <f>'Input| Projects'!$Y585*INDEX('Input| Escalations'!$H$33:$N$33,MATCH('Calc| Project Costs'!P$9,'Input| Escalations'!$H$23:$N$23,0))+'Input| Projects'!$Z585*INDEX('Input| Escalations'!$H$34:$N$34,MATCH('Calc| Project Costs'!P$9,'Input| Escalations'!$H$23:$N$23,0))+'Input| Projects'!$AA585*INDEX('Input| Escalations'!$H$35:$N$35,MATCH('Calc| Project Costs'!P$9,'Input| Escalations'!$H$23:$N$23,0))+1</f>
        <v>1</v>
      </c>
      <c r="Q585" s="192">
        <f>'Input| Projects'!$Y585*INDEX('Input| Escalations'!$H$33:$N$33,MATCH('Calc| Project Costs'!Q$9,'Input| Escalations'!$H$23:$N$23,0))+'Input| Projects'!$Z585*INDEX('Input| Escalations'!$H$34:$N$34,MATCH('Calc| Project Costs'!Q$9,'Input| Escalations'!$H$23:$N$23,0))+'Input| Projects'!$AA585*INDEX('Input| Escalations'!$H$35:$N$35,MATCH('Calc| Project Costs'!Q$9,'Input| Escalations'!$H$23:$N$23,0))+1</f>
        <v>1</v>
      </c>
      <c r="R585" s="192">
        <f>'Input| Projects'!$Y585*INDEX('Input| Escalations'!$H$33:$N$33,MATCH('Calc| Project Costs'!R$9,'Input| Escalations'!$H$23:$N$23,0))+'Input| Projects'!$Z585*INDEX('Input| Escalations'!$H$34:$N$34,MATCH('Calc| Project Costs'!R$9,'Input| Escalations'!$H$23:$N$23,0))+'Input| Projects'!$AA585*INDEX('Input| Escalations'!$H$35:$N$35,MATCH('Calc| Project Costs'!R$9,'Input| Escalations'!$H$23:$N$23,0))+1</f>
        <v>1</v>
      </c>
      <c r="S585" s="192">
        <f>'Input| Projects'!$Y585*INDEX('Input| Escalations'!$H$33:$N$33,MATCH('Calc| Project Costs'!S$9,'Input| Escalations'!$H$23:$N$23,0))+'Input| Projects'!$Z585*INDEX('Input| Escalations'!$H$34:$N$34,MATCH('Calc| Project Costs'!S$9,'Input| Escalations'!$H$23:$N$23,0))+'Input| Projects'!$AA585*INDEX('Input| Escalations'!$H$35:$N$35,MATCH('Calc| Project Costs'!S$9,'Input| Escalations'!$H$23:$N$23,0))+1</f>
        <v>1</v>
      </c>
      <c r="T585" s="192">
        <f>'Input| Projects'!$Y585*INDEX('Input| Escalations'!$H$33:$N$33,MATCH('Calc| Project Costs'!T$9,'Input| Escalations'!$H$23:$N$23,0))+'Input| Projects'!$Z585*INDEX('Input| Escalations'!$H$34:$N$34,MATCH('Calc| Project Costs'!T$9,'Input| Escalations'!$H$23:$N$23,0))+'Input| Projects'!$AA585*INDEX('Input| Escalations'!$H$35:$N$35,MATCH('Calc| Project Costs'!T$9,'Input| Escalations'!$H$23:$N$23,0))+1</f>
        <v>1</v>
      </c>
      <c r="U585" s="106"/>
      <c r="V585" s="186">
        <f t="shared" si="300"/>
        <v>0</v>
      </c>
      <c r="W585" s="186">
        <f t="shared" si="301"/>
        <v>0</v>
      </c>
      <c r="X585" s="186">
        <f t="shared" si="302"/>
        <v>0</v>
      </c>
      <c r="Y585" s="186">
        <f t="shared" si="278"/>
        <v>0</v>
      </c>
      <c r="Z585" s="186">
        <f t="shared" si="279"/>
        <v>0</v>
      </c>
      <c r="AA585" s="186">
        <f t="shared" si="280"/>
        <v>0</v>
      </c>
      <c r="AB585" s="186">
        <f t="shared" si="281"/>
        <v>0</v>
      </c>
      <c r="AC585" s="106"/>
      <c r="AD585" s="186">
        <f>'Input| Projects'!Q585*N585*'Input| Escalations'!$K$19</f>
        <v>0</v>
      </c>
      <c r="AE585" s="186">
        <f>'Input| Projects'!R585*O585*'Input| Escalations'!$K$19</f>
        <v>0</v>
      </c>
      <c r="AF585" s="186">
        <f>'Input| Projects'!S585*P585*'Input| Escalations'!$K$19</f>
        <v>0</v>
      </c>
      <c r="AG585" s="186">
        <f>'Input| Projects'!T585*Q585*'Input| Escalations'!$K$19</f>
        <v>0</v>
      </c>
      <c r="AH585" s="186">
        <f>'Input| Projects'!U585*R585*'Input| Escalations'!$K$19</f>
        <v>0</v>
      </c>
      <c r="AI585" s="186">
        <f>'Input| Projects'!V585*S585*'Input| Escalations'!$K$19</f>
        <v>0</v>
      </c>
      <c r="AJ585" s="186">
        <f>'Input| Projects'!W585*T585*'Input| Escalations'!$K$19</f>
        <v>0</v>
      </c>
      <c r="AK585" s="106"/>
      <c r="AL585" s="186" t="str">
        <f>IFERROR(IF('Input| Overheads'!$C$42="Direct costs",SUMPRODUCT(--('Input| Projects'!$AC585="Yes"),'Calc| Overheads Allocation'!C$8,'Calc| Project Costs'!V585),IF('Input| Overheads'!$C$42="Internal labour",SUMPRODUCT(--('Input| Projects'!$AC585="Yes"),'Calc| Overheads Allocation'!C$8,'Calc| Project Costs'!V585,'Input| Projects'!$Y585),IF('Input| Overheads'!$C$42="DNSP defined",SUMPRODUCT(--('Input| Projects'!$AC585="Yes"),'Calc| Overheads Allocation'!C$61,'Input| Projects'!$AF585),""))),"")</f>
        <v/>
      </c>
      <c r="AM585" s="186" t="str">
        <f>IFERROR(IF('Input| Overheads'!$C$42="Direct costs",SUMPRODUCT(--('Input| Projects'!$AC585="Yes"),'Calc| Overheads Allocation'!D$8,'Calc| Project Costs'!W585),IF('Input| Overheads'!$C$42="Internal labour",SUMPRODUCT(--('Input| Projects'!$AC585="Yes"),'Calc| Overheads Allocation'!D$8,'Calc| Project Costs'!W585,'Input| Projects'!$Y585),IF('Input| Overheads'!$C$42="DNSP defined",SUMPRODUCT(--('Input| Projects'!$AC585="Yes"),'Calc| Overheads Allocation'!D$61,'Input| Projects'!$AF585),""))),"")</f>
        <v/>
      </c>
      <c r="AN585" s="186" t="str">
        <f>IFERROR(IF('Input| Overheads'!$C$42="Direct costs",SUMPRODUCT(--('Input| Projects'!$AC585="Yes"),'Calc| Overheads Allocation'!E$8,'Calc| Project Costs'!X585),IF('Input| Overheads'!$C$42="Internal labour",SUMPRODUCT(--('Input| Projects'!$AC585="Yes"),'Calc| Overheads Allocation'!E$8,'Calc| Project Costs'!X585,'Input| Projects'!$Y585),IF('Input| Overheads'!$C$42="DNSP defined",SUMPRODUCT(--('Input| Projects'!$AC585="Yes"),'Calc| Overheads Allocation'!E$61,'Input| Projects'!$AF585),""))),"")</f>
        <v/>
      </c>
      <c r="AO585" s="186" t="str">
        <f>IFERROR(IF('Input| Overheads'!$C$42="Direct costs",SUMPRODUCT(--('Input| Projects'!$AC585="Yes"),'Calc| Overheads Allocation'!F$8,'Calc| Project Costs'!Y585),IF('Input| Overheads'!$C$42="Internal labour",SUMPRODUCT(--('Input| Projects'!$AC585="Yes"),'Calc| Overheads Allocation'!F$8,'Calc| Project Costs'!Y585,'Input| Projects'!$Y585),IF('Input| Overheads'!$C$42="DNSP defined",SUMPRODUCT(--('Input| Projects'!$AC585="Yes"),'Calc| Overheads Allocation'!F$61,'Input| Projects'!$AF585),""))),"")</f>
        <v/>
      </c>
      <c r="AP585" s="186" t="str">
        <f>IFERROR(IF('Input| Overheads'!$C$42="Direct costs",SUMPRODUCT(--('Input| Projects'!$AC585="Yes"),'Calc| Overheads Allocation'!G$8,'Calc| Project Costs'!Z585),IF('Input| Overheads'!$C$42="Internal labour",SUMPRODUCT(--('Input| Projects'!$AC585="Yes"),'Calc| Overheads Allocation'!G$8,'Calc| Project Costs'!Z585,'Input| Projects'!$Y585),IF('Input| Overheads'!$C$42="DNSP defined",SUMPRODUCT(--('Input| Projects'!$AC585="Yes"),'Calc| Overheads Allocation'!G$61,'Input| Projects'!$AF585),""))),"")</f>
        <v/>
      </c>
      <c r="AQ585" s="186" t="str">
        <f>IFERROR(IF('Input| Overheads'!$C$42="Direct costs",SUMPRODUCT(--('Input| Projects'!$AC585="Yes"),'Calc| Overheads Allocation'!H$8,'Calc| Project Costs'!AA585),IF('Input| Overheads'!$C$42="Internal labour",SUMPRODUCT(--('Input| Projects'!$AC585="Yes"),'Calc| Overheads Allocation'!H$8,'Calc| Project Costs'!AA585,'Input| Projects'!$Y585),IF('Input| Overheads'!$C$42="DNSP defined",SUMPRODUCT(--('Input| Projects'!$AC585="Yes"),'Calc| Overheads Allocation'!H$61,'Input| Projects'!$AF585),""))),"")</f>
        <v/>
      </c>
      <c r="AR585" s="186" t="str">
        <f>IFERROR(IF('Input| Overheads'!$C$42="Direct costs",SUMPRODUCT(--('Input| Projects'!$AC585="Yes"),'Calc| Overheads Allocation'!I$8,'Calc| Project Costs'!AB585),IF('Input| Overheads'!$C$42="Internal labour",SUMPRODUCT(--('Input| Projects'!$AC585="Yes"),'Calc| Overheads Allocation'!I$8,'Calc| Project Costs'!AB585,'Input| Projects'!$Y585),IF('Input| Overheads'!$C$42="DNSP defined",SUMPRODUCT(--('Input| Projects'!$AC585="Yes"),'Calc| Overheads Allocation'!I$61,'Input| Projects'!$AF585),""))),"")</f>
        <v/>
      </c>
      <c r="AS585" s="106"/>
      <c r="AT585" s="186" t="str">
        <f>IFERROR(IF('Input| Overheads'!$C$42="Direct costs",SUMPRODUCT(--('Input| Projects'!$AD585="Yes"),'Calc| Overheads Allocation'!C$9,'Calc| Project Costs'!V585),IF('Input| Overheads'!$C$42="Internal labour",SUMPRODUCT(--('Input| Projects'!$AD585="Yes"),'Calc| Overheads Allocation'!C$9,'Calc| Project Costs'!V585,'Input| Projects'!$Y585),IF('Input| Overheads'!$C$42="DNSP defined",SUMPRODUCT(--('Input| Projects'!$AD585="Yes"),'Calc| Overheads Allocation'!C$62,'Input| Projects'!$AG585),""))),"")</f>
        <v/>
      </c>
      <c r="AU585" s="186" t="str">
        <f>IFERROR(IF('Input| Overheads'!$C$42="Direct costs",SUMPRODUCT(--('Input| Projects'!$AD585="Yes"),'Calc| Overheads Allocation'!D$9,'Calc| Project Costs'!W585),IF('Input| Overheads'!$C$42="Internal labour",SUMPRODUCT(--('Input| Projects'!$AD585="Yes"),'Calc| Overheads Allocation'!D$9,'Calc| Project Costs'!W585,'Input| Projects'!$Y585),IF('Input| Overheads'!$C$42="DNSP defined",SUMPRODUCT(--('Input| Projects'!$AD585="Yes"),'Calc| Overheads Allocation'!D$62,'Input| Projects'!$AG585),""))),"")</f>
        <v/>
      </c>
      <c r="AV585" s="186" t="str">
        <f>IFERROR(IF('Input| Overheads'!$C$42="Direct costs",SUMPRODUCT(--('Input| Projects'!$AD585="Yes"),'Calc| Overheads Allocation'!E$9,'Calc| Project Costs'!X585),IF('Input| Overheads'!$C$42="Internal labour",SUMPRODUCT(--('Input| Projects'!$AD585="Yes"),'Calc| Overheads Allocation'!E$9,'Calc| Project Costs'!X585,'Input| Projects'!$Y585),IF('Input| Overheads'!$C$42="DNSP defined",SUMPRODUCT(--('Input| Projects'!$AD585="Yes"),'Calc| Overheads Allocation'!E$62,'Input| Projects'!$AG585),""))),"")</f>
        <v/>
      </c>
      <c r="AW585" s="186" t="str">
        <f>IFERROR(IF('Input| Overheads'!$C$42="Direct costs",SUMPRODUCT(--('Input| Projects'!$AD585="Yes"),'Calc| Overheads Allocation'!F$9,'Calc| Project Costs'!Y585),IF('Input| Overheads'!$C$42="Internal labour",SUMPRODUCT(--('Input| Projects'!$AD585="Yes"),'Calc| Overheads Allocation'!F$9,'Calc| Project Costs'!Y585,'Input| Projects'!$Y585),IF('Input| Overheads'!$C$42="DNSP defined",SUMPRODUCT(--('Input| Projects'!$AD585="Yes"),'Calc| Overheads Allocation'!F$62,'Input| Projects'!$AG585),""))),"")</f>
        <v/>
      </c>
      <c r="AX585" s="186" t="str">
        <f>IFERROR(IF('Input| Overheads'!$C$42="Direct costs",SUMPRODUCT(--('Input| Projects'!$AD585="Yes"),'Calc| Overheads Allocation'!G$9,'Calc| Project Costs'!Z585),IF('Input| Overheads'!$C$42="Internal labour",SUMPRODUCT(--('Input| Projects'!$AD585="Yes"),'Calc| Overheads Allocation'!G$9,'Calc| Project Costs'!Z585,'Input| Projects'!$Y585),IF('Input| Overheads'!$C$42="DNSP defined",SUMPRODUCT(--('Input| Projects'!$AD585="Yes"),'Calc| Overheads Allocation'!G$62,'Input| Projects'!$AG585),""))),"")</f>
        <v/>
      </c>
      <c r="AY585" s="186" t="str">
        <f>IFERROR(IF('Input| Overheads'!$C$42="Direct costs",SUMPRODUCT(--('Input| Projects'!$AD585="Yes"),'Calc| Overheads Allocation'!H$9,'Calc| Project Costs'!AA585),IF('Input| Overheads'!$C$42="Internal labour",SUMPRODUCT(--('Input| Projects'!$AD585="Yes"),'Calc| Overheads Allocation'!H$9,'Calc| Project Costs'!AA585,'Input| Projects'!$Y585),IF('Input| Overheads'!$C$42="DNSP defined",SUMPRODUCT(--('Input| Projects'!$AD585="Yes"),'Calc| Overheads Allocation'!H$62,'Input| Projects'!$AG585),""))),"")</f>
        <v/>
      </c>
      <c r="AZ585" s="186" t="str">
        <f>IFERROR(IF('Input| Overheads'!$C$42="Direct costs",SUMPRODUCT(--('Input| Projects'!$AD585="Yes"),'Calc| Overheads Allocation'!I$9,'Calc| Project Costs'!AB585),IF('Input| Overheads'!$C$42="Internal labour",SUMPRODUCT(--('Input| Projects'!$AD585="Yes"),'Calc| Overheads Allocation'!I$9,'Calc| Project Costs'!AB585,'Input| Projects'!$Y585),IF('Input| Overheads'!$C$42="DNSP defined",SUMPRODUCT(--('Input| Projects'!$AD585="Yes"),'Calc| Overheads Allocation'!I$62,'Input| Projects'!$AG585),""))),"")</f>
        <v/>
      </c>
      <c r="BA585" s="106"/>
      <c r="BB585" s="186">
        <f t="shared" si="303"/>
        <v>0</v>
      </c>
      <c r="BC585" s="186">
        <f t="shared" si="304"/>
        <v>0</v>
      </c>
      <c r="BD585" s="186">
        <f t="shared" si="305"/>
        <v>0</v>
      </c>
      <c r="BE585" s="186">
        <f t="shared" si="282"/>
        <v>0</v>
      </c>
      <c r="BF585" s="186">
        <f t="shared" si="283"/>
        <v>0</v>
      </c>
      <c r="BG585" s="186">
        <f t="shared" si="284"/>
        <v>0</v>
      </c>
      <c r="BH585" s="186">
        <f t="shared" si="285"/>
        <v>0</v>
      </c>
      <c r="BI585" s="97"/>
      <c r="BJ585" s="186" t="str">
        <f t="shared" si="286"/>
        <v/>
      </c>
      <c r="BK585" s="186" t="str">
        <f t="shared" si="287"/>
        <v/>
      </c>
      <c r="BL585" s="186" t="str">
        <f t="shared" si="288"/>
        <v/>
      </c>
      <c r="BM585" s="186" t="str">
        <f t="shared" si="289"/>
        <v/>
      </c>
      <c r="BN585" s="186" t="str">
        <f t="shared" si="290"/>
        <v/>
      </c>
      <c r="BO585" s="186" t="str">
        <f t="shared" si="291"/>
        <v/>
      </c>
      <c r="BP585" s="186" t="str">
        <f t="shared" si="292"/>
        <v/>
      </c>
      <c r="BQ585" s="97"/>
      <c r="BR585" s="186">
        <f t="shared" si="293"/>
        <v>0</v>
      </c>
      <c r="BS585" s="186">
        <f t="shared" si="294"/>
        <v>0</v>
      </c>
      <c r="BT585" s="222">
        <f t="shared" si="295"/>
        <v>0</v>
      </c>
      <c r="BU585" s="222">
        <f t="shared" si="296"/>
        <v>0</v>
      </c>
      <c r="BV585" s="222">
        <f t="shared" si="297"/>
        <v>0</v>
      </c>
      <c r="BW585" s="222">
        <f t="shared" si="298"/>
        <v>0</v>
      </c>
      <c r="BX585" s="222">
        <f t="shared" si="299"/>
        <v>0</v>
      </c>
      <c r="BY585" s="106"/>
      <c r="BZ585" s="197" t="str">
        <f>IF(SUMIF('Input| Projects'!$AS$8:$CP$8,"Dx",'Input| Projects'!$AS585:$CP585)=0,"",SUMIF('Input| Projects'!$AS$8:$CP$8,"Dx",'Input| Projects'!$AS585:$CP585))</f>
        <v/>
      </c>
      <c r="CA585" s="197" t="str">
        <f>IF(SUMIF('Input| Projects'!$AS$8:$CP$8,"Tx",'Input| Projects'!$AS585:$CP585)=0,"",SUMIF('Input| Projects'!$AS$8:$CP$8,"Tx",'Input| Projects'!$AS585:$CP585))</f>
        <v/>
      </c>
      <c r="CB585" s="150" t="str">
        <f t="shared" si="306"/>
        <v/>
      </c>
    </row>
    <row r="586" spans="2:80" x14ac:dyDescent="0.2">
      <c r="B586" s="201">
        <f>IFERROR('Input| Projects'!B586,"")</f>
        <v>577</v>
      </c>
      <c r="C586" s="42" t="str">
        <f>IFERROR(IF('Input| Projects'!C586="","",'Input| Projects'!C586),"")</f>
        <v/>
      </c>
      <c r="D586" s="42" t="str">
        <f>IFERROR(IF('Input| Projects'!D586="","",'Input| Projects'!D586),"")</f>
        <v/>
      </c>
      <c r="E586" s="104"/>
      <c r="F586" s="190">
        <f>IFERROR('Input| Projects'!I586*'Input| Escalations'!$K$19,"")</f>
        <v>0</v>
      </c>
      <c r="G586" s="190">
        <f>IFERROR('Input| Projects'!J586*'Input| Escalations'!$K$19,"")</f>
        <v>0</v>
      </c>
      <c r="H586" s="190">
        <f>IFERROR('Input| Projects'!K586*'Input| Escalations'!$K$19,"")</f>
        <v>0</v>
      </c>
      <c r="I586" s="190">
        <f>IFERROR('Input| Projects'!L586*'Input| Escalations'!$K$19,"")</f>
        <v>0</v>
      </c>
      <c r="J586" s="190">
        <f>IFERROR('Input| Projects'!M586*'Input| Escalations'!$K$19,"")</f>
        <v>0</v>
      </c>
      <c r="K586" s="190">
        <f>IFERROR('Input| Projects'!N586*'Input| Escalations'!$K$19,"")</f>
        <v>0</v>
      </c>
      <c r="L586" s="190">
        <f>IFERROR('Input| Projects'!O586*'Input| Escalations'!$K$19,"")</f>
        <v>0</v>
      </c>
      <c r="M586" s="150" t="str">
        <f>IF(ABS(SUM(F586:L586)-(SUM('Input| Projects'!I586:O586)*'Input| Escalations'!$K$19))&lt;0.0000001,"",1)</f>
        <v/>
      </c>
      <c r="N586" s="192">
        <f>'Input| Projects'!$Y586*INDEX('Input| Escalations'!$H$33:$N$33,MATCH('Calc| Project Costs'!N$9,'Input| Escalations'!$H$23:$N$23,0))+'Input| Projects'!$Z586*INDEX('Input| Escalations'!$H$34:$N$34,MATCH('Calc| Project Costs'!N$9,'Input| Escalations'!$H$23:$N$23,0))+'Input| Projects'!$AA586*INDEX('Input| Escalations'!$H$35:$N$35,MATCH('Calc| Project Costs'!N$9,'Input| Escalations'!$H$23:$N$23,0))+1</f>
        <v>1</v>
      </c>
      <c r="O586" s="192">
        <f>'Input| Projects'!$Y586*INDEX('Input| Escalations'!$H$33:$N$33,MATCH('Calc| Project Costs'!O$9,'Input| Escalations'!$H$23:$N$23,0))+'Input| Projects'!$Z586*INDEX('Input| Escalations'!$H$34:$N$34,MATCH('Calc| Project Costs'!O$9,'Input| Escalations'!$H$23:$N$23,0))+'Input| Projects'!$AA586*INDEX('Input| Escalations'!$H$35:$N$35,MATCH('Calc| Project Costs'!O$9,'Input| Escalations'!$H$23:$N$23,0))+1</f>
        <v>1</v>
      </c>
      <c r="P586" s="192">
        <f>'Input| Projects'!$Y586*INDEX('Input| Escalations'!$H$33:$N$33,MATCH('Calc| Project Costs'!P$9,'Input| Escalations'!$H$23:$N$23,0))+'Input| Projects'!$Z586*INDEX('Input| Escalations'!$H$34:$N$34,MATCH('Calc| Project Costs'!P$9,'Input| Escalations'!$H$23:$N$23,0))+'Input| Projects'!$AA586*INDEX('Input| Escalations'!$H$35:$N$35,MATCH('Calc| Project Costs'!P$9,'Input| Escalations'!$H$23:$N$23,0))+1</f>
        <v>1</v>
      </c>
      <c r="Q586" s="192">
        <f>'Input| Projects'!$Y586*INDEX('Input| Escalations'!$H$33:$N$33,MATCH('Calc| Project Costs'!Q$9,'Input| Escalations'!$H$23:$N$23,0))+'Input| Projects'!$Z586*INDEX('Input| Escalations'!$H$34:$N$34,MATCH('Calc| Project Costs'!Q$9,'Input| Escalations'!$H$23:$N$23,0))+'Input| Projects'!$AA586*INDEX('Input| Escalations'!$H$35:$N$35,MATCH('Calc| Project Costs'!Q$9,'Input| Escalations'!$H$23:$N$23,0))+1</f>
        <v>1</v>
      </c>
      <c r="R586" s="192">
        <f>'Input| Projects'!$Y586*INDEX('Input| Escalations'!$H$33:$N$33,MATCH('Calc| Project Costs'!R$9,'Input| Escalations'!$H$23:$N$23,0))+'Input| Projects'!$Z586*INDEX('Input| Escalations'!$H$34:$N$34,MATCH('Calc| Project Costs'!R$9,'Input| Escalations'!$H$23:$N$23,0))+'Input| Projects'!$AA586*INDEX('Input| Escalations'!$H$35:$N$35,MATCH('Calc| Project Costs'!R$9,'Input| Escalations'!$H$23:$N$23,0))+1</f>
        <v>1</v>
      </c>
      <c r="S586" s="192">
        <f>'Input| Projects'!$Y586*INDEX('Input| Escalations'!$H$33:$N$33,MATCH('Calc| Project Costs'!S$9,'Input| Escalations'!$H$23:$N$23,0))+'Input| Projects'!$Z586*INDEX('Input| Escalations'!$H$34:$N$34,MATCH('Calc| Project Costs'!S$9,'Input| Escalations'!$H$23:$N$23,0))+'Input| Projects'!$AA586*INDEX('Input| Escalations'!$H$35:$N$35,MATCH('Calc| Project Costs'!S$9,'Input| Escalations'!$H$23:$N$23,0))+1</f>
        <v>1</v>
      </c>
      <c r="T586" s="192">
        <f>'Input| Projects'!$Y586*INDEX('Input| Escalations'!$H$33:$N$33,MATCH('Calc| Project Costs'!T$9,'Input| Escalations'!$H$23:$N$23,0))+'Input| Projects'!$Z586*INDEX('Input| Escalations'!$H$34:$N$34,MATCH('Calc| Project Costs'!T$9,'Input| Escalations'!$H$23:$N$23,0))+'Input| Projects'!$AA586*INDEX('Input| Escalations'!$H$35:$N$35,MATCH('Calc| Project Costs'!T$9,'Input| Escalations'!$H$23:$N$23,0))+1</f>
        <v>1</v>
      </c>
      <c r="U586" s="106"/>
      <c r="V586" s="186">
        <f t="shared" si="300"/>
        <v>0</v>
      </c>
      <c r="W586" s="186">
        <f t="shared" si="301"/>
        <v>0</v>
      </c>
      <c r="X586" s="186">
        <f t="shared" si="302"/>
        <v>0</v>
      </c>
      <c r="Y586" s="186">
        <f t="shared" si="278"/>
        <v>0</v>
      </c>
      <c r="Z586" s="186">
        <f t="shared" si="279"/>
        <v>0</v>
      </c>
      <c r="AA586" s="186">
        <f t="shared" si="280"/>
        <v>0</v>
      </c>
      <c r="AB586" s="186">
        <f t="shared" si="281"/>
        <v>0</v>
      </c>
      <c r="AC586" s="106"/>
      <c r="AD586" s="186">
        <f>'Input| Projects'!Q586*N586*'Input| Escalations'!$K$19</f>
        <v>0</v>
      </c>
      <c r="AE586" s="186">
        <f>'Input| Projects'!R586*O586*'Input| Escalations'!$K$19</f>
        <v>0</v>
      </c>
      <c r="AF586" s="186">
        <f>'Input| Projects'!S586*P586*'Input| Escalations'!$K$19</f>
        <v>0</v>
      </c>
      <c r="AG586" s="186">
        <f>'Input| Projects'!T586*Q586*'Input| Escalations'!$K$19</f>
        <v>0</v>
      </c>
      <c r="AH586" s="186">
        <f>'Input| Projects'!U586*R586*'Input| Escalations'!$K$19</f>
        <v>0</v>
      </c>
      <c r="AI586" s="186">
        <f>'Input| Projects'!V586*S586*'Input| Escalations'!$K$19</f>
        <v>0</v>
      </c>
      <c r="AJ586" s="186">
        <f>'Input| Projects'!W586*T586*'Input| Escalations'!$K$19</f>
        <v>0</v>
      </c>
      <c r="AK586" s="106"/>
      <c r="AL586" s="186" t="str">
        <f>IFERROR(IF('Input| Overheads'!$C$42="Direct costs",SUMPRODUCT(--('Input| Projects'!$AC586="Yes"),'Calc| Overheads Allocation'!C$8,'Calc| Project Costs'!V586),IF('Input| Overheads'!$C$42="Internal labour",SUMPRODUCT(--('Input| Projects'!$AC586="Yes"),'Calc| Overheads Allocation'!C$8,'Calc| Project Costs'!V586,'Input| Projects'!$Y586),IF('Input| Overheads'!$C$42="DNSP defined",SUMPRODUCT(--('Input| Projects'!$AC586="Yes"),'Calc| Overheads Allocation'!C$61,'Input| Projects'!$AF586),""))),"")</f>
        <v/>
      </c>
      <c r="AM586" s="186" t="str">
        <f>IFERROR(IF('Input| Overheads'!$C$42="Direct costs",SUMPRODUCT(--('Input| Projects'!$AC586="Yes"),'Calc| Overheads Allocation'!D$8,'Calc| Project Costs'!W586),IF('Input| Overheads'!$C$42="Internal labour",SUMPRODUCT(--('Input| Projects'!$AC586="Yes"),'Calc| Overheads Allocation'!D$8,'Calc| Project Costs'!W586,'Input| Projects'!$Y586),IF('Input| Overheads'!$C$42="DNSP defined",SUMPRODUCT(--('Input| Projects'!$AC586="Yes"),'Calc| Overheads Allocation'!D$61,'Input| Projects'!$AF586),""))),"")</f>
        <v/>
      </c>
      <c r="AN586" s="186" t="str">
        <f>IFERROR(IF('Input| Overheads'!$C$42="Direct costs",SUMPRODUCT(--('Input| Projects'!$AC586="Yes"),'Calc| Overheads Allocation'!E$8,'Calc| Project Costs'!X586),IF('Input| Overheads'!$C$42="Internal labour",SUMPRODUCT(--('Input| Projects'!$AC586="Yes"),'Calc| Overheads Allocation'!E$8,'Calc| Project Costs'!X586,'Input| Projects'!$Y586),IF('Input| Overheads'!$C$42="DNSP defined",SUMPRODUCT(--('Input| Projects'!$AC586="Yes"),'Calc| Overheads Allocation'!E$61,'Input| Projects'!$AF586),""))),"")</f>
        <v/>
      </c>
      <c r="AO586" s="186" t="str">
        <f>IFERROR(IF('Input| Overheads'!$C$42="Direct costs",SUMPRODUCT(--('Input| Projects'!$AC586="Yes"),'Calc| Overheads Allocation'!F$8,'Calc| Project Costs'!Y586),IF('Input| Overheads'!$C$42="Internal labour",SUMPRODUCT(--('Input| Projects'!$AC586="Yes"),'Calc| Overheads Allocation'!F$8,'Calc| Project Costs'!Y586,'Input| Projects'!$Y586),IF('Input| Overheads'!$C$42="DNSP defined",SUMPRODUCT(--('Input| Projects'!$AC586="Yes"),'Calc| Overheads Allocation'!F$61,'Input| Projects'!$AF586),""))),"")</f>
        <v/>
      </c>
      <c r="AP586" s="186" t="str">
        <f>IFERROR(IF('Input| Overheads'!$C$42="Direct costs",SUMPRODUCT(--('Input| Projects'!$AC586="Yes"),'Calc| Overheads Allocation'!G$8,'Calc| Project Costs'!Z586),IF('Input| Overheads'!$C$42="Internal labour",SUMPRODUCT(--('Input| Projects'!$AC586="Yes"),'Calc| Overheads Allocation'!G$8,'Calc| Project Costs'!Z586,'Input| Projects'!$Y586),IF('Input| Overheads'!$C$42="DNSP defined",SUMPRODUCT(--('Input| Projects'!$AC586="Yes"),'Calc| Overheads Allocation'!G$61,'Input| Projects'!$AF586),""))),"")</f>
        <v/>
      </c>
      <c r="AQ586" s="186" t="str">
        <f>IFERROR(IF('Input| Overheads'!$C$42="Direct costs",SUMPRODUCT(--('Input| Projects'!$AC586="Yes"),'Calc| Overheads Allocation'!H$8,'Calc| Project Costs'!AA586),IF('Input| Overheads'!$C$42="Internal labour",SUMPRODUCT(--('Input| Projects'!$AC586="Yes"),'Calc| Overheads Allocation'!H$8,'Calc| Project Costs'!AA586,'Input| Projects'!$Y586),IF('Input| Overheads'!$C$42="DNSP defined",SUMPRODUCT(--('Input| Projects'!$AC586="Yes"),'Calc| Overheads Allocation'!H$61,'Input| Projects'!$AF586),""))),"")</f>
        <v/>
      </c>
      <c r="AR586" s="186" t="str">
        <f>IFERROR(IF('Input| Overheads'!$C$42="Direct costs",SUMPRODUCT(--('Input| Projects'!$AC586="Yes"),'Calc| Overheads Allocation'!I$8,'Calc| Project Costs'!AB586),IF('Input| Overheads'!$C$42="Internal labour",SUMPRODUCT(--('Input| Projects'!$AC586="Yes"),'Calc| Overheads Allocation'!I$8,'Calc| Project Costs'!AB586,'Input| Projects'!$Y586),IF('Input| Overheads'!$C$42="DNSP defined",SUMPRODUCT(--('Input| Projects'!$AC586="Yes"),'Calc| Overheads Allocation'!I$61,'Input| Projects'!$AF586),""))),"")</f>
        <v/>
      </c>
      <c r="AS586" s="106"/>
      <c r="AT586" s="186" t="str">
        <f>IFERROR(IF('Input| Overheads'!$C$42="Direct costs",SUMPRODUCT(--('Input| Projects'!$AD586="Yes"),'Calc| Overheads Allocation'!C$9,'Calc| Project Costs'!V586),IF('Input| Overheads'!$C$42="Internal labour",SUMPRODUCT(--('Input| Projects'!$AD586="Yes"),'Calc| Overheads Allocation'!C$9,'Calc| Project Costs'!V586,'Input| Projects'!$Y586),IF('Input| Overheads'!$C$42="DNSP defined",SUMPRODUCT(--('Input| Projects'!$AD586="Yes"),'Calc| Overheads Allocation'!C$62,'Input| Projects'!$AG586),""))),"")</f>
        <v/>
      </c>
      <c r="AU586" s="186" t="str">
        <f>IFERROR(IF('Input| Overheads'!$C$42="Direct costs",SUMPRODUCT(--('Input| Projects'!$AD586="Yes"),'Calc| Overheads Allocation'!D$9,'Calc| Project Costs'!W586),IF('Input| Overheads'!$C$42="Internal labour",SUMPRODUCT(--('Input| Projects'!$AD586="Yes"),'Calc| Overheads Allocation'!D$9,'Calc| Project Costs'!W586,'Input| Projects'!$Y586),IF('Input| Overheads'!$C$42="DNSP defined",SUMPRODUCT(--('Input| Projects'!$AD586="Yes"),'Calc| Overheads Allocation'!D$62,'Input| Projects'!$AG586),""))),"")</f>
        <v/>
      </c>
      <c r="AV586" s="186" t="str">
        <f>IFERROR(IF('Input| Overheads'!$C$42="Direct costs",SUMPRODUCT(--('Input| Projects'!$AD586="Yes"),'Calc| Overheads Allocation'!E$9,'Calc| Project Costs'!X586),IF('Input| Overheads'!$C$42="Internal labour",SUMPRODUCT(--('Input| Projects'!$AD586="Yes"),'Calc| Overheads Allocation'!E$9,'Calc| Project Costs'!X586,'Input| Projects'!$Y586),IF('Input| Overheads'!$C$42="DNSP defined",SUMPRODUCT(--('Input| Projects'!$AD586="Yes"),'Calc| Overheads Allocation'!E$62,'Input| Projects'!$AG586),""))),"")</f>
        <v/>
      </c>
      <c r="AW586" s="186" t="str">
        <f>IFERROR(IF('Input| Overheads'!$C$42="Direct costs",SUMPRODUCT(--('Input| Projects'!$AD586="Yes"),'Calc| Overheads Allocation'!F$9,'Calc| Project Costs'!Y586),IF('Input| Overheads'!$C$42="Internal labour",SUMPRODUCT(--('Input| Projects'!$AD586="Yes"),'Calc| Overheads Allocation'!F$9,'Calc| Project Costs'!Y586,'Input| Projects'!$Y586),IF('Input| Overheads'!$C$42="DNSP defined",SUMPRODUCT(--('Input| Projects'!$AD586="Yes"),'Calc| Overheads Allocation'!F$62,'Input| Projects'!$AG586),""))),"")</f>
        <v/>
      </c>
      <c r="AX586" s="186" t="str">
        <f>IFERROR(IF('Input| Overheads'!$C$42="Direct costs",SUMPRODUCT(--('Input| Projects'!$AD586="Yes"),'Calc| Overheads Allocation'!G$9,'Calc| Project Costs'!Z586),IF('Input| Overheads'!$C$42="Internal labour",SUMPRODUCT(--('Input| Projects'!$AD586="Yes"),'Calc| Overheads Allocation'!G$9,'Calc| Project Costs'!Z586,'Input| Projects'!$Y586),IF('Input| Overheads'!$C$42="DNSP defined",SUMPRODUCT(--('Input| Projects'!$AD586="Yes"),'Calc| Overheads Allocation'!G$62,'Input| Projects'!$AG586),""))),"")</f>
        <v/>
      </c>
      <c r="AY586" s="186" t="str">
        <f>IFERROR(IF('Input| Overheads'!$C$42="Direct costs",SUMPRODUCT(--('Input| Projects'!$AD586="Yes"),'Calc| Overheads Allocation'!H$9,'Calc| Project Costs'!AA586),IF('Input| Overheads'!$C$42="Internal labour",SUMPRODUCT(--('Input| Projects'!$AD586="Yes"),'Calc| Overheads Allocation'!H$9,'Calc| Project Costs'!AA586,'Input| Projects'!$Y586),IF('Input| Overheads'!$C$42="DNSP defined",SUMPRODUCT(--('Input| Projects'!$AD586="Yes"),'Calc| Overheads Allocation'!H$62,'Input| Projects'!$AG586),""))),"")</f>
        <v/>
      </c>
      <c r="AZ586" s="186" t="str">
        <f>IFERROR(IF('Input| Overheads'!$C$42="Direct costs",SUMPRODUCT(--('Input| Projects'!$AD586="Yes"),'Calc| Overheads Allocation'!I$9,'Calc| Project Costs'!AB586),IF('Input| Overheads'!$C$42="Internal labour",SUMPRODUCT(--('Input| Projects'!$AD586="Yes"),'Calc| Overheads Allocation'!I$9,'Calc| Project Costs'!AB586,'Input| Projects'!$Y586),IF('Input| Overheads'!$C$42="DNSP defined",SUMPRODUCT(--('Input| Projects'!$AD586="Yes"),'Calc| Overheads Allocation'!I$62,'Input| Projects'!$AG586),""))),"")</f>
        <v/>
      </c>
      <c r="BA586" s="106"/>
      <c r="BB586" s="186">
        <f t="shared" si="303"/>
        <v>0</v>
      </c>
      <c r="BC586" s="186">
        <f t="shared" si="304"/>
        <v>0</v>
      </c>
      <c r="BD586" s="186">
        <f t="shared" si="305"/>
        <v>0</v>
      </c>
      <c r="BE586" s="186">
        <f t="shared" si="282"/>
        <v>0</v>
      </c>
      <c r="BF586" s="186">
        <f t="shared" si="283"/>
        <v>0</v>
      </c>
      <c r="BG586" s="186">
        <f t="shared" si="284"/>
        <v>0</v>
      </c>
      <c r="BH586" s="186">
        <f t="shared" si="285"/>
        <v>0</v>
      </c>
      <c r="BI586" s="97"/>
      <c r="BJ586" s="186" t="str">
        <f t="shared" si="286"/>
        <v/>
      </c>
      <c r="BK586" s="186" t="str">
        <f t="shared" si="287"/>
        <v/>
      </c>
      <c r="BL586" s="186" t="str">
        <f t="shared" si="288"/>
        <v/>
      </c>
      <c r="BM586" s="186" t="str">
        <f t="shared" si="289"/>
        <v/>
      </c>
      <c r="BN586" s="186" t="str">
        <f t="shared" si="290"/>
        <v/>
      </c>
      <c r="BO586" s="186" t="str">
        <f t="shared" si="291"/>
        <v/>
      </c>
      <c r="BP586" s="186" t="str">
        <f t="shared" si="292"/>
        <v/>
      </c>
      <c r="BQ586" s="97"/>
      <c r="BR586" s="186">
        <f t="shared" si="293"/>
        <v>0</v>
      </c>
      <c r="BS586" s="186">
        <f t="shared" si="294"/>
        <v>0</v>
      </c>
      <c r="BT586" s="222">
        <f t="shared" si="295"/>
        <v>0</v>
      </c>
      <c r="BU586" s="222">
        <f t="shared" si="296"/>
        <v>0</v>
      </c>
      <c r="BV586" s="222">
        <f t="shared" si="297"/>
        <v>0</v>
      </c>
      <c r="BW586" s="222">
        <f t="shared" si="298"/>
        <v>0</v>
      </c>
      <c r="BX586" s="222">
        <f t="shared" si="299"/>
        <v>0</v>
      </c>
      <c r="BY586" s="106"/>
      <c r="BZ586" s="197" t="str">
        <f>IF(SUMIF('Input| Projects'!$AS$8:$CP$8,"Dx",'Input| Projects'!$AS586:$CP586)=0,"",SUMIF('Input| Projects'!$AS$8:$CP$8,"Dx",'Input| Projects'!$AS586:$CP586))</f>
        <v/>
      </c>
      <c r="CA586" s="197" t="str">
        <f>IF(SUMIF('Input| Projects'!$AS$8:$CP$8,"Tx",'Input| Projects'!$AS586:$CP586)=0,"",SUMIF('Input| Projects'!$AS$8:$CP$8,"Tx",'Input| Projects'!$AS586:$CP586))</f>
        <v/>
      </c>
      <c r="CB586" s="150" t="str">
        <f t="shared" si="306"/>
        <v/>
      </c>
    </row>
    <row r="587" spans="2:80" x14ac:dyDescent="0.2">
      <c r="B587" s="201">
        <f>IFERROR('Input| Projects'!B587,"")</f>
        <v>578</v>
      </c>
      <c r="C587" s="42" t="str">
        <f>IFERROR(IF('Input| Projects'!C587="","",'Input| Projects'!C587),"")</f>
        <v/>
      </c>
      <c r="D587" s="42" t="str">
        <f>IFERROR(IF('Input| Projects'!D587="","",'Input| Projects'!D587),"")</f>
        <v/>
      </c>
      <c r="E587" s="104"/>
      <c r="F587" s="190">
        <f>IFERROR('Input| Projects'!I587*'Input| Escalations'!$K$19,"")</f>
        <v>0</v>
      </c>
      <c r="G587" s="190">
        <f>IFERROR('Input| Projects'!J587*'Input| Escalations'!$K$19,"")</f>
        <v>0</v>
      </c>
      <c r="H587" s="190">
        <f>IFERROR('Input| Projects'!K587*'Input| Escalations'!$K$19,"")</f>
        <v>0</v>
      </c>
      <c r="I587" s="190">
        <f>IFERROR('Input| Projects'!L587*'Input| Escalations'!$K$19,"")</f>
        <v>0</v>
      </c>
      <c r="J587" s="190">
        <f>IFERROR('Input| Projects'!M587*'Input| Escalations'!$K$19,"")</f>
        <v>0</v>
      </c>
      <c r="K587" s="190">
        <f>IFERROR('Input| Projects'!N587*'Input| Escalations'!$K$19,"")</f>
        <v>0</v>
      </c>
      <c r="L587" s="190">
        <f>IFERROR('Input| Projects'!O587*'Input| Escalations'!$K$19,"")</f>
        <v>0</v>
      </c>
      <c r="M587" s="150" t="str">
        <f>IF(ABS(SUM(F587:L587)-(SUM('Input| Projects'!I587:O587)*'Input| Escalations'!$K$19))&lt;0.0000001,"",1)</f>
        <v/>
      </c>
      <c r="N587" s="192">
        <f>'Input| Projects'!$Y587*INDEX('Input| Escalations'!$H$33:$N$33,MATCH('Calc| Project Costs'!N$9,'Input| Escalations'!$H$23:$N$23,0))+'Input| Projects'!$Z587*INDEX('Input| Escalations'!$H$34:$N$34,MATCH('Calc| Project Costs'!N$9,'Input| Escalations'!$H$23:$N$23,0))+'Input| Projects'!$AA587*INDEX('Input| Escalations'!$H$35:$N$35,MATCH('Calc| Project Costs'!N$9,'Input| Escalations'!$H$23:$N$23,0))+1</f>
        <v>1</v>
      </c>
      <c r="O587" s="192">
        <f>'Input| Projects'!$Y587*INDEX('Input| Escalations'!$H$33:$N$33,MATCH('Calc| Project Costs'!O$9,'Input| Escalations'!$H$23:$N$23,0))+'Input| Projects'!$Z587*INDEX('Input| Escalations'!$H$34:$N$34,MATCH('Calc| Project Costs'!O$9,'Input| Escalations'!$H$23:$N$23,0))+'Input| Projects'!$AA587*INDEX('Input| Escalations'!$H$35:$N$35,MATCH('Calc| Project Costs'!O$9,'Input| Escalations'!$H$23:$N$23,0))+1</f>
        <v>1</v>
      </c>
      <c r="P587" s="192">
        <f>'Input| Projects'!$Y587*INDEX('Input| Escalations'!$H$33:$N$33,MATCH('Calc| Project Costs'!P$9,'Input| Escalations'!$H$23:$N$23,0))+'Input| Projects'!$Z587*INDEX('Input| Escalations'!$H$34:$N$34,MATCH('Calc| Project Costs'!P$9,'Input| Escalations'!$H$23:$N$23,0))+'Input| Projects'!$AA587*INDEX('Input| Escalations'!$H$35:$N$35,MATCH('Calc| Project Costs'!P$9,'Input| Escalations'!$H$23:$N$23,0))+1</f>
        <v>1</v>
      </c>
      <c r="Q587" s="192">
        <f>'Input| Projects'!$Y587*INDEX('Input| Escalations'!$H$33:$N$33,MATCH('Calc| Project Costs'!Q$9,'Input| Escalations'!$H$23:$N$23,0))+'Input| Projects'!$Z587*INDEX('Input| Escalations'!$H$34:$N$34,MATCH('Calc| Project Costs'!Q$9,'Input| Escalations'!$H$23:$N$23,0))+'Input| Projects'!$AA587*INDEX('Input| Escalations'!$H$35:$N$35,MATCH('Calc| Project Costs'!Q$9,'Input| Escalations'!$H$23:$N$23,0))+1</f>
        <v>1</v>
      </c>
      <c r="R587" s="192">
        <f>'Input| Projects'!$Y587*INDEX('Input| Escalations'!$H$33:$N$33,MATCH('Calc| Project Costs'!R$9,'Input| Escalations'!$H$23:$N$23,0))+'Input| Projects'!$Z587*INDEX('Input| Escalations'!$H$34:$N$34,MATCH('Calc| Project Costs'!R$9,'Input| Escalations'!$H$23:$N$23,0))+'Input| Projects'!$AA587*INDEX('Input| Escalations'!$H$35:$N$35,MATCH('Calc| Project Costs'!R$9,'Input| Escalations'!$H$23:$N$23,0))+1</f>
        <v>1</v>
      </c>
      <c r="S587" s="192">
        <f>'Input| Projects'!$Y587*INDEX('Input| Escalations'!$H$33:$N$33,MATCH('Calc| Project Costs'!S$9,'Input| Escalations'!$H$23:$N$23,0))+'Input| Projects'!$Z587*INDEX('Input| Escalations'!$H$34:$N$34,MATCH('Calc| Project Costs'!S$9,'Input| Escalations'!$H$23:$N$23,0))+'Input| Projects'!$AA587*INDEX('Input| Escalations'!$H$35:$N$35,MATCH('Calc| Project Costs'!S$9,'Input| Escalations'!$H$23:$N$23,0))+1</f>
        <v>1</v>
      </c>
      <c r="T587" s="192">
        <f>'Input| Projects'!$Y587*INDEX('Input| Escalations'!$H$33:$N$33,MATCH('Calc| Project Costs'!T$9,'Input| Escalations'!$H$23:$N$23,0))+'Input| Projects'!$Z587*INDEX('Input| Escalations'!$H$34:$N$34,MATCH('Calc| Project Costs'!T$9,'Input| Escalations'!$H$23:$N$23,0))+'Input| Projects'!$AA587*INDEX('Input| Escalations'!$H$35:$N$35,MATCH('Calc| Project Costs'!T$9,'Input| Escalations'!$H$23:$N$23,0))+1</f>
        <v>1</v>
      </c>
      <c r="U587" s="106"/>
      <c r="V587" s="186">
        <f t="shared" si="300"/>
        <v>0</v>
      </c>
      <c r="W587" s="186">
        <f t="shared" si="301"/>
        <v>0</v>
      </c>
      <c r="X587" s="186">
        <f t="shared" si="302"/>
        <v>0</v>
      </c>
      <c r="Y587" s="186">
        <f t="shared" si="278"/>
        <v>0</v>
      </c>
      <c r="Z587" s="186">
        <f t="shared" si="279"/>
        <v>0</v>
      </c>
      <c r="AA587" s="186">
        <f t="shared" si="280"/>
        <v>0</v>
      </c>
      <c r="AB587" s="186">
        <f t="shared" si="281"/>
        <v>0</v>
      </c>
      <c r="AC587" s="106"/>
      <c r="AD587" s="186">
        <f>'Input| Projects'!Q587*N587*'Input| Escalations'!$K$19</f>
        <v>0</v>
      </c>
      <c r="AE587" s="186">
        <f>'Input| Projects'!R587*O587*'Input| Escalations'!$K$19</f>
        <v>0</v>
      </c>
      <c r="AF587" s="186">
        <f>'Input| Projects'!S587*P587*'Input| Escalations'!$K$19</f>
        <v>0</v>
      </c>
      <c r="AG587" s="186">
        <f>'Input| Projects'!T587*Q587*'Input| Escalations'!$K$19</f>
        <v>0</v>
      </c>
      <c r="AH587" s="186">
        <f>'Input| Projects'!U587*R587*'Input| Escalations'!$K$19</f>
        <v>0</v>
      </c>
      <c r="AI587" s="186">
        <f>'Input| Projects'!V587*S587*'Input| Escalations'!$K$19</f>
        <v>0</v>
      </c>
      <c r="AJ587" s="186">
        <f>'Input| Projects'!W587*T587*'Input| Escalations'!$K$19</f>
        <v>0</v>
      </c>
      <c r="AK587" s="106"/>
      <c r="AL587" s="186" t="str">
        <f>IFERROR(IF('Input| Overheads'!$C$42="Direct costs",SUMPRODUCT(--('Input| Projects'!$AC587="Yes"),'Calc| Overheads Allocation'!C$8,'Calc| Project Costs'!V587),IF('Input| Overheads'!$C$42="Internal labour",SUMPRODUCT(--('Input| Projects'!$AC587="Yes"),'Calc| Overheads Allocation'!C$8,'Calc| Project Costs'!V587,'Input| Projects'!$Y587),IF('Input| Overheads'!$C$42="DNSP defined",SUMPRODUCT(--('Input| Projects'!$AC587="Yes"),'Calc| Overheads Allocation'!C$61,'Input| Projects'!$AF587),""))),"")</f>
        <v/>
      </c>
      <c r="AM587" s="186" t="str">
        <f>IFERROR(IF('Input| Overheads'!$C$42="Direct costs",SUMPRODUCT(--('Input| Projects'!$AC587="Yes"),'Calc| Overheads Allocation'!D$8,'Calc| Project Costs'!W587),IF('Input| Overheads'!$C$42="Internal labour",SUMPRODUCT(--('Input| Projects'!$AC587="Yes"),'Calc| Overheads Allocation'!D$8,'Calc| Project Costs'!W587,'Input| Projects'!$Y587),IF('Input| Overheads'!$C$42="DNSP defined",SUMPRODUCT(--('Input| Projects'!$AC587="Yes"),'Calc| Overheads Allocation'!D$61,'Input| Projects'!$AF587),""))),"")</f>
        <v/>
      </c>
      <c r="AN587" s="186" t="str">
        <f>IFERROR(IF('Input| Overheads'!$C$42="Direct costs",SUMPRODUCT(--('Input| Projects'!$AC587="Yes"),'Calc| Overheads Allocation'!E$8,'Calc| Project Costs'!X587),IF('Input| Overheads'!$C$42="Internal labour",SUMPRODUCT(--('Input| Projects'!$AC587="Yes"),'Calc| Overheads Allocation'!E$8,'Calc| Project Costs'!X587,'Input| Projects'!$Y587),IF('Input| Overheads'!$C$42="DNSP defined",SUMPRODUCT(--('Input| Projects'!$AC587="Yes"),'Calc| Overheads Allocation'!E$61,'Input| Projects'!$AF587),""))),"")</f>
        <v/>
      </c>
      <c r="AO587" s="186" t="str">
        <f>IFERROR(IF('Input| Overheads'!$C$42="Direct costs",SUMPRODUCT(--('Input| Projects'!$AC587="Yes"),'Calc| Overheads Allocation'!F$8,'Calc| Project Costs'!Y587),IF('Input| Overheads'!$C$42="Internal labour",SUMPRODUCT(--('Input| Projects'!$AC587="Yes"),'Calc| Overheads Allocation'!F$8,'Calc| Project Costs'!Y587,'Input| Projects'!$Y587),IF('Input| Overheads'!$C$42="DNSP defined",SUMPRODUCT(--('Input| Projects'!$AC587="Yes"),'Calc| Overheads Allocation'!F$61,'Input| Projects'!$AF587),""))),"")</f>
        <v/>
      </c>
      <c r="AP587" s="186" t="str">
        <f>IFERROR(IF('Input| Overheads'!$C$42="Direct costs",SUMPRODUCT(--('Input| Projects'!$AC587="Yes"),'Calc| Overheads Allocation'!G$8,'Calc| Project Costs'!Z587),IF('Input| Overheads'!$C$42="Internal labour",SUMPRODUCT(--('Input| Projects'!$AC587="Yes"),'Calc| Overheads Allocation'!G$8,'Calc| Project Costs'!Z587,'Input| Projects'!$Y587),IF('Input| Overheads'!$C$42="DNSP defined",SUMPRODUCT(--('Input| Projects'!$AC587="Yes"),'Calc| Overheads Allocation'!G$61,'Input| Projects'!$AF587),""))),"")</f>
        <v/>
      </c>
      <c r="AQ587" s="186" t="str">
        <f>IFERROR(IF('Input| Overheads'!$C$42="Direct costs",SUMPRODUCT(--('Input| Projects'!$AC587="Yes"),'Calc| Overheads Allocation'!H$8,'Calc| Project Costs'!AA587),IF('Input| Overheads'!$C$42="Internal labour",SUMPRODUCT(--('Input| Projects'!$AC587="Yes"),'Calc| Overheads Allocation'!H$8,'Calc| Project Costs'!AA587,'Input| Projects'!$Y587),IF('Input| Overheads'!$C$42="DNSP defined",SUMPRODUCT(--('Input| Projects'!$AC587="Yes"),'Calc| Overheads Allocation'!H$61,'Input| Projects'!$AF587),""))),"")</f>
        <v/>
      </c>
      <c r="AR587" s="186" t="str">
        <f>IFERROR(IF('Input| Overheads'!$C$42="Direct costs",SUMPRODUCT(--('Input| Projects'!$AC587="Yes"),'Calc| Overheads Allocation'!I$8,'Calc| Project Costs'!AB587),IF('Input| Overheads'!$C$42="Internal labour",SUMPRODUCT(--('Input| Projects'!$AC587="Yes"),'Calc| Overheads Allocation'!I$8,'Calc| Project Costs'!AB587,'Input| Projects'!$Y587),IF('Input| Overheads'!$C$42="DNSP defined",SUMPRODUCT(--('Input| Projects'!$AC587="Yes"),'Calc| Overheads Allocation'!I$61,'Input| Projects'!$AF587),""))),"")</f>
        <v/>
      </c>
      <c r="AS587" s="106"/>
      <c r="AT587" s="186" t="str">
        <f>IFERROR(IF('Input| Overheads'!$C$42="Direct costs",SUMPRODUCT(--('Input| Projects'!$AD587="Yes"),'Calc| Overheads Allocation'!C$9,'Calc| Project Costs'!V587),IF('Input| Overheads'!$C$42="Internal labour",SUMPRODUCT(--('Input| Projects'!$AD587="Yes"),'Calc| Overheads Allocation'!C$9,'Calc| Project Costs'!V587,'Input| Projects'!$Y587),IF('Input| Overheads'!$C$42="DNSP defined",SUMPRODUCT(--('Input| Projects'!$AD587="Yes"),'Calc| Overheads Allocation'!C$62,'Input| Projects'!$AG587),""))),"")</f>
        <v/>
      </c>
      <c r="AU587" s="186" t="str">
        <f>IFERROR(IF('Input| Overheads'!$C$42="Direct costs",SUMPRODUCT(--('Input| Projects'!$AD587="Yes"),'Calc| Overheads Allocation'!D$9,'Calc| Project Costs'!W587),IF('Input| Overheads'!$C$42="Internal labour",SUMPRODUCT(--('Input| Projects'!$AD587="Yes"),'Calc| Overheads Allocation'!D$9,'Calc| Project Costs'!W587,'Input| Projects'!$Y587),IF('Input| Overheads'!$C$42="DNSP defined",SUMPRODUCT(--('Input| Projects'!$AD587="Yes"),'Calc| Overheads Allocation'!D$62,'Input| Projects'!$AG587),""))),"")</f>
        <v/>
      </c>
      <c r="AV587" s="186" t="str">
        <f>IFERROR(IF('Input| Overheads'!$C$42="Direct costs",SUMPRODUCT(--('Input| Projects'!$AD587="Yes"),'Calc| Overheads Allocation'!E$9,'Calc| Project Costs'!X587),IF('Input| Overheads'!$C$42="Internal labour",SUMPRODUCT(--('Input| Projects'!$AD587="Yes"),'Calc| Overheads Allocation'!E$9,'Calc| Project Costs'!X587,'Input| Projects'!$Y587),IF('Input| Overheads'!$C$42="DNSP defined",SUMPRODUCT(--('Input| Projects'!$AD587="Yes"),'Calc| Overheads Allocation'!E$62,'Input| Projects'!$AG587),""))),"")</f>
        <v/>
      </c>
      <c r="AW587" s="186" t="str">
        <f>IFERROR(IF('Input| Overheads'!$C$42="Direct costs",SUMPRODUCT(--('Input| Projects'!$AD587="Yes"),'Calc| Overheads Allocation'!F$9,'Calc| Project Costs'!Y587),IF('Input| Overheads'!$C$42="Internal labour",SUMPRODUCT(--('Input| Projects'!$AD587="Yes"),'Calc| Overheads Allocation'!F$9,'Calc| Project Costs'!Y587,'Input| Projects'!$Y587),IF('Input| Overheads'!$C$42="DNSP defined",SUMPRODUCT(--('Input| Projects'!$AD587="Yes"),'Calc| Overheads Allocation'!F$62,'Input| Projects'!$AG587),""))),"")</f>
        <v/>
      </c>
      <c r="AX587" s="186" t="str">
        <f>IFERROR(IF('Input| Overheads'!$C$42="Direct costs",SUMPRODUCT(--('Input| Projects'!$AD587="Yes"),'Calc| Overheads Allocation'!G$9,'Calc| Project Costs'!Z587),IF('Input| Overheads'!$C$42="Internal labour",SUMPRODUCT(--('Input| Projects'!$AD587="Yes"),'Calc| Overheads Allocation'!G$9,'Calc| Project Costs'!Z587,'Input| Projects'!$Y587),IF('Input| Overheads'!$C$42="DNSP defined",SUMPRODUCT(--('Input| Projects'!$AD587="Yes"),'Calc| Overheads Allocation'!G$62,'Input| Projects'!$AG587),""))),"")</f>
        <v/>
      </c>
      <c r="AY587" s="186" t="str">
        <f>IFERROR(IF('Input| Overheads'!$C$42="Direct costs",SUMPRODUCT(--('Input| Projects'!$AD587="Yes"),'Calc| Overheads Allocation'!H$9,'Calc| Project Costs'!AA587),IF('Input| Overheads'!$C$42="Internal labour",SUMPRODUCT(--('Input| Projects'!$AD587="Yes"),'Calc| Overheads Allocation'!H$9,'Calc| Project Costs'!AA587,'Input| Projects'!$Y587),IF('Input| Overheads'!$C$42="DNSP defined",SUMPRODUCT(--('Input| Projects'!$AD587="Yes"),'Calc| Overheads Allocation'!H$62,'Input| Projects'!$AG587),""))),"")</f>
        <v/>
      </c>
      <c r="AZ587" s="186" t="str">
        <f>IFERROR(IF('Input| Overheads'!$C$42="Direct costs",SUMPRODUCT(--('Input| Projects'!$AD587="Yes"),'Calc| Overheads Allocation'!I$9,'Calc| Project Costs'!AB587),IF('Input| Overheads'!$C$42="Internal labour",SUMPRODUCT(--('Input| Projects'!$AD587="Yes"),'Calc| Overheads Allocation'!I$9,'Calc| Project Costs'!AB587,'Input| Projects'!$Y587),IF('Input| Overheads'!$C$42="DNSP defined",SUMPRODUCT(--('Input| Projects'!$AD587="Yes"),'Calc| Overheads Allocation'!I$62,'Input| Projects'!$AG587),""))),"")</f>
        <v/>
      </c>
      <c r="BA587" s="106"/>
      <c r="BB587" s="186">
        <f t="shared" si="303"/>
        <v>0</v>
      </c>
      <c r="BC587" s="186">
        <f t="shared" si="304"/>
        <v>0</v>
      </c>
      <c r="BD587" s="186">
        <f t="shared" si="305"/>
        <v>0</v>
      </c>
      <c r="BE587" s="186">
        <f t="shared" si="282"/>
        <v>0</v>
      </c>
      <c r="BF587" s="186">
        <f t="shared" si="283"/>
        <v>0</v>
      </c>
      <c r="BG587" s="186">
        <f t="shared" si="284"/>
        <v>0</v>
      </c>
      <c r="BH587" s="186">
        <f t="shared" si="285"/>
        <v>0</v>
      </c>
      <c r="BI587" s="97"/>
      <c r="BJ587" s="186" t="str">
        <f t="shared" si="286"/>
        <v/>
      </c>
      <c r="BK587" s="186" t="str">
        <f t="shared" si="287"/>
        <v/>
      </c>
      <c r="BL587" s="186" t="str">
        <f t="shared" si="288"/>
        <v/>
      </c>
      <c r="BM587" s="186" t="str">
        <f t="shared" si="289"/>
        <v/>
      </c>
      <c r="BN587" s="186" t="str">
        <f t="shared" si="290"/>
        <v/>
      </c>
      <c r="BO587" s="186" t="str">
        <f t="shared" si="291"/>
        <v/>
      </c>
      <c r="BP587" s="186" t="str">
        <f t="shared" si="292"/>
        <v/>
      </c>
      <c r="BQ587" s="97"/>
      <c r="BR587" s="186">
        <f t="shared" si="293"/>
        <v>0</v>
      </c>
      <c r="BS587" s="186">
        <f t="shared" si="294"/>
        <v>0</v>
      </c>
      <c r="BT587" s="222">
        <f t="shared" si="295"/>
        <v>0</v>
      </c>
      <c r="BU587" s="222">
        <f t="shared" si="296"/>
        <v>0</v>
      </c>
      <c r="BV587" s="222">
        <f t="shared" si="297"/>
        <v>0</v>
      </c>
      <c r="BW587" s="222">
        <f t="shared" si="298"/>
        <v>0</v>
      </c>
      <c r="BX587" s="222">
        <f t="shared" si="299"/>
        <v>0</v>
      </c>
      <c r="BY587" s="106"/>
      <c r="BZ587" s="197" t="str">
        <f>IF(SUMIF('Input| Projects'!$AS$8:$CP$8,"Dx",'Input| Projects'!$AS587:$CP587)=0,"",SUMIF('Input| Projects'!$AS$8:$CP$8,"Dx",'Input| Projects'!$AS587:$CP587))</f>
        <v/>
      </c>
      <c r="CA587" s="197" t="str">
        <f>IF(SUMIF('Input| Projects'!$AS$8:$CP$8,"Tx",'Input| Projects'!$AS587:$CP587)=0,"",SUMIF('Input| Projects'!$AS$8:$CP$8,"Tx",'Input| Projects'!$AS587:$CP587))</f>
        <v/>
      </c>
      <c r="CB587" s="150" t="str">
        <f t="shared" si="306"/>
        <v/>
      </c>
    </row>
    <row r="588" spans="2:80" x14ac:dyDescent="0.2">
      <c r="B588" s="201">
        <f>IFERROR('Input| Projects'!B588,"")</f>
        <v>579</v>
      </c>
      <c r="C588" s="42" t="str">
        <f>IFERROR(IF('Input| Projects'!C588="","",'Input| Projects'!C588),"")</f>
        <v/>
      </c>
      <c r="D588" s="42" t="str">
        <f>IFERROR(IF('Input| Projects'!D588="","",'Input| Projects'!D588),"")</f>
        <v/>
      </c>
      <c r="E588" s="104"/>
      <c r="F588" s="190">
        <f>IFERROR('Input| Projects'!I588*'Input| Escalations'!$K$19,"")</f>
        <v>0</v>
      </c>
      <c r="G588" s="190">
        <f>IFERROR('Input| Projects'!J588*'Input| Escalations'!$K$19,"")</f>
        <v>0</v>
      </c>
      <c r="H588" s="190">
        <f>IFERROR('Input| Projects'!K588*'Input| Escalations'!$K$19,"")</f>
        <v>0</v>
      </c>
      <c r="I588" s="190">
        <f>IFERROR('Input| Projects'!L588*'Input| Escalations'!$K$19,"")</f>
        <v>0</v>
      </c>
      <c r="J588" s="190">
        <f>IFERROR('Input| Projects'!M588*'Input| Escalations'!$K$19,"")</f>
        <v>0</v>
      </c>
      <c r="K588" s="190">
        <f>IFERROR('Input| Projects'!N588*'Input| Escalations'!$K$19,"")</f>
        <v>0</v>
      </c>
      <c r="L588" s="190">
        <f>IFERROR('Input| Projects'!O588*'Input| Escalations'!$K$19,"")</f>
        <v>0</v>
      </c>
      <c r="M588" s="150" t="str">
        <f>IF(ABS(SUM(F588:L588)-(SUM('Input| Projects'!I588:O588)*'Input| Escalations'!$K$19))&lt;0.0000001,"",1)</f>
        <v/>
      </c>
      <c r="N588" s="192">
        <f>'Input| Projects'!$Y588*INDEX('Input| Escalations'!$H$33:$N$33,MATCH('Calc| Project Costs'!N$9,'Input| Escalations'!$H$23:$N$23,0))+'Input| Projects'!$Z588*INDEX('Input| Escalations'!$H$34:$N$34,MATCH('Calc| Project Costs'!N$9,'Input| Escalations'!$H$23:$N$23,0))+'Input| Projects'!$AA588*INDEX('Input| Escalations'!$H$35:$N$35,MATCH('Calc| Project Costs'!N$9,'Input| Escalations'!$H$23:$N$23,0))+1</f>
        <v>1</v>
      </c>
      <c r="O588" s="192">
        <f>'Input| Projects'!$Y588*INDEX('Input| Escalations'!$H$33:$N$33,MATCH('Calc| Project Costs'!O$9,'Input| Escalations'!$H$23:$N$23,0))+'Input| Projects'!$Z588*INDEX('Input| Escalations'!$H$34:$N$34,MATCH('Calc| Project Costs'!O$9,'Input| Escalations'!$H$23:$N$23,0))+'Input| Projects'!$AA588*INDEX('Input| Escalations'!$H$35:$N$35,MATCH('Calc| Project Costs'!O$9,'Input| Escalations'!$H$23:$N$23,0))+1</f>
        <v>1</v>
      </c>
      <c r="P588" s="192">
        <f>'Input| Projects'!$Y588*INDEX('Input| Escalations'!$H$33:$N$33,MATCH('Calc| Project Costs'!P$9,'Input| Escalations'!$H$23:$N$23,0))+'Input| Projects'!$Z588*INDEX('Input| Escalations'!$H$34:$N$34,MATCH('Calc| Project Costs'!P$9,'Input| Escalations'!$H$23:$N$23,0))+'Input| Projects'!$AA588*INDEX('Input| Escalations'!$H$35:$N$35,MATCH('Calc| Project Costs'!P$9,'Input| Escalations'!$H$23:$N$23,0))+1</f>
        <v>1</v>
      </c>
      <c r="Q588" s="192">
        <f>'Input| Projects'!$Y588*INDEX('Input| Escalations'!$H$33:$N$33,MATCH('Calc| Project Costs'!Q$9,'Input| Escalations'!$H$23:$N$23,0))+'Input| Projects'!$Z588*INDEX('Input| Escalations'!$H$34:$N$34,MATCH('Calc| Project Costs'!Q$9,'Input| Escalations'!$H$23:$N$23,0))+'Input| Projects'!$AA588*INDEX('Input| Escalations'!$H$35:$N$35,MATCH('Calc| Project Costs'!Q$9,'Input| Escalations'!$H$23:$N$23,0))+1</f>
        <v>1</v>
      </c>
      <c r="R588" s="192">
        <f>'Input| Projects'!$Y588*INDEX('Input| Escalations'!$H$33:$N$33,MATCH('Calc| Project Costs'!R$9,'Input| Escalations'!$H$23:$N$23,0))+'Input| Projects'!$Z588*INDEX('Input| Escalations'!$H$34:$N$34,MATCH('Calc| Project Costs'!R$9,'Input| Escalations'!$H$23:$N$23,0))+'Input| Projects'!$AA588*INDEX('Input| Escalations'!$H$35:$N$35,MATCH('Calc| Project Costs'!R$9,'Input| Escalations'!$H$23:$N$23,0))+1</f>
        <v>1</v>
      </c>
      <c r="S588" s="192">
        <f>'Input| Projects'!$Y588*INDEX('Input| Escalations'!$H$33:$N$33,MATCH('Calc| Project Costs'!S$9,'Input| Escalations'!$H$23:$N$23,0))+'Input| Projects'!$Z588*INDEX('Input| Escalations'!$H$34:$N$34,MATCH('Calc| Project Costs'!S$9,'Input| Escalations'!$H$23:$N$23,0))+'Input| Projects'!$AA588*INDEX('Input| Escalations'!$H$35:$N$35,MATCH('Calc| Project Costs'!S$9,'Input| Escalations'!$H$23:$N$23,0))+1</f>
        <v>1</v>
      </c>
      <c r="T588" s="192">
        <f>'Input| Projects'!$Y588*INDEX('Input| Escalations'!$H$33:$N$33,MATCH('Calc| Project Costs'!T$9,'Input| Escalations'!$H$23:$N$23,0))+'Input| Projects'!$Z588*INDEX('Input| Escalations'!$H$34:$N$34,MATCH('Calc| Project Costs'!T$9,'Input| Escalations'!$H$23:$N$23,0))+'Input| Projects'!$AA588*INDEX('Input| Escalations'!$H$35:$N$35,MATCH('Calc| Project Costs'!T$9,'Input| Escalations'!$H$23:$N$23,0))+1</f>
        <v>1</v>
      </c>
      <c r="U588" s="106"/>
      <c r="V588" s="186">
        <f t="shared" si="300"/>
        <v>0</v>
      </c>
      <c r="W588" s="186">
        <f t="shared" si="301"/>
        <v>0</v>
      </c>
      <c r="X588" s="186">
        <f t="shared" si="302"/>
        <v>0</v>
      </c>
      <c r="Y588" s="186">
        <f t="shared" si="278"/>
        <v>0</v>
      </c>
      <c r="Z588" s="186">
        <f t="shared" si="279"/>
        <v>0</v>
      </c>
      <c r="AA588" s="186">
        <f t="shared" si="280"/>
        <v>0</v>
      </c>
      <c r="AB588" s="186">
        <f t="shared" si="281"/>
        <v>0</v>
      </c>
      <c r="AC588" s="106"/>
      <c r="AD588" s="186">
        <f>'Input| Projects'!Q588*N588*'Input| Escalations'!$K$19</f>
        <v>0</v>
      </c>
      <c r="AE588" s="186">
        <f>'Input| Projects'!R588*O588*'Input| Escalations'!$K$19</f>
        <v>0</v>
      </c>
      <c r="AF588" s="186">
        <f>'Input| Projects'!S588*P588*'Input| Escalations'!$K$19</f>
        <v>0</v>
      </c>
      <c r="AG588" s="186">
        <f>'Input| Projects'!T588*Q588*'Input| Escalations'!$K$19</f>
        <v>0</v>
      </c>
      <c r="AH588" s="186">
        <f>'Input| Projects'!U588*R588*'Input| Escalations'!$K$19</f>
        <v>0</v>
      </c>
      <c r="AI588" s="186">
        <f>'Input| Projects'!V588*S588*'Input| Escalations'!$K$19</f>
        <v>0</v>
      </c>
      <c r="AJ588" s="186">
        <f>'Input| Projects'!W588*T588*'Input| Escalations'!$K$19</f>
        <v>0</v>
      </c>
      <c r="AK588" s="106"/>
      <c r="AL588" s="186" t="str">
        <f>IFERROR(IF('Input| Overheads'!$C$42="Direct costs",SUMPRODUCT(--('Input| Projects'!$AC588="Yes"),'Calc| Overheads Allocation'!C$8,'Calc| Project Costs'!V588),IF('Input| Overheads'!$C$42="Internal labour",SUMPRODUCT(--('Input| Projects'!$AC588="Yes"),'Calc| Overheads Allocation'!C$8,'Calc| Project Costs'!V588,'Input| Projects'!$Y588),IF('Input| Overheads'!$C$42="DNSP defined",SUMPRODUCT(--('Input| Projects'!$AC588="Yes"),'Calc| Overheads Allocation'!C$61,'Input| Projects'!$AF588),""))),"")</f>
        <v/>
      </c>
      <c r="AM588" s="186" t="str">
        <f>IFERROR(IF('Input| Overheads'!$C$42="Direct costs",SUMPRODUCT(--('Input| Projects'!$AC588="Yes"),'Calc| Overheads Allocation'!D$8,'Calc| Project Costs'!W588),IF('Input| Overheads'!$C$42="Internal labour",SUMPRODUCT(--('Input| Projects'!$AC588="Yes"),'Calc| Overheads Allocation'!D$8,'Calc| Project Costs'!W588,'Input| Projects'!$Y588),IF('Input| Overheads'!$C$42="DNSP defined",SUMPRODUCT(--('Input| Projects'!$AC588="Yes"),'Calc| Overheads Allocation'!D$61,'Input| Projects'!$AF588),""))),"")</f>
        <v/>
      </c>
      <c r="AN588" s="186" t="str">
        <f>IFERROR(IF('Input| Overheads'!$C$42="Direct costs",SUMPRODUCT(--('Input| Projects'!$AC588="Yes"),'Calc| Overheads Allocation'!E$8,'Calc| Project Costs'!X588),IF('Input| Overheads'!$C$42="Internal labour",SUMPRODUCT(--('Input| Projects'!$AC588="Yes"),'Calc| Overheads Allocation'!E$8,'Calc| Project Costs'!X588,'Input| Projects'!$Y588),IF('Input| Overheads'!$C$42="DNSP defined",SUMPRODUCT(--('Input| Projects'!$AC588="Yes"),'Calc| Overheads Allocation'!E$61,'Input| Projects'!$AF588),""))),"")</f>
        <v/>
      </c>
      <c r="AO588" s="186" t="str">
        <f>IFERROR(IF('Input| Overheads'!$C$42="Direct costs",SUMPRODUCT(--('Input| Projects'!$AC588="Yes"),'Calc| Overheads Allocation'!F$8,'Calc| Project Costs'!Y588),IF('Input| Overheads'!$C$42="Internal labour",SUMPRODUCT(--('Input| Projects'!$AC588="Yes"),'Calc| Overheads Allocation'!F$8,'Calc| Project Costs'!Y588,'Input| Projects'!$Y588),IF('Input| Overheads'!$C$42="DNSP defined",SUMPRODUCT(--('Input| Projects'!$AC588="Yes"),'Calc| Overheads Allocation'!F$61,'Input| Projects'!$AF588),""))),"")</f>
        <v/>
      </c>
      <c r="AP588" s="186" t="str">
        <f>IFERROR(IF('Input| Overheads'!$C$42="Direct costs",SUMPRODUCT(--('Input| Projects'!$AC588="Yes"),'Calc| Overheads Allocation'!G$8,'Calc| Project Costs'!Z588),IF('Input| Overheads'!$C$42="Internal labour",SUMPRODUCT(--('Input| Projects'!$AC588="Yes"),'Calc| Overheads Allocation'!G$8,'Calc| Project Costs'!Z588,'Input| Projects'!$Y588),IF('Input| Overheads'!$C$42="DNSP defined",SUMPRODUCT(--('Input| Projects'!$AC588="Yes"),'Calc| Overheads Allocation'!G$61,'Input| Projects'!$AF588),""))),"")</f>
        <v/>
      </c>
      <c r="AQ588" s="186" t="str">
        <f>IFERROR(IF('Input| Overheads'!$C$42="Direct costs",SUMPRODUCT(--('Input| Projects'!$AC588="Yes"),'Calc| Overheads Allocation'!H$8,'Calc| Project Costs'!AA588),IF('Input| Overheads'!$C$42="Internal labour",SUMPRODUCT(--('Input| Projects'!$AC588="Yes"),'Calc| Overheads Allocation'!H$8,'Calc| Project Costs'!AA588,'Input| Projects'!$Y588),IF('Input| Overheads'!$C$42="DNSP defined",SUMPRODUCT(--('Input| Projects'!$AC588="Yes"),'Calc| Overheads Allocation'!H$61,'Input| Projects'!$AF588),""))),"")</f>
        <v/>
      </c>
      <c r="AR588" s="186" t="str">
        <f>IFERROR(IF('Input| Overheads'!$C$42="Direct costs",SUMPRODUCT(--('Input| Projects'!$AC588="Yes"),'Calc| Overheads Allocation'!I$8,'Calc| Project Costs'!AB588),IF('Input| Overheads'!$C$42="Internal labour",SUMPRODUCT(--('Input| Projects'!$AC588="Yes"),'Calc| Overheads Allocation'!I$8,'Calc| Project Costs'!AB588,'Input| Projects'!$Y588),IF('Input| Overheads'!$C$42="DNSP defined",SUMPRODUCT(--('Input| Projects'!$AC588="Yes"),'Calc| Overheads Allocation'!I$61,'Input| Projects'!$AF588),""))),"")</f>
        <v/>
      </c>
      <c r="AS588" s="106"/>
      <c r="AT588" s="186" t="str">
        <f>IFERROR(IF('Input| Overheads'!$C$42="Direct costs",SUMPRODUCT(--('Input| Projects'!$AD588="Yes"),'Calc| Overheads Allocation'!C$9,'Calc| Project Costs'!V588),IF('Input| Overheads'!$C$42="Internal labour",SUMPRODUCT(--('Input| Projects'!$AD588="Yes"),'Calc| Overheads Allocation'!C$9,'Calc| Project Costs'!V588,'Input| Projects'!$Y588),IF('Input| Overheads'!$C$42="DNSP defined",SUMPRODUCT(--('Input| Projects'!$AD588="Yes"),'Calc| Overheads Allocation'!C$62,'Input| Projects'!$AG588),""))),"")</f>
        <v/>
      </c>
      <c r="AU588" s="186" t="str">
        <f>IFERROR(IF('Input| Overheads'!$C$42="Direct costs",SUMPRODUCT(--('Input| Projects'!$AD588="Yes"),'Calc| Overheads Allocation'!D$9,'Calc| Project Costs'!W588),IF('Input| Overheads'!$C$42="Internal labour",SUMPRODUCT(--('Input| Projects'!$AD588="Yes"),'Calc| Overheads Allocation'!D$9,'Calc| Project Costs'!W588,'Input| Projects'!$Y588),IF('Input| Overheads'!$C$42="DNSP defined",SUMPRODUCT(--('Input| Projects'!$AD588="Yes"),'Calc| Overheads Allocation'!D$62,'Input| Projects'!$AG588),""))),"")</f>
        <v/>
      </c>
      <c r="AV588" s="186" t="str">
        <f>IFERROR(IF('Input| Overheads'!$C$42="Direct costs",SUMPRODUCT(--('Input| Projects'!$AD588="Yes"),'Calc| Overheads Allocation'!E$9,'Calc| Project Costs'!X588),IF('Input| Overheads'!$C$42="Internal labour",SUMPRODUCT(--('Input| Projects'!$AD588="Yes"),'Calc| Overheads Allocation'!E$9,'Calc| Project Costs'!X588,'Input| Projects'!$Y588),IF('Input| Overheads'!$C$42="DNSP defined",SUMPRODUCT(--('Input| Projects'!$AD588="Yes"),'Calc| Overheads Allocation'!E$62,'Input| Projects'!$AG588),""))),"")</f>
        <v/>
      </c>
      <c r="AW588" s="186" t="str">
        <f>IFERROR(IF('Input| Overheads'!$C$42="Direct costs",SUMPRODUCT(--('Input| Projects'!$AD588="Yes"),'Calc| Overheads Allocation'!F$9,'Calc| Project Costs'!Y588),IF('Input| Overheads'!$C$42="Internal labour",SUMPRODUCT(--('Input| Projects'!$AD588="Yes"),'Calc| Overheads Allocation'!F$9,'Calc| Project Costs'!Y588,'Input| Projects'!$Y588),IF('Input| Overheads'!$C$42="DNSP defined",SUMPRODUCT(--('Input| Projects'!$AD588="Yes"),'Calc| Overheads Allocation'!F$62,'Input| Projects'!$AG588),""))),"")</f>
        <v/>
      </c>
      <c r="AX588" s="186" t="str">
        <f>IFERROR(IF('Input| Overheads'!$C$42="Direct costs",SUMPRODUCT(--('Input| Projects'!$AD588="Yes"),'Calc| Overheads Allocation'!G$9,'Calc| Project Costs'!Z588),IF('Input| Overheads'!$C$42="Internal labour",SUMPRODUCT(--('Input| Projects'!$AD588="Yes"),'Calc| Overheads Allocation'!G$9,'Calc| Project Costs'!Z588,'Input| Projects'!$Y588),IF('Input| Overheads'!$C$42="DNSP defined",SUMPRODUCT(--('Input| Projects'!$AD588="Yes"),'Calc| Overheads Allocation'!G$62,'Input| Projects'!$AG588),""))),"")</f>
        <v/>
      </c>
      <c r="AY588" s="186" t="str">
        <f>IFERROR(IF('Input| Overheads'!$C$42="Direct costs",SUMPRODUCT(--('Input| Projects'!$AD588="Yes"),'Calc| Overheads Allocation'!H$9,'Calc| Project Costs'!AA588),IF('Input| Overheads'!$C$42="Internal labour",SUMPRODUCT(--('Input| Projects'!$AD588="Yes"),'Calc| Overheads Allocation'!H$9,'Calc| Project Costs'!AA588,'Input| Projects'!$Y588),IF('Input| Overheads'!$C$42="DNSP defined",SUMPRODUCT(--('Input| Projects'!$AD588="Yes"),'Calc| Overheads Allocation'!H$62,'Input| Projects'!$AG588),""))),"")</f>
        <v/>
      </c>
      <c r="AZ588" s="186" t="str">
        <f>IFERROR(IF('Input| Overheads'!$C$42="Direct costs",SUMPRODUCT(--('Input| Projects'!$AD588="Yes"),'Calc| Overheads Allocation'!I$9,'Calc| Project Costs'!AB588),IF('Input| Overheads'!$C$42="Internal labour",SUMPRODUCT(--('Input| Projects'!$AD588="Yes"),'Calc| Overheads Allocation'!I$9,'Calc| Project Costs'!AB588,'Input| Projects'!$Y588),IF('Input| Overheads'!$C$42="DNSP defined",SUMPRODUCT(--('Input| Projects'!$AD588="Yes"),'Calc| Overheads Allocation'!I$62,'Input| Projects'!$AG588),""))),"")</f>
        <v/>
      </c>
      <c r="BA588" s="106"/>
      <c r="BB588" s="186">
        <f t="shared" si="303"/>
        <v>0</v>
      </c>
      <c r="BC588" s="186">
        <f t="shared" si="304"/>
        <v>0</v>
      </c>
      <c r="BD588" s="186">
        <f t="shared" si="305"/>
        <v>0</v>
      </c>
      <c r="BE588" s="186">
        <f t="shared" si="282"/>
        <v>0</v>
      </c>
      <c r="BF588" s="186">
        <f t="shared" si="283"/>
        <v>0</v>
      </c>
      <c r="BG588" s="186">
        <f t="shared" si="284"/>
        <v>0</v>
      </c>
      <c r="BH588" s="186">
        <f t="shared" si="285"/>
        <v>0</v>
      </c>
      <c r="BI588" s="97"/>
      <c r="BJ588" s="186" t="str">
        <f t="shared" si="286"/>
        <v/>
      </c>
      <c r="BK588" s="186" t="str">
        <f t="shared" si="287"/>
        <v/>
      </c>
      <c r="BL588" s="186" t="str">
        <f t="shared" si="288"/>
        <v/>
      </c>
      <c r="BM588" s="186" t="str">
        <f t="shared" si="289"/>
        <v/>
      </c>
      <c r="BN588" s="186" t="str">
        <f t="shared" si="290"/>
        <v/>
      </c>
      <c r="BO588" s="186" t="str">
        <f t="shared" si="291"/>
        <v/>
      </c>
      <c r="BP588" s="186" t="str">
        <f t="shared" si="292"/>
        <v/>
      </c>
      <c r="BQ588" s="97"/>
      <c r="BR588" s="186">
        <f t="shared" si="293"/>
        <v>0</v>
      </c>
      <c r="BS588" s="186">
        <f t="shared" si="294"/>
        <v>0</v>
      </c>
      <c r="BT588" s="222">
        <f t="shared" si="295"/>
        <v>0</v>
      </c>
      <c r="BU588" s="222">
        <f t="shared" si="296"/>
        <v>0</v>
      </c>
      <c r="BV588" s="222">
        <f t="shared" si="297"/>
        <v>0</v>
      </c>
      <c r="BW588" s="222">
        <f t="shared" si="298"/>
        <v>0</v>
      </c>
      <c r="BX588" s="222">
        <f t="shared" si="299"/>
        <v>0</v>
      </c>
      <c r="BY588" s="106"/>
      <c r="BZ588" s="197" t="str">
        <f>IF(SUMIF('Input| Projects'!$AS$8:$CP$8,"Dx",'Input| Projects'!$AS588:$CP588)=0,"",SUMIF('Input| Projects'!$AS$8:$CP$8,"Dx",'Input| Projects'!$AS588:$CP588))</f>
        <v/>
      </c>
      <c r="CA588" s="197" t="str">
        <f>IF(SUMIF('Input| Projects'!$AS$8:$CP$8,"Tx",'Input| Projects'!$AS588:$CP588)=0,"",SUMIF('Input| Projects'!$AS$8:$CP$8,"Tx",'Input| Projects'!$AS588:$CP588))</f>
        <v/>
      </c>
      <c r="CB588" s="150" t="str">
        <f t="shared" si="306"/>
        <v/>
      </c>
    </row>
    <row r="589" spans="2:80" x14ac:dyDescent="0.2">
      <c r="B589" s="201">
        <f>IFERROR('Input| Projects'!B589,"")</f>
        <v>580</v>
      </c>
      <c r="C589" s="42" t="str">
        <f>IFERROR(IF('Input| Projects'!C589="","",'Input| Projects'!C589),"")</f>
        <v/>
      </c>
      <c r="D589" s="42" t="str">
        <f>IFERROR(IF('Input| Projects'!D589="","",'Input| Projects'!D589),"")</f>
        <v/>
      </c>
      <c r="E589" s="104"/>
      <c r="F589" s="190">
        <f>IFERROR('Input| Projects'!I589*'Input| Escalations'!$K$19,"")</f>
        <v>0</v>
      </c>
      <c r="G589" s="190">
        <f>IFERROR('Input| Projects'!J589*'Input| Escalations'!$K$19,"")</f>
        <v>0</v>
      </c>
      <c r="H589" s="190">
        <f>IFERROR('Input| Projects'!K589*'Input| Escalations'!$K$19,"")</f>
        <v>0</v>
      </c>
      <c r="I589" s="190">
        <f>IFERROR('Input| Projects'!L589*'Input| Escalations'!$K$19,"")</f>
        <v>0</v>
      </c>
      <c r="J589" s="190">
        <f>IFERROR('Input| Projects'!M589*'Input| Escalations'!$K$19,"")</f>
        <v>0</v>
      </c>
      <c r="K589" s="190">
        <f>IFERROR('Input| Projects'!N589*'Input| Escalations'!$K$19,"")</f>
        <v>0</v>
      </c>
      <c r="L589" s="190">
        <f>IFERROR('Input| Projects'!O589*'Input| Escalations'!$K$19,"")</f>
        <v>0</v>
      </c>
      <c r="M589" s="150" t="str">
        <f>IF(ABS(SUM(F589:L589)-(SUM('Input| Projects'!I589:O589)*'Input| Escalations'!$K$19))&lt;0.0000001,"",1)</f>
        <v/>
      </c>
      <c r="N589" s="192">
        <f>'Input| Projects'!$Y589*INDEX('Input| Escalations'!$H$33:$N$33,MATCH('Calc| Project Costs'!N$9,'Input| Escalations'!$H$23:$N$23,0))+'Input| Projects'!$Z589*INDEX('Input| Escalations'!$H$34:$N$34,MATCH('Calc| Project Costs'!N$9,'Input| Escalations'!$H$23:$N$23,0))+'Input| Projects'!$AA589*INDEX('Input| Escalations'!$H$35:$N$35,MATCH('Calc| Project Costs'!N$9,'Input| Escalations'!$H$23:$N$23,0))+1</f>
        <v>1</v>
      </c>
      <c r="O589" s="192">
        <f>'Input| Projects'!$Y589*INDEX('Input| Escalations'!$H$33:$N$33,MATCH('Calc| Project Costs'!O$9,'Input| Escalations'!$H$23:$N$23,0))+'Input| Projects'!$Z589*INDEX('Input| Escalations'!$H$34:$N$34,MATCH('Calc| Project Costs'!O$9,'Input| Escalations'!$H$23:$N$23,0))+'Input| Projects'!$AA589*INDEX('Input| Escalations'!$H$35:$N$35,MATCH('Calc| Project Costs'!O$9,'Input| Escalations'!$H$23:$N$23,0))+1</f>
        <v>1</v>
      </c>
      <c r="P589" s="192">
        <f>'Input| Projects'!$Y589*INDEX('Input| Escalations'!$H$33:$N$33,MATCH('Calc| Project Costs'!P$9,'Input| Escalations'!$H$23:$N$23,0))+'Input| Projects'!$Z589*INDEX('Input| Escalations'!$H$34:$N$34,MATCH('Calc| Project Costs'!P$9,'Input| Escalations'!$H$23:$N$23,0))+'Input| Projects'!$AA589*INDEX('Input| Escalations'!$H$35:$N$35,MATCH('Calc| Project Costs'!P$9,'Input| Escalations'!$H$23:$N$23,0))+1</f>
        <v>1</v>
      </c>
      <c r="Q589" s="192">
        <f>'Input| Projects'!$Y589*INDEX('Input| Escalations'!$H$33:$N$33,MATCH('Calc| Project Costs'!Q$9,'Input| Escalations'!$H$23:$N$23,0))+'Input| Projects'!$Z589*INDEX('Input| Escalations'!$H$34:$N$34,MATCH('Calc| Project Costs'!Q$9,'Input| Escalations'!$H$23:$N$23,0))+'Input| Projects'!$AA589*INDEX('Input| Escalations'!$H$35:$N$35,MATCH('Calc| Project Costs'!Q$9,'Input| Escalations'!$H$23:$N$23,0))+1</f>
        <v>1</v>
      </c>
      <c r="R589" s="192">
        <f>'Input| Projects'!$Y589*INDEX('Input| Escalations'!$H$33:$N$33,MATCH('Calc| Project Costs'!R$9,'Input| Escalations'!$H$23:$N$23,0))+'Input| Projects'!$Z589*INDEX('Input| Escalations'!$H$34:$N$34,MATCH('Calc| Project Costs'!R$9,'Input| Escalations'!$H$23:$N$23,0))+'Input| Projects'!$AA589*INDEX('Input| Escalations'!$H$35:$N$35,MATCH('Calc| Project Costs'!R$9,'Input| Escalations'!$H$23:$N$23,0))+1</f>
        <v>1</v>
      </c>
      <c r="S589" s="192">
        <f>'Input| Projects'!$Y589*INDEX('Input| Escalations'!$H$33:$N$33,MATCH('Calc| Project Costs'!S$9,'Input| Escalations'!$H$23:$N$23,0))+'Input| Projects'!$Z589*INDEX('Input| Escalations'!$H$34:$N$34,MATCH('Calc| Project Costs'!S$9,'Input| Escalations'!$H$23:$N$23,0))+'Input| Projects'!$AA589*INDEX('Input| Escalations'!$H$35:$N$35,MATCH('Calc| Project Costs'!S$9,'Input| Escalations'!$H$23:$N$23,0))+1</f>
        <v>1</v>
      </c>
      <c r="T589" s="192">
        <f>'Input| Projects'!$Y589*INDEX('Input| Escalations'!$H$33:$N$33,MATCH('Calc| Project Costs'!T$9,'Input| Escalations'!$H$23:$N$23,0))+'Input| Projects'!$Z589*INDEX('Input| Escalations'!$H$34:$N$34,MATCH('Calc| Project Costs'!T$9,'Input| Escalations'!$H$23:$N$23,0))+'Input| Projects'!$AA589*INDEX('Input| Escalations'!$H$35:$N$35,MATCH('Calc| Project Costs'!T$9,'Input| Escalations'!$H$23:$N$23,0))+1</f>
        <v>1</v>
      </c>
      <c r="U589" s="106"/>
      <c r="V589" s="186">
        <f t="shared" si="300"/>
        <v>0</v>
      </c>
      <c r="W589" s="186">
        <f t="shared" si="301"/>
        <v>0</v>
      </c>
      <c r="X589" s="186">
        <f t="shared" si="302"/>
        <v>0</v>
      </c>
      <c r="Y589" s="186">
        <f t="shared" si="278"/>
        <v>0</v>
      </c>
      <c r="Z589" s="186">
        <f t="shared" si="279"/>
        <v>0</v>
      </c>
      <c r="AA589" s="186">
        <f t="shared" si="280"/>
        <v>0</v>
      </c>
      <c r="AB589" s="186">
        <f t="shared" si="281"/>
        <v>0</v>
      </c>
      <c r="AC589" s="106"/>
      <c r="AD589" s="186">
        <f>'Input| Projects'!Q589*N589*'Input| Escalations'!$K$19</f>
        <v>0</v>
      </c>
      <c r="AE589" s="186">
        <f>'Input| Projects'!R589*O589*'Input| Escalations'!$K$19</f>
        <v>0</v>
      </c>
      <c r="AF589" s="186">
        <f>'Input| Projects'!S589*P589*'Input| Escalations'!$K$19</f>
        <v>0</v>
      </c>
      <c r="AG589" s="186">
        <f>'Input| Projects'!T589*Q589*'Input| Escalations'!$K$19</f>
        <v>0</v>
      </c>
      <c r="AH589" s="186">
        <f>'Input| Projects'!U589*R589*'Input| Escalations'!$K$19</f>
        <v>0</v>
      </c>
      <c r="AI589" s="186">
        <f>'Input| Projects'!V589*S589*'Input| Escalations'!$K$19</f>
        <v>0</v>
      </c>
      <c r="AJ589" s="186">
        <f>'Input| Projects'!W589*T589*'Input| Escalations'!$K$19</f>
        <v>0</v>
      </c>
      <c r="AK589" s="106"/>
      <c r="AL589" s="186" t="str">
        <f>IFERROR(IF('Input| Overheads'!$C$42="Direct costs",SUMPRODUCT(--('Input| Projects'!$AC589="Yes"),'Calc| Overheads Allocation'!C$8,'Calc| Project Costs'!V589),IF('Input| Overheads'!$C$42="Internal labour",SUMPRODUCT(--('Input| Projects'!$AC589="Yes"),'Calc| Overheads Allocation'!C$8,'Calc| Project Costs'!V589,'Input| Projects'!$Y589),IF('Input| Overheads'!$C$42="DNSP defined",SUMPRODUCT(--('Input| Projects'!$AC589="Yes"),'Calc| Overheads Allocation'!C$61,'Input| Projects'!$AF589),""))),"")</f>
        <v/>
      </c>
      <c r="AM589" s="186" t="str">
        <f>IFERROR(IF('Input| Overheads'!$C$42="Direct costs",SUMPRODUCT(--('Input| Projects'!$AC589="Yes"),'Calc| Overheads Allocation'!D$8,'Calc| Project Costs'!W589),IF('Input| Overheads'!$C$42="Internal labour",SUMPRODUCT(--('Input| Projects'!$AC589="Yes"),'Calc| Overheads Allocation'!D$8,'Calc| Project Costs'!W589,'Input| Projects'!$Y589),IF('Input| Overheads'!$C$42="DNSP defined",SUMPRODUCT(--('Input| Projects'!$AC589="Yes"),'Calc| Overheads Allocation'!D$61,'Input| Projects'!$AF589),""))),"")</f>
        <v/>
      </c>
      <c r="AN589" s="186" t="str">
        <f>IFERROR(IF('Input| Overheads'!$C$42="Direct costs",SUMPRODUCT(--('Input| Projects'!$AC589="Yes"),'Calc| Overheads Allocation'!E$8,'Calc| Project Costs'!X589),IF('Input| Overheads'!$C$42="Internal labour",SUMPRODUCT(--('Input| Projects'!$AC589="Yes"),'Calc| Overheads Allocation'!E$8,'Calc| Project Costs'!X589,'Input| Projects'!$Y589),IF('Input| Overheads'!$C$42="DNSP defined",SUMPRODUCT(--('Input| Projects'!$AC589="Yes"),'Calc| Overheads Allocation'!E$61,'Input| Projects'!$AF589),""))),"")</f>
        <v/>
      </c>
      <c r="AO589" s="186" t="str">
        <f>IFERROR(IF('Input| Overheads'!$C$42="Direct costs",SUMPRODUCT(--('Input| Projects'!$AC589="Yes"),'Calc| Overheads Allocation'!F$8,'Calc| Project Costs'!Y589),IF('Input| Overheads'!$C$42="Internal labour",SUMPRODUCT(--('Input| Projects'!$AC589="Yes"),'Calc| Overheads Allocation'!F$8,'Calc| Project Costs'!Y589,'Input| Projects'!$Y589),IF('Input| Overheads'!$C$42="DNSP defined",SUMPRODUCT(--('Input| Projects'!$AC589="Yes"),'Calc| Overheads Allocation'!F$61,'Input| Projects'!$AF589),""))),"")</f>
        <v/>
      </c>
      <c r="AP589" s="186" t="str">
        <f>IFERROR(IF('Input| Overheads'!$C$42="Direct costs",SUMPRODUCT(--('Input| Projects'!$AC589="Yes"),'Calc| Overheads Allocation'!G$8,'Calc| Project Costs'!Z589),IF('Input| Overheads'!$C$42="Internal labour",SUMPRODUCT(--('Input| Projects'!$AC589="Yes"),'Calc| Overheads Allocation'!G$8,'Calc| Project Costs'!Z589,'Input| Projects'!$Y589),IF('Input| Overheads'!$C$42="DNSP defined",SUMPRODUCT(--('Input| Projects'!$AC589="Yes"),'Calc| Overheads Allocation'!G$61,'Input| Projects'!$AF589),""))),"")</f>
        <v/>
      </c>
      <c r="AQ589" s="186" t="str">
        <f>IFERROR(IF('Input| Overheads'!$C$42="Direct costs",SUMPRODUCT(--('Input| Projects'!$AC589="Yes"),'Calc| Overheads Allocation'!H$8,'Calc| Project Costs'!AA589),IF('Input| Overheads'!$C$42="Internal labour",SUMPRODUCT(--('Input| Projects'!$AC589="Yes"),'Calc| Overheads Allocation'!H$8,'Calc| Project Costs'!AA589,'Input| Projects'!$Y589),IF('Input| Overheads'!$C$42="DNSP defined",SUMPRODUCT(--('Input| Projects'!$AC589="Yes"),'Calc| Overheads Allocation'!H$61,'Input| Projects'!$AF589),""))),"")</f>
        <v/>
      </c>
      <c r="AR589" s="186" t="str">
        <f>IFERROR(IF('Input| Overheads'!$C$42="Direct costs",SUMPRODUCT(--('Input| Projects'!$AC589="Yes"),'Calc| Overheads Allocation'!I$8,'Calc| Project Costs'!AB589),IF('Input| Overheads'!$C$42="Internal labour",SUMPRODUCT(--('Input| Projects'!$AC589="Yes"),'Calc| Overheads Allocation'!I$8,'Calc| Project Costs'!AB589,'Input| Projects'!$Y589),IF('Input| Overheads'!$C$42="DNSP defined",SUMPRODUCT(--('Input| Projects'!$AC589="Yes"),'Calc| Overheads Allocation'!I$61,'Input| Projects'!$AF589),""))),"")</f>
        <v/>
      </c>
      <c r="AS589" s="106"/>
      <c r="AT589" s="186" t="str">
        <f>IFERROR(IF('Input| Overheads'!$C$42="Direct costs",SUMPRODUCT(--('Input| Projects'!$AD589="Yes"),'Calc| Overheads Allocation'!C$9,'Calc| Project Costs'!V589),IF('Input| Overheads'!$C$42="Internal labour",SUMPRODUCT(--('Input| Projects'!$AD589="Yes"),'Calc| Overheads Allocation'!C$9,'Calc| Project Costs'!V589,'Input| Projects'!$Y589),IF('Input| Overheads'!$C$42="DNSP defined",SUMPRODUCT(--('Input| Projects'!$AD589="Yes"),'Calc| Overheads Allocation'!C$62,'Input| Projects'!$AG589),""))),"")</f>
        <v/>
      </c>
      <c r="AU589" s="186" t="str">
        <f>IFERROR(IF('Input| Overheads'!$C$42="Direct costs",SUMPRODUCT(--('Input| Projects'!$AD589="Yes"),'Calc| Overheads Allocation'!D$9,'Calc| Project Costs'!W589),IF('Input| Overheads'!$C$42="Internal labour",SUMPRODUCT(--('Input| Projects'!$AD589="Yes"),'Calc| Overheads Allocation'!D$9,'Calc| Project Costs'!W589,'Input| Projects'!$Y589),IF('Input| Overheads'!$C$42="DNSP defined",SUMPRODUCT(--('Input| Projects'!$AD589="Yes"),'Calc| Overheads Allocation'!D$62,'Input| Projects'!$AG589),""))),"")</f>
        <v/>
      </c>
      <c r="AV589" s="186" t="str">
        <f>IFERROR(IF('Input| Overheads'!$C$42="Direct costs",SUMPRODUCT(--('Input| Projects'!$AD589="Yes"),'Calc| Overheads Allocation'!E$9,'Calc| Project Costs'!X589),IF('Input| Overheads'!$C$42="Internal labour",SUMPRODUCT(--('Input| Projects'!$AD589="Yes"),'Calc| Overheads Allocation'!E$9,'Calc| Project Costs'!X589,'Input| Projects'!$Y589),IF('Input| Overheads'!$C$42="DNSP defined",SUMPRODUCT(--('Input| Projects'!$AD589="Yes"),'Calc| Overheads Allocation'!E$62,'Input| Projects'!$AG589),""))),"")</f>
        <v/>
      </c>
      <c r="AW589" s="186" t="str">
        <f>IFERROR(IF('Input| Overheads'!$C$42="Direct costs",SUMPRODUCT(--('Input| Projects'!$AD589="Yes"),'Calc| Overheads Allocation'!F$9,'Calc| Project Costs'!Y589),IF('Input| Overheads'!$C$42="Internal labour",SUMPRODUCT(--('Input| Projects'!$AD589="Yes"),'Calc| Overheads Allocation'!F$9,'Calc| Project Costs'!Y589,'Input| Projects'!$Y589),IF('Input| Overheads'!$C$42="DNSP defined",SUMPRODUCT(--('Input| Projects'!$AD589="Yes"),'Calc| Overheads Allocation'!F$62,'Input| Projects'!$AG589),""))),"")</f>
        <v/>
      </c>
      <c r="AX589" s="186" t="str">
        <f>IFERROR(IF('Input| Overheads'!$C$42="Direct costs",SUMPRODUCT(--('Input| Projects'!$AD589="Yes"),'Calc| Overheads Allocation'!G$9,'Calc| Project Costs'!Z589),IF('Input| Overheads'!$C$42="Internal labour",SUMPRODUCT(--('Input| Projects'!$AD589="Yes"),'Calc| Overheads Allocation'!G$9,'Calc| Project Costs'!Z589,'Input| Projects'!$Y589),IF('Input| Overheads'!$C$42="DNSP defined",SUMPRODUCT(--('Input| Projects'!$AD589="Yes"),'Calc| Overheads Allocation'!G$62,'Input| Projects'!$AG589),""))),"")</f>
        <v/>
      </c>
      <c r="AY589" s="186" t="str">
        <f>IFERROR(IF('Input| Overheads'!$C$42="Direct costs",SUMPRODUCT(--('Input| Projects'!$AD589="Yes"),'Calc| Overheads Allocation'!H$9,'Calc| Project Costs'!AA589),IF('Input| Overheads'!$C$42="Internal labour",SUMPRODUCT(--('Input| Projects'!$AD589="Yes"),'Calc| Overheads Allocation'!H$9,'Calc| Project Costs'!AA589,'Input| Projects'!$Y589),IF('Input| Overheads'!$C$42="DNSP defined",SUMPRODUCT(--('Input| Projects'!$AD589="Yes"),'Calc| Overheads Allocation'!H$62,'Input| Projects'!$AG589),""))),"")</f>
        <v/>
      </c>
      <c r="AZ589" s="186" t="str">
        <f>IFERROR(IF('Input| Overheads'!$C$42="Direct costs",SUMPRODUCT(--('Input| Projects'!$AD589="Yes"),'Calc| Overheads Allocation'!I$9,'Calc| Project Costs'!AB589),IF('Input| Overheads'!$C$42="Internal labour",SUMPRODUCT(--('Input| Projects'!$AD589="Yes"),'Calc| Overheads Allocation'!I$9,'Calc| Project Costs'!AB589,'Input| Projects'!$Y589),IF('Input| Overheads'!$C$42="DNSP defined",SUMPRODUCT(--('Input| Projects'!$AD589="Yes"),'Calc| Overheads Allocation'!I$62,'Input| Projects'!$AG589),""))),"")</f>
        <v/>
      </c>
      <c r="BA589" s="106"/>
      <c r="BB589" s="186">
        <f t="shared" si="303"/>
        <v>0</v>
      </c>
      <c r="BC589" s="186">
        <f t="shared" si="304"/>
        <v>0</v>
      </c>
      <c r="BD589" s="186">
        <f t="shared" si="305"/>
        <v>0</v>
      </c>
      <c r="BE589" s="186">
        <f t="shared" si="282"/>
        <v>0</v>
      </c>
      <c r="BF589" s="186">
        <f t="shared" si="283"/>
        <v>0</v>
      </c>
      <c r="BG589" s="186">
        <f t="shared" si="284"/>
        <v>0</v>
      </c>
      <c r="BH589" s="186">
        <f t="shared" si="285"/>
        <v>0</v>
      </c>
      <c r="BI589" s="97"/>
      <c r="BJ589" s="186" t="str">
        <f t="shared" si="286"/>
        <v/>
      </c>
      <c r="BK589" s="186" t="str">
        <f t="shared" si="287"/>
        <v/>
      </c>
      <c r="BL589" s="186" t="str">
        <f t="shared" si="288"/>
        <v/>
      </c>
      <c r="BM589" s="186" t="str">
        <f t="shared" si="289"/>
        <v/>
      </c>
      <c r="BN589" s="186" t="str">
        <f t="shared" si="290"/>
        <v/>
      </c>
      <c r="BO589" s="186" t="str">
        <f t="shared" si="291"/>
        <v/>
      </c>
      <c r="BP589" s="186" t="str">
        <f t="shared" si="292"/>
        <v/>
      </c>
      <c r="BQ589" s="97"/>
      <c r="BR589" s="186">
        <f t="shared" si="293"/>
        <v>0</v>
      </c>
      <c r="BS589" s="186">
        <f t="shared" si="294"/>
        <v>0</v>
      </c>
      <c r="BT589" s="222">
        <f t="shared" si="295"/>
        <v>0</v>
      </c>
      <c r="BU589" s="222">
        <f t="shared" si="296"/>
        <v>0</v>
      </c>
      <c r="BV589" s="222">
        <f t="shared" si="297"/>
        <v>0</v>
      </c>
      <c r="BW589" s="222">
        <f t="shared" si="298"/>
        <v>0</v>
      </c>
      <c r="BX589" s="222">
        <f t="shared" si="299"/>
        <v>0</v>
      </c>
      <c r="BY589" s="106"/>
      <c r="BZ589" s="197" t="str">
        <f>IF(SUMIF('Input| Projects'!$AS$8:$CP$8,"Dx",'Input| Projects'!$AS589:$CP589)=0,"",SUMIF('Input| Projects'!$AS$8:$CP$8,"Dx",'Input| Projects'!$AS589:$CP589))</f>
        <v/>
      </c>
      <c r="CA589" s="197" t="str">
        <f>IF(SUMIF('Input| Projects'!$AS$8:$CP$8,"Tx",'Input| Projects'!$AS589:$CP589)=0,"",SUMIF('Input| Projects'!$AS$8:$CP$8,"Tx",'Input| Projects'!$AS589:$CP589))</f>
        <v/>
      </c>
      <c r="CB589" s="150" t="str">
        <f t="shared" si="306"/>
        <v/>
      </c>
    </row>
    <row r="590" spans="2:80" x14ac:dyDescent="0.2">
      <c r="B590" s="201">
        <f>IFERROR('Input| Projects'!B590,"")</f>
        <v>581</v>
      </c>
      <c r="C590" s="42" t="str">
        <f>IFERROR(IF('Input| Projects'!C590="","",'Input| Projects'!C590),"")</f>
        <v/>
      </c>
      <c r="D590" s="42" t="str">
        <f>IFERROR(IF('Input| Projects'!D590="","",'Input| Projects'!D590),"")</f>
        <v/>
      </c>
      <c r="E590" s="104"/>
      <c r="F590" s="190">
        <f>IFERROR('Input| Projects'!I590*'Input| Escalations'!$K$19,"")</f>
        <v>0</v>
      </c>
      <c r="G590" s="190">
        <f>IFERROR('Input| Projects'!J590*'Input| Escalations'!$K$19,"")</f>
        <v>0</v>
      </c>
      <c r="H590" s="190">
        <f>IFERROR('Input| Projects'!K590*'Input| Escalations'!$K$19,"")</f>
        <v>0</v>
      </c>
      <c r="I590" s="190">
        <f>IFERROR('Input| Projects'!L590*'Input| Escalations'!$K$19,"")</f>
        <v>0</v>
      </c>
      <c r="J590" s="190">
        <f>IFERROR('Input| Projects'!M590*'Input| Escalations'!$K$19,"")</f>
        <v>0</v>
      </c>
      <c r="K590" s="190">
        <f>IFERROR('Input| Projects'!N590*'Input| Escalations'!$K$19,"")</f>
        <v>0</v>
      </c>
      <c r="L590" s="190">
        <f>IFERROR('Input| Projects'!O590*'Input| Escalations'!$K$19,"")</f>
        <v>0</v>
      </c>
      <c r="M590" s="150" t="str">
        <f>IF(ABS(SUM(F590:L590)-(SUM('Input| Projects'!I590:O590)*'Input| Escalations'!$K$19))&lt;0.0000001,"",1)</f>
        <v/>
      </c>
      <c r="N590" s="192">
        <f>'Input| Projects'!$Y590*INDEX('Input| Escalations'!$H$33:$N$33,MATCH('Calc| Project Costs'!N$9,'Input| Escalations'!$H$23:$N$23,0))+'Input| Projects'!$Z590*INDEX('Input| Escalations'!$H$34:$N$34,MATCH('Calc| Project Costs'!N$9,'Input| Escalations'!$H$23:$N$23,0))+'Input| Projects'!$AA590*INDEX('Input| Escalations'!$H$35:$N$35,MATCH('Calc| Project Costs'!N$9,'Input| Escalations'!$H$23:$N$23,0))+1</f>
        <v>1</v>
      </c>
      <c r="O590" s="192">
        <f>'Input| Projects'!$Y590*INDEX('Input| Escalations'!$H$33:$N$33,MATCH('Calc| Project Costs'!O$9,'Input| Escalations'!$H$23:$N$23,0))+'Input| Projects'!$Z590*INDEX('Input| Escalations'!$H$34:$N$34,MATCH('Calc| Project Costs'!O$9,'Input| Escalations'!$H$23:$N$23,0))+'Input| Projects'!$AA590*INDEX('Input| Escalations'!$H$35:$N$35,MATCH('Calc| Project Costs'!O$9,'Input| Escalations'!$H$23:$N$23,0))+1</f>
        <v>1</v>
      </c>
      <c r="P590" s="192">
        <f>'Input| Projects'!$Y590*INDEX('Input| Escalations'!$H$33:$N$33,MATCH('Calc| Project Costs'!P$9,'Input| Escalations'!$H$23:$N$23,0))+'Input| Projects'!$Z590*INDEX('Input| Escalations'!$H$34:$N$34,MATCH('Calc| Project Costs'!P$9,'Input| Escalations'!$H$23:$N$23,0))+'Input| Projects'!$AA590*INDEX('Input| Escalations'!$H$35:$N$35,MATCH('Calc| Project Costs'!P$9,'Input| Escalations'!$H$23:$N$23,0))+1</f>
        <v>1</v>
      </c>
      <c r="Q590" s="192">
        <f>'Input| Projects'!$Y590*INDEX('Input| Escalations'!$H$33:$N$33,MATCH('Calc| Project Costs'!Q$9,'Input| Escalations'!$H$23:$N$23,0))+'Input| Projects'!$Z590*INDEX('Input| Escalations'!$H$34:$N$34,MATCH('Calc| Project Costs'!Q$9,'Input| Escalations'!$H$23:$N$23,0))+'Input| Projects'!$AA590*INDEX('Input| Escalations'!$H$35:$N$35,MATCH('Calc| Project Costs'!Q$9,'Input| Escalations'!$H$23:$N$23,0))+1</f>
        <v>1</v>
      </c>
      <c r="R590" s="192">
        <f>'Input| Projects'!$Y590*INDEX('Input| Escalations'!$H$33:$N$33,MATCH('Calc| Project Costs'!R$9,'Input| Escalations'!$H$23:$N$23,0))+'Input| Projects'!$Z590*INDEX('Input| Escalations'!$H$34:$N$34,MATCH('Calc| Project Costs'!R$9,'Input| Escalations'!$H$23:$N$23,0))+'Input| Projects'!$AA590*INDEX('Input| Escalations'!$H$35:$N$35,MATCH('Calc| Project Costs'!R$9,'Input| Escalations'!$H$23:$N$23,0))+1</f>
        <v>1</v>
      </c>
      <c r="S590" s="192">
        <f>'Input| Projects'!$Y590*INDEX('Input| Escalations'!$H$33:$N$33,MATCH('Calc| Project Costs'!S$9,'Input| Escalations'!$H$23:$N$23,0))+'Input| Projects'!$Z590*INDEX('Input| Escalations'!$H$34:$N$34,MATCH('Calc| Project Costs'!S$9,'Input| Escalations'!$H$23:$N$23,0))+'Input| Projects'!$AA590*INDEX('Input| Escalations'!$H$35:$N$35,MATCH('Calc| Project Costs'!S$9,'Input| Escalations'!$H$23:$N$23,0))+1</f>
        <v>1</v>
      </c>
      <c r="T590" s="192">
        <f>'Input| Projects'!$Y590*INDEX('Input| Escalations'!$H$33:$N$33,MATCH('Calc| Project Costs'!T$9,'Input| Escalations'!$H$23:$N$23,0))+'Input| Projects'!$Z590*INDEX('Input| Escalations'!$H$34:$N$34,MATCH('Calc| Project Costs'!T$9,'Input| Escalations'!$H$23:$N$23,0))+'Input| Projects'!$AA590*INDEX('Input| Escalations'!$H$35:$N$35,MATCH('Calc| Project Costs'!T$9,'Input| Escalations'!$H$23:$N$23,0))+1</f>
        <v>1</v>
      </c>
      <c r="U590" s="106"/>
      <c r="V590" s="186">
        <f t="shared" si="300"/>
        <v>0</v>
      </c>
      <c r="W590" s="186">
        <f t="shared" si="301"/>
        <v>0</v>
      </c>
      <c r="X590" s="186">
        <f t="shared" si="302"/>
        <v>0</v>
      </c>
      <c r="Y590" s="186">
        <f t="shared" si="278"/>
        <v>0</v>
      </c>
      <c r="Z590" s="186">
        <f t="shared" si="279"/>
        <v>0</v>
      </c>
      <c r="AA590" s="186">
        <f t="shared" si="280"/>
        <v>0</v>
      </c>
      <c r="AB590" s="186">
        <f t="shared" si="281"/>
        <v>0</v>
      </c>
      <c r="AC590" s="106"/>
      <c r="AD590" s="186">
        <f>'Input| Projects'!Q590*N590*'Input| Escalations'!$K$19</f>
        <v>0</v>
      </c>
      <c r="AE590" s="186">
        <f>'Input| Projects'!R590*O590*'Input| Escalations'!$K$19</f>
        <v>0</v>
      </c>
      <c r="AF590" s="186">
        <f>'Input| Projects'!S590*P590*'Input| Escalations'!$K$19</f>
        <v>0</v>
      </c>
      <c r="AG590" s="186">
        <f>'Input| Projects'!T590*Q590*'Input| Escalations'!$K$19</f>
        <v>0</v>
      </c>
      <c r="AH590" s="186">
        <f>'Input| Projects'!U590*R590*'Input| Escalations'!$K$19</f>
        <v>0</v>
      </c>
      <c r="AI590" s="186">
        <f>'Input| Projects'!V590*S590*'Input| Escalations'!$K$19</f>
        <v>0</v>
      </c>
      <c r="AJ590" s="186">
        <f>'Input| Projects'!W590*T590*'Input| Escalations'!$K$19</f>
        <v>0</v>
      </c>
      <c r="AK590" s="106"/>
      <c r="AL590" s="186" t="str">
        <f>IFERROR(IF('Input| Overheads'!$C$42="Direct costs",SUMPRODUCT(--('Input| Projects'!$AC590="Yes"),'Calc| Overheads Allocation'!C$8,'Calc| Project Costs'!V590),IF('Input| Overheads'!$C$42="Internal labour",SUMPRODUCT(--('Input| Projects'!$AC590="Yes"),'Calc| Overheads Allocation'!C$8,'Calc| Project Costs'!V590,'Input| Projects'!$Y590),IF('Input| Overheads'!$C$42="DNSP defined",SUMPRODUCT(--('Input| Projects'!$AC590="Yes"),'Calc| Overheads Allocation'!C$61,'Input| Projects'!$AF590),""))),"")</f>
        <v/>
      </c>
      <c r="AM590" s="186" t="str">
        <f>IFERROR(IF('Input| Overheads'!$C$42="Direct costs",SUMPRODUCT(--('Input| Projects'!$AC590="Yes"),'Calc| Overheads Allocation'!D$8,'Calc| Project Costs'!W590),IF('Input| Overheads'!$C$42="Internal labour",SUMPRODUCT(--('Input| Projects'!$AC590="Yes"),'Calc| Overheads Allocation'!D$8,'Calc| Project Costs'!W590,'Input| Projects'!$Y590),IF('Input| Overheads'!$C$42="DNSP defined",SUMPRODUCT(--('Input| Projects'!$AC590="Yes"),'Calc| Overheads Allocation'!D$61,'Input| Projects'!$AF590),""))),"")</f>
        <v/>
      </c>
      <c r="AN590" s="186" t="str">
        <f>IFERROR(IF('Input| Overheads'!$C$42="Direct costs",SUMPRODUCT(--('Input| Projects'!$AC590="Yes"),'Calc| Overheads Allocation'!E$8,'Calc| Project Costs'!X590),IF('Input| Overheads'!$C$42="Internal labour",SUMPRODUCT(--('Input| Projects'!$AC590="Yes"),'Calc| Overheads Allocation'!E$8,'Calc| Project Costs'!X590,'Input| Projects'!$Y590),IF('Input| Overheads'!$C$42="DNSP defined",SUMPRODUCT(--('Input| Projects'!$AC590="Yes"),'Calc| Overheads Allocation'!E$61,'Input| Projects'!$AF590),""))),"")</f>
        <v/>
      </c>
      <c r="AO590" s="186" t="str">
        <f>IFERROR(IF('Input| Overheads'!$C$42="Direct costs",SUMPRODUCT(--('Input| Projects'!$AC590="Yes"),'Calc| Overheads Allocation'!F$8,'Calc| Project Costs'!Y590),IF('Input| Overheads'!$C$42="Internal labour",SUMPRODUCT(--('Input| Projects'!$AC590="Yes"),'Calc| Overheads Allocation'!F$8,'Calc| Project Costs'!Y590,'Input| Projects'!$Y590),IF('Input| Overheads'!$C$42="DNSP defined",SUMPRODUCT(--('Input| Projects'!$AC590="Yes"),'Calc| Overheads Allocation'!F$61,'Input| Projects'!$AF590),""))),"")</f>
        <v/>
      </c>
      <c r="AP590" s="186" t="str">
        <f>IFERROR(IF('Input| Overheads'!$C$42="Direct costs",SUMPRODUCT(--('Input| Projects'!$AC590="Yes"),'Calc| Overheads Allocation'!G$8,'Calc| Project Costs'!Z590),IF('Input| Overheads'!$C$42="Internal labour",SUMPRODUCT(--('Input| Projects'!$AC590="Yes"),'Calc| Overheads Allocation'!G$8,'Calc| Project Costs'!Z590,'Input| Projects'!$Y590),IF('Input| Overheads'!$C$42="DNSP defined",SUMPRODUCT(--('Input| Projects'!$AC590="Yes"),'Calc| Overheads Allocation'!G$61,'Input| Projects'!$AF590),""))),"")</f>
        <v/>
      </c>
      <c r="AQ590" s="186" t="str">
        <f>IFERROR(IF('Input| Overheads'!$C$42="Direct costs",SUMPRODUCT(--('Input| Projects'!$AC590="Yes"),'Calc| Overheads Allocation'!H$8,'Calc| Project Costs'!AA590),IF('Input| Overheads'!$C$42="Internal labour",SUMPRODUCT(--('Input| Projects'!$AC590="Yes"),'Calc| Overheads Allocation'!H$8,'Calc| Project Costs'!AA590,'Input| Projects'!$Y590),IF('Input| Overheads'!$C$42="DNSP defined",SUMPRODUCT(--('Input| Projects'!$AC590="Yes"),'Calc| Overheads Allocation'!H$61,'Input| Projects'!$AF590),""))),"")</f>
        <v/>
      </c>
      <c r="AR590" s="186" t="str">
        <f>IFERROR(IF('Input| Overheads'!$C$42="Direct costs",SUMPRODUCT(--('Input| Projects'!$AC590="Yes"),'Calc| Overheads Allocation'!I$8,'Calc| Project Costs'!AB590),IF('Input| Overheads'!$C$42="Internal labour",SUMPRODUCT(--('Input| Projects'!$AC590="Yes"),'Calc| Overheads Allocation'!I$8,'Calc| Project Costs'!AB590,'Input| Projects'!$Y590),IF('Input| Overheads'!$C$42="DNSP defined",SUMPRODUCT(--('Input| Projects'!$AC590="Yes"),'Calc| Overheads Allocation'!I$61,'Input| Projects'!$AF590),""))),"")</f>
        <v/>
      </c>
      <c r="AS590" s="106"/>
      <c r="AT590" s="186" t="str">
        <f>IFERROR(IF('Input| Overheads'!$C$42="Direct costs",SUMPRODUCT(--('Input| Projects'!$AD590="Yes"),'Calc| Overheads Allocation'!C$9,'Calc| Project Costs'!V590),IF('Input| Overheads'!$C$42="Internal labour",SUMPRODUCT(--('Input| Projects'!$AD590="Yes"),'Calc| Overheads Allocation'!C$9,'Calc| Project Costs'!V590,'Input| Projects'!$Y590),IF('Input| Overheads'!$C$42="DNSP defined",SUMPRODUCT(--('Input| Projects'!$AD590="Yes"),'Calc| Overheads Allocation'!C$62,'Input| Projects'!$AG590),""))),"")</f>
        <v/>
      </c>
      <c r="AU590" s="186" t="str">
        <f>IFERROR(IF('Input| Overheads'!$C$42="Direct costs",SUMPRODUCT(--('Input| Projects'!$AD590="Yes"),'Calc| Overheads Allocation'!D$9,'Calc| Project Costs'!W590),IF('Input| Overheads'!$C$42="Internal labour",SUMPRODUCT(--('Input| Projects'!$AD590="Yes"),'Calc| Overheads Allocation'!D$9,'Calc| Project Costs'!W590,'Input| Projects'!$Y590),IF('Input| Overheads'!$C$42="DNSP defined",SUMPRODUCT(--('Input| Projects'!$AD590="Yes"),'Calc| Overheads Allocation'!D$62,'Input| Projects'!$AG590),""))),"")</f>
        <v/>
      </c>
      <c r="AV590" s="186" t="str">
        <f>IFERROR(IF('Input| Overheads'!$C$42="Direct costs",SUMPRODUCT(--('Input| Projects'!$AD590="Yes"),'Calc| Overheads Allocation'!E$9,'Calc| Project Costs'!X590),IF('Input| Overheads'!$C$42="Internal labour",SUMPRODUCT(--('Input| Projects'!$AD590="Yes"),'Calc| Overheads Allocation'!E$9,'Calc| Project Costs'!X590,'Input| Projects'!$Y590),IF('Input| Overheads'!$C$42="DNSP defined",SUMPRODUCT(--('Input| Projects'!$AD590="Yes"),'Calc| Overheads Allocation'!E$62,'Input| Projects'!$AG590),""))),"")</f>
        <v/>
      </c>
      <c r="AW590" s="186" t="str">
        <f>IFERROR(IF('Input| Overheads'!$C$42="Direct costs",SUMPRODUCT(--('Input| Projects'!$AD590="Yes"),'Calc| Overheads Allocation'!F$9,'Calc| Project Costs'!Y590),IF('Input| Overheads'!$C$42="Internal labour",SUMPRODUCT(--('Input| Projects'!$AD590="Yes"),'Calc| Overheads Allocation'!F$9,'Calc| Project Costs'!Y590,'Input| Projects'!$Y590),IF('Input| Overheads'!$C$42="DNSP defined",SUMPRODUCT(--('Input| Projects'!$AD590="Yes"),'Calc| Overheads Allocation'!F$62,'Input| Projects'!$AG590),""))),"")</f>
        <v/>
      </c>
      <c r="AX590" s="186" t="str">
        <f>IFERROR(IF('Input| Overheads'!$C$42="Direct costs",SUMPRODUCT(--('Input| Projects'!$AD590="Yes"),'Calc| Overheads Allocation'!G$9,'Calc| Project Costs'!Z590),IF('Input| Overheads'!$C$42="Internal labour",SUMPRODUCT(--('Input| Projects'!$AD590="Yes"),'Calc| Overheads Allocation'!G$9,'Calc| Project Costs'!Z590,'Input| Projects'!$Y590),IF('Input| Overheads'!$C$42="DNSP defined",SUMPRODUCT(--('Input| Projects'!$AD590="Yes"),'Calc| Overheads Allocation'!G$62,'Input| Projects'!$AG590),""))),"")</f>
        <v/>
      </c>
      <c r="AY590" s="186" t="str">
        <f>IFERROR(IF('Input| Overheads'!$C$42="Direct costs",SUMPRODUCT(--('Input| Projects'!$AD590="Yes"),'Calc| Overheads Allocation'!H$9,'Calc| Project Costs'!AA590),IF('Input| Overheads'!$C$42="Internal labour",SUMPRODUCT(--('Input| Projects'!$AD590="Yes"),'Calc| Overheads Allocation'!H$9,'Calc| Project Costs'!AA590,'Input| Projects'!$Y590),IF('Input| Overheads'!$C$42="DNSP defined",SUMPRODUCT(--('Input| Projects'!$AD590="Yes"),'Calc| Overheads Allocation'!H$62,'Input| Projects'!$AG590),""))),"")</f>
        <v/>
      </c>
      <c r="AZ590" s="186" t="str">
        <f>IFERROR(IF('Input| Overheads'!$C$42="Direct costs",SUMPRODUCT(--('Input| Projects'!$AD590="Yes"),'Calc| Overheads Allocation'!I$9,'Calc| Project Costs'!AB590),IF('Input| Overheads'!$C$42="Internal labour",SUMPRODUCT(--('Input| Projects'!$AD590="Yes"),'Calc| Overheads Allocation'!I$9,'Calc| Project Costs'!AB590,'Input| Projects'!$Y590),IF('Input| Overheads'!$C$42="DNSP defined",SUMPRODUCT(--('Input| Projects'!$AD590="Yes"),'Calc| Overheads Allocation'!I$62,'Input| Projects'!$AG590),""))),"")</f>
        <v/>
      </c>
      <c r="BA590" s="106"/>
      <c r="BB590" s="186">
        <f t="shared" si="303"/>
        <v>0</v>
      </c>
      <c r="BC590" s="186">
        <f t="shared" si="304"/>
        <v>0</v>
      </c>
      <c r="BD590" s="186">
        <f t="shared" si="305"/>
        <v>0</v>
      </c>
      <c r="BE590" s="186">
        <f t="shared" si="282"/>
        <v>0</v>
      </c>
      <c r="BF590" s="186">
        <f t="shared" si="283"/>
        <v>0</v>
      </c>
      <c r="BG590" s="186">
        <f t="shared" si="284"/>
        <v>0</v>
      </c>
      <c r="BH590" s="186">
        <f t="shared" si="285"/>
        <v>0</v>
      </c>
      <c r="BI590" s="97"/>
      <c r="BJ590" s="186" t="str">
        <f t="shared" si="286"/>
        <v/>
      </c>
      <c r="BK590" s="186" t="str">
        <f t="shared" si="287"/>
        <v/>
      </c>
      <c r="BL590" s="186" t="str">
        <f t="shared" si="288"/>
        <v/>
      </c>
      <c r="BM590" s="186" t="str">
        <f t="shared" si="289"/>
        <v/>
      </c>
      <c r="BN590" s="186" t="str">
        <f t="shared" si="290"/>
        <v/>
      </c>
      <c r="BO590" s="186" t="str">
        <f t="shared" si="291"/>
        <v/>
      </c>
      <c r="BP590" s="186" t="str">
        <f t="shared" si="292"/>
        <v/>
      </c>
      <c r="BQ590" s="97"/>
      <c r="BR590" s="186">
        <f t="shared" si="293"/>
        <v>0</v>
      </c>
      <c r="BS590" s="186">
        <f t="shared" si="294"/>
        <v>0</v>
      </c>
      <c r="BT590" s="222">
        <f t="shared" si="295"/>
        <v>0</v>
      </c>
      <c r="BU590" s="222">
        <f t="shared" si="296"/>
        <v>0</v>
      </c>
      <c r="BV590" s="222">
        <f t="shared" si="297"/>
        <v>0</v>
      </c>
      <c r="BW590" s="222">
        <f t="shared" si="298"/>
        <v>0</v>
      </c>
      <c r="BX590" s="222">
        <f t="shared" si="299"/>
        <v>0</v>
      </c>
      <c r="BY590" s="106"/>
      <c r="BZ590" s="197" t="str">
        <f>IF(SUMIF('Input| Projects'!$AS$8:$CP$8,"Dx",'Input| Projects'!$AS590:$CP590)=0,"",SUMIF('Input| Projects'!$AS$8:$CP$8,"Dx",'Input| Projects'!$AS590:$CP590))</f>
        <v/>
      </c>
      <c r="CA590" s="197" t="str">
        <f>IF(SUMIF('Input| Projects'!$AS$8:$CP$8,"Tx",'Input| Projects'!$AS590:$CP590)=0,"",SUMIF('Input| Projects'!$AS$8:$CP$8,"Tx",'Input| Projects'!$AS590:$CP590))</f>
        <v/>
      </c>
      <c r="CB590" s="150" t="str">
        <f t="shared" si="306"/>
        <v/>
      </c>
    </row>
    <row r="591" spans="2:80" x14ac:dyDescent="0.2">
      <c r="B591" s="201">
        <f>IFERROR('Input| Projects'!B591,"")</f>
        <v>582</v>
      </c>
      <c r="C591" s="42" t="str">
        <f>IFERROR(IF('Input| Projects'!C591="","",'Input| Projects'!C591),"")</f>
        <v/>
      </c>
      <c r="D591" s="42" t="str">
        <f>IFERROR(IF('Input| Projects'!D591="","",'Input| Projects'!D591),"")</f>
        <v/>
      </c>
      <c r="E591" s="104"/>
      <c r="F591" s="190">
        <f>IFERROR('Input| Projects'!I591*'Input| Escalations'!$K$19,"")</f>
        <v>0</v>
      </c>
      <c r="G591" s="190">
        <f>IFERROR('Input| Projects'!J591*'Input| Escalations'!$K$19,"")</f>
        <v>0</v>
      </c>
      <c r="H591" s="190">
        <f>IFERROR('Input| Projects'!K591*'Input| Escalations'!$K$19,"")</f>
        <v>0</v>
      </c>
      <c r="I591" s="190">
        <f>IFERROR('Input| Projects'!L591*'Input| Escalations'!$K$19,"")</f>
        <v>0</v>
      </c>
      <c r="J591" s="190">
        <f>IFERROR('Input| Projects'!M591*'Input| Escalations'!$K$19,"")</f>
        <v>0</v>
      </c>
      <c r="K591" s="190">
        <f>IFERROR('Input| Projects'!N591*'Input| Escalations'!$K$19,"")</f>
        <v>0</v>
      </c>
      <c r="L591" s="190">
        <f>IFERROR('Input| Projects'!O591*'Input| Escalations'!$K$19,"")</f>
        <v>0</v>
      </c>
      <c r="M591" s="150" t="str">
        <f>IF(ABS(SUM(F591:L591)-(SUM('Input| Projects'!I591:O591)*'Input| Escalations'!$K$19))&lt;0.0000001,"",1)</f>
        <v/>
      </c>
      <c r="N591" s="192">
        <f>'Input| Projects'!$Y591*INDEX('Input| Escalations'!$H$33:$N$33,MATCH('Calc| Project Costs'!N$9,'Input| Escalations'!$H$23:$N$23,0))+'Input| Projects'!$Z591*INDEX('Input| Escalations'!$H$34:$N$34,MATCH('Calc| Project Costs'!N$9,'Input| Escalations'!$H$23:$N$23,0))+'Input| Projects'!$AA591*INDEX('Input| Escalations'!$H$35:$N$35,MATCH('Calc| Project Costs'!N$9,'Input| Escalations'!$H$23:$N$23,0))+1</f>
        <v>1</v>
      </c>
      <c r="O591" s="192">
        <f>'Input| Projects'!$Y591*INDEX('Input| Escalations'!$H$33:$N$33,MATCH('Calc| Project Costs'!O$9,'Input| Escalations'!$H$23:$N$23,0))+'Input| Projects'!$Z591*INDEX('Input| Escalations'!$H$34:$N$34,MATCH('Calc| Project Costs'!O$9,'Input| Escalations'!$H$23:$N$23,0))+'Input| Projects'!$AA591*INDEX('Input| Escalations'!$H$35:$N$35,MATCH('Calc| Project Costs'!O$9,'Input| Escalations'!$H$23:$N$23,0))+1</f>
        <v>1</v>
      </c>
      <c r="P591" s="192">
        <f>'Input| Projects'!$Y591*INDEX('Input| Escalations'!$H$33:$N$33,MATCH('Calc| Project Costs'!P$9,'Input| Escalations'!$H$23:$N$23,0))+'Input| Projects'!$Z591*INDEX('Input| Escalations'!$H$34:$N$34,MATCH('Calc| Project Costs'!P$9,'Input| Escalations'!$H$23:$N$23,0))+'Input| Projects'!$AA591*INDEX('Input| Escalations'!$H$35:$N$35,MATCH('Calc| Project Costs'!P$9,'Input| Escalations'!$H$23:$N$23,0))+1</f>
        <v>1</v>
      </c>
      <c r="Q591" s="192">
        <f>'Input| Projects'!$Y591*INDEX('Input| Escalations'!$H$33:$N$33,MATCH('Calc| Project Costs'!Q$9,'Input| Escalations'!$H$23:$N$23,0))+'Input| Projects'!$Z591*INDEX('Input| Escalations'!$H$34:$N$34,MATCH('Calc| Project Costs'!Q$9,'Input| Escalations'!$H$23:$N$23,0))+'Input| Projects'!$AA591*INDEX('Input| Escalations'!$H$35:$N$35,MATCH('Calc| Project Costs'!Q$9,'Input| Escalations'!$H$23:$N$23,0))+1</f>
        <v>1</v>
      </c>
      <c r="R591" s="192">
        <f>'Input| Projects'!$Y591*INDEX('Input| Escalations'!$H$33:$N$33,MATCH('Calc| Project Costs'!R$9,'Input| Escalations'!$H$23:$N$23,0))+'Input| Projects'!$Z591*INDEX('Input| Escalations'!$H$34:$N$34,MATCH('Calc| Project Costs'!R$9,'Input| Escalations'!$H$23:$N$23,0))+'Input| Projects'!$AA591*INDEX('Input| Escalations'!$H$35:$N$35,MATCH('Calc| Project Costs'!R$9,'Input| Escalations'!$H$23:$N$23,0))+1</f>
        <v>1</v>
      </c>
      <c r="S591" s="192">
        <f>'Input| Projects'!$Y591*INDEX('Input| Escalations'!$H$33:$N$33,MATCH('Calc| Project Costs'!S$9,'Input| Escalations'!$H$23:$N$23,0))+'Input| Projects'!$Z591*INDEX('Input| Escalations'!$H$34:$N$34,MATCH('Calc| Project Costs'!S$9,'Input| Escalations'!$H$23:$N$23,0))+'Input| Projects'!$AA591*INDEX('Input| Escalations'!$H$35:$N$35,MATCH('Calc| Project Costs'!S$9,'Input| Escalations'!$H$23:$N$23,0))+1</f>
        <v>1</v>
      </c>
      <c r="T591" s="192">
        <f>'Input| Projects'!$Y591*INDEX('Input| Escalations'!$H$33:$N$33,MATCH('Calc| Project Costs'!T$9,'Input| Escalations'!$H$23:$N$23,0))+'Input| Projects'!$Z591*INDEX('Input| Escalations'!$H$34:$N$34,MATCH('Calc| Project Costs'!T$9,'Input| Escalations'!$H$23:$N$23,0))+'Input| Projects'!$AA591*INDEX('Input| Escalations'!$H$35:$N$35,MATCH('Calc| Project Costs'!T$9,'Input| Escalations'!$H$23:$N$23,0))+1</f>
        <v>1</v>
      </c>
      <c r="U591" s="106"/>
      <c r="V591" s="186">
        <f t="shared" si="300"/>
        <v>0</v>
      </c>
      <c r="W591" s="186">
        <f t="shared" si="301"/>
        <v>0</v>
      </c>
      <c r="X591" s="186">
        <f t="shared" si="302"/>
        <v>0</v>
      </c>
      <c r="Y591" s="186">
        <f t="shared" si="278"/>
        <v>0</v>
      </c>
      <c r="Z591" s="186">
        <f t="shared" si="279"/>
        <v>0</v>
      </c>
      <c r="AA591" s="186">
        <f t="shared" si="280"/>
        <v>0</v>
      </c>
      <c r="AB591" s="186">
        <f t="shared" si="281"/>
        <v>0</v>
      </c>
      <c r="AC591" s="106"/>
      <c r="AD591" s="186">
        <f>'Input| Projects'!Q591*N591*'Input| Escalations'!$K$19</f>
        <v>0</v>
      </c>
      <c r="AE591" s="186">
        <f>'Input| Projects'!R591*O591*'Input| Escalations'!$K$19</f>
        <v>0</v>
      </c>
      <c r="AF591" s="186">
        <f>'Input| Projects'!S591*P591*'Input| Escalations'!$K$19</f>
        <v>0</v>
      </c>
      <c r="AG591" s="186">
        <f>'Input| Projects'!T591*Q591*'Input| Escalations'!$K$19</f>
        <v>0</v>
      </c>
      <c r="AH591" s="186">
        <f>'Input| Projects'!U591*R591*'Input| Escalations'!$K$19</f>
        <v>0</v>
      </c>
      <c r="AI591" s="186">
        <f>'Input| Projects'!V591*S591*'Input| Escalations'!$K$19</f>
        <v>0</v>
      </c>
      <c r="AJ591" s="186">
        <f>'Input| Projects'!W591*T591*'Input| Escalations'!$K$19</f>
        <v>0</v>
      </c>
      <c r="AK591" s="106"/>
      <c r="AL591" s="186" t="str">
        <f>IFERROR(IF('Input| Overheads'!$C$42="Direct costs",SUMPRODUCT(--('Input| Projects'!$AC591="Yes"),'Calc| Overheads Allocation'!C$8,'Calc| Project Costs'!V591),IF('Input| Overheads'!$C$42="Internal labour",SUMPRODUCT(--('Input| Projects'!$AC591="Yes"),'Calc| Overheads Allocation'!C$8,'Calc| Project Costs'!V591,'Input| Projects'!$Y591),IF('Input| Overheads'!$C$42="DNSP defined",SUMPRODUCT(--('Input| Projects'!$AC591="Yes"),'Calc| Overheads Allocation'!C$61,'Input| Projects'!$AF591),""))),"")</f>
        <v/>
      </c>
      <c r="AM591" s="186" t="str">
        <f>IFERROR(IF('Input| Overheads'!$C$42="Direct costs",SUMPRODUCT(--('Input| Projects'!$AC591="Yes"),'Calc| Overheads Allocation'!D$8,'Calc| Project Costs'!W591),IF('Input| Overheads'!$C$42="Internal labour",SUMPRODUCT(--('Input| Projects'!$AC591="Yes"),'Calc| Overheads Allocation'!D$8,'Calc| Project Costs'!W591,'Input| Projects'!$Y591),IF('Input| Overheads'!$C$42="DNSP defined",SUMPRODUCT(--('Input| Projects'!$AC591="Yes"),'Calc| Overheads Allocation'!D$61,'Input| Projects'!$AF591),""))),"")</f>
        <v/>
      </c>
      <c r="AN591" s="186" t="str">
        <f>IFERROR(IF('Input| Overheads'!$C$42="Direct costs",SUMPRODUCT(--('Input| Projects'!$AC591="Yes"),'Calc| Overheads Allocation'!E$8,'Calc| Project Costs'!X591),IF('Input| Overheads'!$C$42="Internal labour",SUMPRODUCT(--('Input| Projects'!$AC591="Yes"),'Calc| Overheads Allocation'!E$8,'Calc| Project Costs'!X591,'Input| Projects'!$Y591),IF('Input| Overheads'!$C$42="DNSP defined",SUMPRODUCT(--('Input| Projects'!$AC591="Yes"),'Calc| Overheads Allocation'!E$61,'Input| Projects'!$AF591),""))),"")</f>
        <v/>
      </c>
      <c r="AO591" s="186" t="str">
        <f>IFERROR(IF('Input| Overheads'!$C$42="Direct costs",SUMPRODUCT(--('Input| Projects'!$AC591="Yes"),'Calc| Overheads Allocation'!F$8,'Calc| Project Costs'!Y591),IF('Input| Overheads'!$C$42="Internal labour",SUMPRODUCT(--('Input| Projects'!$AC591="Yes"),'Calc| Overheads Allocation'!F$8,'Calc| Project Costs'!Y591,'Input| Projects'!$Y591),IF('Input| Overheads'!$C$42="DNSP defined",SUMPRODUCT(--('Input| Projects'!$AC591="Yes"),'Calc| Overheads Allocation'!F$61,'Input| Projects'!$AF591),""))),"")</f>
        <v/>
      </c>
      <c r="AP591" s="186" t="str">
        <f>IFERROR(IF('Input| Overheads'!$C$42="Direct costs",SUMPRODUCT(--('Input| Projects'!$AC591="Yes"),'Calc| Overheads Allocation'!G$8,'Calc| Project Costs'!Z591),IF('Input| Overheads'!$C$42="Internal labour",SUMPRODUCT(--('Input| Projects'!$AC591="Yes"),'Calc| Overheads Allocation'!G$8,'Calc| Project Costs'!Z591,'Input| Projects'!$Y591),IF('Input| Overheads'!$C$42="DNSP defined",SUMPRODUCT(--('Input| Projects'!$AC591="Yes"),'Calc| Overheads Allocation'!G$61,'Input| Projects'!$AF591),""))),"")</f>
        <v/>
      </c>
      <c r="AQ591" s="186" t="str">
        <f>IFERROR(IF('Input| Overheads'!$C$42="Direct costs",SUMPRODUCT(--('Input| Projects'!$AC591="Yes"),'Calc| Overheads Allocation'!H$8,'Calc| Project Costs'!AA591),IF('Input| Overheads'!$C$42="Internal labour",SUMPRODUCT(--('Input| Projects'!$AC591="Yes"),'Calc| Overheads Allocation'!H$8,'Calc| Project Costs'!AA591,'Input| Projects'!$Y591),IF('Input| Overheads'!$C$42="DNSP defined",SUMPRODUCT(--('Input| Projects'!$AC591="Yes"),'Calc| Overheads Allocation'!H$61,'Input| Projects'!$AF591),""))),"")</f>
        <v/>
      </c>
      <c r="AR591" s="186" t="str">
        <f>IFERROR(IF('Input| Overheads'!$C$42="Direct costs",SUMPRODUCT(--('Input| Projects'!$AC591="Yes"),'Calc| Overheads Allocation'!I$8,'Calc| Project Costs'!AB591),IF('Input| Overheads'!$C$42="Internal labour",SUMPRODUCT(--('Input| Projects'!$AC591="Yes"),'Calc| Overheads Allocation'!I$8,'Calc| Project Costs'!AB591,'Input| Projects'!$Y591),IF('Input| Overheads'!$C$42="DNSP defined",SUMPRODUCT(--('Input| Projects'!$AC591="Yes"),'Calc| Overheads Allocation'!I$61,'Input| Projects'!$AF591),""))),"")</f>
        <v/>
      </c>
      <c r="AS591" s="106"/>
      <c r="AT591" s="186" t="str">
        <f>IFERROR(IF('Input| Overheads'!$C$42="Direct costs",SUMPRODUCT(--('Input| Projects'!$AD591="Yes"),'Calc| Overheads Allocation'!C$9,'Calc| Project Costs'!V591),IF('Input| Overheads'!$C$42="Internal labour",SUMPRODUCT(--('Input| Projects'!$AD591="Yes"),'Calc| Overheads Allocation'!C$9,'Calc| Project Costs'!V591,'Input| Projects'!$Y591),IF('Input| Overheads'!$C$42="DNSP defined",SUMPRODUCT(--('Input| Projects'!$AD591="Yes"),'Calc| Overheads Allocation'!C$62,'Input| Projects'!$AG591),""))),"")</f>
        <v/>
      </c>
      <c r="AU591" s="186" t="str">
        <f>IFERROR(IF('Input| Overheads'!$C$42="Direct costs",SUMPRODUCT(--('Input| Projects'!$AD591="Yes"),'Calc| Overheads Allocation'!D$9,'Calc| Project Costs'!W591),IF('Input| Overheads'!$C$42="Internal labour",SUMPRODUCT(--('Input| Projects'!$AD591="Yes"),'Calc| Overheads Allocation'!D$9,'Calc| Project Costs'!W591,'Input| Projects'!$Y591),IF('Input| Overheads'!$C$42="DNSP defined",SUMPRODUCT(--('Input| Projects'!$AD591="Yes"),'Calc| Overheads Allocation'!D$62,'Input| Projects'!$AG591),""))),"")</f>
        <v/>
      </c>
      <c r="AV591" s="186" t="str">
        <f>IFERROR(IF('Input| Overheads'!$C$42="Direct costs",SUMPRODUCT(--('Input| Projects'!$AD591="Yes"),'Calc| Overheads Allocation'!E$9,'Calc| Project Costs'!X591),IF('Input| Overheads'!$C$42="Internal labour",SUMPRODUCT(--('Input| Projects'!$AD591="Yes"),'Calc| Overheads Allocation'!E$9,'Calc| Project Costs'!X591,'Input| Projects'!$Y591),IF('Input| Overheads'!$C$42="DNSP defined",SUMPRODUCT(--('Input| Projects'!$AD591="Yes"),'Calc| Overheads Allocation'!E$62,'Input| Projects'!$AG591),""))),"")</f>
        <v/>
      </c>
      <c r="AW591" s="186" t="str">
        <f>IFERROR(IF('Input| Overheads'!$C$42="Direct costs",SUMPRODUCT(--('Input| Projects'!$AD591="Yes"),'Calc| Overheads Allocation'!F$9,'Calc| Project Costs'!Y591),IF('Input| Overheads'!$C$42="Internal labour",SUMPRODUCT(--('Input| Projects'!$AD591="Yes"),'Calc| Overheads Allocation'!F$9,'Calc| Project Costs'!Y591,'Input| Projects'!$Y591),IF('Input| Overheads'!$C$42="DNSP defined",SUMPRODUCT(--('Input| Projects'!$AD591="Yes"),'Calc| Overheads Allocation'!F$62,'Input| Projects'!$AG591),""))),"")</f>
        <v/>
      </c>
      <c r="AX591" s="186" t="str">
        <f>IFERROR(IF('Input| Overheads'!$C$42="Direct costs",SUMPRODUCT(--('Input| Projects'!$AD591="Yes"),'Calc| Overheads Allocation'!G$9,'Calc| Project Costs'!Z591),IF('Input| Overheads'!$C$42="Internal labour",SUMPRODUCT(--('Input| Projects'!$AD591="Yes"),'Calc| Overheads Allocation'!G$9,'Calc| Project Costs'!Z591,'Input| Projects'!$Y591),IF('Input| Overheads'!$C$42="DNSP defined",SUMPRODUCT(--('Input| Projects'!$AD591="Yes"),'Calc| Overheads Allocation'!G$62,'Input| Projects'!$AG591),""))),"")</f>
        <v/>
      </c>
      <c r="AY591" s="186" t="str">
        <f>IFERROR(IF('Input| Overheads'!$C$42="Direct costs",SUMPRODUCT(--('Input| Projects'!$AD591="Yes"),'Calc| Overheads Allocation'!H$9,'Calc| Project Costs'!AA591),IF('Input| Overheads'!$C$42="Internal labour",SUMPRODUCT(--('Input| Projects'!$AD591="Yes"),'Calc| Overheads Allocation'!H$9,'Calc| Project Costs'!AA591,'Input| Projects'!$Y591),IF('Input| Overheads'!$C$42="DNSP defined",SUMPRODUCT(--('Input| Projects'!$AD591="Yes"),'Calc| Overheads Allocation'!H$62,'Input| Projects'!$AG591),""))),"")</f>
        <v/>
      </c>
      <c r="AZ591" s="186" t="str">
        <f>IFERROR(IF('Input| Overheads'!$C$42="Direct costs",SUMPRODUCT(--('Input| Projects'!$AD591="Yes"),'Calc| Overheads Allocation'!I$9,'Calc| Project Costs'!AB591),IF('Input| Overheads'!$C$42="Internal labour",SUMPRODUCT(--('Input| Projects'!$AD591="Yes"),'Calc| Overheads Allocation'!I$9,'Calc| Project Costs'!AB591,'Input| Projects'!$Y591),IF('Input| Overheads'!$C$42="DNSP defined",SUMPRODUCT(--('Input| Projects'!$AD591="Yes"),'Calc| Overheads Allocation'!I$62,'Input| Projects'!$AG591),""))),"")</f>
        <v/>
      </c>
      <c r="BA591" s="106"/>
      <c r="BB591" s="186">
        <f t="shared" si="303"/>
        <v>0</v>
      </c>
      <c r="BC591" s="186">
        <f t="shared" si="304"/>
        <v>0</v>
      </c>
      <c r="BD591" s="186">
        <f t="shared" si="305"/>
        <v>0</v>
      </c>
      <c r="BE591" s="186">
        <f t="shared" si="282"/>
        <v>0</v>
      </c>
      <c r="BF591" s="186">
        <f t="shared" si="283"/>
        <v>0</v>
      </c>
      <c r="BG591" s="186">
        <f t="shared" si="284"/>
        <v>0</v>
      </c>
      <c r="BH591" s="186">
        <f t="shared" si="285"/>
        <v>0</v>
      </c>
      <c r="BI591" s="97"/>
      <c r="BJ591" s="186" t="str">
        <f t="shared" si="286"/>
        <v/>
      </c>
      <c r="BK591" s="186" t="str">
        <f t="shared" si="287"/>
        <v/>
      </c>
      <c r="BL591" s="186" t="str">
        <f t="shared" si="288"/>
        <v/>
      </c>
      <c r="BM591" s="186" t="str">
        <f t="shared" si="289"/>
        <v/>
      </c>
      <c r="BN591" s="186" t="str">
        <f t="shared" si="290"/>
        <v/>
      </c>
      <c r="BO591" s="186" t="str">
        <f t="shared" si="291"/>
        <v/>
      </c>
      <c r="BP591" s="186" t="str">
        <f t="shared" si="292"/>
        <v/>
      </c>
      <c r="BQ591" s="97"/>
      <c r="BR591" s="186">
        <f t="shared" si="293"/>
        <v>0</v>
      </c>
      <c r="BS591" s="186">
        <f t="shared" si="294"/>
        <v>0</v>
      </c>
      <c r="BT591" s="222">
        <f t="shared" si="295"/>
        <v>0</v>
      </c>
      <c r="BU591" s="222">
        <f t="shared" si="296"/>
        <v>0</v>
      </c>
      <c r="BV591" s="222">
        <f t="shared" si="297"/>
        <v>0</v>
      </c>
      <c r="BW591" s="222">
        <f t="shared" si="298"/>
        <v>0</v>
      </c>
      <c r="BX591" s="222">
        <f t="shared" si="299"/>
        <v>0</v>
      </c>
      <c r="BY591" s="106"/>
      <c r="BZ591" s="197" t="str">
        <f>IF(SUMIF('Input| Projects'!$AS$8:$CP$8,"Dx",'Input| Projects'!$AS591:$CP591)=0,"",SUMIF('Input| Projects'!$AS$8:$CP$8,"Dx",'Input| Projects'!$AS591:$CP591))</f>
        <v/>
      </c>
      <c r="CA591" s="197" t="str">
        <f>IF(SUMIF('Input| Projects'!$AS$8:$CP$8,"Tx",'Input| Projects'!$AS591:$CP591)=0,"",SUMIF('Input| Projects'!$AS$8:$CP$8,"Tx",'Input| Projects'!$AS591:$CP591))</f>
        <v/>
      </c>
      <c r="CB591" s="150" t="str">
        <f t="shared" si="306"/>
        <v/>
      </c>
    </row>
    <row r="592" spans="2:80" x14ac:dyDescent="0.2">
      <c r="B592" s="201">
        <f>IFERROR('Input| Projects'!B592,"")</f>
        <v>583</v>
      </c>
      <c r="C592" s="42" t="str">
        <f>IFERROR(IF('Input| Projects'!C592="","",'Input| Projects'!C592),"")</f>
        <v/>
      </c>
      <c r="D592" s="42" t="str">
        <f>IFERROR(IF('Input| Projects'!D592="","",'Input| Projects'!D592),"")</f>
        <v/>
      </c>
      <c r="E592" s="104"/>
      <c r="F592" s="190">
        <f>IFERROR('Input| Projects'!I592*'Input| Escalations'!$K$19,"")</f>
        <v>0</v>
      </c>
      <c r="G592" s="190">
        <f>IFERROR('Input| Projects'!J592*'Input| Escalations'!$K$19,"")</f>
        <v>0</v>
      </c>
      <c r="H592" s="190">
        <f>IFERROR('Input| Projects'!K592*'Input| Escalations'!$K$19,"")</f>
        <v>0</v>
      </c>
      <c r="I592" s="190">
        <f>IFERROR('Input| Projects'!L592*'Input| Escalations'!$K$19,"")</f>
        <v>0</v>
      </c>
      <c r="J592" s="190">
        <f>IFERROR('Input| Projects'!M592*'Input| Escalations'!$K$19,"")</f>
        <v>0</v>
      </c>
      <c r="K592" s="190">
        <f>IFERROR('Input| Projects'!N592*'Input| Escalations'!$K$19,"")</f>
        <v>0</v>
      </c>
      <c r="L592" s="190">
        <f>IFERROR('Input| Projects'!O592*'Input| Escalations'!$K$19,"")</f>
        <v>0</v>
      </c>
      <c r="M592" s="150" t="str">
        <f>IF(ABS(SUM(F592:L592)-(SUM('Input| Projects'!I592:O592)*'Input| Escalations'!$K$19))&lt;0.0000001,"",1)</f>
        <v/>
      </c>
      <c r="N592" s="192">
        <f>'Input| Projects'!$Y592*INDEX('Input| Escalations'!$H$33:$N$33,MATCH('Calc| Project Costs'!N$9,'Input| Escalations'!$H$23:$N$23,0))+'Input| Projects'!$Z592*INDEX('Input| Escalations'!$H$34:$N$34,MATCH('Calc| Project Costs'!N$9,'Input| Escalations'!$H$23:$N$23,0))+'Input| Projects'!$AA592*INDEX('Input| Escalations'!$H$35:$N$35,MATCH('Calc| Project Costs'!N$9,'Input| Escalations'!$H$23:$N$23,0))+1</f>
        <v>1</v>
      </c>
      <c r="O592" s="192">
        <f>'Input| Projects'!$Y592*INDEX('Input| Escalations'!$H$33:$N$33,MATCH('Calc| Project Costs'!O$9,'Input| Escalations'!$H$23:$N$23,0))+'Input| Projects'!$Z592*INDEX('Input| Escalations'!$H$34:$N$34,MATCH('Calc| Project Costs'!O$9,'Input| Escalations'!$H$23:$N$23,0))+'Input| Projects'!$AA592*INDEX('Input| Escalations'!$H$35:$N$35,MATCH('Calc| Project Costs'!O$9,'Input| Escalations'!$H$23:$N$23,0))+1</f>
        <v>1</v>
      </c>
      <c r="P592" s="192">
        <f>'Input| Projects'!$Y592*INDEX('Input| Escalations'!$H$33:$N$33,MATCH('Calc| Project Costs'!P$9,'Input| Escalations'!$H$23:$N$23,0))+'Input| Projects'!$Z592*INDEX('Input| Escalations'!$H$34:$N$34,MATCH('Calc| Project Costs'!P$9,'Input| Escalations'!$H$23:$N$23,0))+'Input| Projects'!$AA592*INDEX('Input| Escalations'!$H$35:$N$35,MATCH('Calc| Project Costs'!P$9,'Input| Escalations'!$H$23:$N$23,0))+1</f>
        <v>1</v>
      </c>
      <c r="Q592" s="192">
        <f>'Input| Projects'!$Y592*INDEX('Input| Escalations'!$H$33:$N$33,MATCH('Calc| Project Costs'!Q$9,'Input| Escalations'!$H$23:$N$23,0))+'Input| Projects'!$Z592*INDEX('Input| Escalations'!$H$34:$N$34,MATCH('Calc| Project Costs'!Q$9,'Input| Escalations'!$H$23:$N$23,0))+'Input| Projects'!$AA592*INDEX('Input| Escalations'!$H$35:$N$35,MATCH('Calc| Project Costs'!Q$9,'Input| Escalations'!$H$23:$N$23,0))+1</f>
        <v>1</v>
      </c>
      <c r="R592" s="192">
        <f>'Input| Projects'!$Y592*INDEX('Input| Escalations'!$H$33:$N$33,MATCH('Calc| Project Costs'!R$9,'Input| Escalations'!$H$23:$N$23,0))+'Input| Projects'!$Z592*INDEX('Input| Escalations'!$H$34:$N$34,MATCH('Calc| Project Costs'!R$9,'Input| Escalations'!$H$23:$N$23,0))+'Input| Projects'!$AA592*INDEX('Input| Escalations'!$H$35:$N$35,MATCH('Calc| Project Costs'!R$9,'Input| Escalations'!$H$23:$N$23,0))+1</f>
        <v>1</v>
      </c>
      <c r="S592" s="192">
        <f>'Input| Projects'!$Y592*INDEX('Input| Escalations'!$H$33:$N$33,MATCH('Calc| Project Costs'!S$9,'Input| Escalations'!$H$23:$N$23,0))+'Input| Projects'!$Z592*INDEX('Input| Escalations'!$H$34:$N$34,MATCH('Calc| Project Costs'!S$9,'Input| Escalations'!$H$23:$N$23,0))+'Input| Projects'!$AA592*INDEX('Input| Escalations'!$H$35:$N$35,MATCH('Calc| Project Costs'!S$9,'Input| Escalations'!$H$23:$N$23,0))+1</f>
        <v>1</v>
      </c>
      <c r="T592" s="192">
        <f>'Input| Projects'!$Y592*INDEX('Input| Escalations'!$H$33:$N$33,MATCH('Calc| Project Costs'!T$9,'Input| Escalations'!$H$23:$N$23,0))+'Input| Projects'!$Z592*INDEX('Input| Escalations'!$H$34:$N$34,MATCH('Calc| Project Costs'!T$9,'Input| Escalations'!$H$23:$N$23,0))+'Input| Projects'!$AA592*INDEX('Input| Escalations'!$H$35:$N$35,MATCH('Calc| Project Costs'!T$9,'Input| Escalations'!$H$23:$N$23,0))+1</f>
        <v>1</v>
      </c>
      <c r="U592" s="106"/>
      <c r="V592" s="186">
        <f t="shared" si="300"/>
        <v>0</v>
      </c>
      <c r="W592" s="186">
        <f t="shared" si="301"/>
        <v>0</v>
      </c>
      <c r="X592" s="186">
        <f t="shared" si="302"/>
        <v>0</v>
      </c>
      <c r="Y592" s="186">
        <f t="shared" si="278"/>
        <v>0</v>
      </c>
      <c r="Z592" s="186">
        <f t="shared" si="279"/>
        <v>0</v>
      </c>
      <c r="AA592" s="186">
        <f t="shared" si="280"/>
        <v>0</v>
      </c>
      <c r="AB592" s="186">
        <f t="shared" si="281"/>
        <v>0</v>
      </c>
      <c r="AC592" s="106"/>
      <c r="AD592" s="186">
        <f>'Input| Projects'!Q592*N592*'Input| Escalations'!$K$19</f>
        <v>0</v>
      </c>
      <c r="AE592" s="186">
        <f>'Input| Projects'!R592*O592*'Input| Escalations'!$K$19</f>
        <v>0</v>
      </c>
      <c r="AF592" s="186">
        <f>'Input| Projects'!S592*P592*'Input| Escalations'!$K$19</f>
        <v>0</v>
      </c>
      <c r="AG592" s="186">
        <f>'Input| Projects'!T592*Q592*'Input| Escalations'!$K$19</f>
        <v>0</v>
      </c>
      <c r="AH592" s="186">
        <f>'Input| Projects'!U592*R592*'Input| Escalations'!$K$19</f>
        <v>0</v>
      </c>
      <c r="AI592" s="186">
        <f>'Input| Projects'!V592*S592*'Input| Escalations'!$K$19</f>
        <v>0</v>
      </c>
      <c r="AJ592" s="186">
        <f>'Input| Projects'!W592*T592*'Input| Escalations'!$K$19</f>
        <v>0</v>
      </c>
      <c r="AK592" s="106"/>
      <c r="AL592" s="186" t="str">
        <f>IFERROR(IF('Input| Overheads'!$C$42="Direct costs",SUMPRODUCT(--('Input| Projects'!$AC592="Yes"),'Calc| Overheads Allocation'!C$8,'Calc| Project Costs'!V592),IF('Input| Overheads'!$C$42="Internal labour",SUMPRODUCT(--('Input| Projects'!$AC592="Yes"),'Calc| Overheads Allocation'!C$8,'Calc| Project Costs'!V592,'Input| Projects'!$Y592),IF('Input| Overheads'!$C$42="DNSP defined",SUMPRODUCT(--('Input| Projects'!$AC592="Yes"),'Calc| Overheads Allocation'!C$61,'Input| Projects'!$AF592),""))),"")</f>
        <v/>
      </c>
      <c r="AM592" s="186" t="str">
        <f>IFERROR(IF('Input| Overheads'!$C$42="Direct costs",SUMPRODUCT(--('Input| Projects'!$AC592="Yes"),'Calc| Overheads Allocation'!D$8,'Calc| Project Costs'!W592),IF('Input| Overheads'!$C$42="Internal labour",SUMPRODUCT(--('Input| Projects'!$AC592="Yes"),'Calc| Overheads Allocation'!D$8,'Calc| Project Costs'!W592,'Input| Projects'!$Y592),IF('Input| Overheads'!$C$42="DNSP defined",SUMPRODUCT(--('Input| Projects'!$AC592="Yes"),'Calc| Overheads Allocation'!D$61,'Input| Projects'!$AF592),""))),"")</f>
        <v/>
      </c>
      <c r="AN592" s="186" t="str">
        <f>IFERROR(IF('Input| Overheads'!$C$42="Direct costs",SUMPRODUCT(--('Input| Projects'!$AC592="Yes"),'Calc| Overheads Allocation'!E$8,'Calc| Project Costs'!X592),IF('Input| Overheads'!$C$42="Internal labour",SUMPRODUCT(--('Input| Projects'!$AC592="Yes"),'Calc| Overheads Allocation'!E$8,'Calc| Project Costs'!X592,'Input| Projects'!$Y592),IF('Input| Overheads'!$C$42="DNSP defined",SUMPRODUCT(--('Input| Projects'!$AC592="Yes"),'Calc| Overheads Allocation'!E$61,'Input| Projects'!$AF592),""))),"")</f>
        <v/>
      </c>
      <c r="AO592" s="186" t="str">
        <f>IFERROR(IF('Input| Overheads'!$C$42="Direct costs",SUMPRODUCT(--('Input| Projects'!$AC592="Yes"),'Calc| Overheads Allocation'!F$8,'Calc| Project Costs'!Y592),IF('Input| Overheads'!$C$42="Internal labour",SUMPRODUCT(--('Input| Projects'!$AC592="Yes"),'Calc| Overheads Allocation'!F$8,'Calc| Project Costs'!Y592,'Input| Projects'!$Y592),IF('Input| Overheads'!$C$42="DNSP defined",SUMPRODUCT(--('Input| Projects'!$AC592="Yes"),'Calc| Overheads Allocation'!F$61,'Input| Projects'!$AF592),""))),"")</f>
        <v/>
      </c>
      <c r="AP592" s="186" t="str">
        <f>IFERROR(IF('Input| Overheads'!$C$42="Direct costs",SUMPRODUCT(--('Input| Projects'!$AC592="Yes"),'Calc| Overheads Allocation'!G$8,'Calc| Project Costs'!Z592),IF('Input| Overheads'!$C$42="Internal labour",SUMPRODUCT(--('Input| Projects'!$AC592="Yes"),'Calc| Overheads Allocation'!G$8,'Calc| Project Costs'!Z592,'Input| Projects'!$Y592),IF('Input| Overheads'!$C$42="DNSP defined",SUMPRODUCT(--('Input| Projects'!$AC592="Yes"),'Calc| Overheads Allocation'!G$61,'Input| Projects'!$AF592),""))),"")</f>
        <v/>
      </c>
      <c r="AQ592" s="186" t="str">
        <f>IFERROR(IF('Input| Overheads'!$C$42="Direct costs",SUMPRODUCT(--('Input| Projects'!$AC592="Yes"),'Calc| Overheads Allocation'!H$8,'Calc| Project Costs'!AA592),IF('Input| Overheads'!$C$42="Internal labour",SUMPRODUCT(--('Input| Projects'!$AC592="Yes"),'Calc| Overheads Allocation'!H$8,'Calc| Project Costs'!AA592,'Input| Projects'!$Y592),IF('Input| Overheads'!$C$42="DNSP defined",SUMPRODUCT(--('Input| Projects'!$AC592="Yes"),'Calc| Overheads Allocation'!H$61,'Input| Projects'!$AF592),""))),"")</f>
        <v/>
      </c>
      <c r="AR592" s="186" t="str">
        <f>IFERROR(IF('Input| Overheads'!$C$42="Direct costs",SUMPRODUCT(--('Input| Projects'!$AC592="Yes"),'Calc| Overheads Allocation'!I$8,'Calc| Project Costs'!AB592),IF('Input| Overheads'!$C$42="Internal labour",SUMPRODUCT(--('Input| Projects'!$AC592="Yes"),'Calc| Overheads Allocation'!I$8,'Calc| Project Costs'!AB592,'Input| Projects'!$Y592),IF('Input| Overheads'!$C$42="DNSP defined",SUMPRODUCT(--('Input| Projects'!$AC592="Yes"),'Calc| Overheads Allocation'!I$61,'Input| Projects'!$AF592),""))),"")</f>
        <v/>
      </c>
      <c r="AS592" s="106"/>
      <c r="AT592" s="186" t="str">
        <f>IFERROR(IF('Input| Overheads'!$C$42="Direct costs",SUMPRODUCT(--('Input| Projects'!$AD592="Yes"),'Calc| Overheads Allocation'!C$9,'Calc| Project Costs'!V592),IF('Input| Overheads'!$C$42="Internal labour",SUMPRODUCT(--('Input| Projects'!$AD592="Yes"),'Calc| Overheads Allocation'!C$9,'Calc| Project Costs'!V592,'Input| Projects'!$Y592),IF('Input| Overheads'!$C$42="DNSP defined",SUMPRODUCT(--('Input| Projects'!$AD592="Yes"),'Calc| Overheads Allocation'!C$62,'Input| Projects'!$AG592),""))),"")</f>
        <v/>
      </c>
      <c r="AU592" s="186" t="str">
        <f>IFERROR(IF('Input| Overheads'!$C$42="Direct costs",SUMPRODUCT(--('Input| Projects'!$AD592="Yes"),'Calc| Overheads Allocation'!D$9,'Calc| Project Costs'!W592),IF('Input| Overheads'!$C$42="Internal labour",SUMPRODUCT(--('Input| Projects'!$AD592="Yes"),'Calc| Overheads Allocation'!D$9,'Calc| Project Costs'!W592,'Input| Projects'!$Y592),IF('Input| Overheads'!$C$42="DNSP defined",SUMPRODUCT(--('Input| Projects'!$AD592="Yes"),'Calc| Overheads Allocation'!D$62,'Input| Projects'!$AG592),""))),"")</f>
        <v/>
      </c>
      <c r="AV592" s="186" t="str">
        <f>IFERROR(IF('Input| Overheads'!$C$42="Direct costs",SUMPRODUCT(--('Input| Projects'!$AD592="Yes"),'Calc| Overheads Allocation'!E$9,'Calc| Project Costs'!X592),IF('Input| Overheads'!$C$42="Internal labour",SUMPRODUCT(--('Input| Projects'!$AD592="Yes"),'Calc| Overheads Allocation'!E$9,'Calc| Project Costs'!X592,'Input| Projects'!$Y592),IF('Input| Overheads'!$C$42="DNSP defined",SUMPRODUCT(--('Input| Projects'!$AD592="Yes"),'Calc| Overheads Allocation'!E$62,'Input| Projects'!$AG592),""))),"")</f>
        <v/>
      </c>
      <c r="AW592" s="186" t="str">
        <f>IFERROR(IF('Input| Overheads'!$C$42="Direct costs",SUMPRODUCT(--('Input| Projects'!$AD592="Yes"),'Calc| Overheads Allocation'!F$9,'Calc| Project Costs'!Y592),IF('Input| Overheads'!$C$42="Internal labour",SUMPRODUCT(--('Input| Projects'!$AD592="Yes"),'Calc| Overheads Allocation'!F$9,'Calc| Project Costs'!Y592,'Input| Projects'!$Y592),IF('Input| Overheads'!$C$42="DNSP defined",SUMPRODUCT(--('Input| Projects'!$AD592="Yes"),'Calc| Overheads Allocation'!F$62,'Input| Projects'!$AG592),""))),"")</f>
        <v/>
      </c>
      <c r="AX592" s="186" t="str">
        <f>IFERROR(IF('Input| Overheads'!$C$42="Direct costs",SUMPRODUCT(--('Input| Projects'!$AD592="Yes"),'Calc| Overheads Allocation'!G$9,'Calc| Project Costs'!Z592),IF('Input| Overheads'!$C$42="Internal labour",SUMPRODUCT(--('Input| Projects'!$AD592="Yes"),'Calc| Overheads Allocation'!G$9,'Calc| Project Costs'!Z592,'Input| Projects'!$Y592),IF('Input| Overheads'!$C$42="DNSP defined",SUMPRODUCT(--('Input| Projects'!$AD592="Yes"),'Calc| Overheads Allocation'!G$62,'Input| Projects'!$AG592),""))),"")</f>
        <v/>
      </c>
      <c r="AY592" s="186" t="str">
        <f>IFERROR(IF('Input| Overheads'!$C$42="Direct costs",SUMPRODUCT(--('Input| Projects'!$AD592="Yes"),'Calc| Overheads Allocation'!H$9,'Calc| Project Costs'!AA592),IF('Input| Overheads'!$C$42="Internal labour",SUMPRODUCT(--('Input| Projects'!$AD592="Yes"),'Calc| Overheads Allocation'!H$9,'Calc| Project Costs'!AA592,'Input| Projects'!$Y592),IF('Input| Overheads'!$C$42="DNSP defined",SUMPRODUCT(--('Input| Projects'!$AD592="Yes"),'Calc| Overheads Allocation'!H$62,'Input| Projects'!$AG592),""))),"")</f>
        <v/>
      </c>
      <c r="AZ592" s="186" t="str">
        <f>IFERROR(IF('Input| Overheads'!$C$42="Direct costs",SUMPRODUCT(--('Input| Projects'!$AD592="Yes"),'Calc| Overheads Allocation'!I$9,'Calc| Project Costs'!AB592),IF('Input| Overheads'!$C$42="Internal labour",SUMPRODUCT(--('Input| Projects'!$AD592="Yes"),'Calc| Overheads Allocation'!I$9,'Calc| Project Costs'!AB592,'Input| Projects'!$Y592),IF('Input| Overheads'!$C$42="DNSP defined",SUMPRODUCT(--('Input| Projects'!$AD592="Yes"),'Calc| Overheads Allocation'!I$62,'Input| Projects'!$AG592),""))),"")</f>
        <v/>
      </c>
      <c r="BA592" s="106"/>
      <c r="BB592" s="186">
        <f t="shared" si="303"/>
        <v>0</v>
      </c>
      <c r="BC592" s="186">
        <f t="shared" si="304"/>
        <v>0</v>
      </c>
      <c r="BD592" s="186">
        <f t="shared" si="305"/>
        <v>0</v>
      </c>
      <c r="BE592" s="186">
        <f t="shared" si="282"/>
        <v>0</v>
      </c>
      <c r="BF592" s="186">
        <f t="shared" si="283"/>
        <v>0</v>
      </c>
      <c r="BG592" s="186">
        <f t="shared" si="284"/>
        <v>0</v>
      </c>
      <c r="BH592" s="186">
        <f t="shared" si="285"/>
        <v>0</v>
      </c>
      <c r="BI592" s="97"/>
      <c r="BJ592" s="186" t="str">
        <f t="shared" si="286"/>
        <v/>
      </c>
      <c r="BK592" s="186" t="str">
        <f t="shared" si="287"/>
        <v/>
      </c>
      <c r="BL592" s="186" t="str">
        <f t="shared" si="288"/>
        <v/>
      </c>
      <c r="BM592" s="186" t="str">
        <f t="shared" si="289"/>
        <v/>
      </c>
      <c r="BN592" s="186" t="str">
        <f t="shared" si="290"/>
        <v/>
      </c>
      <c r="BO592" s="186" t="str">
        <f t="shared" si="291"/>
        <v/>
      </c>
      <c r="BP592" s="186" t="str">
        <f t="shared" si="292"/>
        <v/>
      </c>
      <c r="BQ592" s="97"/>
      <c r="BR592" s="186">
        <f t="shared" si="293"/>
        <v>0</v>
      </c>
      <c r="BS592" s="186">
        <f t="shared" si="294"/>
        <v>0</v>
      </c>
      <c r="BT592" s="222">
        <f t="shared" si="295"/>
        <v>0</v>
      </c>
      <c r="BU592" s="222">
        <f t="shared" si="296"/>
        <v>0</v>
      </c>
      <c r="BV592" s="222">
        <f t="shared" si="297"/>
        <v>0</v>
      </c>
      <c r="BW592" s="222">
        <f t="shared" si="298"/>
        <v>0</v>
      </c>
      <c r="BX592" s="222">
        <f t="shared" si="299"/>
        <v>0</v>
      </c>
      <c r="BY592" s="106"/>
      <c r="BZ592" s="197" t="str">
        <f>IF(SUMIF('Input| Projects'!$AS$8:$CP$8,"Dx",'Input| Projects'!$AS592:$CP592)=0,"",SUMIF('Input| Projects'!$AS$8:$CP$8,"Dx",'Input| Projects'!$AS592:$CP592))</f>
        <v/>
      </c>
      <c r="CA592" s="197" t="str">
        <f>IF(SUMIF('Input| Projects'!$AS$8:$CP$8,"Tx",'Input| Projects'!$AS592:$CP592)=0,"",SUMIF('Input| Projects'!$AS$8:$CP$8,"Tx",'Input| Projects'!$AS592:$CP592))</f>
        <v/>
      </c>
      <c r="CB592" s="150" t="str">
        <f t="shared" si="306"/>
        <v/>
      </c>
    </row>
    <row r="593" spans="2:80" x14ac:dyDescent="0.2">
      <c r="B593" s="201">
        <f>IFERROR('Input| Projects'!B593,"")</f>
        <v>584</v>
      </c>
      <c r="C593" s="42" t="str">
        <f>IFERROR(IF('Input| Projects'!C593="","",'Input| Projects'!C593),"")</f>
        <v/>
      </c>
      <c r="D593" s="42" t="str">
        <f>IFERROR(IF('Input| Projects'!D593="","",'Input| Projects'!D593),"")</f>
        <v/>
      </c>
      <c r="E593" s="104"/>
      <c r="F593" s="190">
        <f>IFERROR('Input| Projects'!I593*'Input| Escalations'!$K$19,"")</f>
        <v>0</v>
      </c>
      <c r="G593" s="190">
        <f>IFERROR('Input| Projects'!J593*'Input| Escalations'!$K$19,"")</f>
        <v>0</v>
      </c>
      <c r="H593" s="190">
        <f>IFERROR('Input| Projects'!K593*'Input| Escalations'!$K$19,"")</f>
        <v>0</v>
      </c>
      <c r="I593" s="190">
        <f>IFERROR('Input| Projects'!L593*'Input| Escalations'!$K$19,"")</f>
        <v>0</v>
      </c>
      <c r="J593" s="190">
        <f>IFERROR('Input| Projects'!M593*'Input| Escalations'!$K$19,"")</f>
        <v>0</v>
      </c>
      <c r="K593" s="190">
        <f>IFERROR('Input| Projects'!N593*'Input| Escalations'!$K$19,"")</f>
        <v>0</v>
      </c>
      <c r="L593" s="190">
        <f>IFERROR('Input| Projects'!O593*'Input| Escalations'!$K$19,"")</f>
        <v>0</v>
      </c>
      <c r="M593" s="150" t="str">
        <f>IF(ABS(SUM(F593:L593)-(SUM('Input| Projects'!I593:O593)*'Input| Escalations'!$K$19))&lt;0.0000001,"",1)</f>
        <v/>
      </c>
      <c r="N593" s="192">
        <f>'Input| Projects'!$Y593*INDEX('Input| Escalations'!$H$33:$N$33,MATCH('Calc| Project Costs'!N$9,'Input| Escalations'!$H$23:$N$23,0))+'Input| Projects'!$Z593*INDEX('Input| Escalations'!$H$34:$N$34,MATCH('Calc| Project Costs'!N$9,'Input| Escalations'!$H$23:$N$23,0))+'Input| Projects'!$AA593*INDEX('Input| Escalations'!$H$35:$N$35,MATCH('Calc| Project Costs'!N$9,'Input| Escalations'!$H$23:$N$23,0))+1</f>
        <v>1</v>
      </c>
      <c r="O593" s="192">
        <f>'Input| Projects'!$Y593*INDEX('Input| Escalations'!$H$33:$N$33,MATCH('Calc| Project Costs'!O$9,'Input| Escalations'!$H$23:$N$23,0))+'Input| Projects'!$Z593*INDEX('Input| Escalations'!$H$34:$N$34,MATCH('Calc| Project Costs'!O$9,'Input| Escalations'!$H$23:$N$23,0))+'Input| Projects'!$AA593*INDEX('Input| Escalations'!$H$35:$N$35,MATCH('Calc| Project Costs'!O$9,'Input| Escalations'!$H$23:$N$23,0))+1</f>
        <v>1</v>
      </c>
      <c r="P593" s="192">
        <f>'Input| Projects'!$Y593*INDEX('Input| Escalations'!$H$33:$N$33,MATCH('Calc| Project Costs'!P$9,'Input| Escalations'!$H$23:$N$23,0))+'Input| Projects'!$Z593*INDEX('Input| Escalations'!$H$34:$N$34,MATCH('Calc| Project Costs'!P$9,'Input| Escalations'!$H$23:$N$23,0))+'Input| Projects'!$AA593*INDEX('Input| Escalations'!$H$35:$N$35,MATCH('Calc| Project Costs'!P$9,'Input| Escalations'!$H$23:$N$23,0))+1</f>
        <v>1</v>
      </c>
      <c r="Q593" s="192">
        <f>'Input| Projects'!$Y593*INDEX('Input| Escalations'!$H$33:$N$33,MATCH('Calc| Project Costs'!Q$9,'Input| Escalations'!$H$23:$N$23,0))+'Input| Projects'!$Z593*INDEX('Input| Escalations'!$H$34:$N$34,MATCH('Calc| Project Costs'!Q$9,'Input| Escalations'!$H$23:$N$23,0))+'Input| Projects'!$AA593*INDEX('Input| Escalations'!$H$35:$N$35,MATCH('Calc| Project Costs'!Q$9,'Input| Escalations'!$H$23:$N$23,0))+1</f>
        <v>1</v>
      </c>
      <c r="R593" s="192">
        <f>'Input| Projects'!$Y593*INDEX('Input| Escalations'!$H$33:$N$33,MATCH('Calc| Project Costs'!R$9,'Input| Escalations'!$H$23:$N$23,0))+'Input| Projects'!$Z593*INDEX('Input| Escalations'!$H$34:$N$34,MATCH('Calc| Project Costs'!R$9,'Input| Escalations'!$H$23:$N$23,0))+'Input| Projects'!$AA593*INDEX('Input| Escalations'!$H$35:$N$35,MATCH('Calc| Project Costs'!R$9,'Input| Escalations'!$H$23:$N$23,0))+1</f>
        <v>1</v>
      </c>
      <c r="S593" s="192">
        <f>'Input| Projects'!$Y593*INDEX('Input| Escalations'!$H$33:$N$33,MATCH('Calc| Project Costs'!S$9,'Input| Escalations'!$H$23:$N$23,0))+'Input| Projects'!$Z593*INDEX('Input| Escalations'!$H$34:$N$34,MATCH('Calc| Project Costs'!S$9,'Input| Escalations'!$H$23:$N$23,0))+'Input| Projects'!$AA593*INDEX('Input| Escalations'!$H$35:$N$35,MATCH('Calc| Project Costs'!S$9,'Input| Escalations'!$H$23:$N$23,0))+1</f>
        <v>1</v>
      </c>
      <c r="T593" s="192">
        <f>'Input| Projects'!$Y593*INDEX('Input| Escalations'!$H$33:$N$33,MATCH('Calc| Project Costs'!T$9,'Input| Escalations'!$H$23:$N$23,0))+'Input| Projects'!$Z593*INDEX('Input| Escalations'!$H$34:$N$34,MATCH('Calc| Project Costs'!T$9,'Input| Escalations'!$H$23:$N$23,0))+'Input| Projects'!$AA593*INDEX('Input| Escalations'!$H$35:$N$35,MATCH('Calc| Project Costs'!T$9,'Input| Escalations'!$H$23:$N$23,0))+1</f>
        <v>1</v>
      </c>
      <c r="U593" s="106"/>
      <c r="V593" s="186">
        <f t="shared" si="300"/>
        <v>0</v>
      </c>
      <c r="W593" s="186">
        <f t="shared" si="301"/>
        <v>0</v>
      </c>
      <c r="X593" s="186">
        <f t="shared" si="302"/>
        <v>0</v>
      </c>
      <c r="Y593" s="186">
        <f t="shared" si="278"/>
        <v>0</v>
      </c>
      <c r="Z593" s="186">
        <f t="shared" si="279"/>
        <v>0</v>
      </c>
      <c r="AA593" s="186">
        <f t="shared" si="280"/>
        <v>0</v>
      </c>
      <c r="AB593" s="186">
        <f t="shared" si="281"/>
        <v>0</v>
      </c>
      <c r="AC593" s="106"/>
      <c r="AD593" s="186">
        <f>'Input| Projects'!Q593*N593*'Input| Escalations'!$K$19</f>
        <v>0</v>
      </c>
      <c r="AE593" s="186">
        <f>'Input| Projects'!R593*O593*'Input| Escalations'!$K$19</f>
        <v>0</v>
      </c>
      <c r="AF593" s="186">
        <f>'Input| Projects'!S593*P593*'Input| Escalations'!$K$19</f>
        <v>0</v>
      </c>
      <c r="AG593" s="186">
        <f>'Input| Projects'!T593*Q593*'Input| Escalations'!$K$19</f>
        <v>0</v>
      </c>
      <c r="AH593" s="186">
        <f>'Input| Projects'!U593*R593*'Input| Escalations'!$K$19</f>
        <v>0</v>
      </c>
      <c r="AI593" s="186">
        <f>'Input| Projects'!V593*S593*'Input| Escalations'!$K$19</f>
        <v>0</v>
      </c>
      <c r="AJ593" s="186">
        <f>'Input| Projects'!W593*T593*'Input| Escalations'!$K$19</f>
        <v>0</v>
      </c>
      <c r="AK593" s="106"/>
      <c r="AL593" s="186" t="str">
        <f>IFERROR(IF('Input| Overheads'!$C$42="Direct costs",SUMPRODUCT(--('Input| Projects'!$AC593="Yes"),'Calc| Overheads Allocation'!C$8,'Calc| Project Costs'!V593),IF('Input| Overheads'!$C$42="Internal labour",SUMPRODUCT(--('Input| Projects'!$AC593="Yes"),'Calc| Overheads Allocation'!C$8,'Calc| Project Costs'!V593,'Input| Projects'!$Y593),IF('Input| Overheads'!$C$42="DNSP defined",SUMPRODUCT(--('Input| Projects'!$AC593="Yes"),'Calc| Overheads Allocation'!C$61,'Input| Projects'!$AF593),""))),"")</f>
        <v/>
      </c>
      <c r="AM593" s="186" t="str">
        <f>IFERROR(IF('Input| Overheads'!$C$42="Direct costs",SUMPRODUCT(--('Input| Projects'!$AC593="Yes"),'Calc| Overheads Allocation'!D$8,'Calc| Project Costs'!W593),IF('Input| Overheads'!$C$42="Internal labour",SUMPRODUCT(--('Input| Projects'!$AC593="Yes"),'Calc| Overheads Allocation'!D$8,'Calc| Project Costs'!W593,'Input| Projects'!$Y593),IF('Input| Overheads'!$C$42="DNSP defined",SUMPRODUCT(--('Input| Projects'!$AC593="Yes"),'Calc| Overheads Allocation'!D$61,'Input| Projects'!$AF593),""))),"")</f>
        <v/>
      </c>
      <c r="AN593" s="186" t="str">
        <f>IFERROR(IF('Input| Overheads'!$C$42="Direct costs",SUMPRODUCT(--('Input| Projects'!$AC593="Yes"),'Calc| Overheads Allocation'!E$8,'Calc| Project Costs'!X593),IF('Input| Overheads'!$C$42="Internal labour",SUMPRODUCT(--('Input| Projects'!$AC593="Yes"),'Calc| Overheads Allocation'!E$8,'Calc| Project Costs'!X593,'Input| Projects'!$Y593),IF('Input| Overheads'!$C$42="DNSP defined",SUMPRODUCT(--('Input| Projects'!$AC593="Yes"),'Calc| Overheads Allocation'!E$61,'Input| Projects'!$AF593),""))),"")</f>
        <v/>
      </c>
      <c r="AO593" s="186" t="str">
        <f>IFERROR(IF('Input| Overheads'!$C$42="Direct costs",SUMPRODUCT(--('Input| Projects'!$AC593="Yes"),'Calc| Overheads Allocation'!F$8,'Calc| Project Costs'!Y593),IF('Input| Overheads'!$C$42="Internal labour",SUMPRODUCT(--('Input| Projects'!$AC593="Yes"),'Calc| Overheads Allocation'!F$8,'Calc| Project Costs'!Y593,'Input| Projects'!$Y593),IF('Input| Overheads'!$C$42="DNSP defined",SUMPRODUCT(--('Input| Projects'!$AC593="Yes"),'Calc| Overheads Allocation'!F$61,'Input| Projects'!$AF593),""))),"")</f>
        <v/>
      </c>
      <c r="AP593" s="186" t="str">
        <f>IFERROR(IF('Input| Overheads'!$C$42="Direct costs",SUMPRODUCT(--('Input| Projects'!$AC593="Yes"),'Calc| Overheads Allocation'!G$8,'Calc| Project Costs'!Z593),IF('Input| Overheads'!$C$42="Internal labour",SUMPRODUCT(--('Input| Projects'!$AC593="Yes"),'Calc| Overheads Allocation'!G$8,'Calc| Project Costs'!Z593,'Input| Projects'!$Y593),IF('Input| Overheads'!$C$42="DNSP defined",SUMPRODUCT(--('Input| Projects'!$AC593="Yes"),'Calc| Overheads Allocation'!G$61,'Input| Projects'!$AF593),""))),"")</f>
        <v/>
      </c>
      <c r="AQ593" s="186" t="str">
        <f>IFERROR(IF('Input| Overheads'!$C$42="Direct costs",SUMPRODUCT(--('Input| Projects'!$AC593="Yes"),'Calc| Overheads Allocation'!H$8,'Calc| Project Costs'!AA593),IF('Input| Overheads'!$C$42="Internal labour",SUMPRODUCT(--('Input| Projects'!$AC593="Yes"),'Calc| Overheads Allocation'!H$8,'Calc| Project Costs'!AA593,'Input| Projects'!$Y593),IF('Input| Overheads'!$C$42="DNSP defined",SUMPRODUCT(--('Input| Projects'!$AC593="Yes"),'Calc| Overheads Allocation'!H$61,'Input| Projects'!$AF593),""))),"")</f>
        <v/>
      </c>
      <c r="AR593" s="186" t="str">
        <f>IFERROR(IF('Input| Overheads'!$C$42="Direct costs",SUMPRODUCT(--('Input| Projects'!$AC593="Yes"),'Calc| Overheads Allocation'!I$8,'Calc| Project Costs'!AB593),IF('Input| Overheads'!$C$42="Internal labour",SUMPRODUCT(--('Input| Projects'!$AC593="Yes"),'Calc| Overheads Allocation'!I$8,'Calc| Project Costs'!AB593,'Input| Projects'!$Y593),IF('Input| Overheads'!$C$42="DNSP defined",SUMPRODUCT(--('Input| Projects'!$AC593="Yes"),'Calc| Overheads Allocation'!I$61,'Input| Projects'!$AF593),""))),"")</f>
        <v/>
      </c>
      <c r="AS593" s="106"/>
      <c r="AT593" s="186" t="str">
        <f>IFERROR(IF('Input| Overheads'!$C$42="Direct costs",SUMPRODUCT(--('Input| Projects'!$AD593="Yes"),'Calc| Overheads Allocation'!C$9,'Calc| Project Costs'!V593),IF('Input| Overheads'!$C$42="Internal labour",SUMPRODUCT(--('Input| Projects'!$AD593="Yes"),'Calc| Overheads Allocation'!C$9,'Calc| Project Costs'!V593,'Input| Projects'!$Y593),IF('Input| Overheads'!$C$42="DNSP defined",SUMPRODUCT(--('Input| Projects'!$AD593="Yes"),'Calc| Overheads Allocation'!C$62,'Input| Projects'!$AG593),""))),"")</f>
        <v/>
      </c>
      <c r="AU593" s="186" t="str">
        <f>IFERROR(IF('Input| Overheads'!$C$42="Direct costs",SUMPRODUCT(--('Input| Projects'!$AD593="Yes"),'Calc| Overheads Allocation'!D$9,'Calc| Project Costs'!W593),IF('Input| Overheads'!$C$42="Internal labour",SUMPRODUCT(--('Input| Projects'!$AD593="Yes"),'Calc| Overheads Allocation'!D$9,'Calc| Project Costs'!W593,'Input| Projects'!$Y593),IF('Input| Overheads'!$C$42="DNSP defined",SUMPRODUCT(--('Input| Projects'!$AD593="Yes"),'Calc| Overheads Allocation'!D$62,'Input| Projects'!$AG593),""))),"")</f>
        <v/>
      </c>
      <c r="AV593" s="186" t="str">
        <f>IFERROR(IF('Input| Overheads'!$C$42="Direct costs",SUMPRODUCT(--('Input| Projects'!$AD593="Yes"),'Calc| Overheads Allocation'!E$9,'Calc| Project Costs'!X593),IF('Input| Overheads'!$C$42="Internal labour",SUMPRODUCT(--('Input| Projects'!$AD593="Yes"),'Calc| Overheads Allocation'!E$9,'Calc| Project Costs'!X593,'Input| Projects'!$Y593),IF('Input| Overheads'!$C$42="DNSP defined",SUMPRODUCT(--('Input| Projects'!$AD593="Yes"),'Calc| Overheads Allocation'!E$62,'Input| Projects'!$AG593),""))),"")</f>
        <v/>
      </c>
      <c r="AW593" s="186" t="str">
        <f>IFERROR(IF('Input| Overheads'!$C$42="Direct costs",SUMPRODUCT(--('Input| Projects'!$AD593="Yes"),'Calc| Overheads Allocation'!F$9,'Calc| Project Costs'!Y593),IF('Input| Overheads'!$C$42="Internal labour",SUMPRODUCT(--('Input| Projects'!$AD593="Yes"),'Calc| Overheads Allocation'!F$9,'Calc| Project Costs'!Y593,'Input| Projects'!$Y593),IF('Input| Overheads'!$C$42="DNSP defined",SUMPRODUCT(--('Input| Projects'!$AD593="Yes"),'Calc| Overheads Allocation'!F$62,'Input| Projects'!$AG593),""))),"")</f>
        <v/>
      </c>
      <c r="AX593" s="186" t="str">
        <f>IFERROR(IF('Input| Overheads'!$C$42="Direct costs",SUMPRODUCT(--('Input| Projects'!$AD593="Yes"),'Calc| Overheads Allocation'!G$9,'Calc| Project Costs'!Z593),IF('Input| Overheads'!$C$42="Internal labour",SUMPRODUCT(--('Input| Projects'!$AD593="Yes"),'Calc| Overheads Allocation'!G$9,'Calc| Project Costs'!Z593,'Input| Projects'!$Y593),IF('Input| Overheads'!$C$42="DNSP defined",SUMPRODUCT(--('Input| Projects'!$AD593="Yes"),'Calc| Overheads Allocation'!G$62,'Input| Projects'!$AG593),""))),"")</f>
        <v/>
      </c>
      <c r="AY593" s="186" t="str">
        <f>IFERROR(IF('Input| Overheads'!$C$42="Direct costs",SUMPRODUCT(--('Input| Projects'!$AD593="Yes"),'Calc| Overheads Allocation'!H$9,'Calc| Project Costs'!AA593),IF('Input| Overheads'!$C$42="Internal labour",SUMPRODUCT(--('Input| Projects'!$AD593="Yes"),'Calc| Overheads Allocation'!H$9,'Calc| Project Costs'!AA593,'Input| Projects'!$Y593),IF('Input| Overheads'!$C$42="DNSP defined",SUMPRODUCT(--('Input| Projects'!$AD593="Yes"),'Calc| Overheads Allocation'!H$62,'Input| Projects'!$AG593),""))),"")</f>
        <v/>
      </c>
      <c r="AZ593" s="186" t="str">
        <f>IFERROR(IF('Input| Overheads'!$C$42="Direct costs",SUMPRODUCT(--('Input| Projects'!$AD593="Yes"),'Calc| Overheads Allocation'!I$9,'Calc| Project Costs'!AB593),IF('Input| Overheads'!$C$42="Internal labour",SUMPRODUCT(--('Input| Projects'!$AD593="Yes"),'Calc| Overheads Allocation'!I$9,'Calc| Project Costs'!AB593,'Input| Projects'!$Y593),IF('Input| Overheads'!$C$42="DNSP defined",SUMPRODUCT(--('Input| Projects'!$AD593="Yes"),'Calc| Overheads Allocation'!I$62,'Input| Projects'!$AG593),""))),"")</f>
        <v/>
      </c>
      <c r="BA593" s="106"/>
      <c r="BB593" s="186">
        <f t="shared" si="303"/>
        <v>0</v>
      </c>
      <c r="BC593" s="186">
        <f t="shared" si="304"/>
        <v>0</v>
      </c>
      <c r="BD593" s="186">
        <f t="shared" si="305"/>
        <v>0</v>
      </c>
      <c r="BE593" s="186">
        <f t="shared" si="282"/>
        <v>0</v>
      </c>
      <c r="BF593" s="186">
        <f t="shared" si="283"/>
        <v>0</v>
      </c>
      <c r="BG593" s="186">
        <f t="shared" si="284"/>
        <v>0</v>
      </c>
      <c r="BH593" s="186">
        <f t="shared" si="285"/>
        <v>0</v>
      </c>
      <c r="BI593" s="97"/>
      <c r="BJ593" s="186" t="str">
        <f t="shared" si="286"/>
        <v/>
      </c>
      <c r="BK593" s="186" t="str">
        <f t="shared" si="287"/>
        <v/>
      </c>
      <c r="BL593" s="186" t="str">
        <f t="shared" si="288"/>
        <v/>
      </c>
      <c r="BM593" s="186" t="str">
        <f t="shared" si="289"/>
        <v/>
      </c>
      <c r="BN593" s="186" t="str">
        <f t="shared" si="290"/>
        <v/>
      </c>
      <c r="BO593" s="186" t="str">
        <f t="shared" si="291"/>
        <v/>
      </c>
      <c r="BP593" s="186" t="str">
        <f t="shared" si="292"/>
        <v/>
      </c>
      <c r="BQ593" s="97"/>
      <c r="BR593" s="186">
        <f t="shared" si="293"/>
        <v>0</v>
      </c>
      <c r="BS593" s="186">
        <f t="shared" si="294"/>
        <v>0</v>
      </c>
      <c r="BT593" s="222">
        <f t="shared" si="295"/>
        <v>0</v>
      </c>
      <c r="BU593" s="222">
        <f t="shared" si="296"/>
        <v>0</v>
      </c>
      <c r="BV593" s="222">
        <f t="shared" si="297"/>
        <v>0</v>
      </c>
      <c r="BW593" s="222">
        <f t="shared" si="298"/>
        <v>0</v>
      </c>
      <c r="BX593" s="222">
        <f t="shared" si="299"/>
        <v>0</v>
      </c>
      <c r="BY593" s="106"/>
      <c r="BZ593" s="197" t="str">
        <f>IF(SUMIF('Input| Projects'!$AS$8:$CP$8,"Dx",'Input| Projects'!$AS593:$CP593)=0,"",SUMIF('Input| Projects'!$AS$8:$CP$8,"Dx",'Input| Projects'!$AS593:$CP593))</f>
        <v/>
      </c>
      <c r="CA593" s="197" t="str">
        <f>IF(SUMIF('Input| Projects'!$AS$8:$CP$8,"Tx",'Input| Projects'!$AS593:$CP593)=0,"",SUMIF('Input| Projects'!$AS$8:$CP$8,"Tx",'Input| Projects'!$AS593:$CP593))</f>
        <v/>
      </c>
      <c r="CB593" s="150" t="str">
        <f t="shared" si="306"/>
        <v/>
      </c>
    </row>
    <row r="594" spans="2:80" x14ac:dyDescent="0.2">
      <c r="B594" s="201">
        <f>IFERROR('Input| Projects'!B594,"")</f>
        <v>585</v>
      </c>
      <c r="C594" s="42" t="str">
        <f>IFERROR(IF('Input| Projects'!C594="","",'Input| Projects'!C594),"")</f>
        <v/>
      </c>
      <c r="D594" s="42" t="str">
        <f>IFERROR(IF('Input| Projects'!D594="","",'Input| Projects'!D594),"")</f>
        <v/>
      </c>
      <c r="E594" s="104"/>
      <c r="F594" s="190">
        <f>IFERROR('Input| Projects'!I594*'Input| Escalations'!$K$19,"")</f>
        <v>0</v>
      </c>
      <c r="G594" s="190">
        <f>IFERROR('Input| Projects'!J594*'Input| Escalations'!$K$19,"")</f>
        <v>0</v>
      </c>
      <c r="H594" s="190">
        <f>IFERROR('Input| Projects'!K594*'Input| Escalations'!$K$19,"")</f>
        <v>0</v>
      </c>
      <c r="I594" s="190">
        <f>IFERROR('Input| Projects'!L594*'Input| Escalations'!$K$19,"")</f>
        <v>0</v>
      </c>
      <c r="J594" s="190">
        <f>IFERROR('Input| Projects'!M594*'Input| Escalations'!$K$19,"")</f>
        <v>0</v>
      </c>
      <c r="K594" s="190">
        <f>IFERROR('Input| Projects'!N594*'Input| Escalations'!$K$19,"")</f>
        <v>0</v>
      </c>
      <c r="L594" s="190">
        <f>IFERROR('Input| Projects'!O594*'Input| Escalations'!$K$19,"")</f>
        <v>0</v>
      </c>
      <c r="M594" s="150" t="str">
        <f>IF(ABS(SUM(F594:L594)-(SUM('Input| Projects'!I594:O594)*'Input| Escalations'!$K$19))&lt;0.0000001,"",1)</f>
        <v/>
      </c>
      <c r="N594" s="192">
        <f>'Input| Projects'!$Y594*INDEX('Input| Escalations'!$H$33:$N$33,MATCH('Calc| Project Costs'!N$9,'Input| Escalations'!$H$23:$N$23,0))+'Input| Projects'!$Z594*INDEX('Input| Escalations'!$H$34:$N$34,MATCH('Calc| Project Costs'!N$9,'Input| Escalations'!$H$23:$N$23,0))+'Input| Projects'!$AA594*INDEX('Input| Escalations'!$H$35:$N$35,MATCH('Calc| Project Costs'!N$9,'Input| Escalations'!$H$23:$N$23,0))+1</f>
        <v>1</v>
      </c>
      <c r="O594" s="192">
        <f>'Input| Projects'!$Y594*INDEX('Input| Escalations'!$H$33:$N$33,MATCH('Calc| Project Costs'!O$9,'Input| Escalations'!$H$23:$N$23,0))+'Input| Projects'!$Z594*INDEX('Input| Escalations'!$H$34:$N$34,MATCH('Calc| Project Costs'!O$9,'Input| Escalations'!$H$23:$N$23,0))+'Input| Projects'!$AA594*INDEX('Input| Escalations'!$H$35:$N$35,MATCH('Calc| Project Costs'!O$9,'Input| Escalations'!$H$23:$N$23,0))+1</f>
        <v>1</v>
      </c>
      <c r="P594" s="192">
        <f>'Input| Projects'!$Y594*INDEX('Input| Escalations'!$H$33:$N$33,MATCH('Calc| Project Costs'!P$9,'Input| Escalations'!$H$23:$N$23,0))+'Input| Projects'!$Z594*INDEX('Input| Escalations'!$H$34:$N$34,MATCH('Calc| Project Costs'!P$9,'Input| Escalations'!$H$23:$N$23,0))+'Input| Projects'!$AA594*INDEX('Input| Escalations'!$H$35:$N$35,MATCH('Calc| Project Costs'!P$9,'Input| Escalations'!$H$23:$N$23,0))+1</f>
        <v>1</v>
      </c>
      <c r="Q594" s="192">
        <f>'Input| Projects'!$Y594*INDEX('Input| Escalations'!$H$33:$N$33,MATCH('Calc| Project Costs'!Q$9,'Input| Escalations'!$H$23:$N$23,0))+'Input| Projects'!$Z594*INDEX('Input| Escalations'!$H$34:$N$34,MATCH('Calc| Project Costs'!Q$9,'Input| Escalations'!$H$23:$N$23,0))+'Input| Projects'!$AA594*INDEX('Input| Escalations'!$H$35:$N$35,MATCH('Calc| Project Costs'!Q$9,'Input| Escalations'!$H$23:$N$23,0))+1</f>
        <v>1</v>
      </c>
      <c r="R594" s="192">
        <f>'Input| Projects'!$Y594*INDEX('Input| Escalations'!$H$33:$N$33,MATCH('Calc| Project Costs'!R$9,'Input| Escalations'!$H$23:$N$23,0))+'Input| Projects'!$Z594*INDEX('Input| Escalations'!$H$34:$N$34,MATCH('Calc| Project Costs'!R$9,'Input| Escalations'!$H$23:$N$23,0))+'Input| Projects'!$AA594*INDEX('Input| Escalations'!$H$35:$N$35,MATCH('Calc| Project Costs'!R$9,'Input| Escalations'!$H$23:$N$23,0))+1</f>
        <v>1</v>
      </c>
      <c r="S594" s="192">
        <f>'Input| Projects'!$Y594*INDEX('Input| Escalations'!$H$33:$N$33,MATCH('Calc| Project Costs'!S$9,'Input| Escalations'!$H$23:$N$23,0))+'Input| Projects'!$Z594*INDEX('Input| Escalations'!$H$34:$N$34,MATCH('Calc| Project Costs'!S$9,'Input| Escalations'!$H$23:$N$23,0))+'Input| Projects'!$AA594*INDEX('Input| Escalations'!$H$35:$N$35,MATCH('Calc| Project Costs'!S$9,'Input| Escalations'!$H$23:$N$23,0))+1</f>
        <v>1</v>
      </c>
      <c r="T594" s="192">
        <f>'Input| Projects'!$Y594*INDEX('Input| Escalations'!$H$33:$N$33,MATCH('Calc| Project Costs'!T$9,'Input| Escalations'!$H$23:$N$23,0))+'Input| Projects'!$Z594*INDEX('Input| Escalations'!$H$34:$N$34,MATCH('Calc| Project Costs'!T$9,'Input| Escalations'!$H$23:$N$23,0))+'Input| Projects'!$AA594*INDEX('Input| Escalations'!$H$35:$N$35,MATCH('Calc| Project Costs'!T$9,'Input| Escalations'!$H$23:$N$23,0))+1</f>
        <v>1</v>
      </c>
      <c r="U594" s="106"/>
      <c r="V594" s="186">
        <f t="shared" si="300"/>
        <v>0</v>
      </c>
      <c r="W594" s="186">
        <f t="shared" si="301"/>
        <v>0</v>
      </c>
      <c r="X594" s="186">
        <f t="shared" si="302"/>
        <v>0</v>
      </c>
      <c r="Y594" s="186">
        <f t="shared" si="278"/>
        <v>0</v>
      </c>
      <c r="Z594" s="186">
        <f t="shared" si="279"/>
        <v>0</v>
      </c>
      <c r="AA594" s="186">
        <f t="shared" si="280"/>
        <v>0</v>
      </c>
      <c r="AB594" s="186">
        <f t="shared" si="281"/>
        <v>0</v>
      </c>
      <c r="AC594" s="106"/>
      <c r="AD594" s="186">
        <f>'Input| Projects'!Q594*N594*'Input| Escalations'!$K$19</f>
        <v>0</v>
      </c>
      <c r="AE594" s="186">
        <f>'Input| Projects'!R594*O594*'Input| Escalations'!$K$19</f>
        <v>0</v>
      </c>
      <c r="AF594" s="186">
        <f>'Input| Projects'!S594*P594*'Input| Escalations'!$K$19</f>
        <v>0</v>
      </c>
      <c r="AG594" s="186">
        <f>'Input| Projects'!T594*Q594*'Input| Escalations'!$K$19</f>
        <v>0</v>
      </c>
      <c r="AH594" s="186">
        <f>'Input| Projects'!U594*R594*'Input| Escalations'!$K$19</f>
        <v>0</v>
      </c>
      <c r="AI594" s="186">
        <f>'Input| Projects'!V594*S594*'Input| Escalations'!$K$19</f>
        <v>0</v>
      </c>
      <c r="AJ594" s="186">
        <f>'Input| Projects'!W594*T594*'Input| Escalations'!$K$19</f>
        <v>0</v>
      </c>
      <c r="AK594" s="106"/>
      <c r="AL594" s="186" t="str">
        <f>IFERROR(IF('Input| Overheads'!$C$42="Direct costs",SUMPRODUCT(--('Input| Projects'!$AC594="Yes"),'Calc| Overheads Allocation'!C$8,'Calc| Project Costs'!V594),IF('Input| Overheads'!$C$42="Internal labour",SUMPRODUCT(--('Input| Projects'!$AC594="Yes"),'Calc| Overheads Allocation'!C$8,'Calc| Project Costs'!V594,'Input| Projects'!$Y594),IF('Input| Overheads'!$C$42="DNSP defined",SUMPRODUCT(--('Input| Projects'!$AC594="Yes"),'Calc| Overheads Allocation'!C$61,'Input| Projects'!$AF594),""))),"")</f>
        <v/>
      </c>
      <c r="AM594" s="186" t="str">
        <f>IFERROR(IF('Input| Overheads'!$C$42="Direct costs",SUMPRODUCT(--('Input| Projects'!$AC594="Yes"),'Calc| Overheads Allocation'!D$8,'Calc| Project Costs'!W594),IF('Input| Overheads'!$C$42="Internal labour",SUMPRODUCT(--('Input| Projects'!$AC594="Yes"),'Calc| Overheads Allocation'!D$8,'Calc| Project Costs'!W594,'Input| Projects'!$Y594),IF('Input| Overheads'!$C$42="DNSP defined",SUMPRODUCT(--('Input| Projects'!$AC594="Yes"),'Calc| Overheads Allocation'!D$61,'Input| Projects'!$AF594),""))),"")</f>
        <v/>
      </c>
      <c r="AN594" s="186" t="str">
        <f>IFERROR(IF('Input| Overheads'!$C$42="Direct costs",SUMPRODUCT(--('Input| Projects'!$AC594="Yes"),'Calc| Overheads Allocation'!E$8,'Calc| Project Costs'!X594),IF('Input| Overheads'!$C$42="Internal labour",SUMPRODUCT(--('Input| Projects'!$AC594="Yes"),'Calc| Overheads Allocation'!E$8,'Calc| Project Costs'!X594,'Input| Projects'!$Y594),IF('Input| Overheads'!$C$42="DNSP defined",SUMPRODUCT(--('Input| Projects'!$AC594="Yes"),'Calc| Overheads Allocation'!E$61,'Input| Projects'!$AF594),""))),"")</f>
        <v/>
      </c>
      <c r="AO594" s="186" t="str">
        <f>IFERROR(IF('Input| Overheads'!$C$42="Direct costs",SUMPRODUCT(--('Input| Projects'!$AC594="Yes"),'Calc| Overheads Allocation'!F$8,'Calc| Project Costs'!Y594),IF('Input| Overheads'!$C$42="Internal labour",SUMPRODUCT(--('Input| Projects'!$AC594="Yes"),'Calc| Overheads Allocation'!F$8,'Calc| Project Costs'!Y594,'Input| Projects'!$Y594),IF('Input| Overheads'!$C$42="DNSP defined",SUMPRODUCT(--('Input| Projects'!$AC594="Yes"),'Calc| Overheads Allocation'!F$61,'Input| Projects'!$AF594),""))),"")</f>
        <v/>
      </c>
      <c r="AP594" s="186" t="str">
        <f>IFERROR(IF('Input| Overheads'!$C$42="Direct costs",SUMPRODUCT(--('Input| Projects'!$AC594="Yes"),'Calc| Overheads Allocation'!G$8,'Calc| Project Costs'!Z594),IF('Input| Overheads'!$C$42="Internal labour",SUMPRODUCT(--('Input| Projects'!$AC594="Yes"),'Calc| Overheads Allocation'!G$8,'Calc| Project Costs'!Z594,'Input| Projects'!$Y594),IF('Input| Overheads'!$C$42="DNSP defined",SUMPRODUCT(--('Input| Projects'!$AC594="Yes"),'Calc| Overheads Allocation'!G$61,'Input| Projects'!$AF594),""))),"")</f>
        <v/>
      </c>
      <c r="AQ594" s="186" t="str">
        <f>IFERROR(IF('Input| Overheads'!$C$42="Direct costs",SUMPRODUCT(--('Input| Projects'!$AC594="Yes"),'Calc| Overheads Allocation'!H$8,'Calc| Project Costs'!AA594),IF('Input| Overheads'!$C$42="Internal labour",SUMPRODUCT(--('Input| Projects'!$AC594="Yes"),'Calc| Overheads Allocation'!H$8,'Calc| Project Costs'!AA594,'Input| Projects'!$Y594),IF('Input| Overheads'!$C$42="DNSP defined",SUMPRODUCT(--('Input| Projects'!$AC594="Yes"),'Calc| Overheads Allocation'!H$61,'Input| Projects'!$AF594),""))),"")</f>
        <v/>
      </c>
      <c r="AR594" s="186" t="str">
        <f>IFERROR(IF('Input| Overheads'!$C$42="Direct costs",SUMPRODUCT(--('Input| Projects'!$AC594="Yes"),'Calc| Overheads Allocation'!I$8,'Calc| Project Costs'!AB594),IF('Input| Overheads'!$C$42="Internal labour",SUMPRODUCT(--('Input| Projects'!$AC594="Yes"),'Calc| Overheads Allocation'!I$8,'Calc| Project Costs'!AB594,'Input| Projects'!$Y594),IF('Input| Overheads'!$C$42="DNSP defined",SUMPRODUCT(--('Input| Projects'!$AC594="Yes"),'Calc| Overheads Allocation'!I$61,'Input| Projects'!$AF594),""))),"")</f>
        <v/>
      </c>
      <c r="AS594" s="106"/>
      <c r="AT594" s="186" t="str">
        <f>IFERROR(IF('Input| Overheads'!$C$42="Direct costs",SUMPRODUCT(--('Input| Projects'!$AD594="Yes"),'Calc| Overheads Allocation'!C$9,'Calc| Project Costs'!V594),IF('Input| Overheads'!$C$42="Internal labour",SUMPRODUCT(--('Input| Projects'!$AD594="Yes"),'Calc| Overheads Allocation'!C$9,'Calc| Project Costs'!V594,'Input| Projects'!$Y594),IF('Input| Overheads'!$C$42="DNSP defined",SUMPRODUCT(--('Input| Projects'!$AD594="Yes"),'Calc| Overheads Allocation'!C$62,'Input| Projects'!$AG594),""))),"")</f>
        <v/>
      </c>
      <c r="AU594" s="186" t="str">
        <f>IFERROR(IF('Input| Overheads'!$C$42="Direct costs",SUMPRODUCT(--('Input| Projects'!$AD594="Yes"),'Calc| Overheads Allocation'!D$9,'Calc| Project Costs'!W594),IF('Input| Overheads'!$C$42="Internal labour",SUMPRODUCT(--('Input| Projects'!$AD594="Yes"),'Calc| Overheads Allocation'!D$9,'Calc| Project Costs'!W594,'Input| Projects'!$Y594),IF('Input| Overheads'!$C$42="DNSP defined",SUMPRODUCT(--('Input| Projects'!$AD594="Yes"),'Calc| Overheads Allocation'!D$62,'Input| Projects'!$AG594),""))),"")</f>
        <v/>
      </c>
      <c r="AV594" s="186" t="str">
        <f>IFERROR(IF('Input| Overheads'!$C$42="Direct costs",SUMPRODUCT(--('Input| Projects'!$AD594="Yes"),'Calc| Overheads Allocation'!E$9,'Calc| Project Costs'!X594),IF('Input| Overheads'!$C$42="Internal labour",SUMPRODUCT(--('Input| Projects'!$AD594="Yes"),'Calc| Overheads Allocation'!E$9,'Calc| Project Costs'!X594,'Input| Projects'!$Y594),IF('Input| Overheads'!$C$42="DNSP defined",SUMPRODUCT(--('Input| Projects'!$AD594="Yes"),'Calc| Overheads Allocation'!E$62,'Input| Projects'!$AG594),""))),"")</f>
        <v/>
      </c>
      <c r="AW594" s="186" t="str">
        <f>IFERROR(IF('Input| Overheads'!$C$42="Direct costs",SUMPRODUCT(--('Input| Projects'!$AD594="Yes"),'Calc| Overheads Allocation'!F$9,'Calc| Project Costs'!Y594),IF('Input| Overheads'!$C$42="Internal labour",SUMPRODUCT(--('Input| Projects'!$AD594="Yes"),'Calc| Overheads Allocation'!F$9,'Calc| Project Costs'!Y594,'Input| Projects'!$Y594),IF('Input| Overheads'!$C$42="DNSP defined",SUMPRODUCT(--('Input| Projects'!$AD594="Yes"),'Calc| Overheads Allocation'!F$62,'Input| Projects'!$AG594),""))),"")</f>
        <v/>
      </c>
      <c r="AX594" s="186" t="str">
        <f>IFERROR(IF('Input| Overheads'!$C$42="Direct costs",SUMPRODUCT(--('Input| Projects'!$AD594="Yes"),'Calc| Overheads Allocation'!G$9,'Calc| Project Costs'!Z594),IF('Input| Overheads'!$C$42="Internal labour",SUMPRODUCT(--('Input| Projects'!$AD594="Yes"),'Calc| Overheads Allocation'!G$9,'Calc| Project Costs'!Z594,'Input| Projects'!$Y594),IF('Input| Overheads'!$C$42="DNSP defined",SUMPRODUCT(--('Input| Projects'!$AD594="Yes"),'Calc| Overheads Allocation'!G$62,'Input| Projects'!$AG594),""))),"")</f>
        <v/>
      </c>
      <c r="AY594" s="186" t="str">
        <f>IFERROR(IF('Input| Overheads'!$C$42="Direct costs",SUMPRODUCT(--('Input| Projects'!$AD594="Yes"),'Calc| Overheads Allocation'!H$9,'Calc| Project Costs'!AA594),IF('Input| Overheads'!$C$42="Internal labour",SUMPRODUCT(--('Input| Projects'!$AD594="Yes"),'Calc| Overheads Allocation'!H$9,'Calc| Project Costs'!AA594,'Input| Projects'!$Y594),IF('Input| Overheads'!$C$42="DNSP defined",SUMPRODUCT(--('Input| Projects'!$AD594="Yes"),'Calc| Overheads Allocation'!H$62,'Input| Projects'!$AG594),""))),"")</f>
        <v/>
      </c>
      <c r="AZ594" s="186" t="str">
        <f>IFERROR(IF('Input| Overheads'!$C$42="Direct costs",SUMPRODUCT(--('Input| Projects'!$AD594="Yes"),'Calc| Overheads Allocation'!I$9,'Calc| Project Costs'!AB594),IF('Input| Overheads'!$C$42="Internal labour",SUMPRODUCT(--('Input| Projects'!$AD594="Yes"),'Calc| Overheads Allocation'!I$9,'Calc| Project Costs'!AB594,'Input| Projects'!$Y594),IF('Input| Overheads'!$C$42="DNSP defined",SUMPRODUCT(--('Input| Projects'!$AD594="Yes"),'Calc| Overheads Allocation'!I$62,'Input| Projects'!$AG594),""))),"")</f>
        <v/>
      </c>
      <c r="BA594" s="106"/>
      <c r="BB594" s="186">
        <f t="shared" si="303"/>
        <v>0</v>
      </c>
      <c r="BC594" s="186">
        <f t="shared" si="304"/>
        <v>0</v>
      </c>
      <c r="BD594" s="186">
        <f t="shared" si="305"/>
        <v>0</v>
      </c>
      <c r="BE594" s="186">
        <f t="shared" si="282"/>
        <v>0</v>
      </c>
      <c r="BF594" s="186">
        <f t="shared" si="283"/>
        <v>0</v>
      </c>
      <c r="BG594" s="186">
        <f t="shared" si="284"/>
        <v>0</v>
      </c>
      <c r="BH594" s="186">
        <f t="shared" si="285"/>
        <v>0</v>
      </c>
      <c r="BI594" s="97"/>
      <c r="BJ594" s="186" t="str">
        <f t="shared" si="286"/>
        <v/>
      </c>
      <c r="BK594" s="186" t="str">
        <f t="shared" si="287"/>
        <v/>
      </c>
      <c r="BL594" s="186" t="str">
        <f t="shared" si="288"/>
        <v/>
      </c>
      <c r="BM594" s="186" t="str">
        <f t="shared" si="289"/>
        <v/>
      </c>
      <c r="BN594" s="186" t="str">
        <f t="shared" si="290"/>
        <v/>
      </c>
      <c r="BO594" s="186" t="str">
        <f t="shared" si="291"/>
        <v/>
      </c>
      <c r="BP594" s="186" t="str">
        <f t="shared" si="292"/>
        <v/>
      </c>
      <c r="BQ594" s="97"/>
      <c r="BR594" s="186">
        <f t="shared" si="293"/>
        <v>0</v>
      </c>
      <c r="BS594" s="186">
        <f t="shared" si="294"/>
        <v>0</v>
      </c>
      <c r="BT594" s="222">
        <f t="shared" si="295"/>
        <v>0</v>
      </c>
      <c r="BU594" s="222">
        <f t="shared" si="296"/>
        <v>0</v>
      </c>
      <c r="BV594" s="222">
        <f t="shared" si="297"/>
        <v>0</v>
      </c>
      <c r="BW594" s="222">
        <f t="shared" si="298"/>
        <v>0</v>
      </c>
      <c r="BX594" s="222">
        <f t="shared" si="299"/>
        <v>0</v>
      </c>
      <c r="BY594" s="106"/>
      <c r="BZ594" s="197" t="str">
        <f>IF(SUMIF('Input| Projects'!$AS$8:$CP$8,"Dx",'Input| Projects'!$AS594:$CP594)=0,"",SUMIF('Input| Projects'!$AS$8:$CP$8,"Dx",'Input| Projects'!$AS594:$CP594))</f>
        <v/>
      </c>
      <c r="CA594" s="197" t="str">
        <f>IF(SUMIF('Input| Projects'!$AS$8:$CP$8,"Tx",'Input| Projects'!$AS594:$CP594)=0,"",SUMIF('Input| Projects'!$AS$8:$CP$8,"Tx",'Input| Projects'!$AS594:$CP594))</f>
        <v/>
      </c>
      <c r="CB594" s="150" t="str">
        <f t="shared" si="306"/>
        <v/>
      </c>
    </row>
    <row r="595" spans="2:80" x14ac:dyDescent="0.2">
      <c r="B595" s="201">
        <f>IFERROR('Input| Projects'!B595,"")</f>
        <v>586</v>
      </c>
      <c r="C595" s="42" t="str">
        <f>IFERROR(IF('Input| Projects'!C595="","",'Input| Projects'!C595),"")</f>
        <v/>
      </c>
      <c r="D595" s="42" t="str">
        <f>IFERROR(IF('Input| Projects'!D595="","",'Input| Projects'!D595),"")</f>
        <v/>
      </c>
      <c r="E595" s="104"/>
      <c r="F595" s="190">
        <f>IFERROR('Input| Projects'!I595*'Input| Escalations'!$K$19,"")</f>
        <v>0</v>
      </c>
      <c r="G595" s="190">
        <f>IFERROR('Input| Projects'!J595*'Input| Escalations'!$K$19,"")</f>
        <v>0</v>
      </c>
      <c r="H595" s="190">
        <f>IFERROR('Input| Projects'!K595*'Input| Escalations'!$K$19,"")</f>
        <v>0</v>
      </c>
      <c r="I595" s="190">
        <f>IFERROR('Input| Projects'!L595*'Input| Escalations'!$K$19,"")</f>
        <v>0</v>
      </c>
      <c r="J595" s="190">
        <f>IFERROR('Input| Projects'!M595*'Input| Escalations'!$K$19,"")</f>
        <v>0</v>
      </c>
      <c r="K595" s="190">
        <f>IFERROR('Input| Projects'!N595*'Input| Escalations'!$K$19,"")</f>
        <v>0</v>
      </c>
      <c r="L595" s="190">
        <f>IFERROR('Input| Projects'!O595*'Input| Escalations'!$K$19,"")</f>
        <v>0</v>
      </c>
      <c r="M595" s="150" t="str">
        <f>IF(ABS(SUM(F595:L595)-(SUM('Input| Projects'!I595:O595)*'Input| Escalations'!$K$19))&lt;0.0000001,"",1)</f>
        <v/>
      </c>
      <c r="N595" s="192">
        <f>'Input| Projects'!$Y595*INDEX('Input| Escalations'!$H$33:$N$33,MATCH('Calc| Project Costs'!N$9,'Input| Escalations'!$H$23:$N$23,0))+'Input| Projects'!$Z595*INDEX('Input| Escalations'!$H$34:$N$34,MATCH('Calc| Project Costs'!N$9,'Input| Escalations'!$H$23:$N$23,0))+'Input| Projects'!$AA595*INDEX('Input| Escalations'!$H$35:$N$35,MATCH('Calc| Project Costs'!N$9,'Input| Escalations'!$H$23:$N$23,0))+1</f>
        <v>1</v>
      </c>
      <c r="O595" s="192">
        <f>'Input| Projects'!$Y595*INDEX('Input| Escalations'!$H$33:$N$33,MATCH('Calc| Project Costs'!O$9,'Input| Escalations'!$H$23:$N$23,0))+'Input| Projects'!$Z595*INDEX('Input| Escalations'!$H$34:$N$34,MATCH('Calc| Project Costs'!O$9,'Input| Escalations'!$H$23:$N$23,0))+'Input| Projects'!$AA595*INDEX('Input| Escalations'!$H$35:$N$35,MATCH('Calc| Project Costs'!O$9,'Input| Escalations'!$H$23:$N$23,0))+1</f>
        <v>1</v>
      </c>
      <c r="P595" s="192">
        <f>'Input| Projects'!$Y595*INDEX('Input| Escalations'!$H$33:$N$33,MATCH('Calc| Project Costs'!P$9,'Input| Escalations'!$H$23:$N$23,0))+'Input| Projects'!$Z595*INDEX('Input| Escalations'!$H$34:$N$34,MATCH('Calc| Project Costs'!P$9,'Input| Escalations'!$H$23:$N$23,0))+'Input| Projects'!$AA595*INDEX('Input| Escalations'!$H$35:$N$35,MATCH('Calc| Project Costs'!P$9,'Input| Escalations'!$H$23:$N$23,0))+1</f>
        <v>1</v>
      </c>
      <c r="Q595" s="192">
        <f>'Input| Projects'!$Y595*INDEX('Input| Escalations'!$H$33:$N$33,MATCH('Calc| Project Costs'!Q$9,'Input| Escalations'!$H$23:$N$23,0))+'Input| Projects'!$Z595*INDEX('Input| Escalations'!$H$34:$N$34,MATCH('Calc| Project Costs'!Q$9,'Input| Escalations'!$H$23:$N$23,0))+'Input| Projects'!$AA595*INDEX('Input| Escalations'!$H$35:$N$35,MATCH('Calc| Project Costs'!Q$9,'Input| Escalations'!$H$23:$N$23,0))+1</f>
        <v>1</v>
      </c>
      <c r="R595" s="192">
        <f>'Input| Projects'!$Y595*INDEX('Input| Escalations'!$H$33:$N$33,MATCH('Calc| Project Costs'!R$9,'Input| Escalations'!$H$23:$N$23,0))+'Input| Projects'!$Z595*INDEX('Input| Escalations'!$H$34:$N$34,MATCH('Calc| Project Costs'!R$9,'Input| Escalations'!$H$23:$N$23,0))+'Input| Projects'!$AA595*INDEX('Input| Escalations'!$H$35:$N$35,MATCH('Calc| Project Costs'!R$9,'Input| Escalations'!$H$23:$N$23,0))+1</f>
        <v>1</v>
      </c>
      <c r="S595" s="192">
        <f>'Input| Projects'!$Y595*INDEX('Input| Escalations'!$H$33:$N$33,MATCH('Calc| Project Costs'!S$9,'Input| Escalations'!$H$23:$N$23,0))+'Input| Projects'!$Z595*INDEX('Input| Escalations'!$H$34:$N$34,MATCH('Calc| Project Costs'!S$9,'Input| Escalations'!$H$23:$N$23,0))+'Input| Projects'!$AA595*INDEX('Input| Escalations'!$H$35:$N$35,MATCH('Calc| Project Costs'!S$9,'Input| Escalations'!$H$23:$N$23,0))+1</f>
        <v>1</v>
      </c>
      <c r="T595" s="192">
        <f>'Input| Projects'!$Y595*INDEX('Input| Escalations'!$H$33:$N$33,MATCH('Calc| Project Costs'!T$9,'Input| Escalations'!$H$23:$N$23,0))+'Input| Projects'!$Z595*INDEX('Input| Escalations'!$H$34:$N$34,MATCH('Calc| Project Costs'!T$9,'Input| Escalations'!$H$23:$N$23,0))+'Input| Projects'!$AA595*INDEX('Input| Escalations'!$H$35:$N$35,MATCH('Calc| Project Costs'!T$9,'Input| Escalations'!$H$23:$N$23,0))+1</f>
        <v>1</v>
      </c>
      <c r="U595" s="106"/>
      <c r="V595" s="186">
        <f t="shared" si="300"/>
        <v>0</v>
      </c>
      <c r="W595" s="186">
        <f t="shared" si="301"/>
        <v>0</v>
      </c>
      <c r="X595" s="186">
        <f t="shared" si="302"/>
        <v>0</v>
      </c>
      <c r="Y595" s="186">
        <f t="shared" si="278"/>
        <v>0</v>
      </c>
      <c r="Z595" s="186">
        <f t="shared" si="279"/>
        <v>0</v>
      </c>
      <c r="AA595" s="186">
        <f t="shared" si="280"/>
        <v>0</v>
      </c>
      <c r="AB595" s="186">
        <f t="shared" si="281"/>
        <v>0</v>
      </c>
      <c r="AC595" s="106"/>
      <c r="AD595" s="186">
        <f>'Input| Projects'!Q595*N595*'Input| Escalations'!$K$19</f>
        <v>0</v>
      </c>
      <c r="AE595" s="186">
        <f>'Input| Projects'!R595*O595*'Input| Escalations'!$K$19</f>
        <v>0</v>
      </c>
      <c r="AF595" s="186">
        <f>'Input| Projects'!S595*P595*'Input| Escalations'!$K$19</f>
        <v>0</v>
      </c>
      <c r="AG595" s="186">
        <f>'Input| Projects'!T595*Q595*'Input| Escalations'!$K$19</f>
        <v>0</v>
      </c>
      <c r="AH595" s="186">
        <f>'Input| Projects'!U595*R595*'Input| Escalations'!$K$19</f>
        <v>0</v>
      </c>
      <c r="AI595" s="186">
        <f>'Input| Projects'!V595*S595*'Input| Escalations'!$K$19</f>
        <v>0</v>
      </c>
      <c r="AJ595" s="186">
        <f>'Input| Projects'!W595*T595*'Input| Escalations'!$K$19</f>
        <v>0</v>
      </c>
      <c r="AK595" s="106"/>
      <c r="AL595" s="186" t="str">
        <f>IFERROR(IF('Input| Overheads'!$C$42="Direct costs",SUMPRODUCT(--('Input| Projects'!$AC595="Yes"),'Calc| Overheads Allocation'!C$8,'Calc| Project Costs'!V595),IF('Input| Overheads'!$C$42="Internal labour",SUMPRODUCT(--('Input| Projects'!$AC595="Yes"),'Calc| Overheads Allocation'!C$8,'Calc| Project Costs'!V595,'Input| Projects'!$Y595),IF('Input| Overheads'!$C$42="DNSP defined",SUMPRODUCT(--('Input| Projects'!$AC595="Yes"),'Calc| Overheads Allocation'!C$61,'Input| Projects'!$AF595),""))),"")</f>
        <v/>
      </c>
      <c r="AM595" s="186" t="str">
        <f>IFERROR(IF('Input| Overheads'!$C$42="Direct costs",SUMPRODUCT(--('Input| Projects'!$AC595="Yes"),'Calc| Overheads Allocation'!D$8,'Calc| Project Costs'!W595),IF('Input| Overheads'!$C$42="Internal labour",SUMPRODUCT(--('Input| Projects'!$AC595="Yes"),'Calc| Overheads Allocation'!D$8,'Calc| Project Costs'!W595,'Input| Projects'!$Y595),IF('Input| Overheads'!$C$42="DNSP defined",SUMPRODUCT(--('Input| Projects'!$AC595="Yes"),'Calc| Overheads Allocation'!D$61,'Input| Projects'!$AF595),""))),"")</f>
        <v/>
      </c>
      <c r="AN595" s="186" t="str">
        <f>IFERROR(IF('Input| Overheads'!$C$42="Direct costs",SUMPRODUCT(--('Input| Projects'!$AC595="Yes"),'Calc| Overheads Allocation'!E$8,'Calc| Project Costs'!X595),IF('Input| Overheads'!$C$42="Internal labour",SUMPRODUCT(--('Input| Projects'!$AC595="Yes"),'Calc| Overheads Allocation'!E$8,'Calc| Project Costs'!X595,'Input| Projects'!$Y595),IF('Input| Overheads'!$C$42="DNSP defined",SUMPRODUCT(--('Input| Projects'!$AC595="Yes"),'Calc| Overheads Allocation'!E$61,'Input| Projects'!$AF595),""))),"")</f>
        <v/>
      </c>
      <c r="AO595" s="186" t="str">
        <f>IFERROR(IF('Input| Overheads'!$C$42="Direct costs",SUMPRODUCT(--('Input| Projects'!$AC595="Yes"),'Calc| Overheads Allocation'!F$8,'Calc| Project Costs'!Y595),IF('Input| Overheads'!$C$42="Internal labour",SUMPRODUCT(--('Input| Projects'!$AC595="Yes"),'Calc| Overheads Allocation'!F$8,'Calc| Project Costs'!Y595,'Input| Projects'!$Y595),IF('Input| Overheads'!$C$42="DNSP defined",SUMPRODUCT(--('Input| Projects'!$AC595="Yes"),'Calc| Overheads Allocation'!F$61,'Input| Projects'!$AF595),""))),"")</f>
        <v/>
      </c>
      <c r="AP595" s="186" t="str">
        <f>IFERROR(IF('Input| Overheads'!$C$42="Direct costs",SUMPRODUCT(--('Input| Projects'!$AC595="Yes"),'Calc| Overheads Allocation'!G$8,'Calc| Project Costs'!Z595),IF('Input| Overheads'!$C$42="Internal labour",SUMPRODUCT(--('Input| Projects'!$AC595="Yes"),'Calc| Overheads Allocation'!G$8,'Calc| Project Costs'!Z595,'Input| Projects'!$Y595),IF('Input| Overheads'!$C$42="DNSP defined",SUMPRODUCT(--('Input| Projects'!$AC595="Yes"),'Calc| Overheads Allocation'!G$61,'Input| Projects'!$AF595),""))),"")</f>
        <v/>
      </c>
      <c r="AQ595" s="186" t="str">
        <f>IFERROR(IF('Input| Overheads'!$C$42="Direct costs",SUMPRODUCT(--('Input| Projects'!$AC595="Yes"),'Calc| Overheads Allocation'!H$8,'Calc| Project Costs'!AA595),IF('Input| Overheads'!$C$42="Internal labour",SUMPRODUCT(--('Input| Projects'!$AC595="Yes"),'Calc| Overheads Allocation'!H$8,'Calc| Project Costs'!AA595,'Input| Projects'!$Y595),IF('Input| Overheads'!$C$42="DNSP defined",SUMPRODUCT(--('Input| Projects'!$AC595="Yes"),'Calc| Overheads Allocation'!H$61,'Input| Projects'!$AF595),""))),"")</f>
        <v/>
      </c>
      <c r="AR595" s="186" t="str">
        <f>IFERROR(IF('Input| Overheads'!$C$42="Direct costs",SUMPRODUCT(--('Input| Projects'!$AC595="Yes"),'Calc| Overheads Allocation'!I$8,'Calc| Project Costs'!AB595),IF('Input| Overheads'!$C$42="Internal labour",SUMPRODUCT(--('Input| Projects'!$AC595="Yes"),'Calc| Overheads Allocation'!I$8,'Calc| Project Costs'!AB595,'Input| Projects'!$Y595),IF('Input| Overheads'!$C$42="DNSP defined",SUMPRODUCT(--('Input| Projects'!$AC595="Yes"),'Calc| Overheads Allocation'!I$61,'Input| Projects'!$AF595),""))),"")</f>
        <v/>
      </c>
      <c r="AS595" s="106"/>
      <c r="AT595" s="186" t="str">
        <f>IFERROR(IF('Input| Overheads'!$C$42="Direct costs",SUMPRODUCT(--('Input| Projects'!$AD595="Yes"),'Calc| Overheads Allocation'!C$9,'Calc| Project Costs'!V595),IF('Input| Overheads'!$C$42="Internal labour",SUMPRODUCT(--('Input| Projects'!$AD595="Yes"),'Calc| Overheads Allocation'!C$9,'Calc| Project Costs'!V595,'Input| Projects'!$Y595),IF('Input| Overheads'!$C$42="DNSP defined",SUMPRODUCT(--('Input| Projects'!$AD595="Yes"),'Calc| Overheads Allocation'!C$62,'Input| Projects'!$AG595),""))),"")</f>
        <v/>
      </c>
      <c r="AU595" s="186" t="str">
        <f>IFERROR(IF('Input| Overheads'!$C$42="Direct costs",SUMPRODUCT(--('Input| Projects'!$AD595="Yes"),'Calc| Overheads Allocation'!D$9,'Calc| Project Costs'!W595),IF('Input| Overheads'!$C$42="Internal labour",SUMPRODUCT(--('Input| Projects'!$AD595="Yes"),'Calc| Overheads Allocation'!D$9,'Calc| Project Costs'!W595,'Input| Projects'!$Y595),IF('Input| Overheads'!$C$42="DNSP defined",SUMPRODUCT(--('Input| Projects'!$AD595="Yes"),'Calc| Overheads Allocation'!D$62,'Input| Projects'!$AG595),""))),"")</f>
        <v/>
      </c>
      <c r="AV595" s="186" t="str">
        <f>IFERROR(IF('Input| Overheads'!$C$42="Direct costs",SUMPRODUCT(--('Input| Projects'!$AD595="Yes"),'Calc| Overheads Allocation'!E$9,'Calc| Project Costs'!X595),IF('Input| Overheads'!$C$42="Internal labour",SUMPRODUCT(--('Input| Projects'!$AD595="Yes"),'Calc| Overheads Allocation'!E$9,'Calc| Project Costs'!X595,'Input| Projects'!$Y595),IF('Input| Overheads'!$C$42="DNSP defined",SUMPRODUCT(--('Input| Projects'!$AD595="Yes"),'Calc| Overheads Allocation'!E$62,'Input| Projects'!$AG595),""))),"")</f>
        <v/>
      </c>
      <c r="AW595" s="186" t="str">
        <f>IFERROR(IF('Input| Overheads'!$C$42="Direct costs",SUMPRODUCT(--('Input| Projects'!$AD595="Yes"),'Calc| Overheads Allocation'!F$9,'Calc| Project Costs'!Y595),IF('Input| Overheads'!$C$42="Internal labour",SUMPRODUCT(--('Input| Projects'!$AD595="Yes"),'Calc| Overheads Allocation'!F$9,'Calc| Project Costs'!Y595,'Input| Projects'!$Y595),IF('Input| Overheads'!$C$42="DNSP defined",SUMPRODUCT(--('Input| Projects'!$AD595="Yes"),'Calc| Overheads Allocation'!F$62,'Input| Projects'!$AG595),""))),"")</f>
        <v/>
      </c>
      <c r="AX595" s="186" t="str">
        <f>IFERROR(IF('Input| Overheads'!$C$42="Direct costs",SUMPRODUCT(--('Input| Projects'!$AD595="Yes"),'Calc| Overheads Allocation'!G$9,'Calc| Project Costs'!Z595),IF('Input| Overheads'!$C$42="Internal labour",SUMPRODUCT(--('Input| Projects'!$AD595="Yes"),'Calc| Overheads Allocation'!G$9,'Calc| Project Costs'!Z595,'Input| Projects'!$Y595),IF('Input| Overheads'!$C$42="DNSP defined",SUMPRODUCT(--('Input| Projects'!$AD595="Yes"),'Calc| Overheads Allocation'!G$62,'Input| Projects'!$AG595),""))),"")</f>
        <v/>
      </c>
      <c r="AY595" s="186" t="str">
        <f>IFERROR(IF('Input| Overheads'!$C$42="Direct costs",SUMPRODUCT(--('Input| Projects'!$AD595="Yes"),'Calc| Overheads Allocation'!H$9,'Calc| Project Costs'!AA595),IF('Input| Overheads'!$C$42="Internal labour",SUMPRODUCT(--('Input| Projects'!$AD595="Yes"),'Calc| Overheads Allocation'!H$9,'Calc| Project Costs'!AA595,'Input| Projects'!$Y595),IF('Input| Overheads'!$C$42="DNSP defined",SUMPRODUCT(--('Input| Projects'!$AD595="Yes"),'Calc| Overheads Allocation'!H$62,'Input| Projects'!$AG595),""))),"")</f>
        <v/>
      </c>
      <c r="AZ595" s="186" t="str">
        <f>IFERROR(IF('Input| Overheads'!$C$42="Direct costs",SUMPRODUCT(--('Input| Projects'!$AD595="Yes"),'Calc| Overheads Allocation'!I$9,'Calc| Project Costs'!AB595),IF('Input| Overheads'!$C$42="Internal labour",SUMPRODUCT(--('Input| Projects'!$AD595="Yes"),'Calc| Overheads Allocation'!I$9,'Calc| Project Costs'!AB595,'Input| Projects'!$Y595),IF('Input| Overheads'!$C$42="DNSP defined",SUMPRODUCT(--('Input| Projects'!$AD595="Yes"),'Calc| Overheads Allocation'!I$62,'Input| Projects'!$AG595),""))),"")</f>
        <v/>
      </c>
      <c r="BA595" s="106"/>
      <c r="BB595" s="186">
        <f t="shared" si="303"/>
        <v>0</v>
      </c>
      <c r="BC595" s="186">
        <f t="shared" si="304"/>
        <v>0</v>
      </c>
      <c r="BD595" s="186">
        <f t="shared" si="305"/>
        <v>0</v>
      </c>
      <c r="BE595" s="186">
        <f t="shared" si="282"/>
        <v>0</v>
      </c>
      <c r="BF595" s="186">
        <f t="shared" si="283"/>
        <v>0</v>
      </c>
      <c r="BG595" s="186">
        <f t="shared" si="284"/>
        <v>0</v>
      </c>
      <c r="BH595" s="186">
        <f t="shared" si="285"/>
        <v>0</v>
      </c>
      <c r="BI595" s="97"/>
      <c r="BJ595" s="186" t="str">
        <f t="shared" si="286"/>
        <v/>
      </c>
      <c r="BK595" s="186" t="str">
        <f t="shared" si="287"/>
        <v/>
      </c>
      <c r="BL595" s="186" t="str">
        <f t="shared" si="288"/>
        <v/>
      </c>
      <c r="BM595" s="186" t="str">
        <f t="shared" si="289"/>
        <v/>
      </c>
      <c r="BN595" s="186" t="str">
        <f t="shared" si="290"/>
        <v/>
      </c>
      <c r="BO595" s="186" t="str">
        <f t="shared" si="291"/>
        <v/>
      </c>
      <c r="BP595" s="186" t="str">
        <f t="shared" si="292"/>
        <v/>
      </c>
      <c r="BQ595" s="97"/>
      <c r="BR595" s="186">
        <f t="shared" si="293"/>
        <v>0</v>
      </c>
      <c r="BS595" s="186">
        <f t="shared" si="294"/>
        <v>0</v>
      </c>
      <c r="BT595" s="222">
        <f t="shared" si="295"/>
        <v>0</v>
      </c>
      <c r="BU595" s="222">
        <f t="shared" si="296"/>
        <v>0</v>
      </c>
      <c r="BV595" s="222">
        <f t="shared" si="297"/>
        <v>0</v>
      </c>
      <c r="BW595" s="222">
        <f t="shared" si="298"/>
        <v>0</v>
      </c>
      <c r="BX595" s="222">
        <f t="shared" si="299"/>
        <v>0</v>
      </c>
      <c r="BY595" s="106"/>
      <c r="BZ595" s="197" t="str">
        <f>IF(SUMIF('Input| Projects'!$AS$8:$CP$8,"Dx",'Input| Projects'!$AS595:$CP595)=0,"",SUMIF('Input| Projects'!$AS$8:$CP$8,"Dx",'Input| Projects'!$AS595:$CP595))</f>
        <v/>
      </c>
      <c r="CA595" s="197" t="str">
        <f>IF(SUMIF('Input| Projects'!$AS$8:$CP$8,"Tx",'Input| Projects'!$AS595:$CP595)=0,"",SUMIF('Input| Projects'!$AS$8:$CP$8,"Tx",'Input| Projects'!$AS595:$CP595))</f>
        <v/>
      </c>
      <c r="CB595" s="150" t="str">
        <f t="shared" si="306"/>
        <v/>
      </c>
    </row>
    <row r="596" spans="2:80" x14ac:dyDescent="0.2">
      <c r="B596" s="201">
        <f>IFERROR('Input| Projects'!B596,"")</f>
        <v>587</v>
      </c>
      <c r="C596" s="42" t="str">
        <f>IFERROR(IF('Input| Projects'!C596="","",'Input| Projects'!C596),"")</f>
        <v/>
      </c>
      <c r="D596" s="42" t="str">
        <f>IFERROR(IF('Input| Projects'!D596="","",'Input| Projects'!D596),"")</f>
        <v/>
      </c>
      <c r="E596" s="104"/>
      <c r="F596" s="190">
        <f>IFERROR('Input| Projects'!I596*'Input| Escalations'!$K$19,"")</f>
        <v>0</v>
      </c>
      <c r="G596" s="190">
        <f>IFERROR('Input| Projects'!J596*'Input| Escalations'!$K$19,"")</f>
        <v>0</v>
      </c>
      <c r="H596" s="190">
        <f>IFERROR('Input| Projects'!K596*'Input| Escalations'!$K$19,"")</f>
        <v>0</v>
      </c>
      <c r="I596" s="190">
        <f>IFERROR('Input| Projects'!L596*'Input| Escalations'!$K$19,"")</f>
        <v>0</v>
      </c>
      <c r="J596" s="190">
        <f>IFERROR('Input| Projects'!M596*'Input| Escalations'!$K$19,"")</f>
        <v>0</v>
      </c>
      <c r="K596" s="190">
        <f>IFERROR('Input| Projects'!N596*'Input| Escalations'!$K$19,"")</f>
        <v>0</v>
      </c>
      <c r="L596" s="190">
        <f>IFERROR('Input| Projects'!O596*'Input| Escalations'!$K$19,"")</f>
        <v>0</v>
      </c>
      <c r="M596" s="150" t="str">
        <f>IF(ABS(SUM(F596:L596)-(SUM('Input| Projects'!I596:O596)*'Input| Escalations'!$K$19))&lt;0.0000001,"",1)</f>
        <v/>
      </c>
      <c r="N596" s="192">
        <f>'Input| Projects'!$Y596*INDEX('Input| Escalations'!$H$33:$N$33,MATCH('Calc| Project Costs'!N$9,'Input| Escalations'!$H$23:$N$23,0))+'Input| Projects'!$Z596*INDEX('Input| Escalations'!$H$34:$N$34,MATCH('Calc| Project Costs'!N$9,'Input| Escalations'!$H$23:$N$23,0))+'Input| Projects'!$AA596*INDEX('Input| Escalations'!$H$35:$N$35,MATCH('Calc| Project Costs'!N$9,'Input| Escalations'!$H$23:$N$23,0))+1</f>
        <v>1</v>
      </c>
      <c r="O596" s="192">
        <f>'Input| Projects'!$Y596*INDEX('Input| Escalations'!$H$33:$N$33,MATCH('Calc| Project Costs'!O$9,'Input| Escalations'!$H$23:$N$23,0))+'Input| Projects'!$Z596*INDEX('Input| Escalations'!$H$34:$N$34,MATCH('Calc| Project Costs'!O$9,'Input| Escalations'!$H$23:$N$23,0))+'Input| Projects'!$AA596*INDEX('Input| Escalations'!$H$35:$N$35,MATCH('Calc| Project Costs'!O$9,'Input| Escalations'!$H$23:$N$23,0))+1</f>
        <v>1</v>
      </c>
      <c r="P596" s="192">
        <f>'Input| Projects'!$Y596*INDEX('Input| Escalations'!$H$33:$N$33,MATCH('Calc| Project Costs'!P$9,'Input| Escalations'!$H$23:$N$23,0))+'Input| Projects'!$Z596*INDEX('Input| Escalations'!$H$34:$N$34,MATCH('Calc| Project Costs'!P$9,'Input| Escalations'!$H$23:$N$23,0))+'Input| Projects'!$AA596*INDEX('Input| Escalations'!$H$35:$N$35,MATCH('Calc| Project Costs'!P$9,'Input| Escalations'!$H$23:$N$23,0))+1</f>
        <v>1</v>
      </c>
      <c r="Q596" s="192">
        <f>'Input| Projects'!$Y596*INDEX('Input| Escalations'!$H$33:$N$33,MATCH('Calc| Project Costs'!Q$9,'Input| Escalations'!$H$23:$N$23,0))+'Input| Projects'!$Z596*INDEX('Input| Escalations'!$H$34:$N$34,MATCH('Calc| Project Costs'!Q$9,'Input| Escalations'!$H$23:$N$23,0))+'Input| Projects'!$AA596*INDEX('Input| Escalations'!$H$35:$N$35,MATCH('Calc| Project Costs'!Q$9,'Input| Escalations'!$H$23:$N$23,0))+1</f>
        <v>1</v>
      </c>
      <c r="R596" s="192">
        <f>'Input| Projects'!$Y596*INDEX('Input| Escalations'!$H$33:$N$33,MATCH('Calc| Project Costs'!R$9,'Input| Escalations'!$H$23:$N$23,0))+'Input| Projects'!$Z596*INDEX('Input| Escalations'!$H$34:$N$34,MATCH('Calc| Project Costs'!R$9,'Input| Escalations'!$H$23:$N$23,0))+'Input| Projects'!$AA596*INDEX('Input| Escalations'!$H$35:$N$35,MATCH('Calc| Project Costs'!R$9,'Input| Escalations'!$H$23:$N$23,0))+1</f>
        <v>1</v>
      </c>
      <c r="S596" s="192">
        <f>'Input| Projects'!$Y596*INDEX('Input| Escalations'!$H$33:$N$33,MATCH('Calc| Project Costs'!S$9,'Input| Escalations'!$H$23:$N$23,0))+'Input| Projects'!$Z596*INDEX('Input| Escalations'!$H$34:$N$34,MATCH('Calc| Project Costs'!S$9,'Input| Escalations'!$H$23:$N$23,0))+'Input| Projects'!$AA596*INDEX('Input| Escalations'!$H$35:$N$35,MATCH('Calc| Project Costs'!S$9,'Input| Escalations'!$H$23:$N$23,0))+1</f>
        <v>1</v>
      </c>
      <c r="T596" s="192">
        <f>'Input| Projects'!$Y596*INDEX('Input| Escalations'!$H$33:$N$33,MATCH('Calc| Project Costs'!T$9,'Input| Escalations'!$H$23:$N$23,0))+'Input| Projects'!$Z596*INDEX('Input| Escalations'!$H$34:$N$34,MATCH('Calc| Project Costs'!T$9,'Input| Escalations'!$H$23:$N$23,0))+'Input| Projects'!$AA596*INDEX('Input| Escalations'!$H$35:$N$35,MATCH('Calc| Project Costs'!T$9,'Input| Escalations'!$H$23:$N$23,0))+1</f>
        <v>1</v>
      </c>
      <c r="U596" s="106"/>
      <c r="V596" s="186">
        <f t="shared" si="300"/>
        <v>0</v>
      </c>
      <c r="W596" s="186">
        <f t="shared" si="301"/>
        <v>0</v>
      </c>
      <c r="X596" s="186">
        <f t="shared" si="302"/>
        <v>0</v>
      </c>
      <c r="Y596" s="186">
        <f t="shared" si="278"/>
        <v>0</v>
      </c>
      <c r="Z596" s="186">
        <f t="shared" si="279"/>
        <v>0</v>
      </c>
      <c r="AA596" s="186">
        <f t="shared" si="280"/>
        <v>0</v>
      </c>
      <c r="AB596" s="186">
        <f t="shared" si="281"/>
        <v>0</v>
      </c>
      <c r="AC596" s="106"/>
      <c r="AD596" s="186">
        <f>'Input| Projects'!Q596*N596*'Input| Escalations'!$K$19</f>
        <v>0</v>
      </c>
      <c r="AE596" s="186">
        <f>'Input| Projects'!R596*O596*'Input| Escalations'!$K$19</f>
        <v>0</v>
      </c>
      <c r="AF596" s="186">
        <f>'Input| Projects'!S596*P596*'Input| Escalations'!$K$19</f>
        <v>0</v>
      </c>
      <c r="AG596" s="186">
        <f>'Input| Projects'!T596*Q596*'Input| Escalations'!$K$19</f>
        <v>0</v>
      </c>
      <c r="AH596" s="186">
        <f>'Input| Projects'!U596*R596*'Input| Escalations'!$K$19</f>
        <v>0</v>
      </c>
      <c r="AI596" s="186">
        <f>'Input| Projects'!V596*S596*'Input| Escalations'!$K$19</f>
        <v>0</v>
      </c>
      <c r="AJ596" s="186">
        <f>'Input| Projects'!W596*T596*'Input| Escalations'!$K$19</f>
        <v>0</v>
      </c>
      <c r="AK596" s="106"/>
      <c r="AL596" s="186" t="str">
        <f>IFERROR(IF('Input| Overheads'!$C$42="Direct costs",SUMPRODUCT(--('Input| Projects'!$AC596="Yes"),'Calc| Overheads Allocation'!C$8,'Calc| Project Costs'!V596),IF('Input| Overheads'!$C$42="Internal labour",SUMPRODUCT(--('Input| Projects'!$AC596="Yes"),'Calc| Overheads Allocation'!C$8,'Calc| Project Costs'!V596,'Input| Projects'!$Y596),IF('Input| Overheads'!$C$42="DNSP defined",SUMPRODUCT(--('Input| Projects'!$AC596="Yes"),'Calc| Overheads Allocation'!C$61,'Input| Projects'!$AF596),""))),"")</f>
        <v/>
      </c>
      <c r="AM596" s="186" t="str">
        <f>IFERROR(IF('Input| Overheads'!$C$42="Direct costs",SUMPRODUCT(--('Input| Projects'!$AC596="Yes"),'Calc| Overheads Allocation'!D$8,'Calc| Project Costs'!W596),IF('Input| Overheads'!$C$42="Internal labour",SUMPRODUCT(--('Input| Projects'!$AC596="Yes"),'Calc| Overheads Allocation'!D$8,'Calc| Project Costs'!W596,'Input| Projects'!$Y596),IF('Input| Overheads'!$C$42="DNSP defined",SUMPRODUCT(--('Input| Projects'!$AC596="Yes"),'Calc| Overheads Allocation'!D$61,'Input| Projects'!$AF596),""))),"")</f>
        <v/>
      </c>
      <c r="AN596" s="186" t="str">
        <f>IFERROR(IF('Input| Overheads'!$C$42="Direct costs",SUMPRODUCT(--('Input| Projects'!$AC596="Yes"),'Calc| Overheads Allocation'!E$8,'Calc| Project Costs'!X596),IF('Input| Overheads'!$C$42="Internal labour",SUMPRODUCT(--('Input| Projects'!$AC596="Yes"),'Calc| Overheads Allocation'!E$8,'Calc| Project Costs'!X596,'Input| Projects'!$Y596),IF('Input| Overheads'!$C$42="DNSP defined",SUMPRODUCT(--('Input| Projects'!$AC596="Yes"),'Calc| Overheads Allocation'!E$61,'Input| Projects'!$AF596),""))),"")</f>
        <v/>
      </c>
      <c r="AO596" s="186" t="str">
        <f>IFERROR(IF('Input| Overheads'!$C$42="Direct costs",SUMPRODUCT(--('Input| Projects'!$AC596="Yes"),'Calc| Overheads Allocation'!F$8,'Calc| Project Costs'!Y596),IF('Input| Overheads'!$C$42="Internal labour",SUMPRODUCT(--('Input| Projects'!$AC596="Yes"),'Calc| Overheads Allocation'!F$8,'Calc| Project Costs'!Y596,'Input| Projects'!$Y596),IF('Input| Overheads'!$C$42="DNSP defined",SUMPRODUCT(--('Input| Projects'!$AC596="Yes"),'Calc| Overheads Allocation'!F$61,'Input| Projects'!$AF596),""))),"")</f>
        <v/>
      </c>
      <c r="AP596" s="186" t="str">
        <f>IFERROR(IF('Input| Overheads'!$C$42="Direct costs",SUMPRODUCT(--('Input| Projects'!$AC596="Yes"),'Calc| Overheads Allocation'!G$8,'Calc| Project Costs'!Z596),IF('Input| Overheads'!$C$42="Internal labour",SUMPRODUCT(--('Input| Projects'!$AC596="Yes"),'Calc| Overheads Allocation'!G$8,'Calc| Project Costs'!Z596,'Input| Projects'!$Y596),IF('Input| Overheads'!$C$42="DNSP defined",SUMPRODUCT(--('Input| Projects'!$AC596="Yes"),'Calc| Overheads Allocation'!G$61,'Input| Projects'!$AF596),""))),"")</f>
        <v/>
      </c>
      <c r="AQ596" s="186" t="str">
        <f>IFERROR(IF('Input| Overheads'!$C$42="Direct costs",SUMPRODUCT(--('Input| Projects'!$AC596="Yes"),'Calc| Overheads Allocation'!H$8,'Calc| Project Costs'!AA596),IF('Input| Overheads'!$C$42="Internal labour",SUMPRODUCT(--('Input| Projects'!$AC596="Yes"),'Calc| Overheads Allocation'!H$8,'Calc| Project Costs'!AA596,'Input| Projects'!$Y596),IF('Input| Overheads'!$C$42="DNSP defined",SUMPRODUCT(--('Input| Projects'!$AC596="Yes"),'Calc| Overheads Allocation'!H$61,'Input| Projects'!$AF596),""))),"")</f>
        <v/>
      </c>
      <c r="AR596" s="186" t="str">
        <f>IFERROR(IF('Input| Overheads'!$C$42="Direct costs",SUMPRODUCT(--('Input| Projects'!$AC596="Yes"),'Calc| Overheads Allocation'!I$8,'Calc| Project Costs'!AB596),IF('Input| Overheads'!$C$42="Internal labour",SUMPRODUCT(--('Input| Projects'!$AC596="Yes"),'Calc| Overheads Allocation'!I$8,'Calc| Project Costs'!AB596,'Input| Projects'!$Y596),IF('Input| Overheads'!$C$42="DNSP defined",SUMPRODUCT(--('Input| Projects'!$AC596="Yes"),'Calc| Overheads Allocation'!I$61,'Input| Projects'!$AF596),""))),"")</f>
        <v/>
      </c>
      <c r="AS596" s="106"/>
      <c r="AT596" s="186" t="str">
        <f>IFERROR(IF('Input| Overheads'!$C$42="Direct costs",SUMPRODUCT(--('Input| Projects'!$AD596="Yes"),'Calc| Overheads Allocation'!C$9,'Calc| Project Costs'!V596),IF('Input| Overheads'!$C$42="Internal labour",SUMPRODUCT(--('Input| Projects'!$AD596="Yes"),'Calc| Overheads Allocation'!C$9,'Calc| Project Costs'!V596,'Input| Projects'!$Y596),IF('Input| Overheads'!$C$42="DNSP defined",SUMPRODUCT(--('Input| Projects'!$AD596="Yes"),'Calc| Overheads Allocation'!C$62,'Input| Projects'!$AG596),""))),"")</f>
        <v/>
      </c>
      <c r="AU596" s="186" t="str">
        <f>IFERROR(IF('Input| Overheads'!$C$42="Direct costs",SUMPRODUCT(--('Input| Projects'!$AD596="Yes"),'Calc| Overheads Allocation'!D$9,'Calc| Project Costs'!W596),IF('Input| Overheads'!$C$42="Internal labour",SUMPRODUCT(--('Input| Projects'!$AD596="Yes"),'Calc| Overheads Allocation'!D$9,'Calc| Project Costs'!W596,'Input| Projects'!$Y596),IF('Input| Overheads'!$C$42="DNSP defined",SUMPRODUCT(--('Input| Projects'!$AD596="Yes"),'Calc| Overheads Allocation'!D$62,'Input| Projects'!$AG596),""))),"")</f>
        <v/>
      </c>
      <c r="AV596" s="186" t="str">
        <f>IFERROR(IF('Input| Overheads'!$C$42="Direct costs",SUMPRODUCT(--('Input| Projects'!$AD596="Yes"),'Calc| Overheads Allocation'!E$9,'Calc| Project Costs'!X596),IF('Input| Overheads'!$C$42="Internal labour",SUMPRODUCT(--('Input| Projects'!$AD596="Yes"),'Calc| Overheads Allocation'!E$9,'Calc| Project Costs'!X596,'Input| Projects'!$Y596),IF('Input| Overheads'!$C$42="DNSP defined",SUMPRODUCT(--('Input| Projects'!$AD596="Yes"),'Calc| Overheads Allocation'!E$62,'Input| Projects'!$AG596),""))),"")</f>
        <v/>
      </c>
      <c r="AW596" s="186" t="str">
        <f>IFERROR(IF('Input| Overheads'!$C$42="Direct costs",SUMPRODUCT(--('Input| Projects'!$AD596="Yes"),'Calc| Overheads Allocation'!F$9,'Calc| Project Costs'!Y596),IF('Input| Overheads'!$C$42="Internal labour",SUMPRODUCT(--('Input| Projects'!$AD596="Yes"),'Calc| Overheads Allocation'!F$9,'Calc| Project Costs'!Y596,'Input| Projects'!$Y596),IF('Input| Overheads'!$C$42="DNSP defined",SUMPRODUCT(--('Input| Projects'!$AD596="Yes"),'Calc| Overheads Allocation'!F$62,'Input| Projects'!$AG596),""))),"")</f>
        <v/>
      </c>
      <c r="AX596" s="186" t="str">
        <f>IFERROR(IF('Input| Overheads'!$C$42="Direct costs",SUMPRODUCT(--('Input| Projects'!$AD596="Yes"),'Calc| Overheads Allocation'!G$9,'Calc| Project Costs'!Z596),IF('Input| Overheads'!$C$42="Internal labour",SUMPRODUCT(--('Input| Projects'!$AD596="Yes"),'Calc| Overheads Allocation'!G$9,'Calc| Project Costs'!Z596,'Input| Projects'!$Y596),IF('Input| Overheads'!$C$42="DNSP defined",SUMPRODUCT(--('Input| Projects'!$AD596="Yes"),'Calc| Overheads Allocation'!G$62,'Input| Projects'!$AG596),""))),"")</f>
        <v/>
      </c>
      <c r="AY596" s="186" t="str">
        <f>IFERROR(IF('Input| Overheads'!$C$42="Direct costs",SUMPRODUCT(--('Input| Projects'!$AD596="Yes"),'Calc| Overheads Allocation'!H$9,'Calc| Project Costs'!AA596),IF('Input| Overheads'!$C$42="Internal labour",SUMPRODUCT(--('Input| Projects'!$AD596="Yes"),'Calc| Overheads Allocation'!H$9,'Calc| Project Costs'!AA596,'Input| Projects'!$Y596),IF('Input| Overheads'!$C$42="DNSP defined",SUMPRODUCT(--('Input| Projects'!$AD596="Yes"),'Calc| Overheads Allocation'!H$62,'Input| Projects'!$AG596),""))),"")</f>
        <v/>
      </c>
      <c r="AZ596" s="186" t="str">
        <f>IFERROR(IF('Input| Overheads'!$C$42="Direct costs",SUMPRODUCT(--('Input| Projects'!$AD596="Yes"),'Calc| Overheads Allocation'!I$9,'Calc| Project Costs'!AB596),IF('Input| Overheads'!$C$42="Internal labour",SUMPRODUCT(--('Input| Projects'!$AD596="Yes"),'Calc| Overheads Allocation'!I$9,'Calc| Project Costs'!AB596,'Input| Projects'!$Y596),IF('Input| Overheads'!$C$42="DNSP defined",SUMPRODUCT(--('Input| Projects'!$AD596="Yes"),'Calc| Overheads Allocation'!I$62,'Input| Projects'!$AG596),""))),"")</f>
        <v/>
      </c>
      <c r="BA596" s="106"/>
      <c r="BB596" s="186">
        <f t="shared" si="303"/>
        <v>0</v>
      </c>
      <c r="BC596" s="186">
        <f t="shared" si="304"/>
        <v>0</v>
      </c>
      <c r="BD596" s="186">
        <f t="shared" si="305"/>
        <v>0</v>
      </c>
      <c r="BE596" s="186">
        <f t="shared" si="282"/>
        <v>0</v>
      </c>
      <c r="BF596" s="186">
        <f t="shared" si="283"/>
        <v>0</v>
      </c>
      <c r="BG596" s="186">
        <f t="shared" si="284"/>
        <v>0</v>
      </c>
      <c r="BH596" s="186">
        <f t="shared" si="285"/>
        <v>0</v>
      </c>
      <c r="BI596" s="97"/>
      <c r="BJ596" s="186" t="str">
        <f t="shared" si="286"/>
        <v/>
      </c>
      <c r="BK596" s="186" t="str">
        <f t="shared" si="287"/>
        <v/>
      </c>
      <c r="BL596" s="186" t="str">
        <f t="shared" si="288"/>
        <v/>
      </c>
      <c r="BM596" s="186" t="str">
        <f t="shared" si="289"/>
        <v/>
      </c>
      <c r="BN596" s="186" t="str">
        <f t="shared" si="290"/>
        <v/>
      </c>
      <c r="BO596" s="186" t="str">
        <f t="shared" si="291"/>
        <v/>
      </c>
      <c r="BP596" s="186" t="str">
        <f t="shared" si="292"/>
        <v/>
      </c>
      <c r="BQ596" s="97"/>
      <c r="BR596" s="186">
        <f t="shared" si="293"/>
        <v>0</v>
      </c>
      <c r="BS596" s="186">
        <f t="shared" si="294"/>
        <v>0</v>
      </c>
      <c r="BT596" s="222">
        <f t="shared" si="295"/>
        <v>0</v>
      </c>
      <c r="BU596" s="222">
        <f t="shared" si="296"/>
        <v>0</v>
      </c>
      <c r="BV596" s="222">
        <f t="shared" si="297"/>
        <v>0</v>
      </c>
      <c r="BW596" s="222">
        <f t="shared" si="298"/>
        <v>0</v>
      </c>
      <c r="BX596" s="222">
        <f t="shared" si="299"/>
        <v>0</v>
      </c>
      <c r="BY596" s="106"/>
      <c r="BZ596" s="197" t="str">
        <f>IF(SUMIF('Input| Projects'!$AS$8:$CP$8,"Dx",'Input| Projects'!$AS596:$CP596)=0,"",SUMIF('Input| Projects'!$AS$8:$CP$8,"Dx",'Input| Projects'!$AS596:$CP596))</f>
        <v/>
      </c>
      <c r="CA596" s="197" t="str">
        <f>IF(SUMIF('Input| Projects'!$AS$8:$CP$8,"Tx",'Input| Projects'!$AS596:$CP596)=0,"",SUMIF('Input| Projects'!$AS$8:$CP$8,"Tx",'Input| Projects'!$AS596:$CP596))</f>
        <v/>
      </c>
      <c r="CB596" s="150" t="str">
        <f t="shared" si="306"/>
        <v/>
      </c>
    </row>
    <row r="597" spans="2:80" x14ac:dyDescent="0.2">
      <c r="B597" s="201">
        <f>IFERROR('Input| Projects'!B597,"")</f>
        <v>588</v>
      </c>
      <c r="C597" s="42" t="str">
        <f>IFERROR(IF('Input| Projects'!C597="","",'Input| Projects'!C597),"")</f>
        <v/>
      </c>
      <c r="D597" s="42" t="str">
        <f>IFERROR(IF('Input| Projects'!D597="","",'Input| Projects'!D597),"")</f>
        <v/>
      </c>
      <c r="E597" s="104"/>
      <c r="F597" s="190">
        <f>IFERROR('Input| Projects'!I597*'Input| Escalations'!$K$19,"")</f>
        <v>0</v>
      </c>
      <c r="G597" s="190">
        <f>IFERROR('Input| Projects'!J597*'Input| Escalations'!$K$19,"")</f>
        <v>0</v>
      </c>
      <c r="H597" s="190">
        <f>IFERROR('Input| Projects'!K597*'Input| Escalations'!$K$19,"")</f>
        <v>0</v>
      </c>
      <c r="I597" s="190">
        <f>IFERROR('Input| Projects'!L597*'Input| Escalations'!$K$19,"")</f>
        <v>0</v>
      </c>
      <c r="J597" s="190">
        <f>IFERROR('Input| Projects'!M597*'Input| Escalations'!$K$19,"")</f>
        <v>0</v>
      </c>
      <c r="K597" s="190">
        <f>IFERROR('Input| Projects'!N597*'Input| Escalations'!$K$19,"")</f>
        <v>0</v>
      </c>
      <c r="L597" s="190">
        <f>IFERROR('Input| Projects'!O597*'Input| Escalations'!$K$19,"")</f>
        <v>0</v>
      </c>
      <c r="M597" s="150" t="str">
        <f>IF(ABS(SUM(F597:L597)-(SUM('Input| Projects'!I597:O597)*'Input| Escalations'!$K$19))&lt;0.0000001,"",1)</f>
        <v/>
      </c>
      <c r="N597" s="192">
        <f>'Input| Projects'!$Y597*INDEX('Input| Escalations'!$H$33:$N$33,MATCH('Calc| Project Costs'!N$9,'Input| Escalations'!$H$23:$N$23,0))+'Input| Projects'!$Z597*INDEX('Input| Escalations'!$H$34:$N$34,MATCH('Calc| Project Costs'!N$9,'Input| Escalations'!$H$23:$N$23,0))+'Input| Projects'!$AA597*INDEX('Input| Escalations'!$H$35:$N$35,MATCH('Calc| Project Costs'!N$9,'Input| Escalations'!$H$23:$N$23,0))+1</f>
        <v>1</v>
      </c>
      <c r="O597" s="192">
        <f>'Input| Projects'!$Y597*INDEX('Input| Escalations'!$H$33:$N$33,MATCH('Calc| Project Costs'!O$9,'Input| Escalations'!$H$23:$N$23,0))+'Input| Projects'!$Z597*INDEX('Input| Escalations'!$H$34:$N$34,MATCH('Calc| Project Costs'!O$9,'Input| Escalations'!$H$23:$N$23,0))+'Input| Projects'!$AA597*INDEX('Input| Escalations'!$H$35:$N$35,MATCH('Calc| Project Costs'!O$9,'Input| Escalations'!$H$23:$N$23,0))+1</f>
        <v>1</v>
      </c>
      <c r="P597" s="192">
        <f>'Input| Projects'!$Y597*INDEX('Input| Escalations'!$H$33:$N$33,MATCH('Calc| Project Costs'!P$9,'Input| Escalations'!$H$23:$N$23,0))+'Input| Projects'!$Z597*INDEX('Input| Escalations'!$H$34:$N$34,MATCH('Calc| Project Costs'!P$9,'Input| Escalations'!$H$23:$N$23,0))+'Input| Projects'!$AA597*INDEX('Input| Escalations'!$H$35:$N$35,MATCH('Calc| Project Costs'!P$9,'Input| Escalations'!$H$23:$N$23,0))+1</f>
        <v>1</v>
      </c>
      <c r="Q597" s="192">
        <f>'Input| Projects'!$Y597*INDEX('Input| Escalations'!$H$33:$N$33,MATCH('Calc| Project Costs'!Q$9,'Input| Escalations'!$H$23:$N$23,0))+'Input| Projects'!$Z597*INDEX('Input| Escalations'!$H$34:$N$34,MATCH('Calc| Project Costs'!Q$9,'Input| Escalations'!$H$23:$N$23,0))+'Input| Projects'!$AA597*INDEX('Input| Escalations'!$H$35:$N$35,MATCH('Calc| Project Costs'!Q$9,'Input| Escalations'!$H$23:$N$23,0))+1</f>
        <v>1</v>
      </c>
      <c r="R597" s="192">
        <f>'Input| Projects'!$Y597*INDEX('Input| Escalations'!$H$33:$N$33,MATCH('Calc| Project Costs'!R$9,'Input| Escalations'!$H$23:$N$23,0))+'Input| Projects'!$Z597*INDEX('Input| Escalations'!$H$34:$N$34,MATCH('Calc| Project Costs'!R$9,'Input| Escalations'!$H$23:$N$23,0))+'Input| Projects'!$AA597*INDEX('Input| Escalations'!$H$35:$N$35,MATCH('Calc| Project Costs'!R$9,'Input| Escalations'!$H$23:$N$23,0))+1</f>
        <v>1</v>
      </c>
      <c r="S597" s="192">
        <f>'Input| Projects'!$Y597*INDEX('Input| Escalations'!$H$33:$N$33,MATCH('Calc| Project Costs'!S$9,'Input| Escalations'!$H$23:$N$23,0))+'Input| Projects'!$Z597*INDEX('Input| Escalations'!$H$34:$N$34,MATCH('Calc| Project Costs'!S$9,'Input| Escalations'!$H$23:$N$23,0))+'Input| Projects'!$AA597*INDEX('Input| Escalations'!$H$35:$N$35,MATCH('Calc| Project Costs'!S$9,'Input| Escalations'!$H$23:$N$23,0))+1</f>
        <v>1</v>
      </c>
      <c r="T597" s="192">
        <f>'Input| Projects'!$Y597*INDEX('Input| Escalations'!$H$33:$N$33,MATCH('Calc| Project Costs'!T$9,'Input| Escalations'!$H$23:$N$23,0))+'Input| Projects'!$Z597*INDEX('Input| Escalations'!$H$34:$N$34,MATCH('Calc| Project Costs'!T$9,'Input| Escalations'!$H$23:$N$23,0))+'Input| Projects'!$AA597*INDEX('Input| Escalations'!$H$35:$N$35,MATCH('Calc| Project Costs'!T$9,'Input| Escalations'!$H$23:$N$23,0))+1</f>
        <v>1</v>
      </c>
      <c r="U597" s="106"/>
      <c r="V597" s="186">
        <f t="shared" si="300"/>
        <v>0</v>
      </c>
      <c r="W597" s="186">
        <f t="shared" si="301"/>
        <v>0</v>
      </c>
      <c r="X597" s="186">
        <f t="shared" si="302"/>
        <v>0</v>
      </c>
      <c r="Y597" s="186">
        <f t="shared" si="278"/>
        <v>0</v>
      </c>
      <c r="Z597" s="186">
        <f t="shared" si="279"/>
        <v>0</v>
      </c>
      <c r="AA597" s="186">
        <f t="shared" si="280"/>
        <v>0</v>
      </c>
      <c r="AB597" s="186">
        <f t="shared" si="281"/>
        <v>0</v>
      </c>
      <c r="AC597" s="106"/>
      <c r="AD597" s="186">
        <f>'Input| Projects'!Q597*N597*'Input| Escalations'!$K$19</f>
        <v>0</v>
      </c>
      <c r="AE597" s="186">
        <f>'Input| Projects'!R597*O597*'Input| Escalations'!$K$19</f>
        <v>0</v>
      </c>
      <c r="AF597" s="186">
        <f>'Input| Projects'!S597*P597*'Input| Escalations'!$K$19</f>
        <v>0</v>
      </c>
      <c r="AG597" s="186">
        <f>'Input| Projects'!T597*Q597*'Input| Escalations'!$K$19</f>
        <v>0</v>
      </c>
      <c r="AH597" s="186">
        <f>'Input| Projects'!U597*R597*'Input| Escalations'!$K$19</f>
        <v>0</v>
      </c>
      <c r="AI597" s="186">
        <f>'Input| Projects'!V597*S597*'Input| Escalations'!$K$19</f>
        <v>0</v>
      </c>
      <c r="AJ597" s="186">
        <f>'Input| Projects'!W597*T597*'Input| Escalations'!$K$19</f>
        <v>0</v>
      </c>
      <c r="AK597" s="106"/>
      <c r="AL597" s="186" t="str">
        <f>IFERROR(IF('Input| Overheads'!$C$42="Direct costs",SUMPRODUCT(--('Input| Projects'!$AC597="Yes"),'Calc| Overheads Allocation'!C$8,'Calc| Project Costs'!V597),IF('Input| Overheads'!$C$42="Internal labour",SUMPRODUCT(--('Input| Projects'!$AC597="Yes"),'Calc| Overheads Allocation'!C$8,'Calc| Project Costs'!V597,'Input| Projects'!$Y597),IF('Input| Overheads'!$C$42="DNSP defined",SUMPRODUCT(--('Input| Projects'!$AC597="Yes"),'Calc| Overheads Allocation'!C$61,'Input| Projects'!$AF597),""))),"")</f>
        <v/>
      </c>
      <c r="AM597" s="186" t="str">
        <f>IFERROR(IF('Input| Overheads'!$C$42="Direct costs",SUMPRODUCT(--('Input| Projects'!$AC597="Yes"),'Calc| Overheads Allocation'!D$8,'Calc| Project Costs'!W597),IF('Input| Overheads'!$C$42="Internal labour",SUMPRODUCT(--('Input| Projects'!$AC597="Yes"),'Calc| Overheads Allocation'!D$8,'Calc| Project Costs'!W597,'Input| Projects'!$Y597),IF('Input| Overheads'!$C$42="DNSP defined",SUMPRODUCT(--('Input| Projects'!$AC597="Yes"),'Calc| Overheads Allocation'!D$61,'Input| Projects'!$AF597),""))),"")</f>
        <v/>
      </c>
      <c r="AN597" s="186" t="str">
        <f>IFERROR(IF('Input| Overheads'!$C$42="Direct costs",SUMPRODUCT(--('Input| Projects'!$AC597="Yes"),'Calc| Overheads Allocation'!E$8,'Calc| Project Costs'!X597),IF('Input| Overheads'!$C$42="Internal labour",SUMPRODUCT(--('Input| Projects'!$AC597="Yes"),'Calc| Overheads Allocation'!E$8,'Calc| Project Costs'!X597,'Input| Projects'!$Y597),IF('Input| Overheads'!$C$42="DNSP defined",SUMPRODUCT(--('Input| Projects'!$AC597="Yes"),'Calc| Overheads Allocation'!E$61,'Input| Projects'!$AF597),""))),"")</f>
        <v/>
      </c>
      <c r="AO597" s="186" t="str">
        <f>IFERROR(IF('Input| Overheads'!$C$42="Direct costs",SUMPRODUCT(--('Input| Projects'!$AC597="Yes"),'Calc| Overheads Allocation'!F$8,'Calc| Project Costs'!Y597),IF('Input| Overheads'!$C$42="Internal labour",SUMPRODUCT(--('Input| Projects'!$AC597="Yes"),'Calc| Overheads Allocation'!F$8,'Calc| Project Costs'!Y597,'Input| Projects'!$Y597),IF('Input| Overheads'!$C$42="DNSP defined",SUMPRODUCT(--('Input| Projects'!$AC597="Yes"),'Calc| Overheads Allocation'!F$61,'Input| Projects'!$AF597),""))),"")</f>
        <v/>
      </c>
      <c r="AP597" s="186" t="str">
        <f>IFERROR(IF('Input| Overheads'!$C$42="Direct costs",SUMPRODUCT(--('Input| Projects'!$AC597="Yes"),'Calc| Overheads Allocation'!G$8,'Calc| Project Costs'!Z597),IF('Input| Overheads'!$C$42="Internal labour",SUMPRODUCT(--('Input| Projects'!$AC597="Yes"),'Calc| Overheads Allocation'!G$8,'Calc| Project Costs'!Z597,'Input| Projects'!$Y597),IF('Input| Overheads'!$C$42="DNSP defined",SUMPRODUCT(--('Input| Projects'!$AC597="Yes"),'Calc| Overheads Allocation'!G$61,'Input| Projects'!$AF597),""))),"")</f>
        <v/>
      </c>
      <c r="AQ597" s="186" t="str">
        <f>IFERROR(IF('Input| Overheads'!$C$42="Direct costs",SUMPRODUCT(--('Input| Projects'!$AC597="Yes"),'Calc| Overheads Allocation'!H$8,'Calc| Project Costs'!AA597),IF('Input| Overheads'!$C$42="Internal labour",SUMPRODUCT(--('Input| Projects'!$AC597="Yes"),'Calc| Overheads Allocation'!H$8,'Calc| Project Costs'!AA597,'Input| Projects'!$Y597),IF('Input| Overheads'!$C$42="DNSP defined",SUMPRODUCT(--('Input| Projects'!$AC597="Yes"),'Calc| Overheads Allocation'!H$61,'Input| Projects'!$AF597),""))),"")</f>
        <v/>
      </c>
      <c r="AR597" s="186" t="str">
        <f>IFERROR(IF('Input| Overheads'!$C$42="Direct costs",SUMPRODUCT(--('Input| Projects'!$AC597="Yes"),'Calc| Overheads Allocation'!I$8,'Calc| Project Costs'!AB597),IF('Input| Overheads'!$C$42="Internal labour",SUMPRODUCT(--('Input| Projects'!$AC597="Yes"),'Calc| Overheads Allocation'!I$8,'Calc| Project Costs'!AB597,'Input| Projects'!$Y597),IF('Input| Overheads'!$C$42="DNSP defined",SUMPRODUCT(--('Input| Projects'!$AC597="Yes"),'Calc| Overheads Allocation'!I$61,'Input| Projects'!$AF597),""))),"")</f>
        <v/>
      </c>
      <c r="AS597" s="106"/>
      <c r="AT597" s="186" t="str">
        <f>IFERROR(IF('Input| Overheads'!$C$42="Direct costs",SUMPRODUCT(--('Input| Projects'!$AD597="Yes"),'Calc| Overheads Allocation'!C$9,'Calc| Project Costs'!V597),IF('Input| Overheads'!$C$42="Internal labour",SUMPRODUCT(--('Input| Projects'!$AD597="Yes"),'Calc| Overheads Allocation'!C$9,'Calc| Project Costs'!V597,'Input| Projects'!$Y597),IF('Input| Overheads'!$C$42="DNSP defined",SUMPRODUCT(--('Input| Projects'!$AD597="Yes"),'Calc| Overheads Allocation'!C$62,'Input| Projects'!$AG597),""))),"")</f>
        <v/>
      </c>
      <c r="AU597" s="186" t="str">
        <f>IFERROR(IF('Input| Overheads'!$C$42="Direct costs",SUMPRODUCT(--('Input| Projects'!$AD597="Yes"),'Calc| Overheads Allocation'!D$9,'Calc| Project Costs'!W597),IF('Input| Overheads'!$C$42="Internal labour",SUMPRODUCT(--('Input| Projects'!$AD597="Yes"),'Calc| Overheads Allocation'!D$9,'Calc| Project Costs'!W597,'Input| Projects'!$Y597),IF('Input| Overheads'!$C$42="DNSP defined",SUMPRODUCT(--('Input| Projects'!$AD597="Yes"),'Calc| Overheads Allocation'!D$62,'Input| Projects'!$AG597),""))),"")</f>
        <v/>
      </c>
      <c r="AV597" s="186" t="str">
        <f>IFERROR(IF('Input| Overheads'!$C$42="Direct costs",SUMPRODUCT(--('Input| Projects'!$AD597="Yes"),'Calc| Overheads Allocation'!E$9,'Calc| Project Costs'!X597),IF('Input| Overheads'!$C$42="Internal labour",SUMPRODUCT(--('Input| Projects'!$AD597="Yes"),'Calc| Overheads Allocation'!E$9,'Calc| Project Costs'!X597,'Input| Projects'!$Y597),IF('Input| Overheads'!$C$42="DNSP defined",SUMPRODUCT(--('Input| Projects'!$AD597="Yes"),'Calc| Overheads Allocation'!E$62,'Input| Projects'!$AG597),""))),"")</f>
        <v/>
      </c>
      <c r="AW597" s="186" t="str">
        <f>IFERROR(IF('Input| Overheads'!$C$42="Direct costs",SUMPRODUCT(--('Input| Projects'!$AD597="Yes"),'Calc| Overheads Allocation'!F$9,'Calc| Project Costs'!Y597),IF('Input| Overheads'!$C$42="Internal labour",SUMPRODUCT(--('Input| Projects'!$AD597="Yes"),'Calc| Overheads Allocation'!F$9,'Calc| Project Costs'!Y597,'Input| Projects'!$Y597),IF('Input| Overheads'!$C$42="DNSP defined",SUMPRODUCT(--('Input| Projects'!$AD597="Yes"),'Calc| Overheads Allocation'!F$62,'Input| Projects'!$AG597),""))),"")</f>
        <v/>
      </c>
      <c r="AX597" s="186" t="str">
        <f>IFERROR(IF('Input| Overheads'!$C$42="Direct costs",SUMPRODUCT(--('Input| Projects'!$AD597="Yes"),'Calc| Overheads Allocation'!G$9,'Calc| Project Costs'!Z597),IF('Input| Overheads'!$C$42="Internal labour",SUMPRODUCT(--('Input| Projects'!$AD597="Yes"),'Calc| Overheads Allocation'!G$9,'Calc| Project Costs'!Z597,'Input| Projects'!$Y597),IF('Input| Overheads'!$C$42="DNSP defined",SUMPRODUCT(--('Input| Projects'!$AD597="Yes"),'Calc| Overheads Allocation'!G$62,'Input| Projects'!$AG597),""))),"")</f>
        <v/>
      </c>
      <c r="AY597" s="186" t="str">
        <f>IFERROR(IF('Input| Overheads'!$C$42="Direct costs",SUMPRODUCT(--('Input| Projects'!$AD597="Yes"),'Calc| Overheads Allocation'!H$9,'Calc| Project Costs'!AA597),IF('Input| Overheads'!$C$42="Internal labour",SUMPRODUCT(--('Input| Projects'!$AD597="Yes"),'Calc| Overheads Allocation'!H$9,'Calc| Project Costs'!AA597,'Input| Projects'!$Y597),IF('Input| Overheads'!$C$42="DNSP defined",SUMPRODUCT(--('Input| Projects'!$AD597="Yes"),'Calc| Overheads Allocation'!H$62,'Input| Projects'!$AG597),""))),"")</f>
        <v/>
      </c>
      <c r="AZ597" s="186" t="str">
        <f>IFERROR(IF('Input| Overheads'!$C$42="Direct costs",SUMPRODUCT(--('Input| Projects'!$AD597="Yes"),'Calc| Overheads Allocation'!I$9,'Calc| Project Costs'!AB597),IF('Input| Overheads'!$C$42="Internal labour",SUMPRODUCT(--('Input| Projects'!$AD597="Yes"),'Calc| Overheads Allocation'!I$9,'Calc| Project Costs'!AB597,'Input| Projects'!$Y597),IF('Input| Overheads'!$C$42="DNSP defined",SUMPRODUCT(--('Input| Projects'!$AD597="Yes"),'Calc| Overheads Allocation'!I$62,'Input| Projects'!$AG597),""))),"")</f>
        <v/>
      </c>
      <c r="BA597" s="106"/>
      <c r="BB597" s="186">
        <f t="shared" si="303"/>
        <v>0</v>
      </c>
      <c r="BC597" s="186">
        <f t="shared" si="304"/>
        <v>0</v>
      </c>
      <c r="BD597" s="186">
        <f t="shared" si="305"/>
        <v>0</v>
      </c>
      <c r="BE597" s="186">
        <f t="shared" si="282"/>
        <v>0</v>
      </c>
      <c r="BF597" s="186">
        <f t="shared" si="283"/>
        <v>0</v>
      </c>
      <c r="BG597" s="186">
        <f t="shared" si="284"/>
        <v>0</v>
      </c>
      <c r="BH597" s="186">
        <f t="shared" si="285"/>
        <v>0</v>
      </c>
      <c r="BI597" s="97"/>
      <c r="BJ597" s="186" t="str">
        <f t="shared" si="286"/>
        <v/>
      </c>
      <c r="BK597" s="186" t="str">
        <f t="shared" si="287"/>
        <v/>
      </c>
      <c r="BL597" s="186" t="str">
        <f t="shared" si="288"/>
        <v/>
      </c>
      <c r="BM597" s="186" t="str">
        <f t="shared" si="289"/>
        <v/>
      </c>
      <c r="BN597" s="186" t="str">
        <f t="shared" si="290"/>
        <v/>
      </c>
      <c r="BO597" s="186" t="str">
        <f t="shared" si="291"/>
        <v/>
      </c>
      <c r="BP597" s="186" t="str">
        <f t="shared" si="292"/>
        <v/>
      </c>
      <c r="BQ597" s="97"/>
      <c r="BR597" s="186">
        <f t="shared" si="293"/>
        <v>0</v>
      </c>
      <c r="BS597" s="186">
        <f t="shared" si="294"/>
        <v>0</v>
      </c>
      <c r="BT597" s="222">
        <f t="shared" si="295"/>
        <v>0</v>
      </c>
      <c r="BU597" s="222">
        <f t="shared" si="296"/>
        <v>0</v>
      </c>
      <c r="BV597" s="222">
        <f t="shared" si="297"/>
        <v>0</v>
      </c>
      <c r="BW597" s="222">
        <f t="shared" si="298"/>
        <v>0</v>
      </c>
      <c r="BX597" s="222">
        <f t="shared" si="299"/>
        <v>0</v>
      </c>
      <c r="BY597" s="106"/>
      <c r="BZ597" s="197" t="str">
        <f>IF(SUMIF('Input| Projects'!$AS$8:$CP$8,"Dx",'Input| Projects'!$AS597:$CP597)=0,"",SUMIF('Input| Projects'!$AS$8:$CP$8,"Dx",'Input| Projects'!$AS597:$CP597))</f>
        <v/>
      </c>
      <c r="CA597" s="197" t="str">
        <f>IF(SUMIF('Input| Projects'!$AS$8:$CP$8,"Tx",'Input| Projects'!$AS597:$CP597)=0,"",SUMIF('Input| Projects'!$AS$8:$CP$8,"Tx",'Input| Projects'!$AS597:$CP597))</f>
        <v/>
      </c>
      <c r="CB597" s="150" t="str">
        <f t="shared" si="306"/>
        <v/>
      </c>
    </row>
    <row r="598" spans="2:80" x14ac:dyDescent="0.2">
      <c r="B598" s="201">
        <f>IFERROR('Input| Projects'!B598,"")</f>
        <v>589</v>
      </c>
      <c r="C598" s="42" t="str">
        <f>IFERROR(IF('Input| Projects'!C598="","",'Input| Projects'!C598),"")</f>
        <v/>
      </c>
      <c r="D598" s="42" t="str">
        <f>IFERROR(IF('Input| Projects'!D598="","",'Input| Projects'!D598),"")</f>
        <v/>
      </c>
      <c r="E598" s="104"/>
      <c r="F598" s="190">
        <f>IFERROR('Input| Projects'!I598*'Input| Escalations'!$K$19,"")</f>
        <v>0</v>
      </c>
      <c r="G598" s="190">
        <f>IFERROR('Input| Projects'!J598*'Input| Escalations'!$K$19,"")</f>
        <v>0</v>
      </c>
      <c r="H598" s="190">
        <f>IFERROR('Input| Projects'!K598*'Input| Escalations'!$K$19,"")</f>
        <v>0</v>
      </c>
      <c r="I598" s="190">
        <f>IFERROR('Input| Projects'!L598*'Input| Escalations'!$K$19,"")</f>
        <v>0</v>
      </c>
      <c r="J598" s="190">
        <f>IFERROR('Input| Projects'!M598*'Input| Escalations'!$K$19,"")</f>
        <v>0</v>
      </c>
      <c r="K598" s="190">
        <f>IFERROR('Input| Projects'!N598*'Input| Escalations'!$K$19,"")</f>
        <v>0</v>
      </c>
      <c r="L598" s="190">
        <f>IFERROR('Input| Projects'!O598*'Input| Escalations'!$K$19,"")</f>
        <v>0</v>
      </c>
      <c r="M598" s="150" t="str">
        <f>IF(ABS(SUM(F598:L598)-(SUM('Input| Projects'!I598:O598)*'Input| Escalations'!$K$19))&lt;0.0000001,"",1)</f>
        <v/>
      </c>
      <c r="N598" s="192">
        <f>'Input| Projects'!$Y598*INDEX('Input| Escalations'!$H$33:$N$33,MATCH('Calc| Project Costs'!N$9,'Input| Escalations'!$H$23:$N$23,0))+'Input| Projects'!$Z598*INDEX('Input| Escalations'!$H$34:$N$34,MATCH('Calc| Project Costs'!N$9,'Input| Escalations'!$H$23:$N$23,0))+'Input| Projects'!$AA598*INDEX('Input| Escalations'!$H$35:$N$35,MATCH('Calc| Project Costs'!N$9,'Input| Escalations'!$H$23:$N$23,0))+1</f>
        <v>1</v>
      </c>
      <c r="O598" s="192">
        <f>'Input| Projects'!$Y598*INDEX('Input| Escalations'!$H$33:$N$33,MATCH('Calc| Project Costs'!O$9,'Input| Escalations'!$H$23:$N$23,0))+'Input| Projects'!$Z598*INDEX('Input| Escalations'!$H$34:$N$34,MATCH('Calc| Project Costs'!O$9,'Input| Escalations'!$H$23:$N$23,0))+'Input| Projects'!$AA598*INDEX('Input| Escalations'!$H$35:$N$35,MATCH('Calc| Project Costs'!O$9,'Input| Escalations'!$H$23:$N$23,0))+1</f>
        <v>1</v>
      </c>
      <c r="P598" s="192">
        <f>'Input| Projects'!$Y598*INDEX('Input| Escalations'!$H$33:$N$33,MATCH('Calc| Project Costs'!P$9,'Input| Escalations'!$H$23:$N$23,0))+'Input| Projects'!$Z598*INDEX('Input| Escalations'!$H$34:$N$34,MATCH('Calc| Project Costs'!P$9,'Input| Escalations'!$H$23:$N$23,0))+'Input| Projects'!$AA598*INDEX('Input| Escalations'!$H$35:$N$35,MATCH('Calc| Project Costs'!P$9,'Input| Escalations'!$H$23:$N$23,0))+1</f>
        <v>1</v>
      </c>
      <c r="Q598" s="192">
        <f>'Input| Projects'!$Y598*INDEX('Input| Escalations'!$H$33:$N$33,MATCH('Calc| Project Costs'!Q$9,'Input| Escalations'!$H$23:$N$23,0))+'Input| Projects'!$Z598*INDEX('Input| Escalations'!$H$34:$N$34,MATCH('Calc| Project Costs'!Q$9,'Input| Escalations'!$H$23:$N$23,0))+'Input| Projects'!$AA598*INDEX('Input| Escalations'!$H$35:$N$35,MATCH('Calc| Project Costs'!Q$9,'Input| Escalations'!$H$23:$N$23,0))+1</f>
        <v>1</v>
      </c>
      <c r="R598" s="192">
        <f>'Input| Projects'!$Y598*INDEX('Input| Escalations'!$H$33:$N$33,MATCH('Calc| Project Costs'!R$9,'Input| Escalations'!$H$23:$N$23,0))+'Input| Projects'!$Z598*INDEX('Input| Escalations'!$H$34:$N$34,MATCH('Calc| Project Costs'!R$9,'Input| Escalations'!$H$23:$N$23,0))+'Input| Projects'!$AA598*INDEX('Input| Escalations'!$H$35:$N$35,MATCH('Calc| Project Costs'!R$9,'Input| Escalations'!$H$23:$N$23,0))+1</f>
        <v>1</v>
      </c>
      <c r="S598" s="192">
        <f>'Input| Projects'!$Y598*INDEX('Input| Escalations'!$H$33:$N$33,MATCH('Calc| Project Costs'!S$9,'Input| Escalations'!$H$23:$N$23,0))+'Input| Projects'!$Z598*INDEX('Input| Escalations'!$H$34:$N$34,MATCH('Calc| Project Costs'!S$9,'Input| Escalations'!$H$23:$N$23,0))+'Input| Projects'!$AA598*INDEX('Input| Escalations'!$H$35:$N$35,MATCH('Calc| Project Costs'!S$9,'Input| Escalations'!$H$23:$N$23,0))+1</f>
        <v>1</v>
      </c>
      <c r="T598" s="192">
        <f>'Input| Projects'!$Y598*INDEX('Input| Escalations'!$H$33:$N$33,MATCH('Calc| Project Costs'!T$9,'Input| Escalations'!$H$23:$N$23,0))+'Input| Projects'!$Z598*INDEX('Input| Escalations'!$H$34:$N$34,MATCH('Calc| Project Costs'!T$9,'Input| Escalations'!$H$23:$N$23,0))+'Input| Projects'!$AA598*INDEX('Input| Escalations'!$H$35:$N$35,MATCH('Calc| Project Costs'!T$9,'Input| Escalations'!$H$23:$N$23,0))+1</f>
        <v>1</v>
      </c>
      <c r="U598" s="106"/>
      <c r="V598" s="186">
        <f t="shared" si="300"/>
        <v>0</v>
      </c>
      <c r="W598" s="186">
        <f t="shared" si="301"/>
        <v>0</v>
      </c>
      <c r="X598" s="186">
        <f t="shared" si="302"/>
        <v>0</v>
      </c>
      <c r="Y598" s="186">
        <f t="shared" si="278"/>
        <v>0</v>
      </c>
      <c r="Z598" s="186">
        <f t="shared" si="279"/>
        <v>0</v>
      </c>
      <c r="AA598" s="186">
        <f t="shared" si="280"/>
        <v>0</v>
      </c>
      <c r="AB598" s="186">
        <f t="shared" si="281"/>
        <v>0</v>
      </c>
      <c r="AC598" s="106"/>
      <c r="AD598" s="186">
        <f>'Input| Projects'!Q598*N598*'Input| Escalations'!$K$19</f>
        <v>0</v>
      </c>
      <c r="AE598" s="186">
        <f>'Input| Projects'!R598*O598*'Input| Escalations'!$K$19</f>
        <v>0</v>
      </c>
      <c r="AF598" s="186">
        <f>'Input| Projects'!S598*P598*'Input| Escalations'!$K$19</f>
        <v>0</v>
      </c>
      <c r="AG598" s="186">
        <f>'Input| Projects'!T598*Q598*'Input| Escalations'!$K$19</f>
        <v>0</v>
      </c>
      <c r="AH598" s="186">
        <f>'Input| Projects'!U598*R598*'Input| Escalations'!$K$19</f>
        <v>0</v>
      </c>
      <c r="AI598" s="186">
        <f>'Input| Projects'!V598*S598*'Input| Escalations'!$K$19</f>
        <v>0</v>
      </c>
      <c r="AJ598" s="186">
        <f>'Input| Projects'!W598*T598*'Input| Escalations'!$K$19</f>
        <v>0</v>
      </c>
      <c r="AK598" s="106"/>
      <c r="AL598" s="186" t="str">
        <f>IFERROR(IF('Input| Overheads'!$C$42="Direct costs",SUMPRODUCT(--('Input| Projects'!$AC598="Yes"),'Calc| Overheads Allocation'!C$8,'Calc| Project Costs'!V598),IF('Input| Overheads'!$C$42="Internal labour",SUMPRODUCT(--('Input| Projects'!$AC598="Yes"),'Calc| Overheads Allocation'!C$8,'Calc| Project Costs'!V598,'Input| Projects'!$Y598),IF('Input| Overheads'!$C$42="DNSP defined",SUMPRODUCT(--('Input| Projects'!$AC598="Yes"),'Calc| Overheads Allocation'!C$61,'Input| Projects'!$AF598),""))),"")</f>
        <v/>
      </c>
      <c r="AM598" s="186" t="str">
        <f>IFERROR(IF('Input| Overheads'!$C$42="Direct costs",SUMPRODUCT(--('Input| Projects'!$AC598="Yes"),'Calc| Overheads Allocation'!D$8,'Calc| Project Costs'!W598),IF('Input| Overheads'!$C$42="Internal labour",SUMPRODUCT(--('Input| Projects'!$AC598="Yes"),'Calc| Overheads Allocation'!D$8,'Calc| Project Costs'!W598,'Input| Projects'!$Y598),IF('Input| Overheads'!$C$42="DNSP defined",SUMPRODUCT(--('Input| Projects'!$AC598="Yes"),'Calc| Overheads Allocation'!D$61,'Input| Projects'!$AF598),""))),"")</f>
        <v/>
      </c>
      <c r="AN598" s="186" t="str">
        <f>IFERROR(IF('Input| Overheads'!$C$42="Direct costs",SUMPRODUCT(--('Input| Projects'!$AC598="Yes"),'Calc| Overheads Allocation'!E$8,'Calc| Project Costs'!X598),IF('Input| Overheads'!$C$42="Internal labour",SUMPRODUCT(--('Input| Projects'!$AC598="Yes"),'Calc| Overheads Allocation'!E$8,'Calc| Project Costs'!X598,'Input| Projects'!$Y598),IF('Input| Overheads'!$C$42="DNSP defined",SUMPRODUCT(--('Input| Projects'!$AC598="Yes"),'Calc| Overheads Allocation'!E$61,'Input| Projects'!$AF598),""))),"")</f>
        <v/>
      </c>
      <c r="AO598" s="186" t="str">
        <f>IFERROR(IF('Input| Overheads'!$C$42="Direct costs",SUMPRODUCT(--('Input| Projects'!$AC598="Yes"),'Calc| Overheads Allocation'!F$8,'Calc| Project Costs'!Y598),IF('Input| Overheads'!$C$42="Internal labour",SUMPRODUCT(--('Input| Projects'!$AC598="Yes"),'Calc| Overheads Allocation'!F$8,'Calc| Project Costs'!Y598,'Input| Projects'!$Y598),IF('Input| Overheads'!$C$42="DNSP defined",SUMPRODUCT(--('Input| Projects'!$AC598="Yes"),'Calc| Overheads Allocation'!F$61,'Input| Projects'!$AF598),""))),"")</f>
        <v/>
      </c>
      <c r="AP598" s="186" t="str">
        <f>IFERROR(IF('Input| Overheads'!$C$42="Direct costs",SUMPRODUCT(--('Input| Projects'!$AC598="Yes"),'Calc| Overheads Allocation'!G$8,'Calc| Project Costs'!Z598),IF('Input| Overheads'!$C$42="Internal labour",SUMPRODUCT(--('Input| Projects'!$AC598="Yes"),'Calc| Overheads Allocation'!G$8,'Calc| Project Costs'!Z598,'Input| Projects'!$Y598),IF('Input| Overheads'!$C$42="DNSP defined",SUMPRODUCT(--('Input| Projects'!$AC598="Yes"),'Calc| Overheads Allocation'!G$61,'Input| Projects'!$AF598),""))),"")</f>
        <v/>
      </c>
      <c r="AQ598" s="186" t="str">
        <f>IFERROR(IF('Input| Overheads'!$C$42="Direct costs",SUMPRODUCT(--('Input| Projects'!$AC598="Yes"),'Calc| Overheads Allocation'!H$8,'Calc| Project Costs'!AA598),IF('Input| Overheads'!$C$42="Internal labour",SUMPRODUCT(--('Input| Projects'!$AC598="Yes"),'Calc| Overheads Allocation'!H$8,'Calc| Project Costs'!AA598,'Input| Projects'!$Y598),IF('Input| Overheads'!$C$42="DNSP defined",SUMPRODUCT(--('Input| Projects'!$AC598="Yes"),'Calc| Overheads Allocation'!H$61,'Input| Projects'!$AF598),""))),"")</f>
        <v/>
      </c>
      <c r="AR598" s="186" t="str">
        <f>IFERROR(IF('Input| Overheads'!$C$42="Direct costs",SUMPRODUCT(--('Input| Projects'!$AC598="Yes"),'Calc| Overheads Allocation'!I$8,'Calc| Project Costs'!AB598),IF('Input| Overheads'!$C$42="Internal labour",SUMPRODUCT(--('Input| Projects'!$AC598="Yes"),'Calc| Overheads Allocation'!I$8,'Calc| Project Costs'!AB598,'Input| Projects'!$Y598),IF('Input| Overheads'!$C$42="DNSP defined",SUMPRODUCT(--('Input| Projects'!$AC598="Yes"),'Calc| Overheads Allocation'!I$61,'Input| Projects'!$AF598),""))),"")</f>
        <v/>
      </c>
      <c r="AS598" s="106"/>
      <c r="AT598" s="186" t="str">
        <f>IFERROR(IF('Input| Overheads'!$C$42="Direct costs",SUMPRODUCT(--('Input| Projects'!$AD598="Yes"),'Calc| Overheads Allocation'!C$9,'Calc| Project Costs'!V598),IF('Input| Overheads'!$C$42="Internal labour",SUMPRODUCT(--('Input| Projects'!$AD598="Yes"),'Calc| Overheads Allocation'!C$9,'Calc| Project Costs'!V598,'Input| Projects'!$Y598),IF('Input| Overheads'!$C$42="DNSP defined",SUMPRODUCT(--('Input| Projects'!$AD598="Yes"),'Calc| Overheads Allocation'!C$62,'Input| Projects'!$AG598),""))),"")</f>
        <v/>
      </c>
      <c r="AU598" s="186" t="str">
        <f>IFERROR(IF('Input| Overheads'!$C$42="Direct costs",SUMPRODUCT(--('Input| Projects'!$AD598="Yes"),'Calc| Overheads Allocation'!D$9,'Calc| Project Costs'!W598),IF('Input| Overheads'!$C$42="Internal labour",SUMPRODUCT(--('Input| Projects'!$AD598="Yes"),'Calc| Overheads Allocation'!D$9,'Calc| Project Costs'!W598,'Input| Projects'!$Y598),IF('Input| Overheads'!$C$42="DNSP defined",SUMPRODUCT(--('Input| Projects'!$AD598="Yes"),'Calc| Overheads Allocation'!D$62,'Input| Projects'!$AG598),""))),"")</f>
        <v/>
      </c>
      <c r="AV598" s="186" t="str">
        <f>IFERROR(IF('Input| Overheads'!$C$42="Direct costs",SUMPRODUCT(--('Input| Projects'!$AD598="Yes"),'Calc| Overheads Allocation'!E$9,'Calc| Project Costs'!X598),IF('Input| Overheads'!$C$42="Internal labour",SUMPRODUCT(--('Input| Projects'!$AD598="Yes"),'Calc| Overheads Allocation'!E$9,'Calc| Project Costs'!X598,'Input| Projects'!$Y598),IF('Input| Overheads'!$C$42="DNSP defined",SUMPRODUCT(--('Input| Projects'!$AD598="Yes"),'Calc| Overheads Allocation'!E$62,'Input| Projects'!$AG598),""))),"")</f>
        <v/>
      </c>
      <c r="AW598" s="186" t="str">
        <f>IFERROR(IF('Input| Overheads'!$C$42="Direct costs",SUMPRODUCT(--('Input| Projects'!$AD598="Yes"),'Calc| Overheads Allocation'!F$9,'Calc| Project Costs'!Y598),IF('Input| Overheads'!$C$42="Internal labour",SUMPRODUCT(--('Input| Projects'!$AD598="Yes"),'Calc| Overheads Allocation'!F$9,'Calc| Project Costs'!Y598,'Input| Projects'!$Y598),IF('Input| Overheads'!$C$42="DNSP defined",SUMPRODUCT(--('Input| Projects'!$AD598="Yes"),'Calc| Overheads Allocation'!F$62,'Input| Projects'!$AG598),""))),"")</f>
        <v/>
      </c>
      <c r="AX598" s="186" t="str">
        <f>IFERROR(IF('Input| Overheads'!$C$42="Direct costs",SUMPRODUCT(--('Input| Projects'!$AD598="Yes"),'Calc| Overheads Allocation'!G$9,'Calc| Project Costs'!Z598),IF('Input| Overheads'!$C$42="Internal labour",SUMPRODUCT(--('Input| Projects'!$AD598="Yes"),'Calc| Overheads Allocation'!G$9,'Calc| Project Costs'!Z598,'Input| Projects'!$Y598),IF('Input| Overheads'!$C$42="DNSP defined",SUMPRODUCT(--('Input| Projects'!$AD598="Yes"),'Calc| Overheads Allocation'!G$62,'Input| Projects'!$AG598),""))),"")</f>
        <v/>
      </c>
      <c r="AY598" s="186" t="str">
        <f>IFERROR(IF('Input| Overheads'!$C$42="Direct costs",SUMPRODUCT(--('Input| Projects'!$AD598="Yes"),'Calc| Overheads Allocation'!H$9,'Calc| Project Costs'!AA598),IF('Input| Overheads'!$C$42="Internal labour",SUMPRODUCT(--('Input| Projects'!$AD598="Yes"),'Calc| Overheads Allocation'!H$9,'Calc| Project Costs'!AA598,'Input| Projects'!$Y598),IF('Input| Overheads'!$C$42="DNSP defined",SUMPRODUCT(--('Input| Projects'!$AD598="Yes"),'Calc| Overheads Allocation'!H$62,'Input| Projects'!$AG598),""))),"")</f>
        <v/>
      </c>
      <c r="AZ598" s="186" t="str">
        <f>IFERROR(IF('Input| Overheads'!$C$42="Direct costs",SUMPRODUCT(--('Input| Projects'!$AD598="Yes"),'Calc| Overheads Allocation'!I$9,'Calc| Project Costs'!AB598),IF('Input| Overheads'!$C$42="Internal labour",SUMPRODUCT(--('Input| Projects'!$AD598="Yes"),'Calc| Overheads Allocation'!I$9,'Calc| Project Costs'!AB598,'Input| Projects'!$Y598),IF('Input| Overheads'!$C$42="DNSP defined",SUMPRODUCT(--('Input| Projects'!$AD598="Yes"),'Calc| Overheads Allocation'!I$62,'Input| Projects'!$AG598),""))),"")</f>
        <v/>
      </c>
      <c r="BA598" s="106"/>
      <c r="BB598" s="186">
        <f t="shared" si="303"/>
        <v>0</v>
      </c>
      <c r="BC598" s="186">
        <f t="shared" si="304"/>
        <v>0</v>
      </c>
      <c r="BD598" s="186">
        <f t="shared" si="305"/>
        <v>0</v>
      </c>
      <c r="BE598" s="186">
        <f t="shared" si="282"/>
        <v>0</v>
      </c>
      <c r="BF598" s="186">
        <f t="shared" si="283"/>
        <v>0</v>
      </c>
      <c r="BG598" s="186">
        <f t="shared" si="284"/>
        <v>0</v>
      </c>
      <c r="BH598" s="186">
        <f t="shared" si="285"/>
        <v>0</v>
      </c>
      <c r="BI598" s="97"/>
      <c r="BJ598" s="186" t="str">
        <f t="shared" si="286"/>
        <v/>
      </c>
      <c r="BK598" s="186" t="str">
        <f t="shared" si="287"/>
        <v/>
      </c>
      <c r="BL598" s="186" t="str">
        <f t="shared" si="288"/>
        <v/>
      </c>
      <c r="BM598" s="186" t="str">
        <f t="shared" si="289"/>
        <v/>
      </c>
      <c r="BN598" s="186" t="str">
        <f t="shared" si="290"/>
        <v/>
      </c>
      <c r="BO598" s="186" t="str">
        <f t="shared" si="291"/>
        <v/>
      </c>
      <c r="BP598" s="186" t="str">
        <f t="shared" si="292"/>
        <v/>
      </c>
      <c r="BQ598" s="97"/>
      <c r="BR598" s="186">
        <f t="shared" si="293"/>
        <v>0</v>
      </c>
      <c r="BS598" s="186">
        <f t="shared" si="294"/>
        <v>0</v>
      </c>
      <c r="BT598" s="222">
        <f t="shared" si="295"/>
        <v>0</v>
      </c>
      <c r="BU598" s="222">
        <f t="shared" si="296"/>
        <v>0</v>
      </c>
      <c r="BV598" s="222">
        <f t="shared" si="297"/>
        <v>0</v>
      </c>
      <c r="BW598" s="222">
        <f t="shared" si="298"/>
        <v>0</v>
      </c>
      <c r="BX598" s="222">
        <f t="shared" si="299"/>
        <v>0</v>
      </c>
      <c r="BY598" s="106"/>
      <c r="BZ598" s="197" t="str">
        <f>IF(SUMIF('Input| Projects'!$AS$8:$CP$8,"Dx",'Input| Projects'!$AS598:$CP598)=0,"",SUMIF('Input| Projects'!$AS$8:$CP$8,"Dx",'Input| Projects'!$AS598:$CP598))</f>
        <v/>
      </c>
      <c r="CA598" s="197" t="str">
        <f>IF(SUMIF('Input| Projects'!$AS$8:$CP$8,"Tx",'Input| Projects'!$AS598:$CP598)=0,"",SUMIF('Input| Projects'!$AS$8:$CP$8,"Tx",'Input| Projects'!$AS598:$CP598))</f>
        <v/>
      </c>
      <c r="CB598" s="150" t="str">
        <f t="shared" si="306"/>
        <v/>
      </c>
    </row>
    <row r="599" spans="2:80" x14ac:dyDescent="0.2">
      <c r="B599" s="201">
        <f>IFERROR('Input| Projects'!B599,"")</f>
        <v>590</v>
      </c>
      <c r="C599" s="42" t="str">
        <f>IFERROR(IF('Input| Projects'!C599="","",'Input| Projects'!C599),"")</f>
        <v/>
      </c>
      <c r="D599" s="42" t="str">
        <f>IFERROR(IF('Input| Projects'!D599="","",'Input| Projects'!D599),"")</f>
        <v/>
      </c>
      <c r="E599" s="104"/>
      <c r="F599" s="190">
        <f>IFERROR('Input| Projects'!I599*'Input| Escalations'!$K$19,"")</f>
        <v>0</v>
      </c>
      <c r="G599" s="190">
        <f>IFERROR('Input| Projects'!J599*'Input| Escalations'!$K$19,"")</f>
        <v>0</v>
      </c>
      <c r="H599" s="190">
        <f>IFERROR('Input| Projects'!K599*'Input| Escalations'!$K$19,"")</f>
        <v>0</v>
      </c>
      <c r="I599" s="190">
        <f>IFERROR('Input| Projects'!L599*'Input| Escalations'!$K$19,"")</f>
        <v>0</v>
      </c>
      <c r="J599" s="190">
        <f>IFERROR('Input| Projects'!M599*'Input| Escalations'!$K$19,"")</f>
        <v>0</v>
      </c>
      <c r="K599" s="190">
        <f>IFERROR('Input| Projects'!N599*'Input| Escalations'!$K$19,"")</f>
        <v>0</v>
      </c>
      <c r="L599" s="190">
        <f>IFERROR('Input| Projects'!O599*'Input| Escalations'!$K$19,"")</f>
        <v>0</v>
      </c>
      <c r="M599" s="150" t="str">
        <f>IF(ABS(SUM(F599:L599)-(SUM('Input| Projects'!I599:O599)*'Input| Escalations'!$K$19))&lt;0.0000001,"",1)</f>
        <v/>
      </c>
      <c r="N599" s="192">
        <f>'Input| Projects'!$Y599*INDEX('Input| Escalations'!$H$33:$N$33,MATCH('Calc| Project Costs'!N$9,'Input| Escalations'!$H$23:$N$23,0))+'Input| Projects'!$Z599*INDEX('Input| Escalations'!$H$34:$N$34,MATCH('Calc| Project Costs'!N$9,'Input| Escalations'!$H$23:$N$23,0))+'Input| Projects'!$AA599*INDEX('Input| Escalations'!$H$35:$N$35,MATCH('Calc| Project Costs'!N$9,'Input| Escalations'!$H$23:$N$23,0))+1</f>
        <v>1</v>
      </c>
      <c r="O599" s="192">
        <f>'Input| Projects'!$Y599*INDEX('Input| Escalations'!$H$33:$N$33,MATCH('Calc| Project Costs'!O$9,'Input| Escalations'!$H$23:$N$23,0))+'Input| Projects'!$Z599*INDEX('Input| Escalations'!$H$34:$N$34,MATCH('Calc| Project Costs'!O$9,'Input| Escalations'!$H$23:$N$23,0))+'Input| Projects'!$AA599*INDEX('Input| Escalations'!$H$35:$N$35,MATCH('Calc| Project Costs'!O$9,'Input| Escalations'!$H$23:$N$23,0))+1</f>
        <v>1</v>
      </c>
      <c r="P599" s="192">
        <f>'Input| Projects'!$Y599*INDEX('Input| Escalations'!$H$33:$N$33,MATCH('Calc| Project Costs'!P$9,'Input| Escalations'!$H$23:$N$23,0))+'Input| Projects'!$Z599*INDEX('Input| Escalations'!$H$34:$N$34,MATCH('Calc| Project Costs'!P$9,'Input| Escalations'!$H$23:$N$23,0))+'Input| Projects'!$AA599*INDEX('Input| Escalations'!$H$35:$N$35,MATCH('Calc| Project Costs'!P$9,'Input| Escalations'!$H$23:$N$23,0))+1</f>
        <v>1</v>
      </c>
      <c r="Q599" s="192">
        <f>'Input| Projects'!$Y599*INDEX('Input| Escalations'!$H$33:$N$33,MATCH('Calc| Project Costs'!Q$9,'Input| Escalations'!$H$23:$N$23,0))+'Input| Projects'!$Z599*INDEX('Input| Escalations'!$H$34:$N$34,MATCH('Calc| Project Costs'!Q$9,'Input| Escalations'!$H$23:$N$23,0))+'Input| Projects'!$AA599*INDEX('Input| Escalations'!$H$35:$N$35,MATCH('Calc| Project Costs'!Q$9,'Input| Escalations'!$H$23:$N$23,0))+1</f>
        <v>1</v>
      </c>
      <c r="R599" s="192">
        <f>'Input| Projects'!$Y599*INDEX('Input| Escalations'!$H$33:$N$33,MATCH('Calc| Project Costs'!R$9,'Input| Escalations'!$H$23:$N$23,0))+'Input| Projects'!$Z599*INDEX('Input| Escalations'!$H$34:$N$34,MATCH('Calc| Project Costs'!R$9,'Input| Escalations'!$H$23:$N$23,0))+'Input| Projects'!$AA599*INDEX('Input| Escalations'!$H$35:$N$35,MATCH('Calc| Project Costs'!R$9,'Input| Escalations'!$H$23:$N$23,0))+1</f>
        <v>1</v>
      </c>
      <c r="S599" s="192">
        <f>'Input| Projects'!$Y599*INDEX('Input| Escalations'!$H$33:$N$33,MATCH('Calc| Project Costs'!S$9,'Input| Escalations'!$H$23:$N$23,0))+'Input| Projects'!$Z599*INDEX('Input| Escalations'!$H$34:$N$34,MATCH('Calc| Project Costs'!S$9,'Input| Escalations'!$H$23:$N$23,0))+'Input| Projects'!$AA599*INDEX('Input| Escalations'!$H$35:$N$35,MATCH('Calc| Project Costs'!S$9,'Input| Escalations'!$H$23:$N$23,0))+1</f>
        <v>1</v>
      </c>
      <c r="T599" s="192">
        <f>'Input| Projects'!$Y599*INDEX('Input| Escalations'!$H$33:$N$33,MATCH('Calc| Project Costs'!T$9,'Input| Escalations'!$H$23:$N$23,0))+'Input| Projects'!$Z599*INDEX('Input| Escalations'!$H$34:$N$34,MATCH('Calc| Project Costs'!T$9,'Input| Escalations'!$H$23:$N$23,0))+'Input| Projects'!$AA599*INDEX('Input| Escalations'!$H$35:$N$35,MATCH('Calc| Project Costs'!T$9,'Input| Escalations'!$H$23:$N$23,0))+1</f>
        <v>1</v>
      </c>
      <c r="U599" s="106"/>
      <c r="V599" s="186">
        <f t="shared" si="300"/>
        <v>0</v>
      </c>
      <c r="W599" s="186">
        <f t="shared" si="301"/>
        <v>0</v>
      </c>
      <c r="X599" s="186">
        <f t="shared" si="302"/>
        <v>0</v>
      </c>
      <c r="Y599" s="186">
        <f t="shared" si="278"/>
        <v>0</v>
      </c>
      <c r="Z599" s="186">
        <f t="shared" si="279"/>
        <v>0</v>
      </c>
      <c r="AA599" s="186">
        <f t="shared" si="280"/>
        <v>0</v>
      </c>
      <c r="AB599" s="186">
        <f t="shared" si="281"/>
        <v>0</v>
      </c>
      <c r="AC599" s="106"/>
      <c r="AD599" s="186">
        <f>'Input| Projects'!Q599*N599*'Input| Escalations'!$K$19</f>
        <v>0</v>
      </c>
      <c r="AE599" s="186">
        <f>'Input| Projects'!R599*O599*'Input| Escalations'!$K$19</f>
        <v>0</v>
      </c>
      <c r="AF599" s="186">
        <f>'Input| Projects'!S599*P599*'Input| Escalations'!$K$19</f>
        <v>0</v>
      </c>
      <c r="AG599" s="186">
        <f>'Input| Projects'!T599*Q599*'Input| Escalations'!$K$19</f>
        <v>0</v>
      </c>
      <c r="AH599" s="186">
        <f>'Input| Projects'!U599*R599*'Input| Escalations'!$K$19</f>
        <v>0</v>
      </c>
      <c r="AI599" s="186">
        <f>'Input| Projects'!V599*S599*'Input| Escalations'!$K$19</f>
        <v>0</v>
      </c>
      <c r="AJ599" s="186">
        <f>'Input| Projects'!W599*T599*'Input| Escalations'!$K$19</f>
        <v>0</v>
      </c>
      <c r="AK599" s="106"/>
      <c r="AL599" s="186" t="str">
        <f>IFERROR(IF('Input| Overheads'!$C$42="Direct costs",SUMPRODUCT(--('Input| Projects'!$AC599="Yes"),'Calc| Overheads Allocation'!C$8,'Calc| Project Costs'!V599),IF('Input| Overheads'!$C$42="Internal labour",SUMPRODUCT(--('Input| Projects'!$AC599="Yes"),'Calc| Overheads Allocation'!C$8,'Calc| Project Costs'!V599,'Input| Projects'!$Y599),IF('Input| Overheads'!$C$42="DNSP defined",SUMPRODUCT(--('Input| Projects'!$AC599="Yes"),'Calc| Overheads Allocation'!C$61,'Input| Projects'!$AF599),""))),"")</f>
        <v/>
      </c>
      <c r="AM599" s="186" t="str">
        <f>IFERROR(IF('Input| Overheads'!$C$42="Direct costs",SUMPRODUCT(--('Input| Projects'!$AC599="Yes"),'Calc| Overheads Allocation'!D$8,'Calc| Project Costs'!W599),IF('Input| Overheads'!$C$42="Internal labour",SUMPRODUCT(--('Input| Projects'!$AC599="Yes"),'Calc| Overheads Allocation'!D$8,'Calc| Project Costs'!W599,'Input| Projects'!$Y599),IF('Input| Overheads'!$C$42="DNSP defined",SUMPRODUCT(--('Input| Projects'!$AC599="Yes"),'Calc| Overheads Allocation'!D$61,'Input| Projects'!$AF599),""))),"")</f>
        <v/>
      </c>
      <c r="AN599" s="186" t="str">
        <f>IFERROR(IF('Input| Overheads'!$C$42="Direct costs",SUMPRODUCT(--('Input| Projects'!$AC599="Yes"),'Calc| Overheads Allocation'!E$8,'Calc| Project Costs'!X599),IF('Input| Overheads'!$C$42="Internal labour",SUMPRODUCT(--('Input| Projects'!$AC599="Yes"),'Calc| Overheads Allocation'!E$8,'Calc| Project Costs'!X599,'Input| Projects'!$Y599),IF('Input| Overheads'!$C$42="DNSP defined",SUMPRODUCT(--('Input| Projects'!$AC599="Yes"),'Calc| Overheads Allocation'!E$61,'Input| Projects'!$AF599),""))),"")</f>
        <v/>
      </c>
      <c r="AO599" s="186" t="str">
        <f>IFERROR(IF('Input| Overheads'!$C$42="Direct costs",SUMPRODUCT(--('Input| Projects'!$AC599="Yes"),'Calc| Overheads Allocation'!F$8,'Calc| Project Costs'!Y599),IF('Input| Overheads'!$C$42="Internal labour",SUMPRODUCT(--('Input| Projects'!$AC599="Yes"),'Calc| Overheads Allocation'!F$8,'Calc| Project Costs'!Y599,'Input| Projects'!$Y599),IF('Input| Overheads'!$C$42="DNSP defined",SUMPRODUCT(--('Input| Projects'!$AC599="Yes"),'Calc| Overheads Allocation'!F$61,'Input| Projects'!$AF599),""))),"")</f>
        <v/>
      </c>
      <c r="AP599" s="186" t="str">
        <f>IFERROR(IF('Input| Overheads'!$C$42="Direct costs",SUMPRODUCT(--('Input| Projects'!$AC599="Yes"),'Calc| Overheads Allocation'!G$8,'Calc| Project Costs'!Z599),IF('Input| Overheads'!$C$42="Internal labour",SUMPRODUCT(--('Input| Projects'!$AC599="Yes"),'Calc| Overheads Allocation'!G$8,'Calc| Project Costs'!Z599,'Input| Projects'!$Y599),IF('Input| Overheads'!$C$42="DNSP defined",SUMPRODUCT(--('Input| Projects'!$AC599="Yes"),'Calc| Overheads Allocation'!G$61,'Input| Projects'!$AF599),""))),"")</f>
        <v/>
      </c>
      <c r="AQ599" s="186" t="str">
        <f>IFERROR(IF('Input| Overheads'!$C$42="Direct costs",SUMPRODUCT(--('Input| Projects'!$AC599="Yes"),'Calc| Overheads Allocation'!H$8,'Calc| Project Costs'!AA599),IF('Input| Overheads'!$C$42="Internal labour",SUMPRODUCT(--('Input| Projects'!$AC599="Yes"),'Calc| Overheads Allocation'!H$8,'Calc| Project Costs'!AA599,'Input| Projects'!$Y599),IF('Input| Overheads'!$C$42="DNSP defined",SUMPRODUCT(--('Input| Projects'!$AC599="Yes"),'Calc| Overheads Allocation'!H$61,'Input| Projects'!$AF599),""))),"")</f>
        <v/>
      </c>
      <c r="AR599" s="186" t="str">
        <f>IFERROR(IF('Input| Overheads'!$C$42="Direct costs",SUMPRODUCT(--('Input| Projects'!$AC599="Yes"),'Calc| Overheads Allocation'!I$8,'Calc| Project Costs'!AB599),IF('Input| Overheads'!$C$42="Internal labour",SUMPRODUCT(--('Input| Projects'!$AC599="Yes"),'Calc| Overheads Allocation'!I$8,'Calc| Project Costs'!AB599,'Input| Projects'!$Y599),IF('Input| Overheads'!$C$42="DNSP defined",SUMPRODUCT(--('Input| Projects'!$AC599="Yes"),'Calc| Overheads Allocation'!I$61,'Input| Projects'!$AF599),""))),"")</f>
        <v/>
      </c>
      <c r="AS599" s="106"/>
      <c r="AT599" s="186" t="str">
        <f>IFERROR(IF('Input| Overheads'!$C$42="Direct costs",SUMPRODUCT(--('Input| Projects'!$AD599="Yes"),'Calc| Overheads Allocation'!C$9,'Calc| Project Costs'!V599),IF('Input| Overheads'!$C$42="Internal labour",SUMPRODUCT(--('Input| Projects'!$AD599="Yes"),'Calc| Overheads Allocation'!C$9,'Calc| Project Costs'!V599,'Input| Projects'!$Y599),IF('Input| Overheads'!$C$42="DNSP defined",SUMPRODUCT(--('Input| Projects'!$AD599="Yes"),'Calc| Overheads Allocation'!C$62,'Input| Projects'!$AG599),""))),"")</f>
        <v/>
      </c>
      <c r="AU599" s="186" t="str">
        <f>IFERROR(IF('Input| Overheads'!$C$42="Direct costs",SUMPRODUCT(--('Input| Projects'!$AD599="Yes"),'Calc| Overheads Allocation'!D$9,'Calc| Project Costs'!W599),IF('Input| Overheads'!$C$42="Internal labour",SUMPRODUCT(--('Input| Projects'!$AD599="Yes"),'Calc| Overheads Allocation'!D$9,'Calc| Project Costs'!W599,'Input| Projects'!$Y599),IF('Input| Overheads'!$C$42="DNSP defined",SUMPRODUCT(--('Input| Projects'!$AD599="Yes"),'Calc| Overheads Allocation'!D$62,'Input| Projects'!$AG599),""))),"")</f>
        <v/>
      </c>
      <c r="AV599" s="186" t="str">
        <f>IFERROR(IF('Input| Overheads'!$C$42="Direct costs",SUMPRODUCT(--('Input| Projects'!$AD599="Yes"),'Calc| Overheads Allocation'!E$9,'Calc| Project Costs'!X599),IF('Input| Overheads'!$C$42="Internal labour",SUMPRODUCT(--('Input| Projects'!$AD599="Yes"),'Calc| Overheads Allocation'!E$9,'Calc| Project Costs'!X599,'Input| Projects'!$Y599),IF('Input| Overheads'!$C$42="DNSP defined",SUMPRODUCT(--('Input| Projects'!$AD599="Yes"),'Calc| Overheads Allocation'!E$62,'Input| Projects'!$AG599),""))),"")</f>
        <v/>
      </c>
      <c r="AW599" s="186" t="str">
        <f>IFERROR(IF('Input| Overheads'!$C$42="Direct costs",SUMPRODUCT(--('Input| Projects'!$AD599="Yes"),'Calc| Overheads Allocation'!F$9,'Calc| Project Costs'!Y599),IF('Input| Overheads'!$C$42="Internal labour",SUMPRODUCT(--('Input| Projects'!$AD599="Yes"),'Calc| Overheads Allocation'!F$9,'Calc| Project Costs'!Y599,'Input| Projects'!$Y599),IF('Input| Overheads'!$C$42="DNSP defined",SUMPRODUCT(--('Input| Projects'!$AD599="Yes"),'Calc| Overheads Allocation'!F$62,'Input| Projects'!$AG599),""))),"")</f>
        <v/>
      </c>
      <c r="AX599" s="186" t="str">
        <f>IFERROR(IF('Input| Overheads'!$C$42="Direct costs",SUMPRODUCT(--('Input| Projects'!$AD599="Yes"),'Calc| Overheads Allocation'!G$9,'Calc| Project Costs'!Z599),IF('Input| Overheads'!$C$42="Internal labour",SUMPRODUCT(--('Input| Projects'!$AD599="Yes"),'Calc| Overheads Allocation'!G$9,'Calc| Project Costs'!Z599,'Input| Projects'!$Y599),IF('Input| Overheads'!$C$42="DNSP defined",SUMPRODUCT(--('Input| Projects'!$AD599="Yes"),'Calc| Overheads Allocation'!G$62,'Input| Projects'!$AG599),""))),"")</f>
        <v/>
      </c>
      <c r="AY599" s="186" t="str">
        <f>IFERROR(IF('Input| Overheads'!$C$42="Direct costs",SUMPRODUCT(--('Input| Projects'!$AD599="Yes"),'Calc| Overheads Allocation'!H$9,'Calc| Project Costs'!AA599),IF('Input| Overheads'!$C$42="Internal labour",SUMPRODUCT(--('Input| Projects'!$AD599="Yes"),'Calc| Overheads Allocation'!H$9,'Calc| Project Costs'!AA599,'Input| Projects'!$Y599),IF('Input| Overheads'!$C$42="DNSP defined",SUMPRODUCT(--('Input| Projects'!$AD599="Yes"),'Calc| Overheads Allocation'!H$62,'Input| Projects'!$AG599),""))),"")</f>
        <v/>
      </c>
      <c r="AZ599" s="186" t="str">
        <f>IFERROR(IF('Input| Overheads'!$C$42="Direct costs",SUMPRODUCT(--('Input| Projects'!$AD599="Yes"),'Calc| Overheads Allocation'!I$9,'Calc| Project Costs'!AB599),IF('Input| Overheads'!$C$42="Internal labour",SUMPRODUCT(--('Input| Projects'!$AD599="Yes"),'Calc| Overheads Allocation'!I$9,'Calc| Project Costs'!AB599,'Input| Projects'!$Y599),IF('Input| Overheads'!$C$42="DNSP defined",SUMPRODUCT(--('Input| Projects'!$AD599="Yes"),'Calc| Overheads Allocation'!I$62,'Input| Projects'!$AG599),""))),"")</f>
        <v/>
      </c>
      <c r="BA599" s="106"/>
      <c r="BB599" s="186">
        <f t="shared" si="303"/>
        <v>0</v>
      </c>
      <c r="BC599" s="186">
        <f t="shared" si="304"/>
        <v>0</v>
      </c>
      <c r="BD599" s="186">
        <f t="shared" si="305"/>
        <v>0</v>
      </c>
      <c r="BE599" s="186">
        <f t="shared" si="282"/>
        <v>0</v>
      </c>
      <c r="BF599" s="186">
        <f t="shared" si="283"/>
        <v>0</v>
      </c>
      <c r="BG599" s="186">
        <f t="shared" si="284"/>
        <v>0</v>
      </c>
      <c r="BH599" s="186">
        <f t="shared" si="285"/>
        <v>0</v>
      </c>
      <c r="BI599" s="97"/>
      <c r="BJ599" s="186" t="str">
        <f t="shared" si="286"/>
        <v/>
      </c>
      <c r="BK599" s="186" t="str">
        <f t="shared" si="287"/>
        <v/>
      </c>
      <c r="BL599" s="186" t="str">
        <f t="shared" si="288"/>
        <v/>
      </c>
      <c r="BM599" s="186" t="str">
        <f t="shared" si="289"/>
        <v/>
      </c>
      <c r="BN599" s="186" t="str">
        <f t="shared" si="290"/>
        <v/>
      </c>
      <c r="BO599" s="186" t="str">
        <f t="shared" si="291"/>
        <v/>
      </c>
      <c r="BP599" s="186" t="str">
        <f t="shared" si="292"/>
        <v/>
      </c>
      <c r="BQ599" s="97"/>
      <c r="BR599" s="186">
        <f t="shared" si="293"/>
        <v>0</v>
      </c>
      <c r="BS599" s="186">
        <f t="shared" si="294"/>
        <v>0</v>
      </c>
      <c r="BT599" s="222">
        <f t="shared" si="295"/>
        <v>0</v>
      </c>
      <c r="BU599" s="222">
        <f t="shared" si="296"/>
        <v>0</v>
      </c>
      <c r="BV599" s="222">
        <f t="shared" si="297"/>
        <v>0</v>
      </c>
      <c r="BW599" s="222">
        <f t="shared" si="298"/>
        <v>0</v>
      </c>
      <c r="BX599" s="222">
        <f t="shared" si="299"/>
        <v>0</v>
      </c>
      <c r="BY599" s="106"/>
      <c r="BZ599" s="197" t="str">
        <f>IF(SUMIF('Input| Projects'!$AS$8:$CP$8,"Dx",'Input| Projects'!$AS599:$CP599)=0,"",SUMIF('Input| Projects'!$AS$8:$CP$8,"Dx",'Input| Projects'!$AS599:$CP599))</f>
        <v/>
      </c>
      <c r="CA599" s="197" t="str">
        <f>IF(SUMIF('Input| Projects'!$AS$8:$CP$8,"Tx",'Input| Projects'!$AS599:$CP599)=0,"",SUMIF('Input| Projects'!$AS$8:$CP$8,"Tx",'Input| Projects'!$AS599:$CP599))</f>
        <v/>
      </c>
      <c r="CB599" s="150" t="str">
        <f t="shared" si="306"/>
        <v/>
      </c>
    </row>
    <row r="600" spans="2:80" x14ac:dyDescent="0.2">
      <c r="B600" s="201">
        <f>IFERROR('Input| Projects'!B600,"")</f>
        <v>591</v>
      </c>
      <c r="C600" s="42" t="str">
        <f>IFERROR(IF('Input| Projects'!C600="","",'Input| Projects'!C600),"")</f>
        <v/>
      </c>
      <c r="D600" s="42" t="str">
        <f>IFERROR(IF('Input| Projects'!D600="","",'Input| Projects'!D600),"")</f>
        <v/>
      </c>
      <c r="E600" s="104"/>
      <c r="F600" s="190">
        <f>IFERROR('Input| Projects'!I600*'Input| Escalations'!$K$19,"")</f>
        <v>0</v>
      </c>
      <c r="G600" s="190">
        <f>IFERROR('Input| Projects'!J600*'Input| Escalations'!$K$19,"")</f>
        <v>0</v>
      </c>
      <c r="H600" s="190">
        <f>IFERROR('Input| Projects'!K600*'Input| Escalations'!$K$19,"")</f>
        <v>0</v>
      </c>
      <c r="I600" s="190">
        <f>IFERROR('Input| Projects'!L600*'Input| Escalations'!$K$19,"")</f>
        <v>0</v>
      </c>
      <c r="J600" s="190">
        <f>IFERROR('Input| Projects'!M600*'Input| Escalations'!$K$19,"")</f>
        <v>0</v>
      </c>
      <c r="K600" s="190">
        <f>IFERROR('Input| Projects'!N600*'Input| Escalations'!$K$19,"")</f>
        <v>0</v>
      </c>
      <c r="L600" s="190">
        <f>IFERROR('Input| Projects'!O600*'Input| Escalations'!$K$19,"")</f>
        <v>0</v>
      </c>
      <c r="M600" s="150" t="str">
        <f>IF(ABS(SUM(F600:L600)-(SUM('Input| Projects'!I600:O600)*'Input| Escalations'!$K$19))&lt;0.0000001,"",1)</f>
        <v/>
      </c>
      <c r="N600" s="192">
        <f>'Input| Projects'!$Y600*INDEX('Input| Escalations'!$H$33:$N$33,MATCH('Calc| Project Costs'!N$9,'Input| Escalations'!$H$23:$N$23,0))+'Input| Projects'!$Z600*INDEX('Input| Escalations'!$H$34:$N$34,MATCH('Calc| Project Costs'!N$9,'Input| Escalations'!$H$23:$N$23,0))+'Input| Projects'!$AA600*INDEX('Input| Escalations'!$H$35:$N$35,MATCH('Calc| Project Costs'!N$9,'Input| Escalations'!$H$23:$N$23,0))+1</f>
        <v>1</v>
      </c>
      <c r="O600" s="192">
        <f>'Input| Projects'!$Y600*INDEX('Input| Escalations'!$H$33:$N$33,MATCH('Calc| Project Costs'!O$9,'Input| Escalations'!$H$23:$N$23,0))+'Input| Projects'!$Z600*INDEX('Input| Escalations'!$H$34:$N$34,MATCH('Calc| Project Costs'!O$9,'Input| Escalations'!$H$23:$N$23,0))+'Input| Projects'!$AA600*INDEX('Input| Escalations'!$H$35:$N$35,MATCH('Calc| Project Costs'!O$9,'Input| Escalations'!$H$23:$N$23,0))+1</f>
        <v>1</v>
      </c>
      <c r="P600" s="192">
        <f>'Input| Projects'!$Y600*INDEX('Input| Escalations'!$H$33:$N$33,MATCH('Calc| Project Costs'!P$9,'Input| Escalations'!$H$23:$N$23,0))+'Input| Projects'!$Z600*INDEX('Input| Escalations'!$H$34:$N$34,MATCH('Calc| Project Costs'!P$9,'Input| Escalations'!$H$23:$N$23,0))+'Input| Projects'!$AA600*INDEX('Input| Escalations'!$H$35:$N$35,MATCH('Calc| Project Costs'!P$9,'Input| Escalations'!$H$23:$N$23,0))+1</f>
        <v>1</v>
      </c>
      <c r="Q600" s="192">
        <f>'Input| Projects'!$Y600*INDEX('Input| Escalations'!$H$33:$N$33,MATCH('Calc| Project Costs'!Q$9,'Input| Escalations'!$H$23:$N$23,0))+'Input| Projects'!$Z600*INDEX('Input| Escalations'!$H$34:$N$34,MATCH('Calc| Project Costs'!Q$9,'Input| Escalations'!$H$23:$N$23,0))+'Input| Projects'!$AA600*INDEX('Input| Escalations'!$H$35:$N$35,MATCH('Calc| Project Costs'!Q$9,'Input| Escalations'!$H$23:$N$23,0))+1</f>
        <v>1</v>
      </c>
      <c r="R600" s="192">
        <f>'Input| Projects'!$Y600*INDEX('Input| Escalations'!$H$33:$N$33,MATCH('Calc| Project Costs'!R$9,'Input| Escalations'!$H$23:$N$23,0))+'Input| Projects'!$Z600*INDEX('Input| Escalations'!$H$34:$N$34,MATCH('Calc| Project Costs'!R$9,'Input| Escalations'!$H$23:$N$23,0))+'Input| Projects'!$AA600*INDEX('Input| Escalations'!$H$35:$N$35,MATCH('Calc| Project Costs'!R$9,'Input| Escalations'!$H$23:$N$23,0))+1</f>
        <v>1</v>
      </c>
      <c r="S600" s="192">
        <f>'Input| Projects'!$Y600*INDEX('Input| Escalations'!$H$33:$N$33,MATCH('Calc| Project Costs'!S$9,'Input| Escalations'!$H$23:$N$23,0))+'Input| Projects'!$Z600*INDEX('Input| Escalations'!$H$34:$N$34,MATCH('Calc| Project Costs'!S$9,'Input| Escalations'!$H$23:$N$23,0))+'Input| Projects'!$AA600*INDEX('Input| Escalations'!$H$35:$N$35,MATCH('Calc| Project Costs'!S$9,'Input| Escalations'!$H$23:$N$23,0))+1</f>
        <v>1</v>
      </c>
      <c r="T600" s="192">
        <f>'Input| Projects'!$Y600*INDEX('Input| Escalations'!$H$33:$N$33,MATCH('Calc| Project Costs'!T$9,'Input| Escalations'!$H$23:$N$23,0))+'Input| Projects'!$Z600*INDEX('Input| Escalations'!$H$34:$N$34,MATCH('Calc| Project Costs'!T$9,'Input| Escalations'!$H$23:$N$23,0))+'Input| Projects'!$AA600*INDEX('Input| Escalations'!$H$35:$N$35,MATCH('Calc| Project Costs'!T$9,'Input| Escalations'!$H$23:$N$23,0))+1</f>
        <v>1</v>
      </c>
      <c r="U600" s="106"/>
      <c r="V600" s="186">
        <f t="shared" si="300"/>
        <v>0</v>
      </c>
      <c r="W600" s="186">
        <f t="shared" si="301"/>
        <v>0</v>
      </c>
      <c r="X600" s="186">
        <f t="shared" si="302"/>
        <v>0</v>
      </c>
      <c r="Y600" s="186">
        <f t="shared" si="278"/>
        <v>0</v>
      </c>
      <c r="Z600" s="186">
        <f t="shared" si="279"/>
        <v>0</v>
      </c>
      <c r="AA600" s="186">
        <f t="shared" si="280"/>
        <v>0</v>
      </c>
      <c r="AB600" s="186">
        <f t="shared" si="281"/>
        <v>0</v>
      </c>
      <c r="AC600" s="106"/>
      <c r="AD600" s="186">
        <f>'Input| Projects'!Q600*N600*'Input| Escalations'!$K$19</f>
        <v>0</v>
      </c>
      <c r="AE600" s="186">
        <f>'Input| Projects'!R600*O600*'Input| Escalations'!$K$19</f>
        <v>0</v>
      </c>
      <c r="AF600" s="186">
        <f>'Input| Projects'!S600*P600*'Input| Escalations'!$K$19</f>
        <v>0</v>
      </c>
      <c r="AG600" s="186">
        <f>'Input| Projects'!T600*Q600*'Input| Escalations'!$K$19</f>
        <v>0</v>
      </c>
      <c r="AH600" s="186">
        <f>'Input| Projects'!U600*R600*'Input| Escalations'!$K$19</f>
        <v>0</v>
      </c>
      <c r="AI600" s="186">
        <f>'Input| Projects'!V600*S600*'Input| Escalations'!$K$19</f>
        <v>0</v>
      </c>
      <c r="AJ600" s="186">
        <f>'Input| Projects'!W600*T600*'Input| Escalations'!$K$19</f>
        <v>0</v>
      </c>
      <c r="AK600" s="106"/>
      <c r="AL600" s="186" t="str">
        <f>IFERROR(IF('Input| Overheads'!$C$42="Direct costs",SUMPRODUCT(--('Input| Projects'!$AC600="Yes"),'Calc| Overheads Allocation'!C$8,'Calc| Project Costs'!V600),IF('Input| Overheads'!$C$42="Internal labour",SUMPRODUCT(--('Input| Projects'!$AC600="Yes"),'Calc| Overheads Allocation'!C$8,'Calc| Project Costs'!V600,'Input| Projects'!$Y600),IF('Input| Overheads'!$C$42="DNSP defined",SUMPRODUCT(--('Input| Projects'!$AC600="Yes"),'Calc| Overheads Allocation'!C$61,'Input| Projects'!$AF600),""))),"")</f>
        <v/>
      </c>
      <c r="AM600" s="186" t="str">
        <f>IFERROR(IF('Input| Overheads'!$C$42="Direct costs",SUMPRODUCT(--('Input| Projects'!$AC600="Yes"),'Calc| Overheads Allocation'!D$8,'Calc| Project Costs'!W600),IF('Input| Overheads'!$C$42="Internal labour",SUMPRODUCT(--('Input| Projects'!$AC600="Yes"),'Calc| Overheads Allocation'!D$8,'Calc| Project Costs'!W600,'Input| Projects'!$Y600),IF('Input| Overheads'!$C$42="DNSP defined",SUMPRODUCT(--('Input| Projects'!$AC600="Yes"),'Calc| Overheads Allocation'!D$61,'Input| Projects'!$AF600),""))),"")</f>
        <v/>
      </c>
      <c r="AN600" s="186" t="str">
        <f>IFERROR(IF('Input| Overheads'!$C$42="Direct costs",SUMPRODUCT(--('Input| Projects'!$AC600="Yes"),'Calc| Overheads Allocation'!E$8,'Calc| Project Costs'!X600),IF('Input| Overheads'!$C$42="Internal labour",SUMPRODUCT(--('Input| Projects'!$AC600="Yes"),'Calc| Overheads Allocation'!E$8,'Calc| Project Costs'!X600,'Input| Projects'!$Y600),IF('Input| Overheads'!$C$42="DNSP defined",SUMPRODUCT(--('Input| Projects'!$AC600="Yes"),'Calc| Overheads Allocation'!E$61,'Input| Projects'!$AF600),""))),"")</f>
        <v/>
      </c>
      <c r="AO600" s="186" t="str">
        <f>IFERROR(IF('Input| Overheads'!$C$42="Direct costs",SUMPRODUCT(--('Input| Projects'!$AC600="Yes"),'Calc| Overheads Allocation'!F$8,'Calc| Project Costs'!Y600),IF('Input| Overheads'!$C$42="Internal labour",SUMPRODUCT(--('Input| Projects'!$AC600="Yes"),'Calc| Overheads Allocation'!F$8,'Calc| Project Costs'!Y600,'Input| Projects'!$Y600),IF('Input| Overheads'!$C$42="DNSP defined",SUMPRODUCT(--('Input| Projects'!$AC600="Yes"),'Calc| Overheads Allocation'!F$61,'Input| Projects'!$AF600),""))),"")</f>
        <v/>
      </c>
      <c r="AP600" s="186" t="str">
        <f>IFERROR(IF('Input| Overheads'!$C$42="Direct costs",SUMPRODUCT(--('Input| Projects'!$AC600="Yes"),'Calc| Overheads Allocation'!G$8,'Calc| Project Costs'!Z600),IF('Input| Overheads'!$C$42="Internal labour",SUMPRODUCT(--('Input| Projects'!$AC600="Yes"),'Calc| Overheads Allocation'!G$8,'Calc| Project Costs'!Z600,'Input| Projects'!$Y600),IF('Input| Overheads'!$C$42="DNSP defined",SUMPRODUCT(--('Input| Projects'!$AC600="Yes"),'Calc| Overheads Allocation'!G$61,'Input| Projects'!$AF600),""))),"")</f>
        <v/>
      </c>
      <c r="AQ600" s="186" t="str">
        <f>IFERROR(IF('Input| Overheads'!$C$42="Direct costs",SUMPRODUCT(--('Input| Projects'!$AC600="Yes"),'Calc| Overheads Allocation'!H$8,'Calc| Project Costs'!AA600),IF('Input| Overheads'!$C$42="Internal labour",SUMPRODUCT(--('Input| Projects'!$AC600="Yes"),'Calc| Overheads Allocation'!H$8,'Calc| Project Costs'!AA600,'Input| Projects'!$Y600),IF('Input| Overheads'!$C$42="DNSP defined",SUMPRODUCT(--('Input| Projects'!$AC600="Yes"),'Calc| Overheads Allocation'!H$61,'Input| Projects'!$AF600),""))),"")</f>
        <v/>
      </c>
      <c r="AR600" s="186" t="str">
        <f>IFERROR(IF('Input| Overheads'!$C$42="Direct costs",SUMPRODUCT(--('Input| Projects'!$AC600="Yes"),'Calc| Overheads Allocation'!I$8,'Calc| Project Costs'!AB600),IF('Input| Overheads'!$C$42="Internal labour",SUMPRODUCT(--('Input| Projects'!$AC600="Yes"),'Calc| Overheads Allocation'!I$8,'Calc| Project Costs'!AB600,'Input| Projects'!$Y600),IF('Input| Overheads'!$C$42="DNSP defined",SUMPRODUCT(--('Input| Projects'!$AC600="Yes"),'Calc| Overheads Allocation'!I$61,'Input| Projects'!$AF600),""))),"")</f>
        <v/>
      </c>
      <c r="AS600" s="106"/>
      <c r="AT600" s="186" t="str">
        <f>IFERROR(IF('Input| Overheads'!$C$42="Direct costs",SUMPRODUCT(--('Input| Projects'!$AD600="Yes"),'Calc| Overheads Allocation'!C$9,'Calc| Project Costs'!V600),IF('Input| Overheads'!$C$42="Internal labour",SUMPRODUCT(--('Input| Projects'!$AD600="Yes"),'Calc| Overheads Allocation'!C$9,'Calc| Project Costs'!V600,'Input| Projects'!$Y600),IF('Input| Overheads'!$C$42="DNSP defined",SUMPRODUCT(--('Input| Projects'!$AD600="Yes"),'Calc| Overheads Allocation'!C$62,'Input| Projects'!$AG600),""))),"")</f>
        <v/>
      </c>
      <c r="AU600" s="186" t="str">
        <f>IFERROR(IF('Input| Overheads'!$C$42="Direct costs",SUMPRODUCT(--('Input| Projects'!$AD600="Yes"),'Calc| Overheads Allocation'!D$9,'Calc| Project Costs'!W600),IF('Input| Overheads'!$C$42="Internal labour",SUMPRODUCT(--('Input| Projects'!$AD600="Yes"),'Calc| Overheads Allocation'!D$9,'Calc| Project Costs'!W600,'Input| Projects'!$Y600),IF('Input| Overheads'!$C$42="DNSP defined",SUMPRODUCT(--('Input| Projects'!$AD600="Yes"),'Calc| Overheads Allocation'!D$62,'Input| Projects'!$AG600),""))),"")</f>
        <v/>
      </c>
      <c r="AV600" s="186" t="str">
        <f>IFERROR(IF('Input| Overheads'!$C$42="Direct costs",SUMPRODUCT(--('Input| Projects'!$AD600="Yes"),'Calc| Overheads Allocation'!E$9,'Calc| Project Costs'!X600),IF('Input| Overheads'!$C$42="Internal labour",SUMPRODUCT(--('Input| Projects'!$AD600="Yes"),'Calc| Overheads Allocation'!E$9,'Calc| Project Costs'!X600,'Input| Projects'!$Y600),IF('Input| Overheads'!$C$42="DNSP defined",SUMPRODUCT(--('Input| Projects'!$AD600="Yes"),'Calc| Overheads Allocation'!E$62,'Input| Projects'!$AG600),""))),"")</f>
        <v/>
      </c>
      <c r="AW600" s="186" t="str">
        <f>IFERROR(IF('Input| Overheads'!$C$42="Direct costs",SUMPRODUCT(--('Input| Projects'!$AD600="Yes"),'Calc| Overheads Allocation'!F$9,'Calc| Project Costs'!Y600),IF('Input| Overheads'!$C$42="Internal labour",SUMPRODUCT(--('Input| Projects'!$AD600="Yes"),'Calc| Overheads Allocation'!F$9,'Calc| Project Costs'!Y600,'Input| Projects'!$Y600),IF('Input| Overheads'!$C$42="DNSP defined",SUMPRODUCT(--('Input| Projects'!$AD600="Yes"),'Calc| Overheads Allocation'!F$62,'Input| Projects'!$AG600),""))),"")</f>
        <v/>
      </c>
      <c r="AX600" s="186" t="str">
        <f>IFERROR(IF('Input| Overheads'!$C$42="Direct costs",SUMPRODUCT(--('Input| Projects'!$AD600="Yes"),'Calc| Overheads Allocation'!G$9,'Calc| Project Costs'!Z600),IF('Input| Overheads'!$C$42="Internal labour",SUMPRODUCT(--('Input| Projects'!$AD600="Yes"),'Calc| Overheads Allocation'!G$9,'Calc| Project Costs'!Z600,'Input| Projects'!$Y600),IF('Input| Overheads'!$C$42="DNSP defined",SUMPRODUCT(--('Input| Projects'!$AD600="Yes"),'Calc| Overheads Allocation'!G$62,'Input| Projects'!$AG600),""))),"")</f>
        <v/>
      </c>
      <c r="AY600" s="186" t="str">
        <f>IFERROR(IF('Input| Overheads'!$C$42="Direct costs",SUMPRODUCT(--('Input| Projects'!$AD600="Yes"),'Calc| Overheads Allocation'!H$9,'Calc| Project Costs'!AA600),IF('Input| Overheads'!$C$42="Internal labour",SUMPRODUCT(--('Input| Projects'!$AD600="Yes"),'Calc| Overheads Allocation'!H$9,'Calc| Project Costs'!AA600,'Input| Projects'!$Y600),IF('Input| Overheads'!$C$42="DNSP defined",SUMPRODUCT(--('Input| Projects'!$AD600="Yes"),'Calc| Overheads Allocation'!H$62,'Input| Projects'!$AG600),""))),"")</f>
        <v/>
      </c>
      <c r="AZ600" s="186" t="str">
        <f>IFERROR(IF('Input| Overheads'!$C$42="Direct costs",SUMPRODUCT(--('Input| Projects'!$AD600="Yes"),'Calc| Overheads Allocation'!I$9,'Calc| Project Costs'!AB600),IF('Input| Overheads'!$C$42="Internal labour",SUMPRODUCT(--('Input| Projects'!$AD600="Yes"),'Calc| Overheads Allocation'!I$9,'Calc| Project Costs'!AB600,'Input| Projects'!$Y600),IF('Input| Overheads'!$C$42="DNSP defined",SUMPRODUCT(--('Input| Projects'!$AD600="Yes"),'Calc| Overheads Allocation'!I$62,'Input| Projects'!$AG600),""))),"")</f>
        <v/>
      </c>
      <c r="BA600" s="106"/>
      <c r="BB600" s="186">
        <f t="shared" si="303"/>
        <v>0</v>
      </c>
      <c r="BC600" s="186">
        <f t="shared" si="304"/>
        <v>0</v>
      </c>
      <c r="BD600" s="186">
        <f t="shared" si="305"/>
        <v>0</v>
      </c>
      <c r="BE600" s="186">
        <f t="shared" si="282"/>
        <v>0</v>
      </c>
      <c r="BF600" s="186">
        <f t="shared" si="283"/>
        <v>0</v>
      </c>
      <c r="BG600" s="186">
        <f t="shared" si="284"/>
        <v>0</v>
      </c>
      <c r="BH600" s="186">
        <f t="shared" si="285"/>
        <v>0</v>
      </c>
      <c r="BI600" s="97"/>
      <c r="BJ600" s="186" t="str">
        <f t="shared" si="286"/>
        <v/>
      </c>
      <c r="BK600" s="186" t="str">
        <f t="shared" si="287"/>
        <v/>
      </c>
      <c r="BL600" s="186" t="str">
        <f t="shared" si="288"/>
        <v/>
      </c>
      <c r="BM600" s="186" t="str">
        <f t="shared" si="289"/>
        <v/>
      </c>
      <c r="BN600" s="186" t="str">
        <f t="shared" si="290"/>
        <v/>
      </c>
      <c r="BO600" s="186" t="str">
        <f t="shared" si="291"/>
        <v/>
      </c>
      <c r="BP600" s="186" t="str">
        <f t="shared" si="292"/>
        <v/>
      </c>
      <c r="BQ600" s="97"/>
      <c r="BR600" s="186">
        <f t="shared" si="293"/>
        <v>0</v>
      </c>
      <c r="BS600" s="186">
        <f t="shared" si="294"/>
        <v>0</v>
      </c>
      <c r="BT600" s="222">
        <f t="shared" si="295"/>
        <v>0</v>
      </c>
      <c r="BU600" s="222">
        <f t="shared" si="296"/>
        <v>0</v>
      </c>
      <c r="BV600" s="222">
        <f t="shared" si="297"/>
        <v>0</v>
      </c>
      <c r="BW600" s="222">
        <f t="shared" si="298"/>
        <v>0</v>
      </c>
      <c r="BX600" s="222">
        <f t="shared" si="299"/>
        <v>0</v>
      </c>
      <c r="BY600" s="106"/>
      <c r="BZ600" s="197" t="str">
        <f>IF(SUMIF('Input| Projects'!$AS$8:$CP$8,"Dx",'Input| Projects'!$AS600:$CP600)=0,"",SUMIF('Input| Projects'!$AS$8:$CP$8,"Dx",'Input| Projects'!$AS600:$CP600))</f>
        <v/>
      </c>
      <c r="CA600" s="197" t="str">
        <f>IF(SUMIF('Input| Projects'!$AS$8:$CP$8,"Tx",'Input| Projects'!$AS600:$CP600)=0,"",SUMIF('Input| Projects'!$AS$8:$CP$8,"Tx",'Input| Projects'!$AS600:$CP600))</f>
        <v/>
      </c>
      <c r="CB600" s="150" t="str">
        <f t="shared" si="306"/>
        <v/>
      </c>
    </row>
    <row r="601" spans="2:80" x14ac:dyDescent="0.2">
      <c r="B601" s="201">
        <f>IFERROR('Input| Projects'!B601,"")</f>
        <v>592</v>
      </c>
      <c r="C601" s="42" t="str">
        <f>IFERROR(IF('Input| Projects'!C601="","",'Input| Projects'!C601),"")</f>
        <v/>
      </c>
      <c r="D601" s="42" t="str">
        <f>IFERROR(IF('Input| Projects'!D601="","",'Input| Projects'!D601),"")</f>
        <v/>
      </c>
      <c r="E601" s="104"/>
      <c r="F601" s="190">
        <f>IFERROR('Input| Projects'!I601*'Input| Escalations'!$K$19,"")</f>
        <v>0</v>
      </c>
      <c r="G601" s="190">
        <f>IFERROR('Input| Projects'!J601*'Input| Escalations'!$K$19,"")</f>
        <v>0</v>
      </c>
      <c r="H601" s="190">
        <f>IFERROR('Input| Projects'!K601*'Input| Escalations'!$K$19,"")</f>
        <v>0</v>
      </c>
      <c r="I601" s="190">
        <f>IFERROR('Input| Projects'!L601*'Input| Escalations'!$K$19,"")</f>
        <v>0</v>
      </c>
      <c r="J601" s="190">
        <f>IFERROR('Input| Projects'!M601*'Input| Escalations'!$K$19,"")</f>
        <v>0</v>
      </c>
      <c r="K601" s="190">
        <f>IFERROR('Input| Projects'!N601*'Input| Escalations'!$K$19,"")</f>
        <v>0</v>
      </c>
      <c r="L601" s="190">
        <f>IFERROR('Input| Projects'!O601*'Input| Escalations'!$K$19,"")</f>
        <v>0</v>
      </c>
      <c r="M601" s="150" t="str">
        <f>IF(ABS(SUM(F601:L601)-(SUM('Input| Projects'!I601:O601)*'Input| Escalations'!$K$19))&lt;0.0000001,"",1)</f>
        <v/>
      </c>
      <c r="N601" s="192">
        <f>'Input| Projects'!$Y601*INDEX('Input| Escalations'!$H$33:$N$33,MATCH('Calc| Project Costs'!N$9,'Input| Escalations'!$H$23:$N$23,0))+'Input| Projects'!$Z601*INDEX('Input| Escalations'!$H$34:$N$34,MATCH('Calc| Project Costs'!N$9,'Input| Escalations'!$H$23:$N$23,0))+'Input| Projects'!$AA601*INDEX('Input| Escalations'!$H$35:$N$35,MATCH('Calc| Project Costs'!N$9,'Input| Escalations'!$H$23:$N$23,0))+1</f>
        <v>1</v>
      </c>
      <c r="O601" s="192">
        <f>'Input| Projects'!$Y601*INDEX('Input| Escalations'!$H$33:$N$33,MATCH('Calc| Project Costs'!O$9,'Input| Escalations'!$H$23:$N$23,0))+'Input| Projects'!$Z601*INDEX('Input| Escalations'!$H$34:$N$34,MATCH('Calc| Project Costs'!O$9,'Input| Escalations'!$H$23:$N$23,0))+'Input| Projects'!$AA601*INDEX('Input| Escalations'!$H$35:$N$35,MATCH('Calc| Project Costs'!O$9,'Input| Escalations'!$H$23:$N$23,0))+1</f>
        <v>1</v>
      </c>
      <c r="P601" s="192">
        <f>'Input| Projects'!$Y601*INDEX('Input| Escalations'!$H$33:$N$33,MATCH('Calc| Project Costs'!P$9,'Input| Escalations'!$H$23:$N$23,0))+'Input| Projects'!$Z601*INDEX('Input| Escalations'!$H$34:$N$34,MATCH('Calc| Project Costs'!P$9,'Input| Escalations'!$H$23:$N$23,0))+'Input| Projects'!$AA601*INDEX('Input| Escalations'!$H$35:$N$35,MATCH('Calc| Project Costs'!P$9,'Input| Escalations'!$H$23:$N$23,0))+1</f>
        <v>1</v>
      </c>
      <c r="Q601" s="192">
        <f>'Input| Projects'!$Y601*INDEX('Input| Escalations'!$H$33:$N$33,MATCH('Calc| Project Costs'!Q$9,'Input| Escalations'!$H$23:$N$23,0))+'Input| Projects'!$Z601*INDEX('Input| Escalations'!$H$34:$N$34,MATCH('Calc| Project Costs'!Q$9,'Input| Escalations'!$H$23:$N$23,0))+'Input| Projects'!$AA601*INDEX('Input| Escalations'!$H$35:$N$35,MATCH('Calc| Project Costs'!Q$9,'Input| Escalations'!$H$23:$N$23,0))+1</f>
        <v>1</v>
      </c>
      <c r="R601" s="192">
        <f>'Input| Projects'!$Y601*INDEX('Input| Escalations'!$H$33:$N$33,MATCH('Calc| Project Costs'!R$9,'Input| Escalations'!$H$23:$N$23,0))+'Input| Projects'!$Z601*INDEX('Input| Escalations'!$H$34:$N$34,MATCH('Calc| Project Costs'!R$9,'Input| Escalations'!$H$23:$N$23,0))+'Input| Projects'!$AA601*INDEX('Input| Escalations'!$H$35:$N$35,MATCH('Calc| Project Costs'!R$9,'Input| Escalations'!$H$23:$N$23,0))+1</f>
        <v>1</v>
      </c>
      <c r="S601" s="192">
        <f>'Input| Projects'!$Y601*INDEX('Input| Escalations'!$H$33:$N$33,MATCH('Calc| Project Costs'!S$9,'Input| Escalations'!$H$23:$N$23,0))+'Input| Projects'!$Z601*INDEX('Input| Escalations'!$H$34:$N$34,MATCH('Calc| Project Costs'!S$9,'Input| Escalations'!$H$23:$N$23,0))+'Input| Projects'!$AA601*INDEX('Input| Escalations'!$H$35:$N$35,MATCH('Calc| Project Costs'!S$9,'Input| Escalations'!$H$23:$N$23,0))+1</f>
        <v>1</v>
      </c>
      <c r="T601" s="192">
        <f>'Input| Projects'!$Y601*INDEX('Input| Escalations'!$H$33:$N$33,MATCH('Calc| Project Costs'!T$9,'Input| Escalations'!$H$23:$N$23,0))+'Input| Projects'!$Z601*INDEX('Input| Escalations'!$H$34:$N$34,MATCH('Calc| Project Costs'!T$9,'Input| Escalations'!$H$23:$N$23,0))+'Input| Projects'!$AA601*INDEX('Input| Escalations'!$H$35:$N$35,MATCH('Calc| Project Costs'!T$9,'Input| Escalations'!$H$23:$N$23,0))+1</f>
        <v>1</v>
      </c>
      <c r="U601" s="106"/>
      <c r="V601" s="186">
        <f t="shared" si="300"/>
        <v>0</v>
      </c>
      <c r="W601" s="186">
        <f t="shared" si="301"/>
        <v>0</v>
      </c>
      <c r="X601" s="186">
        <f t="shared" si="302"/>
        <v>0</v>
      </c>
      <c r="Y601" s="186">
        <f t="shared" si="278"/>
        <v>0</v>
      </c>
      <c r="Z601" s="186">
        <f t="shared" si="279"/>
        <v>0</v>
      </c>
      <c r="AA601" s="186">
        <f t="shared" si="280"/>
        <v>0</v>
      </c>
      <c r="AB601" s="186">
        <f t="shared" si="281"/>
        <v>0</v>
      </c>
      <c r="AC601" s="106"/>
      <c r="AD601" s="186">
        <f>'Input| Projects'!Q601*N601*'Input| Escalations'!$K$19</f>
        <v>0</v>
      </c>
      <c r="AE601" s="186">
        <f>'Input| Projects'!R601*O601*'Input| Escalations'!$K$19</f>
        <v>0</v>
      </c>
      <c r="AF601" s="186">
        <f>'Input| Projects'!S601*P601*'Input| Escalations'!$K$19</f>
        <v>0</v>
      </c>
      <c r="AG601" s="186">
        <f>'Input| Projects'!T601*Q601*'Input| Escalations'!$K$19</f>
        <v>0</v>
      </c>
      <c r="AH601" s="186">
        <f>'Input| Projects'!U601*R601*'Input| Escalations'!$K$19</f>
        <v>0</v>
      </c>
      <c r="AI601" s="186">
        <f>'Input| Projects'!V601*S601*'Input| Escalations'!$K$19</f>
        <v>0</v>
      </c>
      <c r="AJ601" s="186">
        <f>'Input| Projects'!W601*T601*'Input| Escalations'!$K$19</f>
        <v>0</v>
      </c>
      <c r="AK601" s="106"/>
      <c r="AL601" s="186" t="str">
        <f>IFERROR(IF('Input| Overheads'!$C$42="Direct costs",SUMPRODUCT(--('Input| Projects'!$AC601="Yes"),'Calc| Overheads Allocation'!C$8,'Calc| Project Costs'!V601),IF('Input| Overheads'!$C$42="Internal labour",SUMPRODUCT(--('Input| Projects'!$AC601="Yes"),'Calc| Overheads Allocation'!C$8,'Calc| Project Costs'!V601,'Input| Projects'!$Y601),IF('Input| Overheads'!$C$42="DNSP defined",SUMPRODUCT(--('Input| Projects'!$AC601="Yes"),'Calc| Overheads Allocation'!C$61,'Input| Projects'!$AF601),""))),"")</f>
        <v/>
      </c>
      <c r="AM601" s="186" t="str">
        <f>IFERROR(IF('Input| Overheads'!$C$42="Direct costs",SUMPRODUCT(--('Input| Projects'!$AC601="Yes"),'Calc| Overheads Allocation'!D$8,'Calc| Project Costs'!W601),IF('Input| Overheads'!$C$42="Internal labour",SUMPRODUCT(--('Input| Projects'!$AC601="Yes"),'Calc| Overheads Allocation'!D$8,'Calc| Project Costs'!W601,'Input| Projects'!$Y601),IF('Input| Overheads'!$C$42="DNSP defined",SUMPRODUCT(--('Input| Projects'!$AC601="Yes"),'Calc| Overheads Allocation'!D$61,'Input| Projects'!$AF601),""))),"")</f>
        <v/>
      </c>
      <c r="AN601" s="186" t="str">
        <f>IFERROR(IF('Input| Overheads'!$C$42="Direct costs",SUMPRODUCT(--('Input| Projects'!$AC601="Yes"),'Calc| Overheads Allocation'!E$8,'Calc| Project Costs'!X601),IF('Input| Overheads'!$C$42="Internal labour",SUMPRODUCT(--('Input| Projects'!$AC601="Yes"),'Calc| Overheads Allocation'!E$8,'Calc| Project Costs'!X601,'Input| Projects'!$Y601),IF('Input| Overheads'!$C$42="DNSP defined",SUMPRODUCT(--('Input| Projects'!$AC601="Yes"),'Calc| Overheads Allocation'!E$61,'Input| Projects'!$AF601),""))),"")</f>
        <v/>
      </c>
      <c r="AO601" s="186" t="str">
        <f>IFERROR(IF('Input| Overheads'!$C$42="Direct costs",SUMPRODUCT(--('Input| Projects'!$AC601="Yes"),'Calc| Overheads Allocation'!F$8,'Calc| Project Costs'!Y601),IF('Input| Overheads'!$C$42="Internal labour",SUMPRODUCT(--('Input| Projects'!$AC601="Yes"),'Calc| Overheads Allocation'!F$8,'Calc| Project Costs'!Y601,'Input| Projects'!$Y601),IF('Input| Overheads'!$C$42="DNSP defined",SUMPRODUCT(--('Input| Projects'!$AC601="Yes"),'Calc| Overheads Allocation'!F$61,'Input| Projects'!$AF601),""))),"")</f>
        <v/>
      </c>
      <c r="AP601" s="186" t="str">
        <f>IFERROR(IF('Input| Overheads'!$C$42="Direct costs",SUMPRODUCT(--('Input| Projects'!$AC601="Yes"),'Calc| Overheads Allocation'!G$8,'Calc| Project Costs'!Z601),IF('Input| Overheads'!$C$42="Internal labour",SUMPRODUCT(--('Input| Projects'!$AC601="Yes"),'Calc| Overheads Allocation'!G$8,'Calc| Project Costs'!Z601,'Input| Projects'!$Y601),IF('Input| Overheads'!$C$42="DNSP defined",SUMPRODUCT(--('Input| Projects'!$AC601="Yes"),'Calc| Overheads Allocation'!G$61,'Input| Projects'!$AF601),""))),"")</f>
        <v/>
      </c>
      <c r="AQ601" s="186" t="str">
        <f>IFERROR(IF('Input| Overheads'!$C$42="Direct costs",SUMPRODUCT(--('Input| Projects'!$AC601="Yes"),'Calc| Overheads Allocation'!H$8,'Calc| Project Costs'!AA601),IF('Input| Overheads'!$C$42="Internal labour",SUMPRODUCT(--('Input| Projects'!$AC601="Yes"),'Calc| Overheads Allocation'!H$8,'Calc| Project Costs'!AA601,'Input| Projects'!$Y601),IF('Input| Overheads'!$C$42="DNSP defined",SUMPRODUCT(--('Input| Projects'!$AC601="Yes"),'Calc| Overheads Allocation'!H$61,'Input| Projects'!$AF601),""))),"")</f>
        <v/>
      </c>
      <c r="AR601" s="186" t="str">
        <f>IFERROR(IF('Input| Overheads'!$C$42="Direct costs",SUMPRODUCT(--('Input| Projects'!$AC601="Yes"),'Calc| Overheads Allocation'!I$8,'Calc| Project Costs'!AB601),IF('Input| Overheads'!$C$42="Internal labour",SUMPRODUCT(--('Input| Projects'!$AC601="Yes"),'Calc| Overheads Allocation'!I$8,'Calc| Project Costs'!AB601,'Input| Projects'!$Y601),IF('Input| Overheads'!$C$42="DNSP defined",SUMPRODUCT(--('Input| Projects'!$AC601="Yes"),'Calc| Overheads Allocation'!I$61,'Input| Projects'!$AF601),""))),"")</f>
        <v/>
      </c>
      <c r="AS601" s="106"/>
      <c r="AT601" s="186" t="str">
        <f>IFERROR(IF('Input| Overheads'!$C$42="Direct costs",SUMPRODUCT(--('Input| Projects'!$AD601="Yes"),'Calc| Overheads Allocation'!C$9,'Calc| Project Costs'!V601),IF('Input| Overheads'!$C$42="Internal labour",SUMPRODUCT(--('Input| Projects'!$AD601="Yes"),'Calc| Overheads Allocation'!C$9,'Calc| Project Costs'!V601,'Input| Projects'!$Y601),IF('Input| Overheads'!$C$42="DNSP defined",SUMPRODUCT(--('Input| Projects'!$AD601="Yes"),'Calc| Overheads Allocation'!C$62,'Input| Projects'!$AG601),""))),"")</f>
        <v/>
      </c>
      <c r="AU601" s="186" t="str">
        <f>IFERROR(IF('Input| Overheads'!$C$42="Direct costs",SUMPRODUCT(--('Input| Projects'!$AD601="Yes"),'Calc| Overheads Allocation'!D$9,'Calc| Project Costs'!W601),IF('Input| Overheads'!$C$42="Internal labour",SUMPRODUCT(--('Input| Projects'!$AD601="Yes"),'Calc| Overheads Allocation'!D$9,'Calc| Project Costs'!W601,'Input| Projects'!$Y601),IF('Input| Overheads'!$C$42="DNSP defined",SUMPRODUCT(--('Input| Projects'!$AD601="Yes"),'Calc| Overheads Allocation'!D$62,'Input| Projects'!$AG601),""))),"")</f>
        <v/>
      </c>
      <c r="AV601" s="186" t="str">
        <f>IFERROR(IF('Input| Overheads'!$C$42="Direct costs",SUMPRODUCT(--('Input| Projects'!$AD601="Yes"),'Calc| Overheads Allocation'!E$9,'Calc| Project Costs'!X601),IF('Input| Overheads'!$C$42="Internal labour",SUMPRODUCT(--('Input| Projects'!$AD601="Yes"),'Calc| Overheads Allocation'!E$9,'Calc| Project Costs'!X601,'Input| Projects'!$Y601),IF('Input| Overheads'!$C$42="DNSP defined",SUMPRODUCT(--('Input| Projects'!$AD601="Yes"),'Calc| Overheads Allocation'!E$62,'Input| Projects'!$AG601),""))),"")</f>
        <v/>
      </c>
      <c r="AW601" s="186" t="str">
        <f>IFERROR(IF('Input| Overheads'!$C$42="Direct costs",SUMPRODUCT(--('Input| Projects'!$AD601="Yes"),'Calc| Overheads Allocation'!F$9,'Calc| Project Costs'!Y601),IF('Input| Overheads'!$C$42="Internal labour",SUMPRODUCT(--('Input| Projects'!$AD601="Yes"),'Calc| Overheads Allocation'!F$9,'Calc| Project Costs'!Y601,'Input| Projects'!$Y601),IF('Input| Overheads'!$C$42="DNSP defined",SUMPRODUCT(--('Input| Projects'!$AD601="Yes"),'Calc| Overheads Allocation'!F$62,'Input| Projects'!$AG601),""))),"")</f>
        <v/>
      </c>
      <c r="AX601" s="186" t="str">
        <f>IFERROR(IF('Input| Overheads'!$C$42="Direct costs",SUMPRODUCT(--('Input| Projects'!$AD601="Yes"),'Calc| Overheads Allocation'!G$9,'Calc| Project Costs'!Z601),IF('Input| Overheads'!$C$42="Internal labour",SUMPRODUCT(--('Input| Projects'!$AD601="Yes"),'Calc| Overheads Allocation'!G$9,'Calc| Project Costs'!Z601,'Input| Projects'!$Y601),IF('Input| Overheads'!$C$42="DNSP defined",SUMPRODUCT(--('Input| Projects'!$AD601="Yes"),'Calc| Overheads Allocation'!G$62,'Input| Projects'!$AG601),""))),"")</f>
        <v/>
      </c>
      <c r="AY601" s="186" t="str">
        <f>IFERROR(IF('Input| Overheads'!$C$42="Direct costs",SUMPRODUCT(--('Input| Projects'!$AD601="Yes"),'Calc| Overheads Allocation'!H$9,'Calc| Project Costs'!AA601),IF('Input| Overheads'!$C$42="Internal labour",SUMPRODUCT(--('Input| Projects'!$AD601="Yes"),'Calc| Overheads Allocation'!H$9,'Calc| Project Costs'!AA601,'Input| Projects'!$Y601),IF('Input| Overheads'!$C$42="DNSP defined",SUMPRODUCT(--('Input| Projects'!$AD601="Yes"),'Calc| Overheads Allocation'!H$62,'Input| Projects'!$AG601),""))),"")</f>
        <v/>
      </c>
      <c r="AZ601" s="186" t="str">
        <f>IFERROR(IF('Input| Overheads'!$C$42="Direct costs",SUMPRODUCT(--('Input| Projects'!$AD601="Yes"),'Calc| Overheads Allocation'!I$9,'Calc| Project Costs'!AB601),IF('Input| Overheads'!$C$42="Internal labour",SUMPRODUCT(--('Input| Projects'!$AD601="Yes"),'Calc| Overheads Allocation'!I$9,'Calc| Project Costs'!AB601,'Input| Projects'!$Y601),IF('Input| Overheads'!$C$42="DNSP defined",SUMPRODUCT(--('Input| Projects'!$AD601="Yes"),'Calc| Overheads Allocation'!I$62,'Input| Projects'!$AG601),""))),"")</f>
        <v/>
      </c>
      <c r="BA601" s="106"/>
      <c r="BB601" s="186">
        <f t="shared" si="303"/>
        <v>0</v>
      </c>
      <c r="BC601" s="186">
        <f t="shared" si="304"/>
        <v>0</v>
      </c>
      <c r="BD601" s="186">
        <f t="shared" si="305"/>
        <v>0</v>
      </c>
      <c r="BE601" s="186">
        <f t="shared" si="282"/>
        <v>0</v>
      </c>
      <c r="BF601" s="186">
        <f t="shared" si="283"/>
        <v>0</v>
      </c>
      <c r="BG601" s="186">
        <f t="shared" si="284"/>
        <v>0</v>
      </c>
      <c r="BH601" s="186">
        <f t="shared" si="285"/>
        <v>0</v>
      </c>
      <c r="BI601" s="97"/>
      <c r="BJ601" s="186" t="str">
        <f t="shared" si="286"/>
        <v/>
      </c>
      <c r="BK601" s="186" t="str">
        <f t="shared" si="287"/>
        <v/>
      </c>
      <c r="BL601" s="186" t="str">
        <f t="shared" si="288"/>
        <v/>
      </c>
      <c r="BM601" s="186" t="str">
        <f t="shared" si="289"/>
        <v/>
      </c>
      <c r="BN601" s="186" t="str">
        <f t="shared" si="290"/>
        <v/>
      </c>
      <c r="BO601" s="186" t="str">
        <f t="shared" si="291"/>
        <v/>
      </c>
      <c r="BP601" s="186" t="str">
        <f t="shared" si="292"/>
        <v/>
      </c>
      <c r="BQ601" s="97"/>
      <c r="BR601" s="186">
        <f t="shared" si="293"/>
        <v>0</v>
      </c>
      <c r="BS601" s="186">
        <f t="shared" si="294"/>
        <v>0</v>
      </c>
      <c r="BT601" s="222">
        <f t="shared" si="295"/>
        <v>0</v>
      </c>
      <c r="BU601" s="222">
        <f t="shared" si="296"/>
        <v>0</v>
      </c>
      <c r="BV601" s="222">
        <f t="shared" si="297"/>
        <v>0</v>
      </c>
      <c r="BW601" s="222">
        <f t="shared" si="298"/>
        <v>0</v>
      </c>
      <c r="BX601" s="222">
        <f t="shared" si="299"/>
        <v>0</v>
      </c>
      <c r="BY601" s="106"/>
      <c r="BZ601" s="197" t="str">
        <f>IF(SUMIF('Input| Projects'!$AS$8:$CP$8,"Dx",'Input| Projects'!$AS601:$CP601)=0,"",SUMIF('Input| Projects'!$AS$8:$CP$8,"Dx",'Input| Projects'!$AS601:$CP601))</f>
        <v/>
      </c>
      <c r="CA601" s="197" t="str">
        <f>IF(SUMIF('Input| Projects'!$AS$8:$CP$8,"Tx",'Input| Projects'!$AS601:$CP601)=0,"",SUMIF('Input| Projects'!$AS$8:$CP$8,"Tx",'Input| Projects'!$AS601:$CP601))</f>
        <v/>
      </c>
      <c r="CB601" s="150" t="str">
        <f t="shared" si="306"/>
        <v/>
      </c>
    </row>
    <row r="602" spans="2:80" x14ac:dyDescent="0.2">
      <c r="B602" s="201">
        <f>IFERROR('Input| Projects'!B602,"")</f>
        <v>593</v>
      </c>
      <c r="C602" s="42" t="str">
        <f>IFERROR(IF('Input| Projects'!C602="","",'Input| Projects'!C602),"")</f>
        <v/>
      </c>
      <c r="D602" s="42" t="str">
        <f>IFERROR(IF('Input| Projects'!D602="","",'Input| Projects'!D602),"")</f>
        <v/>
      </c>
      <c r="E602" s="104"/>
      <c r="F602" s="190">
        <f>IFERROR('Input| Projects'!I602*'Input| Escalations'!$K$19,"")</f>
        <v>0</v>
      </c>
      <c r="G602" s="190">
        <f>IFERROR('Input| Projects'!J602*'Input| Escalations'!$K$19,"")</f>
        <v>0</v>
      </c>
      <c r="H602" s="190">
        <f>IFERROR('Input| Projects'!K602*'Input| Escalations'!$K$19,"")</f>
        <v>0</v>
      </c>
      <c r="I602" s="190">
        <f>IFERROR('Input| Projects'!L602*'Input| Escalations'!$K$19,"")</f>
        <v>0</v>
      </c>
      <c r="J602" s="190">
        <f>IFERROR('Input| Projects'!M602*'Input| Escalations'!$K$19,"")</f>
        <v>0</v>
      </c>
      <c r="K602" s="190">
        <f>IFERROR('Input| Projects'!N602*'Input| Escalations'!$K$19,"")</f>
        <v>0</v>
      </c>
      <c r="L602" s="190">
        <f>IFERROR('Input| Projects'!O602*'Input| Escalations'!$K$19,"")</f>
        <v>0</v>
      </c>
      <c r="M602" s="150" t="str">
        <f>IF(ABS(SUM(F602:L602)-(SUM('Input| Projects'!I602:O602)*'Input| Escalations'!$K$19))&lt;0.0000001,"",1)</f>
        <v/>
      </c>
      <c r="N602" s="192">
        <f>'Input| Projects'!$Y602*INDEX('Input| Escalations'!$H$33:$N$33,MATCH('Calc| Project Costs'!N$9,'Input| Escalations'!$H$23:$N$23,0))+'Input| Projects'!$Z602*INDEX('Input| Escalations'!$H$34:$N$34,MATCH('Calc| Project Costs'!N$9,'Input| Escalations'!$H$23:$N$23,0))+'Input| Projects'!$AA602*INDEX('Input| Escalations'!$H$35:$N$35,MATCH('Calc| Project Costs'!N$9,'Input| Escalations'!$H$23:$N$23,0))+1</f>
        <v>1</v>
      </c>
      <c r="O602" s="192">
        <f>'Input| Projects'!$Y602*INDEX('Input| Escalations'!$H$33:$N$33,MATCH('Calc| Project Costs'!O$9,'Input| Escalations'!$H$23:$N$23,0))+'Input| Projects'!$Z602*INDEX('Input| Escalations'!$H$34:$N$34,MATCH('Calc| Project Costs'!O$9,'Input| Escalations'!$H$23:$N$23,0))+'Input| Projects'!$AA602*INDEX('Input| Escalations'!$H$35:$N$35,MATCH('Calc| Project Costs'!O$9,'Input| Escalations'!$H$23:$N$23,0))+1</f>
        <v>1</v>
      </c>
      <c r="P602" s="192">
        <f>'Input| Projects'!$Y602*INDEX('Input| Escalations'!$H$33:$N$33,MATCH('Calc| Project Costs'!P$9,'Input| Escalations'!$H$23:$N$23,0))+'Input| Projects'!$Z602*INDEX('Input| Escalations'!$H$34:$N$34,MATCH('Calc| Project Costs'!P$9,'Input| Escalations'!$H$23:$N$23,0))+'Input| Projects'!$AA602*INDEX('Input| Escalations'!$H$35:$N$35,MATCH('Calc| Project Costs'!P$9,'Input| Escalations'!$H$23:$N$23,0))+1</f>
        <v>1</v>
      </c>
      <c r="Q602" s="192">
        <f>'Input| Projects'!$Y602*INDEX('Input| Escalations'!$H$33:$N$33,MATCH('Calc| Project Costs'!Q$9,'Input| Escalations'!$H$23:$N$23,0))+'Input| Projects'!$Z602*INDEX('Input| Escalations'!$H$34:$N$34,MATCH('Calc| Project Costs'!Q$9,'Input| Escalations'!$H$23:$N$23,0))+'Input| Projects'!$AA602*INDEX('Input| Escalations'!$H$35:$N$35,MATCH('Calc| Project Costs'!Q$9,'Input| Escalations'!$H$23:$N$23,0))+1</f>
        <v>1</v>
      </c>
      <c r="R602" s="192">
        <f>'Input| Projects'!$Y602*INDEX('Input| Escalations'!$H$33:$N$33,MATCH('Calc| Project Costs'!R$9,'Input| Escalations'!$H$23:$N$23,0))+'Input| Projects'!$Z602*INDEX('Input| Escalations'!$H$34:$N$34,MATCH('Calc| Project Costs'!R$9,'Input| Escalations'!$H$23:$N$23,0))+'Input| Projects'!$AA602*INDEX('Input| Escalations'!$H$35:$N$35,MATCH('Calc| Project Costs'!R$9,'Input| Escalations'!$H$23:$N$23,0))+1</f>
        <v>1</v>
      </c>
      <c r="S602" s="192">
        <f>'Input| Projects'!$Y602*INDEX('Input| Escalations'!$H$33:$N$33,MATCH('Calc| Project Costs'!S$9,'Input| Escalations'!$H$23:$N$23,0))+'Input| Projects'!$Z602*INDEX('Input| Escalations'!$H$34:$N$34,MATCH('Calc| Project Costs'!S$9,'Input| Escalations'!$H$23:$N$23,0))+'Input| Projects'!$AA602*INDEX('Input| Escalations'!$H$35:$N$35,MATCH('Calc| Project Costs'!S$9,'Input| Escalations'!$H$23:$N$23,0))+1</f>
        <v>1</v>
      </c>
      <c r="T602" s="192">
        <f>'Input| Projects'!$Y602*INDEX('Input| Escalations'!$H$33:$N$33,MATCH('Calc| Project Costs'!T$9,'Input| Escalations'!$H$23:$N$23,0))+'Input| Projects'!$Z602*INDEX('Input| Escalations'!$H$34:$N$34,MATCH('Calc| Project Costs'!T$9,'Input| Escalations'!$H$23:$N$23,0))+'Input| Projects'!$AA602*INDEX('Input| Escalations'!$H$35:$N$35,MATCH('Calc| Project Costs'!T$9,'Input| Escalations'!$H$23:$N$23,0))+1</f>
        <v>1</v>
      </c>
      <c r="U602" s="106"/>
      <c r="V602" s="186">
        <f t="shared" si="300"/>
        <v>0</v>
      </c>
      <c r="W602" s="186">
        <f t="shared" si="301"/>
        <v>0</v>
      </c>
      <c r="X602" s="186">
        <f t="shared" si="302"/>
        <v>0</v>
      </c>
      <c r="Y602" s="186">
        <f t="shared" si="278"/>
        <v>0</v>
      </c>
      <c r="Z602" s="186">
        <f t="shared" si="279"/>
        <v>0</v>
      </c>
      <c r="AA602" s="186">
        <f t="shared" si="280"/>
        <v>0</v>
      </c>
      <c r="AB602" s="186">
        <f t="shared" si="281"/>
        <v>0</v>
      </c>
      <c r="AC602" s="106"/>
      <c r="AD602" s="186">
        <f>'Input| Projects'!Q602*N602*'Input| Escalations'!$K$19</f>
        <v>0</v>
      </c>
      <c r="AE602" s="186">
        <f>'Input| Projects'!R602*O602*'Input| Escalations'!$K$19</f>
        <v>0</v>
      </c>
      <c r="AF602" s="186">
        <f>'Input| Projects'!S602*P602*'Input| Escalations'!$K$19</f>
        <v>0</v>
      </c>
      <c r="AG602" s="186">
        <f>'Input| Projects'!T602*Q602*'Input| Escalations'!$K$19</f>
        <v>0</v>
      </c>
      <c r="AH602" s="186">
        <f>'Input| Projects'!U602*R602*'Input| Escalations'!$K$19</f>
        <v>0</v>
      </c>
      <c r="AI602" s="186">
        <f>'Input| Projects'!V602*S602*'Input| Escalations'!$K$19</f>
        <v>0</v>
      </c>
      <c r="AJ602" s="186">
        <f>'Input| Projects'!W602*T602*'Input| Escalations'!$K$19</f>
        <v>0</v>
      </c>
      <c r="AK602" s="106"/>
      <c r="AL602" s="186" t="str">
        <f>IFERROR(IF('Input| Overheads'!$C$42="Direct costs",SUMPRODUCT(--('Input| Projects'!$AC602="Yes"),'Calc| Overheads Allocation'!C$8,'Calc| Project Costs'!V602),IF('Input| Overheads'!$C$42="Internal labour",SUMPRODUCT(--('Input| Projects'!$AC602="Yes"),'Calc| Overheads Allocation'!C$8,'Calc| Project Costs'!V602,'Input| Projects'!$Y602),IF('Input| Overheads'!$C$42="DNSP defined",SUMPRODUCT(--('Input| Projects'!$AC602="Yes"),'Calc| Overheads Allocation'!C$61,'Input| Projects'!$AF602),""))),"")</f>
        <v/>
      </c>
      <c r="AM602" s="186" t="str">
        <f>IFERROR(IF('Input| Overheads'!$C$42="Direct costs",SUMPRODUCT(--('Input| Projects'!$AC602="Yes"),'Calc| Overheads Allocation'!D$8,'Calc| Project Costs'!W602),IF('Input| Overheads'!$C$42="Internal labour",SUMPRODUCT(--('Input| Projects'!$AC602="Yes"),'Calc| Overheads Allocation'!D$8,'Calc| Project Costs'!W602,'Input| Projects'!$Y602),IF('Input| Overheads'!$C$42="DNSP defined",SUMPRODUCT(--('Input| Projects'!$AC602="Yes"),'Calc| Overheads Allocation'!D$61,'Input| Projects'!$AF602),""))),"")</f>
        <v/>
      </c>
      <c r="AN602" s="186" t="str">
        <f>IFERROR(IF('Input| Overheads'!$C$42="Direct costs",SUMPRODUCT(--('Input| Projects'!$AC602="Yes"),'Calc| Overheads Allocation'!E$8,'Calc| Project Costs'!X602),IF('Input| Overheads'!$C$42="Internal labour",SUMPRODUCT(--('Input| Projects'!$AC602="Yes"),'Calc| Overheads Allocation'!E$8,'Calc| Project Costs'!X602,'Input| Projects'!$Y602),IF('Input| Overheads'!$C$42="DNSP defined",SUMPRODUCT(--('Input| Projects'!$AC602="Yes"),'Calc| Overheads Allocation'!E$61,'Input| Projects'!$AF602),""))),"")</f>
        <v/>
      </c>
      <c r="AO602" s="186" t="str">
        <f>IFERROR(IF('Input| Overheads'!$C$42="Direct costs",SUMPRODUCT(--('Input| Projects'!$AC602="Yes"),'Calc| Overheads Allocation'!F$8,'Calc| Project Costs'!Y602),IF('Input| Overheads'!$C$42="Internal labour",SUMPRODUCT(--('Input| Projects'!$AC602="Yes"),'Calc| Overheads Allocation'!F$8,'Calc| Project Costs'!Y602,'Input| Projects'!$Y602),IF('Input| Overheads'!$C$42="DNSP defined",SUMPRODUCT(--('Input| Projects'!$AC602="Yes"),'Calc| Overheads Allocation'!F$61,'Input| Projects'!$AF602),""))),"")</f>
        <v/>
      </c>
      <c r="AP602" s="186" t="str">
        <f>IFERROR(IF('Input| Overheads'!$C$42="Direct costs",SUMPRODUCT(--('Input| Projects'!$AC602="Yes"),'Calc| Overheads Allocation'!G$8,'Calc| Project Costs'!Z602),IF('Input| Overheads'!$C$42="Internal labour",SUMPRODUCT(--('Input| Projects'!$AC602="Yes"),'Calc| Overheads Allocation'!G$8,'Calc| Project Costs'!Z602,'Input| Projects'!$Y602),IF('Input| Overheads'!$C$42="DNSP defined",SUMPRODUCT(--('Input| Projects'!$AC602="Yes"),'Calc| Overheads Allocation'!G$61,'Input| Projects'!$AF602),""))),"")</f>
        <v/>
      </c>
      <c r="AQ602" s="186" t="str">
        <f>IFERROR(IF('Input| Overheads'!$C$42="Direct costs",SUMPRODUCT(--('Input| Projects'!$AC602="Yes"),'Calc| Overheads Allocation'!H$8,'Calc| Project Costs'!AA602),IF('Input| Overheads'!$C$42="Internal labour",SUMPRODUCT(--('Input| Projects'!$AC602="Yes"),'Calc| Overheads Allocation'!H$8,'Calc| Project Costs'!AA602,'Input| Projects'!$Y602),IF('Input| Overheads'!$C$42="DNSP defined",SUMPRODUCT(--('Input| Projects'!$AC602="Yes"),'Calc| Overheads Allocation'!H$61,'Input| Projects'!$AF602),""))),"")</f>
        <v/>
      </c>
      <c r="AR602" s="186" t="str">
        <f>IFERROR(IF('Input| Overheads'!$C$42="Direct costs",SUMPRODUCT(--('Input| Projects'!$AC602="Yes"),'Calc| Overheads Allocation'!I$8,'Calc| Project Costs'!AB602),IF('Input| Overheads'!$C$42="Internal labour",SUMPRODUCT(--('Input| Projects'!$AC602="Yes"),'Calc| Overheads Allocation'!I$8,'Calc| Project Costs'!AB602,'Input| Projects'!$Y602),IF('Input| Overheads'!$C$42="DNSP defined",SUMPRODUCT(--('Input| Projects'!$AC602="Yes"),'Calc| Overheads Allocation'!I$61,'Input| Projects'!$AF602),""))),"")</f>
        <v/>
      </c>
      <c r="AS602" s="106"/>
      <c r="AT602" s="186" t="str">
        <f>IFERROR(IF('Input| Overheads'!$C$42="Direct costs",SUMPRODUCT(--('Input| Projects'!$AD602="Yes"),'Calc| Overheads Allocation'!C$9,'Calc| Project Costs'!V602),IF('Input| Overheads'!$C$42="Internal labour",SUMPRODUCT(--('Input| Projects'!$AD602="Yes"),'Calc| Overheads Allocation'!C$9,'Calc| Project Costs'!V602,'Input| Projects'!$Y602),IF('Input| Overheads'!$C$42="DNSP defined",SUMPRODUCT(--('Input| Projects'!$AD602="Yes"),'Calc| Overheads Allocation'!C$62,'Input| Projects'!$AG602),""))),"")</f>
        <v/>
      </c>
      <c r="AU602" s="186" t="str">
        <f>IFERROR(IF('Input| Overheads'!$C$42="Direct costs",SUMPRODUCT(--('Input| Projects'!$AD602="Yes"),'Calc| Overheads Allocation'!D$9,'Calc| Project Costs'!W602),IF('Input| Overheads'!$C$42="Internal labour",SUMPRODUCT(--('Input| Projects'!$AD602="Yes"),'Calc| Overheads Allocation'!D$9,'Calc| Project Costs'!W602,'Input| Projects'!$Y602),IF('Input| Overheads'!$C$42="DNSP defined",SUMPRODUCT(--('Input| Projects'!$AD602="Yes"),'Calc| Overheads Allocation'!D$62,'Input| Projects'!$AG602),""))),"")</f>
        <v/>
      </c>
      <c r="AV602" s="186" t="str">
        <f>IFERROR(IF('Input| Overheads'!$C$42="Direct costs",SUMPRODUCT(--('Input| Projects'!$AD602="Yes"),'Calc| Overheads Allocation'!E$9,'Calc| Project Costs'!X602),IF('Input| Overheads'!$C$42="Internal labour",SUMPRODUCT(--('Input| Projects'!$AD602="Yes"),'Calc| Overheads Allocation'!E$9,'Calc| Project Costs'!X602,'Input| Projects'!$Y602),IF('Input| Overheads'!$C$42="DNSP defined",SUMPRODUCT(--('Input| Projects'!$AD602="Yes"),'Calc| Overheads Allocation'!E$62,'Input| Projects'!$AG602),""))),"")</f>
        <v/>
      </c>
      <c r="AW602" s="186" t="str">
        <f>IFERROR(IF('Input| Overheads'!$C$42="Direct costs",SUMPRODUCT(--('Input| Projects'!$AD602="Yes"),'Calc| Overheads Allocation'!F$9,'Calc| Project Costs'!Y602),IF('Input| Overheads'!$C$42="Internal labour",SUMPRODUCT(--('Input| Projects'!$AD602="Yes"),'Calc| Overheads Allocation'!F$9,'Calc| Project Costs'!Y602,'Input| Projects'!$Y602),IF('Input| Overheads'!$C$42="DNSP defined",SUMPRODUCT(--('Input| Projects'!$AD602="Yes"),'Calc| Overheads Allocation'!F$62,'Input| Projects'!$AG602),""))),"")</f>
        <v/>
      </c>
      <c r="AX602" s="186" t="str">
        <f>IFERROR(IF('Input| Overheads'!$C$42="Direct costs",SUMPRODUCT(--('Input| Projects'!$AD602="Yes"),'Calc| Overheads Allocation'!G$9,'Calc| Project Costs'!Z602),IF('Input| Overheads'!$C$42="Internal labour",SUMPRODUCT(--('Input| Projects'!$AD602="Yes"),'Calc| Overheads Allocation'!G$9,'Calc| Project Costs'!Z602,'Input| Projects'!$Y602),IF('Input| Overheads'!$C$42="DNSP defined",SUMPRODUCT(--('Input| Projects'!$AD602="Yes"),'Calc| Overheads Allocation'!G$62,'Input| Projects'!$AG602),""))),"")</f>
        <v/>
      </c>
      <c r="AY602" s="186" t="str">
        <f>IFERROR(IF('Input| Overheads'!$C$42="Direct costs",SUMPRODUCT(--('Input| Projects'!$AD602="Yes"),'Calc| Overheads Allocation'!H$9,'Calc| Project Costs'!AA602),IF('Input| Overheads'!$C$42="Internal labour",SUMPRODUCT(--('Input| Projects'!$AD602="Yes"),'Calc| Overheads Allocation'!H$9,'Calc| Project Costs'!AA602,'Input| Projects'!$Y602),IF('Input| Overheads'!$C$42="DNSP defined",SUMPRODUCT(--('Input| Projects'!$AD602="Yes"),'Calc| Overheads Allocation'!H$62,'Input| Projects'!$AG602),""))),"")</f>
        <v/>
      </c>
      <c r="AZ602" s="186" t="str">
        <f>IFERROR(IF('Input| Overheads'!$C$42="Direct costs",SUMPRODUCT(--('Input| Projects'!$AD602="Yes"),'Calc| Overheads Allocation'!I$9,'Calc| Project Costs'!AB602),IF('Input| Overheads'!$C$42="Internal labour",SUMPRODUCT(--('Input| Projects'!$AD602="Yes"),'Calc| Overheads Allocation'!I$9,'Calc| Project Costs'!AB602,'Input| Projects'!$Y602),IF('Input| Overheads'!$C$42="DNSP defined",SUMPRODUCT(--('Input| Projects'!$AD602="Yes"),'Calc| Overheads Allocation'!I$62,'Input| Projects'!$AG602),""))),"")</f>
        <v/>
      </c>
      <c r="BA602" s="106"/>
      <c r="BB602" s="186">
        <f t="shared" si="303"/>
        <v>0</v>
      </c>
      <c r="BC602" s="186">
        <f t="shared" si="304"/>
        <v>0</v>
      </c>
      <c r="BD602" s="186">
        <f t="shared" si="305"/>
        <v>0</v>
      </c>
      <c r="BE602" s="186">
        <f t="shared" si="282"/>
        <v>0</v>
      </c>
      <c r="BF602" s="186">
        <f t="shared" si="283"/>
        <v>0</v>
      </c>
      <c r="BG602" s="186">
        <f t="shared" si="284"/>
        <v>0</v>
      </c>
      <c r="BH602" s="186">
        <f t="shared" si="285"/>
        <v>0</v>
      </c>
      <c r="BI602" s="97"/>
      <c r="BJ602" s="186" t="str">
        <f t="shared" si="286"/>
        <v/>
      </c>
      <c r="BK602" s="186" t="str">
        <f t="shared" si="287"/>
        <v/>
      </c>
      <c r="BL602" s="186" t="str">
        <f t="shared" si="288"/>
        <v/>
      </c>
      <c r="BM602" s="186" t="str">
        <f t="shared" si="289"/>
        <v/>
      </c>
      <c r="BN602" s="186" t="str">
        <f t="shared" si="290"/>
        <v/>
      </c>
      <c r="BO602" s="186" t="str">
        <f t="shared" si="291"/>
        <v/>
      </c>
      <c r="BP602" s="186" t="str">
        <f t="shared" si="292"/>
        <v/>
      </c>
      <c r="BQ602" s="97"/>
      <c r="BR602" s="186">
        <f t="shared" si="293"/>
        <v>0</v>
      </c>
      <c r="BS602" s="186">
        <f t="shared" si="294"/>
        <v>0</v>
      </c>
      <c r="BT602" s="222">
        <f t="shared" si="295"/>
        <v>0</v>
      </c>
      <c r="BU602" s="222">
        <f t="shared" si="296"/>
        <v>0</v>
      </c>
      <c r="BV602" s="222">
        <f t="shared" si="297"/>
        <v>0</v>
      </c>
      <c r="BW602" s="222">
        <f t="shared" si="298"/>
        <v>0</v>
      </c>
      <c r="BX602" s="222">
        <f t="shared" si="299"/>
        <v>0</v>
      </c>
      <c r="BY602" s="106"/>
      <c r="BZ602" s="197" t="str">
        <f>IF(SUMIF('Input| Projects'!$AS$8:$CP$8,"Dx",'Input| Projects'!$AS602:$CP602)=0,"",SUMIF('Input| Projects'!$AS$8:$CP$8,"Dx",'Input| Projects'!$AS602:$CP602))</f>
        <v/>
      </c>
      <c r="CA602" s="197" t="str">
        <f>IF(SUMIF('Input| Projects'!$AS$8:$CP$8,"Tx",'Input| Projects'!$AS602:$CP602)=0,"",SUMIF('Input| Projects'!$AS$8:$CP$8,"Tx",'Input| Projects'!$AS602:$CP602))</f>
        <v/>
      </c>
      <c r="CB602" s="150" t="str">
        <f t="shared" si="306"/>
        <v/>
      </c>
    </row>
    <row r="603" spans="2:80" x14ac:dyDescent="0.2">
      <c r="B603" s="201">
        <f>IFERROR('Input| Projects'!B603,"")</f>
        <v>594</v>
      </c>
      <c r="C603" s="42" t="str">
        <f>IFERROR(IF('Input| Projects'!C603="","",'Input| Projects'!C603),"")</f>
        <v/>
      </c>
      <c r="D603" s="42" t="str">
        <f>IFERROR(IF('Input| Projects'!D603="","",'Input| Projects'!D603),"")</f>
        <v/>
      </c>
      <c r="E603" s="104"/>
      <c r="F603" s="190">
        <f>IFERROR('Input| Projects'!I603*'Input| Escalations'!$K$19,"")</f>
        <v>0</v>
      </c>
      <c r="G603" s="190">
        <f>IFERROR('Input| Projects'!J603*'Input| Escalations'!$K$19,"")</f>
        <v>0</v>
      </c>
      <c r="H603" s="190">
        <f>IFERROR('Input| Projects'!K603*'Input| Escalations'!$K$19,"")</f>
        <v>0</v>
      </c>
      <c r="I603" s="190">
        <f>IFERROR('Input| Projects'!L603*'Input| Escalations'!$K$19,"")</f>
        <v>0</v>
      </c>
      <c r="J603" s="190">
        <f>IFERROR('Input| Projects'!M603*'Input| Escalations'!$K$19,"")</f>
        <v>0</v>
      </c>
      <c r="K603" s="190">
        <f>IFERROR('Input| Projects'!N603*'Input| Escalations'!$K$19,"")</f>
        <v>0</v>
      </c>
      <c r="L603" s="190">
        <f>IFERROR('Input| Projects'!O603*'Input| Escalations'!$K$19,"")</f>
        <v>0</v>
      </c>
      <c r="M603" s="150" t="str">
        <f>IF(ABS(SUM(F603:L603)-(SUM('Input| Projects'!I603:O603)*'Input| Escalations'!$K$19))&lt;0.0000001,"",1)</f>
        <v/>
      </c>
      <c r="N603" s="192">
        <f>'Input| Projects'!$Y603*INDEX('Input| Escalations'!$H$33:$N$33,MATCH('Calc| Project Costs'!N$9,'Input| Escalations'!$H$23:$N$23,0))+'Input| Projects'!$Z603*INDEX('Input| Escalations'!$H$34:$N$34,MATCH('Calc| Project Costs'!N$9,'Input| Escalations'!$H$23:$N$23,0))+'Input| Projects'!$AA603*INDEX('Input| Escalations'!$H$35:$N$35,MATCH('Calc| Project Costs'!N$9,'Input| Escalations'!$H$23:$N$23,0))+1</f>
        <v>1</v>
      </c>
      <c r="O603" s="192">
        <f>'Input| Projects'!$Y603*INDEX('Input| Escalations'!$H$33:$N$33,MATCH('Calc| Project Costs'!O$9,'Input| Escalations'!$H$23:$N$23,0))+'Input| Projects'!$Z603*INDEX('Input| Escalations'!$H$34:$N$34,MATCH('Calc| Project Costs'!O$9,'Input| Escalations'!$H$23:$N$23,0))+'Input| Projects'!$AA603*INDEX('Input| Escalations'!$H$35:$N$35,MATCH('Calc| Project Costs'!O$9,'Input| Escalations'!$H$23:$N$23,0))+1</f>
        <v>1</v>
      </c>
      <c r="P603" s="192">
        <f>'Input| Projects'!$Y603*INDEX('Input| Escalations'!$H$33:$N$33,MATCH('Calc| Project Costs'!P$9,'Input| Escalations'!$H$23:$N$23,0))+'Input| Projects'!$Z603*INDEX('Input| Escalations'!$H$34:$N$34,MATCH('Calc| Project Costs'!P$9,'Input| Escalations'!$H$23:$N$23,0))+'Input| Projects'!$AA603*INDEX('Input| Escalations'!$H$35:$N$35,MATCH('Calc| Project Costs'!P$9,'Input| Escalations'!$H$23:$N$23,0))+1</f>
        <v>1</v>
      </c>
      <c r="Q603" s="192">
        <f>'Input| Projects'!$Y603*INDEX('Input| Escalations'!$H$33:$N$33,MATCH('Calc| Project Costs'!Q$9,'Input| Escalations'!$H$23:$N$23,0))+'Input| Projects'!$Z603*INDEX('Input| Escalations'!$H$34:$N$34,MATCH('Calc| Project Costs'!Q$9,'Input| Escalations'!$H$23:$N$23,0))+'Input| Projects'!$AA603*INDEX('Input| Escalations'!$H$35:$N$35,MATCH('Calc| Project Costs'!Q$9,'Input| Escalations'!$H$23:$N$23,0))+1</f>
        <v>1</v>
      </c>
      <c r="R603" s="192">
        <f>'Input| Projects'!$Y603*INDEX('Input| Escalations'!$H$33:$N$33,MATCH('Calc| Project Costs'!R$9,'Input| Escalations'!$H$23:$N$23,0))+'Input| Projects'!$Z603*INDEX('Input| Escalations'!$H$34:$N$34,MATCH('Calc| Project Costs'!R$9,'Input| Escalations'!$H$23:$N$23,0))+'Input| Projects'!$AA603*INDEX('Input| Escalations'!$H$35:$N$35,MATCH('Calc| Project Costs'!R$9,'Input| Escalations'!$H$23:$N$23,0))+1</f>
        <v>1</v>
      </c>
      <c r="S603" s="192">
        <f>'Input| Projects'!$Y603*INDEX('Input| Escalations'!$H$33:$N$33,MATCH('Calc| Project Costs'!S$9,'Input| Escalations'!$H$23:$N$23,0))+'Input| Projects'!$Z603*INDEX('Input| Escalations'!$H$34:$N$34,MATCH('Calc| Project Costs'!S$9,'Input| Escalations'!$H$23:$N$23,0))+'Input| Projects'!$AA603*INDEX('Input| Escalations'!$H$35:$N$35,MATCH('Calc| Project Costs'!S$9,'Input| Escalations'!$H$23:$N$23,0))+1</f>
        <v>1</v>
      </c>
      <c r="T603" s="192">
        <f>'Input| Projects'!$Y603*INDEX('Input| Escalations'!$H$33:$N$33,MATCH('Calc| Project Costs'!T$9,'Input| Escalations'!$H$23:$N$23,0))+'Input| Projects'!$Z603*INDEX('Input| Escalations'!$H$34:$N$34,MATCH('Calc| Project Costs'!T$9,'Input| Escalations'!$H$23:$N$23,0))+'Input| Projects'!$AA603*INDEX('Input| Escalations'!$H$35:$N$35,MATCH('Calc| Project Costs'!T$9,'Input| Escalations'!$H$23:$N$23,0))+1</f>
        <v>1</v>
      </c>
      <c r="U603" s="106"/>
      <c r="V603" s="186">
        <f t="shared" si="300"/>
        <v>0</v>
      </c>
      <c r="W603" s="186">
        <f t="shared" si="301"/>
        <v>0</v>
      </c>
      <c r="X603" s="186">
        <f t="shared" si="302"/>
        <v>0</v>
      </c>
      <c r="Y603" s="186">
        <f t="shared" si="278"/>
        <v>0</v>
      </c>
      <c r="Z603" s="186">
        <f t="shared" si="279"/>
        <v>0</v>
      </c>
      <c r="AA603" s="186">
        <f t="shared" si="280"/>
        <v>0</v>
      </c>
      <c r="AB603" s="186">
        <f t="shared" si="281"/>
        <v>0</v>
      </c>
      <c r="AC603" s="106"/>
      <c r="AD603" s="186">
        <f>'Input| Projects'!Q603*N603*'Input| Escalations'!$K$19</f>
        <v>0</v>
      </c>
      <c r="AE603" s="186">
        <f>'Input| Projects'!R603*O603*'Input| Escalations'!$K$19</f>
        <v>0</v>
      </c>
      <c r="AF603" s="186">
        <f>'Input| Projects'!S603*P603*'Input| Escalations'!$K$19</f>
        <v>0</v>
      </c>
      <c r="AG603" s="186">
        <f>'Input| Projects'!T603*Q603*'Input| Escalations'!$K$19</f>
        <v>0</v>
      </c>
      <c r="AH603" s="186">
        <f>'Input| Projects'!U603*R603*'Input| Escalations'!$K$19</f>
        <v>0</v>
      </c>
      <c r="AI603" s="186">
        <f>'Input| Projects'!V603*S603*'Input| Escalations'!$K$19</f>
        <v>0</v>
      </c>
      <c r="AJ603" s="186">
        <f>'Input| Projects'!W603*T603*'Input| Escalations'!$K$19</f>
        <v>0</v>
      </c>
      <c r="AK603" s="106"/>
      <c r="AL603" s="186" t="str">
        <f>IFERROR(IF('Input| Overheads'!$C$42="Direct costs",SUMPRODUCT(--('Input| Projects'!$AC603="Yes"),'Calc| Overheads Allocation'!C$8,'Calc| Project Costs'!V603),IF('Input| Overheads'!$C$42="Internal labour",SUMPRODUCT(--('Input| Projects'!$AC603="Yes"),'Calc| Overheads Allocation'!C$8,'Calc| Project Costs'!V603,'Input| Projects'!$Y603),IF('Input| Overheads'!$C$42="DNSP defined",SUMPRODUCT(--('Input| Projects'!$AC603="Yes"),'Calc| Overheads Allocation'!C$61,'Input| Projects'!$AF603),""))),"")</f>
        <v/>
      </c>
      <c r="AM603" s="186" t="str">
        <f>IFERROR(IF('Input| Overheads'!$C$42="Direct costs",SUMPRODUCT(--('Input| Projects'!$AC603="Yes"),'Calc| Overheads Allocation'!D$8,'Calc| Project Costs'!W603),IF('Input| Overheads'!$C$42="Internal labour",SUMPRODUCT(--('Input| Projects'!$AC603="Yes"),'Calc| Overheads Allocation'!D$8,'Calc| Project Costs'!W603,'Input| Projects'!$Y603),IF('Input| Overheads'!$C$42="DNSP defined",SUMPRODUCT(--('Input| Projects'!$AC603="Yes"),'Calc| Overheads Allocation'!D$61,'Input| Projects'!$AF603),""))),"")</f>
        <v/>
      </c>
      <c r="AN603" s="186" t="str">
        <f>IFERROR(IF('Input| Overheads'!$C$42="Direct costs",SUMPRODUCT(--('Input| Projects'!$AC603="Yes"),'Calc| Overheads Allocation'!E$8,'Calc| Project Costs'!X603),IF('Input| Overheads'!$C$42="Internal labour",SUMPRODUCT(--('Input| Projects'!$AC603="Yes"),'Calc| Overheads Allocation'!E$8,'Calc| Project Costs'!X603,'Input| Projects'!$Y603),IF('Input| Overheads'!$C$42="DNSP defined",SUMPRODUCT(--('Input| Projects'!$AC603="Yes"),'Calc| Overheads Allocation'!E$61,'Input| Projects'!$AF603),""))),"")</f>
        <v/>
      </c>
      <c r="AO603" s="186" t="str">
        <f>IFERROR(IF('Input| Overheads'!$C$42="Direct costs",SUMPRODUCT(--('Input| Projects'!$AC603="Yes"),'Calc| Overheads Allocation'!F$8,'Calc| Project Costs'!Y603),IF('Input| Overheads'!$C$42="Internal labour",SUMPRODUCT(--('Input| Projects'!$AC603="Yes"),'Calc| Overheads Allocation'!F$8,'Calc| Project Costs'!Y603,'Input| Projects'!$Y603),IF('Input| Overheads'!$C$42="DNSP defined",SUMPRODUCT(--('Input| Projects'!$AC603="Yes"),'Calc| Overheads Allocation'!F$61,'Input| Projects'!$AF603),""))),"")</f>
        <v/>
      </c>
      <c r="AP603" s="186" t="str">
        <f>IFERROR(IF('Input| Overheads'!$C$42="Direct costs",SUMPRODUCT(--('Input| Projects'!$AC603="Yes"),'Calc| Overheads Allocation'!G$8,'Calc| Project Costs'!Z603),IF('Input| Overheads'!$C$42="Internal labour",SUMPRODUCT(--('Input| Projects'!$AC603="Yes"),'Calc| Overheads Allocation'!G$8,'Calc| Project Costs'!Z603,'Input| Projects'!$Y603),IF('Input| Overheads'!$C$42="DNSP defined",SUMPRODUCT(--('Input| Projects'!$AC603="Yes"),'Calc| Overheads Allocation'!G$61,'Input| Projects'!$AF603),""))),"")</f>
        <v/>
      </c>
      <c r="AQ603" s="186" t="str">
        <f>IFERROR(IF('Input| Overheads'!$C$42="Direct costs",SUMPRODUCT(--('Input| Projects'!$AC603="Yes"),'Calc| Overheads Allocation'!H$8,'Calc| Project Costs'!AA603),IF('Input| Overheads'!$C$42="Internal labour",SUMPRODUCT(--('Input| Projects'!$AC603="Yes"),'Calc| Overheads Allocation'!H$8,'Calc| Project Costs'!AA603,'Input| Projects'!$Y603),IF('Input| Overheads'!$C$42="DNSP defined",SUMPRODUCT(--('Input| Projects'!$AC603="Yes"),'Calc| Overheads Allocation'!H$61,'Input| Projects'!$AF603),""))),"")</f>
        <v/>
      </c>
      <c r="AR603" s="186" t="str">
        <f>IFERROR(IF('Input| Overheads'!$C$42="Direct costs",SUMPRODUCT(--('Input| Projects'!$AC603="Yes"),'Calc| Overheads Allocation'!I$8,'Calc| Project Costs'!AB603),IF('Input| Overheads'!$C$42="Internal labour",SUMPRODUCT(--('Input| Projects'!$AC603="Yes"),'Calc| Overheads Allocation'!I$8,'Calc| Project Costs'!AB603,'Input| Projects'!$Y603),IF('Input| Overheads'!$C$42="DNSP defined",SUMPRODUCT(--('Input| Projects'!$AC603="Yes"),'Calc| Overheads Allocation'!I$61,'Input| Projects'!$AF603),""))),"")</f>
        <v/>
      </c>
      <c r="AS603" s="106"/>
      <c r="AT603" s="186" t="str">
        <f>IFERROR(IF('Input| Overheads'!$C$42="Direct costs",SUMPRODUCT(--('Input| Projects'!$AD603="Yes"),'Calc| Overheads Allocation'!C$9,'Calc| Project Costs'!V603),IF('Input| Overheads'!$C$42="Internal labour",SUMPRODUCT(--('Input| Projects'!$AD603="Yes"),'Calc| Overheads Allocation'!C$9,'Calc| Project Costs'!V603,'Input| Projects'!$Y603),IF('Input| Overheads'!$C$42="DNSP defined",SUMPRODUCT(--('Input| Projects'!$AD603="Yes"),'Calc| Overheads Allocation'!C$62,'Input| Projects'!$AG603),""))),"")</f>
        <v/>
      </c>
      <c r="AU603" s="186" t="str">
        <f>IFERROR(IF('Input| Overheads'!$C$42="Direct costs",SUMPRODUCT(--('Input| Projects'!$AD603="Yes"),'Calc| Overheads Allocation'!D$9,'Calc| Project Costs'!W603),IF('Input| Overheads'!$C$42="Internal labour",SUMPRODUCT(--('Input| Projects'!$AD603="Yes"),'Calc| Overheads Allocation'!D$9,'Calc| Project Costs'!W603,'Input| Projects'!$Y603),IF('Input| Overheads'!$C$42="DNSP defined",SUMPRODUCT(--('Input| Projects'!$AD603="Yes"),'Calc| Overheads Allocation'!D$62,'Input| Projects'!$AG603),""))),"")</f>
        <v/>
      </c>
      <c r="AV603" s="186" t="str">
        <f>IFERROR(IF('Input| Overheads'!$C$42="Direct costs",SUMPRODUCT(--('Input| Projects'!$AD603="Yes"),'Calc| Overheads Allocation'!E$9,'Calc| Project Costs'!X603),IF('Input| Overheads'!$C$42="Internal labour",SUMPRODUCT(--('Input| Projects'!$AD603="Yes"),'Calc| Overheads Allocation'!E$9,'Calc| Project Costs'!X603,'Input| Projects'!$Y603),IF('Input| Overheads'!$C$42="DNSP defined",SUMPRODUCT(--('Input| Projects'!$AD603="Yes"),'Calc| Overheads Allocation'!E$62,'Input| Projects'!$AG603),""))),"")</f>
        <v/>
      </c>
      <c r="AW603" s="186" t="str">
        <f>IFERROR(IF('Input| Overheads'!$C$42="Direct costs",SUMPRODUCT(--('Input| Projects'!$AD603="Yes"),'Calc| Overheads Allocation'!F$9,'Calc| Project Costs'!Y603),IF('Input| Overheads'!$C$42="Internal labour",SUMPRODUCT(--('Input| Projects'!$AD603="Yes"),'Calc| Overheads Allocation'!F$9,'Calc| Project Costs'!Y603,'Input| Projects'!$Y603),IF('Input| Overheads'!$C$42="DNSP defined",SUMPRODUCT(--('Input| Projects'!$AD603="Yes"),'Calc| Overheads Allocation'!F$62,'Input| Projects'!$AG603),""))),"")</f>
        <v/>
      </c>
      <c r="AX603" s="186" t="str">
        <f>IFERROR(IF('Input| Overheads'!$C$42="Direct costs",SUMPRODUCT(--('Input| Projects'!$AD603="Yes"),'Calc| Overheads Allocation'!G$9,'Calc| Project Costs'!Z603),IF('Input| Overheads'!$C$42="Internal labour",SUMPRODUCT(--('Input| Projects'!$AD603="Yes"),'Calc| Overheads Allocation'!G$9,'Calc| Project Costs'!Z603,'Input| Projects'!$Y603),IF('Input| Overheads'!$C$42="DNSP defined",SUMPRODUCT(--('Input| Projects'!$AD603="Yes"),'Calc| Overheads Allocation'!G$62,'Input| Projects'!$AG603),""))),"")</f>
        <v/>
      </c>
      <c r="AY603" s="186" t="str">
        <f>IFERROR(IF('Input| Overheads'!$C$42="Direct costs",SUMPRODUCT(--('Input| Projects'!$AD603="Yes"),'Calc| Overheads Allocation'!H$9,'Calc| Project Costs'!AA603),IF('Input| Overheads'!$C$42="Internal labour",SUMPRODUCT(--('Input| Projects'!$AD603="Yes"),'Calc| Overheads Allocation'!H$9,'Calc| Project Costs'!AA603,'Input| Projects'!$Y603),IF('Input| Overheads'!$C$42="DNSP defined",SUMPRODUCT(--('Input| Projects'!$AD603="Yes"),'Calc| Overheads Allocation'!H$62,'Input| Projects'!$AG603),""))),"")</f>
        <v/>
      </c>
      <c r="AZ603" s="186" t="str">
        <f>IFERROR(IF('Input| Overheads'!$C$42="Direct costs",SUMPRODUCT(--('Input| Projects'!$AD603="Yes"),'Calc| Overheads Allocation'!I$9,'Calc| Project Costs'!AB603),IF('Input| Overheads'!$C$42="Internal labour",SUMPRODUCT(--('Input| Projects'!$AD603="Yes"),'Calc| Overheads Allocation'!I$9,'Calc| Project Costs'!AB603,'Input| Projects'!$Y603),IF('Input| Overheads'!$C$42="DNSP defined",SUMPRODUCT(--('Input| Projects'!$AD603="Yes"),'Calc| Overheads Allocation'!I$62,'Input| Projects'!$AG603),""))),"")</f>
        <v/>
      </c>
      <c r="BA603" s="106"/>
      <c r="BB603" s="186">
        <f t="shared" si="303"/>
        <v>0</v>
      </c>
      <c r="BC603" s="186">
        <f t="shared" si="304"/>
        <v>0</v>
      </c>
      <c r="BD603" s="186">
        <f t="shared" si="305"/>
        <v>0</v>
      </c>
      <c r="BE603" s="186">
        <f t="shared" si="282"/>
        <v>0</v>
      </c>
      <c r="BF603" s="186">
        <f t="shared" si="283"/>
        <v>0</v>
      </c>
      <c r="BG603" s="186">
        <f t="shared" si="284"/>
        <v>0</v>
      </c>
      <c r="BH603" s="186">
        <f t="shared" si="285"/>
        <v>0</v>
      </c>
      <c r="BI603" s="97"/>
      <c r="BJ603" s="186" t="str">
        <f t="shared" si="286"/>
        <v/>
      </c>
      <c r="BK603" s="186" t="str">
        <f t="shared" si="287"/>
        <v/>
      </c>
      <c r="BL603" s="186" t="str">
        <f t="shared" si="288"/>
        <v/>
      </c>
      <c r="BM603" s="186" t="str">
        <f t="shared" si="289"/>
        <v/>
      </c>
      <c r="BN603" s="186" t="str">
        <f t="shared" si="290"/>
        <v/>
      </c>
      <c r="BO603" s="186" t="str">
        <f t="shared" si="291"/>
        <v/>
      </c>
      <c r="BP603" s="186" t="str">
        <f t="shared" si="292"/>
        <v/>
      </c>
      <c r="BQ603" s="97"/>
      <c r="BR603" s="186">
        <f t="shared" si="293"/>
        <v>0</v>
      </c>
      <c r="BS603" s="186">
        <f t="shared" si="294"/>
        <v>0</v>
      </c>
      <c r="BT603" s="222">
        <f t="shared" si="295"/>
        <v>0</v>
      </c>
      <c r="BU603" s="222">
        <f t="shared" si="296"/>
        <v>0</v>
      </c>
      <c r="BV603" s="222">
        <f t="shared" si="297"/>
        <v>0</v>
      </c>
      <c r="BW603" s="222">
        <f t="shared" si="298"/>
        <v>0</v>
      </c>
      <c r="BX603" s="222">
        <f t="shared" si="299"/>
        <v>0</v>
      </c>
      <c r="BY603" s="106"/>
      <c r="BZ603" s="197" t="str">
        <f>IF(SUMIF('Input| Projects'!$AS$8:$CP$8,"Dx",'Input| Projects'!$AS603:$CP603)=0,"",SUMIF('Input| Projects'!$AS$8:$CP$8,"Dx",'Input| Projects'!$AS603:$CP603))</f>
        <v/>
      </c>
      <c r="CA603" s="197" t="str">
        <f>IF(SUMIF('Input| Projects'!$AS$8:$CP$8,"Tx",'Input| Projects'!$AS603:$CP603)=0,"",SUMIF('Input| Projects'!$AS$8:$CP$8,"Tx",'Input| Projects'!$AS603:$CP603))</f>
        <v/>
      </c>
      <c r="CB603" s="150" t="str">
        <f t="shared" si="306"/>
        <v/>
      </c>
    </row>
    <row r="604" spans="2:80" x14ac:dyDescent="0.2">
      <c r="B604" s="201">
        <f>IFERROR('Input| Projects'!B604,"")</f>
        <v>595</v>
      </c>
      <c r="C604" s="42" t="str">
        <f>IFERROR(IF('Input| Projects'!C604="","",'Input| Projects'!C604),"")</f>
        <v/>
      </c>
      <c r="D604" s="42" t="str">
        <f>IFERROR(IF('Input| Projects'!D604="","",'Input| Projects'!D604),"")</f>
        <v/>
      </c>
      <c r="E604" s="104"/>
      <c r="F604" s="190">
        <f>IFERROR('Input| Projects'!I604*'Input| Escalations'!$K$19,"")</f>
        <v>0</v>
      </c>
      <c r="G604" s="190">
        <f>IFERROR('Input| Projects'!J604*'Input| Escalations'!$K$19,"")</f>
        <v>0</v>
      </c>
      <c r="H604" s="190">
        <f>IFERROR('Input| Projects'!K604*'Input| Escalations'!$K$19,"")</f>
        <v>0</v>
      </c>
      <c r="I604" s="190">
        <f>IFERROR('Input| Projects'!L604*'Input| Escalations'!$K$19,"")</f>
        <v>0</v>
      </c>
      <c r="J604" s="190">
        <f>IFERROR('Input| Projects'!M604*'Input| Escalations'!$K$19,"")</f>
        <v>0</v>
      </c>
      <c r="K604" s="190">
        <f>IFERROR('Input| Projects'!N604*'Input| Escalations'!$K$19,"")</f>
        <v>0</v>
      </c>
      <c r="L604" s="190">
        <f>IFERROR('Input| Projects'!O604*'Input| Escalations'!$K$19,"")</f>
        <v>0</v>
      </c>
      <c r="M604" s="150" t="str">
        <f>IF(ABS(SUM(F604:L604)-(SUM('Input| Projects'!I604:O604)*'Input| Escalations'!$K$19))&lt;0.0000001,"",1)</f>
        <v/>
      </c>
      <c r="N604" s="192">
        <f>'Input| Projects'!$Y604*INDEX('Input| Escalations'!$H$33:$N$33,MATCH('Calc| Project Costs'!N$9,'Input| Escalations'!$H$23:$N$23,0))+'Input| Projects'!$Z604*INDEX('Input| Escalations'!$H$34:$N$34,MATCH('Calc| Project Costs'!N$9,'Input| Escalations'!$H$23:$N$23,0))+'Input| Projects'!$AA604*INDEX('Input| Escalations'!$H$35:$N$35,MATCH('Calc| Project Costs'!N$9,'Input| Escalations'!$H$23:$N$23,0))+1</f>
        <v>1</v>
      </c>
      <c r="O604" s="192">
        <f>'Input| Projects'!$Y604*INDEX('Input| Escalations'!$H$33:$N$33,MATCH('Calc| Project Costs'!O$9,'Input| Escalations'!$H$23:$N$23,0))+'Input| Projects'!$Z604*INDEX('Input| Escalations'!$H$34:$N$34,MATCH('Calc| Project Costs'!O$9,'Input| Escalations'!$H$23:$N$23,0))+'Input| Projects'!$AA604*INDEX('Input| Escalations'!$H$35:$N$35,MATCH('Calc| Project Costs'!O$9,'Input| Escalations'!$H$23:$N$23,0))+1</f>
        <v>1</v>
      </c>
      <c r="P604" s="192">
        <f>'Input| Projects'!$Y604*INDEX('Input| Escalations'!$H$33:$N$33,MATCH('Calc| Project Costs'!P$9,'Input| Escalations'!$H$23:$N$23,0))+'Input| Projects'!$Z604*INDEX('Input| Escalations'!$H$34:$N$34,MATCH('Calc| Project Costs'!P$9,'Input| Escalations'!$H$23:$N$23,0))+'Input| Projects'!$AA604*INDEX('Input| Escalations'!$H$35:$N$35,MATCH('Calc| Project Costs'!P$9,'Input| Escalations'!$H$23:$N$23,0))+1</f>
        <v>1</v>
      </c>
      <c r="Q604" s="192">
        <f>'Input| Projects'!$Y604*INDEX('Input| Escalations'!$H$33:$N$33,MATCH('Calc| Project Costs'!Q$9,'Input| Escalations'!$H$23:$N$23,0))+'Input| Projects'!$Z604*INDEX('Input| Escalations'!$H$34:$N$34,MATCH('Calc| Project Costs'!Q$9,'Input| Escalations'!$H$23:$N$23,0))+'Input| Projects'!$AA604*INDEX('Input| Escalations'!$H$35:$N$35,MATCH('Calc| Project Costs'!Q$9,'Input| Escalations'!$H$23:$N$23,0))+1</f>
        <v>1</v>
      </c>
      <c r="R604" s="192">
        <f>'Input| Projects'!$Y604*INDEX('Input| Escalations'!$H$33:$N$33,MATCH('Calc| Project Costs'!R$9,'Input| Escalations'!$H$23:$N$23,0))+'Input| Projects'!$Z604*INDEX('Input| Escalations'!$H$34:$N$34,MATCH('Calc| Project Costs'!R$9,'Input| Escalations'!$H$23:$N$23,0))+'Input| Projects'!$AA604*INDEX('Input| Escalations'!$H$35:$N$35,MATCH('Calc| Project Costs'!R$9,'Input| Escalations'!$H$23:$N$23,0))+1</f>
        <v>1</v>
      </c>
      <c r="S604" s="192">
        <f>'Input| Projects'!$Y604*INDEX('Input| Escalations'!$H$33:$N$33,MATCH('Calc| Project Costs'!S$9,'Input| Escalations'!$H$23:$N$23,0))+'Input| Projects'!$Z604*INDEX('Input| Escalations'!$H$34:$N$34,MATCH('Calc| Project Costs'!S$9,'Input| Escalations'!$H$23:$N$23,0))+'Input| Projects'!$AA604*INDEX('Input| Escalations'!$H$35:$N$35,MATCH('Calc| Project Costs'!S$9,'Input| Escalations'!$H$23:$N$23,0))+1</f>
        <v>1</v>
      </c>
      <c r="T604" s="192">
        <f>'Input| Projects'!$Y604*INDEX('Input| Escalations'!$H$33:$N$33,MATCH('Calc| Project Costs'!T$9,'Input| Escalations'!$H$23:$N$23,0))+'Input| Projects'!$Z604*INDEX('Input| Escalations'!$H$34:$N$34,MATCH('Calc| Project Costs'!T$9,'Input| Escalations'!$H$23:$N$23,0))+'Input| Projects'!$AA604*INDEX('Input| Escalations'!$H$35:$N$35,MATCH('Calc| Project Costs'!T$9,'Input| Escalations'!$H$23:$N$23,0))+1</f>
        <v>1</v>
      </c>
      <c r="U604" s="106"/>
      <c r="V604" s="186">
        <f t="shared" si="300"/>
        <v>0</v>
      </c>
      <c r="W604" s="186">
        <f t="shared" si="301"/>
        <v>0</v>
      </c>
      <c r="X604" s="186">
        <f t="shared" si="302"/>
        <v>0</v>
      </c>
      <c r="Y604" s="186">
        <f t="shared" si="278"/>
        <v>0</v>
      </c>
      <c r="Z604" s="186">
        <f t="shared" si="279"/>
        <v>0</v>
      </c>
      <c r="AA604" s="186">
        <f t="shared" si="280"/>
        <v>0</v>
      </c>
      <c r="AB604" s="186">
        <f t="shared" si="281"/>
        <v>0</v>
      </c>
      <c r="AC604" s="106"/>
      <c r="AD604" s="186">
        <f>'Input| Projects'!Q604*N604*'Input| Escalations'!$K$19</f>
        <v>0</v>
      </c>
      <c r="AE604" s="186">
        <f>'Input| Projects'!R604*O604*'Input| Escalations'!$K$19</f>
        <v>0</v>
      </c>
      <c r="AF604" s="186">
        <f>'Input| Projects'!S604*P604*'Input| Escalations'!$K$19</f>
        <v>0</v>
      </c>
      <c r="AG604" s="186">
        <f>'Input| Projects'!T604*Q604*'Input| Escalations'!$K$19</f>
        <v>0</v>
      </c>
      <c r="AH604" s="186">
        <f>'Input| Projects'!U604*R604*'Input| Escalations'!$K$19</f>
        <v>0</v>
      </c>
      <c r="AI604" s="186">
        <f>'Input| Projects'!V604*S604*'Input| Escalations'!$K$19</f>
        <v>0</v>
      </c>
      <c r="AJ604" s="186">
        <f>'Input| Projects'!W604*T604*'Input| Escalations'!$K$19</f>
        <v>0</v>
      </c>
      <c r="AK604" s="106"/>
      <c r="AL604" s="186" t="str">
        <f>IFERROR(IF('Input| Overheads'!$C$42="Direct costs",SUMPRODUCT(--('Input| Projects'!$AC604="Yes"),'Calc| Overheads Allocation'!C$8,'Calc| Project Costs'!V604),IF('Input| Overheads'!$C$42="Internal labour",SUMPRODUCT(--('Input| Projects'!$AC604="Yes"),'Calc| Overheads Allocation'!C$8,'Calc| Project Costs'!V604,'Input| Projects'!$Y604),IF('Input| Overheads'!$C$42="DNSP defined",SUMPRODUCT(--('Input| Projects'!$AC604="Yes"),'Calc| Overheads Allocation'!C$61,'Input| Projects'!$AF604),""))),"")</f>
        <v/>
      </c>
      <c r="AM604" s="186" t="str">
        <f>IFERROR(IF('Input| Overheads'!$C$42="Direct costs",SUMPRODUCT(--('Input| Projects'!$AC604="Yes"),'Calc| Overheads Allocation'!D$8,'Calc| Project Costs'!W604),IF('Input| Overheads'!$C$42="Internal labour",SUMPRODUCT(--('Input| Projects'!$AC604="Yes"),'Calc| Overheads Allocation'!D$8,'Calc| Project Costs'!W604,'Input| Projects'!$Y604),IF('Input| Overheads'!$C$42="DNSP defined",SUMPRODUCT(--('Input| Projects'!$AC604="Yes"),'Calc| Overheads Allocation'!D$61,'Input| Projects'!$AF604),""))),"")</f>
        <v/>
      </c>
      <c r="AN604" s="186" t="str">
        <f>IFERROR(IF('Input| Overheads'!$C$42="Direct costs",SUMPRODUCT(--('Input| Projects'!$AC604="Yes"),'Calc| Overheads Allocation'!E$8,'Calc| Project Costs'!X604),IF('Input| Overheads'!$C$42="Internal labour",SUMPRODUCT(--('Input| Projects'!$AC604="Yes"),'Calc| Overheads Allocation'!E$8,'Calc| Project Costs'!X604,'Input| Projects'!$Y604),IF('Input| Overheads'!$C$42="DNSP defined",SUMPRODUCT(--('Input| Projects'!$AC604="Yes"),'Calc| Overheads Allocation'!E$61,'Input| Projects'!$AF604),""))),"")</f>
        <v/>
      </c>
      <c r="AO604" s="186" t="str">
        <f>IFERROR(IF('Input| Overheads'!$C$42="Direct costs",SUMPRODUCT(--('Input| Projects'!$AC604="Yes"),'Calc| Overheads Allocation'!F$8,'Calc| Project Costs'!Y604),IF('Input| Overheads'!$C$42="Internal labour",SUMPRODUCT(--('Input| Projects'!$AC604="Yes"),'Calc| Overheads Allocation'!F$8,'Calc| Project Costs'!Y604,'Input| Projects'!$Y604),IF('Input| Overheads'!$C$42="DNSP defined",SUMPRODUCT(--('Input| Projects'!$AC604="Yes"),'Calc| Overheads Allocation'!F$61,'Input| Projects'!$AF604),""))),"")</f>
        <v/>
      </c>
      <c r="AP604" s="186" t="str">
        <f>IFERROR(IF('Input| Overheads'!$C$42="Direct costs",SUMPRODUCT(--('Input| Projects'!$AC604="Yes"),'Calc| Overheads Allocation'!G$8,'Calc| Project Costs'!Z604),IF('Input| Overheads'!$C$42="Internal labour",SUMPRODUCT(--('Input| Projects'!$AC604="Yes"),'Calc| Overheads Allocation'!G$8,'Calc| Project Costs'!Z604,'Input| Projects'!$Y604),IF('Input| Overheads'!$C$42="DNSP defined",SUMPRODUCT(--('Input| Projects'!$AC604="Yes"),'Calc| Overheads Allocation'!G$61,'Input| Projects'!$AF604),""))),"")</f>
        <v/>
      </c>
      <c r="AQ604" s="186" t="str">
        <f>IFERROR(IF('Input| Overheads'!$C$42="Direct costs",SUMPRODUCT(--('Input| Projects'!$AC604="Yes"),'Calc| Overheads Allocation'!H$8,'Calc| Project Costs'!AA604),IF('Input| Overheads'!$C$42="Internal labour",SUMPRODUCT(--('Input| Projects'!$AC604="Yes"),'Calc| Overheads Allocation'!H$8,'Calc| Project Costs'!AA604,'Input| Projects'!$Y604),IF('Input| Overheads'!$C$42="DNSP defined",SUMPRODUCT(--('Input| Projects'!$AC604="Yes"),'Calc| Overheads Allocation'!H$61,'Input| Projects'!$AF604),""))),"")</f>
        <v/>
      </c>
      <c r="AR604" s="186" t="str">
        <f>IFERROR(IF('Input| Overheads'!$C$42="Direct costs",SUMPRODUCT(--('Input| Projects'!$AC604="Yes"),'Calc| Overheads Allocation'!I$8,'Calc| Project Costs'!AB604),IF('Input| Overheads'!$C$42="Internal labour",SUMPRODUCT(--('Input| Projects'!$AC604="Yes"),'Calc| Overheads Allocation'!I$8,'Calc| Project Costs'!AB604,'Input| Projects'!$Y604),IF('Input| Overheads'!$C$42="DNSP defined",SUMPRODUCT(--('Input| Projects'!$AC604="Yes"),'Calc| Overheads Allocation'!I$61,'Input| Projects'!$AF604),""))),"")</f>
        <v/>
      </c>
      <c r="AS604" s="106"/>
      <c r="AT604" s="186" t="str">
        <f>IFERROR(IF('Input| Overheads'!$C$42="Direct costs",SUMPRODUCT(--('Input| Projects'!$AD604="Yes"),'Calc| Overheads Allocation'!C$9,'Calc| Project Costs'!V604),IF('Input| Overheads'!$C$42="Internal labour",SUMPRODUCT(--('Input| Projects'!$AD604="Yes"),'Calc| Overheads Allocation'!C$9,'Calc| Project Costs'!V604,'Input| Projects'!$Y604),IF('Input| Overheads'!$C$42="DNSP defined",SUMPRODUCT(--('Input| Projects'!$AD604="Yes"),'Calc| Overheads Allocation'!C$62,'Input| Projects'!$AG604),""))),"")</f>
        <v/>
      </c>
      <c r="AU604" s="186" t="str">
        <f>IFERROR(IF('Input| Overheads'!$C$42="Direct costs",SUMPRODUCT(--('Input| Projects'!$AD604="Yes"),'Calc| Overheads Allocation'!D$9,'Calc| Project Costs'!W604),IF('Input| Overheads'!$C$42="Internal labour",SUMPRODUCT(--('Input| Projects'!$AD604="Yes"),'Calc| Overheads Allocation'!D$9,'Calc| Project Costs'!W604,'Input| Projects'!$Y604),IF('Input| Overheads'!$C$42="DNSP defined",SUMPRODUCT(--('Input| Projects'!$AD604="Yes"),'Calc| Overheads Allocation'!D$62,'Input| Projects'!$AG604),""))),"")</f>
        <v/>
      </c>
      <c r="AV604" s="186" t="str">
        <f>IFERROR(IF('Input| Overheads'!$C$42="Direct costs",SUMPRODUCT(--('Input| Projects'!$AD604="Yes"),'Calc| Overheads Allocation'!E$9,'Calc| Project Costs'!X604),IF('Input| Overheads'!$C$42="Internal labour",SUMPRODUCT(--('Input| Projects'!$AD604="Yes"),'Calc| Overheads Allocation'!E$9,'Calc| Project Costs'!X604,'Input| Projects'!$Y604),IF('Input| Overheads'!$C$42="DNSP defined",SUMPRODUCT(--('Input| Projects'!$AD604="Yes"),'Calc| Overheads Allocation'!E$62,'Input| Projects'!$AG604),""))),"")</f>
        <v/>
      </c>
      <c r="AW604" s="186" t="str">
        <f>IFERROR(IF('Input| Overheads'!$C$42="Direct costs",SUMPRODUCT(--('Input| Projects'!$AD604="Yes"),'Calc| Overheads Allocation'!F$9,'Calc| Project Costs'!Y604),IF('Input| Overheads'!$C$42="Internal labour",SUMPRODUCT(--('Input| Projects'!$AD604="Yes"),'Calc| Overheads Allocation'!F$9,'Calc| Project Costs'!Y604,'Input| Projects'!$Y604),IF('Input| Overheads'!$C$42="DNSP defined",SUMPRODUCT(--('Input| Projects'!$AD604="Yes"),'Calc| Overheads Allocation'!F$62,'Input| Projects'!$AG604),""))),"")</f>
        <v/>
      </c>
      <c r="AX604" s="186" t="str">
        <f>IFERROR(IF('Input| Overheads'!$C$42="Direct costs",SUMPRODUCT(--('Input| Projects'!$AD604="Yes"),'Calc| Overheads Allocation'!G$9,'Calc| Project Costs'!Z604),IF('Input| Overheads'!$C$42="Internal labour",SUMPRODUCT(--('Input| Projects'!$AD604="Yes"),'Calc| Overheads Allocation'!G$9,'Calc| Project Costs'!Z604,'Input| Projects'!$Y604),IF('Input| Overheads'!$C$42="DNSP defined",SUMPRODUCT(--('Input| Projects'!$AD604="Yes"),'Calc| Overheads Allocation'!G$62,'Input| Projects'!$AG604),""))),"")</f>
        <v/>
      </c>
      <c r="AY604" s="186" t="str">
        <f>IFERROR(IF('Input| Overheads'!$C$42="Direct costs",SUMPRODUCT(--('Input| Projects'!$AD604="Yes"),'Calc| Overheads Allocation'!H$9,'Calc| Project Costs'!AA604),IF('Input| Overheads'!$C$42="Internal labour",SUMPRODUCT(--('Input| Projects'!$AD604="Yes"),'Calc| Overheads Allocation'!H$9,'Calc| Project Costs'!AA604,'Input| Projects'!$Y604),IF('Input| Overheads'!$C$42="DNSP defined",SUMPRODUCT(--('Input| Projects'!$AD604="Yes"),'Calc| Overheads Allocation'!H$62,'Input| Projects'!$AG604),""))),"")</f>
        <v/>
      </c>
      <c r="AZ604" s="186" t="str">
        <f>IFERROR(IF('Input| Overheads'!$C$42="Direct costs",SUMPRODUCT(--('Input| Projects'!$AD604="Yes"),'Calc| Overheads Allocation'!I$9,'Calc| Project Costs'!AB604),IF('Input| Overheads'!$C$42="Internal labour",SUMPRODUCT(--('Input| Projects'!$AD604="Yes"),'Calc| Overheads Allocation'!I$9,'Calc| Project Costs'!AB604,'Input| Projects'!$Y604),IF('Input| Overheads'!$C$42="DNSP defined",SUMPRODUCT(--('Input| Projects'!$AD604="Yes"),'Calc| Overheads Allocation'!I$62,'Input| Projects'!$AG604),""))),"")</f>
        <v/>
      </c>
      <c r="BA604" s="106"/>
      <c r="BB604" s="186">
        <f t="shared" si="303"/>
        <v>0</v>
      </c>
      <c r="BC604" s="186">
        <f t="shared" si="304"/>
        <v>0</v>
      </c>
      <c r="BD604" s="186">
        <f t="shared" si="305"/>
        <v>0</v>
      </c>
      <c r="BE604" s="186">
        <f t="shared" si="282"/>
        <v>0</v>
      </c>
      <c r="BF604" s="186">
        <f t="shared" si="283"/>
        <v>0</v>
      </c>
      <c r="BG604" s="186">
        <f t="shared" si="284"/>
        <v>0</v>
      </c>
      <c r="BH604" s="186">
        <f t="shared" si="285"/>
        <v>0</v>
      </c>
      <c r="BI604" s="97"/>
      <c r="BJ604" s="186" t="str">
        <f t="shared" si="286"/>
        <v/>
      </c>
      <c r="BK604" s="186" t="str">
        <f t="shared" si="287"/>
        <v/>
      </c>
      <c r="BL604" s="186" t="str">
        <f t="shared" si="288"/>
        <v/>
      </c>
      <c r="BM604" s="186" t="str">
        <f t="shared" si="289"/>
        <v/>
      </c>
      <c r="BN604" s="186" t="str">
        <f t="shared" si="290"/>
        <v/>
      </c>
      <c r="BO604" s="186" t="str">
        <f t="shared" si="291"/>
        <v/>
      </c>
      <c r="BP604" s="186" t="str">
        <f t="shared" si="292"/>
        <v/>
      </c>
      <c r="BQ604" s="97"/>
      <c r="BR604" s="186">
        <f t="shared" si="293"/>
        <v>0</v>
      </c>
      <c r="BS604" s="186">
        <f t="shared" si="294"/>
        <v>0</v>
      </c>
      <c r="BT604" s="222">
        <f t="shared" si="295"/>
        <v>0</v>
      </c>
      <c r="BU604" s="222">
        <f t="shared" si="296"/>
        <v>0</v>
      </c>
      <c r="BV604" s="222">
        <f t="shared" si="297"/>
        <v>0</v>
      </c>
      <c r="BW604" s="222">
        <f t="shared" si="298"/>
        <v>0</v>
      </c>
      <c r="BX604" s="222">
        <f t="shared" si="299"/>
        <v>0</v>
      </c>
      <c r="BY604" s="106"/>
      <c r="BZ604" s="197" t="str">
        <f>IF(SUMIF('Input| Projects'!$AS$8:$CP$8,"Dx",'Input| Projects'!$AS604:$CP604)=0,"",SUMIF('Input| Projects'!$AS$8:$CP$8,"Dx",'Input| Projects'!$AS604:$CP604))</f>
        <v/>
      </c>
      <c r="CA604" s="197" t="str">
        <f>IF(SUMIF('Input| Projects'!$AS$8:$CP$8,"Tx",'Input| Projects'!$AS604:$CP604)=0,"",SUMIF('Input| Projects'!$AS$8:$CP$8,"Tx",'Input| Projects'!$AS604:$CP604))</f>
        <v/>
      </c>
      <c r="CB604" s="150" t="str">
        <f t="shared" si="306"/>
        <v/>
      </c>
    </row>
    <row r="605" spans="2:80" x14ac:dyDescent="0.2">
      <c r="B605" s="201">
        <f>IFERROR('Input| Projects'!B605,"")</f>
        <v>596</v>
      </c>
      <c r="C605" s="42" t="str">
        <f>IFERROR(IF('Input| Projects'!C605="","",'Input| Projects'!C605),"")</f>
        <v/>
      </c>
      <c r="D605" s="42" t="str">
        <f>IFERROR(IF('Input| Projects'!D605="","",'Input| Projects'!D605),"")</f>
        <v/>
      </c>
      <c r="E605" s="104"/>
      <c r="F605" s="190">
        <f>IFERROR('Input| Projects'!I605*'Input| Escalations'!$K$19,"")</f>
        <v>0</v>
      </c>
      <c r="G605" s="190">
        <f>IFERROR('Input| Projects'!J605*'Input| Escalations'!$K$19,"")</f>
        <v>0</v>
      </c>
      <c r="H605" s="190">
        <f>IFERROR('Input| Projects'!K605*'Input| Escalations'!$K$19,"")</f>
        <v>0</v>
      </c>
      <c r="I605" s="190">
        <f>IFERROR('Input| Projects'!L605*'Input| Escalations'!$K$19,"")</f>
        <v>0</v>
      </c>
      <c r="J605" s="190">
        <f>IFERROR('Input| Projects'!M605*'Input| Escalations'!$K$19,"")</f>
        <v>0</v>
      </c>
      <c r="K605" s="190">
        <f>IFERROR('Input| Projects'!N605*'Input| Escalations'!$K$19,"")</f>
        <v>0</v>
      </c>
      <c r="L605" s="190">
        <f>IFERROR('Input| Projects'!O605*'Input| Escalations'!$K$19,"")</f>
        <v>0</v>
      </c>
      <c r="M605" s="150" t="str">
        <f>IF(ABS(SUM(F605:L605)-(SUM('Input| Projects'!I605:O605)*'Input| Escalations'!$K$19))&lt;0.0000001,"",1)</f>
        <v/>
      </c>
      <c r="N605" s="192">
        <f>'Input| Projects'!$Y605*INDEX('Input| Escalations'!$H$33:$N$33,MATCH('Calc| Project Costs'!N$9,'Input| Escalations'!$H$23:$N$23,0))+'Input| Projects'!$Z605*INDEX('Input| Escalations'!$H$34:$N$34,MATCH('Calc| Project Costs'!N$9,'Input| Escalations'!$H$23:$N$23,0))+'Input| Projects'!$AA605*INDEX('Input| Escalations'!$H$35:$N$35,MATCH('Calc| Project Costs'!N$9,'Input| Escalations'!$H$23:$N$23,0))+1</f>
        <v>1</v>
      </c>
      <c r="O605" s="192">
        <f>'Input| Projects'!$Y605*INDEX('Input| Escalations'!$H$33:$N$33,MATCH('Calc| Project Costs'!O$9,'Input| Escalations'!$H$23:$N$23,0))+'Input| Projects'!$Z605*INDEX('Input| Escalations'!$H$34:$N$34,MATCH('Calc| Project Costs'!O$9,'Input| Escalations'!$H$23:$N$23,0))+'Input| Projects'!$AA605*INDEX('Input| Escalations'!$H$35:$N$35,MATCH('Calc| Project Costs'!O$9,'Input| Escalations'!$H$23:$N$23,0))+1</f>
        <v>1</v>
      </c>
      <c r="P605" s="192">
        <f>'Input| Projects'!$Y605*INDEX('Input| Escalations'!$H$33:$N$33,MATCH('Calc| Project Costs'!P$9,'Input| Escalations'!$H$23:$N$23,0))+'Input| Projects'!$Z605*INDEX('Input| Escalations'!$H$34:$N$34,MATCH('Calc| Project Costs'!P$9,'Input| Escalations'!$H$23:$N$23,0))+'Input| Projects'!$AA605*INDEX('Input| Escalations'!$H$35:$N$35,MATCH('Calc| Project Costs'!P$9,'Input| Escalations'!$H$23:$N$23,0))+1</f>
        <v>1</v>
      </c>
      <c r="Q605" s="192">
        <f>'Input| Projects'!$Y605*INDEX('Input| Escalations'!$H$33:$N$33,MATCH('Calc| Project Costs'!Q$9,'Input| Escalations'!$H$23:$N$23,0))+'Input| Projects'!$Z605*INDEX('Input| Escalations'!$H$34:$N$34,MATCH('Calc| Project Costs'!Q$9,'Input| Escalations'!$H$23:$N$23,0))+'Input| Projects'!$AA605*INDEX('Input| Escalations'!$H$35:$N$35,MATCH('Calc| Project Costs'!Q$9,'Input| Escalations'!$H$23:$N$23,0))+1</f>
        <v>1</v>
      </c>
      <c r="R605" s="192">
        <f>'Input| Projects'!$Y605*INDEX('Input| Escalations'!$H$33:$N$33,MATCH('Calc| Project Costs'!R$9,'Input| Escalations'!$H$23:$N$23,0))+'Input| Projects'!$Z605*INDEX('Input| Escalations'!$H$34:$N$34,MATCH('Calc| Project Costs'!R$9,'Input| Escalations'!$H$23:$N$23,0))+'Input| Projects'!$AA605*INDEX('Input| Escalations'!$H$35:$N$35,MATCH('Calc| Project Costs'!R$9,'Input| Escalations'!$H$23:$N$23,0))+1</f>
        <v>1</v>
      </c>
      <c r="S605" s="192">
        <f>'Input| Projects'!$Y605*INDEX('Input| Escalations'!$H$33:$N$33,MATCH('Calc| Project Costs'!S$9,'Input| Escalations'!$H$23:$N$23,0))+'Input| Projects'!$Z605*INDEX('Input| Escalations'!$H$34:$N$34,MATCH('Calc| Project Costs'!S$9,'Input| Escalations'!$H$23:$N$23,0))+'Input| Projects'!$AA605*INDEX('Input| Escalations'!$H$35:$N$35,MATCH('Calc| Project Costs'!S$9,'Input| Escalations'!$H$23:$N$23,0))+1</f>
        <v>1</v>
      </c>
      <c r="T605" s="192">
        <f>'Input| Projects'!$Y605*INDEX('Input| Escalations'!$H$33:$N$33,MATCH('Calc| Project Costs'!T$9,'Input| Escalations'!$H$23:$N$23,0))+'Input| Projects'!$Z605*INDEX('Input| Escalations'!$H$34:$N$34,MATCH('Calc| Project Costs'!T$9,'Input| Escalations'!$H$23:$N$23,0))+'Input| Projects'!$AA605*INDEX('Input| Escalations'!$H$35:$N$35,MATCH('Calc| Project Costs'!T$9,'Input| Escalations'!$H$23:$N$23,0))+1</f>
        <v>1</v>
      </c>
      <c r="U605" s="106"/>
      <c r="V605" s="186">
        <f t="shared" si="300"/>
        <v>0</v>
      </c>
      <c r="W605" s="186">
        <f t="shared" si="301"/>
        <v>0</v>
      </c>
      <c r="X605" s="186">
        <f t="shared" si="302"/>
        <v>0</v>
      </c>
      <c r="Y605" s="186">
        <f t="shared" si="278"/>
        <v>0</v>
      </c>
      <c r="Z605" s="186">
        <f t="shared" si="279"/>
        <v>0</v>
      </c>
      <c r="AA605" s="186">
        <f t="shared" si="280"/>
        <v>0</v>
      </c>
      <c r="AB605" s="186">
        <f t="shared" si="281"/>
        <v>0</v>
      </c>
      <c r="AC605" s="106"/>
      <c r="AD605" s="186">
        <f>'Input| Projects'!Q605*N605*'Input| Escalations'!$K$19</f>
        <v>0</v>
      </c>
      <c r="AE605" s="186">
        <f>'Input| Projects'!R605*O605*'Input| Escalations'!$K$19</f>
        <v>0</v>
      </c>
      <c r="AF605" s="186">
        <f>'Input| Projects'!S605*P605*'Input| Escalations'!$K$19</f>
        <v>0</v>
      </c>
      <c r="AG605" s="186">
        <f>'Input| Projects'!T605*Q605*'Input| Escalations'!$K$19</f>
        <v>0</v>
      </c>
      <c r="AH605" s="186">
        <f>'Input| Projects'!U605*R605*'Input| Escalations'!$K$19</f>
        <v>0</v>
      </c>
      <c r="AI605" s="186">
        <f>'Input| Projects'!V605*S605*'Input| Escalations'!$K$19</f>
        <v>0</v>
      </c>
      <c r="AJ605" s="186">
        <f>'Input| Projects'!W605*T605*'Input| Escalations'!$K$19</f>
        <v>0</v>
      </c>
      <c r="AK605" s="106"/>
      <c r="AL605" s="186" t="str">
        <f>IFERROR(IF('Input| Overheads'!$C$42="Direct costs",SUMPRODUCT(--('Input| Projects'!$AC605="Yes"),'Calc| Overheads Allocation'!C$8,'Calc| Project Costs'!V605),IF('Input| Overheads'!$C$42="Internal labour",SUMPRODUCT(--('Input| Projects'!$AC605="Yes"),'Calc| Overheads Allocation'!C$8,'Calc| Project Costs'!V605,'Input| Projects'!$Y605),IF('Input| Overheads'!$C$42="DNSP defined",SUMPRODUCT(--('Input| Projects'!$AC605="Yes"),'Calc| Overheads Allocation'!C$61,'Input| Projects'!$AF605),""))),"")</f>
        <v/>
      </c>
      <c r="AM605" s="186" t="str">
        <f>IFERROR(IF('Input| Overheads'!$C$42="Direct costs",SUMPRODUCT(--('Input| Projects'!$AC605="Yes"),'Calc| Overheads Allocation'!D$8,'Calc| Project Costs'!W605),IF('Input| Overheads'!$C$42="Internal labour",SUMPRODUCT(--('Input| Projects'!$AC605="Yes"),'Calc| Overheads Allocation'!D$8,'Calc| Project Costs'!W605,'Input| Projects'!$Y605),IF('Input| Overheads'!$C$42="DNSP defined",SUMPRODUCT(--('Input| Projects'!$AC605="Yes"),'Calc| Overheads Allocation'!D$61,'Input| Projects'!$AF605),""))),"")</f>
        <v/>
      </c>
      <c r="AN605" s="186" t="str">
        <f>IFERROR(IF('Input| Overheads'!$C$42="Direct costs",SUMPRODUCT(--('Input| Projects'!$AC605="Yes"),'Calc| Overheads Allocation'!E$8,'Calc| Project Costs'!X605),IF('Input| Overheads'!$C$42="Internal labour",SUMPRODUCT(--('Input| Projects'!$AC605="Yes"),'Calc| Overheads Allocation'!E$8,'Calc| Project Costs'!X605,'Input| Projects'!$Y605),IF('Input| Overheads'!$C$42="DNSP defined",SUMPRODUCT(--('Input| Projects'!$AC605="Yes"),'Calc| Overheads Allocation'!E$61,'Input| Projects'!$AF605),""))),"")</f>
        <v/>
      </c>
      <c r="AO605" s="186" t="str">
        <f>IFERROR(IF('Input| Overheads'!$C$42="Direct costs",SUMPRODUCT(--('Input| Projects'!$AC605="Yes"),'Calc| Overheads Allocation'!F$8,'Calc| Project Costs'!Y605),IF('Input| Overheads'!$C$42="Internal labour",SUMPRODUCT(--('Input| Projects'!$AC605="Yes"),'Calc| Overheads Allocation'!F$8,'Calc| Project Costs'!Y605,'Input| Projects'!$Y605),IF('Input| Overheads'!$C$42="DNSP defined",SUMPRODUCT(--('Input| Projects'!$AC605="Yes"),'Calc| Overheads Allocation'!F$61,'Input| Projects'!$AF605),""))),"")</f>
        <v/>
      </c>
      <c r="AP605" s="186" t="str">
        <f>IFERROR(IF('Input| Overheads'!$C$42="Direct costs",SUMPRODUCT(--('Input| Projects'!$AC605="Yes"),'Calc| Overheads Allocation'!G$8,'Calc| Project Costs'!Z605),IF('Input| Overheads'!$C$42="Internal labour",SUMPRODUCT(--('Input| Projects'!$AC605="Yes"),'Calc| Overheads Allocation'!G$8,'Calc| Project Costs'!Z605,'Input| Projects'!$Y605),IF('Input| Overheads'!$C$42="DNSP defined",SUMPRODUCT(--('Input| Projects'!$AC605="Yes"),'Calc| Overheads Allocation'!G$61,'Input| Projects'!$AF605),""))),"")</f>
        <v/>
      </c>
      <c r="AQ605" s="186" t="str">
        <f>IFERROR(IF('Input| Overheads'!$C$42="Direct costs",SUMPRODUCT(--('Input| Projects'!$AC605="Yes"),'Calc| Overheads Allocation'!H$8,'Calc| Project Costs'!AA605),IF('Input| Overheads'!$C$42="Internal labour",SUMPRODUCT(--('Input| Projects'!$AC605="Yes"),'Calc| Overheads Allocation'!H$8,'Calc| Project Costs'!AA605,'Input| Projects'!$Y605),IF('Input| Overheads'!$C$42="DNSP defined",SUMPRODUCT(--('Input| Projects'!$AC605="Yes"),'Calc| Overheads Allocation'!H$61,'Input| Projects'!$AF605),""))),"")</f>
        <v/>
      </c>
      <c r="AR605" s="186" t="str">
        <f>IFERROR(IF('Input| Overheads'!$C$42="Direct costs",SUMPRODUCT(--('Input| Projects'!$AC605="Yes"),'Calc| Overheads Allocation'!I$8,'Calc| Project Costs'!AB605),IF('Input| Overheads'!$C$42="Internal labour",SUMPRODUCT(--('Input| Projects'!$AC605="Yes"),'Calc| Overheads Allocation'!I$8,'Calc| Project Costs'!AB605,'Input| Projects'!$Y605),IF('Input| Overheads'!$C$42="DNSP defined",SUMPRODUCT(--('Input| Projects'!$AC605="Yes"),'Calc| Overheads Allocation'!I$61,'Input| Projects'!$AF605),""))),"")</f>
        <v/>
      </c>
      <c r="AS605" s="106"/>
      <c r="AT605" s="186" t="str">
        <f>IFERROR(IF('Input| Overheads'!$C$42="Direct costs",SUMPRODUCT(--('Input| Projects'!$AD605="Yes"),'Calc| Overheads Allocation'!C$9,'Calc| Project Costs'!V605),IF('Input| Overheads'!$C$42="Internal labour",SUMPRODUCT(--('Input| Projects'!$AD605="Yes"),'Calc| Overheads Allocation'!C$9,'Calc| Project Costs'!V605,'Input| Projects'!$Y605),IF('Input| Overheads'!$C$42="DNSP defined",SUMPRODUCT(--('Input| Projects'!$AD605="Yes"),'Calc| Overheads Allocation'!C$62,'Input| Projects'!$AG605),""))),"")</f>
        <v/>
      </c>
      <c r="AU605" s="186" t="str">
        <f>IFERROR(IF('Input| Overheads'!$C$42="Direct costs",SUMPRODUCT(--('Input| Projects'!$AD605="Yes"),'Calc| Overheads Allocation'!D$9,'Calc| Project Costs'!W605),IF('Input| Overheads'!$C$42="Internal labour",SUMPRODUCT(--('Input| Projects'!$AD605="Yes"),'Calc| Overheads Allocation'!D$9,'Calc| Project Costs'!W605,'Input| Projects'!$Y605),IF('Input| Overheads'!$C$42="DNSP defined",SUMPRODUCT(--('Input| Projects'!$AD605="Yes"),'Calc| Overheads Allocation'!D$62,'Input| Projects'!$AG605),""))),"")</f>
        <v/>
      </c>
      <c r="AV605" s="186" t="str">
        <f>IFERROR(IF('Input| Overheads'!$C$42="Direct costs",SUMPRODUCT(--('Input| Projects'!$AD605="Yes"),'Calc| Overheads Allocation'!E$9,'Calc| Project Costs'!X605),IF('Input| Overheads'!$C$42="Internal labour",SUMPRODUCT(--('Input| Projects'!$AD605="Yes"),'Calc| Overheads Allocation'!E$9,'Calc| Project Costs'!X605,'Input| Projects'!$Y605),IF('Input| Overheads'!$C$42="DNSP defined",SUMPRODUCT(--('Input| Projects'!$AD605="Yes"),'Calc| Overheads Allocation'!E$62,'Input| Projects'!$AG605),""))),"")</f>
        <v/>
      </c>
      <c r="AW605" s="186" t="str">
        <f>IFERROR(IF('Input| Overheads'!$C$42="Direct costs",SUMPRODUCT(--('Input| Projects'!$AD605="Yes"),'Calc| Overheads Allocation'!F$9,'Calc| Project Costs'!Y605),IF('Input| Overheads'!$C$42="Internal labour",SUMPRODUCT(--('Input| Projects'!$AD605="Yes"),'Calc| Overheads Allocation'!F$9,'Calc| Project Costs'!Y605,'Input| Projects'!$Y605),IF('Input| Overheads'!$C$42="DNSP defined",SUMPRODUCT(--('Input| Projects'!$AD605="Yes"),'Calc| Overheads Allocation'!F$62,'Input| Projects'!$AG605),""))),"")</f>
        <v/>
      </c>
      <c r="AX605" s="186" t="str">
        <f>IFERROR(IF('Input| Overheads'!$C$42="Direct costs",SUMPRODUCT(--('Input| Projects'!$AD605="Yes"),'Calc| Overheads Allocation'!G$9,'Calc| Project Costs'!Z605),IF('Input| Overheads'!$C$42="Internal labour",SUMPRODUCT(--('Input| Projects'!$AD605="Yes"),'Calc| Overheads Allocation'!G$9,'Calc| Project Costs'!Z605,'Input| Projects'!$Y605),IF('Input| Overheads'!$C$42="DNSP defined",SUMPRODUCT(--('Input| Projects'!$AD605="Yes"),'Calc| Overheads Allocation'!G$62,'Input| Projects'!$AG605),""))),"")</f>
        <v/>
      </c>
      <c r="AY605" s="186" t="str">
        <f>IFERROR(IF('Input| Overheads'!$C$42="Direct costs",SUMPRODUCT(--('Input| Projects'!$AD605="Yes"),'Calc| Overheads Allocation'!H$9,'Calc| Project Costs'!AA605),IF('Input| Overheads'!$C$42="Internal labour",SUMPRODUCT(--('Input| Projects'!$AD605="Yes"),'Calc| Overheads Allocation'!H$9,'Calc| Project Costs'!AA605,'Input| Projects'!$Y605),IF('Input| Overheads'!$C$42="DNSP defined",SUMPRODUCT(--('Input| Projects'!$AD605="Yes"),'Calc| Overheads Allocation'!H$62,'Input| Projects'!$AG605),""))),"")</f>
        <v/>
      </c>
      <c r="AZ605" s="186" t="str">
        <f>IFERROR(IF('Input| Overheads'!$C$42="Direct costs",SUMPRODUCT(--('Input| Projects'!$AD605="Yes"),'Calc| Overheads Allocation'!I$9,'Calc| Project Costs'!AB605),IF('Input| Overheads'!$C$42="Internal labour",SUMPRODUCT(--('Input| Projects'!$AD605="Yes"),'Calc| Overheads Allocation'!I$9,'Calc| Project Costs'!AB605,'Input| Projects'!$Y605),IF('Input| Overheads'!$C$42="DNSP defined",SUMPRODUCT(--('Input| Projects'!$AD605="Yes"),'Calc| Overheads Allocation'!I$62,'Input| Projects'!$AG605),""))),"")</f>
        <v/>
      </c>
      <c r="BA605" s="106"/>
      <c r="BB605" s="186">
        <f t="shared" si="303"/>
        <v>0</v>
      </c>
      <c r="BC605" s="186">
        <f t="shared" si="304"/>
        <v>0</v>
      </c>
      <c r="BD605" s="186">
        <f t="shared" si="305"/>
        <v>0</v>
      </c>
      <c r="BE605" s="186">
        <f t="shared" si="282"/>
        <v>0</v>
      </c>
      <c r="BF605" s="186">
        <f t="shared" si="283"/>
        <v>0</v>
      </c>
      <c r="BG605" s="186">
        <f t="shared" si="284"/>
        <v>0</v>
      </c>
      <c r="BH605" s="186">
        <f t="shared" si="285"/>
        <v>0</v>
      </c>
      <c r="BI605" s="97"/>
      <c r="BJ605" s="186" t="str">
        <f t="shared" si="286"/>
        <v/>
      </c>
      <c r="BK605" s="186" t="str">
        <f t="shared" si="287"/>
        <v/>
      </c>
      <c r="BL605" s="186" t="str">
        <f t="shared" si="288"/>
        <v/>
      </c>
      <c r="BM605" s="186" t="str">
        <f t="shared" si="289"/>
        <v/>
      </c>
      <c r="BN605" s="186" t="str">
        <f t="shared" si="290"/>
        <v/>
      </c>
      <c r="BO605" s="186" t="str">
        <f t="shared" si="291"/>
        <v/>
      </c>
      <c r="BP605" s="186" t="str">
        <f t="shared" si="292"/>
        <v/>
      </c>
      <c r="BQ605" s="97"/>
      <c r="BR605" s="186">
        <f t="shared" si="293"/>
        <v>0</v>
      </c>
      <c r="BS605" s="186">
        <f t="shared" si="294"/>
        <v>0</v>
      </c>
      <c r="BT605" s="222">
        <f t="shared" si="295"/>
        <v>0</v>
      </c>
      <c r="BU605" s="222">
        <f t="shared" si="296"/>
        <v>0</v>
      </c>
      <c r="BV605" s="222">
        <f t="shared" si="297"/>
        <v>0</v>
      </c>
      <c r="BW605" s="222">
        <f t="shared" si="298"/>
        <v>0</v>
      </c>
      <c r="BX605" s="222">
        <f t="shared" si="299"/>
        <v>0</v>
      </c>
      <c r="BY605" s="106"/>
      <c r="BZ605" s="197" t="str">
        <f>IF(SUMIF('Input| Projects'!$AS$8:$CP$8,"Dx",'Input| Projects'!$AS605:$CP605)=0,"",SUMIF('Input| Projects'!$AS$8:$CP$8,"Dx",'Input| Projects'!$AS605:$CP605))</f>
        <v/>
      </c>
      <c r="CA605" s="197" t="str">
        <f>IF(SUMIF('Input| Projects'!$AS$8:$CP$8,"Tx",'Input| Projects'!$AS605:$CP605)=0,"",SUMIF('Input| Projects'!$AS$8:$CP$8,"Tx",'Input| Projects'!$AS605:$CP605))</f>
        <v/>
      </c>
      <c r="CB605" s="150" t="str">
        <f t="shared" si="306"/>
        <v/>
      </c>
    </row>
    <row r="606" spans="2:80" x14ac:dyDescent="0.2">
      <c r="B606" s="201">
        <f>IFERROR('Input| Projects'!B606,"")</f>
        <v>597</v>
      </c>
      <c r="C606" s="42" t="str">
        <f>IFERROR(IF('Input| Projects'!C606="","",'Input| Projects'!C606),"")</f>
        <v/>
      </c>
      <c r="D606" s="42" t="str">
        <f>IFERROR(IF('Input| Projects'!D606="","",'Input| Projects'!D606),"")</f>
        <v/>
      </c>
      <c r="E606" s="104"/>
      <c r="F606" s="190">
        <f>IFERROR('Input| Projects'!I606*'Input| Escalations'!$K$19,"")</f>
        <v>0</v>
      </c>
      <c r="G606" s="190">
        <f>IFERROR('Input| Projects'!J606*'Input| Escalations'!$K$19,"")</f>
        <v>0</v>
      </c>
      <c r="H606" s="190">
        <f>IFERROR('Input| Projects'!K606*'Input| Escalations'!$K$19,"")</f>
        <v>0</v>
      </c>
      <c r="I606" s="190">
        <f>IFERROR('Input| Projects'!L606*'Input| Escalations'!$K$19,"")</f>
        <v>0</v>
      </c>
      <c r="J606" s="190">
        <f>IFERROR('Input| Projects'!M606*'Input| Escalations'!$K$19,"")</f>
        <v>0</v>
      </c>
      <c r="K606" s="190">
        <f>IFERROR('Input| Projects'!N606*'Input| Escalations'!$K$19,"")</f>
        <v>0</v>
      </c>
      <c r="L606" s="190">
        <f>IFERROR('Input| Projects'!O606*'Input| Escalations'!$K$19,"")</f>
        <v>0</v>
      </c>
      <c r="M606" s="150" t="str">
        <f>IF(ABS(SUM(F606:L606)-(SUM('Input| Projects'!I606:O606)*'Input| Escalations'!$K$19))&lt;0.0000001,"",1)</f>
        <v/>
      </c>
      <c r="N606" s="192">
        <f>'Input| Projects'!$Y606*INDEX('Input| Escalations'!$H$33:$N$33,MATCH('Calc| Project Costs'!N$9,'Input| Escalations'!$H$23:$N$23,0))+'Input| Projects'!$Z606*INDEX('Input| Escalations'!$H$34:$N$34,MATCH('Calc| Project Costs'!N$9,'Input| Escalations'!$H$23:$N$23,0))+'Input| Projects'!$AA606*INDEX('Input| Escalations'!$H$35:$N$35,MATCH('Calc| Project Costs'!N$9,'Input| Escalations'!$H$23:$N$23,0))+1</f>
        <v>1</v>
      </c>
      <c r="O606" s="192">
        <f>'Input| Projects'!$Y606*INDEX('Input| Escalations'!$H$33:$N$33,MATCH('Calc| Project Costs'!O$9,'Input| Escalations'!$H$23:$N$23,0))+'Input| Projects'!$Z606*INDEX('Input| Escalations'!$H$34:$N$34,MATCH('Calc| Project Costs'!O$9,'Input| Escalations'!$H$23:$N$23,0))+'Input| Projects'!$AA606*INDEX('Input| Escalations'!$H$35:$N$35,MATCH('Calc| Project Costs'!O$9,'Input| Escalations'!$H$23:$N$23,0))+1</f>
        <v>1</v>
      </c>
      <c r="P606" s="192">
        <f>'Input| Projects'!$Y606*INDEX('Input| Escalations'!$H$33:$N$33,MATCH('Calc| Project Costs'!P$9,'Input| Escalations'!$H$23:$N$23,0))+'Input| Projects'!$Z606*INDEX('Input| Escalations'!$H$34:$N$34,MATCH('Calc| Project Costs'!P$9,'Input| Escalations'!$H$23:$N$23,0))+'Input| Projects'!$AA606*INDEX('Input| Escalations'!$H$35:$N$35,MATCH('Calc| Project Costs'!P$9,'Input| Escalations'!$H$23:$N$23,0))+1</f>
        <v>1</v>
      </c>
      <c r="Q606" s="192">
        <f>'Input| Projects'!$Y606*INDEX('Input| Escalations'!$H$33:$N$33,MATCH('Calc| Project Costs'!Q$9,'Input| Escalations'!$H$23:$N$23,0))+'Input| Projects'!$Z606*INDEX('Input| Escalations'!$H$34:$N$34,MATCH('Calc| Project Costs'!Q$9,'Input| Escalations'!$H$23:$N$23,0))+'Input| Projects'!$AA606*INDEX('Input| Escalations'!$H$35:$N$35,MATCH('Calc| Project Costs'!Q$9,'Input| Escalations'!$H$23:$N$23,0))+1</f>
        <v>1</v>
      </c>
      <c r="R606" s="192">
        <f>'Input| Projects'!$Y606*INDEX('Input| Escalations'!$H$33:$N$33,MATCH('Calc| Project Costs'!R$9,'Input| Escalations'!$H$23:$N$23,0))+'Input| Projects'!$Z606*INDEX('Input| Escalations'!$H$34:$N$34,MATCH('Calc| Project Costs'!R$9,'Input| Escalations'!$H$23:$N$23,0))+'Input| Projects'!$AA606*INDEX('Input| Escalations'!$H$35:$N$35,MATCH('Calc| Project Costs'!R$9,'Input| Escalations'!$H$23:$N$23,0))+1</f>
        <v>1</v>
      </c>
      <c r="S606" s="192">
        <f>'Input| Projects'!$Y606*INDEX('Input| Escalations'!$H$33:$N$33,MATCH('Calc| Project Costs'!S$9,'Input| Escalations'!$H$23:$N$23,0))+'Input| Projects'!$Z606*INDEX('Input| Escalations'!$H$34:$N$34,MATCH('Calc| Project Costs'!S$9,'Input| Escalations'!$H$23:$N$23,0))+'Input| Projects'!$AA606*INDEX('Input| Escalations'!$H$35:$N$35,MATCH('Calc| Project Costs'!S$9,'Input| Escalations'!$H$23:$N$23,0))+1</f>
        <v>1</v>
      </c>
      <c r="T606" s="192">
        <f>'Input| Projects'!$Y606*INDEX('Input| Escalations'!$H$33:$N$33,MATCH('Calc| Project Costs'!T$9,'Input| Escalations'!$H$23:$N$23,0))+'Input| Projects'!$Z606*INDEX('Input| Escalations'!$H$34:$N$34,MATCH('Calc| Project Costs'!T$9,'Input| Escalations'!$H$23:$N$23,0))+'Input| Projects'!$AA606*INDEX('Input| Escalations'!$H$35:$N$35,MATCH('Calc| Project Costs'!T$9,'Input| Escalations'!$H$23:$N$23,0))+1</f>
        <v>1</v>
      </c>
      <c r="U606" s="106"/>
      <c r="V606" s="186">
        <f t="shared" si="300"/>
        <v>0</v>
      </c>
      <c r="W606" s="186">
        <f t="shared" si="301"/>
        <v>0</v>
      </c>
      <c r="X606" s="186">
        <f t="shared" si="302"/>
        <v>0</v>
      </c>
      <c r="Y606" s="186">
        <f t="shared" si="278"/>
        <v>0</v>
      </c>
      <c r="Z606" s="186">
        <f t="shared" si="279"/>
        <v>0</v>
      </c>
      <c r="AA606" s="186">
        <f t="shared" si="280"/>
        <v>0</v>
      </c>
      <c r="AB606" s="186">
        <f t="shared" si="281"/>
        <v>0</v>
      </c>
      <c r="AC606" s="106"/>
      <c r="AD606" s="186">
        <f>'Input| Projects'!Q606*N606*'Input| Escalations'!$K$19</f>
        <v>0</v>
      </c>
      <c r="AE606" s="186">
        <f>'Input| Projects'!R606*O606*'Input| Escalations'!$K$19</f>
        <v>0</v>
      </c>
      <c r="AF606" s="186">
        <f>'Input| Projects'!S606*P606*'Input| Escalations'!$K$19</f>
        <v>0</v>
      </c>
      <c r="AG606" s="186">
        <f>'Input| Projects'!T606*Q606*'Input| Escalations'!$K$19</f>
        <v>0</v>
      </c>
      <c r="AH606" s="186">
        <f>'Input| Projects'!U606*R606*'Input| Escalations'!$K$19</f>
        <v>0</v>
      </c>
      <c r="AI606" s="186">
        <f>'Input| Projects'!V606*S606*'Input| Escalations'!$K$19</f>
        <v>0</v>
      </c>
      <c r="AJ606" s="186">
        <f>'Input| Projects'!W606*T606*'Input| Escalations'!$K$19</f>
        <v>0</v>
      </c>
      <c r="AK606" s="106"/>
      <c r="AL606" s="186" t="str">
        <f>IFERROR(IF('Input| Overheads'!$C$42="Direct costs",SUMPRODUCT(--('Input| Projects'!$AC606="Yes"),'Calc| Overheads Allocation'!C$8,'Calc| Project Costs'!V606),IF('Input| Overheads'!$C$42="Internal labour",SUMPRODUCT(--('Input| Projects'!$AC606="Yes"),'Calc| Overheads Allocation'!C$8,'Calc| Project Costs'!V606,'Input| Projects'!$Y606),IF('Input| Overheads'!$C$42="DNSP defined",SUMPRODUCT(--('Input| Projects'!$AC606="Yes"),'Calc| Overheads Allocation'!C$61,'Input| Projects'!$AF606),""))),"")</f>
        <v/>
      </c>
      <c r="AM606" s="186" t="str">
        <f>IFERROR(IF('Input| Overheads'!$C$42="Direct costs",SUMPRODUCT(--('Input| Projects'!$AC606="Yes"),'Calc| Overheads Allocation'!D$8,'Calc| Project Costs'!W606),IF('Input| Overheads'!$C$42="Internal labour",SUMPRODUCT(--('Input| Projects'!$AC606="Yes"),'Calc| Overheads Allocation'!D$8,'Calc| Project Costs'!W606,'Input| Projects'!$Y606),IF('Input| Overheads'!$C$42="DNSP defined",SUMPRODUCT(--('Input| Projects'!$AC606="Yes"),'Calc| Overheads Allocation'!D$61,'Input| Projects'!$AF606),""))),"")</f>
        <v/>
      </c>
      <c r="AN606" s="186" t="str">
        <f>IFERROR(IF('Input| Overheads'!$C$42="Direct costs",SUMPRODUCT(--('Input| Projects'!$AC606="Yes"),'Calc| Overheads Allocation'!E$8,'Calc| Project Costs'!X606),IF('Input| Overheads'!$C$42="Internal labour",SUMPRODUCT(--('Input| Projects'!$AC606="Yes"),'Calc| Overheads Allocation'!E$8,'Calc| Project Costs'!X606,'Input| Projects'!$Y606),IF('Input| Overheads'!$C$42="DNSP defined",SUMPRODUCT(--('Input| Projects'!$AC606="Yes"),'Calc| Overheads Allocation'!E$61,'Input| Projects'!$AF606),""))),"")</f>
        <v/>
      </c>
      <c r="AO606" s="186" t="str">
        <f>IFERROR(IF('Input| Overheads'!$C$42="Direct costs",SUMPRODUCT(--('Input| Projects'!$AC606="Yes"),'Calc| Overheads Allocation'!F$8,'Calc| Project Costs'!Y606),IF('Input| Overheads'!$C$42="Internal labour",SUMPRODUCT(--('Input| Projects'!$AC606="Yes"),'Calc| Overheads Allocation'!F$8,'Calc| Project Costs'!Y606,'Input| Projects'!$Y606),IF('Input| Overheads'!$C$42="DNSP defined",SUMPRODUCT(--('Input| Projects'!$AC606="Yes"),'Calc| Overheads Allocation'!F$61,'Input| Projects'!$AF606),""))),"")</f>
        <v/>
      </c>
      <c r="AP606" s="186" t="str">
        <f>IFERROR(IF('Input| Overheads'!$C$42="Direct costs",SUMPRODUCT(--('Input| Projects'!$AC606="Yes"),'Calc| Overheads Allocation'!G$8,'Calc| Project Costs'!Z606),IF('Input| Overheads'!$C$42="Internal labour",SUMPRODUCT(--('Input| Projects'!$AC606="Yes"),'Calc| Overheads Allocation'!G$8,'Calc| Project Costs'!Z606,'Input| Projects'!$Y606),IF('Input| Overheads'!$C$42="DNSP defined",SUMPRODUCT(--('Input| Projects'!$AC606="Yes"),'Calc| Overheads Allocation'!G$61,'Input| Projects'!$AF606),""))),"")</f>
        <v/>
      </c>
      <c r="AQ606" s="186" t="str">
        <f>IFERROR(IF('Input| Overheads'!$C$42="Direct costs",SUMPRODUCT(--('Input| Projects'!$AC606="Yes"),'Calc| Overheads Allocation'!H$8,'Calc| Project Costs'!AA606),IF('Input| Overheads'!$C$42="Internal labour",SUMPRODUCT(--('Input| Projects'!$AC606="Yes"),'Calc| Overheads Allocation'!H$8,'Calc| Project Costs'!AA606,'Input| Projects'!$Y606),IF('Input| Overheads'!$C$42="DNSP defined",SUMPRODUCT(--('Input| Projects'!$AC606="Yes"),'Calc| Overheads Allocation'!H$61,'Input| Projects'!$AF606),""))),"")</f>
        <v/>
      </c>
      <c r="AR606" s="186" t="str">
        <f>IFERROR(IF('Input| Overheads'!$C$42="Direct costs",SUMPRODUCT(--('Input| Projects'!$AC606="Yes"),'Calc| Overheads Allocation'!I$8,'Calc| Project Costs'!AB606),IF('Input| Overheads'!$C$42="Internal labour",SUMPRODUCT(--('Input| Projects'!$AC606="Yes"),'Calc| Overheads Allocation'!I$8,'Calc| Project Costs'!AB606,'Input| Projects'!$Y606),IF('Input| Overheads'!$C$42="DNSP defined",SUMPRODUCT(--('Input| Projects'!$AC606="Yes"),'Calc| Overheads Allocation'!I$61,'Input| Projects'!$AF606),""))),"")</f>
        <v/>
      </c>
      <c r="AS606" s="106"/>
      <c r="AT606" s="186" t="str">
        <f>IFERROR(IF('Input| Overheads'!$C$42="Direct costs",SUMPRODUCT(--('Input| Projects'!$AD606="Yes"),'Calc| Overheads Allocation'!C$9,'Calc| Project Costs'!V606),IF('Input| Overheads'!$C$42="Internal labour",SUMPRODUCT(--('Input| Projects'!$AD606="Yes"),'Calc| Overheads Allocation'!C$9,'Calc| Project Costs'!V606,'Input| Projects'!$Y606),IF('Input| Overheads'!$C$42="DNSP defined",SUMPRODUCT(--('Input| Projects'!$AD606="Yes"),'Calc| Overheads Allocation'!C$62,'Input| Projects'!$AG606),""))),"")</f>
        <v/>
      </c>
      <c r="AU606" s="186" t="str">
        <f>IFERROR(IF('Input| Overheads'!$C$42="Direct costs",SUMPRODUCT(--('Input| Projects'!$AD606="Yes"),'Calc| Overheads Allocation'!D$9,'Calc| Project Costs'!W606),IF('Input| Overheads'!$C$42="Internal labour",SUMPRODUCT(--('Input| Projects'!$AD606="Yes"),'Calc| Overheads Allocation'!D$9,'Calc| Project Costs'!W606,'Input| Projects'!$Y606),IF('Input| Overheads'!$C$42="DNSP defined",SUMPRODUCT(--('Input| Projects'!$AD606="Yes"),'Calc| Overheads Allocation'!D$62,'Input| Projects'!$AG606),""))),"")</f>
        <v/>
      </c>
      <c r="AV606" s="186" t="str">
        <f>IFERROR(IF('Input| Overheads'!$C$42="Direct costs",SUMPRODUCT(--('Input| Projects'!$AD606="Yes"),'Calc| Overheads Allocation'!E$9,'Calc| Project Costs'!X606),IF('Input| Overheads'!$C$42="Internal labour",SUMPRODUCT(--('Input| Projects'!$AD606="Yes"),'Calc| Overheads Allocation'!E$9,'Calc| Project Costs'!X606,'Input| Projects'!$Y606),IF('Input| Overheads'!$C$42="DNSP defined",SUMPRODUCT(--('Input| Projects'!$AD606="Yes"),'Calc| Overheads Allocation'!E$62,'Input| Projects'!$AG606),""))),"")</f>
        <v/>
      </c>
      <c r="AW606" s="186" t="str">
        <f>IFERROR(IF('Input| Overheads'!$C$42="Direct costs",SUMPRODUCT(--('Input| Projects'!$AD606="Yes"),'Calc| Overheads Allocation'!F$9,'Calc| Project Costs'!Y606),IF('Input| Overheads'!$C$42="Internal labour",SUMPRODUCT(--('Input| Projects'!$AD606="Yes"),'Calc| Overheads Allocation'!F$9,'Calc| Project Costs'!Y606,'Input| Projects'!$Y606),IF('Input| Overheads'!$C$42="DNSP defined",SUMPRODUCT(--('Input| Projects'!$AD606="Yes"),'Calc| Overheads Allocation'!F$62,'Input| Projects'!$AG606),""))),"")</f>
        <v/>
      </c>
      <c r="AX606" s="186" t="str">
        <f>IFERROR(IF('Input| Overheads'!$C$42="Direct costs",SUMPRODUCT(--('Input| Projects'!$AD606="Yes"),'Calc| Overheads Allocation'!G$9,'Calc| Project Costs'!Z606),IF('Input| Overheads'!$C$42="Internal labour",SUMPRODUCT(--('Input| Projects'!$AD606="Yes"),'Calc| Overheads Allocation'!G$9,'Calc| Project Costs'!Z606,'Input| Projects'!$Y606),IF('Input| Overheads'!$C$42="DNSP defined",SUMPRODUCT(--('Input| Projects'!$AD606="Yes"),'Calc| Overheads Allocation'!G$62,'Input| Projects'!$AG606),""))),"")</f>
        <v/>
      </c>
      <c r="AY606" s="186" t="str">
        <f>IFERROR(IF('Input| Overheads'!$C$42="Direct costs",SUMPRODUCT(--('Input| Projects'!$AD606="Yes"),'Calc| Overheads Allocation'!H$9,'Calc| Project Costs'!AA606),IF('Input| Overheads'!$C$42="Internal labour",SUMPRODUCT(--('Input| Projects'!$AD606="Yes"),'Calc| Overheads Allocation'!H$9,'Calc| Project Costs'!AA606,'Input| Projects'!$Y606),IF('Input| Overheads'!$C$42="DNSP defined",SUMPRODUCT(--('Input| Projects'!$AD606="Yes"),'Calc| Overheads Allocation'!H$62,'Input| Projects'!$AG606),""))),"")</f>
        <v/>
      </c>
      <c r="AZ606" s="186" t="str">
        <f>IFERROR(IF('Input| Overheads'!$C$42="Direct costs",SUMPRODUCT(--('Input| Projects'!$AD606="Yes"),'Calc| Overheads Allocation'!I$9,'Calc| Project Costs'!AB606),IF('Input| Overheads'!$C$42="Internal labour",SUMPRODUCT(--('Input| Projects'!$AD606="Yes"),'Calc| Overheads Allocation'!I$9,'Calc| Project Costs'!AB606,'Input| Projects'!$Y606),IF('Input| Overheads'!$C$42="DNSP defined",SUMPRODUCT(--('Input| Projects'!$AD606="Yes"),'Calc| Overheads Allocation'!I$62,'Input| Projects'!$AG606),""))),"")</f>
        <v/>
      </c>
      <c r="BA606" s="106"/>
      <c r="BB606" s="186">
        <f t="shared" si="303"/>
        <v>0</v>
      </c>
      <c r="BC606" s="186">
        <f t="shared" si="304"/>
        <v>0</v>
      </c>
      <c r="BD606" s="186">
        <f t="shared" si="305"/>
        <v>0</v>
      </c>
      <c r="BE606" s="186">
        <f t="shared" si="282"/>
        <v>0</v>
      </c>
      <c r="BF606" s="186">
        <f t="shared" si="283"/>
        <v>0</v>
      </c>
      <c r="BG606" s="186">
        <f t="shared" si="284"/>
        <v>0</v>
      </c>
      <c r="BH606" s="186">
        <f t="shared" si="285"/>
        <v>0</v>
      </c>
      <c r="BI606" s="97"/>
      <c r="BJ606" s="186" t="str">
        <f t="shared" si="286"/>
        <v/>
      </c>
      <c r="BK606" s="186" t="str">
        <f t="shared" si="287"/>
        <v/>
      </c>
      <c r="BL606" s="186" t="str">
        <f t="shared" si="288"/>
        <v/>
      </c>
      <c r="BM606" s="186" t="str">
        <f t="shared" si="289"/>
        <v/>
      </c>
      <c r="BN606" s="186" t="str">
        <f t="shared" si="290"/>
        <v/>
      </c>
      <c r="BO606" s="186" t="str">
        <f t="shared" si="291"/>
        <v/>
      </c>
      <c r="BP606" s="186" t="str">
        <f t="shared" si="292"/>
        <v/>
      </c>
      <c r="BQ606" s="97"/>
      <c r="BR606" s="186">
        <f t="shared" si="293"/>
        <v>0</v>
      </c>
      <c r="BS606" s="186">
        <f t="shared" si="294"/>
        <v>0</v>
      </c>
      <c r="BT606" s="222">
        <f t="shared" si="295"/>
        <v>0</v>
      </c>
      <c r="BU606" s="222">
        <f t="shared" si="296"/>
        <v>0</v>
      </c>
      <c r="BV606" s="222">
        <f t="shared" si="297"/>
        <v>0</v>
      </c>
      <c r="BW606" s="222">
        <f t="shared" si="298"/>
        <v>0</v>
      </c>
      <c r="BX606" s="222">
        <f t="shared" si="299"/>
        <v>0</v>
      </c>
      <c r="BY606" s="106"/>
      <c r="BZ606" s="197" t="str">
        <f>IF(SUMIF('Input| Projects'!$AS$8:$CP$8,"Dx",'Input| Projects'!$AS606:$CP606)=0,"",SUMIF('Input| Projects'!$AS$8:$CP$8,"Dx",'Input| Projects'!$AS606:$CP606))</f>
        <v/>
      </c>
      <c r="CA606" s="197" t="str">
        <f>IF(SUMIF('Input| Projects'!$AS$8:$CP$8,"Tx",'Input| Projects'!$AS606:$CP606)=0,"",SUMIF('Input| Projects'!$AS$8:$CP$8,"Tx",'Input| Projects'!$AS606:$CP606))</f>
        <v/>
      </c>
      <c r="CB606" s="150" t="str">
        <f t="shared" si="306"/>
        <v/>
      </c>
    </row>
    <row r="607" spans="2:80" x14ac:dyDescent="0.2">
      <c r="B607" s="201">
        <f>IFERROR('Input| Projects'!B607,"")</f>
        <v>598</v>
      </c>
      <c r="C607" s="42" t="str">
        <f>IFERROR(IF('Input| Projects'!C607="","",'Input| Projects'!C607),"")</f>
        <v/>
      </c>
      <c r="D607" s="42" t="str">
        <f>IFERROR(IF('Input| Projects'!D607="","",'Input| Projects'!D607),"")</f>
        <v/>
      </c>
      <c r="E607" s="104"/>
      <c r="F607" s="190">
        <f>IFERROR('Input| Projects'!I607*'Input| Escalations'!$K$19,"")</f>
        <v>0</v>
      </c>
      <c r="G607" s="190">
        <f>IFERROR('Input| Projects'!J607*'Input| Escalations'!$K$19,"")</f>
        <v>0</v>
      </c>
      <c r="H607" s="190">
        <f>IFERROR('Input| Projects'!K607*'Input| Escalations'!$K$19,"")</f>
        <v>0</v>
      </c>
      <c r="I607" s="190">
        <f>IFERROR('Input| Projects'!L607*'Input| Escalations'!$K$19,"")</f>
        <v>0</v>
      </c>
      <c r="J607" s="190">
        <f>IFERROR('Input| Projects'!M607*'Input| Escalations'!$K$19,"")</f>
        <v>0</v>
      </c>
      <c r="K607" s="190">
        <f>IFERROR('Input| Projects'!N607*'Input| Escalations'!$K$19,"")</f>
        <v>0</v>
      </c>
      <c r="L607" s="190">
        <f>IFERROR('Input| Projects'!O607*'Input| Escalations'!$K$19,"")</f>
        <v>0</v>
      </c>
      <c r="M607" s="150" t="str">
        <f>IF(ABS(SUM(F607:L607)-(SUM('Input| Projects'!I607:O607)*'Input| Escalations'!$K$19))&lt;0.0000001,"",1)</f>
        <v/>
      </c>
      <c r="N607" s="192">
        <f>'Input| Projects'!$Y607*INDEX('Input| Escalations'!$H$33:$N$33,MATCH('Calc| Project Costs'!N$9,'Input| Escalations'!$H$23:$N$23,0))+'Input| Projects'!$Z607*INDEX('Input| Escalations'!$H$34:$N$34,MATCH('Calc| Project Costs'!N$9,'Input| Escalations'!$H$23:$N$23,0))+'Input| Projects'!$AA607*INDEX('Input| Escalations'!$H$35:$N$35,MATCH('Calc| Project Costs'!N$9,'Input| Escalations'!$H$23:$N$23,0))+1</f>
        <v>1</v>
      </c>
      <c r="O607" s="192">
        <f>'Input| Projects'!$Y607*INDEX('Input| Escalations'!$H$33:$N$33,MATCH('Calc| Project Costs'!O$9,'Input| Escalations'!$H$23:$N$23,0))+'Input| Projects'!$Z607*INDEX('Input| Escalations'!$H$34:$N$34,MATCH('Calc| Project Costs'!O$9,'Input| Escalations'!$H$23:$N$23,0))+'Input| Projects'!$AA607*INDEX('Input| Escalations'!$H$35:$N$35,MATCH('Calc| Project Costs'!O$9,'Input| Escalations'!$H$23:$N$23,0))+1</f>
        <v>1</v>
      </c>
      <c r="P607" s="192">
        <f>'Input| Projects'!$Y607*INDEX('Input| Escalations'!$H$33:$N$33,MATCH('Calc| Project Costs'!P$9,'Input| Escalations'!$H$23:$N$23,0))+'Input| Projects'!$Z607*INDEX('Input| Escalations'!$H$34:$N$34,MATCH('Calc| Project Costs'!P$9,'Input| Escalations'!$H$23:$N$23,0))+'Input| Projects'!$AA607*INDEX('Input| Escalations'!$H$35:$N$35,MATCH('Calc| Project Costs'!P$9,'Input| Escalations'!$H$23:$N$23,0))+1</f>
        <v>1</v>
      </c>
      <c r="Q607" s="192">
        <f>'Input| Projects'!$Y607*INDEX('Input| Escalations'!$H$33:$N$33,MATCH('Calc| Project Costs'!Q$9,'Input| Escalations'!$H$23:$N$23,0))+'Input| Projects'!$Z607*INDEX('Input| Escalations'!$H$34:$N$34,MATCH('Calc| Project Costs'!Q$9,'Input| Escalations'!$H$23:$N$23,0))+'Input| Projects'!$AA607*INDEX('Input| Escalations'!$H$35:$N$35,MATCH('Calc| Project Costs'!Q$9,'Input| Escalations'!$H$23:$N$23,0))+1</f>
        <v>1</v>
      </c>
      <c r="R607" s="192">
        <f>'Input| Projects'!$Y607*INDEX('Input| Escalations'!$H$33:$N$33,MATCH('Calc| Project Costs'!R$9,'Input| Escalations'!$H$23:$N$23,0))+'Input| Projects'!$Z607*INDEX('Input| Escalations'!$H$34:$N$34,MATCH('Calc| Project Costs'!R$9,'Input| Escalations'!$H$23:$N$23,0))+'Input| Projects'!$AA607*INDEX('Input| Escalations'!$H$35:$N$35,MATCH('Calc| Project Costs'!R$9,'Input| Escalations'!$H$23:$N$23,0))+1</f>
        <v>1</v>
      </c>
      <c r="S607" s="192">
        <f>'Input| Projects'!$Y607*INDEX('Input| Escalations'!$H$33:$N$33,MATCH('Calc| Project Costs'!S$9,'Input| Escalations'!$H$23:$N$23,0))+'Input| Projects'!$Z607*INDEX('Input| Escalations'!$H$34:$N$34,MATCH('Calc| Project Costs'!S$9,'Input| Escalations'!$H$23:$N$23,0))+'Input| Projects'!$AA607*INDEX('Input| Escalations'!$H$35:$N$35,MATCH('Calc| Project Costs'!S$9,'Input| Escalations'!$H$23:$N$23,0))+1</f>
        <v>1</v>
      </c>
      <c r="T607" s="192">
        <f>'Input| Projects'!$Y607*INDEX('Input| Escalations'!$H$33:$N$33,MATCH('Calc| Project Costs'!T$9,'Input| Escalations'!$H$23:$N$23,0))+'Input| Projects'!$Z607*INDEX('Input| Escalations'!$H$34:$N$34,MATCH('Calc| Project Costs'!T$9,'Input| Escalations'!$H$23:$N$23,0))+'Input| Projects'!$AA607*INDEX('Input| Escalations'!$H$35:$N$35,MATCH('Calc| Project Costs'!T$9,'Input| Escalations'!$H$23:$N$23,0))+1</f>
        <v>1</v>
      </c>
      <c r="U607" s="106"/>
      <c r="V607" s="186">
        <f t="shared" si="300"/>
        <v>0</v>
      </c>
      <c r="W607" s="186">
        <f t="shared" si="301"/>
        <v>0</v>
      </c>
      <c r="X607" s="186">
        <f t="shared" si="302"/>
        <v>0</v>
      </c>
      <c r="Y607" s="186">
        <f t="shared" si="278"/>
        <v>0</v>
      </c>
      <c r="Z607" s="186">
        <f t="shared" si="279"/>
        <v>0</v>
      </c>
      <c r="AA607" s="186">
        <f t="shared" si="280"/>
        <v>0</v>
      </c>
      <c r="AB607" s="186">
        <f t="shared" si="281"/>
        <v>0</v>
      </c>
      <c r="AC607" s="106"/>
      <c r="AD607" s="186">
        <f>'Input| Projects'!Q607*N607*'Input| Escalations'!$K$19</f>
        <v>0</v>
      </c>
      <c r="AE607" s="186">
        <f>'Input| Projects'!R607*O607*'Input| Escalations'!$K$19</f>
        <v>0</v>
      </c>
      <c r="AF607" s="186">
        <f>'Input| Projects'!S607*P607*'Input| Escalations'!$K$19</f>
        <v>0</v>
      </c>
      <c r="AG607" s="186">
        <f>'Input| Projects'!T607*Q607*'Input| Escalations'!$K$19</f>
        <v>0</v>
      </c>
      <c r="AH607" s="186">
        <f>'Input| Projects'!U607*R607*'Input| Escalations'!$K$19</f>
        <v>0</v>
      </c>
      <c r="AI607" s="186">
        <f>'Input| Projects'!V607*S607*'Input| Escalations'!$K$19</f>
        <v>0</v>
      </c>
      <c r="AJ607" s="186">
        <f>'Input| Projects'!W607*T607*'Input| Escalations'!$K$19</f>
        <v>0</v>
      </c>
      <c r="AK607" s="106"/>
      <c r="AL607" s="186" t="str">
        <f>IFERROR(IF('Input| Overheads'!$C$42="Direct costs",SUMPRODUCT(--('Input| Projects'!$AC607="Yes"),'Calc| Overheads Allocation'!C$8,'Calc| Project Costs'!V607),IF('Input| Overheads'!$C$42="Internal labour",SUMPRODUCT(--('Input| Projects'!$AC607="Yes"),'Calc| Overheads Allocation'!C$8,'Calc| Project Costs'!V607,'Input| Projects'!$Y607),IF('Input| Overheads'!$C$42="DNSP defined",SUMPRODUCT(--('Input| Projects'!$AC607="Yes"),'Calc| Overheads Allocation'!C$61,'Input| Projects'!$AF607),""))),"")</f>
        <v/>
      </c>
      <c r="AM607" s="186" t="str">
        <f>IFERROR(IF('Input| Overheads'!$C$42="Direct costs",SUMPRODUCT(--('Input| Projects'!$AC607="Yes"),'Calc| Overheads Allocation'!D$8,'Calc| Project Costs'!W607),IF('Input| Overheads'!$C$42="Internal labour",SUMPRODUCT(--('Input| Projects'!$AC607="Yes"),'Calc| Overheads Allocation'!D$8,'Calc| Project Costs'!W607,'Input| Projects'!$Y607),IF('Input| Overheads'!$C$42="DNSP defined",SUMPRODUCT(--('Input| Projects'!$AC607="Yes"),'Calc| Overheads Allocation'!D$61,'Input| Projects'!$AF607),""))),"")</f>
        <v/>
      </c>
      <c r="AN607" s="186" t="str">
        <f>IFERROR(IF('Input| Overheads'!$C$42="Direct costs",SUMPRODUCT(--('Input| Projects'!$AC607="Yes"),'Calc| Overheads Allocation'!E$8,'Calc| Project Costs'!X607),IF('Input| Overheads'!$C$42="Internal labour",SUMPRODUCT(--('Input| Projects'!$AC607="Yes"),'Calc| Overheads Allocation'!E$8,'Calc| Project Costs'!X607,'Input| Projects'!$Y607),IF('Input| Overheads'!$C$42="DNSP defined",SUMPRODUCT(--('Input| Projects'!$AC607="Yes"),'Calc| Overheads Allocation'!E$61,'Input| Projects'!$AF607),""))),"")</f>
        <v/>
      </c>
      <c r="AO607" s="186" t="str">
        <f>IFERROR(IF('Input| Overheads'!$C$42="Direct costs",SUMPRODUCT(--('Input| Projects'!$AC607="Yes"),'Calc| Overheads Allocation'!F$8,'Calc| Project Costs'!Y607),IF('Input| Overheads'!$C$42="Internal labour",SUMPRODUCT(--('Input| Projects'!$AC607="Yes"),'Calc| Overheads Allocation'!F$8,'Calc| Project Costs'!Y607,'Input| Projects'!$Y607),IF('Input| Overheads'!$C$42="DNSP defined",SUMPRODUCT(--('Input| Projects'!$AC607="Yes"),'Calc| Overheads Allocation'!F$61,'Input| Projects'!$AF607),""))),"")</f>
        <v/>
      </c>
      <c r="AP607" s="186" t="str">
        <f>IFERROR(IF('Input| Overheads'!$C$42="Direct costs",SUMPRODUCT(--('Input| Projects'!$AC607="Yes"),'Calc| Overheads Allocation'!G$8,'Calc| Project Costs'!Z607),IF('Input| Overheads'!$C$42="Internal labour",SUMPRODUCT(--('Input| Projects'!$AC607="Yes"),'Calc| Overheads Allocation'!G$8,'Calc| Project Costs'!Z607,'Input| Projects'!$Y607),IF('Input| Overheads'!$C$42="DNSP defined",SUMPRODUCT(--('Input| Projects'!$AC607="Yes"),'Calc| Overheads Allocation'!G$61,'Input| Projects'!$AF607),""))),"")</f>
        <v/>
      </c>
      <c r="AQ607" s="186" t="str">
        <f>IFERROR(IF('Input| Overheads'!$C$42="Direct costs",SUMPRODUCT(--('Input| Projects'!$AC607="Yes"),'Calc| Overheads Allocation'!H$8,'Calc| Project Costs'!AA607),IF('Input| Overheads'!$C$42="Internal labour",SUMPRODUCT(--('Input| Projects'!$AC607="Yes"),'Calc| Overheads Allocation'!H$8,'Calc| Project Costs'!AA607,'Input| Projects'!$Y607),IF('Input| Overheads'!$C$42="DNSP defined",SUMPRODUCT(--('Input| Projects'!$AC607="Yes"),'Calc| Overheads Allocation'!H$61,'Input| Projects'!$AF607),""))),"")</f>
        <v/>
      </c>
      <c r="AR607" s="186" t="str">
        <f>IFERROR(IF('Input| Overheads'!$C$42="Direct costs",SUMPRODUCT(--('Input| Projects'!$AC607="Yes"),'Calc| Overheads Allocation'!I$8,'Calc| Project Costs'!AB607),IF('Input| Overheads'!$C$42="Internal labour",SUMPRODUCT(--('Input| Projects'!$AC607="Yes"),'Calc| Overheads Allocation'!I$8,'Calc| Project Costs'!AB607,'Input| Projects'!$Y607),IF('Input| Overheads'!$C$42="DNSP defined",SUMPRODUCT(--('Input| Projects'!$AC607="Yes"),'Calc| Overheads Allocation'!I$61,'Input| Projects'!$AF607),""))),"")</f>
        <v/>
      </c>
      <c r="AS607" s="106"/>
      <c r="AT607" s="186" t="str">
        <f>IFERROR(IF('Input| Overheads'!$C$42="Direct costs",SUMPRODUCT(--('Input| Projects'!$AD607="Yes"),'Calc| Overheads Allocation'!C$9,'Calc| Project Costs'!V607),IF('Input| Overheads'!$C$42="Internal labour",SUMPRODUCT(--('Input| Projects'!$AD607="Yes"),'Calc| Overheads Allocation'!C$9,'Calc| Project Costs'!V607,'Input| Projects'!$Y607),IF('Input| Overheads'!$C$42="DNSP defined",SUMPRODUCT(--('Input| Projects'!$AD607="Yes"),'Calc| Overheads Allocation'!C$62,'Input| Projects'!$AG607),""))),"")</f>
        <v/>
      </c>
      <c r="AU607" s="186" t="str">
        <f>IFERROR(IF('Input| Overheads'!$C$42="Direct costs",SUMPRODUCT(--('Input| Projects'!$AD607="Yes"),'Calc| Overheads Allocation'!D$9,'Calc| Project Costs'!W607),IF('Input| Overheads'!$C$42="Internal labour",SUMPRODUCT(--('Input| Projects'!$AD607="Yes"),'Calc| Overheads Allocation'!D$9,'Calc| Project Costs'!W607,'Input| Projects'!$Y607),IF('Input| Overheads'!$C$42="DNSP defined",SUMPRODUCT(--('Input| Projects'!$AD607="Yes"),'Calc| Overheads Allocation'!D$62,'Input| Projects'!$AG607),""))),"")</f>
        <v/>
      </c>
      <c r="AV607" s="186" t="str">
        <f>IFERROR(IF('Input| Overheads'!$C$42="Direct costs",SUMPRODUCT(--('Input| Projects'!$AD607="Yes"),'Calc| Overheads Allocation'!E$9,'Calc| Project Costs'!X607),IF('Input| Overheads'!$C$42="Internal labour",SUMPRODUCT(--('Input| Projects'!$AD607="Yes"),'Calc| Overheads Allocation'!E$9,'Calc| Project Costs'!X607,'Input| Projects'!$Y607),IF('Input| Overheads'!$C$42="DNSP defined",SUMPRODUCT(--('Input| Projects'!$AD607="Yes"),'Calc| Overheads Allocation'!E$62,'Input| Projects'!$AG607),""))),"")</f>
        <v/>
      </c>
      <c r="AW607" s="186" t="str">
        <f>IFERROR(IF('Input| Overheads'!$C$42="Direct costs",SUMPRODUCT(--('Input| Projects'!$AD607="Yes"),'Calc| Overheads Allocation'!F$9,'Calc| Project Costs'!Y607),IF('Input| Overheads'!$C$42="Internal labour",SUMPRODUCT(--('Input| Projects'!$AD607="Yes"),'Calc| Overheads Allocation'!F$9,'Calc| Project Costs'!Y607,'Input| Projects'!$Y607),IF('Input| Overheads'!$C$42="DNSP defined",SUMPRODUCT(--('Input| Projects'!$AD607="Yes"),'Calc| Overheads Allocation'!F$62,'Input| Projects'!$AG607),""))),"")</f>
        <v/>
      </c>
      <c r="AX607" s="186" t="str">
        <f>IFERROR(IF('Input| Overheads'!$C$42="Direct costs",SUMPRODUCT(--('Input| Projects'!$AD607="Yes"),'Calc| Overheads Allocation'!G$9,'Calc| Project Costs'!Z607),IF('Input| Overheads'!$C$42="Internal labour",SUMPRODUCT(--('Input| Projects'!$AD607="Yes"),'Calc| Overheads Allocation'!G$9,'Calc| Project Costs'!Z607,'Input| Projects'!$Y607),IF('Input| Overheads'!$C$42="DNSP defined",SUMPRODUCT(--('Input| Projects'!$AD607="Yes"),'Calc| Overheads Allocation'!G$62,'Input| Projects'!$AG607),""))),"")</f>
        <v/>
      </c>
      <c r="AY607" s="186" t="str">
        <f>IFERROR(IF('Input| Overheads'!$C$42="Direct costs",SUMPRODUCT(--('Input| Projects'!$AD607="Yes"),'Calc| Overheads Allocation'!H$9,'Calc| Project Costs'!AA607),IF('Input| Overheads'!$C$42="Internal labour",SUMPRODUCT(--('Input| Projects'!$AD607="Yes"),'Calc| Overheads Allocation'!H$9,'Calc| Project Costs'!AA607,'Input| Projects'!$Y607),IF('Input| Overheads'!$C$42="DNSP defined",SUMPRODUCT(--('Input| Projects'!$AD607="Yes"),'Calc| Overheads Allocation'!H$62,'Input| Projects'!$AG607),""))),"")</f>
        <v/>
      </c>
      <c r="AZ607" s="186" t="str">
        <f>IFERROR(IF('Input| Overheads'!$C$42="Direct costs",SUMPRODUCT(--('Input| Projects'!$AD607="Yes"),'Calc| Overheads Allocation'!I$9,'Calc| Project Costs'!AB607),IF('Input| Overheads'!$C$42="Internal labour",SUMPRODUCT(--('Input| Projects'!$AD607="Yes"),'Calc| Overheads Allocation'!I$9,'Calc| Project Costs'!AB607,'Input| Projects'!$Y607),IF('Input| Overheads'!$C$42="DNSP defined",SUMPRODUCT(--('Input| Projects'!$AD607="Yes"),'Calc| Overheads Allocation'!I$62,'Input| Projects'!$AG607),""))),"")</f>
        <v/>
      </c>
      <c r="BA607" s="106"/>
      <c r="BB607" s="186">
        <f t="shared" si="303"/>
        <v>0</v>
      </c>
      <c r="BC607" s="186">
        <f t="shared" si="304"/>
        <v>0</v>
      </c>
      <c r="BD607" s="186">
        <f t="shared" si="305"/>
        <v>0</v>
      </c>
      <c r="BE607" s="186">
        <f t="shared" si="282"/>
        <v>0</v>
      </c>
      <c r="BF607" s="186">
        <f t="shared" si="283"/>
        <v>0</v>
      </c>
      <c r="BG607" s="186">
        <f t="shared" si="284"/>
        <v>0</v>
      </c>
      <c r="BH607" s="186">
        <f t="shared" si="285"/>
        <v>0</v>
      </c>
      <c r="BI607" s="97"/>
      <c r="BJ607" s="186" t="str">
        <f t="shared" si="286"/>
        <v/>
      </c>
      <c r="BK607" s="186" t="str">
        <f t="shared" si="287"/>
        <v/>
      </c>
      <c r="BL607" s="186" t="str">
        <f t="shared" si="288"/>
        <v/>
      </c>
      <c r="BM607" s="186" t="str">
        <f t="shared" si="289"/>
        <v/>
      </c>
      <c r="BN607" s="186" t="str">
        <f t="shared" si="290"/>
        <v/>
      </c>
      <c r="BO607" s="186" t="str">
        <f t="shared" si="291"/>
        <v/>
      </c>
      <c r="BP607" s="186" t="str">
        <f t="shared" si="292"/>
        <v/>
      </c>
      <c r="BQ607" s="97"/>
      <c r="BR607" s="186">
        <f t="shared" si="293"/>
        <v>0</v>
      </c>
      <c r="BS607" s="186">
        <f t="shared" si="294"/>
        <v>0</v>
      </c>
      <c r="BT607" s="222">
        <f t="shared" si="295"/>
        <v>0</v>
      </c>
      <c r="BU607" s="222">
        <f t="shared" si="296"/>
        <v>0</v>
      </c>
      <c r="BV607" s="222">
        <f t="shared" si="297"/>
        <v>0</v>
      </c>
      <c r="BW607" s="222">
        <f t="shared" si="298"/>
        <v>0</v>
      </c>
      <c r="BX607" s="222">
        <f t="shared" si="299"/>
        <v>0</v>
      </c>
      <c r="BY607" s="106"/>
      <c r="BZ607" s="197" t="str">
        <f>IF(SUMIF('Input| Projects'!$AS$8:$CP$8,"Dx",'Input| Projects'!$AS607:$CP607)=0,"",SUMIF('Input| Projects'!$AS$8:$CP$8,"Dx",'Input| Projects'!$AS607:$CP607))</f>
        <v/>
      </c>
      <c r="CA607" s="197" t="str">
        <f>IF(SUMIF('Input| Projects'!$AS$8:$CP$8,"Tx",'Input| Projects'!$AS607:$CP607)=0,"",SUMIF('Input| Projects'!$AS$8:$CP$8,"Tx",'Input| Projects'!$AS607:$CP607))</f>
        <v/>
      </c>
      <c r="CB607" s="150" t="str">
        <f t="shared" si="306"/>
        <v/>
      </c>
    </row>
    <row r="608" spans="2:80" x14ac:dyDescent="0.2">
      <c r="B608" s="201">
        <f>IFERROR('Input| Projects'!B608,"")</f>
        <v>599</v>
      </c>
      <c r="C608" s="42" t="str">
        <f>IFERROR(IF('Input| Projects'!C608="","",'Input| Projects'!C608),"")</f>
        <v/>
      </c>
      <c r="D608" s="42" t="str">
        <f>IFERROR(IF('Input| Projects'!D608="","",'Input| Projects'!D608),"")</f>
        <v/>
      </c>
      <c r="E608" s="104"/>
      <c r="F608" s="190">
        <f>IFERROR('Input| Projects'!I608*'Input| Escalations'!$K$19,"")</f>
        <v>0</v>
      </c>
      <c r="G608" s="190">
        <f>IFERROR('Input| Projects'!J608*'Input| Escalations'!$K$19,"")</f>
        <v>0</v>
      </c>
      <c r="H608" s="190">
        <f>IFERROR('Input| Projects'!K608*'Input| Escalations'!$K$19,"")</f>
        <v>0</v>
      </c>
      <c r="I608" s="190">
        <f>IFERROR('Input| Projects'!L608*'Input| Escalations'!$K$19,"")</f>
        <v>0</v>
      </c>
      <c r="J608" s="190">
        <f>IFERROR('Input| Projects'!M608*'Input| Escalations'!$K$19,"")</f>
        <v>0</v>
      </c>
      <c r="K608" s="190">
        <f>IFERROR('Input| Projects'!N608*'Input| Escalations'!$K$19,"")</f>
        <v>0</v>
      </c>
      <c r="L608" s="190">
        <f>IFERROR('Input| Projects'!O608*'Input| Escalations'!$K$19,"")</f>
        <v>0</v>
      </c>
      <c r="M608" s="150" t="str">
        <f>IF(ABS(SUM(F608:L608)-(SUM('Input| Projects'!I608:O608)*'Input| Escalations'!$K$19))&lt;0.0000001,"",1)</f>
        <v/>
      </c>
      <c r="N608" s="192">
        <f>'Input| Projects'!$Y608*INDEX('Input| Escalations'!$H$33:$N$33,MATCH('Calc| Project Costs'!N$9,'Input| Escalations'!$H$23:$N$23,0))+'Input| Projects'!$Z608*INDEX('Input| Escalations'!$H$34:$N$34,MATCH('Calc| Project Costs'!N$9,'Input| Escalations'!$H$23:$N$23,0))+'Input| Projects'!$AA608*INDEX('Input| Escalations'!$H$35:$N$35,MATCH('Calc| Project Costs'!N$9,'Input| Escalations'!$H$23:$N$23,0))+1</f>
        <v>1</v>
      </c>
      <c r="O608" s="192">
        <f>'Input| Projects'!$Y608*INDEX('Input| Escalations'!$H$33:$N$33,MATCH('Calc| Project Costs'!O$9,'Input| Escalations'!$H$23:$N$23,0))+'Input| Projects'!$Z608*INDEX('Input| Escalations'!$H$34:$N$34,MATCH('Calc| Project Costs'!O$9,'Input| Escalations'!$H$23:$N$23,0))+'Input| Projects'!$AA608*INDEX('Input| Escalations'!$H$35:$N$35,MATCH('Calc| Project Costs'!O$9,'Input| Escalations'!$H$23:$N$23,0))+1</f>
        <v>1</v>
      </c>
      <c r="P608" s="192">
        <f>'Input| Projects'!$Y608*INDEX('Input| Escalations'!$H$33:$N$33,MATCH('Calc| Project Costs'!P$9,'Input| Escalations'!$H$23:$N$23,0))+'Input| Projects'!$Z608*INDEX('Input| Escalations'!$H$34:$N$34,MATCH('Calc| Project Costs'!P$9,'Input| Escalations'!$H$23:$N$23,0))+'Input| Projects'!$AA608*INDEX('Input| Escalations'!$H$35:$N$35,MATCH('Calc| Project Costs'!P$9,'Input| Escalations'!$H$23:$N$23,0))+1</f>
        <v>1</v>
      </c>
      <c r="Q608" s="192">
        <f>'Input| Projects'!$Y608*INDEX('Input| Escalations'!$H$33:$N$33,MATCH('Calc| Project Costs'!Q$9,'Input| Escalations'!$H$23:$N$23,0))+'Input| Projects'!$Z608*INDEX('Input| Escalations'!$H$34:$N$34,MATCH('Calc| Project Costs'!Q$9,'Input| Escalations'!$H$23:$N$23,0))+'Input| Projects'!$AA608*INDEX('Input| Escalations'!$H$35:$N$35,MATCH('Calc| Project Costs'!Q$9,'Input| Escalations'!$H$23:$N$23,0))+1</f>
        <v>1</v>
      </c>
      <c r="R608" s="192">
        <f>'Input| Projects'!$Y608*INDEX('Input| Escalations'!$H$33:$N$33,MATCH('Calc| Project Costs'!R$9,'Input| Escalations'!$H$23:$N$23,0))+'Input| Projects'!$Z608*INDEX('Input| Escalations'!$H$34:$N$34,MATCH('Calc| Project Costs'!R$9,'Input| Escalations'!$H$23:$N$23,0))+'Input| Projects'!$AA608*INDEX('Input| Escalations'!$H$35:$N$35,MATCH('Calc| Project Costs'!R$9,'Input| Escalations'!$H$23:$N$23,0))+1</f>
        <v>1</v>
      </c>
      <c r="S608" s="192">
        <f>'Input| Projects'!$Y608*INDEX('Input| Escalations'!$H$33:$N$33,MATCH('Calc| Project Costs'!S$9,'Input| Escalations'!$H$23:$N$23,0))+'Input| Projects'!$Z608*INDEX('Input| Escalations'!$H$34:$N$34,MATCH('Calc| Project Costs'!S$9,'Input| Escalations'!$H$23:$N$23,0))+'Input| Projects'!$AA608*INDEX('Input| Escalations'!$H$35:$N$35,MATCH('Calc| Project Costs'!S$9,'Input| Escalations'!$H$23:$N$23,0))+1</f>
        <v>1</v>
      </c>
      <c r="T608" s="192">
        <f>'Input| Projects'!$Y608*INDEX('Input| Escalations'!$H$33:$N$33,MATCH('Calc| Project Costs'!T$9,'Input| Escalations'!$H$23:$N$23,0))+'Input| Projects'!$Z608*INDEX('Input| Escalations'!$H$34:$N$34,MATCH('Calc| Project Costs'!T$9,'Input| Escalations'!$H$23:$N$23,0))+'Input| Projects'!$AA608*INDEX('Input| Escalations'!$H$35:$N$35,MATCH('Calc| Project Costs'!T$9,'Input| Escalations'!$H$23:$N$23,0))+1</f>
        <v>1</v>
      </c>
      <c r="U608" s="106"/>
      <c r="V608" s="186">
        <f t="shared" si="300"/>
        <v>0</v>
      </c>
      <c r="W608" s="186">
        <f t="shared" si="301"/>
        <v>0</v>
      </c>
      <c r="X608" s="186">
        <f t="shared" si="302"/>
        <v>0</v>
      </c>
      <c r="Y608" s="186">
        <f t="shared" si="278"/>
        <v>0</v>
      </c>
      <c r="Z608" s="186">
        <f t="shared" si="279"/>
        <v>0</v>
      </c>
      <c r="AA608" s="186">
        <f t="shared" si="280"/>
        <v>0</v>
      </c>
      <c r="AB608" s="186">
        <f t="shared" si="281"/>
        <v>0</v>
      </c>
      <c r="AC608" s="106"/>
      <c r="AD608" s="186">
        <f>'Input| Projects'!Q608*N608*'Input| Escalations'!$K$19</f>
        <v>0</v>
      </c>
      <c r="AE608" s="186">
        <f>'Input| Projects'!R608*O608*'Input| Escalations'!$K$19</f>
        <v>0</v>
      </c>
      <c r="AF608" s="186">
        <f>'Input| Projects'!S608*P608*'Input| Escalations'!$K$19</f>
        <v>0</v>
      </c>
      <c r="AG608" s="186">
        <f>'Input| Projects'!T608*Q608*'Input| Escalations'!$K$19</f>
        <v>0</v>
      </c>
      <c r="AH608" s="186">
        <f>'Input| Projects'!U608*R608*'Input| Escalations'!$K$19</f>
        <v>0</v>
      </c>
      <c r="AI608" s="186">
        <f>'Input| Projects'!V608*S608*'Input| Escalations'!$K$19</f>
        <v>0</v>
      </c>
      <c r="AJ608" s="186">
        <f>'Input| Projects'!W608*T608*'Input| Escalations'!$K$19</f>
        <v>0</v>
      </c>
      <c r="AK608" s="106"/>
      <c r="AL608" s="186" t="str">
        <f>IFERROR(IF('Input| Overheads'!$C$42="Direct costs",SUMPRODUCT(--('Input| Projects'!$AC608="Yes"),'Calc| Overheads Allocation'!C$8,'Calc| Project Costs'!V608),IF('Input| Overheads'!$C$42="Internal labour",SUMPRODUCT(--('Input| Projects'!$AC608="Yes"),'Calc| Overheads Allocation'!C$8,'Calc| Project Costs'!V608,'Input| Projects'!$Y608),IF('Input| Overheads'!$C$42="DNSP defined",SUMPRODUCT(--('Input| Projects'!$AC608="Yes"),'Calc| Overheads Allocation'!C$61,'Input| Projects'!$AF608),""))),"")</f>
        <v/>
      </c>
      <c r="AM608" s="186" t="str">
        <f>IFERROR(IF('Input| Overheads'!$C$42="Direct costs",SUMPRODUCT(--('Input| Projects'!$AC608="Yes"),'Calc| Overheads Allocation'!D$8,'Calc| Project Costs'!W608),IF('Input| Overheads'!$C$42="Internal labour",SUMPRODUCT(--('Input| Projects'!$AC608="Yes"),'Calc| Overheads Allocation'!D$8,'Calc| Project Costs'!W608,'Input| Projects'!$Y608),IF('Input| Overheads'!$C$42="DNSP defined",SUMPRODUCT(--('Input| Projects'!$AC608="Yes"),'Calc| Overheads Allocation'!D$61,'Input| Projects'!$AF608),""))),"")</f>
        <v/>
      </c>
      <c r="AN608" s="186" t="str">
        <f>IFERROR(IF('Input| Overheads'!$C$42="Direct costs",SUMPRODUCT(--('Input| Projects'!$AC608="Yes"),'Calc| Overheads Allocation'!E$8,'Calc| Project Costs'!X608),IF('Input| Overheads'!$C$42="Internal labour",SUMPRODUCT(--('Input| Projects'!$AC608="Yes"),'Calc| Overheads Allocation'!E$8,'Calc| Project Costs'!X608,'Input| Projects'!$Y608),IF('Input| Overheads'!$C$42="DNSP defined",SUMPRODUCT(--('Input| Projects'!$AC608="Yes"),'Calc| Overheads Allocation'!E$61,'Input| Projects'!$AF608),""))),"")</f>
        <v/>
      </c>
      <c r="AO608" s="186" t="str">
        <f>IFERROR(IF('Input| Overheads'!$C$42="Direct costs",SUMPRODUCT(--('Input| Projects'!$AC608="Yes"),'Calc| Overheads Allocation'!F$8,'Calc| Project Costs'!Y608),IF('Input| Overheads'!$C$42="Internal labour",SUMPRODUCT(--('Input| Projects'!$AC608="Yes"),'Calc| Overheads Allocation'!F$8,'Calc| Project Costs'!Y608,'Input| Projects'!$Y608),IF('Input| Overheads'!$C$42="DNSP defined",SUMPRODUCT(--('Input| Projects'!$AC608="Yes"),'Calc| Overheads Allocation'!F$61,'Input| Projects'!$AF608),""))),"")</f>
        <v/>
      </c>
      <c r="AP608" s="186" t="str">
        <f>IFERROR(IF('Input| Overheads'!$C$42="Direct costs",SUMPRODUCT(--('Input| Projects'!$AC608="Yes"),'Calc| Overheads Allocation'!G$8,'Calc| Project Costs'!Z608),IF('Input| Overheads'!$C$42="Internal labour",SUMPRODUCT(--('Input| Projects'!$AC608="Yes"),'Calc| Overheads Allocation'!G$8,'Calc| Project Costs'!Z608,'Input| Projects'!$Y608),IF('Input| Overheads'!$C$42="DNSP defined",SUMPRODUCT(--('Input| Projects'!$AC608="Yes"),'Calc| Overheads Allocation'!G$61,'Input| Projects'!$AF608),""))),"")</f>
        <v/>
      </c>
      <c r="AQ608" s="186" t="str">
        <f>IFERROR(IF('Input| Overheads'!$C$42="Direct costs",SUMPRODUCT(--('Input| Projects'!$AC608="Yes"),'Calc| Overheads Allocation'!H$8,'Calc| Project Costs'!AA608),IF('Input| Overheads'!$C$42="Internal labour",SUMPRODUCT(--('Input| Projects'!$AC608="Yes"),'Calc| Overheads Allocation'!H$8,'Calc| Project Costs'!AA608,'Input| Projects'!$Y608),IF('Input| Overheads'!$C$42="DNSP defined",SUMPRODUCT(--('Input| Projects'!$AC608="Yes"),'Calc| Overheads Allocation'!H$61,'Input| Projects'!$AF608),""))),"")</f>
        <v/>
      </c>
      <c r="AR608" s="186" t="str">
        <f>IFERROR(IF('Input| Overheads'!$C$42="Direct costs",SUMPRODUCT(--('Input| Projects'!$AC608="Yes"),'Calc| Overheads Allocation'!I$8,'Calc| Project Costs'!AB608),IF('Input| Overheads'!$C$42="Internal labour",SUMPRODUCT(--('Input| Projects'!$AC608="Yes"),'Calc| Overheads Allocation'!I$8,'Calc| Project Costs'!AB608,'Input| Projects'!$Y608),IF('Input| Overheads'!$C$42="DNSP defined",SUMPRODUCT(--('Input| Projects'!$AC608="Yes"),'Calc| Overheads Allocation'!I$61,'Input| Projects'!$AF608),""))),"")</f>
        <v/>
      </c>
      <c r="AS608" s="106"/>
      <c r="AT608" s="186" t="str">
        <f>IFERROR(IF('Input| Overheads'!$C$42="Direct costs",SUMPRODUCT(--('Input| Projects'!$AD608="Yes"),'Calc| Overheads Allocation'!C$9,'Calc| Project Costs'!V608),IF('Input| Overheads'!$C$42="Internal labour",SUMPRODUCT(--('Input| Projects'!$AD608="Yes"),'Calc| Overheads Allocation'!C$9,'Calc| Project Costs'!V608,'Input| Projects'!$Y608),IF('Input| Overheads'!$C$42="DNSP defined",SUMPRODUCT(--('Input| Projects'!$AD608="Yes"),'Calc| Overheads Allocation'!C$62,'Input| Projects'!$AG608),""))),"")</f>
        <v/>
      </c>
      <c r="AU608" s="186" t="str">
        <f>IFERROR(IF('Input| Overheads'!$C$42="Direct costs",SUMPRODUCT(--('Input| Projects'!$AD608="Yes"),'Calc| Overheads Allocation'!D$9,'Calc| Project Costs'!W608),IF('Input| Overheads'!$C$42="Internal labour",SUMPRODUCT(--('Input| Projects'!$AD608="Yes"),'Calc| Overheads Allocation'!D$9,'Calc| Project Costs'!W608,'Input| Projects'!$Y608),IF('Input| Overheads'!$C$42="DNSP defined",SUMPRODUCT(--('Input| Projects'!$AD608="Yes"),'Calc| Overheads Allocation'!D$62,'Input| Projects'!$AG608),""))),"")</f>
        <v/>
      </c>
      <c r="AV608" s="186" t="str">
        <f>IFERROR(IF('Input| Overheads'!$C$42="Direct costs",SUMPRODUCT(--('Input| Projects'!$AD608="Yes"),'Calc| Overheads Allocation'!E$9,'Calc| Project Costs'!X608),IF('Input| Overheads'!$C$42="Internal labour",SUMPRODUCT(--('Input| Projects'!$AD608="Yes"),'Calc| Overheads Allocation'!E$9,'Calc| Project Costs'!X608,'Input| Projects'!$Y608),IF('Input| Overheads'!$C$42="DNSP defined",SUMPRODUCT(--('Input| Projects'!$AD608="Yes"),'Calc| Overheads Allocation'!E$62,'Input| Projects'!$AG608),""))),"")</f>
        <v/>
      </c>
      <c r="AW608" s="186" t="str">
        <f>IFERROR(IF('Input| Overheads'!$C$42="Direct costs",SUMPRODUCT(--('Input| Projects'!$AD608="Yes"),'Calc| Overheads Allocation'!F$9,'Calc| Project Costs'!Y608),IF('Input| Overheads'!$C$42="Internal labour",SUMPRODUCT(--('Input| Projects'!$AD608="Yes"),'Calc| Overheads Allocation'!F$9,'Calc| Project Costs'!Y608,'Input| Projects'!$Y608),IF('Input| Overheads'!$C$42="DNSP defined",SUMPRODUCT(--('Input| Projects'!$AD608="Yes"),'Calc| Overheads Allocation'!F$62,'Input| Projects'!$AG608),""))),"")</f>
        <v/>
      </c>
      <c r="AX608" s="186" t="str">
        <f>IFERROR(IF('Input| Overheads'!$C$42="Direct costs",SUMPRODUCT(--('Input| Projects'!$AD608="Yes"),'Calc| Overheads Allocation'!G$9,'Calc| Project Costs'!Z608),IF('Input| Overheads'!$C$42="Internal labour",SUMPRODUCT(--('Input| Projects'!$AD608="Yes"),'Calc| Overheads Allocation'!G$9,'Calc| Project Costs'!Z608,'Input| Projects'!$Y608),IF('Input| Overheads'!$C$42="DNSP defined",SUMPRODUCT(--('Input| Projects'!$AD608="Yes"),'Calc| Overheads Allocation'!G$62,'Input| Projects'!$AG608),""))),"")</f>
        <v/>
      </c>
      <c r="AY608" s="186" t="str">
        <f>IFERROR(IF('Input| Overheads'!$C$42="Direct costs",SUMPRODUCT(--('Input| Projects'!$AD608="Yes"),'Calc| Overheads Allocation'!H$9,'Calc| Project Costs'!AA608),IF('Input| Overheads'!$C$42="Internal labour",SUMPRODUCT(--('Input| Projects'!$AD608="Yes"),'Calc| Overheads Allocation'!H$9,'Calc| Project Costs'!AA608,'Input| Projects'!$Y608),IF('Input| Overheads'!$C$42="DNSP defined",SUMPRODUCT(--('Input| Projects'!$AD608="Yes"),'Calc| Overheads Allocation'!H$62,'Input| Projects'!$AG608),""))),"")</f>
        <v/>
      </c>
      <c r="AZ608" s="186" t="str">
        <f>IFERROR(IF('Input| Overheads'!$C$42="Direct costs",SUMPRODUCT(--('Input| Projects'!$AD608="Yes"),'Calc| Overheads Allocation'!I$9,'Calc| Project Costs'!AB608),IF('Input| Overheads'!$C$42="Internal labour",SUMPRODUCT(--('Input| Projects'!$AD608="Yes"),'Calc| Overheads Allocation'!I$9,'Calc| Project Costs'!AB608,'Input| Projects'!$Y608),IF('Input| Overheads'!$C$42="DNSP defined",SUMPRODUCT(--('Input| Projects'!$AD608="Yes"),'Calc| Overheads Allocation'!I$62,'Input| Projects'!$AG608),""))),"")</f>
        <v/>
      </c>
      <c r="BA608" s="106"/>
      <c r="BB608" s="186">
        <f t="shared" si="303"/>
        <v>0</v>
      </c>
      <c r="BC608" s="186">
        <f t="shared" si="304"/>
        <v>0</v>
      </c>
      <c r="BD608" s="186">
        <f t="shared" si="305"/>
        <v>0</v>
      </c>
      <c r="BE608" s="186">
        <f t="shared" si="282"/>
        <v>0</v>
      </c>
      <c r="BF608" s="186">
        <f t="shared" si="283"/>
        <v>0</v>
      </c>
      <c r="BG608" s="186">
        <f t="shared" si="284"/>
        <v>0</v>
      </c>
      <c r="BH608" s="186">
        <f t="shared" si="285"/>
        <v>0</v>
      </c>
      <c r="BI608" s="97"/>
      <c r="BJ608" s="186" t="str">
        <f t="shared" si="286"/>
        <v/>
      </c>
      <c r="BK608" s="186" t="str">
        <f t="shared" si="287"/>
        <v/>
      </c>
      <c r="BL608" s="186" t="str">
        <f t="shared" si="288"/>
        <v/>
      </c>
      <c r="BM608" s="186" t="str">
        <f t="shared" si="289"/>
        <v/>
      </c>
      <c r="BN608" s="186" t="str">
        <f t="shared" si="290"/>
        <v/>
      </c>
      <c r="BO608" s="186" t="str">
        <f t="shared" si="291"/>
        <v/>
      </c>
      <c r="BP608" s="186" t="str">
        <f t="shared" si="292"/>
        <v/>
      </c>
      <c r="BQ608" s="97"/>
      <c r="BR608" s="186">
        <f t="shared" si="293"/>
        <v>0</v>
      </c>
      <c r="BS608" s="186">
        <f t="shared" si="294"/>
        <v>0</v>
      </c>
      <c r="BT608" s="222">
        <f t="shared" si="295"/>
        <v>0</v>
      </c>
      <c r="BU608" s="222">
        <f t="shared" si="296"/>
        <v>0</v>
      </c>
      <c r="BV608" s="222">
        <f t="shared" si="297"/>
        <v>0</v>
      </c>
      <c r="BW608" s="222">
        <f t="shared" si="298"/>
        <v>0</v>
      </c>
      <c r="BX608" s="222">
        <f t="shared" si="299"/>
        <v>0</v>
      </c>
      <c r="BY608" s="106"/>
      <c r="BZ608" s="197" t="str">
        <f>IF(SUMIF('Input| Projects'!$AS$8:$CP$8,"Dx",'Input| Projects'!$AS608:$CP608)=0,"",SUMIF('Input| Projects'!$AS$8:$CP$8,"Dx",'Input| Projects'!$AS608:$CP608))</f>
        <v/>
      </c>
      <c r="CA608" s="197" t="str">
        <f>IF(SUMIF('Input| Projects'!$AS$8:$CP$8,"Tx",'Input| Projects'!$AS608:$CP608)=0,"",SUMIF('Input| Projects'!$AS$8:$CP$8,"Tx",'Input| Projects'!$AS608:$CP608))</f>
        <v/>
      </c>
      <c r="CB608" s="150" t="str">
        <f t="shared" si="306"/>
        <v/>
      </c>
    </row>
    <row r="609" spans="2:80" x14ac:dyDescent="0.2">
      <c r="B609" s="201">
        <f>IFERROR('Input| Projects'!B609,"")</f>
        <v>600</v>
      </c>
      <c r="C609" s="42" t="str">
        <f>IFERROR(IF('Input| Projects'!C609="","",'Input| Projects'!C609),"")</f>
        <v/>
      </c>
      <c r="D609" s="42" t="str">
        <f>IFERROR(IF('Input| Projects'!D609="","",'Input| Projects'!D609),"")</f>
        <v/>
      </c>
      <c r="E609" s="104"/>
      <c r="F609" s="190">
        <f>IFERROR('Input| Projects'!I609*'Input| Escalations'!$K$19,"")</f>
        <v>0</v>
      </c>
      <c r="G609" s="190">
        <f>IFERROR('Input| Projects'!J609*'Input| Escalations'!$K$19,"")</f>
        <v>0</v>
      </c>
      <c r="H609" s="190">
        <f>IFERROR('Input| Projects'!K609*'Input| Escalations'!$K$19,"")</f>
        <v>0</v>
      </c>
      <c r="I609" s="190">
        <f>IFERROR('Input| Projects'!L609*'Input| Escalations'!$K$19,"")</f>
        <v>0</v>
      </c>
      <c r="J609" s="190">
        <f>IFERROR('Input| Projects'!M609*'Input| Escalations'!$K$19,"")</f>
        <v>0</v>
      </c>
      <c r="K609" s="190">
        <f>IFERROR('Input| Projects'!N609*'Input| Escalations'!$K$19,"")</f>
        <v>0</v>
      </c>
      <c r="L609" s="190">
        <f>IFERROR('Input| Projects'!O609*'Input| Escalations'!$K$19,"")</f>
        <v>0</v>
      </c>
      <c r="M609" s="150" t="str">
        <f>IF(ABS(SUM(F609:L609)-(SUM('Input| Projects'!I609:O609)*'Input| Escalations'!$K$19))&lt;0.0000001,"",1)</f>
        <v/>
      </c>
      <c r="N609" s="192">
        <f>'Input| Projects'!$Y609*INDEX('Input| Escalations'!$H$33:$N$33,MATCH('Calc| Project Costs'!N$9,'Input| Escalations'!$H$23:$N$23,0))+'Input| Projects'!$Z609*INDEX('Input| Escalations'!$H$34:$N$34,MATCH('Calc| Project Costs'!N$9,'Input| Escalations'!$H$23:$N$23,0))+'Input| Projects'!$AA609*INDEX('Input| Escalations'!$H$35:$N$35,MATCH('Calc| Project Costs'!N$9,'Input| Escalations'!$H$23:$N$23,0))+1</f>
        <v>1</v>
      </c>
      <c r="O609" s="192">
        <f>'Input| Projects'!$Y609*INDEX('Input| Escalations'!$H$33:$N$33,MATCH('Calc| Project Costs'!O$9,'Input| Escalations'!$H$23:$N$23,0))+'Input| Projects'!$Z609*INDEX('Input| Escalations'!$H$34:$N$34,MATCH('Calc| Project Costs'!O$9,'Input| Escalations'!$H$23:$N$23,0))+'Input| Projects'!$AA609*INDEX('Input| Escalations'!$H$35:$N$35,MATCH('Calc| Project Costs'!O$9,'Input| Escalations'!$H$23:$N$23,0))+1</f>
        <v>1</v>
      </c>
      <c r="P609" s="192">
        <f>'Input| Projects'!$Y609*INDEX('Input| Escalations'!$H$33:$N$33,MATCH('Calc| Project Costs'!P$9,'Input| Escalations'!$H$23:$N$23,0))+'Input| Projects'!$Z609*INDEX('Input| Escalations'!$H$34:$N$34,MATCH('Calc| Project Costs'!P$9,'Input| Escalations'!$H$23:$N$23,0))+'Input| Projects'!$AA609*INDEX('Input| Escalations'!$H$35:$N$35,MATCH('Calc| Project Costs'!P$9,'Input| Escalations'!$H$23:$N$23,0))+1</f>
        <v>1</v>
      </c>
      <c r="Q609" s="192">
        <f>'Input| Projects'!$Y609*INDEX('Input| Escalations'!$H$33:$N$33,MATCH('Calc| Project Costs'!Q$9,'Input| Escalations'!$H$23:$N$23,0))+'Input| Projects'!$Z609*INDEX('Input| Escalations'!$H$34:$N$34,MATCH('Calc| Project Costs'!Q$9,'Input| Escalations'!$H$23:$N$23,0))+'Input| Projects'!$AA609*INDEX('Input| Escalations'!$H$35:$N$35,MATCH('Calc| Project Costs'!Q$9,'Input| Escalations'!$H$23:$N$23,0))+1</f>
        <v>1</v>
      </c>
      <c r="R609" s="192">
        <f>'Input| Projects'!$Y609*INDEX('Input| Escalations'!$H$33:$N$33,MATCH('Calc| Project Costs'!R$9,'Input| Escalations'!$H$23:$N$23,0))+'Input| Projects'!$Z609*INDEX('Input| Escalations'!$H$34:$N$34,MATCH('Calc| Project Costs'!R$9,'Input| Escalations'!$H$23:$N$23,0))+'Input| Projects'!$AA609*INDEX('Input| Escalations'!$H$35:$N$35,MATCH('Calc| Project Costs'!R$9,'Input| Escalations'!$H$23:$N$23,0))+1</f>
        <v>1</v>
      </c>
      <c r="S609" s="192">
        <f>'Input| Projects'!$Y609*INDEX('Input| Escalations'!$H$33:$N$33,MATCH('Calc| Project Costs'!S$9,'Input| Escalations'!$H$23:$N$23,0))+'Input| Projects'!$Z609*INDEX('Input| Escalations'!$H$34:$N$34,MATCH('Calc| Project Costs'!S$9,'Input| Escalations'!$H$23:$N$23,0))+'Input| Projects'!$AA609*INDEX('Input| Escalations'!$H$35:$N$35,MATCH('Calc| Project Costs'!S$9,'Input| Escalations'!$H$23:$N$23,0))+1</f>
        <v>1</v>
      </c>
      <c r="T609" s="192">
        <f>'Input| Projects'!$Y609*INDEX('Input| Escalations'!$H$33:$N$33,MATCH('Calc| Project Costs'!T$9,'Input| Escalations'!$H$23:$N$23,0))+'Input| Projects'!$Z609*INDEX('Input| Escalations'!$H$34:$N$34,MATCH('Calc| Project Costs'!T$9,'Input| Escalations'!$H$23:$N$23,0))+'Input| Projects'!$AA609*INDEX('Input| Escalations'!$H$35:$N$35,MATCH('Calc| Project Costs'!T$9,'Input| Escalations'!$H$23:$N$23,0))+1</f>
        <v>1</v>
      </c>
      <c r="U609" s="106"/>
      <c r="V609" s="186">
        <f t="shared" si="300"/>
        <v>0</v>
      </c>
      <c r="W609" s="186">
        <f t="shared" si="301"/>
        <v>0</v>
      </c>
      <c r="X609" s="186">
        <f t="shared" si="302"/>
        <v>0</v>
      </c>
      <c r="Y609" s="186">
        <f t="shared" si="278"/>
        <v>0</v>
      </c>
      <c r="Z609" s="186">
        <f t="shared" si="279"/>
        <v>0</v>
      </c>
      <c r="AA609" s="186">
        <f t="shared" si="280"/>
        <v>0</v>
      </c>
      <c r="AB609" s="186">
        <f t="shared" si="281"/>
        <v>0</v>
      </c>
      <c r="AC609" s="106"/>
      <c r="AD609" s="186">
        <f>'Input| Projects'!Q609*N609*'Input| Escalations'!$K$19</f>
        <v>0</v>
      </c>
      <c r="AE609" s="186">
        <f>'Input| Projects'!R609*O609*'Input| Escalations'!$K$19</f>
        <v>0</v>
      </c>
      <c r="AF609" s="186">
        <f>'Input| Projects'!S609*P609*'Input| Escalations'!$K$19</f>
        <v>0</v>
      </c>
      <c r="AG609" s="186">
        <f>'Input| Projects'!T609*Q609*'Input| Escalations'!$K$19</f>
        <v>0</v>
      </c>
      <c r="AH609" s="186">
        <f>'Input| Projects'!U609*R609*'Input| Escalations'!$K$19</f>
        <v>0</v>
      </c>
      <c r="AI609" s="186">
        <f>'Input| Projects'!V609*S609*'Input| Escalations'!$K$19</f>
        <v>0</v>
      </c>
      <c r="AJ609" s="186">
        <f>'Input| Projects'!W609*T609*'Input| Escalations'!$K$19</f>
        <v>0</v>
      </c>
      <c r="AK609" s="106"/>
      <c r="AL609" s="186" t="str">
        <f>IFERROR(IF('Input| Overheads'!$C$42="Direct costs",SUMPRODUCT(--('Input| Projects'!$AC609="Yes"),'Calc| Overheads Allocation'!C$8,'Calc| Project Costs'!V609),IF('Input| Overheads'!$C$42="Internal labour",SUMPRODUCT(--('Input| Projects'!$AC609="Yes"),'Calc| Overheads Allocation'!C$8,'Calc| Project Costs'!V609,'Input| Projects'!$Y609),IF('Input| Overheads'!$C$42="DNSP defined",SUMPRODUCT(--('Input| Projects'!$AC609="Yes"),'Calc| Overheads Allocation'!C$61,'Input| Projects'!$AF609),""))),"")</f>
        <v/>
      </c>
      <c r="AM609" s="186" t="str">
        <f>IFERROR(IF('Input| Overheads'!$C$42="Direct costs",SUMPRODUCT(--('Input| Projects'!$AC609="Yes"),'Calc| Overheads Allocation'!D$8,'Calc| Project Costs'!W609),IF('Input| Overheads'!$C$42="Internal labour",SUMPRODUCT(--('Input| Projects'!$AC609="Yes"),'Calc| Overheads Allocation'!D$8,'Calc| Project Costs'!W609,'Input| Projects'!$Y609),IF('Input| Overheads'!$C$42="DNSP defined",SUMPRODUCT(--('Input| Projects'!$AC609="Yes"),'Calc| Overheads Allocation'!D$61,'Input| Projects'!$AF609),""))),"")</f>
        <v/>
      </c>
      <c r="AN609" s="186" t="str">
        <f>IFERROR(IF('Input| Overheads'!$C$42="Direct costs",SUMPRODUCT(--('Input| Projects'!$AC609="Yes"),'Calc| Overheads Allocation'!E$8,'Calc| Project Costs'!X609),IF('Input| Overheads'!$C$42="Internal labour",SUMPRODUCT(--('Input| Projects'!$AC609="Yes"),'Calc| Overheads Allocation'!E$8,'Calc| Project Costs'!X609,'Input| Projects'!$Y609),IF('Input| Overheads'!$C$42="DNSP defined",SUMPRODUCT(--('Input| Projects'!$AC609="Yes"),'Calc| Overheads Allocation'!E$61,'Input| Projects'!$AF609),""))),"")</f>
        <v/>
      </c>
      <c r="AO609" s="186" t="str">
        <f>IFERROR(IF('Input| Overheads'!$C$42="Direct costs",SUMPRODUCT(--('Input| Projects'!$AC609="Yes"),'Calc| Overheads Allocation'!F$8,'Calc| Project Costs'!Y609),IF('Input| Overheads'!$C$42="Internal labour",SUMPRODUCT(--('Input| Projects'!$AC609="Yes"),'Calc| Overheads Allocation'!F$8,'Calc| Project Costs'!Y609,'Input| Projects'!$Y609),IF('Input| Overheads'!$C$42="DNSP defined",SUMPRODUCT(--('Input| Projects'!$AC609="Yes"),'Calc| Overheads Allocation'!F$61,'Input| Projects'!$AF609),""))),"")</f>
        <v/>
      </c>
      <c r="AP609" s="186" t="str">
        <f>IFERROR(IF('Input| Overheads'!$C$42="Direct costs",SUMPRODUCT(--('Input| Projects'!$AC609="Yes"),'Calc| Overheads Allocation'!G$8,'Calc| Project Costs'!Z609),IF('Input| Overheads'!$C$42="Internal labour",SUMPRODUCT(--('Input| Projects'!$AC609="Yes"),'Calc| Overheads Allocation'!G$8,'Calc| Project Costs'!Z609,'Input| Projects'!$Y609),IF('Input| Overheads'!$C$42="DNSP defined",SUMPRODUCT(--('Input| Projects'!$AC609="Yes"),'Calc| Overheads Allocation'!G$61,'Input| Projects'!$AF609),""))),"")</f>
        <v/>
      </c>
      <c r="AQ609" s="186" t="str">
        <f>IFERROR(IF('Input| Overheads'!$C$42="Direct costs",SUMPRODUCT(--('Input| Projects'!$AC609="Yes"),'Calc| Overheads Allocation'!H$8,'Calc| Project Costs'!AA609),IF('Input| Overheads'!$C$42="Internal labour",SUMPRODUCT(--('Input| Projects'!$AC609="Yes"),'Calc| Overheads Allocation'!H$8,'Calc| Project Costs'!AA609,'Input| Projects'!$Y609),IF('Input| Overheads'!$C$42="DNSP defined",SUMPRODUCT(--('Input| Projects'!$AC609="Yes"),'Calc| Overheads Allocation'!H$61,'Input| Projects'!$AF609),""))),"")</f>
        <v/>
      </c>
      <c r="AR609" s="186" t="str">
        <f>IFERROR(IF('Input| Overheads'!$C$42="Direct costs",SUMPRODUCT(--('Input| Projects'!$AC609="Yes"),'Calc| Overheads Allocation'!I$8,'Calc| Project Costs'!AB609),IF('Input| Overheads'!$C$42="Internal labour",SUMPRODUCT(--('Input| Projects'!$AC609="Yes"),'Calc| Overheads Allocation'!I$8,'Calc| Project Costs'!AB609,'Input| Projects'!$Y609),IF('Input| Overheads'!$C$42="DNSP defined",SUMPRODUCT(--('Input| Projects'!$AC609="Yes"),'Calc| Overheads Allocation'!I$61,'Input| Projects'!$AF609),""))),"")</f>
        <v/>
      </c>
      <c r="AS609" s="106"/>
      <c r="AT609" s="186" t="str">
        <f>IFERROR(IF('Input| Overheads'!$C$42="Direct costs",SUMPRODUCT(--('Input| Projects'!$AD609="Yes"),'Calc| Overheads Allocation'!C$9,'Calc| Project Costs'!V609),IF('Input| Overheads'!$C$42="Internal labour",SUMPRODUCT(--('Input| Projects'!$AD609="Yes"),'Calc| Overheads Allocation'!C$9,'Calc| Project Costs'!V609,'Input| Projects'!$Y609),IF('Input| Overheads'!$C$42="DNSP defined",SUMPRODUCT(--('Input| Projects'!$AD609="Yes"),'Calc| Overheads Allocation'!C$62,'Input| Projects'!$AG609),""))),"")</f>
        <v/>
      </c>
      <c r="AU609" s="186" t="str">
        <f>IFERROR(IF('Input| Overheads'!$C$42="Direct costs",SUMPRODUCT(--('Input| Projects'!$AD609="Yes"),'Calc| Overheads Allocation'!D$9,'Calc| Project Costs'!W609),IF('Input| Overheads'!$C$42="Internal labour",SUMPRODUCT(--('Input| Projects'!$AD609="Yes"),'Calc| Overheads Allocation'!D$9,'Calc| Project Costs'!W609,'Input| Projects'!$Y609),IF('Input| Overheads'!$C$42="DNSP defined",SUMPRODUCT(--('Input| Projects'!$AD609="Yes"),'Calc| Overheads Allocation'!D$62,'Input| Projects'!$AG609),""))),"")</f>
        <v/>
      </c>
      <c r="AV609" s="186" t="str">
        <f>IFERROR(IF('Input| Overheads'!$C$42="Direct costs",SUMPRODUCT(--('Input| Projects'!$AD609="Yes"),'Calc| Overheads Allocation'!E$9,'Calc| Project Costs'!X609),IF('Input| Overheads'!$C$42="Internal labour",SUMPRODUCT(--('Input| Projects'!$AD609="Yes"),'Calc| Overheads Allocation'!E$9,'Calc| Project Costs'!X609,'Input| Projects'!$Y609),IF('Input| Overheads'!$C$42="DNSP defined",SUMPRODUCT(--('Input| Projects'!$AD609="Yes"),'Calc| Overheads Allocation'!E$62,'Input| Projects'!$AG609),""))),"")</f>
        <v/>
      </c>
      <c r="AW609" s="186" t="str">
        <f>IFERROR(IF('Input| Overheads'!$C$42="Direct costs",SUMPRODUCT(--('Input| Projects'!$AD609="Yes"),'Calc| Overheads Allocation'!F$9,'Calc| Project Costs'!Y609),IF('Input| Overheads'!$C$42="Internal labour",SUMPRODUCT(--('Input| Projects'!$AD609="Yes"),'Calc| Overheads Allocation'!F$9,'Calc| Project Costs'!Y609,'Input| Projects'!$Y609),IF('Input| Overheads'!$C$42="DNSP defined",SUMPRODUCT(--('Input| Projects'!$AD609="Yes"),'Calc| Overheads Allocation'!F$62,'Input| Projects'!$AG609),""))),"")</f>
        <v/>
      </c>
      <c r="AX609" s="186" t="str">
        <f>IFERROR(IF('Input| Overheads'!$C$42="Direct costs",SUMPRODUCT(--('Input| Projects'!$AD609="Yes"),'Calc| Overheads Allocation'!G$9,'Calc| Project Costs'!Z609),IF('Input| Overheads'!$C$42="Internal labour",SUMPRODUCT(--('Input| Projects'!$AD609="Yes"),'Calc| Overheads Allocation'!G$9,'Calc| Project Costs'!Z609,'Input| Projects'!$Y609),IF('Input| Overheads'!$C$42="DNSP defined",SUMPRODUCT(--('Input| Projects'!$AD609="Yes"),'Calc| Overheads Allocation'!G$62,'Input| Projects'!$AG609),""))),"")</f>
        <v/>
      </c>
      <c r="AY609" s="186" t="str">
        <f>IFERROR(IF('Input| Overheads'!$C$42="Direct costs",SUMPRODUCT(--('Input| Projects'!$AD609="Yes"),'Calc| Overheads Allocation'!H$9,'Calc| Project Costs'!AA609),IF('Input| Overheads'!$C$42="Internal labour",SUMPRODUCT(--('Input| Projects'!$AD609="Yes"),'Calc| Overheads Allocation'!H$9,'Calc| Project Costs'!AA609,'Input| Projects'!$Y609),IF('Input| Overheads'!$C$42="DNSP defined",SUMPRODUCT(--('Input| Projects'!$AD609="Yes"),'Calc| Overheads Allocation'!H$62,'Input| Projects'!$AG609),""))),"")</f>
        <v/>
      </c>
      <c r="AZ609" s="186" t="str">
        <f>IFERROR(IF('Input| Overheads'!$C$42="Direct costs",SUMPRODUCT(--('Input| Projects'!$AD609="Yes"),'Calc| Overheads Allocation'!I$9,'Calc| Project Costs'!AB609),IF('Input| Overheads'!$C$42="Internal labour",SUMPRODUCT(--('Input| Projects'!$AD609="Yes"),'Calc| Overheads Allocation'!I$9,'Calc| Project Costs'!AB609,'Input| Projects'!$Y609),IF('Input| Overheads'!$C$42="DNSP defined",SUMPRODUCT(--('Input| Projects'!$AD609="Yes"),'Calc| Overheads Allocation'!I$62,'Input| Projects'!$AG609),""))),"")</f>
        <v/>
      </c>
      <c r="BA609" s="106"/>
      <c r="BB609" s="186">
        <f t="shared" si="303"/>
        <v>0</v>
      </c>
      <c r="BC609" s="186">
        <f t="shared" si="304"/>
        <v>0</v>
      </c>
      <c r="BD609" s="186">
        <f t="shared" si="305"/>
        <v>0</v>
      </c>
      <c r="BE609" s="186">
        <f t="shared" si="282"/>
        <v>0</v>
      </c>
      <c r="BF609" s="186">
        <f t="shared" si="283"/>
        <v>0</v>
      </c>
      <c r="BG609" s="186">
        <f t="shared" si="284"/>
        <v>0</v>
      </c>
      <c r="BH609" s="186">
        <f t="shared" si="285"/>
        <v>0</v>
      </c>
      <c r="BI609" s="97"/>
      <c r="BJ609" s="186" t="str">
        <f t="shared" si="286"/>
        <v/>
      </c>
      <c r="BK609" s="186" t="str">
        <f t="shared" si="287"/>
        <v/>
      </c>
      <c r="BL609" s="186" t="str">
        <f t="shared" si="288"/>
        <v/>
      </c>
      <c r="BM609" s="186" t="str">
        <f t="shared" si="289"/>
        <v/>
      </c>
      <c r="BN609" s="186" t="str">
        <f t="shared" si="290"/>
        <v/>
      </c>
      <c r="BO609" s="186" t="str">
        <f t="shared" si="291"/>
        <v/>
      </c>
      <c r="BP609" s="186" t="str">
        <f t="shared" si="292"/>
        <v/>
      </c>
      <c r="BQ609" s="97"/>
      <c r="BR609" s="186">
        <f t="shared" si="293"/>
        <v>0</v>
      </c>
      <c r="BS609" s="186">
        <f t="shared" si="294"/>
        <v>0</v>
      </c>
      <c r="BT609" s="222">
        <f t="shared" si="295"/>
        <v>0</v>
      </c>
      <c r="BU609" s="222">
        <f t="shared" si="296"/>
        <v>0</v>
      </c>
      <c r="BV609" s="222">
        <f t="shared" si="297"/>
        <v>0</v>
      </c>
      <c r="BW609" s="222">
        <f t="shared" si="298"/>
        <v>0</v>
      </c>
      <c r="BX609" s="222">
        <f t="shared" si="299"/>
        <v>0</v>
      </c>
      <c r="BY609" s="106"/>
      <c r="BZ609" s="197" t="str">
        <f>IF(SUMIF('Input| Projects'!$AS$8:$CP$8,"Dx",'Input| Projects'!$AS609:$CP609)=0,"",SUMIF('Input| Projects'!$AS$8:$CP$8,"Dx",'Input| Projects'!$AS609:$CP609))</f>
        <v/>
      </c>
      <c r="CA609" s="197" t="str">
        <f>IF(SUMIF('Input| Projects'!$AS$8:$CP$8,"Tx",'Input| Projects'!$AS609:$CP609)=0,"",SUMIF('Input| Projects'!$AS$8:$CP$8,"Tx",'Input| Projects'!$AS609:$CP609))</f>
        <v/>
      </c>
      <c r="CB609" s="150" t="str">
        <f t="shared" si="306"/>
        <v/>
      </c>
    </row>
    <row r="610" spans="2:80" x14ac:dyDescent="0.2">
      <c r="B610" s="201">
        <f>IFERROR('Input| Projects'!B610,"")</f>
        <v>601</v>
      </c>
      <c r="C610" s="42" t="str">
        <f>IFERROR(IF('Input| Projects'!C610="","",'Input| Projects'!C610),"")</f>
        <v/>
      </c>
      <c r="D610" s="42" t="str">
        <f>IFERROR(IF('Input| Projects'!D610="","",'Input| Projects'!D610),"")</f>
        <v/>
      </c>
      <c r="E610" s="104"/>
      <c r="F610" s="190">
        <f>IFERROR('Input| Projects'!I610*'Input| Escalations'!$K$19,"")</f>
        <v>0</v>
      </c>
      <c r="G610" s="190">
        <f>IFERROR('Input| Projects'!J610*'Input| Escalations'!$K$19,"")</f>
        <v>0</v>
      </c>
      <c r="H610" s="190">
        <f>IFERROR('Input| Projects'!K610*'Input| Escalations'!$K$19,"")</f>
        <v>0</v>
      </c>
      <c r="I610" s="190">
        <f>IFERROR('Input| Projects'!L610*'Input| Escalations'!$K$19,"")</f>
        <v>0</v>
      </c>
      <c r="J610" s="190">
        <f>IFERROR('Input| Projects'!M610*'Input| Escalations'!$K$19,"")</f>
        <v>0</v>
      </c>
      <c r="K610" s="190">
        <f>IFERROR('Input| Projects'!N610*'Input| Escalations'!$K$19,"")</f>
        <v>0</v>
      </c>
      <c r="L610" s="190">
        <f>IFERROR('Input| Projects'!O610*'Input| Escalations'!$K$19,"")</f>
        <v>0</v>
      </c>
      <c r="M610" s="150" t="str">
        <f>IF(ABS(SUM(F610:L610)-(SUM('Input| Projects'!I610:O610)*'Input| Escalations'!$K$19))&lt;0.0000001,"",1)</f>
        <v/>
      </c>
      <c r="N610" s="192">
        <f>'Input| Projects'!$Y610*INDEX('Input| Escalations'!$H$33:$N$33,MATCH('Calc| Project Costs'!N$9,'Input| Escalations'!$H$23:$N$23,0))+'Input| Projects'!$Z610*INDEX('Input| Escalations'!$H$34:$N$34,MATCH('Calc| Project Costs'!N$9,'Input| Escalations'!$H$23:$N$23,0))+'Input| Projects'!$AA610*INDEX('Input| Escalations'!$H$35:$N$35,MATCH('Calc| Project Costs'!N$9,'Input| Escalations'!$H$23:$N$23,0))+1</f>
        <v>1</v>
      </c>
      <c r="O610" s="192">
        <f>'Input| Projects'!$Y610*INDEX('Input| Escalations'!$H$33:$N$33,MATCH('Calc| Project Costs'!O$9,'Input| Escalations'!$H$23:$N$23,0))+'Input| Projects'!$Z610*INDEX('Input| Escalations'!$H$34:$N$34,MATCH('Calc| Project Costs'!O$9,'Input| Escalations'!$H$23:$N$23,0))+'Input| Projects'!$AA610*INDEX('Input| Escalations'!$H$35:$N$35,MATCH('Calc| Project Costs'!O$9,'Input| Escalations'!$H$23:$N$23,0))+1</f>
        <v>1</v>
      </c>
      <c r="P610" s="192">
        <f>'Input| Projects'!$Y610*INDEX('Input| Escalations'!$H$33:$N$33,MATCH('Calc| Project Costs'!P$9,'Input| Escalations'!$H$23:$N$23,0))+'Input| Projects'!$Z610*INDEX('Input| Escalations'!$H$34:$N$34,MATCH('Calc| Project Costs'!P$9,'Input| Escalations'!$H$23:$N$23,0))+'Input| Projects'!$AA610*INDEX('Input| Escalations'!$H$35:$N$35,MATCH('Calc| Project Costs'!P$9,'Input| Escalations'!$H$23:$N$23,0))+1</f>
        <v>1</v>
      </c>
      <c r="Q610" s="192">
        <f>'Input| Projects'!$Y610*INDEX('Input| Escalations'!$H$33:$N$33,MATCH('Calc| Project Costs'!Q$9,'Input| Escalations'!$H$23:$N$23,0))+'Input| Projects'!$Z610*INDEX('Input| Escalations'!$H$34:$N$34,MATCH('Calc| Project Costs'!Q$9,'Input| Escalations'!$H$23:$N$23,0))+'Input| Projects'!$AA610*INDEX('Input| Escalations'!$H$35:$N$35,MATCH('Calc| Project Costs'!Q$9,'Input| Escalations'!$H$23:$N$23,0))+1</f>
        <v>1</v>
      </c>
      <c r="R610" s="192">
        <f>'Input| Projects'!$Y610*INDEX('Input| Escalations'!$H$33:$N$33,MATCH('Calc| Project Costs'!R$9,'Input| Escalations'!$H$23:$N$23,0))+'Input| Projects'!$Z610*INDEX('Input| Escalations'!$H$34:$N$34,MATCH('Calc| Project Costs'!R$9,'Input| Escalations'!$H$23:$N$23,0))+'Input| Projects'!$AA610*INDEX('Input| Escalations'!$H$35:$N$35,MATCH('Calc| Project Costs'!R$9,'Input| Escalations'!$H$23:$N$23,0))+1</f>
        <v>1</v>
      </c>
      <c r="S610" s="192">
        <f>'Input| Projects'!$Y610*INDEX('Input| Escalations'!$H$33:$N$33,MATCH('Calc| Project Costs'!S$9,'Input| Escalations'!$H$23:$N$23,0))+'Input| Projects'!$Z610*INDEX('Input| Escalations'!$H$34:$N$34,MATCH('Calc| Project Costs'!S$9,'Input| Escalations'!$H$23:$N$23,0))+'Input| Projects'!$AA610*INDEX('Input| Escalations'!$H$35:$N$35,MATCH('Calc| Project Costs'!S$9,'Input| Escalations'!$H$23:$N$23,0))+1</f>
        <v>1</v>
      </c>
      <c r="T610" s="192">
        <f>'Input| Projects'!$Y610*INDEX('Input| Escalations'!$H$33:$N$33,MATCH('Calc| Project Costs'!T$9,'Input| Escalations'!$H$23:$N$23,0))+'Input| Projects'!$Z610*INDEX('Input| Escalations'!$H$34:$N$34,MATCH('Calc| Project Costs'!T$9,'Input| Escalations'!$H$23:$N$23,0))+'Input| Projects'!$AA610*INDEX('Input| Escalations'!$H$35:$N$35,MATCH('Calc| Project Costs'!T$9,'Input| Escalations'!$H$23:$N$23,0))+1</f>
        <v>1</v>
      </c>
      <c r="U610" s="106"/>
      <c r="V610" s="186">
        <f t="shared" si="300"/>
        <v>0</v>
      </c>
      <c r="W610" s="186">
        <f t="shared" si="301"/>
        <v>0</v>
      </c>
      <c r="X610" s="186">
        <f t="shared" si="302"/>
        <v>0</v>
      </c>
      <c r="Y610" s="186">
        <f t="shared" si="278"/>
        <v>0</v>
      </c>
      <c r="Z610" s="186">
        <f t="shared" si="279"/>
        <v>0</v>
      </c>
      <c r="AA610" s="186">
        <f t="shared" si="280"/>
        <v>0</v>
      </c>
      <c r="AB610" s="186">
        <f t="shared" si="281"/>
        <v>0</v>
      </c>
      <c r="AC610" s="106"/>
      <c r="AD610" s="186">
        <f>'Input| Projects'!Q610*N610*'Input| Escalations'!$K$19</f>
        <v>0</v>
      </c>
      <c r="AE610" s="186">
        <f>'Input| Projects'!R610*O610*'Input| Escalations'!$K$19</f>
        <v>0</v>
      </c>
      <c r="AF610" s="186">
        <f>'Input| Projects'!S610*P610*'Input| Escalations'!$K$19</f>
        <v>0</v>
      </c>
      <c r="AG610" s="186">
        <f>'Input| Projects'!T610*Q610*'Input| Escalations'!$K$19</f>
        <v>0</v>
      </c>
      <c r="AH610" s="186">
        <f>'Input| Projects'!U610*R610*'Input| Escalations'!$K$19</f>
        <v>0</v>
      </c>
      <c r="AI610" s="186">
        <f>'Input| Projects'!V610*S610*'Input| Escalations'!$K$19</f>
        <v>0</v>
      </c>
      <c r="AJ610" s="186">
        <f>'Input| Projects'!W610*T610*'Input| Escalations'!$K$19</f>
        <v>0</v>
      </c>
      <c r="AK610" s="106"/>
      <c r="AL610" s="186" t="str">
        <f>IFERROR(IF('Input| Overheads'!$C$42="Direct costs",SUMPRODUCT(--('Input| Projects'!$AC610="Yes"),'Calc| Overheads Allocation'!C$8,'Calc| Project Costs'!V610),IF('Input| Overheads'!$C$42="Internal labour",SUMPRODUCT(--('Input| Projects'!$AC610="Yes"),'Calc| Overheads Allocation'!C$8,'Calc| Project Costs'!V610,'Input| Projects'!$Y610),IF('Input| Overheads'!$C$42="DNSP defined",SUMPRODUCT(--('Input| Projects'!$AC610="Yes"),'Calc| Overheads Allocation'!C$61,'Input| Projects'!$AF610),""))),"")</f>
        <v/>
      </c>
      <c r="AM610" s="186" t="str">
        <f>IFERROR(IF('Input| Overheads'!$C$42="Direct costs",SUMPRODUCT(--('Input| Projects'!$AC610="Yes"),'Calc| Overheads Allocation'!D$8,'Calc| Project Costs'!W610),IF('Input| Overheads'!$C$42="Internal labour",SUMPRODUCT(--('Input| Projects'!$AC610="Yes"),'Calc| Overheads Allocation'!D$8,'Calc| Project Costs'!W610,'Input| Projects'!$Y610),IF('Input| Overheads'!$C$42="DNSP defined",SUMPRODUCT(--('Input| Projects'!$AC610="Yes"),'Calc| Overheads Allocation'!D$61,'Input| Projects'!$AF610),""))),"")</f>
        <v/>
      </c>
      <c r="AN610" s="186" t="str">
        <f>IFERROR(IF('Input| Overheads'!$C$42="Direct costs",SUMPRODUCT(--('Input| Projects'!$AC610="Yes"),'Calc| Overheads Allocation'!E$8,'Calc| Project Costs'!X610),IF('Input| Overheads'!$C$42="Internal labour",SUMPRODUCT(--('Input| Projects'!$AC610="Yes"),'Calc| Overheads Allocation'!E$8,'Calc| Project Costs'!X610,'Input| Projects'!$Y610),IF('Input| Overheads'!$C$42="DNSP defined",SUMPRODUCT(--('Input| Projects'!$AC610="Yes"),'Calc| Overheads Allocation'!E$61,'Input| Projects'!$AF610),""))),"")</f>
        <v/>
      </c>
      <c r="AO610" s="186" t="str">
        <f>IFERROR(IF('Input| Overheads'!$C$42="Direct costs",SUMPRODUCT(--('Input| Projects'!$AC610="Yes"),'Calc| Overheads Allocation'!F$8,'Calc| Project Costs'!Y610),IF('Input| Overheads'!$C$42="Internal labour",SUMPRODUCT(--('Input| Projects'!$AC610="Yes"),'Calc| Overheads Allocation'!F$8,'Calc| Project Costs'!Y610,'Input| Projects'!$Y610),IF('Input| Overheads'!$C$42="DNSP defined",SUMPRODUCT(--('Input| Projects'!$AC610="Yes"),'Calc| Overheads Allocation'!F$61,'Input| Projects'!$AF610),""))),"")</f>
        <v/>
      </c>
      <c r="AP610" s="186" t="str">
        <f>IFERROR(IF('Input| Overheads'!$C$42="Direct costs",SUMPRODUCT(--('Input| Projects'!$AC610="Yes"),'Calc| Overheads Allocation'!G$8,'Calc| Project Costs'!Z610),IF('Input| Overheads'!$C$42="Internal labour",SUMPRODUCT(--('Input| Projects'!$AC610="Yes"),'Calc| Overheads Allocation'!G$8,'Calc| Project Costs'!Z610,'Input| Projects'!$Y610),IF('Input| Overheads'!$C$42="DNSP defined",SUMPRODUCT(--('Input| Projects'!$AC610="Yes"),'Calc| Overheads Allocation'!G$61,'Input| Projects'!$AF610),""))),"")</f>
        <v/>
      </c>
      <c r="AQ610" s="186" t="str">
        <f>IFERROR(IF('Input| Overheads'!$C$42="Direct costs",SUMPRODUCT(--('Input| Projects'!$AC610="Yes"),'Calc| Overheads Allocation'!H$8,'Calc| Project Costs'!AA610),IF('Input| Overheads'!$C$42="Internal labour",SUMPRODUCT(--('Input| Projects'!$AC610="Yes"),'Calc| Overheads Allocation'!H$8,'Calc| Project Costs'!AA610,'Input| Projects'!$Y610),IF('Input| Overheads'!$C$42="DNSP defined",SUMPRODUCT(--('Input| Projects'!$AC610="Yes"),'Calc| Overheads Allocation'!H$61,'Input| Projects'!$AF610),""))),"")</f>
        <v/>
      </c>
      <c r="AR610" s="186" t="str">
        <f>IFERROR(IF('Input| Overheads'!$C$42="Direct costs",SUMPRODUCT(--('Input| Projects'!$AC610="Yes"),'Calc| Overheads Allocation'!I$8,'Calc| Project Costs'!AB610),IF('Input| Overheads'!$C$42="Internal labour",SUMPRODUCT(--('Input| Projects'!$AC610="Yes"),'Calc| Overheads Allocation'!I$8,'Calc| Project Costs'!AB610,'Input| Projects'!$Y610),IF('Input| Overheads'!$C$42="DNSP defined",SUMPRODUCT(--('Input| Projects'!$AC610="Yes"),'Calc| Overheads Allocation'!I$61,'Input| Projects'!$AF610),""))),"")</f>
        <v/>
      </c>
      <c r="AS610" s="106"/>
      <c r="AT610" s="186" t="str">
        <f>IFERROR(IF('Input| Overheads'!$C$42="Direct costs",SUMPRODUCT(--('Input| Projects'!$AD610="Yes"),'Calc| Overheads Allocation'!C$9,'Calc| Project Costs'!V610),IF('Input| Overheads'!$C$42="Internal labour",SUMPRODUCT(--('Input| Projects'!$AD610="Yes"),'Calc| Overheads Allocation'!C$9,'Calc| Project Costs'!V610,'Input| Projects'!$Y610),IF('Input| Overheads'!$C$42="DNSP defined",SUMPRODUCT(--('Input| Projects'!$AD610="Yes"),'Calc| Overheads Allocation'!C$62,'Input| Projects'!$AG610),""))),"")</f>
        <v/>
      </c>
      <c r="AU610" s="186" t="str">
        <f>IFERROR(IF('Input| Overheads'!$C$42="Direct costs",SUMPRODUCT(--('Input| Projects'!$AD610="Yes"),'Calc| Overheads Allocation'!D$9,'Calc| Project Costs'!W610),IF('Input| Overheads'!$C$42="Internal labour",SUMPRODUCT(--('Input| Projects'!$AD610="Yes"),'Calc| Overheads Allocation'!D$9,'Calc| Project Costs'!W610,'Input| Projects'!$Y610),IF('Input| Overheads'!$C$42="DNSP defined",SUMPRODUCT(--('Input| Projects'!$AD610="Yes"),'Calc| Overheads Allocation'!D$62,'Input| Projects'!$AG610),""))),"")</f>
        <v/>
      </c>
      <c r="AV610" s="186" t="str">
        <f>IFERROR(IF('Input| Overheads'!$C$42="Direct costs",SUMPRODUCT(--('Input| Projects'!$AD610="Yes"),'Calc| Overheads Allocation'!E$9,'Calc| Project Costs'!X610),IF('Input| Overheads'!$C$42="Internal labour",SUMPRODUCT(--('Input| Projects'!$AD610="Yes"),'Calc| Overheads Allocation'!E$9,'Calc| Project Costs'!X610,'Input| Projects'!$Y610),IF('Input| Overheads'!$C$42="DNSP defined",SUMPRODUCT(--('Input| Projects'!$AD610="Yes"),'Calc| Overheads Allocation'!E$62,'Input| Projects'!$AG610),""))),"")</f>
        <v/>
      </c>
      <c r="AW610" s="186" t="str">
        <f>IFERROR(IF('Input| Overheads'!$C$42="Direct costs",SUMPRODUCT(--('Input| Projects'!$AD610="Yes"),'Calc| Overheads Allocation'!F$9,'Calc| Project Costs'!Y610),IF('Input| Overheads'!$C$42="Internal labour",SUMPRODUCT(--('Input| Projects'!$AD610="Yes"),'Calc| Overheads Allocation'!F$9,'Calc| Project Costs'!Y610,'Input| Projects'!$Y610),IF('Input| Overheads'!$C$42="DNSP defined",SUMPRODUCT(--('Input| Projects'!$AD610="Yes"),'Calc| Overheads Allocation'!F$62,'Input| Projects'!$AG610),""))),"")</f>
        <v/>
      </c>
      <c r="AX610" s="186" t="str">
        <f>IFERROR(IF('Input| Overheads'!$C$42="Direct costs",SUMPRODUCT(--('Input| Projects'!$AD610="Yes"),'Calc| Overheads Allocation'!G$9,'Calc| Project Costs'!Z610),IF('Input| Overheads'!$C$42="Internal labour",SUMPRODUCT(--('Input| Projects'!$AD610="Yes"),'Calc| Overheads Allocation'!G$9,'Calc| Project Costs'!Z610,'Input| Projects'!$Y610),IF('Input| Overheads'!$C$42="DNSP defined",SUMPRODUCT(--('Input| Projects'!$AD610="Yes"),'Calc| Overheads Allocation'!G$62,'Input| Projects'!$AG610),""))),"")</f>
        <v/>
      </c>
      <c r="AY610" s="186" t="str">
        <f>IFERROR(IF('Input| Overheads'!$C$42="Direct costs",SUMPRODUCT(--('Input| Projects'!$AD610="Yes"),'Calc| Overheads Allocation'!H$9,'Calc| Project Costs'!AA610),IF('Input| Overheads'!$C$42="Internal labour",SUMPRODUCT(--('Input| Projects'!$AD610="Yes"),'Calc| Overheads Allocation'!H$9,'Calc| Project Costs'!AA610,'Input| Projects'!$Y610),IF('Input| Overheads'!$C$42="DNSP defined",SUMPRODUCT(--('Input| Projects'!$AD610="Yes"),'Calc| Overheads Allocation'!H$62,'Input| Projects'!$AG610),""))),"")</f>
        <v/>
      </c>
      <c r="AZ610" s="186" t="str">
        <f>IFERROR(IF('Input| Overheads'!$C$42="Direct costs",SUMPRODUCT(--('Input| Projects'!$AD610="Yes"),'Calc| Overheads Allocation'!I$9,'Calc| Project Costs'!AB610),IF('Input| Overheads'!$C$42="Internal labour",SUMPRODUCT(--('Input| Projects'!$AD610="Yes"),'Calc| Overheads Allocation'!I$9,'Calc| Project Costs'!AB610,'Input| Projects'!$Y610),IF('Input| Overheads'!$C$42="DNSP defined",SUMPRODUCT(--('Input| Projects'!$AD610="Yes"),'Calc| Overheads Allocation'!I$62,'Input| Projects'!$AG610),""))),"")</f>
        <v/>
      </c>
      <c r="BA610" s="106"/>
      <c r="BB610" s="186">
        <f t="shared" si="303"/>
        <v>0</v>
      </c>
      <c r="BC610" s="186">
        <f t="shared" si="304"/>
        <v>0</v>
      </c>
      <c r="BD610" s="186">
        <f t="shared" si="305"/>
        <v>0</v>
      </c>
      <c r="BE610" s="186">
        <f t="shared" si="282"/>
        <v>0</v>
      </c>
      <c r="BF610" s="186">
        <f t="shared" si="283"/>
        <v>0</v>
      </c>
      <c r="BG610" s="186">
        <f t="shared" si="284"/>
        <v>0</v>
      </c>
      <c r="BH610" s="186">
        <f t="shared" si="285"/>
        <v>0</v>
      </c>
      <c r="BI610" s="97"/>
      <c r="BJ610" s="186" t="str">
        <f t="shared" si="286"/>
        <v/>
      </c>
      <c r="BK610" s="186" t="str">
        <f t="shared" si="287"/>
        <v/>
      </c>
      <c r="BL610" s="186" t="str">
        <f t="shared" si="288"/>
        <v/>
      </c>
      <c r="BM610" s="186" t="str">
        <f t="shared" si="289"/>
        <v/>
      </c>
      <c r="BN610" s="186" t="str">
        <f t="shared" si="290"/>
        <v/>
      </c>
      <c r="BO610" s="186" t="str">
        <f t="shared" si="291"/>
        <v/>
      </c>
      <c r="BP610" s="186" t="str">
        <f t="shared" si="292"/>
        <v/>
      </c>
      <c r="BQ610" s="97"/>
      <c r="BR610" s="186">
        <f t="shared" si="293"/>
        <v>0</v>
      </c>
      <c r="BS610" s="186">
        <f t="shared" si="294"/>
        <v>0</v>
      </c>
      <c r="BT610" s="222">
        <f t="shared" si="295"/>
        <v>0</v>
      </c>
      <c r="BU610" s="222">
        <f t="shared" si="296"/>
        <v>0</v>
      </c>
      <c r="BV610" s="222">
        <f t="shared" si="297"/>
        <v>0</v>
      </c>
      <c r="BW610" s="222">
        <f t="shared" si="298"/>
        <v>0</v>
      </c>
      <c r="BX610" s="222">
        <f t="shared" si="299"/>
        <v>0</v>
      </c>
      <c r="BY610" s="106"/>
      <c r="BZ610" s="197" t="str">
        <f>IF(SUMIF('Input| Projects'!$AS$8:$CP$8,"Dx",'Input| Projects'!$AS610:$CP610)=0,"",SUMIF('Input| Projects'!$AS$8:$CP$8,"Dx",'Input| Projects'!$AS610:$CP610))</f>
        <v/>
      </c>
      <c r="CA610" s="197" t="str">
        <f>IF(SUMIF('Input| Projects'!$AS$8:$CP$8,"Tx",'Input| Projects'!$AS610:$CP610)=0,"",SUMIF('Input| Projects'!$AS$8:$CP$8,"Tx",'Input| Projects'!$AS610:$CP610))</f>
        <v/>
      </c>
      <c r="CB610" s="150" t="str">
        <f t="shared" si="306"/>
        <v/>
      </c>
    </row>
    <row r="611" spans="2:80" x14ac:dyDescent="0.2">
      <c r="B611" s="201">
        <f>IFERROR('Input| Projects'!B611,"")</f>
        <v>602</v>
      </c>
      <c r="C611" s="42" t="str">
        <f>IFERROR(IF('Input| Projects'!C611="","",'Input| Projects'!C611),"")</f>
        <v/>
      </c>
      <c r="D611" s="42" t="str">
        <f>IFERROR(IF('Input| Projects'!D611="","",'Input| Projects'!D611),"")</f>
        <v/>
      </c>
      <c r="E611" s="104"/>
      <c r="F611" s="190">
        <f>IFERROR('Input| Projects'!I611*'Input| Escalations'!$K$19,"")</f>
        <v>0</v>
      </c>
      <c r="G611" s="190">
        <f>IFERROR('Input| Projects'!J611*'Input| Escalations'!$K$19,"")</f>
        <v>0</v>
      </c>
      <c r="H611" s="190">
        <f>IFERROR('Input| Projects'!K611*'Input| Escalations'!$K$19,"")</f>
        <v>0</v>
      </c>
      <c r="I611" s="190">
        <f>IFERROR('Input| Projects'!L611*'Input| Escalations'!$K$19,"")</f>
        <v>0</v>
      </c>
      <c r="J611" s="190">
        <f>IFERROR('Input| Projects'!M611*'Input| Escalations'!$K$19,"")</f>
        <v>0</v>
      </c>
      <c r="K611" s="190">
        <f>IFERROR('Input| Projects'!N611*'Input| Escalations'!$K$19,"")</f>
        <v>0</v>
      </c>
      <c r="L611" s="190">
        <f>IFERROR('Input| Projects'!O611*'Input| Escalations'!$K$19,"")</f>
        <v>0</v>
      </c>
      <c r="M611" s="150" t="str">
        <f>IF(ABS(SUM(F611:L611)-(SUM('Input| Projects'!I611:O611)*'Input| Escalations'!$K$19))&lt;0.0000001,"",1)</f>
        <v/>
      </c>
      <c r="N611" s="192">
        <f>'Input| Projects'!$Y611*INDEX('Input| Escalations'!$H$33:$N$33,MATCH('Calc| Project Costs'!N$9,'Input| Escalations'!$H$23:$N$23,0))+'Input| Projects'!$Z611*INDEX('Input| Escalations'!$H$34:$N$34,MATCH('Calc| Project Costs'!N$9,'Input| Escalations'!$H$23:$N$23,0))+'Input| Projects'!$AA611*INDEX('Input| Escalations'!$H$35:$N$35,MATCH('Calc| Project Costs'!N$9,'Input| Escalations'!$H$23:$N$23,0))+1</f>
        <v>1</v>
      </c>
      <c r="O611" s="192">
        <f>'Input| Projects'!$Y611*INDEX('Input| Escalations'!$H$33:$N$33,MATCH('Calc| Project Costs'!O$9,'Input| Escalations'!$H$23:$N$23,0))+'Input| Projects'!$Z611*INDEX('Input| Escalations'!$H$34:$N$34,MATCH('Calc| Project Costs'!O$9,'Input| Escalations'!$H$23:$N$23,0))+'Input| Projects'!$AA611*INDEX('Input| Escalations'!$H$35:$N$35,MATCH('Calc| Project Costs'!O$9,'Input| Escalations'!$H$23:$N$23,0))+1</f>
        <v>1</v>
      </c>
      <c r="P611" s="192">
        <f>'Input| Projects'!$Y611*INDEX('Input| Escalations'!$H$33:$N$33,MATCH('Calc| Project Costs'!P$9,'Input| Escalations'!$H$23:$N$23,0))+'Input| Projects'!$Z611*INDEX('Input| Escalations'!$H$34:$N$34,MATCH('Calc| Project Costs'!P$9,'Input| Escalations'!$H$23:$N$23,0))+'Input| Projects'!$AA611*INDEX('Input| Escalations'!$H$35:$N$35,MATCH('Calc| Project Costs'!P$9,'Input| Escalations'!$H$23:$N$23,0))+1</f>
        <v>1</v>
      </c>
      <c r="Q611" s="192">
        <f>'Input| Projects'!$Y611*INDEX('Input| Escalations'!$H$33:$N$33,MATCH('Calc| Project Costs'!Q$9,'Input| Escalations'!$H$23:$N$23,0))+'Input| Projects'!$Z611*INDEX('Input| Escalations'!$H$34:$N$34,MATCH('Calc| Project Costs'!Q$9,'Input| Escalations'!$H$23:$N$23,0))+'Input| Projects'!$AA611*INDEX('Input| Escalations'!$H$35:$N$35,MATCH('Calc| Project Costs'!Q$9,'Input| Escalations'!$H$23:$N$23,0))+1</f>
        <v>1</v>
      </c>
      <c r="R611" s="192">
        <f>'Input| Projects'!$Y611*INDEX('Input| Escalations'!$H$33:$N$33,MATCH('Calc| Project Costs'!R$9,'Input| Escalations'!$H$23:$N$23,0))+'Input| Projects'!$Z611*INDEX('Input| Escalations'!$H$34:$N$34,MATCH('Calc| Project Costs'!R$9,'Input| Escalations'!$H$23:$N$23,0))+'Input| Projects'!$AA611*INDEX('Input| Escalations'!$H$35:$N$35,MATCH('Calc| Project Costs'!R$9,'Input| Escalations'!$H$23:$N$23,0))+1</f>
        <v>1</v>
      </c>
      <c r="S611" s="192">
        <f>'Input| Projects'!$Y611*INDEX('Input| Escalations'!$H$33:$N$33,MATCH('Calc| Project Costs'!S$9,'Input| Escalations'!$H$23:$N$23,0))+'Input| Projects'!$Z611*INDEX('Input| Escalations'!$H$34:$N$34,MATCH('Calc| Project Costs'!S$9,'Input| Escalations'!$H$23:$N$23,0))+'Input| Projects'!$AA611*INDEX('Input| Escalations'!$H$35:$N$35,MATCH('Calc| Project Costs'!S$9,'Input| Escalations'!$H$23:$N$23,0))+1</f>
        <v>1</v>
      </c>
      <c r="T611" s="192">
        <f>'Input| Projects'!$Y611*INDEX('Input| Escalations'!$H$33:$N$33,MATCH('Calc| Project Costs'!T$9,'Input| Escalations'!$H$23:$N$23,0))+'Input| Projects'!$Z611*INDEX('Input| Escalations'!$H$34:$N$34,MATCH('Calc| Project Costs'!T$9,'Input| Escalations'!$H$23:$N$23,0))+'Input| Projects'!$AA611*INDEX('Input| Escalations'!$H$35:$N$35,MATCH('Calc| Project Costs'!T$9,'Input| Escalations'!$H$23:$N$23,0))+1</f>
        <v>1</v>
      </c>
      <c r="U611" s="106"/>
      <c r="V611" s="186">
        <f t="shared" si="300"/>
        <v>0</v>
      </c>
      <c r="W611" s="186">
        <f t="shared" si="301"/>
        <v>0</v>
      </c>
      <c r="X611" s="186">
        <f t="shared" si="302"/>
        <v>0</v>
      </c>
      <c r="Y611" s="186">
        <f t="shared" si="278"/>
        <v>0</v>
      </c>
      <c r="Z611" s="186">
        <f t="shared" si="279"/>
        <v>0</v>
      </c>
      <c r="AA611" s="186">
        <f t="shared" si="280"/>
        <v>0</v>
      </c>
      <c r="AB611" s="186">
        <f t="shared" si="281"/>
        <v>0</v>
      </c>
      <c r="AC611" s="106"/>
      <c r="AD611" s="186">
        <f>'Input| Projects'!Q611*N611*'Input| Escalations'!$K$19</f>
        <v>0</v>
      </c>
      <c r="AE611" s="186">
        <f>'Input| Projects'!R611*O611*'Input| Escalations'!$K$19</f>
        <v>0</v>
      </c>
      <c r="AF611" s="186">
        <f>'Input| Projects'!S611*P611*'Input| Escalations'!$K$19</f>
        <v>0</v>
      </c>
      <c r="AG611" s="186">
        <f>'Input| Projects'!T611*Q611*'Input| Escalations'!$K$19</f>
        <v>0</v>
      </c>
      <c r="AH611" s="186">
        <f>'Input| Projects'!U611*R611*'Input| Escalations'!$K$19</f>
        <v>0</v>
      </c>
      <c r="AI611" s="186">
        <f>'Input| Projects'!V611*S611*'Input| Escalations'!$K$19</f>
        <v>0</v>
      </c>
      <c r="AJ611" s="186">
        <f>'Input| Projects'!W611*T611*'Input| Escalations'!$K$19</f>
        <v>0</v>
      </c>
      <c r="AK611" s="106"/>
      <c r="AL611" s="186" t="str">
        <f>IFERROR(IF('Input| Overheads'!$C$42="Direct costs",SUMPRODUCT(--('Input| Projects'!$AC611="Yes"),'Calc| Overheads Allocation'!C$8,'Calc| Project Costs'!V611),IF('Input| Overheads'!$C$42="Internal labour",SUMPRODUCT(--('Input| Projects'!$AC611="Yes"),'Calc| Overheads Allocation'!C$8,'Calc| Project Costs'!V611,'Input| Projects'!$Y611),IF('Input| Overheads'!$C$42="DNSP defined",SUMPRODUCT(--('Input| Projects'!$AC611="Yes"),'Calc| Overheads Allocation'!C$61,'Input| Projects'!$AF611),""))),"")</f>
        <v/>
      </c>
      <c r="AM611" s="186" t="str">
        <f>IFERROR(IF('Input| Overheads'!$C$42="Direct costs",SUMPRODUCT(--('Input| Projects'!$AC611="Yes"),'Calc| Overheads Allocation'!D$8,'Calc| Project Costs'!W611),IF('Input| Overheads'!$C$42="Internal labour",SUMPRODUCT(--('Input| Projects'!$AC611="Yes"),'Calc| Overheads Allocation'!D$8,'Calc| Project Costs'!W611,'Input| Projects'!$Y611),IF('Input| Overheads'!$C$42="DNSP defined",SUMPRODUCT(--('Input| Projects'!$AC611="Yes"),'Calc| Overheads Allocation'!D$61,'Input| Projects'!$AF611),""))),"")</f>
        <v/>
      </c>
      <c r="AN611" s="186" t="str">
        <f>IFERROR(IF('Input| Overheads'!$C$42="Direct costs",SUMPRODUCT(--('Input| Projects'!$AC611="Yes"),'Calc| Overheads Allocation'!E$8,'Calc| Project Costs'!X611),IF('Input| Overheads'!$C$42="Internal labour",SUMPRODUCT(--('Input| Projects'!$AC611="Yes"),'Calc| Overheads Allocation'!E$8,'Calc| Project Costs'!X611,'Input| Projects'!$Y611),IF('Input| Overheads'!$C$42="DNSP defined",SUMPRODUCT(--('Input| Projects'!$AC611="Yes"),'Calc| Overheads Allocation'!E$61,'Input| Projects'!$AF611),""))),"")</f>
        <v/>
      </c>
      <c r="AO611" s="186" t="str">
        <f>IFERROR(IF('Input| Overheads'!$C$42="Direct costs",SUMPRODUCT(--('Input| Projects'!$AC611="Yes"),'Calc| Overheads Allocation'!F$8,'Calc| Project Costs'!Y611),IF('Input| Overheads'!$C$42="Internal labour",SUMPRODUCT(--('Input| Projects'!$AC611="Yes"),'Calc| Overheads Allocation'!F$8,'Calc| Project Costs'!Y611,'Input| Projects'!$Y611),IF('Input| Overheads'!$C$42="DNSP defined",SUMPRODUCT(--('Input| Projects'!$AC611="Yes"),'Calc| Overheads Allocation'!F$61,'Input| Projects'!$AF611),""))),"")</f>
        <v/>
      </c>
      <c r="AP611" s="186" t="str">
        <f>IFERROR(IF('Input| Overheads'!$C$42="Direct costs",SUMPRODUCT(--('Input| Projects'!$AC611="Yes"),'Calc| Overheads Allocation'!G$8,'Calc| Project Costs'!Z611),IF('Input| Overheads'!$C$42="Internal labour",SUMPRODUCT(--('Input| Projects'!$AC611="Yes"),'Calc| Overheads Allocation'!G$8,'Calc| Project Costs'!Z611,'Input| Projects'!$Y611),IF('Input| Overheads'!$C$42="DNSP defined",SUMPRODUCT(--('Input| Projects'!$AC611="Yes"),'Calc| Overheads Allocation'!G$61,'Input| Projects'!$AF611),""))),"")</f>
        <v/>
      </c>
      <c r="AQ611" s="186" t="str">
        <f>IFERROR(IF('Input| Overheads'!$C$42="Direct costs",SUMPRODUCT(--('Input| Projects'!$AC611="Yes"),'Calc| Overheads Allocation'!H$8,'Calc| Project Costs'!AA611),IF('Input| Overheads'!$C$42="Internal labour",SUMPRODUCT(--('Input| Projects'!$AC611="Yes"),'Calc| Overheads Allocation'!H$8,'Calc| Project Costs'!AA611,'Input| Projects'!$Y611),IF('Input| Overheads'!$C$42="DNSP defined",SUMPRODUCT(--('Input| Projects'!$AC611="Yes"),'Calc| Overheads Allocation'!H$61,'Input| Projects'!$AF611),""))),"")</f>
        <v/>
      </c>
      <c r="AR611" s="186" t="str">
        <f>IFERROR(IF('Input| Overheads'!$C$42="Direct costs",SUMPRODUCT(--('Input| Projects'!$AC611="Yes"),'Calc| Overheads Allocation'!I$8,'Calc| Project Costs'!AB611),IF('Input| Overheads'!$C$42="Internal labour",SUMPRODUCT(--('Input| Projects'!$AC611="Yes"),'Calc| Overheads Allocation'!I$8,'Calc| Project Costs'!AB611,'Input| Projects'!$Y611),IF('Input| Overheads'!$C$42="DNSP defined",SUMPRODUCT(--('Input| Projects'!$AC611="Yes"),'Calc| Overheads Allocation'!I$61,'Input| Projects'!$AF611),""))),"")</f>
        <v/>
      </c>
      <c r="AS611" s="106"/>
      <c r="AT611" s="186" t="str">
        <f>IFERROR(IF('Input| Overheads'!$C$42="Direct costs",SUMPRODUCT(--('Input| Projects'!$AD611="Yes"),'Calc| Overheads Allocation'!C$9,'Calc| Project Costs'!V611),IF('Input| Overheads'!$C$42="Internal labour",SUMPRODUCT(--('Input| Projects'!$AD611="Yes"),'Calc| Overheads Allocation'!C$9,'Calc| Project Costs'!V611,'Input| Projects'!$Y611),IF('Input| Overheads'!$C$42="DNSP defined",SUMPRODUCT(--('Input| Projects'!$AD611="Yes"),'Calc| Overheads Allocation'!C$62,'Input| Projects'!$AG611),""))),"")</f>
        <v/>
      </c>
      <c r="AU611" s="186" t="str">
        <f>IFERROR(IF('Input| Overheads'!$C$42="Direct costs",SUMPRODUCT(--('Input| Projects'!$AD611="Yes"),'Calc| Overheads Allocation'!D$9,'Calc| Project Costs'!W611),IF('Input| Overheads'!$C$42="Internal labour",SUMPRODUCT(--('Input| Projects'!$AD611="Yes"),'Calc| Overheads Allocation'!D$9,'Calc| Project Costs'!W611,'Input| Projects'!$Y611),IF('Input| Overheads'!$C$42="DNSP defined",SUMPRODUCT(--('Input| Projects'!$AD611="Yes"),'Calc| Overheads Allocation'!D$62,'Input| Projects'!$AG611),""))),"")</f>
        <v/>
      </c>
      <c r="AV611" s="186" t="str">
        <f>IFERROR(IF('Input| Overheads'!$C$42="Direct costs",SUMPRODUCT(--('Input| Projects'!$AD611="Yes"),'Calc| Overheads Allocation'!E$9,'Calc| Project Costs'!X611),IF('Input| Overheads'!$C$42="Internal labour",SUMPRODUCT(--('Input| Projects'!$AD611="Yes"),'Calc| Overheads Allocation'!E$9,'Calc| Project Costs'!X611,'Input| Projects'!$Y611),IF('Input| Overheads'!$C$42="DNSP defined",SUMPRODUCT(--('Input| Projects'!$AD611="Yes"),'Calc| Overheads Allocation'!E$62,'Input| Projects'!$AG611),""))),"")</f>
        <v/>
      </c>
      <c r="AW611" s="186" t="str">
        <f>IFERROR(IF('Input| Overheads'!$C$42="Direct costs",SUMPRODUCT(--('Input| Projects'!$AD611="Yes"),'Calc| Overheads Allocation'!F$9,'Calc| Project Costs'!Y611),IF('Input| Overheads'!$C$42="Internal labour",SUMPRODUCT(--('Input| Projects'!$AD611="Yes"),'Calc| Overheads Allocation'!F$9,'Calc| Project Costs'!Y611,'Input| Projects'!$Y611),IF('Input| Overheads'!$C$42="DNSP defined",SUMPRODUCT(--('Input| Projects'!$AD611="Yes"),'Calc| Overheads Allocation'!F$62,'Input| Projects'!$AG611),""))),"")</f>
        <v/>
      </c>
      <c r="AX611" s="186" t="str">
        <f>IFERROR(IF('Input| Overheads'!$C$42="Direct costs",SUMPRODUCT(--('Input| Projects'!$AD611="Yes"),'Calc| Overheads Allocation'!G$9,'Calc| Project Costs'!Z611),IF('Input| Overheads'!$C$42="Internal labour",SUMPRODUCT(--('Input| Projects'!$AD611="Yes"),'Calc| Overheads Allocation'!G$9,'Calc| Project Costs'!Z611,'Input| Projects'!$Y611),IF('Input| Overheads'!$C$42="DNSP defined",SUMPRODUCT(--('Input| Projects'!$AD611="Yes"),'Calc| Overheads Allocation'!G$62,'Input| Projects'!$AG611),""))),"")</f>
        <v/>
      </c>
      <c r="AY611" s="186" t="str">
        <f>IFERROR(IF('Input| Overheads'!$C$42="Direct costs",SUMPRODUCT(--('Input| Projects'!$AD611="Yes"),'Calc| Overheads Allocation'!H$9,'Calc| Project Costs'!AA611),IF('Input| Overheads'!$C$42="Internal labour",SUMPRODUCT(--('Input| Projects'!$AD611="Yes"),'Calc| Overheads Allocation'!H$9,'Calc| Project Costs'!AA611,'Input| Projects'!$Y611),IF('Input| Overheads'!$C$42="DNSP defined",SUMPRODUCT(--('Input| Projects'!$AD611="Yes"),'Calc| Overheads Allocation'!H$62,'Input| Projects'!$AG611),""))),"")</f>
        <v/>
      </c>
      <c r="AZ611" s="186" t="str">
        <f>IFERROR(IF('Input| Overheads'!$C$42="Direct costs",SUMPRODUCT(--('Input| Projects'!$AD611="Yes"),'Calc| Overheads Allocation'!I$9,'Calc| Project Costs'!AB611),IF('Input| Overheads'!$C$42="Internal labour",SUMPRODUCT(--('Input| Projects'!$AD611="Yes"),'Calc| Overheads Allocation'!I$9,'Calc| Project Costs'!AB611,'Input| Projects'!$Y611),IF('Input| Overheads'!$C$42="DNSP defined",SUMPRODUCT(--('Input| Projects'!$AD611="Yes"),'Calc| Overheads Allocation'!I$62,'Input| Projects'!$AG611),""))),"")</f>
        <v/>
      </c>
      <c r="BA611" s="106"/>
      <c r="BB611" s="186">
        <f t="shared" si="303"/>
        <v>0</v>
      </c>
      <c r="BC611" s="186">
        <f t="shared" si="304"/>
        <v>0</v>
      </c>
      <c r="BD611" s="186">
        <f t="shared" si="305"/>
        <v>0</v>
      </c>
      <c r="BE611" s="186">
        <f t="shared" si="282"/>
        <v>0</v>
      </c>
      <c r="BF611" s="186">
        <f t="shared" si="283"/>
        <v>0</v>
      </c>
      <c r="BG611" s="186">
        <f t="shared" si="284"/>
        <v>0</v>
      </c>
      <c r="BH611" s="186">
        <f t="shared" si="285"/>
        <v>0</v>
      </c>
      <c r="BI611" s="97"/>
      <c r="BJ611" s="186" t="str">
        <f t="shared" si="286"/>
        <v/>
      </c>
      <c r="BK611" s="186" t="str">
        <f t="shared" si="287"/>
        <v/>
      </c>
      <c r="BL611" s="186" t="str">
        <f t="shared" si="288"/>
        <v/>
      </c>
      <c r="BM611" s="186" t="str">
        <f t="shared" si="289"/>
        <v/>
      </c>
      <c r="BN611" s="186" t="str">
        <f t="shared" si="290"/>
        <v/>
      </c>
      <c r="BO611" s="186" t="str">
        <f t="shared" si="291"/>
        <v/>
      </c>
      <c r="BP611" s="186" t="str">
        <f t="shared" si="292"/>
        <v/>
      </c>
      <c r="BQ611" s="97"/>
      <c r="BR611" s="186">
        <f t="shared" si="293"/>
        <v>0</v>
      </c>
      <c r="BS611" s="186">
        <f t="shared" si="294"/>
        <v>0</v>
      </c>
      <c r="BT611" s="222">
        <f t="shared" si="295"/>
        <v>0</v>
      </c>
      <c r="BU611" s="222">
        <f t="shared" si="296"/>
        <v>0</v>
      </c>
      <c r="BV611" s="222">
        <f t="shared" si="297"/>
        <v>0</v>
      </c>
      <c r="BW611" s="222">
        <f t="shared" si="298"/>
        <v>0</v>
      </c>
      <c r="BX611" s="222">
        <f t="shared" si="299"/>
        <v>0</v>
      </c>
      <c r="BY611" s="106"/>
      <c r="BZ611" s="197" t="str">
        <f>IF(SUMIF('Input| Projects'!$AS$8:$CP$8,"Dx",'Input| Projects'!$AS611:$CP611)=0,"",SUMIF('Input| Projects'!$AS$8:$CP$8,"Dx",'Input| Projects'!$AS611:$CP611))</f>
        <v/>
      </c>
      <c r="CA611" s="197" t="str">
        <f>IF(SUMIF('Input| Projects'!$AS$8:$CP$8,"Tx",'Input| Projects'!$AS611:$CP611)=0,"",SUMIF('Input| Projects'!$AS$8:$CP$8,"Tx",'Input| Projects'!$AS611:$CP611))</f>
        <v/>
      </c>
      <c r="CB611" s="150" t="str">
        <f t="shared" si="306"/>
        <v/>
      </c>
    </row>
    <row r="612" spans="2:80" x14ac:dyDescent="0.2">
      <c r="B612" s="201">
        <f>IFERROR('Input| Projects'!B612,"")</f>
        <v>603</v>
      </c>
      <c r="C612" s="42" t="str">
        <f>IFERROR(IF('Input| Projects'!C612="","",'Input| Projects'!C612),"")</f>
        <v/>
      </c>
      <c r="D612" s="42" t="str">
        <f>IFERROR(IF('Input| Projects'!D612="","",'Input| Projects'!D612),"")</f>
        <v/>
      </c>
      <c r="E612" s="104"/>
      <c r="F612" s="190">
        <f>IFERROR('Input| Projects'!I612*'Input| Escalations'!$K$19,"")</f>
        <v>0</v>
      </c>
      <c r="G612" s="190">
        <f>IFERROR('Input| Projects'!J612*'Input| Escalations'!$K$19,"")</f>
        <v>0</v>
      </c>
      <c r="H612" s="190">
        <f>IFERROR('Input| Projects'!K612*'Input| Escalations'!$K$19,"")</f>
        <v>0</v>
      </c>
      <c r="I612" s="190">
        <f>IFERROR('Input| Projects'!L612*'Input| Escalations'!$K$19,"")</f>
        <v>0</v>
      </c>
      <c r="J612" s="190">
        <f>IFERROR('Input| Projects'!M612*'Input| Escalations'!$K$19,"")</f>
        <v>0</v>
      </c>
      <c r="K612" s="190">
        <f>IFERROR('Input| Projects'!N612*'Input| Escalations'!$K$19,"")</f>
        <v>0</v>
      </c>
      <c r="L612" s="190">
        <f>IFERROR('Input| Projects'!O612*'Input| Escalations'!$K$19,"")</f>
        <v>0</v>
      </c>
      <c r="M612" s="150" t="str">
        <f>IF(ABS(SUM(F612:L612)-(SUM('Input| Projects'!I612:O612)*'Input| Escalations'!$K$19))&lt;0.0000001,"",1)</f>
        <v/>
      </c>
      <c r="N612" s="192">
        <f>'Input| Projects'!$Y612*INDEX('Input| Escalations'!$H$33:$N$33,MATCH('Calc| Project Costs'!N$9,'Input| Escalations'!$H$23:$N$23,0))+'Input| Projects'!$Z612*INDEX('Input| Escalations'!$H$34:$N$34,MATCH('Calc| Project Costs'!N$9,'Input| Escalations'!$H$23:$N$23,0))+'Input| Projects'!$AA612*INDEX('Input| Escalations'!$H$35:$N$35,MATCH('Calc| Project Costs'!N$9,'Input| Escalations'!$H$23:$N$23,0))+1</f>
        <v>1</v>
      </c>
      <c r="O612" s="192">
        <f>'Input| Projects'!$Y612*INDEX('Input| Escalations'!$H$33:$N$33,MATCH('Calc| Project Costs'!O$9,'Input| Escalations'!$H$23:$N$23,0))+'Input| Projects'!$Z612*INDEX('Input| Escalations'!$H$34:$N$34,MATCH('Calc| Project Costs'!O$9,'Input| Escalations'!$H$23:$N$23,0))+'Input| Projects'!$AA612*INDEX('Input| Escalations'!$H$35:$N$35,MATCH('Calc| Project Costs'!O$9,'Input| Escalations'!$H$23:$N$23,0))+1</f>
        <v>1</v>
      </c>
      <c r="P612" s="192">
        <f>'Input| Projects'!$Y612*INDEX('Input| Escalations'!$H$33:$N$33,MATCH('Calc| Project Costs'!P$9,'Input| Escalations'!$H$23:$N$23,0))+'Input| Projects'!$Z612*INDEX('Input| Escalations'!$H$34:$N$34,MATCH('Calc| Project Costs'!P$9,'Input| Escalations'!$H$23:$N$23,0))+'Input| Projects'!$AA612*INDEX('Input| Escalations'!$H$35:$N$35,MATCH('Calc| Project Costs'!P$9,'Input| Escalations'!$H$23:$N$23,0))+1</f>
        <v>1</v>
      </c>
      <c r="Q612" s="192">
        <f>'Input| Projects'!$Y612*INDEX('Input| Escalations'!$H$33:$N$33,MATCH('Calc| Project Costs'!Q$9,'Input| Escalations'!$H$23:$N$23,0))+'Input| Projects'!$Z612*INDEX('Input| Escalations'!$H$34:$N$34,MATCH('Calc| Project Costs'!Q$9,'Input| Escalations'!$H$23:$N$23,0))+'Input| Projects'!$AA612*INDEX('Input| Escalations'!$H$35:$N$35,MATCH('Calc| Project Costs'!Q$9,'Input| Escalations'!$H$23:$N$23,0))+1</f>
        <v>1</v>
      </c>
      <c r="R612" s="192">
        <f>'Input| Projects'!$Y612*INDEX('Input| Escalations'!$H$33:$N$33,MATCH('Calc| Project Costs'!R$9,'Input| Escalations'!$H$23:$N$23,0))+'Input| Projects'!$Z612*INDEX('Input| Escalations'!$H$34:$N$34,MATCH('Calc| Project Costs'!R$9,'Input| Escalations'!$H$23:$N$23,0))+'Input| Projects'!$AA612*INDEX('Input| Escalations'!$H$35:$N$35,MATCH('Calc| Project Costs'!R$9,'Input| Escalations'!$H$23:$N$23,0))+1</f>
        <v>1</v>
      </c>
      <c r="S612" s="192">
        <f>'Input| Projects'!$Y612*INDEX('Input| Escalations'!$H$33:$N$33,MATCH('Calc| Project Costs'!S$9,'Input| Escalations'!$H$23:$N$23,0))+'Input| Projects'!$Z612*INDEX('Input| Escalations'!$H$34:$N$34,MATCH('Calc| Project Costs'!S$9,'Input| Escalations'!$H$23:$N$23,0))+'Input| Projects'!$AA612*INDEX('Input| Escalations'!$H$35:$N$35,MATCH('Calc| Project Costs'!S$9,'Input| Escalations'!$H$23:$N$23,0))+1</f>
        <v>1</v>
      </c>
      <c r="T612" s="192">
        <f>'Input| Projects'!$Y612*INDEX('Input| Escalations'!$H$33:$N$33,MATCH('Calc| Project Costs'!T$9,'Input| Escalations'!$H$23:$N$23,0))+'Input| Projects'!$Z612*INDEX('Input| Escalations'!$H$34:$N$34,MATCH('Calc| Project Costs'!T$9,'Input| Escalations'!$H$23:$N$23,0))+'Input| Projects'!$AA612*INDEX('Input| Escalations'!$H$35:$N$35,MATCH('Calc| Project Costs'!T$9,'Input| Escalations'!$H$23:$N$23,0))+1</f>
        <v>1</v>
      </c>
      <c r="U612" s="106"/>
      <c r="V612" s="186">
        <f t="shared" si="300"/>
        <v>0</v>
      </c>
      <c r="W612" s="186">
        <f t="shared" si="301"/>
        <v>0</v>
      </c>
      <c r="X612" s="186">
        <f t="shared" si="302"/>
        <v>0</v>
      </c>
      <c r="Y612" s="186">
        <f t="shared" si="278"/>
        <v>0</v>
      </c>
      <c r="Z612" s="186">
        <f t="shared" si="279"/>
        <v>0</v>
      </c>
      <c r="AA612" s="186">
        <f t="shared" si="280"/>
        <v>0</v>
      </c>
      <c r="AB612" s="186">
        <f t="shared" si="281"/>
        <v>0</v>
      </c>
      <c r="AC612" s="106"/>
      <c r="AD612" s="186">
        <f>'Input| Projects'!Q612*N612*'Input| Escalations'!$K$19</f>
        <v>0</v>
      </c>
      <c r="AE612" s="186">
        <f>'Input| Projects'!R612*O612*'Input| Escalations'!$K$19</f>
        <v>0</v>
      </c>
      <c r="AF612" s="186">
        <f>'Input| Projects'!S612*P612*'Input| Escalations'!$K$19</f>
        <v>0</v>
      </c>
      <c r="AG612" s="186">
        <f>'Input| Projects'!T612*Q612*'Input| Escalations'!$K$19</f>
        <v>0</v>
      </c>
      <c r="AH612" s="186">
        <f>'Input| Projects'!U612*R612*'Input| Escalations'!$K$19</f>
        <v>0</v>
      </c>
      <c r="AI612" s="186">
        <f>'Input| Projects'!V612*S612*'Input| Escalations'!$K$19</f>
        <v>0</v>
      </c>
      <c r="AJ612" s="186">
        <f>'Input| Projects'!W612*T612*'Input| Escalations'!$K$19</f>
        <v>0</v>
      </c>
      <c r="AK612" s="106"/>
      <c r="AL612" s="186" t="str">
        <f>IFERROR(IF('Input| Overheads'!$C$42="Direct costs",SUMPRODUCT(--('Input| Projects'!$AC612="Yes"),'Calc| Overheads Allocation'!C$8,'Calc| Project Costs'!V612),IF('Input| Overheads'!$C$42="Internal labour",SUMPRODUCT(--('Input| Projects'!$AC612="Yes"),'Calc| Overheads Allocation'!C$8,'Calc| Project Costs'!V612,'Input| Projects'!$Y612),IF('Input| Overheads'!$C$42="DNSP defined",SUMPRODUCT(--('Input| Projects'!$AC612="Yes"),'Calc| Overheads Allocation'!C$61,'Input| Projects'!$AF612),""))),"")</f>
        <v/>
      </c>
      <c r="AM612" s="186" t="str">
        <f>IFERROR(IF('Input| Overheads'!$C$42="Direct costs",SUMPRODUCT(--('Input| Projects'!$AC612="Yes"),'Calc| Overheads Allocation'!D$8,'Calc| Project Costs'!W612),IF('Input| Overheads'!$C$42="Internal labour",SUMPRODUCT(--('Input| Projects'!$AC612="Yes"),'Calc| Overheads Allocation'!D$8,'Calc| Project Costs'!W612,'Input| Projects'!$Y612),IF('Input| Overheads'!$C$42="DNSP defined",SUMPRODUCT(--('Input| Projects'!$AC612="Yes"),'Calc| Overheads Allocation'!D$61,'Input| Projects'!$AF612),""))),"")</f>
        <v/>
      </c>
      <c r="AN612" s="186" t="str">
        <f>IFERROR(IF('Input| Overheads'!$C$42="Direct costs",SUMPRODUCT(--('Input| Projects'!$AC612="Yes"),'Calc| Overheads Allocation'!E$8,'Calc| Project Costs'!X612),IF('Input| Overheads'!$C$42="Internal labour",SUMPRODUCT(--('Input| Projects'!$AC612="Yes"),'Calc| Overheads Allocation'!E$8,'Calc| Project Costs'!X612,'Input| Projects'!$Y612),IF('Input| Overheads'!$C$42="DNSP defined",SUMPRODUCT(--('Input| Projects'!$AC612="Yes"),'Calc| Overheads Allocation'!E$61,'Input| Projects'!$AF612),""))),"")</f>
        <v/>
      </c>
      <c r="AO612" s="186" t="str">
        <f>IFERROR(IF('Input| Overheads'!$C$42="Direct costs",SUMPRODUCT(--('Input| Projects'!$AC612="Yes"),'Calc| Overheads Allocation'!F$8,'Calc| Project Costs'!Y612),IF('Input| Overheads'!$C$42="Internal labour",SUMPRODUCT(--('Input| Projects'!$AC612="Yes"),'Calc| Overheads Allocation'!F$8,'Calc| Project Costs'!Y612,'Input| Projects'!$Y612),IF('Input| Overheads'!$C$42="DNSP defined",SUMPRODUCT(--('Input| Projects'!$AC612="Yes"),'Calc| Overheads Allocation'!F$61,'Input| Projects'!$AF612),""))),"")</f>
        <v/>
      </c>
      <c r="AP612" s="186" t="str">
        <f>IFERROR(IF('Input| Overheads'!$C$42="Direct costs",SUMPRODUCT(--('Input| Projects'!$AC612="Yes"),'Calc| Overheads Allocation'!G$8,'Calc| Project Costs'!Z612),IF('Input| Overheads'!$C$42="Internal labour",SUMPRODUCT(--('Input| Projects'!$AC612="Yes"),'Calc| Overheads Allocation'!G$8,'Calc| Project Costs'!Z612,'Input| Projects'!$Y612),IF('Input| Overheads'!$C$42="DNSP defined",SUMPRODUCT(--('Input| Projects'!$AC612="Yes"),'Calc| Overheads Allocation'!G$61,'Input| Projects'!$AF612),""))),"")</f>
        <v/>
      </c>
      <c r="AQ612" s="186" t="str">
        <f>IFERROR(IF('Input| Overheads'!$C$42="Direct costs",SUMPRODUCT(--('Input| Projects'!$AC612="Yes"),'Calc| Overheads Allocation'!H$8,'Calc| Project Costs'!AA612),IF('Input| Overheads'!$C$42="Internal labour",SUMPRODUCT(--('Input| Projects'!$AC612="Yes"),'Calc| Overheads Allocation'!H$8,'Calc| Project Costs'!AA612,'Input| Projects'!$Y612),IF('Input| Overheads'!$C$42="DNSP defined",SUMPRODUCT(--('Input| Projects'!$AC612="Yes"),'Calc| Overheads Allocation'!H$61,'Input| Projects'!$AF612),""))),"")</f>
        <v/>
      </c>
      <c r="AR612" s="186" t="str">
        <f>IFERROR(IF('Input| Overheads'!$C$42="Direct costs",SUMPRODUCT(--('Input| Projects'!$AC612="Yes"),'Calc| Overheads Allocation'!I$8,'Calc| Project Costs'!AB612),IF('Input| Overheads'!$C$42="Internal labour",SUMPRODUCT(--('Input| Projects'!$AC612="Yes"),'Calc| Overheads Allocation'!I$8,'Calc| Project Costs'!AB612,'Input| Projects'!$Y612),IF('Input| Overheads'!$C$42="DNSP defined",SUMPRODUCT(--('Input| Projects'!$AC612="Yes"),'Calc| Overheads Allocation'!I$61,'Input| Projects'!$AF612),""))),"")</f>
        <v/>
      </c>
      <c r="AS612" s="106"/>
      <c r="AT612" s="186" t="str">
        <f>IFERROR(IF('Input| Overheads'!$C$42="Direct costs",SUMPRODUCT(--('Input| Projects'!$AD612="Yes"),'Calc| Overheads Allocation'!C$9,'Calc| Project Costs'!V612),IF('Input| Overheads'!$C$42="Internal labour",SUMPRODUCT(--('Input| Projects'!$AD612="Yes"),'Calc| Overheads Allocation'!C$9,'Calc| Project Costs'!V612,'Input| Projects'!$Y612),IF('Input| Overheads'!$C$42="DNSP defined",SUMPRODUCT(--('Input| Projects'!$AD612="Yes"),'Calc| Overheads Allocation'!C$62,'Input| Projects'!$AG612),""))),"")</f>
        <v/>
      </c>
      <c r="AU612" s="186" t="str">
        <f>IFERROR(IF('Input| Overheads'!$C$42="Direct costs",SUMPRODUCT(--('Input| Projects'!$AD612="Yes"),'Calc| Overheads Allocation'!D$9,'Calc| Project Costs'!W612),IF('Input| Overheads'!$C$42="Internal labour",SUMPRODUCT(--('Input| Projects'!$AD612="Yes"),'Calc| Overheads Allocation'!D$9,'Calc| Project Costs'!W612,'Input| Projects'!$Y612),IF('Input| Overheads'!$C$42="DNSP defined",SUMPRODUCT(--('Input| Projects'!$AD612="Yes"),'Calc| Overheads Allocation'!D$62,'Input| Projects'!$AG612),""))),"")</f>
        <v/>
      </c>
      <c r="AV612" s="186" t="str">
        <f>IFERROR(IF('Input| Overheads'!$C$42="Direct costs",SUMPRODUCT(--('Input| Projects'!$AD612="Yes"),'Calc| Overheads Allocation'!E$9,'Calc| Project Costs'!X612),IF('Input| Overheads'!$C$42="Internal labour",SUMPRODUCT(--('Input| Projects'!$AD612="Yes"),'Calc| Overheads Allocation'!E$9,'Calc| Project Costs'!X612,'Input| Projects'!$Y612),IF('Input| Overheads'!$C$42="DNSP defined",SUMPRODUCT(--('Input| Projects'!$AD612="Yes"),'Calc| Overheads Allocation'!E$62,'Input| Projects'!$AG612),""))),"")</f>
        <v/>
      </c>
      <c r="AW612" s="186" t="str">
        <f>IFERROR(IF('Input| Overheads'!$C$42="Direct costs",SUMPRODUCT(--('Input| Projects'!$AD612="Yes"),'Calc| Overheads Allocation'!F$9,'Calc| Project Costs'!Y612),IF('Input| Overheads'!$C$42="Internal labour",SUMPRODUCT(--('Input| Projects'!$AD612="Yes"),'Calc| Overheads Allocation'!F$9,'Calc| Project Costs'!Y612,'Input| Projects'!$Y612),IF('Input| Overheads'!$C$42="DNSP defined",SUMPRODUCT(--('Input| Projects'!$AD612="Yes"),'Calc| Overheads Allocation'!F$62,'Input| Projects'!$AG612),""))),"")</f>
        <v/>
      </c>
      <c r="AX612" s="186" t="str">
        <f>IFERROR(IF('Input| Overheads'!$C$42="Direct costs",SUMPRODUCT(--('Input| Projects'!$AD612="Yes"),'Calc| Overheads Allocation'!G$9,'Calc| Project Costs'!Z612),IF('Input| Overheads'!$C$42="Internal labour",SUMPRODUCT(--('Input| Projects'!$AD612="Yes"),'Calc| Overheads Allocation'!G$9,'Calc| Project Costs'!Z612,'Input| Projects'!$Y612),IF('Input| Overheads'!$C$42="DNSP defined",SUMPRODUCT(--('Input| Projects'!$AD612="Yes"),'Calc| Overheads Allocation'!G$62,'Input| Projects'!$AG612),""))),"")</f>
        <v/>
      </c>
      <c r="AY612" s="186" t="str">
        <f>IFERROR(IF('Input| Overheads'!$C$42="Direct costs",SUMPRODUCT(--('Input| Projects'!$AD612="Yes"),'Calc| Overheads Allocation'!H$9,'Calc| Project Costs'!AA612),IF('Input| Overheads'!$C$42="Internal labour",SUMPRODUCT(--('Input| Projects'!$AD612="Yes"),'Calc| Overheads Allocation'!H$9,'Calc| Project Costs'!AA612,'Input| Projects'!$Y612),IF('Input| Overheads'!$C$42="DNSP defined",SUMPRODUCT(--('Input| Projects'!$AD612="Yes"),'Calc| Overheads Allocation'!H$62,'Input| Projects'!$AG612),""))),"")</f>
        <v/>
      </c>
      <c r="AZ612" s="186" t="str">
        <f>IFERROR(IF('Input| Overheads'!$C$42="Direct costs",SUMPRODUCT(--('Input| Projects'!$AD612="Yes"),'Calc| Overheads Allocation'!I$9,'Calc| Project Costs'!AB612),IF('Input| Overheads'!$C$42="Internal labour",SUMPRODUCT(--('Input| Projects'!$AD612="Yes"),'Calc| Overheads Allocation'!I$9,'Calc| Project Costs'!AB612,'Input| Projects'!$Y612),IF('Input| Overheads'!$C$42="DNSP defined",SUMPRODUCT(--('Input| Projects'!$AD612="Yes"),'Calc| Overheads Allocation'!I$62,'Input| Projects'!$AG612),""))),"")</f>
        <v/>
      </c>
      <c r="BA612" s="106"/>
      <c r="BB612" s="186">
        <f t="shared" si="303"/>
        <v>0</v>
      </c>
      <c r="BC612" s="186">
        <f t="shared" si="304"/>
        <v>0</v>
      </c>
      <c r="BD612" s="186">
        <f t="shared" si="305"/>
        <v>0</v>
      </c>
      <c r="BE612" s="186">
        <f t="shared" si="282"/>
        <v>0</v>
      </c>
      <c r="BF612" s="186">
        <f t="shared" si="283"/>
        <v>0</v>
      </c>
      <c r="BG612" s="186">
        <f t="shared" si="284"/>
        <v>0</v>
      </c>
      <c r="BH612" s="186">
        <f t="shared" si="285"/>
        <v>0</v>
      </c>
      <c r="BI612" s="97"/>
      <c r="BJ612" s="186" t="str">
        <f t="shared" si="286"/>
        <v/>
      </c>
      <c r="BK612" s="186" t="str">
        <f t="shared" si="287"/>
        <v/>
      </c>
      <c r="BL612" s="186" t="str">
        <f t="shared" si="288"/>
        <v/>
      </c>
      <c r="BM612" s="186" t="str">
        <f t="shared" si="289"/>
        <v/>
      </c>
      <c r="BN612" s="186" t="str">
        <f t="shared" si="290"/>
        <v/>
      </c>
      <c r="BO612" s="186" t="str">
        <f t="shared" si="291"/>
        <v/>
      </c>
      <c r="BP612" s="186" t="str">
        <f t="shared" si="292"/>
        <v/>
      </c>
      <c r="BQ612" s="97"/>
      <c r="BR612" s="186">
        <f t="shared" si="293"/>
        <v>0</v>
      </c>
      <c r="BS612" s="186">
        <f t="shared" si="294"/>
        <v>0</v>
      </c>
      <c r="BT612" s="222">
        <f t="shared" si="295"/>
        <v>0</v>
      </c>
      <c r="BU612" s="222">
        <f t="shared" si="296"/>
        <v>0</v>
      </c>
      <c r="BV612" s="222">
        <f t="shared" si="297"/>
        <v>0</v>
      </c>
      <c r="BW612" s="222">
        <f t="shared" si="298"/>
        <v>0</v>
      </c>
      <c r="BX612" s="222">
        <f t="shared" si="299"/>
        <v>0</v>
      </c>
      <c r="BY612" s="106"/>
      <c r="BZ612" s="197" t="str">
        <f>IF(SUMIF('Input| Projects'!$AS$8:$CP$8,"Dx",'Input| Projects'!$AS612:$CP612)=0,"",SUMIF('Input| Projects'!$AS$8:$CP$8,"Dx",'Input| Projects'!$AS612:$CP612))</f>
        <v/>
      </c>
      <c r="CA612" s="197" t="str">
        <f>IF(SUMIF('Input| Projects'!$AS$8:$CP$8,"Tx",'Input| Projects'!$AS612:$CP612)=0,"",SUMIF('Input| Projects'!$AS$8:$CP$8,"Tx",'Input| Projects'!$AS612:$CP612))</f>
        <v/>
      </c>
      <c r="CB612" s="150" t="str">
        <f t="shared" si="306"/>
        <v/>
      </c>
    </row>
    <row r="613" spans="2:80" x14ac:dyDescent="0.2">
      <c r="B613" s="201">
        <f>IFERROR('Input| Projects'!B613,"")</f>
        <v>604</v>
      </c>
      <c r="C613" s="42" t="str">
        <f>IFERROR(IF('Input| Projects'!C613="","",'Input| Projects'!C613),"")</f>
        <v/>
      </c>
      <c r="D613" s="42" t="str">
        <f>IFERROR(IF('Input| Projects'!D613="","",'Input| Projects'!D613),"")</f>
        <v/>
      </c>
      <c r="E613" s="104"/>
      <c r="F613" s="190">
        <f>IFERROR('Input| Projects'!I613*'Input| Escalations'!$K$19,"")</f>
        <v>0</v>
      </c>
      <c r="G613" s="190">
        <f>IFERROR('Input| Projects'!J613*'Input| Escalations'!$K$19,"")</f>
        <v>0</v>
      </c>
      <c r="H613" s="190">
        <f>IFERROR('Input| Projects'!K613*'Input| Escalations'!$K$19,"")</f>
        <v>0</v>
      </c>
      <c r="I613" s="190">
        <f>IFERROR('Input| Projects'!L613*'Input| Escalations'!$K$19,"")</f>
        <v>0</v>
      </c>
      <c r="J613" s="190">
        <f>IFERROR('Input| Projects'!M613*'Input| Escalations'!$K$19,"")</f>
        <v>0</v>
      </c>
      <c r="K613" s="190">
        <f>IFERROR('Input| Projects'!N613*'Input| Escalations'!$K$19,"")</f>
        <v>0</v>
      </c>
      <c r="L613" s="190">
        <f>IFERROR('Input| Projects'!O613*'Input| Escalations'!$K$19,"")</f>
        <v>0</v>
      </c>
      <c r="M613" s="150" t="str">
        <f>IF(ABS(SUM(F613:L613)-(SUM('Input| Projects'!I613:O613)*'Input| Escalations'!$K$19))&lt;0.0000001,"",1)</f>
        <v/>
      </c>
      <c r="N613" s="192">
        <f>'Input| Projects'!$Y613*INDEX('Input| Escalations'!$H$33:$N$33,MATCH('Calc| Project Costs'!N$9,'Input| Escalations'!$H$23:$N$23,0))+'Input| Projects'!$Z613*INDEX('Input| Escalations'!$H$34:$N$34,MATCH('Calc| Project Costs'!N$9,'Input| Escalations'!$H$23:$N$23,0))+'Input| Projects'!$AA613*INDEX('Input| Escalations'!$H$35:$N$35,MATCH('Calc| Project Costs'!N$9,'Input| Escalations'!$H$23:$N$23,0))+1</f>
        <v>1</v>
      </c>
      <c r="O613" s="192">
        <f>'Input| Projects'!$Y613*INDEX('Input| Escalations'!$H$33:$N$33,MATCH('Calc| Project Costs'!O$9,'Input| Escalations'!$H$23:$N$23,0))+'Input| Projects'!$Z613*INDEX('Input| Escalations'!$H$34:$N$34,MATCH('Calc| Project Costs'!O$9,'Input| Escalations'!$H$23:$N$23,0))+'Input| Projects'!$AA613*INDEX('Input| Escalations'!$H$35:$N$35,MATCH('Calc| Project Costs'!O$9,'Input| Escalations'!$H$23:$N$23,0))+1</f>
        <v>1</v>
      </c>
      <c r="P613" s="192">
        <f>'Input| Projects'!$Y613*INDEX('Input| Escalations'!$H$33:$N$33,MATCH('Calc| Project Costs'!P$9,'Input| Escalations'!$H$23:$N$23,0))+'Input| Projects'!$Z613*INDEX('Input| Escalations'!$H$34:$N$34,MATCH('Calc| Project Costs'!P$9,'Input| Escalations'!$H$23:$N$23,0))+'Input| Projects'!$AA613*INDEX('Input| Escalations'!$H$35:$N$35,MATCH('Calc| Project Costs'!P$9,'Input| Escalations'!$H$23:$N$23,0))+1</f>
        <v>1</v>
      </c>
      <c r="Q613" s="192">
        <f>'Input| Projects'!$Y613*INDEX('Input| Escalations'!$H$33:$N$33,MATCH('Calc| Project Costs'!Q$9,'Input| Escalations'!$H$23:$N$23,0))+'Input| Projects'!$Z613*INDEX('Input| Escalations'!$H$34:$N$34,MATCH('Calc| Project Costs'!Q$9,'Input| Escalations'!$H$23:$N$23,0))+'Input| Projects'!$AA613*INDEX('Input| Escalations'!$H$35:$N$35,MATCH('Calc| Project Costs'!Q$9,'Input| Escalations'!$H$23:$N$23,0))+1</f>
        <v>1</v>
      </c>
      <c r="R613" s="192">
        <f>'Input| Projects'!$Y613*INDEX('Input| Escalations'!$H$33:$N$33,MATCH('Calc| Project Costs'!R$9,'Input| Escalations'!$H$23:$N$23,0))+'Input| Projects'!$Z613*INDEX('Input| Escalations'!$H$34:$N$34,MATCH('Calc| Project Costs'!R$9,'Input| Escalations'!$H$23:$N$23,0))+'Input| Projects'!$AA613*INDEX('Input| Escalations'!$H$35:$N$35,MATCH('Calc| Project Costs'!R$9,'Input| Escalations'!$H$23:$N$23,0))+1</f>
        <v>1</v>
      </c>
      <c r="S613" s="192">
        <f>'Input| Projects'!$Y613*INDEX('Input| Escalations'!$H$33:$N$33,MATCH('Calc| Project Costs'!S$9,'Input| Escalations'!$H$23:$N$23,0))+'Input| Projects'!$Z613*INDEX('Input| Escalations'!$H$34:$N$34,MATCH('Calc| Project Costs'!S$9,'Input| Escalations'!$H$23:$N$23,0))+'Input| Projects'!$AA613*INDEX('Input| Escalations'!$H$35:$N$35,MATCH('Calc| Project Costs'!S$9,'Input| Escalations'!$H$23:$N$23,0))+1</f>
        <v>1</v>
      </c>
      <c r="T613" s="192">
        <f>'Input| Projects'!$Y613*INDEX('Input| Escalations'!$H$33:$N$33,MATCH('Calc| Project Costs'!T$9,'Input| Escalations'!$H$23:$N$23,0))+'Input| Projects'!$Z613*INDEX('Input| Escalations'!$H$34:$N$34,MATCH('Calc| Project Costs'!T$9,'Input| Escalations'!$H$23:$N$23,0))+'Input| Projects'!$AA613*INDEX('Input| Escalations'!$H$35:$N$35,MATCH('Calc| Project Costs'!T$9,'Input| Escalations'!$H$23:$N$23,0))+1</f>
        <v>1</v>
      </c>
      <c r="U613" s="106"/>
      <c r="V613" s="186">
        <f t="shared" si="300"/>
        <v>0</v>
      </c>
      <c r="W613" s="186">
        <f t="shared" si="301"/>
        <v>0</v>
      </c>
      <c r="X613" s="186">
        <f t="shared" si="302"/>
        <v>0</v>
      </c>
      <c r="Y613" s="186">
        <f t="shared" si="278"/>
        <v>0</v>
      </c>
      <c r="Z613" s="186">
        <f t="shared" si="279"/>
        <v>0</v>
      </c>
      <c r="AA613" s="186">
        <f t="shared" si="280"/>
        <v>0</v>
      </c>
      <c r="AB613" s="186">
        <f t="shared" si="281"/>
        <v>0</v>
      </c>
      <c r="AC613" s="106"/>
      <c r="AD613" s="186">
        <f>'Input| Projects'!Q613*N613*'Input| Escalations'!$K$19</f>
        <v>0</v>
      </c>
      <c r="AE613" s="186">
        <f>'Input| Projects'!R613*O613*'Input| Escalations'!$K$19</f>
        <v>0</v>
      </c>
      <c r="AF613" s="186">
        <f>'Input| Projects'!S613*P613*'Input| Escalations'!$K$19</f>
        <v>0</v>
      </c>
      <c r="AG613" s="186">
        <f>'Input| Projects'!T613*Q613*'Input| Escalations'!$K$19</f>
        <v>0</v>
      </c>
      <c r="AH613" s="186">
        <f>'Input| Projects'!U613*R613*'Input| Escalations'!$K$19</f>
        <v>0</v>
      </c>
      <c r="AI613" s="186">
        <f>'Input| Projects'!V613*S613*'Input| Escalations'!$K$19</f>
        <v>0</v>
      </c>
      <c r="AJ613" s="186">
        <f>'Input| Projects'!W613*T613*'Input| Escalations'!$K$19</f>
        <v>0</v>
      </c>
      <c r="AK613" s="106"/>
      <c r="AL613" s="186" t="str">
        <f>IFERROR(IF('Input| Overheads'!$C$42="Direct costs",SUMPRODUCT(--('Input| Projects'!$AC613="Yes"),'Calc| Overheads Allocation'!C$8,'Calc| Project Costs'!V613),IF('Input| Overheads'!$C$42="Internal labour",SUMPRODUCT(--('Input| Projects'!$AC613="Yes"),'Calc| Overheads Allocation'!C$8,'Calc| Project Costs'!V613,'Input| Projects'!$Y613),IF('Input| Overheads'!$C$42="DNSP defined",SUMPRODUCT(--('Input| Projects'!$AC613="Yes"),'Calc| Overheads Allocation'!C$61,'Input| Projects'!$AF613),""))),"")</f>
        <v/>
      </c>
      <c r="AM613" s="186" t="str">
        <f>IFERROR(IF('Input| Overheads'!$C$42="Direct costs",SUMPRODUCT(--('Input| Projects'!$AC613="Yes"),'Calc| Overheads Allocation'!D$8,'Calc| Project Costs'!W613),IF('Input| Overheads'!$C$42="Internal labour",SUMPRODUCT(--('Input| Projects'!$AC613="Yes"),'Calc| Overheads Allocation'!D$8,'Calc| Project Costs'!W613,'Input| Projects'!$Y613),IF('Input| Overheads'!$C$42="DNSP defined",SUMPRODUCT(--('Input| Projects'!$AC613="Yes"),'Calc| Overheads Allocation'!D$61,'Input| Projects'!$AF613),""))),"")</f>
        <v/>
      </c>
      <c r="AN613" s="186" t="str">
        <f>IFERROR(IF('Input| Overheads'!$C$42="Direct costs",SUMPRODUCT(--('Input| Projects'!$AC613="Yes"),'Calc| Overheads Allocation'!E$8,'Calc| Project Costs'!X613),IF('Input| Overheads'!$C$42="Internal labour",SUMPRODUCT(--('Input| Projects'!$AC613="Yes"),'Calc| Overheads Allocation'!E$8,'Calc| Project Costs'!X613,'Input| Projects'!$Y613),IF('Input| Overheads'!$C$42="DNSP defined",SUMPRODUCT(--('Input| Projects'!$AC613="Yes"),'Calc| Overheads Allocation'!E$61,'Input| Projects'!$AF613),""))),"")</f>
        <v/>
      </c>
      <c r="AO613" s="186" t="str">
        <f>IFERROR(IF('Input| Overheads'!$C$42="Direct costs",SUMPRODUCT(--('Input| Projects'!$AC613="Yes"),'Calc| Overheads Allocation'!F$8,'Calc| Project Costs'!Y613),IF('Input| Overheads'!$C$42="Internal labour",SUMPRODUCT(--('Input| Projects'!$AC613="Yes"),'Calc| Overheads Allocation'!F$8,'Calc| Project Costs'!Y613,'Input| Projects'!$Y613),IF('Input| Overheads'!$C$42="DNSP defined",SUMPRODUCT(--('Input| Projects'!$AC613="Yes"),'Calc| Overheads Allocation'!F$61,'Input| Projects'!$AF613),""))),"")</f>
        <v/>
      </c>
      <c r="AP613" s="186" t="str">
        <f>IFERROR(IF('Input| Overheads'!$C$42="Direct costs",SUMPRODUCT(--('Input| Projects'!$AC613="Yes"),'Calc| Overheads Allocation'!G$8,'Calc| Project Costs'!Z613),IF('Input| Overheads'!$C$42="Internal labour",SUMPRODUCT(--('Input| Projects'!$AC613="Yes"),'Calc| Overheads Allocation'!G$8,'Calc| Project Costs'!Z613,'Input| Projects'!$Y613),IF('Input| Overheads'!$C$42="DNSP defined",SUMPRODUCT(--('Input| Projects'!$AC613="Yes"),'Calc| Overheads Allocation'!G$61,'Input| Projects'!$AF613),""))),"")</f>
        <v/>
      </c>
      <c r="AQ613" s="186" t="str">
        <f>IFERROR(IF('Input| Overheads'!$C$42="Direct costs",SUMPRODUCT(--('Input| Projects'!$AC613="Yes"),'Calc| Overheads Allocation'!H$8,'Calc| Project Costs'!AA613),IF('Input| Overheads'!$C$42="Internal labour",SUMPRODUCT(--('Input| Projects'!$AC613="Yes"),'Calc| Overheads Allocation'!H$8,'Calc| Project Costs'!AA613,'Input| Projects'!$Y613),IF('Input| Overheads'!$C$42="DNSP defined",SUMPRODUCT(--('Input| Projects'!$AC613="Yes"),'Calc| Overheads Allocation'!H$61,'Input| Projects'!$AF613),""))),"")</f>
        <v/>
      </c>
      <c r="AR613" s="186" t="str">
        <f>IFERROR(IF('Input| Overheads'!$C$42="Direct costs",SUMPRODUCT(--('Input| Projects'!$AC613="Yes"),'Calc| Overheads Allocation'!I$8,'Calc| Project Costs'!AB613),IF('Input| Overheads'!$C$42="Internal labour",SUMPRODUCT(--('Input| Projects'!$AC613="Yes"),'Calc| Overheads Allocation'!I$8,'Calc| Project Costs'!AB613,'Input| Projects'!$Y613),IF('Input| Overheads'!$C$42="DNSP defined",SUMPRODUCT(--('Input| Projects'!$AC613="Yes"),'Calc| Overheads Allocation'!I$61,'Input| Projects'!$AF613),""))),"")</f>
        <v/>
      </c>
      <c r="AS613" s="106"/>
      <c r="AT613" s="186" t="str">
        <f>IFERROR(IF('Input| Overheads'!$C$42="Direct costs",SUMPRODUCT(--('Input| Projects'!$AD613="Yes"),'Calc| Overheads Allocation'!C$9,'Calc| Project Costs'!V613),IF('Input| Overheads'!$C$42="Internal labour",SUMPRODUCT(--('Input| Projects'!$AD613="Yes"),'Calc| Overheads Allocation'!C$9,'Calc| Project Costs'!V613,'Input| Projects'!$Y613),IF('Input| Overheads'!$C$42="DNSP defined",SUMPRODUCT(--('Input| Projects'!$AD613="Yes"),'Calc| Overheads Allocation'!C$62,'Input| Projects'!$AG613),""))),"")</f>
        <v/>
      </c>
      <c r="AU613" s="186" t="str">
        <f>IFERROR(IF('Input| Overheads'!$C$42="Direct costs",SUMPRODUCT(--('Input| Projects'!$AD613="Yes"),'Calc| Overheads Allocation'!D$9,'Calc| Project Costs'!W613),IF('Input| Overheads'!$C$42="Internal labour",SUMPRODUCT(--('Input| Projects'!$AD613="Yes"),'Calc| Overheads Allocation'!D$9,'Calc| Project Costs'!W613,'Input| Projects'!$Y613),IF('Input| Overheads'!$C$42="DNSP defined",SUMPRODUCT(--('Input| Projects'!$AD613="Yes"),'Calc| Overheads Allocation'!D$62,'Input| Projects'!$AG613),""))),"")</f>
        <v/>
      </c>
      <c r="AV613" s="186" t="str">
        <f>IFERROR(IF('Input| Overheads'!$C$42="Direct costs",SUMPRODUCT(--('Input| Projects'!$AD613="Yes"),'Calc| Overheads Allocation'!E$9,'Calc| Project Costs'!X613),IF('Input| Overheads'!$C$42="Internal labour",SUMPRODUCT(--('Input| Projects'!$AD613="Yes"),'Calc| Overheads Allocation'!E$9,'Calc| Project Costs'!X613,'Input| Projects'!$Y613),IF('Input| Overheads'!$C$42="DNSP defined",SUMPRODUCT(--('Input| Projects'!$AD613="Yes"),'Calc| Overheads Allocation'!E$62,'Input| Projects'!$AG613),""))),"")</f>
        <v/>
      </c>
      <c r="AW613" s="186" t="str">
        <f>IFERROR(IF('Input| Overheads'!$C$42="Direct costs",SUMPRODUCT(--('Input| Projects'!$AD613="Yes"),'Calc| Overheads Allocation'!F$9,'Calc| Project Costs'!Y613),IF('Input| Overheads'!$C$42="Internal labour",SUMPRODUCT(--('Input| Projects'!$AD613="Yes"),'Calc| Overheads Allocation'!F$9,'Calc| Project Costs'!Y613,'Input| Projects'!$Y613),IF('Input| Overheads'!$C$42="DNSP defined",SUMPRODUCT(--('Input| Projects'!$AD613="Yes"),'Calc| Overheads Allocation'!F$62,'Input| Projects'!$AG613),""))),"")</f>
        <v/>
      </c>
      <c r="AX613" s="186" t="str">
        <f>IFERROR(IF('Input| Overheads'!$C$42="Direct costs",SUMPRODUCT(--('Input| Projects'!$AD613="Yes"),'Calc| Overheads Allocation'!G$9,'Calc| Project Costs'!Z613),IF('Input| Overheads'!$C$42="Internal labour",SUMPRODUCT(--('Input| Projects'!$AD613="Yes"),'Calc| Overheads Allocation'!G$9,'Calc| Project Costs'!Z613,'Input| Projects'!$Y613),IF('Input| Overheads'!$C$42="DNSP defined",SUMPRODUCT(--('Input| Projects'!$AD613="Yes"),'Calc| Overheads Allocation'!G$62,'Input| Projects'!$AG613),""))),"")</f>
        <v/>
      </c>
      <c r="AY613" s="186" t="str">
        <f>IFERROR(IF('Input| Overheads'!$C$42="Direct costs",SUMPRODUCT(--('Input| Projects'!$AD613="Yes"),'Calc| Overheads Allocation'!H$9,'Calc| Project Costs'!AA613),IF('Input| Overheads'!$C$42="Internal labour",SUMPRODUCT(--('Input| Projects'!$AD613="Yes"),'Calc| Overheads Allocation'!H$9,'Calc| Project Costs'!AA613,'Input| Projects'!$Y613),IF('Input| Overheads'!$C$42="DNSP defined",SUMPRODUCT(--('Input| Projects'!$AD613="Yes"),'Calc| Overheads Allocation'!H$62,'Input| Projects'!$AG613),""))),"")</f>
        <v/>
      </c>
      <c r="AZ613" s="186" t="str">
        <f>IFERROR(IF('Input| Overheads'!$C$42="Direct costs",SUMPRODUCT(--('Input| Projects'!$AD613="Yes"),'Calc| Overheads Allocation'!I$9,'Calc| Project Costs'!AB613),IF('Input| Overheads'!$C$42="Internal labour",SUMPRODUCT(--('Input| Projects'!$AD613="Yes"),'Calc| Overheads Allocation'!I$9,'Calc| Project Costs'!AB613,'Input| Projects'!$Y613),IF('Input| Overheads'!$C$42="DNSP defined",SUMPRODUCT(--('Input| Projects'!$AD613="Yes"),'Calc| Overheads Allocation'!I$62,'Input| Projects'!$AG613),""))),"")</f>
        <v/>
      </c>
      <c r="BA613" s="106"/>
      <c r="BB613" s="186">
        <f t="shared" si="303"/>
        <v>0</v>
      </c>
      <c r="BC613" s="186">
        <f t="shared" si="304"/>
        <v>0</v>
      </c>
      <c r="BD613" s="186">
        <f t="shared" si="305"/>
        <v>0</v>
      </c>
      <c r="BE613" s="186">
        <f t="shared" si="282"/>
        <v>0</v>
      </c>
      <c r="BF613" s="186">
        <f t="shared" si="283"/>
        <v>0</v>
      </c>
      <c r="BG613" s="186">
        <f t="shared" si="284"/>
        <v>0</v>
      </c>
      <c r="BH613" s="186">
        <f t="shared" si="285"/>
        <v>0</v>
      </c>
      <c r="BI613" s="97"/>
      <c r="BJ613" s="186" t="str">
        <f t="shared" si="286"/>
        <v/>
      </c>
      <c r="BK613" s="186" t="str">
        <f t="shared" si="287"/>
        <v/>
      </c>
      <c r="BL613" s="186" t="str">
        <f t="shared" si="288"/>
        <v/>
      </c>
      <c r="BM613" s="186" t="str">
        <f t="shared" si="289"/>
        <v/>
      </c>
      <c r="BN613" s="186" t="str">
        <f t="shared" si="290"/>
        <v/>
      </c>
      <c r="BO613" s="186" t="str">
        <f t="shared" si="291"/>
        <v/>
      </c>
      <c r="BP613" s="186" t="str">
        <f t="shared" si="292"/>
        <v/>
      </c>
      <c r="BQ613" s="97"/>
      <c r="BR613" s="186">
        <f t="shared" si="293"/>
        <v>0</v>
      </c>
      <c r="BS613" s="186">
        <f t="shared" si="294"/>
        <v>0</v>
      </c>
      <c r="BT613" s="222">
        <f t="shared" si="295"/>
        <v>0</v>
      </c>
      <c r="BU613" s="222">
        <f t="shared" si="296"/>
        <v>0</v>
      </c>
      <c r="BV613" s="222">
        <f t="shared" si="297"/>
        <v>0</v>
      </c>
      <c r="BW613" s="222">
        <f t="shared" si="298"/>
        <v>0</v>
      </c>
      <c r="BX613" s="222">
        <f t="shared" si="299"/>
        <v>0</v>
      </c>
      <c r="BY613" s="106"/>
      <c r="BZ613" s="197" t="str">
        <f>IF(SUMIF('Input| Projects'!$AS$8:$CP$8,"Dx",'Input| Projects'!$AS613:$CP613)=0,"",SUMIF('Input| Projects'!$AS$8:$CP$8,"Dx",'Input| Projects'!$AS613:$CP613))</f>
        <v/>
      </c>
      <c r="CA613" s="197" t="str">
        <f>IF(SUMIF('Input| Projects'!$AS$8:$CP$8,"Tx",'Input| Projects'!$AS613:$CP613)=0,"",SUMIF('Input| Projects'!$AS$8:$CP$8,"Tx",'Input| Projects'!$AS613:$CP613))</f>
        <v/>
      </c>
      <c r="CB613" s="150" t="str">
        <f t="shared" si="306"/>
        <v/>
      </c>
    </row>
    <row r="614" spans="2:80" x14ac:dyDescent="0.2">
      <c r="B614" s="201">
        <f>IFERROR('Input| Projects'!B614,"")</f>
        <v>605</v>
      </c>
      <c r="C614" s="42" t="str">
        <f>IFERROR(IF('Input| Projects'!C614="","",'Input| Projects'!C614),"")</f>
        <v/>
      </c>
      <c r="D614" s="42" t="str">
        <f>IFERROR(IF('Input| Projects'!D614="","",'Input| Projects'!D614),"")</f>
        <v/>
      </c>
      <c r="E614" s="104"/>
      <c r="F614" s="190">
        <f>IFERROR('Input| Projects'!I614*'Input| Escalations'!$K$19,"")</f>
        <v>0</v>
      </c>
      <c r="G614" s="190">
        <f>IFERROR('Input| Projects'!J614*'Input| Escalations'!$K$19,"")</f>
        <v>0</v>
      </c>
      <c r="H614" s="190">
        <f>IFERROR('Input| Projects'!K614*'Input| Escalations'!$K$19,"")</f>
        <v>0</v>
      </c>
      <c r="I614" s="190">
        <f>IFERROR('Input| Projects'!L614*'Input| Escalations'!$K$19,"")</f>
        <v>0</v>
      </c>
      <c r="J614" s="190">
        <f>IFERROR('Input| Projects'!M614*'Input| Escalations'!$K$19,"")</f>
        <v>0</v>
      </c>
      <c r="K614" s="190">
        <f>IFERROR('Input| Projects'!N614*'Input| Escalations'!$K$19,"")</f>
        <v>0</v>
      </c>
      <c r="L614" s="190">
        <f>IFERROR('Input| Projects'!O614*'Input| Escalations'!$K$19,"")</f>
        <v>0</v>
      </c>
      <c r="M614" s="150" t="str">
        <f>IF(ABS(SUM(F614:L614)-(SUM('Input| Projects'!I614:O614)*'Input| Escalations'!$K$19))&lt;0.0000001,"",1)</f>
        <v/>
      </c>
      <c r="N614" s="192">
        <f>'Input| Projects'!$Y614*INDEX('Input| Escalations'!$H$33:$N$33,MATCH('Calc| Project Costs'!N$9,'Input| Escalations'!$H$23:$N$23,0))+'Input| Projects'!$Z614*INDEX('Input| Escalations'!$H$34:$N$34,MATCH('Calc| Project Costs'!N$9,'Input| Escalations'!$H$23:$N$23,0))+'Input| Projects'!$AA614*INDEX('Input| Escalations'!$H$35:$N$35,MATCH('Calc| Project Costs'!N$9,'Input| Escalations'!$H$23:$N$23,0))+1</f>
        <v>1</v>
      </c>
      <c r="O614" s="192">
        <f>'Input| Projects'!$Y614*INDEX('Input| Escalations'!$H$33:$N$33,MATCH('Calc| Project Costs'!O$9,'Input| Escalations'!$H$23:$N$23,0))+'Input| Projects'!$Z614*INDEX('Input| Escalations'!$H$34:$N$34,MATCH('Calc| Project Costs'!O$9,'Input| Escalations'!$H$23:$N$23,0))+'Input| Projects'!$AA614*INDEX('Input| Escalations'!$H$35:$N$35,MATCH('Calc| Project Costs'!O$9,'Input| Escalations'!$H$23:$N$23,0))+1</f>
        <v>1</v>
      </c>
      <c r="P614" s="192">
        <f>'Input| Projects'!$Y614*INDEX('Input| Escalations'!$H$33:$N$33,MATCH('Calc| Project Costs'!P$9,'Input| Escalations'!$H$23:$N$23,0))+'Input| Projects'!$Z614*INDEX('Input| Escalations'!$H$34:$N$34,MATCH('Calc| Project Costs'!P$9,'Input| Escalations'!$H$23:$N$23,0))+'Input| Projects'!$AA614*INDEX('Input| Escalations'!$H$35:$N$35,MATCH('Calc| Project Costs'!P$9,'Input| Escalations'!$H$23:$N$23,0))+1</f>
        <v>1</v>
      </c>
      <c r="Q614" s="192">
        <f>'Input| Projects'!$Y614*INDEX('Input| Escalations'!$H$33:$N$33,MATCH('Calc| Project Costs'!Q$9,'Input| Escalations'!$H$23:$N$23,0))+'Input| Projects'!$Z614*INDEX('Input| Escalations'!$H$34:$N$34,MATCH('Calc| Project Costs'!Q$9,'Input| Escalations'!$H$23:$N$23,0))+'Input| Projects'!$AA614*INDEX('Input| Escalations'!$H$35:$N$35,MATCH('Calc| Project Costs'!Q$9,'Input| Escalations'!$H$23:$N$23,0))+1</f>
        <v>1</v>
      </c>
      <c r="R614" s="192">
        <f>'Input| Projects'!$Y614*INDEX('Input| Escalations'!$H$33:$N$33,MATCH('Calc| Project Costs'!R$9,'Input| Escalations'!$H$23:$N$23,0))+'Input| Projects'!$Z614*INDEX('Input| Escalations'!$H$34:$N$34,MATCH('Calc| Project Costs'!R$9,'Input| Escalations'!$H$23:$N$23,0))+'Input| Projects'!$AA614*INDEX('Input| Escalations'!$H$35:$N$35,MATCH('Calc| Project Costs'!R$9,'Input| Escalations'!$H$23:$N$23,0))+1</f>
        <v>1</v>
      </c>
      <c r="S614" s="192">
        <f>'Input| Projects'!$Y614*INDEX('Input| Escalations'!$H$33:$N$33,MATCH('Calc| Project Costs'!S$9,'Input| Escalations'!$H$23:$N$23,0))+'Input| Projects'!$Z614*INDEX('Input| Escalations'!$H$34:$N$34,MATCH('Calc| Project Costs'!S$9,'Input| Escalations'!$H$23:$N$23,0))+'Input| Projects'!$AA614*INDEX('Input| Escalations'!$H$35:$N$35,MATCH('Calc| Project Costs'!S$9,'Input| Escalations'!$H$23:$N$23,0))+1</f>
        <v>1</v>
      </c>
      <c r="T614" s="192">
        <f>'Input| Projects'!$Y614*INDEX('Input| Escalations'!$H$33:$N$33,MATCH('Calc| Project Costs'!T$9,'Input| Escalations'!$H$23:$N$23,0))+'Input| Projects'!$Z614*INDEX('Input| Escalations'!$H$34:$N$34,MATCH('Calc| Project Costs'!T$9,'Input| Escalations'!$H$23:$N$23,0))+'Input| Projects'!$AA614*INDEX('Input| Escalations'!$H$35:$N$35,MATCH('Calc| Project Costs'!T$9,'Input| Escalations'!$H$23:$N$23,0))+1</f>
        <v>1</v>
      </c>
      <c r="U614" s="106"/>
      <c r="V614" s="186">
        <f t="shared" si="300"/>
        <v>0</v>
      </c>
      <c r="W614" s="186">
        <f t="shared" si="301"/>
        <v>0</v>
      </c>
      <c r="X614" s="186">
        <f t="shared" si="302"/>
        <v>0</v>
      </c>
      <c r="Y614" s="186">
        <f t="shared" si="278"/>
        <v>0</v>
      </c>
      <c r="Z614" s="186">
        <f t="shared" si="279"/>
        <v>0</v>
      </c>
      <c r="AA614" s="186">
        <f t="shared" si="280"/>
        <v>0</v>
      </c>
      <c r="AB614" s="186">
        <f t="shared" si="281"/>
        <v>0</v>
      </c>
      <c r="AC614" s="106"/>
      <c r="AD614" s="186">
        <f>'Input| Projects'!Q614*N614*'Input| Escalations'!$K$19</f>
        <v>0</v>
      </c>
      <c r="AE614" s="186">
        <f>'Input| Projects'!R614*O614*'Input| Escalations'!$K$19</f>
        <v>0</v>
      </c>
      <c r="AF614" s="186">
        <f>'Input| Projects'!S614*P614*'Input| Escalations'!$K$19</f>
        <v>0</v>
      </c>
      <c r="AG614" s="186">
        <f>'Input| Projects'!T614*Q614*'Input| Escalations'!$K$19</f>
        <v>0</v>
      </c>
      <c r="AH614" s="186">
        <f>'Input| Projects'!U614*R614*'Input| Escalations'!$K$19</f>
        <v>0</v>
      </c>
      <c r="AI614" s="186">
        <f>'Input| Projects'!V614*S614*'Input| Escalations'!$K$19</f>
        <v>0</v>
      </c>
      <c r="AJ614" s="186">
        <f>'Input| Projects'!W614*T614*'Input| Escalations'!$K$19</f>
        <v>0</v>
      </c>
      <c r="AK614" s="106"/>
      <c r="AL614" s="186" t="str">
        <f>IFERROR(IF('Input| Overheads'!$C$42="Direct costs",SUMPRODUCT(--('Input| Projects'!$AC614="Yes"),'Calc| Overheads Allocation'!C$8,'Calc| Project Costs'!V614),IF('Input| Overheads'!$C$42="Internal labour",SUMPRODUCT(--('Input| Projects'!$AC614="Yes"),'Calc| Overheads Allocation'!C$8,'Calc| Project Costs'!V614,'Input| Projects'!$Y614),IF('Input| Overheads'!$C$42="DNSP defined",SUMPRODUCT(--('Input| Projects'!$AC614="Yes"),'Calc| Overheads Allocation'!C$61,'Input| Projects'!$AF614),""))),"")</f>
        <v/>
      </c>
      <c r="AM614" s="186" t="str">
        <f>IFERROR(IF('Input| Overheads'!$C$42="Direct costs",SUMPRODUCT(--('Input| Projects'!$AC614="Yes"),'Calc| Overheads Allocation'!D$8,'Calc| Project Costs'!W614),IF('Input| Overheads'!$C$42="Internal labour",SUMPRODUCT(--('Input| Projects'!$AC614="Yes"),'Calc| Overheads Allocation'!D$8,'Calc| Project Costs'!W614,'Input| Projects'!$Y614),IF('Input| Overheads'!$C$42="DNSP defined",SUMPRODUCT(--('Input| Projects'!$AC614="Yes"),'Calc| Overheads Allocation'!D$61,'Input| Projects'!$AF614),""))),"")</f>
        <v/>
      </c>
      <c r="AN614" s="186" t="str">
        <f>IFERROR(IF('Input| Overheads'!$C$42="Direct costs",SUMPRODUCT(--('Input| Projects'!$AC614="Yes"),'Calc| Overheads Allocation'!E$8,'Calc| Project Costs'!X614),IF('Input| Overheads'!$C$42="Internal labour",SUMPRODUCT(--('Input| Projects'!$AC614="Yes"),'Calc| Overheads Allocation'!E$8,'Calc| Project Costs'!X614,'Input| Projects'!$Y614),IF('Input| Overheads'!$C$42="DNSP defined",SUMPRODUCT(--('Input| Projects'!$AC614="Yes"),'Calc| Overheads Allocation'!E$61,'Input| Projects'!$AF614),""))),"")</f>
        <v/>
      </c>
      <c r="AO614" s="186" t="str">
        <f>IFERROR(IF('Input| Overheads'!$C$42="Direct costs",SUMPRODUCT(--('Input| Projects'!$AC614="Yes"),'Calc| Overheads Allocation'!F$8,'Calc| Project Costs'!Y614),IF('Input| Overheads'!$C$42="Internal labour",SUMPRODUCT(--('Input| Projects'!$AC614="Yes"),'Calc| Overheads Allocation'!F$8,'Calc| Project Costs'!Y614,'Input| Projects'!$Y614),IF('Input| Overheads'!$C$42="DNSP defined",SUMPRODUCT(--('Input| Projects'!$AC614="Yes"),'Calc| Overheads Allocation'!F$61,'Input| Projects'!$AF614),""))),"")</f>
        <v/>
      </c>
      <c r="AP614" s="186" t="str">
        <f>IFERROR(IF('Input| Overheads'!$C$42="Direct costs",SUMPRODUCT(--('Input| Projects'!$AC614="Yes"),'Calc| Overheads Allocation'!G$8,'Calc| Project Costs'!Z614),IF('Input| Overheads'!$C$42="Internal labour",SUMPRODUCT(--('Input| Projects'!$AC614="Yes"),'Calc| Overheads Allocation'!G$8,'Calc| Project Costs'!Z614,'Input| Projects'!$Y614),IF('Input| Overheads'!$C$42="DNSP defined",SUMPRODUCT(--('Input| Projects'!$AC614="Yes"),'Calc| Overheads Allocation'!G$61,'Input| Projects'!$AF614),""))),"")</f>
        <v/>
      </c>
      <c r="AQ614" s="186" t="str">
        <f>IFERROR(IF('Input| Overheads'!$C$42="Direct costs",SUMPRODUCT(--('Input| Projects'!$AC614="Yes"),'Calc| Overheads Allocation'!H$8,'Calc| Project Costs'!AA614),IF('Input| Overheads'!$C$42="Internal labour",SUMPRODUCT(--('Input| Projects'!$AC614="Yes"),'Calc| Overheads Allocation'!H$8,'Calc| Project Costs'!AA614,'Input| Projects'!$Y614),IF('Input| Overheads'!$C$42="DNSP defined",SUMPRODUCT(--('Input| Projects'!$AC614="Yes"),'Calc| Overheads Allocation'!H$61,'Input| Projects'!$AF614),""))),"")</f>
        <v/>
      </c>
      <c r="AR614" s="186" t="str">
        <f>IFERROR(IF('Input| Overheads'!$C$42="Direct costs",SUMPRODUCT(--('Input| Projects'!$AC614="Yes"),'Calc| Overheads Allocation'!I$8,'Calc| Project Costs'!AB614),IF('Input| Overheads'!$C$42="Internal labour",SUMPRODUCT(--('Input| Projects'!$AC614="Yes"),'Calc| Overheads Allocation'!I$8,'Calc| Project Costs'!AB614,'Input| Projects'!$Y614),IF('Input| Overheads'!$C$42="DNSP defined",SUMPRODUCT(--('Input| Projects'!$AC614="Yes"),'Calc| Overheads Allocation'!I$61,'Input| Projects'!$AF614),""))),"")</f>
        <v/>
      </c>
      <c r="AS614" s="106"/>
      <c r="AT614" s="186" t="str">
        <f>IFERROR(IF('Input| Overheads'!$C$42="Direct costs",SUMPRODUCT(--('Input| Projects'!$AD614="Yes"),'Calc| Overheads Allocation'!C$9,'Calc| Project Costs'!V614),IF('Input| Overheads'!$C$42="Internal labour",SUMPRODUCT(--('Input| Projects'!$AD614="Yes"),'Calc| Overheads Allocation'!C$9,'Calc| Project Costs'!V614,'Input| Projects'!$Y614),IF('Input| Overheads'!$C$42="DNSP defined",SUMPRODUCT(--('Input| Projects'!$AD614="Yes"),'Calc| Overheads Allocation'!C$62,'Input| Projects'!$AG614),""))),"")</f>
        <v/>
      </c>
      <c r="AU614" s="186" t="str">
        <f>IFERROR(IF('Input| Overheads'!$C$42="Direct costs",SUMPRODUCT(--('Input| Projects'!$AD614="Yes"),'Calc| Overheads Allocation'!D$9,'Calc| Project Costs'!W614),IF('Input| Overheads'!$C$42="Internal labour",SUMPRODUCT(--('Input| Projects'!$AD614="Yes"),'Calc| Overheads Allocation'!D$9,'Calc| Project Costs'!W614,'Input| Projects'!$Y614),IF('Input| Overheads'!$C$42="DNSP defined",SUMPRODUCT(--('Input| Projects'!$AD614="Yes"),'Calc| Overheads Allocation'!D$62,'Input| Projects'!$AG614),""))),"")</f>
        <v/>
      </c>
      <c r="AV614" s="186" t="str">
        <f>IFERROR(IF('Input| Overheads'!$C$42="Direct costs",SUMPRODUCT(--('Input| Projects'!$AD614="Yes"),'Calc| Overheads Allocation'!E$9,'Calc| Project Costs'!X614),IF('Input| Overheads'!$C$42="Internal labour",SUMPRODUCT(--('Input| Projects'!$AD614="Yes"),'Calc| Overheads Allocation'!E$9,'Calc| Project Costs'!X614,'Input| Projects'!$Y614),IF('Input| Overheads'!$C$42="DNSP defined",SUMPRODUCT(--('Input| Projects'!$AD614="Yes"),'Calc| Overheads Allocation'!E$62,'Input| Projects'!$AG614),""))),"")</f>
        <v/>
      </c>
      <c r="AW614" s="186" t="str">
        <f>IFERROR(IF('Input| Overheads'!$C$42="Direct costs",SUMPRODUCT(--('Input| Projects'!$AD614="Yes"),'Calc| Overheads Allocation'!F$9,'Calc| Project Costs'!Y614),IF('Input| Overheads'!$C$42="Internal labour",SUMPRODUCT(--('Input| Projects'!$AD614="Yes"),'Calc| Overheads Allocation'!F$9,'Calc| Project Costs'!Y614,'Input| Projects'!$Y614),IF('Input| Overheads'!$C$42="DNSP defined",SUMPRODUCT(--('Input| Projects'!$AD614="Yes"),'Calc| Overheads Allocation'!F$62,'Input| Projects'!$AG614),""))),"")</f>
        <v/>
      </c>
      <c r="AX614" s="186" t="str">
        <f>IFERROR(IF('Input| Overheads'!$C$42="Direct costs",SUMPRODUCT(--('Input| Projects'!$AD614="Yes"),'Calc| Overheads Allocation'!G$9,'Calc| Project Costs'!Z614),IF('Input| Overheads'!$C$42="Internal labour",SUMPRODUCT(--('Input| Projects'!$AD614="Yes"),'Calc| Overheads Allocation'!G$9,'Calc| Project Costs'!Z614,'Input| Projects'!$Y614),IF('Input| Overheads'!$C$42="DNSP defined",SUMPRODUCT(--('Input| Projects'!$AD614="Yes"),'Calc| Overheads Allocation'!G$62,'Input| Projects'!$AG614),""))),"")</f>
        <v/>
      </c>
      <c r="AY614" s="186" t="str">
        <f>IFERROR(IF('Input| Overheads'!$C$42="Direct costs",SUMPRODUCT(--('Input| Projects'!$AD614="Yes"),'Calc| Overheads Allocation'!H$9,'Calc| Project Costs'!AA614),IF('Input| Overheads'!$C$42="Internal labour",SUMPRODUCT(--('Input| Projects'!$AD614="Yes"),'Calc| Overheads Allocation'!H$9,'Calc| Project Costs'!AA614,'Input| Projects'!$Y614),IF('Input| Overheads'!$C$42="DNSP defined",SUMPRODUCT(--('Input| Projects'!$AD614="Yes"),'Calc| Overheads Allocation'!H$62,'Input| Projects'!$AG614),""))),"")</f>
        <v/>
      </c>
      <c r="AZ614" s="186" t="str">
        <f>IFERROR(IF('Input| Overheads'!$C$42="Direct costs",SUMPRODUCT(--('Input| Projects'!$AD614="Yes"),'Calc| Overheads Allocation'!I$9,'Calc| Project Costs'!AB614),IF('Input| Overheads'!$C$42="Internal labour",SUMPRODUCT(--('Input| Projects'!$AD614="Yes"),'Calc| Overheads Allocation'!I$9,'Calc| Project Costs'!AB614,'Input| Projects'!$Y614),IF('Input| Overheads'!$C$42="DNSP defined",SUMPRODUCT(--('Input| Projects'!$AD614="Yes"),'Calc| Overheads Allocation'!I$62,'Input| Projects'!$AG614),""))),"")</f>
        <v/>
      </c>
      <c r="BA614" s="106"/>
      <c r="BB614" s="186">
        <f t="shared" si="303"/>
        <v>0</v>
      </c>
      <c r="BC614" s="186">
        <f t="shared" si="304"/>
        <v>0</v>
      </c>
      <c r="BD614" s="186">
        <f t="shared" si="305"/>
        <v>0</v>
      </c>
      <c r="BE614" s="186">
        <f t="shared" si="282"/>
        <v>0</v>
      </c>
      <c r="BF614" s="186">
        <f t="shared" si="283"/>
        <v>0</v>
      </c>
      <c r="BG614" s="186">
        <f t="shared" si="284"/>
        <v>0</v>
      </c>
      <c r="BH614" s="186">
        <f t="shared" si="285"/>
        <v>0</v>
      </c>
      <c r="BI614" s="97"/>
      <c r="BJ614" s="186" t="str">
        <f t="shared" si="286"/>
        <v/>
      </c>
      <c r="BK614" s="186" t="str">
        <f t="shared" si="287"/>
        <v/>
      </c>
      <c r="BL614" s="186" t="str">
        <f t="shared" si="288"/>
        <v/>
      </c>
      <c r="BM614" s="186" t="str">
        <f t="shared" si="289"/>
        <v/>
      </c>
      <c r="BN614" s="186" t="str">
        <f t="shared" si="290"/>
        <v/>
      </c>
      <c r="BO614" s="186" t="str">
        <f t="shared" si="291"/>
        <v/>
      </c>
      <c r="BP614" s="186" t="str">
        <f t="shared" si="292"/>
        <v/>
      </c>
      <c r="BQ614" s="97"/>
      <c r="BR614" s="186">
        <f t="shared" si="293"/>
        <v>0</v>
      </c>
      <c r="BS614" s="186">
        <f t="shared" si="294"/>
        <v>0</v>
      </c>
      <c r="BT614" s="222">
        <f t="shared" si="295"/>
        <v>0</v>
      </c>
      <c r="BU614" s="222">
        <f t="shared" si="296"/>
        <v>0</v>
      </c>
      <c r="BV614" s="222">
        <f t="shared" si="297"/>
        <v>0</v>
      </c>
      <c r="BW614" s="222">
        <f t="shared" si="298"/>
        <v>0</v>
      </c>
      <c r="BX614" s="222">
        <f t="shared" si="299"/>
        <v>0</v>
      </c>
      <c r="BY614" s="106"/>
      <c r="BZ614" s="197" t="str">
        <f>IF(SUMIF('Input| Projects'!$AS$8:$CP$8,"Dx",'Input| Projects'!$AS614:$CP614)=0,"",SUMIF('Input| Projects'!$AS$8:$CP$8,"Dx",'Input| Projects'!$AS614:$CP614))</f>
        <v/>
      </c>
      <c r="CA614" s="197" t="str">
        <f>IF(SUMIF('Input| Projects'!$AS$8:$CP$8,"Tx",'Input| Projects'!$AS614:$CP614)=0,"",SUMIF('Input| Projects'!$AS$8:$CP$8,"Tx",'Input| Projects'!$AS614:$CP614))</f>
        <v/>
      </c>
      <c r="CB614" s="150" t="str">
        <f t="shared" si="306"/>
        <v/>
      </c>
    </row>
    <row r="615" spans="2:80" x14ac:dyDescent="0.2">
      <c r="B615" s="201">
        <f>IFERROR('Input| Projects'!B615,"")</f>
        <v>606</v>
      </c>
      <c r="C615" s="42" t="str">
        <f>IFERROR(IF('Input| Projects'!C615="","",'Input| Projects'!C615),"")</f>
        <v/>
      </c>
      <c r="D615" s="42" t="str">
        <f>IFERROR(IF('Input| Projects'!D615="","",'Input| Projects'!D615),"")</f>
        <v/>
      </c>
      <c r="E615" s="104"/>
      <c r="F615" s="190">
        <f>IFERROR('Input| Projects'!I615*'Input| Escalations'!$K$19,"")</f>
        <v>0</v>
      </c>
      <c r="G615" s="190">
        <f>IFERROR('Input| Projects'!J615*'Input| Escalations'!$K$19,"")</f>
        <v>0</v>
      </c>
      <c r="H615" s="190">
        <f>IFERROR('Input| Projects'!K615*'Input| Escalations'!$K$19,"")</f>
        <v>0</v>
      </c>
      <c r="I615" s="190">
        <f>IFERROR('Input| Projects'!L615*'Input| Escalations'!$K$19,"")</f>
        <v>0</v>
      </c>
      <c r="J615" s="190">
        <f>IFERROR('Input| Projects'!M615*'Input| Escalations'!$K$19,"")</f>
        <v>0</v>
      </c>
      <c r="K615" s="190">
        <f>IFERROR('Input| Projects'!N615*'Input| Escalations'!$K$19,"")</f>
        <v>0</v>
      </c>
      <c r="L615" s="190">
        <f>IFERROR('Input| Projects'!O615*'Input| Escalations'!$K$19,"")</f>
        <v>0</v>
      </c>
      <c r="M615" s="150" t="str">
        <f>IF(ABS(SUM(F615:L615)-(SUM('Input| Projects'!I615:O615)*'Input| Escalations'!$K$19))&lt;0.0000001,"",1)</f>
        <v/>
      </c>
      <c r="N615" s="192">
        <f>'Input| Projects'!$Y615*INDEX('Input| Escalations'!$H$33:$N$33,MATCH('Calc| Project Costs'!N$9,'Input| Escalations'!$H$23:$N$23,0))+'Input| Projects'!$Z615*INDEX('Input| Escalations'!$H$34:$N$34,MATCH('Calc| Project Costs'!N$9,'Input| Escalations'!$H$23:$N$23,0))+'Input| Projects'!$AA615*INDEX('Input| Escalations'!$H$35:$N$35,MATCH('Calc| Project Costs'!N$9,'Input| Escalations'!$H$23:$N$23,0))+1</f>
        <v>1</v>
      </c>
      <c r="O615" s="192">
        <f>'Input| Projects'!$Y615*INDEX('Input| Escalations'!$H$33:$N$33,MATCH('Calc| Project Costs'!O$9,'Input| Escalations'!$H$23:$N$23,0))+'Input| Projects'!$Z615*INDEX('Input| Escalations'!$H$34:$N$34,MATCH('Calc| Project Costs'!O$9,'Input| Escalations'!$H$23:$N$23,0))+'Input| Projects'!$AA615*INDEX('Input| Escalations'!$H$35:$N$35,MATCH('Calc| Project Costs'!O$9,'Input| Escalations'!$H$23:$N$23,0))+1</f>
        <v>1</v>
      </c>
      <c r="P615" s="192">
        <f>'Input| Projects'!$Y615*INDEX('Input| Escalations'!$H$33:$N$33,MATCH('Calc| Project Costs'!P$9,'Input| Escalations'!$H$23:$N$23,0))+'Input| Projects'!$Z615*INDEX('Input| Escalations'!$H$34:$N$34,MATCH('Calc| Project Costs'!P$9,'Input| Escalations'!$H$23:$N$23,0))+'Input| Projects'!$AA615*INDEX('Input| Escalations'!$H$35:$N$35,MATCH('Calc| Project Costs'!P$9,'Input| Escalations'!$H$23:$N$23,0))+1</f>
        <v>1</v>
      </c>
      <c r="Q615" s="192">
        <f>'Input| Projects'!$Y615*INDEX('Input| Escalations'!$H$33:$N$33,MATCH('Calc| Project Costs'!Q$9,'Input| Escalations'!$H$23:$N$23,0))+'Input| Projects'!$Z615*INDEX('Input| Escalations'!$H$34:$N$34,MATCH('Calc| Project Costs'!Q$9,'Input| Escalations'!$H$23:$N$23,0))+'Input| Projects'!$AA615*INDEX('Input| Escalations'!$H$35:$N$35,MATCH('Calc| Project Costs'!Q$9,'Input| Escalations'!$H$23:$N$23,0))+1</f>
        <v>1</v>
      </c>
      <c r="R615" s="192">
        <f>'Input| Projects'!$Y615*INDEX('Input| Escalations'!$H$33:$N$33,MATCH('Calc| Project Costs'!R$9,'Input| Escalations'!$H$23:$N$23,0))+'Input| Projects'!$Z615*INDEX('Input| Escalations'!$H$34:$N$34,MATCH('Calc| Project Costs'!R$9,'Input| Escalations'!$H$23:$N$23,0))+'Input| Projects'!$AA615*INDEX('Input| Escalations'!$H$35:$N$35,MATCH('Calc| Project Costs'!R$9,'Input| Escalations'!$H$23:$N$23,0))+1</f>
        <v>1</v>
      </c>
      <c r="S615" s="192">
        <f>'Input| Projects'!$Y615*INDEX('Input| Escalations'!$H$33:$N$33,MATCH('Calc| Project Costs'!S$9,'Input| Escalations'!$H$23:$N$23,0))+'Input| Projects'!$Z615*INDEX('Input| Escalations'!$H$34:$N$34,MATCH('Calc| Project Costs'!S$9,'Input| Escalations'!$H$23:$N$23,0))+'Input| Projects'!$AA615*INDEX('Input| Escalations'!$H$35:$N$35,MATCH('Calc| Project Costs'!S$9,'Input| Escalations'!$H$23:$N$23,0))+1</f>
        <v>1</v>
      </c>
      <c r="T615" s="192">
        <f>'Input| Projects'!$Y615*INDEX('Input| Escalations'!$H$33:$N$33,MATCH('Calc| Project Costs'!T$9,'Input| Escalations'!$H$23:$N$23,0))+'Input| Projects'!$Z615*INDEX('Input| Escalations'!$H$34:$N$34,MATCH('Calc| Project Costs'!T$9,'Input| Escalations'!$H$23:$N$23,0))+'Input| Projects'!$AA615*INDEX('Input| Escalations'!$H$35:$N$35,MATCH('Calc| Project Costs'!T$9,'Input| Escalations'!$H$23:$N$23,0))+1</f>
        <v>1</v>
      </c>
      <c r="U615" s="106"/>
      <c r="V615" s="186">
        <f t="shared" si="300"/>
        <v>0</v>
      </c>
      <c r="W615" s="186">
        <f t="shared" si="301"/>
        <v>0</v>
      </c>
      <c r="X615" s="186">
        <f t="shared" si="302"/>
        <v>0</v>
      </c>
      <c r="Y615" s="186">
        <f t="shared" si="278"/>
        <v>0</v>
      </c>
      <c r="Z615" s="186">
        <f t="shared" si="279"/>
        <v>0</v>
      </c>
      <c r="AA615" s="186">
        <f t="shared" si="280"/>
        <v>0</v>
      </c>
      <c r="AB615" s="186">
        <f t="shared" si="281"/>
        <v>0</v>
      </c>
      <c r="AC615" s="106"/>
      <c r="AD615" s="186">
        <f>'Input| Projects'!Q615*N615*'Input| Escalations'!$K$19</f>
        <v>0</v>
      </c>
      <c r="AE615" s="186">
        <f>'Input| Projects'!R615*O615*'Input| Escalations'!$K$19</f>
        <v>0</v>
      </c>
      <c r="AF615" s="186">
        <f>'Input| Projects'!S615*P615*'Input| Escalations'!$K$19</f>
        <v>0</v>
      </c>
      <c r="AG615" s="186">
        <f>'Input| Projects'!T615*Q615*'Input| Escalations'!$K$19</f>
        <v>0</v>
      </c>
      <c r="AH615" s="186">
        <f>'Input| Projects'!U615*R615*'Input| Escalations'!$K$19</f>
        <v>0</v>
      </c>
      <c r="AI615" s="186">
        <f>'Input| Projects'!V615*S615*'Input| Escalations'!$K$19</f>
        <v>0</v>
      </c>
      <c r="AJ615" s="186">
        <f>'Input| Projects'!W615*T615*'Input| Escalations'!$K$19</f>
        <v>0</v>
      </c>
      <c r="AK615" s="106"/>
      <c r="AL615" s="186" t="str">
        <f>IFERROR(IF('Input| Overheads'!$C$42="Direct costs",SUMPRODUCT(--('Input| Projects'!$AC615="Yes"),'Calc| Overheads Allocation'!C$8,'Calc| Project Costs'!V615),IF('Input| Overheads'!$C$42="Internal labour",SUMPRODUCT(--('Input| Projects'!$AC615="Yes"),'Calc| Overheads Allocation'!C$8,'Calc| Project Costs'!V615,'Input| Projects'!$Y615),IF('Input| Overheads'!$C$42="DNSP defined",SUMPRODUCT(--('Input| Projects'!$AC615="Yes"),'Calc| Overheads Allocation'!C$61,'Input| Projects'!$AF615),""))),"")</f>
        <v/>
      </c>
      <c r="AM615" s="186" t="str">
        <f>IFERROR(IF('Input| Overheads'!$C$42="Direct costs",SUMPRODUCT(--('Input| Projects'!$AC615="Yes"),'Calc| Overheads Allocation'!D$8,'Calc| Project Costs'!W615),IF('Input| Overheads'!$C$42="Internal labour",SUMPRODUCT(--('Input| Projects'!$AC615="Yes"),'Calc| Overheads Allocation'!D$8,'Calc| Project Costs'!W615,'Input| Projects'!$Y615),IF('Input| Overheads'!$C$42="DNSP defined",SUMPRODUCT(--('Input| Projects'!$AC615="Yes"),'Calc| Overheads Allocation'!D$61,'Input| Projects'!$AF615),""))),"")</f>
        <v/>
      </c>
      <c r="AN615" s="186" t="str">
        <f>IFERROR(IF('Input| Overheads'!$C$42="Direct costs",SUMPRODUCT(--('Input| Projects'!$AC615="Yes"),'Calc| Overheads Allocation'!E$8,'Calc| Project Costs'!X615),IF('Input| Overheads'!$C$42="Internal labour",SUMPRODUCT(--('Input| Projects'!$AC615="Yes"),'Calc| Overheads Allocation'!E$8,'Calc| Project Costs'!X615,'Input| Projects'!$Y615),IF('Input| Overheads'!$C$42="DNSP defined",SUMPRODUCT(--('Input| Projects'!$AC615="Yes"),'Calc| Overheads Allocation'!E$61,'Input| Projects'!$AF615),""))),"")</f>
        <v/>
      </c>
      <c r="AO615" s="186" t="str">
        <f>IFERROR(IF('Input| Overheads'!$C$42="Direct costs",SUMPRODUCT(--('Input| Projects'!$AC615="Yes"),'Calc| Overheads Allocation'!F$8,'Calc| Project Costs'!Y615),IF('Input| Overheads'!$C$42="Internal labour",SUMPRODUCT(--('Input| Projects'!$AC615="Yes"),'Calc| Overheads Allocation'!F$8,'Calc| Project Costs'!Y615,'Input| Projects'!$Y615),IF('Input| Overheads'!$C$42="DNSP defined",SUMPRODUCT(--('Input| Projects'!$AC615="Yes"),'Calc| Overheads Allocation'!F$61,'Input| Projects'!$AF615),""))),"")</f>
        <v/>
      </c>
      <c r="AP615" s="186" t="str">
        <f>IFERROR(IF('Input| Overheads'!$C$42="Direct costs",SUMPRODUCT(--('Input| Projects'!$AC615="Yes"),'Calc| Overheads Allocation'!G$8,'Calc| Project Costs'!Z615),IF('Input| Overheads'!$C$42="Internal labour",SUMPRODUCT(--('Input| Projects'!$AC615="Yes"),'Calc| Overheads Allocation'!G$8,'Calc| Project Costs'!Z615,'Input| Projects'!$Y615),IF('Input| Overheads'!$C$42="DNSP defined",SUMPRODUCT(--('Input| Projects'!$AC615="Yes"),'Calc| Overheads Allocation'!G$61,'Input| Projects'!$AF615),""))),"")</f>
        <v/>
      </c>
      <c r="AQ615" s="186" t="str">
        <f>IFERROR(IF('Input| Overheads'!$C$42="Direct costs",SUMPRODUCT(--('Input| Projects'!$AC615="Yes"),'Calc| Overheads Allocation'!H$8,'Calc| Project Costs'!AA615),IF('Input| Overheads'!$C$42="Internal labour",SUMPRODUCT(--('Input| Projects'!$AC615="Yes"),'Calc| Overheads Allocation'!H$8,'Calc| Project Costs'!AA615,'Input| Projects'!$Y615),IF('Input| Overheads'!$C$42="DNSP defined",SUMPRODUCT(--('Input| Projects'!$AC615="Yes"),'Calc| Overheads Allocation'!H$61,'Input| Projects'!$AF615),""))),"")</f>
        <v/>
      </c>
      <c r="AR615" s="186" t="str">
        <f>IFERROR(IF('Input| Overheads'!$C$42="Direct costs",SUMPRODUCT(--('Input| Projects'!$AC615="Yes"),'Calc| Overheads Allocation'!I$8,'Calc| Project Costs'!AB615),IF('Input| Overheads'!$C$42="Internal labour",SUMPRODUCT(--('Input| Projects'!$AC615="Yes"),'Calc| Overheads Allocation'!I$8,'Calc| Project Costs'!AB615,'Input| Projects'!$Y615),IF('Input| Overheads'!$C$42="DNSP defined",SUMPRODUCT(--('Input| Projects'!$AC615="Yes"),'Calc| Overheads Allocation'!I$61,'Input| Projects'!$AF615),""))),"")</f>
        <v/>
      </c>
      <c r="AS615" s="106"/>
      <c r="AT615" s="186" t="str">
        <f>IFERROR(IF('Input| Overheads'!$C$42="Direct costs",SUMPRODUCT(--('Input| Projects'!$AD615="Yes"),'Calc| Overheads Allocation'!C$9,'Calc| Project Costs'!V615),IF('Input| Overheads'!$C$42="Internal labour",SUMPRODUCT(--('Input| Projects'!$AD615="Yes"),'Calc| Overheads Allocation'!C$9,'Calc| Project Costs'!V615,'Input| Projects'!$Y615),IF('Input| Overheads'!$C$42="DNSP defined",SUMPRODUCT(--('Input| Projects'!$AD615="Yes"),'Calc| Overheads Allocation'!C$62,'Input| Projects'!$AG615),""))),"")</f>
        <v/>
      </c>
      <c r="AU615" s="186" t="str">
        <f>IFERROR(IF('Input| Overheads'!$C$42="Direct costs",SUMPRODUCT(--('Input| Projects'!$AD615="Yes"),'Calc| Overheads Allocation'!D$9,'Calc| Project Costs'!W615),IF('Input| Overheads'!$C$42="Internal labour",SUMPRODUCT(--('Input| Projects'!$AD615="Yes"),'Calc| Overheads Allocation'!D$9,'Calc| Project Costs'!W615,'Input| Projects'!$Y615),IF('Input| Overheads'!$C$42="DNSP defined",SUMPRODUCT(--('Input| Projects'!$AD615="Yes"),'Calc| Overheads Allocation'!D$62,'Input| Projects'!$AG615),""))),"")</f>
        <v/>
      </c>
      <c r="AV615" s="186" t="str">
        <f>IFERROR(IF('Input| Overheads'!$C$42="Direct costs",SUMPRODUCT(--('Input| Projects'!$AD615="Yes"),'Calc| Overheads Allocation'!E$9,'Calc| Project Costs'!X615),IF('Input| Overheads'!$C$42="Internal labour",SUMPRODUCT(--('Input| Projects'!$AD615="Yes"),'Calc| Overheads Allocation'!E$9,'Calc| Project Costs'!X615,'Input| Projects'!$Y615),IF('Input| Overheads'!$C$42="DNSP defined",SUMPRODUCT(--('Input| Projects'!$AD615="Yes"),'Calc| Overheads Allocation'!E$62,'Input| Projects'!$AG615),""))),"")</f>
        <v/>
      </c>
      <c r="AW615" s="186" t="str">
        <f>IFERROR(IF('Input| Overheads'!$C$42="Direct costs",SUMPRODUCT(--('Input| Projects'!$AD615="Yes"),'Calc| Overheads Allocation'!F$9,'Calc| Project Costs'!Y615),IF('Input| Overheads'!$C$42="Internal labour",SUMPRODUCT(--('Input| Projects'!$AD615="Yes"),'Calc| Overheads Allocation'!F$9,'Calc| Project Costs'!Y615,'Input| Projects'!$Y615),IF('Input| Overheads'!$C$42="DNSP defined",SUMPRODUCT(--('Input| Projects'!$AD615="Yes"),'Calc| Overheads Allocation'!F$62,'Input| Projects'!$AG615),""))),"")</f>
        <v/>
      </c>
      <c r="AX615" s="186" t="str">
        <f>IFERROR(IF('Input| Overheads'!$C$42="Direct costs",SUMPRODUCT(--('Input| Projects'!$AD615="Yes"),'Calc| Overheads Allocation'!G$9,'Calc| Project Costs'!Z615),IF('Input| Overheads'!$C$42="Internal labour",SUMPRODUCT(--('Input| Projects'!$AD615="Yes"),'Calc| Overheads Allocation'!G$9,'Calc| Project Costs'!Z615,'Input| Projects'!$Y615),IF('Input| Overheads'!$C$42="DNSP defined",SUMPRODUCT(--('Input| Projects'!$AD615="Yes"),'Calc| Overheads Allocation'!G$62,'Input| Projects'!$AG615),""))),"")</f>
        <v/>
      </c>
      <c r="AY615" s="186" t="str">
        <f>IFERROR(IF('Input| Overheads'!$C$42="Direct costs",SUMPRODUCT(--('Input| Projects'!$AD615="Yes"),'Calc| Overheads Allocation'!H$9,'Calc| Project Costs'!AA615),IF('Input| Overheads'!$C$42="Internal labour",SUMPRODUCT(--('Input| Projects'!$AD615="Yes"),'Calc| Overheads Allocation'!H$9,'Calc| Project Costs'!AA615,'Input| Projects'!$Y615),IF('Input| Overheads'!$C$42="DNSP defined",SUMPRODUCT(--('Input| Projects'!$AD615="Yes"),'Calc| Overheads Allocation'!H$62,'Input| Projects'!$AG615),""))),"")</f>
        <v/>
      </c>
      <c r="AZ615" s="186" t="str">
        <f>IFERROR(IF('Input| Overheads'!$C$42="Direct costs",SUMPRODUCT(--('Input| Projects'!$AD615="Yes"),'Calc| Overheads Allocation'!I$9,'Calc| Project Costs'!AB615),IF('Input| Overheads'!$C$42="Internal labour",SUMPRODUCT(--('Input| Projects'!$AD615="Yes"),'Calc| Overheads Allocation'!I$9,'Calc| Project Costs'!AB615,'Input| Projects'!$Y615),IF('Input| Overheads'!$C$42="DNSP defined",SUMPRODUCT(--('Input| Projects'!$AD615="Yes"),'Calc| Overheads Allocation'!I$62,'Input| Projects'!$AG615),""))),"")</f>
        <v/>
      </c>
      <c r="BA615" s="106"/>
      <c r="BB615" s="186">
        <f t="shared" si="303"/>
        <v>0</v>
      </c>
      <c r="BC615" s="186">
        <f t="shared" si="304"/>
        <v>0</v>
      </c>
      <c r="BD615" s="186">
        <f t="shared" si="305"/>
        <v>0</v>
      </c>
      <c r="BE615" s="186">
        <f t="shared" si="282"/>
        <v>0</v>
      </c>
      <c r="BF615" s="186">
        <f t="shared" si="283"/>
        <v>0</v>
      </c>
      <c r="BG615" s="186">
        <f t="shared" si="284"/>
        <v>0</v>
      </c>
      <c r="BH615" s="186">
        <f t="shared" si="285"/>
        <v>0</v>
      </c>
      <c r="BI615" s="97"/>
      <c r="BJ615" s="186" t="str">
        <f t="shared" si="286"/>
        <v/>
      </c>
      <c r="BK615" s="186" t="str">
        <f t="shared" si="287"/>
        <v/>
      </c>
      <c r="BL615" s="186" t="str">
        <f t="shared" si="288"/>
        <v/>
      </c>
      <c r="BM615" s="186" t="str">
        <f t="shared" si="289"/>
        <v/>
      </c>
      <c r="BN615" s="186" t="str">
        <f t="shared" si="290"/>
        <v/>
      </c>
      <c r="BO615" s="186" t="str">
        <f t="shared" si="291"/>
        <v/>
      </c>
      <c r="BP615" s="186" t="str">
        <f t="shared" si="292"/>
        <v/>
      </c>
      <c r="BQ615" s="97"/>
      <c r="BR615" s="186">
        <f t="shared" si="293"/>
        <v>0</v>
      </c>
      <c r="BS615" s="186">
        <f t="shared" si="294"/>
        <v>0</v>
      </c>
      <c r="BT615" s="222">
        <f t="shared" si="295"/>
        <v>0</v>
      </c>
      <c r="BU615" s="222">
        <f t="shared" si="296"/>
        <v>0</v>
      </c>
      <c r="BV615" s="222">
        <f t="shared" si="297"/>
        <v>0</v>
      </c>
      <c r="BW615" s="222">
        <f t="shared" si="298"/>
        <v>0</v>
      </c>
      <c r="BX615" s="222">
        <f t="shared" si="299"/>
        <v>0</v>
      </c>
      <c r="BY615" s="106"/>
      <c r="BZ615" s="197" t="str">
        <f>IF(SUMIF('Input| Projects'!$AS$8:$CP$8,"Dx",'Input| Projects'!$AS615:$CP615)=0,"",SUMIF('Input| Projects'!$AS$8:$CP$8,"Dx",'Input| Projects'!$AS615:$CP615))</f>
        <v/>
      </c>
      <c r="CA615" s="197" t="str">
        <f>IF(SUMIF('Input| Projects'!$AS$8:$CP$8,"Tx",'Input| Projects'!$AS615:$CP615)=0,"",SUMIF('Input| Projects'!$AS$8:$CP$8,"Tx",'Input| Projects'!$AS615:$CP615))</f>
        <v/>
      </c>
      <c r="CB615" s="150" t="str">
        <f t="shared" si="306"/>
        <v/>
      </c>
    </row>
    <row r="616" spans="2:80" x14ac:dyDescent="0.2">
      <c r="B616" s="201">
        <f>IFERROR('Input| Projects'!B616,"")</f>
        <v>607</v>
      </c>
      <c r="C616" s="42" t="str">
        <f>IFERROR(IF('Input| Projects'!C616="","",'Input| Projects'!C616),"")</f>
        <v/>
      </c>
      <c r="D616" s="42" t="str">
        <f>IFERROR(IF('Input| Projects'!D616="","",'Input| Projects'!D616),"")</f>
        <v/>
      </c>
      <c r="E616" s="104"/>
      <c r="F616" s="190">
        <f>IFERROR('Input| Projects'!I616*'Input| Escalations'!$K$19,"")</f>
        <v>0</v>
      </c>
      <c r="G616" s="190">
        <f>IFERROR('Input| Projects'!J616*'Input| Escalations'!$K$19,"")</f>
        <v>0</v>
      </c>
      <c r="H616" s="190">
        <f>IFERROR('Input| Projects'!K616*'Input| Escalations'!$K$19,"")</f>
        <v>0</v>
      </c>
      <c r="I616" s="190">
        <f>IFERROR('Input| Projects'!L616*'Input| Escalations'!$K$19,"")</f>
        <v>0</v>
      </c>
      <c r="J616" s="190">
        <f>IFERROR('Input| Projects'!M616*'Input| Escalations'!$K$19,"")</f>
        <v>0</v>
      </c>
      <c r="K616" s="190">
        <f>IFERROR('Input| Projects'!N616*'Input| Escalations'!$K$19,"")</f>
        <v>0</v>
      </c>
      <c r="L616" s="190">
        <f>IFERROR('Input| Projects'!O616*'Input| Escalations'!$K$19,"")</f>
        <v>0</v>
      </c>
      <c r="M616" s="150" t="str">
        <f>IF(ABS(SUM(F616:L616)-(SUM('Input| Projects'!I616:O616)*'Input| Escalations'!$K$19))&lt;0.0000001,"",1)</f>
        <v/>
      </c>
      <c r="N616" s="192">
        <f>'Input| Projects'!$Y616*INDEX('Input| Escalations'!$H$33:$N$33,MATCH('Calc| Project Costs'!N$9,'Input| Escalations'!$H$23:$N$23,0))+'Input| Projects'!$Z616*INDEX('Input| Escalations'!$H$34:$N$34,MATCH('Calc| Project Costs'!N$9,'Input| Escalations'!$H$23:$N$23,0))+'Input| Projects'!$AA616*INDEX('Input| Escalations'!$H$35:$N$35,MATCH('Calc| Project Costs'!N$9,'Input| Escalations'!$H$23:$N$23,0))+1</f>
        <v>1</v>
      </c>
      <c r="O616" s="192">
        <f>'Input| Projects'!$Y616*INDEX('Input| Escalations'!$H$33:$N$33,MATCH('Calc| Project Costs'!O$9,'Input| Escalations'!$H$23:$N$23,0))+'Input| Projects'!$Z616*INDEX('Input| Escalations'!$H$34:$N$34,MATCH('Calc| Project Costs'!O$9,'Input| Escalations'!$H$23:$N$23,0))+'Input| Projects'!$AA616*INDEX('Input| Escalations'!$H$35:$N$35,MATCH('Calc| Project Costs'!O$9,'Input| Escalations'!$H$23:$N$23,0))+1</f>
        <v>1</v>
      </c>
      <c r="P616" s="192">
        <f>'Input| Projects'!$Y616*INDEX('Input| Escalations'!$H$33:$N$33,MATCH('Calc| Project Costs'!P$9,'Input| Escalations'!$H$23:$N$23,0))+'Input| Projects'!$Z616*INDEX('Input| Escalations'!$H$34:$N$34,MATCH('Calc| Project Costs'!P$9,'Input| Escalations'!$H$23:$N$23,0))+'Input| Projects'!$AA616*INDEX('Input| Escalations'!$H$35:$N$35,MATCH('Calc| Project Costs'!P$9,'Input| Escalations'!$H$23:$N$23,0))+1</f>
        <v>1</v>
      </c>
      <c r="Q616" s="192">
        <f>'Input| Projects'!$Y616*INDEX('Input| Escalations'!$H$33:$N$33,MATCH('Calc| Project Costs'!Q$9,'Input| Escalations'!$H$23:$N$23,0))+'Input| Projects'!$Z616*INDEX('Input| Escalations'!$H$34:$N$34,MATCH('Calc| Project Costs'!Q$9,'Input| Escalations'!$H$23:$N$23,0))+'Input| Projects'!$AA616*INDEX('Input| Escalations'!$H$35:$N$35,MATCH('Calc| Project Costs'!Q$9,'Input| Escalations'!$H$23:$N$23,0))+1</f>
        <v>1</v>
      </c>
      <c r="R616" s="192">
        <f>'Input| Projects'!$Y616*INDEX('Input| Escalations'!$H$33:$N$33,MATCH('Calc| Project Costs'!R$9,'Input| Escalations'!$H$23:$N$23,0))+'Input| Projects'!$Z616*INDEX('Input| Escalations'!$H$34:$N$34,MATCH('Calc| Project Costs'!R$9,'Input| Escalations'!$H$23:$N$23,0))+'Input| Projects'!$AA616*INDEX('Input| Escalations'!$H$35:$N$35,MATCH('Calc| Project Costs'!R$9,'Input| Escalations'!$H$23:$N$23,0))+1</f>
        <v>1</v>
      </c>
      <c r="S616" s="192">
        <f>'Input| Projects'!$Y616*INDEX('Input| Escalations'!$H$33:$N$33,MATCH('Calc| Project Costs'!S$9,'Input| Escalations'!$H$23:$N$23,0))+'Input| Projects'!$Z616*INDEX('Input| Escalations'!$H$34:$N$34,MATCH('Calc| Project Costs'!S$9,'Input| Escalations'!$H$23:$N$23,0))+'Input| Projects'!$AA616*INDEX('Input| Escalations'!$H$35:$N$35,MATCH('Calc| Project Costs'!S$9,'Input| Escalations'!$H$23:$N$23,0))+1</f>
        <v>1</v>
      </c>
      <c r="T616" s="192">
        <f>'Input| Projects'!$Y616*INDEX('Input| Escalations'!$H$33:$N$33,MATCH('Calc| Project Costs'!T$9,'Input| Escalations'!$H$23:$N$23,0))+'Input| Projects'!$Z616*INDEX('Input| Escalations'!$H$34:$N$34,MATCH('Calc| Project Costs'!T$9,'Input| Escalations'!$H$23:$N$23,0))+'Input| Projects'!$AA616*INDEX('Input| Escalations'!$H$35:$N$35,MATCH('Calc| Project Costs'!T$9,'Input| Escalations'!$H$23:$N$23,0))+1</f>
        <v>1</v>
      </c>
      <c r="U616" s="106"/>
      <c r="V616" s="186">
        <f t="shared" si="300"/>
        <v>0</v>
      </c>
      <c r="W616" s="186">
        <f t="shared" si="301"/>
        <v>0</v>
      </c>
      <c r="X616" s="186">
        <f t="shared" si="302"/>
        <v>0</v>
      </c>
      <c r="Y616" s="186">
        <f t="shared" si="278"/>
        <v>0</v>
      </c>
      <c r="Z616" s="186">
        <f t="shared" si="279"/>
        <v>0</v>
      </c>
      <c r="AA616" s="186">
        <f t="shared" si="280"/>
        <v>0</v>
      </c>
      <c r="AB616" s="186">
        <f t="shared" si="281"/>
        <v>0</v>
      </c>
      <c r="AC616" s="106"/>
      <c r="AD616" s="186">
        <f>'Input| Projects'!Q616*N616*'Input| Escalations'!$K$19</f>
        <v>0</v>
      </c>
      <c r="AE616" s="186">
        <f>'Input| Projects'!R616*O616*'Input| Escalations'!$K$19</f>
        <v>0</v>
      </c>
      <c r="AF616" s="186">
        <f>'Input| Projects'!S616*P616*'Input| Escalations'!$K$19</f>
        <v>0</v>
      </c>
      <c r="AG616" s="186">
        <f>'Input| Projects'!T616*Q616*'Input| Escalations'!$K$19</f>
        <v>0</v>
      </c>
      <c r="AH616" s="186">
        <f>'Input| Projects'!U616*R616*'Input| Escalations'!$K$19</f>
        <v>0</v>
      </c>
      <c r="AI616" s="186">
        <f>'Input| Projects'!V616*S616*'Input| Escalations'!$K$19</f>
        <v>0</v>
      </c>
      <c r="AJ616" s="186">
        <f>'Input| Projects'!W616*T616*'Input| Escalations'!$K$19</f>
        <v>0</v>
      </c>
      <c r="AK616" s="106"/>
      <c r="AL616" s="186" t="str">
        <f>IFERROR(IF('Input| Overheads'!$C$42="Direct costs",SUMPRODUCT(--('Input| Projects'!$AC616="Yes"),'Calc| Overheads Allocation'!C$8,'Calc| Project Costs'!V616),IF('Input| Overheads'!$C$42="Internal labour",SUMPRODUCT(--('Input| Projects'!$AC616="Yes"),'Calc| Overheads Allocation'!C$8,'Calc| Project Costs'!V616,'Input| Projects'!$Y616),IF('Input| Overheads'!$C$42="DNSP defined",SUMPRODUCT(--('Input| Projects'!$AC616="Yes"),'Calc| Overheads Allocation'!C$61,'Input| Projects'!$AF616),""))),"")</f>
        <v/>
      </c>
      <c r="AM616" s="186" t="str">
        <f>IFERROR(IF('Input| Overheads'!$C$42="Direct costs",SUMPRODUCT(--('Input| Projects'!$AC616="Yes"),'Calc| Overheads Allocation'!D$8,'Calc| Project Costs'!W616),IF('Input| Overheads'!$C$42="Internal labour",SUMPRODUCT(--('Input| Projects'!$AC616="Yes"),'Calc| Overheads Allocation'!D$8,'Calc| Project Costs'!W616,'Input| Projects'!$Y616),IF('Input| Overheads'!$C$42="DNSP defined",SUMPRODUCT(--('Input| Projects'!$AC616="Yes"),'Calc| Overheads Allocation'!D$61,'Input| Projects'!$AF616),""))),"")</f>
        <v/>
      </c>
      <c r="AN616" s="186" t="str">
        <f>IFERROR(IF('Input| Overheads'!$C$42="Direct costs",SUMPRODUCT(--('Input| Projects'!$AC616="Yes"),'Calc| Overheads Allocation'!E$8,'Calc| Project Costs'!X616),IF('Input| Overheads'!$C$42="Internal labour",SUMPRODUCT(--('Input| Projects'!$AC616="Yes"),'Calc| Overheads Allocation'!E$8,'Calc| Project Costs'!X616,'Input| Projects'!$Y616),IF('Input| Overheads'!$C$42="DNSP defined",SUMPRODUCT(--('Input| Projects'!$AC616="Yes"),'Calc| Overheads Allocation'!E$61,'Input| Projects'!$AF616),""))),"")</f>
        <v/>
      </c>
      <c r="AO616" s="186" t="str">
        <f>IFERROR(IF('Input| Overheads'!$C$42="Direct costs",SUMPRODUCT(--('Input| Projects'!$AC616="Yes"),'Calc| Overheads Allocation'!F$8,'Calc| Project Costs'!Y616),IF('Input| Overheads'!$C$42="Internal labour",SUMPRODUCT(--('Input| Projects'!$AC616="Yes"),'Calc| Overheads Allocation'!F$8,'Calc| Project Costs'!Y616,'Input| Projects'!$Y616),IF('Input| Overheads'!$C$42="DNSP defined",SUMPRODUCT(--('Input| Projects'!$AC616="Yes"),'Calc| Overheads Allocation'!F$61,'Input| Projects'!$AF616),""))),"")</f>
        <v/>
      </c>
      <c r="AP616" s="186" t="str">
        <f>IFERROR(IF('Input| Overheads'!$C$42="Direct costs",SUMPRODUCT(--('Input| Projects'!$AC616="Yes"),'Calc| Overheads Allocation'!G$8,'Calc| Project Costs'!Z616),IF('Input| Overheads'!$C$42="Internal labour",SUMPRODUCT(--('Input| Projects'!$AC616="Yes"),'Calc| Overheads Allocation'!G$8,'Calc| Project Costs'!Z616,'Input| Projects'!$Y616),IF('Input| Overheads'!$C$42="DNSP defined",SUMPRODUCT(--('Input| Projects'!$AC616="Yes"),'Calc| Overheads Allocation'!G$61,'Input| Projects'!$AF616),""))),"")</f>
        <v/>
      </c>
      <c r="AQ616" s="186" t="str">
        <f>IFERROR(IF('Input| Overheads'!$C$42="Direct costs",SUMPRODUCT(--('Input| Projects'!$AC616="Yes"),'Calc| Overheads Allocation'!H$8,'Calc| Project Costs'!AA616),IF('Input| Overheads'!$C$42="Internal labour",SUMPRODUCT(--('Input| Projects'!$AC616="Yes"),'Calc| Overheads Allocation'!H$8,'Calc| Project Costs'!AA616,'Input| Projects'!$Y616),IF('Input| Overheads'!$C$42="DNSP defined",SUMPRODUCT(--('Input| Projects'!$AC616="Yes"),'Calc| Overheads Allocation'!H$61,'Input| Projects'!$AF616),""))),"")</f>
        <v/>
      </c>
      <c r="AR616" s="186" t="str">
        <f>IFERROR(IF('Input| Overheads'!$C$42="Direct costs",SUMPRODUCT(--('Input| Projects'!$AC616="Yes"),'Calc| Overheads Allocation'!I$8,'Calc| Project Costs'!AB616),IF('Input| Overheads'!$C$42="Internal labour",SUMPRODUCT(--('Input| Projects'!$AC616="Yes"),'Calc| Overheads Allocation'!I$8,'Calc| Project Costs'!AB616,'Input| Projects'!$Y616),IF('Input| Overheads'!$C$42="DNSP defined",SUMPRODUCT(--('Input| Projects'!$AC616="Yes"),'Calc| Overheads Allocation'!I$61,'Input| Projects'!$AF616),""))),"")</f>
        <v/>
      </c>
      <c r="AS616" s="106"/>
      <c r="AT616" s="186" t="str">
        <f>IFERROR(IF('Input| Overheads'!$C$42="Direct costs",SUMPRODUCT(--('Input| Projects'!$AD616="Yes"),'Calc| Overheads Allocation'!C$9,'Calc| Project Costs'!V616),IF('Input| Overheads'!$C$42="Internal labour",SUMPRODUCT(--('Input| Projects'!$AD616="Yes"),'Calc| Overheads Allocation'!C$9,'Calc| Project Costs'!V616,'Input| Projects'!$Y616),IF('Input| Overheads'!$C$42="DNSP defined",SUMPRODUCT(--('Input| Projects'!$AD616="Yes"),'Calc| Overheads Allocation'!C$62,'Input| Projects'!$AG616),""))),"")</f>
        <v/>
      </c>
      <c r="AU616" s="186" t="str">
        <f>IFERROR(IF('Input| Overheads'!$C$42="Direct costs",SUMPRODUCT(--('Input| Projects'!$AD616="Yes"),'Calc| Overheads Allocation'!D$9,'Calc| Project Costs'!W616),IF('Input| Overheads'!$C$42="Internal labour",SUMPRODUCT(--('Input| Projects'!$AD616="Yes"),'Calc| Overheads Allocation'!D$9,'Calc| Project Costs'!W616,'Input| Projects'!$Y616),IF('Input| Overheads'!$C$42="DNSP defined",SUMPRODUCT(--('Input| Projects'!$AD616="Yes"),'Calc| Overheads Allocation'!D$62,'Input| Projects'!$AG616),""))),"")</f>
        <v/>
      </c>
      <c r="AV616" s="186" t="str">
        <f>IFERROR(IF('Input| Overheads'!$C$42="Direct costs",SUMPRODUCT(--('Input| Projects'!$AD616="Yes"),'Calc| Overheads Allocation'!E$9,'Calc| Project Costs'!X616),IF('Input| Overheads'!$C$42="Internal labour",SUMPRODUCT(--('Input| Projects'!$AD616="Yes"),'Calc| Overheads Allocation'!E$9,'Calc| Project Costs'!X616,'Input| Projects'!$Y616),IF('Input| Overheads'!$C$42="DNSP defined",SUMPRODUCT(--('Input| Projects'!$AD616="Yes"),'Calc| Overheads Allocation'!E$62,'Input| Projects'!$AG616),""))),"")</f>
        <v/>
      </c>
      <c r="AW616" s="186" t="str">
        <f>IFERROR(IF('Input| Overheads'!$C$42="Direct costs",SUMPRODUCT(--('Input| Projects'!$AD616="Yes"),'Calc| Overheads Allocation'!F$9,'Calc| Project Costs'!Y616),IF('Input| Overheads'!$C$42="Internal labour",SUMPRODUCT(--('Input| Projects'!$AD616="Yes"),'Calc| Overheads Allocation'!F$9,'Calc| Project Costs'!Y616,'Input| Projects'!$Y616),IF('Input| Overheads'!$C$42="DNSP defined",SUMPRODUCT(--('Input| Projects'!$AD616="Yes"),'Calc| Overheads Allocation'!F$62,'Input| Projects'!$AG616),""))),"")</f>
        <v/>
      </c>
      <c r="AX616" s="186" t="str">
        <f>IFERROR(IF('Input| Overheads'!$C$42="Direct costs",SUMPRODUCT(--('Input| Projects'!$AD616="Yes"),'Calc| Overheads Allocation'!G$9,'Calc| Project Costs'!Z616),IF('Input| Overheads'!$C$42="Internal labour",SUMPRODUCT(--('Input| Projects'!$AD616="Yes"),'Calc| Overheads Allocation'!G$9,'Calc| Project Costs'!Z616,'Input| Projects'!$Y616),IF('Input| Overheads'!$C$42="DNSP defined",SUMPRODUCT(--('Input| Projects'!$AD616="Yes"),'Calc| Overheads Allocation'!G$62,'Input| Projects'!$AG616),""))),"")</f>
        <v/>
      </c>
      <c r="AY616" s="186" t="str">
        <f>IFERROR(IF('Input| Overheads'!$C$42="Direct costs",SUMPRODUCT(--('Input| Projects'!$AD616="Yes"),'Calc| Overheads Allocation'!H$9,'Calc| Project Costs'!AA616),IF('Input| Overheads'!$C$42="Internal labour",SUMPRODUCT(--('Input| Projects'!$AD616="Yes"),'Calc| Overheads Allocation'!H$9,'Calc| Project Costs'!AA616,'Input| Projects'!$Y616),IF('Input| Overheads'!$C$42="DNSP defined",SUMPRODUCT(--('Input| Projects'!$AD616="Yes"),'Calc| Overheads Allocation'!H$62,'Input| Projects'!$AG616),""))),"")</f>
        <v/>
      </c>
      <c r="AZ616" s="186" t="str">
        <f>IFERROR(IF('Input| Overheads'!$C$42="Direct costs",SUMPRODUCT(--('Input| Projects'!$AD616="Yes"),'Calc| Overheads Allocation'!I$9,'Calc| Project Costs'!AB616),IF('Input| Overheads'!$C$42="Internal labour",SUMPRODUCT(--('Input| Projects'!$AD616="Yes"),'Calc| Overheads Allocation'!I$9,'Calc| Project Costs'!AB616,'Input| Projects'!$Y616),IF('Input| Overheads'!$C$42="DNSP defined",SUMPRODUCT(--('Input| Projects'!$AD616="Yes"),'Calc| Overheads Allocation'!I$62,'Input| Projects'!$AG616),""))),"")</f>
        <v/>
      </c>
      <c r="BA616" s="106"/>
      <c r="BB616" s="186">
        <f t="shared" si="303"/>
        <v>0</v>
      </c>
      <c r="BC616" s="186">
        <f t="shared" si="304"/>
        <v>0</v>
      </c>
      <c r="BD616" s="186">
        <f t="shared" si="305"/>
        <v>0</v>
      </c>
      <c r="BE616" s="186">
        <f t="shared" si="282"/>
        <v>0</v>
      </c>
      <c r="BF616" s="186">
        <f t="shared" si="283"/>
        <v>0</v>
      </c>
      <c r="BG616" s="186">
        <f t="shared" si="284"/>
        <v>0</v>
      </c>
      <c r="BH616" s="186">
        <f t="shared" si="285"/>
        <v>0</v>
      </c>
      <c r="BI616" s="97"/>
      <c r="BJ616" s="186" t="str">
        <f t="shared" si="286"/>
        <v/>
      </c>
      <c r="BK616" s="186" t="str">
        <f t="shared" si="287"/>
        <v/>
      </c>
      <c r="BL616" s="186" t="str">
        <f t="shared" si="288"/>
        <v/>
      </c>
      <c r="BM616" s="186" t="str">
        <f t="shared" si="289"/>
        <v/>
      </c>
      <c r="BN616" s="186" t="str">
        <f t="shared" si="290"/>
        <v/>
      </c>
      <c r="BO616" s="186" t="str">
        <f t="shared" si="291"/>
        <v/>
      </c>
      <c r="BP616" s="186" t="str">
        <f t="shared" si="292"/>
        <v/>
      </c>
      <c r="BQ616" s="97"/>
      <c r="BR616" s="186">
        <f t="shared" si="293"/>
        <v>0</v>
      </c>
      <c r="BS616" s="186">
        <f t="shared" si="294"/>
        <v>0</v>
      </c>
      <c r="BT616" s="222">
        <f t="shared" si="295"/>
        <v>0</v>
      </c>
      <c r="BU616" s="222">
        <f t="shared" si="296"/>
        <v>0</v>
      </c>
      <c r="BV616" s="222">
        <f t="shared" si="297"/>
        <v>0</v>
      </c>
      <c r="BW616" s="222">
        <f t="shared" si="298"/>
        <v>0</v>
      </c>
      <c r="BX616" s="222">
        <f t="shared" si="299"/>
        <v>0</v>
      </c>
      <c r="BY616" s="106"/>
      <c r="BZ616" s="197" t="str">
        <f>IF(SUMIF('Input| Projects'!$AS$8:$CP$8,"Dx",'Input| Projects'!$AS616:$CP616)=0,"",SUMIF('Input| Projects'!$AS$8:$CP$8,"Dx",'Input| Projects'!$AS616:$CP616))</f>
        <v/>
      </c>
      <c r="CA616" s="197" t="str">
        <f>IF(SUMIF('Input| Projects'!$AS$8:$CP$8,"Tx",'Input| Projects'!$AS616:$CP616)=0,"",SUMIF('Input| Projects'!$AS$8:$CP$8,"Tx",'Input| Projects'!$AS616:$CP616))</f>
        <v/>
      </c>
      <c r="CB616" s="150" t="str">
        <f t="shared" si="306"/>
        <v/>
      </c>
    </row>
    <row r="617" spans="2:80" x14ac:dyDescent="0.2">
      <c r="B617" s="201">
        <f>IFERROR('Input| Projects'!B617,"")</f>
        <v>608</v>
      </c>
      <c r="C617" s="42" t="str">
        <f>IFERROR(IF('Input| Projects'!C617="","",'Input| Projects'!C617),"")</f>
        <v/>
      </c>
      <c r="D617" s="42" t="str">
        <f>IFERROR(IF('Input| Projects'!D617="","",'Input| Projects'!D617),"")</f>
        <v/>
      </c>
      <c r="E617" s="104"/>
      <c r="F617" s="190">
        <f>IFERROR('Input| Projects'!I617*'Input| Escalations'!$K$19,"")</f>
        <v>0</v>
      </c>
      <c r="G617" s="190">
        <f>IFERROR('Input| Projects'!J617*'Input| Escalations'!$K$19,"")</f>
        <v>0</v>
      </c>
      <c r="H617" s="190">
        <f>IFERROR('Input| Projects'!K617*'Input| Escalations'!$K$19,"")</f>
        <v>0</v>
      </c>
      <c r="I617" s="190">
        <f>IFERROR('Input| Projects'!L617*'Input| Escalations'!$K$19,"")</f>
        <v>0</v>
      </c>
      <c r="J617" s="190">
        <f>IFERROR('Input| Projects'!M617*'Input| Escalations'!$K$19,"")</f>
        <v>0</v>
      </c>
      <c r="K617" s="190">
        <f>IFERROR('Input| Projects'!N617*'Input| Escalations'!$K$19,"")</f>
        <v>0</v>
      </c>
      <c r="L617" s="190">
        <f>IFERROR('Input| Projects'!O617*'Input| Escalations'!$K$19,"")</f>
        <v>0</v>
      </c>
      <c r="M617" s="150" t="str">
        <f>IF(ABS(SUM(F617:L617)-(SUM('Input| Projects'!I617:O617)*'Input| Escalations'!$K$19))&lt;0.0000001,"",1)</f>
        <v/>
      </c>
      <c r="N617" s="192">
        <f>'Input| Projects'!$Y617*INDEX('Input| Escalations'!$H$33:$N$33,MATCH('Calc| Project Costs'!N$9,'Input| Escalations'!$H$23:$N$23,0))+'Input| Projects'!$Z617*INDEX('Input| Escalations'!$H$34:$N$34,MATCH('Calc| Project Costs'!N$9,'Input| Escalations'!$H$23:$N$23,0))+'Input| Projects'!$AA617*INDEX('Input| Escalations'!$H$35:$N$35,MATCH('Calc| Project Costs'!N$9,'Input| Escalations'!$H$23:$N$23,0))+1</f>
        <v>1</v>
      </c>
      <c r="O617" s="192">
        <f>'Input| Projects'!$Y617*INDEX('Input| Escalations'!$H$33:$N$33,MATCH('Calc| Project Costs'!O$9,'Input| Escalations'!$H$23:$N$23,0))+'Input| Projects'!$Z617*INDEX('Input| Escalations'!$H$34:$N$34,MATCH('Calc| Project Costs'!O$9,'Input| Escalations'!$H$23:$N$23,0))+'Input| Projects'!$AA617*INDEX('Input| Escalations'!$H$35:$N$35,MATCH('Calc| Project Costs'!O$9,'Input| Escalations'!$H$23:$N$23,0))+1</f>
        <v>1</v>
      </c>
      <c r="P617" s="192">
        <f>'Input| Projects'!$Y617*INDEX('Input| Escalations'!$H$33:$N$33,MATCH('Calc| Project Costs'!P$9,'Input| Escalations'!$H$23:$N$23,0))+'Input| Projects'!$Z617*INDEX('Input| Escalations'!$H$34:$N$34,MATCH('Calc| Project Costs'!P$9,'Input| Escalations'!$H$23:$N$23,0))+'Input| Projects'!$AA617*INDEX('Input| Escalations'!$H$35:$N$35,MATCH('Calc| Project Costs'!P$9,'Input| Escalations'!$H$23:$N$23,0))+1</f>
        <v>1</v>
      </c>
      <c r="Q617" s="192">
        <f>'Input| Projects'!$Y617*INDEX('Input| Escalations'!$H$33:$N$33,MATCH('Calc| Project Costs'!Q$9,'Input| Escalations'!$H$23:$N$23,0))+'Input| Projects'!$Z617*INDEX('Input| Escalations'!$H$34:$N$34,MATCH('Calc| Project Costs'!Q$9,'Input| Escalations'!$H$23:$N$23,0))+'Input| Projects'!$AA617*INDEX('Input| Escalations'!$H$35:$N$35,MATCH('Calc| Project Costs'!Q$9,'Input| Escalations'!$H$23:$N$23,0))+1</f>
        <v>1</v>
      </c>
      <c r="R617" s="192">
        <f>'Input| Projects'!$Y617*INDEX('Input| Escalations'!$H$33:$N$33,MATCH('Calc| Project Costs'!R$9,'Input| Escalations'!$H$23:$N$23,0))+'Input| Projects'!$Z617*INDEX('Input| Escalations'!$H$34:$N$34,MATCH('Calc| Project Costs'!R$9,'Input| Escalations'!$H$23:$N$23,0))+'Input| Projects'!$AA617*INDEX('Input| Escalations'!$H$35:$N$35,MATCH('Calc| Project Costs'!R$9,'Input| Escalations'!$H$23:$N$23,0))+1</f>
        <v>1</v>
      </c>
      <c r="S617" s="192">
        <f>'Input| Projects'!$Y617*INDEX('Input| Escalations'!$H$33:$N$33,MATCH('Calc| Project Costs'!S$9,'Input| Escalations'!$H$23:$N$23,0))+'Input| Projects'!$Z617*INDEX('Input| Escalations'!$H$34:$N$34,MATCH('Calc| Project Costs'!S$9,'Input| Escalations'!$H$23:$N$23,0))+'Input| Projects'!$AA617*INDEX('Input| Escalations'!$H$35:$N$35,MATCH('Calc| Project Costs'!S$9,'Input| Escalations'!$H$23:$N$23,0))+1</f>
        <v>1</v>
      </c>
      <c r="T617" s="192">
        <f>'Input| Projects'!$Y617*INDEX('Input| Escalations'!$H$33:$N$33,MATCH('Calc| Project Costs'!T$9,'Input| Escalations'!$H$23:$N$23,0))+'Input| Projects'!$Z617*INDEX('Input| Escalations'!$H$34:$N$34,MATCH('Calc| Project Costs'!T$9,'Input| Escalations'!$H$23:$N$23,0))+'Input| Projects'!$AA617*INDEX('Input| Escalations'!$H$35:$N$35,MATCH('Calc| Project Costs'!T$9,'Input| Escalations'!$H$23:$N$23,0))+1</f>
        <v>1</v>
      </c>
      <c r="U617" s="106"/>
      <c r="V617" s="186">
        <f t="shared" si="300"/>
        <v>0</v>
      </c>
      <c r="W617" s="186">
        <f t="shared" si="301"/>
        <v>0</v>
      </c>
      <c r="X617" s="186">
        <f t="shared" si="302"/>
        <v>0</v>
      </c>
      <c r="Y617" s="186">
        <f t="shared" si="278"/>
        <v>0</v>
      </c>
      <c r="Z617" s="186">
        <f t="shared" si="279"/>
        <v>0</v>
      </c>
      <c r="AA617" s="186">
        <f t="shared" si="280"/>
        <v>0</v>
      </c>
      <c r="AB617" s="186">
        <f t="shared" si="281"/>
        <v>0</v>
      </c>
      <c r="AC617" s="106"/>
      <c r="AD617" s="186">
        <f>'Input| Projects'!Q617*N617*'Input| Escalations'!$K$19</f>
        <v>0</v>
      </c>
      <c r="AE617" s="186">
        <f>'Input| Projects'!R617*O617*'Input| Escalations'!$K$19</f>
        <v>0</v>
      </c>
      <c r="AF617" s="186">
        <f>'Input| Projects'!S617*P617*'Input| Escalations'!$K$19</f>
        <v>0</v>
      </c>
      <c r="AG617" s="186">
        <f>'Input| Projects'!T617*Q617*'Input| Escalations'!$K$19</f>
        <v>0</v>
      </c>
      <c r="AH617" s="186">
        <f>'Input| Projects'!U617*R617*'Input| Escalations'!$K$19</f>
        <v>0</v>
      </c>
      <c r="AI617" s="186">
        <f>'Input| Projects'!V617*S617*'Input| Escalations'!$K$19</f>
        <v>0</v>
      </c>
      <c r="AJ617" s="186">
        <f>'Input| Projects'!W617*T617*'Input| Escalations'!$K$19</f>
        <v>0</v>
      </c>
      <c r="AK617" s="106"/>
      <c r="AL617" s="186" t="str">
        <f>IFERROR(IF('Input| Overheads'!$C$42="Direct costs",SUMPRODUCT(--('Input| Projects'!$AC617="Yes"),'Calc| Overheads Allocation'!C$8,'Calc| Project Costs'!V617),IF('Input| Overheads'!$C$42="Internal labour",SUMPRODUCT(--('Input| Projects'!$AC617="Yes"),'Calc| Overheads Allocation'!C$8,'Calc| Project Costs'!V617,'Input| Projects'!$Y617),IF('Input| Overheads'!$C$42="DNSP defined",SUMPRODUCT(--('Input| Projects'!$AC617="Yes"),'Calc| Overheads Allocation'!C$61,'Input| Projects'!$AF617),""))),"")</f>
        <v/>
      </c>
      <c r="AM617" s="186" t="str">
        <f>IFERROR(IF('Input| Overheads'!$C$42="Direct costs",SUMPRODUCT(--('Input| Projects'!$AC617="Yes"),'Calc| Overheads Allocation'!D$8,'Calc| Project Costs'!W617),IF('Input| Overheads'!$C$42="Internal labour",SUMPRODUCT(--('Input| Projects'!$AC617="Yes"),'Calc| Overheads Allocation'!D$8,'Calc| Project Costs'!W617,'Input| Projects'!$Y617),IF('Input| Overheads'!$C$42="DNSP defined",SUMPRODUCT(--('Input| Projects'!$AC617="Yes"),'Calc| Overheads Allocation'!D$61,'Input| Projects'!$AF617),""))),"")</f>
        <v/>
      </c>
      <c r="AN617" s="186" t="str">
        <f>IFERROR(IF('Input| Overheads'!$C$42="Direct costs",SUMPRODUCT(--('Input| Projects'!$AC617="Yes"),'Calc| Overheads Allocation'!E$8,'Calc| Project Costs'!X617),IF('Input| Overheads'!$C$42="Internal labour",SUMPRODUCT(--('Input| Projects'!$AC617="Yes"),'Calc| Overheads Allocation'!E$8,'Calc| Project Costs'!X617,'Input| Projects'!$Y617),IF('Input| Overheads'!$C$42="DNSP defined",SUMPRODUCT(--('Input| Projects'!$AC617="Yes"),'Calc| Overheads Allocation'!E$61,'Input| Projects'!$AF617),""))),"")</f>
        <v/>
      </c>
      <c r="AO617" s="186" t="str">
        <f>IFERROR(IF('Input| Overheads'!$C$42="Direct costs",SUMPRODUCT(--('Input| Projects'!$AC617="Yes"),'Calc| Overheads Allocation'!F$8,'Calc| Project Costs'!Y617),IF('Input| Overheads'!$C$42="Internal labour",SUMPRODUCT(--('Input| Projects'!$AC617="Yes"),'Calc| Overheads Allocation'!F$8,'Calc| Project Costs'!Y617,'Input| Projects'!$Y617),IF('Input| Overheads'!$C$42="DNSP defined",SUMPRODUCT(--('Input| Projects'!$AC617="Yes"),'Calc| Overheads Allocation'!F$61,'Input| Projects'!$AF617),""))),"")</f>
        <v/>
      </c>
      <c r="AP617" s="186" t="str">
        <f>IFERROR(IF('Input| Overheads'!$C$42="Direct costs",SUMPRODUCT(--('Input| Projects'!$AC617="Yes"),'Calc| Overheads Allocation'!G$8,'Calc| Project Costs'!Z617),IF('Input| Overheads'!$C$42="Internal labour",SUMPRODUCT(--('Input| Projects'!$AC617="Yes"),'Calc| Overheads Allocation'!G$8,'Calc| Project Costs'!Z617,'Input| Projects'!$Y617),IF('Input| Overheads'!$C$42="DNSP defined",SUMPRODUCT(--('Input| Projects'!$AC617="Yes"),'Calc| Overheads Allocation'!G$61,'Input| Projects'!$AF617),""))),"")</f>
        <v/>
      </c>
      <c r="AQ617" s="186" t="str">
        <f>IFERROR(IF('Input| Overheads'!$C$42="Direct costs",SUMPRODUCT(--('Input| Projects'!$AC617="Yes"),'Calc| Overheads Allocation'!H$8,'Calc| Project Costs'!AA617),IF('Input| Overheads'!$C$42="Internal labour",SUMPRODUCT(--('Input| Projects'!$AC617="Yes"),'Calc| Overheads Allocation'!H$8,'Calc| Project Costs'!AA617,'Input| Projects'!$Y617),IF('Input| Overheads'!$C$42="DNSP defined",SUMPRODUCT(--('Input| Projects'!$AC617="Yes"),'Calc| Overheads Allocation'!H$61,'Input| Projects'!$AF617),""))),"")</f>
        <v/>
      </c>
      <c r="AR617" s="186" t="str">
        <f>IFERROR(IF('Input| Overheads'!$C$42="Direct costs",SUMPRODUCT(--('Input| Projects'!$AC617="Yes"),'Calc| Overheads Allocation'!I$8,'Calc| Project Costs'!AB617),IF('Input| Overheads'!$C$42="Internal labour",SUMPRODUCT(--('Input| Projects'!$AC617="Yes"),'Calc| Overheads Allocation'!I$8,'Calc| Project Costs'!AB617,'Input| Projects'!$Y617),IF('Input| Overheads'!$C$42="DNSP defined",SUMPRODUCT(--('Input| Projects'!$AC617="Yes"),'Calc| Overheads Allocation'!I$61,'Input| Projects'!$AF617),""))),"")</f>
        <v/>
      </c>
      <c r="AS617" s="106"/>
      <c r="AT617" s="186" t="str">
        <f>IFERROR(IF('Input| Overheads'!$C$42="Direct costs",SUMPRODUCT(--('Input| Projects'!$AD617="Yes"),'Calc| Overheads Allocation'!C$9,'Calc| Project Costs'!V617),IF('Input| Overheads'!$C$42="Internal labour",SUMPRODUCT(--('Input| Projects'!$AD617="Yes"),'Calc| Overheads Allocation'!C$9,'Calc| Project Costs'!V617,'Input| Projects'!$Y617),IF('Input| Overheads'!$C$42="DNSP defined",SUMPRODUCT(--('Input| Projects'!$AD617="Yes"),'Calc| Overheads Allocation'!C$62,'Input| Projects'!$AG617),""))),"")</f>
        <v/>
      </c>
      <c r="AU617" s="186" t="str">
        <f>IFERROR(IF('Input| Overheads'!$C$42="Direct costs",SUMPRODUCT(--('Input| Projects'!$AD617="Yes"),'Calc| Overheads Allocation'!D$9,'Calc| Project Costs'!W617),IF('Input| Overheads'!$C$42="Internal labour",SUMPRODUCT(--('Input| Projects'!$AD617="Yes"),'Calc| Overheads Allocation'!D$9,'Calc| Project Costs'!W617,'Input| Projects'!$Y617),IF('Input| Overheads'!$C$42="DNSP defined",SUMPRODUCT(--('Input| Projects'!$AD617="Yes"),'Calc| Overheads Allocation'!D$62,'Input| Projects'!$AG617),""))),"")</f>
        <v/>
      </c>
      <c r="AV617" s="186" t="str">
        <f>IFERROR(IF('Input| Overheads'!$C$42="Direct costs",SUMPRODUCT(--('Input| Projects'!$AD617="Yes"),'Calc| Overheads Allocation'!E$9,'Calc| Project Costs'!X617),IF('Input| Overheads'!$C$42="Internal labour",SUMPRODUCT(--('Input| Projects'!$AD617="Yes"),'Calc| Overheads Allocation'!E$9,'Calc| Project Costs'!X617,'Input| Projects'!$Y617),IF('Input| Overheads'!$C$42="DNSP defined",SUMPRODUCT(--('Input| Projects'!$AD617="Yes"),'Calc| Overheads Allocation'!E$62,'Input| Projects'!$AG617),""))),"")</f>
        <v/>
      </c>
      <c r="AW617" s="186" t="str">
        <f>IFERROR(IF('Input| Overheads'!$C$42="Direct costs",SUMPRODUCT(--('Input| Projects'!$AD617="Yes"),'Calc| Overheads Allocation'!F$9,'Calc| Project Costs'!Y617),IF('Input| Overheads'!$C$42="Internal labour",SUMPRODUCT(--('Input| Projects'!$AD617="Yes"),'Calc| Overheads Allocation'!F$9,'Calc| Project Costs'!Y617,'Input| Projects'!$Y617),IF('Input| Overheads'!$C$42="DNSP defined",SUMPRODUCT(--('Input| Projects'!$AD617="Yes"),'Calc| Overheads Allocation'!F$62,'Input| Projects'!$AG617),""))),"")</f>
        <v/>
      </c>
      <c r="AX617" s="186" t="str">
        <f>IFERROR(IF('Input| Overheads'!$C$42="Direct costs",SUMPRODUCT(--('Input| Projects'!$AD617="Yes"),'Calc| Overheads Allocation'!G$9,'Calc| Project Costs'!Z617),IF('Input| Overheads'!$C$42="Internal labour",SUMPRODUCT(--('Input| Projects'!$AD617="Yes"),'Calc| Overheads Allocation'!G$9,'Calc| Project Costs'!Z617,'Input| Projects'!$Y617),IF('Input| Overheads'!$C$42="DNSP defined",SUMPRODUCT(--('Input| Projects'!$AD617="Yes"),'Calc| Overheads Allocation'!G$62,'Input| Projects'!$AG617),""))),"")</f>
        <v/>
      </c>
      <c r="AY617" s="186" t="str">
        <f>IFERROR(IF('Input| Overheads'!$C$42="Direct costs",SUMPRODUCT(--('Input| Projects'!$AD617="Yes"),'Calc| Overheads Allocation'!H$9,'Calc| Project Costs'!AA617),IF('Input| Overheads'!$C$42="Internal labour",SUMPRODUCT(--('Input| Projects'!$AD617="Yes"),'Calc| Overheads Allocation'!H$9,'Calc| Project Costs'!AA617,'Input| Projects'!$Y617),IF('Input| Overheads'!$C$42="DNSP defined",SUMPRODUCT(--('Input| Projects'!$AD617="Yes"),'Calc| Overheads Allocation'!H$62,'Input| Projects'!$AG617),""))),"")</f>
        <v/>
      </c>
      <c r="AZ617" s="186" t="str">
        <f>IFERROR(IF('Input| Overheads'!$C$42="Direct costs",SUMPRODUCT(--('Input| Projects'!$AD617="Yes"),'Calc| Overheads Allocation'!I$9,'Calc| Project Costs'!AB617),IF('Input| Overheads'!$C$42="Internal labour",SUMPRODUCT(--('Input| Projects'!$AD617="Yes"),'Calc| Overheads Allocation'!I$9,'Calc| Project Costs'!AB617,'Input| Projects'!$Y617),IF('Input| Overheads'!$C$42="DNSP defined",SUMPRODUCT(--('Input| Projects'!$AD617="Yes"),'Calc| Overheads Allocation'!I$62,'Input| Projects'!$AG617),""))),"")</f>
        <v/>
      </c>
      <c r="BA617" s="106"/>
      <c r="BB617" s="186">
        <f t="shared" si="303"/>
        <v>0</v>
      </c>
      <c r="BC617" s="186">
        <f t="shared" si="304"/>
        <v>0</v>
      </c>
      <c r="BD617" s="186">
        <f t="shared" si="305"/>
        <v>0</v>
      </c>
      <c r="BE617" s="186">
        <f t="shared" si="282"/>
        <v>0</v>
      </c>
      <c r="BF617" s="186">
        <f t="shared" si="283"/>
        <v>0</v>
      </c>
      <c r="BG617" s="186">
        <f t="shared" si="284"/>
        <v>0</v>
      </c>
      <c r="BH617" s="186">
        <f t="shared" si="285"/>
        <v>0</v>
      </c>
      <c r="BI617" s="97"/>
      <c r="BJ617" s="186" t="str">
        <f t="shared" si="286"/>
        <v/>
      </c>
      <c r="BK617" s="186" t="str">
        <f t="shared" si="287"/>
        <v/>
      </c>
      <c r="BL617" s="186" t="str">
        <f t="shared" si="288"/>
        <v/>
      </c>
      <c r="BM617" s="186" t="str">
        <f t="shared" si="289"/>
        <v/>
      </c>
      <c r="BN617" s="186" t="str">
        <f t="shared" si="290"/>
        <v/>
      </c>
      <c r="BO617" s="186" t="str">
        <f t="shared" si="291"/>
        <v/>
      </c>
      <c r="BP617" s="186" t="str">
        <f t="shared" si="292"/>
        <v/>
      </c>
      <c r="BQ617" s="97"/>
      <c r="BR617" s="186">
        <f t="shared" si="293"/>
        <v>0</v>
      </c>
      <c r="BS617" s="186">
        <f t="shared" si="294"/>
        <v>0</v>
      </c>
      <c r="BT617" s="222">
        <f t="shared" si="295"/>
        <v>0</v>
      </c>
      <c r="BU617" s="222">
        <f t="shared" si="296"/>
        <v>0</v>
      </c>
      <c r="BV617" s="222">
        <f t="shared" si="297"/>
        <v>0</v>
      </c>
      <c r="BW617" s="222">
        <f t="shared" si="298"/>
        <v>0</v>
      </c>
      <c r="BX617" s="222">
        <f t="shared" si="299"/>
        <v>0</v>
      </c>
      <c r="BY617" s="106"/>
      <c r="BZ617" s="197" t="str">
        <f>IF(SUMIF('Input| Projects'!$AS$8:$CP$8,"Dx",'Input| Projects'!$AS617:$CP617)=0,"",SUMIF('Input| Projects'!$AS$8:$CP$8,"Dx",'Input| Projects'!$AS617:$CP617))</f>
        <v/>
      </c>
      <c r="CA617" s="197" t="str">
        <f>IF(SUMIF('Input| Projects'!$AS$8:$CP$8,"Tx",'Input| Projects'!$AS617:$CP617)=0,"",SUMIF('Input| Projects'!$AS$8:$CP$8,"Tx",'Input| Projects'!$AS617:$CP617))</f>
        <v/>
      </c>
      <c r="CB617" s="150" t="str">
        <f t="shared" si="306"/>
        <v/>
      </c>
    </row>
    <row r="618" spans="2:80" x14ac:dyDescent="0.2">
      <c r="B618" s="201">
        <f>IFERROR('Input| Projects'!B618,"")</f>
        <v>609</v>
      </c>
      <c r="C618" s="42" t="str">
        <f>IFERROR(IF('Input| Projects'!C618="","",'Input| Projects'!C618),"")</f>
        <v/>
      </c>
      <c r="D618" s="42" t="str">
        <f>IFERROR(IF('Input| Projects'!D618="","",'Input| Projects'!D618),"")</f>
        <v/>
      </c>
      <c r="E618" s="104"/>
      <c r="F618" s="190">
        <f>IFERROR('Input| Projects'!I618*'Input| Escalations'!$K$19,"")</f>
        <v>0</v>
      </c>
      <c r="G618" s="190">
        <f>IFERROR('Input| Projects'!J618*'Input| Escalations'!$K$19,"")</f>
        <v>0</v>
      </c>
      <c r="H618" s="190">
        <f>IFERROR('Input| Projects'!K618*'Input| Escalations'!$K$19,"")</f>
        <v>0</v>
      </c>
      <c r="I618" s="190">
        <f>IFERROR('Input| Projects'!L618*'Input| Escalations'!$K$19,"")</f>
        <v>0</v>
      </c>
      <c r="J618" s="190">
        <f>IFERROR('Input| Projects'!M618*'Input| Escalations'!$K$19,"")</f>
        <v>0</v>
      </c>
      <c r="K618" s="190">
        <f>IFERROR('Input| Projects'!N618*'Input| Escalations'!$K$19,"")</f>
        <v>0</v>
      </c>
      <c r="L618" s="190">
        <f>IFERROR('Input| Projects'!O618*'Input| Escalations'!$K$19,"")</f>
        <v>0</v>
      </c>
      <c r="M618" s="150" t="str">
        <f>IF(ABS(SUM(F618:L618)-(SUM('Input| Projects'!I618:O618)*'Input| Escalations'!$K$19))&lt;0.0000001,"",1)</f>
        <v/>
      </c>
      <c r="N618" s="192">
        <f>'Input| Projects'!$Y618*INDEX('Input| Escalations'!$H$33:$N$33,MATCH('Calc| Project Costs'!N$9,'Input| Escalations'!$H$23:$N$23,0))+'Input| Projects'!$Z618*INDEX('Input| Escalations'!$H$34:$N$34,MATCH('Calc| Project Costs'!N$9,'Input| Escalations'!$H$23:$N$23,0))+'Input| Projects'!$AA618*INDEX('Input| Escalations'!$H$35:$N$35,MATCH('Calc| Project Costs'!N$9,'Input| Escalations'!$H$23:$N$23,0))+1</f>
        <v>1</v>
      </c>
      <c r="O618" s="192">
        <f>'Input| Projects'!$Y618*INDEX('Input| Escalations'!$H$33:$N$33,MATCH('Calc| Project Costs'!O$9,'Input| Escalations'!$H$23:$N$23,0))+'Input| Projects'!$Z618*INDEX('Input| Escalations'!$H$34:$N$34,MATCH('Calc| Project Costs'!O$9,'Input| Escalations'!$H$23:$N$23,0))+'Input| Projects'!$AA618*INDEX('Input| Escalations'!$H$35:$N$35,MATCH('Calc| Project Costs'!O$9,'Input| Escalations'!$H$23:$N$23,0))+1</f>
        <v>1</v>
      </c>
      <c r="P618" s="192">
        <f>'Input| Projects'!$Y618*INDEX('Input| Escalations'!$H$33:$N$33,MATCH('Calc| Project Costs'!P$9,'Input| Escalations'!$H$23:$N$23,0))+'Input| Projects'!$Z618*INDEX('Input| Escalations'!$H$34:$N$34,MATCH('Calc| Project Costs'!P$9,'Input| Escalations'!$H$23:$N$23,0))+'Input| Projects'!$AA618*INDEX('Input| Escalations'!$H$35:$N$35,MATCH('Calc| Project Costs'!P$9,'Input| Escalations'!$H$23:$N$23,0))+1</f>
        <v>1</v>
      </c>
      <c r="Q618" s="192">
        <f>'Input| Projects'!$Y618*INDEX('Input| Escalations'!$H$33:$N$33,MATCH('Calc| Project Costs'!Q$9,'Input| Escalations'!$H$23:$N$23,0))+'Input| Projects'!$Z618*INDEX('Input| Escalations'!$H$34:$N$34,MATCH('Calc| Project Costs'!Q$9,'Input| Escalations'!$H$23:$N$23,0))+'Input| Projects'!$AA618*INDEX('Input| Escalations'!$H$35:$N$35,MATCH('Calc| Project Costs'!Q$9,'Input| Escalations'!$H$23:$N$23,0))+1</f>
        <v>1</v>
      </c>
      <c r="R618" s="192">
        <f>'Input| Projects'!$Y618*INDEX('Input| Escalations'!$H$33:$N$33,MATCH('Calc| Project Costs'!R$9,'Input| Escalations'!$H$23:$N$23,0))+'Input| Projects'!$Z618*INDEX('Input| Escalations'!$H$34:$N$34,MATCH('Calc| Project Costs'!R$9,'Input| Escalations'!$H$23:$N$23,0))+'Input| Projects'!$AA618*INDEX('Input| Escalations'!$H$35:$N$35,MATCH('Calc| Project Costs'!R$9,'Input| Escalations'!$H$23:$N$23,0))+1</f>
        <v>1</v>
      </c>
      <c r="S618" s="192">
        <f>'Input| Projects'!$Y618*INDEX('Input| Escalations'!$H$33:$N$33,MATCH('Calc| Project Costs'!S$9,'Input| Escalations'!$H$23:$N$23,0))+'Input| Projects'!$Z618*INDEX('Input| Escalations'!$H$34:$N$34,MATCH('Calc| Project Costs'!S$9,'Input| Escalations'!$H$23:$N$23,0))+'Input| Projects'!$AA618*INDEX('Input| Escalations'!$H$35:$N$35,MATCH('Calc| Project Costs'!S$9,'Input| Escalations'!$H$23:$N$23,0))+1</f>
        <v>1</v>
      </c>
      <c r="T618" s="192">
        <f>'Input| Projects'!$Y618*INDEX('Input| Escalations'!$H$33:$N$33,MATCH('Calc| Project Costs'!T$9,'Input| Escalations'!$H$23:$N$23,0))+'Input| Projects'!$Z618*INDEX('Input| Escalations'!$H$34:$N$34,MATCH('Calc| Project Costs'!T$9,'Input| Escalations'!$H$23:$N$23,0))+'Input| Projects'!$AA618*INDEX('Input| Escalations'!$H$35:$N$35,MATCH('Calc| Project Costs'!T$9,'Input| Escalations'!$H$23:$N$23,0))+1</f>
        <v>1</v>
      </c>
      <c r="U618" s="106"/>
      <c r="V618" s="186">
        <f t="shared" si="300"/>
        <v>0</v>
      </c>
      <c r="W618" s="186">
        <f t="shared" si="301"/>
        <v>0</v>
      </c>
      <c r="X618" s="186">
        <f t="shared" si="302"/>
        <v>0</v>
      </c>
      <c r="Y618" s="186">
        <f t="shared" si="278"/>
        <v>0</v>
      </c>
      <c r="Z618" s="186">
        <f t="shared" si="279"/>
        <v>0</v>
      </c>
      <c r="AA618" s="186">
        <f t="shared" si="280"/>
        <v>0</v>
      </c>
      <c r="AB618" s="186">
        <f t="shared" si="281"/>
        <v>0</v>
      </c>
      <c r="AC618" s="106"/>
      <c r="AD618" s="186">
        <f>'Input| Projects'!Q618*N618*'Input| Escalations'!$K$19</f>
        <v>0</v>
      </c>
      <c r="AE618" s="186">
        <f>'Input| Projects'!R618*O618*'Input| Escalations'!$K$19</f>
        <v>0</v>
      </c>
      <c r="AF618" s="186">
        <f>'Input| Projects'!S618*P618*'Input| Escalations'!$K$19</f>
        <v>0</v>
      </c>
      <c r="AG618" s="186">
        <f>'Input| Projects'!T618*Q618*'Input| Escalations'!$K$19</f>
        <v>0</v>
      </c>
      <c r="AH618" s="186">
        <f>'Input| Projects'!U618*R618*'Input| Escalations'!$K$19</f>
        <v>0</v>
      </c>
      <c r="AI618" s="186">
        <f>'Input| Projects'!V618*S618*'Input| Escalations'!$K$19</f>
        <v>0</v>
      </c>
      <c r="AJ618" s="186">
        <f>'Input| Projects'!W618*T618*'Input| Escalations'!$K$19</f>
        <v>0</v>
      </c>
      <c r="AK618" s="106"/>
      <c r="AL618" s="186" t="str">
        <f>IFERROR(IF('Input| Overheads'!$C$42="Direct costs",SUMPRODUCT(--('Input| Projects'!$AC618="Yes"),'Calc| Overheads Allocation'!C$8,'Calc| Project Costs'!V618),IF('Input| Overheads'!$C$42="Internal labour",SUMPRODUCT(--('Input| Projects'!$AC618="Yes"),'Calc| Overheads Allocation'!C$8,'Calc| Project Costs'!V618,'Input| Projects'!$Y618),IF('Input| Overheads'!$C$42="DNSP defined",SUMPRODUCT(--('Input| Projects'!$AC618="Yes"),'Calc| Overheads Allocation'!C$61,'Input| Projects'!$AF618),""))),"")</f>
        <v/>
      </c>
      <c r="AM618" s="186" t="str">
        <f>IFERROR(IF('Input| Overheads'!$C$42="Direct costs",SUMPRODUCT(--('Input| Projects'!$AC618="Yes"),'Calc| Overheads Allocation'!D$8,'Calc| Project Costs'!W618),IF('Input| Overheads'!$C$42="Internal labour",SUMPRODUCT(--('Input| Projects'!$AC618="Yes"),'Calc| Overheads Allocation'!D$8,'Calc| Project Costs'!W618,'Input| Projects'!$Y618),IF('Input| Overheads'!$C$42="DNSP defined",SUMPRODUCT(--('Input| Projects'!$AC618="Yes"),'Calc| Overheads Allocation'!D$61,'Input| Projects'!$AF618),""))),"")</f>
        <v/>
      </c>
      <c r="AN618" s="186" t="str">
        <f>IFERROR(IF('Input| Overheads'!$C$42="Direct costs",SUMPRODUCT(--('Input| Projects'!$AC618="Yes"),'Calc| Overheads Allocation'!E$8,'Calc| Project Costs'!X618),IF('Input| Overheads'!$C$42="Internal labour",SUMPRODUCT(--('Input| Projects'!$AC618="Yes"),'Calc| Overheads Allocation'!E$8,'Calc| Project Costs'!X618,'Input| Projects'!$Y618),IF('Input| Overheads'!$C$42="DNSP defined",SUMPRODUCT(--('Input| Projects'!$AC618="Yes"),'Calc| Overheads Allocation'!E$61,'Input| Projects'!$AF618),""))),"")</f>
        <v/>
      </c>
      <c r="AO618" s="186" t="str">
        <f>IFERROR(IF('Input| Overheads'!$C$42="Direct costs",SUMPRODUCT(--('Input| Projects'!$AC618="Yes"),'Calc| Overheads Allocation'!F$8,'Calc| Project Costs'!Y618),IF('Input| Overheads'!$C$42="Internal labour",SUMPRODUCT(--('Input| Projects'!$AC618="Yes"),'Calc| Overheads Allocation'!F$8,'Calc| Project Costs'!Y618,'Input| Projects'!$Y618),IF('Input| Overheads'!$C$42="DNSP defined",SUMPRODUCT(--('Input| Projects'!$AC618="Yes"),'Calc| Overheads Allocation'!F$61,'Input| Projects'!$AF618),""))),"")</f>
        <v/>
      </c>
      <c r="AP618" s="186" t="str">
        <f>IFERROR(IF('Input| Overheads'!$C$42="Direct costs",SUMPRODUCT(--('Input| Projects'!$AC618="Yes"),'Calc| Overheads Allocation'!G$8,'Calc| Project Costs'!Z618),IF('Input| Overheads'!$C$42="Internal labour",SUMPRODUCT(--('Input| Projects'!$AC618="Yes"),'Calc| Overheads Allocation'!G$8,'Calc| Project Costs'!Z618,'Input| Projects'!$Y618),IF('Input| Overheads'!$C$42="DNSP defined",SUMPRODUCT(--('Input| Projects'!$AC618="Yes"),'Calc| Overheads Allocation'!G$61,'Input| Projects'!$AF618),""))),"")</f>
        <v/>
      </c>
      <c r="AQ618" s="186" t="str">
        <f>IFERROR(IF('Input| Overheads'!$C$42="Direct costs",SUMPRODUCT(--('Input| Projects'!$AC618="Yes"),'Calc| Overheads Allocation'!H$8,'Calc| Project Costs'!AA618),IF('Input| Overheads'!$C$42="Internal labour",SUMPRODUCT(--('Input| Projects'!$AC618="Yes"),'Calc| Overheads Allocation'!H$8,'Calc| Project Costs'!AA618,'Input| Projects'!$Y618),IF('Input| Overheads'!$C$42="DNSP defined",SUMPRODUCT(--('Input| Projects'!$AC618="Yes"),'Calc| Overheads Allocation'!H$61,'Input| Projects'!$AF618),""))),"")</f>
        <v/>
      </c>
      <c r="AR618" s="186" t="str">
        <f>IFERROR(IF('Input| Overheads'!$C$42="Direct costs",SUMPRODUCT(--('Input| Projects'!$AC618="Yes"),'Calc| Overheads Allocation'!I$8,'Calc| Project Costs'!AB618),IF('Input| Overheads'!$C$42="Internal labour",SUMPRODUCT(--('Input| Projects'!$AC618="Yes"),'Calc| Overheads Allocation'!I$8,'Calc| Project Costs'!AB618,'Input| Projects'!$Y618),IF('Input| Overheads'!$C$42="DNSP defined",SUMPRODUCT(--('Input| Projects'!$AC618="Yes"),'Calc| Overheads Allocation'!I$61,'Input| Projects'!$AF618),""))),"")</f>
        <v/>
      </c>
      <c r="AS618" s="106"/>
      <c r="AT618" s="186" t="str">
        <f>IFERROR(IF('Input| Overheads'!$C$42="Direct costs",SUMPRODUCT(--('Input| Projects'!$AD618="Yes"),'Calc| Overheads Allocation'!C$9,'Calc| Project Costs'!V618),IF('Input| Overheads'!$C$42="Internal labour",SUMPRODUCT(--('Input| Projects'!$AD618="Yes"),'Calc| Overheads Allocation'!C$9,'Calc| Project Costs'!V618,'Input| Projects'!$Y618),IF('Input| Overheads'!$C$42="DNSP defined",SUMPRODUCT(--('Input| Projects'!$AD618="Yes"),'Calc| Overheads Allocation'!C$62,'Input| Projects'!$AG618),""))),"")</f>
        <v/>
      </c>
      <c r="AU618" s="186" t="str">
        <f>IFERROR(IF('Input| Overheads'!$C$42="Direct costs",SUMPRODUCT(--('Input| Projects'!$AD618="Yes"),'Calc| Overheads Allocation'!D$9,'Calc| Project Costs'!W618),IF('Input| Overheads'!$C$42="Internal labour",SUMPRODUCT(--('Input| Projects'!$AD618="Yes"),'Calc| Overheads Allocation'!D$9,'Calc| Project Costs'!W618,'Input| Projects'!$Y618),IF('Input| Overheads'!$C$42="DNSP defined",SUMPRODUCT(--('Input| Projects'!$AD618="Yes"),'Calc| Overheads Allocation'!D$62,'Input| Projects'!$AG618),""))),"")</f>
        <v/>
      </c>
      <c r="AV618" s="186" t="str">
        <f>IFERROR(IF('Input| Overheads'!$C$42="Direct costs",SUMPRODUCT(--('Input| Projects'!$AD618="Yes"),'Calc| Overheads Allocation'!E$9,'Calc| Project Costs'!X618),IF('Input| Overheads'!$C$42="Internal labour",SUMPRODUCT(--('Input| Projects'!$AD618="Yes"),'Calc| Overheads Allocation'!E$9,'Calc| Project Costs'!X618,'Input| Projects'!$Y618),IF('Input| Overheads'!$C$42="DNSP defined",SUMPRODUCT(--('Input| Projects'!$AD618="Yes"),'Calc| Overheads Allocation'!E$62,'Input| Projects'!$AG618),""))),"")</f>
        <v/>
      </c>
      <c r="AW618" s="186" t="str">
        <f>IFERROR(IF('Input| Overheads'!$C$42="Direct costs",SUMPRODUCT(--('Input| Projects'!$AD618="Yes"),'Calc| Overheads Allocation'!F$9,'Calc| Project Costs'!Y618),IF('Input| Overheads'!$C$42="Internal labour",SUMPRODUCT(--('Input| Projects'!$AD618="Yes"),'Calc| Overheads Allocation'!F$9,'Calc| Project Costs'!Y618,'Input| Projects'!$Y618),IF('Input| Overheads'!$C$42="DNSP defined",SUMPRODUCT(--('Input| Projects'!$AD618="Yes"),'Calc| Overheads Allocation'!F$62,'Input| Projects'!$AG618),""))),"")</f>
        <v/>
      </c>
      <c r="AX618" s="186" t="str">
        <f>IFERROR(IF('Input| Overheads'!$C$42="Direct costs",SUMPRODUCT(--('Input| Projects'!$AD618="Yes"),'Calc| Overheads Allocation'!G$9,'Calc| Project Costs'!Z618),IF('Input| Overheads'!$C$42="Internal labour",SUMPRODUCT(--('Input| Projects'!$AD618="Yes"),'Calc| Overheads Allocation'!G$9,'Calc| Project Costs'!Z618,'Input| Projects'!$Y618),IF('Input| Overheads'!$C$42="DNSP defined",SUMPRODUCT(--('Input| Projects'!$AD618="Yes"),'Calc| Overheads Allocation'!G$62,'Input| Projects'!$AG618),""))),"")</f>
        <v/>
      </c>
      <c r="AY618" s="186" t="str">
        <f>IFERROR(IF('Input| Overheads'!$C$42="Direct costs",SUMPRODUCT(--('Input| Projects'!$AD618="Yes"),'Calc| Overheads Allocation'!H$9,'Calc| Project Costs'!AA618),IF('Input| Overheads'!$C$42="Internal labour",SUMPRODUCT(--('Input| Projects'!$AD618="Yes"),'Calc| Overheads Allocation'!H$9,'Calc| Project Costs'!AA618,'Input| Projects'!$Y618),IF('Input| Overheads'!$C$42="DNSP defined",SUMPRODUCT(--('Input| Projects'!$AD618="Yes"),'Calc| Overheads Allocation'!H$62,'Input| Projects'!$AG618),""))),"")</f>
        <v/>
      </c>
      <c r="AZ618" s="186" t="str">
        <f>IFERROR(IF('Input| Overheads'!$C$42="Direct costs",SUMPRODUCT(--('Input| Projects'!$AD618="Yes"),'Calc| Overheads Allocation'!I$9,'Calc| Project Costs'!AB618),IF('Input| Overheads'!$C$42="Internal labour",SUMPRODUCT(--('Input| Projects'!$AD618="Yes"),'Calc| Overheads Allocation'!I$9,'Calc| Project Costs'!AB618,'Input| Projects'!$Y618),IF('Input| Overheads'!$C$42="DNSP defined",SUMPRODUCT(--('Input| Projects'!$AD618="Yes"),'Calc| Overheads Allocation'!I$62,'Input| Projects'!$AG618),""))),"")</f>
        <v/>
      </c>
      <c r="BA618" s="106"/>
      <c r="BB618" s="186">
        <f t="shared" si="303"/>
        <v>0</v>
      </c>
      <c r="BC618" s="186">
        <f t="shared" si="304"/>
        <v>0</v>
      </c>
      <c r="BD618" s="186">
        <f t="shared" si="305"/>
        <v>0</v>
      </c>
      <c r="BE618" s="186">
        <f t="shared" si="282"/>
        <v>0</v>
      </c>
      <c r="BF618" s="186">
        <f t="shared" si="283"/>
        <v>0</v>
      </c>
      <c r="BG618" s="186">
        <f t="shared" si="284"/>
        <v>0</v>
      </c>
      <c r="BH618" s="186">
        <f t="shared" si="285"/>
        <v>0</v>
      </c>
      <c r="BI618" s="97"/>
      <c r="BJ618" s="186" t="str">
        <f t="shared" si="286"/>
        <v/>
      </c>
      <c r="BK618" s="186" t="str">
        <f t="shared" si="287"/>
        <v/>
      </c>
      <c r="BL618" s="186" t="str">
        <f t="shared" si="288"/>
        <v/>
      </c>
      <c r="BM618" s="186" t="str">
        <f t="shared" si="289"/>
        <v/>
      </c>
      <c r="BN618" s="186" t="str">
        <f t="shared" si="290"/>
        <v/>
      </c>
      <c r="BO618" s="186" t="str">
        <f t="shared" si="291"/>
        <v/>
      </c>
      <c r="BP618" s="186" t="str">
        <f t="shared" si="292"/>
        <v/>
      </c>
      <c r="BQ618" s="97"/>
      <c r="BR618" s="186">
        <f t="shared" si="293"/>
        <v>0</v>
      </c>
      <c r="BS618" s="186">
        <f t="shared" si="294"/>
        <v>0</v>
      </c>
      <c r="BT618" s="222">
        <f t="shared" si="295"/>
        <v>0</v>
      </c>
      <c r="BU618" s="222">
        <f t="shared" si="296"/>
        <v>0</v>
      </c>
      <c r="BV618" s="222">
        <f t="shared" si="297"/>
        <v>0</v>
      </c>
      <c r="BW618" s="222">
        <f t="shared" si="298"/>
        <v>0</v>
      </c>
      <c r="BX618" s="222">
        <f t="shared" si="299"/>
        <v>0</v>
      </c>
      <c r="BY618" s="106"/>
      <c r="BZ618" s="197" t="str">
        <f>IF(SUMIF('Input| Projects'!$AS$8:$CP$8,"Dx",'Input| Projects'!$AS618:$CP618)=0,"",SUMIF('Input| Projects'!$AS$8:$CP$8,"Dx",'Input| Projects'!$AS618:$CP618))</f>
        <v/>
      </c>
      <c r="CA618" s="197" t="str">
        <f>IF(SUMIF('Input| Projects'!$AS$8:$CP$8,"Tx",'Input| Projects'!$AS618:$CP618)=0,"",SUMIF('Input| Projects'!$AS$8:$CP$8,"Tx",'Input| Projects'!$AS618:$CP618))</f>
        <v/>
      </c>
      <c r="CB618" s="150" t="str">
        <f t="shared" si="306"/>
        <v/>
      </c>
    </row>
    <row r="619" spans="2:80" x14ac:dyDescent="0.2">
      <c r="B619" s="201">
        <f>IFERROR('Input| Projects'!B619,"")</f>
        <v>610</v>
      </c>
      <c r="C619" s="42" t="str">
        <f>IFERROR(IF('Input| Projects'!C619="","",'Input| Projects'!C619),"")</f>
        <v/>
      </c>
      <c r="D619" s="42" t="str">
        <f>IFERROR(IF('Input| Projects'!D619="","",'Input| Projects'!D619),"")</f>
        <v/>
      </c>
      <c r="E619" s="104"/>
      <c r="F619" s="190">
        <f>IFERROR('Input| Projects'!I619*'Input| Escalations'!$K$19,"")</f>
        <v>0</v>
      </c>
      <c r="G619" s="190">
        <f>IFERROR('Input| Projects'!J619*'Input| Escalations'!$K$19,"")</f>
        <v>0</v>
      </c>
      <c r="H619" s="190">
        <f>IFERROR('Input| Projects'!K619*'Input| Escalations'!$K$19,"")</f>
        <v>0</v>
      </c>
      <c r="I619" s="190">
        <f>IFERROR('Input| Projects'!L619*'Input| Escalations'!$K$19,"")</f>
        <v>0</v>
      </c>
      <c r="J619" s="190">
        <f>IFERROR('Input| Projects'!M619*'Input| Escalations'!$K$19,"")</f>
        <v>0</v>
      </c>
      <c r="K619" s="190">
        <f>IFERROR('Input| Projects'!N619*'Input| Escalations'!$K$19,"")</f>
        <v>0</v>
      </c>
      <c r="L619" s="190">
        <f>IFERROR('Input| Projects'!O619*'Input| Escalations'!$K$19,"")</f>
        <v>0</v>
      </c>
      <c r="M619" s="150" t="str">
        <f>IF(ABS(SUM(F619:L619)-(SUM('Input| Projects'!I619:O619)*'Input| Escalations'!$K$19))&lt;0.0000001,"",1)</f>
        <v/>
      </c>
      <c r="N619" s="192">
        <f>'Input| Projects'!$Y619*INDEX('Input| Escalations'!$H$33:$N$33,MATCH('Calc| Project Costs'!N$9,'Input| Escalations'!$H$23:$N$23,0))+'Input| Projects'!$Z619*INDEX('Input| Escalations'!$H$34:$N$34,MATCH('Calc| Project Costs'!N$9,'Input| Escalations'!$H$23:$N$23,0))+'Input| Projects'!$AA619*INDEX('Input| Escalations'!$H$35:$N$35,MATCH('Calc| Project Costs'!N$9,'Input| Escalations'!$H$23:$N$23,0))+1</f>
        <v>1</v>
      </c>
      <c r="O619" s="192">
        <f>'Input| Projects'!$Y619*INDEX('Input| Escalations'!$H$33:$N$33,MATCH('Calc| Project Costs'!O$9,'Input| Escalations'!$H$23:$N$23,0))+'Input| Projects'!$Z619*INDEX('Input| Escalations'!$H$34:$N$34,MATCH('Calc| Project Costs'!O$9,'Input| Escalations'!$H$23:$N$23,0))+'Input| Projects'!$AA619*INDEX('Input| Escalations'!$H$35:$N$35,MATCH('Calc| Project Costs'!O$9,'Input| Escalations'!$H$23:$N$23,0))+1</f>
        <v>1</v>
      </c>
      <c r="P619" s="192">
        <f>'Input| Projects'!$Y619*INDEX('Input| Escalations'!$H$33:$N$33,MATCH('Calc| Project Costs'!P$9,'Input| Escalations'!$H$23:$N$23,0))+'Input| Projects'!$Z619*INDEX('Input| Escalations'!$H$34:$N$34,MATCH('Calc| Project Costs'!P$9,'Input| Escalations'!$H$23:$N$23,0))+'Input| Projects'!$AA619*INDEX('Input| Escalations'!$H$35:$N$35,MATCH('Calc| Project Costs'!P$9,'Input| Escalations'!$H$23:$N$23,0))+1</f>
        <v>1</v>
      </c>
      <c r="Q619" s="192">
        <f>'Input| Projects'!$Y619*INDEX('Input| Escalations'!$H$33:$N$33,MATCH('Calc| Project Costs'!Q$9,'Input| Escalations'!$H$23:$N$23,0))+'Input| Projects'!$Z619*INDEX('Input| Escalations'!$H$34:$N$34,MATCH('Calc| Project Costs'!Q$9,'Input| Escalations'!$H$23:$N$23,0))+'Input| Projects'!$AA619*INDEX('Input| Escalations'!$H$35:$N$35,MATCH('Calc| Project Costs'!Q$9,'Input| Escalations'!$H$23:$N$23,0))+1</f>
        <v>1</v>
      </c>
      <c r="R619" s="192">
        <f>'Input| Projects'!$Y619*INDEX('Input| Escalations'!$H$33:$N$33,MATCH('Calc| Project Costs'!R$9,'Input| Escalations'!$H$23:$N$23,0))+'Input| Projects'!$Z619*INDEX('Input| Escalations'!$H$34:$N$34,MATCH('Calc| Project Costs'!R$9,'Input| Escalations'!$H$23:$N$23,0))+'Input| Projects'!$AA619*INDEX('Input| Escalations'!$H$35:$N$35,MATCH('Calc| Project Costs'!R$9,'Input| Escalations'!$H$23:$N$23,0))+1</f>
        <v>1</v>
      </c>
      <c r="S619" s="192">
        <f>'Input| Projects'!$Y619*INDEX('Input| Escalations'!$H$33:$N$33,MATCH('Calc| Project Costs'!S$9,'Input| Escalations'!$H$23:$N$23,0))+'Input| Projects'!$Z619*INDEX('Input| Escalations'!$H$34:$N$34,MATCH('Calc| Project Costs'!S$9,'Input| Escalations'!$H$23:$N$23,0))+'Input| Projects'!$AA619*INDEX('Input| Escalations'!$H$35:$N$35,MATCH('Calc| Project Costs'!S$9,'Input| Escalations'!$H$23:$N$23,0))+1</f>
        <v>1</v>
      </c>
      <c r="T619" s="192">
        <f>'Input| Projects'!$Y619*INDEX('Input| Escalations'!$H$33:$N$33,MATCH('Calc| Project Costs'!T$9,'Input| Escalations'!$H$23:$N$23,0))+'Input| Projects'!$Z619*INDEX('Input| Escalations'!$H$34:$N$34,MATCH('Calc| Project Costs'!T$9,'Input| Escalations'!$H$23:$N$23,0))+'Input| Projects'!$AA619*INDEX('Input| Escalations'!$H$35:$N$35,MATCH('Calc| Project Costs'!T$9,'Input| Escalations'!$H$23:$N$23,0))+1</f>
        <v>1</v>
      </c>
      <c r="U619" s="106"/>
      <c r="V619" s="186">
        <f t="shared" si="300"/>
        <v>0</v>
      </c>
      <c r="W619" s="186">
        <f t="shared" si="301"/>
        <v>0</v>
      </c>
      <c r="X619" s="186">
        <f t="shared" si="302"/>
        <v>0</v>
      </c>
      <c r="Y619" s="186">
        <f t="shared" si="278"/>
        <v>0</v>
      </c>
      <c r="Z619" s="186">
        <f t="shared" si="279"/>
        <v>0</v>
      </c>
      <c r="AA619" s="186">
        <f t="shared" si="280"/>
        <v>0</v>
      </c>
      <c r="AB619" s="186">
        <f t="shared" si="281"/>
        <v>0</v>
      </c>
      <c r="AC619" s="106"/>
      <c r="AD619" s="186">
        <f>'Input| Projects'!Q619*N619*'Input| Escalations'!$K$19</f>
        <v>0</v>
      </c>
      <c r="AE619" s="186">
        <f>'Input| Projects'!R619*O619*'Input| Escalations'!$K$19</f>
        <v>0</v>
      </c>
      <c r="AF619" s="186">
        <f>'Input| Projects'!S619*P619*'Input| Escalations'!$K$19</f>
        <v>0</v>
      </c>
      <c r="AG619" s="186">
        <f>'Input| Projects'!T619*Q619*'Input| Escalations'!$K$19</f>
        <v>0</v>
      </c>
      <c r="AH619" s="186">
        <f>'Input| Projects'!U619*R619*'Input| Escalations'!$K$19</f>
        <v>0</v>
      </c>
      <c r="AI619" s="186">
        <f>'Input| Projects'!V619*S619*'Input| Escalations'!$K$19</f>
        <v>0</v>
      </c>
      <c r="AJ619" s="186">
        <f>'Input| Projects'!W619*T619*'Input| Escalations'!$K$19</f>
        <v>0</v>
      </c>
      <c r="AK619" s="106"/>
      <c r="AL619" s="186" t="str">
        <f>IFERROR(IF('Input| Overheads'!$C$42="Direct costs",SUMPRODUCT(--('Input| Projects'!$AC619="Yes"),'Calc| Overheads Allocation'!C$8,'Calc| Project Costs'!V619),IF('Input| Overheads'!$C$42="Internal labour",SUMPRODUCT(--('Input| Projects'!$AC619="Yes"),'Calc| Overheads Allocation'!C$8,'Calc| Project Costs'!V619,'Input| Projects'!$Y619),IF('Input| Overheads'!$C$42="DNSP defined",SUMPRODUCT(--('Input| Projects'!$AC619="Yes"),'Calc| Overheads Allocation'!C$61,'Input| Projects'!$AF619),""))),"")</f>
        <v/>
      </c>
      <c r="AM619" s="186" t="str">
        <f>IFERROR(IF('Input| Overheads'!$C$42="Direct costs",SUMPRODUCT(--('Input| Projects'!$AC619="Yes"),'Calc| Overheads Allocation'!D$8,'Calc| Project Costs'!W619),IF('Input| Overheads'!$C$42="Internal labour",SUMPRODUCT(--('Input| Projects'!$AC619="Yes"),'Calc| Overheads Allocation'!D$8,'Calc| Project Costs'!W619,'Input| Projects'!$Y619),IF('Input| Overheads'!$C$42="DNSP defined",SUMPRODUCT(--('Input| Projects'!$AC619="Yes"),'Calc| Overheads Allocation'!D$61,'Input| Projects'!$AF619),""))),"")</f>
        <v/>
      </c>
      <c r="AN619" s="186" t="str">
        <f>IFERROR(IF('Input| Overheads'!$C$42="Direct costs",SUMPRODUCT(--('Input| Projects'!$AC619="Yes"),'Calc| Overheads Allocation'!E$8,'Calc| Project Costs'!X619),IF('Input| Overheads'!$C$42="Internal labour",SUMPRODUCT(--('Input| Projects'!$AC619="Yes"),'Calc| Overheads Allocation'!E$8,'Calc| Project Costs'!X619,'Input| Projects'!$Y619),IF('Input| Overheads'!$C$42="DNSP defined",SUMPRODUCT(--('Input| Projects'!$AC619="Yes"),'Calc| Overheads Allocation'!E$61,'Input| Projects'!$AF619),""))),"")</f>
        <v/>
      </c>
      <c r="AO619" s="186" t="str">
        <f>IFERROR(IF('Input| Overheads'!$C$42="Direct costs",SUMPRODUCT(--('Input| Projects'!$AC619="Yes"),'Calc| Overheads Allocation'!F$8,'Calc| Project Costs'!Y619),IF('Input| Overheads'!$C$42="Internal labour",SUMPRODUCT(--('Input| Projects'!$AC619="Yes"),'Calc| Overheads Allocation'!F$8,'Calc| Project Costs'!Y619,'Input| Projects'!$Y619),IF('Input| Overheads'!$C$42="DNSP defined",SUMPRODUCT(--('Input| Projects'!$AC619="Yes"),'Calc| Overheads Allocation'!F$61,'Input| Projects'!$AF619),""))),"")</f>
        <v/>
      </c>
      <c r="AP619" s="186" t="str">
        <f>IFERROR(IF('Input| Overheads'!$C$42="Direct costs",SUMPRODUCT(--('Input| Projects'!$AC619="Yes"),'Calc| Overheads Allocation'!G$8,'Calc| Project Costs'!Z619),IF('Input| Overheads'!$C$42="Internal labour",SUMPRODUCT(--('Input| Projects'!$AC619="Yes"),'Calc| Overheads Allocation'!G$8,'Calc| Project Costs'!Z619,'Input| Projects'!$Y619),IF('Input| Overheads'!$C$42="DNSP defined",SUMPRODUCT(--('Input| Projects'!$AC619="Yes"),'Calc| Overheads Allocation'!G$61,'Input| Projects'!$AF619),""))),"")</f>
        <v/>
      </c>
      <c r="AQ619" s="186" t="str">
        <f>IFERROR(IF('Input| Overheads'!$C$42="Direct costs",SUMPRODUCT(--('Input| Projects'!$AC619="Yes"),'Calc| Overheads Allocation'!H$8,'Calc| Project Costs'!AA619),IF('Input| Overheads'!$C$42="Internal labour",SUMPRODUCT(--('Input| Projects'!$AC619="Yes"),'Calc| Overheads Allocation'!H$8,'Calc| Project Costs'!AA619,'Input| Projects'!$Y619),IF('Input| Overheads'!$C$42="DNSP defined",SUMPRODUCT(--('Input| Projects'!$AC619="Yes"),'Calc| Overheads Allocation'!H$61,'Input| Projects'!$AF619),""))),"")</f>
        <v/>
      </c>
      <c r="AR619" s="186" t="str">
        <f>IFERROR(IF('Input| Overheads'!$C$42="Direct costs",SUMPRODUCT(--('Input| Projects'!$AC619="Yes"),'Calc| Overheads Allocation'!I$8,'Calc| Project Costs'!AB619),IF('Input| Overheads'!$C$42="Internal labour",SUMPRODUCT(--('Input| Projects'!$AC619="Yes"),'Calc| Overheads Allocation'!I$8,'Calc| Project Costs'!AB619,'Input| Projects'!$Y619),IF('Input| Overheads'!$C$42="DNSP defined",SUMPRODUCT(--('Input| Projects'!$AC619="Yes"),'Calc| Overheads Allocation'!I$61,'Input| Projects'!$AF619),""))),"")</f>
        <v/>
      </c>
      <c r="AS619" s="106"/>
      <c r="AT619" s="186" t="str">
        <f>IFERROR(IF('Input| Overheads'!$C$42="Direct costs",SUMPRODUCT(--('Input| Projects'!$AD619="Yes"),'Calc| Overheads Allocation'!C$9,'Calc| Project Costs'!V619),IF('Input| Overheads'!$C$42="Internal labour",SUMPRODUCT(--('Input| Projects'!$AD619="Yes"),'Calc| Overheads Allocation'!C$9,'Calc| Project Costs'!V619,'Input| Projects'!$Y619),IF('Input| Overheads'!$C$42="DNSP defined",SUMPRODUCT(--('Input| Projects'!$AD619="Yes"),'Calc| Overheads Allocation'!C$62,'Input| Projects'!$AG619),""))),"")</f>
        <v/>
      </c>
      <c r="AU619" s="186" t="str">
        <f>IFERROR(IF('Input| Overheads'!$C$42="Direct costs",SUMPRODUCT(--('Input| Projects'!$AD619="Yes"),'Calc| Overheads Allocation'!D$9,'Calc| Project Costs'!W619),IF('Input| Overheads'!$C$42="Internal labour",SUMPRODUCT(--('Input| Projects'!$AD619="Yes"),'Calc| Overheads Allocation'!D$9,'Calc| Project Costs'!W619,'Input| Projects'!$Y619),IF('Input| Overheads'!$C$42="DNSP defined",SUMPRODUCT(--('Input| Projects'!$AD619="Yes"),'Calc| Overheads Allocation'!D$62,'Input| Projects'!$AG619),""))),"")</f>
        <v/>
      </c>
      <c r="AV619" s="186" t="str">
        <f>IFERROR(IF('Input| Overheads'!$C$42="Direct costs",SUMPRODUCT(--('Input| Projects'!$AD619="Yes"),'Calc| Overheads Allocation'!E$9,'Calc| Project Costs'!X619),IF('Input| Overheads'!$C$42="Internal labour",SUMPRODUCT(--('Input| Projects'!$AD619="Yes"),'Calc| Overheads Allocation'!E$9,'Calc| Project Costs'!X619,'Input| Projects'!$Y619),IF('Input| Overheads'!$C$42="DNSP defined",SUMPRODUCT(--('Input| Projects'!$AD619="Yes"),'Calc| Overheads Allocation'!E$62,'Input| Projects'!$AG619),""))),"")</f>
        <v/>
      </c>
      <c r="AW619" s="186" t="str">
        <f>IFERROR(IF('Input| Overheads'!$C$42="Direct costs",SUMPRODUCT(--('Input| Projects'!$AD619="Yes"),'Calc| Overheads Allocation'!F$9,'Calc| Project Costs'!Y619),IF('Input| Overheads'!$C$42="Internal labour",SUMPRODUCT(--('Input| Projects'!$AD619="Yes"),'Calc| Overheads Allocation'!F$9,'Calc| Project Costs'!Y619,'Input| Projects'!$Y619),IF('Input| Overheads'!$C$42="DNSP defined",SUMPRODUCT(--('Input| Projects'!$AD619="Yes"),'Calc| Overheads Allocation'!F$62,'Input| Projects'!$AG619),""))),"")</f>
        <v/>
      </c>
      <c r="AX619" s="186" t="str">
        <f>IFERROR(IF('Input| Overheads'!$C$42="Direct costs",SUMPRODUCT(--('Input| Projects'!$AD619="Yes"),'Calc| Overheads Allocation'!G$9,'Calc| Project Costs'!Z619),IF('Input| Overheads'!$C$42="Internal labour",SUMPRODUCT(--('Input| Projects'!$AD619="Yes"),'Calc| Overheads Allocation'!G$9,'Calc| Project Costs'!Z619,'Input| Projects'!$Y619),IF('Input| Overheads'!$C$42="DNSP defined",SUMPRODUCT(--('Input| Projects'!$AD619="Yes"),'Calc| Overheads Allocation'!G$62,'Input| Projects'!$AG619),""))),"")</f>
        <v/>
      </c>
      <c r="AY619" s="186" t="str">
        <f>IFERROR(IF('Input| Overheads'!$C$42="Direct costs",SUMPRODUCT(--('Input| Projects'!$AD619="Yes"),'Calc| Overheads Allocation'!H$9,'Calc| Project Costs'!AA619),IF('Input| Overheads'!$C$42="Internal labour",SUMPRODUCT(--('Input| Projects'!$AD619="Yes"),'Calc| Overheads Allocation'!H$9,'Calc| Project Costs'!AA619,'Input| Projects'!$Y619),IF('Input| Overheads'!$C$42="DNSP defined",SUMPRODUCT(--('Input| Projects'!$AD619="Yes"),'Calc| Overheads Allocation'!H$62,'Input| Projects'!$AG619),""))),"")</f>
        <v/>
      </c>
      <c r="AZ619" s="186" t="str">
        <f>IFERROR(IF('Input| Overheads'!$C$42="Direct costs",SUMPRODUCT(--('Input| Projects'!$AD619="Yes"),'Calc| Overheads Allocation'!I$9,'Calc| Project Costs'!AB619),IF('Input| Overheads'!$C$42="Internal labour",SUMPRODUCT(--('Input| Projects'!$AD619="Yes"),'Calc| Overheads Allocation'!I$9,'Calc| Project Costs'!AB619,'Input| Projects'!$Y619),IF('Input| Overheads'!$C$42="DNSP defined",SUMPRODUCT(--('Input| Projects'!$AD619="Yes"),'Calc| Overheads Allocation'!I$62,'Input| Projects'!$AG619),""))),"")</f>
        <v/>
      </c>
      <c r="BA619" s="106"/>
      <c r="BB619" s="186">
        <f t="shared" si="303"/>
        <v>0</v>
      </c>
      <c r="BC619" s="186">
        <f t="shared" si="304"/>
        <v>0</v>
      </c>
      <c r="BD619" s="186">
        <f t="shared" si="305"/>
        <v>0</v>
      </c>
      <c r="BE619" s="186">
        <f t="shared" si="282"/>
        <v>0</v>
      </c>
      <c r="BF619" s="186">
        <f t="shared" si="283"/>
        <v>0</v>
      </c>
      <c r="BG619" s="186">
        <f t="shared" si="284"/>
        <v>0</v>
      </c>
      <c r="BH619" s="186">
        <f t="shared" si="285"/>
        <v>0</v>
      </c>
      <c r="BI619" s="97"/>
      <c r="BJ619" s="186" t="str">
        <f t="shared" si="286"/>
        <v/>
      </c>
      <c r="BK619" s="186" t="str">
        <f t="shared" si="287"/>
        <v/>
      </c>
      <c r="BL619" s="186" t="str">
        <f t="shared" si="288"/>
        <v/>
      </c>
      <c r="BM619" s="186" t="str">
        <f t="shared" si="289"/>
        <v/>
      </c>
      <c r="BN619" s="186" t="str">
        <f t="shared" si="290"/>
        <v/>
      </c>
      <c r="BO619" s="186" t="str">
        <f t="shared" si="291"/>
        <v/>
      </c>
      <c r="BP619" s="186" t="str">
        <f t="shared" si="292"/>
        <v/>
      </c>
      <c r="BQ619" s="97"/>
      <c r="BR619" s="186">
        <f t="shared" si="293"/>
        <v>0</v>
      </c>
      <c r="BS619" s="186">
        <f t="shared" si="294"/>
        <v>0</v>
      </c>
      <c r="BT619" s="222">
        <f t="shared" si="295"/>
        <v>0</v>
      </c>
      <c r="BU619" s="222">
        <f t="shared" si="296"/>
        <v>0</v>
      </c>
      <c r="BV619" s="222">
        <f t="shared" si="297"/>
        <v>0</v>
      </c>
      <c r="BW619" s="222">
        <f t="shared" si="298"/>
        <v>0</v>
      </c>
      <c r="BX619" s="222">
        <f t="shared" si="299"/>
        <v>0</v>
      </c>
      <c r="BY619" s="106"/>
      <c r="BZ619" s="197" t="str">
        <f>IF(SUMIF('Input| Projects'!$AS$8:$CP$8,"Dx",'Input| Projects'!$AS619:$CP619)=0,"",SUMIF('Input| Projects'!$AS$8:$CP$8,"Dx",'Input| Projects'!$AS619:$CP619))</f>
        <v/>
      </c>
      <c r="CA619" s="197" t="str">
        <f>IF(SUMIF('Input| Projects'!$AS$8:$CP$8,"Tx",'Input| Projects'!$AS619:$CP619)=0,"",SUMIF('Input| Projects'!$AS$8:$CP$8,"Tx",'Input| Projects'!$AS619:$CP619))</f>
        <v/>
      </c>
      <c r="CB619" s="150" t="str">
        <f t="shared" si="306"/>
        <v/>
      </c>
    </row>
    <row r="620" spans="2:80" x14ac:dyDescent="0.2">
      <c r="B620" s="201">
        <f>IFERROR('Input| Projects'!B620,"")</f>
        <v>611</v>
      </c>
      <c r="C620" s="42" t="str">
        <f>IFERROR(IF('Input| Projects'!C620="","",'Input| Projects'!C620),"")</f>
        <v/>
      </c>
      <c r="D620" s="42" t="str">
        <f>IFERROR(IF('Input| Projects'!D620="","",'Input| Projects'!D620),"")</f>
        <v/>
      </c>
      <c r="E620" s="104"/>
      <c r="F620" s="190">
        <f>IFERROR('Input| Projects'!I620*'Input| Escalations'!$K$19,"")</f>
        <v>0</v>
      </c>
      <c r="G620" s="190">
        <f>IFERROR('Input| Projects'!J620*'Input| Escalations'!$K$19,"")</f>
        <v>0</v>
      </c>
      <c r="H620" s="190">
        <f>IFERROR('Input| Projects'!K620*'Input| Escalations'!$K$19,"")</f>
        <v>0</v>
      </c>
      <c r="I620" s="190">
        <f>IFERROR('Input| Projects'!L620*'Input| Escalations'!$K$19,"")</f>
        <v>0</v>
      </c>
      <c r="J620" s="190">
        <f>IFERROR('Input| Projects'!M620*'Input| Escalations'!$K$19,"")</f>
        <v>0</v>
      </c>
      <c r="K620" s="190">
        <f>IFERROR('Input| Projects'!N620*'Input| Escalations'!$K$19,"")</f>
        <v>0</v>
      </c>
      <c r="L620" s="190">
        <f>IFERROR('Input| Projects'!O620*'Input| Escalations'!$K$19,"")</f>
        <v>0</v>
      </c>
      <c r="M620" s="150" t="str">
        <f>IF(ABS(SUM(F620:L620)-(SUM('Input| Projects'!I620:O620)*'Input| Escalations'!$K$19))&lt;0.0000001,"",1)</f>
        <v/>
      </c>
      <c r="N620" s="192">
        <f>'Input| Projects'!$Y620*INDEX('Input| Escalations'!$H$33:$N$33,MATCH('Calc| Project Costs'!N$9,'Input| Escalations'!$H$23:$N$23,0))+'Input| Projects'!$Z620*INDEX('Input| Escalations'!$H$34:$N$34,MATCH('Calc| Project Costs'!N$9,'Input| Escalations'!$H$23:$N$23,0))+'Input| Projects'!$AA620*INDEX('Input| Escalations'!$H$35:$N$35,MATCH('Calc| Project Costs'!N$9,'Input| Escalations'!$H$23:$N$23,0))+1</f>
        <v>1</v>
      </c>
      <c r="O620" s="192">
        <f>'Input| Projects'!$Y620*INDEX('Input| Escalations'!$H$33:$N$33,MATCH('Calc| Project Costs'!O$9,'Input| Escalations'!$H$23:$N$23,0))+'Input| Projects'!$Z620*INDEX('Input| Escalations'!$H$34:$N$34,MATCH('Calc| Project Costs'!O$9,'Input| Escalations'!$H$23:$N$23,0))+'Input| Projects'!$AA620*INDEX('Input| Escalations'!$H$35:$N$35,MATCH('Calc| Project Costs'!O$9,'Input| Escalations'!$H$23:$N$23,0))+1</f>
        <v>1</v>
      </c>
      <c r="P620" s="192">
        <f>'Input| Projects'!$Y620*INDEX('Input| Escalations'!$H$33:$N$33,MATCH('Calc| Project Costs'!P$9,'Input| Escalations'!$H$23:$N$23,0))+'Input| Projects'!$Z620*INDEX('Input| Escalations'!$H$34:$N$34,MATCH('Calc| Project Costs'!P$9,'Input| Escalations'!$H$23:$N$23,0))+'Input| Projects'!$AA620*INDEX('Input| Escalations'!$H$35:$N$35,MATCH('Calc| Project Costs'!P$9,'Input| Escalations'!$H$23:$N$23,0))+1</f>
        <v>1</v>
      </c>
      <c r="Q620" s="192">
        <f>'Input| Projects'!$Y620*INDEX('Input| Escalations'!$H$33:$N$33,MATCH('Calc| Project Costs'!Q$9,'Input| Escalations'!$H$23:$N$23,0))+'Input| Projects'!$Z620*INDEX('Input| Escalations'!$H$34:$N$34,MATCH('Calc| Project Costs'!Q$9,'Input| Escalations'!$H$23:$N$23,0))+'Input| Projects'!$AA620*INDEX('Input| Escalations'!$H$35:$N$35,MATCH('Calc| Project Costs'!Q$9,'Input| Escalations'!$H$23:$N$23,0))+1</f>
        <v>1</v>
      </c>
      <c r="R620" s="192">
        <f>'Input| Projects'!$Y620*INDEX('Input| Escalations'!$H$33:$N$33,MATCH('Calc| Project Costs'!R$9,'Input| Escalations'!$H$23:$N$23,0))+'Input| Projects'!$Z620*INDEX('Input| Escalations'!$H$34:$N$34,MATCH('Calc| Project Costs'!R$9,'Input| Escalations'!$H$23:$N$23,0))+'Input| Projects'!$AA620*INDEX('Input| Escalations'!$H$35:$N$35,MATCH('Calc| Project Costs'!R$9,'Input| Escalations'!$H$23:$N$23,0))+1</f>
        <v>1</v>
      </c>
      <c r="S620" s="192">
        <f>'Input| Projects'!$Y620*INDEX('Input| Escalations'!$H$33:$N$33,MATCH('Calc| Project Costs'!S$9,'Input| Escalations'!$H$23:$N$23,0))+'Input| Projects'!$Z620*INDEX('Input| Escalations'!$H$34:$N$34,MATCH('Calc| Project Costs'!S$9,'Input| Escalations'!$H$23:$N$23,0))+'Input| Projects'!$AA620*INDEX('Input| Escalations'!$H$35:$N$35,MATCH('Calc| Project Costs'!S$9,'Input| Escalations'!$H$23:$N$23,0))+1</f>
        <v>1</v>
      </c>
      <c r="T620" s="192">
        <f>'Input| Projects'!$Y620*INDEX('Input| Escalations'!$H$33:$N$33,MATCH('Calc| Project Costs'!T$9,'Input| Escalations'!$H$23:$N$23,0))+'Input| Projects'!$Z620*INDEX('Input| Escalations'!$H$34:$N$34,MATCH('Calc| Project Costs'!T$9,'Input| Escalations'!$H$23:$N$23,0))+'Input| Projects'!$AA620*INDEX('Input| Escalations'!$H$35:$N$35,MATCH('Calc| Project Costs'!T$9,'Input| Escalations'!$H$23:$N$23,0))+1</f>
        <v>1</v>
      </c>
      <c r="U620" s="106"/>
      <c r="V620" s="186">
        <f t="shared" si="300"/>
        <v>0</v>
      </c>
      <c r="W620" s="186">
        <f t="shared" si="301"/>
        <v>0</v>
      </c>
      <c r="X620" s="186">
        <f t="shared" si="302"/>
        <v>0</v>
      </c>
      <c r="Y620" s="186">
        <f t="shared" si="278"/>
        <v>0</v>
      </c>
      <c r="Z620" s="186">
        <f t="shared" si="279"/>
        <v>0</v>
      </c>
      <c r="AA620" s="186">
        <f t="shared" si="280"/>
        <v>0</v>
      </c>
      <c r="AB620" s="186">
        <f t="shared" si="281"/>
        <v>0</v>
      </c>
      <c r="AC620" s="106"/>
      <c r="AD620" s="186">
        <f>'Input| Projects'!Q620*N620*'Input| Escalations'!$K$19</f>
        <v>0</v>
      </c>
      <c r="AE620" s="186">
        <f>'Input| Projects'!R620*O620*'Input| Escalations'!$K$19</f>
        <v>0</v>
      </c>
      <c r="AF620" s="186">
        <f>'Input| Projects'!S620*P620*'Input| Escalations'!$K$19</f>
        <v>0</v>
      </c>
      <c r="AG620" s="186">
        <f>'Input| Projects'!T620*Q620*'Input| Escalations'!$K$19</f>
        <v>0</v>
      </c>
      <c r="AH620" s="186">
        <f>'Input| Projects'!U620*R620*'Input| Escalations'!$K$19</f>
        <v>0</v>
      </c>
      <c r="AI620" s="186">
        <f>'Input| Projects'!V620*S620*'Input| Escalations'!$K$19</f>
        <v>0</v>
      </c>
      <c r="AJ620" s="186">
        <f>'Input| Projects'!W620*T620*'Input| Escalations'!$K$19</f>
        <v>0</v>
      </c>
      <c r="AK620" s="106"/>
      <c r="AL620" s="186" t="str">
        <f>IFERROR(IF('Input| Overheads'!$C$42="Direct costs",SUMPRODUCT(--('Input| Projects'!$AC620="Yes"),'Calc| Overheads Allocation'!C$8,'Calc| Project Costs'!V620),IF('Input| Overheads'!$C$42="Internal labour",SUMPRODUCT(--('Input| Projects'!$AC620="Yes"),'Calc| Overheads Allocation'!C$8,'Calc| Project Costs'!V620,'Input| Projects'!$Y620),IF('Input| Overheads'!$C$42="DNSP defined",SUMPRODUCT(--('Input| Projects'!$AC620="Yes"),'Calc| Overheads Allocation'!C$61,'Input| Projects'!$AF620),""))),"")</f>
        <v/>
      </c>
      <c r="AM620" s="186" t="str">
        <f>IFERROR(IF('Input| Overheads'!$C$42="Direct costs",SUMPRODUCT(--('Input| Projects'!$AC620="Yes"),'Calc| Overheads Allocation'!D$8,'Calc| Project Costs'!W620),IF('Input| Overheads'!$C$42="Internal labour",SUMPRODUCT(--('Input| Projects'!$AC620="Yes"),'Calc| Overheads Allocation'!D$8,'Calc| Project Costs'!W620,'Input| Projects'!$Y620),IF('Input| Overheads'!$C$42="DNSP defined",SUMPRODUCT(--('Input| Projects'!$AC620="Yes"),'Calc| Overheads Allocation'!D$61,'Input| Projects'!$AF620),""))),"")</f>
        <v/>
      </c>
      <c r="AN620" s="186" t="str">
        <f>IFERROR(IF('Input| Overheads'!$C$42="Direct costs",SUMPRODUCT(--('Input| Projects'!$AC620="Yes"),'Calc| Overheads Allocation'!E$8,'Calc| Project Costs'!X620),IF('Input| Overheads'!$C$42="Internal labour",SUMPRODUCT(--('Input| Projects'!$AC620="Yes"),'Calc| Overheads Allocation'!E$8,'Calc| Project Costs'!X620,'Input| Projects'!$Y620),IF('Input| Overheads'!$C$42="DNSP defined",SUMPRODUCT(--('Input| Projects'!$AC620="Yes"),'Calc| Overheads Allocation'!E$61,'Input| Projects'!$AF620),""))),"")</f>
        <v/>
      </c>
      <c r="AO620" s="186" t="str">
        <f>IFERROR(IF('Input| Overheads'!$C$42="Direct costs",SUMPRODUCT(--('Input| Projects'!$AC620="Yes"),'Calc| Overheads Allocation'!F$8,'Calc| Project Costs'!Y620),IF('Input| Overheads'!$C$42="Internal labour",SUMPRODUCT(--('Input| Projects'!$AC620="Yes"),'Calc| Overheads Allocation'!F$8,'Calc| Project Costs'!Y620,'Input| Projects'!$Y620),IF('Input| Overheads'!$C$42="DNSP defined",SUMPRODUCT(--('Input| Projects'!$AC620="Yes"),'Calc| Overheads Allocation'!F$61,'Input| Projects'!$AF620),""))),"")</f>
        <v/>
      </c>
      <c r="AP620" s="186" t="str">
        <f>IFERROR(IF('Input| Overheads'!$C$42="Direct costs",SUMPRODUCT(--('Input| Projects'!$AC620="Yes"),'Calc| Overheads Allocation'!G$8,'Calc| Project Costs'!Z620),IF('Input| Overheads'!$C$42="Internal labour",SUMPRODUCT(--('Input| Projects'!$AC620="Yes"),'Calc| Overheads Allocation'!G$8,'Calc| Project Costs'!Z620,'Input| Projects'!$Y620),IF('Input| Overheads'!$C$42="DNSP defined",SUMPRODUCT(--('Input| Projects'!$AC620="Yes"),'Calc| Overheads Allocation'!G$61,'Input| Projects'!$AF620),""))),"")</f>
        <v/>
      </c>
      <c r="AQ620" s="186" t="str">
        <f>IFERROR(IF('Input| Overheads'!$C$42="Direct costs",SUMPRODUCT(--('Input| Projects'!$AC620="Yes"),'Calc| Overheads Allocation'!H$8,'Calc| Project Costs'!AA620),IF('Input| Overheads'!$C$42="Internal labour",SUMPRODUCT(--('Input| Projects'!$AC620="Yes"),'Calc| Overheads Allocation'!H$8,'Calc| Project Costs'!AA620,'Input| Projects'!$Y620),IF('Input| Overheads'!$C$42="DNSP defined",SUMPRODUCT(--('Input| Projects'!$AC620="Yes"),'Calc| Overheads Allocation'!H$61,'Input| Projects'!$AF620),""))),"")</f>
        <v/>
      </c>
      <c r="AR620" s="186" t="str">
        <f>IFERROR(IF('Input| Overheads'!$C$42="Direct costs",SUMPRODUCT(--('Input| Projects'!$AC620="Yes"),'Calc| Overheads Allocation'!I$8,'Calc| Project Costs'!AB620),IF('Input| Overheads'!$C$42="Internal labour",SUMPRODUCT(--('Input| Projects'!$AC620="Yes"),'Calc| Overheads Allocation'!I$8,'Calc| Project Costs'!AB620,'Input| Projects'!$Y620),IF('Input| Overheads'!$C$42="DNSP defined",SUMPRODUCT(--('Input| Projects'!$AC620="Yes"),'Calc| Overheads Allocation'!I$61,'Input| Projects'!$AF620),""))),"")</f>
        <v/>
      </c>
      <c r="AS620" s="106"/>
      <c r="AT620" s="186" t="str">
        <f>IFERROR(IF('Input| Overheads'!$C$42="Direct costs",SUMPRODUCT(--('Input| Projects'!$AD620="Yes"),'Calc| Overheads Allocation'!C$9,'Calc| Project Costs'!V620),IF('Input| Overheads'!$C$42="Internal labour",SUMPRODUCT(--('Input| Projects'!$AD620="Yes"),'Calc| Overheads Allocation'!C$9,'Calc| Project Costs'!V620,'Input| Projects'!$Y620),IF('Input| Overheads'!$C$42="DNSP defined",SUMPRODUCT(--('Input| Projects'!$AD620="Yes"),'Calc| Overheads Allocation'!C$62,'Input| Projects'!$AG620),""))),"")</f>
        <v/>
      </c>
      <c r="AU620" s="186" t="str">
        <f>IFERROR(IF('Input| Overheads'!$C$42="Direct costs",SUMPRODUCT(--('Input| Projects'!$AD620="Yes"),'Calc| Overheads Allocation'!D$9,'Calc| Project Costs'!W620),IF('Input| Overheads'!$C$42="Internal labour",SUMPRODUCT(--('Input| Projects'!$AD620="Yes"),'Calc| Overheads Allocation'!D$9,'Calc| Project Costs'!W620,'Input| Projects'!$Y620),IF('Input| Overheads'!$C$42="DNSP defined",SUMPRODUCT(--('Input| Projects'!$AD620="Yes"),'Calc| Overheads Allocation'!D$62,'Input| Projects'!$AG620),""))),"")</f>
        <v/>
      </c>
      <c r="AV620" s="186" t="str">
        <f>IFERROR(IF('Input| Overheads'!$C$42="Direct costs",SUMPRODUCT(--('Input| Projects'!$AD620="Yes"),'Calc| Overheads Allocation'!E$9,'Calc| Project Costs'!X620),IF('Input| Overheads'!$C$42="Internal labour",SUMPRODUCT(--('Input| Projects'!$AD620="Yes"),'Calc| Overheads Allocation'!E$9,'Calc| Project Costs'!X620,'Input| Projects'!$Y620),IF('Input| Overheads'!$C$42="DNSP defined",SUMPRODUCT(--('Input| Projects'!$AD620="Yes"),'Calc| Overheads Allocation'!E$62,'Input| Projects'!$AG620),""))),"")</f>
        <v/>
      </c>
      <c r="AW620" s="186" t="str">
        <f>IFERROR(IF('Input| Overheads'!$C$42="Direct costs",SUMPRODUCT(--('Input| Projects'!$AD620="Yes"),'Calc| Overheads Allocation'!F$9,'Calc| Project Costs'!Y620),IF('Input| Overheads'!$C$42="Internal labour",SUMPRODUCT(--('Input| Projects'!$AD620="Yes"),'Calc| Overheads Allocation'!F$9,'Calc| Project Costs'!Y620,'Input| Projects'!$Y620),IF('Input| Overheads'!$C$42="DNSP defined",SUMPRODUCT(--('Input| Projects'!$AD620="Yes"),'Calc| Overheads Allocation'!F$62,'Input| Projects'!$AG620),""))),"")</f>
        <v/>
      </c>
      <c r="AX620" s="186" t="str">
        <f>IFERROR(IF('Input| Overheads'!$C$42="Direct costs",SUMPRODUCT(--('Input| Projects'!$AD620="Yes"),'Calc| Overheads Allocation'!G$9,'Calc| Project Costs'!Z620),IF('Input| Overheads'!$C$42="Internal labour",SUMPRODUCT(--('Input| Projects'!$AD620="Yes"),'Calc| Overheads Allocation'!G$9,'Calc| Project Costs'!Z620,'Input| Projects'!$Y620),IF('Input| Overheads'!$C$42="DNSP defined",SUMPRODUCT(--('Input| Projects'!$AD620="Yes"),'Calc| Overheads Allocation'!G$62,'Input| Projects'!$AG620),""))),"")</f>
        <v/>
      </c>
      <c r="AY620" s="186" t="str">
        <f>IFERROR(IF('Input| Overheads'!$C$42="Direct costs",SUMPRODUCT(--('Input| Projects'!$AD620="Yes"),'Calc| Overheads Allocation'!H$9,'Calc| Project Costs'!AA620),IF('Input| Overheads'!$C$42="Internal labour",SUMPRODUCT(--('Input| Projects'!$AD620="Yes"),'Calc| Overheads Allocation'!H$9,'Calc| Project Costs'!AA620,'Input| Projects'!$Y620),IF('Input| Overheads'!$C$42="DNSP defined",SUMPRODUCT(--('Input| Projects'!$AD620="Yes"),'Calc| Overheads Allocation'!H$62,'Input| Projects'!$AG620),""))),"")</f>
        <v/>
      </c>
      <c r="AZ620" s="186" t="str">
        <f>IFERROR(IF('Input| Overheads'!$C$42="Direct costs",SUMPRODUCT(--('Input| Projects'!$AD620="Yes"),'Calc| Overheads Allocation'!I$9,'Calc| Project Costs'!AB620),IF('Input| Overheads'!$C$42="Internal labour",SUMPRODUCT(--('Input| Projects'!$AD620="Yes"),'Calc| Overheads Allocation'!I$9,'Calc| Project Costs'!AB620,'Input| Projects'!$Y620),IF('Input| Overheads'!$C$42="DNSP defined",SUMPRODUCT(--('Input| Projects'!$AD620="Yes"),'Calc| Overheads Allocation'!I$62,'Input| Projects'!$AG620),""))),"")</f>
        <v/>
      </c>
      <c r="BA620" s="106"/>
      <c r="BB620" s="186">
        <f t="shared" si="303"/>
        <v>0</v>
      </c>
      <c r="BC620" s="186">
        <f t="shared" si="304"/>
        <v>0</v>
      </c>
      <c r="BD620" s="186">
        <f t="shared" si="305"/>
        <v>0</v>
      </c>
      <c r="BE620" s="186">
        <f t="shared" si="282"/>
        <v>0</v>
      </c>
      <c r="BF620" s="186">
        <f t="shared" si="283"/>
        <v>0</v>
      </c>
      <c r="BG620" s="186">
        <f t="shared" si="284"/>
        <v>0</v>
      </c>
      <c r="BH620" s="186">
        <f t="shared" si="285"/>
        <v>0</v>
      </c>
      <c r="BI620" s="97"/>
      <c r="BJ620" s="186" t="str">
        <f t="shared" si="286"/>
        <v/>
      </c>
      <c r="BK620" s="186" t="str">
        <f t="shared" si="287"/>
        <v/>
      </c>
      <c r="BL620" s="186" t="str">
        <f t="shared" si="288"/>
        <v/>
      </c>
      <c r="BM620" s="186" t="str">
        <f t="shared" si="289"/>
        <v/>
      </c>
      <c r="BN620" s="186" t="str">
        <f t="shared" si="290"/>
        <v/>
      </c>
      <c r="BO620" s="186" t="str">
        <f t="shared" si="291"/>
        <v/>
      </c>
      <c r="BP620" s="186" t="str">
        <f t="shared" si="292"/>
        <v/>
      </c>
      <c r="BQ620" s="97"/>
      <c r="BR620" s="186">
        <f t="shared" si="293"/>
        <v>0</v>
      </c>
      <c r="BS620" s="186">
        <f t="shared" si="294"/>
        <v>0</v>
      </c>
      <c r="BT620" s="222">
        <f t="shared" si="295"/>
        <v>0</v>
      </c>
      <c r="BU620" s="222">
        <f t="shared" si="296"/>
        <v>0</v>
      </c>
      <c r="BV620" s="222">
        <f t="shared" si="297"/>
        <v>0</v>
      </c>
      <c r="BW620" s="222">
        <f t="shared" si="298"/>
        <v>0</v>
      </c>
      <c r="BX620" s="222">
        <f t="shared" si="299"/>
        <v>0</v>
      </c>
      <c r="BY620" s="106"/>
      <c r="BZ620" s="197" t="str">
        <f>IF(SUMIF('Input| Projects'!$AS$8:$CP$8,"Dx",'Input| Projects'!$AS620:$CP620)=0,"",SUMIF('Input| Projects'!$AS$8:$CP$8,"Dx",'Input| Projects'!$AS620:$CP620))</f>
        <v/>
      </c>
      <c r="CA620" s="197" t="str">
        <f>IF(SUMIF('Input| Projects'!$AS$8:$CP$8,"Tx",'Input| Projects'!$AS620:$CP620)=0,"",SUMIF('Input| Projects'!$AS$8:$CP$8,"Tx",'Input| Projects'!$AS620:$CP620))</f>
        <v/>
      </c>
      <c r="CB620" s="150" t="str">
        <f t="shared" si="306"/>
        <v/>
      </c>
    </row>
    <row r="621" spans="2:80" x14ac:dyDescent="0.2">
      <c r="B621" s="201">
        <f>IFERROR('Input| Projects'!B621,"")</f>
        <v>612</v>
      </c>
      <c r="C621" s="42" t="str">
        <f>IFERROR(IF('Input| Projects'!C621="","",'Input| Projects'!C621),"")</f>
        <v/>
      </c>
      <c r="D621" s="42" t="str">
        <f>IFERROR(IF('Input| Projects'!D621="","",'Input| Projects'!D621),"")</f>
        <v/>
      </c>
      <c r="E621" s="104"/>
      <c r="F621" s="190">
        <f>IFERROR('Input| Projects'!I621*'Input| Escalations'!$K$19,"")</f>
        <v>0</v>
      </c>
      <c r="G621" s="190">
        <f>IFERROR('Input| Projects'!J621*'Input| Escalations'!$K$19,"")</f>
        <v>0</v>
      </c>
      <c r="H621" s="190">
        <f>IFERROR('Input| Projects'!K621*'Input| Escalations'!$K$19,"")</f>
        <v>0</v>
      </c>
      <c r="I621" s="190">
        <f>IFERROR('Input| Projects'!L621*'Input| Escalations'!$K$19,"")</f>
        <v>0</v>
      </c>
      <c r="J621" s="190">
        <f>IFERROR('Input| Projects'!M621*'Input| Escalations'!$K$19,"")</f>
        <v>0</v>
      </c>
      <c r="K621" s="190">
        <f>IFERROR('Input| Projects'!N621*'Input| Escalations'!$K$19,"")</f>
        <v>0</v>
      </c>
      <c r="L621" s="190">
        <f>IFERROR('Input| Projects'!O621*'Input| Escalations'!$K$19,"")</f>
        <v>0</v>
      </c>
      <c r="M621" s="150" t="str">
        <f>IF(ABS(SUM(F621:L621)-(SUM('Input| Projects'!I621:O621)*'Input| Escalations'!$K$19))&lt;0.0000001,"",1)</f>
        <v/>
      </c>
      <c r="N621" s="192">
        <f>'Input| Projects'!$Y621*INDEX('Input| Escalations'!$H$33:$N$33,MATCH('Calc| Project Costs'!N$9,'Input| Escalations'!$H$23:$N$23,0))+'Input| Projects'!$Z621*INDEX('Input| Escalations'!$H$34:$N$34,MATCH('Calc| Project Costs'!N$9,'Input| Escalations'!$H$23:$N$23,0))+'Input| Projects'!$AA621*INDEX('Input| Escalations'!$H$35:$N$35,MATCH('Calc| Project Costs'!N$9,'Input| Escalations'!$H$23:$N$23,0))+1</f>
        <v>1</v>
      </c>
      <c r="O621" s="192">
        <f>'Input| Projects'!$Y621*INDEX('Input| Escalations'!$H$33:$N$33,MATCH('Calc| Project Costs'!O$9,'Input| Escalations'!$H$23:$N$23,0))+'Input| Projects'!$Z621*INDEX('Input| Escalations'!$H$34:$N$34,MATCH('Calc| Project Costs'!O$9,'Input| Escalations'!$H$23:$N$23,0))+'Input| Projects'!$AA621*INDEX('Input| Escalations'!$H$35:$N$35,MATCH('Calc| Project Costs'!O$9,'Input| Escalations'!$H$23:$N$23,0))+1</f>
        <v>1</v>
      </c>
      <c r="P621" s="192">
        <f>'Input| Projects'!$Y621*INDEX('Input| Escalations'!$H$33:$N$33,MATCH('Calc| Project Costs'!P$9,'Input| Escalations'!$H$23:$N$23,0))+'Input| Projects'!$Z621*INDEX('Input| Escalations'!$H$34:$N$34,MATCH('Calc| Project Costs'!P$9,'Input| Escalations'!$H$23:$N$23,0))+'Input| Projects'!$AA621*INDEX('Input| Escalations'!$H$35:$N$35,MATCH('Calc| Project Costs'!P$9,'Input| Escalations'!$H$23:$N$23,0))+1</f>
        <v>1</v>
      </c>
      <c r="Q621" s="192">
        <f>'Input| Projects'!$Y621*INDEX('Input| Escalations'!$H$33:$N$33,MATCH('Calc| Project Costs'!Q$9,'Input| Escalations'!$H$23:$N$23,0))+'Input| Projects'!$Z621*INDEX('Input| Escalations'!$H$34:$N$34,MATCH('Calc| Project Costs'!Q$9,'Input| Escalations'!$H$23:$N$23,0))+'Input| Projects'!$AA621*INDEX('Input| Escalations'!$H$35:$N$35,MATCH('Calc| Project Costs'!Q$9,'Input| Escalations'!$H$23:$N$23,0))+1</f>
        <v>1</v>
      </c>
      <c r="R621" s="192">
        <f>'Input| Projects'!$Y621*INDEX('Input| Escalations'!$H$33:$N$33,MATCH('Calc| Project Costs'!R$9,'Input| Escalations'!$H$23:$N$23,0))+'Input| Projects'!$Z621*INDEX('Input| Escalations'!$H$34:$N$34,MATCH('Calc| Project Costs'!R$9,'Input| Escalations'!$H$23:$N$23,0))+'Input| Projects'!$AA621*INDEX('Input| Escalations'!$H$35:$N$35,MATCH('Calc| Project Costs'!R$9,'Input| Escalations'!$H$23:$N$23,0))+1</f>
        <v>1</v>
      </c>
      <c r="S621" s="192">
        <f>'Input| Projects'!$Y621*INDEX('Input| Escalations'!$H$33:$N$33,MATCH('Calc| Project Costs'!S$9,'Input| Escalations'!$H$23:$N$23,0))+'Input| Projects'!$Z621*INDEX('Input| Escalations'!$H$34:$N$34,MATCH('Calc| Project Costs'!S$9,'Input| Escalations'!$H$23:$N$23,0))+'Input| Projects'!$AA621*INDEX('Input| Escalations'!$H$35:$N$35,MATCH('Calc| Project Costs'!S$9,'Input| Escalations'!$H$23:$N$23,0))+1</f>
        <v>1</v>
      </c>
      <c r="T621" s="192">
        <f>'Input| Projects'!$Y621*INDEX('Input| Escalations'!$H$33:$N$33,MATCH('Calc| Project Costs'!T$9,'Input| Escalations'!$H$23:$N$23,0))+'Input| Projects'!$Z621*INDEX('Input| Escalations'!$H$34:$N$34,MATCH('Calc| Project Costs'!T$9,'Input| Escalations'!$H$23:$N$23,0))+'Input| Projects'!$AA621*INDEX('Input| Escalations'!$H$35:$N$35,MATCH('Calc| Project Costs'!T$9,'Input| Escalations'!$H$23:$N$23,0))+1</f>
        <v>1</v>
      </c>
      <c r="U621" s="106"/>
      <c r="V621" s="186">
        <f t="shared" si="300"/>
        <v>0</v>
      </c>
      <c r="W621" s="186">
        <f t="shared" si="301"/>
        <v>0</v>
      </c>
      <c r="X621" s="186">
        <f t="shared" si="302"/>
        <v>0</v>
      </c>
      <c r="Y621" s="186">
        <f t="shared" si="278"/>
        <v>0</v>
      </c>
      <c r="Z621" s="186">
        <f t="shared" si="279"/>
        <v>0</v>
      </c>
      <c r="AA621" s="186">
        <f t="shared" si="280"/>
        <v>0</v>
      </c>
      <c r="AB621" s="186">
        <f t="shared" si="281"/>
        <v>0</v>
      </c>
      <c r="AC621" s="106"/>
      <c r="AD621" s="186">
        <f>'Input| Projects'!Q621*N621*'Input| Escalations'!$K$19</f>
        <v>0</v>
      </c>
      <c r="AE621" s="186">
        <f>'Input| Projects'!R621*O621*'Input| Escalations'!$K$19</f>
        <v>0</v>
      </c>
      <c r="AF621" s="186">
        <f>'Input| Projects'!S621*P621*'Input| Escalations'!$K$19</f>
        <v>0</v>
      </c>
      <c r="AG621" s="186">
        <f>'Input| Projects'!T621*Q621*'Input| Escalations'!$K$19</f>
        <v>0</v>
      </c>
      <c r="AH621" s="186">
        <f>'Input| Projects'!U621*R621*'Input| Escalations'!$K$19</f>
        <v>0</v>
      </c>
      <c r="AI621" s="186">
        <f>'Input| Projects'!V621*S621*'Input| Escalations'!$K$19</f>
        <v>0</v>
      </c>
      <c r="AJ621" s="186">
        <f>'Input| Projects'!W621*T621*'Input| Escalations'!$K$19</f>
        <v>0</v>
      </c>
      <c r="AK621" s="106"/>
      <c r="AL621" s="186" t="str">
        <f>IFERROR(IF('Input| Overheads'!$C$42="Direct costs",SUMPRODUCT(--('Input| Projects'!$AC621="Yes"),'Calc| Overheads Allocation'!C$8,'Calc| Project Costs'!V621),IF('Input| Overheads'!$C$42="Internal labour",SUMPRODUCT(--('Input| Projects'!$AC621="Yes"),'Calc| Overheads Allocation'!C$8,'Calc| Project Costs'!V621,'Input| Projects'!$Y621),IF('Input| Overheads'!$C$42="DNSP defined",SUMPRODUCT(--('Input| Projects'!$AC621="Yes"),'Calc| Overheads Allocation'!C$61,'Input| Projects'!$AF621),""))),"")</f>
        <v/>
      </c>
      <c r="AM621" s="186" t="str">
        <f>IFERROR(IF('Input| Overheads'!$C$42="Direct costs",SUMPRODUCT(--('Input| Projects'!$AC621="Yes"),'Calc| Overheads Allocation'!D$8,'Calc| Project Costs'!W621),IF('Input| Overheads'!$C$42="Internal labour",SUMPRODUCT(--('Input| Projects'!$AC621="Yes"),'Calc| Overheads Allocation'!D$8,'Calc| Project Costs'!W621,'Input| Projects'!$Y621),IF('Input| Overheads'!$C$42="DNSP defined",SUMPRODUCT(--('Input| Projects'!$AC621="Yes"),'Calc| Overheads Allocation'!D$61,'Input| Projects'!$AF621),""))),"")</f>
        <v/>
      </c>
      <c r="AN621" s="186" t="str">
        <f>IFERROR(IF('Input| Overheads'!$C$42="Direct costs",SUMPRODUCT(--('Input| Projects'!$AC621="Yes"),'Calc| Overheads Allocation'!E$8,'Calc| Project Costs'!X621),IF('Input| Overheads'!$C$42="Internal labour",SUMPRODUCT(--('Input| Projects'!$AC621="Yes"),'Calc| Overheads Allocation'!E$8,'Calc| Project Costs'!X621,'Input| Projects'!$Y621),IF('Input| Overheads'!$C$42="DNSP defined",SUMPRODUCT(--('Input| Projects'!$AC621="Yes"),'Calc| Overheads Allocation'!E$61,'Input| Projects'!$AF621),""))),"")</f>
        <v/>
      </c>
      <c r="AO621" s="186" t="str">
        <f>IFERROR(IF('Input| Overheads'!$C$42="Direct costs",SUMPRODUCT(--('Input| Projects'!$AC621="Yes"),'Calc| Overheads Allocation'!F$8,'Calc| Project Costs'!Y621),IF('Input| Overheads'!$C$42="Internal labour",SUMPRODUCT(--('Input| Projects'!$AC621="Yes"),'Calc| Overheads Allocation'!F$8,'Calc| Project Costs'!Y621,'Input| Projects'!$Y621),IF('Input| Overheads'!$C$42="DNSP defined",SUMPRODUCT(--('Input| Projects'!$AC621="Yes"),'Calc| Overheads Allocation'!F$61,'Input| Projects'!$AF621),""))),"")</f>
        <v/>
      </c>
      <c r="AP621" s="186" t="str">
        <f>IFERROR(IF('Input| Overheads'!$C$42="Direct costs",SUMPRODUCT(--('Input| Projects'!$AC621="Yes"),'Calc| Overheads Allocation'!G$8,'Calc| Project Costs'!Z621),IF('Input| Overheads'!$C$42="Internal labour",SUMPRODUCT(--('Input| Projects'!$AC621="Yes"),'Calc| Overheads Allocation'!G$8,'Calc| Project Costs'!Z621,'Input| Projects'!$Y621),IF('Input| Overheads'!$C$42="DNSP defined",SUMPRODUCT(--('Input| Projects'!$AC621="Yes"),'Calc| Overheads Allocation'!G$61,'Input| Projects'!$AF621),""))),"")</f>
        <v/>
      </c>
      <c r="AQ621" s="186" t="str">
        <f>IFERROR(IF('Input| Overheads'!$C$42="Direct costs",SUMPRODUCT(--('Input| Projects'!$AC621="Yes"),'Calc| Overheads Allocation'!H$8,'Calc| Project Costs'!AA621),IF('Input| Overheads'!$C$42="Internal labour",SUMPRODUCT(--('Input| Projects'!$AC621="Yes"),'Calc| Overheads Allocation'!H$8,'Calc| Project Costs'!AA621,'Input| Projects'!$Y621),IF('Input| Overheads'!$C$42="DNSP defined",SUMPRODUCT(--('Input| Projects'!$AC621="Yes"),'Calc| Overheads Allocation'!H$61,'Input| Projects'!$AF621),""))),"")</f>
        <v/>
      </c>
      <c r="AR621" s="186" t="str">
        <f>IFERROR(IF('Input| Overheads'!$C$42="Direct costs",SUMPRODUCT(--('Input| Projects'!$AC621="Yes"),'Calc| Overheads Allocation'!I$8,'Calc| Project Costs'!AB621),IF('Input| Overheads'!$C$42="Internal labour",SUMPRODUCT(--('Input| Projects'!$AC621="Yes"),'Calc| Overheads Allocation'!I$8,'Calc| Project Costs'!AB621,'Input| Projects'!$Y621),IF('Input| Overheads'!$C$42="DNSP defined",SUMPRODUCT(--('Input| Projects'!$AC621="Yes"),'Calc| Overheads Allocation'!I$61,'Input| Projects'!$AF621),""))),"")</f>
        <v/>
      </c>
      <c r="AS621" s="106"/>
      <c r="AT621" s="186" t="str">
        <f>IFERROR(IF('Input| Overheads'!$C$42="Direct costs",SUMPRODUCT(--('Input| Projects'!$AD621="Yes"),'Calc| Overheads Allocation'!C$9,'Calc| Project Costs'!V621),IF('Input| Overheads'!$C$42="Internal labour",SUMPRODUCT(--('Input| Projects'!$AD621="Yes"),'Calc| Overheads Allocation'!C$9,'Calc| Project Costs'!V621,'Input| Projects'!$Y621),IF('Input| Overheads'!$C$42="DNSP defined",SUMPRODUCT(--('Input| Projects'!$AD621="Yes"),'Calc| Overheads Allocation'!C$62,'Input| Projects'!$AG621),""))),"")</f>
        <v/>
      </c>
      <c r="AU621" s="186" t="str">
        <f>IFERROR(IF('Input| Overheads'!$C$42="Direct costs",SUMPRODUCT(--('Input| Projects'!$AD621="Yes"),'Calc| Overheads Allocation'!D$9,'Calc| Project Costs'!W621),IF('Input| Overheads'!$C$42="Internal labour",SUMPRODUCT(--('Input| Projects'!$AD621="Yes"),'Calc| Overheads Allocation'!D$9,'Calc| Project Costs'!W621,'Input| Projects'!$Y621),IF('Input| Overheads'!$C$42="DNSP defined",SUMPRODUCT(--('Input| Projects'!$AD621="Yes"),'Calc| Overheads Allocation'!D$62,'Input| Projects'!$AG621),""))),"")</f>
        <v/>
      </c>
      <c r="AV621" s="186" t="str">
        <f>IFERROR(IF('Input| Overheads'!$C$42="Direct costs",SUMPRODUCT(--('Input| Projects'!$AD621="Yes"),'Calc| Overheads Allocation'!E$9,'Calc| Project Costs'!X621),IF('Input| Overheads'!$C$42="Internal labour",SUMPRODUCT(--('Input| Projects'!$AD621="Yes"),'Calc| Overheads Allocation'!E$9,'Calc| Project Costs'!X621,'Input| Projects'!$Y621),IF('Input| Overheads'!$C$42="DNSP defined",SUMPRODUCT(--('Input| Projects'!$AD621="Yes"),'Calc| Overheads Allocation'!E$62,'Input| Projects'!$AG621),""))),"")</f>
        <v/>
      </c>
      <c r="AW621" s="186" t="str">
        <f>IFERROR(IF('Input| Overheads'!$C$42="Direct costs",SUMPRODUCT(--('Input| Projects'!$AD621="Yes"),'Calc| Overheads Allocation'!F$9,'Calc| Project Costs'!Y621),IF('Input| Overheads'!$C$42="Internal labour",SUMPRODUCT(--('Input| Projects'!$AD621="Yes"),'Calc| Overheads Allocation'!F$9,'Calc| Project Costs'!Y621,'Input| Projects'!$Y621),IF('Input| Overheads'!$C$42="DNSP defined",SUMPRODUCT(--('Input| Projects'!$AD621="Yes"),'Calc| Overheads Allocation'!F$62,'Input| Projects'!$AG621),""))),"")</f>
        <v/>
      </c>
      <c r="AX621" s="186" t="str">
        <f>IFERROR(IF('Input| Overheads'!$C$42="Direct costs",SUMPRODUCT(--('Input| Projects'!$AD621="Yes"),'Calc| Overheads Allocation'!G$9,'Calc| Project Costs'!Z621),IF('Input| Overheads'!$C$42="Internal labour",SUMPRODUCT(--('Input| Projects'!$AD621="Yes"),'Calc| Overheads Allocation'!G$9,'Calc| Project Costs'!Z621,'Input| Projects'!$Y621),IF('Input| Overheads'!$C$42="DNSP defined",SUMPRODUCT(--('Input| Projects'!$AD621="Yes"),'Calc| Overheads Allocation'!G$62,'Input| Projects'!$AG621),""))),"")</f>
        <v/>
      </c>
      <c r="AY621" s="186" t="str">
        <f>IFERROR(IF('Input| Overheads'!$C$42="Direct costs",SUMPRODUCT(--('Input| Projects'!$AD621="Yes"),'Calc| Overheads Allocation'!H$9,'Calc| Project Costs'!AA621),IF('Input| Overheads'!$C$42="Internal labour",SUMPRODUCT(--('Input| Projects'!$AD621="Yes"),'Calc| Overheads Allocation'!H$9,'Calc| Project Costs'!AA621,'Input| Projects'!$Y621),IF('Input| Overheads'!$C$42="DNSP defined",SUMPRODUCT(--('Input| Projects'!$AD621="Yes"),'Calc| Overheads Allocation'!H$62,'Input| Projects'!$AG621),""))),"")</f>
        <v/>
      </c>
      <c r="AZ621" s="186" t="str">
        <f>IFERROR(IF('Input| Overheads'!$C$42="Direct costs",SUMPRODUCT(--('Input| Projects'!$AD621="Yes"),'Calc| Overheads Allocation'!I$9,'Calc| Project Costs'!AB621),IF('Input| Overheads'!$C$42="Internal labour",SUMPRODUCT(--('Input| Projects'!$AD621="Yes"),'Calc| Overheads Allocation'!I$9,'Calc| Project Costs'!AB621,'Input| Projects'!$Y621),IF('Input| Overheads'!$C$42="DNSP defined",SUMPRODUCT(--('Input| Projects'!$AD621="Yes"),'Calc| Overheads Allocation'!I$62,'Input| Projects'!$AG621),""))),"")</f>
        <v/>
      </c>
      <c r="BA621" s="106"/>
      <c r="BB621" s="186">
        <f t="shared" si="303"/>
        <v>0</v>
      </c>
      <c r="BC621" s="186">
        <f t="shared" si="304"/>
        <v>0</v>
      </c>
      <c r="BD621" s="186">
        <f t="shared" si="305"/>
        <v>0</v>
      </c>
      <c r="BE621" s="186">
        <f t="shared" si="282"/>
        <v>0</v>
      </c>
      <c r="BF621" s="186">
        <f t="shared" si="283"/>
        <v>0</v>
      </c>
      <c r="BG621" s="186">
        <f t="shared" si="284"/>
        <v>0</v>
      </c>
      <c r="BH621" s="186">
        <f t="shared" si="285"/>
        <v>0</v>
      </c>
      <c r="BI621" s="97"/>
      <c r="BJ621" s="186" t="str">
        <f t="shared" si="286"/>
        <v/>
      </c>
      <c r="BK621" s="186" t="str">
        <f t="shared" si="287"/>
        <v/>
      </c>
      <c r="BL621" s="186" t="str">
        <f t="shared" si="288"/>
        <v/>
      </c>
      <c r="BM621" s="186" t="str">
        <f t="shared" si="289"/>
        <v/>
      </c>
      <c r="BN621" s="186" t="str">
        <f t="shared" si="290"/>
        <v/>
      </c>
      <c r="BO621" s="186" t="str">
        <f t="shared" si="291"/>
        <v/>
      </c>
      <c r="BP621" s="186" t="str">
        <f t="shared" si="292"/>
        <v/>
      </c>
      <c r="BQ621" s="97"/>
      <c r="BR621" s="186">
        <f t="shared" si="293"/>
        <v>0</v>
      </c>
      <c r="BS621" s="186">
        <f t="shared" si="294"/>
        <v>0</v>
      </c>
      <c r="BT621" s="222">
        <f t="shared" si="295"/>
        <v>0</v>
      </c>
      <c r="BU621" s="222">
        <f t="shared" si="296"/>
        <v>0</v>
      </c>
      <c r="BV621" s="222">
        <f t="shared" si="297"/>
        <v>0</v>
      </c>
      <c r="BW621" s="222">
        <f t="shared" si="298"/>
        <v>0</v>
      </c>
      <c r="BX621" s="222">
        <f t="shared" si="299"/>
        <v>0</v>
      </c>
      <c r="BY621" s="106"/>
      <c r="BZ621" s="197" t="str">
        <f>IF(SUMIF('Input| Projects'!$AS$8:$CP$8,"Dx",'Input| Projects'!$AS621:$CP621)=0,"",SUMIF('Input| Projects'!$AS$8:$CP$8,"Dx",'Input| Projects'!$AS621:$CP621))</f>
        <v/>
      </c>
      <c r="CA621" s="197" t="str">
        <f>IF(SUMIF('Input| Projects'!$AS$8:$CP$8,"Tx",'Input| Projects'!$AS621:$CP621)=0,"",SUMIF('Input| Projects'!$AS$8:$CP$8,"Tx",'Input| Projects'!$AS621:$CP621))</f>
        <v/>
      </c>
      <c r="CB621" s="150" t="str">
        <f t="shared" si="306"/>
        <v/>
      </c>
    </row>
    <row r="622" spans="2:80" x14ac:dyDescent="0.2">
      <c r="B622" s="201">
        <f>IFERROR('Input| Projects'!B622,"")</f>
        <v>613</v>
      </c>
      <c r="C622" s="42" t="str">
        <f>IFERROR(IF('Input| Projects'!C622="","",'Input| Projects'!C622),"")</f>
        <v/>
      </c>
      <c r="D622" s="42" t="str">
        <f>IFERROR(IF('Input| Projects'!D622="","",'Input| Projects'!D622),"")</f>
        <v/>
      </c>
      <c r="E622" s="104"/>
      <c r="F622" s="190">
        <f>IFERROR('Input| Projects'!I622*'Input| Escalations'!$K$19,"")</f>
        <v>0</v>
      </c>
      <c r="G622" s="190">
        <f>IFERROR('Input| Projects'!J622*'Input| Escalations'!$K$19,"")</f>
        <v>0</v>
      </c>
      <c r="H622" s="190">
        <f>IFERROR('Input| Projects'!K622*'Input| Escalations'!$K$19,"")</f>
        <v>0</v>
      </c>
      <c r="I622" s="190">
        <f>IFERROR('Input| Projects'!L622*'Input| Escalations'!$K$19,"")</f>
        <v>0</v>
      </c>
      <c r="J622" s="190">
        <f>IFERROR('Input| Projects'!M622*'Input| Escalations'!$K$19,"")</f>
        <v>0</v>
      </c>
      <c r="K622" s="190">
        <f>IFERROR('Input| Projects'!N622*'Input| Escalations'!$K$19,"")</f>
        <v>0</v>
      </c>
      <c r="L622" s="190">
        <f>IFERROR('Input| Projects'!O622*'Input| Escalations'!$K$19,"")</f>
        <v>0</v>
      </c>
      <c r="M622" s="150" t="str">
        <f>IF(ABS(SUM(F622:L622)-(SUM('Input| Projects'!I622:O622)*'Input| Escalations'!$K$19))&lt;0.0000001,"",1)</f>
        <v/>
      </c>
      <c r="N622" s="192">
        <f>'Input| Projects'!$Y622*INDEX('Input| Escalations'!$H$33:$N$33,MATCH('Calc| Project Costs'!N$9,'Input| Escalations'!$H$23:$N$23,0))+'Input| Projects'!$Z622*INDEX('Input| Escalations'!$H$34:$N$34,MATCH('Calc| Project Costs'!N$9,'Input| Escalations'!$H$23:$N$23,0))+'Input| Projects'!$AA622*INDEX('Input| Escalations'!$H$35:$N$35,MATCH('Calc| Project Costs'!N$9,'Input| Escalations'!$H$23:$N$23,0))+1</f>
        <v>1</v>
      </c>
      <c r="O622" s="192">
        <f>'Input| Projects'!$Y622*INDEX('Input| Escalations'!$H$33:$N$33,MATCH('Calc| Project Costs'!O$9,'Input| Escalations'!$H$23:$N$23,0))+'Input| Projects'!$Z622*INDEX('Input| Escalations'!$H$34:$N$34,MATCH('Calc| Project Costs'!O$9,'Input| Escalations'!$H$23:$N$23,0))+'Input| Projects'!$AA622*INDEX('Input| Escalations'!$H$35:$N$35,MATCH('Calc| Project Costs'!O$9,'Input| Escalations'!$H$23:$N$23,0))+1</f>
        <v>1</v>
      </c>
      <c r="P622" s="192">
        <f>'Input| Projects'!$Y622*INDEX('Input| Escalations'!$H$33:$N$33,MATCH('Calc| Project Costs'!P$9,'Input| Escalations'!$H$23:$N$23,0))+'Input| Projects'!$Z622*INDEX('Input| Escalations'!$H$34:$N$34,MATCH('Calc| Project Costs'!P$9,'Input| Escalations'!$H$23:$N$23,0))+'Input| Projects'!$AA622*INDEX('Input| Escalations'!$H$35:$N$35,MATCH('Calc| Project Costs'!P$9,'Input| Escalations'!$H$23:$N$23,0))+1</f>
        <v>1</v>
      </c>
      <c r="Q622" s="192">
        <f>'Input| Projects'!$Y622*INDEX('Input| Escalations'!$H$33:$N$33,MATCH('Calc| Project Costs'!Q$9,'Input| Escalations'!$H$23:$N$23,0))+'Input| Projects'!$Z622*INDEX('Input| Escalations'!$H$34:$N$34,MATCH('Calc| Project Costs'!Q$9,'Input| Escalations'!$H$23:$N$23,0))+'Input| Projects'!$AA622*INDEX('Input| Escalations'!$H$35:$N$35,MATCH('Calc| Project Costs'!Q$9,'Input| Escalations'!$H$23:$N$23,0))+1</f>
        <v>1</v>
      </c>
      <c r="R622" s="192">
        <f>'Input| Projects'!$Y622*INDEX('Input| Escalations'!$H$33:$N$33,MATCH('Calc| Project Costs'!R$9,'Input| Escalations'!$H$23:$N$23,0))+'Input| Projects'!$Z622*INDEX('Input| Escalations'!$H$34:$N$34,MATCH('Calc| Project Costs'!R$9,'Input| Escalations'!$H$23:$N$23,0))+'Input| Projects'!$AA622*INDEX('Input| Escalations'!$H$35:$N$35,MATCH('Calc| Project Costs'!R$9,'Input| Escalations'!$H$23:$N$23,0))+1</f>
        <v>1</v>
      </c>
      <c r="S622" s="192">
        <f>'Input| Projects'!$Y622*INDEX('Input| Escalations'!$H$33:$N$33,MATCH('Calc| Project Costs'!S$9,'Input| Escalations'!$H$23:$N$23,0))+'Input| Projects'!$Z622*INDEX('Input| Escalations'!$H$34:$N$34,MATCH('Calc| Project Costs'!S$9,'Input| Escalations'!$H$23:$N$23,0))+'Input| Projects'!$AA622*INDEX('Input| Escalations'!$H$35:$N$35,MATCH('Calc| Project Costs'!S$9,'Input| Escalations'!$H$23:$N$23,0))+1</f>
        <v>1</v>
      </c>
      <c r="T622" s="192">
        <f>'Input| Projects'!$Y622*INDEX('Input| Escalations'!$H$33:$N$33,MATCH('Calc| Project Costs'!T$9,'Input| Escalations'!$H$23:$N$23,0))+'Input| Projects'!$Z622*INDEX('Input| Escalations'!$H$34:$N$34,MATCH('Calc| Project Costs'!T$9,'Input| Escalations'!$H$23:$N$23,0))+'Input| Projects'!$AA622*INDEX('Input| Escalations'!$H$35:$N$35,MATCH('Calc| Project Costs'!T$9,'Input| Escalations'!$H$23:$N$23,0))+1</f>
        <v>1</v>
      </c>
      <c r="U622" s="106"/>
      <c r="V622" s="186">
        <f t="shared" si="300"/>
        <v>0</v>
      </c>
      <c r="W622" s="186">
        <f t="shared" si="301"/>
        <v>0</v>
      </c>
      <c r="X622" s="186">
        <f t="shared" si="302"/>
        <v>0</v>
      </c>
      <c r="Y622" s="186">
        <f t="shared" si="278"/>
        <v>0</v>
      </c>
      <c r="Z622" s="186">
        <f t="shared" si="279"/>
        <v>0</v>
      </c>
      <c r="AA622" s="186">
        <f t="shared" si="280"/>
        <v>0</v>
      </c>
      <c r="AB622" s="186">
        <f t="shared" si="281"/>
        <v>0</v>
      </c>
      <c r="AC622" s="106"/>
      <c r="AD622" s="186">
        <f>'Input| Projects'!Q622*N622*'Input| Escalations'!$K$19</f>
        <v>0</v>
      </c>
      <c r="AE622" s="186">
        <f>'Input| Projects'!R622*O622*'Input| Escalations'!$K$19</f>
        <v>0</v>
      </c>
      <c r="AF622" s="186">
        <f>'Input| Projects'!S622*P622*'Input| Escalations'!$K$19</f>
        <v>0</v>
      </c>
      <c r="AG622" s="186">
        <f>'Input| Projects'!T622*Q622*'Input| Escalations'!$K$19</f>
        <v>0</v>
      </c>
      <c r="AH622" s="186">
        <f>'Input| Projects'!U622*R622*'Input| Escalations'!$K$19</f>
        <v>0</v>
      </c>
      <c r="AI622" s="186">
        <f>'Input| Projects'!V622*S622*'Input| Escalations'!$K$19</f>
        <v>0</v>
      </c>
      <c r="AJ622" s="186">
        <f>'Input| Projects'!W622*T622*'Input| Escalations'!$K$19</f>
        <v>0</v>
      </c>
      <c r="AK622" s="106"/>
      <c r="AL622" s="186" t="str">
        <f>IFERROR(IF('Input| Overheads'!$C$42="Direct costs",SUMPRODUCT(--('Input| Projects'!$AC622="Yes"),'Calc| Overheads Allocation'!C$8,'Calc| Project Costs'!V622),IF('Input| Overheads'!$C$42="Internal labour",SUMPRODUCT(--('Input| Projects'!$AC622="Yes"),'Calc| Overheads Allocation'!C$8,'Calc| Project Costs'!V622,'Input| Projects'!$Y622),IF('Input| Overheads'!$C$42="DNSP defined",SUMPRODUCT(--('Input| Projects'!$AC622="Yes"),'Calc| Overheads Allocation'!C$61,'Input| Projects'!$AF622),""))),"")</f>
        <v/>
      </c>
      <c r="AM622" s="186" t="str">
        <f>IFERROR(IF('Input| Overheads'!$C$42="Direct costs",SUMPRODUCT(--('Input| Projects'!$AC622="Yes"),'Calc| Overheads Allocation'!D$8,'Calc| Project Costs'!W622),IF('Input| Overheads'!$C$42="Internal labour",SUMPRODUCT(--('Input| Projects'!$AC622="Yes"),'Calc| Overheads Allocation'!D$8,'Calc| Project Costs'!W622,'Input| Projects'!$Y622),IF('Input| Overheads'!$C$42="DNSP defined",SUMPRODUCT(--('Input| Projects'!$AC622="Yes"),'Calc| Overheads Allocation'!D$61,'Input| Projects'!$AF622),""))),"")</f>
        <v/>
      </c>
      <c r="AN622" s="186" t="str">
        <f>IFERROR(IF('Input| Overheads'!$C$42="Direct costs",SUMPRODUCT(--('Input| Projects'!$AC622="Yes"),'Calc| Overheads Allocation'!E$8,'Calc| Project Costs'!X622),IF('Input| Overheads'!$C$42="Internal labour",SUMPRODUCT(--('Input| Projects'!$AC622="Yes"),'Calc| Overheads Allocation'!E$8,'Calc| Project Costs'!X622,'Input| Projects'!$Y622),IF('Input| Overheads'!$C$42="DNSP defined",SUMPRODUCT(--('Input| Projects'!$AC622="Yes"),'Calc| Overheads Allocation'!E$61,'Input| Projects'!$AF622),""))),"")</f>
        <v/>
      </c>
      <c r="AO622" s="186" t="str">
        <f>IFERROR(IF('Input| Overheads'!$C$42="Direct costs",SUMPRODUCT(--('Input| Projects'!$AC622="Yes"),'Calc| Overheads Allocation'!F$8,'Calc| Project Costs'!Y622),IF('Input| Overheads'!$C$42="Internal labour",SUMPRODUCT(--('Input| Projects'!$AC622="Yes"),'Calc| Overheads Allocation'!F$8,'Calc| Project Costs'!Y622,'Input| Projects'!$Y622),IF('Input| Overheads'!$C$42="DNSP defined",SUMPRODUCT(--('Input| Projects'!$AC622="Yes"),'Calc| Overheads Allocation'!F$61,'Input| Projects'!$AF622),""))),"")</f>
        <v/>
      </c>
      <c r="AP622" s="186" t="str">
        <f>IFERROR(IF('Input| Overheads'!$C$42="Direct costs",SUMPRODUCT(--('Input| Projects'!$AC622="Yes"),'Calc| Overheads Allocation'!G$8,'Calc| Project Costs'!Z622),IF('Input| Overheads'!$C$42="Internal labour",SUMPRODUCT(--('Input| Projects'!$AC622="Yes"),'Calc| Overheads Allocation'!G$8,'Calc| Project Costs'!Z622,'Input| Projects'!$Y622),IF('Input| Overheads'!$C$42="DNSP defined",SUMPRODUCT(--('Input| Projects'!$AC622="Yes"),'Calc| Overheads Allocation'!G$61,'Input| Projects'!$AF622),""))),"")</f>
        <v/>
      </c>
      <c r="AQ622" s="186" t="str">
        <f>IFERROR(IF('Input| Overheads'!$C$42="Direct costs",SUMPRODUCT(--('Input| Projects'!$AC622="Yes"),'Calc| Overheads Allocation'!H$8,'Calc| Project Costs'!AA622),IF('Input| Overheads'!$C$42="Internal labour",SUMPRODUCT(--('Input| Projects'!$AC622="Yes"),'Calc| Overheads Allocation'!H$8,'Calc| Project Costs'!AA622,'Input| Projects'!$Y622),IF('Input| Overheads'!$C$42="DNSP defined",SUMPRODUCT(--('Input| Projects'!$AC622="Yes"),'Calc| Overheads Allocation'!H$61,'Input| Projects'!$AF622),""))),"")</f>
        <v/>
      </c>
      <c r="AR622" s="186" t="str">
        <f>IFERROR(IF('Input| Overheads'!$C$42="Direct costs",SUMPRODUCT(--('Input| Projects'!$AC622="Yes"),'Calc| Overheads Allocation'!I$8,'Calc| Project Costs'!AB622),IF('Input| Overheads'!$C$42="Internal labour",SUMPRODUCT(--('Input| Projects'!$AC622="Yes"),'Calc| Overheads Allocation'!I$8,'Calc| Project Costs'!AB622,'Input| Projects'!$Y622),IF('Input| Overheads'!$C$42="DNSP defined",SUMPRODUCT(--('Input| Projects'!$AC622="Yes"),'Calc| Overheads Allocation'!I$61,'Input| Projects'!$AF622),""))),"")</f>
        <v/>
      </c>
      <c r="AS622" s="106"/>
      <c r="AT622" s="186" t="str">
        <f>IFERROR(IF('Input| Overheads'!$C$42="Direct costs",SUMPRODUCT(--('Input| Projects'!$AD622="Yes"),'Calc| Overheads Allocation'!C$9,'Calc| Project Costs'!V622),IF('Input| Overheads'!$C$42="Internal labour",SUMPRODUCT(--('Input| Projects'!$AD622="Yes"),'Calc| Overheads Allocation'!C$9,'Calc| Project Costs'!V622,'Input| Projects'!$Y622),IF('Input| Overheads'!$C$42="DNSP defined",SUMPRODUCT(--('Input| Projects'!$AD622="Yes"),'Calc| Overheads Allocation'!C$62,'Input| Projects'!$AG622),""))),"")</f>
        <v/>
      </c>
      <c r="AU622" s="186" t="str">
        <f>IFERROR(IF('Input| Overheads'!$C$42="Direct costs",SUMPRODUCT(--('Input| Projects'!$AD622="Yes"),'Calc| Overheads Allocation'!D$9,'Calc| Project Costs'!W622),IF('Input| Overheads'!$C$42="Internal labour",SUMPRODUCT(--('Input| Projects'!$AD622="Yes"),'Calc| Overheads Allocation'!D$9,'Calc| Project Costs'!W622,'Input| Projects'!$Y622),IF('Input| Overheads'!$C$42="DNSP defined",SUMPRODUCT(--('Input| Projects'!$AD622="Yes"),'Calc| Overheads Allocation'!D$62,'Input| Projects'!$AG622),""))),"")</f>
        <v/>
      </c>
      <c r="AV622" s="186" t="str">
        <f>IFERROR(IF('Input| Overheads'!$C$42="Direct costs",SUMPRODUCT(--('Input| Projects'!$AD622="Yes"),'Calc| Overheads Allocation'!E$9,'Calc| Project Costs'!X622),IF('Input| Overheads'!$C$42="Internal labour",SUMPRODUCT(--('Input| Projects'!$AD622="Yes"),'Calc| Overheads Allocation'!E$9,'Calc| Project Costs'!X622,'Input| Projects'!$Y622),IF('Input| Overheads'!$C$42="DNSP defined",SUMPRODUCT(--('Input| Projects'!$AD622="Yes"),'Calc| Overheads Allocation'!E$62,'Input| Projects'!$AG622),""))),"")</f>
        <v/>
      </c>
      <c r="AW622" s="186" t="str">
        <f>IFERROR(IF('Input| Overheads'!$C$42="Direct costs",SUMPRODUCT(--('Input| Projects'!$AD622="Yes"),'Calc| Overheads Allocation'!F$9,'Calc| Project Costs'!Y622),IF('Input| Overheads'!$C$42="Internal labour",SUMPRODUCT(--('Input| Projects'!$AD622="Yes"),'Calc| Overheads Allocation'!F$9,'Calc| Project Costs'!Y622,'Input| Projects'!$Y622),IF('Input| Overheads'!$C$42="DNSP defined",SUMPRODUCT(--('Input| Projects'!$AD622="Yes"),'Calc| Overheads Allocation'!F$62,'Input| Projects'!$AG622),""))),"")</f>
        <v/>
      </c>
      <c r="AX622" s="186" t="str">
        <f>IFERROR(IF('Input| Overheads'!$C$42="Direct costs",SUMPRODUCT(--('Input| Projects'!$AD622="Yes"),'Calc| Overheads Allocation'!G$9,'Calc| Project Costs'!Z622),IF('Input| Overheads'!$C$42="Internal labour",SUMPRODUCT(--('Input| Projects'!$AD622="Yes"),'Calc| Overheads Allocation'!G$9,'Calc| Project Costs'!Z622,'Input| Projects'!$Y622),IF('Input| Overheads'!$C$42="DNSP defined",SUMPRODUCT(--('Input| Projects'!$AD622="Yes"),'Calc| Overheads Allocation'!G$62,'Input| Projects'!$AG622),""))),"")</f>
        <v/>
      </c>
      <c r="AY622" s="186" t="str">
        <f>IFERROR(IF('Input| Overheads'!$C$42="Direct costs",SUMPRODUCT(--('Input| Projects'!$AD622="Yes"),'Calc| Overheads Allocation'!H$9,'Calc| Project Costs'!AA622),IF('Input| Overheads'!$C$42="Internal labour",SUMPRODUCT(--('Input| Projects'!$AD622="Yes"),'Calc| Overheads Allocation'!H$9,'Calc| Project Costs'!AA622,'Input| Projects'!$Y622),IF('Input| Overheads'!$C$42="DNSP defined",SUMPRODUCT(--('Input| Projects'!$AD622="Yes"),'Calc| Overheads Allocation'!H$62,'Input| Projects'!$AG622),""))),"")</f>
        <v/>
      </c>
      <c r="AZ622" s="186" t="str">
        <f>IFERROR(IF('Input| Overheads'!$C$42="Direct costs",SUMPRODUCT(--('Input| Projects'!$AD622="Yes"),'Calc| Overheads Allocation'!I$9,'Calc| Project Costs'!AB622),IF('Input| Overheads'!$C$42="Internal labour",SUMPRODUCT(--('Input| Projects'!$AD622="Yes"),'Calc| Overheads Allocation'!I$9,'Calc| Project Costs'!AB622,'Input| Projects'!$Y622),IF('Input| Overheads'!$C$42="DNSP defined",SUMPRODUCT(--('Input| Projects'!$AD622="Yes"),'Calc| Overheads Allocation'!I$62,'Input| Projects'!$AG622),""))),"")</f>
        <v/>
      </c>
      <c r="BA622" s="106"/>
      <c r="BB622" s="186">
        <f t="shared" si="303"/>
        <v>0</v>
      </c>
      <c r="BC622" s="186">
        <f t="shared" si="304"/>
        <v>0</v>
      </c>
      <c r="BD622" s="186">
        <f t="shared" si="305"/>
        <v>0</v>
      </c>
      <c r="BE622" s="186">
        <f t="shared" si="282"/>
        <v>0</v>
      </c>
      <c r="BF622" s="186">
        <f t="shared" si="283"/>
        <v>0</v>
      </c>
      <c r="BG622" s="186">
        <f t="shared" si="284"/>
        <v>0</v>
      </c>
      <c r="BH622" s="186">
        <f t="shared" si="285"/>
        <v>0</v>
      </c>
      <c r="BI622" s="97"/>
      <c r="BJ622" s="186" t="str">
        <f t="shared" si="286"/>
        <v/>
      </c>
      <c r="BK622" s="186" t="str">
        <f t="shared" si="287"/>
        <v/>
      </c>
      <c r="BL622" s="186" t="str">
        <f t="shared" si="288"/>
        <v/>
      </c>
      <c r="BM622" s="186" t="str">
        <f t="shared" si="289"/>
        <v/>
      </c>
      <c r="BN622" s="186" t="str">
        <f t="shared" si="290"/>
        <v/>
      </c>
      <c r="BO622" s="186" t="str">
        <f t="shared" si="291"/>
        <v/>
      </c>
      <c r="BP622" s="186" t="str">
        <f t="shared" si="292"/>
        <v/>
      </c>
      <c r="BQ622" s="97"/>
      <c r="BR622" s="186">
        <f t="shared" si="293"/>
        <v>0</v>
      </c>
      <c r="BS622" s="186">
        <f t="shared" si="294"/>
        <v>0</v>
      </c>
      <c r="BT622" s="222">
        <f t="shared" si="295"/>
        <v>0</v>
      </c>
      <c r="BU622" s="222">
        <f t="shared" si="296"/>
        <v>0</v>
      </c>
      <c r="BV622" s="222">
        <f t="shared" si="297"/>
        <v>0</v>
      </c>
      <c r="BW622" s="222">
        <f t="shared" si="298"/>
        <v>0</v>
      </c>
      <c r="BX622" s="222">
        <f t="shared" si="299"/>
        <v>0</v>
      </c>
      <c r="BY622" s="106"/>
      <c r="BZ622" s="197" t="str">
        <f>IF(SUMIF('Input| Projects'!$AS$8:$CP$8,"Dx",'Input| Projects'!$AS622:$CP622)=0,"",SUMIF('Input| Projects'!$AS$8:$CP$8,"Dx",'Input| Projects'!$AS622:$CP622))</f>
        <v/>
      </c>
      <c r="CA622" s="197" t="str">
        <f>IF(SUMIF('Input| Projects'!$AS$8:$CP$8,"Tx",'Input| Projects'!$AS622:$CP622)=0,"",SUMIF('Input| Projects'!$AS$8:$CP$8,"Tx",'Input| Projects'!$AS622:$CP622))</f>
        <v/>
      </c>
      <c r="CB622" s="150" t="str">
        <f t="shared" si="306"/>
        <v/>
      </c>
    </row>
    <row r="623" spans="2:80" x14ac:dyDescent="0.2">
      <c r="B623" s="201">
        <f>IFERROR('Input| Projects'!B623,"")</f>
        <v>614</v>
      </c>
      <c r="C623" s="42" t="str">
        <f>IFERROR(IF('Input| Projects'!C623="","",'Input| Projects'!C623),"")</f>
        <v/>
      </c>
      <c r="D623" s="42" t="str">
        <f>IFERROR(IF('Input| Projects'!D623="","",'Input| Projects'!D623),"")</f>
        <v/>
      </c>
      <c r="E623" s="104"/>
      <c r="F623" s="190">
        <f>IFERROR('Input| Projects'!I623*'Input| Escalations'!$K$19,"")</f>
        <v>0</v>
      </c>
      <c r="G623" s="190">
        <f>IFERROR('Input| Projects'!J623*'Input| Escalations'!$K$19,"")</f>
        <v>0</v>
      </c>
      <c r="H623" s="190">
        <f>IFERROR('Input| Projects'!K623*'Input| Escalations'!$K$19,"")</f>
        <v>0</v>
      </c>
      <c r="I623" s="190">
        <f>IFERROR('Input| Projects'!L623*'Input| Escalations'!$K$19,"")</f>
        <v>0</v>
      </c>
      <c r="J623" s="190">
        <f>IFERROR('Input| Projects'!M623*'Input| Escalations'!$K$19,"")</f>
        <v>0</v>
      </c>
      <c r="K623" s="190">
        <f>IFERROR('Input| Projects'!N623*'Input| Escalations'!$K$19,"")</f>
        <v>0</v>
      </c>
      <c r="L623" s="190">
        <f>IFERROR('Input| Projects'!O623*'Input| Escalations'!$K$19,"")</f>
        <v>0</v>
      </c>
      <c r="M623" s="150" t="str">
        <f>IF(ABS(SUM(F623:L623)-(SUM('Input| Projects'!I623:O623)*'Input| Escalations'!$K$19))&lt;0.0000001,"",1)</f>
        <v/>
      </c>
      <c r="N623" s="192">
        <f>'Input| Projects'!$Y623*INDEX('Input| Escalations'!$H$33:$N$33,MATCH('Calc| Project Costs'!N$9,'Input| Escalations'!$H$23:$N$23,0))+'Input| Projects'!$Z623*INDEX('Input| Escalations'!$H$34:$N$34,MATCH('Calc| Project Costs'!N$9,'Input| Escalations'!$H$23:$N$23,0))+'Input| Projects'!$AA623*INDEX('Input| Escalations'!$H$35:$N$35,MATCH('Calc| Project Costs'!N$9,'Input| Escalations'!$H$23:$N$23,0))+1</f>
        <v>1</v>
      </c>
      <c r="O623" s="192">
        <f>'Input| Projects'!$Y623*INDEX('Input| Escalations'!$H$33:$N$33,MATCH('Calc| Project Costs'!O$9,'Input| Escalations'!$H$23:$N$23,0))+'Input| Projects'!$Z623*INDEX('Input| Escalations'!$H$34:$N$34,MATCH('Calc| Project Costs'!O$9,'Input| Escalations'!$H$23:$N$23,0))+'Input| Projects'!$AA623*INDEX('Input| Escalations'!$H$35:$N$35,MATCH('Calc| Project Costs'!O$9,'Input| Escalations'!$H$23:$N$23,0))+1</f>
        <v>1</v>
      </c>
      <c r="P623" s="192">
        <f>'Input| Projects'!$Y623*INDEX('Input| Escalations'!$H$33:$N$33,MATCH('Calc| Project Costs'!P$9,'Input| Escalations'!$H$23:$N$23,0))+'Input| Projects'!$Z623*INDEX('Input| Escalations'!$H$34:$N$34,MATCH('Calc| Project Costs'!P$9,'Input| Escalations'!$H$23:$N$23,0))+'Input| Projects'!$AA623*INDEX('Input| Escalations'!$H$35:$N$35,MATCH('Calc| Project Costs'!P$9,'Input| Escalations'!$H$23:$N$23,0))+1</f>
        <v>1</v>
      </c>
      <c r="Q623" s="192">
        <f>'Input| Projects'!$Y623*INDEX('Input| Escalations'!$H$33:$N$33,MATCH('Calc| Project Costs'!Q$9,'Input| Escalations'!$H$23:$N$23,0))+'Input| Projects'!$Z623*INDEX('Input| Escalations'!$H$34:$N$34,MATCH('Calc| Project Costs'!Q$9,'Input| Escalations'!$H$23:$N$23,0))+'Input| Projects'!$AA623*INDEX('Input| Escalations'!$H$35:$N$35,MATCH('Calc| Project Costs'!Q$9,'Input| Escalations'!$H$23:$N$23,0))+1</f>
        <v>1</v>
      </c>
      <c r="R623" s="192">
        <f>'Input| Projects'!$Y623*INDEX('Input| Escalations'!$H$33:$N$33,MATCH('Calc| Project Costs'!R$9,'Input| Escalations'!$H$23:$N$23,0))+'Input| Projects'!$Z623*INDEX('Input| Escalations'!$H$34:$N$34,MATCH('Calc| Project Costs'!R$9,'Input| Escalations'!$H$23:$N$23,0))+'Input| Projects'!$AA623*INDEX('Input| Escalations'!$H$35:$N$35,MATCH('Calc| Project Costs'!R$9,'Input| Escalations'!$H$23:$N$23,0))+1</f>
        <v>1</v>
      </c>
      <c r="S623" s="192">
        <f>'Input| Projects'!$Y623*INDEX('Input| Escalations'!$H$33:$N$33,MATCH('Calc| Project Costs'!S$9,'Input| Escalations'!$H$23:$N$23,0))+'Input| Projects'!$Z623*INDEX('Input| Escalations'!$H$34:$N$34,MATCH('Calc| Project Costs'!S$9,'Input| Escalations'!$H$23:$N$23,0))+'Input| Projects'!$AA623*INDEX('Input| Escalations'!$H$35:$N$35,MATCH('Calc| Project Costs'!S$9,'Input| Escalations'!$H$23:$N$23,0))+1</f>
        <v>1</v>
      </c>
      <c r="T623" s="192">
        <f>'Input| Projects'!$Y623*INDEX('Input| Escalations'!$H$33:$N$33,MATCH('Calc| Project Costs'!T$9,'Input| Escalations'!$H$23:$N$23,0))+'Input| Projects'!$Z623*INDEX('Input| Escalations'!$H$34:$N$34,MATCH('Calc| Project Costs'!T$9,'Input| Escalations'!$H$23:$N$23,0))+'Input| Projects'!$AA623*INDEX('Input| Escalations'!$H$35:$N$35,MATCH('Calc| Project Costs'!T$9,'Input| Escalations'!$H$23:$N$23,0))+1</f>
        <v>1</v>
      </c>
      <c r="U623" s="106"/>
      <c r="V623" s="186">
        <f t="shared" si="300"/>
        <v>0</v>
      </c>
      <c r="W623" s="186">
        <f t="shared" si="301"/>
        <v>0</v>
      </c>
      <c r="X623" s="186">
        <f t="shared" si="302"/>
        <v>0</v>
      </c>
      <c r="Y623" s="186">
        <f t="shared" si="278"/>
        <v>0</v>
      </c>
      <c r="Z623" s="186">
        <f t="shared" si="279"/>
        <v>0</v>
      </c>
      <c r="AA623" s="186">
        <f t="shared" si="280"/>
        <v>0</v>
      </c>
      <c r="AB623" s="186">
        <f t="shared" si="281"/>
        <v>0</v>
      </c>
      <c r="AC623" s="106"/>
      <c r="AD623" s="186">
        <f>'Input| Projects'!Q623*N623*'Input| Escalations'!$K$19</f>
        <v>0</v>
      </c>
      <c r="AE623" s="186">
        <f>'Input| Projects'!R623*O623*'Input| Escalations'!$K$19</f>
        <v>0</v>
      </c>
      <c r="AF623" s="186">
        <f>'Input| Projects'!S623*P623*'Input| Escalations'!$K$19</f>
        <v>0</v>
      </c>
      <c r="AG623" s="186">
        <f>'Input| Projects'!T623*Q623*'Input| Escalations'!$K$19</f>
        <v>0</v>
      </c>
      <c r="AH623" s="186">
        <f>'Input| Projects'!U623*R623*'Input| Escalations'!$K$19</f>
        <v>0</v>
      </c>
      <c r="AI623" s="186">
        <f>'Input| Projects'!V623*S623*'Input| Escalations'!$K$19</f>
        <v>0</v>
      </c>
      <c r="AJ623" s="186">
        <f>'Input| Projects'!W623*T623*'Input| Escalations'!$K$19</f>
        <v>0</v>
      </c>
      <c r="AK623" s="106"/>
      <c r="AL623" s="186" t="str">
        <f>IFERROR(IF('Input| Overheads'!$C$42="Direct costs",SUMPRODUCT(--('Input| Projects'!$AC623="Yes"),'Calc| Overheads Allocation'!C$8,'Calc| Project Costs'!V623),IF('Input| Overheads'!$C$42="Internal labour",SUMPRODUCT(--('Input| Projects'!$AC623="Yes"),'Calc| Overheads Allocation'!C$8,'Calc| Project Costs'!V623,'Input| Projects'!$Y623),IF('Input| Overheads'!$C$42="DNSP defined",SUMPRODUCT(--('Input| Projects'!$AC623="Yes"),'Calc| Overheads Allocation'!C$61,'Input| Projects'!$AF623),""))),"")</f>
        <v/>
      </c>
      <c r="AM623" s="186" t="str">
        <f>IFERROR(IF('Input| Overheads'!$C$42="Direct costs",SUMPRODUCT(--('Input| Projects'!$AC623="Yes"),'Calc| Overheads Allocation'!D$8,'Calc| Project Costs'!W623),IF('Input| Overheads'!$C$42="Internal labour",SUMPRODUCT(--('Input| Projects'!$AC623="Yes"),'Calc| Overheads Allocation'!D$8,'Calc| Project Costs'!W623,'Input| Projects'!$Y623),IF('Input| Overheads'!$C$42="DNSP defined",SUMPRODUCT(--('Input| Projects'!$AC623="Yes"),'Calc| Overheads Allocation'!D$61,'Input| Projects'!$AF623),""))),"")</f>
        <v/>
      </c>
      <c r="AN623" s="186" t="str">
        <f>IFERROR(IF('Input| Overheads'!$C$42="Direct costs",SUMPRODUCT(--('Input| Projects'!$AC623="Yes"),'Calc| Overheads Allocation'!E$8,'Calc| Project Costs'!X623),IF('Input| Overheads'!$C$42="Internal labour",SUMPRODUCT(--('Input| Projects'!$AC623="Yes"),'Calc| Overheads Allocation'!E$8,'Calc| Project Costs'!X623,'Input| Projects'!$Y623),IF('Input| Overheads'!$C$42="DNSP defined",SUMPRODUCT(--('Input| Projects'!$AC623="Yes"),'Calc| Overheads Allocation'!E$61,'Input| Projects'!$AF623),""))),"")</f>
        <v/>
      </c>
      <c r="AO623" s="186" t="str">
        <f>IFERROR(IF('Input| Overheads'!$C$42="Direct costs",SUMPRODUCT(--('Input| Projects'!$AC623="Yes"),'Calc| Overheads Allocation'!F$8,'Calc| Project Costs'!Y623),IF('Input| Overheads'!$C$42="Internal labour",SUMPRODUCT(--('Input| Projects'!$AC623="Yes"),'Calc| Overheads Allocation'!F$8,'Calc| Project Costs'!Y623,'Input| Projects'!$Y623),IF('Input| Overheads'!$C$42="DNSP defined",SUMPRODUCT(--('Input| Projects'!$AC623="Yes"),'Calc| Overheads Allocation'!F$61,'Input| Projects'!$AF623),""))),"")</f>
        <v/>
      </c>
      <c r="AP623" s="186" t="str">
        <f>IFERROR(IF('Input| Overheads'!$C$42="Direct costs",SUMPRODUCT(--('Input| Projects'!$AC623="Yes"),'Calc| Overheads Allocation'!G$8,'Calc| Project Costs'!Z623),IF('Input| Overheads'!$C$42="Internal labour",SUMPRODUCT(--('Input| Projects'!$AC623="Yes"),'Calc| Overheads Allocation'!G$8,'Calc| Project Costs'!Z623,'Input| Projects'!$Y623),IF('Input| Overheads'!$C$42="DNSP defined",SUMPRODUCT(--('Input| Projects'!$AC623="Yes"),'Calc| Overheads Allocation'!G$61,'Input| Projects'!$AF623),""))),"")</f>
        <v/>
      </c>
      <c r="AQ623" s="186" t="str">
        <f>IFERROR(IF('Input| Overheads'!$C$42="Direct costs",SUMPRODUCT(--('Input| Projects'!$AC623="Yes"),'Calc| Overheads Allocation'!H$8,'Calc| Project Costs'!AA623),IF('Input| Overheads'!$C$42="Internal labour",SUMPRODUCT(--('Input| Projects'!$AC623="Yes"),'Calc| Overheads Allocation'!H$8,'Calc| Project Costs'!AA623,'Input| Projects'!$Y623),IF('Input| Overheads'!$C$42="DNSP defined",SUMPRODUCT(--('Input| Projects'!$AC623="Yes"),'Calc| Overheads Allocation'!H$61,'Input| Projects'!$AF623),""))),"")</f>
        <v/>
      </c>
      <c r="AR623" s="186" t="str">
        <f>IFERROR(IF('Input| Overheads'!$C$42="Direct costs",SUMPRODUCT(--('Input| Projects'!$AC623="Yes"),'Calc| Overheads Allocation'!I$8,'Calc| Project Costs'!AB623),IF('Input| Overheads'!$C$42="Internal labour",SUMPRODUCT(--('Input| Projects'!$AC623="Yes"),'Calc| Overheads Allocation'!I$8,'Calc| Project Costs'!AB623,'Input| Projects'!$Y623),IF('Input| Overheads'!$C$42="DNSP defined",SUMPRODUCT(--('Input| Projects'!$AC623="Yes"),'Calc| Overheads Allocation'!I$61,'Input| Projects'!$AF623),""))),"")</f>
        <v/>
      </c>
      <c r="AS623" s="106"/>
      <c r="AT623" s="186" t="str">
        <f>IFERROR(IF('Input| Overheads'!$C$42="Direct costs",SUMPRODUCT(--('Input| Projects'!$AD623="Yes"),'Calc| Overheads Allocation'!C$9,'Calc| Project Costs'!V623),IF('Input| Overheads'!$C$42="Internal labour",SUMPRODUCT(--('Input| Projects'!$AD623="Yes"),'Calc| Overheads Allocation'!C$9,'Calc| Project Costs'!V623,'Input| Projects'!$Y623),IF('Input| Overheads'!$C$42="DNSP defined",SUMPRODUCT(--('Input| Projects'!$AD623="Yes"),'Calc| Overheads Allocation'!C$62,'Input| Projects'!$AG623),""))),"")</f>
        <v/>
      </c>
      <c r="AU623" s="186" t="str">
        <f>IFERROR(IF('Input| Overheads'!$C$42="Direct costs",SUMPRODUCT(--('Input| Projects'!$AD623="Yes"),'Calc| Overheads Allocation'!D$9,'Calc| Project Costs'!W623),IF('Input| Overheads'!$C$42="Internal labour",SUMPRODUCT(--('Input| Projects'!$AD623="Yes"),'Calc| Overheads Allocation'!D$9,'Calc| Project Costs'!W623,'Input| Projects'!$Y623),IF('Input| Overheads'!$C$42="DNSP defined",SUMPRODUCT(--('Input| Projects'!$AD623="Yes"),'Calc| Overheads Allocation'!D$62,'Input| Projects'!$AG623),""))),"")</f>
        <v/>
      </c>
      <c r="AV623" s="186" t="str">
        <f>IFERROR(IF('Input| Overheads'!$C$42="Direct costs",SUMPRODUCT(--('Input| Projects'!$AD623="Yes"),'Calc| Overheads Allocation'!E$9,'Calc| Project Costs'!X623),IF('Input| Overheads'!$C$42="Internal labour",SUMPRODUCT(--('Input| Projects'!$AD623="Yes"),'Calc| Overheads Allocation'!E$9,'Calc| Project Costs'!X623,'Input| Projects'!$Y623),IF('Input| Overheads'!$C$42="DNSP defined",SUMPRODUCT(--('Input| Projects'!$AD623="Yes"),'Calc| Overheads Allocation'!E$62,'Input| Projects'!$AG623),""))),"")</f>
        <v/>
      </c>
      <c r="AW623" s="186" t="str">
        <f>IFERROR(IF('Input| Overheads'!$C$42="Direct costs",SUMPRODUCT(--('Input| Projects'!$AD623="Yes"),'Calc| Overheads Allocation'!F$9,'Calc| Project Costs'!Y623),IF('Input| Overheads'!$C$42="Internal labour",SUMPRODUCT(--('Input| Projects'!$AD623="Yes"),'Calc| Overheads Allocation'!F$9,'Calc| Project Costs'!Y623,'Input| Projects'!$Y623),IF('Input| Overheads'!$C$42="DNSP defined",SUMPRODUCT(--('Input| Projects'!$AD623="Yes"),'Calc| Overheads Allocation'!F$62,'Input| Projects'!$AG623),""))),"")</f>
        <v/>
      </c>
      <c r="AX623" s="186" t="str">
        <f>IFERROR(IF('Input| Overheads'!$C$42="Direct costs",SUMPRODUCT(--('Input| Projects'!$AD623="Yes"),'Calc| Overheads Allocation'!G$9,'Calc| Project Costs'!Z623),IF('Input| Overheads'!$C$42="Internal labour",SUMPRODUCT(--('Input| Projects'!$AD623="Yes"),'Calc| Overheads Allocation'!G$9,'Calc| Project Costs'!Z623,'Input| Projects'!$Y623),IF('Input| Overheads'!$C$42="DNSP defined",SUMPRODUCT(--('Input| Projects'!$AD623="Yes"),'Calc| Overheads Allocation'!G$62,'Input| Projects'!$AG623),""))),"")</f>
        <v/>
      </c>
      <c r="AY623" s="186" t="str">
        <f>IFERROR(IF('Input| Overheads'!$C$42="Direct costs",SUMPRODUCT(--('Input| Projects'!$AD623="Yes"),'Calc| Overheads Allocation'!H$9,'Calc| Project Costs'!AA623),IF('Input| Overheads'!$C$42="Internal labour",SUMPRODUCT(--('Input| Projects'!$AD623="Yes"),'Calc| Overheads Allocation'!H$9,'Calc| Project Costs'!AA623,'Input| Projects'!$Y623),IF('Input| Overheads'!$C$42="DNSP defined",SUMPRODUCT(--('Input| Projects'!$AD623="Yes"),'Calc| Overheads Allocation'!H$62,'Input| Projects'!$AG623),""))),"")</f>
        <v/>
      </c>
      <c r="AZ623" s="186" t="str">
        <f>IFERROR(IF('Input| Overheads'!$C$42="Direct costs",SUMPRODUCT(--('Input| Projects'!$AD623="Yes"),'Calc| Overheads Allocation'!I$9,'Calc| Project Costs'!AB623),IF('Input| Overheads'!$C$42="Internal labour",SUMPRODUCT(--('Input| Projects'!$AD623="Yes"),'Calc| Overheads Allocation'!I$9,'Calc| Project Costs'!AB623,'Input| Projects'!$Y623),IF('Input| Overheads'!$C$42="DNSP defined",SUMPRODUCT(--('Input| Projects'!$AD623="Yes"),'Calc| Overheads Allocation'!I$62,'Input| Projects'!$AG623),""))),"")</f>
        <v/>
      </c>
      <c r="BA623" s="106"/>
      <c r="BB623" s="186">
        <f t="shared" si="303"/>
        <v>0</v>
      </c>
      <c r="BC623" s="186">
        <f t="shared" si="304"/>
        <v>0</v>
      </c>
      <c r="BD623" s="186">
        <f t="shared" si="305"/>
        <v>0</v>
      </c>
      <c r="BE623" s="186">
        <f t="shared" si="282"/>
        <v>0</v>
      </c>
      <c r="BF623" s="186">
        <f t="shared" si="283"/>
        <v>0</v>
      </c>
      <c r="BG623" s="186">
        <f t="shared" si="284"/>
        <v>0</v>
      </c>
      <c r="BH623" s="186">
        <f t="shared" si="285"/>
        <v>0</v>
      </c>
      <c r="BI623" s="97"/>
      <c r="BJ623" s="186" t="str">
        <f t="shared" si="286"/>
        <v/>
      </c>
      <c r="BK623" s="186" t="str">
        <f t="shared" si="287"/>
        <v/>
      </c>
      <c r="BL623" s="186" t="str">
        <f t="shared" si="288"/>
        <v/>
      </c>
      <c r="BM623" s="186" t="str">
        <f t="shared" si="289"/>
        <v/>
      </c>
      <c r="BN623" s="186" t="str">
        <f t="shared" si="290"/>
        <v/>
      </c>
      <c r="BO623" s="186" t="str">
        <f t="shared" si="291"/>
        <v/>
      </c>
      <c r="BP623" s="186" t="str">
        <f t="shared" si="292"/>
        <v/>
      </c>
      <c r="BQ623" s="97"/>
      <c r="BR623" s="186">
        <f t="shared" si="293"/>
        <v>0</v>
      </c>
      <c r="BS623" s="186">
        <f t="shared" si="294"/>
        <v>0</v>
      </c>
      <c r="BT623" s="222">
        <f t="shared" si="295"/>
        <v>0</v>
      </c>
      <c r="BU623" s="222">
        <f t="shared" si="296"/>
        <v>0</v>
      </c>
      <c r="BV623" s="222">
        <f t="shared" si="297"/>
        <v>0</v>
      </c>
      <c r="BW623" s="222">
        <f t="shared" si="298"/>
        <v>0</v>
      </c>
      <c r="BX623" s="222">
        <f t="shared" si="299"/>
        <v>0</v>
      </c>
      <c r="BY623" s="106"/>
      <c r="BZ623" s="197" t="str">
        <f>IF(SUMIF('Input| Projects'!$AS$8:$CP$8,"Dx",'Input| Projects'!$AS623:$CP623)=0,"",SUMIF('Input| Projects'!$AS$8:$CP$8,"Dx",'Input| Projects'!$AS623:$CP623))</f>
        <v/>
      </c>
      <c r="CA623" s="197" t="str">
        <f>IF(SUMIF('Input| Projects'!$AS$8:$CP$8,"Tx",'Input| Projects'!$AS623:$CP623)=0,"",SUMIF('Input| Projects'!$AS$8:$CP$8,"Tx",'Input| Projects'!$AS623:$CP623))</f>
        <v/>
      </c>
      <c r="CB623" s="150" t="str">
        <f t="shared" si="306"/>
        <v/>
      </c>
    </row>
    <row r="624" spans="2:80" x14ac:dyDescent="0.2">
      <c r="B624" s="201">
        <f>IFERROR('Input| Projects'!B624,"")</f>
        <v>615</v>
      </c>
      <c r="C624" s="42" t="str">
        <f>IFERROR(IF('Input| Projects'!C624="","",'Input| Projects'!C624),"")</f>
        <v/>
      </c>
      <c r="D624" s="42" t="str">
        <f>IFERROR(IF('Input| Projects'!D624="","",'Input| Projects'!D624),"")</f>
        <v/>
      </c>
      <c r="E624" s="104"/>
      <c r="F624" s="190">
        <f>IFERROR('Input| Projects'!I624*'Input| Escalations'!$K$19,"")</f>
        <v>0</v>
      </c>
      <c r="G624" s="190">
        <f>IFERROR('Input| Projects'!J624*'Input| Escalations'!$K$19,"")</f>
        <v>0</v>
      </c>
      <c r="H624" s="190">
        <f>IFERROR('Input| Projects'!K624*'Input| Escalations'!$K$19,"")</f>
        <v>0</v>
      </c>
      <c r="I624" s="190">
        <f>IFERROR('Input| Projects'!L624*'Input| Escalations'!$K$19,"")</f>
        <v>0</v>
      </c>
      <c r="J624" s="190">
        <f>IFERROR('Input| Projects'!M624*'Input| Escalations'!$K$19,"")</f>
        <v>0</v>
      </c>
      <c r="K624" s="190">
        <f>IFERROR('Input| Projects'!N624*'Input| Escalations'!$K$19,"")</f>
        <v>0</v>
      </c>
      <c r="L624" s="190">
        <f>IFERROR('Input| Projects'!O624*'Input| Escalations'!$K$19,"")</f>
        <v>0</v>
      </c>
      <c r="M624" s="150" t="str">
        <f>IF(ABS(SUM(F624:L624)-(SUM('Input| Projects'!I624:O624)*'Input| Escalations'!$K$19))&lt;0.0000001,"",1)</f>
        <v/>
      </c>
      <c r="N624" s="192">
        <f>'Input| Projects'!$Y624*INDEX('Input| Escalations'!$H$33:$N$33,MATCH('Calc| Project Costs'!N$9,'Input| Escalations'!$H$23:$N$23,0))+'Input| Projects'!$Z624*INDEX('Input| Escalations'!$H$34:$N$34,MATCH('Calc| Project Costs'!N$9,'Input| Escalations'!$H$23:$N$23,0))+'Input| Projects'!$AA624*INDEX('Input| Escalations'!$H$35:$N$35,MATCH('Calc| Project Costs'!N$9,'Input| Escalations'!$H$23:$N$23,0))+1</f>
        <v>1</v>
      </c>
      <c r="O624" s="192">
        <f>'Input| Projects'!$Y624*INDEX('Input| Escalations'!$H$33:$N$33,MATCH('Calc| Project Costs'!O$9,'Input| Escalations'!$H$23:$N$23,0))+'Input| Projects'!$Z624*INDEX('Input| Escalations'!$H$34:$N$34,MATCH('Calc| Project Costs'!O$9,'Input| Escalations'!$H$23:$N$23,0))+'Input| Projects'!$AA624*INDEX('Input| Escalations'!$H$35:$N$35,MATCH('Calc| Project Costs'!O$9,'Input| Escalations'!$H$23:$N$23,0))+1</f>
        <v>1</v>
      </c>
      <c r="P624" s="192">
        <f>'Input| Projects'!$Y624*INDEX('Input| Escalations'!$H$33:$N$33,MATCH('Calc| Project Costs'!P$9,'Input| Escalations'!$H$23:$N$23,0))+'Input| Projects'!$Z624*INDEX('Input| Escalations'!$H$34:$N$34,MATCH('Calc| Project Costs'!P$9,'Input| Escalations'!$H$23:$N$23,0))+'Input| Projects'!$AA624*INDEX('Input| Escalations'!$H$35:$N$35,MATCH('Calc| Project Costs'!P$9,'Input| Escalations'!$H$23:$N$23,0))+1</f>
        <v>1</v>
      </c>
      <c r="Q624" s="192">
        <f>'Input| Projects'!$Y624*INDEX('Input| Escalations'!$H$33:$N$33,MATCH('Calc| Project Costs'!Q$9,'Input| Escalations'!$H$23:$N$23,0))+'Input| Projects'!$Z624*INDEX('Input| Escalations'!$H$34:$N$34,MATCH('Calc| Project Costs'!Q$9,'Input| Escalations'!$H$23:$N$23,0))+'Input| Projects'!$AA624*INDEX('Input| Escalations'!$H$35:$N$35,MATCH('Calc| Project Costs'!Q$9,'Input| Escalations'!$H$23:$N$23,0))+1</f>
        <v>1</v>
      </c>
      <c r="R624" s="192">
        <f>'Input| Projects'!$Y624*INDEX('Input| Escalations'!$H$33:$N$33,MATCH('Calc| Project Costs'!R$9,'Input| Escalations'!$H$23:$N$23,0))+'Input| Projects'!$Z624*INDEX('Input| Escalations'!$H$34:$N$34,MATCH('Calc| Project Costs'!R$9,'Input| Escalations'!$H$23:$N$23,0))+'Input| Projects'!$AA624*INDEX('Input| Escalations'!$H$35:$N$35,MATCH('Calc| Project Costs'!R$9,'Input| Escalations'!$H$23:$N$23,0))+1</f>
        <v>1</v>
      </c>
      <c r="S624" s="192">
        <f>'Input| Projects'!$Y624*INDEX('Input| Escalations'!$H$33:$N$33,MATCH('Calc| Project Costs'!S$9,'Input| Escalations'!$H$23:$N$23,0))+'Input| Projects'!$Z624*INDEX('Input| Escalations'!$H$34:$N$34,MATCH('Calc| Project Costs'!S$9,'Input| Escalations'!$H$23:$N$23,0))+'Input| Projects'!$AA624*INDEX('Input| Escalations'!$H$35:$N$35,MATCH('Calc| Project Costs'!S$9,'Input| Escalations'!$H$23:$N$23,0))+1</f>
        <v>1</v>
      </c>
      <c r="T624" s="192">
        <f>'Input| Projects'!$Y624*INDEX('Input| Escalations'!$H$33:$N$33,MATCH('Calc| Project Costs'!T$9,'Input| Escalations'!$H$23:$N$23,0))+'Input| Projects'!$Z624*INDEX('Input| Escalations'!$H$34:$N$34,MATCH('Calc| Project Costs'!T$9,'Input| Escalations'!$H$23:$N$23,0))+'Input| Projects'!$AA624*INDEX('Input| Escalations'!$H$35:$N$35,MATCH('Calc| Project Costs'!T$9,'Input| Escalations'!$H$23:$N$23,0))+1</f>
        <v>1</v>
      </c>
      <c r="U624" s="106"/>
      <c r="V624" s="186">
        <f t="shared" si="300"/>
        <v>0</v>
      </c>
      <c r="W624" s="186">
        <f t="shared" si="301"/>
        <v>0</v>
      </c>
      <c r="X624" s="186">
        <f t="shared" si="302"/>
        <v>0</v>
      </c>
      <c r="Y624" s="186">
        <f t="shared" si="278"/>
        <v>0</v>
      </c>
      <c r="Z624" s="186">
        <f t="shared" si="279"/>
        <v>0</v>
      </c>
      <c r="AA624" s="186">
        <f t="shared" si="280"/>
        <v>0</v>
      </c>
      <c r="AB624" s="186">
        <f t="shared" si="281"/>
        <v>0</v>
      </c>
      <c r="AC624" s="106"/>
      <c r="AD624" s="186">
        <f>'Input| Projects'!Q624*N624*'Input| Escalations'!$K$19</f>
        <v>0</v>
      </c>
      <c r="AE624" s="186">
        <f>'Input| Projects'!R624*O624*'Input| Escalations'!$K$19</f>
        <v>0</v>
      </c>
      <c r="AF624" s="186">
        <f>'Input| Projects'!S624*P624*'Input| Escalations'!$K$19</f>
        <v>0</v>
      </c>
      <c r="AG624" s="186">
        <f>'Input| Projects'!T624*Q624*'Input| Escalations'!$K$19</f>
        <v>0</v>
      </c>
      <c r="AH624" s="186">
        <f>'Input| Projects'!U624*R624*'Input| Escalations'!$K$19</f>
        <v>0</v>
      </c>
      <c r="AI624" s="186">
        <f>'Input| Projects'!V624*S624*'Input| Escalations'!$K$19</f>
        <v>0</v>
      </c>
      <c r="AJ624" s="186">
        <f>'Input| Projects'!W624*T624*'Input| Escalations'!$K$19</f>
        <v>0</v>
      </c>
      <c r="AK624" s="106"/>
      <c r="AL624" s="186" t="str">
        <f>IFERROR(IF('Input| Overheads'!$C$42="Direct costs",SUMPRODUCT(--('Input| Projects'!$AC624="Yes"),'Calc| Overheads Allocation'!C$8,'Calc| Project Costs'!V624),IF('Input| Overheads'!$C$42="Internal labour",SUMPRODUCT(--('Input| Projects'!$AC624="Yes"),'Calc| Overheads Allocation'!C$8,'Calc| Project Costs'!V624,'Input| Projects'!$Y624),IF('Input| Overheads'!$C$42="DNSP defined",SUMPRODUCT(--('Input| Projects'!$AC624="Yes"),'Calc| Overheads Allocation'!C$61,'Input| Projects'!$AF624),""))),"")</f>
        <v/>
      </c>
      <c r="AM624" s="186" t="str">
        <f>IFERROR(IF('Input| Overheads'!$C$42="Direct costs",SUMPRODUCT(--('Input| Projects'!$AC624="Yes"),'Calc| Overheads Allocation'!D$8,'Calc| Project Costs'!W624),IF('Input| Overheads'!$C$42="Internal labour",SUMPRODUCT(--('Input| Projects'!$AC624="Yes"),'Calc| Overheads Allocation'!D$8,'Calc| Project Costs'!W624,'Input| Projects'!$Y624),IF('Input| Overheads'!$C$42="DNSP defined",SUMPRODUCT(--('Input| Projects'!$AC624="Yes"),'Calc| Overheads Allocation'!D$61,'Input| Projects'!$AF624),""))),"")</f>
        <v/>
      </c>
      <c r="AN624" s="186" t="str">
        <f>IFERROR(IF('Input| Overheads'!$C$42="Direct costs",SUMPRODUCT(--('Input| Projects'!$AC624="Yes"),'Calc| Overheads Allocation'!E$8,'Calc| Project Costs'!X624),IF('Input| Overheads'!$C$42="Internal labour",SUMPRODUCT(--('Input| Projects'!$AC624="Yes"),'Calc| Overheads Allocation'!E$8,'Calc| Project Costs'!X624,'Input| Projects'!$Y624),IF('Input| Overheads'!$C$42="DNSP defined",SUMPRODUCT(--('Input| Projects'!$AC624="Yes"),'Calc| Overheads Allocation'!E$61,'Input| Projects'!$AF624),""))),"")</f>
        <v/>
      </c>
      <c r="AO624" s="186" t="str">
        <f>IFERROR(IF('Input| Overheads'!$C$42="Direct costs",SUMPRODUCT(--('Input| Projects'!$AC624="Yes"),'Calc| Overheads Allocation'!F$8,'Calc| Project Costs'!Y624),IF('Input| Overheads'!$C$42="Internal labour",SUMPRODUCT(--('Input| Projects'!$AC624="Yes"),'Calc| Overheads Allocation'!F$8,'Calc| Project Costs'!Y624,'Input| Projects'!$Y624),IF('Input| Overheads'!$C$42="DNSP defined",SUMPRODUCT(--('Input| Projects'!$AC624="Yes"),'Calc| Overheads Allocation'!F$61,'Input| Projects'!$AF624),""))),"")</f>
        <v/>
      </c>
      <c r="AP624" s="186" t="str">
        <f>IFERROR(IF('Input| Overheads'!$C$42="Direct costs",SUMPRODUCT(--('Input| Projects'!$AC624="Yes"),'Calc| Overheads Allocation'!G$8,'Calc| Project Costs'!Z624),IF('Input| Overheads'!$C$42="Internal labour",SUMPRODUCT(--('Input| Projects'!$AC624="Yes"),'Calc| Overheads Allocation'!G$8,'Calc| Project Costs'!Z624,'Input| Projects'!$Y624),IF('Input| Overheads'!$C$42="DNSP defined",SUMPRODUCT(--('Input| Projects'!$AC624="Yes"),'Calc| Overheads Allocation'!G$61,'Input| Projects'!$AF624),""))),"")</f>
        <v/>
      </c>
      <c r="AQ624" s="186" t="str">
        <f>IFERROR(IF('Input| Overheads'!$C$42="Direct costs",SUMPRODUCT(--('Input| Projects'!$AC624="Yes"),'Calc| Overheads Allocation'!H$8,'Calc| Project Costs'!AA624),IF('Input| Overheads'!$C$42="Internal labour",SUMPRODUCT(--('Input| Projects'!$AC624="Yes"),'Calc| Overheads Allocation'!H$8,'Calc| Project Costs'!AA624,'Input| Projects'!$Y624),IF('Input| Overheads'!$C$42="DNSP defined",SUMPRODUCT(--('Input| Projects'!$AC624="Yes"),'Calc| Overheads Allocation'!H$61,'Input| Projects'!$AF624),""))),"")</f>
        <v/>
      </c>
      <c r="AR624" s="186" t="str">
        <f>IFERROR(IF('Input| Overheads'!$C$42="Direct costs",SUMPRODUCT(--('Input| Projects'!$AC624="Yes"),'Calc| Overheads Allocation'!I$8,'Calc| Project Costs'!AB624),IF('Input| Overheads'!$C$42="Internal labour",SUMPRODUCT(--('Input| Projects'!$AC624="Yes"),'Calc| Overheads Allocation'!I$8,'Calc| Project Costs'!AB624,'Input| Projects'!$Y624),IF('Input| Overheads'!$C$42="DNSP defined",SUMPRODUCT(--('Input| Projects'!$AC624="Yes"),'Calc| Overheads Allocation'!I$61,'Input| Projects'!$AF624),""))),"")</f>
        <v/>
      </c>
      <c r="AS624" s="106"/>
      <c r="AT624" s="186" t="str">
        <f>IFERROR(IF('Input| Overheads'!$C$42="Direct costs",SUMPRODUCT(--('Input| Projects'!$AD624="Yes"),'Calc| Overheads Allocation'!C$9,'Calc| Project Costs'!V624),IF('Input| Overheads'!$C$42="Internal labour",SUMPRODUCT(--('Input| Projects'!$AD624="Yes"),'Calc| Overheads Allocation'!C$9,'Calc| Project Costs'!V624,'Input| Projects'!$Y624),IF('Input| Overheads'!$C$42="DNSP defined",SUMPRODUCT(--('Input| Projects'!$AD624="Yes"),'Calc| Overheads Allocation'!C$62,'Input| Projects'!$AG624),""))),"")</f>
        <v/>
      </c>
      <c r="AU624" s="186" t="str">
        <f>IFERROR(IF('Input| Overheads'!$C$42="Direct costs",SUMPRODUCT(--('Input| Projects'!$AD624="Yes"),'Calc| Overheads Allocation'!D$9,'Calc| Project Costs'!W624),IF('Input| Overheads'!$C$42="Internal labour",SUMPRODUCT(--('Input| Projects'!$AD624="Yes"),'Calc| Overheads Allocation'!D$9,'Calc| Project Costs'!W624,'Input| Projects'!$Y624),IF('Input| Overheads'!$C$42="DNSP defined",SUMPRODUCT(--('Input| Projects'!$AD624="Yes"),'Calc| Overheads Allocation'!D$62,'Input| Projects'!$AG624),""))),"")</f>
        <v/>
      </c>
      <c r="AV624" s="186" t="str">
        <f>IFERROR(IF('Input| Overheads'!$C$42="Direct costs",SUMPRODUCT(--('Input| Projects'!$AD624="Yes"),'Calc| Overheads Allocation'!E$9,'Calc| Project Costs'!X624),IF('Input| Overheads'!$C$42="Internal labour",SUMPRODUCT(--('Input| Projects'!$AD624="Yes"),'Calc| Overheads Allocation'!E$9,'Calc| Project Costs'!X624,'Input| Projects'!$Y624),IF('Input| Overheads'!$C$42="DNSP defined",SUMPRODUCT(--('Input| Projects'!$AD624="Yes"),'Calc| Overheads Allocation'!E$62,'Input| Projects'!$AG624),""))),"")</f>
        <v/>
      </c>
      <c r="AW624" s="186" t="str">
        <f>IFERROR(IF('Input| Overheads'!$C$42="Direct costs",SUMPRODUCT(--('Input| Projects'!$AD624="Yes"),'Calc| Overheads Allocation'!F$9,'Calc| Project Costs'!Y624),IF('Input| Overheads'!$C$42="Internal labour",SUMPRODUCT(--('Input| Projects'!$AD624="Yes"),'Calc| Overheads Allocation'!F$9,'Calc| Project Costs'!Y624,'Input| Projects'!$Y624),IF('Input| Overheads'!$C$42="DNSP defined",SUMPRODUCT(--('Input| Projects'!$AD624="Yes"),'Calc| Overheads Allocation'!F$62,'Input| Projects'!$AG624),""))),"")</f>
        <v/>
      </c>
      <c r="AX624" s="186" t="str">
        <f>IFERROR(IF('Input| Overheads'!$C$42="Direct costs",SUMPRODUCT(--('Input| Projects'!$AD624="Yes"),'Calc| Overheads Allocation'!G$9,'Calc| Project Costs'!Z624),IF('Input| Overheads'!$C$42="Internal labour",SUMPRODUCT(--('Input| Projects'!$AD624="Yes"),'Calc| Overheads Allocation'!G$9,'Calc| Project Costs'!Z624,'Input| Projects'!$Y624),IF('Input| Overheads'!$C$42="DNSP defined",SUMPRODUCT(--('Input| Projects'!$AD624="Yes"),'Calc| Overheads Allocation'!G$62,'Input| Projects'!$AG624),""))),"")</f>
        <v/>
      </c>
      <c r="AY624" s="186" t="str">
        <f>IFERROR(IF('Input| Overheads'!$C$42="Direct costs",SUMPRODUCT(--('Input| Projects'!$AD624="Yes"),'Calc| Overheads Allocation'!H$9,'Calc| Project Costs'!AA624),IF('Input| Overheads'!$C$42="Internal labour",SUMPRODUCT(--('Input| Projects'!$AD624="Yes"),'Calc| Overheads Allocation'!H$9,'Calc| Project Costs'!AA624,'Input| Projects'!$Y624),IF('Input| Overheads'!$C$42="DNSP defined",SUMPRODUCT(--('Input| Projects'!$AD624="Yes"),'Calc| Overheads Allocation'!H$62,'Input| Projects'!$AG624),""))),"")</f>
        <v/>
      </c>
      <c r="AZ624" s="186" t="str">
        <f>IFERROR(IF('Input| Overheads'!$C$42="Direct costs",SUMPRODUCT(--('Input| Projects'!$AD624="Yes"),'Calc| Overheads Allocation'!I$9,'Calc| Project Costs'!AB624),IF('Input| Overheads'!$C$42="Internal labour",SUMPRODUCT(--('Input| Projects'!$AD624="Yes"),'Calc| Overheads Allocation'!I$9,'Calc| Project Costs'!AB624,'Input| Projects'!$Y624),IF('Input| Overheads'!$C$42="DNSP defined",SUMPRODUCT(--('Input| Projects'!$AD624="Yes"),'Calc| Overheads Allocation'!I$62,'Input| Projects'!$AG624),""))),"")</f>
        <v/>
      </c>
      <c r="BA624" s="106"/>
      <c r="BB624" s="186">
        <f t="shared" si="303"/>
        <v>0</v>
      </c>
      <c r="BC624" s="186">
        <f t="shared" si="304"/>
        <v>0</v>
      </c>
      <c r="BD624" s="186">
        <f t="shared" si="305"/>
        <v>0</v>
      </c>
      <c r="BE624" s="186">
        <f t="shared" si="282"/>
        <v>0</v>
      </c>
      <c r="BF624" s="186">
        <f t="shared" si="283"/>
        <v>0</v>
      </c>
      <c r="BG624" s="186">
        <f t="shared" si="284"/>
        <v>0</v>
      </c>
      <c r="BH624" s="186">
        <f t="shared" si="285"/>
        <v>0</v>
      </c>
      <c r="BI624" s="97"/>
      <c r="BJ624" s="186" t="str">
        <f t="shared" si="286"/>
        <v/>
      </c>
      <c r="BK624" s="186" t="str">
        <f t="shared" si="287"/>
        <v/>
      </c>
      <c r="BL624" s="186" t="str">
        <f t="shared" si="288"/>
        <v/>
      </c>
      <c r="BM624" s="186" t="str">
        <f t="shared" si="289"/>
        <v/>
      </c>
      <c r="BN624" s="186" t="str">
        <f t="shared" si="290"/>
        <v/>
      </c>
      <c r="BO624" s="186" t="str">
        <f t="shared" si="291"/>
        <v/>
      </c>
      <c r="BP624" s="186" t="str">
        <f t="shared" si="292"/>
        <v/>
      </c>
      <c r="BQ624" s="97"/>
      <c r="BR624" s="186">
        <f t="shared" si="293"/>
        <v>0</v>
      </c>
      <c r="BS624" s="186">
        <f t="shared" si="294"/>
        <v>0</v>
      </c>
      <c r="BT624" s="222">
        <f t="shared" si="295"/>
        <v>0</v>
      </c>
      <c r="BU624" s="222">
        <f t="shared" si="296"/>
        <v>0</v>
      </c>
      <c r="BV624" s="222">
        <f t="shared" si="297"/>
        <v>0</v>
      </c>
      <c r="BW624" s="222">
        <f t="shared" si="298"/>
        <v>0</v>
      </c>
      <c r="BX624" s="222">
        <f t="shared" si="299"/>
        <v>0</v>
      </c>
      <c r="BY624" s="106"/>
      <c r="BZ624" s="197" t="str">
        <f>IF(SUMIF('Input| Projects'!$AS$8:$CP$8,"Dx",'Input| Projects'!$AS624:$CP624)=0,"",SUMIF('Input| Projects'!$AS$8:$CP$8,"Dx",'Input| Projects'!$AS624:$CP624))</f>
        <v/>
      </c>
      <c r="CA624" s="197" t="str">
        <f>IF(SUMIF('Input| Projects'!$AS$8:$CP$8,"Tx",'Input| Projects'!$AS624:$CP624)=0,"",SUMIF('Input| Projects'!$AS$8:$CP$8,"Tx",'Input| Projects'!$AS624:$CP624))</f>
        <v/>
      </c>
      <c r="CB624" s="150" t="str">
        <f t="shared" si="306"/>
        <v/>
      </c>
    </row>
    <row r="625" spans="2:80" x14ac:dyDescent="0.2">
      <c r="B625" s="201">
        <f>IFERROR('Input| Projects'!B625,"")</f>
        <v>616</v>
      </c>
      <c r="C625" s="42" t="str">
        <f>IFERROR(IF('Input| Projects'!C625="","",'Input| Projects'!C625),"")</f>
        <v/>
      </c>
      <c r="D625" s="42" t="str">
        <f>IFERROR(IF('Input| Projects'!D625="","",'Input| Projects'!D625),"")</f>
        <v/>
      </c>
      <c r="E625" s="104"/>
      <c r="F625" s="190">
        <f>IFERROR('Input| Projects'!I625*'Input| Escalations'!$K$19,"")</f>
        <v>0</v>
      </c>
      <c r="G625" s="190">
        <f>IFERROR('Input| Projects'!J625*'Input| Escalations'!$K$19,"")</f>
        <v>0</v>
      </c>
      <c r="H625" s="190">
        <f>IFERROR('Input| Projects'!K625*'Input| Escalations'!$K$19,"")</f>
        <v>0</v>
      </c>
      <c r="I625" s="190">
        <f>IFERROR('Input| Projects'!L625*'Input| Escalations'!$K$19,"")</f>
        <v>0</v>
      </c>
      <c r="J625" s="190">
        <f>IFERROR('Input| Projects'!M625*'Input| Escalations'!$K$19,"")</f>
        <v>0</v>
      </c>
      <c r="K625" s="190">
        <f>IFERROR('Input| Projects'!N625*'Input| Escalations'!$K$19,"")</f>
        <v>0</v>
      </c>
      <c r="L625" s="190">
        <f>IFERROR('Input| Projects'!O625*'Input| Escalations'!$K$19,"")</f>
        <v>0</v>
      </c>
      <c r="M625" s="150" t="str">
        <f>IF(ABS(SUM(F625:L625)-(SUM('Input| Projects'!I625:O625)*'Input| Escalations'!$K$19))&lt;0.0000001,"",1)</f>
        <v/>
      </c>
      <c r="N625" s="192">
        <f>'Input| Projects'!$Y625*INDEX('Input| Escalations'!$H$33:$N$33,MATCH('Calc| Project Costs'!N$9,'Input| Escalations'!$H$23:$N$23,0))+'Input| Projects'!$Z625*INDEX('Input| Escalations'!$H$34:$N$34,MATCH('Calc| Project Costs'!N$9,'Input| Escalations'!$H$23:$N$23,0))+'Input| Projects'!$AA625*INDEX('Input| Escalations'!$H$35:$N$35,MATCH('Calc| Project Costs'!N$9,'Input| Escalations'!$H$23:$N$23,0))+1</f>
        <v>1</v>
      </c>
      <c r="O625" s="192">
        <f>'Input| Projects'!$Y625*INDEX('Input| Escalations'!$H$33:$N$33,MATCH('Calc| Project Costs'!O$9,'Input| Escalations'!$H$23:$N$23,0))+'Input| Projects'!$Z625*INDEX('Input| Escalations'!$H$34:$N$34,MATCH('Calc| Project Costs'!O$9,'Input| Escalations'!$H$23:$N$23,0))+'Input| Projects'!$AA625*INDEX('Input| Escalations'!$H$35:$N$35,MATCH('Calc| Project Costs'!O$9,'Input| Escalations'!$H$23:$N$23,0))+1</f>
        <v>1</v>
      </c>
      <c r="P625" s="192">
        <f>'Input| Projects'!$Y625*INDEX('Input| Escalations'!$H$33:$N$33,MATCH('Calc| Project Costs'!P$9,'Input| Escalations'!$H$23:$N$23,0))+'Input| Projects'!$Z625*INDEX('Input| Escalations'!$H$34:$N$34,MATCH('Calc| Project Costs'!P$9,'Input| Escalations'!$H$23:$N$23,0))+'Input| Projects'!$AA625*INDEX('Input| Escalations'!$H$35:$N$35,MATCH('Calc| Project Costs'!P$9,'Input| Escalations'!$H$23:$N$23,0))+1</f>
        <v>1</v>
      </c>
      <c r="Q625" s="192">
        <f>'Input| Projects'!$Y625*INDEX('Input| Escalations'!$H$33:$N$33,MATCH('Calc| Project Costs'!Q$9,'Input| Escalations'!$H$23:$N$23,0))+'Input| Projects'!$Z625*INDEX('Input| Escalations'!$H$34:$N$34,MATCH('Calc| Project Costs'!Q$9,'Input| Escalations'!$H$23:$N$23,0))+'Input| Projects'!$AA625*INDEX('Input| Escalations'!$H$35:$N$35,MATCH('Calc| Project Costs'!Q$9,'Input| Escalations'!$H$23:$N$23,0))+1</f>
        <v>1</v>
      </c>
      <c r="R625" s="192">
        <f>'Input| Projects'!$Y625*INDEX('Input| Escalations'!$H$33:$N$33,MATCH('Calc| Project Costs'!R$9,'Input| Escalations'!$H$23:$N$23,0))+'Input| Projects'!$Z625*INDEX('Input| Escalations'!$H$34:$N$34,MATCH('Calc| Project Costs'!R$9,'Input| Escalations'!$H$23:$N$23,0))+'Input| Projects'!$AA625*INDEX('Input| Escalations'!$H$35:$N$35,MATCH('Calc| Project Costs'!R$9,'Input| Escalations'!$H$23:$N$23,0))+1</f>
        <v>1</v>
      </c>
      <c r="S625" s="192">
        <f>'Input| Projects'!$Y625*INDEX('Input| Escalations'!$H$33:$N$33,MATCH('Calc| Project Costs'!S$9,'Input| Escalations'!$H$23:$N$23,0))+'Input| Projects'!$Z625*INDEX('Input| Escalations'!$H$34:$N$34,MATCH('Calc| Project Costs'!S$9,'Input| Escalations'!$H$23:$N$23,0))+'Input| Projects'!$AA625*INDEX('Input| Escalations'!$H$35:$N$35,MATCH('Calc| Project Costs'!S$9,'Input| Escalations'!$H$23:$N$23,0))+1</f>
        <v>1</v>
      </c>
      <c r="T625" s="192">
        <f>'Input| Projects'!$Y625*INDEX('Input| Escalations'!$H$33:$N$33,MATCH('Calc| Project Costs'!T$9,'Input| Escalations'!$H$23:$N$23,0))+'Input| Projects'!$Z625*INDEX('Input| Escalations'!$H$34:$N$34,MATCH('Calc| Project Costs'!T$9,'Input| Escalations'!$H$23:$N$23,0))+'Input| Projects'!$AA625*INDEX('Input| Escalations'!$H$35:$N$35,MATCH('Calc| Project Costs'!T$9,'Input| Escalations'!$H$23:$N$23,0))+1</f>
        <v>1</v>
      </c>
      <c r="U625" s="106"/>
      <c r="V625" s="186">
        <f t="shared" si="300"/>
        <v>0</v>
      </c>
      <c r="W625" s="186">
        <f t="shared" si="301"/>
        <v>0</v>
      </c>
      <c r="X625" s="186">
        <f t="shared" si="302"/>
        <v>0</v>
      </c>
      <c r="Y625" s="186">
        <f t="shared" si="278"/>
        <v>0</v>
      </c>
      <c r="Z625" s="186">
        <f t="shared" si="279"/>
        <v>0</v>
      </c>
      <c r="AA625" s="186">
        <f t="shared" si="280"/>
        <v>0</v>
      </c>
      <c r="AB625" s="186">
        <f t="shared" si="281"/>
        <v>0</v>
      </c>
      <c r="AC625" s="106"/>
      <c r="AD625" s="186">
        <f>'Input| Projects'!Q625*N625*'Input| Escalations'!$K$19</f>
        <v>0</v>
      </c>
      <c r="AE625" s="186">
        <f>'Input| Projects'!R625*O625*'Input| Escalations'!$K$19</f>
        <v>0</v>
      </c>
      <c r="AF625" s="186">
        <f>'Input| Projects'!S625*P625*'Input| Escalations'!$K$19</f>
        <v>0</v>
      </c>
      <c r="AG625" s="186">
        <f>'Input| Projects'!T625*Q625*'Input| Escalations'!$K$19</f>
        <v>0</v>
      </c>
      <c r="AH625" s="186">
        <f>'Input| Projects'!U625*R625*'Input| Escalations'!$K$19</f>
        <v>0</v>
      </c>
      <c r="AI625" s="186">
        <f>'Input| Projects'!V625*S625*'Input| Escalations'!$K$19</f>
        <v>0</v>
      </c>
      <c r="AJ625" s="186">
        <f>'Input| Projects'!W625*T625*'Input| Escalations'!$K$19</f>
        <v>0</v>
      </c>
      <c r="AK625" s="106"/>
      <c r="AL625" s="186" t="str">
        <f>IFERROR(IF('Input| Overheads'!$C$42="Direct costs",SUMPRODUCT(--('Input| Projects'!$AC625="Yes"),'Calc| Overheads Allocation'!C$8,'Calc| Project Costs'!V625),IF('Input| Overheads'!$C$42="Internal labour",SUMPRODUCT(--('Input| Projects'!$AC625="Yes"),'Calc| Overheads Allocation'!C$8,'Calc| Project Costs'!V625,'Input| Projects'!$Y625),IF('Input| Overheads'!$C$42="DNSP defined",SUMPRODUCT(--('Input| Projects'!$AC625="Yes"),'Calc| Overheads Allocation'!C$61,'Input| Projects'!$AF625),""))),"")</f>
        <v/>
      </c>
      <c r="AM625" s="186" t="str">
        <f>IFERROR(IF('Input| Overheads'!$C$42="Direct costs",SUMPRODUCT(--('Input| Projects'!$AC625="Yes"),'Calc| Overheads Allocation'!D$8,'Calc| Project Costs'!W625),IF('Input| Overheads'!$C$42="Internal labour",SUMPRODUCT(--('Input| Projects'!$AC625="Yes"),'Calc| Overheads Allocation'!D$8,'Calc| Project Costs'!W625,'Input| Projects'!$Y625),IF('Input| Overheads'!$C$42="DNSP defined",SUMPRODUCT(--('Input| Projects'!$AC625="Yes"),'Calc| Overheads Allocation'!D$61,'Input| Projects'!$AF625),""))),"")</f>
        <v/>
      </c>
      <c r="AN625" s="186" t="str">
        <f>IFERROR(IF('Input| Overheads'!$C$42="Direct costs",SUMPRODUCT(--('Input| Projects'!$AC625="Yes"),'Calc| Overheads Allocation'!E$8,'Calc| Project Costs'!X625),IF('Input| Overheads'!$C$42="Internal labour",SUMPRODUCT(--('Input| Projects'!$AC625="Yes"),'Calc| Overheads Allocation'!E$8,'Calc| Project Costs'!X625,'Input| Projects'!$Y625),IF('Input| Overheads'!$C$42="DNSP defined",SUMPRODUCT(--('Input| Projects'!$AC625="Yes"),'Calc| Overheads Allocation'!E$61,'Input| Projects'!$AF625),""))),"")</f>
        <v/>
      </c>
      <c r="AO625" s="186" t="str">
        <f>IFERROR(IF('Input| Overheads'!$C$42="Direct costs",SUMPRODUCT(--('Input| Projects'!$AC625="Yes"),'Calc| Overheads Allocation'!F$8,'Calc| Project Costs'!Y625),IF('Input| Overheads'!$C$42="Internal labour",SUMPRODUCT(--('Input| Projects'!$AC625="Yes"),'Calc| Overheads Allocation'!F$8,'Calc| Project Costs'!Y625,'Input| Projects'!$Y625),IF('Input| Overheads'!$C$42="DNSP defined",SUMPRODUCT(--('Input| Projects'!$AC625="Yes"),'Calc| Overheads Allocation'!F$61,'Input| Projects'!$AF625),""))),"")</f>
        <v/>
      </c>
      <c r="AP625" s="186" t="str">
        <f>IFERROR(IF('Input| Overheads'!$C$42="Direct costs",SUMPRODUCT(--('Input| Projects'!$AC625="Yes"),'Calc| Overheads Allocation'!G$8,'Calc| Project Costs'!Z625),IF('Input| Overheads'!$C$42="Internal labour",SUMPRODUCT(--('Input| Projects'!$AC625="Yes"),'Calc| Overheads Allocation'!G$8,'Calc| Project Costs'!Z625,'Input| Projects'!$Y625),IF('Input| Overheads'!$C$42="DNSP defined",SUMPRODUCT(--('Input| Projects'!$AC625="Yes"),'Calc| Overheads Allocation'!G$61,'Input| Projects'!$AF625),""))),"")</f>
        <v/>
      </c>
      <c r="AQ625" s="186" t="str">
        <f>IFERROR(IF('Input| Overheads'!$C$42="Direct costs",SUMPRODUCT(--('Input| Projects'!$AC625="Yes"),'Calc| Overheads Allocation'!H$8,'Calc| Project Costs'!AA625),IF('Input| Overheads'!$C$42="Internal labour",SUMPRODUCT(--('Input| Projects'!$AC625="Yes"),'Calc| Overheads Allocation'!H$8,'Calc| Project Costs'!AA625,'Input| Projects'!$Y625),IF('Input| Overheads'!$C$42="DNSP defined",SUMPRODUCT(--('Input| Projects'!$AC625="Yes"),'Calc| Overheads Allocation'!H$61,'Input| Projects'!$AF625),""))),"")</f>
        <v/>
      </c>
      <c r="AR625" s="186" t="str">
        <f>IFERROR(IF('Input| Overheads'!$C$42="Direct costs",SUMPRODUCT(--('Input| Projects'!$AC625="Yes"),'Calc| Overheads Allocation'!I$8,'Calc| Project Costs'!AB625),IF('Input| Overheads'!$C$42="Internal labour",SUMPRODUCT(--('Input| Projects'!$AC625="Yes"),'Calc| Overheads Allocation'!I$8,'Calc| Project Costs'!AB625,'Input| Projects'!$Y625),IF('Input| Overheads'!$C$42="DNSP defined",SUMPRODUCT(--('Input| Projects'!$AC625="Yes"),'Calc| Overheads Allocation'!I$61,'Input| Projects'!$AF625),""))),"")</f>
        <v/>
      </c>
      <c r="AS625" s="106"/>
      <c r="AT625" s="186" t="str">
        <f>IFERROR(IF('Input| Overheads'!$C$42="Direct costs",SUMPRODUCT(--('Input| Projects'!$AD625="Yes"),'Calc| Overheads Allocation'!C$9,'Calc| Project Costs'!V625),IF('Input| Overheads'!$C$42="Internal labour",SUMPRODUCT(--('Input| Projects'!$AD625="Yes"),'Calc| Overheads Allocation'!C$9,'Calc| Project Costs'!V625,'Input| Projects'!$Y625),IF('Input| Overheads'!$C$42="DNSP defined",SUMPRODUCT(--('Input| Projects'!$AD625="Yes"),'Calc| Overheads Allocation'!C$62,'Input| Projects'!$AG625),""))),"")</f>
        <v/>
      </c>
      <c r="AU625" s="186" t="str">
        <f>IFERROR(IF('Input| Overheads'!$C$42="Direct costs",SUMPRODUCT(--('Input| Projects'!$AD625="Yes"),'Calc| Overheads Allocation'!D$9,'Calc| Project Costs'!W625),IF('Input| Overheads'!$C$42="Internal labour",SUMPRODUCT(--('Input| Projects'!$AD625="Yes"),'Calc| Overheads Allocation'!D$9,'Calc| Project Costs'!W625,'Input| Projects'!$Y625),IF('Input| Overheads'!$C$42="DNSP defined",SUMPRODUCT(--('Input| Projects'!$AD625="Yes"),'Calc| Overheads Allocation'!D$62,'Input| Projects'!$AG625),""))),"")</f>
        <v/>
      </c>
      <c r="AV625" s="186" t="str">
        <f>IFERROR(IF('Input| Overheads'!$C$42="Direct costs",SUMPRODUCT(--('Input| Projects'!$AD625="Yes"),'Calc| Overheads Allocation'!E$9,'Calc| Project Costs'!X625),IF('Input| Overheads'!$C$42="Internal labour",SUMPRODUCT(--('Input| Projects'!$AD625="Yes"),'Calc| Overheads Allocation'!E$9,'Calc| Project Costs'!X625,'Input| Projects'!$Y625),IF('Input| Overheads'!$C$42="DNSP defined",SUMPRODUCT(--('Input| Projects'!$AD625="Yes"),'Calc| Overheads Allocation'!E$62,'Input| Projects'!$AG625),""))),"")</f>
        <v/>
      </c>
      <c r="AW625" s="186" t="str">
        <f>IFERROR(IF('Input| Overheads'!$C$42="Direct costs",SUMPRODUCT(--('Input| Projects'!$AD625="Yes"),'Calc| Overheads Allocation'!F$9,'Calc| Project Costs'!Y625),IF('Input| Overheads'!$C$42="Internal labour",SUMPRODUCT(--('Input| Projects'!$AD625="Yes"),'Calc| Overheads Allocation'!F$9,'Calc| Project Costs'!Y625,'Input| Projects'!$Y625),IF('Input| Overheads'!$C$42="DNSP defined",SUMPRODUCT(--('Input| Projects'!$AD625="Yes"),'Calc| Overheads Allocation'!F$62,'Input| Projects'!$AG625),""))),"")</f>
        <v/>
      </c>
      <c r="AX625" s="186" t="str">
        <f>IFERROR(IF('Input| Overheads'!$C$42="Direct costs",SUMPRODUCT(--('Input| Projects'!$AD625="Yes"),'Calc| Overheads Allocation'!G$9,'Calc| Project Costs'!Z625),IF('Input| Overheads'!$C$42="Internal labour",SUMPRODUCT(--('Input| Projects'!$AD625="Yes"),'Calc| Overheads Allocation'!G$9,'Calc| Project Costs'!Z625,'Input| Projects'!$Y625),IF('Input| Overheads'!$C$42="DNSP defined",SUMPRODUCT(--('Input| Projects'!$AD625="Yes"),'Calc| Overheads Allocation'!G$62,'Input| Projects'!$AG625),""))),"")</f>
        <v/>
      </c>
      <c r="AY625" s="186" t="str">
        <f>IFERROR(IF('Input| Overheads'!$C$42="Direct costs",SUMPRODUCT(--('Input| Projects'!$AD625="Yes"),'Calc| Overheads Allocation'!H$9,'Calc| Project Costs'!AA625),IF('Input| Overheads'!$C$42="Internal labour",SUMPRODUCT(--('Input| Projects'!$AD625="Yes"),'Calc| Overheads Allocation'!H$9,'Calc| Project Costs'!AA625,'Input| Projects'!$Y625),IF('Input| Overheads'!$C$42="DNSP defined",SUMPRODUCT(--('Input| Projects'!$AD625="Yes"),'Calc| Overheads Allocation'!H$62,'Input| Projects'!$AG625),""))),"")</f>
        <v/>
      </c>
      <c r="AZ625" s="186" t="str">
        <f>IFERROR(IF('Input| Overheads'!$C$42="Direct costs",SUMPRODUCT(--('Input| Projects'!$AD625="Yes"),'Calc| Overheads Allocation'!I$9,'Calc| Project Costs'!AB625),IF('Input| Overheads'!$C$42="Internal labour",SUMPRODUCT(--('Input| Projects'!$AD625="Yes"),'Calc| Overheads Allocation'!I$9,'Calc| Project Costs'!AB625,'Input| Projects'!$Y625),IF('Input| Overheads'!$C$42="DNSP defined",SUMPRODUCT(--('Input| Projects'!$AD625="Yes"),'Calc| Overheads Allocation'!I$62,'Input| Projects'!$AG625),""))),"")</f>
        <v/>
      </c>
      <c r="BA625" s="106"/>
      <c r="BB625" s="186">
        <f t="shared" si="303"/>
        <v>0</v>
      </c>
      <c r="BC625" s="186">
        <f t="shared" si="304"/>
        <v>0</v>
      </c>
      <c r="BD625" s="186">
        <f t="shared" si="305"/>
        <v>0</v>
      </c>
      <c r="BE625" s="186">
        <f t="shared" si="282"/>
        <v>0</v>
      </c>
      <c r="BF625" s="186">
        <f t="shared" si="283"/>
        <v>0</v>
      </c>
      <c r="BG625" s="186">
        <f t="shared" si="284"/>
        <v>0</v>
      </c>
      <c r="BH625" s="186">
        <f t="shared" si="285"/>
        <v>0</v>
      </c>
      <c r="BI625" s="97"/>
      <c r="BJ625" s="186" t="str">
        <f t="shared" si="286"/>
        <v/>
      </c>
      <c r="BK625" s="186" t="str">
        <f t="shared" si="287"/>
        <v/>
      </c>
      <c r="BL625" s="186" t="str">
        <f t="shared" si="288"/>
        <v/>
      </c>
      <c r="BM625" s="186" t="str">
        <f t="shared" si="289"/>
        <v/>
      </c>
      <c r="BN625" s="186" t="str">
        <f t="shared" si="290"/>
        <v/>
      </c>
      <c r="BO625" s="186" t="str">
        <f t="shared" si="291"/>
        <v/>
      </c>
      <c r="BP625" s="186" t="str">
        <f t="shared" si="292"/>
        <v/>
      </c>
      <c r="BQ625" s="97"/>
      <c r="BR625" s="186">
        <f t="shared" si="293"/>
        <v>0</v>
      </c>
      <c r="BS625" s="186">
        <f t="shared" si="294"/>
        <v>0</v>
      </c>
      <c r="BT625" s="222">
        <f t="shared" si="295"/>
        <v>0</v>
      </c>
      <c r="BU625" s="222">
        <f t="shared" si="296"/>
        <v>0</v>
      </c>
      <c r="BV625" s="222">
        <f t="shared" si="297"/>
        <v>0</v>
      </c>
      <c r="BW625" s="222">
        <f t="shared" si="298"/>
        <v>0</v>
      </c>
      <c r="BX625" s="222">
        <f t="shared" si="299"/>
        <v>0</v>
      </c>
      <c r="BY625" s="106"/>
      <c r="BZ625" s="197" t="str">
        <f>IF(SUMIF('Input| Projects'!$AS$8:$CP$8,"Dx",'Input| Projects'!$AS625:$CP625)=0,"",SUMIF('Input| Projects'!$AS$8:$CP$8,"Dx",'Input| Projects'!$AS625:$CP625))</f>
        <v/>
      </c>
      <c r="CA625" s="197" t="str">
        <f>IF(SUMIF('Input| Projects'!$AS$8:$CP$8,"Tx",'Input| Projects'!$AS625:$CP625)=0,"",SUMIF('Input| Projects'!$AS$8:$CP$8,"Tx",'Input| Projects'!$AS625:$CP625))</f>
        <v/>
      </c>
      <c r="CB625" s="150" t="str">
        <f t="shared" si="306"/>
        <v/>
      </c>
    </row>
    <row r="626" spans="2:80" x14ac:dyDescent="0.2">
      <c r="B626" s="201">
        <f>IFERROR('Input| Projects'!B626,"")</f>
        <v>617</v>
      </c>
      <c r="C626" s="42" t="str">
        <f>IFERROR(IF('Input| Projects'!C626="","",'Input| Projects'!C626),"")</f>
        <v/>
      </c>
      <c r="D626" s="42" t="str">
        <f>IFERROR(IF('Input| Projects'!D626="","",'Input| Projects'!D626),"")</f>
        <v/>
      </c>
      <c r="E626" s="104"/>
      <c r="F626" s="190">
        <f>IFERROR('Input| Projects'!I626*'Input| Escalations'!$K$19,"")</f>
        <v>0</v>
      </c>
      <c r="G626" s="190">
        <f>IFERROR('Input| Projects'!J626*'Input| Escalations'!$K$19,"")</f>
        <v>0</v>
      </c>
      <c r="H626" s="190">
        <f>IFERROR('Input| Projects'!K626*'Input| Escalations'!$K$19,"")</f>
        <v>0</v>
      </c>
      <c r="I626" s="190">
        <f>IFERROR('Input| Projects'!L626*'Input| Escalations'!$K$19,"")</f>
        <v>0</v>
      </c>
      <c r="J626" s="190">
        <f>IFERROR('Input| Projects'!M626*'Input| Escalations'!$K$19,"")</f>
        <v>0</v>
      </c>
      <c r="K626" s="190">
        <f>IFERROR('Input| Projects'!N626*'Input| Escalations'!$K$19,"")</f>
        <v>0</v>
      </c>
      <c r="L626" s="190">
        <f>IFERROR('Input| Projects'!O626*'Input| Escalations'!$K$19,"")</f>
        <v>0</v>
      </c>
      <c r="M626" s="150" t="str">
        <f>IF(ABS(SUM(F626:L626)-(SUM('Input| Projects'!I626:O626)*'Input| Escalations'!$K$19))&lt;0.0000001,"",1)</f>
        <v/>
      </c>
      <c r="N626" s="192">
        <f>'Input| Projects'!$Y626*INDEX('Input| Escalations'!$H$33:$N$33,MATCH('Calc| Project Costs'!N$9,'Input| Escalations'!$H$23:$N$23,0))+'Input| Projects'!$Z626*INDEX('Input| Escalations'!$H$34:$N$34,MATCH('Calc| Project Costs'!N$9,'Input| Escalations'!$H$23:$N$23,0))+'Input| Projects'!$AA626*INDEX('Input| Escalations'!$H$35:$N$35,MATCH('Calc| Project Costs'!N$9,'Input| Escalations'!$H$23:$N$23,0))+1</f>
        <v>1</v>
      </c>
      <c r="O626" s="192">
        <f>'Input| Projects'!$Y626*INDEX('Input| Escalations'!$H$33:$N$33,MATCH('Calc| Project Costs'!O$9,'Input| Escalations'!$H$23:$N$23,0))+'Input| Projects'!$Z626*INDEX('Input| Escalations'!$H$34:$N$34,MATCH('Calc| Project Costs'!O$9,'Input| Escalations'!$H$23:$N$23,0))+'Input| Projects'!$AA626*INDEX('Input| Escalations'!$H$35:$N$35,MATCH('Calc| Project Costs'!O$9,'Input| Escalations'!$H$23:$N$23,0))+1</f>
        <v>1</v>
      </c>
      <c r="P626" s="192">
        <f>'Input| Projects'!$Y626*INDEX('Input| Escalations'!$H$33:$N$33,MATCH('Calc| Project Costs'!P$9,'Input| Escalations'!$H$23:$N$23,0))+'Input| Projects'!$Z626*INDEX('Input| Escalations'!$H$34:$N$34,MATCH('Calc| Project Costs'!P$9,'Input| Escalations'!$H$23:$N$23,0))+'Input| Projects'!$AA626*INDEX('Input| Escalations'!$H$35:$N$35,MATCH('Calc| Project Costs'!P$9,'Input| Escalations'!$H$23:$N$23,0))+1</f>
        <v>1</v>
      </c>
      <c r="Q626" s="192">
        <f>'Input| Projects'!$Y626*INDEX('Input| Escalations'!$H$33:$N$33,MATCH('Calc| Project Costs'!Q$9,'Input| Escalations'!$H$23:$N$23,0))+'Input| Projects'!$Z626*INDEX('Input| Escalations'!$H$34:$N$34,MATCH('Calc| Project Costs'!Q$9,'Input| Escalations'!$H$23:$N$23,0))+'Input| Projects'!$AA626*INDEX('Input| Escalations'!$H$35:$N$35,MATCH('Calc| Project Costs'!Q$9,'Input| Escalations'!$H$23:$N$23,0))+1</f>
        <v>1</v>
      </c>
      <c r="R626" s="192">
        <f>'Input| Projects'!$Y626*INDEX('Input| Escalations'!$H$33:$N$33,MATCH('Calc| Project Costs'!R$9,'Input| Escalations'!$H$23:$N$23,0))+'Input| Projects'!$Z626*INDEX('Input| Escalations'!$H$34:$N$34,MATCH('Calc| Project Costs'!R$9,'Input| Escalations'!$H$23:$N$23,0))+'Input| Projects'!$AA626*INDEX('Input| Escalations'!$H$35:$N$35,MATCH('Calc| Project Costs'!R$9,'Input| Escalations'!$H$23:$N$23,0))+1</f>
        <v>1</v>
      </c>
      <c r="S626" s="192">
        <f>'Input| Projects'!$Y626*INDEX('Input| Escalations'!$H$33:$N$33,MATCH('Calc| Project Costs'!S$9,'Input| Escalations'!$H$23:$N$23,0))+'Input| Projects'!$Z626*INDEX('Input| Escalations'!$H$34:$N$34,MATCH('Calc| Project Costs'!S$9,'Input| Escalations'!$H$23:$N$23,0))+'Input| Projects'!$AA626*INDEX('Input| Escalations'!$H$35:$N$35,MATCH('Calc| Project Costs'!S$9,'Input| Escalations'!$H$23:$N$23,0))+1</f>
        <v>1</v>
      </c>
      <c r="T626" s="192">
        <f>'Input| Projects'!$Y626*INDEX('Input| Escalations'!$H$33:$N$33,MATCH('Calc| Project Costs'!T$9,'Input| Escalations'!$H$23:$N$23,0))+'Input| Projects'!$Z626*INDEX('Input| Escalations'!$H$34:$N$34,MATCH('Calc| Project Costs'!T$9,'Input| Escalations'!$H$23:$N$23,0))+'Input| Projects'!$AA626*INDEX('Input| Escalations'!$H$35:$N$35,MATCH('Calc| Project Costs'!T$9,'Input| Escalations'!$H$23:$N$23,0))+1</f>
        <v>1</v>
      </c>
      <c r="U626" s="106"/>
      <c r="V626" s="186">
        <f t="shared" si="300"/>
        <v>0</v>
      </c>
      <c r="W626" s="186">
        <f t="shared" si="301"/>
        <v>0</v>
      </c>
      <c r="X626" s="186">
        <f t="shared" si="302"/>
        <v>0</v>
      </c>
      <c r="Y626" s="186">
        <f t="shared" si="278"/>
        <v>0</v>
      </c>
      <c r="Z626" s="186">
        <f t="shared" si="279"/>
        <v>0</v>
      </c>
      <c r="AA626" s="186">
        <f t="shared" si="280"/>
        <v>0</v>
      </c>
      <c r="AB626" s="186">
        <f t="shared" si="281"/>
        <v>0</v>
      </c>
      <c r="AC626" s="106"/>
      <c r="AD626" s="186">
        <f>'Input| Projects'!Q626*N626*'Input| Escalations'!$K$19</f>
        <v>0</v>
      </c>
      <c r="AE626" s="186">
        <f>'Input| Projects'!R626*O626*'Input| Escalations'!$K$19</f>
        <v>0</v>
      </c>
      <c r="AF626" s="186">
        <f>'Input| Projects'!S626*P626*'Input| Escalations'!$K$19</f>
        <v>0</v>
      </c>
      <c r="AG626" s="186">
        <f>'Input| Projects'!T626*Q626*'Input| Escalations'!$K$19</f>
        <v>0</v>
      </c>
      <c r="AH626" s="186">
        <f>'Input| Projects'!U626*R626*'Input| Escalations'!$K$19</f>
        <v>0</v>
      </c>
      <c r="AI626" s="186">
        <f>'Input| Projects'!V626*S626*'Input| Escalations'!$K$19</f>
        <v>0</v>
      </c>
      <c r="AJ626" s="186">
        <f>'Input| Projects'!W626*T626*'Input| Escalations'!$K$19</f>
        <v>0</v>
      </c>
      <c r="AK626" s="106"/>
      <c r="AL626" s="186" t="str">
        <f>IFERROR(IF('Input| Overheads'!$C$42="Direct costs",SUMPRODUCT(--('Input| Projects'!$AC626="Yes"),'Calc| Overheads Allocation'!C$8,'Calc| Project Costs'!V626),IF('Input| Overheads'!$C$42="Internal labour",SUMPRODUCT(--('Input| Projects'!$AC626="Yes"),'Calc| Overheads Allocation'!C$8,'Calc| Project Costs'!V626,'Input| Projects'!$Y626),IF('Input| Overheads'!$C$42="DNSP defined",SUMPRODUCT(--('Input| Projects'!$AC626="Yes"),'Calc| Overheads Allocation'!C$61,'Input| Projects'!$AF626),""))),"")</f>
        <v/>
      </c>
      <c r="AM626" s="186" t="str">
        <f>IFERROR(IF('Input| Overheads'!$C$42="Direct costs",SUMPRODUCT(--('Input| Projects'!$AC626="Yes"),'Calc| Overheads Allocation'!D$8,'Calc| Project Costs'!W626),IF('Input| Overheads'!$C$42="Internal labour",SUMPRODUCT(--('Input| Projects'!$AC626="Yes"),'Calc| Overheads Allocation'!D$8,'Calc| Project Costs'!W626,'Input| Projects'!$Y626),IF('Input| Overheads'!$C$42="DNSP defined",SUMPRODUCT(--('Input| Projects'!$AC626="Yes"),'Calc| Overheads Allocation'!D$61,'Input| Projects'!$AF626),""))),"")</f>
        <v/>
      </c>
      <c r="AN626" s="186" t="str">
        <f>IFERROR(IF('Input| Overheads'!$C$42="Direct costs",SUMPRODUCT(--('Input| Projects'!$AC626="Yes"),'Calc| Overheads Allocation'!E$8,'Calc| Project Costs'!X626),IF('Input| Overheads'!$C$42="Internal labour",SUMPRODUCT(--('Input| Projects'!$AC626="Yes"),'Calc| Overheads Allocation'!E$8,'Calc| Project Costs'!X626,'Input| Projects'!$Y626),IF('Input| Overheads'!$C$42="DNSP defined",SUMPRODUCT(--('Input| Projects'!$AC626="Yes"),'Calc| Overheads Allocation'!E$61,'Input| Projects'!$AF626),""))),"")</f>
        <v/>
      </c>
      <c r="AO626" s="186" t="str">
        <f>IFERROR(IF('Input| Overheads'!$C$42="Direct costs",SUMPRODUCT(--('Input| Projects'!$AC626="Yes"),'Calc| Overheads Allocation'!F$8,'Calc| Project Costs'!Y626),IF('Input| Overheads'!$C$42="Internal labour",SUMPRODUCT(--('Input| Projects'!$AC626="Yes"),'Calc| Overheads Allocation'!F$8,'Calc| Project Costs'!Y626,'Input| Projects'!$Y626),IF('Input| Overheads'!$C$42="DNSP defined",SUMPRODUCT(--('Input| Projects'!$AC626="Yes"),'Calc| Overheads Allocation'!F$61,'Input| Projects'!$AF626),""))),"")</f>
        <v/>
      </c>
      <c r="AP626" s="186" t="str">
        <f>IFERROR(IF('Input| Overheads'!$C$42="Direct costs",SUMPRODUCT(--('Input| Projects'!$AC626="Yes"),'Calc| Overheads Allocation'!G$8,'Calc| Project Costs'!Z626),IF('Input| Overheads'!$C$42="Internal labour",SUMPRODUCT(--('Input| Projects'!$AC626="Yes"),'Calc| Overheads Allocation'!G$8,'Calc| Project Costs'!Z626,'Input| Projects'!$Y626),IF('Input| Overheads'!$C$42="DNSP defined",SUMPRODUCT(--('Input| Projects'!$AC626="Yes"),'Calc| Overheads Allocation'!G$61,'Input| Projects'!$AF626),""))),"")</f>
        <v/>
      </c>
      <c r="AQ626" s="186" t="str">
        <f>IFERROR(IF('Input| Overheads'!$C$42="Direct costs",SUMPRODUCT(--('Input| Projects'!$AC626="Yes"),'Calc| Overheads Allocation'!H$8,'Calc| Project Costs'!AA626),IF('Input| Overheads'!$C$42="Internal labour",SUMPRODUCT(--('Input| Projects'!$AC626="Yes"),'Calc| Overheads Allocation'!H$8,'Calc| Project Costs'!AA626,'Input| Projects'!$Y626),IF('Input| Overheads'!$C$42="DNSP defined",SUMPRODUCT(--('Input| Projects'!$AC626="Yes"),'Calc| Overheads Allocation'!H$61,'Input| Projects'!$AF626),""))),"")</f>
        <v/>
      </c>
      <c r="AR626" s="186" t="str">
        <f>IFERROR(IF('Input| Overheads'!$C$42="Direct costs",SUMPRODUCT(--('Input| Projects'!$AC626="Yes"),'Calc| Overheads Allocation'!I$8,'Calc| Project Costs'!AB626),IF('Input| Overheads'!$C$42="Internal labour",SUMPRODUCT(--('Input| Projects'!$AC626="Yes"),'Calc| Overheads Allocation'!I$8,'Calc| Project Costs'!AB626,'Input| Projects'!$Y626),IF('Input| Overheads'!$C$42="DNSP defined",SUMPRODUCT(--('Input| Projects'!$AC626="Yes"),'Calc| Overheads Allocation'!I$61,'Input| Projects'!$AF626),""))),"")</f>
        <v/>
      </c>
      <c r="AS626" s="106"/>
      <c r="AT626" s="186" t="str">
        <f>IFERROR(IF('Input| Overheads'!$C$42="Direct costs",SUMPRODUCT(--('Input| Projects'!$AD626="Yes"),'Calc| Overheads Allocation'!C$9,'Calc| Project Costs'!V626),IF('Input| Overheads'!$C$42="Internal labour",SUMPRODUCT(--('Input| Projects'!$AD626="Yes"),'Calc| Overheads Allocation'!C$9,'Calc| Project Costs'!V626,'Input| Projects'!$Y626),IF('Input| Overheads'!$C$42="DNSP defined",SUMPRODUCT(--('Input| Projects'!$AD626="Yes"),'Calc| Overheads Allocation'!C$62,'Input| Projects'!$AG626),""))),"")</f>
        <v/>
      </c>
      <c r="AU626" s="186" t="str">
        <f>IFERROR(IF('Input| Overheads'!$C$42="Direct costs",SUMPRODUCT(--('Input| Projects'!$AD626="Yes"),'Calc| Overheads Allocation'!D$9,'Calc| Project Costs'!W626),IF('Input| Overheads'!$C$42="Internal labour",SUMPRODUCT(--('Input| Projects'!$AD626="Yes"),'Calc| Overheads Allocation'!D$9,'Calc| Project Costs'!W626,'Input| Projects'!$Y626),IF('Input| Overheads'!$C$42="DNSP defined",SUMPRODUCT(--('Input| Projects'!$AD626="Yes"),'Calc| Overheads Allocation'!D$62,'Input| Projects'!$AG626),""))),"")</f>
        <v/>
      </c>
      <c r="AV626" s="186" t="str">
        <f>IFERROR(IF('Input| Overheads'!$C$42="Direct costs",SUMPRODUCT(--('Input| Projects'!$AD626="Yes"),'Calc| Overheads Allocation'!E$9,'Calc| Project Costs'!X626),IF('Input| Overheads'!$C$42="Internal labour",SUMPRODUCT(--('Input| Projects'!$AD626="Yes"),'Calc| Overheads Allocation'!E$9,'Calc| Project Costs'!X626,'Input| Projects'!$Y626),IF('Input| Overheads'!$C$42="DNSP defined",SUMPRODUCT(--('Input| Projects'!$AD626="Yes"),'Calc| Overheads Allocation'!E$62,'Input| Projects'!$AG626),""))),"")</f>
        <v/>
      </c>
      <c r="AW626" s="186" t="str">
        <f>IFERROR(IF('Input| Overheads'!$C$42="Direct costs",SUMPRODUCT(--('Input| Projects'!$AD626="Yes"),'Calc| Overheads Allocation'!F$9,'Calc| Project Costs'!Y626),IF('Input| Overheads'!$C$42="Internal labour",SUMPRODUCT(--('Input| Projects'!$AD626="Yes"),'Calc| Overheads Allocation'!F$9,'Calc| Project Costs'!Y626,'Input| Projects'!$Y626),IF('Input| Overheads'!$C$42="DNSP defined",SUMPRODUCT(--('Input| Projects'!$AD626="Yes"),'Calc| Overheads Allocation'!F$62,'Input| Projects'!$AG626),""))),"")</f>
        <v/>
      </c>
      <c r="AX626" s="186" t="str">
        <f>IFERROR(IF('Input| Overheads'!$C$42="Direct costs",SUMPRODUCT(--('Input| Projects'!$AD626="Yes"),'Calc| Overheads Allocation'!G$9,'Calc| Project Costs'!Z626),IF('Input| Overheads'!$C$42="Internal labour",SUMPRODUCT(--('Input| Projects'!$AD626="Yes"),'Calc| Overheads Allocation'!G$9,'Calc| Project Costs'!Z626,'Input| Projects'!$Y626),IF('Input| Overheads'!$C$42="DNSP defined",SUMPRODUCT(--('Input| Projects'!$AD626="Yes"),'Calc| Overheads Allocation'!G$62,'Input| Projects'!$AG626),""))),"")</f>
        <v/>
      </c>
      <c r="AY626" s="186" t="str">
        <f>IFERROR(IF('Input| Overheads'!$C$42="Direct costs",SUMPRODUCT(--('Input| Projects'!$AD626="Yes"),'Calc| Overheads Allocation'!H$9,'Calc| Project Costs'!AA626),IF('Input| Overheads'!$C$42="Internal labour",SUMPRODUCT(--('Input| Projects'!$AD626="Yes"),'Calc| Overheads Allocation'!H$9,'Calc| Project Costs'!AA626,'Input| Projects'!$Y626),IF('Input| Overheads'!$C$42="DNSP defined",SUMPRODUCT(--('Input| Projects'!$AD626="Yes"),'Calc| Overheads Allocation'!H$62,'Input| Projects'!$AG626),""))),"")</f>
        <v/>
      </c>
      <c r="AZ626" s="186" t="str">
        <f>IFERROR(IF('Input| Overheads'!$C$42="Direct costs",SUMPRODUCT(--('Input| Projects'!$AD626="Yes"),'Calc| Overheads Allocation'!I$9,'Calc| Project Costs'!AB626),IF('Input| Overheads'!$C$42="Internal labour",SUMPRODUCT(--('Input| Projects'!$AD626="Yes"),'Calc| Overheads Allocation'!I$9,'Calc| Project Costs'!AB626,'Input| Projects'!$Y626),IF('Input| Overheads'!$C$42="DNSP defined",SUMPRODUCT(--('Input| Projects'!$AD626="Yes"),'Calc| Overheads Allocation'!I$62,'Input| Projects'!$AG626),""))),"")</f>
        <v/>
      </c>
      <c r="BA626" s="106"/>
      <c r="BB626" s="186">
        <f t="shared" si="303"/>
        <v>0</v>
      </c>
      <c r="BC626" s="186">
        <f t="shared" si="304"/>
        <v>0</v>
      </c>
      <c r="BD626" s="186">
        <f t="shared" si="305"/>
        <v>0</v>
      </c>
      <c r="BE626" s="186">
        <f t="shared" si="282"/>
        <v>0</v>
      </c>
      <c r="BF626" s="186">
        <f t="shared" si="283"/>
        <v>0</v>
      </c>
      <c r="BG626" s="186">
        <f t="shared" si="284"/>
        <v>0</v>
      </c>
      <c r="BH626" s="186">
        <f t="shared" si="285"/>
        <v>0</v>
      </c>
      <c r="BI626" s="97"/>
      <c r="BJ626" s="186" t="str">
        <f t="shared" si="286"/>
        <v/>
      </c>
      <c r="BK626" s="186" t="str">
        <f t="shared" si="287"/>
        <v/>
      </c>
      <c r="BL626" s="186" t="str">
        <f t="shared" si="288"/>
        <v/>
      </c>
      <c r="BM626" s="186" t="str">
        <f t="shared" si="289"/>
        <v/>
      </c>
      <c r="BN626" s="186" t="str">
        <f t="shared" si="290"/>
        <v/>
      </c>
      <c r="BO626" s="186" t="str">
        <f t="shared" si="291"/>
        <v/>
      </c>
      <c r="BP626" s="186" t="str">
        <f t="shared" si="292"/>
        <v/>
      </c>
      <c r="BQ626" s="97"/>
      <c r="BR626" s="186">
        <f t="shared" si="293"/>
        <v>0</v>
      </c>
      <c r="BS626" s="186">
        <f t="shared" si="294"/>
        <v>0</v>
      </c>
      <c r="BT626" s="222">
        <f t="shared" si="295"/>
        <v>0</v>
      </c>
      <c r="BU626" s="222">
        <f t="shared" si="296"/>
        <v>0</v>
      </c>
      <c r="BV626" s="222">
        <f t="shared" si="297"/>
        <v>0</v>
      </c>
      <c r="BW626" s="222">
        <f t="shared" si="298"/>
        <v>0</v>
      </c>
      <c r="BX626" s="222">
        <f t="shared" si="299"/>
        <v>0</v>
      </c>
      <c r="BY626" s="106"/>
      <c r="BZ626" s="197" t="str">
        <f>IF(SUMIF('Input| Projects'!$AS$8:$CP$8,"Dx",'Input| Projects'!$AS626:$CP626)=0,"",SUMIF('Input| Projects'!$AS$8:$CP$8,"Dx",'Input| Projects'!$AS626:$CP626))</f>
        <v/>
      </c>
      <c r="CA626" s="197" t="str">
        <f>IF(SUMIF('Input| Projects'!$AS$8:$CP$8,"Tx",'Input| Projects'!$AS626:$CP626)=0,"",SUMIF('Input| Projects'!$AS$8:$CP$8,"Tx",'Input| Projects'!$AS626:$CP626))</f>
        <v/>
      </c>
      <c r="CB626" s="150" t="str">
        <f t="shared" si="306"/>
        <v/>
      </c>
    </row>
    <row r="627" spans="2:80" x14ac:dyDescent="0.2">
      <c r="B627" s="201">
        <f>IFERROR('Input| Projects'!B627,"")</f>
        <v>618</v>
      </c>
      <c r="C627" s="42" t="str">
        <f>IFERROR(IF('Input| Projects'!C627="","",'Input| Projects'!C627),"")</f>
        <v/>
      </c>
      <c r="D627" s="42" t="str">
        <f>IFERROR(IF('Input| Projects'!D627="","",'Input| Projects'!D627),"")</f>
        <v/>
      </c>
      <c r="E627" s="104"/>
      <c r="F627" s="190">
        <f>IFERROR('Input| Projects'!I627*'Input| Escalations'!$K$19,"")</f>
        <v>0</v>
      </c>
      <c r="G627" s="190">
        <f>IFERROR('Input| Projects'!J627*'Input| Escalations'!$K$19,"")</f>
        <v>0</v>
      </c>
      <c r="H627" s="190">
        <f>IFERROR('Input| Projects'!K627*'Input| Escalations'!$K$19,"")</f>
        <v>0</v>
      </c>
      <c r="I627" s="190">
        <f>IFERROR('Input| Projects'!L627*'Input| Escalations'!$K$19,"")</f>
        <v>0</v>
      </c>
      <c r="J627" s="190">
        <f>IFERROR('Input| Projects'!M627*'Input| Escalations'!$K$19,"")</f>
        <v>0</v>
      </c>
      <c r="K627" s="190">
        <f>IFERROR('Input| Projects'!N627*'Input| Escalations'!$K$19,"")</f>
        <v>0</v>
      </c>
      <c r="L627" s="190">
        <f>IFERROR('Input| Projects'!O627*'Input| Escalations'!$K$19,"")</f>
        <v>0</v>
      </c>
      <c r="M627" s="150" t="str">
        <f>IF(ABS(SUM(F627:L627)-(SUM('Input| Projects'!I627:O627)*'Input| Escalations'!$K$19))&lt;0.0000001,"",1)</f>
        <v/>
      </c>
      <c r="N627" s="192">
        <f>'Input| Projects'!$Y627*INDEX('Input| Escalations'!$H$33:$N$33,MATCH('Calc| Project Costs'!N$9,'Input| Escalations'!$H$23:$N$23,0))+'Input| Projects'!$Z627*INDEX('Input| Escalations'!$H$34:$N$34,MATCH('Calc| Project Costs'!N$9,'Input| Escalations'!$H$23:$N$23,0))+'Input| Projects'!$AA627*INDEX('Input| Escalations'!$H$35:$N$35,MATCH('Calc| Project Costs'!N$9,'Input| Escalations'!$H$23:$N$23,0))+1</f>
        <v>1</v>
      </c>
      <c r="O627" s="192">
        <f>'Input| Projects'!$Y627*INDEX('Input| Escalations'!$H$33:$N$33,MATCH('Calc| Project Costs'!O$9,'Input| Escalations'!$H$23:$N$23,0))+'Input| Projects'!$Z627*INDEX('Input| Escalations'!$H$34:$N$34,MATCH('Calc| Project Costs'!O$9,'Input| Escalations'!$H$23:$N$23,0))+'Input| Projects'!$AA627*INDEX('Input| Escalations'!$H$35:$N$35,MATCH('Calc| Project Costs'!O$9,'Input| Escalations'!$H$23:$N$23,0))+1</f>
        <v>1</v>
      </c>
      <c r="P627" s="192">
        <f>'Input| Projects'!$Y627*INDEX('Input| Escalations'!$H$33:$N$33,MATCH('Calc| Project Costs'!P$9,'Input| Escalations'!$H$23:$N$23,0))+'Input| Projects'!$Z627*INDEX('Input| Escalations'!$H$34:$N$34,MATCH('Calc| Project Costs'!P$9,'Input| Escalations'!$H$23:$N$23,0))+'Input| Projects'!$AA627*INDEX('Input| Escalations'!$H$35:$N$35,MATCH('Calc| Project Costs'!P$9,'Input| Escalations'!$H$23:$N$23,0))+1</f>
        <v>1</v>
      </c>
      <c r="Q627" s="192">
        <f>'Input| Projects'!$Y627*INDEX('Input| Escalations'!$H$33:$N$33,MATCH('Calc| Project Costs'!Q$9,'Input| Escalations'!$H$23:$N$23,0))+'Input| Projects'!$Z627*INDEX('Input| Escalations'!$H$34:$N$34,MATCH('Calc| Project Costs'!Q$9,'Input| Escalations'!$H$23:$N$23,0))+'Input| Projects'!$AA627*INDEX('Input| Escalations'!$H$35:$N$35,MATCH('Calc| Project Costs'!Q$9,'Input| Escalations'!$H$23:$N$23,0))+1</f>
        <v>1</v>
      </c>
      <c r="R627" s="192">
        <f>'Input| Projects'!$Y627*INDEX('Input| Escalations'!$H$33:$N$33,MATCH('Calc| Project Costs'!R$9,'Input| Escalations'!$H$23:$N$23,0))+'Input| Projects'!$Z627*INDEX('Input| Escalations'!$H$34:$N$34,MATCH('Calc| Project Costs'!R$9,'Input| Escalations'!$H$23:$N$23,0))+'Input| Projects'!$AA627*INDEX('Input| Escalations'!$H$35:$N$35,MATCH('Calc| Project Costs'!R$9,'Input| Escalations'!$H$23:$N$23,0))+1</f>
        <v>1</v>
      </c>
      <c r="S627" s="192">
        <f>'Input| Projects'!$Y627*INDEX('Input| Escalations'!$H$33:$N$33,MATCH('Calc| Project Costs'!S$9,'Input| Escalations'!$H$23:$N$23,0))+'Input| Projects'!$Z627*INDEX('Input| Escalations'!$H$34:$N$34,MATCH('Calc| Project Costs'!S$9,'Input| Escalations'!$H$23:$N$23,0))+'Input| Projects'!$AA627*INDEX('Input| Escalations'!$H$35:$N$35,MATCH('Calc| Project Costs'!S$9,'Input| Escalations'!$H$23:$N$23,0))+1</f>
        <v>1</v>
      </c>
      <c r="T627" s="192">
        <f>'Input| Projects'!$Y627*INDEX('Input| Escalations'!$H$33:$N$33,MATCH('Calc| Project Costs'!T$9,'Input| Escalations'!$H$23:$N$23,0))+'Input| Projects'!$Z627*INDEX('Input| Escalations'!$H$34:$N$34,MATCH('Calc| Project Costs'!T$9,'Input| Escalations'!$H$23:$N$23,0))+'Input| Projects'!$AA627*INDEX('Input| Escalations'!$H$35:$N$35,MATCH('Calc| Project Costs'!T$9,'Input| Escalations'!$H$23:$N$23,0))+1</f>
        <v>1</v>
      </c>
      <c r="U627" s="106"/>
      <c r="V627" s="186">
        <f t="shared" si="300"/>
        <v>0</v>
      </c>
      <c r="W627" s="186">
        <f t="shared" si="301"/>
        <v>0</v>
      </c>
      <c r="X627" s="186">
        <f t="shared" si="302"/>
        <v>0</v>
      </c>
      <c r="Y627" s="186">
        <f t="shared" si="278"/>
        <v>0</v>
      </c>
      <c r="Z627" s="186">
        <f t="shared" si="279"/>
        <v>0</v>
      </c>
      <c r="AA627" s="186">
        <f t="shared" si="280"/>
        <v>0</v>
      </c>
      <c r="AB627" s="186">
        <f t="shared" si="281"/>
        <v>0</v>
      </c>
      <c r="AC627" s="106"/>
      <c r="AD627" s="186">
        <f>'Input| Projects'!Q627*N627*'Input| Escalations'!$K$19</f>
        <v>0</v>
      </c>
      <c r="AE627" s="186">
        <f>'Input| Projects'!R627*O627*'Input| Escalations'!$K$19</f>
        <v>0</v>
      </c>
      <c r="AF627" s="186">
        <f>'Input| Projects'!S627*P627*'Input| Escalations'!$K$19</f>
        <v>0</v>
      </c>
      <c r="AG627" s="186">
        <f>'Input| Projects'!T627*Q627*'Input| Escalations'!$K$19</f>
        <v>0</v>
      </c>
      <c r="AH627" s="186">
        <f>'Input| Projects'!U627*R627*'Input| Escalations'!$K$19</f>
        <v>0</v>
      </c>
      <c r="AI627" s="186">
        <f>'Input| Projects'!V627*S627*'Input| Escalations'!$K$19</f>
        <v>0</v>
      </c>
      <c r="AJ627" s="186">
        <f>'Input| Projects'!W627*T627*'Input| Escalations'!$K$19</f>
        <v>0</v>
      </c>
      <c r="AK627" s="106"/>
      <c r="AL627" s="186" t="str">
        <f>IFERROR(IF('Input| Overheads'!$C$42="Direct costs",SUMPRODUCT(--('Input| Projects'!$AC627="Yes"),'Calc| Overheads Allocation'!C$8,'Calc| Project Costs'!V627),IF('Input| Overheads'!$C$42="Internal labour",SUMPRODUCT(--('Input| Projects'!$AC627="Yes"),'Calc| Overheads Allocation'!C$8,'Calc| Project Costs'!V627,'Input| Projects'!$Y627),IF('Input| Overheads'!$C$42="DNSP defined",SUMPRODUCT(--('Input| Projects'!$AC627="Yes"),'Calc| Overheads Allocation'!C$61,'Input| Projects'!$AF627),""))),"")</f>
        <v/>
      </c>
      <c r="AM627" s="186" t="str">
        <f>IFERROR(IF('Input| Overheads'!$C$42="Direct costs",SUMPRODUCT(--('Input| Projects'!$AC627="Yes"),'Calc| Overheads Allocation'!D$8,'Calc| Project Costs'!W627),IF('Input| Overheads'!$C$42="Internal labour",SUMPRODUCT(--('Input| Projects'!$AC627="Yes"),'Calc| Overheads Allocation'!D$8,'Calc| Project Costs'!W627,'Input| Projects'!$Y627),IF('Input| Overheads'!$C$42="DNSP defined",SUMPRODUCT(--('Input| Projects'!$AC627="Yes"),'Calc| Overheads Allocation'!D$61,'Input| Projects'!$AF627),""))),"")</f>
        <v/>
      </c>
      <c r="AN627" s="186" t="str">
        <f>IFERROR(IF('Input| Overheads'!$C$42="Direct costs",SUMPRODUCT(--('Input| Projects'!$AC627="Yes"),'Calc| Overheads Allocation'!E$8,'Calc| Project Costs'!X627),IF('Input| Overheads'!$C$42="Internal labour",SUMPRODUCT(--('Input| Projects'!$AC627="Yes"),'Calc| Overheads Allocation'!E$8,'Calc| Project Costs'!X627,'Input| Projects'!$Y627),IF('Input| Overheads'!$C$42="DNSP defined",SUMPRODUCT(--('Input| Projects'!$AC627="Yes"),'Calc| Overheads Allocation'!E$61,'Input| Projects'!$AF627),""))),"")</f>
        <v/>
      </c>
      <c r="AO627" s="186" t="str">
        <f>IFERROR(IF('Input| Overheads'!$C$42="Direct costs",SUMPRODUCT(--('Input| Projects'!$AC627="Yes"),'Calc| Overheads Allocation'!F$8,'Calc| Project Costs'!Y627),IF('Input| Overheads'!$C$42="Internal labour",SUMPRODUCT(--('Input| Projects'!$AC627="Yes"),'Calc| Overheads Allocation'!F$8,'Calc| Project Costs'!Y627,'Input| Projects'!$Y627),IF('Input| Overheads'!$C$42="DNSP defined",SUMPRODUCT(--('Input| Projects'!$AC627="Yes"),'Calc| Overheads Allocation'!F$61,'Input| Projects'!$AF627),""))),"")</f>
        <v/>
      </c>
      <c r="AP627" s="186" t="str">
        <f>IFERROR(IF('Input| Overheads'!$C$42="Direct costs",SUMPRODUCT(--('Input| Projects'!$AC627="Yes"),'Calc| Overheads Allocation'!G$8,'Calc| Project Costs'!Z627),IF('Input| Overheads'!$C$42="Internal labour",SUMPRODUCT(--('Input| Projects'!$AC627="Yes"),'Calc| Overheads Allocation'!G$8,'Calc| Project Costs'!Z627,'Input| Projects'!$Y627),IF('Input| Overheads'!$C$42="DNSP defined",SUMPRODUCT(--('Input| Projects'!$AC627="Yes"),'Calc| Overheads Allocation'!G$61,'Input| Projects'!$AF627),""))),"")</f>
        <v/>
      </c>
      <c r="AQ627" s="186" t="str">
        <f>IFERROR(IF('Input| Overheads'!$C$42="Direct costs",SUMPRODUCT(--('Input| Projects'!$AC627="Yes"),'Calc| Overheads Allocation'!H$8,'Calc| Project Costs'!AA627),IF('Input| Overheads'!$C$42="Internal labour",SUMPRODUCT(--('Input| Projects'!$AC627="Yes"),'Calc| Overheads Allocation'!H$8,'Calc| Project Costs'!AA627,'Input| Projects'!$Y627),IF('Input| Overheads'!$C$42="DNSP defined",SUMPRODUCT(--('Input| Projects'!$AC627="Yes"),'Calc| Overheads Allocation'!H$61,'Input| Projects'!$AF627),""))),"")</f>
        <v/>
      </c>
      <c r="AR627" s="186" t="str">
        <f>IFERROR(IF('Input| Overheads'!$C$42="Direct costs",SUMPRODUCT(--('Input| Projects'!$AC627="Yes"),'Calc| Overheads Allocation'!I$8,'Calc| Project Costs'!AB627),IF('Input| Overheads'!$C$42="Internal labour",SUMPRODUCT(--('Input| Projects'!$AC627="Yes"),'Calc| Overheads Allocation'!I$8,'Calc| Project Costs'!AB627,'Input| Projects'!$Y627),IF('Input| Overheads'!$C$42="DNSP defined",SUMPRODUCT(--('Input| Projects'!$AC627="Yes"),'Calc| Overheads Allocation'!I$61,'Input| Projects'!$AF627),""))),"")</f>
        <v/>
      </c>
      <c r="AS627" s="106"/>
      <c r="AT627" s="186" t="str">
        <f>IFERROR(IF('Input| Overheads'!$C$42="Direct costs",SUMPRODUCT(--('Input| Projects'!$AD627="Yes"),'Calc| Overheads Allocation'!C$9,'Calc| Project Costs'!V627),IF('Input| Overheads'!$C$42="Internal labour",SUMPRODUCT(--('Input| Projects'!$AD627="Yes"),'Calc| Overheads Allocation'!C$9,'Calc| Project Costs'!V627,'Input| Projects'!$Y627),IF('Input| Overheads'!$C$42="DNSP defined",SUMPRODUCT(--('Input| Projects'!$AD627="Yes"),'Calc| Overheads Allocation'!C$62,'Input| Projects'!$AG627),""))),"")</f>
        <v/>
      </c>
      <c r="AU627" s="186" t="str">
        <f>IFERROR(IF('Input| Overheads'!$C$42="Direct costs",SUMPRODUCT(--('Input| Projects'!$AD627="Yes"),'Calc| Overheads Allocation'!D$9,'Calc| Project Costs'!W627),IF('Input| Overheads'!$C$42="Internal labour",SUMPRODUCT(--('Input| Projects'!$AD627="Yes"),'Calc| Overheads Allocation'!D$9,'Calc| Project Costs'!W627,'Input| Projects'!$Y627),IF('Input| Overheads'!$C$42="DNSP defined",SUMPRODUCT(--('Input| Projects'!$AD627="Yes"),'Calc| Overheads Allocation'!D$62,'Input| Projects'!$AG627),""))),"")</f>
        <v/>
      </c>
      <c r="AV627" s="186" t="str">
        <f>IFERROR(IF('Input| Overheads'!$C$42="Direct costs",SUMPRODUCT(--('Input| Projects'!$AD627="Yes"),'Calc| Overheads Allocation'!E$9,'Calc| Project Costs'!X627),IF('Input| Overheads'!$C$42="Internal labour",SUMPRODUCT(--('Input| Projects'!$AD627="Yes"),'Calc| Overheads Allocation'!E$9,'Calc| Project Costs'!X627,'Input| Projects'!$Y627),IF('Input| Overheads'!$C$42="DNSP defined",SUMPRODUCT(--('Input| Projects'!$AD627="Yes"),'Calc| Overheads Allocation'!E$62,'Input| Projects'!$AG627),""))),"")</f>
        <v/>
      </c>
      <c r="AW627" s="186" t="str">
        <f>IFERROR(IF('Input| Overheads'!$C$42="Direct costs",SUMPRODUCT(--('Input| Projects'!$AD627="Yes"),'Calc| Overheads Allocation'!F$9,'Calc| Project Costs'!Y627),IF('Input| Overheads'!$C$42="Internal labour",SUMPRODUCT(--('Input| Projects'!$AD627="Yes"),'Calc| Overheads Allocation'!F$9,'Calc| Project Costs'!Y627,'Input| Projects'!$Y627),IF('Input| Overheads'!$C$42="DNSP defined",SUMPRODUCT(--('Input| Projects'!$AD627="Yes"),'Calc| Overheads Allocation'!F$62,'Input| Projects'!$AG627),""))),"")</f>
        <v/>
      </c>
      <c r="AX627" s="186" t="str">
        <f>IFERROR(IF('Input| Overheads'!$C$42="Direct costs",SUMPRODUCT(--('Input| Projects'!$AD627="Yes"),'Calc| Overheads Allocation'!G$9,'Calc| Project Costs'!Z627),IF('Input| Overheads'!$C$42="Internal labour",SUMPRODUCT(--('Input| Projects'!$AD627="Yes"),'Calc| Overheads Allocation'!G$9,'Calc| Project Costs'!Z627,'Input| Projects'!$Y627),IF('Input| Overheads'!$C$42="DNSP defined",SUMPRODUCT(--('Input| Projects'!$AD627="Yes"),'Calc| Overheads Allocation'!G$62,'Input| Projects'!$AG627),""))),"")</f>
        <v/>
      </c>
      <c r="AY627" s="186" t="str">
        <f>IFERROR(IF('Input| Overheads'!$C$42="Direct costs",SUMPRODUCT(--('Input| Projects'!$AD627="Yes"),'Calc| Overheads Allocation'!H$9,'Calc| Project Costs'!AA627),IF('Input| Overheads'!$C$42="Internal labour",SUMPRODUCT(--('Input| Projects'!$AD627="Yes"),'Calc| Overheads Allocation'!H$9,'Calc| Project Costs'!AA627,'Input| Projects'!$Y627),IF('Input| Overheads'!$C$42="DNSP defined",SUMPRODUCT(--('Input| Projects'!$AD627="Yes"),'Calc| Overheads Allocation'!H$62,'Input| Projects'!$AG627),""))),"")</f>
        <v/>
      </c>
      <c r="AZ627" s="186" t="str">
        <f>IFERROR(IF('Input| Overheads'!$C$42="Direct costs",SUMPRODUCT(--('Input| Projects'!$AD627="Yes"),'Calc| Overheads Allocation'!I$9,'Calc| Project Costs'!AB627),IF('Input| Overheads'!$C$42="Internal labour",SUMPRODUCT(--('Input| Projects'!$AD627="Yes"),'Calc| Overheads Allocation'!I$9,'Calc| Project Costs'!AB627,'Input| Projects'!$Y627),IF('Input| Overheads'!$C$42="DNSP defined",SUMPRODUCT(--('Input| Projects'!$AD627="Yes"),'Calc| Overheads Allocation'!I$62,'Input| Projects'!$AG627),""))),"")</f>
        <v/>
      </c>
      <c r="BA627" s="106"/>
      <c r="BB627" s="186">
        <f t="shared" si="303"/>
        <v>0</v>
      </c>
      <c r="BC627" s="186">
        <f t="shared" si="304"/>
        <v>0</v>
      </c>
      <c r="BD627" s="186">
        <f t="shared" si="305"/>
        <v>0</v>
      </c>
      <c r="BE627" s="186">
        <f t="shared" si="282"/>
        <v>0</v>
      </c>
      <c r="BF627" s="186">
        <f t="shared" si="283"/>
        <v>0</v>
      </c>
      <c r="BG627" s="186">
        <f t="shared" si="284"/>
        <v>0</v>
      </c>
      <c r="BH627" s="186">
        <f t="shared" si="285"/>
        <v>0</v>
      </c>
      <c r="BI627" s="97"/>
      <c r="BJ627" s="186" t="str">
        <f t="shared" si="286"/>
        <v/>
      </c>
      <c r="BK627" s="186" t="str">
        <f t="shared" si="287"/>
        <v/>
      </c>
      <c r="BL627" s="186" t="str">
        <f t="shared" si="288"/>
        <v/>
      </c>
      <c r="BM627" s="186" t="str">
        <f t="shared" si="289"/>
        <v/>
      </c>
      <c r="BN627" s="186" t="str">
        <f t="shared" si="290"/>
        <v/>
      </c>
      <c r="BO627" s="186" t="str">
        <f t="shared" si="291"/>
        <v/>
      </c>
      <c r="BP627" s="186" t="str">
        <f t="shared" si="292"/>
        <v/>
      </c>
      <c r="BQ627" s="97"/>
      <c r="BR627" s="186">
        <f t="shared" si="293"/>
        <v>0</v>
      </c>
      <c r="BS627" s="186">
        <f t="shared" si="294"/>
        <v>0</v>
      </c>
      <c r="BT627" s="222">
        <f t="shared" si="295"/>
        <v>0</v>
      </c>
      <c r="BU627" s="222">
        <f t="shared" si="296"/>
        <v>0</v>
      </c>
      <c r="BV627" s="222">
        <f t="shared" si="297"/>
        <v>0</v>
      </c>
      <c r="BW627" s="222">
        <f t="shared" si="298"/>
        <v>0</v>
      </c>
      <c r="BX627" s="222">
        <f t="shared" si="299"/>
        <v>0</v>
      </c>
      <c r="BY627" s="106"/>
      <c r="BZ627" s="197" t="str">
        <f>IF(SUMIF('Input| Projects'!$AS$8:$CP$8,"Dx",'Input| Projects'!$AS627:$CP627)=0,"",SUMIF('Input| Projects'!$AS$8:$CP$8,"Dx",'Input| Projects'!$AS627:$CP627))</f>
        <v/>
      </c>
      <c r="CA627" s="197" t="str">
        <f>IF(SUMIF('Input| Projects'!$AS$8:$CP$8,"Tx",'Input| Projects'!$AS627:$CP627)=0,"",SUMIF('Input| Projects'!$AS$8:$CP$8,"Tx",'Input| Projects'!$AS627:$CP627))</f>
        <v/>
      </c>
      <c r="CB627" s="150" t="str">
        <f t="shared" si="306"/>
        <v/>
      </c>
    </row>
    <row r="628" spans="2:80" x14ac:dyDescent="0.2">
      <c r="B628" s="201">
        <f>IFERROR('Input| Projects'!B628,"")</f>
        <v>619</v>
      </c>
      <c r="C628" s="42" t="str">
        <f>IFERROR(IF('Input| Projects'!C628="","",'Input| Projects'!C628),"")</f>
        <v/>
      </c>
      <c r="D628" s="42" t="str">
        <f>IFERROR(IF('Input| Projects'!D628="","",'Input| Projects'!D628),"")</f>
        <v/>
      </c>
      <c r="E628" s="104"/>
      <c r="F628" s="190">
        <f>IFERROR('Input| Projects'!I628*'Input| Escalations'!$K$19,"")</f>
        <v>0</v>
      </c>
      <c r="G628" s="190">
        <f>IFERROR('Input| Projects'!J628*'Input| Escalations'!$K$19,"")</f>
        <v>0</v>
      </c>
      <c r="H628" s="190">
        <f>IFERROR('Input| Projects'!K628*'Input| Escalations'!$K$19,"")</f>
        <v>0</v>
      </c>
      <c r="I628" s="190">
        <f>IFERROR('Input| Projects'!L628*'Input| Escalations'!$K$19,"")</f>
        <v>0</v>
      </c>
      <c r="J628" s="190">
        <f>IFERROR('Input| Projects'!M628*'Input| Escalations'!$K$19,"")</f>
        <v>0</v>
      </c>
      <c r="K628" s="190">
        <f>IFERROR('Input| Projects'!N628*'Input| Escalations'!$K$19,"")</f>
        <v>0</v>
      </c>
      <c r="L628" s="190">
        <f>IFERROR('Input| Projects'!O628*'Input| Escalations'!$K$19,"")</f>
        <v>0</v>
      </c>
      <c r="M628" s="150" t="str">
        <f>IF(ABS(SUM(F628:L628)-(SUM('Input| Projects'!I628:O628)*'Input| Escalations'!$K$19))&lt;0.0000001,"",1)</f>
        <v/>
      </c>
      <c r="N628" s="192">
        <f>'Input| Projects'!$Y628*INDEX('Input| Escalations'!$H$33:$N$33,MATCH('Calc| Project Costs'!N$9,'Input| Escalations'!$H$23:$N$23,0))+'Input| Projects'!$Z628*INDEX('Input| Escalations'!$H$34:$N$34,MATCH('Calc| Project Costs'!N$9,'Input| Escalations'!$H$23:$N$23,0))+'Input| Projects'!$AA628*INDEX('Input| Escalations'!$H$35:$N$35,MATCH('Calc| Project Costs'!N$9,'Input| Escalations'!$H$23:$N$23,0))+1</f>
        <v>1</v>
      </c>
      <c r="O628" s="192">
        <f>'Input| Projects'!$Y628*INDEX('Input| Escalations'!$H$33:$N$33,MATCH('Calc| Project Costs'!O$9,'Input| Escalations'!$H$23:$N$23,0))+'Input| Projects'!$Z628*INDEX('Input| Escalations'!$H$34:$N$34,MATCH('Calc| Project Costs'!O$9,'Input| Escalations'!$H$23:$N$23,0))+'Input| Projects'!$AA628*INDEX('Input| Escalations'!$H$35:$N$35,MATCH('Calc| Project Costs'!O$9,'Input| Escalations'!$H$23:$N$23,0))+1</f>
        <v>1</v>
      </c>
      <c r="P628" s="192">
        <f>'Input| Projects'!$Y628*INDEX('Input| Escalations'!$H$33:$N$33,MATCH('Calc| Project Costs'!P$9,'Input| Escalations'!$H$23:$N$23,0))+'Input| Projects'!$Z628*INDEX('Input| Escalations'!$H$34:$N$34,MATCH('Calc| Project Costs'!P$9,'Input| Escalations'!$H$23:$N$23,0))+'Input| Projects'!$AA628*INDEX('Input| Escalations'!$H$35:$N$35,MATCH('Calc| Project Costs'!P$9,'Input| Escalations'!$H$23:$N$23,0))+1</f>
        <v>1</v>
      </c>
      <c r="Q628" s="192">
        <f>'Input| Projects'!$Y628*INDEX('Input| Escalations'!$H$33:$N$33,MATCH('Calc| Project Costs'!Q$9,'Input| Escalations'!$H$23:$N$23,0))+'Input| Projects'!$Z628*INDEX('Input| Escalations'!$H$34:$N$34,MATCH('Calc| Project Costs'!Q$9,'Input| Escalations'!$H$23:$N$23,0))+'Input| Projects'!$AA628*INDEX('Input| Escalations'!$H$35:$N$35,MATCH('Calc| Project Costs'!Q$9,'Input| Escalations'!$H$23:$N$23,0))+1</f>
        <v>1</v>
      </c>
      <c r="R628" s="192">
        <f>'Input| Projects'!$Y628*INDEX('Input| Escalations'!$H$33:$N$33,MATCH('Calc| Project Costs'!R$9,'Input| Escalations'!$H$23:$N$23,0))+'Input| Projects'!$Z628*INDEX('Input| Escalations'!$H$34:$N$34,MATCH('Calc| Project Costs'!R$9,'Input| Escalations'!$H$23:$N$23,0))+'Input| Projects'!$AA628*INDEX('Input| Escalations'!$H$35:$N$35,MATCH('Calc| Project Costs'!R$9,'Input| Escalations'!$H$23:$N$23,0))+1</f>
        <v>1</v>
      </c>
      <c r="S628" s="192">
        <f>'Input| Projects'!$Y628*INDEX('Input| Escalations'!$H$33:$N$33,MATCH('Calc| Project Costs'!S$9,'Input| Escalations'!$H$23:$N$23,0))+'Input| Projects'!$Z628*INDEX('Input| Escalations'!$H$34:$N$34,MATCH('Calc| Project Costs'!S$9,'Input| Escalations'!$H$23:$N$23,0))+'Input| Projects'!$AA628*INDEX('Input| Escalations'!$H$35:$N$35,MATCH('Calc| Project Costs'!S$9,'Input| Escalations'!$H$23:$N$23,0))+1</f>
        <v>1</v>
      </c>
      <c r="T628" s="192">
        <f>'Input| Projects'!$Y628*INDEX('Input| Escalations'!$H$33:$N$33,MATCH('Calc| Project Costs'!T$9,'Input| Escalations'!$H$23:$N$23,0))+'Input| Projects'!$Z628*INDEX('Input| Escalations'!$H$34:$N$34,MATCH('Calc| Project Costs'!T$9,'Input| Escalations'!$H$23:$N$23,0))+'Input| Projects'!$AA628*INDEX('Input| Escalations'!$H$35:$N$35,MATCH('Calc| Project Costs'!T$9,'Input| Escalations'!$H$23:$N$23,0))+1</f>
        <v>1</v>
      </c>
      <c r="U628" s="106"/>
      <c r="V628" s="186">
        <f t="shared" si="300"/>
        <v>0</v>
      </c>
      <c r="W628" s="186">
        <f t="shared" si="301"/>
        <v>0</v>
      </c>
      <c r="X628" s="186">
        <f t="shared" si="302"/>
        <v>0</v>
      </c>
      <c r="Y628" s="186">
        <f t="shared" si="278"/>
        <v>0</v>
      </c>
      <c r="Z628" s="186">
        <f t="shared" si="279"/>
        <v>0</v>
      </c>
      <c r="AA628" s="186">
        <f t="shared" si="280"/>
        <v>0</v>
      </c>
      <c r="AB628" s="186">
        <f t="shared" si="281"/>
        <v>0</v>
      </c>
      <c r="AC628" s="106"/>
      <c r="AD628" s="186">
        <f>'Input| Projects'!Q628*N628*'Input| Escalations'!$K$19</f>
        <v>0</v>
      </c>
      <c r="AE628" s="186">
        <f>'Input| Projects'!R628*O628*'Input| Escalations'!$K$19</f>
        <v>0</v>
      </c>
      <c r="AF628" s="186">
        <f>'Input| Projects'!S628*P628*'Input| Escalations'!$K$19</f>
        <v>0</v>
      </c>
      <c r="AG628" s="186">
        <f>'Input| Projects'!T628*Q628*'Input| Escalations'!$K$19</f>
        <v>0</v>
      </c>
      <c r="AH628" s="186">
        <f>'Input| Projects'!U628*R628*'Input| Escalations'!$K$19</f>
        <v>0</v>
      </c>
      <c r="AI628" s="186">
        <f>'Input| Projects'!V628*S628*'Input| Escalations'!$K$19</f>
        <v>0</v>
      </c>
      <c r="AJ628" s="186">
        <f>'Input| Projects'!W628*T628*'Input| Escalations'!$K$19</f>
        <v>0</v>
      </c>
      <c r="AK628" s="106"/>
      <c r="AL628" s="186" t="str">
        <f>IFERROR(IF('Input| Overheads'!$C$42="Direct costs",SUMPRODUCT(--('Input| Projects'!$AC628="Yes"),'Calc| Overheads Allocation'!C$8,'Calc| Project Costs'!V628),IF('Input| Overheads'!$C$42="Internal labour",SUMPRODUCT(--('Input| Projects'!$AC628="Yes"),'Calc| Overheads Allocation'!C$8,'Calc| Project Costs'!V628,'Input| Projects'!$Y628),IF('Input| Overheads'!$C$42="DNSP defined",SUMPRODUCT(--('Input| Projects'!$AC628="Yes"),'Calc| Overheads Allocation'!C$61,'Input| Projects'!$AF628),""))),"")</f>
        <v/>
      </c>
      <c r="AM628" s="186" t="str">
        <f>IFERROR(IF('Input| Overheads'!$C$42="Direct costs",SUMPRODUCT(--('Input| Projects'!$AC628="Yes"),'Calc| Overheads Allocation'!D$8,'Calc| Project Costs'!W628),IF('Input| Overheads'!$C$42="Internal labour",SUMPRODUCT(--('Input| Projects'!$AC628="Yes"),'Calc| Overheads Allocation'!D$8,'Calc| Project Costs'!W628,'Input| Projects'!$Y628),IF('Input| Overheads'!$C$42="DNSP defined",SUMPRODUCT(--('Input| Projects'!$AC628="Yes"),'Calc| Overheads Allocation'!D$61,'Input| Projects'!$AF628),""))),"")</f>
        <v/>
      </c>
      <c r="AN628" s="186" t="str">
        <f>IFERROR(IF('Input| Overheads'!$C$42="Direct costs",SUMPRODUCT(--('Input| Projects'!$AC628="Yes"),'Calc| Overheads Allocation'!E$8,'Calc| Project Costs'!X628),IF('Input| Overheads'!$C$42="Internal labour",SUMPRODUCT(--('Input| Projects'!$AC628="Yes"),'Calc| Overheads Allocation'!E$8,'Calc| Project Costs'!X628,'Input| Projects'!$Y628),IF('Input| Overheads'!$C$42="DNSP defined",SUMPRODUCT(--('Input| Projects'!$AC628="Yes"),'Calc| Overheads Allocation'!E$61,'Input| Projects'!$AF628),""))),"")</f>
        <v/>
      </c>
      <c r="AO628" s="186" t="str">
        <f>IFERROR(IF('Input| Overheads'!$C$42="Direct costs",SUMPRODUCT(--('Input| Projects'!$AC628="Yes"),'Calc| Overheads Allocation'!F$8,'Calc| Project Costs'!Y628),IF('Input| Overheads'!$C$42="Internal labour",SUMPRODUCT(--('Input| Projects'!$AC628="Yes"),'Calc| Overheads Allocation'!F$8,'Calc| Project Costs'!Y628,'Input| Projects'!$Y628),IF('Input| Overheads'!$C$42="DNSP defined",SUMPRODUCT(--('Input| Projects'!$AC628="Yes"),'Calc| Overheads Allocation'!F$61,'Input| Projects'!$AF628),""))),"")</f>
        <v/>
      </c>
      <c r="AP628" s="186" t="str">
        <f>IFERROR(IF('Input| Overheads'!$C$42="Direct costs",SUMPRODUCT(--('Input| Projects'!$AC628="Yes"),'Calc| Overheads Allocation'!G$8,'Calc| Project Costs'!Z628),IF('Input| Overheads'!$C$42="Internal labour",SUMPRODUCT(--('Input| Projects'!$AC628="Yes"),'Calc| Overheads Allocation'!G$8,'Calc| Project Costs'!Z628,'Input| Projects'!$Y628),IF('Input| Overheads'!$C$42="DNSP defined",SUMPRODUCT(--('Input| Projects'!$AC628="Yes"),'Calc| Overheads Allocation'!G$61,'Input| Projects'!$AF628),""))),"")</f>
        <v/>
      </c>
      <c r="AQ628" s="186" t="str">
        <f>IFERROR(IF('Input| Overheads'!$C$42="Direct costs",SUMPRODUCT(--('Input| Projects'!$AC628="Yes"),'Calc| Overheads Allocation'!H$8,'Calc| Project Costs'!AA628),IF('Input| Overheads'!$C$42="Internal labour",SUMPRODUCT(--('Input| Projects'!$AC628="Yes"),'Calc| Overheads Allocation'!H$8,'Calc| Project Costs'!AA628,'Input| Projects'!$Y628),IF('Input| Overheads'!$C$42="DNSP defined",SUMPRODUCT(--('Input| Projects'!$AC628="Yes"),'Calc| Overheads Allocation'!H$61,'Input| Projects'!$AF628),""))),"")</f>
        <v/>
      </c>
      <c r="AR628" s="186" t="str">
        <f>IFERROR(IF('Input| Overheads'!$C$42="Direct costs",SUMPRODUCT(--('Input| Projects'!$AC628="Yes"),'Calc| Overheads Allocation'!I$8,'Calc| Project Costs'!AB628),IF('Input| Overheads'!$C$42="Internal labour",SUMPRODUCT(--('Input| Projects'!$AC628="Yes"),'Calc| Overheads Allocation'!I$8,'Calc| Project Costs'!AB628,'Input| Projects'!$Y628),IF('Input| Overheads'!$C$42="DNSP defined",SUMPRODUCT(--('Input| Projects'!$AC628="Yes"),'Calc| Overheads Allocation'!I$61,'Input| Projects'!$AF628),""))),"")</f>
        <v/>
      </c>
      <c r="AS628" s="106"/>
      <c r="AT628" s="186" t="str">
        <f>IFERROR(IF('Input| Overheads'!$C$42="Direct costs",SUMPRODUCT(--('Input| Projects'!$AD628="Yes"),'Calc| Overheads Allocation'!C$9,'Calc| Project Costs'!V628),IF('Input| Overheads'!$C$42="Internal labour",SUMPRODUCT(--('Input| Projects'!$AD628="Yes"),'Calc| Overheads Allocation'!C$9,'Calc| Project Costs'!V628,'Input| Projects'!$Y628),IF('Input| Overheads'!$C$42="DNSP defined",SUMPRODUCT(--('Input| Projects'!$AD628="Yes"),'Calc| Overheads Allocation'!C$62,'Input| Projects'!$AG628),""))),"")</f>
        <v/>
      </c>
      <c r="AU628" s="186" t="str">
        <f>IFERROR(IF('Input| Overheads'!$C$42="Direct costs",SUMPRODUCT(--('Input| Projects'!$AD628="Yes"),'Calc| Overheads Allocation'!D$9,'Calc| Project Costs'!W628),IF('Input| Overheads'!$C$42="Internal labour",SUMPRODUCT(--('Input| Projects'!$AD628="Yes"),'Calc| Overheads Allocation'!D$9,'Calc| Project Costs'!W628,'Input| Projects'!$Y628),IF('Input| Overheads'!$C$42="DNSP defined",SUMPRODUCT(--('Input| Projects'!$AD628="Yes"),'Calc| Overheads Allocation'!D$62,'Input| Projects'!$AG628),""))),"")</f>
        <v/>
      </c>
      <c r="AV628" s="186" t="str">
        <f>IFERROR(IF('Input| Overheads'!$C$42="Direct costs",SUMPRODUCT(--('Input| Projects'!$AD628="Yes"),'Calc| Overheads Allocation'!E$9,'Calc| Project Costs'!X628),IF('Input| Overheads'!$C$42="Internal labour",SUMPRODUCT(--('Input| Projects'!$AD628="Yes"),'Calc| Overheads Allocation'!E$9,'Calc| Project Costs'!X628,'Input| Projects'!$Y628),IF('Input| Overheads'!$C$42="DNSP defined",SUMPRODUCT(--('Input| Projects'!$AD628="Yes"),'Calc| Overheads Allocation'!E$62,'Input| Projects'!$AG628),""))),"")</f>
        <v/>
      </c>
      <c r="AW628" s="186" t="str">
        <f>IFERROR(IF('Input| Overheads'!$C$42="Direct costs",SUMPRODUCT(--('Input| Projects'!$AD628="Yes"),'Calc| Overheads Allocation'!F$9,'Calc| Project Costs'!Y628),IF('Input| Overheads'!$C$42="Internal labour",SUMPRODUCT(--('Input| Projects'!$AD628="Yes"),'Calc| Overheads Allocation'!F$9,'Calc| Project Costs'!Y628,'Input| Projects'!$Y628),IF('Input| Overheads'!$C$42="DNSP defined",SUMPRODUCT(--('Input| Projects'!$AD628="Yes"),'Calc| Overheads Allocation'!F$62,'Input| Projects'!$AG628),""))),"")</f>
        <v/>
      </c>
      <c r="AX628" s="186" t="str">
        <f>IFERROR(IF('Input| Overheads'!$C$42="Direct costs",SUMPRODUCT(--('Input| Projects'!$AD628="Yes"),'Calc| Overheads Allocation'!G$9,'Calc| Project Costs'!Z628),IF('Input| Overheads'!$C$42="Internal labour",SUMPRODUCT(--('Input| Projects'!$AD628="Yes"),'Calc| Overheads Allocation'!G$9,'Calc| Project Costs'!Z628,'Input| Projects'!$Y628),IF('Input| Overheads'!$C$42="DNSP defined",SUMPRODUCT(--('Input| Projects'!$AD628="Yes"),'Calc| Overheads Allocation'!G$62,'Input| Projects'!$AG628),""))),"")</f>
        <v/>
      </c>
      <c r="AY628" s="186" t="str">
        <f>IFERROR(IF('Input| Overheads'!$C$42="Direct costs",SUMPRODUCT(--('Input| Projects'!$AD628="Yes"),'Calc| Overheads Allocation'!H$9,'Calc| Project Costs'!AA628),IF('Input| Overheads'!$C$42="Internal labour",SUMPRODUCT(--('Input| Projects'!$AD628="Yes"),'Calc| Overheads Allocation'!H$9,'Calc| Project Costs'!AA628,'Input| Projects'!$Y628),IF('Input| Overheads'!$C$42="DNSP defined",SUMPRODUCT(--('Input| Projects'!$AD628="Yes"),'Calc| Overheads Allocation'!H$62,'Input| Projects'!$AG628),""))),"")</f>
        <v/>
      </c>
      <c r="AZ628" s="186" t="str">
        <f>IFERROR(IF('Input| Overheads'!$C$42="Direct costs",SUMPRODUCT(--('Input| Projects'!$AD628="Yes"),'Calc| Overheads Allocation'!I$9,'Calc| Project Costs'!AB628),IF('Input| Overheads'!$C$42="Internal labour",SUMPRODUCT(--('Input| Projects'!$AD628="Yes"),'Calc| Overheads Allocation'!I$9,'Calc| Project Costs'!AB628,'Input| Projects'!$Y628),IF('Input| Overheads'!$C$42="DNSP defined",SUMPRODUCT(--('Input| Projects'!$AD628="Yes"),'Calc| Overheads Allocation'!I$62,'Input| Projects'!$AG628),""))),"")</f>
        <v/>
      </c>
      <c r="BA628" s="106"/>
      <c r="BB628" s="186">
        <f t="shared" si="303"/>
        <v>0</v>
      </c>
      <c r="BC628" s="186">
        <f t="shared" si="304"/>
        <v>0</v>
      </c>
      <c r="BD628" s="186">
        <f t="shared" si="305"/>
        <v>0</v>
      </c>
      <c r="BE628" s="186">
        <f t="shared" si="282"/>
        <v>0</v>
      </c>
      <c r="BF628" s="186">
        <f t="shared" si="283"/>
        <v>0</v>
      </c>
      <c r="BG628" s="186">
        <f t="shared" si="284"/>
        <v>0</v>
      </c>
      <c r="BH628" s="186">
        <f t="shared" si="285"/>
        <v>0</v>
      </c>
      <c r="BI628" s="97"/>
      <c r="BJ628" s="186" t="str">
        <f t="shared" si="286"/>
        <v/>
      </c>
      <c r="BK628" s="186" t="str">
        <f t="shared" si="287"/>
        <v/>
      </c>
      <c r="BL628" s="186" t="str">
        <f t="shared" si="288"/>
        <v/>
      </c>
      <c r="BM628" s="186" t="str">
        <f t="shared" si="289"/>
        <v/>
      </c>
      <c r="BN628" s="186" t="str">
        <f t="shared" si="290"/>
        <v/>
      </c>
      <c r="BO628" s="186" t="str">
        <f t="shared" si="291"/>
        <v/>
      </c>
      <c r="BP628" s="186" t="str">
        <f t="shared" si="292"/>
        <v/>
      </c>
      <c r="BQ628" s="97"/>
      <c r="BR628" s="186">
        <f t="shared" si="293"/>
        <v>0</v>
      </c>
      <c r="BS628" s="186">
        <f t="shared" si="294"/>
        <v>0</v>
      </c>
      <c r="BT628" s="222">
        <f t="shared" si="295"/>
        <v>0</v>
      </c>
      <c r="BU628" s="222">
        <f t="shared" si="296"/>
        <v>0</v>
      </c>
      <c r="BV628" s="222">
        <f t="shared" si="297"/>
        <v>0</v>
      </c>
      <c r="BW628" s="222">
        <f t="shared" si="298"/>
        <v>0</v>
      </c>
      <c r="BX628" s="222">
        <f t="shared" si="299"/>
        <v>0</v>
      </c>
      <c r="BY628" s="106"/>
      <c r="BZ628" s="197" t="str">
        <f>IF(SUMIF('Input| Projects'!$AS$8:$CP$8,"Dx",'Input| Projects'!$AS628:$CP628)=0,"",SUMIF('Input| Projects'!$AS$8:$CP$8,"Dx",'Input| Projects'!$AS628:$CP628))</f>
        <v/>
      </c>
      <c r="CA628" s="197" t="str">
        <f>IF(SUMIF('Input| Projects'!$AS$8:$CP$8,"Tx",'Input| Projects'!$AS628:$CP628)=0,"",SUMIF('Input| Projects'!$AS$8:$CP$8,"Tx",'Input| Projects'!$AS628:$CP628))</f>
        <v/>
      </c>
      <c r="CB628" s="150" t="str">
        <f t="shared" si="306"/>
        <v/>
      </c>
    </row>
    <row r="629" spans="2:80" x14ac:dyDescent="0.2">
      <c r="B629" s="201">
        <f>IFERROR('Input| Projects'!B629,"")</f>
        <v>620</v>
      </c>
      <c r="C629" s="42" t="str">
        <f>IFERROR(IF('Input| Projects'!C629="","",'Input| Projects'!C629),"")</f>
        <v/>
      </c>
      <c r="D629" s="42" t="str">
        <f>IFERROR(IF('Input| Projects'!D629="","",'Input| Projects'!D629),"")</f>
        <v/>
      </c>
      <c r="E629" s="104"/>
      <c r="F629" s="190">
        <f>IFERROR('Input| Projects'!I629*'Input| Escalations'!$K$19,"")</f>
        <v>0</v>
      </c>
      <c r="G629" s="190">
        <f>IFERROR('Input| Projects'!J629*'Input| Escalations'!$K$19,"")</f>
        <v>0</v>
      </c>
      <c r="H629" s="190">
        <f>IFERROR('Input| Projects'!K629*'Input| Escalations'!$K$19,"")</f>
        <v>0</v>
      </c>
      <c r="I629" s="190">
        <f>IFERROR('Input| Projects'!L629*'Input| Escalations'!$K$19,"")</f>
        <v>0</v>
      </c>
      <c r="J629" s="190">
        <f>IFERROR('Input| Projects'!M629*'Input| Escalations'!$K$19,"")</f>
        <v>0</v>
      </c>
      <c r="K629" s="190">
        <f>IFERROR('Input| Projects'!N629*'Input| Escalations'!$K$19,"")</f>
        <v>0</v>
      </c>
      <c r="L629" s="190">
        <f>IFERROR('Input| Projects'!O629*'Input| Escalations'!$K$19,"")</f>
        <v>0</v>
      </c>
      <c r="M629" s="150" t="str">
        <f>IF(ABS(SUM(F629:L629)-(SUM('Input| Projects'!I629:O629)*'Input| Escalations'!$K$19))&lt;0.0000001,"",1)</f>
        <v/>
      </c>
      <c r="N629" s="192">
        <f>'Input| Projects'!$Y629*INDEX('Input| Escalations'!$H$33:$N$33,MATCH('Calc| Project Costs'!N$9,'Input| Escalations'!$H$23:$N$23,0))+'Input| Projects'!$Z629*INDEX('Input| Escalations'!$H$34:$N$34,MATCH('Calc| Project Costs'!N$9,'Input| Escalations'!$H$23:$N$23,0))+'Input| Projects'!$AA629*INDEX('Input| Escalations'!$H$35:$N$35,MATCH('Calc| Project Costs'!N$9,'Input| Escalations'!$H$23:$N$23,0))+1</f>
        <v>1</v>
      </c>
      <c r="O629" s="192">
        <f>'Input| Projects'!$Y629*INDEX('Input| Escalations'!$H$33:$N$33,MATCH('Calc| Project Costs'!O$9,'Input| Escalations'!$H$23:$N$23,0))+'Input| Projects'!$Z629*INDEX('Input| Escalations'!$H$34:$N$34,MATCH('Calc| Project Costs'!O$9,'Input| Escalations'!$H$23:$N$23,0))+'Input| Projects'!$AA629*INDEX('Input| Escalations'!$H$35:$N$35,MATCH('Calc| Project Costs'!O$9,'Input| Escalations'!$H$23:$N$23,0))+1</f>
        <v>1</v>
      </c>
      <c r="P629" s="192">
        <f>'Input| Projects'!$Y629*INDEX('Input| Escalations'!$H$33:$N$33,MATCH('Calc| Project Costs'!P$9,'Input| Escalations'!$H$23:$N$23,0))+'Input| Projects'!$Z629*INDEX('Input| Escalations'!$H$34:$N$34,MATCH('Calc| Project Costs'!P$9,'Input| Escalations'!$H$23:$N$23,0))+'Input| Projects'!$AA629*INDEX('Input| Escalations'!$H$35:$N$35,MATCH('Calc| Project Costs'!P$9,'Input| Escalations'!$H$23:$N$23,0))+1</f>
        <v>1</v>
      </c>
      <c r="Q629" s="192">
        <f>'Input| Projects'!$Y629*INDEX('Input| Escalations'!$H$33:$N$33,MATCH('Calc| Project Costs'!Q$9,'Input| Escalations'!$H$23:$N$23,0))+'Input| Projects'!$Z629*INDEX('Input| Escalations'!$H$34:$N$34,MATCH('Calc| Project Costs'!Q$9,'Input| Escalations'!$H$23:$N$23,0))+'Input| Projects'!$AA629*INDEX('Input| Escalations'!$H$35:$N$35,MATCH('Calc| Project Costs'!Q$9,'Input| Escalations'!$H$23:$N$23,0))+1</f>
        <v>1</v>
      </c>
      <c r="R629" s="192">
        <f>'Input| Projects'!$Y629*INDEX('Input| Escalations'!$H$33:$N$33,MATCH('Calc| Project Costs'!R$9,'Input| Escalations'!$H$23:$N$23,0))+'Input| Projects'!$Z629*INDEX('Input| Escalations'!$H$34:$N$34,MATCH('Calc| Project Costs'!R$9,'Input| Escalations'!$H$23:$N$23,0))+'Input| Projects'!$AA629*INDEX('Input| Escalations'!$H$35:$N$35,MATCH('Calc| Project Costs'!R$9,'Input| Escalations'!$H$23:$N$23,0))+1</f>
        <v>1</v>
      </c>
      <c r="S629" s="192">
        <f>'Input| Projects'!$Y629*INDEX('Input| Escalations'!$H$33:$N$33,MATCH('Calc| Project Costs'!S$9,'Input| Escalations'!$H$23:$N$23,0))+'Input| Projects'!$Z629*INDEX('Input| Escalations'!$H$34:$N$34,MATCH('Calc| Project Costs'!S$9,'Input| Escalations'!$H$23:$N$23,0))+'Input| Projects'!$AA629*INDEX('Input| Escalations'!$H$35:$N$35,MATCH('Calc| Project Costs'!S$9,'Input| Escalations'!$H$23:$N$23,0))+1</f>
        <v>1</v>
      </c>
      <c r="T629" s="192">
        <f>'Input| Projects'!$Y629*INDEX('Input| Escalations'!$H$33:$N$33,MATCH('Calc| Project Costs'!T$9,'Input| Escalations'!$H$23:$N$23,0))+'Input| Projects'!$Z629*INDEX('Input| Escalations'!$H$34:$N$34,MATCH('Calc| Project Costs'!T$9,'Input| Escalations'!$H$23:$N$23,0))+'Input| Projects'!$AA629*INDEX('Input| Escalations'!$H$35:$N$35,MATCH('Calc| Project Costs'!T$9,'Input| Escalations'!$H$23:$N$23,0))+1</f>
        <v>1</v>
      </c>
      <c r="U629" s="106"/>
      <c r="V629" s="186">
        <f t="shared" si="300"/>
        <v>0</v>
      </c>
      <c r="W629" s="186">
        <f t="shared" si="301"/>
        <v>0</v>
      </c>
      <c r="X629" s="186">
        <f t="shared" si="302"/>
        <v>0</v>
      </c>
      <c r="Y629" s="186">
        <f t="shared" si="278"/>
        <v>0</v>
      </c>
      <c r="Z629" s="186">
        <f t="shared" si="279"/>
        <v>0</v>
      </c>
      <c r="AA629" s="186">
        <f t="shared" si="280"/>
        <v>0</v>
      </c>
      <c r="AB629" s="186">
        <f t="shared" si="281"/>
        <v>0</v>
      </c>
      <c r="AC629" s="106"/>
      <c r="AD629" s="186">
        <f>'Input| Projects'!Q629*N629*'Input| Escalations'!$K$19</f>
        <v>0</v>
      </c>
      <c r="AE629" s="186">
        <f>'Input| Projects'!R629*O629*'Input| Escalations'!$K$19</f>
        <v>0</v>
      </c>
      <c r="AF629" s="186">
        <f>'Input| Projects'!S629*P629*'Input| Escalations'!$K$19</f>
        <v>0</v>
      </c>
      <c r="AG629" s="186">
        <f>'Input| Projects'!T629*Q629*'Input| Escalations'!$K$19</f>
        <v>0</v>
      </c>
      <c r="AH629" s="186">
        <f>'Input| Projects'!U629*R629*'Input| Escalations'!$K$19</f>
        <v>0</v>
      </c>
      <c r="AI629" s="186">
        <f>'Input| Projects'!V629*S629*'Input| Escalations'!$K$19</f>
        <v>0</v>
      </c>
      <c r="AJ629" s="186">
        <f>'Input| Projects'!W629*T629*'Input| Escalations'!$K$19</f>
        <v>0</v>
      </c>
      <c r="AK629" s="106"/>
      <c r="AL629" s="186" t="str">
        <f>IFERROR(IF('Input| Overheads'!$C$42="Direct costs",SUMPRODUCT(--('Input| Projects'!$AC629="Yes"),'Calc| Overheads Allocation'!C$8,'Calc| Project Costs'!V629),IF('Input| Overheads'!$C$42="Internal labour",SUMPRODUCT(--('Input| Projects'!$AC629="Yes"),'Calc| Overheads Allocation'!C$8,'Calc| Project Costs'!V629,'Input| Projects'!$Y629),IF('Input| Overheads'!$C$42="DNSP defined",SUMPRODUCT(--('Input| Projects'!$AC629="Yes"),'Calc| Overheads Allocation'!C$61,'Input| Projects'!$AF629),""))),"")</f>
        <v/>
      </c>
      <c r="AM629" s="186" t="str">
        <f>IFERROR(IF('Input| Overheads'!$C$42="Direct costs",SUMPRODUCT(--('Input| Projects'!$AC629="Yes"),'Calc| Overheads Allocation'!D$8,'Calc| Project Costs'!W629),IF('Input| Overheads'!$C$42="Internal labour",SUMPRODUCT(--('Input| Projects'!$AC629="Yes"),'Calc| Overheads Allocation'!D$8,'Calc| Project Costs'!W629,'Input| Projects'!$Y629),IF('Input| Overheads'!$C$42="DNSP defined",SUMPRODUCT(--('Input| Projects'!$AC629="Yes"),'Calc| Overheads Allocation'!D$61,'Input| Projects'!$AF629),""))),"")</f>
        <v/>
      </c>
      <c r="AN629" s="186" t="str">
        <f>IFERROR(IF('Input| Overheads'!$C$42="Direct costs",SUMPRODUCT(--('Input| Projects'!$AC629="Yes"),'Calc| Overheads Allocation'!E$8,'Calc| Project Costs'!X629),IF('Input| Overheads'!$C$42="Internal labour",SUMPRODUCT(--('Input| Projects'!$AC629="Yes"),'Calc| Overheads Allocation'!E$8,'Calc| Project Costs'!X629,'Input| Projects'!$Y629),IF('Input| Overheads'!$C$42="DNSP defined",SUMPRODUCT(--('Input| Projects'!$AC629="Yes"),'Calc| Overheads Allocation'!E$61,'Input| Projects'!$AF629),""))),"")</f>
        <v/>
      </c>
      <c r="AO629" s="186" t="str">
        <f>IFERROR(IF('Input| Overheads'!$C$42="Direct costs",SUMPRODUCT(--('Input| Projects'!$AC629="Yes"),'Calc| Overheads Allocation'!F$8,'Calc| Project Costs'!Y629),IF('Input| Overheads'!$C$42="Internal labour",SUMPRODUCT(--('Input| Projects'!$AC629="Yes"),'Calc| Overheads Allocation'!F$8,'Calc| Project Costs'!Y629,'Input| Projects'!$Y629),IF('Input| Overheads'!$C$42="DNSP defined",SUMPRODUCT(--('Input| Projects'!$AC629="Yes"),'Calc| Overheads Allocation'!F$61,'Input| Projects'!$AF629),""))),"")</f>
        <v/>
      </c>
      <c r="AP629" s="186" t="str">
        <f>IFERROR(IF('Input| Overheads'!$C$42="Direct costs",SUMPRODUCT(--('Input| Projects'!$AC629="Yes"),'Calc| Overheads Allocation'!G$8,'Calc| Project Costs'!Z629),IF('Input| Overheads'!$C$42="Internal labour",SUMPRODUCT(--('Input| Projects'!$AC629="Yes"),'Calc| Overheads Allocation'!G$8,'Calc| Project Costs'!Z629,'Input| Projects'!$Y629),IF('Input| Overheads'!$C$42="DNSP defined",SUMPRODUCT(--('Input| Projects'!$AC629="Yes"),'Calc| Overheads Allocation'!G$61,'Input| Projects'!$AF629),""))),"")</f>
        <v/>
      </c>
      <c r="AQ629" s="186" t="str">
        <f>IFERROR(IF('Input| Overheads'!$C$42="Direct costs",SUMPRODUCT(--('Input| Projects'!$AC629="Yes"),'Calc| Overheads Allocation'!H$8,'Calc| Project Costs'!AA629),IF('Input| Overheads'!$C$42="Internal labour",SUMPRODUCT(--('Input| Projects'!$AC629="Yes"),'Calc| Overheads Allocation'!H$8,'Calc| Project Costs'!AA629,'Input| Projects'!$Y629),IF('Input| Overheads'!$C$42="DNSP defined",SUMPRODUCT(--('Input| Projects'!$AC629="Yes"),'Calc| Overheads Allocation'!H$61,'Input| Projects'!$AF629),""))),"")</f>
        <v/>
      </c>
      <c r="AR629" s="186" t="str">
        <f>IFERROR(IF('Input| Overheads'!$C$42="Direct costs",SUMPRODUCT(--('Input| Projects'!$AC629="Yes"),'Calc| Overheads Allocation'!I$8,'Calc| Project Costs'!AB629),IF('Input| Overheads'!$C$42="Internal labour",SUMPRODUCT(--('Input| Projects'!$AC629="Yes"),'Calc| Overheads Allocation'!I$8,'Calc| Project Costs'!AB629,'Input| Projects'!$Y629),IF('Input| Overheads'!$C$42="DNSP defined",SUMPRODUCT(--('Input| Projects'!$AC629="Yes"),'Calc| Overheads Allocation'!I$61,'Input| Projects'!$AF629),""))),"")</f>
        <v/>
      </c>
      <c r="AS629" s="106"/>
      <c r="AT629" s="186" t="str">
        <f>IFERROR(IF('Input| Overheads'!$C$42="Direct costs",SUMPRODUCT(--('Input| Projects'!$AD629="Yes"),'Calc| Overheads Allocation'!C$9,'Calc| Project Costs'!V629),IF('Input| Overheads'!$C$42="Internal labour",SUMPRODUCT(--('Input| Projects'!$AD629="Yes"),'Calc| Overheads Allocation'!C$9,'Calc| Project Costs'!V629,'Input| Projects'!$Y629),IF('Input| Overheads'!$C$42="DNSP defined",SUMPRODUCT(--('Input| Projects'!$AD629="Yes"),'Calc| Overheads Allocation'!C$62,'Input| Projects'!$AG629),""))),"")</f>
        <v/>
      </c>
      <c r="AU629" s="186" t="str">
        <f>IFERROR(IF('Input| Overheads'!$C$42="Direct costs",SUMPRODUCT(--('Input| Projects'!$AD629="Yes"),'Calc| Overheads Allocation'!D$9,'Calc| Project Costs'!W629),IF('Input| Overheads'!$C$42="Internal labour",SUMPRODUCT(--('Input| Projects'!$AD629="Yes"),'Calc| Overheads Allocation'!D$9,'Calc| Project Costs'!W629,'Input| Projects'!$Y629),IF('Input| Overheads'!$C$42="DNSP defined",SUMPRODUCT(--('Input| Projects'!$AD629="Yes"),'Calc| Overheads Allocation'!D$62,'Input| Projects'!$AG629),""))),"")</f>
        <v/>
      </c>
      <c r="AV629" s="186" t="str">
        <f>IFERROR(IF('Input| Overheads'!$C$42="Direct costs",SUMPRODUCT(--('Input| Projects'!$AD629="Yes"),'Calc| Overheads Allocation'!E$9,'Calc| Project Costs'!X629),IF('Input| Overheads'!$C$42="Internal labour",SUMPRODUCT(--('Input| Projects'!$AD629="Yes"),'Calc| Overheads Allocation'!E$9,'Calc| Project Costs'!X629,'Input| Projects'!$Y629),IF('Input| Overheads'!$C$42="DNSP defined",SUMPRODUCT(--('Input| Projects'!$AD629="Yes"),'Calc| Overheads Allocation'!E$62,'Input| Projects'!$AG629),""))),"")</f>
        <v/>
      </c>
      <c r="AW629" s="186" t="str">
        <f>IFERROR(IF('Input| Overheads'!$C$42="Direct costs",SUMPRODUCT(--('Input| Projects'!$AD629="Yes"),'Calc| Overheads Allocation'!F$9,'Calc| Project Costs'!Y629),IF('Input| Overheads'!$C$42="Internal labour",SUMPRODUCT(--('Input| Projects'!$AD629="Yes"),'Calc| Overheads Allocation'!F$9,'Calc| Project Costs'!Y629,'Input| Projects'!$Y629),IF('Input| Overheads'!$C$42="DNSP defined",SUMPRODUCT(--('Input| Projects'!$AD629="Yes"),'Calc| Overheads Allocation'!F$62,'Input| Projects'!$AG629),""))),"")</f>
        <v/>
      </c>
      <c r="AX629" s="186" t="str">
        <f>IFERROR(IF('Input| Overheads'!$C$42="Direct costs",SUMPRODUCT(--('Input| Projects'!$AD629="Yes"),'Calc| Overheads Allocation'!G$9,'Calc| Project Costs'!Z629),IF('Input| Overheads'!$C$42="Internal labour",SUMPRODUCT(--('Input| Projects'!$AD629="Yes"),'Calc| Overheads Allocation'!G$9,'Calc| Project Costs'!Z629,'Input| Projects'!$Y629),IF('Input| Overheads'!$C$42="DNSP defined",SUMPRODUCT(--('Input| Projects'!$AD629="Yes"),'Calc| Overheads Allocation'!G$62,'Input| Projects'!$AG629),""))),"")</f>
        <v/>
      </c>
      <c r="AY629" s="186" t="str">
        <f>IFERROR(IF('Input| Overheads'!$C$42="Direct costs",SUMPRODUCT(--('Input| Projects'!$AD629="Yes"),'Calc| Overheads Allocation'!H$9,'Calc| Project Costs'!AA629),IF('Input| Overheads'!$C$42="Internal labour",SUMPRODUCT(--('Input| Projects'!$AD629="Yes"),'Calc| Overheads Allocation'!H$9,'Calc| Project Costs'!AA629,'Input| Projects'!$Y629),IF('Input| Overheads'!$C$42="DNSP defined",SUMPRODUCT(--('Input| Projects'!$AD629="Yes"),'Calc| Overheads Allocation'!H$62,'Input| Projects'!$AG629),""))),"")</f>
        <v/>
      </c>
      <c r="AZ629" s="186" t="str">
        <f>IFERROR(IF('Input| Overheads'!$C$42="Direct costs",SUMPRODUCT(--('Input| Projects'!$AD629="Yes"),'Calc| Overheads Allocation'!I$9,'Calc| Project Costs'!AB629),IF('Input| Overheads'!$C$42="Internal labour",SUMPRODUCT(--('Input| Projects'!$AD629="Yes"),'Calc| Overheads Allocation'!I$9,'Calc| Project Costs'!AB629,'Input| Projects'!$Y629),IF('Input| Overheads'!$C$42="DNSP defined",SUMPRODUCT(--('Input| Projects'!$AD629="Yes"),'Calc| Overheads Allocation'!I$62,'Input| Projects'!$AG629),""))),"")</f>
        <v/>
      </c>
      <c r="BA629" s="106"/>
      <c r="BB629" s="186">
        <f t="shared" si="303"/>
        <v>0</v>
      </c>
      <c r="BC629" s="186">
        <f t="shared" si="304"/>
        <v>0</v>
      </c>
      <c r="BD629" s="186">
        <f t="shared" si="305"/>
        <v>0</v>
      </c>
      <c r="BE629" s="186">
        <f t="shared" si="282"/>
        <v>0</v>
      </c>
      <c r="BF629" s="186">
        <f t="shared" si="283"/>
        <v>0</v>
      </c>
      <c r="BG629" s="186">
        <f t="shared" si="284"/>
        <v>0</v>
      </c>
      <c r="BH629" s="186">
        <f t="shared" si="285"/>
        <v>0</v>
      </c>
      <c r="BI629" s="97"/>
      <c r="BJ629" s="186" t="str">
        <f t="shared" si="286"/>
        <v/>
      </c>
      <c r="BK629" s="186" t="str">
        <f t="shared" si="287"/>
        <v/>
      </c>
      <c r="BL629" s="186" t="str">
        <f t="shared" si="288"/>
        <v/>
      </c>
      <c r="BM629" s="186" t="str">
        <f t="shared" si="289"/>
        <v/>
      </c>
      <c r="BN629" s="186" t="str">
        <f t="shared" si="290"/>
        <v/>
      </c>
      <c r="BO629" s="186" t="str">
        <f t="shared" si="291"/>
        <v/>
      </c>
      <c r="BP629" s="186" t="str">
        <f t="shared" si="292"/>
        <v/>
      </c>
      <c r="BQ629" s="97"/>
      <c r="BR629" s="186">
        <f t="shared" si="293"/>
        <v>0</v>
      </c>
      <c r="BS629" s="186">
        <f t="shared" si="294"/>
        <v>0</v>
      </c>
      <c r="BT629" s="222">
        <f t="shared" si="295"/>
        <v>0</v>
      </c>
      <c r="BU629" s="222">
        <f t="shared" si="296"/>
        <v>0</v>
      </c>
      <c r="BV629" s="222">
        <f t="shared" si="297"/>
        <v>0</v>
      </c>
      <c r="BW629" s="222">
        <f t="shared" si="298"/>
        <v>0</v>
      </c>
      <c r="BX629" s="222">
        <f t="shared" si="299"/>
        <v>0</v>
      </c>
      <c r="BY629" s="106"/>
      <c r="BZ629" s="197" t="str">
        <f>IF(SUMIF('Input| Projects'!$AS$8:$CP$8,"Dx",'Input| Projects'!$AS629:$CP629)=0,"",SUMIF('Input| Projects'!$AS$8:$CP$8,"Dx",'Input| Projects'!$AS629:$CP629))</f>
        <v/>
      </c>
      <c r="CA629" s="197" t="str">
        <f>IF(SUMIF('Input| Projects'!$AS$8:$CP$8,"Tx",'Input| Projects'!$AS629:$CP629)=0,"",SUMIF('Input| Projects'!$AS$8:$CP$8,"Tx",'Input| Projects'!$AS629:$CP629))</f>
        <v/>
      </c>
      <c r="CB629" s="150" t="str">
        <f t="shared" si="306"/>
        <v/>
      </c>
    </row>
    <row r="630" spans="2:80" x14ac:dyDescent="0.2">
      <c r="B630" s="201">
        <f>IFERROR('Input| Projects'!B630,"")</f>
        <v>621</v>
      </c>
      <c r="C630" s="42" t="str">
        <f>IFERROR(IF('Input| Projects'!C630="","",'Input| Projects'!C630),"")</f>
        <v/>
      </c>
      <c r="D630" s="42" t="str">
        <f>IFERROR(IF('Input| Projects'!D630="","",'Input| Projects'!D630),"")</f>
        <v/>
      </c>
      <c r="E630" s="104"/>
      <c r="F630" s="190">
        <f>IFERROR('Input| Projects'!I630*'Input| Escalations'!$K$19,"")</f>
        <v>0</v>
      </c>
      <c r="G630" s="190">
        <f>IFERROR('Input| Projects'!J630*'Input| Escalations'!$K$19,"")</f>
        <v>0</v>
      </c>
      <c r="H630" s="190">
        <f>IFERROR('Input| Projects'!K630*'Input| Escalations'!$K$19,"")</f>
        <v>0</v>
      </c>
      <c r="I630" s="190">
        <f>IFERROR('Input| Projects'!L630*'Input| Escalations'!$K$19,"")</f>
        <v>0</v>
      </c>
      <c r="J630" s="190">
        <f>IFERROR('Input| Projects'!M630*'Input| Escalations'!$K$19,"")</f>
        <v>0</v>
      </c>
      <c r="K630" s="190">
        <f>IFERROR('Input| Projects'!N630*'Input| Escalations'!$K$19,"")</f>
        <v>0</v>
      </c>
      <c r="L630" s="190">
        <f>IFERROR('Input| Projects'!O630*'Input| Escalations'!$K$19,"")</f>
        <v>0</v>
      </c>
      <c r="M630" s="150" t="str">
        <f>IF(ABS(SUM(F630:L630)-(SUM('Input| Projects'!I630:O630)*'Input| Escalations'!$K$19))&lt;0.0000001,"",1)</f>
        <v/>
      </c>
      <c r="N630" s="192">
        <f>'Input| Projects'!$Y630*INDEX('Input| Escalations'!$H$33:$N$33,MATCH('Calc| Project Costs'!N$9,'Input| Escalations'!$H$23:$N$23,0))+'Input| Projects'!$Z630*INDEX('Input| Escalations'!$H$34:$N$34,MATCH('Calc| Project Costs'!N$9,'Input| Escalations'!$H$23:$N$23,0))+'Input| Projects'!$AA630*INDEX('Input| Escalations'!$H$35:$N$35,MATCH('Calc| Project Costs'!N$9,'Input| Escalations'!$H$23:$N$23,0))+1</f>
        <v>1</v>
      </c>
      <c r="O630" s="192">
        <f>'Input| Projects'!$Y630*INDEX('Input| Escalations'!$H$33:$N$33,MATCH('Calc| Project Costs'!O$9,'Input| Escalations'!$H$23:$N$23,0))+'Input| Projects'!$Z630*INDEX('Input| Escalations'!$H$34:$N$34,MATCH('Calc| Project Costs'!O$9,'Input| Escalations'!$H$23:$N$23,0))+'Input| Projects'!$AA630*INDEX('Input| Escalations'!$H$35:$N$35,MATCH('Calc| Project Costs'!O$9,'Input| Escalations'!$H$23:$N$23,0))+1</f>
        <v>1</v>
      </c>
      <c r="P630" s="192">
        <f>'Input| Projects'!$Y630*INDEX('Input| Escalations'!$H$33:$N$33,MATCH('Calc| Project Costs'!P$9,'Input| Escalations'!$H$23:$N$23,0))+'Input| Projects'!$Z630*INDEX('Input| Escalations'!$H$34:$N$34,MATCH('Calc| Project Costs'!P$9,'Input| Escalations'!$H$23:$N$23,0))+'Input| Projects'!$AA630*INDEX('Input| Escalations'!$H$35:$N$35,MATCH('Calc| Project Costs'!P$9,'Input| Escalations'!$H$23:$N$23,0))+1</f>
        <v>1</v>
      </c>
      <c r="Q630" s="192">
        <f>'Input| Projects'!$Y630*INDEX('Input| Escalations'!$H$33:$N$33,MATCH('Calc| Project Costs'!Q$9,'Input| Escalations'!$H$23:$N$23,0))+'Input| Projects'!$Z630*INDEX('Input| Escalations'!$H$34:$N$34,MATCH('Calc| Project Costs'!Q$9,'Input| Escalations'!$H$23:$N$23,0))+'Input| Projects'!$AA630*INDEX('Input| Escalations'!$H$35:$N$35,MATCH('Calc| Project Costs'!Q$9,'Input| Escalations'!$H$23:$N$23,0))+1</f>
        <v>1</v>
      </c>
      <c r="R630" s="192">
        <f>'Input| Projects'!$Y630*INDEX('Input| Escalations'!$H$33:$N$33,MATCH('Calc| Project Costs'!R$9,'Input| Escalations'!$H$23:$N$23,0))+'Input| Projects'!$Z630*INDEX('Input| Escalations'!$H$34:$N$34,MATCH('Calc| Project Costs'!R$9,'Input| Escalations'!$H$23:$N$23,0))+'Input| Projects'!$AA630*INDEX('Input| Escalations'!$H$35:$N$35,MATCH('Calc| Project Costs'!R$9,'Input| Escalations'!$H$23:$N$23,0))+1</f>
        <v>1</v>
      </c>
      <c r="S630" s="192">
        <f>'Input| Projects'!$Y630*INDEX('Input| Escalations'!$H$33:$N$33,MATCH('Calc| Project Costs'!S$9,'Input| Escalations'!$H$23:$N$23,0))+'Input| Projects'!$Z630*INDEX('Input| Escalations'!$H$34:$N$34,MATCH('Calc| Project Costs'!S$9,'Input| Escalations'!$H$23:$N$23,0))+'Input| Projects'!$AA630*INDEX('Input| Escalations'!$H$35:$N$35,MATCH('Calc| Project Costs'!S$9,'Input| Escalations'!$H$23:$N$23,0))+1</f>
        <v>1</v>
      </c>
      <c r="T630" s="192">
        <f>'Input| Projects'!$Y630*INDEX('Input| Escalations'!$H$33:$N$33,MATCH('Calc| Project Costs'!T$9,'Input| Escalations'!$H$23:$N$23,0))+'Input| Projects'!$Z630*INDEX('Input| Escalations'!$H$34:$N$34,MATCH('Calc| Project Costs'!T$9,'Input| Escalations'!$H$23:$N$23,0))+'Input| Projects'!$AA630*INDEX('Input| Escalations'!$H$35:$N$35,MATCH('Calc| Project Costs'!T$9,'Input| Escalations'!$H$23:$N$23,0))+1</f>
        <v>1</v>
      </c>
      <c r="U630" s="106"/>
      <c r="V630" s="186">
        <f t="shared" si="300"/>
        <v>0</v>
      </c>
      <c r="W630" s="186">
        <f t="shared" si="301"/>
        <v>0</v>
      </c>
      <c r="X630" s="186">
        <f t="shared" si="302"/>
        <v>0</v>
      </c>
      <c r="Y630" s="186">
        <f t="shared" si="278"/>
        <v>0</v>
      </c>
      <c r="Z630" s="186">
        <f t="shared" si="279"/>
        <v>0</v>
      </c>
      <c r="AA630" s="186">
        <f t="shared" si="280"/>
        <v>0</v>
      </c>
      <c r="AB630" s="186">
        <f t="shared" si="281"/>
        <v>0</v>
      </c>
      <c r="AC630" s="106"/>
      <c r="AD630" s="186">
        <f>'Input| Projects'!Q630*N630*'Input| Escalations'!$K$19</f>
        <v>0</v>
      </c>
      <c r="AE630" s="186">
        <f>'Input| Projects'!R630*O630*'Input| Escalations'!$K$19</f>
        <v>0</v>
      </c>
      <c r="AF630" s="186">
        <f>'Input| Projects'!S630*P630*'Input| Escalations'!$K$19</f>
        <v>0</v>
      </c>
      <c r="AG630" s="186">
        <f>'Input| Projects'!T630*Q630*'Input| Escalations'!$K$19</f>
        <v>0</v>
      </c>
      <c r="AH630" s="186">
        <f>'Input| Projects'!U630*R630*'Input| Escalations'!$K$19</f>
        <v>0</v>
      </c>
      <c r="AI630" s="186">
        <f>'Input| Projects'!V630*S630*'Input| Escalations'!$K$19</f>
        <v>0</v>
      </c>
      <c r="AJ630" s="186">
        <f>'Input| Projects'!W630*T630*'Input| Escalations'!$K$19</f>
        <v>0</v>
      </c>
      <c r="AK630" s="106"/>
      <c r="AL630" s="186" t="str">
        <f>IFERROR(IF('Input| Overheads'!$C$42="Direct costs",SUMPRODUCT(--('Input| Projects'!$AC630="Yes"),'Calc| Overheads Allocation'!C$8,'Calc| Project Costs'!V630),IF('Input| Overheads'!$C$42="Internal labour",SUMPRODUCT(--('Input| Projects'!$AC630="Yes"),'Calc| Overheads Allocation'!C$8,'Calc| Project Costs'!V630,'Input| Projects'!$Y630),IF('Input| Overheads'!$C$42="DNSP defined",SUMPRODUCT(--('Input| Projects'!$AC630="Yes"),'Calc| Overheads Allocation'!C$61,'Input| Projects'!$AF630),""))),"")</f>
        <v/>
      </c>
      <c r="AM630" s="186" t="str">
        <f>IFERROR(IF('Input| Overheads'!$C$42="Direct costs",SUMPRODUCT(--('Input| Projects'!$AC630="Yes"),'Calc| Overheads Allocation'!D$8,'Calc| Project Costs'!W630),IF('Input| Overheads'!$C$42="Internal labour",SUMPRODUCT(--('Input| Projects'!$AC630="Yes"),'Calc| Overheads Allocation'!D$8,'Calc| Project Costs'!W630,'Input| Projects'!$Y630),IF('Input| Overheads'!$C$42="DNSP defined",SUMPRODUCT(--('Input| Projects'!$AC630="Yes"),'Calc| Overheads Allocation'!D$61,'Input| Projects'!$AF630),""))),"")</f>
        <v/>
      </c>
      <c r="AN630" s="186" t="str">
        <f>IFERROR(IF('Input| Overheads'!$C$42="Direct costs",SUMPRODUCT(--('Input| Projects'!$AC630="Yes"),'Calc| Overheads Allocation'!E$8,'Calc| Project Costs'!X630),IF('Input| Overheads'!$C$42="Internal labour",SUMPRODUCT(--('Input| Projects'!$AC630="Yes"),'Calc| Overheads Allocation'!E$8,'Calc| Project Costs'!X630,'Input| Projects'!$Y630),IF('Input| Overheads'!$C$42="DNSP defined",SUMPRODUCT(--('Input| Projects'!$AC630="Yes"),'Calc| Overheads Allocation'!E$61,'Input| Projects'!$AF630),""))),"")</f>
        <v/>
      </c>
      <c r="AO630" s="186" t="str">
        <f>IFERROR(IF('Input| Overheads'!$C$42="Direct costs",SUMPRODUCT(--('Input| Projects'!$AC630="Yes"),'Calc| Overheads Allocation'!F$8,'Calc| Project Costs'!Y630),IF('Input| Overheads'!$C$42="Internal labour",SUMPRODUCT(--('Input| Projects'!$AC630="Yes"),'Calc| Overheads Allocation'!F$8,'Calc| Project Costs'!Y630,'Input| Projects'!$Y630),IF('Input| Overheads'!$C$42="DNSP defined",SUMPRODUCT(--('Input| Projects'!$AC630="Yes"),'Calc| Overheads Allocation'!F$61,'Input| Projects'!$AF630),""))),"")</f>
        <v/>
      </c>
      <c r="AP630" s="186" t="str">
        <f>IFERROR(IF('Input| Overheads'!$C$42="Direct costs",SUMPRODUCT(--('Input| Projects'!$AC630="Yes"),'Calc| Overheads Allocation'!G$8,'Calc| Project Costs'!Z630),IF('Input| Overheads'!$C$42="Internal labour",SUMPRODUCT(--('Input| Projects'!$AC630="Yes"),'Calc| Overheads Allocation'!G$8,'Calc| Project Costs'!Z630,'Input| Projects'!$Y630),IF('Input| Overheads'!$C$42="DNSP defined",SUMPRODUCT(--('Input| Projects'!$AC630="Yes"),'Calc| Overheads Allocation'!G$61,'Input| Projects'!$AF630),""))),"")</f>
        <v/>
      </c>
      <c r="AQ630" s="186" t="str">
        <f>IFERROR(IF('Input| Overheads'!$C$42="Direct costs",SUMPRODUCT(--('Input| Projects'!$AC630="Yes"),'Calc| Overheads Allocation'!H$8,'Calc| Project Costs'!AA630),IF('Input| Overheads'!$C$42="Internal labour",SUMPRODUCT(--('Input| Projects'!$AC630="Yes"),'Calc| Overheads Allocation'!H$8,'Calc| Project Costs'!AA630,'Input| Projects'!$Y630),IF('Input| Overheads'!$C$42="DNSP defined",SUMPRODUCT(--('Input| Projects'!$AC630="Yes"),'Calc| Overheads Allocation'!H$61,'Input| Projects'!$AF630),""))),"")</f>
        <v/>
      </c>
      <c r="AR630" s="186" t="str">
        <f>IFERROR(IF('Input| Overheads'!$C$42="Direct costs",SUMPRODUCT(--('Input| Projects'!$AC630="Yes"),'Calc| Overheads Allocation'!I$8,'Calc| Project Costs'!AB630),IF('Input| Overheads'!$C$42="Internal labour",SUMPRODUCT(--('Input| Projects'!$AC630="Yes"),'Calc| Overheads Allocation'!I$8,'Calc| Project Costs'!AB630,'Input| Projects'!$Y630),IF('Input| Overheads'!$C$42="DNSP defined",SUMPRODUCT(--('Input| Projects'!$AC630="Yes"),'Calc| Overheads Allocation'!I$61,'Input| Projects'!$AF630),""))),"")</f>
        <v/>
      </c>
      <c r="AS630" s="106"/>
      <c r="AT630" s="186" t="str">
        <f>IFERROR(IF('Input| Overheads'!$C$42="Direct costs",SUMPRODUCT(--('Input| Projects'!$AD630="Yes"),'Calc| Overheads Allocation'!C$9,'Calc| Project Costs'!V630),IF('Input| Overheads'!$C$42="Internal labour",SUMPRODUCT(--('Input| Projects'!$AD630="Yes"),'Calc| Overheads Allocation'!C$9,'Calc| Project Costs'!V630,'Input| Projects'!$Y630),IF('Input| Overheads'!$C$42="DNSP defined",SUMPRODUCT(--('Input| Projects'!$AD630="Yes"),'Calc| Overheads Allocation'!C$62,'Input| Projects'!$AG630),""))),"")</f>
        <v/>
      </c>
      <c r="AU630" s="186" t="str">
        <f>IFERROR(IF('Input| Overheads'!$C$42="Direct costs",SUMPRODUCT(--('Input| Projects'!$AD630="Yes"),'Calc| Overheads Allocation'!D$9,'Calc| Project Costs'!W630),IF('Input| Overheads'!$C$42="Internal labour",SUMPRODUCT(--('Input| Projects'!$AD630="Yes"),'Calc| Overheads Allocation'!D$9,'Calc| Project Costs'!W630,'Input| Projects'!$Y630),IF('Input| Overheads'!$C$42="DNSP defined",SUMPRODUCT(--('Input| Projects'!$AD630="Yes"),'Calc| Overheads Allocation'!D$62,'Input| Projects'!$AG630),""))),"")</f>
        <v/>
      </c>
      <c r="AV630" s="186" t="str">
        <f>IFERROR(IF('Input| Overheads'!$C$42="Direct costs",SUMPRODUCT(--('Input| Projects'!$AD630="Yes"),'Calc| Overheads Allocation'!E$9,'Calc| Project Costs'!X630),IF('Input| Overheads'!$C$42="Internal labour",SUMPRODUCT(--('Input| Projects'!$AD630="Yes"),'Calc| Overheads Allocation'!E$9,'Calc| Project Costs'!X630,'Input| Projects'!$Y630),IF('Input| Overheads'!$C$42="DNSP defined",SUMPRODUCT(--('Input| Projects'!$AD630="Yes"),'Calc| Overheads Allocation'!E$62,'Input| Projects'!$AG630),""))),"")</f>
        <v/>
      </c>
      <c r="AW630" s="186" t="str">
        <f>IFERROR(IF('Input| Overheads'!$C$42="Direct costs",SUMPRODUCT(--('Input| Projects'!$AD630="Yes"),'Calc| Overheads Allocation'!F$9,'Calc| Project Costs'!Y630),IF('Input| Overheads'!$C$42="Internal labour",SUMPRODUCT(--('Input| Projects'!$AD630="Yes"),'Calc| Overheads Allocation'!F$9,'Calc| Project Costs'!Y630,'Input| Projects'!$Y630),IF('Input| Overheads'!$C$42="DNSP defined",SUMPRODUCT(--('Input| Projects'!$AD630="Yes"),'Calc| Overheads Allocation'!F$62,'Input| Projects'!$AG630),""))),"")</f>
        <v/>
      </c>
      <c r="AX630" s="186" t="str">
        <f>IFERROR(IF('Input| Overheads'!$C$42="Direct costs",SUMPRODUCT(--('Input| Projects'!$AD630="Yes"),'Calc| Overheads Allocation'!G$9,'Calc| Project Costs'!Z630),IF('Input| Overheads'!$C$42="Internal labour",SUMPRODUCT(--('Input| Projects'!$AD630="Yes"),'Calc| Overheads Allocation'!G$9,'Calc| Project Costs'!Z630,'Input| Projects'!$Y630),IF('Input| Overheads'!$C$42="DNSP defined",SUMPRODUCT(--('Input| Projects'!$AD630="Yes"),'Calc| Overheads Allocation'!G$62,'Input| Projects'!$AG630),""))),"")</f>
        <v/>
      </c>
      <c r="AY630" s="186" t="str">
        <f>IFERROR(IF('Input| Overheads'!$C$42="Direct costs",SUMPRODUCT(--('Input| Projects'!$AD630="Yes"),'Calc| Overheads Allocation'!H$9,'Calc| Project Costs'!AA630),IF('Input| Overheads'!$C$42="Internal labour",SUMPRODUCT(--('Input| Projects'!$AD630="Yes"),'Calc| Overheads Allocation'!H$9,'Calc| Project Costs'!AA630,'Input| Projects'!$Y630),IF('Input| Overheads'!$C$42="DNSP defined",SUMPRODUCT(--('Input| Projects'!$AD630="Yes"),'Calc| Overheads Allocation'!H$62,'Input| Projects'!$AG630),""))),"")</f>
        <v/>
      </c>
      <c r="AZ630" s="186" t="str">
        <f>IFERROR(IF('Input| Overheads'!$C$42="Direct costs",SUMPRODUCT(--('Input| Projects'!$AD630="Yes"),'Calc| Overheads Allocation'!I$9,'Calc| Project Costs'!AB630),IF('Input| Overheads'!$C$42="Internal labour",SUMPRODUCT(--('Input| Projects'!$AD630="Yes"),'Calc| Overheads Allocation'!I$9,'Calc| Project Costs'!AB630,'Input| Projects'!$Y630),IF('Input| Overheads'!$C$42="DNSP defined",SUMPRODUCT(--('Input| Projects'!$AD630="Yes"),'Calc| Overheads Allocation'!I$62,'Input| Projects'!$AG630),""))),"")</f>
        <v/>
      </c>
      <c r="BA630" s="106"/>
      <c r="BB630" s="186">
        <f t="shared" si="303"/>
        <v>0</v>
      </c>
      <c r="BC630" s="186">
        <f t="shared" si="304"/>
        <v>0</v>
      </c>
      <c r="BD630" s="186">
        <f t="shared" si="305"/>
        <v>0</v>
      </c>
      <c r="BE630" s="186">
        <f t="shared" si="282"/>
        <v>0</v>
      </c>
      <c r="BF630" s="186">
        <f t="shared" si="283"/>
        <v>0</v>
      </c>
      <c r="BG630" s="186">
        <f t="shared" si="284"/>
        <v>0</v>
      </c>
      <c r="BH630" s="186">
        <f t="shared" si="285"/>
        <v>0</v>
      </c>
      <c r="BI630" s="97"/>
      <c r="BJ630" s="186" t="str">
        <f t="shared" si="286"/>
        <v/>
      </c>
      <c r="BK630" s="186" t="str">
        <f t="shared" si="287"/>
        <v/>
      </c>
      <c r="BL630" s="186" t="str">
        <f t="shared" si="288"/>
        <v/>
      </c>
      <c r="BM630" s="186" t="str">
        <f t="shared" si="289"/>
        <v/>
      </c>
      <c r="BN630" s="186" t="str">
        <f t="shared" si="290"/>
        <v/>
      </c>
      <c r="BO630" s="186" t="str">
        <f t="shared" si="291"/>
        <v/>
      </c>
      <c r="BP630" s="186" t="str">
        <f t="shared" si="292"/>
        <v/>
      </c>
      <c r="BQ630" s="97"/>
      <c r="BR630" s="186">
        <f t="shared" si="293"/>
        <v>0</v>
      </c>
      <c r="BS630" s="186">
        <f t="shared" si="294"/>
        <v>0</v>
      </c>
      <c r="BT630" s="222">
        <f t="shared" si="295"/>
        <v>0</v>
      </c>
      <c r="BU630" s="222">
        <f t="shared" si="296"/>
        <v>0</v>
      </c>
      <c r="BV630" s="222">
        <f t="shared" si="297"/>
        <v>0</v>
      </c>
      <c r="BW630" s="222">
        <f t="shared" si="298"/>
        <v>0</v>
      </c>
      <c r="BX630" s="222">
        <f t="shared" si="299"/>
        <v>0</v>
      </c>
      <c r="BY630" s="106"/>
      <c r="BZ630" s="197" t="str">
        <f>IF(SUMIF('Input| Projects'!$AS$8:$CP$8,"Dx",'Input| Projects'!$AS630:$CP630)=0,"",SUMIF('Input| Projects'!$AS$8:$CP$8,"Dx",'Input| Projects'!$AS630:$CP630))</f>
        <v/>
      </c>
      <c r="CA630" s="197" t="str">
        <f>IF(SUMIF('Input| Projects'!$AS$8:$CP$8,"Tx",'Input| Projects'!$AS630:$CP630)=0,"",SUMIF('Input| Projects'!$AS$8:$CP$8,"Tx",'Input| Projects'!$AS630:$CP630))</f>
        <v/>
      </c>
      <c r="CB630" s="150" t="str">
        <f t="shared" si="306"/>
        <v/>
      </c>
    </row>
    <row r="631" spans="2:80" x14ac:dyDescent="0.2">
      <c r="B631" s="201">
        <f>IFERROR('Input| Projects'!B631,"")</f>
        <v>622</v>
      </c>
      <c r="C631" s="42" t="str">
        <f>IFERROR(IF('Input| Projects'!C631="","",'Input| Projects'!C631),"")</f>
        <v/>
      </c>
      <c r="D631" s="42" t="str">
        <f>IFERROR(IF('Input| Projects'!D631="","",'Input| Projects'!D631),"")</f>
        <v/>
      </c>
      <c r="E631" s="104"/>
      <c r="F631" s="190">
        <f>IFERROR('Input| Projects'!I631*'Input| Escalations'!$K$19,"")</f>
        <v>0</v>
      </c>
      <c r="G631" s="190">
        <f>IFERROR('Input| Projects'!J631*'Input| Escalations'!$K$19,"")</f>
        <v>0</v>
      </c>
      <c r="H631" s="190">
        <f>IFERROR('Input| Projects'!K631*'Input| Escalations'!$K$19,"")</f>
        <v>0</v>
      </c>
      <c r="I631" s="190">
        <f>IFERROR('Input| Projects'!L631*'Input| Escalations'!$K$19,"")</f>
        <v>0</v>
      </c>
      <c r="J631" s="190">
        <f>IFERROR('Input| Projects'!M631*'Input| Escalations'!$K$19,"")</f>
        <v>0</v>
      </c>
      <c r="K631" s="190">
        <f>IFERROR('Input| Projects'!N631*'Input| Escalations'!$K$19,"")</f>
        <v>0</v>
      </c>
      <c r="L631" s="190">
        <f>IFERROR('Input| Projects'!O631*'Input| Escalations'!$K$19,"")</f>
        <v>0</v>
      </c>
      <c r="M631" s="150" t="str">
        <f>IF(ABS(SUM(F631:L631)-(SUM('Input| Projects'!I631:O631)*'Input| Escalations'!$K$19))&lt;0.0000001,"",1)</f>
        <v/>
      </c>
      <c r="N631" s="192">
        <f>'Input| Projects'!$Y631*INDEX('Input| Escalations'!$H$33:$N$33,MATCH('Calc| Project Costs'!N$9,'Input| Escalations'!$H$23:$N$23,0))+'Input| Projects'!$Z631*INDEX('Input| Escalations'!$H$34:$N$34,MATCH('Calc| Project Costs'!N$9,'Input| Escalations'!$H$23:$N$23,0))+'Input| Projects'!$AA631*INDEX('Input| Escalations'!$H$35:$N$35,MATCH('Calc| Project Costs'!N$9,'Input| Escalations'!$H$23:$N$23,0))+1</f>
        <v>1</v>
      </c>
      <c r="O631" s="192">
        <f>'Input| Projects'!$Y631*INDEX('Input| Escalations'!$H$33:$N$33,MATCH('Calc| Project Costs'!O$9,'Input| Escalations'!$H$23:$N$23,0))+'Input| Projects'!$Z631*INDEX('Input| Escalations'!$H$34:$N$34,MATCH('Calc| Project Costs'!O$9,'Input| Escalations'!$H$23:$N$23,0))+'Input| Projects'!$AA631*INDEX('Input| Escalations'!$H$35:$N$35,MATCH('Calc| Project Costs'!O$9,'Input| Escalations'!$H$23:$N$23,0))+1</f>
        <v>1</v>
      </c>
      <c r="P631" s="192">
        <f>'Input| Projects'!$Y631*INDEX('Input| Escalations'!$H$33:$N$33,MATCH('Calc| Project Costs'!P$9,'Input| Escalations'!$H$23:$N$23,0))+'Input| Projects'!$Z631*INDEX('Input| Escalations'!$H$34:$N$34,MATCH('Calc| Project Costs'!P$9,'Input| Escalations'!$H$23:$N$23,0))+'Input| Projects'!$AA631*INDEX('Input| Escalations'!$H$35:$N$35,MATCH('Calc| Project Costs'!P$9,'Input| Escalations'!$H$23:$N$23,0))+1</f>
        <v>1</v>
      </c>
      <c r="Q631" s="192">
        <f>'Input| Projects'!$Y631*INDEX('Input| Escalations'!$H$33:$N$33,MATCH('Calc| Project Costs'!Q$9,'Input| Escalations'!$H$23:$N$23,0))+'Input| Projects'!$Z631*INDEX('Input| Escalations'!$H$34:$N$34,MATCH('Calc| Project Costs'!Q$9,'Input| Escalations'!$H$23:$N$23,0))+'Input| Projects'!$AA631*INDEX('Input| Escalations'!$H$35:$N$35,MATCH('Calc| Project Costs'!Q$9,'Input| Escalations'!$H$23:$N$23,0))+1</f>
        <v>1</v>
      </c>
      <c r="R631" s="192">
        <f>'Input| Projects'!$Y631*INDEX('Input| Escalations'!$H$33:$N$33,MATCH('Calc| Project Costs'!R$9,'Input| Escalations'!$H$23:$N$23,0))+'Input| Projects'!$Z631*INDEX('Input| Escalations'!$H$34:$N$34,MATCH('Calc| Project Costs'!R$9,'Input| Escalations'!$H$23:$N$23,0))+'Input| Projects'!$AA631*INDEX('Input| Escalations'!$H$35:$N$35,MATCH('Calc| Project Costs'!R$9,'Input| Escalations'!$H$23:$N$23,0))+1</f>
        <v>1</v>
      </c>
      <c r="S631" s="192">
        <f>'Input| Projects'!$Y631*INDEX('Input| Escalations'!$H$33:$N$33,MATCH('Calc| Project Costs'!S$9,'Input| Escalations'!$H$23:$N$23,0))+'Input| Projects'!$Z631*INDEX('Input| Escalations'!$H$34:$N$34,MATCH('Calc| Project Costs'!S$9,'Input| Escalations'!$H$23:$N$23,0))+'Input| Projects'!$AA631*INDEX('Input| Escalations'!$H$35:$N$35,MATCH('Calc| Project Costs'!S$9,'Input| Escalations'!$H$23:$N$23,0))+1</f>
        <v>1</v>
      </c>
      <c r="T631" s="192">
        <f>'Input| Projects'!$Y631*INDEX('Input| Escalations'!$H$33:$N$33,MATCH('Calc| Project Costs'!T$9,'Input| Escalations'!$H$23:$N$23,0))+'Input| Projects'!$Z631*INDEX('Input| Escalations'!$H$34:$N$34,MATCH('Calc| Project Costs'!T$9,'Input| Escalations'!$H$23:$N$23,0))+'Input| Projects'!$AA631*INDEX('Input| Escalations'!$H$35:$N$35,MATCH('Calc| Project Costs'!T$9,'Input| Escalations'!$H$23:$N$23,0))+1</f>
        <v>1</v>
      </c>
      <c r="U631" s="106"/>
      <c r="V631" s="186">
        <f t="shared" si="300"/>
        <v>0</v>
      </c>
      <c r="W631" s="186">
        <f t="shared" si="301"/>
        <v>0</v>
      </c>
      <c r="X631" s="186">
        <f t="shared" si="302"/>
        <v>0</v>
      </c>
      <c r="Y631" s="186">
        <f t="shared" si="278"/>
        <v>0</v>
      </c>
      <c r="Z631" s="186">
        <f t="shared" si="279"/>
        <v>0</v>
      </c>
      <c r="AA631" s="186">
        <f t="shared" si="280"/>
        <v>0</v>
      </c>
      <c r="AB631" s="186">
        <f t="shared" si="281"/>
        <v>0</v>
      </c>
      <c r="AC631" s="106"/>
      <c r="AD631" s="186">
        <f>'Input| Projects'!Q631*N631*'Input| Escalations'!$K$19</f>
        <v>0</v>
      </c>
      <c r="AE631" s="186">
        <f>'Input| Projects'!R631*O631*'Input| Escalations'!$K$19</f>
        <v>0</v>
      </c>
      <c r="AF631" s="186">
        <f>'Input| Projects'!S631*P631*'Input| Escalations'!$K$19</f>
        <v>0</v>
      </c>
      <c r="AG631" s="186">
        <f>'Input| Projects'!T631*Q631*'Input| Escalations'!$K$19</f>
        <v>0</v>
      </c>
      <c r="AH631" s="186">
        <f>'Input| Projects'!U631*R631*'Input| Escalations'!$K$19</f>
        <v>0</v>
      </c>
      <c r="AI631" s="186">
        <f>'Input| Projects'!V631*S631*'Input| Escalations'!$K$19</f>
        <v>0</v>
      </c>
      <c r="AJ631" s="186">
        <f>'Input| Projects'!W631*T631*'Input| Escalations'!$K$19</f>
        <v>0</v>
      </c>
      <c r="AK631" s="106"/>
      <c r="AL631" s="186" t="str">
        <f>IFERROR(IF('Input| Overheads'!$C$42="Direct costs",SUMPRODUCT(--('Input| Projects'!$AC631="Yes"),'Calc| Overheads Allocation'!C$8,'Calc| Project Costs'!V631),IF('Input| Overheads'!$C$42="Internal labour",SUMPRODUCT(--('Input| Projects'!$AC631="Yes"),'Calc| Overheads Allocation'!C$8,'Calc| Project Costs'!V631,'Input| Projects'!$Y631),IF('Input| Overheads'!$C$42="DNSP defined",SUMPRODUCT(--('Input| Projects'!$AC631="Yes"),'Calc| Overheads Allocation'!C$61,'Input| Projects'!$AF631),""))),"")</f>
        <v/>
      </c>
      <c r="AM631" s="186" t="str">
        <f>IFERROR(IF('Input| Overheads'!$C$42="Direct costs",SUMPRODUCT(--('Input| Projects'!$AC631="Yes"),'Calc| Overheads Allocation'!D$8,'Calc| Project Costs'!W631),IF('Input| Overheads'!$C$42="Internal labour",SUMPRODUCT(--('Input| Projects'!$AC631="Yes"),'Calc| Overheads Allocation'!D$8,'Calc| Project Costs'!W631,'Input| Projects'!$Y631),IF('Input| Overheads'!$C$42="DNSP defined",SUMPRODUCT(--('Input| Projects'!$AC631="Yes"),'Calc| Overheads Allocation'!D$61,'Input| Projects'!$AF631),""))),"")</f>
        <v/>
      </c>
      <c r="AN631" s="186" t="str">
        <f>IFERROR(IF('Input| Overheads'!$C$42="Direct costs",SUMPRODUCT(--('Input| Projects'!$AC631="Yes"),'Calc| Overheads Allocation'!E$8,'Calc| Project Costs'!X631),IF('Input| Overheads'!$C$42="Internal labour",SUMPRODUCT(--('Input| Projects'!$AC631="Yes"),'Calc| Overheads Allocation'!E$8,'Calc| Project Costs'!X631,'Input| Projects'!$Y631),IF('Input| Overheads'!$C$42="DNSP defined",SUMPRODUCT(--('Input| Projects'!$AC631="Yes"),'Calc| Overheads Allocation'!E$61,'Input| Projects'!$AF631),""))),"")</f>
        <v/>
      </c>
      <c r="AO631" s="186" t="str">
        <f>IFERROR(IF('Input| Overheads'!$C$42="Direct costs",SUMPRODUCT(--('Input| Projects'!$AC631="Yes"),'Calc| Overheads Allocation'!F$8,'Calc| Project Costs'!Y631),IF('Input| Overheads'!$C$42="Internal labour",SUMPRODUCT(--('Input| Projects'!$AC631="Yes"),'Calc| Overheads Allocation'!F$8,'Calc| Project Costs'!Y631,'Input| Projects'!$Y631),IF('Input| Overheads'!$C$42="DNSP defined",SUMPRODUCT(--('Input| Projects'!$AC631="Yes"),'Calc| Overheads Allocation'!F$61,'Input| Projects'!$AF631),""))),"")</f>
        <v/>
      </c>
      <c r="AP631" s="186" t="str">
        <f>IFERROR(IF('Input| Overheads'!$C$42="Direct costs",SUMPRODUCT(--('Input| Projects'!$AC631="Yes"),'Calc| Overheads Allocation'!G$8,'Calc| Project Costs'!Z631),IF('Input| Overheads'!$C$42="Internal labour",SUMPRODUCT(--('Input| Projects'!$AC631="Yes"),'Calc| Overheads Allocation'!G$8,'Calc| Project Costs'!Z631,'Input| Projects'!$Y631),IF('Input| Overheads'!$C$42="DNSP defined",SUMPRODUCT(--('Input| Projects'!$AC631="Yes"),'Calc| Overheads Allocation'!G$61,'Input| Projects'!$AF631),""))),"")</f>
        <v/>
      </c>
      <c r="AQ631" s="186" t="str">
        <f>IFERROR(IF('Input| Overheads'!$C$42="Direct costs",SUMPRODUCT(--('Input| Projects'!$AC631="Yes"),'Calc| Overheads Allocation'!H$8,'Calc| Project Costs'!AA631),IF('Input| Overheads'!$C$42="Internal labour",SUMPRODUCT(--('Input| Projects'!$AC631="Yes"),'Calc| Overheads Allocation'!H$8,'Calc| Project Costs'!AA631,'Input| Projects'!$Y631),IF('Input| Overheads'!$C$42="DNSP defined",SUMPRODUCT(--('Input| Projects'!$AC631="Yes"),'Calc| Overheads Allocation'!H$61,'Input| Projects'!$AF631),""))),"")</f>
        <v/>
      </c>
      <c r="AR631" s="186" t="str">
        <f>IFERROR(IF('Input| Overheads'!$C$42="Direct costs",SUMPRODUCT(--('Input| Projects'!$AC631="Yes"),'Calc| Overheads Allocation'!I$8,'Calc| Project Costs'!AB631),IF('Input| Overheads'!$C$42="Internal labour",SUMPRODUCT(--('Input| Projects'!$AC631="Yes"),'Calc| Overheads Allocation'!I$8,'Calc| Project Costs'!AB631,'Input| Projects'!$Y631),IF('Input| Overheads'!$C$42="DNSP defined",SUMPRODUCT(--('Input| Projects'!$AC631="Yes"),'Calc| Overheads Allocation'!I$61,'Input| Projects'!$AF631),""))),"")</f>
        <v/>
      </c>
      <c r="AS631" s="106"/>
      <c r="AT631" s="186" t="str">
        <f>IFERROR(IF('Input| Overheads'!$C$42="Direct costs",SUMPRODUCT(--('Input| Projects'!$AD631="Yes"),'Calc| Overheads Allocation'!C$9,'Calc| Project Costs'!V631),IF('Input| Overheads'!$C$42="Internal labour",SUMPRODUCT(--('Input| Projects'!$AD631="Yes"),'Calc| Overheads Allocation'!C$9,'Calc| Project Costs'!V631,'Input| Projects'!$Y631),IF('Input| Overheads'!$C$42="DNSP defined",SUMPRODUCT(--('Input| Projects'!$AD631="Yes"),'Calc| Overheads Allocation'!C$62,'Input| Projects'!$AG631),""))),"")</f>
        <v/>
      </c>
      <c r="AU631" s="186" t="str">
        <f>IFERROR(IF('Input| Overheads'!$C$42="Direct costs",SUMPRODUCT(--('Input| Projects'!$AD631="Yes"),'Calc| Overheads Allocation'!D$9,'Calc| Project Costs'!W631),IF('Input| Overheads'!$C$42="Internal labour",SUMPRODUCT(--('Input| Projects'!$AD631="Yes"),'Calc| Overheads Allocation'!D$9,'Calc| Project Costs'!W631,'Input| Projects'!$Y631),IF('Input| Overheads'!$C$42="DNSP defined",SUMPRODUCT(--('Input| Projects'!$AD631="Yes"),'Calc| Overheads Allocation'!D$62,'Input| Projects'!$AG631),""))),"")</f>
        <v/>
      </c>
      <c r="AV631" s="186" t="str">
        <f>IFERROR(IF('Input| Overheads'!$C$42="Direct costs",SUMPRODUCT(--('Input| Projects'!$AD631="Yes"),'Calc| Overheads Allocation'!E$9,'Calc| Project Costs'!X631),IF('Input| Overheads'!$C$42="Internal labour",SUMPRODUCT(--('Input| Projects'!$AD631="Yes"),'Calc| Overheads Allocation'!E$9,'Calc| Project Costs'!X631,'Input| Projects'!$Y631),IF('Input| Overheads'!$C$42="DNSP defined",SUMPRODUCT(--('Input| Projects'!$AD631="Yes"),'Calc| Overheads Allocation'!E$62,'Input| Projects'!$AG631),""))),"")</f>
        <v/>
      </c>
      <c r="AW631" s="186" t="str">
        <f>IFERROR(IF('Input| Overheads'!$C$42="Direct costs",SUMPRODUCT(--('Input| Projects'!$AD631="Yes"),'Calc| Overheads Allocation'!F$9,'Calc| Project Costs'!Y631),IF('Input| Overheads'!$C$42="Internal labour",SUMPRODUCT(--('Input| Projects'!$AD631="Yes"),'Calc| Overheads Allocation'!F$9,'Calc| Project Costs'!Y631,'Input| Projects'!$Y631),IF('Input| Overheads'!$C$42="DNSP defined",SUMPRODUCT(--('Input| Projects'!$AD631="Yes"),'Calc| Overheads Allocation'!F$62,'Input| Projects'!$AG631),""))),"")</f>
        <v/>
      </c>
      <c r="AX631" s="186" t="str">
        <f>IFERROR(IF('Input| Overheads'!$C$42="Direct costs",SUMPRODUCT(--('Input| Projects'!$AD631="Yes"),'Calc| Overheads Allocation'!G$9,'Calc| Project Costs'!Z631),IF('Input| Overheads'!$C$42="Internal labour",SUMPRODUCT(--('Input| Projects'!$AD631="Yes"),'Calc| Overheads Allocation'!G$9,'Calc| Project Costs'!Z631,'Input| Projects'!$Y631),IF('Input| Overheads'!$C$42="DNSP defined",SUMPRODUCT(--('Input| Projects'!$AD631="Yes"),'Calc| Overheads Allocation'!G$62,'Input| Projects'!$AG631),""))),"")</f>
        <v/>
      </c>
      <c r="AY631" s="186" t="str">
        <f>IFERROR(IF('Input| Overheads'!$C$42="Direct costs",SUMPRODUCT(--('Input| Projects'!$AD631="Yes"),'Calc| Overheads Allocation'!H$9,'Calc| Project Costs'!AA631),IF('Input| Overheads'!$C$42="Internal labour",SUMPRODUCT(--('Input| Projects'!$AD631="Yes"),'Calc| Overheads Allocation'!H$9,'Calc| Project Costs'!AA631,'Input| Projects'!$Y631),IF('Input| Overheads'!$C$42="DNSP defined",SUMPRODUCT(--('Input| Projects'!$AD631="Yes"),'Calc| Overheads Allocation'!H$62,'Input| Projects'!$AG631),""))),"")</f>
        <v/>
      </c>
      <c r="AZ631" s="186" t="str">
        <f>IFERROR(IF('Input| Overheads'!$C$42="Direct costs",SUMPRODUCT(--('Input| Projects'!$AD631="Yes"),'Calc| Overheads Allocation'!I$9,'Calc| Project Costs'!AB631),IF('Input| Overheads'!$C$42="Internal labour",SUMPRODUCT(--('Input| Projects'!$AD631="Yes"),'Calc| Overheads Allocation'!I$9,'Calc| Project Costs'!AB631,'Input| Projects'!$Y631),IF('Input| Overheads'!$C$42="DNSP defined",SUMPRODUCT(--('Input| Projects'!$AD631="Yes"),'Calc| Overheads Allocation'!I$62,'Input| Projects'!$AG631),""))),"")</f>
        <v/>
      </c>
      <c r="BA631" s="106"/>
      <c r="BB631" s="186">
        <f t="shared" si="303"/>
        <v>0</v>
      </c>
      <c r="BC631" s="186">
        <f t="shared" si="304"/>
        <v>0</v>
      </c>
      <c r="BD631" s="186">
        <f t="shared" si="305"/>
        <v>0</v>
      </c>
      <c r="BE631" s="186">
        <f t="shared" si="282"/>
        <v>0</v>
      </c>
      <c r="BF631" s="186">
        <f t="shared" si="283"/>
        <v>0</v>
      </c>
      <c r="BG631" s="186">
        <f t="shared" si="284"/>
        <v>0</v>
      </c>
      <c r="BH631" s="186">
        <f t="shared" si="285"/>
        <v>0</v>
      </c>
      <c r="BI631" s="97"/>
      <c r="BJ631" s="186" t="str">
        <f t="shared" si="286"/>
        <v/>
      </c>
      <c r="BK631" s="186" t="str">
        <f t="shared" si="287"/>
        <v/>
      </c>
      <c r="BL631" s="186" t="str">
        <f t="shared" si="288"/>
        <v/>
      </c>
      <c r="BM631" s="186" t="str">
        <f t="shared" si="289"/>
        <v/>
      </c>
      <c r="BN631" s="186" t="str">
        <f t="shared" si="290"/>
        <v/>
      </c>
      <c r="BO631" s="186" t="str">
        <f t="shared" si="291"/>
        <v/>
      </c>
      <c r="BP631" s="186" t="str">
        <f t="shared" si="292"/>
        <v/>
      </c>
      <c r="BQ631" s="97"/>
      <c r="BR631" s="186">
        <f t="shared" si="293"/>
        <v>0</v>
      </c>
      <c r="BS631" s="186">
        <f t="shared" si="294"/>
        <v>0</v>
      </c>
      <c r="BT631" s="222">
        <f t="shared" si="295"/>
        <v>0</v>
      </c>
      <c r="BU631" s="222">
        <f t="shared" si="296"/>
        <v>0</v>
      </c>
      <c r="BV631" s="222">
        <f t="shared" si="297"/>
        <v>0</v>
      </c>
      <c r="BW631" s="222">
        <f t="shared" si="298"/>
        <v>0</v>
      </c>
      <c r="BX631" s="222">
        <f t="shared" si="299"/>
        <v>0</v>
      </c>
      <c r="BY631" s="106"/>
      <c r="BZ631" s="197" t="str">
        <f>IF(SUMIF('Input| Projects'!$AS$8:$CP$8,"Dx",'Input| Projects'!$AS631:$CP631)=0,"",SUMIF('Input| Projects'!$AS$8:$CP$8,"Dx",'Input| Projects'!$AS631:$CP631))</f>
        <v/>
      </c>
      <c r="CA631" s="197" t="str">
        <f>IF(SUMIF('Input| Projects'!$AS$8:$CP$8,"Tx",'Input| Projects'!$AS631:$CP631)=0,"",SUMIF('Input| Projects'!$AS$8:$CP$8,"Tx",'Input| Projects'!$AS631:$CP631))</f>
        <v/>
      </c>
      <c r="CB631" s="150" t="str">
        <f t="shared" si="306"/>
        <v/>
      </c>
    </row>
    <row r="632" spans="2:80" x14ac:dyDescent="0.2">
      <c r="B632" s="201">
        <f>IFERROR('Input| Projects'!B632,"")</f>
        <v>623</v>
      </c>
      <c r="C632" s="42" t="str">
        <f>IFERROR(IF('Input| Projects'!C632="","",'Input| Projects'!C632),"")</f>
        <v/>
      </c>
      <c r="D632" s="42" t="str">
        <f>IFERROR(IF('Input| Projects'!D632="","",'Input| Projects'!D632),"")</f>
        <v/>
      </c>
      <c r="E632" s="104"/>
      <c r="F632" s="190">
        <f>IFERROR('Input| Projects'!I632*'Input| Escalations'!$K$19,"")</f>
        <v>0</v>
      </c>
      <c r="G632" s="190">
        <f>IFERROR('Input| Projects'!J632*'Input| Escalations'!$K$19,"")</f>
        <v>0</v>
      </c>
      <c r="H632" s="190">
        <f>IFERROR('Input| Projects'!K632*'Input| Escalations'!$K$19,"")</f>
        <v>0</v>
      </c>
      <c r="I632" s="190">
        <f>IFERROR('Input| Projects'!L632*'Input| Escalations'!$K$19,"")</f>
        <v>0</v>
      </c>
      <c r="J632" s="190">
        <f>IFERROR('Input| Projects'!M632*'Input| Escalations'!$K$19,"")</f>
        <v>0</v>
      </c>
      <c r="K632" s="190">
        <f>IFERROR('Input| Projects'!N632*'Input| Escalations'!$K$19,"")</f>
        <v>0</v>
      </c>
      <c r="L632" s="190">
        <f>IFERROR('Input| Projects'!O632*'Input| Escalations'!$K$19,"")</f>
        <v>0</v>
      </c>
      <c r="M632" s="150" t="str">
        <f>IF(ABS(SUM(F632:L632)-(SUM('Input| Projects'!I632:O632)*'Input| Escalations'!$K$19))&lt;0.0000001,"",1)</f>
        <v/>
      </c>
      <c r="N632" s="192">
        <f>'Input| Projects'!$Y632*INDEX('Input| Escalations'!$H$33:$N$33,MATCH('Calc| Project Costs'!N$9,'Input| Escalations'!$H$23:$N$23,0))+'Input| Projects'!$Z632*INDEX('Input| Escalations'!$H$34:$N$34,MATCH('Calc| Project Costs'!N$9,'Input| Escalations'!$H$23:$N$23,0))+'Input| Projects'!$AA632*INDEX('Input| Escalations'!$H$35:$N$35,MATCH('Calc| Project Costs'!N$9,'Input| Escalations'!$H$23:$N$23,0))+1</f>
        <v>1</v>
      </c>
      <c r="O632" s="192">
        <f>'Input| Projects'!$Y632*INDEX('Input| Escalations'!$H$33:$N$33,MATCH('Calc| Project Costs'!O$9,'Input| Escalations'!$H$23:$N$23,0))+'Input| Projects'!$Z632*INDEX('Input| Escalations'!$H$34:$N$34,MATCH('Calc| Project Costs'!O$9,'Input| Escalations'!$H$23:$N$23,0))+'Input| Projects'!$AA632*INDEX('Input| Escalations'!$H$35:$N$35,MATCH('Calc| Project Costs'!O$9,'Input| Escalations'!$H$23:$N$23,0))+1</f>
        <v>1</v>
      </c>
      <c r="P632" s="192">
        <f>'Input| Projects'!$Y632*INDEX('Input| Escalations'!$H$33:$N$33,MATCH('Calc| Project Costs'!P$9,'Input| Escalations'!$H$23:$N$23,0))+'Input| Projects'!$Z632*INDEX('Input| Escalations'!$H$34:$N$34,MATCH('Calc| Project Costs'!P$9,'Input| Escalations'!$H$23:$N$23,0))+'Input| Projects'!$AA632*INDEX('Input| Escalations'!$H$35:$N$35,MATCH('Calc| Project Costs'!P$9,'Input| Escalations'!$H$23:$N$23,0))+1</f>
        <v>1</v>
      </c>
      <c r="Q632" s="192">
        <f>'Input| Projects'!$Y632*INDEX('Input| Escalations'!$H$33:$N$33,MATCH('Calc| Project Costs'!Q$9,'Input| Escalations'!$H$23:$N$23,0))+'Input| Projects'!$Z632*INDEX('Input| Escalations'!$H$34:$N$34,MATCH('Calc| Project Costs'!Q$9,'Input| Escalations'!$H$23:$N$23,0))+'Input| Projects'!$AA632*INDEX('Input| Escalations'!$H$35:$N$35,MATCH('Calc| Project Costs'!Q$9,'Input| Escalations'!$H$23:$N$23,0))+1</f>
        <v>1</v>
      </c>
      <c r="R632" s="192">
        <f>'Input| Projects'!$Y632*INDEX('Input| Escalations'!$H$33:$N$33,MATCH('Calc| Project Costs'!R$9,'Input| Escalations'!$H$23:$N$23,0))+'Input| Projects'!$Z632*INDEX('Input| Escalations'!$H$34:$N$34,MATCH('Calc| Project Costs'!R$9,'Input| Escalations'!$H$23:$N$23,0))+'Input| Projects'!$AA632*INDEX('Input| Escalations'!$H$35:$N$35,MATCH('Calc| Project Costs'!R$9,'Input| Escalations'!$H$23:$N$23,0))+1</f>
        <v>1</v>
      </c>
      <c r="S632" s="192">
        <f>'Input| Projects'!$Y632*INDEX('Input| Escalations'!$H$33:$N$33,MATCH('Calc| Project Costs'!S$9,'Input| Escalations'!$H$23:$N$23,0))+'Input| Projects'!$Z632*INDEX('Input| Escalations'!$H$34:$N$34,MATCH('Calc| Project Costs'!S$9,'Input| Escalations'!$H$23:$N$23,0))+'Input| Projects'!$AA632*INDEX('Input| Escalations'!$H$35:$N$35,MATCH('Calc| Project Costs'!S$9,'Input| Escalations'!$H$23:$N$23,0))+1</f>
        <v>1</v>
      </c>
      <c r="T632" s="192">
        <f>'Input| Projects'!$Y632*INDEX('Input| Escalations'!$H$33:$N$33,MATCH('Calc| Project Costs'!T$9,'Input| Escalations'!$H$23:$N$23,0))+'Input| Projects'!$Z632*INDEX('Input| Escalations'!$H$34:$N$34,MATCH('Calc| Project Costs'!T$9,'Input| Escalations'!$H$23:$N$23,0))+'Input| Projects'!$AA632*INDEX('Input| Escalations'!$H$35:$N$35,MATCH('Calc| Project Costs'!T$9,'Input| Escalations'!$H$23:$N$23,0))+1</f>
        <v>1</v>
      </c>
      <c r="U632" s="106"/>
      <c r="V632" s="186">
        <f t="shared" si="300"/>
        <v>0</v>
      </c>
      <c r="W632" s="186">
        <f t="shared" si="301"/>
        <v>0</v>
      </c>
      <c r="X632" s="186">
        <f t="shared" si="302"/>
        <v>0</v>
      </c>
      <c r="Y632" s="186">
        <f t="shared" si="278"/>
        <v>0</v>
      </c>
      <c r="Z632" s="186">
        <f t="shared" si="279"/>
        <v>0</v>
      </c>
      <c r="AA632" s="186">
        <f t="shared" si="280"/>
        <v>0</v>
      </c>
      <c r="AB632" s="186">
        <f t="shared" si="281"/>
        <v>0</v>
      </c>
      <c r="AC632" s="106"/>
      <c r="AD632" s="186">
        <f>'Input| Projects'!Q632*N632*'Input| Escalations'!$K$19</f>
        <v>0</v>
      </c>
      <c r="AE632" s="186">
        <f>'Input| Projects'!R632*O632*'Input| Escalations'!$K$19</f>
        <v>0</v>
      </c>
      <c r="AF632" s="186">
        <f>'Input| Projects'!S632*P632*'Input| Escalations'!$K$19</f>
        <v>0</v>
      </c>
      <c r="AG632" s="186">
        <f>'Input| Projects'!T632*Q632*'Input| Escalations'!$K$19</f>
        <v>0</v>
      </c>
      <c r="AH632" s="186">
        <f>'Input| Projects'!U632*R632*'Input| Escalations'!$K$19</f>
        <v>0</v>
      </c>
      <c r="AI632" s="186">
        <f>'Input| Projects'!V632*S632*'Input| Escalations'!$K$19</f>
        <v>0</v>
      </c>
      <c r="AJ632" s="186">
        <f>'Input| Projects'!W632*T632*'Input| Escalations'!$K$19</f>
        <v>0</v>
      </c>
      <c r="AK632" s="106"/>
      <c r="AL632" s="186" t="str">
        <f>IFERROR(IF('Input| Overheads'!$C$42="Direct costs",SUMPRODUCT(--('Input| Projects'!$AC632="Yes"),'Calc| Overheads Allocation'!C$8,'Calc| Project Costs'!V632),IF('Input| Overheads'!$C$42="Internal labour",SUMPRODUCT(--('Input| Projects'!$AC632="Yes"),'Calc| Overheads Allocation'!C$8,'Calc| Project Costs'!V632,'Input| Projects'!$Y632),IF('Input| Overheads'!$C$42="DNSP defined",SUMPRODUCT(--('Input| Projects'!$AC632="Yes"),'Calc| Overheads Allocation'!C$61,'Input| Projects'!$AF632),""))),"")</f>
        <v/>
      </c>
      <c r="AM632" s="186" t="str">
        <f>IFERROR(IF('Input| Overheads'!$C$42="Direct costs",SUMPRODUCT(--('Input| Projects'!$AC632="Yes"),'Calc| Overheads Allocation'!D$8,'Calc| Project Costs'!W632),IF('Input| Overheads'!$C$42="Internal labour",SUMPRODUCT(--('Input| Projects'!$AC632="Yes"),'Calc| Overheads Allocation'!D$8,'Calc| Project Costs'!W632,'Input| Projects'!$Y632),IF('Input| Overheads'!$C$42="DNSP defined",SUMPRODUCT(--('Input| Projects'!$AC632="Yes"),'Calc| Overheads Allocation'!D$61,'Input| Projects'!$AF632),""))),"")</f>
        <v/>
      </c>
      <c r="AN632" s="186" t="str">
        <f>IFERROR(IF('Input| Overheads'!$C$42="Direct costs",SUMPRODUCT(--('Input| Projects'!$AC632="Yes"),'Calc| Overheads Allocation'!E$8,'Calc| Project Costs'!X632),IF('Input| Overheads'!$C$42="Internal labour",SUMPRODUCT(--('Input| Projects'!$AC632="Yes"),'Calc| Overheads Allocation'!E$8,'Calc| Project Costs'!X632,'Input| Projects'!$Y632),IF('Input| Overheads'!$C$42="DNSP defined",SUMPRODUCT(--('Input| Projects'!$AC632="Yes"),'Calc| Overheads Allocation'!E$61,'Input| Projects'!$AF632),""))),"")</f>
        <v/>
      </c>
      <c r="AO632" s="186" t="str">
        <f>IFERROR(IF('Input| Overheads'!$C$42="Direct costs",SUMPRODUCT(--('Input| Projects'!$AC632="Yes"),'Calc| Overheads Allocation'!F$8,'Calc| Project Costs'!Y632),IF('Input| Overheads'!$C$42="Internal labour",SUMPRODUCT(--('Input| Projects'!$AC632="Yes"),'Calc| Overheads Allocation'!F$8,'Calc| Project Costs'!Y632,'Input| Projects'!$Y632),IF('Input| Overheads'!$C$42="DNSP defined",SUMPRODUCT(--('Input| Projects'!$AC632="Yes"),'Calc| Overheads Allocation'!F$61,'Input| Projects'!$AF632),""))),"")</f>
        <v/>
      </c>
      <c r="AP632" s="186" t="str">
        <f>IFERROR(IF('Input| Overheads'!$C$42="Direct costs",SUMPRODUCT(--('Input| Projects'!$AC632="Yes"),'Calc| Overheads Allocation'!G$8,'Calc| Project Costs'!Z632),IF('Input| Overheads'!$C$42="Internal labour",SUMPRODUCT(--('Input| Projects'!$AC632="Yes"),'Calc| Overheads Allocation'!G$8,'Calc| Project Costs'!Z632,'Input| Projects'!$Y632),IF('Input| Overheads'!$C$42="DNSP defined",SUMPRODUCT(--('Input| Projects'!$AC632="Yes"),'Calc| Overheads Allocation'!G$61,'Input| Projects'!$AF632),""))),"")</f>
        <v/>
      </c>
      <c r="AQ632" s="186" t="str">
        <f>IFERROR(IF('Input| Overheads'!$C$42="Direct costs",SUMPRODUCT(--('Input| Projects'!$AC632="Yes"),'Calc| Overheads Allocation'!H$8,'Calc| Project Costs'!AA632),IF('Input| Overheads'!$C$42="Internal labour",SUMPRODUCT(--('Input| Projects'!$AC632="Yes"),'Calc| Overheads Allocation'!H$8,'Calc| Project Costs'!AA632,'Input| Projects'!$Y632),IF('Input| Overheads'!$C$42="DNSP defined",SUMPRODUCT(--('Input| Projects'!$AC632="Yes"),'Calc| Overheads Allocation'!H$61,'Input| Projects'!$AF632),""))),"")</f>
        <v/>
      </c>
      <c r="AR632" s="186" t="str">
        <f>IFERROR(IF('Input| Overheads'!$C$42="Direct costs",SUMPRODUCT(--('Input| Projects'!$AC632="Yes"),'Calc| Overheads Allocation'!I$8,'Calc| Project Costs'!AB632),IF('Input| Overheads'!$C$42="Internal labour",SUMPRODUCT(--('Input| Projects'!$AC632="Yes"),'Calc| Overheads Allocation'!I$8,'Calc| Project Costs'!AB632,'Input| Projects'!$Y632),IF('Input| Overheads'!$C$42="DNSP defined",SUMPRODUCT(--('Input| Projects'!$AC632="Yes"),'Calc| Overheads Allocation'!I$61,'Input| Projects'!$AF632),""))),"")</f>
        <v/>
      </c>
      <c r="AS632" s="106"/>
      <c r="AT632" s="186" t="str">
        <f>IFERROR(IF('Input| Overheads'!$C$42="Direct costs",SUMPRODUCT(--('Input| Projects'!$AD632="Yes"),'Calc| Overheads Allocation'!C$9,'Calc| Project Costs'!V632),IF('Input| Overheads'!$C$42="Internal labour",SUMPRODUCT(--('Input| Projects'!$AD632="Yes"),'Calc| Overheads Allocation'!C$9,'Calc| Project Costs'!V632,'Input| Projects'!$Y632),IF('Input| Overheads'!$C$42="DNSP defined",SUMPRODUCT(--('Input| Projects'!$AD632="Yes"),'Calc| Overheads Allocation'!C$62,'Input| Projects'!$AG632),""))),"")</f>
        <v/>
      </c>
      <c r="AU632" s="186" t="str">
        <f>IFERROR(IF('Input| Overheads'!$C$42="Direct costs",SUMPRODUCT(--('Input| Projects'!$AD632="Yes"),'Calc| Overheads Allocation'!D$9,'Calc| Project Costs'!W632),IF('Input| Overheads'!$C$42="Internal labour",SUMPRODUCT(--('Input| Projects'!$AD632="Yes"),'Calc| Overheads Allocation'!D$9,'Calc| Project Costs'!W632,'Input| Projects'!$Y632),IF('Input| Overheads'!$C$42="DNSP defined",SUMPRODUCT(--('Input| Projects'!$AD632="Yes"),'Calc| Overheads Allocation'!D$62,'Input| Projects'!$AG632),""))),"")</f>
        <v/>
      </c>
      <c r="AV632" s="186" t="str">
        <f>IFERROR(IF('Input| Overheads'!$C$42="Direct costs",SUMPRODUCT(--('Input| Projects'!$AD632="Yes"),'Calc| Overheads Allocation'!E$9,'Calc| Project Costs'!X632),IF('Input| Overheads'!$C$42="Internal labour",SUMPRODUCT(--('Input| Projects'!$AD632="Yes"),'Calc| Overheads Allocation'!E$9,'Calc| Project Costs'!X632,'Input| Projects'!$Y632),IF('Input| Overheads'!$C$42="DNSP defined",SUMPRODUCT(--('Input| Projects'!$AD632="Yes"),'Calc| Overheads Allocation'!E$62,'Input| Projects'!$AG632),""))),"")</f>
        <v/>
      </c>
      <c r="AW632" s="186" t="str">
        <f>IFERROR(IF('Input| Overheads'!$C$42="Direct costs",SUMPRODUCT(--('Input| Projects'!$AD632="Yes"),'Calc| Overheads Allocation'!F$9,'Calc| Project Costs'!Y632),IF('Input| Overheads'!$C$42="Internal labour",SUMPRODUCT(--('Input| Projects'!$AD632="Yes"),'Calc| Overheads Allocation'!F$9,'Calc| Project Costs'!Y632,'Input| Projects'!$Y632),IF('Input| Overheads'!$C$42="DNSP defined",SUMPRODUCT(--('Input| Projects'!$AD632="Yes"),'Calc| Overheads Allocation'!F$62,'Input| Projects'!$AG632),""))),"")</f>
        <v/>
      </c>
      <c r="AX632" s="186" t="str">
        <f>IFERROR(IF('Input| Overheads'!$C$42="Direct costs",SUMPRODUCT(--('Input| Projects'!$AD632="Yes"),'Calc| Overheads Allocation'!G$9,'Calc| Project Costs'!Z632),IF('Input| Overheads'!$C$42="Internal labour",SUMPRODUCT(--('Input| Projects'!$AD632="Yes"),'Calc| Overheads Allocation'!G$9,'Calc| Project Costs'!Z632,'Input| Projects'!$Y632),IF('Input| Overheads'!$C$42="DNSP defined",SUMPRODUCT(--('Input| Projects'!$AD632="Yes"),'Calc| Overheads Allocation'!G$62,'Input| Projects'!$AG632),""))),"")</f>
        <v/>
      </c>
      <c r="AY632" s="186" t="str">
        <f>IFERROR(IF('Input| Overheads'!$C$42="Direct costs",SUMPRODUCT(--('Input| Projects'!$AD632="Yes"),'Calc| Overheads Allocation'!H$9,'Calc| Project Costs'!AA632),IF('Input| Overheads'!$C$42="Internal labour",SUMPRODUCT(--('Input| Projects'!$AD632="Yes"),'Calc| Overheads Allocation'!H$9,'Calc| Project Costs'!AA632,'Input| Projects'!$Y632),IF('Input| Overheads'!$C$42="DNSP defined",SUMPRODUCT(--('Input| Projects'!$AD632="Yes"),'Calc| Overheads Allocation'!H$62,'Input| Projects'!$AG632),""))),"")</f>
        <v/>
      </c>
      <c r="AZ632" s="186" t="str">
        <f>IFERROR(IF('Input| Overheads'!$C$42="Direct costs",SUMPRODUCT(--('Input| Projects'!$AD632="Yes"),'Calc| Overheads Allocation'!I$9,'Calc| Project Costs'!AB632),IF('Input| Overheads'!$C$42="Internal labour",SUMPRODUCT(--('Input| Projects'!$AD632="Yes"),'Calc| Overheads Allocation'!I$9,'Calc| Project Costs'!AB632,'Input| Projects'!$Y632),IF('Input| Overheads'!$C$42="DNSP defined",SUMPRODUCT(--('Input| Projects'!$AD632="Yes"),'Calc| Overheads Allocation'!I$62,'Input| Projects'!$AG632),""))),"")</f>
        <v/>
      </c>
      <c r="BA632" s="106"/>
      <c r="BB632" s="186">
        <f t="shared" si="303"/>
        <v>0</v>
      </c>
      <c r="BC632" s="186">
        <f t="shared" si="304"/>
        <v>0</v>
      </c>
      <c r="BD632" s="186">
        <f t="shared" si="305"/>
        <v>0</v>
      </c>
      <c r="BE632" s="186">
        <f t="shared" si="282"/>
        <v>0</v>
      </c>
      <c r="BF632" s="186">
        <f t="shared" si="283"/>
        <v>0</v>
      </c>
      <c r="BG632" s="186">
        <f t="shared" si="284"/>
        <v>0</v>
      </c>
      <c r="BH632" s="186">
        <f t="shared" si="285"/>
        <v>0</v>
      </c>
      <c r="BI632" s="97"/>
      <c r="BJ632" s="186" t="str">
        <f t="shared" si="286"/>
        <v/>
      </c>
      <c r="BK632" s="186" t="str">
        <f t="shared" si="287"/>
        <v/>
      </c>
      <c r="BL632" s="186" t="str">
        <f t="shared" si="288"/>
        <v/>
      </c>
      <c r="BM632" s="186" t="str">
        <f t="shared" si="289"/>
        <v/>
      </c>
      <c r="BN632" s="186" t="str">
        <f t="shared" si="290"/>
        <v/>
      </c>
      <c r="BO632" s="186" t="str">
        <f t="shared" si="291"/>
        <v/>
      </c>
      <c r="BP632" s="186" t="str">
        <f t="shared" si="292"/>
        <v/>
      </c>
      <c r="BQ632" s="97"/>
      <c r="BR632" s="186">
        <f t="shared" si="293"/>
        <v>0</v>
      </c>
      <c r="BS632" s="186">
        <f t="shared" si="294"/>
        <v>0</v>
      </c>
      <c r="BT632" s="222">
        <f t="shared" si="295"/>
        <v>0</v>
      </c>
      <c r="BU632" s="222">
        <f t="shared" si="296"/>
        <v>0</v>
      </c>
      <c r="BV632" s="222">
        <f t="shared" si="297"/>
        <v>0</v>
      </c>
      <c r="BW632" s="222">
        <f t="shared" si="298"/>
        <v>0</v>
      </c>
      <c r="BX632" s="222">
        <f t="shared" si="299"/>
        <v>0</v>
      </c>
      <c r="BY632" s="106"/>
      <c r="BZ632" s="197" t="str">
        <f>IF(SUMIF('Input| Projects'!$AS$8:$CP$8,"Dx",'Input| Projects'!$AS632:$CP632)=0,"",SUMIF('Input| Projects'!$AS$8:$CP$8,"Dx",'Input| Projects'!$AS632:$CP632))</f>
        <v/>
      </c>
      <c r="CA632" s="197" t="str">
        <f>IF(SUMIF('Input| Projects'!$AS$8:$CP$8,"Tx",'Input| Projects'!$AS632:$CP632)=0,"",SUMIF('Input| Projects'!$AS$8:$CP$8,"Tx",'Input| Projects'!$AS632:$CP632))</f>
        <v/>
      </c>
      <c r="CB632" s="150" t="str">
        <f t="shared" si="306"/>
        <v/>
      </c>
    </row>
    <row r="633" spans="2:80" x14ac:dyDescent="0.2">
      <c r="B633" s="201">
        <f>IFERROR('Input| Projects'!B633,"")</f>
        <v>624</v>
      </c>
      <c r="C633" s="42" t="str">
        <f>IFERROR(IF('Input| Projects'!C633="","",'Input| Projects'!C633),"")</f>
        <v/>
      </c>
      <c r="D633" s="42" t="str">
        <f>IFERROR(IF('Input| Projects'!D633="","",'Input| Projects'!D633),"")</f>
        <v/>
      </c>
      <c r="E633" s="104"/>
      <c r="F633" s="190">
        <f>IFERROR('Input| Projects'!I633*'Input| Escalations'!$K$19,"")</f>
        <v>0</v>
      </c>
      <c r="G633" s="190">
        <f>IFERROR('Input| Projects'!J633*'Input| Escalations'!$K$19,"")</f>
        <v>0</v>
      </c>
      <c r="H633" s="190">
        <f>IFERROR('Input| Projects'!K633*'Input| Escalations'!$K$19,"")</f>
        <v>0</v>
      </c>
      <c r="I633" s="190">
        <f>IFERROR('Input| Projects'!L633*'Input| Escalations'!$K$19,"")</f>
        <v>0</v>
      </c>
      <c r="J633" s="190">
        <f>IFERROR('Input| Projects'!M633*'Input| Escalations'!$K$19,"")</f>
        <v>0</v>
      </c>
      <c r="K633" s="190">
        <f>IFERROR('Input| Projects'!N633*'Input| Escalations'!$K$19,"")</f>
        <v>0</v>
      </c>
      <c r="L633" s="190">
        <f>IFERROR('Input| Projects'!O633*'Input| Escalations'!$K$19,"")</f>
        <v>0</v>
      </c>
      <c r="M633" s="150" t="str">
        <f>IF(ABS(SUM(F633:L633)-(SUM('Input| Projects'!I633:O633)*'Input| Escalations'!$K$19))&lt;0.0000001,"",1)</f>
        <v/>
      </c>
      <c r="N633" s="192">
        <f>'Input| Projects'!$Y633*INDEX('Input| Escalations'!$H$33:$N$33,MATCH('Calc| Project Costs'!N$9,'Input| Escalations'!$H$23:$N$23,0))+'Input| Projects'!$Z633*INDEX('Input| Escalations'!$H$34:$N$34,MATCH('Calc| Project Costs'!N$9,'Input| Escalations'!$H$23:$N$23,0))+'Input| Projects'!$AA633*INDEX('Input| Escalations'!$H$35:$N$35,MATCH('Calc| Project Costs'!N$9,'Input| Escalations'!$H$23:$N$23,0))+1</f>
        <v>1</v>
      </c>
      <c r="O633" s="192">
        <f>'Input| Projects'!$Y633*INDEX('Input| Escalations'!$H$33:$N$33,MATCH('Calc| Project Costs'!O$9,'Input| Escalations'!$H$23:$N$23,0))+'Input| Projects'!$Z633*INDEX('Input| Escalations'!$H$34:$N$34,MATCH('Calc| Project Costs'!O$9,'Input| Escalations'!$H$23:$N$23,0))+'Input| Projects'!$AA633*INDEX('Input| Escalations'!$H$35:$N$35,MATCH('Calc| Project Costs'!O$9,'Input| Escalations'!$H$23:$N$23,0))+1</f>
        <v>1</v>
      </c>
      <c r="P633" s="192">
        <f>'Input| Projects'!$Y633*INDEX('Input| Escalations'!$H$33:$N$33,MATCH('Calc| Project Costs'!P$9,'Input| Escalations'!$H$23:$N$23,0))+'Input| Projects'!$Z633*INDEX('Input| Escalations'!$H$34:$N$34,MATCH('Calc| Project Costs'!P$9,'Input| Escalations'!$H$23:$N$23,0))+'Input| Projects'!$AA633*INDEX('Input| Escalations'!$H$35:$N$35,MATCH('Calc| Project Costs'!P$9,'Input| Escalations'!$H$23:$N$23,0))+1</f>
        <v>1</v>
      </c>
      <c r="Q633" s="192">
        <f>'Input| Projects'!$Y633*INDEX('Input| Escalations'!$H$33:$N$33,MATCH('Calc| Project Costs'!Q$9,'Input| Escalations'!$H$23:$N$23,0))+'Input| Projects'!$Z633*INDEX('Input| Escalations'!$H$34:$N$34,MATCH('Calc| Project Costs'!Q$9,'Input| Escalations'!$H$23:$N$23,0))+'Input| Projects'!$AA633*INDEX('Input| Escalations'!$H$35:$N$35,MATCH('Calc| Project Costs'!Q$9,'Input| Escalations'!$H$23:$N$23,0))+1</f>
        <v>1</v>
      </c>
      <c r="R633" s="192">
        <f>'Input| Projects'!$Y633*INDEX('Input| Escalations'!$H$33:$N$33,MATCH('Calc| Project Costs'!R$9,'Input| Escalations'!$H$23:$N$23,0))+'Input| Projects'!$Z633*INDEX('Input| Escalations'!$H$34:$N$34,MATCH('Calc| Project Costs'!R$9,'Input| Escalations'!$H$23:$N$23,0))+'Input| Projects'!$AA633*INDEX('Input| Escalations'!$H$35:$N$35,MATCH('Calc| Project Costs'!R$9,'Input| Escalations'!$H$23:$N$23,0))+1</f>
        <v>1</v>
      </c>
      <c r="S633" s="192">
        <f>'Input| Projects'!$Y633*INDEX('Input| Escalations'!$H$33:$N$33,MATCH('Calc| Project Costs'!S$9,'Input| Escalations'!$H$23:$N$23,0))+'Input| Projects'!$Z633*INDEX('Input| Escalations'!$H$34:$N$34,MATCH('Calc| Project Costs'!S$9,'Input| Escalations'!$H$23:$N$23,0))+'Input| Projects'!$AA633*INDEX('Input| Escalations'!$H$35:$N$35,MATCH('Calc| Project Costs'!S$9,'Input| Escalations'!$H$23:$N$23,0))+1</f>
        <v>1</v>
      </c>
      <c r="T633" s="192">
        <f>'Input| Projects'!$Y633*INDEX('Input| Escalations'!$H$33:$N$33,MATCH('Calc| Project Costs'!T$9,'Input| Escalations'!$H$23:$N$23,0))+'Input| Projects'!$Z633*INDEX('Input| Escalations'!$H$34:$N$34,MATCH('Calc| Project Costs'!T$9,'Input| Escalations'!$H$23:$N$23,0))+'Input| Projects'!$AA633*INDEX('Input| Escalations'!$H$35:$N$35,MATCH('Calc| Project Costs'!T$9,'Input| Escalations'!$H$23:$N$23,0))+1</f>
        <v>1</v>
      </c>
      <c r="U633" s="106"/>
      <c r="V633" s="186">
        <f t="shared" si="300"/>
        <v>0</v>
      </c>
      <c r="W633" s="186">
        <f t="shared" si="301"/>
        <v>0</v>
      </c>
      <c r="X633" s="186">
        <f t="shared" si="302"/>
        <v>0</v>
      </c>
      <c r="Y633" s="186">
        <f t="shared" si="278"/>
        <v>0</v>
      </c>
      <c r="Z633" s="186">
        <f t="shared" si="279"/>
        <v>0</v>
      </c>
      <c r="AA633" s="186">
        <f t="shared" si="280"/>
        <v>0</v>
      </c>
      <c r="AB633" s="186">
        <f t="shared" si="281"/>
        <v>0</v>
      </c>
      <c r="AC633" s="106"/>
      <c r="AD633" s="186">
        <f>'Input| Projects'!Q633*N633*'Input| Escalations'!$K$19</f>
        <v>0</v>
      </c>
      <c r="AE633" s="186">
        <f>'Input| Projects'!R633*O633*'Input| Escalations'!$K$19</f>
        <v>0</v>
      </c>
      <c r="AF633" s="186">
        <f>'Input| Projects'!S633*P633*'Input| Escalations'!$K$19</f>
        <v>0</v>
      </c>
      <c r="AG633" s="186">
        <f>'Input| Projects'!T633*Q633*'Input| Escalations'!$K$19</f>
        <v>0</v>
      </c>
      <c r="AH633" s="186">
        <f>'Input| Projects'!U633*R633*'Input| Escalations'!$K$19</f>
        <v>0</v>
      </c>
      <c r="AI633" s="186">
        <f>'Input| Projects'!V633*S633*'Input| Escalations'!$K$19</f>
        <v>0</v>
      </c>
      <c r="AJ633" s="186">
        <f>'Input| Projects'!W633*T633*'Input| Escalations'!$K$19</f>
        <v>0</v>
      </c>
      <c r="AK633" s="106"/>
      <c r="AL633" s="186" t="str">
        <f>IFERROR(IF('Input| Overheads'!$C$42="Direct costs",SUMPRODUCT(--('Input| Projects'!$AC633="Yes"),'Calc| Overheads Allocation'!C$8,'Calc| Project Costs'!V633),IF('Input| Overheads'!$C$42="Internal labour",SUMPRODUCT(--('Input| Projects'!$AC633="Yes"),'Calc| Overheads Allocation'!C$8,'Calc| Project Costs'!V633,'Input| Projects'!$Y633),IF('Input| Overheads'!$C$42="DNSP defined",SUMPRODUCT(--('Input| Projects'!$AC633="Yes"),'Calc| Overheads Allocation'!C$61,'Input| Projects'!$AF633),""))),"")</f>
        <v/>
      </c>
      <c r="AM633" s="186" t="str">
        <f>IFERROR(IF('Input| Overheads'!$C$42="Direct costs",SUMPRODUCT(--('Input| Projects'!$AC633="Yes"),'Calc| Overheads Allocation'!D$8,'Calc| Project Costs'!W633),IF('Input| Overheads'!$C$42="Internal labour",SUMPRODUCT(--('Input| Projects'!$AC633="Yes"),'Calc| Overheads Allocation'!D$8,'Calc| Project Costs'!W633,'Input| Projects'!$Y633),IF('Input| Overheads'!$C$42="DNSP defined",SUMPRODUCT(--('Input| Projects'!$AC633="Yes"),'Calc| Overheads Allocation'!D$61,'Input| Projects'!$AF633),""))),"")</f>
        <v/>
      </c>
      <c r="AN633" s="186" t="str">
        <f>IFERROR(IF('Input| Overheads'!$C$42="Direct costs",SUMPRODUCT(--('Input| Projects'!$AC633="Yes"),'Calc| Overheads Allocation'!E$8,'Calc| Project Costs'!X633),IF('Input| Overheads'!$C$42="Internal labour",SUMPRODUCT(--('Input| Projects'!$AC633="Yes"),'Calc| Overheads Allocation'!E$8,'Calc| Project Costs'!X633,'Input| Projects'!$Y633),IF('Input| Overheads'!$C$42="DNSP defined",SUMPRODUCT(--('Input| Projects'!$AC633="Yes"),'Calc| Overheads Allocation'!E$61,'Input| Projects'!$AF633),""))),"")</f>
        <v/>
      </c>
      <c r="AO633" s="186" t="str">
        <f>IFERROR(IF('Input| Overheads'!$C$42="Direct costs",SUMPRODUCT(--('Input| Projects'!$AC633="Yes"),'Calc| Overheads Allocation'!F$8,'Calc| Project Costs'!Y633),IF('Input| Overheads'!$C$42="Internal labour",SUMPRODUCT(--('Input| Projects'!$AC633="Yes"),'Calc| Overheads Allocation'!F$8,'Calc| Project Costs'!Y633,'Input| Projects'!$Y633),IF('Input| Overheads'!$C$42="DNSP defined",SUMPRODUCT(--('Input| Projects'!$AC633="Yes"),'Calc| Overheads Allocation'!F$61,'Input| Projects'!$AF633),""))),"")</f>
        <v/>
      </c>
      <c r="AP633" s="186" t="str">
        <f>IFERROR(IF('Input| Overheads'!$C$42="Direct costs",SUMPRODUCT(--('Input| Projects'!$AC633="Yes"),'Calc| Overheads Allocation'!G$8,'Calc| Project Costs'!Z633),IF('Input| Overheads'!$C$42="Internal labour",SUMPRODUCT(--('Input| Projects'!$AC633="Yes"),'Calc| Overheads Allocation'!G$8,'Calc| Project Costs'!Z633,'Input| Projects'!$Y633),IF('Input| Overheads'!$C$42="DNSP defined",SUMPRODUCT(--('Input| Projects'!$AC633="Yes"),'Calc| Overheads Allocation'!G$61,'Input| Projects'!$AF633),""))),"")</f>
        <v/>
      </c>
      <c r="AQ633" s="186" t="str">
        <f>IFERROR(IF('Input| Overheads'!$C$42="Direct costs",SUMPRODUCT(--('Input| Projects'!$AC633="Yes"),'Calc| Overheads Allocation'!H$8,'Calc| Project Costs'!AA633),IF('Input| Overheads'!$C$42="Internal labour",SUMPRODUCT(--('Input| Projects'!$AC633="Yes"),'Calc| Overheads Allocation'!H$8,'Calc| Project Costs'!AA633,'Input| Projects'!$Y633),IF('Input| Overheads'!$C$42="DNSP defined",SUMPRODUCT(--('Input| Projects'!$AC633="Yes"),'Calc| Overheads Allocation'!H$61,'Input| Projects'!$AF633),""))),"")</f>
        <v/>
      </c>
      <c r="AR633" s="186" t="str">
        <f>IFERROR(IF('Input| Overheads'!$C$42="Direct costs",SUMPRODUCT(--('Input| Projects'!$AC633="Yes"),'Calc| Overheads Allocation'!I$8,'Calc| Project Costs'!AB633),IF('Input| Overheads'!$C$42="Internal labour",SUMPRODUCT(--('Input| Projects'!$AC633="Yes"),'Calc| Overheads Allocation'!I$8,'Calc| Project Costs'!AB633,'Input| Projects'!$Y633),IF('Input| Overheads'!$C$42="DNSP defined",SUMPRODUCT(--('Input| Projects'!$AC633="Yes"),'Calc| Overheads Allocation'!I$61,'Input| Projects'!$AF633),""))),"")</f>
        <v/>
      </c>
      <c r="AS633" s="106"/>
      <c r="AT633" s="186" t="str">
        <f>IFERROR(IF('Input| Overheads'!$C$42="Direct costs",SUMPRODUCT(--('Input| Projects'!$AD633="Yes"),'Calc| Overheads Allocation'!C$9,'Calc| Project Costs'!V633),IF('Input| Overheads'!$C$42="Internal labour",SUMPRODUCT(--('Input| Projects'!$AD633="Yes"),'Calc| Overheads Allocation'!C$9,'Calc| Project Costs'!V633,'Input| Projects'!$Y633),IF('Input| Overheads'!$C$42="DNSP defined",SUMPRODUCT(--('Input| Projects'!$AD633="Yes"),'Calc| Overheads Allocation'!C$62,'Input| Projects'!$AG633),""))),"")</f>
        <v/>
      </c>
      <c r="AU633" s="186" t="str">
        <f>IFERROR(IF('Input| Overheads'!$C$42="Direct costs",SUMPRODUCT(--('Input| Projects'!$AD633="Yes"),'Calc| Overheads Allocation'!D$9,'Calc| Project Costs'!W633),IF('Input| Overheads'!$C$42="Internal labour",SUMPRODUCT(--('Input| Projects'!$AD633="Yes"),'Calc| Overheads Allocation'!D$9,'Calc| Project Costs'!W633,'Input| Projects'!$Y633),IF('Input| Overheads'!$C$42="DNSP defined",SUMPRODUCT(--('Input| Projects'!$AD633="Yes"),'Calc| Overheads Allocation'!D$62,'Input| Projects'!$AG633),""))),"")</f>
        <v/>
      </c>
      <c r="AV633" s="186" t="str">
        <f>IFERROR(IF('Input| Overheads'!$C$42="Direct costs",SUMPRODUCT(--('Input| Projects'!$AD633="Yes"),'Calc| Overheads Allocation'!E$9,'Calc| Project Costs'!X633),IF('Input| Overheads'!$C$42="Internal labour",SUMPRODUCT(--('Input| Projects'!$AD633="Yes"),'Calc| Overheads Allocation'!E$9,'Calc| Project Costs'!X633,'Input| Projects'!$Y633),IF('Input| Overheads'!$C$42="DNSP defined",SUMPRODUCT(--('Input| Projects'!$AD633="Yes"),'Calc| Overheads Allocation'!E$62,'Input| Projects'!$AG633),""))),"")</f>
        <v/>
      </c>
      <c r="AW633" s="186" t="str">
        <f>IFERROR(IF('Input| Overheads'!$C$42="Direct costs",SUMPRODUCT(--('Input| Projects'!$AD633="Yes"),'Calc| Overheads Allocation'!F$9,'Calc| Project Costs'!Y633),IF('Input| Overheads'!$C$42="Internal labour",SUMPRODUCT(--('Input| Projects'!$AD633="Yes"),'Calc| Overheads Allocation'!F$9,'Calc| Project Costs'!Y633,'Input| Projects'!$Y633),IF('Input| Overheads'!$C$42="DNSP defined",SUMPRODUCT(--('Input| Projects'!$AD633="Yes"),'Calc| Overheads Allocation'!F$62,'Input| Projects'!$AG633),""))),"")</f>
        <v/>
      </c>
      <c r="AX633" s="186" t="str">
        <f>IFERROR(IF('Input| Overheads'!$C$42="Direct costs",SUMPRODUCT(--('Input| Projects'!$AD633="Yes"),'Calc| Overheads Allocation'!G$9,'Calc| Project Costs'!Z633),IF('Input| Overheads'!$C$42="Internal labour",SUMPRODUCT(--('Input| Projects'!$AD633="Yes"),'Calc| Overheads Allocation'!G$9,'Calc| Project Costs'!Z633,'Input| Projects'!$Y633),IF('Input| Overheads'!$C$42="DNSP defined",SUMPRODUCT(--('Input| Projects'!$AD633="Yes"),'Calc| Overheads Allocation'!G$62,'Input| Projects'!$AG633),""))),"")</f>
        <v/>
      </c>
      <c r="AY633" s="186" t="str">
        <f>IFERROR(IF('Input| Overheads'!$C$42="Direct costs",SUMPRODUCT(--('Input| Projects'!$AD633="Yes"),'Calc| Overheads Allocation'!H$9,'Calc| Project Costs'!AA633),IF('Input| Overheads'!$C$42="Internal labour",SUMPRODUCT(--('Input| Projects'!$AD633="Yes"),'Calc| Overheads Allocation'!H$9,'Calc| Project Costs'!AA633,'Input| Projects'!$Y633),IF('Input| Overheads'!$C$42="DNSP defined",SUMPRODUCT(--('Input| Projects'!$AD633="Yes"),'Calc| Overheads Allocation'!H$62,'Input| Projects'!$AG633),""))),"")</f>
        <v/>
      </c>
      <c r="AZ633" s="186" t="str">
        <f>IFERROR(IF('Input| Overheads'!$C$42="Direct costs",SUMPRODUCT(--('Input| Projects'!$AD633="Yes"),'Calc| Overheads Allocation'!I$9,'Calc| Project Costs'!AB633),IF('Input| Overheads'!$C$42="Internal labour",SUMPRODUCT(--('Input| Projects'!$AD633="Yes"),'Calc| Overheads Allocation'!I$9,'Calc| Project Costs'!AB633,'Input| Projects'!$Y633),IF('Input| Overheads'!$C$42="DNSP defined",SUMPRODUCT(--('Input| Projects'!$AD633="Yes"),'Calc| Overheads Allocation'!I$62,'Input| Projects'!$AG633),""))),"")</f>
        <v/>
      </c>
      <c r="BA633" s="106"/>
      <c r="BB633" s="186">
        <f t="shared" si="303"/>
        <v>0</v>
      </c>
      <c r="BC633" s="186">
        <f t="shared" si="304"/>
        <v>0</v>
      </c>
      <c r="BD633" s="186">
        <f t="shared" si="305"/>
        <v>0</v>
      </c>
      <c r="BE633" s="186">
        <f t="shared" si="282"/>
        <v>0</v>
      </c>
      <c r="BF633" s="186">
        <f t="shared" si="283"/>
        <v>0</v>
      </c>
      <c r="BG633" s="186">
        <f t="shared" si="284"/>
        <v>0</v>
      </c>
      <c r="BH633" s="186">
        <f t="shared" si="285"/>
        <v>0</v>
      </c>
      <c r="BI633" s="97"/>
      <c r="BJ633" s="186" t="str">
        <f t="shared" si="286"/>
        <v/>
      </c>
      <c r="BK633" s="186" t="str">
        <f t="shared" si="287"/>
        <v/>
      </c>
      <c r="BL633" s="186" t="str">
        <f t="shared" si="288"/>
        <v/>
      </c>
      <c r="BM633" s="186" t="str">
        <f t="shared" si="289"/>
        <v/>
      </c>
      <c r="BN633" s="186" t="str">
        <f t="shared" si="290"/>
        <v/>
      </c>
      <c r="BO633" s="186" t="str">
        <f t="shared" si="291"/>
        <v/>
      </c>
      <c r="BP633" s="186" t="str">
        <f t="shared" si="292"/>
        <v/>
      </c>
      <c r="BQ633" s="97"/>
      <c r="BR633" s="186">
        <f t="shared" si="293"/>
        <v>0</v>
      </c>
      <c r="BS633" s="186">
        <f t="shared" si="294"/>
        <v>0</v>
      </c>
      <c r="BT633" s="222">
        <f t="shared" si="295"/>
        <v>0</v>
      </c>
      <c r="BU633" s="222">
        <f t="shared" si="296"/>
        <v>0</v>
      </c>
      <c r="BV633" s="222">
        <f t="shared" si="297"/>
        <v>0</v>
      </c>
      <c r="BW633" s="222">
        <f t="shared" si="298"/>
        <v>0</v>
      </c>
      <c r="BX633" s="222">
        <f t="shared" si="299"/>
        <v>0</v>
      </c>
      <c r="BY633" s="106"/>
      <c r="BZ633" s="197" t="str">
        <f>IF(SUMIF('Input| Projects'!$AS$8:$CP$8,"Dx",'Input| Projects'!$AS633:$CP633)=0,"",SUMIF('Input| Projects'!$AS$8:$CP$8,"Dx",'Input| Projects'!$AS633:$CP633))</f>
        <v/>
      </c>
      <c r="CA633" s="197" t="str">
        <f>IF(SUMIF('Input| Projects'!$AS$8:$CP$8,"Tx",'Input| Projects'!$AS633:$CP633)=0,"",SUMIF('Input| Projects'!$AS$8:$CP$8,"Tx",'Input| Projects'!$AS633:$CP633))</f>
        <v/>
      </c>
      <c r="CB633" s="150" t="str">
        <f t="shared" si="306"/>
        <v/>
      </c>
    </row>
    <row r="634" spans="2:80" x14ac:dyDescent="0.2">
      <c r="B634" s="201">
        <f>IFERROR('Input| Projects'!B634,"")</f>
        <v>625</v>
      </c>
      <c r="C634" s="42" t="str">
        <f>IFERROR(IF('Input| Projects'!C634="","",'Input| Projects'!C634),"")</f>
        <v/>
      </c>
      <c r="D634" s="42" t="str">
        <f>IFERROR(IF('Input| Projects'!D634="","",'Input| Projects'!D634),"")</f>
        <v/>
      </c>
      <c r="E634" s="104"/>
      <c r="F634" s="190">
        <f>IFERROR('Input| Projects'!I634*'Input| Escalations'!$K$19,"")</f>
        <v>0</v>
      </c>
      <c r="G634" s="190">
        <f>IFERROR('Input| Projects'!J634*'Input| Escalations'!$K$19,"")</f>
        <v>0</v>
      </c>
      <c r="H634" s="190">
        <f>IFERROR('Input| Projects'!K634*'Input| Escalations'!$K$19,"")</f>
        <v>0</v>
      </c>
      <c r="I634" s="190">
        <f>IFERROR('Input| Projects'!L634*'Input| Escalations'!$K$19,"")</f>
        <v>0</v>
      </c>
      <c r="J634" s="190">
        <f>IFERROR('Input| Projects'!M634*'Input| Escalations'!$K$19,"")</f>
        <v>0</v>
      </c>
      <c r="K634" s="190">
        <f>IFERROR('Input| Projects'!N634*'Input| Escalations'!$K$19,"")</f>
        <v>0</v>
      </c>
      <c r="L634" s="190">
        <f>IFERROR('Input| Projects'!O634*'Input| Escalations'!$K$19,"")</f>
        <v>0</v>
      </c>
      <c r="M634" s="150" t="str">
        <f>IF(ABS(SUM(F634:L634)-(SUM('Input| Projects'!I634:O634)*'Input| Escalations'!$K$19))&lt;0.0000001,"",1)</f>
        <v/>
      </c>
      <c r="N634" s="192">
        <f>'Input| Projects'!$Y634*INDEX('Input| Escalations'!$H$33:$N$33,MATCH('Calc| Project Costs'!N$9,'Input| Escalations'!$H$23:$N$23,0))+'Input| Projects'!$Z634*INDEX('Input| Escalations'!$H$34:$N$34,MATCH('Calc| Project Costs'!N$9,'Input| Escalations'!$H$23:$N$23,0))+'Input| Projects'!$AA634*INDEX('Input| Escalations'!$H$35:$N$35,MATCH('Calc| Project Costs'!N$9,'Input| Escalations'!$H$23:$N$23,0))+1</f>
        <v>1</v>
      </c>
      <c r="O634" s="192">
        <f>'Input| Projects'!$Y634*INDEX('Input| Escalations'!$H$33:$N$33,MATCH('Calc| Project Costs'!O$9,'Input| Escalations'!$H$23:$N$23,0))+'Input| Projects'!$Z634*INDEX('Input| Escalations'!$H$34:$N$34,MATCH('Calc| Project Costs'!O$9,'Input| Escalations'!$H$23:$N$23,0))+'Input| Projects'!$AA634*INDEX('Input| Escalations'!$H$35:$N$35,MATCH('Calc| Project Costs'!O$9,'Input| Escalations'!$H$23:$N$23,0))+1</f>
        <v>1</v>
      </c>
      <c r="P634" s="192">
        <f>'Input| Projects'!$Y634*INDEX('Input| Escalations'!$H$33:$N$33,MATCH('Calc| Project Costs'!P$9,'Input| Escalations'!$H$23:$N$23,0))+'Input| Projects'!$Z634*INDEX('Input| Escalations'!$H$34:$N$34,MATCH('Calc| Project Costs'!P$9,'Input| Escalations'!$H$23:$N$23,0))+'Input| Projects'!$AA634*INDEX('Input| Escalations'!$H$35:$N$35,MATCH('Calc| Project Costs'!P$9,'Input| Escalations'!$H$23:$N$23,0))+1</f>
        <v>1</v>
      </c>
      <c r="Q634" s="192">
        <f>'Input| Projects'!$Y634*INDEX('Input| Escalations'!$H$33:$N$33,MATCH('Calc| Project Costs'!Q$9,'Input| Escalations'!$H$23:$N$23,0))+'Input| Projects'!$Z634*INDEX('Input| Escalations'!$H$34:$N$34,MATCH('Calc| Project Costs'!Q$9,'Input| Escalations'!$H$23:$N$23,0))+'Input| Projects'!$AA634*INDEX('Input| Escalations'!$H$35:$N$35,MATCH('Calc| Project Costs'!Q$9,'Input| Escalations'!$H$23:$N$23,0))+1</f>
        <v>1</v>
      </c>
      <c r="R634" s="192">
        <f>'Input| Projects'!$Y634*INDEX('Input| Escalations'!$H$33:$N$33,MATCH('Calc| Project Costs'!R$9,'Input| Escalations'!$H$23:$N$23,0))+'Input| Projects'!$Z634*INDEX('Input| Escalations'!$H$34:$N$34,MATCH('Calc| Project Costs'!R$9,'Input| Escalations'!$H$23:$N$23,0))+'Input| Projects'!$AA634*INDEX('Input| Escalations'!$H$35:$N$35,MATCH('Calc| Project Costs'!R$9,'Input| Escalations'!$H$23:$N$23,0))+1</f>
        <v>1</v>
      </c>
      <c r="S634" s="192">
        <f>'Input| Projects'!$Y634*INDEX('Input| Escalations'!$H$33:$N$33,MATCH('Calc| Project Costs'!S$9,'Input| Escalations'!$H$23:$N$23,0))+'Input| Projects'!$Z634*INDEX('Input| Escalations'!$H$34:$N$34,MATCH('Calc| Project Costs'!S$9,'Input| Escalations'!$H$23:$N$23,0))+'Input| Projects'!$AA634*INDEX('Input| Escalations'!$H$35:$N$35,MATCH('Calc| Project Costs'!S$9,'Input| Escalations'!$H$23:$N$23,0))+1</f>
        <v>1</v>
      </c>
      <c r="T634" s="192">
        <f>'Input| Projects'!$Y634*INDEX('Input| Escalations'!$H$33:$N$33,MATCH('Calc| Project Costs'!T$9,'Input| Escalations'!$H$23:$N$23,0))+'Input| Projects'!$Z634*INDEX('Input| Escalations'!$H$34:$N$34,MATCH('Calc| Project Costs'!T$9,'Input| Escalations'!$H$23:$N$23,0))+'Input| Projects'!$AA634*INDEX('Input| Escalations'!$H$35:$N$35,MATCH('Calc| Project Costs'!T$9,'Input| Escalations'!$H$23:$N$23,0))+1</f>
        <v>1</v>
      </c>
      <c r="U634" s="106"/>
      <c r="V634" s="186">
        <f t="shared" si="300"/>
        <v>0</v>
      </c>
      <c r="W634" s="186">
        <f t="shared" si="301"/>
        <v>0</v>
      </c>
      <c r="X634" s="186">
        <f t="shared" si="302"/>
        <v>0</v>
      </c>
      <c r="Y634" s="186">
        <f t="shared" si="278"/>
        <v>0</v>
      </c>
      <c r="Z634" s="186">
        <f t="shared" si="279"/>
        <v>0</v>
      </c>
      <c r="AA634" s="186">
        <f t="shared" si="280"/>
        <v>0</v>
      </c>
      <c r="AB634" s="186">
        <f t="shared" si="281"/>
        <v>0</v>
      </c>
      <c r="AC634" s="106"/>
      <c r="AD634" s="186">
        <f>'Input| Projects'!Q634*N634*'Input| Escalations'!$K$19</f>
        <v>0</v>
      </c>
      <c r="AE634" s="186">
        <f>'Input| Projects'!R634*O634*'Input| Escalations'!$K$19</f>
        <v>0</v>
      </c>
      <c r="AF634" s="186">
        <f>'Input| Projects'!S634*P634*'Input| Escalations'!$K$19</f>
        <v>0</v>
      </c>
      <c r="AG634" s="186">
        <f>'Input| Projects'!T634*Q634*'Input| Escalations'!$K$19</f>
        <v>0</v>
      </c>
      <c r="AH634" s="186">
        <f>'Input| Projects'!U634*R634*'Input| Escalations'!$K$19</f>
        <v>0</v>
      </c>
      <c r="AI634" s="186">
        <f>'Input| Projects'!V634*S634*'Input| Escalations'!$K$19</f>
        <v>0</v>
      </c>
      <c r="AJ634" s="186">
        <f>'Input| Projects'!W634*T634*'Input| Escalations'!$K$19</f>
        <v>0</v>
      </c>
      <c r="AK634" s="106"/>
      <c r="AL634" s="186" t="str">
        <f>IFERROR(IF('Input| Overheads'!$C$42="Direct costs",SUMPRODUCT(--('Input| Projects'!$AC634="Yes"),'Calc| Overheads Allocation'!C$8,'Calc| Project Costs'!V634),IF('Input| Overheads'!$C$42="Internal labour",SUMPRODUCT(--('Input| Projects'!$AC634="Yes"),'Calc| Overheads Allocation'!C$8,'Calc| Project Costs'!V634,'Input| Projects'!$Y634),IF('Input| Overheads'!$C$42="DNSP defined",SUMPRODUCT(--('Input| Projects'!$AC634="Yes"),'Calc| Overheads Allocation'!C$61,'Input| Projects'!$AF634),""))),"")</f>
        <v/>
      </c>
      <c r="AM634" s="186" t="str">
        <f>IFERROR(IF('Input| Overheads'!$C$42="Direct costs",SUMPRODUCT(--('Input| Projects'!$AC634="Yes"),'Calc| Overheads Allocation'!D$8,'Calc| Project Costs'!W634),IF('Input| Overheads'!$C$42="Internal labour",SUMPRODUCT(--('Input| Projects'!$AC634="Yes"),'Calc| Overheads Allocation'!D$8,'Calc| Project Costs'!W634,'Input| Projects'!$Y634),IF('Input| Overheads'!$C$42="DNSP defined",SUMPRODUCT(--('Input| Projects'!$AC634="Yes"),'Calc| Overheads Allocation'!D$61,'Input| Projects'!$AF634),""))),"")</f>
        <v/>
      </c>
      <c r="AN634" s="186" t="str">
        <f>IFERROR(IF('Input| Overheads'!$C$42="Direct costs",SUMPRODUCT(--('Input| Projects'!$AC634="Yes"),'Calc| Overheads Allocation'!E$8,'Calc| Project Costs'!X634),IF('Input| Overheads'!$C$42="Internal labour",SUMPRODUCT(--('Input| Projects'!$AC634="Yes"),'Calc| Overheads Allocation'!E$8,'Calc| Project Costs'!X634,'Input| Projects'!$Y634),IF('Input| Overheads'!$C$42="DNSP defined",SUMPRODUCT(--('Input| Projects'!$AC634="Yes"),'Calc| Overheads Allocation'!E$61,'Input| Projects'!$AF634),""))),"")</f>
        <v/>
      </c>
      <c r="AO634" s="186" t="str">
        <f>IFERROR(IF('Input| Overheads'!$C$42="Direct costs",SUMPRODUCT(--('Input| Projects'!$AC634="Yes"),'Calc| Overheads Allocation'!F$8,'Calc| Project Costs'!Y634),IF('Input| Overheads'!$C$42="Internal labour",SUMPRODUCT(--('Input| Projects'!$AC634="Yes"),'Calc| Overheads Allocation'!F$8,'Calc| Project Costs'!Y634,'Input| Projects'!$Y634),IF('Input| Overheads'!$C$42="DNSP defined",SUMPRODUCT(--('Input| Projects'!$AC634="Yes"),'Calc| Overheads Allocation'!F$61,'Input| Projects'!$AF634),""))),"")</f>
        <v/>
      </c>
      <c r="AP634" s="186" t="str">
        <f>IFERROR(IF('Input| Overheads'!$C$42="Direct costs",SUMPRODUCT(--('Input| Projects'!$AC634="Yes"),'Calc| Overheads Allocation'!G$8,'Calc| Project Costs'!Z634),IF('Input| Overheads'!$C$42="Internal labour",SUMPRODUCT(--('Input| Projects'!$AC634="Yes"),'Calc| Overheads Allocation'!G$8,'Calc| Project Costs'!Z634,'Input| Projects'!$Y634),IF('Input| Overheads'!$C$42="DNSP defined",SUMPRODUCT(--('Input| Projects'!$AC634="Yes"),'Calc| Overheads Allocation'!G$61,'Input| Projects'!$AF634),""))),"")</f>
        <v/>
      </c>
      <c r="AQ634" s="186" t="str">
        <f>IFERROR(IF('Input| Overheads'!$C$42="Direct costs",SUMPRODUCT(--('Input| Projects'!$AC634="Yes"),'Calc| Overheads Allocation'!H$8,'Calc| Project Costs'!AA634),IF('Input| Overheads'!$C$42="Internal labour",SUMPRODUCT(--('Input| Projects'!$AC634="Yes"),'Calc| Overheads Allocation'!H$8,'Calc| Project Costs'!AA634,'Input| Projects'!$Y634),IF('Input| Overheads'!$C$42="DNSP defined",SUMPRODUCT(--('Input| Projects'!$AC634="Yes"),'Calc| Overheads Allocation'!H$61,'Input| Projects'!$AF634),""))),"")</f>
        <v/>
      </c>
      <c r="AR634" s="186" t="str">
        <f>IFERROR(IF('Input| Overheads'!$C$42="Direct costs",SUMPRODUCT(--('Input| Projects'!$AC634="Yes"),'Calc| Overheads Allocation'!I$8,'Calc| Project Costs'!AB634),IF('Input| Overheads'!$C$42="Internal labour",SUMPRODUCT(--('Input| Projects'!$AC634="Yes"),'Calc| Overheads Allocation'!I$8,'Calc| Project Costs'!AB634,'Input| Projects'!$Y634),IF('Input| Overheads'!$C$42="DNSP defined",SUMPRODUCT(--('Input| Projects'!$AC634="Yes"),'Calc| Overheads Allocation'!I$61,'Input| Projects'!$AF634),""))),"")</f>
        <v/>
      </c>
      <c r="AS634" s="106"/>
      <c r="AT634" s="186" t="str">
        <f>IFERROR(IF('Input| Overheads'!$C$42="Direct costs",SUMPRODUCT(--('Input| Projects'!$AD634="Yes"),'Calc| Overheads Allocation'!C$9,'Calc| Project Costs'!V634),IF('Input| Overheads'!$C$42="Internal labour",SUMPRODUCT(--('Input| Projects'!$AD634="Yes"),'Calc| Overheads Allocation'!C$9,'Calc| Project Costs'!V634,'Input| Projects'!$Y634),IF('Input| Overheads'!$C$42="DNSP defined",SUMPRODUCT(--('Input| Projects'!$AD634="Yes"),'Calc| Overheads Allocation'!C$62,'Input| Projects'!$AG634),""))),"")</f>
        <v/>
      </c>
      <c r="AU634" s="186" t="str">
        <f>IFERROR(IF('Input| Overheads'!$C$42="Direct costs",SUMPRODUCT(--('Input| Projects'!$AD634="Yes"),'Calc| Overheads Allocation'!D$9,'Calc| Project Costs'!W634),IF('Input| Overheads'!$C$42="Internal labour",SUMPRODUCT(--('Input| Projects'!$AD634="Yes"),'Calc| Overheads Allocation'!D$9,'Calc| Project Costs'!W634,'Input| Projects'!$Y634),IF('Input| Overheads'!$C$42="DNSP defined",SUMPRODUCT(--('Input| Projects'!$AD634="Yes"),'Calc| Overheads Allocation'!D$62,'Input| Projects'!$AG634),""))),"")</f>
        <v/>
      </c>
      <c r="AV634" s="186" t="str">
        <f>IFERROR(IF('Input| Overheads'!$C$42="Direct costs",SUMPRODUCT(--('Input| Projects'!$AD634="Yes"),'Calc| Overheads Allocation'!E$9,'Calc| Project Costs'!X634),IF('Input| Overheads'!$C$42="Internal labour",SUMPRODUCT(--('Input| Projects'!$AD634="Yes"),'Calc| Overheads Allocation'!E$9,'Calc| Project Costs'!X634,'Input| Projects'!$Y634),IF('Input| Overheads'!$C$42="DNSP defined",SUMPRODUCT(--('Input| Projects'!$AD634="Yes"),'Calc| Overheads Allocation'!E$62,'Input| Projects'!$AG634),""))),"")</f>
        <v/>
      </c>
      <c r="AW634" s="186" t="str">
        <f>IFERROR(IF('Input| Overheads'!$C$42="Direct costs",SUMPRODUCT(--('Input| Projects'!$AD634="Yes"),'Calc| Overheads Allocation'!F$9,'Calc| Project Costs'!Y634),IF('Input| Overheads'!$C$42="Internal labour",SUMPRODUCT(--('Input| Projects'!$AD634="Yes"),'Calc| Overheads Allocation'!F$9,'Calc| Project Costs'!Y634,'Input| Projects'!$Y634),IF('Input| Overheads'!$C$42="DNSP defined",SUMPRODUCT(--('Input| Projects'!$AD634="Yes"),'Calc| Overheads Allocation'!F$62,'Input| Projects'!$AG634),""))),"")</f>
        <v/>
      </c>
      <c r="AX634" s="186" t="str">
        <f>IFERROR(IF('Input| Overheads'!$C$42="Direct costs",SUMPRODUCT(--('Input| Projects'!$AD634="Yes"),'Calc| Overheads Allocation'!G$9,'Calc| Project Costs'!Z634),IF('Input| Overheads'!$C$42="Internal labour",SUMPRODUCT(--('Input| Projects'!$AD634="Yes"),'Calc| Overheads Allocation'!G$9,'Calc| Project Costs'!Z634,'Input| Projects'!$Y634),IF('Input| Overheads'!$C$42="DNSP defined",SUMPRODUCT(--('Input| Projects'!$AD634="Yes"),'Calc| Overheads Allocation'!G$62,'Input| Projects'!$AG634),""))),"")</f>
        <v/>
      </c>
      <c r="AY634" s="186" t="str">
        <f>IFERROR(IF('Input| Overheads'!$C$42="Direct costs",SUMPRODUCT(--('Input| Projects'!$AD634="Yes"),'Calc| Overheads Allocation'!H$9,'Calc| Project Costs'!AA634),IF('Input| Overheads'!$C$42="Internal labour",SUMPRODUCT(--('Input| Projects'!$AD634="Yes"),'Calc| Overheads Allocation'!H$9,'Calc| Project Costs'!AA634,'Input| Projects'!$Y634),IF('Input| Overheads'!$C$42="DNSP defined",SUMPRODUCT(--('Input| Projects'!$AD634="Yes"),'Calc| Overheads Allocation'!H$62,'Input| Projects'!$AG634),""))),"")</f>
        <v/>
      </c>
      <c r="AZ634" s="186" t="str">
        <f>IFERROR(IF('Input| Overheads'!$C$42="Direct costs",SUMPRODUCT(--('Input| Projects'!$AD634="Yes"),'Calc| Overheads Allocation'!I$9,'Calc| Project Costs'!AB634),IF('Input| Overheads'!$C$42="Internal labour",SUMPRODUCT(--('Input| Projects'!$AD634="Yes"),'Calc| Overheads Allocation'!I$9,'Calc| Project Costs'!AB634,'Input| Projects'!$Y634),IF('Input| Overheads'!$C$42="DNSP defined",SUMPRODUCT(--('Input| Projects'!$AD634="Yes"),'Calc| Overheads Allocation'!I$62,'Input| Projects'!$AG634),""))),"")</f>
        <v/>
      </c>
      <c r="BA634" s="106"/>
      <c r="BB634" s="186">
        <f t="shared" si="303"/>
        <v>0</v>
      </c>
      <c r="BC634" s="186">
        <f t="shared" si="304"/>
        <v>0</v>
      </c>
      <c r="BD634" s="186">
        <f t="shared" si="305"/>
        <v>0</v>
      </c>
      <c r="BE634" s="186">
        <f t="shared" si="282"/>
        <v>0</v>
      </c>
      <c r="BF634" s="186">
        <f t="shared" si="283"/>
        <v>0</v>
      </c>
      <c r="BG634" s="186">
        <f t="shared" si="284"/>
        <v>0</v>
      </c>
      <c r="BH634" s="186">
        <f t="shared" si="285"/>
        <v>0</v>
      </c>
      <c r="BI634" s="97"/>
      <c r="BJ634" s="186" t="str">
        <f t="shared" si="286"/>
        <v/>
      </c>
      <c r="BK634" s="186" t="str">
        <f t="shared" si="287"/>
        <v/>
      </c>
      <c r="BL634" s="186" t="str">
        <f t="shared" si="288"/>
        <v/>
      </c>
      <c r="BM634" s="186" t="str">
        <f t="shared" si="289"/>
        <v/>
      </c>
      <c r="BN634" s="186" t="str">
        <f t="shared" si="290"/>
        <v/>
      </c>
      <c r="BO634" s="186" t="str">
        <f t="shared" si="291"/>
        <v/>
      </c>
      <c r="BP634" s="186" t="str">
        <f t="shared" si="292"/>
        <v/>
      </c>
      <c r="BQ634" s="97"/>
      <c r="BR634" s="186">
        <f t="shared" si="293"/>
        <v>0</v>
      </c>
      <c r="BS634" s="186">
        <f t="shared" si="294"/>
        <v>0</v>
      </c>
      <c r="BT634" s="222">
        <f t="shared" si="295"/>
        <v>0</v>
      </c>
      <c r="BU634" s="222">
        <f t="shared" si="296"/>
        <v>0</v>
      </c>
      <c r="BV634" s="222">
        <f t="shared" si="297"/>
        <v>0</v>
      </c>
      <c r="BW634" s="222">
        <f t="shared" si="298"/>
        <v>0</v>
      </c>
      <c r="BX634" s="222">
        <f t="shared" si="299"/>
        <v>0</v>
      </c>
      <c r="BY634" s="106"/>
      <c r="BZ634" s="197" t="str">
        <f>IF(SUMIF('Input| Projects'!$AS$8:$CP$8,"Dx",'Input| Projects'!$AS634:$CP634)=0,"",SUMIF('Input| Projects'!$AS$8:$CP$8,"Dx",'Input| Projects'!$AS634:$CP634))</f>
        <v/>
      </c>
      <c r="CA634" s="197" t="str">
        <f>IF(SUMIF('Input| Projects'!$AS$8:$CP$8,"Tx",'Input| Projects'!$AS634:$CP634)=0,"",SUMIF('Input| Projects'!$AS$8:$CP$8,"Tx",'Input| Projects'!$AS634:$CP634))</f>
        <v/>
      </c>
      <c r="CB634" s="150" t="str">
        <f t="shared" si="306"/>
        <v/>
      </c>
    </row>
    <row r="635" spans="2:80" x14ac:dyDescent="0.2">
      <c r="B635" s="201">
        <f>IFERROR('Input| Projects'!B635,"")</f>
        <v>626</v>
      </c>
      <c r="C635" s="42" t="str">
        <f>IFERROR(IF('Input| Projects'!C635="","",'Input| Projects'!C635),"")</f>
        <v/>
      </c>
      <c r="D635" s="42" t="str">
        <f>IFERROR(IF('Input| Projects'!D635="","",'Input| Projects'!D635),"")</f>
        <v/>
      </c>
      <c r="E635" s="104"/>
      <c r="F635" s="190">
        <f>IFERROR('Input| Projects'!I635*'Input| Escalations'!$K$19,"")</f>
        <v>0</v>
      </c>
      <c r="G635" s="190">
        <f>IFERROR('Input| Projects'!J635*'Input| Escalations'!$K$19,"")</f>
        <v>0</v>
      </c>
      <c r="H635" s="190">
        <f>IFERROR('Input| Projects'!K635*'Input| Escalations'!$K$19,"")</f>
        <v>0</v>
      </c>
      <c r="I635" s="190">
        <f>IFERROR('Input| Projects'!L635*'Input| Escalations'!$K$19,"")</f>
        <v>0</v>
      </c>
      <c r="J635" s="190">
        <f>IFERROR('Input| Projects'!M635*'Input| Escalations'!$K$19,"")</f>
        <v>0</v>
      </c>
      <c r="K635" s="190">
        <f>IFERROR('Input| Projects'!N635*'Input| Escalations'!$K$19,"")</f>
        <v>0</v>
      </c>
      <c r="L635" s="190">
        <f>IFERROR('Input| Projects'!O635*'Input| Escalations'!$K$19,"")</f>
        <v>0</v>
      </c>
      <c r="M635" s="150" t="str">
        <f>IF(ABS(SUM(F635:L635)-(SUM('Input| Projects'!I635:O635)*'Input| Escalations'!$K$19))&lt;0.0000001,"",1)</f>
        <v/>
      </c>
      <c r="N635" s="192">
        <f>'Input| Projects'!$Y635*INDEX('Input| Escalations'!$H$33:$N$33,MATCH('Calc| Project Costs'!N$9,'Input| Escalations'!$H$23:$N$23,0))+'Input| Projects'!$Z635*INDEX('Input| Escalations'!$H$34:$N$34,MATCH('Calc| Project Costs'!N$9,'Input| Escalations'!$H$23:$N$23,0))+'Input| Projects'!$AA635*INDEX('Input| Escalations'!$H$35:$N$35,MATCH('Calc| Project Costs'!N$9,'Input| Escalations'!$H$23:$N$23,0))+1</f>
        <v>1</v>
      </c>
      <c r="O635" s="192">
        <f>'Input| Projects'!$Y635*INDEX('Input| Escalations'!$H$33:$N$33,MATCH('Calc| Project Costs'!O$9,'Input| Escalations'!$H$23:$N$23,0))+'Input| Projects'!$Z635*INDEX('Input| Escalations'!$H$34:$N$34,MATCH('Calc| Project Costs'!O$9,'Input| Escalations'!$H$23:$N$23,0))+'Input| Projects'!$AA635*INDEX('Input| Escalations'!$H$35:$N$35,MATCH('Calc| Project Costs'!O$9,'Input| Escalations'!$H$23:$N$23,0))+1</f>
        <v>1</v>
      </c>
      <c r="P635" s="192">
        <f>'Input| Projects'!$Y635*INDEX('Input| Escalations'!$H$33:$N$33,MATCH('Calc| Project Costs'!P$9,'Input| Escalations'!$H$23:$N$23,0))+'Input| Projects'!$Z635*INDEX('Input| Escalations'!$H$34:$N$34,MATCH('Calc| Project Costs'!P$9,'Input| Escalations'!$H$23:$N$23,0))+'Input| Projects'!$AA635*INDEX('Input| Escalations'!$H$35:$N$35,MATCH('Calc| Project Costs'!P$9,'Input| Escalations'!$H$23:$N$23,0))+1</f>
        <v>1</v>
      </c>
      <c r="Q635" s="192">
        <f>'Input| Projects'!$Y635*INDEX('Input| Escalations'!$H$33:$N$33,MATCH('Calc| Project Costs'!Q$9,'Input| Escalations'!$H$23:$N$23,0))+'Input| Projects'!$Z635*INDEX('Input| Escalations'!$H$34:$N$34,MATCH('Calc| Project Costs'!Q$9,'Input| Escalations'!$H$23:$N$23,0))+'Input| Projects'!$AA635*INDEX('Input| Escalations'!$H$35:$N$35,MATCH('Calc| Project Costs'!Q$9,'Input| Escalations'!$H$23:$N$23,0))+1</f>
        <v>1</v>
      </c>
      <c r="R635" s="192">
        <f>'Input| Projects'!$Y635*INDEX('Input| Escalations'!$H$33:$N$33,MATCH('Calc| Project Costs'!R$9,'Input| Escalations'!$H$23:$N$23,0))+'Input| Projects'!$Z635*INDEX('Input| Escalations'!$H$34:$N$34,MATCH('Calc| Project Costs'!R$9,'Input| Escalations'!$H$23:$N$23,0))+'Input| Projects'!$AA635*INDEX('Input| Escalations'!$H$35:$N$35,MATCH('Calc| Project Costs'!R$9,'Input| Escalations'!$H$23:$N$23,0))+1</f>
        <v>1</v>
      </c>
      <c r="S635" s="192">
        <f>'Input| Projects'!$Y635*INDEX('Input| Escalations'!$H$33:$N$33,MATCH('Calc| Project Costs'!S$9,'Input| Escalations'!$H$23:$N$23,0))+'Input| Projects'!$Z635*INDEX('Input| Escalations'!$H$34:$N$34,MATCH('Calc| Project Costs'!S$9,'Input| Escalations'!$H$23:$N$23,0))+'Input| Projects'!$AA635*INDEX('Input| Escalations'!$H$35:$N$35,MATCH('Calc| Project Costs'!S$9,'Input| Escalations'!$H$23:$N$23,0))+1</f>
        <v>1</v>
      </c>
      <c r="T635" s="192">
        <f>'Input| Projects'!$Y635*INDEX('Input| Escalations'!$H$33:$N$33,MATCH('Calc| Project Costs'!T$9,'Input| Escalations'!$H$23:$N$23,0))+'Input| Projects'!$Z635*INDEX('Input| Escalations'!$H$34:$N$34,MATCH('Calc| Project Costs'!T$9,'Input| Escalations'!$H$23:$N$23,0))+'Input| Projects'!$AA635*INDEX('Input| Escalations'!$H$35:$N$35,MATCH('Calc| Project Costs'!T$9,'Input| Escalations'!$H$23:$N$23,0))+1</f>
        <v>1</v>
      </c>
      <c r="U635" s="106"/>
      <c r="V635" s="186">
        <f t="shared" si="300"/>
        <v>0</v>
      </c>
      <c r="W635" s="186">
        <f t="shared" si="301"/>
        <v>0</v>
      </c>
      <c r="X635" s="186">
        <f t="shared" si="302"/>
        <v>0</v>
      </c>
      <c r="Y635" s="186">
        <f t="shared" si="278"/>
        <v>0</v>
      </c>
      <c r="Z635" s="186">
        <f t="shared" si="279"/>
        <v>0</v>
      </c>
      <c r="AA635" s="186">
        <f t="shared" si="280"/>
        <v>0</v>
      </c>
      <c r="AB635" s="186">
        <f t="shared" si="281"/>
        <v>0</v>
      </c>
      <c r="AC635" s="106"/>
      <c r="AD635" s="186">
        <f>'Input| Projects'!Q635*N635*'Input| Escalations'!$K$19</f>
        <v>0</v>
      </c>
      <c r="AE635" s="186">
        <f>'Input| Projects'!R635*O635*'Input| Escalations'!$K$19</f>
        <v>0</v>
      </c>
      <c r="AF635" s="186">
        <f>'Input| Projects'!S635*P635*'Input| Escalations'!$K$19</f>
        <v>0</v>
      </c>
      <c r="AG635" s="186">
        <f>'Input| Projects'!T635*Q635*'Input| Escalations'!$K$19</f>
        <v>0</v>
      </c>
      <c r="AH635" s="186">
        <f>'Input| Projects'!U635*R635*'Input| Escalations'!$K$19</f>
        <v>0</v>
      </c>
      <c r="AI635" s="186">
        <f>'Input| Projects'!V635*S635*'Input| Escalations'!$K$19</f>
        <v>0</v>
      </c>
      <c r="AJ635" s="186">
        <f>'Input| Projects'!W635*T635*'Input| Escalations'!$K$19</f>
        <v>0</v>
      </c>
      <c r="AK635" s="106"/>
      <c r="AL635" s="186" t="str">
        <f>IFERROR(IF('Input| Overheads'!$C$42="Direct costs",SUMPRODUCT(--('Input| Projects'!$AC635="Yes"),'Calc| Overheads Allocation'!C$8,'Calc| Project Costs'!V635),IF('Input| Overheads'!$C$42="Internal labour",SUMPRODUCT(--('Input| Projects'!$AC635="Yes"),'Calc| Overheads Allocation'!C$8,'Calc| Project Costs'!V635,'Input| Projects'!$Y635),IF('Input| Overheads'!$C$42="DNSP defined",SUMPRODUCT(--('Input| Projects'!$AC635="Yes"),'Calc| Overheads Allocation'!C$61,'Input| Projects'!$AF635),""))),"")</f>
        <v/>
      </c>
      <c r="AM635" s="186" t="str">
        <f>IFERROR(IF('Input| Overheads'!$C$42="Direct costs",SUMPRODUCT(--('Input| Projects'!$AC635="Yes"),'Calc| Overheads Allocation'!D$8,'Calc| Project Costs'!W635),IF('Input| Overheads'!$C$42="Internal labour",SUMPRODUCT(--('Input| Projects'!$AC635="Yes"),'Calc| Overheads Allocation'!D$8,'Calc| Project Costs'!W635,'Input| Projects'!$Y635),IF('Input| Overheads'!$C$42="DNSP defined",SUMPRODUCT(--('Input| Projects'!$AC635="Yes"),'Calc| Overheads Allocation'!D$61,'Input| Projects'!$AF635),""))),"")</f>
        <v/>
      </c>
      <c r="AN635" s="186" t="str">
        <f>IFERROR(IF('Input| Overheads'!$C$42="Direct costs",SUMPRODUCT(--('Input| Projects'!$AC635="Yes"),'Calc| Overheads Allocation'!E$8,'Calc| Project Costs'!X635),IF('Input| Overheads'!$C$42="Internal labour",SUMPRODUCT(--('Input| Projects'!$AC635="Yes"),'Calc| Overheads Allocation'!E$8,'Calc| Project Costs'!X635,'Input| Projects'!$Y635),IF('Input| Overheads'!$C$42="DNSP defined",SUMPRODUCT(--('Input| Projects'!$AC635="Yes"),'Calc| Overheads Allocation'!E$61,'Input| Projects'!$AF635),""))),"")</f>
        <v/>
      </c>
      <c r="AO635" s="186" t="str">
        <f>IFERROR(IF('Input| Overheads'!$C$42="Direct costs",SUMPRODUCT(--('Input| Projects'!$AC635="Yes"),'Calc| Overheads Allocation'!F$8,'Calc| Project Costs'!Y635),IF('Input| Overheads'!$C$42="Internal labour",SUMPRODUCT(--('Input| Projects'!$AC635="Yes"),'Calc| Overheads Allocation'!F$8,'Calc| Project Costs'!Y635,'Input| Projects'!$Y635),IF('Input| Overheads'!$C$42="DNSP defined",SUMPRODUCT(--('Input| Projects'!$AC635="Yes"),'Calc| Overheads Allocation'!F$61,'Input| Projects'!$AF635),""))),"")</f>
        <v/>
      </c>
      <c r="AP635" s="186" t="str">
        <f>IFERROR(IF('Input| Overheads'!$C$42="Direct costs",SUMPRODUCT(--('Input| Projects'!$AC635="Yes"),'Calc| Overheads Allocation'!G$8,'Calc| Project Costs'!Z635),IF('Input| Overheads'!$C$42="Internal labour",SUMPRODUCT(--('Input| Projects'!$AC635="Yes"),'Calc| Overheads Allocation'!G$8,'Calc| Project Costs'!Z635,'Input| Projects'!$Y635),IF('Input| Overheads'!$C$42="DNSP defined",SUMPRODUCT(--('Input| Projects'!$AC635="Yes"),'Calc| Overheads Allocation'!G$61,'Input| Projects'!$AF635),""))),"")</f>
        <v/>
      </c>
      <c r="AQ635" s="186" t="str">
        <f>IFERROR(IF('Input| Overheads'!$C$42="Direct costs",SUMPRODUCT(--('Input| Projects'!$AC635="Yes"),'Calc| Overheads Allocation'!H$8,'Calc| Project Costs'!AA635),IF('Input| Overheads'!$C$42="Internal labour",SUMPRODUCT(--('Input| Projects'!$AC635="Yes"),'Calc| Overheads Allocation'!H$8,'Calc| Project Costs'!AA635,'Input| Projects'!$Y635),IF('Input| Overheads'!$C$42="DNSP defined",SUMPRODUCT(--('Input| Projects'!$AC635="Yes"),'Calc| Overheads Allocation'!H$61,'Input| Projects'!$AF635),""))),"")</f>
        <v/>
      </c>
      <c r="AR635" s="186" t="str">
        <f>IFERROR(IF('Input| Overheads'!$C$42="Direct costs",SUMPRODUCT(--('Input| Projects'!$AC635="Yes"),'Calc| Overheads Allocation'!I$8,'Calc| Project Costs'!AB635),IF('Input| Overheads'!$C$42="Internal labour",SUMPRODUCT(--('Input| Projects'!$AC635="Yes"),'Calc| Overheads Allocation'!I$8,'Calc| Project Costs'!AB635,'Input| Projects'!$Y635),IF('Input| Overheads'!$C$42="DNSP defined",SUMPRODUCT(--('Input| Projects'!$AC635="Yes"),'Calc| Overheads Allocation'!I$61,'Input| Projects'!$AF635),""))),"")</f>
        <v/>
      </c>
      <c r="AS635" s="106"/>
      <c r="AT635" s="186" t="str">
        <f>IFERROR(IF('Input| Overheads'!$C$42="Direct costs",SUMPRODUCT(--('Input| Projects'!$AD635="Yes"),'Calc| Overheads Allocation'!C$9,'Calc| Project Costs'!V635),IF('Input| Overheads'!$C$42="Internal labour",SUMPRODUCT(--('Input| Projects'!$AD635="Yes"),'Calc| Overheads Allocation'!C$9,'Calc| Project Costs'!V635,'Input| Projects'!$Y635),IF('Input| Overheads'!$C$42="DNSP defined",SUMPRODUCT(--('Input| Projects'!$AD635="Yes"),'Calc| Overheads Allocation'!C$62,'Input| Projects'!$AG635),""))),"")</f>
        <v/>
      </c>
      <c r="AU635" s="186" t="str">
        <f>IFERROR(IF('Input| Overheads'!$C$42="Direct costs",SUMPRODUCT(--('Input| Projects'!$AD635="Yes"),'Calc| Overheads Allocation'!D$9,'Calc| Project Costs'!W635),IF('Input| Overheads'!$C$42="Internal labour",SUMPRODUCT(--('Input| Projects'!$AD635="Yes"),'Calc| Overheads Allocation'!D$9,'Calc| Project Costs'!W635,'Input| Projects'!$Y635),IF('Input| Overheads'!$C$42="DNSP defined",SUMPRODUCT(--('Input| Projects'!$AD635="Yes"),'Calc| Overheads Allocation'!D$62,'Input| Projects'!$AG635),""))),"")</f>
        <v/>
      </c>
      <c r="AV635" s="186" t="str">
        <f>IFERROR(IF('Input| Overheads'!$C$42="Direct costs",SUMPRODUCT(--('Input| Projects'!$AD635="Yes"),'Calc| Overheads Allocation'!E$9,'Calc| Project Costs'!X635),IF('Input| Overheads'!$C$42="Internal labour",SUMPRODUCT(--('Input| Projects'!$AD635="Yes"),'Calc| Overheads Allocation'!E$9,'Calc| Project Costs'!X635,'Input| Projects'!$Y635),IF('Input| Overheads'!$C$42="DNSP defined",SUMPRODUCT(--('Input| Projects'!$AD635="Yes"),'Calc| Overheads Allocation'!E$62,'Input| Projects'!$AG635),""))),"")</f>
        <v/>
      </c>
      <c r="AW635" s="186" t="str">
        <f>IFERROR(IF('Input| Overheads'!$C$42="Direct costs",SUMPRODUCT(--('Input| Projects'!$AD635="Yes"),'Calc| Overheads Allocation'!F$9,'Calc| Project Costs'!Y635),IF('Input| Overheads'!$C$42="Internal labour",SUMPRODUCT(--('Input| Projects'!$AD635="Yes"),'Calc| Overheads Allocation'!F$9,'Calc| Project Costs'!Y635,'Input| Projects'!$Y635),IF('Input| Overheads'!$C$42="DNSP defined",SUMPRODUCT(--('Input| Projects'!$AD635="Yes"),'Calc| Overheads Allocation'!F$62,'Input| Projects'!$AG635),""))),"")</f>
        <v/>
      </c>
      <c r="AX635" s="186" t="str">
        <f>IFERROR(IF('Input| Overheads'!$C$42="Direct costs",SUMPRODUCT(--('Input| Projects'!$AD635="Yes"),'Calc| Overheads Allocation'!G$9,'Calc| Project Costs'!Z635),IF('Input| Overheads'!$C$42="Internal labour",SUMPRODUCT(--('Input| Projects'!$AD635="Yes"),'Calc| Overheads Allocation'!G$9,'Calc| Project Costs'!Z635,'Input| Projects'!$Y635),IF('Input| Overheads'!$C$42="DNSP defined",SUMPRODUCT(--('Input| Projects'!$AD635="Yes"),'Calc| Overheads Allocation'!G$62,'Input| Projects'!$AG635),""))),"")</f>
        <v/>
      </c>
      <c r="AY635" s="186" t="str">
        <f>IFERROR(IF('Input| Overheads'!$C$42="Direct costs",SUMPRODUCT(--('Input| Projects'!$AD635="Yes"),'Calc| Overheads Allocation'!H$9,'Calc| Project Costs'!AA635),IF('Input| Overheads'!$C$42="Internal labour",SUMPRODUCT(--('Input| Projects'!$AD635="Yes"),'Calc| Overheads Allocation'!H$9,'Calc| Project Costs'!AA635,'Input| Projects'!$Y635),IF('Input| Overheads'!$C$42="DNSP defined",SUMPRODUCT(--('Input| Projects'!$AD635="Yes"),'Calc| Overheads Allocation'!H$62,'Input| Projects'!$AG635),""))),"")</f>
        <v/>
      </c>
      <c r="AZ635" s="186" t="str">
        <f>IFERROR(IF('Input| Overheads'!$C$42="Direct costs",SUMPRODUCT(--('Input| Projects'!$AD635="Yes"),'Calc| Overheads Allocation'!I$9,'Calc| Project Costs'!AB635),IF('Input| Overheads'!$C$42="Internal labour",SUMPRODUCT(--('Input| Projects'!$AD635="Yes"),'Calc| Overheads Allocation'!I$9,'Calc| Project Costs'!AB635,'Input| Projects'!$Y635),IF('Input| Overheads'!$C$42="DNSP defined",SUMPRODUCT(--('Input| Projects'!$AD635="Yes"),'Calc| Overheads Allocation'!I$62,'Input| Projects'!$AG635),""))),"")</f>
        <v/>
      </c>
      <c r="BA635" s="106"/>
      <c r="BB635" s="186">
        <f t="shared" si="303"/>
        <v>0</v>
      </c>
      <c r="BC635" s="186">
        <f t="shared" si="304"/>
        <v>0</v>
      </c>
      <c r="BD635" s="186">
        <f t="shared" si="305"/>
        <v>0</v>
      </c>
      <c r="BE635" s="186">
        <f t="shared" si="282"/>
        <v>0</v>
      </c>
      <c r="BF635" s="186">
        <f t="shared" si="283"/>
        <v>0</v>
      </c>
      <c r="BG635" s="186">
        <f t="shared" si="284"/>
        <v>0</v>
      </c>
      <c r="BH635" s="186">
        <f t="shared" si="285"/>
        <v>0</v>
      </c>
      <c r="BI635" s="97"/>
      <c r="BJ635" s="186" t="str">
        <f t="shared" si="286"/>
        <v/>
      </c>
      <c r="BK635" s="186" t="str">
        <f t="shared" si="287"/>
        <v/>
      </c>
      <c r="BL635" s="186" t="str">
        <f t="shared" si="288"/>
        <v/>
      </c>
      <c r="BM635" s="186" t="str">
        <f t="shared" si="289"/>
        <v/>
      </c>
      <c r="BN635" s="186" t="str">
        <f t="shared" si="290"/>
        <v/>
      </c>
      <c r="BO635" s="186" t="str">
        <f t="shared" si="291"/>
        <v/>
      </c>
      <c r="BP635" s="186" t="str">
        <f t="shared" si="292"/>
        <v/>
      </c>
      <c r="BQ635" s="97"/>
      <c r="BR635" s="186">
        <f t="shared" si="293"/>
        <v>0</v>
      </c>
      <c r="BS635" s="186">
        <f t="shared" si="294"/>
        <v>0</v>
      </c>
      <c r="BT635" s="222">
        <f t="shared" si="295"/>
        <v>0</v>
      </c>
      <c r="BU635" s="222">
        <f t="shared" si="296"/>
        <v>0</v>
      </c>
      <c r="BV635" s="222">
        <f t="shared" si="297"/>
        <v>0</v>
      </c>
      <c r="BW635" s="222">
        <f t="shared" si="298"/>
        <v>0</v>
      </c>
      <c r="BX635" s="222">
        <f t="shared" si="299"/>
        <v>0</v>
      </c>
      <c r="BY635" s="106"/>
      <c r="BZ635" s="197" t="str">
        <f>IF(SUMIF('Input| Projects'!$AS$8:$CP$8,"Dx",'Input| Projects'!$AS635:$CP635)=0,"",SUMIF('Input| Projects'!$AS$8:$CP$8,"Dx",'Input| Projects'!$AS635:$CP635))</f>
        <v/>
      </c>
      <c r="CA635" s="197" t="str">
        <f>IF(SUMIF('Input| Projects'!$AS$8:$CP$8,"Tx",'Input| Projects'!$AS635:$CP635)=0,"",SUMIF('Input| Projects'!$AS$8:$CP$8,"Tx",'Input| Projects'!$AS635:$CP635))</f>
        <v/>
      </c>
      <c r="CB635" s="150" t="str">
        <f t="shared" si="306"/>
        <v/>
      </c>
    </row>
    <row r="636" spans="2:80" x14ac:dyDescent="0.2">
      <c r="B636" s="201">
        <f>IFERROR('Input| Projects'!B636,"")</f>
        <v>627</v>
      </c>
      <c r="C636" s="42" t="str">
        <f>IFERROR(IF('Input| Projects'!C636="","",'Input| Projects'!C636),"")</f>
        <v/>
      </c>
      <c r="D636" s="42" t="str">
        <f>IFERROR(IF('Input| Projects'!D636="","",'Input| Projects'!D636),"")</f>
        <v/>
      </c>
      <c r="E636" s="104"/>
      <c r="F636" s="190">
        <f>IFERROR('Input| Projects'!I636*'Input| Escalations'!$K$19,"")</f>
        <v>0</v>
      </c>
      <c r="G636" s="190">
        <f>IFERROR('Input| Projects'!J636*'Input| Escalations'!$K$19,"")</f>
        <v>0</v>
      </c>
      <c r="H636" s="190">
        <f>IFERROR('Input| Projects'!K636*'Input| Escalations'!$K$19,"")</f>
        <v>0</v>
      </c>
      <c r="I636" s="190">
        <f>IFERROR('Input| Projects'!L636*'Input| Escalations'!$K$19,"")</f>
        <v>0</v>
      </c>
      <c r="J636" s="190">
        <f>IFERROR('Input| Projects'!M636*'Input| Escalations'!$K$19,"")</f>
        <v>0</v>
      </c>
      <c r="K636" s="190">
        <f>IFERROR('Input| Projects'!N636*'Input| Escalations'!$K$19,"")</f>
        <v>0</v>
      </c>
      <c r="L636" s="190">
        <f>IFERROR('Input| Projects'!O636*'Input| Escalations'!$K$19,"")</f>
        <v>0</v>
      </c>
      <c r="M636" s="150" t="str">
        <f>IF(ABS(SUM(F636:L636)-(SUM('Input| Projects'!I636:O636)*'Input| Escalations'!$K$19))&lt;0.0000001,"",1)</f>
        <v/>
      </c>
      <c r="N636" s="192">
        <f>'Input| Projects'!$Y636*INDEX('Input| Escalations'!$H$33:$N$33,MATCH('Calc| Project Costs'!N$9,'Input| Escalations'!$H$23:$N$23,0))+'Input| Projects'!$Z636*INDEX('Input| Escalations'!$H$34:$N$34,MATCH('Calc| Project Costs'!N$9,'Input| Escalations'!$H$23:$N$23,0))+'Input| Projects'!$AA636*INDEX('Input| Escalations'!$H$35:$N$35,MATCH('Calc| Project Costs'!N$9,'Input| Escalations'!$H$23:$N$23,0))+1</f>
        <v>1</v>
      </c>
      <c r="O636" s="192">
        <f>'Input| Projects'!$Y636*INDEX('Input| Escalations'!$H$33:$N$33,MATCH('Calc| Project Costs'!O$9,'Input| Escalations'!$H$23:$N$23,0))+'Input| Projects'!$Z636*INDEX('Input| Escalations'!$H$34:$N$34,MATCH('Calc| Project Costs'!O$9,'Input| Escalations'!$H$23:$N$23,0))+'Input| Projects'!$AA636*INDEX('Input| Escalations'!$H$35:$N$35,MATCH('Calc| Project Costs'!O$9,'Input| Escalations'!$H$23:$N$23,0))+1</f>
        <v>1</v>
      </c>
      <c r="P636" s="192">
        <f>'Input| Projects'!$Y636*INDEX('Input| Escalations'!$H$33:$N$33,MATCH('Calc| Project Costs'!P$9,'Input| Escalations'!$H$23:$N$23,0))+'Input| Projects'!$Z636*INDEX('Input| Escalations'!$H$34:$N$34,MATCH('Calc| Project Costs'!P$9,'Input| Escalations'!$H$23:$N$23,0))+'Input| Projects'!$AA636*INDEX('Input| Escalations'!$H$35:$N$35,MATCH('Calc| Project Costs'!P$9,'Input| Escalations'!$H$23:$N$23,0))+1</f>
        <v>1</v>
      </c>
      <c r="Q636" s="192">
        <f>'Input| Projects'!$Y636*INDEX('Input| Escalations'!$H$33:$N$33,MATCH('Calc| Project Costs'!Q$9,'Input| Escalations'!$H$23:$N$23,0))+'Input| Projects'!$Z636*INDEX('Input| Escalations'!$H$34:$N$34,MATCH('Calc| Project Costs'!Q$9,'Input| Escalations'!$H$23:$N$23,0))+'Input| Projects'!$AA636*INDEX('Input| Escalations'!$H$35:$N$35,MATCH('Calc| Project Costs'!Q$9,'Input| Escalations'!$H$23:$N$23,0))+1</f>
        <v>1</v>
      </c>
      <c r="R636" s="192">
        <f>'Input| Projects'!$Y636*INDEX('Input| Escalations'!$H$33:$N$33,MATCH('Calc| Project Costs'!R$9,'Input| Escalations'!$H$23:$N$23,0))+'Input| Projects'!$Z636*INDEX('Input| Escalations'!$H$34:$N$34,MATCH('Calc| Project Costs'!R$9,'Input| Escalations'!$H$23:$N$23,0))+'Input| Projects'!$AA636*INDEX('Input| Escalations'!$H$35:$N$35,MATCH('Calc| Project Costs'!R$9,'Input| Escalations'!$H$23:$N$23,0))+1</f>
        <v>1</v>
      </c>
      <c r="S636" s="192">
        <f>'Input| Projects'!$Y636*INDEX('Input| Escalations'!$H$33:$N$33,MATCH('Calc| Project Costs'!S$9,'Input| Escalations'!$H$23:$N$23,0))+'Input| Projects'!$Z636*INDEX('Input| Escalations'!$H$34:$N$34,MATCH('Calc| Project Costs'!S$9,'Input| Escalations'!$H$23:$N$23,0))+'Input| Projects'!$AA636*INDEX('Input| Escalations'!$H$35:$N$35,MATCH('Calc| Project Costs'!S$9,'Input| Escalations'!$H$23:$N$23,0))+1</f>
        <v>1</v>
      </c>
      <c r="T636" s="192">
        <f>'Input| Projects'!$Y636*INDEX('Input| Escalations'!$H$33:$N$33,MATCH('Calc| Project Costs'!T$9,'Input| Escalations'!$H$23:$N$23,0))+'Input| Projects'!$Z636*INDEX('Input| Escalations'!$H$34:$N$34,MATCH('Calc| Project Costs'!T$9,'Input| Escalations'!$H$23:$N$23,0))+'Input| Projects'!$AA636*INDEX('Input| Escalations'!$H$35:$N$35,MATCH('Calc| Project Costs'!T$9,'Input| Escalations'!$H$23:$N$23,0))+1</f>
        <v>1</v>
      </c>
      <c r="U636" s="106"/>
      <c r="V636" s="186">
        <f t="shared" si="300"/>
        <v>0</v>
      </c>
      <c r="W636" s="186">
        <f t="shared" si="301"/>
        <v>0</v>
      </c>
      <c r="X636" s="186">
        <f t="shared" si="302"/>
        <v>0</v>
      </c>
      <c r="Y636" s="186">
        <f t="shared" si="278"/>
        <v>0</v>
      </c>
      <c r="Z636" s="186">
        <f t="shared" si="279"/>
        <v>0</v>
      </c>
      <c r="AA636" s="186">
        <f t="shared" si="280"/>
        <v>0</v>
      </c>
      <c r="AB636" s="186">
        <f t="shared" si="281"/>
        <v>0</v>
      </c>
      <c r="AC636" s="106"/>
      <c r="AD636" s="186">
        <f>'Input| Projects'!Q636*N636*'Input| Escalations'!$K$19</f>
        <v>0</v>
      </c>
      <c r="AE636" s="186">
        <f>'Input| Projects'!R636*O636*'Input| Escalations'!$K$19</f>
        <v>0</v>
      </c>
      <c r="AF636" s="186">
        <f>'Input| Projects'!S636*P636*'Input| Escalations'!$K$19</f>
        <v>0</v>
      </c>
      <c r="AG636" s="186">
        <f>'Input| Projects'!T636*Q636*'Input| Escalations'!$K$19</f>
        <v>0</v>
      </c>
      <c r="AH636" s="186">
        <f>'Input| Projects'!U636*R636*'Input| Escalations'!$K$19</f>
        <v>0</v>
      </c>
      <c r="AI636" s="186">
        <f>'Input| Projects'!V636*S636*'Input| Escalations'!$K$19</f>
        <v>0</v>
      </c>
      <c r="AJ636" s="186">
        <f>'Input| Projects'!W636*T636*'Input| Escalations'!$K$19</f>
        <v>0</v>
      </c>
      <c r="AK636" s="106"/>
      <c r="AL636" s="186" t="str">
        <f>IFERROR(IF('Input| Overheads'!$C$42="Direct costs",SUMPRODUCT(--('Input| Projects'!$AC636="Yes"),'Calc| Overheads Allocation'!C$8,'Calc| Project Costs'!V636),IF('Input| Overheads'!$C$42="Internal labour",SUMPRODUCT(--('Input| Projects'!$AC636="Yes"),'Calc| Overheads Allocation'!C$8,'Calc| Project Costs'!V636,'Input| Projects'!$Y636),IF('Input| Overheads'!$C$42="DNSP defined",SUMPRODUCT(--('Input| Projects'!$AC636="Yes"),'Calc| Overheads Allocation'!C$61,'Input| Projects'!$AF636),""))),"")</f>
        <v/>
      </c>
      <c r="AM636" s="186" t="str">
        <f>IFERROR(IF('Input| Overheads'!$C$42="Direct costs",SUMPRODUCT(--('Input| Projects'!$AC636="Yes"),'Calc| Overheads Allocation'!D$8,'Calc| Project Costs'!W636),IF('Input| Overheads'!$C$42="Internal labour",SUMPRODUCT(--('Input| Projects'!$AC636="Yes"),'Calc| Overheads Allocation'!D$8,'Calc| Project Costs'!W636,'Input| Projects'!$Y636),IF('Input| Overheads'!$C$42="DNSP defined",SUMPRODUCT(--('Input| Projects'!$AC636="Yes"),'Calc| Overheads Allocation'!D$61,'Input| Projects'!$AF636),""))),"")</f>
        <v/>
      </c>
      <c r="AN636" s="186" t="str">
        <f>IFERROR(IF('Input| Overheads'!$C$42="Direct costs",SUMPRODUCT(--('Input| Projects'!$AC636="Yes"),'Calc| Overheads Allocation'!E$8,'Calc| Project Costs'!X636),IF('Input| Overheads'!$C$42="Internal labour",SUMPRODUCT(--('Input| Projects'!$AC636="Yes"),'Calc| Overheads Allocation'!E$8,'Calc| Project Costs'!X636,'Input| Projects'!$Y636),IF('Input| Overheads'!$C$42="DNSP defined",SUMPRODUCT(--('Input| Projects'!$AC636="Yes"),'Calc| Overheads Allocation'!E$61,'Input| Projects'!$AF636),""))),"")</f>
        <v/>
      </c>
      <c r="AO636" s="186" t="str">
        <f>IFERROR(IF('Input| Overheads'!$C$42="Direct costs",SUMPRODUCT(--('Input| Projects'!$AC636="Yes"),'Calc| Overheads Allocation'!F$8,'Calc| Project Costs'!Y636),IF('Input| Overheads'!$C$42="Internal labour",SUMPRODUCT(--('Input| Projects'!$AC636="Yes"),'Calc| Overheads Allocation'!F$8,'Calc| Project Costs'!Y636,'Input| Projects'!$Y636),IF('Input| Overheads'!$C$42="DNSP defined",SUMPRODUCT(--('Input| Projects'!$AC636="Yes"),'Calc| Overheads Allocation'!F$61,'Input| Projects'!$AF636),""))),"")</f>
        <v/>
      </c>
      <c r="AP636" s="186" t="str">
        <f>IFERROR(IF('Input| Overheads'!$C$42="Direct costs",SUMPRODUCT(--('Input| Projects'!$AC636="Yes"),'Calc| Overheads Allocation'!G$8,'Calc| Project Costs'!Z636),IF('Input| Overheads'!$C$42="Internal labour",SUMPRODUCT(--('Input| Projects'!$AC636="Yes"),'Calc| Overheads Allocation'!G$8,'Calc| Project Costs'!Z636,'Input| Projects'!$Y636),IF('Input| Overheads'!$C$42="DNSP defined",SUMPRODUCT(--('Input| Projects'!$AC636="Yes"),'Calc| Overheads Allocation'!G$61,'Input| Projects'!$AF636),""))),"")</f>
        <v/>
      </c>
      <c r="AQ636" s="186" t="str">
        <f>IFERROR(IF('Input| Overheads'!$C$42="Direct costs",SUMPRODUCT(--('Input| Projects'!$AC636="Yes"),'Calc| Overheads Allocation'!H$8,'Calc| Project Costs'!AA636),IF('Input| Overheads'!$C$42="Internal labour",SUMPRODUCT(--('Input| Projects'!$AC636="Yes"),'Calc| Overheads Allocation'!H$8,'Calc| Project Costs'!AA636,'Input| Projects'!$Y636),IF('Input| Overheads'!$C$42="DNSP defined",SUMPRODUCT(--('Input| Projects'!$AC636="Yes"),'Calc| Overheads Allocation'!H$61,'Input| Projects'!$AF636),""))),"")</f>
        <v/>
      </c>
      <c r="AR636" s="186" t="str">
        <f>IFERROR(IF('Input| Overheads'!$C$42="Direct costs",SUMPRODUCT(--('Input| Projects'!$AC636="Yes"),'Calc| Overheads Allocation'!I$8,'Calc| Project Costs'!AB636),IF('Input| Overheads'!$C$42="Internal labour",SUMPRODUCT(--('Input| Projects'!$AC636="Yes"),'Calc| Overheads Allocation'!I$8,'Calc| Project Costs'!AB636,'Input| Projects'!$Y636),IF('Input| Overheads'!$C$42="DNSP defined",SUMPRODUCT(--('Input| Projects'!$AC636="Yes"),'Calc| Overheads Allocation'!I$61,'Input| Projects'!$AF636),""))),"")</f>
        <v/>
      </c>
      <c r="AS636" s="106"/>
      <c r="AT636" s="186" t="str">
        <f>IFERROR(IF('Input| Overheads'!$C$42="Direct costs",SUMPRODUCT(--('Input| Projects'!$AD636="Yes"),'Calc| Overheads Allocation'!C$9,'Calc| Project Costs'!V636),IF('Input| Overheads'!$C$42="Internal labour",SUMPRODUCT(--('Input| Projects'!$AD636="Yes"),'Calc| Overheads Allocation'!C$9,'Calc| Project Costs'!V636,'Input| Projects'!$Y636),IF('Input| Overheads'!$C$42="DNSP defined",SUMPRODUCT(--('Input| Projects'!$AD636="Yes"),'Calc| Overheads Allocation'!C$62,'Input| Projects'!$AG636),""))),"")</f>
        <v/>
      </c>
      <c r="AU636" s="186" t="str">
        <f>IFERROR(IF('Input| Overheads'!$C$42="Direct costs",SUMPRODUCT(--('Input| Projects'!$AD636="Yes"),'Calc| Overheads Allocation'!D$9,'Calc| Project Costs'!W636),IF('Input| Overheads'!$C$42="Internal labour",SUMPRODUCT(--('Input| Projects'!$AD636="Yes"),'Calc| Overheads Allocation'!D$9,'Calc| Project Costs'!W636,'Input| Projects'!$Y636),IF('Input| Overheads'!$C$42="DNSP defined",SUMPRODUCT(--('Input| Projects'!$AD636="Yes"),'Calc| Overheads Allocation'!D$62,'Input| Projects'!$AG636),""))),"")</f>
        <v/>
      </c>
      <c r="AV636" s="186" t="str">
        <f>IFERROR(IF('Input| Overheads'!$C$42="Direct costs",SUMPRODUCT(--('Input| Projects'!$AD636="Yes"),'Calc| Overheads Allocation'!E$9,'Calc| Project Costs'!X636),IF('Input| Overheads'!$C$42="Internal labour",SUMPRODUCT(--('Input| Projects'!$AD636="Yes"),'Calc| Overheads Allocation'!E$9,'Calc| Project Costs'!X636,'Input| Projects'!$Y636),IF('Input| Overheads'!$C$42="DNSP defined",SUMPRODUCT(--('Input| Projects'!$AD636="Yes"),'Calc| Overheads Allocation'!E$62,'Input| Projects'!$AG636),""))),"")</f>
        <v/>
      </c>
      <c r="AW636" s="186" t="str">
        <f>IFERROR(IF('Input| Overheads'!$C$42="Direct costs",SUMPRODUCT(--('Input| Projects'!$AD636="Yes"),'Calc| Overheads Allocation'!F$9,'Calc| Project Costs'!Y636),IF('Input| Overheads'!$C$42="Internal labour",SUMPRODUCT(--('Input| Projects'!$AD636="Yes"),'Calc| Overheads Allocation'!F$9,'Calc| Project Costs'!Y636,'Input| Projects'!$Y636),IF('Input| Overheads'!$C$42="DNSP defined",SUMPRODUCT(--('Input| Projects'!$AD636="Yes"),'Calc| Overheads Allocation'!F$62,'Input| Projects'!$AG636),""))),"")</f>
        <v/>
      </c>
      <c r="AX636" s="186" t="str">
        <f>IFERROR(IF('Input| Overheads'!$C$42="Direct costs",SUMPRODUCT(--('Input| Projects'!$AD636="Yes"),'Calc| Overheads Allocation'!G$9,'Calc| Project Costs'!Z636),IF('Input| Overheads'!$C$42="Internal labour",SUMPRODUCT(--('Input| Projects'!$AD636="Yes"),'Calc| Overheads Allocation'!G$9,'Calc| Project Costs'!Z636,'Input| Projects'!$Y636),IF('Input| Overheads'!$C$42="DNSP defined",SUMPRODUCT(--('Input| Projects'!$AD636="Yes"),'Calc| Overheads Allocation'!G$62,'Input| Projects'!$AG636),""))),"")</f>
        <v/>
      </c>
      <c r="AY636" s="186" t="str">
        <f>IFERROR(IF('Input| Overheads'!$C$42="Direct costs",SUMPRODUCT(--('Input| Projects'!$AD636="Yes"),'Calc| Overheads Allocation'!H$9,'Calc| Project Costs'!AA636),IF('Input| Overheads'!$C$42="Internal labour",SUMPRODUCT(--('Input| Projects'!$AD636="Yes"),'Calc| Overheads Allocation'!H$9,'Calc| Project Costs'!AA636,'Input| Projects'!$Y636),IF('Input| Overheads'!$C$42="DNSP defined",SUMPRODUCT(--('Input| Projects'!$AD636="Yes"),'Calc| Overheads Allocation'!H$62,'Input| Projects'!$AG636),""))),"")</f>
        <v/>
      </c>
      <c r="AZ636" s="186" t="str">
        <f>IFERROR(IF('Input| Overheads'!$C$42="Direct costs",SUMPRODUCT(--('Input| Projects'!$AD636="Yes"),'Calc| Overheads Allocation'!I$9,'Calc| Project Costs'!AB636),IF('Input| Overheads'!$C$42="Internal labour",SUMPRODUCT(--('Input| Projects'!$AD636="Yes"),'Calc| Overheads Allocation'!I$9,'Calc| Project Costs'!AB636,'Input| Projects'!$Y636),IF('Input| Overheads'!$C$42="DNSP defined",SUMPRODUCT(--('Input| Projects'!$AD636="Yes"),'Calc| Overheads Allocation'!I$62,'Input| Projects'!$AG636),""))),"")</f>
        <v/>
      </c>
      <c r="BA636" s="106"/>
      <c r="BB636" s="186">
        <f t="shared" si="303"/>
        <v>0</v>
      </c>
      <c r="BC636" s="186">
        <f t="shared" si="304"/>
        <v>0</v>
      </c>
      <c r="BD636" s="186">
        <f t="shared" si="305"/>
        <v>0</v>
      </c>
      <c r="BE636" s="186">
        <f t="shared" si="282"/>
        <v>0</v>
      </c>
      <c r="BF636" s="186">
        <f t="shared" si="283"/>
        <v>0</v>
      </c>
      <c r="BG636" s="186">
        <f t="shared" si="284"/>
        <v>0</v>
      </c>
      <c r="BH636" s="186">
        <f t="shared" si="285"/>
        <v>0</v>
      </c>
      <c r="BI636" s="97"/>
      <c r="BJ636" s="186" t="str">
        <f t="shared" si="286"/>
        <v/>
      </c>
      <c r="BK636" s="186" t="str">
        <f t="shared" si="287"/>
        <v/>
      </c>
      <c r="BL636" s="186" t="str">
        <f t="shared" si="288"/>
        <v/>
      </c>
      <c r="BM636" s="186" t="str">
        <f t="shared" si="289"/>
        <v/>
      </c>
      <c r="BN636" s="186" t="str">
        <f t="shared" si="290"/>
        <v/>
      </c>
      <c r="BO636" s="186" t="str">
        <f t="shared" si="291"/>
        <v/>
      </c>
      <c r="BP636" s="186" t="str">
        <f t="shared" si="292"/>
        <v/>
      </c>
      <c r="BQ636" s="97"/>
      <c r="BR636" s="186">
        <f t="shared" si="293"/>
        <v>0</v>
      </c>
      <c r="BS636" s="186">
        <f t="shared" si="294"/>
        <v>0</v>
      </c>
      <c r="BT636" s="222">
        <f t="shared" si="295"/>
        <v>0</v>
      </c>
      <c r="BU636" s="222">
        <f t="shared" si="296"/>
        <v>0</v>
      </c>
      <c r="BV636" s="222">
        <f t="shared" si="297"/>
        <v>0</v>
      </c>
      <c r="BW636" s="222">
        <f t="shared" si="298"/>
        <v>0</v>
      </c>
      <c r="BX636" s="222">
        <f t="shared" si="299"/>
        <v>0</v>
      </c>
      <c r="BY636" s="106"/>
      <c r="BZ636" s="197" t="str">
        <f>IF(SUMIF('Input| Projects'!$AS$8:$CP$8,"Dx",'Input| Projects'!$AS636:$CP636)=0,"",SUMIF('Input| Projects'!$AS$8:$CP$8,"Dx",'Input| Projects'!$AS636:$CP636))</f>
        <v/>
      </c>
      <c r="CA636" s="197" t="str">
        <f>IF(SUMIF('Input| Projects'!$AS$8:$CP$8,"Tx",'Input| Projects'!$AS636:$CP636)=0,"",SUMIF('Input| Projects'!$AS$8:$CP$8,"Tx",'Input| Projects'!$AS636:$CP636))</f>
        <v/>
      </c>
      <c r="CB636" s="150" t="str">
        <f t="shared" si="306"/>
        <v/>
      </c>
    </row>
    <row r="637" spans="2:80" x14ac:dyDescent="0.2">
      <c r="B637" s="201">
        <f>IFERROR('Input| Projects'!B637,"")</f>
        <v>628</v>
      </c>
      <c r="C637" s="42" t="str">
        <f>IFERROR(IF('Input| Projects'!C637="","",'Input| Projects'!C637),"")</f>
        <v/>
      </c>
      <c r="D637" s="42" t="str">
        <f>IFERROR(IF('Input| Projects'!D637="","",'Input| Projects'!D637),"")</f>
        <v/>
      </c>
      <c r="E637" s="104"/>
      <c r="F637" s="190">
        <f>IFERROR('Input| Projects'!I637*'Input| Escalations'!$K$19,"")</f>
        <v>0</v>
      </c>
      <c r="G637" s="190">
        <f>IFERROR('Input| Projects'!J637*'Input| Escalations'!$K$19,"")</f>
        <v>0</v>
      </c>
      <c r="H637" s="190">
        <f>IFERROR('Input| Projects'!K637*'Input| Escalations'!$K$19,"")</f>
        <v>0</v>
      </c>
      <c r="I637" s="190">
        <f>IFERROR('Input| Projects'!L637*'Input| Escalations'!$K$19,"")</f>
        <v>0</v>
      </c>
      <c r="J637" s="190">
        <f>IFERROR('Input| Projects'!M637*'Input| Escalations'!$K$19,"")</f>
        <v>0</v>
      </c>
      <c r="K637" s="190">
        <f>IFERROR('Input| Projects'!N637*'Input| Escalations'!$K$19,"")</f>
        <v>0</v>
      </c>
      <c r="L637" s="190">
        <f>IFERROR('Input| Projects'!O637*'Input| Escalations'!$K$19,"")</f>
        <v>0</v>
      </c>
      <c r="M637" s="150" t="str">
        <f>IF(ABS(SUM(F637:L637)-(SUM('Input| Projects'!I637:O637)*'Input| Escalations'!$K$19))&lt;0.0000001,"",1)</f>
        <v/>
      </c>
      <c r="N637" s="192">
        <f>'Input| Projects'!$Y637*INDEX('Input| Escalations'!$H$33:$N$33,MATCH('Calc| Project Costs'!N$9,'Input| Escalations'!$H$23:$N$23,0))+'Input| Projects'!$Z637*INDEX('Input| Escalations'!$H$34:$N$34,MATCH('Calc| Project Costs'!N$9,'Input| Escalations'!$H$23:$N$23,0))+'Input| Projects'!$AA637*INDEX('Input| Escalations'!$H$35:$N$35,MATCH('Calc| Project Costs'!N$9,'Input| Escalations'!$H$23:$N$23,0))+1</f>
        <v>1</v>
      </c>
      <c r="O637" s="192">
        <f>'Input| Projects'!$Y637*INDEX('Input| Escalations'!$H$33:$N$33,MATCH('Calc| Project Costs'!O$9,'Input| Escalations'!$H$23:$N$23,0))+'Input| Projects'!$Z637*INDEX('Input| Escalations'!$H$34:$N$34,MATCH('Calc| Project Costs'!O$9,'Input| Escalations'!$H$23:$N$23,0))+'Input| Projects'!$AA637*INDEX('Input| Escalations'!$H$35:$N$35,MATCH('Calc| Project Costs'!O$9,'Input| Escalations'!$H$23:$N$23,0))+1</f>
        <v>1</v>
      </c>
      <c r="P637" s="192">
        <f>'Input| Projects'!$Y637*INDEX('Input| Escalations'!$H$33:$N$33,MATCH('Calc| Project Costs'!P$9,'Input| Escalations'!$H$23:$N$23,0))+'Input| Projects'!$Z637*INDEX('Input| Escalations'!$H$34:$N$34,MATCH('Calc| Project Costs'!P$9,'Input| Escalations'!$H$23:$N$23,0))+'Input| Projects'!$AA637*INDEX('Input| Escalations'!$H$35:$N$35,MATCH('Calc| Project Costs'!P$9,'Input| Escalations'!$H$23:$N$23,0))+1</f>
        <v>1</v>
      </c>
      <c r="Q637" s="192">
        <f>'Input| Projects'!$Y637*INDEX('Input| Escalations'!$H$33:$N$33,MATCH('Calc| Project Costs'!Q$9,'Input| Escalations'!$H$23:$N$23,0))+'Input| Projects'!$Z637*INDEX('Input| Escalations'!$H$34:$N$34,MATCH('Calc| Project Costs'!Q$9,'Input| Escalations'!$H$23:$N$23,0))+'Input| Projects'!$AA637*INDEX('Input| Escalations'!$H$35:$N$35,MATCH('Calc| Project Costs'!Q$9,'Input| Escalations'!$H$23:$N$23,0))+1</f>
        <v>1</v>
      </c>
      <c r="R637" s="192">
        <f>'Input| Projects'!$Y637*INDEX('Input| Escalations'!$H$33:$N$33,MATCH('Calc| Project Costs'!R$9,'Input| Escalations'!$H$23:$N$23,0))+'Input| Projects'!$Z637*INDEX('Input| Escalations'!$H$34:$N$34,MATCH('Calc| Project Costs'!R$9,'Input| Escalations'!$H$23:$N$23,0))+'Input| Projects'!$AA637*INDEX('Input| Escalations'!$H$35:$N$35,MATCH('Calc| Project Costs'!R$9,'Input| Escalations'!$H$23:$N$23,0))+1</f>
        <v>1</v>
      </c>
      <c r="S637" s="192">
        <f>'Input| Projects'!$Y637*INDEX('Input| Escalations'!$H$33:$N$33,MATCH('Calc| Project Costs'!S$9,'Input| Escalations'!$H$23:$N$23,0))+'Input| Projects'!$Z637*INDEX('Input| Escalations'!$H$34:$N$34,MATCH('Calc| Project Costs'!S$9,'Input| Escalations'!$H$23:$N$23,0))+'Input| Projects'!$AA637*INDEX('Input| Escalations'!$H$35:$N$35,MATCH('Calc| Project Costs'!S$9,'Input| Escalations'!$H$23:$N$23,0))+1</f>
        <v>1</v>
      </c>
      <c r="T637" s="192">
        <f>'Input| Projects'!$Y637*INDEX('Input| Escalations'!$H$33:$N$33,MATCH('Calc| Project Costs'!T$9,'Input| Escalations'!$H$23:$N$23,0))+'Input| Projects'!$Z637*INDEX('Input| Escalations'!$H$34:$N$34,MATCH('Calc| Project Costs'!T$9,'Input| Escalations'!$H$23:$N$23,0))+'Input| Projects'!$AA637*INDEX('Input| Escalations'!$H$35:$N$35,MATCH('Calc| Project Costs'!T$9,'Input| Escalations'!$H$23:$N$23,0))+1</f>
        <v>1</v>
      </c>
      <c r="U637" s="106"/>
      <c r="V637" s="186">
        <f t="shared" si="300"/>
        <v>0</v>
      </c>
      <c r="W637" s="186">
        <f t="shared" si="301"/>
        <v>0</v>
      </c>
      <c r="X637" s="186">
        <f t="shared" si="302"/>
        <v>0</v>
      </c>
      <c r="Y637" s="186">
        <f t="shared" si="278"/>
        <v>0</v>
      </c>
      <c r="Z637" s="186">
        <f t="shared" si="279"/>
        <v>0</v>
      </c>
      <c r="AA637" s="186">
        <f t="shared" si="280"/>
        <v>0</v>
      </c>
      <c r="AB637" s="186">
        <f t="shared" si="281"/>
        <v>0</v>
      </c>
      <c r="AC637" s="106"/>
      <c r="AD637" s="186">
        <f>'Input| Projects'!Q637*N637*'Input| Escalations'!$K$19</f>
        <v>0</v>
      </c>
      <c r="AE637" s="186">
        <f>'Input| Projects'!R637*O637*'Input| Escalations'!$K$19</f>
        <v>0</v>
      </c>
      <c r="AF637" s="186">
        <f>'Input| Projects'!S637*P637*'Input| Escalations'!$K$19</f>
        <v>0</v>
      </c>
      <c r="AG637" s="186">
        <f>'Input| Projects'!T637*Q637*'Input| Escalations'!$K$19</f>
        <v>0</v>
      </c>
      <c r="AH637" s="186">
        <f>'Input| Projects'!U637*R637*'Input| Escalations'!$K$19</f>
        <v>0</v>
      </c>
      <c r="AI637" s="186">
        <f>'Input| Projects'!V637*S637*'Input| Escalations'!$K$19</f>
        <v>0</v>
      </c>
      <c r="AJ637" s="186">
        <f>'Input| Projects'!W637*T637*'Input| Escalations'!$K$19</f>
        <v>0</v>
      </c>
      <c r="AK637" s="106"/>
      <c r="AL637" s="186" t="str">
        <f>IFERROR(IF('Input| Overheads'!$C$42="Direct costs",SUMPRODUCT(--('Input| Projects'!$AC637="Yes"),'Calc| Overheads Allocation'!C$8,'Calc| Project Costs'!V637),IF('Input| Overheads'!$C$42="Internal labour",SUMPRODUCT(--('Input| Projects'!$AC637="Yes"),'Calc| Overheads Allocation'!C$8,'Calc| Project Costs'!V637,'Input| Projects'!$Y637),IF('Input| Overheads'!$C$42="DNSP defined",SUMPRODUCT(--('Input| Projects'!$AC637="Yes"),'Calc| Overheads Allocation'!C$61,'Input| Projects'!$AF637),""))),"")</f>
        <v/>
      </c>
      <c r="AM637" s="186" t="str">
        <f>IFERROR(IF('Input| Overheads'!$C$42="Direct costs",SUMPRODUCT(--('Input| Projects'!$AC637="Yes"),'Calc| Overheads Allocation'!D$8,'Calc| Project Costs'!W637),IF('Input| Overheads'!$C$42="Internal labour",SUMPRODUCT(--('Input| Projects'!$AC637="Yes"),'Calc| Overheads Allocation'!D$8,'Calc| Project Costs'!W637,'Input| Projects'!$Y637),IF('Input| Overheads'!$C$42="DNSP defined",SUMPRODUCT(--('Input| Projects'!$AC637="Yes"),'Calc| Overheads Allocation'!D$61,'Input| Projects'!$AF637),""))),"")</f>
        <v/>
      </c>
      <c r="AN637" s="186" t="str">
        <f>IFERROR(IF('Input| Overheads'!$C$42="Direct costs",SUMPRODUCT(--('Input| Projects'!$AC637="Yes"),'Calc| Overheads Allocation'!E$8,'Calc| Project Costs'!X637),IF('Input| Overheads'!$C$42="Internal labour",SUMPRODUCT(--('Input| Projects'!$AC637="Yes"),'Calc| Overheads Allocation'!E$8,'Calc| Project Costs'!X637,'Input| Projects'!$Y637),IF('Input| Overheads'!$C$42="DNSP defined",SUMPRODUCT(--('Input| Projects'!$AC637="Yes"),'Calc| Overheads Allocation'!E$61,'Input| Projects'!$AF637),""))),"")</f>
        <v/>
      </c>
      <c r="AO637" s="186" t="str">
        <f>IFERROR(IF('Input| Overheads'!$C$42="Direct costs",SUMPRODUCT(--('Input| Projects'!$AC637="Yes"),'Calc| Overheads Allocation'!F$8,'Calc| Project Costs'!Y637),IF('Input| Overheads'!$C$42="Internal labour",SUMPRODUCT(--('Input| Projects'!$AC637="Yes"),'Calc| Overheads Allocation'!F$8,'Calc| Project Costs'!Y637,'Input| Projects'!$Y637),IF('Input| Overheads'!$C$42="DNSP defined",SUMPRODUCT(--('Input| Projects'!$AC637="Yes"),'Calc| Overheads Allocation'!F$61,'Input| Projects'!$AF637),""))),"")</f>
        <v/>
      </c>
      <c r="AP637" s="186" t="str">
        <f>IFERROR(IF('Input| Overheads'!$C$42="Direct costs",SUMPRODUCT(--('Input| Projects'!$AC637="Yes"),'Calc| Overheads Allocation'!G$8,'Calc| Project Costs'!Z637),IF('Input| Overheads'!$C$42="Internal labour",SUMPRODUCT(--('Input| Projects'!$AC637="Yes"),'Calc| Overheads Allocation'!G$8,'Calc| Project Costs'!Z637,'Input| Projects'!$Y637),IF('Input| Overheads'!$C$42="DNSP defined",SUMPRODUCT(--('Input| Projects'!$AC637="Yes"),'Calc| Overheads Allocation'!G$61,'Input| Projects'!$AF637),""))),"")</f>
        <v/>
      </c>
      <c r="AQ637" s="186" t="str">
        <f>IFERROR(IF('Input| Overheads'!$C$42="Direct costs",SUMPRODUCT(--('Input| Projects'!$AC637="Yes"),'Calc| Overheads Allocation'!H$8,'Calc| Project Costs'!AA637),IF('Input| Overheads'!$C$42="Internal labour",SUMPRODUCT(--('Input| Projects'!$AC637="Yes"),'Calc| Overheads Allocation'!H$8,'Calc| Project Costs'!AA637,'Input| Projects'!$Y637),IF('Input| Overheads'!$C$42="DNSP defined",SUMPRODUCT(--('Input| Projects'!$AC637="Yes"),'Calc| Overheads Allocation'!H$61,'Input| Projects'!$AF637),""))),"")</f>
        <v/>
      </c>
      <c r="AR637" s="186" t="str">
        <f>IFERROR(IF('Input| Overheads'!$C$42="Direct costs",SUMPRODUCT(--('Input| Projects'!$AC637="Yes"),'Calc| Overheads Allocation'!I$8,'Calc| Project Costs'!AB637),IF('Input| Overheads'!$C$42="Internal labour",SUMPRODUCT(--('Input| Projects'!$AC637="Yes"),'Calc| Overheads Allocation'!I$8,'Calc| Project Costs'!AB637,'Input| Projects'!$Y637),IF('Input| Overheads'!$C$42="DNSP defined",SUMPRODUCT(--('Input| Projects'!$AC637="Yes"),'Calc| Overheads Allocation'!I$61,'Input| Projects'!$AF637),""))),"")</f>
        <v/>
      </c>
      <c r="AS637" s="106"/>
      <c r="AT637" s="186" t="str">
        <f>IFERROR(IF('Input| Overheads'!$C$42="Direct costs",SUMPRODUCT(--('Input| Projects'!$AD637="Yes"),'Calc| Overheads Allocation'!C$9,'Calc| Project Costs'!V637),IF('Input| Overheads'!$C$42="Internal labour",SUMPRODUCT(--('Input| Projects'!$AD637="Yes"),'Calc| Overheads Allocation'!C$9,'Calc| Project Costs'!V637,'Input| Projects'!$Y637),IF('Input| Overheads'!$C$42="DNSP defined",SUMPRODUCT(--('Input| Projects'!$AD637="Yes"),'Calc| Overheads Allocation'!C$62,'Input| Projects'!$AG637),""))),"")</f>
        <v/>
      </c>
      <c r="AU637" s="186" t="str">
        <f>IFERROR(IF('Input| Overheads'!$C$42="Direct costs",SUMPRODUCT(--('Input| Projects'!$AD637="Yes"),'Calc| Overheads Allocation'!D$9,'Calc| Project Costs'!W637),IF('Input| Overheads'!$C$42="Internal labour",SUMPRODUCT(--('Input| Projects'!$AD637="Yes"),'Calc| Overheads Allocation'!D$9,'Calc| Project Costs'!W637,'Input| Projects'!$Y637),IF('Input| Overheads'!$C$42="DNSP defined",SUMPRODUCT(--('Input| Projects'!$AD637="Yes"),'Calc| Overheads Allocation'!D$62,'Input| Projects'!$AG637),""))),"")</f>
        <v/>
      </c>
      <c r="AV637" s="186" t="str">
        <f>IFERROR(IF('Input| Overheads'!$C$42="Direct costs",SUMPRODUCT(--('Input| Projects'!$AD637="Yes"),'Calc| Overheads Allocation'!E$9,'Calc| Project Costs'!X637),IF('Input| Overheads'!$C$42="Internal labour",SUMPRODUCT(--('Input| Projects'!$AD637="Yes"),'Calc| Overheads Allocation'!E$9,'Calc| Project Costs'!X637,'Input| Projects'!$Y637),IF('Input| Overheads'!$C$42="DNSP defined",SUMPRODUCT(--('Input| Projects'!$AD637="Yes"),'Calc| Overheads Allocation'!E$62,'Input| Projects'!$AG637),""))),"")</f>
        <v/>
      </c>
      <c r="AW637" s="186" t="str">
        <f>IFERROR(IF('Input| Overheads'!$C$42="Direct costs",SUMPRODUCT(--('Input| Projects'!$AD637="Yes"),'Calc| Overheads Allocation'!F$9,'Calc| Project Costs'!Y637),IF('Input| Overheads'!$C$42="Internal labour",SUMPRODUCT(--('Input| Projects'!$AD637="Yes"),'Calc| Overheads Allocation'!F$9,'Calc| Project Costs'!Y637,'Input| Projects'!$Y637),IF('Input| Overheads'!$C$42="DNSP defined",SUMPRODUCT(--('Input| Projects'!$AD637="Yes"),'Calc| Overheads Allocation'!F$62,'Input| Projects'!$AG637),""))),"")</f>
        <v/>
      </c>
      <c r="AX637" s="186" t="str">
        <f>IFERROR(IF('Input| Overheads'!$C$42="Direct costs",SUMPRODUCT(--('Input| Projects'!$AD637="Yes"),'Calc| Overheads Allocation'!G$9,'Calc| Project Costs'!Z637),IF('Input| Overheads'!$C$42="Internal labour",SUMPRODUCT(--('Input| Projects'!$AD637="Yes"),'Calc| Overheads Allocation'!G$9,'Calc| Project Costs'!Z637,'Input| Projects'!$Y637),IF('Input| Overheads'!$C$42="DNSP defined",SUMPRODUCT(--('Input| Projects'!$AD637="Yes"),'Calc| Overheads Allocation'!G$62,'Input| Projects'!$AG637),""))),"")</f>
        <v/>
      </c>
      <c r="AY637" s="186" t="str">
        <f>IFERROR(IF('Input| Overheads'!$C$42="Direct costs",SUMPRODUCT(--('Input| Projects'!$AD637="Yes"),'Calc| Overheads Allocation'!H$9,'Calc| Project Costs'!AA637),IF('Input| Overheads'!$C$42="Internal labour",SUMPRODUCT(--('Input| Projects'!$AD637="Yes"),'Calc| Overheads Allocation'!H$9,'Calc| Project Costs'!AA637,'Input| Projects'!$Y637),IF('Input| Overheads'!$C$42="DNSP defined",SUMPRODUCT(--('Input| Projects'!$AD637="Yes"),'Calc| Overheads Allocation'!H$62,'Input| Projects'!$AG637),""))),"")</f>
        <v/>
      </c>
      <c r="AZ637" s="186" t="str">
        <f>IFERROR(IF('Input| Overheads'!$C$42="Direct costs",SUMPRODUCT(--('Input| Projects'!$AD637="Yes"),'Calc| Overheads Allocation'!I$9,'Calc| Project Costs'!AB637),IF('Input| Overheads'!$C$42="Internal labour",SUMPRODUCT(--('Input| Projects'!$AD637="Yes"),'Calc| Overheads Allocation'!I$9,'Calc| Project Costs'!AB637,'Input| Projects'!$Y637),IF('Input| Overheads'!$C$42="DNSP defined",SUMPRODUCT(--('Input| Projects'!$AD637="Yes"),'Calc| Overheads Allocation'!I$62,'Input| Projects'!$AG637),""))),"")</f>
        <v/>
      </c>
      <c r="BA637" s="106"/>
      <c r="BB637" s="186">
        <f t="shared" si="303"/>
        <v>0</v>
      </c>
      <c r="BC637" s="186">
        <f t="shared" si="304"/>
        <v>0</v>
      </c>
      <c r="BD637" s="186">
        <f t="shared" si="305"/>
        <v>0</v>
      </c>
      <c r="BE637" s="186">
        <f t="shared" si="282"/>
        <v>0</v>
      </c>
      <c r="BF637" s="186">
        <f t="shared" si="283"/>
        <v>0</v>
      </c>
      <c r="BG637" s="186">
        <f t="shared" si="284"/>
        <v>0</v>
      </c>
      <c r="BH637" s="186">
        <f t="shared" si="285"/>
        <v>0</v>
      </c>
      <c r="BI637" s="97"/>
      <c r="BJ637" s="186" t="str">
        <f t="shared" si="286"/>
        <v/>
      </c>
      <c r="BK637" s="186" t="str">
        <f t="shared" si="287"/>
        <v/>
      </c>
      <c r="BL637" s="186" t="str">
        <f t="shared" si="288"/>
        <v/>
      </c>
      <c r="BM637" s="186" t="str">
        <f t="shared" si="289"/>
        <v/>
      </c>
      <c r="BN637" s="186" t="str">
        <f t="shared" si="290"/>
        <v/>
      </c>
      <c r="BO637" s="186" t="str">
        <f t="shared" si="291"/>
        <v/>
      </c>
      <c r="BP637" s="186" t="str">
        <f t="shared" si="292"/>
        <v/>
      </c>
      <c r="BQ637" s="97"/>
      <c r="BR637" s="186">
        <f t="shared" si="293"/>
        <v>0</v>
      </c>
      <c r="BS637" s="186">
        <f t="shared" si="294"/>
        <v>0</v>
      </c>
      <c r="BT637" s="222">
        <f t="shared" si="295"/>
        <v>0</v>
      </c>
      <c r="BU637" s="222">
        <f t="shared" si="296"/>
        <v>0</v>
      </c>
      <c r="BV637" s="222">
        <f t="shared" si="297"/>
        <v>0</v>
      </c>
      <c r="BW637" s="222">
        <f t="shared" si="298"/>
        <v>0</v>
      </c>
      <c r="BX637" s="222">
        <f t="shared" si="299"/>
        <v>0</v>
      </c>
      <c r="BY637" s="106"/>
      <c r="BZ637" s="197" t="str">
        <f>IF(SUMIF('Input| Projects'!$AS$8:$CP$8,"Dx",'Input| Projects'!$AS637:$CP637)=0,"",SUMIF('Input| Projects'!$AS$8:$CP$8,"Dx",'Input| Projects'!$AS637:$CP637))</f>
        <v/>
      </c>
      <c r="CA637" s="197" t="str">
        <f>IF(SUMIF('Input| Projects'!$AS$8:$CP$8,"Tx",'Input| Projects'!$AS637:$CP637)=0,"",SUMIF('Input| Projects'!$AS$8:$CP$8,"Tx",'Input| Projects'!$AS637:$CP637))</f>
        <v/>
      </c>
      <c r="CB637" s="150" t="str">
        <f t="shared" si="306"/>
        <v/>
      </c>
    </row>
    <row r="638" spans="2:80" x14ac:dyDescent="0.2">
      <c r="B638" s="201">
        <f>IFERROR('Input| Projects'!B638,"")</f>
        <v>629</v>
      </c>
      <c r="C638" s="42" t="str">
        <f>IFERROR(IF('Input| Projects'!C638="","",'Input| Projects'!C638),"")</f>
        <v/>
      </c>
      <c r="D638" s="42" t="str">
        <f>IFERROR(IF('Input| Projects'!D638="","",'Input| Projects'!D638),"")</f>
        <v/>
      </c>
      <c r="E638" s="104"/>
      <c r="F638" s="190">
        <f>IFERROR('Input| Projects'!I638*'Input| Escalations'!$K$19,"")</f>
        <v>0</v>
      </c>
      <c r="G638" s="190">
        <f>IFERROR('Input| Projects'!J638*'Input| Escalations'!$K$19,"")</f>
        <v>0</v>
      </c>
      <c r="H638" s="190">
        <f>IFERROR('Input| Projects'!K638*'Input| Escalations'!$K$19,"")</f>
        <v>0</v>
      </c>
      <c r="I638" s="190">
        <f>IFERROR('Input| Projects'!L638*'Input| Escalations'!$K$19,"")</f>
        <v>0</v>
      </c>
      <c r="J638" s="190">
        <f>IFERROR('Input| Projects'!M638*'Input| Escalations'!$K$19,"")</f>
        <v>0</v>
      </c>
      <c r="K638" s="190">
        <f>IFERROR('Input| Projects'!N638*'Input| Escalations'!$K$19,"")</f>
        <v>0</v>
      </c>
      <c r="L638" s="190">
        <f>IFERROR('Input| Projects'!O638*'Input| Escalations'!$K$19,"")</f>
        <v>0</v>
      </c>
      <c r="M638" s="150" t="str">
        <f>IF(ABS(SUM(F638:L638)-(SUM('Input| Projects'!I638:O638)*'Input| Escalations'!$K$19))&lt;0.0000001,"",1)</f>
        <v/>
      </c>
      <c r="N638" s="192">
        <f>'Input| Projects'!$Y638*INDEX('Input| Escalations'!$H$33:$N$33,MATCH('Calc| Project Costs'!N$9,'Input| Escalations'!$H$23:$N$23,0))+'Input| Projects'!$Z638*INDEX('Input| Escalations'!$H$34:$N$34,MATCH('Calc| Project Costs'!N$9,'Input| Escalations'!$H$23:$N$23,0))+'Input| Projects'!$AA638*INDEX('Input| Escalations'!$H$35:$N$35,MATCH('Calc| Project Costs'!N$9,'Input| Escalations'!$H$23:$N$23,0))+1</f>
        <v>1</v>
      </c>
      <c r="O638" s="192">
        <f>'Input| Projects'!$Y638*INDEX('Input| Escalations'!$H$33:$N$33,MATCH('Calc| Project Costs'!O$9,'Input| Escalations'!$H$23:$N$23,0))+'Input| Projects'!$Z638*INDEX('Input| Escalations'!$H$34:$N$34,MATCH('Calc| Project Costs'!O$9,'Input| Escalations'!$H$23:$N$23,0))+'Input| Projects'!$AA638*INDEX('Input| Escalations'!$H$35:$N$35,MATCH('Calc| Project Costs'!O$9,'Input| Escalations'!$H$23:$N$23,0))+1</f>
        <v>1</v>
      </c>
      <c r="P638" s="192">
        <f>'Input| Projects'!$Y638*INDEX('Input| Escalations'!$H$33:$N$33,MATCH('Calc| Project Costs'!P$9,'Input| Escalations'!$H$23:$N$23,0))+'Input| Projects'!$Z638*INDEX('Input| Escalations'!$H$34:$N$34,MATCH('Calc| Project Costs'!P$9,'Input| Escalations'!$H$23:$N$23,0))+'Input| Projects'!$AA638*INDEX('Input| Escalations'!$H$35:$N$35,MATCH('Calc| Project Costs'!P$9,'Input| Escalations'!$H$23:$N$23,0))+1</f>
        <v>1</v>
      </c>
      <c r="Q638" s="192">
        <f>'Input| Projects'!$Y638*INDEX('Input| Escalations'!$H$33:$N$33,MATCH('Calc| Project Costs'!Q$9,'Input| Escalations'!$H$23:$N$23,0))+'Input| Projects'!$Z638*INDEX('Input| Escalations'!$H$34:$N$34,MATCH('Calc| Project Costs'!Q$9,'Input| Escalations'!$H$23:$N$23,0))+'Input| Projects'!$AA638*INDEX('Input| Escalations'!$H$35:$N$35,MATCH('Calc| Project Costs'!Q$9,'Input| Escalations'!$H$23:$N$23,0))+1</f>
        <v>1</v>
      </c>
      <c r="R638" s="192">
        <f>'Input| Projects'!$Y638*INDEX('Input| Escalations'!$H$33:$N$33,MATCH('Calc| Project Costs'!R$9,'Input| Escalations'!$H$23:$N$23,0))+'Input| Projects'!$Z638*INDEX('Input| Escalations'!$H$34:$N$34,MATCH('Calc| Project Costs'!R$9,'Input| Escalations'!$H$23:$N$23,0))+'Input| Projects'!$AA638*INDEX('Input| Escalations'!$H$35:$N$35,MATCH('Calc| Project Costs'!R$9,'Input| Escalations'!$H$23:$N$23,0))+1</f>
        <v>1</v>
      </c>
      <c r="S638" s="192">
        <f>'Input| Projects'!$Y638*INDEX('Input| Escalations'!$H$33:$N$33,MATCH('Calc| Project Costs'!S$9,'Input| Escalations'!$H$23:$N$23,0))+'Input| Projects'!$Z638*INDEX('Input| Escalations'!$H$34:$N$34,MATCH('Calc| Project Costs'!S$9,'Input| Escalations'!$H$23:$N$23,0))+'Input| Projects'!$AA638*INDEX('Input| Escalations'!$H$35:$N$35,MATCH('Calc| Project Costs'!S$9,'Input| Escalations'!$H$23:$N$23,0))+1</f>
        <v>1</v>
      </c>
      <c r="T638" s="192">
        <f>'Input| Projects'!$Y638*INDEX('Input| Escalations'!$H$33:$N$33,MATCH('Calc| Project Costs'!T$9,'Input| Escalations'!$H$23:$N$23,0))+'Input| Projects'!$Z638*INDEX('Input| Escalations'!$H$34:$N$34,MATCH('Calc| Project Costs'!T$9,'Input| Escalations'!$H$23:$N$23,0))+'Input| Projects'!$AA638*INDEX('Input| Escalations'!$H$35:$N$35,MATCH('Calc| Project Costs'!T$9,'Input| Escalations'!$H$23:$N$23,0))+1</f>
        <v>1</v>
      </c>
      <c r="U638" s="106"/>
      <c r="V638" s="186">
        <f t="shared" si="300"/>
        <v>0</v>
      </c>
      <c r="W638" s="186">
        <f t="shared" si="301"/>
        <v>0</v>
      </c>
      <c r="X638" s="186">
        <f t="shared" si="302"/>
        <v>0</v>
      </c>
      <c r="Y638" s="186">
        <f t="shared" si="278"/>
        <v>0</v>
      </c>
      <c r="Z638" s="186">
        <f t="shared" si="279"/>
        <v>0</v>
      </c>
      <c r="AA638" s="186">
        <f t="shared" si="280"/>
        <v>0</v>
      </c>
      <c r="AB638" s="186">
        <f t="shared" si="281"/>
        <v>0</v>
      </c>
      <c r="AC638" s="106"/>
      <c r="AD638" s="186">
        <f>'Input| Projects'!Q638*N638*'Input| Escalations'!$K$19</f>
        <v>0</v>
      </c>
      <c r="AE638" s="186">
        <f>'Input| Projects'!R638*O638*'Input| Escalations'!$K$19</f>
        <v>0</v>
      </c>
      <c r="AF638" s="186">
        <f>'Input| Projects'!S638*P638*'Input| Escalations'!$K$19</f>
        <v>0</v>
      </c>
      <c r="AG638" s="186">
        <f>'Input| Projects'!T638*Q638*'Input| Escalations'!$K$19</f>
        <v>0</v>
      </c>
      <c r="AH638" s="186">
        <f>'Input| Projects'!U638*R638*'Input| Escalations'!$K$19</f>
        <v>0</v>
      </c>
      <c r="AI638" s="186">
        <f>'Input| Projects'!V638*S638*'Input| Escalations'!$K$19</f>
        <v>0</v>
      </c>
      <c r="AJ638" s="186">
        <f>'Input| Projects'!W638*T638*'Input| Escalations'!$K$19</f>
        <v>0</v>
      </c>
      <c r="AK638" s="106"/>
      <c r="AL638" s="186" t="str">
        <f>IFERROR(IF('Input| Overheads'!$C$42="Direct costs",SUMPRODUCT(--('Input| Projects'!$AC638="Yes"),'Calc| Overheads Allocation'!C$8,'Calc| Project Costs'!V638),IF('Input| Overheads'!$C$42="Internal labour",SUMPRODUCT(--('Input| Projects'!$AC638="Yes"),'Calc| Overheads Allocation'!C$8,'Calc| Project Costs'!V638,'Input| Projects'!$Y638),IF('Input| Overheads'!$C$42="DNSP defined",SUMPRODUCT(--('Input| Projects'!$AC638="Yes"),'Calc| Overheads Allocation'!C$61,'Input| Projects'!$AF638),""))),"")</f>
        <v/>
      </c>
      <c r="AM638" s="186" t="str">
        <f>IFERROR(IF('Input| Overheads'!$C$42="Direct costs",SUMPRODUCT(--('Input| Projects'!$AC638="Yes"),'Calc| Overheads Allocation'!D$8,'Calc| Project Costs'!W638),IF('Input| Overheads'!$C$42="Internal labour",SUMPRODUCT(--('Input| Projects'!$AC638="Yes"),'Calc| Overheads Allocation'!D$8,'Calc| Project Costs'!W638,'Input| Projects'!$Y638),IF('Input| Overheads'!$C$42="DNSP defined",SUMPRODUCT(--('Input| Projects'!$AC638="Yes"),'Calc| Overheads Allocation'!D$61,'Input| Projects'!$AF638),""))),"")</f>
        <v/>
      </c>
      <c r="AN638" s="186" t="str">
        <f>IFERROR(IF('Input| Overheads'!$C$42="Direct costs",SUMPRODUCT(--('Input| Projects'!$AC638="Yes"),'Calc| Overheads Allocation'!E$8,'Calc| Project Costs'!X638),IF('Input| Overheads'!$C$42="Internal labour",SUMPRODUCT(--('Input| Projects'!$AC638="Yes"),'Calc| Overheads Allocation'!E$8,'Calc| Project Costs'!X638,'Input| Projects'!$Y638),IF('Input| Overheads'!$C$42="DNSP defined",SUMPRODUCT(--('Input| Projects'!$AC638="Yes"),'Calc| Overheads Allocation'!E$61,'Input| Projects'!$AF638),""))),"")</f>
        <v/>
      </c>
      <c r="AO638" s="186" t="str">
        <f>IFERROR(IF('Input| Overheads'!$C$42="Direct costs",SUMPRODUCT(--('Input| Projects'!$AC638="Yes"),'Calc| Overheads Allocation'!F$8,'Calc| Project Costs'!Y638),IF('Input| Overheads'!$C$42="Internal labour",SUMPRODUCT(--('Input| Projects'!$AC638="Yes"),'Calc| Overheads Allocation'!F$8,'Calc| Project Costs'!Y638,'Input| Projects'!$Y638),IF('Input| Overheads'!$C$42="DNSP defined",SUMPRODUCT(--('Input| Projects'!$AC638="Yes"),'Calc| Overheads Allocation'!F$61,'Input| Projects'!$AF638),""))),"")</f>
        <v/>
      </c>
      <c r="AP638" s="186" t="str">
        <f>IFERROR(IF('Input| Overheads'!$C$42="Direct costs",SUMPRODUCT(--('Input| Projects'!$AC638="Yes"),'Calc| Overheads Allocation'!G$8,'Calc| Project Costs'!Z638),IF('Input| Overheads'!$C$42="Internal labour",SUMPRODUCT(--('Input| Projects'!$AC638="Yes"),'Calc| Overheads Allocation'!G$8,'Calc| Project Costs'!Z638,'Input| Projects'!$Y638),IF('Input| Overheads'!$C$42="DNSP defined",SUMPRODUCT(--('Input| Projects'!$AC638="Yes"),'Calc| Overheads Allocation'!G$61,'Input| Projects'!$AF638),""))),"")</f>
        <v/>
      </c>
      <c r="AQ638" s="186" t="str">
        <f>IFERROR(IF('Input| Overheads'!$C$42="Direct costs",SUMPRODUCT(--('Input| Projects'!$AC638="Yes"),'Calc| Overheads Allocation'!H$8,'Calc| Project Costs'!AA638),IF('Input| Overheads'!$C$42="Internal labour",SUMPRODUCT(--('Input| Projects'!$AC638="Yes"),'Calc| Overheads Allocation'!H$8,'Calc| Project Costs'!AA638,'Input| Projects'!$Y638),IF('Input| Overheads'!$C$42="DNSP defined",SUMPRODUCT(--('Input| Projects'!$AC638="Yes"),'Calc| Overheads Allocation'!H$61,'Input| Projects'!$AF638),""))),"")</f>
        <v/>
      </c>
      <c r="AR638" s="186" t="str">
        <f>IFERROR(IF('Input| Overheads'!$C$42="Direct costs",SUMPRODUCT(--('Input| Projects'!$AC638="Yes"),'Calc| Overheads Allocation'!I$8,'Calc| Project Costs'!AB638),IF('Input| Overheads'!$C$42="Internal labour",SUMPRODUCT(--('Input| Projects'!$AC638="Yes"),'Calc| Overheads Allocation'!I$8,'Calc| Project Costs'!AB638,'Input| Projects'!$Y638),IF('Input| Overheads'!$C$42="DNSP defined",SUMPRODUCT(--('Input| Projects'!$AC638="Yes"),'Calc| Overheads Allocation'!I$61,'Input| Projects'!$AF638),""))),"")</f>
        <v/>
      </c>
      <c r="AS638" s="106"/>
      <c r="AT638" s="186" t="str">
        <f>IFERROR(IF('Input| Overheads'!$C$42="Direct costs",SUMPRODUCT(--('Input| Projects'!$AD638="Yes"),'Calc| Overheads Allocation'!C$9,'Calc| Project Costs'!V638),IF('Input| Overheads'!$C$42="Internal labour",SUMPRODUCT(--('Input| Projects'!$AD638="Yes"),'Calc| Overheads Allocation'!C$9,'Calc| Project Costs'!V638,'Input| Projects'!$Y638),IF('Input| Overheads'!$C$42="DNSP defined",SUMPRODUCT(--('Input| Projects'!$AD638="Yes"),'Calc| Overheads Allocation'!C$62,'Input| Projects'!$AG638),""))),"")</f>
        <v/>
      </c>
      <c r="AU638" s="186" t="str">
        <f>IFERROR(IF('Input| Overheads'!$C$42="Direct costs",SUMPRODUCT(--('Input| Projects'!$AD638="Yes"),'Calc| Overheads Allocation'!D$9,'Calc| Project Costs'!W638),IF('Input| Overheads'!$C$42="Internal labour",SUMPRODUCT(--('Input| Projects'!$AD638="Yes"),'Calc| Overheads Allocation'!D$9,'Calc| Project Costs'!W638,'Input| Projects'!$Y638),IF('Input| Overheads'!$C$42="DNSP defined",SUMPRODUCT(--('Input| Projects'!$AD638="Yes"),'Calc| Overheads Allocation'!D$62,'Input| Projects'!$AG638),""))),"")</f>
        <v/>
      </c>
      <c r="AV638" s="186" t="str">
        <f>IFERROR(IF('Input| Overheads'!$C$42="Direct costs",SUMPRODUCT(--('Input| Projects'!$AD638="Yes"),'Calc| Overheads Allocation'!E$9,'Calc| Project Costs'!X638),IF('Input| Overheads'!$C$42="Internal labour",SUMPRODUCT(--('Input| Projects'!$AD638="Yes"),'Calc| Overheads Allocation'!E$9,'Calc| Project Costs'!X638,'Input| Projects'!$Y638),IF('Input| Overheads'!$C$42="DNSP defined",SUMPRODUCT(--('Input| Projects'!$AD638="Yes"),'Calc| Overheads Allocation'!E$62,'Input| Projects'!$AG638),""))),"")</f>
        <v/>
      </c>
      <c r="AW638" s="186" t="str">
        <f>IFERROR(IF('Input| Overheads'!$C$42="Direct costs",SUMPRODUCT(--('Input| Projects'!$AD638="Yes"),'Calc| Overheads Allocation'!F$9,'Calc| Project Costs'!Y638),IF('Input| Overheads'!$C$42="Internal labour",SUMPRODUCT(--('Input| Projects'!$AD638="Yes"),'Calc| Overheads Allocation'!F$9,'Calc| Project Costs'!Y638,'Input| Projects'!$Y638),IF('Input| Overheads'!$C$42="DNSP defined",SUMPRODUCT(--('Input| Projects'!$AD638="Yes"),'Calc| Overheads Allocation'!F$62,'Input| Projects'!$AG638),""))),"")</f>
        <v/>
      </c>
      <c r="AX638" s="186" t="str">
        <f>IFERROR(IF('Input| Overheads'!$C$42="Direct costs",SUMPRODUCT(--('Input| Projects'!$AD638="Yes"),'Calc| Overheads Allocation'!G$9,'Calc| Project Costs'!Z638),IF('Input| Overheads'!$C$42="Internal labour",SUMPRODUCT(--('Input| Projects'!$AD638="Yes"),'Calc| Overheads Allocation'!G$9,'Calc| Project Costs'!Z638,'Input| Projects'!$Y638),IF('Input| Overheads'!$C$42="DNSP defined",SUMPRODUCT(--('Input| Projects'!$AD638="Yes"),'Calc| Overheads Allocation'!G$62,'Input| Projects'!$AG638),""))),"")</f>
        <v/>
      </c>
      <c r="AY638" s="186" t="str">
        <f>IFERROR(IF('Input| Overheads'!$C$42="Direct costs",SUMPRODUCT(--('Input| Projects'!$AD638="Yes"),'Calc| Overheads Allocation'!H$9,'Calc| Project Costs'!AA638),IF('Input| Overheads'!$C$42="Internal labour",SUMPRODUCT(--('Input| Projects'!$AD638="Yes"),'Calc| Overheads Allocation'!H$9,'Calc| Project Costs'!AA638,'Input| Projects'!$Y638),IF('Input| Overheads'!$C$42="DNSP defined",SUMPRODUCT(--('Input| Projects'!$AD638="Yes"),'Calc| Overheads Allocation'!H$62,'Input| Projects'!$AG638),""))),"")</f>
        <v/>
      </c>
      <c r="AZ638" s="186" t="str">
        <f>IFERROR(IF('Input| Overheads'!$C$42="Direct costs",SUMPRODUCT(--('Input| Projects'!$AD638="Yes"),'Calc| Overheads Allocation'!I$9,'Calc| Project Costs'!AB638),IF('Input| Overheads'!$C$42="Internal labour",SUMPRODUCT(--('Input| Projects'!$AD638="Yes"),'Calc| Overheads Allocation'!I$9,'Calc| Project Costs'!AB638,'Input| Projects'!$Y638),IF('Input| Overheads'!$C$42="DNSP defined",SUMPRODUCT(--('Input| Projects'!$AD638="Yes"),'Calc| Overheads Allocation'!I$62,'Input| Projects'!$AG638),""))),"")</f>
        <v/>
      </c>
      <c r="BA638" s="106"/>
      <c r="BB638" s="186">
        <f t="shared" si="303"/>
        <v>0</v>
      </c>
      <c r="BC638" s="186">
        <f t="shared" si="304"/>
        <v>0</v>
      </c>
      <c r="BD638" s="186">
        <f t="shared" si="305"/>
        <v>0</v>
      </c>
      <c r="BE638" s="186">
        <f t="shared" si="282"/>
        <v>0</v>
      </c>
      <c r="BF638" s="186">
        <f t="shared" si="283"/>
        <v>0</v>
      </c>
      <c r="BG638" s="186">
        <f t="shared" si="284"/>
        <v>0</v>
      </c>
      <c r="BH638" s="186">
        <f t="shared" si="285"/>
        <v>0</v>
      </c>
      <c r="BI638" s="97"/>
      <c r="BJ638" s="186" t="str">
        <f t="shared" si="286"/>
        <v/>
      </c>
      <c r="BK638" s="186" t="str">
        <f t="shared" si="287"/>
        <v/>
      </c>
      <c r="BL638" s="186" t="str">
        <f t="shared" si="288"/>
        <v/>
      </c>
      <c r="BM638" s="186" t="str">
        <f t="shared" si="289"/>
        <v/>
      </c>
      <c r="BN638" s="186" t="str">
        <f t="shared" si="290"/>
        <v/>
      </c>
      <c r="BO638" s="186" t="str">
        <f t="shared" si="291"/>
        <v/>
      </c>
      <c r="BP638" s="186" t="str">
        <f t="shared" si="292"/>
        <v/>
      </c>
      <c r="BQ638" s="97"/>
      <c r="BR638" s="186">
        <f t="shared" si="293"/>
        <v>0</v>
      </c>
      <c r="BS638" s="186">
        <f t="shared" si="294"/>
        <v>0</v>
      </c>
      <c r="BT638" s="222">
        <f t="shared" si="295"/>
        <v>0</v>
      </c>
      <c r="BU638" s="222">
        <f t="shared" si="296"/>
        <v>0</v>
      </c>
      <c r="BV638" s="222">
        <f t="shared" si="297"/>
        <v>0</v>
      </c>
      <c r="BW638" s="222">
        <f t="shared" si="298"/>
        <v>0</v>
      </c>
      <c r="BX638" s="222">
        <f t="shared" si="299"/>
        <v>0</v>
      </c>
      <c r="BY638" s="106"/>
      <c r="BZ638" s="197" t="str">
        <f>IF(SUMIF('Input| Projects'!$AS$8:$CP$8,"Dx",'Input| Projects'!$AS638:$CP638)=0,"",SUMIF('Input| Projects'!$AS$8:$CP$8,"Dx",'Input| Projects'!$AS638:$CP638))</f>
        <v/>
      </c>
      <c r="CA638" s="197" t="str">
        <f>IF(SUMIF('Input| Projects'!$AS$8:$CP$8,"Tx",'Input| Projects'!$AS638:$CP638)=0,"",SUMIF('Input| Projects'!$AS$8:$CP$8,"Tx",'Input| Projects'!$AS638:$CP638))</f>
        <v/>
      </c>
      <c r="CB638" s="150" t="str">
        <f t="shared" si="306"/>
        <v/>
      </c>
    </row>
    <row r="639" spans="2:80" x14ac:dyDescent="0.2">
      <c r="B639" s="201">
        <f>IFERROR('Input| Projects'!B639,"")</f>
        <v>630</v>
      </c>
      <c r="C639" s="42" t="str">
        <f>IFERROR(IF('Input| Projects'!C639="","",'Input| Projects'!C639),"")</f>
        <v/>
      </c>
      <c r="D639" s="42" t="str">
        <f>IFERROR(IF('Input| Projects'!D639="","",'Input| Projects'!D639),"")</f>
        <v/>
      </c>
      <c r="E639" s="104"/>
      <c r="F639" s="190">
        <f>IFERROR('Input| Projects'!I639*'Input| Escalations'!$K$19,"")</f>
        <v>0</v>
      </c>
      <c r="G639" s="190">
        <f>IFERROR('Input| Projects'!J639*'Input| Escalations'!$K$19,"")</f>
        <v>0</v>
      </c>
      <c r="H639" s="190">
        <f>IFERROR('Input| Projects'!K639*'Input| Escalations'!$K$19,"")</f>
        <v>0</v>
      </c>
      <c r="I639" s="190">
        <f>IFERROR('Input| Projects'!L639*'Input| Escalations'!$K$19,"")</f>
        <v>0</v>
      </c>
      <c r="J639" s="190">
        <f>IFERROR('Input| Projects'!M639*'Input| Escalations'!$K$19,"")</f>
        <v>0</v>
      </c>
      <c r="K639" s="190">
        <f>IFERROR('Input| Projects'!N639*'Input| Escalations'!$K$19,"")</f>
        <v>0</v>
      </c>
      <c r="L639" s="190">
        <f>IFERROR('Input| Projects'!O639*'Input| Escalations'!$K$19,"")</f>
        <v>0</v>
      </c>
      <c r="M639" s="150" t="str">
        <f>IF(ABS(SUM(F639:L639)-(SUM('Input| Projects'!I639:O639)*'Input| Escalations'!$K$19))&lt;0.0000001,"",1)</f>
        <v/>
      </c>
      <c r="N639" s="192">
        <f>'Input| Projects'!$Y639*INDEX('Input| Escalations'!$H$33:$N$33,MATCH('Calc| Project Costs'!N$9,'Input| Escalations'!$H$23:$N$23,0))+'Input| Projects'!$Z639*INDEX('Input| Escalations'!$H$34:$N$34,MATCH('Calc| Project Costs'!N$9,'Input| Escalations'!$H$23:$N$23,0))+'Input| Projects'!$AA639*INDEX('Input| Escalations'!$H$35:$N$35,MATCH('Calc| Project Costs'!N$9,'Input| Escalations'!$H$23:$N$23,0))+1</f>
        <v>1</v>
      </c>
      <c r="O639" s="192">
        <f>'Input| Projects'!$Y639*INDEX('Input| Escalations'!$H$33:$N$33,MATCH('Calc| Project Costs'!O$9,'Input| Escalations'!$H$23:$N$23,0))+'Input| Projects'!$Z639*INDEX('Input| Escalations'!$H$34:$N$34,MATCH('Calc| Project Costs'!O$9,'Input| Escalations'!$H$23:$N$23,0))+'Input| Projects'!$AA639*INDEX('Input| Escalations'!$H$35:$N$35,MATCH('Calc| Project Costs'!O$9,'Input| Escalations'!$H$23:$N$23,0))+1</f>
        <v>1</v>
      </c>
      <c r="P639" s="192">
        <f>'Input| Projects'!$Y639*INDEX('Input| Escalations'!$H$33:$N$33,MATCH('Calc| Project Costs'!P$9,'Input| Escalations'!$H$23:$N$23,0))+'Input| Projects'!$Z639*INDEX('Input| Escalations'!$H$34:$N$34,MATCH('Calc| Project Costs'!P$9,'Input| Escalations'!$H$23:$N$23,0))+'Input| Projects'!$AA639*INDEX('Input| Escalations'!$H$35:$N$35,MATCH('Calc| Project Costs'!P$9,'Input| Escalations'!$H$23:$N$23,0))+1</f>
        <v>1</v>
      </c>
      <c r="Q639" s="192">
        <f>'Input| Projects'!$Y639*INDEX('Input| Escalations'!$H$33:$N$33,MATCH('Calc| Project Costs'!Q$9,'Input| Escalations'!$H$23:$N$23,0))+'Input| Projects'!$Z639*INDEX('Input| Escalations'!$H$34:$N$34,MATCH('Calc| Project Costs'!Q$9,'Input| Escalations'!$H$23:$N$23,0))+'Input| Projects'!$AA639*INDEX('Input| Escalations'!$H$35:$N$35,MATCH('Calc| Project Costs'!Q$9,'Input| Escalations'!$H$23:$N$23,0))+1</f>
        <v>1</v>
      </c>
      <c r="R639" s="192">
        <f>'Input| Projects'!$Y639*INDEX('Input| Escalations'!$H$33:$N$33,MATCH('Calc| Project Costs'!R$9,'Input| Escalations'!$H$23:$N$23,0))+'Input| Projects'!$Z639*INDEX('Input| Escalations'!$H$34:$N$34,MATCH('Calc| Project Costs'!R$9,'Input| Escalations'!$H$23:$N$23,0))+'Input| Projects'!$AA639*INDEX('Input| Escalations'!$H$35:$N$35,MATCH('Calc| Project Costs'!R$9,'Input| Escalations'!$H$23:$N$23,0))+1</f>
        <v>1</v>
      </c>
      <c r="S639" s="192">
        <f>'Input| Projects'!$Y639*INDEX('Input| Escalations'!$H$33:$N$33,MATCH('Calc| Project Costs'!S$9,'Input| Escalations'!$H$23:$N$23,0))+'Input| Projects'!$Z639*INDEX('Input| Escalations'!$H$34:$N$34,MATCH('Calc| Project Costs'!S$9,'Input| Escalations'!$H$23:$N$23,0))+'Input| Projects'!$AA639*INDEX('Input| Escalations'!$H$35:$N$35,MATCH('Calc| Project Costs'!S$9,'Input| Escalations'!$H$23:$N$23,0))+1</f>
        <v>1</v>
      </c>
      <c r="T639" s="192">
        <f>'Input| Projects'!$Y639*INDEX('Input| Escalations'!$H$33:$N$33,MATCH('Calc| Project Costs'!T$9,'Input| Escalations'!$H$23:$N$23,0))+'Input| Projects'!$Z639*INDEX('Input| Escalations'!$H$34:$N$34,MATCH('Calc| Project Costs'!T$9,'Input| Escalations'!$H$23:$N$23,0))+'Input| Projects'!$AA639*INDEX('Input| Escalations'!$H$35:$N$35,MATCH('Calc| Project Costs'!T$9,'Input| Escalations'!$H$23:$N$23,0))+1</f>
        <v>1</v>
      </c>
      <c r="U639" s="106"/>
      <c r="V639" s="186">
        <f t="shared" si="300"/>
        <v>0</v>
      </c>
      <c r="W639" s="186">
        <f t="shared" si="301"/>
        <v>0</v>
      </c>
      <c r="X639" s="186">
        <f t="shared" si="302"/>
        <v>0</v>
      </c>
      <c r="Y639" s="186">
        <f t="shared" si="278"/>
        <v>0</v>
      </c>
      <c r="Z639" s="186">
        <f t="shared" si="279"/>
        <v>0</v>
      </c>
      <c r="AA639" s="186">
        <f t="shared" si="280"/>
        <v>0</v>
      </c>
      <c r="AB639" s="186">
        <f t="shared" si="281"/>
        <v>0</v>
      </c>
      <c r="AC639" s="106"/>
      <c r="AD639" s="186">
        <f>'Input| Projects'!Q639*N639*'Input| Escalations'!$K$19</f>
        <v>0</v>
      </c>
      <c r="AE639" s="186">
        <f>'Input| Projects'!R639*O639*'Input| Escalations'!$K$19</f>
        <v>0</v>
      </c>
      <c r="AF639" s="186">
        <f>'Input| Projects'!S639*P639*'Input| Escalations'!$K$19</f>
        <v>0</v>
      </c>
      <c r="AG639" s="186">
        <f>'Input| Projects'!T639*Q639*'Input| Escalations'!$K$19</f>
        <v>0</v>
      </c>
      <c r="AH639" s="186">
        <f>'Input| Projects'!U639*R639*'Input| Escalations'!$K$19</f>
        <v>0</v>
      </c>
      <c r="AI639" s="186">
        <f>'Input| Projects'!V639*S639*'Input| Escalations'!$K$19</f>
        <v>0</v>
      </c>
      <c r="AJ639" s="186">
        <f>'Input| Projects'!W639*T639*'Input| Escalations'!$K$19</f>
        <v>0</v>
      </c>
      <c r="AK639" s="106"/>
      <c r="AL639" s="186" t="str">
        <f>IFERROR(IF('Input| Overheads'!$C$42="Direct costs",SUMPRODUCT(--('Input| Projects'!$AC639="Yes"),'Calc| Overheads Allocation'!C$8,'Calc| Project Costs'!V639),IF('Input| Overheads'!$C$42="Internal labour",SUMPRODUCT(--('Input| Projects'!$AC639="Yes"),'Calc| Overheads Allocation'!C$8,'Calc| Project Costs'!V639,'Input| Projects'!$Y639),IF('Input| Overheads'!$C$42="DNSP defined",SUMPRODUCT(--('Input| Projects'!$AC639="Yes"),'Calc| Overheads Allocation'!C$61,'Input| Projects'!$AF639),""))),"")</f>
        <v/>
      </c>
      <c r="AM639" s="186" t="str">
        <f>IFERROR(IF('Input| Overheads'!$C$42="Direct costs",SUMPRODUCT(--('Input| Projects'!$AC639="Yes"),'Calc| Overheads Allocation'!D$8,'Calc| Project Costs'!W639),IF('Input| Overheads'!$C$42="Internal labour",SUMPRODUCT(--('Input| Projects'!$AC639="Yes"),'Calc| Overheads Allocation'!D$8,'Calc| Project Costs'!W639,'Input| Projects'!$Y639),IF('Input| Overheads'!$C$42="DNSP defined",SUMPRODUCT(--('Input| Projects'!$AC639="Yes"),'Calc| Overheads Allocation'!D$61,'Input| Projects'!$AF639),""))),"")</f>
        <v/>
      </c>
      <c r="AN639" s="186" t="str">
        <f>IFERROR(IF('Input| Overheads'!$C$42="Direct costs",SUMPRODUCT(--('Input| Projects'!$AC639="Yes"),'Calc| Overheads Allocation'!E$8,'Calc| Project Costs'!X639),IF('Input| Overheads'!$C$42="Internal labour",SUMPRODUCT(--('Input| Projects'!$AC639="Yes"),'Calc| Overheads Allocation'!E$8,'Calc| Project Costs'!X639,'Input| Projects'!$Y639),IF('Input| Overheads'!$C$42="DNSP defined",SUMPRODUCT(--('Input| Projects'!$AC639="Yes"),'Calc| Overheads Allocation'!E$61,'Input| Projects'!$AF639),""))),"")</f>
        <v/>
      </c>
      <c r="AO639" s="186" t="str">
        <f>IFERROR(IF('Input| Overheads'!$C$42="Direct costs",SUMPRODUCT(--('Input| Projects'!$AC639="Yes"),'Calc| Overheads Allocation'!F$8,'Calc| Project Costs'!Y639),IF('Input| Overheads'!$C$42="Internal labour",SUMPRODUCT(--('Input| Projects'!$AC639="Yes"),'Calc| Overheads Allocation'!F$8,'Calc| Project Costs'!Y639,'Input| Projects'!$Y639),IF('Input| Overheads'!$C$42="DNSP defined",SUMPRODUCT(--('Input| Projects'!$AC639="Yes"),'Calc| Overheads Allocation'!F$61,'Input| Projects'!$AF639),""))),"")</f>
        <v/>
      </c>
      <c r="AP639" s="186" t="str">
        <f>IFERROR(IF('Input| Overheads'!$C$42="Direct costs",SUMPRODUCT(--('Input| Projects'!$AC639="Yes"),'Calc| Overheads Allocation'!G$8,'Calc| Project Costs'!Z639),IF('Input| Overheads'!$C$42="Internal labour",SUMPRODUCT(--('Input| Projects'!$AC639="Yes"),'Calc| Overheads Allocation'!G$8,'Calc| Project Costs'!Z639,'Input| Projects'!$Y639),IF('Input| Overheads'!$C$42="DNSP defined",SUMPRODUCT(--('Input| Projects'!$AC639="Yes"),'Calc| Overheads Allocation'!G$61,'Input| Projects'!$AF639),""))),"")</f>
        <v/>
      </c>
      <c r="AQ639" s="186" t="str">
        <f>IFERROR(IF('Input| Overheads'!$C$42="Direct costs",SUMPRODUCT(--('Input| Projects'!$AC639="Yes"),'Calc| Overheads Allocation'!H$8,'Calc| Project Costs'!AA639),IF('Input| Overheads'!$C$42="Internal labour",SUMPRODUCT(--('Input| Projects'!$AC639="Yes"),'Calc| Overheads Allocation'!H$8,'Calc| Project Costs'!AA639,'Input| Projects'!$Y639),IF('Input| Overheads'!$C$42="DNSP defined",SUMPRODUCT(--('Input| Projects'!$AC639="Yes"),'Calc| Overheads Allocation'!H$61,'Input| Projects'!$AF639),""))),"")</f>
        <v/>
      </c>
      <c r="AR639" s="186" t="str">
        <f>IFERROR(IF('Input| Overheads'!$C$42="Direct costs",SUMPRODUCT(--('Input| Projects'!$AC639="Yes"),'Calc| Overheads Allocation'!I$8,'Calc| Project Costs'!AB639),IF('Input| Overheads'!$C$42="Internal labour",SUMPRODUCT(--('Input| Projects'!$AC639="Yes"),'Calc| Overheads Allocation'!I$8,'Calc| Project Costs'!AB639,'Input| Projects'!$Y639),IF('Input| Overheads'!$C$42="DNSP defined",SUMPRODUCT(--('Input| Projects'!$AC639="Yes"),'Calc| Overheads Allocation'!I$61,'Input| Projects'!$AF639),""))),"")</f>
        <v/>
      </c>
      <c r="AS639" s="106"/>
      <c r="AT639" s="186" t="str">
        <f>IFERROR(IF('Input| Overheads'!$C$42="Direct costs",SUMPRODUCT(--('Input| Projects'!$AD639="Yes"),'Calc| Overheads Allocation'!C$9,'Calc| Project Costs'!V639),IF('Input| Overheads'!$C$42="Internal labour",SUMPRODUCT(--('Input| Projects'!$AD639="Yes"),'Calc| Overheads Allocation'!C$9,'Calc| Project Costs'!V639,'Input| Projects'!$Y639),IF('Input| Overheads'!$C$42="DNSP defined",SUMPRODUCT(--('Input| Projects'!$AD639="Yes"),'Calc| Overheads Allocation'!C$62,'Input| Projects'!$AG639),""))),"")</f>
        <v/>
      </c>
      <c r="AU639" s="186" t="str">
        <f>IFERROR(IF('Input| Overheads'!$C$42="Direct costs",SUMPRODUCT(--('Input| Projects'!$AD639="Yes"),'Calc| Overheads Allocation'!D$9,'Calc| Project Costs'!W639),IF('Input| Overheads'!$C$42="Internal labour",SUMPRODUCT(--('Input| Projects'!$AD639="Yes"),'Calc| Overheads Allocation'!D$9,'Calc| Project Costs'!W639,'Input| Projects'!$Y639),IF('Input| Overheads'!$C$42="DNSP defined",SUMPRODUCT(--('Input| Projects'!$AD639="Yes"),'Calc| Overheads Allocation'!D$62,'Input| Projects'!$AG639),""))),"")</f>
        <v/>
      </c>
      <c r="AV639" s="186" t="str">
        <f>IFERROR(IF('Input| Overheads'!$C$42="Direct costs",SUMPRODUCT(--('Input| Projects'!$AD639="Yes"),'Calc| Overheads Allocation'!E$9,'Calc| Project Costs'!X639),IF('Input| Overheads'!$C$42="Internal labour",SUMPRODUCT(--('Input| Projects'!$AD639="Yes"),'Calc| Overheads Allocation'!E$9,'Calc| Project Costs'!X639,'Input| Projects'!$Y639),IF('Input| Overheads'!$C$42="DNSP defined",SUMPRODUCT(--('Input| Projects'!$AD639="Yes"),'Calc| Overheads Allocation'!E$62,'Input| Projects'!$AG639),""))),"")</f>
        <v/>
      </c>
      <c r="AW639" s="186" t="str">
        <f>IFERROR(IF('Input| Overheads'!$C$42="Direct costs",SUMPRODUCT(--('Input| Projects'!$AD639="Yes"),'Calc| Overheads Allocation'!F$9,'Calc| Project Costs'!Y639),IF('Input| Overheads'!$C$42="Internal labour",SUMPRODUCT(--('Input| Projects'!$AD639="Yes"),'Calc| Overheads Allocation'!F$9,'Calc| Project Costs'!Y639,'Input| Projects'!$Y639),IF('Input| Overheads'!$C$42="DNSP defined",SUMPRODUCT(--('Input| Projects'!$AD639="Yes"),'Calc| Overheads Allocation'!F$62,'Input| Projects'!$AG639),""))),"")</f>
        <v/>
      </c>
      <c r="AX639" s="186" t="str">
        <f>IFERROR(IF('Input| Overheads'!$C$42="Direct costs",SUMPRODUCT(--('Input| Projects'!$AD639="Yes"),'Calc| Overheads Allocation'!G$9,'Calc| Project Costs'!Z639),IF('Input| Overheads'!$C$42="Internal labour",SUMPRODUCT(--('Input| Projects'!$AD639="Yes"),'Calc| Overheads Allocation'!G$9,'Calc| Project Costs'!Z639,'Input| Projects'!$Y639),IF('Input| Overheads'!$C$42="DNSP defined",SUMPRODUCT(--('Input| Projects'!$AD639="Yes"),'Calc| Overheads Allocation'!G$62,'Input| Projects'!$AG639),""))),"")</f>
        <v/>
      </c>
      <c r="AY639" s="186" t="str">
        <f>IFERROR(IF('Input| Overheads'!$C$42="Direct costs",SUMPRODUCT(--('Input| Projects'!$AD639="Yes"),'Calc| Overheads Allocation'!H$9,'Calc| Project Costs'!AA639),IF('Input| Overheads'!$C$42="Internal labour",SUMPRODUCT(--('Input| Projects'!$AD639="Yes"),'Calc| Overheads Allocation'!H$9,'Calc| Project Costs'!AA639,'Input| Projects'!$Y639),IF('Input| Overheads'!$C$42="DNSP defined",SUMPRODUCT(--('Input| Projects'!$AD639="Yes"),'Calc| Overheads Allocation'!H$62,'Input| Projects'!$AG639),""))),"")</f>
        <v/>
      </c>
      <c r="AZ639" s="186" t="str">
        <f>IFERROR(IF('Input| Overheads'!$C$42="Direct costs",SUMPRODUCT(--('Input| Projects'!$AD639="Yes"),'Calc| Overheads Allocation'!I$9,'Calc| Project Costs'!AB639),IF('Input| Overheads'!$C$42="Internal labour",SUMPRODUCT(--('Input| Projects'!$AD639="Yes"),'Calc| Overheads Allocation'!I$9,'Calc| Project Costs'!AB639,'Input| Projects'!$Y639),IF('Input| Overheads'!$C$42="DNSP defined",SUMPRODUCT(--('Input| Projects'!$AD639="Yes"),'Calc| Overheads Allocation'!I$62,'Input| Projects'!$AG639),""))),"")</f>
        <v/>
      </c>
      <c r="BA639" s="106"/>
      <c r="BB639" s="186">
        <f t="shared" si="303"/>
        <v>0</v>
      </c>
      <c r="BC639" s="186">
        <f t="shared" si="304"/>
        <v>0</v>
      </c>
      <c r="BD639" s="186">
        <f t="shared" si="305"/>
        <v>0</v>
      </c>
      <c r="BE639" s="186">
        <f t="shared" si="282"/>
        <v>0</v>
      </c>
      <c r="BF639" s="186">
        <f t="shared" si="283"/>
        <v>0</v>
      </c>
      <c r="BG639" s="186">
        <f t="shared" si="284"/>
        <v>0</v>
      </c>
      <c r="BH639" s="186">
        <f t="shared" si="285"/>
        <v>0</v>
      </c>
      <c r="BI639" s="97"/>
      <c r="BJ639" s="186" t="str">
        <f t="shared" si="286"/>
        <v/>
      </c>
      <c r="BK639" s="186" t="str">
        <f t="shared" si="287"/>
        <v/>
      </c>
      <c r="BL639" s="186" t="str">
        <f t="shared" si="288"/>
        <v/>
      </c>
      <c r="BM639" s="186" t="str">
        <f t="shared" si="289"/>
        <v/>
      </c>
      <c r="BN639" s="186" t="str">
        <f t="shared" si="290"/>
        <v/>
      </c>
      <c r="BO639" s="186" t="str">
        <f t="shared" si="291"/>
        <v/>
      </c>
      <c r="BP639" s="186" t="str">
        <f t="shared" si="292"/>
        <v/>
      </c>
      <c r="BQ639" s="97"/>
      <c r="BR639" s="186">
        <f t="shared" si="293"/>
        <v>0</v>
      </c>
      <c r="BS639" s="186">
        <f t="shared" si="294"/>
        <v>0</v>
      </c>
      <c r="BT639" s="222">
        <f t="shared" si="295"/>
        <v>0</v>
      </c>
      <c r="BU639" s="222">
        <f t="shared" si="296"/>
        <v>0</v>
      </c>
      <c r="BV639" s="222">
        <f t="shared" si="297"/>
        <v>0</v>
      </c>
      <c r="BW639" s="222">
        <f t="shared" si="298"/>
        <v>0</v>
      </c>
      <c r="BX639" s="222">
        <f t="shared" si="299"/>
        <v>0</v>
      </c>
      <c r="BY639" s="106"/>
      <c r="BZ639" s="197" t="str">
        <f>IF(SUMIF('Input| Projects'!$AS$8:$CP$8,"Dx",'Input| Projects'!$AS639:$CP639)=0,"",SUMIF('Input| Projects'!$AS$8:$CP$8,"Dx",'Input| Projects'!$AS639:$CP639))</f>
        <v/>
      </c>
      <c r="CA639" s="197" t="str">
        <f>IF(SUMIF('Input| Projects'!$AS$8:$CP$8,"Tx",'Input| Projects'!$AS639:$CP639)=0,"",SUMIF('Input| Projects'!$AS$8:$CP$8,"Tx",'Input| Projects'!$AS639:$CP639))</f>
        <v/>
      </c>
      <c r="CB639" s="150" t="str">
        <f t="shared" si="306"/>
        <v/>
      </c>
    </row>
    <row r="640" spans="2:80" x14ac:dyDescent="0.2">
      <c r="B640" s="201">
        <f>IFERROR('Input| Projects'!B640,"")</f>
        <v>631</v>
      </c>
      <c r="C640" s="42" t="str">
        <f>IFERROR(IF('Input| Projects'!C640="","",'Input| Projects'!C640),"")</f>
        <v/>
      </c>
      <c r="D640" s="42" t="str">
        <f>IFERROR(IF('Input| Projects'!D640="","",'Input| Projects'!D640),"")</f>
        <v/>
      </c>
      <c r="E640" s="104"/>
      <c r="F640" s="190">
        <f>IFERROR('Input| Projects'!I640*'Input| Escalations'!$K$19,"")</f>
        <v>0</v>
      </c>
      <c r="G640" s="190">
        <f>IFERROR('Input| Projects'!J640*'Input| Escalations'!$K$19,"")</f>
        <v>0</v>
      </c>
      <c r="H640" s="190">
        <f>IFERROR('Input| Projects'!K640*'Input| Escalations'!$K$19,"")</f>
        <v>0</v>
      </c>
      <c r="I640" s="190">
        <f>IFERROR('Input| Projects'!L640*'Input| Escalations'!$K$19,"")</f>
        <v>0</v>
      </c>
      <c r="J640" s="190">
        <f>IFERROR('Input| Projects'!M640*'Input| Escalations'!$K$19,"")</f>
        <v>0</v>
      </c>
      <c r="K640" s="190">
        <f>IFERROR('Input| Projects'!N640*'Input| Escalations'!$K$19,"")</f>
        <v>0</v>
      </c>
      <c r="L640" s="190">
        <f>IFERROR('Input| Projects'!O640*'Input| Escalations'!$K$19,"")</f>
        <v>0</v>
      </c>
      <c r="M640" s="150" t="str">
        <f>IF(ABS(SUM(F640:L640)-(SUM('Input| Projects'!I640:O640)*'Input| Escalations'!$K$19))&lt;0.0000001,"",1)</f>
        <v/>
      </c>
      <c r="N640" s="192">
        <f>'Input| Projects'!$Y640*INDEX('Input| Escalations'!$H$33:$N$33,MATCH('Calc| Project Costs'!N$9,'Input| Escalations'!$H$23:$N$23,0))+'Input| Projects'!$Z640*INDEX('Input| Escalations'!$H$34:$N$34,MATCH('Calc| Project Costs'!N$9,'Input| Escalations'!$H$23:$N$23,0))+'Input| Projects'!$AA640*INDEX('Input| Escalations'!$H$35:$N$35,MATCH('Calc| Project Costs'!N$9,'Input| Escalations'!$H$23:$N$23,0))+1</f>
        <v>1</v>
      </c>
      <c r="O640" s="192">
        <f>'Input| Projects'!$Y640*INDEX('Input| Escalations'!$H$33:$N$33,MATCH('Calc| Project Costs'!O$9,'Input| Escalations'!$H$23:$N$23,0))+'Input| Projects'!$Z640*INDEX('Input| Escalations'!$H$34:$N$34,MATCH('Calc| Project Costs'!O$9,'Input| Escalations'!$H$23:$N$23,0))+'Input| Projects'!$AA640*INDEX('Input| Escalations'!$H$35:$N$35,MATCH('Calc| Project Costs'!O$9,'Input| Escalations'!$H$23:$N$23,0))+1</f>
        <v>1</v>
      </c>
      <c r="P640" s="192">
        <f>'Input| Projects'!$Y640*INDEX('Input| Escalations'!$H$33:$N$33,MATCH('Calc| Project Costs'!P$9,'Input| Escalations'!$H$23:$N$23,0))+'Input| Projects'!$Z640*INDEX('Input| Escalations'!$H$34:$N$34,MATCH('Calc| Project Costs'!P$9,'Input| Escalations'!$H$23:$N$23,0))+'Input| Projects'!$AA640*INDEX('Input| Escalations'!$H$35:$N$35,MATCH('Calc| Project Costs'!P$9,'Input| Escalations'!$H$23:$N$23,0))+1</f>
        <v>1</v>
      </c>
      <c r="Q640" s="192">
        <f>'Input| Projects'!$Y640*INDEX('Input| Escalations'!$H$33:$N$33,MATCH('Calc| Project Costs'!Q$9,'Input| Escalations'!$H$23:$N$23,0))+'Input| Projects'!$Z640*INDEX('Input| Escalations'!$H$34:$N$34,MATCH('Calc| Project Costs'!Q$9,'Input| Escalations'!$H$23:$N$23,0))+'Input| Projects'!$AA640*INDEX('Input| Escalations'!$H$35:$N$35,MATCH('Calc| Project Costs'!Q$9,'Input| Escalations'!$H$23:$N$23,0))+1</f>
        <v>1</v>
      </c>
      <c r="R640" s="192">
        <f>'Input| Projects'!$Y640*INDEX('Input| Escalations'!$H$33:$N$33,MATCH('Calc| Project Costs'!R$9,'Input| Escalations'!$H$23:$N$23,0))+'Input| Projects'!$Z640*INDEX('Input| Escalations'!$H$34:$N$34,MATCH('Calc| Project Costs'!R$9,'Input| Escalations'!$H$23:$N$23,0))+'Input| Projects'!$AA640*INDEX('Input| Escalations'!$H$35:$N$35,MATCH('Calc| Project Costs'!R$9,'Input| Escalations'!$H$23:$N$23,0))+1</f>
        <v>1</v>
      </c>
      <c r="S640" s="192">
        <f>'Input| Projects'!$Y640*INDEX('Input| Escalations'!$H$33:$N$33,MATCH('Calc| Project Costs'!S$9,'Input| Escalations'!$H$23:$N$23,0))+'Input| Projects'!$Z640*INDEX('Input| Escalations'!$H$34:$N$34,MATCH('Calc| Project Costs'!S$9,'Input| Escalations'!$H$23:$N$23,0))+'Input| Projects'!$AA640*INDEX('Input| Escalations'!$H$35:$N$35,MATCH('Calc| Project Costs'!S$9,'Input| Escalations'!$H$23:$N$23,0))+1</f>
        <v>1</v>
      </c>
      <c r="T640" s="192">
        <f>'Input| Projects'!$Y640*INDEX('Input| Escalations'!$H$33:$N$33,MATCH('Calc| Project Costs'!T$9,'Input| Escalations'!$H$23:$N$23,0))+'Input| Projects'!$Z640*INDEX('Input| Escalations'!$H$34:$N$34,MATCH('Calc| Project Costs'!T$9,'Input| Escalations'!$H$23:$N$23,0))+'Input| Projects'!$AA640*INDEX('Input| Escalations'!$H$35:$N$35,MATCH('Calc| Project Costs'!T$9,'Input| Escalations'!$H$23:$N$23,0))+1</f>
        <v>1</v>
      </c>
      <c r="U640" s="106"/>
      <c r="V640" s="186">
        <f t="shared" si="300"/>
        <v>0</v>
      </c>
      <c r="W640" s="186">
        <f t="shared" si="301"/>
        <v>0</v>
      </c>
      <c r="X640" s="186">
        <f t="shared" si="302"/>
        <v>0</v>
      </c>
      <c r="Y640" s="186">
        <f t="shared" si="278"/>
        <v>0</v>
      </c>
      <c r="Z640" s="186">
        <f t="shared" si="279"/>
        <v>0</v>
      </c>
      <c r="AA640" s="186">
        <f t="shared" si="280"/>
        <v>0</v>
      </c>
      <c r="AB640" s="186">
        <f t="shared" si="281"/>
        <v>0</v>
      </c>
      <c r="AC640" s="106"/>
      <c r="AD640" s="186">
        <f>'Input| Projects'!Q640*N640*'Input| Escalations'!$K$19</f>
        <v>0</v>
      </c>
      <c r="AE640" s="186">
        <f>'Input| Projects'!R640*O640*'Input| Escalations'!$K$19</f>
        <v>0</v>
      </c>
      <c r="AF640" s="186">
        <f>'Input| Projects'!S640*P640*'Input| Escalations'!$K$19</f>
        <v>0</v>
      </c>
      <c r="AG640" s="186">
        <f>'Input| Projects'!T640*Q640*'Input| Escalations'!$K$19</f>
        <v>0</v>
      </c>
      <c r="AH640" s="186">
        <f>'Input| Projects'!U640*R640*'Input| Escalations'!$K$19</f>
        <v>0</v>
      </c>
      <c r="AI640" s="186">
        <f>'Input| Projects'!V640*S640*'Input| Escalations'!$K$19</f>
        <v>0</v>
      </c>
      <c r="AJ640" s="186">
        <f>'Input| Projects'!W640*T640*'Input| Escalations'!$K$19</f>
        <v>0</v>
      </c>
      <c r="AK640" s="106"/>
      <c r="AL640" s="186" t="str">
        <f>IFERROR(IF('Input| Overheads'!$C$42="Direct costs",SUMPRODUCT(--('Input| Projects'!$AC640="Yes"),'Calc| Overheads Allocation'!C$8,'Calc| Project Costs'!V640),IF('Input| Overheads'!$C$42="Internal labour",SUMPRODUCT(--('Input| Projects'!$AC640="Yes"),'Calc| Overheads Allocation'!C$8,'Calc| Project Costs'!V640,'Input| Projects'!$Y640),IF('Input| Overheads'!$C$42="DNSP defined",SUMPRODUCT(--('Input| Projects'!$AC640="Yes"),'Calc| Overheads Allocation'!C$61,'Input| Projects'!$AF640),""))),"")</f>
        <v/>
      </c>
      <c r="AM640" s="186" t="str">
        <f>IFERROR(IF('Input| Overheads'!$C$42="Direct costs",SUMPRODUCT(--('Input| Projects'!$AC640="Yes"),'Calc| Overheads Allocation'!D$8,'Calc| Project Costs'!W640),IF('Input| Overheads'!$C$42="Internal labour",SUMPRODUCT(--('Input| Projects'!$AC640="Yes"),'Calc| Overheads Allocation'!D$8,'Calc| Project Costs'!W640,'Input| Projects'!$Y640),IF('Input| Overheads'!$C$42="DNSP defined",SUMPRODUCT(--('Input| Projects'!$AC640="Yes"),'Calc| Overheads Allocation'!D$61,'Input| Projects'!$AF640),""))),"")</f>
        <v/>
      </c>
      <c r="AN640" s="186" t="str">
        <f>IFERROR(IF('Input| Overheads'!$C$42="Direct costs",SUMPRODUCT(--('Input| Projects'!$AC640="Yes"),'Calc| Overheads Allocation'!E$8,'Calc| Project Costs'!X640),IF('Input| Overheads'!$C$42="Internal labour",SUMPRODUCT(--('Input| Projects'!$AC640="Yes"),'Calc| Overheads Allocation'!E$8,'Calc| Project Costs'!X640,'Input| Projects'!$Y640),IF('Input| Overheads'!$C$42="DNSP defined",SUMPRODUCT(--('Input| Projects'!$AC640="Yes"),'Calc| Overheads Allocation'!E$61,'Input| Projects'!$AF640),""))),"")</f>
        <v/>
      </c>
      <c r="AO640" s="186" t="str">
        <f>IFERROR(IF('Input| Overheads'!$C$42="Direct costs",SUMPRODUCT(--('Input| Projects'!$AC640="Yes"),'Calc| Overheads Allocation'!F$8,'Calc| Project Costs'!Y640),IF('Input| Overheads'!$C$42="Internal labour",SUMPRODUCT(--('Input| Projects'!$AC640="Yes"),'Calc| Overheads Allocation'!F$8,'Calc| Project Costs'!Y640,'Input| Projects'!$Y640),IF('Input| Overheads'!$C$42="DNSP defined",SUMPRODUCT(--('Input| Projects'!$AC640="Yes"),'Calc| Overheads Allocation'!F$61,'Input| Projects'!$AF640),""))),"")</f>
        <v/>
      </c>
      <c r="AP640" s="186" t="str">
        <f>IFERROR(IF('Input| Overheads'!$C$42="Direct costs",SUMPRODUCT(--('Input| Projects'!$AC640="Yes"),'Calc| Overheads Allocation'!G$8,'Calc| Project Costs'!Z640),IF('Input| Overheads'!$C$42="Internal labour",SUMPRODUCT(--('Input| Projects'!$AC640="Yes"),'Calc| Overheads Allocation'!G$8,'Calc| Project Costs'!Z640,'Input| Projects'!$Y640),IF('Input| Overheads'!$C$42="DNSP defined",SUMPRODUCT(--('Input| Projects'!$AC640="Yes"),'Calc| Overheads Allocation'!G$61,'Input| Projects'!$AF640),""))),"")</f>
        <v/>
      </c>
      <c r="AQ640" s="186" t="str">
        <f>IFERROR(IF('Input| Overheads'!$C$42="Direct costs",SUMPRODUCT(--('Input| Projects'!$AC640="Yes"),'Calc| Overheads Allocation'!H$8,'Calc| Project Costs'!AA640),IF('Input| Overheads'!$C$42="Internal labour",SUMPRODUCT(--('Input| Projects'!$AC640="Yes"),'Calc| Overheads Allocation'!H$8,'Calc| Project Costs'!AA640,'Input| Projects'!$Y640),IF('Input| Overheads'!$C$42="DNSP defined",SUMPRODUCT(--('Input| Projects'!$AC640="Yes"),'Calc| Overheads Allocation'!H$61,'Input| Projects'!$AF640),""))),"")</f>
        <v/>
      </c>
      <c r="AR640" s="186" t="str">
        <f>IFERROR(IF('Input| Overheads'!$C$42="Direct costs",SUMPRODUCT(--('Input| Projects'!$AC640="Yes"),'Calc| Overheads Allocation'!I$8,'Calc| Project Costs'!AB640),IF('Input| Overheads'!$C$42="Internal labour",SUMPRODUCT(--('Input| Projects'!$AC640="Yes"),'Calc| Overheads Allocation'!I$8,'Calc| Project Costs'!AB640,'Input| Projects'!$Y640),IF('Input| Overheads'!$C$42="DNSP defined",SUMPRODUCT(--('Input| Projects'!$AC640="Yes"),'Calc| Overheads Allocation'!I$61,'Input| Projects'!$AF640),""))),"")</f>
        <v/>
      </c>
      <c r="AS640" s="106"/>
      <c r="AT640" s="186" t="str">
        <f>IFERROR(IF('Input| Overheads'!$C$42="Direct costs",SUMPRODUCT(--('Input| Projects'!$AD640="Yes"),'Calc| Overheads Allocation'!C$9,'Calc| Project Costs'!V640),IF('Input| Overheads'!$C$42="Internal labour",SUMPRODUCT(--('Input| Projects'!$AD640="Yes"),'Calc| Overheads Allocation'!C$9,'Calc| Project Costs'!V640,'Input| Projects'!$Y640),IF('Input| Overheads'!$C$42="DNSP defined",SUMPRODUCT(--('Input| Projects'!$AD640="Yes"),'Calc| Overheads Allocation'!C$62,'Input| Projects'!$AG640),""))),"")</f>
        <v/>
      </c>
      <c r="AU640" s="186" t="str">
        <f>IFERROR(IF('Input| Overheads'!$C$42="Direct costs",SUMPRODUCT(--('Input| Projects'!$AD640="Yes"),'Calc| Overheads Allocation'!D$9,'Calc| Project Costs'!W640),IF('Input| Overheads'!$C$42="Internal labour",SUMPRODUCT(--('Input| Projects'!$AD640="Yes"),'Calc| Overheads Allocation'!D$9,'Calc| Project Costs'!W640,'Input| Projects'!$Y640),IF('Input| Overheads'!$C$42="DNSP defined",SUMPRODUCT(--('Input| Projects'!$AD640="Yes"),'Calc| Overheads Allocation'!D$62,'Input| Projects'!$AG640),""))),"")</f>
        <v/>
      </c>
      <c r="AV640" s="186" t="str">
        <f>IFERROR(IF('Input| Overheads'!$C$42="Direct costs",SUMPRODUCT(--('Input| Projects'!$AD640="Yes"),'Calc| Overheads Allocation'!E$9,'Calc| Project Costs'!X640),IF('Input| Overheads'!$C$42="Internal labour",SUMPRODUCT(--('Input| Projects'!$AD640="Yes"),'Calc| Overheads Allocation'!E$9,'Calc| Project Costs'!X640,'Input| Projects'!$Y640),IF('Input| Overheads'!$C$42="DNSP defined",SUMPRODUCT(--('Input| Projects'!$AD640="Yes"),'Calc| Overheads Allocation'!E$62,'Input| Projects'!$AG640),""))),"")</f>
        <v/>
      </c>
      <c r="AW640" s="186" t="str">
        <f>IFERROR(IF('Input| Overheads'!$C$42="Direct costs",SUMPRODUCT(--('Input| Projects'!$AD640="Yes"),'Calc| Overheads Allocation'!F$9,'Calc| Project Costs'!Y640),IF('Input| Overheads'!$C$42="Internal labour",SUMPRODUCT(--('Input| Projects'!$AD640="Yes"),'Calc| Overheads Allocation'!F$9,'Calc| Project Costs'!Y640,'Input| Projects'!$Y640),IF('Input| Overheads'!$C$42="DNSP defined",SUMPRODUCT(--('Input| Projects'!$AD640="Yes"),'Calc| Overheads Allocation'!F$62,'Input| Projects'!$AG640),""))),"")</f>
        <v/>
      </c>
      <c r="AX640" s="186" t="str">
        <f>IFERROR(IF('Input| Overheads'!$C$42="Direct costs",SUMPRODUCT(--('Input| Projects'!$AD640="Yes"),'Calc| Overheads Allocation'!G$9,'Calc| Project Costs'!Z640),IF('Input| Overheads'!$C$42="Internal labour",SUMPRODUCT(--('Input| Projects'!$AD640="Yes"),'Calc| Overheads Allocation'!G$9,'Calc| Project Costs'!Z640,'Input| Projects'!$Y640),IF('Input| Overheads'!$C$42="DNSP defined",SUMPRODUCT(--('Input| Projects'!$AD640="Yes"),'Calc| Overheads Allocation'!G$62,'Input| Projects'!$AG640),""))),"")</f>
        <v/>
      </c>
      <c r="AY640" s="186" t="str">
        <f>IFERROR(IF('Input| Overheads'!$C$42="Direct costs",SUMPRODUCT(--('Input| Projects'!$AD640="Yes"),'Calc| Overheads Allocation'!H$9,'Calc| Project Costs'!AA640),IF('Input| Overheads'!$C$42="Internal labour",SUMPRODUCT(--('Input| Projects'!$AD640="Yes"),'Calc| Overheads Allocation'!H$9,'Calc| Project Costs'!AA640,'Input| Projects'!$Y640),IF('Input| Overheads'!$C$42="DNSP defined",SUMPRODUCT(--('Input| Projects'!$AD640="Yes"),'Calc| Overheads Allocation'!H$62,'Input| Projects'!$AG640),""))),"")</f>
        <v/>
      </c>
      <c r="AZ640" s="186" t="str">
        <f>IFERROR(IF('Input| Overheads'!$C$42="Direct costs",SUMPRODUCT(--('Input| Projects'!$AD640="Yes"),'Calc| Overheads Allocation'!I$9,'Calc| Project Costs'!AB640),IF('Input| Overheads'!$C$42="Internal labour",SUMPRODUCT(--('Input| Projects'!$AD640="Yes"),'Calc| Overheads Allocation'!I$9,'Calc| Project Costs'!AB640,'Input| Projects'!$Y640),IF('Input| Overheads'!$C$42="DNSP defined",SUMPRODUCT(--('Input| Projects'!$AD640="Yes"),'Calc| Overheads Allocation'!I$62,'Input| Projects'!$AG640),""))),"")</f>
        <v/>
      </c>
      <c r="BA640" s="106"/>
      <c r="BB640" s="186">
        <f t="shared" si="303"/>
        <v>0</v>
      </c>
      <c r="BC640" s="186">
        <f t="shared" si="304"/>
        <v>0</v>
      </c>
      <c r="BD640" s="186">
        <f t="shared" si="305"/>
        <v>0</v>
      </c>
      <c r="BE640" s="186">
        <f t="shared" si="282"/>
        <v>0</v>
      </c>
      <c r="BF640" s="186">
        <f t="shared" si="283"/>
        <v>0</v>
      </c>
      <c r="BG640" s="186">
        <f t="shared" si="284"/>
        <v>0</v>
      </c>
      <c r="BH640" s="186">
        <f t="shared" si="285"/>
        <v>0</v>
      </c>
      <c r="BI640" s="97"/>
      <c r="BJ640" s="186" t="str">
        <f t="shared" si="286"/>
        <v/>
      </c>
      <c r="BK640" s="186" t="str">
        <f t="shared" si="287"/>
        <v/>
      </c>
      <c r="BL640" s="186" t="str">
        <f t="shared" si="288"/>
        <v/>
      </c>
      <c r="BM640" s="186" t="str">
        <f t="shared" si="289"/>
        <v/>
      </c>
      <c r="BN640" s="186" t="str">
        <f t="shared" si="290"/>
        <v/>
      </c>
      <c r="BO640" s="186" t="str">
        <f t="shared" si="291"/>
        <v/>
      </c>
      <c r="BP640" s="186" t="str">
        <f t="shared" si="292"/>
        <v/>
      </c>
      <c r="BQ640" s="97"/>
      <c r="BR640" s="186">
        <f t="shared" si="293"/>
        <v>0</v>
      </c>
      <c r="BS640" s="186">
        <f t="shared" si="294"/>
        <v>0</v>
      </c>
      <c r="BT640" s="222">
        <f t="shared" si="295"/>
        <v>0</v>
      </c>
      <c r="BU640" s="222">
        <f t="shared" si="296"/>
        <v>0</v>
      </c>
      <c r="BV640" s="222">
        <f t="shared" si="297"/>
        <v>0</v>
      </c>
      <c r="BW640" s="222">
        <f t="shared" si="298"/>
        <v>0</v>
      </c>
      <c r="BX640" s="222">
        <f t="shared" si="299"/>
        <v>0</v>
      </c>
      <c r="BY640" s="106"/>
      <c r="BZ640" s="197" t="str">
        <f>IF(SUMIF('Input| Projects'!$AS$8:$CP$8,"Dx",'Input| Projects'!$AS640:$CP640)=0,"",SUMIF('Input| Projects'!$AS$8:$CP$8,"Dx",'Input| Projects'!$AS640:$CP640))</f>
        <v/>
      </c>
      <c r="CA640" s="197" t="str">
        <f>IF(SUMIF('Input| Projects'!$AS$8:$CP$8,"Tx",'Input| Projects'!$AS640:$CP640)=0,"",SUMIF('Input| Projects'!$AS$8:$CP$8,"Tx",'Input| Projects'!$AS640:$CP640))</f>
        <v/>
      </c>
      <c r="CB640" s="150" t="str">
        <f t="shared" si="306"/>
        <v/>
      </c>
    </row>
    <row r="641" spans="2:80" x14ac:dyDescent="0.2">
      <c r="B641" s="201">
        <f>IFERROR('Input| Projects'!B641,"")</f>
        <v>632</v>
      </c>
      <c r="C641" s="42" t="str">
        <f>IFERROR(IF('Input| Projects'!C641="","",'Input| Projects'!C641),"")</f>
        <v/>
      </c>
      <c r="D641" s="42" t="str">
        <f>IFERROR(IF('Input| Projects'!D641="","",'Input| Projects'!D641),"")</f>
        <v/>
      </c>
      <c r="E641" s="104"/>
      <c r="F641" s="190">
        <f>IFERROR('Input| Projects'!I641*'Input| Escalations'!$K$19,"")</f>
        <v>0</v>
      </c>
      <c r="G641" s="190">
        <f>IFERROR('Input| Projects'!J641*'Input| Escalations'!$K$19,"")</f>
        <v>0</v>
      </c>
      <c r="H641" s="190">
        <f>IFERROR('Input| Projects'!K641*'Input| Escalations'!$K$19,"")</f>
        <v>0</v>
      </c>
      <c r="I641" s="190">
        <f>IFERROR('Input| Projects'!L641*'Input| Escalations'!$K$19,"")</f>
        <v>0</v>
      </c>
      <c r="J641" s="190">
        <f>IFERROR('Input| Projects'!M641*'Input| Escalations'!$K$19,"")</f>
        <v>0</v>
      </c>
      <c r="K641" s="190">
        <f>IFERROR('Input| Projects'!N641*'Input| Escalations'!$K$19,"")</f>
        <v>0</v>
      </c>
      <c r="L641" s="190">
        <f>IFERROR('Input| Projects'!O641*'Input| Escalations'!$K$19,"")</f>
        <v>0</v>
      </c>
      <c r="M641" s="150" t="str">
        <f>IF(ABS(SUM(F641:L641)-(SUM('Input| Projects'!I641:O641)*'Input| Escalations'!$K$19))&lt;0.0000001,"",1)</f>
        <v/>
      </c>
      <c r="N641" s="192">
        <f>'Input| Projects'!$Y641*INDEX('Input| Escalations'!$H$33:$N$33,MATCH('Calc| Project Costs'!N$9,'Input| Escalations'!$H$23:$N$23,0))+'Input| Projects'!$Z641*INDEX('Input| Escalations'!$H$34:$N$34,MATCH('Calc| Project Costs'!N$9,'Input| Escalations'!$H$23:$N$23,0))+'Input| Projects'!$AA641*INDEX('Input| Escalations'!$H$35:$N$35,MATCH('Calc| Project Costs'!N$9,'Input| Escalations'!$H$23:$N$23,0))+1</f>
        <v>1</v>
      </c>
      <c r="O641" s="192">
        <f>'Input| Projects'!$Y641*INDEX('Input| Escalations'!$H$33:$N$33,MATCH('Calc| Project Costs'!O$9,'Input| Escalations'!$H$23:$N$23,0))+'Input| Projects'!$Z641*INDEX('Input| Escalations'!$H$34:$N$34,MATCH('Calc| Project Costs'!O$9,'Input| Escalations'!$H$23:$N$23,0))+'Input| Projects'!$AA641*INDEX('Input| Escalations'!$H$35:$N$35,MATCH('Calc| Project Costs'!O$9,'Input| Escalations'!$H$23:$N$23,0))+1</f>
        <v>1</v>
      </c>
      <c r="P641" s="192">
        <f>'Input| Projects'!$Y641*INDEX('Input| Escalations'!$H$33:$N$33,MATCH('Calc| Project Costs'!P$9,'Input| Escalations'!$H$23:$N$23,0))+'Input| Projects'!$Z641*INDEX('Input| Escalations'!$H$34:$N$34,MATCH('Calc| Project Costs'!P$9,'Input| Escalations'!$H$23:$N$23,0))+'Input| Projects'!$AA641*INDEX('Input| Escalations'!$H$35:$N$35,MATCH('Calc| Project Costs'!P$9,'Input| Escalations'!$H$23:$N$23,0))+1</f>
        <v>1</v>
      </c>
      <c r="Q641" s="192">
        <f>'Input| Projects'!$Y641*INDEX('Input| Escalations'!$H$33:$N$33,MATCH('Calc| Project Costs'!Q$9,'Input| Escalations'!$H$23:$N$23,0))+'Input| Projects'!$Z641*INDEX('Input| Escalations'!$H$34:$N$34,MATCH('Calc| Project Costs'!Q$9,'Input| Escalations'!$H$23:$N$23,0))+'Input| Projects'!$AA641*INDEX('Input| Escalations'!$H$35:$N$35,MATCH('Calc| Project Costs'!Q$9,'Input| Escalations'!$H$23:$N$23,0))+1</f>
        <v>1</v>
      </c>
      <c r="R641" s="192">
        <f>'Input| Projects'!$Y641*INDEX('Input| Escalations'!$H$33:$N$33,MATCH('Calc| Project Costs'!R$9,'Input| Escalations'!$H$23:$N$23,0))+'Input| Projects'!$Z641*INDEX('Input| Escalations'!$H$34:$N$34,MATCH('Calc| Project Costs'!R$9,'Input| Escalations'!$H$23:$N$23,0))+'Input| Projects'!$AA641*INDEX('Input| Escalations'!$H$35:$N$35,MATCH('Calc| Project Costs'!R$9,'Input| Escalations'!$H$23:$N$23,0))+1</f>
        <v>1</v>
      </c>
      <c r="S641" s="192">
        <f>'Input| Projects'!$Y641*INDEX('Input| Escalations'!$H$33:$N$33,MATCH('Calc| Project Costs'!S$9,'Input| Escalations'!$H$23:$N$23,0))+'Input| Projects'!$Z641*INDEX('Input| Escalations'!$H$34:$N$34,MATCH('Calc| Project Costs'!S$9,'Input| Escalations'!$H$23:$N$23,0))+'Input| Projects'!$AA641*INDEX('Input| Escalations'!$H$35:$N$35,MATCH('Calc| Project Costs'!S$9,'Input| Escalations'!$H$23:$N$23,0))+1</f>
        <v>1</v>
      </c>
      <c r="T641" s="192">
        <f>'Input| Projects'!$Y641*INDEX('Input| Escalations'!$H$33:$N$33,MATCH('Calc| Project Costs'!T$9,'Input| Escalations'!$H$23:$N$23,0))+'Input| Projects'!$Z641*INDEX('Input| Escalations'!$H$34:$N$34,MATCH('Calc| Project Costs'!T$9,'Input| Escalations'!$H$23:$N$23,0))+'Input| Projects'!$AA641*INDEX('Input| Escalations'!$H$35:$N$35,MATCH('Calc| Project Costs'!T$9,'Input| Escalations'!$H$23:$N$23,0))+1</f>
        <v>1</v>
      </c>
      <c r="U641" s="106"/>
      <c r="V641" s="186">
        <f t="shared" si="300"/>
        <v>0</v>
      </c>
      <c r="W641" s="186">
        <f t="shared" si="301"/>
        <v>0</v>
      </c>
      <c r="X641" s="186">
        <f t="shared" si="302"/>
        <v>0</v>
      </c>
      <c r="Y641" s="186">
        <f t="shared" si="278"/>
        <v>0</v>
      </c>
      <c r="Z641" s="186">
        <f t="shared" si="279"/>
        <v>0</v>
      </c>
      <c r="AA641" s="186">
        <f t="shared" si="280"/>
        <v>0</v>
      </c>
      <c r="AB641" s="186">
        <f t="shared" si="281"/>
        <v>0</v>
      </c>
      <c r="AC641" s="106"/>
      <c r="AD641" s="186">
        <f>'Input| Projects'!Q641*N641*'Input| Escalations'!$K$19</f>
        <v>0</v>
      </c>
      <c r="AE641" s="186">
        <f>'Input| Projects'!R641*O641*'Input| Escalations'!$K$19</f>
        <v>0</v>
      </c>
      <c r="AF641" s="186">
        <f>'Input| Projects'!S641*P641*'Input| Escalations'!$K$19</f>
        <v>0</v>
      </c>
      <c r="AG641" s="186">
        <f>'Input| Projects'!T641*Q641*'Input| Escalations'!$K$19</f>
        <v>0</v>
      </c>
      <c r="AH641" s="186">
        <f>'Input| Projects'!U641*R641*'Input| Escalations'!$K$19</f>
        <v>0</v>
      </c>
      <c r="AI641" s="186">
        <f>'Input| Projects'!V641*S641*'Input| Escalations'!$K$19</f>
        <v>0</v>
      </c>
      <c r="AJ641" s="186">
        <f>'Input| Projects'!W641*T641*'Input| Escalations'!$K$19</f>
        <v>0</v>
      </c>
      <c r="AK641" s="106"/>
      <c r="AL641" s="186" t="str">
        <f>IFERROR(IF('Input| Overheads'!$C$42="Direct costs",SUMPRODUCT(--('Input| Projects'!$AC641="Yes"),'Calc| Overheads Allocation'!C$8,'Calc| Project Costs'!V641),IF('Input| Overheads'!$C$42="Internal labour",SUMPRODUCT(--('Input| Projects'!$AC641="Yes"),'Calc| Overheads Allocation'!C$8,'Calc| Project Costs'!V641,'Input| Projects'!$Y641),IF('Input| Overheads'!$C$42="DNSP defined",SUMPRODUCT(--('Input| Projects'!$AC641="Yes"),'Calc| Overheads Allocation'!C$61,'Input| Projects'!$AF641),""))),"")</f>
        <v/>
      </c>
      <c r="AM641" s="186" t="str">
        <f>IFERROR(IF('Input| Overheads'!$C$42="Direct costs",SUMPRODUCT(--('Input| Projects'!$AC641="Yes"),'Calc| Overheads Allocation'!D$8,'Calc| Project Costs'!W641),IF('Input| Overheads'!$C$42="Internal labour",SUMPRODUCT(--('Input| Projects'!$AC641="Yes"),'Calc| Overheads Allocation'!D$8,'Calc| Project Costs'!W641,'Input| Projects'!$Y641),IF('Input| Overheads'!$C$42="DNSP defined",SUMPRODUCT(--('Input| Projects'!$AC641="Yes"),'Calc| Overheads Allocation'!D$61,'Input| Projects'!$AF641),""))),"")</f>
        <v/>
      </c>
      <c r="AN641" s="186" t="str">
        <f>IFERROR(IF('Input| Overheads'!$C$42="Direct costs",SUMPRODUCT(--('Input| Projects'!$AC641="Yes"),'Calc| Overheads Allocation'!E$8,'Calc| Project Costs'!X641),IF('Input| Overheads'!$C$42="Internal labour",SUMPRODUCT(--('Input| Projects'!$AC641="Yes"),'Calc| Overheads Allocation'!E$8,'Calc| Project Costs'!X641,'Input| Projects'!$Y641),IF('Input| Overheads'!$C$42="DNSP defined",SUMPRODUCT(--('Input| Projects'!$AC641="Yes"),'Calc| Overheads Allocation'!E$61,'Input| Projects'!$AF641),""))),"")</f>
        <v/>
      </c>
      <c r="AO641" s="186" t="str">
        <f>IFERROR(IF('Input| Overheads'!$C$42="Direct costs",SUMPRODUCT(--('Input| Projects'!$AC641="Yes"),'Calc| Overheads Allocation'!F$8,'Calc| Project Costs'!Y641),IF('Input| Overheads'!$C$42="Internal labour",SUMPRODUCT(--('Input| Projects'!$AC641="Yes"),'Calc| Overheads Allocation'!F$8,'Calc| Project Costs'!Y641,'Input| Projects'!$Y641),IF('Input| Overheads'!$C$42="DNSP defined",SUMPRODUCT(--('Input| Projects'!$AC641="Yes"),'Calc| Overheads Allocation'!F$61,'Input| Projects'!$AF641),""))),"")</f>
        <v/>
      </c>
      <c r="AP641" s="186" t="str">
        <f>IFERROR(IF('Input| Overheads'!$C$42="Direct costs",SUMPRODUCT(--('Input| Projects'!$AC641="Yes"),'Calc| Overheads Allocation'!G$8,'Calc| Project Costs'!Z641),IF('Input| Overheads'!$C$42="Internal labour",SUMPRODUCT(--('Input| Projects'!$AC641="Yes"),'Calc| Overheads Allocation'!G$8,'Calc| Project Costs'!Z641,'Input| Projects'!$Y641),IF('Input| Overheads'!$C$42="DNSP defined",SUMPRODUCT(--('Input| Projects'!$AC641="Yes"),'Calc| Overheads Allocation'!G$61,'Input| Projects'!$AF641),""))),"")</f>
        <v/>
      </c>
      <c r="AQ641" s="186" t="str">
        <f>IFERROR(IF('Input| Overheads'!$C$42="Direct costs",SUMPRODUCT(--('Input| Projects'!$AC641="Yes"),'Calc| Overheads Allocation'!H$8,'Calc| Project Costs'!AA641),IF('Input| Overheads'!$C$42="Internal labour",SUMPRODUCT(--('Input| Projects'!$AC641="Yes"),'Calc| Overheads Allocation'!H$8,'Calc| Project Costs'!AA641,'Input| Projects'!$Y641),IF('Input| Overheads'!$C$42="DNSP defined",SUMPRODUCT(--('Input| Projects'!$AC641="Yes"),'Calc| Overheads Allocation'!H$61,'Input| Projects'!$AF641),""))),"")</f>
        <v/>
      </c>
      <c r="AR641" s="186" t="str">
        <f>IFERROR(IF('Input| Overheads'!$C$42="Direct costs",SUMPRODUCT(--('Input| Projects'!$AC641="Yes"),'Calc| Overheads Allocation'!I$8,'Calc| Project Costs'!AB641),IF('Input| Overheads'!$C$42="Internal labour",SUMPRODUCT(--('Input| Projects'!$AC641="Yes"),'Calc| Overheads Allocation'!I$8,'Calc| Project Costs'!AB641,'Input| Projects'!$Y641),IF('Input| Overheads'!$C$42="DNSP defined",SUMPRODUCT(--('Input| Projects'!$AC641="Yes"),'Calc| Overheads Allocation'!I$61,'Input| Projects'!$AF641),""))),"")</f>
        <v/>
      </c>
      <c r="AS641" s="106"/>
      <c r="AT641" s="186" t="str">
        <f>IFERROR(IF('Input| Overheads'!$C$42="Direct costs",SUMPRODUCT(--('Input| Projects'!$AD641="Yes"),'Calc| Overheads Allocation'!C$9,'Calc| Project Costs'!V641),IF('Input| Overheads'!$C$42="Internal labour",SUMPRODUCT(--('Input| Projects'!$AD641="Yes"),'Calc| Overheads Allocation'!C$9,'Calc| Project Costs'!V641,'Input| Projects'!$Y641),IF('Input| Overheads'!$C$42="DNSP defined",SUMPRODUCT(--('Input| Projects'!$AD641="Yes"),'Calc| Overheads Allocation'!C$62,'Input| Projects'!$AG641),""))),"")</f>
        <v/>
      </c>
      <c r="AU641" s="186" t="str">
        <f>IFERROR(IF('Input| Overheads'!$C$42="Direct costs",SUMPRODUCT(--('Input| Projects'!$AD641="Yes"),'Calc| Overheads Allocation'!D$9,'Calc| Project Costs'!W641),IF('Input| Overheads'!$C$42="Internal labour",SUMPRODUCT(--('Input| Projects'!$AD641="Yes"),'Calc| Overheads Allocation'!D$9,'Calc| Project Costs'!W641,'Input| Projects'!$Y641),IF('Input| Overheads'!$C$42="DNSP defined",SUMPRODUCT(--('Input| Projects'!$AD641="Yes"),'Calc| Overheads Allocation'!D$62,'Input| Projects'!$AG641),""))),"")</f>
        <v/>
      </c>
      <c r="AV641" s="186" t="str">
        <f>IFERROR(IF('Input| Overheads'!$C$42="Direct costs",SUMPRODUCT(--('Input| Projects'!$AD641="Yes"),'Calc| Overheads Allocation'!E$9,'Calc| Project Costs'!X641),IF('Input| Overheads'!$C$42="Internal labour",SUMPRODUCT(--('Input| Projects'!$AD641="Yes"),'Calc| Overheads Allocation'!E$9,'Calc| Project Costs'!X641,'Input| Projects'!$Y641),IF('Input| Overheads'!$C$42="DNSP defined",SUMPRODUCT(--('Input| Projects'!$AD641="Yes"),'Calc| Overheads Allocation'!E$62,'Input| Projects'!$AG641),""))),"")</f>
        <v/>
      </c>
      <c r="AW641" s="186" t="str">
        <f>IFERROR(IF('Input| Overheads'!$C$42="Direct costs",SUMPRODUCT(--('Input| Projects'!$AD641="Yes"),'Calc| Overheads Allocation'!F$9,'Calc| Project Costs'!Y641),IF('Input| Overheads'!$C$42="Internal labour",SUMPRODUCT(--('Input| Projects'!$AD641="Yes"),'Calc| Overheads Allocation'!F$9,'Calc| Project Costs'!Y641,'Input| Projects'!$Y641),IF('Input| Overheads'!$C$42="DNSP defined",SUMPRODUCT(--('Input| Projects'!$AD641="Yes"),'Calc| Overheads Allocation'!F$62,'Input| Projects'!$AG641),""))),"")</f>
        <v/>
      </c>
      <c r="AX641" s="186" t="str">
        <f>IFERROR(IF('Input| Overheads'!$C$42="Direct costs",SUMPRODUCT(--('Input| Projects'!$AD641="Yes"),'Calc| Overheads Allocation'!G$9,'Calc| Project Costs'!Z641),IF('Input| Overheads'!$C$42="Internal labour",SUMPRODUCT(--('Input| Projects'!$AD641="Yes"),'Calc| Overheads Allocation'!G$9,'Calc| Project Costs'!Z641,'Input| Projects'!$Y641),IF('Input| Overheads'!$C$42="DNSP defined",SUMPRODUCT(--('Input| Projects'!$AD641="Yes"),'Calc| Overheads Allocation'!G$62,'Input| Projects'!$AG641),""))),"")</f>
        <v/>
      </c>
      <c r="AY641" s="186" t="str">
        <f>IFERROR(IF('Input| Overheads'!$C$42="Direct costs",SUMPRODUCT(--('Input| Projects'!$AD641="Yes"),'Calc| Overheads Allocation'!H$9,'Calc| Project Costs'!AA641),IF('Input| Overheads'!$C$42="Internal labour",SUMPRODUCT(--('Input| Projects'!$AD641="Yes"),'Calc| Overheads Allocation'!H$9,'Calc| Project Costs'!AA641,'Input| Projects'!$Y641),IF('Input| Overheads'!$C$42="DNSP defined",SUMPRODUCT(--('Input| Projects'!$AD641="Yes"),'Calc| Overheads Allocation'!H$62,'Input| Projects'!$AG641),""))),"")</f>
        <v/>
      </c>
      <c r="AZ641" s="186" t="str">
        <f>IFERROR(IF('Input| Overheads'!$C$42="Direct costs",SUMPRODUCT(--('Input| Projects'!$AD641="Yes"),'Calc| Overheads Allocation'!I$9,'Calc| Project Costs'!AB641),IF('Input| Overheads'!$C$42="Internal labour",SUMPRODUCT(--('Input| Projects'!$AD641="Yes"),'Calc| Overheads Allocation'!I$9,'Calc| Project Costs'!AB641,'Input| Projects'!$Y641),IF('Input| Overheads'!$C$42="DNSP defined",SUMPRODUCT(--('Input| Projects'!$AD641="Yes"),'Calc| Overheads Allocation'!I$62,'Input| Projects'!$AG641),""))),"")</f>
        <v/>
      </c>
      <c r="BA641" s="106"/>
      <c r="BB641" s="186">
        <f t="shared" si="303"/>
        <v>0</v>
      </c>
      <c r="BC641" s="186">
        <f t="shared" si="304"/>
        <v>0</v>
      </c>
      <c r="BD641" s="186">
        <f t="shared" si="305"/>
        <v>0</v>
      </c>
      <c r="BE641" s="186">
        <f t="shared" si="282"/>
        <v>0</v>
      </c>
      <c r="BF641" s="186">
        <f t="shared" si="283"/>
        <v>0</v>
      </c>
      <c r="BG641" s="186">
        <f t="shared" si="284"/>
        <v>0</v>
      </c>
      <c r="BH641" s="186">
        <f t="shared" si="285"/>
        <v>0</v>
      </c>
      <c r="BI641" s="97"/>
      <c r="BJ641" s="186" t="str">
        <f t="shared" si="286"/>
        <v/>
      </c>
      <c r="BK641" s="186" t="str">
        <f t="shared" si="287"/>
        <v/>
      </c>
      <c r="BL641" s="186" t="str">
        <f t="shared" si="288"/>
        <v/>
      </c>
      <c r="BM641" s="186" t="str">
        <f t="shared" si="289"/>
        <v/>
      </c>
      <c r="BN641" s="186" t="str">
        <f t="shared" si="290"/>
        <v/>
      </c>
      <c r="BO641" s="186" t="str">
        <f t="shared" si="291"/>
        <v/>
      </c>
      <c r="BP641" s="186" t="str">
        <f t="shared" si="292"/>
        <v/>
      </c>
      <c r="BQ641" s="97"/>
      <c r="BR641" s="186">
        <f t="shared" si="293"/>
        <v>0</v>
      </c>
      <c r="BS641" s="186">
        <f t="shared" si="294"/>
        <v>0</v>
      </c>
      <c r="BT641" s="222">
        <f t="shared" si="295"/>
        <v>0</v>
      </c>
      <c r="BU641" s="222">
        <f t="shared" si="296"/>
        <v>0</v>
      </c>
      <c r="BV641" s="222">
        <f t="shared" si="297"/>
        <v>0</v>
      </c>
      <c r="BW641" s="222">
        <f t="shared" si="298"/>
        <v>0</v>
      </c>
      <c r="BX641" s="222">
        <f t="shared" si="299"/>
        <v>0</v>
      </c>
      <c r="BY641" s="106"/>
      <c r="BZ641" s="197" t="str">
        <f>IF(SUMIF('Input| Projects'!$AS$8:$CP$8,"Dx",'Input| Projects'!$AS641:$CP641)=0,"",SUMIF('Input| Projects'!$AS$8:$CP$8,"Dx",'Input| Projects'!$AS641:$CP641))</f>
        <v/>
      </c>
      <c r="CA641" s="197" t="str">
        <f>IF(SUMIF('Input| Projects'!$AS$8:$CP$8,"Tx",'Input| Projects'!$AS641:$CP641)=0,"",SUMIF('Input| Projects'!$AS$8:$CP$8,"Tx",'Input| Projects'!$AS641:$CP641))</f>
        <v/>
      </c>
      <c r="CB641" s="150" t="str">
        <f t="shared" si="306"/>
        <v/>
      </c>
    </row>
    <row r="642" spans="2:80" x14ac:dyDescent="0.2">
      <c r="B642" s="201">
        <f>IFERROR('Input| Projects'!B642,"")</f>
        <v>633</v>
      </c>
      <c r="C642" s="42" t="str">
        <f>IFERROR(IF('Input| Projects'!C642="","",'Input| Projects'!C642),"")</f>
        <v/>
      </c>
      <c r="D642" s="42" t="str">
        <f>IFERROR(IF('Input| Projects'!D642="","",'Input| Projects'!D642),"")</f>
        <v/>
      </c>
      <c r="E642" s="104"/>
      <c r="F642" s="190">
        <f>IFERROR('Input| Projects'!I642*'Input| Escalations'!$K$19,"")</f>
        <v>0</v>
      </c>
      <c r="G642" s="190">
        <f>IFERROR('Input| Projects'!J642*'Input| Escalations'!$K$19,"")</f>
        <v>0</v>
      </c>
      <c r="H642" s="190">
        <f>IFERROR('Input| Projects'!K642*'Input| Escalations'!$K$19,"")</f>
        <v>0</v>
      </c>
      <c r="I642" s="190">
        <f>IFERROR('Input| Projects'!L642*'Input| Escalations'!$K$19,"")</f>
        <v>0</v>
      </c>
      <c r="J642" s="190">
        <f>IFERROR('Input| Projects'!M642*'Input| Escalations'!$K$19,"")</f>
        <v>0</v>
      </c>
      <c r="K642" s="190">
        <f>IFERROR('Input| Projects'!N642*'Input| Escalations'!$K$19,"")</f>
        <v>0</v>
      </c>
      <c r="L642" s="190">
        <f>IFERROR('Input| Projects'!O642*'Input| Escalations'!$K$19,"")</f>
        <v>0</v>
      </c>
      <c r="M642" s="150" t="str">
        <f>IF(ABS(SUM(F642:L642)-(SUM('Input| Projects'!I642:O642)*'Input| Escalations'!$K$19))&lt;0.0000001,"",1)</f>
        <v/>
      </c>
      <c r="N642" s="192">
        <f>'Input| Projects'!$Y642*INDEX('Input| Escalations'!$H$33:$N$33,MATCH('Calc| Project Costs'!N$9,'Input| Escalations'!$H$23:$N$23,0))+'Input| Projects'!$Z642*INDEX('Input| Escalations'!$H$34:$N$34,MATCH('Calc| Project Costs'!N$9,'Input| Escalations'!$H$23:$N$23,0))+'Input| Projects'!$AA642*INDEX('Input| Escalations'!$H$35:$N$35,MATCH('Calc| Project Costs'!N$9,'Input| Escalations'!$H$23:$N$23,0))+1</f>
        <v>1</v>
      </c>
      <c r="O642" s="192">
        <f>'Input| Projects'!$Y642*INDEX('Input| Escalations'!$H$33:$N$33,MATCH('Calc| Project Costs'!O$9,'Input| Escalations'!$H$23:$N$23,0))+'Input| Projects'!$Z642*INDEX('Input| Escalations'!$H$34:$N$34,MATCH('Calc| Project Costs'!O$9,'Input| Escalations'!$H$23:$N$23,0))+'Input| Projects'!$AA642*INDEX('Input| Escalations'!$H$35:$N$35,MATCH('Calc| Project Costs'!O$9,'Input| Escalations'!$H$23:$N$23,0))+1</f>
        <v>1</v>
      </c>
      <c r="P642" s="192">
        <f>'Input| Projects'!$Y642*INDEX('Input| Escalations'!$H$33:$N$33,MATCH('Calc| Project Costs'!P$9,'Input| Escalations'!$H$23:$N$23,0))+'Input| Projects'!$Z642*INDEX('Input| Escalations'!$H$34:$N$34,MATCH('Calc| Project Costs'!P$9,'Input| Escalations'!$H$23:$N$23,0))+'Input| Projects'!$AA642*INDEX('Input| Escalations'!$H$35:$N$35,MATCH('Calc| Project Costs'!P$9,'Input| Escalations'!$H$23:$N$23,0))+1</f>
        <v>1</v>
      </c>
      <c r="Q642" s="192">
        <f>'Input| Projects'!$Y642*INDEX('Input| Escalations'!$H$33:$N$33,MATCH('Calc| Project Costs'!Q$9,'Input| Escalations'!$H$23:$N$23,0))+'Input| Projects'!$Z642*INDEX('Input| Escalations'!$H$34:$N$34,MATCH('Calc| Project Costs'!Q$9,'Input| Escalations'!$H$23:$N$23,0))+'Input| Projects'!$AA642*INDEX('Input| Escalations'!$H$35:$N$35,MATCH('Calc| Project Costs'!Q$9,'Input| Escalations'!$H$23:$N$23,0))+1</f>
        <v>1</v>
      </c>
      <c r="R642" s="192">
        <f>'Input| Projects'!$Y642*INDEX('Input| Escalations'!$H$33:$N$33,MATCH('Calc| Project Costs'!R$9,'Input| Escalations'!$H$23:$N$23,0))+'Input| Projects'!$Z642*INDEX('Input| Escalations'!$H$34:$N$34,MATCH('Calc| Project Costs'!R$9,'Input| Escalations'!$H$23:$N$23,0))+'Input| Projects'!$AA642*INDEX('Input| Escalations'!$H$35:$N$35,MATCH('Calc| Project Costs'!R$9,'Input| Escalations'!$H$23:$N$23,0))+1</f>
        <v>1</v>
      </c>
      <c r="S642" s="192">
        <f>'Input| Projects'!$Y642*INDEX('Input| Escalations'!$H$33:$N$33,MATCH('Calc| Project Costs'!S$9,'Input| Escalations'!$H$23:$N$23,0))+'Input| Projects'!$Z642*INDEX('Input| Escalations'!$H$34:$N$34,MATCH('Calc| Project Costs'!S$9,'Input| Escalations'!$H$23:$N$23,0))+'Input| Projects'!$AA642*INDEX('Input| Escalations'!$H$35:$N$35,MATCH('Calc| Project Costs'!S$9,'Input| Escalations'!$H$23:$N$23,0))+1</f>
        <v>1</v>
      </c>
      <c r="T642" s="192">
        <f>'Input| Projects'!$Y642*INDEX('Input| Escalations'!$H$33:$N$33,MATCH('Calc| Project Costs'!T$9,'Input| Escalations'!$H$23:$N$23,0))+'Input| Projects'!$Z642*INDEX('Input| Escalations'!$H$34:$N$34,MATCH('Calc| Project Costs'!T$9,'Input| Escalations'!$H$23:$N$23,0))+'Input| Projects'!$AA642*INDEX('Input| Escalations'!$H$35:$N$35,MATCH('Calc| Project Costs'!T$9,'Input| Escalations'!$H$23:$N$23,0))+1</f>
        <v>1</v>
      </c>
      <c r="U642" s="106"/>
      <c r="V642" s="186">
        <f t="shared" si="300"/>
        <v>0</v>
      </c>
      <c r="W642" s="186">
        <f t="shared" si="301"/>
        <v>0</v>
      </c>
      <c r="X642" s="186">
        <f t="shared" si="302"/>
        <v>0</v>
      </c>
      <c r="Y642" s="186">
        <f t="shared" si="278"/>
        <v>0</v>
      </c>
      <c r="Z642" s="186">
        <f t="shared" si="279"/>
        <v>0</v>
      </c>
      <c r="AA642" s="186">
        <f t="shared" si="280"/>
        <v>0</v>
      </c>
      <c r="AB642" s="186">
        <f t="shared" si="281"/>
        <v>0</v>
      </c>
      <c r="AC642" s="106"/>
      <c r="AD642" s="186">
        <f>'Input| Projects'!Q642*N642*'Input| Escalations'!$K$19</f>
        <v>0</v>
      </c>
      <c r="AE642" s="186">
        <f>'Input| Projects'!R642*O642*'Input| Escalations'!$K$19</f>
        <v>0</v>
      </c>
      <c r="AF642" s="186">
        <f>'Input| Projects'!S642*P642*'Input| Escalations'!$K$19</f>
        <v>0</v>
      </c>
      <c r="AG642" s="186">
        <f>'Input| Projects'!T642*Q642*'Input| Escalations'!$K$19</f>
        <v>0</v>
      </c>
      <c r="AH642" s="186">
        <f>'Input| Projects'!U642*R642*'Input| Escalations'!$K$19</f>
        <v>0</v>
      </c>
      <c r="AI642" s="186">
        <f>'Input| Projects'!V642*S642*'Input| Escalations'!$K$19</f>
        <v>0</v>
      </c>
      <c r="AJ642" s="186">
        <f>'Input| Projects'!W642*T642*'Input| Escalations'!$K$19</f>
        <v>0</v>
      </c>
      <c r="AK642" s="106"/>
      <c r="AL642" s="186" t="str">
        <f>IFERROR(IF('Input| Overheads'!$C$42="Direct costs",SUMPRODUCT(--('Input| Projects'!$AC642="Yes"),'Calc| Overheads Allocation'!C$8,'Calc| Project Costs'!V642),IF('Input| Overheads'!$C$42="Internal labour",SUMPRODUCT(--('Input| Projects'!$AC642="Yes"),'Calc| Overheads Allocation'!C$8,'Calc| Project Costs'!V642,'Input| Projects'!$Y642),IF('Input| Overheads'!$C$42="DNSP defined",SUMPRODUCT(--('Input| Projects'!$AC642="Yes"),'Calc| Overheads Allocation'!C$61,'Input| Projects'!$AF642),""))),"")</f>
        <v/>
      </c>
      <c r="AM642" s="186" t="str">
        <f>IFERROR(IF('Input| Overheads'!$C$42="Direct costs",SUMPRODUCT(--('Input| Projects'!$AC642="Yes"),'Calc| Overheads Allocation'!D$8,'Calc| Project Costs'!W642),IF('Input| Overheads'!$C$42="Internal labour",SUMPRODUCT(--('Input| Projects'!$AC642="Yes"),'Calc| Overheads Allocation'!D$8,'Calc| Project Costs'!W642,'Input| Projects'!$Y642),IF('Input| Overheads'!$C$42="DNSP defined",SUMPRODUCT(--('Input| Projects'!$AC642="Yes"),'Calc| Overheads Allocation'!D$61,'Input| Projects'!$AF642),""))),"")</f>
        <v/>
      </c>
      <c r="AN642" s="186" t="str">
        <f>IFERROR(IF('Input| Overheads'!$C$42="Direct costs",SUMPRODUCT(--('Input| Projects'!$AC642="Yes"),'Calc| Overheads Allocation'!E$8,'Calc| Project Costs'!X642),IF('Input| Overheads'!$C$42="Internal labour",SUMPRODUCT(--('Input| Projects'!$AC642="Yes"),'Calc| Overheads Allocation'!E$8,'Calc| Project Costs'!X642,'Input| Projects'!$Y642),IF('Input| Overheads'!$C$42="DNSP defined",SUMPRODUCT(--('Input| Projects'!$AC642="Yes"),'Calc| Overheads Allocation'!E$61,'Input| Projects'!$AF642),""))),"")</f>
        <v/>
      </c>
      <c r="AO642" s="186" t="str">
        <f>IFERROR(IF('Input| Overheads'!$C$42="Direct costs",SUMPRODUCT(--('Input| Projects'!$AC642="Yes"),'Calc| Overheads Allocation'!F$8,'Calc| Project Costs'!Y642),IF('Input| Overheads'!$C$42="Internal labour",SUMPRODUCT(--('Input| Projects'!$AC642="Yes"),'Calc| Overheads Allocation'!F$8,'Calc| Project Costs'!Y642,'Input| Projects'!$Y642),IF('Input| Overheads'!$C$42="DNSP defined",SUMPRODUCT(--('Input| Projects'!$AC642="Yes"),'Calc| Overheads Allocation'!F$61,'Input| Projects'!$AF642),""))),"")</f>
        <v/>
      </c>
      <c r="AP642" s="186" t="str">
        <f>IFERROR(IF('Input| Overheads'!$C$42="Direct costs",SUMPRODUCT(--('Input| Projects'!$AC642="Yes"),'Calc| Overheads Allocation'!G$8,'Calc| Project Costs'!Z642),IF('Input| Overheads'!$C$42="Internal labour",SUMPRODUCT(--('Input| Projects'!$AC642="Yes"),'Calc| Overheads Allocation'!G$8,'Calc| Project Costs'!Z642,'Input| Projects'!$Y642),IF('Input| Overheads'!$C$42="DNSP defined",SUMPRODUCT(--('Input| Projects'!$AC642="Yes"),'Calc| Overheads Allocation'!G$61,'Input| Projects'!$AF642),""))),"")</f>
        <v/>
      </c>
      <c r="AQ642" s="186" t="str">
        <f>IFERROR(IF('Input| Overheads'!$C$42="Direct costs",SUMPRODUCT(--('Input| Projects'!$AC642="Yes"),'Calc| Overheads Allocation'!H$8,'Calc| Project Costs'!AA642),IF('Input| Overheads'!$C$42="Internal labour",SUMPRODUCT(--('Input| Projects'!$AC642="Yes"),'Calc| Overheads Allocation'!H$8,'Calc| Project Costs'!AA642,'Input| Projects'!$Y642),IF('Input| Overheads'!$C$42="DNSP defined",SUMPRODUCT(--('Input| Projects'!$AC642="Yes"),'Calc| Overheads Allocation'!H$61,'Input| Projects'!$AF642),""))),"")</f>
        <v/>
      </c>
      <c r="AR642" s="186" t="str">
        <f>IFERROR(IF('Input| Overheads'!$C$42="Direct costs",SUMPRODUCT(--('Input| Projects'!$AC642="Yes"),'Calc| Overheads Allocation'!I$8,'Calc| Project Costs'!AB642),IF('Input| Overheads'!$C$42="Internal labour",SUMPRODUCT(--('Input| Projects'!$AC642="Yes"),'Calc| Overheads Allocation'!I$8,'Calc| Project Costs'!AB642,'Input| Projects'!$Y642),IF('Input| Overheads'!$C$42="DNSP defined",SUMPRODUCT(--('Input| Projects'!$AC642="Yes"),'Calc| Overheads Allocation'!I$61,'Input| Projects'!$AF642),""))),"")</f>
        <v/>
      </c>
      <c r="AS642" s="106"/>
      <c r="AT642" s="186" t="str">
        <f>IFERROR(IF('Input| Overheads'!$C$42="Direct costs",SUMPRODUCT(--('Input| Projects'!$AD642="Yes"),'Calc| Overheads Allocation'!C$9,'Calc| Project Costs'!V642),IF('Input| Overheads'!$C$42="Internal labour",SUMPRODUCT(--('Input| Projects'!$AD642="Yes"),'Calc| Overheads Allocation'!C$9,'Calc| Project Costs'!V642,'Input| Projects'!$Y642),IF('Input| Overheads'!$C$42="DNSP defined",SUMPRODUCT(--('Input| Projects'!$AD642="Yes"),'Calc| Overheads Allocation'!C$62,'Input| Projects'!$AG642),""))),"")</f>
        <v/>
      </c>
      <c r="AU642" s="186" t="str">
        <f>IFERROR(IF('Input| Overheads'!$C$42="Direct costs",SUMPRODUCT(--('Input| Projects'!$AD642="Yes"),'Calc| Overheads Allocation'!D$9,'Calc| Project Costs'!W642),IF('Input| Overheads'!$C$42="Internal labour",SUMPRODUCT(--('Input| Projects'!$AD642="Yes"),'Calc| Overheads Allocation'!D$9,'Calc| Project Costs'!W642,'Input| Projects'!$Y642),IF('Input| Overheads'!$C$42="DNSP defined",SUMPRODUCT(--('Input| Projects'!$AD642="Yes"),'Calc| Overheads Allocation'!D$62,'Input| Projects'!$AG642),""))),"")</f>
        <v/>
      </c>
      <c r="AV642" s="186" t="str">
        <f>IFERROR(IF('Input| Overheads'!$C$42="Direct costs",SUMPRODUCT(--('Input| Projects'!$AD642="Yes"),'Calc| Overheads Allocation'!E$9,'Calc| Project Costs'!X642),IF('Input| Overheads'!$C$42="Internal labour",SUMPRODUCT(--('Input| Projects'!$AD642="Yes"),'Calc| Overheads Allocation'!E$9,'Calc| Project Costs'!X642,'Input| Projects'!$Y642),IF('Input| Overheads'!$C$42="DNSP defined",SUMPRODUCT(--('Input| Projects'!$AD642="Yes"),'Calc| Overheads Allocation'!E$62,'Input| Projects'!$AG642),""))),"")</f>
        <v/>
      </c>
      <c r="AW642" s="186" t="str">
        <f>IFERROR(IF('Input| Overheads'!$C$42="Direct costs",SUMPRODUCT(--('Input| Projects'!$AD642="Yes"),'Calc| Overheads Allocation'!F$9,'Calc| Project Costs'!Y642),IF('Input| Overheads'!$C$42="Internal labour",SUMPRODUCT(--('Input| Projects'!$AD642="Yes"),'Calc| Overheads Allocation'!F$9,'Calc| Project Costs'!Y642,'Input| Projects'!$Y642),IF('Input| Overheads'!$C$42="DNSP defined",SUMPRODUCT(--('Input| Projects'!$AD642="Yes"),'Calc| Overheads Allocation'!F$62,'Input| Projects'!$AG642),""))),"")</f>
        <v/>
      </c>
      <c r="AX642" s="186" t="str">
        <f>IFERROR(IF('Input| Overheads'!$C$42="Direct costs",SUMPRODUCT(--('Input| Projects'!$AD642="Yes"),'Calc| Overheads Allocation'!G$9,'Calc| Project Costs'!Z642),IF('Input| Overheads'!$C$42="Internal labour",SUMPRODUCT(--('Input| Projects'!$AD642="Yes"),'Calc| Overheads Allocation'!G$9,'Calc| Project Costs'!Z642,'Input| Projects'!$Y642),IF('Input| Overheads'!$C$42="DNSP defined",SUMPRODUCT(--('Input| Projects'!$AD642="Yes"),'Calc| Overheads Allocation'!G$62,'Input| Projects'!$AG642),""))),"")</f>
        <v/>
      </c>
      <c r="AY642" s="186" t="str">
        <f>IFERROR(IF('Input| Overheads'!$C$42="Direct costs",SUMPRODUCT(--('Input| Projects'!$AD642="Yes"),'Calc| Overheads Allocation'!H$9,'Calc| Project Costs'!AA642),IF('Input| Overheads'!$C$42="Internal labour",SUMPRODUCT(--('Input| Projects'!$AD642="Yes"),'Calc| Overheads Allocation'!H$9,'Calc| Project Costs'!AA642,'Input| Projects'!$Y642),IF('Input| Overheads'!$C$42="DNSP defined",SUMPRODUCT(--('Input| Projects'!$AD642="Yes"),'Calc| Overheads Allocation'!H$62,'Input| Projects'!$AG642),""))),"")</f>
        <v/>
      </c>
      <c r="AZ642" s="186" t="str">
        <f>IFERROR(IF('Input| Overheads'!$C$42="Direct costs",SUMPRODUCT(--('Input| Projects'!$AD642="Yes"),'Calc| Overheads Allocation'!I$9,'Calc| Project Costs'!AB642),IF('Input| Overheads'!$C$42="Internal labour",SUMPRODUCT(--('Input| Projects'!$AD642="Yes"),'Calc| Overheads Allocation'!I$9,'Calc| Project Costs'!AB642,'Input| Projects'!$Y642),IF('Input| Overheads'!$C$42="DNSP defined",SUMPRODUCT(--('Input| Projects'!$AD642="Yes"),'Calc| Overheads Allocation'!I$62,'Input| Projects'!$AG642),""))),"")</f>
        <v/>
      </c>
      <c r="BA642" s="106"/>
      <c r="BB642" s="186">
        <f t="shared" si="303"/>
        <v>0</v>
      </c>
      <c r="BC642" s="186">
        <f t="shared" si="304"/>
        <v>0</v>
      </c>
      <c r="BD642" s="186">
        <f t="shared" si="305"/>
        <v>0</v>
      </c>
      <c r="BE642" s="186">
        <f t="shared" si="282"/>
        <v>0</v>
      </c>
      <c r="BF642" s="186">
        <f t="shared" si="283"/>
        <v>0</v>
      </c>
      <c r="BG642" s="186">
        <f t="shared" si="284"/>
        <v>0</v>
      </c>
      <c r="BH642" s="186">
        <f t="shared" si="285"/>
        <v>0</v>
      </c>
      <c r="BI642" s="97"/>
      <c r="BJ642" s="186" t="str">
        <f t="shared" si="286"/>
        <v/>
      </c>
      <c r="BK642" s="186" t="str">
        <f t="shared" si="287"/>
        <v/>
      </c>
      <c r="BL642" s="186" t="str">
        <f t="shared" si="288"/>
        <v/>
      </c>
      <c r="BM642" s="186" t="str">
        <f t="shared" si="289"/>
        <v/>
      </c>
      <c r="BN642" s="186" t="str">
        <f t="shared" si="290"/>
        <v/>
      </c>
      <c r="BO642" s="186" t="str">
        <f t="shared" si="291"/>
        <v/>
      </c>
      <c r="BP642" s="186" t="str">
        <f t="shared" si="292"/>
        <v/>
      </c>
      <c r="BQ642" s="97"/>
      <c r="BR642" s="186">
        <f t="shared" si="293"/>
        <v>0</v>
      </c>
      <c r="BS642" s="186">
        <f t="shared" si="294"/>
        <v>0</v>
      </c>
      <c r="BT642" s="222">
        <f t="shared" si="295"/>
        <v>0</v>
      </c>
      <c r="BU642" s="222">
        <f t="shared" si="296"/>
        <v>0</v>
      </c>
      <c r="BV642" s="222">
        <f t="shared" si="297"/>
        <v>0</v>
      </c>
      <c r="BW642" s="222">
        <f t="shared" si="298"/>
        <v>0</v>
      </c>
      <c r="BX642" s="222">
        <f t="shared" si="299"/>
        <v>0</v>
      </c>
      <c r="BY642" s="106"/>
      <c r="BZ642" s="197" t="str">
        <f>IF(SUMIF('Input| Projects'!$AS$8:$CP$8,"Dx",'Input| Projects'!$AS642:$CP642)=0,"",SUMIF('Input| Projects'!$AS$8:$CP$8,"Dx",'Input| Projects'!$AS642:$CP642))</f>
        <v/>
      </c>
      <c r="CA642" s="197" t="str">
        <f>IF(SUMIF('Input| Projects'!$AS$8:$CP$8,"Tx",'Input| Projects'!$AS642:$CP642)=0,"",SUMIF('Input| Projects'!$AS$8:$CP$8,"Tx",'Input| Projects'!$AS642:$CP642))</f>
        <v/>
      </c>
      <c r="CB642" s="150" t="str">
        <f t="shared" si="306"/>
        <v/>
      </c>
    </row>
    <row r="643" spans="2:80" x14ac:dyDescent="0.2">
      <c r="B643" s="201">
        <f>IFERROR('Input| Projects'!B643,"")</f>
        <v>634</v>
      </c>
      <c r="C643" s="42" t="str">
        <f>IFERROR(IF('Input| Projects'!C643="","",'Input| Projects'!C643),"")</f>
        <v/>
      </c>
      <c r="D643" s="42" t="str">
        <f>IFERROR(IF('Input| Projects'!D643="","",'Input| Projects'!D643),"")</f>
        <v/>
      </c>
      <c r="E643" s="104"/>
      <c r="F643" s="190">
        <f>IFERROR('Input| Projects'!I643*'Input| Escalations'!$K$19,"")</f>
        <v>0</v>
      </c>
      <c r="G643" s="190">
        <f>IFERROR('Input| Projects'!J643*'Input| Escalations'!$K$19,"")</f>
        <v>0</v>
      </c>
      <c r="H643" s="190">
        <f>IFERROR('Input| Projects'!K643*'Input| Escalations'!$K$19,"")</f>
        <v>0</v>
      </c>
      <c r="I643" s="190">
        <f>IFERROR('Input| Projects'!L643*'Input| Escalations'!$K$19,"")</f>
        <v>0</v>
      </c>
      <c r="J643" s="190">
        <f>IFERROR('Input| Projects'!M643*'Input| Escalations'!$K$19,"")</f>
        <v>0</v>
      </c>
      <c r="K643" s="190">
        <f>IFERROR('Input| Projects'!N643*'Input| Escalations'!$K$19,"")</f>
        <v>0</v>
      </c>
      <c r="L643" s="190">
        <f>IFERROR('Input| Projects'!O643*'Input| Escalations'!$K$19,"")</f>
        <v>0</v>
      </c>
      <c r="M643" s="150" t="str">
        <f>IF(ABS(SUM(F643:L643)-(SUM('Input| Projects'!I643:O643)*'Input| Escalations'!$K$19))&lt;0.0000001,"",1)</f>
        <v/>
      </c>
      <c r="N643" s="192">
        <f>'Input| Projects'!$Y643*INDEX('Input| Escalations'!$H$33:$N$33,MATCH('Calc| Project Costs'!N$9,'Input| Escalations'!$H$23:$N$23,0))+'Input| Projects'!$Z643*INDEX('Input| Escalations'!$H$34:$N$34,MATCH('Calc| Project Costs'!N$9,'Input| Escalations'!$H$23:$N$23,0))+'Input| Projects'!$AA643*INDEX('Input| Escalations'!$H$35:$N$35,MATCH('Calc| Project Costs'!N$9,'Input| Escalations'!$H$23:$N$23,0))+1</f>
        <v>1</v>
      </c>
      <c r="O643" s="192">
        <f>'Input| Projects'!$Y643*INDEX('Input| Escalations'!$H$33:$N$33,MATCH('Calc| Project Costs'!O$9,'Input| Escalations'!$H$23:$N$23,0))+'Input| Projects'!$Z643*INDEX('Input| Escalations'!$H$34:$N$34,MATCH('Calc| Project Costs'!O$9,'Input| Escalations'!$H$23:$N$23,0))+'Input| Projects'!$AA643*INDEX('Input| Escalations'!$H$35:$N$35,MATCH('Calc| Project Costs'!O$9,'Input| Escalations'!$H$23:$N$23,0))+1</f>
        <v>1</v>
      </c>
      <c r="P643" s="192">
        <f>'Input| Projects'!$Y643*INDEX('Input| Escalations'!$H$33:$N$33,MATCH('Calc| Project Costs'!P$9,'Input| Escalations'!$H$23:$N$23,0))+'Input| Projects'!$Z643*INDEX('Input| Escalations'!$H$34:$N$34,MATCH('Calc| Project Costs'!P$9,'Input| Escalations'!$H$23:$N$23,0))+'Input| Projects'!$AA643*INDEX('Input| Escalations'!$H$35:$N$35,MATCH('Calc| Project Costs'!P$9,'Input| Escalations'!$H$23:$N$23,0))+1</f>
        <v>1</v>
      </c>
      <c r="Q643" s="192">
        <f>'Input| Projects'!$Y643*INDEX('Input| Escalations'!$H$33:$N$33,MATCH('Calc| Project Costs'!Q$9,'Input| Escalations'!$H$23:$N$23,0))+'Input| Projects'!$Z643*INDEX('Input| Escalations'!$H$34:$N$34,MATCH('Calc| Project Costs'!Q$9,'Input| Escalations'!$H$23:$N$23,0))+'Input| Projects'!$AA643*INDEX('Input| Escalations'!$H$35:$N$35,MATCH('Calc| Project Costs'!Q$9,'Input| Escalations'!$H$23:$N$23,0))+1</f>
        <v>1</v>
      </c>
      <c r="R643" s="192">
        <f>'Input| Projects'!$Y643*INDEX('Input| Escalations'!$H$33:$N$33,MATCH('Calc| Project Costs'!R$9,'Input| Escalations'!$H$23:$N$23,0))+'Input| Projects'!$Z643*INDEX('Input| Escalations'!$H$34:$N$34,MATCH('Calc| Project Costs'!R$9,'Input| Escalations'!$H$23:$N$23,0))+'Input| Projects'!$AA643*INDEX('Input| Escalations'!$H$35:$N$35,MATCH('Calc| Project Costs'!R$9,'Input| Escalations'!$H$23:$N$23,0))+1</f>
        <v>1</v>
      </c>
      <c r="S643" s="192">
        <f>'Input| Projects'!$Y643*INDEX('Input| Escalations'!$H$33:$N$33,MATCH('Calc| Project Costs'!S$9,'Input| Escalations'!$H$23:$N$23,0))+'Input| Projects'!$Z643*INDEX('Input| Escalations'!$H$34:$N$34,MATCH('Calc| Project Costs'!S$9,'Input| Escalations'!$H$23:$N$23,0))+'Input| Projects'!$AA643*INDEX('Input| Escalations'!$H$35:$N$35,MATCH('Calc| Project Costs'!S$9,'Input| Escalations'!$H$23:$N$23,0))+1</f>
        <v>1</v>
      </c>
      <c r="T643" s="192">
        <f>'Input| Projects'!$Y643*INDEX('Input| Escalations'!$H$33:$N$33,MATCH('Calc| Project Costs'!T$9,'Input| Escalations'!$H$23:$N$23,0))+'Input| Projects'!$Z643*INDEX('Input| Escalations'!$H$34:$N$34,MATCH('Calc| Project Costs'!T$9,'Input| Escalations'!$H$23:$N$23,0))+'Input| Projects'!$AA643*INDEX('Input| Escalations'!$H$35:$N$35,MATCH('Calc| Project Costs'!T$9,'Input| Escalations'!$H$23:$N$23,0))+1</f>
        <v>1</v>
      </c>
      <c r="U643" s="106"/>
      <c r="V643" s="186">
        <f t="shared" si="300"/>
        <v>0</v>
      </c>
      <c r="W643" s="186">
        <f t="shared" si="301"/>
        <v>0</v>
      </c>
      <c r="X643" s="186">
        <f t="shared" si="302"/>
        <v>0</v>
      </c>
      <c r="Y643" s="186">
        <f t="shared" si="278"/>
        <v>0</v>
      </c>
      <c r="Z643" s="186">
        <f t="shared" si="279"/>
        <v>0</v>
      </c>
      <c r="AA643" s="186">
        <f t="shared" si="280"/>
        <v>0</v>
      </c>
      <c r="AB643" s="186">
        <f t="shared" si="281"/>
        <v>0</v>
      </c>
      <c r="AC643" s="106"/>
      <c r="AD643" s="186">
        <f>'Input| Projects'!Q643*N643*'Input| Escalations'!$K$19</f>
        <v>0</v>
      </c>
      <c r="AE643" s="186">
        <f>'Input| Projects'!R643*O643*'Input| Escalations'!$K$19</f>
        <v>0</v>
      </c>
      <c r="AF643" s="186">
        <f>'Input| Projects'!S643*P643*'Input| Escalations'!$K$19</f>
        <v>0</v>
      </c>
      <c r="AG643" s="186">
        <f>'Input| Projects'!T643*Q643*'Input| Escalations'!$K$19</f>
        <v>0</v>
      </c>
      <c r="AH643" s="186">
        <f>'Input| Projects'!U643*R643*'Input| Escalations'!$K$19</f>
        <v>0</v>
      </c>
      <c r="AI643" s="186">
        <f>'Input| Projects'!V643*S643*'Input| Escalations'!$K$19</f>
        <v>0</v>
      </c>
      <c r="AJ643" s="186">
        <f>'Input| Projects'!W643*T643*'Input| Escalations'!$K$19</f>
        <v>0</v>
      </c>
      <c r="AK643" s="106"/>
      <c r="AL643" s="186" t="str">
        <f>IFERROR(IF('Input| Overheads'!$C$42="Direct costs",SUMPRODUCT(--('Input| Projects'!$AC643="Yes"),'Calc| Overheads Allocation'!C$8,'Calc| Project Costs'!V643),IF('Input| Overheads'!$C$42="Internal labour",SUMPRODUCT(--('Input| Projects'!$AC643="Yes"),'Calc| Overheads Allocation'!C$8,'Calc| Project Costs'!V643,'Input| Projects'!$Y643),IF('Input| Overheads'!$C$42="DNSP defined",SUMPRODUCT(--('Input| Projects'!$AC643="Yes"),'Calc| Overheads Allocation'!C$61,'Input| Projects'!$AF643),""))),"")</f>
        <v/>
      </c>
      <c r="AM643" s="186" t="str">
        <f>IFERROR(IF('Input| Overheads'!$C$42="Direct costs",SUMPRODUCT(--('Input| Projects'!$AC643="Yes"),'Calc| Overheads Allocation'!D$8,'Calc| Project Costs'!W643),IF('Input| Overheads'!$C$42="Internal labour",SUMPRODUCT(--('Input| Projects'!$AC643="Yes"),'Calc| Overheads Allocation'!D$8,'Calc| Project Costs'!W643,'Input| Projects'!$Y643),IF('Input| Overheads'!$C$42="DNSP defined",SUMPRODUCT(--('Input| Projects'!$AC643="Yes"),'Calc| Overheads Allocation'!D$61,'Input| Projects'!$AF643),""))),"")</f>
        <v/>
      </c>
      <c r="AN643" s="186" t="str">
        <f>IFERROR(IF('Input| Overheads'!$C$42="Direct costs",SUMPRODUCT(--('Input| Projects'!$AC643="Yes"),'Calc| Overheads Allocation'!E$8,'Calc| Project Costs'!X643),IF('Input| Overheads'!$C$42="Internal labour",SUMPRODUCT(--('Input| Projects'!$AC643="Yes"),'Calc| Overheads Allocation'!E$8,'Calc| Project Costs'!X643,'Input| Projects'!$Y643),IF('Input| Overheads'!$C$42="DNSP defined",SUMPRODUCT(--('Input| Projects'!$AC643="Yes"),'Calc| Overheads Allocation'!E$61,'Input| Projects'!$AF643),""))),"")</f>
        <v/>
      </c>
      <c r="AO643" s="186" t="str">
        <f>IFERROR(IF('Input| Overheads'!$C$42="Direct costs",SUMPRODUCT(--('Input| Projects'!$AC643="Yes"),'Calc| Overheads Allocation'!F$8,'Calc| Project Costs'!Y643),IF('Input| Overheads'!$C$42="Internal labour",SUMPRODUCT(--('Input| Projects'!$AC643="Yes"),'Calc| Overheads Allocation'!F$8,'Calc| Project Costs'!Y643,'Input| Projects'!$Y643),IF('Input| Overheads'!$C$42="DNSP defined",SUMPRODUCT(--('Input| Projects'!$AC643="Yes"),'Calc| Overheads Allocation'!F$61,'Input| Projects'!$AF643),""))),"")</f>
        <v/>
      </c>
      <c r="AP643" s="186" t="str">
        <f>IFERROR(IF('Input| Overheads'!$C$42="Direct costs",SUMPRODUCT(--('Input| Projects'!$AC643="Yes"),'Calc| Overheads Allocation'!G$8,'Calc| Project Costs'!Z643),IF('Input| Overheads'!$C$42="Internal labour",SUMPRODUCT(--('Input| Projects'!$AC643="Yes"),'Calc| Overheads Allocation'!G$8,'Calc| Project Costs'!Z643,'Input| Projects'!$Y643),IF('Input| Overheads'!$C$42="DNSP defined",SUMPRODUCT(--('Input| Projects'!$AC643="Yes"),'Calc| Overheads Allocation'!G$61,'Input| Projects'!$AF643),""))),"")</f>
        <v/>
      </c>
      <c r="AQ643" s="186" t="str">
        <f>IFERROR(IF('Input| Overheads'!$C$42="Direct costs",SUMPRODUCT(--('Input| Projects'!$AC643="Yes"),'Calc| Overheads Allocation'!H$8,'Calc| Project Costs'!AA643),IF('Input| Overheads'!$C$42="Internal labour",SUMPRODUCT(--('Input| Projects'!$AC643="Yes"),'Calc| Overheads Allocation'!H$8,'Calc| Project Costs'!AA643,'Input| Projects'!$Y643),IF('Input| Overheads'!$C$42="DNSP defined",SUMPRODUCT(--('Input| Projects'!$AC643="Yes"),'Calc| Overheads Allocation'!H$61,'Input| Projects'!$AF643),""))),"")</f>
        <v/>
      </c>
      <c r="AR643" s="186" t="str">
        <f>IFERROR(IF('Input| Overheads'!$C$42="Direct costs",SUMPRODUCT(--('Input| Projects'!$AC643="Yes"),'Calc| Overheads Allocation'!I$8,'Calc| Project Costs'!AB643),IF('Input| Overheads'!$C$42="Internal labour",SUMPRODUCT(--('Input| Projects'!$AC643="Yes"),'Calc| Overheads Allocation'!I$8,'Calc| Project Costs'!AB643,'Input| Projects'!$Y643),IF('Input| Overheads'!$C$42="DNSP defined",SUMPRODUCT(--('Input| Projects'!$AC643="Yes"),'Calc| Overheads Allocation'!I$61,'Input| Projects'!$AF643),""))),"")</f>
        <v/>
      </c>
      <c r="AS643" s="106"/>
      <c r="AT643" s="186" t="str">
        <f>IFERROR(IF('Input| Overheads'!$C$42="Direct costs",SUMPRODUCT(--('Input| Projects'!$AD643="Yes"),'Calc| Overheads Allocation'!C$9,'Calc| Project Costs'!V643),IF('Input| Overheads'!$C$42="Internal labour",SUMPRODUCT(--('Input| Projects'!$AD643="Yes"),'Calc| Overheads Allocation'!C$9,'Calc| Project Costs'!V643,'Input| Projects'!$Y643),IF('Input| Overheads'!$C$42="DNSP defined",SUMPRODUCT(--('Input| Projects'!$AD643="Yes"),'Calc| Overheads Allocation'!C$62,'Input| Projects'!$AG643),""))),"")</f>
        <v/>
      </c>
      <c r="AU643" s="186" t="str">
        <f>IFERROR(IF('Input| Overheads'!$C$42="Direct costs",SUMPRODUCT(--('Input| Projects'!$AD643="Yes"),'Calc| Overheads Allocation'!D$9,'Calc| Project Costs'!W643),IF('Input| Overheads'!$C$42="Internal labour",SUMPRODUCT(--('Input| Projects'!$AD643="Yes"),'Calc| Overheads Allocation'!D$9,'Calc| Project Costs'!W643,'Input| Projects'!$Y643),IF('Input| Overheads'!$C$42="DNSP defined",SUMPRODUCT(--('Input| Projects'!$AD643="Yes"),'Calc| Overheads Allocation'!D$62,'Input| Projects'!$AG643),""))),"")</f>
        <v/>
      </c>
      <c r="AV643" s="186" t="str">
        <f>IFERROR(IF('Input| Overheads'!$C$42="Direct costs",SUMPRODUCT(--('Input| Projects'!$AD643="Yes"),'Calc| Overheads Allocation'!E$9,'Calc| Project Costs'!X643),IF('Input| Overheads'!$C$42="Internal labour",SUMPRODUCT(--('Input| Projects'!$AD643="Yes"),'Calc| Overheads Allocation'!E$9,'Calc| Project Costs'!X643,'Input| Projects'!$Y643),IF('Input| Overheads'!$C$42="DNSP defined",SUMPRODUCT(--('Input| Projects'!$AD643="Yes"),'Calc| Overheads Allocation'!E$62,'Input| Projects'!$AG643),""))),"")</f>
        <v/>
      </c>
      <c r="AW643" s="186" t="str">
        <f>IFERROR(IF('Input| Overheads'!$C$42="Direct costs",SUMPRODUCT(--('Input| Projects'!$AD643="Yes"),'Calc| Overheads Allocation'!F$9,'Calc| Project Costs'!Y643),IF('Input| Overheads'!$C$42="Internal labour",SUMPRODUCT(--('Input| Projects'!$AD643="Yes"),'Calc| Overheads Allocation'!F$9,'Calc| Project Costs'!Y643,'Input| Projects'!$Y643),IF('Input| Overheads'!$C$42="DNSP defined",SUMPRODUCT(--('Input| Projects'!$AD643="Yes"),'Calc| Overheads Allocation'!F$62,'Input| Projects'!$AG643),""))),"")</f>
        <v/>
      </c>
      <c r="AX643" s="186" t="str">
        <f>IFERROR(IF('Input| Overheads'!$C$42="Direct costs",SUMPRODUCT(--('Input| Projects'!$AD643="Yes"),'Calc| Overheads Allocation'!G$9,'Calc| Project Costs'!Z643),IF('Input| Overheads'!$C$42="Internal labour",SUMPRODUCT(--('Input| Projects'!$AD643="Yes"),'Calc| Overheads Allocation'!G$9,'Calc| Project Costs'!Z643,'Input| Projects'!$Y643),IF('Input| Overheads'!$C$42="DNSP defined",SUMPRODUCT(--('Input| Projects'!$AD643="Yes"),'Calc| Overheads Allocation'!G$62,'Input| Projects'!$AG643),""))),"")</f>
        <v/>
      </c>
      <c r="AY643" s="186" t="str">
        <f>IFERROR(IF('Input| Overheads'!$C$42="Direct costs",SUMPRODUCT(--('Input| Projects'!$AD643="Yes"),'Calc| Overheads Allocation'!H$9,'Calc| Project Costs'!AA643),IF('Input| Overheads'!$C$42="Internal labour",SUMPRODUCT(--('Input| Projects'!$AD643="Yes"),'Calc| Overheads Allocation'!H$9,'Calc| Project Costs'!AA643,'Input| Projects'!$Y643),IF('Input| Overheads'!$C$42="DNSP defined",SUMPRODUCT(--('Input| Projects'!$AD643="Yes"),'Calc| Overheads Allocation'!H$62,'Input| Projects'!$AG643),""))),"")</f>
        <v/>
      </c>
      <c r="AZ643" s="186" t="str">
        <f>IFERROR(IF('Input| Overheads'!$C$42="Direct costs",SUMPRODUCT(--('Input| Projects'!$AD643="Yes"),'Calc| Overheads Allocation'!I$9,'Calc| Project Costs'!AB643),IF('Input| Overheads'!$C$42="Internal labour",SUMPRODUCT(--('Input| Projects'!$AD643="Yes"),'Calc| Overheads Allocation'!I$9,'Calc| Project Costs'!AB643,'Input| Projects'!$Y643),IF('Input| Overheads'!$C$42="DNSP defined",SUMPRODUCT(--('Input| Projects'!$AD643="Yes"),'Calc| Overheads Allocation'!I$62,'Input| Projects'!$AG643),""))),"")</f>
        <v/>
      </c>
      <c r="BA643" s="106"/>
      <c r="BB643" s="186">
        <f t="shared" si="303"/>
        <v>0</v>
      </c>
      <c r="BC643" s="186">
        <f t="shared" si="304"/>
        <v>0</v>
      </c>
      <c r="BD643" s="186">
        <f t="shared" si="305"/>
        <v>0</v>
      </c>
      <c r="BE643" s="186">
        <f t="shared" si="282"/>
        <v>0</v>
      </c>
      <c r="BF643" s="186">
        <f t="shared" si="283"/>
        <v>0</v>
      </c>
      <c r="BG643" s="186">
        <f t="shared" si="284"/>
        <v>0</v>
      </c>
      <c r="BH643" s="186">
        <f t="shared" si="285"/>
        <v>0</v>
      </c>
      <c r="BI643" s="97"/>
      <c r="BJ643" s="186" t="str">
        <f t="shared" si="286"/>
        <v/>
      </c>
      <c r="BK643" s="186" t="str">
        <f t="shared" si="287"/>
        <v/>
      </c>
      <c r="BL643" s="186" t="str">
        <f t="shared" si="288"/>
        <v/>
      </c>
      <c r="BM643" s="186" t="str">
        <f t="shared" si="289"/>
        <v/>
      </c>
      <c r="BN643" s="186" t="str">
        <f t="shared" si="290"/>
        <v/>
      </c>
      <c r="BO643" s="186" t="str">
        <f t="shared" si="291"/>
        <v/>
      </c>
      <c r="BP643" s="186" t="str">
        <f t="shared" si="292"/>
        <v/>
      </c>
      <c r="BQ643" s="97"/>
      <c r="BR643" s="186">
        <f t="shared" si="293"/>
        <v>0</v>
      </c>
      <c r="BS643" s="186">
        <f t="shared" si="294"/>
        <v>0</v>
      </c>
      <c r="BT643" s="222">
        <f t="shared" si="295"/>
        <v>0</v>
      </c>
      <c r="BU643" s="222">
        <f t="shared" si="296"/>
        <v>0</v>
      </c>
      <c r="BV643" s="222">
        <f t="shared" si="297"/>
        <v>0</v>
      </c>
      <c r="BW643" s="222">
        <f t="shared" si="298"/>
        <v>0</v>
      </c>
      <c r="BX643" s="222">
        <f t="shared" si="299"/>
        <v>0</v>
      </c>
      <c r="BY643" s="106"/>
      <c r="BZ643" s="197" t="str">
        <f>IF(SUMIF('Input| Projects'!$AS$8:$CP$8,"Dx",'Input| Projects'!$AS643:$CP643)=0,"",SUMIF('Input| Projects'!$AS$8:$CP$8,"Dx",'Input| Projects'!$AS643:$CP643))</f>
        <v/>
      </c>
      <c r="CA643" s="197" t="str">
        <f>IF(SUMIF('Input| Projects'!$AS$8:$CP$8,"Tx",'Input| Projects'!$AS643:$CP643)=0,"",SUMIF('Input| Projects'!$AS$8:$CP$8,"Tx",'Input| Projects'!$AS643:$CP643))</f>
        <v/>
      </c>
      <c r="CB643" s="150" t="str">
        <f t="shared" si="306"/>
        <v/>
      </c>
    </row>
    <row r="644" spans="2:80" x14ac:dyDescent="0.2">
      <c r="B644" s="201">
        <f>IFERROR('Input| Projects'!B644,"")</f>
        <v>635</v>
      </c>
      <c r="C644" s="42" t="str">
        <f>IFERROR(IF('Input| Projects'!C644="","",'Input| Projects'!C644),"")</f>
        <v/>
      </c>
      <c r="D644" s="42" t="str">
        <f>IFERROR(IF('Input| Projects'!D644="","",'Input| Projects'!D644),"")</f>
        <v/>
      </c>
      <c r="E644" s="104"/>
      <c r="F644" s="190">
        <f>IFERROR('Input| Projects'!I644*'Input| Escalations'!$K$19,"")</f>
        <v>0</v>
      </c>
      <c r="G644" s="190">
        <f>IFERROR('Input| Projects'!J644*'Input| Escalations'!$K$19,"")</f>
        <v>0</v>
      </c>
      <c r="H644" s="190">
        <f>IFERROR('Input| Projects'!K644*'Input| Escalations'!$K$19,"")</f>
        <v>0</v>
      </c>
      <c r="I644" s="190">
        <f>IFERROR('Input| Projects'!L644*'Input| Escalations'!$K$19,"")</f>
        <v>0</v>
      </c>
      <c r="J644" s="190">
        <f>IFERROR('Input| Projects'!M644*'Input| Escalations'!$K$19,"")</f>
        <v>0</v>
      </c>
      <c r="K644" s="190">
        <f>IFERROR('Input| Projects'!N644*'Input| Escalations'!$K$19,"")</f>
        <v>0</v>
      </c>
      <c r="L644" s="190">
        <f>IFERROR('Input| Projects'!O644*'Input| Escalations'!$K$19,"")</f>
        <v>0</v>
      </c>
      <c r="M644" s="150" t="str">
        <f>IF(ABS(SUM(F644:L644)-(SUM('Input| Projects'!I644:O644)*'Input| Escalations'!$K$19))&lt;0.0000001,"",1)</f>
        <v/>
      </c>
      <c r="N644" s="192">
        <f>'Input| Projects'!$Y644*INDEX('Input| Escalations'!$H$33:$N$33,MATCH('Calc| Project Costs'!N$9,'Input| Escalations'!$H$23:$N$23,0))+'Input| Projects'!$Z644*INDEX('Input| Escalations'!$H$34:$N$34,MATCH('Calc| Project Costs'!N$9,'Input| Escalations'!$H$23:$N$23,0))+'Input| Projects'!$AA644*INDEX('Input| Escalations'!$H$35:$N$35,MATCH('Calc| Project Costs'!N$9,'Input| Escalations'!$H$23:$N$23,0))+1</f>
        <v>1</v>
      </c>
      <c r="O644" s="192">
        <f>'Input| Projects'!$Y644*INDEX('Input| Escalations'!$H$33:$N$33,MATCH('Calc| Project Costs'!O$9,'Input| Escalations'!$H$23:$N$23,0))+'Input| Projects'!$Z644*INDEX('Input| Escalations'!$H$34:$N$34,MATCH('Calc| Project Costs'!O$9,'Input| Escalations'!$H$23:$N$23,0))+'Input| Projects'!$AA644*INDEX('Input| Escalations'!$H$35:$N$35,MATCH('Calc| Project Costs'!O$9,'Input| Escalations'!$H$23:$N$23,0))+1</f>
        <v>1</v>
      </c>
      <c r="P644" s="192">
        <f>'Input| Projects'!$Y644*INDEX('Input| Escalations'!$H$33:$N$33,MATCH('Calc| Project Costs'!P$9,'Input| Escalations'!$H$23:$N$23,0))+'Input| Projects'!$Z644*INDEX('Input| Escalations'!$H$34:$N$34,MATCH('Calc| Project Costs'!P$9,'Input| Escalations'!$H$23:$N$23,0))+'Input| Projects'!$AA644*INDEX('Input| Escalations'!$H$35:$N$35,MATCH('Calc| Project Costs'!P$9,'Input| Escalations'!$H$23:$N$23,0))+1</f>
        <v>1</v>
      </c>
      <c r="Q644" s="192">
        <f>'Input| Projects'!$Y644*INDEX('Input| Escalations'!$H$33:$N$33,MATCH('Calc| Project Costs'!Q$9,'Input| Escalations'!$H$23:$N$23,0))+'Input| Projects'!$Z644*INDEX('Input| Escalations'!$H$34:$N$34,MATCH('Calc| Project Costs'!Q$9,'Input| Escalations'!$H$23:$N$23,0))+'Input| Projects'!$AA644*INDEX('Input| Escalations'!$H$35:$N$35,MATCH('Calc| Project Costs'!Q$9,'Input| Escalations'!$H$23:$N$23,0))+1</f>
        <v>1</v>
      </c>
      <c r="R644" s="192">
        <f>'Input| Projects'!$Y644*INDEX('Input| Escalations'!$H$33:$N$33,MATCH('Calc| Project Costs'!R$9,'Input| Escalations'!$H$23:$N$23,0))+'Input| Projects'!$Z644*INDEX('Input| Escalations'!$H$34:$N$34,MATCH('Calc| Project Costs'!R$9,'Input| Escalations'!$H$23:$N$23,0))+'Input| Projects'!$AA644*INDEX('Input| Escalations'!$H$35:$N$35,MATCH('Calc| Project Costs'!R$9,'Input| Escalations'!$H$23:$N$23,0))+1</f>
        <v>1</v>
      </c>
      <c r="S644" s="192">
        <f>'Input| Projects'!$Y644*INDEX('Input| Escalations'!$H$33:$N$33,MATCH('Calc| Project Costs'!S$9,'Input| Escalations'!$H$23:$N$23,0))+'Input| Projects'!$Z644*INDEX('Input| Escalations'!$H$34:$N$34,MATCH('Calc| Project Costs'!S$9,'Input| Escalations'!$H$23:$N$23,0))+'Input| Projects'!$AA644*INDEX('Input| Escalations'!$H$35:$N$35,MATCH('Calc| Project Costs'!S$9,'Input| Escalations'!$H$23:$N$23,0))+1</f>
        <v>1</v>
      </c>
      <c r="T644" s="192">
        <f>'Input| Projects'!$Y644*INDEX('Input| Escalations'!$H$33:$N$33,MATCH('Calc| Project Costs'!T$9,'Input| Escalations'!$H$23:$N$23,0))+'Input| Projects'!$Z644*INDEX('Input| Escalations'!$H$34:$N$34,MATCH('Calc| Project Costs'!T$9,'Input| Escalations'!$H$23:$N$23,0))+'Input| Projects'!$AA644*INDEX('Input| Escalations'!$H$35:$N$35,MATCH('Calc| Project Costs'!T$9,'Input| Escalations'!$H$23:$N$23,0))+1</f>
        <v>1</v>
      </c>
      <c r="U644" s="106"/>
      <c r="V644" s="186">
        <f t="shared" si="300"/>
        <v>0</v>
      </c>
      <c r="W644" s="186">
        <f t="shared" si="301"/>
        <v>0</v>
      </c>
      <c r="X644" s="186">
        <f t="shared" si="302"/>
        <v>0</v>
      </c>
      <c r="Y644" s="186">
        <f t="shared" si="278"/>
        <v>0</v>
      </c>
      <c r="Z644" s="186">
        <f t="shared" si="279"/>
        <v>0</v>
      </c>
      <c r="AA644" s="186">
        <f t="shared" si="280"/>
        <v>0</v>
      </c>
      <c r="AB644" s="186">
        <f t="shared" si="281"/>
        <v>0</v>
      </c>
      <c r="AC644" s="106"/>
      <c r="AD644" s="186">
        <f>'Input| Projects'!Q644*N644*'Input| Escalations'!$K$19</f>
        <v>0</v>
      </c>
      <c r="AE644" s="186">
        <f>'Input| Projects'!R644*O644*'Input| Escalations'!$K$19</f>
        <v>0</v>
      </c>
      <c r="AF644" s="186">
        <f>'Input| Projects'!S644*P644*'Input| Escalations'!$K$19</f>
        <v>0</v>
      </c>
      <c r="AG644" s="186">
        <f>'Input| Projects'!T644*Q644*'Input| Escalations'!$K$19</f>
        <v>0</v>
      </c>
      <c r="AH644" s="186">
        <f>'Input| Projects'!U644*R644*'Input| Escalations'!$K$19</f>
        <v>0</v>
      </c>
      <c r="AI644" s="186">
        <f>'Input| Projects'!V644*S644*'Input| Escalations'!$K$19</f>
        <v>0</v>
      </c>
      <c r="AJ644" s="186">
        <f>'Input| Projects'!W644*T644*'Input| Escalations'!$K$19</f>
        <v>0</v>
      </c>
      <c r="AK644" s="106"/>
      <c r="AL644" s="186" t="str">
        <f>IFERROR(IF('Input| Overheads'!$C$42="Direct costs",SUMPRODUCT(--('Input| Projects'!$AC644="Yes"),'Calc| Overheads Allocation'!C$8,'Calc| Project Costs'!V644),IF('Input| Overheads'!$C$42="Internal labour",SUMPRODUCT(--('Input| Projects'!$AC644="Yes"),'Calc| Overheads Allocation'!C$8,'Calc| Project Costs'!V644,'Input| Projects'!$Y644),IF('Input| Overheads'!$C$42="DNSP defined",SUMPRODUCT(--('Input| Projects'!$AC644="Yes"),'Calc| Overheads Allocation'!C$61,'Input| Projects'!$AF644),""))),"")</f>
        <v/>
      </c>
      <c r="AM644" s="186" t="str">
        <f>IFERROR(IF('Input| Overheads'!$C$42="Direct costs",SUMPRODUCT(--('Input| Projects'!$AC644="Yes"),'Calc| Overheads Allocation'!D$8,'Calc| Project Costs'!W644),IF('Input| Overheads'!$C$42="Internal labour",SUMPRODUCT(--('Input| Projects'!$AC644="Yes"),'Calc| Overheads Allocation'!D$8,'Calc| Project Costs'!W644,'Input| Projects'!$Y644),IF('Input| Overheads'!$C$42="DNSP defined",SUMPRODUCT(--('Input| Projects'!$AC644="Yes"),'Calc| Overheads Allocation'!D$61,'Input| Projects'!$AF644),""))),"")</f>
        <v/>
      </c>
      <c r="AN644" s="186" t="str">
        <f>IFERROR(IF('Input| Overheads'!$C$42="Direct costs",SUMPRODUCT(--('Input| Projects'!$AC644="Yes"),'Calc| Overheads Allocation'!E$8,'Calc| Project Costs'!X644),IF('Input| Overheads'!$C$42="Internal labour",SUMPRODUCT(--('Input| Projects'!$AC644="Yes"),'Calc| Overheads Allocation'!E$8,'Calc| Project Costs'!X644,'Input| Projects'!$Y644),IF('Input| Overheads'!$C$42="DNSP defined",SUMPRODUCT(--('Input| Projects'!$AC644="Yes"),'Calc| Overheads Allocation'!E$61,'Input| Projects'!$AF644),""))),"")</f>
        <v/>
      </c>
      <c r="AO644" s="186" t="str">
        <f>IFERROR(IF('Input| Overheads'!$C$42="Direct costs",SUMPRODUCT(--('Input| Projects'!$AC644="Yes"),'Calc| Overheads Allocation'!F$8,'Calc| Project Costs'!Y644),IF('Input| Overheads'!$C$42="Internal labour",SUMPRODUCT(--('Input| Projects'!$AC644="Yes"),'Calc| Overheads Allocation'!F$8,'Calc| Project Costs'!Y644,'Input| Projects'!$Y644),IF('Input| Overheads'!$C$42="DNSP defined",SUMPRODUCT(--('Input| Projects'!$AC644="Yes"),'Calc| Overheads Allocation'!F$61,'Input| Projects'!$AF644),""))),"")</f>
        <v/>
      </c>
      <c r="AP644" s="186" t="str">
        <f>IFERROR(IF('Input| Overheads'!$C$42="Direct costs",SUMPRODUCT(--('Input| Projects'!$AC644="Yes"),'Calc| Overheads Allocation'!G$8,'Calc| Project Costs'!Z644),IF('Input| Overheads'!$C$42="Internal labour",SUMPRODUCT(--('Input| Projects'!$AC644="Yes"),'Calc| Overheads Allocation'!G$8,'Calc| Project Costs'!Z644,'Input| Projects'!$Y644),IF('Input| Overheads'!$C$42="DNSP defined",SUMPRODUCT(--('Input| Projects'!$AC644="Yes"),'Calc| Overheads Allocation'!G$61,'Input| Projects'!$AF644),""))),"")</f>
        <v/>
      </c>
      <c r="AQ644" s="186" t="str">
        <f>IFERROR(IF('Input| Overheads'!$C$42="Direct costs",SUMPRODUCT(--('Input| Projects'!$AC644="Yes"),'Calc| Overheads Allocation'!H$8,'Calc| Project Costs'!AA644),IF('Input| Overheads'!$C$42="Internal labour",SUMPRODUCT(--('Input| Projects'!$AC644="Yes"),'Calc| Overheads Allocation'!H$8,'Calc| Project Costs'!AA644,'Input| Projects'!$Y644),IF('Input| Overheads'!$C$42="DNSP defined",SUMPRODUCT(--('Input| Projects'!$AC644="Yes"),'Calc| Overheads Allocation'!H$61,'Input| Projects'!$AF644),""))),"")</f>
        <v/>
      </c>
      <c r="AR644" s="186" t="str">
        <f>IFERROR(IF('Input| Overheads'!$C$42="Direct costs",SUMPRODUCT(--('Input| Projects'!$AC644="Yes"),'Calc| Overheads Allocation'!I$8,'Calc| Project Costs'!AB644),IF('Input| Overheads'!$C$42="Internal labour",SUMPRODUCT(--('Input| Projects'!$AC644="Yes"),'Calc| Overheads Allocation'!I$8,'Calc| Project Costs'!AB644,'Input| Projects'!$Y644),IF('Input| Overheads'!$C$42="DNSP defined",SUMPRODUCT(--('Input| Projects'!$AC644="Yes"),'Calc| Overheads Allocation'!I$61,'Input| Projects'!$AF644),""))),"")</f>
        <v/>
      </c>
      <c r="AS644" s="106"/>
      <c r="AT644" s="186" t="str">
        <f>IFERROR(IF('Input| Overheads'!$C$42="Direct costs",SUMPRODUCT(--('Input| Projects'!$AD644="Yes"),'Calc| Overheads Allocation'!C$9,'Calc| Project Costs'!V644),IF('Input| Overheads'!$C$42="Internal labour",SUMPRODUCT(--('Input| Projects'!$AD644="Yes"),'Calc| Overheads Allocation'!C$9,'Calc| Project Costs'!V644,'Input| Projects'!$Y644),IF('Input| Overheads'!$C$42="DNSP defined",SUMPRODUCT(--('Input| Projects'!$AD644="Yes"),'Calc| Overheads Allocation'!C$62,'Input| Projects'!$AG644),""))),"")</f>
        <v/>
      </c>
      <c r="AU644" s="186" t="str">
        <f>IFERROR(IF('Input| Overheads'!$C$42="Direct costs",SUMPRODUCT(--('Input| Projects'!$AD644="Yes"),'Calc| Overheads Allocation'!D$9,'Calc| Project Costs'!W644),IF('Input| Overheads'!$C$42="Internal labour",SUMPRODUCT(--('Input| Projects'!$AD644="Yes"),'Calc| Overheads Allocation'!D$9,'Calc| Project Costs'!W644,'Input| Projects'!$Y644),IF('Input| Overheads'!$C$42="DNSP defined",SUMPRODUCT(--('Input| Projects'!$AD644="Yes"),'Calc| Overheads Allocation'!D$62,'Input| Projects'!$AG644),""))),"")</f>
        <v/>
      </c>
      <c r="AV644" s="186" t="str">
        <f>IFERROR(IF('Input| Overheads'!$C$42="Direct costs",SUMPRODUCT(--('Input| Projects'!$AD644="Yes"),'Calc| Overheads Allocation'!E$9,'Calc| Project Costs'!X644),IF('Input| Overheads'!$C$42="Internal labour",SUMPRODUCT(--('Input| Projects'!$AD644="Yes"),'Calc| Overheads Allocation'!E$9,'Calc| Project Costs'!X644,'Input| Projects'!$Y644),IF('Input| Overheads'!$C$42="DNSP defined",SUMPRODUCT(--('Input| Projects'!$AD644="Yes"),'Calc| Overheads Allocation'!E$62,'Input| Projects'!$AG644),""))),"")</f>
        <v/>
      </c>
      <c r="AW644" s="186" t="str">
        <f>IFERROR(IF('Input| Overheads'!$C$42="Direct costs",SUMPRODUCT(--('Input| Projects'!$AD644="Yes"),'Calc| Overheads Allocation'!F$9,'Calc| Project Costs'!Y644),IF('Input| Overheads'!$C$42="Internal labour",SUMPRODUCT(--('Input| Projects'!$AD644="Yes"),'Calc| Overheads Allocation'!F$9,'Calc| Project Costs'!Y644,'Input| Projects'!$Y644),IF('Input| Overheads'!$C$42="DNSP defined",SUMPRODUCT(--('Input| Projects'!$AD644="Yes"),'Calc| Overheads Allocation'!F$62,'Input| Projects'!$AG644),""))),"")</f>
        <v/>
      </c>
      <c r="AX644" s="186" t="str">
        <f>IFERROR(IF('Input| Overheads'!$C$42="Direct costs",SUMPRODUCT(--('Input| Projects'!$AD644="Yes"),'Calc| Overheads Allocation'!G$9,'Calc| Project Costs'!Z644),IF('Input| Overheads'!$C$42="Internal labour",SUMPRODUCT(--('Input| Projects'!$AD644="Yes"),'Calc| Overheads Allocation'!G$9,'Calc| Project Costs'!Z644,'Input| Projects'!$Y644),IF('Input| Overheads'!$C$42="DNSP defined",SUMPRODUCT(--('Input| Projects'!$AD644="Yes"),'Calc| Overheads Allocation'!G$62,'Input| Projects'!$AG644),""))),"")</f>
        <v/>
      </c>
      <c r="AY644" s="186" t="str">
        <f>IFERROR(IF('Input| Overheads'!$C$42="Direct costs",SUMPRODUCT(--('Input| Projects'!$AD644="Yes"),'Calc| Overheads Allocation'!H$9,'Calc| Project Costs'!AA644),IF('Input| Overheads'!$C$42="Internal labour",SUMPRODUCT(--('Input| Projects'!$AD644="Yes"),'Calc| Overheads Allocation'!H$9,'Calc| Project Costs'!AA644,'Input| Projects'!$Y644),IF('Input| Overheads'!$C$42="DNSP defined",SUMPRODUCT(--('Input| Projects'!$AD644="Yes"),'Calc| Overheads Allocation'!H$62,'Input| Projects'!$AG644),""))),"")</f>
        <v/>
      </c>
      <c r="AZ644" s="186" t="str">
        <f>IFERROR(IF('Input| Overheads'!$C$42="Direct costs",SUMPRODUCT(--('Input| Projects'!$AD644="Yes"),'Calc| Overheads Allocation'!I$9,'Calc| Project Costs'!AB644),IF('Input| Overheads'!$C$42="Internal labour",SUMPRODUCT(--('Input| Projects'!$AD644="Yes"),'Calc| Overheads Allocation'!I$9,'Calc| Project Costs'!AB644,'Input| Projects'!$Y644),IF('Input| Overheads'!$C$42="DNSP defined",SUMPRODUCT(--('Input| Projects'!$AD644="Yes"),'Calc| Overheads Allocation'!I$62,'Input| Projects'!$AG644),""))),"")</f>
        <v/>
      </c>
      <c r="BA644" s="106"/>
      <c r="BB644" s="186">
        <f t="shared" si="303"/>
        <v>0</v>
      </c>
      <c r="BC644" s="186">
        <f t="shared" si="304"/>
        <v>0</v>
      </c>
      <c r="BD644" s="186">
        <f t="shared" si="305"/>
        <v>0</v>
      </c>
      <c r="BE644" s="186">
        <f t="shared" si="282"/>
        <v>0</v>
      </c>
      <c r="BF644" s="186">
        <f t="shared" si="283"/>
        <v>0</v>
      </c>
      <c r="BG644" s="186">
        <f t="shared" si="284"/>
        <v>0</v>
      </c>
      <c r="BH644" s="186">
        <f t="shared" si="285"/>
        <v>0</v>
      </c>
      <c r="BI644" s="97"/>
      <c r="BJ644" s="186" t="str">
        <f t="shared" si="286"/>
        <v/>
      </c>
      <c r="BK644" s="186" t="str">
        <f t="shared" si="287"/>
        <v/>
      </c>
      <c r="BL644" s="186" t="str">
        <f t="shared" si="288"/>
        <v/>
      </c>
      <c r="BM644" s="186" t="str">
        <f t="shared" si="289"/>
        <v/>
      </c>
      <c r="BN644" s="186" t="str">
        <f t="shared" si="290"/>
        <v/>
      </c>
      <c r="BO644" s="186" t="str">
        <f t="shared" si="291"/>
        <v/>
      </c>
      <c r="BP644" s="186" t="str">
        <f t="shared" si="292"/>
        <v/>
      </c>
      <c r="BQ644" s="97"/>
      <c r="BR644" s="186">
        <f t="shared" si="293"/>
        <v>0</v>
      </c>
      <c r="BS644" s="186">
        <f t="shared" si="294"/>
        <v>0</v>
      </c>
      <c r="BT644" s="222">
        <f t="shared" si="295"/>
        <v>0</v>
      </c>
      <c r="BU644" s="222">
        <f t="shared" si="296"/>
        <v>0</v>
      </c>
      <c r="BV644" s="222">
        <f t="shared" si="297"/>
        <v>0</v>
      </c>
      <c r="BW644" s="222">
        <f t="shared" si="298"/>
        <v>0</v>
      </c>
      <c r="BX644" s="222">
        <f t="shared" si="299"/>
        <v>0</v>
      </c>
      <c r="BY644" s="106"/>
      <c r="BZ644" s="197" t="str">
        <f>IF(SUMIF('Input| Projects'!$AS$8:$CP$8,"Dx",'Input| Projects'!$AS644:$CP644)=0,"",SUMIF('Input| Projects'!$AS$8:$CP$8,"Dx",'Input| Projects'!$AS644:$CP644))</f>
        <v/>
      </c>
      <c r="CA644" s="197" t="str">
        <f>IF(SUMIF('Input| Projects'!$AS$8:$CP$8,"Tx",'Input| Projects'!$AS644:$CP644)=0,"",SUMIF('Input| Projects'!$AS$8:$CP$8,"Tx",'Input| Projects'!$AS644:$CP644))</f>
        <v/>
      </c>
      <c r="CB644" s="150" t="str">
        <f t="shared" si="306"/>
        <v/>
      </c>
    </row>
    <row r="645" spans="2:80" x14ac:dyDescent="0.2">
      <c r="B645" s="201">
        <f>IFERROR('Input| Projects'!B645,"")</f>
        <v>636</v>
      </c>
      <c r="C645" s="42" t="str">
        <f>IFERROR(IF('Input| Projects'!C645="","",'Input| Projects'!C645),"")</f>
        <v/>
      </c>
      <c r="D645" s="42" t="str">
        <f>IFERROR(IF('Input| Projects'!D645="","",'Input| Projects'!D645),"")</f>
        <v/>
      </c>
      <c r="E645" s="104"/>
      <c r="F645" s="190">
        <f>IFERROR('Input| Projects'!I645*'Input| Escalations'!$K$19,"")</f>
        <v>0</v>
      </c>
      <c r="G645" s="190">
        <f>IFERROR('Input| Projects'!J645*'Input| Escalations'!$K$19,"")</f>
        <v>0</v>
      </c>
      <c r="H645" s="190">
        <f>IFERROR('Input| Projects'!K645*'Input| Escalations'!$K$19,"")</f>
        <v>0</v>
      </c>
      <c r="I645" s="190">
        <f>IFERROR('Input| Projects'!L645*'Input| Escalations'!$K$19,"")</f>
        <v>0</v>
      </c>
      <c r="J645" s="190">
        <f>IFERROR('Input| Projects'!M645*'Input| Escalations'!$K$19,"")</f>
        <v>0</v>
      </c>
      <c r="K645" s="190">
        <f>IFERROR('Input| Projects'!N645*'Input| Escalations'!$K$19,"")</f>
        <v>0</v>
      </c>
      <c r="L645" s="190">
        <f>IFERROR('Input| Projects'!O645*'Input| Escalations'!$K$19,"")</f>
        <v>0</v>
      </c>
      <c r="M645" s="150" t="str">
        <f>IF(ABS(SUM(F645:L645)-(SUM('Input| Projects'!I645:O645)*'Input| Escalations'!$K$19))&lt;0.0000001,"",1)</f>
        <v/>
      </c>
      <c r="N645" s="192">
        <f>'Input| Projects'!$Y645*INDEX('Input| Escalations'!$H$33:$N$33,MATCH('Calc| Project Costs'!N$9,'Input| Escalations'!$H$23:$N$23,0))+'Input| Projects'!$Z645*INDEX('Input| Escalations'!$H$34:$N$34,MATCH('Calc| Project Costs'!N$9,'Input| Escalations'!$H$23:$N$23,0))+'Input| Projects'!$AA645*INDEX('Input| Escalations'!$H$35:$N$35,MATCH('Calc| Project Costs'!N$9,'Input| Escalations'!$H$23:$N$23,0))+1</f>
        <v>1</v>
      </c>
      <c r="O645" s="192">
        <f>'Input| Projects'!$Y645*INDEX('Input| Escalations'!$H$33:$N$33,MATCH('Calc| Project Costs'!O$9,'Input| Escalations'!$H$23:$N$23,0))+'Input| Projects'!$Z645*INDEX('Input| Escalations'!$H$34:$N$34,MATCH('Calc| Project Costs'!O$9,'Input| Escalations'!$H$23:$N$23,0))+'Input| Projects'!$AA645*INDEX('Input| Escalations'!$H$35:$N$35,MATCH('Calc| Project Costs'!O$9,'Input| Escalations'!$H$23:$N$23,0))+1</f>
        <v>1</v>
      </c>
      <c r="P645" s="192">
        <f>'Input| Projects'!$Y645*INDEX('Input| Escalations'!$H$33:$N$33,MATCH('Calc| Project Costs'!P$9,'Input| Escalations'!$H$23:$N$23,0))+'Input| Projects'!$Z645*INDEX('Input| Escalations'!$H$34:$N$34,MATCH('Calc| Project Costs'!P$9,'Input| Escalations'!$H$23:$N$23,0))+'Input| Projects'!$AA645*INDEX('Input| Escalations'!$H$35:$N$35,MATCH('Calc| Project Costs'!P$9,'Input| Escalations'!$H$23:$N$23,0))+1</f>
        <v>1</v>
      </c>
      <c r="Q645" s="192">
        <f>'Input| Projects'!$Y645*INDEX('Input| Escalations'!$H$33:$N$33,MATCH('Calc| Project Costs'!Q$9,'Input| Escalations'!$H$23:$N$23,0))+'Input| Projects'!$Z645*INDEX('Input| Escalations'!$H$34:$N$34,MATCH('Calc| Project Costs'!Q$9,'Input| Escalations'!$H$23:$N$23,0))+'Input| Projects'!$AA645*INDEX('Input| Escalations'!$H$35:$N$35,MATCH('Calc| Project Costs'!Q$9,'Input| Escalations'!$H$23:$N$23,0))+1</f>
        <v>1</v>
      </c>
      <c r="R645" s="192">
        <f>'Input| Projects'!$Y645*INDEX('Input| Escalations'!$H$33:$N$33,MATCH('Calc| Project Costs'!R$9,'Input| Escalations'!$H$23:$N$23,0))+'Input| Projects'!$Z645*INDEX('Input| Escalations'!$H$34:$N$34,MATCH('Calc| Project Costs'!R$9,'Input| Escalations'!$H$23:$N$23,0))+'Input| Projects'!$AA645*INDEX('Input| Escalations'!$H$35:$N$35,MATCH('Calc| Project Costs'!R$9,'Input| Escalations'!$H$23:$N$23,0))+1</f>
        <v>1</v>
      </c>
      <c r="S645" s="192">
        <f>'Input| Projects'!$Y645*INDEX('Input| Escalations'!$H$33:$N$33,MATCH('Calc| Project Costs'!S$9,'Input| Escalations'!$H$23:$N$23,0))+'Input| Projects'!$Z645*INDEX('Input| Escalations'!$H$34:$N$34,MATCH('Calc| Project Costs'!S$9,'Input| Escalations'!$H$23:$N$23,0))+'Input| Projects'!$AA645*INDEX('Input| Escalations'!$H$35:$N$35,MATCH('Calc| Project Costs'!S$9,'Input| Escalations'!$H$23:$N$23,0))+1</f>
        <v>1</v>
      </c>
      <c r="T645" s="192">
        <f>'Input| Projects'!$Y645*INDEX('Input| Escalations'!$H$33:$N$33,MATCH('Calc| Project Costs'!T$9,'Input| Escalations'!$H$23:$N$23,0))+'Input| Projects'!$Z645*INDEX('Input| Escalations'!$H$34:$N$34,MATCH('Calc| Project Costs'!T$9,'Input| Escalations'!$H$23:$N$23,0))+'Input| Projects'!$AA645*INDEX('Input| Escalations'!$H$35:$N$35,MATCH('Calc| Project Costs'!T$9,'Input| Escalations'!$H$23:$N$23,0))+1</f>
        <v>1</v>
      </c>
      <c r="U645" s="106"/>
      <c r="V645" s="186">
        <f t="shared" si="300"/>
        <v>0</v>
      </c>
      <c r="W645" s="186">
        <f t="shared" si="301"/>
        <v>0</v>
      </c>
      <c r="X645" s="186">
        <f t="shared" si="302"/>
        <v>0</v>
      </c>
      <c r="Y645" s="186">
        <f t="shared" si="278"/>
        <v>0</v>
      </c>
      <c r="Z645" s="186">
        <f t="shared" si="279"/>
        <v>0</v>
      </c>
      <c r="AA645" s="186">
        <f t="shared" si="280"/>
        <v>0</v>
      </c>
      <c r="AB645" s="186">
        <f t="shared" si="281"/>
        <v>0</v>
      </c>
      <c r="AC645" s="106"/>
      <c r="AD645" s="186">
        <f>'Input| Projects'!Q645*N645*'Input| Escalations'!$K$19</f>
        <v>0</v>
      </c>
      <c r="AE645" s="186">
        <f>'Input| Projects'!R645*O645*'Input| Escalations'!$K$19</f>
        <v>0</v>
      </c>
      <c r="AF645" s="186">
        <f>'Input| Projects'!S645*P645*'Input| Escalations'!$K$19</f>
        <v>0</v>
      </c>
      <c r="AG645" s="186">
        <f>'Input| Projects'!T645*Q645*'Input| Escalations'!$K$19</f>
        <v>0</v>
      </c>
      <c r="AH645" s="186">
        <f>'Input| Projects'!U645*R645*'Input| Escalations'!$K$19</f>
        <v>0</v>
      </c>
      <c r="AI645" s="186">
        <f>'Input| Projects'!V645*S645*'Input| Escalations'!$K$19</f>
        <v>0</v>
      </c>
      <c r="AJ645" s="186">
        <f>'Input| Projects'!W645*T645*'Input| Escalations'!$K$19</f>
        <v>0</v>
      </c>
      <c r="AK645" s="106"/>
      <c r="AL645" s="186" t="str">
        <f>IFERROR(IF('Input| Overheads'!$C$42="Direct costs",SUMPRODUCT(--('Input| Projects'!$AC645="Yes"),'Calc| Overheads Allocation'!C$8,'Calc| Project Costs'!V645),IF('Input| Overheads'!$C$42="Internal labour",SUMPRODUCT(--('Input| Projects'!$AC645="Yes"),'Calc| Overheads Allocation'!C$8,'Calc| Project Costs'!V645,'Input| Projects'!$Y645),IF('Input| Overheads'!$C$42="DNSP defined",SUMPRODUCT(--('Input| Projects'!$AC645="Yes"),'Calc| Overheads Allocation'!C$61,'Input| Projects'!$AF645),""))),"")</f>
        <v/>
      </c>
      <c r="AM645" s="186" t="str">
        <f>IFERROR(IF('Input| Overheads'!$C$42="Direct costs",SUMPRODUCT(--('Input| Projects'!$AC645="Yes"),'Calc| Overheads Allocation'!D$8,'Calc| Project Costs'!W645),IF('Input| Overheads'!$C$42="Internal labour",SUMPRODUCT(--('Input| Projects'!$AC645="Yes"),'Calc| Overheads Allocation'!D$8,'Calc| Project Costs'!W645,'Input| Projects'!$Y645),IF('Input| Overheads'!$C$42="DNSP defined",SUMPRODUCT(--('Input| Projects'!$AC645="Yes"),'Calc| Overheads Allocation'!D$61,'Input| Projects'!$AF645),""))),"")</f>
        <v/>
      </c>
      <c r="AN645" s="186" t="str">
        <f>IFERROR(IF('Input| Overheads'!$C$42="Direct costs",SUMPRODUCT(--('Input| Projects'!$AC645="Yes"),'Calc| Overheads Allocation'!E$8,'Calc| Project Costs'!X645),IF('Input| Overheads'!$C$42="Internal labour",SUMPRODUCT(--('Input| Projects'!$AC645="Yes"),'Calc| Overheads Allocation'!E$8,'Calc| Project Costs'!X645,'Input| Projects'!$Y645),IF('Input| Overheads'!$C$42="DNSP defined",SUMPRODUCT(--('Input| Projects'!$AC645="Yes"),'Calc| Overheads Allocation'!E$61,'Input| Projects'!$AF645),""))),"")</f>
        <v/>
      </c>
      <c r="AO645" s="186" t="str">
        <f>IFERROR(IF('Input| Overheads'!$C$42="Direct costs",SUMPRODUCT(--('Input| Projects'!$AC645="Yes"),'Calc| Overheads Allocation'!F$8,'Calc| Project Costs'!Y645),IF('Input| Overheads'!$C$42="Internal labour",SUMPRODUCT(--('Input| Projects'!$AC645="Yes"),'Calc| Overheads Allocation'!F$8,'Calc| Project Costs'!Y645,'Input| Projects'!$Y645),IF('Input| Overheads'!$C$42="DNSP defined",SUMPRODUCT(--('Input| Projects'!$AC645="Yes"),'Calc| Overheads Allocation'!F$61,'Input| Projects'!$AF645),""))),"")</f>
        <v/>
      </c>
      <c r="AP645" s="186" t="str">
        <f>IFERROR(IF('Input| Overheads'!$C$42="Direct costs",SUMPRODUCT(--('Input| Projects'!$AC645="Yes"),'Calc| Overheads Allocation'!G$8,'Calc| Project Costs'!Z645),IF('Input| Overheads'!$C$42="Internal labour",SUMPRODUCT(--('Input| Projects'!$AC645="Yes"),'Calc| Overheads Allocation'!G$8,'Calc| Project Costs'!Z645,'Input| Projects'!$Y645),IF('Input| Overheads'!$C$42="DNSP defined",SUMPRODUCT(--('Input| Projects'!$AC645="Yes"),'Calc| Overheads Allocation'!G$61,'Input| Projects'!$AF645),""))),"")</f>
        <v/>
      </c>
      <c r="AQ645" s="186" t="str">
        <f>IFERROR(IF('Input| Overheads'!$C$42="Direct costs",SUMPRODUCT(--('Input| Projects'!$AC645="Yes"),'Calc| Overheads Allocation'!H$8,'Calc| Project Costs'!AA645),IF('Input| Overheads'!$C$42="Internal labour",SUMPRODUCT(--('Input| Projects'!$AC645="Yes"),'Calc| Overheads Allocation'!H$8,'Calc| Project Costs'!AA645,'Input| Projects'!$Y645),IF('Input| Overheads'!$C$42="DNSP defined",SUMPRODUCT(--('Input| Projects'!$AC645="Yes"),'Calc| Overheads Allocation'!H$61,'Input| Projects'!$AF645),""))),"")</f>
        <v/>
      </c>
      <c r="AR645" s="186" t="str">
        <f>IFERROR(IF('Input| Overheads'!$C$42="Direct costs",SUMPRODUCT(--('Input| Projects'!$AC645="Yes"),'Calc| Overheads Allocation'!I$8,'Calc| Project Costs'!AB645),IF('Input| Overheads'!$C$42="Internal labour",SUMPRODUCT(--('Input| Projects'!$AC645="Yes"),'Calc| Overheads Allocation'!I$8,'Calc| Project Costs'!AB645,'Input| Projects'!$Y645),IF('Input| Overheads'!$C$42="DNSP defined",SUMPRODUCT(--('Input| Projects'!$AC645="Yes"),'Calc| Overheads Allocation'!I$61,'Input| Projects'!$AF645),""))),"")</f>
        <v/>
      </c>
      <c r="AS645" s="106"/>
      <c r="AT645" s="186" t="str">
        <f>IFERROR(IF('Input| Overheads'!$C$42="Direct costs",SUMPRODUCT(--('Input| Projects'!$AD645="Yes"),'Calc| Overheads Allocation'!C$9,'Calc| Project Costs'!V645),IF('Input| Overheads'!$C$42="Internal labour",SUMPRODUCT(--('Input| Projects'!$AD645="Yes"),'Calc| Overheads Allocation'!C$9,'Calc| Project Costs'!V645,'Input| Projects'!$Y645),IF('Input| Overheads'!$C$42="DNSP defined",SUMPRODUCT(--('Input| Projects'!$AD645="Yes"),'Calc| Overheads Allocation'!C$62,'Input| Projects'!$AG645),""))),"")</f>
        <v/>
      </c>
      <c r="AU645" s="186" t="str">
        <f>IFERROR(IF('Input| Overheads'!$C$42="Direct costs",SUMPRODUCT(--('Input| Projects'!$AD645="Yes"),'Calc| Overheads Allocation'!D$9,'Calc| Project Costs'!W645),IF('Input| Overheads'!$C$42="Internal labour",SUMPRODUCT(--('Input| Projects'!$AD645="Yes"),'Calc| Overheads Allocation'!D$9,'Calc| Project Costs'!W645,'Input| Projects'!$Y645),IF('Input| Overheads'!$C$42="DNSP defined",SUMPRODUCT(--('Input| Projects'!$AD645="Yes"),'Calc| Overheads Allocation'!D$62,'Input| Projects'!$AG645),""))),"")</f>
        <v/>
      </c>
      <c r="AV645" s="186" t="str">
        <f>IFERROR(IF('Input| Overheads'!$C$42="Direct costs",SUMPRODUCT(--('Input| Projects'!$AD645="Yes"),'Calc| Overheads Allocation'!E$9,'Calc| Project Costs'!X645),IF('Input| Overheads'!$C$42="Internal labour",SUMPRODUCT(--('Input| Projects'!$AD645="Yes"),'Calc| Overheads Allocation'!E$9,'Calc| Project Costs'!X645,'Input| Projects'!$Y645),IF('Input| Overheads'!$C$42="DNSP defined",SUMPRODUCT(--('Input| Projects'!$AD645="Yes"),'Calc| Overheads Allocation'!E$62,'Input| Projects'!$AG645),""))),"")</f>
        <v/>
      </c>
      <c r="AW645" s="186" t="str">
        <f>IFERROR(IF('Input| Overheads'!$C$42="Direct costs",SUMPRODUCT(--('Input| Projects'!$AD645="Yes"),'Calc| Overheads Allocation'!F$9,'Calc| Project Costs'!Y645),IF('Input| Overheads'!$C$42="Internal labour",SUMPRODUCT(--('Input| Projects'!$AD645="Yes"),'Calc| Overheads Allocation'!F$9,'Calc| Project Costs'!Y645,'Input| Projects'!$Y645),IF('Input| Overheads'!$C$42="DNSP defined",SUMPRODUCT(--('Input| Projects'!$AD645="Yes"),'Calc| Overheads Allocation'!F$62,'Input| Projects'!$AG645),""))),"")</f>
        <v/>
      </c>
      <c r="AX645" s="186" t="str">
        <f>IFERROR(IF('Input| Overheads'!$C$42="Direct costs",SUMPRODUCT(--('Input| Projects'!$AD645="Yes"),'Calc| Overheads Allocation'!G$9,'Calc| Project Costs'!Z645),IF('Input| Overheads'!$C$42="Internal labour",SUMPRODUCT(--('Input| Projects'!$AD645="Yes"),'Calc| Overheads Allocation'!G$9,'Calc| Project Costs'!Z645,'Input| Projects'!$Y645),IF('Input| Overheads'!$C$42="DNSP defined",SUMPRODUCT(--('Input| Projects'!$AD645="Yes"),'Calc| Overheads Allocation'!G$62,'Input| Projects'!$AG645),""))),"")</f>
        <v/>
      </c>
      <c r="AY645" s="186" t="str">
        <f>IFERROR(IF('Input| Overheads'!$C$42="Direct costs",SUMPRODUCT(--('Input| Projects'!$AD645="Yes"),'Calc| Overheads Allocation'!H$9,'Calc| Project Costs'!AA645),IF('Input| Overheads'!$C$42="Internal labour",SUMPRODUCT(--('Input| Projects'!$AD645="Yes"),'Calc| Overheads Allocation'!H$9,'Calc| Project Costs'!AA645,'Input| Projects'!$Y645),IF('Input| Overheads'!$C$42="DNSP defined",SUMPRODUCT(--('Input| Projects'!$AD645="Yes"),'Calc| Overheads Allocation'!H$62,'Input| Projects'!$AG645),""))),"")</f>
        <v/>
      </c>
      <c r="AZ645" s="186" t="str">
        <f>IFERROR(IF('Input| Overheads'!$C$42="Direct costs",SUMPRODUCT(--('Input| Projects'!$AD645="Yes"),'Calc| Overheads Allocation'!I$9,'Calc| Project Costs'!AB645),IF('Input| Overheads'!$C$42="Internal labour",SUMPRODUCT(--('Input| Projects'!$AD645="Yes"),'Calc| Overheads Allocation'!I$9,'Calc| Project Costs'!AB645,'Input| Projects'!$Y645),IF('Input| Overheads'!$C$42="DNSP defined",SUMPRODUCT(--('Input| Projects'!$AD645="Yes"),'Calc| Overheads Allocation'!I$62,'Input| Projects'!$AG645),""))),"")</f>
        <v/>
      </c>
      <c r="BA645" s="106"/>
      <c r="BB645" s="186">
        <f t="shared" si="303"/>
        <v>0</v>
      </c>
      <c r="BC645" s="186">
        <f t="shared" si="304"/>
        <v>0</v>
      </c>
      <c r="BD645" s="186">
        <f t="shared" si="305"/>
        <v>0</v>
      </c>
      <c r="BE645" s="186">
        <f t="shared" si="282"/>
        <v>0</v>
      </c>
      <c r="BF645" s="186">
        <f t="shared" si="283"/>
        <v>0</v>
      </c>
      <c r="BG645" s="186">
        <f t="shared" si="284"/>
        <v>0</v>
      </c>
      <c r="BH645" s="186">
        <f t="shared" si="285"/>
        <v>0</v>
      </c>
      <c r="BI645" s="97"/>
      <c r="BJ645" s="186" t="str">
        <f t="shared" si="286"/>
        <v/>
      </c>
      <c r="BK645" s="186" t="str">
        <f t="shared" si="287"/>
        <v/>
      </c>
      <c r="BL645" s="186" t="str">
        <f t="shared" si="288"/>
        <v/>
      </c>
      <c r="BM645" s="186" t="str">
        <f t="shared" si="289"/>
        <v/>
      </c>
      <c r="BN645" s="186" t="str">
        <f t="shared" si="290"/>
        <v/>
      </c>
      <c r="BO645" s="186" t="str">
        <f t="shared" si="291"/>
        <v/>
      </c>
      <c r="BP645" s="186" t="str">
        <f t="shared" si="292"/>
        <v/>
      </c>
      <c r="BQ645" s="97"/>
      <c r="BR645" s="186">
        <f t="shared" si="293"/>
        <v>0</v>
      </c>
      <c r="BS645" s="186">
        <f t="shared" si="294"/>
        <v>0</v>
      </c>
      <c r="BT645" s="222">
        <f t="shared" si="295"/>
        <v>0</v>
      </c>
      <c r="BU645" s="222">
        <f t="shared" si="296"/>
        <v>0</v>
      </c>
      <c r="BV645" s="222">
        <f t="shared" si="297"/>
        <v>0</v>
      </c>
      <c r="BW645" s="222">
        <f t="shared" si="298"/>
        <v>0</v>
      </c>
      <c r="BX645" s="222">
        <f t="shared" si="299"/>
        <v>0</v>
      </c>
      <c r="BY645" s="106"/>
      <c r="BZ645" s="197" t="str">
        <f>IF(SUMIF('Input| Projects'!$AS$8:$CP$8,"Dx",'Input| Projects'!$AS645:$CP645)=0,"",SUMIF('Input| Projects'!$AS$8:$CP$8,"Dx",'Input| Projects'!$AS645:$CP645))</f>
        <v/>
      </c>
      <c r="CA645" s="197" t="str">
        <f>IF(SUMIF('Input| Projects'!$AS$8:$CP$8,"Tx",'Input| Projects'!$AS645:$CP645)=0,"",SUMIF('Input| Projects'!$AS$8:$CP$8,"Tx",'Input| Projects'!$AS645:$CP645))</f>
        <v/>
      </c>
      <c r="CB645" s="150" t="str">
        <f t="shared" si="306"/>
        <v/>
      </c>
    </row>
    <row r="646" spans="2:80" x14ac:dyDescent="0.2">
      <c r="B646" s="201">
        <f>IFERROR('Input| Projects'!B646,"")</f>
        <v>637</v>
      </c>
      <c r="C646" s="42" t="str">
        <f>IFERROR(IF('Input| Projects'!C646="","",'Input| Projects'!C646),"")</f>
        <v/>
      </c>
      <c r="D646" s="42" t="str">
        <f>IFERROR(IF('Input| Projects'!D646="","",'Input| Projects'!D646),"")</f>
        <v/>
      </c>
      <c r="E646" s="104"/>
      <c r="F646" s="190">
        <f>IFERROR('Input| Projects'!I646*'Input| Escalations'!$K$19,"")</f>
        <v>0</v>
      </c>
      <c r="G646" s="190">
        <f>IFERROR('Input| Projects'!J646*'Input| Escalations'!$K$19,"")</f>
        <v>0</v>
      </c>
      <c r="H646" s="190">
        <f>IFERROR('Input| Projects'!K646*'Input| Escalations'!$K$19,"")</f>
        <v>0</v>
      </c>
      <c r="I646" s="190">
        <f>IFERROR('Input| Projects'!L646*'Input| Escalations'!$K$19,"")</f>
        <v>0</v>
      </c>
      <c r="J646" s="190">
        <f>IFERROR('Input| Projects'!M646*'Input| Escalations'!$K$19,"")</f>
        <v>0</v>
      </c>
      <c r="K646" s="190">
        <f>IFERROR('Input| Projects'!N646*'Input| Escalations'!$K$19,"")</f>
        <v>0</v>
      </c>
      <c r="L646" s="190">
        <f>IFERROR('Input| Projects'!O646*'Input| Escalations'!$K$19,"")</f>
        <v>0</v>
      </c>
      <c r="M646" s="150" t="str">
        <f>IF(ABS(SUM(F646:L646)-(SUM('Input| Projects'!I646:O646)*'Input| Escalations'!$K$19))&lt;0.0000001,"",1)</f>
        <v/>
      </c>
      <c r="N646" s="192">
        <f>'Input| Projects'!$Y646*INDEX('Input| Escalations'!$H$33:$N$33,MATCH('Calc| Project Costs'!N$9,'Input| Escalations'!$H$23:$N$23,0))+'Input| Projects'!$Z646*INDEX('Input| Escalations'!$H$34:$N$34,MATCH('Calc| Project Costs'!N$9,'Input| Escalations'!$H$23:$N$23,0))+'Input| Projects'!$AA646*INDEX('Input| Escalations'!$H$35:$N$35,MATCH('Calc| Project Costs'!N$9,'Input| Escalations'!$H$23:$N$23,0))+1</f>
        <v>1</v>
      </c>
      <c r="O646" s="192">
        <f>'Input| Projects'!$Y646*INDEX('Input| Escalations'!$H$33:$N$33,MATCH('Calc| Project Costs'!O$9,'Input| Escalations'!$H$23:$N$23,0))+'Input| Projects'!$Z646*INDEX('Input| Escalations'!$H$34:$N$34,MATCH('Calc| Project Costs'!O$9,'Input| Escalations'!$H$23:$N$23,0))+'Input| Projects'!$AA646*INDEX('Input| Escalations'!$H$35:$N$35,MATCH('Calc| Project Costs'!O$9,'Input| Escalations'!$H$23:$N$23,0))+1</f>
        <v>1</v>
      </c>
      <c r="P646" s="192">
        <f>'Input| Projects'!$Y646*INDEX('Input| Escalations'!$H$33:$N$33,MATCH('Calc| Project Costs'!P$9,'Input| Escalations'!$H$23:$N$23,0))+'Input| Projects'!$Z646*INDEX('Input| Escalations'!$H$34:$N$34,MATCH('Calc| Project Costs'!P$9,'Input| Escalations'!$H$23:$N$23,0))+'Input| Projects'!$AA646*INDEX('Input| Escalations'!$H$35:$N$35,MATCH('Calc| Project Costs'!P$9,'Input| Escalations'!$H$23:$N$23,0))+1</f>
        <v>1</v>
      </c>
      <c r="Q646" s="192">
        <f>'Input| Projects'!$Y646*INDEX('Input| Escalations'!$H$33:$N$33,MATCH('Calc| Project Costs'!Q$9,'Input| Escalations'!$H$23:$N$23,0))+'Input| Projects'!$Z646*INDEX('Input| Escalations'!$H$34:$N$34,MATCH('Calc| Project Costs'!Q$9,'Input| Escalations'!$H$23:$N$23,0))+'Input| Projects'!$AA646*INDEX('Input| Escalations'!$H$35:$N$35,MATCH('Calc| Project Costs'!Q$9,'Input| Escalations'!$H$23:$N$23,0))+1</f>
        <v>1</v>
      </c>
      <c r="R646" s="192">
        <f>'Input| Projects'!$Y646*INDEX('Input| Escalations'!$H$33:$N$33,MATCH('Calc| Project Costs'!R$9,'Input| Escalations'!$H$23:$N$23,0))+'Input| Projects'!$Z646*INDEX('Input| Escalations'!$H$34:$N$34,MATCH('Calc| Project Costs'!R$9,'Input| Escalations'!$H$23:$N$23,0))+'Input| Projects'!$AA646*INDEX('Input| Escalations'!$H$35:$N$35,MATCH('Calc| Project Costs'!R$9,'Input| Escalations'!$H$23:$N$23,0))+1</f>
        <v>1</v>
      </c>
      <c r="S646" s="192">
        <f>'Input| Projects'!$Y646*INDEX('Input| Escalations'!$H$33:$N$33,MATCH('Calc| Project Costs'!S$9,'Input| Escalations'!$H$23:$N$23,0))+'Input| Projects'!$Z646*INDEX('Input| Escalations'!$H$34:$N$34,MATCH('Calc| Project Costs'!S$9,'Input| Escalations'!$H$23:$N$23,0))+'Input| Projects'!$AA646*INDEX('Input| Escalations'!$H$35:$N$35,MATCH('Calc| Project Costs'!S$9,'Input| Escalations'!$H$23:$N$23,0))+1</f>
        <v>1</v>
      </c>
      <c r="T646" s="192">
        <f>'Input| Projects'!$Y646*INDEX('Input| Escalations'!$H$33:$N$33,MATCH('Calc| Project Costs'!T$9,'Input| Escalations'!$H$23:$N$23,0))+'Input| Projects'!$Z646*INDEX('Input| Escalations'!$H$34:$N$34,MATCH('Calc| Project Costs'!T$9,'Input| Escalations'!$H$23:$N$23,0))+'Input| Projects'!$AA646*INDEX('Input| Escalations'!$H$35:$N$35,MATCH('Calc| Project Costs'!T$9,'Input| Escalations'!$H$23:$N$23,0))+1</f>
        <v>1</v>
      </c>
      <c r="U646" s="106"/>
      <c r="V646" s="186">
        <f t="shared" si="300"/>
        <v>0</v>
      </c>
      <c r="W646" s="186">
        <f t="shared" si="301"/>
        <v>0</v>
      </c>
      <c r="X646" s="186">
        <f t="shared" si="302"/>
        <v>0</v>
      </c>
      <c r="Y646" s="186">
        <f t="shared" ref="Y646:Y709" si="307">IFERROR(I646*Q646,"")</f>
        <v>0</v>
      </c>
      <c r="Z646" s="186">
        <f t="shared" ref="Z646:Z709" si="308">IFERROR(J646*R646,"")</f>
        <v>0</v>
      </c>
      <c r="AA646" s="186">
        <f t="shared" ref="AA646:AA709" si="309">IFERROR(K646*S646,"")</f>
        <v>0</v>
      </c>
      <c r="AB646" s="186">
        <f t="shared" ref="AB646:AB709" si="310">IFERROR(L646*T646,"")</f>
        <v>0</v>
      </c>
      <c r="AC646" s="106"/>
      <c r="AD646" s="186">
        <f>'Input| Projects'!Q646*N646*'Input| Escalations'!$K$19</f>
        <v>0</v>
      </c>
      <c r="AE646" s="186">
        <f>'Input| Projects'!R646*O646*'Input| Escalations'!$K$19</f>
        <v>0</v>
      </c>
      <c r="AF646" s="186">
        <f>'Input| Projects'!S646*P646*'Input| Escalations'!$K$19</f>
        <v>0</v>
      </c>
      <c r="AG646" s="186">
        <f>'Input| Projects'!T646*Q646*'Input| Escalations'!$K$19</f>
        <v>0</v>
      </c>
      <c r="AH646" s="186">
        <f>'Input| Projects'!U646*R646*'Input| Escalations'!$K$19</f>
        <v>0</v>
      </c>
      <c r="AI646" s="186">
        <f>'Input| Projects'!V646*S646*'Input| Escalations'!$K$19</f>
        <v>0</v>
      </c>
      <c r="AJ646" s="186">
        <f>'Input| Projects'!W646*T646*'Input| Escalations'!$K$19</f>
        <v>0</v>
      </c>
      <c r="AK646" s="106"/>
      <c r="AL646" s="186" t="str">
        <f>IFERROR(IF('Input| Overheads'!$C$42="Direct costs",SUMPRODUCT(--('Input| Projects'!$AC646="Yes"),'Calc| Overheads Allocation'!C$8,'Calc| Project Costs'!V646),IF('Input| Overheads'!$C$42="Internal labour",SUMPRODUCT(--('Input| Projects'!$AC646="Yes"),'Calc| Overheads Allocation'!C$8,'Calc| Project Costs'!V646,'Input| Projects'!$Y646),IF('Input| Overheads'!$C$42="DNSP defined",SUMPRODUCT(--('Input| Projects'!$AC646="Yes"),'Calc| Overheads Allocation'!C$61,'Input| Projects'!$AF646),""))),"")</f>
        <v/>
      </c>
      <c r="AM646" s="186" t="str">
        <f>IFERROR(IF('Input| Overheads'!$C$42="Direct costs",SUMPRODUCT(--('Input| Projects'!$AC646="Yes"),'Calc| Overheads Allocation'!D$8,'Calc| Project Costs'!W646),IF('Input| Overheads'!$C$42="Internal labour",SUMPRODUCT(--('Input| Projects'!$AC646="Yes"),'Calc| Overheads Allocation'!D$8,'Calc| Project Costs'!W646,'Input| Projects'!$Y646),IF('Input| Overheads'!$C$42="DNSP defined",SUMPRODUCT(--('Input| Projects'!$AC646="Yes"),'Calc| Overheads Allocation'!D$61,'Input| Projects'!$AF646),""))),"")</f>
        <v/>
      </c>
      <c r="AN646" s="186" t="str">
        <f>IFERROR(IF('Input| Overheads'!$C$42="Direct costs",SUMPRODUCT(--('Input| Projects'!$AC646="Yes"),'Calc| Overheads Allocation'!E$8,'Calc| Project Costs'!X646),IF('Input| Overheads'!$C$42="Internal labour",SUMPRODUCT(--('Input| Projects'!$AC646="Yes"),'Calc| Overheads Allocation'!E$8,'Calc| Project Costs'!X646,'Input| Projects'!$Y646),IF('Input| Overheads'!$C$42="DNSP defined",SUMPRODUCT(--('Input| Projects'!$AC646="Yes"),'Calc| Overheads Allocation'!E$61,'Input| Projects'!$AF646),""))),"")</f>
        <v/>
      </c>
      <c r="AO646" s="186" t="str">
        <f>IFERROR(IF('Input| Overheads'!$C$42="Direct costs",SUMPRODUCT(--('Input| Projects'!$AC646="Yes"),'Calc| Overheads Allocation'!F$8,'Calc| Project Costs'!Y646),IF('Input| Overheads'!$C$42="Internal labour",SUMPRODUCT(--('Input| Projects'!$AC646="Yes"),'Calc| Overheads Allocation'!F$8,'Calc| Project Costs'!Y646,'Input| Projects'!$Y646),IF('Input| Overheads'!$C$42="DNSP defined",SUMPRODUCT(--('Input| Projects'!$AC646="Yes"),'Calc| Overheads Allocation'!F$61,'Input| Projects'!$AF646),""))),"")</f>
        <v/>
      </c>
      <c r="AP646" s="186" t="str">
        <f>IFERROR(IF('Input| Overheads'!$C$42="Direct costs",SUMPRODUCT(--('Input| Projects'!$AC646="Yes"),'Calc| Overheads Allocation'!G$8,'Calc| Project Costs'!Z646),IF('Input| Overheads'!$C$42="Internal labour",SUMPRODUCT(--('Input| Projects'!$AC646="Yes"),'Calc| Overheads Allocation'!G$8,'Calc| Project Costs'!Z646,'Input| Projects'!$Y646),IF('Input| Overheads'!$C$42="DNSP defined",SUMPRODUCT(--('Input| Projects'!$AC646="Yes"),'Calc| Overheads Allocation'!G$61,'Input| Projects'!$AF646),""))),"")</f>
        <v/>
      </c>
      <c r="AQ646" s="186" t="str">
        <f>IFERROR(IF('Input| Overheads'!$C$42="Direct costs",SUMPRODUCT(--('Input| Projects'!$AC646="Yes"),'Calc| Overheads Allocation'!H$8,'Calc| Project Costs'!AA646),IF('Input| Overheads'!$C$42="Internal labour",SUMPRODUCT(--('Input| Projects'!$AC646="Yes"),'Calc| Overheads Allocation'!H$8,'Calc| Project Costs'!AA646,'Input| Projects'!$Y646),IF('Input| Overheads'!$C$42="DNSP defined",SUMPRODUCT(--('Input| Projects'!$AC646="Yes"),'Calc| Overheads Allocation'!H$61,'Input| Projects'!$AF646),""))),"")</f>
        <v/>
      </c>
      <c r="AR646" s="186" t="str">
        <f>IFERROR(IF('Input| Overheads'!$C$42="Direct costs",SUMPRODUCT(--('Input| Projects'!$AC646="Yes"),'Calc| Overheads Allocation'!I$8,'Calc| Project Costs'!AB646),IF('Input| Overheads'!$C$42="Internal labour",SUMPRODUCT(--('Input| Projects'!$AC646="Yes"),'Calc| Overheads Allocation'!I$8,'Calc| Project Costs'!AB646,'Input| Projects'!$Y646),IF('Input| Overheads'!$C$42="DNSP defined",SUMPRODUCT(--('Input| Projects'!$AC646="Yes"),'Calc| Overheads Allocation'!I$61,'Input| Projects'!$AF646),""))),"")</f>
        <v/>
      </c>
      <c r="AS646" s="106"/>
      <c r="AT646" s="186" t="str">
        <f>IFERROR(IF('Input| Overheads'!$C$42="Direct costs",SUMPRODUCT(--('Input| Projects'!$AD646="Yes"),'Calc| Overheads Allocation'!C$9,'Calc| Project Costs'!V646),IF('Input| Overheads'!$C$42="Internal labour",SUMPRODUCT(--('Input| Projects'!$AD646="Yes"),'Calc| Overheads Allocation'!C$9,'Calc| Project Costs'!V646,'Input| Projects'!$Y646),IF('Input| Overheads'!$C$42="DNSP defined",SUMPRODUCT(--('Input| Projects'!$AD646="Yes"),'Calc| Overheads Allocation'!C$62,'Input| Projects'!$AG646),""))),"")</f>
        <v/>
      </c>
      <c r="AU646" s="186" t="str">
        <f>IFERROR(IF('Input| Overheads'!$C$42="Direct costs",SUMPRODUCT(--('Input| Projects'!$AD646="Yes"),'Calc| Overheads Allocation'!D$9,'Calc| Project Costs'!W646),IF('Input| Overheads'!$C$42="Internal labour",SUMPRODUCT(--('Input| Projects'!$AD646="Yes"),'Calc| Overheads Allocation'!D$9,'Calc| Project Costs'!W646,'Input| Projects'!$Y646),IF('Input| Overheads'!$C$42="DNSP defined",SUMPRODUCT(--('Input| Projects'!$AD646="Yes"),'Calc| Overheads Allocation'!D$62,'Input| Projects'!$AG646),""))),"")</f>
        <v/>
      </c>
      <c r="AV646" s="186" t="str">
        <f>IFERROR(IF('Input| Overheads'!$C$42="Direct costs",SUMPRODUCT(--('Input| Projects'!$AD646="Yes"),'Calc| Overheads Allocation'!E$9,'Calc| Project Costs'!X646),IF('Input| Overheads'!$C$42="Internal labour",SUMPRODUCT(--('Input| Projects'!$AD646="Yes"),'Calc| Overheads Allocation'!E$9,'Calc| Project Costs'!X646,'Input| Projects'!$Y646),IF('Input| Overheads'!$C$42="DNSP defined",SUMPRODUCT(--('Input| Projects'!$AD646="Yes"),'Calc| Overheads Allocation'!E$62,'Input| Projects'!$AG646),""))),"")</f>
        <v/>
      </c>
      <c r="AW646" s="186" t="str">
        <f>IFERROR(IF('Input| Overheads'!$C$42="Direct costs",SUMPRODUCT(--('Input| Projects'!$AD646="Yes"),'Calc| Overheads Allocation'!F$9,'Calc| Project Costs'!Y646),IF('Input| Overheads'!$C$42="Internal labour",SUMPRODUCT(--('Input| Projects'!$AD646="Yes"),'Calc| Overheads Allocation'!F$9,'Calc| Project Costs'!Y646,'Input| Projects'!$Y646),IF('Input| Overheads'!$C$42="DNSP defined",SUMPRODUCT(--('Input| Projects'!$AD646="Yes"),'Calc| Overheads Allocation'!F$62,'Input| Projects'!$AG646),""))),"")</f>
        <v/>
      </c>
      <c r="AX646" s="186" t="str">
        <f>IFERROR(IF('Input| Overheads'!$C$42="Direct costs",SUMPRODUCT(--('Input| Projects'!$AD646="Yes"),'Calc| Overheads Allocation'!G$9,'Calc| Project Costs'!Z646),IF('Input| Overheads'!$C$42="Internal labour",SUMPRODUCT(--('Input| Projects'!$AD646="Yes"),'Calc| Overheads Allocation'!G$9,'Calc| Project Costs'!Z646,'Input| Projects'!$Y646),IF('Input| Overheads'!$C$42="DNSP defined",SUMPRODUCT(--('Input| Projects'!$AD646="Yes"),'Calc| Overheads Allocation'!G$62,'Input| Projects'!$AG646),""))),"")</f>
        <v/>
      </c>
      <c r="AY646" s="186" t="str">
        <f>IFERROR(IF('Input| Overheads'!$C$42="Direct costs",SUMPRODUCT(--('Input| Projects'!$AD646="Yes"),'Calc| Overheads Allocation'!H$9,'Calc| Project Costs'!AA646),IF('Input| Overheads'!$C$42="Internal labour",SUMPRODUCT(--('Input| Projects'!$AD646="Yes"),'Calc| Overheads Allocation'!H$9,'Calc| Project Costs'!AA646,'Input| Projects'!$Y646),IF('Input| Overheads'!$C$42="DNSP defined",SUMPRODUCT(--('Input| Projects'!$AD646="Yes"),'Calc| Overheads Allocation'!H$62,'Input| Projects'!$AG646),""))),"")</f>
        <v/>
      </c>
      <c r="AZ646" s="186" t="str">
        <f>IFERROR(IF('Input| Overheads'!$C$42="Direct costs",SUMPRODUCT(--('Input| Projects'!$AD646="Yes"),'Calc| Overheads Allocation'!I$9,'Calc| Project Costs'!AB646),IF('Input| Overheads'!$C$42="Internal labour",SUMPRODUCT(--('Input| Projects'!$AD646="Yes"),'Calc| Overheads Allocation'!I$9,'Calc| Project Costs'!AB646,'Input| Projects'!$Y646),IF('Input| Overheads'!$C$42="DNSP defined",SUMPRODUCT(--('Input| Projects'!$AD646="Yes"),'Calc| Overheads Allocation'!I$62,'Input| Projects'!$AG646),""))),"")</f>
        <v/>
      </c>
      <c r="BA646" s="106"/>
      <c r="BB646" s="186">
        <f t="shared" si="303"/>
        <v>0</v>
      </c>
      <c r="BC646" s="186">
        <f t="shared" si="304"/>
        <v>0</v>
      </c>
      <c r="BD646" s="186">
        <f t="shared" si="305"/>
        <v>0</v>
      </c>
      <c r="BE646" s="186">
        <f t="shared" ref="BE646:BE709" si="311">IFERROR(SUM(AO646,AW646),"")</f>
        <v>0</v>
      </c>
      <c r="BF646" s="186">
        <f t="shared" ref="BF646:BF709" si="312">IFERROR(SUM(AP646,AX646),"")</f>
        <v>0</v>
      </c>
      <c r="BG646" s="186">
        <f t="shared" ref="BG646:BG709" si="313">IFERROR(SUM(AQ646,AY646),"")</f>
        <v>0</v>
      </c>
      <c r="BH646" s="186">
        <f t="shared" ref="BH646:BH709" si="314">IFERROR(SUM(AR646,AZ646),"")</f>
        <v>0</v>
      </c>
      <c r="BI646" s="97"/>
      <c r="BJ646" s="186" t="str">
        <f t="shared" ref="BJ646:BJ709" si="315">IFERROR(BB646*(AD646/V646),"")</f>
        <v/>
      </c>
      <c r="BK646" s="186" t="str">
        <f t="shared" ref="BK646:BK709" si="316">IFERROR(BC646*(AE646/W646),"")</f>
        <v/>
      </c>
      <c r="BL646" s="186" t="str">
        <f t="shared" ref="BL646:BL709" si="317">IFERROR(BD646*(AF646/X646),"")</f>
        <v/>
      </c>
      <c r="BM646" s="186" t="str">
        <f t="shared" ref="BM646:BM709" si="318">IFERROR(BE646*(AG646/Y646),"")</f>
        <v/>
      </c>
      <c r="BN646" s="186" t="str">
        <f t="shared" ref="BN646:BN709" si="319">IFERROR(BF646*(AH646/Z646),"")</f>
        <v/>
      </c>
      <c r="BO646" s="186" t="str">
        <f t="shared" ref="BO646:BO709" si="320">IFERROR(BG646*(AI646/AA646),"")</f>
        <v/>
      </c>
      <c r="BP646" s="186" t="str">
        <f t="shared" ref="BP646:BP709" si="321">IFERROR(BH646*(AJ646/AB646),"")</f>
        <v/>
      </c>
      <c r="BQ646" s="97"/>
      <c r="BR646" s="186">
        <f t="shared" ref="BR646:BR709" si="322">IFERROR(V646+BB646,"")</f>
        <v>0</v>
      </c>
      <c r="BS646" s="186">
        <f t="shared" ref="BS646:BS709" si="323">IFERROR(W646+BC646,"")</f>
        <v>0</v>
      </c>
      <c r="BT646" s="222">
        <f t="shared" ref="BT646:BT709" si="324">IFERROR(X646+BD646,"")</f>
        <v>0</v>
      </c>
      <c r="BU646" s="222">
        <f t="shared" ref="BU646:BU709" si="325">IFERROR(Y646+BE646,"")</f>
        <v>0</v>
      </c>
      <c r="BV646" s="222">
        <f t="shared" ref="BV646:BV709" si="326">IFERROR(Z646+BF646,"")</f>
        <v>0</v>
      </c>
      <c r="BW646" s="222">
        <f t="shared" ref="BW646:BW709" si="327">IFERROR(AA646+BG646,"")</f>
        <v>0</v>
      </c>
      <c r="BX646" s="222">
        <f t="shared" ref="BX646:BX709" si="328">IFERROR(AB646+BH646,"")</f>
        <v>0</v>
      </c>
      <c r="BY646" s="106"/>
      <c r="BZ646" s="197" t="str">
        <f>IF(SUMIF('Input| Projects'!$AS$8:$CP$8,"Dx",'Input| Projects'!$AS646:$CP646)=0,"",SUMIF('Input| Projects'!$AS$8:$CP$8,"Dx",'Input| Projects'!$AS646:$CP646))</f>
        <v/>
      </c>
      <c r="CA646" s="197" t="str">
        <f>IF(SUMIF('Input| Projects'!$AS$8:$CP$8,"Tx",'Input| Projects'!$AS646:$CP646)=0,"",SUMIF('Input| Projects'!$AS$8:$CP$8,"Tx",'Input| Projects'!$AS646:$CP646))</f>
        <v/>
      </c>
      <c r="CB646" s="150" t="str">
        <f t="shared" si="306"/>
        <v/>
      </c>
    </row>
    <row r="647" spans="2:80" x14ac:dyDescent="0.2">
      <c r="B647" s="201">
        <f>IFERROR('Input| Projects'!B647,"")</f>
        <v>638</v>
      </c>
      <c r="C647" s="42" t="str">
        <f>IFERROR(IF('Input| Projects'!C647="","",'Input| Projects'!C647),"")</f>
        <v/>
      </c>
      <c r="D647" s="42" t="str">
        <f>IFERROR(IF('Input| Projects'!D647="","",'Input| Projects'!D647),"")</f>
        <v/>
      </c>
      <c r="E647" s="104"/>
      <c r="F647" s="190">
        <f>IFERROR('Input| Projects'!I647*'Input| Escalations'!$K$19,"")</f>
        <v>0</v>
      </c>
      <c r="G647" s="190">
        <f>IFERROR('Input| Projects'!J647*'Input| Escalations'!$K$19,"")</f>
        <v>0</v>
      </c>
      <c r="H647" s="190">
        <f>IFERROR('Input| Projects'!K647*'Input| Escalations'!$K$19,"")</f>
        <v>0</v>
      </c>
      <c r="I647" s="190">
        <f>IFERROR('Input| Projects'!L647*'Input| Escalations'!$K$19,"")</f>
        <v>0</v>
      </c>
      <c r="J647" s="190">
        <f>IFERROR('Input| Projects'!M647*'Input| Escalations'!$K$19,"")</f>
        <v>0</v>
      </c>
      <c r="K647" s="190">
        <f>IFERROR('Input| Projects'!N647*'Input| Escalations'!$K$19,"")</f>
        <v>0</v>
      </c>
      <c r="L647" s="190">
        <f>IFERROR('Input| Projects'!O647*'Input| Escalations'!$K$19,"")</f>
        <v>0</v>
      </c>
      <c r="M647" s="150" t="str">
        <f>IF(ABS(SUM(F647:L647)-(SUM('Input| Projects'!I647:O647)*'Input| Escalations'!$K$19))&lt;0.0000001,"",1)</f>
        <v/>
      </c>
      <c r="N647" s="192">
        <f>'Input| Projects'!$Y647*INDEX('Input| Escalations'!$H$33:$N$33,MATCH('Calc| Project Costs'!N$9,'Input| Escalations'!$H$23:$N$23,0))+'Input| Projects'!$Z647*INDEX('Input| Escalations'!$H$34:$N$34,MATCH('Calc| Project Costs'!N$9,'Input| Escalations'!$H$23:$N$23,0))+'Input| Projects'!$AA647*INDEX('Input| Escalations'!$H$35:$N$35,MATCH('Calc| Project Costs'!N$9,'Input| Escalations'!$H$23:$N$23,0))+1</f>
        <v>1</v>
      </c>
      <c r="O647" s="192">
        <f>'Input| Projects'!$Y647*INDEX('Input| Escalations'!$H$33:$N$33,MATCH('Calc| Project Costs'!O$9,'Input| Escalations'!$H$23:$N$23,0))+'Input| Projects'!$Z647*INDEX('Input| Escalations'!$H$34:$N$34,MATCH('Calc| Project Costs'!O$9,'Input| Escalations'!$H$23:$N$23,0))+'Input| Projects'!$AA647*INDEX('Input| Escalations'!$H$35:$N$35,MATCH('Calc| Project Costs'!O$9,'Input| Escalations'!$H$23:$N$23,0))+1</f>
        <v>1</v>
      </c>
      <c r="P647" s="192">
        <f>'Input| Projects'!$Y647*INDEX('Input| Escalations'!$H$33:$N$33,MATCH('Calc| Project Costs'!P$9,'Input| Escalations'!$H$23:$N$23,0))+'Input| Projects'!$Z647*INDEX('Input| Escalations'!$H$34:$N$34,MATCH('Calc| Project Costs'!P$9,'Input| Escalations'!$H$23:$N$23,0))+'Input| Projects'!$AA647*INDEX('Input| Escalations'!$H$35:$N$35,MATCH('Calc| Project Costs'!P$9,'Input| Escalations'!$H$23:$N$23,0))+1</f>
        <v>1</v>
      </c>
      <c r="Q647" s="192">
        <f>'Input| Projects'!$Y647*INDEX('Input| Escalations'!$H$33:$N$33,MATCH('Calc| Project Costs'!Q$9,'Input| Escalations'!$H$23:$N$23,0))+'Input| Projects'!$Z647*INDEX('Input| Escalations'!$H$34:$N$34,MATCH('Calc| Project Costs'!Q$9,'Input| Escalations'!$H$23:$N$23,0))+'Input| Projects'!$AA647*INDEX('Input| Escalations'!$H$35:$N$35,MATCH('Calc| Project Costs'!Q$9,'Input| Escalations'!$H$23:$N$23,0))+1</f>
        <v>1</v>
      </c>
      <c r="R647" s="192">
        <f>'Input| Projects'!$Y647*INDEX('Input| Escalations'!$H$33:$N$33,MATCH('Calc| Project Costs'!R$9,'Input| Escalations'!$H$23:$N$23,0))+'Input| Projects'!$Z647*INDEX('Input| Escalations'!$H$34:$N$34,MATCH('Calc| Project Costs'!R$9,'Input| Escalations'!$H$23:$N$23,0))+'Input| Projects'!$AA647*INDEX('Input| Escalations'!$H$35:$N$35,MATCH('Calc| Project Costs'!R$9,'Input| Escalations'!$H$23:$N$23,0))+1</f>
        <v>1</v>
      </c>
      <c r="S647" s="192">
        <f>'Input| Projects'!$Y647*INDEX('Input| Escalations'!$H$33:$N$33,MATCH('Calc| Project Costs'!S$9,'Input| Escalations'!$H$23:$N$23,0))+'Input| Projects'!$Z647*INDEX('Input| Escalations'!$H$34:$N$34,MATCH('Calc| Project Costs'!S$9,'Input| Escalations'!$H$23:$N$23,0))+'Input| Projects'!$AA647*INDEX('Input| Escalations'!$H$35:$N$35,MATCH('Calc| Project Costs'!S$9,'Input| Escalations'!$H$23:$N$23,0))+1</f>
        <v>1</v>
      </c>
      <c r="T647" s="192">
        <f>'Input| Projects'!$Y647*INDEX('Input| Escalations'!$H$33:$N$33,MATCH('Calc| Project Costs'!T$9,'Input| Escalations'!$H$23:$N$23,0))+'Input| Projects'!$Z647*INDEX('Input| Escalations'!$H$34:$N$34,MATCH('Calc| Project Costs'!T$9,'Input| Escalations'!$H$23:$N$23,0))+'Input| Projects'!$AA647*INDEX('Input| Escalations'!$H$35:$N$35,MATCH('Calc| Project Costs'!T$9,'Input| Escalations'!$H$23:$N$23,0))+1</f>
        <v>1</v>
      </c>
      <c r="U647" s="106"/>
      <c r="V647" s="186">
        <f t="shared" ref="V647:V710" si="329">IFERROR(F647*N647,"")</f>
        <v>0</v>
      </c>
      <c r="W647" s="186">
        <f t="shared" ref="W647:W710" si="330">IFERROR(G647*O647,"")</f>
        <v>0</v>
      </c>
      <c r="X647" s="186">
        <f t="shared" ref="X647:X710" si="331">IFERROR(H647*P647,"")</f>
        <v>0</v>
      </c>
      <c r="Y647" s="186">
        <f t="shared" si="307"/>
        <v>0</v>
      </c>
      <c r="Z647" s="186">
        <f t="shared" si="308"/>
        <v>0</v>
      </c>
      <c r="AA647" s="186">
        <f t="shared" si="309"/>
        <v>0</v>
      </c>
      <c r="AB647" s="186">
        <f t="shared" si="310"/>
        <v>0</v>
      </c>
      <c r="AC647" s="106"/>
      <c r="AD647" s="186">
        <f>'Input| Projects'!Q647*N647*'Input| Escalations'!$K$19</f>
        <v>0</v>
      </c>
      <c r="AE647" s="186">
        <f>'Input| Projects'!R647*O647*'Input| Escalations'!$K$19</f>
        <v>0</v>
      </c>
      <c r="AF647" s="186">
        <f>'Input| Projects'!S647*P647*'Input| Escalations'!$K$19</f>
        <v>0</v>
      </c>
      <c r="AG647" s="186">
        <f>'Input| Projects'!T647*Q647*'Input| Escalations'!$K$19</f>
        <v>0</v>
      </c>
      <c r="AH647" s="186">
        <f>'Input| Projects'!U647*R647*'Input| Escalations'!$K$19</f>
        <v>0</v>
      </c>
      <c r="AI647" s="186">
        <f>'Input| Projects'!V647*S647*'Input| Escalations'!$K$19</f>
        <v>0</v>
      </c>
      <c r="AJ647" s="186">
        <f>'Input| Projects'!W647*T647*'Input| Escalations'!$K$19</f>
        <v>0</v>
      </c>
      <c r="AK647" s="106"/>
      <c r="AL647" s="186" t="str">
        <f>IFERROR(IF('Input| Overheads'!$C$42="Direct costs",SUMPRODUCT(--('Input| Projects'!$AC647="Yes"),'Calc| Overheads Allocation'!C$8,'Calc| Project Costs'!V647),IF('Input| Overheads'!$C$42="Internal labour",SUMPRODUCT(--('Input| Projects'!$AC647="Yes"),'Calc| Overheads Allocation'!C$8,'Calc| Project Costs'!V647,'Input| Projects'!$Y647),IF('Input| Overheads'!$C$42="DNSP defined",SUMPRODUCT(--('Input| Projects'!$AC647="Yes"),'Calc| Overheads Allocation'!C$61,'Input| Projects'!$AF647),""))),"")</f>
        <v/>
      </c>
      <c r="AM647" s="186" t="str">
        <f>IFERROR(IF('Input| Overheads'!$C$42="Direct costs",SUMPRODUCT(--('Input| Projects'!$AC647="Yes"),'Calc| Overheads Allocation'!D$8,'Calc| Project Costs'!W647),IF('Input| Overheads'!$C$42="Internal labour",SUMPRODUCT(--('Input| Projects'!$AC647="Yes"),'Calc| Overheads Allocation'!D$8,'Calc| Project Costs'!W647,'Input| Projects'!$Y647),IF('Input| Overheads'!$C$42="DNSP defined",SUMPRODUCT(--('Input| Projects'!$AC647="Yes"),'Calc| Overheads Allocation'!D$61,'Input| Projects'!$AF647),""))),"")</f>
        <v/>
      </c>
      <c r="AN647" s="186" t="str">
        <f>IFERROR(IF('Input| Overheads'!$C$42="Direct costs",SUMPRODUCT(--('Input| Projects'!$AC647="Yes"),'Calc| Overheads Allocation'!E$8,'Calc| Project Costs'!X647),IF('Input| Overheads'!$C$42="Internal labour",SUMPRODUCT(--('Input| Projects'!$AC647="Yes"),'Calc| Overheads Allocation'!E$8,'Calc| Project Costs'!X647,'Input| Projects'!$Y647),IF('Input| Overheads'!$C$42="DNSP defined",SUMPRODUCT(--('Input| Projects'!$AC647="Yes"),'Calc| Overheads Allocation'!E$61,'Input| Projects'!$AF647),""))),"")</f>
        <v/>
      </c>
      <c r="AO647" s="186" t="str">
        <f>IFERROR(IF('Input| Overheads'!$C$42="Direct costs",SUMPRODUCT(--('Input| Projects'!$AC647="Yes"),'Calc| Overheads Allocation'!F$8,'Calc| Project Costs'!Y647),IF('Input| Overheads'!$C$42="Internal labour",SUMPRODUCT(--('Input| Projects'!$AC647="Yes"),'Calc| Overheads Allocation'!F$8,'Calc| Project Costs'!Y647,'Input| Projects'!$Y647),IF('Input| Overheads'!$C$42="DNSP defined",SUMPRODUCT(--('Input| Projects'!$AC647="Yes"),'Calc| Overheads Allocation'!F$61,'Input| Projects'!$AF647),""))),"")</f>
        <v/>
      </c>
      <c r="AP647" s="186" t="str">
        <f>IFERROR(IF('Input| Overheads'!$C$42="Direct costs",SUMPRODUCT(--('Input| Projects'!$AC647="Yes"),'Calc| Overheads Allocation'!G$8,'Calc| Project Costs'!Z647),IF('Input| Overheads'!$C$42="Internal labour",SUMPRODUCT(--('Input| Projects'!$AC647="Yes"),'Calc| Overheads Allocation'!G$8,'Calc| Project Costs'!Z647,'Input| Projects'!$Y647),IF('Input| Overheads'!$C$42="DNSP defined",SUMPRODUCT(--('Input| Projects'!$AC647="Yes"),'Calc| Overheads Allocation'!G$61,'Input| Projects'!$AF647),""))),"")</f>
        <v/>
      </c>
      <c r="AQ647" s="186" t="str">
        <f>IFERROR(IF('Input| Overheads'!$C$42="Direct costs",SUMPRODUCT(--('Input| Projects'!$AC647="Yes"),'Calc| Overheads Allocation'!H$8,'Calc| Project Costs'!AA647),IF('Input| Overheads'!$C$42="Internal labour",SUMPRODUCT(--('Input| Projects'!$AC647="Yes"),'Calc| Overheads Allocation'!H$8,'Calc| Project Costs'!AA647,'Input| Projects'!$Y647),IF('Input| Overheads'!$C$42="DNSP defined",SUMPRODUCT(--('Input| Projects'!$AC647="Yes"),'Calc| Overheads Allocation'!H$61,'Input| Projects'!$AF647),""))),"")</f>
        <v/>
      </c>
      <c r="AR647" s="186" t="str">
        <f>IFERROR(IF('Input| Overheads'!$C$42="Direct costs",SUMPRODUCT(--('Input| Projects'!$AC647="Yes"),'Calc| Overheads Allocation'!I$8,'Calc| Project Costs'!AB647),IF('Input| Overheads'!$C$42="Internal labour",SUMPRODUCT(--('Input| Projects'!$AC647="Yes"),'Calc| Overheads Allocation'!I$8,'Calc| Project Costs'!AB647,'Input| Projects'!$Y647),IF('Input| Overheads'!$C$42="DNSP defined",SUMPRODUCT(--('Input| Projects'!$AC647="Yes"),'Calc| Overheads Allocation'!I$61,'Input| Projects'!$AF647),""))),"")</f>
        <v/>
      </c>
      <c r="AS647" s="106"/>
      <c r="AT647" s="186" t="str">
        <f>IFERROR(IF('Input| Overheads'!$C$42="Direct costs",SUMPRODUCT(--('Input| Projects'!$AD647="Yes"),'Calc| Overheads Allocation'!C$9,'Calc| Project Costs'!V647),IF('Input| Overheads'!$C$42="Internal labour",SUMPRODUCT(--('Input| Projects'!$AD647="Yes"),'Calc| Overheads Allocation'!C$9,'Calc| Project Costs'!V647,'Input| Projects'!$Y647),IF('Input| Overheads'!$C$42="DNSP defined",SUMPRODUCT(--('Input| Projects'!$AD647="Yes"),'Calc| Overheads Allocation'!C$62,'Input| Projects'!$AG647),""))),"")</f>
        <v/>
      </c>
      <c r="AU647" s="186" t="str">
        <f>IFERROR(IF('Input| Overheads'!$C$42="Direct costs",SUMPRODUCT(--('Input| Projects'!$AD647="Yes"),'Calc| Overheads Allocation'!D$9,'Calc| Project Costs'!W647),IF('Input| Overheads'!$C$42="Internal labour",SUMPRODUCT(--('Input| Projects'!$AD647="Yes"),'Calc| Overheads Allocation'!D$9,'Calc| Project Costs'!W647,'Input| Projects'!$Y647),IF('Input| Overheads'!$C$42="DNSP defined",SUMPRODUCT(--('Input| Projects'!$AD647="Yes"),'Calc| Overheads Allocation'!D$62,'Input| Projects'!$AG647),""))),"")</f>
        <v/>
      </c>
      <c r="AV647" s="186" t="str">
        <f>IFERROR(IF('Input| Overheads'!$C$42="Direct costs",SUMPRODUCT(--('Input| Projects'!$AD647="Yes"),'Calc| Overheads Allocation'!E$9,'Calc| Project Costs'!X647),IF('Input| Overheads'!$C$42="Internal labour",SUMPRODUCT(--('Input| Projects'!$AD647="Yes"),'Calc| Overheads Allocation'!E$9,'Calc| Project Costs'!X647,'Input| Projects'!$Y647),IF('Input| Overheads'!$C$42="DNSP defined",SUMPRODUCT(--('Input| Projects'!$AD647="Yes"),'Calc| Overheads Allocation'!E$62,'Input| Projects'!$AG647),""))),"")</f>
        <v/>
      </c>
      <c r="AW647" s="186" t="str">
        <f>IFERROR(IF('Input| Overheads'!$C$42="Direct costs",SUMPRODUCT(--('Input| Projects'!$AD647="Yes"),'Calc| Overheads Allocation'!F$9,'Calc| Project Costs'!Y647),IF('Input| Overheads'!$C$42="Internal labour",SUMPRODUCT(--('Input| Projects'!$AD647="Yes"),'Calc| Overheads Allocation'!F$9,'Calc| Project Costs'!Y647,'Input| Projects'!$Y647),IF('Input| Overheads'!$C$42="DNSP defined",SUMPRODUCT(--('Input| Projects'!$AD647="Yes"),'Calc| Overheads Allocation'!F$62,'Input| Projects'!$AG647),""))),"")</f>
        <v/>
      </c>
      <c r="AX647" s="186" t="str">
        <f>IFERROR(IF('Input| Overheads'!$C$42="Direct costs",SUMPRODUCT(--('Input| Projects'!$AD647="Yes"),'Calc| Overheads Allocation'!G$9,'Calc| Project Costs'!Z647),IF('Input| Overheads'!$C$42="Internal labour",SUMPRODUCT(--('Input| Projects'!$AD647="Yes"),'Calc| Overheads Allocation'!G$9,'Calc| Project Costs'!Z647,'Input| Projects'!$Y647),IF('Input| Overheads'!$C$42="DNSP defined",SUMPRODUCT(--('Input| Projects'!$AD647="Yes"),'Calc| Overheads Allocation'!G$62,'Input| Projects'!$AG647),""))),"")</f>
        <v/>
      </c>
      <c r="AY647" s="186" t="str">
        <f>IFERROR(IF('Input| Overheads'!$C$42="Direct costs",SUMPRODUCT(--('Input| Projects'!$AD647="Yes"),'Calc| Overheads Allocation'!H$9,'Calc| Project Costs'!AA647),IF('Input| Overheads'!$C$42="Internal labour",SUMPRODUCT(--('Input| Projects'!$AD647="Yes"),'Calc| Overheads Allocation'!H$9,'Calc| Project Costs'!AA647,'Input| Projects'!$Y647),IF('Input| Overheads'!$C$42="DNSP defined",SUMPRODUCT(--('Input| Projects'!$AD647="Yes"),'Calc| Overheads Allocation'!H$62,'Input| Projects'!$AG647),""))),"")</f>
        <v/>
      </c>
      <c r="AZ647" s="186" t="str">
        <f>IFERROR(IF('Input| Overheads'!$C$42="Direct costs",SUMPRODUCT(--('Input| Projects'!$AD647="Yes"),'Calc| Overheads Allocation'!I$9,'Calc| Project Costs'!AB647),IF('Input| Overheads'!$C$42="Internal labour",SUMPRODUCT(--('Input| Projects'!$AD647="Yes"),'Calc| Overheads Allocation'!I$9,'Calc| Project Costs'!AB647,'Input| Projects'!$Y647),IF('Input| Overheads'!$C$42="DNSP defined",SUMPRODUCT(--('Input| Projects'!$AD647="Yes"),'Calc| Overheads Allocation'!I$62,'Input| Projects'!$AG647),""))),"")</f>
        <v/>
      </c>
      <c r="BA647" s="106"/>
      <c r="BB647" s="186">
        <f t="shared" ref="BB647:BB710" si="332">IFERROR(SUM(AL647,AT647),"")</f>
        <v>0</v>
      </c>
      <c r="BC647" s="186">
        <f t="shared" ref="BC647:BC710" si="333">IFERROR(SUM(AM647,AU647),"")</f>
        <v>0</v>
      </c>
      <c r="BD647" s="186">
        <f t="shared" ref="BD647:BD710" si="334">IFERROR(SUM(AN647,AV647),"")</f>
        <v>0</v>
      </c>
      <c r="BE647" s="186">
        <f t="shared" si="311"/>
        <v>0</v>
      </c>
      <c r="BF647" s="186">
        <f t="shared" si="312"/>
        <v>0</v>
      </c>
      <c r="BG647" s="186">
        <f t="shared" si="313"/>
        <v>0</v>
      </c>
      <c r="BH647" s="186">
        <f t="shared" si="314"/>
        <v>0</v>
      </c>
      <c r="BI647" s="97"/>
      <c r="BJ647" s="186" t="str">
        <f t="shared" si="315"/>
        <v/>
      </c>
      <c r="BK647" s="186" t="str">
        <f t="shared" si="316"/>
        <v/>
      </c>
      <c r="BL647" s="186" t="str">
        <f t="shared" si="317"/>
        <v/>
      </c>
      <c r="BM647" s="186" t="str">
        <f t="shared" si="318"/>
        <v/>
      </c>
      <c r="BN647" s="186" t="str">
        <f t="shared" si="319"/>
        <v/>
      </c>
      <c r="BO647" s="186" t="str">
        <f t="shared" si="320"/>
        <v/>
      </c>
      <c r="BP647" s="186" t="str">
        <f t="shared" si="321"/>
        <v/>
      </c>
      <c r="BQ647" s="97"/>
      <c r="BR647" s="186">
        <f t="shared" si="322"/>
        <v>0</v>
      </c>
      <c r="BS647" s="186">
        <f t="shared" si="323"/>
        <v>0</v>
      </c>
      <c r="BT647" s="222">
        <f t="shared" si="324"/>
        <v>0</v>
      </c>
      <c r="BU647" s="222">
        <f t="shared" si="325"/>
        <v>0</v>
      </c>
      <c r="BV647" s="222">
        <f t="shared" si="326"/>
        <v>0</v>
      </c>
      <c r="BW647" s="222">
        <f t="shared" si="327"/>
        <v>0</v>
      </c>
      <c r="BX647" s="222">
        <f t="shared" si="328"/>
        <v>0</v>
      </c>
      <c r="BY647" s="106"/>
      <c r="BZ647" s="197" t="str">
        <f>IF(SUMIF('Input| Projects'!$AS$8:$CP$8,"Dx",'Input| Projects'!$AS647:$CP647)=0,"",SUMIF('Input| Projects'!$AS$8:$CP$8,"Dx",'Input| Projects'!$AS647:$CP647))</f>
        <v/>
      </c>
      <c r="CA647" s="197" t="str">
        <f>IF(SUMIF('Input| Projects'!$AS$8:$CP$8,"Tx",'Input| Projects'!$AS647:$CP647)=0,"",SUMIF('Input| Projects'!$AS$8:$CP$8,"Tx",'Input| Projects'!$AS647:$CP647))</f>
        <v/>
      </c>
      <c r="CB647" s="150" t="str">
        <f t="shared" ref="CB647:CB710" si="335">IF(SUM(BZ647:CA647,F647:L647)=0,"",IF(SUM(BZ647:CA647)=1,"",1))</f>
        <v/>
      </c>
    </row>
    <row r="648" spans="2:80" x14ac:dyDescent="0.2">
      <c r="B648" s="201">
        <f>IFERROR('Input| Projects'!B648,"")</f>
        <v>639</v>
      </c>
      <c r="C648" s="42" t="str">
        <f>IFERROR(IF('Input| Projects'!C648="","",'Input| Projects'!C648),"")</f>
        <v/>
      </c>
      <c r="D648" s="42" t="str">
        <f>IFERROR(IF('Input| Projects'!D648="","",'Input| Projects'!D648),"")</f>
        <v/>
      </c>
      <c r="E648" s="104"/>
      <c r="F648" s="190">
        <f>IFERROR('Input| Projects'!I648*'Input| Escalations'!$K$19,"")</f>
        <v>0</v>
      </c>
      <c r="G648" s="190">
        <f>IFERROR('Input| Projects'!J648*'Input| Escalations'!$K$19,"")</f>
        <v>0</v>
      </c>
      <c r="H648" s="190">
        <f>IFERROR('Input| Projects'!K648*'Input| Escalations'!$K$19,"")</f>
        <v>0</v>
      </c>
      <c r="I648" s="190">
        <f>IFERROR('Input| Projects'!L648*'Input| Escalations'!$K$19,"")</f>
        <v>0</v>
      </c>
      <c r="J648" s="190">
        <f>IFERROR('Input| Projects'!M648*'Input| Escalations'!$K$19,"")</f>
        <v>0</v>
      </c>
      <c r="K648" s="190">
        <f>IFERROR('Input| Projects'!N648*'Input| Escalations'!$K$19,"")</f>
        <v>0</v>
      </c>
      <c r="L648" s="190">
        <f>IFERROR('Input| Projects'!O648*'Input| Escalations'!$K$19,"")</f>
        <v>0</v>
      </c>
      <c r="M648" s="150" t="str">
        <f>IF(ABS(SUM(F648:L648)-(SUM('Input| Projects'!I648:O648)*'Input| Escalations'!$K$19))&lt;0.0000001,"",1)</f>
        <v/>
      </c>
      <c r="N648" s="192">
        <f>'Input| Projects'!$Y648*INDEX('Input| Escalations'!$H$33:$N$33,MATCH('Calc| Project Costs'!N$9,'Input| Escalations'!$H$23:$N$23,0))+'Input| Projects'!$Z648*INDEX('Input| Escalations'!$H$34:$N$34,MATCH('Calc| Project Costs'!N$9,'Input| Escalations'!$H$23:$N$23,0))+'Input| Projects'!$AA648*INDEX('Input| Escalations'!$H$35:$N$35,MATCH('Calc| Project Costs'!N$9,'Input| Escalations'!$H$23:$N$23,0))+1</f>
        <v>1</v>
      </c>
      <c r="O648" s="192">
        <f>'Input| Projects'!$Y648*INDEX('Input| Escalations'!$H$33:$N$33,MATCH('Calc| Project Costs'!O$9,'Input| Escalations'!$H$23:$N$23,0))+'Input| Projects'!$Z648*INDEX('Input| Escalations'!$H$34:$N$34,MATCH('Calc| Project Costs'!O$9,'Input| Escalations'!$H$23:$N$23,0))+'Input| Projects'!$AA648*INDEX('Input| Escalations'!$H$35:$N$35,MATCH('Calc| Project Costs'!O$9,'Input| Escalations'!$H$23:$N$23,0))+1</f>
        <v>1</v>
      </c>
      <c r="P648" s="192">
        <f>'Input| Projects'!$Y648*INDEX('Input| Escalations'!$H$33:$N$33,MATCH('Calc| Project Costs'!P$9,'Input| Escalations'!$H$23:$N$23,0))+'Input| Projects'!$Z648*INDEX('Input| Escalations'!$H$34:$N$34,MATCH('Calc| Project Costs'!P$9,'Input| Escalations'!$H$23:$N$23,0))+'Input| Projects'!$AA648*INDEX('Input| Escalations'!$H$35:$N$35,MATCH('Calc| Project Costs'!P$9,'Input| Escalations'!$H$23:$N$23,0))+1</f>
        <v>1</v>
      </c>
      <c r="Q648" s="192">
        <f>'Input| Projects'!$Y648*INDEX('Input| Escalations'!$H$33:$N$33,MATCH('Calc| Project Costs'!Q$9,'Input| Escalations'!$H$23:$N$23,0))+'Input| Projects'!$Z648*INDEX('Input| Escalations'!$H$34:$N$34,MATCH('Calc| Project Costs'!Q$9,'Input| Escalations'!$H$23:$N$23,0))+'Input| Projects'!$AA648*INDEX('Input| Escalations'!$H$35:$N$35,MATCH('Calc| Project Costs'!Q$9,'Input| Escalations'!$H$23:$N$23,0))+1</f>
        <v>1</v>
      </c>
      <c r="R648" s="192">
        <f>'Input| Projects'!$Y648*INDEX('Input| Escalations'!$H$33:$N$33,MATCH('Calc| Project Costs'!R$9,'Input| Escalations'!$H$23:$N$23,0))+'Input| Projects'!$Z648*INDEX('Input| Escalations'!$H$34:$N$34,MATCH('Calc| Project Costs'!R$9,'Input| Escalations'!$H$23:$N$23,0))+'Input| Projects'!$AA648*INDEX('Input| Escalations'!$H$35:$N$35,MATCH('Calc| Project Costs'!R$9,'Input| Escalations'!$H$23:$N$23,0))+1</f>
        <v>1</v>
      </c>
      <c r="S648" s="192">
        <f>'Input| Projects'!$Y648*INDEX('Input| Escalations'!$H$33:$N$33,MATCH('Calc| Project Costs'!S$9,'Input| Escalations'!$H$23:$N$23,0))+'Input| Projects'!$Z648*INDEX('Input| Escalations'!$H$34:$N$34,MATCH('Calc| Project Costs'!S$9,'Input| Escalations'!$H$23:$N$23,0))+'Input| Projects'!$AA648*INDEX('Input| Escalations'!$H$35:$N$35,MATCH('Calc| Project Costs'!S$9,'Input| Escalations'!$H$23:$N$23,0))+1</f>
        <v>1</v>
      </c>
      <c r="T648" s="192">
        <f>'Input| Projects'!$Y648*INDEX('Input| Escalations'!$H$33:$N$33,MATCH('Calc| Project Costs'!T$9,'Input| Escalations'!$H$23:$N$23,0))+'Input| Projects'!$Z648*INDEX('Input| Escalations'!$H$34:$N$34,MATCH('Calc| Project Costs'!T$9,'Input| Escalations'!$H$23:$N$23,0))+'Input| Projects'!$AA648*INDEX('Input| Escalations'!$H$35:$N$35,MATCH('Calc| Project Costs'!T$9,'Input| Escalations'!$H$23:$N$23,0))+1</f>
        <v>1</v>
      </c>
      <c r="U648" s="106"/>
      <c r="V648" s="186">
        <f t="shared" si="329"/>
        <v>0</v>
      </c>
      <c r="W648" s="186">
        <f t="shared" si="330"/>
        <v>0</v>
      </c>
      <c r="X648" s="186">
        <f t="shared" si="331"/>
        <v>0</v>
      </c>
      <c r="Y648" s="186">
        <f t="shared" si="307"/>
        <v>0</v>
      </c>
      <c r="Z648" s="186">
        <f t="shared" si="308"/>
        <v>0</v>
      </c>
      <c r="AA648" s="186">
        <f t="shared" si="309"/>
        <v>0</v>
      </c>
      <c r="AB648" s="186">
        <f t="shared" si="310"/>
        <v>0</v>
      </c>
      <c r="AC648" s="106"/>
      <c r="AD648" s="186">
        <f>'Input| Projects'!Q648*N648*'Input| Escalations'!$K$19</f>
        <v>0</v>
      </c>
      <c r="AE648" s="186">
        <f>'Input| Projects'!R648*O648*'Input| Escalations'!$K$19</f>
        <v>0</v>
      </c>
      <c r="AF648" s="186">
        <f>'Input| Projects'!S648*P648*'Input| Escalations'!$K$19</f>
        <v>0</v>
      </c>
      <c r="AG648" s="186">
        <f>'Input| Projects'!T648*Q648*'Input| Escalations'!$K$19</f>
        <v>0</v>
      </c>
      <c r="AH648" s="186">
        <f>'Input| Projects'!U648*R648*'Input| Escalations'!$K$19</f>
        <v>0</v>
      </c>
      <c r="AI648" s="186">
        <f>'Input| Projects'!V648*S648*'Input| Escalations'!$K$19</f>
        <v>0</v>
      </c>
      <c r="AJ648" s="186">
        <f>'Input| Projects'!W648*T648*'Input| Escalations'!$K$19</f>
        <v>0</v>
      </c>
      <c r="AK648" s="106"/>
      <c r="AL648" s="186" t="str">
        <f>IFERROR(IF('Input| Overheads'!$C$42="Direct costs",SUMPRODUCT(--('Input| Projects'!$AC648="Yes"),'Calc| Overheads Allocation'!C$8,'Calc| Project Costs'!V648),IF('Input| Overheads'!$C$42="Internal labour",SUMPRODUCT(--('Input| Projects'!$AC648="Yes"),'Calc| Overheads Allocation'!C$8,'Calc| Project Costs'!V648,'Input| Projects'!$Y648),IF('Input| Overheads'!$C$42="DNSP defined",SUMPRODUCT(--('Input| Projects'!$AC648="Yes"),'Calc| Overheads Allocation'!C$61,'Input| Projects'!$AF648),""))),"")</f>
        <v/>
      </c>
      <c r="AM648" s="186" t="str">
        <f>IFERROR(IF('Input| Overheads'!$C$42="Direct costs",SUMPRODUCT(--('Input| Projects'!$AC648="Yes"),'Calc| Overheads Allocation'!D$8,'Calc| Project Costs'!W648),IF('Input| Overheads'!$C$42="Internal labour",SUMPRODUCT(--('Input| Projects'!$AC648="Yes"),'Calc| Overheads Allocation'!D$8,'Calc| Project Costs'!W648,'Input| Projects'!$Y648),IF('Input| Overheads'!$C$42="DNSP defined",SUMPRODUCT(--('Input| Projects'!$AC648="Yes"),'Calc| Overheads Allocation'!D$61,'Input| Projects'!$AF648),""))),"")</f>
        <v/>
      </c>
      <c r="AN648" s="186" t="str">
        <f>IFERROR(IF('Input| Overheads'!$C$42="Direct costs",SUMPRODUCT(--('Input| Projects'!$AC648="Yes"),'Calc| Overheads Allocation'!E$8,'Calc| Project Costs'!X648),IF('Input| Overheads'!$C$42="Internal labour",SUMPRODUCT(--('Input| Projects'!$AC648="Yes"),'Calc| Overheads Allocation'!E$8,'Calc| Project Costs'!X648,'Input| Projects'!$Y648),IF('Input| Overheads'!$C$42="DNSP defined",SUMPRODUCT(--('Input| Projects'!$AC648="Yes"),'Calc| Overheads Allocation'!E$61,'Input| Projects'!$AF648),""))),"")</f>
        <v/>
      </c>
      <c r="AO648" s="186" t="str">
        <f>IFERROR(IF('Input| Overheads'!$C$42="Direct costs",SUMPRODUCT(--('Input| Projects'!$AC648="Yes"),'Calc| Overheads Allocation'!F$8,'Calc| Project Costs'!Y648),IF('Input| Overheads'!$C$42="Internal labour",SUMPRODUCT(--('Input| Projects'!$AC648="Yes"),'Calc| Overheads Allocation'!F$8,'Calc| Project Costs'!Y648,'Input| Projects'!$Y648),IF('Input| Overheads'!$C$42="DNSP defined",SUMPRODUCT(--('Input| Projects'!$AC648="Yes"),'Calc| Overheads Allocation'!F$61,'Input| Projects'!$AF648),""))),"")</f>
        <v/>
      </c>
      <c r="AP648" s="186" t="str">
        <f>IFERROR(IF('Input| Overheads'!$C$42="Direct costs",SUMPRODUCT(--('Input| Projects'!$AC648="Yes"),'Calc| Overheads Allocation'!G$8,'Calc| Project Costs'!Z648),IF('Input| Overheads'!$C$42="Internal labour",SUMPRODUCT(--('Input| Projects'!$AC648="Yes"),'Calc| Overheads Allocation'!G$8,'Calc| Project Costs'!Z648,'Input| Projects'!$Y648),IF('Input| Overheads'!$C$42="DNSP defined",SUMPRODUCT(--('Input| Projects'!$AC648="Yes"),'Calc| Overheads Allocation'!G$61,'Input| Projects'!$AF648),""))),"")</f>
        <v/>
      </c>
      <c r="AQ648" s="186" t="str">
        <f>IFERROR(IF('Input| Overheads'!$C$42="Direct costs",SUMPRODUCT(--('Input| Projects'!$AC648="Yes"),'Calc| Overheads Allocation'!H$8,'Calc| Project Costs'!AA648),IF('Input| Overheads'!$C$42="Internal labour",SUMPRODUCT(--('Input| Projects'!$AC648="Yes"),'Calc| Overheads Allocation'!H$8,'Calc| Project Costs'!AA648,'Input| Projects'!$Y648),IF('Input| Overheads'!$C$42="DNSP defined",SUMPRODUCT(--('Input| Projects'!$AC648="Yes"),'Calc| Overheads Allocation'!H$61,'Input| Projects'!$AF648),""))),"")</f>
        <v/>
      </c>
      <c r="AR648" s="186" t="str">
        <f>IFERROR(IF('Input| Overheads'!$C$42="Direct costs",SUMPRODUCT(--('Input| Projects'!$AC648="Yes"),'Calc| Overheads Allocation'!I$8,'Calc| Project Costs'!AB648),IF('Input| Overheads'!$C$42="Internal labour",SUMPRODUCT(--('Input| Projects'!$AC648="Yes"),'Calc| Overheads Allocation'!I$8,'Calc| Project Costs'!AB648,'Input| Projects'!$Y648),IF('Input| Overheads'!$C$42="DNSP defined",SUMPRODUCT(--('Input| Projects'!$AC648="Yes"),'Calc| Overheads Allocation'!I$61,'Input| Projects'!$AF648),""))),"")</f>
        <v/>
      </c>
      <c r="AS648" s="106"/>
      <c r="AT648" s="186" t="str">
        <f>IFERROR(IF('Input| Overheads'!$C$42="Direct costs",SUMPRODUCT(--('Input| Projects'!$AD648="Yes"),'Calc| Overheads Allocation'!C$9,'Calc| Project Costs'!V648),IF('Input| Overheads'!$C$42="Internal labour",SUMPRODUCT(--('Input| Projects'!$AD648="Yes"),'Calc| Overheads Allocation'!C$9,'Calc| Project Costs'!V648,'Input| Projects'!$Y648),IF('Input| Overheads'!$C$42="DNSP defined",SUMPRODUCT(--('Input| Projects'!$AD648="Yes"),'Calc| Overheads Allocation'!C$62,'Input| Projects'!$AG648),""))),"")</f>
        <v/>
      </c>
      <c r="AU648" s="186" t="str">
        <f>IFERROR(IF('Input| Overheads'!$C$42="Direct costs",SUMPRODUCT(--('Input| Projects'!$AD648="Yes"),'Calc| Overheads Allocation'!D$9,'Calc| Project Costs'!W648),IF('Input| Overheads'!$C$42="Internal labour",SUMPRODUCT(--('Input| Projects'!$AD648="Yes"),'Calc| Overheads Allocation'!D$9,'Calc| Project Costs'!W648,'Input| Projects'!$Y648),IF('Input| Overheads'!$C$42="DNSP defined",SUMPRODUCT(--('Input| Projects'!$AD648="Yes"),'Calc| Overheads Allocation'!D$62,'Input| Projects'!$AG648),""))),"")</f>
        <v/>
      </c>
      <c r="AV648" s="186" t="str">
        <f>IFERROR(IF('Input| Overheads'!$C$42="Direct costs",SUMPRODUCT(--('Input| Projects'!$AD648="Yes"),'Calc| Overheads Allocation'!E$9,'Calc| Project Costs'!X648),IF('Input| Overheads'!$C$42="Internal labour",SUMPRODUCT(--('Input| Projects'!$AD648="Yes"),'Calc| Overheads Allocation'!E$9,'Calc| Project Costs'!X648,'Input| Projects'!$Y648),IF('Input| Overheads'!$C$42="DNSP defined",SUMPRODUCT(--('Input| Projects'!$AD648="Yes"),'Calc| Overheads Allocation'!E$62,'Input| Projects'!$AG648),""))),"")</f>
        <v/>
      </c>
      <c r="AW648" s="186" t="str">
        <f>IFERROR(IF('Input| Overheads'!$C$42="Direct costs",SUMPRODUCT(--('Input| Projects'!$AD648="Yes"),'Calc| Overheads Allocation'!F$9,'Calc| Project Costs'!Y648),IF('Input| Overheads'!$C$42="Internal labour",SUMPRODUCT(--('Input| Projects'!$AD648="Yes"),'Calc| Overheads Allocation'!F$9,'Calc| Project Costs'!Y648,'Input| Projects'!$Y648),IF('Input| Overheads'!$C$42="DNSP defined",SUMPRODUCT(--('Input| Projects'!$AD648="Yes"),'Calc| Overheads Allocation'!F$62,'Input| Projects'!$AG648),""))),"")</f>
        <v/>
      </c>
      <c r="AX648" s="186" t="str">
        <f>IFERROR(IF('Input| Overheads'!$C$42="Direct costs",SUMPRODUCT(--('Input| Projects'!$AD648="Yes"),'Calc| Overheads Allocation'!G$9,'Calc| Project Costs'!Z648),IF('Input| Overheads'!$C$42="Internal labour",SUMPRODUCT(--('Input| Projects'!$AD648="Yes"),'Calc| Overheads Allocation'!G$9,'Calc| Project Costs'!Z648,'Input| Projects'!$Y648),IF('Input| Overheads'!$C$42="DNSP defined",SUMPRODUCT(--('Input| Projects'!$AD648="Yes"),'Calc| Overheads Allocation'!G$62,'Input| Projects'!$AG648),""))),"")</f>
        <v/>
      </c>
      <c r="AY648" s="186" t="str">
        <f>IFERROR(IF('Input| Overheads'!$C$42="Direct costs",SUMPRODUCT(--('Input| Projects'!$AD648="Yes"),'Calc| Overheads Allocation'!H$9,'Calc| Project Costs'!AA648),IF('Input| Overheads'!$C$42="Internal labour",SUMPRODUCT(--('Input| Projects'!$AD648="Yes"),'Calc| Overheads Allocation'!H$9,'Calc| Project Costs'!AA648,'Input| Projects'!$Y648),IF('Input| Overheads'!$C$42="DNSP defined",SUMPRODUCT(--('Input| Projects'!$AD648="Yes"),'Calc| Overheads Allocation'!H$62,'Input| Projects'!$AG648),""))),"")</f>
        <v/>
      </c>
      <c r="AZ648" s="186" t="str">
        <f>IFERROR(IF('Input| Overheads'!$C$42="Direct costs",SUMPRODUCT(--('Input| Projects'!$AD648="Yes"),'Calc| Overheads Allocation'!I$9,'Calc| Project Costs'!AB648),IF('Input| Overheads'!$C$42="Internal labour",SUMPRODUCT(--('Input| Projects'!$AD648="Yes"),'Calc| Overheads Allocation'!I$9,'Calc| Project Costs'!AB648,'Input| Projects'!$Y648),IF('Input| Overheads'!$C$42="DNSP defined",SUMPRODUCT(--('Input| Projects'!$AD648="Yes"),'Calc| Overheads Allocation'!I$62,'Input| Projects'!$AG648),""))),"")</f>
        <v/>
      </c>
      <c r="BA648" s="106"/>
      <c r="BB648" s="186">
        <f t="shared" si="332"/>
        <v>0</v>
      </c>
      <c r="BC648" s="186">
        <f t="shared" si="333"/>
        <v>0</v>
      </c>
      <c r="BD648" s="186">
        <f t="shared" si="334"/>
        <v>0</v>
      </c>
      <c r="BE648" s="186">
        <f t="shared" si="311"/>
        <v>0</v>
      </c>
      <c r="BF648" s="186">
        <f t="shared" si="312"/>
        <v>0</v>
      </c>
      <c r="BG648" s="186">
        <f t="shared" si="313"/>
        <v>0</v>
      </c>
      <c r="BH648" s="186">
        <f t="shared" si="314"/>
        <v>0</v>
      </c>
      <c r="BI648" s="97"/>
      <c r="BJ648" s="186" t="str">
        <f t="shared" si="315"/>
        <v/>
      </c>
      <c r="BK648" s="186" t="str">
        <f t="shared" si="316"/>
        <v/>
      </c>
      <c r="BL648" s="186" t="str">
        <f t="shared" si="317"/>
        <v/>
      </c>
      <c r="BM648" s="186" t="str">
        <f t="shared" si="318"/>
        <v/>
      </c>
      <c r="BN648" s="186" t="str">
        <f t="shared" si="319"/>
        <v/>
      </c>
      <c r="BO648" s="186" t="str">
        <f t="shared" si="320"/>
        <v/>
      </c>
      <c r="BP648" s="186" t="str">
        <f t="shared" si="321"/>
        <v/>
      </c>
      <c r="BQ648" s="97"/>
      <c r="BR648" s="186">
        <f t="shared" si="322"/>
        <v>0</v>
      </c>
      <c r="BS648" s="186">
        <f t="shared" si="323"/>
        <v>0</v>
      </c>
      <c r="BT648" s="222">
        <f t="shared" si="324"/>
        <v>0</v>
      </c>
      <c r="BU648" s="222">
        <f t="shared" si="325"/>
        <v>0</v>
      </c>
      <c r="BV648" s="222">
        <f t="shared" si="326"/>
        <v>0</v>
      </c>
      <c r="BW648" s="222">
        <f t="shared" si="327"/>
        <v>0</v>
      </c>
      <c r="BX648" s="222">
        <f t="shared" si="328"/>
        <v>0</v>
      </c>
      <c r="BY648" s="106"/>
      <c r="BZ648" s="197" t="str">
        <f>IF(SUMIF('Input| Projects'!$AS$8:$CP$8,"Dx",'Input| Projects'!$AS648:$CP648)=0,"",SUMIF('Input| Projects'!$AS$8:$CP$8,"Dx",'Input| Projects'!$AS648:$CP648))</f>
        <v/>
      </c>
      <c r="CA648" s="197" t="str">
        <f>IF(SUMIF('Input| Projects'!$AS$8:$CP$8,"Tx",'Input| Projects'!$AS648:$CP648)=0,"",SUMIF('Input| Projects'!$AS$8:$CP$8,"Tx",'Input| Projects'!$AS648:$CP648))</f>
        <v/>
      </c>
      <c r="CB648" s="150" t="str">
        <f t="shared" si="335"/>
        <v/>
      </c>
    </row>
    <row r="649" spans="2:80" x14ac:dyDescent="0.2">
      <c r="B649" s="201">
        <f>IFERROR('Input| Projects'!B649,"")</f>
        <v>640</v>
      </c>
      <c r="C649" s="42" t="str">
        <f>IFERROR(IF('Input| Projects'!C649="","",'Input| Projects'!C649),"")</f>
        <v/>
      </c>
      <c r="D649" s="42" t="str">
        <f>IFERROR(IF('Input| Projects'!D649="","",'Input| Projects'!D649),"")</f>
        <v/>
      </c>
      <c r="E649" s="104"/>
      <c r="F649" s="190">
        <f>IFERROR('Input| Projects'!I649*'Input| Escalations'!$K$19,"")</f>
        <v>0</v>
      </c>
      <c r="G649" s="190">
        <f>IFERROR('Input| Projects'!J649*'Input| Escalations'!$K$19,"")</f>
        <v>0</v>
      </c>
      <c r="H649" s="190">
        <f>IFERROR('Input| Projects'!K649*'Input| Escalations'!$K$19,"")</f>
        <v>0</v>
      </c>
      <c r="I649" s="190">
        <f>IFERROR('Input| Projects'!L649*'Input| Escalations'!$K$19,"")</f>
        <v>0</v>
      </c>
      <c r="J649" s="190">
        <f>IFERROR('Input| Projects'!M649*'Input| Escalations'!$K$19,"")</f>
        <v>0</v>
      </c>
      <c r="K649" s="190">
        <f>IFERROR('Input| Projects'!N649*'Input| Escalations'!$K$19,"")</f>
        <v>0</v>
      </c>
      <c r="L649" s="190">
        <f>IFERROR('Input| Projects'!O649*'Input| Escalations'!$K$19,"")</f>
        <v>0</v>
      </c>
      <c r="M649" s="150" t="str">
        <f>IF(ABS(SUM(F649:L649)-(SUM('Input| Projects'!I649:O649)*'Input| Escalations'!$K$19))&lt;0.0000001,"",1)</f>
        <v/>
      </c>
      <c r="N649" s="192">
        <f>'Input| Projects'!$Y649*INDEX('Input| Escalations'!$H$33:$N$33,MATCH('Calc| Project Costs'!N$9,'Input| Escalations'!$H$23:$N$23,0))+'Input| Projects'!$Z649*INDEX('Input| Escalations'!$H$34:$N$34,MATCH('Calc| Project Costs'!N$9,'Input| Escalations'!$H$23:$N$23,0))+'Input| Projects'!$AA649*INDEX('Input| Escalations'!$H$35:$N$35,MATCH('Calc| Project Costs'!N$9,'Input| Escalations'!$H$23:$N$23,0))+1</f>
        <v>1</v>
      </c>
      <c r="O649" s="192">
        <f>'Input| Projects'!$Y649*INDEX('Input| Escalations'!$H$33:$N$33,MATCH('Calc| Project Costs'!O$9,'Input| Escalations'!$H$23:$N$23,0))+'Input| Projects'!$Z649*INDEX('Input| Escalations'!$H$34:$N$34,MATCH('Calc| Project Costs'!O$9,'Input| Escalations'!$H$23:$N$23,0))+'Input| Projects'!$AA649*INDEX('Input| Escalations'!$H$35:$N$35,MATCH('Calc| Project Costs'!O$9,'Input| Escalations'!$H$23:$N$23,0))+1</f>
        <v>1</v>
      </c>
      <c r="P649" s="192">
        <f>'Input| Projects'!$Y649*INDEX('Input| Escalations'!$H$33:$N$33,MATCH('Calc| Project Costs'!P$9,'Input| Escalations'!$H$23:$N$23,0))+'Input| Projects'!$Z649*INDEX('Input| Escalations'!$H$34:$N$34,MATCH('Calc| Project Costs'!P$9,'Input| Escalations'!$H$23:$N$23,0))+'Input| Projects'!$AA649*INDEX('Input| Escalations'!$H$35:$N$35,MATCH('Calc| Project Costs'!P$9,'Input| Escalations'!$H$23:$N$23,0))+1</f>
        <v>1</v>
      </c>
      <c r="Q649" s="192">
        <f>'Input| Projects'!$Y649*INDEX('Input| Escalations'!$H$33:$N$33,MATCH('Calc| Project Costs'!Q$9,'Input| Escalations'!$H$23:$N$23,0))+'Input| Projects'!$Z649*INDEX('Input| Escalations'!$H$34:$N$34,MATCH('Calc| Project Costs'!Q$9,'Input| Escalations'!$H$23:$N$23,0))+'Input| Projects'!$AA649*INDEX('Input| Escalations'!$H$35:$N$35,MATCH('Calc| Project Costs'!Q$9,'Input| Escalations'!$H$23:$N$23,0))+1</f>
        <v>1</v>
      </c>
      <c r="R649" s="192">
        <f>'Input| Projects'!$Y649*INDEX('Input| Escalations'!$H$33:$N$33,MATCH('Calc| Project Costs'!R$9,'Input| Escalations'!$H$23:$N$23,0))+'Input| Projects'!$Z649*INDEX('Input| Escalations'!$H$34:$N$34,MATCH('Calc| Project Costs'!R$9,'Input| Escalations'!$H$23:$N$23,0))+'Input| Projects'!$AA649*INDEX('Input| Escalations'!$H$35:$N$35,MATCH('Calc| Project Costs'!R$9,'Input| Escalations'!$H$23:$N$23,0))+1</f>
        <v>1</v>
      </c>
      <c r="S649" s="192">
        <f>'Input| Projects'!$Y649*INDEX('Input| Escalations'!$H$33:$N$33,MATCH('Calc| Project Costs'!S$9,'Input| Escalations'!$H$23:$N$23,0))+'Input| Projects'!$Z649*INDEX('Input| Escalations'!$H$34:$N$34,MATCH('Calc| Project Costs'!S$9,'Input| Escalations'!$H$23:$N$23,0))+'Input| Projects'!$AA649*INDEX('Input| Escalations'!$H$35:$N$35,MATCH('Calc| Project Costs'!S$9,'Input| Escalations'!$H$23:$N$23,0))+1</f>
        <v>1</v>
      </c>
      <c r="T649" s="192">
        <f>'Input| Projects'!$Y649*INDEX('Input| Escalations'!$H$33:$N$33,MATCH('Calc| Project Costs'!T$9,'Input| Escalations'!$H$23:$N$23,0))+'Input| Projects'!$Z649*INDEX('Input| Escalations'!$H$34:$N$34,MATCH('Calc| Project Costs'!T$9,'Input| Escalations'!$H$23:$N$23,0))+'Input| Projects'!$AA649*INDEX('Input| Escalations'!$H$35:$N$35,MATCH('Calc| Project Costs'!T$9,'Input| Escalations'!$H$23:$N$23,0))+1</f>
        <v>1</v>
      </c>
      <c r="U649" s="106"/>
      <c r="V649" s="186">
        <f t="shared" si="329"/>
        <v>0</v>
      </c>
      <c r="W649" s="186">
        <f t="shared" si="330"/>
        <v>0</v>
      </c>
      <c r="X649" s="186">
        <f t="shared" si="331"/>
        <v>0</v>
      </c>
      <c r="Y649" s="186">
        <f t="shared" si="307"/>
        <v>0</v>
      </c>
      <c r="Z649" s="186">
        <f t="shared" si="308"/>
        <v>0</v>
      </c>
      <c r="AA649" s="186">
        <f t="shared" si="309"/>
        <v>0</v>
      </c>
      <c r="AB649" s="186">
        <f t="shared" si="310"/>
        <v>0</v>
      </c>
      <c r="AC649" s="106"/>
      <c r="AD649" s="186">
        <f>'Input| Projects'!Q649*N649*'Input| Escalations'!$K$19</f>
        <v>0</v>
      </c>
      <c r="AE649" s="186">
        <f>'Input| Projects'!R649*O649*'Input| Escalations'!$K$19</f>
        <v>0</v>
      </c>
      <c r="AF649" s="186">
        <f>'Input| Projects'!S649*P649*'Input| Escalations'!$K$19</f>
        <v>0</v>
      </c>
      <c r="AG649" s="186">
        <f>'Input| Projects'!T649*Q649*'Input| Escalations'!$K$19</f>
        <v>0</v>
      </c>
      <c r="AH649" s="186">
        <f>'Input| Projects'!U649*R649*'Input| Escalations'!$K$19</f>
        <v>0</v>
      </c>
      <c r="AI649" s="186">
        <f>'Input| Projects'!V649*S649*'Input| Escalations'!$K$19</f>
        <v>0</v>
      </c>
      <c r="AJ649" s="186">
        <f>'Input| Projects'!W649*T649*'Input| Escalations'!$K$19</f>
        <v>0</v>
      </c>
      <c r="AK649" s="106"/>
      <c r="AL649" s="186" t="str">
        <f>IFERROR(IF('Input| Overheads'!$C$42="Direct costs",SUMPRODUCT(--('Input| Projects'!$AC649="Yes"),'Calc| Overheads Allocation'!C$8,'Calc| Project Costs'!V649),IF('Input| Overheads'!$C$42="Internal labour",SUMPRODUCT(--('Input| Projects'!$AC649="Yes"),'Calc| Overheads Allocation'!C$8,'Calc| Project Costs'!V649,'Input| Projects'!$Y649),IF('Input| Overheads'!$C$42="DNSP defined",SUMPRODUCT(--('Input| Projects'!$AC649="Yes"),'Calc| Overheads Allocation'!C$61,'Input| Projects'!$AF649),""))),"")</f>
        <v/>
      </c>
      <c r="AM649" s="186" t="str">
        <f>IFERROR(IF('Input| Overheads'!$C$42="Direct costs",SUMPRODUCT(--('Input| Projects'!$AC649="Yes"),'Calc| Overheads Allocation'!D$8,'Calc| Project Costs'!W649),IF('Input| Overheads'!$C$42="Internal labour",SUMPRODUCT(--('Input| Projects'!$AC649="Yes"),'Calc| Overheads Allocation'!D$8,'Calc| Project Costs'!W649,'Input| Projects'!$Y649),IF('Input| Overheads'!$C$42="DNSP defined",SUMPRODUCT(--('Input| Projects'!$AC649="Yes"),'Calc| Overheads Allocation'!D$61,'Input| Projects'!$AF649),""))),"")</f>
        <v/>
      </c>
      <c r="AN649" s="186" t="str">
        <f>IFERROR(IF('Input| Overheads'!$C$42="Direct costs",SUMPRODUCT(--('Input| Projects'!$AC649="Yes"),'Calc| Overheads Allocation'!E$8,'Calc| Project Costs'!X649),IF('Input| Overheads'!$C$42="Internal labour",SUMPRODUCT(--('Input| Projects'!$AC649="Yes"),'Calc| Overheads Allocation'!E$8,'Calc| Project Costs'!X649,'Input| Projects'!$Y649),IF('Input| Overheads'!$C$42="DNSP defined",SUMPRODUCT(--('Input| Projects'!$AC649="Yes"),'Calc| Overheads Allocation'!E$61,'Input| Projects'!$AF649),""))),"")</f>
        <v/>
      </c>
      <c r="AO649" s="186" t="str">
        <f>IFERROR(IF('Input| Overheads'!$C$42="Direct costs",SUMPRODUCT(--('Input| Projects'!$AC649="Yes"),'Calc| Overheads Allocation'!F$8,'Calc| Project Costs'!Y649),IF('Input| Overheads'!$C$42="Internal labour",SUMPRODUCT(--('Input| Projects'!$AC649="Yes"),'Calc| Overheads Allocation'!F$8,'Calc| Project Costs'!Y649,'Input| Projects'!$Y649),IF('Input| Overheads'!$C$42="DNSP defined",SUMPRODUCT(--('Input| Projects'!$AC649="Yes"),'Calc| Overheads Allocation'!F$61,'Input| Projects'!$AF649),""))),"")</f>
        <v/>
      </c>
      <c r="AP649" s="186" t="str">
        <f>IFERROR(IF('Input| Overheads'!$C$42="Direct costs",SUMPRODUCT(--('Input| Projects'!$AC649="Yes"),'Calc| Overheads Allocation'!G$8,'Calc| Project Costs'!Z649),IF('Input| Overheads'!$C$42="Internal labour",SUMPRODUCT(--('Input| Projects'!$AC649="Yes"),'Calc| Overheads Allocation'!G$8,'Calc| Project Costs'!Z649,'Input| Projects'!$Y649),IF('Input| Overheads'!$C$42="DNSP defined",SUMPRODUCT(--('Input| Projects'!$AC649="Yes"),'Calc| Overheads Allocation'!G$61,'Input| Projects'!$AF649),""))),"")</f>
        <v/>
      </c>
      <c r="AQ649" s="186" t="str">
        <f>IFERROR(IF('Input| Overheads'!$C$42="Direct costs",SUMPRODUCT(--('Input| Projects'!$AC649="Yes"),'Calc| Overheads Allocation'!H$8,'Calc| Project Costs'!AA649),IF('Input| Overheads'!$C$42="Internal labour",SUMPRODUCT(--('Input| Projects'!$AC649="Yes"),'Calc| Overheads Allocation'!H$8,'Calc| Project Costs'!AA649,'Input| Projects'!$Y649),IF('Input| Overheads'!$C$42="DNSP defined",SUMPRODUCT(--('Input| Projects'!$AC649="Yes"),'Calc| Overheads Allocation'!H$61,'Input| Projects'!$AF649),""))),"")</f>
        <v/>
      </c>
      <c r="AR649" s="186" t="str">
        <f>IFERROR(IF('Input| Overheads'!$C$42="Direct costs",SUMPRODUCT(--('Input| Projects'!$AC649="Yes"),'Calc| Overheads Allocation'!I$8,'Calc| Project Costs'!AB649),IF('Input| Overheads'!$C$42="Internal labour",SUMPRODUCT(--('Input| Projects'!$AC649="Yes"),'Calc| Overheads Allocation'!I$8,'Calc| Project Costs'!AB649,'Input| Projects'!$Y649),IF('Input| Overheads'!$C$42="DNSP defined",SUMPRODUCT(--('Input| Projects'!$AC649="Yes"),'Calc| Overheads Allocation'!I$61,'Input| Projects'!$AF649),""))),"")</f>
        <v/>
      </c>
      <c r="AS649" s="106"/>
      <c r="AT649" s="186" t="str">
        <f>IFERROR(IF('Input| Overheads'!$C$42="Direct costs",SUMPRODUCT(--('Input| Projects'!$AD649="Yes"),'Calc| Overheads Allocation'!C$9,'Calc| Project Costs'!V649),IF('Input| Overheads'!$C$42="Internal labour",SUMPRODUCT(--('Input| Projects'!$AD649="Yes"),'Calc| Overheads Allocation'!C$9,'Calc| Project Costs'!V649,'Input| Projects'!$Y649),IF('Input| Overheads'!$C$42="DNSP defined",SUMPRODUCT(--('Input| Projects'!$AD649="Yes"),'Calc| Overheads Allocation'!C$62,'Input| Projects'!$AG649),""))),"")</f>
        <v/>
      </c>
      <c r="AU649" s="186" t="str">
        <f>IFERROR(IF('Input| Overheads'!$C$42="Direct costs",SUMPRODUCT(--('Input| Projects'!$AD649="Yes"),'Calc| Overheads Allocation'!D$9,'Calc| Project Costs'!W649),IF('Input| Overheads'!$C$42="Internal labour",SUMPRODUCT(--('Input| Projects'!$AD649="Yes"),'Calc| Overheads Allocation'!D$9,'Calc| Project Costs'!W649,'Input| Projects'!$Y649),IF('Input| Overheads'!$C$42="DNSP defined",SUMPRODUCT(--('Input| Projects'!$AD649="Yes"),'Calc| Overheads Allocation'!D$62,'Input| Projects'!$AG649),""))),"")</f>
        <v/>
      </c>
      <c r="AV649" s="186" t="str">
        <f>IFERROR(IF('Input| Overheads'!$C$42="Direct costs",SUMPRODUCT(--('Input| Projects'!$AD649="Yes"),'Calc| Overheads Allocation'!E$9,'Calc| Project Costs'!X649),IF('Input| Overheads'!$C$42="Internal labour",SUMPRODUCT(--('Input| Projects'!$AD649="Yes"),'Calc| Overheads Allocation'!E$9,'Calc| Project Costs'!X649,'Input| Projects'!$Y649),IF('Input| Overheads'!$C$42="DNSP defined",SUMPRODUCT(--('Input| Projects'!$AD649="Yes"),'Calc| Overheads Allocation'!E$62,'Input| Projects'!$AG649),""))),"")</f>
        <v/>
      </c>
      <c r="AW649" s="186" t="str">
        <f>IFERROR(IF('Input| Overheads'!$C$42="Direct costs",SUMPRODUCT(--('Input| Projects'!$AD649="Yes"),'Calc| Overheads Allocation'!F$9,'Calc| Project Costs'!Y649),IF('Input| Overheads'!$C$42="Internal labour",SUMPRODUCT(--('Input| Projects'!$AD649="Yes"),'Calc| Overheads Allocation'!F$9,'Calc| Project Costs'!Y649,'Input| Projects'!$Y649),IF('Input| Overheads'!$C$42="DNSP defined",SUMPRODUCT(--('Input| Projects'!$AD649="Yes"),'Calc| Overheads Allocation'!F$62,'Input| Projects'!$AG649),""))),"")</f>
        <v/>
      </c>
      <c r="AX649" s="186" t="str">
        <f>IFERROR(IF('Input| Overheads'!$C$42="Direct costs",SUMPRODUCT(--('Input| Projects'!$AD649="Yes"),'Calc| Overheads Allocation'!G$9,'Calc| Project Costs'!Z649),IF('Input| Overheads'!$C$42="Internal labour",SUMPRODUCT(--('Input| Projects'!$AD649="Yes"),'Calc| Overheads Allocation'!G$9,'Calc| Project Costs'!Z649,'Input| Projects'!$Y649),IF('Input| Overheads'!$C$42="DNSP defined",SUMPRODUCT(--('Input| Projects'!$AD649="Yes"),'Calc| Overheads Allocation'!G$62,'Input| Projects'!$AG649),""))),"")</f>
        <v/>
      </c>
      <c r="AY649" s="186" t="str">
        <f>IFERROR(IF('Input| Overheads'!$C$42="Direct costs",SUMPRODUCT(--('Input| Projects'!$AD649="Yes"),'Calc| Overheads Allocation'!H$9,'Calc| Project Costs'!AA649),IF('Input| Overheads'!$C$42="Internal labour",SUMPRODUCT(--('Input| Projects'!$AD649="Yes"),'Calc| Overheads Allocation'!H$9,'Calc| Project Costs'!AA649,'Input| Projects'!$Y649),IF('Input| Overheads'!$C$42="DNSP defined",SUMPRODUCT(--('Input| Projects'!$AD649="Yes"),'Calc| Overheads Allocation'!H$62,'Input| Projects'!$AG649),""))),"")</f>
        <v/>
      </c>
      <c r="AZ649" s="186" t="str">
        <f>IFERROR(IF('Input| Overheads'!$C$42="Direct costs",SUMPRODUCT(--('Input| Projects'!$AD649="Yes"),'Calc| Overheads Allocation'!I$9,'Calc| Project Costs'!AB649),IF('Input| Overheads'!$C$42="Internal labour",SUMPRODUCT(--('Input| Projects'!$AD649="Yes"),'Calc| Overheads Allocation'!I$9,'Calc| Project Costs'!AB649,'Input| Projects'!$Y649),IF('Input| Overheads'!$C$42="DNSP defined",SUMPRODUCT(--('Input| Projects'!$AD649="Yes"),'Calc| Overheads Allocation'!I$62,'Input| Projects'!$AG649),""))),"")</f>
        <v/>
      </c>
      <c r="BA649" s="106"/>
      <c r="BB649" s="186">
        <f t="shared" si="332"/>
        <v>0</v>
      </c>
      <c r="BC649" s="186">
        <f t="shared" si="333"/>
        <v>0</v>
      </c>
      <c r="BD649" s="186">
        <f t="shared" si="334"/>
        <v>0</v>
      </c>
      <c r="BE649" s="186">
        <f t="shared" si="311"/>
        <v>0</v>
      </c>
      <c r="BF649" s="186">
        <f t="shared" si="312"/>
        <v>0</v>
      </c>
      <c r="BG649" s="186">
        <f t="shared" si="313"/>
        <v>0</v>
      </c>
      <c r="BH649" s="186">
        <f t="shared" si="314"/>
        <v>0</v>
      </c>
      <c r="BI649" s="97"/>
      <c r="BJ649" s="186" t="str">
        <f t="shared" si="315"/>
        <v/>
      </c>
      <c r="BK649" s="186" t="str">
        <f t="shared" si="316"/>
        <v/>
      </c>
      <c r="BL649" s="186" t="str">
        <f t="shared" si="317"/>
        <v/>
      </c>
      <c r="BM649" s="186" t="str">
        <f t="shared" si="318"/>
        <v/>
      </c>
      <c r="BN649" s="186" t="str">
        <f t="shared" si="319"/>
        <v/>
      </c>
      <c r="BO649" s="186" t="str">
        <f t="shared" si="320"/>
        <v/>
      </c>
      <c r="BP649" s="186" t="str">
        <f t="shared" si="321"/>
        <v/>
      </c>
      <c r="BQ649" s="97"/>
      <c r="BR649" s="186">
        <f t="shared" si="322"/>
        <v>0</v>
      </c>
      <c r="BS649" s="186">
        <f t="shared" si="323"/>
        <v>0</v>
      </c>
      <c r="BT649" s="222">
        <f t="shared" si="324"/>
        <v>0</v>
      </c>
      <c r="BU649" s="222">
        <f t="shared" si="325"/>
        <v>0</v>
      </c>
      <c r="BV649" s="222">
        <f t="shared" si="326"/>
        <v>0</v>
      </c>
      <c r="BW649" s="222">
        <f t="shared" si="327"/>
        <v>0</v>
      </c>
      <c r="BX649" s="222">
        <f t="shared" si="328"/>
        <v>0</v>
      </c>
      <c r="BY649" s="106"/>
      <c r="BZ649" s="197" t="str">
        <f>IF(SUMIF('Input| Projects'!$AS$8:$CP$8,"Dx",'Input| Projects'!$AS649:$CP649)=0,"",SUMIF('Input| Projects'!$AS$8:$CP$8,"Dx",'Input| Projects'!$AS649:$CP649))</f>
        <v/>
      </c>
      <c r="CA649" s="197" t="str">
        <f>IF(SUMIF('Input| Projects'!$AS$8:$CP$8,"Tx",'Input| Projects'!$AS649:$CP649)=0,"",SUMIF('Input| Projects'!$AS$8:$CP$8,"Tx",'Input| Projects'!$AS649:$CP649))</f>
        <v/>
      </c>
      <c r="CB649" s="150" t="str">
        <f t="shared" si="335"/>
        <v/>
      </c>
    </row>
    <row r="650" spans="2:80" x14ac:dyDescent="0.2">
      <c r="B650" s="201">
        <f>IFERROR('Input| Projects'!B650,"")</f>
        <v>641</v>
      </c>
      <c r="C650" s="42" t="str">
        <f>IFERROR(IF('Input| Projects'!C650="","",'Input| Projects'!C650),"")</f>
        <v/>
      </c>
      <c r="D650" s="42" t="str">
        <f>IFERROR(IF('Input| Projects'!D650="","",'Input| Projects'!D650),"")</f>
        <v/>
      </c>
      <c r="E650" s="104"/>
      <c r="F650" s="190">
        <f>IFERROR('Input| Projects'!I650*'Input| Escalations'!$K$19,"")</f>
        <v>0</v>
      </c>
      <c r="G650" s="190">
        <f>IFERROR('Input| Projects'!J650*'Input| Escalations'!$K$19,"")</f>
        <v>0</v>
      </c>
      <c r="H650" s="190">
        <f>IFERROR('Input| Projects'!K650*'Input| Escalations'!$K$19,"")</f>
        <v>0</v>
      </c>
      <c r="I650" s="190">
        <f>IFERROR('Input| Projects'!L650*'Input| Escalations'!$K$19,"")</f>
        <v>0</v>
      </c>
      <c r="J650" s="190">
        <f>IFERROR('Input| Projects'!M650*'Input| Escalations'!$K$19,"")</f>
        <v>0</v>
      </c>
      <c r="K650" s="190">
        <f>IFERROR('Input| Projects'!N650*'Input| Escalations'!$K$19,"")</f>
        <v>0</v>
      </c>
      <c r="L650" s="190">
        <f>IFERROR('Input| Projects'!O650*'Input| Escalations'!$K$19,"")</f>
        <v>0</v>
      </c>
      <c r="M650" s="150" t="str">
        <f>IF(ABS(SUM(F650:L650)-(SUM('Input| Projects'!I650:O650)*'Input| Escalations'!$K$19))&lt;0.0000001,"",1)</f>
        <v/>
      </c>
      <c r="N650" s="192">
        <f>'Input| Projects'!$Y650*INDEX('Input| Escalations'!$H$33:$N$33,MATCH('Calc| Project Costs'!N$9,'Input| Escalations'!$H$23:$N$23,0))+'Input| Projects'!$Z650*INDEX('Input| Escalations'!$H$34:$N$34,MATCH('Calc| Project Costs'!N$9,'Input| Escalations'!$H$23:$N$23,0))+'Input| Projects'!$AA650*INDEX('Input| Escalations'!$H$35:$N$35,MATCH('Calc| Project Costs'!N$9,'Input| Escalations'!$H$23:$N$23,0))+1</f>
        <v>1</v>
      </c>
      <c r="O650" s="192">
        <f>'Input| Projects'!$Y650*INDEX('Input| Escalations'!$H$33:$N$33,MATCH('Calc| Project Costs'!O$9,'Input| Escalations'!$H$23:$N$23,0))+'Input| Projects'!$Z650*INDEX('Input| Escalations'!$H$34:$N$34,MATCH('Calc| Project Costs'!O$9,'Input| Escalations'!$H$23:$N$23,0))+'Input| Projects'!$AA650*INDEX('Input| Escalations'!$H$35:$N$35,MATCH('Calc| Project Costs'!O$9,'Input| Escalations'!$H$23:$N$23,0))+1</f>
        <v>1</v>
      </c>
      <c r="P650" s="192">
        <f>'Input| Projects'!$Y650*INDEX('Input| Escalations'!$H$33:$N$33,MATCH('Calc| Project Costs'!P$9,'Input| Escalations'!$H$23:$N$23,0))+'Input| Projects'!$Z650*INDEX('Input| Escalations'!$H$34:$N$34,MATCH('Calc| Project Costs'!P$9,'Input| Escalations'!$H$23:$N$23,0))+'Input| Projects'!$AA650*INDEX('Input| Escalations'!$H$35:$N$35,MATCH('Calc| Project Costs'!P$9,'Input| Escalations'!$H$23:$N$23,0))+1</f>
        <v>1</v>
      </c>
      <c r="Q650" s="192">
        <f>'Input| Projects'!$Y650*INDEX('Input| Escalations'!$H$33:$N$33,MATCH('Calc| Project Costs'!Q$9,'Input| Escalations'!$H$23:$N$23,0))+'Input| Projects'!$Z650*INDEX('Input| Escalations'!$H$34:$N$34,MATCH('Calc| Project Costs'!Q$9,'Input| Escalations'!$H$23:$N$23,0))+'Input| Projects'!$AA650*INDEX('Input| Escalations'!$H$35:$N$35,MATCH('Calc| Project Costs'!Q$9,'Input| Escalations'!$H$23:$N$23,0))+1</f>
        <v>1</v>
      </c>
      <c r="R650" s="192">
        <f>'Input| Projects'!$Y650*INDEX('Input| Escalations'!$H$33:$N$33,MATCH('Calc| Project Costs'!R$9,'Input| Escalations'!$H$23:$N$23,0))+'Input| Projects'!$Z650*INDEX('Input| Escalations'!$H$34:$N$34,MATCH('Calc| Project Costs'!R$9,'Input| Escalations'!$H$23:$N$23,0))+'Input| Projects'!$AA650*INDEX('Input| Escalations'!$H$35:$N$35,MATCH('Calc| Project Costs'!R$9,'Input| Escalations'!$H$23:$N$23,0))+1</f>
        <v>1</v>
      </c>
      <c r="S650" s="192">
        <f>'Input| Projects'!$Y650*INDEX('Input| Escalations'!$H$33:$N$33,MATCH('Calc| Project Costs'!S$9,'Input| Escalations'!$H$23:$N$23,0))+'Input| Projects'!$Z650*INDEX('Input| Escalations'!$H$34:$N$34,MATCH('Calc| Project Costs'!S$9,'Input| Escalations'!$H$23:$N$23,0))+'Input| Projects'!$AA650*INDEX('Input| Escalations'!$H$35:$N$35,MATCH('Calc| Project Costs'!S$9,'Input| Escalations'!$H$23:$N$23,0))+1</f>
        <v>1</v>
      </c>
      <c r="T650" s="192">
        <f>'Input| Projects'!$Y650*INDEX('Input| Escalations'!$H$33:$N$33,MATCH('Calc| Project Costs'!T$9,'Input| Escalations'!$H$23:$N$23,0))+'Input| Projects'!$Z650*INDEX('Input| Escalations'!$H$34:$N$34,MATCH('Calc| Project Costs'!T$9,'Input| Escalations'!$H$23:$N$23,0))+'Input| Projects'!$AA650*INDEX('Input| Escalations'!$H$35:$N$35,MATCH('Calc| Project Costs'!T$9,'Input| Escalations'!$H$23:$N$23,0))+1</f>
        <v>1</v>
      </c>
      <c r="U650" s="106"/>
      <c r="V650" s="186">
        <f t="shared" si="329"/>
        <v>0</v>
      </c>
      <c r="W650" s="186">
        <f t="shared" si="330"/>
        <v>0</v>
      </c>
      <c r="X650" s="186">
        <f t="shared" si="331"/>
        <v>0</v>
      </c>
      <c r="Y650" s="186">
        <f t="shared" si="307"/>
        <v>0</v>
      </c>
      <c r="Z650" s="186">
        <f t="shared" si="308"/>
        <v>0</v>
      </c>
      <c r="AA650" s="186">
        <f t="shared" si="309"/>
        <v>0</v>
      </c>
      <c r="AB650" s="186">
        <f t="shared" si="310"/>
        <v>0</v>
      </c>
      <c r="AC650" s="106"/>
      <c r="AD650" s="186">
        <f>'Input| Projects'!Q650*N650*'Input| Escalations'!$K$19</f>
        <v>0</v>
      </c>
      <c r="AE650" s="186">
        <f>'Input| Projects'!R650*O650*'Input| Escalations'!$K$19</f>
        <v>0</v>
      </c>
      <c r="AF650" s="186">
        <f>'Input| Projects'!S650*P650*'Input| Escalations'!$K$19</f>
        <v>0</v>
      </c>
      <c r="AG650" s="186">
        <f>'Input| Projects'!T650*Q650*'Input| Escalations'!$K$19</f>
        <v>0</v>
      </c>
      <c r="AH650" s="186">
        <f>'Input| Projects'!U650*R650*'Input| Escalations'!$K$19</f>
        <v>0</v>
      </c>
      <c r="AI650" s="186">
        <f>'Input| Projects'!V650*S650*'Input| Escalations'!$K$19</f>
        <v>0</v>
      </c>
      <c r="AJ650" s="186">
        <f>'Input| Projects'!W650*T650*'Input| Escalations'!$K$19</f>
        <v>0</v>
      </c>
      <c r="AK650" s="106"/>
      <c r="AL650" s="186" t="str">
        <f>IFERROR(IF('Input| Overheads'!$C$42="Direct costs",SUMPRODUCT(--('Input| Projects'!$AC650="Yes"),'Calc| Overheads Allocation'!C$8,'Calc| Project Costs'!V650),IF('Input| Overheads'!$C$42="Internal labour",SUMPRODUCT(--('Input| Projects'!$AC650="Yes"),'Calc| Overheads Allocation'!C$8,'Calc| Project Costs'!V650,'Input| Projects'!$Y650),IF('Input| Overheads'!$C$42="DNSP defined",SUMPRODUCT(--('Input| Projects'!$AC650="Yes"),'Calc| Overheads Allocation'!C$61,'Input| Projects'!$AF650),""))),"")</f>
        <v/>
      </c>
      <c r="AM650" s="186" t="str">
        <f>IFERROR(IF('Input| Overheads'!$C$42="Direct costs",SUMPRODUCT(--('Input| Projects'!$AC650="Yes"),'Calc| Overheads Allocation'!D$8,'Calc| Project Costs'!W650),IF('Input| Overheads'!$C$42="Internal labour",SUMPRODUCT(--('Input| Projects'!$AC650="Yes"),'Calc| Overheads Allocation'!D$8,'Calc| Project Costs'!W650,'Input| Projects'!$Y650),IF('Input| Overheads'!$C$42="DNSP defined",SUMPRODUCT(--('Input| Projects'!$AC650="Yes"),'Calc| Overheads Allocation'!D$61,'Input| Projects'!$AF650),""))),"")</f>
        <v/>
      </c>
      <c r="AN650" s="186" t="str">
        <f>IFERROR(IF('Input| Overheads'!$C$42="Direct costs",SUMPRODUCT(--('Input| Projects'!$AC650="Yes"),'Calc| Overheads Allocation'!E$8,'Calc| Project Costs'!X650),IF('Input| Overheads'!$C$42="Internal labour",SUMPRODUCT(--('Input| Projects'!$AC650="Yes"),'Calc| Overheads Allocation'!E$8,'Calc| Project Costs'!X650,'Input| Projects'!$Y650),IF('Input| Overheads'!$C$42="DNSP defined",SUMPRODUCT(--('Input| Projects'!$AC650="Yes"),'Calc| Overheads Allocation'!E$61,'Input| Projects'!$AF650),""))),"")</f>
        <v/>
      </c>
      <c r="AO650" s="186" t="str">
        <f>IFERROR(IF('Input| Overheads'!$C$42="Direct costs",SUMPRODUCT(--('Input| Projects'!$AC650="Yes"),'Calc| Overheads Allocation'!F$8,'Calc| Project Costs'!Y650),IF('Input| Overheads'!$C$42="Internal labour",SUMPRODUCT(--('Input| Projects'!$AC650="Yes"),'Calc| Overheads Allocation'!F$8,'Calc| Project Costs'!Y650,'Input| Projects'!$Y650),IF('Input| Overheads'!$C$42="DNSP defined",SUMPRODUCT(--('Input| Projects'!$AC650="Yes"),'Calc| Overheads Allocation'!F$61,'Input| Projects'!$AF650),""))),"")</f>
        <v/>
      </c>
      <c r="AP650" s="186" t="str">
        <f>IFERROR(IF('Input| Overheads'!$C$42="Direct costs",SUMPRODUCT(--('Input| Projects'!$AC650="Yes"),'Calc| Overheads Allocation'!G$8,'Calc| Project Costs'!Z650),IF('Input| Overheads'!$C$42="Internal labour",SUMPRODUCT(--('Input| Projects'!$AC650="Yes"),'Calc| Overheads Allocation'!G$8,'Calc| Project Costs'!Z650,'Input| Projects'!$Y650),IF('Input| Overheads'!$C$42="DNSP defined",SUMPRODUCT(--('Input| Projects'!$AC650="Yes"),'Calc| Overheads Allocation'!G$61,'Input| Projects'!$AF650),""))),"")</f>
        <v/>
      </c>
      <c r="AQ650" s="186" t="str">
        <f>IFERROR(IF('Input| Overheads'!$C$42="Direct costs",SUMPRODUCT(--('Input| Projects'!$AC650="Yes"),'Calc| Overheads Allocation'!H$8,'Calc| Project Costs'!AA650),IF('Input| Overheads'!$C$42="Internal labour",SUMPRODUCT(--('Input| Projects'!$AC650="Yes"),'Calc| Overheads Allocation'!H$8,'Calc| Project Costs'!AA650,'Input| Projects'!$Y650),IF('Input| Overheads'!$C$42="DNSP defined",SUMPRODUCT(--('Input| Projects'!$AC650="Yes"),'Calc| Overheads Allocation'!H$61,'Input| Projects'!$AF650),""))),"")</f>
        <v/>
      </c>
      <c r="AR650" s="186" t="str">
        <f>IFERROR(IF('Input| Overheads'!$C$42="Direct costs",SUMPRODUCT(--('Input| Projects'!$AC650="Yes"),'Calc| Overheads Allocation'!I$8,'Calc| Project Costs'!AB650),IF('Input| Overheads'!$C$42="Internal labour",SUMPRODUCT(--('Input| Projects'!$AC650="Yes"),'Calc| Overheads Allocation'!I$8,'Calc| Project Costs'!AB650,'Input| Projects'!$Y650),IF('Input| Overheads'!$C$42="DNSP defined",SUMPRODUCT(--('Input| Projects'!$AC650="Yes"),'Calc| Overheads Allocation'!I$61,'Input| Projects'!$AF650),""))),"")</f>
        <v/>
      </c>
      <c r="AS650" s="106"/>
      <c r="AT650" s="186" t="str">
        <f>IFERROR(IF('Input| Overheads'!$C$42="Direct costs",SUMPRODUCT(--('Input| Projects'!$AD650="Yes"),'Calc| Overheads Allocation'!C$9,'Calc| Project Costs'!V650),IF('Input| Overheads'!$C$42="Internal labour",SUMPRODUCT(--('Input| Projects'!$AD650="Yes"),'Calc| Overheads Allocation'!C$9,'Calc| Project Costs'!V650,'Input| Projects'!$Y650),IF('Input| Overheads'!$C$42="DNSP defined",SUMPRODUCT(--('Input| Projects'!$AD650="Yes"),'Calc| Overheads Allocation'!C$62,'Input| Projects'!$AG650),""))),"")</f>
        <v/>
      </c>
      <c r="AU650" s="186" t="str">
        <f>IFERROR(IF('Input| Overheads'!$C$42="Direct costs",SUMPRODUCT(--('Input| Projects'!$AD650="Yes"),'Calc| Overheads Allocation'!D$9,'Calc| Project Costs'!W650),IF('Input| Overheads'!$C$42="Internal labour",SUMPRODUCT(--('Input| Projects'!$AD650="Yes"),'Calc| Overheads Allocation'!D$9,'Calc| Project Costs'!W650,'Input| Projects'!$Y650),IF('Input| Overheads'!$C$42="DNSP defined",SUMPRODUCT(--('Input| Projects'!$AD650="Yes"),'Calc| Overheads Allocation'!D$62,'Input| Projects'!$AG650),""))),"")</f>
        <v/>
      </c>
      <c r="AV650" s="186" t="str">
        <f>IFERROR(IF('Input| Overheads'!$C$42="Direct costs",SUMPRODUCT(--('Input| Projects'!$AD650="Yes"),'Calc| Overheads Allocation'!E$9,'Calc| Project Costs'!X650),IF('Input| Overheads'!$C$42="Internal labour",SUMPRODUCT(--('Input| Projects'!$AD650="Yes"),'Calc| Overheads Allocation'!E$9,'Calc| Project Costs'!X650,'Input| Projects'!$Y650),IF('Input| Overheads'!$C$42="DNSP defined",SUMPRODUCT(--('Input| Projects'!$AD650="Yes"),'Calc| Overheads Allocation'!E$62,'Input| Projects'!$AG650),""))),"")</f>
        <v/>
      </c>
      <c r="AW650" s="186" t="str">
        <f>IFERROR(IF('Input| Overheads'!$C$42="Direct costs",SUMPRODUCT(--('Input| Projects'!$AD650="Yes"),'Calc| Overheads Allocation'!F$9,'Calc| Project Costs'!Y650),IF('Input| Overheads'!$C$42="Internal labour",SUMPRODUCT(--('Input| Projects'!$AD650="Yes"),'Calc| Overheads Allocation'!F$9,'Calc| Project Costs'!Y650,'Input| Projects'!$Y650),IF('Input| Overheads'!$C$42="DNSP defined",SUMPRODUCT(--('Input| Projects'!$AD650="Yes"),'Calc| Overheads Allocation'!F$62,'Input| Projects'!$AG650),""))),"")</f>
        <v/>
      </c>
      <c r="AX650" s="186" t="str">
        <f>IFERROR(IF('Input| Overheads'!$C$42="Direct costs",SUMPRODUCT(--('Input| Projects'!$AD650="Yes"),'Calc| Overheads Allocation'!G$9,'Calc| Project Costs'!Z650),IF('Input| Overheads'!$C$42="Internal labour",SUMPRODUCT(--('Input| Projects'!$AD650="Yes"),'Calc| Overheads Allocation'!G$9,'Calc| Project Costs'!Z650,'Input| Projects'!$Y650),IF('Input| Overheads'!$C$42="DNSP defined",SUMPRODUCT(--('Input| Projects'!$AD650="Yes"),'Calc| Overheads Allocation'!G$62,'Input| Projects'!$AG650),""))),"")</f>
        <v/>
      </c>
      <c r="AY650" s="186" t="str">
        <f>IFERROR(IF('Input| Overheads'!$C$42="Direct costs",SUMPRODUCT(--('Input| Projects'!$AD650="Yes"),'Calc| Overheads Allocation'!H$9,'Calc| Project Costs'!AA650),IF('Input| Overheads'!$C$42="Internal labour",SUMPRODUCT(--('Input| Projects'!$AD650="Yes"),'Calc| Overheads Allocation'!H$9,'Calc| Project Costs'!AA650,'Input| Projects'!$Y650),IF('Input| Overheads'!$C$42="DNSP defined",SUMPRODUCT(--('Input| Projects'!$AD650="Yes"),'Calc| Overheads Allocation'!H$62,'Input| Projects'!$AG650),""))),"")</f>
        <v/>
      </c>
      <c r="AZ650" s="186" t="str">
        <f>IFERROR(IF('Input| Overheads'!$C$42="Direct costs",SUMPRODUCT(--('Input| Projects'!$AD650="Yes"),'Calc| Overheads Allocation'!I$9,'Calc| Project Costs'!AB650),IF('Input| Overheads'!$C$42="Internal labour",SUMPRODUCT(--('Input| Projects'!$AD650="Yes"),'Calc| Overheads Allocation'!I$9,'Calc| Project Costs'!AB650,'Input| Projects'!$Y650),IF('Input| Overheads'!$C$42="DNSP defined",SUMPRODUCT(--('Input| Projects'!$AD650="Yes"),'Calc| Overheads Allocation'!I$62,'Input| Projects'!$AG650),""))),"")</f>
        <v/>
      </c>
      <c r="BA650" s="106"/>
      <c r="BB650" s="186">
        <f t="shared" si="332"/>
        <v>0</v>
      </c>
      <c r="BC650" s="186">
        <f t="shared" si="333"/>
        <v>0</v>
      </c>
      <c r="BD650" s="186">
        <f t="shared" si="334"/>
        <v>0</v>
      </c>
      <c r="BE650" s="186">
        <f t="shared" si="311"/>
        <v>0</v>
      </c>
      <c r="BF650" s="186">
        <f t="shared" si="312"/>
        <v>0</v>
      </c>
      <c r="BG650" s="186">
        <f t="shared" si="313"/>
        <v>0</v>
      </c>
      <c r="BH650" s="186">
        <f t="shared" si="314"/>
        <v>0</v>
      </c>
      <c r="BI650" s="97"/>
      <c r="BJ650" s="186" t="str">
        <f t="shared" si="315"/>
        <v/>
      </c>
      <c r="BK650" s="186" t="str">
        <f t="shared" si="316"/>
        <v/>
      </c>
      <c r="BL650" s="186" t="str">
        <f t="shared" si="317"/>
        <v/>
      </c>
      <c r="BM650" s="186" t="str">
        <f t="shared" si="318"/>
        <v/>
      </c>
      <c r="BN650" s="186" t="str">
        <f t="shared" si="319"/>
        <v/>
      </c>
      <c r="BO650" s="186" t="str">
        <f t="shared" si="320"/>
        <v/>
      </c>
      <c r="BP650" s="186" t="str">
        <f t="shared" si="321"/>
        <v/>
      </c>
      <c r="BQ650" s="97"/>
      <c r="BR650" s="186">
        <f t="shared" si="322"/>
        <v>0</v>
      </c>
      <c r="BS650" s="186">
        <f t="shared" si="323"/>
        <v>0</v>
      </c>
      <c r="BT650" s="222">
        <f t="shared" si="324"/>
        <v>0</v>
      </c>
      <c r="BU650" s="222">
        <f t="shared" si="325"/>
        <v>0</v>
      </c>
      <c r="BV650" s="222">
        <f t="shared" si="326"/>
        <v>0</v>
      </c>
      <c r="BW650" s="222">
        <f t="shared" si="327"/>
        <v>0</v>
      </c>
      <c r="BX650" s="222">
        <f t="shared" si="328"/>
        <v>0</v>
      </c>
      <c r="BY650" s="106"/>
      <c r="BZ650" s="197" t="str">
        <f>IF(SUMIF('Input| Projects'!$AS$8:$CP$8,"Dx",'Input| Projects'!$AS650:$CP650)=0,"",SUMIF('Input| Projects'!$AS$8:$CP$8,"Dx",'Input| Projects'!$AS650:$CP650))</f>
        <v/>
      </c>
      <c r="CA650" s="197" t="str">
        <f>IF(SUMIF('Input| Projects'!$AS$8:$CP$8,"Tx",'Input| Projects'!$AS650:$CP650)=0,"",SUMIF('Input| Projects'!$AS$8:$CP$8,"Tx",'Input| Projects'!$AS650:$CP650))</f>
        <v/>
      </c>
      <c r="CB650" s="150" t="str">
        <f t="shared" si="335"/>
        <v/>
      </c>
    </row>
    <row r="651" spans="2:80" x14ac:dyDescent="0.2">
      <c r="B651" s="201">
        <f>IFERROR('Input| Projects'!B651,"")</f>
        <v>642</v>
      </c>
      <c r="C651" s="42" t="str">
        <f>IFERROR(IF('Input| Projects'!C651="","",'Input| Projects'!C651),"")</f>
        <v/>
      </c>
      <c r="D651" s="42" t="str">
        <f>IFERROR(IF('Input| Projects'!D651="","",'Input| Projects'!D651),"")</f>
        <v/>
      </c>
      <c r="E651" s="104"/>
      <c r="F651" s="190">
        <f>IFERROR('Input| Projects'!I651*'Input| Escalations'!$K$19,"")</f>
        <v>0</v>
      </c>
      <c r="G651" s="190">
        <f>IFERROR('Input| Projects'!J651*'Input| Escalations'!$K$19,"")</f>
        <v>0</v>
      </c>
      <c r="H651" s="190">
        <f>IFERROR('Input| Projects'!K651*'Input| Escalations'!$K$19,"")</f>
        <v>0</v>
      </c>
      <c r="I651" s="190">
        <f>IFERROR('Input| Projects'!L651*'Input| Escalations'!$K$19,"")</f>
        <v>0</v>
      </c>
      <c r="J651" s="190">
        <f>IFERROR('Input| Projects'!M651*'Input| Escalations'!$K$19,"")</f>
        <v>0</v>
      </c>
      <c r="K651" s="190">
        <f>IFERROR('Input| Projects'!N651*'Input| Escalations'!$K$19,"")</f>
        <v>0</v>
      </c>
      <c r="L651" s="190">
        <f>IFERROR('Input| Projects'!O651*'Input| Escalations'!$K$19,"")</f>
        <v>0</v>
      </c>
      <c r="M651" s="150" t="str">
        <f>IF(ABS(SUM(F651:L651)-(SUM('Input| Projects'!I651:O651)*'Input| Escalations'!$K$19))&lt;0.0000001,"",1)</f>
        <v/>
      </c>
      <c r="N651" s="192">
        <f>'Input| Projects'!$Y651*INDEX('Input| Escalations'!$H$33:$N$33,MATCH('Calc| Project Costs'!N$9,'Input| Escalations'!$H$23:$N$23,0))+'Input| Projects'!$Z651*INDEX('Input| Escalations'!$H$34:$N$34,MATCH('Calc| Project Costs'!N$9,'Input| Escalations'!$H$23:$N$23,0))+'Input| Projects'!$AA651*INDEX('Input| Escalations'!$H$35:$N$35,MATCH('Calc| Project Costs'!N$9,'Input| Escalations'!$H$23:$N$23,0))+1</f>
        <v>1</v>
      </c>
      <c r="O651" s="192">
        <f>'Input| Projects'!$Y651*INDEX('Input| Escalations'!$H$33:$N$33,MATCH('Calc| Project Costs'!O$9,'Input| Escalations'!$H$23:$N$23,0))+'Input| Projects'!$Z651*INDEX('Input| Escalations'!$H$34:$N$34,MATCH('Calc| Project Costs'!O$9,'Input| Escalations'!$H$23:$N$23,0))+'Input| Projects'!$AA651*INDEX('Input| Escalations'!$H$35:$N$35,MATCH('Calc| Project Costs'!O$9,'Input| Escalations'!$H$23:$N$23,0))+1</f>
        <v>1</v>
      </c>
      <c r="P651" s="192">
        <f>'Input| Projects'!$Y651*INDEX('Input| Escalations'!$H$33:$N$33,MATCH('Calc| Project Costs'!P$9,'Input| Escalations'!$H$23:$N$23,0))+'Input| Projects'!$Z651*INDEX('Input| Escalations'!$H$34:$N$34,MATCH('Calc| Project Costs'!P$9,'Input| Escalations'!$H$23:$N$23,0))+'Input| Projects'!$AA651*INDEX('Input| Escalations'!$H$35:$N$35,MATCH('Calc| Project Costs'!P$9,'Input| Escalations'!$H$23:$N$23,0))+1</f>
        <v>1</v>
      </c>
      <c r="Q651" s="192">
        <f>'Input| Projects'!$Y651*INDEX('Input| Escalations'!$H$33:$N$33,MATCH('Calc| Project Costs'!Q$9,'Input| Escalations'!$H$23:$N$23,0))+'Input| Projects'!$Z651*INDEX('Input| Escalations'!$H$34:$N$34,MATCH('Calc| Project Costs'!Q$9,'Input| Escalations'!$H$23:$N$23,0))+'Input| Projects'!$AA651*INDEX('Input| Escalations'!$H$35:$N$35,MATCH('Calc| Project Costs'!Q$9,'Input| Escalations'!$H$23:$N$23,0))+1</f>
        <v>1</v>
      </c>
      <c r="R651" s="192">
        <f>'Input| Projects'!$Y651*INDEX('Input| Escalations'!$H$33:$N$33,MATCH('Calc| Project Costs'!R$9,'Input| Escalations'!$H$23:$N$23,0))+'Input| Projects'!$Z651*INDEX('Input| Escalations'!$H$34:$N$34,MATCH('Calc| Project Costs'!R$9,'Input| Escalations'!$H$23:$N$23,0))+'Input| Projects'!$AA651*INDEX('Input| Escalations'!$H$35:$N$35,MATCH('Calc| Project Costs'!R$9,'Input| Escalations'!$H$23:$N$23,0))+1</f>
        <v>1</v>
      </c>
      <c r="S651" s="192">
        <f>'Input| Projects'!$Y651*INDEX('Input| Escalations'!$H$33:$N$33,MATCH('Calc| Project Costs'!S$9,'Input| Escalations'!$H$23:$N$23,0))+'Input| Projects'!$Z651*INDEX('Input| Escalations'!$H$34:$N$34,MATCH('Calc| Project Costs'!S$9,'Input| Escalations'!$H$23:$N$23,0))+'Input| Projects'!$AA651*INDEX('Input| Escalations'!$H$35:$N$35,MATCH('Calc| Project Costs'!S$9,'Input| Escalations'!$H$23:$N$23,0))+1</f>
        <v>1</v>
      </c>
      <c r="T651" s="192">
        <f>'Input| Projects'!$Y651*INDEX('Input| Escalations'!$H$33:$N$33,MATCH('Calc| Project Costs'!T$9,'Input| Escalations'!$H$23:$N$23,0))+'Input| Projects'!$Z651*INDEX('Input| Escalations'!$H$34:$N$34,MATCH('Calc| Project Costs'!T$9,'Input| Escalations'!$H$23:$N$23,0))+'Input| Projects'!$AA651*INDEX('Input| Escalations'!$H$35:$N$35,MATCH('Calc| Project Costs'!T$9,'Input| Escalations'!$H$23:$N$23,0))+1</f>
        <v>1</v>
      </c>
      <c r="U651" s="106"/>
      <c r="V651" s="186">
        <f t="shared" si="329"/>
        <v>0</v>
      </c>
      <c r="W651" s="186">
        <f t="shared" si="330"/>
        <v>0</v>
      </c>
      <c r="X651" s="186">
        <f t="shared" si="331"/>
        <v>0</v>
      </c>
      <c r="Y651" s="186">
        <f t="shared" si="307"/>
        <v>0</v>
      </c>
      <c r="Z651" s="186">
        <f t="shared" si="308"/>
        <v>0</v>
      </c>
      <c r="AA651" s="186">
        <f t="shared" si="309"/>
        <v>0</v>
      </c>
      <c r="AB651" s="186">
        <f t="shared" si="310"/>
        <v>0</v>
      </c>
      <c r="AC651" s="106"/>
      <c r="AD651" s="186">
        <f>'Input| Projects'!Q651*N651*'Input| Escalations'!$K$19</f>
        <v>0</v>
      </c>
      <c r="AE651" s="186">
        <f>'Input| Projects'!R651*O651*'Input| Escalations'!$K$19</f>
        <v>0</v>
      </c>
      <c r="AF651" s="186">
        <f>'Input| Projects'!S651*P651*'Input| Escalations'!$K$19</f>
        <v>0</v>
      </c>
      <c r="AG651" s="186">
        <f>'Input| Projects'!T651*Q651*'Input| Escalations'!$K$19</f>
        <v>0</v>
      </c>
      <c r="AH651" s="186">
        <f>'Input| Projects'!U651*R651*'Input| Escalations'!$K$19</f>
        <v>0</v>
      </c>
      <c r="AI651" s="186">
        <f>'Input| Projects'!V651*S651*'Input| Escalations'!$K$19</f>
        <v>0</v>
      </c>
      <c r="AJ651" s="186">
        <f>'Input| Projects'!W651*T651*'Input| Escalations'!$K$19</f>
        <v>0</v>
      </c>
      <c r="AK651" s="106"/>
      <c r="AL651" s="186" t="str">
        <f>IFERROR(IF('Input| Overheads'!$C$42="Direct costs",SUMPRODUCT(--('Input| Projects'!$AC651="Yes"),'Calc| Overheads Allocation'!C$8,'Calc| Project Costs'!V651),IF('Input| Overheads'!$C$42="Internal labour",SUMPRODUCT(--('Input| Projects'!$AC651="Yes"),'Calc| Overheads Allocation'!C$8,'Calc| Project Costs'!V651,'Input| Projects'!$Y651),IF('Input| Overheads'!$C$42="DNSP defined",SUMPRODUCT(--('Input| Projects'!$AC651="Yes"),'Calc| Overheads Allocation'!C$61,'Input| Projects'!$AF651),""))),"")</f>
        <v/>
      </c>
      <c r="AM651" s="186" t="str">
        <f>IFERROR(IF('Input| Overheads'!$C$42="Direct costs",SUMPRODUCT(--('Input| Projects'!$AC651="Yes"),'Calc| Overheads Allocation'!D$8,'Calc| Project Costs'!W651),IF('Input| Overheads'!$C$42="Internal labour",SUMPRODUCT(--('Input| Projects'!$AC651="Yes"),'Calc| Overheads Allocation'!D$8,'Calc| Project Costs'!W651,'Input| Projects'!$Y651),IF('Input| Overheads'!$C$42="DNSP defined",SUMPRODUCT(--('Input| Projects'!$AC651="Yes"),'Calc| Overheads Allocation'!D$61,'Input| Projects'!$AF651),""))),"")</f>
        <v/>
      </c>
      <c r="AN651" s="186" t="str">
        <f>IFERROR(IF('Input| Overheads'!$C$42="Direct costs",SUMPRODUCT(--('Input| Projects'!$AC651="Yes"),'Calc| Overheads Allocation'!E$8,'Calc| Project Costs'!X651),IF('Input| Overheads'!$C$42="Internal labour",SUMPRODUCT(--('Input| Projects'!$AC651="Yes"),'Calc| Overheads Allocation'!E$8,'Calc| Project Costs'!X651,'Input| Projects'!$Y651),IF('Input| Overheads'!$C$42="DNSP defined",SUMPRODUCT(--('Input| Projects'!$AC651="Yes"),'Calc| Overheads Allocation'!E$61,'Input| Projects'!$AF651),""))),"")</f>
        <v/>
      </c>
      <c r="AO651" s="186" t="str">
        <f>IFERROR(IF('Input| Overheads'!$C$42="Direct costs",SUMPRODUCT(--('Input| Projects'!$AC651="Yes"),'Calc| Overheads Allocation'!F$8,'Calc| Project Costs'!Y651),IF('Input| Overheads'!$C$42="Internal labour",SUMPRODUCT(--('Input| Projects'!$AC651="Yes"),'Calc| Overheads Allocation'!F$8,'Calc| Project Costs'!Y651,'Input| Projects'!$Y651),IF('Input| Overheads'!$C$42="DNSP defined",SUMPRODUCT(--('Input| Projects'!$AC651="Yes"),'Calc| Overheads Allocation'!F$61,'Input| Projects'!$AF651),""))),"")</f>
        <v/>
      </c>
      <c r="AP651" s="186" t="str">
        <f>IFERROR(IF('Input| Overheads'!$C$42="Direct costs",SUMPRODUCT(--('Input| Projects'!$AC651="Yes"),'Calc| Overheads Allocation'!G$8,'Calc| Project Costs'!Z651),IF('Input| Overheads'!$C$42="Internal labour",SUMPRODUCT(--('Input| Projects'!$AC651="Yes"),'Calc| Overheads Allocation'!G$8,'Calc| Project Costs'!Z651,'Input| Projects'!$Y651),IF('Input| Overheads'!$C$42="DNSP defined",SUMPRODUCT(--('Input| Projects'!$AC651="Yes"),'Calc| Overheads Allocation'!G$61,'Input| Projects'!$AF651),""))),"")</f>
        <v/>
      </c>
      <c r="AQ651" s="186" t="str">
        <f>IFERROR(IF('Input| Overheads'!$C$42="Direct costs",SUMPRODUCT(--('Input| Projects'!$AC651="Yes"),'Calc| Overheads Allocation'!H$8,'Calc| Project Costs'!AA651),IF('Input| Overheads'!$C$42="Internal labour",SUMPRODUCT(--('Input| Projects'!$AC651="Yes"),'Calc| Overheads Allocation'!H$8,'Calc| Project Costs'!AA651,'Input| Projects'!$Y651),IF('Input| Overheads'!$C$42="DNSP defined",SUMPRODUCT(--('Input| Projects'!$AC651="Yes"),'Calc| Overheads Allocation'!H$61,'Input| Projects'!$AF651),""))),"")</f>
        <v/>
      </c>
      <c r="AR651" s="186" t="str">
        <f>IFERROR(IF('Input| Overheads'!$C$42="Direct costs",SUMPRODUCT(--('Input| Projects'!$AC651="Yes"),'Calc| Overheads Allocation'!I$8,'Calc| Project Costs'!AB651),IF('Input| Overheads'!$C$42="Internal labour",SUMPRODUCT(--('Input| Projects'!$AC651="Yes"),'Calc| Overheads Allocation'!I$8,'Calc| Project Costs'!AB651,'Input| Projects'!$Y651),IF('Input| Overheads'!$C$42="DNSP defined",SUMPRODUCT(--('Input| Projects'!$AC651="Yes"),'Calc| Overheads Allocation'!I$61,'Input| Projects'!$AF651),""))),"")</f>
        <v/>
      </c>
      <c r="AS651" s="106"/>
      <c r="AT651" s="186" t="str">
        <f>IFERROR(IF('Input| Overheads'!$C$42="Direct costs",SUMPRODUCT(--('Input| Projects'!$AD651="Yes"),'Calc| Overheads Allocation'!C$9,'Calc| Project Costs'!V651),IF('Input| Overheads'!$C$42="Internal labour",SUMPRODUCT(--('Input| Projects'!$AD651="Yes"),'Calc| Overheads Allocation'!C$9,'Calc| Project Costs'!V651,'Input| Projects'!$Y651),IF('Input| Overheads'!$C$42="DNSP defined",SUMPRODUCT(--('Input| Projects'!$AD651="Yes"),'Calc| Overheads Allocation'!C$62,'Input| Projects'!$AG651),""))),"")</f>
        <v/>
      </c>
      <c r="AU651" s="186" t="str">
        <f>IFERROR(IF('Input| Overheads'!$C$42="Direct costs",SUMPRODUCT(--('Input| Projects'!$AD651="Yes"),'Calc| Overheads Allocation'!D$9,'Calc| Project Costs'!W651),IF('Input| Overheads'!$C$42="Internal labour",SUMPRODUCT(--('Input| Projects'!$AD651="Yes"),'Calc| Overheads Allocation'!D$9,'Calc| Project Costs'!W651,'Input| Projects'!$Y651),IF('Input| Overheads'!$C$42="DNSP defined",SUMPRODUCT(--('Input| Projects'!$AD651="Yes"),'Calc| Overheads Allocation'!D$62,'Input| Projects'!$AG651),""))),"")</f>
        <v/>
      </c>
      <c r="AV651" s="186" t="str">
        <f>IFERROR(IF('Input| Overheads'!$C$42="Direct costs",SUMPRODUCT(--('Input| Projects'!$AD651="Yes"),'Calc| Overheads Allocation'!E$9,'Calc| Project Costs'!X651),IF('Input| Overheads'!$C$42="Internal labour",SUMPRODUCT(--('Input| Projects'!$AD651="Yes"),'Calc| Overheads Allocation'!E$9,'Calc| Project Costs'!X651,'Input| Projects'!$Y651),IF('Input| Overheads'!$C$42="DNSP defined",SUMPRODUCT(--('Input| Projects'!$AD651="Yes"),'Calc| Overheads Allocation'!E$62,'Input| Projects'!$AG651),""))),"")</f>
        <v/>
      </c>
      <c r="AW651" s="186" t="str">
        <f>IFERROR(IF('Input| Overheads'!$C$42="Direct costs",SUMPRODUCT(--('Input| Projects'!$AD651="Yes"),'Calc| Overheads Allocation'!F$9,'Calc| Project Costs'!Y651),IF('Input| Overheads'!$C$42="Internal labour",SUMPRODUCT(--('Input| Projects'!$AD651="Yes"),'Calc| Overheads Allocation'!F$9,'Calc| Project Costs'!Y651,'Input| Projects'!$Y651),IF('Input| Overheads'!$C$42="DNSP defined",SUMPRODUCT(--('Input| Projects'!$AD651="Yes"),'Calc| Overheads Allocation'!F$62,'Input| Projects'!$AG651),""))),"")</f>
        <v/>
      </c>
      <c r="AX651" s="186" t="str">
        <f>IFERROR(IF('Input| Overheads'!$C$42="Direct costs",SUMPRODUCT(--('Input| Projects'!$AD651="Yes"),'Calc| Overheads Allocation'!G$9,'Calc| Project Costs'!Z651),IF('Input| Overheads'!$C$42="Internal labour",SUMPRODUCT(--('Input| Projects'!$AD651="Yes"),'Calc| Overheads Allocation'!G$9,'Calc| Project Costs'!Z651,'Input| Projects'!$Y651),IF('Input| Overheads'!$C$42="DNSP defined",SUMPRODUCT(--('Input| Projects'!$AD651="Yes"),'Calc| Overheads Allocation'!G$62,'Input| Projects'!$AG651),""))),"")</f>
        <v/>
      </c>
      <c r="AY651" s="186" t="str">
        <f>IFERROR(IF('Input| Overheads'!$C$42="Direct costs",SUMPRODUCT(--('Input| Projects'!$AD651="Yes"),'Calc| Overheads Allocation'!H$9,'Calc| Project Costs'!AA651),IF('Input| Overheads'!$C$42="Internal labour",SUMPRODUCT(--('Input| Projects'!$AD651="Yes"),'Calc| Overheads Allocation'!H$9,'Calc| Project Costs'!AA651,'Input| Projects'!$Y651),IF('Input| Overheads'!$C$42="DNSP defined",SUMPRODUCT(--('Input| Projects'!$AD651="Yes"),'Calc| Overheads Allocation'!H$62,'Input| Projects'!$AG651),""))),"")</f>
        <v/>
      </c>
      <c r="AZ651" s="186" t="str">
        <f>IFERROR(IF('Input| Overheads'!$C$42="Direct costs",SUMPRODUCT(--('Input| Projects'!$AD651="Yes"),'Calc| Overheads Allocation'!I$9,'Calc| Project Costs'!AB651),IF('Input| Overheads'!$C$42="Internal labour",SUMPRODUCT(--('Input| Projects'!$AD651="Yes"),'Calc| Overheads Allocation'!I$9,'Calc| Project Costs'!AB651,'Input| Projects'!$Y651),IF('Input| Overheads'!$C$42="DNSP defined",SUMPRODUCT(--('Input| Projects'!$AD651="Yes"),'Calc| Overheads Allocation'!I$62,'Input| Projects'!$AG651),""))),"")</f>
        <v/>
      </c>
      <c r="BA651" s="106"/>
      <c r="BB651" s="186">
        <f t="shared" si="332"/>
        <v>0</v>
      </c>
      <c r="BC651" s="186">
        <f t="shared" si="333"/>
        <v>0</v>
      </c>
      <c r="BD651" s="186">
        <f t="shared" si="334"/>
        <v>0</v>
      </c>
      <c r="BE651" s="186">
        <f t="shared" si="311"/>
        <v>0</v>
      </c>
      <c r="BF651" s="186">
        <f t="shared" si="312"/>
        <v>0</v>
      </c>
      <c r="BG651" s="186">
        <f t="shared" si="313"/>
        <v>0</v>
      </c>
      <c r="BH651" s="186">
        <f t="shared" si="314"/>
        <v>0</v>
      </c>
      <c r="BI651" s="97"/>
      <c r="BJ651" s="186" t="str">
        <f t="shared" si="315"/>
        <v/>
      </c>
      <c r="BK651" s="186" t="str">
        <f t="shared" si="316"/>
        <v/>
      </c>
      <c r="BL651" s="186" t="str">
        <f t="shared" si="317"/>
        <v/>
      </c>
      <c r="BM651" s="186" t="str">
        <f t="shared" si="318"/>
        <v/>
      </c>
      <c r="BN651" s="186" t="str">
        <f t="shared" si="319"/>
        <v/>
      </c>
      <c r="BO651" s="186" t="str">
        <f t="shared" si="320"/>
        <v/>
      </c>
      <c r="BP651" s="186" t="str">
        <f t="shared" si="321"/>
        <v/>
      </c>
      <c r="BQ651" s="97"/>
      <c r="BR651" s="186">
        <f t="shared" si="322"/>
        <v>0</v>
      </c>
      <c r="BS651" s="186">
        <f t="shared" si="323"/>
        <v>0</v>
      </c>
      <c r="BT651" s="222">
        <f t="shared" si="324"/>
        <v>0</v>
      </c>
      <c r="BU651" s="222">
        <f t="shared" si="325"/>
        <v>0</v>
      </c>
      <c r="BV651" s="222">
        <f t="shared" si="326"/>
        <v>0</v>
      </c>
      <c r="BW651" s="222">
        <f t="shared" si="327"/>
        <v>0</v>
      </c>
      <c r="BX651" s="222">
        <f t="shared" si="328"/>
        <v>0</v>
      </c>
      <c r="BY651" s="106"/>
      <c r="BZ651" s="197" t="str">
        <f>IF(SUMIF('Input| Projects'!$AS$8:$CP$8,"Dx",'Input| Projects'!$AS651:$CP651)=0,"",SUMIF('Input| Projects'!$AS$8:$CP$8,"Dx",'Input| Projects'!$AS651:$CP651))</f>
        <v/>
      </c>
      <c r="CA651" s="197" t="str">
        <f>IF(SUMIF('Input| Projects'!$AS$8:$CP$8,"Tx",'Input| Projects'!$AS651:$CP651)=0,"",SUMIF('Input| Projects'!$AS$8:$CP$8,"Tx",'Input| Projects'!$AS651:$CP651))</f>
        <v/>
      </c>
      <c r="CB651" s="150" t="str">
        <f t="shared" si="335"/>
        <v/>
      </c>
    </row>
    <row r="652" spans="2:80" x14ac:dyDescent="0.2">
      <c r="B652" s="201">
        <f>IFERROR('Input| Projects'!B652,"")</f>
        <v>643</v>
      </c>
      <c r="C652" s="42" t="str">
        <f>IFERROR(IF('Input| Projects'!C652="","",'Input| Projects'!C652),"")</f>
        <v/>
      </c>
      <c r="D652" s="42" t="str">
        <f>IFERROR(IF('Input| Projects'!D652="","",'Input| Projects'!D652),"")</f>
        <v/>
      </c>
      <c r="E652" s="104"/>
      <c r="F652" s="190">
        <f>IFERROR('Input| Projects'!I652*'Input| Escalations'!$K$19,"")</f>
        <v>0</v>
      </c>
      <c r="G652" s="190">
        <f>IFERROR('Input| Projects'!J652*'Input| Escalations'!$K$19,"")</f>
        <v>0</v>
      </c>
      <c r="H652" s="190">
        <f>IFERROR('Input| Projects'!K652*'Input| Escalations'!$K$19,"")</f>
        <v>0</v>
      </c>
      <c r="I652" s="190">
        <f>IFERROR('Input| Projects'!L652*'Input| Escalations'!$K$19,"")</f>
        <v>0</v>
      </c>
      <c r="J652" s="190">
        <f>IFERROR('Input| Projects'!M652*'Input| Escalations'!$K$19,"")</f>
        <v>0</v>
      </c>
      <c r="K652" s="190">
        <f>IFERROR('Input| Projects'!N652*'Input| Escalations'!$K$19,"")</f>
        <v>0</v>
      </c>
      <c r="L652" s="190">
        <f>IFERROR('Input| Projects'!O652*'Input| Escalations'!$K$19,"")</f>
        <v>0</v>
      </c>
      <c r="M652" s="150" t="str">
        <f>IF(ABS(SUM(F652:L652)-(SUM('Input| Projects'!I652:O652)*'Input| Escalations'!$K$19))&lt;0.0000001,"",1)</f>
        <v/>
      </c>
      <c r="N652" s="192">
        <f>'Input| Projects'!$Y652*INDEX('Input| Escalations'!$H$33:$N$33,MATCH('Calc| Project Costs'!N$9,'Input| Escalations'!$H$23:$N$23,0))+'Input| Projects'!$Z652*INDEX('Input| Escalations'!$H$34:$N$34,MATCH('Calc| Project Costs'!N$9,'Input| Escalations'!$H$23:$N$23,0))+'Input| Projects'!$AA652*INDEX('Input| Escalations'!$H$35:$N$35,MATCH('Calc| Project Costs'!N$9,'Input| Escalations'!$H$23:$N$23,0))+1</f>
        <v>1</v>
      </c>
      <c r="O652" s="192">
        <f>'Input| Projects'!$Y652*INDEX('Input| Escalations'!$H$33:$N$33,MATCH('Calc| Project Costs'!O$9,'Input| Escalations'!$H$23:$N$23,0))+'Input| Projects'!$Z652*INDEX('Input| Escalations'!$H$34:$N$34,MATCH('Calc| Project Costs'!O$9,'Input| Escalations'!$H$23:$N$23,0))+'Input| Projects'!$AA652*INDEX('Input| Escalations'!$H$35:$N$35,MATCH('Calc| Project Costs'!O$9,'Input| Escalations'!$H$23:$N$23,0))+1</f>
        <v>1</v>
      </c>
      <c r="P652" s="192">
        <f>'Input| Projects'!$Y652*INDEX('Input| Escalations'!$H$33:$N$33,MATCH('Calc| Project Costs'!P$9,'Input| Escalations'!$H$23:$N$23,0))+'Input| Projects'!$Z652*INDEX('Input| Escalations'!$H$34:$N$34,MATCH('Calc| Project Costs'!P$9,'Input| Escalations'!$H$23:$N$23,0))+'Input| Projects'!$AA652*INDEX('Input| Escalations'!$H$35:$N$35,MATCH('Calc| Project Costs'!P$9,'Input| Escalations'!$H$23:$N$23,0))+1</f>
        <v>1</v>
      </c>
      <c r="Q652" s="192">
        <f>'Input| Projects'!$Y652*INDEX('Input| Escalations'!$H$33:$N$33,MATCH('Calc| Project Costs'!Q$9,'Input| Escalations'!$H$23:$N$23,0))+'Input| Projects'!$Z652*INDEX('Input| Escalations'!$H$34:$N$34,MATCH('Calc| Project Costs'!Q$9,'Input| Escalations'!$H$23:$N$23,0))+'Input| Projects'!$AA652*INDEX('Input| Escalations'!$H$35:$N$35,MATCH('Calc| Project Costs'!Q$9,'Input| Escalations'!$H$23:$N$23,0))+1</f>
        <v>1</v>
      </c>
      <c r="R652" s="192">
        <f>'Input| Projects'!$Y652*INDEX('Input| Escalations'!$H$33:$N$33,MATCH('Calc| Project Costs'!R$9,'Input| Escalations'!$H$23:$N$23,0))+'Input| Projects'!$Z652*INDEX('Input| Escalations'!$H$34:$N$34,MATCH('Calc| Project Costs'!R$9,'Input| Escalations'!$H$23:$N$23,0))+'Input| Projects'!$AA652*INDEX('Input| Escalations'!$H$35:$N$35,MATCH('Calc| Project Costs'!R$9,'Input| Escalations'!$H$23:$N$23,0))+1</f>
        <v>1</v>
      </c>
      <c r="S652" s="192">
        <f>'Input| Projects'!$Y652*INDEX('Input| Escalations'!$H$33:$N$33,MATCH('Calc| Project Costs'!S$9,'Input| Escalations'!$H$23:$N$23,0))+'Input| Projects'!$Z652*INDEX('Input| Escalations'!$H$34:$N$34,MATCH('Calc| Project Costs'!S$9,'Input| Escalations'!$H$23:$N$23,0))+'Input| Projects'!$AA652*INDEX('Input| Escalations'!$H$35:$N$35,MATCH('Calc| Project Costs'!S$9,'Input| Escalations'!$H$23:$N$23,0))+1</f>
        <v>1</v>
      </c>
      <c r="T652" s="192">
        <f>'Input| Projects'!$Y652*INDEX('Input| Escalations'!$H$33:$N$33,MATCH('Calc| Project Costs'!T$9,'Input| Escalations'!$H$23:$N$23,0))+'Input| Projects'!$Z652*INDEX('Input| Escalations'!$H$34:$N$34,MATCH('Calc| Project Costs'!T$9,'Input| Escalations'!$H$23:$N$23,0))+'Input| Projects'!$AA652*INDEX('Input| Escalations'!$H$35:$N$35,MATCH('Calc| Project Costs'!T$9,'Input| Escalations'!$H$23:$N$23,0))+1</f>
        <v>1</v>
      </c>
      <c r="U652" s="106"/>
      <c r="V652" s="186">
        <f t="shared" si="329"/>
        <v>0</v>
      </c>
      <c r="W652" s="186">
        <f t="shared" si="330"/>
        <v>0</v>
      </c>
      <c r="X652" s="186">
        <f t="shared" si="331"/>
        <v>0</v>
      </c>
      <c r="Y652" s="186">
        <f t="shared" si="307"/>
        <v>0</v>
      </c>
      <c r="Z652" s="186">
        <f t="shared" si="308"/>
        <v>0</v>
      </c>
      <c r="AA652" s="186">
        <f t="shared" si="309"/>
        <v>0</v>
      </c>
      <c r="AB652" s="186">
        <f t="shared" si="310"/>
        <v>0</v>
      </c>
      <c r="AC652" s="106"/>
      <c r="AD652" s="186">
        <f>'Input| Projects'!Q652*N652*'Input| Escalations'!$K$19</f>
        <v>0</v>
      </c>
      <c r="AE652" s="186">
        <f>'Input| Projects'!R652*O652*'Input| Escalations'!$K$19</f>
        <v>0</v>
      </c>
      <c r="AF652" s="186">
        <f>'Input| Projects'!S652*P652*'Input| Escalations'!$K$19</f>
        <v>0</v>
      </c>
      <c r="AG652" s="186">
        <f>'Input| Projects'!T652*Q652*'Input| Escalations'!$K$19</f>
        <v>0</v>
      </c>
      <c r="AH652" s="186">
        <f>'Input| Projects'!U652*R652*'Input| Escalations'!$K$19</f>
        <v>0</v>
      </c>
      <c r="AI652" s="186">
        <f>'Input| Projects'!V652*S652*'Input| Escalations'!$K$19</f>
        <v>0</v>
      </c>
      <c r="AJ652" s="186">
        <f>'Input| Projects'!W652*T652*'Input| Escalations'!$K$19</f>
        <v>0</v>
      </c>
      <c r="AK652" s="106"/>
      <c r="AL652" s="186" t="str">
        <f>IFERROR(IF('Input| Overheads'!$C$42="Direct costs",SUMPRODUCT(--('Input| Projects'!$AC652="Yes"),'Calc| Overheads Allocation'!C$8,'Calc| Project Costs'!V652),IF('Input| Overheads'!$C$42="Internal labour",SUMPRODUCT(--('Input| Projects'!$AC652="Yes"),'Calc| Overheads Allocation'!C$8,'Calc| Project Costs'!V652,'Input| Projects'!$Y652),IF('Input| Overheads'!$C$42="DNSP defined",SUMPRODUCT(--('Input| Projects'!$AC652="Yes"),'Calc| Overheads Allocation'!C$61,'Input| Projects'!$AF652),""))),"")</f>
        <v/>
      </c>
      <c r="AM652" s="186" t="str">
        <f>IFERROR(IF('Input| Overheads'!$C$42="Direct costs",SUMPRODUCT(--('Input| Projects'!$AC652="Yes"),'Calc| Overheads Allocation'!D$8,'Calc| Project Costs'!W652),IF('Input| Overheads'!$C$42="Internal labour",SUMPRODUCT(--('Input| Projects'!$AC652="Yes"),'Calc| Overheads Allocation'!D$8,'Calc| Project Costs'!W652,'Input| Projects'!$Y652),IF('Input| Overheads'!$C$42="DNSP defined",SUMPRODUCT(--('Input| Projects'!$AC652="Yes"),'Calc| Overheads Allocation'!D$61,'Input| Projects'!$AF652),""))),"")</f>
        <v/>
      </c>
      <c r="AN652" s="186" t="str">
        <f>IFERROR(IF('Input| Overheads'!$C$42="Direct costs",SUMPRODUCT(--('Input| Projects'!$AC652="Yes"),'Calc| Overheads Allocation'!E$8,'Calc| Project Costs'!X652),IF('Input| Overheads'!$C$42="Internal labour",SUMPRODUCT(--('Input| Projects'!$AC652="Yes"),'Calc| Overheads Allocation'!E$8,'Calc| Project Costs'!X652,'Input| Projects'!$Y652),IF('Input| Overheads'!$C$42="DNSP defined",SUMPRODUCT(--('Input| Projects'!$AC652="Yes"),'Calc| Overheads Allocation'!E$61,'Input| Projects'!$AF652),""))),"")</f>
        <v/>
      </c>
      <c r="AO652" s="186" t="str">
        <f>IFERROR(IF('Input| Overheads'!$C$42="Direct costs",SUMPRODUCT(--('Input| Projects'!$AC652="Yes"),'Calc| Overheads Allocation'!F$8,'Calc| Project Costs'!Y652),IF('Input| Overheads'!$C$42="Internal labour",SUMPRODUCT(--('Input| Projects'!$AC652="Yes"),'Calc| Overheads Allocation'!F$8,'Calc| Project Costs'!Y652,'Input| Projects'!$Y652),IF('Input| Overheads'!$C$42="DNSP defined",SUMPRODUCT(--('Input| Projects'!$AC652="Yes"),'Calc| Overheads Allocation'!F$61,'Input| Projects'!$AF652),""))),"")</f>
        <v/>
      </c>
      <c r="AP652" s="186" t="str">
        <f>IFERROR(IF('Input| Overheads'!$C$42="Direct costs",SUMPRODUCT(--('Input| Projects'!$AC652="Yes"),'Calc| Overheads Allocation'!G$8,'Calc| Project Costs'!Z652),IF('Input| Overheads'!$C$42="Internal labour",SUMPRODUCT(--('Input| Projects'!$AC652="Yes"),'Calc| Overheads Allocation'!G$8,'Calc| Project Costs'!Z652,'Input| Projects'!$Y652),IF('Input| Overheads'!$C$42="DNSP defined",SUMPRODUCT(--('Input| Projects'!$AC652="Yes"),'Calc| Overheads Allocation'!G$61,'Input| Projects'!$AF652),""))),"")</f>
        <v/>
      </c>
      <c r="AQ652" s="186" t="str">
        <f>IFERROR(IF('Input| Overheads'!$C$42="Direct costs",SUMPRODUCT(--('Input| Projects'!$AC652="Yes"),'Calc| Overheads Allocation'!H$8,'Calc| Project Costs'!AA652),IF('Input| Overheads'!$C$42="Internal labour",SUMPRODUCT(--('Input| Projects'!$AC652="Yes"),'Calc| Overheads Allocation'!H$8,'Calc| Project Costs'!AA652,'Input| Projects'!$Y652),IF('Input| Overheads'!$C$42="DNSP defined",SUMPRODUCT(--('Input| Projects'!$AC652="Yes"),'Calc| Overheads Allocation'!H$61,'Input| Projects'!$AF652),""))),"")</f>
        <v/>
      </c>
      <c r="AR652" s="186" t="str">
        <f>IFERROR(IF('Input| Overheads'!$C$42="Direct costs",SUMPRODUCT(--('Input| Projects'!$AC652="Yes"),'Calc| Overheads Allocation'!I$8,'Calc| Project Costs'!AB652),IF('Input| Overheads'!$C$42="Internal labour",SUMPRODUCT(--('Input| Projects'!$AC652="Yes"),'Calc| Overheads Allocation'!I$8,'Calc| Project Costs'!AB652,'Input| Projects'!$Y652),IF('Input| Overheads'!$C$42="DNSP defined",SUMPRODUCT(--('Input| Projects'!$AC652="Yes"),'Calc| Overheads Allocation'!I$61,'Input| Projects'!$AF652),""))),"")</f>
        <v/>
      </c>
      <c r="AS652" s="106"/>
      <c r="AT652" s="186" t="str">
        <f>IFERROR(IF('Input| Overheads'!$C$42="Direct costs",SUMPRODUCT(--('Input| Projects'!$AD652="Yes"),'Calc| Overheads Allocation'!C$9,'Calc| Project Costs'!V652),IF('Input| Overheads'!$C$42="Internal labour",SUMPRODUCT(--('Input| Projects'!$AD652="Yes"),'Calc| Overheads Allocation'!C$9,'Calc| Project Costs'!V652,'Input| Projects'!$Y652),IF('Input| Overheads'!$C$42="DNSP defined",SUMPRODUCT(--('Input| Projects'!$AD652="Yes"),'Calc| Overheads Allocation'!C$62,'Input| Projects'!$AG652),""))),"")</f>
        <v/>
      </c>
      <c r="AU652" s="186" t="str">
        <f>IFERROR(IF('Input| Overheads'!$C$42="Direct costs",SUMPRODUCT(--('Input| Projects'!$AD652="Yes"),'Calc| Overheads Allocation'!D$9,'Calc| Project Costs'!W652),IF('Input| Overheads'!$C$42="Internal labour",SUMPRODUCT(--('Input| Projects'!$AD652="Yes"),'Calc| Overheads Allocation'!D$9,'Calc| Project Costs'!W652,'Input| Projects'!$Y652),IF('Input| Overheads'!$C$42="DNSP defined",SUMPRODUCT(--('Input| Projects'!$AD652="Yes"),'Calc| Overheads Allocation'!D$62,'Input| Projects'!$AG652),""))),"")</f>
        <v/>
      </c>
      <c r="AV652" s="186" t="str">
        <f>IFERROR(IF('Input| Overheads'!$C$42="Direct costs",SUMPRODUCT(--('Input| Projects'!$AD652="Yes"),'Calc| Overheads Allocation'!E$9,'Calc| Project Costs'!X652),IF('Input| Overheads'!$C$42="Internal labour",SUMPRODUCT(--('Input| Projects'!$AD652="Yes"),'Calc| Overheads Allocation'!E$9,'Calc| Project Costs'!X652,'Input| Projects'!$Y652),IF('Input| Overheads'!$C$42="DNSP defined",SUMPRODUCT(--('Input| Projects'!$AD652="Yes"),'Calc| Overheads Allocation'!E$62,'Input| Projects'!$AG652),""))),"")</f>
        <v/>
      </c>
      <c r="AW652" s="186" t="str">
        <f>IFERROR(IF('Input| Overheads'!$C$42="Direct costs",SUMPRODUCT(--('Input| Projects'!$AD652="Yes"),'Calc| Overheads Allocation'!F$9,'Calc| Project Costs'!Y652),IF('Input| Overheads'!$C$42="Internal labour",SUMPRODUCT(--('Input| Projects'!$AD652="Yes"),'Calc| Overheads Allocation'!F$9,'Calc| Project Costs'!Y652,'Input| Projects'!$Y652),IF('Input| Overheads'!$C$42="DNSP defined",SUMPRODUCT(--('Input| Projects'!$AD652="Yes"),'Calc| Overheads Allocation'!F$62,'Input| Projects'!$AG652),""))),"")</f>
        <v/>
      </c>
      <c r="AX652" s="186" t="str">
        <f>IFERROR(IF('Input| Overheads'!$C$42="Direct costs",SUMPRODUCT(--('Input| Projects'!$AD652="Yes"),'Calc| Overheads Allocation'!G$9,'Calc| Project Costs'!Z652),IF('Input| Overheads'!$C$42="Internal labour",SUMPRODUCT(--('Input| Projects'!$AD652="Yes"),'Calc| Overheads Allocation'!G$9,'Calc| Project Costs'!Z652,'Input| Projects'!$Y652),IF('Input| Overheads'!$C$42="DNSP defined",SUMPRODUCT(--('Input| Projects'!$AD652="Yes"),'Calc| Overheads Allocation'!G$62,'Input| Projects'!$AG652),""))),"")</f>
        <v/>
      </c>
      <c r="AY652" s="186" t="str">
        <f>IFERROR(IF('Input| Overheads'!$C$42="Direct costs",SUMPRODUCT(--('Input| Projects'!$AD652="Yes"),'Calc| Overheads Allocation'!H$9,'Calc| Project Costs'!AA652),IF('Input| Overheads'!$C$42="Internal labour",SUMPRODUCT(--('Input| Projects'!$AD652="Yes"),'Calc| Overheads Allocation'!H$9,'Calc| Project Costs'!AA652,'Input| Projects'!$Y652),IF('Input| Overheads'!$C$42="DNSP defined",SUMPRODUCT(--('Input| Projects'!$AD652="Yes"),'Calc| Overheads Allocation'!H$62,'Input| Projects'!$AG652),""))),"")</f>
        <v/>
      </c>
      <c r="AZ652" s="186" t="str">
        <f>IFERROR(IF('Input| Overheads'!$C$42="Direct costs",SUMPRODUCT(--('Input| Projects'!$AD652="Yes"),'Calc| Overheads Allocation'!I$9,'Calc| Project Costs'!AB652),IF('Input| Overheads'!$C$42="Internal labour",SUMPRODUCT(--('Input| Projects'!$AD652="Yes"),'Calc| Overheads Allocation'!I$9,'Calc| Project Costs'!AB652,'Input| Projects'!$Y652),IF('Input| Overheads'!$C$42="DNSP defined",SUMPRODUCT(--('Input| Projects'!$AD652="Yes"),'Calc| Overheads Allocation'!I$62,'Input| Projects'!$AG652),""))),"")</f>
        <v/>
      </c>
      <c r="BA652" s="106"/>
      <c r="BB652" s="186">
        <f t="shared" si="332"/>
        <v>0</v>
      </c>
      <c r="BC652" s="186">
        <f t="shared" si="333"/>
        <v>0</v>
      </c>
      <c r="BD652" s="186">
        <f t="shared" si="334"/>
        <v>0</v>
      </c>
      <c r="BE652" s="186">
        <f t="shared" si="311"/>
        <v>0</v>
      </c>
      <c r="BF652" s="186">
        <f t="shared" si="312"/>
        <v>0</v>
      </c>
      <c r="BG652" s="186">
        <f t="shared" si="313"/>
        <v>0</v>
      </c>
      <c r="BH652" s="186">
        <f t="shared" si="314"/>
        <v>0</v>
      </c>
      <c r="BI652" s="97"/>
      <c r="BJ652" s="186" t="str">
        <f t="shared" si="315"/>
        <v/>
      </c>
      <c r="BK652" s="186" t="str">
        <f t="shared" si="316"/>
        <v/>
      </c>
      <c r="BL652" s="186" t="str">
        <f t="shared" si="317"/>
        <v/>
      </c>
      <c r="BM652" s="186" t="str">
        <f t="shared" si="318"/>
        <v/>
      </c>
      <c r="BN652" s="186" t="str">
        <f t="shared" si="319"/>
        <v/>
      </c>
      <c r="BO652" s="186" t="str">
        <f t="shared" si="320"/>
        <v/>
      </c>
      <c r="BP652" s="186" t="str">
        <f t="shared" si="321"/>
        <v/>
      </c>
      <c r="BQ652" s="97"/>
      <c r="BR652" s="186">
        <f t="shared" si="322"/>
        <v>0</v>
      </c>
      <c r="BS652" s="186">
        <f t="shared" si="323"/>
        <v>0</v>
      </c>
      <c r="BT652" s="222">
        <f t="shared" si="324"/>
        <v>0</v>
      </c>
      <c r="BU652" s="222">
        <f t="shared" si="325"/>
        <v>0</v>
      </c>
      <c r="BV652" s="222">
        <f t="shared" si="326"/>
        <v>0</v>
      </c>
      <c r="BW652" s="222">
        <f t="shared" si="327"/>
        <v>0</v>
      </c>
      <c r="BX652" s="222">
        <f t="shared" si="328"/>
        <v>0</v>
      </c>
      <c r="BY652" s="106"/>
      <c r="BZ652" s="197" t="str">
        <f>IF(SUMIF('Input| Projects'!$AS$8:$CP$8,"Dx",'Input| Projects'!$AS652:$CP652)=0,"",SUMIF('Input| Projects'!$AS$8:$CP$8,"Dx",'Input| Projects'!$AS652:$CP652))</f>
        <v/>
      </c>
      <c r="CA652" s="197" t="str">
        <f>IF(SUMIF('Input| Projects'!$AS$8:$CP$8,"Tx",'Input| Projects'!$AS652:$CP652)=0,"",SUMIF('Input| Projects'!$AS$8:$CP$8,"Tx",'Input| Projects'!$AS652:$CP652))</f>
        <v/>
      </c>
      <c r="CB652" s="150" t="str">
        <f t="shared" si="335"/>
        <v/>
      </c>
    </row>
    <row r="653" spans="2:80" x14ac:dyDescent="0.2">
      <c r="B653" s="201">
        <f>IFERROR('Input| Projects'!B653,"")</f>
        <v>644</v>
      </c>
      <c r="C653" s="42" t="str">
        <f>IFERROR(IF('Input| Projects'!C653="","",'Input| Projects'!C653),"")</f>
        <v/>
      </c>
      <c r="D653" s="42" t="str">
        <f>IFERROR(IF('Input| Projects'!D653="","",'Input| Projects'!D653),"")</f>
        <v/>
      </c>
      <c r="E653" s="104"/>
      <c r="F653" s="190">
        <f>IFERROR('Input| Projects'!I653*'Input| Escalations'!$K$19,"")</f>
        <v>0</v>
      </c>
      <c r="G653" s="190">
        <f>IFERROR('Input| Projects'!J653*'Input| Escalations'!$K$19,"")</f>
        <v>0</v>
      </c>
      <c r="H653" s="190">
        <f>IFERROR('Input| Projects'!K653*'Input| Escalations'!$K$19,"")</f>
        <v>0</v>
      </c>
      <c r="I653" s="190">
        <f>IFERROR('Input| Projects'!L653*'Input| Escalations'!$K$19,"")</f>
        <v>0</v>
      </c>
      <c r="J653" s="190">
        <f>IFERROR('Input| Projects'!M653*'Input| Escalations'!$K$19,"")</f>
        <v>0</v>
      </c>
      <c r="K653" s="190">
        <f>IFERROR('Input| Projects'!N653*'Input| Escalations'!$K$19,"")</f>
        <v>0</v>
      </c>
      <c r="L653" s="190">
        <f>IFERROR('Input| Projects'!O653*'Input| Escalations'!$K$19,"")</f>
        <v>0</v>
      </c>
      <c r="M653" s="150" t="str">
        <f>IF(ABS(SUM(F653:L653)-(SUM('Input| Projects'!I653:O653)*'Input| Escalations'!$K$19))&lt;0.0000001,"",1)</f>
        <v/>
      </c>
      <c r="N653" s="192">
        <f>'Input| Projects'!$Y653*INDEX('Input| Escalations'!$H$33:$N$33,MATCH('Calc| Project Costs'!N$9,'Input| Escalations'!$H$23:$N$23,0))+'Input| Projects'!$Z653*INDEX('Input| Escalations'!$H$34:$N$34,MATCH('Calc| Project Costs'!N$9,'Input| Escalations'!$H$23:$N$23,0))+'Input| Projects'!$AA653*INDEX('Input| Escalations'!$H$35:$N$35,MATCH('Calc| Project Costs'!N$9,'Input| Escalations'!$H$23:$N$23,0))+1</f>
        <v>1</v>
      </c>
      <c r="O653" s="192">
        <f>'Input| Projects'!$Y653*INDEX('Input| Escalations'!$H$33:$N$33,MATCH('Calc| Project Costs'!O$9,'Input| Escalations'!$H$23:$N$23,0))+'Input| Projects'!$Z653*INDEX('Input| Escalations'!$H$34:$N$34,MATCH('Calc| Project Costs'!O$9,'Input| Escalations'!$H$23:$N$23,0))+'Input| Projects'!$AA653*INDEX('Input| Escalations'!$H$35:$N$35,MATCH('Calc| Project Costs'!O$9,'Input| Escalations'!$H$23:$N$23,0))+1</f>
        <v>1</v>
      </c>
      <c r="P653" s="192">
        <f>'Input| Projects'!$Y653*INDEX('Input| Escalations'!$H$33:$N$33,MATCH('Calc| Project Costs'!P$9,'Input| Escalations'!$H$23:$N$23,0))+'Input| Projects'!$Z653*INDEX('Input| Escalations'!$H$34:$N$34,MATCH('Calc| Project Costs'!P$9,'Input| Escalations'!$H$23:$N$23,0))+'Input| Projects'!$AA653*INDEX('Input| Escalations'!$H$35:$N$35,MATCH('Calc| Project Costs'!P$9,'Input| Escalations'!$H$23:$N$23,0))+1</f>
        <v>1</v>
      </c>
      <c r="Q653" s="192">
        <f>'Input| Projects'!$Y653*INDEX('Input| Escalations'!$H$33:$N$33,MATCH('Calc| Project Costs'!Q$9,'Input| Escalations'!$H$23:$N$23,0))+'Input| Projects'!$Z653*INDEX('Input| Escalations'!$H$34:$N$34,MATCH('Calc| Project Costs'!Q$9,'Input| Escalations'!$H$23:$N$23,0))+'Input| Projects'!$AA653*INDEX('Input| Escalations'!$H$35:$N$35,MATCH('Calc| Project Costs'!Q$9,'Input| Escalations'!$H$23:$N$23,0))+1</f>
        <v>1</v>
      </c>
      <c r="R653" s="192">
        <f>'Input| Projects'!$Y653*INDEX('Input| Escalations'!$H$33:$N$33,MATCH('Calc| Project Costs'!R$9,'Input| Escalations'!$H$23:$N$23,0))+'Input| Projects'!$Z653*INDEX('Input| Escalations'!$H$34:$N$34,MATCH('Calc| Project Costs'!R$9,'Input| Escalations'!$H$23:$N$23,0))+'Input| Projects'!$AA653*INDEX('Input| Escalations'!$H$35:$N$35,MATCH('Calc| Project Costs'!R$9,'Input| Escalations'!$H$23:$N$23,0))+1</f>
        <v>1</v>
      </c>
      <c r="S653" s="192">
        <f>'Input| Projects'!$Y653*INDEX('Input| Escalations'!$H$33:$N$33,MATCH('Calc| Project Costs'!S$9,'Input| Escalations'!$H$23:$N$23,0))+'Input| Projects'!$Z653*INDEX('Input| Escalations'!$H$34:$N$34,MATCH('Calc| Project Costs'!S$9,'Input| Escalations'!$H$23:$N$23,0))+'Input| Projects'!$AA653*INDEX('Input| Escalations'!$H$35:$N$35,MATCH('Calc| Project Costs'!S$9,'Input| Escalations'!$H$23:$N$23,0))+1</f>
        <v>1</v>
      </c>
      <c r="T653" s="192">
        <f>'Input| Projects'!$Y653*INDEX('Input| Escalations'!$H$33:$N$33,MATCH('Calc| Project Costs'!T$9,'Input| Escalations'!$H$23:$N$23,0))+'Input| Projects'!$Z653*INDEX('Input| Escalations'!$H$34:$N$34,MATCH('Calc| Project Costs'!T$9,'Input| Escalations'!$H$23:$N$23,0))+'Input| Projects'!$AA653*INDEX('Input| Escalations'!$H$35:$N$35,MATCH('Calc| Project Costs'!T$9,'Input| Escalations'!$H$23:$N$23,0))+1</f>
        <v>1</v>
      </c>
      <c r="U653" s="106"/>
      <c r="V653" s="186">
        <f t="shared" si="329"/>
        <v>0</v>
      </c>
      <c r="W653" s="186">
        <f t="shared" si="330"/>
        <v>0</v>
      </c>
      <c r="X653" s="186">
        <f t="shared" si="331"/>
        <v>0</v>
      </c>
      <c r="Y653" s="186">
        <f t="shared" si="307"/>
        <v>0</v>
      </c>
      <c r="Z653" s="186">
        <f t="shared" si="308"/>
        <v>0</v>
      </c>
      <c r="AA653" s="186">
        <f t="shared" si="309"/>
        <v>0</v>
      </c>
      <c r="AB653" s="186">
        <f t="shared" si="310"/>
        <v>0</v>
      </c>
      <c r="AC653" s="106"/>
      <c r="AD653" s="186">
        <f>'Input| Projects'!Q653*N653*'Input| Escalations'!$K$19</f>
        <v>0</v>
      </c>
      <c r="AE653" s="186">
        <f>'Input| Projects'!R653*O653*'Input| Escalations'!$K$19</f>
        <v>0</v>
      </c>
      <c r="AF653" s="186">
        <f>'Input| Projects'!S653*P653*'Input| Escalations'!$K$19</f>
        <v>0</v>
      </c>
      <c r="AG653" s="186">
        <f>'Input| Projects'!T653*Q653*'Input| Escalations'!$K$19</f>
        <v>0</v>
      </c>
      <c r="AH653" s="186">
        <f>'Input| Projects'!U653*R653*'Input| Escalations'!$K$19</f>
        <v>0</v>
      </c>
      <c r="AI653" s="186">
        <f>'Input| Projects'!V653*S653*'Input| Escalations'!$K$19</f>
        <v>0</v>
      </c>
      <c r="AJ653" s="186">
        <f>'Input| Projects'!W653*T653*'Input| Escalations'!$K$19</f>
        <v>0</v>
      </c>
      <c r="AK653" s="106"/>
      <c r="AL653" s="186" t="str">
        <f>IFERROR(IF('Input| Overheads'!$C$42="Direct costs",SUMPRODUCT(--('Input| Projects'!$AC653="Yes"),'Calc| Overheads Allocation'!C$8,'Calc| Project Costs'!V653),IF('Input| Overheads'!$C$42="Internal labour",SUMPRODUCT(--('Input| Projects'!$AC653="Yes"),'Calc| Overheads Allocation'!C$8,'Calc| Project Costs'!V653,'Input| Projects'!$Y653),IF('Input| Overheads'!$C$42="DNSP defined",SUMPRODUCT(--('Input| Projects'!$AC653="Yes"),'Calc| Overheads Allocation'!C$61,'Input| Projects'!$AF653),""))),"")</f>
        <v/>
      </c>
      <c r="AM653" s="186" t="str">
        <f>IFERROR(IF('Input| Overheads'!$C$42="Direct costs",SUMPRODUCT(--('Input| Projects'!$AC653="Yes"),'Calc| Overheads Allocation'!D$8,'Calc| Project Costs'!W653),IF('Input| Overheads'!$C$42="Internal labour",SUMPRODUCT(--('Input| Projects'!$AC653="Yes"),'Calc| Overheads Allocation'!D$8,'Calc| Project Costs'!W653,'Input| Projects'!$Y653),IF('Input| Overheads'!$C$42="DNSP defined",SUMPRODUCT(--('Input| Projects'!$AC653="Yes"),'Calc| Overheads Allocation'!D$61,'Input| Projects'!$AF653),""))),"")</f>
        <v/>
      </c>
      <c r="AN653" s="186" t="str">
        <f>IFERROR(IF('Input| Overheads'!$C$42="Direct costs",SUMPRODUCT(--('Input| Projects'!$AC653="Yes"),'Calc| Overheads Allocation'!E$8,'Calc| Project Costs'!X653),IF('Input| Overheads'!$C$42="Internal labour",SUMPRODUCT(--('Input| Projects'!$AC653="Yes"),'Calc| Overheads Allocation'!E$8,'Calc| Project Costs'!X653,'Input| Projects'!$Y653),IF('Input| Overheads'!$C$42="DNSP defined",SUMPRODUCT(--('Input| Projects'!$AC653="Yes"),'Calc| Overheads Allocation'!E$61,'Input| Projects'!$AF653),""))),"")</f>
        <v/>
      </c>
      <c r="AO653" s="186" t="str">
        <f>IFERROR(IF('Input| Overheads'!$C$42="Direct costs",SUMPRODUCT(--('Input| Projects'!$AC653="Yes"),'Calc| Overheads Allocation'!F$8,'Calc| Project Costs'!Y653),IF('Input| Overheads'!$C$42="Internal labour",SUMPRODUCT(--('Input| Projects'!$AC653="Yes"),'Calc| Overheads Allocation'!F$8,'Calc| Project Costs'!Y653,'Input| Projects'!$Y653),IF('Input| Overheads'!$C$42="DNSP defined",SUMPRODUCT(--('Input| Projects'!$AC653="Yes"),'Calc| Overheads Allocation'!F$61,'Input| Projects'!$AF653),""))),"")</f>
        <v/>
      </c>
      <c r="AP653" s="186" t="str">
        <f>IFERROR(IF('Input| Overheads'!$C$42="Direct costs",SUMPRODUCT(--('Input| Projects'!$AC653="Yes"),'Calc| Overheads Allocation'!G$8,'Calc| Project Costs'!Z653),IF('Input| Overheads'!$C$42="Internal labour",SUMPRODUCT(--('Input| Projects'!$AC653="Yes"),'Calc| Overheads Allocation'!G$8,'Calc| Project Costs'!Z653,'Input| Projects'!$Y653),IF('Input| Overheads'!$C$42="DNSP defined",SUMPRODUCT(--('Input| Projects'!$AC653="Yes"),'Calc| Overheads Allocation'!G$61,'Input| Projects'!$AF653),""))),"")</f>
        <v/>
      </c>
      <c r="AQ653" s="186" t="str">
        <f>IFERROR(IF('Input| Overheads'!$C$42="Direct costs",SUMPRODUCT(--('Input| Projects'!$AC653="Yes"),'Calc| Overheads Allocation'!H$8,'Calc| Project Costs'!AA653),IF('Input| Overheads'!$C$42="Internal labour",SUMPRODUCT(--('Input| Projects'!$AC653="Yes"),'Calc| Overheads Allocation'!H$8,'Calc| Project Costs'!AA653,'Input| Projects'!$Y653),IF('Input| Overheads'!$C$42="DNSP defined",SUMPRODUCT(--('Input| Projects'!$AC653="Yes"),'Calc| Overheads Allocation'!H$61,'Input| Projects'!$AF653),""))),"")</f>
        <v/>
      </c>
      <c r="AR653" s="186" t="str">
        <f>IFERROR(IF('Input| Overheads'!$C$42="Direct costs",SUMPRODUCT(--('Input| Projects'!$AC653="Yes"),'Calc| Overheads Allocation'!I$8,'Calc| Project Costs'!AB653),IF('Input| Overheads'!$C$42="Internal labour",SUMPRODUCT(--('Input| Projects'!$AC653="Yes"),'Calc| Overheads Allocation'!I$8,'Calc| Project Costs'!AB653,'Input| Projects'!$Y653),IF('Input| Overheads'!$C$42="DNSP defined",SUMPRODUCT(--('Input| Projects'!$AC653="Yes"),'Calc| Overheads Allocation'!I$61,'Input| Projects'!$AF653),""))),"")</f>
        <v/>
      </c>
      <c r="AS653" s="106"/>
      <c r="AT653" s="186" t="str">
        <f>IFERROR(IF('Input| Overheads'!$C$42="Direct costs",SUMPRODUCT(--('Input| Projects'!$AD653="Yes"),'Calc| Overheads Allocation'!C$9,'Calc| Project Costs'!V653),IF('Input| Overheads'!$C$42="Internal labour",SUMPRODUCT(--('Input| Projects'!$AD653="Yes"),'Calc| Overheads Allocation'!C$9,'Calc| Project Costs'!V653,'Input| Projects'!$Y653),IF('Input| Overheads'!$C$42="DNSP defined",SUMPRODUCT(--('Input| Projects'!$AD653="Yes"),'Calc| Overheads Allocation'!C$62,'Input| Projects'!$AG653),""))),"")</f>
        <v/>
      </c>
      <c r="AU653" s="186" t="str">
        <f>IFERROR(IF('Input| Overheads'!$C$42="Direct costs",SUMPRODUCT(--('Input| Projects'!$AD653="Yes"),'Calc| Overheads Allocation'!D$9,'Calc| Project Costs'!W653),IF('Input| Overheads'!$C$42="Internal labour",SUMPRODUCT(--('Input| Projects'!$AD653="Yes"),'Calc| Overheads Allocation'!D$9,'Calc| Project Costs'!W653,'Input| Projects'!$Y653),IF('Input| Overheads'!$C$42="DNSP defined",SUMPRODUCT(--('Input| Projects'!$AD653="Yes"),'Calc| Overheads Allocation'!D$62,'Input| Projects'!$AG653),""))),"")</f>
        <v/>
      </c>
      <c r="AV653" s="186" t="str">
        <f>IFERROR(IF('Input| Overheads'!$C$42="Direct costs",SUMPRODUCT(--('Input| Projects'!$AD653="Yes"),'Calc| Overheads Allocation'!E$9,'Calc| Project Costs'!X653),IF('Input| Overheads'!$C$42="Internal labour",SUMPRODUCT(--('Input| Projects'!$AD653="Yes"),'Calc| Overheads Allocation'!E$9,'Calc| Project Costs'!X653,'Input| Projects'!$Y653),IF('Input| Overheads'!$C$42="DNSP defined",SUMPRODUCT(--('Input| Projects'!$AD653="Yes"),'Calc| Overheads Allocation'!E$62,'Input| Projects'!$AG653),""))),"")</f>
        <v/>
      </c>
      <c r="AW653" s="186" t="str">
        <f>IFERROR(IF('Input| Overheads'!$C$42="Direct costs",SUMPRODUCT(--('Input| Projects'!$AD653="Yes"),'Calc| Overheads Allocation'!F$9,'Calc| Project Costs'!Y653),IF('Input| Overheads'!$C$42="Internal labour",SUMPRODUCT(--('Input| Projects'!$AD653="Yes"),'Calc| Overheads Allocation'!F$9,'Calc| Project Costs'!Y653,'Input| Projects'!$Y653),IF('Input| Overheads'!$C$42="DNSP defined",SUMPRODUCT(--('Input| Projects'!$AD653="Yes"),'Calc| Overheads Allocation'!F$62,'Input| Projects'!$AG653),""))),"")</f>
        <v/>
      </c>
      <c r="AX653" s="186" t="str">
        <f>IFERROR(IF('Input| Overheads'!$C$42="Direct costs",SUMPRODUCT(--('Input| Projects'!$AD653="Yes"),'Calc| Overheads Allocation'!G$9,'Calc| Project Costs'!Z653),IF('Input| Overheads'!$C$42="Internal labour",SUMPRODUCT(--('Input| Projects'!$AD653="Yes"),'Calc| Overheads Allocation'!G$9,'Calc| Project Costs'!Z653,'Input| Projects'!$Y653),IF('Input| Overheads'!$C$42="DNSP defined",SUMPRODUCT(--('Input| Projects'!$AD653="Yes"),'Calc| Overheads Allocation'!G$62,'Input| Projects'!$AG653),""))),"")</f>
        <v/>
      </c>
      <c r="AY653" s="186" t="str">
        <f>IFERROR(IF('Input| Overheads'!$C$42="Direct costs",SUMPRODUCT(--('Input| Projects'!$AD653="Yes"),'Calc| Overheads Allocation'!H$9,'Calc| Project Costs'!AA653),IF('Input| Overheads'!$C$42="Internal labour",SUMPRODUCT(--('Input| Projects'!$AD653="Yes"),'Calc| Overheads Allocation'!H$9,'Calc| Project Costs'!AA653,'Input| Projects'!$Y653),IF('Input| Overheads'!$C$42="DNSP defined",SUMPRODUCT(--('Input| Projects'!$AD653="Yes"),'Calc| Overheads Allocation'!H$62,'Input| Projects'!$AG653),""))),"")</f>
        <v/>
      </c>
      <c r="AZ653" s="186" t="str">
        <f>IFERROR(IF('Input| Overheads'!$C$42="Direct costs",SUMPRODUCT(--('Input| Projects'!$AD653="Yes"),'Calc| Overheads Allocation'!I$9,'Calc| Project Costs'!AB653),IF('Input| Overheads'!$C$42="Internal labour",SUMPRODUCT(--('Input| Projects'!$AD653="Yes"),'Calc| Overheads Allocation'!I$9,'Calc| Project Costs'!AB653,'Input| Projects'!$Y653),IF('Input| Overheads'!$C$42="DNSP defined",SUMPRODUCT(--('Input| Projects'!$AD653="Yes"),'Calc| Overheads Allocation'!I$62,'Input| Projects'!$AG653),""))),"")</f>
        <v/>
      </c>
      <c r="BA653" s="106"/>
      <c r="BB653" s="186">
        <f t="shared" si="332"/>
        <v>0</v>
      </c>
      <c r="BC653" s="186">
        <f t="shared" si="333"/>
        <v>0</v>
      </c>
      <c r="BD653" s="186">
        <f t="shared" si="334"/>
        <v>0</v>
      </c>
      <c r="BE653" s="186">
        <f t="shared" si="311"/>
        <v>0</v>
      </c>
      <c r="BF653" s="186">
        <f t="shared" si="312"/>
        <v>0</v>
      </c>
      <c r="BG653" s="186">
        <f t="shared" si="313"/>
        <v>0</v>
      </c>
      <c r="BH653" s="186">
        <f t="shared" si="314"/>
        <v>0</v>
      </c>
      <c r="BI653" s="97"/>
      <c r="BJ653" s="186" t="str">
        <f t="shared" si="315"/>
        <v/>
      </c>
      <c r="BK653" s="186" t="str">
        <f t="shared" si="316"/>
        <v/>
      </c>
      <c r="BL653" s="186" t="str">
        <f t="shared" si="317"/>
        <v/>
      </c>
      <c r="BM653" s="186" t="str">
        <f t="shared" si="318"/>
        <v/>
      </c>
      <c r="BN653" s="186" t="str">
        <f t="shared" si="319"/>
        <v/>
      </c>
      <c r="BO653" s="186" t="str">
        <f t="shared" si="320"/>
        <v/>
      </c>
      <c r="BP653" s="186" t="str">
        <f t="shared" si="321"/>
        <v/>
      </c>
      <c r="BQ653" s="97"/>
      <c r="BR653" s="186">
        <f t="shared" si="322"/>
        <v>0</v>
      </c>
      <c r="BS653" s="186">
        <f t="shared" si="323"/>
        <v>0</v>
      </c>
      <c r="BT653" s="222">
        <f t="shared" si="324"/>
        <v>0</v>
      </c>
      <c r="BU653" s="222">
        <f t="shared" si="325"/>
        <v>0</v>
      </c>
      <c r="BV653" s="222">
        <f t="shared" si="326"/>
        <v>0</v>
      </c>
      <c r="BW653" s="222">
        <f t="shared" si="327"/>
        <v>0</v>
      </c>
      <c r="BX653" s="222">
        <f t="shared" si="328"/>
        <v>0</v>
      </c>
      <c r="BY653" s="106"/>
      <c r="BZ653" s="197" t="str">
        <f>IF(SUMIF('Input| Projects'!$AS$8:$CP$8,"Dx",'Input| Projects'!$AS653:$CP653)=0,"",SUMIF('Input| Projects'!$AS$8:$CP$8,"Dx",'Input| Projects'!$AS653:$CP653))</f>
        <v/>
      </c>
      <c r="CA653" s="197" t="str">
        <f>IF(SUMIF('Input| Projects'!$AS$8:$CP$8,"Tx",'Input| Projects'!$AS653:$CP653)=0,"",SUMIF('Input| Projects'!$AS$8:$CP$8,"Tx",'Input| Projects'!$AS653:$CP653))</f>
        <v/>
      </c>
      <c r="CB653" s="150" t="str">
        <f t="shared" si="335"/>
        <v/>
      </c>
    </row>
    <row r="654" spans="2:80" x14ac:dyDescent="0.2">
      <c r="B654" s="201">
        <f>IFERROR('Input| Projects'!B654,"")</f>
        <v>645</v>
      </c>
      <c r="C654" s="42" t="str">
        <f>IFERROR(IF('Input| Projects'!C654="","",'Input| Projects'!C654),"")</f>
        <v/>
      </c>
      <c r="D654" s="42" t="str">
        <f>IFERROR(IF('Input| Projects'!D654="","",'Input| Projects'!D654),"")</f>
        <v/>
      </c>
      <c r="E654" s="104"/>
      <c r="F654" s="190">
        <f>IFERROR('Input| Projects'!I654*'Input| Escalations'!$K$19,"")</f>
        <v>0</v>
      </c>
      <c r="G654" s="190">
        <f>IFERROR('Input| Projects'!J654*'Input| Escalations'!$K$19,"")</f>
        <v>0</v>
      </c>
      <c r="H654" s="190">
        <f>IFERROR('Input| Projects'!K654*'Input| Escalations'!$K$19,"")</f>
        <v>0</v>
      </c>
      <c r="I654" s="190">
        <f>IFERROR('Input| Projects'!L654*'Input| Escalations'!$K$19,"")</f>
        <v>0</v>
      </c>
      <c r="J654" s="190">
        <f>IFERROR('Input| Projects'!M654*'Input| Escalations'!$K$19,"")</f>
        <v>0</v>
      </c>
      <c r="K654" s="190">
        <f>IFERROR('Input| Projects'!N654*'Input| Escalations'!$K$19,"")</f>
        <v>0</v>
      </c>
      <c r="L654" s="190">
        <f>IFERROR('Input| Projects'!O654*'Input| Escalations'!$K$19,"")</f>
        <v>0</v>
      </c>
      <c r="M654" s="150" t="str">
        <f>IF(ABS(SUM(F654:L654)-(SUM('Input| Projects'!I654:O654)*'Input| Escalations'!$K$19))&lt;0.0000001,"",1)</f>
        <v/>
      </c>
      <c r="N654" s="192">
        <f>'Input| Projects'!$Y654*INDEX('Input| Escalations'!$H$33:$N$33,MATCH('Calc| Project Costs'!N$9,'Input| Escalations'!$H$23:$N$23,0))+'Input| Projects'!$Z654*INDEX('Input| Escalations'!$H$34:$N$34,MATCH('Calc| Project Costs'!N$9,'Input| Escalations'!$H$23:$N$23,0))+'Input| Projects'!$AA654*INDEX('Input| Escalations'!$H$35:$N$35,MATCH('Calc| Project Costs'!N$9,'Input| Escalations'!$H$23:$N$23,0))+1</f>
        <v>1</v>
      </c>
      <c r="O654" s="192">
        <f>'Input| Projects'!$Y654*INDEX('Input| Escalations'!$H$33:$N$33,MATCH('Calc| Project Costs'!O$9,'Input| Escalations'!$H$23:$N$23,0))+'Input| Projects'!$Z654*INDEX('Input| Escalations'!$H$34:$N$34,MATCH('Calc| Project Costs'!O$9,'Input| Escalations'!$H$23:$N$23,0))+'Input| Projects'!$AA654*INDEX('Input| Escalations'!$H$35:$N$35,MATCH('Calc| Project Costs'!O$9,'Input| Escalations'!$H$23:$N$23,0))+1</f>
        <v>1</v>
      </c>
      <c r="P654" s="192">
        <f>'Input| Projects'!$Y654*INDEX('Input| Escalations'!$H$33:$N$33,MATCH('Calc| Project Costs'!P$9,'Input| Escalations'!$H$23:$N$23,0))+'Input| Projects'!$Z654*INDEX('Input| Escalations'!$H$34:$N$34,MATCH('Calc| Project Costs'!P$9,'Input| Escalations'!$H$23:$N$23,0))+'Input| Projects'!$AA654*INDEX('Input| Escalations'!$H$35:$N$35,MATCH('Calc| Project Costs'!P$9,'Input| Escalations'!$H$23:$N$23,0))+1</f>
        <v>1</v>
      </c>
      <c r="Q654" s="192">
        <f>'Input| Projects'!$Y654*INDEX('Input| Escalations'!$H$33:$N$33,MATCH('Calc| Project Costs'!Q$9,'Input| Escalations'!$H$23:$N$23,0))+'Input| Projects'!$Z654*INDEX('Input| Escalations'!$H$34:$N$34,MATCH('Calc| Project Costs'!Q$9,'Input| Escalations'!$H$23:$N$23,0))+'Input| Projects'!$AA654*INDEX('Input| Escalations'!$H$35:$N$35,MATCH('Calc| Project Costs'!Q$9,'Input| Escalations'!$H$23:$N$23,0))+1</f>
        <v>1</v>
      </c>
      <c r="R654" s="192">
        <f>'Input| Projects'!$Y654*INDEX('Input| Escalations'!$H$33:$N$33,MATCH('Calc| Project Costs'!R$9,'Input| Escalations'!$H$23:$N$23,0))+'Input| Projects'!$Z654*INDEX('Input| Escalations'!$H$34:$N$34,MATCH('Calc| Project Costs'!R$9,'Input| Escalations'!$H$23:$N$23,0))+'Input| Projects'!$AA654*INDEX('Input| Escalations'!$H$35:$N$35,MATCH('Calc| Project Costs'!R$9,'Input| Escalations'!$H$23:$N$23,0))+1</f>
        <v>1</v>
      </c>
      <c r="S654" s="192">
        <f>'Input| Projects'!$Y654*INDEX('Input| Escalations'!$H$33:$N$33,MATCH('Calc| Project Costs'!S$9,'Input| Escalations'!$H$23:$N$23,0))+'Input| Projects'!$Z654*INDEX('Input| Escalations'!$H$34:$N$34,MATCH('Calc| Project Costs'!S$9,'Input| Escalations'!$H$23:$N$23,0))+'Input| Projects'!$AA654*INDEX('Input| Escalations'!$H$35:$N$35,MATCH('Calc| Project Costs'!S$9,'Input| Escalations'!$H$23:$N$23,0))+1</f>
        <v>1</v>
      </c>
      <c r="T654" s="192">
        <f>'Input| Projects'!$Y654*INDEX('Input| Escalations'!$H$33:$N$33,MATCH('Calc| Project Costs'!T$9,'Input| Escalations'!$H$23:$N$23,0))+'Input| Projects'!$Z654*INDEX('Input| Escalations'!$H$34:$N$34,MATCH('Calc| Project Costs'!T$9,'Input| Escalations'!$H$23:$N$23,0))+'Input| Projects'!$AA654*INDEX('Input| Escalations'!$H$35:$N$35,MATCH('Calc| Project Costs'!T$9,'Input| Escalations'!$H$23:$N$23,0))+1</f>
        <v>1</v>
      </c>
      <c r="U654" s="106"/>
      <c r="V654" s="186">
        <f t="shared" si="329"/>
        <v>0</v>
      </c>
      <c r="W654" s="186">
        <f t="shared" si="330"/>
        <v>0</v>
      </c>
      <c r="X654" s="186">
        <f t="shared" si="331"/>
        <v>0</v>
      </c>
      <c r="Y654" s="186">
        <f t="shared" si="307"/>
        <v>0</v>
      </c>
      <c r="Z654" s="186">
        <f t="shared" si="308"/>
        <v>0</v>
      </c>
      <c r="AA654" s="186">
        <f t="shared" si="309"/>
        <v>0</v>
      </c>
      <c r="AB654" s="186">
        <f t="shared" si="310"/>
        <v>0</v>
      </c>
      <c r="AC654" s="106"/>
      <c r="AD654" s="186">
        <f>'Input| Projects'!Q654*N654*'Input| Escalations'!$K$19</f>
        <v>0</v>
      </c>
      <c r="AE654" s="186">
        <f>'Input| Projects'!R654*O654*'Input| Escalations'!$K$19</f>
        <v>0</v>
      </c>
      <c r="AF654" s="186">
        <f>'Input| Projects'!S654*P654*'Input| Escalations'!$K$19</f>
        <v>0</v>
      </c>
      <c r="AG654" s="186">
        <f>'Input| Projects'!T654*Q654*'Input| Escalations'!$K$19</f>
        <v>0</v>
      </c>
      <c r="AH654" s="186">
        <f>'Input| Projects'!U654*R654*'Input| Escalations'!$K$19</f>
        <v>0</v>
      </c>
      <c r="AI654" s="186">
        <f>'Input| Projects'!V654*S654*'Input| Escalations'!$K$19</f>
        <v>0</v>
      </c>
      <c r="AJ654" s="186">
        <f>'Input| Projects'!W654*T654*'Input| Escalations'!$K$19</f>
        <v>0</v>
      </c>
      <c r="AK654" s="106"/>
      <c r="AL654" s="186" t="str">
        <f>IFERROR(IF('Input| Overheads'!$C$42="Direct costs",SUMPRODUCT(--('Input| Projects'!$AC654="Yes"),'Calc| Overheads Allocation'!C$8,'Calc| Project Costs'!V654),IF('Input| Overheads'!$C$42="Internal labour",SUMPRODUCT(--('Input| Projects'!$AC654="Yes"),'Calc| Overheads Allocation'!C$8,'Calc| Project Costs'!V654,'Input| Projects'!$Y654),IF('Input| Overheads'!$C$42="DNSP defined",SUMPRODUCT(--('Input| Projects'!$AC654="Yes"),'Calc| Overheads Allocation'!C$61,'Input| Projects'!$AF654),""))),"")</f>
        <v/>
      </c>
      <c r="AM654" s="186" t="str">
        <f>IFERROR(IF('Input| Overheads'!$C$42="Direct costs",SUMPRODUCT(--('Input| Projects'!$AC654="Yes"),'Calc| Overheads Allocation'!D$8,'Calc| Project Costs'!W654),IF('Input| Overheads'!$C$42="Internal labour",SUMPRODUCT(--('Input| Projects'!$AC654="Yes"),'Calc| Overheads Allocation'!D$8,'Calc| Project Costs'!W654,'Input| Projects'!$Y654),IF('Input| Overheads'!$C$42="DNSP defined",SUMPRODUCT(--('Input| Projects'!$AC654="Yes"),'Calc| Overheads Allocation'!D$61,'Input| Projects'!$AF654),""))),"")</f>
        <v/>
      </c>
      <c r="AN654" s="186" t="str">
        <f>IFERROR(IF('Input| Overheads'!$C$42="Direct costs",SUMPRODUCT(--('Input| Projects'!$AC654="Yes"),'Calc| Overheads Allocation'!E$8,'Calc| Project Costs'!X654),IF('Input| Overheads'!$C$42="Internal labour",SUMPRODUCT(--('Input| Projects'!$AC654="Yes"),'Calc| Overheads Allocation'!E$8,'Calc| Project Costs'!X654,'Input| Projects'!$Y654),IF('Input| Overheads'!$C$42="DNSP defined",SUMPRODUCT(--('Input| Projects'!$AC654="Yes"),'Calc| Overheads Allocation'!E$61,'Input| Projects'!$AF654),""))),"")</f>
        <v/>
      </c>
      <c r="AO654" s="186" t="str">
        <f>IFERROR(IF('Input| Overheads'!$C$42="Direct costs",SUMPRODUCT(--('Input| Projects'!$AC654="Yes"),'Calc| Overheads Allocation'!F$8,'Calc| Project Costs'!Y654),IF('Input| Overheads'!$C$42="Internal labour",SUMPRODUCT(--('Input| Projects'!$AC654="Yes"),'Calc| Overheads Allocation'!F$8,'Calc| Project Costs'!Y654,'Input| Projects'!$Y654),IF('Input| Overheads'!$C$42="DNSP defined",SUMPRODUCT(--('Input| Projects'!$AC654="Yes"),'Calc| Overheads Allocation'!F$61,'Input| Projects'!$AF654),""))),"")</f>
        <v/>
      </c>
      <c r="AP654" s="186" t="str">
        <f>IFERROR(IF('Input| Overheads'!$C$42="Direct costs",SUMPRODUCT(--('Input| Projects'!$AC654="Yes"),'Calc| Overheads Allocation'!G$8,'Calc| Project Costs'!Z654),IF('Input| Overheads'!$C$42="Internal labour",SUMPRODUCT(--('Input| Projects'!$AC654="Yes"),'Calc| Overheads Allocation'!G$8,'Calc| Project Costs'!Z654,'Input| Projects'!$Y654),IF('Input| Overheads'!$C$42="DNSP defined",SUMPRODUCT(--('Input| Projects'!$AC654="Yes"),'Calc| Overheads Allocation'!G$61,'Input| Projects'!$AF654),""))),"")</f>
        <v/>
      </c>
      <c r="AQ654" s="186" t="str">
        <f>IFERROR(IF('Input| Overheads'!$C$42="Direct costs",SUMPRODUCT(--('Input| Projects'!$AC654="Yes"),'Calc| Overheads Allocation'!H$8,'Calc| Project Costs'!AA654),IF('Input| Overheads'!$C$42="Internal labour",SUMPRODUCT(--('Input| Projects'!$AC654="Yes"),'Calc| Overheads Allocation'!H$8,'Calc| Project Costs'!AA654,'Input| Projects'!$Y654),IF('Input| Overheads'!$C$42="DNSP defined",SUMPRODUCT(--('Input| Projects'!$AC654="Yes"),'Calc| Overheads Allocation'!H$61,'Input| Projects'!$AF654),""))),"")</f>
        <v/>
      </c>
      <c r="AR654" s="186" t="str">
        <f>IFERROR(IF('Input| Overheads'!$C$42="Direct costs",SUMPRODUCT(--('Input| Projects'!$AC654="Yes"),'Calc| Overheads Allocation'!I$8,'Calc| Project Costs'!AB654),IF('Input| Overheads'!$C$42="Internal labour",SUMPRODUCT(--('Input| Projects'!$AC654="Yes"),'Calc| Overheads Allocation'!I$8,'Calc| Project Costs'!AB654,'Input| Projects'!$Y654),IF('Input| Overheads'!$C$42="DNSP defined",SUMPRODUCT(--('Input| Projects'!$AC654="Yes"),'Calc| Overheads Allocation'!I$61,'Input| Projects'!$AF654),""))),"")</f>
        <v/>
      </c>
      <c r="AS654" s="106"/>
      <c r="AT654" s="186" t="str">
        <f>IFERROR(IF('Input| Overheads'!$C$42="Direct costs",SUMPRODUCT(--('Input| Projects'!$AD654="Yes"),'Calc| Overheads Allocation'!C$9,'Calc| Project Costs'!V654),IF('Input| Overheads'!$C$42="Internal labour",SUMPRODUCT(--('Input| Projects'!$AD654="Yes"),'Calc| Overheads Allocation'!C$9,'Calc| Project Costs'!V654,'Input| Projects'!$Y654),IF('Input| Overheads'!$C$42="DNSP defined",SUMPRODUCT(--('Input| Projects'!$AD654="Yes"),'Calc| Overheads Allocation'!C$62,'Input| Projects'!$AG654),""))),"")</f>
        <v/>
      </c>
      <c r="AU654" s="186" t="str">
        <f>IFERROR(IF('Input| Overheads'!$C$42="Direct costs",SUMPRODUCT(--('Input| Projects'!$AD654="Yes"),'Calc| Overheads Allocation'!D$9,'Calc| Project Costs'!W654),IF('Input| Overheads'!$C$42="Internal labour",SUMPRODUCT(--('Input| Projects'!$AD654="Yes"),'Calc| Overheads Allocation'!D$9,'Calc| Project Costs'!W654,'Input| Projects'!$Y654),IF('Input| Overheads'!$C$42="DNSP defined",SUMPRODUCT(--('Input| Projects'!$AD654="Yes"),'Calc| Overheads Allocation'!D$62,'Input| Projects'!$AG654),""))),"")</f>
        <v/>
      </c>
      <c r="AV654" s="186" t="str">
        <f>IFERROR(IF('Input| Overheads'!$C$42="Direct costs",SUMPRODUCT(--('Input| Projects'!$AD654="Yes"),'Calc| Overheads Allocation'!E$9,'Calc| Project Costs'!X654),IF('Input| Overheads'!$C$42="Internal labour",SUMPRODUCT(--('Input| Projects'!$AD654="Yes"),'Calc| Overheads Allocation'!E$9,'Calc| Project Costs'!X654,'Input| Projects'!$Y654),IF('Input| Overheads'!$C$42="DNSP defined",SUMPRODUCT(--('Input| Projects'!$AD654="Yes"),'Calc| Overheads Allocation'!E$62,'Input| Projects'!$AG654),""))),"")</f>
        <v/>
      </c>
      <c r="AW654" s="186" t="str">
        <f>IFERROR(IF('Input| Overheads'!$C$42="Direct costs",SUMPRODUCT(--('Input| Projects'!$AD654="Yes"),'Calc| Overheads Allocation'!F$9,'Calc| Project Costs'!Y654),IF('Input| Overheads'!$C$42="Internal labour",SUMPRODUCT(--('Input| Projects'!$AD654="Yes"),'Calc| Overheads Allocation'!F$9,'Calc| Project Costs'!Y654,'Input| Projects'!$Y654),IF('Input| Overheads'!$C$42="DNSP defined",SUMPRODUCT(--('Input| Projects'!$AD654="Yes"),'Calc| Overheads Allocation'!F$62,'Input| Projects'!$AG654),""))),"")</f>
        <v/>
      </c>
      <c r="AX654" s="186" t="str">
        <f>IFERROR(IF('Input| Overheads'!$C$42="Direct costs",SUMPRODUCT(--('Input| Projects'!$AD654="Yes"),'Calc| Overheads Allocation'!G$9,'Calc| Project Costs'!Z654),IF('Input| Overheads'!$C$42="Internal labour",SUMPRODUCT(--('Input| Projects'!$AD654="Yes"),'Calc| Overheads Allocation'!G$9,'Calc| Project Costs'!Z654,'Input| Projects'!$Y654),IF('Input| Overheads'!$C$42="DNSP defined",SUMPRODUCT(--('Input| Projects'!$AD654="Yes"),'Calc| Overheads Allocation'!G$62,'Input| Projects'!$AG654),""))),"")</f>
        <v/>
      </c>
      <c r="AY654" s="186" t="str">
        <f>IFERROR(IF('Input| Overheads'!$C$42="Direct costs",SUMPRODUCT(--('Input| Projects'!$AD654="Yes"),'Calc| Overheads Allocation'!H$9,'Calc| Project Costs'!AA654),IF('Input| Overheads'!$C$42="Internal labour",SUMPRODUCT(--('Input| Projects'!$AD654="Yes"),'Calc| Overheads Allocation'!H$9,'Calc| Project Costs'!AA654,'Input| Projects'!$Y654),IF('Input| Overheads'!$C$42="DNSP defined",SUMPRODUCT(--('Input| Projects'!$AD654="Yes"),'Calc| Overheads Allocation'!H$62,'Input| Projects'!$AG654),""))),"")</f>
        <v/>
      </c>
      <c r="AZ654" s="186" t="str">
        <f>IFERROR(IF('Input| Overheads'!$C$42="Direct costs",SUMPRODUCT(--('Input| Projects'!$AD654="Yes"),'Calc| Overheads Allocation'!I$9,'Calc| Project Costs'!AB654),IF('Input| Overheads'!$C$42="Internal labour",SUMPRODUCT(--('Input| Projects'!$AD654="Yes"),'Calc| Overheads Allocation'!I$9,'Calc| Project Costs'!AB654,'Input| Projects'!$Y654),IF('Input| Overheads'!$C$42="DNSP defined",SUMPRODUCT(--('Input| Projects'!$AD654="Yes"),'Calc| Overheads Allocation'!I$62,'Input| Projects'!$AG654),""))),"")</f>
        <v/>
      </c>
      <c r="BA654" s="106"/>
      <c r="BB654" s="186">
        <f t="shared" si="332"/>
        <v>0</v>
      </c>
      <c r="BC654" s="186">
        <f t="shared" si="333"/>
        <v>0</v>
      </c>
      <c r="BD654" s="186">
        <f t="shared" si="334"/>
        <v>0</v>
      </c>
      <c r="BE654" s="186">
        <f t="shared" si="311"/>
        <v>0</v>
      </c>
      <c r="BF654" s="186">
        <f t="shared" si="312"/>
        <v>0</v>
      </c>
      <c r="BG654" s="186">
        <f t="shared" si="313"/>
        <v>0</v>
      </c>
      <c r="BH654" s="186">
        <f t="shared" si="314"/>
        <v>0</v>
      </c>
      <c r="BI654" s="97"/>
      <c r="BJ654" s="186" t="str">
        <f t="shared" si="315"/>
        <v/>
      </c>
      <c r="BK654" s="186" t="str">
        <f t="shared" si="316"/>
        <v/>
      </c>
      <c r="BL654" s="186" t="str">
        <f t="shared" si="317"/>
        <v/>
      </c>
      <c r="BM654" s="186" t="str">
        <f t="shared" si="318"/>
        <v/>
      </c>
      <c r="BN654" s="186" t="str">
        <f t="shared" si="319"/>
        <v/>
      </c>
      <c r="BO654" s="186" t="str">
        <f t="shared" si="320"/>
        <v/>
      </c>
      <c r="BP654" s="186" t="str">
        <f t="shared" si="321"/>
        <v/>
      </c>
      <c r="BQ654" s="97"/>
      <c r="BR654" s="186">
        <f t="shared" si="322"/>
        <v>0</v>
      </c>
      <c r="BS654" s="186">
        <f t="shared" si="323"/>
        <v>0</v>
      </c>
      <c r="BT654" s="222">
        <f t="shared" si="324"/>
        <v>0</v>
      </c>
      <c r="BU654" s="222">
        <f t="shared" si="325"/>
        <v>0</v>
      </c>
      <c r="BV654" s="222">
        <f t="shared" si="326"/>
        <v>0</v>
      </c>
      <c r="BW654" s="222">
        <f t="shared" si="327"/>
        <v>0</v>
      </c>
      <c r="BX654" s="222">
        <f t="shared" si="328"/>
        <v>0</v>
      </c>
      <c r="BY654" s="106"/>
      <c r="BZ654" s="197" t="str">
        <f>IF(SUMIF('Input| Projects'!$AS$8:$CP$8,"Dx",'Input| Projects'!$AS654:$CP654)=0,"",SUMIF('Input| Projects'!$AS$8:$CP$8,"Dx",'Input| Projects'!$AS654:$CP654))</f>
        <v/>
      </c>
      <c r="CA654" s="197" t="str">
        <f>IF(SUMIF('Input| Projects'!$AS$8:$CP$8,"Tx",'Input| Projects'!$AS654:$CP654)=0,"",SUMIF('Input| Projects'!$AS$8:$CP$8,"Tx",'Input| Projects'!$AS654:$CP654))</f>
        <v/>
      </c>
      <c r="CB654" s="150" t="str">
        <f t="shared" si="335"/>
        <v/>
      </c>
    </row>
    <row r="655" spans="2:80" x14ac:dyDescent="0.2">
      <c r="B655" s="201">
        <f>IFERROR('Input| Projects'!B655,"")</f>
        <v>646</v>
      </c>
      <c r="C655" s="42" t="str">
        <f>IFERROR(IF('Input| Projects'!C655="","",'Input| Projects'!C655),"")</f>
        <v/>
      </c>
      <c r="D655" s="42" t="str">
        <f>IFERROR(IF('Input| Projects'!D655="","",'Input| Projects'!D655),"")</f>
        <v/>
      </c>
      <c r="E655" s="104"/>
      <c r="F655" s="190">
        <f>IFERROR('Input| Projects'!I655*'Input| Escalations'!$K$19,"")</f>
        <v>0</v>
      </c>
      <c r="G655" s="190">
        <f>IFERROR('Input| Projects'!J655*'Input| Escalations'!$K$19,"")</f>
        <v>0</v>
      </c>
      <c r="H655" s="190">
        <f>IFERROR('Input| Projects'!K655*'Input| Escalations'!$K$19,"")</f>
        <v>0</v>
      </c>
      <c r="I655" s="190">
        <f>IFERROR('Input| Projects'!L655*'Input| Escalations'!$K$19,"")</f>
        <v>0</v>
      </c>
      <c r="J655" s="190">
        <f>IFERROR('Input| Projects'!M655*'Input| Escalations'!$K$19,"")</f>
        <v>0</v>
      </c>
      <c r="K655" s="190">
        <f>IFERROR('Input| Projects'!N655*'Input| Escalations'!$K$19,"")</f>
        <v>0</v>
      </c>
      <c r="L655" s="190">
        <f>IFERROR('Input| Projects'!O655*'Input| Escalations'!$K$19,"")</f>
        <v>0</v>
      </c>
      <c r="M655" s="150" t="str">
        <f>IF(ABS(SUM(F655:L655)-(SUM('Input| Projects'!I655:O655)*'Input| Escalations'!$K$19))&lt;0.0000001,"",1)</f>
        <v/>
      </c>
      <c r="N655" s="192">
        <f>'Input| Projects'!$Y655*INDEX('Input| Escalations'!$H$33:$N$33,MATCH('Calc| Project Costs'!N$9,'Input| Escalations'!$H$23:$N$23,0))+'Input| Projects'!$Z655*INDEX('Input| Escalations'!$H$34:$N$34,MATCH('Calc| Project Costs'!N$9,'Input| Escalations'!$H$23:$N$23,0))+'Input| Projects'!$AA655*INDEX('Input| Escalations'!$H$35:$N$35,MATCH('Calc| Project Costs'!N$9,'Input| Escalations'!$H$23:$N$23,0))+1</f>
        <v>1</v>
      </c>
      <c r="O655" s="192">
        <f>'Input| Projects'!$Y655*INDEX('Input| Escalations'!$H$33:$N$33,MATCH('Calc| Project Costs'!O$9,'Input| Escalations'!$H$23:$N$23,0))+'Input| Projects'!$Z655*INDEX('Input| Escalations'!$H$34:$N$34,MATCH('Calc| Project Costs'!O$9,'Input| Escalations'!$H$23:$N$23,0))+'Input| Projects'!$AA655*INDEX('Input| Escalations'!$H$35:$N$35,MATCH('Calc| Project Costs'!O$9,'Input| Escalations'!$H$23:$N$23,0))+1</f>
        <v>1</v>
      </c>
      <c r="P655" s="192">
        <f>'Input| Projects'!$Y655*INDEX('Input| Escalations'!$H$33:$N$33,MATCH('Calc| Project Costs'!P$9,'Input| Escalations'!$H$23:$N$23,0))+'Input| Projects'!$Z655*INDEX('Input| Escalations'!$H$34:$N$34,MATCH('Calc| Project Costs'!P$9,'Input| Escalations'!$H$23:$N$23,0))+'Input| Projects'!$AA655*INDEX('Input| Escalations'!$H$35:$N$35,MATCH('Calc| Project Costs'!P$9,'Input| Escalations'!$H$23:$N$23,0))+1</f>
        <v>1</v>
      </c>
      <c r="Q655" s="192">
        <f>'Input| Projects'!$Y655*INDEX('Input| Escalations'!$H$33:$N$33,MATCH('Calc| Project Costs'!Q$9,'Input| Escalations'!$H$23:$N$23,0))+'Input| Projects'!$Z655*INDEX('Input| Escalations'!$H$34:$N$34,MATCH('Calc| Project Costs'!Q$9,'Input| Escalations'!$H$23:$N$23,0))+'Input| Projects'!$AA655*INDEX('Input| Escalations'!$H$35:$N$35,MATCH('Calc| Project Costs'!Q$9,'Input| Escalations'!$H$23:$N$23,0))+1</f>
        <v>1</v>
      </c>
      <c r="R655" s="192">
        <f>'Input| Projects'!$Y655*INDEX('Input| Escalations'!$H$33:$N$33,MATCH('Calc| Project Costs'!R$9,'Input| Escalations'!$H$23:$N$23,0))+'Input| Projects'!$Z655*INDEX('Input| Escalations'!$H$34:$N$34,MATCH('Calc| Project Costs'!R$9,'Input| Escalations'!$H$23:$N$23,0))+'Input| Projects'!$AA655*INDEX('Input| Escalations'!$H$35:$N$35,MATCH('Calc| Project Costs'!R$9,'Input| Escalations'!$H$23:$N$23,0))+1</f>
        <v>1</v>
      </c>
      <c r="S655" s="192">
        <f>'Input| Projects'!$Y655*INDEX('Input| Escalations'!$H$33:$N$33,MATCH('Calc| Project Costs'!S$9,'Input| Escalations'!$H$23:$N$23,0))+'Input| Projects'!$Z655*INDEX('Input| Escalations'!$H$34:$N$34,MATCH('Calc| Project Costs'!S$9,'Input| Escalations'!$H$23:$N$23,0))+'Input| Projects'!$AA655*INDEX('Input| Escalations'!$H$35:$N$35,MATCH('Calc| Project Costs'!S$9,'Input| Escalations'!$H$23:$N$23,0))+1</f>
        <v>1</v>
      </c>
      <c r="T655" s="192">
        <f>'Input| Projects'!$Y655*INDEX('Input| Escalations'!$H$33:$N$33,MATCH('Calc| Project Costs'!T$9,'Input| Escalations'!$H$23:$N$23,0))+'Input| Projects'!$Z655*INDEX('Input| Escalations'!$H$34:$N$34,MATCH('Calc| Project Costs'!T$9,'Input| Escalations'!$H$23:$N$23,0))+'Input| Projects'!$AA655*INDEX('Input| Escalations'!$H$35:$N$35,MATCH('Calc| Project Costs'!T$9,'Input| Escalations'!$H$23:$N$23,0))+1</f>
        <v>1</v>
      </c>
      <c r="U655" s="106"/>
      <c r="V655" s="186">
        <f t="shared" si="329"/>
        <v>0</v>
      </c>
      <c r="W655" s="186">
        <f t="shared" si="330"/>
        <v>0</v>
      </c>
      <c r="X655" s="186">
        <f t="shared" si="331"/>
        <v>0</v>
      </c>
      <c r="Y655" s="186">
        <f t="shared" si="307"/>
        <v>0</v>
      </c>
      <c r="Z655" s="186">
        <f t="shared" si="308"/>
        <v>0</v>
      </c>
      <c r="AA655" s="186">
        <f t="shared" si="309"/>
        <v>0</v>
      </c>
      <c r="AB655" s="186">
        <f t="shared" si="310"/>
        <v>0</v>
      </c>
      <c r="AC655" s="106"/>
      <c r="AD655" s="186">
        <f>'Input| Projects'!Q655*N655*'Input| Escalations'!$K$19</f>
        <v>0</v>
      </c>
      <c r="AE655" s="186">
        <f>'Input| Projects'!R655*O655*'Input| Escalations'!$K$19</f>
        <v>0</v>
      </c>
      <c r="AF655" s="186">
        <f>'Input| Projects'!S655*P655*'Input| Escalations'!$K$19</f>
        <v>0</v>
      </c>
      <c r="AG655" s="186">
        <f>'Input| Projects'!T655*Q655*'Input| Escalations'!$K$19</f>
        <v>0</v>
      </c>
      <c r="AH655" s="186">
        <f>'Input| Projects'!U655*R655*'Input| Escalations'!$K$19</f>
        <v>0</v>
      </c>
      <c r="AI655" s="186">
        <f>'Input| Projects'!V655*S655*'Input| Escalations'!$K$19</f>
        <v>0</v>
      </c>
      <c r="AJ655" s="186">
        <f>'Input| Projects'!W655*T655*'Input| Escalations'!$K$19</f>
        <v>0</v>
      </c>
      <c r="AK655" s="106"/>
      <c r="AL655" s="186" t="str">
        <f>IFERROR(IF('Input| Overheads'!$C$42="Direct costs",SUMPRODUCT(--('Input| Projects'!$AC655="Yes"),'Calc| Overheads Allocation'!C$8,'Calc| Project Costs'!V655),IF('Input| Overheads'!$C$42="Internal labour",SUMPRODUCT(--('Input| Projects'!$AC655="Yes"),'Calc| Overheads Allocation'!C$8,'Calc| Project Costs'!V655,'Input| Projects'!$Y655),IF('Input| Overheads'!$C$42="DNSP defined",SUMPRODUCT(--('Input| Projects'!$AC655="Yes"),'Calc| Overheads Allocation'!C$61,'Input| Projects'!$AF655),""))),"")</f>
        <v/>
      </c>
      <c r="AM655" s="186" t="str">
        <f>IFERROR(IF('Input| Overheads'!$C$42="Direct costs",SUMPRODUCT(--('Input| Projects'!$AC655="Yes"),'Calc| Overheads Allocation'!D$8,'Calc| Project Costs'!W655),IF('Input| Overheads'!$C$42="Internal labour",SUMPRODUCT(--('Input| Projects'!$AC655="Yes"),'Calc| Overheads Allocation'!D$8,'Calc| Project Costs'!W655,'Input| Projects'!$Y655),IF('Input| Overheads'!$C$42="DNSP defined",SUMPRODUCT(--('Input| Projects'!$AC655="Yes"),'Calc| Overheads Allocation'!D$61,'Input| Projects'!$AF655),""))),"")</f>
        <v/>
      </c>
      <c r="AN655" s="186" t="str">
        <f>IFERROR(IF('Input| Overheads'!$C$42="Direct costs",SUMPRODUCT(--('Input| Projects'!$AC655="Yes"),'Calc| Overheads Allocation'!E$8,'Calc| Project Costs'!X655),IF('Input| Overheads'!$C$42="Internal labour",SUMPRODUCT(--('Input| Projects'!$AC655="Yes"),'Calc| Overheads Allocation'!E$8,'Calc| Project Costs'!X655,'Input| Projects'!$Y655),IF('Input| Overheads'!$C$42="DNSP defined",SUMPRODUCT(--('Input| Projects'!$AC655="Yes"),'Calc| Overheads Allocation'!E$61,'Input| Projects'!$AF655),""))),"")</f>
        <v/>
      </c>
      <c r="AO655" s="186" t="str">
        <f>IFERROR(IF('Input| Overheads'!$C$42="Direct costs",SUMPRODUCT(--('Input| Projects'!$AC655="Yes"),'Calc| Overheads Allocation'!F$8,'Calc| Project Costs'!Y655),IF('Input| Overheads'!$C$42="Internal labour",SUMPRODUCT(--('Input| Projects'!$AC655="Yes"),'Calc| Overheads Allocation'!F$8,'Calc| Project Costs'!Y655,'Input| Projects'!$Y655),IF('Input| Overheads'!$C$42="DNSP defined",SUMPRODUCT(--('Input| Projects'!$AC655="Yes"),'Calc| Overheads Allocation'!F$61,'Input| Projects'!$AF655),""))),"")</f>
        <v/>
      </c>
      <c r="AP655" s="186" t="str">
        <f>IFERROR(IF('Input| Overheads'!$C$42="Direct costs",SUMPRODUCT(--('Input| Projects'!$AC655="Yes"),'Calc| Overheads Allocation'!G$8,'Calc| Project Costs'!Z655),IF('Input| Overheads'!$C$42="Internal labour",SUMPRODUCT(--('Input| Projects'!$AC655="Yes"),'Calc| Overheads Allocation'!G$8,'Calc| Project Costs'!Z655,'Input| Projects'!$Y655),IF('Input| Overheads'!$C$42="DNSP defined",SUMPRODUCT(--('Input| Projects'!$AC655="Yes"),'Calc| Overheads Allocation'!G$61,'Input| Projects'!$AF655),""))),"")</f>
        <v/>
      </c>
      <c r="AQ655" s="186" t="str">
        <f>IFERROR(IF('Input| Overheads'!$C$42="Direct costs",SUMPRODUCT(--('Input| Projects'!$AC655="Yes"),'Calc| Overheads Allocation'!H$8,'Calc| Project Costs'!AA655),IF('Input| Overheads'!$C$42="Internal labour",SUMPRODUCT(--('Input| Projects'!$AC655="Yes"),'Calc| Overheads Allocation'!H$8,'Calc| Project Costs'!AA655,'Input| Projects'!$Y655),IF('Input| Overheads'!$C$42="DNSP defined",SUMPRODUCT(--('Input| Projects'!$AC655="Yes"),'Calc| Overheads Allocation'!H$61,'Input| Projects'!$AF655),""))),"")</f>
        <v/>
      </c>
      <c r="AR655" s="186" t="str">
        <f>IFERROR(IF('Input| Overheads'!$C$42="Direct costs",SUMPRODUCT(--('Input| Projects'!$AC655="Yes"),'Calc| Overheads Allocation'!I$8,'Calc| Project Costs'!AB655),IF('Input| Overheads'!$C$42="Internal labour",SUMPRODUCT(--('Input| Projects'!$AC655="Yes"),'Calc| Overheads Allocation'!I$8,'Calc| Project Costs'!AB655,'Input| Projects'!$Y655),IF('Input| Overheads'!$C$42="DNSP defined",SUMPRODUCT(--('Input| Projects'!$AC655="Yes"),'Calc| Overheads Allocation'!I$61,'Input| Projects'!$AF655),""))),"")</f>
        <v/>
      </c>
      <c r="AS655" s="106"/>
      <c r="AT655" s="186" t="str">
        <f>IFERROR(IF('Input| Overheads'!$C$42="Direct costs",SUMPRODUCT(--('Input| Projects'!$AD655="Yes"),'Calc| Overheads Allocation'!C$9,'Calc| Project Costs'!V655),IF('Input| Overheads'!$C$42="Internal labour",SUMPRODUCT(--('Input| Projects'!$AD655="Yes"),'Calc| Overheads Allocation'!C$9,'Calc| Project Costs'!V655,'Input| Projects'!$Y655),IF('Input| Overheads'!$C$42="DNSP defined",SUMPRODUCT(--('Input| Projects'!$AD655="Yes"),'Calc| Overheads Allocation'!C$62,'Input| Projects'!$AG655),""))),"")</f>
        <v/>
      </c>
      <c r="AU655" s="186" t="str">
        <f>IFERROR(IF('Input| Overheads'!$C$42="Direct costs",SUMPRODUCT(--('Input| Projects'!$AD655="Yes"),'Calc| Overheads Allocation'!D$9,'Calc| Project Costs'!W655),IF('Input| Overheads'!$C$42="Internal labour",SUMPRODUCT(--('Input| Projects'!$AD655="Yes"),'Calc| Overheads Allocation'!D$9,'Calc| Project Costs'!W655,'Input| Projects'!$Y655),IF('Input| Overheads'!$C$42="DNSP defined",SUMPRODUCT(--('Input| Projects'!$AD655="Yes"),'Calc| Overheads Allocation'!D$62,'Input| Projects'!$AG655),""))),"")</f>
        <v/>
      </c>
      <c r="AV655" s="186" t="str">
        <f>IFERROR(IF('Input| Overheads'!$C$42="Direct costs",SUMPRODUCT(--('Input| Projects'!$AD655="Yes"),'Calc| Overheads Allocation'!E$9,'Calc| Project Costs'!X655),IF('Input| Overheads'!$C$42="Internal labour",SUMPRODUCT(--('Input| Projects'!$AD655="Yes"),'Calc| Overheads Allocation'!E$9,'Calc| Project Costs'!X655,'Input| Projects'!$Y655),IF('Input| Overheads'!$C$42="DNSP defined",SUMPRODUCT(--('Input| Projects'!$AD655="Yes"),'Calc| Overheads Allocation'!E$62,'Input| Projects'!$AG655),""))),"")</f>
        <v/>
      </c>
      <c r="AW655" s="186" t="str">
        <f>IFERROR(IF('Input| Overheads'!$C$42="Direct costs",SUMPRODUCT(--('Input| Projects'!$AD655="Yes"),'Calc| Overheads Allocation'!F$9,'Calc| Project Costs'!Y655),IF('Input| Overheads'!$C$42="Internal labour",SUMPRODUCT(--('Input| Projects'!$AD655="Yes"),'Calc| Overheads Allocation'!F$9,'Calc| Project Costs'!Y655,'Input| Projects'!$Y655),IF('Input| Overheads'!$C$42="DNSP defined",SUMPRODUCT(--('Input| Projects'!$AD655="Yes"),'Calc| Overheads Allocation'!F$62,'Input| Projects'!$AG655),""))),"")</f>
        <v/>
      </c>
      <c r="AX655" s="186" t="str">
        <f>IFERROR(IF('Input| Overheads'!$C$42="Direct costs",SUMPRODUCT(--('Input| Projects'!$AD655="Yes"),'Calc| Overheads Allocation'!G$9,'Calc| Project Costs'!Z655),IF('Input| Overheads'!$C$42="Internal labour",SUMPRODUCT(--('Input| Projects'!$AD655="Yes"),'Calc| Overheads Allocation'!G$9,'Calc| Project Costs'!Z655,'Input| Projects'!$Y655),IF('Input| Overheads'!$C$42="DNSP defined",SUMPRODUCT(--('Input| Projects'!$AD655="Yes"),'Calc| Overheads Allocation'!G$62,'Input| Projects'!$AG655),""))),"")</f>
        <v/>
      </c>
      <c r="AY655" s="186" t="str">
        <f>IFERROR(IF('Input| Overheads'!$C$42="Direct costs",SUMPRODUCT(--('Input| Projects'!$AD655="Yes"),'Calc| Overheads Allocation'!H$9,'Calc| Project Costs'!AA655),IF('Input| Overheads'!$C$42="Internal labour",SUMPRODUCT(--('Input| Projects'!$AD655="Yes"),'Calc| Overheads Allocation'!H$9,'Calc| Project Costs'!AA655,'Input| Projects'!$Y655),IF('Input| Overheads'!$C$42="DNSP defined",SUMPRODUCT(--('Input| Projects'!$AD655="Yes"),'Calc| Overheads Allocation'!H$62,'Input| Projects'!$AG655),""))),"")</f>
        <v/>
      </c>
      <c r="AZ655" s="186" t="str">
        <f>IFERROR(IF('Input| Overheads'!$C$42="Direct costs",SUMPRODUCT(--('Input| Projects'!$AD655="Yes"),'Calc| Overheads Allocation'!I$9,'Calc| Project Costs'!AB655),IF('Input| Overheads'!$C$42="Internal labour",SUMPRODUCT(--('Input| Projects'!$AD655="Yes"),'Calc| Overheads Allocation'!I$9,'Calc| Project Costs'!AB655,'Input| Projects'!$Y655),IF('Input| Overheads'!$C$42="DNSP defined",SUMPRODUCT(--('Input| Projects'!$AD655="Yes"),'Calc| Overheads Allocation'!I$62,'Input| Projects'!$AG655),""))),"")</f>
        <v/>
      </c>
      <c r="BA655" s="106"/>
      <c r="BB655" s="186">
        <f t="shared" si="332"/>
        <v>0</v>
      </c>
      <c r="BC655" s="186">
        <f t="shared" si="333"/>
        <v>0</v>
      </c>
      <c r="BD655" s="186">
        <f t="shared" si="334"/>
        <v>0</v>
      </c>
      <c r="BE655" s="186">
        <f t="shared" si="311"/>
        <v>0</v>
      </c>
      <c r="BF655" s="186">
        <f t="shared" si="312"/>
        <v>0</v>
      </c>
      <c r="BG655" s="186">
        <f t="shared" si="313"/>
        <v>0</v>
      </c>
      <c r="BH655" s="186">
        <f t="shared" si="314"/>
        <v>0</v>
      </c>
      <c r="BI655" s="97"/>
      <c r="BJ655" s="186" t="str">
        <f t="shared" si="315"/>
        <v/>
      </c>
      <c r="BK655" s="186" t="str">
        <f t="shared" si="316"/>
        <v/>
      </c>
      <c r="BL655" s="186" t="str">
        <f t="shared" si="317"/>
        <v/>
      </c>
      <c r="BM655" s="186" t="str">
        <f t="shared" si="318"/>
        <v/>
      </c>
      <c r="BN655" s="186" t="str">
        <f t="shared" si="319"/>
        <v/>
      </c>
      <c r="BO655" s="186" t="str">
        <f t="shared" si="320"/>
        <v/>
      </c>
      <c r="BP655" s="186" t="str">
        <f t="shared" si="321"/>
        <v/>
      </c>
      <c r="BQ655" s="97"/>
      <c r="BR655" s="186">
        <f t="shared" si="322"/>
        <v>0</v>
      </c>
      <c r="BS655" s="186">
        <f t="shared" si="323"/>
        <v>0</v>
      </c>
      <c r="BT655" s="222">
        <f t="shared" si="324"/>
        <v>0</v>
      </c>
      <c r="BU655" s="222">
        <f t="shared" si="325"/>
        <v>0</v>
      </c>
      <c r="BV655" s="222">
        <f t="shared" si="326"/>
        <v>0</v>
      </c>
      <c r="BW655" s="222">
        <f t="shared" si="327"/>
        <v>0</v>
      </c>
      <c r="BX655" s="222">
        <f t="shared" si="328"/>
        <v>0</v>
      </c>
      <c r="BY655" s="106"/>
      <c r="BZ655" s="197" t="str">
        <f>IF(SUMIF('Input| Projects'!$AS$8:$CP$8,"Dx",'Input| Projects'!$AS655:$CP655)=0,"",SUMIF('Input| Projects'!$AS$8:$CP$8,"Dx",'Input| Projects'!$AS655:$CP655))</f>
        <v/>
      </c>
      <c r="CA655" s="197" t="str">
        <f>IF(SUMIF('Input| Projects'!$AS$8:$CP$8,"Tx",'Input| Projects'!$AS655:$CP655)=0,"",SUMIF('Input| Projects'!$AS$8:$CP$8,"Tx",'Input| Projects'!$AS655:$CP655))</f>
        <v/>
      </c>
      <c r="CB655" s="150" t="str">
        <f t="shared" si="335"/>
        <v/>
      </c>
    </row>
    <row r="656" spans="2:80" x14ac:dyDescent="0.2">
      <c r="B656" s="201">
        <f>IFERROR('Input| Projects'!B656,"")</f>
        <v>647</v>
      </c>
      <c r="C656" s="42" t="str">
        <f>IFERROR(IF('Input| Projects'!C656="","",'Input| Projects'!C656),"")</f>
        <v/>
      </c>
      <c r="D656" s="42" t="str">
        <f>IFERROR(IF('Input| Projects'!D656="","",'Input| Projects'!D656),"")</f>
        <v/>
      </c>
      <c r="E656" s="104"/>
      <c r="F656" s="190">
        <f>IFERROR('Input| Projects'!I656*'Input| Escalations'!$K$19,"")</f>
        <v>0</v>
      </c>
      <c r="G656" s="190">
        <f>IFERROR('Input| Projects'!J656*'Input| Escalations'!$K$19,"")</f>
        <v>0</v>
      </c>
      <c r="H656" s="190">
        <f>IFERROR('Input| Projects'!K656*'Input| Escalations'!$K$19,"")</f>
        <v>0</v>
      </c>
      <c r="I656" s="190">
        <f>IFERROR('Input| Projects'!L656*'Input| Escalations'!$K$19,"")</f>
        <v>0</v>
      </c>
      <c r="J656" s="190">
        <f>IFERROR('Input| Projects'!M656*'Input| Escalations'!$K$19,"")</f>
        <v>0</v>
      </c>
      <c r="K656" s="190">
        <f>IFERROR('Input| Projects'!N656*'Input| Escalations'!$K$19,"")</f>
        <v>0</v>
      </c>
      <c r="L656" s="190">
        <f>IFERROR('Input| Projects'!O656*'Input| Escalations'!$K$19,"")</f>
        <v>0</v>
      </c>
      <c r="M656" s="150" t="str">
        <f>IF(ABS(SUM(F656:L656)-(SUM('Input| Projects'!I656:O656)*'Input| Escalations'!$K$19))&lt;0.0000001,"",1)</f>
        <v/>
      </c>
      <c r="N656" s="192">
        <f>'Input| Projects'!$Y656*INDEX('Input| Escalations'!$H$33:$N$33,MATCH('Calc| Project Costs'!N$9,'Input| Escalations'!$H$23:$N$23,0))+'Input| Projects'!$Z656*INDEX('Input| Escalations'!$H$34:$N$34,MATCH('Calc| Project Costs'!N$9,'Input| Escalations'!$H$23:$N$23,0))+'Input| Projects'!$AA656*INDEX('Input| Escalations'!$H$35:$N$35,MATCH('Calc| Project Costs'!N$9,'Input| Escalations'!$H$23:$N$23,0))+1</f>
        <v>1</v>
      </c>
      <c r="O656" s="192">
        <f>'Input| Projects'!$Y656*INDEX('Input| Escalations'!$H$33:$N$33,MATCH('Calc| Project Costs'!O$9,'Input| Escalations'!$H$23:$N$23,0))+'Input| Projects'!$Z656*INDEX('Input| Escalations'!$H$34:$N$34,MATCH('Calc| Project Costs'!O$9,'Input| Escalations'!$H$23:$N$23,0))+'Input| Projects'!$AA656*INDEX('Input| Escalations'!$H$35:$N$35,MATCH('Calc| Project Costs'!O$9,'Input| Escalations'!$H$23:$N$23,0))+1</f>
        <v>1</v>
      </c>
      <c r="P656" s="192">
        <f>'Input| Projects'!$Y656*INDEX('Input| Escalations'!$H$33:$N$33,MATCH('Calc| Project Costs'!P$9,'Input| Escalations'!$H$23:$N$23,0))+'Input| Projects'!$Z656*INDEX('Input| Escalations'!$H$34:$N$34,MATCH('Calc| Project Costs'!P$9,'Input| Escalations'!$H$23:$N$23,0))+'Input| Projects'!$AA656*INDEX('Input| Escalations'!$H$35:$N$35,MATCH('Calc| Project Costs'!P$9,'Input| Escalations'!$H$23:$N$23,0))+1</f>
        <v>1</v>
      </c>
      <c r="Q656" s="192">
        <f>'Input| Projects'!$Y656*INDEX('Input| Escalations'!$H$33:$N$33,MATCH('Calc| Project Costs'!Q$9,'Input| Escalations'!$H$23:$N$23,0))+'Input| Projects'!$Z656*INDEX('Input| Escalations'!$H$34:$N$34,MATCH('Calc| Project Costs'!Q$9,'Input| Escalations'!$H$23:$N$23,0))+'Input| Projects'!$AA656*INDEX('Input| Escalations'!$H$35:$N$35,MATCH('Calc| Project Costs'!Q$9,'Input| Escalations'!$H$23:$N$23,0))+1</f>
        <v>1</v>
      </c>
      <c r="R656" s="192">
        <f>'Input| Projects'!$Y656*INDEX('Input| Escalations'!$H$33:$N$33,MATCH('Calc| Project Costs'!R$9,'Input| Escalations'!$H$23:$N$23,0))+'Input| Projects'!$Z656*INDEX('Input| Escalations'!$H$34:$N$34,MATCH('Calc| Project Costs'!R$9,'Input| Escalations'!$H$23:$N$23,0))+'Input| Projects'!$AA656*INDEX('Input| Escalations'!$H$35:$N$35,MATCH('Calc| Project Costs'!R$9,'Input| Escalations'!$H$23:$N$23,0))+1</f>
        <v>1</v>
      </c>
      <c r="S656" s="192">
        <f>'Input| Projects'!$Y656*INDEX('Input| Escalations'!$H$33:$N$33,MATCH('Calc| Project Costs'!S$9,'Input| Escalations'!$H$23:$N$23,0))+'Input| Projects'!$Z656*INDEX('Input| Escalations'!$H$34:$N$34,MATCH('Calc| Project Costs'!S$9,'Input| Escalations'!$H$23:$N$23,0))+'Input| Projects'!$AA656*INDEX('Input| Escalations'!$H$35:$N$35,MATCH('Calc| Project Costs'!S$9,'Input| Escalations'!$H$23:$N$23,0))+1</f>
        <v>1</v>
      </c>
      <c r="T656" s="192">
        <f>'Input| Projects'!$Y656*INDEX('Input| Escalations'!$H$33:$N$33,MATCH('Calc| Project Costs'!T$9,'Input| Escalations'!$H$23:$N$23,0))+'Input| Projects'!$Z656*INDEX('Input| Escalations'!$H$34:$N$34,MATCH('Calc| Project Costs'!T$9,'Input| Escalations'!$H$23:$N$23,0))+'Input| Projects'!$AA656*INDEX('Input| Escalations'!$H$35:$N$35,MATCH('Calc| Project Costs'!T$9,'Input| Escalations'!$H$23:$N$23,0))+1</f>
        <v>1</v>
      </c>
      <c r="U656" s="106"/>
      <c r="V656" s="186">
        <f t="shared" si="329"/>
        <v>0</v>
      </c>
      <c r="W656" s="186">
        <f t="shared" si="330"/>
        <v>0</v>
      </c>
      <c r="X656" s="186">
        <f t="shared" si="331"/>
        <v>0</v>
      </c>
      <c r="Y656" s="186">
        <f t="shared" si="307"/>
        <v>0</v>
      </c>
      <c r="Z656" s="186">
        <f t="shared" si="308"/>
        <v>0</v>
      </c>
      <c r="AA656" s="186">
        <f t="shared" si="309"/>
        <v>0</v>
      </c>
      <c r="AB656" s="186">
        <f t="shared" si="310"/>
        <v>0</v>
      </c>
      <c r="AC656" s="106"/>
      <c r="AD656" s="186">
        <f>'Input| Projects'!Q656*N656*'Input| Escalations'!$K$19</f>
        <v>0</v>
      </c>
      <c r="AE656" s="186">
        <f>'Input| Projects'!R656*O656*'Input| Escalations'!$K$19</f>
        <v>0</v>
      </c>
      <c r="AF656" s="186">
        <f>'Input| Projects'!S656*P656*'Input| Escalations'!$K$19</f>
        <v>0</v>
      </c>
      <c r="AG656" s="186">
        <f>'Input| Projects'!T656*Q656*'Input| Escalations'!$K$19</f>
        <v>0</v>
      </c>
      <c r="AH656" s="186">
        <f>'Input| Projects'!U656*R656*'Input| Escalations'!$K$19</f>
        <v>0</v>
      </c>
      <c r="AI656" s="186">
        <f>'Input| Projects'!V656*S656*'Input| Escalations'!$K$19</f>
        <v>0</v>
      </c>
      <c r="AJ656" s="186">
        <f>'Input| Projects'!W656*T656*'Input| Escalations'!$K$19</f>
        <v>0</v>
      </c>
      <c r="AK656" s="106"/>
      <c r="AL656" s="186" t="str">
        <f>IFERROR(IF('Input| Overheads'!$C$42="Direct costs",SUMPRODUCT(--('Input| Projects'!$AC656="Yes"),'Calc| Overheads Allocation'!C$8,'Calc| Project Costs'!V656),IF('Input| Overheads'!$C$42="Internal labour",SUMPRODUCT(--('Input| Projects'!$AC656="Yes"),'Calc| Overheads Allocation'!C$8,'Calc| Project Costs'!V656,'Input| Projects'!$Y656),IF('Input| Overheads'!$C$42="DNSP defined",SUMPRODUCT(--('Input| Projects'!$AC656="Yes"),'Calc| Overheads Allocation'!C$61,'Input| Projects'!$AF656),""))),"")</f>
        <v/>
      </c>
      <c r="AM656" s="186" t="str">
        <f>IFERROR(IF('Input| Overheads'!$C$42="Direct costs",SUMPRODUCT(--('Input| Projects'!$AC656="Yes"),'Calc| Overheads Allocation'!D$8,'Calc| Project Costs'!W656),IF('Input| Overheads'!$C$42="Internal labour",SUMPRODUCT(--('Input| Projects'!$AC656="Yes"),'Calc| Overheads Allocation'!D$8,'Calc| Project Costs'!W656,'Input| Projects'!$Y656),IF('Input| Overheads'!$C$42="DNSP defined",SUMPRODUCT(--('Input| Projects'!$AC656="Yes"),'Calc| Overheads Allocation'!D$61,'Input| Projects'!$AF656),""))),"")</f>
        <v/>
      </c>
      <c r="AN656" s="186" t="str">
        <f>IFERROR(IF('Input| Overheads'!$C$42="Direct costs",SUMPRODUCT(--('Input| Projects'!$AC656="Yes"),'Calc| Overheads Allocation'!E$8,'Calc| Project Costs'!X656),IF('Input| Overheads'!$C$42="Internal labour",SUMPRODUCT(--('Input| Projects'!$AC656="Yes"),'Calc| Overheads Allocation'!E$8,'Calc| Project Costs'!X656,'Input| Projects'!$Y656),IF('Input| Overheads'!$C$42="DNSP defined",SUMPRODUCT(--('Input| Projects'!$AC656="Yes"),'Calc| Overheads Allocation'!E$61,'Input| Projects'!$AF656),""))),"")</f>
        <v/>
      </c>
      <c r="AO656" s="186" t="str">
        <f>IFERROR(IF('Input| Overheads'!$C$42="Direct costs",SUMPRODUCT(--('Input| Projects'!$AC656="Yes"),'Calc| Overheads Allocation'!F$8,'Calc| Project Costs'!Y656),IF('Input| Overheads'!$C$42="Internal labour",SUMPRODUCT(--('Input| Projects'!$AC656="Yes"),'Calc| Overheads Allocation'!F$8,'Calc| Project Costs'!Y656,'Input| Projects'!$Y656),IF('Input| Overheads'!$C$42="DNSP defined",SUMPRODUCT(--('Input| Projects'!$AC656="Yes"),'Calc| Overheads Allocation'!F$61,'Input| Projects'!$AF656),""))),"")</f>
        <v/>
      </c>
      <c r="AP656" s="186" t="str">
        <f>IFERROR(IF('Input| Overheads'!$C$42="Direct costs",SUMPRODUCT(--('Input| Projects'!$AC656="Yes"),'Calc| Overheads Allocation'!G$8,'Calc| Project Costs'!Z656),IF('Input| Overheads'!$C$42="Internal labour",SUMPRODUCT(--('Input| Projects'!$AC656="Yes"),'Calc| Overheads Allocation'!G$8,'Calc| Project Costs'!Z656,'Input| Projects'!$Y656),IF('Input| Overheads'!$C$42="DNSP defined",SUMPRODUCT(--('Input| Projects'!$AC656="Yes"),'Calc| Overheads Allocation'!G$61,'Input| Projects'!$AF656),""))),"")</f>
        <v/>
      </c>
      <c r="AQ656" s="186" t="str">
        <f>IFERROR(IF('Input| Overheads'!$C$42="Direct costs",SUMPRODUCT(--('Input| Projects'!$AC656="Yes"),'Calc| Overheads Allocation'!H$8,'Calc| Project Costs'!AA656),IF('Input| Overheads'!$C$42="Internal labour",SUMPRODUCT(--('Input| Projects'!$AC656="Yes"),'Calc| Overheads Allocation'!H$8,'Calc| Project Costs'!AA656,'Input| Projects'!$Y656),IF('Input| Overheads'!$C$42="DNSP defined",SUMPRODUCT(--('Input| Projects'!$AC656="Yes"),'Calc| Overheads Allocation'!H$61,'Input| Projects'!$AF656),""))),"")</f>
        <v/>
      </c>
      <c r="AR656" s="186" t="str">
        <f>IFERROR(IF('Input| Overheads'!$C$42="Direct costs",SUMPRODUCT(--('Input| Projects'!$AC656="Yes"),'Calc| Overheads Allocation'!I$8,'Calc| Project Costs'!AB656),IF('Input| Overheads'!$C$42="Internal labour",SUMPRODUCT(--('Input| Projects'!$AC656="Yes"),'Calc| Overheads Allocation'!I$8,'Calc| Project Costs'!AB656,'Input| Projects'!$Y656),IF('Input| Overheads'!$C$42="DNSP defined",SUMPRODUCT(--('Input| Projects'!$AC656="Yes"),'Calc| Overheads Allocation'!I$61,'Input| Projects'!$AF656),""))),"")</f>
        <v/>
      </c>
      <c r="AS656" s="106"/>
      <c r="AT656" s="186" t="str">
        <f>IFERROR(IF('Input| Overheads'!$C$42="Direct costs",SUMPRODUCT(--('Input| Projects'!$AD656="Yes"),'Calc| Overheads Allocation'!C$9,'Calc| Project Costs'!V656),IF('Input| Overheads'!$C$42="Internal labour",SUMPRODUCT(--('Input| Projects'!$AD656="Yes"),'Calc| Overheads Allocation'!C$9,'Calc| Project Costs'!V656,'Input| Projects'!$Y656),IF('Input| Overheads'!$C$42="DNSP defined",SUMPRODUCT(--('Input| Projects'!$AD656="Yes"),'Calc| Overheads Allocation'!C$62,'Input| Projects'!$AG656),""))),"")</f>
        <v/>
      </c>
      <c r="AU656" s="186" t="str">
        <f>IFERROR(IF('Input| Overheads'!$C$42="Direct costs",SUMPRODUCT(--('Input| Projects'!$AD656="Yes"),'Calc| Overheads Allocation'!D$9,'Calc| Project Costs'!W656),IF('Input| Overheads'!$C$42="Internal labour",SUMPRODUCT(--('Input| Projects'!$AD656="Yes"),'Calc| Overheads Allocation'!D$9,'Calc| Project Costs'!W656,'Input| Projects'!$Y656),IF('Input| Overheads'!$C$42="DNSP defined",SUMPRODUCT(--('Input| Projects'!$AD656="Yes"),'Calc| Overheads Allocation'!D$62,'Input| Projects'!$AG656),""))),"")</f>
        <v/>
      </c>
      <c r="AV656" s="186" t="str">
        <f>IFERROR(IF('Input| Overheads'!$C$42="Direct costs",SUMPRODUCT(--('Input| Projects'!$AD656="Yes"),'Calc| Overheads Allocation'!E$9,'Calc| Project Costs'!X656),IF('Input| Overheads'!$C$42="Internal labour",SUMPRODUCT(--('Input| Projects'!$AD656="Yes"),'Calc| Overheads Allocation'!E$9,'Calc| Project Costs'!X656,'Input| Projects'!$Y656),IF('Input| Overheads'!$C$42="DNSP defined",SUMPRODUCT(--('Input| Projects'!$AD656="Yes"),'Calc| Overheads Allocation'!E$62,'Input| Projects'!$AG656),""))),"")</f>
        <v/>
      </c>
      <c r="AW656" s="186" t="str">
        <f>IFERROR(IF('Input| Overheads'!$C$42="Direct costs",SUMPRODUCT(--('Input| Projects'!$AD656="Yes"),'Calc| Overheads Allocation'!F$9,'Calc| Project Costs'!Y656),IF('Input| Overheads'!$C$42="Internal labour",SUMPRODUCT(--('Input| Projects'!$AD656="Yes"),'Calc| Overheads Allocation'!F$9,'Calc| Project Costs'!Y656,'Input| Projects'!$Y656),IF('Input| Overheads'!$C$42="DNSP defined",SUMPRODUCT(--('Input| Projects'!$AD656="Yes"),'Calc| Overheads Allocation'!F$62,'Input| Projects'!$AG656),""))),"")</f>
        <v/>
      </c>
      <c r="AX656" s="186" t="str">
        <f>IFERROR(IF('Input| Overheads'!$C$42="Direct costs",SUMPRODUCT(--('Input| Projects'!$AD656="Yes"),'Calc| Overheads Allocation'!G$9,'Calc| Project Costs'!Z656),IF('Input| Overheads'!$C$42="Internal labour",SUMPRODUCT(--('Input| Projects'!$AD656="Yes"),'Calc| Overheads Allocation'!G$9,'Calc| Project Costs'!Z656,'Input| Projects'!$Y656),IF('Input| Overheads'!$C$42="DNSP defined",SUMPRODUCT(--('Input| Projects'!$AD656="Yes"),'Calc| Overheads Allocation'!G$62,'Input| Projects'!$AG656),""))),"")</f>
        <v/>
      </c>
      <c r="AY656" s="186" t="str">
        <f>IFERROR(IF('Input| Overheads'!$C$42="Direct costs",SUMPRODUCT(--('Input| Projects'!$AD656="Yes"),'Calc| Overheads Allocation'!H$9,'Calc| Project Costs'!AA656),IF('Input| Overheads'!$C$42="Internal labour",SUMPRODUCT(--('Input| Projects'!$AD656="Yes"),'Calc| Overheads Allocation'!H$9,'Calc| Project Costs'!AA656,'Input| Projects'!$Y656),IF('Input| Overheads'!$C$42="DNSP defined",SUMPRODUCT(--('Input| Projects'!$AD656="Yes"),'Calc| Overheads Allocation'!H$62,'Input| Projects'!$AG656),""))),"")</f>
        <v/>
      </c>
      <c r="AZ656" s="186" t="str">
        <f>IFERROR(IF('Input| Overheads'!$C$42="Direct costs",SUMPRODUCT(--('Input| Projects'!$AD656="Yes"),'Calc| Overheads Allocation'!I$9,'Calc| Project Costs'!AB656),IF('Input| Overheads'!$C$42="Internal labour",SUMPRODUCT(--('Input| Projects'!$AD656="Yes"),'Calc| Overheads Allocation'!I$9,'Calc| Project Costs'!AB656,'Input| Projects'!$Y656),IF('Input| Overheads'!$C$42="DNSP defined",SUMPRODUCT(--('Input| Projects'!$AD656="Yes"),'Calc| Overheads Allocation'!I$62,'Input| Projects'!$AG656),""))),"")</f>
        <v/>
      </c>
      <c r="BA656" s="106"/>
      <c r="BB656" s="186">
        <f t="shared" si="332"/>
        <v>0</v>
      </c>
      <c r="BC656" s="186">
        <f t="shared" si="333"/>
        <v>0</v>
      </c>
      <c r="BD656" s="186">
        <f t="shared" si="334"/>
        <v>0</v>
      </c>
      <c r="BE656" s="186">
        <f t="shared" si="311"/>
        <v>0</v>
      </c>
      <c r="BF656" s="186">
        <f t="shared" si="312"/>
        <v>0</v>
      </c>
      <c r="BG656" s="186">
        <f t="shared" si="313"/>
        <v>0</v>
      </c>
      <c r="BH656" s="186">
        <f t="shared" si="314"/>
        <v>0</v>
      </c>
      <c r="BI656" s="97"/>
      <c r="BJ656" s="186" t="str">
        <f t="shared" si="315"/>
        <v/>
      </c>
      <c r="BK656" s="186" t="str">
        <f t="shared" si="316"/>
        <v/>
      </c>
      <c r="BL656" s="186" t="str">
        <f t="shared" si="317"/>
        <v/>
      </c>
      <c r="BM656" s="186" t="str">
        <f t="shared" si="318"/>
        <v/>
      </c>
      <c r="BN656" s="186" t="str">
        <f t="shared" si="319"/>
        <v/>
      </c>
      <c r="BO656" s="186" t="str">
        <f t="shared" si="320"/>
        <v/>
      </c>
      <c r="BP656" s="186" t="str">
        <f t="shared" si="321"/>
        <v/>
      </c>
      <c r="BQ656" s="97"/>
      <c r="BR656" s="186">
        <f t="shared" si="322"/>
        <v>0</v>
      </c>
      <c r="BS656" s="186">
        <f t="shared" si="323"/>
        <v>0</v>
      </c>
      <c r="BT656" s="222">
        <f t="shared" si="324"/>
        <v>0</v>
      </c>
      <c r="BU656" s="222">
        <f t="shared" si="325"/>
        <v>0</v>
      </c>
      <c r="BV656" s="222">
        <f t="shared" si="326"/>
        <v>0</v>
      </c>
      <c r="BW656" s="222">
        <f t="shared" si="327"/>
        <v>0</v>
      </c>
      <c r="BX656" s="222">
        <f t="shared" si="328"/>
        <v>0</v>
      </c>
      <c r="BY656" s="106"/>
      <c r="BZ656" s="197" t="str">
        <f>IF(SUMIF('Input| Projects'!$AS$8:$CP$8,"Dx",'Input| Projects'!$AS656:$CP656)=0,"",SUMIF('Input| Projects'!$AS$8:$CP$8,"Dx",'Input| Projects'!$AS656:$CP656))</f>
        <v/>
      </c>
      <c r="CA656" s="197" t="str">
        <f>IF(SUMIF('Input| Projects'!$AS$8:$CP$8,"Tx",'Input| Projects'!$AS656:$CP656)=0,"",SUMIF('Input| Projects'!$AS$8:$CP$8,"Tx",'Input| Projects'!$AS656:$CP656))</f>
        <v/>
      </c>
      <c r="CB656" s="150" t="str">
        <f t="shared" si="335"/>
        <v/>
      </c>
    </row>
    <row r="657" spans="2:80" x14ac:dyDescent="0.2">
      <c r="B657" s="201">
        <f>IFERROR('Input| Projects'!B657,"")</f>
        <v>648</v>
      </c>
      <c r="C657" s="42" t="str">
        <f>IFERROR(IF('Input| Projects'!C657="","",'Input| Projects'!C657),"")</f>
        <v/>
      </c>
      <c r="D657" s="42" t="str">
        <f>IFERROR(IF('Input| Projects'!D657="","",'Input| Projects'!D657),"")</f>
        <v/>
      </c>
      <c r="E657" s="104"/>
      <c r="F657" s="190">
        <f>IFERROR('Input| Projects'!I657*'Input| Escalations'!$K$19,"")</f>
        <v>0</v>
      </c>
      <c r="G657" s="190">
        <f>IFERROR('Input| Projects'!J657*'Input| Escalations'!$K$19,"")</f>
        <v>0</v>
      </c>
      <c r="H657" s="190">
        <f>IFERROR('Input| Projects'!K657*'Input| Escalations'!$K$19,"")</f>
        <v>0</v>
      </c>
      <c r="I657" s="190">
        <f>IFERROR('Input| Projects'!L657*'Input| Escalations'!$K$19,"")</f>
        <v>0</v>
      </c>
      <c r="J657" s="190">
        <f>IFERROR('Input| Projects'!M657*'Input| Escalations'!$K$19,"")</f>
        <v>0</v>
      </c>
      <c r="K657" s="190">
        <f>IFERROR('Input| Projects'!N657*'Input| Escalations'!$K$19,"")</f>
        <v>0</v>
      </c>
      <c r="L657" s="190">
        <f>IFERROR('Input| Projects'!O657*'Input| Escalations'!$K$19,"")</f>
        <v>0</v>
      </c>
      <c r="M657" s="150" t="str">
        <f>IF(ABS(SUM(F657:L657)-(SUM('Input| Projects'!I657:O657)*'Input| Escalations'!$K$19))&lt;0.0000001,"",1)</f>
        <v/>
      </c>
      <c r="N657" s="192">
        <f>'Input| Projects'!$Y657*INDEX('Input| Escalations'!$H$33:$N$33,MATCH('Calc| Project Costs'!N$9,'Input| Escalations'!$H$23:$N$23,0))+'Input| Projects'!$Z657*INDEX('Input| Escalations'!$H$34:$N$34,MATCH('Calc| Project Costs'!N$9,'Input| Escalations'!$H$23:$N$23,0))+'Input| Projects'!$AA657*INDEX('Input| Escalations'!$H$35:$N$35,MATCH('Calc| Project Costs'!N$9,'Input| Escalations'!$H$23:$N$23,0))+1</f>
        <v>1</v>
      </c>
      <c r="O657" s="192">
        <f>'Input| Projects'!$Y657*INDEX('Input| Escalations'!$H$33:$N$33,MATCH('Calc| Project Costs'!O$9,'Input| Escalations'!$H$23:$N$23,0))+'Input| Projects'!$Z657*INDEX('Input| Escalations'!$H$34:$N$34,MATCH('Calc| Project Costs'!O$9,'Input| Escalations'!$H$23:$N$23,0))+'Input| Projects'!$AA657*INDEX('Input| Escalations'!$H$35:$N$35,MATCH('Calc| Project Costs'!O$9,'Input| Escalations'!$H$23:$N$23,0))+1</f>
        <v>1</v>
      </c>
      <c r="P657" s="192">
        <f>'Input| Projects'!$Y657*INDEX('Input| Escalations'!$H$33:$N$33,MATCH('Calc| Project Costs'!P$9,'Input| Escalations'!$H$23:$N$23,0))+'Input| Projects'!$Z657*INDEX('Input| Escalations'!$H$34:$N$34,MATCH('Calc| Project Costs'!P$9,'Input| Escalations'!$H$23:$N$23,0))+'Input| Projects'!$AA657*INDEX('Input| Escalations'!$H$35:$N$35,MATCH('Calc| Project Costs'!P$9,'Input| Escalations'!$H$23:$N$23,0))+1</f>
        <v>1</v>
      </c>
      <c r="Q657" s="192">
        <f>'Input| Projects'!$Y657*INDEX('Input| Escalations'!$H$33:$N$33,MATCH('Calc| Project Costs'!Q$9,'Input| Escalations'!$H$23:$N$23,0))+'Input| Projects'!$Z657*INDEX('Input| Escalations'!$H$34:$N$34,MATCH('Calc| Project Costs'!Q$9,'Input| Escalations'!$H$23:$N$23,0))+'Input| Projects'!$AA657*INDEX('Input| Escalations'!$H$35:$N$35,MATCH('Calc| Project Costs'!Q$9,'Input| Escalations'!$H$23:$N$23,0))+1</f>
        <v>1</v>
      </c>
      <c r="R657" s="192">
        <f>'Input| Projects'!$Y657*INDEX('Input| Escalations'!$H$33:$N$33,MATCH('Calc| Project Costs'!R$9,'Input| Escalations'!$H$23:$N$23,0))+'Input| Projects'!$Z657*INDEX('Input| Escalations'!$H$34:$N$34,MATCH('Calc| Project Costs'!R$9,'Input| Escalations'!$H$23:$N$23,0))+'Input| Projects'!$AA657*INDEX('Input| Escalations'!$H$35:$N$35,MATCH('Calc| Project Costs'!R$9,'Input| Escalations'!$H$23:$N$23,0))+1</f>
        <v>1</v>
      </c>
      <c r="S657" s="192">
        <f>'Input| Projects'!$Y657*INDEX('Input| Escalations'!$H$33:$N$33,MATCH('Calc| Project Costs'!S$9,'Input| Escalations'!$H$23:$N$23,0))+'Input| Projects'!$Z657*INDEX('Input| Escalations'!$H$34:$N$34,MATCH('Calc| Project Costs'!S$9,'Input| Escalations'!$H$23:$N$23,0))+'Input| Projects'!$AA657*INDEX('Input| Escalations'!$H$35:$N$35,MATCH('Calc| Project Costs'!S$9,'Input| Escalations'!$H$23:$N$23,0))+1</f>
        <v>1</v>
      </c>
      <c r="T657" s="192">
        <f>'Input| Projects'!$Y657*INDEX('Input| Escalations'!$H$33:$N$33,MATCH('Calc| Project Costs'!T$9,'Input| Escalations'!$H$23:$N$23,0))+'Input| Projects'!$Z657*INDEX('Input| Escalations'!$H$34:$N$34,MATCH('Calc| Project Costs'!T$9,'Input| Escalations'!$H$23:$N$23,0))+'Input| Projects'!$AA657*INDEX('Input| Escalations'!$H$35:$N$35,MATCH('Calc| Project Costs'!T$9,'Input| Escalations'!$H$23:$N$23,0))+1</f>
        <v>1</v>
      </c>
      <c r="U657" s="106"/>
      <c r="V657" s="186">
        <f t="shared" si="329"/>
        <v>0</v>
      </c>
      <c r="W657" s="186">
        <f t="shared" si="330"/>
        <v>0</v>
      </c>
      <c r="X657" s="186">
        <f t="shared" si="331"/>
        <v>0</v>
      </c>
      <c r="Y657" s="186">
        <f t="shared" si="307"/>
        <v>0</v>
      </c>
      <c r="Z657" s="186">
        <f t="shared" si="308"/>
        <v>0</v>
      </c>
      <c r="AA657" s="186">
        <f t="shared" si="309"/>
        <v>0</v>
      </c>
      <c r="AB657" s="186">
        <f t="shared" si="310"/>
        <v>0</v>
      </c>
      <c r="AC657" s="106"/>
      <c r="AD657" s="186">
        <f>'Input| Projects'!Q657*N657*'Input| Escalations'!$K$19</f>
        <v>0</v>
      </c>
      <c r="AE657" s="186">
        <f>'Input| Projects'!R657*O657*'Input| Escalations'!$K$19</f>
        <v>0</v>
      </c>
      <c r="AF657" s="186">
        <f>'Input| Projects'!S657*P657*'Input| Escalations'!$K$19</f>
        <v>0</v>
      </c>
      <c r="AG657" s="186">
        <f>'Input| Projects'!T657*Q657*'Input| Escalations'!$K$19</f>
        <v>0</v>
      </c>
      <c r="AH657" s="186">
        <f>'Input| Projects'!U657*R657*'Input| Escalations'!$K$19</f>
        <v>0</v>
      </c>
      <c r="AI657" s="186">
        <f>'Input| Projects'!V657*S657*'Input| Escalations'!$K$19</f>
        <v>0</v>
      </c>
      <c r="AJ657" s="186">
        <f>'Input| Projects'!W657*T657*'Input| Escalations'!$K$19</f>
        <v>0</v>
      </c>
      <c r="AK657" s="106"/>
      <c r="AL657" s="186" t="str">
        <f>IFERROR(IF('Input| Overheads'!$C$42="Direct costs",SUMPRODUCT(--('Input| Projects'!$AC657="Yes"),'Calc| Overheads Allocation'!C$8,'Calc| Project Costs'!V657),IF('Input| Overheads'!$C$42="Internal labour",SUMPRODUCT(--('Input| Projects'!$AC657="Yes"),'Calc| Overheads Allocation'!C$8,'Calc| Project Costs'!V657,'Input| Projects'!$Y657),IF('Input| Overheads'!$C$42="DNSP defined",SUMPRODUCT(--('Input| Projects'!$AC657="Yes"),'Calc| Overheads Allocation'!C$61,'Input| Projects'!$AF657),""))),"")</f>
        <v/>
      </c>
      <c r="AM657" s="186" t="str">
        <f>IFERROR(IF('Input| Overheads'!$C$42="Direct costs",SUMPRODUCT(--('Input| Projects'!$AC657="Yes"),'Calc| Overheads Allocation'!D$8,'Calc| Project Costs'!W657),IF('Input| Overheads'!$C$42="Internal labour",SUMPRODUCT(--('Input| Projects'!$AC657="Yes"),'Calc| Overheads Allocation'!D$8,'Calc| Project Costs'!W657,'Input| Projects'!$Y657),IF('Input| Overheads'!$C$42="DNSP defined",SUMPRODUCT(--('Input| Projects'!$AC657="Yes"),'Calc| Overheads Allocation'!D$61,'Input| Projects'!$AF657),""))),"")</f>
        <v/>
      </c>
      <c r="AN657" s="186" t="str">
        <f>IFERROR(IF('Input| Overheads'!$C$42="Direct costs",SUMPRODUCT(--('Input| Projects'!$AC657="Yes"),'Calc| Overheads Allocation'!E$8,'Calc| Project Costs'!X657),IF('Input| Overheads'!$C$42="Internal labour",SUMPRODUCT(--('Input| Projects'!$AC657="Yes"),'Calc| Overheads Allocation'!E$8,'Calc| Project Costs'!X657,'Input| Projects'!$Y657),IF('Input| Overheads'!$C$42="DNSP defined",SUMPRODUCT(--('Input| Projects'!$AC657="Yes"),'Calc| Overheads Allocation'!E$61,'Input| Projects'!$AF657),""))),"")</f>
        <v/>
      </c>
      <c r="AO657" s="186" t="str">
        <f>IFERROR(IF('Input| Overheads'!$C$42="Direct costs",SUMPRODUCT(--('Input| Projects'!$AC657="Yes"),'Calc| Overheads Allocation'!F$8,'Calc| Project Costs'!Y657),IF('Input| Overheads'!$C$42="Internal labour",SUMPRODUCT(--('Input| Projects'!$AC657="Yes"),'Calc| Overheads Allocation'!F$8,'Calc| Project Costs'!Y657,'Input| Projects'!$Y657),IF('Input| Overheads'!$C$42="DNSP defined",SUMPRODUCT(--('Input| Projects'!$AC657="Yes"),'Calc| Overheads Allocation'!F$61,'Input| Projects'!$AF657),""))),"")</f>
        <v/>
      </c>
      <c r="AP657" s="186" t="str">
        <f>IFERROR(IF('Input| Overheads'!$C$42="Direct costs",SUMPRODUCT(--('Input| Projects'!$AC657="Yes"),'Calc| Overheads Allocation'!G$8,'Calc| Project Costs'!Z657),IF('Input| Overheads'!$C$42="Internal labour",SUMPRODUCT(--('Input| Projects'!$AC657="Yes"),'Calc| Overheads Allocation'!G$8,'Calc| Project Costs'!Z657,'Input| Projects'!$Y657),IF('Input| Overheads'!$C$42="DNSP defined",SUMPRODUCT(--('Input| Projects'!$AC657="Yes"),'Calc| Overheads Allocation'!G$61,'Input| Projects'!$AF657),""))),"")</f>
        <v/>
      </c>
      <c r="AQ657" s="186" t="str">
        <f>IFERROR(IF('Input| Overheads'!$C$42="Direct costs",SUMPRODUCT(--('Input| Projects'!$AC657="Yes"),'Calc| Overheads Allocation'!H$8,'Calc| Project Costs'!AA657),IF('Input| Overheads'!$C$42="Internal labour",SUMPRODUCT(--('Input| Projects'!$AC657="Yes"),'Calc| Overheads Allocation'!H$8,'Calc| Project Costs'!AA657,'Input| Projects'!$Y657),IF('Input| Overheads'!$C$42="DNSP defined",SUMPRODUCT(--('Input| Projects'!$AC657="Yes"),'Calc| Overheads Allocation'!H$61,'Input| Projects'!$AF657),""))),"")</f>
        <v/>
      </c>
      <c r="AR657" s="186" t="str">
        <f>IFERROR(IF('Input| Overheads'!$C$42="Direct costs",SUMPRODUCT(--('Input| Projects'!$AC657="Yes"),'Calc| Overheads Allocation'!I$8,'Calc| Project Costs'!AB657),IF('Input| Overheads'!$C$42="Internal labour",SUMPRODUCT(--('Input| Projects'!$AC657="Yes"),'Calc| Overheads Allocation'!I$8,'Calc| Project Costs'!AB657,'Input| Projects'!$Y657),IF('Input| Overheads'!$C$42="DNSP defined",SUMPRODUCT(--('Input| Projects'!$AC657="Yes"),'Calc| Overheads Allocation'!I$61,'Input| Projects'!$AF657),""))),"")</f>
        <v/>
      </c>
      <c r="AS657" s="106"/>
      <c r="AT657" s="186" t="str">
        <f>IFERROR(IF('Input| Overheads'!$C$42="Direct costs",SUMPRODUCT(--('Input| Projects'!$AD657="Yes"),'Calc| Overheads Allocation'!C$9,'Calc| Project Costs'!V657),IF('Input| Overheads'!$C$42="Internal labour",SUMPRODUCT(--('Input| Projects'!$AD657="Yes"),'Calc| Overheads Allocation'!C$9,'Calc| Project Costs'!V657,'Input| Projects'!$Y657),IF('Input| Overheads'!$C$42="DNSP defined",SUMPRODUCT(--('Input| Projects'!$AD657="Yes"),'Calc| Overheads Allocation'!C$62,'Input| Projects'!$AG657),""))),"")</f>
        <v/>
      </c>
      <c r="AU657" s="186" t="str">
        <f>IFERROR(IF('Input| Overheads'!$C$42="Direct costs",SUMPRODUCT(--('Input| Projects'!$AD657="Yes"),'Calc| Overheads Allocation'!D$9,'Calc| Project Costs'!W657),IF('Input| Overheads'!$C$42="Internal labour",SUMPRODUCT(--('Input| Projects'!$AD657="Yes"),'Calc| Overheads Allocation'!D$9,'Calc| Project Costs'!W657,'Input| Projects'!$Y657),IF('Input| Overheads'!$C$42="DNSP defined",SUMPRODUCT(--('Input| Projects'!$AD657="Yes"),'Calc| Overheads Allocation'!D$62,'Input| Projects'!$AG657),""))),"")</f>
        <v/>
      </c>
      <c r="AV657" s="186" t="str">
        <f>IFERROR(IF('Input| Overheads'!$C$42="Direct costs",SUMPRODUCT(--('Input| Projects'!$AD657="Yes"),'Calc| Overheads Allocation'!E$9,'Calc| Project Costs'!X657),IF('Input| Overheads'!$C$42="Internal labour",SUMPRODUCT(--('Input| Projects'!$AD657="Yes"),'Calc| Overheads Allocation'!E$9,'Calc| Project Costs'!X657,'Input| Projects'!$Y657),IF('Input| Overheads'!$C$42="DNSP defined",SUMPRODUCT(--('Input| Projects'!$AD657="Yes"),'Calc| Overheads Allocation'!E$62,'Input| Projects'!$AG657),""))),"")</f>
        <v/>
      </c>
      <c r="AW657" s="186" t="str">
        <f>IFERROR(IF('Input| Overheads'!$C$42="Direct costs",SUMPRODUCT(--('Input| Projects'!$AD657="Yes"),'Calc| Overheads Allocation'!F$9,'Calc| Project Costs'!Y657),IF('Input| Overheads'!$C$42="Internal labour",SUMPRODUCT(--('Input| Projects'!$AD657="Yes"),'Calc| Overheads Allocation'!F$9,'Calc| Project Costs'!Y657,'Input| Projects'!$Y657),IF('Input| Overheads'!$C$42="DNSP defined",SUMPRODUCT(--('Input| Projects'!$AD657="Yes"),'Calc| Overheads Allocation'!F$62,'Input| Projects'!$AG657),""))),"")</f>
        <v/>
      </c>
      <c r="AX657" s="186" t="str">
        <f>IFERROR(IF('Input| Overheads'!$C$42="Direct costs",SUMPRODUCT(--('Input| Projects'!$AD657="Yes"),'Calc| Overheads Allocation'!G$9,'Calc| Project Costs'!Z657),IF('Input| Overheads'!$C$42="Internal labour",SUMPRODUCT(--('Input| Projects'!$AD657="Yes"),'Calc| Overheads Allocation'!G$9,'Calc| Project Costs'!Z657,'Input| Projects'!$Y657),IF('Input| Overheads'!$C$42="DNSP defined",SUMPRODUCT(--('Input| Projects'!$AD657="Yes"),'Calc| Overheads Allocation'!G$62,'Input| Projects'!$AG657),""))),"")</f>
        <v/>
      </c>
      <c r="AY657" s="186" t="str">
        <f>IFERROR(IF('Input| Overheads'!$C$42="Direct costs",SUMPRODUCT(--('Input| Projects'!$AD657="Yes"),'Calc| Overheads Allocation'!H$9,'Calc| Project Costs'!AA657),IF('Input| Overheads'!$C$42="Internal labour",SUMPRODUCT(--('Input| Projects'!$AD657="Yes"),'Calc| Overheads Allocation'!H$9,'Calc| Project Costs'!AA657,'Input| Projects'!$Y657),IF('Input| Overheads'!$C$42="DNSP defined",SUMPRODUCT(--('Input| Projects'!$AD657="Yes"),'Calc| Overheads Allocation'!H$62,'Input| Projects'!$AG657),""))),"")</f>
        <v/>
      </c>
      <c r="AZ657" s="186" t="str">
        <f>IFERROR(IF('Input| Overheads'!$C$42="Direct costs",SUMPRODUCT(--('Input| Projects'!$AD657="Yes"),'Calc| Overheads Allocation'!I$9,'Calc| Project Costs'!AB657),IF('Input| Overheads'!$C$42="Internal labour",SUMPRODUCT(--('Input| Projects'!$AD657="Yes"),'Calc| Overheads Allocation'!I$9,'Calc| Project Costs'!AB657,'Input| Projects'!$Y657),IF('Input| Overheads'!$C$42="DNSP defined",SUMPRODUCT(--('Input| Projects'!$AD657="Yes"),'Calc| Overheads Allocation'!I$62,'Input| Projects'!$AG657),""))),"")</f>
        <v/>
      </c>
      <c r="BA657" s="106"/>
      <c r="BB657" s="186">
        <f t="shared" si="332"/>
        <v>0</v>
      </c>
      <c r="BC657" s="186">
        <f t="shared" si="333"/>
        <v>0</v>
      </c>
      <c r="BD657" s="186">
        <f t="shared" si="334"/>
        <v>0</v>
      </c>
      <c r="BE657" s="186">
        <f t="shared" si="311"/>
        <v>0</v>
      </c>
      <c r="BF657" s="186">
        <f t="shared" si="312"/>
        <v>0</v>
      </c>
      <c r="BG657" s="186">
        <f t="shared" si="313"/>
        <v>0</v>
      </c>
      <c r="BH657" s="186">
        <f t="shared" si="314"/>
        <v>0</v>
      </c>
      <c r="BI657" s="97"/>
      <c r="BJ657" s="186" t="str">
        <f t="shared" si="315"/>
        <v/>
      </c>
      <c r="BK657" s="186" t="str">
        <f t="shared" si="316"/>
        <v/>
      </c>
      <c r="BL657" s="186" t="str">
        <f t="shared" si="317"/>
        <v/>
      </c>
      <c r="BM657" s="186" t="str">
        <f t="shared" si="318"/>
        <v/>
      </c>
      <c r="BN657" s="186" t="str">
        <f t="shared" si="319"/>
        <v/>
      </c>
      <c r="BO657" s="186" t="str">
        <f t="shared" si="320"/>
        <v/>
      </c>
      <c r="BP657" s="186" t="str">
        <f t="shared" si="321"/>
        <v/>
      </c>
      <c r="BQ657" s="97"/>
      <c r="BR657" s="186">
        <f t="shared" si="322"/>
        <v>0</v>
      </c>
      <c r="BS657" s="186">
        <f t="shared" si="323"/>
        <v>0</v>
      </c>
      <c r="BT657" s="222">
        <f t="shared" si="324"/>
        <v>0</v>
      </c>
      <c r="BU657" s="222">
        <f t="shared" si="325"/>
        <v>0</v>
      </c>
      <c r="BV657" s="222">
        <f t="shared" si="326"/>
        <v>0</v>
      </c>
      <c r="BW657" s="222">
        <f t="shared" si="327"/>
        <v>0</v>
      </c>
      <c r="BX657" s="222">
        <f t="shared" si="328"/>
        <v>0</v>
      </c>
      <c r="BY657" s="106"/>
      <c r="BZ657" s="197" t="str">
        <f>IF(SUMIF('Input| Projects'!$AS$8:$CP$8,"Dx",'Input| Projects'!$AS657:$CP657)=0,"",SUMIF('Input| Projects'!$AS$8:$CP$8,"Dx",'Input| Projects'!$AS657:$CP657))</f>
        <v/>
      </c>
      <c r="CA657" s="197" t="str">
        <f>IF(SUMIF('Input| Projects'!$AS$8:$CP$8,"Tx",'Input| Projects'!$AS657:$CP657)=0,"",SUMIF('Input| Projects'!$AS$8:$CP$8,"Tx",'Input| Projects'!$AS657:$CP657))</f>
        <v/>
      </c>
      <c r="CB657" s="150" t="str">
        <f t="shared" si="335"/>
        <v/>
      </c>
    </row>
    <row r="658" spans="2:80" x14ac:dyDescent="0.2">
      <c r="B658" s="201">
        <f>IFERROR('Input| Projects'!B658,"")</f>
        <v>649</v>
      </c>
      <c r="C658" s="42" t="str">
        <f>IFERROR(IF('Input| Projects'!C658="","",'Input| Projects'!C658),"")</f>
        <v/>
      </c>
      <c r="D658" s="42" t="str">
        <f>IFERROR(IF('Input| Projects'!D658="","",'Input| Projects'!D658),"")</f>
        <v/>
      </c>
      <c r="E658" s="104"/>
      <c r="F658" s="190">
        <f>IFERROR('Input| Projects'!I658*'Input| Escalations'!$K$19,"")</f>
        <v>0</v>
      </c>
      <c r="G658" s="190">
        <f>IFERROR('Input| Projects'!J658*'Input| Escalations'!$K$19,"")</f>
        <v>0</v>
      </c>
      <c r="H658" s="190">
        <f>IFERROR('Input| Projects'!K658*'Input| Escalations'!$K$19,"")</f>
        <v>0</v>
      </c>
      <c r="I658" s="190">
        <f>IFERROR('Input| Projects'!L658*'Input| Escalations'!$K$19,"")</f>
        <v>0</v>
      </c>
      <c r="J658" s="190">
        <f>IFERROR('Input| Projects'!M658*'Input| Escalations'!$K$19,"")</f>
        <v>0</v>
      </c>
      <c r="K658" s="190">
        <f>IFERROR('Input| Projects'!N658*'Input| Escalations'!$K$19,"")</f>
        <v>0</v>
      </c>
      <c r="L658" s="190">
        <f>IFERROR('Input| Projects'!O658*'Input| Escalations'!$K$19,"")</f>
        <v>0</v>
      </c>
      <c r="M658" s="150" t="str">
        <f>IF(ABS(SUM(F658:L658)-(SUM('Input| Projects'!I658:O658)*'Input| Escalations'!$K$19))&lt;0.0000001,"",1)</f>
        <v/>
      </c>
      <c r="N658" s="192">
        <f>'Input| Projects'!$Y658*INDEX('Input| Escalations'!$H$33:$N$33,MATCH('Calc| Project Costs'!N$9,'Input| Escalations'!$H$23:$N$23,0))+'Input| Projects'!$Z658*INDEX('Input| Escalations'!$H$34:$N$34,MATCH('Calc| Project Costs'!N$9,'Input| Escalations'!$H$23:$N$23,0))+'Input| Projects'!$AA658*INDEX('Input| Escalations'!$H$35:$N$35,MATCH('Calc| Project Costs'!N$9,'Input| Escalations'!$H$23:$N$23,0))+1</f>
        <v>1</v>
      </c>
      <c r="O658" s="192">
        <f>'Input| Projects'!$Y658*INDEX('Input| Escalations'!$H$33:$N$33,MATCH('Calc| Project Costs'!O$9,'Input| Escalations'!$H$23:$N$23,0))+'Input| Projects'!$Z658*INDEX('Input| Escalations'!$H$34:$N$34,MATCH('Calc| Project Costs'!O$9,'Input| Escalations'!$H$23:$N$23,0))+'Input| Projects'!$AA658*INDEX('Input| Escalations'!$H$35:$N$35,MATCH('Calc| Project Costs'!O$9,'Input| Escalations'!$H$23:$N$23,0))+1</f>
        <v>1</v>
      </c>
      <c r="P658" s="192">
        <f>'Input| Projects'!$Y658*INDEX('Input| Escalations'!$H$33:$N$33,MATCH('Calc| Project Costs'!P$9,'Input| Escalations'!$H$23:$N$23,0))+'Input| Projects'!$Z658*INDEX('Input| Escalations'!$H$34:$N$34,MATCH('Calc| Project Costs'!P$9,'Input| Escalations'!$H$23:$N$23,0))+'Input| Projects'!$AA658*INDEX('Input| Escalations'!$H$35:$N$35,MATCH('Calc| Project Costs'!P$9,'Input| Escalations'!$H$23:$N$23,0))+1</f>
        <v>1</v>
      </c>
      <c r="Q658" s="192">
        <f>'Input| Projects'!$Y658*INDEX('Input| Escalations'!$H$33:$N$33,MATCH('Calc| Project Costs'!Q$9,'Input| Escalations'!$H$23:$N$23,0))+'Input| Projects'!$Z658*INDEX('Input| Escalations'!$H$34:$N$34,MATCH('Calc| Project Costs'!Q$9,'Input| Escalations'!$H$23:$N$23,0))+'Input| Projects'!$AA658*INDEX('Input| Escalations'!$H$35:$N$35,MATCH('Calc| Project Costs'!Q$9,'Input| Escalations'!$H$23:$N$23,0))+1</f>
        <v>1</v>
      </c>
      <c r="R658" s="192">
        <f>'Input| Projects'!$Y658*INDEX('Input| Escalations'!$H$33:$N$33,MATCH('Calc| Project Costs'!R$9,'Input| Escalations'!$H$23:$N$23,0))+'Input| Projects'!$Z658*INDEX('Input| Escalations'!$H$34:$N$34,MATCH('Calc| Project Costs'!R$9,'Input| Escalations'!$H$23:$N$23,0))+'Input| Projects'!$AA658*INDEX('Input| Escalations'!$H$35:$N$35,MATCH('Calc| Project Costs'!R$9,'Input| Escalations'!$H$23:$N$23,0))+1</f>
        <v>1</v>
      </c>
      <c r="S658" s="192">
        <f>'Input| Projects'!$Y658*INDEX('Input| Escalations'!$H$33:$N$33,MATCH('Calc| Project Costs'!S$9,'Input| Escalations'!$H$23:$N$23,0))+'Input| Projects'!$Z658*INDEX('Input| Escalations'!$H$34:$N$34,MATCH('Calc| Project Costs'!S$9,'Input| Escalations'!$H$23:$N$23,0))+'Input| Projects'!$AA658*INDEX('Input| Escalations'!$H$35:$N$35,MATCH('Calc| Project Costs'!S$9,'Input| Escalations'!$H$23:$N$23,0))+1</f>
        <v>1</v>
      </c>
      <c r="T658" s="192">
        <f>'Input| Projects'!$Y658*INDEX('Input| Escalations'!$H$33:$N$33,MATCH('Calc| Project Costs'!T$9,'Input| Escalations'!$H$23:$N$23,0))+'Input| Projects'!$Z658*INDEX('Input| Escalations'!$H$34:$N$34,MATCH('Calc| Project Costs'!T$9,'Input| Escalations'!$H$23:$N$23,0))+'Input| Projects'!$AA658*INDEX('Input| Escalations'!$H$35:$N$35,MATCH('Calc| Project Costs'!T$9,'Input| Escalations'!$H$23:$N$23,0))+1</f>
        <v>1</v>
      </c>
      <c r="U658" s="106"/>
      <c r="V658" s="186">
        <f t="shared" si="329"/>
        <v>0</v>
      </c>
      <c r="W658" s="186">
        <f t="shared" si="330"/>
        <v>0</v>
      </c>
      <c r="X658" s="186">
        <f t="shared" si="331"/>
        <v>0</v>
      </c>
      <c r="Y658" s="186">
        <f t="shared" si="307"/>
        <v>0</v>
      </c>
      <c r="Z658" s="186">
        <f t="shared" si="308"/>
        <v>0</v>
      </c>
      <c r="AA658" s="186">
        <f t="shared" si="309"/>
        <v>0</v>
      </c>
      <c r="AB658" s="186">
        <f t="shared" si="310"/>
        <v>0</v>
      </c>
      <c r="AC658" s="106"/>
      <c r="AD658" s="186">
        <f>'Input| Projects'!Q658*N658*'Input| Escalations'!$K$19</f>
        <v>0</v>
      </c>
      <c r="AE658" s="186">
        <f>'Input| Projects'!R658*O658*'Input| Escalations'!$K$19</f>
        <v>0</v>
      </c>
      <c r="AF658" s="186">
        <f>'Input| Projects'!S658*P658*'Input| Escalations'!$K$19</f>
        <v>0</v>
      </c>
      <c r="AG658" s="186">
        <f>'Input| Projects'!T658*Q658*'Input| Escalations'!$K$19</f>
        <v>0</v>
      </c>
      <c r="AH658" s="186">
        <f>'Input| Projects'!U658*R658*'Input| Escalations'!$K$19</f>
        <v>0</v>
      </c>
      <c r="AI658" s="186">
        <f>'Input| Projects'!V658*S658*'Input| Escalations'!$K$19</f>
        <v>0</v>
      </c>
      <c r="AJ658" s="186">
        <f>'Input| Projects'!W658*T658*'Input| Escalations'!$K$19</f>
        <v>0</v>
      </c>
      <c r="AK658" s="106"/>
      <c r="AL658" s="186" t="str">
        <f>IFERROR(IF('Input| Overheads'!$C$42="Direct costs",SUMPRODUCT(--('Input| Projects'!$AC658="Yes"),'Calc| Overheads Allocation'!C$8,'Calc| Project Costs'!V658),IF('Input| Overheads'!$C$42="Internal labour",SUMPRODUCT(--('Input| Projects'!$AC658="Yes"),'Calc| Overheads Allocation'!C$8,'Calc| Project Costs'!V658,'Input| Projects'!$Y658),IF('Input| Overheads'!$C$42="DNSP defined",SUMPRODUCT(--('Input| Projects'!$AC658="Yes"),'Calc| Overheads Allocation'!C$61,'Input| Projects'!$AF658),""))),"")</f>
        <v/>
      </c>
      <c r="AM658" s="186" t="str">
        <f>IFERROR(IF('Input| Overheads'!$C$42="Direct costs",SUMPRODUCT(--('Input| Projects'!$AC658="Yes"),'Calc| Overheads Allocation'!D$8,'Calc| Project Costs'!W658),IF('Input| Overheads'!$C$42="Internal labour",SUMPRODUCT(--('Input| Projects'!$AC658="Yes"),'Calc| Overheads Allocation'!D$8,'Calc| Project Costs'!W658,'Input| Projects'!$Y658),IF('Input| Overheads'!$C$42="DNSP defined",SUMPRODUCT(--('Input| Projects'!$AC658="Yes"),'Calc| Overheads Allocation'!D$61,'Input| Projects'!$AF658),""))),"")</f>
        <v/>
      </c>
      <c r="AN658" s="186" t="str">
        <f>IFERROR(IF('Input| Overheads'!$C$42="Direct costs",SUMPRODUCT(--('Input| Projects'!$AC658="Yes"),'Calc| Overheads Allocation'!E$8,'Calc| Project Costs'!X658),IF('Input| Overheads'!$C$42="Internal labour",SUMPRODUCT(--('Input| Projects'!$AC658="Yes"),'Calc| Overheads Allocation'!E$8,'Calc| Project Costs'!X658,'Input| Projects'!$Y658),IF('Input| Overheads'!$C$42="DNSP defined",SUMPRODUCT(--('Input| Projects'!$AC658="Yes"),'Calc| Overheads Allocation'!E$61,'Input| Projects'!$AF658),""))),"")</f>
        <v/>
      </c>
      <c r="AO658" s="186" t="str">
        <f>IFERROR(IF('Input| Overheads'!$C$42="Direct costs",SUMPRODUCT(--('Input| Projects'!$AC658="Yes"),'Calc| Overheads Allocation'!F$8,'Calc| Project Costs'!Y658),IF('Input| Overheads'!$C$42="Internal labour",SUMPRODUCT(--('Input| Projects'!$AC658="Yes"),'Calc| Overheads Allocation'!F$8,'Calc| Project Costs'!Y658,'Input| Projects'!$Y658),IF('Input| Overheads'!$C$42="DNSP defined",SUMPRODUCT(--('Input| Projects'!$AC658="Yes"),'Calc| Overheads Allocation'!F$61,'Input| Projects'!$AF658),""))),"")</f>
        <v/>
      </c>
      <c r="AP658" s="186" t="str">
        <f>IFERROR(IF('Input| Overheads'!$C$42="Direct costs",SUMPRODUCT(--('Input| Projects'!$AC658="Yes"),'Calc| Overheads Allocation'!G$8,'Calc| Project Costs'!Z658),IF('Input| Overheads'!$C$42="Internal labour",SUMPRODUCT(--('Input| Projects'!$AC658="Yes"),'Calc| Overheads Allocation'!G$8,'Calc| Project Costs'!Z658,'Input| Projects'!$Y658),IF('Input| Overheads'!$C$42="DNSP defined",SUMPRODUCT(--('Input| Projects'!$AC658="Yes"),'Calc| Overheads Allocation'!G$61,'Input| Projects'!$AF658),""))),"")</f>
        <v/>
      </c>
      <c r="AQ658" s="186" t="str">
        <f>IFERROR(IF('Input| Overheads'!$C$42="Direct costs",SUMPRODUCT(--('Input| Projects'!$AC658="Yes"),'Calc| Overheads Allocation'!H$8,'Calc| Project Costs'!AA658),IF('Input| Overheads'!$C$42="Internal labour",SUMPRODUCT(--('Input| Projects'!$AC658="Yes"),'Calc| Overheads Allocation'!H$8,'Calc| Project Costs'!AA658,'Input| Projects'!$Y658),IF('Input| Overheads'!$C$42="DNSP defined",SUMPRODUCT(--('Input| Projects'!$AC658="Yes"),'Calc| Overheads Allocation'!H$61,'Input| Projects'!$AF658),""))),"")</f>
        <v/>
      </c>
      <c r="AR658" s="186" t="str">
        <f>IFERROR(IF('Input| Overheads'!$C$42="Direct costs",SUMPRODUCT(--('Input| Projects'!$AC658="Yes"),'Calc| Overheads Allocation'!I$8,'Calc| Project Costs'!AB658),IF('Input| Overheads'!$C$42="Internal labour",SUMPRODUCT(--('Input| Projects'!$AC658="Yes"),'Calc| Overheads Allocation'!I$8,'Calc| Project Costs'!AB658,'Input| Projects'!$Y658),IF('Input| Overheads'!$C$42="DNSP defined",SUMPRODUCT(--('Input| Projects'!$AC658="Yes"),'Calc| Overheads Allocation'!I$61,'Input| Projects'!$AF658),""))),"")</f>
        <v/>
      </c>
      <c r="AS658" s="106"/>
      <c r="AT658" s="186" t="str">
        <f>IFERROR(IF('Input| Overheads'!$C$42="Direct costs",SUMPRODUCT(--('Input| Projects'!$AD658="Yes"),'Calc| Overheads Allocation'!C$9,'Calc| Project Costs'!V658),IF('Input| Overheads'!$C$42="Internal labour",SUMPRODUCT(--('Input| Projects'!$AD658="Yes"),'Calc| Overheads Allocation'!C$9,'Calc| Project Costs'!V658,'Input| Projects'!$Y658),IF('Input| Overheads'!$C$42="DNSP defined",SUMPRODUCT(--('Input| Projects'!$AD658="Yes"),'Calc| Overheads Allocation'!C$62,'Input| Projects'!$AG658),""))),"")</f>
        <v/>
      </c>
      <c r="AU658" s="186" t="str">
        <f>IFERROR(IF('Input| Overheads'!$C$42="Direct costs",SUMPRODUCT(--('Input| Projects'!$AD658="Yes"),'Calc| Overheads Allocation'!D$9,'Calc| Project Costs'!W658),IF('Input| Overheads'!$C$42="Internal labour",SUMPRODUCT(--('Input| Projects'!$AD658="Yes"),'Calc| Overheads Allocation'!D$9,'Calc| Project Costs'!W658,'Input| Projects'!$Y658),IF('Input| Overheads'!$C$42="DNSP defined",SUMPRODUCT(--('Input| Projects'!$AD658="Yes"),'Calc| Overheads Allocation'!D$62,'Input| Projects'!$AG658),""))),"")</f>
        <v/>
      </c>
      <c r="AV658" s="186" t="str">
        <f>IFERROR(IF('Input| Overheads'!$C$42="Direct costs",SUMPRODUCT(--('Input| Projects'!$AD658="Yes"),'Calc| Overheads Allocation'!E$9,'Calc| Project Costs'!X658),IF('Input| Overheads'!$C$42="Internal labour",SUMPRODUCT(--('Input| Projects'!$AD658="Yes"),'Calc| Overheads Allocation'!E$9,'Calc| Project Costs'!X658,'Input| Projects'!$Y658),IF('Input| Overheads'!$C$42="DNSP defined",SUMPRODUCT(--('Input| Projects'!$AD658="Yes"),'Calc| Overheads Allocation'!E$62,'Input| Projects'!$AG658),""))),"")</f>
        <v/>
      </c>
      <c r="AW658" s="186" t="str">
        <f>IFERROR(IF('Input| Overheads'!$C$42="Direct costs",SUMPRODUCT(--('Input| Projects'!$AD658="Yes"),'Calc| Overheads Allocation'!F$9,'Calc| Project Costs'!Y658),IF('Input| Overheads'!$C$42="Internal labour",SUMPRODUCT(--('Input| Projects'!$AD658="Yes"),'Calc| Overheads Allocation'!F$9,'Calc| Project Costs'!Y658,'Input| Projects'!$Y658),IF('Input| Overheads'!$C$42="DNSP defined",SUMPRODUCT(--('Input| Projects'!$AD658="Yes"),'Calc| Overheads Allocation'!F$62,'Input| Projects'!$AG658),""))),"")</f>
        <v/>
      </c>
      <c r="AX658" s="186" t="str">
        <f>IFERROR(IF('Input| Overheads'!$C$42="Direct costs",SUMPRODUCT(--('Input| Projects'!$AD658="Yes"),'Calc| Overheads Allocation'!G$9,'Calc| Project Costs'!Z658),IF('Input| Overheads'!$C$42="Internal labour",SUMPRODUCT(--('Input| Projects'!$AD658="Yes"),'Calc| Overheads Allocation'!G$9,'Calc| Project Costs'!Z658,'Input| Projects'!$Y658),IF('Input| Overheads'!$C$42="DNSP defined",SUMPRODUCT(--('Input| Projects'!$AD658="Yes"),'Calc| Overheads Allocation'!G$62,'Input| Projects'!$AG658),""))),"")</f>
        <v/>
      </c>
      <c r="AY658" s="186" t="str">
        <f>IFERROR(IF('Input| Overheads'!$C$42="Direct costs",SUMPRODUCT(--('Input| Projects'!$AD658="Yes"),'Calc| Overheads Allocation'!H$9,'Calc| Project Costs'!AA658),IF('Input| Overheads'!$C$42="Internal labour",SUMPRODUCT(--('Input| Projects'!$AD658="Yes"),'Calc| Overheads Allocation'!H$9,'Calc| Project Costs'!AA658,'Input| Projects'!$Y658),IF('Input| Overheads'!$C$42="DNSP defined",SUMPRODUCT(--('Input| Projects'!$AD658="Yes"),'Calc| Overheads Allocation'!H$62,'Input| Projects'!$AG658),""))),"")</f>
        <v/>
      </c>
      <c r="AZ658" s="186" t="str">
        <f>IFERROR(IF('Input| Overheads'!$C$42="Direct costs",SUMPRODUCT(--('Input| Projects'!$AD658="Yes"),'Calc| Overheads Allocation'!I$9,'Calc| Project Costs'!AB658),IF('Input| Overheads'!$C$42="Internal labour",SUMPRODUCT(--('Input| Projects'!$AD658="Yes"),'Calc| Overheads Allocation'!I$9,'Calc| Project Costs'!AB658,'Input| Projects'!$Y658),IF('Input| Overheads'!$C$42="DNSP defined",SUMPRODUCT(--('Input| Projects'!$AD658="Yes"),'Calc| Overheads Allocation'!I$62,'Input| Projects'!$AG658),""))),"")</f>
        <v/>
      </c>
      <c r="BA658" s="106"/>
      <c r="BB658" s="186">
        <f t="shared" si="332"/>
        <v>0</v>
      </c>
      <c r="BC658" s="186">
        <f t="shared" si="333"/>
        <v>0</v>
      </c>
      <c r="BD658" s="186">
        <f t="shared" si="334"/>
        <v>0</v>
      </c>
      <c r="BE658" s="186">
        <f t="shared" si="311"/>
        <v>0</v>
      </c>
      <c r="BF658" s="186">
        <f t="shared" si="312"/>
        <v>0</v>
      </c>
      <c r="BG658" s="186">
        <f t="shared" si="313"/>
        <v>0</v>
      </c>
      <c r="BH658" s="186">
        <f t="shared" si="314"/>
        <v>0</v>
      </c>
      <c r="BI658" s="97"/>
      <c r="BJ658" s="186" t="str">
        <f t="shared" si="315"/>
        <v/>
      </c>
      <c r="BK658" s="186" t="str">
        <f t="shared" si="316"/>
        <v/>
      </c>
      <c r="BL658" s="186" t="str">
        <f t="shared" si="317"/>
        <v/>
      </c>
      <c r="BM658" s="186" t="str">
        <f t="shared" si="318"/>
        <v/>
      </c>
      <c r="BN658" s="186" t="str">
        <f t="shared" si="319"/>
        <v/>
      </c>
      <c r="BO658" s="186" t="str">
        <f t="shared" si="320"/>
        <v/>
      </c>
      <c r="BP658" s="186" t="str">
        <f t="shared" si="321"/>
        <v/>
      </c>
      <c r="BQ658" s="97"/>
      <c r="BR658" s="186">
        <f t="shared" si="322"/>
        <v>0</v>
      </c>
      <c r="BS658" s="186">
        <f t="shared" si="323"/>
        <v>0</v>
      </c>
      <c r="BT658" s="222">
        <f t="shared" si="324"/>
        <v>0</v>
      </c>
      <c r="BU658" s="222">
        <f t="shared" si="325"/>
        <v>0</v>
      </c>
      <c r="BV658" s="222">
        <f t="shared" si="326"/>
        <v>0</v>
      </c>
      <c r="BW658" s="222">
        <f t="shared" si="327"/>
        <v>0</v>
      </c>
      <c r="BX658" s="222">
        <f t="shared" si="328"/>
        <v>0</v>
      </c>
      <c r="BY658" s="106"/>
      <c r="BZ658" s="197" t="str">
        <f>IF(SUMIF('Input| Projects'!$AS$8:$CP$8,"Dx",'Input| Projects'!$AS658:$CP658)=0,"",SUMIF('Input| Projects'!$AS$8:$CP$8,"Dx",'Input| Projects'!$AS658:$CP658))</f>
        <v/>
      </c>
      <c r="CA658" s="197" t="str">
        <f>IF(SUMIF('Input| Projects'!$AS$8:$CP$8,"Tx",'Input| Projects'!$AS658:$CP658)=0,"",SUMIF('Input| Projects'!$AS$8:$CP$8,"Tx",'Input| Projects'!$AS658:$CP658))</f>
        <v/>
      </c>
      <c r="CB658" s="150" t="str">
        <f t="shared" si="335"/>
        <v/>
      </c>
    </row>
    <row r="659" spans="2:80" x14ac:dyDescent="0.2">
      <c r="B659" s="201">
        <f>IFERROR('Input| Projects'!B659,"")</f>
        <v>650</v>
      </c>
      <c r="C659" s="42" t="str">
        <f>IFERROR(IF('Input| Projects'!C659="","",'Input| Projects'!C659),"")</f>
        <v/>
      </c>
      <c r="D659" s="42" t="str">
        <f>IFERROR(IF('Input| Projects'!D659="","",'Input| Projects'!D659),"")</f>
        <v/>
      </c>
      <c r="E659" s="104"/>
      <c r="F659" s="190">
        <f>IFERROR('Input| Projects'!I659*'Input| Escalations'!$K$19,"")</f>
        <v>0</v>
      </c>
      <c r="G659" s="190">
        <f>IFERROR('Input| Projects'!J659*'Input| Escalations'!$K$19,"")</f>
        <v>0</v>
      </c>
      <c r="H659" s="190">
        <f>IFERROR('Input| Projects'!K659*'Input| Escalations'!$K$19,"")</f>
        <v>0</v>
      </c>
      <c r="I659" s="190">
        <f>IFERROR('Input| Projects'!L659*'Input| Escalations'!$K$19,"")</f>
        <v>0</v>
      </c>
      <c r="J659" s="190">
        <f>IFERROR('Input| Projects'!M659*'Input| Escalations'!$K$19,"")</f>
        <v>0</v>
      </c>
      <c r="K659" s="190">
        <f>IFERROR('Input| Projects'!N659*'Input| Escalations'!$K$19,"")</f>
        <v>0</v>
      </c>
      <c r="L659" s="190">
        <f>IFERROR('Input| Projects'!O659*'Input| Escalations'!$K$19,"")</f>
        <v>0</v>
      </c>
      <c r="M659" s="150" t="str">
        <f>IF(ABS(SUM(F659:L659)-(SUM('Input| Projects'!I659:O659)*'Input| Escalations'!$K$19))&lt;0.0000001,"",1)</f>
        <v/>
      </c>
      <c r="N659" s="192">
        <f>'Input| Projects'!$Y659*INDEX('Input| Escalations'!$H$33:$N$33,MATCH('Calc| Project Costs'!N$9,'Input| Escalations'!$H$23:$N$23,0))+'Input| Projects'!$Z659*INDEX('Input| Escalations'!$H$34:$N$34,MATCH('Calc| Project Costs'!N$9,'Input| Escalations'!$H$23:$N$23,0))+'Input| Projects'!$AA659*INDEX('Input| Escalations'!$H$35:$N$35,MATCH('Calc| Project Costs'!N$9,'Input| Escalations'!$H$23:$N$23,0))+1</f>
        <v>1</v>
      </c>
      <c r="O659" s="192">
        <f>'Input| Projects'!$Y659*INDEX('Input| Escalations'!$H$33:$N$33,MATCH('Calc| Project Costs'!O$9,'Input| Escalations'!$H$23:$N$23,0))+'Input| Projects'!$Z659*INDEX('Input| Escalations'!$H$34:$N$34,MATCH('Calc| Project Costs'!O$9,'Input| Escalations'!$H$23:$N$23,0))+'Input| Projects'!$AA659*INDEX('Input| Escalations'!$H$35:$N$35,MATCH('Calc| Project Costs'!O$9,'Input| Escalations'!$H$23:$N$23,0))+1</f>
        <v>1</v>
      </c>
      <c r="P659" s="192">
        <f>'Input| Projects'!$Y659*INDEX('Input| Escalations'!$H$33:$N$33,MATCH('Calc| Project Costs'!P$9,'Input| Escalations'!$H$23:$N$23,0))+'Input| Projects'!$Z659*INDEX('Input| Escalations'!$H$34:$N$34,MATCH('Calc| Project Costs'!P$9,'Input| Escalations'!$H$23:$N$23,0))+'Input| Projects'!$AA659*INDEX('Input| Escalations'!$H$35:$N$35,MATCH('Calc| Project Costs'!P$9,'Input| Escalations'!$H$23:$N$23,0))+1</f>
        <v>1</v>
      </c>
      <c r="Q659" s="192">
        <f>'Input| Projects'!$Y659*INDEX('Input| Escalations'!$H$33:$N$33,MATCH('Calc| Project Costs'!Q$9,'Input| Escalations'!$H$23:$N$23,0))+'Input| Projects'!$Z659*INDEX('Input| Escalations'!$H$34:$N$34,MATCH('Calc| Project Costs'!Q$9,'Input| Escalations'!$H$23:$N$23,0))+'Input| Projects'!$AA659*INDEX('Input| Escalations'!$H$35:$N$35,MATCH('Calc| Project Costs'!Q$9,'Input| Escalations'!$H$23:$N$23,0))+1</f>
        <v>1</v>
      </c>
      <c r="R659" s="192">
        <f>'Input| Projects'!$Y659*INDEX('Input| Escalations'!$H$33:$N$33,MATCH('Calc| Project Costs'!R$9,'Input| Escalations'!$H$23:$N$23,0))+'Input| Projects'!$Z659*INDEX('Input| Escalations'!$H$34:$N$34,MATCH('Calc| Project Costs'!R$9,'Input| Escalations'!$H$23:$N$23,0))+'Input| Projects'!$AA659*INDEX('Input| Escalations'!$H$35:$N$35,MATCH('Calc| Project Costs'!R$9,'Input| Escalations'!$H$23:$N$23,0))+1</f>
        <v>1</v>
      </c>
      <c r="S659" s="192">
        <f>'Input| Projects'!$Y659*INDEX('Input| Escalations'!$H$33:$N$33,MATCH('Calc| Project Costs'!S$9,'Input| Escalations'!$H$23:$N$23,0))+'Input| Projects'!$Z659*INDEX('Input| Escalations'!$H$34:$N$34,MATCH('Calc| Project Costs'!S$9,'Input| Escalations'!$H$23:$N$23,0))+'Input| Projects'!$AA659*INDEX('Input| Escalations'!$H$35:$N$35,MATCH('Calc| Project Costs'!S$9,'Input| Escalations'!$H$23:$N$23,0))+1</f>
        <v>1</v>
      </c>
      <c r="T659" s="192">
        <f>'Input| Projects'!$Y659*INDEX('Input| Escalations'!$H$33:$N$33,MATCH('Calc| Project Costs'!T$9,'Input| Escalations'!$H$23:$N$23,0))+'Input| Projects'!$Z659*INDEX('Input| Escalations'!$H$34:$N$34,MATCH('Calc| Project Costs'!T$9,'Input| Escalations'!$H$23:$N$23,0))+'Input| Projects'!$AA659*INDEX('Input| Escalations'!$H$35:$N$35,MATCH('Calc| Project Costs'!T$9,'Input| Escalations'!$H$23:$N$23,0))+1</f>
        <v>1</v>
      </c>
      <c r="U659" s="106"/>
      <c r="V659" s="186">
        <f t="shared" si="329"/>
        <v>0</v>
      </c>
      <c r="W659" s="186">
        <f t="shared" si="330"/>
        <v>0</v>
      </c>
      <c r="X659" s="186">
        <f t="shared" si="331"/>
        <v>0</v>
      </c>
      <c r="Y659" s="186">
        <f t="shared" si="307"/>
        <v>0</v>
      </c>
      <c r="Z659" s="186">
        <f t="shared" si="308"/>
        <v>0</v>
      </c>
      <c r="AA659" s="186">
        <f t="shared" si="309"/>
        <v>0</v>
      </c>
      <c r="AB659" s="186">
        <f t="shared" si="310"/>
        <v>0</v>
      </c>
      <c r="AC659" s="106"/>
      <c r="AD659" s="186">
        <f>'Input| Projects'!Q659*N659*'Input| Escalations'!$K$19</f>
        <v>0</v>
      </c>
      <c r="AE659" s="186">
        <f>'Input| Projects'!R659*O659*'Input| Escalations'!$K$19</f>
        <v>0</v>
      </c>
      <c r="AF659" s="186">
        <f>'Input| Projects'!S659*P659*'Input| Escalations'!$K$19</f>
        <v>0</v>
      </c>
      <c r="AG659" s="186">
        <f>'Input| Projects'!T659*Q659*'Input| Escalations'!$K$19</f>
        <v>0</v>
      </c>
      <c r="AH659" s="186">
        <f>'Input| Projects'!U659*R659*'Input| Escalations'!$K$19</f>
        <v>0</v>
      </c>
      <c r="AI659" s="186">
        <f>'Input| Projects'!V659*S659*'Input| Escalations'!$K$19</f>
        <v>0</v>
      </c>
      <c r="AJ659" s="186">
        <f>'Input| Projects'!W659*T659*'Input| Escalations'!$K$19</f>
        <v>0</v>
      </c>
      <c r="AK659" s="106"/>
      <c r="AL659" s="186" t="str">
        <f>IFERROR(IF('Input| Overheads'!$C$42="Direct costs",SUMPRODUCT(--('Input| Projects'!$AC659="Yes"),'Calc| Overheads Allocation'!C$8,'Calc| Project Costs'!V659),IF('Input| Overheads'!$C$42="Internal labour",SUMPRODUCT(--('Input| Projects'!$AC659="Yes"),'Calc| Overheads Allocation'!C$8,'Calc| Project Costs'!V659,'Input| Projects'!$Y659),IF('Input| Overheads'!$C$42="DNSP defined",SUMPRODUCT(--('Input| Projects'!$AC659="Yes"),'Calc| Overheads Allocation'!C$61,'Input| Projects'!$AF659),""))),"")</f>
        <v/>
      </c>
      <c r="AM659" s="186" t="str">
        <f>IFERROR(IF('Input| Overheads'!$C$42="Direct costs",SUMPRODUCT(--('Input| Projects'!$AC659="Yes"),'Calc| Overheads Allocation'!D$8,'Calc| Project Costs'!W659),IF('Input| Overheads'!$C$42="Internal labour",SUMPRODUCT(--('Input| Projects'!$AC659="Yes"),'Calc| Overheads Allocation'!D$8,'Calc| Project Costs'!W659,'Input| Projects'!$Y659),IF('Input| Overheads'!$C$42="DNSP defined",SUMPRODUCT(--('Input| Projects'!$AC659="Yes"),'Calc| Overheads Allocation'!D$61,'Input| Projects'!$AF659),""))),"")</f>
        <v/>
      </c>
      <c r="AN659" s="186" t="str">
        <f>IFERROR(IF('Input| Overheads'!$C$42="Direct costs",SUMPRODUCT(--('Input| Projects'!$AC659="Yes"),'Calc| Overheads Allocation'!E$8,'Calc| Project Costs'!X659),IF('Input| Overheads'!$C$42="Internal labour",SUMPRODUCT(--('Input| Projects'!$AC659="Yes"),'Calc| Overheads Allocation'!E$8,'Calc| Project Costs'!X659,'Input| Projects'!$Y659),IF('Input| Overheads'!$C$42="DNSP defined",SUMPRODUCT(--('Input| Projects'!$AC659="Yes"),'Calc| Overheads Allocation'!E$61,'Input| Projects'!$AF659),""))),"")</f>
        <v/>
      </c>
      <c r="AO659" s="186" t="str">
        <f>IFERROR(IF('Input| Overheads'!$C$42="Direct costs",SUMPRODUCT(--('Input| Projects'!$AC659="Yes"),'Calc| Overheads Allocation'!F$8,'Calc| Project Costs'!Y659),IF('Input| Overheads'!$C$42="Internal labour",SUMPRODUCT(--('Input| Projects'!$AC659="Yes"),'Calc| Overheads Allocation'!F$8,'Calc| Project Costs'!Y659,'Input| Projects'!$Y659),IF('Input| Overheads'!$C$42="DNSP defined",SUMPRODUCT(--('Input| Projects'!$AC659="Yes"),'Calc| Overheads Allocation'!F$61,'Input| Projects'!$AF659),""))),"")</f>
        <v/>
      </c>
      <c r="AP659" s="186" t="str">
        <f>IFERROR(IF('Input| Overheads'!$C$42="Direct costs",SUMPRODUCT(--('Input| Projects'!$AC659="Yes"),'Calc| Overheads Allocation'!G$8,'Calc| Project Costs'!Z659),IF('Input| Overheads'!$C$42="Internal labour",SUMPRODUCT(--('Input| Projects'!$AC659="Yes"),'Calc| Overheads Allocation'!G$8,'Calc| Project Costs'!Z659,'Input| Projects'!$Y659),IF('Input| Overheads'!$C$42="DNSP defined",SUMPRODUCT(--('Input| Projects'!$AC659="Yes"),'Calc| Overheads Allocation'!G$61,'Input| Projects'!$AF659),""))),"")</f>
        <v/>
      </c>
      <c r="AQ659" s="186" t="str">
        <f>IFERROR(IF('Input| Overheads'!$C$42="Direct costs",SUMPRODUCT(--('Input| Projects'!$AC659="Yes"),'Calc| Overheads Allocation'!H$8,'Calc| Project Costs'!AA659),IF('Input| Overheads'!$C$42="Internal labour",SUMPRODUCT(--('Input| Projects'!$AC659="Yes"),'Calc| Overheads Allocation'!H$8,'Calc| Project Costs'!AA659,'Input| Projects'!$Y659),IF('Input| Overheads'!$C$42="DNSP defined",SUMPRODUCT(--('Input| Projects'!$AC659="Yes"),'Calc| Overheads Allocation'!H$61,'Input| Projects'!$AF659),""))),"")</f>
        <v/>
      </c>
      <c r="AR659" s="186" t="str">
        <f>IFERROR(IF('Input| Overheads'!$C$42="Direct costs",SUMPRODUCT(--('Input| Projects'!$AC659="Yes"),'Calc| Overheads Allocation'!I$8,'Calc| Project Costs'!AB659),IF('Input| Overheads'!$C$42="Internal labour",SUMPRODUCT(--('Input| Projects'!$AC659="Yes"),'Calc| Overheads Allocation'!I$8,'Calc| Project Costs'!AB659,'Input| Projects'!$Y659),IF('Input| Overheads'!$C$42="DNSP defined",SUMPRODUCT(--('Input| Projects'!$AC659="Yes"),'Calc| Overheads Allocation'!I$61,'Input| Projects'!$AF659),""))),"")</f>
        <v/>
      </c>
      <c r="AS659" s="106"/>
      <c r="AT659" s="186" t="str">
        <f>IFERROR(IF('Input| Overheads'!$C$42="Direct costs",SUMPRODUCT(--('Input| Projects'!$AD659="Yes"),'Calc| Overheads Allocation'!C$9,'Calc| Project Costs'!V659),IF('Input| Overheads'!$C$42="Internal labour",SUMPRODUCT(--('Input| Projects'!$AD659="Yes"),'Calc| Overheads Allocation'!C$9,'Calc| Project Costs'!V659,'Input| Projects'!$Y659),IF('Input| Overheads'!$C$42="DNSP defined",SUMPRODUCT(--('Input| Projects'!$AD659="Yes"),'Calc| Overheads Allocation'!C$62,'Input| Projects'!$AG659),""))),"")</f>
        <v/>
      </c>
      <c r="AU659" s="186" t="str">
        <f>IFERROR(IF('Input| Overheads'!$C$42="Direct costs",SUMPRODUCT(--('Input| Projects'!$AD659="Yes"),'Calc| Overheads Allocation'!D$9,'Calc| Project Costs'!W659),IF('Input| Overheads'!$C$42="Internal labour",SUMPRODUCT(--('Input| Projects'!$AD659="Yes"),'Calc| Overheads Allocation'!D$9,'Calc| Project Costs'!W659,'Input| Projects'!$Y659),IF('Input| Overheads'!$C$42="DNSP defined",SUMPRODUCT(--('Input| Projects'!$AD659="Yes"),'Calc| Overheads Allocation'!D$62,'Input| Projects'!$AG659),""))),"")</f>
        <v/>
      </c>
      <c r="AV659" s="186" t="str">
        <f>IFERROR(IF('Input| Overheads'!$C$42="Direct costs",SUMPRODUCT(--('Input| Projects'!$AD659="Yes"),'Calc| Overheads Allocation'!E$9,'Calc| Project Costs'!X659),IF('Input| Overheads'!$C$42="Internal labour",SUMPRODUCT(--('Input| Projects'!$AD659="Yes"),'Calc| Overheads Allocation'!E$9,'Calc| Project Costs'!X659,'Input| Projects'!$Y659),IF('Input| Overheads'!$C$42="DNSP defined",SUMPRODUCT(--('Input| Projects'!$AD659="Yes"),'Calc| Overheads Allocation'!E$62,'Input| Projects'!$AG659),""))),"")</f>
        <v/>
      </c>
      <c r="AW659" s="186" t="str">
        <f>IFERROR(IF('Input| Overheads'!$C$42="Direct costs",SUMPRODUCT(--('Input| Projects'!$AD659="Yes"),'Calc| Overheads Allocation'!F$9,'Calc| Project Costs'!Y659),IF('Input| Overheads'!$C$42="Internal labour",SUMPRODUCT(--('Input| Projects'!$AD659="Yes"),'Calc| Overheads Allocation'!F$9,'Calc| Project Costs'!Y659,'Input| Projects'!$Y659),IF('Input| Overheads'!$C$42="DNSP defined",SUMPRODUCT(--('Input| Projects'!$AD659="Yes"),'Calc| Overheads Allocation'!F$62,'Input| Projects'!$AG659),""))),"")</f>
        <v/>
      </c>
      <c r="AX659" s="186" t="str">
        <f>IFERROR(IF('Input| Overheads'!$C$42="Direct costs",SUMPRODUCT(--('Input| Projects'!$AD659="Yes"),'Calc| Overheads Allocation'!G$9,'Calc| Project Costs'!Z659),IF('Input| Overheads'!$C$42="Internal labour",SUMPRODUCT(--('Input| Projects'!$AD659="Yes"),'Calc| Overheads Allocation'!G$9,'Calc| Project Costs'!Z659,'Input| Projects'!$Y659),IF('Input| Overheads'!$C$42="DNSP defined",SUMPRODUCT(--('Input| Projects'!$AD659="Yes"),'Calc| Overheads Allocation'!G$62,'Input| Projects'!$AG659),""))),"")</f>
        <v/>
      </c>
      <c r="AY659" s="186" t="str">
        <f>IFERROR(IF('Input| Overheads'!$C$42="Direct costs",SUMPRODUCT(--('Input| Projects'!$AD659="Yes"),'Calc| Overheads Allocation'!H$9,'Calc| Project Costs'!AA659),IF('Input| Overheads'!$C$42="Internal labour",SUMPRODUCT(--('Input| Projects'!$AD659="Yes"),'Calc| Overheads Allocation'!H$9,'Calc| Project Costs'!AA659,'Input| Projects'!$Y659),IF('Input| Overheads'!$C$42="DNSP defined",SUMPRODUCT(--('Input| Projects'!$AD659="Yes"),'Calc| Overheads Allocation'!H$62,'Input| Projects'!$AG659),""))),"")</f>
        <v/>
      </c>
      <c r="AZ659" s="186" t="str">
        <f>IFERROR(IF('Input| Overheads'!$C$42="Direct costs",SUMPRODUCT(--('Input| Projects'!$AD659="Yes"),'Calc| Overheads Allocation'!I$9,'Calc| Project Costs'!AB659),IF('Input| Overheads'!$C$42="Internal labour",SUMPRODUCT(--('Input| Projects'!$AD659="Yes"),'Calc| Overheads Allocation'!I$9,'Calc| Project Costs'!AB659,'Input| Projects'!$Y659),IF('Input| Overheads'!$C$42="DNSP defined",SUMPRODUCT(--('Input| Projects'!$AD659="Yes"),'Calc| Overheads Allocation'!I$62,'Input| Projects'!$AG659),""))),"")</f>
        <v/>
      </c>
      <c r="BA659" s="106"/>
      <c r="BB659" s="186">
        <f t="shared" si="332"/>
        <v>0</v>
      </c>
      <c r="BC659" s="186">
        <f t="shared" si="333"/>
        <v>0</v>
      </c>
      <c r="BD659" s="186">
        <f t="shared" si="334"/>
        <v>0</v>
      </c>
      <c r="BE659" s="186">
        <f t="shared" si="311"/>
        <v>0</v>
      </c>
      <c r="BF659" s="186">
        <f t="shared" si="312"/>
        <v>0</v>
      </c>
      <c r="BG659" s="186">
        <f t="shared" si="313"/>
        <v>0</v>
      </c>
      <c r="BH659" s="186">
        <f t="shared" si="314"/>
        <v>0</v>
      </c>
      <c r="BI659" s="97"/>
      <c r="BJ659" s="186" t="str">
        <f t="shared" si="315"/>
        <v/>
      </c>
      <c r="BK659" s="186" t="str">
        <f t="shared" si="316"/>
        <v/>
      </c>
      <c r="BL659" s="186" t="str">
        <f t="shared" si="317"/>
        <v/>
      </c>
      <c r="BM659" s="186" t="str">
        <f t="shared" si="318"/>
        <v/>
      </c>
      <c r="BN659" s="186" t="str">
        <f t="shared" si="319"/>
        <v/>
      </c>
      <c r="BO659" s="186" t="str">
        <f t="shared" si="320"/>
        <v/>
      </c>
      <c r="BP659" s="186" t="str">
        <f t="shared" si="321"/>
        <v/>
      </c>
      <c r="BQ659" s="97"/>
      <c r="BR659" s="186">
        <f t="shared" si="322"/>
        <v>0</v>
      </c>
      <c r="BS659" s="186">
        <f t="shared" si="323"/>
        <v>0</v>
      </c>
      <c r="BT659" s="222">
        <f t="shared" si="324"/>
        <v>0</v>
      </c>
      <c r="BU659" s="222">
        <f t="shared" si="325"/>
        <v>0</v>
      </c>
      <c r="BV659" s="222">
        <f t="shared" si="326"/>
        <v>0</v>
      </c>
      <c r="BW659" s="222">
        <f t="shared" si="327"/>
        <v>0</v>
      </c>
      <c r="BX659" s="222">
        <f t="shared" si="328"/>
        <v>0</v>
      </c>
      <c r="BY659" s="106"/>
      <c r="BZ659" s="197" t="str">
        <f>IF(SUMIF('Input| Projects'!$AS$8:$CP$8,"Dx",'Input| Projects'!$AS659:$CP659)=0,"",SUMIF('Input| Projects'!$AS$8:$CP$8,"Dx",'Input| Projects'!$AS659:$CP659))</f>
        <v/>
      </c>
      <c r="CA659" s="197" t="str">
        <f>IF(SUMIF('Input| Projects'!$AS$8:$CP$8,"Tx",'Input| Projects'!$AS659:$CP659)=0,"",SUMIF('Input| Projects'!$AS$8:$CP$8,"Tx",'Input| Projects'!$AS659:$CP659))</f>
        <v/>
      </c>
      <c r="CB659" s="150" t="str">
        <f t="shared" si="335"/>
        <v/>
      </c>
    </row>
    <row r="660" spans="2:80" x14ac:dyDescent="0.2">
      <c r="B660" s="201">
        <f>IFERROR('Input| Projects'!B660,"")</f>
        <v>651</v>
      </c>
      <c r="C660" s="42" t="str">
        <f>IFERROR(IF('Input| Projects'!C660="","",'Input| Projects'!C660),"")</f>
        <v/>
      </c>
      <c r="D660" s="42" t="str">
        <f>IFERROR(IF('Input| Projects'!D660="","",'Input| Projects'!D660),"")</f>
        <v/>
      </c>
      <c r="E660" s="104"/>
      <c r="F660" s="190">
        <f>IFERROR('Input| Projects'!I660*'Input| Escalations'!$K$19,"")</f>
        <v>0</v>
      </c>
      <c r="G660" s="190">
        <f>IFERROR('Input| Projects'!J660*'Input| Escalations'!$K$19,"")</f>
        <v>0</v>
      </c>
      <c r="H660" s="190">
        <f>IFERROR('Input| Projects'!K660*'Input| Escalations'!$K$19,"")</f>
        <v>0</v>
      </c>
      <c r="I660" s="190">
        <f>IFERROR('Input| Projects'!L660*'Input| Escalations'!$K$19,"")</f>
        <v>0</v>
      </c>
      <c r="J660" s="190">
        <f>IFERROR('Input| Projects'!M660*'Input| Escalations'!$K$19,"")</f>
        <v>0</v>
      </c>
      <c r="K660" s="190">
        <f>IFERROR('Input| Projects'!N660*'Input| Escalations'!$K$19,"")</f>
        <v>0</v>
      </c>
      <c r="L660" s="190">
        <f>IFERROR('Input| Projects'!O660*'Input| Escalations'!$K$19,"")</f>
        <v>0</v>
      </c>
      <c r="M660" s="150" t="str">
        <f>IF(ABS(SUM(F660:L660)-(SUM('Input| Projects'!I660:O660)*'Input| Escalations'!$K$19))&lt;0.0000001,"",1)</f>
        <v/>
      </c>
      <c r="N660" s="192">
        <f>'Input| Projects'!$Y660*INDEX('Input| Escalations'!$H$33:$N$33,MATCH('Calc| Project Costs'!N$9,'Input| Escalations'!$H$23:$N$23,0))+'Input| Projects'!$Z660*INDEX('Input| Escalations'!$H$34:$N$34,MATCH('Calc| Project Costs'!N$9,'Input| Escalations'!$H$23:$N$23,0))+'Input| Projects'!$AA660*INDEX('Input| Escalations'!$H$35:$N$35,MATCH('Calc| Project Costs'!N$9,'Input| Escalations'!$H$23:$N$23,0))+1</f>
        <v>1</v>
      </c>
      <c r="O660" s="192">
        <f>'Input| Projects'!$Y660*INDEX('Input| Escalations'!$H$33:$N$33,MATCH('Calc| Project Costs'!O$9,'Input| Escalations'!$H$23:$N$23,0))+'Input| Projects'!$Z660*INDEX('Input| Escalations'!$H$34:$N$34,MATCH('Calc| Project Costs'!O$9,'Input| Escalations'!$H$23:$N$23,0))+'Input| Projects'!$AA660*INDEX('Input| Escalations'!$H$35:$N$35,MATCH('Calc| Project Costs'!O$9,'Input| Escalations'!$H$23:$N$23,0))+1</f>
        <v>1</v>
      </c>
      <c r="P660" s="192">
        <f>'Input| Projects'!$Y660*INDEX('Input| Escalations'!$H$33:$N$33,MATCH('Calc| Project Costs'!P$9,'Input| Escalations'!$H$23:$N$23,0))+'Input| Projects'!$Z660*INDEX('Input| Escalations'!$H$34:$N$34,MATCH('Calc| Project Costs'!P$9,'Input| Escalations'!$H$23:$N$23,0))+'Input| Projects'!$AA660*INDEX('Input| Escalations'!$H$35:$N$35,MATCH('Calc| Project Costs'!P$9,'Input| Escalations'!$H$23:$N$23,0))+1</f>
        <v>1</v>
      </c>
      <c r="Q660" s="192">
        <f>'Input| Projects'!$Y660*INDEX('Input| Escalations'!$H$33:$N$33,MATCH('Calc| Project Costs'!Q$9,'Input| Escalations'!$H$23:$N$23,0))+'Input| Projects'!$Z660*INDEX('Input| Escalations'!$H$34:$N$34,MATCH('Calc| Project Costs'!Q$9,'Input| Escalations'!$H$23:$N$23,0))+'Input| Projects'!$AA660*INDEX('Input| Escalations'!$H$35:$N$35,MATCH('Calc| Project Costs'!Q$9,'Input| Escalations'!$H$23:$N$23,0))+1</f>
        <v>1</v>
      </c>
      <c r="R660" s="192">
        <f>'Input| Projects'!$Y660*INDEX('Input| Escalations'!$H$33:$N$33,MATCH('Calc| Project Costs'!R$9,'Input| Escalations'!$H$23:$N$23,0))+'Input| Projects'!$Z660*INDEX('Input| Escalations'!$H$34:$N$34,MATCH('Calc| Project Costs'!R$9,'Input| Escalations'!$H$23:$N$23,0))+'Input| Projects'!$AA660*INDEX('Input| Escalations'!$H$35:$N$35,MATCH('Calc| Project Costs'!R$9,'Input| Escalations'!$H$23:$N$23,0))+1</f>
        <v>1</v>
      </c>
      <c r="S660" s="192">
        <f>'Input| Projects'!$Y660*INDEX('Input| Escalations'!$H$33:$N$33,MATCH('Calc| Project Costs'!S$9,'Input| Escalations'!$H$23:$N$23,0))+'Input| Projects'!$Z660*INDEX('Input| Escalations'!$H$34:$N$34,MATCH('Calc| Project Costs'!S$9,'Input| Escalations'!$H$23:$N$23,0))+'Input| Projects'!$AA660*INDEX('Input| Escalations'!$H$35:$N$35,MATCH('Calc| Project Costs'!S$9,'Input| Escalations'!$H$23:$N$23,0))+1</f>
        <v>1</v>
      </c>
      <c r="T660" s="192">
        <f>'Input| Projects'!$Y660*INDEX('Input| Escalations'!$H$33:$N$33,MATCH('Calc| Project Costs'!T$9,'Input| Escalations'!$H$23:$N$23,0))+'Input| Projects'!$Z660*INDEX('Input| Escalations'!$H$34:$N$34,MATCH('Calc| Project Costs'!T$9,'Input| Escalations'!$H$23:$N$23,0))+'Input| Projects'!$AA660*INDEX('Input| Escalations'!$H$35:$N$35,MATCH('Calc| Project Costs'!T$9,'Input| Escalations'!$H$23:$N$23,0))+1</f>
        <v>1</v>
      </c>
      <c r="U660" s="106"/>
      <c r="V660" s="186">
        <f t="shared" si="329"/>
        <v>0</v>
      </c>
      <c r="W660" s="186">
        <f t="shared" si="330"/>
        <v>0</v>
      </c>
      <c r="X660" s="186">
        <f t="shared" si="331"/>
        <v>0</v>
      </c>
      <c r="Y660" s="186">
        <f t="shared" si="307"/>
        <v>0</v>
      </c>
      <c r="Z660" s="186">
        <f t="shared" si="308"/>
        <v>0</v>
      </c>
      <c r="AA660" s="186">
        <f t="shared" si="309"/>
        <v>0</v>
      </c>
      <c r="AB660" s="186">
        <f t="shared" si="310"/>
        <v>0</v>
      </c>
      <c r="AC660" s="106"/>
      <c r="AD660" s="186">
        <f>'Input| Projects'!Q660*N660*'Input| Escalations'!$K$19</f>
        <v>0</v>
      </c>
      <c r="AE660" s="186">
        <f>'Input| Projects'!R660*O660*'Input| Escalations'!$K$19</f>
        <v>0</v>
      </c>
      <c r="AF660" s="186">
        <f>'Input| Projects'!S660*P660*'Input| Escalations'!$K$19</f>
        <v>0</v>
      </c>
      <c r="AG660" s="186">
        <f>'Input| Projects'!T660*Q660*'Input| Escalations'!$K$19</f>
        <v>0</v>
      </c>
      <c r="AH660" s="186">
        <f>'Input| Projects'!U660*R660*'Input| Escalations'!$K$19</f>
        <v>0</v>
      </c>
      <c r="AI660" s="186">
        <f>'Input| Projects'!V660*S660*'Input| Escalations'!$K$19</f>
        <v>0</v>
      </c>
      <c r="AJ660" s="186">
        <f>'Input| Projects'!W660*T660*'Input| Escalations'!$K$19</f>
        <v>0</v>
      </c>
      <c r="AK660" s="106"/>
      <c r="AL660" s="186" t="str">
        <f>IFERROR(IF('Input| Overheads'!$C$42="Direct costs",SUMPRODUCT(--('Input| Projects'!$AC660="Yes"),'Calc| Overheads Allocation'!C$8,'Calc| Project Costs'!V660),IF('Input| Overheads'!$C$42="Internal labour",SUMPRODUCT(--('Input| Projects'!$AC660="Yes"),'Calc| Overheads Allocation'!C$8,'Calc| Project Costs'!V660,'Input| Projects'!$Y660),IF('Input| Overheads'!$C$42="DNSP defined",SUMPRODUCT(--('Input| Projects'!$AC660="Yes"),'Calc| Overheads Allocation'!C$61,'Input| Projects'!$AF660),""))),"")</f>
        <v/>
      </c>
      <c r="AM660" s="186" t="str">
        <f>IFERROR(IF('Input| Overheads'!$C$42="Direct costs",SUMPRODUCT(--('Input| Projects'!$AC660="Yes"),'Calc| Overheads Allocation'!D$8,'Calc| Project Costs'!W660),IF('Input| Overheads'!$C$42="Internal labour",SUMPRODUCT(--('Input| Projects'!$AC660="Yes"),'Calc| Overheads Allocation'!D$8,'Calc| Project Costs'!W660,'Input| Projects'!$Y660),IF('Input| Overheads'!$C$42="DNSP defined",SUMPRODUCT(--('Input| Projects'!$AC660="Yes"),'Calc| Overheads Allocation'!D$61,'Input| Projects'!$AF660),""))),"")</f>
        <v/>
      </c>
      <c r="AN660" s="186" t="str">
        <f>IFERROR(IF('Input| Overheads'!$C$42="Direct costs",SUMPRODUCT(--('Input| Projects'!$AC660="Yes"),'Calc| Overheads Allocation'!E$8,'Calc| Project Costs'!X660),IF('Input| Overheads'!$C$42="Internal labour",SUMPRODUCT(--('Input| Projects'!$AC660="Yes"),'Calc| Overheads Allocation'!E$8,'Calc| Project Costs'!X660,'Input| Projects'!$Y660),IF('Input| Overheads'!$C$42="DNSP defined",SUMPRODUCT(--('Input| Projects'!$AC660="Yes"),'Calc| Overheads Allocation'!E$61,'Input| Projects'!$AF660),""))),"")</f>
        <v/>
      </c>
      <c r="AO660" s="186" t="str">
        <f>IFERROR(IF('Input| Overheads'!$C$42="Direct costs",SUMPRODUCT(--('Input| Projects'!$AC660="Yes"),'Calc| Overheads Allocation'!F$8,'Calc| Project Costs'!Y660),IF('Input| Overheads'!$C$42="Internal labour",SUMPRODUCT(--('Input| Projects'!$AC660="Yes"),'Calc| Overheads Allocation'!F$8,'Calc| Project Costs'!Y660,'Input| Projects'!$Y660),IF('Input| Overheads'!$C$42="DNSP defined",SUMPRODUCT(--('Input| Projects'!$AC660="Yes"),'Calc| Overheads Allocation'!F$61,'Input| Projects'!$AF660),""))),"")</f>
        <v/>
      </c>
      <c r="AP660" s="186" t="str">
        <f>IFERROR(IF('Input| Overheads'!$C$42="Direct costs",SUMPRODUCT(--('Input| Projects'!$AC660="Yes"),'Calc| Overheads Allocation'!G$8,'Calc| Project Costs'!Z660),IF('Input| Overheads'!$C$42="Internal labour",SUMPRODUCT(--('Input| Projects'!$AC660="Yes"),'Calc| Overheads Allocation'!G$8,'Calc| Project Costs'!Z660,'Input| Projects'!$Y660),IF('Input| Overheads'!$C$42="DNSP defined",SUMPRODUCT(--('Input| Projects'!$AC660="Yes"),'Calc| Overheads Allocation'!G$61,'Input| Projects'!$AF660),""))),"")</f>
        <v/>
      </c>
      <c r="AQ660" s="186" t="str">
        <f>IFERROR(IF('Input| Overheads'!$C$42="Direct costs",SUMPRODUCT(--('Input| Projects'!$AC660="Yes"),'Calc| Overheads Allocation'!H$8,'Calc| Project Costs'!AA660),IF('Input| Overheads'!$C$42="Internal labour",SUMPRODUCT(--('Input| Projects'!$AC660="Yes"),'Calc| Overheads Allocation'!H$8,'Calc| Project Costs'!AA660,'Input| Projects'!$Y660),IF('Input| Overheads'!$C$42="DNSP defined",SUMPRODUCT(--('Input| Projects'!$AC660="Yes"),'Calc| Overheads Allocation'!H$61,'Input| Projects'!$AF660),""))),"")</f>
        <v/>
      </c>
      <c r="AR660" s="186" t="str">
        <f>IFERROR(IF('Input| Overheads'!$C$42="Direct costs",SUMPRODUCT(--('Input| Projects'!$AC660="Yes"),'Calc| Overheads Allocation'!I$8,'Calc| Project Costs'!AB660),IF('Input| Overheads'!$C$42="Internal labour",SUMPRODUCT(--('Input| Projects'!$AC660="Yes"),'Calc| Overheads Allocation'!I$8,'Calc| Project Costs'!AB660,'Input| Projects'!$Y660),IF('Input| Overheads'!$C$42="DNSP defined",SUMPRODUCT(--('Input| Projects'!$AC660="Yes"),'Calc| Overheads Allocation'!I$61,'Input| Projects'!$AF660),""))),"")</f>
        <v/>
      </c>
      <c r="AS660" s="106"/>
      <c r="AT660" s="186" t="str">
        <f>IFERROR(IF('Input| Overheads'!$C$42="Direct costs",SUMPRODUCT(--('Input| Projects'!$AD660="Yes"),'Calc| Overheads Allocation'!C$9,'Calc| Project Costs'!V660),IF('Input| Overheads'!$C$42="Internal labour",SUMPRODUCT(--('Input| Projects'!$AD660="Yes"),'Calc| Overheads Allocation'!C$9,'Calc| Project Costs'!V660,'Input| Projects'!$Y660),IF('Input| Overheads'!$C$42="DNSP defined",SUMPRODUCT(--('Input| Projects'!$AD660="Yes"),'Calc| Overheads Allocation'!C$62,'Input| Projects'!$AG660),""))),"")</f>
        <v/>
      </c>
      <c r="AU660" s="186" t="str">
        <f>IFERROR(IF('Input| Overheads'!$C$42="Direct costs",SUMPRODUCT(--('Input| Projects'!$AD660="Yes"),'Calc| Overheads Allocation'!D$9,'Calc| Project Costs'!W660),IF('Input| Overheads'!$C$42="Internal labour",SUMPRODUCT(--('Input| Projects'!$AD660="Yes"),'Calc| Overheads Allocation'!D$9,'Calc| Project Costs'!W660,'Input| Projects'!$Y660),IF('Input| Overheads'!$C$42="DNSP defined",SUMPRODUCT(--('Input| Projects'!$AD660="Yes"),'Calc| Overheads Allocation'!D$62,'Input| Projects'!$AG660),""))),"")</f>
        <v/>
      </c>
      <c r="AV660" s="186" t="str">
        <f>IFERROR(IF('Input| Overheads'!$C$42="Direct costs",SUMPRODUCT(--('Input| Projects'!$AD660="Yes"),'Calc| Overheads Allocation'!E$9,'Calc| Project Costs'!X660),IF('Input| Overheads'!$C$42="Internal labour",SUMPRODUCT(--('Input| Projects'!$AD660="Yes"),'Calc| Overheads Allocation'!E$9,'Calc| Project Costs'!X660,'Input| Projects'!$Y660),IF('Input| Overheads'!$C$42="DNSP defined",SUMPRODUCT(--('Input| Projects'!$AD660="Yes"),'Calc| Overheads Allocation'!E$62,'Input| Projects'!$AG660),""))),"")</f>
        <v/>
      </c>
      <c r="AW660" s="186" t="str">
        <f>IFERROR(IF('Input| Overheads'!$C$42="Direct costs",SUMPRODUCT(--('Input| Projects'!$AD660="Yes"),'Calc| Overheads Allocation'!F$9,'Calc| Project Costs'!Y660),IF('Input| Overheads'!$C$42="Internal labour",SUMPRODUCT(--('Input| Projects'!$AD660="Yes"),'Calc| Overheads Allocation'!F$9,'Calc| Project Costs'!Y660,'Input| Projects'!$Y660),IF('Input| Overheads'!$C$42="DNSP defined",SUMPRODUCT(--('Input| Projects'!$AD660="Yes"),'Calc| Overheads Allocation'!F$62,'Input| Projects'!$AG660),""))),"")</f>
        <v/>
      </c>
      <c r="AX660" s="186" t="str">
        <f>IFERROR(IF('Input| Overheads'!$C$42="Direct costs",SUMPRODUCT(--('Input| Projects'!$AD660="Yes"),'Calc| Overheads Allocation'!G$9,'Calc| Project Costs'!Z660),IF('Input| Overheads'!$C$42="Internal labour",SUMPRODUCT(--('Input| Projects'!$AD660="Yes"),'Calc| Overheads Allocation'!G$9,'Calc| Project Costs'!Z660,'Input| Projects'!$Y660),IF('Input| Overheads'!$C$42="DNSP defined",SUMPRODUCT(--('Input| Projects'!$AD660="Yes"),'Calc| Overheads Allocation'!G$62,'Input| Projects'!$AG660),""))),"")</f>
        <v/>
      </c>
      <c r="AY660" s="186" t="str">
        <f>IFERROR(IF('Input| Overheads'!$C$42="Direct costs",SUMPRODUCT(--('Input| Projects'!$AD660="Yes"),'Calc| Overheads Allocation'!H$9,'Calc| Project Costs'!AA660),IF('Input| Overheads'!$C$42="Internal labour",SUMPRODUCT(--('Input| Projects'!$AD660="Yes"),'Calc| Overheads Allocation'!H$9,'Calc| Project Costs'!AA660,'Input| Projects'!$Y660),IF('Input| Overheads'!$C$42="DNSP defined",SUMPRODUCT(--('Input| Projects'!$AD660="Yes"),'Calc| Overheads Allocation'!H$62,'Input| Projects'!$AG660),""))),"")</f>
        <v/>
      </c>
      <c r="AZ660" s="186" t="str">
        <f>IFERROR(IF('Input| Overheads'!$C$42="Direct costs",SUMPRODUCT(--('Input| Projects'!$AD660="Yes"),'Calc| Overheads Allocation'!I$9,'Calc| Project Costs'!AB660),IF('Input| Overheads'!$C$42="Internal labour",SUMPRODUCT(--('Input| Projects'!$AD660="Yes"),'Calc| Overheads Allocation'!I$9,'Calc| Project Costs'!AB660,'Input| Projects'!$Y660),IF('Input| Overheads'!$C$42="DNSP defined",SUMPRODUCT(--('Input| Projects'!$AD660="Yes"),'Calc| Overheads Allocation'!I$62,'Input| Projects'!$AG660),""))),"")</f>
        <v/>
      </c>
      <c r="BA660" s="106"/>
      <c r="BB660" s="186">
        <f t="shared" si="332"/>
        <v>0</v>
      </c>
      <c r="BC660" s="186">
        <f t="shared" si="333"/>
        <v>0</v>
      </c>
      <c r="BD660" s="186">
        <f t="shared" si="334"/>
        <v>0</v>
      </c>
      <c r="BE660" s="186">
        <f t="shared" si="311"/>
        <v>0</v>
      </c>
      <c r="BF660" s="186">
        <f t="shared" si="312"/>
        <v>0</v>
      </c>
      <c r="BG660" s="186">
        <f t="shared" si="313"/>
        <v>0</v>
      </c>
      <c r="BH660" s="186">
        <f t="shared" si="314"/>
        <v>0</v>
      </c>
      <c r="BI660" s="97"/>
      <c r="BJ660" s="186" t="str">
        <f t="shared" si="315"/>
        <v/>
      </c>
      <c r="BK660" s="186" t="str">
        <f t="shared" si="316"/>
        <v/>
      </c>
      <c r="BL660" s="186" t="str">
        <f t="shared" si="317"/>
        <v/>
      </c>
      <c r="BM660" s="186" t="str">
        <f t="shared" si="318"/>
        <v/>
      </c>
      <c r="BN660" s="186" t="str">
        <f t="shared" si="319"/>
        <v/>
      </c>
      <c r="BO660" s="186" t="str">
        <f t="shared" si="320"/>
        <v/>
      </c>
      <c r="BP660" s="186" t="str">
        <f t="shared" si="321"/>
        <v/>
      </c>
      <c r="BQ660" s="97"/>
      <c r="BR660" s="186">
        <f t="shared" si="322"/>
        <v>0</v>
      </c>
      <c r="BS660" s="186">
        <f t="shared" si="323"/>
        <v>0</v>
      </c>
      <c r="BT660" s="222">
        <f t="shared" si="324"/>
        <v>0</v>
      </c>
      <c r="BU660" s="222">
        <f t="shared" si="325"/>
        <v>0</v>
      </c>
      <c r="BV660" s="222">
        <f t="shared" si="326"/>
        <v>0</v>
      </c>
      <c r="BW660" s="222">
        <f t="shared" si="327"/>
        <v>0</v>
      </c>
      <c r="BX660" s="222">
        <f t="shared" si="328"/>
        <v>0</v>
      </c>
      <c r="BY660" s="106"/>
      <c r="BZ660" s="197" t="str">
        <f>IF(SUMIF('Input| Projects'!$AS$8:$CP$8,"Dx",'Input| Projects'!$AS660:$CP660)=0,"",SUMIF('Input| Projects'!$AS$8:$CP$8,"Dx",'Input| Projects'!$AS660:$CP660))</f>
        <v/>
      </c>
      <c r="CA660" s="197" t="str">
        <f>IF(SUMIF('Input| Projects'!$AS$8:$CP$8,"Tx",'Input| Projects'!$AS660:$CP660)=0,"",SUMIF('Input| Projects'!$AS$8:$CP$8,"Tx",'Input| Projects'!$AS660:$CP660))</f>
        <v/>
      </c>
      <c r="CB660" s="150" t="str">
        <f t="shared" si="335"/>
        <v/>
      </c>
    </row>
    <row r="661" spans="2:80" x14ac:dyDescent="0.2">
      <c r="B661" s="201">
        <f>IFERROR('Input| Projects'!B661,"")</f>
        <v>652</v>
      </c>
      <c r="C661" s="42" t="str">
        <f>IFERROR(IF('Input| Projects'!C661="","",'Input| Projects'!C661),"")</f>
        <v/>
      </c>
      <c r="D661" s="42" t="str">
        <f>IFERROR(IF('Input| Projects'!D661="","",'Input| Projects'!D661),"")</f>
        <v/>
      </c>
      <c r="E661" s="104"/>
      <c r="F661" s="190">
        <f>IFERROR('Input| Projects'!I661*'Input| Escalations'!$K$19,"")</f>
        <v>0</v>
      </c>
      <c r="G661" s="190">
        <f>IFERROR('Input| Projects'!J661*'Input| Escalations'!$K$19,"")</f>
        <v>0</v>
      </c>
      <c r="H661" s="190">
        <f>IFERROR('Input| Projects'!K661*'Input| Escalations'!$K$19,"")</f>
        <v>0</v>
      </c>
      <c r="I661" s="190">
        <f>IFERROR('Input| Projects'!L661*'Input| Escalations'!$K$19,"")</f>
        <v>0</v>
      </c>
      <c r="J661" s="190">
        <f>IFERROR('Input| Projects'!M661*'Input| Escalations'!$K$19,"")</f>
        <v>0</v>
      </c>
      <c r="K661" s="190">
        <f>IFERROR('Input| Projects'!N661*'Input| Escalations'!$K$19,"")</f>
        <v>0</v>
      </c>
      <c r="L661" s="190">
        <f>IFERROR('Input| Projects'!O661*'Input| Escalations'!$K$19,"")</f>
        <v>0</v>
      </c>
      <c r="M661" s="150" t="str">
        <f>IF(ABS(SUM(F661:L661)-(SUM('Input| Projects'!I661:O661)*'Input| Escalations'!$K$19))&lt;0.0000001,"",1)</f>
        <v/>
      </c>
      <c r="N661" s="192">
        <f>'Input| Projects'!$Y661*INDEX('Input| Escalations'!$H$33:$N$33,MATCH('Calc| Project Costs'!N$9,'Input| Escalations'!$H$23:$N$23,0))+'Input| Projects'!$Z661*INDEX('Input| Escalations'!$H$34:$N$34,MATCH('Calc| Project Costs'!N$9,'Input| Escalations'!$H$23:$N$23,0))+'Input| Projects'!$AA661*INDEX('Input| Escalations'!$H$35:$N$35,MATCH('Calc| Project Costs'!N$9,'Input| Escalations'!$H$23:$N$23,0))+1</f>
        <v>1</v>
      </c>
      <c r="O661" s="192">
        <f>'Input| Projects'!$Y661*INDEX('Input| Escalations'!$H$33:$N$33,MATCH('Calc| Project Costs'!O$9,'Input| Escalations'!$H$23:$N$23,0))+'Input| Projects'!$Z661*INDEX('Input| Escalations'!$H$34:$N$34,MATCH('Calc| Project Costs'!O$9,'Input| Escalations'!$H$23:$N$23,0))+'Input| Projects'!$AA661*INDEX('Input| Escalations'!$H$35:$N$35,MATCH('Calc| Project Costs'!O$9,'Input| Escalations'!$H$23:$N$23,0))+1</f>
        <v>1</v>
      </c>
      <c r="P661" s="192">
        <f>'Input| Projects'!$Y661*INDEX('Input| Escalations'!$H$33:$N$33,MATCH('Calc| Project Costs'!P$9,'Input| Escalations'!$H$23:$N$23,0))+'Input| Projects'!$Z661*INDEX('Input| Escalations'!$H$34:$N$34,MATCH('Calc| Project Costs'!P$9,'Input| Escalations'!$H$23:$N$23,0))+'Input| Projects'!$AA661*INDEX('Input| Escalations'!$H$35:$N$35,MATCH('Calc| Project Costs'!P$9,'Input| Escalations'!$H$23:$N$23,0))+1</f>
        <v>1</v>
      </c>
      <c r="Q661" s="192">
        <f>'Input| Projects'!$Y661*INDEX('Input| Escalations'!$H$33:$N$33,MATCH('Calc| Project Costs'!Q$9,'Input| Escalations'!$H$23:$N$23,0))+'Input| Projects'!$Z661*INDEX('Input| Escalations'!$H$34:$N$34,MATCH('Calc| Project Costs'!Q$9,'Input| Escalations'!$H$23:$N$23,0))+'Input| Projects'!$AA661*INDEX('Input| Escalations'!$H$35:$N$35,MATCH('Calc| Project Costs'!Q$9,'Input| Escalations'!$H$23:$N$23,0))+1</f>
        <v>1</v>
      </c>
      <c r="R661" s="192">
        <f>'Input| Projects'!$Y661*INDEX('Input| Escalations'!$H$33:$N$33,MATCH('Calc| Project Costs'!R$9,'Input| Escalations'!$H$23:$N$23,0))+'Input| Projects'!$Z661*INDEX('Input| Escalations'!$H$34:$N$34,MATCH('Calc| Project Costs'!R$9,'Input| Escalations'!$H$23:$N$23,0))+'Input| Projects'!$AA661*INDEX('Input| Escalations'!$H$35:$N$35,MATCH('Calc| Project Costs'!R$9,'Input| Escalations'!$H$23:$N$23,0))+1</f>
        <v>1</v>
      </c>
      <c r="S661" s="192">
        <f>'Input| Projects'!$Y661*INDEX('Input| Escalations'!$H$33:$N$33,MATCH('Calc| Project Costs'!S$9,'Input| Escalations'!$H$23:$N$23,0))+'Input| Projects'!$Z661*INDEX('Input| Escalations'!$H$34:$N$34,MATCH('Calc| Project Costs'!S$9,'Input| Escalations'!$H$23:$N$23,0))+'Input| Projects'!$AA661*INDEX('Input| Escalations'!$H$35:$N$35,MATCH('Calc| Project Costs'!S$9,'Input| Escalations'!$H$23:$N$23,0))+1</f>
        <v>1</v>
      </c>
      <c r="T661" s="192">
        <f>'Input| Projects'!$Y661*INDEX('Input| Escalations'!$H$33:$N$33,MATCH('Calc| Project Costs'!T$9,'Input| Escalations'!$H$23:$N$23,0))+'Input| Projects'!$Z661*INDEX('Input| Escalations'!$H$34:$N$34,MATCH('Calc| Project Costs'!T$9,'Input| Escalations'!$H$23:$N$23,0))+'Input| Projects'!$AA661*INDEX('Input| Escalations'!$H$35:$N$35,MATCH('Calc| Project Costs'!T$9,'Input| Escalations'!$H$23:$N$23,0))+1</f>
        <v>1</v>
      </c>
      <c r="U661" s="106"/>
      <c r="V661" s="186">
        <f t="shared" si="329"/>
        <v>0</v>
      </c>
      <c r="W661" s="186">
        <f t="shared" si="330"/>
        <v>0</v>
      </c>
      <c r="X661" s="186">
        <f t="shared" si="331"/>
        <v>0</v>
      </c>
      <c r="Y661" s="186">
        <f t="shared" si="307"/>
        <v>0</v>
      </c>
      <c r="Z661" s="186">
        <f t="shared" si="308"/>
        <v>0</v>
      </c>
      <c r="AA661" s="186">
        <f t="shared" si="309"/>
        <v>0</v>
      </c>
      <c r="AB661" s="186">
        <f t="shared" si="310"/>
        <v>0</v>
      </c>
      <c r="AC661" s="106"/>
      <c r="AD661" s="186">
        <f>'Input| Projects'!Q661*N661*'Input| Escalations'!$K$19</f>
        <v>0</v>
      </c>
      <c r="AE661" s="186">
        <f>'Input| Projects'!R661*O661*'Input| Escalations'!$K$19</f>
        <v>0</v>
      </c>
      <c r="AF661" s="186">
        <f>'Input| Projects'!S661*P661*'Input| Escalations'!$K$19</f>
        <v>0</v>
      </c>
      <c r="AG661" s="186">
        <f>'Input| Projects'!T661*Q661*'Input| Escalations'!$K$19</f>
        <v>0</v>
      </c>
      <c r="AH661" s="186">
        <f>'Input| Projects'!U661*R661*'Input| Escalations'!$K$19</f>
        <v>0</v>
      </c>
      <c r="AI661" s="186">
        <f>'Input| Projects'!V661*S661*'Input| Escalations'!$K$19</f>
        <v>0</v>
      </c>
      <c r="AJ661" s="186">
        <f>'Input| Projects'!W661*T661*'Input| Escalations'!$K$19</f>
        <v>0</v>
      </c>
      <c r="AK661" s="106"/>
      <c r="AL661" s="186" t="str">
        <f>IFERROR(IF('Input| Overheads'!$C$42="Direct costs",SUMPRODUCT(--('Input| Projects'!$AC661="Yes"),'Calc| Overheads Allocation'!C$8,'Calc| Project Costs'!V661),IF('Input| Overheads'!$C$42="Internal labour",SUMPRODUCT(--('Input| Projects'!$AC661="Yes"),'Calc| Overheads Allocation'!C$8,'Calc| Project Costs'!V661,'Input| Projects'!$Y661),IF('Input| Overheads'!$C$42="DNSP defined",SUMPRODUCT(--('Input| Projects'!$AC661="Yes"),'Calc| Overheads Allocation'!C$61,'Input| Projects'!$AF661),""))),"")</f>
        <v/>
      </c>
      <c r="AM661" s="186" t="str">
        <f>IFERROR(IF('Input| Overheads'!$C$42="Direct costs",SUMPRODUCT(--('Input| Projects'!$AC661="Yes"),'Calc| Overheads Allocation'!D$8,'Calc| Project Costs'!W661),IF('Input| Overheads'!$C$42="Internal labour",SUMPRODUCT(--('Input| Projects'!$AC661="Yes"),'Calc| Overheads Allocation'!D$8,'Calc| Project Costs'!W661,'Input| Projects'!$Y661),IF('Input| Overheads'!$C$42="DNSP defined",SUMPRODUCT(--('Input| Projects'!$AC661="Yes"),'Calc| Overheads Allocation'!D$61,'Input| Projects'!$AF661),""))),"")</f>
        <v/>
      </c>
      <c r="AN661" s="186" t="str">
        <f>IFERROR(IF('Input| Overheads'!$C$42="Direct costs",SUMPRODUCT(--('Input| Projects'!$AC661="Yes"),'Calc| Overheads Allocation'!E$8,'Calc| Project Costs'!X661),IF('Input| Overheads'!$C$42="Internal labour",SUMPRODUCT(--('Input| Projects'!$AC661="Yes"),'Calc| Overheads Allocation'!E$8,'Calc| Project Costs'!X661,'Input| Projects'!$Y661),IF('Input| Overheads'!$C$42="DNSP defined",SUMPRODUCT(--('Input| Projects'!$AC661="Yes"),'Calc| Overheads Allocation'!E$61,'Input| Projects'!$AF661),""))),"")</f>
        <v/>
      </c>
      <c r="AO661" s="186" t="str">
        <f>IFERROR(IF('Input| Overheads'!$C$42="Direct costs",SUMPRODUCT(--('Input| Projects'!$AC661="Yes"),'Calc| Overheads Allocation'!F$8,'Calc| Project Costs'!Y661),IF('Input| Overheads'!$C$42="Internal labour",SUMPRODUCT(--('Input| Projects'!$AC661="Yes"),'Calc| Overheads Allocation'!F$8,'Calc| Project Costs'!Y661,'Input| Projects'!$Y661),IF('Input| Overheads'!$C$42="DNSP defined",SUMPRODUCT(--('Input| Projects'!$AC661="Yes"),'Calc| Overheads Allocation'!F$61,'Input| Projects'!$AF661),""))),"")</f>
        <v/>
      </c>
      <c r="AP661" s="186" t="str">
        <f>IFERROR(IF('Input| Overheads'!$C$42="Direct costs",SUMPRODUCT(--('Input| Projects'!$AC661="Yes"),'Calc| Overheads Allocation'!G$8,'Calc| Project Costs'!Z661),IF('Input| Overheads'!$C$42="Internal labour",SUMPRODUCT(--('Input| Projects'!$AC661="Yes"),'Calc| Overheads Allocation'!G$8,'Calc| Project Costs'!Z661,'Input| Projects'!$Y661),IF('Input| Overheads'!$C$42="DNSP defined",SUMPRODUCT(--('Input| Projects'!$AC661="Yes"),'Calc| Overheads Allocation'!G$61,'Input| Projects'!$AF661),""))),"")</f>
        <v/>
      </c>
      <c r="AQ661" s="186" t="str">
        <f>IFERROR(IF('Input| Overheads'!$C$42="Direct costs",SUMPRODUCT(--('Input| Projects'!$AC661="Yes"),'Calc| Overheads Allocation'!H$8,'Calc| Project Costs'!AA661),IF('Input| Overheads'!$C$42="Internal labour",SUMPRODUCT(--('Input| Projects'!$AC661="Yes"),'Calc| Overheads Allocation'!H$8,'Calc| Project Costs'!AA661,'Input| Projects'!$Y661),IF('Input| Overheads'!$C$42="DNSP defined",SUMPRODUCT(--('Input| Projects'!$AC661="Yes"),'Calc| Overheads Allocation'!H$61,'Input| Projects'!$AF661),""))),"")</f>
        <v/>
      </c>
      <c r="AR661" s="186" t="str">
        <f>IFERROR(IF('Input| Overheads'!$C$42="Direct costs",SUMPRODUCT(--('Input| Projects'!$AC661="Yes"),'Calc| Overheads Allocation'!I$8,'Calc| Project Costs'!AB661),IF('Input| Overheads'!$C$42="Internal labour",SUMPRODUCT(--('Input| Projects'!$AC661="Yes"),'Calc| Overheads Allocation'!I$8,'Calc| Project Costs'!AB661,'Input| Projects'!$Y661),IF('Input| Overheads'!$C$42="DNSP defined",SUMPRODUCT(--('Input| Projects'!$AC661="Yes"),'Calc| Overheads Allocation'!I$61,'Input| Projects'!$AF661),""))),"")</f>
        <v/>
      </c>
      <c r="AS661" s="106"/>
      <c r="AT661" s="186" t="str">
        <f>IFERROR(IF('Input| Overheads'!$C$42="Direct costs",SUMPRODUCT(--('Input| Projects'!$AD661="Yes"),'Calc| Overheads Allocation'!C$9,'Calc| Project Costs'!V661),IF('Input| Overheads'!$C$42="Internal labour",SUMPRODUCT(--('Input| Projects'!$AD661="Yes"),'Calc| Overheads Allocation'!C$9,'Calc| Project Costs'!V661,'Input| Projects'!$Y661),IF('Input| Overheads'!$C$42="DNSP defined",SUMPRODUCT(--('Input| Projects'!$AD661="Yes"),'Calc| Overheads Allocation'!C$62,'Input| Projects'!$AG661),""))),"")</f>
        <v/>
      </c>
      <c r="AU661" s="186" t="str">
        <f>IFERROR(IF('Input| Overheads'!$C$42="Direct costs",SUMPRODUCT(--('Input| Projects'!$AD661="Yes"),'Calc| Overheads Allocation'!D$9,'Calc| Project Costs'!W661),IF('Input| Overheads'!$C$42="Internal labour",SUMPRODUCT(--('Input| Projects'!$AD661="Yes"),'Calc| Overheads Allocation'!D$9,'Calc| Project Costs'!W661,'Input| Projects'!$Y661),IF('Input| Overheads'!$C$42="DNSP defined",SUMPRODUCT(--('Input| Projects'!$AD661="Yes"),'Calc| Overheads Allocation'!D$62,'Input| Projects'!$AG661),""))),"")</f>
        <v/>
      </c>
      <c r="AV661" s="186" t="str">
        <f>IFERROR(IF('Input| Overheads'!$C$42="Direct costs",SUMPRODUCT(--('Input| Projects'!$AD661="Yes"),'Calc| Overheads Allocation'!E$9,'Calc| Project Costs'!X661),IF('Input| Overheads'!$C$42="Internal labour",SUMPRODUCT(--('Input| Projects'!$AD661="Yes"),'Calc| Overheads Allocation'!E$9,'Calc| Project Costs'!X661,'Input| Projects'!$Y661),IF('Input| Overheads'!$C$42="DNSP defined",SUMPRODUCT(--('Input| Projects'!$AD661="Yes"),'Calc| Overheads Allocation'!E$62,'Input| Projects'!$AG661),""))),"")</f>
        <v/>
      </c>
      <c r="AW661" s="186" t="str">
        <f>IFERROR(IF('Input| Overheads'!$C$42="Direct costs",SUMPRODUCT(--('Input| Projects'!$AD661="Yes"),'Calc| Overheads Allocation'!F$9,'Calc| Project Costs'!Y661),IF('Input| Overheads'!$C$42="Internal labour",SUMPRODUCT(--('Input| Projects'!$AD661="Yes"),'Calc| Overheads Allocation'!F$9,'Calc| Project Costs'!Y661,'Input| Projects'!$Y661),IF('Input| Overheads'!$C$42="DNSP defined",SUMPRODUCT(--('Input| Projects'!$AD661="Yes"),'Calc| Overheads Allocation'!F$62,'Input| Projects'!$AG661),""))),"")</f>
        <v/>
      </c>
      <c r="AX661" s="186" t="str">
        <f>IFERROR(IF('Input| Overheads'!$C$42="Direct costs",SUMPRODUCT(--('Input| Projects'!$AD661="Yes"),'Calc| Overheads Allocation'!G$9,'Calc| Project Costs'!Z661),IF('Input| Overheads'!$C$42="Internal labour",SUMPRODUCT(--('Input| Projects'!$AD661="Yes"),'Calc| Overheads Allocation'!G$9,'Calc| Project Costs'!Z661,'Input| Projects'!$Y661),IF('Input| Overheads'!$C$42="DNSP defined",SUMPRODUCT(--('Input| Projects'!$AD661="Yes"),'Calc| Overheads Allocation'!G$62,'Input| Projects'!$AG661),""))),"")</f>
        <v/>
      </c>
      <c r="AY661" s="186" t="str">
        <f>IFERROR(IF('Input| Overheads'!$C$42="Direct costs",SUMPRODUCT(--('Input| Projects'!$AD661="Yes"),'Calc| Overheads Allocation'!H$9,'Calc| Project Costs'!AA661),IF('Input| Overheads'!$C$42="Internal labour",SUMPRODUCT(--('Input| Projects'!$AD661="Yes"),'Calc| Overheads Allocation'!H$9,'Calc| Project Costs'!AA661,'Input| Projects'!$Y661),IF('Input| Overheads'!$C$42="DNSP defined",SUMPRODUCT(--('Input| Projects'!$AD661="Yes"),'Calc| Overheads Allocation'!H$62,'Input| Projects'!$AG661),""))),"")</f>
        <v/>
      </c>
      <c r="AZ661" s="186" t="str">
        <f>IFERROR(IF('Input| Overheads'!$C$42="Direct costs",SUMPRODUCT(--('Input| Projects'!$AD661="Yes"),'Calc| Overheads Allocation'!I$9,'Calc| Project Costs'!AB661),IF('Input| Overheads'!$C$42="Internal labour",SUMPRODUCT(--('Input| Projects'!$AD661="Yes"),'Calc| Overheads Allocation'!I$9,'Calc| Project Costs'!AB661,'Input| Projects'!$Y661),IF('Input| Overheads'!$C$42="DNSP defined",SUMPRODUCT(--('Input| Projects'!$AD661="Yes"),'Calc| Overheads Allocation'!I$62,'Input| Projects'!$AG661),""))),"")</f>
        <v/>
      </c>
      <c r="BA661" s="106"/>
      <c r="BB661" s="186">
        <f t="shared" si="332"/>
        <v>0</v>
      </c>
      <c r="BC661" s="186">
        <f t="shared" si="333"/>
        <v>0</v>
      </c>
      <c r="BD661" s="186">
        <f t="shared" si="334"/>
        <v>0</v>
      </c>
      <c r="BE661" s="186">
        <f t="shared" si="311"/>
        <v>0</v>
      </c>
      <c r="BF661" s="186">
        <f t="shared" si="312"/>
        <v>0</v>
      </c>
      <c r="BG661" s="186">
        <f t="shared" si="313"/>
        <v>0</v>
      </c>
      <c r="BH661" s="186">
        <f t="shared" si="314"/>
        <v>0</v>
      </c>
      <c r="BI661" s="97"/>
      <c r="BJ661" s="186" t="str">
        <f t="shared" si="315"/>
        <v/>
      </c>
      <c r="BK661" s="186" t="str">
        <f t="shared" si="316"/>
        <v/>
      </c>
      <c r="BL661" s="186" t="str">
        <f t="shared" si="317"/>
        <v/>
      </c>
      <c r="BM661" s="186" t="str">
        <f t="shared" si="318"/>
        <v/>
      </c>
      <c r="BN661" s="186" t="str">
        <f t="shared" si="319"/>
        <v/>
      </c>
      <c r="BO661" s="186" t="str">
        <f t="shared" si="320"/>
        <v/>
      </c>
      <c r="BP661" s="186" t="str">
        <f t="shared" si="321"/>
        <v/>
      </c>
      <c r="BQ661" s="97"/>
      <c r="BR661" s="186">
        <f t="shared" si="322"/>
        <v>0</v>
      </c>
      <c r="BS661" s="186">
        <f t="shared" si="323"/>
        <v>0</v>
      </c>
      <c r="BT661" s="222">
        <f t="shared" si="324"/>
        <v>0</v>
      </c>
      <c r="BU661" s="222">
        <f t="shared" si="325"/>
        <v>0</v>
      </c>
      <c r="BV661" s="222">
        <f t="shared" si="326"/>
        <v>0</v>
      </c>
      <c r="BW661" s="222">
        <f t="shared" si="327"/>
        <v>0</v>
      </c>
      <c r="BX661" s="222">
        <f t="shared" si="328"/>
        <v>0</v>
      </c>
      <c r="BY661" s="106"/>
      <c r="BZ661" s="197" t="str">
        <f>IF(SUMIF('Input| Projects'!$AS$8:$CP$8,"Dx",'Input| Projects'!$AS661:$CP661)=0,"",SUMIF('Input| Projects'!$AS$8:$CP$8,"Dx",'Input| Projects'!$AS661:$CP661))</f>
        <v/>
      </c>
      <c r="CA661" s="197" t="str">
        <f>IF(SUMIF('Input| Projects'!$AS$8:$CP$8,"Tx",'Input| Projects'!$AS661:$CP661)=0,"",SUMIF('Input| Projects'!$AS$8:$CP$8,"Tx",'Input| Projects'!$AS661:$CP661))</f>
        <v/>
      </c>
      <c r="CB661" s="150" t="str">
        <f t="shared" si="335"/>
        <v/>
      </c>
    </row>
    <row r="662" spans="2:80" x14ac:dyDescent="0.2">
      <c r="B662" s="201">
        <f>IFERROR('Input| Projects'!B662,"")</f>
        <v>653</v>
      </c>
      <c r="C662" s="42" t="str">
        <f>IFERROR(IF('Input| Projects'!C662="","",'Input| Projects'!C662),"")</f>
        <v/>
      </c>
      <c r="D662" s="42" t="str">
        <f>IFERROR(IF('Input| Projects'!D662="","",'Input| Projects'!D662),"")</f>
        <v/>
      </c>
      <c r="E662" s="104"/>
      <c r="F662" s="190">
        <f>IFERROR('Input| Projects'!I662*'Input| Escalations'!$K$19,"")</f>
        <v>0</v>
      </c>
      <c r="G662" s="190">
        <f>IFERROR('Input| Projects'!J662*'Input| Escalations'!$K$19,"")</f>
        <v>0</v>
      </c>
      <c r="H662" s="190">
        <f>IFERROR('Input| Projects'!K662*'Input| Escalations'!$K$19,"")</f>
        <v>0</v>
      </c>
      <c r="I662" s="190">
        <f>IFERROR('Input| Projects'!L662*'Input| Escalations'!$K$19,"")</f>
        <v>0</v>
      </c>
      <c r="J662" s="190">
        <f>IFERROR('Input| Projects'!M662*'Input| Escalations'!$K$19,"")</f>
        <v>0</v>
      </c>
      <c r="K662" s="190">
        <f>IFERROR('Input| Projects'!N662*'Input| Escalations'!$K$19,"")</f>
        <v>0</v>
      </c>
      <c r="L662" s="190">
        <f>IFERROR('Input| Projects'!O662*'Input| Escalations'!$K$19,"")</f>
        <v>0</v>
      </c>
      <c r="M662" s="150" t="str">
        <f>IF(ABS(SUM(F662:L662)-(SUM('Input| Projects'!I662:O662)*'Input| Escalations'!$K$19))&lt;0.0000001,"",1)</f>
        <v/>
      </c>
      <c r="N662" s="192">
        <f>'Input| Projects'!$Y662*INDEX('Input| Escalations'!$H$33:$N$33,MATCH('Calc| Project Costs'!N$9,'Input| Escalations'!$H$23:$N$23,0))+'Input| Projects'!$Z662*INDEX('Input| Escalations'!$H$34:$N$34,MATCH('Calc| Project Costs'!N$9,'Input| Escalations'!$H$23:$N$23,0))+'Input| Projects'!$AA662*INDEX('Input| Escalations'!$H$35:$N$35,MATCH('Calc| Project Costs'!N$9,'Input| Escalations'!$H$23:$N$23,0))+1</f>
        <v>1</v>
      </c>
      <c r="O662" s="192">
        <f>'Input| Projects'!$Y662*INDEX('Input| Escalations'!$H$33:$N$33,MATCH('Calc| Project Costs'!O$9,'Input| Escalations'!$H$23:$N$23,0))+'Input| Projects'!$Z662*INDEX('Input| Escalations'!$H$34:$N$34,MATCH('Calc| Project Costs'!O$9,'Input| Escalations'!$H$23:$N$23,0))+'Input| Projects'!$AA662*INDEX('Input| Escalations'!$H$35:$N$35,MATCH('Calc| Project Costs'!O$9,'Input| Escalations'!$H$23:$N$23,0))+1</f>
        <v>1</v>
      </c>
      <c r="P662" s="192">
        <f>'Input| Projects'!$Y662*INDEX('Input| Escalations'!$H$33:$N$33,MATCH('Calc| Project Costs'!P$9,'Input| Escalations'!$H$23:$N$23,0))+'Input| Projects'!$Z662*INDEX('Input| Escalations'!$H$34:$N$34,MATCH('Calc| Project Costs'!P$9,'Input| Escalations'!$H$23:$N$23,0))+'Input| Projects'!$AA662*INDEX('Input| Escalations'!$H$35:$N$35,MATCH('Calc| Project Costs'!P$9,'Input| Escalations'!$H$23:$N$23,0))+1</f>
        <v>1</v>
      </c>
      <c r="Q662" s="192">
        <f>'Input| Projects'!$Y662*INDEX('Input| Escalations'!$H$33:$N$33,MATCH('Calc| Project Costs'!Q$9,'Input| Escalations'!$H$23:$N$23,0))+'Input| Projects'!$Z662*INDEX('Input| Escalations'!$H$34:$N$34,MATCH('Calc| Project Costs'!Q$9,'Input| Escalations'!$H$23:$N$23,0))+'Input| Projects'!$AA662*INDEX('Input| Escalations'!$H$35:$N$35,MATCH('Calc| Project Costs'!Q$9,'Input| Escalations'!$H$23:$N$23,0))+1</f>
        <v>1</v>
      </c>
      <c r="R662" s="192">
        <f>'Input| Projects'!$Y662*INDEX('Input| Escalations'!$H$33:$N$33,MATCH('Calc| Project Costs'!R$9,'Input| Escalations'!$H$23:$N$23,0))+'Input| Projects'!$Z662*INDEX('Input| Escalations'!$H$34:$N$34,MATCH('Calc| Project Costs'!R$9,'Input| Escalations'!$H$23:$N$23,0))+'Input| Projects'!$AA662*INDEX('Input| Escalations'!$H$35:$N$35,MATCH('Calc| Project Costs'!R$9,'Input| Escalations'!$H$23:$N$23,0))+1</f>
        <v>1</v>
      </c>
      <c r="S662" s="192">
        <f>'Input| Projects'!$Y662*INDEX('Input| Escalations'!$H$33:$N$33,MATCH('Calc| Project Costs'!S$9,'Input| Escalations'!$H$23:$N$23,0))+'Input| Projects'!$Z662*INDEX('Input| Escalations'!$H$34:$N$34,MATCH('Calc| Project Costs'!S$9,'Input| Escalations'!$H$23:$N$23,0))+'Input| Projects'!$AA662*INDEX('Input| Escalations'!$H$35:$N$35,MATCH('Calc| Project Costs'!S$9,'Input| Escalations'!$H$23:$N$23,0))+1</f>
        <v>1</v>
      </c>
      <c r="T662" s="192">
        <f>'Input| Projects'!$Y662*INDEX('Input| Escalations'!$H$33:$N$33,MATCH('Calc| Project Costs'!T$9,'Input| Escalations'!$H$23:$N$23,0))+'Input| Projects'!$Z662*INDEX('Input| Escalations'!$H$34:$N$34,MATCH('Calc| Project Costs'!T$9,'Input| Escalations'!$H$23:$N$23,0))+'Input| Projects'!$AA662*INDEX('Input| Escalations'!$H$35:$N$35,MATCH('Calc| Project Costs'!T$9,'Input| Escalations'!$H$23:$N$23,0))+1</f>
        <v>1</v>
      </c>
      <c r="U662" s="106"/>
      <c r="V662" s="186">
        <f t="shared" si="329"/>
        <v>0</v>
      </c>
      <c r="W662" s="186">
        <f t="shared" si="330"/>
        <v>0</v>
      </c>
      <c r="X662" s="186">
        <f t="shared" si="331"/>
        <v>0</v>
      </c>
      <c r="Y662" s="186">
        <f t="shared" si="307"/>
        <v>0</v>
      </c>
      <c r="Z662" s="186">
        <f t="shared" si="308"/>
        <v>0</v>
      </c>
      <c r="AA662" s="186">
        <f t="shared" si="309"/>
        <v>0</v>
      </c>
      <c r="AB662" s="186">
        <f t="shared" si="310"/>
        <v>0</v>
      </c>
      <c r="AC662" s="106"/>
      <c r="AD662" s="186">
        <f>'Input| Projects'!Q662*N662*'Input| Escalations'!$K$19</f>
        <v>0</v>
      </c>
      <c r="AE662" s="186">
        <f>'Input| Projects'!R662*O662*'Input| Escalations'!$K$19</f>
        <v>0</v>
      </c>
      <c r="AF662" s="186">
        <f>'Input| Projects'!S662*P662*'Input| Escalations'!$K$19</f>
        <v>0</v>
      </c>
      <c r="AG662" s="186">
        <f>'Input| Projects'!T662*Q662*'Input| Escalations'!$K$19</f>
        <v>0</v>
      </c>
      <c r="AH662" s="186">
        <f>'Input| Projects'!U662*R662*'Input| Escalations'!$K$19</f>
        <v>0</v>
      </c>
      <c r="AI662" s="186">
        <f>'Input| Projects'!V662*S662*'Input| Escalations'!$K$19</f>
        <v>0</v>
      </c>
      <c r="AJ662" s="186">
        <f>'Input| Projects'!W662*T662*'Input| Escalations'!$K$19</f>
        <v>0</v>
      </c>
      <c r="AK662" s="106"/>
      <c r="AL662" s="186" t="str">
        <f>IFERROR(IF('Input| Overheads'!$C$42="Direct costs",SUMPRODUCT(--('Input| Projects'!$AC662="Yes"),'Calc| Overheads Allocation'!C$8,'Calc| Project Costs'!V662),IF('Input| Overheads'!$C$42="Internal labour",SUMPRODUCT(--('Input| Projects'!$AC662="Yes"),'Calc| Overheads Allocation'!C$8,'Calc| Project Costs'!V662,'Input| Projects'!$Y662),IF('Input| Overheads'!$C$42="DNSP defined",SUMPRODUCT(--('Input| Projects'!$AC662="Yes"),'Calc| Overheads Allocation'!C$61,'Input| Projects'!$AF662),""))),"")</f>
        <v/>
      </c>
      <c r="AM662" s="186" t="str">
        <f>IFERROR(IF('Input| Overheads'!$C$42="Direct costs",SUMPRODUCT(--('Input| Projects'!$AC662="Yes"),'Calc| Overheads Allocation'!D$8,'Calc| Project Costs'!W662),IF('Input| Overheads'!$C$42="Internal labour",SUMPRODUCT(--('Input| Projects'!$AC662="Yes"),'Calc| Overheads Allocation'!D$8,'Calc| Project Costs'!W662,'Input| Projects'!$Y662),IF('Input| Overheads'!$C$42="DNSP defined",SUMPRODUCT(--('Input| Projects'!$AC662="Yes"),'Calc| Overheads Allocation'!D$61,'Input| Projects'!$AF662),""))),"")</f>
        <v/>
      </c>
      <c r="AN662" s="186" t="str">
        <f>IFERROR(IF('Input| Overheads'!$C$42="Direct costs",SUMPRODUCT(--('Input| Projects'!$AC662="Yes"),'Calc| Overheads Allocation'!E$8,'Calc| Project Costs'!X662),IF('Input| Overheads'!$C$42="Internal labour",SUMPRODUCT(--('Input| Projects'!$AC662="Yes"),'Calc| Overheads Allocation'!E$8,'Calc| Project Costs'!X662,'Input| Projects'!$Y662),IF('Input| Overheads'!$C$42="DNSP defined",SUMPRODUCT(--('Input| Projects'!$AC662="Yes"),'Calc| Overheads Allocation'!E$61,'Input| Projects'!$AF662),""))),"")</f>
        <v/>
      </c>
      <c r="AO662" s="186" t="str">
        <f>IFERROR(IF('Input| Overheads'!$C$42="Direct costs",SUMPRODUCT(--('Input| Projects'!$AC662="Yes"),'Calc| Overheads Allocation'!F$8,'Calc| Project Costs'!Y662),IF('Input| Overheads'!$C$42="Internal labour",SUMPRODUCT(--('Input| Projects'!$AC662="Yes"),'Calc| Overheads Allocation'!F$8,'Calc| Project Costs'!Y662,'Input| Projects'!$Y662),IF('Input| Overheads'!$C$42="DNSP defined",SUMPRODUCT(--('Input| Projects'!$AC662="Yes"),'Calc| Overheads Allocation'!F$61,'Input| Projects'!$AF662),""))),"")</f>
        <v/>
      </c>
      <c r="AP662" s="186" t="str">
        <f>IFERROR(IF('Input| Overheads'!$C$42="Direct costs",SUMPRODUCT(--('Input| Projects'!$AC662="Yes"),'Calc| Overheads Allocation'!G$8,'Calc| Project Costs'!Z662),IF('Input| Overheads'!$C$42="Internal labour",SUMPRODUCT(--('Input| Projects'!$AC662="Yes"),'Calc| Overheads Allocation'!G$8,'Calc| Project Costs'!Z662,'Input| Projects'!$Y662),IF('Input| Overheads'!$C$42="DNSP defined",SUMPRODUCT(--('Input| Projects'!$AC662="Yes"),'Calc| Overheads Allocation'!G$61,'Input| Projects'!$AF662),""))),"")</f>
        <v/>
      </c>
      <c r="AQ662" s="186" t="str">
        <f>IFERROR(IF('Input| Overheads'!$C$42="Direct costs",SUMPRODUCT(--('Input| Projects'!$AC662="Yes"),'Calc| Overheads Allocation'!H$8,'Calc| Project Costs'!AA662),IF('Input| Overheads'!$C$42="Internal labour",SUMPRODUCT(--('Input| Projects'!$AC662="Yes"),'Calc| Overheads Allocation'!H$8,'Calc| Project Costs'!AA662,'Input| Projects'!$Y662),IF('Input| Overheads'!$C$42="DNSP defined",SUMPRODUCT(--('Input| Projects'!$AC662="Yes"),'Calc| Overheads Allocation'!H$61,'Input| Projects'!$AF662),""))),"")</f>
        <v/>
      </c>
      <c r="AR662" s="186" t="str">
        <f>IFERROR(IF('Input| Overheads'!$C$42="Direct costs",SUMPRODUCT(--('Input| Projects'!$AC662="Yes"),'Calc| Overheads Allocation'!I$8,'Calc| Project Costs'!AB662),IF('Input| Overheads'!$C$42="Internal labour",SUMPRODUCT(--('Input| Projects'!$AC662="Yes"),'Calc| Overheads Allocation'!I$8,'Calc| Project Costs'!AB662,'Input| Projects'!$Y662),IF('Input| Overheads'!$C$42="DNSP defined",SUMPRODUCT(--('Input| Projects'!$AC662="Yes"),'Calc| Overheads Allocation'!I$61,'Input| Projects'!$AF662),""))),"")</f>
        <v/>
      </c>
      <c r="AS662" s="106"/>
      <c r="AT662" s="186" t="str">
        <f>IFERROR(IF('Input| Overheads'!$C$42="Direct costs",SUMPRODUCT(--('Input| Projects'!$AD662="Yes"),'Calc| Overheads Allocation'!C$9,'Calc| Project Costs'!V662),IF('Input| Overheads'!$C$42="Internal labour",SUMPRODUCT(--('Input| Projects'!$AD662="Yes"),'Calc| Overheads Allocation'!C$9,'Calc| Project Costs'!V662,'Input| Projects'!$Y662),IF('Input| Overheads'!$C$42="DNSP defined",SUMPRODUCT(--('Input| Projects'!$AD662="Yes"),'Calc| Overheads Allocation'!C$62,'Input| Projects'!$AG662),""))),"")</f>
        <v/>
      </c>
      <c r="AU662" s="186" t="str">
        <f>IFERROR(IF('Input| Overheads'!$C$42="Direct costs",SUMPRODUCT(--('Input| Projects'!$AD662="Yes"),'Calc| Overheads Allocation'!D$9,'Calc| Project Costs'!W662),IF('Input| Overheads'!$C$42="Internal labour",SUMPRODUCT(--('Input| Projects'!$AD662="Yes"),'Calc| Overheads Allocation'!D$9,'Calc| Project Costs'!W662,'Input| Projects'!$Y662),IF('Input| Overheads'!$C$42="DNSP defined",SUMPRODUCT(--('Input| Projects'!$AD662="Yes"),'Calc| Overheads Allocation'!D$62,'Input| Projects'!$AG662),""))),"")</f>
        <v/>
      </c>
      <c r="AV662" s="186" t="str">
        <f>IFERROR(IF('Input| Overheads'!$C$42="Direct costs",SUMPRODUCT(--('Input| Projects'!$AD662="Yes"),'Calc| Overheads Allocation'!E$9,'Calc| Project Costs'!X662),IF('Input| Overheads'!$C$42="Internal labour",SUMPRODUCT(--('Input| Projects'!$AD662="Yes"),'Calc| Overheads Allocation'!E$9,'Calc| Project Costs'!X662,'Input| Projects'!$Y662),IF('Input| Overheads'!$C$42="DNSP defined",SUMPRODUCT(--('Input| Projects'!$AD662="Yes"),'Calc| Overheads Allocation'!E$62,'Input| Projects'!$AG662),""))),"")</f>
        <v/>
      </c>
      <c r="AW662" s="186" t="str">
        <f>IFERROR(IF('Input| Overheads'!$C$42="Direct costs",SUMPRODUCT(--('Input| Projects'!$AD662="Yes"),'Calc| Overheads Allocation'!F$9,'Calc| Project Costs'!Y662),IF('Input| Overheads'!$C$42="Internal labour",SUMPRODUCT(--('Input| Projects'!$AD662="Yes"),'Calc| Overheads Allocation'!F$9,'Calc| Project Costs'!Y662,'Input| Projects'!$Y662),IF('Input| Overheads'!$C$42="DNSP defined",SUMPRODUCT(--('Input| Projects'!$AD662="Yes"),'Calc| Overheads Allocation'!F$62,'Input| Projects'!$AG662),""))),"")</f>
        <v/>
      </c>
      <c r="AX662" s="186" t="str">
        <f>IFERROR(IF('Input| Overheads'!$C$42="Direct costs",SUMPRODUCT(--('Input| Projects'!$AD662="Yes"),'Calc| Overheads Allocation'!G$9,'Calc| Project Costs'!Z662),IF('Input| Overheads'!$C$42="Internal labour",SUMPRODUCT(--('Input| Projects'!$AD662="Yes"),'Calc| Overheads Allocation'!G$9,'Calc| Project Costs'!Z662,'Input| Projects'!$Y662),IF('Input| Overheads'!$C$42="DNSP defined",SUMPRODUCT(--('Input| Projects'!$AD662="Yes"),'Calc| Overheads Allocation'!G$62,'Input| Projects'!$AG662),""))),"")</f>
        <v/>
      </c>
      <c r="AY662" s="186" t="str">
        <f>IFERROR(IF('Input| Overheads'!$C$42="Direct costs",SUMPRODUCT(--('Input| Projects'!$AD662="Yes"),'Calc| Overheads Allocation'!H$9,'Calc| Project Costs'!AA662),IF('Input| Overheads'!$C$42="Internal labour",SUMPRODUCT(--('Input| Projects'!$AD662="Yes"),'Calc| Overheads Allocation'!H$9,'Calc| Project Costs'!AA662,'Input| Projects'!$Y662),IF('Input| Overheads'!$C$42="DNSP defined",SUMPRODUCT(--('Input| Projects'!$AD662="Yes"),'Calc| Overheads Allocation'!H$62,'Input| Projects'!$AG662),""))),"")</f>
        <v/>
      </c>
      <c r="AZ662" s="186" t="str">
        <f>IFERROR(IF('Input| Overheads'!$C$42="Direct costs",SUMPRODUCT(--('Input| Projects'!$AD662="Yes"),'Calc| Overheads Allocation'!I$9,'Calc| Project Costs'!AB662),IF('Input| Overheads'!$C$42="Internal labour",SUMPRODUCT(--('Input| Projects'!$AD662="Yes"),'Calc| Overheads Allocation'!I$9,'Calc| Project Costs'!AB662,'Input| Projects'!$Y662),IF('Input| Overheads'!$C$42="DNSP defined",SUMPRODUCT(--('Input| Projects'!$AD662="Yes"),'Calc| Overheads Allocation'!I$62,'Input| Projects'!$AG662),""))),"")</f>
        <v/>
      </c>
      <c r="BA662" s="106"/>
      <c r="BB662" s="186">
        <f t="shared" si="332"/>
        <v>0</v>
      </c>
      <c r="BC662" s="186">
        <f t="shared" si="333"/>
        <v>0</v>
      </c>
      <c r="BD662" s="186">
        <f t="shared" si="334"/>
        <v>0</v>
      </c>
      <c r="BE662" s="186">
        <f t="shared" si="311"/>
        <v>0</v>
      </c>
      <c r="BF662" s="186">
        <f t="shared" si="312"/>
        <v>0</v>
      </c>
      <c r="BG662" s="186">
        <f t="shared" si="313"/>
        <v>0</v>
      </c>
      <c r="BH662" s="186">
        <f t="shared" si="314"/>
        <v>0</v>
      </c>
      <c r="BI662" s="97"/>
      <c r="BJ662" s="186" t="str">
        <f t="shared" si="315"/>
        <v/>
      </c>
      <c r="BK662" s="186" t="str">
        <f t="shared" si="316"/>
        <v/>
      </c>
      <c r="BL662" s="186" t="str">
        <f t="shared" si="317"/>
        <v/>
      </c>
      <c r="BM662" s="186" t="str">
        <f t="shared" si="318"/>
        <v/>
      </c>
      <c r="BN662" s="186" t="str">
        <f t="shared" si="319"/>
        <v/>
      </c>
      <c r="BO662" s="186" t="str">
        <f t="shared" si="320"/>
        <v/>
      </c>
      <c r="BP662" s="186" t="str">
        <f t="shared" si="321"/>
        <v/>
      </c>
      <c r="BQ662" s="97"/>
      <c r="BR662" s="186">
        <f t="shared" si="322"/>
        <v>0</v>
      </c>
      <c r="BS662" s="186">
        <f t="shared" si="323"/>
        <v>0</v>
      </c>
      <c r="BT662" s="222">
        <f t="shared" si="324"/>
        <v>0</v>
      </c>
      <c r="BU662" s="222">
        <f t="shared" si="325"/>
        <v>0</v>
      </c>
      <c r="BV662" s="222">
        <f t="shared" si="326"/>
        <v>0</v>
      </c>
      <c r="BW662" s="222">
        <f t="shared" si="327"/>
        <v>0</v>
      </c>
      <c r="BX662" s="222">
        <f t="shared" si="328"/>
        <v>0</v>
      </c>
      <c r="BY662" s="106"/>
      <c r="BZ662" s="197" t="str">
        <f>IF(SUMIF('Input| Projects'!$AS$8:$CP$8,"Dx",'Input| Projects'!$AS662:$CP662)=0,"",SUMIF('Input| Projects'!$AS$8:$CP$8,"Dx",'Input| Projects'!$AS662:$CP662))</f>
        <v/>
      </c>
      <c r="CA662" s="197" t="str">
        <f>IF(SUMIF('Input| Projects'!$AS$8:$CP$8,"Tx",'Input| Projects'!$AS662:$CP662)=0,"",SUMIF('Input| Projects'!$AS$8:$CP$8,"Tx",'Input| Projects'!$AS662:$CP662))</f>
        <v/>
      </c>
      <c r="CB662" s="150" t="str">
        <f t="shared" si="335"/>
        <v/>
      </c>
    </row>
    <row r="663" spans="2:80" x14ac:dyDescent="0.2">
      <c r="B663" s="201">
        <f>IFERROR('Input| Projects'!B663,"")</f>
        <v>654</v>
      </c>
      <c r="C663" s="42" t="str">
        <f>IFERROR(IF('Input| Projects'!C663="","",'Input| Projects'!C663),"")</f>
        <v/>
      </c>
      <c r="D663" s="42" t="str">
        <f>IFERROR(IF('Input| Projects'!D663="","",'Input| Projects'!D663),"")</f>
        <v/>
      </c>
      <c r="E663" s="104"/>
      <c r="F663" s="190">
        <f>IFERROR('Input| Projects'!I663*'Input| Escalations'!$K$19,"")</f>
        <v>0</v>
      </c>
      <c r="G663" s="190">
        <f>IFERROR('Input| Projects'!J663*'Input| Escalations'!$K$19,"")</f>
        <v>0</v>
      </c>
      <c r="H663" s="190">
        <f>IFERROR('Input| Projects'!K663*'Input| Escalations'!$K$19,"")</f>
        <v>0</v>
      </c>
      <c r="I663" s="190">
        <f>IFERROR('Input| Projects'!L663*'Input| Escalations'!$K$19,"")</f>
        <v>0</v>
      </c>
      <c r="J663" s="190">
        <f>IFERROR('Input| Projects'!M663*'Input| Escalations'!$K$19,"")</f>
        <v>0</v>
      </c>
      <c r="K663" s="190">
        <f>IFERROR('Input| Projects'!N663*'Input| Escalations'!$K$19,"")</f>
        <v>0</v>
      </c>
      <c r="L663" s="190">
        <f>IFERROR('Input| Projects'!O663*'Input| Escalations'!$K$19,"")</f>
        <v>0</v>
      </c>
      <c r="M663" s="150" t="str">
        <f>IF(ABS(SUM(F663:L663)-(SUM('Input| Projects'!I663:O663)*'Input| Escalations'!$K$19))&lt;0.0000001,"",1)</f>
        <v/>
      </c>
      <c r="N663" s="192">
        <f>'Input| Projects'!$Y663*INDEX('Input| Escalations'!$H$33:$N$33,MATCH('Calc| Project Costs'!N$9,'Input| Escalations'!$H$23:$N$23,0))+'Input| Projects'!$Z663*INDEX('Input| Escalations'!$H$34:$N$34,MATCH('Calc| Project Costs'!N$9,'Input| Escalations'!$H$23:$N$23,0))+'Input| Projects'!$AA663*INDEX('Input| Escalations'!$H$35:$N$35,MATCH('Calc| Project Costs'!N$9,'Input| Escalations'!$H$23:$N$23,0))+1</f>
        <v>1</v>
      </c>
      <c r="O663" s="192">
        <f>'Input| Projects'!$Y663*INDEX('Input| Escalations'!$H$33:$N$33,MATCH('Calc| Project Costs'!O$9,'Input| Escalations'!$H$23:$N$23,0))+'Input| Projects'!$Z663*INDEX('Input| Escalations'!$H$34:$N$34,MATCH('Calc| Project Costs'!O$9,'Input| Escalations'!$H$23:$N$23,0))+'Input| Projects'!$AA663*INDEX('Input| Escalations'!$H$35:$N$35,MATCH('Calc| Project Costs'!O$9,'Input| Escalations'!$H$23:$N$23,0))+1</f>
        <v>1</v>
      </c>
      <c r="P663" s="192">
        <f>'Input| Projects'!$Y663*INDEX('Input| Escalations'!$H$33:$N$33,MATCH('Calc| Project Costs'!P$9,'Input| Escalations'!$H$23:$N$23,0))+'Input| Projects'!$Z663*INDEX('Input| Escalations'!$H$34:$N$34,MATCH('Calc| Project Costs'!P$9,'Input| Escalations'!$H$23:$N$23,0))+'Input| Projects'!$AA663*INDEX('Input| Escalations'!$H$35:$N$35,MATCH('Calc| Project Costs'!P$9,'Input| Escalations'!$H$23:$N$23,0))+1</f>
        <v>1</v>
      </c>
      <c r="Q663" s="192">
        <f>'Input| Projects'!$Y663*INDEX('Input| Escalations'!$H$33:$N$33,MATCH('Calc| Project Costs'!Q$9,'Input| Escalations'!$H$23:$N$23,0))+'Input| Projects'!$Z663*INDEX('Input| Escalations'!$H$34:$N$34,MATCH('Calc| Project Costs'!Q$9,'Input| Escalations'!$H$23:$N$23,0))+'Input| Projects'!$AA663*INDEX('Input| Escalations'!$H$35:$N$35,MATCH('Calc| Project Costs'!Q$9,'Input| Escalations'!$H$23:$N$23,0))+1</f>
        <v>1</v>
      </c>
      <c r="R663" s="192">
        <f>'Input| Projects'!$Y663*INDEX('Input| Escalations'!$H$33:$N$33,MATCH('Calc| Project Costs'!R$9,'Input| Escalations'!$H$23:$N$23,0))+'Input| Projects'!$Z663*INDEX('Input| Escalations'!$H$34:$N$34,MATCH('Calc| Project Costs'!R$9,'Input| Escalations'!$H$23:$N$23,0))+'Input| Projects'!$AA663*INDEX('Input| Escalations'!$H$35:$N$35,MATCH('Calc| Project Costs'!R$9,'Input| Escalations'!$H$23:$N$23,0))+1</f>
        <v>1</v>
      </c>
      <c r="S663" s="192">
        <f>'Input| Projects'!$Y663*INDEX('Input| Escalations'!$H$33:$N$33,MATCH('Calc| Project Costs'!S$9,'Input| Escalations'!$H$23:$N$23,0))+'Input| Projects'!$Z663*INDEX('Input| Escalations'!$H$34:$N$34,MATCH('Calc| Project Costs'!S$9,'Input| Escalations'!$H$23:$N$23,0))+'Input| Projects'!$AA663*INDEX('Input| Escalations'!$H$35:$N$35,MATCH('Calc| Project Costs'!S$9,'Input| Escalations'!$H$23:$N$23,0))+1</f>
        <v>1</v>
      </c>
      <c r="T663" s="192">
        <f>'Input| Projects'!$Y663*INDEX('Input| Escalations'!$H$33:$N$33,MATCH('Calc| Project Costs'!T$9,'Input| Escalations'!$H$23:$N$23,0))+'Input| Projects'!$Z663*INDEX('Input| Escalations'!$H$34:$N$34,MATCH('Calc| Project Costs'!T$9,'Input| Escalations'!$H$23:$N$23,0))+'Input| Projects'!$AA663*INDEX('Input| Escalations'!$H$35:$N$35,MATCH('Calc| Project Costs'!T$9,'Input| Escalations'!$H$23:$N$23,0))+1</f>
        <v>1</v>
      </c>
      <c r="U663" s="106"/>
      <c r="V663" s="186">
        <f t="shared" si="329"/>
        <v>0</v>
      </c>
      <c r="W663" s="186">
        <f t="shared" si="330"/>
        <v>0</v>
      </c>
      <c r="X663" s="186">
        <f t="shared" si="331"/>
        <v>0</v>
      </c>
      <c r="Y663" s="186">
        <f t="shared" si="307"/>
        <v>0</v>
      </c>
      <c r="Z663" s="186">
        <f t="shared" si="308"/>
        <v>0</v>
      </c>
      <c r="AA663" s="186">
        <f t="shared" si="309"/>
        <v>0</v>
      </c>
      <c r="AB663" s="186">
        <f t="shared" si="310"/>
        <v>0</v>
      </c>
      <c r="AC663" s="106"/>
      <c r="AD663" s="186">
        <f>'Input| Projects'!Q663*N663*'Input| Escalations'!$K$19</f>
        <v>0</v>
      </c>
      <c r="AE663" s="186">
        <f>'Input| Projects'!R663*O663*'Input| Escalations'!$K$19</f>
        <v>0</v>
      </c>
      <c r="AF663" s="186">
        <f>'Input| Projects'!S663*P663*'Input| Escalations'!$K$19</f>
        <v>0</v>
      </c>
      <c r="AG663" s="186">
        <f>'Input| Projects'!T663*Q663*'Input| Escalations'!$K$19</f>
        <v>0</v>
      </c>
      <c r="AH663" s="186">
        <f>'Input| Projects'!U663*R663*'Input| Escalations'!$K$19</f>
        <v>0</v>
      </c>
      <c r="AI663" s="186">
        <f>'Input| Projects'!V663*S663*'Input| Escalations'!$K$19</f>
        <v>0</v>
      </c>
      <c r="AJ663" s="186">
        <f>'Input| Projects'!W663*T663*'Input| Escalations'!$K$19</f>
        <v>0</v>
      </c>
      <c r="AK663" s="106"/>
      <c r="AL663" s="186" t="str">
        <f>IFERROR(IF('Input| Overheads'!$C$42="Direct costs",SUMPRODUCT(--('Input| Projects'!$AC663="Yes"),'Calc| Overheads Allocation'!C$8,'Calc| Project Costs'!V663),IF('Input| Overheads'!$C$42="Internal labour",SUMPRODUCT(--('Input| Projects'!$AC663="Yes"),'Calc| Overheads Allocation'!C$8,'Calc| Project Costs'!V663,'Input| Projects'!$Y663),IF('Input| Overheads'!$C$42="DNSP defined",SUMPRODUCT(--('Input| Projects'!$AC663="Yes"),'Calc| Overheads Allocation'!C$61,'Input| Projects'!$AF663),""))),"")</f>
        <v/>
      </c>
      <c r="AM663" s="186" t="str">
        <f>IFERROR(IF('Input| Overheads'!$C$42="Direct costs",SUMPRODUCT(--('Input| Projects'!$AC663="Yes"),'Calc| Overheads Allocation'!D$8,'Calc| Project Costs'!W663),IF('Input| Overheads'!$C$42="Internal labour",SUMPRODUCT(--('Input| Projects'!$AC663="Yes"),'Calc| Overheads Allocation'!D$8,'Calc| Project Costs'!W663,'Input| Projects'!$Y663),IF('Input| Overheads'!$C$42="DNSP defined",SUMPRODUCT(--('Input| Projects'!$AC663="Yes"),'Calc| Overheads Allocation'!D$61,'Input| Projects'!$AF663),""))),"")</f>
        <v/>
      </c>
      <c r="AN663" s="186" t="str">
        <f>IFERROR(IF('Input| Overheads'!$C$42="Direct costs",SUMPRODUCT(--('Input| Projects'!$AC663="Yes"),'Calc| Overheads Allocation'!E$8,'Calc| Project Costs'!X663),IF('Input| Overheads'!$C$42="Internal labour",SUMPRODUCT(--('Input| Projects'!$AC663="Yes"),'Calc| Overheads Allocation'!E$8,'Calc| Project Costs'!X663,'Input| Projects'!$Y663),IF('Input| Overheads'!$C$42="DNSP defined",SUMPRODUCT(--('Input| Projects'!$AC663="Yes"),'Calc| Overheads Allocation'!E$61,'Input| Projects'!$AF663),""))),"")</f>
        <v/>
      </c>
      <c r="AO663" s="186" t="str">
        <f>IFERROR(IF('Input| Overheads'!$C$42="Direct costs",SUMPRODUCT(--('Input| Projects'!$AC663="Yes"),'Calc| Overheads Allocation'!F$8,'Calc| Project Costs'!Y663),IF('Input| Overheads'!$C$42="Internal labour",SUMPRODUCT(--('Input| Projects'!$AC663="Yes"),'Calc| Overheads Allocation'!F$8,'Calc| Project Costs'!Y663,'Input| Projects'!$Y663),IF('Input| Overheads'!$C$42="DNSP defined",SUMPRODUCT(--('Input| Projects'!$AC663="Yes"),'Calc| Overheads Allocation'!F$61,'Input| Projects'!$AF663),""))),"")</f>
        <v/>
      </c>
      <c r="AP663" s="186" t="str">
        <f>IFERROR(IF('Input| Overheads'!$C$42="Direct costs",SUMPRODUCT(--('Input| Projects'!$AC663="Yes"),'Calc| Overheads Allocation'!G$8,'Calc| Project Costs'!Z663),IF('Input| Overheads'!$C$42="Internal labour",SUMPRODUCT(--('Input| Projects'!$AC663="Yes"),'Calc| Overheads Allocation'!G$8,'Calc| Project Costs'!Z663,'Input| Projects'!$Y663),IF('Input| Overheads'!$C$42="DNSP defined",SUMPRODUCT(--('Input| Projects'!$AC663="Yes"),'Calc| Overheads Allocation'!G$61,'Input| Projects'!$AF663),""))),"")</f>
        <v/>
      </c>
      <c r="AQ663" s="186" t="str">
        <f>IFERROR(IF('Input| Overheads'!$C$42="Direct costs",SUMPRODUCT(--('Input| Projects'!$AC663="Yes"),'Calc| Overheads Allocation'!H$8,'Calc| Project Costs'!AA663),IF('Input| Overheads'!$C$42="Internal labour",SUMPRODUCT(--('Input| Projects'!$AC663="Yes"),'Calc| Overheads Allocation'!H$8,'Calc| Project Costs'!AA663,'Input| Projects'!$Y663),IF('Input| Overheads'!$C$42="DNSP defined",SUMPRODUCT(--('Input| Projects'!$AC663="Yes"),'Calc| Overheads Allocation'!H$61,'Input| Projects'!$AF663),""))),"")</f>
        <v/>
      </c>
      <c r="AR663" s="186" t="str">
        <f>IFERROR(IF('Input| Overheads'!$C$42="Direct costs",SUMPRODUCT(--('Input| Projects'!$AC663="Yes"),'Calc| Overheads Allocation'!I$8,'Calc| Project Costs'!AB663),IF('Input| Overheads'!$C$42="Internal labour",SUMPRODUCT(--('Input| Projects'!$AC663="Yes"),'Calc| Overheads Allocation'!I$8,'Calc| Project Costs'!AB663,'Input| Projects'!$Y663),IF('Input| Overheads'!$C$42="DNSP defined",SUMPRODUCT(--('Input| Projects'!$AC663="Yes"),'Calc| Overheads Allocation'!I$61,'Input| Projects'!$AF663),""))),"")</f>
        <v/>
      </c>
      <c r="AS663" s="106"/>
      <c r="AT663" s="186" t="str">
        <f>IFERROR(IF('Input| Overheads'!$C$42="Direct costs",SUMPRODUCT(--('Input| Projects'!$AD663="Yes"),'Calc| Overheads Allocation'!C$9,'Calc| Project Costs'!V663),IF('Input| Overheads'!$C$42="Internal labour",SUMPRODUCT(--('Input| Projects'!$AD663="Yes"),'Calc| Overheads Allocation'!C$9,'Calc| Project Costs'!V663,'Input| Projects'!$Y663),IF('Input| Overheads'!$C$42="DNSP defined",SUMPRODUCT(--('Input| Projects'!$AD663="Yes"),'Calc| Overheads Allocation'!C$62,'Input| Projects'!$AG663),""))),"")</f>
        <v/>
      </c>
      <c r="AU663" s="186" t="str">
        <f>IFERROR(IF('Input| Overheads'!$C$42="Direct costs",SUMPRODUCT(--('Input| Projects'!$AD663="Yes"),'Calc| Overheads Allocation'!D$9,'Calc| Project Costs'!W663),IF('Input| Overheads'!$C$42="Internal labour",SUMPRODUCT(--('Input| Projects'!$AD663="Yes"),'Calc| Overheads Allocation'!D$9,'Calc| Project Costs'!W663,'Input| Projects'!$Y663),IF('Input| Overheads'!$C$42="DNSP defined",SUMPRODUCT(--('Input| Projects'!$AD663="Yes"),'Calc| Overheads Allocation'!D$62,'Input| Projects'!$AG663),""))),"")</f>
        <v/>
      </c>
      <c r="AV663" s="186" t="str">
        <f>IFERROR(IF('Input| Overheads'!$C$42="Direct costs",SUMPRODUCT(--('Input| Projects'!$AD663="Yes"),'Calc| Overheads Allocation'!E$9,'Calc| Project Costs'!X663),IF('Input| Overheads'!$C$42="Internal labour",SUMPRODUCT(--('Input| Projects'!$AD663="Yes"),'Calc| Overheads Allocation'!E$9,'Calc| Project Costs'!X663,'Input| Projects'!$Y663),IF('Input| Overheads'!$C$42="DNSP defined",SUMPRODUCT(--('Input| Projects'!$AD663="Yes"),'Calc| Overheads Allocation'!E$62,'Input| Projects'!$AG663),""))),"")</f>
        <v/>
      </c>
      <c r="AW663" s="186" t="str">
        <f>IFERROR(IF('Input| Overheads'!$C$42="Direct costs",SUMPRODUCT(--('Input| Projects'!$AD663="Yes"),'Calc| Overheads Allocation'!F$9,'Calc| Project Costs'!Y663),IF('Input| Overheads'!$C$42="Internal labour",SUMPRODUCT(--('Input| Projects'!$AD663="Yes"),'Calc| Overheads Allocation'!F$9,'Calc| Project Costs'!Y663,'Input| Projects'!$Y663),IF('Input| Overheads'!$C$42="DNSP defined",SUMPRODUCT(--('Input| Projects'!$AD663="Yes"),'Calc| Overheads Allocation'!F$62,'Input| Projects'!$AG663),""))),"")</f>
        <v/>
      </c>
      <c r="AX663" s="186" t="str">
        <f>IFERROR(IF('Input| Overheads'!$C$42="Direct costs",SUMPRODUCT(--('Input| Projects'!$AD663="Yes"),'Calc| Overheads Allocation'!G$9,'Calc| Project Costs'!Z663),IF('Input| Overheads'!$C$42="Internal labour",SUMPRODUCT(--('Input| Projects'!$AD663="Yes"),'Calc| Overheads Allocation'!G$9,'Calc| Project Costs'!Z663,'Input| Projects'!$Y663),IF('Input| Overheads'!$C$42="DNSP defined",SUMPRODUCT(--('Input| Projects'!$AD663="Yes"),'Calc| Overheads Allocation'!G$62,'Input| Projects'!$AG663),""))),"")</f>
        <v/>
      </c>
      <c r="AY663" s="186" t="str">
        <f>IFERROR(IF('Input| Overheads'!$C$42="Direct costs",SUMPRODUCT(--('Input| Projects'!$AD663="Yes"),'Calc| Overheads Allocation'!H$9,'Calc| Project Costs'!AA663),IF('Input| Overheads'!$C$42="Internal labour",SUMPRODUCT(--('Input| Projects'!$AD663="Yes"),'Calc| Overheads Allocation'!H$9,'Calc| Project Costs'!AA663,'Input| Projects'!$Y663),IF('Input| Overheads'!$C$42="DNSP defined",SUMPRODUCT(--('Input| Projects'!$AD663="Yes"),'Calc| Overheads Allocation'!H$62,'Input| Projects'!$AG663),""))),"")</f>
        <v/>
      </c>
      <c r="AZ663" s="186" t="str">
        <f>IFERROR(IF('Input| Overheads'!$C$42="Direct costs",SUMPRODUCT(--('Input| Projects'!$AD663="Yes"),'Calc| Overheads Allocation'!I$9,'Calc| Project Costs'!AB663),IF('Input| Overheads'!$C$42="Internal labour",SUMPRODUCT(--('Input| Projects'!$AD663="Yes"),'Calc| Overheads Allocation'!I$9,'Calc| Project Costs'!AB663,'Input| Projects'!$Y663),IF('Input| Overheads'!$C$42="DNSP defined",SUMPRODUCT(--('Input| Projects'!$AD663="Yes"),'Calc| Overheads Allocation'!I$62,'Input| Projects'!$AG663),""))),"")</f>
        <v/>
      </c>
      <c r="BA663" s="106"/>
      <c r="BB663" s="186">
        <f t="shared" si="332"/>
        <v>0</v>
      </c>
      <c r="BC663" s="186">
        <f t="shared" si="333"/>
        <v>0</v>
      </c>
      <c r="BD663" s="186">
        <f t="shared" si="334"/>
        <v>0</v>
      </c>
      <c r="BE663" s="186">
        <f t="shared" si="311"/>
        <v>0</v>
      </c>
      <c r="BF663" s="186">
        <f t="shared" si="312"/>
        <v>0</v>
      </c>
      <c r="BG663" s="186">
        <f t="shared" si="313"/>
        <v>0</v>
      </c>
      <c r="BH663" s="186">
        <f t="shared" si="314"/>
        <v>0</v>
      </c>
      <c r="BI663" s="97"/>
      <c r="BJ663" s="186" t="str">
        <f t="shared" si="315"/>
        <v/>
      </c>
      <c r="BK663" s="186" t="str">
        <f t="shared" si="316"/>
        <v/>
      </c>
      <c r="BL663" s="186" t="str">
        <f t="shared" si="317"/>
        <v/>
      </c>
      <c r="BM663" s="186" t="str">
        <f t="shared" si="318"/>
        <v/>
      </c>
      <c r="BN663" s="186" t="str">
        <f t="shared" si="319"/>
        <v/>
      </c>
      <c r="BO663" s="186" t="str">
        <f t="shared" si="320"/>
        <v/>
      </c>
      <c r="BP663" s="186" t="str">
        <f t="shared" si="321"/>
        <v/>
      </c>
      <c r="BQ663" s="97"/>
      <c r="BR663" s="186">
        <f t="shared" si="322"/>
        <v>0</v>
      </c>
      <c r="BS663" s="186">
        <f t="shared" si="323"/>
        <v>0</v>
      </c>
      <c r="BT663" s="222">
        <f t="shared" si="324"/>
        <v>0</v>
      </c>
      <c r="BU663" s="222">
        <f t="shared" si="325"/>
        <v>0</v>
      </c>
      <c r="BV663" s="222">
        <f t="shared" si="326"/>
        <v>0</v>
      </c>
      <c r="BW663" s="222">
        <f t="shared" si="327"/>
        <v>0</v>
      </c>
      <c r="BX663" s="222">
        <f t="shared" si="328"/>
        <v>0</v>
      </c>
      <c r="BY663" s="106"/>
      <c r="BZ663" s="197" t="str">
        <f>IF(SUMIF('Input| Projects'!$AS$8:$CP$8,"Dx",'Input| Projects'!$AS663:$CP663)=0,"",SUMIF('Input| Projects'!$AS$8:$CP$8,"Dx",'Input| Projects'!$AS663:$CP663))</f>
        <v/>
      </c>
      <c r="CA663" s="197" t="str">
        <f>IF(SUMIF('Input| Projects'!$AS$8:$CP$8,"Tx",'Input| Projects'!$AS663:$CP663)=0,"",SUMIF('Input| Projects'!$AS$8:$CP$8,"Tx",'Input| Projects'!$AS663:$CP663))</f>
        <v/>
      </c>
      <c r="CB663" s="150" t="str">
        <f t="shared" si="335"/>
        <v/>
      </c>
    </row>
    <row r="664" spans="2:80" x14ac:dyDescent="0.2">
      <c r="B664" s="201">
        <f>IFERROR('Input| Projects'!B664,"")</f>
        <v>655</v>
      </c>
      <c r="C664" s="42" t="str">
        <f>IFERROR(IF('Input| Projects'!C664="","",'Input| Projects'!C664),"")</f>
        <v/>
      </c>
      <c r="D664" s="42" t="str">
        <f>IFERROR(IF('Input| Projects'!D664="","",'Input| Projects'!D664),"")</f>
        <v/>
      </c>
      <c r="E664" s="104"/>
      <c r="F664" s="190">
        <f>IFERROR('Input| Projects'!I664*'Input| Escalations'!$K$19,"")</f>
        <v>0</v>
      </c>
      <c r="G664" s="190">
        <f>IFERROR('Input| Projects'!J664*'Input| Escalations'!$K$19,"")</f>
        <v>0</v>
      </c>
      <c r="H664" s="190">
        <f>IFERROR('Input| Projects'!K664*'Input| Escalations'!$K$19,"")</f>
        <v>0</v>
      </c>
      <c r="I664" s="190">
        <f>IFERROR('Input| Projects'!L664*'Input| Escalations'!$K$19,"")</f>
        <v>0</v>
      </c>
      <c r="J664" s="190">
        <f>IFERROR('Input| Projects'!M664*'Input| Escalations'!$K$19,"")</f>
        <v>0</v>
      </c>
      <c r="K664" s="190">
        <f>IFERROR('Input| Projects'!N664*'Input| Escalations'!$K$19,"")</f>
        <v>0</v>
      </c>
      <c r="L664" s="190">
        <f>IFERROR('Input| Projects'!O664*'Input| Escalations'!$K$19,"")</f>
        <v>0</v>
      </c>
      <c r="M664" s="150" t="str">
        <f>IF(ABS(SUM(F664:L664)-(SUM('Input| Projects'!I664:O664)*'Input| Escalations'!$K$19))&lt;0.0000001,"",1)</f>
        <v/>
      </c>
      <c r="N664" s="192">
        <f>'Input| Projects'!$Y664*INDEX('Input| Escalations'!$H$33:$N$33,MATCH('Calc| Project Costs'!N$9,'Input| Escalations'!$H$23:$N$23,0))+'Input| Projects'!$Z664*INDEX('Input| Escalations'!$H$34:$N$34,MATCH('Calc| Project Costs'!N$9,'Input| Escalations'!$H$23:$N$23,0))+'Input| Projects'!$AA664*INDEX('Input| Escalations'!$H$35:$N$35,MATCH('Calc| Project Costs'!N$9,'Input| Escalations'!$H$23:$N$23,0))+1</f>
        <v>1</v>
      </c>
      <c r="O664" s="192">
        <f>'Input| Projects'!$Y664*INDEX('Input| Escalations'!$H$33:$N$33,MATCH('Calc| Project Costs'!O$9,'Input| Escalations'!$H$23:$N$23,0))+'Input| Projects'!$Z664*INDEX('Input| Escalations'!$H$34:$N$34,MATCH('Calc| Project Costs'!O$9,'Input| Escalations'!$H$23:$N$23,0))+'Input| Projects'!$AA664*INDEX('Input| Escalations'!$H$35:$N$35,MATCH('Calc| Project Costs'!O$9,'Input| Escalations'!$H$23:$N$23,0))+1</f>
        <v>1</v>
      </c>
      <c r="P664" s="192">
        <f>'Input| Projects'!$Y664*INDEX('Input| Escalations'!$H$33:$N$33,MATCH('Calc| Project Costs'!P$9,'Input| Escalations'!$H$23:$N$23,0))+'Input| Projects'!$Z664*INDEX('Input| Escalations'!$H$34:$N$34,MATCH('Calc| Project Costs'!P$9,'Input| Escalations'!$H$23:$N$23,0))+'Input| Projects'!$AA664*INDEX('Input| Escalations'!$H$35:$N$35,MATCH('Calc| Project Costs'!P$9,'Input| Escalations'!$H$23:$N$23,0))+1</f>
        <v>1</v>
      </c>
      <c r="Q664" s="192">
        <f>'Input| Projects'!$Y664*INDEX('Input| Escalations'!$H$33:$N$33,MATCH('Calc| Project Costs'!Q$9,'Input| Escalations'!$H$23:$N$23,0))+'Input| Projects'!$Z664*INDEX('Input| Escalations'!$H$34:$N$34,MATCH('Calc| Project Costs'!Q$9,'Input| Escalations'!$H$23:$N$23,0))+'Input| Projects'!$AA664*INDEX('Input| Escalations'!$H$35:$N$35,MATCH('Calc| Project Costs'!Q$9,'Input| Escalations'!$H$23:$N$23,0))+1</f>
        <v>1</v>
      </c>
      <c r="R664" s="192">
        <f>'Input| Projects'!$Y664*INDEX('Input| Escalations'!$H$33:$N$33,MATCH('Calc| Project Costs'!R$9,'Input| Escalations'!$H$23:$N$23,0))+'Input| Projects'!$Z664*INDEX('Input| Escalations'!$H$34:$N$34,MATCH('Calc| Project Costs'!R$9,'Input| Escalations'!$H$23:$N$23,0))+'Input| Projects'!$AA664*INDEX('Input| Escalations'!$H$35:$N$35,MATCH('Calc| Project Costs'!R$9,'Input| Escalations'!$H$23:$N$23,0))+1</f>
        <v>1</v>
      </c>
      <c r="S664" s="192">
        <f>'Input| Projects'!$Y664*INDEX('Input| Escalations'!$H$33:$N$33,MATCH('Calc| Project Costs'!S$9,'Input| Escalations'!$H$23:$N$23,0))+'Input| Projects'!$Z664*INDEX('Input| Escalations'!$H$34:$N$34,MATCH('Calc| Project Costs'!S$9,'Input| Escalations'!$H$23:$N$23,0))+'Input| Projects'!$AA664*INDEX('Input| Escalations'!$H$35:$N$35,MATCH('Calc| Project Costs'!S$9,'Input| Escalations'!$H$23:$N$23,0))+1</f>
        <v>1</v>
      </c>
      <c r="T664" s="192">
        <f>'Input| Projects'!$Y664*INDEX('Input| Escalations'!$H$33:$N$33,MATCH('Calc| Project Costs'!T$9,'Input| Escalations'!$H$23:$N$23,0))+'Input| Projects'!$Z664*INDEX('Input| Escalations'!$H$34:$N$34,MATCH('Calc| Project Costs'!T$9,'Input| Escalations'!$H$23:$N$23,0))+'Input| Projects'!$AA664*INDEX('Input| Escalations'!$H$35:$N$35,MATCH('Calc| Project Costs'!T$9,'Input| Escalations'!$H$23:$N$23,0))+1</f>
        <v>1</v>
      </c>
      <c r="U664" s="106"/>
      <c r="V664" s="186">
        <f t="shared" si="329"/>
        <v>0</v>
      </c>
      <c r="W664" s="186">
        <f t="shared" si="330"/>
        <v>0</v>
      </c>
      <c r="X664" s="186">
        <f t="shared" si="331"/>
        <v>0</v>
      </c>
      <c r="Y664" s="186">
        <f t="shared" si="307"/>
        <v>0</v>
      </c>
      <c r="Z664" s="186">
        <f t="shared" si="308"/>
        <v>0</v>
      </c>
      <c r="AA664" s="186">
        <f t="shared" si="309"/>
        <v>0</v>
      </c>
      <c r="AB664" s="186">
        <f t="shared" si="310"/>
        <v>0</v>
      </c>
      <c r="AC664" s="106"/>
      <c r="AD664" s="186">
        <f>'Input| Projects'!Q664*N664*'Input| Escalations'!$K$19</f>
        <v>0</v>
      </c>
      <c r="AE664" s="186">
        <f>'Input| Projects'!R664*O664*'Input| Escalations'!$K$19</f>
        <v>0</v>
      </c>
      <c r="AF664" s="186">
        <f>'Input| Projects'!S664*P664*'Input| Escalations'!$K$19</f>
        <v>0</v>
      </c>
      <c r="AG664" s="186">
        <f>'Input| Projects'!T664*Q664*'Input| Escalations'!$K$19</f>
        <v>0</v>
      </c>
      <c r="AH664" s="186">
        <f>'Input| Projects'!U664*R664*'Input| Escalations'!$K$19</f>
        <v>0</v>
      </c>
      <c r="AI664" s="186">
        <f>'Input| Projects'!V664*S664*'Input| Escalations'!$K$19</f>
        <v>0</v>
      </c>
      <c r="AJ664" s="186">
        <f>'Input| Projects'!W664*T664*'Input| Escalations'!$K$19</f>
        <v>0</v>
      </c>
      <c r="AK664" s="106"/>
      <c r="AL664" s="186" t="str">
        <f>IFERROR(IF('Input| Overheads'!$C$42="Direct costs",SUMPRODUCT(--('Input| Projects'!$AC664="Yes"),'Calc| Overheads Allocation'!C$8,'Calc| Project Costs'!V664),IF('Input| Overheads'!$C$42="Internal labour",SUMPRODUCT(--('Input| Projects'!$AC664="Yes"),'Calc| Overheads Allocation'!C$8,'Calc| Project Costs'!V664,'Input| Projects'!$Y664),IF('Input| Overheads'!$C$42="DNSP defined",SUMPRODUCT(--('Input| Projects'!$AC664="Yes"),'Calc| Overheads Allocation'!C$61,'Input| Projects'!$AF664),""))),"")</f>
        <v/>
      </c>
      <c r="AM664" s="186" t="str">
        <f>IFERROR(IF('Input| Overheads'!$C$42="Direct costs",SUMPRODUCT(--('Input| Projects'!$AC664="Yes"),'Calc| Overheads Allocation'!D$8,'Calc| Project Costs'!W664),IF('Input| Overheads'!$C$42="Internal labour",SUMPRODUCT(--('Input| Projects'!$AC664="Yes"),'Calc| Overheads Allocation'!D$8,'Calc| Project Costs'!W664,'Input| Projects'!$Y664),IF('Input| Overheads'!$C$42="DNSP defined",SUMPRODUCT(--('Input| Projects'!$AC664="Yes"),'Calc| Overheads Allocation'!D$61,'Input| Projects'!$AF664),""))),"")</f>
        <v/>
      </c>
      <c r="AN664" s="186" t="str">
        <f>IFERROR(IF('Input| Overheads'!$C$42="Direct costs",SUMPRODUCT(--('Input| Projects'!$AC664="Yes"),'Calc| Overheads Allocation'!E$8,'Calc| Project Costs'!X664),IF('Input| Overheads'!$C$42="Internal labour",SUMPRODUCT(--('Input| Projects'!$AC664="Yes"),'Calc| Overheads Allocation'!E$8,'Calc| Project Costs'!X664,'Input| Projects'!$Y664),IF('Input| Overheads'!$C$42="DNSP defined",SUMPRODUCT(--('Input| Projects'!$AC664="Yes"),'Calc| Overheads Allocation'!E$61,'Input| Projects'!$AF664),""))),"")</f>
        <v/>
      </c>
      <c r="AO664" s="186" t="str">
        <f>IFERROR(IF('Input| Overheads'!$C$42="Direct costs",SUMPRODUCT(--('Input| Projects'!$AC664="Yes"),'Calc| Overheads Allocation'!F$8,'Calc| Project Costs'!Y664),IF('Input| Overheads'!$C$42="Internal labour",SUMPRODUCT(--('Input| Projects'!$AC664="Yes"),'Calc| Overheads Allocation'!F$8,'Calc| Project Costs'!Y664,'Input| Projects'!$Y664),IF('Input| Overheads'!$C$42="DNSP defined",SUMPRODUCT(--('Input| Projects'!$AC664="Yes"),'Calc| Overheads Allocation'!F$61,'Input| Projects'!$AF664),""))),"")</f>
        <v/>
      </c>
      <c r="AP664" s="186" t="str">
        <f>IFERROR(IF('Input| Overheads'!$C$42="Direct costs",SUMPRODUCT(--('Input| Projects'!$AC664="Yes"),'Calc| Overheads Allocation'!G$8,'Calc| Project Costs'!Z664),IF('Input| Overheads'!$C$42="Internal labour",SUMPRODUCT(--('Input| Projects'!$AC664="Yes"),'Calc| Overheads Allocation'!G$8,'Calc| Project Costs'!Z664,'Input| Projects'!$Y664),IF('Input| Overheads'!$C$42="DNSP defined",SUMPRODUCT(--('Input| Projects'!$AC664="Yes"),'Calc| Overheads Allocation'!G$61,'Input| Projects'!$AF664),""))),"")</f>
        <v/>
      </c>
      <c r="AQ664" s="186" t="str">
        <f>IFERROR(IF('Input| Overheads'!$C$42="Direct costs",SUMPRODUCT(--('Input| Projects'!$AC664="Yes"),'Calc| Overheads Allocation'!H$8,'Calc| Project Costs'!AA664),IF('Input| Overheads'!$C$42="Internal labour",SUMPRODUCT(--('Input| Projects'!$AC664="Yes"),'Calc| Overheads Allocation'!H$8,'Calc| Project Costs'!AA664,'Input| Projects'!$Y664),IF('Input| Overheads'!$C$42="DNSP defined",SUMPRODUCT(--('Input| Projects'!$AC664="Yes"),'Calc| Overheads Allocation'!H$61,'Input| Projects'!$AF664),""))),"")</f>
        <v/>
      </c>
      <c r="AR664" s="186" t="str">
        <f>IFERROR(IF('Input| Overheads'!$C$42="Direct costs",SUMPRODUCT(--('Input| Projects'!$AC664="Yes"),'Calc| Overheads Allocation'!I$8,'Calc| Project Costs'!AB664),IF('Input| Overheads'!$C$42="Internal labour",SUMPRODUCT(--('Input| Projects'!$AC664="Yes"),'Calc| Overheads Allocation'!I$8,'Calc| Project Costs'!AB664,'Input| Projects'!$Y664),IF('Input| Overheads'!$C$42="DNSP defined",SUMPRODUCT(--('Input| Projects'!$AC664="Yes"),'Calc| Overheads Allocation'!I$61,'Input| Projects'!$AF664),""))),"")</f>
        <v/>
      </c>
      <c r="AS664" s="106"/>
      <c r="AT664" s="186" t="str">
        <f>IFERROR(IF('Input| Overheads'!$C$42="Direct costs",SUMPRODUCT(--('Input| Projects'!$AD664="Yes"),'Calc| Overheads Allocation'!C$9,'Calc| Project Costs'!V664),IF('Input| Overheads'!$C$42="Internal labour",SUMPRODUCT(--('Input| Projects'!$AD664="Yes"),'Calc| Overheads Allocation'!C$9,'Calc| Project Costs'!V664,'Input| Projects'!$Y664),IF('Input| Overheads'!$C$42="DNSP defined",SUMPRODUCT(--('Input| Projects'!$AD664="Yes"),'Calc| Overheads Allocation'!C$62,'Input| Projects'!$AG664),""))),"")</f>
        <v/>
      </c>
      <c r="AU664" s="186" t="str">
        <f>IFERROR(IF('Input| Overheads'!$C$42="Direct costs",SUMPRODUCT(--('Input| Projects'!$AD664="Yes"),'Calc| Overheads Allocation'!D$9,'Calc| Project Costs'!W664),IF('Input| Overheads'!$C$42="Internal labour",SUMPRODUCT(--('Input| Projects'!$AD664="Yes"),'Calc| Overheads Allocation'!D$9,'Calc| Project Costs'!W664,'Input| Projects'!$Y664),IF('Input| Overheads'!$C$42="DNSP defined",SUMPRODUCT(--('Input| Projects'!$AD664="Yes"),'Calc| Overheads Allocation'!D$62,'Input| Projects'!$AG664),""))),"")</f>
        <v/>
      </c>
      <c r="AV664" s="186" t="str">
        <f>IFERROR(IF('Input| Overheads'!$C$42="Direct costs",SUMPRODUCT(--('Input| Projects'!$AD664="Yes"),'Calc| Overheads Allocation'!E$9,'Calc| Project Costs'!X664),IF('Input| Overheads'!$C$42="Internal labour",SUMPRODUCT(--('Input| Projects'!$AD664="Yes"),'Calc| Overheads Allocation'!E$9,'Calc| Project Costs'!X664,'Input| Projects'!$Y664),IF('Input| Overheads'!$C$42="DNSP defined",SUMPRODUCT(--('Input| Projects'!$AD664="Yes"),'Calc| Overheads Allocation'!E$62,'Input| Projects'!$AG664),""))),"")</f>
        <v/>
      </c>
      <c r="AW664" s="186" t="str">
        <f>IFERROR(IF('Input| Overheads'!$C$42="Direct costs",SUMPRODUCT(--('Input| Projects'!$AD664="Yes"),'Calc| Overheads Allocation'!F$9,'Calc| Project Costs'!Y664),IF('Input| Overheads'!$C$42="Internal labour",SUMPRODUCT(--('Input| Projects'!$AD664="Yes"),'Calc| Overheads Allocation'!F$9,'Calc| Project Costs'!Y664,'Input| Projects'!$Y664),IF('Input| Overheads'!$C$42="DNSP defined",SUMPRODUCT(--('Input| Projects'!$AD664="Yes"),'Calc| Overheads Allocation'!F$62,'Input| Projects'!$AG664),""))),"")</f>
        <v/>
      </c>
      <c r="AX664" s="186" t="str">
        <f>IFERROR(IF('Input| Overheads'!$C$42="Direct costs",SUMPRODUCT(--('Input| Projects'!$AD664="Yes"),'Calc| Overheads Allocation'!G$9,'Calc| Project Costs'!Z664),IF('Input| Overheads'!$C$42="Internal labour",SUMPRODUCT(--('Input| Projects'!$AD664="Yes"),'Calc| Overheads Allocation'!G$9,'Calc| Project Costs'!Z664,'Input| Projects'!$Y664),IF('Input| Overheads'!$C$42="DNSP defined",SUMPRODUCT(--('Input| Projects'!$AD664="Yes"),'Calc| Overheads Allocation'!G$62,'Input| Projects'!$AG664),""))),"")</f>
        <v/>
      </c>
      <c r="AY664" s="186" t="str">
        <f>IFERROR(IF('Input| Overheads'!$C$42="Direct costs",SUMPRODUCT(--('Input| Projects'!$AD664="Yes"),'Calc| Overheads Allocation'!H$9,'Calc| Project Costs'!AA664),IF('Input| Overheads'!$C$42="Internal labour",SUMPRODUCT(--('Input| Projects'!$AD664="Yes"),'Calc| Overheads Allocation'!H$9,'Calc| Project Costs'!AA664,'Input| Projects'!$Y664),IF('Input| Overheads'!$C$42="DNSP defined",SUMPRODUCT(--('Input| Projects'!$AD664="Yes"),'Calc| Overheads Allocation'!H$62,'Input| Projects'!$AG664),""))),"")</f>
        <v/>
      </c>
      <c r="AZ664" s="186" t="str">
        <f>IFERROR(IF('Input| Overheads'!$C$42="Direct costs",SUMPRODUCT(--('Input| Projects'!$AD664="Yes"),'Calc| Overheads Allocation'!I$9,'Calc| Project Costs'!AB664),IF('Input| Overheads'!$C$42="Internal labour",SUMPRODUCT(--('Input| Projects'!$AD664="Yes"),'Calc| Overheads Allocation'!I$9,'Calc| Project Costs'!AB664,'Input| Projects'!$Y664),IF('Input| Overheads'!$C$42="DNSP defined",SUMPRODUCT(--('Input| Projects'!$AD664="Yes"),'Calc| Overheads Allocation'!I$62,'Input| Projects'!$AG664),""))),"")</f>
        <v/>
      </c>
      <c r="BA664" s="106"/>
      <c r="BB664" s="186">
        <f t="shared" si="332"/>
        <v>0</v>
      </c>
      <c r="BC664" s="186">
        <f t="shared" si="333"/>
        <v>0</v>
      </c>
      <c r="BD664" s="186">
        <f t="shared" si="334"/>
        <v>0</v>
      </c>
      <c r="BE664" s="186">
        <f t="shared" si="311"/>
        <v>0</v>
      </c>
      <c r="BF664" s="186">
        <f t="shared" si="312"/>
        <v>0</v>
      </c>
      <c r="BG664" s="186">
        <f t="shared" si="313"/>
        <v>0</v>
      </c>
      <c r="BH664" s="186">
        <f t="shared" si="314"/>
        <v>0</v>
      </c>
      <c r="BI664" s="97"/>
      <c r="BJ664" s="186" t="str">
        <f t="shared" si="315"/>
        <v/>
      </c>
      <c r="BK664" s="186" t="str">
        <f t="shared" si="316"/>
        <v/>
      </c>
      <c r="BL664" s="186" t="str">
        <f t="shared" si="317"/>
        <v/>
      </c>
      <c r="BM664" s="186" t="str">
        <f t="shared" si="318"/>
        <v/>
      </c>
      <c r="BN664" s="186" t="str">
        <f t="shared" si="319"/>
        <v/>
      </c>
      <c r="BO664" s="186" t="str">
        <f t="shared" si="320"/>
        <v/>
      </c>
      <c r="BP664" s="186" t="str">
        <f t="shared" si="321"/>
        <v/>
      </c>
      <c r="BQ664" s="97"/>
      <c r="BR664" s="186">
        <f t="shared" si="322"/>
        <v>0</v>
      </c>
      <c r="BS664" s="186">
        <f t="shared" si="323"/>
        <v>0</v>
      </c>
      <c r="BT664" s="222">
        <f t="shared" si="324"/>
        <v>0</v>
      </c>
      <c r="BU664" s="222">
        <f t="shared" si="325"/>
        <v>0</v>
      </c>
      <c r="BV664" s="222">
        <f t="shared" si="326"/>
        <v>0</v>
      </c>
      <c r="BW664" s="222">
        <f t="shared" si="327"/>
        <v>0</v>
      </c>
      <c r="BX664" s="222">
        <f t="shared" si="328"/>
        <v>0</v>
      </c>
      <c r="BY664" s="106"/>
      <c r="BZ664" s="197" t="str">
        <f>IF(SUMIF('Input| Projects'!$AS$8:$CP$8,"Dx",'Input| Projects'!$AS664:$CP664)=0,"",SUMIF('Input| Projects'!$AS$8:$CP$8,"Dx",'Input| Projects'!$AS664:$CP664))</f>
        <v/>
      </c>
      <c r="CA664" s="197" t="str">
        <f>IF(SUMIF('Input| Projects'!$AS$8:$CP$8,"Tx",'Input| Projects'!$AS664:$CP664)=0,"",SUMIF('Input| Projects'!$AS$8:$CP$8,"Tx",'Input| Projects'!$AS664:$CP664))</f>
        <v/>
      </c>
      <c r="CB664" s="150" t="str">
        <f t="shared" si="335"/>
        <v/>
      </c>
    </row>
    <row r="665" spans="2:80" x14ac:dyDescent="0.2">
      <c r="B665" s="201">
        <f>IFERROR('Input| Projects'!B665,"")</f>
        <v>656</v>
      </c>
      <c r="C665" s="42" t="str">
        <f>IFERROR(IF('Input| Projects'!C665="","",'Input| Projects'!C665),"")</f>
        <v/>
      </c>
      <c r="D665" s="42" t="str">
        <f>IFERROR(IF('Input| Projects'!D665="","",'Input| Projects'!D665),"")</f>
        <v/>
      </c>
      <c r="E665" s="104"/>
      <c r="F665" s="190">
        <f>IFERROR('Input| Projects'!I665*'Input| Escalations'!$K$19,"")</f>
        <v>0</v>
      </c>
      <c r="G665" s="190">
        <f>IFERROR('Input| Projects'!J665*'Input| Escalations'!$K$19,"")</f>
        <v>0</v>
      </c>
      <c r="H665" s="190">
        <f>IFERROR('Input| Projects'!K665*'Input| Escalations'!$K$19,"")</f>
        <v>0</v>
      </c>
      <c r="I665" s="190">
        <f>IFERROR('Input| Projects'!L665*'Input| Escalations'!$K$19,"")</f>
        <v>0</v>
      </c>
      <c r="J665" s="190">
        <f>IFERROR('Input| Projects'!M665*'Input| Escalations'!$K$19,"")</f>
        <v>0</v>
      </c>
      <c r="K665" s="190">
        <f>IFERROR('Input| Projects'!N665*'Input| Escalations'!$K$19,"")</f>
        <v>0</v>
      </c>
      <c r="L665" s="190">
        <f>IFERROR('Input| Projects'!O665*'Input| Escalations'!$K$19,"")</f>
        <v>0</v>
      </c>
      <c r="M665" s="150" t="str">
        <f>IF(ABS(SUM(F665:L665)-(SUM('Input| Projects'!I665:O665)*'Input| Escalations'!$K$19))&lt;0.0000001,"",1)</f>
        <v/>
      </c>
      <c r="N665" s="192">
        <f>'Input| Projects'!$Y665*INDEX('Input| Escalations'!$H$33:$N$33,MATCH('Calc| Project Costs'!N$9,'Input| Escalations'!$H$23:$N$23,0))+'Input| Projects'!$Z665*INDEX('Input| Escalations'!$H$34:$N$34,MATCH('Calc| Project Costs'!N$9,'Input| Escalations'!$H$23:$N$23,0))+'Input| Projects'!$AA665*INDEX('Input| Escalations'!$H$35:$N$35,MATCH('Calc| Project Costs'!N$9,'Input| Escalations'!$H$23:$N$23,0))+1</f>
        <v>1</v>
      </c>
      <c r="O665" s="192">
        <f>'Input| Projects'!$Y665*INDEX('Input| Escalations'!$H$33:$N$33,MATCH('Calc| Project Costs'!O$9,'Input| Escalations'!$H$23:$N$23,0))+'Input| Projects'!$Z665*INDEX('Input| Escalations'!$H$34:$N$34,MATCH('Calc| Project Costs'!O$9,'Input| Escalations'!$H$23:$N$23,0))+'Input| Projects'!$AA665*INDEX('Input| Escalations'!$H$35:$N$35,MATCH('Calc| Project Costs'!O$9,'Input| Escalations'!$H$23:$N$23,0))+1</f>
        <v>1</v>
      </c>
      <c r="P665" s="192">
        <f>'Input| Projects'!$Y665*INDEX('Input| Escalations'!$H$33:$N$33,MATCH('Calc| Project Costs'!P$9,'Input| Escalations'!$H$23:$N$23,0))+'Input| Projects'!$Z665*INDEX('Input| Escalations'!$H$34:$N$34,MATCH('Calc| Project Costs'!P$9,'Input| Escalations'!$H$23:$N$23,0))+'Input| Projects'!$AA665*INDEX('Input| Escalations'!$H$35:$N$35,MATCH('Calc| Project Costs'!P$9,'Input| Escalations'!$H$23:$N$23,0))+1</f>
        <v>1</v>
      </c>
      <c r="Q665" s="192">
        <f>'Input| Projects'!$Y665*INDEX('Input| Escalations'!$H$33:$N$33,MATCH('Calc| Project Costs'!Q$9,'Input| Escalations'!$H$23:$N$23,0))+'Input| Projects'!$Z665*INDEX('Input| Escalations'!$H$34:$N$34,MATCH('Calc| Project Costs'!Q$9,'Input| Escalations'!$H$23:$N$23,0))+'Input| Projects'!$AA665*INDEX('Input| Escalations'!$H$35:$N$35,MATCH('Calc| Project Costs'!Q$9,'Input| Escalations'!$H$23:$N$23,0))+1</f>
        <v>1</v>
      </c>
      <c r="R665" s="192">
        <f>'Input| Projects'!$Y665*INDEX('Input| Escalations'!$H$33:$N$33,MATCH('Calc| Project Costs'!R$9,'Input| Escalations'!$H$23:$N$23,0))+'Input| Projects'!$Z665*INDEX('Input| Escalations'!$H$34:$N$34,MATCH('Calc| Project Costs'!R$9,'Input| Escalations'!$H$23:$N$23,0))+'Input| Projects'!$AA665*INDEX('Input| Escalations'!$H$35:$N$35,MATCH('Calc| Project Costs'!R$9,'Input| Escalations'!$H$23:$N$23,0))+1</f>
        <v>1</v>
      </c>
      <c r="S665" s="192">
        <f>'Input| Projects'!$Y665*INDEX('Input| Escalations'!$H$33:$N$33,MATCH('Calc| Project Costs'!S$9,'Input| Escalations'!$H$23:$N$23,0))+'Input| Projects'!$Z665*INDEX('Input| Escalations'!$H$34:$N$34,MATCH('Calc| Project Costs'!S$9,'Input| Escalations'!$H$23:$N$23,0))+'Input| Projects'!$AA665*INDEX('Input| Escalations'!$H$35:$N$35,MATCH('Calc| Project Costs'!S$9,'Input| Escalations'!$H$23:$N$23,0))+1</f>
        <v>1</v>
      </c>
      <c r="T665" s="192">
        <f>'Input| Projects'!$Y665*INDEX('Input| Escalations'!$H$33:$N$33,MATCH('Calc| Project Costs'!T$9,'Input| Escalations'!$H$23:$N$23,0))+'Input| Projects'!$Z665*INDEX('Input| Escalations'!$H$34:$N$34,MATCH('Calc| Project Costs'!T$9,'Input| Escalations'!$H$23:$N$23,0))+'Input| Projects'!$AA665*INDEX('Input| Escalations'!$H$35:$N$35,MATCH('Calc| Project Costs'!T$9,'Input| Escalations'!$H$23:$N$23,0))+1</f>
        <v>1</v>
      </c>
      <c r="U665" s="106"/>
      <c r="V665" s="186">
        <f t="shared" si="329"/>
        <v>0</v>
      </c>
      <c r="W665" s="186">
        <f t="shared" si="330"/>
        <v>0</v>
      </c>
      <c r="X665" s="186">
        <f t="shared" si="331"/>
        <v>0</v>
      </c>
      <c r="Y665" s="186">
        <f t="shared" si="307"/>
        <v>0</v>
      </c>
      <c r="Z665" s="186">
        <f t="shared" si="308"/>
        <v>0</v>
      </c>
      <c r="AA665" s="186">
        <f t="shared" si="309"/>
        <v>0</v>
      </c>
      <c r="AB665" s="186">
        <f t="shared" si="310"/>
        <v>0</v>
      </c>
      <c r="AC665" s="106"/>
      <c r="AD665" s="186">
        <f>'Input| Projects'!Q665*N665*'Input| Escalations'!$K$19</f>
        <v>0</v>
      </c>
      <c r="AE665" s="186">
        <f>'Input| Projects'!R665*O665*'Input| Escalations'!$K$19</f>
        <v>0</v>
      </c>
      <c r="AF665" s="186">
        <f>'Input| Projects'!S665*P665*'Input| Escalations'!$K$19</f>
        <v>0</v>
      </c>
      <c r="AG665" s="186">
        <f>'Input| Projects'!T665*Q665*'Input| Escalations'!$K$19</f>
        <v>0</v>
      </c>
      <c r="AH665" s="186">
        <f>'Input| Projects'!U665*R665*'Input| Escalations'!$K$19</f>
        <v>0</v>
      </c>
      <c r="AI665" s="186">
        <f>'Input| Projects'!V665*S665*'Input| Escalations'!$K$19</f>
        <v>0</v>
      </c>
      <c r="AJ665" s="186">
        <f>'Input| Projects'!W665*T665*'Input| Escalations'!$K$19</f>
        <v>0</v>
      </c>
      <c r="AK665" s="106"/>
      <c r="AL665" s="186" t="str">
        <f>IFERROR(IF('Input| Overheads'!$C$42="Direct costs",SUMPRODUCT(--('Input| Projects'!$AC665="Yes"),'Calc| Overheads Allocation'!C$8,'Calc| Project Costs'!V665),IF('Input| Overheads'!$C$42="Internal labour",SUMPRODUCT(--('Input| Projects'!$AC665="Yes"),'Calc| Overheads Allocation'!C$8,'Calc| Project Costs'!V665,'Input| Projects'!$Y665),IF('Input| Overheads'!$C$42="DNSP defined",SUMPRODUCT(--('Input| Projects'!$AC665="Yes"),'Calc| Overheads Allocation'!C$61,'Input| Projects'!$AF665),""))),"")</f>
        <v/>
      </c>
      <c r="AM665" s="186" t="str">
        <f>IFERROR(IF('Input| Overheads'!$C$42="Direct costs",SUMPRODUCT(--('Input| Projects'!$AC665="Yes"),'Calc| Overheads Allocation'!D$8,'Calc| Project Costs'!W665),IF('Input| Overheads'!$C$42="Internal labour",SUMPRODUCT(--('Input| Projects'!$AC665="Yes"),'Calc| Overheads Allocation'!D$8,'Calc| Project Costs'!W665,'Input| Projects'!$Y665),IF('Input| Overheads'!$C$42="DNSP defined",SUMPRODUCT(--('Input| Projects'!$AC665="Yes"),'Calc| Overheads Allocation'!D$61,'Input| Projects'!$AF665),""))),"")</f>
        <v/>
      </c>
      <c r="AN665" s="186" t="str">
        <f>IFERROR(IF('Input| Overheads'!$C$42="Direct costs",SUMPRODUCT(--('Input| Projects'!$AC665="Yes"),'Calc| Overheads Allocation'!E$8,'Calc| Project Costs'!X665),IF('Input| Overheads'!$C$42="Internal labour",SUMPRODUCT(--('Input| Projects'!$AC665="Yes"),'Calc| Overheads Allocation'!E$8,'Calc| Project Costs'!X665,'Input| Projects'!$Y665),IF('Input| Overheads'!$C$42="DNSP defined",SUMPRODUCT(--('Input| Projects'!$AC665="Yes"),'Calc| Overheads Allocation'!E$61,'Input| Projects'!$AF665),""))),"")</f>
        <v/>
      </c>
      <c r="AO665" s="186" t="str">
        <f>IFERROR(IF('Input| Overheads'!$C$42="Direct costs",SUMPRODUCT(--('Input| Projects'!$AC665="Yes"),'Calc| Overheads Allocation'!F$8,'Calc| Project Costs'!Y665),IF('Input| Overheads'!$C$42="Internal labour",SUMPRODUCT(--('Input| Projects'!$AC665="Yes"),'Calc| Overheads Allocation'!F$8,'Calc| Project Costs'!Y665,'Input| Projects'!$Y665),IF('Input| Overheads'!$C$42="DNSP defined",SUMPRODUCT(--('Input| Projects'!$AC665="Yes"),'Calc| Overheads Allocation'!F$61,'Input| Projects'!$AF665),""))),"")</f>
        <v/>
      </c>
      <c r="AP665" s="186" t="str">
        <f>IFERROR(IF('Input| Overheads'!$C$42="Direct costs",SUMPRODUCT(--('Input| Projects'!$AC665="Yes"),'Calc| Overheads Allocation'!G$8,'Calc| Project Costs'!Z665),IF('Input| Overheads'!$C$42="Internal labour",SUMPRODUCT(--('Input| Projects'!$AC665="Yes"),'Calc| Overheads Allocation'!G$8,'Calc| Project Costs'!Z665,'Input| Projects'!$Y665),IF('Input| Overheads'!$C$42="DNSP defined",SUMPRODUCT(--('Input| Projects'!$AC665="Yes"),'Calc| Overheads Allocation'!G$61,'Input| Projects'!$AF665),""))),"")</f>
        <v/>
      </c>
      <c r="AQ665" s="186" t="str">
        <f>IFERROR(IF('Input| Overheads'!$C$42="Direct costs",SUMPRODUCT(--('Input| Projects'!$AC665="Yes"),'Calc| Overheads Allocation'!H$8,'Calc| Project Costs'!AA665),IF('Input| Overheads'!$C$42="Internal labour",SUMPRODUCT(--('Input| Projects'!$AC665="Yes"),'Calc| Overheads Allocation'!H$8,'Calc| Project Costs'!AA665,'Input| Projects'!$Y665),IF('Input| Overheads'!$C$42="DNSP defined",SUMPRODUCT(--('Input| Projects'!$AC665="Yes"),'Calc| Overheads Allocation'!H$61,'Input| Projects'!$AF665),""))),"")</f>
        <v/>
      </c>
      <c r="AR665" s="186" t="str">
        <f>IFERROR(IF('Input| Overheads'!$C$42="Direct costs",SUMPRODUCT(--('Input| Projects'!$AC665="Yes"),'Calc| Overheads Allocation'!I$8,'Calc| Project Costs'!AB665),IF('Input| Overheads'!$C$42="Internal labour",SUMPRODUCT(--('Input| Projects'!$AC665="Yes"),'Calc| Overheads Allocation'!I$8,'Calc| Project Costs'!AB665,'Input| Projects'!$Y665),IF('Input| Overheads'!$C$42="DNSP defined",SUMPRODUCT(--('Input| Projects'!$AC665="Yes"),'Calc| Overheads Allocation'!I$61,'Input| Projects'!$AF665),""))),"")</f>
        <v/>
      </c>
      <c r="AS665" s="106"/>
      <c r="AT665" s="186" t="str">
        <f>IFERROR(IF('Input| Overheads'!$C$42="Direct costs",SUMPRODUCT(--('Input| Projects'!$AD665="Yes"),'Calc| Overheads Allocation'!C$9,'Calc| Project Costs'!V665),IF('Input| Overheads'!$C$42="Internal labour",SUMPRODUCT(--('Input| Projects'!$AD665="Yes"),'Calc| Overheads Allocation'!C$9,'Calc| Project Costs'!V665,'Input| Projects'!$Y665),IF('Input| Overheads'!$C$42="DNSP defined",SUMPRODUCT(--('Input| Projects'!$AD665="Yes"),'Calc| Overheads Allocation'!C$62,'Input| Projects'!$AG665),""))),"")</f>
        <v/>
      </c>
      <c r="AU665" s="186" t="str">
        <f>IFERROR(IF('Input| Overheads'!$C$42="Direct costs",SUMPRODUCT(--('Input| Projects'!$AD665="Yes"),'Calc| Overheads Allocation'!D$9,'Calc| Project Costs'!W665),IF('Input| Overheads'!$C$42="Internal labour",SUMPRODUCT(--('Input| Projects'!$AD665="Yes"),'Calc| Overheads Allocation'!D$9,'Calc| Project Costs'!W665,'Input| Projects'!$Y665),IF('Input| Overheads'!$C$42="DNSP defined",SUMPRODUCT(--('Input| Projects'!$AD665="Yes"),'Calc| Overheads Allocation'!D$62,'Input| Projects'!$AG665),""))),"")</f>
        <v/>
      </c>
      <c r="AV665" s="186" t="str">
        <f>IFERROR(IF('Input| Overheads'!$C$42="Direct costs",SUMPRODUCT(--('Input| Projects'!$AD665="Yes"),'Calc| Overheads Allocation'!E$9,'Calc| Project Costs'!X665),IF('Input| Overheads'!$C$42="Internal labour",SUMPRODUCT(--('Input| Projects'!$AD665="Yes"),'Calc| Overheads Allocation'!E$9,'Calc| Project Costs'!X665,'Input| Projects'!$Y665),IF('Input| Overheads'!$C$42="DNSP defined",SUMPRODUCT(--('Input| Projects'!$AD665="Yes"),'Calc| Overheads Allocation'!E$62,'Input| Projects'!$AG665),""))),"")</f>
        <v/>
      </c>
      <c r="AW665" s="186" t="str">
        <f>IFERROR(IF('Input| Overheads'!$C$42="Direct costs",SUMPRODUCT(--('Input| Projects'!$AD665="Yes"),'Calc| Overheads Allocation'!F$9,'Calc| Project Costs'!Y665),IF('Input| Overheads'!$C$42="Internal labour",SUMPRODUCT(--('Input| Projects'!$AD665="Yes"),'Calc| Overheads Allocation'!F$9,'Calc| Project Costs'!Y665,'Input| Projects'!$Y665),IF('Input| Overheads'!$C$42="DNSP defined",SUMPRODUCT(--('Input| Projects'!$AD665="Yes"),'Calc| Overheads Allocation'!F$62,'Input| Projects'!$AG665),""))),"")</f>
        <v/>
      </c>
      <c r="AX665" s="186" t="str">
        <f>IFERROR(IF('Input| Overheads'!$C$42="Direct costs",SUMPRODUCT(--('Input| Projects'!$AD665="Yes"),'Calc| Overheads Allocation'!G$9,'Calc| Project Costs'!Z665),IF('Input| Overheads'!$C$42="Internal labour",SUMPRODUCT(--('Input| Projects'!$AD665="Yes"),'Calc| Overheads Allocation'!G$9,'Calc| Project Costs'!Z665,'Input| Projects'!$Y665),IF('Input| Overheads'!$C$42="DNSP defined",SUMPRODUCT(--('Input| Projects'!$AD665="Yes"),'Calc| Overheads Allocation'!G$62,'Input| Projects'!$AG665),""))),"")</f>
        <v/>
      </c>
      <c r="AY665" s="186" t="str">
        <f>IFERROR(IF('Input| Overheads'!$C$42="Direct costs",SUMPRODUCT(--('Input| Projects'!$AD665="Yes"),'Calc| Overheads Allocation'!H$9,'Calc| Project Costs'!AA665),IF('Input| Overheads'!$C$42="Internal labour",SUMPRODUCT(--('Input| Projects'!$AD665="Yes"),'Calc| Overheads Allocation'!H$9,'Calc| Project Costs'!AA665,'Input| Projects'!$Y665),IF('Input| Overheads'!$C$42="DNSP defined",SUMPRODUCT(--('Input| Projects'!$AD665="Yes"),'Calc| Overheads Allocation'!H$62,'Input| Projects'!$AG665),""))),"")</f>
        <v/>
      </c>
      <c r="AZ665" s="186" t="str">
        <f>IFERROR(IF('Input| Overheads'!$C$42="Direct costs",SUMPRODUCT(--('Input| Projects'!$AD665="Yes"),'Calc| Overheads Allocation'!I$9,'Calc| Project Costs'!AB665),IF('Input| Overheads'!$C$42="Internal labour",SUMPRODUCT(--('Input| Projects'!$AD665="Yes"),'Calc| Overheads Allocation'!I$9,'Calc| Project Costs'!AB665,'Input| Projects'!$Y665),IF('Input| Overheads'!$C$42="DNSP defined",SUMPRODUCT(--('Input| Projects'!$AD665="Yes"),'Calc| Overheads Allocation'!I$62,'Input| Projects'!$AG665),""))),"")</f>
        <v/>
      </c>
      <c r="BA665" s="106"/>
      <c r="BB665" s="186">
        <f t="shared" si="332"/>
        <v>0</v>
      </c>
      <c r="BC665" s="186">
        <f t="shared" si="333"/>
        <v>0</v>
      </c>
      <c r="BD665" s="186">
        <f t="shared" si="334"/>
        <v>0</v>
      </c>
      <c r="BE665" s="186">
        <f t="shared" si="311"/>
        <v>0</v>
      </c>
      <c r="BF665" s="186">
        <f t="shared" si="312"/>
        <v>0</v>
      </c>
      <c r="BG665" s="186">
        <f t="shared" si="313"/>
        <v>0</v>
      </c>
      <c r="BH665" s="186">
        <f t="shared" si="314"/>
        <v>0</v>
      </c>
      <c r="BI665" s="97"/>
      <c r="BJ665" s="186" t="str">
        <f t="shared" si="315"/>
        <v/>
      </c>
      <c r="BK665" s="186" t="str">
        <f t="shared" si="316"/>
        <v/>
      </c>
      <c r="BL665" s="186" t="str">
        <f t="shared" si="317"/>
        <v/>
      </c>
      <c r="BM665" s="186" t="str">
        <f t="shared" si="318"/>
        <v/>
      </c>
      <c r="BN665" s="186" t="str">
        <f t="shared" si="319"/>
        <v/>
      </c>
      <c r="BO665" s="186" t="str">
        <f t="shared" si="320"/>
        <v/>
      </c>
      <c r="BP665" s="186" t="str">
        <f t="shared" si="321"/>
        <v/>
      </c>
      <c r="BQ665" s="97"/>
      <c r="BR665" s="186">
        <f t="shared" si="322"/>
        <v>0</v>
      </c>
      <c r="BS665" s="186">
        <f t="shared" si="323"/>
        <v>0</v>
      </c>
      <c r="BT665" s="222">
        <f t="shared" si="324"/>
        <v>0</v>
      </c>
      <c r="BU665" s="222">
        <f t="shared" si="325"/>
        <v>0</v>
      </c>
      <c r="BV665" s="222">
        <f t="shared" si="326"/>
        <v>0</v>
      </c>
      <c r="BW665" s="222">
        <f t="shared" si="327"/>
        <v>0</v>
      </c>
      <c r="BX665" s="222">
        <f t="shared" si="328"/>
        <v>0</v>
      </c>
      <c r="BY665" s="106"/>
      <c r="BZ665" s="197" t="str">
        <f>IF(SUMIF('Input| Projects'!$AS$8:$CP$8,"Dx",'Input| Projects'!$AS665:$CP665)=0,"",SUMIF('Input| Projects'!$AS$8:$CP$8,"Dx",'Input| Projects'!$AS665:$CP665))</f>
        <v/>
      </c>
      <c r="CA665" s="197" t="str">
        <f>IF(SUMIF('Input| Projects'!$AS$8:$CP$8,"Tx",'Input| Projects'!$AS665:$CP665)=0,"",SUMIF('Input| Projects'!$AS$8:$CP$8,"Tx",'Input| Projects'!$AS665:$CP665))</f>
        <v/>
      </c>
      <c r="CB665" s="150" t="str">
        <f t="shared" si="335"/>
        <v/>
      </c>
    </row>
    <row r="666" spans="2:80" x14ac:dyDescent="0.2">
      <c r="B666" s="201">
        <f>IFERROR('Input| Projects'!B666,"")</f>
        <v>657</v>
      </c>
      <c r="C666" s="42" t="str">
        <f>IFERROR(IF('Input| Projects'!C666="","",'Input| Projects'!C666),"")</f>
        <v/>
      </c>
      <c r="D666" s="42" t="str">
        <f>IFERROR(IF('Input| Projects'!D666="","",'Input| Projects'!D666),"")</f>
        <v/>
      </c>
      <c r="E666" s="104"/>
      <c r="F666" s="190">
        <f>IFERROR('Input| Projects'!I666*'Input| Escalations'!$K$19,"")</f>
        <v>0</v>
      </c>
      <c r="G666" s="190">
        <f>IFERROR('Input| Projects'!J666*'Input| Escalations'!$K$19,"")</f>
        <v>0</v>
      </c>
      <c r="H666" s="190">
        <f>IFERROR('Input| Projects'!K666*'Input| Escalations'!$K$19,"")</f>
        <v>0</v>
      </c>
      <c r="I666" s="190">
        <f>IFERROR('Input| Projects'!L666*'Input| Escalations'!$K$19,"")</f>
        <v>0</v>
      </c>
      <c r="J666" s="190">
        <f>IFERROR('Input| Projects'!M666*'Input| Escalations'!$K$19,"")</f>
        <v>0</v>
      </c>
      <c r="K666" s="190">
        <f>IFERROR('Input| Projects'!N666*'Input| Escalations'!$K$19,"")</f>
        <v>0</v>
      </c>
      <c r="L666" s="190">
        <f>IFERROR('Input| Projects'!O666*'Input| Escalations'!$K$19,"")</f>
        <v>0</v>
      </c>
      <c r="M666" s="150" t="str">
        <f>IF(ABS(SUM(F666:L666)-(SUM('Input| Projects'!I666:O666)*'Input| Escalations'!$K$19))&lt;0.0000001,"",1)</f>
        <v/>
      </c>
      <c r="N666" s="192">
        <f>'Input| Projects'!$Y666*INDEX('Input| Escalations'!$H$33:$N$33,MATCH('Calc| Project Costs'!N$9,'Input| Escalations'!$H$23:$N$23,0))+'Input| Projects'!$Z666*INDEX('Input| Escalations'!$H$34:$N$34,MATCH('Calc| Project Costs'!N$9,'Input| Escalations'!$H$23:$N$23,0))+'Input| Projects'!$AA666*INDEX('Input| Escalations'!$H$35:$N$35,MATCH('Calc| Project Costs'!N$9,'Input| Escalations'!$H$23:$N$23,0))+1</f>
        <v>1</v>
      </c>
      <c r="O666" s="192">
        <f>'Input| Projects'!$Y666*INDEX('Input| Escalations'!$H$33:$N$33,MATCH('Calc| Project Costs'!O$9,'Input| Escalations'!$H$23:$N$23,0))+'Input| Projects'!$Z666*INDEX('Input| Escalations'!$H$34:$N$34,MATCH('Calc| Project Costs'!O$9,'Input| Escalations'!$H$23:$N$23,0))+'Input| Projects'!$AA666*INDEX('Input| Escalations'!$H$35:$N$35,MATCH('Calc| Project Costs'!O$9,'Input| Escalations'!$H$23:$N$23,0))+1</f>
        <v>1</v>
      </c>
      <c r="P666" s="192">
        <f>'Input| Projects'!$Y666*INDEX('Input| Escalations'!$H$33:$N$33,MATCH('Calc| Project Costs'!P$9,'Input| Escalations'!$H$23:$N$23,0))+'Input| Projects'!$Z666*INDEX('Input| Escalations'!$H$34:$N$34,MATCH('Calc| Project Costs'!P$9,'Input| Escalations'!$H$23:$N$23,0))+'Input| Projects'!$AA666*INDEX('Input| Escalations'!$H$35:$N$35,MATCH('Calc| Project Costs'!P$9,'Input| Escalations'!$H$23:$N$23,0))+1</f>
        <v>1</v>
      </c>
      <c r="Q666" s="192">
        <f>'Input| Projects'!$Y666*INDEX('Input| Escalations'!$H$33:$N$33,MATCH('Calc| Project Costs'!Q$9,'Input| Escalations'!$H$23:$N$23,0))+'Input| Projects'!$Z666*INDEX('Input| Escalations'!$H$34:$N$34,MATCH('Calc| Project Costs'!Q$9,'Input| Escalations'!$H$23:$N$23,0))+'Input| Projects'!$AA666*INDEX('Input| Escalations'!$H$35:$N$35,MATCH('Calc| Project Costs'!Q$9,'Input| Escalations'!$H$23:$N$23,0))+1</f>
        <v>1</v>
      </c>
      <c r="R666" s="192">
        <f>'Input| Projects'!$Y666*INDEX('Input| Escalations'!$H$33:$N$33,MATCH('Calc| Project Costs'!R$9,'Input| Escalations'!$H$23:$N$23,0))+'Input| Projects'!$Z666*INDEX('Input| Escalations'!$H$34:$N$34,MATCH('Calc| Project Costs'!R$9,'Input| Escalations'!$H$23:$N$23,0))+'Input| Projects'!$AA666*INDEX('Input| Escalations'!$H$35:$N$35,MATCH('Calc| Project Costs'!R$9,'Input| Escalations'!$H$23:$N$23,0))+1</f>
        <v>1</v>
      </c>
      <c r="S666" s="192">
        <f>'Input| Projects'!$Y666*INDEX('Input| Escalations'!$H$33:$N$33,MATCH('Calc| Project Costs'!S$9,'Input| Escalations'!$H$23:$N$23,0))+'Input| Projects'!$Z666*INDEX('Input| Escalations'!$H$34:$N$34,MATCH('Calc| Project Costs'!S$9,'Input| Escalations'!$H$23:$N$23,0))+'Input| Projects'!$AA666*INDEX('Input| Escalations'!$H$35:$N$35,MATCH('Calc| Project Costs'!S$9,'Input| Escalations'!$H$23:$N$23,0))+1</f>
        <v>1</v>
      </c>
      <c r="T666" s="192">
        <f>'Input| Projects'!$Y666*INDEX('Input| Escalations'!$H$33:$N$33,MATCH('Calc| Project Costs'!T$9,'Input| Escalations'!$H$23:$N$23,0))+'Input| Projects'!$Z666*INDEX('Input| Escalations'!$H$34:$N$34,MATCH('Calc| Project Costs'!T$9,'Input| Escalations'!$H$23:$N$23,0))+'Input| Projects'!$AA666*INDEX('Input| Escalations'!$H$35:$N$35,MATCH('Calc| Project Costs'!T$9,'Input| Escalations'!$H$23:$N$23,0))+1</f>
        <v>1</v>
      </c>
      <c r="U666" s="106"/>
      <c r="V666" s="186">
        <f t="shared" si="329"/>
        <v>0</v>
      </c>
      <c r="W666" s="186">
        <f t="shared" si="330"/>
        <v>0</v>
      </c>
      <c r="X666" s="186">
        <f t="shared" si="331"/>
        <v>0</v>
      </c>
      <c r="Y666" s="186">
        <f t="shared" si="307"/>
        <v>0</v>
      </c>
      <c r="Z666" s="186">
        <f t="shared" si="308"/>
        <v>0</v>
      </c>
      <c r="AA666" s="186">
        <f t="shared" si="309"/>
        <v>0</v>
      </c>
      <c r="AB666" s="186">
        <f t="shared" si="310"/>
        <v>0</v>
      </c>
      <c r="AC666" s="106"/>
      <c r="AD666" s="186">
        <f>'Input| Projects'!Q666*N666*'Input| Escalations'!$K$19</f>
        <v>0</v>
      </c>
      <c r="AE666" s="186">
        <f>'Input| Projects'!R666*O666*'Input| Escalations'!$K$19</f>
        <v>0</v>
      </c>
      <c r="AF666" s="186">
        <f>'Input| Projects'!S666*P666*'Input| Escalations'!$K$19</f>
        <v>0</v>
      </c>
      <c r="AG666" s="186">
        <f>'Input| Projects'!T666*Q666*'Input| Escalations'!$K$19</f>
        <v>0</v>
      </c>
      <c r="AH666" s="186">
        <f>'Input| Projects'!U666*R666*'Input| Escalations'!$K$19</f>
        <v>0</v>
      </c>
      <c r="AI666" s="186">
        <f>'Input| Projects'!V666*S666*'Input| Escalations'!$K$19</f>
        <v>0</v>
      </c>
      <c r="AJ666" s="186">
        <f>'Input| Projects'!W666*T666*'Input| Escalations'!$K$19</f>
        <v>0</v>
      </c>
      <c r="AK666" s="106"/>
      <c r="AL666" s="186" t="str">
        <f>IFERROR(IF('Input| Overheads'!$C$42="Direct costs",SUMPRODUCT(--('Input| Projects'!$AC666="Yes"),'Calc| Overheads Allocation'!C$8,'Calc| Project Costs'!V666),IF('Input| Overheads'!$C$42="Internal labour",SUMPRODUCT(--('Input| Projects'!$AC666="Yes"),'Calc| Overheads Allocation'!C$8,'Calc| Project Costs'!V666,'Input| Projects'!$Y666),IF('Input| Overheads'!$C$42="DNSP defined",SUMPRODUCT(--('Input| Projects'!$AC666="Yes"),'Calc| Overheads Allocation'!C$61,'Input| Projects'!$AF666),""))),"")</f>
        <v/>
      </c>
      <c r="AM666" s="186" t="str">
        <f>IFERROR(IF('Input| Overheads'!$C$42="Direct costs",SUMPRODUCT(--('Input| Projects'!$AC666="Yes"),'Calc| Overheads Allocation'!D$8,'Calc| Project Costs'!W666),IF('Input| Overheads'!$C$42="Internal labour",SUMPRODUCT(--('Input| Projects'!$AC666="Yes"),'Calc| Overheads Allocation'!D$8,'Calc| Project Costs'!W666,'Input| Projects'!$Y666),IF('Input| Overheads'!$C$42="DNSP defined",SUMPRODUCT(--('Input| Projects'!$AC666="Yes"),'Calc| Overheads Allocation'!D$61,'Input| Projects'!$AF666),""))),"")</f>
        <v/>
      </c>
      <c r="AN666" s="186" t="str">
        <f>IFERROR(IF('Input| Overheads'!$C$42="Direct costs",SUMPRODUCT(--('Input| Projects'!$AC666="Yes"),'Calc| Overheads Allocation'!E$8,'Calc| Project Costs'!X666),IF('Input| Overheads'!$C$42="Internal labour",SUMPRODUCT(--('Input| Projects'!$AC666="Yes"),'Calc| Overheads Allocation'!E$8,'Calc| Project Costs'!X666,'Input| Projects'!$Y666),IF('Input| Overheads'!$C$42="DNSP defined",SUMPRODUCT(--('Input| Projects'!$AC666="Yes"),'Calc| Overheads Allocation'!E$61,'Input| Projects'!$AF666),""))),"")</f>
        <v/>
      </c>
      <c r="AO666" s="186" t="str">
        <f>IFERROR(IF('Input| Overheads'!$C$42="Direct costs",SUMPRODUCT(--('Input| Projects'!$AC666="Yes"),'Calc| Overheads Allocation'!F$8,'Calc| Project Costs'!Y666),IF('Input| Overheads'!$C$42="Internal labour",SUMPRODUCT(--('Input| Projects'!$AC666="Yes"),'Calc| Overheads Allocation'!F$8,'Calc| Project Costs'!Y666,'Input| Projects'!$Y666),IF('Input| Overheads'!$C$42="DNSP defined",SUMPRODUCT(--('Input| Projects'!$AC666="Yes"),'Calc| Overheads Allocation'!F$61,'Input| Projects'!$AF666),""))),"")</f>
        <v/>
      </c>
      <c r="AP666" s="186" t="str">
        <f>IFERROR(IF('Input| Overheads'!$C$42="Direct costs",SUMPRODUCT(--('Input| Projects'!$AC666="Yes"),'Calc| Overheads Allocation'!G$8,'Calc| Project Costs'!Z666),IF('Input| Overheads'!$C$42="Internal labour",SUMPRODUCT(--('Input| Projects'!$AC666="Yes"),'Calc| Overheads Allocation'!G$8,'Calc| Project Costs'!Z666,'Input| Projects'!$Y666),IF('Input| Overheads'!$C$42="DNSP defined",SUMPRODUCT(--('Input| Projects'!$AC666="Yes"),'Calc| Overheads Allocation'!G$61,'Input| Projects'!$AF666),""))),"")</f>
        <v/>
      </c>
      <c r="AQ666" s="186" t="str">
        <f>IFERROR(IF('Input| Overheads'!$C$42="Direct costs",SUMPRODUCT(--('Input| Projects'!$AC666="Yes"),'Calc| Overheads Allocation'!H$8,'Calc| Project Costs'!AA666),IF('Input| Overheads'!$C$42="Internal labour",SUMPRODUCT(--('Input| Projects'!$AC666="Yes"),'Calc| Overheads Allocation'!H$8,'Calc| Project Costs'!AA666,'Input| Projects'!$Y666),IF('Input| Overheads'!$C$42="DNSP defined",SUMPRODUCT(--('Input| Projects'!$AC666="Yes"),'Calc| Overheads Allocation'!H$61,'Input| Projects'!$AF666),""))),"")</f>
        <v/>
      </c>
      <c r="AR666" s="186" t="str">
        <f>IFERROR(IF('Input| Overheads'!$C$42="Direct costs",SUMPRODUCT(--('Input| Projects'!$AC666="Yes"),'Calc| Overheads Allocation'!I$8,'Calc| Project Costs'!AB666),IF('Input| Overheads'!$C$42="Internal labour",SUMPRODUCT(--('Input| Projects'!$AC666="Yes"),'Calc| Overheads Allocation'!I$8,'Calc| Project Costs'!AB666,'Input| Projects'!$Y666),IF('Input| Overheads'!$C$42="DNSP defined",SUMPRODUCT(--('Input| Projects'!$AC666="Yes"),'Calc| Overheads Allocation'!I$61,'Input| Projects'!$AF666),""))),"")</f>
        <v/>
      </c>
      <c r="AS666" s="106"/>
      <c r="AT666" s="186" t="str">
        <f>IFERROR(IF('Input| Overheads'!$C$42="Direct costs",SUMPRODUCT(--('Input| Projects'!$AD666="Yes"),'Calc| Overheads Allocation'!C$9,'Calc| Project Costs'!V666),IF('Input| Overheads'!$C$42="Internal labour",SUMPRODUCT(--('Input| Projects'!$AD666="Yes"),'Calc| Overheads Allocation'!C$9,'Calc| Project Costs'!V666,'Input| Projects'!$Y666),IF('Input| Overheads'!$C$42="DNSP defined",SUMPRODUCT(--('Input| Projects'!$AD666="Yes"),'Calc| Overheads Allocation'!C$62,'Input| Projects'!$AG666),""))),"")</f>
        <v/>
      </c>
      <c r="AU666" s="186" t="str">
        <f>IFERROR(IF('Input| Overheads'!$C$42="Direct costs",SUMPRODUCT(--('Input| Projects'!$AD666="Yes"),'Calc| Overheads Allocation'!D$9,'Calc| Project Costs'!W666),IF('Input| Overheads'!$C$42="Internal labour",SUMPRODUCT(--('Input| Projects'!$AD666="Yes"),'Calc| Overheads Allocation'!D$9,'Calc| Project Costs'!W666,'Input| Projects'!$Y666),IF('Input| Overheads'!$C$42="DNSP defined",SUMPRODUCT(--('Input| Projects'!$AD666="Yes"),'Calc| Overheads Allocation'!D$62,'Input| Projects'!$AG666),""))),"")</f>
        <v/>
      </c>
      <c r="AV666" s="186" t="str">
        <f>IFERROR(IF('Input| Overheads'!$C$42="Direct costs",SUMPRODUCT(--('Input| Projects'!$AD666="Yes"),'Calc| Overheads Allocation'!E$9,'Calc| Project Costs'!X666),IF('Input| Overheads'!$C$42="Internal labour",SUMPRODUCT(--('Input| Projects'!$AD666="Yes"),'Calc| Overheads Allocation'!E$9,'Calc| Project Costs'!X666,'Input| Projects'!$Y666),IF('Input| Overheads'!$C$42="DNSP defined",SUMPRODUCT(--('Input| Projects'!$AD666="Yes"),'Calc| Overheads Allocation'!E$62,'Input| Projects'!$AG666),""))),"")</f>
        <v/>
      </c>
      <c r="AW666" s="186" t="str">
        <f>IFERROR(IF('Input| Overheads'!$C$42="Direct costs",SUMPRODUCT(--('Input| Projects'!$AD666="Yes"),'Calc| Overheads Allocation'!F$9,'Calc| Project Costs'!Y666),IF('Input| Overheads'!$C$42="Internal labour",SUMPRODUCT(--('Input| Projects'!$AD666="Yes"),'Calc| Overheads Allocation'!F$9,'Calc| Project Costs'!Y666,'Input| Projects'!$Y666),IF('Input| Overheads'!$C$42="DNSP defined",SUMPRODUCT(--('Input| Projects'!$AD666="Yes"),'Calc| Overheads Allocation'!F$62,'Input| Projects'!$AG666),""))),"")</f>
        <v/>
      </c>
      <c r="AX666" s="186" t="str">
        <f>IFERROR(IF('Input| Overheads'!$C$42="Direct costs",SUMPRODUCT(--('Input| Projects'!$AD666="Yes"),'Calc| Overheads Allocation'!G$9,'Calc| Project Costs'!Z666),IF('Input| Overheads'!$C$42="Internal labour",SUMPRODUCT(--('Input| Projects'!$AD666="Yes"),'Calc| Overheads Allocation'!G$9,'Calc| Project Costs'!Z666,'Input| Projects'!$Y666),IF('Input| Overheads'!$C$42="DNSP defined",SUMPRODUCT(--('Input| Projects'!$AD666="Yes"),'Calc| Overheads Allocation'!G$62,'Input| Projects'!$AG666),""))),"")</f>
        <v/>
      </c>
      <c r="AY666" s="186" t="str">
        <f>IFERROR(IF('Input| Overheads'!$C$42="Direct costs",SUMPRODUCT(--('Input| Projects'!$AD666="Yes"),'Calc| Overheads Allocation'!H$9,'Calc| Project Costs'!AA666),IF('Input| Overheads'!$C$42="Internal labour",SUMPRODUCT(--('Input| Projects'!$AD666="Yes"),'Calc| Overheads Allocation'!H$9,'Calc| Project Costs'!AA666,'Input| Projects'!$Y666),IF('Input| Overheads'!$C$42="DNSP defined",SUMPRODUCT(--('Input| Projects'!$AD666="Yes"),'Calc| Overheads Allocation'!H$62,'Input| Projects'!$AG666),""))),"")</f>
        <v/>
      </c>
      <c r="AZ666" s="186" t="str">
        <f>IFERROR(IF('Input| Overheads'!$C$42="Direct costs",SUMPRODUCT(--('Input| Projects'!$AD666="Yes"),'Calc| Overheads Allocation'!I$9,'Calc| Project Costs'!AB666),IF('Input| Overheads'!$C$42="Internal labour",SUMPRODUCT(--('Input| Projects'!$AD666="Yes"),'Calc| Overheads Allocation'!I$9,'Calc| Project Costs'!AB666,'Input| Projects'!$Y666),IF('Input| Overheads'!$C$42="DNSP defined",SUMPRODUCT(--('Input| Projects'!$AD666="Yes"),'Calc| Overheads Allocation'!I$62,'Input| Projects'!$AG666),""))),"")</f>
        <v/>
      </c>
      <c r="BA666" s="106"/>
      <c r="BB666" s="186">
        <f t="shared" si="332"/>
        <v>0</v>
      </c>
      <c r="BC666" s="186">
        <f t="shared" si="333"/>
        <v>0</v>
      </c>
      <c r="BD666" s="186">
        <f t="shared" si="334"/>
        <v>0</v>
      </c>
      <c r="BE666" s="186">
        <f t="shared" si="311"/>
        <v>0</v>
      </c>
      <c r="BF666" s="186">
        <f t="shared" si="312"/>
        <v>0</v>
      </c>
      <c r="BG666" s="186">
        <f t="shared" si="313"/>
        <v>0</v>
      </c>
      <c r="BH666" s="186">
        <f t="shared" si="314"/>
        <v>0</v>
      </c>
      <c r="BI666" s="97"/>
      <c r="BJ666" s="186" t="str">
        <f t="shared" si="315"/>
        <v/>
      </c>
      <c r="BK666" s="186" t="str">
        <f t="shared" si="316"/>
        <v/>
      </c>
      <c r="BL666" s="186" t="str">
        <f t="shared" si="317"/>
        <v/>
      </c>
      <c r="BM666" s="186" t="str">
        <f t="shared" si="318"/>
        <v/>
      </c>
      <c r="BN666" s="186" t="str">
        <f t="shared" si="319"/>
        <v/>
      </c>
      <c r="BO666" s="186" t="str">
        <f t="shared" si="320"/>
        <v/>
      </c>
      <c r="BP666" s="186" t="str">
        <f t="shared" si="321"/>
        <v/>
      </c>
      <c r="BQ666" s="97"/>
      <c r="BR666" s="186">
        <f t="shared" si="322"/>
        <v>0</v>
      </c>
      <c r="BS666" s="186">
        <f t="shared" si="323"/>
        <v>0</v>
      </c>
      <c r="BT666" s="222">
        <f t="shared" si="324"/>
        <v>0</v>
      </c>
      <c r="BU666" s="222">
        <f t="shared" si="325"/>
        <v>0</v>
      </c>
      <c r="BV666" s="222">
        <f t="shared" si="326"/>
        <v>0</v>
      </c>
      <c r="BW666" s="222">
        <f t="shared" si="327"/>
        <v>0</v>
      </c>
      <c r="BX666" s="222">
        <f t="shared" si="328"/>
        <v>0</v>
      </c>
      <c r="BY666" s="106"/>
      <c r="BZ666" s="197" t="str">
        <f>IF(SUMIF('Input| Projects'!$AS$8:$CP$8,"Dx",'Input| Projects'!$AS666:$CP666)=0,"",SUMIF('Input| Projects'!$AS$8:$CP$8,"Dx",'Input| Projects'!$AS666:$CP666))</f>
        <v/>
      </c>
      <c r="CA666" s="197" t="str">
        <f>IF(SUMIF('Input| Projects'!$AS$8:$CP$8,"Tx",'Input| Projects'!$AS666:$CP666)=0,"",SUMIF('Input| Projects'!$AS$8:$CP$8,"Tx",'Input| Projects'!$AS666:$CP666))</f>
        <v/>
      </c>
      <c r="CB666" s="150" t="str">
        <f t="shared" si="335"/>
        <v/>
      </c>
    </row>
    <row r="667" spans="2:80" x14ac:dyDescent="0.2">
      <c r="B667" s="201">
        <f>IFERROR('Input| Projects'!B667,"")</f>
        <v>658</v>
      </c>
      <c r="C667" s="42" t="str">
        <f>IFERROR(IF('Input| Projects'!C667="","",'Input| Projects'!C667),"")</f>
        <v/>
      </c>
      <c r="D667" s="42" t="str">
        <f>IFERROR(IF('Input| Projects'!D667="","",'Input| Projects'!D667),"")</f>
        <v/>
      </c>
      <c r="E667" s="104"/>
      <c r="F667" s="190">
        <f>IFERROR('Input| Projects'!I667*'Input| Escalations'!$K$19,"")</f>
        <v>0</v>
      </c>
      <c r="G667" s="190">
        <f>IFERROR('Input| Projects'!J667*'Input| Escalations'!$K$19,"")</f>
        <v>0</v>
      </c>
      <c r="H667" s="190">
        <f>IFERROR('Input| Projects'!K667*'Input| Escalations'!$K$19,"")</f>
        <v>0</v>
      </c>
      <c r="I667" s="190">
        <f>IFERROR('Input| Projects'!L667*'Input| Escalations'!$K$19,"")</f>
        <v>0</v>
      </c>
      <c r="J667" s="190">
        <f>IFERROR('Input| Projects'!M667*'Input| Escalations'!$K$19,"")</f>
        <v>0</v>
      </c>
      <c r="K667" s="190">
        <f>IFERROR('Input| Projects'!N667*'Input| Escalations'!$K$19,"")</f>
        <v>0</v>
      </c>
      <c r="L667" s="190">
        <f>IFERROR('Input| Projects'!O667*'Input| Escalations'!$K$19,"")</f>
        <v>0</v>
      </c>
      <c r="M667" s="150" t="str">
        <f>IF(ABS(SUM(F667:L667)-(SUM('Input| Projects'!I667:O667)*'Input| Escalations'!$K$19))&lt;0.0000001,"",1)</f>
        <v/>
      </c>
      <c r="N667" s="192">
        <f>'Input| Projects'!$Y667*INDEX('Input| Escalations'!$H$33:$N$33,MATCH('Calc| Project Costs'!N$9,'Input| Escalations'!$H$23:$N$23,0))+'Input| Projects'!$Z667*INDEX('Input| Escalations'!$H$34:$N$34,MATCH('Calc| Project Costs'!N$9,'Input| Escalations'!$H$23:$N$23,0))+'Input| Projects'!$AA667*INDEX('Input| Escalations'!$H$35:$N$35,MATCH('Calc| Project Costs'!N$9,'Input| Escalations'!$H$23:$N$23,0))+1</f>
        <v>1</v>
      </c>
      <c r="O667" s="192">
        <f>'Input| Projects'!$Y667*INDEX('Input| Escalations'!$H$33:$N$33,MATCH('Calc| Project Costs'!O$9,'Input| Escalations'!$H$23:$N$23,0))+'Input| Projects'!$Z667*INDEX('Input| Escalations'!$H$34:$N$34,MATCH('Calc| Project Costs'!O$9,'Input| Escalations'!$H$23:$N$23,0))+'Input| Projects'!$AA667*INDEX('Input| Escalations'!$H$35:$N$35,MATCH('Calc| Project Costs'!O$9,'Input| Escalations'!$H$23:$N$23,0))+1</f>
        <v>1</v>
      </c>
      <c r="P667" s="192">
        <f>'Input| Projects'!$Y667*INDEX('Input| Escalations'!$H$33:$N$33,MATCH('Calc| Project Costs'!P$9,'Input| Escalations'!$H$23:$N$23,0))+'Input| Projects'!$Z667*INDEX('Input| Escalations'!$H$34:$N$34,MATCH('Calc| Project Costs'!P$9,'Input| Escalations'!$H$23:$N$23,0))+'Input| Projects'!$AA667*INDEX('Input| Escalations'!$H$35:$N$35,MATCH('Calc| Project Costs'!P$9,'Input| Escalations'!$H$23:$N$23,0))+1</f>
        <v>1</v>
      </c>
      <c r="Q667" s="192">
        <f>'Input| Projects'!$Y667*INDEX('Input| Escalations'!$H$33:$N$33,MATCH('Calc| Project Costs'!Q$9,'Input| Escalations'!$H$23:$N$23,0))+'Input| Projects'!$Z667*INDEX('Input| Escalations'!$H$34:$N$34,MATCH('Calc| Project Costs'!Q$9,'Input| Escalations'!$H$23:$N$23,0))+'Input| Projects'!$AA667*INDEX('Input| Escalations'!$H$35:$N$35,MATCH('Calc| Project Costs'!Q$9,'Input| Escalations'!$H$23:$N$23,0))+1</f>
        <v>1</v>
      </c>
      <c r="R667" s="192">
        <f>'Input| Projects'!$Y667*INDEX('Input| Escalations'!$H$33:$N$33,MATCH('Calc| Project Costs'!R$9,'Input| Escalations'!$H$23:$N$23,0))+'Input| Projects'!$Z667*INDEX('Input| Escalations'!$H$34:$N$34,MATCH('Calc| Project Costs'!R$9,'Input| Escalations'!$H$23:$N$23,0))+'Input| Projects'!$AA667*INDEX('Input| Escalations'!$H$35:$N$35,MATCH('Calc| Project Costs'!R$9,'Input| Escalations'!$H$23:$N$23,0))+1</f>
        <v>1</v>
      </c>
      <c r="S667" s="192">
        <f>'Input| Projects'!$Y667*INDEX('Input| Escalations'!$H$33:$N$33,MATCH('Calc| Project Costs'!S$9,'Input| Escalations'!$H$23:$N$23,0))+'Input| Projects'!$Z667*INDEX('Input| Escalations'!$H$34:$N$34,MATCH('Calc| Project Costs'!S$9,'Input| Escalations'!$H$23:$N$23,0))+'Input| Projects'!$AA667*INDEX('Input| Escalations'!$H$35:$N$35,MATCH('Calc| Project Costs'!S$9,'Input| Escalations'!$H$23:$N$23,0))+1</f>
        <v>1</v>
      </c>
      <c r="T667" s="192">
        <f>'Input| Projects'!$Y667*INDEX('Input| Escalations'!$H$33:$N$33,MATCH('Calc| Project Costs'!T$9,'Input| Escalations'!$H$23:$N$23,0))+'Input| Projects'!$Z667*INDEX('Input| Escalations'!$H$34:$N$34,MATCH('Calc| Project Costs'!T$9,'Input| Escalations'!$H$23:$N$23,0))+'Input| Projects'!$AA667*INDEX('Input| Escalations'!$H$35:$N$35,MATCH('Calc| Project Costs'!T$9,'Input| Escalations'!$H$23:$N$23,0))+1</f>
        <v>1</v>
      </c>
      <c r="U667" s="106"/>
      <c r="V667" s="186">
        <f t="shared" si="329"/>
        <v>0</v>
      </c>
      <c r="W667" s="186">
        <f t="shared" si="330"/>
        <v>0</v>
      </c>
      <c r="X667" s="186">
        <f t="shared" si="331"/>
        <v>0</v>
      </c>
      <c r="Y667" s="186">
        <f t="shared" si="307"/>
        <v>0</v>
      </c>
      <c r="Z667" s="186">
        <f t="shared" si="308"/>
        <v>0</v>
      </c>
      <c r="AA667" s="186">
        <f t="shared" si="309"/>
        <v>0</v>
      </c>
      <c r="AB667" s="186">
        <f t="shared" si="310"/>
        <v>0</v>
      </c>
      <c r="AC667" s="106"/>
      <c r="AD667" s="186">
        <f>'Input| Projects'!Q667*N667*'Input| Escalations'!$K$19</f>
        <v>0</v>
      </c>
      <c r="AE667" s="186">
        <f>'Input| Projects'!R667*O667*'Input| Escalations'!$K$19</f>
        <v>0</v>
      </c>
      <c r="AF667" s="186">
        <f>'Input| Projects'!S667*P667*'Input| Escalations'!$K$19</f>
        <v>0</v>
      </c>
      <c r="AG667" s="186">
        <f>'Input| Projects'!T667*Q667*'Input| Escalations'!$K$19</f>
        <v>0</v>
      </c>
      <c r="AH667" s="186">
        <f>'Input| Projects'!U667*R667*'Input| Escalations'!$K$19</f>
        <v>0</v>
      </c>
      <c r="AI667" s="186">
        <f>'Input| Projects'!V667*S667*'Input| Escalations'!$K$19</f>
        <v>0</v>
      </c>
      <c r="AJ667" s="186">
        <f>'Input| Projects'!W667*T667*'Input| Escalations'!$K$19</f>
        <v>0</v>
      </c>
      <c r="AK667" s="106"/>
      <c r="AL667" s="186" t="str">
        <f>IFERROR(IF('Input| Overheads'!$C$42="Direct costs",SUMPRODUCT(--('Input| Projects'!$AC667="Yes"),'Calc| Overheads Allocation'!C$8,'Calc| Project Costs'!V667),IF('Input| Overheads'!$C$42="Internal labour",SUMPRODUCT(--('Input| Projects'!$AC667="Yes"),'Calc| Overheads Allocation'!C$8,'Calc| Project Costs'!V667,'Input| Projects'!$Y667),IF('Input| Overheads'!$C$42="DNSP defined",SUMPRODUCT(--('Input| Projects'!$AC667="Yes"),'Calc| Overheads Allocation'!C$61,'Input| Projects'!$AF667),""))),"")</f>
        <v/>
      </c>
      <c r="AM667" s="186" t="str">
        <f>IFERROR(IF('Input| Overheads'!$C$42="Direct costs",SUMPRODUCT(--('Input| Projects'!$AC667="Yes"),'Calc| Overheads Allocation'!D$8,'Calc| Project Costs'!W667),IF('Input| Overheads'!$C$42="Internal labour",SUMPRODUCT(--('Input| Projects'!$AC667="Yes"),'Calc| Overheads Allocation'!D$8,'Calc| Project Costs'!W667,'Input| Projects'!$Y667),IF('Input| Overheads'!$C$42="DNSP defined",SUMPRODUCT(--('Input| Projects'!$AC667="Yes"),'Calc| Overheads Allocation'!D$61,'Input| Projects'!$AF667),""))),"")</f>
        <v/>
      </c>
      <c r="AN667" s="186" t="str">
        <f>IFERROR(IF('Input| Overheads'!$C$42="Direct costs",SUMPRODUCT(--('Input| Projects'!$AC667="Yes"),'Calc| Overheads Allocation'!E$8,'Calc| Project Costs'!X667),IF('Input| Overheads'!$C$42="Internal labour",SUMPRODUCT(--('Input| Projects'!$AC667="Yes"),'Calc| Overheads Allocation'!E$8,'Calc| Project Costs'!X667,'Input| Projects'!$Y667),IF('Input| Overheads'!$C$42="DNSP defined",SUMPRODUCT(--('Input| Projects'!$AC667="Yes"),'Calc| Overheads Allocation'!E$61,'Input| Projects'!$AF667),""))),"")</f>
        <v/>
      </c>
      <c r="AO667" s="186" t="str">
        <f>IFERROR(IF('Input| Overheads'!$C$42="Direct costs",SUMPRODUCT(--('Input| Projects'!$AC667="Yes"),'Calc| Overheads Allocation'!F$8,'Calc| Project Costs'!Y667),IF('Input| Overheads'!$C$42="Internal labour",SUMPRODUCT(--('Input| Projects'!$AC667="Yes"),'Calc| Overheads Allocation'!F$8,'Calc| Project Costs'!Y667,'Input| Projects'!$Y667),IF('Input| Overheads'!$C$42="DNSP defined",SUMPRODUCT(--('Input| Projects'!$AC667="Yes"),'Calc| Overheads Allocation'!F$61,'Input| Projects'!$AF667),""))),"")</f>
        <v/>
      </c>
      <c r="AP667" s="186" t="str">
        <f>IFERROR(IF('Input| Overheads'!$C$42="Direct costs",SUMPRODUCT(--('Input| Projects'!$AC667="Yes"),'Calc| Overheads Allocation'!G$8,'Calc| Project Costs'!Z667),IF('Input| Overheads'!$C$42="Internal labour",SUMPRODUCT(--('Input| Projects'!$AC667="Yes"),'Calc| Overheads Allocation'!G$8,'Calc| Project Costs'!Z667,'Input| Projects'!$Y667),IF('Input| Overheads'!$C$42="DNSP defined",SUMPRODUCT(--('Input| Projects'!$AC667="Yes"),'Calc| Overheads Allocation'!G$61,'Input| Projects'!$AF667),""))),"")</f>
        <v/>
      </c>
      <c r="AQ667" s="186" t="str">
        <f>IFERROR(IF('Input| Overheads'!$C$42="Direct costs",SUMPRODUCT(--('Input| Projects'!$AC667="Yes"),'Calc| Overheads Allocation'!H$8,'Calc| Project Costs'!AA667),IF('Input| Overheads'!$C$42="Internal labour",SUMPRODUCT(--('Input| Projects'!$AC667="Yes"),'Calc| Overheads Allocation'!H$8,'Calc| Project Costs'!AA667,'Input| Projects'!$Y667),IF('Input| Overheads'!$C$42="DNSP defined",SUMPRODUCT(--('Input| Projects'!$AC667="Yes"),'Calc| Overheads Allocation'!H$61,'Input| Projects'!$AF667),""))),"")</f>
        <v/>
      </c>
      <c r="AR667" s="186" t="str">
        <f>IFERROR(IF('Input| Overheads'!$C$42="Direct costs",SUMPRODUCT(--('Input| Projects'!$AC667="Yes"),'Calc| Overheads Allocation'!I$8,'Calc| Project Costs'!AB667),IF('Input| Overheads'!$C$42="Internal labour",SUMPRODUCT(--('Input| Projects'!$AC667="Yes"),'Calc| Overheads Allocation'!I$8,'Calc| Project Costs'!AB667,'Input| Projects'!$Y667),IF('Input| Overheads'!$C$42="DNSP defined",SUMPRODUCT(--('Input| Projects'!$AC667="Yes"),'Calc| Overheads Allocation'!I$61,'Input| Projects'!$AF667),""))),"")</f>
        <v/>
      </c>
      <c r="AS667" s="106"/>
      <c r="AT667" s="186" t="str">
        <f>IFERROR(IF('Input| Overheads'!$C$42="Direct costs",SUMPRODUCT(--('Input| Projects'!$AD667="Yes"),'Calc| Overheads Allocation'!C$9,'Calc| Project Costs'!V667),IF('Input| Overheads'!$C$42="Internal labour",SUMPRODUCT(--('Input| Projects'!$AD667="Yes"),'Calc| Overheads Allocation'!C$9,'Calc| Project Costs'!V667,'Input| Projects'!$Y667),IF('Input| Overheads'!$C$42="DNSP defined",SUMPRODUCT(--('Input| Projects'!$AD667="Yes"),'Calc| Overheads Allocation'!C$62,'Input| Projects'!$AG667),""))),"")</f>
        <v/>
      </c>
      <c r="AU667" s="186" t="str">
        <f>IFERROR(IF('Input| Overheads'!$C$42="Direct costs",SUMPRODUCT(--('Input| Projects'!$AD667="Yes"),'Calc| Overheads Allocation'!D$9,'Calc| Project Costs'!W667),IF('Input| Overheads'!$C$42="Internal labour",SUMPRODUCT(--('Input| Projects'!$AD667="Yes"),'Calc| Overheads Allocation'!D$9,'Calc| Project Costs'!W667,'Input| Projects'!$Y667),IF('Input| Overheads'!$C$42="DNSP defined",SUMPRODUCT(--('Input| Projects'!$AD667="Yes"),'Calc| Overheads Allocation'!D$62,'Input| Projects'!$AG667),""))),"")</f>
        <v/>
      </c>
      <c r="AV667" s="186" t="str">
        <f>IFERROR(IF('Input| Overheads'!$C$42="Direct costs",SUMPRODUCT(--('Input| Projects'!$AD667="Yes"),'Calc| Overheads Allocation'!E$9,'Calc| Project Costs'!X667),IF('Input| Overheads'!$C$42="Internal labour",SUMPRODUCT(--('Input| Projects'!$AD667="Yes"),'Calc| Overheads Allocation'!E$9,'Calc| Project Costs'!X667,'Input| Projects'!$Y667),IF('Input| Overheads'!$C$42="DNSP defined",SUMPRODUCT(--('Input| Projects'!$AD667="Yes"),'Calc| Overheads Allocation'!E$62,'Input| Projects'!$AG667),""))),"")</f>
        <v/>
      </c>
      <c r="AW667" s="186" t="str">
        <f>IFERROR(IF('Input| Overheads'!$C$42="Direct costs",SUMPRODUCT(--('Input| Projects'!$AD667="Yes"),'Calc| Overheads Allocation'!F$9,'Calc| Project Costs'!Y667),IF('Input| Overheads'!$C$42="Internal labour",SUMPRODUCT(--('Input| Projects'!$AD667="Yes"),'Calc| Overheads Allocation'!F$9,'Calc| Project Costs'!Y667,'Input| Projects'!$Y667),IF('Input| Overheads'!$C$42="DNSP defined",SUMPRODUCT(--('Input| Projects'!$AD667="Yes"),'Calc| Overheads Allocation'!F$62,'Input| Projects'!$AG667),""))),"")</f>
        <v/>
      </c>
      <c r="AX667" s="186" t="str">
        <f>IFERROR(IF('Input| Overheads'!$C$42="Direct costs",SUMPRODUCT(--('Input| Projects'!$AD667="Yes"),'Calc| Overheads Allocation'!G$9,'Calc| Project Costs'!Z667),IF('Input| Overheads'!$C$42="Internal labour",SUMPRODUCT(--('Input| Projects'!$AD667="Yes"),'Calc| Overheads Allocation'!G$9,'Calc| Project Costs'!Z667,'Input| Projects'!$Y667),IF('Input| Overheads'!$C$42="DNSP defined",SUMPRODUCT(--('Input| Projects'!$AD667="Yes"),'Calc| Overheads Allocation'!G$62,'Input| Projects'!$AG667),""))),"")</f>
        <v/>
      </c>
      <c r="AY667" s="186" t="str">
        <f>IFERROR(IF('Input| Overheads'!$C$42="Direct costs",SUMPRODUCT(--('Input| Projects'!$AD667="Yes"),'Calc| Overheads Allocation'!H$9,'Calc| Project Costs'!AA667),IF('Input| Overheads'!$C$42="Internal labour",SUMPRODUCT(--('Input| Projects'!$AD667="Yes"),'Calc| Overheads Allocation'!H$9,'Calc| Project Costs'!AA667,'Input| Projects'!$Y667),IF('Input| Overheads'!$C$42="DNSP defined",SUMPRODUCT(--('Input| Projects'!$AD667="Yes"),'Calc| Overheads Allocation'!H$62,'Input| Projects'!$AG667),""))),"")</f>
        <v/>
      </c>
      <c r="AZ667" s="186" t="str">
        <f>IFERROR(IF('Input| Overheads'!$C$42="Direct costs",SUMPRODUCT(--('Input| Projects'!$AD667="Yes"),'Calc| Overheads Allocation'!I$9,'Calc| Project Costs'!AB667),IF('Input| Overheads'!$C$42="Internal labour",SUMPRODUCT(--('Input| Projects'!$AD667="Yes"),'Calc| Overheads Allocation'!I$9,'Calc| Project Costs'!AB667,'Input| Projects'!$Y667),IF('Input| Overheads'!$C$42="DNSP defined",SUMPRODUCT(--('Input| Projects'!$AD667="Yes"),'Calc| Overheads Allocation'!I$62,'Input| Projects'!$AG667),""))),"")</f>
        <v/>
      </c>
      <c r="BA667" s="106"/>
      <c r="BB667" s="186">
        <f t="shared" si="332"/>
        <v>0</v>
      </c>
      <c r="BC667" s="186">
        <f t="shared" si="333"/>
        <v>0</v>
      </c>
      <c r="BD667" s="186">
        <f t="shared" si="334"/>
        <v>0</v>
      </c>
      <c r="BE667" s="186">
        <f t="shared" si="311"/>
        <v>0</v>
      </c>
      <c r="BF667" s="186">
        <f t="shared" si="312"/>
        <v>0</v>
      </c>
      <c r="BG667" s="186">
        <f t="shared" si="313"/>
        <v>0</v>
      </c>
      <c r="BH667" s="186">
        <f t="shared" si="314"/>
        <v>0</v>
      </c>
      <c r="BI667" s="97"/>
      <c r="BJ667" s="186" t="str">
        <f t="shared" si="315"/>
        <v/>
      </c>
      <c r="BK667" s="186" t="str">
        <f t="shared" si="316"/>
        <v/>
      </c>
      <c r="BL667" s="186" t="str">
        <f t="shared" si="317"/>
        <v/>
      </c>
      <c r="BM667" s="186" t="str">
        <f t="shared" si="318"/>
        <v/>
      </c>
      <c r="BN667" s="186" t="str">
        <f t="shared" si="319"/>
        <v/>
      </c>
      <c r="BO667" s="186" t="str">
        <f t="shared" si="320"/>
        <v/>
      </c>
      <c r="BP667" s="186" t="str">
        <f t="shared" si="321"/>
        <v/>
      </c>
      <c r="BQ667" s="97"/>
      <c r="BR667" s="186">
        <f t="shared" si="322"/>
        <v>0</v>
      </c>
      <c r="BS667" s="186">
        <f t="shared" si="323"/>
        <v>0</v>
      </c>
      <c r="BT667" s="222">
        <f t="shared" si="324"/>
        <v>0</v>
      </c>
      <c r="BU667" s="222">
        <f t="shared" si="325"/>
        <v>0</v>
      </c>
      <c r="BV667" s="222">
        <f t="shared" si="326"/>
        <v>0</v>
      </c>
      <c r="BW667" s="222">
        <f t="shared" si="327"/>
        <v>0</v>
      </c>
      <c r="BX667" s="222">
        <f t="shared" si="328"/>
        <v>0</v>
      </c>
      <c r="BY667" s="106"/>
      <c r="BZ667" s="197" t="str">
        <f>IF(SUMIF('Input| Projects'!$AS$8:$CP$8,"Dx",'Input| Projects'!$AS667:$CP667)=0,"",SUMIF('Input| Projects'!$AS$8:$CP$8,"Dx",'Input| Projects'!$AS667:$CP667))</f>
        <v/>
      </c>
      <c r="CA667" s="197" t="str">
        <f>IF(SUMIF('Input| Projects'!$AS$8:$CP$8,"Tx",'Input| Projects'!$AS667:$CP667)=0,"",SUMIF('Input| Projects'!$AS$8:$CP$8,"Tx",'Input| Projects'!$AS667:$CP667))</f>
        <v/>
      </c>
      <c r="CB667" s="150" t="str">
        <f t="shared" si="335"/>
        <v/>
      </c>
    </row>
    <row r="668" spans="2:80" x14ac:dyDescent="0.2">
      <c r="B668" s="201">
        <f>IFERROR('Input| Projects'!B668,"")</f>
        <v>659</v>
      </c>
      <c r="C668" s="42" t="str">
        <f>IFERROR(IF('Input| Projects'!C668="","",'Input| Projects'!C668),"")</f>
        <v/>
      </c>
      <c r="D668" s="42" t="str">
        <f>IFERROR(IF('Input| Projects'!D668="","",'Input| Projects'!D668),"")</f>
        <v/>
      </c>
      <c r="E668" s="104"/>
      <c r="F668" s="190">
        <f>IFERROR('Input| Projects'!I668*'Input| Escalations'!$K$19,"")</f>
        <v>0</v>
      </c>
      <c r="G668" s="190">
        <f>IFERROR('Input| Projects'!J668*'Input| Escalations'!$K$19,"")</f>
        <v>0</v>
      </c>
      <c r="H668" s="190">
        <f>IFERROR('Input| Projects'!K668*'Input| Escalations'!$K$19,"")</f>
        <v>0</v>
      </c>
      <c r="I668" s="190">
        <f>IFERROR('Input| Projects'!L668*'Input| Escalations'!$K$19,"")</f>
        <v>0</v>
      </c>
      <c r="J668" s="190">
        <f>IFERROR('Input| Projects'!M668*'Input| Escalations'!$K$19,"")</f>
        <v>0</v>
      </c>
      <c r="K668" s="190">
        <f>IFERROR('Input| Projects'!N668*'Input| Escalations'!$K$19,"")</f>
        <v>0</v>
      </c>
      <c r="L668" s="190">
        <f>IFERROR('Input| Projects'!O668*'Input| Escalations'!$K$19,"")</f>
        <v>0</v>
      </c>
      <c r="M668" s="150" t="str">
        <f>IF(ABS(SUM(F668:L668)-(SUM('Input| Projects'!I668:O668)*'Input| Escalations'!$K$19))&lt;0.0000001,"",1)</f>
        <v/>
      </c>
      <c r="N668" s="192">
        <f>'Input| Projects'!$Y668*INDEX('Input| Escalations'!$H$33:$N$33,MATCH('Calc| Project Costs'!N$9,'Input| Escalations'!$H$23:$N$23,0))+'Input| Projects'!$Z668*INDEX('Input| Escalations'!$H$34:$N$34,MATCH('Calc| Project Costs'!N$9,'Input| Escalations'!$H$23:$N$23,0))+'Input| Projects'!$AA668*INDEX('Input| Escalations'!$H$35:$N$35,MATCH('Calc| Project Costs'!N$9,'Input| Escalations'!$H$23:$N$23,0))+1</f>
        <v>1</v>
      </c>
      <c r="O668" s="192">
        <f>'Input| Projects'!$Y668*INDEX('Input| Escalations'!$H$33:$N$33,MATCH('Calc| Project Costs'!O$9,'Input| Escalations'!$H$23:$N$23,0))+'Input| Projects'!$Z668*INDEX('Input| Escalations'!$H$34:$N$34,MATCH('Calc| Project Costs'!O$9,'Input| Escalations'!$H$23:$N$23,0))+'Input| Projects'!$AA668*INDEX('Input| Escalations'!$H$35:$N$35,MATCH('Calc| Project Costs'!O$9,'Input| Escalations'!$H$23:$N$23,0))+1</f>
        <v>1</v>
      </c>
      <c r="P668" s="192">
        <f>'Input| Projects'!$Y668*INDEX('Input| Escalations'!$H$33:$N$33,MATCH('Calc| Project Costs'!P$9,'Input| Escalations'!$H$23:$N$23,0))+'Input| Projects'!$Z668*INDEX('Input| Escalations'!$H$34:$N$34,MATCH('Calc| Project Costs'!P$9,'Input| Escalations'!$H$23:$N$23,0))+'Input| Projects'!$AA668*INDEX('Input| Escalations'!$H$35:$N$35,MATCH('Calc| Project Costs'!P$9,'Input| Escalations'!$H$23:$N$23,0))+1</f>
        <v>1</v>
      </c>
      <c r="Q668" s="192">
        <f>'Input| Projects'!$Y668*INDEX('Input| Escalations'!$H$33:$N$33,MATCH('Calc| Project Costs'!Q$9,'Input| Escalations'!$H$23:$N$23,0))+'Input| Projects'!$Z668*INDEX('Input| Escalations'!$H$34:$N$34,MATCH('Calc| Project Costs'!Q$9,'Input| Escalations'!$H$23:$N$23,0))+'Input| Projects'!$AA668*INDEX('Input| Escalations'!$H$35:$N$35,MATCH('Calc| Project Costs'!Q$9,'Input| Escalations'!$H$23:$N$23,0))+1</f>
        <v>1</v>
      </c>
      <c r="R668" s="192">
        <f>'Input| Projects'!$Y668*INDEX('Input| Escalations'!$H$33:$N$33,MATCH('Calc| Project Costs'!R$9,'Input| Escalations'!$H$23:$N$23,0))+'Input| Projects'!$Z668*INDEX('Input| Escalations'!$H$34:$N$34,MATCH('Calc| Project Costs'!R$9,'Input| Escalations'!$H$23:$N$23,0))+'Input| Projects'!$AA668*INDEX('Input| Escalations'!$H$35:$N$35,MATCH('Calc| Project Costs'!R$9,'Input| Escalations'!$H$23:$N$23,0))+1</f>
        <v>1</v>
      </c>
      <c r="S668" s="192">
        <f>'Input| Projects'!$Y668*INDEX('Input| Escalations'!$H$33:$N$33,MATCH('Calc| Project Costs'!S$9,'Input| Escalations'!$H$23:$N$23,0))+'Input| Projects'!$Z668*INDEX('Input| Escalations'!$H$34:$N$34,MATCH('Calc| Project Costs'!S$9,'Input| Escalations'!$H$23:$N$23,0))+'Input| Projects'!$AA668*INDEX('Input| Escalations'!$H$35:$N$35,MATCH('Calc| Project Costs'!S$9,'Input| Escalations'!$H$23:$N$23,0))+1</f>
        <v>1</v>
      </c>
      <c r="T668" s="192">
        <f>'Input| Projects'!$Y668*INDEX('Input| Escalations'!$H$33:$N$33,MATCH('Calc| Project Costs'!T$9,'Input| Escalations'!$H$23:$N$23,0))+'Input| Projects'!$Z668*INDEX('Input| Escalations'!$H$34:$N$34,MATCH('Calc| Project Costs'!T$9,'Input| Escalations'!$H$23:$N$23,0))+'Input| Projects'!$AA668*INDEX('Input| Escalations'!$H$35:$N$35,MATCH('Calc| Project Costs'!T$9,'Input| Escalations'!$H$23:$N$23,0))+1</f>
        <v>1</v>
      </c>
      <c r="U668" s="106"/>
      <c r="V668" s="186">
        <f t="shared" si="329"/>
        <v>0</v>
      </c>
      <c r="W668" s="186">
        <f t="shared" si="330"/>
        <v>0</v>
      </c>
      <c r="X668" s="186">
        <f t="shared" si="331"/>
        <v>0</v>
      </c>
      <c r="Y668" s="186">
        <f t="shared" si="307"/>
        <v>0</v>
      </c>
      <c r="Z668" s="186">
        <f t="shared" si="308"/>
        <v>0</v>
      </c>
      <c r="AA668" s="186">
        <f t="shared" si="309"/>
        <v>0</v>
      </c>
      <c r="AB668" s="186">
        <f t="shared" si="310"/>
        <v>0</v>
      </c>
      <c r="AC668" s="106"/>
      <c r="AD668" s="186">
        <f>'Input| Projects'!Q668*N668*'Input| Escalations'!$K$19</f>
        <v>0</v>
      </c>
      <c r="AE668" s="186">
        <f>'Input| Projects'!R668*O668*'Input| Escalations'!$K$19</f>
        <v>0</v>
      </c>
      <c r="AF668" s="186">
        <f>'Input| Projects'!S668*P668*'Input| Escalations'!$K$19</f>
        <v>0</v>
      </c>
      <c r="AG668" s="186">
        <f>'Input| Projects'!T668*Q668*'Input| Escalations'!$K$19</f>
        <v>0</v>
      </c>
      <c r="AH668" s="186">
        <f>'Input| Projects'!U668*R668*'Input| Escalations'!$K$19</f>
        <v>0</v>
      </c>
      <c r="AI668" s="186">
        <f>'Input| Projects'!V668*S668*'Input| Escalations'!$K$19</f>
        <v>0</v>
      </c>
      <c r="AJ668" s="186">
        <f>'Input| Projects'!W668*T668*'Input| Escalations'!$K$19</f>
        <v>0</v>
      </c>
      <c r="AK668" s="106"/>
      <c r="AL668" s="186" t="str">
        <f>IFERROR(IF('Input| Overheads'!$C$42="Direct costs",SUMPRODUCT(--('Input| Projects'!$AC668="Yes"),'Calc| Overheads Allocation'!C$8,'Calc| Project Costs'!V668),IF('Input| Overheads'!$C$42="Internal labour",SUMPRODUCT(--('Input| Projects'!$AC668="Yes"),'Calc| Overheads Allocation'!C$8,'Calc| Project Costs'!V668,'Input| Projects'!$Y668),IF('Input| Overheads'!$C$42="DNSP defined",SUMPRODUCT(--('Input| Projects'!$AC668="Yes"),'Calc| Overheads Allocation'!C$61,'Input| Projects'!$AF668),""))),"")</f>
        <v/>
      </c>
      <c r="AM668" s="186" t="str">
        <f>IFERROR(IF('Input| Overheads'!$C$42="Direct costs",SUMPRODUCT(--('Input| Projects'!$AC668="Yes"),'Calc| Overheads Allocation'!D$8,'Calc| Project Costs'!W668),IF('Input| Overheads'!$C$42="Internal labour",SUMPRODUCT(--('Input| Projects'!$AC668="Yes"),'Calc| Overheads Allocation'!D$8,'Calc| Project Costs'!W668,'Input| Projects'!$Y668),IF('Input| Overheads'!$C$42="DNSP defined",SUMPRODUCT(--('Input| Projects'!$AC668="Yes"),'Calc| Overheads Allocation'!D$61,'Input| Projects'!$AF668),""))),"")</f>
        <v/>
      </c>
      <c r="AN668" s="186" t="str">
        <f>IFERROR(IF('Input| Overheads'!$C$42="Direct costs",SUMPRODUCT(--('Input| Projects'!$AC668="Yes"),'Calc| Overheads Allocation'!E$8,'Calc| Project Costs'!X668),IF('Input| Overheads'!$C$42="Internal labour",SUMPRODUCT(--('Input| Projects'!$AC668="Yes"),'Calc| Overheads Allocation'!E$8,'Calc| Project Costs'!X668,'Input| Projects'!$Y668),IF('Input| Overheads'!$C$42="DNSP defined",SUMPRODUCT(--('Input| Projects'!$AC668="Yes"),'Calc| Overheads Allocation'!E$61,'Input| Projects'!$AF668),""))),"")</f>
        <v/>
      </c>
      <c r="AO668" s="186" t="str">
        <f>IFERROR(IF('Input| Overheads'!$C$42="Direct costs",SUMPRODUCT(--('Input| Projects'!$AC668="Yes"),'Calc| Overheads Allocation'!F$8,'Calc| Project Costs'!Y668),IF('Input| Overheads'!$C$42="Internal labour",SUMPRODUCT(--('Input| Projects'!$AC668="Yes"),'Calc| Overheads Allocation'!F$8,'Calc| Project Costs'!Y668,'Input| Projects'!$Y668),IF('Input| Overheads'!$C$42="DNSP defined",SUMPRODUCT(--('Input| Projects'!$AC668="Yes"),'Calc| Overheads Allocation'!F$61,'Input| Projects'!$AF668),""))),"")</f>
        <v/>
      </c>
      <c r="AP668" s="186" t="str">
        <f>IFERROR(IF('Input| Overheads'!$C$42="Direct costs",SUMPRODUCT(--('Input| Projects'!$AC668="Yes"),'Calc| Overheads Allocation'!G$8,'Calc| Project Costs'!Z668),IF('Input| Overheads'!$C$42="Internal labour",SUMPRODUCT(--('Input| Projects'!$AC668="Yes"),'Calc| Overheads Allocation'!G$8,'Calc| Project Costs'!Z668,'Input| Projects'!$Y668),IF('Input| Overheads'!$C$42="DNSP defined",SUMPRODUCT(--('Input| Projects'!$AC668="Yes"),'Calc| Overheads Allocation'!G$61,'Input| Projects'!$AF668),""))),"")</f>
        <v/>
      </c>
      <c r="AQ668" s="186" t="str">
        <f>IFERROR(IF('Input| Overheads'!$C$42="Direct costs",SUMPRODUCT(--('Input| Projects'!$AC668="Yes"),'Calc| Overheads Allocation'!H$8,'Calc| Project Costs'!AA668),IF('Input| Overheads'!$C$42="Internal labour",SUMPRODUCT(--('Input| Projects'!$AC668="Yes"),'Calc| Overheads Allocation'!H$8,'Calc| Project Costs'!AA668,'Input| Projects'!$Y668),IF('Input| Overheads'!$C$42="DNSP defined",SUMPRODUCT(--('Input| Projects'!$AC668="Yes"),'Calc| Overheads Allocation'!H$61,'Input| Projects'!$AF668),""))),"")</f>
        <v/>
      </c>
      <c r="AR668" s="186" t="str">
        <f>IFERROR(IF('Input| Overheads'!$C$42="Direct costs",SUMPRODUCT(--('Input| Projects'!$AC668="Yes"),'Calc| Overheads Allocation'!I$8,'Calc| Project Costs'!AB668),IF('Input| Overheads'!$C$42="Internal labour",SUMPRODUCT(--('Input| Projects'!$AC668="Yes"),'Calc| Overheads Allocation'!I$8,'Calc| Project Costs'!AB668,'Input| Projects'!$Y668),IF('Input| Overheads'!$C$42="DNSP defined",SUMPRODUCT(--('Input| Projects'!$AC668="Yes"),'Calc| Overheads Allocation'!I$61,'Input| Projects'!$AF668),""))),"")</f>
        <v/>
      </c>
      <c r="AS668" s="106"/>
      <c r="AT668" s="186" t="str">
        <f>IFERROR(IF('Input| Overheads'!$C$42="Direct costs",SUMPRODUCT(--('Input| Projects'!$AD668="Yes"),'Calc| Overheads Allocation'!C$9,'Calc| Project Costs'!V668),IF('Input| Overheads'!$C$42="Internal labour",SUMPRODUCT(--('Input| Projects'!$AD668="Yes"),'Calc| Overheads Allocation'!C$9,'Calc| Project Costs'!V668,'Input| Projects'!$Y668),IF('Input| Overheads'!$C$42="DNSP defined",SUMPRODUCT(--('Input| Projects'!$AD668="Yes"),'Calc| Overheads Allocation'!C$62,'Input| Projects'!$AG668),""))),"")</f>
        <v/>
      </c>
      <c r="AU668" s="186" t="str">
        <f>IFERROR(IF('Input| Overheads'!$C$42="Direct costs",SUMPRODUCT(--('Input| Projects'!$AD668="Yes"),'Calc| Overheads Allocation'!D$9,'Calc| Project Costs'!W668),IF('Input| Overheads'!$C$42="Internal labour",SUMPRODUCT(--('Input| Projects'!$AD668="Yes"),'Calc| Overheads Allocation'!D$9,'Calc| Project Costs'!W668,'Input| Projects'!$Y668),IF('Input| Overheads'!$C$42="DNSP defined",SUMPRODUCT(--('Input| Projects'!$AD668="Yes"),'Calc| Overheads Allocation'!D$62,'Input| Projects'!$AG668),""))),"")</f>
        <v/>
      </c>
      <c r="AV668" s="186" t="str">
        <f>IFERROR(IF('Input| Overheads'!$C$42="Direct costs",SUMPRODUCT(--('Input| Projects'!$AD668="Yes"),'Calc| Overheads Allocation'!E$9,'Calc| Project Costs'!X668),IF('Input| Overheads'!$C$42="Internal labour",SUMPRODUCT(--('Input| Projects'!$AD668="Yes"),'Calc| Overheads Allocation'!E$9,'Calc| Project Costs'!X668,'Input| Projects'!$Y668),IF('Input| Overheads'!$C$42="DNSP defined",SUMPRODUCT(--('Input| Projects'!$AD668="Yes"),'Calc| Overheads Allocation'!E$62,'Input| Projects'!$AG668),""))),"")</f>
        <v/>
      </c>
      <c r="AW668" s="186" t="str">
        <f>IFERROR(IF('Input| Overheads'!$C$42="Direct costs",SUMPRODUCT(--('Input| Projects'!$AD668="Yes"),'Calc| Overheads Allocation'!F$9,'Calc| Project Costs'!Y668),IF('Input| Overheads'!$C$42="Internal labour",SUMPRODUCT(--('Input| Projects'!$AD668="Yes"),'Calc| Overheads Allocation'!F$9,'Calc| Project Costs'!Y668,'Input| Projects'!$Y668),IF('Input| Overheads'!$C$42="DNSP defined",SUMPRODUCT(--('Input| Projects'!$AD668="Yes"),'Calc| Overheads Allocation'!F$62,'Input| Projects'!$AG668),""))),"")</f>
        <v/>
      </c>
      <c r="AX668" s="186" t="str">
        <f>IFERROR(IF('Input| Overheads'!$C$42="Direct costs",SUMPRODUCT(--('Input| Projects'!$AD668="Yes"),'Calc| Overheads Allocation'!G$9,'Calc| Project Costs'!Z668),IF('Input| Overheads'!$C$42="Internal labour",SUMPRODUCT(--('Input| Projects'!$AD668="Yes"),'Calc| Overheads Allocation'!G$9,'Calc| Project Costs'!Z668,'Input| Projects'!$Y668),IF('Input| Overheads'!$C$42="DNSP defined",SUMPRODUCT(--('Input| Projects'!$AD668="Yes"),'Calc| Overheads Allocation'!G$62,'Input| Projects'!$AG668),""))),"")</f>
        <v/>
      </c>
      <c r="AY668" s="186" t="str">
        <f>IFERROR(IF('Input| Overheads'!$C$42="Direct costs",SUMPRODUCT(--('Input| Projects'!$AD668="Yes"),'Calc| Overheads Allocation'!H$9,'Calc| Project Costs'!AA668),IF('Input| Overheads'!$C$42="Internal labour",SUMPRODUCT(--('Input| Projects'!$AD668="Yes"),'Calc| Overheads Allocation'!H$9,'Calc| Project Costs'!AA668,'Input| Projects'!$Y668),IF('Input| Overheads'!$C$42="DNSP defined",SUMPRODUCT(--('Input| Projects'!$AD668="Yes"),'Calc| Overheads Allocation'!H$62,'Input| Projects'!$AG668),""))),"")</f>
        <v/>
      </c>
      <c r="AZ668" s="186" t="str">
        <f>IFERROR(IF('Input| Overheads'!$C$42="Direct costs",SUMPRODUCT(--('Input| Projects'!$AD668="Yes"),'Calc| Overheads Allocation'!I$9,'Calc| Project Costs'!AB668),IF('Input| Overheads'!$C$42="Internal labour",SUMPRODUCT(--('Input| Projects'!$AD668="Yes"),'Calc| Overheads Allocation'!I$9,'Calc| Project Costs'!AB668,'Input| Projects'!$Y668),IF('Input| Overheads'!$C$42="DNSP defined",SUMPRODUCT(--('Input| Projects'!$AD668="Yes"),'Calc| Overheads Allocation'!I$62,'Input| Projects'!$AG668),""))),"")</f>
        <v/>
      </c>
      <c r="BA668" s="106"/>
      <c r="BB668" s="186">
        <f t="shared" si="332"/>
        <v>0</v>
      </c>
      <c r="BC668" s="186">
        <f t="shared" si="333"/>
        <v>0</v>
      </c>
      <c r="BD668" s="186">
        <f t="shared" si="334"/>
        <v>0</v>
      </c>
      <c r="BE668" s="186">
        <f t="shared" si="311"/>
        <v>0</v>
      </c>
      <c r="BF668" s="186">
        <f t="shared" si="312"/>
        <v>0</v>
      </c>
      <c r="BG668" s="186">
        <f t="shared" si="313"/>
        <v>0</v>
      </c>
      <c r="BH668" s="186">
        <f t="shared" si="314"/>
        <v>0</v>
      </c>
      <c r="BI668" s="97"/>
      <c r="BJ668" s="186" t="str">
        <f t="shared" si="315"/>
        <v/>
      </c>
      <c r="BK668" s="186" t="str">
        <f t="shared" si="316"/>
        <v/>
      </c>
      <c r="BL668" s="186" t="str">
        <f t="shared" si="317"/>
        <v/>
      </c>
      <c r="BM668" s="186" t="str">
        <f t="shared" si="318"/>
        <v/>
      </c>
      <c r="BN668" s="186" t="str">
        <f t="shared" si="319"/>
        <v/>
      </c>
      <c r="BO668" s="186" t="str">
        <f t="shared" si="320"/>
        <v/>
      </c>
      <c r="BP668" s="186" t="str">
        <f t="shared" si="321"/>
        <v/>
      </c>
      <c r="BQ668" s="97"/>
      <c r="BR668" s="186">
        <f t="shared" si="322"/>
        <v>0</v>
      </c>
      <c r="BS668" s="186">
        <f t="shared" si="323"/>
        <v>0</v>
      </c>
      <c r="BT668" s="222">
        <f t="shared" si="324"/>
        <v>0</v>
      </c>
      <c r="BU668" s="222">
        <f t="shared" si="325"/>
        <v>0</v>
      </c>
      <c r="BV668" s="222">
        <f t="shared" si="326"/>
        <v>0</v>
      </c>
      <c r="BW668" s="222">
        <f t="shared" si="327"/>
        <v>0</v>
      </c>
      <c r="BX668" s="222">
        <f t="shared" si="328"/>
        <v>0</v>
      </c>
      <c r="BY668" s="106"/>
      <c r="BZ668" s="197" t="str">
        <f>IF(SUMIF('Input| Projects'!$AS$8:$CP$8,"Dx",'Input| Projects'!$AS668:$CP668)=0,"",SUMIF('Input| Projects'!$AS$8:$CP$8,"Dx",'Input| Projects'!$AS668:$CP668))</f>
        <v/>
      </c>
      <c r="CA668" s="197" t="str">
        <f>IF(SUMIF('Input| Projects'!$AS$8:$CP$8,"Tx",'Input| Projects'!$AS668:$CP668)=0,"",SUMIF('Input| Projects'!$AS$8:$CP$8,"Tx",'Input| Projects'!$AS668:$CP668))</f>
        <v/>
      </c>
      <c r="CB668" s="150" t="str">
        <f t="shared" si="335"/>
        <v/>
      </c>
    </row>
    <row r="669" spans="2:80" x14ac:dyDescent="0.2">
      <c r="B669" s="201">
        <f>IFERROR('Input| Projects'!B669,"")</f>
        <v>660</v>
      </c>
      <c r="C669" s="42" t="str">
        <f>IFERROR(IF('Input| Projects'!C669="","",'Input| Projects'!C669),"")</f>
        <v/>
      </c>
      <c r="D669" s="42" t="str">
        <f>IFERROR(IF('Input| Projects'!D669="","",'Input| Projects'!D669),"")</f>
        <v/>
      </c>
      <c r="E669" s="104"/>
      <c r="F669" s="190">
        <f>IFERROR('Input| Projects'!I669*'Input| Escalations'!$K$19,"")</f>
        <v>0</v>
      </c>
      <c r="G669" s="190">
        <f>IFERROR('Input| Projects'!J669*'Input| Escalations'!$K$19,"")</f>
        <v>0</v>
      </c>
      <c r="H669" s="190">
        <f>IFERROR('Input| Projects'!K669*'Input| Escalations'!$K$19,"")</f>
        <v>0</v>
      </c>
      <c r="I669" s="190">
        <f>IFERROR('Input| Projects'!L669*'Input| Escalations'!$K$19,"")</f>
        <v>0</v>
      </c>
      <c r="J669" s="190">
        <f>IFERROR('Input| Projects'!M669*'Input| Escalations'!$K$19,"")</f>
        <v>0</v>
      </c>
      <c r="K669" s="190">
        <f>IFERROR('Input| Projects'!N669*'Input| Escalations'!$K$19,"")</f>
        <v>0</v>
      </c>
      <c r="L669" s="190">
        <f>IFERROR('Input| Projects'!O669*'Input| Escalations'!$K$19,"")</f>
        <v>0</v>
      </c>
      <c r="M669" s="150" t="str">
        <f>IF(ABS(SUM(F669:L669)-(SUM('Input| Projects'!I669:O669)*'Input| Escalations'!$K$19))&lt;0.0000001,"",1)</f>
        <v/>
      </c>
      <c r="N669" s="192">
        <f>'Input| Projects'!$Y669*INDEX('Input| Escalations'!$H$33:$N$33,MATCH('Calc| Project Costs'!N$9,'Input| Escalations'!$H$23:$N$23,0))+'Input| Projects'!$Z669*INDEX('Input| Escalations'!$H$34:$N$34,MATCH('Calc| Project Costs'!N$9,'Input| Escalations'!$H$23:$N$23,0))+'Input| Projects'!$AA669*INDEX('Input| Escalations'!$H$35:$N$35,MATCH('Calc| Project Costs'!N$9,'Input| Escalations'!$H$23:$N$23,0))+1</f>
        <v>1</v>
      </c>
      <c r="O669" s="192">
        <f>'Input| Projects'!$Y669*INDEX('Input| Escalations'!$H$33:$N$33,MATCH('Calc| Project Costs'!O$9,'Input| Escalations'!$H$23:$N$23,0))+'Input| Projects'!$Z669*INDEX('Input| Escalations'!$H$34:$N$34,MATCH('Calc| Project Costs'!O$9,'Input| Escalations'!$H$23:$N$23,0))+'Input| Projects'!$AA669*INDEX('Input| Escalations'!$H$35:$N$35,MATCH('Calc| Project Costs'!O$9,'Input| Escalations'!$H$23:$N$23,0))+1</f>
        <v>1</v>
      </c>
      <c r="P669" s="192">
        <f>'Input| Projects'!$Y669*INDEX('Input| Escalations'!$H$33:$N$33,MATCH('Calc| Project Costs'!P$9,'Input| Escalations'!$H$23:$N$23,0))+'Input| Projects'!$Z669*INDEX('Input| Escalations'!$H$34:$N$34,MATCH('Calc| Project Costs'!P$9,'Input| Escalations'!$H$23:$N$23,0))+'Input| Projects'!$AA669*INDEX('Input| Escalations'!$H$35:$N$35,MATCH('Calc| Project Costs'!P$9,'Input| Escalations'!$H$23:$N$23,0))+1</f>
        <v>1</v>
      </c>
      <c r="Q669" s="192">
        <f>'Input| Projects'!$Y669*INDEX('Input| Escalations'!$H$33:$N$33,MATCH('Calc| Project Costs'!Q$9,'Input| Escalations'!$H$23:$N$23,0))+'Input| Projects'!$Z669*INDEX('Input| Escalations'!$H$34:$N$34,MATCH('Calc| Project Costs'!Q$9,'Input| Escalations'!$H$23:$N$23,0))+'Input| Projects'!$AA669*INDEX('Input| Escalations'!$H$35:$N$35,MATCH('Calc| Project Costs'!Q$9,'Input| Escalations'!$H$23:$N$23,0))+1</f>
        <v>1</v>
      </c>
      <c r="R669" s="192">
        <f>'Input| Projects'!$Y669*INDEX('Input| Escalations'!$H$33:$N$33,MATCH('Calc| Project Costs'!R$9,'Input| Escalations'!$H$23:$N$23,0))+'Input| Projects'!$Z669*INDEX('Input| Escalations'!$H$34:$N$34,MATCH('Calc| Project Costs'!R$9,'Input| Escalations'!$H$23:$N$23,0))+'Input| Projects'!$AA669*INDEX('Input| Escalations'!$H$35:$N$35,MATCH('Calc| Project Costs'!R$9,'Input| Escalations'!$H$23:$N$23,0))+1</f>
        <v>1</v>
      </c>
      <c r="S669" s="192">
        <f>'Input| Projects'!$Y669*INDEX('Input| Escalations'!$H$33:$N$33,MATCH('Calc| Project Costs'!S$9,'Input| Escalations'!$H$23:$N$23,0))+'Input| Projects'!$Z669*INDEX('Input| Escalations'!$H$34:$N$34,MATCH('Calc| Project Costs'!S$9,'Input| Escalations'!$H$23:$N$23,0))+'Input| Projects'!$AA669*INDEX('Input| Escalations'!$H$35:$N$35,MATCH('Calc| Project Costs'!S$9,'Input| Escalations'!$H$23:$N$23,0))+1</f>
        <v>1</v>
      </c>
      <c r="T669" s="192">
        <f>'Input| Projects'!$Y669*INDEX('Input| Escalations'!$H$33:$N$33,MATCH('Calc| Project Costs'!T$9,'Input| Escalations'!$H$23:$N$23,0))+'Input| Projects'!$Z669*INDEX('Input| Escalations'!$H$34:$N$34,MATCH('Calc| Project Costs'!T$9,'Input| Escalations'!$H$23:$N$23,0))+'Input| Projects'!$AA669*INDEX('Input| Escalations'!$H$35:$N$35,MATCH('Calc| Project Costs'!T$9,'Input| Escalations'!$H$23:$N$23,0))+1</f>
        <v>1</v>
      </c>
      <c r="U669" s="106"/>
      <c r="V669" s="186">
        <f t="shared" si="329"/>
        <v>0</v>
      </c>
      <c r="W669" s="186">
        <f t="shared" si="330"/>
        <v>0</v>
      </c>
      <c r="X669" s="186">
        <f t="shared" si="331"/>
        <v>0</v>
      </c>
      <c r="Y669" s="186">
        <f t="shared" si="307"/>
        <v>0</v>
      </c>
      <c r="Z669" s="186">
        <f t="shared" si="308"/>
        <v>0</v>
      </c>
      <c r="AA669" s="186">
        <f t="shared" si="309"/>
        <v>0</v>
      </c>
      <c r="AB669" s="186">
        <f t="shared" si="310"/>
        <v>0</v>
      </c>
      <c r="AC669" s="106"/>
      <c r="AD669" s="186">
        <f>'Input| Projects'!Q669*N669*'Input| Escalations'!$K$19</f>
        <v>0</v>
      </c>
      <c r="AE669" s="186">
        <f>'Input| Projects'!R669*O669*'Input| Escalations'!$K$19</f>
        <v>0</v>
      </c>
      <c r="AF669" s="186">
        <f>'Input| Projects'!S669*P669*'Input| Escalations'!$K$19</f>
        <v>0</v>
      </c>
      <c r="AG669" s="186">
        <f>'Input| Projects'!T669*Q669*'Input| Escalations'!$K$19</f>
        <v>0</v>
      </c>
      <c r="AH669" s="186">
        <f>'Input| Projects'!U669*R669*'Input| Escalations'!$K$19</f>
        <v>0</v>
      </c>
      <c r="AI669" s="186">
        <f>'Input| Projects'!V669*S669*'Input| Escalations'!$K$19</f>
        <v>0</v>
      </c>
      <c r="AJ669" s="186">
        <f>'Input| Projects'!W669*T669*'Input| Escalations'!$K$19</f>
        <v>0</v>
      </c>
      <c r="AK669" s="106"/>
      <c r="AL669" s="186" t="str">
        <f>IFERROR(IF('Input| Overheads'!$C$42="Direct costs",SUMPRODUCT(--('Input| Projects'!$AC669="Yes"),'Calc| Overheads Allocation'!C$8,'Calc| Project Costs'!V669),IF('Input| Overheads'!$C$42="Internal labour",SUMPRODUCT(--('Input| Projects'!$AC669="Yes"),'Calc| Overheads Allocation'!C$8,'Calc| Project Costs'!V669,'Input| Projects'!$Y669),IF('Input| Overheads'!$C$42="DNSP defined",SUMPRODUCT(--('Input| Projects'!$AC669="Yes"),'Calc| Overheads Allocation'!C$61,'Input| Projects'!$AF669),""))),"")</f>
        <v/>
      </c>
      <c r="AM669" s="186" t="str">
        <f>IFERROR(IF('Input| Overheads'!$C$42="Direct costs",SUMPRODUCT(--('Input| Projects'!$AC669="Yes"),'Calc| Overheads Allocation'!D$8,'Calc| Project Costs'!W669),IF('Input| Overheads'!$C$42="Internal labour",SUMPRODUCT(--('Input| Projects'!$AC669="Yes"),'Calc| Overheads Allocation'!D$8,'Calc| Project Costs'!W669,'Input| Projects'!$Y669),IF('Input| Overheads'!$C$42="DNSP defined",SUMPRODUCT(--('Input| Projects'!$AC669="Yes"),'Calc| Overheads Allocation'!D$61,'Input| Projects'!$AF669),""))),"")</f>
        <v/>
      </c>
      <c r="AN669" s="186" t="str">
        <f>IFERROR(IF('Input| Overheads'!$C$42="Direct costs",SUMPRODUCT(--('Input| Projects'!$AC669="Yes"),'Calc| Overheads Allocation'!E$8,'Calc| Project Costs'!X669),IF('Input| Overheads'!$C$42="Internal labour",SUMPRODUCT(--('Input| Projects'!$AC669="Yes"),'Calc| Overheads Allocation'!E$8,'Calc| Project Costs'!X669,'Input| Projects'!$Y669),IF('Input| Overheads'!$C$42="DNSP defined",SUMPRODUCT(--('Input| Projects'!$AC669="Yes"),'Calc| Overheads Allocation'!E$61,'Input| Projects'!$AF669),""))),"")</f>
        <v/>
      </c>
      <c r="AO669" s="186" t="str">
        <f>IFERROR(IF('Input| Overheads'!$C$42="Direct costs",SUMPRODUCT(--('Input| Projects'!$AC669="Yes"),'Calc| Overheads Allocation'!F$8,'Calc| Project Costs'!Y669),IF('Input| Overheads'!$C$42="Internal labour",SUMPRODUCT(--('Input| Projects'!$AC669="Yes"),'Calc| Overheads Allocation'!F$8,'Calc| Project Costs'!Y669,'Input| Projects'!$Y669),IF('Input| Overheads'!$C$42="DNSP defined",SUMPRODUCT(--('Input| Projects'!$AC669="Yes"),'Calc| Overheads Allocation'!F$61,'Input| Projects'!$AF669),""))),"")</f>
        <v/>
      </c>
      <c r="AP669" s="186" t="str">
        <f>IFERROR(IF('Input| Overheads'!$C$42="Direct costs",SUMPRODUCT(--('Input| Projects'!$AC669="Yes"),'Calc| Overheads Allocation'!G$8,'Calc| Project Costs'!Z669),IF('Input| Overheads'!$C$42="Internal labour",SUMPRODUCT(--('Input| Projects'!$AC669="Yes"),'Calc| Overheads Allocation'!G$8,'Calc| Project Costs'!Z669,'Input| Projects'!$Y669),IF('Input| Overheads'!$C$42="DNSP defined",SUMPRODUCT(--('Input| Projects'!$AC669="Yes"),'Calc| Overheads Allocation'!G$61,'Input| Projects'!$AF669),""))),"")</f>
        <v/>
      </c>
      <c r="AQ669" s="186" t="str">
        <f>IFERROR(IF('Input| Overheads'!$C$42="Direct costs",SUMPRODUCT(--('Input| Projects'!$AC669="Yes"),'Calc| Overheads Allocation'!H$8,'Calc| Project Costs'!AA669),IF('Input| Overheads'!$C$42="Internal labour",SUMPRODUCT(--('Input| Projects'!$AC669="Yes"),'Calc| Overheads Allocation'!H$8,'Calc| Project Costs'!AA669,'Input| Projects'!$Y669),IF('Input| Overheads'!$C$42="DNSP defined",SUMPRODUCT(--('Input| Projects'!$AC669="Yes"),'Calc| Overheads Allocation'!H$61,'Input| Projects'!$AF669),""))),"")</f>
        <v/>
      </c>
      <c r="AR669" s="186" t="str">
        <f>IFERROR(IF('Input| Overheads'!$C$42="Direct costs",SUMPRODUCT(--('Input| Projects'!$AC669="Yes"),'Calc| Overheads Allocation'!I$8,'Calc| Project Costs'!AB669),IF('Input| Overheads'!$C$42="Internal labour",SUMPRODUCT(--('Input| Projects'!$AC669="Yes"),'Calc| Overheads Allocation'!I$8,'Calc| Project Costs'!AB669,'Input| Projects'!$Y669),IF('Input| Overheads'!$C$42="DNSP defined",SUMPRODUCT(--('Input| Projects'!$AC669="Yes"),'Calc| Overheads Allocation'!I$61,'Input| Projects'!$AF669),""))),"")</f>
        <v/>
      </c>
      <c r="AS669" s="106"/>
      <c r="AT669" s="186" t="str">
        <f>IFERROR(IF('Input| Overheads'!$C$42="Direct costs",SUMPRODUCT(--('Input| Projects'!$AD669="Yes"),'Calc| Overheads Allocation'!C$9,'Calc| Project Costs'!V669),IF('Input| Overheads'!$C$42="Internal labour",SUMPRODUCT(--('Input| Projects'!$AD669="Yes"),'Calc| Overheads Allocation'!C$9,'Calc| Project Costs'!V669,'Input| Projects'!$Y669),IF('Input| Overheads'!$C$42="DNSP defined",SUMPRODUCT(--('Input| Projects'!$AD669="Yes"),'Calc| Overheads Allocation'!C$62,'Input| Projects'!$AG669),""))),"")</f>
        <v/>
      </c>
      <c r="AU669" s="186" t="str">
        <f>IFERROR(IF('Input| Overheads'!$C$42="Direct costs",SUMPRODUCT(--('Input| Projects'!$AD669="Yes"),'Calc| Overheads Allocation'!D$9,'Calc| Project Costs'!W669),IF('Input| Overheads'!$C$42="Internal labour",SUMPRODUCT(--('Input| Projects'!$AD669="Yes"),'Calc| Overheads Allocation'!D$9,'Calc| Project Costs'!W669,'Input| Projects'!$Y669),IF('Input| Overheads'!$C$42="DNSP defined",SUMPRODUCT(--('Input| Projects'!$AD669="Yes"),'Calc| Overheads Allocation'!D$62,'Input| Projects'!$AG669),""))),"")</f>
        <v/>
      </c>
      <c r="AV669" s="186" t="str">
        <f>IFERROR(IF('Input| Overheads'!$C$42="Direct costs",SUMPRODUCT(--('Input| Projects'!$AD669="Yes"),'Calc| Overheads Allocation'!E$9,'Calc| Project Costs'!X669),IF('Input| Overheads'!$C$42="Internal labour",SUMPRODUCT(--('Input| Projects'!$AD669="Yes"),'Calc| Overheads Allocation'!E$9,'Calc| Project Costs'!X669,'Input| Projects'!$Y669),IF('Input| Overheads'!$C$42="DNSP defined",SUMPRODUCT(--('Input| Projects'!$AD669="Yes"),'Calc| Overheads Allocation'!E$62,'Input| Projects'!$AG669),""))),"")</f>
        <v/>
      </c>
      <c r="AW669" s="186" t="str">
        <f>IFERROR(IF('Input| Overheads'!$C$42="Direct costs",SUMPRODUCT(--('Input| Projects'!$AD669="Yes"),'Calc| Overheads Allocation'!F$9,'Calc| Project Costs'!Y669),IF('Input| Overheads'!$C$42="Internal labour",SUMPRODUCT(--('Input| Projects'!$AD669="Yes"),'Calc| Overheads Allocation'!F$9,'Calc| Project Costs'!Y669,'Input| Projects'!$Y669),IF('Input| Overheads'!$C$42="DNSP defined",SUMPRODUCT(--('Input| Projects'!$AD669="Yes"),'Calc| Overheads Allocation'!F$62,'Input| Projects'!$AG669),""))),"")</f>
        <v/>
      </c>
      <c r="AX669" s="186" t="str">
        <f>IFERROR(IF('Input| Overheads'!$C$42="Direct costs",SUMPRODUCT(--('Input| Projects'!$AD669="Yes"),'Calc| Overheads Allocation'!G$9,'Calc| Project Costs'!Z669),IF('Input| Overheads'!$C$42="Internal labour",SUMPRODUCT(--('Input| Projects'!$AD669="Yes"),'Calc| Overheads Allocation'!G$9,'Calc| Project Costs'!Z669,'Input| Projects'!$Y669),IF('Input| Overheads'!$C$42="DNSP defined",SUMPRODUCT(--('Input| Projects'!$AD669="Yes"),'Calc| Overheads Allocation'!G$62,'Input| Projects'!$AG669),""))),"")</f>
        <v/>
      </c>
      <c r="AY669" s="186" t="str">
        <f>IFERROR(IF('Input| Overheads'!$C$42="Direct costs",SUMPRODUCT(--('Input| Projects'!$AD669="Yes"),'Calc| Overheads Allocation'!H$9,'Calc| Project Costs'!AA669),IF('Input| Overheads'!$C$42="Internal labour",SUMPRODUCT(--('Input| Projects'!$AD669="Yes"),'Calc| Overheads Allocation'!H$9,'Calc| Project Costs'!AA669,'Input| Projects'!$Y669),IF('Input| Overheads'!$C$42="DNSP defined",SUMPRODUCT(--('Input| Projects'!$AD669="Yes"),'Calc| Overheads Allocation'!H$62,'Input| Projects'!$AG669),""))),"")</f>
        <v/>
      </c>
      <c r="AZ669" s="186" t="str">
        <f>IFERROR(IF('Input| Overheads'!$C$42="Direct costs",SUMPRODUCT(--('Input| Projects'!$AD669="Yes"),'Calc| Overheads Allocation'!I$9,'Calc| Project Costs'!AB669),IF('Input| Overheads'!$C$42="Internal labour",SUMPRODUCT(--('Input| Projects'!$AD669="Yes"),'Calc| Overheads Allocation'!I$9,'Calc| Project Costs'!AB669,'Input| Projects'!$Y669),IF('Input| Overheads'!$C$42="DNSP defined",SUMPRODUCT(--('Input| Projects'!$AD669="Yes"),'Calc| Overheads Allocation'!I$62,'Input| Projects'!$AG669),""))),"")</f>
        <v/>
      </c>
      <c r="BA669" s="106"/>
      <c r="BB669" s="186">
        <f t="shared" si="332"/>
        <v>0</v>
      </c>
      <c r="BC669" s="186">
        <f t="shared" si="333"/>
        <v>0</v>
      </c>
      <c r="BD669" s="186">
        <f t="shared" si="334"/>
        <v>0</v>
      </c>
      <c r="BE669" s="186">
        <f t="shared" si="311"/>
        <v>0</v>
      </c>
      <c r="BF669" s="186">
        <f t="shared" si="312"/>
        <v>0</v>
      </c>
      <c r="BG669" s="186">
        <f t="shared" si="313"/>
        <v>0</v>
      </c>
      <c r="BH669" s="186">
        <f t="shared" si="314"/>
        <v>0</v>
      </c>
      <c r="BI669" s="97"/>
      <c r="BJ669" s="186" t="str">
        <f t="shared" si="315"/>
        <v/>
      </c>
      <c r="BK669" s="186" t="str">
        <f t="shared" si="316"/>
        <v/>
      </c>
      <c r="BL669" s="186" t="str">
        <f t="shared" si="317"/>
        <v/>
      </c>
      <c r="BM669" s="186" t="str">
        <f t="shared" si="318"/>
        <v/>
      </c>
      <c r="BN669" s="186" t="str">
        <f t="shared" si="319"/>
        <v/>
      </c>
      <c r="BO669" s="186" t="str">
        <f t="shared" si="320"/>
        <v/>
      </c>
      <c r="BP669" s="186" t="str">
        <f t="shared" si="321"/>
        <v/>
      </c>
      <c r="BQ669" s="97"/>
      <c r="BR669" s="186">
        <f t="shared" si="322"/>
        <v>0</v>
      </c>
      <c r="BS669" s="186">
        <f t="shared" si="323"/>
        <v>0</v>
      </c>
      <c r="BT669" s="222">
        <f t="shared" si="324"/>
        <v>0</v>
      </c>
      <c r="BU669" s="222">
        <f t="shared" si="325"/>
        <v>0</v>
      </c>
      <c r="BV669" s="222">
        <f t="shared" si="326"/>
        <v>0</v>
      </c>
      <c r="BW669" s="222">
        <f t="shared" si="327"/>
        <v>0</v>
      </c>
      <c r="BX669" s="222">
        <f t="shared" si="328"/>
        <v>0</v>
      </c>
      <c r="BY669" s="106"/>
      <c r="BZ669" s="197" t="str">
        <f>IF(SUMIF('Input| Projects'!$AS$8:$CP$8,"Dx",'Input| Projects'!$AS669:$CP669)=0,"",SUMIF('Input| Projects'!$AS$8:$CP$8,"Dx",'Input| Projects'!$AS669:$CP669))</f>
        <v/>
      </c>
      <c r="CA669" s="197" t="str">
        <f>IF(SUMIF('Input| Projects'!$AS$8:$CP$8,"Tx",'Input| Projects'!$AS669:$CP669)=0,"",SUMIF('Input| Projects'!$AS$8:$CP$8,"Tx",'Input| Projects'!$AS669:$CP669))</f>
        <v/>
      </c>
      <c r="CB669" s="150" t="str">
        <f t="shared" si="335"/>
        <v/>
      </c>
    </row>
    <row r="670" spans="2:80" x14ac:dyDescent="0.2">
      <c r="B670" s="201">
        <f>IFERROR('Input| Projects'!B670,"")</f>
        <v>661</v>
      </c>
      <c r="C670" s="42" t="str">
        <f>IFERROR(IF('Input| Projects'!C670="","",'Input| Projects'!C670),"")</f>
        <v/>
      </c>
      <c r="D670" s="42" t="str">
        <f>IFERROR(IF('Input| Projects'!D670="","",'Input| Projects'!D670),"")</f>
        <v/>
      </c>
      <c r="E670" s="104"/>
      <c r="F670" s="190">
        <f>IFERROR('Input| Projects'!I670*'Input| Escalations'!$K$19,"")</f>
        <v>0</v>
      </c>
      <c r="G670" s="190">
        <f>IFERROR('Input| Projects'!J670*'Input| Escalations'!$K$19,"")</f>
        <v>0</v>
      </c>
      <c r="H670" s="190">
        <f>IFERROR('Input| Projects'!K670*'Input| Escalations'!$K$19,"")</f>
        <v>0</v>
      </c>
      <c r="I670" s="190">
        <f>IFERROR('Input| Projects'!L670*'Input| Escalations'!$K$19,"")</f>
        <v>0</v>
      </c>
      <c r="J670" s="190">
        <f>IFERROR('Input| Projects'!M670*'Input| Escalations'!$K$19,"")</f>
        <v>0</v>
      </c>
      <c r="K670" s="190">
        <f>IFERROR('Input| Projects'!N670*'Input| Escalations'!$K$19,"")</f>
        <v>0</v>
      </c>
      <c r="L670" s="190">
        <f>IFERROR('Input| Projects'!O670*'Input| Escalations'!$K$19,"")</f>
        <v>0</v>
      </c>
      <c r="M670" s="150" t="str">
        <f>IF(ABS(SUM(F670:L670)-(SUM('Input| Projects'!I670:O670)*'Input| Escalations'!$K$19))&lt;0.0000001,"",1)</f>
        <v/>
      </c>
      <c r="N670" s="192">
        <f>'Input| Projects'!$Y670*INDEX('Input| Escalations'!$H$33:$N$33,MATCH('Calc| Project Costs'!N$9,'Input| Escalations'!$H$23:$N$23,0))+'Input| Projects'!$Z670*INDEX('Input| Escalations'!$H$34:$N$34,MATCH('Calc| Project Costs'!N$9,'Input| Escalations'!$H$23:$N$23,0))+'Input| Projects'!$AA670*INDEX('Input| Escalations'!$H$35:$N$35,MATCH('Calc| Project Costs'!N$9,'Input| Escalations'!$H$23:$N$23,0))+1</f>
        <v>1</v>
      </c>
      <c r="O670" s="192">
        <f>'Input| Projects'!$Y670*INDEX('Input| Escalations'!$H$33:$N$33,MATCH('Calc| Project Costs'!O$9,'Input| Escalations'!$H$23:$N$23,0))+'Input| Projects'!$Z670*INDEX('Input| Escalations'!$H$34:$N$34,MATCH('Calc| Project Costs'!O$9,'Input| Escalations'!$H$23:$N$23,0))+'Input| Projects'!$AA670*INDEX('Input| Escalations'!$H$35:$N$35,MATCH('Calc| Project Costs'!O$9,'Input| Escalations'!$H$23:$N$23,0))+1</f>
        <v>1</v>
      </c>
      <c r="P670" s="192">
        <f>'Input| Projects'!$Y670*INDEX('Input| Escalations'!$H$33:$N$33,MATCH('Calc| Project Costs'!P$9,'Input| Escalations'!$H$23:$N$23,0))+'Input| Projects'!$Z670*INDEX('Input| Escalations'!$H$34:$N$34,MATCH('Calc| Project Costs'!P$9,'Input| Escalations'!$H$23:$N$23,0))+'Input| Projects'!$AA670*INDEX('Input| Escalations'!$H$35:$N$35,MATCH('Calc| Project Costs'!P$9,'Input| Escalations'!$H$23:$N$23,0))+1</f>
        <v>1</v>
      </c>
      <c r="Q670" s="192">
        <f>'Input| Projects'!$Y670*INDEX('Input| Escalations'!$H$33:$N$33,MATCH('Calc| Project Costs'!Q$9,'Input| Escalations'!$H$23:$N$23,0))+'Input| Projects'!$Z670*INDEX('Input| Escalations'!$H$34:$N$34,MATCH('Calc| Project Costs'!Q$9,'Input| Escalations'!$H$23:$N$23,0))+'Input| Projects'!$AA670*INDEX('Input| Escalations'!$H$35:$N$35,MATCH('Calc| Project Costs'!Q$9,'Input| Escalations'!$H$23:$N$23,0))+1</f>
        <v>1</v>
      </c>
      <c r="R670" s="192">
        <f>'Input| Projects'!$Y670*INDEX('Input| Escalations'!$H$33:$N$33,MATCH('Calc| Project Costs'!R$9,'Input| Escalations'!$H$23:$N$23,0))+'Input| Projects'!$Z670*INDEX('Input| Escalations'!$H$34:$N$34,MATCH('Calc| Project Costs'!R$9,'Input| Escalations'!$H$23:$N$23,0))+'Input| Projects'!$AA670*INDEX('Input| Escalations'!$H$35:$N$35,MATCH('Calc| Project Costs'!R$9,'Input| Escalations'!$H$23:$N$23,0))+1</f>
        <v>1</v>
      </c>
      <c r="S670" s="192">
        <f>'Input| Projects'!$Y670*INDEX('Input| Escalations'!$H$33:$N$33,MATCH('Calc| Project Costs'!S$9,'Input| Escalations'!$H$23:$N$23,0))+'Input| Projects'!$Z670*INDEX('Input| Escalations'!$H$34:$N$34,MATCH('Calc| Project Costs'!S$9,'Input| Escalations'!$H$23:$N$23,0))+'Input| Projects'!$AA670*INDEX('Input| Escalations'!$H$35:$N$35,MATCH('Calc| Project Costs'!S$9,'Input| Escalations'!$H$23:$N$23,0))+1</f>
        <v>1</v>
      </c>
      <c r="T670" s="192">
        <f>'Input| Projects'!$Y670*INDEX('Input| Escalations'!$H$33:$N$33,MATCH('Calc| Project Costs'!T$9,'Input| Escalations'!$H$23:$N$23,0))+'Input| Projects'!$Z670*INDEX('Input| Escalations'!$H$34:$N$34,MATCH('Calc| Project Costs'!T$9,'Input| Escalations'!$H$23:$N$23,0))+'Input| Projects'!$AA670*INDEX('Input| Escalations'!$H$35:$N$35,MATCH('Calc| Project Costs'!T$9,'Input| Escalations'!$H$23:$N$23,0))+1</f>
        <v>1</v>
      </c>
      <c r="U670" s="106"/>
      <c r="V670" s="186">
        <f t="shared" si="329"/>
        <v>0</v>
      </c>
      <c r="W670" s="186">
        <f t="shared" si="330"/>
        <v>0</v>
      </c>
      <c r="X670" s="186">
        <f t="shared" si="331"/>
        <v>0</v>
      </c>
      <c r="Y670" s="186">
        <f t="shared" si="307"/>
        <v>0</v>
      </c>
      <c r="Z670" s="186">
        <f t="shared" si="308"/>
        <v>0</v>
      </c>
      <c r="AA670" s="186">
        <f t="shared" si="309"/>
        <v>0</v>
      </c>
      <c r="AB670" s="186">
        <f t="shared" si="310"/>
        <v>0</v>
      </c>
      <c r="AC670" s="106"/>
      <c r="AD670" s="186">
        <f>'Input| Projects'!Q670*N670*'Input| Escalations'!$K$19</f>
        <v>0</v>
      </c>
      <c r="AE670" s="186">
        <f>'Input| Projects'!R670*O670*'Input| Escalations'!$K$19</f>
        <v>0</v>
      </c>
      <c r="AF670" s="186">
        <f>'Input| Projects'!S670*P670*'Input| Escalations'!$K$19</f>
        <v>0</v>
      </c>
      <c r="AG670" s="186">
        <f>'Input| Projects'!T670*Q670*'Input| Escalations'!$K$19</f>
        <v>0</v>
      </c>
      <c r="AH670" s="186">
        <f>'Input| Projects'!U670*R670*'Input| Escalations'!$K$19</f>
        <v>0</v>
      </c>
      <c r="AI670" s="186">
        <f>'Input| Projects'!V670*S670*'Input| Escalations'!$K$19</f>
        <v>0</v>
      </c>
      <c r="AJ670" s="186">
        <f>'Input| Projects'!W670*T670*'Input| Escalations'!$K$19</f>
        <v>0</v>
      </c>
      <c r="AK670" s="106"/>
      <c r="AL670" s="186" t="str">
        <f>IFERROR(IF('Input| Overheads'!$C$42="Direct costs",SUMPRODUCT(--('Input| Projects'!$AC670="Yes"),'Calc| Overheads Allocation'!C$8,'Calc| Project Costs'!V670),IF('Input| Overheads'!$C$42="Internal labour",SUMPRODUCT(--('Input| Projects'!$AC670="Yes"),'Calc| Overheads Allocation'!C$8,'Calc| Project Costs'!V670,'Input| Projects'!$Y670),IF('Input| Overheads'!$C$42="DNSP defined",SUMPRODUCT(--('Input| Projects'!$AC670="Yes"),'Calc| Overheads Allocation'!C$61,'Input| Projects'!$AF670),""))),"")</f>
        <v/>
      </c>
      <c r="AM670" s="186" t="str">
        <f>IFERROR(IF('Input| Overheads'!$C$42="Direct costs",SUMPRODUCT(--('Input| Projects'!$AC670="Yes"),'Calc| Overheads Allocation'!D$8,'Calc| Project Costs'!W670),IF('Input| Overheads'!$C$42="Internal labour",SUMPRODUCT(--('Input| Projects'!$AC670="Yes"),'Calc| Overheads Allocation'!D$8,'Calc| Project Costs'!W670,'Input| Projects'!$Y670),IF('Input| Overheads'!$C$42="DNSP defined",SUMPRODUCT(--('Input| Projects'!$AC670="Yes"),'Calc| Overheads Allocation'!D$61,'Input| Projects'!$AF670),""))),"")</f>
        <v/>
      </c>
      <c r="AN670" s="186" t="str">
        <f>IFERROR(IF('Input| Overheads'!$C$42="Direct costs",SUMPRODUCT(--('Input| Projects'!$AC670="Yes"),'Calc| Overheads Allocation'!E$8,'Calc| Project Costs'!X670),IF('Input| Overheads'!$C$42="Internal labour",SUMPRODUCT(--('Input| Projects'!$AC670="Yes"),'Calc| Overheads Allocation'!E$8,'Calc| Project Costs'!X670,'Input| Projects'!$Y670),IF('Input| Overheads'!$C$42="DNSP defined",SUMPRODUCT(--('Input| Projects'!$AC670="Yes"),'Calc| Overheads Allocation'!E$61,'Input| Projects'!$AF670),""))),"")</f>
        <v/>
      </c>
      <c r="AO670" s="186" t="str">
        <f>IFERROR(IF('Input| Overheads'!$C$42="Direct costs",SUMPRODUCT(--('Input| Projects'!$AC670="Yes"),'Calc| Overheads Allocation'!F$8,'Calc| Project Costs'!Y670),IF('Input| Overheads'!$C$42="Internal labour",SUMPRODUCT(--('Input| Projects'!$AC670="Yes"),'Calc| Overheads Allocation'!F$8,'Calc| Project Costs'!Y670,'Input| Projects'!$Y670),IF('Input| Overheads'!$C$42="DNSP defined",SUMPRODUCT(--('Input| Projects'!$AC670="Yes"),'Calc| Overheads Allocation'!F$61,'Input| Projects'!$AF670),""))),"")</f>
        <v/>
      </c>
      <c r="AP670" s="186" t="str">
        <f>IFERROR(IF('Input| Overheads'!$C$42="Direct costs",SUMPRODUCT(--('Input| Projects'!$AC670="Yes"),'Calc| Overheads Allocation'!G$8,'Calc| Project Costs'!Z670),IF('Input| Overheads'!$C$42="Internal labour",SUMPRODUCT(--('Input| Projects'!$AC670="Yes"),'Calc| Overheads Allocation'!G$8,'Calc| Project Costs'!Z670,'Input| Projects'!$Y670),IF('Input| Overheads'!$C$42="DNSP defined",SUMPRODUCT(--('Input| Projects'!$AC670="Yes"),'Calc| Overheads Allocation'!G$61,'Input| Projects'!$AF670),""))),"")</f>
        <v/>
      </c>
      <c r="AQ670" s="186" t="str">
        <f>IFERROR(IF('Input| Overheads'!$C$42="Direct costs",SUMPRODUCT(--('Input| Projects'!$AC670="Yes"),'Calc| Overheads Allocation'!H$8,'Calc| Project Costs'!AA670),IF('Input| Overheads'!$C$42="Internal labour",SUMPRODUCT(--('Input| Projects'!$AC670="Yes"),'Calc| Overheads Allocation'!H$8,'Calc| Project Costs'!AA670,'Input| Projects'!$Y670),IF('Input| Overheads'!$C$42="DNSP defined",SUMPRODUCT(--('Input| Projects'!$AC670="Yes"),'Calc| Overheads Allocation'!H$61,'Input| Projects'!$AF670),""))),"")</f>
        <v/>
      </c>
      <c r="AR670" s="186" t="str">
        <f>IFERROR(IF('Input| Overheads'!$C$42="Direct costs",SUMPRODUCT(--('Input| Projects'!$AC670="Yes"),'Calc| Overheads Allocation'!I$8,'Calc| Project Costs'!AB670),IF('Input| Overheads'!$C$42="Internal labour",SUMPRODUCT(--('Input| Projects'!$AC670="Yes"),'Calc| Overheads Allocation'!I$8,'Calc| Project Costs'!AB670,'Input| Projects'!$Y670),IF('Input| Overheads'!$C$42="DNSP defined",SUMPRODUCT(--('Input| Projects'!$AC670="Yes"),'Calc| Overheads Allocation'!I$61,'Input| Projects'!$AF670),""))),"")</f>
        <v/>
      </c>
      <c r="AS670" s="106"/>
      <c r="AT670" s="186" t="str">
        <f>IFERROR(IF('Input| Overheads'!$C$42="Direct costs",SUMPRODUCT(--('Input| Projects'!$AD670="Yes"),'Calc| Overheads Allocation'!C$9,'Calc| Project Costs'!V670),IF('Input| Overheads'!$C$42="Internal labour",SUMPRODUCT(--('Input| Projects'!$AD670="Yes"),'Calc| Overheads Allocation'!C$9,'Calc| Project Costs'!V670,'Input| Projects'!$Y670),IF('Input| Overheads'!$C$42="DNSP defined",SUMPRODUCT(--('Input| Projects'!$AD670="Yes"),'Calc| Overheads Allocation'!C$62,'Input| Projects'!$AG670),""))),"")</f>
        <v/>
      </c>
      <c r="AU670" s="186" t="str">
        <f>IFERROR(IF('Input| Overheads'!$C$42="Direct costs",SUMPRODUCT(--('Input| Projects'!$AD670="Yes"),'Calc| Overheads Allocation'!D$9,'Calc| Project Costs'!W670),IF('Input| Overheads'!$C$42="Internal labour",SUMPRODUCT(--('Input| Projects'!$AD670="Yes"),'Calc| Overheads Allocation'!D$9,'Calc| Project Costs'!W670,'Input| Projects'!$Y670),IF('Input| Overheads'!$C$42="DNSP defined",SUMPRODUCT(--('Input| Projects'!$AD670="Yes"),'Calc| Overheads Allocation'!D$62,'Input| Projects'!$AG670),""))),"")</f>
        <v/>
      </c>
      <c r="AV670" s="186" t="str">
        <f>IFERROR(IF('Input| Overheads'!$C$42="Direct costs",SUMPRODUCT(--('Input| Projects'!$AD670="Yes"),'Calc| Overheads Allocation'!E$9,'Calc| Project Costs'!X670),IF('Input| Overheads'!$C$42="Internal labour",SUMPRODUCT(--('Input| Projects'!$AD670="Yes"),'Calc| Overheads Allocation'!E$9,'Calc| Project Costs'!X670,'Input| Projects'!$Y670),IF('Input| Overheads'!$C$42="DNSP defined",SUMPRODUCT(--('Input| Projects'!$AD670="Yes"),'Calc| Overheads Allocation'!E$62,'Input| Projects'!$AG670),""))),"")</f>
        <v/>
      </c>
      <c r="AW670" s="186" t="str">
        <f>IFERROR(IF('Input| Overheads'!$C$42="Direct costs",SUMPRODUCT(--('Input| Projects'!$AD670="Yes"),'Calc| Overheads Allocation'!F$9,'Calc| Project Costs'!Y670),IF('Input| Overheads'!$C$42="Internal labour",SUMPRODUCT(--('Input| Projects'!$AD670="Yes"),'Calc| Overheads Allocation'!F$9,'Calc| Project Costs'!Y670,'Input| Projects'!$Y670),IF('Input| Overheads'!$C$42="DNSP defined",SUMPRODUCT(--('Input| Projects'!$AD670="Yes"),'Calc| Overheads Allocation'!F$62,'Input| Projects'!$AG670),""))),"")</f>
        <v/>
      </c>
      <c r="AX670" s="186" t="str">
        <f>IFERROR(IF('Input| Overheads'!$C$42="Direct costs",SUMPRODUCT(--('Input| Projects'!$AD670="Yes"),'Calc| Overheads Allocation'!G$9,'Calc| Project Costs'!Z670),IF('Input| Overheads'!$C$42="Internal labour",SUMPRODUCT(--('Input| Projects'!$AD670="Yes"),'Calc| Overheads Allocation'!G$9,'Calc| Project Costs'!Z670,'Input| Projects'!$Y670),IF('Input| Overheads'!$C$42="DNSP defined",SUMPRODUCT(--('Input| Projects'!$AD670="Yes"),'Calc| Overheads Allocation'!G$62,'Input| Projects'!$AG670),""))),"")</f>
        <v/>
      </c>
      <c r="AY670" s="186" t="str">
        <f>IFERROR(IF('Input| Overheads'!$C$42="Direct costs",SUMPRODUCT(--('Input| Projects'!$AD670="Yes"),'Calc| Overheads Allocation'!H$9,'Calc| Project Costs'!AA670),IF('Input| Overheads'!$C$42="Internal labour",SUMPRODUCT(--('Input| Projects'!$AD670="Yes"),'Calc| Overheads Allocation'!H$9,'Calc| Project Costs'!AA670,'Input| Projects'!$Y670),IF('Input| Overheads'!$C$42="DNSP defined",SUMPRODUCT(--('Input| Projects'!$AD670="Yes"),'Calc| Overheads Allocation'!H$62,'Input| Projects'!$AG670),""))),"")</f>
        <v/>
      </c>
      <c r="AZ670" s="186" t="str">
        <f>IFERROR(IF('Input| Overheads'!$C$42="Direct costs",SUMPRODUCT(--('Input| Projects'!$AD670="Yes"),'Calc| Overheads Allocation'!I$9,'Calc| Project Costs'!AB670),IF('Input| Overheads'!$C$42="Internal labour",SUMPRODUCT(--('Input| Projects'!$AD670="Yes"),'Calc| Overheads Allocation'!I$9,'Calc| Project Costs'!AB670,'Input| Projects'!$Y670),IF('Input| Overheads'!$C$42="DNSP defined",SUMPRODUCT(--('Input| Projects'!$AD670="Yes"),'Calc| Overheads Allocation'!I$62,'Input| Projects'!$AG670),""))),"")</f>
        <v/>
      </c>
      <c r="BA670" s="106"/>
      <c r="BB670" s="186">
        <f t="shared" si="332"/>
        <v>0</v>
      </c>
      <c r="BC670" s="186">
        <f t="shared" si="333"/>
        <v>0</v>
      </c>
      <c r="BD670" s="186">
        <f t="shared" si="334"/>
        <v>0</v>
      </c>
      <c r="BE670" s="186">
        <f t="shared" si="311"/>
        <v>0</v>
      </c>
      <c r="BF670" s="186">
        <f t="shared" si="312"/>
        <v>0</v>
      </c>
      <c r="BG670" s="186">
        <f t="shared" si="313"/>
        <v>0</v>
      </c>
      <c r="BH670" s="186">
        <f t="shared" si="314"/>
        <v>0</v>
      </c>
      <c r="BI670" s="97"/>
      <c r="BJ670" s="186" t="str">
        <f t="shared" si="315"/>
        <v/>
      </c>
      <c r="BK670" s="186" t="str">
        <f t="shared" si="316"/>
        <v/>
      </c>
      <c r="BL670" s="186" t="str">
        <f t="shared" si="317"/>
        <v/>
      </c>
      <c r="BM670" s="186" t="str">
        <f t="shared" si="318"/>
        <v/>
      </c>
      <c r="BN670" s="186" t="str">
        <f t="shared" si="319"/>
        <v/>
      </c>
      <c r="BO670" s="186" t="str">
        <f t="shared" si="320"/>
        <v/>
      </c>
      <c r="BP670" s="186" t="str">
        <f t="shared" si="321"/>
        <v/>
      </c>
      <c r="BQ670" s="97"/>
      <c r="BR670" s="186">
        <f t="shared" si="322"/>
        <v>0</v>
      </c>
      <c r="BS670" s="186">
        <f t="shared" si="323"/>
        <v>0</v>
      </c>
      <c r="BT670" s="222">
        <f t="shared" si="324"/>
        <v>0</v>
      </c>
      <c r="BU670" s="222">
        <f t="shared" si="325"/>
        <v>0</v>
      </c>
      <c r="BV670" s="222">
        <f t="shared" si="326"/>
        <v>0</v>
      </c>
      <c r="BW670" s="222">
        <f t="shared" si="327"/>
        <v>0</v>
      </c>
      <c r="BX670" s="222">
        <f t="shared" si="328"/>
        <v>0</v>
      </c>
      <c r="BY670" s="106"/>
      <c r="BZ670" s="197" t="str">
        <f>IF(SUMIF('Input| Projects'!$AS$8:$CP$8,"Dx",'Input| Projects'!$AS670:$CP670)=0,"",SUMIF('Input| Projects'!$AS$8:$CP$8,"Dx",'Input| Projects'!$AS670:$CP670))</f>
        <v/>
      </c>
      <c r="CA670" s="197" t="str">
        <f>IF(SUMIF('Input| Projects'!$AS$8:$CP$8,"Tx",'Input| Projects'!$AS670:$CP670)=0,"",SUMIF('Input| Projects'!$AS$8:$CP$8,"Tx",'Input| Projects'!$AS670:$CP670))</f>
        <v/>
      </c>
      <c r="CB670" s="150" t="str">
        <f t="shared" si="335"/>
        <v/>
      </c>
    </row>
    <row r="671" spans="2:80" x14ac:dyDescent="0.2">
      <c r="B671" s="201">
        <f>IFERROR('Input| Projects'!B671,"")</f>
        <v>662</v>
      </c>
      <c r="C671" s="42" t="str">
        <f>IFERROR(IF('Input| Projects'!C671="","",'Input| Projects'!C671),"")</f>
        <v/>
      </c>
      <c r="D671" s="42" t="str">
        <f>IFERROR(IF('Input| Projects'!D671="","",'Input| Projects'!D671),"")</f>
        <v/>
      </c>
      <c r="E671" s="104"/>
      <c r="F671" s="190">
        <f>IFERROR('Input| Projects'!I671*'Input| Escalations'!$K$19,"")</f>
        <v>0</v>
      </c>
      <c r="G671" s="190">
        <f>IFERROR('Input| Projects'!J671*'Input| Escalations'!$K$19,"")</f>
        <v>0</v>
      </c>
      <c r="H671" s="190">
        <f>IFERROR('Input| Projects'!K671*'Input| Escalations'!$K$19,"")</f>
        <v>0</v>
      </c>
      <c r="I671" s="190">
        <f>IFERROR('Input| Projects'!L671*'Input| Escalations'!$K$19,"")</f>
        <v>0</v>
      </c>
      <c r="J671" s="190">
        <f>IFERROR('Input| Projects'!M671*'Input| Escalations'!$K$19,"")</f>
        <v>0</v>
      </c>
      <c r="K671" s="190">
        <f>IFERROR('Input| Projects'!N671*'Input| Escalations'!$K$19,"")</f>
        <v>0</v>
      </c>
      <c r="L671" s="190">
        <f>IFERROR('Input| Projects'!O671*'Input| Escalations'!$K$19,"")</f>
        <v>0</v>
      </c>
      <c r="M671" s="150" t="str">
        <f>IF(ABS(SUM(F671:L671)-(SUM('Input| Projects'!I671:O671)*'Input| Escalations'!$K$19))&lt;0.0000001,"",1)</f>
        <v/>
      </c>
      <c r="N671" s="192">
        <f>'Input| Projects'!$Y671*INDEX('Input| Escalations'!$H$33:$N$33,MATCH('Calc| Project Costs'!N$9,'Input| Escalations'!$H$23:$N$23,0))+'Input| Projects'!$Z671*INDEX('Input| Escalations'!$H$34:$N$34,MATCH('Calc| Project Costs'!N$9,'Input| Escalations'!$H$23:$N$23,0))+'Input| Projects'!$AA671*INDEX('Input| Escalations'!$H$35:$N$35,MATCH('Calc| Project Costs'!N$9,'Input| Escalations'!$H$23:$N$23,0))+1</f>
        <v>1</v>
      </c>
      <c r="O671" s="192">
        <f>'Input| Projects'!$Y671*INDEX('Input| Escalations'!$H$33:$N$33,MATCH('Calc| Project Costs'!O$9,'Input| Escalations'!$H$23:$N$23,0))+'Input| Projects'!$Z671*INDEX('Input| Escalations'!$H$34:$N$34,MATCH('Calc| Project Costs'!O$9,'Input| Escalations'!$H$23:$N$23,0))+'Input| Projects'!$AA671*INDEX('Input| Escalations'!$H$35:$N$35,MATCH('Calc| Project Costs'!O$9,'Input| Escalations'!$H$23:$N$23,0))+1</f>
        <v>1</v>
      </c>
      <c r="P671" s="192">
        <f>'Input| Projects'!$Y671*INDEX('Input| Escalations'!$H$33:$N$33,MATCH('Calc| Project Costs'!P$9,'Input| Escalations'!$H$23:$N$23,0))+'Input| Projects'!$Z671*INDEX('Input| Escalations'!$H$34:$N$34,MATCH('Calc| Project Costs'!P$9,'Input| Escalations'!$H$23:$N$23,0))+'Input| Projects'!$AA671*INDEX('Input| Escalations'!$H$35:$N$35,MATCH('Calc| Project Costs'!P$9,'Input| Escalations'!$H$23:$N$23,0))+1</f>
        <v>1</v>
      </c>
      <c r="Q671" s="192">
        <f>'Input| Projects'!$Y671*INDEX('Input| Escalations'!$H$33:$N$33,MATCH('Calc| Project Costs'!Q$9,'Input| Escalations'!$H$23:$N$23,0))+'Input| Projects'!$Z671*INDEX('Input| Escalations'!$H$34:$N$34,MATCH('Calc| Project Costs'!Q$9,'Input| Escalations'!$H$23:$N$23,0))+'Input| Projects'!$AA671*INDEX('Input| Escalations'!$H$35:$N$35,MATCH('Calc| Project Costs'!Q$9,'Input| Escalations'!$H$23:$N$23,0))+1</f>
        <v>1</v>
      </c>
      <c r="R671" s="192">
        <f>'Input| Projects'!$Y671*INDEX('Input| Escalations'!$H$33:$N$33,MATCH('Calc| Project Costs'!R$9,'Input| Escalations'!$H$23:$N$23,0))+'Input| Projects'!$Z671*INDEX('Input| Escalations'!$H$34:$N$34,MATCH('Calc| Project Costs'!R$9,'Input| Escalations'!$H$23:$N$23,0))+'Input| Projects'!$AA671*INDEX('Input| Escalations'!$H$35:$N$35,MATCH('Calc| Project Costs'!R$9,'Input| Escalations'!$H$23:$N$23,0))+1</f>
        <v>1</v>
      </c>
      <c r="S671" s="192">
        <f>'Input| Projects'!$Y671*INDEX('Input| Escalations'!$H$33:$N$33,MATCH('Calc| Project Costs'!S$9,'Input| Escalations'!$H$23:$N$23,0))+'Input| Projects'!$Z671*INDEX('Input| Escalations'!$H$34:$N$34,MATCH('Calc| Project Costs'!S$9,'Input| Escalations'!$H$23:$N$23,0))+'Input| Projects'!$AA671*INDEX('Input| Escalations'!$H$35:$N$35,MATCH('Calc| Project Costs'!S$9,'Input| Escalations'!$H$23:$N$23,0))+1</f>
        <v>1</v>
      </c>
      <c r="T671" s="192">
        <f>'Input| Projects'!$Y671*INDEX('Input| Escalations'!$H$33:$N$33,MATCH('Calc| Project Costs'!T$9,'Input| Escalations'!$H$23:$N$23,0))+'Input| Projects'!$Z671*INDEX('Input| Escalations'!$H$34:$N$34,MATCH('Calc| Project Costs'!T$9,'Input| Escalations'!$H$23:$N$23,0))+'Input| Projects'!$AA671*INDEX('Input| Escalations'!$H$35:$N$35,MATCH('Calc| Project Costs'!T$9,'Input| Escalations'!$H$23:$N$23,0))+1</f>
        <v>1</v>
      </c>
      <c r="U671" s="106"/>
      <c r="V671" s="186">
        <f t="shared" si="329"/>
        <v>0</v>
      </c>
      <c r="W671" s="186">
        <f t="shared" si="330"/>
        <v>0</v>
      </c>
      <c r="X671" s="186">
        <f t="shared" si="331"/>
        <v>0</v>
      </c>
      <c r="Y671" s="186">
        <f t="shared" si="307"/>
        <v>0</v>
      </c>
      <c r="Z671" s="186">
        <f t="shared" si="308"/>
        <v>0</v>
      </c>
      <c r="AA671" s="186">
        <f t="shared" si="309"/>
        <v>0</v>
      </c>
      <c r="AB671" s="186">
        <f t="shared" si="310"/>
        <v>0</v>
      </c>
      <c r="AC671" s="106"/>
      <c r="AD671" s="186">
        <f>'Input| Projects'!Q671*N671*'Input| Escalations'!$K$19</f>
        <v>0</v>
      </c>
      <c r="AE671" s="186">
        <f>'Input| Projects'!R671*O671*'Input| Escalations'!$K$19</f>
        <v>0</v>
      </c>
      <c r="AF671" s="186">
        <f>'Input| Projects'!S671*P671*'Input| Escalations'!$K$19</f>
        <v>0</v>
      </c>
      <c r="AG671" s="186">
        <f>'Input| Projects'!T671*Q671*'Input| Escalations'!$K$19</f>
        <v>0</v>
      </c>
      <c r="AH671" s="186">
        <f>'Input| Projects'!U671*R671*'Input| Escalations'!$K$19</f>
        <v>0</v>
      </c>
      <c r="AI671" s="186">
        <f>'Input| Projects'!V671*S671*'Input| Escalations'!$K$19</f>
        <v>0</v>
      </c>
      <c r="AJ671" s="186">
        <f>'Input| Projects'!W671*T671*'Input| Escalations'!$K$19</f>
        <v>0</v>
      </c>
      <c r="AK671" s="106"/>
      <c r="AL671" s="186" t="str">
        <f>IFERROR(IF('Input| Overheads'!$C$42="Direct costs",SUMPRODUCT(--('Input| Projects'!$AC671="Yes"),'Calc| Overheads Allocation'!C$8,'Calc| Project Costs'!V671),IF('Input| Overheads'!$C$42="Internal labour",SUMPRODUCT(--('Input| Projects'!$AC671="Yes"),'Calc| Overheads Allocation'!C$8,'Calc| Project Costs'!V671,'Input| Projects'!$Y671),IF('Input| Overheads'!$C$42="DNSP defined",SUMPRODUCT(--('Input| Projects'!$AC671="Yes"),'Calc| Overheads Allocation'!C$61,'Input| Projects'!$AF671),""))),"")</f>
        <v/>
      </c>
      <c r="AM671" s="186" t="str">
        <f>IFERROR(IF('Input| Overheads'!$C$42="Direct costs",SUMPRODUCT(--('Input| Projects'!$AC671="Yes"),'Calc| Overheads Allocation'!D$8,'Calc| Project Costs'!W671),IF('Input| Overheads'!$C$42="Internal labour",SUMPRODUCT(--('Input| Projects'!$AC671="Yes"),'Calc| Overheads Allocation'!D$8,'Calc| Project Costs'!W671,'Input| Projects'!$Y671),IF('Input| Overheads'!$C$42="DNSP defined",SUMPRODUCT(--('Input| Projects'!$AC671="Yes"),'Calc| Overheads Allocation'!D$61,'Input| Projects'!$AF671),""))),"")</f>
        <v/>
      </c>
      <c r="AN671" s="186" t="str">
        <f>IFERROR(IF('Input| Overheads'!$C$42="Direct costs",SUMPRODUCT(--('Input| Projects'!$AC671="Yes"),'Calc| Overheads Allocation'!E$8,'Calc| Project Costs'!X671),IF('Input| Overheads'!$C$42="Internal labour",SUMPRODUCT(--('Input| Projects'!$AC671="Yes"),'Calc| Overheads Allocation'!E$8,'Calc| Project Costs'!X671,'Input| Projects'!$Y671),IF('Input| Overheads'!$C$42="DNSP defined",SUMPRODUCT(--('Input| Projects'!$AC671="Yes"),'Calc| Overheads Allocation'!E$61,'Input| Projects'!$AF671),""))),"")</f>
        <v/>
      </c>
      <c r="AO671" s="186" t="str">
        <f>IFERROR(IF('Input| Overheads'!$C$42="Direct costs",SUMPRODUCT(--('Input| Projects'!$AC671="Yes"),'Calc| Overheads Allocation'!F$8,'Calc| Project Costs'!Y671),IF('Input| Overheads'!$C$42="Internal labour",SUMPRODUCT(--('Input| Projects'!$AC671="Yes"),'Calc| Overheads Allocation'!F$8,'Calc| Project Costs'!Y671,'Input| Projects'!$Y671),IF('Input| Overheads'!$C$42="DNSP defined",SUMPRODUCT(--('Input| Projects'!$AC671="Yes"),'Calc| Overheads Allocation'!F$61,'Input| Projects'!$AF671),""))),"")</f>
        <v/>
      </c>
      <c r="AP671" s="186" t="str">
        <f>IFERROR(IF('Input| Overheads'!$C$42="Direct costs",SUMPRODUCT(--('Input| Projects'!$AC671="Yes"),'Calc| Overheads Allocation'!G$8,'Calc| Project Costs'!Z671),IF('Input| Overheads'!$C$42="Internal labour",SUMPRODUCT(--('Input| Projects'!$AC671="Yes"),'Calc| Overheads Allocation'!G$8,'Calc| Project Costs'!Z671,'Input| Projects'!$Y671),IF('Input| Overheads'!$C$42="DNSP defined",SUMPRODUCT(--('Input| Projects'!$AC671="Yes"),'Calc| Overheads Allocation'!G$61,'Input| Projects'!$AF671),""))),"")</f>
        <v/>
      </c>
      <c r="AQ671" s="186" t="str">
        <f>IFERROR(IF('Input| Overheads'!$C$42="Direct costs",SUMPRODUCT(--('Input| Projects'!$AC671="Yes"),'Calc| Overheads Allocation'!H$8,'Calc| Project Costs'!AA671),IF('Input| Overheads'!$C$42="Internal labour",SUMPRODUCT(--('Input| Projects'!$AC671="Yes"),'Calc| Overheads Allocation'!H$8,'Calc| Project Costs'!AA671,'Input| Projects'!$Y671),IF('Input| Overheads'!$C$42="DNSP defined",SUMPRODUCT(--('Input| Projects'!$AC671="Yes"),'Calc| Overheads Allocation'!H$61,'Input| Projects'!$AF671),""))),"")</f>
        <v/>
      </c>
      <c r="AR671" s="186" t="str">
        <f>IFERROR(IF('Input| Overheads'!$C$42="Direct costs",SUMPRODUCT(--('Input| Projects'!$AC671="Yes"),'Calc| Overheads Allocation'!I$8,'Calc| Project Costs'!AB671),IF('Input| Overheads'!$C$42="Internal labour",SUMPRODUCT(--('Input| Projects'!$AC671="Yes"),'Calc| Overheads Allocation'!I$8,'Calc| Project Costs'!AB671,'Input| Projects'!$Y671),IF('Input| Overheads'!$C$42="DNSP defined",SUMPRODUCT(--('Input| Projects'!$AC671="Yes"),'Calc| Overheads Allocation'!I$61,'Input| Projects'!$AF671),""))),"")</f>
        <v/>
      </c>
      <c r="AS671" s="106"/>
      <c r="AT671" s="186" t="str">
        <f>IFERROR(IF('Input| Overheads'!$C$42="Direct costs",SUMPRODUCT(--('Input| Projects'!$AD671="Yes"),'Calc| Overheads Allocation'!C$9,'Calc| Project Costs'!V671),IF('Input| Overheads'!$C$42="Internal labour",SUMPRODUCT(--('Input| Projects'!$AD671="Yes"),'Calc| Overheads Allocation'!C$9,'Calc| Project Costs'!V671,'Input| Projects'!$Y671),IF('Input| Overheads'!$C$42="DNSP defined",SUMPRODUCT(--('Input| Projects'!$AD671="Yes"),'Calc| Overheads Allocation'!C$62,'Input| Projects'!$AG671),""))),"")</f>
        <v/>
      </c>
      <c r="AU671" s="186" t="str">
        <f>IFERROR(IF('Input| Overheads'!$C$42="Direct costs",SUMPRODUCT(--('Input| Projects'!$AD671="Yes"),'Calc| Overheads Allocation'!D$9,'Calc| Project Costs'!W671),IF('Input| Overheads'!$C$42="Internal labour",SUMPRODUCT(--('Input| Projects'!$AD671="Yes"),'Calc| Overheads Allocation'!D$9,'Calc| Project Costs'!W671,'Input| Projects'!$Y671),IF('Input| Overheads'!$C$42="DNSP defined",SUMPRODUCT(--('Input| Projects'!$AD671="Yes"),'Calc| Overheads Allocation'!D$62,'Input| Projects'!$AG671),""))),"")</f>
        <v/>
      </c>
      <c r="AV671" s="186" t="str">
        <f>IFERROR(IF('Input| Overheads'!$C$42="Direct costs",SUMPRODUCT(--('Input| Projects'!$AD671="Yes"),'Calc| Overheads Allocation'!E$9,'Calc| Project Costs'!X671),IF('Input| Overheads'!$C$42="Internal labour",SUMPRODUCT(--('Input| Projects'!$AD671="Yes"),'Calc| Overheads Allocation'!E$9,'Calc| Project Costs'!X671,'Input| Projects'!$Y671),IF('Input| Overheads'!$C$42="DNSP defined",SUMPRODUCT(--('Input| Projects'!$AD671="Yes"),'Calc| Overheads Allocation'!E$62,'Input| Projects'!$AG671),""))),"")</f>
        <v/>
      </c>
      <c r="AW671" s="186" t="str">
        <f>IFERROR(IF('Input| Overheads'!$C$42="Direct costs",SUMPRODUCT(--('Input| Projects'!$AD671="Yes"),'Calc| Overheads Allocation'!F$9,'Calc| Project Costs'!Y671),IF('Input| Overheads'!$C$42="Internal labour",SUMPRODUCT(--('Input| Projects'!$AD671="Yes"),'Calc| Overheads Allocation'!F$9,'Calc| Project Costs'!Y671,'Input| Projects'!$Y671),IF('Input| Overheads'!$C$42="DNSP defined",SUMPRODUCT(--('Input| Projects'!$AD671="Yes"),'Calc| Overheads Allocation'!F$62,'Input| Projects'!$AG671),""))),"")</f>
        <v/>
      </c>
      <c r="AX671" s="186" t="str">
        <f>IFERROR(IF('Input| Overheads'!$C$42="Direct costs",SUMPRODUCT(--('Input| Projects'!$AD671="Yes"),'Calc| Overheads Allocation'!G$9,'Calc| Project Costs'!Z671),IF('Input| Overheads'!$C$42="Internal labour",SUMPRODUCT(--('Input| Projects'!$AD671="Yes"),'Calc| Overheads Allocation'!G$9,'Calc| Project Costs'!Z671,'Input| Projects'!$Y671),IF('Input| Overheads'!$C$42="DNSP defined",SUMPRODUCT(--('Input| Projects'!$AD671="Yes"),'Calc| Overheads Allocation'!G$62,'Input| Projects'!$AG671),""))),"")</f>
        <v/>
      </c>
      <c r="AY671" s="186" t="str">
        <f>IFERROR(IF('Input| Overheads'!$C$42="Direct costs",SUMPRODUCT(--('Input| Projects'!$AD671="Yes"),'Calc| Overheads Allocation'!H$9,'Calc| Project Costs'!AA671),IF('Input| Overheads'!$C$42="Internal labour",SUMPRODUCT(--('Input| Projects'!$AD671="Yes"),'Calc| Overheads Allocation'!H$9,'Calc| Project Costs'!AA671,'Input| Projects'!$Y671),IF('Input| Overheads'!$C$42="DNSP defined",SUMPRODUCT(--('Input| Projects'!$AD671="Yes"),'Calc| Overheads Allocation'!H$62,'Input| Projects'!$AG671),""))),"")</f>
        <v/>
      </c>
      <c r="AZ671" s="186" t="str">
        <f>IFERROR(IF('Input| Overheads'!$C$42="Direct costs",SUMPRODUCT(--('Input| Projects'!$AD671="Yes"),'Calc| Overheads Allocation'!I$9,'Calc| Project Costs'!AB671),IF('Input| Overheads'!$C$42="Internal labour",SUMPRODUCT(--('Input| Projects'!$AD671="Yes"),'Calc| Overheads Allocation'!I$9,'Calc| Project Costs'!AB671,'Input| Projects'!$Y671),IF('Input| Overheads'!$C$42="DNSP defined",SUMPRODUCT(--('Input| Projects'!$AD671="Yes"),'Calc| Overheads Allocation'!I$62,'Input| Projects'!$AG671),""))),"")</f>
        <v/>
      </c>
      <c r="BA671" s="106"/>
      <c r="BB671" s="186">
        <f t="shared" si="332"/>
        <v>0</v>
      </c>
      <c r="BC671" s="186">
        <f t="shared" si="333"/>
        <v>0</v>
      </c>
      <c r="BD671" s="186">
        <f t="shared" si="334"/>
        <v>0</v>
      </c>
      <c r="BE671" s="186">
        <f t="shared" si="311"/>
        <v>0</v>
      </c>
      <c r="BF671" s="186">
        <f t="shared" si="312"/>
        <v>0</v>
      </c>
      <c r="BG671" s="186">
        <f t="shared" si="313"/>
        <v>0</v>
      </c>
      <c r="BH671" s="186">
        <f t="shared" si="314"/>
        <v>0</v>
      </c>
      <c r="BI671" s="97"/>
      <c r="BJ671" s="186" t="str">
        <f t="shared" si="315"/>
        <v/>
      </c>
      <c r="BK671" s="186" t="str">
        <f t="shared" si="316"/>
        <v/>
      </c>
      <c r="BL671" s="186" t="str">
        <f t="shared" si="317"/>
        <v/>
      </c>
      <c r="BM671" s="186" t="str">
        <f t="shared" si="318"/>
        <v/>
      </c>
      <c r="BN671" s="186" t="str">
        <f t="shared" si="319"/>
        <v/>
      </c>
      <c r="BO671" s="186" t="str">
        <f t="shared" si="320"/>
        <v/>
      </c>
      <c r="BP671" s="186" t="str">
        <f t="shared" si="321"/>
        <v/>
      </c>
      <c r="BQ671" s="97"/>
      <c r="BR671" s="186">
        <f t="shared" si="322"/>
        <v>0</v>
      </c>
      <c r="BS671" s="186">
        <f t="shared" si="323"/>
        <v>0</v>
      </c>
      <c r="BT671" s="222">
        <f t="shared" si="324"/>
        <v>0</v>
      </c>
      <c r="BU671" s="222">
        <f t="shared" si="325"/>
        <v>0</v>
      </c>
      <c r="BV671" s="222">
        <f t="shared" si="326"/>
        <v>0</v>
      </c>
      <c r="BW671" s="222">
        <f t="shared" si="327"/>
        <v>0</v>
      </c>
      <c r="BX671" s="222">
        <f t="shared" si="328"/>
        <v>0</v>
      </c>
      <c r="BY671" s="106"/>
      <c r="BZ671" s="197" t="str">
        <f>IF(SUMIF('Input| Projects'!$AS$8:$CP$8,"Dx",'Input| Projects'!$AS671:$CP671)=0,"",SUMIF('Input| Projects'!$AS$8:$CP$8,"Dx",'Input| Projects'!$AS671:$CP671))</f>
        <v/>
      </c>
      <c r="CA671" s="197" t="str">
        <f>IF(SUMIF('Input| Projects'!$AS$8:$CP$8,"Tx",'Input| Projects'!$AS671:$CP671)=0,"",SUMIF('Input| Projects'!$AS$8:$CP$8,"Tx",'Input| Projects'!$AS671:$CP671))</f>
        <v/>
      </c>
      <c r="CB671" s="150" t="str">
        <f t="shared" si="335"/>
        <v/>
      </c>
    </row>
    <row r="672" spans="2:80" x14ac:dyDescent="0.2">
      <c r="B672" s="201">
        <f>IFERROR('Input| Projects'!B672,"")</f>
        <v>663</v>
      </c>
      <c r="C672" s="42" t="str">
        <f>IFERROR(IF('Input| Projects'!C672="","",'Input| Projects'!C672),"")</f>
        <v/>
      </c>
      <c r="D672" s="42" t="str">
        <f>IFERROR(IF('Input| Projects'!D672="","",'Input| Projects'!D672),"")</f>
        <v/>
      </c>
      <c r="E672" s="104"/>
      <c r="F672" s="190">
        <f>IFERROR('Input| Projects'!I672*'Input| Escalations'!$K$19,"")</f>
        <v>0</v>
      </c>
      <c r="G672" s="190">
        <f>IFERROR('Input| Projects'!J672*'Input| Escalations'!$K$19,"")</f>
        <v>0</v>
      </c>
      <c r="H672" s="190">
        <f>IFERROR('Input| Projects'!K672*'Input| Escalations'!$K$19,"")</f>
        <v>0</v>
      </c>
      <c r="I672" s="190">
        <f>IFERROR('Input| Projects'!L672*'Input| Escalations'!$K$19,"")</f>
        <v>0</v>
      </c>
      <c r="J672" s="190">
        <f>IFERROR('Input| Projects'!M672*'Input| Escalations'!$K$19,"")</f>
        <v>0</v>
      </c>
      <c r="K672" s="190">
        <f>IFERROR('Input| Projects'!N672*'Input| Escalations'!$K$19,"")</f>
        <v>0</v>
      </c>
      <c r="L672" s="190">
        <f>IFERROR('Input| Projects'!O672*'Input| Escalations'!$K$19,"")</f>
        <v>0</v>
      </c>
      <c r="M672" s="150" t="str">
        <f>IF(ABS(SUM(F672:L672)-(SUM('Input| Projects'!I672:O672)*'Input| Escalations'!$K$19))&lt;0.0000001,"",1)</f>
        <v/>
      </c>
      <c r="N672" s="192">
        <f>'Input| Projects'!$Y672*INDEX('Input| Escalations'!$H$33:$N$33,MATCH('Calc| Project Costs'!N$9,'Input| Escalations'!$H$23:$N$23,0))+'Input| Projects'!$Z672*INDEX('Input| Escalations'!$H$34:$N$34,MATCH('Calc| Project Costs'!N$9,'Input| Escalations'!$H$23:$N$23,0))+'Input| Projects'!$AA672*INDEX('Input| Escalations'!$H$35:$N$35,MATCH('Calc| Project Costs'!N$9,'Input| Escalations'!$H$23:$N$23,0))+1</f>
        <v>1</v>
      </c>
      <c r="O672" s="192">
        <f>'Input| Projects'!$Y672*INDEX('Input| Escalations'!$H$33:$N$33,MATCH('Calc| Project Costs'!O$9,'Input| Escalations'!$H$23:$N$23,0))+'Input| Projects'!$Z672*INDEX('Input| Escalations'!$H$34:$N$34,MATCH('Calc| Project Costs'!O$9,'Input| Escalations'!$H$23:$N$23,0))+'Input| Projects'!$AA672*INDEX('Input| Escalations'!$H$35:$N$35,MATCH('Calc| Project Costs'!O$9,'Input| Escalations'!$H$23:$N$23,0))+1</f>
        <v>1</v>
      </c>
      <c r="P672" s="192">
        <f>'Input| Projects'!$Y672*INDEX('Input| Escalations'!$H$33:$N$33,MATCH('Calc| Project Costs'!P$9,'Input| Escalations'!$H$23:$N$23,0))+'Input| Projects'!$Z672*INDEX('Input| Escalations'!$H$34:$N$34,MATCH('Calc| Project Costs'!P$9,'Input| Escalations'!$H$23:$N$23,0))+'Input| Projects'!$AA672*INDEX('Input| Escalations'!$H$35:$N$35,MATCH('Calc| Project Costs'!P$9,'Input| Escalations'!$H$23:$N$23,0))+1</f>
        <v>1</v>
      </c>
      <c r="Q672" s="192">
        <f>'Input| Projects'!$Y672*INDEX('Input| Escalations'!$H$33:$N$33,MATCH('Calc| Project Costs'!Q$9,'Input| Escalations'!$H$23:$N$23,0))+'Input| Projects'!$Z672*INDEX('Input| Escalations'!$H$34:$N$34,MATCH('Calc| Project Costs'!Q$9,'Input| Escalations'!$H$23:$N$23,0))+'Input| Projects'!$AA672*INDEX('Input| Escalations'!$H$35:$N$35,MATCH('Calc| Project Costs'!Q$9,'Input| Escalations'!$H$23:$N$23,0))+1</f>
        <v>1</v>
      </c>
      <c r="R672" s="192">
        <f>'Input| Projects'!$Y672*INDEX('Input| Escalations'!$H$33:$N$33,MATCH('Calc| Project Costs'!R$9,'Input| Escalations'!$H$23:$N$23,0))+'Input| Projects'!$Z672*INDEX('Input| Escalations'!$H$34:$N$34,MATCH('Calc| Project Costs'!R$9,'Input| Escalations'!$H$23:$N$23,0))+'Input| Projects'!$AA672*INDEX('Input| Escalations'!$H$35:$N$35,MATCH('Calc| Project Costs'!R$9,'Input| Escalations'!$H$23:$N$23,0))+1</f>
        <v>1</v>
      </c>
      <c r="S672" s="192">
        <f>'Input| Projects'!$Y672*INDEX('Input| Escalations'!$H$33:$N$33,MATCH('Calc| Project Costs'!S$9,'Input| Escalations'!$H$23:$N$23,0))+'Input| Projects'!$Z672*INDEX('Input| Escalations'!$H$34:$N$34,MATCH('Calc| Project Costs'!S$9,'Input| Escalations'!$H$23:$N$23,0))+'Input| Projects'!$AA672*INDEX('Input| Escalations'!$H$35:$N$35,MATCH('Calc| Project Costs'!S$9,'Input| Escalations'!$H$23:$N$23,0))+1</f>
        <v>1</v>
      </c>
      <c r="T672" s="192">
        <f>'Input| Projects'!$Y672*INDEX('Input| Escalations'!$H$33:$N$33,MATCH('Calc| Project Costs'!T$9,'Input| Escalations'!$H$23:$N$23,0))+'Input| Projects'!$Z672*INDEX('Input| Escalations'!$H$34:$N$34,MATCH('Calc| Project Costs'!T$9,'Input| Escalations'!$H$23:$N$23,0))+'Input| Projects'!$AA672*INDEX('Input| Escalations'!$H$35:$N$35,MATCH('Calc| Project Costs'!T$9,'Input| Escalations'!$H$23:$N$23,0))+1</f>
        <v>1</v>
      </c>
      <c r="U672" s="106"/>
      <c r="V672" s="186">
        <f t="shared" si="329"/>
        <v>0</v>
      </c>
      <c r="W672" s="186">
        <f t="shared" si="330"/>
        <v>0</v>
      </c>
      <c r="X672" s="186">
        <f t="shared" si="331"/>
        <v>0</v>
      </c>
      <c r="Y672" s="186">
        <f t="shared" si="307"/>
        <v>0</v>
      </c>
      <c r="Z672" s="186">
        <f t="shared" si="308"/>
        <v>0</v>
      </c>
      <c r="AA672" s="186">
        <f t="shared" si="309"/>
        <v>0</v>
      </c>
      <c r="AB672" s="186">
        <f t="shared" si="310"/>
        <v>0</v>
      </c>
      <c r="AC672" s="106"/>
      <c r="AD672" s="186">
        <f>'Input| Projects'!Q672*N672*'Input| Escalations'!$K$19</f>
        <v>0</v>
      </c>
      <c r="AE672" s="186">
        <f>'Input| Projects'!R672*O672*'Input| Escalations'!$K$19</f>
        <v>0</v>
      </c>
      <c r="AF672" s="186">
        <f>'Input| Projects'!S672*P672*'Input| Escalations'!$K$19</f>
        <v>0</v>
      </c>
      <c r="AG672" s="186">
        <f>'Input| Projects'!T672*Q672*'Input| Escalations'!$K$19</f>
        <v>0</v>
      </c>
      <c r="AH672" s="186">
        <f>'Input| Projects'!U672*R672*'Input| Escalations'!$K$19</f>
        <v>0</v>
      </c>
      <c r="AI672" s="186">
        <f>'Input| Projects'!V672*S672*'Input| Escalations'!$K$19</f>
        <v>0</v>
      </c>
      <c r="AJ672" s="186">
        <f>'Input| Projects'!W672*T672*'Input| Escalations'!$K$19</f>
        <v>0</v>
      </c>
      <c r="AK672" s="106"/>
      <c r="AL672" s="186" t="str">
        <f>IFERROR(IF('Input| Overheads'!$C$42="Direct costs",SUMPRODUCT(--('Input| Projects'!$AC672="Yes"),'Calc| Overheads Allocation'!C$8,'Calc| Project Costs'!V672),IF('Input| Overheads'!$C$42="Internal labour",SUMPRODUCT(--('Input| Projects'!$AC672="Yes"),'Calc| Overheads Allocation'!C$8,'Calc| Project Costs'!V672,'Input| Projects'!$Y672),IF('Input| Overheads'!$C$42="DNSP defined",SUMPRODUCT(--('Input| Projects'!$AC672="Yes"),'Calc| Overheads Allocation'!C$61,'Input| Projects'!$AF672),""))),"")</f>
        <v/>
      </c>
      <c r="AM672" s="186" t="str">
        <f>IFERROR(IF('Input| Overheads'!$C$42="Direct costs",SUMPRODUCT(--('Input| Projects'!$AC672="Yes"),'Calc| Overheads Allocation'!D$8,'Calc| Project Costs'!W672),IF('Input| Overheads'!$C$42="Internal labour",SUMPRODUCT(--('Input| Projects'!$AC672="Yes"),'Calc| Overheads Allocation'!D$8,'Calc| Project Costs'!W672,'Input| Projects'!$Y672),IF('Input| Overheads'!$C$42="DNSP defined",SUMPRODUCT(--('Input| Projects'!$AC672="Yes"),'Calc| Overheads Allocation'!D$61,'Input| Projects'!$AF672),""))),"")</f>
        <v/>
      </c>
      <c r="AN672" s="186" t="str">
        <f>IFERROR(IF('Input| Overheads'!$C$42="Direct costs",SUMPRODUCT(--('Input| Projects'!$AC672="Yes"),'Calc| Overheads Allocation'!E$8,'Calc| Project Costs'!X672),IF('Input| Overheads'!$C$42="Internal labour",SUMPRODUCT(--('Input| Projects'!$AC672="Yes"),'Calc| Overheads Allocation'!E$8,'Calc| Project Costs'!X672,'Input| Projects'!$Y672),IF('Input| Overheads'!$C$42="DNSP defined",SUMPRODUCT(--('Input| Projects'!$AC672="Yes"),'Calc| Overheads Allocation'!E$61,'Input| Projects'!$AF672),""))),"")</f>
        <v/>
      </c>
      <c r="AO672" s="186" t="str">
        <f>IFERROR(IF('Input| Overheads'!$C$42="Direct costs",SUMPRODUCT(--('Input| Projects'!$AC672="Yes"),'Calc| Overheads Allocation'!F$8,'Calc| Project Costs'!Y672),IF('Input| Overheads'!$C$42="Internal labour",SUMPRODUCT(--('Input| Projects'!$AC672="Yes"),'Calc| Overheads Allocation'!F$8,'Calc| Project Costs'!Y672,'Input| Projects'!$Y672),IF('Input| Overheads'!$C$42="DNSP defined",SUMPRODUCT(--('Input| Projects'!$AC672="Yes"),'Calc| Overheads Allocation'!F$61,'Input| Projects'!$AF672),""))),"")</f>
        <v/>
      </c>
      <c r="AP672" s="186" t="str">
        <f>IFERROR(IF('Input| Overheads'!$C$42="Direct costs",SUMPRODUCT(--('Input| Projects'!$AC672="Yes"),'Calc| Overheads Allocation'!G$8,'Calc| Project Costs'!Z672),IF('Input| Overheads'!$C$42="Internal labour",SUMPRODUCT(--('Input| Projects'!$AC672="Yes"),'Calc| Overheads Allocation'!G$8,'Calc| Project Costs'!Z672,'Input| Projects'!$Y672),IF('Input| Overheads'!$C$42="DNSP defined",SUMPRODUCT(--('Input| Projects'!$AC672="Yes"),'Calc| Overheads Allocation'!G$61,'Input| Projects'!$AF672),""))),"")</f>
        <v/>
      </c>
      <c r="AQ672" s="186" t="str">
        <f>IFERROR(IF('Input| Overheads'!$C$42="Direct costs",SUMPRODUCT(--('Input| Projects'!$AC672="Yes"),'Calc| Overheads Allocation'!H$8,'Calc| Project Costs'!AA672),IF('Input| Overheads'!$C$42="Internal labour",SUMPRODUCT(--('Input| Projects'!$AC672="Yes"),'Calc| Overheads Allocation'!H$8,'Calc| Project Costs'!AA672,'Input| Projects'!$Y672),IF('Input| Overheads'!$C$42="DNSP defined",SUMPRODUCT(--('Input| Projects'!$AC672="Yes"),'Calc| Overheads Allocation'!H$61,'Input| Projects'!$AF672),""))),"")</f>
        <v/>
      </c>
      <c r="AR672" s="186" t="str">
        <f>IFERROR(IF('Input| Overheads'!$C$42="Direct costs",SUMPRODUCT(--('Input| Projects'!$AC672="Yes"),'Calc| Overheads Allocation'!I$8,'Calc| Project Costs'!AB672),IF('Input| Overheads'!$C$42="Internal labour",SUMPRODUCT(--('Input| Projects'!$AC672="Yes"),'Calc| Overheads Allocation'!I$8,'Calc| Project Costs'!AB672,'Input| Projects'!$Y672),IF('Input| Overheads'!$C$42="DNSP defined",SUMPRODUCT(--('Input| Projects'!$AC672="Yes"),'Calc| Overheads Allocation'!I$61,'Input| Projects'!$AF672),""))),"")</f>
        <v/>
      </c>
      <c r="AS672" s="106"/>
      <c r="AT672" s="186" t="str">
        <f>IFERROR(IF('Input| Overheads'!$C$42="Direct costs",SUMPRODUCT(--('Input| Projects'!$AD672="Yes"),'Calc| Overheads Allocation'!C$9,'Calc| Project Costs'!V672),IF('Input| Overheads'!$C$42="Internal labour",SUMPRODUCT(--('Input| Projects'!$AD672="Yes"),'Calc| Overheads Allocation'!C$9,'Calc| Project Costs'!V672,'Input| Projects'!$Y672),IF('Input| Overheads'!$C$42="DNSP defined",SUMPRODUCT(--('Input| Projects'!$AD672="Yes"),'Calc| Overheads Allocation'!C$62,'Input| Projects'!$AG672),""))),"")</f>
        <v/>
      </c>
      <c r="AU672" s="186" t="str">
        <f>IFERROR(IF('Input| Overheads'!$C$42="Direct costs",SUMPRODUCT(--('Input| Projects'!$AD672="Yes"),'Calc| Overheads Allocation'!D$9,'Calc| Project Costs'!W672),IF('Input| Overheads'!$C$42="Internal labour",SUMPRODUCT(--('Input| Projects'!$AD672="Yes"),'Calc| Overheads Allocation'!D$9,'Calc| Project Costs'!W672,'Input| Projects'!$Y672),IF('Input| Overheads'!$C$42="DNSP defined",SUMPRODUCT(--('Input| Projects'!$AD672="Yes"),'Calc| Overheads Allocation'!D$62,'Input| Projects'!$AG672),""))),"")</f>
        <v/>
      </c>
      <c r="AV672" s="186" t="str">
        <f>IFERROR(IF('Input| Overheads'!$C$42="Direct costs",SUMPRODUCT(--('Input| Projects'!$AD672="Yes"),'Calc| Overheads Allocation'!E$9,'Calc| Project Costs'!X672),IF('Input| Overheads'!$C$42="Internal labour",SUMPRODUCT(--('Input| Projects'!$AD672="Yes"),'Calc| Overheads Allocation'!E$9,'Calc| Project Costs'!X672,'Input| Projects'!$Y672),IF('Input| Overheads'!$C$42="DNSP defined",SUMPRODUCT(--('Input| Projects'!$AD672="Yes"),'Calc| Overheads Allocation'!E$62,'Input| Projects'!$AG672),""))),"")</f>
        <v/>
      </c>
      <c r="AW672" s="186" t="str">
        <f>IFERROR(IF('Input| Overheads'!$C$42="Direct costs",SUMPRODUCT(--('Input| Projects'!$AD672="Yes"),'Calc| Overheads Allocation'!F$9,'Calc| Project Costs'!Y672),IF('Input| Overheads'!$C$42="Internal labour",SUMPRODUCT(--('Input| Projects'!$AD672="Yes"),'Calc| Overheads Allocation'!F$9,'Calc| Project Costs'!Y672,'Input| Projects'!$Y672),IF('Input| Overheads'!$C$42="DNSP defined",SUMPRODUCT(--('Input| Projects'!$AD672="Yes"),'Calc| Overheads Allocation'!F$62,'Input| Projects'!$AG672),""))),"")</f>
        <v/>
      </c>
      <c r="AX672" s="186" t="str">
        <f>IFERROR(IF('Input| Overheads'!$C$42="Direct costs",SUMPRODUCT(--('Input| Projects'!$AD672="Yes"),'Calc| Overheads Allocation'!G$9,'Calc| Project Costs'!Z672),IF('Input| Overheads'!$C$42="Internal labour",SUMPRODUCT(--('Input| Projects'!$AD672="Yes"),'Calc| Overheads Allocation'!G$9,'Calc| Project Costs'!Z672,'Input| Projects'!$Y672),IF('Input| Overheads'!$C$42="DNSP defined",SUMPRODUCT(--('Input| Projects'!$AD672="Yes"),'Calc| Overheads Allocation'!G$62,'Input| Projects'!$AG672),""))),"")</f>
        <v/>
      </c>
      <c r="AY672" s="186" t="str">
        <f>IFERROR(IF('Input| Overheads'!$C$42="Direct costs",SUMPRODUCT(--('Input| Projects'!$AD672="Yes"),'Calc| Overheads Allocation'!H$9,'Calc| Project Costs'!AA672),IF('Input| Overheads'!$C$42="Internal labour",SUMPRODUCT(--('Input| Projects'!$AD672="Yes"),'Calc| Overheads Allocation'!H$9,'Calc| Project Costs'!AA672,'Input| Projects'!$Y672),IF('Input| Overheads'!$C$42="DNSP defined",SUMPRODUCT(--('Input| Projects'!$AD672="Yes"),'Calc| Overheads Allocation'!H$62,'Input| Projects'!$AG672),""))),"")</f>
        <v/>
      </c>
      <c r="AZ672" s="186" t="str">
        <f>IFERROR(IF('Input| Overheads'!$C$42="Direct costs",SUMPRODUCT(--('Input| Projects'!$AD672="Yes"),'Calc| Overheads Allocation'!I$9,'Calc| Project Costs'!AB672),IF('Input| Overheads'!$C$42="Internal labour",SUMPRODUCT(--('Input| Projects'!$AD672="Yes"),'Calc| Overheads Allocation'!I$9,'Calc| Project Costs'!AB672,'Input| Projects'!$Y672),IF('Input| Overheads'!$C$42="DNSP defined",SUMPRODUCT(--('Input| Projects'!$AD672="Yes"),'Calc| Overheads Allocation'!I$62,'Input| Projects'!$AG672),""))),"")</f>
        <v/>
      </c>
      <c r="BA672" s="106"/>
      <c r="BB672" s="186">
        <f t="shared" si="332"/>
        <v>0</v>
      </c>
      <c r="BC672" s="186">
        <f t="shared" si="333"/>
        <v>0</v>
      </c>
      <c r="BD672" s="186">
        <f t="shared" si="334"/>
        <v>0</v>
      </c>
      <c r="BE672" s="186">
        <f t="shared" si="311"/>
        <v>0</v>
      </c>
      <c r="BF672" s="186">
        <f t="shared" si="312"/>
        <v>0</v>
      </c>
      <c r="BG672" s="186">
        <f t="shared" si="313"/>
        <v>0</v>
      </c>
      <c r="BH672" s="186">
        <f t="shared" si="314"/>
        <v>0</v>
      </c>
      <c r="BI672" s="97"/>
      <c r="BJ672" s="186" t="str">
        <f t="shared" si="315"/>
        <v/>
      </c>
      <c r="BK672" s="186" t="str">
        <f t="shared" si="316"/>
        <v/>
      </c>
      <c r="BL672" s="186" t="str">
        <f t="shared" si="317"/>
        <v/>
      </c>
      <c r="BM672" s="186" t="str">
        <f t="shared" si="318"/>
        <v/>
      </c>
      <c r="BN672" s="186" t="str">
        <f t="shared" si="319"/>
        <v/>
      </c>
      <c r="BO672" s="186" t="str">
        <f t="shared" si="320"/>
        <v/>
      </c>
      <c r="BP672" s="186" t="str">
        <f t="shared" si="321"/>
        <v/>
      </c>
      <c r="BQ672" s="97"/>
      <c r="BR672" s="186">
        <f t="shared" si="322"/>
        <v>0</v>
      </c>
      <c r="BS672" s="186">
        <f t="shared" si="323"/>
        <v>0</v>
      </c>
      <c r="BT672" s="222">
        <f t="shared" si="324"/>
        <v>0</v>
      </c>
      <c r="BU672" s="222">
        <f t="shared" si="325"/>
        <v>0</v>
      </c>
      <c r="BV672" s="222">
        <f t="shared" si="326"/>
        <v>0</v>
      </c>
      <c r="BW672" s="222">
        <f t="shared" si="327"/>
        <v>0</v>
      </c>
      <c r="BX672" s="222">
        <f t="shared" si="328"/>
        <v>0</v>
      </c>
      <c r="BY672" s="106"/>
      <c r="BZ672" s="197" t="str">
        <f>IF(SUMIF('Input| Projects'!$AS$8:$CP$8,"Dx",'Input| Projects'!$AS672:$CP672)=0,"",SUMIF('Input| Projects'!$AS$8:$CP$8,"Dx",'Input| Projects'!$AS672:$CP672))</f>
        <v/>
      </c>
      <c r="CA672" s="197" t="str">
        <f>IF(SUMIF('Input| Projects'!$AS$8:$CP$8,"Tx",'Input| Projects'!$AS672:$CP672)=0,"",SUMIF('Input| Projects'!$AS$8:$CP$8,"Tx",'Input| Projects'!$AS672:$CP672))</f>
        <v/>
      </c>
      <c r="CB672" s="150" t="str">
        <f t="shared" si="335"/>
        <v/>
      </c>
    </row>
    <row r="673" spans="2:80" x14ac:dyDescent="0.2">
      <c r="B673" s="201">
        <f>IFERROR('Input| Projects'!B673,"")</f>
        <v>664</v>
      </c>
      <c r="C673" s="42" t="str">
        <f>IFERROR(IF('Input| Projects'!C673="","",'Input| Projects'!C673),"")</f>
        <v/>
      </c>
      <c r="D673" s="42" t="str">
        <f>IFERROR(IF('Input| Projects'!D673="","",'Input| Projects'!D673),"")</f>
        <v/>
      </c>
      <c r="E673" s="104"/>
      <c r="F673" s="190">
        <f>IFERROR('Input| Projects'!I673*'Input| Escalations'!$K$19,"")</f>
        <v>0</v>
      </c>
      <c r="G673" s="190">
        <f>IFERROR('Input| Projects'!J673*'Input| Escalations'!$K$19,"")</f>
        <v>0</v>
      </c>
      <c r="H673" s="190">
        <f>IFERROR('Input| Projects'!K673*'Input| Escalations'!$K$19,"")</f>
        <v>0</v>
      </c>
      <c r="I673" s="190">
        <f>IFERROR('Input| Projects'!L673*'Input| Escalations'!$K$19,"")</f>
        <v>0</v>
      </c>
      <c r="J673" s="190">
        <f>IFERROR('Input| Projects'!M673*'Input| Escalations'!$K$19,"")</f>
        <v>0</v>
      </c>
      <c r="K673" s="190">
        <f>IFERROR('Input| Projects'!N673*'Input| Escalations'!$K$19,"")</f>
        <v>0</v>
      </c>
      <c r="L673" s="190">
        <f>IFERROR('Input| Projects'!O673*'Input| Escalations'!$K$19,"")</f>
        <v>0</v>
      </c>
      <c r="M673" s="150" t="str">
        <f>IF(ABS(SUM(F673:L673)-(SUM('Input| Projects'!I673:O673)*'Input| Escalations'!$K$19))&lt;0.0000001,"",1)</f>
        <v/>
      </c>
      <c r="N673" s="192">
        <f>'Input| Projects'!$Y673*INDEX('Input| Escalations'!$H$33:$N$33,MATCH('Calc| Project Costs'!N$9,'Input| Escalations'!$H$23:$N$23,0))+'Input| Projects'!$Z673*INDEX('Input| Escalations'!$H$34:$N$34,MATCH('Calc| Project Costs'!N$9,'Input| Escalations'!$H$23:$N$23,0))+'Input| Projects'!$AA673*INDEX('Input| Escalations'!$H$35:$N$35,MATCH('Calc| Project Costs'!N$9,'Input| Escalations'!$H$23:$N$23,0))+1</f>
        <v>1</v>
      </c>
      <c r="O673" s="192">
        <f>'Input| Projects'!$Y673*INDEX('Input| Escalations'!$H$33:$N$33,MATCH('Calc| Project Costs'!O$9,'Input| Escalations'!$H$23:$N$23,0))+'Input| Projects'!$Z673*INDEX('Input| Escalations'!$H$34:$N$34,MATCH('Calc| Project Costs'!O$9,'Input| Escalations'!$H$23:$N$23,0))+'Input| Projects'!$AA673*INDEX('Input| Escalations'!$H$35:$N$35,MATCH('Calc| Project Costs'!O$9,'Input| Escalations'!$H$23:$N$23,0))+1</f>
        <v>1</v>
      </c>
      <c r="P673" s="192">
        <f>'Input| Projects'!$Y673*INDEX('Input| Escalations'!$H$33:$N$33,MATCH('Calc| Project Costs'!P$9,'Input| Escalations'!$H$23:$N$23,0))+'Input| Projects'!$Z673*INDEX('Input| Escalations'!$H$34:$N$34,MATCH('Calc| Project Costs'!P$9,'Input| Escalations'!$H$23:$N$23,0))+'Input| Projects'!$AA673*INDEX('Input| Escalations'!$H$35:$N$35,MATCH('Calc| Project Costs'!P$9,'Input| Escalations'!$H$23:$N$23,0))+1</f>
        <v>1</v>
      </c>
      <c r="Q673" s="192">
        <f>'Input| Projects'!$Y673*INDEX('Input| Escalations'!$H$33:$N$33,MATCH('Calc| Project Costs'!Q$9,'Input| Escalations'!$H$23:$N$23,0))+'Input| Projects'!$Z673*INDEX('Input| Escalations'!$H$34:$N$34,MATCH('Calc| Project Costs'!Q$9,'Input| Escalations'!$H$23:$N$23,0))+'Input| Projects'!$AA673*INDEX('Input| Escalations'!$H$35:$N$35,MATCH('Calc| Project Costs'!Q$9,'Input| Escalations'!$H$23:$N$23,0))+1</f>
        <v>1</v>
      </c>
      <c r="R673" s="192">
        <f>'Input| Projects'!$Y673*INDEX('Input| Escalations'!$H$33:$N$33,MATCH('Calc| Project Costs'!R$9,'Input| Escalations'!$H$23:$N$23,0))+'Input| Projects'!$Z673*INDEX('Input| Escalations'!$H$34:$N$34,MATCH('Calc| Project Costs'!R$9,'Input| Escalations'!$H$23:$N$23,0))+'Input| Projects'!$AA673*INDEX('Input| Escalations'!$H$35:$N$35,MATCH('Calc| Project Costs'!R$9,'Input| Escalations'!$H$23:$N$23,0))+1</f>
        <v>1</v>
      </c>
      <c r="S673" s="192">
        <f>'Input| Projects'!$Y673*INDEX('Input| Escalations'!$H$33:$N$33,MATCH('Calc| Project Costs'!S$9,'Input| Escalations'!$H$23:$N$23,0))+'Input| Projects'!$Z673*INDEX('Input| Escalations'!$H$34:$N$34,MATCH('Calc| Project Costs'!S$9,'Input| Escalations'!$H$23:$N$23,0))+'Input| Projects'!$AA673*INDEX('Input| Escalations'!$H$35:$N$35,MATCH('Calc| Project Costs'!S$9,'Input| Escalations'!$H$23:$N$23,0))+1</f>
        <v>1</v>
      </c>
      <c r="T673" s="192">
        <f>'Input| Projects'!$Y673*INDEX('Input| Escalations'!$H$33:$N$33,MATCH('Calc| Project Costs'!T$9,'Input| Escalations'!$H$23:$N$23,0))+'Input| Projects'!$Z673*INDEX('Input| Escalations'!$H$34:$N$34,MATCH('Calc| Project Costs'!T$9,'Input| Escalations'!$H$23:$N$23,0))+'Input| Projects'!$AA673*INDEX('Input| Escalations'!$H$35:$N$35,MATCH('Calc| Project Costs'!T$9,'Input| Escalations'!$H$23:$N$23,0))+1</f>
        <v>1</v>
      </c>
      <c r="U673" s="106"/>
      <c r="V673" s="186">
        <f t="shared" si="329"/>
        <v>0</v>
      </c>
      <c r="W673" s="186">
        <f t="shared" si="330"/>
        <v>0</v>
      </c>
      <c r="X673" s="186">
        <f t="shared" si="331"/>
        <v>0</v>
      </c>
      <c r="Y673" s="186">
        <f t="shared" si="307"/>
        <v>0</v>
      </c>
      <c r="Z673" s="186">
        <f t="shared" si="308"/>
        <v>0</v>
      </c>
      <c r="AA673" s="186">
        <f t="shared" si="309"/>
        <v>0</v>
      </c>
      <c r="AB673" s="186">
        <f t="shared" si="310"/>
        <v>0</v>
      </c>
      <c r="AC673" s="106"/>
      <c r="AD673" s="186">
        <f>'Input| Projects'!Q673*N673*'Input| Escalations'!$K$19</f>
        <v>0</v>
      </c>
      <c r="AE673" s="186">
        <f>'Input| Projects'!R673*O673*'Input| Escalations'!$K$19</f>
        <v>0</v>
      </c>
      <c r="AF673" s="186">
        <f>'Input| Projects'!S673*P673*'Input| Escalations'!$K$19</f>
        <v>0</v>
      </c>
      <c r="AG673" s="186">
        <f>'Input| Projects'!T673*Q673*'Input| Escalations'!$K$19</f>
        <v>0</v>
      </c>
      <c r="AH673" s="186">
        <f>'Input| Projects'!U673*R673*'Input| Escalations'!$K$19</f>
        <v>0</v>
      </c>
      <c r="AI673" s="186">
        <f>'Input| Projects'!V673*S673*'Input| Escalations'!$K$19</f>
        <v>0</v>
      </c>
      <c r="AJ673" s="186">
        <f>'Input| Projects'!W673*T673*'Input| Escalations'!$K$19</f>
        <v>0</v>
      </c>
      <c r="AK673" s="106"/>
      <c r="AL673" s="186" t="str">
        <f>IFERROR(IF('Input| Overheads'!$C$42="Direct costs",SUMPRODUCT(--('Input| Projects'!$AC673="Yes"),'Calc| Overheads Allocation'!C$8,'Calc| Project Costs'!V673),IF('Input| Overheads'!$C$42="Internal labour",SUMPRODUCT(--('Input| Projects'!$AC673="Yes"),'Calc| Overheads Allocation'!C$8,'Calc| Project Costs'!V673,'Input| Projects'!$Y673),IF('Input| Overheads'!$C$42="DNSP defined",SUMPRODUCT(--('Input| Projects'!$AC673="Yes"),'Calc| Overheads Allocation'!C$61,'Input| Projects'!$AF673),""))),"")</f>
        <v/>
      </c>
      <c r="AM673" s="186" t="str">
        <f>IFERROR(IF('Input| Overheads'!$C$42="Direct costs",SUMPRODUCT(--('Input| Projects'!$AC673="Yes"),'Calc| Overheads Allocation'!D$8,'Calc| Project Costs'!W673),IF('Input| Overheads'!$C$42="Internal labour",SUMPRODUCT(--('Input| Projects'!$AC673="Yes"),'Calc| Overheads Allocation'!D$8,'Calc| Project Costs'!W673,'Input| Projects'!$Y673),IF('Input| Overheads'!$C$42="DNSP defined",SUMPRODUCT(--('Input| Projects'!$AC673="Yes"),'Calc| Overheads Allocation'!D$61,'Input| Projects'!$AF673),""))),"")</f>
        <v/>
      </c>
      <c r="AN673" s="186" t="str">
        <f>IFERROR(IF('Input| Overheads'!$C$42="Direct costs",SUMPRODUCT(--('Input| Projects'!$AC673="Yes"),'Calc| Overheads Allocation'!E$8,'Calc| Project Costs'!X673),IF('Input| Overheads'!$C$42="Internal labour",SUMPRODUCT(--('Input| Projects'!$AC673="Yes"),'Calc| Overheads Allocation'!E$8,'Calc| Project Costs'!X673,'Input| Projects'!$Y673),IF('Input| Overheads'!$C$42="DNSP defined",SUMPRODUCT(--('Input| Projects'!$AC673="Yes"),'Calc| Overheads Allocation'!E$61,'Input| Projects'!$AF673),""))),"")</f>
        <v/>
      </c>
      <c r="AO673" s="186" t="str">
        <f>IFERROR(IF('Input| Overheads'!$C$42="Direct costs",SUMPRODUCT(--('Input| Projects'!$AC673="Yes"),'Calc| Overheads Allocation'!F$8,'Calc| Project Costs'!Y673),IF('Input| Overheads'!$C$42="Internal labour",SUMPRODUCT(--('Input| Projects'!$AC673="Yes"),'Calc| Overheads Allocation'!F$8,'Calc| Project Costs'!Y673,'Input| Projects'!$Y673),IF('Input| Overheads'!$C$42="DNSP defined",SUMPRODUCT(--('Input| Projects'!$AC673="Yes"),'Calc| Overheads Allocation'!F$61,'Input| Projects'!$AF673),""))),"")</f>
        <v/>
      </c>
      <c r="AP673" s="186" t="str">
        <f>IFERROR(IF('Input| Overheads'!$C$42="Direct costs",SUMPRODUCT(--('Input| Projects'!$AC673="Yes"),'Calc| Overheads Allocation'!G$8,'Calc| Project Costs'!Z673),IF('Input| Overheads'!$C$42="Internal labour",SUMPRODUCT(--('Input| Projects'!$AC673="Yes"),'Calc| Overheads Allocation'!G$8,'Calc| Project Costs'!Z673,'Input| Projects'!$Y673),IF('Input| Overheads'!$C$42="DNSP defined",SUMPRODUCT(--('Input| Projects'!$AC673="Yes"),'Calc| Overheads Allocation'!G$61,'Input| Projects'!$AF673),""))),"")</f>
        <v/>
      </c>
      <c r="AQ673" s="186" t="str">
        <f>IFERROR(IF('Input| Overheads'!$C$42="Direct costs",SUMPRODUCT(--('Input| Projects'!$AC673="Yes"),'Calc| Overheads Allocation'!H$8,'Calc| Project Costs'!AA673),IF('Input| Overheads'!$C$42="Internal labour",SUMPRODUCT(--('Input| Projects'!$AC673="Yes"),'Calc| Overheads Allocation'!H$8,'Calc| Project Costs'!AA673,'Input| Projects'!$Y673),IF('Input| Overheads'!$C$42="DNSP defined",SUMPRODUCT(--('Input| Projects'!$AC673="Yes"),'Calc| Overheads Allocation'!H$61,'Input| Projects'!$AF673),""))),"")</f>
        <v/>
      </c>
      <c r="AR673" s="186" t="str">
        <f>IFERROR(IF('Input| Overheads'!$C$42="Direct costs",SUMPRODUCT(--('Input| Projects'!$AC673="Yes"),'Calc| Overheads Allocation'!I$8,'Calc| Project Costs'!AB673),IF('Input| Overheads'!$C$42="Internal labour",SUMPRODUCT(--('Input| Projects'!$AC673="Yes"),'Calc| Overheads Allocation'!I$8,'Calc| Project Costs'!AB673,'Input| Projects'!$Y673),IF('Input| Overheads'!$C$42="DNSP defined",SUMPRODUCT(--('Input| Projects'!$AC673="Yes"),'Calc| Overheads Allocation'!I$61,'Input| Projects'!$AF673),""))),"")</f>
        <v/>
      </c>
      <c r="AS673" s="106"/>
      <c r="AT673" s="186" t="str">
        <f>IFERROR(IF('Input| Overheads'!$C$42="Direct costs",SUMPRODUCT(--('Input| Projects'!$AD673="Yes"),'Calc| Overheads Allocation'!C$9,'Calc| Project Costs'!V673),IF('Input| Overheads'!$C$42="Internal labour",SUMPRODUCT(--('Input| Projects'!$AD673="Yes"),'Calc| Overheads Allocation'!C$9,'Calc| Project Costs'!V673,'Input| Projects'!$Y673),IF('Input| Overheads'!$C$42="DNSP defined",SUMPRODUCT(--('Input| Projects'!$AD673="Yes"),'Calc| Overheads Allocation'!C$62,'Input| Projects'!$AG673),""))),"")</f>
        <v/>
      </c>
      <c r="AU673" s="186" t="str">
        <f>IFERROR(IF('Input| Overheads'!$C$42="Direct costs",SUMPRODUCT(--('Input| Projects'!$AD673="Yes"),'Calc| Overheads Allocation'!D$9,'Calc| Project Costs'!W673),IF('Input| Overheads'!$C$42="Internal labour",SUMPRODUCT(--('Input| Projects'!$AD673="Yes"),'Calc| Overheads Allocation'!D$9,'Calc| Project Costs'!W673,'Input| Projects'!$Y673),IF('Input| Overheads'!$C$42="DNSP defined",SUMPRODUCT(--('Input| Projects'!$AD673="Yes"),'Calc| Overheads Allocation'!D$62,'Input| Projects'!$AG673),""))),"")</f>
        <v/>
      </c>
      <c r="AV673" s="186" t="str">
        <f>IFERROR(IF('Input| Overheads'!$C$42="Direct costs",SUMPRODUCT(--('Input| Projects'!$AD673="Yes"),'Calc| Overheads Allocation'!E$9,'Calc| Project Costs'!X673),IF('Input| Overheads'!$C$42="Internal labour",SUMPRODUCT(--('Input| Projects'!$AD673="Yes"),'Calc| Overheads Allocation'!E$9,'Calc| Project Costs'!X673,'Input| Projects'!$Y673),IF('Input| Overheads'!$C$42="DNSP defined",SUMPRODUCT(--('Input| Projects'!$AD673="Yes"),'Calc| Overheads Allocation'!E$62,'Input| Projects'!$AG673),""))),"")</f>
        <v/>
      </c>
      <c r="AW673" s="186" t="str">
        <f>IFERROR(IF('Input| Overheads'!$C$42="Direct costs",SUMPRODUCT(--('Input| Projects'!$AD673="Yes"),'Calc| Overheads Allocation'!F$9,'Calc| Project Costs'!Y673),IF('Input| Overheads'!$C$42="Internal labour",SUMPRODUCT(--('Input| Projects'!$AD673="Yes"),'Calc| Overheads Allocation'!F$9,'Calc| Project Costs'!Y673,'Input| Projects'!$Y673),IF('Input| Overheads'!$C$42="DNSP defined",SUMPRODUCT(--('Input| Projects'!$AD673="Yes"),'Calc| Overheads Allocation'!F$62,'Input| Projects'!$AG673),""))),"")</f>
        <v/>
      </c>
      <c r="AX673" s="186" t="str">
        <f>IFERROR(IF('Input| Overheads'!$C$42="Direct costs",SUMPRODUCT(--('Input| Projects'!$AD673="Yes"),'Calc| Overheads Allocation'!G$9,'Calc| Project Costs'!Z673),IF('Input| Overheads'!$C$42="Internal labour",SUMPRODUCT(--('Input| Projects'!$AD673="Yes"),'Calc| Overheads Allocation'!G$9,'Calc| Project Costs'!Z673,'Input| Projects'!$Y673),IF('Input| Overheads'!$C$42="DNSP defined",SUMPRODUCT(--('Input| Projects'!$AD673="Yes"),'Calc| Overheads Allocation'!G$62,'Input| Projects'!$AG673),""))),"")</f>
        <v/>
      </c>
      <c r="AY673" s="186" t="str">
        <f>IFERROR(IF('Input| Overheads'!$C$42="Direct costs",SUMPRODUCT(--('Input| Projects'!$AD673="Yes"),'Calc| Overheads Allocation'!H$9,'Calc| Project Costs'!AA673),IF('Input| Overheads'!$C$42="Internal labour",SUMPRODUCT(--('Input| Projects'!$AD673="Yes"),'Calc| Overheads Allocation'!H$9,'Calc| Project Costs'!AA673,'Input| Projects'!$Y673),IF('Input| Overheads'!$C$42="DNSP defined",SUMPRODUCT(--('Input| Projects'!$AD673="Yes"),'Calc| Overheads Allocation'!H$62,'Input| Projects'!$AG673),""))),"")</f>
        <v/>
      </c>
      <c r="AZ673" s="186" t="str">
        <f>IFERROR(IF('Input| Overheads'!$C$42="Direct costs",SUMPRODUCT(--('Input| Projects'!$AD673="Yes"),'Calc| Overheads Allocation'!I$9,'Calc| Project Costs'!AB673),IF('Input| Overheads'!$C$42="Internal labour",SUMPRODUCT(--('Input| Projects'!$AD673="Yes"),'Calc| Overheads Allocation'!I$9,'Calc| Project Costs'!AB673,'Input| Projects'!$Y673),IF('Input| Overheads'!$C$42="DNSP defined",SUMPRODUCT(--('Input| Projects'!$AD673="Yes"),'Calc| Overheads Allocation'!I$62,'Input| Projects'!$AG673),""))),"")</f>
        <v/>
      </c>
      <c r="BA673" s="106"/>
      <c r="BB673" s="186">
        <f t="shared" si="332"/>
        <v>0</v>
      </c>
      <c r="BC673" s="186">
        <f t="shared" si="333"/>
        <v>0</v>
      </c>
      <c r="BD673" s="186">
        <f t="shared" si="334"/>
        <v>0</v>
      </c>
      <c r="BE673" s="186">
        <f t="shared" si="311"/>
        <v>0</v>
      </c>
      <c r="BF673" s="186">
        <f t="shared" si="312"/>
        <v>0</v>
      </c>
      <c r="BG673" s="186">
        <f t="shared" si="313"/>
        <v>0</v>
      </c>
      <c r="BH673" s="186">
        <f t="shared" si="314"/>
        <v>0</v>
      </c>
      <c r="BI673" s="97"/>
      <c r="BJ673" s="186" t="str">
        <f t="shared" si="315"/>
        <v/>
      </c>
      <c r="BK673" s="186" t="str">
        <f t="shared" si="316"/>
        <v/>
      </c>
      <c r="BL673" s="186" t="str">
        <f t="shared" si="317"/>
        <v/>
      </c>
      <c r="BM673" s="186" t="str">
        <f t="shared" si="318"/>
        <v/>
      </c>
      <c r="BN673" s="186" t="str">
        <f t="shared" si="319"/>
        <v/>
      </c>
      <c r="BO673" s="186" t="str">
        <f t="shared" si="320"/>
        <v/>
      </c>
      <c r="BP673" s="186" t="str">
        <f t="shared" si="321"/>
        <v/>
      </c>
      <c r="BQ673" s="97"/>
      <c r="BR673" s="186">
        <f t="shared" si="322"/>
        <v>0</v>
      </c>
      <c r="BS673" s="186">
        <f t="shared" si="323"/>
        <v>0</v>
      </c>
      <c r="BT673" s="222">
        <f t="shared" si="324"/>
        <v>0</v>
      </c>
      <c r="BU673" s="222">
        <f t="shared" si="325"/>
        <v>0</v>
      </c>
      <c r="BV673" s="222">
        <f t="shared" si="326"/>
        <v>0</v>
      </c>
      <c r="BW673" s="222">
        <f t="shared" si="327"/>
        <v>0</v>
      </c>
      <c r="BX673" s="222">
        <f t="shared" si="328"/>
        <v>0</v>
      </c>
      <c r="BY673" s="106"/>
      <c r="BZ673" s="197" t="str">
        <f>IF(SUMIF('Input| Projects'!$AS$8:$CP$8,"Dx",'Input| Projects'!$AS673:$CP673)=0,"",SUMIF('Input| Projects'!$AS$8:$CP$8,"Dx",'Input| Projects'!$AS673:$CP673))</f>
        <v/>
      </c>
      <c r="CA673" s="197" t="str">
        <f>IF(SUMIF('Input| Projects'!$AS$8:$CP$8,"Tx",'Input| Projects'!$AS673:$CP673)=0,"",SUMIF('Input| Projects'!$AS$8:$CP$8,"Tx",'Input| Projects'!$AS673:$CP673))</f>
        <v/>
      </c>
      <c r="CB673" s="150" t="str">
        <f t="shared" si="335"/>
        <v/>
      </c>
    </row>
    <row r="674" spans="2:80" x14ac:dyDescent="0.2">
      <c r="B674" s="201">
        <f>IFERROR('Input| Projects'!B674,"")</f>
        <v>665</v>
      </c>
      <c r="C674" s="42" t="str">
        <f>IFERROR(IF('Input| Projects'!C674="","",'Input| Projects'!C674),"")</f>
        <v/>
      </c>
      <c r="D674" s="42" t="str">
        <f>IFERROR(IF('Input| Projects'!D674="","",'Input| Projects'!D674),"")</f>
        <v/>
      </c>
      <c r="E674" s="104"/>
      <c r="F674" s="190">
        <f>IFERROR('Input| Projects'!I674*'Input| Escalations'!$K$19,"")</f>
        <v>0</v>
      </c>
      <c r="G674" s="190">
        <f>IFERROR('Input| Projects'!J674*'Input| Escalations'!$K$19,"")</f>
        <v>0</v>
      </c>
      <c r="H674" s="190">
        <f>IFERROR('Input| Projects'!K674*'Input| Escalations'!$K$19,"")</f>
        <v>0</v>
      </c>
      <c r="I674" s="190">
        <f>IFERROR('Input| Projects'!L674*'Input| Escalations'!$K$19,"")</f>
        <v>0</v>
      </c>
      <c r="J674" s="190">
        <f>IFERROR('Input| Projects'!M674*'Input| Escalations'!$K$19,"")</f>
        <v>0</v>
      </c>
      <c r="K674" s="190">
        <f>IFERROR('Input| Projects'!N674*'Input| Escalations'!$K$19,"")</f>
        <v>0</v>
      </c>
      <c r="L674" s="190">
        <f>IFERROR('Input| Projects'!O674*'Input| Escalations'!$K$19,"")</f>
        <v>0</v>
      </c>
      <c r="M674" s="150" t="str">
        <f>IF(ABS(SUM(F674:L674)-(SUM('Input| Projects'!I674:O674)*'Input| Escalations'!$K$19))&lt;0.0000001,"",1)</f>
        <v/>
      </c>
      <c r="N674" s="192">
        <f>'Input| Projects'!$Y674*INDEX('Input| Escalations'!$H$33:$N$33,MATCH('Calc| Project Costs'!N$9,'Input| Escalations'!$H$23:$N$23,0))+'Input| Projects'!$Z674*INDEX('Input| Escalations'!$H$34:$N$34,MATCH('Calc| Project Costs'!N$9,'Input| Escalations'!$H$23:$N$23,0))+'Input| Projects'!$AA674*INDEX('Input| Escalations'!$H$35:$N$35,MATCH('Calc| Project Costs'!N$9,'Input| Escalations'!$H$23:$N$23,0))+1</f>
        <v>1</v>
      </c>
      <c r="O674" s="192">
        <f>'Input| Projects'!$Y674*INDEX('Input| Escalations'!$H$33:$N$33,MATCH('Calc| Project Costs'!O$9,'Input| Escalations'!$H$23:$N$23,0))+'Input| Projects'!$Z674*INDEX('Input| Escalations'!$H$34:$N$34,MATCH('Calc| Project Costs'!O$9,'Input| Escalations'!$H$23:$N$23,0))+'Input| Projects'!$AA674*INDEX('Input| Escalations'!$H$35:$N$35,MATCH('Calc| Project Costs'!O$9,'Input| Escalations'!$H$23:$N$23,0))+1</f>
        <v>1</v>
      </c>
      <c r="P674" s="192">
        <f>'Input| Projects'!$Y674*INDEX('Input| Escalations'!$H$33:$N$33,MATCH('Calc| Project Costs'!P$9,'Input| Escalations'!$H$23:$N$23,0))+'Input| Projects'!$Z674*INDEX('Input| Escalations'!$H$34:$N$34,MATCH('Calc| Project Costs'!P$9,'Input| Escalations'!$H$23:$N$23,0))+'Input| Projects'!$AA674*INDEX('Input| Escalations'!$H$35:$N$35,MATCH('Calc| Project Costs'!P$9,'Input| Escalations'!$H$23:$N$23,0))+1</f>
        <v>1</v>
      </c>
      <c r="Q674" s="192">
        <f>'Input| Projects'!$Y674*INDEX('Input| Escalations'!$H$33:$N$33,MATCH('Calc| Project Costs'!Q$9,'Input| Escalations'!$H$23:$N$23,0))+'Input| Projects'!$Z674*INDEX('Input| Escalations'!$H$34:$N$34,MATCH('Calc| Project Costs'!Q$9,'Input| Escalations'!$H$23:$N$23,0))+'Input| Projects'!$AA674*INDEX('Input| Escalations'!$H$35:$N$35,MATCH('Calc| Project Costs'!Q$9,'Input| Escalations'!$H$23:$N$23,0))+1</f>
        <v>1</v>
      </c>
      <c r="R674" s="192">
        <f>'Input| Projects'!$Y674*INDEX('Input| Escalations'!$H$33:$N$33,MATCH('Calc| Project Costs'!R$9,'Input| Escalations'!$H$23:$N$23,0))+'Input| Projects'!$Z674*INDEX('Input| Escalations'!$H$34:$N$34,MATCH('Calc| Project Costs'!R$9,'Input| Escalations'!$H$23:$N$23,0))+'Input| Projects'!$AA674*INDEX('Input| Escalations'!$H$35:$N$35,MATCH('Calc| Project Costs'!R$9,'Input| Escalations'!$H$23:$N$23,0))+1</f>
        <v>1</v>
      </c>
      <c r="S674" s="192">
        <f>'Input| Projects'!$Y674*INDEX('Input| Escalations'!$H$33:$N$33,MATCH('Calc| Project Costs'!S$9,'Input| Escalations'!$H$23:$N$23,0))+'Input| Projects'!$Z674*INDEX('Input| Escalations'!$H$34:$N$34,MATCH('Calc| Project Costs'!S$9,'Input| Escalations'!$H$23:$N$23,0))+'Input| Projects'!$AA674*INDEX('Input| Escalations'!$H$35:$N$35,MATCH('Calc| Project Costs'!S$9,'Input| Escalations'!$H$23:$N$23,0))+1</f>
        <v>1</v>
      </c>
      <c r="T674" s="192">
        <f>'Input| Projects'!$Y674*INDEX('Input| Escalations'!$H$33:$N$33,MATCH('Calc| Project Costs'!T$9,'Input| Escalations'!$H$23:$N$23,0))+'Input| Projects'!$Z674*INDEX('Input| Escalations'!$H$34:$N$34,MATCH('Calc| Project Costs'!T$9,'Input| Escalations'!$H$23:$N$23,0))+'Input| Projects'!$AA674*INDEX('Input| Escalations'!$H$35:$N$35,MATCH('Calc| Project Costs'!T$9,'Input| Escalations'!$H$23:$N$23,0))+1</f>
        <v>1</v>
      </c>
      <c r="U674" s="106"/>
      <c r="V674" s="186">
        <f t="shared" si="329"/>
        <v>0</v>
      </c>
      <c r="W674" s="186">
        <f t="shared" si="330"/>
        <v>0</v>
      </c>
      <c r="X674" s="186">
        <f t="shared" si="331"/>
        <v>0</v>
      </c>
      <c r="Y674" s="186">
        <f t="shared" si="307"/>
        <v>0</v>
      </c>
      <c r="Z674" s="186">
        <f t="shared" si="308"/>
        <v>0</v>
      </c>
      <c r="AA674" s="186">
        <f t="shared" si="309"/>
        <v>0</v>
      </c>
      <c r="AB674" s="186">
        <f t="shared" si="310"/>
        <v>0</v>
      </c>
      <c r="AC674" s="106"/>
      <c r="AD674" s="186">
        <f>'Input| Projects'!Q674*N674*'Input| Escalations'!$K$19</f>
        <v>0</v>
      </c>
      <c r="AE674" s="186">
        <f>'Input| Projects'!R674*O674*'Input| Escalations'!$K$19</f>
        <v>0</v>
      </c>
      <c r="AF674" s="186">
        <f>'Input| Projects'!S674*P674*'Input| Escalations'!$K$19</f>
        <v>0</v>
      </c>
      <c r="AG674" s="186">
        <f>'Input| Projects'!T674*Q674*'Input| Escalations'!$K$19</f>
        <v>0</v>
      </c>
      <c r="AH674" s="186">
        <f>'Input| Projects'!U674*R674*'Input| Escalations'!$K$19</f>
        <v>0</v>
      </c>
      <c r="AI674" s="186">
        <f>'Input| Projects'!V674*S674*'Input| Escalations'!$K$19</f>
        <v>0</v>
      </c>
      <c r="AJ674" s="186">
        <f>'Input| Projects'!W674*T674*'Input| Escalations'!$K$19</f>
        <v>0</v>
      </c>
      <c r="AK674" s="106"/>
      <c r="AL674" s="186" t="str">
        <f>IFERROR(IF('Input| Overheads'!$C$42="Direct costs",SUMPRODUCT(--('Input| Projects'!$AC674="Yes"),'Calc| Overheads Allocation'!C$8,'Calc| Project Costs'!V674),IF('Input| Overheads'!$C$42="Internal labour",SUMPRODUCT(--('Input| Projects'!$AC674="Yes"),'Calc| Overheads Allocation'!C$8,'Calc| Project Costs'!V674,'Input| Projects'!$Y674),IF('Input| Overheads'!$C$42="DNSP defined",SUMPRODUCT(--('Input| Projects'!$AC674="Yes"),'Calc| Overheads Allocation'!C$61,'Input| Projects'!$AF674),""))),"")</f>
        <v/>
      </c>
      <c r="AM674" s="186" t="str">
        <f>IFERROR(IF('Input| Overheads'!$C$42="Direct costs",SUMPRODUCT(--('Input| Projects'!$AC674="Yes"),'Calc| Overheads Allocation'!D$8,'Calc| Project Costs'!W674),IF('Input| Overheads'!$C$42="Internal labour",SUMPRODUCT(--('Input| Projects'!$AC674="Yes"),'Calc| Overheads Allocation'!D$8,'Calc| Project Costs'!W674,'Input| Projects'!$Y674),IF('Input| Overheads'!$C$42="DNSP defined",SUMPRODUCT(--('Input| Projects'!$AC674="Yes"),'Calc| Overheads Allocation'!D$61,'Input| Projects'!$AF674),""))),"")</f>
        <v/>
      </c>
      <c r="AN674" s="186" t="str">
        <f>IFERROR(IF('Input| Overheads'!$C$42="Direct costs",SUMPRODUCT(--('Input| Projects'!$AC674="Yes"),'Calc| Overheads Allocation'!E$8,'Calc| Project Costs'!X674),IF('Input| Overheads'!$C$42="Internal labour",SUMPRODUCT(--('Input| Projects'!$AC674="Yes"),'Calc| Overheads Allocation'!E$8,'Calc| Project Costs'!X674,'Input| Projects'!$Y674),IF('Input| Overheads'!$C$42="DNSP defined",SUMPRODUCT(--('Input| Projects'!$AC674="Yes"),'Calc| Overheads Allocation'!E$61,'Input| Projects'!$AF674),""))),"")</f>
        <v/>
      </c>
      <c r="AO674" s="186" t="str">
        <f>IFERROR(IF('Input| Overheads'!$C$42="Direct costs",SUMPRODUCT(--('Input| Projects'!$AC674="Yes"),'Calc| Overheads Allocation'!F$8,'Calc| Project Costs'!Y674),IF('Input| Overheads'!$C$42="Internal labour",SUMPRODUCT(--('Input| Projects'!$AC674="Yes"),'Calc| Overheads Allocation'!F$8,'Calc| Project Costs'!Y674,'Input| Projects'!$Y674),IF('Input| Overheads'!$C$42="DNSP defined",SUMPRODUCT(--('Input| Projects'!$AC674="Yes"),'Calc| Overheads Allocation'!F$61,'Input| Projects'!$AF674),""))),"")</f>
        <v/>
      </c>
      <c r="AP674" s="186" t="str">
        <f>IFERROR(IF('Input| Overheads'!$C$42="Direct costs",SUMPRODUCT(--('Input| Projects'!$AC674="Yes"),'Calc| Overheads Allocation'!G$8,'Calc| Project Costs'!Z674),IF('Input| Overheads'!$C$42="Internal labour",SUMPRODUCT(--('Input| Projects'!$AC674="Yes"),'Calc| Overheads Allocation'!G$8,'Calc| Project Costs'!Z674,'Input| Projects'!$Y674),IF('Input| Overheads'!$C$42="DNSP defined",SUMPRODUCT(--('Input| Projects'!$AC674="Yes"),'Calc| Overheads Allocation'!G$61,'Input| Projects'!$AF674),""))),"")</f>
        <v/>
      </c>
      <c r="AQ674" s="186" t="str">
        <f>IFERROR(IF('Input| Overheads'!$C$42="Direct costs",SUMPRODUCT(--('Input| Projects'!$AC674="Yes"),'Calc| Overheads Allocation'!H$8,'Calc| Project Costs'!AA674),IF('Input| Overheads'!$C$42="Internal labour",SUMPRODUCT(--('Input| Projects'!$AC674="Yes"),'Calc| Overheads Allocation'!H$8,'Calc| Project Costs'!AA674,'Input| Projects'!$Y674),IF('Input| Overheads'!$C$42="DNSP defined",SUMPRODUCT(--('Input| Projects'!$AC674="Yes"),'Calc| Overheads Allocation'!H$61,'Input| Projects'!$AF674),""))),"")</f>
        <v/>
      </c>
      <c r="AR674" s="186" t="str">
        <f>IFERROR(IF('Input| Overheads'!$C$42="Direct costs",SUMPRODUCT(--('Input| Projects'!$AC674="Yes"),'Calc| Overheads Allocation'!I$8,'Calc| Project Costs'!AB674),IF('Input| Overheads'!$C$42="Internal labour",SUMPRODUCT(--('Input| Projects'!$AC674="Yes"),'Calc| Overheads Allocation'!I$8,'Calc| Project Costs'!AB674,'Input| Projects'!$Y674),IF('Input| Overheads'!$C$42="DNSP defined",SUMPRODUCT(--('Input| Projects'!$AC674="Yes"),'Calc| Overheads Allocation'!I$61,'Input| Projects'!$AF674),""))),"")</f>
        <v/>
      </c>
      <c r="AS674" s="106"/>
      <c r="AT674" s="186" t="str">
        <f>IFERROR(IF('Input| Overheads'!$C$42="Direct costs",SUMPRODUCT(--('Input| Projects'!$AD674="Yes"),'Calc| Overheads Allocation'!C$9,'Calc| Project Costs'!V674),IF('Input| Overheads'!$C$42="Internal labour",SUMPRODUCT(--('Input| Projects'!$AD674="Yes"),'Calc| Overheads Allocation'!C$9,'Calc| Project Costs'!V674,'Input| Projects'!$Y674),IF('Input| Overheads'!$C$42="DNSP defined",SUMPRODUCT(--('Input| Projects'!$AD674="Yes"),'Calc| Overheads Allocation'!C$62,'Input| Projects'!$AG674),""))),"")</f>
        <v/>
      </c>
      <c r="AU674" s="186" t="str">
        <f>IFERROR(IF('Input| Overheads'!$C$42="Direct costs",SUMPRODUCT(--('Input| Projects'!$AD674="Yes"),'Calc| Overheads Allocation'!D$9,'Calc| Project Costs'!W674),IF('Input| Overheads'!$C$42="Internal labour",SUMPRODUCT(--('Input| Projects'!$AD674="Yes"),'Calc| Overheads Allocation'!D$9,'Calc| Project Costs'!W674,'Input| Projects'!$Y674),IF('Input| Overheads'!$C$42="DNSP defined",SUMPRODUCT(--('Input| Projects'!$AD674="Yes"),'Calc| Overheads Allocation'!D$62,'Input| Projects'!$AG674),""))),"")</f>
        <v/>
      </c>
      <c r="AV674" s="186" t="str">
        <f>IFERROR(IF('Input| Overheads'!$C$42="Direct costs",SUMPRODUCT(--('Input| Projects'!$AD674="Yes"),'Calc| Overheads Allocation'!E$9,'Calc| Project Costs'!X674),IF('Input| Overheads'!$C$42="Internal labour",SUMPRODUCT(--('Input| Projects'!$AD674="Yes"),'Calc| Overheads Allocation'!E$9,'Calc| Project Costs'!X674,'Input| Projects'!$Y674),IF('Input| Overheads'!$C$42="DNSP defined",SUMPRODUCT(--('Input| Projects'!$AD674="Yes"),'Calc| Overheads Allocation'!E$62,'Input| Projects'!$AG674),""))),"")</f>
        <v/>
      </c>
      <c r="AW674" s="186" t="str">
        <f>IFERROR(IF('Input| Overheads'!$C$42="Direct costs",SUMPRODUCT(--('Input| Projects'!$AD674="Yes"),'Calc| Overheads Allocation'!F$9,'Calc| Project Costs'!Y674),IF('Input| Overheads'!$C$42="Internal labour",SUMPRODUCT(--('Input| Projects'!$AD674="Yes"),'Calc| Overheads Allocation'!F$9,'Calc| Project Costs'!Y674,'Input| Projects'!$Y674),IF('Input| Overheads'!$C$42="DNSP defined",SUMPRODUCT(--('Input| Projects'!$AD674="Yes"),'Calc| Overheads Allocation'!F$62,'Input| Projects'!$AG674),""))),"")</f>
        <v/>
      </c>
      <c r="AX674" s="186" t="str">
        <f>IFERROR(IF('Input| Overheads'!$C$42="Direct costs",SUMPRODUCT(--('Input| Projects'!$AD674="Yes"),'Calc| Overheads Allocation'!G$9,'Calc| Project Costs'!Z674),IF('Input| Overheads'!$C$42="Internal labour",SUMPRODUCT(--('Input| Projects'!$AD674="Yes"),'Calc| Overheads Allocation'!G$9,'Calc| Project Costs'!Z674,'Input| Projects'!$Y674),IF('Input| Overheads'!$C$42="DNSP defined",SUMPRODUCT(--('Input| Projects'!$AD674="Yes"),'Calc| Overheads Allocation'!G$62,'Input| Projects'!$AG674),""))),"")</f>
        <v/>
      </c>
      <c r="AY674" s="186" t="str">
        <f>IFERROR(IF('Input| Overheads'!$C$42="Direct costs",SUMPRODUCT(--('Input| Projects'!$AD674="Yes"),'Calc| Overheads Allocation'!H$9,'Calc| Project Costs'!AA674),IF('Input| Overheads'!$C$42="Internal labour",SUMPRODUCT(--('Input| Projects'!$AD674="Yes"),'Calc| Overheads Allocation'!H$9,'Calc| Project Costs'!AA674,'Input| Projects'!$Y674),IF('Input| Overheads'!$C$42="DNSP defined",SUMPRODUCT(--('Input| Projects'!$AD674="Yes"),'Calc| Overheads Allocation'!H$62,'Input| Projects'!$AG674),""))),"")</f>
        <v/>
      </c>
      <c r="AZ674" s="186" t="str">
        <f>IFERROR(IF('Input| Overheads'!$C$42="Direct costs",SUMPRODUCT(--('Input| Projects'!$AD674="Yes"),'Calc| Overheads Allocation'!I$9,'Calc| Project Costs'!AB674),IF('Input| Overheads'!$C$42="Internal labour",SUMPRODUCT(--('Input| Projects'!$AD674="Yes"),'Calc| Overheads Allocation'!I$9,'Calc| Project Costs'!AB674,'Input| Projects'!$Y674),IF('Input| Overheads'!$C$42="DNSP defined",SUMPRODUCT(--('Input| Projects'!$AD674="Yes"),'Calc| Overheads Allocation'!I$62,'Input| Projects'!$AG674),""))),"")</f>
        <v/>
      </c>
      <c r="BA674" s="106"/>
      <c r="BB674" s="186">
        <f t="shared" si="332"/>
        <v>0</v>
      </c>
      <c r="BC674" s="186">
        <f t="shared" si="333"/>
        <v>0</v>
      </c>
      <c r="BD674" s="186">
        <f t="shared" si="334"/>
        <v>0</v>
      </c>
      <c r="BE674" s="186">
        <f t="shared" si="311"/>
        <v>0</v>
      </c>
      <c r="BF674" s="186">
        <f t="shared" si="312"/>
        <v>0</v>
      </c>
      <c r="BG674" s="186">
        <f t="shared" si="313"/>
        <v>0</v>
      </c>
      <c r="BH674" s="186">
        <f t="shared" si="314"/>
        <v>0</v>
      </c>
      <c r="BI674" s="97"/>
      <c r="BJ674" s="186" t="str">
        <f t="shared" si="315"/>
        <v/>
      </c>
      <c r="BK674" s="186" t="str">
        <f t="shared" si="316"/>
        <v/>
      </c>
      <c r="BL674" s="186" t="str">
        <f t="shared" si="317"/>
        <v/>
      </c>
      <c r="BM674" s="186" t="str">
        <f t="shared" si="318"/>
        <v/>
      </c>
      <c r="BN674" s="186" t="str">
        <f t="shared" si="319"/>
        <v/>
      </c>
      <c r="BO674" s="186" t="str">
        <f t="shared" si="320"/>
        <v/>
      </c>
      <c r="BP674" s="186" t="str">
        <f t="shared" si="321"/>
        <v/>
      </c>
      <c r="BQ674" s="97"/>
      <c r="BR674" s="186">
        <f t="shared" si="322"/>
        <v>0</v>
      </c>
      <c r="BS674" s="186">
        <f t="shared" si="323"/>
        <v>0</v>
      </c>
      <c r="BT674" s="222">
        <f t="shared" si="324"/>
        <v>0</v>
      </c>
      <c r="BU674" s="222">
        <f t="shared" si="325"/>
        <v>0</v>
      </c>
      <c r="BV674" s="222">
        <f t="shared" si="326"/>
        <v>0</v>
      </c>
      <c r="BW674" s="222">
        <f t="shared" si="327"/>
        <v>0</v>
      </c>
      <c r="BX674" s="222">
        <f t="shared" si="328"/>
        <v>0</v>
      </c>
      <c r="BY674" s="106"/>
      <c r="BZ674" s="197" t="str">
        <f>IF(SUMIF('Input| Projects'!$AS$8:$CP$8,"Dx",'Input| Projects'!$AS674:$CP674)=0,"",SUMIF('Input| Projects'!$AS$8:$CP$8,"Dx",'Input| Projects'!$AS674:$CP674))</f>
        <v/>
      </c>
      <c r="CA674" s="197" t="str">
        <f>IF(SUMIF('Input| Projects'!$AS$8:$CP$8,"Tx",'Input| Projects'!$AS674:$CP674)=0,"",SUMIF('Input| Projects'!$AS$8:$CP$8,"Tx",'Input| Projects'!$AS674:$CP674))</f>
        <v/>
      </c>
      <c r="CB674" s="150" t="str">
        <f t="shared" si="335"/>
        <v/>
      </c>
    </row>
    <row r="675" spans="2:80" x14ac:dyDescent="0.2">
      <c r="B675" s="201">
        <f>IFERROR('Input| Projects'!B675,"")</f>
        <v>666</v>
      </c>
      <c r="C675" s="42" t="str">
        <f>IFERROR(IF('Input| Projects'!C675="","",'Input| Projects'!C675),"")</f>
        <v/>
      </c>
      <c r="D675" s="42" t="str">
        <f>IFERROR(IF('Input| Projects'!D675="","",'Input| Projects'!D675),"")</f>
        <v/>
      </c>
      <c r="E675" s="104"/>
      <c r="F675" s="190">
        <f>IFERROR('Input| Projects'!I675*'Input| Escalations'!$K$19,"")</f>
        <v>0</v>
      </c>
      <c r="G675" s="190">
        <f>IFERROR('Input| Projects'!J675*'Input| Escalations'!$K$19,"")</f>
        <v>0</v>
      </c>
      <c r="H675" s="190">
        <f>IFERROR('Input| Projects'!K675*'Input| Escalations'!$K$19,"")</f>
        <v>0</v>
      </c>
      <c r="I675" s="190">
        <f>IFERROR('Input| Projects'!L675*'Input| Escalations'!$K$19,"")</f>
        <v>0</v>
      </c>
      <c r="J675" s="190">
        <f>IFERROR('Input| Projects'!M675*'Input| Escalations'!$K$19,"")</f>
        <v>0</v>
      </c>
      <c r="K675" s="190">
        <f>IFERROR('Input| Projects'!N675*'Input| Escalations'!$K$19,"")</f>
        <v>0</v>
      </c>
      <c r="L675" s="190">
        <f>IFERROR('Input| Projects'!O675*'Input| Escalations'!$K$19,"")</f>
        <v>0</v>
      </c>
      <c r="M675" s="150" t="str">
        <f>IF(ABS(SUM(F675:L675)-(SUM('Input| Projects'!I675:O675)*'Input| Escalations'!$K$19))&lt;0.0000001,"",1)</f>
        <v/>
      </c>
      <c r="N675" s="192">
        <f>'Input| Projects'!$Y675*INDEX('Input| Escalations'!$H$33:$N$33,MATCH('Calc| Project Costs'!N$9,'Input| Escalations'!$H$23:$N$23,0))+'Input| Projects'!$Z675*INDEX('Input| Escalations'!$H$34:$N$34,MATCH('Calc| Project Costs'!N$9,'Input| Escalations'!$H$23:$N$23,0))+'Input| Projects'!$AA675*INDEX('Input| Escalations'!$H$35:$N$35,MATCH('Calc| Project Costs'!N$9,'Input| Escalations'!$H$23:$N$23,0))+1</f>
        <v>1</v>
      </c>
      <c r="O675" s="192">
        <f>'Input| Projects'!$Y675*INDEX('Input| Escalations'!$H$33:$N$33,MATCH('Calc| Project Costs'!O$9,'Input| Escalations'!$H$23:$N$23,0))+'Input| Projects'!$Z675*INDEX('Input| Escalations'!$H$34:$N$34,MATCH('Calc| Project Costs'!O$9,'Input| Escalations'!$H$23:$N$23,0))+'Input| Projects'!$AA675*INDEX('Input| Escalations'!$H$35:$N$35,MATCH('Calc| Project Costs'!O$9,'Input| Escalations'!$H$23:$N$23,0))+1</f>
        <v>1</v>
      </c>
      <c r="P675" s="192">
        <f>'Input| Projects'!$Y675*INDEX('Input| Escalations'!$H$33:$N$33,MATCH('Calc| Project Costs'!P$9,'Input| Escalations'!$H$23:$N$23,0))+'Input| Projects'!$Z675*INDEX('Input| Escalations'!$H$34:$N$34,MATCH('Calc| Project Costs'!P$9,'Input| Escalations'!$H$23:$N$23,0))+'Input| Projects'!$AA675*INDEX('Input| Escalations'!$H$35:$N$35,MATCH('Calc| Project Costs'!P$9,'Input| Escalations'!$H$23:$N$23,0))+1</f>
        <v>1</v>
      </c>
      <c r="Q675" s="192">
        <f>'Input| Projects'!$Y675*INDEX('Input| Escalations'!$H$33:$N$33,MATCH('Calc| Project Costs'!Q$9,'Input| Escalations'!$H$23:$N$23,0))+'Input| Projects'!$Z675*INDEX('Input| Escalations'!$H$34:$N$34,MATCH('Calc| Project Costs'!Q$9,'Input| Escalations'!$H$23:$N$23,0))+'Input| Projects'!$AA675*INDEX('Input| Escalations'!$H$35:$N$35,MATCH('Calc| Project Costs'!Q$9,'Input| Escalations'!$H$23:$N$23,0))+1</f>
        <v>1</v>
      </c>
      <c r="R675" s="192">
        <f>'Input| Projects'!$Y675*INDEX('Input| Escalations'!$H$33:$N$33,MATCH('Calc| Project Costs'!R$9,'Input| Escalations'!$H$23:$N$23,0))+'Input| Projects'!$Z675*INDEX('Input| Escalations'!$H$34:$N$34,MATCH('Calc| Project Costs'!R$9,'Input| Escalations'!$H$23:$N$23,0))+'Input| Projects'!$AA675*INDEX('Input| Escalations'!$H$35:$N$35,MATCH('Calc| Project Costs'!R$9,'Input| Escalations'!$H$23:$N$23,0))+1</f>
        <v>1</v>
      </c>
      <c r="S675" s="192">
        <f>'Input| Projects'!$Y675*INDEX('Input| Escalations'!$H$33:$N$33,MATCH('Calc| Project Costs'!S$9,'Input| Escalations'!$H$23:$N$23,0))+'Input| Projects'!$Z675*INDEX('Input| Escalations'!$H$34:$N$34,MATCH('Calc| Project Costs'!S$9,'Input| Escalations'!$H$23:$N$23,0))+'Input| Projects'!$AA675*INDEX('Input| Escalations'!$H$35:$N$35,MATCH('Calc| Project Costs'!S$9,'Input| Escalations'!$H$23:$N$23,0))+1</f>
        <v>1</v>
      </c>
      <c r="T675" s="192">
        <f>'Input| Projects'!$Y675*INDEX('Input| Escalations'!$H$33:$N$33,MATCH('Calc| Project Costs'!T$9,'Input| Escalations'!$H$23:$N$23,0))+'Input| Projects'!$Z675*INDEX('Input| Escalations'!$H$34:$N$34,MATCH('Calc| Project Costs'!T$9,'Input| Escalations'!$H$23:$N$23,0))+'Input| Projects'!$AA675*INDEX('Input| Escalations'!$H$35:$N$35,MATCH('Calc| Project Costs'!T$9,'Input| Escalations'!$H$23:$N$23,0))+1</f>
        <v>1</v>
      </c>
      <c r="U675" s="106"/>
      <c r="V675" s="186">
        <f t="shared" si="329"/>
        <v>0</v>
      </c>
      <c r="W675" s="186">
        <f t="shared" si="330"/>
        <v>0</v>
      </c>
      <c r="X675" s="186">
        <f t="shared" si="331"/>
        <v>0</v>
      </c>
      <c r="Y675" s="186">
        <f t="shared" si="307"/>
        <v>0</v>
      </c>
      <c r="Z675" s="186">
        <f t="shared" si="308"/>
        <v>0</v>
      </c>
      <c r="AA675" s="186">
        <f t="shared" si="309"/>
        <v>0</v>
      </c>
      <c r="AB675" s="186">
        <f t="shared" si="310"/>
        <v>0</v>
      </c>
      <c r="AC675" s="106"/>
      <c r="AD675" s="186">
        <f>'Input| Projects'!Q675*N675*'Input| Escalations'!$K$19</f>
        <v>0</v>
      </c>
      <c r="AE675" s="186">
        <f>'Input| Projects'!R675*O675*'Input| Escalations'!$K$19</f>
        <v>0</v>
      </c>
      <c r="AF675" s="186">
        <f>'Input| Projects'!S675*P675*'Input| Escalations'!$K$19</f>
        <v>0</v>
      </c>
      <c r="AG675" s="186">
        <f>'Input| Projects'!T675*Q675*'Input| Escalations'!$K$19</f>
        <v>0</v>
      </c>
      <c r="AH675" s="186">
        <f>'Input| Projects'!U675*R675*'Input| Escalations'!$K$19</f>
        <v>0</v>
      </c>
      <c r="AI675" s="186">
        <f>'Input| Projects'!V675*S675*'Input| Escalations'!$K$19</f>
        <v>0</v>
      </c>
      <c r="AJ675" s="186">
        <f>'Input| Projects'!W675*T675*'Input| Escalations'!$K$19</f>
        <v>0</v>
      </c>
      <c r="AK675" s="106"/>
      <c r="AL675" s="186" t="str">
        <f>IFERROR(IF('Input| Overheads'!$C$42="Direct costs",SUMPRODUCT(--('Input| Projects'!$AC675="Yes"),'Calc| Overheads Allocation'!C$8,'Calc| Project Costs'!V675),IF('Input| Overheads'!$C$42="Internal labour",SUMPRODUCT(--('Input| Projects'!$AC675="Yes"),'Calc| Overheads Allocation'!C$8,'Calc| Project Costs'!V675,'Input| Projects'!$Y675),IF('Input| Overheads'!$C$42="DNSP defined",SUMPRODUCT(--('Input| Projects'!$AC675="Yes"),'Calc| Overheads Allocation'!C$61,'Input| Projects'!$AF675),""))),"")</f>
        <v/>
      </c>
      <c r="AM675" s="186" t="str">
        <f>IFERROR(IF('Input| Overheads'!$C$42="Direct costs",SUMPRODUCT(--('Input| Projects'!$AC675="Yes"),'Calc| Overheads Allocation'!D$8,'Calc| Project Costs'!W675),IF('Input| Overheads'!$C$42="Internal labour",SUMPRODUCT(--('Input| Projects'!$AC675="Yes"),'Calc| Overheads Allocation'!D$8,'Calc| Project Costs'!W675,'Input| Projects'!$Y675),IF('Input| Overheads'!$C$42="DNSP defined",SUMPRODUCT(--('Input| Projects'!$AC675="Yes"),'Calc| Overheads Allocation'!D$61,'Input| Projects'!$AF675),""))),"")</f>
        <v/>
      </c>
      <c r="AN675" s="186" t="str">
        <f>IFERROR(IF('Input| Overheads'!$C$42="Direct costs",SUMPRODUCT(--('Input| Projects'!$AC675="Yes"),'Calc| Overheads Allocation'!E$8,'Calc| Project Costs'!X675),IF('Input| Overheads'!$C$42="Internal labour",SUMPRODUCT(--('Input| Projects'!$AC675="Yes"),'Calc| Overheads Allocation'!E$8,'Calc| Project Costs'!X675,'Input| Projects'!$Y675),IF('Input| Overheads'!$C$42="DNSP defined",SUMPRODUCT(--('Input| Projects'!$AC675="Yes"),'Calc| Overheads Allocation'!E$61,'Input| Projects'!$AF675),""))),"")</f>
        <v/>
      </c>
      <c r="AO675" s="186" t="str">
        <f>IFERROR(IF('Input| Overheads'!$C$42="Direct costs",SUMPRODUCT(--('Input| Projects'!$AC675="Yes"),'Calc| Overheads Allocation'!F$8,'Calc| Project Costs'!Y675),IF('Input| Overheads'!$C$42="Internal labour",SUMPRODUCT(--('Input| Projects'!$AC675="Yes"),'Calc| Overheads Allocation'!F$8,'Calc| Project Costs'!Y675,'Input| Projects'!$Y675),IF('Input| Overheads'!$C$42="DNSP defined",SUMPRODUCT(--('Input| Projects'!$AC675="Yes"),'Calc| Overheads Allocation'!F$61,'Input| Projects'!$AF675),""))),"")</f>
        <v/>
      </c>
      <c r="AP675" s="186" t="str">
        <f>IFERROR(IF('Input| Overheads'!$C$42="Direct costs",SUMPRODUCT(--('Input| Projects'!$AC675="Yes"),'Calc| Overheads Allocation'!G$8,'Calc| Project Costs'!Z675),IF('Input| Overheads'!$C$42="Internal labour",SUMPRODUCT(--('Input| Projects'!$AC675="Yes"),'Calc| Overheads Allocation'!G$8,'Calc| Project Costs'!Z675,'Input| Projects'!$Y675),IF('Input| Overheads'!$C$42="DNSP defined",SUMPRODUCT(--('Input| Projects'!$AC675="Yes"),'Calc| Overheads Allocation'!G$61,'Input| Projects'!$AF675),""))),"")</f>
        <v/>
      </c>
      <c r="AQ675" s="186" t="str">
        <f>IFERROR(IF('Input| Overheads'!$C$42="Direct costs",SUMPRODUCT(--('Input| Projects'!$AC675="Yes"),'Calc| Overheads Allocation'!H$8,'Calc| Project Costs'!AA675),IF('Input| Overheads'!$C$42="Internal labour",SUMPRODUCT(--('Input| Projects'!$AC675="Yes"),'Calc| Overheads Allocation'!H$8,'Calc| Project Costs'!AA675,'Input| Projects'!$Y675),IF('Input| Overheads'!$C$42="DNSP defined",SUMPRODUCT(--('Input| Projects'!$AC675="Yes"),'Calc| Overheads Allocation'!H$61,'Input| Projects'!$AF675),""))),"")</f>
        <v/>
      </c>
      <c r="AR675" s="186" t="str">
        <f>IFERROR(IF('Input| Overheads'!$C$42="Direct costs",SUMPRODUCT(--('Input| Projects'!$AC675="Yes"),'Calc| Overheads Allocation'!I$8,'Calc| Project Costs'!AB675),IF('Input| Overheads'!$C$42="Internal labour",SUMPRODUCT(--('Input| Projects'!$AC675="Yes"),'Calc| Overheads Allocation'!I$8,'Calc| Project Costs'!AB675,'Input| Projects'!$Y675),IF('Input| Overheads'!$C$42="DNSP defined",SUMPRODUCT(--('Input| Projects'!$AC675="Yes"),'Calc| Overheads Allocation'!I$61,'Input| Projects'!$AF675),""))),"")</f>
        <v/>
      </c>
      <c r="AS675" s="106"/>
      <c r="AT675" s="186" t="str">
        <f>IFERROR(IF('Input| Overheads'!$C$42="Direct costs",SUMPRODUCT(--('Input| Projects'!$AD675="Yes"),'Calc| Overheads Allocation'!C$9,'Calc| Project Costs'!V675),IF('Input| Overheads'!$C$42="Internal labour",SUMPRODUCT(--('Input| Projects'!$AD675="Yes"),'Calc| Overheads Allocation'!C$9,'Calc| Project Costs'!V675,'Input| Projects'!$Y675),IF('Input| Overheads'!$C$42="DNSP defined",SUMPRODUCT(--('Input| Projects'!$AD675="Yes"),'Calc| Overheads Allocation'!C$62,'Input| Projects'!$AG675),""))),"")</f>
        <v/>
      </c>
      <c r="AU675" s="186" t="str">
        <f>IFERROR(IF('Input| Overheads'!$C$42="Direct costs",SUMPRODUCT(--('Input| Projects'!$AD675="Yes"),'Calc| Overheads Allocation'!D$9,'Calc| Project Costs'!W675),IF('Input| Overheads'!$C$42="Internal labour",SUMPRODUCT(--('Input| Projects'!$AD675="Yes"),'Calc| Overheads Allocation'!D$9,'Calc| Project Costs'!W675,'Input| Projects'!$Y675),IF('Input| Overheads'!$C$42="DNSP defined",SUMPRODUCT(--('Input| Projects'!$AD675="Yes"),'Calc| Overheads Allocation'!D$62,'Input| Projects'!$AG675),""))),"")</f>
        <v/>
      </c>
      <c r="AV675" s="186" t="str">
        <f>IFERROR(IF('Input| Overheads'!$C$42="Direct costs",SUMPRODUCT(--('Input| Projects'!$AD675="Yes"),'Calc| Overheads Allocation'!E$9,'Calc| Project Costs'!X675),IF('Input| Overheads'!$C$42="Internal labour",SUMPRODUCT(--('Input| Projects'!$AD675="Yes"),'Calc| Overheads Allocation'!E$9,'Calc| Project Costs'!X675,'Input| Projects'!$Y675),IF('Input| Overheads'!$C$42="DNSP defined",SUMPRODUCT(--('Input| Projects'!$AD675="Yes"),'Calc| Overheads Allocation'!E$62,'Input| Projects'!$AG675),""))),"")</f>
        <v/>
      </c>
      <c r="AW675" s="186" t="str">
        <f>IFERROR(IF('Input| Overheads'!$C$42="Direct costs",SUMPRODUCT(--('Input| Projects'!$AD675="Yes"),'Calc| Overheads Allocation'!F$9,'Calc| Project Costs'!Y675),IF('Input| Overheads'!$C$42="Internal labour",SUMPRODUCT(--('Input| Projects'!$AD675="Yes"),'Calc| Overheads Allocation'!F$9,'Calc| Project Costs'!Y675,'Input| Projects'!$Y675),IF('Input| Overheads'!$C$42="DNSP defined",SUMPRODUCT(--('Input| Projects'!$AD675="Yes"),'Calc| Overheads Allocation'!F$62,'Input| Projects'!$AG675),""))),"")</f>
        <v/>
      </c>
      <c r="AX675" s="186" t="str">
        <f>IFERROR(IF('Input| Overheads'!$C$42="Direct costs",SUMPRODUCT(--('Input| Projects'!$AD675="Yes"),'Calc| Overheads Allocation'!G$9,'Calc| Project Costs'!Z675),IF('Input| Overheads'!$C$42="Internal labour",SUMPRODUCT(--('Input| Projects'!$AD675="Yes"),'Calc| Overheads Allocation'!G$9,'Calc| Project Costs'!Z675,'Input| Projects'!$Y675),IF('Input| Overheads'!$C$42="DNSP defined",SUMPRODUCT(--('Input| Projects'!$AD675="Yes"),'Calc| Overheads Allocation'!G$62,'Input| Projects'!$AG675),""))),"")</f>
        <v/>
      </c>
      <c r="AY675" s="186" t="str">
        <f>IFERROR(IF('Input| Overheads'!$C$42="Direct costs",SUMPRODUCT(--('Input| Projects'!$AD675="Yes"),'Calc| Overheads Allocation'!H$9,'Calc| Project Costs'!AA675),IF('Input| Overheads'!$C$42="Internal labour",SUMPRODUCT(--('Input| Projects'!$AD675="Yes"),'Calc| Overheads Allocation'!H$9,'Calc| Project Costs'!AA675,'Input| Projects'!$Y675),IF('Input| Overheads'!$C$42="DNSP defined",SUMPRODUCT(--('Input| Projects'!$AD675="Yes"),'Calc| Overheads Allocation'!H$62,'Input| Projects'!$AG675),""))),"")</f>
        <v/>
      </c>
      <c r="AZ675" s="186" t="str">
        <f>IFERROR(IF('Input| Overheads'!$C$42="Direct costs",SUMPRODUCT(--('Input| Projects'!$AD675="Yes"),'Calc| Overheads Allocation'!I$9,'Calc| Project Costs'!AB675),IF('Input| Overheads'!$C$42="Internal labour",SUMPRODUCT(--('Input| Projects'!$AD675="Yes"),'Calc| Overheads Allocation'!I$9,'Calc| Project Costs'!AB675,'Input| Projects'!$Y675),IF('Input| Overheads'!$C$42="DNSP defined",SUMPRODUCT(--('Input| Projects'!$AD675="Yes"),'Calc| Overheads Allocation'!I$62,'Input| Projects'!$AG675),""))),"")</f>
        <v/>
      </c>
      <c r="BA675" s="106"/>
      <c r="BB675" s="186">
        <f t="shared" si="332"/>
        <v>0</v>
      </c>
      <c r="BC675" s="186">
        <f t="shared" si="333"/>
        <v>0</v>
      </c>
      <c r="BD675" s="186">
        <f t="shared" si="334"/>
        <v>0</v>
      </c>
      <c r="BE675" s="186">
        <f t="shared" si="311"/>
        <v>0</v>
      </c>
      <c r="BF675" s="186">
        <f t="shared" si="312"/>
        <v>0</v>
      </c>
      <c r="BG675" s="186">
        <f t="shared" si="313"/>
        <v>0</v>
      </c>
      <c r="BH675" s="186">
        <f t="shared" si="314"/>
        <v>0</v>
      </c>
      <c r="BI675" s="97"/>
      <c r="BJ675" s="186" t="str">
        <f t="shared" si="315"/>
        <v/>
      </c>
      <c r="BK675" s="186" t="str">
        <f t="shared" si="316"/>
        <v/>
      </c>
      <c r="BL675" s="186" t="str">
        <f t="shared" si="317"/>
        <v/>
      </c>
      <c r="BM675" s="186" t="str">
        <f t="shared" si="318"/>
        <v/>
      </c>
      <c r="BN675" s="186" t="str">
        <f t="shared" si="319"/>
        <v/>
      </c>
      <c r="BO675" s="186" t="str">
        <f t="shared" si="320"/>
        <v/>
      </c>
      <c r="BP675" s="186" t="str">
        <f t="shared" si="321"/>
        <v/>
      </c>
      <c r="BQ675" s="97"/>
      <c r="BR675" s="186">
        <f t="shared" si="322"/>
        <v>0</v>
      </c>
      <c r="BS675" s="186">
        <f t="shared" si="323"/>
        <v>0</v>
      </c>
      <c r="BT675" s="222">
        <f t="shared" si="324"/>
        <v>0</v>
      </c>
      <c r="BU675" s="222">
        <f t="shared" si="325"/>
        <v>0</v>
      </c>
      <c r="BV675" s="222">
        <f t="shared" si="326"/>
        <v>0</v>
      </c>
      <c r="BW675" s="222">
        <f t="shared" si="327"/>
        <v>0</v>
      </c>
      <c r="BX675" s="222">
        <f t="shared" si="328"/>
        <v>0</v>
      </c>
      <c r="BY675" s="106"/>
      <c r="BZ675" s="197" t="str">
        <f>IF(SUMIF('Input| Projects'!$AS$8:$CP$8,"Dx",'Input| Projects'!$AS675:$CP675)=0,"",SUMIF('Input| Projects'!$AS$8:$CP$8,"Dx",'Input| Projects'!$AS675:$CP675))</f>
        <v/>
      </c>
      <c r="CA675" s="197" t="str">
        <f>IF(SUMIF('Input| Projects'!$AS$8:$CP$8,"Tx",'Input| Projects'!$AS675:$CP675)=0,"",SUMIF('Input| Projects'!$AS$8:$CP$8,"Tx",'Input| Projects'!$AS675:$CP675))</f>
        <v/>
      </c>
      <c r="CB675" s="150" t="str">
        <f t="shared" si="335"/>
        <v/>
      </c>
    </row>
    <row r="676" spans="2:80" x14ac:dyDescent="0.2">
      <c r="B676" s="201">
        <f>IFERROR('Input| Projects'!B676,"")</f>
        <v>667</v>
      </c>
      <c r="C676" s="42" t="str">
        <f>IFERROR(IF('Input| Projects'!C676="","",'Input| Projects'!C676),"")</f>
        <v/>
      </c>
      <c r="D676" s="42" t="str">
        <f>IFERROR(IF('Input| Projects'!D676="","",'Input| Projects'!D676),"")</f>
        <v/>
      </c>
      <c r="E676" s="104"/>
      <c r="F676" s="190">
        <f>IFERROR('Input| Projects'!I676*'Input| Escalations'!$K$19,"")</f>
        <v>0</v>
      </c>
      <c r="G676" s="190">
        <f>IFERROR('Input| Projects'!J676*'Input| Escalations'!$K$19,"")</f>
        <v>0</v>
      </c>
      <c r="H676" s="190">
        <f>IFERROR('Input| Projects'!K676*'Input| Escalations'!$K$19,"")</f>
        <v>0</v>
      </c>
      <c r="I676" s="190">
        <f>IFERROR('Input| Projects'!L676*'Input| Escalations'!$K$19,"")</f>
        <v>0</v>
      </c>
      <c r="J676" s="190">
        <f>IFERROR('Input| Projects'!M676*'Input| Escalations'!$K$19,"")</f>
        <v>0</v>
      </c>
      <c r="K676" s="190">
        <f>IFERROR('Input| Projects'!N676*'Input| Escalations'!$K$19,"")</f>
        <v>0</v>
      </c>
      <c r="L676" s="190">
        <f>IFERROR('Input| Projects'!O676*'Input| Escalations'!$K$19,"")</f>
        <v>0</v>
      </c>
      <c r="M676" s="150" t="str">
        <f>IF(ABS(SUM(F676:L676)-(SUM('Input| Projects'!I676:O676)*'Input| Escalations'!$K$19))&lt;0.0000001,"",1)</f>
        <v/>
      </c>
      <c r="N676" s="192">
        <f>'Input| Projects'!$Y676*INDEX('Input| Escalations'!$H$33:$N$33,MATCH('Calc| Project Costs'!N$9,'Input| Escalations'!$H$23:$N$23,0))+'Input| Projects'!$Z676*INDEX('Input| Escalations'!$H$34:$N$34,MATCH('Calc| Project Costs'!N$9,'Input| Escalations'!$H$23:$N$23,0))+'Input| Projects'!$AA676*INDEX('Input| Escalations'!$H$35:$N$35,MATCH('Calc| Project Costs'!N$9,'Input| Escalations'!$H$23:$N$23,0))+1</f>
        <v>1</v>
      </c>
      <c r="O676" s="192">
        <f>'Input| Projects'!$Y676*INDEX('Input| Escalations'!$H$33:$N$33,MATCH('Calc| Project Costs'!O$9,'Input| Escalations'!$H$23:$N$23,0))+'Input| Projects'!$Z676*INDEX('Input| Escalations'!$H$34:$N$34,MATCH('Calc| Project Costs'!O$9,'Input| Escalations'!$H$23:$N$23,0))+'Input| Projects'!$AA676*INDEX('Input| Escalations'!$H$35:$N$35,MATCH('Calc| Project Costs'!O$9,'Input| Escalations'!$H$23:$N$23,0))+1</f>
        <v>1</v>
      </c>
      <c r="P676" s="192">
        <f>'Input| Projects'!$Y676*INDEX('Input| Escalations'!$H$33:$N$33,MATCH('Calc| Project Costs'!P$9,'Input| Escalations'!$H$23:$N$23,0))+'Input| Projects'!$Z676*INDEX('Input| Escalations'!$H$34:$N$34,MATCH('Calc| Project Costs'!P$9,'Input| Escalations'!$H$23:$N$23,0))+'Input| Projects'!$AA676*INDEX('Input| Escalations'!$H$35:$N$35,MATCH('Calc| Project Costs'!P$9,'Input| Escalations'!$H$23:$N$23,0))+1</f>
        <v>1</v>
      </c>
      <c r="Q676" s="192">
        <f>'Input| Projects'!$Y676*INDEX('Input| Escalations'!$H$33:$N$33,MATCH('Calc| Project Costs'!Q$9,'Input| Escalations'!$H$23:$N$23,0))+'Input| Projects'!$Z676*INDEX('Input| Escalations'!$H$34:$N$34,MATCH('Calc| Project Costs'!Q$9,'Input| Escalations'!$H$23:$N$23,0))+'Input| Projects'!$AA676*INDEX('Input| Escalations'!$H$35:$N$35,MATCH('Calc| Project Costs'!Q$9,'Input| Escalations'!$H$23:$N$23,0))+1</f>
        <v>1</v>
      </c>
      <c r="R676" s="192">
        <f>'Input| Projects'!$Y676*INDEX('Input| Escalations'!$H$33:$N$33,MATCH('Calc| Project Costs'!R$9,'Input| Escalations'!$H$23:$N$23,0))+'Input| Projects'!$Z676*INDEX('Input| Escalations'!$H$34:$N$34,MATCH('Calc| Project Costs'!R$9,'Input| Escalations'!$H$23:$N$23,0))+'Input| Projects'!$AA676*INDEX('Input| Escalations'!$H$35:$N$35,MATCH('Calc| Project Costs'!R$9,'Input| Escalations'!$H$23:$N$23,0))+1</f>
        <v>1</v>
      </c>
      <c r="S676" s="192">
        <f>'Input| Projects'!$Y676*INDEX('Input| Escalations'!$H$33:$N$33,MATCH('Calc| Project Costs'!S$9,'Input| Escalations'!$H$23:$N$23,0))+'Input| Projects'!$Z676*INDEX('Input| Escalations'!$H$34:$N$34,MATCH('Calc| Project Costs'!S$9,'Input| Escalations'!$H$23:$N$23,0))+'Input| Projects'!$AA676*INDEX('Input| Escalations'!$H$35:$N$35,MATCH('Calc| Project Costs'!S$9,'Input| Escalations'!$H$23:$N$23,0))+1</f>
        <v>1</v>
      </c>
      <c r="T676" s="192">
        <f>'Input| Projects'!$Y676*INDEX('Input| Escalations'!$H$33:$N$33,MATCH('Calc| Project Costs'!T$9,'Input| Escalations'!$H$23:$N$23,0))+'Input| Projects'!$Z676*INDEX('Input| Escalations'!$H$34:$N$34,MATCH('Calc| Project Costs'!T$9,'Input| Escalations'!$H$23:$N$23,0))+'Input| Projects'!$AA676*INDEX('Input| Escalations'!$H$35:$N$35,MATCH('Calc| Project Costs'!T$9,'Input| Escalations'!$H$23:$N$23,0))+1</f>
        <v>1</v>
      </c>
      <c r="U676" s="106"/>
      <c r="V676" s="186">
        <f t="shared" si="329"/>
        <v>0</v>
      </c>
      <c r="W676" s="186">
        <f t="shared" si="330"/>
        <v>0</v>
      </c>
      <c r="X676" s="186">
        <f t="shared" si="331"/>
        <v>0</v>
      </c>
      <c r="Y676" s="186">
        <f t="shared" si="307"/>
        <v>0</v>
      </c>
      <c r="Z676" s="186">
        <f t="shared" si="308"/>
        <v>0</v>
      </c>
      <c r="AA676" s="186">
        <f t="shared" si="309"/>
        <v>0</v>
      </c>
      <c r="AB676" s="186">
        <f t="shared" si="310"/>
        <v>0</v>
      </c>
      <c r="AC676" s="106"/>
      <c r="AD676" s="186">
        <f>'Input| Projects'!Q676*N676*'Input| Escalations'!$K$19</f>
        <v>0</v>
      </c>
      <c r="AE676" s="186">
        <f>'Input| Projects'!R676*O676*'Input| Escalations'!$K$19</f>
        <v>0</v>
      </c>
      <c r="AF676" s="186">
        <f>'Input| Projects'!S676*P676*'Input| Escalations'!$K$19</f>
        <v>0</v>
      </c>
      <c r="AG676" s="186">
        <f>'Input| Projects'!T676*Q676*'Input| Escalations'!$K$19</f>
        <v>0</v>
      </c>
      <c r="AH676" s="186">
        <f>'Input| Projects'!U676*R676*'Input| Escalations'!$K$19</f>
        <v>0</v>
      </c>
      <c r="AI676" s="186">
        <f>'Input| Projects'!V676*S676*'Input| Escalations'!$K$19</f>
        <v>0</v>
      </c>
      <c r="AJ676" s="186">
        <f>'Input| Projects'!W676*T676*'Input| Escalations'!$K$19</f>
        <v>0</v>
      </c>
      <c r="AK676" s="106"/>
      <c r="AL676" s="186" t="str">
        <f>IFERROR(IF('Input| Overheads'!$C$42="Direct costs",SUMPRODUCT(--('Input| Projects'!$AC676="Yes"),'Calc| Overheads Allocation'!C$8,'Calc| Project Costs'!V676),IF('Input| Overheads'!$C$42="Internal labour",SUMPRODUCT(--('Input| Projects'!$AC676="Yes"),'Calc| Overheads Allocation'!C$8,'Calc| Project Costs'!V676,'Input| Projects'!$Y676),IF('Input| Overheads'!$C$42="DNSP defined",SUMPRODUCT(--('Input| Projects'!$AC676="Yes"),'Calc| Overheads Allocation'!C$61,'Input| Projects'!$AF676),""))),"")</f>
        <v/>
      </c>
      <c r="AM676" s="186" t="str">
        <f>IFERROR(IF('Input| Overheads'!$C$42="Direct costs",SUMPRODUCT(--('Input| Projects'!$AC676="Yes"),'Calc| Overheads Allocation'!D$8,'Calc| Project Costs'!W676),IF('Input| Overheads'!$C$42="Internal labour",SUMPRODUCT(--('Input| Projects'!$AC676="Yes"),'Calc| Overheads Allocation'!D$8,'Calc| Project Costs'!W676,'Input| Projects'!$Y676),IF('Input| Overheads'!$C$42="DNSP defined",SUMPRODUCT(--('Input| Projects'!$AC676="Yes"),'Calc| Overheads Allocation'!D$61,'Input| Projects'!$AF676),""))),"")</f>
        <v/>
      </c>
      <c r="AN676" s="186" t="str">
        <f>IFERROR(IF('Input| Overheads'!$C$42="Direct costs",SUMPRODUCT(--('Input| Projects'!$AC676="Yes"),'Calc| Overheads Allocation'!E$8,'Calc| Project Costs'!X676),IF('Input| Overheads'!$C$42="Internal labour",SUMPRODUCT(--('Input| Projects'!$AC676="Yes"),'Calc| Overheads Allocation'!E$8,'Calc| Project Costs'!X676,'Input| Projects'!$Y676),IF('Input| Overheads'!$C$42="DNSP defined",SUMPRODUCT(--('Input| Projects'!$AC676="Yes"),'Calc| Overheads Allocation'!E$61,'Input| Projects'!$AF676),""))),"")</f>
        <v/>
      </c>
      <c r="AO676" s="186" t="str">
        <f>IFERROR(IF('Input| Overheads'!$C$42="Direct costs",SUMPRODUCT(--('Input| Projects'!$AC676="Yes"),'Calc| Overheads Allocation'!F$8,'Calc| Project Costs'!Y676),IF('Input| Overheads'!$C$42="Internal labour",SUMPRODUCT(--('Input| Projects'!$AC676="Yes"),'Calc| Overheads Allocation'!F$8,'Calc| Project Costs'!Y676,'Input| Projects'!$Y676),IF('Input| Overheads'!$C$42="DNSP defined",SUMPRODUCT(--('Input| Projects'!$AC676="Yes"),'Calc| Overheads Allocation'!F$61,'Input| Projects'!$AF676),""))),"")</f>
        <v/>
      </c>
      <c r="AP676" s="186" t="str">
        <f>IFERROR(IF('Input| Overheads'!$C$42="Direct costs",SUMPRODUCT(--('Input| Projects'!$AC676="Yes"),'Calc| Overheads Allocation'!G$8,'Calc| Project Costs'!Z676),IF('Input| Overheads'!$C$42="Internal labour",SUMPRODUCT(--('Input| Projects'!$AC676="Yes"),'Calc| Overheads Allocation'!G$8,'Calc| Project Costs'!Z676,'Input| Projects'!$Y676),IF('Input| Overheads'!$C$42="DNSP defined",SUMPRODUCT(--('Input| Projects'!$AC676="Yes"),'Calc| Overheads Allocation'!G$61,'Input| Projects'!$AF676),""))),"")</f>
        <v/>
      </c>
      <c r="AQ676" s="186" t="str">
        <f>IFERROR(IF('Input| Overheads'!$C$42="Direct costs",SUMPRODUCT(--('Input| Projects'!$AC676="Yes"),'Calc| Overheads Allocation'!H$8,'Calc| Project Costs'!AA676),IF('Input| Overheads'!$C$42="Internal labour",SUMPRODUCT(--('Input| Projects'!$AC676="Yes"),'Calc| Overheads Allocation'!H$8,'Calc| Project Costs'!AA676,'Input| Projects'!$Y676),IF('Input| Overheads'!$C$42="DNSP defined",SUMPRODUCT(--('Input| Projects'!$AC676="Yes"),'Calc| Overheads Allocation'!H$61,'Input| Projects'!$AF676),""))),"")</f>
        <v/>
      </c>
      <c r="AR676" s="186" t="str">
        <f>IFERROR(IF('Input| Overheads'!$C$42="Direct costs",SUMPRODUCT(--('Input| Projects'!$AC676="Yes"),'Calc| Overheads Allocation'!I$8,'Calc| Project Costs'!AB676),IF('Input| Overheads'!$C$42="Internal labour",SUMPRODUCT(--('Input| Projects'!$AC676="Yes"),'Calc| Overheads Allocation'!I$8,'Calc| Project Costs'!AB676,'Input| Projects'!$Y676),IF('Input| Overheads'!$C$42="DNSP defined",SUMPRODUCT(--('Input| Projects'!$AC676="Yes"),'Calc| Overheads Allocation'!I$61,'Input| Projects'!$AF676),""))),"")</f>
        <v/>
      </c>
      <c r="AS676" s="106"/>
      <c r="AT676" s="186" t="str">
        <f>IFERROR(IF('Input| Overheads'!$C$42="Direct costs",SUMPRODUCT(--('Input| Projects'!$AD676="Yes"),'Calc| Overheads Allocation'!C$9,'Calc| Project Costs'!V676),IF('Input| Overheads'!$C$42="Internal labour",SUMPRODUCT(--('Input| Projects'!$AD676="Yes"),'Calc| Overheads Allocation'!C$9,'Calc| Project Costs'!V676,'Input| Projects'!$Y676),IF('Input| Overheads'!$C$42="DNSP defined",SUMPRODUCT(--('Input| Projects'!$AD676="Yes"),'Calc| Overheads Allocation'!C$62,'Input| Projects'!$AG676),""))),"")</f>
        <v/>
      </c>
      <c r="AU676" s="186" t="str">
        <f>IFERROR(IF('Input| Overheads'!$C$42="Direct costs",SUMPRODUCT(--('Input| Projects'!$AD676="Yes"),'Calc| Overheads Allocation'!D$9,'Calc| Project Costs'!W676),IF('Input| Overheads'!$C$42="Internal labour",SUMPRODUCT(--('Input| Projects'!$AD676="Yes"),'Calc| Overheads Allocation'!D$9,'Calc| Project Costs'!W676,'Input| Projects'!$Y676),IF('Input| Overheads'!$C$42="DNSP defined",SUMPRODUCT(--('Input| Projects'!$AD676="Yes"),'Calc| Overheads Allocation'!D$62,'Input| Projects'!$AG676),""))),"")</f>
        <v/>
      </c>
      <c r="AV676" s="186" t="str">
        <f>IFERROR(IF('Input| Overheads'!$C$42="Direct costs",SUMPRODUCT(--('Input| Projects'!$AD676="Yes"),'Calc| Overheads Allocation'!E$9,'Calc| Project Costs'!X676),IF('Input| Overheads'!$C$42="Internal labour",SUMPRODUCT(--('Input| Projects'!$AD676="Yes"),'Calc| Overheads Allocation'!E$9,'Calc| Project Costs'!X676,'Input| Projects'!$Y676),IF('Input| Overheads'!$C$42="DNSP defined",SUMPRODUCT(--('Input| Projects'!$AD676="Yes"),'Calc| Overheads Allocation'!E$62,'Input| Projects'!$AG676),""))),"")</f>
        <v/>
      </c>
      <c r="AW676" s="186" t="str">
        <f>IFERROR(IF('Input| Overheads'!$C$42="Direct costs",SUMPRODUCT(--('Input| Projects'!$AD676="Yes"),'Calc| Overheads Allocation'!F$9,'Calc| Project Costs'!Y676),IF('Input| Overheads'!$C$42="Internal labour",SUMPRODUCT(--('Input| Projects'!$AD676="Yes"),'Calc| Overheads Allocation'!F$9,'Calc| Project Costs'!Y676,'Input| Projects'!$Y676),IF('Input| Overheads'!$C$42="DNSP defined",SUMPRODUCT(--('Input| Projects'!$AD676="Yes"),'Calc| Overheads Allocation'!F$62,'Input| Projects'!$AG676),""))),"")</f>
        <v/>
      </c>
      <c r="AX676" s="186" t="str">
        <f>IFERROR(IF('Input| Overheads'!$C$42="Direct costs",SUMPRODUCT(--('Input| Projects'!$AD676="Yes"),'Calc| Overheads Allocation'!G$9,'Calc| Project Costs'!Z676),IF('Input| Overheads'!$C$42="Internal labour",SUMPRODUCT(--('Input| Projects'!$AD676="Yes"),'Calc| Overheads Allocation'!G$9,'Calc| Project Costs'!Z676,'Input| Projects'!$Y676),IF('Input| Overheads'!$C$42="DNSP defined",SUMPRODUCT(--('Input| Projects'!$AD676="Yes"),'Calc| Overheads Allocation'!G$62,'Input| Projects'!$AG676),""))),"")</f>
        <v/>
      </c>
      <c r="AY676" s="186" t="str">
        <f>IFERROR(IF('Input| Overheads'!$C$42="Direct costs",SUMPRODUCT(--('Input| Projects'!$AD676="Yes"),'Calc| Overheads Allocation'!H$9,'Calc| Project Costs'!AA676),IF('Input| Overheads'!$C$42="Internal labour",SUMPRODUCT(--('Input| Projects'!$AD676="Yes"),'Calc| Overheads Allocation'!H$9,'Calc| Project Costs'!AA676,'Input| Projects'!$Y676),IF('Input| Overheads'!$C$42="DNSP defined",SUMPRODUCT(--('Input| Projects'!$AD676="Yes"),'Calc| Overheads Allocation'!H$62,'Input| Projects'!$AG676),""))),"")</f>
        <v/>
      </c>
      <c r="AZ676" s="186" t="str">
        <f>IFERROR(IF('Input| Overheads'!$C$42="Direct costs",SUMPRODUCT(--('Input| Projects'!$AD676="Yes"),'Calc| Overheads Allocation'!I$9,'Calc| Project Costs'!AB676),IF('Input| Overheads'!$C$42="Internal labour",SUMPRODUCT(--('Input| Projects'!$AD676="Yes"),'Calc| Overheads Allocation'!I$9,'Calc| Project Costs'!AB676,'Input| Projects'!$Y676),IF('Input| Overheads'!$C$42="DNSP defined",SUMPRODUCT(--('Input| Projects'!$AD676="Yes"),'Calc| Overheads Allocation'!I$62,'Input| Projects'!$AG676),""))),"")</f>
        <v/>
      </c>
      <c r="BA676" s="106"/>
      <c r="BB676" s="186">
        <f t="shared" si="332"/>
        <v>0</v>
      </c>
      <c r="BC676" s="186">
        <f t="shared" si="333"/>
        <v>0</v>
      </c>
      <c r="BD676" s="186">
        <f t="shared" si="334"/>
        <v>0</v>
      </c>
      <c r="BE676" s="186">
        <f t="shared" si="311"/>
        <v>0</v>
      </c>
      <c r="BF676" s="186">
        <f t="shared" si="312"/>
        <v>0</v>
      </c>
      <c r="BG676" s="186">
        <f t="shared" si="313"/>
        <v>0</v>
      </c>
      <c r="BH676" s="186">
        <f t="shared" si="314"/>
        <v>0</v>
      </c>
      <c r="BI676" s="97"/>
      <c r="BJ676" s="186" t="str">
        <f t="shared" si="315"/>
        <v/>
      </c>
      <c r="BK676" s="186" t="str">
        <f t="shared" si="316"/>
        <v/>
      </c>
      <c r="BL676" s="186" t="str">
        <f t="shared" si="317"/>
        <v/>
      </c>
      <c r="BM676" s="186" t="str">
        <f t="shared" si="318"/>
        <v/>
      </c>
      <c r="BN676" s="186" t="str">
        <f t="shared" si="319"/>
        <v/>
      </c>
      <c r="BO676" s="186" t="str">
        <f t="shared" si="320"/>
        <v/>
      </c>
      <c r="BP676" s="186" t="str">
        <f t="shared" si="321"/>
        <v/>
      </c>
      <c r="BQ676" s="97"/>
      <c r="BR676" s="186">
        <f t="shared" si="322"/>
        <v>0</v>
      </c>
      <c r="BS676" s="186">
        <f t="shared" si="323"/>
        <v>0</v>
      </c>
      <c r="BT676" s="222">
        <f t="shared" si="324"/>
        <v>0</v>
      </c>
      <c r="BU676" s="222">
        <f t="shared" si="325"/>
        <v>0</v>
      </c>
      <c r="BV676" s="222">
        <f t="shared" si="326"/>
        <v>0</v>
      </c>
      <c r="BW676" s="222">
        <f t="shared" si="327"/>
        <v>0</v>
      </c>
      <c r="BX676" s="222">
        <f t="shared" si="328"/>
        <v>0</v>
      </c>
      <c r="BY676" s="106"/>
      <c r="BZ676" s="197" t="str">
        <f>IF(SUMIF('Input| Projects'!$AS$8:$CP$8,"Dx",'Input| Projects'!$AS676:$CP676)=0,"",SUMIF('Input| Projects'!$AS$8:$CP$8,"Dx",'Input| Projects'!$AS676:$CP676))</f>
        <v/>
      </c>
      <c r="CA676" s="197" t="str">
        <f>IF(SUMIF('Input| Projects'!$AS$8:$CP$8,"Tx",'Input| Projects'!$AS676:$CP676)=0,"",SUMIF('Input| Projects'!$AS$8:$CP$8,"Tx",'Input| Projects'!$AS676:$CP676))</f>
        <v/>
      </c>
      <c r="CB676" s="150" t="str">
        <f t="shared" si="335"/>
        <v/>
      </c>
    </row>
    <row r="677" spans="2:80" x14ac:dyDescent="0.2">
      <c r="B677" s="201">
        <f>IFERROR('Input| Projects'!B677,"")</f>
        <v>668</v>
      </c>
      <c r="C677" s="42" t="str">
        <f>IFERROR(IF('Input| Projects'!C677="","",'Input| Projects'!C677),"")</f>
        <v/>
      </c>
      <c r="D677" s="42" t="str">
        <f>IFERROR(IF('Input| Projects'!D677="","",'Input| Projects'!D677),"")</f>
        <v/>
      </c>
      <c r="E677" s="104"/>
      <c r="F677" s="190">
        <f>IFERROR('Input| Projects'!I677*'Input| Escalations'!$K$19,"")</f>
        <v>0</v>
      </c>
      <c r="G677" s="190">
        <f>IFERROR('Input| Projects'!J677*'Input| Escalations'!$K$19,"")</f>
        <v>0</v>
      </c>
      <c r="H677" s="190">
        <f>IFERROR('Input| Projects'!K677*'Input| Escalations'!$K$19,"")</f>
        <v>0</v>
      </c>
      <c r="I677" s="190">
        <f>IFERROR('Input| Projects'!L677*'Input| Escalations'!$K$19,"")</f>
        <v>0</v>
      </c>
      <c r="J677" s="190">
        <f>IFERROR('Input| Projects'!M677*'Input| Escalations'!$K$19,"")</f>
        <v>0</v>
      </c>
      <c r="K677" s="190">
        <f>IFERROR('Input| Projects'!N677*'Input| Escalations'!$K$19,"")</f>
        <v>0</v>
      </c>
      <c r="L677" s="190">
        <f>IFERROR('Input| Projects'!O677*'Input| Escalations'!$K$19,"")</f>
        <v>0</v>
      </c>
      <c r="M677" s="150" t="str">
        <f>IF(ABS(SUM(F677:L677)-(SUM('Input| Projects'!I677:O677)*'Input| Escalations'!$K$19))&lt;0.0000001,"",1)</f>
        <v/>
      </c>
      <c r="N677" s="192">
        <f>'Input| Projects'!$Y677*INDEX('Input| Escalations'!$H$33:$N$33,MATCH('Calc| Project Costs'!N$9,'Input| Escalations'!$H$23:$N$23,0))+'Input| Projects'!$Z677*INDEX('Input| Escalations'!$H$34:$N$34,MATCH('Calc| Project Costs'!N$9,'Input| Escalations'!$H$23:$N$23,0))+'Input| Projects'!$AA677*INDEX('Input| Escalations'!$H$35:$N$35,MATCH('Calc| Project Costs'!N$9,'Input| Escalations'!$H$23:$N$23,0))+1</f>
        <v>1</v>
      </c>
      <c r="O677" s="192">
        <f>'Input| Projects'!$Y677*INDEX('Input| Escalations'!$H$33:$N$33,MATCH('Calc| Project Costs'!O$9,'Input| Escalations'!$H$23:$N$23,0))+'Input| Projects'!$Z677*INDEX('Input| Escalations'!$H$34:$N$34,MATCH('Calc| Project Costs'!O$9,'Input| Escalations'!$H$23:$N$23,0))+'Input| Projects'!$AA677*INDEX('Input| Escalations'!$H$35:$N$35,MATCH('Calc| Project Costs'!O$9,'Input| Escalations'!$H$23:$N$23,0))+1</f>
        <v>1</v>
      </c>
      <c r="P677" s="192">
        <f>'Input| Projects'!$Y677*INDEX('Input| Escalations'!$H$33:$N$33,MATCH('Calc| Project Costs'!P$9,'Input| Escalations'!$H$23:$N$23,0))+'Input| Projects'!$Z677*INDEX('Input| Escalations'!$H$34:$N$34,MATCH('Calc| Project Costs'!P$9,'Input| Escalations'!$H$23:$N$23,0))+'Input| Projects'!$AA677*INDEX('Input| Escalations'!$H$35:$N$35,MATCH('Calc| Project Costs'!P$9,'Input| Escalations'!$H$23:$N$23,0))+1</f>
        <v>1</v>
      </c>
      <c r="Q677" s="192">
        <f>'Input| Projects'!$Y677*INDEX('Input| Escalations'!$H$33:$N$33,MATCH('Calc| Project Costs'!Q$9,'Input| Escalations'!$H$23:$N$23,0))+'Input| Projects'!$Z677*INDEX('Input| Escalations'!$H$34:$N$34,MATCH('Calc| Project Costs'!Q$9,'Input| Escalations'!$H$23:$N$23,0))+'Input| Projects'!$AA677*INDEX('Input| Escalations'!$H$35:$N$35,MATCH('Calc| Project Costs'!Q$9,'Input| Escalations'!$H$23:$N$23,0))+1</f>
        <v>1</v>
      </c>
      <c r="R677" s="192">
        <f>'Input| Projects'!$Y677*INDEX('Input| Escalations'!$H$33:$N$33,MATCH('Calc| Project Costs'!R$9,'Input| Escalations'!$H$23:$N$23,0))+'Input| Projects'!$Z677*INDEX('Input| Escalations'!$H$34:$N$34,MATCH('Calc| Project Costs'!R$9,'Input| Escalations'!$H$23:$N$23,0))+'Input| Projects'!$AA677*INDEX('Input| Escalations'!$H$35:$N$35,MATCH('Calc| Project Costs'!R$9,'Input| Escalations'!$H$23:$N$23,0))+1</f>
        <v>1</v>
      </c>
      <c r="S677" s="192">
        <f>'Input| Projects'!$Y677*INDEX('Input| Escalations'!$H$33:$N$33,MATCH('Calc| Project Costs'!S$9,'Input| Escalations'!$H$23:$N$23,0))+'Input| Projects'!$Z677*INDEX('Input| Escalations'!$H$34:$N$34,MATCH('Calc| Project Costs'!S$9,'Input| Escalations'!$H$23:$N$23,0))+'Input| Projects'!$AA677*INDEX('Input| Escalations'!$H$35:$N$35,MATCH('Calc| Project Costs'!S$9,'Input| Escalations'!$H$23:$N$23,0))+1</f>
        <v>1</v>
      </c>
      <c r="T677" s="192">
        <f>'Input| Projects'!$Y677*INDEX('Input| Escalations'!$H$33:$N$33,MATCH('Calc| Project Costs'!T$9,'Input| Escalations'!$H$23:$N$23,0))+'Input| Projects'!$Z677*INDEX('Input| Escalations'!$H$34:$N$34,MATCH('Calc| Project Costs'!T$9,'Input| Escalations'!$H$23:$N$23,0))+'Input| Projects'!$AA677*INDEX('Input| Escalations'!$H$35:$N$35,MATCH('Calc| Project Costs'!T$9,'Input| Escalations'!$H$23:$N$23,0))+1</f>
        <v>1</v>
      </c>
      <c r="U677" s="106"/>
      <c r="V677" s="186">
        <f t="shared" si="329"/>
        <v>0</v>
      </c>
      <c r="W677" s="186">
        <f t="shared" si="330"/>
        <v>0</v>
      </c>
      <c r="X677" s="186">
        <f t="shared" si="331"/>
        <v>0</v>
      </c>
      <c r="Y677" s="186">
        <f t="shared" si="307"/>
        <v>0</v>
      </c>
      <c r="Z677" s="186">
        <f t="shared" si="308"/>
        <v>0</v>
      </c>
      <c r="AA677" s="186">
        <f t="shared" si="309"/>
        <v>0</v>
      </c>
      <c r="AB677" s="186">
        <f t="shared" si="310"/>
        <v>0</v>
      </c>
      <c r="AC677" s="106"/>
      <c r="AD677" s="186">
        <f>'Input| Projects'!Q677*N677*'Input| Escalations'!$K$19</f>
        <v>0</v>
      </c>
      <c r="AE677" s="186">
        <f>'Input| Projects'!R677*O677*'Input| Escalations'!$K$19</f>
        <v>0</v>
      </c>
      <c r="AF677" s="186">
        <f>'Input| Projects'!S677*P677*'Input| Escalations'!$K$19</f>
        <v>0</v>
      </c>
      <c r="AG677" s="186">
        <f>'Input| Projects'!T677*Q677*'Input| Escalations'!$K$19</f>
        <v>0</v>
      </c>
      <c r="AH677" s="186">
        <f>'Input| Projects'!U677*R677*'Input| Escalations'!$K$19</f>
        <v>0</v>
      </c>
      <c r="AI677" s="186">
        <f>'Input| Projects'!V677*S677*'Input| Escalations'!$K$19</f>
        <v>0</v>
      </c>
      <c r="AJ677" s="186">
        <f>'Input| Projects'!W677*T677*'Input| Escalations'!$K$19</f>
        <v>0</v>
      </c>
      <c r="AK677" s="106"/>
      <c r="AL677" s="186" t="str">
        <f>IFERROR(IF('Input| Overheads'!$C$42="Direct costs",SUMPRODUCT(--('Input| Projects'!$AC677="Yes"),'Calc| Overheads Allocation'!C$8,'Calc| Project Costs'!V677),IF('Input| Overheads'!$C$42="Internal labour",SUMPRODUCT(--('Input| Projects'!$AC677="Yes"),'Calc| Overheads Allocation'!C$8,'Calc| Project Costs'!V677,'Input| Projects'!$Y677),IF('Input| Overheads'!$C$42="DNSP defined",SUMPRODUCT(--('Input| Projects'!$AC677="Yes"),'Calc| Overheads Allocation'!C$61,'Input| Projects'!$AF677),""))),"")</f>
        <v/>
      </c>
      <c r="AM677" s="186" t="str">
        <f>IFERROR(IF('Input| Overheads'!$C$42="Direct costs",SUMPRODUCT(--('Input| Projects'!$AC677="Yes"),'Calc| Overheads Allocation'!D$8,'Calc| Project Costs'!W677),IF('Input| Overheads'!$C$42="Internal labour",SUMPRODUCT(--('Input| Projects'!$AC677="Yes"),'Calc| Overheads Allocation'!D$8,'Calc| Project Costs'!W677,'Input| Projects'!$Y677),IF('Input| Overheads'!$C$42="DNSP defined",SUMPRODUCT(--('Input| Projects'!$AC677="Yes"),'Calc| Overheads Allocation'!D$61,'Input| Projects'!$AF677),""))),"")</f>
        <v/>
      </c>
      <c r="AN677" s="186" t="str">
        <f>IFERROR(IF('Input| Overheads'!$C$42="Direct costs",SUMPRODUCT(--('Input| Projects'!$AC677="Yes"),'Calc| Overheads Allocation'!E$8,'Calc| Project Costs'!X677),IF('Input| Overheads'!$C$42="Internal labour",SUMPRODUCT(--('Input| Projects'!$AC677="Yes"),'Calc| Overheads Allocation'!E$8,'Calc| Project Costs'!X677,'Input| Projects'!$Y677),IF('Input| Overheads'!$C$42="DNSP defined",SUMPRODUCT(--('Input| Projects'!$AC677="Yes"),'Calc| Overheads Allocation'!E$61,'Input| Projects'!$AF677),""))),"")</f>
        <v/>
      </c>
      <c r="AO677" s="186" t="str">
        <f>IFERROR(IF('Input| Overheads'!$C$42="Direct costs",SUMPRODUCT(--('Input| Projects'!$AC677="Yes"),'Calc| Overheads Allocation'!F$8,'Calc| Project Costs'!Y677),IF('Input| Overheads'!$C$42="Internal labour",SUMPRODUCT(--('Input| Projects'!$AC677="Yes"),'Calc| Overheads Allocation'!F$8,'Calc| Project Costs'!Y677,'Input| Projects'!$Y677),IF('Input| Overheads'!$C$42="DNSP defined",SUMPRODUCT(--('Input| Projects'!$AC677="Yes"),'Calc| Overheads Allocation'!F$61,'Input| Projects'!$AF677),""))),"")</f>
        <v/>
      </c>
      <c r="AP677" s="186" t="str">
        <f>IFERROR(IF('Input| Overheads'!$C$42="Direct costs",SUMPRODUCT(--('Input| Projects'!$AC677="Yes"),'Calc| Overheads Allocation'!G$8,'Calc| Project Costs'!Z677),IF('Input| Overheads'!$C$42="Internal labour",SUMPRODUCT(--('Input| Projects'!$AC677="Yes"),'Calc| Overheads Allocation'!G$8,'Calc| Project Costs'!Z677,'Input| Projects'!$Y677),IF('Input| Overheads'!$C$42="DNSP defined",SUMPRODUCT(--('Input| Projects'!$AC677="Yes"),'Calc| Overheads Allocation'!G$61,'Input| Projects'!$AF677),""))),"")</f>
        <v/>
      </c>
      <c r="AQ677" s="186" t="str">
        <f>IFERROR(IF('Input| Overheads'!$C$42="Direct costs",SUMPRODUCT(--('Input| Projects'!$AC677="Yes"),'Calc| Overheads Allocation'!H$8,'Calc| Project Costs'!AA677),IF('Input| Overheads'!$C$42="Internal labour",SUMPRODUCT(--('Input| Projects'!$AC677="Yes"),'Calc| Overheads Allocation'!H$8,'Calc| Project Costs'!AA677,'Input| Projects'!$Y677),IF('Input| Overheads'!$C$42="DNSP defined",SUMPRODUCT(--('Input| Projects'!$AC677="Yes"),'Calc| Overheads Allocation'!H$61,'Input| Projects'!$AF677),""))),"")</f>
        <v/>
      </c>
      <c r="AR677" s="186" t="str">
        <f>IFERROR(IF('Input| Overheads'!$C$42="Direct costs",SUMPRODUCT(--('Input| Projects'!$AC677="Yes"),'Calc| Overheads Allocation'!I$8,'Calc| Project Costs'!AB677),IF('Input| Overheads'!$C$42="Internal labour",SUMPRODUCT(--('Input| Projects'!$AC677="Yes"),'Calc| Overheads Allocation'!I$8,'Calc| Project Costs'!AB677,'Input| Projects'!$Y677),IF('Input| Overheads'!$C$42="DNSP defined",SUMPRODUCT(--('Input| Projects'!$AC677="Yes"),'Calc| Overheads Allocation'!I$61,'Input| Projects'!$AF677),""))),"")</f>
        <v/>
      </c>
      <c r="AS677" s="106"/>
      <c r="AT677" s="186" t="str">
        <f>IFERROR(IF('Input| Overheads'!$C$42="Direct costs",SUMPRODUCT(--('Input| Projects'!$AD677="Yes"),'Calc| Overheads Allocation'!C$9,'Calc| Project Costs'!V677),IF('Input| Overheads'!$C$42="Internal labour",SUMPRODUCT(--('Input| Projects'!$AD677="Yes"),'Calc| Overheads Allocation'!C$9,'Calc| Project Costs'!V677,'Input| Projects'!$Y677),IF('Input| Overheads'!$C$42="DNSP defined",SUMPRODUCT(--('Input| Projects'!$AD677="Yes"),'Calc| Overheads Allocation'!C$62,'Input| Projects'!$AG677),""))),"")</f>
        <v/>
      </c>
      <c r="AU677" s="186" t="str">
        <f>IFERROR(IF('Input| Overheads'!$C$42="Direct costs",SUMPRODUCT(--('Input| Projects'!$AD677="Yes"),'Calc| Overheads Allocation'!D$9,'Calc| Project Costs'!W677),IF('Input| Overheads'!$C$42="Internal labour",SUMPRODUCT(--('Input| Projects'!$AD677="Yes"),'Calc| Overheads Allocation'!D$9,'Calc| Project Costs'!W677,'Input| Projects'!$Y677),IF('Input| Overheads'!$C$42="DNSP defined",SUMPRODUCT(--('Input| Projects'!$AD677="Yes"),'Calc| Overheads Allocation'!D$62,'Input| Projects'!$AG677),""))),"")</f>
        <v/>
      </c>
      <c r="AV677" s="186" t="str">
        <f>IFERROR(IF('Input| Overheads'!$C$42="Direct costs",SUMPRODUCT(--('Input| Projects'!$AD677="Yes"),'Calc| Overheads Allocation'!E$9,'Calc| Project Costs'!X677),IF('Input| Overheads'!$C$42="Internal labour",SUMPRODUCT(--('Input| Projects'!$AD677="Yes"),'Calc| Overheads Allocation'!E$9,'Calc| Project Costs'!X677,'Input| Projects'!$Y677),IF('Input| Overheads'!$C$42="DNSP defined",SUMPRODUCT(--('Input| Projects'!$AD677="Yes"),'Calc| Overheads Allocation'!E$62,'Input| Projects'!$AG677),""))),"")</f>
        <v/>
      </c>
      <c r="AW677" s="186" t="str">
        <f>IFERROR(IF('Input| Overheads'!$C$42="Direct costs",SUMPRODUCT(--('Input| Projects'!$AD677="Yes"),'Calc| Overheads Allocation'!F$9,'Calc| Project Costs'!Y677),IF('Input| Overheads'!$C$42="Internal labour",SUMPRODUCT(--('Input| Projects'!$AD677="Yes"),'Calc| Overheads Allocation'!F$9,'Calc| Project Costs'!Y677,'Input| Projects'!$Y677),IF('Input| Overheads'!$C$42="DNSP defined",SUMPRODUCT(--('Input| Projects'!$AD677="Yes"),'Calc| Overheads Allocation'!F$62,'Input| Projects'!$AG677),""))),"")</f>
        <v/>
      </c>
      <c r="AX677" s="186" t="str">
        <f>IFERROR(IF('Input| Overheads'!$C$42="Direct costs",SUMPRODUCT(--('Input| Projects'!$AD677="Yes"),'Calc| Overheads Allocation'!G$9,'Calc| Project Costs'!Z677),IF('Input| Overheads'!$C$42="Internal labour",SUMPRODUCT(--('Input| Projects'!$AD677="Yes"),'Calc| Overheads Allocation'!G$9,'Calc| Project Costs'!Z677,'Input| Projects'!$Y677),IF('Input| Overheads'!$C$42="DNSP defined",SUMPRODUCT(--('Input| Projects'!$AD677="Yes"),'Calc| Overheads Allocation'!G$62,'Input| Projects'!$AG677),""))),"")</f>
        <v/>
      </c>
      <c r="AY677" s="186" t="str">
        <f>IFERROR(IF('Input| Overheads'!$C$42="Direct costs",SUMPRODUCT(--('Input| Projects'!$AD677="Yes"),'Calc| Overheads Allocation'!H$9,'Calc| Project Costs'!AA677),IF('Input| Overheads'!$C$42="Internal labour",SUMPRODUCT(--('Input| Projects'!$AD677="Yes"),'Calc| Overheads Allocation'!H$9,'Calc| Project Costs'!AA677,'Input| Projects'!$Y677),IF('Input| Overheads'!$C$42="DNSP defined",SUMPRODUCT(--('Input| Projects'!$AD677="Yes"),'Calc| Overheads Allocation'!H$62,'Input| Projects'!$AG677),""))),"")</f>
        <v/>
      </c>
      <c r="AZ677" s="186" t="str">
        <f>IFERROR(IF('Input| Overheads'!$C$42="Direct costs",SUMPRODUCT(--('Input| Projects'!$AD677="Yes"),'Calc| Overheads Allocation'!I$9,'Calc| Project Costs'!AB677),IF('Input| Overheads'!$C$42="Internal labour",SUMPRODUCT(--('Input| Projects'!$AD677="Yes"),'Calc| Overheads Allocation'!I$9,'Calc| Project Costs'!AB677,'Input| Projects'!$Y677),IF('Input| Overheads'!$C$42="DNSP defined",SUMPRODUCT(--('Input| Projects'!$AD677="Yes"),'Calc| Overheads Allocation'!I$62,'Input| Projects'!$AG677),""))),"")</f>
        <v/>
      </c>
      <c r="BA677" s="106"/>
      <c r="BB677" s="186">
        <f t="shared" si="332"/>
        <v>0</v>
      </c>
      <c r="BC677" s="186">
        <f t="shared" si="333"/>
        <v>0</v>
      </c>
      <c r="BD677" s="186">
        <f t="shared" si="334"/>
        <v>0</v>
      </c>
      <c r="BE677" s="186">
        <f t="shared" si="311"/>
        <v>0</v>
      </c>
      <c r="BF677" s="186">
        <f t="shared" si="312"/>
        <v>0</v>
      </c>
      <c r="BG677" s="186">
        <f t="shared" si="313"/>
        <v>0</v>
      </c>
      <c r="BH677" s="186">
        <f t="shared" si="314"/>
        <v>0</v>
      </c>
      <c r="BI677" s="97"/>
      <c r="BJ677" s="186" t="str">
        <f t="shared" si="315"/>
        <v/>
      </c>
      <c r="BK677" s="186" t="str">
        <f t="shared" si="316"/>
        <v/>
      </c>
      <c r="BL677" s="186" t="str">
        <f t="shared" si="317"/>
        <v/>
      </c>
      <c r="BM677" s="186" t="str">
        <f t="shared" si="318"/>
        <v/>
      </c>
      <c r="BN677" s="186" t="str">
        <f t="shared" si="319"/>
        <v/>
      </c>
      <c r="BO677" s="186" t="str">
        <f t="shared" si="320"/>
        <v/>
      </c>
      <c r="BP677" s="186" t="str">
        <f t="shared" si="321"/>
        <v/>
      </c>
      <c r="BQ677" s="97"/>
      <c r="BR677" s="186">
        <f t="shared" si="322"/>
        <v>0</v>
      </c>
      <c r="BS677" s="186">
        <f t="shared" si="323"/>
        <v>0</v>
      </c>
      <c r="BT677" s="222">
        <f t="shared" si="324"/>
        <v>0</v>
      </c>
      <c r="BU677" s="222">
        <f t="shared" si="325"/>
        <v>0</v>
      </c>
      <c r="BV677" s="222">
        <f t="shared" si="326"/>
        <v>0</v>
      </c>
      <c r="BW677" s="222">
        <f t="shared" si="327"/>
        <v>0</v>
      </c>
      <c r="BX677" s="222">
        <f t="shared" si="328"/>
        <v>0</v>
      </c>
      <c r="BY677" s="106"/>
      <c r="BZ677" s="197" t="str">
        <f>IF(SUMIF('Input| Projects'!$AS$8:$CP$8,"Dx",'Input| Projects'!$AS677:$CP677)=0,"",SUMIF('Input| Projects'!$AS$8:$CP$8,"Dx",'Input| Projects'!$AS677:$CP677))</f>
        <v/>
      </c>
      <c r="CA677" s="197" t="str">
        <f>IF(SUMIF('Input| Projects'!$AS$8:$CP$8,"Tx",'Input| Projects'!$AS677:$CP677)=0,"",SUMIF('Input| Projects'!$AS$8:$CP$8,"Tx",'Input| Projects'!$AS677:$CP677))</f>
        <v/>
      </c>
      <c r="CB677" s="150" t="str">
        <f t="shared" si="335"/>
        <v/>
      </c>
    </row>
    <row r="678" spans="2:80" x14ac:dyDescent="0.2">
      <c r="B678" s="201">
        <f>IFERROR('Input| Projects'!B678,"")</f>
        <v>669</v>
      </c>
      <c r="C678" s="42" t="str">
        <f>IFERROR(IF('Input| Projects'!C678="","",'Input| Projects'!C678),"")</f>
        <v/>
      </c>
      <c r="D678" s="42" t="str">
        <f>IFERROR(IF('Input| Projects'!D678="","",'Input| Projects'!D678),"")</f>
        <v/>
      </c>
      <c r="E678" s="104"/>
      <c r="F678" s="190">
        <f>IFERROR('Input| Projects'!I678*'Input| Escalations'!$K$19,"")</f>
        <v>0</v>
      </c>
      <c r="G678" s="190">
        <f>IFERROR('Input| Projects'!J678*'Input| Escalations'!$K$19,"")</f>
        <v>0</v>
      </c>
      <c r="H678" s="190">
        <f>IFERROR('Input| Projects'!K678*'Input| Escalations'!$K$19,"")</f>
        <v>0</v>
      </c>
      <c r="I678" s="190">
        <f>IFERROR('Input| Projects'!L678*'Input| Escalations'!$K$19,"")</f>
        <v>0</v>
      </c>
      <c r="J678" s="190">
        <f>IFERROR('Input| Projects'!M678*'Input| Escalations'!$K$19,"")</f>
        <v>0</v>
      </c>
      <c r="K678" s="190">
        <f>IFERROR('Input| Projects'!N678*'Input| Escalations'!$K$19,"")</f>
        <v>0</v>
      </c>
      <c r="L678" s="190">
        <f>IFERROR('Input| Projects'!O678*'Input| Escalations'!$K$19,"")</f>
        <v>0</v>
      </c>
      <c r="M678" s="150" t="str">
        <f>IF(ABS(SUM(F678:L678)-(SUM('Input| Projects'!I678:O678)*'Input| Escalations'!$K$19))&lt;0.0000001,"",1)</f>
        <v/>
      </c>
      <c r="N678" s="192">
        <f>'Input| Projects'!$Y678*INDEX('Input| Escalations'!$H$33:$N$33,MATCH('Calc| Project Costs'!N$9,'Input| Escalations'!$H$23:$N$23,0))+'Input| Projects'!$Z678*INDEX('Input| Escalations'!$H$34:$N$34,MATCH('Calc| Project Costs'!N$9,'Input| Escalations'!$H$23:$N$23,0))+'Input| Projects'!$AA678*INDEX('Input| Escalations'!$H$35:$N$35,MATCH('Calc| Project Costs'!N$9,'Input| Escalations'!$H$23:$N$23,0))+1</f>
        <v>1</v>
      </c>
      <c r="O678" s="192">
        <f>'Input| Projects'!$Y678*INDEX('Input| Escalations'!$H$33:$N$33,MATCH('Calc| Project Costs'!O$9,'Input| Escalations'!$H$23:$N$23,0))+'Input| Projects'!$Z678*INDEX('Input| Escalations'!$H$34:$N$34,MATCH('Calc| Project Costs'!O$9,'Input| Escalations'!$H$23:$N$23,0))+'Input| Projects'!$AA678*INDEX('Input| Escalations'!$H$35:$N$35,MATCH('Calc| Project Costs'!O$9,'Input| Escalations'!$H$23:$N$23,0))+1</f>
        <v>1</v>
      </c>
      <c r="P678" s="192">
        <f>'Input| Projects'!$Y678*INDEX('Input| Escalations'!$H$33:$N$33,MATCH('Calc| Project Costs'!P$9,'Input| Escalations'!$H$23:$N$23,0))+'Input| Projects'!$Z678*INDEX('Input| Escalations'!$H$34:$N$34,MATCH('Calc| Project Costs'!P$9,'Input| Escalations'!$H$23:$N$23,0))+'Input| Projects'!$AA678*INDEX('Input| Escalations'!$H$35:$N$35,MATCH('Calc| Project Costs'!P$9,'Input| Escalations'!$H$23:$N$23,0))+1</f>
        <v>1</v>
      </c>
      <c r="Q678" s="192">
        <f>'Input| Projects'!$Y678*INDEX('Input| Escalations'!$H$33:$N$33,MATCH('Calc| Project Costs'!Q$9,'Input| Escalations'!$H$23:$N$23,0))+'Input| Projects'!$Z678*INDEX('Input| Escalations'!$H$34:$N$34,MATCH('Calc| Project Costs'!Q$9,'Input| Escalations'!$H$23:$N$23,0))+'Input| Projects'!$AA678*INDEX('Input| Escalations'!$H$35:$N$35,MATCH('Calc| Project Costs'!Q$9,'Input| Escalations'!$H$23:$N$23,0))+1</f>
        <v>1</v>
      </c>
      <c r="R678" s="192">
        <f>'Input| Projects'!$Y678*INDEX('Input| Escalations'!$H$33:$N$33,MATCH('Calc| Project Costs'!R$9,'Input| Escalations'!$H$23:$N$23,0))+'Input| Projects'!$Z678*INDEX('Input| Escalations'!$H$34:$N$34,MATCH('Calc| Project Costs'!R$9,'Input| Escalations'!$H$23:$N$23,0))+'Input| Projects'!$AA678*INDEX('Input| Escalations'!$H$35:$N$35,MATCH('Calc| Project Costs'!R$9,'Input| Escalations'!$H$23:$N$23,0))+1</f>
        <v>1</v>
      </c>
      <c r="S678" s="192">
        <f>'Input| Projects'!$Y678*INDEX('Input| Escalations'!$H$33:$N$33,MATCH('Calc| Project Costs'!S$9,'Input| Escalations'!$H$23:$N$23,0))+'Input| Projects'!$Z678*INDEX('Input| Escalations'!$H$34:$N$34,MATCH('Calc| Project Costs'!S$9,'Input| Escalations'!$H$23:$N$23,0))+'Input| Projects'!$AA678*INDEX('Input| Escalations'!$H$35:$N$35,MATCH('Calc| Project Costs'!S$9,'Input| Escalations'!$H$23:$N$23,0))+1</f>
        <v>1</v>
      </c>
      <c r="T678" s="192">
        <f>'Input| Projects'!$Y678*INDEX('Input| Escalations'!$H$33:$N$33,MATCH('Calc| Project Costs'!T$9,'Input| Escalations'!$H$23:$N$23,0))+'Input| Projects'!$Z678*INDEX('Input| Escalations'!$H$34:$N$34,MATCH('Calc| Project Costs'!T$9,'Input| Escalations'!$H$23:$N$23,0))+'Input| Projects'!$AA678*INDEX('Input| Escalations'!$H$35:$N$35,MATCH('Calc| Project Costs'!T$9,'Input| Escalations'!$H$23:$N$23,0))+1</f>
        <v>1</v>
      </c>
      <c r="U678" s="106"/>
      <c r="V678" s="186">
        <f t="shared" si="329"/>
        <v>0</v>
      </c>
      <c r="W678" s="186">
        <f t="shared" si="330"/>
        <v>0</v>
      </c>
      <c r="X678" s="186">
        <f t="shared" si="331"/>
        <v>0</v>
      </c>
      <c r="Y678" s="186">
        <f t="shared" si="307"/>
        <v>0</v>
      </c>
      <c r="Z678" s="186">
        <f t="shared" si="308"/>
        <v>0</v>
      </c>
      <c r="AA678" s="186">
        <f t="shared" si="309"/>
        <v>0</v>
      </c>
      <c r="AB678" s="186">
        <f t="shared" si="310"/>
        <v>0</v>
      </c>
      <c r="AC678" s="106"/>
      <c r="AD678" s="186">
        <f>'Input| Projects'!Q678*N678*'Input| Escalations'!$K$19</f>
        <v>0</v>
      </c>
      <c r="AE678" s="186">
        <f>'Input| Projects'!R678*O678*'Input| Escalations'!$K$19</f>
        <v>0</v>
      </c>
      <c r="AF678" s="186">
        <f>'Input| Projects'!S678*P678*'Input| Escalations'!$K$19</f>
        <v>0</v>
      </c>
      <c r="AG678" s="186">
        <f>'Input| Projects'!T678*Q678*'Input| Escalations'!$K$19</f>
        <v>0</v>
      </c>
      <c r="AH678" s="186">
        <f>'Input| Projects'!U678*R678*'Input| Escalations'!$K$19</f>
        <v>0</v>
      </c>
      <c r="AI678" s="186">
        <f>'Input| Projects'!V678*S678*'Input| Escalations'!$K$19</f>
        <v>0</v>
      </c>
      <c r="AJ678" s="186">
        <f>'Input| Projects'!W678*T678*'Input| Escalations'!$K$19</f>
        <v>0</v>
      </c>
      <c r="AK678" s="106"/>
      <c r="AL678" s="186" t="str">
        <f>IFERROR(IF('Input| Overheads'!$C$42="Direct costs",SUMPRODUCT(--('Input| Projects'!$AC678="Yes"),'Calc| Overheads Allocation'!C$8,'Calc| Project Costs'!V678),IF('Input| Overheads'!$C$42="Internal labour",SUMPRODUCT(--('Input| Projects'!$AC678="Yes"),'Calc| Overheads Allocation'!C$8,'Calc| Project Costs'!V678,'Input| Projects'!$Y678),IF('Input| Overheads'!$C$42="DNSP defined",SUMPRODUCT(--('Input| Projects'!$AC678="Yes"),'Calc| Overheads Allocation'!C$61,'Input| Projects'!$AF678),""))),"")</f>
        <v/>
      </c>
      <c r="AM678" s="186" t="str">
        <f>IFERROR(IF('Input| Overheads'!$C$42="Direct costs",SUMPRODUCT(--('Input| Projects'!$AC678="Yes"),'Calc| Overheads Allocation'!D$8,'Calc| Project Costs'!W678),IF('Input| Overheads'!$C$42="Internal labour",SUMPRODUCT(--('Input| Projects'!$AC678="Yes"),'Calc| Overheads Allocation'!D$8,'Calc| Project Costs'!W678,'Input| Projects'!$Y678),IF('Input| Overheads'!$C$42="DNSP defined",SUMPRODUCT(--('Input| Projects'!$AC678="Yes"),'Calc| Overheads Allocation'!D$61,'Input| Projects'!$AF678),""))),"")</f>
        <v/>
      </c>
      <c r="AN678" s="186" t="str">
        <f>IFERROR(IF('Input| Overheads'!$C$42="Direct costs",SUMPRODUCT(--('Input| Projects'!$AC678="Yes"),'Calc| Overheads Allocation'!E$8,'Calc| Project Costs'!X678),IF('Input| Overheads'!$C$42="Internal labour",SUMPRODUCT(--('Input| Projects'!$AC678="Yes"),'Calc| Overheads Allocation'!E$8,'Calc| Project Costs'!X678,'Input| Projects'!$Y678),IF('Input| Overheads'!$C$42="DNSP defined",SUMPRODUCT(--('Input| Projects'!$AC678="Yes"),'Calc| Overheads Allocation'!E$61,'Input| Projects'!$AF678),""))),"")</f>
        <v/>
      </c>
      <c r="AO678" s="186" t="str">
        <f>IFERROR(IF('Input| Overheads'!$C$42="Direct costs",SUMPRODUCT(--('Input| Projects'!$AC678="Yes"),'Calc| Overheads Allocation'!F$8,'Calc| Project Costs'!Y678),IF('Input| Overheads'!$C$42="Internal labour",SUMPRODUCT(--('Input| Projects'!$AC678="Yes"),'Calc| Overheads Allocation'!F$8,'Calc| Project Costs'!Y678,'Input| Projects'!$Y678),IF('Input| Overheads'!$C$42="DNSP defined",SUMPRODUCT(--('Input| Projects'!$AC678="Yes"),'Calc| Overheads Allocation'!F$61,'Input| Projects'!$AF678),""))),"")</f>
        <v/>
      </c>
      <c r="AP678" s="186" t="str">
        <f>IFERROR(IF('Input| Overheads'!$C$42="Direct costs",SUMPRODUCT(--('Input| Projects'!$AC678="Yes"),'Calc| Overheads Allocation'!G$8,'Calc| Project Costs'!Z678),IF('Input| Overheads'!$C$42="Internal labour",SUMPRODUCT(--('Input| Projects'!$AC678="Yes"),'Calc| Overheads Allocation'!G$8,'Calc| Project Costs'!Z678,'Input| Projects'!$Y678),IF('Input| Overheads'!$C$42="DNSP defined",SUMPRODUCT(--('Input| Projects'!$AC678="Yes"),'Calc| Overheads Allocation'!G$61,'Input| Projects'!$AF678),""))),"")</f>
        <v/>
      </c>
      <c r="AQ678" s="186" t="str">
        <f>IFERROR(IF('Input| Overheads'!$C$42="Direct costs",SUMPRODUCT(--('Input| Projects'!$AC678="Yes"),'Calc| Overheads Allocation'!H$8,'Calc| Project Costs'!AA678),IF('Input| Overheads'!$C$42="Internal labour",SUMPRODUCT(--('Input| Projects'!$AC678="Yes"),'Calc| Overheads Allocation'!H$8,'Calc| Project Costs'!AA678,'Input| Projects'!$Y678),IF('Input| Overheads'!$C$42="DNSP defined",SUMPRODUCT(--('Input| Projects'!$AC678="Yes"),'Calc| Overheads Allocation'!H$61,'Input| Projects'!$AF678),""))),"")</f>
        <v/>
      </c>
      <c r="AR678" s="186" t="str">
        <f>IFERROR(IF('Input| Overheads'!$C$42="Direct costs",SUMPRODUCT(--('Input| Projects'!$AC678="Yes"),'Calc| Overheads Allocation'!I$8,'Calc| Project Costs'!AB678),IF('Input| Overheads'!$C$42="Internal labour",SUMPRODUCT(--('Input| Projects'!$AC678="Yes"),'Calc| Overheads Allocation'!I$8,'Calc| Project Costs'!AB678,'Input| Projects'!$Y678),IF('Input| Overheads'!$C$42="DNSP defined",SUMPRODUCT(--('Input| Projects'!$AC678="Yes"),'Calc| Overheads Allocation'!I$61,'Input| Projects'!$AF678),""))),"")</f>
        <v/>
      </c>
      <c r="AS678" s="106"/>
      <c r="AT678" s="186" t="str">
        <f>IFERROR(IF('Input| Overheads'!$C$42="Direct costs",SUMPRODUCT(--('Input| Projects'!$AD678="Yes"),'Calc| Overheads Allocation'!C$9,'Calc| Project Costs'!V678),IF('Input| Overheads'!$C$42="Internal labour",SUMPRODUCT(--('Input| Projects'!$AD678="Yes"),'Calc| Overheads Allocation'!C$9,'Calc| Project Costs'!V678,'Input| Projects'!$Y678),IF('Input| Overheads'!$C$42="DNSP defined",SUMPRODUCT(--('Input| Projects'!$AD678="Yes"),'Calc| Overheads Allocation'!C$62,'Input| Projects'!$AG678),""))),"")</f>
        <v/>
      </c>
      <c r="AU678" s="186" t="str">
        <f>IFERROR(IF('Input| Overheads'!$C$42="Direct costs",SUMPRODUCT(--('Input| Projects'!$AD678="Yes"),'Calc| Overheads Allocation'!D$9,'Calc| Project Costs'!W678),IF('Input| Overheads'!$C$42="Internal labour",SUMPRODUCT(--('Input| Projects'!$AD678="Yes"),'Calc| Overheads Allocation'!D$9,'Calc| Project Costs'!W678,'Input| Projects'!$Y678),IF('Input| Overheads'!$C$42="DNSP defined",SUMPRODUCT(--('Input| Projects'!$AD678="Yes"),'Calc| Overheads Allocation'!D$62,'Input| Projects'!$AG678),""))),"")</f>
        <v/>
      </c>
      <c r="AV678" s="186" t="str">
        <f>IFERROR(IF('Input| Overheads'!$C$42="Direct costs",SUMPRODUCT(--('Input| Projects'!$AD678="Yes"),'Calc| Overheads Allocation'!E$9,'Calc| Project Costs'!X678),IF('Input| Overheads'!$C$42="Internal labour",SUMPRODUCT(--('Input| Projects'!$AD678="Yes"),'Calc| Overheads Allocation'!E$9,'Calc| Project Costs'!X678,'Input| Projects'!$Y678),IF('Input| Overheads'!$C$42="DNSP defined",SUMPRODUCT(--('Input| Projects'!$AD678="Yes"),'Calc| Overheads Allocation'!E$62,'Input| Projects'!$AG678),""))),"")</f>
        <v/>
      </c>
      <c r="AW678" s="186" t="str">
        <f>IFERROR(IF('Input| Overheads'!$C$42="Direct costs",SUMPRODUCT(--('Input| Projects'!$AD678="Yes"),'Calc| Overheads Allocation'!F$9,'Calc| Project Costs'!Y678),IF('Input| Overheads'!$C$42="Internal labour",SUMPRODUCT(--('Input| Projects'!$AD678="Yes"),'Calc| Overheads Allocation'!F$9,'Calc| Project Costs'!Y678,'Input| Projects'!$Y678),IF('Input| Overheads'!$C$42="DNSP defined",SUMPRODUCT(--('Input| Projects'!$AD678="Yes"),'Calc| Overheads Allocation'!F$62,'Input| Projects'!$AG678),""))),"")</f>
        <v/>
      </c>
      <c r="AX678" s="186" t="str">
        <f>IFERROR(IF('Input| Overheads'!$C$42="Direct costs",SUMPRODUCT(--('Input| Projects'!$AD678="Yes"),'Calc| Overheads Allocation'!G$9,'Calc| Project Costs'!Z678),IF('Input| Overheads'!$C$42="Internal labour",SUMPRODUCT(--('Input| Projects'!$AD678="Yes"),'Calc| Overheads Allocation'!G$9,'Calc| Project Costs'!Z678,'Input| Projects'!$Y678),IF('Input| Overheads'!$C$42="DNSP defined",SUMPRODUCT(--('Input| Projects'!$AD678="Yes"),'Calc| Overheads Allocation'!G$62,'Input| Projects'!$AG678),""))),"")</f>
        <v/>
      </c>
      <c r="AY678" s="186" t="str">
        <f>IFERROR(IF('Input| Overheads'!$C$42="Direct costs",SUMPRODUCT(--('Input| Projects'!$AD678="Yes"),'Calc| Overheads Allocation'!H$9,'Calc| Project Costs'!AA678),IF('Input| Overheads'!$C$42="Internal labour",SUMPRODUCT(--('Input| Projects'!$AD678="Yes"),'Calc| Overheads Allocation'!H$9,'Calc| Project Costs'!AA678,'Input| Projects'!$Y678),IF('Input| Overheads'!$C$42="DNSP defined",SUMPRODUCT(--('Input| Projects'!$AD678="Yes"),'Calc| Overheads Allocation'!H$62,'Input| Projects'!$AG678),""))),"")</f>
        <v/>
      </c>
      <c r="AZ678" s="186" t="str">
        <f>IFERROR(IF('Input| Overheads'!$C$42="Direct costs",SUMPRODUCT(--('Input| Projects'!$AD678="Yes"),'Calc| Overheads Allocation'!I$9,'Calc| Project Costs'!AB678),IF('Input| Overheads'!$C$42="Internal labour",SUMPRODUCT(--('Input| Projects'!$AD678="Yes"),'Calc| Overheads Allocation'!I$9,'Calc| Project Costs'!AB678,'Input| Projects'!$Y678),IF('Input| Overheads'!$C$42="DNSP defined",SUMPRODUCT(--('Input| Projects'!$AD678="Yes"),'Calc| Overheads Allocation'!I$62,'Input| Projects'!$AG678),""))),"")</f>
        <v/>
      </c>
      <c r="BA678" s="106"/>
      <c r="BB678" s="186">
        <f t="shared" si="332"/>
        <v>0</v>
      </c>
      <c r="BC678" s="186">
        <f t="shared" si="333"/>
        <v>0</v>
      </c>
      <c r="BD678" s="186">
        <f t="shared" si="334"/>
        <v>0</v>
      </c>
      <c r="BE678" s="186">
        <f t="shared" si="311"/>
        <v>0</v>
      </c>
      <c r="BF678" s="186">
        <f t="shared" si="312"/>
        <v>0</v>
      </c>
      <c r="BG678" s="186">
        <f t="shared" si="313"/>
        <v>0</v>
      </c>
      <c r="BH678" s="186">
        <f t="shared" si="314"/>
        <v>0</v>
      </c>
      <c r="BI678" s="97"/>
      <c r="BJ678" s="186" t="str">
        <f t="shared" si="315"/>
        <v/>
      </c>
      <c r="BK678" s="186" t="str">
        <f t="shared" si="316"/>
        <v/>
      </c>
      <c r="BL678" s="186" t="str">
        <f t="shared" si="317"/>
        <v/>
      </c>
      <c r="BM678" s="186" t="str">
        <f t="shared" si="318"/>
        <v/>
      </c>
      <c r="BN678" s="186" t="str">
        <f t="shared" si="319"/>
        <v/>
      </c>
      <c r="BO678" s="186" t="str">
        <f t="shared" si="320"/>
        <v/>
      </c>
      <c r="BP678" s="186" t="str">
        <f t="shared" si="321"/>
        <v/>
      </c>
      <c r="BQ678" s="97"/>
      <c r="BR678" s="186">
        <f t="shared" si="322"/>
        <v>0</v>
      </c>
      <c r="BS678" s="186">
        <f t="shared" si="323"/>
        <v>0</v>
      </c>
      <c r="BT678" s="222">
        <f t="shared" si="324"/>
        <v>0</v>
      </c>
      <c r="BU678" s="222">
        <f t="shared" si="325"/>
        <v>0</v>
      </c>
      <c r="BV678" s="222">
        <f t="shared" si="326"/>
        <v>0</v>
      </c>
      <c r="BW678" s="222">
        <f t="shared" si="327"/>
        <v>0</v>
      </c>
      <c r="BX678" s="222">
        <f t="shared" si="328"/>
        <v>0</v>
      </c>
      <c r="BY678" s="106"/>
      <c r="BZ678" s="197" t="str">
        <f>IF(SUMIF('Input| Projects'!$AS$8:$CP$8,"Dx",'Input| Projects'!$AS678:$CP678)=0,"",SUMIF('Input| Projects'!$AS$8:$CP$8,"Dx",'Input| Projects'!$AS678:$CP678))</f>
        <v/>
      </c>
      <c r="CA678" s="197" t="str">
        <f>IF(SUMIF('Input| Projects'!$AS$8:$CP$8,"Tx",'Input| Projects'!$AS678:$CP678)=0,"",SUMIF('Input| Projects'!$AS$8:$CP$8,"Tx",'Input| Projects'!$AS678:$CP678))</f>
        <v/>
      </c>
      <c r="CB678" s="150" t="str">
        <f t="shared" si="335"/>
        <v/>
      </c>
    </row>
    <row r="679" spans="2:80" x14ac:dyDescent="0.2">
      <c r="B679" s="201">
        <f>IFERROR('Input| Projects'!B679,"")</f>
        <v>670</v>
      </c>
      <c r="C679" s="42" t="str">
        <f>IFERROR(IF('Input| Projects'!C679="","",'Input| Projects'!C679),"")</f>
        <v/>
      </c>
      <c r="D679" s="42" t="str">
        <f>IFERROR(IF('Input| Projects'!D679="","",'Input| Projects'!D679),"")</f>
        <v/>
      </c>
      <c r="E679" s="104"/>
      <c r="F679" s="190">
        <f>IFERROR('Input| Projects'!I679*'Input| Escalations'!$K$19,"")</f>
        <v>0</v>
      </c>
      <c r="G679" s="190">
        <f>IFERROR('Input| Projects'!J679*'Input| Escalations'!$K$19,"")</f>
        <v>0</v>
      </c>
      <c r="H679" s="190">
        <f>IFERROR('Input| Projects'!K679*'Input| Escalations'!$K$19,"")</f>
        <v>0</v>
      </c>
      <c r="I679" s="190">
        <f>IFERROR('Input| Projects'!L679*'Input| Escalations'!$K$19,"")</f>
        <v>0</v>
      </c>
      <c r="J679" s="190">
        <f>IFERROR('Input| Projects'!M679*'Input| Escalations'!$K$19,"")</f>
        <v>0</v>
      </c>
      <c r="K679" s="190">
        <f>IFERROR('Input| Projects'!N679*'Input| Escalations'!$K$19,"")</f>
        <v>0</v>
      </c>
      <c r="L679" s="190">
        <f>IFERROR('Input| Projects'!O679*'Input| Escalations'!$K$19,"")</f>
        <v>0</v>
      </c>
      <c r="M679" s="150" t="str">
        <f>IF(ABS(SUM(F679:L679)-(SUM('Input| Projects'!I679:O679)*'Input| Escalations'!$K$19))&lt;0.0000001,"",1)</f>
        <v/>
      </c>
      <c r="N679" s="192">
        <f>'Input| Projects'!$Y679*INDEX('Input| Escalations'!$H$33:$N$33,MATCH('Calc| Project Costs'!N$9,'Input| Escalations'!$H$23:$N$23,0))+'Input| Projects'!$Z679*INDEX('Input| Escalations'!$H$34:$N$34,MATCH('Calc| Project Costs'!N$9,'Input| Escalations'!$H$23:$N$23,0))+'Input| Projects'!$AA679*INDEX('Input| Escalations'!$H$35:$N$35,MATCH('Calc| Project Costs'!N$9,'Input| Escalations'!$H$23:$N$23,0))+1</f>
        <v>1</v>
      </c>
      <c r="O679" s="192">
        <f>'Input| Projects'!$Y679*INDEX('Input| Escalations'!$H$33:$N$33,MATCH('Calc| Project Costs'!O$9,'Input| Escalations'!$H$23:$N$23,0))+'Input| Projects'!$Z679*INDEX('Input| Escalations'!$H$34:$N$34,MATCH('Calc| Project Costs'!O$9,'Input| Escalations'!$H$23:$N$23,0))+'Input| Projects'!$AA679*INDEX('Input| Escalations'!$H$35:$N$35,MATCH('Calc| Project Costs'!O$9,'Input| Escalations'!$H$23:$N$23,0))+1</f>
        <v>1</v>
      </c>
      <c r="P679" s="192">
        <f>'Input| Projects'!$Y679*INDEX('Input| Escalations'!$H$33:$N$33,MATCH('Calc| Project Costs'!P$9,'Input| Escalations'!$H$23:$N$23,0))+'Input| Projects'!$Z679*INDEX('Input| Escalations'!$H$34:$N$34,MATCH('Calc| Project Costs'!P$9,'Input| Escalations'!$H$23:$N$23,0))+'Input| Projects'!$AA679*INDEX('Input| Escalations'!$H$35:$N$35,MATCH('Calc| Project Costs'!P$9,'Input| Escalations'!$H$23:$N$23,0))+1</f>
        <v>1</v>
      </c>
      <c r="Q679" s="192">
        <f>'Input| Projects'!$Y679*INDEX('Input| Escalations'!$H$33:$N$33,MATCH('Calc| Project Costs'!Q$9,'Input| Escalations'!$H$23:$N$23,0))+'Input| Projects'!$Z679*INDEX('Input| Escalations'!$H$34:$N$34,MATCH('Calc| Project Costs'!Q$9,'Input| Escalations'!$H$23:$N$23,0))+'Input| Projects'!$AA679*INDEX('Input| Escalations'!$H$35:$N$35,MATCH('Calc| Project Costs'!Q$9,'Input| Escalations'!$H$23:$N$23,0))+1</f>
        <v>1</v>
      </c>
      <c r="R679" s="192">
        <f>'Input| Projects'!$Y679*INDEX('Input| Escalations'!$H$33:$N$33,MATCH('Calc| Project Costs'!R$9,'Input| Escalations'!$H$23:$N$23,0))+'Input| Projects'!$Z679*INDEX('Input| Escalations'!$H$34:$N$34,MATCH('Calc| Project Costs'!R$9,'Input| Escalations'!$H$23:$N$23,0))+'Input| Projects'!$AA679*INDEX('Input| Escalations'!$H$35:$N$35,MATCH('Calc| Project Costs'!R$9,'Input| Escalations'!$H$23:$N$23,0))+1</f>
        <v>1</v>
      </c>
      <c r="S679" s="192">
        <f>'Input| Projects'!$Y679*INDEX('Input| Escalations'!$H$33:$N$33,MATCH('Calc| Project Costs'!S$9,'Input| Escalations'!$H$23:$N$23,0))+'Input| Projects'!$Z679*INDEX('Input| Escalations'!$H$34:$N$34,MATCH('Calc| Project Costs'!S$9,'Input| Escalations'!$H$23:$N$23,0))+'Input| Projects'!$AA679*INDEX('Input| Escalations'!$H$35:$N$35,MATCH('Calc| Project Costs'!S$9,'Input| Escalations'!$H$23:$N$23,0))+1</f>
        <v>1</v>
      </c>
      <c r="T679" s="192">
        <f>'Input| Projects'!$Y679*INDEX('Input| Escalations'!$H$33:$N$33,MATCH('Calc| Project Costs'!T$9,'Input| Escalations'!$H$23:$N$23,0))+'Input| Projects'!$Z679*INDEX('Input| Escalations'!$H$34:$N$34,MATCH('Calc| Project Costs'!T$9,'Input| Escalations'!$H$23:$N$23,0))+'Input| Projects'!$AA679*INDEX('Input| Escalations'!$H$35:$N$35,MATCH('Calc| Project Costs'!T$9,'Input| Escalations'!$H$23:$N$23,0))+1</f>
        <v>1</v>
      </c>
      <c r="U679" s="106"/>
      <c r="V679" s="186">
        <f t="shared" si="329"/>
        <v>0</v>
      </c>
      <c r="W679" s="186">
        <f t="shared" si="330"/>
        <v>0</v>
      </c>
      <c r="X679" s="186">
        <f t="shared" si="331"/>
        <v>0</v>
      </c>
      <c r="Y679" s="186">
        <f t="shared" si="307"/>
        <v>0</v>
      </c>
      <c r="Z679" s="186">
        <f t="shared" si="308"/>
        <v>0</v>
      </c>
      <c r="AA679" s="186">
        <f t="shared" si="309"/>
        <v>0</v>
      </c>
      <c r="AB679" s="186">
        <f t="shared" si="310"/>
        <v>0</v>
      </c>
      <c r="AC679" s="106"/>
      <c r="AD679" s="186">
        <f>'Input| Projects'!Q679*N679*'Input| Escalations'!$K$19</f>
        <v>0</v>
      </c>
      <c r="AE679" s="186">
        <f>'Input| Projects'!R679*O679*'Input| Escalations'!$K$19</f>
        <v>0</v>
      </c>
      <c r="AF679" s="186">
        <f>'Input| Projects'!S679*P679*'Input| Escalations'!$K$19</f>
        <v>0</v>
      </c>
      <c r="AG679" s="186">
        <f>'Input| Projects'!T679*Q679*'Input| Escalations'!$K$19</f>
        <v>0</v>
      </c>
      <c r="AH679" s="186">
        <f>'Input| Projects'!U679*R679*'Input| Escalations'!$K$19</f>
        <v>0</v>
      </c>
      <c r="AI679" s="186">
        <f>'Input| Projects'!V679*S679*'Input| Escalations'!$K$19</f>
        <v>0</v>
      </c>
      <c r="AJ679" s="186">
        <f>'Input| Projects'!W679*T679*'Input| Escalations'!$K$19</f>
        <v>0</v>
      </c>
      <c r="AK679" s="106"/>
      <c r="AL679" s="186" t="str">
        <f>IFERROR(IF('Input| Overheads'!$C$42="Direct costs",SUMPRODUCT(--('Input| Projects'!$AC679="Yes"),'Calc| Overheads Allocation'!C$8,'Calc| Project Costs'!V679),IF('Input| Overheads'!$C$42="Internal labour",SUMPRODUCT(--('Input| Projects'!$AC679="Yes"),'Calc| Overheads Allocation'!C$8,'Calc| Project Costs'!V679,'Input| Projects'!$Y679),IF('Input| Overheads'!$C$42="DNSP defined",SUMPRODUCT(--('Input| Projects'!$AC679="Yes"),'Calc| Overheads Allocation'!C$61,'Input| Projects'!$AF679),""))),"")</f>
        <v/>
      </c>
      <c r="AM679" s="186" t="str">
        <f>IFERROR(IF('Input| Overheads'!$C$42="Direct costs",SUMPRODUCT(--('Input| Projects'!$AC679="Yes"),'Calc| Overheads Allocation'!D$8,'Calc| Project Costs'!W679),IF('Input| Overheads'!$C$42="Internal labour",SUMPRODUCT(--('Input| Projects'!$AC679="Yes"),'Calc| Overheads Allocation'!D$8,'Calc| Project Costs'!W679,'Input| Projects'!$Y679),IF('Input| Overheads'!$C$42="DNSP defined",SUMPRODUCT(--('Input| Projects'!$AC679="Yes"),'Calc| Overheads Allocation'!D$61,'Input| Projects'!$AF679),""))),"")</f>
        <v/>
      </c>
      <c r="AN679" s="186" t="str">
        <f>IFERROR(IF('Input| Overheads'!$C$42="Direct costs",SUMPRODUCT(--('Input| Projects'!$AC679="Yes"),'Calc| Overheads Allocation'!E$8,'Calc| Project Costs'!X679),IF('Input| Overheads'!$C$42="Internal labour",SUMPRODUCT(--('Input| Projects'!$AC679="Yes"),'Calc| Overheads Allocation'!E$8,'Calc| Project Costs'!X679,'Input| Projects'!$Y679),IF('Input| Overheads'!$C$42="DNSP defined",SUMPRODUCT(--('Input| Projects'!$AC679="Yes"),'Calc| Overheads Allocation'!E$61,'Input| Projects'!$AF679),""))),"")</f>
        <v/>
      </c>
      <c r="AO679" s="186" t="str">
        <f>IFERROR(IF('Input| Overheads'!$C$42="Direct costs",SUMPRODUCT(--('Input| Projects'!$AC679="Yes"),'Calc| Overheads Allocation'!F$8,'Calc| Project Costs'!Y679),IF('Input| Overheads'!$C$42="Internal labour",SUMPRODUCT(--('Input| Projects'!$AC679="Yes"),'Calc| Overheads Allocation'!F$8,'Calc| Project Costs'!Y679,'Input| Projects'!$Y679),IF('Input| Overheads'!$C$42="DNSP defined",SUMPRODUCT(--('Input| Projects'!$AC679="Yes"),'Calc| Overheads Allocation'!F$61,'Input| Projects'!$AF679),""))),"")</f>
        <v/>
      </c>
      <c r="AP679" s="186" t="str">
        <f>IFERROR(IF('Input| Overheads'!$C$42="Direct costs",SUMPRODUCT(--('Input| Projects'!$AC679="Yes"),'Calc| Overheads Allocation'!G$8,'Calc| Project Costs'!Z679),IF('Input| Overheads'!$C$42="Internal labour",SUMPRODUCT(--('Input| Projects'!$AC679="Yes"),'Calc| Overheads Allocation'!G$8,'Calc| Project Costs'!Z679,'Input| Projects'!$Y679),IF('Input| Overheads'!$C$42="DNSP defined",SUMPRODUCT(--('Input| Projects'!$AC679="Yes"),'Calc| Overheads Allocation'!G$61,'Input| Projects'!$AF679),""))),"")</f>
        <v/>
      </c>
      <c r="AQ679" s="186" t="str">
        <f>IFERROR(IF('Input| Overheads'!$C$42="Direct costs",SUMPRODUCT(--('Input| Projects'!$AC679="Yes"),'Calc| Overheads Allocation'!H$8,'Calc| Project Costs'!AA679),IF('Input| Overheads'!$C$42="Internal labour",SUMPRODUCT(--('Input| Projects'!$AC679="Yes"),'Calc| Overheads Allocation'!H$8,'Calc| Project Costs'!AA679,'Input| Projects'!$Y679),IF('Input| Overheads'!$C$42="DNSP defined",SUMPRODUCT(--('Input| Projects'!$AC679="Yes"),'Calc| Overheads Allocation'!H$61,'Input| Projects'!$AF679),""))),"")</f>
        <v/>
      </c>
      <c r="AR679" s="186" t="str">
        <f>IFERROR(IF('Input| Overheads'!$C$42="Direct costs",SUMPRODUCT(--('Input| Projects'!$AC679="Yes"),'Calc| Overheads Allocation'!I$8,'Calc| Project Costs'!AB679),IF('Input| Overheads'!$C$42="Internal labour",SUMPRODUCT(--('Input| Projects'!$AC679="Yes"),'Calc| Overheads Allocation'!I$8,'Calc| Project Costs'!AB679,'Input| Projects'!$Y679),IF('Input| Overheads'!$C$42="DNSP defined",SUMPRODUCT(--('Input| Projects'!$AC679="Yes"),'Calc| Overheads Allocation'!I$61,'Input| Projects'!$AF679),""))),"")</f>
        <v/>
      </c>
      <c r="AS679" s="106"/>
      <c r="AT679" s="186" t="str">
        <f>IFERROR(IF('Input| Overheads'!$C$42="Direct costs",SUMPRODUCT(--('Input| Projects'!$AD679="Yes"),'Calc| Overheads Allocation'!C$9,'Calc| Project Costs'!V679),IF('Input| Overheads'!$C$42="Internal labour",SUMPRODUCT(--('Input| Projects'!$AD679="Yes"),'Calc| Overheads Allocation'!C$9,'Calc| Project Costs'!V679,'Input| Projects'!$Y679),IF('Input| Overheads'!$C$42="DNSP defined",SUMPRODUCT(--('Input| Projects'!$AD679="Yes"),'Calc| Overheads Allocation'!C$62,'Input| Projects'!$AG679),""))),"")</f>
        <v/>
      </c>
      <c r="AU679" s="186" t="str">
        <f>IFERROR(IF('Input| Overheads'!$C$42="Direct costs",SUMPRODUCT(--('Input| Projects'!$AD679="Yes"),'Calc| Overheads Allocation'!D$9,'Calc| Project Costs'!W679),IF('Input| Overheads'!$C$42="Internal labour",SUMPRODUCT(--('Input| Projects'!$AD679="Yes"),'Calc| Overheads Allocation'!D$9,'Calc| Project Costs'!W679,'Input| Projects'!$Y679),IF('Input| Overheads'!$C$42="DNSP defined",SUMPRODUCT(--('Input| Projects'!$AD679="Yes"),'Calc| Overheads Allocation'!D$62,'Input| Projects'!$AG679),""))),"")</f>
        <v/>
      </c>
      <c r="AV679" s="186" t="str">
        <f>IFERROR(IF('Input| Overheads'!$C$42="Direct costs",SUMPRODUCT(--('Input| Projects'!$AD679="Yes"),'Calc| Overheads Allocation'!E$9,'Calc| Project Costs'!X679),IF('Input| Overheads'!$C$42="Internal labour",SUMPRODUCT(--('Input| Projects'!$AD679="Yes"),'Calc| Overheads Allocation'!E$9,'Calc| Project Costs'!X679,'Input| Projects'!$Y679),IF('Input| Overheads'!$C$42="DNSP defined",SUMPRODUCT(--('Input| Projects'!$AD679="Yes"),'Calc| Overheads Allocation'!E$62,'Input| Projects'!$AG679),""))),"")</f>
        <v/>
      </c>
      <c r="AW679" s="186" t="str">
        <f>IFERROR(IF('Input| Overheads'!$C$42="Direct costs",SUMPRODUCT(--('Input| Projects'!$AD679="Yes"),'Calc| Overheads Allocation'!F$9,'Calc| Project Costs'!Y679),IF('Input| Overheads'!$C$42="Internal labour",SUMPRODUCT(--('Input| Projects'!$AD679="Yes"),'Calc| Overheads Allocation'!F$9,'Calc| Project Costs'!Y679,'Input| Projects'!$Y679),IF('Input| Overheads'!$C$42="DNSP defined",SUMPRODUCT(--('Input| Projects'!$AD679="Yes"),'Calc| Overheads Allocation'!F$62,'Input| Projects'!$AG679),""))),"")</f>
        <v/>
      </c>
      <c r="AX679" s="186" t="str">
        <f>IFERROR(IF('Input| Overheads'!$C$42="Direct costs",SUMPRODUCT(--('Input| Projects'!$AD679="Yes"),'Calc| Overheads Allocation'!G$9,'Calc| Project Costs'!Z679),IF('Input| Overheads'!$C$42="Internal labour",SUMPRODUCT(--('Input| Projects'!$AD679="Yes"),'Calc| Overheads Allocation'!G$9,'Calc| Project Costs'!Z679,'Input| Projects'!$Y679),IF('Input| Overheads'!$C$42="DNSP defined",SUMPRODUCT(--('Input| Projects'!$AD679="Yes"),'Calc| Overheads Allocation'!G$62,'Input| Projects'!$AG679),""))),"")</f>
        <v/>
      </c>
      <c r="AY679" s="186" t="str">
        <f>IFERROR(IF('Input| Overheads'!$C$42="Direct costs",SUMPRODUCT(--('Input| Projects'!$AD679="Yes"),'Calc| Overheads Allocation'!H$9,'Calc| Project Costs'!AA679),IF('Input| Overheads'!$C$42="Internal labour",SUMPRODUCT(--('Input| Projects'!$AD679="Yes"),'Calc| Overheads Allocation'!H$9,'Calc| Project Costs'!AA679,'Input| Projects'!$Y679),IF('Input| Overheads'!$C$42="DNSP defined",SUMPRODUCT(--('Input| Projects'!$AD679="Yes"),'Calc| Overheads Allocation'!H$62,'Input| Projects'!$AG679),""))),"")</f>
        <v/>
      </c>
      <c r="AZ679" s="186" t="str">
        <f>IFERROR(IF('Input| Overheads'!$C$42="Direct costs",SUMPRODUCT(--('Input| Projects'!$AD679="Yes"),'Calc| Overheads Allocation'!I$9,'Calc| Project Costs'!AB679),IF('Input| Overheads'!$C$42="Internal labour",SUMPRODUCT(--('Input| Projects'!$AD679="Yes"),'Calc| Overheads Allocation'!I$9,'Calc| Project Costs'!AB679,'Input| Projects'!$Y679),IF('Input| Overheads'!$C$42="DNSP defined",SUMPRODUCT(--('Input| Projects'!$AD679="Yes"),'Calc| Overheads Allocation'!I$62,'Input| Projects'!$AG679),""))),"")</f>
        <v/>
      </c>
      <c r="BA679" s="106"/>
      <c r="BB679" s="186">
        <f t="shared" si="332"/>
        <v>0</v>
      </c>
      <c r="BC679" s="186">
        <f t="shared" si="333"/>
        <v>0</v>
      </c>
      <c r="BD679" s="186">
        <f t="shared" si="334"/>
        <v>0</v>
      </c>
      <c r="BE679" s="186">
        <f t="shared" si="311"/>
        <v>0</v>
      </c>
      <c r="BF679" s="186">
        <f t="shared" si="312"/>
        <v>0</v>
      </c>
      <c r="BG679" s="186">
        <f t="shared" si="313"/>
        <v>0</v>
      </c>
      <c r="BH679" s="186">
        <f t="shared" si="314"/>
        <v>0</v>
      </c>
      <c r="BI679" s="97"/>
      <c r="BJ679" s="186" t="str">
        <f t="shared" si="315"/>
        <v/>
      </c>
      <c r="BK679" s="186" t="str">
        <f t="shared" si="316"/>
        <v/>
      </c>
      <c r="BL679" s="186" t="str">
        <f t="shared" si="317"/>
        <v/>
      </c>
      <c r="BM679" s="186" t="str">
        <f t="shared" si="318"/>
        <v/>
      </c>
      <c r="BN679" s="186" t="str">
        <f t="shared" si="319"/>
        <v/>
      </c>
      <c r="BO679" s="186" t="str">
        <f t="shared" si="320"/>
        <v/>
      </c>
      <c r="BP679" s="186" t="str">
        <f t="shared" si="321"/>
        <v/>
      </c>
      <c r="BQ679" s="97"/>
      <c r="BR679" s="186">
        <f t="shared" si="322"/>
        <v>0</v>
      </c>
      <c r="BS679" s="186">
        <f t="shared" si="323"/>
        <v>0</v>
      </c>
      <c r="BT679" s="222">
        <f t="shared" si="324"/>
        <v>0</v>
      </c>
      <c r="BU679" s="222">
        <f t="shared" si="325"/>
        <v>0</v>
      </c>
      <c r="BV679" s="222">
        <f t="shared" si="326"/>
        <v>0</v>
      </c>
      <c r="BW679" s="222">
        <f t="shared" si="327"/>
        <v>0</v>
      </c>
      <c r="BX679" s="222">
        <f t="shared" si="328"/>
        <v>0</v>
      </c>
      <c r="BY679" s="106"/>
      <c r="BZ679" s="197" t="str">
        <f>IF(SUMIF('Input| Projects'!$AS$8:$CP$8,"Dx",'Input| Projects'!$AS679:$CP679)=0,"",SUMIF('Input| Projects'!$AS$8:$CP$8,"Dx",'Input| Projects'!$AS679:$CP679))</f>
        <v/>
      </c>
      <c r="CA679" s="197" t="str">
        <f>IF(SUMIF('Input| Projects'!$AS$8:$CP$8,"Tx",'Input| Projects'!$AS679:$CP679)=0,"",SUMIF('Input| Projects'!$AS$8:$CP$8,"Tx",'Input| Projects'!$AS679:$CP679))</f>
        <v/>
      </c>
      <c r="CB679" s="150" t="str">
        <f t="shared" si="335"/>
        <v/>
      </c>
    </row>
    <row r="680" spans="2:80" x14ac:dyDescent="0.2">
      <c r="B680" s="201">
        <f>IFERROR('Input| Projects'!B680,"")</f>
        <v>671</v>
      </c>
      <c r="C680" s="42" t="str">
        <f>IFERROR(IF('Input| Projects'!C680="","",'Input| Projects'!C680),"")</f>
        <v/>
      </c>
      <c r="D680" s="42" t="str">
        <f>IFERROR(IF('Input| Projects'!D680="","",'Input| Projects'!D680),"")</f>
        <v/>
      </c>
      <c r="E680" s="104"/>
      <c r="F680" s="190">
        <f>IFERROR('Input| Projects'!I680*'Input| Escalations'!$K$19,"")</f>
        <v>0</v>
      </c>
      <c r="G680" s="190">
        <f>IFERROR('Input| Projects'!J680*'Input| Escalations'!$K$19,"")</f>
        <v>0</v>
      </c>
      <c r="H680" s="190">
        <f>IFERROR('Input| Projects'!K680*'Input| Escalations'!$K$19,"")</f>
        <v>0</v>
      </c>
      <c r="I680" s="190">
        <f>IFERROR('Input| Projects'!L680*'Input| Escalations'!$K$19,"")</f>
        <v>0</v>
      </c>
      <c r="J680" s="190">
        <f>IFERROR('Input| Projects'!M680*'Input| Escalations'!$K$19,"")</f>
        <v>0</v>
      </c>
      <c r="K680" s="190">
        <f>IFERROR('Input| Projects'!N680*'Input| Escalations'!$K$19,"")</f>
        <v>0</v>
      </c>
      <c r="L680" s="190">
        <f>IFERROR('Input| Projects'!O680*'Input| Escalations'!$K$19,"")</f>
        <v>0</v>
      </c>
      <c r="M680" s="150" t="str">
        <f>IF(ABS(SUM(F680:L680)-(SUM('Input| Projects'!I680:O680)*'Input| Escalations'!$K$19))&lt;0.0000001,"",1)</f>
        <v/>
      </c>
      <c r="N680" s="192">
        <f>'Input| Projects'!$Y680*INDEX('Input| Escalations'!$H$33:$N$33,MATCH('Calc| Project Costs'!N$9,'Input| Escalations'!$H$23:$N$23,0))+'Input| Projects'!$Z680*INDEX('Input| Escalations'!$H$34:$N$34,MATCH('Calc| Project Costs'!N$9,'Input| Escalations'!$H$23:$N$23,0))+'Input| Projects'!$AA680*INDEX('Input| Escalations'!$H$35:$N$35,MATCH('Calc| Project Costs'!N$9,'Input| Escalations'!$H$23:$N$23,0))+1</f>
        <v>1</v>
      </c>
      <c r="O680" s="192">
        <f>'Input| Projects'!$Y680*INDEX('Input| Escalations'!$H$33:$N$33,MATCH('Calc| Project Costs'!O$9,'Input| Escalations'!$H$23:$N$23,0))+'Input| Projects'!$Z680*INDEX('Input| Escalations'!$H$34:$N$34,MATCH('Calc| Project Costs'!O$9,'Input| Escalations'!$H$23:$N$23,0))+'Input| Projects'!$AA680*INDEX('Input| Escalations'!$H$35:$N$35,MATCH('Calc| Project Costs'!O$9,'Input| Escalations'!$H$23:$N$23,0))+1</f>
        <v>1</v>
      </c>
      <c r="P680" s="192">
        <f>'Input| Projects'!$Y680*INDEX('Input| Escalations'!$H$33:$N$33,MATCH('Calc| Project Costs'!P$9,'Input| Escalations'!$H$23:$N$23,0))+'Input| Projects'!$Z680*INDEX('Input| Escalations'!$H$34:$N$34,MATCH('Calc| Project Costs'!P$9,'Input| Escalations'!$H$23:$N$23,0))+'Input| Projects'!$AA680*INDEX('Input| Escalations'!$H$35:$N$35,MATCH('Calc| Project Costs'!P$9,'Input| Escalations'!$H$23:$N$23,0))+1</f>
        <v>1</v>
      </c>
      <c r="Q680" s="192">
        <f>'Input| Projects'!$Y680*INDEX('Input| Escalations'!$H$33:$N$33,MATCH('Calc| Project Costs'!Q$9,'Input| Escalations'!$H$23:$N$23,0))+'Input| Projects'!$Z680*INDEX('Input| Escalations'!$H$34:$N$34,MATCH('Calc| Project Costs'!Q$9,'Input| Escalations'!$H$23:$N$23,0))+'Input| Projects'!$AA680*INDEX('Input| Escalations'!$H$35:$N$35,MATCH('Calc| Project Costs'!Q$9,'Input| Escalations'!$H$23:$N$23,0))+1</f>
        <v>1</v>
      </c>
      <c r="R680" s="192">
        <f>'Input| Projects'!$Y680*INDEX('Input| Escalations'!$H$33:$N$33,MATCH('Calc| Project Costs'!R$9,'Input| Escalations'!$H$23:$N$23,0))+'Input| Projects'!$Z680*INDEX('Input| Escalations'!$H$34:$N$34,MATCH('Calc| Project Costs'!R$9,'Input| Escalations'!$H$23:$N$23,0))+'Input| Projects'!$AA680*INDEX('Input| Escalations'!$H$35:$N$35,MATCH('Calc| Project Costs'!R$9,'Input| Escalations'!$H$23:$N$23,0))+1</f>
        <v>1</v>
      </c>
      <c r="S680" s="192">
        <f>'Input| Projects'!$Y680*INDEX('Input| Escalations'!$H$33:$N$33,MATCH('Calc| Project Costs'!S$9,'Input| Escalations'!$H$23:$N$23,0))+'Input| Projects'!$Z680*INDEX('Input| Escalations'!$H$34:$N$34,MATCH('Calc| Project Costs'!S$9,'Input| Escalations'!$H$23:$N$23,0))+'Input| Projects'!$AA680*INDEX('Input| Escalations'!$H$35:$N$35,MATCH('Calc| Project Costs'!S$9,'Input| Escalations'!$H$23:$N$23,0))+1</f>
        <v>1</v>
      </c>
      <c r="T680" s="192">
        <f>'Input| Projects'!$Y680*INDEX('Input| Escalations'!$H$33:$N$33,MATCH('Calc| Project Costs'!T$9,'Input| Escalations'!$H$23:$N$23,0))+'Input| Projects'!$Z680*INDEX('Input| Escalations'!$H$34:$N$34,MATCH('Calc| Project Costs'!T$9,'Input| Escalations'!$H$23:$N$23,0))+'Input| Projects'!$AA680*INDEX('Input| Escalations'!$H$35:$N$35,MATCH('Calc| Project Costs'!T$9,'Input| Escalations'!$H$23:$N$23,0))+1</f>
        <v>1</v>
      </c>
      <c r="U680" s="106"/>
      <c r="V680" s="186">
        <f t="shared" si="329"/>
        <v>0</v>
      </c>
      <c r="W680" s="186">
        <f t="shared" si="330"/>
        <v>0</v>
      </c>
      <c r="X680" s="186">
        <f t="shared" si="331"/>
        <v>0</v>
      </c>
      <c r="Y680" s="186">
        <f t="shared" si="307"/>
        <v>0</v>
      </c>
      <c r="Z680" s="186">
        <f t="shared" si="308"/>
        <v>0</v>
      </c>
      <c r="AA680" s="186">
        <f t="shared" si="309"/>
        <v>0</v>
      </c>
      <c r="AB680" s="186">
        <f t="shared" si="310"/>
        <v>0</v>
      </c>
      <c r="AC680" s="106"/>
      <c r="AD680" s="186">
        <f>'Input| Projects'!Q680*N680*'Input| Escalations'!$K$19</f>
        <v>0</v>
      </c>
      <c r="AE680" s="186">
        <f>'Input| Projects'!R680*O680*'Input| Escalations'!$K$19</f>
        <v>0</v>
      </c>
      <c r="AF680" s="186">
        <f>'Input| Projects'!S680*P680*'Input| Escalations'!$K$19</f>
        <v>0</v>
      </c>
      <c r="AG680" s="186">
        <f>'Input| Projects'!T680*Q680*'Input| Escalations'!$K$19</f>
        <v>0</v>
      </c>
      <c r="AH680" s="186">
        <f>'Input| Projects'!U680*R680*'Input| Escalations'!$K$19</f>
        <v>0</v>
      </c>
      <c r="AI680" s="186">
        <f>'Input| Projects'!V680*S680*'Input| Escalations'!$K$19</f>
        <v>0</v>
      </c>
      <c r="AJ680" s="186">
        <f>'Input| Projects'!W680*T680*'Input| Escalations'!$K$19</f>
        <v>0</v>
      </c>
      <c r="AK680" s="106"/>
      <c r="AL680" s="186" t="str">
        <f>IFERROR(IF('Input| Overheads'!$C$42="Direct costs",SUMPRODUCT(--('Input| Projects'!$AC680="Yes"),'Calc| Overheads Allocation'!C$8,'Calc| Project Costs'!V680),IF('Input| Overheads'!$C$42="Internal labour",SUMPRODUCT(--('Input| Projects'!$AC680="Yes"),'Calc| Overheads Allocation'!C$8,'Calc| Project Costs'!V680,'Input| Projects'!$Y680),IF('Input| Overheads'!$C$42="DNSP defined",SUMPRODUCT(--('Input| Projects'!$AC680="Yes"),'Calc| Overheads Allocation'!C$61,'Input| Projects'!$AF680),""))),"")</f>
        <v/>
      </c>
      <c r="AM680" s="186" t="str">
        <f>IFERROR(IF('Input| Overheads'!$C$42="Direct costs",SUMPRODUCT(--('Input| Projects'!$AC680="Yes"),'Calc| Overheads Allocation'!D$8,'Calc| Project Costs'!W680),IF('Input| Overheads'!$C$42="Internal labour",SUMPRODUCT(--('Input| Projects'!$AC680="Yes"),'Calc| Overheads Allocation'!D$8,'Calc| Project Costs'!W680,'Input| Projects'!$Y680),IF('Input| Overheads'!$C$42="DNSP defined",SUMPRODUCT(--('Input| Projects'!$AC680="Yes"),'Calc| Overheads Allocation'!D$61,'Input| Projects'!$AF680),""))),"")</f>
        <v/>
      </c>
      <c r="AN680" s="186" t="str">
        <f>IFERROR(IF('Input| Overheads'!$C$42="Direct costs",SUMPRODUCT(--('Input| Projects'!$AC680="Yes"),'Calc| Overheads Allocation'!E$8,'Calc| Project Costs'!X680),IF('Input| Overheads'!$C$42="Internal labour",SUMPRODUCT(--('Input| Projects'!$AC680="Yes"),'Calc| Overheads Allocation'!E$8,'Calc| Project Costs'!X680,'Input| Projects'!$Y680),IF('Input| Overheads'!$C$42="DNSP defined",SUMPRODUCT(--('Input| Projects'!$AC680="Yes"),'Calc| Overheads Allocation'!E$61,'Input| Projects'!$AF680),""))),"")</f>
        <v/>
      </c>
      <c r="AO680" s="186" t="str">
        <f>IFERROR(IF('Input| Overheads'!$C$42="Direct costs",SUMPRODUCT(--('Input| Projects'!$AC680="Yes"),'Calc| Overheads Allocation'!F$8,'Calc| Project Costs'!Y680),IF('Input| Overheads'!$C$42="Internal labour",SUMPRODUCT(--('Input| Projects'!$AC680="Yes"),'Calc| Overheads Allocation'!F$8,'Calc| Project Costs'!Y680,'Input| Projects'!$Y680),IF('Input| Overheads'!$C$42="DNSP defined",SUMPRODUCT(--('Input| Projects'!$AC680="Yes"),'Calc| Overheads Allocation'!F$61,'Input| Projects'!$AF680),""))),"")</f>
        <v/>
      </c>
      <c r="AP680" s="186" t="str">
        <f>IFERROR(IF('Input| Overheads'!$C$42="Direct costs",SUMPRODUCT(--('Input| Projects'!$AC680="Yes"),'Calc| Overheads Allocation'!G$8,'Calc| Project Costs'!Z680),IF('Input| Overheads'!$C$42="Internal labour",SUMPRODUCT(--('Input| Projects'!$AC680="Yes"),'Calc| Overheads Allocation'!G$8,'Calc| Project Costs'!Z680,'Input| Projects'!$Y680),IF('Input| Overheads'!$C$42="DNSP defined",SUMPRODUCT(--('Input| Projects'!$AC680="Yes"),'Calc| Overheads Allocation'!G$61,'Input| Projects'!$AF680),""))),"")</f>
        <v/>
      </c>
      <c r="AQ680" s="186" t="str">
        <f>IFERROR(IF('Input| Overheads'!$C$42="Direct costs",SUMPRODUCT(--('Input| Projects'!$AC680="Yes"),'Calc| Overheads Allocation'!H$8,'Calc| Project Costs'!AA680),IF('Input| Overheads'!$C$42="Internal labour",SUMPRODUCT(--('Input| Projects'!$AC680="Yes"),'Calc| Overheads Allocation'!H$8,'Calc| Project Costs'!AA680,'Input| Projects'!$Y680),IF('Input| Overheads'!$C$42="DNSP defined",SUMPRODUCT(--('Input| Projects'!$AC680="Yes"),'Calc| Overheads Allocation'!H$61,'Input| Projects'!$AF680),""))),"")</f>
        <v/>
      </c>
      <c r="AR680" s="186" t="str">
        <f>IFERROR(IF('Input| Overheads'!$C$42="Direct costs",SUMPRODUCT(--('Input| Projects'!$AC680="Yes"),'Calc| Overheads Allocation'!I$8,'Calc| Project Costs'!AB680),IF('Input| Overheads'!$C$42="Internal labour",SUMPRODUCT(--('Input| Projects'!$AC680="Yes"),'Calc| Overheads Allocation'!I$8,'Calc| Project Costs'!AB680,'Input| Projects'!$Y680),IF('Input| Overheads'!$C$42="DNSP defined",SUMPRODUCT(--('Input| Projects'!$AC680="Yes"),'Calc| Overheads Allocation'!I$61,'Input| Projects'!$AF680),""))),"")</f>
        <v/>
      </c>
      <c r="AS680" s="106"/>
      <c r="AT680" s="186" t="str">
        <f>IFERROR(IF('Input| Overheads'!$C$42="Direct costs",SUMPRODUCT(--('Input| Projects'!$AD680="Yes"),'Calc| Overheads Allocation'!C$9,'Calc| Project Costs'!V680),IF('Input| Overheads'!$C$42="Internal labour",SUMPRODUCT(--('Input| Projects'!$AD680="Yes"),'Calc| Overheads Allocation'!C$9,'Calc| Project Costs'!V680,'Input| Projects'!$Y680),IF('Input| Overheads'!$C$42="DNSP defined",SUMPRODUCT(--('Input| Projects'!$AD680="Yes"),'Calc| Overheads Allocation'!C$62,'Input| Projects'!$AG680),""))),"")</f>
        <v/>
      </c>
      <c r="AU680" s="186" t="str">
        <f>IFERROR(IF('Input| Overheads'!$C$42="Direct costs",SUMPRODUCT(--('Input| Projects'!$AD680="Yes"),'Calc| Overheads Allocation'!D$9,'Calc| Project Costs'!W680),IF('Input| Overheads'!$C$42="Internal labour",SUMPRODUCT(--('Input| Projects'!$AD680="Yes"),'Calc| Overheads Allocation'!D$9,'Calc| Project Costs'!W680,'Input| Projects'!$Y680),IF('Input| Overheads'!$C$42="DNSP defined",SUMPRODUCT(--('Input| Projects'!$AD680="Yes"),'Calc| Overheads Allocation'!D$62,'Input| Projects'!$AG680),""))),"")</f>
        <v/>
      </c>
      <c r="AV680" s="186" t="str">
        <f>IFERROR(IF('Input| Overheads'!$C$42="Direct costs",SUMPRODUCT(--('Input| Projects'!$AD680="Yes"),'Calc| Overheads Allocation'!E$9,'Calc| Project Costs'!X680),IF('Input| Overheads'!$C$42="Internal labour",SUMPRODUCT(--('Input| Projects'!$AD680="Yes"),'Calc| Overheads Allocation'!E$9,'Calc| Project Costs'!X680,'Input| Projects'!$Y680),IF('Input| Overheads'!$C$42="DNSP defined",SUMPRODUCT(--('Input| Projects'!$AD680="Yes"),'Calc| Overheads Allocation'!E$62,'Input| Projects'!$AG680),""))),"")</f>
        <v/>
      </c>
      <c r="AW680" s="186" t="str">
        <f>IFERROR(IF('Input| Overheads'!$C$42="Direct costs",SUMPRODUCT(--('Input| Projects'!$AD680="Yes"),'Calc| Overheads Allocation'!F$9,'Calc| Project Costs'!Y680),IF('Input| Overheads'!$C$42="Internal labour",SUMPRODUCT(--('Input| Projects'!$AD680="Yes"),'Calc| Overheads Allocation'!F$9,'Calc| Project Costs'!Y680,'Input| Projects'!$Y680),IF('Input| Overheads'!$C$42="DNSP defined",SUMPRODUCT(--('Input| Projects'!$AD680="Yes"),'Calc| Overheads Allocation'!F$62,'Input| Projects'!$AG680),""))),"")</f>
        <v/>
      </c>
      <c r="AX680" s="186" t="str">
        <f>IFERROR(IF('Input| Overheads'!$C$42="Direct costs",SUMPRODUCT(--('Input| Projects'!$AD680="Yes"),'Calc| Overheads Allocation'!G$9,'Calc| Project Costs'!Z680),IF('Input| Overheads'!$C$42="Internal labour",SUMPRODUCT(--('Input| Projects'!$AD680="Yes"),'Calc| Overheads Allocation'!G$9,'Calc| Project Costs'!Z680,'Input| Projects'!$Y680),IF('Input| Overheads'!$C$42="DNSP defined",SUMPRODUCT(--('Input| Projects'!$AD680="Yes"),'Calc| Overheads Allocation'!G$62,'Input| Projects'!$AG680),""))),"")</f>
        <v/>
      </c>
      <c r="AY680" s="186" t="str">
        <f>IFERROR(IF('Input| Overheads'!$C$42="Direct costs",SUMPRODUCT(--('Input| Projects'!$AD680="Yes"),'Calc| Overheads Allocation'!H$9,'Calc| Project Costs'!AA680),IF('Input| Overheads'!$C$42="Internal labour",SUMPRODUCT(--('Input| Projects'!$AD680="Yes"),'Calc| Overheads Allocation'!H$9,'Calc| Project Costs'!AA680,'Input| Projects'!$Y680),IF('Input| Overheads'!$C$42="DNSP defined",SUMPRODUCT(--('Input| Projects'!$AD680="Yes"),'Calc| Overheads Allocation'!H$62,'Input| Projects'!$AG680),""))),"")</f>
        <v/>
      </c>
      <c r="AZ680" s="186" t="str">
        <f>IFERROR(IF('Input| Overheads'!$C$42="Direct costs",SUMPRODUCT(--('Input| Projects'!$AD680="Yes"),'Calc| Overheads Allocation'!I$9,'Calc| Project Costs'!AB680),IF('Input| Overheads'!$C$42="Internal labour",SUMPRODUCT(--('Input| Projects'!$AD680="Yes"),'Calc| Overheads Allocation'!I$9,'Calc| Project Costs'!AB680,'Input| Projects'!$Y680),IF('Input| Overheads'!$C$42="DNSP defined",SUMPRODUCT(--('Input| Projects'!$AD680="Yes"),'Calc| Overheads Allocation'!I$62,'Input| Projects'!$AG680),""))),"")</f>
        <v/>
      </c>
      <c r="BA680" s="106"/>
      <c r="BB680" s="186">
        <f t="shared" si="332"/>
        <v>0</v>
      </c>
      <c r="BC680" s="186">
        <f t="shared" si="333"/>
        <v>0</v>
      </c>
      <c r="BD680" s="186">
        <f t="shared" si="334"/>
        <v>0</v>
      </c>
      <c r="BE680" s="186">
        <f t="shared" si="311"/>
        <v>0</v>
      </c>
      <c r="BF680" s="186">
        <f t="shared" si="312"/>
        <v>0</v>
      </c>
      <c r="BG680" s="186">
        <f t="shared" si="313"/>
        <v>0</v>
      </c>
      <c r="BH680" s="186">
        <f t="shared" si="314"/>
        <v>0</v>
      </c>
      <c r="BI680" s="97"/>
      <c r="BJ680" s="186" t="str">
        <f t="shared" si="315"/>
        <v/>
      </c>
      <c r="BK680" s="186" t="str">
        <f t="shared" si="316"/>
        <v/>
      </c>
      <c r="BL680" s="186" t="str">
        <f t="shared" si="317"/>
        <v/>
      </c>
      <c r="BM680" s="186" t="str">
        <f t="shared" si="318"/>
        <v/>
      </c>
      <c r="BN680" s="186" t="str">
        <f t="shared" si="319"/>
        <v/>
      </c>
      <c r="BO680" s="186" t="str">
        <f t="shared" si="320"/>
        <v/>
      </c>
      <c r="BP680" s="186" t="str">
        <f t="shared" si="321"/>
        <v/>
      </c>
      <c r="BQ680" s="97"/>
      <c r="BR680" s="186">
        <f t="shared" si="322"/>
        <v>0</v>
      </c>
      <c r="BS680" s="186">
        <f t="shared" si="323"/>
        <v>0</v>
      </c>
      <c r="BT680" s="222">
        <f t="shared" si="324"/>
        <v>0</v>
      </c>
      <c r="BU680" s="222">
        <f t="shared" si="325"/>
        <v>0</v>
      </c>
      <c r="BV680" s="222">
        <f t="shared" si="326"/>
        <v>0</v>
      </c>
      <c r="BW680" s="222">
        <f t="shared" si="327"/>
        <v>0</v>
      </c>
      <c r="BX680" s="222">
        <f t="shared" si="328"/>
        <v>0</v>
      </c>
      <c r="BY680" s="106"/>
      <c r="BZ680" s="197" t="str">
        <f>IF(SUMIF('Input| Projects'!$AS$8:$CP$8,"Dx",'Input| Projects'!$AS680:$CP680)=0,"",SUMIF('Input| Projects'!$AS$8:$CP$8,"Dx",'Input| Projects'!$AS680:$CP680))</f>
        <v/>
      </c>
      <c r="CA680" s="197" t="str">
        <f>IF(SUMIF('Input| Projects'!$AS$8:$CP$8,"Tx",'Input| Projects'!$AS680:$CP680)=0,"",SUMIF('Input| Projects'!$AS$8:$CP$8,"Tx",'Input| Projects'!$AS680:$CP680))</f>
        <v/>
      </c>
      <c r="CB680" s="150" t="str">
        <f t="shared" si="335"/>
        <v/>
      </c>
    </row>
    <row r="681" spans="2:80" x14ac:dyDescent="0.2">
      <c r="B681" s="201">
        <f>IFERROR('Input| Projects'!B681,"")</f>
        <v>672</v>
      </c>
      <c r="C681" s="42" t="str">
        <f>IFERROR(IF('Input| Projects'!C681="","",'Input| Projects'!C681),"")</f>
        <v/>
      </c>
      <c r="D681" s="42" t="str">
        <f>IFERROR(IF('Input| Projects'!D681="","",'Input| Projects'!D681),"")</f>
        <v/>
      </c>
      <c r="E681" s="104"/>
      <c r="F681" s="190">
        <f>IFERROR('Input| Projects'!I681*'Input| Escalations'!$K$19,"")</f>
        <v>0</v>
      </c>
      <c r="G681" s="190">
        <f>IFERROR('Input| Projects'!J681*'Input| Escalations'!$K$19,"")</f>
        <v>0</v>
      </c>
      <c r="H681" s="190">
        <f>IFERROR('Input| Projects'!K681*'Input| Escalations'!$K$19,"")</f>
        <v>0</v>
      </c>
      <c r="I681" s="190">
        <f>IFERROR('Input| Projects'!L681*'Input| Escalations'!$K$19,"")</f>
        <v>0</v>
      </c>
      <c r="J681" s="190">
        <f>IFERROR('Input| Projects'!M681*'Input| Escalations'!$K$19,"")</f>
        <v>0</v>
      </c>
      <c r="K681" s="190">
        <f>IFERROR('Input| Projects'!N681*'Input| Escalations'!$K$19,"")</f>
        <v>0</v>
      </c>
      <c r="L681" s="190">
        <f>IFERROR('Input| Projects'!O681*'Input| Escalations'!$K$19,"")</f>
        <v>0</v>
      </c>
      <c r="M681" s="150" t="str">
        <f>IF(ABS(SUM(F681:L681)-(SUM('Input| Projects'!I681:O681)*'Input| Escalations'!$K$19))&lt;0.0000001,"",1)</f>
        <v/>
      </c>
      <c r="N681" s="192">
        <f>'Input| Projects'!$Y681*INDEX('Input| Escalations'!$H$33:$N$33,MATCH('Calc| Project Costs'!N$9,'Input| Escalations'!$H$23:$N$23,0))+'Input| Projects'!$Z681*INDEX('Input| Escalations'!$H$34:$N$34,MATCH('Calc| Project Costs'!N$9,'Input| Escalations'!$H$23:$N$23,0))+'Input| Projects'!$AA681*INDEX('Input| Escalations'!$H$35:$N$35,MATCH('Calc| Project Costs'!N$9,'Input| Escalations'!$H$23:$N$23,0))+1</f>
        <v>1</v>
      </c>
      <c r="O681" s="192">
        <f>'Input| Projects'!$Y681*INDEX('Input| Escalations'!$H$33:$N$33,MATCH('Calc| Project Costs'!O$9,'Input| Escalations'!$H$23:$N$23,0))+'Input| Projects'!$Z681*INDEX('Input| Escalations'!$H$34:$N$34,MATCH('Calc| Project Costs'!O$9,'Input| Escalations'!$H$23:$N$23,0))+'Input| Projects'!$AA681*INDEX('Input| Escalations'!$H$35:$N$35,MATCH('Calc| Project Costs'!O$9,'Input| Escalations'!$H$23:$N$23,0))+1</f>
        <v>1</v>
      </c>
      <c r="P681" s="192">
        <f>'Input| Projects'!$Y681*INDEX('Input| Escalations'!$H$33:$N$33,MATCH('Calc| Project Costs'!P$9,'Input| Escalations'!$H$23:$N$23,0))+'Input| Projects'!$Z681*INDEX('Input| Escalations'!$H$34:$N$34,MATCH('Calc| Project Costs'!P$9,'Input| Escalations'!$H$23:$N$23,0))+'Input| Projects'!$AA681*INDEX('Input| Escalations'!$H$35:$N$35,MATCH('Calc| Project Costs'!P$9,'Input| Escalations'!$H$23:$N$23,0))+1</f>
        <v>1</v>
      </c>
      <c r="Q681" s="192">
        <f>'Input| Projects'!$Y681*INDEX('Input| Escalations'!$H$33:$N$33,MATCH('Calc| Project Costs'!Q$9,'Input| Escalations'!$H$23:$N$23,0))+'Input| Projects'!$Z681*INDEX('Input| Escalations'!$H$34:$N$34,MATCH('Calc| Project Costs'!Q$9,'Input| Escalations'!$H$23:$N$23,0))+'Input| Projects'!$AA681*INDEX('Input| Escalations'!$H$35:$N$35,MATCH('Calc| Project Costs'!Q$9,'Input| Escalations'!$H$23:$N$23,0))+1</f>
        <v>1</v>
      </c>
      <c r="R681" s="192">
        <f>'Input| Projects'!$Y681*INDEX('Input| Escalations'!$H$33:$N$33,MATCH('Calc| Project Costs'!R$9,'Input| Escalations'!$H$23:$N$23,0))+'Input| Projects'!$Z681*INDEX('Input| Escalations'!$H$34:$N$34,MATCH('Calc| Project Costs'!R$9,'Input| Escalations'!$H$23:$N$23,0))+'Input| Projects'!$AA681*INDEX('Input| Escalations'!$H$35:$N$35,MATCH('Calc| Project Costs'!R$9,'Input| Escalations'!$H$23:$N$23,0))+1</f>
        <v>1</v>
      </c>
      <c r="S681" s="192">
        <f>'Input| Projects'!$Y681*INDEX('Input| Escalations'!$H$33:$N$33,MATCH('Calc| Project Costs'!S$9,'Input| Escalations'!$H$23:$N$23,0))+'Input| Projects'!$Z681*INDEX('Input| Escalations'!$H$34:$N$34,MATCH('Calc| Project Costs'!S$9,'Input| Escalations'!$H$23:$N$23,0))+'Input| Projects'!$AA681*INDEX('Input| Escalations'!$H$35:$N$35,MATCH('Calc| Project Costs'!S$9,'Input| Escalations'!$H$23:$N$23,0))+1</f>
        <v>1</v>
      </c>
      <c r="T681" s="192">
        <f>'Input| Projects'!$Y681*INDEX('Input| Escalations'!$H$33:$N$33,MATCH('Calc| Project Costs'!T$9,'Input| Escalations'!$H$23:$N$23,0))+'Input| Projects'!$Z681*INDEX('Input| Escalations'!$H$34:$N$34,MATCH('Calc| Project Costs'!T$9,'Input| Escalations'!$H$23:$N$23,0))+'Input| Projects'!$AA681*INDEX('Input| Escalations'!$H$35:$N$35,MATCH('Calc| Project Costs'!T$9,'Input| Escalations'!$H$23:$N$23,0))+1</f>
        <v>1</v>
      </c>
      <c r="U681" s="106"/>
      <c r="V681" s="186">
        <f t="shared" si="329"/>
        <v>0</v>
      </c>
      <c r="W681" s="186">
        <f t="shared" si="330"/>
        <v>0</v>
      </c>
      <c r="X681" s="186">
        <f t="shared" si="331"/>
        <v>0</v>
      </c>
      <c r="Y681" s="186">
        <f t="shared" si="307"/>
        <v>0</v>
      </c>
      <c r="Z681" s="186">
        <f t="shared" si="308"/>
        <v>0</v>
      </c>
      <c r="AA681" s="186">
        <f t="shared" si="309"/>
        <v>0</v>
      </c>
      <c r="AB681" s="186">
        <f t="shared" si="310"/>
        <v>0</v>
      </c>
      <c r="AC681" s="106"/>
      <c r="AD681" s="186">
        <f>'Input| Projects'!Q681*N681*'Input| Escalations'!$K$19</f>
        <v>0</v>
      </c>
      <c r="AE681" s="186">
        <f>'Input| Projects'!R681*O681*'Input| Escalations'!$K$19</f>
        <v>0</v>
      </c>
      <c r="AF681" s="186">
        <f>'Input| Projects'!S681*P681*'Input| Escalations'!$K$19</f>
        <v>0</v>
      </c>
      <c r="AG681" s="186">
        <f>'Input| Projects'!T681*Q681*'Input| Escalations'!$K$19</f>
        <v>0</v>
      </c>
      <c r="AH681" s="186">
        <f>'Input| Projects'!U681*R681*'Input| Escalations'!$K$19</f>
        <v>0</v>
      </c>
      <c r="AI681" s="186">
        <f>'Input| Projects'!V681*S681*'Input| Escalations'!$K$19</f>
        <v>0</v>
      </c>
      <c r="AJ681" s="186">
        <f>'Input| Projects'!W681*T681*'Input| Escalations'!$K$19</f>
        <v>0</v>
      </c>
      <c r="AK681" s="106"/>
      <c r="AL681" s="186" t="str">
        <f>IFERROR(IF('Input| Overheads'!$C$42="Direct costs",SUMPRODUCT(--('Input| Projects'!$AC681="Yes"),'Calc| Overheads Allocation'!C$8,'Calc| Project Costs'!V681),IF('Input| Overheads'!$C$42="Internal labour",SUMPRODUCT(--('Input| Projects'!$AC681="Yes"),'Calc| Overheads Allocation'!C$8,'Calc| Project Costs'!V681,'Input| Projects'!$Y681),IF('Input| Overheads'!$C$42="DNSP defined",SUMPRODUCT(--('Input| Projects'!$AC681="Yes"),'Calc| Overheads Allocation'!C$61,'Input| Projects'!$AF681),""))),"")</f>
        <v/>
      </c>
      <c r="AM681" s="186" t="str">
        <f>IFERROR(IF('Input| Overheads'!$C$42="Direct costs",SUMPRODUCT(--('Input| Projects'!$AC681="Yes"),'Calc| Overheads Allocation'!D$8,'Calc| Project Costs'!W681),IF('Input| Overheads'!$C$42="Internal labour",SUMPRODUCT(--('Input| Projects'!$AC681="Yes"),'Calc| Overheads Allocation'!D$8,'Calc| Project Costs'!W681,'Input| Projects'!$Y681),IF('Input| Overheads'!$C$42="DNSP defined",SUMPRODUCT(--('Input| Projects'!$AC681="Yes"),'Calc| Overheads Allocation'!D$61,'Input| Projects'!$AF681),""))),"")</f>
        <v/>
      </c>
      <c r="AN681" s="186" t="str">
        <f>IFERROR(IF('Input| Overheads'!$C$42="Direct costs",SUMPRODUCT(--('Input| Projects'!$AC681="Yes"),'Calc| Overheads Allocation'!E$8,'Calc| Project Costs'!X681),IF('Input| Overheads'!$C$42="Internal labour",SUMPRODUCT(--('Input| Projects'!$AC681="Yes"),'Calc| Overheads Allocation'!E$8,'Calc| Project Costs'!X681,'Input| Projects'!$Y681),IF('Input| Overheads'!$C$42="DNSP defined",SUMPRODUCT(--('Input| Projects'!$AC681="Yes"),'Calc| Overheads Allocation'!E$61,'Input| Projects'!$AF681),""))),"")</f>
        <v/>
      </c>
      <c r="AO681" s="186" t="str">
        <f>IFERROR(IF('Input| Overheads'!$C$42="Direct costs",SUMPRODUCT(--('Input| Projects'!$AC681="Yes"),'Calc| Overheads Allocation'!F$8,'Calc| Project Costs'!Y681),IF('Input| Overheads'!$C$42="Internal labour",SUMPRODUCT(--('Input| Projects'!$AC681="Yes"),'Calc| Overheads Allocation'!F$8,'Calc| Project Costs'!Y681,'Input| Projects'!$Y681),IF('Input| Overheads'!$C$42="DNSP defined",SUMPRODUCT(--('Input| Projects'!$AC681="Yes"),'Calc| Overheads Allocation'!F$61,'Input| Projects'!$AF681),""))),"")</f>
        <v/>
      </c>
      <c r="AP681" s="186" t="str">
        <f>IFERROR(IF('Input| Overheads'!$C$42="Direct costs",SUMPRODUCT(--('Input| Projects'!$AC681="Yes"),'Calc| Overheads Allocation'!G$8,'Calc| Project Costs'!Z681),IF('Input| Overheads'!$C$42="Internal labour",SUMPRODUCT(--('Input| Projects'!$AC681="Yes"),'Calc| Overheads Allocation'!G$8,'Calc| Project Costs'!Z681,'Input| Projects'!$Y681),IF('Input| Overheads'!$C$42="DNSP defined",SUMPRODUCT(--('Input| Projects'!$AC681="Yes"),'Calc| Overheads Allocation'!G$61,'Input| Projects'!$AF681),""))),"")</f>
        <v/>
      </c>
      <c r="AQ681" s="186" t="str">
        <f>IFERROR(IF('Input| Overheads'!$C$42="Direct costs",SUMPRODUCT(--('Input| Projects'!$AC681="Yes"),'Calc| Overheads Allocation'!H$8,'Calc| Project Costs'!AA681),IF('Input| Overheads'!$C$42="Internal labour",SUMPRODUCT(--('Input| Projects'!$AC681="Yes"),'Calc| Overheads Allocation'!H$8,'Calc| Project Costs'!AA681,'Input| Projects'!$Y681),IF('Input| Overheads'!$C$42="DNSP defined",SUMPRODUCT(--('Input| Projects'!$AC681="Yes"),'Calc| Overheads Allocation'!H$61,'Input| Projects'!$AF681),""))),"")</f>
        <v/>
      </c>
      <c r="AR681" s="186" t="str">
        <f>IFERROR(IF('Input| Overheads'!$C$42="Direct costs",SUMPRODUCT(--('Input| Projects'!$AC681="Yes"),'Calc| Overheads Allocation'!I$8,'Calc| Project Costs'!AB681),IF('Input| Overheads'!$C$42="Internal labour",SUMPRODUCT(--('Input| Projects'!$AC681="Yes"),'Calc| Overheads Allocation'!I$8,'Calc| Project Costs'!AB681,'Input| Projects'!$Y681),IF('Input| Overheads'!$C$42="DNSP defined",SUMPRODUCT(--('Input| Projects'!$AC681="Yes"),'Calc| Overheads Allocation'!I$61,'Input| Projects'!$AF681),""))),"")</f>
        <v/>
      </c>
      <c r="AS681" s="106"/>
      <c r="AT681" s="186" t="str">
        <f>IFERROR(IF('Input| Overheads'!$C$42="Direct costs",SUMPRODUCT(--('Input| Projects'!$AD681="Yes"),'Calc| Overheads Allocation'!C$9,'Calc| Project Costs'!V681),IF('Input| Overheads'!$C$42="Internal labour",SUMPRODUCT(--('Input| Projects'!$AD681="Yes"),'Calc| Overheads Allocation'!C$9,'Calc| Project Costs'!V681,'Input| Projects'!$Y681),IF('Input| Overheads'!$C$42="DNSP defined",SUMPRODUCT(--('Input| Projects'!$AD681="Yes"),'Calc| Overheads Allocation'!C$62,'Input| Projects'!$AG681),""))),"")</f>
        <v/>
      </c>
      <c r="AU681" s="186" t="str">
        <f>IFERROR(IF('Input| Overheads'!$C$42="Direct costs",SUMPRODUCT(--('Input| Projects'!$AD681="Yes"),'Calc| Overheads Allocation'!D$9,'Calc| Project Costs'!W681),IF('Input| Overheads'!$C$42="Internal labour",SUMPRODUCT(--('Input| Projects'!$AD681="Yes"),'Calc| Overheads Allocation'!D$9,'Calc| Project Costs'!W681,'Input| Projects'!$Y681),IF('Input| Overheads'!$C$42="DNSP defined",SUMPRODUCT(--('Input| Projects'!$AD681="Yes"),'Calc| Overheads Allocation'!D$62,'Input| Projects'!$AG681),""))),"")</f>
        <v/>
      </c>
      <c r="AV681" s="186" t="str">
        <f>IFERROR(IF('Input| Overheads'!$C$42="Direct costs",SUMPRODUCT(--('Input| Projects'!$AD681="Yes"),'Calc| Overheads Allocation'!E$9,'Calc| Project Costs'!X681),IF('Input| Overheads'!$C$42="Internal labour",SUMPRODUCT(--('Input| Projects'!$AD681="Yes"),'Calc| Overheads Allocation'!E$9,'Calc| Project Costs'!X681,'Input| Projects'!$Y681),IF('Input| Overheads'!$C$42="DNSP defined",SUMPRODUCT(--('Input| Projects'!$AD681="Yes"),'Calc| Overheads Allocation'!E$62,'Input| Projects'!$AG681),""))),"")</f>
        <v/>
      </c>
      <c r="AW681" s="186" t="str">
        <f>IFERROR(IF('Input| Overheads'!$C$42="Direct costs",SUMPRODUCT(--('Input| Projects'!$AD681="Yes"),'Calc| Overheads Allocation'!F$9,'Calc| Project Costs'!Y681),IF('Input| Overheads'!$C$42="Internal labour",SUMPRODUCT(--('Input| Projects'!$AD681="Yes"),'Calc| Overheads Allocation'!F$9,'Calc| Project Costs'!Y681,'Input| Projects'!$Y681),IF('Input| Overheads'!$C$42="DNSP defined",SUMPRODUCT(--('Input| Projects'!$AD681="Yes"),'Calc| Overheads Allocation'!F$62,'Input| Projects'!$AG681),""))),"")</f>
        <v/>
      </c>
      <c r="AX681" s="186" t="str">
        <f>IFERROR(IF('Input| Overheads'!$C$42="Direct costs",SUMPRODUCT(--('Input| Projects'!$AD681="Yes"),'Calc| Overheads Allocation'!G$9,'Calc| Project Costs'!Z681),IF('Input| Overheads'!$C$42="Internal labour",SUMPRODUCT(--('Input| Projects'!$AD681="Yes"),'Calc| Overheads Allocation'!G$9,'Calc| Project Costs'!Z681,'Input| Projects'!$Y681),IF('Input| Overheads'!$C$42="DNSP defined",SUMPRODUCT(--('Input| Projects'!$AD681="Yes"),'Calc| Overheads Allocation'!G$62,'Input| Projects'!$AG681),""))),"")</f>
        <v/>
      </c>
      <c r="AY681" s="186" t="str">
        <f>IFERROR(IF('Input| Overheads'!$C$42="Direct costs",SUMPRODUCT(--('Input| Projects'!$AD681="Yes"),'Calc| Overheads Allocation'!H$9,'Calc| Project Costs'!AA681),IF('Input| Overheads'!$C$42="Internal labour",SUMPRODUCT(--('Input| Projects'!$AD681="Yes"),'Calc| Overheads Allocation'!H$9,'Calc| Project Costs'!AA681,'Input| Projects'!$Y681),IF('Input| Overheads'!$C$42="DNSP defined",SUMPRODUCT(--('Input| Projects'!$AD681="Yes"),'Calc| Overheads Allocation'!H$62,'Input| Projects'!$AG681),""))),"")</f>
        <v/>
      </c>
      <c r="AZ681" s="186" t="str">
        <f>IFERROR(IF('Input| Overheads'!$C$42="Direct costs",SUMPRODUCT(--('Input| Projects'!$AD681="Yes"),'Calc| Overheads Allocation'!I$9,'Calc| Project Costs'!AB681),IF('Input| Overheads'!$C$42="Internal labour",SUMPRODUCT(--('Input| Projects'!$AD681="Yes"),'Calc| Overheads Allocation'!I$9,'Calc| Project Costs'!AB681,'Input| Projects'!$Y681),IF('Input| Overheads'!$C$42="DNSP defined",SUMPRODUCT(--('Input| Projects'!$AD681="Yes"),'Calc| Overheads Allocation'!I$62,'Input| Projects'!$AG681),""))),"")</f>
        <v/>
      </c>
      <c r="BA681" s="106"/>
      <c r="BB681" s="186">
        <f t="shared" si="332"/>
        <v>0</v>
      </c>
      <c r="BC681" s="186">
        <f t="shared" si="333"/>
        <v>0</v>
      </c>
      <c r="BD681" s="186">
        <f t="shared" si="334"/>
        <v>0</v>
      </c>
      <c r="BE681" s="186">
        <f t="shared" si="311"/>
        <v>0</v>
      </c>
      <c r="BF681" s="186">
        <f t="shared" si="312"/>
        <v>0</v>
      </c>
      <c r="BG681" s="186">
        <f t="shared" si="313"/>
        <v>0</v>
      </c>
      <c r="BH681" s="186">
        <f t="shared" si="314"/>
        <v>0</v>
      </c>
      <c r="BI681" s="97"/>
      <c r="BJ681" s="186" t="str">
        <f t="shared" si="315"/>
        <v/>
      </c>
      <c r="BK681" s="186" t="str">
        <f t="shared" si="316"/>
        <v/>
      </c>
      <c r="BL681" s="186" t="str">
        <f t="shared" si="317"/>
        <v/>
      </c>
      <c r="BM681" s="186" t="str">
        <f t="shared" si="318"/>
        <v/>
      </c>
      <c r="BN681" s="186" t="str">
        <f t="shared" si="319"/>
        <v/>
      </c>
      <c r="BO681" s="186" t="str">
        <f t="shared" si="320"/>
        <v/>
      </c>
      <c r="BP681" s="186" t="str">
        <f t="shared" si="321"/>
        <v/>
      </c>
      <c r="BQ681" s="97"/>
      <c r="BR681" s="186">
        <f t="shared" si="322"/>
        <v>0</v>
      </c>
      <c r="BS681" s="186">
        <f t="shared" si="323"/>
        <v>0</v>
      </c>
      <c r="BT681" s="222">
        <f t="shared" si="324"/>
        <v>0</v>
      </c>
      <c r="BU681" s="222">
        <f t="shared" si="325"/>
        <v>0</v>
      </c>
      <c r="BV681" s="222">
        <f t="shared" si="326"/>
        <v>0</v>
      </c>
      <c r="BW681" s="222">
        <f t="shared" si="327"/>
        <v>0</v>
      </c>
      <c r="BX681" s="222">
        <f t="shared" si="328"/>
        <v>0</v>
      </c>
      <c r="BY681" s="106"/>
      <c r="BZ681" s="197" t="str">
        <f>IF(SUMIF('Input| Projects'!$AS$8:$CP$8,"Dx",'Input| Projects'!$AS681:$CP681)=0,"",SUMIF('Input| Projects'!$AS$8:$CP$8,"Dx",'Input| Projects'!$AS681:$CP681))</f>
        <v/>
      </c>
      <c r="CA681" s="197" t="str">
        <f>IF(SUMIF('Input| Projects'!$AS$8:$CP$8,"Tx",'Input| Projects'!$AS681:$CP681)=0,"",SUMIF('Input| Projects'!$AS$8:$CP$8,"Tx",'Input| Projects'!$AS681:$CP681))</f>
        <v/>
      </c>
      <c r="CB681" s="150" t="str">
        <f t="shared" si="335"/>
        <v/>
      </c>
    </row>
    <row r="682" spans="2:80" x14ac:dyDescent="0.2">
      <c r="B682" s="201">
        <f>IFERROR('Input| Projects'!B682,"")</f>
        <v>673</v>
      </c>
      <c r="C682" s="42" t="str">
        <f>IFERROR(IF('Input| Projects'!C682="","",'Input| Projects'!C682),"")</f>
        <v/>
      </c>
      <c r="D682" s="42" t="str">
        <f>IFERROR(IF('Input| Projects'!D682="","",'Input| Projects'!D682),"")</f>
        <v/>
      </c>
      <c r="E682" s="104"/>
      <c r="F682" s="190">
        <f>IFERROR('Input| Projects'!I682*'Input| Escalations'!$K$19,"")</f>
        <v>0</v>
      </c>
      <c r="G682" s="190">
        <f>IFERROR('Input| Projects'!J682*'Input| Escalations'!$K$19,"")</f>
        <v>0</v>
      </c>
      <c r="H682" s="190">
        <f>IFERROR('Input| Projects'!K682*'Input| Escalations'!$K$19,"")</f>
        <v>0</v>
      </c>
      <c r="I682" s="190">
        <f>IFERROR('Input| Projects'!L682*'Input| Escalations'!$K$19,"")</f>
        <v>0</v>
      </c>
      <c r="J682" s="190">
        <f>IFERROR('Input| Projects'!M682*'Input| Escalations'!$K$19,"")</f>
        <v>0</v>
      </c>
      <c r="K682" s="190">
        <f>IFERROR('Input| Projects'!N682*'Input| Escalations'!$K$19,"")</f>
        <v>0</v>
      </c>
      <c r="L682" s="190">
        <f>IFERROR('Input| Projects'!O682*'Input| Escalations'!$K$19,"")</f>
        <v>0</v>
      </c>
      <c r="M682" s="150" t="str">
        <f>IF(ABS(SUM(F682:L682)-(SUM('Input| Projects'!I682:O682)*'Input| Escalations'!$K$19))&lt;0.0000001,"",1)</f>
        <v/>
      </c>
      <c r="N682" s="192">
        <f>'Input| Projects'!$Y682*INDEX('Input| Escalations'!$H$33:$N$33,MATCH('Calc| Project Costs'!N$9,'Input| Escalations'!$H$23:$N$23,0))+'Input| Projects'!$Z682*INDEX('Input| Escalations'!$H$34:$N$34,MATCH('Calc| Project Costs'!N$9,'Input| Escalations'!$H$23:$N$23,0))+'Input| Projects'!$AA682*INDEX('Input| Escalations'!$H$35:$N$35,MATCH('Calc| Project Costs'!N$9,'Input| Escalations'!$H$23:$N$23,0))+1</f>
        <v>1</v>
      </c>
      <c r="O682" s="192">
        <f>'Input| Projects'!$Y682*INDEX('Input| Escalations'!$H$33:$N$33,MATCH('Calc| Project Costs'!O$9,'Input| Escalations'!$H$23:$N$23,0))+'Input| Projects'!$Z682*INDEX('Input| Escalations'!$H$34:$N$34,MATCH('Calc| Project Costs'!O$9,'Input| Escalations'!$H$23:$N$23,0))+'Input| Projects'!$AA682*INDEX('Input| Escalations'!$H$35:$N$35,MATCH('Calc| Project Costs'!O$9,'Input| Escalations'!$H$23:$N$23,0))+1</f>
        <v>1</v>
      </c>
      <c r="P682" s="192">
        <f>'Input| Projects'!$Y682*INDEX('Input| Escalations'!$H$33:$N$33,MATCH('Calc| Project Costs'!P$9,'Input| Escalations'!$H$23:$N$23,0))+'Input| Projects'!$Z682*INDEX('Input| Escalations'!$H$34:$N$34,MATCH('Calc| Project Costs'!P$9,'Input| Escalations'!$H$23:$N$23,0))+'Input| Projects'!$AA682*INDEX('Input| Escalations'!$H$35:$N$35,MATCH('Calc| Project Costs'!P$9,'Input| Escalations'!$H$23:$N$23,0))+1</f>
        <v>1</v>
      </c>
      <c r="Q682" s="192">
        <f>'Input| Projects'!$Y682*INDEX('Input| Escalations'!$H$33:$N$33,MATCH('Calc| Project Costs'!Q$9,'Input| Escalations'!$H$23:$N$23,0))+'Input| Projects'!$Z682*INDEX('Input| Escalations'!$H$34:$N$34,MATCH('Calc| Project Costs'!Q$9,'Input| Escalations'!$H$23:$N$23,0))+'Input| Projects'!$AA682*INDEX('Input| Escalations'!$H$35:$N$35,MATCH('Calc| Project Costs'!Q$9,'Input| Escalations'!$H$23:$N$23,0))+1</f>
        <v>1</v>
      </c>
      <c r="R682" s="192">
        <f>'Input| Projects'!$Y682*INDEX('Input| Escalations'!$H$33:$N$33,MATCH('Calc| Project Costs'!R$9,'Input| Escalations'!$H$23:$N$23,0))+'Input| Projects'!$Z682*INDEX('Input| Escalations'!$H$34:$N$34,MATCH('Calc| Project Costs'!R$9,'Input| Escalations'!$H$23:$N$23,0))+'Input| Projects'!$AA682*INDEX('Input| Escalations'!$H$35:$N$35,MATCH('Calc| Project Costs'!R$9,'Input| Escalations'!$H$23:$N$23,0))+1</f>
        <v>1</v>
      </c>
      <c r="S682" s="192">
        <f>'Input| Projects'!$Y682*INDEX('Input| Escalations'!$H$33:$N$33,MATCH('Calc| Project Costs'!S$9,'Input| Escalations'!$H$23:$N$23,0))+'Input| Projects'!$Z682*INDEX('Input| Escalations'!$H$34:$N$34,MATCH('Calc| Project Costs'!S$9,'Input| Escalations'!$H$23:$N$23,0))+'Input| Projects'!$AA682*INDEX('Input| Escalations'!$H$35:$N$35,MATCH('Calc| Project Costs'!S$9,'Input| Escalations'!$H$23:$N$23,0))+1</f>
        <v>1</v>
      </c>
      <c r="T682" s="192">
        <f>'Input| Projects'!$Y682*INDEX('Input| Escalations'!$H$33:$N$33,MATCH('Calc| Project Costs'!T$9,'Input| Escalations'!$H$23:$N$23,0))+'Input| Projects'!$Z682*INDEX('Input| Escalations'!$H$34:$N$34,MATCH('Calc| Project Costs'!T$9,'Input| Escalations'!$H$23:$N$23,0))+'Input| Projects'!$AA682*INDEX('Input| Escalations'!$H$35:$N$35,MATCH('Calc| Project Costs'!T$9,'Input| Escalations'!$H$23:$N$23,0))+1</f>
        <v>1</v>
      </c>
      <c r="U682" s="106"/>
      <c r="V682" s="186">
        <f t="shared" si="329"/>
        <v>0</v>
      </c>
      <c r="W682" s="186">
        <f t="shared" si="330"/>
        <v>0</v>
      </c>
      <c r="X682" s="186">
        <f t="shared" si="331"/>
        <v>0</v>
      </c>
      <c r="Y682" s="186">
        <f t="shared" si="307"/>
        <v>0</v>
      </c>
      <c r="Z682" s="186">
        <f t="shared" si="308"/>
        <v>0</v>
      </c>
      <c r="AA682" s="186">
        <f t="shared" si="309"/>
        <v>0</v>
      </c>
      <c r="AB682" s="186">
        <f t="shared" si="310"/>
        <v>0</v>
      </c>
      <c r="AC682" s="106"/>
      <c r="AD682" s="186">
        <f>'Input| Projects'!Q682*N682*'Input| Escalations'!$K$19</f>
        <v>0</v>
      </c>
      <c r="AE682" s="186">
        <f>'Input| Projects'!R682*O682*'Input| Escalations'!$K$19</f>
        <v>0</v>
      </c>
      <c r="AF682" s="186">
        <f>'Input| Projects'!S682*P682*'Input| Escalations'!$K$19</f>
        <v>0</v>
      </c>
      <c r="AG682" s="186">
        <f>'Input| Projects'!T682*Q682*'Input| Escalations'!$K$19</f>
        <v>0</v>
      </c>
      <c r="AH682" s="186">
        <f>'Input| Projects'!U682*R682*'Input| Escalations'!$K$19</f>
        <v>0</v>
      </c>
      <c r="AI682" s="186">
        <f>'Input| Projects'!V682*S682*'Input| Escalations'!$K$19</f>
        <v>0</v>
      </c>
      <c r="AJ682" s="186">
        <f>'Input| Projects'!W682*T682*'Input| Escalations'!$K$19</f>
        <v>0</v>
      </c>
      <c r="AK682" s="106"/>
      <c r="AL682" s="186" t="str">
        <f>IFERROR(IF('Input| Overheads'!$C$42="Direct costs",SUMPRODUCT(--('Input| Projects'!$AC682="Yes"),'Calc| Overheads Allocation'!C$8,'Calc| Project Costs'!V682),IF('Input| Overheads'!$C$42="Internal labour",SUMPRODUCT(--('Input| Projects'!$AC682="Yes"),'Calc| Overheads Allocation'!C$8,'Calc| Project Costs'!V682,'Input| Projects'!$Y682),IF('Input| Overheads'!$C$42="DNSP defined",SUMPRODUCT(--('Input| Projects'!$AC682="Yes"),'Calc| Overheads Allocation'!C$61,'Input| Projects'!$AF682),""))),"")</f>
        <v/>
      </c>
      <c r="AM682" s="186" t="str">
        <f>IFERROR(IF('Input| Overheads'!$C$42="Direct costs",SUMPRODUCT(--('Input| Projects'!$AC682="Yes"),'Calc| Overheads Allocation'!D$8,'Calc| Project Costs'!W682),IF('Input| Overheads'!$C$42="Internal labour",SUMPRODUCT(--('Input| Projects'!$AC682="Yes"),'Calc| Overheads Allocation'!D$8,'Calc| Project Costs'!W682,'Input| Projects'!$Y682),IF('Input| Overheads'!$C$42="DNSP defined",SUMPRODUCT(--('Input| Projects'!$AC682="Yes"),'Calc| Overheads Allocation'!D$61,'Input| Projects'!$AF682),""))),"")</f>
        <v/>
      </c>
      <c r="AN682" s="186" t="str">
        <f>IFERROR(IF('Input| Overheads'!$C$42="Direct costs",SUMPRODUCT(--('Input| Projects'!$AC682="Yes"),'Calc| Overheads Allocation'!E$8,'Calc| Project Costs'!X682),IF('Input| Overheads'!$C$42="Internal labour",SUMPRODUCT(--('Input| Projects'!$AC682="Yes"),'Calc| Overheads Allocation'!E$8,'Calc| Project Costs'!X682,'Input| Projects'!$Y682),IF('Input| Overheads'!$C$42="DNSP defined",SUMPRODUCT(--('Input| Projects'!$AC682="Yes"),'Calc| Overheads Allocation'!E$61,'Input| Projects'!$AF682),""))),"")</f>
        <v/>
      </c>
      <c r="AO682" s="186" t="str">
        <f>IFERROR(IF('Input| Overheads'!$C$42="Direct costs",SUMPRODUCT(--('Input| Projects'!$AC682="Yes"),'Calc| Overheads Allocation'!F$8,'Calc| Project Costs'!Y682),IF('Input| Overheads'!$C$42="Internal labour",SUMPRODUCT(--('Input| Projects'!$AC682="Yes"),'Calc| Overheads Allocation'!F$8,'Calc| Project Costs'!Y682,'Input| Projects'!$Y682),IF('Input| Overheads'!$C$42="DNSP defined",SUMPRODUCT(--('Input| Projects'!$AC682="Yes"),'Calc| Overheads Allocation'!F$61,'Input| Projects'!$AF682),""))),"")</f>
        <v/>
      </c>
      <c r="AP682" s="186" t="str">
        <f>IFERROR(IF('Input| Overheads'!$C$42="Direct costs",SUMPRODUCT(--('Input| Projects'!$AC682="Yes"),'Calc| Overheads Allocation'!G$8,'Calc| Project Costs'!Z682),IF('Input| Overheads'!$C$42="Internal labour",SUMPRODUCT(--('Input| Projects'!$AC682="Yes"),'Calc| Overheads Allocation'!G$8,'Calc| Project Costs'!Z682,'Input| Projects'!$Y682),IF('Input| Overheads'!$C$42="DNSP defined",SUMPRODUCT(--('Input| Projects'!$AC682="Yes"),'Calc| Overheads Allocation'!G$61,'Input| Projects'!$AF682),""))),"")</f>
        <v/>
      </c>
      <c r="AQ682" s="186" t="str">
        <f>IFERROR(IF('Input| Overheads'!$C$42="Direct costs",SUMPRODUCT(--('Input| Projects'!$AC682="Yes"),'Calc| Overheads Allocation'!H$8,'Calc| Project Costs'!AA682),IF('Input| Overheads'!$C$42="Internal labour",SUMPRODUCT(--('Input| Projects'!$AC682="Yes"),'Calc| Overheads Allocation'!H$8,'Calc| Project Costs'!AA682,'Input| Projects'!$Y682),IF('Input| Overheads'!$C$42="DNSP defined",SUMPRODUCT(--('Input| Projects'!$AC682="Yes"),'Calc| Overheads Allocation'!H$61,'Input| Projects'!$AF682),""))),"")</f>
        <v/>
      </c>
      <c r="AR682" s="186" t="str">
        <f>IFERROR(IF('Input| Overheads'!$C$42="Direct costs",SUMPRODUCT(--('Input| Projects'!$AC682="Yes"),'Calc| Overheads Allocation'!I$8,'Calc| Project Costs'!AB682),IF('Input| Overheads'!$C$42="Internal labour",SUMPRODUCT(--('Input| Projects'!$AC682="Yes"),'Calc| Overheads Allocation'!I$8,'Calc| Project Costs'!AB682,'Input| Projects'!$Y682),IF('Input| Overheads'!$C$42="DNSP defined",SUMPRODUCT(--('Input| Projects'!$AC682="Yes"),'Calc| Overheads Allocation'!I$61,'Input| Projects'!$AF682),""))),"")</f>
        <v/>
      </c>
      <c r="AS682" s="106"/>
      <c r="AT682" s="186" t="str">
        <f>IFERROR(IF('Input| Overheads'!$C$42="Direct costs",SUMPRODUCT(--('Input| Projects'!$AD682="Yes"),'Calc| Overheads Allocation'!C$9,'Calc| Project Costs'!V682),IF('Input| Overheads'!$C$42="Internal labour",SUMPRODUCT(--('Input| Projects'!$AD682="Yes"),'Calc| Overheads Allocation'!C$9,'Calc| Project Costs'!V682,'Input| Projects'!$Y682),IF('Input| Overheads'!$C$42="DNSP defined",SUMPRODUCT(--('Input| Projects'!$AD682="Yes"),'Calc| Overheads Allocation'!C$62,'Input| Projects'!$AG682),""))),"")</f>
        <v/>
      </c>
      <c r="AU682" s="186" t="str">
        <f>IFERROR(IF('Input| Overheads'!$C$42="Direct costs",SUMPRODUCT(--('Input| Projects'!$AD682="Yes"),'Calc| Overheads Allocation'!D$9,'Calc| Project Costs'!W682),IF('Input| Overheads'!$C$42="Internal labour",SUMPRODUCT(--('Input| Projects'!$AD682="Yes"),'Calc| Overheads Allocation'!D$9,'Calc| Project Costs'!W682,'Input| Projects'!$Y682),IF('Input| Overheads'!$C$42="DNSP defined",SUMPRODUCT(--('Input| Projects'!$AD682="Yes"),'Calc| Overheads Allocation'!D$62,'Input| Projects'!$AG682),""))),"")</f>
        <v/>
      </c>
      <c r="AV682" s="186" t="str">
        <f>IFERROR(IF('Input| Overheads'!$C$42="Direct costs",SUMPRODUCT(--('Input| Projects'!$AD682="Yes"),'Calc| Overheads Allocation'!E$9,'Calc| Project Costs'!X682),IF('Input| Overheads'!$C$42="Internal labour",SUMPRODUCT(--('Input| Projects'!$AD682="Yes"),'Calc| Overheads Allocation'!E$9,'Calc| Project Costs'!X682,'Input| Projects'!$Y682),IF('Input| Overheads'!$C$42="DNSP defined",SUMPRODUCT(--('Input| Projects'!$AD682="Yes"),'Calc| Overheads Allocation'!E$62,'Input| Projects'!$AG682),""))),"")</f>
        <v/>
      </c>
      <c r="AW682" s="186" t="str">
        <f>IFERROR(IF('Input| Overheads'!$C$42="Direct costs",SUMPRODUCT(--('Input| Projects'!$AD682="Yes"),'Calc| Overheads Allocation'!F$9,'Calc| Project Costs'!Y682),IF('Input| Overheads'!$C$42="Internal labour",SUMPRODUCT(--('Input| Projects'!$AD682="Yes"),'Calc| Overheads Allocation'!F$9,'Calc| Project Costs'!Y682,'Input| Projects'!$Y682),IF('Input| Overheads'!$C$42="DNSP defined",SUMPRODUCT(--('Input| Projects'!$AD682="Yes"),'Calc| Overheads Allocation'!F$62,'Input| Projects'!$AG682),""))),"")</f>
        <v/>
      </c>
      <c r="AX682" s="186" t="str">
        <f>IFERROR(IF('Input| Overheads'!$C$42="Direct costs",SUMPRODUCT(--('Input| Projects'!$AD682="Yes"),'Calc| Overheads Allocation'!G$9,'Calc| Project Costs'!Z682),IF('Input| Overheads'!$C$42="Internal labour",SUMPRODUCT(--('Input| Projects'!$AD682="Yes"),'Calc| Overheads Allocation'!G$9,'Calc| Project Costs'!Z682,'Input| Projects'!$Y682),IF('Input| Overheads'!$C$42="DNSP defined",SUMPRODUCT(--('Input| Projects'!$AD682="Yes"),'Calc| Overheads Allocation'!G$62,'Input| Projects'!$AG682),""))),"")</f>
        <v/>
      </c>
      <c r="AY682" s="186" t="str">
        <f>IFERROR(IF('Input| Overheads'!$C$42="Direct costs",SUMPRODUCT(--('Input| Projects'!$AD682="Yes"),'Calc| Overheads Allocation'!H$9,'Calc| Project Costs'!AA682),IF('Input| Overheads'!$C$42="Internal labour",SUMPRODUCT(--('Input| Projects'!$AD682="Yes"),'Calc| Overheads Allocation'!H$9,'Calc| Project Costs'!AA682,'Input| Projects'!$Y682),IF('Input| Overheads'!$C$42="DNSP defined",SUMPRODUCT(--('Input| Projects'!$AD682="Yes"),'Calc| Overheads Allocation'!H$62,'Input| Projects'!$AG682),""))),"")</f>
        <v/>
      </c>
      <c r="AZ682" s="186" t="str">
        <f>IFERROR(IF('Input| Overheads'!$C$42="Direct costs",SUMPRODUCT(--('Input| Projects'!$AD682="Yes"),'Calc| Overheads Allocation'!I$9,'Calc| Project Costs'!AB682),IF('Input| Overheads'!$C$42="Internal labour",SUMPRODUCT(--('Input| Projects'!$AD682="Yes"),'Calc| Overheads Allocation'!I$9,'Calc| Project Costs'!AB682,'Input| Projects'!$Y682),IF('Input| Overheads'!$C$42="DNSP defined",SUMPRODUCT(--('Input| Projects'!$AD682="Yes"),'Calc| Overheads Allocation'!I$62,'Input| Projects'!$AG682),""))),"")</f>
        <v/>
      </c>
      <c r="BA682" s="106"/>
      <c r="BB682" s="186">
        <f t="shared" si="332"/>
        <v>0</v>
      </c>
      <c r="BC682" s="186">
        <f t="shared" si="333"/>
        <v>0</v>
      </c>
      <c r="BD682" s="186">
        <f t="shared" si="334"/>
        <v>0</v>
      </c>
      <c r="BE682" s="186">
        <f t="shared" si="311"/>
        <v>0</v>
      </c>
      <c r="BF682" s="186">
        <f t="shared" si="312"/>
        <v>0</v>
      </c>
      <c r="BG682" s="186">
        <f t="shared" si="313"/>
        <v>0</v>
      </c>
      <c r="BH682" s="186">
        <f t="shared" si="314"/>
        <v>0</v>
      </c>
      <c r="BI682" s="97"/>
      <c r="BJ682" s="186" t="str">
        <f t="shared" si="315"/>
        <v/>
      </c>
      <c r="BK682" s="186" t="str">
        <f t="shared" si="316"/>
        <v/>
      </c>
      <c r="BL682" s="186" t="str">
        <f t="shared" si="317"/>
        <v/>
      </c>
      <c r="BM682" s="186" t="str">
        <f t="shared" si="318"/>
        <v/>
      </c>
      <c r="BN682" s="186" t="str">
        <f t="shared" si="319"/>
        <v/>
      </c>
      <c r="BO682" s="186" t="str">
        <f t="shared" si="320"/>
        <v/>
      </c>
      <c r="BP682" s="186" t="str">
        <f t="shared" si="321"/>
        <v/>
      </c>
      <c r="BQ682" s="97"/>
      <c r="BR682" s="186">
        <f t="shared" si="322"/>
        <v>0</v>
      </c>
      <c r="BS682" s="186">
        <f t="shared" si="323"/>
        <v>0</v>
      </c>
      <c r="BT682" s="222">
        <f t="shared" si="324"/>
        <v>0</v>
      </c>
      <c r="BU682" s="222">
        <f t="shared" si="325"/>
        <v>0</v>
      </c>
      <c r="BV682" s="222">
        <f t="shared" si="326"/>
        <v>0</v>
      </c>
      <c r="BW682" s="222">
        <f t="shared" si="327"/>
        <v>0</v>
      </c>
      <c r="BX682" s="222">
        <f t="shared" si="328"/>
        <v>0</v>
      </c>
      <c r="BY682" s="106"/>
      <c r="BZ682" s="197" t="str">
        <f>IF(SUMIF('Input| Projects'!$AS$8:$CP$8,"Dx",'Input| Projects'!$AS682:$CP682)=0,"",SUMIF('Input| Projects'!$AS$8:$CP$8,"Dx",'Input| Projects'!$AS682:$CP682))</f>
        <v/>
      </c>
      <c r="CA682" s="197" t="str">
        <f>IF(SUMIF('Input| Projects'!$AS$8:$CP$8,"Tx",'Input| Projects'!$AS682:$CP682)=0,"",SUMIF('Input| Projects'!$AS$8:$CP$8,"Tx",'Input| Projects'!$AS682:$CP682))</f>
        <v/>
      </c>
      <c r="CB682" s="150" t="str">
        <f t="shared" si="335"/>
        <v/>
      </c>
    </row>
    <row r="683" spans="2:80" x14ac:dyDescent="0.2">
      <c r="B683" s="201">
        <f>IFERROR('Input| Projects'!B683,"")</f>
        <v>674</v>
      </c>
      <c r="C683" s="42" t="str">
        <f>IFERROR(IF('Input| Projects'!C683="","",'Input| Projects'!C683),"")</f>
        <v/>
      </c>
      <c r="D683" s="42" t="str">
        <f>IFERROR(IF('Input| Projects'!D683="","",'Input| Projects'!D683),"")</f>
        <v/>
      </c>
      <c r="E683" s="104"/>
      <c r="F683" s="190">
        <f>IFERROR('Input| Projects'!I683*'Input| Escalations'!$K$19,"")</f>
        <v>0</v>
      </c>
      <c r="G683" s="190">
        <f>IFERROR('Input| Projects'!J683*'Input| Escalations'!$K$19,"")</f>
        <v>0</v>
      </c>
      <c r="H683" s="190">
        <f>IFERROR('Input| Projects'!K683*'Input| Escalations'!$K$19,"")</f>
        <v>0</v>
      </c>
      <c r="I683" s="190">
        <f>IFERROR('Input| Projects'!L683*'Input| Escalations'!$K$19,"")</f>
        <v>0</v>
      </c>
      <c r="J683" s="190">
        <f>IFERROR('Input| Projects'!M683*'Input| Escalations'!$K$19,"")</f>
        <v>0</v>
      </c>
      <c r="K683" s="190">
        <f>IFERROR('Input| Projects'!N683*'Input| Escalations'!$K$19,"")</f>
        <v>0</v>
      </c>
      <c r="L683" s="190">
        <f>IFERROR('Input| Projects'!O683*'Input| Escalations'!$K$19,"")</f>
        <v>0</v>
      </c>
      <c r="M683" s="150" t="str">
        <f>IF(ABS(SUM(F683:L683)-(SUM('Input| Projects'!I683:O683)*'Input| Escalations'!$K$19))&lt;0.0000001,"",1)</f>
        <v/>
      </c>
      <c r="N683" s="192">
        <f>'Input| Projects'!$Y683*INDEX('Input| Escalations'!$H$33:$N$33,MATCH('Calc| Project Costs'!N$9,'Input| Escalations'!$H$23:$N$23,0))+'Input| Projects'!$Z683*INDEX('Input| Escalations'!$H$34:$N$34,MATCH('Calc| Project Costs'!N$9,'Input| Escalations'!$H$23:$N$23,0))+'Input| Projects'!$AA683*INDEX('Input| Escalations'!$H$35:$N$35,MATCH('Calc| Project Costs'!N$9,'Input| Escalations'!$H$23:$N$23,0))+1</f>
        <v>1</v>
      </c>
      <c r="O683" s="192">
        <f>'Input| Projects'!$Y683*INDEX('Input| Escalations'!$H$33:$N$33,MATCH('Calc| Project Costs'!O$9,'Input| Escalations'!$H$23:$N$23,0))+'Input| Projects'!$Z683*INDEX('Input| Escalations'!$H$34:$N$34,MATCH('Calc| Project Costs'!O$9,'Input| Escalations'!$H$23:$N$23,0))+'Input| Projects'!$AA683*INDEX('Input| Escalations'!$H$35:$N$35,MATCH('Calc| Project Costs'!O$9,'Input| Escalations'!$H$23:$N$23,0))+1</f>
        <v>1</v>
      </c>
      <c r="P683" s="192">
        <f>'Input| Projects'!$Y683*INDEX('Input| Escalations'!$H$33:$N$33,MATCH('Calc| Project Costs'!P$9,'Input| Escalations'!$H$23:$N$23,0))+'Input| Projects'!$Z683*INDEX('Input| Escalations'!$H$34:$N$34,MATCH('Calc| Project Costs'!P$9,'Input| Escalations'!$H$23:$N$23,0))+'Input| Projects'!$AA683*INDEX('Input| Escalations'!$H$35:$N$35,MATCH('Calc| Project Costs'!P$9,'Input| Escalations'!$H$23:$N$23,0))+1</f>
        <v>1</v>
      </c>
      <c r="Q683" s="192">
        <f>'Input| Projects'!$Y683*INDEX('Input| Escalations'!$H$33:$N$33,MATCH('Calc| Project Costs'!Q$9,'Input| Escalations'!$H$23:$N$23,0))+'Input| Projects'!$Z683*INDEX('Input| Escalations'!$H$34:$N$34,MATCH('Calc| Project Costs'!Q$9,'Input| Escalations'!$H$23:$N$23,0))+'Input| Projects'!$AA683*INDEX('Input| Escalations'!$H$35:$N$35,MATCH('Calc| Project Costs'!Q$9,'Input| Escalations'!$H$23:$N$23,0))+1</f>
        <v>1</v>
      </c>
      <c r="R683" s="192">
        <f>'Input| Projects'!$Y683*INDEX('Input| Escalations'!$H$33:$N$33,MATCH('Calc| Project Costs'!R$9,'Input| Escalations'!$H$23:$N$23,0))+'Input| Projects'!$Z683*INDEX('Input| Escalations'!$H$34:$N$34,MATCH('Calc| Project Costs'!R$9,'Input| Escalations'!$H$23:$N$23,0))+'Input| Projects'!$AA683*INDEX('Input| Escalations'!$H$35:$N$35,MATCH('Calc| Project Costs'!R$9,'Input| Escalations'!$H$23:$N$23,0))+1</f>
        <v>1</v>
      </c>
      <c r="S683" s="192">
        <f>'Input| Projects'!$Y683*INDEX('Input| Escalations'!$H$33:$N$33,MATCH('Calc| Project Costs'!S$9,'Input| Escalations'!$H$23:$N$23,0))+'Input| Projects'!$Z683*INDEX('Input| Escalations'!$H$34:$N$34,MATCH('Calc| Project Costs'!S$9,'Input| Escalations'!$H$23:$N$23,0))+'Input| Projects'!$AA683*INDEX('Input| Escalations'!$H$35:$N$35,MATCH('Calc| Project Costs'!S$9,'Input| Escalations'!$H$23:$N$23,0))+1</f>
        <v>1</v>
      </c>
      <c r="T683" s="192">
        <f>'Input| Projects'!$Y683*INDEX('Input| Escalations'!$H$33:$N$33,MATCH('Calc| Project Costs'!T$9,'Input| Escalations'!$H$23:$N$23,0))+'Input| Projects'!$Z683*INDEX('Input| Escalations'!$H$34:$N$34,MATCH('Calc| Project Costs'!T$9,'Input| Escalations'!$H$23:$N$23,0))+'Input| Projects'!$AA683*INDEX('Input| Escalations'!$H$35:$N$35,MATCH('Calc| Project Costs'!T$9,'Input| Escalations'!$H$23:$N$23,0))+1</f>
        <v>1</v>
      </c>
      <c r="U683" s="106"/>
      <c r="V683" s="186">
        <f t="shared" si="329"/>
        <v>0</v>
      </c>
      <c r="W683" s="186">
        <f t="shared" si="330"/>
        <v>0</v>
      </c>
      <c r="X683" s="186">
        <f t="shared" si="331"/>
        <v>0</v>
      </c>
      <c r="Y683" s="186">
        <f t="shared" si="307"/>
        <v>0</v>
      </c>
      <c r="Z683" s="186">
        <f t="shared" si="308"/>
        <v>0</v>
      </c>
      <c r="AA683" s="186">
        <f t="shared" si="309"/>
        <v>0</v>
      </c>
      <c r="AB683" s="186">
        <f t="shared" si="310"/>
        <v>0</v>
      </c>
      <c r="AC683" s="106"/>
      <c r="AD683" s="186">
        <f>'Input| Projects'!Q683*N683*'Input| Escalations'!$K$19</f>
        <v>0</v>
      </c>
      <c r="AE683" s="186">
        <f>'Input| Projects'!R683*O683*'Input| Escalations'!$K$19</f>
        <v>0</v>
      </c>
      <c r="AF683" s="186">
        <f>'Input| Projects'!S683*P683*'Input| Escalations'!$K$19</f>
        <v>0</v>
      </c>
      <c r="AG683" s="186">
        <f>'Input| Projects'!T683*Q683*'Input| Escalations'!$K$19</f>
        <v>0</v>
      </c>
      <c r="AH683" s="186">
        <f>'Input| Projects'!U683*R683*'Input| Escalations'!$K$19</f>
        <v>0</v>
      </c>
      <c r="AI683" s="186">
        <f>'Input| Projects'!V683*S683*'Input| Escalations'!$K$19</f>
        <v>0</v>
      </c>
      <c r="AJ683" s="186">
        <f>'Input| Projects'!W683*T683*'Input| Escalations'!$K$19</f>
        <v>0</v>
      </c>
      <c r="AK683" s="106"/>
      <c r="AL683" s="186" t="str">
        <f>IFERROR(IF('Input| Overheads'!$C$42="Direct costs",SUMPRODUCT(--('Input| Projects'!$AC683="Yes"),'Calc| Overheads Allocation'!C$8,'Calc| Project Costs'!V683),IF('Input| Overheads'!$C$42="Internal labour",SUMPRODUCT(--('Input| Projects'!$AC683="Yes"),'Calc| Overheads Allocation'!C$8,'Calc| Project Costs'!V683,'Input| Projects'!$Y683),IF('Input| Overheads'!$C$42="DNSP defined",SUMPRODUCT(--('Input| Projects'!$AC683="Yes"),'Calc| Overheads Allocation'!C$61,'Input| Projects'!$AF683),""))),"")</f>
        <v/>
      </c>
      <c r="AM683" s="186" t="str">
        <f>IFERROR(IF('Input| Overheads'!$C$42="Direct costs",SUMPRODUCT(--('Input| Projects'!$AC683="Yes"),'Calc| Overheads Allocation'!D$8,'Calc| Project Costs'!W683),IF('Input| Overheads'!$C$42="Internal labour",SUMPRODUCT(--('Input| Projects'!$AC683="Yes"),'Calc| Overheads Allocation'!D$8,'Calc| Project Costs'!W683,'Input| Projects'!$Y683),IF('Input| Overheads'!$C$42="DNSP defined",SUMPRODUCT(--('Input| Projects'!$AC683="Yes"),'Calc| Overheads Allocation'!D$61,'Input| Projects'!$AF683),""))),"")</f>
        <v/>
      </c>
      <c r="AN683" s="186" t="str">
        <f>IFERROR(IF('Input| Overheads'!$C$42="Direct costs",SUMPRODUCT(--('Input| Projects'!$AC683="Yes"),'Calc| Overheads Allocation'!E$8,'Calc| Project Costs'!X683),IF('Input| Overheads'!$C$42="Internal labour",SUMPRODUCT(--('Input| Projects'!$AC683="Yes"),'Calc| Overheads Allocation'!E$8,'Calc| Project Costs'!X683,'Input| Projects'!$Y683),IF('Input| Overheads'!$C$42="DNSP defined",SUMPRODUCT(--('Input| Projects'!$AC683="Yes"),'Calc| Overheads Allocation'!E$61,'Input| Projects'!$AF683),""))),"")</f>
        <v/>
      </c>
      <c r="AO683" s="186" t="str">
        <f>IFERROR(IF('Input| Overheads'!$C$42="Direct costs",SUMPRODUCT(--('Input| Projects'!$AC683="Yes"),'Calc| Overheads Allocation'!F$8,'Calc| Project Costs'!Y683),IF('Input| Overheads'!$C$42="Internal labour",SUMPRODUCT(--('Input| Projects'!$AC683="Yes"),'Calc| Overheads Allocation'!F$8,'Calc| Project Costs'!Y683,'Input| Projects'!$Y683),IF('Input| Overheads'!$C$42="DNSP defined",SUMPRODUCT(--('Input| Projects'!$AC683="Yes"),'Calc| Overheads Allocation'!F$61,'Input| Projects'!$AF683),""))),"")</f>
        <v/>
      </c>
      <c r="AP683" s="186" t="str">
        <f>IFERROR(IF('Input| Overheads'!$C$42="Direct costs",SUMPRODUCT(--('Input| Projects'!$AC683="Yes"),'Calc| Overheads Allocation'!G$8,'Calc| Project Costs'!Z683),IF('Input| Overheads'!$C$42="Internal labour",SUMPRODUCT(--('Input| Projects'!$AC683="Yes"),'Calc| Overheads Allocation'!G$8,'Calc| Project Costs'!Z683,'Input| Projects'!$Y683),IF('Input| Overheads'!$C$42="DNSP defined",SUMPRODUCT(--('Input| Projects'!$AC683="Yes"),'Calc| Overheads Allocation'!G$61,'Input| Projects'!$AF683),""))),"")</f>
        <v/>
      </c>
      <c r="AQ683" s="186" t="str">
        <f>IFERROR(IF('Input| Overheads'!$C$42="Direct costs",SUMPRODUCT(--('Input| Projects'!$AC683="Yes"),'Calc| Overheads Allocation'!H$8,'Calc| Project Costs'!AA683),IF('Input| Overheads'!$C$42="Internal labour",SUMPRODUCT(--('Input| Projects'!$AC683="Yes"),'Calc| Overheads Allocation'!H$8,'Calc| Project Costs'!AA683,'Input| Projects'!$Y683),IF('Input| Overheads'!$C$42="DNSP defined",SUMPRODUCT(--('Input| Projects'!$AC683="Yes"),'Calc| Overheads Allocation'!H$61,'Input| Projects'!$AF683),""))),"")</f>
        <v/>
      </c>
      <c r="AR683" s="186" t="str">
        <f>IFERROR(IF('Input| Overheads'!$C$42="Direct costs",SUMPRODUCT(--('Input| Projects'!$AC683="Yes"),'Calc| Overheads Allocation'!I$8,'Calc| Project Costs'!AB683),IF('Input| Overheads'!$C$42="Internal labour",SUMPRODUCT(--('Input| Projects'!$AC683="Yes"),'Calc| Overheads Allocation'!I$8,'Calc| Project Costs'!AB683,'Input| Projects'!$Y683),IF('Input| Overheads'!$C$42="DNSP defined",SUMPRODUCT(--('Input| Projects'!$AC683="Yes"),'Calc| Overheads Allocation'!I$61,'Input| Projects'!$AF683),""))),"")</f>
        <v/>
      </c>
      <c r="AS683" s="106"/>
      <c r="AT683" s="186" t="str">
        <f>IFERROR(IF('Input| Overheads'!$C$42="Direct costs",SUMPRODUCT(--('Input| Projects'!$AD683="Yes"),'Calc| Overheads Allocation'!C$9,'Calc| Project Costs'!V683),IF('Input| Overheads'!$C$42="Internal labour",SUMPRODUCT(--('Input| Projects'!$AD683="Yes"),'Calc| Overheads Allocation'!C$9,'Calc| Project Costs'!V683,'Input| Projects'!$Y683),IF('Input| Overheads'!$C$42="DNSP defined",SUMPRODUCT(--('Input| Projects'!$AD683="Yes"),'Calc| Overheads Allocation'!C$62,'Input| Projects'!$AG683),""))),"")</f>
        <v/>
      </c>
      <c r="AU683" s="186" t="str">
        <f>IFERROR(IF('Input| Overheads'!$C$42="Direct costs",SUMPRODUCT(--('Input| Projects'!$AD683="Yes"),'Calc| Overheads Allocation'!D$9,'Calc| Project Costs'!W683),IF('Input| Overheads'!$C$42="Internal labour",SUMPRODUCT(--('Input| Projects'!$AD683="Yes"),'Calc| Overheads Allocation'!D$9,'Calc| Project Costs'!W683,'Input| Projects'!$Y683),IF('Input| Overheads'!$C$42="DNSP defined",SUMPRODUCT(--('Input| Projects'!$AD683="Yes"),'Calc| Overheads Allocation'!D$62,'Input| Projects'!$AG683),""))),"")</f>
        <v/>
      </c>
      <c r="AV683" s="186" t="str">
        <f>IFERROR(IF('Input| Overheads'!$C$42="Direct costs",SUMPRODUCT(--('Input| Projects'!$AD683="Yes"),'Calc| Overheads Allocation'!E$9,'Calc| Project Costs'!X683),IF('Input| Overheads'!$C$42="Internal labour",SUMPRODUCT(--('Input| Projects'!$AD683="Yes"),'Calc| Overheads Allocation'!E$9,'Calc| Project Costs'!X683,'Input| Projects'!$Y683),IF('Input| Overheads'!$C$42="DNSP defined",SUMPRODUCT(--('Input| Projects'!$AD683="Yes"),'Calc| Overheads Allocation'!E$62,'Input| Projects'!$AG683),""))),"")</f>
        <v/>
      </c>
      <c r="AW683" s="186" t="str">
        <f>IFERROR(IF('Input| Overheads'!$C$42="Direct costs",SUMPRODUCT(--('Input| Projects'!$AD683="Yes"),'Calc| Overheads Allocation'!F$9,'Calc| Project Costs'!Y683),IF('Input| Overheads'!$C$42="Internal labour",SUMPRODUCT(--('Input| Projects'!$AD683="Yes"),'Calc| Overheads Allocation'!F$9,'Calc| Project Costs'!Y683,'Input| Projects'!$Y683),IF('Input| Overheads'!$C$42="DNSP defined",SUMPRODUCT(--('Input| Projects'!$AD683="Yes"),'Calc| Overheads Allocation'!F$62,'Input| Projects'!$AG683),""))),"")</f>
        <v/>
      </c>
      <c r="AX683" s="186" t="str">
        <f>IFERROR(IF('Input| Overheads'!$C$42="Direct costs",SUMPRODUCT(--('Input| Projects'!$AD683="Yes"),'Calc| Overheads Allocation'!G$9,'Calc| Project Costs'!Z683),IF('Input| Overheads'!$C$42="Internal labour",SUMPRODUCT(--('Input| Projects'!$AD683="Yes"),'Calc| Overheads Allocation'!G$9,'Calc| Project Costs'!Z683,'Input| Projects'!$Y683),IF('Input| Overheads'!$C$42="DNSP defined",SUMPRODUCT(--('Input| Projects'!$AD683="Yes"),'Calc| Overheads Allocation'!G$62,'Input| Projects'!$AG683),""))),"")</f>
        <v/>
      </c>
      <c r="AY683" s="186" t="str">
        <f>IFERROR(IF('Input| Overheads'!$C$42="Direct costs",SUMPRODUCT(--('Input| Projects'!$AD683="Yes"),'Calc| Overheads Allocation'!H$9,'Calc| Project Costs'!AA683),IF('Input| Overheads'!$C$42="Internal labour",SUMPRODUCT(--('Input| Projects'!$AD683="Yes"),'Calc| Overheads Allocation'!H$9,'Calc| Project Costs'!AA683,'Input| Projects'!$Y683),IF('Input| Overheads'!$C$42="DNSP defined",SUMPRODUCT(--('Input| Projects'!$AD683="Yes"),'Calc| Overheads Allocation'!H$62,'Input| Projects'!$AG683),""))),"")</f>
        <v/>
      </c>
      <c r="AZ683" s="186" t="str">
        <f>IFERROR(IF('Input| Overheads'!$C$42="Direct costs",SUMPRODUCT(--('Input| Projects'!$AD683="Yes"),'Calc| Overheads Allocation'!I$9,'Calc| Project Costs'!AB683),IF('Input| Overheads'!$C$42="Internal labour",SUMPRODUCT(--('Input| Projects'!$AD683="Yes"),'Calc| Overheads Allocation'!I$9,'Calc| Project Costs'!AB683,'Input| Projects'!$Y683),IF('Input| Overheads'!$C$42="DNSP defined",SUMPRODUCT(--('Input| Projects'!$AD683="Yes"),'Calc| Overheads Allocation'!I$62,'Input| Projects'!$AG683),""))),"")</f>
        <v/>
      </c>
      <c r="BA683" s="106"/>
      <c r="BB683" s="186">
        <f t="shared" si="332"/>
        <v>0</v>
      </c>
      <c r="BC683" s="186">
        <f t="shared" si="333"/>
        <v>0</v>
      </c>
      <c r="BD683" s="186">
        <f t="shared" si="334"/>
        <v>0</v>
      </c>
      <c r="BE683" s="186">
        <f t="shared" si="311"/>
        <v>0</v>
      </c>
      <c r="BF683" s="186">
        <f t="shared" si="312"/>
        <v>0</v>
      </c>
      <c r="BG683" s="186">
        <f t="shared" si="313"/>
        <v>0</v>
      </c>
      <c r="BH683" s="186">
        <f t="shared" si="314"/>
        <v>0</v>
      </c>
      <c r="BI683" s="97"/>
      <c r="BJ683" s="186" t="str">
        <f t="shared" si="315"/>
        <v/>
      </c>
      <c r="BK683" s="186" t="str">
        <f t="shared" si="316"/>
        <v/>
      </c>
      <c r="BL683" s="186" t="str">
        <f t="shared" si="317"/>
        <v/>
      </c>
      <c r="BM683" s="186" t="str">
        <f t="shared" si="318"/>
        <v/>
      </c>
      <c r="BN683" s="186" t="str">
        <f t="shared" si="319"/>
        <v/>
      </c>
      <c r="BO683" s="186" t="str">
        <f t="shared" si="320"/>
        <v/>
      </c>
      <c r="BP683" s="186" t="str">
        <f t="shared" si="321"/>
        <v/>
      </c>
      <c r="BQ683" s="97"/>
      <c r="BR683" s="186">
        <f t="shared" si="322"/>
        <v>0</v>
      </c>
      <c r="BS683" s="186">
        <f t="shared" si="323"/>
        <v>0</v>
      </c>
      <c r="BT683" s="222">
        <f t="shared" si="324"/>
        <v>0</v>
      </c>
      <c r="BU683" s="222">
        <f t="shared" si="325"/>
        <v>0</v>
      </c>
      <c r="BV683" s="222">
        <f t="shared" si="326"/>
        <v>0</v>
      </c>
      <c r="BW683" s="222">
        <f t="shared" si="327"/>
        <v>0</v>
      </c>
      <c r="BX683" s="222">
        <f t="shared" si="328"/>
        <v>0</v>
      </c>
      <c r="BY683" s="106"/>
      <c r="BZ683" s="197" t="str">
        <f>IF(SUMIF('Input| Projects'!$AS$8:$CP$8,"Dx",'Input| Projects'!$AS683:$CP683)=0,"",SUMIF('Input| Projects'!$AS$8:$CP$8,"Dx",'Input| Projects'!$AS683:$CP683))</f>
        <v/>
      </c>
      <c r="CA683" s="197" t="str">
        <f>IF(SUMIF('Input| Projects'!$AS$8:$CP$8,"Tx",'Input| Projects'!$AS683:$CP683)=0,"",SUMIF('Input| Projects'!$AS$8:$CP$8,"Tx",'Input| Projects'!$AS683:$CP683))</f>
        <v/>
      </c>
      <c r="CB683" s="150" t="str">
        <f t="shared" si="335"/>
        <v/>
      </c>
    </row>
    <row r="684" spans="2:80" x14ac:dyDescent="0.2">
      <c r="B684" s="201">
        <f>IFERROR('Input| Projects'!B684,"")</f>
        <v>675</v>
      </c>
      <c r="C684" s="42" t="str">
        <f>IFERROR(IF('Input| Projects'!C684="","",'Input| Projects'!C684),"")</f>
        <v/>
      </c>
      <c r="D684" s="42" t="str">
        <f>IFERROR(IF('Input| Projects'!D684="","",'Input| Projects'!D684),"")</f>
        <v/>
      </c>
      <c r="E684" s="104"/>
      <c r="F684" s="190">
        <f>IFERROR('Input| Projects'!I684*'Input| Escalations'!$K$19,"")</f>
        <v>0</v>
      </c>
      <c r="G684" s="190">
        <f>IFERROR('Input| Projects'!J684*'Input| Escalations'!$K$19,"")</f>
        <v>0</v>
      </c>
      <c r="H684" s="190">
        <f>IFERROR('Input| Projects'!K684*'Input| Escalations'!$K$19,"")</f>
        <v>0</v>
      </c>
      <c r="I684" s="190">
        <f>IFERROR('Input| Projects'!L684*'Input| Escalations'!$K$19,"")</f>
        <v>0</v>
      </c>
      <c r="J684" s="190">
        <f>IFERROR('Input| Projects'!M684*'Input| Escalations'!$K$19,"")</f>
        <v>0</v>
      </c>
      <c r="K684" s="190">
        <f>IFERROR('Input| Projects'!N684*'Input| Escalations'!$K$19,"")</f>
        <v>0</v>
      </c>
      <c r="L684" s="190">
        <f>IFERROR('Input| Projects'!O684*'Input| Escalations'!$K$19,"")</f>
        <v>0</v>
      </c>
      <c r="M684" s="150" t="str">
        <f>IF(ABS(SUM(F684:L684)-(SUM('Input| Projects'!I684:O684)*'Input| Escalations'!$K$19))&lt;0.0000001,"",1)</f>
        <v/>
      </c>
      <c r="N684" s="192">
        <f>'Input| Projects'!$Y684*INDEX('Input| Escalations'!$H$33:$N$33,MATCH('Calc| Project Costs'!N$9,'Input| Escalations'!$H$23:$N$23,0))+'Input| Projects'!$Z684*INDEX('Input| Escalations'!$H$34:$N$34,MATCH('Calc| Project Costs'!N$9,'Input| Escalations'!$H$23:$N$23,0))+'Input| Projects'!$AA684*INDEX('Input| Escalations'!$H$35:$N$35,MATCH('Calc| Project Costs'!N$9,'Input| Escalations'!$H$23:$N$23,0))+1</f>
        <v>1</v>
      </c>
      <c r="O684" s="192">
        <f>'Input| Projects'!$Y684*INDEX('Input| Escalations'!$H$33:$N$33,MATCH('Calc| Project Costs'!O$9,'Input| Escalations'!$H$23:$N$23,0))+'Input| Projects'!$Z684*INDEX('Input| Escalations'!$H$34:$N$34,MATCH('Calc| Project Costs'!O$9,'Input| Escalations'!$H$23:$N$23,0))+'Input| Projects'!$AA684*INDEX('Input| Escalations'!$H$35:$N$35,MATCH('Calc| Project Costs'!O$9,'Input| Escalations'!$H$23:$N$23,0))+1</f>
        <v>1</v>
      </c>
      <c r="P684" s="192">
        <f>'Input| Projects'!$Y684*INDEX('Input| Escalations'!$H$33:$N$33,MATCH('Calc| Project Costs'!P$9,'Input| Escalations'!$H$23:$N$23,0))+'Input| Projects'!$Z684*INDEX('Input| Escalations'!$H$34:$N$34,MATCH('Calc| Project Costs'!P$9,'Input| Escalations'!$H$23:$N$23,0))+'Input| Projects'!$AA684*INDEX('Input| Escalations'!$H$35:$N$35,MATCH('Calc| Project Costs'!P$9,'Input| Escalations'!$H$23:$N$23,0))+1</f>
        <v>1</v>
      </c>
      <c r="Q684" s="192">
        <f>'Input| Projects'!$Y684*INDEX('Input| Escalations'!$H$33:$N$33,MATCH('Calc| Project Costs'!Q$9,'Input| Escalations'!$H$23:$N$23,0))+'Input| Projects'!$Z684*INDEX('Input| Escalations'!$H$34:$N$34,MATCH('Calc| Project Costs'!Q$9,'Input| Escalations'!$H$23:$N$23,0))+'Input| Projects'!$AA684*INDEX('Input| Escalations'!$H$35:$N$35,MATCH('Calc| Project Costs'!Q$9,'Input| Escalations'!$H$23:$N$23,0))+1</f>
        <v>1</v>
      </c>
      <c r="R684" s="192">
        <f>'Input| Projects'!$Y684*INDEX('Input| Escalations'!$H$33:$N$33,MATCH('Calc| Project Costs'!R$9,'Input| Escalations'!$H$23:$N$23,0))+'Input| Projects'!$Z684*INDEX('Input| Escalations'!$H$34:$N$34,MATCH('Calc| Project Costs'!R$9,'Input| Escalations'!$H$23:$N$23,0))+'Input| Projects'!$AA684*INDEX('Input| Escalations'!$H$35:$N$35,MATCH('Calc| Project Costs'!R$9,'Input| Escalations'!$H$23:$N$23,0))+1</f>
        <v>1</v>
      </c>
      <c r="S684" s="192">
        <f>'Input| Projects'!$Y684*INDEX('Input| Escalations'!$H$33:$N$33,MATCH('Calc| Project Costs'!S$9,'Input| Escalations'!$H$23:$N$23,0))+'Input| Projects'!$Z684*INDEX('Input| Escalations'!$H$34:$N$34,MATCH('Calc| Project Costs'!S$9,'Input| Escalations'!$H$23:$N$23,0))+'Input| Projects'!$AA684*INDEX('Input| Escalations'!$H$35:$N$35,MATCH('Calc| Project Costs'!S$9,'Input| Escalations'!$H$23:$N$23,0))+1</f>
        <v>1</v>
      </c>
      <c r="T684" s="192">
        <f>'Input| Projects'!$Y684*INDEX('Input| Escalations'!$H$33:$N$33,MATCH('Calc| Project Costs'!T$9,'Input| Escalations'!$H$23:$N$23,0))+'Input| Projects'!$Z684*INDEX('Input| Escalations'!$H$34:$N$34,MATCH('Calc| Project Costs'!T$9,'Input| Escalations'!$H$23:$N$23,0))+'Input| Projects'!$AA684*INDEX('Input| Escalations'!$H$35:$N$35,MATCH('Calc| Project Costs'!T$9,'Input| Escalations'!$H$23:$N$23,0))+1</f>
        <v>1</v>
      </c>
      <c r="U684" s="106"/>
      <c r="V684" s="186">
        <f t="shared" si="329"/>
        <v>0</v>
      </c>
      <c r="W684" s="186">
        <f t="shared" si="330"/>
        <v>0</v>
      </c>
      <c r="X684" s="186">
        <f t="shared" si="331"/>
        <v>0</v>
      </c>
      <c r="Y684" s="186">
        <f t="shared" si="307"/>
        <v>0</v>
      </c>
      <c r="Z684" s="186">
        <f t="shared" si="308"/>
        <v>0</v>
      </c>
      <c r="AA684" s="186">
        <f t="shared" si="309"/>
        <v>0</v>
      </c>
      <c r="AB684" s="186">
        <f t="shared" si="310"/>
        <v>0</v>
      </c>
      <c r="AC684" s="106"/>
      <c r="AD684" s="186">
        <f>'Input| Projects'!Q684*N684*'Input| Escalations'!$K$19</f>
        <v>0</v>
      </c>
      <c r="AE684" s="186">
        <f>'Input| Projects'!R684*O684*'Input| Escalations'!$K$19</f>
        <v>0</v>
      </c>
      <c r="AF684" s="186">
        <f>'Input| Projects'!S684*P684*'Input| Escalations'!$K$19</f>
        <v>0</v>
      </c>
      <c r="AG684" s="186">
        <f>'Input| Projects'!T684*Q684*'Input| Escalations'!$K$19</f>
        <v>0</v>
      </c>
      <c r="AH684" s="186">
        <f>'Input| Projects'!U684*R684*'Input| Escalations'!$K$19</f>
        <v>0</v>
      </c>
      <c r="AI684" s="186">
        <f>'Input| Projects'!V684*S684*'Input| Escalations'!$K$19</f>
        <v>0</v>
      </c>
      <c r="AJ684" s="186">
        <f>'Input| Projects'!W684*T684*'Input| Escalations'!$K$19</f>
        <v>0</v>
      </c>
      <c r="AK684" s="106"/>
      <c r="AL684" s="186" t="str">
        <f>IFERROR(IF('Input| Overheads'!$C$42="Direct costs",SUMPRODUCT(--('Input| Projects'!$AC684="Yes"),'Calc| Overheads Allocation'!C$8,'Calc| Project Costs'!V684),IF('Input| Overheads'!$C$42="Internal labour",SUMPRODUCT(--('Input| Projects'!$AC684="Yes"),'Calc| Overheads Allocation'!C$8,'Calc| Project Costs'!V684,'Input| Projects'!$Y684),IF('Input| Overheads'!$C$42="DNSP defined",SUMPRODUCT(--('Input| Projects'!$AC684="Yes"),'Calc| Overheads Allocation'!C$61,'Input| Projects'!$AF684),""))),"")</f>
        <v/>
      </c>
      <c r="AM684" s="186" t="str">
        <f>IFERROR(IF('Input| Overheads'!$C$42="Direct costs",SUMPRODUCT(--('Input| Projects'!$AC684="Yes"),'Calc| Overheads Allocation'!D$8,'Calc| Project Costs'!W684),IF('Input| Overheads'!$C$42="Internal labour",SUMPRODUCT(--('Input| Projects'!$AC684="Yes"),'Calc| Overheads Allocation'!D$8,'Calc| Project Costs'!W684,'Input| Projects'!$Y684),IF('Input| Overheads'!$C$42="DNSP defined",SUMPRODUCT(--('Input| Projects'!$AC684="Yes"),'Calc| Overheads Allocation'!D$61,'Input| Projects'!$AF684),""))),"")</f>
        <v/>
      </c>
      <c r="AN684" s="186" t="str">
        <f>IFERROR(IF('Input| Overheads'!$C$42="Direct costs",SUMPRODUCT(--('Input| Projects'!$AC684="Yes"),'Calc| Overheads Allocation'!E$8,'Calc| Project Costs'!X684),IF('Input| Overheads'!$C$42="Internal labour",SUMPRODUCT(--('Input| Projects'!$AC684="Yes"),'Calc| Overheads Allocation'!E$8,'Calc| Project Costs'!X684,'Input| Projects'!$Y684),IF('Input| Overheads'!$C$42="DNSP defined",SUMPRODUCT(--('Input| Projects'!$AC684="Yes"),'Calc| Overheads Allocation'!E$61,'Input| Projects'!$AF684),""))),"")</f>
        <v/>
      </c>
      <c r="AO684" s="186" t="str">
        <f>IFERROR(IF('Input| Overheads'!$C$42="Direct costs",SUMPRODUCT(--('Input| Projects'!$AC684="Yes"),'Calc| Overheads Allocation'!F$8,'Calc| Project Costs'!Y684),IF('Input| Overheads'!$C$42="Internal labour",SUMPRODUCT(--('Input| Projects'!$AC684="Yes"),'Calc| Overheads Allocation'!F$8,'Calc| Project Costs'!Y684,'Input| Projects'!$Y684),IF('Input| Overheads'!$C$42="DNSP defined",SUMPRODUCT(--('Input| Projects'!$AC684="Yes"),'Calc| Overheads Allocation'!F$61,'Input| Projects'!$AF684),""))),"")</f>
        <v/>
      </c>
      <c r="AP684" s="186" t="str">
        <f>IFERROR(IF('Input| Overheads'!$C$42="Direct costs",SUMPRODUCT(--('Input| Projects'!$AC684="Yes"),'Calc| Overheads Allocation'!G$8,'Calc| Project Costs'!Z684),IF('Input| Overheads'!$C$42="Internal labour",SUMPRODUCT(--('Input| Projects'!$AC684="Yes"),'Calc| Overheads Allocation'!G$8,'Calc| Project Costs'!Z684,'Input| Projects'!$Y684),IF('Input| Overheads'!$C$42="DNSP defined",SUMPRODUCT(--('Input| Projects'!$AC684="Yes"),'Calc| Overheads Allocation'!G$61,'Input| Projects'!$AF684),""))),"")</f>
        <v/>
      </c>
      <c r="AQ684" s="186" t="str">
        <f>IFERROR(IF('Input| Overheads'!$C$42="Direct costs",SUMPRODUCT(--('Input| Projects'!$AC684="Yes"),'Calc| Overheads Allocation'!H$8,'Calc| Project Costs'!AA684),IF('Input| Overheads'!$C$42="Internal labour",SUMPRODUCT(--('Input| Projects'!$AC684="Yes"),'Calc| Overheads Allocation'!H$8,'Calc| Project Costs'!AA684,'Input| Projects'!$Y684),IF('Input| Overheads'!$C$42="DNSP defined",SUMPRODUCT(--('Input| Projects'!$AC684="Yes"),'Calc| Overheads Allocation'!H$61,'Input| Projects'!$AF684),""))),"")</f>
        <v/>
      </c>
      <c r="AR684" s="186" t="str">
        <f>IFERROR(IF('Input| Overheads'!$C$42="Direct costs",SUMPRODUCT(--('Input| Projects'!$AC684="Yes"),'Calc| Overheads Allocation'!I$8,'Calc| Project Costs'!AB684),IF('Input| Overheads'!$C$42="Internal labour",SUMPRODUCT(--('Input| Projects'!$AC684="Yes"),'Calc| Overheads Allocation'!I$8,'Calc| Project Costs'!AB684,'Input| Projects'!$Y684),IF('Input| Overheads'!$C$42="DNSP defined",SUMPRODUCT(--('Input| Projects'!$AC684="Yes"),'Calc| Overheads Allocation'!I$61,'Input| Projects'!$AF684),""))),"")</f>
        <v/>
      </c>
      <c r="AS684" s="106"/>
      <c r="AT684" s="186" t="str">
        <f>IFERROR(IF('Input| Overheads'!$C$42="Direct costs",SUMPRODUCT(--('Input| Projects'!$AD684="Yes"),'Calc| Overheads Allocation'!C$9,'Calc| Project Costs'!V684),IF('Input| Overheads'!$C$42="Internal labour",SUMPRODUCT(--('Input| Projects'!$AD684="Yes"),'Calc| Overheads Allocation'!C$9,'Calc| Project Costs'!V684,'Input| Projects'!$Y684),IF('Input| Overheads'!$C$42="DNSP defined",SUMPRODUCT(--('Input| Projects'!$AD684="Yes"),'Calc| Overheads Allocation'!C$62,'Input| Projects'!$AG684),""))),"")</f>
        <v/>
      </c>
      <c r="AU684" s="186" t="str">
        <f>IFERROR(IF('Input| Overheads'!$C$42="Direct costs",SUMPRODUCT(--('Input| Projects'!$AD684="Yes"),'Calc| Overheads Allocation'!D$9,'Calc| Project Costs'!W684),IF('Input| Overheads'!$C$42="Internal labour",SUMPRODUCT(--('Input| Projects'!$AD684="Yes"),'Calc| Overheads Allocation'!D$9,'Calc| Project Costs'!W684,'Input| Projects'!$Y684),IF('Input| Overheads'!$C$42="DNSP defined",SUMPRODUCT(--('Input| Projects'!$AD684="Yes"),'Calc| Overheads Allocation'!D$62,'Input| Projects'!$AG684),""))),"")</f>
        <v/>
      </c>
      <c r="AV684" s="186" t="str">
        <f>IFERROR(IF('Input| Overheads'!$C$42="Direct costs",SUMPRODUCT(--('Input| Projects'!$AD684="Yes"),'Calc| Overheads Allocation'!E$9,'Calc| Project Costs'!X684),IF('Input| Overheads'!$C$42="Internal labour",SUMPRODUCT(--('Input| Projects'!$AD684="Yes"),'Calc| Overheads Allocation'!E$9,'Calc| Project Costs'!X684,'Input| Projects'!$Y684),IF('Input| Overheads'!$C$42="DNSP defined",SUMPRODUCT(--('Input| Projects'!$AD684="Yes"),'Calc| Overheads Allocation'!E$62,'Input| Projects'!$AG684),""))),"")</f>
        <v/>
      </c>
      <c r="AW684" s="186" t="str">
        <f>IFERROR(IF('Input| Overheads'!$C$42="Direct costs",SUMPRODUCT(--('Input| Projects'!$AD684="Yes"),'Calc| Overheads Allocation'!F$9,'Calc| Project Costs'!Y684),IF('Input| Overheads'!$C$42="Internal labour",SUMPRODUCT(--('Input| Projects'!$AD684="Yes"),'Calc| Overheads Allocation'!F$9,'Calc| Project Costs'!Y684,'Input| Projects'!$Y684),IF('Input| Overheads'!$C$42="DNSP defined",SUMPRODUCT(--('Input| Projects'!$AD684="Yes"),'Calc| Overheads Allocation'!F$62,'Input| Projects'!$AG684),""))),"")</f>
        <v/>
      </c>
      <c r="AX684" s="186" t="str">
        <f>IFERROR(IF('Input| Overheads'!$C$42="Direct costs",SUMPRODUCT(--('Input| Projects'!$AD684="Yes"),'Calc| Overheads Allocation'!G$9,'Calc| Project Costs'!Z684),IF('Input| Overheads'!$C$42="Internal labour",SUMPRODUCT(--('Input| Projects'!$AD684="Yes"),'Calc| Overheads Allocation'!G$9,'Calc| Project Costs'!Z684,'Input| Projects'!$Y684),IF('Input| Overheads'!$C$42="DNSP defined",SUMPRODUCT(--('Input| Projects'!$AD684="Yes"),'Calc| Overheads Allocation'!G$62,'Input| Projects'!$AG684),""))),"")</f>
        <v/>
      </c>
      <c r="AY684" s="186" t="str">
        <f>IFERROR(IF('Input| Overheads'!$C$42="Direct costs",SUMPRODUCT(--('Input| Projects'!$AD684="Yes"),'Calc| Overheads Allocation'!H$9,'Calc| Project Costs'!AA684),IF('Input| Overheads'!$C$42="Internal labour",SUMPRODUCT(--('Input| Projects'!$AD684="Yes"),'Calc| Overheads Allocation'!H$9,'Calc| Project Costs'!AA684,'Input| Projects'!$Y684),IF('Input| Overheads'!$C$42="DNSP defined",SUMPRODUCT(--('Input| Projects'!$AD684="Yes"),'Calc| Overheads Allocation'!H$62,'Input| Projects'!$AG684),""))),"")</f>
        <v/>
      </c>
      <c r="AZ684" s="186" t="str">
        <f>IFERROR(IF('Input| Overheads'!$C$42="Direct costs",SUMPRODUCT(--('Input| Projects'!$AD684="Yes"),'Calc| Overheads Allocation'!I$9,'Calc| Project Costs'!AB684),IF('Input| Overheads'!$C$42="Internal labour",SUMPRODUCT(--('Input| Projects'!$AD684="Yes"),'Calc| Overheads Allocation'!I$9,'Calc| Project Costs'!AB684,'Input| Projects'!$Y684),IF('Input| Overheads'!$C$42="DNSP defined",SUMPRODUCT(--('Input| Projects'!$AD684="Yes"),'Calc| Overheads Allocation'!I$62,'Input| Projects'!$AG684),""))),"")</f>
        <v/>
      </c>
      <c r="BA684" s="106"/>
      <c r="BB684" s="186">
        <f t="shared" si="332"/>
        <v>0</v>
      </c>
      <c r="BC684" s="186">
        <f t="shared" si="333"/>
        <v>0</v>
      </c>
      <c r="BD684" s="186">
        <f t="shared" si="334"/>
        <v>0</v>
      </c>
      <c r="BE684" s="186">
        <f t="shared" si="311"/>
        <v>0</v>
      </c>
      <c r="BF684" s="186">
        <f t="shared" si="312"/>
        <v>0</v>
      </c>
      <c r="BG684" s="186">
        <f t="shared" si="313"/>
        <v>0</v>
      </c>
      <c r="BH684" s="186">
        <f t="shared" si="314"/>
        <v>0</v>
      </c>
      <c r="BI684" s="97"/>
      <c r="BJ684" s="186" t="str">
        <f t="shared" si="315"/>
        <v/>
      </c>
      <c r="BK684" s="186" t="str">
        <f t="shared" si="316"/>
        <v/>
      </c>
      <c r="BL684" s="186" t="str">
        <f t="shared" si="317"/>
        <v/>
      </c>
      <c r="BM684" s="186" t="str">
        <f t="shared" si="318"/>
        <v/>
      </c>
      <c r="BN684" s="186" t="str">
        <f t="shared" si="319"/>
        <v/>
      </c>
      <c r="BO684" s="186" t="str">
        <f t="shared" si="320"/>
        <v/>
      </c>
      <c r="BP684" s="186" t="str">
        <f t="shared" si="321"/>
        <v/>
      </c>
      <c r="BQ684" s="97"/>
      <c r="BR684" s="186">
        <f t="shared" si="322"/>
        <v>0</v>
      </c>
      <c r="BS684" s="186">
        <f t="shared" si="323"/>
        <v>0</v>
      </c>
      <c r="BT684" s="222">
        <f t="shared" si="324"/>
        <v>0</v>
      </c>
      <c r="BU684" s="222">
        <f t="shared" si="325"/>
        <v>0</v>
      </c>
      <c r="BV684" s="222">
        <f t="shared" si="326"/>
        <v>0</v>
      </c>
      <c r="BW684" s="222">
        <f t="shared" si="327"/>
        <v>0</v>
      </c>
      <c r="BX684" s="222">
        <f t="shared" si="328"/>
        <v>0</v>
      </c>
      <c r="BY684" s="106"/>
      <c r="BZ684" s="197" t="str">
        <f>IF(SUMIF('Input| Projects'!$AS$8:$CP$8,"Dx",'Input| Projects'!$AS684:$CP684)=0,"",SUMIF('Input| Projects'!$AS$8:$CP$8,"Dx",'Input| Projects'!$AS684:$CP684))</f>
        <v/>
      </c>
      <c r="CA684" s="197" t="str">
        <f>IF(SUMIF('Input| Projects'!$AS$8:$CP$8,"Tx",'Input| Projects'!$AS684:$CP684)=0,"",SUMIF('Input| Projects'!$AS$8:$CP$8,"Tx",'Input| Projects'!$AS684:$CP684))</f>
        <v/>
      </c>
      <c r="CB684" s="150" t="str">
        <f t="shared" si="335"/>
        <v/>
      </c>
    </row>
    <row r="685" spans="2:80" x14ac:dyDescent="0.2">
      <c r="B685" s="201">
        <f>IFERROR('Input| Projects'!B685,"")</f>
        <v>676</v>
      </c>
      <c r="C685" s="42" t="str">
        <f>IFERROR(IF('Input| Projects'!C685="","",'Input| Projects'!C685),"")</f>
        <v/>
      </c>
      <c r="D685" s="42" t="str">
        <f>IFERROR(IF('Input| Projects'!D685="","",'Input| Projects'!D685),"")</f>
        <v/>
      </c>
      <c r="E685" s="104"/>
      <c r="F685" s="190">
        <f>IFERROR('Input| Projects'!I685*'Input| Escalations'!$K$19,"")</f>
        <v>0</v>
      </c>
      <c r="G685" s="190">
        <f>IFERROR('Input| Projects'!J685*'Input| Escalations'!$K$19,"")</f>
        <v>0</v>
      </c>
      <c r="H685" s="190">
        <f>IFERROR('Input| Projects'!K685*'Input| Escalations'!$K$19,"")</f>
        <v>0</v>
      </c>
      <c r="I685" s="190">
        <f>IFERROR('Input| Projects'!L685*'Input| Escalations'!$K$19,"")</f>
        <v>0</v>
      </c>
      <c r="J685" s="190">
        <f>IFERROR('Input| Projects'!M685*'Input| Escalations'!$K$19,"")</f>
        <v>0</v>
      </c>
      <c r="K685" s="190">
        <f>IFERROR('Input| Projects'!N685*'Input| Escalations'!$K$19,"")</f>
        <v>0</v>
      </c>
      <c r="L685" s="190">
        <f>IFERROR('Input| Projects'!O685*'Input| Escalations'!$K$19,"")</f>
        <v>0</v>
      </c>
      <c r="M685" s="150" t="str">
        <f>IF(ABS(SUM(F685:L685)-(SUM('Input| Projects'!I685:O685)*'Input| Escalations'!$K$19))&lt;0.0000001,"",1)</f>
        <v/>
      </c>
      <c r="N685" s="192">
        <f>'Input| Projects'!$Y685*INDEX('Input| Escalations'!$H$33:$N$33,MATCH('Calc| Project Costs'!N$9,'Input| Escalations'!$H$23:$N$23,0))+'Input| Projects'!$Z685*INDEX('Input| Escalations'!$H$34:$N$34,MATCH('Calc| Project Costs'!N$9,'Input| Escalations'!$H$23:$N$23,0))+'Input| Projects'!$AA685*INDEX('Input| Escalations'!$H$35:$N$35,MATCH('Calc| Project Costs'!N$9,'Input| Escalations'!$H$23:$N$23,0))+1</f>
        <v>1</v>
      </c>
      <c r="O685" s="192">
        <f>'Input| Projects'!$Y685*INDEX('Input| Escalations'!$H$33:$N$33,MATCH('Calc| Project Costs'!O$9,'Input| Escalations'!$H$23:$N$23,0))+'Input| Projects'!$Z685*INDEX('Input| Escalations'!$H$34:$N$34,MATCH('Calc| Project Costs'!O$9,'Input| Escalations'!$H$23:$N$23,0))+'Input| Projects'!$AA685*INDEX('Input| Escalations'!$H$35:$N$35,MATCH('Calc| Project Costs'!O$9,'Input| Escalations'!$H$23:$N$23,0))+1</f>
        <v>1</v>
      </c>
      <c r="P685" s="192">
        <f>'Input| Projects'!$Y685*INDEX('Input| Escalations'!$H$33:$N$33,MATCH('Calc| Project Costs'!P$9,'Input| Escalations'!$H$23:$N$23,0))+'Input| Projects'!$Z685*INDEX('Input| Escalations'!$H$34:$N$34,MATCH('Calc| Project Costs'!P$9,'Input| Escalations'!$H$23:$N$23,0))+'Input| Projects'!$AA685*INDEX('Input| Escalations'!$H$35:$N$35,MATCH('Calc| Project Costs'!P$9,'Input| Escalations'!$H$23:$N$23,0))+1</f>
        <v>1</v>
      </c>
      <c r="Q685" s="192">
        <f>'Input| Projects'!$Y685*INDEX('Input| Escalations'!$H$33:$N$33,MATCH('Calc| Project Costs'!Q$9,'Input| Escalations'!$H$23:$N$23,0))+'Input| Projects'!$Z685*INDEX('Input| Escalations'!$H$34:$N$34,MATCH('Calc| Project Costs'!Q$9,'Input| Escalations'!$H$23:$N$23,0))+'Input| Projects'!$AA685*INDEX('Input| Escalations'!$H$35:$N$35,MATCH('Calc| Project Costs'!Q$9,'Input| Escalations'!$H$23:$N$23,0))+1</f>
        <v>1</v>
      </c>
      <c r="R685" s="192">
        <f>'Input| Projects'!$Y685*INDEX('Input| Escalations'!$H$33:$N$33,MATCH('Calc| Project Costs'!R$9,'Input| Escalations'!$H$23:$N$23,0))+'Input| Projects'!$Z685*INDEX('Input| Escalations'!$H$34:$N$34,MATCH('Calc| Project Costs'!R$9,'Input| Escalations'!$H$23:$N$23,0))+'Input| Projects'!$AA685*INDEX('Input| Escalations'!$H$35:$N$35,MATCH('Calc| Project Costs'!R$9,'Input| Escalations'!$H$23:$N$23,0))+1</f>
        <v>1</v>
      </c>
      <c r="S685" s="192">
        <f>'Input| Projects'!$Y685*INDEX('Input| Escalations'!$H$33:$N$33,MATCH('Calc| Project Costs'!S$9,'Input| Escalations'!$H$23:$N$23,0))+'Input| Projects'!$Z685*INDEX('Input| Escalations'!$H$34:$N$34,MATCH('Calc| Project Costs'!S$9,'Input| Escalations'!$H$23:$N$23,0))+'Input| Projects'!$AA685*INDEX('Input| Escalations'!$H$35:$N$35,MATCH('Calc| Project Costs'!S$9,'Input| Escalations'!$H$23:$N$23,0))+1</f>
        <v>1</v>
      </c>
      <c r="T685" s="192">
        <f>'Input| Projects'!$Y685*INDEX('Input| Escalations'!$H$33:$N$33,MATCH('Calc| Project Costs'!T$9,'Input| Escalations'!$H$23:$N$23,0))+'Input| Projects'!$Z685*INDEX('Input| Escalations'!$H$34:$N$34,MATCH('Calc| Project Costs'!T$9,'Input| Escalations'!$H$23:$N$23,0))+'Input| Projects'!$AA685*INDEX('Input| Escalations'!$H$35:$N$35,MATCH('Calc| Project Costs'!T$9,'Input| Escalations'!$H$23:$N$23,0))+1</f>
        <v>1</v>
      </c>
      <c r="U685" s="106"/>
      <c r="V685" s="186">
        <f t="shared" si="329"/>
        <v>0</v>
      </c>
      <c r="W685" s="186">
        <f t="shared" si="330"/>
        <v>0</v>
      </c>
      <c r="X685" s="186">
        <f t="shared" si="331"/>
        <v>0</v>
      </c>
      <c r="Y685" s="186">
        <f t="shared" si="307"/>
        <v>0</v>
      </c>
      <c r="Z685" s="186">
        <f t="shared" si="308"/>
        <v>0</v>
      </c>
      <c r="AA685" s="186">
        <f t="shared" si="309"/>
        <v>0</v>
      </c>
      <c r="AB685" s="186">
        <f t="shared" si="310"/>
        <v>0</v>
      </c>
      <c r="AC685" s="106"/>
      <c r="AD685" s="186">
        <f>'Input| Projects'!Q685*N685*'Input| Escalations'!$K$19</f>
        <v>0</v>
      </c>
      <c r="AE685" s="186">
        <f>'Input| Projects'!R685*O685*'Input| Escalations'!$K$19</f>
        <v>0</v>
      </c>
      <c r="AF685" s="186">
        <f>'Input| Projects'!S685*P685*'Input| Escalations'!$K$19</f>
        <v>0</v>
      </c>
      <c r="AG685" s="186">
        <f>'Input| Projects'!T685*Q685*'Input| Escalations'!$K$19</f>
        <v>0</v>
      </c>
      <c r="AH685" s="186">
        <f>'Input| Projects'!U685*R685*'Input| Escalations'!$K$19</f>
        <v>0</v>
      </c>
      <c r="AI685" s="186">
        <f>'Input| Projects'!V685*S685*'Input| Escalations'!$K$19</f>
        <v>0</v>
      </c>
      <c r="AJ685" s="186">
        <f>'Input| Projects'!W685*T685*'Input| Escalations'!$K$19</f>
        <v>0</v>
      </c>
      <c r="AK685" s="106"/>
      <c r="AL685" s="186" t="str">
        <f>IFERROR(IF('Input| Overheads'!$C$42="Direct costs",SUMPRODUCT(--('Input| Projects'!$AC685="Yes"),'Calc| Overheads Allocation'!C$8,'Calc| Project Costs'!V685),IF('Input| Overheads'!$C$42="Internal labour",SUMPRODUCT(--('Input| Projects'!$AC685="Yes"),'Calc| Overheads Allocation'!C$8,'Calc| Project Costs'!V685,'Input| Projects'!$Y685),IF('Input| Overheads'!$C$42="DNSP defined",SUMPRODUCT(--('Input| Projects'!$AC685="Yes"),'Calc| Overheads Allocation'!C$61,'Input| Projects'!$AF685),""))),"")</f>
        <v/>
      </c>
      <c r="AM685" s="186" t="str">
        <f>IFERROR(IF('Input| Overheads'!$C$42="Direct costs",SUMPRODUCT(--('Input| Projects'!$AC685="Yes"),'Calc| Overheads Allocation'!D$8,'Calc| Project Costs'!W685),IF('Input| Overheads'!$C$42="Internal labour",SUMPRODUCT(--('Input| Projects'!$AC685="Yes"),'Calc| Overheads Allocation'!D$8,'Calc| Project Costs'!W685,'Input| Projects'!$Y685),IF('Input| Overheads'!$C$42="DNSP defined",SUMPRODUCT(--('Input| Projects'!$AC685="Yes"),'Calc| Overheads Allocation'!D$61,'Input| Projects'!$AF685),""))),"")</f>
        <v/>
      </c>
      <c r="AN685" s="186" t="str">
        <f>IFERROR(IF('Input| Overheads'!$C$42="Direct costs",SUMPRODUCT(--('Input| Projects'!$AC685="Yes"),'Calc| Overheads Allocation'!E$8,'Calc| Project Costs'!X685),IF('Input| Overheads'!$C$42="Internal labour",SUMPRODUCT(--('Input| Projects'!$AC685="Yes"),'Calc| Overheads Allocation'!E$8,'Calc| Project Costs'!X685,'Input| Projects'!$Y685),IF('Input| Overheads'!$C$42="DNSP defined",SUMPRODUCT(--('Input| Projects'!$AC685="Yes"),'Calc| Overheads Allocation'!E$61,'Input| Projects'!$AF685),""))),"")</f>
        <v/>
      </c>
      <c r="AO685" s="186" t="str">
        <f>IFERROR(IF('Input| Overheads'!$C$42="Direct costs",SUMPRODUCT(--('Input| Projects'!$AC685="Yes"),'Calc| Overheads Allocation'!F$8,'Calc| Project Costs'!Y685),IF('Input| Overheads'!$C$42="Internal labour",SUMPRODUCT(--('Input| Projects'!$AC685="Yes"),'Calc| Overheads Allocation'!F$8,'Calc| Project Costs'!Y685,'Input| Projects'!$Y685),IF('Input| Overheads'!$C$42="DNSP defined",SUMPRODUCT(--('Input| Projects'!$AC685="Yes"),'Calc| Overheads Allocation'!F$61,'Input| Projects'!$AF685),""))),"")</f>
        <v/>
      </c>
      <c r="AP685" s="186" t="str">
        <f>IFERROR(IF('Input| Overheads'!$C$42="Direct costs",SUMPRODUCT(--('Input| Projects'!$AC685="Yes"),'Calc| Overheads Allocation'!G$8,'Calc| Project Costs'!Z685),IF('Input| Overheads'!$C$42="Internal labour",SUMPRODUCT(--('Input| Projects'!$AC685="Yes"),'Calc| Overheads Allocation'!G$8,'Calc| Project Costs'!Z685,'Input| Projects'!$Y685),IF('Input| Overheads'!$C$42="DNSP defined",SUMPRODUCT(--('Input| Projects'!$AC685="Yes"),'Calc| Overheads Allocation'!G$61,'Input| Projects'!$AF685),""))),"")</f>
        <v/>
      </c>
      <c r="AQ685" s="186" t="str">
        <f>IFERROR(IF('Input| Overheads'!$C$42="Direct costs",SUMPRODUCT(--('Input| Projects'!$AC685="Yes"),'Calc| Overheads Allocation'!H$8,'Calc| Project Costs'!AA685),IF('Input| Overheads'!$C$42="Internal labour",SUMPRODUCT(--('Input| Projects'!$AC685="Yes"),'Calc| Overheads Allocation'!H$8,'Calc| Project Costs'!AA685,'Input| Projects'!$Y685),IF('Input| Overheads'!$C$42="DNSP defined",SUMPRODUCT(--('Input| Projects'!$AC685="Yes"),'Calc| Overheads Allocation'!H$61,'Input| Projects'!$AF685),""))),"")</f>
        <v/>
      </c>
      <c r="AR685" s="186" t="str">
        <f>IFERROR(IF('Input| Overheads'!$C$42="Direct costs",SUMPRODUCT(--('Input| Projects'!$AC685="Yes"),'Calc| Overheads Allocation'!I$8,'Calc| Project Costs'!AB685),IF('Input| Overheads'!$C$42="Internal labour",SUMPRODUCT(--('Input| Projects'!$AC685="Yes"),'Calc| Overheads Allocation'!I$8,'Calc| Project Costs'!AB685,'Input| Projects'!$Y685),IF('Input| Overheads'!$C$42="DNSP defined",SUMPRODUCT(--('Input| Projects'!$AC685="Yes"),'Calc| Overheads Allocation'!I$61,'Input| Projects'!$AF685),""))),"")</f>
        <v/>
      </c>
      <c r="AS685" s="106"/>
      <c r="AT685" s="186" t="str">
        <f>IFERROR(IF('Input| Overheads'!$C$42="Direct costs",SUMPRODUCT(--('Input| Projects'!$AD685="Yes"),'Calc| Overheads Allocation'!C$9,'Calc| Project Costs'!V685),IF('Input| Overheads'!$C$42="Internal labour",SUMPRODUCT(--('Input| Projects'!$AD685="Yes"),'Calc| Overheads Allocation'!C$9,'Calc| Project Costs'!V685,'Input| Projects'!$Y685),IF('Input| Overheads'!$C$42="DNSP defined",SUMPRODUCT(--('Input| Projects'!$AD685="Yes"),'Calc| Overheads Allocation'!C$62,'Input| Projects'!$AG685),""))),"")</f>
        <v/>
      </c>
      <c r="AU685" s="186" t="str">
        <f>IFERROR(IF('Input| Overheads'!$C$42="Direct costs",SUMPRODUCT(--('Input| Projects'!$AD685="Yes"),'Calc| Overheads Allocation'!D$9,'Calc| Project Costs'!W685),IF('Input| Overheads'!$C$42="Internal labour",SUMPRODUCT(--('Input| Projects'!$AD685="Yes"),'Calc| Overheads Allocation'!D$9,'Calc| Project Costs'!W685,'Input| Projects'!$Y685),IF('Input| Overheads'!$C$42="DNSP defined",SUMPRODUCT(--('Input| Projects'!$AD685="Yes"),'Calc| Overheads Allocation'!D$62,'Input| Projects'!$AG685),""))),"")</f>
        <v/>
      </c>
      <c r="AV685" s="186" t="str">
        <f>IFERROR(IF('Input| Overheads'!$C$42="Direct costs",SUMPRODUCT(--('Input| Projects'!$AD685="Yes"),'Calc| Overheads Allocation'!E$9,'Calc| Project Costs'!X685),IF('Input| Overheads'!$C$42="Internal labour",SUMPRODUCT(--('Input| Projects'!$AD685="Yes"),'Calc| Overheads Allocation'!E$9,'Calc| Project Costs'!X685,'Input| Projects'!$Y685),IF('Input| Overheads'!$C$42="DNSP defined",SUMPRODUCT(--('Input| Projects'!$AD685="Yes"),'Calc| Overheads Allocation'!E$62,'Input| Projects'!$AG685),""))),"")</f>
        <v/>
      </c>
      <c r="AW685" s="186" t="str">
        <f>IFERROR(IF('Input| Overheads'!$C$42="Direct costs",SUMPRODUCT(--('Input| Projects'!$AD685="Yes"),'Calc| Overheads Allocation'!F$9,'Calc| Project Costs'!Y685),IF('Input| Overheads'!$C$42="Internal labour",SUMPRODUCT(--('Input| Projects'!$AD685="Yes"),'Calc| Overheads Allocation'!F$9,'Calc| Project Costs'!Y685,'Input| Projects'!$Y685),IF('Input| Overheads'!$C$42="DNSP defined",SUMPRODUCT(--('Input| Projects'!$AD685="Yes"),'Calc| Overheads Allocation'!F$62,'Input| Projects'!$AG685),""))),"")</f>
        <v/>
      </c>
      <c r="AX685" s="186" t="str">
        <f>IFERROR(IF('Input| Overheads'!$C$42="Direct costs",SUMPRODUCT(--('Input| Projects'!$AD685="Yes"),'Calc| Overheads Allocation'!G$9,'Calc| Project Costs'!Z685),IF('Input| Overheads'!$C$42="Internal labour",SUMPRODUCT(--('Input| Projects'!$AD685="Yes"),'Calc| Overheads Allocation'!G$9,'Calc| Project Costs'!Z685,'Input| Projects'!$Y685),IF('Input| Overheads'!$C$42="DNSP defined",SUMPRODUCT(--('Input| Projects'!$AD685="Yes"),'Calc| Overheads Allocation'!G$62,'Input| Projects'!$AG685),""))),"")</f>
        <v/>
      </c>
      <c r="AY685" s="186" t="str">
        <f>IFERROR(IF('Input| Overheads'!$C$42="Direct costs",SUMPRODUCT(--('Input| Projects'!$AD685="Yes"),'Calc| Overheads Allocation'!H$9,'Calc| Project Costs'!AA685),IF('Input| Overheads'!$C$42="Internal labour",SUMPRODUCT(--('Input| Projects'!$AD685="Yes"),'Calc| Overheads Allocation'!H$9,'Calc| Project Costs'!AA685,'Input| Projects'!$Y685),IF('Input| Overheads'!$C$42="DNSP defined",SUMPRODUCT(--('Input| Projects'!$AD685="Yes"),'Calc| Overheads Allocation'!H$62,'Input| Projects'!$AG685),""))),"")</f>
        <v/>
      </c>
      <c r="AZ685" s="186" t="str">
        <f>IFERROR(IF('Input| Overheads'!$C$42="Direct costs",SUMPRODUCT(--('Input| Projects'!$AD685="Yes"),'Calc| Overheads Allocation'!I$9,'Calc| Project Costs'!AB685),IF('Input| Overheads'!$C$42="Internal labour",SUMPRODUCT(--('Input| Projects'!$AD685="Yes"),'Calc| Overheads Allocation'!I$9,'Calc| Project Costs'!AB685,'Input| Projects'!$Y685),IF('Input| Overheads'!$C$42="DNSP defined",SUMPRODUCT(--('Input| Projects'!$AD685="Yes"),'Calc| Overheads Allocation'!I$62,'Input| Projects'!$AG685),""))),"")</f>
        <v/>
      </c>
      <c r="BA685" s="106"/>
      <c r="BB685" s="186">
        <f t="shared" si="332"/>
        <v>0</v>
      </c>
      <c r="BC685" s="186">
        <f t="shared" si="333"/>
        <v>0</v>
      </c>
      <c r="BD685" s="186">
        <f t="shared" si="334"/>
        <v>0</v>
      </c>
      <c r="BE685" s="186">
        <f t="shared" si="311"/>
        <v>0</v>
      </c>
      <c r="BF685" s="186">
        <f t="shared" si="312"/>
        <v>0</v>
      </c>
      <c r="BG685" s="186">
        <f t="shared" si="313"/>
        <v>0</v>
      </c>
      <c r="BH685" s="186">
        <f t="shared" si="314"/>
        <v>0</v>
      </c>
      <c r="BI685" s="97"/>
      <c r="BJ685" s="186" t="str">
        <f t="shared" si="315"/>
        <v/>
      </c>
      <c r="BK685" s="186" t="str">
        <f t="shared" si="316"/>
        <v/>
      </c>
      <c r="BL685" s="186" t="str">
        <f t="shared" si="317"/>
        <v/>
      </c>
      <c r="BM685" s="186" t="str">
        <f t="shared" si="318"/>
        <v/>
      </c>
      <c r="BN685" s="186" t="str">
        <f t="shared" si="319"/>
        <v/>
      </c>
      <c r="BO685" s="186" t="str">
        <f t="shared" si="320"/>
        <v/>
      </c>
      <c r="BP685" s="186" t="str">
        <f t="shared" si="321"/>
        <v/>
      </c>
      <c r="BQ685" s="97"/>
      <c r="BR685" s="186">
        <f t="shared" si="322"/>
        <v>0</v>
      </c>
      <c r="BS685" s="186">
        <f t="shared" si="323"/>
        <v>0</v>
      </c>
      <c r="BT685" s="222">
        <f t="shared" si="324"/>
        <v>0</v>
      </c>
      <c r="BU685" s="222">
        <f t="shared" si="325"/>
        <v>0</v>
      </c>
      <c r="BV685" s="222">
        <f t="shared" si="326"/>
        <v>0</v>
      </c>
      <c r="BW685" s="222">
        <f t="shared" si="327"/>
        <v>0</v>
      </c>
      <c r="BX685" s="222">
        <f t="shared" si="328"/>
        <v>0</v>
      </c>
      <c r="BY685" s="106"/>
      <c r="BZ685" s="197" t="str">
        <f>IF(SUMIF('Input| Projects'!$AS$8:$CP$8,"Dx",'Input| Projects'!$AS685:$CP685)=0,"",SUMIF('Input| Projects'!$AS$8:$CP$8,"Dx",'Input| Projects'!$AS685:$CP685))</f>
        <v/>
      </c>
      <c r="CA685" s="197" t="str">
        <f>IF(SUMIF('Input| Projects'!$AS$8:$CP$8,"Tx",'Input| Projects'!$AS685:$CP685)=0,"",SUMIF('Input| Projects'!$AS$8:$CP$8,"Tx",'Input| Projects'!$AS685:$CP685))</f>
        <v/>
      </c>
      <c r="CB685" s="150" t="str">
        <f t="shared" si="335"/>
        <v/>
      </c>
    </row>
    <row r="686" spans="2:80" x14ac:dyDescent="0.2">
      <c r="B686" s="201">
        <f>IFERROR('Input| Projects'!B686,"")</f>
        <v>677</v>
      </c>
      <c r="C686" s="42" t="str">
        <f>IFERROR(IF('Input| Projects'!C686="","",'Input| Projects'!C686),"")</f>
        <v/>
      </c>
      <c r="D686" s="42" t="str">
        <f>IFERROR(IF('Input| Projects'!D686="","",'Input| Projects'!D686),"")</f>
        <v/>
      </c>
      <c r="E686" s="104"/>
      <c r="F686" s="190">
        <f>IFERROR('Input| Projects'!I686*'Input| Escalations'!$K$19,"")</f>
        <v>0</v>
      </c>
      <c r="G686" s="190">
        <f>IFERROR('Input| Projects'!J686*'Input| Escalations'!$K$19,"")</f>
        <v>0</v>
      </c>
      <c r="H686" s="190">
        <f>IFERROR('Input| Projects'!K686*'Input| Escalations'!$K$19,"")</f>
        <v>0</v>
      </c>
      <c r="I686" s="190">
        <f>IFERROR('Input| Projects'!L686*'Input| Escalations'!$K$19,"")</f>
        <v>0</v>
      </c>
      <c r="J686" s="190">
        <f>IFERROR('Input| Projects'!M686*'Input| Escalations'!$K$19,"")</f>
        <v>0</v>
      </c>
      <c r="K686" s="190">
        <f>IFERROR('Input| Projects'!N686*'Input| Escalations'!$K$19,"")</f>
        <v>0</v>
      </c>
      <c r="L686" s="190">
        <f>IFERROR('Input| Projects'!O686*'Input| Escalations'!$K$19,"")</f>
        <v>0</v>
      </c>
      <c r="M686" s="150" t="str">
        <f>IF(ABS(SUM(F686:L686)-(SUM('Input| Projects'!I686:O686)*'Input| Escalations'!$K$19))&lt;0.0000001,"",1)</f>
        <v/>
      </c>
      <c r="N686" s="192">
        <f>'Input| Projects'!$Y686*INDEX('Input| Escalations'!$H$33:$N$33,MATCH('Calc| Project Costs'!N$9,'Input| Escalations'!$H$23:$N$23,0))+'Input| Projects'!$Z686*INDEX('Input| Escalations'!$H$34:$N$34,MATCH('Calc| Project Costs'!N$9,'Input| Escalations'!$H$23:$N$23,0))+'Input| Projects'!$AA686*INDEX('Input| Escalations'!$H$35:$N$35,MATCH('Calc| Project Costs'!N$9,'Input| Escalations'!$H$23:$N$23,0))+1</f>
        <v>1</v>
      </c>
      <c r="O686" s="192">
        <f>'Input| Projects'!$Y686*INDEX('Input| Escalations'!$H$33:$N$33,MATCH('Calc| Project Costs'!O$9,'Input| Escalations'!$H$23:$N$23,0))+'Input| Projects'!$Z686*INDEX('Input| Escalations'!$H$34:$N$34,MATCH('Calc| Project Costs'!O$9,'Input| Escalations'!$H$23:$N$23,0))+'Input| Projects'!$AA686*INDEX('Input| Escalations'!$H$35:$N$35,MATCH('Calc| Project Costs'!O$9,'Input| Escalations'!$H$23:$N$23,0))+1</f>
        <v>1</v>
      </c>
      <c r="P686" s="192">
        <f>'Input| Projects'!$Y686*INDEX('Input| Escalations'!$H$33:$N$33,MATCH('Calc| Project Costs'!P$9,'Input| Escalations'!$H$23:$N$23,0))+'Input| Projects'!$Z686*INDEX('Input| Escalations'!$H$34:$N$34,MATCH('Calc| Project Costs'!P$9,'Input| Escalations'!$H$23:$N$23,0))+'Input| Projects'!$AA686*INDEX('Input| Escalations'!$H$35:$N$35,MATCH('Calc| Project Costs'!P$9,'Input| Escalations'!$H$23:$N$23,0))+1</f>
        <v>1</v>
      </c>
      <c r="Q686" s="192">
        <f>'Input| Projects'!$Y686*INDEX('Input| Escalations'!$H$33:$N$33,MATCH('Calc| Project Costs'!Q$9,'Input| Escalations'!$H$23:$N$23,0))+'Input| Projects'!$Z686*INDEX('Input| Escalations'!$H$34:$N$34,MATCH('Calc| Project Costs'!Q$9,'Input| Escalations'!$H$23:$N$23,0))+'Input| Projects'!$AA686*INDEX('Input| Escalations'!$H$35:$N$35,MATCH('Calc| Project Costs'!Q$9,'Input| Escalations'!$H$23:$N$23,0))+1</f>
        <v>1</v>
      </c>
      <c r="R686" s="192">
        <f>'Input| Projects'!$Y686*INDEX('Input| Escalations'!$H$33:$N$33,MATCH('Calc| Project Costs'!R$9,'Input| Escalations'!$H$23:$N$23,0))+'Input| Projects'!$Z686*INDEX('Input| Escalations'!$H$34:$N$34,MATCH('Calc| Project Costs'!R$9,'Input| Escalations'!$H$23:$N$23,0))+'Input| Projects'!$AA686*INDEX('Input| Escalations'!$H$35:$N$35,MATCH('Calc| Project Costs'!R$9,'Input| Escalations'!$H$23:$N$23,0))+1</f>
        <v>1</v>
      </c>
      <c r="S686" s="192">
        <f>'Input| Projects'!$Y686*INDEX('Input| Escalations'!$H$33:$N$33,MATCH('Calc| Project Costs'!S$9,'Input| Escalations'!$H$23:$N$23,0))+'Input| Projects'!$Z686*INDEX('Input| Escalations'!$H$34:$N$34,MATCH('Calc| Project Costs'!S$9,'Input| Escalations'!$H$23:$N$23,0))+'Input| Projects'!$AA686*INDEX('Input| Escalations'!$H$35:$N$35,MATCH('Calc| Project Costs'!S$9,'Input| Escalations'!$H$23:$N$23,0))+1</f>
        <v>1</v>
      </c>
      <c r="T686" s="192">
        <f>'Input| Projects'!$Y686*INDEX('Input| Escalations'!$H$33:$N$33,MATCH('Calc| Project Costs'!T$9,'Input| Escalations'!$H$23:$N$23,0))+'Input| Projects'!$Z686*INDEX('Input| Escalations'!$H$34:$N$34,MATCH('Calc| Project Costs'!T$9,'Input| Escalations'!$H$23:$N$23,0))+'Input| Projects'!$AA686*INDEX('Input| Escalations'!$H$35:$N$35,MATCH('Calc| Project Costs'!T$9,'Input| Escalations'!$H$23:$N$23,0))+1</f>
        <v>1</v>
      </c>
      <c r="U686" s="106"/>
      <c r="V686" s="186">
        <f t="shared" si="329"/>
        <v>0</v>
      </c>
      <c r="W686" s="186">
        <f t="shared" si="330"/>
        <v>0</v>
      </c>
      <c r="X686" s="186">
        <f t="shared" si="331"/>
        <v>0</v>
      </c>
      <c r="Y686" s="186">
        <f t="shared" si="307"/>
        <v>0</v>
      </c>
      <c r="Z686" s="186">
        <f t="shared" si="308"/>
        <v>0</v>
      </c>
      <c r="AA686" s="186">
        <f t="shared" si="309"/>
        <v>0</v>
      </c>
      <c r="AB686" s="186">
        <f t="shared" si="310"/>
        <v>0</v>
      </c>
      <c r="AC686" s="106"/>
      <c r="AD686" s="186">
        <f>'Input| Projects'!Q686*N686*'Input| Escalations'!$K$19</f>
        <v>0</v>
      </c>
      <c r="AE686" s="186">
        <f>'Input| Projects'!R686*O686*'Input| Escalations'!$K$19</f>
        <v>0</v>
      </c>
      <c r="AF686" s="186">
        <f>'Input| Projects'!S686*P686*'Input| Escalations'!$K$19</f>
        <v>0</v>
      </c>
      <c r="AG686" s="186">
        <f>'Input| Projects'!T686*Q686*'Input| Escalations'!$K$19</f>
        <v>0</v>
      </c>
      <c r="AH686" s="186">
        <f>'Input| Projects'!U686*R686*'Input| Escalations'!$K$19</f>
        <v>0</v>
      </c>
      <c r="AI686" s="186">
        <f>'Input| Projects'!V686*S686*'Input| Escalations'!$K$19</f>
        <v>0</v>
      </c>
      <c r="AJ686" s="186">
        <f>'Input| Projects'!W686*T686*'Input| Escalations'!$K$19</f>
        <v>0</v>
      </c>
      <c r="AK686" s="106"/>
      <c r="AL686" s="186" t="str">
        <f>IFERROR(IF('Input| Overheads'!$C$42="Direct costs",SUMPRODUCT(--('Input| Projects'!$AC686="Yes"),'Calc| Overheads Allocation'!C$8,'Calc| Project Costs'!V686),IF('Input| Overheads'!$C$42="Internal labour",SUMPRODUCT(--('Input| Projects'!$AC686="Yes"),'Calc| Overheads Allocation'!C$8,'Calc| Project Costs'!V686,'Input| Projects'!$Y686),IF('Input| Overheads'!$C$42="DNSP defined",SUMPRODUCT(--('Input| Projects'!$AC686="Yes"),'Calc| Overheads Allocation'!C$61,'Input| Projects'!$AF686),""))),"")</f>
        <v/>
      </c>
      <c r="AM686" s="186" t="str">
        <f>IFERROR(IF('Input| Overheads'!$C$42="Direct costs",SUMPRODUCT(--('Input| Projects'!$AC686="Yes"),'Calc| Overheads Allocation'!D$8,'Calc| Project Costs'!W686),IF('Input| Overheads'!$C$42="Internal labour",SUMPRODUCT(--('Input| Projects'!$AC686="Yes"),'Calc| Overheads Allocation'!D$8,'Calc| Project Costs'!W686,'Input| Projects'!$Y686),IF('Input| Overheads'!$C$42="DNSP defined",SUMPRODUCT(--('Input| Projects'!$AC686="Yes"),'Calc| Overheads Allocation'!D$61,'Input| Projects'!$AF686),""))),"")</f>
        <v/>
      </c>
      <c r="AN686" s="186" t="str">
        <f>IFERROR(IF('Input| Overheads'!$C$42="Direct costs",SUMPRODUCT(--('Input| Projects'!$AC686="Yes"),'Calc| Overheads Allocation'!E$8,'Calc| Project Costs'!X686),IF('Input| Overheads'!$C$42="Internal labour",SUMPRODUCT(--('Input| Projects'!$AC686="Yes"),'Calc| Overheads Allocation'!E$8,'Calc| Project Costs'!X686,'Input| Projects'!$Y686),IF('Input| Overheads'!$C$42="DNSP defined",SUMPRODUCT(--('Input| Projects'!$AC686="Yes"),'Calc| Overheads Allocation'!E$61,'Input| Projects'!$AF686),""))),"")</f>
        <v/>
      </c>
      <c r="AO686" s="186" t="str">
        <f>IFERROR(IF('Input| Overheads'!$C$42="Direct costs",SUMPRODUCT(--('Input| Projects'!$AC686="Yes"),'Calc| Overheads Allocation'!F$8,'Calc| Project Costs'!Y686),IF('Input| Overheads'!$C$42="Internal labour",SUMPRODUCT(--('Input| Projects'!$AC686="Yes"),'Calc| Overheads Allocation'!F$8,'Calc| Project Costs'!Y686,'Input| Projects'!$Y686),IF('Input| Overheads'!$C$42="DNSP defined",SUMPRODUCT(--('Input| Projects'!$AC686="Yes"),'Calc| Overheads Allocation'!F$61,'Input| Projects'!$AF686),""))),"")</f>
        <v/>
      </c>
      <c r="AP686" s="186" t="str">
        <f>IFERROR(IF('Input| Overheads'!$C$42="Direct costs",SUMPRODUCT(--('Input| Projects'!$AC686="Yes"),'Calc| Overheads Allocation'!G$8,'Calc| Project Costs'!Z686),IF('Input| Overheads'!$C$42="Internal labour",SUMPRODUCT(--('Input| Projects'!$AC686="Yes"),'Calc| Overheads Allocation'!G$8,'Calc| Project Costs'!Z686,'Input| Projects'!$Y686),IF('Input| Overheads'!$C$42="DNSP defined",SUMPRODUCT(--('Input| Projects'!$AC686="Yes"),'Calc| Overheads Allocation'!G$61,'Input| Projects'!$AF686),""))),"")</f>
        <v/>
      </c>
      <c r="AQ686" s="186" t="str">
        <f>IFERROR(IF('Input| Overheads'!$C$42="Direct costs",SUMPRODUCT(--('Input| Projects'!$AC686="Yes"),'Calc| Overheads Allocation'!H$8,'Calc| Project Costs'!AA686),IF('Input| Overheads'!$C$42="Internal labour",SUMPRODUCT(--('Input| Projects'!$AC686="Yes"),'Calc| Overheads Allocation'!H$8,'Calc| Project Costs'!AA686,'Input| Projects'!$Y686),IF('Input| Overheads'!$C$42="DNSP defined",SUMPRODUCT(--('Input| Projects'!$AC686="Yes"),'Calc| Overheads Allocation'!H$61,'Input| Projects'!$AF686),""))),"")</f>
        <v/>
      </c>
      <c r="AR686" s="186" t="str">
        <f>IFERROR(IF('Input| Overheads'!$C$42="Direct costs",SUMPRODUCT(--('Input| Projects'!$AC686="Yes"),'Calc| Overheads Allocation'!I$8,'Calc| Project Costs'!AB686),IF('Input| Overheads'!$C$42="Internal labour",SUMPRODUCT(--('Input| Projects'!$AC686="Yes"),'Calc| Overheads Allocation'!I$8,'Calc| Project Costs'!AB686,'Input| Projects'!$Y686),IF('Input| Overheads'!$C$42="DNSP defined",SUMPRODUCT(--('Input| Projects'!$AC686="Yes"),'Calc| Overheads Allocation'!I$61,'Input| Projects'!$AF686),""))),"")</f>
        <v/>
      </c>
      <c r="AS686" s="106"/>
      <c r="AT686" s="186" t="str">
        <f>IFERROR(IF('Input| Overheads'!$C$42="Direct costs",SUMPRODUCT(--('Input| Projects'!$AD686="Yes"),'Calc| Overheads Allocation'!C$9,'Calc| Project Costs'!V686),IF('Input| Overheads'!$C$42="Internal labour",SUMPRODUCT(--('Input| Projects'!$AD686="Yes"),'Calc| Overheads Allocation'!C$9,'Calc| Project Costs'!V686,'Input| Projects'!$Y686),IF('Input| Overheads'!$C$42="DNSP defined",SUMPRODUCT(--('Input| Projects'!$AD686="Yes"),'Calc| Overheads Allocation'!C$62,'Input| Projects'!$AG686),""))),"")</f>
        <v/>
      </c>
      <c r="AU686" s="186" t="str">
        <f>IFERROR(IF('Input| Overheads'!$C$42="Direct costs",SUMPRODUCT(--('Input| Projects'!$AD686="Yes"),'Calc| Overheads Allocation'!D$9,'Calc| Project Costs'!W686),IF('Input| Overheads'!$C$42="Internal labour",SUMPRODUCT(--('Input| Projects'!$AD686="Yes"),'Calc| Overheads Allocation'!D$9,'Calc| Project Costs'!W686,'Input| Projects'!$Y686),IF('Input| Overheads'!$C$42="DNSP defined",SUMPRODUCT(--('Input| Projects'!$AD686="Yes"),'Calc| Overheads Allocation'!D$62,'Input| Projects'!$AG686),""))),"")</f>
        <v/>
      </c>
      <c r="AV686" s="186" t="str">
        <f>IFERROR(IF('Input| Overheads'!$C$42="Direct costs",SUMPRODUCT(--('Input| Projects'!$AD686="Yes"),'Calc| Overheads Allocation'!E$9,'Calc| Project Costs'!X686),IF('Input| Overheads'!$C$42="Internal labour",SUMPRODUCT(--('Input| Projects'!$AD686="Yes"),'Calc| Overheads Allocation'!E$9,'Calc| Project Costs'!X686,'Input| Projects'!$Y686),IF('Input| Overheads'!$C$42="DNSP defined",SUMPRODUCT(--('Input| Projects'!$AD686="Yes"),'Calc| Overheads Allocation'!E$62,'Input| Projects'!$AG686),""))),"")</f>
        <v/>
      </c>
      <c r="AW686" s="186" t="str">
        <f>IFERROR(IF('Input| Overheads'!$C$42="Direct costs",SUMPRODUCT(--('Input| Projects'!$AD686="Yes"),'Calc| Overheads Allocation'!F$9,'Calc| Project Costs'!Y686),IF('Input| Overheads'!$C$42="Internal labour",SUMPRODUCT(--('Input| Projects'!$AD686="Yes"),'Calc| Overheads Allocation'!F$9,'Calc| Project Costs'!Y686,'Input| Projects'!$Y686),IF('Input| Overheads'!$C$42="DNSP defined",SUMPRODUCT(--('Input| Projects'!$AD686="Yes"),'Calc| Overheads Allocation'!F$62,'Input| Projects'!$AG686),""))),"")</f>
        <v/>
      </c>
      <c r="AX686" s="186" t="str">
        <f>IFERROR(IF('Input| Overheads'!$C$42="Direct costs",SUMPRODUCT(--('Input| Projects'!$AD686="Yes"),'Calc| Overheads Allocation'!G$9,'Calc| Project Costs'!Z686),IF('Input| Overheads'!$C$42="Internal labour",SUMPRODUCT(--('Input| Projects'!$AD686="Yes"),'Calc| Overheads Allocation'!G$9,'Calc| Project Costs'!Z686,'Input| Projects'!$Y686),IF('Input| Overheads'!$C$42="DNSP defined",SUMPRODUCT(--('Input| Projects'!$AD686="Yes"),'Calc| Overheads Allocation'!G$62,'Input| Projects'!$AG686),""))),"")</f>
        <v/>
      </c>
      <c r="AY686" s="186" t="str">
        <f>IFERROR(IF('Input| Overheads'!$C$42="Direct costs",SUMPRODUCT(--('Input| Projects'!$AD686="Yes"),'Calc| Overheads Allocation'!H$9,'Calc| Project Costs'!AA686),IF('Input| Overheads'!$C$42="Internal labour",SUMPRODUCT(--('Input| Projects'!$AD686="Yes"),'Calc| Overheads Allocation'!H$9,'Calc| Project Costs'!AA686,'Input| Projects'!$Y686),IF('Input| Overheads'!$C$42="DNSP defined",SUMPRODUCT(--('Input| Projects'!$AD686="Yes"),'Calc| Overheads Allocation'!H$62,'Input| Projects'!$AG686),""))),"")</f>
        <v/>
      </c>
      <c r="AZ686" s="186" t="str">
        <f>IFERROR(IF('Input| Overheads'!$C$42="Direct costs",SUMPRODUCT(--('Input| Projects'!$AD686="Yes"),'Calc| Overheads Allocation'!I$9,'Calc| Project Costs'!AB686),IF('Input| Overheads'!$C$42="Internal labour",SUMPRODUCT(--('Input| Projects'!$AD686="Yes"),'Calc| Overheads Allocation'!I$9,'Calc| Project Costs'!AB686,'Input| Projects'!$Y686),IF('Input| Overheads'!$C$42="DNSP defined",SUMPRODUCT(--('Input| Projects'!$AD686="Yes"),'Calc| Overheads Allocation'!I$62,'Input| Projects'!$AG686),""))),"")</f>
        <v/>
      </c>
      <c r="BA686" s="106"/>
      <c r="BB686" s="186">
        <f t="shared" si="332"/>
        <v>0</v>
      </c>
      <c r="BC686" s="186">
        <f t="shared" si="333"/>
        <v>0</v>
      </c>
      <c r="BD686" s="186">
        <f t="shared" si="334"/>
        <v>0</v>
      </c>
      <c r="BE686" s="186">
        <f t="shared" si="311"/>
        <v>0</v>
      </c>
      <c r="BF686" s="186">
        <f t="shared" si="312"/>
        <v>0</v>
      </c>
      <c r="BG686" s="186">
        <f t="shared" si="313"/>
        <v>0</v>
      </c>
      <c r="BH686" s="186">
        <f t="shared" si="314"/>
        <v>0</v>
      </c>
      <c r="BI686" s="97"/>
      <c r="BJ686" s="186" t="str">
        <f t="shared" si="315"/>
        <v/>
      </c>
      <c r="BK686" s="186" t="str">
        <f t="shared" si="316"/>
        <v/>
      </c>
      <c r="BL686" s="186" t="str">
        <f t="shared" si="317"/>
        <v/>
      </c>
      <c r="BM686" s="186" t="str">
        <f t="shared" si="318"/>
        <v/>
      </c>
      <c r="BN686" s="186" t="str">
        <f t="shared" si="319"/>
        <v/>
      </c>
      <c r="BO686" s="186" t="str">
        <f t="shared" si="320"/>
        <v/>
      </c>
      <c r="BP686" s="186" t="str">
        <f t="shared" si="321"/>
        <v/>
      </c>
      <c r="BQ686" s="97"/>
      <c r="BR686" s="186">
        <f t="shared" si="322"/>
        <v>0</v>
      </c>
      <c r="BS686" s="186">
        <f t="shared" si="323"/>
        <v>0</v>
      </c>
      <c r="BT686" s="222">
        <f t="shared" si="324"/>
        <v>0</v>
      </c>
      <c r="BU686" s="222">
        <f t="shared" si="325"/>
        <v>0</v>
      </c>
      <c r="BV686" s="222">
        <f t="shared" si="326"/>
        <v>0</v>
      </c>
      <c r="BW686" s="222">
        <f t="shared" si="327"/>
        <v>0</v>
      </c>
      <c r="BX686" s="222">
        <f t="shared" si="328"/>
        <v>0</v>
      </c>
      <c r="BY686" s="106"/>
      <c r="BZ686" s="197" t="str">
        <f>IF(SUMIF('Input| Projects'!$AS$8:$CP$8,"Dx",'Input| Projects'!$AS686:$CP686)=0,"",SUMIF('Input| Projects'!$AS$8:$CP$8,"Dx",'Input| Projects'!$AS686:$CP686))</f>
        <v/>
      </c>
      <c r="CA686" s="197" t="str">
        <f>IF(SUMIF('Input| Projects'!$AS$8:$CP$8,"Tx",'Input| Projects'!$AS686:$CP686)=0,"",SUMIF('Input| Projects'!$AS$8:$CP$8,"Tx",'Input| Projects'!$AS686:$CP686))</f>
        <v/>
      </c>
      <c r="CB686" s="150" t="str">
        <f t="shared" si="335"/>
        <v/>
      </c>
    </row>
    <row r="687" spans="2:80" x14ac:dyDescent="0.2">
      <c r="B687" s="201">
        <f>IFERROR('Input| Projects'!B687,"")</f>
        <v>678</v>
      </c>
      <c r="C687" s="42" t="str">
        <f>IFERROR(IF('Input| Projects'!C687="","",'Input| Projects'!C687),"")</f>
        <v/>
      </c>
      <c r="D687" s="42" t="str">
        <f>IFERROR(IF('Input| Projects'!D687="","",'Input| Projects'!D687),"")</f>
        <v/>
      </c>
      <c r="E687" s="104"/>
      <c r="F687" s="190">
        <f>IFERROR('Input| Projects'!I687*'Input| Escalations'!$K$19,"")</f>
        <v>0</v>
      </c>
      <c r="G687" s="190">
        <f>IFERROR('Input| Projects'!J687*'Input| Escalations'!$K$19,"")</f>
        <v>0</v>
      </c>
      <c r="H687" s="190">
        <f>IFERROR('Input| Projects'!K687*'Input| Escalations'!$K$19,"")</f>
        <v>0</v>
      </c>
      <c r="I687" s="190">
        <f>IFERROR('Input| Projects'!L687*'Input| Escalations'!$K$19,"")</f>
        <v>0</v>
      </c>
      <c r="J687" s="190">
        <f>IFERROR('Input| Projects'!M687*'Input| Escalations'!$K$19,"")</f>
        <v>0</v>
      </c>
      <c r="K687" s="190">
        <f>IFERROR('Input| Projects'!N687*'Input| Escalations'!$K$19,"")</f>
        <v>0</v>
      </c>
      <c r="L687" s="190">
        <f>IFERROR('Input| Projects'!O687*'Input| Escalations'!$K$19,"")</f>
        <v>0</v>
      </c>
      <c r="M687" s="150" t="str">
        <f>IF(ABS(SUM(F687:L687)-(SUM('Input| Projects'!I687:O687)*'Input| Escalations'!$K$19))&lt;0.0000001,"",1)</f>
        <v/>
      </c>
      <c r="N687" s="192">
        <f>'Input| Projects'!$Y687*INDEX('Input| Escalations'!$H$33:$N$33,MATCH('Calc| Project Costs'!N$9,'Input| Escalations'!$H$23:$N$23,0))+'Input| Projects'!$Z687*INDEX('Input| Escalations'!$H$34:$N$34,MATCH('Calc| Project Costs'!N$9,'Input| Escalations'!$H$23:$N$23,0))+'Input| Projects'!$AA687*INDEX('Input| Escalations'!$H$35:$N$35,MATCH('Calc| Project Costs'!N$9,'Input| Escalations'!$H$23:$N$23,0))+1</f>
        <v>1</v>
      </c>
      <c r="O687" s="192">
        <f>'Input| Projects'!$Y687*INDEX('Input| Escalations'!$H$33:$N$33,MATCH('Calc| Project Costs'!O$9,'Input| Escalations'!$H$23:$N$23,0))+'Input| Projects'!$Z687*INDEX('Input| Escalations'!$H$34:$N$34,MATCH('Calc| Project Costs'!O$9,'Input| Escalations'!$H$23:$N$23,0))+'Input| Projects'!$AA687*INDEX('Input| Escalations'!$H$35:$N$35,MATCH('Calc| Project Costs'!O$9,'Input| Escalations'!$H$23:$N$23,0))+1</f>
        <v>1</v>
      </c>
      <c r="P687" s="192">
        <f>'Input| Projects'!$Y687*INDEX('Input| Escalations'!$H$33:$N$33,MATCH('Calc| Project Costs'!P$9,'Input| Escalations'!$H$23:$N$23,0))+'Input| Projects'!$Z687*INDEX('Input| Escalations'!$H$34:$N$34,MATCH('Calc| Project Costs'!P$9,'Input| Escalations'!$H$23:$N$23,0))+'Input| Projects'!$AA687*INDEX('Input| Escalations'!$H$35:$N$35,MATCH('Calc| Project Costs'!P$9,'Input| Escalations'!$H$23:$N$23,0))+1</f>
        <v>1</v>
      </c>
      <c r="Q687" s="192">
        <f>'Input| Projects'!$Y687*INDEX('Input| Escalations'!$H$33:$N$33,MATCH('Calc| Project Costs'!Q$9,'Input| Escalations'!$H$23:$N$23,0))+'Input| Projects'!$Z687*INDEX('Input| Escalations'!$H$34:$N$34,MATCH('Calc| Project Costs'!Q$9,'Input| Escalations'!$H$23:$N$23,0))+'Input| Projects'!$AA687*INDEX('Input| Escalations'!$H$35:$N$35,MATCH('Calc| Project Costs'!Q$9,'Input| Escalations'!$H$23:$N$23,0))+1</f>
        <v>1</v>
      </c>
      <c r="R687" s="192">
        <f>'Input| Projects'!$Y687*INDEX('Input| Escalations'!$H$33:$N$33,MATCH('Calc| Project Costs'!R$9,'Input| Escalations'!$H$23:$N$23,0))+'Input| Projects'!$Z687*INDEX('Input| Escalations'!$H$34:$N$34,MATCH('Calc| Project Costs'!R$9,'Input| Escalations'!$H$23:$N$23,0))+'Input| Projects'!$AA687*INDEX('Input| Escalations'!$H$35:$N$35,MATCH('Calc| Project Costs'!R$9,'Input| Escalations'!$H$23:$N$23,0))+1</f>
        <v>1</v>
      </c>
      <c r="S687" s="192">
        <f>'Input| Projects'!$Y687*INDEX('Input| Escalations'!$H$33:$N$33,MATCH('Calc| Project Costs'!S$9,'Input| Escalations'!$H$23:$N$23,0))+'Input| Projects'!$Z687*INDEX('Input| Escalations'!$H$34:$N$34,MATCH('Calc| Project Costs'!S$9,'Input| Escalations'!$H$23:$N$23,0))+'Input| Projects'!$AA687*INDEX('Input| Escalations'!$H$35:$N$35,MATCH('Calc| Project Costs'!S$9,'Input| Escalations'!$H$23:$N$23,0))+1</f>
        <v>1</v>
      </c>
      <c r="T687" s="192">
        <f>'Input| Projects'!$Y687*INDEX('Input| Escalations'!$H$33:$N$33,MATCH('Calc| Project Costs'!T$9,'Input| Escalations'!$H$23:$N$23,0))+'Input| Projects'!$Z687*INDEX('Input| Escalations'!$H$34:$N$34,MATCH('Calc| Project Costs'!T$9,'Input| Escalations'!$H$23:$N$23,0))+'Input| Projects'!$AA687*INDEX('Input| Escalations'!$H$35:$N$35,MATCH('Calc| Project Costs'!T$9,'Input| Escalations'!$H$23:$N$23,0))+1</f>
        <v>1</v>
      </c>
      <c r="U687" s="106"/>
      <c r="V687" s="186">
        <f t="shared" si="329"/>
        <v>0</v>
      </c>
      <c r="W687" s="186">
        <f t="shared" si="330"/>
        <v>0</v>
      </c>
      <c r="X687" s="186">
        <f t="shared" si="331"/>
        <v>0</v>
      </c>
      <c r="Y687" s="186">
        <f t="shared" si="307"/>
        <v>0</v>
      </c>
      <c r="Z687" s="186">
        <f t="shared" si="308"/>
        <v>0</v>
      </c>
      <c r="AA687" s="186">
        <f t="shared" si="309"/>
        <v>0</v>
      </c>
      <c r="AB687" s="186">
        <f t="shared" si="310"/>
        <v>0</v>
      </c>
      <c r="AC687" s="106"/>
      <c r="AD687" s="186">
        <f>'Input| Projects'!Q687*N687*'Input| Escalations'!$K$19</f>
        <v>0</v>
      </c>
      <c r="AE687" s="186">
        <f>'Input| Projects'!R687*O687*'Input| Escalations'!$K$19</f>
        <v>0</v>
      </c>
      <c r="AF687" s="186">
        <f>'Input| Projects'!S687*P687*'Input| Escalations'!$K$19</f>
        <v>0</v>
      </c>
      <c r="AG687" s="186">
        <f>'Input| Projects'!T687*Q687*'Input| Escalations'!$K$19</f>
        <v>0</v>
      </c>
      <c r="AH687" s="186">
        <f>'Input| Projects'!U687*R687*'Input| Escalations'!$K$19</f>
        <v>0</v>
      </c>
      <c r="AI687" s="186">
        <f>'Input| Projects'!V687*S687*'Input| Escalations'!$K$19</f>
        <v>0</v>
      </c>
      <c r="AJ687" s="186">
        <f>'Input| Projects'!W687*T687*'Input| Escalations'!$K$19</f>
        <v>0</v>
      </c>
      <c r="AK687" s="106"/>
      <c r="AL687" s="186" t="str">
        <f>IFERROR(IF('Input| Overheads'!$C$42="Direct costs",SUMPRODUCT(--('Input| Projects'!$AC687="Yes"),'Calc| Overheads Allocation'!C$8,'Calc| Project Costs'!V687),IF('Input| Overheads'!$C$42="Internal labour",SUMPRODUCT(--('Input| Projects'!$AC687="Yes"),'Calc| Overheads Allocation'!C$8,'Calc| Project Costs'!V687,'Input| Projects'!$Y687),IF('Input| Overheads'!$C$42="DNSP defined",SUMPRODUCT(--('Input| Projects'!$AC687="Yes"),'Calc| Overheads Allocation'!C$61,'Input| Projects'!$AF687),""))),"")</f>
        <v/>
      </c>
      <c r="AM687" s="186" t="str">
        <f>IFERROR(IF('Input| Overheads'!$C$42="Direct costs",SUMPRODUCT(--('Input| Projects'!$AC687="Yes"),'Calc| Overheads Allocation'!D$8,'Calc| Project Costs'!W687),IF('Input| Overheads'!$C$42="Internal labour",SUMPRODUCT(--('Input| Projects'!$AC687="Yes"),'Calc| Overheads Allocation'!D$8,'Calc| Project Costs'!W687,'Input| Projects'!$Y687),IF('Input| Overheads'!$C$42="DNSP defined",SUMPRODUCT(--('Input| Projects'!$AC687="Yes"),'Calc| Overheads Allocation'!D$61,'Input| Projects'!$AF687),""))),"")</f>
        <v/>
      </c>
      <c r="AN687" s="186" t="str">
        <f>IFERROR(IF('Input| Overheads'!$C$42="Direct costs",SUMPRODUCT(--('Input| Projects'!$AC687="Yes"),'Calc| Overheads Allocation'!E$8,'Calc| Project Costs'!X687),IF('Input| Overheads'!$C$42="Internal labour",SUMPRODUCT(--('Input| Projects'!$AC687="Yes"),'Calc| Overheads Allocation'!E$8,'Calc| Project Costs'!X687,'Input| Projects'!$Y687),IF('Input| Overheads'!$C$42="DNSP defined",SUMPRODUCT(--('Input| Projects'!$AC687="Yes"),'Calc| Overheads Allocation'!E$61,'Input| Projects'!$AF687),""))),"")</f>
        <v/>
      </c>
      <c r="AO687" s="186" t="str">
        <f>IFERROR(IF('Input| Overheads'!$C$42="Direct costs",SUMPRODUCT(--('Input| Projects'!$AC687="Yes"),'Calc| Overheads Allocation'!F$8,'Calc| Project Costs'!Y687),IF('Input| Overheads'!$C$42="Internal labour",SUMPRODUCT(--('Input| Projects'!$AC687="Yes"),'Calc| Overheads Allocation'!F$8,'Calc| Project Costs'!Y687,'Input| Projects'!$Y687),IF('Input| Overheads'!$C$42="DNSP defined",SUMPRODUCT(--('Input| Projects'!$AC687="Yes"),'Calc| Overheads Allocation'!F$61,'Input| Projects'!$AF687),""))),"")</f>
        <v/>
      </c>
      <c r="AP687" s="186" t="str">
        <f>IFERROR(IF('Input| Overheads'!$C$42="Direct costs",SUMPRODUCT(--('Input| Projects'!$AC687="Yes"),'Calc| Overheads Allocation'!G$8,'Calc| Project Costs'!Z687),IF('Input| Overheads'!$C$42="Internal labour",SUMPRODUCT(--('Input| Projects'!$AC687="Yes"),'Calc| Overheads Allocation'!G$8,'Calc| Project Costs'!Z687,'Input| Projects'!$Y687),IF('Input| Overheads'!$C$42="DNSP defined",SUMPRODUCT(--('Input| Projects'!$AC687="Yes"),'Calc| Overheads Allocation'!G$61,'Input| Projects'!$AF687),""))),"")</f>
        <v/>
      </c>
      <c r="AQ687" s="186" t="str">
        <f>IFERROR(IF('Input| Overheads'!$C$42="Direct costs",SUMPRODUCT(--('Input| Projects'!$AC687="Yes"),'Calc| Overheads Allocation'!H$8,'Calc| Project Costs'!AA687),IF('Input| Overheads'!$C$42="Internal labour",SUMPRODUCT(--('Input| Projects'!$AC687="Yes"),'Calc| Overheads Allocation'!H$8,'Calc| Project Costs'!AA687,'Input| Projects'!$Y687),IF('Input| Overheads'!$C$42="DNSP defined",SUMPRODUCT(--('Input| Projects'!$AC687="Yes"),'Calc| Overheads Allocation'!H$61,'Input| Projects'!$AF687),""))),"")</f>
        <v/>
      </c>
      <c r="AR687" s="186" t="str">
        <f>IFERROR(IF('Input| Overheads'!$C$42="Direct costs",SUMPRODUCT(--('Input| Projects'!$AC687="Yes"),'Calc| Overheads Allocation'!I$8,'Calc| Project Costs'!AB687),IF('Input| Overheads'!$C$42="Internal labour",SUMPRODUCT(--('Input| Projects'!$AC687="Yes"),'Calc| Overheads Allocation'!I$8,'Calc| Project Costs'!AB687,'Input| Projects'!$Y687),IF('Input| Overheads'!$C$42="DNSP defined",SUMPRODUCT(--('Input| Projects'!$AC687="Yes"),'Calc| Overheads Allocation'!I$61,'Input| Projects'!$AF687),""))),"")</f>
        <v/>
      </c>
      <c r="AS687" s="106"/>
      <c r="AT687" s="186" t="str">
        <f>IFERROR(IF('Input| Overheads'!$C$42="Direct costs",SUMPRODUCT(--('Input| Projects'!$AD687="Yes"),'Calc| Overheads Allocation'!C$9,'Calc| Project Costs'!V687),IF('Input| Overheads'!$C$42="Internal labour",SUMPRODUCT(--('Input| Projects'!$AD687="Yes"),'Calc| Overheads Allocation'!C$9,'Calc| Project Costs'!V687,'Input| Projects'!$Y687),IF('Input| Overheads'!$C$42="DNSP defined",SUMPRODUCT(--('Input| Projects'!$AD687="Yes"),'Calc| Overheads Allocation'!C$62,'Input| Projects'!$AG687),""))),"")</f>
        <v/>
      </c>
      <c r="AU687" s="186" t="str">
        <f>IFERROR(IF('Input| Overheads'!$C$42="Direct costs",SUMPRODUCT(--('Input| Projects'!$AD687="Yes"),'Calc| Overheads Allocation'!D$9,'Calc| Project Costs'!W687),IF('Input| Overheads'!$C$42="Internal labour",SUMPRODUCT(--('Input| Projects'!$AD687="Yes"),'Calc| Overheads Allocation'!D$9,'Calc| Project Costs'!W687,'Input| Projects'!$Y687),IF('Input| Overheads'!$C$42="DNSP defined",SUMPRODUCT(--('Input| Projects'!$AD687="Yes"),'Calc| Overheads Allocation'!D$62,'Input| Projects'!$AG687),""))),"")</f>
        <v/>
      </c>
      <c r="AV687" s="186" t="str">
        <f>IFERROR(IF('Input| Overheads'!$C$42="Direct costs",SUMPRODUCT(--('Input| Projects'!$AD687="Yes"),'Calc| Overheads Allocation'!E$9,'Calc| Project Costs'!X687),IF('Input| Overheads'!$C$42="Internal labour",SUMPRODUCT(--('Input| Projects'!$AD687="Yes"),'Calc| Overheads Allocation'!E$9,'Calc| Project Costs'!X687,'Input| Projects'!$Y687),IF('Input| Overheads'!$C$42="DNSP defined",SUMPRODUCT(--('Input| Projects'!$AD687="Yes"),'Calc| Overheads Allocation'!E$62,'Input| Projects'!$AG687),""))),"")</f>
        <v/>
      </c>
      <c r="AW687" s="186" t="str">
        <f>IFERROR(IF('Input| Overheads'!$C$42="Direct costs",SUMPRODUCT(--('Input| Projects'!$AD687="Yes"),'Calc| Overheads Allocation'!F$9,'Calc| Project Costs'!Y687),IF('Input| Overheads'!$C$42="Internal labour",SUMPRODUCT(--('Input| Projects'!$AD687="Yes"),'Calc| Overheads Allocation'!F$9,'Calc| Project Costs'!Y687,'Input| Projects'!$Y687),IF('Input| Overheads'!$C$42="DNSP defined",SUMPRODUCT(--('Input| Projects'!$AD687="Yes"),'Calc| Overheads Allocation'!F$62,'Input| Projects'!$AG687),""))),"")</f>
        <v/>
      </c>
      <c r="AX687" s="186" t="str">
        <f>IFERROR(IF('Input| Overheads'!$C$42="Direct costs",SUMPRODUCT(--('Input| Projects'!$AD687="Yes"),'Calc| Overheads Allocation'!G$9,'Calc| Project Costs'!Z687),IF('Input| Overheads'!$C$42="Internal labour",SUMPRODUCT(--('Input| Projects'!$AD687="Yes"),'Calc| Overheads Allocation'!G$9,'Calc| Project Costs'!Z687,'Input| Projects'!$Y687),IF('Input| Overheads'!$C$42="DNSP defined",SUMPRODUCT(--('Input| Projects'!$AD687="Yes"),'Calc| Overheads Allocation'!G$62,'Input| Projects'!$AG687),""))),"")</f>
        <v/>
      </c>
      <c r="AY687" s="186" t="str">
        <f>IFERROR(IF('Input| Overheads'!$C$42="Direct costs",SUMPRODUCT(--('Input| Projects'!$AD687="Yes"),'Calc| Overheads Allocation'!H$9,'Calc| Project Costs'!AA687),IF('Input| Overheads'!$C$42="Internal labour",SUMPRODUCT(--('Input| Projects'!$AD687="Yes"),'Calc| Overheads Allocation'!H$9,'Calc| Project Costs'!AA687,'Input| Projects'!$Y687),IF('Input| Overheads'!$C$42="DNSP defined",SUMPRODUCT(--('Input| Projects'!$AD687="Yes"),'Calc| Overheads Allocation'!H$62,'Input| Projects'!$AG687),""))),"")</f>
        <v/>
      </c>
      <c r="AZ687" s="186" t="str">
        <f>IFERROR(IF('Input| Overheads'!$C$42="Direct costs",SUMPRODUCT(--('Input| Projects'!$AD687="Yes"),'Calc| Overheads Allocation'!I$9,'Calc| Project Costs'!AB687),IF('Input| Overheads'!$C$42="Internal labour",SUMPRODUCT(--('Input| Projects'!$AD687="Yes"),'Calc| Overheads Allocation'!I$9,'Calc| Project Costs'!AB687,'Input| Projects'!$Y687),IF('Input| Overheads'!$C$42="DNSP defined",SUMPRODUCT(--('Input| Projects'!$AD687="Yes"),'Calc| Overheads Allocation'!I$62,'Input| Projects'!$AG687),""))),"")</f>
        <v/>
      </c>
      <c r="BA687" s="106"/>
      <c r="BB687" s="186">
        <f t="shared" si="332"/>
        <v>0</v>
      </c>
      <c r="BC687" s="186">
        <f t="shared" si="333"/>
        <v>0</v>
      </c>
      <c r="BD687" s="186">
        <f t="shared" si="334"/>
        <v>0</v>
      </c>
      <c r="BE687" s="186">
        <f t="shared" si="311"/>
        <v>0</v>
      </c>
      <c r="BF687" s="186">
        <f t="shared" si="312"/>
        <v>0</v>
      </c>
      <c r="BG687" s="186">
        <f t="shared" si="313"/>
        <v>0</v>
      </c>
      <c r="BH687" s="186">
        <f t="shared" si="314"/>
        <v>0</v>
      </c>
      <c r="BI687" s="97"/>
      <c r="BJ687" s="186" t="str">
        <f t="shared" si="315"/>
        <v/>
      </c>
      <c r="BK687" s="186" t="str">
        <f t="shared" si="316"/>
        <v/>
      </c>
      <c r="BL687" s="186" t="str">
        <f t="shared" si="317"/>
        <v/>
      </c>
      <c r="BM687" s="186" t="str">
        <f t="shared" si="318"/>
        <v/>
      </c>
      <c r="BN687" s="186" t="str">
        <f t="shared" si="319"/>
        <v/>
      </c>
      <c r="BO687" s="186" t="str">
        <f t="shared" si="320"/>
        <v/>
      </c>
      <c r="BP687" s="186" t="str">
        <f t="shared" si="321"/>
        <v/>
      </c>
      <c r="BQ687" s="97"/>
      <c r="BR687" s="186">
        <f t="shared" si="322"/>
        <v>0</v>
      </c>
      <c r="BS687" s="186">
        <f t="shared" si="323"/>
        <v>0</v>
      </c>
      <c r="BT687" s="222">
        <f t="shared" si="324"/>
        <v>0</v>
      </c>
      <c r="BU687" s="222">
        <f t="shared" si="325"/>
        <v>0</v>
      </c>
      <c r="BV687" s="222">
        <f t="shared" si="326"/>
        <v>0</v>
      </c>
      <c r="BW687" s="222">
        <f t="shared" si="327"/>
        <v>0</v>
      </c>
      <c r="BX687" s="222">
        <f t="shared" si="328"/>
        <v>0</v>
      </c>
      <c r="BY687" s="106"/>
      <c r="BZ687" s="197" t="str">
        <f>IF(SUMIF('Input| Projects'!$AS$8:$CP$8,"Dx",'Input| Projects'!$AS687:$CP687)=0,"",SUMIF('Input| Projects'!$AS$8:$CP$8,"Dx",'Input| Projects'!$AS687:$CP687))</f>
        <v/>
      </c>
      <c r="CA687" s="197" t="str">
        <f>IF(SUMIF('Input| Projects'!$AS$8:$CP$8,"Tx",'Input| Projects'!$AS687:$CP687)=0,"",SUMIF('Input| Projects'!$AS$8:$CP$8,"Tx",'Input| Projects'!$AS687:$CP687))</f>
        <v/>
      </c>
      <c r="CB687" s="150" t="str">
        <f t="shared" si="335"/>
        <v/>
      </c>
    </row>
    <row r="688" spans="2:80" x14ac:dyDescent="0.2">
      <c r="B688" s="201">
        <f>IFERROR('Input| Projects'!B688,"")</f>
        <v>679</v>
      </c>
      <c r="C688" s="42" t="str">
        <f>IFERROR(IF('Input| Projects'!C688="","",'Input| Projects'!C688),"")</f>
        <v/>
      </c>
      <c r="D688" s="42" t="str">
        <f>IFERROR(IF('Input| Projects'!D688="","",'Input| Projects'!D688),"")</f>
        <v/>
      </c>
      <c r="E688" s="104"/>
      <c r="F688" s="190">
        <f>IFERROR('Input| Projects'!I688*'Input| Escalations'!$K$19,"")</f>
        <v>0</v>
      </c>
      <c r="G688" s="190">
        <f>IFERROR('Input| Projects'!J688*'Input| Escalations'!$K$19,"")</f>
        <v>0</v>
      </c>
      <c r="H688" s="190">
        <f>IFERROR('Input| Projects'!K688*'Input| Escalations'!$K$19,"")</f>
        <v>0</v>
      </c>
      <c r="I688" s="190">
        <f>IFERROR('Input| Projects'!L688*'Input| Escalations'!$K$19,"")</f>
        <v>0</v>
      </c>
      <c r="J688" s="190">
        <f>IFERROR('Input| Projects'!M688*'Input| Escalations'!$K$19,"")</f>
        <v>0</v>
      </c>
      <c r="K688" s="190">
        <f>IFERROR('Input| Projects'!N688*'Input| Escalations'!$K$19,"")</f>
        <v>0</v>
      </c>
      <c r="L688" s="190">
        <f>IFERROR('Input| Projects'!O688*'Input| Escalations'!$K$19,"")</f>
        <v>0</v>
      </c>
      <c r="M688" s="150" t="str">
        <f>IF(ABS(SUM(F688:L688)-(SUM('Input| Projects'!I688:O688)*'Input| Escalations'!$K$19))&lt;0.0000001,"",1)</f>
        <v/>
      </c>
      <c r="N688" s="192">
        <f>'Input| Projects'!$Y688*INDEX('Input| Escalations'!$H$33:$N$33,MATCH('Calc| Project Costs'!N$9,'Input| Escalations'!$H$23:$N$23,0))+'Input| Projects'!$Z688*INDEX('Input| Escalations'!$H$34:$N$34,MATCH('Calc| Project Costs'!N$9,'Input| Escalations'!$H$23:$N$23,0))+'Input| Projects'!$AA688*INDEX('Input| Escalations'!$H$35:$N$35,MATCH('Calc| Project Costs'!N$9,'Input| Escalations'!$H$23:$N$23,0))+1</f>
        <v>1</v>
      </c>
      <c r="O688" s="192">
        <f>'Input| Projects'!$Y688*INDEX('Input| Escalations'!$H$33:$N$33,MATCH('Calc| Project Costs'!O$9,'Input| Escalations'!$H$23:$N$23,0))+'Input| Projects'!$Z688*INDEX('Input| Escalations'!$H$34:$N$34,MATCH('Calc| Project Costs'!O$9,'Input| Escalations'!$H$23:$N$23,0))+'Input| Projects'!$AA688*INDEX('Input| Escalations'!$H$35:$N$35,MATCH('Calc| Project Costs'!O$9,'Input| Escalations'!$H$23:$N$23,0))+1</f>
        <v>1</v>
      </c>
      <c r="P688" s="192">
        <f>'Input| Projects'!$Y688*INDEX('Input| Escalations'!$H$33:$N$33,MATCH('Calc| Project Costs'!P$9,'Input| Escalations'!$H$23:$N$23,0))+'Input| Projects'!$Z688*INDEX('Input| Escalations'!$H$34:$N$34,MATCH('Calc| Project Costs'!P$9,'Input| Escalations'!$H$23:$N$23,0))+'Input| Projects'!$AA688*INDEX('Input| Escalations'!$H$35:$N$35,MATCH('Calc| Project Costs'!P$9,'Input| Escalations'!$H$23:$N$23,0))+1</f>
        <v>1</v>
      </c>
      <c r="Q688" s="192">
        <f>'Input| Projects'!$Y688*INDEX('Input| Escalations'!$H$33:$N$33,MATCH('Calc| Project Costs'!Q$9,'Input| Escalations'!$H$23:$N$23,0))+'Input| Projects'!$Z688*INDEX('Input| Escalations'!$H$34:$N$34,MATCH('Calc| Project Costs'!Q$9,'Input| Escalations'!$H$23:$N$23,0))+'Input| Projects'!$AA688*INDEX('Input| Escalations'!$H$35:$N$35,MATCH('Calc| Project Costs'!Q$9,'Input| Escalations'!$H$23:$N$23,0))+1</f>
        <v>1</v>
      </c>
      <c r="R688" s="192">
        <f>'Input| Projects'!$Y688*INDEX('Input| Escalations'!$H$33:$N$33,MATCH('Calc| Project Costs'!R$9,'Input| Escalations'!$H$23:$N$23,0))+'Input| Projects'!$Z688*INDEX('Input| Escalations'!$H$34:$N$34,MATCH('Calc| Project Costs'!R$9,'Input| Escalations'!$H$23:$N$23,0))+'Input| Projects'!$AA688*INDEX('Input| Escalations'!$H$35:$N$35,MATCH('Calc| Project Costs'!R$9,'Input| Escalations'!$H$23:$N$23,0))+1</f>
        <v>1</v>
      </c>
      <c r="S688" s="192">
        <f>'Input| Projects'!$Y688*INDEX('Input| Escalations'!$H$33:$N$33,MATCH('Calc| Project Costs'!S$9,'Input| Escalations'!$H$23:$N$23,0))+'Input| Projects'!$Z688*INDEX('Input| Escalations'!$H$34:$N$34,MATCH('Calc| Project Costs'!S$9,'Input| Escalations'!$H$23:$N$23,0))+'Input| Projects'!$AA688*INDEX('Input| Escalations'!$H$35:$N$35,MATCH('Calc| Project Costs'!S$9,'Input| Escalations'!$H$23:$N$23,0))+1</f>
        <v>1</v>
      </c>
      <c r="T688" s="192">
        <f>'Input| Projects'!$Y688*INDEX('Input| Escalations'!$H$33:$N$33,MATCH('Calc| Project Costs'!T$9,'Input| Escalations'!$H$23:$N$23,0))+'Input| Projects'!$Z688*INDEX('Input| Escalations'!$H$34:$N$34,MATCH('Calc| Project Costs'!T$9,'Input| Escalations'!$H$23:$N$23,0))+'Input| Projects'!$AA688*INDEX('Input| Escalations'!$H$35:$N$35,MATCH('Calc| Project Costs'!T$9,'Input| Escalations'!$H$23:$N$23,0))+1</f>
        <v>1</v>
      </c>
      <c r="U688" s="106"/>
      <c r="V688" s="186">
        <f t="shared" si="329"/>
        <v>0</v>
      </c>
      <c r="W688" s="186">
        <f t="shared" si="330"/>
        <v>0</v>
      </c>
      <c r="X688" s="186">
        <f t="shared" si="331"/>
        <v>0</v>
      </c>
      <c r="Y688" s="186">
        <f t="shared" si="307"/>
        <v>0</v>
      </c>
      <c r="Z688" s="186">
        <f t="shared" si="308"/>
        <v>0</v>
      </c>
      <c r="AA688" s="186">
        <f t="shared" si="309"/>
        <v>0</v>
      </c>
      <c r="AB688" s="186">
        <f t="shared" si="310"/>
        <v>0</v>
      </c>
      <c r="AC688" s="106"/>
      <c r="AD688" s="186">
        <f>'Input| Projects'!Q688*N688*'Input| Escalations'!$K$19</f>
        <v>0</v>
      </c>
      <c r="AE688" s="186">
        <f>'Input| Projects'!R688*O688*'Input| Escalations'!$K$19</f>
        <v>0</v>
      </c>
      <c r="AF688" s="186">
        <f>'Input| Projects'!S688*P688*'Input| Escalations'!$K$19</f>
        <v>0</v>
      </c>
      <c r="AG688" s="186">
        <f>'Input| Projects'!T688*Q688*'Input| Escalations'!$K$19</f>
        <v>0</v>
      </c>
      <c r="AH688" s="186">
        <f>'Input| Projects'!U688*R688*'Input| Escalations'!$K$19</f>
        <v>0</v>
      </c>
      <c r="AI688" s="186">
        <f>'Input| Projects'!V688*S688*'Input| Escalations'!$K$19</f>
        <v>0</v>
      </c>
      <c r="AJ688" s="186">
        <f>'Input| Projects'!W688*T688*'Input| Escalations'!$K$19</f>
        <v>0</v>
      </c>
      <c r="AK688" s="106"/>
      <c r="AL688" s="186" t="str">
        <f>IFERROR(IF('Input| Overheads'!$C$42="Direct costs",SUMPRODUCT(--('Input| Projects'!$AC688="Yes"),'Calc| Overheads Allocation'!C$8,'Calc| Project Costs'!V688),IF('Input| Overheads'!$C$42="Internal labour",SUMPRODUCT(--('Input| Projects'!$AC688="Yes"),'Calc| Overheads Allocation'!C$8,'Calc| Project Costs'!V688,'Input| Projects'!$Y688),IF('Input| Overheads'!$C$42="DNSP defined",SUMPRODUCT(--('Input| Projects'!$AC688="Yes"),'Calc| Overheads Allocation'!C$61,'Input| Projects'!$AF688),""))),"")</f>
        <v/>
      </c>
      <c r="AM688" s="186" t="str">
        <f>IFERROR(IF('Input| Overheads'!$C$42="Direct costs",SUMPRODUCT(--('Input| Projects'!$AC688="Yes"),'Calc| Overheads Allocation'!D$8,'Calc| Project Costs'!W688),IF('Input| Overheads'!$C$42="Internal labour",SUMPRODUCT(--('Input| Projects'!$AC688="Yes"),'Calc| Overheads Allocation'!D$8,'Calc| Project Costs'!W688,'Input| Projects'!$Y688),IF('Input| Overheads'!$C$42="DNSP defined",SUMPRODUCT(--('Input| Projects'!$AC688="Yes"),'Calc| Overheads Allocation'!D$61,'Input| Projects'!$AF688),""))),"")</f>
        <v/>
      </c>
      <c r="AN688" s="186" t="str">
        <f>IFERROR(IF('Input| Overheads'!$C$42="Direct costs",SUMPRODUCT(--('Input| Projects'!$AC688="Yes"),'Calc| Overheads Allocation'!E$8,'Calc| Project Costs'!X688),IF('Input| Overheads'!$C$42="Internal labour",SUMPRODUCT(--('Input| Projects'!$AC688="Yes"),'Calc| Overheads Allocation'!E$8,'Calc| Project Costs'!X688,'Input| Projects'!$Y688),IF('Input| Overheads'!$C$42="DNSP defined",SUMPRODUCT(--('Input| Projects'!$AC688="Yes"),'Calc| Overheads Allocation'!E$61,'Input| Projects'!$AF688),""))),"")</f>
        <v/>
      </c>
      <c r="AO688" s="186" t="str">
        <f>IFERROR(IF('Input| Overheads'!$C$42="Direct costs",SUMPRODUCT(--('Input| Projects'!$AC688="Yes"),'Calc| Overheads Allocation'!F$8,'Calc| Project Costs'!Y688),IF('Input| Overheads'!$C$42="Internal labour",SUMPRODUCT(--('Input| Projects'!$AC688="Yes"),'Calc| Overheads Allocation'!F$8,'Calc| Project Costs'!Y688,'Input| Projects'!$Y688),IF('Input| Overheads'!$C$42="DNSP defined",SUMPRODUCT(--('Input| Projects'!$AC688="Yes"),'Calc| Overheads Allocation'!F$61,'Input| Projects'!$AF688),""))),"")</f>
        <v/>
      </c>
      <c r="AP688" s="186" t="str">
        <f>IFERROR(IF('Input| Overheads'!$C$42="Direct costs",SUMPRODUCT(--('Input| Projects'!$AC688="Yes"),'Calc| Overheads Allocation'!G$8,'Calc| Project Costs'!Z688),IF('Input| Overheads'!$C$42="Internal labour",SUMPRODUCT(--('Input| Projects'!$AC688="Yes"),'Calc| Overheads Allocation'!G$8,'Calc| Project Costs'!Z688,'Input| Projects'!$Y688),IF('Input| Overheads'!$C$42="DNSP defined",SUMPRODUCT(--('Input| Projects'!$AC688="Yes"),'Calc| Overheads Allocation'!G$61,'Input| Projects'!$AF688),""))),"")</f>
        <v/>
      </c>
      <c r="AQ688" s="186" t="str">
        <f>IFERROR(IF('Input| Overheads'!$C$42="Direct costs",SUMPRODUCT(--('Input| Projects'!$AC688="Yes"),'Calc| Overheads Allocation'!H$8,'Calc| Project Costs'!AA688),IF('Input| Overheads'!$C$42="Internal labour",SUMPRODUCT(--('Input| Projects'!$AC688="Yes"),'Calc| Overheads Allocation'!H$8,'Calc| Project Costs'!AA688,'Input| Projects'!$Y688),IF('Input| Overheads'!$C$42="DNSP defined",SUMPRODUCT(--('Input| Projects'!$AC688="Yes"),'Calc| Overheads Allocation'!H$61,'Input| Projects'!$AF688),""))),"")</f>
        <v/>
      </c>
      <c r="AR688" s="186" t="str">
        <f>IFERROR(IF('Input| Overheads'!$C$42="Direct costs",SUMPRODUCT(--('Input| Projects'!$AC688="Yes"),'Calc| Overheads Allocation'!I$8,'Calc| Project Costs'!AB688),IF('Input| Overheads'!$C$42="Internal labour",SUMPRODUCT(--('Input| Projects'!$AC688="Yes"),'Calc| Overheads Allocation'!I$8,'Calc| Project Costs'!AB688,'Input| Projects'!$Y688),IF('Input| Overheads'!$C$42="DNSP defined",SUMPRODUCT(--('Input| Projects'!$AC688="Yes"),'Calc| Overheads Allocation'!I$61,'Input| Projects'!$AF688),""))),"")</f>
        <v/>
      </c>
      <c r="AS688" s="106"/>
      <c r="AT688" s="186" t="str">
        <f>IFERROR(IF('Input| Overheads'!$C$42="Direct costs",SUMPRODUCT(--('Input| Projects'!$AD688="Yes"),'Calc| Overheads Allocation'!C$9,'Calc| Project Costs'!V688),IF('Input| Overheads'!$C$42="Internal labour",SUMPRODUCT(--('Input| Projects'!$AD688="Yes"),'Calc| Overheads Allocation'!C$9,'Calc| Project Costs'!V688,'Input| Projects'!$Y688),IF('Input| Overheads'!$C$42="DNSP defined",SUMPRODUCT(--('Input| Projects'!$AD688="Yes"),'Calc| Overheads Allocation'!C$62,'Input| Projects'!$AG688),""))),"")</f>
        <v/>
      </c>
      <c r="AU688" s="186" t="str">
        <f>IFERROR(IF('Input| Overheads'!$C$42="Direct costs",SUMPRODUCT(--('Input| Projects'!$AD688="Yes"),'Calc| Overheads Allocation'!D$9,'Calc| Project Costs'!W688),IF('Input| Overheads'!$C$42="Internal labour",SUMPRODUCT(--('Input| Projects'!$AD688="Yes"),'Calc| Overheads Allocation'!D$9,'Calc| Project Costs'!W688,'Input| Projects'!$Y688),IF('Input| Overheads'!$C$42="DNSP defined",SUMPRODUCT(--('Input| Projects'!$AD688="Yes"),'Calc| Overheads Allocation'!D$62,'Input| Projects'!$AG688),""))),"")</f>
        <v/>
      </c>
      <c r="AV688" s="186" t="str">
        <f>IFERROR(IF('Input| Overheads'!$C$42="Direct costs",SUMPRODUCT(--('Input| Projects'!$AD688="Yes"),'Calc| Overheads Allocation'!E$9,'Calc| Project Costs'!X688),IF('Input| Overheads'!$C$42="Internal labour",SUMPRODUCT(--('Input| Projects'!$AD688="Yes"),'Calc| Overheads Allocation'!E$9,'Calc| Project Costs'!X688,'Input| Projects'!$Y688),IF('Input| Overheads'!$C$42="DNSP defined",SUMPRODUCT(--('Input| Projects'!$AD688="Yes"),'Calc| Overheads Allocation'!E$62,'Input| Projects'!$AG688),""))),"")</f>
        <v/>
      </c>
      <c r="AW688" s="186" t="str">
        <f>IFERROR(IF('Input| Overheads'!$C$42="Direct costs",SUMPRODUCT(--('Input| Projects'!$AD688="Yes"),'Calc| Overheads Allocation'!F$9,'Calc| Project Costs'!Y688),IF('Input| Overheads'!$C$42="Internal labour",SUMPRODUCT(--('Input| Projects'!$AD688="Yes"),'Calc| Overheads Allocation'!F$9,'Calc| Project Costs'!Y688,'Input| Projects'!$Y688),IF('Input| Overheads'!$C$42="DNSP defined",SUMPRODUCT(--('Input| Projects'!$AD688="Yes"),'Calc| Overheads Allocation'!F$62,'Input| Projects'!$AG688),""))),"")</f>
        <v/>
      </c>
      <c r="AX688" s="186" t="str">
        <f>IFERROR(IF('Input| Overheads'!$C$42="Direct costs",SUMPRODUCT(--('Input| Projects'!$AD688="Yes"),'Calc| Overheads Allocation'!G$9,'Calc| Project Costs'!Z688),IF('Input| Overheads'!$C$42="Internal labour",SUMPRODUCT(--('Input| Projects'!$AD688="Yes"),'Calc| Overheads Allocation'!G$9,'Calc| Project Costs'!Z688,'Input| Projects'!$Y688),IF('Input| Overheads'!$C$42="DNSP defined",SUMPRODUCT(--('Input| Projects'!$AD688="Yes"),'Calc| Overheads Allocation'!G$62,'Input| Projects'!$AG688),""))),"")</f>
        <v/>
      </c>
      <c r="AY688" s="186" t="str">
        <f>IFERROR(IF('Input| Overheads'!$C$42="Direct costs",SUMPRODUCT(--('Input| Projects'!$AD688="Yes"),'Calc| Overheads Allocation'!H$9,'Calc| Project Costs'!AA688),IF('Input| Overheads'!$C$42="Internal labour",SUMPRODUCT(--('Input| Projects'!$AD688="Yes"),'Calc| Overheads Allocation'!H$9,'Calc| Project Costs'!AA688,'Input| Projects'!$Y688),IF('Input| Overheads'!$C$42="DNSP defined",SUMPRODUCT(--('Input| Projects'!$AD688="Yes"),'Calc| Overheads Allocation'!H$62,'Input| Projects'!$AG688),""))),"")</f>
        <v/>
      </c>
      <c r="AZ688" s="186" t="str">
        <f>IFERROR(IF('Input| Overheads'!$C$42="Direct costs",SUMPRODUCT(--('Input| Projects'!$AD688="Yes"),'Calc| Overheads Allocation'!I$9,'Calc| Project Costs'!AB688),IF('Input| Overheads'!$C$42="Internal labour",SUMPRODUCT(--('Input| Projects'!$AD688="Yes"),'Calc| Overheads Allocation'!I$9,'Calc| Project Costs'!AB688,'Input| Projects'!$Y688),IF('Input| Overheads'!$C$42="DNSP defined",SUMPRODUCT(--('Input| Projects'!$AD688="Yes"),'Calc| Overheads Allocation'!I$62,'Input| Projects'!$AG688),""))),"")</f>
        <v/>
      </c>
      <c r="BA688" s="106"/>
      <c r="BB688" s="186">
        <f t="shared" si="332"/>
        <v>0</v>
      </c>
      <c r="BC688" s="186">
        <f t="shared" si="333"/>
        <v>0</v>
      </c>
      <c r="BD688" s="186">
        <f t="shared" si="334"/>
        <v>0</v>
      </c>
      <c r="BE688" s="186">
        <f t="shared" si="311"/>
        <v>0</v>
      </c>
      <c r="BF688" s="186">
        <f t="shared" si="312"/>
        <v>0</v>
      </c>
      <c r="BG688" s="186">
        <f t="shared" si="313"/>
        <v>0</v>
      </c>
      <c r="BH688" s="186">
        <f t="shared" si="314"/>
        <v>0</v>
      </c>
      <c r="BI688" s="97"/>
      <c r="BJ688" s="186" t="str">
        <f t="shared" si="315"/>
        <v/>
      </c>
      <c r="BK688" s="186" t="str">
        <f t="shared" si="316"/>
        <v/>
      </c>
      <c r="BL688" s="186" t="str">
        <f t="shared" si="317"/>
        <v/>
      </c>
      <c r="BM688" s="186" t="str">
        <f t="shared" si="318"/>
        <v/>
      </c>
      <c r="BN688" s="186" t="str">
        <f t="shared" si="319"/>
        <v/>
      </c>
      <c r="BO688" s="186" t="str">
        <f t="shared" si="320"/>
        <v/>
      </c>
      <c r="BP688" s="186" t="str">
        <f t="shared" si="321"/>
        <v/>
      </c>
      <c r="BQ688" s="97"/>
      <c r="BR688" s="186">
        <f t="shared" si="322"/>
        <v>0</v>
      </c>
      <c r="BS688" s="186">
        <f t="shared" si="323"/>
        <v>0</v>
      </c>
      <c r="BT688" s="222">
        <f t="shared" si="324"/>
        <v>0</v>
      </c>
      <c r="BU688" s="222">
        <f t="shared" si="325"/>
        <v>0</v>
      </c>
      <c r="BV688" s="222">
        <f t="shared" si="326"/>
        <v>0</v>
      </c>
      <c r="BW688" s="222">
        <f t="shared" si="327"/>
        <v>0</v>
      </c>
      <c r="BX688" s="222">
        <f t="shared" si="328"/>
        <v>0</v>
      </c>
      <c r="BY688" s="106"/>
      <c r="BZ688" s="197" t="str">
        <f>IF(SUMIF('Input| Projects'!$AS$8:$CP$8,"Dx",'Input| Projects'!$AS688:$CP688)=0,"",SUMIF('Input| Projects'!$AS$8:$CP$8,"Dx",'Input| Projects'!$AS688:$CP688))</f>
        <v/>
      </c>
      <c r="CA688" s="197" t="str">
        <f>IF(SUMIF('Input| Projects'!$AS$8:$CP$8,"Tx",'Input| Projects'!$AS688:$CP688)=0,"",SUMIF('Input| Projects'!$AS$8:$CP$8,"Tx",'Input| Projects'!$AS688:$CP688))</f>
        <v/>
      </c>
      <c r="CB688" s="150" t="str">
        <f t="shared" si="335"/>
        <v/>
      </c>
    </row>
    <row r="689" spans="2:80" x14ac:dyDescent="0.2">
      <c r="B689" s="201">
        <f>IFERROR('Input| Projects'!B689,"")</f>
        <v>680</v>
      </c>
      <c r="C689" s="42" t="str">
        <f>IFERROR(IF('Input| Projects'!C689="","",'Input| Projects'!C689),"")</f>
        <v/>
      </c>
      <c r="D689" s="42" t="str">
        <f>IFERROR(IF('Input| Projects'!D689="","",'Input| Projects'!D689),"")</f>
        <v/>
      </c>
      <c r="E689" s="104"/>
      <c r="F689" s="190">
        <f>IFERROR('Input| Projects'!I689*'Input| Escalations'!$K$19,"")</f>
        <v>0</v>
      </c>
      <c r="G689" s="190">
        <f>IFERROR('Input| Projects'!J689*'Input| Escalations'!$K$19,"")</f>
        <v>0</v>
      </c>
      <c r="H689" s="190">
        <f>IFERROR('Input| Projects'!K689*'Input| Escalations'!$K$19,"")</f>
        <v>0</v>
      </c>
      <c r="I689" s="190">
        <f>IFERROR('Input| Projects'!L689*'Input| Escalations'!$K$19,"")</f>
        <v>0</v>
      </c>
      <c r="J689" s="190">
        <f>IFERROR('Input| Projects'!M689*'Input| Escalations'!$K$19,"")</f>
        <v>0</v>
      </c>
      <c r="K689" s="190">
        <f>IFERROR('Input| Projects'!N689*'Input| Escalations'!$K$19,"")</f>
        <v>0</v>
      </c>
      <c r="L689" s="190">
        <f>IFERROR('Input| Projects'!O689*'Input| Escalations'!$K$19,"")</f>
        <v>0</v>
      </c>
      <c r="M689" s="150" t="str">
        <f>IF(ABS(SUM(F689:L689)-(SUM('Input| Projects'!I689:O689)*'Input| Escalations'!$K$19))&lt;0.0000001,"",1)</f>
        <v/>
      </c>
      <c r="N689" s="192">
        <f>'Input| Projects'!$Y689*INDEX('Input| Escalations'!$H$33:$N$33,MATCH('Calc| Project Costs'!N$9,'Input| Escalations'!$H$23:$N$23,0))+'Input| Projects'!$Z689*INDEX('Input| Escalations'!$H$34:$N$34,MATCH('Calc| Project Costs'!N$9,'Input| Escalations'!$H$23:$N$23,0))+'Input| Projects'!$AA689*INDEX('Input| Escalations'!$H$35:$N$35,MATCH('Calc| Project Costs'!N$9,'Input| Escalations'!$H$23:$N$23,0))+1</f>
        <v>1</v>
      </c>
      <c r="O689" s="192">
        <f>'Input| Projects'!$Y689*INDEX('Input| Escalations'!$H$33:$N$33,MATCH('Calc| Project Costs'!O$9,'Input| Escalations'!$H$23:$N$23,0))+'Input| Projects'!$Z689*INDEX('Input| Escalations'!$H$34:$N$34,MATCH('Calc| Project Costs'!O$9,'Input| Escalations'!$H$23:$N$23,0))+'Input| Projects'!$AA689*INDEX('Input| Escalations'!$H$35:$N$35,MATCH('Calc| Project Costs'!O$9,'Input| Escalations'!$H$23:$N$23,0))+1</f>
        <v>1</v>
      </c>
      <c r="P689" s="192">
        <f>'Input| Projects'!$Y689*INDEX('Input| Escalations'!$H$33:$N$33,MATCH('Calc| Project Costs'!P$9,'Input| Escalations'!$H$23:$N$23,0))+'Input| Projects'!$Z689*INDEX('Input| Escalations'!$H$34:$N$34,MATCH('Calc| Project Costs'!P$9,'Input| Escalations'!$H$23:$N$23,0))+'Input| Projects'!$AA689*INDEX('Input| Escalations'!$H$35:$N$35,MATCH('Calc| Project Costs'!P$9,'Input| Escalations'!$H$23:$N$23,0))+1</f>
        <v>1</v>
      </c>
      <c r="Q689" s="192">
        <f>'Input| Projects'!$Y689*INDEX('Input| Escalations'!$H$33:$N$33,MATCH('Calc| Project Costs'!Q$9,'Input| Escalations'!$H$23:$N$23,0))+'Input| Projects'!$Z689*INDEX('Input| Escalations'!$H$34:$N$34,MATCH('Calc| Project Costs'!Q$9,'Input| Escalations'!$H$23:$N$23,0))+'Input| Projects'!$AA689*INDEX('Input| Escalations'!$H$35:$N$35,MATCH('Calc| Project Costs'!Q$9,'Input| Escalations'!$H$23:$N$23,0))+1</f>
        <v>1</v>
      </c>
      <c r="R689" s="192">
        <f>'Input| Projects'!$Y689*INDEX('Input| Escalations'!$H$33:$N$33,MATCH('Calc| Project Costs'!R$9,'Input| Escalations'!$H$23:$N$23,0))+'Input| Projects'!$Z689*INDEX('Input| Escalations'!$H$34:$N$34,MATCH('Calc| Project Costs'!R$9,'Input| Escalations'!$H$23:$N$23,0))+'Input| Projects'!$AA689*INDEX('Input| Escalations'!$H$35:$N$35,MATCH('Calc| Project Costs'!R$9,'Input| Escalations'!$H$23:$N$23,0))+1</f>
        <v>1</v>
      </c>
      <c r="S689" s="192">
        <f>'Input| Projects'!$Y689*INDEX('Input| Escalations'!$H$33:$N$33,MATCH('Calc| Project Costs'!S$9,'Input| Escalations'!$H$23:$N$23,0))+'Input| Projects'!$Z689*INDEX('Input| Escalations'!$H$34:$N$34,MATCH('Calc| Project Costs'!S$9,'Input| Escalations'!$H$23:$N$23,0))+'Input| Projects'!$AA689*INDEX('Input| Escalations'!$H$35:$N$35,MATCH('Calc| Project Costs'!S$9,'Input| Escalations'!$H$23:$N$23,0))+1</f>
        <v>1</v>
      </c>
      <c r="T689" s="192">
        <f>'Input| Projects'!$Y689*INDEX('Input| Escalations'!$H$33:$N$33,MATCH('Calc| Project Costs'!T$9,'Input| Escalations'!$H$23:$N$23,0))+'Input| Projects'!$Z689*INDEX('Input| Escalations'!$H$34:$N$34,MATCH('Calc| Project Costs'!T$9,'Input| Escalations'!$H$23:$N$23,0))+'Input| Projects'!$AA689*INDEX('Input| Escalations'!$H$35:$N$35,MATCH('Calc| Project Costs'!T$9,'Input| Escalations'!$H$23:$N$23,0))+1</f>
        <v>1</v>
      </c>
      <c r="U689" s="106"/>
      <c r="V689" s="186">
        <f t="shared" si="329"/>
        <v>0</v>
      </c>
      <c r="W689" s="186">
        <f t="shared" si="330"/>
        <v>0</v>
      </c>
      <c r="X689" s="186">
        <f t="shared" si="331"/>
        <v>0</v>
      </c>
      <c r="Y689" s="186">
        <f t="shared" si="307"/>
        <v>0</v>
      </c>
      <c r="Z689" s="186">
        <f t="shared" si="308"/>
        <v>0</v>
      </c>
      <c r="AA689" s="186">
        <f t="shared" si="309"/>
        <v>0</v>
      </c>
      <c r="AB689" s="186">
        <f t="shared" si="310"/>
        <v>0</v>
      </c>
      <c r="AC689" s="106"/>
      <c r="AD689" s="186">
        <f>'Input| Projects'!Q689*N689*'Input| Escalations'!$K$19</f>
        <v>0</v>
      </c>
      <c r="AE689" s="186">
        <f>'Input| Projects'!R689*O689*'Input| Escalations'!$K$19</f>
        <v>0</v>
      </c>
      <c r="AF689" s="186">
        <f>'Input| Projects'!S689*P689*'Input| Escalations'!$K$19</f>
        <v>0</v>
      </c>
      <c r="AG689" s="186">
        <f>'Input| Projects'!T689*Q689*'Input| Escalations'!$K$19</f>
        <v>0</v>
      </c>
      <c r="AH689" s="186">
        <f>'Input| Projects'!U689*R689*'Input| Escalations'!$K$19</f>
        <v>0</v>
      </c>
      <c r="AI689" s="186">
        <f>'Input| Projects'!V689*S689*'Input| Escalations'!$K$19</f>
        <v>0</v>
      </c>
      <c r="AJ689" s="186">
        <f>'Input| Projects'!W689*T689*'Input| Escalations'!$K$19</f>
        <v>0</v>
      </c>
      <c r="AK689" s="106"/>
      <c r="AL689" s="186" t="str">
        <f>IFERROR(IF('Input| Overheads'!$C$42="Direct costs",SUMPRODUCT(--('Input| Projects'!$AC689="Yes"),'Calc| Overheads Allocation'!C$8,'Calc| Project Costs'!V689),IF('Input| Overheads'!$C$42="Internal labour",SUMPRODUCT(--('Input| Projects'!$AC689="Yes"),'Calc| Overheads Allocation'!C$8,'Calc| Project Costs'!V689,'Input| Projects'!$Y689),IF('Input| Overheads'!$C$42="DNSP defined",SUMPRODUCT(--('Input| Projects'!$AC689="Yes"),'Calc| Overheads Allocation'!C$61,'Input| Projects'!$AF689),""))),"")</f>
        <v/>
      </c>
      <c r="AM689" s="186" t="str">
        <f>IFERROR(IF('Input| Overheads'!$C$42="Direct costs",SUMPRODUCT(--('Input| Projects'!$AC689="Yes"),'Calc| Overheads Allocation'!D$8,'Calc| Project Costs'!W689),IF('Input| Overheads'!$C$42="Internal labour",SUMPRODUCT(--('Input| Projects'!$AC689="Yes"),'Calc| Overheads Allocation'!D$8,'Calc| Project Costs'!W689,'Input| Projects'!$Y689),IF('Input| Overheads'!$C$42="DNSP defined",SUMPRODUCT(--('Input| Projects'!$AC689="Yes"),'Calc| Overheads Allocation'!D$61,'Input| Projects'!$AF689),""))),"")</f>
        <v/>
      </c>
      <c r="AN689" s="186" t="str">
        <f>IFERROR(IF('Input| Overheads'!$C$42="Direct costs",SUMPRODUCT(--('Input| Projects'!$AC689="Yes"),'Calc| Overheads Allocation'!E$8,'Calc| Project Costs'!X689),IF('Input| Overheads'!$C$42="Internal labour",SUMPRODUCT(--('Input| Projects'!$AC689="Yes"),'Calc| Overheads Allocation'!E$8,'Calc| Project Costs'!X689,'Input| Projects'!$Y689),IF('Input| Overheads'!$C$42="DNSP defined",SUMPRODUCT(--('Input| Projects'!$AC689="Yes"),'Calc| Overheads Allocation'!E$61,'Input| Projects'!$AF689),""))),"")</f>
        <v/>
      </c>
      <c r="AO689" s="186" t="str">
        <f>IFERROR(IF('Input| Overheads'!$C$42="Direct costs",SUMPRODUCT(--('Input| Projects'!$AC689="Yes"),'Calc| Overheads Allocation'!F$8,'Calc| Project Costs'!Y689),IF('Input| Overheads'!$C$42="Internal labour",SUMPRODUCT(--('Input| Projects'!$AC689="Yes"),'Calc| Overheads Allocation'!F$8,'Calc| Project Costs'!Y689,'Input| Projects'!$Y689),IF('Input| Overheads'!$C$42="DNSP defined",SUMPRODUCT(--('Input| Projects'!$AC689="Yes"),'Calc| Overheads Allocation'!F$61,'Input| Projects'!$AF689),""))),"")</f>
        <v/>
      </c>
      <c r="AP689" s="186" t="str">
        <f>IFERROR(IF('Input| Overheads'!$C$42="Direct costs",SUMPRODUCT(--('Input| Projects'!$AC689="Yes"),'Calc| Overheads Allocation'!G$8,'Calc| Project Costs'!Z689),IF('Input| Overheads'!$C$42="Internal labour",SUMPRODUCT(--('Input| Projects'!$AC689="Yes"),'Calc| Overheads Allocation'!G$8,'Calc| Project Costs'!Z689,'Input| Projects'!$Y689),IF('Input| Overheads'!$C$42="DNSP defined",SUMPRODUCT(--('Input| Projects'!$AC689="Yes"),'Calc| Overheads Allocation'!G$61,'Input| Projects'!$AF689),""))),"")</f>
        <v/>
      </c>
      <c r="AQ689" s="186" t="str">
        <f>IFERROR(IF('Input| Overheads'!$C$42="Direct costs",SUMPRODUCT(--('Input| Projects'!$AC689="Yes"),'Calc| Overheads Allocation'!H$8,'Calc| Project Costs'!AA689),IF('Input| Overheads'!$C$42="Internal labour",SUMPRODUCT(--('Input| Projects'!$AC689="Yes"),'Calc| Overheads Allocation'!H$8,'Calc| Project Costs'!AA689,'Input| Projects'!$Y689),IF('Input| Overheads'!$C$42="DNSP defined",SUMPRODUCT(--('Input| Projects'!$AC689="Yes"),'Calc| Overheads Allocation'!H$61,'Input| Projects'!$AF689),""))),"")</f>
        <v/>
      </c>
      <c r="AR689" s="186" t="str">
        <f>IFERROR(IF('Input| Overheads'!$C$42="Direct costs",SUMPRODUCT(--('Input| Projects'!$AC689="Yes"),'Calc| Overheads Allocation'!I$8,'Calc| Project Costs'!AB689),IF('Input| Overheads'!$C$42="Internal labour",SUMPRODUCT(--('Input| Projects'!$AC689="Yes"),'Calc| Overheads Allocation'!I$8,'Calc| Project Costs'!AB689,'Input| Projects'!$Y689),IF('Input| Overheads'!$C$42="DNSP defined",SUMPRODUCT(--('Input| Projects'!$AC689="Yes"),'Calc| Overheads Allocation'!I$61,'Input| Projects'!$AF689),""))),"")</f>
        <v/>
      </c>
      <c r="AS689" s="106"/>
      <c r="AT689" s="186" t="str">
        <f>IFERROR(IF('Input| Overheads'!$C$42="Direct costs",SUMPRODUCT(--('Input| Projects'!$AD689="Yes"),'Calc| Overheads Allocation'!C$9,'Calc| Project Costs'!V689),IF('Input| Overheads'!$C$42="Internal labour",SUMPRODUCT(--('Input| Projects'!$AD689="Yes"),'Calc| Overheads Allocation'!C$9,'Calc| Project Costs'!V689,'Input| Projects'!$Y689),IF('Input| Overheads'!$C$42="DNSP defined",SUMPRODUCT(--('Input| Projects'!$AD689="Yes"),'Calc| Overheads Allocation'!C$62,'Input| Projects'!$AG689),""))),"")</f>
        <v/>
      </c>
      <c r="AU689" s="186" t="str">
        <f>IFERROR(IF('Input| Overheads'!$C$42="Direct costs",SUMPRODUCT(--('Input| Projects'!$AD689="Yes"),'Calc| Overheads Allocation'!D$9,'Calc| Project Costs'!W689),IF('Input| Overheads'!$C$42="Internal labour",SUMPRODUCT(--('Input| Projects'!$AD689="Yes"),'Calc| Overheads Allocation'!D$9,'Calc| Project Costs'!W689,'Input| Projects'!$Y689),IF('Input| Overheads'!$C$42="DNSP defined",SUMPRODUCT(--('Input| Projects'!$AD689="Yes"),'Calc| Overheads Allocation'!D$62,'Input| Projects'!$AG689),""))),"")</f>
        <v/>
      </c>
      <c r="AV689" s="186" t="str">
        <f>IFERROR(IF('Input| Overheads'!$C$42="Direct costs",SUMPRODUCT(--('Input| Projects'!$AD689="Yes"),'Calc| Overheads Allocation'!E$9,'Calc| Project Costs'!X689),IF('Input| Overheads'!$C$42="Internal labour",SUMPRODUCT(--('Input| Projects'!$AD689="Yes"),'Calc| Overheads Allocation'!E$9,'Calc| Project Costs'!X689,'Input| Projects'!$Y689),IF('Input| Overheads'!$C$42="DNSP defined",SUMPRODUCT(--('Input| Projects'!$AD689="Yes"),'Calc| Overheads Allocation'!E$62,'Input| Projects'!$AG689),""))),"")</f>
        <v/>
      </c>
      <c r="AW689" s="186" t="str">
        <f>IFERROR(IF('Input| Overheads'!$C$42="Direct costs",SUMPRODUCT(--('Input| Projects'!$AD689="Yes"),'Calc| Overheads Allocation'!F$9,'Calc| Project Costs'!Y689),IF('Input| Overheads'!$C$42="Internal labour",SUMPRODUCT(--('Input| Projects'!$AD689="Yes"),'Calc| Overheads Allocation'!F$9,'Calc| Project Costs'!Y689,'Input| Projects'!$Y689),IF('Input| Overheads'!$C$42="DNSP defined",SUMPRODUCT(--('Input| Projects'!$AD689="Yes"),'Calc| Overheads Allocation'!F$62,'Input| Projects'!$AG689),""))),"")</f>
        <v/>
      </c>
      <c r="AX689" s="186" t="str">
        <f>IFERROR(IF('Input| Overheads'!$C$42="Direct costs",SUMPRODUCT(--('Input| Projects'!$AD689="Yes"),'Calc| Overheads Allocation'!G$9,'Calc| Project Costs'!Z689),IF('Input| Overheads'!$C$42="Internal labour",SUMPRODUCT(--('Input| Projects'!$AD689="Yes"),'Calc| Overheads Allocation'!G$9,'Calc| Project Costs'!Z689,'Input| Projects'!$Y689),IF('Input| Overheads'!$C$42="DNSP defined",SUMPRODUCT(--('Input| Projects'!$AD689="Yes"),'Calc| Overheads Allocation'!G$62,'Input| Projects'!$AG689),""))),"")</f>
        <v/>
      </c>
      <c r="AY689" s="186" t="str">
        <f>IFERROR(IF('Input| Overheads'!$C$42="Direct costs",SUMPRODUCT(--('Input| Projects'!$AD689="Yes"),'Calc| Overheads Allocation'!H$9,'Calc| Project Costs'!AA689),IF('Input| Overheads'!$C$42="Internal labour",SUMPRODUCT(--('Input| Projects'!$AD689="Yes"),'Calc| Overheads Allocation'!H$9,'Calc| Project Costs'!AA689,'Input| Projects'!$Y689),IF('Input| Overheads'!$C$42="DNSP defined",SUMPRODUCT(--('Input| Projects'!$AD689="Yes"),'Calc| Overheads Allocation'!H$62,'Input| Projects'!$AG689),""))),"")</f>
        <v/>
      </c>
      <c r="AZ689" s="186" t="str">
        <f>IFERROR(IF('Input| Overheads'!$C$42="Direct costs",SUMPRODUCT(--('Input| Projects'!$AD689="Yes"),'Calc| Overheads Allocation'!I$9,'Calc| Project Costs'!AB689),IF('Input| Overheads'!$C$42="Internal labour",SUMPRODUCT(--('Input| Projects'!$AD689="Yes"),'Calc| Overheads Allocation'!I$9,'Calc| Project Costs'!AB689,'Input| Projects'!$Y689),IF('Input| Overheads'!$C$42="DNSP defined",SUMPRODUCT(--('Input| Projects'!$AD689="Yes"),'Calc| Overheads Allocation'!I$62,'Input| Projects'!$AG689),""))),"")</f>
        <v/>
      </c>
      <c r="BA689" s="106"/>
      <c r="BB689" s="186">
        <f t="shared" si="332"/>
        <v>0</v>
      </c>
      <c r="BC689" s="186">
        <f t="shared" si="333"/>
        <v>0</v>
      </c>
      <c r="BD689" s="186">
        <f t="shared" si="334"/>
        <v>0</v>
      </c>
      <c r="BE689" s="186">
        <f t="shared" si="311"/>
        <v>0</v>
      </c>
      <c r="BF689" s="186">
        <f t="shared" si="312"/>
        <v>0</v>
      </c>
      <c r="BG689" s="186">
        <f t="shared" si="313"/>
        <v>0</v>
      </c>
      <c r="BH689" s="186">
        <f t="shared" si="314"/>
        <v>0</v>
      </c>
      <c r="BI689" s="97"/>
      <c r="BJ689" s="186" t="str">
        <f t="shared" si="315"/>
        <v/>
      </c>
      <c r="BK689" s="186" t="str">
        <f t="shared" si="316"/>
        <v/>
      </c>
      <c r="BL689" s="186" t="str">
        <f t="shared" si="317"/>
        <v/>
      </c>
      <c r="BM689" s="186" t="str">
        <f t="shared" si="318"/>
        <v/>
      </c>
      <c r="BN689" s="186" t="str">
        <f t="shared" si="319"/>
        <v/>
      </c>
      <c r="BO689" s="186" t="str">
        <f t="shared" si="320"/>
        <v/>
      </c>
      <c r="BP689" s="186" t="str">
        <f t="shared" si="321"/>
        <v/>
      </c>
      <c r="BQ689" s="97"/>
      <c r="BR689" s="186">
        <f t="shared" si="322"/>
        <v>0</v>
      </c>
      <c r="BS689" s="186">
        <f t="shared" si="323"/>
        <v>0</v>
      </c>
      <c r="BT689" s="222">
        <f t="shared" si="324"/>
        <v>0</v>
      </c>
      <c r="BU689" s="222">
        <f t="shared" si="325"/>
        <v>0</v>
      </c>
      <c r="BV689" s="222">
        <f t="shared" si="326"/>
        <v>0</v>
      </c>
      <c r="BW689" s="222">
        <f t="shared" si="327"/>
        <v>0</v>
      </c>
      <c r="BX689" s="222">
        <f t="shared" si="328"/>
        <v>0</v>
      </c>
      <c r="BY689" s="106"/>
      <c r="BZ689" s="197" t="str">
        <f>IF(SUMIF('Input| Projects'!$AS$8:$CP$8,"Dx",'Input| Projects'!$AS689:$CP689)=0,"",SUMIF('Input| Projects'!$AS$8:$CP$8,"Dx",'Input| Projects'!$AS689:$CP689))</f>
        <v/>
      </c>
      <c r="CA689" s="197" t="str">
        <f>IF(SUMIF('Input| Projects'!$AS$8:$CP$8,"Tx",'Input| Projects'!$AS689:$CP689)=0,"",SUMIF('Input| Projects'!$AS$8:$CP$8,"Tx",'Input| Projects'!$AS689:$CP689))</f>
        <v/>
      </c>
      <c r="CB689" s="150" t="str">
        <f t="shared" si="335"/>
        <v/>
      </c>
    </row>
    <row r="690" spans="2:80" x14ac:dyDescent="0.2">
      <c r="B690" s="201">
        <f>IFERROR('Input| Projects'!B690,"")</f>
        <v>681</v>
      </c>
      <c r="C690" s="42" t="str">
        <f>IFERROR(IF('Input| Projects'!C690="","",'Input| Projects'!C690),"")</f>
        <v/>
      </c>
      <c r="D690" s="42" t="str">
        <f>IFERROR(IF('Input| Projects'!D690="","",'Input| Projects'!D690),"")</f>
        <v/>
      </c>
      <c r="E690" s="104"/>
      <c r="F690" s="190">
        <f>IFERROR('Input| Projects'!I690*'Input| Escalations'!$K$19,"")</f>
        <v>0</v>
      </c>
      <c r="G690" s="190">
        <f>IFERROR('Input| Projects'!J690*'Input| Escalations'!$K$19,"")</f>
        <v>0</v>
      </c>
      <c r="H690" s="190">
        <f>IFERROR('Input| Projects'!K690*'Input| Escalations'!$K$19,"")</f>
        <v>0</v>
      </c>
      <c r="I690" s="190">
        <f>IFERROR('Input| Projects'!L690*'Input| Escalations'!$K$19,"")</f>
        <v>0</v>
      </c>
      <c r="J690" s="190">
        <f>IFERROR('Input| Projects'!M690*'Input| Escalations'!$K$19,"")</f>
        <v>0</v>
      </c>
      <c r="K690" s="190">
        <f>IFERROR('Input| Projects'!N690*'Input| Escalations'!$K$19,"")</f>
        <v>0</v>
      </c>
      <c r="L690" s="190">
        <f>IFERROR('Input| Projects'!O690*'Input| Escalations'!$K$19,"")</f>
        <v>0</v>
      </c>
      <c r="M690" s="150" t="str">
        <f>IF(ABS(SUM(F690:L690)-(SUM('Input| Projects'!I690:O690)*'Input| Escalations'!$K$19))&lt;0.0000001,"",1)</f>
        <v/>
      </c>
      <c r="N690" s="192">
        <f>'Input| Projects'!$Y690*INDEX('Input| Escalations'!$H$33:$N$33,MATCH('Calc| Project Costs'!N$9,'Input| Escalations'!$H$23:$N$23,0))+'Input| Projects'!$Z690*INDEX('Input| Escalations'!$H$34:$N$34,MATCH('Calc| Project Costs'!N$9,'Input| Escalations'!$H$23:$N$23,0))+'Input| Projects'!$AA690*INDEX('Input| Escalations'!$H$35:$N$35,MATCH('Calc| Project Costs'!N$9,'Input| Escalations'!$H$23:$N$23,0))+1</f>
        <v>1</v>
      </c>
      <c r="O690" s="192">
        <f>'Input| Projects'!$Y690*INDEX('Input| Escalations'!$H$33:$N$33,MATCH('Calc| Project Costs'!O$9,'Input| Escalations'!$H$23:$N$23,0))+'Input| Projects'!$Z690*INDEX('Input| Escalations'!$H$34:$N$34,MATCH('Calc| Project Costs'!O$9,'Input| Escalations'!$H$23:$N$23,0))+'Input| Projects'!$AA690*INDEX('Input| Escalations'!$H$35:$N$35,MATCH('Calc| Project Costs'!O$9,'Input| Escalations'!$H$23:$N$23,0))+1</f>
        <v>1</v>
      </c>
      <c r="P690" s="192">
        <f>'Input| Projects'!$Y690*INDEX('Input| Escalations'!$H$33:$N$33,MATCH('Calc| Project Costs'!P$9,'Input| Escalations'!$H$23:$N$23,0))+'Input| Projects'!$Z690*INDEX('Input| Escalations'!$H$34:$N$34,MATCH('Calc| Project Costs'!P$9,'Input| Escalations'!$H$23:$N$23,0))+'Input| Projects'!$AA690*INDEX('Input| Escalations'!$H$35:$N$35,MATCH('Calc| Project Costs'!P$9,'Input| Escalations'!$H$23:$N$23,0))+1</f>
        <v>1</v>
      </c>
      <c r="Q690" s="192">
        <f>'Input| Projects'!$Y690*INDEX('Input| Escalations'!$H$33:$N$33,MATCH('Calc| Project Costs'!Q$9,'Input| Escalations'!$H$23:$N$23,0))+'Input| Projects'!$Z690*INDEX('Input| Escalations'!$H$34:$N$34,MATCH('Calc| Project Costs'!Q$9,'Input| Escalations'!$H$23:$N$23,0))+'Input| Projects'!$AA690*INDEX('Input| Escalations'!$H$35:$N$35,MATCH('Calc| Project Costs'!Q$9,'Input| Escalations'!$H$23:$N$23,0))+1</f>
        <v>1</v>
      </c>
      <c r="R690" s="192">
        <f>'Input| Projects'!$Y690*INDEX('Input| Escalations'!$H$33:$N$33,MATCH('Calc| Project Costs'!R$9,'Input| Escalations'!$H$23:$N$23,0))+'Input| Projects'!$Z690*INDEX('Input| Escalations'!$H$34:$N$34,MATCH('Calc| Project Costs'!R$9,'Input| Escalations'!$H$23:$N$23,0))+'Input| Projects'!$AA690*INDEX('Input| Escalations'!$H$35:$N$35,MATCH('Calc| Project Costs'!R$9,'Input| Escalations'!$H$23:$N$23,0))+1</f>
        <v>1</v>
      </c>
      <c r="S690" s="192">
        <f>'Input| Projects'!$Y690*INDEX('Input| Escalations'!$H$33:$N$33,MATCH('Calc| Project Costs'!S$9,'Input| Escalations'!$H$23:$N$23,0))+'Input| Projects'!$Z690*INDEX('Input| Escalations'!$H$34:$N$34,MATCH('Calc| Project Costs'!S$9,'Input| Escalations'!$H$23:$N$23,0))+'Input| Projects'!$AA690*INDEX('Input| Escalations'!$H$35:$N$35,MATCH('Calc| Project Costs'!S$9,'Input| Escalations'!$H$23:$N$23,0))+1</f>
        <v>1</v>
      </c>
      <c r="T690" s="192">
        <f>'Input| Projects'!$Y690*INDEX('Input| Escalations'!$H$33:$N$33,MATCH('Calc| Project Costs'!T$9,'Input| Escalations'!$H$23:$N$23,0))+'Input| Projects'!$Z690*INDEX('Input| Escalations'!$H$34:$N$34,MATCH('Calc| Project Costs'!T$9,'Input| Escalations'!$H$23:$N$23,0))+'Input| Projects'!$AA690*INDEX('Input| Escalations'!$H$35:$N$35,MATCH('Calc| Project Costs'!T$9,'Input| Escalations'!$H$23:$N$23,0))+1</f>
        <v>1</v>
      </c>
      <c r="U690" s="106"/>
      <c r="V690" s="186">
        <f t="shared" si="329"/>
        <v>0</v>
      </c>
      <c r="W690" s="186">
        <f t="shared" si="330"/>
        <v>0</v>
      </c>
      <c r="X690" s="186">
        <f t="shared" si="331"/>
        <v>0</v>
      </c>
      <c r="Y690" s="186">
        <f t="shared" si="307"/>
        <v>0</v>
      </c>
      <c r="Z690" s="186">
        <f t="shared" si="308"/>
        <v>0</v>
      </c>
      <c r="AA690" s="186">
        <f t="shared" si="309"/>
        <v>0</v>
      </c>
      <c r="AB690" s="186">
        <f t="shared" si="310"/>
        <v>0</v>
      </c>
      <c r="AC690" s="106"/>
      <c r="AD690" s="186">
        <f>'Input| Projects'!Q690*N690*'Input| Escalations'!$K$19</f>
        <v>0</v>
      </c>
      <c r="AE690" s="186">
        <f>'Input| Projects'!R690*O690*'Input| Escalations'!$K$19</f>
        <v>0</v>
      </c>
      <c r="AF690" s="186">
        <f>'Input| Projects'!S690*P690*'Input| Escalations'!$K$19</f>
        <v>0</v>
      </c>
      <c r="AG690" s="186">
        <f>'Input| Projects'!T690*Q690*'Input| Escalations'!$K$19</f>
        <v>0</v>
      </c>
      <c r="AH690" s="186">
        <f>'Input| Projects'!U690*R690*'Input| Escalations'!$K$19</f>
        <v>0</v>
      </c>
      <c r="AI690" s="186">
        <f>'Input| Projects'!V690*S690*'Input| Escalations'!$K$19</f>
        <v>0</v>
      </c>
      <c r="AJ690" s="186">
        <f>'Input| Projects'!W690*T690*'Input| Escalations'!$K$19</f>
        <v>0</v>
      </c>
      <c r="AK690" s="106"/>
      <c r="AL690" s="186" t="str">
        <f>IFERROR(IF('Input| Overheads'!$C$42="Direct costs",SUMPRODUCT(--('Input| Projects'!$AC690="Yes"),'Calc| Overheads Allocation'!C$8,'Calc| Project Costs'!V690),IF('Input| Overheads'!$C$42="Internal labour",SUMPRODUCT(--('Input| Projects'!$AC690="Yes"),'Calc| Overheads Allocation'!C$8,'Calc| Project Costs'!V690,'Input| Projects'!$Y690),IF('Input| Overheads'!$C$42="DNSP defined",SUMPRODUCT(--('Input| Projects'!$AC690="Yes"),'Calc| Overheads Allocation'!C$61,'Input| Projects'!$AF690),""))),"")</f>
        <v/>
      </c>
      <c r="AM690" s="186" t="str">
        <f>IFERROR(IF('Input| Overheads'!$C$42="Direct costs",SUMPRODUCT(--('Input| Projects'!$AC690="Yes"),'Calc| Overheads Allocation'!D$8,'Calc| Project Costs'!W690),IF('Input| Overheads'!$C$42="Internal labour",SUMPRODUCT(--('Input| Projects'!$AC690="Yes"),'Calc| Overheads Allocation'!D$8,'Calc| Project Costs'!W690,'Input| Projects'!$Y690),IF('Input| Overheads'!$C$42="DNSP defined",SUMPRODUCT(--('Input| Projects'!$AC690="Yes"),'Calc| Overheads Allocation'!D$61,'Input| Projects'!$AF690),""))),"")</f>
        <v/>
      </c>
      <c r="AN690" s="186" t="str">
        <f>IFERROR(IF('Input| Overheads'!$C$42="Direct costs",SUMPRODUCT(--('Input| Projects'!$AC690="Yes"),'Calc| Overheads Allocation'!E$8,'Calc| Project Costs'!X690),IF('Input| Overheads'!$C$42="Internal labour",SUMPRODUCT(--('Input| Projects'!$AC690="Yes"),'Calc| Overheads Allocation'!E$8,'Calc| Project Costs'!X690,'Input| Projects'!$Y690),IF('Input| Overheads'!$C$42="DNSP defined",SUMPRODUCT(--('Input| Projects'!$AC690="Yes"),'Calc| Overheads Allocation'!E$61,'Input| Projects'!$AF690),""))),"")</f>
        <v/>
      </c>
      <c r="AO690" s="186" t="str">
        <f>IFERROR(IF('Input| Overheads'!$C$42="Direct costs",SUMPRODUCT(--('Input| Projects'!$AC690="Yes"),'Calc| Overheads Allocation'!F$8,'Calc| Project Costs'!Y690),IF('Input| Overheads'!$C$42="Internal labour",SUMPRODUCT(--('Input| Projects'!$AC690="Yes"),'Calc| Overheads Allocation'!F$8,'Calc| Project Costs'!Y690,'Input| Projects'!$Y690),IF('Input| Overheads'!$C$42="DNSP defined",SUMPRODUCT(--('Input| Projects'!$AC690="Yes"),'Calc| Overheads Allocation'!F$61,'Input| Projects'!$AF690),""))),"")</f>
        <v/>
      </c>
      <c r="AP690" s="186" t="str">
        <f>IFERROR(IF('Input| Overheads'!$C$42="Direct costs",SUMPRODUCT(--('Input| Projects'!$AC690="Yes"),'Calc| Overheads Allocation'!G$8,'Calc| Project Costs'!Z690),IF('Input| Overheads'!$C$42="Internal labour",SUMPRODUCT(--('Input| Projects'!$AC690="Yes"),'Calc| Overheads Allocation'!G$8,'Calc| Project Costs'!Z690,'Input| Projects'!$Y690),IF('Input| Overheads'!$C$42="DNSP defined",SUMPRODUCT(--('Input| Projects'!$AC690="Yes"),'Calc| Overheads Allocation'!G$61,'Input| Projects'!$AF690),""))),"")</f>
        <v/>
      </c>
      <c r="AQ690" s="186" t="str">
        <f>IFERROR(IF('Input| Overheads'!$C$42="Direct costs",SUMPRODUCT(--('Input| Projects'!$AC690="Yes"),'Calc| Overheads Allocation'!H$8,'Calc| Project Costs'!AA690),IF('Input| Overheads'!$C$42="Internal labour",SUMPRODUCT(--('Input| Projects'!$AC690="Yes"),'Calc| Overheads Allocation'!H$8,'Calc| Project Costs'!AA690,'Input| Projects'!$Y690),IF('Input| Overheads'!$C$42="DNSP defined",SUMPRODUCT(--('Input| Projects'!$AC690="Yes"),'Calc| Overheads Allocation'!H$61,'Input| Projects'!$AF690),""))),"")</f>
        <v/>
      </c>
      <c r="AR690" s="186" t="str">
        <f>IFERROR(IF('Input| Overheads'!$C$42="Direct costs",SUMPRODUCT(--('Input| Projects'!$AC690="Yes"),'Calc| Overheads Allocation'!I$8,'Calc| Project Costs'!AB690),IF('Input| Overheads'!$C$42="Internal labour",SUMPRODUCT(--('Input| Projects'!$AC690="Yes"),'Calc| Overheads Allocation'!I$8,'Calc| Project Costs'!AB690,'Input| Projects'!$Y690),IF('Input| Overheads'!$C$42="DNSP defined",SUMPRODUCT(--('Input| Projects'!$AC690="Yes"),'Calc| Overheads Allocation'!I$61,'Input| Projects'!$AF690),""))),"")</f>
        <v/>
      </c>
      <c r="AS690" s="106"/>
      <c r="AT690" s="186" t="str">
        <f>IFERROR(IF('Input| Overheads'!$C$42="Direct costs",SUMPRODUCT(--('Input| Projects'!$AD690="Yes"),'Calc| Overheads Allocation'!C$9,'Calc| Project Costs'!V690),IF('Input| Overheads'!$C$42="Internal labour",SUMPRODUCT(--('Input| Projects'!$AD690="Yes"),'Calc| Overheads Allocation'!C$9,'Calc| Project Costs'!V690,'Input| Projects'!$Y690),IF('Input| Overheads'!$C$42="DNSP defined",SUMPRODUCT(--('Input| Projects'!$AD690="Yes"),'Calc| Overheads Allocation'!C$62,'Input| Projects'!$AG690),""))),"")</f>
        <v/>
      </c>
      <c r="AU690" s="186" t="str">
        <f>IFERROR(IF('Input| Overheads'!$C$42="Direct costs",SUMPRODUCT(--('Input| Projects'!$AD690="Yes"),'Calc| Overheads Allocation'!D$9,'Calc| Project Costs'!W690),IF('Input| Overheads'!$C$42="Internal labour",SUMPRODUCT(--('Input| Projects'!$AD690="Yes"),'Calc| Overheads Allocation'!D$9,'Calc| Project Costs'!W690,'Input| Projects'!$Y690),IF('Input| Overheads'!$C$42="DNSP defined",SUMPRODUCT(--('Input| Projects'!$AD690="Yes"),'Calc| Overheads Allocation'!D$62,'Input| Projects'!$AG690),""))),"")</f>
        <v/>
      </c>
      <c r="AV690" s="186" t="str">
        <f>IFERROR(IF('Input| Overheads'!$C$42="Direct costs",SUMPRODUCT(--('Input| Projects'!$AD690="Yes"),'Calc| Overheads Allocation'!E$9,'Calc| Project Costs'!X690),IF('Input| Overheads'!$C$42="Internal labour",SUMPRODUCT(--('Input| Projects'!$AD690="Yes"),'Calc| Overheads Allocation'!E$9,'Calc| Project Costs'!X690,'Input| Projects'!$Y690),IF('Input| Overheads'!$C$42="DNSP defined",SUMPRODUCT(--('Input| Projects'!$AD690="Yes"),'Calc| Overheads Allocation'!E$62,'Input| Projects'!$AG690),""))),"")</f>
        <v/>
      </c>
      <c r="AW690" s="186" t="str">
        <f>IFERROR(IF('Input| Overheads'!$C$42="Direct costs",SUMPRODUCT(--('Input| Projects'!$AD690="Yes"),'Calc| Overheads Allocation'!F$9,'Calc| Project Costs'!Y690),IF('Input| Overheads'!$C$42="Internal labour",SUMPRODUCT(--('Input| Projects'!$AD690="Yes"),'Calc| Overheads Allocation'!F$9,'Calc| Project Costs'!Y690,'Input| Projects'!$Y690),IF('Input| Overheads'!$C$42="DNSP defined",SUMPRODUCT(--('Input| Projects'!$AD690="Yes"),'Calc| Overheads Allocation'!F$62,'Input| Projects'!$AG690),""))),"")</f>
        <v/>
      </c>
      <c r="AX690" s="186" t="str">
        <f>IFERROR(IF('Input| Overheads'!$C$42="Direct costs",SUMPRODUCT(--('Input| Projects'!$AD690="Yes"),'Calc| Overheads Allocation'!G$9,'Calc| Project Costs'!Z690),IF('Input| Overheads'!$C$42="Internal labour",SUMPRODUCT(--('Input| Projects'!$AD690="Yes"),'Calc| Overheads Allocation'!G$9,'Calc| Project Costs'!Z690,'Input| Projects'!$Y690),IF('Input| Overheads'!$C$42="DNSP defined",SUMPRODUCT(--('Input| Projects'!$AD690="Yes"),'Calc| Overheads Allocation'!G$62,'Input| Projects'!$AG690),""))),"")</f>
        <v/>
      </c>
      <c r="AY690" s="186" t="str">
        <f>IFERROR(IF('Input| Overheads'!$C$42="Direct costs",SUMPRODUCT(--('Input| Projects'!$AD690="Yes"),'Calc| Overheads Allocation'!H$9,'Calc| Project Costs'!AA690),IF('Input| Overheads'!$C$42="Internal labour",SUMPRODUCT(--('Input| Projects'!$AD690="Yes"),'Calc| Overheads Allocation'!H$9,'Calc| Project Costs'!AA690,'Input| Projects'!$Y690),IF('Input| Overheads'!$C$42="DNSP defined",SUMPRODUCT(--('Input| Projects'!$AD690="Yes"),'Calc| Overheads Allocation'!H$62,'Input| Projects'!$AG690),""))),"")</f>
        <v/>
      </c>
      <c r="AZ690" s="186" t="str">
        <f>IFERROR(IF('Input| Overheads'!$C$42="Direct costs",SUMPRODUCT(--('Input| Projects'!$AD690="Yes"),'Calc| Overheads Allocation'!I$9,'Calc| Project Costs'!AB690),IF('Input| Overheads'!$C$42="Internal labour",SUMPRODUCT(--('Input| Projects'!$AD690="Yes"),'Calc| Overheads Allocation'!I$9,'Calc| Project Costs'!AB690,'Input| Projects'!$Y690),IF('Input| Overheads'!$C$42="DNSP defined",SUMPRODUCT(--('Input| Projects'!$AD690="Yes"),'Calc| Overheads Allocation'!I$62,'Input| Projects'!$AG690),""))),"")</f>
        <v/>
      </c>
      <c r="BA690" s="106"/>
      <c r="BB690" s="186">
        <f t="shared" si="332"/>
        <v>0</v>
      </c>
      <c r="BC690" s="186">
        <f t="shared" si="333"/>
        <v>0</v>
      </c>
      <c r="BD690" s="186">
        <f t="shared" si="334"/>
        <v>0</v>
      </c>
      <c r="BE690" s="186">
        <f t="shared" si="311"/>
        <v>0</v>
      </c>
      <c r="BF690" s="186">
        <f t="shared" si="312"/>
        <v>0</v>
      </c>
      <c r="BG690" s="186">
        <f t="shared" si="313"/>
        <v>0</v>
      </c>
      <c r="BH690" s="186">
        <f t="shared" si="314"/>
        <v>0</v>
      </c>
      <c r="BI690" s="97"/>
      <c r="BJ690" s="186" t="str">
        <f t="shared" si="315"/>
        <v/>
      </c>
      <c r="BK690" s="186" t="str">
        <f t="shared" si="316"/>
        <v/>
      </c>
      <c r="BL690" s="186" t="str">
        <f t="shared" si="317"/>
        <v/>
      </c>
      <c r="BM690" s="186" t="str">
        <f t="shared" si="318"/>
        <v/>
      </c>
      <c r="BN690" s="186" t="str">
        <f t="shared" si="319"/>
        <v/>
      </c>
      <c r="BO690" s="186" t="str">
        <f t="shared" si="320"/>
        <v/>
      </c>
      <c r="BP690" s="186" t="str">
        <f t="shared" si="321"/>
        <v/>
      </c>
      <c r="BQ690" s="97"/>
      <c r="BR690" s="186">
        <f t="shared" si="322"/>
        <v>0</v>
      </c>
      <c r="BS690" s="186">
        <f t="shared" si="323"/>
        <v>0</v>
      </c>
      <c r="BT690" s="222">
        <f t="shared" si="324"/>
        <v>0</v>
      </c>
      <c r="BU690" s="222">
        <f t="shared" si="325"/>
        <v>0</v>
      </c>
      <c r="BV690" s="222">
        <f t="shared" si="326"/>
        <v>0</v>
      </c>
      <c r="BW690" s="222">
        <f t="shared" si="327"/>
        <v>0</v>
      </c>
      <c r="BX690" s="222">
        <f t="shared" si="328"/>
        <v>0</v>
      </c>
      <c r="BY690" s="106"/>
      <c r="BZ690" s="197" t="str">
        <f>IF(SUMIF('Input| Projects'!$AS$8:$CP$8,"Dx",'Input| Projects'!$AS690:$CP690)=0,"",SUMIF('Input| Projects'!$AS$8:$CP$8,"Dx",'Input| Projects'!$AS690:$CP690))</f>
        <v/>
      </c>
      <c r="CA690" s="197" t="str">
        <f>IF(SUMIF('Input| Projects'!$AS$8:$CP$8,"Tx",'Input| Projects'!$AS690:$CP690)=0,"",SUMIF('Input| Projects'!$AS$8:$CP$8,"Tx",'Input| Projects'!$AS690:$CP690))</f>
        <v/>
      </c>
      <c r="CB690" s="150" t="str">
        <f t="shared" si="335"/>
        <v/>
      </c>
    </row>
    <row r="691" spans="2:80" x14ac:dyDescent="0.2">
      <c r="B691" s="201">
        <f>IFERROR('Input| Projects'!B691,"")</f>
        <v>682</v>
      </c>
      <c r="C691" s="42" t="str">
        <f>IFERROR(IF('Input| Projects'!C691="","",'Input| Projects'!C691),"")</f>
        <v/>
      </c>
      <c r="D691" s="42" t="str">
        <f>IFERROR(IF('Input| Projects'!D691="","",'Input| Projects'!D691),"")</f>
        <v/>
      </c>
      <c r="E691" s="104"/>
      <c r="F691" s="190">
        <f>IFERROR('Input| Projects'!I691*'Input| Escalations'!$K$19,"")</f>
        <v>0</v>
      </c>
      <c r="G691" s="190">
        <f>IFERROR('Input| Projects'!J691*'Input| Escalations'!$K$19,"")</f>
        <v>0</v>
      </c>
      <c r="H691" s="190">
        <f>IFERROR('Input| Projects'!K691*'Input| Escalations'!$K$19,"")</f>
        <v>0</v>
      </c>
      <c r="I691" s="190">
        <f>IFERROR('Input| Projects'!L691*'Input| Escalations'!$K$19,"")</f>
        <v>0</v>
      </c>
      <c r="J691" s="190">
        <f>IFERROR('Input| Projects'!M691*'Input| Escalations'!$K$19,"")</f>
        <v>0</v>
      </c>
      <c r="K691" s="190">
        <f>IFERROR('Input| Projects'!N691*'Input| Escalations'!$K$19,"")</f>
        <v>0</v>
      </c>
      <c r="L691" s="190">
        <f>IFERROR('Input| Projects'!O691*'Input| Escalations'!$K$19,"")</f>
        <v>0</v>
      </c>
      <c r="M691" s="150" t="str">
        <f>IF(ABS(SUM(F691:L691)-(SUM('Input| Projects'!I691:O691)*'Input| Escalations'!$K$19))&lt;0.0000001,"",1)</f>
        <v/>
      </c>
      <c r="N691" s="192">
        <f>'Input| Projects'!$Y691*INDEX('Input| Escalations'!$H$33:$N$33,MATCH('Calc| Project Costs'!N$9,'Input| Escalations'!$H$23:$N$23,0))+'Input| Projects'!$Z691*INDEX('Input| Escalations'!$H$34:$N$34,MATCH('Calc| Project Costs'!N$9,'Input| Escalations'!$H$23:$N$23,0))+'Input| Projects'!$AA691*INDEX('Input| Escalations'!$H$35:$N$35,MATCH('Calc| Project Costs'!N$9,'Input| Escalations'!$H$23:$N$23,0))+1</f>
        <v>1</v>
      </c>
      <c r="O691" s="192">
        <f>'Input| Projects'!$Y691*INDEX('Input| Escalations'!$H$33:$N$33,MATCH('Calc| Project Costs'!O$9,'Input| Escalations'!$H$23:$N$23,0))+'Input| Projects'!$Z691*INDEX('Input| Escalations'!$H$34:$N$34,MATCH('Calc| Project Costs'!O$9,'Input| Escalations'!$H$23:$N$23,0))+'Input| Projects'!$AA691*INDEX('Input| Escalations'!$H$35:$N$35,MATCH('Calc| Project Costs'!O$9,'Input| Escalations'!$H$23:$N$23,0))+1</f>
        <v>1</v>
      </c>
      <c r="P691" s="192">
        <f>'Input| Projects'!$Y691*INDEX('Input| Escalations'!$H$33:$N$33,MATCH('Calc| Project Costs'!P$9,'Input| Escalations'!$H$23:$N$23,0))+'Input| Projects'!$Z691*INDEX('Input| Escalations'!$H$34:$N$34,MATCH('Calc| Project Costs'!P$9,'Input| Escalations'!$H$23:$N$23,0))+'Input| Projects'!$AA691*INDEX('Input| Escalations'!$H$35:$N$35,MATCH('Calc| Project Costs'!P$9,'Input| Escalations'!$H$23:$N$23,0))+1</f>
        <v>1</v>
      </c>
      <c r="Q691" s="192">
        <f>'Input| Projects'!$Y691*INDEX('Input| Escalations'!$H$33:$N$33,MATCH('Calc| Project Costs'!Q$9,'Input| Escalations'!$H$23:$N$23,0))+'Input| Projects'!$Z691*INDEX('Input| Escalations'!$H$34:$N$34,MATCH('Calc| Project Costs'!Q$9,'Input| Escalations'!$H$23:$N$23,0))+'Input| Projects'!$AA691*INDEX('Input| Escalations'!$H$35:$N$35,MATCH('Calc| Project Costs'!Q$9,'Input| Escalations'!$H$23:$N$23,0))+1</f>
        <v>1</v>
      </c>
      <c r="R691" s="192">
        <f>'Input| Projects'!$Y691*INDEX('Input| Escalations'!$H$33:$N$33,MATCH('Calc| Project Costs'!R$9,'Input| Escalations'!$H$23:$N$23,0))+'Input| Projects'!$Z691*INDEX('Input| Escalations'!$H$34:$N$34,MATCH('Calc| Project Costs'!R$9,'Input| Escalations'!$H$23:$N$23,0))+'Input| Projects'!$AA691*INDEX('Input| Escalations'!$H$35:$N$35,MATCH('Calc| Project Costs'!R$9,'Input| Escalations'!$H$23:$N$23,0))+1</f>
        <v>1</v>
      </c>
      <c r="S691" s="192">
        <f>'Input| Projects'!$Y691*INDEX('Input| Escalations'!$H$33:$N$33,MATCH('Calc| Project Costs'!S$9,'Input| Escalations'!$H$23:$N$23,0))+'Input| Projects'!$Z691*INDEX('Input| Escalations'!$H$34:$N$34,MATCH('Calc| Project Costs'!S$9,'Input| Escalations'!$H$23:$N$23,0))+'Input| Projects'!$AA691*INDEX('Input| Escalations'!$H$35:$N$35,MATCH('Calc| Project Costs'!S$9,'Input| Escalations'!$H$23:$N$23,0))+1</f>
        <v>1</v>
      </c>
      <c r="T691" s="192">
        <f>'Input| Projects'!$Y691*INDEX('Input| Escalations'!$H$33:$N$33,MATCH('Calc| Project Costs'!T$9,'Input| Escalations'!$H$23:$N$23,0))+'Input| Projects'!$Z691*INDEX('Input| Escalations'!$H$34:$N$34,MATCH('Calc| Project Costs'!T$9,'Input| Escalations'!$H$23:$N$23,0))+'Input| Projects'!$AA691*INDEX('Input| Escalations'!$H$35:$N$35,MATCH('Calc| Project Costs'!T$9,'Input| Escalations'!$H$23:$N$23,0))+1</f>
        <v>1</v>
      </c>
      <c r="U691" s="106"/>
      <c r="V691" s="186">
        <f t="shared" si="329"/>
        <v>0</v>
      </c>
      <c r="W691" s="186">
        <f t="shared" si="330"/>
        <v>0</v>
      </c>
      <c r="X691" s="186">
        <f t="shared" si="331"/>
        <v>0</v>
      </c>
      <c r="Y691" s="186">
        <f t="shared" si="307"/>
        <v>0</v>
      </c>
      <c r="Z691" s="186">
        <f t="shared" si="308"/>
        <v>0</v>
      </c>
      <c r="AA691" s="186">
        <f t="shared" si="309"/>
        <v>0</v>
      </c>
      <c r="AB691" s="186">
        <f t="shared" si="310"/>
        <v>0</v>
      </c>
      <c r="AC691" s="106"/>
      <c r="AD691" s="186">
        <f>'Input| Projects'!Q691*N691*'Input| Escalations'!$K$19</f>
        <v>0</v>
      </c>
      <c r="AE691" s="186">
        <f>'Input| Projects'!R691*O691*'Input| Escalations'!$K$19</f>
        <v>0</v>
      </c>
      <c r="AF691" s="186">
        <f>'Input| Projects'!S691*P691*'Input| Escalations'!$K$19</f>
        <v>0</v>
      </c>
      <c r="AG691" s="186">
        <f>'Input| Projects'!T691*Q691*'Input| Escalations'!$K$19</f>
        <v>0</v>
      </c>
      <c r="AH691" s="186">
        <f>'Input| Projects'!U691*R691*'Input| Escalations'!$K$19</f>
        <v>0</v>
      </c>
      <c r="AI691" s="186">
        <f>'Input| Projects'!V691*S691*'Input| Escalations'!$K$19</f>
        <v>0</v>
      </c>
      <c r="AJ691" s="186">
        <f>'Input| Projects'!W691*T691*'Input| Escalations'!$K$19</f>
        <v>0</v>
      </c>
      <c r="AK691" s="106"/>
      <c r="AL691" s="186" t="str">
        <f>IFERROR(IF('Input| Overheads'!$C$42="Direct costs",SUMPRODUCT(--('Input| Projects'!$AC691="Yes"),'Calc| Overheads Allocation'!C$8,'Calc| Project Costs'!V691),IF('Input| Overheads'!$C$42="Internal labour",SUMPRODUCT(--('Input| Projects'!$AC691="Yes"),'Calc| Overheads Allocation'!C$8,'Calc| Project Costs'!V691,'Input| Projects'!$Y691),IF('Input| Overheads'!$C$42="DNSP defined",SUMPRODUCT(--('Input| Projects'!$AC691="Yes"),'Calc| Overheads Allocation'!C$61,'Input| Projects'!$AF691),""))),"")</f>
        <v/>
      </c>
      <c r="AM691" s="186" t="str">
        <f>IFERROR(IF('Input| Overheads'!$C$42="Direct costs",SUMPRODUCT(--('Input| Projects'!$AC691="Yes"),'Calc| Overheads Allocation'!D$8,'Calc| Project Costs'!W691),IF('Input| Overheads'!$C$42="Internal labour",SUMPRODUCT(--('Input| Projects'!$AC691="Yes"),'Calc| Overheads Allocation'!D$8,'Calc| Project Costs'!W691,'Input| Projects'!$Y691),IF('Input| Overheads'!$C$42="DNSP defined",SUMPRODUCT(--('Input| Projects'!$AC691="Yes"),'Calc| Overheads Allocation'!D$61,'Input| Projects'!$AF691),""))),"")</f>
        <v/>
      </c>
      <c r="AN691" s="186" t="str">
        <f>IFERROR(IF('Input| Overheads'!$C$42="Direct costs",SUMPRODUCT(--('Input| Projects'!$AC691="Yes"),'Calc| Overheads Allocation'!E$8,'Calc| Project Costs'!X691),IF('Input| Overheads'!$C$42="Internal labour",SUMPRODUCT(--('Input| Projects'!$AC691="Yes"),'Calc| Overheads Allocation'!E$8,'Calc| Project Costs'!X691,'Input| Projects'!$Y691),IF('Input| Overheads'!$C$42="DNSP defined",SUMPRODUCT(--('Input| Projects'!$AC691="Yes"),'Calc| Overheads Allocation'!E$61,'Input| Projects'!$AF691),""))),"")</f>
        <v/>
      </c>
      <c r="AO691" s="186" t="str">
        <f>IFERROR(IF('Input| Overheads'!$C$42="Direct costs",SUMPRODUCT(--('Input| Projects'!$AC691="Yes"),'Calc| Overheads Allocation'!F$8,'Calc| Project Costs'!Y691),IF('Input| Overheads'!$C$42="Internal labour",SUMPRODUCT(--('Input| Projects'!$AC691="Yes"),'Calc| Overheads Allocation'!F$8,'Calc| Project Costs'!Y691,'Input| Projects'!$Y691),IF('Input| Overheads'!$C$42="DNSP defined",SUMPRODUCT(--('Input| Projects'!$AC691="Yes"),'Calc| Overheads Allocation'!F$61,'Input| Projects'!$AF691),""))),"")</f>
        <v/>
      </c>
      <c r="AP691" s="186" t="str">
        <f>IFERROR(IF('Input| Overheads'!$C$42="Direct costs",SUMPRODUCT(--('Input| Projects'!$AC691="Yes"),'Calc| Overheads Allocation'!G$8,'Calc| Project Costs'!Z691),IF('Input| Overheads'!$C$42="Internal labour",SUMPRODUCT(--('Input| Projects'!$AC691="Yes"),'Calc| Overheads Allocation'!G$8,'Calc| Project Costs'!Z691,'Input| Projects'!$Y691),IF('Input| Overheads'!$C$42="DNSP defined",SUMPRODUCT(--('Input| Projects'!$AC691="Yes"),'Calc| Overheads Allocation'!G$61,'Input| Projects'!$AF691),""))),"")</f>
        <v/>
      </c>
      <c r="AQ691" s="186" t="str">
        <f>IFERROR(IF('Input| Overheads'!$C$42="Direct costs",SUMPRODUCT(--('Input| Projects'!$AC691="Yes"),'Calc| Overheads Allocation'!H$8,'Calc| Project Costs'!AA691),IF('Input| Overheads'!$C$42="Internal labour",SUMPRODUCT(--('Input| Projects'!$AC691="Yes"),'Calc| Overheads Allocation'!H$8,'Calc| Project Costs'!AA691,'Input| Projects'!$Y691),IF('Input| Overheads'!$C$42="DNSP defined",SUMPRODUCT(--('Input| Projects'!$AC691="Yes"),'Calc| Overheads Allocation'!H$61,'Input| Projects'!$AF691),""))),"")</f>
        <v/>
      </c>
      <c r="AR691" s="186" t="str">
        <f>IFERROR(IF('Input| Overheads'!$C$42="Direct costs",SUMPRODUCT(--('Input| Projects'!$AC691="Yes"),'Calc| Overheads Allocation'!I$8,'Calc| Project Costs'!AB691),IF('Input| Overheads'!$C$42="Internal labour",SUMPRODUCT(--('Input| Projects'!$AC691="Yes"),'Calc| Overheads Allocation'!I$8,'Calc| Project Costs'!AB691,'Input| Projects'!$Y691),IF('Input| Overheads'!$C$42="DNSP defined",SUMPRODUCT(--('Input| Projects'!$AC691="Yes"),'Calc| Overheads Allocation'!I$61,'Input| Projects'!$AF691),""))),"")</f>
        <v/>
      </c>
      <c r="AS691" s="106"/>
      <c r="AT691" s="186" t="str">
        <f>IFERROR(IF('Input| Overheads'!$C$42="Direct costs",SUMPRODUCT(--('Input| Projects'!$AD691="Yes"),'Calc| Overheads Allocation'!C$9,'Calc| Project Costs'!V691),IF('Input| Overheads'!$C$42="Internal labour",SUMPRODUCT(--('Input| Projects'!$AD691="Yes"),'Calc| Overheads Allocation'!C$9,'Calc| Project Costs'!V691,'Input| Projects'!$Y691),IF('Input| Overheads'!$C$42="DNSP defined",SUMPRODUCT(--('Input| Projects'!$AD691="Yes"),'Calc| Overheads Allocation'!C$62,'Input| Projects'!$AG691),""))),"")</f>
        <v/>
      </c>
      <c r="AU691" s="186" t="str">
        <f>IFERROR(IF('Input| Overheads'!$C$42="Direct costs",SUMPRODUCT(--('Input| Projects'!$AD691="Yes"),'Calc| Overheads Allocation'!D$9,'Calc| Project Costs'!W691),IF('Input| Overheads'!$C$42="Internal labour",SUMPRODUCT(--('Input| Projects'!$AD691="Yes"),'Calc| Overheads Allocation'!D$9,'Calc| Project Costs'!W691,'Input| Projects'!$Y691),IF('Input| Overheads'!$C$42="DNSP defined",SUMPRODUCT(--('Input| Projects'!$AD691="Yes"),'Calc| Overheads Allocation'!D$62,'Input| Projects'!$AG691),""))),"")</f>
        <v/>
      </c>
      <c r="AV691" s="186" t="str">
        <f>IFERROR(IF('Input| Overheads'!$C$42="Direct costs",SUMPRODUCT(--('Input| Projects'!$AD691="Yes"),'Calc| Overheads Allocation'!E$9,'Calc| Project Costs'!X691),IF('Input| Overheads'!$C$42="Internal labour",SUMPRODUCT(--('Input| Projects'!$AD691="Yes"),'Calc| Overheads Allocation'!E$9,'Calc| Project Costs'!X691,'Input| Projects'!$Y691),IF('Input| Overheads'!$C$42="DNSP defined",SUMPRODUCT(--('Input| Projects'!$AD691="Yes"),'Calc| Overheads Allocation'!E$62,'Input| Projects'!$AG691),""))),"")</f>
        <v/>
      </c>
      <c r="AW691" s="186" t="str">
        <f>IFERROR(IF('Input| Overheads'!$C$42="Direct costs",SUMPRODUCT(--('Input| Projects'!$AD691="Yes"),'Calc| Overheads Allocation'!F$9,'Calc| Project Costs'!Y691),IF('Input| Overheads'!$C$42="Internal labour",SUMPRODUCT(--('Input| Projects'!$AD691="Yes"),'Calc| Overheads Allocation'!F$9,'Calc| Project Costs'!Y691,'Input| Projects'!$Y691),IF('Input| Overheads'!$C$42="DNSP defined",SUMPRODUCT(--('Input| Projects'!$AD691="Yes"),'Calc| Overheads Allocation'!F$62,'Input| Projects'!$AG691),""))),"")</f>
        <v/>
      </c>
      <c r="AX691" s="186" t="str">
        <f>IFERROR(IF('Input| Overheads'!$C$42="Direct costs",SUMPRODUCT(--('Input| Projects'!$AD691="Yes"),'Calc| Overheads Allocation'!G$9,'Calc| Project Costs'!Z691),IF('Input| Overheads'!$C$42="Internal labour",SUMPRODUCT(--('Input| Projects'!$AD691="Yes"),'Calc| Overheads Allocation'!G$9,'Calc| Project Costs'!Z691,'Input| Projects'!$Y691),IF('Input| Overheads'!$C$42="DNSP defined",SUMPRODUCT(--('Input| Projects'!$AD691="Yes"),'Calc| Overheads Allocation'!G$62,'Input| Projects'!$AG691),""))),"")</f>
        <v/>
      </c>
      <c r="AY691" s="186" t="str">
        <f>IFERROR(IF('Input| Overheads'!$C$42="Direct costs",SUMPRODUCT(--('Input| Projects'!$AD691="Yes"),'Calc| Overheads Allocation'!H$9,'Calc| Project Costs'!AA691),IF('Input| Overheads'!$C$42="Internal labour",SUMPRODUCT(--('Input| Projects'!$AD691="Yes"),'Calc| Overheads Allocation'!H$9,'Calc| Project Costs'!AA691,'Input| Projects'!$Y691),IF('Input| Overheads'!$C$42="DNSP defined",SUMPRODUCT(--('Input| Projects'!$AD691="Yes"),'Calc| Overheads Allocation'!H$62,'Input| Projects'!$AG691),""))),"")</f>
        <v/>
      </c>
      <c r="AZ691" s="186" t="str">
        <f>IFERROR(IF('Input| Overheads'!$C$42="Direct costs",SUMPRODUCT(--('Input| Projects'!$AD691="Yes"),'Calc| Overheads Allocation'!I$9,'Calc| Project Costs'!AB691),IF('Input| Overheads'!$C$42="Internal labour",SUMPRODUCT(--('Input| Projects'!$AD691="Yes"),'Calc| Overheads Allocation'!I$9,'Calc| Project Costs'!AB691,'Input| Projects'!$Y691),IF('Input| Overheads'!$C$42="DNSP defined",SUMPRODUCT(--('Input| Projects'!$AD691="Yes"),'Calc| Overheads Allocation'!I$62,'Input| Projects'!$AG691),""))),"")</f>
        <v/>
      </c>
      <c r="BA691" s="106"/>
      <c r="BB691" s="186">
        <f t="shared" si="332"/>
        <v>0</v>
      </c>
      <c r="BC691" s="186">
        <f t="shared" si="333"/>
        <v>0</v>
      </c>
      <c r="BD691" s="186">
        <f t="shared" si="334"/>
        <v>0</v>
      </c>
      <c r="BE691" s="186">
        <f t="shared" si="311"/>
        <v>0</v>
      </c>
      <c r="BF691" s="186">
        <f t="shared" si="312"/>
        <v>0</v>
      </c>
      <c r="BG691" s="186">
        <f t="shared" si="313"/>
        <v>0</v>
      </c>
      <c r="BH691" s="186">
        <f t="shared" si="314"/>
        <v>0</v>
      </c>
      <c r="BI691" s="97"/>
      <c r="BJ691" s="186" t="str">
        <f t="shared" si="315"/>
        <v/>
      </c>
      <c r="BK691" s="186" t="str">
        <f t="shared" si="316"/>
        <v/>
      </c>
      <c r="BL691" s="186" t="str">
        <f t="shared" si="317"/>
        <v/>
      </c>
      <c r="BM691" s="186" t="str">
        <f t="shared" si="318"/>
        <v/>
      </c>
      <c r="BN691" s="186" t="str">
        <f t="shared" si="319"/>
        <v/>
      </c>
      <c r="BO691" s="186" t="str">
        <f t="shared" si="320"/>
        <v/>
      </c>
      <c r="BP691" s="186" t="str">
        <f t="shared" si="321"/>
        <v/>
      </c>
      <c r="BQ691" s="97"/>
      <c r="BR691" s="186">
        <f t="shared" si="322"/>
        <v>0</v>
      </c>
      <c r="BS691" s="186">
        <f t="shared" si="323"/>
        <v>0</v>
      </c>
      <c r="BT691" s="222">
        <f t="shared" si="324"/>
        <v>0</v>
      </c>
      <c r="BU691" s="222">
        <f t="shared" si="325"/>
        <v>0</v>
      </c>
      <c r="BV691" s="222">
        <f t="shared" si="326"/>
        <v>0</v>
      </c>
      <c r="BW691" s="222">
        <f t="shared" si="327"/>
        <v>0</v>
      </c>
      <c r="BX691" s="222">
        <f t="shared" si="328"/>
        <v>0</v>
      </c>
      <c r="BY691" s="106"/>
      <c r="BZ691" s="197" t="str">
        <f>IF(SUMIF('Input| Projects'!$AS$8:$CP$8,"Dx",'Input| Projects'!$AS691:$CP691)=0,"",SUMIF('Input| Projects'!$AS$8:$CP$8,"Dx",'Input| Projects'!$AS691:$CP691))</f>
        <v/>
      </c>
      <c r="CA691" s="197" t="str">
        <f>IF(SUMIF('Input| Projects'!$AS$8:$CP$8,"Tx",'Input| Projects'!$AS691:$CP691)=0,"",SUMIF('Input| Projects'!$AS$8:$CP$8,"Tx",'Input| Projects'!$AS691:$CP691))</f>
        <v/>
      </c>
      <c r="CB691" s="150" t="str">
        <f t="shared" si="335"/>
        <v/>
      </c>
    </row>
    <row r="692" spans="2:80" x14ac:dyDescent="0.2">
      <c r="B692" s="201">
        <f>IFERROR('Input| Projects'!B692,"")</f>
        <v>683</v>
      </c>
      <c r="C692" s="42" t="str">
        <f>IFERROR(IF('Input| Projects'!C692="","",'Input| Projects'!C692),"")</f>
        <v/>
      </c>
      <c r="D692" s="42" t="str">
        <f>IFERROR(IF('Input| Projects'!D692="","",'Input| Projects'!D692),"")</f>
        <v/>
      </c>
      <c r="E692" s="104"/>
      <c r="F692" s="190">
        <f>IFERROR('Input| Projects'!I692*'Input| Escalations'!$K$19,"")</f>
        <v>0</v>
      </c>
      <c r="G692" s="190">
        <f>IFERROR('Input| Projects'!J692*'Input| Escalations'!$K$19,"")</f>
        <v>0</v>
      </c>
      <c r="H692" s="190">
        <f>IFERROR('Input| Projects'!K692*'Input| Escalations'!$K$19,"")</f>
        <v>0</v>
      </c>
      <c r="I692" s="190">
        <f>IFERROR('Input| Projects'!L692*'Input| Escalations'!$K$19,"")</f>
        <v>0</v>
      </c>
      <c r="J692" s="190">
        <f>IFERROR('Input| Projects'!M692*'Input| Escalations'!$K$19,"")</f>
        <v>0</v>
      </c>
      <c r="K692" s="190">
        <f>IFERROR('Input| Projects'!N692*'Input| Escalations'!$K$19,"")</f>
        <v>0</v>
      </c>
      <c r="L692" s="190">
        <f>IFERROR('Input| Projects'!O692*'Input| Escalations'!$K$19,"")</f>
        <v>0</v>
      </c>
      <c r="M692" s="150" t="str">
        <f>IF(ABS(SUM(F692:L692)-(SUM('Input| Projects'!I692:O692)*'Input| Escalations'!$K$19))&lt;0.0000001,"",1)</f>
        <v/>
      </c>
      <c r="N692" s="192">
        <f>'Input| Projects'!$Y692*INDEX('Input| Escalations'!$H$33:$N$33,MATCH('Calc| Project Costs'!N$9,'Input| Escalations'!$H$23:$N$23,0))+'Input| Projects'!$Z692*INDEX('Input| Escalations'!$H$34:$N$34,MATCH('Calc| Project Costs'!N$9,'Input| Escalations'!$H$23:$N$23,0))+'Input| Projects'!$AA692*INDEX('Input| Escalations'!$H$35:$N$35,MATCH('Calc| Project Costs'!N$9,'Input| Escalations'!$H$23:$N$23,0))+1</f>
        <v>1</v>
      </c>
      <c r="O692" s="192">
        <f>'Input| Projects'!$Y692*INDEX('Input| Escalations'!$H$33:$N$33,MATCH('Calc| Project Costs'!O$9,'Input| Escalations'!$H$23:$N$23,0))+'Input| Projects'!$Z692*INDEX('Input| Escalations'!$H$34:$N$34,MATCH('Calc| Project Costs'!O$9,'Input| Escalations'!$H$23:$N$23,0))+'Input| Projects'!$AA692*INDEX('Input| Escalations'!$H$35:$N$35,MATCH('Calc| Project Costs'!O$9,'Input| Escalations'!$H$23:$N$23,0))+1</f>
        <v>1</v>
      </c>
      <c r="P692" s="192">
        <f>'Input| Projects'!$Y692*INDEX('Input| Escalations'!$H$33:$N$33,MATCH('Calc| Project Costs'!P$9,'Input| Escalations'!$H$23:$N$23,0))+'Input| Projects'!$Z692*INDEX('Input| Escalations'!$H$34:$N$34,MATCH('Calc| Project Costs'!P$9,'Input| Escalations'!$H$23:$N$23,0))+'Input| Projects'!$AA692*INDEX('Input| Escalations'!$H$35:$N$35,MATCH('Calc| Project Costs'!P$9,'Input| Escalations'!$H$23:$N$23,0))+1</f>
        <v>1</v>
      </c>
      <c r="Q692" s="192">
        <f>'Input| Projects'!$Y692*INDEX('Input| Escalations'!$H$33:$N$33,MATCH('Calc| Project Costs'!Q$9,'Input| Escalations'!$H$23:$N$23,0))+'Input| Projects'!$Z692*INDEX('Input| Escalations'!$H$34:$N$34,MATCH('Calc| Project Costs'!Q$9,'Input| Escalations'!$H$23:$N$23,0))+'Input| Projects'!$AA692*INDEX('Input| Escalations'!$H$35:$N$35,MATCH('Calc| Project Costs'!Q$9,'Input| Escalations'!$H$23:$N$23,0))+1</f>
        <v>1</v>
      </c>
      <c r="R692" s="192">
        <f>'Input| Projects'!$Y692*INDEX('Input| Escalations'!$H$33:$N$33,MATCH('Calc| Project Costs'!R$9,'Input| Escalations'!$H$23:$N$23,0))+'Input| Projects'!$Z692*INDEX('Input| Escalations'!$H$34:$N$34,MATCH('Calc| Project Costs'!R$9,'Input| Escalations'!$H$23:$N$23,0))+'Input| Projects'!$AA692*INDEX('Input| Escalations'!$H$35:$N$35,MATCH('Calc| Project Costs'!R$9,'Input| Escalations'!$H$23:$N$23,0))+1</f>
        <v>1</v>
      </c>
      <c r="S692" s="192">
        <f>'Input| Projects'!$Y692*INDEX('Input| Escalations'!$H$33:$N$33,MATCH('Calc| Project Costs'!S$9,'Input| Escalations'!$H$23:$N$23,0))+'Input| Projects'!$Z692*INDEX('Input| Escalations'!$H$34:$N$34,MATCH('Calc| Project Costs'!S$9,'Input| Escalations'!$H$23:$N$23,0))+'Input| Projects'!$AA692*INDEX('Input| Escalations'!$H$35:$N$35,MATCH('Calc| Project Costs'!S$9,'Input| Escalations'!$H$23:$N$23,0))+1</f>
        <v>1</v>
      </c>
      <c r="T692" s="192">
        <f>'Input| Projects'!$Y692*INDEX('Input| Escalations'!$H$33:$N$33,MATCH('Calc| Project Costs'!T$9,'Input| Escalations'!$H$23:$N$23,0))+'Input| Projects'!$Z692*INDEX('Input| Escalations'!$H$34:$N$34,MATCH('Calc| Project Costs'!T$9,'Input| Escalations'!$H$23:$N$23,0))+'Input| Projects'!$AA692*INDEX('Input| Escalations'!$H$35:$N$35,MATCH('Calc| Project Costs'!T$9,'Input| Escalations'!$H$23:$N$23,0))+1</f>
        <v>1</v>
      </c>
      <c r="U692" s="106"/>
      <c r="V692" s="186">
        <f t="shared" si="329"/>
        <v>0</v>
      </c>
      <c r="W692" s="186">
        <f t="shared" si="330"/>
        <v>0</v>
      </c>
      <c r="X692" s="186">
        <f t="shared" si="331"/>
        <v>0</v>
      </c>
      <c r="Y692" s="186">
        <f t="shared" si="307"/>
        <v>0</v>
      </c>
      <c r="Z692" s="186">
        <f t="shared" si="308"/>
        <v>0</v>
      </c>
      <c r="AA692" s="186">
        <f t="shared" si="309"/>
        <v>0</v>
      </c>
      <c r="AB692" s="186">
        <f t="shared" si="310"/>
        <v>0</v>
      </c>
      <c r="AC692" s="106"/>
      <c r="AD692" s="186">
        <f>'Input| Projects'!Q692*N692*'Input| Escalations'!$K$19</f>
        <v>0</v>
      </c>
      <c r="AE692" s="186">
        <f>'Input| Projects'!R692*O692*'Input| Escalations'!$K$19</f>
        <v>0</v>
      </c>
      <c r="AF692" s="186">
        <f>'Input| Projects'!S692*P692*'Input| Escalations'!$K$19</f>
        <v>0</v>
      </c>
      <c r="AG692" s="186">
        <f>'Input| Projects'!T692*Q692*'Input| Escalations'!$K$19</f>
        <v>0</v>
      </c>
      <c r="AH692" s="186">
        <f>'Input| Projects'!U692*R692*'Input| Escalations'!$K$19</f>
        <v>0</v>
      </c>
      <c r="AI692" s="186">
        <f>'Input| Projects'!V692*S692*'Input| Escalations'!$K$19</f>
        <v>0</v>
      </c>
      <c r="AJ692" s="186">
        <f>'Input| Projects'!W692*T692*'Input| Escalations'!$K$19</f>
        <v>0</v>
      </c>
      <c r="AK692" s="106"/>
      <c r="AL692" s="186" t="str">
        <f>IFERROR(IF('Input| Overheads'!$C$42="Direct costs",SUMPRODUCT(--('Input| Projects'!$AC692="Yes"),'Calc| Overheads Allocation'!C$8,'Calc| Project Costs'!V692),IF('Input| Overheads'!$C$42="Internal labour",SUMPRODUCT(--('Input| Projects'!$AC692="Yes"),'Calc| Overheads Allocation'!C$8,'Calc| Project Costs'!V692,'Input| Projects'!$Y692),IF('Input| Overheads'!$C$42="DNSP defined",SUMPRODUCT(--('Input| Projects'!$AC692="Yes"),'Calc| Overheads Allocation'!C$61,'Input| Projects'!$AF692),""))),"")</f>
        <v/>
      </c>
      <c r="AM692" s="186" t="str">
        <f>IFERROR(IF('Input| Overheads'!$C$42="Direct costs",SUMPRODUCT(--('Input| Projects'!$AC692="Yes"),'Calc| Overheads Allocation'!D$8,'Calc| Project Costs'!W692),IF('Input| Overheads'!$C$42="Internal labour",SUMPRODUCT(--('Input| Projects'!$AC692="Yes"),'Calc| Overheads Allocation'!D$8,'Calc| Project Costs'!W692,'Input| Projects'!$Y692),IF('Input| Overheads'!$C$42="DNSP defined",SUMPRODUCT(--('Input| Projects'!$AC692="Yes"),'Calc| Overheads Allocation'!D$61,'Input| Projects'!$AF692),""))),"")</f>
        <v/>
      </c>
      <c r="AN692" s="186" t="str">
        <f>IFERROR(IF('Input| Overheads'!$C$42="Direct costs",SUMPRODUCT(--('Input| Projects'!$AC692="Yes"),'Calc| Overheads Allocation'!E$8,'Calc| Project Costs'!X692),IF('Input| Overheads'!$C$42="Internal labour",SUMPRODUCT(--('Input| Projects'!$AC692="Yes"),'Calc| Overheads Allocation'!E$8,'Calc| Project Costs'!X692,'Input| Projects'!$Y692),IF('Input| Overheads'!$C$42="DNSP defined",SUMPRODUCT(--('Input| Projects'!$AC692="Yes"),'Calc| Overheads Allocation'!E$61,'Input| Projects'!$AF692),""))),"")</f>
        <v/>
      </c>
      <c r="AO692" s="186" t="str">
        <f>IFERROR(IF('Input| Overheads'!$C$42="Direct costs",SUMPRODUCT(--('Input| Projects'!$AC692="Yes"),'Calc| Overheads Allocation'!F$8,'Calc| Project Costs'!Y692),IF('Input| Overheads'!$C$42="Internal labour",SUMPRODUCT(--('Input| Projects'!$AC692="Yes"),'Calc| Overheads Allocation'!F$8,'Calc| Project Costs'!Y692,'Input| Projects'!$Y692),IF('Input| Overheads'!$C$42="DNSP defined",SUMPRODUCT(--('Input| Projects'!$AC692="Yes"),'Calc| Overheads Allocation'!F$61,'Input| Projects'!$AF692),""))),"")</f>
        <v/>
      </c>
      <c r="AP692" s="186" t="str">
        <f>IFERROR(IF('Input| Overheads'!$C$42="Direct costs",SUMPRODUCT(--('Input| Projects'!$AC692="Yes"),'Calc| Overheads Allocation'!G$8,'Calc| Project Costs'!Z692),IF('Input| Overheads'!$C$42="Internal labour",SUMPRODUCT(--('Input| Projects'!$AC692="Yes"),'Calc| Overheads Allocation'!G$8,'Calc| Project Costs'!Z692,'Input| Projects'!$Y692),IF('Input| Overheads'!$C$42="DNSP defined",SUMPRODUCT(--('Input| Projects'!$AC692="Yes"),'Calc| Overheads Allocation'!G$61,'Input| Projects'!$AF692),""))),"")</f>
        <v/>
      </c>
      <c r="AQ692" s="186" t="str">
        <f>IFERROR(IF('Input| Overheads'!$C$42="Direct costs",SUMPRODUCT(--('Input| Projects'!$AC692="Yes"),'Calc| Overheads Allocation'!H$8,'Calc| Project Costs'!AA692),IF('Input| Overheads'!$C$42="Internal labour",SUMPRODUCT(--('Input| Projects'!$AC692="Yes"),'Calc| Overheads Allocation'!H$8,'Calc| Project Costs'!AA692,'Input| Projects'!$Y692),IF('Input| Overheads'!$C$42="DNSP defined",SUMPRODUCT(--('Input| Projects'!$AC692="Yes"),'Calc| Overheads Allocation'!H$61,'Input| Projects'!$AF692),""))),"")</f>
        <v/>
      </c>
      <c r="AR692" s="186" t="str">
        <f>IFERROR(IF('Input| Overheads'!$C$42="Direct costs",SUMPRODUCT(--('Input| Projects'!$AC692="Yes"),'Calc| Overheads Allocation'!I$8,'Calc| Project Costs'!AB692),IF('Input| Overheads'!$C$42="Internal labour",SUMPRODUCT(--('Input| Projects'!$AC692="Yes"),'Calc| Overheads Allocation'!I$8,'Calc| Project Costs'!AB692,'Input| Projects'!$Y692),IF('Input| Overheads'!$C$42="DNSP defined",SUMPRODUCT(--('Input| Projects'!$AC692="Yes"),'Calc| Overheads Allocation'!I$61,'Input| Projects'!$AF692),""))),"")</f>
        <v/>
      </c>
      <c r="AS692" s="106"/>
      <c r="AT692" s="186" t="str">
        <f>IFERROR(IF('Input| Overheads'!$C$42="Direct costs",SUMPRODUCT(--('Input| Projects'!$AD692="Yes"),'Calc| Overheads Allocation'!C$9,'Calc| Project Costs'!V692),IF('Input| Overheads'!$C$42="Internal labour",SUMPRODUCT(--('Input| Projects'!$AD692="Yes"),'Calc| Overheads Allocation'!C$9,'Calc| Project Costs'!V692,'Input| Projects'!$Y692),IF('Input| Overheads'!$C$42="DNSP defined",SUMPRODUCT(--('Input| Projects'!$AD692="Yes"),'Calc| Overheads Allocation'!C$62,'Input| Projects'!$AG692),""))),"")</f>
        <v/>
      </c>
      <c r="AU692" s="186" t="str">
        <f>IFERROR(IF('Input| Overheads'!$C$42="Direct costs",SUMPRODUCT(--('Input| Projects'!$AD692="Yes"),'Calc| Overheads Allocation'!D$9,'Calc| Project Costs'!W692),IF('Input| Overheads'!$C$42="Internal labour",SUMPRODUCT(--('Input| Projects'!$AD692="Yes"),'Calc| Overheads Allocation'!D$9,'Calc| Project Costs'!W692,'Input| Projects'!$Y692),IF('Input| Overheads'!$C$42="DNSP defined",SUMPRODUCT(--('Input| Projects'!$AD692="Yes"),'Calc| Overheads Allocation'!D$62,'Input| Projects'!$AG692),""))),"")</f>
        <v/>
      </c>
      <c r="AV692" s="186" t="str">
        <f>IFERROR(IF('Input| Overheads'!$C$42="Direct costs",SUMPRODUCT(--('Input| Projects'!$AD692="Yes"),'Calc| Overheads Allocation'!E$9,'Calc| Project Costs'!X692),IF('Input| Overheads'!$C$42="Internal labour",SUMPRODUCT(--('Input| Projects'!$AD692="Yes"),'Calc| Overheads Allocation'!E$9,'Calc| Project Costs'!X692,'Input| Projects'!$Y692),IF('Input| Overheads'!$C$42="DNSP defined",SUMPRODUCT(--('Input| Projects'!$AD692="Yes"),'Calc| Overheads Allocation'!E$62,'Input| Projects'!$AG692),""))),"")</f>
        <v/>
      </c>
      <c r="AW692" s="186" t="str">
        <f>IFERROR(IF('Input| Overheads'!$C$42="Direct costs",SUMPRODUCT(--('Input| Projects'!$AD692="Yes"),'Calc| Overheads Allocation'!F$9,'Calc| Project Costs'!Y692),IF('Input| Overheads'!$C$42="Internal labour",SUMPRODUCT(--('Input| Projects'!$AD692="Yes"),'Calc| Overheads Allocation'!F$9,'Calc| Project Costs'!Y692,'Input| Projects'!$Y692),IF('Input| Overheads'!$C$42="DNSP defined",SUMPRODUCT(--('Input| Projects'!$AD692="Yes"),'Calc| Overheads Allocation'!F$62,'Input| Projects'!$AG692),""))),"")</f>
        <v/>
      </c>
      <c r="AX692" s="186" t="str">
        <f>IFERROR(IF('Input| Overheads'!$C$42="Direct costs",SUMPRODUCT(--('Input| Projects'!$AD692="Yes"),'Calc| Overheads Allocation'!G$9,'Calc| Project Costs'!Z692),IF('Input| Overheads'!$C$42="Internal labour",SUMPRODUCT(--('Input| Projects'!$AD692="Yes"),'Calc| Overheads Allocation'!G$9,'Calc| Project Costs'!Z692,'Input| Projects'!$Y692),IF('Input| Overheads'!$C$42="DNSP defined",SUMPRODUCT(--('Input| Projects'!$AD692="Yes"),'Calc| Overheads Allocation'!G$62,'Input| Projects'!$AG692),""))),"")</f>
        <v/>
      </c>
      <c r="AY692" s="186" t="str">
        <f>IFERROR(IF('Input| Overheads'!$C$42="Direct costs",SUMPRODUCT(--('Input| Projects'!$AD692="Yes"),'Calc| Overheads Allocation'!H$9,'Calc| Project Costs'!AA692),IF('Input| Overheads'!$C$42="Internal labour",SUMPRODUCT(--('Input| Projects'!$AD692="Yes"),'Calc| Overheads Allocation'!H$9,'Calc| Project Costs'!AA692,'Input| Projects'!$Y692),IF('Input| Overheads'!$C$42="DNSP defined",SUMPRODUCT(--('Input| Projects'!$AD692="Yes"),'Calc| Overheads Allocation'!H$62,'Input| Projects'!$AG692),""))),"")</f>
        <v/>
      </c>
      <c r="AZ692" s="186" t="str">
        <f>IFERROR(IF('Input| Overheads'!$C$42="Direct costs",SUMPRODUCT(--('Input| Projects'!$AD692="Yes"),'Calc| Overheads Allocation'!I$9,'Calc| Project Costs'!AB692),IF('Input| Overheads'!$C$42="Internal labour",SUMPRODUCT(--('Input| Projects'!$AD692="Yes"),'Calc| Overheads Allocation'!I$9,'Calc| Project Costs'!AB692,'Input| Projects'!$Y692),IF('Input| Overheads'!$C$42="DNSP defined",SUMPRODUCT(--('Input| Projects'!$AD692="Yes"),'Calc| Overheads Allocation'!I$62,'Input| Projects'!$AG692),""))),"")</f>
        <v/>
      </c>
      <c r="BA692" s="106"/>
      <c r="BB692" s="186">
        <f t="shared" si="332"/>
        <v>0</v>
      </c>
      <c r="BC692" s="186">
        <f t="shared" si="333"/>
        <v>0</v>
      </c>
      <c r="BD692" s="186">
        <f t="shared" si="334"/>
        <v>0</v>
      </c>
      <c r="BE692" s="186">
        <f t="shared" si="311"/>
        <v>0</v>
      </c>
      <c r="BF692" s="186">
        <f t="shared" si="312"/>
        <v>0</v>
      </c>
      <c r="BG692" s="186">
        <f t="shared" si="313"/>
        <v>0</v>
      </c>
      <c r="BH692" s="186">
        <f t="shared" si="314"/>
        <v>0</v>
      </c>
      <c r="BI692" s="97"/>
      <c r="BJ692" s="186" t="str">
        <f t="shared" si="315"/>
        <v/>
      </c>
      <c r="BK692" s="186" t="str">
        <f t="shared" si="316"/>
        <v/>
      </c>
      <c r="BL692" s="186" t="str">
        <f t="shared" si="317"/>
        <v/>
      </c>
      <c r="BM692" s="186" t="str">
        <f t="shared" si="318"/>
        <v/>
      </c>
      <c r="BN692" s="186" t="str">
        <f t="shared" si="319"/>
        <v/>
      </c>
      <c r="BO692" s="186" t="str">
        <f t="shared" si="320"/>
        <v/>
      </c>
      <c r="BP692" s="186" t="str">
        <f t="shared" si="321"/>
        <v/>
      </c>
      <c r="BQ692" s="97"/>
      <c r="BR692" s="186">
        <f t="shared" si="322"/>
        <v>0</v>
      </c>
      <c r="BS692" s="186">
        <f t="shared" si="323"/>
        <v>0</v>
      </c>
      <c r="BT692" s="222">
        <f t="shared" si="324"/>
        <v>0</v>
      </c>
      <c r="BU692" s="222">
        <f t="shared" si="325"/>
        <v>0</v>
      </c>
      <c r="BV692" s="222">
        <f t="shared" si="326"/>
        <v>0</v>
      </c>
      <c r="BW692" s="222">
        <f t="shared" si="327"/>
        <v>0</v>
      </c>
      <c r="BX692" s="222">
        <f t="shared" si="328"/>
        <v>0</v>
      </c>
      <c r="BY692" s="106"/>
      <c r="BZ692" s="197" t="str">
        <f>IF(SUMIF('Input| Projects'!$AS$8:$CP$8,"Dx",'Input| Projects'!$AS692:$CP692)=0,"",SUMIF('Input| Projects'!$AS$8:$CP$8,"Dx",'Input| Projects'!$AS692:$CP692))</f>
        <v/>
      </c>
      <c r="CA692" s="197" t="str">
        <f>IF(SUMIF('Input| Projects'!$AS$8:$CP$8,"Tx",'Input| Projects'!$AS692:$CP692)=0,"",SUMIF('Input| Projects'!$AS$8:$CP$8,"Tx",'Input| Projects'!$AS692:$CP692))</f>
        <v/>
      </c>
      <c r="CB692" s="150" t="str">
        <f t="shared" si="335"/>
        <v/>
      </c>
    </row>
    <row r="693" spans="2:80" x14ac:dyDescent="0.2">
      <c r="B693" s="201">
        <f>IFERROR('Input| Projects'!B693,"")</f>
        <v>684</v>
      </c>
      <c r="C693" s="42" t="str">
        <f>IFERROR(IF('Input| Projects'!C693="","",'Input| Projects'!C693),"")</f>
        <v/>
      </c>
      <c r="D693" s="42" t="str">
        <f>IFERROR(IF('Input| Projects'!D693="","",'Input| Projects'!D693),"")</f>
        <v/>
      </c>
      <c r="E693" s="104"/>
      <c r="F693" s="190">
        <f>IFERROR('Input| Projects'!I693*'Input| Escalations'!$K$19,"")</f>
        <v>0</v>
      </c>
      <c r="G693" s="190">
        <f>IFERROR('Input| Projects'!J693*'Input| Escalations'!$K$19,"")</f>
        <v>0</v>
      </c>
      <c r="H693" s="190">
        <f>IFERROR('Input| Projects'!K693*'Input| Escalations'!$K$19,"")</f>
        <v>0</v>
      </c>
      <c r="I693" s="190">
        <f>IFERROR('Input| Projects'!L693*'Input| Escalations'!$K$19,"")</f>
        <v>0</v>
      </c>
      <c r="J693" s="190">
        <f>IFERROR('Input| Projects'!M693*'Input| Escalations'!$K$19,"")</f>
        <v>0</v>
      </c>
      <c r="K693" s="190">
        <f>IFERROR('Input| Projects'!N693*'Input| Escalations'!$K$19,"")</f>
        <v>0</v>
      </c>
      <c r="L693" s="190">
        <f>IFERROR('Input| Projects'!O693*'Input| Escalations'!$K$19,"")</f>
        <v>0</v>
      </c>
      <c r="M693" s="150" t="str">
        <f>IF(ABS(SUM(F693:L693)-(SUM('Input| Projects'!I693:O693)*'Input| Escalations'!$K$19))&lt;0.0000001,"",1)</f>
        <v/>
      </c>
      <c r="N693" s="192">
        <f>'Input| Projects'!$Y693*INDEX('Input| Escalations'!$H$33:$N$33,MATCH('Calc| Project Costs'!N$9,'Input| Escalations'!$H$23:$N$23,0))+'Input| Projects'!$Z693*INDEX('Input| Escalations'!$H$34:$N$34,MATCH('Calc| Project Costs'!N$9,'Input| Escalations'!$H$23:$N$23,0))+'Input| Projects'!$AA693*INDEX('Input| Escalations'!$H$35:$N$35,MATCH('Calc| Project Costs'!N$9,'Input| Escalations'!$H$23:$N$23,0))+1</f>
        <v>1</v>
      </c>
      <c r="O693" s="192">
        <f>'Input| Projects'!$Y693*INDEX('Input| Escalations'!$H$33:$N$33,MATCH('Calc| Project Costs'!O$9,'Input| Escalations'!$H$23:$N$23,0))+'Input| Projects'!$Z693*INDEX('Input| Escalations'!$H$34:$N$34,MATCH('Calc| Project Costs'!O$9,'Input| Escalations'!$H$23:$N$23,0))+'Input| Projects'!$AA693*INDEX('Input| Escalations'!$H$35:$N$35,MATCH('Calc| Project Costs'!O$9,'Input| Escalations'!$H$23:$N$23,0))+1</f>
        <v>1</v>
      </c>
      <c r="P693" s="192">
        <f>'Input| Projects'!$Y693*INDEX('Input| Escalations'!$H$33:$N$33,MATCH('Calc| Project Costs'!P$9,'Input| Escalations'!$H$23:$N$23,0))+'Input| Projects'!$Z693*INDEX('Input| Escalations'!$H$34:$N$34,MATCH('Calc| Project Costs'!P$9,'Input| Escalations'!$H$23:$N$23,0))+'Input| Projects'!$AA693*INDEX('Input| Escalations'!$H$35:$N$35,MATCH('Calc| Project Costs'!P$9,'Input| Escalations'!$H$23:$N$23,0))+1</f>
        <v>1</v>
      </c>
      <c r="Q693" s="192">
        <f>'Input| Projects'!$Y693*INDEX('Input| Escalations'!$H$33:$N$33,MATCH('Calc| Project Costs'!Q$9,'Input| Escalations'!$H$23:$N$23,0))+'Input| Projects'!$Z693*INDEX('Input| Escalations'!$H$34:$N$34,MATCH('Calc| Project Costs'!Q$9,'Input| Escalations'!$H$23:$N$23,0))+'Input| Projects'!$AA693*INDEX('Input| Escalations'!$H$35:$N$35,MATCH('Calc| Project Costs'!Q$9,'Input| Escalations'!$H$23:$N$23,0))+1</f>
        <v>1</v>
      </c>
      <c r="R693" s="192">
        <f>'Input| Projects'!$Y693*INDEX('Input| Escalations'!$H$33:$N$33,MATCH('Calc| Project Costs'!R$9,'Input| Escalations'!$H$23:$N$23,0))+'Input| Projects'!$Z693*INDEX('Input| Escalations'!$H$34:$N$34,MATCH('Calc| Project Costs'!R$9,'Input| Escalations'!$H$23:$N$23,0))+'Input| Projects'!$AA693*INDEX('Input| Escalations'!$H$35:$N$35,MATCH('Calc| Project Costs'!R$9,'Input| Escalations'!$H$23:$N$23,0))+1</f>
        <v>1</v>
      </c>
      <c r="S693" s="192">
        <f>'Input| Projects'!$Y693*INDEX('Input| Escalations'!$H$33:$N$33,MATCH('Calc| Project Costs'!S$9,'Input| Escalations'!$H$23:$N$23,0))+'Input| Projects'!$Z693*INDEX('Input| Escalations'!$H$34:$N$34,MATCH('Calc| Project Costs'!S$9,'Input| Escalations'!$H$23:$N$23,0))+'Input| Projects'!$AA693*INDEX('Input| Escalations'!$H$35:$N$35,MATCH('Calc| Project Costs'!S$9,'Input| Escalations'!$H$23:$N$23,0))+1</f>
        <v>1</v>
      </c>
      <c r="T693" s="192">
        <f>'Input| Projects'!$Y693*INDEX('Input| Escalations'!$H$33:$N$33,MATCH('Calc| Project Costs'!T$9,'Input| Escalations'!$H$23:$N$23,0))+'Input| Projects'!$Z693*INDEX('Input| Escalations'!$H$34:$N$34,MATCH('Calc| Project Costs'!T$9,'Input| Escalations'!$H$23:$N$23,0))+'Input| Projects'!$AA693*INDEX('Input| Escalations'!$H$35:$N$35,MATCH('Calc| Project Costs'!T$9,'Input| Escalations'!$H$23:$N$23,0))+1</f>
        <v>1</v>
      </c>
      <c r="U693" s="106"/>
      <c r="V693" s="186">
        <f t="shared" si="329"/>
        <v>0</v>
      </c>
      <c r="W693" s="186">
        <f t="shared" si="330"/>
        <v>0</v>
      </c>
      <c r="X693" s="186">
        <f t="shared" si="331"/>
        <v>0</v>
      </c>
      <c r="Y693" s="186">
        <f t="shared" si="307"/>
        <v>0</v>
      </c>
      <c r="Z693" s="186">
        <f t="shared" si="308"/>
        <v>0</v>
      </c>
      <c r="AA693" s="186">
        <f t="shared" si="309"/>
        <v>0</v>
      </c>
      <c r="AB693" s="186">
        <f t="shared" si="310"/>
        <v>0</v>
      </c>
      <c r="AC693" s="106"/>
      <c r="AD693" s="186">
        <f>'Input| Projects'!Q693*N693*'Input| Escalations'!$K$19</f>
        <v>0</v>
      </c>
      <c r="AE693" s="186">
        <f>'Input| Projects'!R693*O693*'Input| Escalations'!$K$19</f>
        <v>0</v>
      </c>
      <c r="AF693" s="186">
        <f>'Input| Projects'!S693*P693*'Input| Escalations'!$K$19</f>
        <v>0</v>
      </c>
      <c r="AG693" s="186">
        <f>'Input| Projects'!T693*Q693*'Input| Escalations'!$K$19</f>
        <v>0</v>
      </c>
      <c r="AH693" s="186">
        <f>'Input| Projects'!U693*R693*'Input| Escalations'!$K$19</f>
        <v>0</v>
      </c>
      <c r="AI693" s="186">
        <f>'Input| Projects'!V693*S693*'Input| Escalations'!$K$19</f>
        <v>0</v>
      </c>
      <c r="AJ693" s="186">
        <f>'Input| Projects'!W693*T693*'Input| Escalations'!$K$19</f>
        <v>0</v>
      </c>
      <c r="AK693" s="106"/>
      <c r="AL693" s="186" t="str">
        <f>IFERROR(IF('Input| Overheads'!$C$42="Direct costs",SUMPRODUCT(--('Input| Projects'!$AC693="Yes"),'Calc| Overheads Allocation'!C$8,'Calc| Project Costs'!V693),IF('Input| Overheads'!$C$42="Internal labour",SUMPRODUCT(--('Input| Projects'!$AC693="Yes"),'Calc| Overheads Allocation'!C$8,'Calc| Project Costs'!V693,'Input| Projects'!$Y693),IF('Input| Overheads'!$C$42="DNSP defined",SUMPRODUCT(--('Input| Projects'!$AC693="Yes"),'Calc| Overheads Allocation'!C$61,'Input| Projects'!$AF693),""))),"")</f>
        <v/>
      </c>
      <c r="AM693" s="186" t="str">
        <f>IFERROR(IF('Input| Overheads'!$C$42="Direct costs",SUMPRODUCT(--('Input| Projects'!$AC693="Yes"),'Calc| Overheads Allocation'!D$8,'Calc| Project Costs'!W693),IF('Input| Overheads'!$C$42="Internal labour",SUMPRODUCT(--('Input| Projects'!$AC693="Yes"),'Calc| Overheads Allocation'!D$8,'Calc| Project Costs'!W693,'Input| Projects'!$Y693),IF('Input| Overheads'!$C$42="DNSP defined",SUMPRODUCT(--('Input| Projects'!$AC693="Yes"),'Calc| Overheads Allocation'!D$61,'Input| Projects'!$AF693),""))),"")</f>
        <v/>
      </c>
      <c r="AN693" s="186" t="str">
        <f>IFERROR(IF('Input| Overheads'!$C$42="Direct costs",SUMPRODUCT(--('Input| Projects'!$AC693="Yes"),'Calc| Overheads Allocation'!E$8,'Calc| Project Costs'!X693),IF('Input| Overheads'!$C$42="Internal labour",SUMPRODUCT(--('Input| Projects'!$AC693="Yes"),'Calc| Overheads Allocation'!E$8,'Calc| Project Costs'!X693,'Input| Projects'!$Y693),IF('Input| Overheads'!$C$42="DNSP defined",SUMPRODUCT(--('Input| Projects'!$AC693="Yes"),'Calc| Overheads Allocation'!E$61,'Input| Projects'!$AF693),""))),"")</f>
        <v/>
      </c>
      <c r="AO693" s="186" t="str">
        <f>IFERROR(IF('Input| Overheads'!$C$42="Direct costs",SUMPRODUCT(--('Input| Projects'!$AC693="Yes"),'Calc| Overheads Allocation'!F$8,'Calc| Project Costs'!Y693),IF('Input| Overheads'!$C$42="Internal labour",SUMPRODUCT(--('Input| Projects'!$AC693="Yes"),'Calc| Overheads Allocation'!F$8,'Calc| Project Costs'!Y693,'Input| Projects'!$Y693),IF('Input| Overheads'!$C$42="DNSP defined",SUMPRODUCT(--('Input| Projects'!$AC693="Yes"),'Calc| Overheads Allocation'!F$61,'Input| Projects'!$AF693),""))),"")</f>
        <v/>
      </c>
      <c r="AP693" s="186" t="str">
        <f>IFERROR(IF('Input| Overheads'!$C$42="Direct costs",SUMPRODUCT(--('Input| Projects'!$AC693="Yes"),'Calc| Overheads Allocation'!G$8,'Calc| Project Costs'!Z693),IF('Input| Overheads'!$C$42="Internal labour",SUMPRODUCT(--('Input| Projects'!$AC693="Yes"),'Calc| Overheads Allocation'!G$8,'Calc| Project Costs'!Z693,'Input| Projects'!$Y693),IF('Input| Overheads'!$C$42="DNSP defined",SUMPRODUCT(--('Input| Projects'!$AC693="Yes"),'Calc| Overheads Allocation'!G$61,'Input| Projects'!$AF693),""))),"")</f>
        <v/>
      </c>
      <c r="AQ693" s="186" t="str">
        <f>IFERROR(IF('Input| Overheads'!$C$42="Direct costs",SUMPRODUCT(--('Input| Projects'!$AC693="Yes"),'Calc| Overheads Allocation'!H$8,'Calc| Project Costs'!AA693),IF('Input| Overheads'!$C$42="Internal labour",SUMPRODUCT(--('Input| Projects'!$AC693="Yes"),'Calc| Overheads Allocation'!H$8,'Calc| Project Costs'!AA693,'Input| Projects'!$Y693),IF('Input| Overheads'!$C$42="DNSP defined",SUMPRODUCT(--('Input| Projects'!$AC693="Yes"),'Calc| Overheads Allocation'!H$61,'Input| Projects'!$AF693),""))),"")</f>
        <v/>
      </c>
      <c r="AR693" s="186" t="str">
        <f>IFERROR(IF('Input| Overheads'!$C$42="Direct costs",SUMPRODUCT(--('Input| Projects'!$AC693="Yes"),'Calc| Overheads Allocation'!I$8,'Calc| Project Costs'!AB693),IF('Input| Overheads'!$C$42="Internal labour",SUMPRODUCT(--('Input| Projects'!$AC693="Yes"),'Calc| Overheads Allocation'!I$8,'Calc| Project Costs'!AB693,'Input| Projects'!$Y693),IF('Input| Overheads'!$C$42="DNSP defined",SUMPRODUCT(--('Input| Projects'!$AC693="Yes"),'Calc| Overheads Allocation'!I$61,'Input| Projects'!$AF693),""))),"")</f>
        <v/>
      </c>
      <c r="AS693" s="106"/>
      <c r="AT693" s="186" t="str">
        <f>IFERROR(IF('Input| Overheads'!$C$42="Direct costs",SUMPRODUCT(--('Input| Projects'!$AD693="Yes"),'Calc| Overheads Allocation'!C$9,'Calc| Project Costs'!V693),IF('Input| Overheads'!$C$42="Internal labour",SUMPRODUCT(--('Input| Projects'!$AD693="Yes"),'Calc| Overheads Allocation'!C$9,'Calc| Project Costs'!V693,'Input| Projects'!$Y693),IF('Input| Overheads'!$C$42="DNSP defined",SUMPRODUCT(--('Input| Projects'!$AD693="Yes"),'Calc| Overheads Allocation'!C$62,'Input| Projects'!$AG693),""))),"")</f>
        <v/>
      </c>
      <c r="AU693" s="186" t="str">
        <f>IFERROR(IF('Input| Overheads'!$C$42="Direct costs",SUMPRODUCT(--('Input| Projects'!$AD693="Yes"),'Calc| Overheads Allocation'!D$9,'Calc| Project Costs'!W693),IF('Input| Overheads'!$C$42="Internal labour",SUMPRODUCT(--('Input| Projects'!$AD693="Yes"),'Calc| Overheads Allocation'!D$9,'Calc| Project Costs'!W693,'Input| Projects'!$Y693),IF('Input| Overheads'!$C$42="DNSP defined",SUMPRODUCT(--('Input| Projects'!$AD693="Yes"),'Calc| Overheads Allocation'!D$62,'Input| Projects'!$AG693),""))),"")</f>
        <v/>
      </c>
      <c r="AV693" s="186" t="str">
        <f>IFERROR(IF('Input| Overheads'!$C$42="Direct costs",SUMPRODUCT(--('Input| Projects'!$AD693="Yes"),'Calc| Overheads Allocation'!E$9,'Calc| Project Costs'!X693),IF('Input| Overheads'!$C$42="Internal labour",SUMPRODUCT(--('Input| Projects'!$AD693="Yes"),'Calc| Overheads Allocation'!E$9,'Calc| Project Costs'!X693,'Input| Projects'!$Y693),IF('Input| Overheads'!$C$42="DNSP defined",SUMPRODUCT(--('Input| Projects'!$AD693="Yes"),'Calc| Overheads Allocation'!E$62,'Input| Projects'!$AG693),""))),"")</f>
        <v/>
      </c>
      <c r="AW693" s="186" t="str">
        <f>IFERROR(IF('Input| Overheads'!$C$42="Direct costs",SUMPRODUCT(--('Input| Projects'!$AD693="Yes"),'Calc| Overheads Allocation'!F$9,'Calc| Project Costs'!Y693),IF('Input| Overheads'!$C$42="Internal labour",SUMPRODUCT(--('Input| Projects'!$AD693="Yes"),'Calc| Overheads Allocation'!F$9,'Calc| Project Costs'!Y693,'Input| Projects'!$Y693),IF('Input| Overheads'!$C$42="DNSP defined",SUMPRODUCT(--('Input| Projects'!$AD693="Yes"),'Calc| Overheads Allocation'!F$62,'Input| Projects'!$AG693),""))),"")</f>
        <v/>
      </c>
      <c r="AX693" s="186" t="str">
        <f>IFERROR(IF('Input| Overheads'!$C$42="Direct costs",SUMPRODUCT(--('Input| Projects'!$AD693="Yes"),'Calc| Overheads Allocation'!G$9,'Calc| Project Costs'!Z693),IF('Input| Overheads'!$C$42="Internal labour",SUMPRODUCT(--('Input| Projects'!$AD693="Yes"),'Calc| Overheads Allocation'!G$9,'Calc| Project Costs'!Z693,'Input| Projects'!$Y693),IF('Input| Overheads'!$C$42="DNSP defined",SUMPRODUCT(--('Input| Projects'!$AD693="Yes"),'Calc| Overheads Allocation'!G$62,'Input| Projects'!$AG693),""))),"")</f>
        <v/>
      </c>
      <c r="AY693" s="186" t="str">
        <f>IFERROR(IF('Input| Overheads'!$C$42="Direct costs",SUMPRODUCT(--('Input| Projects'!$AD693="Yes"),'Calc| Overheads Allocation'!H$9,'Calc| Project Costs'!AA693),IF('Input| Overheads'!$C$42="Internal labour",SUMPRODUCT(--('Input| Projects'!$AD693="Yes"),'Calc| Overheads Allocation'!H$9,'Calc| Project Costs'!AA693,'Input| Projects'!$Y693),IF('Input| Overheads'!$C$42="DNSP defined",SUMPRODUCT(--('Input| Projects'!$AD693="Yes"),'Calc| Overheads Allocation'!H$62,'Input| Projects'!$AG693),""))),"")</f>
        <v/>
      </c>
      <c r="AZ693" s="186" t="str">
        <f>IFERROR(IF('Input| Overheads'!$C$42="Direct costs",SUMPRODUCT(--('Input| Projects'!$AD693="Yes"),'Calc| Overheads Allocation'!I$9,'Calc| Project Costs'!AB693),IF('Input| Overheads'!$C$42="Internal labour",SUMPRODUCT(--('Input| Projects'!$AD693="Yes"),'Calc| Overheads Allocation'!I$9,'Calc| Project Costs'!AB693,'Input| Projects'!$Y693),IF('Input| Overheads'!$C$42="DNSP defined",SUMPRODUCT(--('Input| Projects'!$AD693="Yes"),'Calc| Overheads Allocation'!I$62,'Input| Projects'!$AG693),""))),"")</f>
        <v/>
      </c>
      <c r="BA693" s="106"/>
      <c r="BB693" s="186">
        <f t="shared" si="332"/>
        <v>0</v>
      </c>
      <c r="BC693" s="186">
        <f t="shared" si="333"/>
        <v>0</v>
      </c>
      <c r="BD693" s="186">
        <f t="shared" si="334"/>
        <v>0</v>
      </c>
      <c r="BE693" s="186">
        <f t="shared" si="311"/>
        <v>0</v>
      </c>
      <c r="BF693" s="186">
        <f t="shared" si="312"/>
        <v>0</v>
      </c>
      <c r="BG693" s="186">
        <f t="shared" si="313"/>
        <v>0</v>
      </c>
      <c r="BH693" s="186">
        <f t="shared" si="314"/>
        <v>0</v>
      </c>
      <c r="BI693" s="97"/>
      <c r="BJ693" s="186" t="str">
        <f t="shared" si="315"/>
        <v/>
      </c>
      <c r="BK693" s="186" t="str">
        <f t="shared" si="316"/>
        <v/>
      </c>
      <c r="BL693" s="186" t="str">
        <f t="shared" si="317"/>
        <v/>
      </c>
      <c r="BM693" s="186" t="str">
        <f t="shared" si="318"/>
        <v/>
      </c>
      <c r="BN693" s="186" t="str">
        <f t="shared" si="319"/>
        <v/>
      </c>
      <c r="BO693" s="186" t="str">
        <f t="shared" si="320"/>
        <v/>
      </c>
      <c r="BP693" s="186" t="str">
        <f t="shared" si="321"/>
        <v/>
      </c>
      <c r="BQ693" s="97"/>
      <c r="BR693" s="186">
        <f t="shared" si="322"/>
        <v>0</v>
      </c>
      <c r="BS693" s="186">
        <f t="shared" si="323"/>
        <v>0</v>
      </c>
      <c r="BT693" s="222">
        <f t="shared" si="324"/>
        <v>0</v>
      </c>
      <c r="BU693" s="222">
        <f t="shared" si="325"/>
        <v>0</v>
      </c>
      <c r="BV693" s="222">
        <f t="shared" si="326"/>
        <v>0</v>
      </c>
      <c r="BW693" s="222">
        <f t="shared" si="327"/>
        <v>0</v>
      </c>
      <c r="BX693" s="222">
        <f t="shared" si="328"/>
        <v>0</v>
      </c>
      <c r="BY693" s="106"/>
      <c r="BZ693" s="197" t="str">
        <f>IF(SUMIF('Input| Projects'!$AS$8:$CP$8,"Dx",'Input| Projects'!$AS693:$CP693)=0,"",SUMIF('Input| Projects'!$AS$8:$CP$8,"Dx",'Input| Projects'!$AS693:$CP693))</f>
        <v/>
      </c>
      <c r="CA693" s="197" t="str">
        <f>IF(SUMIF('Input| Projects'!$AS$8:$CP$8,"Tx",'Input| Projects'!$AS693:$CP693)=0,"",SUMIF('Input| Projects'!$AS$8:$CP$8,"Tx",'Input| Projects'!$AS693:$CP693))</f>
        <v/>
      </c>
      <c r="CB693" s="150" t="str">
        <f t="shared" si="335"/>
        <v/>
      </c>
    </row>
    <row r="694" spans="2:80" x14ac:dyDescent="0.2">
      <c r="B694" s="201">
        <f>IFERROR('Input| Projects'!B694,"")</f>
        <v>685</v>
      </c>
      <c r="C694" s="42" t="str">
        <f>IFERROR(IF('Input| Projects'!C694="","",'Input| Projects'!C694),"")</f>
        <v/>
      </c>
      <c r="D694" s="42" t="str">
        <f>IFERROR(IF('Input| Projects'!D694="","",'Input| Projects'!D694),"")</f>
        <v/>
      </c>
      <c r="E694" s="104"/>
      <c r="F694" s="190">
        <f>IFERROR('Input| Projects'!I694*'Input| Escalations'!$K$19,"")</f>
        <v>0</v>
      </c>
      <c r="G694" s="190">
        <f>IFERROR('Input| Projects'!J694*'Input| Escalations'!$K$19,"")</f>
        <v>0</v>
      </c>
      <c r="H694" s="190">
        <f>IFERROR('Input| Projects'!K694*'Input| Escalations'!$K$19,"")</f>
        <v>0</v>
      </c>
      <c r="I694" s="190">
        <f>IFERROR('Input| Projects'!L694*'Input| Escalations'!$K$19,"")</f>
        <v>0</v>
      </c>
      <c r="J694" s="190">
        <f>IFERROR('Input| Projects'!M694*'Input| Escalations'!$K$19,"")</f>
        <v>0</v>
      </c>
      <c r="K694" s="190">
        <f>IFERROR('Input| Projects'!N694*'Input| Escalations'!$K$19,"")</f>
        <v>0</v>
      </c>
      <c r="L694" s="190">
        <f>IFERROR('Input| Projects'!O694*'Input| Escalations'!$K$19,"")</f>
        <v>0</v>
      </c>
      <c r="M694" s="150" t="str">
        <f>IF(ABS(SUM(F694:L694)-(SUM('Input| Projects'!I694:O694)*'Input| Escalations'!$K$19))&lt;0.0000001,"",1)</f>
        <v/>
      </c>
      <c r="N694" s="192">
        <f>'Input| Projects'!$Y694*INDEX('Input| Escalations'!$H$33:$N$33,MATCH('Calc| Project Costs'!N$9,'Input| Escalations'!$H$23:$N$23,0))+'Input| Projects'!$Z694*INDEX('Input| Escalations'!$H$34:$N$34,MATCH('Calc| Project Costs'!N$9,'Input| Escalations'!$H$23:$N$23,0))+'Input| Projects'!$AA694*INDEX('Input| Escalations'!$H$35:$N$35,MATCH('Calc| Project Costs'!N$9,'Input| Escalations'!$H$23:$N$23,0))+1</f>
        <v>1</v>
      </c>
      <c r="O694" s="192">
        <f>'Input| Projects'!$Y694*INDEX('Input| Escalations'!$H$33:$N$33,MATCH('Calc| Project Costs'!O$9,'Input| Escalations'!$H$23:$N$23,0))+'Input| Projects'!$Z694*INDEX('Input| Escalations'!$H$34:$N$34,MATCH('Calc| Project Costs'!O$9,'Input| Escalations'!$H$23:$N$23,0))+'Input| Projects'!$AA694*INDEX('Input| Escalations'!$H$35:$N$35,MATCH('Calc| Project Costs'!O$9,'Input| Escalations'!$H$23:$N$23,0))+1</f>
        <v>1</v>
      </c>
      <c r="P694" s="192">
        <f>'Input| Projects'!$Y694*INDEX('Input| Escalations'!$H$33:$N$33,MATCH('Calc| Project Costs'!P$9,'Input| Escalations'!$H$23:$N$23,0))+'Input| Projects'!$Z694*INDEX('Input| Escalations'!$H$34:$N$34,MATCH('Calc| Project Costs'!P$9,'Input| Escalations'!$H$23:$N$23,0))+'Input| Projects'!$AA694*INDEX('Input| Escalations'!$H$35:$N$35,MATCH('Calc| Project Costs'!P$9,'Input| Escalations'!$H$23:$N$23,0))+1</f>
        <v>1</v>
      </c>
      <c r="Q694" s="192">
        <f>'Input| Projects'!$Y694*INDEX('Input| Escalations'!$H$33:$N$33,MATCH('Calc| Project Costs'!Q$9,'Input| Escalations'!$H$23:$N$23,0))+'Input| Projects'!$Z694*INDEX('Input| Escalations'!$H$34:$N$34,MATCH('Calc| Project Costs'!Q$9,'Input| Escalations'!$H$23:$N$23,0))+'Input| Projects'!$AA694*INDEX('Input| Escalations'!$H$35:$N$35,MATCH('Calc| Project Costs'!Q$9,'Input| Escalations'!$H$23:$N$23,0))+1</f>
        <v>1</v>
      </c>
      <c r="R694" s="192">
        <f>'Input| Projects'!$Y694*INDEX('Input| Escalations'!$H$33:$N$33,MATCH('Calc| Project Costs'!R$9,'Input| Escalations'!$H$23:$N$23,0))+'Input| Projects'!$Z694*INDEX('Input| Escalations'!$H$34:$N$34,MATCH('Calc| Project Costs'!R$9,'Input| Escalations'!$H$23:$N$23,0))+'Input| Projects'!$AA694*INDEX('Input| Escalations'!$H$35:$N$35,MATCH('Calc| Project Costs'!R$9,'Input| Escalations'!$H$23:$N$23,0))+1</f>
        <v>1</v>
      </c>
      <c r="S694" s="192">
        <f>'Input| Projects'!$Y694*INDEX('Input| Escalations'!$H$33:$N$33,MATCH('Calc| Project Costs'!S$9,'Input| Escalations'!$H$23:$N$23,0))+'Input| Projects'!$Z694*INDEX('Input| Escalations'!$H$34:$N$34,MATCH('Calc| Project Costs'!S$9,'Input| Escalations'!$H$23:$N$23,0))+'Input| Projects'!$AA694*INDEX('Input| Escalations'!$H$35:$N$35,MATCH('Calc| Project Costs'!S$9,'Input| Escalations'!$H$23:$N$23,0))+1</f>
        <v>1</v>
      </c>
      <c r="T694" s="192">
        <f>'Input| Projects'!$Y694*INDEX('Input| Escalations'!$H$33:$N$33,MATCH('Calc| Project Costs'!T$9,'Input| Escalations'!$H$23:$N$23,0))+'Input| Projects'!$Z694*INDEX('Input| Escalations'!$H$34:$N$34,MATCH('Calc| Project Costs'!T$9,'Input| Escalations'!$H$23:$N$23,0))+'Input| Projects'!$AA694*INDEX('Input| Escalations'!$H$35:$N$35,MATCH('Calc| Project Costs'!T$9,'Input| Escalations'!$H$23:$N$23,0))+1</f>
        <v>1</v>
      </c>
      <c r="U694" s="106"/>
      <c r="V694" s="186">
        <f t="shared" si="329"/>
        <v>0</v>
      </c>
      <c r="W694" s="186">
        <f t="shared" si="330"/>
        <v>0</v>
      </c>
      <c r="X694" s="186">
        <f t="shared" si="331"/>
        <v>0</v>
      </c>
      <c r="Y694" s="186">
        <f t="shared" si="307"/>
        <v>0</v>
      </c>
      <c r="Z694" s="186">
        <f t="shared" si="308"/>
        <v>0</v>
      </c>
      <c r="AA694" s="186">
        <f t="shared" si="309"/>
        <v>0</v>
      </c>
      <c r="AB694" s="186">
        <f t="shared" si="310"/>
        <v>0</v>
      </c>
      <c r="AC694" s="106"/>
      <c r="AD694" s="186">
        <f>'Input| Projects'!Q694*N694*'Input| Escalations'!$K$19</f>
        <v>0</v>
      </c>
      <c r="AE694" s="186">
        <f>'Input| Projects'!R694*O694*'Input| Escalations'!$K$19</f>
        <v>0</v>
      </c>
      <c r="AF694" s="186">
        <f>'Input| Projects'!S694*P694*'Input| Escalations'!$K$19</f>
        <v>0</v>
      </c>
      <c r="AG694" s="186">
        <f>'Input| Projects'!T694*Q694*'Input| Escalations'!$K$19</f>
        <v>0</v>
      </c>
      <c r="AH694" s="186">
        <f>'Input| Projects'!U694*R694*'Input| Escalations'!$K$19</f>
        <v>0</v>
      </c>
      <c r="AI694" s="186">
        <f>'Input| Projects'!V694*S694*'Input| Escalations'!$K$19</f>
        <v>0</v>
      </c>
      <c r="AJ694" s="186">
        <f>'Input| Projects'!W694*T694*'Input| Escalations'!$K$19</f>
        <v>0</v>
      </c>
      <c r="AK694" s="106"/>
      <c r="AL694" s="186" t="str">
        <f>IFERROR(IF('Input| Overheads'!$C$42="Direct costs",SUMPRODUCT(--('Input| Projects'!$AC694="Yes"),'Calc| Overheads Allocation'!C$8,'Calc| Project Costs'!V694),IF('Input| Overheads'!$C$42="Internal labour",SUMPRODUCT(--('Input| Projects'!$AC694="Yes"),'Calc| Overheads Allocation'!C$8,'Calc| Project Costs'!V694,'Input| Projects'!$Y694),IF('Input| Overheads'!$C$42="DNSP defined",SUMPRODUCT(--('Input| Projects'!$AC694="Yes"),'Calc| Overheads Allocation'!C$61,'Input| Projects'!$AF694),""))),"")</f>
        <v/>
      </c>
      <c r="AM694" s="186" t="str">
        <f>IFERROR(IF('Input| Overheads'!$C$42="Direct costs",SUMPRODUCT(--('Input| Projects'!$AC694="Yes"),'Calc| Overheads Allocation'!D$8,'Calc| Project Costs'!W694),IF('Input| Overheads'!$C$42="Internal labour",SUMPRODUCT(--('Input| Projects'!$AC694="Yes"),'Calc| Overheads Allocation'!D$8,'Calc| Project Costs'!W694,'Input| Projects'!$Y694),IF('Input| Overheads'!$C$42="DNSP defined",SUMPRODUCT(--('Input| Projects'!$AC694="Yes"),'Calc| Overheads Allocation'!D$61,'Input| Projects'!$AF694),""))),"")</f>
        <v/>
      </c>
      <c r="AN694" s="186" t="str">
        <f>IFERROR(IF('Input| Overheads'!$C$42="Direct costs",SUMPRODUCT(--('Input| Projects'!$AC694="Yes"),'Calc| Overheads Allocation'!E$8,'Calc| Project Costs'!X694),IF('Input| Overheads'!$C$42="Internal labour",SUMPRODUCT(--('Input| Projects'!$AC694="Yes"),'Calc| Overheads Allocation'!E$8,'Calc| Project Costs'!X694,'Input| Projects'!$Y694),IF('Input| Overheads'!$C$42="DNSP defined",SUMPRODUCT(--('Input| Projects'!$AC694="Yes"),'Calc| Overheads Allocation'!E$61,'Input| Projects'!$AF694),""))),"")</f>
        <v/>
      </c>
      <c r="AO694" s="186" t="str">
        <f>IFERROR(IF('Input| Overheads'!$C$42="Direct costs",SUMPRODUCT(--('Input| Projects'!$AC694="Yes"),'Calc| Overheads Allocation'!F$8,'Calc| Project Costs'!Y694),IF('Input| Overheads'!$C$42="Internal labour",SUMPRODUCT(--('Input| Projects'!$AC694="Yes"),'Calc| Overheads Allocation'!F$8,'Calc| Project Costs'!Y694,'Input| Projects'!$Y694),IF('Input| Overheads'!$C$42="DNSP defined",SUMPRODUCT(--('Input| Projects'!$AC694="Yes"),'Calc| Overheads Allocation'!F$61,'Input| Projects'!$AF694),""))),"")</f>
        <v/>
      </c>
      <c r="AP694" s="186" t="str">
        <f>IFERROR(IF('Input| Overheads'!$C$42="Direct costs",SUMPRODUCT(--('Input| Projects'!$AC694="Yes"),'Calc| Overheads Allocation'!G$8,'Calc| Project Costs'!Z694),IF('Input| Overheads'!$C$42="Internal labour",SUMPRODUCT(--('Input| Projects'!$AC694="Yes"),'Calc| Overheads Allocation'!G$8,'Calc| Project Costs'!Z694,'Input| Projects'!$Y694),IF('Input| Overheads'!$C$42="DNSP defined",SUMPRODUCT(--('Input| Projects'!$AC694="Yes"),'Calc| Overheads Allocation'!G$61,'Input| Projects'!$AF694),""))),"")</f>
        <v/>
      </c>
      <c r="AQ694" s="186" t="str">
        <f>IFERROR(IF('Input| Overheads'!$C$42="Direct costs",SUMPRODUCT(--('Input| Projects'!$AC694="Yes"),'Calc| Overheads Allocation'!H$8,'Calc| Project Costs'!AA694),IF('Input| Overheads'!$C$42="Internal labour",SUMPRODUCT(--('Input| Projects'!$AC694="Yes"),'Calc| Overheads Allocation'!H$8,'Calc| Project Costs'!AA694,'Input| Projects'!$Y694),IF('Input| Overheads'!$C$42="DNSP defined",SUMPRODUCT(--('Input| Projects'!$AC694="Yes"),'Calc| Overheads Allocation'!H$61,'Input| Projects'!$AF694),""))),"")</f>
        <v/>
      </c>
      <c r="AR694" s="186" t="str">
        <f>IFERROR(IF('Input| Overheads'!$C$42="Direct costs",SUMPRODUCT(--('Input| Projects'!$AC694="Yes"),'Calc| Overheads Allocation'!I$8,'Calc| Project Costs'!AB694),IF('Input| Overheads'!$C$42="Internal labour",SUMPRODUCT(--('Input| Projects'!$AC694="Yes"),'Calc| Overheads Allocation'!I$8,'Calc| Project Costs'!AB694,'Input| Projects'!$Y694),IF('Input| Overheads'!$C$42="DNSP defined",SUMPRODUCT(--('Input| Projects'!$AC694="Yes"),'Calc| Overheads Allocation'!I$61,'Input| Projects'!$AF694),""))),"")</f>
        <v/>
      </c>
      <c r="AS694" s="106"/>
      <c r="AT694" s="186" t="str">
        <f>IFERROR(IF('Input| Overheads'!$C$42="Direct costs",SUMPRODUCT(--('Input| Projects'!$AD694="Yes"),'Calc| Overheads Allocation'!C$9,'Calc| Project Costs'!V694),IF('Input| Overheads'!$C$42="Internal labour",SUMPRODUCT(--('Input| Projects'!$AD694="Yes"),'Calc| Overheads Allocation'!C$9,'Calc| Project Costs'!V694,'Input| Projects'!$Y694),IF('Input| Overheads'!$C$42="DNSP defined",SUMPRODUCT(--('Input| Projects'!$AD694="Yes"),'Calc| Overheads Allocation'!C$62,'Input| Projects'!$AG694),""))),"")</f>
        <v/>
      </c>
      <c r="AU694" s="186" t="str">
        <f>IFERROR(IF('Input| Overheads'!$C$42="Direct costs",SUMPRODUCT(--('Input| Projects'!$AD694="Yes"),'Calc| Overheads Allocation'!D$9,'Calc| Project Costs'!W694),IF('Input| Overheads'!$C$42="Internal labour",SUMPRODUCT(--('Input| Projects'!$AD694="Yes"),'Calc| Overheads Allocation'!D$9,'Calc| Project Costs'!W694,'Input| Projects'!$Y694),IF('Input| Overheads'!$C$42="DNSP defined",SUMPRODUCT(--('Input| Projects'!$AD694="Yes"),'Calc| Overheads Allocation'!D$62,'Input| Projects'!$AG694),""))),"")</f>
        <v/>
      </c>
      <c r="AV694" s="186" t="str">
        <f>IFERROR(IF('Input| Overheads'!$C$42="Direct costs",SUMPRODUCT(--('Input| Projects'!$AD694="Yes"),'Calc| Overheads Allocation'!E$9,'Calc| Project Costs'!X694),IF('Input| Overheads'!$C$42="Internal labour",SUMPRODUCT(--('Input| Projects'!$AD694="Yes"),'Calc| Overheads Allocation'!E$9,'Calc| Project Costs'!X694,'Input| Projects'!$Y694),IF('Input| Overheads'!$C$42="DNSP defined",SUMPRODUCT(--('Input| Projects'!$AD694="Yes"),'Calc| Overheads Allocation'!E$62,'Input| Projects'!$AG694),""))),"")</f>
        <v/>
      </c>
      <c r="AW694" s="186" t="str">
        <f>IFERROR(IF('Input| Overheads'!$C$42="Direct costs",SUMPRODUCT(--('Input| Projects'!$AD694="Yes"),'Calc| Overheads Allocation'!F$9,'Calc| Project Costs'!Y694),IF('Input| Overheads'!$C$42="Internal labour",SUMPRODUCT(--('Input| Projects'!$AD694="Yes"),'Calc| Overheads Allocation'!F$9,'Calc| Project Costs'!Y694,'Input| Projects'!$Y694),IF('Input| Overheads'!$C$42="DNSP defined",SUMPRODUCT(--('Input| Projects'!$AD694="Yes"),'Calc| Overheads Allocation'!F$62,'Input| Projects'!$AG694),""))),"")</f>
        <v/>
      </c>
      <c r="AX694" s="186" t="str">
        <f>IFERROR(IF('Input| Overheads'!$C$42="Direct costs",SUMPRODUCT(--('Input| Projects'!$AD694="Yes"),'Calc| Overheads Allocation'!G$9,'Calc| Project Costs'!Z694),IF('Input| Overheads'!$C$42="Internal labour",SUMPRODUCT(--('Input| Projects'!$AD694="Yes"),'Calc| Overheads Allocation'!G$9,'Calc| Project Costs'!Z694,'Input| Projects'!$Y694),IF('Input| Overheads'!$C$42="DNSP defined",SUMPRODUCT(--('Input| Projects'!$AD694="Yes"),'Calc| Overheads Allocation'!G$62,'Input| Projects'!$AG694),""))),"")</f>
        <v/>
      </c>
      <c r="AY694" s="186" t="str">
        <f>IFERROR(IF('Input| Overheads'!$C$42="Direct costs",SUMPRODUCT(--('Input| Projects'!$AD694="Yes"),'Calc| Overheads Allocation'!H$9,'Calc| Project Costs'!AA694),IF('Input| Overheads'!$C$42="Internal labour",SUMPRODUCT(--('Input| Projects'!$AD694="Yes"),'Calc| Overheads Allocation'!H$9,'Calc| Project Costs'!AA694,'Input| Projects'!$Y694),IF('Input| Overheads'!$C$42="DNSP defined",SUMPRODUCT(--('Input| Projects'!$AD694="Yes"),'Calc| Overheads Allocation'!H$62,'Input| Projects'!$AG694),""))),"")</f>
        <v/>
      </c>
      <c r="AZ694" s="186" t="str">
        <f>IFERROR(IF('Input| Overheads'!$C$42="Direct costs",SUMPRODUCT(--('Input| Projects'!$AD694="Yes"),'Calc| Overheads Allocation'!I$9,'Calc| Project Costs'!AB694),IF('Input| Overheads'!$C$42="Internal labour",SUMPRODUCT(--('Input| Projects'!$AD694="Yes"),'Calc| Overheads Allocation'!I$9,'Calc| Project Costs'!AB694,'Input| Projects'!$Y694),IF('Input| Overheads'!$C$42="DNSP defined",SUMPRODUCT(--('Input| Projects'!$AD694="Yes"),'Calc| Overheads Allocation'!I$62,'Input| Projects'!$AG694),""))),"")</f>
        <v/>
      </c>
      <c r="BA694" s="106"/>
      <c r="BB694" s="186">
        <f t="shared" si="332"/>
        <v>0</v>
      </c>
      <c r="BC694" s="186">
        <f t="shared" si="333"/>
        <v>0</v>
      </c>
      <c r="BD694" s="186">
        <f t="shared" si="334"/>
        <v>0</v>
      </c>
      <c r="BE694" s="186">
        <f t="shared" si="311"/>
        <v>0</v>
      </c>
      <c r="BF694" s="186">
        <f t="shared" si="312"/>
        <v>0</v>
      </c>
      <c r="BG694" s="186">
        <f t="shared" si="313"/>
        <v>0</v>
      </c>
      <c r="BH694" s="186">
        <f t="shared" si="314"/>
        <v>0</v>
      </c>
      <c r="BI694" s="97"/>
      <c r="BJ694" s="186" t="str">
        <f t="shared" si="315"/>
        <v/>
      </c>
      <c r="BK694" s="186" t="str">
        <f t="shared" si="316"/>
        <v/>
      </c>
      <c r="BL694" s="186" t="str">
        <f t="shared" si="317"/>
        <v/>
      </c>
      <c r="BM694" s="186" t="str">
        <f t="shared" si="318"/>
        <v/>
      </c>
      <c r="BN694" s="186" t="str">
        <f t="shared" si="319"/>
        <v/>
      </c>
      <c r="BO694" s="186" t="str">
        <f t="shared" si="320"/>
        <v/>
      </c>
      <c r="BP694" s="186" t="str">
        <f t="shared" si="321"/>
        <v/>
      </c>
      <c r="BQ694" s="97"/>
      <c r="BR694" s="186">
        <f t="shared" si="322"/>
        <v>0</v>
      </c>
      <c r="BS694" s="186">
        <f t="shared" si="323"/>
        <v>0</v>
      </c>
      <c r="BT694" s="222">
        <f t="shared" si="324"/>
        <v>0</v>
      </c>
      <c r="BU694" s="222">
        <f t="shared" si="325"/>
        <v>0</v>
      </c>
      <c r="BV694" s="222">
        <f t="shared" si="326"/>
        <v>0</v>
      </c>
      <c r="BW694" s="222">
        <f t="shared" si="327"/>
        <v>0</v>
      </c>
      <c r="BX694" s="222">
        <f t="shared" si="328"/>
        <v>0</v>
      </c>
      <c r="BY694" s="106"/>
      <c r="BZ694" s="197" t="str">
        <f>IF(SUMIF('Input| Projects'!$AS$8:$CP$8,"Dx",'Input| Projects'!$AS694:$CP694)=0,"",SUMIF('Input| Projects'!$AS$8:$CP$8,"Dx",'Input| Projects'!$AS694:$CP694))</f>
        <v/>
      </c>
      <c r="CA694" s="197" t="str">
        <f>IF(SUMIF('Input| Projects'!$AS$8:$CP$8,"Tx",'Input| Projects'!$AS694:$CP694)=0,"",SUMIF('Input| Projects'!$AS$8:$CP$8,"Tx",'Input| Projects'!$AS694:$CP694))</f>
        <v/>
      </c>
      <c r="CB694" s="150" t="str">
        <f t="shared" si="335"/>
        <v/>
      </c>
    </row>
    <row r="695" spans="2:80" x14ac:dyDescent="0.2">
      <c r="B695" s="201">
        <f>IFERROR('Input| Projects'!B695,"")</f>
        <v>686</v>
      </c>
      <c r="C695" s="42" t="str">
        <f>IFERROR(IF('Input| Projects'!C695="","",'Input| Projects'!C695),"")</f>
        <v/>
      </c>
      <c r="D695" s="42" t="str">
        <f>IFERROR(IF('Input| Projects'!D695="","",'Input| Projects'!D695),"")</f>
        <v/>
      </c>
      <c r="E695" s="104"/>
      <c r="F695" s="190">
        <f>IFERROR('Input| Projects'!I695*'Input| Escalations'!$K$19,"")</f>
        <v>0</v>
      </c>
      <c r="G695" s="190">
        <f>IFERROR('Input| Projects'!J695*'Input| Escalations'!$K$19,"")</f>
        <v>0</v>
      </c>
      <c r="H695" s="190">
        <f>IFERROR('Input| Projects'!K695*'Input| Escalations'!$K$19,"")</f>
        <v>0</v>
      </c>
      <c r="I695" s="190">
        <f>IFERROR('Input| Projects'!L695*'Input| Escalations'!$K$19,"")</f>
        <v>0</v>
      </c>
      <c r="J695" s="190">
        <f>IFERROR('Input| Projects'!M695*'Input| Escalations'!$K$19,"")</f>
        <v>0</v>
      </c>
      <c r="K695" s="190">
        <f>IFERROR('Input| Projects'!N695*'Input| Escalations'!$K$19,"")</f>
        <v>0</v>
      </c>
      <c r="L695" s="190">
        <f>IFERROR('Input| Projects'!O695*'Input| Escalations'!$K$19,"")</f>
        <v>0</v>
      </c>
      <c r="M695" s="150" t="str">
        <f>IF(ABS(SUM(F695:L695)-(SUM('Input| Projects'!I695:O695)*'Input| Escalations'!$K$19))&lt;0.0000001,"",1)</f>
        <v/>
      </c>
      <c r="N695" s="192">
        <f>'Input| Projects'!$Y695*INDEX('Input| Escalations'!$H$33:$N$33,MATCH('Calc| Project Costs'!N$9,'Input| Escalations'!$H$23:$N$23,0))+'Input| Projects'!$Z695*INDEX('Input| Escalations'!$H$34:$N$34,MATCH('Calc| Project Costs'!N$9,'Input| Escalations'!$H$23:$N$23,0))+'Input| Projects'!$AA695*INDEX('Input| Escalations'!$H$35:$N$35,MATCH('Calc| Project Costs'!N$9,'Input| Escalations'!$H$23:$N$23,0))+1</f>
        <v>1</v>
      </c>
      <c r="O695" s="192">
        <f>'Input| Projects'!$Y695*INDEX('Input| Escalations'!$H$33:$N$33,MATCH('Calc| Project Costs'!O$9,'Input| Escalations'!$H$23:$N$23,0))+'Input| Projects'!$Z695*INDEX('Input| Escalations'!$H$34:$N$34,MATCH('Calc| Project Costs'!O$9,'Input| Escalations'!$H$23:$N$23,0))+'Input| Projects'!$AA695*INDEX('Input| Escalations'!$H$35:$N$35,MATCH('Calc| Project Costs'!O$9,'Input| Escalations'!$H$23:$N$23,0))+1</f>
        <v>1</v>
      </c>
      <c r="P695" s="192">
        <f>'Input| Projects'!$Y695*INDEX('Input| Escalations'!$H$33:$N$33,MATCH('Calc| Project Costs'!P$9,'Input| Escalations'!$H$23:$N$23,0))+'Input| Projects'!$Z695*INDEX('Input| Escalations'!$H$34:$N$34,MATCH('Calc| Project Costs'!P$9,'Input| Escalations'!$H$23:$N$23,0))+'Input| Projects'!$AA695*INDEX('Input| Escalations'!$H$35:$N$35,MATCH('Calc| Project Costs'!P$9,'Input| Escalations'!$H$23:$N$23,0))+1</f>
        <v>1</v>
      </c>
      <c r="Q695" s="192">
        <f>'Input| Projects'!$Y695*INDEX('Input| Escalations'!$H$33:$N$33,MATCH('Calc| Project Costs'!Q$9,'Input| Escalations'!$H$23:$N$23,0))+'Input| Projects'!$Z695*INDEX('Input| Escalations'!$H$34:$N$34,MATCH('Calc| Project Costs'!Q$9,'Input| Escalations'!$H$23:$N$23,0))+'Input| Projects'!$AA695*INDEX('Input| Escalations'!$H$35:$N$35,MATCH('Calc| Project Costs'!Q$9,'Input| Escalations'!$H$23:$N$23,0))+1</f>
        <v>1</v>
      </c>
      <c r="R695" s="192">
        <f>'Input| Projects'!$Y695*INDEX('Input| Escalations'!$H$33:$N$33,MATCH('Calc| Project Costs'!R$9,'Input| Escalations'!$H$23:$N$23,0))+'Input| Projects'!$Z695*INDEX('Input| Escalations'!$H$34:$N$34,MATCH('Calc| Project Costs'!R$9,'Input| Escalations'!$H$23:$N$23,0))+'Input| Projects'!$AA695*INDEX('Input| Escalations'!$H$35:$N$35,MATCH('Calc| Project Costs'!R$9,'Input| Escalations'!$H$23:$N$23,0))+1</f>
        <v>1</v>
      </c>
      <c r="S695" s="192">
        <f>'Input| Projects'!$Y695*INDEX('Input| Escalations'!$H$33:$N$33,MATCH('Calc| Project Costs'!S$9,'Input| Escalations'!$H$23:$N$23,0))+'Input| Projects'!$Z695*INDEX('Input| Escalations'!$H$34:$N$34,MATCH('Calc| Project Costs'!S$9,'Input| Escalations'!$H$23:$N$23,0))+'Input| Projects'!$AA695*INDEX('Input| Escalations'!$H$35:$N$35,MATCH('Calc| Project Costs'!S$9,'Input| Escalations'!$H$23:$N$23,0))+1</f>
        <v>1</v>
      </c>
      <c r="T695" s="192">
        <f>'Input| Projects'!$Y695*INDEX('Input| Escalations'!$H$33:$N$33,MATCH('Calc| Project Costs'!T$9,'Input| Escalations'!$H$23:$N$23,0))+'Input| Projects'!$Z695*INDEX('Input| Escalations'!$H$34:$N$34,MATCH('Calc| Project Costs'!T$9,'Input| Escalations'!$H$23:$N$23,0))+'Input| Projects'!$AA695*INDEX('Input| Escalations'!$H$35:$N$35,MATCH('Calc| Project Costs'!T$9,'Input| Escalations'!$H$23:$N$23,0))+1</f>
        <v>1</v>
      </c>
      <c r="U695" s="106"/>
      <c r="V695" s="186">
        <f t="shared" si="329"/>
        <v>0</v>
      </c>
      <c r="W695" s="186">
        <f t="shared" si="330"/>
        <v>0</v>
      </c>
      <c r="X695" s="186">
        <f t="shared" si="331"/>
        <v>0</v>
      </c>
      <c r="Y695" s="186">
        <f t="shared" si="307"/>
        <v>0</v>
      </c>
      <c r="Z695" s="186">
        <f t="shared" si="308"/>
        <v>0</v>
      </c>
      <c r="AA695" s="186">
        <f t="shared" si="309"/>
        <v>0</v>
      </c>
      <c r="AB695" s="186">
        <f t="shared" si="310"/>
        <v>0</v>
      </c>
      <c r="AC695" s="106"/>
      <c r="AD695" s="186">
        <f>'Input| Projects'!Q695*N695*'Input| Escalations'!$K$19</f>
        <v>0</v>
      </c>
      <c r="AE695" s="186">
        <f>'Input| Projects'!R695*O695*'Input| Escalations'!$K$19</f>
        <v>0</v>
      </c>
      <c r="AF695" s="186">
        <f>'Input| Projects'!S695*P695*'Input| Escalations'!$K$19</f>
        <v>0</v>
      </c>
      <c r="AG695" s="186">
        <f>'Input| Projects'!T695*Q695*'Input| Escalations'!$K$19</f>
        <v>0</v>
      </c>
      <c r="AH695" s="186">
        <f>'Input| Projects'!U695*R695*'Input| Escalations'!$K$19</f>
        <v>0</v>
      </c>
      <c r="AI695" s="186">
        <f>'Input| Projects'!V695*S695*'Input| Escalations'!$K$19</f>
        <v>0</v>
      </c>
      <c r="AJ695" s="186">
        <f>'Input| Projects'!W695*T695*'Input| Escalations'!$K$19</f>
        <v>0</v>
      </c>
      <c r="AK695" s="106"/>
      <c r="AL695" s="186" t="str">
        <f>IFERROR(IF('Input| Overheads'!$C$42="Direct costs",SUMPRODUCT(--('Input| Projects'!$AC695="Yes"),'Calc| Overheads Allocation'!C$8,'Calc| Project Costs'!V695),IF('Input| Overheads'!$C$42="Internal labour",SUMPRODUCT(--('Input| Projects'!$AC695="Yes"),'Calc| Overheads Allocation'!C$8,'Calc| Project Costs'!V695,'Input| Projects'!$Y695),IF('Input| Overheads'!$C$42="DNSP defined",SUMPRODUCT(--('Input| Projects'!$AC695="Yes"),'Calc| Overheads Allocation'!C$61,'Input| Projects'!$AF695),""))),"")</f>
        <v/>
      </c>
      <c r="AM695" s="186" t="str">
        <f>IFERROR(IF('Input| Overheads'!$C$42="Direct costs",SUMPRODUCT(--('Input| Projects'!$AC695="Yes"),'Calc| Overheads Allocation'!D$8,'Calc| Project Costs'!W695),IF('Input| Overheads'!$C$42="Internal labour",SUMPRODUCT(--('Input| Projects'!$AC695="Yes"),'Calc| Overheads Allocation'!D$8,'Calc| Project Costs'!W695,'Input| Projects'!$Y695),IF('Input| Overheads'!$C$42="DNSP defined",SUMPRODUCT(--('Input| Projects'!$AC695="Yes"),'Calc| Overheads Allocation'!D$61,'Input| Projects'!$AF695),""))),"")</f>
        <v/>
      </c>
      <c r="AN695" s="186" t="str">
        <f>IFERROR(IF('Input| Overheads'!$C$42="Direct costs",SUMPRODUCT(--('Input| Projects'!$AC695="Yes"),'Calc| Overheads Allocation'!E$8,'Calc| Project Costs'!X695),IF('Input| Overheads'!$C$42="Internal labour",SUMPRODUCT(--('Input| Projects'!$AC695="Yes"),'Calc| Overheads Allocation'!E$8,'Calc| Project Costs'!X695,'Input| Projects'!$Y695),IF('Input| Overheads'!$C$42="DNSP defined",SUMPRODUCT(--('Input| Projects'!$AC695="Yes"),'Calc| Overheads Allocation'!E$61,'Input| Projects'!$AF695),""))),"")</f>
        <v/>
      </c>
      <c r="AO695" s="186" t="str">
        <f>IFERROR(IF('Input| Overheads'!$C$42="Direct costs",SUMPRODUCT(--('Input| Projects'!$AC695="Yes"),'Calc| Overheads Allocation'!F$8,'Calc| Project Costs'!Y695),IF('Input| Overheads'!$C$42="Internal labour",SUMPRODUCT(--('Input| Projects'!$AC695="Yes"),'Calc| Overheads Allocation'!F$8,'Calc| Project Costs'!Y695,'Input| Projects'!$Y695),IF('Input| Overheads'!$C$42="DNSP defined",SUMPRODUCT(--('Input| Projects'!$AC695="Yes"),'Calc| Overheads Allocation'!F$61,'Input| Projects'!$AF695),""))),"")</f>
        <v/>
      </c>
      <c r="AP695" s="186" t="str">
        <f>IFERROR(IF('Input| Overheads'!$C$42="Direct costs",SUMPRODUCT(--('Input| Projects'!$AC695="Yes"),'Calc| Overheads Allocation'!G$8,'Calc| Project Costs'!Z695),IF('Input| Overheads'!$C$42="Internal labour",SUMPRODUCT(--('Input| Projects'!$AC695="Yes"),'Calc| Overheads Allocation'!G$8,'Calc| Project Costs'!Z695,'Input| Projects'!$Y695),IF('Input| Overheads'!$C$42="DNSP defined",SUMPRODUCT(--('Input| Projects'!$AC695="Yes"),'Calc| Overheads Allocation'!G$61,'Input| Projects'!$AF695),""))),"")</f>
        <v/>
      </c>
      <c r="AQ695" s="186" t="str">
        <f>IFERROR(IF('Input| Overheads'!$C$42="Direct costs",SUMPRODUCT(--('Input| Projects'!$AC695="Yes"),'Calc| Overheads Allocation'!H$8,'Calc| Project Costs'!AA695),IF('Input| Overheads'!$C$42="Internal labour",SUMPRODUCT(--('Input| Projects'!$AC695="Yes"),'Calc| Overheads Allocation'!H$8,'Calc| Project Costs'!AA695,'Input| Projects'!$Y695),IF('Input| Overheads'!$C$42="DNSP defined",SUMPRODUCT(--('Input| Projects'!$AC695="Yes"),'Calc| Overheads Allocation'!H$61,'Input| Projects'!$AF695),""))),"")</f>
        <v/>
      </c>
      <c r="AR695" s="186" t="str">
        <f>IFERROR(IF('Input| Overheads'!$C$42="Direct costs",SUMPRODUCT(--('Input| Projects'!$AC695="Yes"),'Calc| Overheads Allocation'!I$8,'Calc| Project Costs'!AB695),IF('Input| Overheads'!$C$42="Internal labour",SUMPRODUCT(--('Input| Projects'!$AC695="Yes"),'Calc| Overheads Allocation'!I$8,'Calc| Project Costs'!AB695,'Input| Projects'!$Y695),IF('Input| Overheads'!$C$42="DNSP defined",SUMPRODUCT(--('Input| Projects'!$AC695="Yes"),'Calc| Overheads Allocation'!I$61,'Input| Projects'!$AF695),""))),"")</f>
        <v/>
      </c>
      <c r="AS695" s="106"/>
      <c r="AT695" s="186" t="str">
        <f>IFERROR(IF('Input| Overheads'!$C$42="Direct costs",SUMPRODUCT(--('Input| Projects'!$AD695="Yes"),'Calc| Overheads Allocation'!C$9,'Calc| Project Costs'!V695),IF('Input| Overheads'!$C$42="Internal labour",SUMPRODUCT(--('Input| Projects'!$AD695="Yes"),'Calc| Overheads Allocation'!C$9,'Calc| Project Costs'!V695,'Input| Projects'!$Y695),IF('Input| Overheads'!$C$42="DNSP defined",SUMPRODUCT(--('Input| Projects'!$AD695="Yes"),'Calc| Overheads Allocation'!C$62,'Input| Projects'!$AG695),""))),"")</f>
        <v/>
      </c>
      <c r="AU695" s="186" t="str">
        <f>IFERROR(IF('Input| Overheads'!$C$42="Direct costs",SUMPRODUCT(--('Input| Projects'!$AD695="Yes"),'Calc| Overheads Allocation'!D$9,'Calc| Project Costs'!W695),IF('Input| Overheads'!$C$42="Internal labour",SUMPRODUCT(--('Input| Projects'!$AD695="Yes"),'Calc| Overheads Allocation'!D$9,'Calc| Project Costs'!W695,'Input| Projects'!$Y695),IF('Input| Overheads'!$C$42="DNSP defined",SUMPRODUCT(--('Input| Projects'!$AD695="Yes"),'Calc| Overheads Allocation'!D$62,'Input| Projects'!$AG695),""))),"")</f>
        <v/>
      </c>
      <c r="AV695" s="186" t="str">
        <f>IFERROR(IF('Input| Overheads'!$C$42="Direct costs",SUMPRODUCT(--('Input| Projects'!$AD695="Yes"),'Calc| Overheads Allocation'!E$9,'Calc| Project Costs'!X695),IF('Input| Overheads'!$C$42="Internal labour",SUMPRODUCT(--('Input| Projects'!$AD695="Yes"),'Calc| Overheads Allocation'!E$9,'Calc| Project Costs'!X695,'Input| Projects'!$Y695),IF('Input| Overheads'!$C$42="DNSP defined",SUMPRODUCT(--('Input| Projects'!$AD695="Yes"),'Calc| Overheads Allocation'!E$62,'Input| Projects'!$AG695),""))),"")</f>
        <v/>
      </c>
      <c r="AW695" s="186" t="str">
        <f>IFERROR(IF('Input| Overheads'!$C$42="Direct costs",SUMPRODUCT(--('Input| Projects'!$AD695="Yes"),'Calc| Overheads Allocation'!F$9,'Calc| Project Costs'!Y695),IF('Input| Overheads'!$C$42="Internal labour",SUMPRODUCT(--('Input| Projects'!$AD695="Yes"),'Calc| Overheads Allocation'!F$9,'Calc| Project Costs'!Y695,'Input| Projects'!$Y695),IF('Input| Overheads'!$C$42="DNSP defined",SUMPRODUCT(--('Input| Projects'!$AD695="Yes"),'Calc| Overheads Allocation'!F$62,'Input| Projects'!$AG695),""))),"")</f>
        <v/>
      </c>
      <c r="AX695" s="186" t="str">
        <f>IFERROR(IF('Input| Overheads'!$C$42="Direct costs",SUMPRODUCT(--('Input| Projects'!$AD695="Yes"),'Calc| Overheads Allocation'!G$9,'Calc| Project Costs'!Z695),IF('Input| Overheads'!$C$42="Internal labour",SUMPRODUCT(--('Input| Projects'!$AD695="Yes"),'Calc| Overheads Allocation'!G$9,'Calc| Project Costs'!Z695,'Input| Projects'!$Y695),IF('Input| Overheads'!$C$42="DNSP defined",SUMPRODUCT(--('Input| Projects'!$AD695="Yes"),'Calc| Overheads Allocation'!G$62,'Input| Projects'!$AG695),""))),"")</f>
        <v/>
      </c>
      <c r="AY695" s="186" t="str">
        <f>IFERROR(IF('Input| Overheads'!$C$42="Direct costs",SUMPRODUCT(--('Input| Projects'!$AD695="Yes"),'Calc| Overheads Allocation'!H$9,'Calc| Project Costs'!AA695),IF('Input| Overheads'!$C$42="Internal labour",SUMPRODUCT(--('Input| Projects'!$AD695="Yes"),'Calc| Overheads Allocation'!H$9,'Calc| Project Costs'!AA695,'Input| Projects'!$Y695),IF('Input| Overheads'!$C$42="DNSP defined",SUMPRODUCT(--('Input| Projects'!$AD695="Yes"),'Calc| Overheads Allocation'!H$62,'Input| Projects'!$AG695),""))),"")</f>
        <v/>
      </c>
      <c r="AZ695" s="186" t="str">
        <f>IFERROR(IF('Input| Overheads'!$C$42="Direct costs",SUMPRODUCT(--('Input| Projects'!$AD695="Yes"),'Calc| Overheads Allocation'!I$9,'Calc| Project Costs'!AB695),IF('Input| Overheads'!$C$42="Internal labour",SUMPRODUCT(--('Input| Projects'!$AD695="Yes"),'Calc| Overheads Allocation'!I$9,'Calc| Project Costs'!AB695,'Input| Projects'!$Y695),IF('Input| Overheads'!$C$42="DNSP defined",SUMPRODUCT(--('Input| Projects'!$AD695="Yes"),'Calc| Overheads Allocation'!I$62,'Input| Projects'!$AG695),""))),"")</f>
        <v/>
      </c>
      <c r="BA695" s="106"/>
      <c r="BB695" s="186">
        <f t="shared" si="332"/>
        <v>0</v>
      </c>
      <c r="BC695" s="186">
        <f t="shared" si="333"/>
        <v>0</v>
      </c>
      <c r="BD695" s="186">
        <f t="shared" si="334"/>
        <v>0</v>
      </c>
      <c r="BE695" s="186">
        <f t="shared" si="311"/>
        <v>0</v>
      </c>
      <c r="BF695" s="186">
        <f t="shared" si="312"/>
        <v>0</v>
      </c>
      <c r="BG695" s="186">
        <f t="shared" si="313"/>
        <v>0</v>
      </c>
      <c r="BH695" s="186">
        <f t="shared" si="314"/>
        <v>0</v>
      </c>
      <c r="BI695" s="97"/>
      <c r="BJ695" s="186" t="str">
        <f t="shared" si="315"/>
        <v/>
      </c>
      <c r="BK695" s="186" t="str">
        <f t="shared" si="316"/>
        <v/>
      </c>
      <c r="BL695" s="186" t="str">
        <f t="shared" si="317"/>
        <v/>
      </c>
      <c r="BM695" s="186" t="str">
        <f t="shared" si="318"/>
        <v/>
      </c>
      <c r="BN695" s="186" t="str">
        <f t="shared" si="319"/>
        <v/>
      </c>
      <c r="BO695" s="186" t="str">
        <f t="shared" si="320"/>
        <v/>
      </c>
      <c r="BP695" s="186" t="str">
        <f t="shared" si="321"/>
        <v/>
      </c>
      <c r="BQ695" s="97"/>
      <c r="BR695" s="186">
        <f t="shared" si="322"/>
        <v>0</v>
      </c>
      <c r="BS695" s="186">
        <f t="shared" si="323"/>
        <v>0</v>
      </c>
      <c r="BT695" s="222">
        <f t="shared" si="324"/>
        <v>0</v>
      </c>
      <c r="BU695" s="222">
        <f t="shared" si="325"/>
        <v>0</v>
      </c>
      <c r="BV695" s="222">
        <f t="shared" si="326"/>
        <v>0</v>
      </c>
      <c r="BW695" s="222">
        <f t="shared" si="327"/>
        <v>0</v>
      </c>
      <c r="BX695" s="222">
        <f t="shared" si="328"/>
        <v>0</v>
      </c>
      <c r="BY695" s="106"/>
      <c r="BZ695" s="197" t="str">
        <f>IF(SUMIF('Input| Projects'!$AS$8:$CP$8,"Dx",'Input| Projects'!$AS695:$CP695)=0,"",SUMIF('Input| Projects'!$AS$8:$CP$8,"Dx",'Input| Projects'!$AS695:$CP695))</f>
        <v/>
      </c>
      <c r="CA695" s="197" t="str">
        <f>IF(SUMIF('Input| Projects'!$AS$8:$CP$8,"Tx",'Input| Projects'!$AS695:$CP695)=0,"",SUMIF('Input| Projects'!$AS$8:$CP$8,"Tx",'Input| Projects'!$AS695:$CP695))</f>
        <v/>
      </c>
      <c r="CB695" s="150" t="str">
        <f t="shared" si="335"/>
        <v/>
      </c>
    </row>
    <row r="696" spans="2:80" x14ac:dyDescent="0.2">
      <c r="B696" s="201">
        <f>IFERROR('Input| Projects'!B696,"")</f>
        <v>687</v>
      </c>
      <c r="C696" s="42" t="str">
        <f>IFERROR(IF('Input| Projects'!C696="","",'Input| Projects'!C696),"")</f>
        <v/>
      </c>
      <c r="D696" s="42" t="str">
        <f>IFERROR(IF('Input| Projects'!D696="","",'Input| Projects'!D696),"")</f>
        <v/>
      </c>
      <c r="E696" s="104"/>
      <c r="F696" s="190">
        <f>IFERROR('Input| Projects'!I696*'Input| Escalations'!$K$19,"")</f>
        <v>0</v>
      </c>
      <c r="G696" s="190">
        <f>IFERROR('Input| Projects'!J696*'Input| Escalations'!$K$19,"")</f>
        <v>0</v>
      </c>
      <c r="H696" s="190">
        <f>IFERROR('Input| Projects'!K696*'Input| Escalations'!$K$19,"")</f>
        <v>0</v>
      </c>
      <c r="I696" s="190">
        <f>IFERROR('Input| Projects'!L696*'Input| Escalations'!$K$19,"")</f>
        <v>0</v>
      </c>
      <c r="J696" s="190">
        <f>IFERROR('Input| Projects'!M696*'Input| Escalations'!$K$19,"")</f>
        <v>0</v>
      </c>
      <c r="K696" s="190">
        <f>IFERROR('Input| Projects'!N696*'Input| Escalations'!$K$19,"")</f>
        <v>0</v>
      </c>
      <c r="L696" s="190">
        <f>IFERROR('Input| Projects'!O696*'Input| Escalations'!$K$19,"")</f>
        <v>0</v>
      </c>
      <c r="M696" s="150" t="str">
        <f>IF(ABS(SUM(F696:L696)-(SUM('Input| Projects'!I696:O696)*'Input| Escalations'!$K$19))&lt;0.0000001,"",1)</f>
        <v/>
      </c>
      <c r="N696" s="192">
        <f>'Input| Projects'!$Y696*INDEX('Input| Escalations'!$H$33:$N$33,MATCH('Calc| Project Costs'!N$9,'Input| Escalations'!$H$23:$N$23,0))+'Input| Projects'!$Z696*INDEX('Input| Escalations'!$H$34:$N$34,MATCH('Calc| Project Costs'!N$9,'Input| Escalations'!$H$23:$N$23,0))+'Input| Projects'!$AA696*INDEX('Input| Escalations'!$H$35:$N$35,MATCH('Calc| Project Costs'!N$9,'Input| Escalations'!$H$23:$N$23,0))+1</f>
        <v>1</v>
      </c>
      <c r="O696" s="192">
        <f>'Input| Projects'!$Y696*INDEX('Input| Escalations'!$H$33:$N$33,MATCH('Calc| Project Costs'!O$9,'Input| Escalations'!$H$23:$N$23,0))+'Input| Projects'!$Z696*INDEX('Input| Escalations'!$H$34:$N$34,MATCH('Calc| Project Costs'!O$9,'Input| Escalations'!$H$23:$N$23,0))+'Input| Projects'!$AA696*INDEX('Input| Escalations'!$H$35:$N$35,MATCH('Calc| Project Costs'!O$9,'Input| Escalations'!$H$23:$N$23,0))+1</f>
        <v>1</v>
      </c>
      <c r="P696" s="192">
        <f>'Input| Projects'!$Y696*INDEX('Input| Escalations'!$H$33:$N$33,MATCH('Calc| Project Costs'!P$9,'Input| Escalations'!$H$23:$N$23,0))+'Input| Projects'!$Z696*INDEX('Input| Escalations'!$H$34:$N$34,MATCH('Calc| Project Costs'!P$9,'Input| Escalations'!$H$23:$N$23,0))+'Input| Projects'!$AA696*INDEX('Input| Escalations'!$H$35:$N$35,MATCH('Calc| Project Costs'!P$9,'Input| Escalations'!$H$23:$N$23,0))+1</f>
        <v>1</v>
      </c>
      <c r="Q696" s="192">
        <f>'Input| Projects'!$Y696*INDEX('Input| Escalations'!$H$33:$N$33,MATCH('Calc| Project Costs'!Q$9,'Input| Escalations'!$H$23:$N$23,0))+'Input| Projects'!$Z696*INDEX('Input| Escalations'!$H$34:$N$34,MATCH('Calc| Project Costs'!Q$9,'Input| Escalations'!$H$23:$N$23,0))+'Input| Projects'!$AA696*INDEX('Input| Escalations'!$H$35:$N$35,MATCH('Calc| Project Costs'!Q$9,'Input| Escalations'!$H$23:$N$23,0))+1</f>
        <v>1</v>
      </c>
      <c r="R696" s="192">
        <f>'Input| Projects'!$Y696*INDEX('Input| Escalations'!$H$33:$N$33,MATCH('Calc| Project Costs'!R$9,'Input| Escalations'!$H$23:$N$23,0))+'Input| Projects'!$Z696*INDEX('Input| Escalations'!$H$34:$N$34,MATCH('Calc| Project Costs'!R$9,'Input| Escalations'!$H$23:$N$23,0))+'Input| Projects'!$AA696*INDEX('Input| Escalations'!$H$35:$N$35,MATCH('Calc| Project Costs'!R$9,'Input| Escalations'!$H$23:$N$23,0))+1</f>
        <v>1</v>
      </c>
      <c r="S696" s="192">
        <f>'Input| Projects'!$Y696*INDEX('Input| Escalations'!$H$33:$N$33,MATCH('Calc| Project Costs'!S$9,'Input| Escalations'!$H$23:$N$23,0))+'Input| Projects'!$Z696*INDEX('Input| Escalations'!$H$34:$N$34,MATCH('Calc| Project Costs'!S$9,'Input| Escalations'!$H$23:$N$23,0))+'Input| Projects'!$AA696*INDEX('Input| Escalations'!$H$35:$N$35,MATCH('Calc| Project Costs'!S$9,'Input| Escalations'!$H$23:$N$23,0))+1</f>
        <v>1</v>
      </c>
      <c r="T696" s="192">
        <f>'Input| Projects'!$Y696*INDEX('Input| Escalations'!$H$33:$N$33,MATCH('Calc| Project Costs'!T$9,'Input| Escalations'!$H$23:$N$23,0))+'Input| Projects'!$Z696*INDEX('Input| Escalations'!$H$34:$N$34,MATCH('Calc| Project Costs'!T$9,'Input| Escalations'!$H$23:$N$23,0))+'Input| Projects'!$AA696*INDEX('Input| Escalations'!$H$35:$N$35,MATCH('Calc| Project Costs'!T$9,'Input| Escalations'!$H$23:$N$23,0))+1</f>
        <v>1</v>
      </c>
      <c r="U696" s="106"/>
      <c r="V696" s="186">
        <f t="shared" si="329"/>
        <v>0</v>
      </c>
      <c r="W696" s="186">
        <f t="shared" si="330"/>
        <v>0</v>
      </c>
      <c r="X696" s="186">
        <f t="shared" si="331"/>
        <v>0</v>
      </c>
      <c r="Y696" s="186">
        <f t="shared" si="307"/>
        <v>0</v>
      </c>
      <c r="Z696" s="186">
        <f t="shared" si="308"/>
        <v>0</v>
      </c>
      <c r="AA696" s="186">
        <f t="shared" si="309"/>
        <v>0</v>
      </c>
      <c r="AB696" s="186">
        <f t="shared" si="310"/>
        <v>0</v>
      </c>
      <c r="AC696" s="106"/>
      <c r="AD696" s="186">
        <f>'Input| Projects'!Q696*N696*'Input| Escalations'!$K$19</f>
        <v>0</v>
      </c>
      <c r="AE696" s="186">
        <f>'Input| Projects'!R696*O696*'Input| Escalations'!$K$19</f>
        <v>0</v>
      </c>
      <c r="AF696" s="186">
        <f>'Input| Projects'!S696*P696*'Input| Escalations'!$K$19</f>
        <v>0</v>
      </c>
      <c r="AG696" s="186">
        <f>'Input| Projects'!T696*Q696*'Input| Escalations'!$K$19</f>
        <v>0</v>
      </c>
      <c r="AH696" s="186">
        <f>'Input| Projects'!U696*R696*'Input| Escalations'!$K$19</f>
        <v>0</v>
      </c>
      <c r="AI696" s="186">
        <f>'Input| Projects'!V696*S696*'Input| Escalations'!$K$19</f>
        <v>0</v>
      </c>
      <c r="AJ696" s="186">
        <f>'Input| Projects'!W696*T696*'Input| Escalations'!$K$19</f>
        <v>0</v>
      </c>
      <c r="AK696" s="106"/>
      <c r="AL696" s="186" t="str">
        <f>IFERROR(IF('Input| Overheads'!$C$42="Direct costs",SUMPRODUCT(--('Input| Projects'!$AC696="Yes"),'Calc| Overheads Allocation'!C$8,'Calc| Project Costs'!V696),IF('Input| Overheads'!$C$42="Internal labour",SUMPRODUCT(--('Input| Projects'!$AC696="Yes"),'Calc| Overheads Allocation'!C$8,'Calc| Project Costs'!V696,'Input| Projects'!$Y696),IF('Input| Overheads'!$C$42="DNSP defined",SUMPRODUCT(--('Input| Projects'!$AC696="Yes"),'Calc| Overheads Allocation'!C$61,'Input| Projects'!$AF696),""))),"")</f>
        <v/>
      </c>
      <c r="AM696" s="186" t="str">
        <f>IFERROR(IF('Input| Overheads'!$C$42="Direct costs",SUMPRODUCT(--('Input| Projects'!$AC696="Yes"),'Calc| Overheads Allocation'!D$8,'Calc| Project Costs'!W696),IF('Input| Overheads'!$C$42="Internal labour",SUMPRODUCT(--('Input| Projects'!$AC696="Yes"),'Calc| Overheads Allocation'!D$8,'Calc| Project Costs'!W696,'Input| Projects'!$Y696),IF('Input| Overheads'!$C$42="DNSP defined",SUMPRODUCT(--('Input| Projects'!$AC696="Yes"),'Calc| Overheads Allocation'!D$61,'Input| Projects'!$AF696),""))),"")</f>
        <v/>
      </c>
      <c r="AN696" s="186" t="str">
        <f>IFERROR(IF('Input| Overheads'!$C$42="Direct costs",SUMPRODUCT(--('Input| Projects'!$AC696="Yes"),'Calc| Overheads Allocation'!E$8,'Calc| Project Costs'!X696),IF('Input| Overheads'!$C$42="Internal labour",SUMPRODUCT(--('Input| Projects'!$AC696="Yes"),'Calc| Overheads Allocation'!E$8,'Calc| Project Costs'!X696,'Input| Projects'!$Y696),IF('Input| Overheads'!$C$42="DNSP defined",SUMPRODUCT(--('Input| Projects'!$AC696="Yes"),'Calc| Overheads Allocation'!E$61,'Input| Projects'!$AF696),""))),"")</f>
        <v/>
      </c>
      <c r="AO696" s="186" t="str">
        <f>IFERROR(IF('Input| Overheads'!$C$42="Direct costs",SUMPRODUCT(--('Input| Projects'!$AC696="Yes"),'Calc| Overheads Allocation'!F$8,'Calc| Project Costs'!Y696),IF('Input| Overheads'!$C$42="Internal labour",SUMPRODUCT(--('Input| Projects'!$AC696="Yes"),'Calc| Overheads Allocation'!F$8,'Calc| Project Costs'!Y696,'Input| Projects'!$Y696),IF('Input| Overheads'!$C$42="DNSP defined",SUMPRODUCT(--('Input| Projects'!$AC696="Yes"),'Calc| Overheads Allocation'!F$61,'Input| Projects'!$AF696),""))),"")</f>
        <v/>
      </c>
      <c r="AP696" s="186" t="str">
        <f>IFERROR(IF('Input| Overheads'!$C$42="Direct costs",SUMPRODUCT(--('Input| Projects'!$AC696="Yes"),'Calc| Overheads Allocation'!G$8,'Calc| Project Costs'!Z696),IF('Input| Overheads'!$C$42="Internal labour",SUMPRODUCT(--('Input| Projects'!$AC696="Yes"),'Calc| Overheads Allocation'!G$8,'Calc| Project Costs'!Z696,'Input| Projects'!$Y696),IF('Input| Overheads'!$C$42="DNSP defined",SUMPRODUCT(--('Input| Projects'!$AC696="Yes"),'Calc| Overheads Allocation'!G$61,'Input| Projects'!$AF696),""))),"")</f>
        <v/>
      </c>
      <c r="AQ696" s="186" t="str">
        <f>IFERROR(IF('Input| Overheads'!$C$42="Direct costs",SUMPRODUCT(--('Input| Projects'!$AC696="Yes"),'Calc| Overheads Allocation'!H$8,'Calc| Project Costs'!AA696),IF('Input| Overheads'!$C$42="Internal labour",SUMPRODUCT(--('Input| Projects'!$AC696="Yes"),'Calc| Overheads Allocation'!H$8,'Calc| Project Costs'!AA696,'Input| Projects'!$Y696),IF('Input| Overheads'!$C$42="DNSP defined",SUMPRODUCT(--('Input| Projects'!$AC696="Yes"),'Calc| Overheads Allocation'!H$61,'Input| Projects'!$AF696),""))),"")</f>
        <v/>
      </c>
      <c r="AR696" s="186" t="str">
        <f>IFERROR(IF('Input| Overheads'!$C$42="Direct costs",SUMPRODUCT(--('Input| Projects'!$AC696="Yes"),'Calc| Overheads Allocation'!I$8,'Calc| Project Costs'!AB696),IF('Input| Overheads'!$C$42="Internal labour",SUMPRODUCT(--('Input| Projects'!$AC696="Yes"),'Calc| Overheads Allocation'!I$8,'Calc| Project Costs'!AB696,'Input| Projects'!$Y696),IF('Input| Overheads'!$C$42="DNSP defined",SUMPRODUCT(--('Input| Projects'!$AC696="Yes"),'Calc| Overheads Allocation'!I$61,'Input| Projects'!$AF696),""))),"")</f>
        <v/>
      </c>
      <c r="AS696" s="106"/>
      <c r="AT696" s="186" t="str">
        <f>IFERROR(IF('Input| Overheads'!$C$42="Direct costs",SUMPRODUCT(--('Input| Projects'!$AD696="Yes"),'Calc| Overheads Allocation'!C$9,'Calc| Project Costs'!V696),IF('Input| Overheads'!$C$42="Internal labour",SUMPRODUCT(--('Input| Projects'!$AD696="Yes"),'Calc| Overheads Allocation'!C$9,'Calc| Project Costs'!V696,'Input| Projects'!$Y696),IF('Input| Overheads'!$C$42="DNSP defined",SUMPRODUCT(--('Input| Projects'!$AD696="Yes"),'Calc| Overheads Allocation'!C$62,'Input| Projects'!$AG696),""))),"")</f>
        <v/>
      </c>
      <c r="AU696" s="186" t="str">
        <f>IFERROR(IF('Input| Overheads'!$C$42="Direct costs",SUMPRODUCT(--('Input| Projects'!$AD696="Yes"),'Calc| Overheads Allocation'!D$9,'Calc| Project Costs'!W696),IF('Input| Overheads'!$C$42="Internal labour",SUMPRODUCT(--('Input| Projects'!$AD696="Yes"),'Calc| Overheads Allocation'!D$9,'Calc| Project Costs'!W696,'Input| Projects'!$Y696),IF('Input| Overheads'!$C$42="DNSP defined",SUMPRODUCT(--('Input| Projects'!$AD696="Yes"),'Calc| Overheads Allocation'!D$62,'Input| Projects'!$AG696),""))),"")</f>
        <v/>
      </c>
      <c r="AV696" s="186" t="str">
        <f>IFERROR(IF('Input| Overheads'!$C$42="Direct costs",SUMPRODUCT(--('Input| Projects'!$AD696="Yes"),'Calc| Overheads Allocation'!E$9,'Calc| Project Costs'!X696),IF('Input| Overheads'!$C$42="Internal labour",SUMPRODUCT(--('Input| Projects'!$AD696="Yes"),'Calc| Overheads Allocation'!E$9,'Calc| Project Costs'!X696,'Input| Projects'!$Y696),IF('Input| Overheads'!$C$42="DNSP defined",SUMPRODUCT(--('Input| Projects'!$AD696="Yes"),'Calc| Overheads Allocation'!E$62,'Input| Projects'!$AG696),""))),"")</f>
        <v/>
      </c>
      <c r="AW696" s="186" t="str">
        <f>IFERROR(IF('Input| Overheads'!$C$42="Direct costs",SUMPRODUCT(--('Input| Projects'!$AD696="Yes"),'Calc| Overheads Allocation'!F$9,'Calc| Project Costs'!Y696),IF('Input| Overheads'!$C$42="Internal labour",SUMPRODUCT(--('Input| Projects'!$AD696="Yes"),'Calc| Overheads Allocation'!F$9,'Calc| Project Costs'!Y696,'Input| Projects'!$Y696),IF('Input| Overheads'!$C$42="DNSP defined",SUMPRODUCT(--('Input| Projects'!$AD696="Yes"),'Calc| Overheads Allocation'!F$62,'Input| Projects'!$AG696),""))),"")</f>
        <v/>
      </c>
      <c r="AX696" s="186" t="str">
        <f>IFERROR(IF('Input| Overheads'!$C$42="Direct costs",SUMPRODUCT(--('Input| Projects'!$AD696="Yes"),'Calc| Overheads Allocation'!G$9,'Calc| Project Costs'!Z696),IF('Input| Overheads'!$C$42="Internal labour",SUMPRODUCT(--('Input| Projects'!$AD696="Yes"),'Calc| Overheads Allocation'!G$9,'Calc| Project Costs'!Z696,'Input| Projects'!$Y696),IF('Input| Overheads'!$C$42="DNSP defined",SUMPRODUCT(--('Input| Projects'!$AD696="Yes"),'Calc| Overheads Allocation'!G$62,'Input| Projects'!$AG696),""))),"")</f>
        <v/>
      </c>
      <c r="AY696" s="186" t="str">
        <f>IFERROR(IF('Input| Overheads'!$C$42="Direct costs",SUMPRODUCT(--('Input| Projects'!$AD696="Yes"),'Calc| Overheads Allocation'!H$9,'Calc| Project Costs'!AA696),IF('Input| Overheads'!$C$42="Internal labour",SUMPRODUCT(--('Input| Projects'!$AD696="Yes"),'Calc| Overheads Allocation'!H$9,'Calc| Project Costs'!AA696,'Input| Projects'!$Y696),IF('Input| Overheads'!$C$42="DNSP defined",SUMPRODUCT(--('Input| Projects'!$AD696="Yes"),'Calc| Overheads Allocation'!H$62,'Input| Projects'!$AG696),""))),"")</f>
        <v/>
      </c>
      <c r="AZ696" s="186" t="str">
        <f>IFERROR(IF('Input| Overheads'!$C$42="Direct costs",SUMPRODUCT(--('Input| Projects'!$AD696="Yes"),'Calc| Overheads Allocation'!I$9,'Calc| Project Costs'!AB696),IF('Input| Overheads'!$C$42="Internal labour",SUMPRODUCT(--('Input| Projects'!$AD696="Yes"),'Calc| Overheads Allocation'!I$9,'Calc| Project Costs'!AB696,'Input| Projects'!$Y696),IF('Input| Overheads'!$C$42="DNSP defined",SUMPRODUCT(--('Input| Projects'!$AD696="Yes"),'Calc| Overheads Allocation'!I$62,'Input| Projects'!$AG696),""))),"")</f>
        <v/>
      </c>
      <c r="BA696" s="106"/>
      <c r="BB696" s="186">
        <f t="shared" si="332"/>
        <v>0</v>
      </c>
      <c r="BC696" s="186">
        <f t="shared" si="333"/>
        <v>0</v>
      </c>
      <c r="BD696" s="186">
        <f t="shared" si="334"/>
        <v>0</v>
      </c>
      <c r="BE696" s="186">
        <f t="shared" si="311"/>
        <v>0</v>
      </c>
      <c r="BF696" s="186">
        <f t="shared" si="312"/>
        <v>0</v>
      </c>
      <c r="BG696" s="186">
        <f t="shared" si="313"/>
        <v>0</v>
      </c>
      <c r="BH696" s="186">
        <f t="shared" si="314"/>
        <v>0</v>
      </c>
      <c r="BI696" s="97"/>
      <c r="BJ696" s="186" t="str">
        <f t="shared" si="315"/>
        <v/>
      </c>
      <c r="BK696" s="186" t="str">
        <f t="shared" si="316"/>
        <v/>
      </c>
      <c r="BL696" s="186" t="str">
        <f t="shared" si="317"/>
        <v/>
      </c>
      <c r="BM696" s="186" t="str">
        <f t="shared" si="318"/>
        <v/>
      </c>
      <c r="BN696" s="186" t="str">
        <f t="shared" si="319"/>
        <v/>
      </c>
      <c r="BO696" s="186" t="str">
        <f t="shared" si="320"/>
        <v/>
      </c>
      <c r="BP696" s="186" t="str">
        <f t="shared" si="321"/>
        <v/>
      </c>
      <c r="BQ696" s="97"/>
      <c r="BR696" s="186">
        <f t="shared" si="322"/>
        <v>0</v>
      </c>
      <c r="BS696" s="186">
        <f t="shared" si="323"/>
        <v>0</v>
      </c>
      <c r="BT696" s="222">
        <f t="shared" si="324"/>
        <v>0</v>
      </c>
      <c r="BU696" s="222">
        <f t="shared" si="325"/>
        <v>0</v>
      </c>
      <c r="BV696" s="222">
        <f t="shared" si="326"/>
        <v>0</v>
      </c>
      <c r="BW696" s="222">
        <f t="shared" si="327"/>
        <v>0</v>
      </c>
      <c r="BX696" s="222">
        <f t="shared" si="328"/>
        <v>0</v>
      </c>
      <c r="BY696" s="106"/>
      <c r="BZ696" s="197" t="str">
        <f>IF(SUMIF('Input| Projects'!$AS$8:$CP$8,"Dx",'Input| Projects'!$AS696:$CP696)=0,"",SUMIF('Input| Projects'!$AS$8:$CP$8,"Dx",'Input| Projects'!$AS696:$CP696))</f>
        <v/>
      </c>
      <c r="CA696" s="197" t="str">
        <f>IF(SUMIF('Input| Projects'!$AS$8:$CP$8,"Tx",'Input| Projects'!$AS696:$CP696)=0,"",SUMIF('Input| Projects'!$AS$8:$CP$8,"Tx",'Input| Projects'!$AS696:$CP696))</f>
        <v/>
      </c>
      <c r="CB696" s="150" t="str">
        <f t="shared" si="335"/>
        <v/>
      </c>
    </row>
    <row r="697" spans="2:80" x14ac:dyDescent="0.2">
      <c r="B697" s="201">
        <f>IFERROR('Input| Projects'!B697,"")</f>
        <v>688</v>
      </c>
      <c r="C697" s="42" t="str">
        <f>IFERROR(IF('Input| Projects'!C697="","",'Input| Projects'!C697),"")</f>
        <v/>
      </c>
      <c r="D697" s="42" t="str">
        <f>IFERROR(IF('Input| Projects'!D697="","",'Input| Projects'!D697),"")</f>
        <v/>
      </c>
      <c r="E697" s="104"/>
      <c r="F697" s="190">
        <f>IFERROR('Input| Projects'!I697*'Input| Escalations'!$K$19,"")</f>
        <v>0</v>
      </c>
      <c r="G697" s="190">
        <f>IFERROR('Input| Projects'!J697*'Input| Escalations'!$K$19,"")</f>
        <v>0</v>
      </c>
      <c r="H697" s="190">
        <f>IFERROR('Input| Projects'!K697*'Input| Escalations'!$K$19,"")</f>
        <v>0</v>
      </c>
      <c r="I697" s="190">
        <f>IFERROR('Input| Projects'!L697*'Input| Escalations'!$K$19,"")</f>
        <v>0</v>
      </c>
      <c r="J697" s="190">
        <f>IFERROR('Input| Projects'!M697*'Input| Escalations'!$K$19,"")</f>
        <v>0</v>
      </c>
      <c r="K697" s="190">
        <f>IFERROR('Input| Projects'!N697*'Input| Escalations'!$K$19,"")</f>
        <v>0</v>
      </c>
      <c r="L697" s="190">
        <f>IFERROR('Input| Projects'!O697*'Input| Escalations'!$K$19,"")</f>
        <v>0</v>
      </c>
      <c r="M697" s="150" t="str">
        <f>IF(ABS(SUM(F697:L697)-(SUM('Input| Projects'!I697:O697)*'Input| Escalations'!$K$19))&lt;0.0000001,"",1)</f>
        <v/>
      </c>
      <c r="N697" s="192">
        <f>'Input| Projects'!$Y697*INDEX('Input| Escalations'!$H$33:$N$33,MATCH('Calc| Project Costs'!N$9,'Input| Escalations'!$H$23:$N$23,0))+'Input| Projects'!$Z697*INDEX('Input| Escalations'!$H$34:$N$34,MATCH('Calc| Project Costs'!N$9,'Input| Escalations'!$H$23:$N$23,0))+'Input| Projects'!$AA697*INDEX('Input| Escalations'!$H$35:$N$35,MATCH('Calc| Project Costs'!N$9,'Input| Escalations'!$H$23:$N$23,0))+1</f>
        <v>1</v>
      </c>
      <c r="O697" s="192">
        <f>'Input| Projects'!$Y697*INDEX('Input| Escalations'!$H$33:$N$33,MATCH('Calc| Project Costs'!O$9,'Input| Escalations'!$H$23:$N$23,0))+'Input| Projects'!$Z697*INDEX('Input| Escalations'!$H$34:$N$34,MATCH('Calc| Project Costs'!O$9,'Input| Escalations'!$H$23:$N$23,0))+'Input| Projects'!$AA697*INDEX('Input| Escalations'!$H$35:$N$35,MATCH('Calc| Project Costs'!O$9,'Input| Escalations'!$H$23:$N$23,0))+1</f>
        <v>1</v>
      </c>
      <c r="P697" s="192">
        <f>'Input| Projects'!$Y697*INDEX('Input| Escalations'!$H$33:$N$33,MATCH('Calc| Project Costs'!P$9,'Input| Escalations'!$H$23:$N$23,0))+'Input| Projects'!$Z697*INDEX('Input| Escalations'!$H$34:$N$34,MATCH('Calc| Project Costs'!P$9,'Input| Escalations'!$H$23:$N$23,0))+'Input| Projects'!$AA697*INDEX('Input| Escalations'!$H$35:$N$35,MATCH('Calc| Project Costs'!P$9,'Input| Escalations'!$H$23:$N$23,0))+1</f>
        <v>1</v>
      </c>
      <c r="Q697" s="192">
        <f>'Input| Projects'!$Y697*INDEX('Input| Escalations'!$H$33:$N$33,MATCH('Calc| Project Costs'!Q$9,'Input| Escalations'!$H$23:$N$23,0))+'Input| Projects'!$Z697*INDEX('Input| Escalations'!$H$34:$N$34,MATCH('Calc| Project Costs'!Q$9,'Input| Escalations'!$H$23:$N$23,0))+'Input| Projects'!$AA697*INDEX('Input| Escalations'!$H$35:$N$35,MATCH('Calc| Project Costs'!Q$9,'Input| Escalations'!$H$23:$N$23,0))+1</f>
        <v>1</v>
      </c>
      <c r="R697" s="192">
        <f>'Input| Projects'!$Y697*INDEX('Input| Escalations'!$H$33:$N$33,MATCH('Calc| Project Costs'!R$9,'Input| Escalations'!$H$23:$N$23,0))+'Input| Projects'!$Z697*INDEX('Input| Escalations'!$H$34:$N$34,MATCH('Calc| Project Costs'!R$9,'Input| Escalations'!$H$23:$N$23,0))+'Input| Projects'!$AA697*INDEX('Input| Escalations'!$H$35:$N$35,MATCH('Calc| Project Costs'!R$9,'Input| Escalations'!$H$23:$N$23,0))+1</f>
        <v>1</v>
      </c>
      <c r="S697" s="192">
        <f>'Input| Projects'!$Y697*INDEX('Input| Escalations'!$H$33:$N$33,MATCH('Calc| Project Costs'!S$9,'Input| Escalations'!$H$23:$N$23,0))+'Input| Projects'!$Z697*INDEX('Input| Escalations'!$H$34:$N$34,MATCH('Calc| Project Costs'!S$9,'Input| Escalations'!$H$23:$N$23,0))+'Input| Projects'!$AA697*INDEX('Input| Escalations'!$H$35:$N$35,MATCH('Calc| Project Costs'!S$9,'Input| Escalations'!$H$23:$N$23,0))+1</f>
        <v>1</v>
      </c>
      <c r="T697" s="192">
        <f>'Input| Projects'!$Y697*INDEX('Input| Escalations'!$H$33:$N$33,MATCH('Calc| Project Costs'!T$9,'Input| Escalations'!$H$23:$N$23,0))+'Input| Projects'!$Z697*INDEX('Input| Escalations'!$H$34:$N$34,MATCH('Calc| Project Costs'!T$9,'Input| Escalations'!$H$23:$N$23,0))+'Input| Projects'!$AA697*INDEX('Input| Escalations'!$H$35:$N$35,MATCH('Calc| Project Costs'!T$9,'Input| Escalations'!$H$23:$N$23,0))+1</f>
        <v>1</v>
      </c>
      <c r="U697" s="106"/>
      <c r="V697" s="186">
        <f t="shared" si="329"/>
        <v>0</v>
      </c>
      <c r="W697" s="186">
        <f t="shared" si="330"/>
        <v>0</v>
      </c>
      <c r="X697" s="186">
        <f t="shared" si="331"/>
        <v>0</v>
      </c>
      <c r="Y697" s="186">
        <f t="shared" si="307"/>
        <v>0</v>
      </c>
      <c r="Z697" s="186">
        <f t="shared" si="308"/>
        <v>0</v>
      </c>
      <c r="AA697" s="186">
        <f t="shared" si="309"/>
        <v>0</v>
      </c>
      <c r="AB697" s="186">
        <f t="shared" si="310"/>
        <v>0</v>
      </c>
      <c r="AC697" s="106"/>
      <c r="AD697" s="186">
        <f>'Input| Projects'!Q697*N697*'Input| Escalations'!$K$19</f>
        <v>0</v>
      </c>
      <c r="AE697" s="186">
        <f>'Input| Projects'!R697*O697*'Input| Escalations'!$K$19</f>
        <v>0</v>
      </c>
      <c r="AF697" s="186">
        <f>'Input| Projects'!S697*P697*'Input| Escalations'!$K$19</f>
        <v>0</v>
      </c>
      <c r="AG697" s="186">
        <f>'Input| Projects'!T697*Q697*'Input| Escalations'!$K$19</f>
        <v>0</v>
      </c>
      <c r="AH697" s="186">
        <f>'Input| Projects'!U697*R697*'Input| Escalations'!$K$19</f>
        <v>0</v>
      </c>
      <c r="AI697" s="186">
        <f>'Input| Projects'!V697*S697*'Input| Escalations'!$K$19</f>
        <v>0</v>
      </c>
      <c r="AJ697" s="186">
        <f>'Input| Projects'!W697*T697*'Input| Escalations'!$K$19</f>
        <v>0</v>
      </c>
      <c r="AK697" s="106"/>
      <c r="AL697" s="186" t="str">
        <f>IFERROR(IF('Input| Overheads'!$C$42="Direct costs",SUMPRODUCT(--('Input| Projects'!$AC697="Yes"),'Calc| Overheads Allocation'!C$8,'Calc| Project Costs'!V697),IF('Input| Overheads'!$C$42="Internal labour",SUMPRODUCT(--('Input| Projects'!$AC697="Yes"),'Calc| Overheads Allocation'!C$8,'Calc| Project Costs'!V697,'Input| Projects'!$Y697),IF('Input| Overheads'!$C$42="DNSP defined",SUMPRODUCT(--('Input| Projects'!$AC697="Yes"),'Calc| Overheads Allocation'!C$61,'Input| Projects'!$AF697),""))),"")</f>
        <v/>
      </c>
      <c r="AM697" s="186" t="str">
        <f>IFERROR(IF('Input| Overheads'!$C$42="Direct costs",SUMPRODUCT(--('Input| Projects'!$AC697="Yes"),'Calc| Overheads Allocation'!D$8,'Calc| Project Costs'!W697),IF('Input| Overheads'!$C$42="Internal labour",SUMPRODUCT(--('Input| Projects'!$AC697="Yes"),'Calc| Overheads Allocation'!D$8,'Calc| Project Costs'!W697,'Input| Projects'!$Y697),IF('Input| Overheads'!$C$42="DNSP defined",SUMPRODUCT(--('Input| Projects'!$AC697="Yes"),'Calc| Overheads Allocation'!D$61,'Input| Projects'!$AF697),""))),"")</f>
        <v/>
      </c>
      <c r="AN697" s="186" t="str">
        <f>IFERROR(IF('Input| Overheads'!$C$42="Direct costs",SUMPRODUCT(--('Input| Projects'!$AC697="Yes"),'Calc| Overheads Allocation'!E$8,'Calc| Project Costs'!X697),IF('Input| Overheads'!$C$42="Internal labour",SUMPRODUCT(--('Input| Projects'!$AC697="Yes"),'Calc| Overheads Allocation'!E$8,'Calc| Project Costs'!X697,'Input| Projects'!$Y697),IF('Input| Overheads'!$C$42="DNSP defined",SUMPRODUCT(--('Input| Projects'!$AC697="Yes"),'Calc| Overheads Allocation'!E$61,'Input| Projects'!$AF697),""))),"")</f>
        <v/>
      </c>
      <c r="AO697" s="186" t="str">
        <f>IFERROR(IF('Input| Overheads'!$C$42="Direct costs",SUMPRODUCT(--('Input| Projects'!$AC697="Yes"),'Calc| Overheads Allocation'!F$8,'Calc| Project Costs'!Y697),IF('Input| Overheads'!$C$42="Internal labour",SUMPRODUCT(--('Input| Projects'!$AC697="Yes"),'Calc| Overheads Allocation'!F$8,'Calc| Project Costs'!Y697,'Input| Projects'!$Y697),IF('Input| Overheads'!$C$42="DNSP defined",SUMPRODUCT(--('Input| Projects'!$AC697="Yes"),'Calc| Overheads Allocation'!F$61,'Input| Projects'!$AF697),""))),"")</f>
        <v/>
      </c>
      <c r="AP697" s="186" t="str">
        <f>IFERROR(IF('Input| Overheads'!$C$42="Direct costs",SUMPRODUCT(--('Input| Projects'!$AC697="Yes"),'Calc| Overheads Allocation'!G$8,'Calc| Project Costs'!Z697),IF('Input| Overheads'!$C$42="Internal labour",SUMPRODUCT(--('Input| Projects'!$AC697="Yes"),'Calc| Overheads Allocation'!G$8,'Calc| Project Costs'!Z697,'Input| Projects'!$Y697),IF('Input| Overheads'!$C$42="DNSP defined",SUMPRODUCT(--('Input| Projects'!$AC697="Yes"),'Calc| Overheads Allocation'!G$61,'Input| Projects'!$AF697),""))),"")</f>
        <v/>
      </c>
      <c r="AQ697" s="186" t="str">
        <f>IFERROR(IF('Input| Overheads'!$C$42="Direct costs",SUMPRODUCT(--('Input| Projects'!$AC697="Yes"),'Calc| Overheads Allocation'!H$8,'Calc| Project Costs'!AA697),IF('Input| Overheads'!$C$42="Internal labour",SUMPRODUCT(--('Input| Projects'!$AC697="Yes"),'Calc| Overheads Allocation'!H$8,'Calc| Project Costs'!AA697,'Input| Projects'!$Y697),IF('Input| Overheads'!$C$42="DNSP defined",SUMPRODUCT(--('Input| Projects'!$AC697="Yes"),'Calc| Overheads Allocation'!H$61,'Input| Projects'!$AF697),""))),"")</f>
        <v/>
      </c>
      <c r="AR697" s="186" t="str">
        <f>IFERROR(IF('Input| Overheads'!$C$42="Direct costs",SUMPRODUCT(--('Input| Projects'!$AC697="Yes"),'Calc| Overheads Allocation'!I$8,'Calc| Project Costs'!AB697),IF('Input| Overheads'!$C$42="Internal labour",SUMPRODUCT(--('Input| Projects'!$AC697="Yes"),'Calc| Overheads Allocation'!I$8,'Calc| Project Costs'!AB697,'Input| Projects'!$Y697),IF('Input| Overheads'!$C$42="DNSP defined",SUMPRODUCT(--('Input| Projects'!$AC697="Yes"),'Calc| Overheads Allocation'!I$61,'Input| Projects'!$AF697),""))),"")</f>
        <v/>
      </c>
      <c r="AS697" s="106"/>
      <c r="AT697" s="186" t="str">
        <f>IFERROR(IF('Input| Overheads'!$C$42="Direct costs",SUMPRODUCT(--('Input| Projects'!$AD697="Yes"),'Calc| Overheads Allocation'!C$9,'Calc| Project Costs'!V697),IF('Input| Overheads'!$C$42="Internal labour",SUMPRODUCT(--('Input| Projects'!$AD697="Yes"),'Calc| Overheads Allocation'!C$9,'Calc| Project Costs'!V697,'Input| Projects'!$Y697),IF('Input| Overheads'!$C$42="DNSP defined",SUMPRODUCT(--('Input| Projects'!$AD697="Yes"),'Calc| Overheads Allocation'!C$62,'Input| Projects'!$AG697),""))),"")</f>
        <v/>
      </c>
      <c r="AU697" s="186" t="str">
        <f>IFERROR(IF('Input| Overheads'!$C$42="Direct costs",SUMPRODUCT(--('Input| Projects'!$AD697="Yes"),'Calc| Overheads Allocation'!D$9,'Calc| Project Costs'!W697),IF('Input| Overheads'!$C$42="Internal labour",SUMPRODUCT(--('Input| Projects'!$AD697="Yes"),'Calc| Overheads Allocation'!D$9,'Calc| Project Costs'!W697,'Input| Projects'!$Y697),IF('Input| Overheads'!$C$42="DNSP defined",SUMPRODUCT(--('Input| Projects'!$AD697="Yes"),'Calc| Overheads Allocation'!D$62,'Input| Projects'!$AG697),""))),"")</f>
        <v/>
      </c>
      <c r="AV697" s="186" t="str">
        <f>IFERROR(IF('Input| Overheads'!$C$42="Direct costs",SUMPRODUCT(--('Input| Projects'!$AD697="Yes"),'Calc| Overheads Allocation'!E$9,'Calc| Project Costs'!X697),IF('Input| Overheads'!$C$42="Internal labour",SUMPRODUCT(--('Input| Projects'!$AD697="Yes"),'Calc| Overheads Allocation'!E$9,'Calc| Project Costs'!X697,'Input| Projects'!$Y697),IF('Input| Overheads'!$C$42="DNSP defined",SUMPRODUCT(--('Input| Projects'!$AD697="Yes"),'Calc| Overheads Allocation'!E$62,'Input| Projects'!$AG697),""))),"")</f>
        <v/>
      </c>
      <c r="AW697" s="186" t="str">
        <f>IFERROR(IF('Input| Overheads'!$C$42="Direct costs",SUMPRODUCT(--('Input| Projects'!$AD697="Yes"),'Calc| Overheads Allocation'!F$9,'Calc| Project Costs'!Y697),IF('Input| Overheads'!$C$42="Internal labour",SUMPRODUCT(--('Input| Projects'!$AD697="Yes"),'Calc| Overheads Allocation'!F$9,'Calc| Project Costs'!Y697,'Input| Projects'!$Y697),IF('Input| Overheads'!$C$42="DNSP defined",SUMPRODUCT(--('Input| Projects'!$AD697="Yes"),'Calc| Overheads Allocation'!F$62,'Input| Projects'!$AG697),""))),"")</f>
        <v/>
      </c>
      <c r="AX697" s="186" t="str">
        <f>IFERROR(IF('Input| Overheads'!$C$42="Direct costs",SUMPRODUCT(--('Input| Projects'!$AD697="Yes"),'Calc| Overheads Allocation'!G$9,'Calc| Project Costs'!Z697),IF('Input| Overheads'!$C$42="Internal labour",SUMPRODUCT(--('Input| Projects'!$AD697="Yes"),'Calc| Overheads Allocation'!G$9,'Calc| Project Costs'!Z697,'Input| Projects'!$Y697),IF('Input| Overheads'!$C$42="DNSP defined",SUMPRODUCT(--('Input| Projects'!$AD697="Yes"),'Calc| Overheads Allocation'!G$62,'Input| Projects'!$AG697),""))),"")</f>
        <v/>
      </c>
      <c r="AY697" s="186" t="str">
        <f>IFERROR(IF('Input| Overheads'!$C$42="Direct costs",SUMPRODUCT(--('Input| Projects'!$AD697="Yes"),'Calc| Overheads Allocation'!H$9,'Calc| Project Costs'!AA697),IF('Input| Overheads'!$C$42="Internal labour",SUMPRODUCT(--('Input| Projects'!$AD697="Yes"),'Calc| Overheads Allocation'!H$9,'Calc| Project Costs'!AA697,'Input| Projects'!$Y697),IF('Input| Overheads'!$C$42="DNSP defined",SUMPRODUCT(--('Input| Projects'!$AD697="Yes"),'Calc| Overheads Allocation'!H$62,'Input| Projects'!$AG697),""))),"")</f>
        <v/>
      </c>
      <c r="AZ697" s="186" t="str">
        <f>IFERROR(IF('Input| Overheads'!$C$42="Direct costs",SUMPRODUCT(--('Input| Projects'!$AD697="Yes"),'Calc| Overheads Allocation'!I$9,'Calc| Project Costs'!AB697),IF('Input| Overheads'!$C$42="Internal labour",SUMPRODUCT(--('Input| Projects'!$AD697="Yes"),'Calc| Overheads Allocation'!I$9,'Calc| Project Costs'!AB697,'Input| Projects'!$Y697),IF('Input| Overheads'!$C$42="DNSP defined",SUMPRODUCT(--('Input| Projects'!$AD697="Yes"),'Calc| Overheads Allocation'!I$62,'Input| Projects'!$AG697),""))),"")</f>
        <v/>
      </c>
      <c r="BA697" s="106"/>
      <c r="BB697" s="186">
        <f t="shared" si="332"/>
        <v>0</v>
      </c>
      <c r="BC697" s="186">
        <f t="shared" si="333"/>
        <v>0</v>
      </c>
      <c r="BD697" s="186">
        <f t="shared" si="334"/>
        <v>0</v>
      </c>
      <c r="BE697" s="186">
        <f t="shared" si="311"/>
        <v>0</v>
      </c>
      <c r="BF697" s="186">
        <f t="shared" si="312"/>
        <v>0</v>
      </c>
      <c r="BG697" s="186">
        <f t="shared" si="313"/>
        <v>0</v>
      </c>
      <c r="BH697" s="186">
        <f t="shared" si="314"/>
        <v>0</v>
      </c>
      <c r="BI697" s="97"/>
      <c r="BJ697" s="186" t="str">
        <f t="shared" si="315"/>
        <v/>
      </c>
      <c r="BK697" s="186" t="str">
        <f t="shared" si="316"/>
        <v/>
      </c>
      <c r="BL697" s="186" t="str">
        <f t="shared" si="317"/>
        <v/>
      </c>
      <c r="BM697" s="186" t="str">
        <f t="shared" si="318"/>
        <v/>
      </c>
      <c r="BN697" s="186" t="str">
        <f t="shared" si="319"/>
        <v/>
      </c>
      <c r="BO697" s="186" t="str">
        <f t="shared" si="320"/>
        <v/>
      </c>
      <c r="BP697" s="186" t="str">
        <f t="shared" si="321"/>
        <v/>
      </c>
      <c r="BQ697" s="97"/>
      <c r="BR697" s="186">
        <f t="shared" si="322"/>
        <v>0</v>
      </c>
      <c r="BS697" s="186">
        <f t="shared" si="323"/>
        <v>0</v>
      </c>
      <c r="BT697" s="222">
        <f t="shared" si="324"/>
        <v>0</v>
      </c>
      <c r="BU697" s="222">
        <f t="shared" si="325"/>
        <v>0</v>
      </c>
      <c r="BV697" s="222">
        <f t="shared" si="326"/>
        <v>0</v>
      </c>
      <c r="BW697" s="222">
        <f t="shared" si="327"/>
        <v>0</v>
      </c>
      <c r="BX697" s="222">
        <f t="shared" si="328"/>
        <v>0</v>
      </c>
      <c r="BY697" s="106"/>
      <c r="BZ697" s="197" t="str">
        <f>IF(SUMIF('Input| Projects'!$AS$8:$CP$8,"Dx",'Input| Projects'!$AS697:$CP697)=0,"",SUMIF('Input| Projects'!$AS$8:$CP$8,"Dx",'Input| Projects'!$AS697:$CP697))</f>
        <v/>
      </c>
      <c r="CA697" s="197" t="str">
        <f>IF(SUMIF('Input| Projects'!$AS$8:$CP$8,"Tx",'Input| Projects'!$AS697:$CP697)=0,"",SUMIF('Input| Projects'!$AS$8:$CP$8,"Tx",'Input| Projects'!$AS697:$CP697))</f>
        <v/>
      </c>
      <c r="CB697" s="150" t="str">
        <f t="shared" si="335"/>
        <v/>
      </c>
    </row>
    <row r="698" spans="2:80" x14ac:dyDescent="0.2">
      <c r="B698" s="201">
        <f>IFERROR('Input| Projects'!B698,"")</f>
        <v>689</v>
      </c>
      <c r="C698" s="42" t="str">
        <f>IFERROR(IF('Input| Projects'!C698="","",'Input| Projects'!C698),"")</f>
        <v/>
      </c>
      <c r="D698" s="42" t="str">
        <f>IFERROR(IF('Input| Projects'!D698="","",'Input| Projects'!D698),"")</f>
        <v/>
      </c>
      <c r="E698" s="104"/>
      <c r="F698" s="190">
        <f>IFERROR('Input| Projects'!I698*'Input| Escalations'!$K$19,"")</f>
        <v>0</v>
      </c>
      <c r="G698" s="190">
        <f>IFERROR('Input| Projects'!J698*'Input| Escalations'!$K$19,"")</f>
        <v>0</v>
      </c>
      <c r="H698" s="190">
        <f>IFERROR('Input| Projects'!K698*'Input| Escalations'!$K$19,"")</f>
        <v>0</v>
      </c>
      <c r="I698" s="190">
        <f>IFERROR('Input| Projects'!L698*'Input| Escalations'!$K$19,"")</f>
        <v>0</v>
      </c>
      <c r="J698" s="190">
        <f>IFERROR('Input| Projects'!M698*'Input| Escalations'!$K$19,"")</f>
        <v>0</v>
      </c>
      <c r="K698" s="190">
        <f>IFERROR('Input| Projects'!N698*'Input| Escalations'!$K$19,"")</f>
        <v>0</v>
      </c>
      <c r="L698" s="190">
        <f>IFERROR('Input| Projects'!O698*'Input| Escalations'!$K$19,"")</f>
        <v>0</v>
      </c>
      <c r="M698" s="150" t="str">
        <f>IF(ABS(SUM(F698:L698)-(SUM('Input| Projects'!I698:O698)*'Input| Escalations'!$K$19))&lt;0.0000001,"",1)</f>
        <v/>
      </c>
      <c r="N698" s="192">
        <f>'Input| Projects'!$Y698*INDEX('Input| Escalations'!$H$33:$N$33,MATCH('Calc| Project Costs'!N$9,'Input| Escalations'!$H$23:$N$23,0))+'Input| Projects'!$Z698*INDEX('Input| Escalations'!$H$34:$N$34,MATCH('Calc| Project Costs'!N$9,'Input| Escalations'!$H$23:$N$23,0))+'Input| Projects'!$AA698*INDEX('Input| Escalations'!$H$35:$N$35,MATCH('Calc| Project Costs'!N$9,'Input| Escalations'!$H$23:$N$23,0))+1</f>
        <v>1</v>
      </c>
      <c r="O698" s="192">
        <f>'Input| Projects'!$Y698*INDEX('Input| Escalations'!$H$33:$N$33,MATCH('Calc| Project Costs'!O$9,'Input| Escalations'!$H$23:$N$23,0))+'Input| Projects'!$Z698*INDEX('Input| Escalations'!$H$34:$N$34,MATCH('Calc| Project Costs'!O$9,'Input| Escalations'!$H$23:$N$23,0))+'Input| Projects'!$AA698*INDEX('Input| Escalations'!$H$35:$N$35,MATCH('Calc| Project Costs'!O$9,'Input| Escalations'!$H$23:$N$23,0))+1</f>
        <v>1</v>
      </c>
      <c r="P698" s="192">
        <f>'Input| Projects'!$Y698*INDEX('Input| Escalations'!$H$33:$N$33,MATCH('Calc| Project Costs'!P$9,'Input| Escalations'!$H$23:$N$23,0))+'Input| Projects'!$Z698*INDEX('Input| Escalations'!$H$34:$N$34,MATCH('Calc| Project Costs'!P$9,'Input| Escalations'!$H$23:$N$23,0))+'Input| Projects'!$AA698*INDEX('Input| Escalations'!$H$35:$N$35,MATCH('Calc| Project Costs'!P$9,'Input| Escalations'!$H$23:$N$23,0))+1</f>
        <v>1</v>
      </c>
      <c r="Q698" s="192">
        <f>'Input| Projects'!$Y698*INDEX('Input| Escalations'!$H$33:$N$33,MATCH('Calc| Project Costs'!Q$9,'Input| Escalations'!$H$23:$N$23,0))+'Input| Projects'!$Z698*INDEX('Input| Escalations'!$H$34:$N$34,MATCH('Calc| Project Costs'!Q$9,'Input| Escalations'!$H$23:$N$23,0))+'Input| Projects'!$AA698*INDEX('Input| Escalations'!$H$35:$N$35,MATCH('Calc| Project Costs'!Q$9,'Input| Escalations'!$H$23:$N$23,0))+1</f>
        <v>1</v>
      </c>
      <c r="R698" s="192">
        <f>'Input| Projects'!$Y698*INDEX('Input| Escalations'!$H$33:$N$33,MATCH('Calc| Project Costs'!R$9,'Input| Escalations'!$H$23:$N$23,0))+'Input| Projects'!$Z698*INDEX('Input| Escalations'!$H$34:$N$34,MATCH('Calc| Project Costs'!R$9,'Input| Escalations'!$H$23:$N$23,0))+'Input| Projects'!$AA698*INDEX('Input| Escalations'!$H$35:$N$35,MATCH('Calc| Project Costs'!R$9,'Input| Escalations'!$H$23:$N$23,0))+1</f>
        <v>1</v>
      </c>
      <c r="S698" s="192">
        <f>'Input| Projects'!$Y698*INDEX('Input| Escalations'!$H$33:$N$33,MATCH('Calc| Project Costs'!S$9,'Input| Escalations'!$H$23:$N$23,0))+'Input| Projects'!$Z698*INDEX('Input| Escalations'!$H$34:$N$34,MATCH('Calc| Project Costs'!S$9,'Input| Escalations'!$H$23:$N$23,0))+'Input| Projects'!$AA698*INDEX('Input| Escalations'!$H$35:$N$35,MATCH('Calc| Project Costs'!S$9,'Input| Escalations'!$H$23:$N$23,0))+1</f>
        <v>1</v>
      </c>
      <c r="T698" s="192">
        <f>'Input| Projects'!$Y698*INDEX('Input| Escalations'!$H$33:$N$33,MATCH('Calc| Project Costs'!T$9,'Input| Escalations'!$H$23:$N$23,0))+'Input| Projects'!$Z698*INDEX('Input| Escalations'!$H$34:$N$34,MATCH('Calc| Project Costs'!T$9,'Input| Escalations'!$H$23:$N$23,0))+'Input| Projects'!$AA698*INDEX('Input| Escalations'!$H$35:$N$35,MATCH('Calc| Project Costs'!T$9,'Input| Escalations'!$H$23:$N$23,0))+1</f>
        <v>1</v>
      </c>
      <c r="U698" s="106"/>
      <c r="V698" s="186">
        <f t="shared" si="329"/>
        <v>0</v>
      </c>
      <c r="W698" s="186">
        <f t="shared" si="330"/>
        <v>0</v>
      </c>
      <c r="X698" s="186">
        <f t="shared" si="331"/>
        <v>0</v>
      </c>
      <c r="Y698" s="186">
        <f t="shared" si="307"/>
        <v>0</v>
      </c>
      <c r="Z698" s="186">
        <f t="shared" si="308"/>
        <v>0</v>
      </c>
      <c r="AA698" s="186">
        <f t="shared" si="309"/>
        <v>0</v>
      </c>
      <c r="AB698" s="186">
        <f t="shared" si="310"/>
        <v>0</v>
      </c>
      <c r="AC698" s="106"/>
      <c r="AD698" s="186">
        <f>'Input| Projects'!Q698*N698*'Input| Escalations'!$K$19</f>
        <v>0</v>
      </c>
      <c r="AE698" s="186">
        <f>'Input| Projects'!R698*O698*'Input| Escalations'!$K$19</f>
        <v>0</v>
      </c>
      <c r="AF698" s="186">
        <f>'Input| Projects'!S698*P698*'Input| Escalations'!$K$19</f>
        <v>0</v>
      </c>
      <c r="AG698" s="186">
        <f>'Input| Projects'!T698*Q698*'Input| Escalations'!$K$19</f>
        <v>0</v>
      </c>
      <c r="AH698" s="186">
        <f>'Input| Projects'!U698*R698*'Input| Escalations'!$K$19</f>
        <v>0</v>
      </c>
      <c r="AI698" s="186">
        <f>'Input| Projects'!V698*S698*'Input| Escalations'!$K$19</f>
        <v>0</v>
      </c>
      <c r="AJ698" s="186">
        <f>'Input| Projects'!W698*T698*'Input| Escalations'!$K$19</f>
        <v>0</v>
      </c>
      <c r="AK698" s="106"/>
      <c r="AL698" s="186" t="str">
        <f>IFERROR(IF('Input| Overheads'!$C$42="Direct costs",SUMPRODUCT(--('Input| Projects'!$AC698="Yes"),'Calc| Overheads Allocation'!C$8,'Calc| Project Costs'!V698),IF('Input| Overheads'!$C$42="Internal labour",SUMPRODUCT(--('Input| Projects'!$AC698="Yes"),'Calc| Overheads Allocation'!C$8,'Calc| Project Costs'!V698,'Input| Projects'!$Y698),IF('Input| Overheads'!$C$42="DNSP defined",SUMPRODUCT(--('Input| Projects'!$AC698="Yes"),'Calc| Overheads Allocation'!C$61,'Input| Projects'!$AF698),""))),"")</f>
        <v/>
      </c>
      <c r="AM698" s="186" t="str">
        <f>IFERROR(IF('Input| Overheads'!$C$42="Direct costs",SUMPRODUCT(--('Input| Projects'!$AC698="Yes"),'Calc| Overheads Allocation'!D$8,'Calc| Project Costs'!W698),IF('Input| Overheads'!$C$42="Internal labour",SUMPRODUCT(--('Input| Projects'!$AC698="Yes"),'Calc| Overheads Allocation'!D$8,'Calc| Project Costs'!W698,'Input| Projects'!$Y698),IF('Input| Overheads'!$C$42="DNSP defined",SUMPRODUCT(--('Input| Projects'!$AC698="Yes"),'Calc| Overheads Allocation'!D$61,'Input| Projects'!$AF698),""))),"")</f>
        <v/>
      </c>
      <c r="AN698" s="186" t="str">
        <f>IFERROR(IF('Input| Overheads'!$C$42="Direct costs",SUMPRODUCT(--('Input| Projects'!$AC698="Yes"),'Calc| Overheads Allocation'!E$8,'Calc| Project Costs'!X698),IF('Input| Overheads'!$C$42="Internal labour",SUMPRODUCT(--('Input| Projects'!$AC698="Yes"),'Calc| Overheads Allocation'!E$8,'Calc| Project Costs'!X698,'Input| Projects'!$Y698),IF('Input| Overheads'!$C$42="DNSP defined",SUMPRODUCT(--('Input| Projects'!$AC698="Yes"),'Calc| Overheads Allocation'!E$61,'Input| Projects'!$AF698),""))),"")</f>
        <v/>
      </c>
      <c r="AO698" s="186" t="str">
        <f>IFERROR(IF('Input| Overheads'!$C$42="Direct costs",SUMPRODUCT(--('Input| Projects'!$AC698="Yes"),'Calc| Overheads Allocation'!F$8,'Calc| Project Costs'!Y698),IF('Input| Overheads'!$C$42="Internal labour",SUMPRODUCT(--('Input| Projects'!$AC698="Yes"),'Calc| Overheads Allocation'!F$8,'Calc| Project Costs'!Y698,'Input| Projects'!$Y698),IF('Input| Overheads'!$C$42="DNSP defined",SUMPRODUCT(--('Input| Projects'!$AC698="Yes"),'Calc| Overheads Allocation'!F$61,'Input| Projects'!$AF698),""))),"")</f>
        <v/>
      </c>
      <c r="AP698" s="186" t="str">
        <f>IFERROR(IF('Input| Overheads'!$C$42="Direct costs",SUMPRODUCT(--('Input| Projects'!$AC698="Yes"),'Calc| Overheads Allocation'!G$8,'Calc| Project Costs'!Z698),IF('Input| Overheads'!$C$42="Internal labour",SUMPRODUCT(--('Input| Projects'!$AC698="Yes"),'Calc| Overheads Allocation'!G$8,'Calc| Project Costs'!Z698,'Input| Projects'!$Y698),IF('Input| Overheads'!$C$42="DNSP defined",SUMPRODUCT(--('Input| Projects'!$AC698="Yes"),'Calc| Overheads Allocation'!G$61,'Input| Projects'!$AF698),""))),"")</f>
        <v/>
      </c>
      <c r="AQ698" s="186" t="str">
        <f>IFERROR(IF('Input| Overheads'!$C$42="Direct costs",SUMPRODUCT(--('Input| Projects'!$AC698="Yes"),'Calc| Overheads Allocation'!H$8,'Calc| Project Costs'!AA698),IF('Input| Overheads'!$C$42="Internal labour",SUMPRODUCT(--('Input| Projects'!$AC698="Yes"),'Calc| Overheads Allocation'!H$8,'Calc| Project Costs'!AA698,'Input| Projects'!$Y698),IF('Input| Overheads'!$C$42="DNSP defined",SUMPRODUCT(--('Input| Projects'!$AC698="Yes"),'Calc| Overheads Allocation'!H$61,'Input| Projects'!$AF698),""))),"")</f>
        <v/>
      </c>
      <c r="AR698" s="186" t="str">
        <f>IFERROR(IF('Input| Overheads'!$C$42="Direct costs",SUMPRODUCT(--('Input| Projects'!$AC698="Yes"),'Calc| Overheads Allocation'!I$8,'Calc| Project Costs'!AB698),IF('Input| Overheads'!$C$42="Internal labour",SUMPRODUCT(--('Input| Projects'!$AC698="Yes"),'Calc| Overheads Allocation'!I$8,'Calc| Project Costs'!AB698,'Input| Projects'!$Y698),IF('Input| Overheads'!$C$42="DNSP defined",SUMPRODUCT(--('Input| Projects'!$AC698="Yes"),'Calc| Overheads Allocation'!I$61,'Input| Projects'!$AF698),""))),"")</f>
        <v/>
      </c>
      <c r="AS698" s="106"/>
      <c r="AT698" s="186" t="str">
        <f>IFERROR(IF('Input| Overheads'!$C$42="Direct costs",SUMPRODUCT(--('Input| Projects'!$AD698="Yes"),'Calc| Overheads Allocation'!C$9,'Calc| Project Costs'!V698),IF('Input| Overheads'!$C$42="Internal labour",SUMPRODUCT(--('Input| Projects'!$AD698="Yes"),'Calc| Overheads Allocation'!C$9,'Calc| Project Costs'!V698,'Input| Projects'!$Y698),IF('Input| Overheads'!$C$42="DNSP defined",SUMPRODUCT(--('Input| Projects'!$AD698="Yes"),'Calc| Overheads Allocation'!C$62,'Input| Projects'!$AG698),""))),"")</f>
        <v/>
      </c>
      <c r="AU698" s="186" t="str">
        <f>IFERROR(IF('Input| Overheads'!$C$42="Direct costs",SUMPRODUCT(--('Input| Projects'!$AD698="Yes"),'Calc| Overheads Allocation'!D$9,'Calc| Project Costs'!W698),IF('Input| Overheads'!$C$42="Internal labour",SUMPRODUCT(--('Input| Projects'!$AD698="Yes"),'Calc| Overheads Allocation'!D$9,'Calc| Project Costs'!W698,'Input| Projects'!$Y698),IF('Input| Overheads'!$C$42="DNSP defined",SUMPRODUCT(--('Input| Projects'!$AD698="Yes"),'Calc| Overheads Allocation'!D$62,'Input| Projects'!$AG698),""))),"")</f>
        <v/>
      </c>
      <c r="AV698" s="186" t="str">
        <f>IFERROR(IF('Input| Overheads'!$C$42="Direct costs",SUMPRODUCT(--('Input| Projects'!$AD698="Yes"),'Calc| Overheads Allocation'!E$9,'Calc| Project Costs'!X698),IF('Input| Overheads'!$C$42="Internal labour",SUMPRODUCT(--('Input| Projects'!$AD698="Yes"),'Calc| Overheads Allocation'!E$9,'Calc| Project Costs'!X698,'Input| Projects'!$Y698),IF('Input| Overheads'!$C$42="DNSP defined",SUMPRODUCT(--('Input| Projects'!$AD698="Yes"),'Calc| Overheads Allocation'!E$62,'Input| Projects'!$AG698),""))),"")</f>
        <v/>
      </c>
      <c r="AW698" s="186" t="str">
        <f>IFERROR(IF('Input| Overheads'!$C$42="Direct costs",SUMPRODUCT(--('Input| Projects'!$AD698="Yes"),'Calc| Overheads Allocation'!F$9,'Calc| Project Costs'!Y698),IF('Input| Overheads'!$C$42="Internal labour",SUMPRODUCT(--('Input| Projects'!$AD698="Yes"),'Calc| Overheads Allocation'!F$9,'Calc| Project Costs'!Y698,'Input| Projects'!$Y698),IF('Input| Overheads'!$C$42="DNSP defined",SUMPRODUCT(--('Input| Projects'!$AD698="Yes"),'Calc| Overheads Allocation'!F$62,'Input| Projects'!$AG698),""))),"")</f>
        <v/>
      </c>
      <c r="AX698" s="186" t="str">
        <f>IFERROR(IF('Input| Overheads'!$C$42="Direct costs",SUMPRODUCT(--('Input| Projects'!$AD698="Yes"),'Calc| Overheads Allocation'!G$9,'Calc| Project Costs'!Z698),IF('Input| Overheads'!$C$42="Internal labour",SUMPRODUCT(--('Input| Projects'!$AD698="Yes"),'Calc| Overheads Allocation'!G$9,'Calc| Project Costs'!Z698,'Input| Projects'!$Y698),IF('Input| Overheads'!$C$42="DNSP defined",SUMPRODUCT(--('Input| Projects'!$AD698="Yes"),'Calc| Overheads Allocation'!G$62,'Input| Projects'!$AG698),""))),"")</f>
        <v/>
      </c>
      <c r="AY698" s="186" t="str">
        <f>IFERROR(IF('Input| Overheads'!$C$42="Direct costs",SUMPRODUCT(--('Input| Projects'!$AD698="Yes"),'Calc| Overheads Allocation'!H$9,'Calc| Project Costs'!AA698),IF('Input| Overheads'!$C$42="Internal labour",SUMPRODUCT(--('Input| Projects'!$AD698="Yes"),'Calc| Overheads Allocation'!H$9,'Calc| Project Costs'!AA698,'Input| Projects'!$Y698),IF('Input| Overheads'!$C$42="DNSP defined",SUMPRODUCT(--('Input| Projects'!$AD698="Yes"),'Calc| Overheads Allocation'!H$62,'Input| Projects'!$AG698),""))),"")</f>
        <v/>
      </c>
      <c r="AZ698" s="186" t="str">
        <f>IFERROR(IF('Input| Overheads'!$C$42="Direct costs",SUMPRODUCT(--('Input| Projects'!$AD698="Yes"),'Calc| Overheads Allocation'!I$9,'Calc| Project Costs'!AB698),IF('Input| Overheads'!$C$42="Internal labour",SUMPRODUCT(--('Input| Projects'!$AD698="Yes"),'Calc| Overheads Allocation'!I$9,'Calc| Project Costs'!AB698,'Input| Projects'!$Y698),IF('Input| Overheads'!$C$42="DNSP defined",SUMPRODUCT(--('Input| Projects'!$AD698="Yes"),'Calc| Overheads Allocation'!I$62,'Input| Projects'!$AG698),""))),"")</f>
        <v/>
      </c>
      <c r="BA698" s="106"/>
      <c r="BB698" s="186">
        <f t="shared" si="332"/>
        <v>0</v>
      </c>
      <c r="BC698" s="186">
        <f t="shared" si="333"/>
        <v>0</v>
      </c>
      <c r="BD698" s="186">
        <f t="shared" si="334"/>
        <v>0</v>
      </c>
      <c r="BE698" s="186">
        <f t="shared" si="311"/>
        <v>0</v>
      </c>
      <c r="BF698" s="186">
        <f t="shared" si="312"/>
        <v>0</v>
      </c>
      <c r="BG698" s="186">
        <f t="shared" si="313"/>
        <v>0</v>
      </c>
      <c r="BH698" s="186">
        <f t="shared" si="314"/>
        <v>0</v>
      </c>
      <c r="BI698" s="97"/>
      <c r="BJ698" s="186" t="str">
        <f t="shared" si="315"/>
        <v/>
      </c>
      <c r="BK698" s="186" t="str">
        <f t="shared" si="316"/>
        <v/>
      </c>
      <c r="BL698" s="186" t="str">
        <f t="shared" si="317"/>
        <v/>
      </c>
      <c r="BM698" s="186" t="str">
        <f t="shared" si="318"/>
        <v/>
      </c>
      <c r="BN698" s="186" t="str">
        <f t="shared" si="319"/>
        <v/>
      </c>
      <c r="BO698" s="186" t="str">
        <f t="shared" si="320"/>
        <v/>
      </c>
      <c r="BP698" s="186" t="str">
        <f t="shared" si="321"/>
        <v/>
      </c>
      <c r="BQ698" s="97"/>
      <c r="BR698" s="186">
        <f t="shared" si="322"/>
        <v>0</v>
      </c>
      <c r="BS698" s="186">
        <f t="shared" si="323"/>
        <v>0</v>
      </c>
      <c r="BT698" s="222">
        <f t="shared" si="324"/>
        <v>0</v>
      </c>
      <c r="BU698" s="222">
        <f t="shared" si="325"/>
        <v>0</v>
      </c>
      <c r="BV698" s="222">
        <f t="shared" si="326"/>
        <v>0</v>
      </c>
      <c r="BW698" s="222">
        <f t="shared" si="327"/>
        <v>0</v>
      </c>
      <c r="BX698" s="222">
        <f t="shared" si="328"/>
        <v>0</v>
      </c>
      <c r="BY698" s="106"/>
      <c r="BZ698" s="197" t="str">
        <f>IF(SUMIF('Input| Projects'!$AS$8:$CP$8,"Dx",'Input| Projects'!$AS698:$CP698)=0,"",SUMIF('Input| Projects'!$AS$8:$CP$8,"Dx",'Input| Projects'!$AS698:$CP698))</f>
        <v/>
      </c>
      <c r="CA698" s="197" t="str">
        <f>IF(SUMIF('Input| Projects'!$AS$8:$CP$8,"Tx",'Input| Projects'!$AS698:$CP698)=0,"",SUMIF('Input| Projects'!$AS$8:$CP$8,"Tx",'Input| Projects'!$AS698:$CP698))</f>
        <v/>
      </c>
      <c r="CB698" s="150" t="str">
        <f t="shared" si="335"/>
        <v/>
      </c>
    </row>
    <row r="699" spans="2:80" x14ac:dyDescent="0.2">
      <c r="B699" s="201">
        <f>IFERROR('Input| Projects'!B699,"")</f>
        <v>690</v>
      </c>
      <c r="C699" s="42" t="str">
        <f>IFERROR(IF('Input| Projects'!C699="","",'Input| Projects'!C699),"")</f>
        <v/>
      </c>
      <c r="D699" s="42" t="str">
        <f>IFERROR(IF('Input| Projects'!D699="","",'Input| Projects'!D699),"")</f>
        <v/>
      </c>
      <c r="E699" s="104"/>
      <c r="F699" s="190">
        <f>IFERROR('Input| Projects'!I699*'Input| Escalations'!$K$19,"")</f>
        <v>0</v>
      </c>
      <c r="G699" s="190">
        <f>IFERROR('Input| Projects'!J699*'Input| Escalations'!$K$19,"")</f>
        <v>0</v>
      </c>
      <c r="H699" s="190">
        <f>IFERROR('Input| Projects'!K699*'Input| Escalations'!$K$19,"")</f>
        <v>0</v>
      </c>
      <c r="I699" s="190">
        <f>IFERROR('Input| Projects'!L699*'Input| Escalations'!$K$19,"")</f>
        <v>0</v>
      </c>
      <c r="J699" s="190">
        <f>IFERROR('Input| Projects'!M699*'Input| Escalations'!$K$19,"")</f>
        <v>0</v>
      </c>
      <c r="K699" s="190">
        <f>IFERROR('Input| Projects'!N699*'Input| Escalations'!$K$19,"")</f>
        <v>0</v>
      </c>
      <c r="L699" s="190">
        <f>IFERROR('Input| Projects'!O699*'Input| Escalations'!$K$19,"")</f>
        <v>0</v>
      </c>
      <c r="M699" s="150" t="str">
        <f>IF(ABS(SUM(F699:L699)-(SUM('Input| Projects'!I699:O699)*'Input| Escalations'!$K$19))&lt;0.0000001,"",1)</f>
        <v/>
      </c>
      <c r="N699" s="192">
        <f>'Input| Projects'!$Y699*INDEX('Input| Escalations'!$H$33:$N$33,MATCH('Calc| Project Costs'!N$9,'Input| Escalations'!$H$23:$N$23,0))+'Input| Projects'!$Z699*INDEX('Input| Escalations'!$H$34:$N$34,MATCH('Calc| Project Costs'!N$9,'Input| Escalations'!$H$23:$N$23,0))+'Input| Projects'!$AA699*INDEX('Input| Escalations'!$H$35:$N$35,MATCH('Calc| Project Costs'!N$9,'Input| Escalations'!$H$23:$N$23,0))+1</f>
        <v>1</v>
      </c>
      <c r="O699" s="192">
        <f>'Input| Projects'!$Y699*INDEX('Input| Escalations'!$H$33:$N$33,MATCH('Calc| Project Costs'!O$9,'Input| Escalations'!$H$23:$N$23,0))+'Input| Projects'!$Z699*INDEX('Input| Escalations'!$H$34:$N$34,MATCH('Calc| Project Costs'!O$9,'Input| Escalations'!$H$23:$N$23,0))+'Input| Projects'!$AA699*INDEX('Input| Escalations'!$H$35:$N$35,MATCH('Calc| Project Costs'!O$9,'Input| Escalations'!$H$23:$N$23,0))+1</f>
        <v>1</v>
      </c>
      <c r="P699" s="192">
        <f>'Input| Projects'!$Y699*INDEX('Input| Escalations'!$H$33:$N$33,MATCH('Calc| Project Costs'!P$9,'Input| Escalations'!$H$23:$N$23,0))+'Input| Projects'!$Z699*INDEX('Input| Escalations'!$H$34:$N$34,MATCH('Calc| Project Costs'!P$9,'Input| Escalations'!$H$23:$N$23,0))+'Input| Projects'!$AA699*INDEX('Input| Escalations'!$H$35:$N$35,MATCH('Calc| Project Costs'!P$9,'Input| Escalations'!$H$23:$N$23,0))+1</f>
        <v>1</v>
      </c>
      <c r="Q699" s="192">
        <f>'Input| Projects'!$Y699*INDEX('Input| Escalations'!$H$33:$N$33,MATCH('Calc| Project Costs'!Q$9,'Input| Escalations'!$H$23:$N$23,0))+'Input| Projects'!$Z699*INDEX('Input| Escalations'!$H$34:$N$34,MATCH('Calc| Project Costs'!Q$9,'Input| Escalations'!$H$23:$N$23,0))+'Input| Projects'!$AA699*INDEX('Input| Escalations'!$H$35:$N$35,MATCH('Calc| Project Costs'!Q$9,'Input| Escalations'!$H$23:$N$23,0))+1</f>
        <v>1</v>
      </c>
      <c r="R699" s="192">
        <f>'Input| Projects'!$Y699*INDEX('Input| Escalations'!$H$33:$N$33,MATCH('Calc| Project Costs'!R$9,'Input| Escalations'!$H$23:$N$23,0))+'Input| Projects'!$Z699*INDEX('Input| Escalations'!$H$34:$N$34,MATCH('Calc| Project Costs'!R$9,'Input| Escalations'!$H$23:$N$23,0))+'Input| Projects'!$AA699*INDEX('Input| Escalations'!$H$35:$N$35,MATCH('Calc| Project Costs'!R$9,'Input| Escalations'!$H$23:$N$23,0))+1</f>
        <v>1</v>
      </c>
      <c r="S699" s="192">
        <f>'Input| Projects'!$Y699*INDEX('Input| Escalations'!$H$33:$N$33,MATCH('Calc| Project Costs'!S$9,'Input| Escalations'!$H$23:$N$23,0))+'Input| Projects'!$Z699*INDEX('Input| Escalations'!$H$34:$N$34,MATCH('Calc| Project Costs'!S$9,'Input| Escalations'!$H$23:$N$23,0))+'Input| Projects'!$AA699*INDEX('Input| Escalations'!$H$35:$N$35,MATCH('Calc| Project Costs'!S$9,'Input| Escalations'!$H$23:$N$23,0))+1</f>
        <v>1</v>
      </c>
      <c r="T699" s="192">
        <f>'Input| Projects'!$Y699*INDEX('Input| Escalations'!$H$33:$N$33,MATCH('Calc| Project Costs'!T$9,'Input| Escalations'!$H$23:$N$23,0))+'Input| Projects'!$Z699*INDEX('Input| Escalations'!$H$34:$N$34,MATCH('Calc| Project Costs'!T$9,'Input| Escalations'!$H$23:$N$23,0))+'Input| Projects'!$AA699*INDEX('Input| Escalations'!$H$35:$N$35,MATCH('Calc| Project Costs'!T$9,'Input| Escalations'!$H$23:$N$23,0))+1</f>
        <v>1</v>
      </c>
      <c r="U699" s="106"/>
      <c r="V699" s="186">
        <f t="shared" si="329"/>
        <v>0</v>
      </c>
      <c r="W699" s="186">
        <f t="shared" si="330"/>
        <v>0</v>
      </c>
      <c r="X699" s="186">
        <f t="shared" si="331"/>
        <v>0</v>
      </c>
      <c r="Y699" s="186">
        <f t="shared" si="307"/>
        <v>0</v>
      </c>
      <c r="Z699" s="186">
        <f t="shared" si="308"/>
        <v>0</v>
      </c>
      <c r="AA699" s="186">
        <f t="shared" si="309"/>
        <v>0</v>
      </c>
      <c r="AB699" s="186">
        <f t="shared" si="310"/>
        <v>0</v>
      </c>
      <c r="AC699" s="106"/>
      <c r="AD699" s="186">
        <f>'Input| Projects'!Q699*N699*'Input| Escalations'!$K$19</f>
        <v>0</v>
      </c>
      <c r="AE699" s="186">
        <f>'Input| Projects'!R699*O699*'Input| Escalations'!$K$19</f>
        <v>0</v>
      </c>
      <c r="AF699" s="186">
        <f>'Input| Projects'!S699*P699*'Input| Escalations'!$K$19</f>
        <v>0</v>
      </c>
      <c r="AG699" s="186">
        <f>'Input| Projects'!T699*Q699*'Input| Escalations'!$K$19</f>
        <v>0</v>
      </c>
      <c r="AH699" s="186">
        <f>'Input| Projects'!U699*R699*'Input| Escalations'!$K$19</f>
        <v>0</v>
      </c>
      <c r="AI699" s="186">
        <f>'Input| Projects'!V699*S699*'Input| Escalations'!$K$19</f>
        <v>0</v>
      </c>
      <c r="AJ699" s="186">
        <f>'Input| Projects'!W699*T699*'Input| Escalations'!$K$19</f>
        <v>0</v>
      </c>
      <c r="AK699" s="106"/>
      <c r="AL699" s="186" t="str">
        <f>IFERROR(IF('Input| Overheads'!$C$42="Direct costs",SUMPRODUCT(--('Input| Projects'!$AC699="Yes"),'Calc| Overheads Allocation'!C$8,'Calc| Project Costs'!V699),IF('Input| Overheads'!$C$42="Internal labour",SUMPRODUCT(--('Input| Projects'!$AC699="Yes"),'Calc| Overheads Allocation'!C$8,'Calc| Project Costs'!V699,'Input| Projects'!$Y699),IF('Input| Overheads'!$C$42="DNSP defined",SUMPRODUCT(--('Input| Projects'!$AC699="Yes"),'Calc| Overheads Allocation'!C$61,'Input| Projects'!$AF699),""))),"")</f>
        <v/>
      </c>
      <c r="AM699" s="186" t="str">
        <f>IFERROR(IF('Input| Overheads'!$C$42="Direct costs",SUMPRODUCT(--('Input| Projects'!$AC699="Yes"),'Calc| Overheads Allocation'!D$8,'Calc| Project Costs'!W699),IF('Input| Overheads'!$C$42="Internal labour",SUMPRODUCT(--('Input| Projects'!$AC699="Yes"),'Calc| Overheads Allocation'!D$8,'Calc| Project Costs'!W699,'Input| Projects'!$Y699),IF('Input| Overheads'!$C$42="DNSP defined",SUMPRODUCT(--('Input| Projects'!$AC699="Yes"),'Calc| Overheads Allocation'!D$61,'Input| Projects'!$AF699),""))),"")</f>
        <v/>
      </c>
      <c r="AN699" s="186" t="str">
        <f>IFERROR(IF('Input| Overheads'!$C$42="Direct costs",SUMPRODUCT(--('Input| Projects'!$AC699="Yes"),'Calc| Overheads Allocation'!E$8,'Calc| Project Costs'!X699),IF('Input| Overheads'!$C$42="Internal labour",SUMPRODUCT(--('Input| Projects'!$AC699="Yes"),'Calc| Overheads Allocation'!E$8,'Calc| Project Costs'!X699,'Input| Projects'!$Y699),IF('Input| Overheads'!$C$42="DNSP defined",SUMPRODUCT(--('Input| Projects'!$AC699="Yes"),'Calc| Overheads Allocation'!E$61,'Input| Projects'!$AF699),""))),"")</f>
        <v/>
      </c>
      <c r="AO699" s="186" t="str">
        <f>IFERROR(IF('Input| Overheads'!$C$42="Direct costs",SUMPRODUCT(--('Input| Projects'!$AC699="Yes"),'Calc| Overheads Allocation'!F$8,'Calc| Project Costs'!Y699),IF('Input| Overheads'!$C$42="Internal labour",SUMPRODUCT(--('Input| Projects'!$AC699="Yes"),'Calc| Overheads Allocation'!F$8,'Calc| Project Costs'!Y699,'Input| Projects'!$Y699),IF('Input| Overheads'!$C$42="DNSP defined",SUMPRODUCT(--('Input| Projects'!$AC699="Yes"),'Calc| Overheads Allocation'!F$61,'Input| Projects'!$AF699),""))),"")</f>
        <v/>
      </c>
      <c r="AP699" s="186" t="str">
        <f>IFERROR(IF('Input| Overheads'!$C$42="Direct costs",SUMPRODUCT(--('Input| Projects'!$AC699="Yes"),'Calc| Overheads Allocation'!G$8,'Calc| Project Costs'!Z699),IF('Input| Overheads'!$C$42="Internal labour",SUMPRODUCT(--('Input| Projects'!$AC699="Yes"),'Calc| Overheads Allocation'!G$8,'Calc| Project Costs'!Z699,'Input| Projects'!$Y699),IF('Input| Overheads'!$C$42="DNSP defined",SUMPRODUCT(--('Input| Projects'!$AC699="Yes"),'Calc| Overheads Allocation'!G$61,'Input| Projects'!$AF699),""))),"")</f>
        <v/>
      </c>
      <c r="AQ699" s="186" t="str">
        <f>IFERROR(IF('Input| Overheads'!$C$42="Direct costs",SUMPRODUCT(--('Input| Projects'!$AC699="Yes"),'Calc| Overheads Allocation'!H$8,'Calc| Project Costs'!AA699),IF('Input| Overheads'!$C$42="Internal labour",SUMPRODUCT(--('Input| Projects'!$AC699="Yes"),'Calc| Overheads Allocation'!H$8,'Calc| Project Costs'!AA699,'Input| Projects'!$Y699),IF('Input| Overheads'!$C$42="DNSP defined",SUMPRODUCT(--('Input| Projects'!$AC699="Yes"),'Calc| Overheads Allocation'!H$61,'Input| Projects'!$AF699),""))),"")</f>
        <v/>
      </c>
      <c r="AR699" s="186" t="str">
        <f>IFERROR(IF('Input| Overheads'!$C$42="Direct costs",SUMPRODUCT(--('Input| Projects'!$AC699="Yes"),'Calc| Overheads Allocation'!I$8,'Calc| Project Costs'!AB699),IF('Input| Overheads'!$C$42="Internal labour",SUMPRODUCT(--('Input| Projects'!$AC699="Yes"),'Calc| Overheads Allocation'!I$8,'Calc| Project Costs'!AB699,'Input| Projects'!$Y699),IF('Input| Overheads'!$C$42="DNSP defined",SUMPRODUCT(--('Input| Projects'!$AC699="Yes"),'Calc| Overheads Allocation'!I$61,'Input| Projects'!$AF699),""))),"")</f>
        <v/>
      </c>
      <c r="AS699" s="106"/>
      <c r="AT699" s="186" t="str">
        <f>IFERROR(IF('Input| Overheads'!$C$42="Direct costs",SUMPRODUCT(--('Input| Projects'!$AD699="Yes"),'Calc| Overheads Allocation'!C$9,'Calc| Project Costs'!V699),IF('Input| Overheads'!$C$42="Internal labour",SUMPRODUCT(--('Input| Projects'!$AD699="Yes"),'Calc| Overheads Allocation'!C$9,'Calc| Project Costs'!V699,'Input| Projects'!$Y699),IF('Input| Overheads'!$C$42="DNSP defined",SUMPRODUCT(--('Input| Projects'!$AD699="Yes"),'Calc| Overheads Allocation'!C$62,'Input| Projects'!$AG699),""))),"")</f>
        <v/>
      </c>
      <c r="AU699" s="186" t="str">
        <f>IFERROR(IF('Input| Overheads'!$C$42="Direct costs",SUMPRODUCT(--('Input| Projects'!$AD699="Yes"),'Calc| Overheads Allocation'!D$9,'Calc| Project Costs'!W699),IF('Input| Overheads'!$C$42="Internal labour",SUMPRODUCT(--('Input| Projects'!$AD699="Yes"),'Calc| Overheads Allocation'!D$9,'Calc| Project Costs'!W699,'Input| Projects'!$Y699),IF('Input| Overheads'!$C$42="DNSP defined",SUMPRODUCT(--('Input| Projects'!$AD699="Yes"),'Calc| Overheads Allocation'!D$62,'Input| Projects'!$AG699),""))),"")</f>
        <v/>
      </c>
      <c r="AV699" s="186" t="str">
        <f>IFERROR(IF('Input| Overheads'!$C$42="Direct costs",SUMPRODUCT(--('Input| Projects'!$AD699="Yes"),'Calc| Overheads Allocation'!E$9,'Calc| Project Costs'!X699),IF('Input| Overheads'!$C$42="Internal labour",SUMPRODUCT(--('Input| Projects'!$AD699="Yes"),'Calc| Overheads Allocation'!E$9,'Calc| Project Costs'!X699,'Input| Projects'!$Y699),IF('Input| Overheads'!$C$42="DNSP defined",SUMPRODUCT(--('Input| Projects'!$AD699="Yes"),'Calc| Overheads Allocation'!E$62,'Input| Projects'!$AG699),""))),"")</f>
        <v/>
      </c>
      <c r="AW699" s="186" t="str">
        <f>IFERROR(IF('Input| Overheads'!$C$42="Direct costs",SUMPRODUCT(--('Input| Projects'!$AD699="Yes"),'Calc| Overheads Allocation'!F$9,'Calc| Project Costs'!Y699),IF('Input| Overheads'!$C$42="Internal labour",SUMPRODUCT(--('Input| Projects'!$AD699="Yes"),'Calc| Overheads Allocation'!F$9,'Calc| Project Costs'!Y699,'Input| Projects'!$Y699),IF('Input| Overheads'!$C$42="DNSP defined",SUMPRODUCT(--('Input| Projects'!$AD699="Yes"),'Calc| Overheads Allocation'!F$62,'Input| Projects'!$AG699),""))),"")</f>
        <v/>
      </c>
      <c r="AX699" s="186" t="str">
        <f>IFERROR(IF('Input| Overheads'!$C$42="Direct costs",SUMPRODUCT(--('Input| Projects'!$AD699="Yes"),'Calc| Overheads Allocation'!G$9,'Calc| Project Costs'!Z699),IF('Input| Overheads'!$C$42="Internal labour",SUMPRODUCT(--('Input| Projects'!$AD699="Yes"),'Calc| Overheads Allocation'!G$9,'Calc| Project Costs'!Z699,'Input| Projects'!$Y699),IF('Input| Overheads'!$C$42="DNSP defined",SUMPRODUCT(--('Input| Projects'!$AD699="Yes"),'Calc| Overheads Allocation'!G$62,'Input| Projects'!$AG699),""))),"")</f>
        <v/>
      </c>
      <c r="AY699" s="186" t="str">
        <f>IFERROR(IF('Input| Overheads'!$C$42="Direct costs",SUMPRODUCT(--('Input| Projects'!$AD699="Yes"),'Calc| Overheads Allocation'!H$9,'Calc| Project Costs'!AA699),IF('Input| Overheads'!$C$42="Internal labour",SUMPRODUCT(--('Input| Projects'!$AD699="Yes"),'Calc| Overheads Allocation'!H$9,'Calc| Project Costs'!AA699,'Input| Projects'!$Y699),IF('Input| Overheads'!$C$42="DNSP defined",SUMPRODUCT(--('Input| Projects'!$AD699="Yes"),'Calc| Overheads Allocation'!H$62,'Input| Projects'!$AG699),""))),"")</f>
        <v/>
      </c>
      <c r="AZ699" s="186" t="str">
        <f>IFERROR(IF('Input| Overheads'!$C$42="Direct costs",SUMPRODUCT(--('Input| Projects'!$AD699="Yes"),'Calc| Overheads Allocation'!I$9,'Calc| Project Costs'!AB699),IF('Input| Overheads'!$C$42="Internal labour",SUMPRODUCT(--('Input| Projects'!$AD699="Yes"),'Calc| Overheads Allocation'!I$9,'Calc| Project Costs'!AB699,'Input| Projects'!$Y699),IF('Input| Overheads'!$C$42="DNSP defined",SUMPRODUCT(--('Input| Projects'!$AD699="Yes"),'Calc| Overheads Allocation'!I$62,'Input| Projects'!$AG699),""))),"")</f>
        <v/>
      </c>
      <c r="BA699" s="106"/>
      <c r="BB699" s="186">
        <f t="shared" si="332"/>
        <v>0</v>
      </c>
      <c r="BC699" s="186">
        <f t="shared" si="333"/>
        <v>0</v>
      </c>
      <c r="BD699" s="186">
        <f t="shared" si="334"/>
        <v>0</v>
      </c>
      <c r="BE699" s="186">
        <f t="shared" si="311"/>
        <v>0</v>
      </c>
      <c r="BF699" s="186">
        <f t="shared" si="312"/>
        <v>0</v>
      </c>
      <c r="BG699" s="186">
        <f t="shared" si="313"/>
        <v>0</v>
      </c>
      <c r="BH699" s="186">
        <f t="shared" si="314"/>
        <v>0</v>
      </c>
      <c r="BI699" s="97"/>
      <c r="BJ699" s="186" t="str">
        <f t="shared" si="315"/>
        <v/>
      </c>
      <c r="BK699" s="186" t="str">
        <f t="shared" si="316"/>
        <v/>
      </c>
      <c r="BL699" s="186" t="str">
        <f t="shared" si="317"/>
        <v/>
      </c>
      <c r="BM699" s="186" t="str">
        <f t="shared" si="318"/>
        <v/>
      </c>
      <c r="BN699" s="186" t="str">
        <f t="shared" si="319"/>
        <v/>
      </c>
      <c r="BO699" s="186" t="str">
        <f t="shared" si="320"/>
        <v/>
      </c>
      <c r="BP699" s="186" t="str">
        <f t="shared" si="321"/>
        <v/>
      </c>
      <c r="BQ699" s="97"/>
      <c r="BR699" s="186">
        <f t="shared" si="322"/>
        <v>0</v>
      </c>
      <c r="BS699" s="186">
        <f t="shared" si="323"/>
        <v>0</v>
      </c>
      <c r="BT699" s="222">
        <f t="shared" si="324"/>
        <v>0</v>
      </c>
      <c r="BU699" s="222">
        <f t="shared" si="325"/>
        <v>0</v>
      </c>
      <c r="BV699" s="222">
        <f t="shared" si="326"/>
        <v>0</v>
      </c>
      <c r="BW699" s="222">
        <f t="shared" si="327"/>
        <v>0</v>
      </c>
      <c r="BX699" s="222">
        <f t="shared" si="328"/>
        <v>0</v>
      </c>
      <c r="BY699" s="106"/>
      <c r="BZ699" s="197" t="str">
        <f>IF(SUMIF('Input| Projects'!$AS$8:$CP$8,"Dx",'Input| Projects'!$AS699:$CP699)=0,"",SUMIF('Input| Projects'!$AS$8:$CP$8,"Dx",'Input| Projects'!$AS699:$CP699))</f>
        <v/>
      </c>
      <c r="CA699" s="197" t="str">
        <f>IF(SUMIF('Input| Projects'!$AS$8:$CP$8,"Tx",'Input| Projects'!$AS699:$CP699)=0,"",SUMIF('Input| Projects'!$AS$8:$CP$8,"Tx",'Input| Projects'!$AS699:$CP699))</f>
        <v/>
      </c>
      <c r="CB699" s="150" t="str">
        <f t="shared" si="335"/>
        <v/>
      </c>
    </row>
    <row r="700" spans="2:80" x14ac:dyDescent="0.2">
      <c r="B700" s="201">
        <f>IFERROR('Input| Projects'!B700,"")</f>
        <v>691</v>
      </c>
      <c r="C700" s="42" t="str">
        <f>IFERROR(IF('Input| Projects'!C700="","",'Input| Projects'!C700),"")</f>
        <v/>
      </c>
      <c r="D700" s="42" t="str">
        <f>IFERROR(IF('Input| Projects'!D700="","",'Input| Projects'!D700),"")</f>
        <v/>
      </c>
      <c r="E700" s="104"/>
      <c r="F700" s="190">
        <f>IFERROR('Input| Projects'!I700*'Input| Escalations'!$K$19,"")</f>
        <v>0</v>
      </c>
      <c r="G700" s="190">
        <f>IFERROR('Input| Projects'!J700*'Input| Escalations'!$K$19,"")</f>
        <v>0</v>
      </c>
      <c r="H700" s="190">
        <f>IFERROR('Input| Projects'!K700*'Input| Escalations'!$K$19,"")</f>
        <v>0</v>
      </c>
      <c r="I700" s="190">
        <f>IFERROR('Input| Projects'!L700*'Input| Escalations'!$K$19,"")</f>
        <v>0</v>
      </c>
      <c r="J700" s="190">
        <f>IFERROR('Input| Projects'!M700*'Input| Escalations'!$K$19,"")</f>
        <v>0</v>
      </c>
      <c r="K700" s="190">
        <f>IFERROR('Input| Projects'!N700*'Input| Escalations'!$K$19,"")</f>
        <v>0</v>
      </c>
      <c r="L700" s="190">
        <f>IFERROR('Input| Projects'!O700*'Input| Escalations'!$K$19,"")</f>
        <v>0</v>
      </c>
      <c r="M700" s="150" t="str">
        <f>IF(ABS(SUM(F700:L700)-(SUM('Input| Projects'!I700:O700)*'Input| Escalations'!$K$19))&lt;0.0000001,"",1)</f>
        <v/>
      </c>
      <c r="N700" s="192">
        <f>'Input| Projects'!$Y700*INDEX('Input| Escalations'!$H$33:$N$33,MATCH('Calc| Project Costs'!N$9,'Input| Escalations'!$H$23:$N$23,0))+'Input| Projects'!$Z700*INDEX('Input| Escalations'!$H$34:$N$34,MATCH('Calc| Project Costs'!N$9,'Input| Escalations'!$H$23:$N$23,0))+'Input| Projects'!$AA700*INDEX('Input| Escalations'!$H$35:$N$35,MATCH('Calc| Project Costs'!N$9,'Input| Escalations'!$H$23:$N$23,0))+1</f>
        <v>1</v>
      </c>
      <c r="O700" s="192">
        <f>'Input| Projects'!$Y700*INDEX('Input| Escalations'!$H$33:$N$33,MATCH('Calc| Project Costs'!O$9,'Input| Escalations'!$H$23:$N$23,0))+'Input| Projects'!$Z700*INDEX('Input| Escalations'!$H$34:$N$34,MATCH('Calc| Project Costs'!O$9,'Input| Escalations'!$H$23:$N$23,0))+'Input| Projects'!$AA700*INDEX('Input| Escalations'!$H$35:$N$35,MATCH('Calc| Project Costs'!O$9,'Input| Escalations'!$H$23:$N$23,0))+1</f>
        <v>1</v>
      </c>
      <c r="P700" s="192">
        <f>'Input| Projects'!$Y700*INDEX('Input| Escalations'!$H$33:$N$33,MATCH('Calc| Project Costs'!P$9,'Input| Escalations'!$H$23:$N$23,0))+'Input| Projects'!$Z700*INDEX('Input| Escalations'!$H$34:$N$34,MATCH('Calc| Project Costs'!P$9,'Input| Escalations'!$H$23:$N$23,0))+'Input| Projects'!$AA700*INDEX('Input| Escalations'!$H$35:$N$35,MATCH('Calc| Project Costs'!P$9,'Input| Escalations'!$H$23:$N$23,0))+1</f>
        <v>1</v>
      </c>
      <c r="Q700" s="192">
        <f>'Input| Projects'!$Y700*INDEX('Input| Escalations'!$H$33:$N$33,MATCH('Calc| Project Costs'!Q$9,'Input| Escalations'!$H$23:$N$23,0))+'Input| Projects'!$Z700*INDEX('Input| Escalations'!$H$34:$N$34,MATCH('Calc| Project Costs'!Q$9,'Input| Escalations'!$H$23:$N$23,0))+'Input| Projects'!$AA700*INDEX('Input| Escalations'!$H$35:$N$35,MATCH('Calc| Project Costs'!Q$9,'Input| Escalations'!$H$23:$N$23,0))+1</f>
        <v>1</v>
      </c>
      <c r="R700" s="192">
        <f>'Input| Projects'!$Y700*INDEX('Input| Escalations'!$H$33:$N$33,MATCH('Calc| Project Costs'!R$9,'Input| Escalations'!$H$23:$N$23,0))+'Input| Projects'!$Z700*INDEX('Input| Escalations'!$H$34:$N$34,MATCH('Calc| Project Costs'!R$9,'Input| Escalations'!$H$23:$N$23,0))+'Input| Projects'!$AA700*INDEX('Input| Escalations'!$H$35:$N$35,MATCH('Calc| Project Costs'!R$9,'Input| Escalations'!$H$23:$N$23,0))+1</f>
        <v>1</v>
      </c>
      <c r="S700" s="192">
        <f>'Input| Projects'!$Y700*INDEX('Input| Escalations'!$H$33:$N$33,MATCH('Calc| Project Costs'!S$9,'Input| Escalations'!$H$23:$N$23,0))+'Input| Projects'!$Z700*INDEX('Input| Escalations'!$H$34:$N$34,MATCH('Calc| Project Costs'!S$9,'Input| Escalations'!$H$23:$N$23,0))+'Input| Projects'!$AA700*INDEX('Input| Escalations'!$H$35:$N$35,MATCH('Calc| Project Costs'!S$9,'Input| Escalations'!$H$23:$N$23,0))+1</f>
        <v>1</v>
      </c>
      <c r="T700" s="192">
        <f>'Input| Projects'!$Y700*INDEX('Input| Escalations'!$H$33:$N$33,MATCH('Calc| Project Costs'!T$9,'Input| Escalations'!$H$23:$N$23,0))+'Input| Projects'!$Z700*INDEX('Input| Escalations'!$H$34:$N$34,MATCH('Calc| Project Costs'!T$9,'Input| Escalations'!$H$23:$N$23,0))+'Input| Projects'!$AA700*INDEX('Input| Escalations'!$H$35:$N$35,MATCH('Calc| Project Costs'!T$9,'Input| Escalations'!$H$23:$N$23,0))+1</f>
        <v>1</v>
      </c>
      <c r="U700" s="106"/>
      <c r="V700" s="186">
        <f t="shared" si="329"/>
        <v>0</v>
      </c>
      <c r="W700" s="186">
        <f t="shared" si="330"/>
        <v>0</v>
      </c>
      <c r="X700" s="186">
        <f t="shared" si="331"/>
        <v>0</v>
      </c>
      <c r="Y700" s="186">
        <f t="shared" si="307"/>
        <v>0</v>
      </c>
      <c r="Z700" s="186">
        <f t="shared" si="308"/>
        <v>0</v>
      </c>
      <c r="AA700" s="186">
        <f t="shared" si="309"/>
        <v>0</v>
      </c>
      <c r="AB700" s="186">
        <f t="shared" si="310"/>
        <v>0</v>
      </c>
      <c r="AC700" s="106"/>
      <c r="AD700" s="186">
        <f>'Input| Projects'!Q700*N700*'Input| Escalations'!$K$19</f>
        <v>0</v>
      </c>
      <c r="AE700" s="186">
        <f>'Input| Projects'!R700*O700*'Input| Escalations'!$K$19</f>
        <v>0</v>
      </c>
      <c r="AF700" s="186">
        <f>'Input| Projects'!S700*P700*'Input| Escalations'!$K$19</f>
        <v>0</v>
      </c>
      <c r="AG700" s="186">
        <f>'Input| Projects'!T700*Q700*'Input| Escalations'!$K$19</f>
        <v>0</v>
      </c>
      <c r="AH700" s="186">
        <f>'Input| Projects'!U700*R700*'Input| Escalations'!$K$19</f>
        <v>0</v>
      </c>
      <c r="AI700" s="186">
        <f>'Input| Projects'!V700*S700*'Input| Escalations'!$K$19</f>
        <v>0</v>
      </c>
      <c r="AJ700" s="186">
        <f>'Input| Projects'!W700*T700*'Input| Escalations'!$K$19</f>
        <v>0</v>
      </c>
      <c r="AK700" s="106"/>
      <c r="AL700" s="186" t="str">
        <f>IFERROR(IF('Input| Overheads'!$C$42="Direct costs",SUMPRODUCT(--('Input| Projects'!$AC700="Yes"),'Calc| Overheads Allocation'!C$8,'Calc| Project Costs'!V700),IF('Input| Overheads'!$C$42="Internal labour",SUMPRODUCT(--('Input| Projects'!$AC700="Yes"),'Calc| Overheads Allocation'!C$8,'Calc| Project Costs'!V700,'Input| Projects'!$Y700),IF('Input| Overheads'!$C$42="DNSP defined",SUMPRODUCT(--('Input| Projects'!$AC700="Yes"),'Calc| Overheads Allocation'!C$61,'Input| Projects'!$AF700),""))),"")</f>
        <v/>
      </c>
      <c r="AM700" s="186" t="str">
        <f>IFERROR(IF('Input| Overheads'!$C$42="Direct costs",SUMPRODUCT(--('Input| Projects'!$AC700="Yes"),'Calc| Overheads Allocation'!D$8,'Calc| Project Costs'!W700),IF('Input| Overheads'!$C$42="Internal labour",SUMPRODUCT(--('Input| Projects'!$AC700="Yes"),'Calc| Overheads Allocation'!D$8,'Calc| Project Costs'!W700,'Input| Projects'!$Y700),IF('Input| Overheads'!$C$42="DNSP defined",SUMPRODUCT(--('Input| Projects'!$AC700="Yes"),'Calc| Overheads Allocation'!D$61,'Input| Projects'!$AF700),""))),"")</f>
        <v/>
      </c>
      <c r="AN700" s="186" t="str">
        <f>IFERROR(IF('Input| Overheads'!$C$42="Direct costs",SUMPRODUCT(--('Input| Projects'!$AC700="Yes"),'Calc| Overheads Allocation'!E$8,'Calc| Project Costs'!X700),IF('Input| Overheads'!$C$42="Internal labour",SUMPRODUCT(--('Input| Projects'!$AC700="Yes"),'Calc| Overheads Allocation'!E$8,'Calc| Project Costs'!X700,'Input| Projects'!$Y700),IF('Input| Overheads'!$C$42="DNSP defined",SUMPRODUCT(--('Input| Projects'!$AC700="Yes"),'Calc| Overheads Allocation'!E$61,'Input| Projects'!$AF700),""))),"")</f>
        <v/>
      </c>
      <c r="AO700" s="186" t="str">
        <f>IFERROR(IF('Input| Overheads'!$C$42="Direct costs",SUMPRODUCT(--('Input| Projects'!$AC700="Yes"),'Calc| Overheads Allocation'!F$8,'Calc| Project Costs'!Y700),IF('Input| Overheads'!$C$42="Internal labour",SUMPRODUCT(--('Input| Projects'!$AC700="Yes"),'Calc| Overheads Allocation'!F$8,'Calc| Project Costs'!Y700,'Input| Projects'!$Y700),IF('Input| Overheads'!$C$42="DNSP defined",SUMPRODUCT(--('Input| Projects'!$AC700="Yes"),'Calc| Overheads Allocation'!F$61,'Input| Projects'!$AF700),""))),"")</f>
        <v/>
      </c>
      <c r="AP700" s="186" t="str">
        <f>IFERROR(IF('Input| Overheads'!$C$42="Direct costs",SUMPRODUCT(--('Input| Projects'!$AC700="Yes"),'Calc| Overheads Allocation'!G$8,'Calc| Project Costs'!Z700),IF('Input| Overheads'!$C$42="Internal labour",SUMPRODUCT(--('Input| Projects'!$AC700="Yes"),'Calc| Overheads Allocation'!G$8,'Calc| Project Costs'!Z700,'Input| Projects'!$Y700),IF('Input| Overheads'!$C$42="DNSP defined",SUMPRODUCT(--('Input| Projects'!$AC700="Yes"),'Calc| Overheads Allocation'!G$61,'Input| Projects'!$AF700),""))),"")</f>
        <v/>
      </c>
      <c r="AQ700" s="186" t="str">
        <f>IFERROR(IF('Input| Overheads'!$C$42="Direct costs",SUMPRODUCT(--('Input| Projects'!$AC700="Yes"),'Calc| Overheads Allocation'!H$8,'Calc| Project Costs'!AA700),IF('Input| Overheads'!$C$42="Internal labour",SUMPRODUCT(--('Input| Projects'!$AC700="Yes"),'Calc| Overheads Allocation'!H$8,'Calc| Project Costs'!AA700,'Input| Projects'!$Y700),IF('Input| Overheads'!$C$42="DNSP defined",SUMPRODUCT(--('Input| Projects'!$AC700="Yes"),'Calc| Overheads Allocation'!H$61,'Input| Projects'!$AF700),""))),"")</f>
        <v/>
      </c>
      <c r="AR700" s="186" t="str">
        <f>IFERROR(IF('Input| Overheads'!$C$42="Direct costs",SUMPRODUCT(--('Input| Projects'!$AC700="Yes"),'Calc| Overheads Allocation'!I$8,'Calc| Project Costs'!AB700),IF('Input| Overheads'!$C$42="Internal labour",SUMPRODUCT(--('Input| Projects'!$AC700="Yes"),'Calc| Overheads Allocation'!I$8,'Calc| Project Costs'!AB700,'Input| Projects'!$Y700),IF('Input| Overheads'!$C$42="DNSP defined",SUMPRODUCT(--('Input| Projects'!$AC700="Yes"),'Calc| Overheads Allocation'!I$61,'Input| Projects'!$AF700),""))),"")</f>
        <v/>
      </c>
      <c r="AS700" s="106"/>
      <c r="AT700" s="186" t="str">
        <f>IFERROR(IF('Input| Overheads'!$C$42="Direct costs",SUMPRODUCT(--('Input| Projects'!$AD700="Yes"),'Calc| Overheads Allocation'!C$9,'Calc| Project Costs'!V700),IF('Input| Overheads'!$C$42="Internal labour",SUMPRODUCT(--('Input| Projects'!$AD700="Yes"),'Calc| Overheads Allocation'!C$9,'Calc| Project Costs'!V700,'Input| Projects'!$Y700),IF('Input| Overheads'!$C$42="DNSP defined",SUMPRODUCT(--('Input| Projects'!$AD700="Yes"),'Calc| Overheads Allocation'!C$62,'Input| Projects'!$AG700),""))),"")</f>
        <v/>
      </c>
      <c r="AU700" s="186" t="str">
        <f>IFERROR(IF('Input| Overheads'!$C$42="Direct costs",SUMPRODUCT(--('Input| Projects'!$AD700="Yes"),'Calc| Overheads Allocation'!D$9,'Calc| Project Costs'!W700),IF('Input| Overheads'!$C$42="Internal labour",SUMPRODUCT(--('Input| Projects'!$AD700="Yes"),'Calc| Overheads Allocation'!D$9,'Calc| Project Costs'!W700,'Input| Projects'!$Y700),IF('Input| Overheads'!$C$42="DNSP defined",SUMPRODUCT(--('Input| Projects'!$AD700="Yes"),'Calc| Overheads Allocation'!D$62,'Input| Projects'!$AG700),""))),"")</f>
        <v/>
      </c>
      <c r="AV700" s="186" t="str">
        <f>IFERROR(IF('Input| Overheads'!$C$42="Direct costs",SUMPRODUCT(--('Input| Projects'!$AD700="Yes"),'Calc| Overheads Allocation'!E$9,'Calc| Project Costs'!X700),IF('Input| Overheads'!$C$42="Internal labour",SUMPRODUCT(--('Input| Projects'!$AD700="Yes"),'Calc| Overheads Allocation'!E$9,'Calc| Project Costs'!X700,'Input| Projects'!$Y700),IF('Input| Overheads'!$C$42="DNSP defined",SUMPRODUCT(--('Input| Projects'!$AD700="Yes"),'Calc| Overheads Allocation'!E$62,'Input| Projects'!$AG700),""))),"")</f>
        <v/>
      </c>
      <c r="AW700" s="186" t="str">
        <f>IFERROR(IF('Input| Overheads'!$C$42="Direct costs",SUMPRODUCT(--('Input| Projects'!$AD700="Yes"),'Calc| Overheads Allocation'!F$9,'Calc| Project Costs'!Y700),IF('Input| Overheads'!$C$42="Internal labour",SUMPRODUCT(--('Input| Projects'!$AD700="Yes"),'Calc| Overheads Allocation'!F$9,'Calc| Project Costs'!Y700,'Input| Projects'!$Y700),IF('Input| Overheads'!$C$42="DNSP defined",SUMPRODUCT(--('Input| Projects'!$AD700="Yes"),'Calc| Overheads Allocation'!F$62,'Input| Projects'!$AG700),""))),"")</f>
        <v/>
      </c>
      <c r="AX700" s="186" t="str">
        <f>IFERROR(IF('Input| Overheads'!$C$42="Direct costs",SUMPRODUCT(--('Input| Projects'!$AD700="Yes"),'Calc| Overheads Allocation'!G$9,'Calc| Project Costs'!Z700),IF('Input| Overheads'!$C$42="Internal labour",SUMPRODUCT(--('Input| Projects'!$AD700="Yes"),'Calc| Overheads Allocation'!G$9,'Calc| Project Costs'!Z700,'Input| Projects'!$Y700),IF('Input| Overheads'!$C$42="DNSP defined",SUMPRODUCT(--('Input| Projects'!$AD700="Yes"),'Calc| Overheads Allocation'!G$62,'Input| Projects'!$AG700),""))),"")</f>
        <v/>
      </c>
      <c r="AY700" s="186" t="str">
        <f>IFERROR(IF('Input| Overheads'!$C$42="Direct costs",SUMPRODUCT(--('Input| Projects'!$AD700="Yes"),'Calc| Overheads Allocation'!H$9,'Calc| Project Costs'!AA700),IF('Input| Overheads'!$C$42="Internal labour",SUMPRODUCT(--('Input| Projects'!$AD700="Yes"),'Calc| Overheads Allocation'!H$9,'Calc| Project Costs'!AA700,'Input| Projects'!$Y700),IF('Input| Overheads'!$C$42="DNSP defined",SUMPRODUCT(--('Input| Projects'!$AD700="Yes"),'Calc| Overheads Allocation'!H$62,'Input| Projects'!$AG700),""))),"")</f>
        <v/>
      </c>
      <c r="AZ700" s="186" t="str">
        <f>IFERROR(IF('Input| Overheads'!$C$42="Direct costs",SUMPRODUCT(--('Input| Projects'!$AD700="Yes"),'Calc| Overheads Allocation'!I$9,'Calc| Project Costs'!AB700),IF('Input| Overheads'!$C$42="Internal labour",SUMPRODUCT(--('Input| Projects'!$AD700="Yes"),'Calc| Overheads Allocation'!I$9,'Calc| Project Costs'!AB700,'Input| Projects'!$Y700),IF('Input| Overheads'!$C$42="DNSP defined",SUMPRODUCT(--('Input| Projects'!$AD700="Yes"),'Calc| Overheads Allocation'!I$62,'Input| Projects'!$AG700),""))),"")</f>
        <v/>
      </c>
      <c r="BA700" s="106"/>
      <c r="BB700" s="186">
        <f t="shared" si="332"/>
        <v>0</v>
      </c>
      <c r="BC700" s="186">
        <f t="shared" si="333"/>
        <v>0</v>
      </c>
      <c r="BD700" s="186">
        <f t="shared" si="334"/>
        <v>0</v>
      </c>
      <c r="BE700" s="186">
        <f t="shared" si="311"/>
        <v>0</v>
      </c>
      <c r="BF700" s="186">
        <f t="shared" si="312"/>
        <v>0</v>
      </c>
      <c r="BG700" s="186">
        <f t="shared" si="313"/>
        <v>0</v>
      </c>
      <c r="BH700" s="186">
        <f t="shared" si="314"/>
        <v>0</v>
      </c>
      <c r="BI700" s="97"/>
      <c r="BJ700" s="186" t="str">
        <f t="shared" si="315"/>
        <v/>
      </c>
      <c r="BK700" s="186" t="str">
        <f t="shared" si="316"/>
        <v/>
      </c>
      <c r="BL700" s="186" t="str">
        <f t="shared" si="317"/>
        <v/>
      </c>
      <c r="BM700" s="186" t="str">
        <f t="shared" si="318"/>
        <v/>
      </c>
      <c r="BN700" s="186" t="str">
        <f t="shared" si="319"/>
        <v/>
      </c>
      <c r="BO700" s="186" t="str">
        <f t="shared" si="320"/>
        <v/>
      </c>
      <c r="BP700" s="186" t="str">
        <f t="shared" si="321"/>
        <v/>
      </c>
      <c r="BQ700" s="97"/>
      <c r="BR700" s="186">
        <f t="shared" si="322"/>
        <v>0</v>
      </c>
      <c r="BS700" s="186">
        <f t="shared" si="323"/>
        <v>0</v>
      </c>
      <c r="BT700" s="222">
        <f t="shared" si="324"/>
        <v>0</v>
      </c>
      <c r="BU700" s="222">
        <f t="shared" si="325"/>
        <v>0</v>
      </c>
      <c r="BV700" s="222">
        <f t="shared" si="326"/>
        <v>0</v>
      </c>
      <c r="BW700" s="222">
        <f t="shared" si="327"/>
        <v>0</v>
      </c>
      <c r="BX700" s="222">
        <f t="shared" si="328"/>
        <v>0</v>
      </c>
      <c r="BY700" s="106"/>
      <c r="BZ700" s="197" t="str">
        <f>IF(SUMIF('Input| Projects'!$AS$8:$CP$8,"Dx",'Input| Projects'!$AS700:$CP700)=0,"",SUMIF('Input| Projects'!$AS$8:$CP$8,"Dx",'Input| Projects'!$AS700:$CP700))</f>
        <v/>
      </c>
      <c r="CA700" s="197" t="str">
        <f>IF(SUMIF('Input| Projects'!$AS$8:$CP$8,"Tx",'Input| Projects'!$AS700:$CP700)=0,"",SUMIF('Input| Projects'!$AS$8:$CP$8,"Tx",'Input| Projects'!$AS700:$CP700))</f>
        <v/>
      </c>
      <c r="CB700" s="150" t="str">
        <f t="shared" si="335"/>
        <v/>
      </c>
    </row>
    <row r="701" spans="2:80" x14ac:dyDescent="0.2">
      <c r="B701" s="201">
        <f>IFERROR('Input| Projects'!B701,"")</f>
        <v>692</v>
      </c>
      <c r="C701" s="42" t="str">
        <f>IFERROR(IF('Input| Projects'!C701="","",'Input| Projects'!C701),"")</f>
        <v/>
      </c>
      <c r="D701" s="42" t="str">
        <f>IFERROR(IF('Input| Projects'!D701="","",'Input| Projects'!D701),"")</f>
        <v/>
      </c>
      <c r="E701" s="104"/>
      <c r="F701" s="190">
        <f>IFERROR('Input| Projects'!I701*'Input| Escalations'!$K$19,"")</f>
        <v>0</v>
      </c>
      <c r="G701" s="190">
        <f>IFERROR('Input| Projects'!J701*'Input| Escalations'!$K$19,"")</f>
        <v>0</v>
      </c>
      <c r="H701" s="190">
        <f>IFERROR('Input| Projects'!K701*'Input| Escalations'!$K$19,"")</f>
        <v>0</v>
      </c>
      <c r="I701" s="190">
        <f>IFERROR('Input| Projects'!L701*'Input| Escalations'!$K$19,"")</f>
        <v>0</v>
      </c>
      <c r="J701" s="190">
        <f>IFERROR('Input| Projects'!M701*'Input| Escalations'!$K$19,"")</f>
        <v>0</v>
      </c>
      <c r="K701" s="190">
        <f>IFERROR('Input| Projects'!N701*'Input| Escalations'!$K$19,"")</f>
        <v>0</v>
      </c>
      <c r="L701" s="190">
        <f>IFERROR('Input| Projects'!O701*'Input| Escalations'!$K$19,"")</f>
        <v>0</v>
      </c>
      <c r="M701" s="150" t="str">
        <f>IF(ABS(SUM(F701:L701)-(SUM('Input| Projects'!I701:O701)*'Input| Escalations'!$K$19))&lt;0.0000001,"",1)</f>
        <v/>
      </c>
      <c r="N701" s="192">
        <f>'Input| Projects'!$Y701*INDEX('Input| Escalations'!$H$33:$N$33,MATCH('Calc| Project Costs'!N$9,'Input| Escalations'!$H$23:$N$23,0))+'Input| Projects'!$Z701*INDEX('Input| Escalations'!$H$34:$N$34,MATCH('Calc| Project Costs'!N$9,'Input| Escalations'!$H$23:$N$23,0))+'Input| Projects'!$AA701*INDEX('Input| Escalations'!$H$35:$N$35,MATCH('Calc| Project Costs'!N$9,'Input| Escalations'!$H$23:$N$23,0))+1</f>
        <v>1</v>
      </c>
      <c r="O701" s="192">
        <f>'Input| Projects'!$Y701*INDEX('Input| Escalations'!$H$33:$N$33,MATCH('Calc| Project Costs'!O$9,'Input| Escalations'!$H$23:$N$23,0))+'Input| Projects'!$Z701*INDEX('Input| Escalations'!$H$34:$N$34,MATCH('Calc| Project Costs'!O$9,'Input| Escalations'!$H$23:$N$23,0))+'Input| Projects'!$AA701*INDEX('Input| Escalations'!$H$35:$N$35,MATCH('Calc| Project Costs'!O$9,'Input| Escalations'!$H$23:$N$23,0))+1</f>
        <v>1</v>
      </c>
      <c r="P701" s="192">
        <f>'Input| Projects'!$Y701*INDEX('Input| Escalations'!$H$33:$N$33,MATCH('Calc| Project Costs'!P$9,'Input| Escalations'!$H$23:$N$23,0))+'Input| Projects'!$Z701*INDEX('Input| Escalations'!$H$34:$N$34,MATCH('Calc| Project Costs'!P$9,'Input| Escalations'!$H$23:$N$23,0))+'Input| Projects'!$AA701*INDEX('Input| Escalations'!$H$35:$N$35,MATCH('Calc| Project Costs'!P$9,'Input| Escalations'!$H$23:$N$23,0))+1</f>
        <v>1</v>
      </c>
      <c r="Q701" s="192">
        <f>'Input| Projects'!$Y701*INDEX('Input| Escalations'!$H$33:$N$33,MATCH('Calc| Project Costs'!Q$9,'Input| Escalations'!$H$23:$N$23,0))+'Input| Projects'!$Z701*INDEX('Input| Escalations'!$H$34:$N$34,MATCH('Calc| Project Costs'!Q$9,'Input| Escalations'!$H$23:$N$23,0))+'Input| Projects'!$AA701*INDEX('Input| Escalations'!$H$35:$N$35,MATCH('Calc| Project Costs'!Q$9,'Input| Escalations'!$H$23:$N$23,0))+1</f>
        <v>1</v>
      </c>
      <c r="R701" s="192">
        <f>'Input| Projects'!$Y701*INDEX('Input| Escalations'!$H$33:$N$33,MATCH('Calc| Project Costs'!R$9,'Input| Escalations'!$H$23:$N$23,0))+'Input| Projects'!$Z701*INDEX('Input| Escalations'!$H$34:$N$34,MATCH('Calc| Project Costs'!R$9,'Input| Escalations'!$H$23:$N$23,0))+'Input| Projects'!$AA701*INDEX('Input| Escalations'!$H$35:$N$35,MATCH('Calc| Project Costs'!R$9,'Input| Escalations'!$H$23:$N$23,0))+1</f>
        <v>1</v>
      </c>
      <c r="S701" s="192">
        <f>'Input| Projects'!$Y701*INDEX('Input| Escalations'!$H$33:$N$33,MATCH('Calc| Project Costs'!S$9,'Input| Escalations'!$H$23:$N$23,0))+'Input| Projects'!$Z701*INDEX('Input| Escalations'!$H$34:$N$34,MATCH('Calc| Project Costs'!S$9,'Input| Escalations'!$H$23:$N$23,0))+'Input| Projects'!$AA701*INDEX('Input| Escalations'!$H$35:$N$35,MATCH('Calc| Project Costs'!S$9,'Input| Escalations'!$H$23:$N$23,0))+1</f>
        <v>1</v>
      </c>
      <c r="T701" s="192">
        <f>'Input| Projects'!$Y701*INDEX('Input| Escalations'!$H$33:$N$33,MATCH('Calc| Project Costs'!T$9,'Input| Escalations'!$H$23:$N$23,0))+'Input| Projects'!$Z701*INDEX('Input| Escalations'!$H$34:$N$34,MATCH('Calc| Project Costs'!T$9,'Input| Escalations'!$H$23:$N$23,0))+'Input| Projects'!$AA701*INDEX('Input| Escalations'!$H$35:$N$35,MATCH('Calc| Project Costs'!T$9,'Input| Escalations'!$H$23:$N$23,0))+1</f>
        <v>1</v>
      </c>
      <c r="U701" s="106"/>
      <c r="V701" s="186">
        <f t="shared" si="329"/>
        <v>0</v>
      </c>
      <c r="W701" s="186">
        <f t="shared" si="330"/>
        <v>0</v>
      </c>
      <c r="X701" s="186">
        <f t="shared" si="331"/>
        <v>0</v>
      </c>
      <c r="Y701" s="186">
        <f t="shared" si="307"/>
        <v>0</v>
      </c>
      <c r="Z701" s="186">
        <f t="shared" si="308"/>
        <v>0</v>
      </c>
      <c r="AA701" s="186">
        <f t="shared" si="309"/>
        <v>0</v>
      </c>
      <c r="AB701" s="186">
        <f t="shared" si="310"/>
        <v>0</v>
      </c>
      <c r="AC701" s="106"/>
      <c r="AD701" s="186">
        <f>'Input| Projects'!Q701*N701*'Input| Escalations'!$K$19</f>
        <v>0</v>
      </c>
      <c r="AE701" s="186">
        <f>'Input| Projects'!R701*O701*'Input| Escalations'!$K$19</f>
        <v>0</v>
      </c>
      <c r="AF701" s="186">
        <f>'Input| Projects'!S701*P701*'Input| Escalations'!$K$19</f>
        <v>0</v>
      </c>
      <c r="AG701" s="186">
        <f>'Input| Projects'!T701*Q701*'Input| Escalations'!$K$19</f>
        <v>0</v>
      </c>
      <c r="AH701" s="186">
        <f>'Input| Projects'!U701*R701*'Input| Escalations'!$K$19</f>
        <v>0</v>
      </c>
      <c r="AI701" s="186">
        <f>'Input| Projects'!V701*S701*'Input| Escalations'!$K$19</f>
        <v>0</v>
      </c>
      <c r="AJ701" s="186">
        <f>'Input| Projects'!W701*T701*'Input| Escalations'!$K$19</f>
        <v>0</v>
      </c>
      <c r="AK701" s="106"/>
      <c r="AL701" s="186" t="str">
        <f>IFERROR(IF('Input| Overheads'!$C$42="Direct costs",SUMPRODUCT(--('Input| Projects'!$AC701="Yes"),'Calc| Overheads Allocation'!C$8,'Calc| Project Costs'!V701),IF('Input| Overheads'!$C$42="Internal labour",SUMPRODUCT(--('Input| Projects'!$AC701="Yes"),'Calc| Overheads Allocation'!C$8,'Calc| Project Costs'!V701,'Input| Projects'!$Y701),IF('Input| Overheads'!$C$42="DNSP defined",SUMPRODUCT(--('Input| Projects'!$AC701="Yes"),'Calc| Overheads Allocation'!C$61,'Input| Projects'!$AF701),""))),"")</f>
        <v/>
      </c>
      <c r="AM701" s="186" t="str">
        <f>IFERROR(IF('Input| Overheads'!$C$42="Direct costs",SUMPRODUCT(--('Input| Projects'!$AC701="Yes"),'Calc| Overheads Allocation'!D$8,'Calc| Project Costs'!W701),IF('Input| Overheads'!$C$42="Internal labour",SUMPRODUCT(--('Input| Projects'!$AC701="Yes"),'Calc| Overheads Allocation'!D$8,'Calc| Project Costs'!W701,'Input| Projects'!$Y701),IF('Input| Overheads'!$C$42="DNSP defined",SUMPRODUCT(--('Input| Projects'!$AC701="Yes"),'Calc| Overheads Allocation'!D$61,'Input| Projects'!$AF701),""))),"")</f>
        <v/>
      </c>
      <c r="AN701" s="186" t="str">
        <f>IFERROR(IF('Input| Overheads'!$C$42="Direct costs",SUMPRODUCT(--('Input| Projects'!$AC701="Yes"),'Calc| Overheads Allocation'!E$8,'Calc| Project Costs'!X701),IF('Input| Overheads'!$C$42="Internal labour",SUMPRODUCT(--('Input| Projects'!$AC701="Yes"),'Calc| Overheads Allocation'!E$8,'Calc| Project Costs'!X701,'Input| Projects'!$Y701),IF('Input| Overheads'!$C$42="DNSP defined",SUMPRODUCT(--('Input| Projects'!$AC701="Yes"),'Calc| Overheads Allocation'!E$61,'Input| Projects'!$AF701),""))),"")</f>
        <v/>
      </c>
      <c r="AO701" s="186" t="str">
        <f>IFERROR(IF('Input| Overheads'!$C$42="Direct costs",SUMPRODUCT(--('Input| Projects'!$AC701="Yes"),'Calc| Overheads Allocation'!F$8,'Calc| Project Costs'!Y701),IF('Input| Overheads'!$C$42="Internal labour",SUMPRODUCT(--('Input| Projects'!$AC701="Yes"),'Calc| Overheads Allocation'!F$8,'Calc| Project Costs'!Y701,'Input| Projects'!$Y701),IF('Input| Overheads'!$C$42="DNSP defined",SUMPRODUCT(--('Input| Projects'!$AC701="Yes"),'Calc| Overheads Allocation'!F$61,'Input| Projects'!$AF701),""))),"")</f>
        <v/>
      </c>
      <c r="AP701" s="186" t="str">
        <f>IFERROR(IF('Input| Overheads'!$C$42="Direct costs",SUMPRODUCT(--('Input| Projects'!$AC701="Yes"),'Calc| Overheads Allocation'!G$8,'Calc| Project Costs'!Z701),IF('Input| Overheads'!$C$42="Internal labour",SUMPRODUCT(--('Input| Projects'!$AC701="Yes"),'Calc| Overheads Allocation'!G$8,'Calc| Project Costs'!Z701,'Input| Projects'!$Y701),IF('Input| Overheads'!$C$42="DNSP defined",SUMPRODUCT(--('Input| Projects'!$AC701="Yes"),'Calc| Overheads Allocation'!G$61,'Input| Projects'!$AF701),""))),"")</f>
        <v/>
      </c>
      <c r="AQ701" s="186" t="str">
        <f>IFERROR(IF('Input| Overheads'!$C$42="Direct costs",SUMPRODUCT(--('Input| Projects'!$AC701="Yes"),'Calc| Overheads Allocation'!H$8,'Calc| Project Costs'!AA701),IF('Input| Overheads'!$C$42="Internal labour",SUMPRODUCT(--('Input| Projects'!$AC701="Yes"),'Calc| Overheads Allocation'!H$8,'Calc| Project Costs'!AA701,'Input| Projects'!$Y701),IF('Input| Overheads'!$C$42="DNSP defined",SUMPRODUCT(--('Input| Projects'!$AC701="Yes"),'Calc| Overheads Allocation'!H$61,'Input| Projects'!$AF701),""))),"")</f>
        <v/>
      </c>
      <c r="AR701" s="186" t="str">
        <f>IFERROR(IF('Input| Overheads'!$C$42="Direct costs",SUMPRODUCT(--('Input| Projects'!$AC701="Yes"),'Calc| Overheads Allocation'!I$8,'Calc| Project Costs'!AB701),IF('Input| Overheads'!$C$42="Internal labour",SUMPRODUCT(--('Input| Projects'!$AC701="Yes"),'Calc| Overheads Allocation'!I$8,'Calc| Project Costs'!AB701,'Input| Projects'!$Y701),IF('Input| Overheads'!$C$42="DNSP defined",SUMPRODUCT(--('Input| Projects'!$AC701="Yes"),'Calc| Overheads Allocation'!I$61,'Input| Projects'!$AF701),""))),"")</f>
        <v/>
      </c>
      <c r="AS701" s="106"/>
      <c r="AT701" s="186" t="str">
        <f>IFERROR(IF('Input| Overheads'!$C$42="Direct costs",SUMPRODUCT(--('Input| Projects'!$AD701="Yes"),'Calc| Overheads Allocation'!C$9,'Calc| Project Costs'!V701),IF('Input| Overheads'!$C$42="Internal labour",SUMPRODUCT(--('Input| Projects'!$AD701="Yes"),'Calc| Overheads Allocation'!C$9,'Calc| Project Costs'!V701,'Input| Projects'!$Y701),IF('Input| Overheads'!$C$42="DNSP defined",SUMPRODUCT(--('Input| Projects'!$AD701="Yes"),'Calc| Overheads Allocation'!C$62,'Input| Projects'!$AG701),""))),"")</f>
        <v/>
      </c>
      <c r="AU701" s="186" t="str">
        <f>IFERROR(IF('Input| Overheads'!$C$42="Direct costs",SUMPRODUCT(--('Input| Projects'!$AD701="Yes"),'Calc| Overheads Allocation'!D$9,'Calc| Project Costs'!W701),IF('Input| Overheads'!$C$42="Internal labour",SUMPRODUCT(--('Input| Projects'!$AD701="Yes"),'Calc| Overheads Allocation'!D$9,'Calc| Project Costs'!W701,'Input| Projects'!$Y701),IF('Input| Overheads'!$C$42="DNSP defined",SUMPRODUCT(--('Input| Projects'!$AD701="Yes"),'Calc| Overheads Allocation'!D$62,'Input| Projects'!$AG701),""))),"")</f>
        <v/>
      </c>
      <c r="AV701" s="186" t="str">
        <f>IFERROR(IF('Input| Overheads'!$C$42="Direct costs",SUMPRODUCT(--('Input| Projects'!$AD701="Yes"),'Calc| Overheads Allocation'!E$9,'Calc| Project Costs'!X701),IF('Input| Overheads'!$C$42="Internal labour",SUMPRODUCT(--('Input| Projects'!$AD701="Yes"),'Calc| Overheads Allocation'!E$9,'Calc| Project Costs'!X701,'Input| Projects'!$Y701),IF('Input| Overheads'!$C$42="DNSP defined",SUMPRODUCT(--('Input| Projects'!$AD701="Yes"),'Calc| Overheads Allocation'!E$62,'Input| Projects'!$AG701),""))),"")</f>
        <v/>
      </c>
      <c r="AW701" s="186" t="str">
        <f>IFERROR(IF('Input| Overheads'!$C$42="Direct costs",SUMPRODUCT(--('Input| Projects'!$AD701="Yes"),'Calc| Overheads Allocation'!F$9,'Calc| Project Costs'!Y701),IF('Input| Overheads'!$C$42="Internal labour",SUMPRODUCT(--('Input| Projects'!$AD701="Yes"),'Calc| Overheads Allocation'!F$9,'Calc| Project Costs'!Y701,'Input| Projects'!$Y701),IF('Input| Overheads'!$C$42="DNSP defined",SUMPRODUCT(--('Input| Projects'!$AD701="Yes"),'Calc| Overheads Allocation'!F$62,'Input| Projects'!$AG701),""))),"")</f>
        <v/>
      </c>
      <c r="AX701" s="186" t="str">
        <f>IFERROR(IF('Input| Overheads'!$C$42="Direct costs",SUMPRODUCT(--('Input| Projects'!$AD701="Yes"),'Calc| Overheads Allocation'!G$9,'Calc| Project Costs'!Z701),IF('Input| Overheads'!$C$42="Internal labour",SUMPRODUCT(--('Input| Projects'!$AD701="Yes"),'Calc| Overheads Allocation'!G$9,'Calc| Project Costs'!Z701,'Input| Projects'!$Y701),IF('Input| Overheads'!$C$42="DNSP defined",SUMPRODUCT(--('Input| Projects'!$AD701="Yes"),'Calc| Overheads Allocation'!G$62,'Input| Projects'!$AG701),""))),"")</f>
        <v/>
      </c>
      <c r="AY701" s="186" t="str">
        <f>IFERROR(IF('Input| Overheads'!$C$42="Direct costs",SUMPRODUCT(--('Input| Projects'!$AD701="Yes"),'Calc| Overheads Allocation'!H$9,'Calc| Project Costs'!AA701),IF('Input| Overheads'!$C$42="Internal labour",SUMPRODUCT(--('Input| Projects'!$AD701="Yes"),'Calc| Overheads Allocation'!H$9,'Calc| Project Costs'!AA701,'Input| Projects'!$Y701),IF('Input| Overheads'!$C$42="DNSP defined",SUMPRODUCT(--('Input| Projects'!$AD701="Yes"),'Calc| Overheads Allocation'!H$62,'Input| Projects'!$AG701),""))),"")</f>
        <v/>
      </c>
      <c r="AZ701" s="186" t="str">
        <f>IFERROR(IF('Input| Overheads'!$C$42="Direct costs",SUMPRODUCT(--('Input| Projects'!$AD701="Yes"),'Calc| Overheads Allocation'!I$9,'Calc| Project Costs'!AB701),IF('Input| Overheads'!$C$42="Internal labour",SUMPRODUCT(--('Input| Projects'!$AD701="Yes"),'Calc| Overheads Allocation'!I$9,'Calc| Project Costs'!AB701,'Input| Projects'!$Y701),IF('Input| Overheads'!$C$42="DNSP defined",SUMPRODUCT(--('Input| Projects'!$AD701="Yes"),'Calc| Overheads Allocation'!I$62,'Input| Projects'!$AG701),""))),"")</f>
        <v/>
      </c>
      <c r="BA701" s="106"/>
      <c r="BB701" s="186">
        <f t="shared" si="332"/>
        <v>0</v>
      </c>
      <c r="BC701" s="186">
        <f t="shared" si="333"/>
        <v>0</v>
      </c>
      <c r="BD701" s="186">
        <f t="shared" si="334"/>
        <v>0</v>
      </c>
      <c r="BE701" s="186">
        <f t="shared" si="311"/>
        <v>0</v>
      </c>
      <c r="BF701" s="186">
        <f t="shared" si="312"/>
        <v>0</v>
      </c>
      <c r="BG701" s="186">
        <f t="shared" si="313"/>
        <v>0</v>
      </c>
      <c r="BH701" s="186">
        <f t="shared" si="314"/>
        <v>0</v>
      </c>
      <c r="BI701" s="97"/>
      <c r="BJ701" s="186" t="str">
        <f t="shared" si="315"/>
        <v/>
      </c>
      <c r="BK701" s="186" t="str">
        <f t="shared" si="316"/>
        <v/>
      </c>
      <c r="BL701" s="186" t="str">
        <f t="shared" si="317"/>
        <v/>
      </c>
      <c r="BM701" s="186" t="str">
        <f t="shared" si="318"/>
        <v/>
      </c>
      <c r="BN701" s="186" t="str">
        <f t="shared" si="319"/>
        <v/>
      </c>
      <c r="BO701" s="186" t="str">
        <f t="shared" si="320"/>
        <v/>
      </c>
      <c r="BP701" s="186" t="str">
        <f t="shared" si="321"/>
        <v/>
      </c>
      <c r="BQ701" s="97"/>
      <c r="BR701" s="186">
        <f t="shared" si="322"/>
        <v>0</v>
      </c>
      <c r="BS701" s="186">
        <f t="shared" si="323"/>
        <v>0</v>
      </c>
      <c r="BT701" s="222">
        <f t="shared" si="324"/>
        <v>0</v>
      </c>
      <c r="BU701" s="222">
        <f t="shared" si="325"/>
        <v>0</v>
      </c>
      <c r="BV701" s="222">
        <f t="shared" si="326"/>
        <v>0</v>
      </c>
      <c r="BW701" s="222">
        <f t="shared" si="327"/>
        <v>0</v>
      </c>
      <c r="BX701" s="222">
        <f t="shared" si="328"/>
        <v>0</v>
      </c>
      <c r="BY701" s="106"/>
      <c r="BZ701" s="197" t="str">
        <f>IF(SUMIF('Input| Projects'!$AS$8:$CP$8,"Dx",'Input| Projects'!$AS701:$CP701)=0,"",SUMIF('Input| Projects'!$AS$8:$CP$8,"Dx",'Input| Projects'!$AS701:$CP701))</f>
        <v/>
      </c>
      <c r="CA701" s="197" t="str">
        <f>IF(SUMIF('Input| Projects'!$AS$8:$CP$8,"Tx",'Input| Projects'!$AS701:$CP701)=0,"",SUMIF('Input| Projects'!$AS$8:$CP$8,"Tx",'Input| Projects'!$AS701:$CP701))</f>
        <v/>
      </c>
      <c r="CB701" s="150" t="str">
        <f t="shared" si="335"/>
        <v/>
      </c>
    </row>
    <row r="702" spans="2:80" x14ac:dyDescent="0.2">
      <c r="B702" s="201">
        <f>IFERROR('Input| Projects'!B702,"")</f>
        <v>693</v>
      </c>
      <c r="C702" s="42" t="str">
        <f>IFERROR(IF('Input| Projects'!C702="","",'Input| Projects'!C702),"")</f>
        <v/>
      </c>
      <c r="D702" s="42" t="str">
        <f>IFERROR(IF('Input| Projects'!D702="","",'Input| Projects'!D702),"")</f>
        <v/>
      </c>
      <c r="E702" s="104"/>
      <c r="F702" s="190">
        <f>IFERROR('Input| Projects'!I702*'Input| Escalations'!$K$19,"")</f>
        <v>0</v>
      </c>
      <c r="G702" s="190">
        <f>IFERROR('Input| Projects'!J702*'Input| Escalations'!$K$19,"")</f>
        <v>0</v>
      </c>
      <c r="H702" s="190">
        <f>IFERROR('Input| Projects'!K702*'Input| Escalations'!$K$19,"")</f>
        <v>0</v>
      </c>
      <c r="I702" s="190">
        <f>IFERROR('Input| Projects'!L702*'Input| Escalations'!$K$19,"")</f>
        <v>0</v>
      </c>
      <c r="J702" s="190">
        <f>IFERROR('Input| Projects'!M702*'Input| Escalations'!$K$19,"")</f>
        <v>0</v>
      </c>
      <c r="K702" s="190">
        <f>IFERROR('Input| Projects'!N702*'Input| Escalations'!$K$19,"")</f>
        <v>0</v>
      </c>
      <c r="L702" s="190">
        <f>IFERROR('Input| Projects'!O702*'Input| Escalations'!$K$19,"")</f>
        <v>0</v>
      </c>
      <c r="M702" s="150" t="str">
        <f>IF(ABS(SUM(F702:L702)-(SUM('Input| Projects'!I702:O702)*'Input| Escalations'!$K$19))&lt;0.0000001,"",1)</f>
        <v/>
      </c>
      <c r="N702" s="192">
        <f>'Input| Projects'!$Y702*INDEX('Input| Escalations'!$H$33:$N$33,MATCH('Calc| Project Costs'!N$9,'Input| Escalations'!$H$23:$N$23,0))+'Input| Projects'!$Z702*INDEX('Input| Escalations'!$H$34:$N$34,MATCH('Calc| Project Costs'!N$9,'Input| Escalations'!$H$23:$N$23,0))+'Input| Projects'!$AA702*INDEX('Input| Escalations'!$H$35:$N$35,MATCH('Calc| Project Costs'!N$9,'Input| Escalations'!$H$23:$N$23,0))+1</f>
        <v>1</v>
      </c>
      <c r="O702" s="192">
        <f>'Input| Projects'!$Y702*INDEX('Input| Escalations'!$H$33:$N$33,MATCH('Calc| Project Costs'!O$9,'Input| Escalations'!$H$23:$N$23,0))+'Input| Projects'!$Z702*INDEX('Input| Escalations'!$H$34:$N$34,MATCH('Calc| Project Costs'!O$9,'Input| Escalations'!$H$23:$N$23,0))+'Input| Projects'!$AA702*INDEX('Input| Escalations'!$H$35:$N$35,MATCH('Calc| Project Costs'!O$9,'Input| Escalations'!$H$23:$N$23,0))+1</f>
        <v>1</v>
      </c>
      <c r="P702" s="192">
        <f>'Input| Projects'!$Y702*INDEX('Input| Escalations'!$H$33:$N$33,MATCH('Calc| Project Costs'!P$9,'Input| Escalations'!$H$23:$N$23,0))+'Input| Projects'!$Z702*INDEX('Input| Escalations'!$H$34:$N$34,MATCH('Calc| Project Costs'!P$9,'Input| Escalations'!$H$23:$N$23,0))+'Input| Projects'!$AA702*INDEX('Input| Escalations'!$H$35:$N$35,MATCH('Calc| Project Costs'!P$9,'Input| Escalations'!$H$23:$N$23,0))+1</f>
        <v>1</v>
      </c>
      <c r="Q702" s="192">
        <f>'Input| Projects'!$Y702*INDEX('Input| Escalations'!$H$33:$N$33,MATCH('Calc| Project Costs'!Q$9,'Input| Escalations'!$H$23:$N$23,0))+'Input| Projects'!$Z702*INDEX('Input| Escalations'!$H$34:$N$34,MATCH('Calc| Project Costs'!Q$9,'Input| Escalations'!$H$23:$N$23,0))+'Input| Projects'!$AA702*INDEX('Input| Escalations'!$H$35:$N$35,MATCH('Calc| Project Costs'!Q$9,'Input| Escalations'!$H$23:$N$23,0))+1</f>
        <v>1</v>
      </c>
      <c r="R702" s="192">
        <f>'Input| Projects'!$Y702*INDEX('Input| Escalations'!$H$33:$N$33,MATCH('Calc| Project Costs'!R$9,'Input| Escalations'!$H$23:$N$23,0))+'Input| Projects'!$Z702*INDEX('Input| Escalations'!$H$34:$N$34,MATCH('Calc| Project Costs'!R$9,'Input| Escalations'!$H$23:$N$23,0))+'Input| Projects'!$AA702*INDEX('Input| Escalations'!$H$35:$N$35,MATCH('Calc| Project Costs'!R$9,'Input| Escalations'!$H$23:$N$23,0))+1</f>
        <v>1</v>
      </c>
      <c r="S702" s="192">
        <f>'Input| Projects'!$Y702*INDEX('Input| Escalations'!$H$33:$N$33,MATCH('Calc| Project Costs'!S$9,'Input| Escalations'!$H$23:$N$23,0))+'Input| Projects'!$Z702*INDEX('Input| Escalations'!$H$34:$N$34,MATCH('Calc| Project Costs'!S$9,'Input| Escalations'!$H$23:$N$23,0))+'Input| Projects'!$AA702*INDEX('Input| Escalations'!$H$35:$N$35,MATCH('Calc| Project Costs'!S$9,'Input| Escalations'!$H$23:$N$23,0))+1</f>
        <v>1</v>
      </c>
      <c r="T702" s="192">
        <f>'Input| Projects'!$Y702*INDEX('Input| Escalations'!$H$33:$N$33,MATCH('Calc| Project Costs'!T$9,'Input| Escalations'!$H$23:$N$23,0))+'Input| Projects'!$Z702*INDEX('Input| Escalations'!$H$34:$N$34,MATCH('Calc| Project Costs'!T$9,'Input| Escalations'!$H$23:$N$23,0))+'Input| Projects'!$AA702*INDEX('Input| Escalations'!$H$35:$N$35,MATCH('Calc| Project Costs'!T$9,'Input| Escalations'!$H$23:$N$23,0))+1</f>
        <v>1</v>
      </c>
      <c r="U702" s="106"/>
      <c r="V702" s="186">
        <f t="shared" si="329"/>
        <v>0</v>
      </c>
      <c r="W702" s="186">
        <f t="shared" si="330"/>
        <v>0</v>
      </c>
      <c r="X702" s="186">
        <f t="shared" si="331"/>
        <v>0</v>
      </c>
      <c r="Y702" s="186">
        <f t="shared" si="307"/>
        <v>0</v>
      </c>
      <c r="Z702" s="186">
        <f t="shared" si="308"/>
        <v>0</v>
      </c>
      <c r="AA702" s="186">
        <f t="shared" si="309"/>
        <v>0</v>
      </c>
      <c r="AB702" s="186">
        <f t="shared" si="310"/>
        <v>0</v>
      </c>
      <c r="AC702" s="106"/>
      <c r="AD702" s="186">
        <f>'Input| Projects'!Q702*N702*'Input| Escalations'!$K$19</f>
        <v>0</v>
      </c>
      <c r="AE702" s="186">
        <f>'Input| Projects'!R702*O702*'Input| Escalations'!$K$19</f>
        <v>0</v>
      </c>
      <c r="AF702" s="186">
        <f>'Input| Projects'!S702*P702*'Input| Escalations'!$K$19</f>
        <v>0</v>
      </c>
      <c r="AG702" s="186">
        <f>'Input| Projects'!T702*Q702*'Input| Escalations'!$K$19</f>
        <v>0</v>
      </c>
      <c r="AH702" s="186">
        <f>'Input| Projects'!U702*R702*'Input| Escalations'!$K$19</f>
        <v>0</v>
      </c>
      <c r="AI702" s="186">
        <f>'Input| Projects'!V702*S702*'Input| Escalations'!$K$19</f>
        <v>0</v>
      </c>
      <c r="AJ702" s="186">
        <f>'Input| Projects'!W702*T702*'Input| Escalations'!$K$19</f>
        <v>0</v>
      </c>
      <c r="AK702" s="106"/>
      <c r="AL702" s="186" t="str">
        <f>IFERROR(IF('Input| Overheads'!$C$42="Direct costs",SUMPRODUCT(--('Input| Projects'!$AC702="Yes"),'Calc| Overheads Allocation'!C$8,'Calc| Project Costs'!V702),IF('Input| Overheads'!$C$42="Internal labour",SUMPRODUCT(--('Input| Projects'!$AC702="Yes"),'Calc| Overheads Allocation'!C$8,'Calc| Project Costs'!V702,'Input| Projects'!$Y702),IF('Input| Overheads'!$C$42="DNSP defined",SUMPRODUCT(--('Input| Projects'!$AC702="Yes"),'Calc| Overheads Allocation'!C$61,'Input| Projects'!$AF702),""))),"")</f>
        <v/>
      </c>
      <c r="AM702" s="186" t="str">
        <f>IFERROR(IF('Input| Overheads'!$C$42="Direct costs",SUMPRODUCT(--('Input| Projects'!$AC702="Yes"),'Calc| Overheads Allocation'!D$8,'Calc| Project Costs'!W702),IF('Input| Overheads'!$C$42="Internal labour",SUMPRODUCT(--('Input| Projects'!$AC702="Yes"),'Calc| Overheads Allocation'!D$8,'Calc| Project Costs'!W702,'Input| Projects'!$Y702),IF('Input| Overheads'!$C$42="DNSP defined",SUMPRODUCT(--('Input| Projects'!$AC702="Yes"),'Calc| Overheads Allocation'!D$61,'Input| Projects'!$AF702),""))),"")</f>
        <v/>
      </c>
      <c r="AN702" s="186" t="str">
        <f>IFERROR(IF('Input| Overheads'!$C$42="Direct costs",SUMPRODUCT(--('Input| Projects'!$AC702="Yes"),'Calc| Overheads Allocation'!E$8,'Calc| Project Costs'!X702),IF('Input| Overheads'!$C$42="Internal labour",SUMPRODUCT(--('Input| Projects'!$AC702="Yes"),'Calc| Overheads Allocation'!E$8,'Calc| Project Costs'!X702,'Input| Projects'!$Y702),IF('Input| Overheads'!$C$42="DNSP defined",SUMPRODUCT(--('Input| Projects'!$AC702="Yes"),'Calc| Overheads Allocation'!E$61,'Input| Projects'!$AF702),""))),"")</f>
        <v/>
      </c>
      <c r="AO702" s="186" t="str">
        <f>IFERROR(IF('Input| Overheads'!$C$42="Direct costs",SUMPRODUCT(--('Input| Projects'!$AC702="Yes"),'Calc| Overheads Allocation'!F$8,'Calc| Project Costs'!Y702),IF('Input| Overheads'!$C$42="Internal labour",SUMPRODUCT(--('Input| Projects'!$AC702="Yes"),'Calc| Overheads Allocation'!F$8,'Calc| Project Costs'!Y702,'Input| Projects'!$Y702),IF('Input| Overheads'!$C$42="DNSP defined",SUMPRODUCT(--('Input| Projects'!$AC702="Yes"),'Calc| Overheads Allocation'!F$61,'Input| Projects'!$AF702),""))),"")</f>
        <v/>
      </c>
      <c r="AP702" s="186" t="str">
        <f>IFERROR(IF('Input| Overheads'!$C$42="Direct costs",SUMPRODUCT(--('Input| Projects'!$AC702="Yes"),'Calc| Overheads Allocation'!G$8,'Calc| Project Costs'!Z702),IF('Input| Overheads'!$C$42="Internal labour",SUMPRODUCT(--('Input| Projects'!$AC702="Yes"),'Calc| Overheads Allocation'!G$8,'Calc| Project Costs'!Z702,'Input| Projects'!$Y702),IF('Input| Overheads'!$C$42="DNSP defined",SUMPRODUCT(--('Input| Projects'!$AC702="Yes"),'Calc| Overheads Allocation'!G$61,'Input| Projects'!$AF702),""))),"")</f>
        <v/>
      </c>
      <c r="AQ702" s="186" t="str">
        <f>IFERROR(IF('Input| Overheads'!$C$42="Direct costs",SUMPRODUCT(--('Input| Projects'!$AC702="Yes"),'Calc| Overheads Allocation'!H$8,'Calc| Project Costs'!AA702),IF('Input| Overheads'!$C$42="Internal labour",SUMPRODUCT(--('Input| Projects'!$AC702="Yes"),'Calc| Overheads Allocation'!H$8,'Calc| Project Costs'!AA702,'Input| Projects'!$Y702),IF('Input| Overheads'!$C$42="DNSP defined",SUMPRODUCT(--('Input| Projects'!$AC702="Yes"),'Calc| Overheads Allocation'!H$61,'Input| Projects'!$AF702),""))),"")</f>
        <v/>
      </c>
      <c r="AR702" s="186" t="str">
        <f>IFERROR(IF('Input| Overheads'!$C$42="Direct costs",SUMPRODUCT(--('Input| Projects'!$AC702="Yes"),'Calc| Overheads Allocation'!I$8,'Calc| Project Costs'!AB702),IF('Input| Overheads'!$C$42="Internal labour",SUMPRODUCT(--('Input| Projects'!$AC702="Yes"),'Calc| Overheads Allocation'!I$8,'Calc| Project Costs'!AB702,'Input| Projects'!$Y702),IF('Input| Overheads'!$C$42="DNSP defined",SUMPRODUCT(--('Input| Projects'!$AC702="Yes"),'Calc| Overheads Allocation'!I$61,'Input| Projects'!$AF702),""))),"")</f>
        <v/>
      </c>
      <c r="AS702" s="106"/>
      <c r="AT702" s="186" t="str">
        <f>IFERROR(IF('Input| Overheads'!$C$42="Direct costs",SUMPRODUCT(--('Input| Projects'!$AD702="Yes"),'Calc| Overheads Allocation'!C$9,'Calc| Project Costs'!V702),IF('Input| Overheads'!$C$42="Internal labour",SUMPRODUCT(--('Input| Projects'!$AD702="Yes"),'Calc| Overheads Allocation'!C$9,'Calc| Project Costs'!V702,'Input| Projects'!$Y702),IF('Input| Overheads'!$C$42="DNSP defined",SUMPRODUCT(--('Input| Projects'!$AD702="Yes"),'Calc| Overheads Allocation'!C$62,'Input| Projects'!$AG702),""))),"")</f>
        <v/>
      </c>
      <c r="AU702" s="186" t="str">
        <f>IFERROR(IF('Input| Overheads'!$C$42="Direct costs",SUMPRODUCT(--('Input| Projects'!$AD702="Yes"),'Calc| Overheads Allocation'!D$9,'Calc| Project Costs'!W702),IF('Input| Overheads'!$C$42="Internal labour",SUMPRODUCT(--('Input| Projects'!$AD702="Yes"),'Calc| Overheads Allocation'!D$9,'Calc| Project Costs'!W702,'Input| Projects'!$Y702),IF('Input| Overheads'!$C$42="DNSP defined",SUMPRODUCT(--('Input| Projects'!$AD702="Yes"),'Calc| Overheads Allocation'!D$62,'Input| Projects'!$AG702),""))),"")</f>
        <v/>
      </c>
      <c r="AV702" s="186" t="str">
        <f>IFERROR(IF('Input| Overheads'!$C$42="Direct costs",SUMPRODUCT(--('Input| Projects'!$AD702="Yes"),'Calc| Overheads Allocation'!E$9,'Calc| Project Costs'!X702),IF('Input| Overheads'!$C$42="Internal labour",SUMPRODUCT(--('Input| Projects'!$AD702="Yes"),'Calc| Overheads Allocation'!E$9,'Calc| Project Costs'!X702,'Input| Projects'!$Y702),IF('Input| Overheads'!$C$42="DNSP defined",SUMPRODUCT(--('Input| Projects'!$AD702="Yes"),'Calc| Overheads Allocation'!E$62,'Input| Projects'!$AG702),""))),"")</f>
        <v/>
      </c>
      <c r="AW702" s="186" t="str">
        <f>IFERROR(IF('Input| Overheads'!$C$42="Direct costs",SUMPRODUCT(--('Input| Projects'!$AD702="Yes"),'Calc| Overheads Allocation'!F$9,'Calc| Project Costs'!Y702),IF('Input| Overheads'!$C$42="Internal labour",SUMPRODUCT(--('Input| Projects'!$AD702="Yes"),'Calc| Overheads Allocation'!F$9,'Calc| Project Costs'!Y702,'Input| Projects'!$Y702),IF('Input| Overheads'!$C$42="DNSP defined",SUMPRODUCT(--('Input| Projects'!$AD702="Yes"),'Calc| Overheads Allocation'!F$62,'Input| Projects'!$AG702),""))),"")</f>
        <v/>
      </c>
      <c r="AX702" s="186" t="str">
        <f>IFERROR(IF('Input| Overheads'!$C$42="Direct costs",SUMPRODUCT(--('Input| Projects'!$AD702="Yes"),'Calc| Overheads Allocation'!G$9,'Calc| Project Costs'!Z702),IF('Input| Overheads'!$C$42="Internal labour",SUMPRODUCT(--('Input| Projects'!$AD702="Yes"),'Calc| Overheads Allocation'!G$9,'Calc| Project Costs'!Z702,'Input| Projects'!$Y702),IF('Input| Overheads'!$C$42="DNSP defined",SUMPRODUCT(--('Input| Projects'!$AD702="Yes"),'Calc| Overheads Allocation'!G$62,'Input| Projects'!$AG702),""))),"")</f>
        <v/>
      </c>
      <c r="AY702" s="186" t="str">
        <f>IFERROR(IF('Input| Overheads'!$C$42="Direct costs",SUMPRODUCT(--('Input| Projects'!$AD702="Yes"),'Calc| Overheads Allocation'!H$9,'Calc| Project Costs'!AA702),IF('Input| Overheads'!$C$42="Internal labour",SUMPRODUCT(--('Input| Projects'!$AD702="Yes"),'Calc| Overheads Allocation'!H$9,'Calc| Project Costs'!AA702,'Input| Projects'!$Y702),IF('Input| Overheads'!$C$42="DNSP defined",SUMPRODUCT(--('Input| Projects'!$AD702="Yes"),'Calc| Overheads Allocation'!H$62,'Input| Projects'!$AG702),""))),"")</f>
        <v/>
      </c>
      <c r="AZ702" s="186" t="str">
        <f>IFERROR(IF('Input| Overheads'!$C$42="Direct costs",SUMPRODUCT(--('Input| Projects'!$AD702="Yes"),'Calc| Overheads Allocation'!I$9,'Calc| Project Costs'!AB702),IF('Input| Overheads'!$C$42="Internal labour",SUMPRODUCT(--('Input| Projects'!$AD702="Yes"),'Calc| Overheads Allocation'!I$9,'Calc| Project Costs'!AB702,'Input| Projects'!$Y702),IF('Input| Overheads'!$C$42="DNSP defined",SUMPRODUCT(--('Input| Projects'!$AD702="Yes"),'Calc| Overheads Allocation'!I$62,'Input| Projects'!$AG702),""))),"")</f>
        <v/>
      </c>
      <c r="BA702" s="106"/>
      <c r="BB702" s="186">
        <f t="shared" si="332"/>
        <v>0</v>
      </c>
      <c r="BC702" s="186">
        <f t="shared" si="333"/>
        <v>0</v>
      </c>
      <c r="BD702" s="186">
        <f t="shared" si="334"/>
        <v>0</v>
      </c>
      <c r="BE702" s="186">
        <f t="shared" si="311"/>
        <v>0</v>
      </c>
      <c r="BF702" s="186">
        <f t="shared" si="312"/>
        <v>0</v>
      </c>
      <c r="BG702" s="186">
        <f t="shared" si="313"/>
        <v>0</v>
      </c>
      <c r="BH702" s="186">
        <f t="shared" si="314"/>
        <v>0</v>
      </c>
      <c r="BI702" s="97"/>
      <c r="BJ702" s="186" t="str">
        <f t="shared" si="315"/>
        <v/>
      </c>
      <c r="BK702" s="186" t="str">
        <f t="shared" si="316"/>
        <v/>
      </c>
      <c r="BL702" s="186" t="str">
        <f t="shared" si="317"/>
        <v/>
      </c>
      <c r="BM702" s="186" t="str">
        <f t="shared" si="318"/>
        <v/>
      </c>
      <c r="BN702" s="186" t="str">
        <f t="shared" si="319"/>
        <v/>
      </c>
      <c r="BO702" s="186" t="str">
        <f t="shared" si="320"/>
        <v/>
      </c>
      <c r="BP702" s="186" t="str">
        <f t="shared" si="321"/>
        <v/>
      </c>
      <c r="BQ702" s="97"/>
      <c r="BR702" s="186">
        <f t="shared" si="322"/>
        <v>0</v>
      </c>
      <c r="BS702" s="186">
        <f t="shared" si="323"/>
        <v>0</v>
      </c>
      <c r="BT702" s="222">
        <f t="shared" si="324"/>
        <v>0</v>
      </c>
      <c r="BU702" s="222">
        <f t="shared" si="325"/>
        <v>0</v>
      </c>
      <c r="BV702" s="222">
        <f t="shared" si="326"/>
        <v>0</v>
      </c>
      <c r="BW702" s="222">
        <f t="shared" si="327"/>
        <v>0</v>
      </c>
      <c r="BX702" s="222">
        <f t="shared" si="328"/>
        <v>0</v>
      </c>
      <c r="BY702" s="106"/>
      <c r="BZ702" s="197" t="str">
        <f>IF(SUMIF('Input| Projects'!$AS$8:$CP$8,"Dx",'Input| Projects'!$AS702:$CP702)=0,"",SUMIF('Input| Projects'!$AS$8:$CP$8,"Dx",'Input| Projects'!$AS702:$CP702))</f>
        <v/>
      </c>
      <c r="CA702" s="197" t="str">
        <f>IF(SUMIF('Input| Projects'!$AS$8:$CP$8,"Tx",'Input| Projects'!$AS702:$CP702)=0,"",SUMIF('Input| Projects'!$AS$8:$CP$8,"Tx",'Input| Projects'!$AS702:$CP702))</f>
        <v/>
      </c>
      <c r="CB702" s="150" t="str">
        <f t="shared" si="335"/>
        <v/>
      </c>
    </row>
    <row r="703" spans="2:80" x14ac:dyDescent="0.2">
      <c r="B703" s="201">
        <f>IFERROR('Input| Projects'!B703,"")</f>
        <v>694</v>
      </c>
      <c r="C703" s="42" t="str">
        <f>IFERROR(IF('Input| Projects'!C703="","",'Input| Projects'!C703),"")</f>
        <v/>
      </c>
      <c r="D703" s="42" t="str">
        <f>IFERROR(IF('Input| Projects'!D703="","",'Input| Projects'!D703),"")</f>
        <v/>
      </c>
      <c r="E703" s="104"/>
      <c r="F703" s="190">
        <f>IFERROR('Input| Projects'!I703*'Input| Escalations'!$K$19,"")</f>
        <v>0</v>
      </c>
      <c r="G703" s="190">
        <f>IFERROR('Input| Projects'!J703*'Input| Escalations'!$K$19,"")</f>
        <v>0</v>
      </c>
      <c r="H703" s="190">
        <f>IFERROR('Input| Projects'!K703*'Input| Escalations'!$K$19,"")</f>
        <v>0</v>
      </c>
      <c r="I703" s="190">
        <f>IFERROR('Input| Projects'!L703*'Input| Escalations'!$K$19,"")</f>
        <v>0</v>
      </c>
      <c r="J703" s="190">
        <f>IFERROR('Input| Projects'!M703*'Input| Escalations'!$K$19,"")</f>
        <v>0</v>
      </c>
      <c r="K703" s="190">
        <f>IFERROR('Input| Projects'!N703*'Input| Escalations'!$K$19,"")</f>
        <v>0</v>
      </c>
      <c r="L703" s="190">
        <f>IFERROR('Input| Projects'!O703*'Input| Escalations'!$K$19,"")</f>
        <v>0</v>
      </c>
      <c r="M703" s="150" t="str">
        <f>IF(ABS(SUM(F703:L703)-(SUM('Input| Projects'!I703:O703)*'Input| Escalations'!$K$19))&lt;0.0000001,"",1)</f>
        <v/>
      </c>
      <c r="N703" s="192">
        <f>'Input| Projects'!$Y703*INDEX('Input| Escalations'!$H$33:$N$33,MATCH('Calc| Project Costs'!N$9,'Input| Escalations'!$H$23:$N$23,0))+'Input| Projects'!$Z703*INDEX('Input| Escalations'!$H$34:$N$34,MATCH('Calc| Project Costs'!N$9,'Input| Escalations'!$H$23:$N$23,0))+'Input| Projects'!$AA703*INDEX('Input| Escalations'!$H$35:$N$35,MATCH('Calc| Project Costs'!N$9,'Input| Escalations'!$H$23:$N$23,0))+1</f>
        <v>1</v>
      </c>
      <c r="O703" s="192">
        <f>'Input| Projects'!$Y703*INDEX('Input| Escalations'!$H$33:$N$33,MATCH('Calc| Project Costs'!O$9,'Input| Escalations'!$H$23:$N$23,0))+'Input| Projects'!$Z703*INDEX('Input| Escalations'!$H$34:$N$34,MATCH('Calc| Project Costs'!O$9,'Input| Escalations'!$H$23:$N$23,0))+'Input| Projects'!$AA703*INDEX('Input| Escalations'!$H$35:$N$35,MATCH('Calc| Project Costs'!O$9,'Input| Escalations'!$H$23:$N$23,0))+1</f>
        <v>1</v>
      </c>
      <c r="P703" s="192">
        <f>'Input| Projects'!$Y703*INDEX('Input| Escalations'!$H$33:$N$33,MATCH('Calc| Project Costs'!P$9,'Input| Escalations'!$H$23:$N$23,0))+'Input| Projects'!$Z703*INDEX('Input| Escalations'!$H$34:$N$34,MATCH('Calc| Project Costs'!P$9,'Input| Escalations'!$H$23:$N$23,0))+'Input| Projects'!$AA703*INDEX('Input| Escalations'!$H$35:$N$35,MATCH('Calc| Project Costs'!P$9,'Input| Escalations'!$H$23:$N$23,0))+1</f>
        <v>1</v>
      </c>
      <c r="Q703" s="192">
        <f>'Input| Projects'!$Y703*INDEX('Input| Escalations'!$H$33:$N$33,MATCH('Calc| Project Costs'!Q$9,'Input| Escalations'!$H$23:$N$23,0))+'Input| Projects'!$Z703*INDEX('Input| Escalations'!$H$34:$N$34,MATCH('Calc| Project Costs'!Q$9,'Input| Escalations'!$H$23:$N$23,0))+'Input| Projects'!$AA703*INDEX('Input| Escalations'!$H$35:$N$35,MATCH('Calc| Project Costs'!Q$9,'Input| Escalations'!$H$23:$N$23,0))+1</f>
        <v>1</v>
      </c>
      <c r="R703" s="192">
        <f>'Input| Projects'!$Y703*INDEX('Input| Escalations'!$H$33:$N$33,MATCH('Calc| Project Costs'!R$9,'Input| Escalations'!$H$23:$N$23,0))+'Input| Projects'!$Z703*INDEX('Input| Escalations'!$H$34:$N$34,MATCH('Calc| Project Costs'!R$9,'Input| Escalations'!$H$23:$N$23,0))+'Input| Projects'!$AA703*INDEX('Input| Escalations'!$H$35:$N$35,MATCH('Calc| Project Costs'!R$9,'Input| Escalations'!$H$23:$N$23,0))+1</f>
        <v>1</v>
      </c>
      <c r="S703" s="192">
        <f>'Input| Projects'!$Y703*INDEX('Input| Escalations'!$H$33:$N$33,MATCH('Calc| Project Costs'!S$9,'Input| Escalations'!$H$23:$N$23,0))+'Input| Projects'!$Z703*INDEX('Input| Escalations'!$H$34:$N$34,MATCH('Calc| Project Costs'!S$9,'Input| Escalations'!$H$23:$N$23,0))+'Input| Projects'!$AA703*INDEX('Input| Escalations'!$H$35:$N$35,MATCH('Calc| Project Costs'!S$9,'Input| Escalations'!$H$23:$N$23,0))+1</f>
        <v>1</v>
      </c>
      <c r="T703" s="192">
        <f>'Input| Projects'!$Y703*INDEX('Input| Escalations'!$H$33:$N$33,MATCH('Calc| Project Costs'!T$9,'Input| Escalations'!$H$23:$N$23,0))+'Input| Projects'!$Z703*INDEX('Input| Escalations'!$H$34:$N$34,MATCH('Calc| Project Costs'!T$9,'Input| Escalations'!$H$23:$N$23,0))+'Input| Projects'!$AA703*INDEX('Input| Escalations'!$H$35:$N$35,MATCH('Calc| Project Costs'!T$9,'Input| Escalations'!$H$23:$N$23,0))+1</f>
        <v>1</v>
      </c>
      <c r="U703" s="106"/>
      <c r="V703" s="186">
        <f t="shared" si="329"/>
        <v>0</v>
      </c>
      <c r="W703" s="186">
        <f t="shared" si="330"/>
        <v>0</v>
      </c>
      <c r="X703" s="186">
        <f t="shared" si="331"/>
        <v>0</v>
      </c>
      <c r="Y703" s="186">
        <f t="shared" si="307"/>
        <v>0</v>
      </c>
      <c r="Z703" s="186">
        <f t="shared" si="308"/>
        <v>0</v>
      </c>
      <c r="AA703" s="186">
        <f t="shared" si="309"/>
        <v>0</v>
      </c>
      <c r="AB703" s="186">
        <f t="shared" si="310"/>
        <v>0</v>
      </c>
      <c r="AC703" s="106"/>
      <c r="AD703" s="186">
        <f>'Input| Projects'!Q703*N703*'Input| Escalations'!$K$19</f>
        <v>0</v>
      </c>
      <c r="AE703" s="186">
        <f>'Input| Projects'!R703*O703*'Input| Escalations'!$K$19</f>
        <v>0</v>
      </c>
      <c r="AF703" s="186">
        <f>'Input| Projects'!S703*P703*'Input| Escalations'!$K$19</f>
        <v>0</v>
      </c>
      <c r="AG703" s="186">
        <f>'Input| Projects'!T703*Q703*'Input| Escalations'!$K$19</f>
        <v>0</v>
      </c>
      <c r="AH703" s="186">
        <f>'Input| Projects'!U703*R703*'Input| Escalations'!$K$19</f>
        <v>0</v>
      </c>
      <c r="AI703" s="186">
        <f>'Input| Projects'!V703*S703*'Input| Escalations'!$K$19</f>
        <v>0</v>
      </c>
      <c r="AJ703" s="186">
        <f>'Input| Projects'!W703*T703*'Input| Escalations'!$K$19</f>
        <v>0</v>
      </c>
      <c r="AK703" s="106"/>
      <c r="AL703" s="186" t="str">
        <f>IFERROR(IF('Input| Overheads'!$C$42="Direct costs",SUMPRODUCT(--('Input| Projects'!$AC703="Yes"),'Calc| Overheads Allocation'!C$8,'Calc| Project Costs'!V703),IF('Input| Overheads'!$C$42="Internal labour",SUMPRODUCT(--('Input| Projects'!$AC703="Yes"),'Calc| Overheads Allocation'!C$8,'Calc| Project Costs'!V703,'Input| Projects'!$Y703),IF('Input| Overheads'!$C$42="DNSP defined",SUMPRODUCT(--('Input| Projects'!$AC703="Yes"),'Calc| Overheads Allocation'!C$61,'Input| Projects'!$AF703),""))),"")</f>
        <v/>
      </c>
      <c r="AM703" s="186" t="str">
        <f>IFERROR(IF('Input| Overheads'!$C$42="Direct costs",SUMPRODUCT(--('Input| Projects'!$AC703="Yes"),'Calc| Overheads Allocation'!D$8,'Calc| Project Costs'!W703),IF('Input| Overheads'!$C$42="Internal labour",SUMPRODUCT(--('Input| Projects'!$AC703="Yes"),'Calc| Overheads Allocation'!D$8,'Calc| Project Costs'!W703,'Input| Projects'!$Y703),IF('Input| Overheads'!$C$42="DNSP defined",SUMPRODUCT(--('Input| Projects'!$AC703="Yes"),'Calc| Overheads Allocation'!D$61,'Input| Projects'!$AF703),""))),"")</f>
        <v/>
      </c>
      <c r="AN703" s="186" t="str">
        <f>IFERROR(IF('Input| Overheads'!$C$42="Direct costs",SUMPRODUCT(--('Input| Projects'!$AC703="Yes"),'Calc| Overheads Allocation'!E$8,'Calc| Project Costs'!X703),IF('Input| Overheads'!$C$42="Internal labour",SUMPRODUCT(--('Input| Projects'!$AC703="Yes"),'Calc| Overheads Allocation'!E$8,'Calc| Project Costs'!X703,'Input| Projects'!$Y703),IF('Input| Overheads'!$C$42="DNSP defined",SUMPRODUCT(--('Input| Projects'!$AC703="Yes"),'Calc| Overheads Allocation'!E$61,'Input| Projects'!$AF703),""))),"")</f>
        <v/>
      </c>
      <c r="AO703" s="186" t="str">
        <f>IFERROR(IF('Input| Overheads'!$C$42="Direct costs",SUMPRODUCT(--('Input| Projects'!$AC703="Yes"),'Calc| Overheads Allocation'!F$8,'Calc| Project Costs'!Y703),IF('Input| Overheads'!$C$42="Internal labour",SUMPRODUCT(--('Input| Projects'!$AC703="Yes"),'Calc| Overheads Allocation'!F$8,'Calc| Project Costs'!Y703,'Input| Projects'!$Y703),IF('Input| Overheads'!$C$42="DNSP defined",SUMPRODUCT(--('Input| Projects'!$AC703="Yes"),'Calc| Overheads Allocation'!F$61,'Input| Projects'!$AF703),""))),"")</f>
        <v/>
      </c>
      <c r="AP703" s="186" t="str">
        <f>IFERROR(IF('Input| Overheads'!$C$42="Direct costs",SUMPRODUCT(--('Input| Projects'!$AC703="Yes"),'Calc| Overheads Allocation'!G$8,'Calc| Project Costs'!Z703),IF('Input| Overheads'!$C$42="Internal labour",SUMPRODUCT(--('Input| Projects'!$AC703="Yes"),'Calc| Overheads Allocation'!G$8,'Calc| Project Costs'!Z703,'Input| Projects'!$Y703),IF('Input| Overheads'!$C$42="DNSP defined",SUMPRODUCT(--('Input| Projects'!$AC703="Yes"),'Calc| Overheads Allocation'!G$61,'Input| Projects'!$AF703),""))),"")</f>
        <v/>
      </c>
      <c r="AQ703" s="186" t="str">
        <f>IFERROR(IF('Input| Overheads'!$C$42="Direct costs",SUMPRODUCT(--('Input| Projects'!$AC703="Yes"),'Calc| Overheads Allocation'!H$8,'Calc| Project Costs'!AA703),IF('Input| Overheads'!$C$42="Internal labour",SUMPRODUCT(--('Input| Projects'!$AC703="Yes"),'Calc| Overheads Allocation'!H$8,'Calc| Project Costs'!AA703,'Input| Projects'!$Y703),IF('Input| Overheads'!$C$42="DNSP defined",SUMPRODUCT(--('Input| Projects'!$AC703="Yes"),'Calc| Overheads Allocation'!H$61,'Input| Projects'!$AF703),""))),"")</f>
        <v/>
      </c>
      <c r="AR703" s="186" t="str">
        <f>IFERROR(IF('Input| Overheads'!$C$42="Direct costs",SUMPRODUCT(--('Input| Projects'!$AC703="Yes"),'Calc| Overheads Allocation'!I$8,'Calc| Project Costs'!AB703),IF('Input| Overheads'!$C$42="Internal labour",SUMPRODUCT(--('Input| Projects'!$AC703="Yes"),'Calc| Overheads Allocation'!I$8,'Calc| Project Costs'!AB703,'Input| Projects'!$Y703),IF('Input| Overheads'!$C$42="DNSP defined",SUMPRODUCT(--('Input| Projects'!$AC703="Yes"),'Calc| Overheads Allocation'!I$61,'Input| Projects'!$AF703),""))),"")</f>
        <v/>
      </c>
      <c r="AS703" s="106"/>
      <c r="AT703" s="186" t="str">
        <f>IFERROR(IF('Input| Overheads'!$C$42="Direct costs",SUMPRODUCT(--('Input| Projects'!$AD703="Yes"),'Calc| Overheads Allocation'!C$9,'Calc| Project Costs'!V703),IF('Input| Overheads'!$C$42="Internal labour",SUMPRODUCT(--('Input| Projects'!$AD703="Yes"),'Calc| Overheads Allocation'!C$9,'Calc| Project Costs'!V703,'Input| Projects'!$Y703),IF('Input| Overheads'!$C$42="DNSP defined",SUMPRODUCT(--('Input| Projects'!$AD703="Yes"),'Calc| Overheads Allocation'!C$62,'Input| Projects'!$AG703),""))),"")</f>
        <v/>
      </c>
      <c r="AU703" s="186" t="str">
        <f>IFERROR(IF('Input| Overheads'!$C$42="Direct costs",SUMPRODUCT(--('Input| Projects'!$AD703="Yes"),'Calc| Overheads Allocation'!D$9,'Calc| Project Costs'!W703),IF('Input| Overheads'!$C$42="Internal labour",SUMPRODUCT(--('Input| Projects'!$AD703="Yes"),'Calc| Overheads Allocation'!D$9,'Calc| Project Costs'!W703,'Input| Projects'!$Y703),IF('Input| Overheads'!$C$42="DNSP defined",SUMPRODUCT(--('Input| Projects'!$AD703="Yes"),'Calc| Overheads Allocation'!D$62,'Input| Projects'!$AG703),""))),"")</f>
        <v/>
      </c>
      <c r="AV703" s="186" t="str">
        <f>IFERROR(IF('Input| Overheads'!$C$42="Direct costs",SUMPRODUCT(--('Input| Projects'!$AD703="Yes"),'Calc| Overheads Allocation'!E$9,'Calc| Project Costs'!X703),IF('Input| Overheads'!$C$42="Internal labour",SUMPRODUCT(--('Input| Projects'!$AD703="Yes"),'Calc| Overheads Allocation'!E$9,'Calc| Project Costs'!X703,'Input| Projects'!$Y703),IF('Input| Overheads'!$C$42="DNSP defined",SUMPRODUCT(--('Input| Projects'!$AD703="Yes"),'Calc| Overheads Allocation'!E$62,'Input| Projects'!$AG703),""))),"")</f>
        <v/>
      </c>
      <c r="AW703" s="186" t="str">
        <f>IFERROR(IF('Input| Overheads'!$C$42="Direct costs",SUMPRODUCT(--('Input| Projects'!$AD703="Yes"),'Calc| Overheads Allocation'!F$9,'Calc| Project Costs'!Y703),IF('Input| Overheads'!$C$42="Internal labour",SUMPRODUCT(--('Input| Projects'!$AD703="Yes"),'Calc| Overheads Allocation'!F$9,'Calc| Project Costs'!Y703,'Input| Projects'!$Y703),IF('Input| Overheads'!$C$42="DNSP defined",SUMPRODUCT(--('Input| Projects'!$AD703="Yes"),'Calc| Overheads Allocation'!F$62,'Input| Projects'!$AG703),""))),"")</f>
        <v/>
      </c>
      <c r="AX703" s="186" t="str">
        <f>IFERROR(IF('Input| Overheads'!$C$42="Direct costs",SUMPRODUCT(--('Input| Projects'!$AD703="Yes"),'Calc| Overheads Allocation'!G$9,'Calc| Project Costs'!Z703),IF('Input| Overheads'!$C$42="Internal labour",SUMPRODUCT(--('Input| Projects'!$AD703="Yes"),'Calc| Overheads Allocation'!G$9,'Calc| Project Costs'!Z703,'Input| Projects'!$Y703),IF('Input| Overheads'!$C$42="DNSP defined",SUMPRODUCT(--('Input| Projects'!$AD703="Yes"),'Calc| Overheads Allocation'!G$62,'Input| Projects'!$AG703),""))),"")</f>
        <v/>
      </c>
      <c r="AY703" s="186" t="str">
        <f>IFERROR(IF('Input| Overheads'!$C$42="Direct costs",SUMPRODUCT(--('Input| Projects'!$AD703="Yes"),'Calc| Overheads Allocation'!H$9,'Calc| Project Costs'!AA703),IF('Input| Overheads'!$C$42="Internal labour",SUMPRODUCT(--('Input| Projects'!$AD703="Yes"),'Calc| Overheads Allocation'!H$9,'Calc| Project Costs'!AA703,'Input| Projects'!$Y703),IF('Input| Overheads'!$C$42="DNSP defined",SUMPRODUCT(--('Input| Projects'!$AD703="Yes"),'Calc| Overheads Allocation'!H$62,'Input| Projects'!$AG703),""))),"")</f>
        <v/>
      </c>
      <c r="AZ703" s="186" t="str">
        <f>IFERROR(IF('Input| Overheads'!$C$42="Direct costs",SUMPRODUCT(--('Input| Projects'!$AD703="Yes"),'Calc| Overheads Allocation'!I$9,'Calc| Project Costs'!AB703),IF('Input| Overheads'!$C$42="Internal labour",SUMPRODUCT(--('Input| Projects'!$AD703="Yes"),'Calc| Overheads Allocation'!I$9,'Calc| Project Costs'!AB703,'Input| Projects'!$Y703),IF('Input| Overheads'!$C$42="DNSP defined",SUMPRODUCT(--('Input| Projects'!$AD703="Yes"),'Calc| Overheads Allocation'!I$62,'Input| Projects'!$AG703),""))),"")</f>
        <v/>
      </c>
      <c r="BA703" s="106"/>
      <c r="BB703" s="186">
        <f t="shared" si="332"/>
        <v>0</v>
      </c>
      <c r="BC703" s="186">
        <f t="shared" si="333"/>
        <v>0</v>
      </c>
      <c r="BD703" s="186">
        <f t="shared" si="334"/>
        <v>0</v>
      </c>
      <c r="BE703" s="186">
        <f t="shared" si="311"/>
        <v>0</v>
      </c>
      <c r="BF703" s="186">
        <f t="shared" si="312"/>
        <v>0</v>
      </c>
      <c r="BG703" s="186">
        <f t="shared" si="313"/>
        <v>0</v>
      </c>
      <c r="BH703" s="186">
        <f t="shared" si="314"/>
        <v>0</v>
      </c>
      <c r="BI703" s="97"/>
      <c r="BJ703" s="186" t="str">
        <f t="shared" si="315"/>
        <v/>
      </c>
      <c r="BK703" s="186" t="str">
        <f t="shared" si="316"/>
        <v/>
      </c>
      <c r="BL703" s="186" t="str">
        <f t="shared" si="317"/>
        <v/>
      </c>
      <c r="BM703" s="186" t="str">
        <f t="shared" si="318"/>
        <v/>
      </c>
      <c r="BN703" s="186" t="str">
        <f t="shared" si="319"/>
        <v/>
      </c>
      <c r="BO703" s="186" t="str">
        <f t="shared" si="320"/>
        <v/>
      </c>
      <c r="BP703" s="186" t="str">
        <f t="shared" si="321"/>
        <v/>
      </c>
      <c r="BQ703" s="97"/>
      <c r="BR703" s="186">
        <f t="shared" si="322"/>
        <v>0</v>
      </c>
      <c r="BS703" s="186">
        <f t="shared" si="323"/>
        <v>0</v>
      </c>
      <c r="BT703" s="222">
        <f t="shared" si="324"/>
        <v>0</v>
      </c>
      <c r="BU703" s="222">
        <f t="shared" si="325"/>
        <v>0</v>
      </c>
      <c r="BV703" s="222">
        <f t="shared" si="326"/>
        <v>0</v>
      </c>
      <c r="BW703" s="222">
        <f t="shared" si="327"/>
        <v>0</v>
      </c>
      <c r="BX703" s="222">
        <f t="shared" si="328"/>
        <v>0</v>
      </c>
      <c r="BY703" s="106"/>
      <c r="BZ703" s="197" t="str">
        <f>IF(SUMIF('Input| Projects'!$AS$8:$CP$8,"Dx",'Input| Projects'!$AS703:$CP703)=0,"",SUMIF('Input| Projects'!$AS$8:$CP$8,"Dx",'Input| Projects'!$AS703:$CP703))</f>
        <v/>
      </c>
      <c r="CA703" s="197" t="str">
        <f>IF(SUMIF('Input| Projects'!$AS$8:$CP$8,"Tx",'Input| Projects'!$AS703:$CP703)=0,"",SUMIF('Input| Projects'!$AS$8:$CP$8,"Tx",'Input| Projects'!$AS703:$CP703))</f>
        <v/>
      </c>
      <c r="CB703" s="150" t="str">
        <f t="shared" si="335"/>
        <v/>
      </c>
    </row>
    <row r="704" spans="2:80" x14ac:dyDescent="0.2">
      <c r="B704" s="201">
        <f>IFERROR('Input| Projects'!B704,"")</f>
        <v>695</v>
      </c>
      <c r="C704" s="42" t="str">
        <f>IFERROR(IF('Input| Projects'!C704="","",'Input| Projects'!C704),"")</f>
        <v/>
      </c>
      <c r="D704" s="42" t="str">
        <f>IFERROR(IF('Input| Projects'!D704="","",'Input| Projects'!D704),"")</f>
        <v/>
      </c>
      <c r="E704" s="104"/>
      <c r="F704" s="190">
        <f>IFERROR('Input| Projects'!I704*'Input| Escalations'!$K$19,"")</f>
        <v>0</v>
      </c>
      <c r="G704" s="190">
        <f>IFERROR('Input| Projects'!J704*'Input| Escalations'!$K$19,"")</f>
        <v>0</v>
      </c>
      <c r="H704" s="190">
        <f>IFERROR('Input| Projects'!K704*'Input| Escalations'!$K$19,"")</f>
        <v>0</v>
      </c>
      <c r="I704" s="190">
        <f>IFERROR('Input| Projects'!L704*'Input| Escalations'!$K$19,"")</f>
        <v>0</v>
      </c>
      <c r="J704" s="190">
        <f>IFERROR('Input| Projects'!M704*'Input| Escalations'!$K$19,"")</f>
        <v>0</v>
      </c>
      <c r="K704" s="190">
        <f>IFERROR('Input| Projects'!N704*'Input| Escalations'!$K$19,"")</f>
        <v>0</v>
      </c>
      <c r="L704" s="190">
        <f>IFERROR('Input| Projects'!O704*'Input| Escalations'!$K$19,"")</f>
        <v>0</v>
      </c>
      <c r="M704" s="150" t="str">
        <f>IF(ABS(SUM(F704:L704)-(SUM('Input| Projects'!I704:O704)*'Input| Escalations'!$K$19))&lt;0.0000001,"",1)</f>
        <v/>
      </c>
      <c r="N704" s="192">
        <f>'Input| Projects'!$Y704*INDEX('Input| Escalations'!$H$33:$N$33,MATCH('Calc| Project Costs'!N$9,'Input| Escalations'!$H$23:$N$23,0))+'Input| Projects'!$Z704*INDEX('Input| Escalations'!$H$34:$N$34,MATCH('Calc| Project Costs'!N$9,'Input| Escalations'!$H$23:$N$23,0))+'Input| Projects'!$AA704*INDEX('Input| Escalations'!$H$35:$N$35,MATCH('Calc| Project Costs'!N$9,'Input| Escalations'!$H$23:$N$23,0))+1</f>
        <v>1</v>
      </c>
      <c r="O704" s="192">
        <f>'Input| Projects'!$Y704*INDEX('Input| Escalations'!$H$33:$N$33,MATCH('Calc| Project Costs'!O$9,'Input| Escalations'!$H$23:$N$23,0))+'Input| Projects'!$Z704*INDEX('Input| Escalations'!$H$34:$N$34,MATCH('Calc| Project Costs'!O$9,'Input| Escalations'!$H$23:$N$23,0))+'Input| Projects'!$AA704*INDEX('Input| Escalations'!$H$35:$N$35,MATCH('Calc| Project Costs'!O$9,'Input| Escalations'!$H$23:$N$23,0))+1</f>
        <v>1</v>
      </c>
      <c r="P704" s="192">
        <f>'Input| Projects'!$Y704*INDEX('Input| Escalations'!$H$33:$N$33,MATCH('Calc| Project Costs'!P$9,'Input| Escalations'!$H$23:$N$23,0))+'Input| Projects'!$Z704*INDEX('Input| Escalations'!$H$34:$N$34,MATCH('Calc| Project Costs'!P$9,'Input| Escalations'!$H$23:$N$23,0))+'Input| Projects'!$AA704*INDEX('Input| Escalations'!$H$35:$N$35,MATCH('Calc| Project Costs'!P$9,'Input| Escalations'!$H$23:$N$23,0))+1</f>
        <v>1</v>
      </c>
      <c r="Q704" s="192">
        <f>'Input| Projects'!$Y704*INDEX('Input| Escalations'!$H$33:$N$33,MATCH('Calc| Project Costs'!Q$9,'Input| Escalations'!$H$23:$N$23,0))+'Input| Projects'!$Z704*INDEX('Input| Escalations'!$H$34:$N$34,MATCH('Calc| Project Costs'!Q$9,'Input| Escalations'!$H$23:$N$23,0))+'Input| Projects'!$AA704*INDEX('Input| Escalations'!$H$35:$N$35,MATCH('Calc| Project Costs'!Q$9,'Input| Escalations'!$H$23:$N$23,0))+1</f>
        <v>1</v>
      </c>
      <c r="R704" s="192">
        <f>'Input| Projects'!$Y704*INDEX('Input| Escalations'!$H$33:$N$33,MATCH('Calc| Project Costs'!R$9,'Input| Escalations'!$H$23:$N$23,0))+'Input| Projects'!$Z704*INDEX('Input| Escalations'!$H$34:$N$34,MATCH('Calc| Project Costs'!R$9,'Input| Escalations'!$H$23:$N$23,0))+'Input| Projects'!$AA704*INDEX('Input| Escalations'!$H$35:$N$35,MATCH('Calc| Project Costs'!R$9,'Input| Escalations'!$H$23:$N$23,0))+1</f>
        <v>1</v>
      </c>
      <c r="S704" s="192">
        <f>'Input| Projects'!$Y704*INDEX('Input| Escalations'!$H$33:$N$33,MATCH('Calc| Project Costs'!S$9,'Input| Escalations'!$H$23:$N$23,0))+'Input| Projects'!$Z704*INDEX('Input| Escalations'!$H$34:$N$34,MATCH('Calc| Project Costs'!S$9,'Input| Escalations'!$H$23:$N$23,0))+'Input| Projects'!$AA704*INDEX('Input| Escalations'!$H$35:$N$35,MATCH('Calc| Project Costs'!S$9,'Input| Escalations'!$H$23:$N$23,0))+1</f>
        <v>1</v>
      </c>
      <c r="T704" s="192">
        <f>'Input| Projects'!$Y704*INDEX('Input| Escalations'!$H$33:$N$33,MATCH('Calc| Project Costs'!T$9,'Input| Escalations'!$H$23:$N$23,0))+'Input| Projects'!$Z704*INDEX('Input| Escalations'!$H$34:$N$34,MATCH('Calc| Project Costs'!T$9,'Input| Escalations'!$H$23:$N$23,0))+'Input| Projects'!$AA704*INDEX('Input| Escalations'!$H$35:$N$35,MATCH('Calc| Project Costs'!T$9,'Input| Escalations'!$H$23:$N$23,0))+1</f>
        <v>1</v>
      </c>
      <c r="U704" s="106"/>
      <c r="V704" s="186">
        <f t="shared" si="329"/>
        <v>0</v>
      </c>
      <c r="W704" s="186">
        <f t="shared" si="330"/>
        <v>0</v>
      </c>
      <c r="X704" s="186">
        <f t="shared" si="331"/>
        <v>0</v>
      </c>
      <c r="Y704" s="186">
        <f t="shared" si="307"/>
        <v>0</v>
      </c>
      <c r="Z704" s="186">
        <f t="shared" si="308"/>
        <v>0</v>
      </c>
      <c r="AA704" s="186">
        <f t="shared" si="309"/>
        <v>0</v>
      </c>
      <c r="AB704" s="186">
        <f t="shared" si="310"/>
        <v>0</v>
      </c>
      <c r="AC704" s="106"/>
      <c r="AD704" s="186">
        <f>'Input| Projects'!Q704*N704*'Input| Escalations'!$K$19</f>
        <v>0</v>
      </c>
      <c r="AE704" s="186">
        <f>'Input| Projects'!R704*O704*'Input| Escalations'!$K$19</f>
        <v>0</v>
      </c>
      <c r="AF704" s="186">
        <f>'Input| Projects'!S704*P704*'Input| Escalations'!$K$19</f>
        <v>0</v>
      </c>
      <c r="AG704" s="186">
        <f>'Input| Projects'!T704*Q704*'Input| Escalations'!$K$19</f>
        <v>0</v>
      </c>
      <c r="AH704" s="186">
        <f>'Input| Projects'!U704*R704*'Input| Escalations'!$K$19</f>
        <v>0</v>
      </c>
      <c r="AI704" s="186">
        <f>'Input| Projects'!V704*S704*'Input| Escalations'!$K$19</f>
        <v>0</v>
      </c>
      <c r="AJ704" s="186">
        <f>'Input| Projects'!W704*T704*'Input| Escalations'!$K$19</f>
        <v>0</v>
      </c>
      <c r="AK704" s="106"/>
      <c r="AL704" s="186" t="str">
        <f>IFERROR(IF('Input| Overheads'!$C$42="Direct costs",SUMPRODUCT(--('Input| Projects'!$AC704="Yes"),'Calc| Overheads Allocation'!C$8,'Calc| Project Costs'!V704),IF('Input| Overheads'!$C$42="Internal labour",SUMPRODUCT(--('Input| Projects'!$AC704="Yes"),'Calc| Overheads Allocation'!C$8,'Calc| Project Costs'!V704,'Input| Projects'!$Y704),IF('Input| Overheads'!$C$42="DNSP defined",SUMPRODUCT(--('Input| Projects'!$AC704="Yes"),'Calc| Overheads Allocation'!C$61,'Input| Projects'!$AF704),""))),"")</f>
        <v/>
      </c>
      <c r="AM704" s="186" t="str">
        <f>IFERROR(IF('Input| Overheads'!$C$42="Direct costs",SUMPRODUCT(--('Input| Projects'!$AC704="Yes"),'Calc| Overheads Allocation'!D$8,'Calc| Project Costs'!W704),IF('Input| Overheads'!$C$42="Internal labour",SUMPRODUCT(--('Input| Projects'!$AC704="Yes"),'Calc| Overheads Allocation'!D$8,'Calc| Project Costs'!W704,'Input| Projects'!$Y704),IF('Input| Overheads'!$C$42="DNSP defined",SUMPRODUCT(--('Input| Projects'!$AC704="Yes"),'Calc| Overheads Allocation'!D$61,'Input| Projects'!$AF704),""))),"")</f>
        <v/>
      </c>
      <c r="AN704" s="186" t="str">
        <f>IFERROR(IF('Input| Overheads'!$C$42="Direct costs",SUMPRODUCT(--('Input| Projects'!$AC704="Yes"),'Calc| Overheads Allocation'!E$8,'Calc| Project Costs'!X704),IF('Input| Overheads'!$C$42="Internal labour",SUMPRODUCT(--('Input| Projects'!$AC704="Yes"),'Calc| Overheads Allocation'!E$8,'Calc| Project Costs'!X704,'Input| Projects'!$Y704),IF('Input| Overheads'!$C$42="DNSP defined",SUMPRODUCT(--('Input| Projects'!$AC704="Yes"),'Calc| Overheads Allocation'!E$61,'Input| Projects'!$AF704),""))),"")</f>
        <v/>
      </c>
      <c r="AO704" s="186" t="str">
        <f>IFERROR(IF('Input| Overheads'!$C$42="Direct costs",SUMPRODUCT(--('Input| Projects'!$AC704="Yes"),'Calc| Overheads Allocation'!F$8,'Calc| Project Costs'!Y704),IF('Input| Overheads'!$C$42="Internal labour",SUMPRODUCT(--('Input| Projects'!$AC704="Yes"),'Calc| Overheads Allocation'!F$8,'Calc| Project Costs'!Y704,'Input| Projects'!$Y704),IF('Input| Overheads'!$C$42="DNSP defined",SUMPRODUCT(--('Input| Projects'!$AC704="Yes"),'Calc| Overheads Allocation'!F$61,'Input| Projects'!$AF704),""))),"")</f>
        <v/>
      </c>
      <c r="AP704" s="186" t="str">
        <f>IFERROR(IF('Input| Overheads'!$C$42="Direct costs",SUMPRODUCT(--('Input| Projects'!$AC704="Yes"),'Calc| Overheads Allocation'!G$8,'Calc| Project Costs'!Z704),IF('Input| Overheads'!$C$42="Internal labour",SUMPRODUCT(--('Input| Projects'!$AC704="Yes"),'Calc| Overheads Allocation'!G$8,'Calc| Project Costs'!Z704,'Input| Projects'!$Y704),IF('Input| Overheads'!$C$42="DNSP defined",SUMPRODUCT(--('Input| Projects'!$AC704="Yes"),'Calc| Overheads Allocation'!G$61,'Input| Projects'!$AF704),""))),"")</f>
        <v/>
      </c>
      <c r="AQ704" s="186" t="str">
        <f>IFERROR(IF('Input| Overheads'!$C$42="Direct costs",SUMPRODUCT(--('Input| Projects'!$AC704="Yes"),'Calc| Overheads Allocation'!H$8,'Calc| Project Costs'!AA704),IF('Input| Overheads'!$C$42="Internal labour",SUMPRODUCT(--('Input| Projects'!$AC704="Yes"),'Calc| Overheads Allocation'!H$8,'Calc| Project Costs'!AA704,'Input| Projects'!$Y704),IF('Input| Overheads'!$C$42="DNSP defined",SUMPRODUCT(--('Input| Projects'!$AC704="Yes"),'Calc| Overheads Allocation'!H$61,'Input| Projects'!$AF704),""))),"")</f>
        <v/>
      </c>
      <c r="AR704" s="186" t="str">
        <f>IFERROR(IF('Input| Overheads'!$C$42="Direct costs",SUMPRODUCT(--('Input| Projects'!$AC704="Yes"),'Calc| Overheads Allocation'!I$8,'Calc| Project Costs'!AB704),IF('Input| Overheads'!$C$42="Internal labour",SUMPRODUCT(--('Input| Projects'!$AC704="Yes"),'Calc| Overheads Allocation'!I$8,'Calc| Project Costs'!AB704,'Input| Projects'!$Y704),IF('Input| Overheads'!$C$42="DNSP defined",SUMPRODUCT(--('Input| Projects'!$AC704="Yes"),'Calc| Overheads Allocation'!I$61,'Input| Projects'!$AF704),""))),"")</f>
        <v/>
      </c>
      <c r="AS704" s="106"/>
      <c r="AT704" s="186" t="str">
        <f>IFERROR(IF('Input| Overheads'!$C$42="Direct costs",SUMPRODUCT(--('Input| Projects'!$AD704="Yes"),'Calc| Overheads Allocation'!C$9,'Calc| Project Costs'!V704),IF('Input| Overheads'!$C$42="Internal labour",SUMPRODUCT(--('Input| Projects'!$AD704="Yes"),'Calc| Overheads Allocation'!C$9,'Calc| Project Costs'!V704,'Input| Projects'!$Y704),IF('Input| Overheads'!$C$42="DNSP defined",SUMPRODUCT(--('Input| Projects'!$AD704="Yes"),'Calc| Overheads Allocation'!C$62,'Input| Projects'!$AG704),""))),"")</f>
        <v/>
      </c>
      <c r="AU704" s="186" t="str">
        <f>IFERROR(IF('Input| Overheads'!$C$42="Direct costs",SUMPRODUCT(--('Input| Projects'!$AD704="Yes"),'Calc| Overheads Allocation'!D$9,'Calc| Project Costs'!W704),IF('Input| Overheads'!$C$42="Internal labour",SUMPRODUCT(--('Input| Projects'!$AD704="Yes"),'Calc| Overheads Allocation'!D$9,'Calc| Project Costs'!W704,'Input| Projects'!$Y704),IF('Input| Overheads'!$C$42="DNSP defined",SUMPRODUCT(--('Input| Projects'!$AD704="Yes"),'Calc| Overheads Allocation'!D$62,'Input| Projects'!$AG704),""))),"")</f>
        <v/>
      </c>
      <c r="AV704" s="186" t="str">
        <f>IFERROR(IF('Input| Overheads'!$C$42="Direct costs",SUMPRODUCT(--('Input| Projects'!$AD704="Yes"),'Calc| Overheads Allocation'!E$9,'Calc| Project Costs'!X704),IF('Input| Overheads'!$C$42="Internal labour",SUMPRODUCT(--('Input| Projects'!$AD704="Yes"),'Calc| Overheads Allocation'!E$9,'Calc| Project Costs'!X704,'Input| Projects'!$Y704),IF('Input| Overheads'!$C$42="DNSP defined",SUMPRODUCT(--('Input| Projects'!$AD704="Yes"),'Calc| Overheads Allocation'!E$62,'Input| Projects'!$AG704),""))),"")</f>
        <v/>
      </c>
      <c r="AW704" s="186" t="str">
        <f>IFERROR(IF('Input| Overheads'!$C$42="Direct costs",SUMPRODUCT(--('Input| Projects'!$AD704="Yes"),'Calc| Overheads Allocation'!F$9,'Calc| Project Costs'!Y704),IF('Input| Overheads'!$C$42="Internal labour",SUMPRODUCT(--('Input| Projects'!$AD704="Yes"),'Calc| Overheads Allocation'!F$9,'Calc| Project Costs'!Y704,'Input| Projects'!$Y704),IF('Input| Overheads'!$C$42="DNSP defined",SUMPRODUCT(--('Input| Projects'!$AD704="Yes"),'Calc| Overheads Allocation'!F$62,'Input| Projects'!$AG704),""))),"")</f>
        <v/>
      </c>
      <c r="AX704" s="186" t="str">
        <f>IFERROR(IF('Input| Overheads'!$C$42="Direct costs",SUMPRODUCT(--('Input| Projects'!$AD704="Yes"),'Calc| Overheads Allocation'!G$9,'Calc| Project Costs'!Z704),IF('Input| Overheads'!$C$42="Internal labour",SUMPRODUCT(--('Input| Projects'!$AD704="Yes"),'Calc| Overheads Allocation'!G$9,'Calc| Project Costs'!Z704,'Input| Projects'!$Y704),IF('Input| Overheads'!$C$42="DNSP defined",SUMPRODUCT(--('Input| Projects'!$AD704="Yes"),'Calc| Overheads Allocation'!G$62,'Input| Projects'!$AG704),""))),"")</f>
        <v/>
      </c>
      <c r="AY704" s="186" t="str">
        <f>IFERROR(IF('Input| Overheads'!$C$42="Direct costs",SUMPRODUCT(--('Input| Projects'!$AD704="Yes"),'Calc| Overheads Allocation'!H$9,'Calc| Project Costs'!AA704),IF('Input| Overheads'!$C$42="Internal labour",SUMPRODUCT(--('Input| Projects'!$AD704="Yes"),'Calc| Overheads Allocation'!H$9,'Calc| Project Costs'!AA704,'Input| Projects'!$Y704),IF('Input| Overheads'!$C$42="DNSP defined",SUMPRODUCT(--('Input| Projects'!$AD704="Yes"),'Calc| Overheads Allocation'!H$62,'Input| Projects'!$AG704),""))),"")</f>
        <v/>
      </c>
      <c r="AZ704" s="186" t="str">
        <f>IFERROR(IF('Input| Overheads'!$C$42="Direct costs",SUMPRODUCT(--('Input| Projects'!$AD704="Yes"),'Calc| Overheads Allocation'!I$9,'Calc| Project Costs'!AB704),IF('Input| Overheads'!$C$42="Internal labour",SUMPRODUCT(--('Input| Projects'!$AD704="Yes"),'Calc| Overheads Allocation'!I$9,'Calc| Project Costs'!AB704,'Input| Projects'!$Y704),IF('Input| Overheads'!$C$42="DNSP defined",SUMPRODUCT(--('Input| Projects'!$AD704="Yes"),'Calc| Overheads Allocation'!I$62,'Input| Projects'!$AG704),""))),"")</f>
        <v/>
      </c>
      <c r="BA704" s="106"/>
      <c r="BB704" s="186">
        <f t="shared" si="332"/>
        <v>0</v>
      </c>
      <c r="BC704" s="186">
        <f t="shared" si="333"/>
        <v>0</v>
      </c>
      <c r="BD704" s="186">
        <f t="shared" si="334"/>
        <v>0</v>
      </c>
      <c r="BE704" s="186">
        <f t="shared" si="311"/>
        <v>0</v>
      </c>
      <c r="BF704" s="186">
        <f t="shared" si="312"/>
        <v>0</v>
      </c>
      <c r="BG704" s="186">
        <f t="shared" si="313"/>
        <v>0</v>
      </c>
      <c r="BH704" s="186">
        <f t="shared" si="314"/>
        <v>0</v>
      </c>
      <c r="BI704" s="97"/>
      <c r="BJ704" s="186" t="str">
        <f t="shared" si="315"/>
        <v/>
      </c>
      <c r="BK704" s="186" t="str">
        <f t="shared" si="316"/>
        <v/>
      </c>
      <c r="BL704" s="186" t="str">
        <f t="shared" si="317"/>
        <v/>
      </c>
      <c r="BM704" s="186" t="str">
        <f t="shared" si="318"/>
        <v/>
      </c>
      <c r="BN704" s="186" t="str">
        <f t="shared" si="319"/>
        <v/>
      </c>
      <c r="BO704" s="186" t="str">
        <f t="shared" si="320"/>
        <v/>
      </c>
      <c r="BP704" s="186" t="str">
        <f t="shared" si="321"/>
        <v/>
      </c>
      <c r="BQ704" s="97"/>
      <c r="BR704" s="186">
        <f t="shared" si="322"/>
        <v>0</v>
      </c>
      <c r="BS704" s="186">
        <f t="shared" si="323"/>
        <v>0</v>
      </c>
      <c r="BT704" s="222">
        <f t="shared" si="324"/>
        <v>0</v>
      </c>
      <c r="BU704" s="222">
        <f t="shared" si="325"/>
        <v>0</v>
      </c>
      <c r="BV704" s="222">
        <f t="shared" si="326"/>
        <v>0</v>
      </c>
      <c r="BW704" s="222">
        <f t="shared" si="327"/>
        <v>0</v>
      </c>
      <c r="BX704" s="222">
        <f t="shared" si="328"/>
        <v>0</v>
      </c>
      <c r="BY704" s="106"/>
      <c r="BZ704" s="197" t="str">
        <f>IF(SUMIF('Input| Projects'!$AS$8:$CP$8,"Dx",'Input| Projects'!$AS704:$CP704)=0,"",SUMIF('Input| Projects'!$AS$8:$CP$8,"Dx",'Input| Projects'!$AS704:$CP704))</f>
        <v/>
      </c>
      <c r="CA704" s="197" t="str">
        <f>IF(SUMIF('Input| Projects'!$AS$8:$CP$8,"Tx",'Input| Projects'!$AS704:$CP704)=0,"",SUMIF('Input| Projects'!$AS$8:$CP$8,"Tx",'Input| Projects'!$AS704:$CP704))</f>
        <v/>
      </c>
      <c r="CB704" s="150" t="str">
        <f t="shared" si="335"/>
        <v/>
      </c>
    </row>
    <row r="705" spans="2:80" x14ac:dyDescent="0.2">
      <c r="B705" s="201">
        <f>IFERROR('Input| Projects'!B705,"")</f>
        <v>696</v>
      </c>
      <c r="C705" s="42" t="str">
        <f>IFERROR(IF('Input| Projects'!C705="","",'Input| Projects'!C705),"")</f>
        <v/>
      </c>
      <c r="D705" s="42" t="str">
        <f>IFERROR(IF('Input| Projects'!D705="","",'Input| Projects'!D705),"")</f>
        <v/>
      </c>
      <c r="E705" s="104"/>
      <c r="F705" s="190">
        <f>IFERROR('Input| Projects'!I705*'Input| Escalations'!$K$19,"")</f>
        <v>0</v>
      </c>
      <c r="G705" s="190">
        <f>IFERROR('Input| Projects'!J705*'Input| Escalations'!$K$19,"")</f>
        <v>0</v>
      </c>
      <c r="H705" s="190">
        <f>IFERROR('Input| Projects'!K705*'Input| Escalations'!$K$19,"")</f>
        <v>0</v>
      </c>
      <c r="I705" s="190">
        <f>IFERROR('Input| Projects'!L705*'Input| Escalations'!$K$19,"")</f>
        <v>0</v>
      </c>
      <c r="J705" s="190">
        <f>IFERROR('Input| Projects'!M705*'Input| Escalations'!$K$19,"")</f>
        <v>0</v>
      </c>
      <c r="K705" s="190">
        <f>IFERROR('Input| Projects'!N705*'Input| Escalations'!$K$19,"")</f>
        <v>0</v>
      </c>
      <c r="L705" s="190">
        <f>IFERROR('Input| Projects'!O705*'Input| Escalations'!$K$19,"")</f>
        <v>0</v>
      </c>
      <c r="M705" s="150" t="str">
        <f>IF(ABS(SUM(F705:L705)-(SUM('Input| Projects'!I705:O705)*'Input| Escalations'!$K$19))&lt;0.0000001,"",1)</f>
        <v/>
      </c>
      <c r="N705" s="192">
        <f>'Input| Projects'!$Y705*INDEX('Input| Escalations'!$H$33:$N$33,MATCH('Calc| Project Costs'!N$9,'Input| Escalations'!$H$23:$N$23,0))+'Input| Projects'!$Z705*INDEX('Input| Escalations'!$H$34:$N$34,MATCH('Calc| Project Costs'!N$9,'Input| Escalations'!$H$23:$N$23,0))+'Input| Projects'!$AA705*INDEX('Input| Escalations'!$H$35:$N$35,MATCH('Calc| Project Costs'!N$9,'Input| Escalations'!$H$23:$N$23,0))+1</f>
        <v>1</v>
      </c>
      <c r="O705" s="192">
        <f>'Input| Projects'!$Y705*INDEX('Input| Escalations'!$H$33:$N$33,MATCH('Calc| Project Costs'!O$9,'Input| Escalations'!$H$23:$N$23,0))+'Input| Projects'!$Z705*INDEX('Input| Escalations'!$H$34:$N$34,MATCH('Calc| Project Costs'!O$9,'Input| Escalations'!$H$23:$N$23,0))+'Input| Projects'!$AA705*INDEX('Input| Escalations'!$H$35:$N$35,MATCH('Calc| Project Costs'!O$9,'Input| Escalations'!$H$23:$N$23,0))+1</f>
        <v>1</v>
      </c>
      <c r="P705" s="192">
        <f>'Input| Projects'!$Y705*INDEX('Input| Escalations'!$H$33:$N$33,MATCH('Calc| Project Costs'!P$9,'Input| Escalations'!$H$23:$N$23,0))+'Input| Projects'!$Z705*INDEX('Input| Escalations'!$H$34:$N$34,MATCH('Calc| Project Costs'!P$9,'Input| Escalations'!$H$23:$N$23,0))+'Input| Projects'!$AA705*INDEX('Input| Escalations'!$H$35:$N$35,MATCH('Calc| Project Costs'!P$9,'Input| Escalations'!$H$23:$N$23,0))+1</f>
        <v>1</v>
      </c>
      <c r="Q705" s="192">
        <f>'Input| Projects'!$Y705*INDEX('Input| Escalations'!$H$33:$N$33,MATCH('Calc| Project Costs'!Q$9,'Input| Escalations'!$H$23:$N$23,0))+'Input| Projects'!$Z705*INDEX('Input| Escalations'!$H$34:$N$34,MATCH('Calc| Project Costs'!Q$9,'Input| Escalations'!$H$23:$N$23,0))+'Input| Projects'!$AA705*INDEX('Input| Escalations'!$H$35:$N$35,MATCH('Calc| Project Costs'!Q$9,'Input| Escalations'!$H$23:$N$23,0))+1</f>
        <v>1</v>
      </c>
      <c r="R705" s="192">
        <f>'Input| Projects'!$Y705*INDEX('Input| Escalations'!$H$33:$N$33,MATCH('Calc| Project Costs'!R$9,'Input| Escalations'!$H$23:$N$23,0))+'Input| Projects'!$Z705*INDEX('Input| Escalations'!$H$34:$N$34,MATCH('Calc| Project Costs'!R$9,'Input| Escalations'!$H$23:$N$23,0))+'Input| Projects'!$AA705*INDEX('Input| Escalations'!$H$35:$N$35,MATCH('Calc| Project Costs'!R$9,'Input| Escalations'!$H$23:$N$23,0))+1</f>
        <v>1</v>
      </c>
      <c r="S705" s="192">
        <f>'Input| Projects'!$Y705*INDEX('Input| Escalations'!$H$33:$N$33,MATCH('Calc| Project Costs'!S$9,'Input| Escalations'!$H$23:$N$23,0))+'Input| Projects'!$Z705*INDEX('Input| Escalations'!$H$34:$N$34,MATCH('Calc| Project Costs'!S$9,'Input| Escalations'!$H$23:$N$23,0))+'Input| Projects'!$AA705*INDEX('Input| Escalations'!$H$35:$N$35,MATCH('Calc| Project Costs'!S$9,'Input| Escalations'!$H$23:$N$23,0))+1</f>
        <v>1</v>
      </c>
      <c r="T705" s="192">
        <f>'Input| Projects'!$Y705*INDEX('Input| Escalations'!$H$33:$N$33,MATCH('Calc| Project Costs'!T$9,'Input| Escalations'!$H$23:$N$23,0))+'Input| Projects'!$Z705*INDEX('Input| Escalations'!$H$34:$N$34,MATCH('Calc| Project Costs'!T$9,'Input| Escalations'!$H$23:$N$23,0))+'Input| Projects'!$AA705*INDEX('Input| Escalations'!$H$35:$N$35,MATCH('Calc| Project Costs'!T$9,'Input| Escalations'!$H$23:$N$23,0))+1</f>
        <v>1</v>
      </c>
      <c r="U705" s="106"/>
      <c r="V705" s="186">
        <f t="shared" si="329"/>
        <v>0</v>
      </c>
      <c r="W705" s="186">
        <f t="shared" si="330"/>
        <v>0</v>
      </c>
      <c r="X705" s="186">
        <f t="shared" si="331"/>
        <v>0</v>
      </c>
      <c r="Y705" s="186">
        <f t="shared" si="307"/>
        <v>0</v>
      </c>
      <c r="Z705" s="186">
        <f t="shared" si="308"/>
        <v>0</v>
      </c>
      <c r="AA705" s="186">
        <f t="shared" si="309"/>
        <v>0</v>
      </c>
      <c r="AB705" s="186">
        <f t="shared" si="310"/>
        <v>0</v>
      </c>
      <c r="AC705" s="106"/>
      <c r="AD705" s="186">
        <f>'Input| Projects'!Q705*N705*'Input| Escalations'!$K$19</f>
        <v>0</v>
      </c>
      <c r="AE705" s="186">
        <f>'Input| Projects'!R705*O705*'Input| Escalations'!$K$19</f>
        <v>0</v>
      </c>
      <c r="AF705" s="186">
        <f>'Input| Projects'!S705*P705*'Input| Escalations'!$K$19</f>
        <v>0</v>
      </c>
      <c r="AG705" s="186">
        <f>'Input| Projects'!T705*Q705*'Input| Escalations'!$K$19</f>
        <v>0</v>
      </c>
      <c r="AH705" s="186">
        <f>'Input| Projects'!U705*R705*'Input| Escalations'!$K$19</f>
        <v>0</v>
      </c>
      <c r="AI705" s="186">
        <f>'Input| Projects'!V705*S705*'Input| Escalations'!$K$19</f>
        <v>0</v>
      </c>
      <c r="AJ705" s="186">
        <f>'Input| Projects'!W705*T705*'Input| Escalations'!$K$19</f>
        <v>0</v>
      </c>
      <c r="AK705" s="106"/>
      <c r="AL705" s="186" t="str">
        <f>IFERROR(IF('Input| Overheads'!$C$42="Direct costs",SUMPRODUCT(--('Input| Projects'!$AC705="Yes"),'Calc| Overheads Allocation'!C$8,'Calc| Project Costs'!V705),IF('Input| Overheads'!$C$42="Internal labour",SUMPRODUCT(--('Input| Projects'!$AC705="Yes"),'Calc| Overheads Allocation'!C$8,'Calc| Project Costs'!V705,'Input| Projects'!$Y705),IF('Input| Overheads'!$C$42="DNSP defined",SUMPRODUCT(--('Input| Projects'!$AC705="Yes"),'Calc| Overheads Allocation'!C$61,'Input| Projects'!$AF705),""))),"")</f>
        <v/>
      </c>
      <c r="AM705" s="186" t="str">
        <f>IFERROR(IF('Input| Overheads'!$C$42="Direct costs",SUMPRODUCT(--('Input| Projects'!$AC705="Yes"),'Calc| Overheads Allocation'!D$8,'Calc| Project Costs'!W705),IF('Input| Overheads'!$C$42="Internal labour",SUMPRODUCT(--('Input| Projects'!$AC705="Yes"),'Calc| Overheads Allocation'!D$8,'Calc| Project Costs'!W705,'Input| Projects'!$Y705),IF('Input| Overheads'!$C$42="DNSP defined",SUMPRODUCT(--('Input| Projects'!$AC705="Yes"),'Calc| Overheads Allocation'!D$61,'Input| Projects'!$AF705),""))),"")</f>
        <v/>
      </c>
      <c r="AN705" s="186" t="str">
        <f>IFERROR(IF('Input| Overheads'!$C$42="Direct costs",SUMPRODUCT(--('Input| Projects'!$AC705="Yes"),'Calc| Overheads Allocation'!E$8,'Calc| Project Costs'!X705),IF('Input| Overheads'!$C$42="Internal labour",SUMPRODUCT(--('Input| Projects'!$AC705="Yes"),'Calc| Overheads Allocation'!E$8,'Calc| Project Costs'!X705,'Input| Projects'!$Y705),IF('Input| Overheads'!$C$42="DNSP defined",SUMPRODUCT(--('Input| Projects'!$AC705="Yes"),'Calc| Overheads Allocation'!E$61,'Input| Projects'!$AF705),""))),"")</f>
        <v/>
      </c>
      <c r="AO705" s="186" t="str">
        <f>IFERROR(IF('Input| Overheads'!$C$42="Direct costs",SUMPRODUCT(--('Input| Projects'!$AC705="Yes"),'Calc| Overheads Allocation'!F$8,'Calc| Project Costs'!Y705),IF('Input| Overheads'!$C$42="Internal labour",SUMPRODUCT(--('Input| Projects'!$AC705="Yes"),'Calc| Overheads Allocation'!F$8,'Calc| Project Costs'!Y705,'Input| Projects'!$Y705),IF('Input| Overheads'!$C$42="DNSP defined",SUMPRODUCT(--('Input| Projects'!$AC705="Yes"),'Calc| Overheads Allocation'!F$61,'Input| Projects'!$AF705),""))),"")</f>
        <v/>
      </c>
      <c r="AP705" s="186" t="str">
        <f>IFERROR(IF('Input| Overheads'!$C$42="Direct costs",SUMPRODUCT(--('Input| Projects'!$AC705="Yes"),'Calc| Overheads Allocation'!G$8,'Calc| Project Costs'!Z705),IF('Input| Overheads'!$C$42="Internal labour",SUMPRODUCT(--('Input| Projects'!$AC705="Yes"),'Calc| Overheads Allocation'!G$8,'Calc| Project Costs'!Z705,'Input| Projects'!$Y705),IF('Input| Overheads'!$C$42="DNSP defined",SUMPRODUCT(--('Input| Projects'!$AC705="Yes"),'Calc| Overheads Allocation'!G$61,'Input| Projects'!$AF705),""))),"")</f>
        <v/>
      </c>
      <c r="AQ705" s="186" t="str">
        <f>IFERROR(IF('Input| Overheads'!$C$42="Direct costs",SUMPRODUCT(--('Input| Projects'!$AC705="Yes"),'Calc| Overheads Allocation'!H$8,'Calc| Project Costs'!AA705),IF('Input| Overheads'!$C$42="Internal labour",SUMPRODUCT(--('Input| Projects'!$AC705="Yes"),'Calc| Overheads Allocation'!H$8,'Calc| Project Costs'!AA705,'Input| Projects'!$Y705),IF('Input| Overheads'!$C$42="DNSP defined",SUMPRODUCT(--('Input| Projects'!$AC705="Yes"),'Calc| Overheads Allocation'!H$61,'Input| Projects'!$AF705),""))),"")</f>
        <v/>
      </c>
      <c r="AR705" s="186" t="str">
        <f>IFERROR(IF('Input| Overheads'!$C$42="Direct costs",SUMPRODUCT(--('Input| Projects'!$AC705="Yes"),'Calc| Overheads Allocation'!I$8,'Calc| Project Costs'!AB705),IF('Input| Overheads'!$C$42="Internal labour",SUMPRODUCT(--('Input| Projects'!$AC705="Yes"),'Calc| Overheads Allocation'!I$8,'Calc| Project Costs'!AB705,'Input| Projects'!$Y705),IF('Input| Overheads'!$C$42="DNSP defined",SUMPRODUCT(--('Input| Projects'!$AC705="Yes"),'Calc| Overheads Allocation'!I$61,'Input| Projects'!$AF705),""))),"")</f>
        <v/>
      </c>
      <c r="AS705" s="106"/>
      <c r="AT705" s="186" t="str">
        <f>IFERROR(IF('Input| Overheads'!$C$42="Direct costs",SUMPRODUCT(--('Input| Projects'!$AD705="Yes"),'Calc| Overheads Allocation'!C$9,'Calc| Project Costs'!V705),IF('Input| Overheads'!$C$42="Internal labour",SUMPRODUCT(--('Input| Projects'!$AD705="Yes"),'Calc| Overheads Allocation'!C$9,'Calc| Project Costs'!V705,'Input| Projects'!$Y705),IF('Input| Overheads'!$C$42="DNSP defined",SUMPRODUCT(--('Input| Projects'!$AD705="Yes"),'Calc| Overheads Allocation'!C$62,'Input| Projects'!$AG705),""))),"")</f>
        <v/>
      </c>
      <c r="AU705" s="186" t="str">
        <f>IFERROR(IF('Input| Overheads'!$C$42="Direct costs",SUMPRODUCT(--('Input| Projects'!$AD705="Yes"),'Calc| Overheads Allocation'!D$9,'Calc| Project Costs'!W705),IF('Input| Overheads'!$C$42="Internal labour",SUMPRODUCT(--('Input| Projects'!$AD705="Yes"),'Calc| Overheads Allocation'!D$9,'Calc| Project Costs'!W705,'Input| Projects'!$Y705),IF('Input| Overheads'!$C$42="DNSP defined",SUMPRODUCT(--('Input| Projects'!$AD705="Yes"),'Calc| Overheads Allocation'!D$62,'Input| Projects'!$AG705),""))),"")</f>
        <v/>
      </c>
      <c r="AV705" s="186" t="str">
        <f>IFERROR(IF('Input| Overheads'!$C$42="Direct costs",SUMPRODUCT(--('Input| Projects'!$AD705="Yes"),'Calc| Overheads Allocation'!E$9,'Calc| Project Costs'!X705),IF('Input| Overheads'!$C$42="Internal labour",SUMPRODUCT(--('Input| Projects'!$AD705="Yes"),'Calc| Overheads Allocation'!E$9,'Calc| Project Costs'!X705,'Input| Projects'!$Y705),IF('Input| Overheads'!$C$42="DNSP defined",SUMPRODUCT(--('Input| Projects'!$AD705="Yes"),'Calc| Overheads Allocation'!E$62,'Input| Projects'!$AG705),""))),"")</f>
        <v/>
      </c>
      <c r="AW705" s="186" t="str">
        <f>IFERROR(IF('Input| Overheads'!$C$42="Direct costs",SUMPRODUCT(--('Input| Projects'!$AD705="Yes"),'Calc| Overheads Allocation'!F$9,'Calc| Project Costs'!Y705),IF('Input| Overheads'!$C$42="Internal labour",SUMPRODUCT(--('Input| Projects'!$AD705="Yes"),'Calc| Overheads Allocation'!F$9,'Calc| Project Costs'!Y705,'Input| Projects'!$Y705),IF('Input| Overheads'!$C$42="DNSP defined",SUMPRODUCT(--('Input| Projects'!$AD705="Yes"),'Calc| Overheads Allocation'!F$62,'Input| Projects'!$AG705),""))),"")</f>
        <v/>
      </c>
      <c r="AX705" s="186" t="str">
        <f>IFERROR(IF('Input| Overheads'!$C$42="Direct costs",SUMPRODUCT(--('Input| Projects'!$AD705="Yes"),'Calc| Overheads Allocation'!G$9,'Calc| Project Costs'!Z705),IF('Input| Overheads'!$C$42="Internal labour",SUMPRODUCT(--('Input| Projects'!$AD705="Yes"),'Calc| Overheads Allocation'!G$9,'Calc| Project Costs'!Z705,'Input| Projects'!$Y705),IF('Input| Overheads'!$C$42="DNSP defined",SUMPRODUCT(--('Input| Projects'!$AD705="Yes"),'Calc| Overheads Allocation'!G$62,'Input| Projects'!$AG705),""))),"")</f>
        <v/>
      </c>
      <c r="AY705" s="186" t="str">
        <f>IFERROR(IF('Input| Overheads'!$C$42="Direct costs",SUMPRODUCT(--('Input| Projects'!$AD705="Yes"),'Calc| Overheads Allocation'!H$9,'Calc| Project Costs'!AA705),IF('Input| Overheads'!$C$42="Internal labour",SUMPRODUCT(--('Input| Projects'!$AD705="Yes"),'Calc| Overheads Allocation'!H$9,'Calc| Project Costs'!AA705,'Input| Projects'!$Y705),IF('Input| Overheads'!$C$42="DNSP defined",SUMPRODUCT(--('Input| Projects'!$AD705="Yes"),'Calc| Overheads Allocation'!H$62,'Input| Projects'!$AG705),""))),"")</f>
        <v/>
      </c>
      <c r="AZ705" s="186" t="str">
        <f>IFERROR(IF('Input| Overheads'!$C$42="Direct costs",SUMPRODUCT(--('Input| Projects'!$AD705="Yes"),'Calc| Overheads Allocation'!I$9,'Calc| Project Costs'!AB705),IF('Input| Overheads'!$C$42="Internal labour",SUMPRODUCT(--('Input| Projects'!$AD705="Yes"),'Calc| Overheads Allocation'!I$9,'Calc| Project Costs'!AB705,'Input| Projects'!$Y705),IF('Input| Overheads'!$C$42="DNSP defined",SUMPRODUCT(--('Input| Projects'!$AD705="Yes"),'Calc| Overheads Allocation'!I$62,'Input| Projects'!$AG705),""))),"")</f>
        <v/>
      </c>
      <c r="BA705" s="106"/>
      <c r="BB705" s="186">
        <f t="shared" si="332"/>
        <v>0</v>
      </c>
      <c r="BC705" s="186">
        <f t="shared" si="333"/>
        <v>0</v>
      </c>
      <c r="BD705" s="186">
        <f t="shared" si="334"/>
        <v>0</v>
      </c>
      <c r="BE705" s="186">
        <f t="shared" si="311"/>
        <v>0</v>
      </c>
      <c r="BF705" s="186">
        <f t="shared" si="312"/>
        <v>0</v>
      </c>
      <c r="BG705" s="186">
        <f t="shared" si="313"/>
        <v>0</v>
      </c>
      <c r="BH705" s="186">
        <f t="shared" si="314"/>
        <v>0</v>
      </c>
      <c r="BI705" s="97"/>
      <c r="BJ705" s="186" t="str">
        <f t="shared" si="315"/>
        <v/>
      </c>
      <c r="BK705" s="186" t="str">
        <f t="shared" si="316"/>
        <v/>
      </c>
      <c r="BL705" s="186" t="str">
        <f t="shared" si="317"/>
        <v/>
      </c>
      <c r="BM705" s="186" t="str">
        <f t="shared" si="318"/>
        <v/>
      </c>
      <c r="BN705" s="186" t="str">
        <f t="shared" si="319"/>
        <v/>
      </c>
      <c r="BO705" s="186" t="str">
        <f t="shared" si="320"/>
        <v/>
      </c>
      <c r="BP705" s="186" t="str">
        <f t="shared" si="321"/>
        <v/>
      </c>
      <c r="BQ705" s="97"/>
      <c r="BR705" s="186">
        <f t="shared" si="322"/>
        <v>0</v>
      </c>
      <c r="BS705" s="186">
        <f t="shared" si="323"/>
        <v>0</v>
      </c>
      <c r="BT705" s="222">
        <f t="shared" si="324"/>
        <v>0</v>
      </c>
      <c r="BU705" s="222">
        <f t="shared" si="325"/>
        <v>0</v>
      </c>
      <c r="BV705" s="222">
        <f t="shared" si="326"/>
        <v>0</v>
      </c>
      <c r="BW705" s="222">
        <f t="shared" si="327"/>
        <v>0</v>
      </c>
      <c r="BX705" s="222">
        <f t="shared" si="328"/>
        <v>0</v>
      </c>
      <c r="BY705" s="106"/>
      <c r="BZ705" s="197" t="str">
        <f>IF(SUMIF('Input| Projects'!$AS$8:$CP$8,"Dx",'Input| Projects'!$AS705:$CP705)=0,"",SUMIF('Input| Projects'!$AS$8:$CP$8,"Dx",'Input| Projects'!$AS705:$CP705))</f>
        <v/>
      </c>
      <c r="CA705" s="197" t="str">
        <f>IF(SUMIF('Input| Projects'!$AS$8:$CP$8,"Tx",'Input| Projects'!$AS705:$CP705)=0,"",SUMIF('Input| Projects'!$AS$8:$CP$8,"Tx",'Input| Projects'!$AS705:$CP705))</f>
        <v/>
      </c>
      <c r="CB705" s="150" t="str">
        <f t="shared" si="335"/>
        <v/>
      </c>
    </row>
    <row r="706" spans="2:80" x14ac:dyDescent="0.2">
      <c r="B706" s="201">
        <f>IFERROR('Input| Projects'!B706,"")</f>
        <v>697</v>
      </c>
      <c r="C706" s="42" t="str">
        <f>IFERROR(IF('Input| Projects'!C706="","",'Input| Projects'!C706),"")</f>
        <v/>
      </c>
      <c r="D706" s="42" t="str">
        <f>IFERROR(IF('Input| Projects'!D706="","",'Input| Projects'!D706),"")</f>
        <v/>
      </c>
      <c r="E706" s="104"/>
      <c r="F706" s="190">
        <f>IFERROR('Input| Projects'!I706*'Input| Escalations'!$K$19,"")</f>
        <v>0</v>
      </c>
      <c r="G706" s="190">
        <f>IFERROR('Input| Projects'!J706*'Input| Escalations'!$K$19,"")</f>
        <v>0</v>
      </c>
      <c r="H706" s="190">
        <f>IFERROR('Input| Projects'!K706*'Input| Escalations'!$K$19,"")</f>
        <v>0</v>
      </c>
      <c r="I706" s="190">
        <f>IFERROR('Input| Projects'!L706*'Input| Escalations'!$K$19,"")</f>
        <v>0</v>
      </c>
      <c r="J706" s="190">
        <f>IFERROR('Input| Projects'!M706*'Input| Escalations'!$K$19,"")</f>
        <v>0</v>
      </c>
      <c r="K706" s="190">
        <f>IFERROR('Input| Projects'!N706*'Input| Escalations'!$K$19,"")</f>
        <v>0</v>
      </c>
      <c r="L706" s="190">
        <f>IFERROR('Input| Projects'!O706*'Input| Escalations'!$K$19,"")</f>
        <v>0</v>
      </c>
      <c r="M706" s="150" t="str">
        <f>IF(ABS(SUM(F706:L706)-(SUM('Input| Projects'!I706:O706)*'Input| Escalations'!$K$19))&lt;0.0000001,"",1)</f>
        <v/>
      </c>
      <c r="N706" s="192">
        <f>'Input| Projects'!$Y706*INDEX('Input| Escalations'!$H$33:$N$33,MATCH('Calc| Project Costs'!N$9,'Input| Escalations'!$H$23:$N$23,0))+'Input| Projects'!$Z706*INDEX('Input| Escalations'!$H$34:$N$34,MATCH('Calc| Project Costs'!N$9,'Input| Escalations'!$H$23:$N$23,0))+'Input| Projects'!$AA706*INDEX('Input| Escalations'!$H$35:$N$35,MATCH('Calc| Project Costs'!N$9,'Input| Escalations'!$H$23:$N$23,0))+1</f>
        <v>1</v>
      </c>
      <c r="O706" s="192">
        <f>'Input| Projects'!$Y706*INDEX('Input| Escalations'!$H$33:$N$33,MATCH('Calc| Project Costs'!O$9,'Input| Escalations'!$H$23:$N$23,0))+'Input| Projects'!$Z706*INDEX('Input| Escalations'!$H$34:$N$34,MATCH('Calc| Project Costs'!O$9,'Input| Escalations'!$H$23:$N$23,0))+'Input| Projects'!$AA706*INDEX('Input| Escalations'!$H$35:$N$35,MATCH('Calc| Project Costs'!O$9,'Input| Escalations'!$H$23:$N$23,0))+1</f>
        <v>1</v>
      </c>
      <c r="P706" s="192">
        <f>'Input| Projects'!$Y706*INDEX('Input| Escalations'!$H$33:$N$33,MATCH('Calc| Project Costs'!P$9,'Input| Escalations'!$H$23:$N$23,0))+'Input| Projects'!$Z706*INDEX('Input| Escalations'!$H$34:$N$34,MATCH('Calc| Project Costs'!P$9,'Input| Escalations'!$H$23:$N$23,0))+'Input| Projects'!$AA706*INDEX('Input| Escalations'!$H$35:$N$35,MATCH('Calc| Project Costs'!P$9,'Input| Escalations'!$H$23:$N$23,0))+1</f>
        <v>1</v>
      </c>
      <c r="Q706" s="192">
        <f>'Input| Projects'!$Y706*INDEX('Input| Escalations'!$H$33:$N$33,MATCH('Calc| Project Costs'!Q$9,'Input| Escalations'!$H$23:$N$23,0))+'Input| Projects'!$Z706*INDEX('Input| Escalations'!$H$34:$N$34,MATCH('Calc| Project Costs'!Q$9,'Input| Escalations'!$H$23:$N$23,0))+'Input| Projects'!$AA706*INDEX('Input| Escalations'!$H$35:$N$35,MATCH('Calc| Project Costs'!Q$9,'Input| Escalations'!$H$23:$N$23,0))+1</f>
        <v>1</v>
      </c>
      <c r="R706" s="192">
        <f>'Input| Projects'!$Y706*INDEX('Input| Escalations'!$H$33:$N$33,MATCH('Calc| Project Costs'!R$9,'Input| Escalations'!$H$23:$N$23,0))+'Input| Projects'!$Z706*INDEX('Input| Escalations'!$H$34:$N$34,MATCH('Calc| Project Costs'!R$9,'Input| Escalations'!$H$23:$N$23,0))+'Input| Projects'!$AA706*INDEX('Input| Escalations'!$H$35:$N$35,MATCH('Calc| Project Costs'!R$9,'Input| Escalations'!$H$23:$N$23,0))+1</f>
        <v>1</v>
      </c>
      <c r="S706" s="192">
        <f>'Input| Projects'!$Y706*INDEX('Input| Escalations'!$H$33:$N$33,MATCH('Calc| Project Costs'!S$9,'Input| Escalations'!$H$23:$N$23,0))+'Input| Projects'!$Z706*INDEX('Input| Escalations'!$H$34:$N$34,MATCH('Calc| Project Costs'!S$9,'Input| Escalations'!$H$23:$N$23,0))+'Input| Projects'!$AA706*INDEX('Input| Escalations'!$H$35:$N$35,MATCH('Calc| Project Costs'!S$9,'Input| Escalations'!$H$23:$N$23,0))+1</f>
        <v>1</v>
      </c>
      <c r="T706" s="192">
        <f>'Input| Projects'!$Y706*INDEX('Input| Escalations'!$H$33:$N$33,MATCH('Calc| Project Costs'!T$9,'Input| Escalations'!$H$23:$N$23,0))+'Input| Projects'!$Z706*INDEX('Input| Escalations'!$H$34:$N$34,MATCH('Calc| Project Costs'!T$9,'Input| Escalations'!$H$23:$N$23,0))+'Input| Projects'!$AA706*INDEX('Input| Escalations'!$H$35:$N$35,MATCH('Calc| Project Costs'!T$9,'Input| Escalations'!$H$23:$N$23,0))+1</f>
        <v>1</v>
      </c>
      <c r="U706" s="106"/>
      <c r="V706" s="186">
        <f t="shared" si="329"/>
        <v>0</v>
      </c>
      <c r="W706" s="186">
        <f t="shared" si="330"/>
        <v>0</v>
      </c>
      <c r="X706" s="186">
        <f t="shared" si="331"/>
        <v>0</v>
      </c>
      <c r="Y706" s="186">
        <f t="shared" si="307"/>
        <v>0</v>
      </c>
      <c r="Z706" s="186">
        <f t="shared" si="308"/>
        <v>0</v>
      </c>
      <c r="AA706" s="186">
        <f t="shared" si="309"/>
        <v>0</v>
      </c>
      <c r="AB706" s="186">
        <f t="shared" si="310"/>
        <v>0</v>
      </c>
      <c r="AC706" s="106"/>
      <c r="AD706" s="186">
        <f>'Input| Projects'!Q706*N706*'Input| Escalations'!$K$19</f>
        <v>0</v>
      </c>
      <c r="AE706" s="186">
        <f>'Input| Projects'!R706*O706*'Input| Escalations'!$K$19</f>
        <v>0</v>
      </c>
      <c r="AF706" s="186">
        <f>'Input| Projects'!S706*P706*'Input| Escalations'!$K$19</f>
        <v>0</v>
      </c>
      <c r="AG706" s="186">
        <f>'Input| Projects'!T706*Q706*'Input| Escalations'!$K$19</f>
        <v>0</v>
      </c>
      <c r="AH706" s="186">
        <f>'Input| Projects'!U706*R706*'Input| Escalations'!$K$19</f>
        <v>0</v>
      </c>
      <c r="AI706" s="186">
        <f>'Input| Projects'!V706*S706*'Input| Escalations'!$K$19</f>
        <v>0</v>
      </c>
      <c r="AJ706" s="186">
        <f>'Input| Projects'!W706*T706*'Input| Escalations'!$K$19</f>
        <v>0</v>
      </c>
      <c r="AK706" s="106"/>
      <c r="AL706" s="186" t="str">
        <f>IFERROR(IF('Input| Overheads'!$C$42="Direct costs",SUMPRODUCT(--('Input| Projects'!$AC706="Yes"),'Calc| Overheads Allocation'!C$8,'Calc| Project Costs'!V706),IF('Input| Overheads'!$C$42="Internal labour",SUMPRODUCT(--('Input| Projects'!$AC706="Yes"),'Calc| Overheads Allocation'!C$8,'Calc| Project Costs'!V706,'Input| Projects'!$Y706),IF('Input| Overheads'!$C$42="DNSP defined",SUMPRODUCT(--('Input| Projects'!$AC706="Yes"),'Calc| Overheads Allocation'!C$61,'Input| Projects'!$AF706),""))),"")</f>
        <v/>
      </c>
      <c r="AM706" s="186" t="str">
        <f>IFERROR(IF('Input| Overheads'!$C$42="Direct costs",SUMPRODUCT(--('Input| Projects'!$AC706="Yes"),'Calc| Overheads Allocation'!D$8,'Calc| Project Costs'!W706),IF('Input| Overheads'!$C$42="Internal labour",SUMPRODUCT(--('Input| Projects'!$AC706="Yes"),'Calc| Overheads Allocation'!D$8,'Calc| Project Costs'!W706,'Input| Projects'!$Y706),IF('Input| Overheads'!$C$42="DNSP defined",SUMPRODUCT(--('Input| Projects'!$AC706="Yes"),'Calc| Overheads Allocation'!D$61,'Input| Projects'!$AF706),""))),"")</f>
        <v/>
      </c>
      <c r="AN706" s="186" t="str">
        <f>IFERROR(IF('Input| Overheads'!$C$42="Direct costs",SUMPRODUCT(--('Input| Projects'!$AC706="Yes"),'Calc| Overheads Allocation'!E$8,'Calc| Project Costs'!X706),IF('Input| Overheads'!$C$42="Internal labour",SUMPRODUCT(--('Input| Projects'!$AC706="Yes"),'Calc| Overheads Allocation'!E$8,'Calc| Project Costs'!X706,'Input| Projects'!$Y706),IF('Input| Overheads'!$C$42="DNSP defined",SUMPRODUCT(--('Input| Projects'!$AC706="Yes"),'Calc| Overheads Allocation'!E$61,'Input| Projects'!$AF706),""))),"")</f>
        <v/>
      </c>
      <c r="AO706" s="186" t="str">
        <f>IFERROR(IF('Input| Overheads'!$C$42="Direct costs",SUMPRODUCT(--('Input| Projects'!$AC706="Yes"),'Calc| Overheads Allocation'!F$8,'Calc| Project Costs'!Y706),IF('Input| Overheads'!$C$42="Internal labour",SUMPRODUCT(--('Input| Projects'!$AC706="Yes"),'Calc| Overheads Allocation'!F$8,'Calc| Project Costs'!Y706,'Input| Projects'!$Y706),IF('Input| Overheads'!$C$42="DNSP defined",SUMPRODUCT(--('Input| Projects'!$AC706="Yes"),'Calc| Overheads Allocation'!F$61,'Input| Projects'!$AF706),""))),"")</f>
        <v/>
      </c>
      <c r="AP706" s="186" t="str">
        <f>IFERROR(IF('Input| Overheads'!$C$42="Direct costs",SUMPRODUCT(--('Input| Projects'!$AC706="Yes"),'Calc| Overheads Allocation'!G$8,'Calc| Project Costs'!Z706),IF('Input| Overheads'!$C$42="Internal labour",SUMPRODUCT(--('Input| Projects'!$AC706="Yes"),'Calc| Overheads Allocation'!G$8,'Calc| Project Costs'!Z706,'Input| Projects'!$Y706),IF('Input| Overheads'!$C$42="DNSP defined",SUMPRODUCT(--('Input| Projects'!$AC706="Yes"),'Calc| Overheads Allocation'!G$61,'Input| Projects'!$AF706),""))),"")</f>
        <v/>
      </c>
      <c r="AQ706" s="186" t="str">
        <f>IFERROR(IF('Input| Overheads'!$C$42="Direct costs",SUMPRODUCT(--('Input| Projects'!$AC706="Yes"),'Calc| Overheads Allocation'!H$8,'Calc| Project Costs'!AA706),IF('Input| Overheads'!$C$42="Internal labour",SUMPRODUCT(--('Input| Projects'!$AC706="Yes"),'Calc| Overheads Allocation'!H$8,'Calc| Project Costs'!AA706,'Input| Projects'!$Y706),IF('Input| Overheads'!$C$42="DNSP defined",SUMPRODUCT(--('Input| Projects'!$AC706="Yes"),'Calc| Overheads Allocation'!H$61,'Input| Projects'!$AF706),""))),"")</f>
        <v/>
      </c>
      <c r="AR706" s="186" t="str">
        <f>IFERROR(IF('Input| Overheads'!$C$42="Direct costs",SUMPRODUCT(--('Input| Projects'!$AC706="Yes"),'Calc| Overheads Allocation'!I$8,'Calc| Project Costs'!AB706),IF('Input| Overheads'!$C$42="Internal labour",SUMPRODUCT(--('Input| Projects'!$AC706="Yes"),'Calc| Overheads Allocation'!I$8,'Calc| Project Costs'!AB706,'Input| Projects'!$Y706),IF('Input| Overheads'!$C$42="DNSP defined",SUMPRODUCT(--('Input| Projects'!$AC706="Yes"),'Calc| Overheads Allocation'!I$61,'Input| Projects'!$AF706),""))),"")</f>
        <v/>
      </c>
      <c r="AS706" s="106"/>
      <c r="AT706" s="186" t="str">
        <f>IFERROR(IF('Input| Overheads'!$C$42="Direct costs",SUMPRODUCT(--('Input| Projects'!$AD706="Yes"),'Calc| Overheads Allocation'!C$9,'Calc| Project Costs'!V706),IF('Input| Overheads'!$C$42="Internal labour",SUMPRODUCT(--('Input| Projects'!$AD706="Yes"),'Calc| Overheads Allocation'!C$9,'Calc| Project Costs'!V706,'Input| Projects'!$Y706),IF('Input| Overheads'!$C$42="DNSP defined",SUMPRODUCT(--('Input| Projects'!$AD706="Yes"),'Calc| Overheads Allocation'!C$62,'Input| Projects'!$AG706),""))),"")</f>
        <v/>
      </c>
      <c r="AU706" s="186" t="str">
        <f>IFERROR(IF('Input| Overheads'!$C$42="Direct costs",SUMPRODUCT(--('Input| Projects'!$AD706="Yes"),'Calc| Overheads Allocation'!D$9,'Calc| Project Costs'!W706),IF('Input| Overheads'!$C$42="Internal labour",SUMPRODUCT(--('Input| Projects'!$AD706="Yes"),'Calc| Overheads Allocation'!D$9,'Calc| Project Costs'!W706,'Input| Projects'!$Y706),IF('Input| Overheads'!$C$42="DNSP defined",SUMPRODUCT(--('Input| Projects'!$AD706="Yes"),'Calc| Overheads Allocation'!D$62,'Input| Projects'!$AG706),""))),"")</f>
        <v/>
      </c>
      <c r="AV706" s="186" t="str">
        <f>IFERROR(IF('Input| Overheads'!$C$42="Direct costs",SUMPRODUCT(--('Input| Projects'!$AD706="Yes"),'Calc| Overheads Allocation'!E$9,'Calc| Project Costs'!X706),IF('Input| Overheads'!$C$42="Internal labour",SUMPRODUCT(--('Input| Projects'!$AD706="Yes"),'Calc| Overheads Allocation'!E$9,'Calc| Project Costs'!X706,'Input| Projects'!$Y706),IF('Input| Overheads'!$C$42="DNSP defined",SUMPRODUCT(--('Input| Projects'!$AD706="Yes"),'Calc| Overheads Allocation'!E$62,'Input| Projects'!$AG706),""))),"")</f>
        <v/>
      </c>
      <c r="AW706" s="186" t="str">
        <f>IFERROR(IF('Input| Overheads'!$C$42="Direct costs",SUMPRODUCT(--('Input| Projects'!$AD706="Yes"),'Calc| Overheads Allocation'!F$9,'Calc| Project Costs'!Y706),IF('Input| Overheads'!$C$42="Internal labour",SUMPRODUCT(--('Input| Projects'!$AD706="Yes"),'Calc| Overheads Allocation'!F$9,'Calc| Project Costs'!Y706,'Input| Projects'!$Y706),IF('Input| Overheads'!$C$42="DNSP defined",SUMPRODUCT(--('Input| Projects'!$AD706="Yes"),'Calc| Overheads Allocation'!F$62,'Input| Projects'!$AG706),""))),"")</f>
        <v/>
      </c>
      <c r="AX706" s="186" t="str">
        <f>IFERROR(IF('Input| Overheads'!$C$42="Direct costs",SUMPRODUCT(--('Input| Projects'!$AD706="Yes"),'Calc| Overheads Allocation'!G$9,'Calc| Project Costs'!Z706),IF('Input| Overheads'!$C$42="Internal labour",SUMPRODUCT(--('Input| Projects'!$AD706="Yes"),'Calc| Overheads Allocation'!G$9,'Calc| Project Costs'!Z706,'Input| Projects'!$Y706),IF('Input| Overheads'!$C$42="DNSP defined",SUMPRODUCT(--('Input| Projects'!$AD706="Yes"),'Calc| Overheads Allocation'!G$62,'Input| Projects'!$AG706),""))),"")</f>
        <v/>
      </c>
      <c r="AY706" s="186" t="str">
        <f>IFERROR(IF('Input| Overheads'!$C$42="Direct costs",SUMPRODUCT(--('Input| Projects'!$AD706="Yes"),'Calc| Overheads Allocation'!H$9,'Calc| Project Costs'!AA706),IF('Input| Overheads'!$C$42="Internal labour",SUMPRODUCT(--('Input| Projects'!$AD706="Yes"),'Calc| Overheads Allocation'!H$9,'Calc| Project Costs'!AA706,'Input| Projects'!$Y706),IF('Input| Overheads'!$C$42="DNSP defined",SUMPRODUCT(--('Input| Projects'!$AD706="Yes"),'Calc| Overheads Allocation'!H$62,'Input| Projects'!$AG706),""))),"")</f>
        <v/>
      </c>
      <c r="AZ706" s="186" t="str">
        <f>IFERROR(IF('Input| Overheads'!$C$42="Direct costs",SUMPRODUCT(--('Input| Projects'!$AD706="Yes"),'Calc| Overheads Allocation'!I$9,'Calc| Project Costs'!AB706),IF('Input| Overheads'!$C$42="Internal labour",SUMPRODUCT(--('Input| Projects'!$AD706="Yes"),'Calc| Overheads Allocation'!I$9,'Calc| Project Costs'!AB706,'Input| Projects'!$Y706),IF('Input| Overheads'!$C$42="DNSP defined",SUMPRODUCT(--('Input| Projects'!$AD706="Yes"),'Calc| Overheads Allocation'!I$62,'Input| Projects'!$AG706),""))),"")</f>
        <v/>
      </c>
      <c r="BA706" s="106"/>
      <c r="BB706" s="186">
        <f t="shared" si="332"/>
        <v>0</v>
      </c>
      <c r="BC706" s="186">
        <f t="shared" si="333"/>
        <v>0</v>
      </c>
      <c r="BD706" s="186">
        <f t="shared" si="334"/>
        <v>0</v>
      </c>
      <c r="BE706" s="186">
        <f t="shared" si="311"/>
        <v>0</v>
      </c>
      <c r="BF706" s="186">
        <f t="shared" si="312"/>
        <v>0</v>
      </c>
      <c r="BG706" s="186">
        <f t="shared" si="313"/>
        <v>0</v>
      </c>
      <c r="BH706" s="186">
        <f t="shared" si="314"/>
        <v>0</v>
      </c>
      <c r="BI706" s="97"/>
      <c r="BJ706" s="186" t="str">
        <f t="shared" si="315"/>
        <v/>
      </c>
      <c r="BK706" s="186" t="str">
        <f t="shared" si="316"/>
        <v/>
      </c>
      <c r="BL706" s="186" t="str">
        <f t="shared" si="317"/>
        <v/>
      </c>
      <c r="BM706" s="186" t="str">
        <f t="shared" si="318"/>
        <v/>
      </c>
      <c r="BN706" s="186" t="str">
        <f t="shared" si="319"/>
        <v/>
      </c>
      <c r="BO706" s="186" t="str">
        <f t="shared" si="320"/>
        <v/>
      </c>
      <c r="BP706" s="186" t="str">
        <f t="shared" si="321"/>
        <v/>
      </c>
      <c r="BQ706" s="97"/>
      <c r="BR706" s="186">
        <f t="shared" si="322"/>
        <v>0</v>
      </c>
      <c r="BS706" s="186">
        <f t="shared" si="323"/>
        <v>0</v>
      </c>
      <c r="BT706" s="222">
        <f t="shared" si="324"/>
        <v>0</v>
      </c>
      <c r="BU706" s="222">
        <f t="shared" si="325"/>
        <v>0</v>
      </c>
      <c r="BV706" s="222">
        <f t="shared" si="326"/>
        <v>0</v>
      </c>
      <c r="BW706" s="222">
        <f t="shared" si="327"/>
        <v>0</v>
      </c>
      <c r="BX706" s="222">
        <f t="shared" si="328"/>
        <v>0</v>
      </c>
      <c r="BY706" s="106"/>
      <c r="BZ706" s="197" t="str">
        <f>IF(SUMIF('Input| Projects'!$AS$8:$CP$8,"Dx",'Input| Projects'!$AS706:$CP706)=0,"",SUMIF('Input| Projects'!$AS$8:$CP$8,"Dx",'Input| Projects'!$AS706:$CP706))</f>
        <v/>
      </c>
      <c r="CA706" s="197" t="str">
        <f>IF(SUMIF('Input| Projects'!$AS$8:$CP$8,"Tx",'Input| Projects'!$AS706:$CP706)=0,"",SUMIF('Input| Projects'!$AS$8:$CP$8,"Tx",'Input| Projects'!$AS706:$CP706))</f>
        <v/>
      </c>
      <c r="CB706" s="150" t="str">
        <f t="shared" si="335"/>
        <v/>
      </c>
    </row>
    <row r="707" spans="2:80" x14ac:dyDescent="0.2">
      <c r="B707" s="201">
        <f>IFERROR('Input| Projects'!B707,"")</f>
        <v>698</v>
      </c>
      <c r="C707" s="42" t="str">
        <f>IFERROR(IF('Input| Projects'!C707="","",'Input| Projects'!C707),"")</f>
        <v/>
      </c>
      <c r="D707" s="42" t="str">
        <f>IFERROR(IF('Input| Projects'!D707="","",'Input| Projects'!D707),"")</f>
        <v/>
      </c>
      <c r="E707" s="104"/>
      <c r="F707" s="190">
        <f>IFERROR('Input| Projects'!I707*'Input| Escalations'!$K$19,"")</f>
        <v>0</v>
      </c>
      <c r="G707" s="190">
        <f>IFERROR('Input| Projects'!J707*'Input| Escalations'!$K$19,"")</f>
        <v>0</v>
      </c>
      <c r="H707" s="190">
        <f>IFERROR('Input| Projects'!K707*'Input| Escalations'!$K$19,"")</f>
        <v>0</v>
      </c>
      <c r="I707" s="190">
        <f>IFERROR('Input| Projects'!L707*'Input| Escalations'!$K$19,"")</f>
        <v>0</v>
      </c>
      <c r="J707" s="190">
        <f>IFERROR('Input| Projects'!M707*'Input| Escalations'!$K$19,"")</f>
        <v>0</v>
      </c>
      <c r="K707" s="190">
        <f>IFERROR('Input| Projects'!N707*'Input| Escalations'!$K$19,"")</f>
        <v>0</v>
      </c>
      <c r="L707" s="190">
        <f>IFERROR('Input| Projects'!O707*'Input| Escalations'!$K$19,"")</f>
        <v>0</v>
      </c>
      <c r="M707" s="150" t="str">
        <f>IF(ABS(SUM(F707:L707)-(SUM('Input| Projects'!I707:O707)*'Input| Escalations'!$K$19))&lt;0.0000001,"",1)</f>
        <v/>
      </c>
      <c r="N707" s="192">
        <f>'Input| Projects'!$Y707*INDEX('Input| Escalations'!$H$33:$N$33,MATCH('Calc| Project Costs'!N$9,'Input| Escalations'!$H$23:$N$23,0))+'Input| Projects'!$Z707*INDEX('Input| Escalations'!$H$34:$N$34,MATCH('Calc| Project Costs'!N$9,'Input| Escalations'!$H$23:$N$23,0))+'Input| Projects'!$AA707*INDEX('Input| Escalations'!$H$35:$N$35,MATCH('Calc| Project Costs'!N$9,'Input| Escalations'!$H$23:$N$23,0))+1</f>
        <v>1</v>
      </c>
      <c r="O707" s="192">
        <f>'Input| Projects'!$Y707*INDEX('Input| Escalations'!$H$33:$N$33,MATCH('Calc| Project Costs'!O$9,'Input| Escalations'!$H$23:$N$23,0))+'Input| Projects'!$Z707*INDEX('Input| Escalations'!$H$34:$N$34,MATCH('Calc| Project Costs'!O$9,'Input| Escalations'!$H$23:$N$23,0))+'Input| Projects'!$AA707*INDEX('Input| Escalations'!$H$35:$N$35,MATCH('Calc| Project Costs'!O$9,'Input| Escalations'!$H$23:$N$23,0))+1</f>
        <v>1</v>
      </c>
      <c r="P707" s="192">
        <f>'Input| Projects'!$Y707*INDEX('Input| Escalations'!$H$33:$N$33,MATCH('Calc| Project Costs'!P$9,'Input| Escalations'!$H$23:$N$23,0))+'Input| Projects'!$Z707*INDEX('Input| Escalations'!$H$34:$N$34,MATCH('Calc| Project Costs'!P$9,'Input| Escalations'!$H$23:$N$23,0))+'Input| Projects'!$AA707*INDEX('Input| Escalations'!$H$35:$N$35,MATCH('Calc| Project Costs'!P$9,'Input| Escalations'!$H$23:$N$23,0))+1</f>
        <v>1</v>
      </c>
      <c r="Q707" s="192">
        <f>'Input| Projects'!$Y707*INDEX('Input| Escalations'!$H$33:$N$33,MATCH('Calc| Project Costs'!Q$9,'Input| Escalations'!$H$23:$N$23,0))+'Input| Projects'!$Z707*INDEX('Input| Escalations'!$H$34:$N$34,MATCH('Calc| Project Costs'!Q$9,'Input| Escalations'!$H$23:$N$23,0))+'Input| Projects'!$AA707*INDEX('Input| Escalations'!$H$35:$N$35,MATCH('Calc| Project Costs'!Q$9,'Input| Escalations'!$H$23:$N$23,0))+1</f>
        <v>1</v>
      </c>
      <c r="R707" s="192">
        <f>'Input| Projects'!$Y707*INDEX('Input| Escalations'!$H$33:$N$33,MATCH('Calc| Project Costs'!R$9,'Input| Escalations'!$H$23:$N$23,0))+'Input| Projects'!$Z707*INDEX('Input| Escalations'!$H$34:$N$34,MATCH('Calc| Project Costs'!R$9,'Input| Escalations'!$H$23:$N$23,0))+'Input| Projects'!$AA707*INDEX('Input| Escalations'!$H$35:$N$35,MATCH('Calc| Project Costs'!R$9,'Input| Escalations'!$H$23:$N$23,0))+1</f>
        <v>1</v>
      </c>
      <c r="S707" s="192">
        <f>'Input| Projects'!$Y707*INDEX('Input| Escalations'!$H$33:$N$33,MATCH('Calc| Project Costs'!S$9,'Input| Escalations'!$H$23:$N$23,0))+'Input| Projects'!$Z707*INDEX('Input| Escalations'!$H$34:$N$34,MATCH('Calc| Project Costs'!S$9,'Input| Escalations'!$H$23:$N$23,0))+'Input| Projects'!$AA707*INDEX('Input| Escalations'!$H$35:$N$35,MATCH('Calc| Project Costs'!S$9,'Input| Escalations'!$H$23:$N$23,0))+1</f>
        <v>1</v>
      </c>
      <c r="T707" s="192">
        <f>'Input| Projects'!$Y707*INDEX('Input| Escalations'!$H$33:$N$33,MATCH('Calc| Project Costs'!T$9,'Input| Escalations'!$H$23:$N$23,0))+'Input| Projects'!$Z707*INDEX('Input| Escalations'!$H$34:$N$34,MATCH('Calc| Project Costs'!T$9,'Input| Escalations'!$H$23:$N$23,0))+'Input| Projects'!$AA707*INDEX('Input| Escalations'!$H$35:$N$35,MATCH('Calc| Project Costs'!T$9,'Input| Escalations'!$H$23:$N$23,0))+1</f>
        <v>1</v>
      </c>
      <c r="U707" s="106"/>
      <c r="V707" s="186">
        <f t="shared" si="329"/>
        <v>0</v>
      </c>
      <c r="W707" s="186">
        <f t="shared" si="330"/>
        <v>0</v>
      </c>
      <c r="X707" s="186">
        <f t="shared" si="331"/>
        <v>0</v>
      </c>
      <c r="Y707" s="186">
        <f t="shared" si="307"/>
        <v>0</v>
      </c>
      <c r="Z707" s="186">
        <f t="shared" si="308"/>
        <v>0</v>
      </c>
      <c r="AA707" s="186">
        <f t="shared" si="309"/>
        <v>0</v>
      </c>
      <c r="AB707" s="186">
        <f t="shared" si="310"/>
        <v>0</v>
      </c>
      <c r="AC707" s="106"/>
      <c r="AD707" s="186">
        <f>'Input| Projects'!Q707*N707*'Input| Escalations'!$K$19</f>
        <v>0</v>
      </c>
      <c r="AE707" s="186">
        <f>'Input| Projects'!R707*O707*'Input| Escalations'!$K$19</f>
        <v>0</v>
      </c>
      <c r="AF707" s="186">
        <f>'Input| Projects'!S707*P707*'Input| Escalations'!$K$19</f>
        <v>0</v>
      </c>
      <c r="AG707" s="186">
        <f>'Input| Projects'!T707*Q707*'Input| Escalations'!$K$19</f>
        <v>0</v>
      </c>
      <c r="AH707" s="186">
        <f>'Input| Projects'!U707*R707*'Input| Escalations'!$K$19</f>
        <v>0</v>
      </c>
      <c r="AI707" s="186">
        <f>'Input| Projects'!V707*S707*'Input| Escalations'!$K$19</f>
        <v>0</v>
      </c>
      <c r="AJ707" s="186">
        <f>'Input| Projects'!W707*T707*'Input| Escalations'!$K$19</f>
        <v>0</v>
      </c>
      <c r="AK707" s="106"/>
      <c r="AL707" s="186" t="str">
        <f>IFERROR(IF('Input| Overheads'!$C$42="Direct costs",SUMPRODUCT(--('Input| Projects'!$AC707="Yes"),'Calc| Overheads Allocation'!C$8,'Calc| Project Costs'!V707),IF('Input| Overheads'!$C$42="Internal labour",SUMPRODUCT(--('Input| Projects'!$AC707="Yes"),'Calc| Overheads Allocation'!C$8,'Calc| Project Costs'!V707,'Input| Projects'!$Y707),IF('Input| Overheads'!$C$42="DNSP defined",SUMPRODUCT(--('Input| Projects'!$AC707="Yes"),'Calc| Overheads Allocation'!C$61,'Input| Projects'!$AF707),""))),"")</f>
        <v/>
      </c>
      <c r="AM707" s="186" t="str">
        <f>IFERROR(IF('Input| Overheads'!$C$42="Direct costs",SUMPRODUCT(--('Input| Projects'!$AC707="Yes"),'Calc| Overheads Allocation'!D$8,'Calc| Project Costs'!W707),IF('Input| Overheads'!$C$42="Internal labour",SUMPRODUCT(--('Input| Projects'!$AC707="Yes"),'Calc| Overheads Allocation'!D$8,'Calc| Project Costs'!W707,'Input| Projects'!$Y707),IF('Input| Overheads'!$C$42="DNSP defined",SUMPRODUCT(--('Input| Projects'!$AC707="Yes"),'Calc| Overheads Allocation'!D$61,'Input| Projects'!$AF707),""))),"")</f>
        <v/>
      </c>
      <c r="AN707" s="186" t="str">
        <f>IFERROR(IF('Input| Overheads'!$C$42="Direct costs",SUMPRODUCT(--('Input| Projects'!$AC707="Yes"),'Calc| Overheads Allocation'!E$8,'Calc| Project Costs'!X707),IF('Input| Overheads'!$C$42="Internal labour",SUMPRODUCT(--('Input| Projects'!$AC707="Yes"),'Calc| Overheads Allocation'!E$8,'Calc| Project Costs'!X707,'Input| Projects'!$Y707),IF('Input| Overheads'!$C$42="DNSP defined",SUMPRODUCT(--('Input| Projects'!$AC707="Yes"),'Calc| Overheads Allocation'!E$61,'Input| Projects'!$AF707),""))),"")</f>
        <v/>
      </c>
      <c r="AO707" s="186" t="str">
        <f>IFERROR(IF('Input| Overheads'!$C$42="Direct costs",SUMPRODUCT(--('Input| Projects'!$AC707="Yes"),'Calc| Overheads Allocation'!F$8,'Calc| Project Costs'!Y707),IF('Input| Overheads'!$C$42="Internal labour",SUMPRODUCT(--('Input| Projects'!$AC707="Yes"),'Calc| Overheads Allocation'!F$8,'Calc| Project Costs'!Y707,'Input| Projects'!$Y707),IF('Input| Overheads'!$C$42="DNSP defined",SUMPRODUCT(--('Input| Projects'!$AC707="Yes"),'Calc| Overheads Allocation'!F$61,'Input| Projects'!$AF707),""))),"")</f>
        <v/>
      </c>
      <c r="AP707" s="186" t="str">
        <f>IFERROR(IF('Input| Overheads'!$C$42="Direct costs",SUMPRODUCT(--('Input| Projects'!$AC707="Yes"),'Calc| Overheads Allocation'!G$8,'Calc| Project Costs'!Z707),IF('Input| Overheads'!$C$42="Internal labour",SUMPRODUCT(--('Input| Projects'!$AC707="Yes"),'Calc| Overheads Allocation'!G$8,'Calc| Project Costs'!Z707,'Input| Projects'!$Y707),IF('Input| Overheads'!$C$42="DNSP defined",SUMPRODUCT(--('Input| Projects'!$AC707="Yes"),'Calc| Overheads Allocation'!G$61,'Input| Projects'!$AF707),""))),"")</f>
        <v/>
      </c>
      <c r="AQ707" s="186" t="str">
        <f>IFERROR(IF('Input| Overheads'!$C$42="Direct costs",SUMPRODUCT(--('Input| Projects'!$AC707="Yes"),'Calc| Overheads Allocation'!H$8,'Calc| Project Costs'!AA707),IF('Input| Overheads'!$C$42="Internal labour",SUMPRODUCT(--('Input| Projects'!$AC707="Yes"),'Calc| Overheads Allocation'!H$8,'Calc| Project Costs'!AA707,'Input| Projects'!$Y707),IF('Input| Overheads'!$C$42="DNSP defined",SUMPRODUCT(--('Input| Projects'!$AC707="Yes"),'Calc| Overheads Allocation'!H$61,'Input| Projects'!$AF707),""))),"")</f>
        <v/>
      </c>
      <c r="AR707" s="186" t="str">
        <f>IFERROR(IF('Input| Overheads'!$C$42="Direct costs",SUMPRODUCT(--('Input| Projects'!$AC707="Yes"),'Calc| Overheads Allocation'!I$8,'Calc| Project Costs'!AB707),IF('Input| Overheads'!$C$42="Internal labour",SUMPRODUCT(--('Input| Projects'!$AC707="Yes"),'Calc| Overheads Allocation'!I$8,'Calc| Project Costs'!AB707,'Input| Projects'!$Y707),IF('Input| Overheads'!$C$42="DNSP defined",SUMPRODUCT(--('Input| Projects'!$AC707="Yes"),'Calc| Overheads Allocation'!I$61,'Input| Projects'!$AF707),""))),"")</f>
        <v/>
      </c>
      <c r="AS707" s="106"/>
      <c r="AT707" s="186" t="str">
        <f>IFERROR(IF('Input| Overheads'!$C$42="Direct costs",SUMPRODUCT(--('Input| Projects'!$AD707="Yes"),'Calc| Overheads Allocation'!C$9,'Calc| Project Costs'!V707),IF('Input| Overheads'!$C$42="Internal labour",SUMPRODUCT(--('Input| Projects'!$AD707="Yes"),'Calc| Overheads Allocation'!C$9,'Calc| Project Costs'!V707,'Input| Projects'!$Y707),IF('Input| Overheads'!$C$42="DNSP defined",SUMPRODUCT(--('Input| Projects'!$AD707="Yes"),'Calc| Overheads Allocation'!C$62,'Input| Projects'!$AG707),""))),"")</f>
        <v/>
      </c>
      <c r="AU707" s="186" t="str">
        <f>IFERROR(IF('Input| Overheads'!$C$42="Direct costs",SUMPRODUCT(--('Input| Projects'!$AD707="Yes"),'Calc| Overheads Allocation'!D$9,'Calc| Project Costs'!W707),IF('Input| Overheads'!$C$42="Internal labour",SUMPRODUCT(--('Input| Projects'!$AD707="Yes"),'Calc| Overheads Allocation'!D$9,'Calc| Project Costs'!W707,'Input| Projects'!$Y707),IF('Input| Overheads'!$C$42="DNSP defined",SUMPRODUCT(--('Input| Projects'!$AD707="Yes"),'Calc| Overheads Allocation'!D$62,'Input| Projects'!$AG707),""))),"")</f>
        <v/>
      </c>
      <c r="AV707" s="186" t="str">
        <f>IFERROR(IF('Input| Overheads'!$C$42="Direct costs",SUMPRODUCT(--('Input| Projects'!$AD707="Yes"),'Calc| Overheads Allocation'!E$9,'Calc| Project Costs'!X707),IF('Input| Overheads'!$C$42="Internal labour",SUMPRODUCT(--('Input| Projects'!$AD707="Yes"),'Calc| Overheads Allocation'!E$9,'Calc| Project Costs'!X707,'Input| Projects'!$Y707),IF('Input| Overheads'!$C$42="DNSP defined",SUMPRODUCT(--('Input| Projects'!$AD707="Yes"),'Calc| Overheads Allocation'!E$62,'Input| Projects'!$AG707),""))),"")</f>
        <v/>
      </c>
      <c r="AW707" s="186" t="str">
        <f>IFERROR(IF('Input| Overheads'!$C$42="Direct costs",SUMPRODUCT(--('Input| Projects'!$AD707="Yes"),'Calc| Overheads Allocation'!F$9,'Calc| Project Costs'!Y707),IF('Input| Overheads'!$C$42="Internal labour",SUMPRODUCT(--('Input| Projects'!$AD707="Yes"),'Calc| Overheads Allocation'!F$9,'Calc| Project Costs'!Y707,'Input| Projects'!$Y707),IF('Input| Overheads'!$C$42="DNSP defined",SUMPRODUCT(--('Input| Projects'!$AD707="Yes"),'Calc| Overheads Allocation'!F$62,'Input| Projects'!$AG707),""))),"")</f>
        <v/>
      </c>
      <c r="AX707" s="186" t="str">
        <f>IFERROR(IF('Input| Overheads'!$C$42="Direct costs",SUMPRODUCT(--('Input| Projects'!$AD707="Yes"),'Calc| Overheads Allocation'!G$9,'Calc| Project Costs'!Z707),IF('Input| Overheads'!$C$42="Internal labour",SUMPRODUCT(--('Input| Projects'!$AD707="Yes"),'Calc| Overheads Allocation'!G$9,'Calc| Project Costs'!Z707,'Input| Projects'!$Y707),IF('Input| Overheads'!$C$42="DNSP defined",SUMPRODUCT(--('Input| Projects'!$AD707="Yes"),'Calc| Overheads Allocation'!G$62,'Input| Projects'!$AG707),""))),"")</f>
        <v/>
      </c>
      <c r="AY707" s="186" t="str">
        <f>IFERROR(IF('Input| Overheads'!$C$42="Direct costs",SUMPRODUCT(--('Input| Projects'!$AD707="Yes"),'Calc| Overheads Allocation'!H$9,'Calc| Project Costs'!AA707),IF('Input| Overheads'!$C$42="Internal labour",SUMPRODUCT(--('Input| Projects'!$AD707="Yes"),'Calc| Overheads Allocation'!H$9,'Calc| Project Costs'!AA707,'Input| Projects'!$Y707),IF('Input| Overheads'!$C$42="DNSP defined",SUMPRODUCT(--('Input| Projects'!$AD707="Yes"),'Calc| Overheads Allocation'!H$62,'Input| Projects'!$AG707),""))),"")</f>
        <v/>
      </c>
      <c r="AZ707" s="186" t="str">
        <f>IFERROR(IF('Input| Overheads'!$C$42="Direct costs",SUMPRODUCT(--('Input| Projects'!$AD707="Yes"),'Calc| Overheads Allocation'!I$9,'Calc| Project Costs'!AB707),IF('Input| Overheads'!$C$42="Internal labour",SUMPRODUCT(--('Input| Projects'!$AD707="Yes"),'Calc| Overheads Allocation'!I$9,'Calc| Project Costs'!AB707,'Input| Projects'!$Y707),IF('Input| Overheads'!$C$42="DNSP defined",SUMPRODUCT(--('Input| Projects'!$AD707="Yes"),'Calc| Overheads Allocation'!I$62,'Input| Projects'!$AG707),""))),"")</f>
        <v/>
      </c>
      <c r="BA707" s="106"/>
      <c r="BB707" s="186">
        <f t="shared" si="332"/>
        <v>0</v>
      </c>
      <c r="BC707" s="186">
        <f t="shared" si="333"/>
        <v>0</v>
      </c>
      <c r="BD707" s="186">
        <f t="shared" si="334"/>
        <v>0</v>
      </c>
      <c r="BE707" s="186">
        <f t="shared" si="311"/>
        <v>0</v>
      </c>
      <c r="BF707" s="186">
        <f t="shared" si="312"/>
        <v>0</v>
      </c>
      <c r="BG707" s="186">
        <f t="shared" si="313"/>
        <v>0</v>
      </c>
      <c r="BH707" s="186">
        <f t="shared" si="314"/>
        <v>0</v>
      </c>
      <c r="BI707" s="97"/>
      <c r="BJ707" s="186" t="str">
        <f t="shared" si="315"/>
        <v/>
      </c>
      <c r="BK707" s="186" t="str">
        <f t="shared" si="316"/>
        <v/>
      </c>
      <c r="BL707" s="186" t="str">
        <f t="shared" si="317"/>
        <v/>
      </c>
      <c r="BM707" s="186" t="str">
        <f t="shared" si="318"/>
        <v/>
      </c>
      <c r="BN707" s="186" t="str">
        <f t="shared" si="319"/>
        <v/>
      </c>
      <c r="BO707" s="186" t="str">
        <f t="shared" si="320"/>
        <v/>
      </c>
      <c r="BP707" s="186" t="str">
        <f t="shared" si="321"/>
        <v/>
      </c>
      <c r="BQ707" s="97"/>
      <c r="BR707" s="186">
        <f t="shared" si="322"/>
        <v>0</v>
      </c>
      <c r="BS707" s="186">
        <f t="shared" si="323"/>
        <v>0</v>
      </c>
      <c r="BT707" s="222">
        <f t="shared" si="324"/>
        <v>0</v>
      </c>
      <c r="BU707" s="222">
        <f t="shared" si="325"/>
        <v>0</v>
      </c>
      <c r="BV707" s="222">
        <f t="shared" si="326"/>
        <v>0</v>
      </c>
      <c r="BW707" s="222">
        <f t="shared" si="327"/>
        <v>0</v>
      </c>
      <c r="BX707" s="222">
        <f t="shared" si="328"/>
        <v>0</v>
      </c>
      <c r="BY707" s="106"/>
      <c r="BZ707" s="197" t="str">
        <f>IF(SUMIF('Input| Projects'!$AS$8:$CP$8,"Dx",'Input| Projects'!$AS707:$CP707)=0,"",SUMIF('Input| Projects'!$AS$8:$CP$8,"Dx",'Input| Projects'!$AS707:$CP707))</f>
        <v/>
      </c>
      <c r="CA707" s="197" t="str">
        <f>IF(SUMIF('Input| Projects'!$AS$8:$CP$8,"Tx",'Input| Projects'!$AS707:$CP707)=0,"",SUMIF('Input| Projects'!$AS$8:$CP$8,"Tx",'Input| Projects'!$AS707:$CP707))</f>
        <v/>
      </c>
      <c r="CB707" s="150" t="str">
        <f t="shared" si="335"/>
        <v/>
      </c>
    </row>
    <row r="708" spans="2:80" x14ac:dyDescent="0.2">
      <c r="B708" s="201">
        <f>IFERROR('Input| Projects'!B708,"")</f>
        <v>699</v>
      </c>
      <c r="C708" s="42" t="str">
        <f>IFERROR(IF('Input| Projects'!C708="","",'Input| Projects'!C708),"")</f>
        <v/>
      </c>
      <c r="D708" s="42" t="str">
        <f>IFERROR(IF('Input| Projects'!D708="","",'Input| Projects'!D708),"")</f>
        <v/>
      </c>
      <c r="E708" s="104"/>
      <c r="F708" s="190">
        <f>IFERROR('Input| Projects'!I708*'Input| Escalations'!$K$19,"")</f>
        <v>0</v>
      </c>
      <c r="G708" s="190">
        <f>IFERROR('Input| Projects'!J708*'Input| Escalations'!$K$19,"")</f>
        <v>0</v>
      </c>
      <c r="H708" s="190">
        <f>IFERROR('Input| Projects'!K708*'Input| Escalations'!$K$19,"")</f>
        <v>0</v>
      </c>
      <c r="I708" s="190">
        <f>IFERROR('Input| Projects'!L708*'Input| Escalations'!$K$19,"")</f>
        <v>0</v>
      </c>
      <c r="J708" s="190">
        <f>IFERROR('Input| Projects'!M708*'Input| Escalations'!$K$19,"")</f>
        <v>0</v>
      </c>
      <c r="K708" s="190">
        <f>IFERROR('Input| Projects'!N708*'Input| Escalations'!$K$19,"")</f>
        <v>0</v>
      </c>
      <c r="L708" s="190">
        <f>IFERROR('Input| Projects'!O708*'Input| Escalations'!$K$19,"")</f>
        <v>0</v>
      </c>
      <c r="M708" s="150" t="str">
        <f>IF(ABS(SUM(F708:L708)-(SUM('Input| Projects'!I708:O708)*'Input| Escalations'!$K$19))&lt;0.0000001,"",1)</f>
        <v/>
      </c>
      <c r="N708" s="192">
        <f>'Input| Projects'!$Y708*INDEX('Input| Escalations'!$H$33:$N$33,MATCH('Calc| Project Costs'!N$9,'Input| Escalations'!$H$23:$N$23,0))+'Input| Projects'!$Z708*INDEX('Input| Escalations'!$H$34:$N$34,MATCH('Calc| Project Costs'!N$9,'Input| Escalations'!$H$23:$N$23,0))+'Input| Projects'!$AA708*INDEX('Input| Escalations'!$H$35:$N$35,MATCH('Calc| Project Costs'!N$9,'Input| Escalations'!$H$23:$N$23,0))+1</f>
        <v>1</v>
      </c>
      <c r="O708" s="192">
        <f>'Input| Projects'!$Y708*INDEX('Input| Escalations'!$H$33:$N$33,MATCH('Calc| Project Costs'!O$9,'Input| Escalations'!$H$23:$N$23,0))+'Input| Projects'!$Z708*INDEX('Input| Escalations'!$H$34:$N$34,MATCH('Calc| Project Costs'!O$9,'Input| Escalations'!$H$23:$N$23,0))+'Input| Projects'!$AA708*INDEX('Input| Escalations'!$H$35:$N$35,MATCH('Calc| Project Costs'!O$9,'Input| Escalations'!$H$23:$N$23,0))+1</f>
        <v>1</v>
      </c>
      <c r="P708" s="192">
        <f>'Input| Projects'!$Y708*INDEX('Input| Escalations'!$H$33:$N$33,MATCH('Calc| Project Costs'!P$9,'Input| Escalations'!$H$23:$N$23,0))+'Input| Projects'!$Z708*INDEX('Input| Escalations'!$H$34:$N$34,MATCH('Calc| Project Costs'!P$9,'Input| Escalations'!$H$23:$N$23,0))+'Input| Projects'!$AA708*INDEX('Input| Escalations'!$H$35:$N$35,MATCH('Calc| Project Costs'!P$9,'Input| Escalations'!$H$23:$N$23,0))+1</f>
        <v>1</v>
      </c>
      <c r="Q708" s="192">
        <f>'Input| Projects'!$Y708*INDEX('Input| Escalations'!$H$33:$N$33,MATCH('Calc| Project Costs'!Q$9,'Input| Escalations'!$H$23:$N$23,0))+'Input| Projects'!$Z708*INDEX('Input| Escalations'!$H$34:$N$34,MATCH('Calc| Project Costs'!Q$9,'Input| Escalations'!$H$23:$N$23,0))+'Input| Projects'!$AA708*INDEX('Input| Escalations'!$H$35:$N$35,MATCH('Calc| Project Costs'!Q$9,'Input| Escalations'!$H$23:$N$23,0))+1</f>
        <v>1</v>
      </c>
      <c r="R708" s="192">
        <f>'Input| Projects'!$Y708*INDEX('Input| Escalations'!$H$33:$N$33,MATCH('Calc| Project Costs'!R$9,'Input| Escalations'!$H$23:$N$23,0))+'Input| Projects'!$Z708*INDEX('Input| Escalations'!$H$34:$N$34,MATCH('Calc| Project Costs'!R$9,'Input| Escalations'!$H$23:$N$23,0))+'Input| Projects'!$AA708*INDEX('Input| Escalations'!$H$35:$N$35,MATCH('Calc| Project Costs'!R$9,'Input| Escalations'!$H$23:$N$23,0))+1</f>
        <v>1</v>
      </c>
      <c r="S708" s="192">
        <f>'Input| Projects'!$Y708*INDEX('Input| Escalations'!$H$33:$N$33,MATCH('Calc| Project Costs'!S$9,'Input| Escalations'!$H$23:$N$23,0))+'Input| Projects'!$Z708*INDEX('Input| Escalations'!$H$34:$N$34,MATCH('Calc| Project Costs'!S$9,'Input| Escalations'!$H$23:$N$23,0))+'Input| Projects'!$AA708*INDEX('Input| Escalations'!$H$35:$N$35,MATCH('Calc| Project Costs'!S$9,'Input| Escalations'!$H$23:$N$23,0))+1</f>
        <v>1</v>
      </c>
      <c r="T708" s="192">
        <f>'Input| Projects'!$Y708*INDEX('Input| Escalations'!$H$33:$N$33,MATCH('Calc| Project Costs'!T$9,'Input| Escalations'!$H$23:$N$23,0))+'Input| Projects'!$Z708*INDEX('Input| Escalations'!$H$34:$N$34,MATCH('Calc| Project Costs'!T$9,'Input| Escalations'!$H$23:$N$23,0))+'Input| Projects'!$AA708*INDEX('Input| Escalations'!$H$35:$N$35,MATCH('Calc| Project Costs'!T$9,'Input| Escalations'!$H$23:$N$23,0))+1</f>
        <v>1</v>
      </c>
      <c r="U708" s="106"/>
      <c r="V708" s="186">
        <f t="shared" si="329"/>
        <v>0</v>
      </c>
      <c r="W708" s="186">
        <f t="shared" si="330"/>
        <v>0</v>
      </c>
      <c r="X708" s="186">
        <f t="shared" si="331"/>
        <v>0</v>
      </c>
      <c r="Y708" s="186">
        <f t="shared" si="307"/>
        <v>0</v>
      </c>
      <c r="Z708" s="186">
        <f t="shared" si="308"/>
        <v>0</v>
      </c>
      <c r="AA708" s="186">
        <f t="shared" si="309"/>
        <v>0</v>
      </c>
      <c r="AB708" s="186">
        <f t="shared" si="310"/>
        <v>0</v>
      </c>
      <c r="AC708" s="106"/>
      <c r="AD708" s="186">
        <f>'Input| Projects'!Q708*N708*'Input| Escalations'!$K$19</f>
        <v>0</v>
      </c>
      <c r="AE708" s="186">
        <f>'Input| Projects'!R708*O708*'Input| Escalations'!$K$19</f>
        <v>0</v>
      </c>
      <c r="AF708" s="186">
        <f>'Input| Projects'!S708*P708*'Input| Escalations'!$K$19</f>
        <v>0</v>
      </c>
      <c r="AG708" s="186">
        <f>'Input| Projects'!T708*Q708*'Input| Escalations'!$K$19</f>
        <v>0</v>
      </c>
      <c r="AH708" s="186">
        <f>'Input| Projects'!U708*R708*'Input| Escalations'!$K$19</f>
        <v>0</v>
      </c>
      <c r="AI708" s="186">
        <f>'Input| Projects'!V708*S708*'Input| Escalations'!$K$19</f>
        <v>0</v>
      </c>
      <c r="AJ708" s="186">
        <f>'Input| Projects'!W708*T708*'Input| Escalations'!$K$19</f>
        <v>0</v>
      </c>
      <c r="AK708" s="106"/>
      <c r="AL708" s="186" t="str">
        <f>IFERROR(IF('Input| Overheads'!$C$42="Direct costs",SUMPRODUCT(--('Input| Projects'!$AC708="Yes"),'Calc| Overheads Allocation'!C$8,'Calc| Project Costs'!V708),IF('Input| Overheads'!$C$42="Internal labour",SUMPRODUCT(--('Input| Projects'!$AC708="Yes"),'Calc| Overheads Allocation'!C$8,'Calc| Project Costs'!V708,'Input| Projects'!$Y708),IF('Input| Overheads'!$C$42="DNSP defined",SUMPRODUCT(--('Input| Projects'!$AC708="Yes"),'Calc| Overheads Allocation'!C$61,'Input| Projects'!$AF708),""))),"")</f>
        <v/>
      </c>
      <c r="AM708" s="186" t="str">
        <f>IFERROR(IF('Input| Overheads'!$C$42="Direct costs",SUMPRODUCT(--('Input| Projects'!$AC708="Yes"),'Calc| Overheads Allocation'!D$8,'Calc| Project Costs'!W708),IF('Input| Overheads'!$C$42="Internal labour",SUMPRODUCT(--('Input| Projects'!$AC708="Yes"),'Calc| Overheads Allocation'!D$8,'Calc| Project Costs'!W708,'Input| Projects'!$Y708),IF('Input| Overheads'!$C$42="DNSP defined",SUMPRODUCT(--('Input| Projects'!$AC708="Yes"),'Calc| Overheads Allocation'!D$61,'Input| Projects'!$AF708),""))),"")</f>
        <v/>
      </c>
      <c r="AN708" s="186" t="str">
        <f>IFERROR(IF('Input| Overheads'!$C$42="Direct costs",SUMPRODUCT(--('Input| Projects'!$AC708="Yes"),'Calc| Overheads Allocation'!E$8,'Calc| Project Costs'!X708),IF('Input| Overheads'!$C$42="Internal labour",SUMPRODUCT(--('Input| Projects'!$AC708="Yes"),'Calc| Overheads Allocation'!E$8,'Calc| Project Costs'!X708,'Input| Projects'!$Y708),IF('Input| Overheads'!$C$42="DNSP defined",SUMPRODUCT(--('Input| Projects'!$AC708="Yes"),'Calc| Overheads Allocation'!E$61,'Input| Projects'!$AF708),""))),"")</f>
        <v/>
      </c>
      <c r="AO708" s="186" t="str">
        <f>IFERROR(IF('Input| Overheads'!$C$42="Direct costs",SUMPRODUCT(--('Input| Projects'!$AC708="Yes"),'Calc| Overheads Allocation'!F$8,'Calc| Project Costs'!Y708),IF('Input| Overheads'!$C$42="Internal labour",SUMPRODUCT(--('Input| Projects'!$AC708="Yes"),'Calc| Overheads Allocation'!F$8,'Calc| Project Costs'!Y708,'Input| Projects'!$Y708),IF('Input| Overheads'!$C$42="DNSP defined",SUMPRODUCT(--('Input| Projects'!$AC708="Yes"),'Calc| Overheads Allocation'!F$61,'Input| Projects'!$AF708),""))),"")</f>
        <v/>
      </c>
      <c r="AP708" s="186" t="str">
        <f>IFERROR(IF('Input| Overheads'!$C$42="Direct costs",SUMPRODUCT(--('Input| Projects'!$AC708="Yes"),'Calc| Overheads Allocation'!G$8,'Calc| Project Costs'!Z708),IF('Input| Overheads'!$C$42="Internal labour",SUMPRODUCT(--('Input| Projects'!$AC708="Yes"),'Calc| Overheads Allocation'!G$8,'Calc| Project Costs'!Z708,'Input| Projects'!$Y708),IF('Input| Overheads'!$C$42="DNSP defined",SUMPRODUCT(--('Input| Projects'!$AC708="Yes"),'Calc| Overheads Allocation'!G$61,'Input| Projects'!$AF708),""))),"")</f>
        <v/>
      </c>
      <c r="AQ708" s="186" t="str">
        <f>IFERROR(IF('Input| Overheads'!$C$42="Direct costs",SUMPRODUCT(--('Input| Projects'!$AC708="Yes"),'Calc| Overheads Allocation'!H$8,'Calc| Project Costs'!AA708),IF('Input| Overheads'!$C$42="Internal labour",SUMPRODUCT(--('Input| Projects'!$AC708="Yes"),'Calc| Overheads Allocation'!H$8,'Calc| Project Costs'!AA708,'Input| Projects'!$Y708),IF('Input| Overheads'!$C$42="DNSP defined",SUMPRODUCT(--('Input| Projects'!$AC708="Yes"),'Calc| Overheads Allocation'!H$61,'Input| Projects'!$AF708),""))),"")</f>
        <v/>
      </c>
      <c r="AR708" s="186" t="str">
        <f>IFERROR(IF('Input| Overheads'!$C$42="Direct costs",SUMPRODUCT(--('Input| Projects'!$AC708="Yes"),'Calc| Overheads Allocation'!I$8,'Calc| Project Costs'!AB708),IF('Input| Overheads'!$C$42="Internal labour",SUMPRODUCT(--('Input| Projects'!$AC708="Yes"),'Calc| Overheads Allocation'!I$8,'Calc| Project Costs'!AB708,'Input| Projects'!$Y708),IF('Input| Overheads'!$C$42="DNSP defined",SUMPRODUCT(--('Input| Projects'!$AC708="Yes"),'Calc| Overheads Allocation'!I$61,'Input| Projects'!$AF708),""))),"")</f>
        <v/>
      </c>
      <c r="AS708" s="106"/>
      <c r="AT708" s="186" t="str">
        <f>IFERROR(IF('Input| Overheads'!$C$42="Direct costs",SUMPRODUCT(--('Input| Projects'!$AD708="Yes"),'Calc| Overheads Allocation'!C$9,'Calc| Project Costs'!V708),IF('Input| Overheads'!$C$42="Internal labour",SUMPRODUCT(--('Input| Projects'!$AD708="Yes"),'Calc| Overheads Allocation'!C$9,'Calc| Project Costs'!V708,'Input| Projects'!$Y708),IF('Input| Overheads'!$C$42="DNSP defined",SUMPRODUCT(--('Input| Projects'!$AD708="Yes"),'Calc| Overheads Allocation'!C$62,'Input| Projects'!$AG708),""))),"")</f>
        <v/>
      </c>
      <c r="AU708" s="186" t="str">
        <f>IFERROR(IF('Input| Overheads'!$C$42="Direct costs",SUMPRODUCT(--('Input| Projects'!$AD708="Yes"),'Calc| Overheads Allocation'!D$9,'Calc| Project Costs'!W708),IF('Input| Overheads'!$C$42="Internal labour",SUMPRODUCT(--('Input| Projects'!$AD708="Yes"),'Calc| Overheads Allocation'!D$9,'Calc| Project Costs'!W708,'Input| Projects'!$Y708),IF('Input| Overheads'!$C$42="DNSP defined",SUMPRODUCT(--('Input| Projects'!$AD708="Yes"),'Calc| Overheads Allocation'!D$62,'Input| Projects'!$AG708),""))),"")</f>
        <v/>
      </c>
      <c r="AV708" s="186" t="str">
        <f>IFERROR(IF('Input| Overheads'!$C$42="Direct costs",SUMPRODUCT(--('Input| Projects'!$AD708="Yes"),'Calc| Overheads Allocation'!E$9,'Calc| Project Costs'!X708),IF('Input| Overheads'!$C$42="Internal labour",SUMPRODUCT(--('Input| Projects'!$AD708="Yes"),'Calc| Overheads Allocation'!E$9,'Calc| Project Costs'!X708,'Input| Projects'!$Y708),IF('Input| Overheads'!$C$42="DNSP defined",SUMPRODUCT(--('Input| Projects'!$AD708="Yes"),'Calc| Overheads Allocation'!E$62,'Input| Projects'!$AG708),""))),"")</f>
        <v/>
      </c>
      <c r="AW708" s="186" t="str">
        <f>IFERROR(IF('Input| Overheads'!$C$42="Direct costs",SUMPRODUCT(--('Input| Projects'!$AD708="Yes"),'Calc| Overheads Allocation'!F$9,'Calc| Project Costs'!Y708),IF('Input| Overheads'!$C$42="Internal labour",SUMPRODUCT(--('Input| Projects'!$AD708="Yes"),'Calc| Overheads Allocation'!F$9,'Calc| Project Costs'!Y708,'Input| Projects'!$Y708),IF('Input| Overheads'!$C$42="DNSP defined",SUMPRODUCT(--('Input| Projects'!$AD708="Yes"),'Calc| Overheads Allocation'!F$62,'Input| Projects'!$AG708),""))),"")</f>
        <v/>
      </c>
      <c r="AX708" s="186" t="str">
        <f>IFERROR(IF('Input| Overheads'!$C$42="Direct costs",SUMPRODUCT(--('Input| Projects'!$AD708="Yes"),'Calc| Overheads Allocation'!G$9,'Calc| Project Costs'!Z708),IF('Input| Overheads'!$C$42="Internal labour",SUMPRODUCT(--('Input| Projects'!$AD708="Yes"),'Calc| Overheads Allocation'!G$9,'Calc| Project Costs'!Z708,'Input| Projects'!$Y708),IF('Input| Overheads'!$C$42="DNSP defined",SUMPRODUCT(--('Input| Projects'!$AD708="Yes"),'Calc| Overheads Allocation'!G$62,'Input| Projects'!$AG708),""))),"")</f>
        <v/>
      </c>
      <c r="AY708" s="186" t="str">
        <f>IFERROR(IF('Input| Overheads'!$C$42="Direct costs",SUMPRODUCT(--('Input| Projects'!$AD708="Yes"),'Calc| Overheads Allocation'!H$9,'Calc| Project Costs'!AA708),IF('Input| Overheads'!$C$42="Internal labour",SUMPRODUCT(--('Input| Projects'!$AD708="Yes"),'Calc| Overheads Allocation'!H$9,'Calc| Project Costs'!AA708,'Input| Projects'!$Y708),IF('Input| Overheads'!$C$42="DNSP defined",SUMPRODUCT(--('Input| Projects'!$AD708="Yes"),'Calc| Overheads Allocation'!H$62,'Input| Projects'!$AG708),""))),"")</f>
        <v/>
      </c>
      <c r="AZ708" s="186" t="str">
        <f>IFERROR(IF('Input| Overheads'!$C$42="Direct costs",SUMPRODUCT(--('Input| Projects'!$AD708="Yes"),'Calc| Overheads Allocation'!I$9,'Calc| Project Costs'!AB708),IF('Input| Overheads'!$C$42="Internal labour",SUMPRODUCT(--('Input| Projects'!$AD708="Yes"),'Calc| Overheads Allocation'!I$9,'Calc| Project Costs'!AB708,'Input| Projects'!$Y708),IF('Input| Overheads'!$C$42="DNSP defined",SUMPRODUCT(--('Input| Projects'!$AD708="Yes"),'Calc| Overheads Allocation'!I$62,'Input| Projects'!$AG708),""))),"")</f>
        <v/>
      </c>
      <c r="BA708" s="106"/>
      <c r="BB708" s="186">
        <f t="shared" si="332"/>
        <v>0</v>
      </c>
      <c r="BC708" s="186">
        <f t="shared" si="333"/>
        <v>0</v>
      </c>
      <c r="BD708" s="186">
        <f t="shared" si="334"/>
        <v>0</v>
      </c>
      <c r="BE708" s="186">
        <f t="shared" si="311"/>
        <v>0</v>
      </c>
      <c r="BF708" s="186">
        <f t="shared" si="312"/>
        <v>0</v>
      </c>
      <c r="BG708" s="186">
        <f t="shared" si="313"/>
        <v>0</v>
      </c>
      <c r="BH708" s="186">
        <f t="shared" si="314"/>
        <v>0</v>
      </c>
      <c r="BI708" s="97"/>
      <c r="BJ708" s="186" t="str">
        <f t="shared" si="315"/>
        <v/>
      </c>
      <c r="BK708" s="186" t="str">
        <f t="shared" si="316"/>
        <v/>
      </c>
      <c r="BL708" s="186" t="str">
        <f t="shared" si="317"/>
        <v/>
      </c>
      <c r="BM708" s="186" t="str">
        <f t="shared" si="318"/>
        <v/>
      </c>
      <c r="BN708" s="186" t="str">
        <f t="shared" si="319"/>
        <v/>
      </c>
      <c r="BO708" s="186" t="str">
        <f t="shared" si="320"/>
        <v/>
      </c>
      <c r="BP708" s="186" t="str">
        <f t="shared" si="321"/>
        <v/>
      </c>
      <c r="BQ708" s="97"/>
      <c r="BR708" s="186">
        <f t="shared" si="322"/>
        <v>0</v>
      </c>
      <c r="BS708" s="186">
        <f t="shared" si="323"/>
        <v>0</v>
      </c>
      <c r="BT708" s="222">
        <f t="shared" si="324"/>
        <v>0</v>
      </c>
      <c r="BU708" s="222">
        <f t="shared" si="325"/>
        <v>0</v>
      </c>
      <c r="BV708" s="222">
        <f t="shared" si="326"/>
        <v>0</v>
      </c>
      <c r="BW708" s="222">
        <f t="shared" si="327"/>
        <v>0</v>
      </c>
      <c r="BX708" s="222">
        <f t="shared" si="328"/>
        <v>0</v>
      </c>
      <c r="BY708" s="106"/>
      <c r="BZ708" s="197" t="str">
        <f>IF(SUMIF('Input| Projects'!$AS$8:$CP$8,"Dx",'Input| Projects'!$AS708:$CP708)=0,"",SUMIF('Input| Projects'!$AS$8:$CP$8,"Dx",'Input| Projects'!$AS708:$CP708))</f>
        <v/>
      </c>
      <c r="CA708" s="197" t="str">
        <f>IF(SUMIF('Input| Projects'!$AS$8:$CP$8,"Tx",'Input| Projects'!$AS708:$CP708)=0,"",SUMIF('Input| Projects'!$AS$8:$CP$8,"Tx",'Input| Projects'!$AS708:$CP708))</f>
        <v/>
      </c>
      <c r="CB708" s="150" t="str">
        <f t="shared" si="335"/>
        <v/>
      </c>
    </row>
    <row r="709" spans="2:80" x14ac:dyDescent="0.2">
      <c r="B709" s="201">
        <f>IFERROR('Input| Projects'!B709,"")</f>
        <v>700</v>
      </c>
      <c r="C709" s="42" t="str">
        <f>IFERROR(IF('Input| Projects'!C709="","",'Input| Projects'!C709),"")</f>
        <v/>
      </c>
      <c r="D709" s="42" t="str">
        <f>IFERROR(IF('Input| Projects'!D709="","",'Input| Projects'!D709),"")</f>
        <v/>
      </c>
      <c r="E709" s="104"/>
      <c r="F709" s="190">
        <f>IFERROR('Input| Projects'!I709*'Input| Escalations'!$K$19,"")</f>
        <v>0</v>
      </c>
      <c r="G709" s="190">
        <f>IFERROR('Input| Projects'!J709*'Input| Escalations'!$K$19,"")</f>
        <v>0</v>
      </c>
      <c r="H709" s="190">
        <f>IFERROR('Input| Projects'!K709*'Input| Escalations'!$K$19,"")</f>
        <v>0</v>
      </c>
      <c r="I709" s="190">
        <f>IFERROR('Input| Projects'!L709*'Input| Escalations'!$K$19,"")</f>
        <v>0</v>
      </c>
      <c r="J709" s="190">
        <f>IFERROR('Input| Projects'!M709*'Input| Escalations'!$K$19,"")</f>
        <v>0</v>
      </c>
      <c r="K709" s="190">
        <f>IFERROR('Input| Projects'!N709*'Input| Escalations'!$K$19,"")</f>
        <v>0</v>
      </c>
      <c r="L709" s="190">
        <f>IFERROR('Input| Projects'!O709*'Input| Escalations'!$K$19,"")</f>
        <v>0</v>
      </c>
      <c r="M709" s="150" t="str">
        <f>IF(ABS(SUM(F709:L709)-(SUM('Input| Projects'!I709:O709)*'Input| Escalations'!$K$19))&lt;0.0000001,"",1)</f>
        <v/>
      </c>
      <c r="N709" s="192">
        <f>'Input| Projects'!$Y709*INDEX('Input| Escalations'!$H$33:$N$33,MATCH('Calc| Project Costs'!N$9,'Input| Escalations'!$H$23:$N$23,0))+'Input| Projects'!$Z709*INDEX('Input| Escalations'!$H$34:$N$34,MATCH('Calc| Project Costs'!N$9,'Input| Escalations'!$H$23:$N$23,0))+'Input| Projects'!$AA709*INDEX('Input| Escalations'!$H$35:$N$35,MATCH('Calc| Project Costs'!N$9,'Input| Escalations'!$H$23:$N$23,0))+1</f>
        <v>1</v>
      </c>
      <c r="O709" s="192">
        <f>'Input| Projects'!$Y709*INDEX('Input| Escalations'!$H$33:$N$33,MATCH('Calc| Project Costs'!O$9,'Input| Escalations'!$H$23:$N$23,0))+'Input| Projects'!$Z709*INDEX('Input| Escalations'!$H$34:$N$34,MATCH('Calc| Project Costs'!O$9,'Input| Escalations'!$H$23:$N$23,0))+'Input| Projects'!$AA709*INDEX('Input| Escalations'!$H$35:$N$35,MATCH('Calc| Project Costs'!O$9,'Input| Escalations'!$H$23:$N$23,0))+1</f>
        <v>1</v>
      </c>
      <c r="P709" s="192">
        <f>'Input| Projects'!$Y709*INDEX('Input| Escalations'!$H$33:$N$33,MATCH('Calc| Project Costs'!P$9,'Input| Escalations'!$H$23:$N$23,0))+'Input| Projects'!$Z709*INDEX('Input| Escalations'!$H$34:$N$34,MATCH('Calc| Project Costs'!P$9,'Input| Escalations'!$H$23:$N$23,0))+'Input| Projects'!$AA709*INDEX('Input| Escalations'!$H$35:$N$35,MATCH('Calc| Project Costs'!P$9,'Input| Escalations'!$H$23:$N$23,0))+1</f>
        <v>1</v>
      </c>
      <c r="Q709" s="192">
        <f>'Input| Projects'!$Y709*INDEX('Input| Escalations'!$H$33:$N$33,MATCH('Calc| Project Costs'!Q$9,'Input| Escalations'!$H$23:$N$23,0))+'Input| Projects'!$Z709*INDEX('Input| Escalations'!$H$34:$N$34,MATCH('Calc| Project Costs'!Q$9,'Input| Escalations'!$H$23:$N$23,0))+'Input| Projects'!$AA709*INDEX('Input| Escalations'!$H$35:$N$35,MATCH('Calc| Project Costs'!Q$9,'Input| Escalations'!$H$23:$N$23,0))+1</f>
        <v>1</v>
      </c>
      <c r="R709" s="192">
        <f>'Input| Projects'!$Y709*INDEX('Input| Escalations'!$H$33:$N$33,MATCH('Calc| Project Costs'!R$9,'Input| Escalations'!$H$23:$N$23,0))+'Input| Projects'!$Z709*INDEX('Input| Escalations'!$H$34:$N$34,MATCH('Calc| Project Costs'!R$9,'Input| Escalations'!$H$23:$N$23,0))+'Input| Projects'!$AA709*INDEX('Input| Escalations'!$H$35:$N$35,MATCH('Calc| Project Costs'!R$9,'Input| Escalations'!$H$23:$N$23,0))+1</f>
        <v>1</v>
      </c>
      <c r="S709" s="192">
        <f>'Input| Projects'!$Y709*INDEX('Input| Escalations'!$H$33:$N$33,MATCH('Calc| Project Costs'!S$9,'Input| Escalations'!$H$23:$N$23,0))+'Input| Projects'!$Z709*INDEX('Input| Escalations'!$H$34:$N$34,MATCH('Calc| Project Costs'!S$9,'Input| Escalations'!$H$23:$N$23,0))+'Input| Projects'!$AA709*INDEX('Input| Escalations'!$H$35:$N$35,MATCH('Calc| Project Costs'!S$9,'Input| Escalations'!$H$23:$N$23,0))+1</f>
        <v>1</v>
      </c>
      <c r="T709" s="192">
        <f>'Input| Projects'!$Y709*INDEX('Input| Escalations'!$H$33:$N$33,MATCH('Calc| Project Costs'!T$9,'Input| Escalations'!$H$23:$N$23,0))+'Input| Projects'!$Z709*INDEX('Input| Escalations'!$H$34:$N$34,MATCH('Calc| Project Costs'!T$9,'Input| Escalations'!$H$23:$N$23,0))+'Input| Projects'!$AA709*INDEX('Input| Escalations'!$H$35:$N$35,MATCH('Calc| Project Costs'!T$9,'Input| Escalations'!$H$23:$N$23,0))+1</f>
        <v>1</v>
      </c>
      <c r="U709" s="106"/>
      <c r="V709" s="186">
        <f t="shared" si="329"/>
        <v>0</v>
      </c>
      <c r="W709" s="186">
        <f t="shared" si="330"/>
        <v>0</v>
      </c>
      <c r="X709" s="186">
        <f t="shared" si="331"/>
        <v>0</v>
      </c>
      <c r="Y709" s="186">
        <f t="shared" si="307"/>
        <v>0</v>
      </c>
      <c r="Z709" s="186">
        <f t="shared" si="308"/>
        <v>0</v>
      </c>
      <c r="AA709" s="186">
        <f t="shared" si="309"/>
        <v>0</v>
      </c>
      <c r="AB709" s="186">
        <f t="shared" si="310"/>
        <v>0</v>
      </c>
      <c r="AC709" s="106"/>
      <c r="AD709" s="186">
        <f>'Input| Projects'!Q709*N709*'Input| Escalations'!$K$19</f>
        <v>0</v>
      </c>
      <c r="AE709" s="186">
        <f>'Input| Projects'!R709*O709*'Input| Escalations'!$K$19</f>
        <v>0</v>
      </c>
      <c r="AF709" s="186">
        <f>'Input| Projects'!S709*P709*'Input| Escalations'!$K$19</f>
        <v>0</v>
      </c>
      <c r="AG709" s="186">
        <f>'Input| Projects'!T709*Q709*'Input| Escalations'!$K$19</f>
        <v>0</v>
      </c>
      <c r="AH709" s="186">
        <f>'Input| Projects'!U709*R709*'Input| Escalations'!$K$19</f>
        <v>0</v>
      </c>
      <c r="AI709" s="186">
        <f>'Input| Projects'!V709*S709*'Input| Escalations'!$K$19</f>
        <v>0</v>
      </c>
      <c r="AJ709" s="186">
        <f>'Input| Projects'!W709*T709*'Input| Escalations'!$K$19</f>
        <v>0</v>
      </c>
      <c r="AK709" s="106"/>
      <c r="AL709" s="186" t="str">
        <f>IFERROR(IF('Input| Overheads'!$C$42="Direct costs",SUMPRODUCT(--('Input| Projects'!$AC709="Yes"),'Calc| Overheads Allocation'!C$8,'Calc| Project Costs'!V709),IF('Input| Overheads'!$C$42="Internal labour",SUMPRODUCT(--('Input| Projects'!$AC709="Yes"),'Calc| Overheads Allocation'!C$8,'Calc| Project Costs'!V709,'Input| Projects'!$Y709),IF('Input| Overheads'!$C$42="DNSP defined",SUMPRODUCT(--('Input| Projects'!$AC709="Yes"),'Calc| Overheads Allocation'!C$61,'Input| Projects'!$AF709),""))),"")</f>
        <v/>
      </c>
      <c r="AM709" s="186" t="str">
        <f>IFERROR(IF('Input| Overheads'!$C$42="Direct costs",SUMPRODUCT(--('Input| Projects'!$AC709="Yes"),'Calc| Overheads Allocation'!D$8,'Calc| Project Costs'!W709),IF('Input| Overheads'!$C$42="Internal labour",SUMPRODUCT(--('Input| Projects'!$AC709="Yes"),'Calc| Overheads Allocation'!D$8,'Calc| Project Costs'!W709,'Input| Projects'!$Y709),IF('Input| Overheads'!$C$42="DNSP defined",SUMPRODUCT(--('Input| Projects'!$AC709="Yes"),'Calc| Overheads Allocation'!D$61,'Input| Projects'!$AF709),""))),"")</f>
        <v/>
      </c>
      <c r="AN709" s="186" t="str">
        <f>IFERROR(IF('Input| Overheads'!$C$42="Direct costs",SUMPRODUCT(--('Input| Projects'!$AC709="Yes"),'Calc| Overheads Allocation'!E$8,'Calc| Project Costs'!X709),IF('Input| Overheads'!$C$42="Internal labour",SUMPRODUCT(--('Input| Projects'!$AC709="Yes"),'Calc| Overheads Allocation'!E$8,'Calc| Project Costs'!X709,'Input| Projects'!$Y709),IF('Input| Overheads'!$C$42="DNSP defined",SUMPRODUCT(--('Input| Projects'!$AC709="Yes"),'Calc| Overheads Allocation'!E$61,'Input| Projects'!$AF709),""))),"")</f>
        <v/>
      </c>
      <c r="AO709" s="186" t="str">
        <f>IFERROR(IF('Input| Overheads'!$C$42="Direct costs",SUMPRODUCT(--('Input| Projects'!$AC709="Yes"),'Calc| Overheads Allocation'!F$8,'Calc| Project Costs'!Y709),IF('Input| Overheads'!$C$42="Internal labour",SUMPRODUCT(--('Input| Projects'!$AC709="Yes"),'Calc| Overheads Allocation'!F$8,'Calc| Project Costs'!Y709,'Input| Projects'!$Y709),IF('Input| Overheads'!$C$42="DNSP defined",SUMPRODUCT(--('Input| Projects'!$AC709="Yes"),'Calc| Overheads Allocation'!F$61,'Input| Projects'!$AF709),""))),"")</f>
        <v/>
      </c>
      <c r="AP709" s="186" t="str">
        <f>IFERROR(IF('Input| Overheads'!$C$42="Direct costs",SUMPRODUCT(--('Input| Projects'!$AC709="Yes"),'Calc| Overheads Allocation'!G$8,'Calc| Project Costs'!Z709),IF('Input| Overheads'!$C$42="Internal labour",SUMPRODUCT(--('Input| Projects'!$AC709="Yes"),'Calc| Overheads Allocation'!G$8,'Calc| Project Costs'!Z709,'Input| Projects'!$Y709),IF('Input| Overheads'!$C$42="DNSP defined",SUMPRODUCT(--('Input| Projects'!$AC709="Yes"),'Calc| Overheads Allocation'!G$61,'Input| Projects'!$AF709),""))),"")</f>
        <v/>
      </c>
      <c r="AQ709" s="186" t="str">
        <f>IFERROR(IF('Input| Overheads'!$C$42="Direct costs",SUMPRODUCT(--('Input| Projects'!$AC709="Yes"),'Calc| Overheads Allocation'!H$8,'Calc| Project Costs'!AA709),IF('Input| Overheads'!$C$42="Internal labour",SUMPRODUCT(--('Input| Projects'!$AC709="Yes"),'Calc| Overheads Allocation'!H$8,'Calc| Project Costs'!AA709,'Input| Projects'!$Y709),IF('Input| Overheads'!$C$42="DNSP defined",SUMPRODUCT(--('Input| Projects'!$AC709="Yes"),'Calc| Overheads Allocation'!H$61,'Input| Projects'!$AF709),""))),"")</f>
        <v/>
      </c>
      <c r="AR709" s="186" t="str">
        <f>IFERROR(IF('Input| Overheads'!$C$42="Direct costs",SUMPRODUCT(--('Input| Projects'!$AC709="Yes"),'Calc| Overheads Allocation'!I$8,'Calc| Project Costs'!AB709),IF('Input| Overheads'!$C$42="Internal labour",SUMPRODUCT(--('Input| Projects'!$AC709="Yes"),'Calc| Overheads Allocation'!I$8,'Calc| Project Costs'!AB709,'Input| Projects'!$Y709),IF('Input| Overheads'!$C$42="DNSP defined",SUMPRODUCT(--('Input| Projects'!$AC709="Yes"),'Calc| Overheads Allocation'!I$61,'Input| Projects'!$AF709),""))),"")</f>
        <v/>
      </c>
      <c r="AS709" s="106"/>
      <c r="AT709" s="186" t="str">
        <f>IFERROR(IF('Input| Overheads'!$C$42="Direct costs",SUMPRODUCT(--('Input| Projects'!$AD709="Yes"),'Calc| Overheads Allocation'!C$9,'Calc| Project Costs'!V709),IF('Input| Overheads'!$C$42="Internal labour",SUMPRODUCT(--('Input| Projects'!$AD709="Yes"),'Calc| Overheads Allocation'!C$9,'Calc| Project Costs'!V709,'Input| Projects'!$Y709),IF('Input| Overheads'!$C$42="DNSP defined",SUMPRODUCT(--('Input| Projects'!$AD709="Yes"),'Calc| Overheads Allocation'!C$62,'Input| Projects'!$AG709),""))),"")</f>
        <v/>
      </c>
      <c r="AU709" s="186" t="str">
        <f>IFERROR(IF('Input| Overheads'!$C$42="Direct costs",SUMPRODUCT(--('Input| Projects'!$AD709="Yes"),'Calc| Overheads Allocation'!D$9,'Calc| Project Costs'!W709),IF('Input| Overheads'!$C$42="Internal labour",SUMPRODUCT(--('Input| Projects'!$AD709="Yes"),'Calc| Overheads Allocation'!D$9,'Calc| Project Costs'!W709,'Input| Projects'!$Y709),IF('Input| Overheads'!$C$42="DNSP defined",SUMPRODUCT(--('Input| Projects'!$AD709="Yes"),'Calc| Overheads Allocation'!D$62,'Input| Projects'!$AG709),""))),"")</f>
        <v/>
      </c>
      <c r="AV709" s="186" t="str">
        <f>IFERROR(IF('Input| Overheads'!$C$42="Direct costs",SUMPRODUCT(--('Input| Projects'!$AD709="Yes"),'Calc| Overheads Allocation'!E$9,'Calc| Project Costs'!X709),IF('Input| Overheads'!$C$42="Internal labour",SUMPRODUCT(--('Input| Projects'!$AD709="Yes"),'Calc| Overheads Allocation'!E$9,'Calc| Project Costs'!X709,'Input| Projects'!$Y709),IF('Input| Overheads'!$C$42="DNSP defined",SUMPRODUCT(--('Input| Projects'!$AD709="Yes"),'Calc| Overheads Allocation'!E$62,'Input| Projects'!$AG709),""))),"")</f>
        <v/>
      </c>
      <c r="AW709" s="186" t="str">
        <f>IFERROR(IF('Input| Overheads'!$C$42="Direct costs",SUMPRODUCT(--('Input| Projects'!$AD709="Yes"),'Calc| Overheads Allocation'!F$9,'Calc| Project Costs'!Y709),IF('Input| Overheads'!$C$42="Internal labour",SUMPRODUCT(--('Input| Projects'!$AD709="Yes"),'Calc| Overheads Allocation'!F$9,'Calc| Project Costs'!Y709,'Input| Projects'!$Y709),IF('Input| Overheads'!$C$42="DNSP defined",SUMPRODUCT(--('Input| Projects'!$AD709="Yes"),'Calc| Overheads Allocation'!F$62,'Input| Projects'!$AG709),""))),"")</f>
        <v/>
      </c>
      <c r="AX709" s="186" t="str">
        <f>IFERROR(IF('Input| Overheads'!$C$42="Direct costs",SUMPRODUCT(--('Input| Projects'!$AD709="Yes"),'Calc| Overheads Allocation'!G$9,'Calc| Project Costs'!Z709),IF('Input| Overheads'!$C$42="Internal labour",SUMPRODUCT(--('Input| Projects'!$AD709="Yes"),'Calc| Overheads Allocation'!G$9,'Calc| Project Costs'!Z709,'Input| Projects'!$Y709),IF('Input| Overheads'!$C$42="DNSP defined",SUMPRODUCT(--('Input| Projects'!$AD709="Yes"),'Calc| Overheads Allocation'!G$62,'Input| Projects'!$AG709),""))),"")</f>
        <v/>
      </c>
      <c r="AY709" s="186" t="str">
        <f>IFERROR(IF('Input| Overheads'!$C$42="Direct costs",SUMPRODUCT(--('Input| Projects'!$AD709="Yes"),'Calc| Overheads Allocation'!H$9,'Calc| Project Costs'!AA709),IF('Input| Overheads'!$C$42="Internal labour",SUMPRODUCT(--('Input| Projects'!$AD709="Yes"),'Calc| Overheads Allocation'!H$9,'Calc| Project Costs'!AA709,'Input| Projects'!$Y709),IF('Input| Overheads'!$C$42="DNSP defined",SUMPRODUCT(--('Input| Projects'!$AD709="Yes"),'Calc| Overheads Allocation'!H$62,'Input| Projects'!$AG709),""))),"")</f>
        <v/>
      </c>
      <c r="AZ709" s="186" t="str">
        <f>IFERROR(IF('Input| Overheads'!$C$42="Direct costs",SUMPRODUCT(--('Input| Projects'!$AD709="Yes"),'Calc| Overheads Allocation'!I$9,'Calc| Project Costs'!AB709),IF('Input| Overheads'!$C$42="Internal labour",SUMPRODUCT(--('Input| Projects'!$AD709="Yes"),'Calc| Overheads Allocation'!I$9,'Calc| Project Costs'!AB709,'Input| Projects'!$Y709),IF('Input| Overheads'!$C$42="DNSP defined",SUMPRODUCT(--('Input| Projects'!$AD709="Yes"),'Calc| Overheads Allocation'!I$62,'Input| Projects'!$AG709),""))),"")</f>
        <v/>
      </c>
      <c r="BA709" s="106"/>
      <c r="BB709" s="186">
        <f t="shared" si="332"/>
        <v>0</v>
      </c>
      <c r="BC709" s="186">
        <f t="shared" si="333"/>
        <v>0</v>
      </c>
      <c r="BD709" s="186">
        <f t="shared" si="334"/>
        <v>0</v>
      </c>
      <c r="BE709" s="186">
        <f t="shared" si="311"/>
        <v>0</v>
      </c>
      <c r="BF709" s="186">
        <f t="shared" si="312"/>
        <v>0</v>
      </c>
      <c r="BG709" s="186">
        <f t="shared" si="313"/>
        <v>0</v>
      </c>
      <c r="BH709" s="186">
        <f t="shared" si="314"/>
        <v>0</v>
      </c>
      <c r="BI709" s="97"/>
      <c r="BJ709" s="186" t="str">
        <f t="shared" si="315"/>
        <v/>
      </c>
      <c r="BK709" s="186" t="str">
        <f t="shared" si="316"/>
        <v/>
      </c>
      <c r="BL709" s="186" t="str">
        <f t="shared" si="317"/>
        <v/>
      </c>
      <c r="BM709" s="186" t="str">
        <f t="shared" si="318"/>
        <v/>
      </c>
      <c r="BN709" s="186" t="str">
        <f t="shared" si="319"/>
        <v/>
      </c>
      <c r="BO709" s="186" t="str">
        <f t="shared" si="320"/>
        <v/>
      </c>
      <c r="BP709" s="186" t="str">
        <f t="shared" si="321"/>
        <v/>
      </c>
      <c r="BQ709" s="97"/>
      <c r="BR709" s="186">
        <f t="shared" si="322"/>
        <v>0</v>
      </c>
      <c r="BS709" s="186">
        <f t="shared" si="323"/>
        <v>0</v>
      </c>
      <c r="BT709" s="222">
        <f t="shared" si="324"/>
        <v>0</v>
      </c>
      <c r="BU709" s="222">
        <f t="shared" si="325"/>
        <v>0</v>
      </c>
      <c r="BV709" s="222">
        <f t="shared" si="326"/>
        <v>0</v>
      </c>
      <c r="BW709" s="222">
        <f t="shared" si="327"/>
        <v>0</v>
      </c>
      <c r="BX709" s="222">
        <f t="shared" si="328"/>
        <v>0</v>
      </c>
      <c r="BY709" s="106"/>
      <c r="BZ709" s="197" t="str">
        <f>IF(SUMIF('Input| Projects'!$AS$8:$CP$8,"Dx",'Input| Projects'!$AS709:$CP709)=0,"",SUMIF('Input| Projects'!$AS$8:$CP$8,"Dx",'Input| Projects'!$AS709:$CP709))</f>
        <v/>
      </c>
      <c r="CA709" s="197" t="str">
        <f>IF(SUMIF('Input| Projects'!$AS$8:$CP$8,"Tx",'Input| Projects'!$AS709:$CP709)=0,"",SUMIF('Input| Projects'!$AS$8:$CP$8,"Tx",'Input| Projects'!$AS709:$CP709))</f>
        <v/>
      </c>
      <c r="CB709" s="150" t="str">
        <f t="shared" si="335"/>
        <v/>
      </c>
    </row>
    <row r="710" spans="2:80" x14ac:dyDescent="0.2">
      <c r="B710" s="201">
        <f>IFERROR('Input| Projects'!B710,"")</f>
        <v>701</v>
      </c>
      <c r="C710" s="42" t="str">
        <f>IFERROR(IF('Input| Projects'!C710="","",'Input| Projects'!C710),"")</f>
        <v/>
      </c>
      <c r="D710" s="42" t="str">
        <f>IFERROR(IF('Input| Projects'!D710="","",'Input| Projects'!D710),"")</f>
        <v/>
      </c>
      <c r="E710" s="104"/>
      <c r="F710" s="190">
        <f>IFERROR('Input| Projects'!I710*'Input| Escalations'!$K$19,"")</f>
        <v>0</v>
      </c>
      <c r="G710" s="190">
        <f>IFERROR('Input| Projects'!J710*'Input| Escalations'!$K$19,"")</f>
        <v>0</v>
      </c>
      <c r="H710" s="190">
        <f>IFERROR('Input| Projects'!K710*'Input| Escalations'!$K$19,"")</f>
        <v>0</v>
      </c>
      <c r="I710" s="190">
        <f>IFERROR('Input| Projects'!L710*'Input| Escalations'!$K$19,"")</f>
        <v>0</v>
      </c>
      <c r="J710" s="190">
        <f>IFERROR('Input| Projects'!M710*'Input| Escalations'!$K$19,"")</f>
        <v>0</v>
      </c>
      <c r="K710" s="190">
        <f>IFERROR('Input| Projects'!N710*'Input| Escalations'!$K$19,"")</f>
        <v>0</v>
      </c>
      <c r="L710" s="190">
        <f>IFERROR('Input| Projects'!O710*'Input| Escalations'!$K$19,"")</f>
        <v>0</v>
      </c>
      <c r="M710" s="150" t="str">
        <f>IF(ABS(SUM(F710:L710)-(SUM('Input| Projects'!I710:O710)*'Input| Escalations'!$K$19))&lt;0.0000001,"",1)</f>
        <v/>
      </c>
      <c r="N710" s="192">
        <f>'Input| Projects'!$Y710*INDEX('Input| Escalations'!$H$33:$N$33,MATCH('Calc| Project Costs'!N$9,'Input| Escalations'!$H$23:$N$23,0))+'Input| Projects'!$Z710*INDEX('Input| Escalations'!$H$34:$N$34,MATCH('Calc| Project Costs'!N$9,'Input| Escalations'!$H$23:$N$23,0))+'Input| Projects'!$AA710*INDEX('Input| Escalations'!$H$35:$N$35,MATCH('Calc| Project Costs'!N$9,'Input| Escalations'!$H$23:$N$23,0))+1</f>
        <v>1</v>
      </c>
      <c r="O710" s="192">
        <f>'Input| Projects'!$Y710*INDEX('Input| Escalations'!$H$33:$N$33,MATCH('Calc| Project Costs'!O$9,'Input| Escalations'!$H$23:$N$23,0))+'Input| Projects'!$Z710*INDEX('Input| Escalations'!$H$34:$N$34,MATCH('Calc| Project Costs'!O$9,'Input| Escalations'!$H$23:$N$23,0))+'Input| Projects'!$AA710*INDEX('Input| Escalations'!$H$35:$N$35,MATCH('Calc| Project Costs'!O$9,'Input| Escalations'!$H$23:$N$23,0))+1</f>
        <v>1</v>
      </c>
      <c r="P710" s="192">
        <f>'Input| Projects'!$Y710*INDEX('Input| Escalations'!$H$33:$N$33,MATCH('Calc| Project Costs'!P$9,'Input| Escalations'!$H$23:$N$23,0))+'Input| Projects'!$Z710*INDEX('Input| Escalations'!$H$34:$N$34,MATCH('Calc| Project Costs'!P$9,'Input| Escalations'!$H$23:$N$23,0))+'Input| Projects'!$AA710*INDEX('Input| Escalations'!$H$35:$N$35,MATCH('Calc| Project Costs'!P$9,'Input| Escalations'!$H$23:$N$23,0))+1</f>
        <v>1</v>
      </c>
      <c r="Q710" s="192">
        <f>'Input| Projects'!$Y710*INDEX('Input| Escalations'!$H$33:$N$33,MATCH('Calc| Project Costs'!Q$9,'Input| Escalations'!$H$23:$N$23,0))+'Input| Projects'!$Z710*INDEX('Input| Escalations'!$H$34:$N$34,MATCH('Calc| Project Costs'!Q$9,'Input| Escalations'!$H$23:$N$23,0))+'Input| Projects'!$AA710*INDEX('Input| Escalations'!$H$35:$N$35,MATCH('Calc| Project Costs'!Q$9,'Input| Escalations'!$H$23:$N$23,0))+1</f>
        <v>1</v>
      </c>
      <c r="R710" s="192">
        <f>'Input| Projects'!$Y710*INDEX('Input| Escalations'!$H$33:$N$33,MATCH('Calc| Project Costs'!R$9,'Input| Escalations'!$H$23:$N$23,0))+'Input| Projects'!$Z710*INDEX('Input| Escalations'!$H$34:$N$34,MATCH('Calc| Project Costs'!R$9,'Input| Escalations'!$H$23:$N$23,0))+'Input| Projects'!$AA710*INDEX('Input| Escalations'!$H$35:$N$35,MATCH('Calc| Project Costs'!R$9,'Input| Escalations'!$H$23:$N$23,0))+1</f>
        <v>1</v>
      </c>
      <c r="S710" s="192">
        <f>'Input| Projects'!$Y710*INDEX('Input| Escalations'!$H$33:$N$33,MATCH('Calc| Project Costs'!S$9,'Input| Escalations'!$H$23:$N$23,0))+'Input| Projects'!$Z710*INDEX('Input| Escalations'!$H$34:$N$34,MATCH('Calc| Project Costs'!S$9,'Input| Escalations'!$H$23:$N$23,0))+'Input| Projects'!$AA710*INDEX('Input| Escalations'!$H$35:$N$35,MATCH('Calc| Project Costs'!S$9,'Input| Escalations'!$H$23:$N$23,0))+1</f>
        <v>1</v>
      </c>
      <c r="T710" s="192">
        <f>'Input| Projects'!$Y710*INDEX('Input| Escalations'!$H$33:$N$33,MATCH('Calc| Project Costs'!T$9,'Input| Escalations'!$H$23:$N$23,0))+'Input| Projects'!$Z710*INDEX('Input| Escalations'!$H$34:$N$34,MATCH('Calc| Project Costs'!T$9,'Input| Escalations'!$H$23:$N$23,0))+'Input| Projects'!$AA710*INDEX('Input| Escalations'!$H$35:$N$35,MATCH('Calc| Project Costs'!T$9,'Input| Escalations'!$H$23:$N$23,0))+1</f>
        <v>1</v>
      </c>
      <c r="U710" s="106"/>
      <c r="V710" s="186">
        <f t="shared" si="329"/>
        <v>0</v>
      </c>
      <c r="W710" s="186">
        <f t="shared" si="330"/>
        <v>0</v>
      </c>
      <c r="X710" s="186">
        <f t="shared" si="331"/>
        <v>0</v>
      </c>
      <c r="Y710" s="186">
        <f t="shared" ref="Y710:Y773" si="336">IFERROR(I710*Q710,"")</f>
        <v>0</v>
      </c>
      <c r="Z710" s="186">
        <f t="shared" ref="Z710:Z773" si="337">IFERROR(J710*R710,"")</f>
        <v>0</v>
      </c>
      <c r="AA710" s="186">
        <f t="shared" ref="AA710:AA773" si="338">IFERROR(K710*S710,"")</f>
        <v>0</v>
      </c>
      <c r="AB710" s="186">
        <f t="shared" ref="AB710:AB773" si="339">IFERROR(L710*T710,"")</f>
        <v>0</v>
      </c>
      <c r="AC710" s="106"/>
      <c r="AD710" s="186">
        <f>'Input| Projects'!Q710*N710*'Input| Escalations'!$K$19</f>
        <v>0</v>
      </c>
      <c r="AE710" s="186">
        <f>'Input| Projects'!R710*O710*'Input| Escalations'!$K$19</f>
        <v>0</v>
      </c>
      <c r="AF710" s="186">
        <f>'Input| Projects'!S710*P710*'Input| Escalations'!$K$19</f>
        <v>0</v>
      </c>
      <c r="AG710" s="186">
        <f>'Input| Projects'!T710*Q710*'Input| Escalations'!$K$19</f>
        <v>0</v>
      </c>
      <c r="AH710" s="186">
        <f>'Input| Projects'!U710*R710*'Input| Escalations'!$K$19</f>
        <v>0</v>
      </c>
      <c r="AI710" s="186">
        <f>'Input| Projects'!V710*S710*'Input| Escalations'!$K$19</f>
        <v>0</v>
      </c>
      <c r="AJ710" s="186">
        <f>'Input| Projects'!W710*T710*'Input| Escalations'!$K$19</f>
        <v>0</v>
      </c>
      <c r="AK710" s="106"/>
      <c r="AL710" s="186" t="str">
        <f>IFERROR(IF('Input| Overheads'!$C$42="Direct costs",SUMPRODUCT(--('Input| Projects'!$AC710="Yes"),'Calc| Overheads Allocation'!C$8,'Calc| Project Costs'!V710),IF('Input| Overheads'!$C$42="Internal labour",SUMPRODUCT(--('Input| Projects'!$AC710="Yes"),'Calc| Overheads Allocation'!C$8,'Calc| Project Costs'!V710,'Input| Projects'!$Y710),IF('Input| Overheads'!$C$42="DNSP defined",SUMPRODUCT(--('Input| Projects'!$AC710="Yes"),'Calc| Overheads Allocation'!C$61,'Input| Projects'!$AF710),""))),"")</f>
        <v/>
      </c>
      <c r="AM710" s="186" t="str">
        <f>IFERROR(IF('Input| Overheads'!$C$42="Direct costs",SUMPRODUCT(--('Input| Projects'!$AC710="Yes"),'Calc| Overheads Allocation'!D$8,'Calc| Project Costs'!W710),IF('Input| Overheads'!$C$42="Internal labour",SUMPRODUCT(--('Input| Projects'!$AC710="Yes"),'Calc| Overheads Allocation'!D$8,'Calc| Project Costs'!W710,'Input| Projects'!$Y710),IF('Input| Overheads'!$C$42="DNSP defined",SUMPRODUCT(--('Input| Projects'!$AC710="Yes"),'Calc| Overheads Allocation'!D$61,'Input| Projects'!$AF710),""))),"")</f>
        <v/>
      </c>
      <c r="AN710" s="186" t="str">
        <f>IFERROR(IF('Input| Overheads'!$C$42="Direct costs",SUMPRODUCT(--('Input| Projects'!$AC710="Yes"),'Calc| Overheads Allocation'!E$8,'Calc| Project Costs'!X710),IF('Input| Overheads'!$C$42="Internal labour",SUMPRODUCT(--('Input| Projects'!$AC710="Yes"),'Calc| Overheads Allocation'!E$8,'Calc| Project Costs'!X710,'Input| Projects'!$Y710),IF('Input| Overheads'!$C$42="DNSP defined",SUMPRODUCT(--('Input| Projects'!$AC710="Yes"),'Calc| Overheads Allocation'!E$61,'Input| Projects'!$AF710),""))),"")</f>
        <v/>
      </c>
      <c r="AO710" s="186" t="str">
        <f>IFERROR(IF('Input| Overheads'!$C$42="Direct costs",SUMPRODUCT(--('Input| Projects'!$AC710="Yes"),'Calc| Overheads Allocation'!F$8,'Calc| Project Costs'!Y710),IF('Input| Overheads'!$C$42="Internal labour",SUMPRODUCT(--('Input| Projects'!$AC710="Yes"),'Calc| Overheads Allocation'!F$8,'Calc| Project Costs'!Y710,'Input| Projects'!$Y710),IF('Input| Overheads'!$C$42="DNSP defined",SUMPRODUCT(--('Input| Projects'!$AC710="Yes"),'Calc| Overheads Allocation'!F$61,'Input| Projects'!$AF710),""))),"")</f>
        <v/>
      </c>
      <c r="AP710" s="186" t="str">
        <f>IFERROR(IF('Input| Overheads'!$C$42="Direct costs",SUMPRODUCT(--('Input| Projects'!$AC710="Yes"),'Calc| Overheads Allocation'!G$8,'Calc| Project Costs'!Z710),IF('Input| Overheads'!$C$42="Internal labour",SUMPRODUCT(--('Input| Projects'!$AC710="Yes"),'Calc| Overheads Allocation'!G$8,'Calc| Project Costs'!Z710,'Input| Projects'!$Y710),IF('Input| Overheads'!$C$42="DNSP defined",SUMPRODUCT(--('Input| Projects'!$AC710="Yes"),'Calc| Overheads Allocation'!G$61,'Input| Projects'!$AF710),""))),"")</f>
        <v/>
      </c>
      <c r="AQ710" s="186" t="str">
        <f>IFERROR(IF('Input| Overheads'!$C$42="Direct costs",SUMPRODUCT(--('Input| Projects'!$AC710="Yes"),'Calc| Overheads Allocation'!H$8,'Calc| Project Costs'!AA710),IF('Input| Overheads'!$C$42="Internal labour",SUMPRODUCT(--('Input| Projects'!$AC710="Yes"),'Calc| Overheads Allocation'!H$8,'Calc| Project Costs'!AA710,'Input| Projects'!$Y710),IF('Input| Overheads'!$C$42="DNSP defined",SUMPRODUCT(--('Input| Projects'!$AC710="Yes"),'Calc| Overheads Allocation'!H$61,'Input| Projects'!$AF710),""))),"")</f>
        <v/>
      </c>
      <c r="AR710" s="186" t="str">
        <f>IFERROR(IF('Input| Overheads'!$C$42="Direct costs",SUMPRODUCT(--('Input| Projects'!$AC710="Yes"),'Calc| Overheads Allocation'!I$8,'Calc| Project Costs'!AB710),IF('Input| Overheads'!$C$42="Internal labour",SUMPRODUCT(--('Input| Projects'!$AC710="Yes"),'Calc| Overheads Allocation'!I$8,'Calc| Project Costs'!AB710,'Input| Projects'!$Y710),IF('Input| Overheads'!$C$42="DNSP defined",SUMPRODUCT(--('Input| Projects'!$AC710="Yes"),'Calc| Overheads Allocation'!I$61,'Input| Projects'!$AF710),""))),"")</f>
        <v/>
      </c>
      <c r="AS710" s="106"/>
      <c r="AT710" s="186" t="str">
        <f>IFERROR(IF('Input| Overheads'!$C$42="Direct costs",SUMPRODUCT(--('Input| Projects'!$AD710="Yes"),'Calc| Overheads Allocation'!C$9,'Calc| Project Costs'!V710),IF('Input| Overheads'!$C$42="Internal labour",SUMPRODUCT(--('Input| Projects'!$AD710="Yes"),'Calc| Overheads Allocation'!C$9,'Calc| Project Costs'!V710,'Input| Projects'!$Y710),IF('Input| Overheads'!$C$42="DNSP defined",SUMPRODUCT(--('Input| Projects'!$AD710="Yes"),'Calc| Overheads Allocation'!C$62,'Input| Projects'!$AG710),""))),"")</f>
        <v/>
      </c>
      <c r="AU710" s="186" t="str">
        <f>IFERROR(IF('Input| Overheads'!$C$42="Direct costs",SUMPRODUCT(--('Input| Projects'!$AD710="Yes"),'Calc| Overheads Allocation'!D$9,'Calc| Project Costs'!W710),IF('Input| Overheads'!$C$42="Internal labour",SUMPRODUCT(--('Input| Projects'!$AD710="Yes"),'Calc| Overheads Allocation'!D$9,'Calc| Project Costs'!W710,'Input| Projects'!$Y710),IF('Input| Overheads'!$C$42="DNSP defined",SUMPRODUCT(--('Input| Projects'!$AD710="Yes"),'Calc| Overheads Allocation'!D$62,'Input| Projects'!$AG710),""))),"")</f>
        <v/>
      </c>
      <c r="AV710" s="186" t="str">
        <f>IFERROR(IF('Input| Overheads'!$C$42="Direct costs",SUMPRODUCT(--('Input| Projects'!$AD710="Yes"),'Calc| Overheads Allocation'!E$9,'Calc| Project Costs'!X710),IF('Input| Overheads'!$C$42="Internal labour",SUMPRODUCT(--('Input| Projects'!$AD710="Yes"),'Calc| Overheads Allocation'!E$9,'Calc| Project Costs'!X710,'Input| Projects'!$Y710),IF('Input| Overheads'!$C$42="DNSP defined",SUMPRODUCT(--('Input| Projects'!$AD710="Yes"),'Calc| Overheads Allocation'!E$62,'Input| Projects'!$AG710),""))),"")</f>
        <v/>
      </c>
      <c r="AW710" s="186" t="str">
        <f>IFERROR(IF('Input| Overheads'!$C$42="Direct costs",SUMPRODUCT(--('Input| Projects'!$AD710="Yes"),'Calc| Overheads Allocation'!F$9,'Calc| Project Costs'!Y710),IF('Input| Overheads'!$C$42="Internal labour",SUMPRODUCT(--('Input| Projects'!$AD710="Yes"),'Calc| Overheads Allocation'!F$9,'Calc| Project Costs'!Y710,'Input| Projects'!$Y710),IF('Input| Overheads'!$C$42="DNSP defined",SUMPRODUCT(--('Input| Projects'!$AD710="Yes"),'Calc| Overheads Allocation'!F$62,'Input| Projects'!$AG710),""))),"")</f>
        <v/>
      </c>
      <c r="AX710" s="186" t="str">
        <f>IFERROR(IF('Input| Overheads'!$C$42="Direct costs",SUMPRODUCT(--('Input| Projects'!$AD710="Yes"),'Calc| Overheads Allocation'!G$9,'Calc| Project Costs'!Z710),IF('Input| Overheads'!$C$42="Internal labour",SUMPRODUCT(--('Input| Projects'!$AD710="Yes"),'Calc| Overheads Allocation'!G$9,'Calc| Project Costs'!Z710,'Input| Projects'!$Y710),IF('Input| Overheads'!$C$42="DNSP defined",SUMPRODUCT(--('Input| Projects'!$AD710="Yes"),'Calc| Overheads Allocation'!G$62,'Input| Projects'!$AG710),""))),"")</f>
        <v/>
      </c>
      <c r="AY710" s="186" t="str">
        <f>IFERROR(IF('Input| Overheads'!$C$42="Direct costs",SUMPRODUCT(--('Input| Projects'!$AD710="Yes"),'Calc| Overheads Allocation'!H$9,'Calc| Project Costs'!AA710),IF('Input| Overheads'!$C$42="Internal labour",SUMPRODUCT(--('Input| Projects'!$AD710="Yes"),'Calc| Overheads Allocation'!H$9,'Calc| Project Costs'!AA710,'Input| Projects'!$Y710),IF('Input| Overheads'!$C$42="DNSP defined",SUMPRODUCT(--('Input| Projects'!$AD710="Yes"),'Calc| Overheads Allocation'!H$62,'Input| Projects'!$AG710),""))),"")</f>
        <v/>
      </c>
      <c r="AZ710" s="186" t="str">
        <f>IFERROR(IF('Input| Overheads'!$C$42="Direct costs",SUMPRODUCT(--('Input| Projects'!$AD710="Yes"),'Calc| Overheads Allocation'!I$9,'Calc| Project Costs'!AB710),IF('Input| Overheads'!$C$42="Internal labour",SUMPRODUCT(--('Input| Projects'!$AD710="Yes"),'Calc| Overheads Allocation'!I$9,'Calc| Project Costs'!AB710,'Input| Projects'!$Y710),IF('Input| Overheads'!$C$42="DNSP defined",SUMPRODUCT(--('Input| Projects'!$AD710="Yes"),'Calc| Overheads Allocation'!I$62,'Input| Projects'!$AG710),""))),"")</f>
        <v/>
      </c>
      <c r="BA710" s="106"/>
      <c r="BB710" s="186">
        <f t="shared" si="332"/>
        <v>0</v>
      </c>
      <c r="BC710" s="186">
        <f t="shared" si="333"/>
        <v>0</v>
      </c>
      <c r="BD710" s="186">
        <f t="shared" si="334"/>
        <v>0</v>
      </c>
      <c r="BE710" s="186">
        <f t="shared" ref="BE710:BE773" si="340">IFERROR(SUM(AO710,AW710),"")</f>
        <v>0</v>
      </c>
      <c r="BF710" s="186">
        <f t="shared" ref="BF710:BF773" si="341">IFERROR(SUM(AP710,AX710),"")</f>
        <v>0</v>
      </c>
      <c r="BG710" s="186">
        <f t="shared" ref="BG710:BG773" si="342">IFERROR(SUM(AQ710,AY710),"")</f>
        <v>0</v>
      </c>
      <c r="BH710" s="186">
        <f t="shared" ref="BH710:BH773" si="343">IFERROR(SUM(AR710,AZ710),"")</f>
        <v>0</v>
      </c>
      <c r="BI710" s="97"/>
      <c r="BJ710" s="186" t="str">
        <f t="shared" ref="BJ710:BJ773" si="344">IFERROR(BB710*(AD710/V710),"")</f>
        <v/>
      </c>
      <c r="BK710" s="186" t="str">
        <f t="shared" ref="BK710:BK773" si="345">IFERROR(BC710*(AE710/W710),"")</f>
        <v/>
      </c>
      <c r="BL710" s="186" t="str">
        <f t="shared" ref="BL710:BL773" si="346">IFERROR(BD710*(AF710/X710),"")</f>
        <v/>
      </c>
      <c r="BM710" s="186" t="str">
        <f t="shared" ref="BM710:BM773" si="347">IFERROR(BE710*(AG710/Y710),"")</f>
        <v/>
      </c>
      <c r="BN710" s="186" t="str">
        <f t="shared" ref="BN710:BN773" si="348">IFERROR(BF710*(AH710/Z710),"")</f>
        <v/>
      </c>
      <c r="BO710" s="186" t="str">
        <f t="shared" ref="BO710:BO773" si="349">IFERROR(BG710*(AI710/AA710),"")</f>
        <v/>
      </c>
      <c r="BP710" s="186" t="str">
        <f t="shared" ref="BP710:BP773" si="350">IFERROR(BH710*(AJ710/AB710),"")</f>
        <v/>
      </c>
      <c r="BQ710" s="97"/>
      <c r="BR710" s="186">
        <f t="shared" ref="BR710:BR773" si="351">IFERROR(V710+BB710,"")</f>
        <v>0</v>
      </c>
      <c r="BS710" s="186">
        <f t="shared" ref="BS710:BS773" si="352">IFERROR(W710+BC710,"")</f>
        <v>0</v>
      </c>
      <c r="BT710" s="222">
        <f t="shared" ref="BT710:BT773" si="353">IFERROR(X710+BD710,"")</f>
        <v>0</v>
      </c>
      <c r="BU710" s="222">
        <f t="shared" ref="BU710:BU773" si="354">IFERROR(Y710+BE710,"")</f>
        <v>0</v>
      </c>
      <c r="BV710" s="222">
        <f t="shared" ref="BV710:BV773" si="355">IFERROR(Z710+BF710,"")</f>
        <v>0</v>
      </c>
      <c r="BW710" s="222">
        <f t="shared" ref="BW710:BW773" si="356">IFERROR(AA710+BG710,"")</f>
        <v>0</v>
      </c>
      <c r="BX710" s="222">
        <f t="shared" ref="BX710:BX773" si="357">IFERROR(AB710+BH710,"")</f>
        <v>0</v>
      </c>
      <c r="BY710" s="106"/>
      <c r="BZ710" s="197" t="str">
        <f>IF(SUMIF('Input| Projects'!$AS$8:$CP$8,"Dx",'Input| Projects'!$AS710:$CP710)=0,"",SUMIF('Input| Projects'!$AS$8:$CP$8,"Dx",'Input| Projects'!$AS710:$CP710))</f>
        <v/>
      </c>
      <c r="CA710" s="197" t="str">
        <f>IF(SUMIF('Input| Projects'!$AS$8:$CP$8,"Tx",'Input| Projects'!$AS710:$CP710)=0,"",SUMIF('Input| Projects'!$AS$8:$CP$8,"Tx",'Input| Projects'!$AS710:$CP710))</f>
        <v/>
      </c>
      <c r="CB710" s="150" t="str">
        <f t="shared" si="335"/>
        <v/>
      </c>
    </row>
    <row r="711" spans="2:80" x14ac:dyDescent="0.2">
      <c r="B711" s="201">
        <f>IFERROR('Input| Projects'!B711,"")</f>
        <v>702</v>
      </c>
      <c r="C711" s="42" t="str">
        <f>IFERROR(IF('Input| Projects'!C711="","",'Input| Projects'!C711),"")</f>
        <v/>
      </c>
      <c r="D711" s="42" t="str">
        <f>IFERROR(IF('Input| Projects'!D711="","",'Input| Projects'!D711),"")</f>
        <v/>
      </c>
      <c r="E711" s="104"/>
      <c r="F711" s="190">
        <f>IFERROR('Input| Projects'!I711*'Input| Escalations'!$K$19,"")</f>
        <v>0</v>
      </c>
      <c r="G711" s="190">
        <f>IFERROR('Input| Projects'!J711*'Input| Escalations'!$K$19,"")</f>
        <v>0</v>
      </c>
      <c r="H711" s="190">
        <f>IFERROR('Input| Projects'!K711*'Input| Escalations'!$K$19,"")</f>
        <v>0</v>
      </c>
      <c r="I711" s="190">
        <f>IFERROR('Input| Projects'!L711*'Input| Escalations'!$K$19,"")</f>
        <v>0</v>
      </c>
      <c r="J711" s="190">
        <f>IFERROR('Input| Projects'!M711*'Input| Escalations'!$K$19,"")</f>
        <v>0</v>
      </c>
      <c r="K711" s="190">
        <f>IFERROR('Input| Projects'!N711*'Input| Escalations'!$K$19,"")</f>
        <v>0</v>
      </c>
      <c r="L711" s="190">
        <f>IFERROR('Input| Projects'!O711*'Input| Escalations'!$K$19,"")</f>
        <v>0</v>
      </c>
      <c r="M711" s="150" t="str">
        <f>IF(ABS(SUM(F711:L711)-(SUM('Input| Projects'!I711:O711)*'Input| Escalations'!$K$19))&lt;0.0000001,"",1)</f>
        <v/>
      </c>
      <c r="N711" s="192">
        <f>'Input| Projects'!$Y711*INDEX('Input| Escalations'!$H$33:$N$33,MATCH('Calc| Project Costs'!N$9,'Input| Escalations'!$H$23:$N$23,0))+'Input| Projects'!$Z711*INDEX('Input| Escalations'!$H$34:$N$34,MATCH('Calc| Project Costs'!N$9,'Input| Escalations'!$H$23:$N$23,0))+'Input| Projects'!$AA711*INDEX('Input| Escalations'!$H$35:$N$35,MATCH('Calc| Project Costs'!N$9,'Input| Escalations'!$H$23:$N$23,0))+1</f>
        <v>1</v>
      </c>
      <c r="O711" s="192">
        <f>'Input| Projects'!$Y711*INDEX('Input| Escalations'!$H$33:$N$33,MATCH('Calc| Project Costs'!O$9,'Input| Escalations'!$H$23:$N$23,0))+'Input| Projects'!$Z711*INDEX('Input| Escalations'!$H$34:$N$34,MATCH('Calc| Project Costs'!O$9,'Input| Escalations'!$H$23:$N$23,0))+'Input| Projects'!$AA711*INDEX('Input| Escalations'!$H$35:$N$35,MATCH('Calc| Project Costs'!O$9,'Input| Escalations'!$H$23:$N$23,0))+1</f>
        <v>1</v>
      </c>
      <c r="P711" s="192">
        <f>'Input| Projects'!$Y711*INDEX('Input| Escalations'!$H$33:$N$33,MATCH('Calc| Project Costs'!P$9,'Input| Escalations'!$H$23:$N$23,0))+'Input| Projects'!$Z711*INDEX('Input| Escalations'!$H$34:$N$34,MATCH('Calc| Project Costs'!P$9,'Input| Escalations'!$H$23:$N$23,0))+'Input| Projects'!$AA711*INDEX('Input| Escalations'!$H$35:$N$35,MATCH('Calc| Project Costs'!P$9,'Input| Escalations'!$H$23:$N$23,0))+1</f>
        <v>1</v>
      </c>
      <c r="Q711" s="192">
        <f>'Input| Projects'!$Y711*INDEX('Input| Escalations'!$H$33:$N$33,MATCH('Calc| Project Costs'!Q$9,'Input| Escalations'!$H$23:$N$23,0))+'Input| Projects'!$Z711*INDEX('Input| Escalations'!$H$34:$N$34,MATCH('Calc| Project Costs'!Q$9,'Input| Escalations'!$H$23:$N$23,0))+'Input| Projects'!$AA711*INDEX('Input| Escalations'!$H$35:$N$35,MATCH('Calc| Project Costs'!Q$9,'Input| Escalations'!$H$23:$N$23,0))+1</f>
        <v>1</v>
      </c>
      <c r="R711" s="192">
        <f>'Input| Projects'!$Y711*INDEX('Input| Escalations'!$H$33:$N$33,MATCH('Calc| Project Costs'!R$9,'Input| Escalations'!$H$23:$N$23,0))+'Input| Projects'!$Z711*INDEX('Input| Escalations'!$H$34:$N$34,MATCH('Calc| Project Costs'!R$9,'Input| Escalations'!$H$23:$N$23,0))+'Input| Projects'!$AA711*INDEX('Input| Escalations'!$H$35:$N$35,MATCH('Calc| Project Costs'!R$9,'Input| Escalations'!$H$23:$N$23,0))+1</f>
        <v>1</v>
      </c>
      <c r="S711" s="192">
        <f>'Input| Projects'!$Y711*INDEX('Input| Escalations'!$H$33:$N$33,MATCH('Calc| Project Costs'!S$9,'Input| Escalations'!$H$23:$N$23,0))+'Input| Projects'!$Z711*INDEX('Input| Escalations'!$H$34:$N$34,MATCH('Calc| Project Costs'!S$9,'Input| Escalations'!$H$23:$N$23,0))+'Input| Projects'!$AA711*INDEX('Input| Escalations'!$H$35:$N$35,MATCH('Calc| Project Costs'!S$9,'Input| Escalations'!$H$23:$N$23,0))+1</f>
        <v>1</v>
      </c>
      <c r="T711" s="192">
        <f>'Input| Projects'!$Y711*INDEX('Input| Escalations'!$H$33:$N$33,MATCH('Calc| Project Costs'!T$9,'Input| Escalations'!$H$23:$N$23,0))+'Input| Projects'!$Z711*INDEX('Input| Escalations'!$H$34:$N$34,MATCH('Calc| Project Costs'!T$9,'Input| Escalations'!$H$23:$N$23,0))+'Input| Projects'!$AA711*INDEX('Input| Escalations'!$H$35:$N$35,MATCH('Calc| Project Costs'!T$9,'Input| Escalations'!$H$23:$N$23,0))+1</f>
        <v>1</v>
      </c>
      <c r="U711" s="106"/>
      <c r="V711" s="186">
        <f t="shared" ref="V711:V774" si="358">IFERROR(F711*N711,"")</f>
        <v>0</v>
      </c>
      <c r="W711" s="186">
        <f t="shared" ref="W711:W774" si="359">IFERROR(G711*O711,"")</f>
        <v>0</v>
      </c>
      <c r="X711" s="186">
        <f t="shared" ref="X711:X774" si="360">IFERROR(H711*P711,"")</f>
        <v>0</v>
      </c>
      <c r="Y711" s="186">
        <f t="shared" si="336"/>
        <v>0</v>
      </c>
      <c r="Z711" s="186">
        <f t="shared" si="337"/>
        <v>0</v>
      </c>
      <c r="AA711" s="186">
        <f t="shared" si="338"/>
        <v>0</v>
      </c>
      <c r="AB711" s="186">
        <f t="shared" si="339"/>
        <v>0</v>
      </c>
      <c r="AC711" s="106"/>
      <c r="AD711" s="186">
        <f>'Input| Projects'!Q711*N711*'Input| Escalations'!$K$19</f>
        <v>0</v>
      </c>
      <c r="AE711" s="186">
        <f>'Input| Projects'!R711*O711*'Input| Escalations'!$K$19</f>
        <v>0</v>
      </c>
      <c r="AF711" s="186">
        <f>'Input| Projects'!S711*P711*'Input| Escalations'!$K$19</f>
        <v>0</v>
      </c>
      <c r="AG711" s="186">
        <f>'Input| Projects'!T711*Q711*'Input| Escalations'!$K$19</f>
        <v>0</v>
      </c>
      <c r="AH711" s="186">
        <f>'Input| Projects'!U711*R711*'Input| Escalations'!$K$19</f>
        <v>0</v>
      </c>
      <c r="AI711" s="186">
        <f>'Input| Projects'!V711*S711*'Input| Escalations'!$K$19</f>
        <v>0</v>
      </c>
      <c r="AJ711" s="186">
        <f>'Input| Projects'!W711*T711*'Input| Escalations'!$K$19</f>
        <v>0</v>
      </c>
      <c r="AK711" s="106"/>
      <c r="AL711" s="186" t="str">
        <f>IFERROR(IF('Input| Overheads'!$C$42="Direct costs",SUMPRODUCT(--('Input| Projects'!$AC711="Yes"),'Calc| Overheads Allocation'!C$8,'Calc| Project Costs'!V711),IF('Input| Overheads'!$C$42="Internal labour",SUMPRODUCT(--('Input| Projects'!$AC711="Yes"),'Calc| Overheads Allocation'!C$8,'Calc| Project Costs'!V711,'Input| Projects'!$Y711),IF('Input| Overheads'!$C$42="DNSP defined",SUMPRODUCT(--('Input| Projects'!$AC711="Yes"),'Calc| Overheads Allocation'!C$61,'Input| Projects'!$AF711),""))),"")</f>
        <v/>
      </c>
      <c r="AM711" s="186" t="str">
        <f>IFERROR(IF('Input| Overheads'!$C$42="Direct costs",SUMPRODUCT(--('Input| Projects'!$AC711="Yes"),'Calc| Overheads Allocation'!D$8,'Calc| Project Costs'!W711),IF('Input| Overheads'!$C$42="Internal labour",SUMPRODUCT(--('Input| Projects'!$AC711="Yes"),'Calc| Overheads Allocation'!D$8,'Calc| Project Costs'!W711,'Input| Projects'!$Y711),IF('Input| Overheads'!$C$42="DNSP defined",SUMPRODUCT(--('Input| Projects'!$AC711="Yes"),'Calc| Overheads Allocation'!D$61,'Input| Projects'!$AF711),""))),"")</f>
        <v/>
      </c>
      <c r="AN711" s="186" t="str">
        <f>IFERROR(IF('Input| Overheads'!$C$42="Direct costs",SUMPRODUCT(--('Input| Projects'!$AC711="Yes"),'Calc| Overheads Allocation'!E$8,'Calc| Project Costs'!X711),IF('Input| Overheads'!$C$42="Internal labour",SUMPRODUCT(--('Input| Projects'!$AC711="Yes"),'Calc| Overheads Allocation'!E$8,'Calc| Project Costs'!X711,'Input| Projects'!$Y711),IF('Input| Overheads'!$C$42="DNSP defined",SUMPRODUCT(--('Input| Projects'!$AC711="Yes"),'Calc| Overheads Allocation'!E$61,'Input| Projects'!$AF711),""))),"")</f>
        <v/>
      </c>
      <c r="AO711" s="186" t="str">
        <f>IFERROR(IF('Input| Overheads'!$C$42="Direct costs",SUMPRODUCT(--('Input| Projects'!$AC711="Yes"),'Calc| Overheads Allocation'!F$8,'Calc| Project Costs'!Y711),IF('Input| Overheads'!$C$42="Internal labour",SUMPRODUCT(--('Input| Projects'!$AC711="Yes"),'Calc| Overheads Allocation'!F$8,'Calc| Project Costs'!Y711,'Input| Projects'!$Y711),IF('Input| Overheads'!$C$42="DNSP defined",SUMPRODUCT(--('Input| Projects'!$AC711="Yes"),'Calc| Overheads Allocation'!F$61,'Input| Projects'!$AF711),""))),"")</f>
        <v/>
      </c>
      <c r="AP711" s="186" t="str">
        <f>IFERROR(IF('Input| Overheads'!$C$42="Direct costs",SUMPRODUCT(--('Input| Projects'!$AC711="Yes"),'Calc| Overheads Allocation'!G$8,'Calc| Project Costs'!Z711),IF('Input| Overheads'!$C$42="Internal labour",SUMPRODUCT(--('Input| Projects'!$AC711="Yes"),'Calc| Overheads Allocation'!G$8,'Calc| Project Costs'!Z711,'Input| Projects'!$Y711),IF('Input| Overheads'!$C$42="DNSP defined",SUMPRODUCT(--('Input| Projects'!$AC711="Yes"),'Calc| Overheads Allocation'!G$61,'Input| Projects'!$AF711),""))),"")</f>
        <v/>
      </c>
      <c r="AQ711" s="186" t="str">
        <f>IFERROR(IF('Input| Overheads'!$C$42="Direct costs",SUMPRODUCT(--('Input| Projects'!$AC711="Yes"),'Calc| Overheads Allocation'!H$8,'Calc| Project Costs'!AA711),IF('Input| Overheads'!$C$42="Internal labour",SUMPRODUCT(--('Input| Projects'!$AC711="Yes"),'Calc| Overheads Allocation'!H$8,'Calc| Project Costs'!AA711,'Input| Projects'!$Y711),IF('Input| Overheads'!$C$42="DNSP defined",SUMPRODUCT(--('Input| Projects'!$AC711="Yes"),'Calc| Overheads Allocation'!H$61,'Input| Projects'!$AF711),""))),"")</f>
        <v/>
      </c>
      <c r="AR711" s="186" t="str">
        <f>IFERROR(IF('Input| Overheads'!$C$42="Direct costs",SUMPRODUCT(--('Input| Projects'!$AC711="Yes"),'Calc| Overheads Allocation'!I$8,'Calc| Project Costs'!AB711),IF('Input| Overheads'!$C$42="Internal labour",SUMPRODUCT(--('Input| Projects'!$AC711="Yes"),'Calc| Overheads Allocation'!I$8,'Calc| Project Costs'!AB711,'Input| Projects'!$Y711),IF('Input| Overheads'!$C$42="DNSP defined",SUMPRODUCT(--('Input| Projects'!$AC711="Yes"),'Calc| Overheads Allocation'!I$61,'Input| Projects'!$AF711),""))),"")</f>
        <v/>
      </c>
      <c r="AS711" s="106"/>
      <c r="AT711" s="186" t="str">
        <f>IFERROR(IF('Input| Overheads'!$C$42="Direct costs",SUMPRODUCT(--('Input| Projects'!$AD711="Yes"),'Calc| Overheads Allocation'!C$9,'Calc| Project Costs'!V711),IF('Input| Overheads'!$C$42="Internal labour",SUMPRODUCT(--('Input| Projects'!$AD711="Yes"),'Calc| Overheads Allocation'!C$9,'Calc| Project Costs'!V711,'Input| Projects'!$Y711),IF('Input| Overheads'!$C$42="DNSP defined",SUMPRODUCT(--('Input| Projects'!$AD711="Yes"),'Calc| Overheads Allocation'!C$62,'Input| Projects'!$AG711),""))),"")</f>
        <v/>
      </c>
      <c r="AU711" s="186" t="str">
        <f>IFERROR(IF('Input| Overheads'!$C$42="Direct costs",SUMPRODUCT(--('Input| Projects'!$AD711="Yes"),'Calc| Overheads Allocation'!D$9,'Calc| Project Costs'!W711),IF('Input| Overheads'!$C$42="Internal labour",SUMPRODUCT(--('Input| Projects'!$AD711="Yes"),'Calc| Overheads Allocation'!D$9,'Calc| Project Costs'!W711,'Input| Projects'!$Y711),IF('Input| Overheads'!$C$42="DNSP defined",SUMPRODUCT(--('Input| Projects'!$AD711="Yes"),'Calc| Overheads Allocation'!D$62,'Input| Projects'!$AG711),""))),"")</f>
        <v/>
      </c>
      <c r="AV711" s="186" t="str">
        <f>IFERROR(IF('Input| Overheads'!$C$42="Direct costs",SUMPRODUCT(--('Input| Projects'!$AD711="Yes"),'Calc| Overheads Allocation'!E$9,'Calc| Project Costs'!X711),IF('Input| Overheads'!$C$42="Internal labour",SUMPRODUCT(--('Input| Projects'!$AD711="Yes"),'Calc| Overheads Allocation'!E$9,'Calc| Project Costs'!X711,'Input| Projects'!$Y711),IF('Input| Overheads'!$C$42="DNSP defined",SUMPRODUCT(--('Input| Projects'!$AD711="Yes"),'Calc| Overheads Allocation'!E$62,'Input| Projects'!$AG711),""))),"")</f>
        <v/>
      </c>
      <c r="AW711" s="186" t="str">
        <f>IFERROR(IF('Input| Overheads'!$C$42="Direct costs",SUMPRODUCT(--('Input| Projects'!$AD711="Yes"),'Calc| Overheads Allocation'!F$9,'Calc| Project Costs'!Y711),IF('Input| Overheads'!$C$42="Internal labour",SUMPRODUCT(--('Input| Projects'!$AD711="Yes"),'Calc| Overheads Allocation'!F$9,'Calc| Project Costs'!Y711,'Input| Projects'!$Y711),IF('Input| Overheads'!$C$42="DNSP defined",SUMPRODUCT(--('Input| Projects'!$AD711="Yes"),'Calc| Overheads Allocation'!F$62,'Input| Projects'!$AG711),""))),"")</f>
        <v/>
      </c>
      <c r="AX711" s="186" t="str">
        <f>IFERROR(IF('Input| Overheads'!$C$42="Direct costs",SUMPRODUCT(--('Input| Projects'!$AD711="Yes"),'Calc| Overheads Allocation'!G$9,'Calc| Project Costs'!Z711),IF('Input| Overheads'!$C$42="Internal labour",SUMPRODUCT(--('Input| Projects'!$AD711="Yes"),'Calc| Overheads Allocation'!G$9,'Calc| Project Costs'!Z711,'Input| Projects'!$Y711),IF('Input| Overheads'!$C$42="DNSP defined",SUMPRODUCT(--('Input| Projects'!$AD711="Yes"),'Calc| Overheads Allocation'!G$62,'Input| Projects'!$AG711),""))),"")</f>
        <v/>
      </c>
      <c r="AY711" s="186" t="str">
        <f>IFERROR(IF('Input| Overheads'!$C$42="Direct costs",SUMPRODUCT(--('Input| Projects'!$AD711="Yes"),'Calc| Overheads Allocation'!H$9,'Calc| Project Costs'!AA711),IF('Input| Overheads'!$C$42="Internal labour",SUMPRODUCT(--('Input| Projects'!$AD711="Yes"),'Calc| Overheads Allocation'!H$9,'Calc| Project Costs'!AA711,'Input| Projects'!$Y711),IF('Input| Overheads'!$C$42="DNSP defined",SUMPRODUCT(--('Input| Projects'!$AD711="Yes"),'Calc| Overheads Allocation'!H$62,'Input| Projects'!$AG711),""))),"")</f>
        <v/>
      </c>
      <c r="AZ711" s="186" t="str">
        <f>IFERROR(IF('Input| Overheads'!$C$42="Direct costs",SUMPRODUCT(--('Input| Projects'!$AD711="Yes"),'Calc| Overheads Allocation'!I$9,'Calc| Project Costs'!AB711),IF('Input| Overheads'!$C$42="Internal labour",SUMPRODUCT(--('Input| Projects'!$AD711="Yes"),'Calc| Overheads Allocation'!I$9,'Calc| Project Costs'!AB711,'Input| Projects'!$Y711),IF('Input| Overheads'!$C$42="DNSP defined",SUMPRODUCT(--('Input| Projects'!$AD711="Yes"),'Calc| Overheads Allocation'!I$62,'Input| Projects'!$AG711),""))),"")</f>
        <v/>
      </c>
      <c r="BA711" s="106"/>
      <c r="BB711" s="186">
        <f t="shared" ref="BB711:BB774" si="361">IFERROR(SUM(AL711,AT711),"")</f>
        <v>0</v>
      </c>
      <c r="BC711" s="186">
        <f t="shared" ref="BC711:BC774" si="362">IFERROR(SUM(AM711,AU711),"")</f>
        <v>0</v>
      </c>
      <c r="BD711" s="186">
        <f t="shared" ref="BD711:BD774" si="363">IFERROR(SUM(AN711,AV711),"")</f>
        <v>0</v>
      </c>
      <c r="BE711" s="186">
        <f t="shared" si="340"/>
        <v>0</v>
      </c>
      <c r="BF711" s="186">
        <f t="shared" si="341"/>
        <v>0</v>
      </c>
      <c r="BG711" s="186">
        <f t="shared" si="342"/>
        <v>0</v>
      </c>
      <c r="BH711" s="186">
        <f t="shared" si="343"/>
        <v>0</v>
      </c>
      <c r="BI711" s="97"/>
      <c r="BJ711" s="186" t="str">
        <f t="shared" si="344"/>
        <v/>
      </c>
      <c r="BK711" s="186" t="str">
        <f t="shared" si="345"/>
        <v/>
      </c>
      <c r="BL711" s="186" t="str">
        <f t="shared" si="346"/>
        <v/>
      </c>
      <c r="BM711" s="186" t="str">
        <f t="shared" si="347"/>
        <v/>
      </c>
      <c r="BN711" s="186" t="str">
        <f t="shared" si="348"/>
        <v/>
      </c>
      <c r="BO711" s="186" t="str">
        <f t="shared" si="349"/>
        <v/>
      </c>
      <c r="BP711" s="186" t="str">
        <f t="shared" si="350"/>
        <v/>
      </c>
      <c r="BQ711" s="97"/>
      <c r="BR711" s="186">
        <f t="shared" si="351"/>
        <v>0</v>
      </c>
      <c r="BS711" s="186">
        <f t="shared" si="352"/>
        <v>0</v>
      </c>
      <c r="BT711" s="222">
        <f t="shared" si="353"/>
        <v>0</v>
      </c>
      <c r="BU711" s="222">
        <f t="shared" si="354"/>
        <v>0</v>
      </c>
      <c r="BV711" s="222">
        <f t="shared" si="355"/>
        <v>0</v>
      </c>
      <c r="BW711" s="222">
        <f t="shared" si="356"/>
        <v>0</v>
      </c>
      <c r="BX711" s="222">
        <f t="shared" si="357"/>
        <v>0</v>
      </c>
      <c r="BY711" s="106"/>
      <c r="BZ711" s="197" t="str">
        <f>IF(SUMIF('Input| Projects'!$AS$8:$CP$8,"Dx",'Input| Projects'!$AS711:$CP711)=0,"",SUMIF('Input| Projects'!$AS$8:$CP$8,"Dx",'Input| Projects'!$AS711:$CP711))</f>
        <v/>
      </c>
      <c r="CA711" s="197" t="str">
        <f>IF(SUMIF('Input| Projects'!$AS$8:$CP$8,"Tx",'Input| Projects'!$AS711:$CP711)=0,"",SUMIF('Input| Projects'!$AS$8:$CP$8,"Tx",'Input| Projects'!$AS711:$CP711))</f>
        <v/>
      </c>
      <c r="CB711" s="150" t="str">
        <f t="shared" ref="CB711:CB774" si="364">IF(SUM(BZ711:CA711,F711:L711)=0,"",IF(SUM(BZ711:CA711)=1,"",1))</f>
        <v/>
      </c>
    </row>
    <row r="712" spans="2:80" x14ac:dyDescent="0.2">
      <c r="B712" s="201">
        <f>IFERROR('Input| Projects'!B712,"")</f>
        <v>703</v>
      </c>
      <c r="C712" s="42" t="str">
        <f>IFERROR(IF('Input| Projects'!C712="","",'Input| Projects'!C712),"")</f>
        <v/>
      </c>
      <c r="D712" s="42" t="str">
        <f>IFERROR(IF('Input| Projects'!D712="","",'Input| Projects'!D712),"")</f>
        <v/>
      </c>
      <c r="E712" s="104"/>
      <c r="F712" s="190">
        <f>IFERROR('Input| Projects'!I712*'Input| Escalations'!$K$19,"")</f>
        <v>0</v>
      </c>
      <c r="G712" s="190">
        <f>IFERROR('Input| Projects'!J712*'Input| Escalations'!$K$19,"")</f>
        <v>0</v>
      </c>
      <c r="H712" s="190">
        <f>IFERROR('Input| Projects'!K712*'Input| Escalations'!$K$19,"")</f>
        <v>0</v>
      </c>
      <c r="I712" s="190">
        <f>IFERROR('Input| Projects'!L712*'Input| Escalations'!$K$19,"")</f>
        <v>0</v>
      </c>
      <c r="J712" s="190">
        <f>IFERROR('Input| Projects'!M712*'Input| Escalations'!$K$19,"")</f>
        <v>0</v>
      </c>
      <c r="K712" s="190">
        <f>IFERROR('Input| Projects'!N712*'Input| Escalations'!$K$19,"")</f>
        <v>0</v>
      </c>
      <c r="L712" s="190">
        <f>IFERROR('Input| Projects'!O712*'Input| Escalations'!$K$19,"")</f>
        <v>0</v>
      </c>
      <c r="M712" s="150" t="str">
        <f>IF(ABS(SUM(F712:L712)-(SUM('Input| Projects'!I712:O712)*'Input| Escalations'!$K$19))&lt;0.0000001,"",1)</f>
        <v/>
      </c>
      <c r="N712" s="192">
        <f>'Input| Projects'!$Y712*INDEX('Input| Escalations'!$H$33:$N$33,MATCH('Calc| Project Costs'!N$9,'Input| Escalations'!$H$23:$N$23,0))+'Input| Projects'!$Z712*INDEX('Input| Escalations'!$H$34:$N$34,MATCH('Calc| Project Costs'!N$9,'Input| Escalations'!$H$23:$N$23,0))+'Input| Projects'!$AA712*INDEX('Input| Escalations'!$H$35:$N$35,MATCH('Calc| Project Costs'!N$9,'Input| Escalations'!$H$23:$N$23,0))+1</f>
        <v>1</v>
      </c>
      <c r="O712" s="192">
        <f>'Input| Projects'!$Y712*INDEX('Input| Escalations'!$H$33:$N$33,MATCH('Calc| Project Costs'!O$9,'Input| Escalations'!$H$23:$N$23,0))+'Input| Projects'!$Z712*INDEX('Input| Escalations'!$H$34:$N$34,MATCH('Calc| Project Costs'!O$9,'Input| Escalations'!$H$23:$N$23,0))+'Input| Projects'!$AA712*INDEX('Input| Escalations'!$H$35:$N$35,MATCH('Calc| Project Costs'!O$9,'Input| Escalations'!$H$23:$N$23,0))+1</f>
        <v>1</v>
      </c>
      <c r="P712" s="192">
        <f>'Input| Projects'!$Y712*INDEX('Input| Escalations'!$H$33:$N$33,MATCH('Calc| Project Costs'!P$9,'Input| Escalations'!$H$23:$N$23,0))+'Input| Projects'!$Z712*INDEX('Input| Escalations'!$H$34:$N$34,MATCH('Calc| Project Costs'!P$9,'Input| Escalations'!$H$23:$N$23,0))+'Input| Projects'!$AA712*INDEX('Input| Escalations'!$H$35:$N$35,MATCH('Calc| Project Costs'!P$9,'Input| Escalations'!$H$23:$N$23,0))+1</f>
        <v>1</v>
      </c>
      <c r="Q712" s="192">
        <f>'Input| Projects'!$Y712*INDEX('Input| Escalations'!$H$33:$N$33,MATCH('Calc| Project Costs'!Q$9,'Input| Escalations'!$H$23:$N$23,0))+'Input| Projects'!$Z712*INDEX('Input| Escalations'!$H$34:$N$34,MATCH('Calc| Project Costs'!Q$9,'Input| Escalations'!$H$23:$N$23,0))+'Input| Projects'!$AA712*INDEX('Input| Escalations'!$H$35:$N$35,MATCH('Calc| Project Costs'!Q$9,'Input| Escalations'!$H$23:$N$23,0))+1</f>
        <v>1</v>
      </c>
      <c r="R712" s="192">
        <f>'Input| Projects'!$Y712*INDEX('Input| Escalations'!$H$33:$N$33,MATCH('Calc| Project Costs'!R$9,'Input| Escalations'!$H$23:$N$23,0))+'Input| Projects'!$Z712*INDEX('Input| Escalations'!$H$34:$N$34,MATCH('Calc| Project Costs'!R$9,'Input| Escalations'!$H$23:$N$23,0))+'Input| Projects'!$AA712*INDEX('Input| Escalations'!$H$35:$N$35,MATCH('Calc| Project Costs'!R$9,'Input| Escalations'!$H$23:$N$23,0))+1</f>
        <v>1</v>
      </c>
      <c r="S712" s="192">
        <f>'Input| Projects'!$Y712*INDEX('Input| Escalations'!$H$33:$N$33,MATCH('Calc| Project Costs'!S$9,'Input| Escalations'!$H$23:$N$23,0))+'Input| Projects'!$Z712*INDEX('Input| Escalations'!$H$34:$N$34,MATCH('Calc| Project Costs'!S$9,'Input| Escalations'!$H$23:$N$23,0))+'Input| Projects'!$AA712*INDEX('Input| Escalations'!$H$35:$N$35,MATCH('Calc| Project Costs'!S$9,'Input| Escalations'!$H$23:$N$23,0))+1</f>
        <v>1</v>
      </c>
      <c r="T712" s="192">
        <f>'Input| Projects'!$Y712*INDEX('Input| Escalations'!$H$33:$N$33,MATCH('Calc| Project Costs'!T$9,'Input| Escalations'!$H$23:$N$23,0))+'Input| Projects'!$Z712*INDEX('Input| Escalations'!$H$34:$N$34,MATCH('Calc| Project Costs'!T$9,'Input| Escalations'!$H$23:$N$23,0))+'Input| Projects'!$AA712*INDEX('Input| Escalations'!$H$35:$N$35,MATCH('Calc| Project Costs'!T$9,'Input| Escalations'!$H$23:$N$23,0))+1</f>
        <v>1</v>
      </c>
      <c r="U712" s="106"/>
      <c r="V712" s="186">
        <f t="shared" si="358"/>
        <v>0</v>
      </c>
      <c r="W712" s="186">
        <f t="shared" si="359"/>
        <v>0</v>
      </c>
      <c r="X712" s="186">
        <f t="shared" si="360"/>
        <v>0</v>
      </c>
      <c r="Y712" s="186">
        <f t="shared" si="336"/>
        <v>0</v>
      </c>
      <c r="Z712" s="186">
        <f t="shared" si="337"/>
        <v>0</v>
      </c>
      <c r="AA712" s="186">
        <f t="shared" si="338"/>
        <v>0</v>
      </c>
      <c r="AB712" s="186">
        <f t="shared" si="339"/>
        <v>0</v>
      </c>
      <c r="AC712" s="106"/>
      <c r="AD712" s="186">
        <f>'Input| Projects'!Q712*N712*'Input| Escalations'!$K$19</f>
        <v>0</v>
      </c>
      <c r="AE712" s="186">
        <f>'Input| Projects'!R712*O712*'Input| Escalations'!$K$19</f>
        <v>0</v>
      </c>
      <c r="AF712" s="186">
        <f>'Input| Projects'!S712*P712*'Input| Escalations'!$K$19</f>
        <v>0</v>
      </c>
      <c r="AG712" s="186">
        <f>'Input| Projects'!T712*Q712*'Input| Escalations'!$K$19</f>
        <v>0</v>
      </c>
      <c r="AH712" s="186">
        <f>'Input| Projects'!U712*R712*'Input| Escalations'!$K$19</f>
        <v>0</v>
      </c>
      <c r="AI712" s="186">
        <f>'Input| Projects'!V712*S712*'Input| Escalations'!$K$19</f>
        <v>0</v>
      </c>
      <c r="AJ712" s="186">
        <f>'Input| Projects'!W712*T712*'Input| Escalations'!$K$19</f>
        <v>0</v>
      </c>
      <c r="AK712" s="106"/>
      <c r="AL712" s="186" t="str">
        <f>IFERROR(IF('Input| Overheads'!$C$42="Direct costs",SUMPRODUCT(--('Input| Projects'!$AC712="Yes"),'Calc| Overheads Allocation'!C$8,'Calc| Project Costs'!V712),IF('Input| Overheads'!$C$42="Internal labour",SUMPRODUCT(--('Input| Projects'!$AC712="Yes"),'Calc| Overheads Allocation'!C$8,'Calc| Project Costs'!V712,'Input| Projects'!$Y712),IF('Input| Overheads'!$C$42="DNSP defined",SUMPRODUCT(--('Input| Projects'!$AC712="Yes"),'Calc| Overheads Allocation'!C$61,'Input| Projects'!$AF712),""))),"")</f>
        <v/>
      </c>
      <c r="AM712" s="186" t="str">
        <f>IFERROR(IF('Input| Overheads'!$C$42="Direct costs",SUMPRODUCT(--('Input| Projects'!$AC712="Yes"),'Calc| Overheads Allocation'!D$8,'Calc| Project Costs'!W712),IF('Input| Overheads'!$C$42="Internal labour",SUMPRODUCT(--('Input| Projects'!$AC712="Yes"),'Calc| Overheads Allocation'!D$8,'Calc| Project Costs'!W712,'Input| Projects'!$Y712),IF('Input| Overheads'!$C$42="DNSP defined",SUMPRODUCT(--('Input| Projects'!$AC712="Yes"),'Calc| Overheads Allocation'!D$61,'Input| Projects'!$AF712),""))),"")</f>
        <v/>
      </c>
      <c r="AN712" s="186" t="str">
        <f>IFERROR(IF('Input| Overheads'!$C$42="Direct costs",SUMPRODUCT(--('Input| Projects'!$AC712="Yes"),'Calc| Overheads Allocation'!E$8,'Calc| Project Costs'!X712),IF('Input| Overheads'!$C$42="Internal labour",SUMPRODUCT(--('Input| Projects'!$AC712="Yes"),'Calc| Overheads Allocation'!E$8,'Calc| Project Costs'!X712,'Input| Projects'!$Y712),IF('Input| Overheads'!$C$42="DNSP defined",SUMPRODUCT(--('Input| Projects'!$AC712="Yes"),'Calc| Overheads Allocation'!E$61,'Input| Projects'!$AF712),""))),"")</f>
        <v/>
      </c>
      <c r="AO712" s="186" t="str">
        <f>IFERROR(IF('Input| Overheads'!$C$42="Direct costs",SUMPRODUCT(--('Input| Projects'!$AC712="Yes"),'Calc| Overheads Allocation'!F$8,'Calc| Project Costs'!Y712),IF('Input| Overheads'!$C$42="Internal labour",SUMPRODUCT(--('Input| Projects'!$AC712="Yes"),'Calc| Overheads Allocation'!F$8,'Calc| Project Costs'!Y712,'Input| Projects'!$Y712),IF('Input| Overheads'!$C$42="DNSP defined",SUMPRODUCT(--('Input| Projects'!$AC712="Yes"),'Calc| Overheads Allocation'!F$61,'Input| Projects'!$AF712),""))),"")</f>
        <v/>
      </c>
      <c r="AP712" s="186" t="str">
        <f>IFERROR(IF('Input| Overheads'!$C$42="Direct costs",SUMPRODUCT(--('Input| Projects'!$AC712="Yes"),'Calc| Overheads Allocation'!G$8,'Calc| Project Costs'!Z712),IF('Input| Overheads'!$C$42="Internal labour",SUMPRODUCT(--('Input| Projects'!$AC712="Yes"),'Calc| Overheads Allocation'!G$8,'Calc| Project Costs'!Z712,'Input| Projects'!$Y712),IF('Input| Overheads'!$C$42="DNSP defined",SUMPRODUCT(--('Input| Projects'!$AC712="Yes"),'Calc| Overheads Allocation'!G$61,'Input| Projects'!$AF712),""))),"")</f>
        <v/>
      </c>
      <c r="AQ712" s="186" t="str">
        <f>IFERROR(IF('Input| Overheads'!$C$42="Direct costs",SUMPRODUCT(--('Input| Projects'!$AC712="Yes"),'Calc| Overheads Allocation'!H$8,'Calc| Project Costs'!AA712),IF('Input| Overheads'!$C$42="Internal labour",SUMPRODUCT(--('Input| Projects'!$AC712="Yes"),'Calc| Overheads Allocation'!H$8,'Calc| Project Costs'!AA712,'Input| Projects'!$Y712),IF('Input| Overheads'!$C$42="DNSP defined",SUMPRODUCT(--('Input| Projects'!$AC712="Yes"),'Calc| Overheads Allocation'!H$61,'Input| Projects'!$AF712),""))),"")</f>
        <v/>
      </c>
      <c r="AR712" s="186" t="str">
        <f>IFERROR(IF('Input| Overheads'!$C$42="Direct costs",SUMPRODUCT(--('Input| Projects'!$AC712="Yes"),'Calc| Overheads Allocation'!I$8,'Calc| Project Costs'!AB712),IF('Input| Overheads'!$C$42="Internal labour",SUMPRODUCT(--('Input| Projects'!$AC712="Yes"),'Calc| Overheads Allocation'!I$8,'Calc| Project Costs'!AB712,'Input| Projects'!$Y712),IF('Input| Overheads'!$C$42="DNSP defined",SUMPRODUCT(--('Input| Projects'!$AC712="Yes"),'Calc| Overheads Allocation'!I$61,'Input| Projects'!$AF712),""))),"")</f>
        <v/>
      </c>
      <c r="AS712" s="106"/>
      <c r="AT712" s="186" t="str">
        <f>IFERROR(IF('Input| Overheads'!$C$42="Direct costs",SUMPRODUCT(--('Input| Projects'!$AD712="Yes"),'Calc| Overheads Allocation'!C$9,'Calc| Project Costs'!V712),IF('Input| Overheads'!$C$42="Internal labour",SUMPRODUCT(--('Input| Projects'!$AD712="Yes"),'Calc| Overheads Allocation'!C$9,'Calc| Project Costs'!V712,'Input| Projects'!$Y712),IF('Input| Overheads'!$C$42="DNSP defined",SUMPRODUCT(--('Input| Projects'!$AD712="Yes"),'Calc| Overheads Allocation'!C$62,'Input| Projects'!$AG712),""))),"")</f>
        <v/>
      </c>
      <c r="AU712" s="186" t="str">
        <f>IFERROR(IF('Input| Overheads'!$C$42="Direct costs",SUMPRODUCT(--('Input| Projects'!$AD712="Yes"),'Calc| Overheads Allocation'!D$9,'Calc| Project Costs'!W712),IF('Input| Overheads'!$C$42="Internal labour",SUMPRODUCT(--('Input| Projects'!$AD712="Yes"),'Calc| Overheads Allocation'!D$9,'Calc| Project Costs'!W712,'Input| Projects'!$Y712),IF('Input| Overheads'!$C$42="DNSP defined",SUMPRODUCT(--('Input| Projects'!$AD712="Yes"),'Calc| Overheads Allocation'!D$62,'Input| Projects'!$AG712),""))),"")</f>
        <v/>
      </c>
      <c r="AV712" s="186" t="str">
        <f>IFERROR(IF('Input| Overheads'!$C$42="Direct costs",SUMPRODUCT(--('Input| Projects'!$AD712="Yes"),'Calc| Overheads Allocation'!E$9,'Calc| Project Costs'!X712),IF('Input| Overheads'!$C$42="Internal labour",SUMPRODUCT(--('Input| Projects'!$AD712="Yes"),'Calc| Overheads Allocation'!E$9,'Calc| Project Costs'!X712,'Input| Projects'!$Y712),IF('Input| Overheads'!$C$42="DNSP defined",SUMPRODUCT(--('Input| Projects'!$AD712="Yes"),'Calc| Overheads Allocation'!E$62,'Input| Projects'!$AG712),""))),"")</f>
        <v/>
      </c>
      <c r="AW712" s="186" t="str">
        <f>IFERROR(IF('Input| Overheads'!$C$42="Direct costs",SUMPRODUCT(--('Input| Projects'!$AD712="Yes"),'Calc| Overheads Allocation'!F$9,'Calc| Project Costs'!Y712),IF('Input| Overheads'!$C$42="Internal labour",SUMPRODUCT(--('Input| Projects'!$AD712="Yes"),'Calc| Overheads Allocation'!F$9,'Calc| Project Costs'!Y712,'Input| Projects'!$Y712),IF('Input| Overheads'!$C$42="DNSP defined",SUMPRODUCT(--('Input| Projects'!$AD712="Yes"),'Calc| Overheads Allocation'!F$62,'Input| Projects'!$AG712),""))),"")</f>
        <v/>
      </c>
      <c r="AX712" s="186" t="str">
        <f>IFERROR(IF('Input| Overheads'!$C$42="Direct costs",SUMPRODUCT(--('Input| Projects'!$AD712="Yes"),'Calc| Overheads Allocation'!G$9,'Calc| Project Costs'!Z712),IF('Input| Overheads'!$C$42="Internal labour",SUMPRODUCT(--('Input| Projects'!$AD712="Yes"),'Calc| Overheads Allocation'!G$9,'Calc| Project Costs'!Z712,'Input| Projects'!$Y712),IF('Input| Overheads'!$C$42="DNSP defined",SUMPRODUCT(--('Input| Projects'!$AD712="Yes"),'Calc| Overheads Allocation'!G$62,'Input| Projects'!$AG712),""))),"")</f>
        <v/>
      </c>
      <c r="AY712" s="186" t="str">
        <f>IFERROR(IF('Input| Overheads'!$C$42="Direct costs",SUMPRODUCT(--('Input| Projects'!$AD712="Yes"),'Calc| Overheads Allocation'!H$9,'Calc| Project Costs'!AA712),IF('Input| Overheads'!$C$42="Internal labour",SUMPRODUCT(--('Input| Projects'!$AD712="Yes"),'Calc| Overheads Allocation'!H$9,'Calc| Project Costs'!AA712,'Input| Projects'!$Y712),IF('Input| Overheads'!$C$42="DNSP defined",SUMPRODUCT(--('Input| Projects'!$AD712="Yes"),'Calc| Overheads Allocation'!H$62,'Input| Projects'!$AG712),""))),"")</f>
        <v/>
      </c>
      <c r="AZ712" s="186" t="str">
        <f>IFERROR(IF('Input| Overheads'!$C$42="Direct costs",SUMPRODUCT(--('Input| Projects'!$AD712="Yes"),'Calc| Overheads Allocation'!I$9,'Calc| Project Costs'!AB712),IF('Input| Overheads'!$C$42="Internal labour",SUMPRODUCT(--('Input| Projects'!$AD712="Yes"),'Calc| Overheads Allocation'!I$9,'Calc| Project Costs'!AB712,'Input| Projects'!$Y712),IF('Input| Overheads'!$C$42="DNSP defined",SUMPRODUCT(--('Input| Projects'!$AD712="Yes"),'Calc| Overheads Allocation'!I$62,'Input| Projects'!$AG712),""))),"")</f>
        <v/>
      </c>
      <c r="BA712" s="106"/>
      <c r="BB712" s="186">
        <f t="shared" si="361"/>
        <v>0</v>
      </c>
      <c r="BC712" s="186">
        <f t="shared" si="362"/>
        <v>0</v>
      </c>
      <c r="BD712" s="186">
        <f t="shared" si="363"/>
        <v>0</v>
      </c>
      <c r="BE712" s="186">
        <f t="shared" si="340"/>
        <v>0</v>
      </c>
      <c r="BF712" s="186">
        <f t="shared" si="341"/>
        <v>0</v>
      </c>
      <c r="BG712" s="186">
        <f t="shared" si="342"/>
        <v>0</v>
      </c>
      <c r="BH712" s="186">
        <f t="shared" si="343"/>
        <v>0</v>
      </c>
      <c r="BI712" s="97"/>
      <c r="BJ712" s="186" t="str">
        <f t="shared" si="344"/>
        <v/>
      </c>
      <c r="BK712" s="186" t="str">
        <f t="shared" si="345"/>
        <v/>
      </c>
      <c r="BL712" s="186" t="str">
        <f t="shared" si="346"/>
        <v/>
      </c>
      <c r="BM712" s="186" t="str">
        <f t="shared" si="347"/>
        <v/>
      </c>
      <c r="BN712" s="186" t="str">
        <f t="shared" si="348"/>
        <v/>
      </c>
      <c r="BO712" s="186" t="str">
        <f t="shared" si="349"/>
        <v/>
      </c>
      <c r="BP712" s="186" t="str">
        <f t="shared" si="350"/>
        <v/>
      </c>
      <c r="BQ712" s="97"/>
      <c r="BR712" s="186">
        <f t="shared" si="351"/>
        <v>0</v>
      </c>
      <c r="BS712" s="186">
        <f t="shared" si="352"/>
        <v>0</v>
      </c>
      <c r="BT712" s="222">
        <f t="shared" si="353"/>
        <v>0</v>
      </c>
      <c r="BU712" s="222">
        <f t="shared" si="354"/>
        <v>0</v>
      </c>
      <c r="BV712" s="222">
        <f t="shared" si="355"/>
        <v>0</v>
      </c>
      <c r="BW712" s="222">
        <f t="shared" si="356"/>
        <v>0</v>
      </c>
      <c r="BX712" s="222">
        <f t="shared" si="357"/>
        <v>0</v>
      </c>
      <c r="BY712" s="106"/>
      <c r="BZ712" s="197" t="str">
        <f>IF(SUMIF('Input| Projects'!$AS$8:$CP$8,"Dx",'Input| Projects'!$AS712:$CP712)=0,"",SUMIF('Input| Projects'!$AS$8:$CP$8,"Dx",'Input| Projects'!$AS712:$CP712))</f>
        <v/>
      </c>
      <c r="CA712" s="197" t="str">
        <f>IF(SUMIF('Input| Projects'!$AS$8:$CP$8,"Tx",'Input| Projects'!$AS712:$CP712)=0,"",SUMIF('Input| Projects'!$AS$8:$CP$8,"Tx",'Input| Projects'!$AS712:$CP712))</f>
        <v/>
      </c>
      <c r="CB712" s="150" t="str">
        <f t="shared" si="364"/>
        <v/>
      </c>
    </row>
    <row r="713" spans="2:80" x14ac:dyDescent="0.2">
      <c r="B713" s="201">
        <f>IFERROR('Input| Projects'!B713,"")</f>
        <v>704</v>
      </c>
      <c r="C713" s="42" t="str">
        <f>IFERROR(IF('Input| Projects'!C713="","",'Input| Projects'!C713),"")</f>
        <v/>
      </c>
      <c r="D713" s="42" t="str">
        <f>IFERROR(IF('Input| Projects'!D713="","",'Input| Projects'!D713),"")</f>
        <v/>
      </c>
      <c r="E713" s="104"/>
      <c r="F713" s="190">
        <f>IFERROR('Input| Projects'!I713*'Input| Escalations'!$K$19,"")</f>
        <v>0</v>
      </c>
      <c r="G713" s="190">
        <f>IFERROR('Input| Projects'!J713*'Input| Escalations'!$K$19,"")</f>
        <v>0</v>
      </c>
      <c r="H713" s="190">
        <f>IFERROR('Input| Projects'!K713*'Input| Escalations'!$K$19,"")</f>
        <v>0</v>
      </c>
      <c r="I713" s="190">
        <f>IFERROR('Input| Projects'!L713*'Input| Escalations'!$K$19,"")</f>
        <v>0</v>
      </c>
      <c r="J713" s="190">
        <f>IFERROR('Input| Projects'!M713*'Input| Escalations'!$K$19,"")</f>
        <v>0</v>
      </c>
      <c r="K713" s="190">
        <f>IFERROR('Input| Projects'!N713*'Input| Escalations'!$K$19,"")</f>
        <v>0</v>
      </c>
      <c r="L713" s="190">
        <f>IFERROR('Input| Projects'!O713*'Input| Escalations'!$K$19,"")</f>
        <v>0</v>
      </c>
      <c r="M713" s="150" t="str">
        <f>IF(ABS(SUM(F713:L713)-(SUM('Input| Projects'!I713:O713)*'Input| Escalations'!$K$19))&lt;0.0000001,"",1)</f>
        <v/>
      </c>
      <c r="N713" s="192">
        <f>'Input| Projects'!$Y713*INDEX('Input| Escalations'!$H$33:$N$33,MATCH('Calc| Project Costs'!N$9,'Input| Escalations'!$H$23:$N$23,0))+'Input| Projects'!$Z713*INDEX('Input| Escalations'!$H$34:$N$34,MATCH('Calc| Project Costs'!N$9,'Input| Escalations'!$H$23:$N$23,0))+'Input| Projects'!$AA713*INDEX('Input| Escalations'!$H$35:$N$35,MATCH('Calc| Project Costs'!N$9,'Input| Escalations'!$H$23:$N$23,0))+1</f>
        <v>1</v>
      </c>
      <c r="O713" s="192">
        <f>'Input| Projects'!$Y713*INDEX('Input| Escalations'!$H$33:$N$33,MATCH('Calc| Project Costs'!O$9,'Input| Escalations'!$H$23:$N$23,0))+'Input| Projects'!$Z713*INDEX('Input| Escalations'!$H$34:$N$34,MATCH('Calc| Project Costs'!O$9,'Input| Escalations'!$H$23:$N$23,0))+'Input| Projects'!$AA713*INDEX('Input| Escalations'!$H$35:$N$35,MATCH('Calc| Project Costs'!O$9,'Input| Escalations'!$H$23:$N$23,0))+1</f>
        <v>1</v>
      </c>
      <c r="P713" s="192">
        <f>'Input| Projects'!$Y713*INDEX('Input| Escalations'!$H$33:$N$33,MATCH('Calc| Project Costs'!P$9,'Input| Escalations'!$H$23:$N$23,0))+'Input| Projects'!$Z713*INDEX('Input| Escalations'!$H$34:$N$34,MATCH('Calc| Project Costs'!P$9,'Input| Escalations'!$H$23:$N$23,0))+'Input| Projects'!$AA713*INDEX('Input| Escalations'!$H$35:$N$35,MATCH('Calc| Project Costs'!P$9,'Input| Escalations'!$H$23:$N$23,0))+1</f>
        <v>1</v>
      </c>
      <c r="Q713" s="192">
        <f>'Input| Projects'!$Y713*INDEX('Input| Escalations'!$H$33:$N$33,MATCH('Calc| Project Costs'!Q$9,'Input| Escalations'!$H$23:$N$23,0))+'Input| Projects'!$Z713*INDEX('Input| Escalations'!$H$34:$N$34,MATCH('Calc| Project Costs'!Q$9,'Input| Escalations'!$H$23:$N$23,0))+'Input| Projects'!$AA713*INDEX('Input| Escalations'!$H$35:$N$35,MATCH('Calc| Project Costs'!Q$9,'Input| Escalations'!$H$23:$N$23,0))+1</f>
        <v>1</v>
      </c>
      <c r="R713" s="192">
        <f>'Input| Projects'!$Y713*INDEX('Input| Escalations'!$H$33:$N$33,MATCH('Calc| Project Costs'!R$9,'Input| Escalations'!$H$23:$N$23,0))+'Input| Projects'!$Z713*INDEX('Input| Escalations'!$H$34:$N$34,MATCH('Calc| Project Costs'!R$9,'Input| Escalations'!$H$23:$N$23,0))+'Input| Projects'!$AA713*INDEX('Input| Escalations'!$H$35:$N$35,MATCH('Calc| Project Costs'!R$9,'Input| Escalations'!$H$23:$N$23,0))+1</f>
        <v>1</v>
      </c>
      <c r="S713" s="192">
        <f>'Input| Projects'!$Y713*INDEX('Input| Escalations'!$H$33:$N$33,MATCH('Calc| Project Costs'!S$9,'Input| Escalations'!$H$23:$N$23,0))+'Input| Projects'!$Z713*INDEX('Input| Escalations'!$H$34:$N$34,MATCH('Calc| Project Costs'!S$9,'Input| Escalations'!$H$23:$N$23,0))+'Input| Projects'!$AA713*INDEX('Input| Escalations'!$H$35:$N$35,MATCH('Calc| Project Costs'!S$9,'Input| Escalations'!$H$23:$N$23,0))+1</f>
        <v>1</v>
      </c>
      <c r="T713" s="192">
        <f>'Input| Projects'!$Y713*INDEX('Input| Escalations'!$H$33:$N$33,MATCH('Calc| Project Costs'!T$9,'Input| Escalations'!$H$23:$N$23,0))+'Input| Projects'!$Z713*INDEX('Input| Escalations'!$H$34:$N$34,MATCH('Calc| Project Costs'!T$9,'Input| Escalations'!$H$23:$N$23,0))+'Input| Projects'!$AA713*INDEX('Input| Escalations'!$H$35:$N$35,MATCH('Calc| Project Costs'!T$9,'Input| Escalations'!$H$23:$N$23,0))+1</f>
        <v>1</v>
      </c>
      <c r="U713" s="106"/>
      <c r="V713" s="186">
        <f t="shared" si="358"/>
        <v>0</v>
      </c>
      <c r="W713" s="186">
        <f t="shared" si="359"/>
        <v>0</v>
      </c>
      <c r="X713" s="186">
        <f t="shared" si="360"/>
        <v>0</v>
      </c>
      <c r="Y713" s="186">
        <f t="shared" si="336"/>
        <v>0</v>
      </c>
      <c r="Z713" s="186">
        <f t="shared" si="337"/>
        <v>0</v>
      </c>
      <c r="AA713" s="186">
        <f t="shared" si="338"/>
        <v>0</v>
      </c>
      <c r="AB713" s="186">
        <f t="shared" si="339"/>
        <v>0</v>
      </c>
      <c r="AC713" s="106"/>
      <c r="AD713" s="186">
        <f>'Input| Projects'!Q713*N713*'Input| Escalations'!$K$19</f>
        <v>0</v>
      </c>
      <c r="AE713" s="186">
        <f>'Input| Projects'!R713*O713*'Input| Escalations'!$K$19</f>
        <v>0</v>
      </c>
      <c r="AF713" s="186">
        <f>'Input| Projects'!S713*P713*'Input| Escalations'!$K$19</f>
        <v>0</v>
      </c>
      <c r="AG713" s="186">
        <f>'Input| Projects'!T713*Q713*'Input| Escalations'!$K$19</f>
        <v>0</v>
      </c>
      <c r="AH713" s="186">
        <f>'Input| Projects'!U713*R713*'Input| Escalations'!$K$19</f>
        <v>0</v>
      </c>
      <c r="AI713" s="186">
        <f>'Input| Projects'!V713*S713*'Input| Escalations'!$K$19</f>
        <v>0</v>
      </c>
      <c r="AJ713" s="186">
        <f>'Input| Projects'!W713*T713*'Input| Escalations'!$K$19</f>
        <v>0</v>
      </c>
      <c r="AK713" s="106"/>
      <c r="AL713" s="186" t="str">
        <f>IFERROR(IF('Input| Overheads'!$C$42="Direct costs",SUMPRODUCT(--('Input| Projects'!$AC713="Yes"),'Calc| Overheads Allocation'!C$8,'Calc| Project Costs'!V713),IF('Input| Overheads'!$C$42="Internal labour",SUMPRODUCT(--('Input| Projects'!$AC713="Yes"),'Calc| Overheads Allocation'!C$8,'Calc| Project Costs'!V713,'Input| Projects'!$Y713),IF('Input| Overheads'!$C$42="DNSP defined",SUMPRODUCT(--('Input| Projects'!$AC713="Yes"),'Calc| Overheads Allocation'!C$61,'Input| Projects'!$AF713),""))),"")</f>
        <v/>
      </c>
      <c r="AM713" s="186" t="str">
        <f>IFERROR(IF('Input| Overheads'!$C$42="Direct costs",SUMPRODUCT(--('Input| Projects'!$AC713="Yes"),'Calc| Overheads Allocation'!D$8,'Calc| Project Costs'!W713),IF('Input| Overheads'!$C$42="Internal labour",SUMPRODUCT(--('Input| Projects'!$AC713="Yes"),'Calc| Overheads Allocation'!D$8,'Calc| Project Costs'!W713,'Input| Projects'!$Y713),IF('Input| Overheads'!$C$42="DNSP defined",SUMPRODUCT(--('Input| Projects'!$AC713="Yes"),'Calc| Overheads Allocation'!D$61,'Input| Projects'!$AF713),""))),"")</f>
        <v/>
      </c>
      <c r="AN713" s="186" t="str">
        <f>IFERROR(IF('Input| Overheads'!$C$42="Direct costs",SUMPRODUCT(--('Input| Projects'!$AC713="Yes"),'Calc| Overheads Allocation'!E$8,'Calc| Project Costs'!X713),IF('Input| Overheads'!$C$42="Internal labour",SUMPRODUCT(--('Input| Projects'!$AC713="Yes"),'Calc| Overheads Allocation'!E$8,'Calc| Project Costs'!X713,'Input| Projects'!$Y713),IF('Input| Overheads'!$C$42="DNSP defined",SUMPRODUCT(--('Input| Projects'!$AC713="Yes"),'Calc| Overheads Allocation'!E$61,'Input| Projects'!$AF713),""))),"")</f>
        <v/>
      </c>
      <c r="AO713" s="186" t="str">
        <f>IFERROR(IF('Input| Overheads'!$C$42="Direct costs",SUMPRODUCT(--('Input| Projects'!$AC713="Yes"),'Calc| Overheads Allocation'!F$8,'Calc| Project Costs'!Y713),IF('Input| Overheads'!$C$42="Internal labour",SUMPRODUCT(--('Input| Projects'!$AC713="Yes"),'Calc| Overheads Allocation'!F$8,'Calc| Project Costs'!Y713,'Input| Projects'!$Y713),IF('Input| Overheads'!$C$42="DNSP defined",SUMPRODUCT(--('Input| Projects'!$AC713="Yes"),'Calc| Overheads Allocation'!F$61,'Input| Projects'!$AF713),""))),"")</f>
        <v/>
      </c>
      <c r="AP713" s="186" t="str">
        <f>IFERROR(IF('Input| Overheads'!$C$42="Direct costs",SUMPRODUCT(--('Input| Projects'!$AC713="Yes"),'Calc| Overheads Allocation'!G$8,'Calc| Project Costs'!Z713),IF('Input| Overheads'!$C$42="Internal labour",SUMPRODUCT(--('Input| Projects'!$AC713="Yes"),'Calc| Overheads Allocation'!G$8,'Calc| Project Costs'!Z713,'Input| Projects'!$Y713),IF('Input| Overheads'!$C$42="DNSP defined",SUMPRODUCT(--('Input| Projects'!$AC713="Yes"),'Calc| Overheads Allocation'!G$61,'Input| Projects'!$AF713),""))),"")</f>
        <v/>
      </c>
      <c r="AQ713" s="186" t="str">
        <f>IFERROR(IF('Input| Overheads'!$C$42="Direct costs",SUMPRODUCT(--('Input| Projects'!$AC713="Yes"),'Calc| Overheads Allocation'!H$8,'Calc| Project Costs'!AA713),IF('Input| Overheads'!$C$42="Internal labour",SUMPRODUCT(--('Input| Projects'!$AC713="Yes"),'Calc| Overheads Allocation'!H$8,'Calc| Project Costs'!AA713,'Input| Projects'!$Y713),IF('Input| Overheads'!$C$42="DNSP defined",SUMPRODUCT(--('Input| Projects'!$AC713="Yes"),'Calc| Overheads Allocation'!H$61,'Input| Projects'!$AF713),""))),"")</f>
        <v/>
      </c>
      <c r="AR713" s="186" t="str">
        <f>IFERROR(IF('Input| Overheads'!$C$42="Direct costs",SUMPRODUCT(--('Input| Projects'!$AC713="Yes"),'Calc| Overheads Allocation'!I$8,'Calc| Project Costs'!AB713),IF('Input| Overheads'!$C$42="Internal labour",SUMPRODUCT(--('Input| Projects'!$AC713="Yes"),'Calc| Overheads Allocation'!I$8,'Calc| Project Costs'!AB713,'Input| Projects'!$Y713),IF('Input| Overheads'!$C$42="DNSP defined",SUMPRODUCT(--('Input| Projects'!$AC713="Yes"),'Calc| Overheads Allocation'!I$61,'Input| Projects'!$AF713),""))),"")</f>
        <v/>
      </c>
      <c r="AS713" s="106"/>
      <c r="AT713" s="186" t="str">
        <f>IFERROR(IF('Input| Overheads'!$C$42="Direct costs",SUMPRODUCT(--('Input| Projects'!$AD713="Yes"),'Calc| Overheads Allocation'!C$9,'Calc| Project Costs'!V713),IF('Input| Overheads'!$C$42="Internal labour",SUMPRODUCT(--('Input| Projects'!$AD713="Yes"),'Calc| Overheads Allocation'!C$9,'Calc| Project Costs'!V713,'Input| Projects'!$Y713),IF('Input| Overheads'!$C$42="DNSP defined",SUMPRODUCT(--('Input| Projects'!$AD713="Yes"),'Calc| Overheads Allocation'!C$62,'Input| Projects'!$AG713),""))),"")</f>
        <v/>
      </c>
      <c r="AU713" s="186" t="str">
        <f>IFERROR(IF('Input| Overheads'!$C$42="Direct costs",SUMPRODUCT(--('Input| Projects'!$AD713="Yes"),'Calc| Overheads Allocation'!D$9,'Calc| Project Costs'!W713),IF('Input| Overheads'!$C$42="Internal labour",SUMPRODUCT(--('Input| Projects'!$AD713="Yes"),'Calc| Overheads Allocation'!D$9,'Calc| Project Costs'!W713,'Input| Projects'!$Y713),IF('Input| Overheads'!$C$42="DNSP defined",SUMPRODUCT(--('Input| Projects'!$AD713="Yes"),'Calc| Overheads Allocation'!D$62,'Input| Projects'!$AG713),""))),"")</f>
        <v/>
      </c>
      <c r="AV713" s="186" t="str">
        <f>IFERROR(IF('Input| Overheads'!$C$42="Direct costs",SUMPRODUCT(--('Input| Projects'!$AD713="Yes"),'Calc| Overheads Allocation'!E$9,'Calc| Project Costs'!X713),IF('Input| Overheads'!$C$42="Internal labour",SUMPRODUCT(--('Input| Projects'!$AD713="Yes"),'Calc| Overheads Allocation'!E$9,'Calc| Project Costs'!X713,'Input| Projects'!$Y713),IF('Input| Overheads'!$C$42="DNSP defined",SUMPRODUCT(--('Input| Projects'!$AD713="Yes"),'Calc| Overheads Allocation'!E$62,'Input| Projects'!$AG713),""))),"")</f>
        <v/>
      </c>
      <c r="AW713" s="186" t="str">
        <f>IFERROR(IF('Input| Overheads'!$C$42="Direct costs",SUMPRODUCT(--('Input| Projects'!$AD713="Yes"),'Calc| Overheads Allocation'!F$9,'Calc| Project Costs'!Y713),IF('Input| Overheads'!$C$42="Internal labour",SUMPRODUCT(--('Input| Projects'!$AD713="Yes"),'Calc| Overheads Allocation'!F$9,'Calc| Project Costs'!Y713,'Input| Projects'!$Y713),IF('Input| Overheads'!$C$42="DNSP defined",SUMPRODUCT(--('Input| Projects'!$AD713="Yes"),'Calc| Overheads Allocation'!F$62,'Input| Projects'!$AG713),""))),"")</f>
        <v/>
      </c>
      <c r="AX713" s="186" t="str">
        <f>IFERROR(IF('Input| Overheads'!$C$42="Direct costs",SUMPRODUCT(--('Input| Projects'!$AD713="Yes"),'Calc| Overheads Allocation'!G$9,'Calc| Project Costs'!Z713),IF('Input| Overheads'!$C$42="Internal labour",SUMPRODUCT(--('Input| Projects'!$AD713="Yes"),'Calc| Overheads Allocation'!G$9,'Calc| Project Costs'!Z713,'Input| Projects'!$Y713),IF('Input| Overheads'!$C$42="DNSP defined",SUMPRODUCT(--('Input| Projects'!$AD713="Yes"),'Calc| Overheads Allocation'!G$62,'Input| Projects'!$AG713),""))),"")</f>
        <v/>
      </c>
      <c r="AY713" s="186" t="str">
        <f>IFERROR(IF('Input| Overheads'!$C$42="Direct costs",SUMPRODUCT(--('Input| Projects'!$AD713="Yes"),'Calc| Overheads Allocation'!H$9,'Calc| Project Costs'!AA713),IF('Input| Overheads'!$C$42="Internal labour",SUMPRODUCT(--('Input| Projects'!$AD713="Yes"),'Calc| Overheads Allocation'!H$9,'Calc| Project Costs'!AA713,'Input| Projects'!$Y713),IF('Input| Overheads'!$C$42="DNSP defined",SUMPRODUCT(--('Input| Projects'!$AD713="Yes"),'Calc| Overheads Allocation'!H$62,'Input| Projects'!$AG713),""))),"")</f>
        <v/>
      </c>
      <c r="AZ713" s="186" t="str">
        <f>IFERROR(IF('Input| Overheads'!$C$42="Direct costs",SUMPRODUCT(--('Input| Projects'!$AD713="Yes"),'Calc| Overheads Allocation'!I$9,'Calc| Project Costs'!AB713),IF('Input| Overheads'!$C$42="Internal labour",SUMPRODUCT(--('Input| Projects'!$AD713="Yes"),'Calc| Overheads Allocation'!I$9,'Calc| Project Costs'!AB713,'Input| Projects'!$Y713),IF('Input| Overheads'!$C$42="DNSP defined",SUMPRODUCT(--('Input| Projects'!$AD713="Yes"),'Calc| Overheads Allocation'!I$62,'Input| Projects'!$AG713),""))),"")</f>
        <v/>
      </c>
      <c r="BA713" s="106"/>
      <c r="BB713" s="186">
        <f t="shared" si="361"/>
        <v>0</v>
      </c>
      <c r="BC713" s="186">
        <f t="shared" si="362"/>
        <v>0</v>
      </c>
      <c r="BD713" s="186">
        <f t="shared" si="363"/>
        <v>0</v>
      </c>
      <c r="BE713" s="186">
        <f t="shared" si="340"/>
        <v>0</v>
      </c>
      <c r="BF713" s="186">
        <f t="shared" si="341"/>
        <v>0</v>
      </c>
      <c r="BG713" s="186">
        <f t="shared" si="342"/>
        <v>0</v>
      </c>
      <c r="BH713" s="186">
        <f t="shared" si="343"/>
        <v>0</v>
      </c>
      <c r="BI713" s="97"/>
      <c r="BJ713" s="186" t="str">
        <f t="shared" si="344"/>
        <v/>
      </c>
      <c r="BK713" s="186" t="str">
        <f t="shared" si="345"/>
        <v/>
      </c>
      <c r="BL713" s="186" t="str">
        <f t="shared" si="346"/>
        <v/>
      </c>
      <c r="BM713" s="186" t="str">
        <f t="shared" si="347"/>
        <v/>
      </c>
      <c r="BN713" s="186" t="str">
        <f t="shared" si="348"/>
        <v/>
      </c>
      <c r="BO713" s="186" t="str">
        <f t="shared" si="349"/>
        <v/>
      </c>
      <c r="BP713" s="186" t="str">
        <f t="shared" si="350"/>
        <v/>
      </c>
      <c r="BQ713" s="97"/>
      <c r="BR713" s="186">
        <f t="shared" si="351"/>
        <v>0</v>
      </c>
      <c r="BS713" s="186">
        <f t="shared" si="352"/>
        <v>0</v>
      </c>
      <c r="BT713" s="222">
        <f t="shared" si="353"/>
        <v>0</v>
      </c>
      <c r="BU713" s="222">
        <f t="shared" si="354"/>
        <v>0</v>
      </c>
      <c r="BV713" s="222">
        <f t="shared" si="355"/>
        <v>0</v>
      </c>
      <c r="BW713" s="222">
        <f t="shared" si="356"/>
        <v>0</v>
      </c>
      <c r="BX713" s="222">
        <f t="shared" si="357"/>
        <v>0</v>
      </c>
      <c r="BY713" s="106"/>
      <c r="BZ713" s="197" t="str">
        <f>IF(SUMIF('Input| Projects'!$AS$8:$CP$8,"Dx",'Input| Projects'!$AS713:$CP713)=0,"",SUMIF('Input| Projects'!$AS$8:$CP$8,"Dx",'Input| Projects'!$AS713:$CP713))</f>
        <v/>
      </c>
      <c r="CA713" s="197" t="str">
        <f>IF(SUMIF('Input| Projects'!$AS$8:$CP$8,"Tx",'Input| Projects'!$AS713:$CP713)=0,"",SUMIF('Input| Projects'!$AS$8:$CP$8,"Tx",'Input| Projects'!$AS713:$CP713))</f>
        <v/>
      </c>
      <c r="CB713" s="150" t="str">
        <f t="shared" si="364"/>
        <v/>
      </c>
    </row>
    <row r="714" spans="2:80" x14ac:dyDescent="0.2">
      <c r="B714" s="201">
        <f>IFERROR('Input| Projects'!B714,"")</f>
        <v>705</v>
      </c>
      <c r="C714" s="42" t="str">
        <f>IFERROR(IF('Input| Projects'!C714="","",'Input| Projects'!C714),"")</f>
        <v/>
      </c>
      <c r="D714" s="42" t="str">
        <f>IFERROR(IF('Input| Projects'!D714="","",'Input| Projects'!D714),"")</f>
        <v/>
      </c>
      <c r="E714" s="104"/>
      <c r="F714" s="190">
        <f>IFERROR('Input| Projects'!I714*'Input| Escalations'!$K$19,"")</f>
        <v>0</v>
      </c>
      <c r="G714" s="190">
        <f>IFERROR('Input| Projects'!J714*'Input| Escalations'!$K$19,"")</f>
        <v>0</v>
      </c>
      <c r="H714" s="190">
        <f>IFERROR('Input| Projects'!K714*'Input| Escalations'!$K$19,"")</f>
        <v>0</v>
      </c>
      <c r="I714" s="190">
        <f>IFERROR('Input| Projects'!L714*'Input| Escalations'!$K$19,"")</f>
        <v>0</v>
      </c>
      <c r="J714" s="190">
        <f>IFERROR('Input| Projects'!M714*'Input| Escalations'!$K$19,"")</f>
        <v>0</v>
      </c>
      <c r="K714" s="190">
        <f>IFERROR('Input| Projects'!N714*'Input| Escalations'!$K$19,"")</f>
        <v>0</v>
      </c>
      <c r="L714" s="190">
        <f>IFERROR('Input| Projects'!O714*'Input| Escalations'!$K$19,"")</f>
        <v>0</v>
      </c>
      <c r="M714" s="150" t="str">
        <f>IF(ABS(SUM(F714:L714)-(SUM('Input| Projects'!I714:O714)*'Input| Escalations'!$K$19))&lt;0.0000001,"",1)</f>
        <v/>
      </c>
      <c r="N714" s="192">
        <f>'Input| Projects'!$Y714*INDEX('Input| Escalations'!$H$33:$N$33,MATCH('Calc| Project Costs'!N$9,'Input| Escalations'!$H$23:$N$23,0))+'Input| Projects'!$Z714*INDEX('Input| Escalations'!$H$34:$N$34,MATCH('Calc| Project Costs'!N$9,'Input| Escalations'!$H$23:$N$23,0))+'Input| Projects'!$AA714*INDEX('Input| Escalations'!$H$35:$N$35,MATCH('Calc| Project Costs'!N$9,'Input| Escalations'!$H$23:$N$23,0))+1</f>
        <v>1</v>
      </c>
      <c r="O714" s="192">
        <f>'Input| Projects'!$Y714*INDEX('Input| Escalations'!$H$33:$N$33,MATCH('Calc| Project Costs'!O$9,'Input| Escalations'!$H$23:$N$23,0))+'Input| Projects'!$Z714*INDEX('Input| Escalations'!$H$34:$N$34,MATCH('Calc| Project Costs'!O$9,'Input| Escalations'!$H$23:$N$23,0))+'Input| Projects'!$AA714*INDEX('Input| Escalations'!$H$35:$N$35,MATCH('Calc| Project Costs'!O$9,'Input| Escalations'!$H$23:$N$23,0))+1</f>
        <v>1</v>
      </c>
      <c r="P714" s="192">
        <f>'Input| Projects'!$Y714*INDEX('Input| Escalations'!$H$33:$N$33,MATCH('Calc| Project Costs'!P$9,'Input| Escalations'!$H$23:$N$23,0))+'Input| Projects'!$Z714*INDEX('Input| Escalations'!$H$34:$N$34,MATCH('Calc| Project Costs'!P$9,'Input| Escalations'!$H$23:$N$23,0))+'Input| Projects'!$AA714*INDEX('Input| Escalations'!$H$35:$N$35,MATCH('Calc| Project Costs'!P$9,'Input| Escalations'!$H$23:$N$23,0))+1</f>
        <v>1</v>
      </c>
      <c r="Q714" s="192">
        <f>'Input| Projects'!$Y714*INDEX('Input| Escalations'!$H$33:$N$33,MATCH('Calc| Project Costs'!Q$9,'Input| Escalations'!$H$23:$N$23,0))+'Input| Projects'!$Z714*INDEX('Input| Escalations'!$H$34:$N$34,MATCH('Calc| Project Costs'!Q$9,'Input| Escalations'!$H$23:$N$23,0))+'Input| Projects'!$AA714*INDEX('Input| Escalations'!$H$35:$N$35,MATCH('Calc| Project Costs'!Q$9,'Input| Escalations'!$H$23:$N$23,0))+1</f>
        <v>1</v>
      </c>
      <c r="R714" s="192">
        <f>'Input| Projects'!$Y714*INDEX('Input| Escalations'!$H$33:$N$33,MATCH('Calc| Project Costs'!R$9,'Input| Escalations'!$H$23:$N$23,0))+'Input| Projects'!$Z714*INDEX('Input| Escalations'!$H$34:$N$34,MATCH('Calc| Project Costs'!R$9,'Input| Escalations'!$H$23:$N$23,0))+'Input| Projects'!$AA714*INDEX('Input| Escalations'!$H$35:$N$35,MATCH('Calc| Project Costs'!R$9,'Input| Escalations'!$H$23:$N$23,0))+1</f>
        <v>1</v>
      </c>
      <c r="S714" s="192">
        <f>'Input| Projects'!$Y714*INDEX('Input| Escalations'!$H$33:$N$33,MATCH('Calc| Project Costs'!S$9,'Input| Escalations'!$H$23:$N$23,0))+'Input| Projects'!$Z714*INDEX('Input| Escalations'!$H$34:$N$34,MATCH('Calc| Project Costs'!S$9,'Input| Escalations'!$H$23:$N$23,0))+'Input| Projects'!$AA714*INDEX('Input| Escalations'!$H$35:$N$35,MATCH('Calc| Project Costs'!S$9,'Input| Escalations'!$H$23:$N$23,0))+1</f>
        <v>1</v>
      </c>
      <c r="T714" s="192">
        <f>'Input| Projects'!$Y714*INDEX('Input| Escalations'!$H$33:$N$33,MATCH('Calc| Project Costs'!T$9,'Input| Escalations'!$H$23:$N$23,0))+'Input| Projects'!$Z714*INDEX('Input| Escalations'!$H$34:$N$34,MATCH('Calc| Project Costs'!T$9,'Input| Escalations'!$H$23:$N$23,0))+'Input| Projects'!$AA714*INDEX('Input| Escalations'!$H$35:$N$35,MATCH('Calc| Project Costs'!T$9,'Input| Escalations'!$H$23:$N$23,0))+1</f>
        <v>1</v>
      </c>
      <c r="U714" s="106"/>
      <c r="V714" s="186">
        <f t="shared" si="358"/>
        <v>0</v>
      </c>
      <c r="W714" s="186">
        <f t="shared" si="359"/>
        <v>0</v>
      </c>
      <c r="X714" s="186">
        <f t="shared" si="360"/>
        <v>0</v>
      </c>
      <c r="Y714" s="186">
        <f t="shared" si="336"/>
        <v>0</v>
      </c>
      <c r="Z714" s="186">
        <f t="shared" si="337"/>
        <v>0</v>
      </c>
      <c r="AA714" s="186">
        <f t="shared" si="338"/>
        <v>0</v>
      </c>
      <c r="AB714" s="186">
        <f t="shared" si="339"/>
        <v>0</v>
      </c>
      <c r="AC714" s="106"/>
      <c r="AD714" s="186">
        <f>'Input| Projects'!Q714*N714*'Input| Escalations'!$K$19</f>
        <v>0</v>
      </c>
      <c r="AE714" s="186">
        <f>'Input| Projects'!R714*O714*'Input| Escalations'!$K$19</f>
        <v>0</v>
      </c>
      <c r="AF714" s="186">
        <f>'Input| Projects'!S714*P714*'Input| Escalations'!$K$19</f>
        <v>0</v>
      </c>
      <c r="AG714" s="186">
        <f>'Input| Projects'!T714*Q714*'Input| Escalations'!$K$19</f>
        <v>0</v>
      </c>
      <c r="AH714" s="186">
        <f>'Input| Projects'!U714*R714*'Input| Escalations'!$K$19</f>
        <v>0</v>
      </c>
      <c r="AI714" s="186">
        <f>'Input| Projects'!V714*S714*'Input| Escalations'!$K$19</f>
        <v>0</v>
      </c>
      <c r="AJ714" s="186">
        <f>'Input| Projects'!W714*T714*'Input| Escalations'!$K$19</f>
        <v>0</v>
      </c>
      <c r="AK714" s="106"/>
      <c r="AL714" s="186" t="str">
        <f>IFERROR(IF('Input| Overheads'!$C$42="Direct costs",SUMPRODUCT(--('Input| Projects'!$AC714="Yes"),'Calc| Overheads Allocation'!C$8,'Calc| Project Costs'!V714),IF('Input| Overheads'!$C$42="Internal labour",SUMPRODUCT(--('Input| Projects'!$AC714="Yes"),'Calc| Overheads Allocation'!C$8,'Calc| Project Costs'!V714,'Input| Projects'!$Y714),IF('Input| Overheads'!$C$42="DNSP defined",SUMPRODUCT(--('Input| Projects'!$AC714="Yes"),'Calc| Overheads Allocation'!C$61,'Input| Projects'!$AF714),""))),"")</f>
        <v/>
      </c>
      <c r="AM714" s="186" t="str">
        <f>IFERROR(IF('Input| Overheads'!$C$42="Direct costs",SUMPRODUCT(--('Input| Projects'!$AC714="Yes"),'Calc| Overheads Allocation'!D$8,'Calc| Project Costs'!W714),IF('Input| Overheads'!$C$42="Internal labour",SUMPRODUCT(--('Input| Projects'!$AC714="Yes"),'Calc| Overheads Allocation'!D$8,'Calc| Project Costs'!W714,'Input| Projects'!$Y714),IF('Input| Overheads'!$C$42="DNSP defined",SUMPRODUCT(--('Input| Projects'!$AC714="Yes"),'Calc| Overheads Allocation'!D$61,'Input| Projects'!$AF714),""))),"")</f>
        <v/>
      </c>
      <c r="AN714" s="186" t="str">
        <f>IFERROR(IF('Input| Overheads'!$C$42="Direct costs",SUMPRODUCT(--('Input| Projects'!$AC714="Yes"),'Calc| Overheads Allocation'!E$8,'Calc| Project Costs'!X714),IF('Input| Overheads'!$C$42="Internal labour",SUMPRODUCT(--('Input| Projects'!$AC714="Yes"),'Calc| Overheads Allocation'!E$8,'Calc| Project Costs'!X714,'Input| Projects'!$Y714),IF('Input| Overheads'!$C$42="DNSP defined",SUMPRODUCT(--('Input| Projects'!$AC714="Yes"),'Calc| Overheads Allocation'!E$61,'Input| Projects'!$AF714),""))),"")</f>
        <v/>
      </c>
      <c r="AO714" s="186" t="str">
        <f>IFERROR(IF('Input| Overheads'!$C$42="Direct costs",SUMPRODUCT(--('Input| Projects'!$AC714="Yes"),'Calc| Overheads Allocation'!F$8,'Calc| Project Costs'!Y714),IF('Input| Overheads'!$C$42="Internal labour",SUMPRODUCT(--('Input| Projects'!$AC714="Yes"),'Calc| Overheads Allocation'!F$8,'Calc| Project Costs'!Y714,'Input| Projects'!$Y714),IF('Input| Overheads'!$C$42="DNSP defined",SUMPRODUCT(--('Input| Projects'!$AC714="Yes"),'Calc| Overheads Allocation'!F$61,'Input| Projects'!$AF714),""))),"")</f>
        <v/>
      </c>
      <c r="AP714" s="186" t="str">
        <f>IFERROR(IF('Input| Overheads'!$C$42="Direct costs",SUMPRODUCT(--('Input| Projects'!$AC714="Yes"),'Calc| Overheads Allocation'!G$8,'Calc| Project Costs'!Z714),IF('Input| Overheads'!$C$42="Internal labour",SUMPRODUCT(--('Input| Projects'!$AC714="Yes"),'Calc| Overheads Allocation'!G$8,'Calc| Project Costs'!Z714,'Input| Projects'!$Y714),IF('Input| Overheads'!$C$42="DNSP defined",SUMPRODUCT(--('Input| Projects'!$AC714="Yes"),'Calc| Overheads Allocation'!G$61,'Input| Projects'!$AF714),""))),"")</f>
        <v/>
      </c>
      <c r="AQ714" s="186" t="str">
        <f>IFERROR(IF('Input| Overheads'!$C$42="Direct costs",SUMPRODUCT(--('Input| Projects'!$AC714="Yes"),'Calc| Overheads Allocation'!H$8,'Calc| Project Costs'!AA714),IF('Input| Overheads'!$C$42="Internal labour",SUMPRODUCT(--('Input| Projects'!$AC714="Yes"),'Calc| Overheads Allocation'!H$8,'Calc| Project Costs'!AA714,'Input| Projects'!$Y714),IF('Input| Overheads'!$C$42="DNSP defined",SUMPRODUCT(--('Input| Projects'!$AC714="Yes"),'Calc| Overheads Allocation'!H$61,'Input| Projects'!$AF714),""))),"")</f>
        <v/>
      </c>
      <c r="AR714" s="186" t="str">
        <f>IFERROR(IF('Input| Overheads'!$C$42="Direct costs",SUMPRODUCT(--('Input| Projects'!$AC714="Yes"),'Calc| Overheads Allocation'!I$8,'Calc| Project Costs'!AB714),IF('Input| Overheads'!$C$42="Internal labour",SUMPRODUCT(--('Input| Projects'!$AC714="Yes"),'Calc| Overheads Allocation'!I$8,'Calc| Project Costs'!AB714,'Input| Projects'!$Y714),IF('Input| Overheads'!$C$42="DNSP defined",SUMPRODUCT(--('Input| Projects'!$AC714="Yes"),'Calc| Overheads Allocation'!I$61,'Input| Projects'!$AF714),""))),"")</f>
        <v/>
      </c>
      <c r="AS714" s="106"/>
      <c r="AT714" s="186" t="str">
        <f>IFERROR(IF('Input| Overheads'!$C$42="Direct costs",SUMPRODUCT(--('Input| Projects'!$AD714="Yes"),'Calc| Overheads Allocation'!C$9,'Calc| Project Costs'!V714),IF('Input| Overheads'!$C$42="Internal labour",SUMPRODUCT(--('Input| Projects'!$AD714="Yes"),'Calc| Overheads Allocation'!C$9,'Calc| Project Costs'!V714,'Input| Projects'!$Y714),IF('Input| Overheads'!$C$42="DNSP defined",SUMPRODUCT(--('Input| Projects'!$AD714="Yes"),'Calc| Overheads Allocation'!C$62,'Input| Projects'!$AG714),""))),"")</f>
        <v/>
      </c>
      <c r="AU714" s="186" t="str">
        <f>IFERROR(IF('Input| Overheads'!$C$42="Direct costs",SUMPRODUCT(--('Input| Projects'!$AD714="Yes"),'Calc| Overheads Allocation'!D$9,'Calc| Project Costs'!W714),IF('Input| Overheads'!$C$42="Internal labour",SUMPRODUCT(--('Input| Projects'!$AD714="Yes"),'Calc| Overheads Allocation'!D$9,'Calc| Project Costs'!W714,'Input| Projects'!$Y714),IF('Input| Overheads'!$C$42="DNSP defined",SUMPRODUCT(--('Input| Projects'!$AD714="Yes"),'Calc| Overheads Allocation'!D$62,'Input| Projects'!$AG714),""))),"")</f>
        <v/>
      </c>
      <c r="AV714" s="186" t="str">
        <f>IFERROR(IF('Input| Overheads'!$C$42="Direct costs",SUMPRODUCT(--('Input| Projects'!$AD714="Yes"),'Calc| Overheads Allocation'!E$9,'Calc| Project Costs'!X714),IF('Input| Overheads'!$C$42="Internal labour",SUMPRODUCT(--('Input| Projects'!$AD714="Yes"),'Calc| Overheads Allocation'!E$9,'Calc| Project Costs'!X714,'Input| Projects'!$Y714),IF('Input| Overheads'!$C$42="DNSP defined",SUMPRODUCT(--('Input| Projects'!$AD714="Yes"),'Calc| Overheads Allocation'!E$62,'Input| Projects'!$AG714),""))),"")</f>
        <v/>
      </c>
      <c r="AW714" s="186" t="str">
        <f>IFERROR(IF('Input| Overheads'!$C$42="Direct costs",SUMPRODUCT(--('Input| Projects'!$AD714="Yes"),'Calc| Overheads Allocation'!F$9,'Calc| Project Costs'!Y714),IF('Input| Overheads'!$C$42="Internal labour",SUMPRODUCT(--('Input| Projects'!$AD714="Yes"),'Calc| Overheads Allocation'!F$9,'Calc| Project Costs'!Y714,'Input| Projects'!$Y714),IF('Input| Overheads'!$C$42="DNSP defined",SUMPRODUCT(--('Input| Projects'!$AD714="Yes"),'Calc| Overheads Allocation'!F$62,'Input| Projects'!$AG714),""))),"")</f>
        <v/>
      </c>
      <c r="AX714" s="186" t="str">
        <f>IFERROR(IF('Input| Overheads'!$C$42="Direct costs",SUMPRODUCT(--('Input| Projects'!$AD714="Yes"),'Calc| Overheads Allocation'!G$9,'Calc| Project Costs'!Z714),IF('Input| Overheads'!$C$42="Internal labour",SUMPRODUCT(--('Input| Projects'!$AD714="Yes"),'Calc| Overheads Allocation'!G$9,'Calc| Project Costs'!Z714,'Input| Projects'!$Y714),IF('Input| Overheads'!$C$42="DNSP defined",SUMPRODUCT(--('Input| Projects'!$AD714="Yes"),'Calc| Overheads Allocation'!G$62,'Input| Projects'!$AG714),""))),"")</f>
        <v/>
      </c>
      <c r="AY714" s="186" t="str">
        <f>IFERROR(IF('Input| Overheads'!$C$42="Direct costs",SUMPRODUCT(--('Input| Projects'!$AD714="Yes"),'Calc| Overheads Allocation'!H$9,'Calc| Project Costs'!AA714),IF('Input| Overheads'!$C$42="Internal labour",SUMPRODUCT(--('Input| Projects'!$AD714="Yes"),'Calc| Overheads Allocation'!H$9,'Calc| Project Costs'!AA714,'Input| Projects'!$Y714),IF('Input| Overheads'!$C$42="DNSP defined",SUMPRODUCT(--('Input| Projects'!$AD714="Yes"),'Calc| Overheads Allocation'!H$62,'Input| Projects'!$AG714),""))),"")</f>
        <v/>
      </c>
      <c r="AZ714" s="186" t="str">
        <f>IFERROR(IF('Input| Overheads'!$C$42="Direct costs",SUMPRODUCT(--('Input| Projects'!$AD714="Yes"),'Calc| Overheads Allocation'!I$9,'Calc| Project Costs'!AB714),IF('Input| Overheads'!$C$42="Internal labour",SUMPRODUCT(--('Input| Projects'!$AD714="Yes"),'Calc| Overheads Allocation'!I$9,'Calc| Project Costs'!AB714,'Input| Projects'!$Y714),IF('Input| Overheads'!$C$42="DNSP defined",SUMPRODUCT(--('Input| Projects'!$AD714="Yes"),'Calc| Overheads Allocation'!I$62,'Input| Projects'!$AG714),""))),"")</f>
        <v/>
      </c>
      <c r="BA714" s="106"/>
      <c r="BB714" s="186">
        <f t="shared" si="361"/>
        <v>0</v>
      </c>
      <c r="BC714" s="186">
        <f t="shared" si="362"/>
        <v>0</v>
      </c>
      <c r="BD714" s="186">
        <f t="shared" si="363"/>
        <v>0</v>
      </c>
      <c r="BE714" s="186">
        <f t="shared" si="340"/>
        <v>0</v>
      </c>
      <c r="BF714" s="186">
        <f t="shared" si="341"/>
        <v>0</v>
      </c>
      <c r="BG714" s="186">
        <f t="shared" si="342"/>
        <v>0</v>
      </c>
      <c r="BH714" s="186">
        <f t="shared" si="343"/>
        <v>0</v>
      </c>
      <c r="BI714" s="97"/>
      <c r="BJ714" s="186" t="str">
        <f t="shared" si="344"/>
        <v/>
      </c>
      <c r="BK714" s="186" t="str">
        <f t="shared" si="345"/>
        <v/>
      </c>
      <c r="BL714" s="186" t="str">
        <f t="shared" si="346"/>
        <v/>
      </c>
      <c r="BM714" s="186" t="str">
        <f t="shared" si="347"/>
        <v/>
      </c>
      <c r="BN714" s="186" t="str">
        <f t="shared" si="348"/>
        <v/>
      </c>
      <c r="BO714" s="186" t="str">
        <f t="shared" si="349"/>
        <v/>
      </c>
      <c r="BP714" s="186" t="str">
        <f t="shared" si="350"/>
        <v/>
      </c>
      <c r="BQ714" s="97"/>
      <c r="BR714" s="186">
        <f t="shared" si="351"/>
        <v>0</v>
      </c>
      <c r="BS714" s="186">
        <f t="shared" si="352"/>
        <v>0</v>
      </c>
      <c r="BT714" s="222">
        <f t="shared" si="353"/>
        <v>0</v>
      </c>
      <c r="BU714" s="222">
        <f t="shared" si="354"/>
        <v>0</v>
      </c>
      <c r="BV714" s="222">
        <f t="shared" si="355"/>
        <v>0</v>
      </c>
      <c r="BW714" s="222">
        <f t="shared" si="356"/>
        <v>0</v>
      </c>
      <c r="BX714" s="222">
        <f t="shared" si="357"/>
        <v>0</v>
      </c>
      <c r="BY714" s="106"/>
      <c r="BZ714" s="197" t="str">
        <f>IF(SUMIF('Input| Projects'!$AS$8:$CP$8,"Dx",'Input| Projects'!$AS714:$CP714)=0,"",SUMIF('Input| Projects'!$AS$8:$CP$8,"Dx",'Input| Projects'!$AS714:$CP714))</f>
        <v/>
      </c>
      <c r="CA714" s="197" t="str">
        <f>IF(SUMIF('Input| Projects'!$AS$8:$CP$8,"Tx",'Input| Projects'!$AS714:$CP714)=0,"",SUMIF('Input| Projects'!$AS$8:$CP$8,"Tx",'Input| Projects'!$AS714:$CP714))</f>
        <v/>
      </c>
      <c r="CB714" s="150" t="str">
        <f t="shared" si="364"/>
        <v/>
      </c>
    </row>
    <row r="715" spans="2:80" x14ac:dyDescent="0.2">
      <c r="B715" s="201">
        <f>IFERROR('Input| Projects'!B715,"")</f>
        <v>706</v>
      </c>
      <c r="C715" s="42" t="str">
        <f>IFERROR(IF('Input| Projects'!C715="","",'Input| Projects'!C715),"")</f>
        <v/>
      </c>
      <c r="D715" s="42" t="str">
        <f>IFERROR(IF('Input| Projects'!D715="","",'Input| Projects'!D715),"")</f>
        <v/>
      </c>
      <c r="E715" s="104"/>
      <c r="F715" s="190">
        <f>IFERROR('Input| Projects'!I715*'Input| Escalations'!$K$19,"")</f>
        <v>0</v>
      </c>
      <c r="G715" s="190">
        <f>IFERROR('Input| Projects'!J715*'Input| Escalations'!$K$19,"")</f>
        <v>0</v>
      </c>
      <c r="H715" s="190">
        <f>IFERROR('Input| Projects'!K715*'Input| Escalations'!$K$19,"")</f>
        <v>0</v>
      </c>
      <c r="I715" s="190">
        <f>IFERROR('Input| Projects'!L715*'Input| Escalations'!$K$19,"")</f>
        <v>0</v>
      </c>
      <c r="J715" s="190">
        <f>IFERROR('Input| Projects'!M715*'Input| Escalations'!$K$19,"")</f>
        <v>0</v>
      </c>
      <c r="K715" s="190">
        <f>IFERROR('Input| Projects'!N715*'Input| Escalations'!$K$19,"")</f>
        <v>0</v>
      </c>
      <c r="L715" s="190">
        <f>IFERROR('Input| Projects'!O715*'Input| Escalations'!$K$19,"")</f>
        <v>0</v>
      </c>
      <c r="M715" s="150" t="str">
        <f>IF(ABS(SUM(F715:L715)-(SUM('Input| Projects'!I715:O715)*'Input| Escalations'!$K$19))&lt;0.0000001,"",1)</f>
        <v/>
      </c>
      <c r="N715" s="192">
        <f>'Input| Projects'!$Y715*INDEX('Input| Escalations'!$H$33:$N$33,MATCH('Calc| Project Costs'!N$9,'Input| Escalations'!$H$23:$N$23,0))+'Input| Projects'!$Z715*INDEX('Input| Escalations'!$H$34:$N$34,MATCH('Calc| Project Costs'!N$9,'Input| Escalations'!$H$23:$N$23,0))+'Input| Projects'!$AA715*INDEX('Input| Escalations'!$H$35:$N$35,MATCH('Calc| Project Costs'!N$9,'Input| Escalations'!$H$23:$N$23,0))+1</f>
        <v>1</v>
      </c>
      <c r="O715" s="192">
        <f>'Input| Projects'!$Y715*INDEX('Input| Escalations'!$H$33:$N$33,MATCH('Calc| Project Costs'!O$9,'Input| Escalations'!$H$23:$N$23,0))+'Input| Projects'!$Z715*INDEX('Input| Escalations'!$H$34:$N$34,MATCH('Calc| Project Costs'!O$9,'Input| Escalations'!$H$23:$N$23,0))+'Input| Projects'!$AA715*INDEX('Input| Escalations'!$H$35:$N$35,MATCH('Calc| Project Costs'!O$9,'Input| Escalations'!$H$23:$N$23,0))+1</f>
        <v>1</v>
      </c>
      <c r="P715" s="192">
        <f>'Input| Projects'!$Y715*INDEX('Input| Escalations'!$H$33:$N$33,MATCH('Calc| Project Costs'!P$9,'Input| Escalations'!$H$23:$N$23,0))+'Input| Projects'!$Z715*INDEX('Input| Escalations'!$H$34:$N$34,MATCH('Calc| Project Costs'!P$9,'Input| Escalations'!$H$23:$N$23,0))+'Input| Projects'!$AA715*INDEX('Input| Escalations'!$H$35:$N$35,MATCH('Calc| Project Costs'!P$9,'Input| Escalations'!$H$23:$N$23,0))+1</f>
        <v>1</v>
      </c>
      <c r="Q715" s="192">
        <f>'Input| Projects'!$Y715*INDEX('Input| Escalations'!$H$33:$N$33,MATCH('Calc| Project Costs'!Q$9,'Input| Escalations'!$H$23:$N$23,0))+'Input| Projects'!$Z715*INDEX('Input| Escalations'!$H$34:$N$34,MATCH('Calc| Project Costs'!Q$9,'Input| Escalations'!$H$23:$N$23,0))+'Input| Projects'!$AA715*INDEX('Input| Escalations'!$H$35:$N$35,MATCH('Calc| Project Costs'!Q$9,'Input| Escalations'!$H$23:$N$23,0))+1</f>
        <v>1</v>
      </c>
      <c r="R715" s="192">
        <f>'Input| Projects'!$Y715*INDEX('Input| Escalations'!$H$33:$N$33,MATCH('Calc| Project Costs'!R$9,'Input| Escalations'!$H$23:$N$23,0))+'Input| Projects'!$Z715*INDEX('Input| Escalations'!$H$34:$N$34,MATCH('Calc| Project Costs'!R$9,'Input| Escalations'!$H$23:$N$23,0))+'Input| Projects'!$AA715*INDEX('Input| Escalations'!$H$35:$N$35,MATCH('Calc| Project Costs'!R$9,'Input| Escalations'!$H$23:$N$23,0))+1</f>
        <v>1</v>
      </c>
      <c r="S715" s="192">
        <f>'Input| Projects'!$Y715*INDEX('Input| Escalations'!$H$33:$N$33,MATCH('Calc| Project Costs'!S$9,'Input| Escalations'!$H$23:$N$23,0))+'Input| Projects'!$Z715*INDEX('Input| Escalations'!$H$34:$N$34,MATCH('Calc| Project Costs'!S$9,'Input| Escalations'!$H$23:$N$23,0))+'Input| Projects'!$AA715*INDEX('Input| Escalations'!$H$35:$N$35,MATCH('Calc| Project Costs'!S$9,'Input| Escalations'!$H$23:$N$23,0))+1</f>
        <v>1</v>
      </c>
      <c r="T715" s="192">
        <f>'Input| Projects'!$Y715*INDEX('Input| Escalations'!$H$33:$N$33,MATCH('Calc| Project Costs'!T$9,'Input| Escalations'!$H$23:$N$23,0))+'Input| Projects'!$Z715*INDEX('Input| Escalations'!$H$34:$N$34,MATCH('Calc| Project Costs'!T$9,'Input| Escalations'!$H$23:$N$23,0))+'Input| Projects'!$AA715*INDEX('Input| Escalations'!$H$35:$N$35,MATCH('Calc| Project Costs'!T$9,'Input| Escalations'!$H$23:$N$23,0))+1</f>
        <v>1</v>
      </c>
      <c r="U715" s="106"/>
      <c r="V715" s="186">
        <f t="shared" si="358"/>
        <v>0</v>
      </c>
      <c r="W715" s="186">
        <f t="shared" si="359"/>
        <v>0</v>
      </c>
      <c r="X715" s="186">
        <f t="shared" si="360"/>
        <v>0</v>
      </c>
      <c r="Y715" s="186">
        <f t="shared" si="336"/>
        <v>0</v>
      </c>
      <c r="Z715" s="186">
        <f t="shared" si="337"/>
        <v>0</v>
      </c>
      <c r="AA715" s="186">
        <f t="shared" si="338"/>
        <v>0</v>
      </c>
      <c r="AB715" s="186">
        <f t="shared" si="339"/>
        <v>0</v>
      </c>
      <c r="AC715" s="106"/>
      <c r="AD715" s="186">
        <f>'Input| Projects'!Q715*N715*'Input| Escalations'!$K$19</f>
        <v>0</v>
      </c>
      <c r="AE715" s="186">
        <f>'Input| Projects'!R715*O715*'Input| Escalations'!$K$19</f>
        <v>0</v>
      </c>
      <c r="AF715" s="186">
        <f>'Input| Projects'!S715*P715*'Input| Escalations'!$K$19</f>
        <v>0</v>
      </c>
      <c r="AG715" s="186">
        <f>'Input| Projects'!T715*Q715*'Input| Escalations'!$K$19</f>
        <v>0</v>
      </c>
      <c r="AH715" s="186">
        <f>'Input| Projects'!U715*R715*'Input| Escalations'!$K$19</f>
        <v>0</v>
      </c>
      <c r="AI715" s="186">
        <f>'Input| Projects'!V715*S715*'Input| Escalations'!$K$19</f>
        <v>0</v>
      </c>
      <c r="AJ715" s="186">
        <f>'Input| Projects'!W715*T715*'Input| Escalations'!$K$19</f>
        <v>0</v>
      </c>
      <c r="AK715" s="106"/>
      <c r="AL715" s="186" t="str">
        <f>IFERROR(IF('Input| Overheads'!$C$42="Direct costs",SUMPRODUCT(--('Input| Projects'!$AC715="Yes"),'Calc| Overheads Allocation'!C$8,'Calc| Project Costs'!V715),IF('Input| Overheads'!$C$42="Internal labour",SUMPRODUCT(--('Input| Projects'!$AC715="Yes"),'Calc| Overheads Allocation'!C$8,'Calc| Project Costs'!V715,'Input| Projects'!$Y715),IF('Input| Overheads'!$C$42="DNSP defined",SUMPRODUCT(--('Input| Projects'!$AC715="Yes"),'Calc| Overheads Allocation'!C$61,'Input| Projects'!$AF715),""))),"")</f>
        <v/>
      </c>
      <c r="AM715" s="186" t="str">
        <f>IFERROR(IF('Input| Overheads'!$C$42="Direct costs",SUMPRODUCT(--('Input| Projects'!$AC715="Yes"),'Calc| Overheads Allocation'!D$8,'Calc| Project Costs'!W715),IF('Input| Overheads'!$C$42="Internal labour",SUMPRODUCT(--('Input| Projects'!$AC715="Yes"),'Calc| Overheads Allocation'!D$8,'Calc| Project Costs'!W715,'Input| Projects'!$Y715),IF('Input| Overheads'!$C$42="DNSP defined",SUMPRODUCT(--('Input| Projects'!$AC715="Yes"),'Calc| Overheads Allocation'!D$61,'Input| Projects'!$AF715),""))),"")</f>
        <v/>
      </c>
      <c r="AN715" s="186" t="str">
        <f>IFERROR(IF('Input| Overheads'!$C$42="Direct costs",SUMPRODUCT(--('Input| Projects'!$AC715="Yes"),'Calc| Overheads Allocation'!E$8,'Calc| Project Costs'!X715),IF('Input| Overheads'!$C$42="Internal labour",SUMPRODUCT(--('Input| Projects'!$AC715="Yes"),'Calc| Overheads Allocation'!E$8,'Calc| Project Costs'!X715,'Input| Projects'!$Y715),IF('Input| Overheads'!$C$42="DNSP defined",SUMPRODUCT(--('Input| Projects'!$AC715="Yes"),'Calc| Overheads Allocation'!E$61,'Input| Projects'!$AF715),""))),"")</f>
        <v/>
      </c>
      <c r="AO715" s="186" t="str">
        <f>IFERROR(IF('Input| Overheads'!$C$42="Direct costs",SUMPRODUCT(--('Input| Projects'!$AC715="Yes"),'Calc| Overheads Allocation'!F$8,'Calc| Project Costs'!Y715),IF('Input| Overheads'!$C$42="Internal labour",SUMPRODUCT(--('Input| Projects'!$AC715="Yes"),'Calc| Overheads Allocation'!F$8,'Calc| Project Costs'!Y715,'Input| Projects'!$Y715),IF('Input| Overheads'!$C$42="DNSP defined",SUMPRODUCT(--('Input| Projects'!$AC715="Yes"),'Calc| Overheads Allocation'!F$61,'Input| Projects'!$AF715),""))),"")</f>
        <v/>
      </c>
      <c r="AP715" s="186" t="str">
        <f>IFERROR(IF('Input| Overheads'!$C$42="Direct costs",SUMPRODUCT(--('Input| Projects'!$AC715="Yes"),'Calc| Overheads Allocation'!G$8,'Calc| Project Costs'!Z715),IF('Input| Overheads'!$C$42="Internal labour",SUMPRODUCT(--('Input| Projects'!$AC715="Yes"),'Calc| Overheads Allocation'!G$8,'Calc| Project Costs'!Z715,'Input| Projects'!$Y715),IF('Input| Overheads'!$C$42="DNSP defined",SUMPRODUCT(--('Input| Projects'!$AC715="Yes"),'Calc| Overheads Allocation'!G$61,'Input| Projects'!$AF715),""))),"")</f>
        <v/>
      </c>
      <c r="AQ715" s="186" t="str">
        <f>IFERROR(IF('Input| Overheads'!$C$42="Direct costs",SUMPRODUCT(--('Input| Projects'!$AC715="Yes"),'Calc| Overheads Allocation'!H$8,'Calc| Project Costs'!AA715),IF('Input| Overheads'!$C$42="Internal labour",SUMPRODUCT(--('Input| Projects'!$AC715="Yes"),'Calc| Overheads Allocation'!H$8,'Calc| Project Costs'!AA715,'Input| Projects'!$Y715),IF('Input| Overheads'!$C$42="DNSP defined",SUMPRODUCT(--('Input| Projects'!$AC715="Yes"),'Calc| Overheads Allocation'!H$61,'Input| Projects'!$AF715),""))),"")</f>
        <v/>
      </c>
      <c r="AR715" s="186" t="str">
        <f>IFERROR(IF('Input| Overheads'!$C$42="Direct costs",SUMPRODUCT(--('Input| Projects'!$AC715="Yes"),'Calc| Overheads Allocation'!I$8,'Calc| Project Costs'!AB715),IF('Input| Overheads'!$C$42="Internal labour",SUMPRODUCT(--('Input| Projects'!$AC715="Yes"),'Calc| Overheads Allocation'!I$8,'Calc| Project Costs'!AB715,'Input| Projects'!$Y715),IF('Input| Overheads'!$C$42="DNSP defined",SUMPRODUCT(--('Input| Projects'!$AC715="Yes"),'Calc| Overheads Allocation'!I$61,'Input| Projects'!$AF715),""))),"")</f>
        <v/>
      </c>
      <c r="AS715" s="106"/>
      <c r="AT715" s="186" t="str">
        <f>IFERROR(IF('Input| Overheads'!$C$42="Direct costs",SUMPRODUCT(--('Input| Projects'!$AD715="Yes"),'Calc| Overheads Allocation'!C$9,'Calc| Project Costs'!V715),IF('Input| Overheads'!$C$42="Internal labour",SUMPRODUCT(--('Input| Projects'!$AD715="Yes"),'Calc| Overheads Allocation'!C$9,'Calc| Project Costs'!V715,'Input| Projects'!$Y715),IF('Input| Overheads'!$C$42="DNSP defined",SUMPRODUCT(--('Input| Projects'!$AD715="Yes"),'Calc| Overheads Allocation'!C$62,'Input| Projects'!$AG715),""))),"")</f>
        <v/>
      </c>
      <c r="AU715" s="186" t="str">
        <f>IFERROR(IF('Input| Overheads'!$C$42="Direct costs",SUMPRODUCT(--('Input| Projects'!$AD715="Yes"),'Calc| Overheads Allocation'!D$9,'Calc| Project Costs'!W715),IF('Input| Overheads'!$C$42="Internal labour",SUMPRODUCT(--('Input| Projects'!$AD715="Yes"),'Calc| Overheads Allocation'!D$9,'Calc| Project Costs'!W715,'Input| Projects'!$Y715),IF('Input| Overheads'!$C$42="DNSP defined",SUMPRODUCT(--('Input| Projects'!$AD715="Yes"),'Calc| Overheads Allocation'!D$62,'Input| Projects'!$AG715),""))),"")</f>
        <v/>
      </c>
      <c r="AV715" s="186" t="str">
        <f>IFERROR(IF('Input| Overheads'!$C$42="Direct costs",SUMPRODUCT(--('Input| Projects'!$AD715="Yes"),'Calc| Overheads Allocation'!E$9,'Calc| Project Costs'!X715),IF('Input| Overheads'!$C$42="Internal labour",SUMPRODUCT(--('Input| Projects'!$AD715="Yes"),'Calc| Overheads Allocation'!E$9,'Calc| Project Costs'!X715,'Input| Projects'!$Y715),IF('Input| Overheads'!$C$42="DNSP defined",SUMPRODUCT(--('Input| Projects'!$AD715="Yes"),'Calc| Overheads Allocation'!E$62,'Input| Projects'!$AG715),""))),"")</f>
        <v/>
      </c>
      <c r="AW715" s="186" t="str">
        <f>IFERROR(IF('Input| Overheads'!$C$42="Direct costs",SUMPRODUCT(--('Input| Projects'!$AD715="Yes"),'Calc| Overheads Allocation'!F$9,'Calc| Project Costs'!Y715),IF('Input| Overheads'!$C$42="Internal labour",SUMPRODUCT(--('Input| Projects'!$AD715="Yes"),'Calc| Overheads Allocation'!F$9,'Calc| Project Costs'!Y715,'Input| Projects'!$Y715),IF('Input| Overheads'!$C$42="DNSP defined",SUMPRODUCT(--('Input| Projects'!$AD715="Yes"),'Calc| Overheads Allocation'!F$62,'Input| Projects'!$AG715),""))),"")</f>
        <v/>
      </c>
      <c r="AX715" s="186" t="str">
        <f>IFERROR(IF('Input| Overheads'!$C$42="Direct costs",SUMPRODUCT(--('Input| Projects'!$AD715="Yes"),'Calc| Overheads Allocation'!G$9,'Calc| Project Costs'!Z715),IF('Input| Overheads'!$C$42="Internal labour",SUMPRODUCT(--('Input| Projects'!$AD715="Yes"),'Calc| Overheads Allocation'!G$9,'Calc| Project Costs'!Z715,'Input| Projects'!$Y715),IF('Input| Overheads'!$C$42="DNSP defined",SUMPRODUCT(--('Input| Projects'!$AD715="Yes"),'Calc| Overheads Allocation'!G$62,'Input| Projects'!$AG715),""))),"")</f>
        <v/>
      </c>
      <c r="AY715" s="186" t="str">
        <f>IFERROR(IF('Input| Overheads'!$C$42="Direct costs",SUMPRODUCT(--('Input| Projects'!$AD715="Yes"),'Calc| Overheads Allocation'!H$9,'Calc| Project Costs'!AA715),IF('Input| Overheads'!$C$42="Internal labour",SUMPRODUCT(--('Input| Projects'!$AD715="Yes"),'Calc| Overheads Allocation'!H$9,'Calc| Project Costs'!AA715,'Input| Projects'!$Y715),IF('Input| Overheads'!$C$42="DNSP defined",SUMPRODUCT(--('Input| Projects'!$AD715="Yes"),'Calc| Overheads Allocation'!H$62,'Input| Projects'!$AG715),""))),"")</f>
        <v/>
      </c>
      <c r="AZ715" s="186" t="str">
        <f>IFERROR(IF('Input| Overheads'!$C$42="Direct costs",SUMPRODUCT(--('Input| Projects'!$AD715="Yes"),'Calc| Overheads Allocation'!I$9,'Calc| Project Costs'!AB715),IF('Input| Overheads'!$C$42="Internal labour",SUMPRODUCT(--('Input| Projects'!$AD715="Yes"),'Calc| Overheads Allocation'!I$9,'Calc| Project Costs'!AB715,'Input| Projects'!$Y715),IF('Input| Overheads'!$C$42="DNSP defined",SUMPRODUCT(--('Input| Projects'!$AD715="Yes"),'Calc| Overheads Allocation'!I$62,'Input| Projects'!$AG715),""))),"")</f>
        <v/>
      </c>
      <c r="BA715" s="106"/>
      <c r="BB715" s="186">
        <f t="shared" si="361"/>
        <v>0</v>
      </c>
      <c r="BC715" s="186">
        <f t="shared" si="362"/>
        <v>0</v>
      </c>
      <c r="BD715" s="186">
        <f t="shared" si="363"/>
        <v>0</v>
      </c>
      <c r="BE715" s="186">
        <f t="shared" si="340"/>
        <v>0</v>
      </c>
      <c r="BF715" s="186">
        <f t="shared" si="341"/>
        <v>0</v>
      </c>
      <c r="BG715" s="186">
        <f t="shared" si="342"/>
        <v>0</v>
      </c>
      <c r="BH715" s="186">
        <f t="shared" si="343"/>
        <v>0</v>
      </c>
      <c r="BI715" s="97"/>
      <c r="BJ715" s="186" t="str">
        <f t="shared" si="344"/>
        <v/>
      </c>
      <c r="BK715" s="186" t="str">
        <f t="shared" si="345"/>
        <v/>
      </c>
      <c r="BL715" s="186" t="str">
        <f t="shared" si="346"/>
        <v/>
      </c>
      <c r="BM715" s="186" t="str">
        <f t="shared" si="347"/>
        <v/>
      </c>
      <c r="BN715" s="186" t="str">
        <f t="shared" si="348"/>
        <v/>
      </c>
      <c r="BO715" s="186" t="str">
        <f t="shared" si="349"/>
        <v/>
      </c>
      <c r="BP715" s="186" t="str">
        <f t="shared" si="350"/>
        <v/>
      </c>
      <c r="BQ715" s="97"/>
      <c r="BR715" s="186">
        <f t="shared" si="351"/>
        <v>0</v>
      </c>
      <c r="BS715" s="186">
        <f t="shared" si="352"/>
        <v>0</v>
      </c>
      <c r="BT715" s="222">
        <f t="shared" si="353"/>
        <v>0</v>
      </c>
      <c r="BU715" s="222">
        <f t="shared" si="354"/>
        <v>0</v>
      </c>
      <c r="BV715" s="222">
        <f t="shared" si="355"/>
        <v>0</v>
      </c>
      <c r="BW715" s="222">
        <f t="shared" si="356"/>
        <v>0</v>
      </c>
      <c r="BX715" s="222">
        <f t="shared" si="357"/>
        <v>0</v>
      </c>
      <c r="BY715" s="106"/>
      <c r="BZ715" s="197" t="str">
        <f>IF(SUMIF('Input| Projects'!$AS$8:$CP$8,"Dx",'Input| Projects'!$AS715:$CP715)=0,"",SUMIF('Input| Projects'!$AS$8:$CP$8,"Dx",'Input| Projects'!$AS715:$CP715))</f>
        <v/>
      </c>
      <c r="CA715" s="197" t="str">
        <f>IF(SUMIF('Input| Projects'!$AS$8:$CP$8,"Tx",'Input| Projects'!$AS715:$CP715)=0,"",SUMIF('Input| Projects'!$AS$8:$CP$8,"Tx",'Input| Projects'!$AS715:$CP715))</f>
        <v/>
      </c>
      <c r="CB715" s="150" t="str">
        <f t="shared" si="364"/>
        <v/>
      </c>
    </row>
    <row r="716" spans="2:80" x14ac:dyDescent="0.2">
      <c r="B716" s="201">
        <f>IFERROR('Input| Projects'!B716,"")</f>
        <v>707</v>
      </c>
      <c r="C716" s="42" t="str">
        <f>IFERROR(IF('Input| Projects'!C716="","",'Input| Projects'!C716),"")</f>
        <v/>
      </c>
      <c r="D716" s="42" t="str">
        <f>IFERROR(IF('Input| Projects'!D716="","",'Input| Projects'!D716),"")</f>
        <v/>
      </c>
      <c r="E716" s="104"/>
      <c r="F716" s="190">
        <f>IFERROR('Input| Projects'!I716*'Input| Escalations'!$K$19,"")</f>
        <v>0</v>
      </c>
      <c r="G716" s="190">
        <f>IFERROR('Input| Projects'!J716*'Input| Escalations'!$K$19,"")</f>
        <v>0</v>
      </c>
      <c r="H716" s="190">
        <f>IFERROR('Input| Projects'!K716*'Input| Escalations'!$K$19,"")</f>
        <v>0</v>
      </c>
      <c r="I716" s="190">
        <f>IFERROR('Input| Projects'!L716*'Input| Escalations'!$K$19,"")</f>
        <v>0</v>
      </c>
      <c r="J716" s="190">
        <f>IFERROR('Input| Projects'!M716*'Input| Escalations'!$K$19,"")</f>
        <v>0</v>
      </c>
      <c r="K716" s="190">
        <f>IFERROR('Input| Projects'!N716*'Input| Escalations'!$K$19,"")</f>
        <v>0</v>
      </c>
      <c r="L716" s="190">
        <f>IFERROR('Input| Projects'!O716*'Input| Escalations'!$K$19,"")</f>
        <v>0</v>
      </c>
      <c r="M716" s="150" t="str">
        <f>IF(ABS(SUM(F716:L716)-(SUM('Input| Projects'!I716:O716)*'Input| Escalations'!$K$19))&lt;0.0000001,"",1)</f>
        <v/>
      </c>
      <c r="N716" s="192">
        <f>'Input| Projects'!$Y716*INDEX('Input| Escalations'!$H$33:$N$33,MATCH('Calc| Project Costs'!N$9,'Input| Escalations'!$H$23:$N$23,0))+'Input| Projects'!$Z716*INDEX('Input| Escalations'!$H$34:$N$34,MATCH('Calc| Project Costs'!N$9,'Input| Escalations'!$H$23:$N$23,0))+'Input| Projects'!$AA716*INDEX('Input| Escalations'!$H$35:$N$35,MATCH('Calc| Project Costs'!N$9,'Input| Escalations'!$H$23:$N$23,0))+1</f>
        <v>1</v>
      </c>
      <c r="O716" s="192">
        <f>'Input| Projects'!$Y716*INDEX('Input| Escalations'!$H$33:$N$33,MATCH('Calc| Project Costs'!O$9,'Input| Escalations'!$H$23:$N$23,0))+'Input| Projects'!$Z716*INDEX('Input| Escalations'!$H$34:$N$34,MATCH('Calc| Project Costs'!O$9,'Input| Escalations'!$H$23:$N$23,0))+'Input| Projects'!$AA716*INDEX('Input| Escalations'!$H$35:$N$35,MATCH('Calc| Project Costs'!O$9,'Input| Escalations'!$H$23:$N$23,0))+1</f>
        <v>1</v>
      </c>
      <c r="P716" s="192">
        <f>'Input| Projects'!$Y716*INDEX('Input| Escalations'!$H$33:$N$33,MATCH('Calc| Project Costs'!P$9,'Input| Escalations'!$H$23:$N$23,0))+'Input| Projects'!$Z716*INDEX('Input| Escalations'!$H$34:$N$34,MATCH('Calc| Project Costs'!P$9,'Input| Escalations'!$H$23:$N$23,0))+'Input| Projects'!$AA716*INDEX('Input| Escalations'!$H$35:$N$35,MATCH('Calc| Project Costs'!P$9,'Input| Escalations'!$H$23:$N$23,0))+1</f>
        <v>1</v>
      </c>
      <c r="Q716" s="192">
        <f>'Input| Projects'!$Y716*INDEX('Input| Escalations'!$H$33:$N$33,MATCH('Calc| Project Costs'!Q$9,'Input| Escalations'!$H$23:$N$23,0))+'Input| Projects'!$Z716*INDEX('Input| Escalations'!$H$34:$N$34,MATCH('Calc| Project Costs'!Q$9,'Input| Escalations'!$H$23:$N$23,0))+'Input| Projects'!$AA716*INDEX('Input| Escalations'!$H$35:$N$35,MATCH('Calc| Project Costs'!Q$9,'Input| Escalations'!$H$23:$N$23,0))+1</f>
        <v>1</v>
      </c>
      <c r="R716" s="192">
        <f>'Input| Projects'!$Y716*INDEX('Input| Escalations'!$H$33:$N$33,MATCH('Calc| Project Costs'!R$9,'Input| Escalations'!$H$23:$N$23,0))+'Input| Projects'!$Z716*INDEX('Input| Escalations'!$H$34:$N$34,MATCH('Calc| Project Costs'!R$9,'Input| Escalations'!$H$23:$N$23,0))+'Input| Projects'!$AA716*INDEX('Input| Escalations'!$H$35:$N$35,MATCH('Calc| Project Costs'!R$9,'Input| Escalations'!$H$23:$N$23,0))+1</f>
        <v>1</v>
      </c>
      <c r="S716" s="192">
        <f>'Input| Projects'!$Y716*INDEX('Input| Escalations'!$H$33:$N$33,MATCH('Calc| Project Costs'!S$9,'Input| Escalations'!$H$23:$N$23,0))+'Input| Projects'!$Z716*INDEX('Input| Escalations'!$H$34:$N$34,MATCH('Calc| Project Costs'!S$9,'Input| Escalations'!$H$23:$N$23,0))+'Input| Projects'!$AA716*INDEX('Input| Escalations'!$H$35:$N$35,MATCH('Calc| Project Costs'!S$9,'Input| Escalations'!$H$23:$N$23,0))+1</f>
        <v>1</v>
      </c>
      <c r="T716" s="192">
        <f>'Input| Projects'!$Y716*INDEX('Input| Escalations'!$H$33:$N$33,MATCH('Calc| Project Costs'!T$9,'Input| Escalations'!$H$23:$N$23,0))+'Input| Projects'!$Z716*INDEX('Input| Escalations'!$H$34:$N$34,MATCH('Calc| Project Costs'!T$9,'Input| Escalations'!$H$23:$N$23,0))+'Input| Projects'!$AA716*INDEX('Input| Escalations'!$H$35:$N$35,MATCH('Calc| Project Costs'!T$9,'Input| Escalations'!$H$23:$N$23,0))+1</f>
        <v>1</v>
      </c>
      <c r="U716" s="106"/>
      <c r="V716" s="186">
        <f t="shared" si="358"/>
        <v>0</v>
      </c>
      <c r="W716" s="186">
        <f t="shared" si="359"/>
        <v>0</v>
      </c>
      <c r="X716" s="186">
        <f t="shared" si="360"/>
        <v>0</v>
      </c>
      <c r="Y716" s="186">
        <f t="shared" si="336"/>
        <v>0</v>
      </c>
      <c r="Z716" s="186">
        <f t="shared" si="337"/>
        <v>0</v>
      </c>
      <c r="AA716" s="186">
        <f t="shared" si="338"/>
        <v>0</v>
      </c>
      <c r="AB716" s="186">
        <f t="shared" si="339"/>
        <v>0</v>
      </c>
      <c r="AC716" s="106"/>
      <c r="AD716" s="186">
        <f>'Input| Projects'!Q716*N716*'Input| Escalations'!$K$19</f>
        <v>0</v>
      </c>
      <c r="AE716" s="186">
        <f>'Input| Projects'!R716*O716*'Input| Escalations'!$K$19</f>
        <v>0</v>
      </c>
      <c r="AF716" s="186">
        <f>'Input| Projects'!S716*P716*'Input| Escalations'!$K$19</f>
        <v>0</v>
      </c>
      <c r="AG716" s="186">
        <f>'Input| Projects'!T716*Q716*'Input| Escalations'!$K$19</f>
        <v>0</v>
      </c>
      <c r="AH716" s="186">
        <f>'Input| Projects'!U716*R716*'Input| Escalations'!$K$19</f>
        <v>0</v>
      </c>
      <c r="AI716" s="186">
        <f>'Input| Projects'!V716*S716*'Input| Escalations'!$K$19</f>
        <v>0</v>
      </c>
      <c r="AJ716" s="186">
        <f>'Input| Projects'!W716*T716*'Input| Escalations'!$K$19</f>
        <v>0</v>
      </c>
      <c r="AK716" s="106"/>
      <c r="AL716" s="186" t="str">
        <f>IFERROR(IF('Input| Overheads'!$C$42="Direct costs",SUMPRODUCT(--('Input| Projects'!$AC716="Yes"),'Calc| Overheads Allocation'!C$8,'Calc| Project Costs'!V716),IF('Input| Overheads'!$C$42="Internal labour",SUMPRODUCT(--('Input| Projects'!$AC716="Yes"),'Calc| Overheads Allocation'!C$8,'Calc| Project Costs'!V716,'Input| Projects'!$Y716),IF('Input| Overheads'!$C$42="DNSP defined",SUMPRODUCT(--('Input| Projects'!$AC716="Yes"),'Calc| Overheads Allocation'!C$61,'Input| Projects'!$AF716),""))),"")</f>
        <v/>
      </c>
      <c r="AM716" s="186" t="str">
        <f>IFERROR(IF('Input| Overheads'!$C$42="Direct costs",SUMPRODUCT(--('Input| Projects'!$AC716="Yes"),'Calc| Overheads Allocation'!D$8,'Calc| Project Costs'!W716),IF('Input| Overheads'!$C$42="Internal labour",SUMPRODUCT(--('Input| Projects'!$AC716="Yes"),'Calc| Overheads Allocation'!D$8,'Calc| Project Costs'!W716,'Input| Projects'!$Y716),IF('Input| Overheads'!$C$42="DNSP defined",SUMPRODUCT(--('Input| Projects'!$AC716="Yes"),'Calc| Overheads Allocation'!D$61,'Input| Projects'!$AF716),""))),"")</f>
        <v/>
      </c>
      <c r="AN716" s="186" t="str">
        <f>IFERROR(IF('Input| Overheads'!$C$42="Direct costs",SUMPRODUCT(--('Input| Projects'!$AC716="Yes"),'Calc| Overheads Allocation'!E$8,'Calc| Project Costs'!X716),IF('Input| Overheads'!$C$42="Internal labour",SUMPRODUCT(--('Input| Projects'!$AC716="Yes"),'Calc| Overheads Allocation'!E$8,'Calc| Project Costs'!X716,'Input| Projects'!$Y716),IF('Input| Overheads'!$C$42="DNSP defined",SUMPRODUCT(--('Input| Projects'!$AC716="Yes"),'Calc| Overheads Allocation'!E$61,'Input| Projects'!$AF716),""))),"")</f>
        <v/>
      </c>
      <c r="AO716" s="186" t="str">
        <f>IFERROR(IF('Input| Overheads'!$C$42="Direct costs",SUMPRODUCT(--('Input| Projects'!$AC716="Yes"),'Calc| Overheads Allocation'!F$8,'Calc| Project Costs'!Y716),IF('Input| Overheads'!$C$42="Internal labour",SUMPRODUCT(--('Input| Projects'!$AC716="Yes"),'Calc| Overheads Allocation'!F$8,'Calc| Project Costs'!Y716,'Input| Projects'!$Y716),IF('Input| Overheads'!$C$42="DNSP defined",SUMPRODUCT(--('Input| Projects'!$AC716="Yes"),'Calc| Overheads Allocation'!F$61,'Input| Projects'!$AF716),""))),"")</f>
        <v/>
      </c>
      <c r="AP716" s="186" t="str">
        <f>IFERROR(IF('Input| Overheads'!$C$42="Direct costs",SUMPRODUCT(--('Input| Projects'!$AC716="Yes"),'Calc| Overheads Allocation'!G$8,'Calc| Project Costs'!Z716),IF('Input| Overheads'!$C$42="Internal labour",SUMPRODUCT(--('Input| Projects'!$AC716="Yes"),'Calc| Overheads Allocation'!G$8,'Calc| Project Costs'!Z716,'Input| Projects'!$Y716),IF('Input| Overheads'!$C$42="DNSP defined",SUMPRODUCT(--('Input| Projects'!$AC716="Yes"),'Calc| Overheads Allocation'!G$61,'Input| Projects'!$AF716),""))),"")</f>
        <v/>
      </c>
      <c r="AQ716" s="186" t="str">
        <f>IFERROR(IF('Input| Overheads'!$C$42="Direct costs",SUMPRODUCT(--('Input| Projects'!$AC716="Yes"),'Calc| Overheads Allocation'!H$8,'Calc| Project Costs'!AA716),IF('Input| Overheads'!$C$42="Internal labour",SUMPRODUCT(--('Input| Projects'!$AC716="Yes"),'Calc| Overheads Allocation'!H$8,'Calc| Project Costs'!AA716,'Input| Projects'!$Y716),IF('Input| Overheads'!$C$42="DNSP defined",SUMPRODUCT(--('Input| Projects'!$AC716="Yes"),'Calc| Overheads Allocation'!H$61,'Input| Projects'!$AF716),""))),"")</f>
        <v/>
      </c>
      <c r="AR716" s="186" t="str">
        <f>IFERROR(IF('Input| Overheads'!$C$42="Direct costs",SUMPRODUCT(--('Input| Projects'!$AC716="Yes"),'Calc| Overheads Allocation'!I$8,'Calc| Project Costs'!AB716),IF('Input| Overheads'!$C$42="Internal labour",SUMPRODUCT(--('Input| Projects'!$AC716="Yes"),'Calc| Overheads Allocation'!I$8,'Calc| Project Costs'!AB716,'Input| Projects'!$Y716),IF('Input| Overheads'!$C$42="DNSP defined",SUMPRODUCT(--('Input| Projects'!$AC716="Yes"),'Calc| Overheads Allocation'!I$61,'Input| Projects'!$AF716),""))),"")</f>
        <v/>
      </c>
      <c r="AS716" s="106"/>
      <c r="AT716" s="186" t="str">
        <f>IFERROR(IF('Input| Overheads'!$C$42="Direct costs",SUMPRODUCT(--('Input| Projects'!$AD716="Yes"),'Calc| Overheads Allocation'!C$9,'Calc| Project Costs'!V716),IF('Input| Overheads'!$C$42="Internal labour",SUMPRODUCT(--('Input| Projects'!$AD716="Yes"),'Calc| Overheads Allocation'!C$9,'Calc| Project Costs'!V716,'Input| Projects'!$Y716),IF('Input| Overheads'!$C$42="DNSP defined",SUMPRODUCT(--('Input| Projects'!$AD716="Yes"),'Calc| Overheads Allocation'!C$62,'Input| Projects'!$AG716),""))),"")</f>
        <v/>
      </c>
      <c r="AU716" s="186" t="str">
        <f>IFERROR(IF('Input| Overheads'!$C$42="Direct costs",SUMPRODUCT(--('Input| Projects'!$AD716="Yes"),'Calc| Overheads Allocation'!D$9,'Calc| Project Costs'!W716),IF('Input| Overheads'!$C$42="Internal labour",SUMPRODUCT(--('Input| Projects'!$AD716="Yes"),'Calc| Overheads Allocation'!D$9,'Calc| Project Costs'!W716,'Input| Projects'!$Y716),IF('Input| Overheads'!$C$42="DNSP defined",SUMPRODUCT(--('Input| Projects'!$AD716="Yes"),'Calc| Overheads Allocation'!D$62,'Input| Projects'!$AG716),""))),"")</f>
        <v/>
      </c>
      <c r="AV716" s="186" t="str">
        <f>IFERROR(IF('Input| Overheads'!$C$42="Direct costs",SUMPRODUCT(--('Input| Projects'!$AD716="Yes"),'Calc| Overheads Allocation'!E$9,'Calc| Project Costs'!X716),IF('Input| Overheads'!$C$42="Internal labour",SUMPRODUCT(--('Input| Projects'!$AD716="Yes"),'Calc| Overheads Allocation'!E$9,'Calc| Project Costs'!X716,'Input| Projects'!$Y716),IF('Input| Overheads'!$C$42="DNSP defined",SUMPRODUCT(--('Input| Projects'!$AD716="Yes"),'Calc| Overheads Allocation'!E$62,'Input| Projects'!$AG716),""))),"")</f>
        <v/>
      </c>
      <c r="AW716" s="186" t="str">
        <f>IFERROR(IF('Input| Overheads'!$C$42="Direct costs",SUMPRODUCT(--('Input| Projects'!$AD716="Yes"),'Calc| Overheads Allocation'!F$9,'Calc| Project Costs'!Y716),IF('Input| Overheads'!$C$42="Internal labour",SUMPRODUCT(--('Input| Projects'!$AD716="Yes"),'Calc| Overheads Allocation'!F$9,'Calc| Project Costs'!Y716,'Input| Projects'!$Y716),IF('Input| Overheads'!$C$42="DNSP defined",SUMPRODUCT(--('Input| Projects'!$AD716="Yes"),'Calc| Overheads Allocation'!F$62,'Input| Projects'!$AG716),""))),"")</f>
        <v/>
      </c>
      <c r="AX716" s="186" t="str">
        <f>IFERROR(IF('Input| Overheads'!$C$42="Direct costs",SUMPRODUCT(--('Input| Projects'!$AD716="Yes"),'Calc| Overheads Allocation'!G$9,'Calc| Project Costs'!Z716),IF('Input| Overheads'!$C$42="Internal labour",SUMPRODUCT(--('Input| Projects'!$AD716="Yes"),'Calc| Overheads Allocation'!G$9,'Calc| Project Costs'!Z716,'Input| Projects'!$Y716),IF('Input| Overheads'!$C$42="DNSP defined",SUMPRODUCT(--('Input| Projects'!$AD716="Yes"),'Calc| Overheads Allocation'!G$62,'Input| Projects'!$AG716),""))),"")</f>
        <v/>
      </c>
      <c r="AY716" s="186" t="str">
        <f>IFERROR(IF('Input| Overheads'!$C$42="Direct costs",SUMPRODUCT(--('Input| Projects'!$AD716="Yes"),'Calc| Overheads Allocation'!H$9,'Calc| Project Costs'!AA716),IF('Input| Overheads'!$C$42="Internal labour",SUMPRODUCT(--('Input| Projects'!$AD716="Yes"),'Calc| Overheads Allocation'!H$9,'Calc| Project Costs'!AA716,'Input| Projects'!$Y716),IF('Input| Overheads'!$C$42="DNSP defined",SUMPRODUCT(--('Input| Projects'!$AD716="Yes"),'Calc| Overheads Allocation'!H$62,'Input| Projects'!$AG716),""))),"")</f>
        <v/>
      </c>
      <c r="AZ716" s="186" t="str">
        <f>IFERROR(IF('Input| Overheads'!$C$42="Direct costs",SUMPRODUCT(--('Input| Projects'!$AD716="Yes"),'Calc| Overheads Allocation'!I$9,'Calc| Project Costs'!AB716),IF('Input| Overheads'!$C$42="Internal labour",SUMPRODUCT(--('Input| Projects'!$AD716="Yes"),'Calc| Overheads Allocation'!I$9,'Calc| Project Costs'!AB716,'Input| Projects'!$Y716),IF('Input| Overheads'!$C$42="DNSP defined",SUMPRODUCT(--('Input| Projects'!$AD716="Yes"),'Calc| Overheads Allocation'!I$62,'Input| Projects'!$AG716),""))),"")</f>
        <v/>
      </c>
      <c r="BA716" s="106"/>
      <c r="BB716" s="186">
        <f t="shared" si="361"/>
        <v>0</v>
      </c>
      <c r="BC716" s="186">
        <f t="shared" si="362"/>
        <v>0</v>
      </c>
      <c r="BD716" s="186">
        <f t="shared" si="363"/>
        <v>0</v>
      </c>
      <c r="BE716" s="186">
        <f t="shared" si="340"/>
        <v>0</v>
      </c>
      <c r="BF716" s="186">
        <f t="shared" si="341"/>
        <v>0</v>
      </c>
      <c r="BG716" s="186">
        <f t="shared" si="342"/>
        <v>0</v>
      </c>
      <c r="BH716" s="186">
        <f t="shared" si="343"/>
        <v>0</v>
      </c>
      <c r="BI716" s="97"/>
      <c r="BJ716" s="186" t="str">
        <f t="shared" si="344"/>
        <v/>
      </c>
      <c r="BK716" s="186" t="str">
        <f t="shared" si="345"/>
        <v/>
      </c>
      <c r="BL716" s="186" t="str">
        <f t="shared" si="346"/>
        <v/>
      </c>
      <c r="BM716" s="186" t="str">
        <f t="shared" si="347"/>
        <v/>
      </c>
      <c r="BN716" s="186" t="str">
        <f t="shared" si="348"/>
        <v/>
      </c>
      <c r="BO716" s="186" t="str">
        <f t="shared" si="349"/>
        <v/>
      </c>
      <c r="BP716" s="186" t="str">
        <f t="shared" si="350"/>
        <v/>
      </c>
      <c r="BQ716" s="97"/>
      <c r="BR716" s="186">
        <f t="shared" si="351"/>
        <v>0</v>
      </c>
      <c r="BS716" s="186">
        <f t="shared" si="352"/>
        <v>0</v>
      </c>
      <c r="BT716" s="222">
        <f t="shared" si="353"/>
        <v>0</v>
      </c>
      <c r="BU716" s="222">
        <f t="shared" si="354"/>
        <v>0</v>
      </c>
      <c r="BV716" s="222">
        <f t="shared" si="355"/>
        <v>0</v>
      </c>
      <c r="BW716" s="222">
        <f t="shared" si="356"/>
        <v>0</v>
      </c>
      <c r="BX716" s="222">
        <f t="shared" si="357"/>
        <v>0</v>
      </c>
      <c r="BY716" s="106"/>
      <c r="BZ716" s="197" t="str">
        <f>IF(SUMIF('Input| Projects'!$AS$8:$CP$8,"Dx",'Input| Projects'!$AS716:$CP716)=0,"",SUMIF('Input| Projects'!$AS$8:$CP$8,"Dx",'Input| Projects'!$AS716:$CP716))</f>
        <v/>
      </c>
      <c r="CA716" s="197" t="str">
        <f>IF(SUMIF('Input| Projects'!$AS$8:$CP$8,"Tx",'Input| Projects'!$AS716:$CP716)=0,"",SUMIF('Input| Projects'!$AS$8:$CP$8,"Tx",'Input| Projects'!$AS716:$CP716))</f>
        <v/>
      </c>
      <c r="CB716" s="150" t="str">
        <f t="shared" si="364"/>
        <v/>
      </c>
    </row>
    <row r="717" spans="2:80" x14ac:dyDescent="0.2">
      <c r="B717" s="201">
        <f>IFERROR('Input| Projects'!B717,"")</f>
        <v>708</v>
      </c>
      <c r="C717" s="42" t="str">
        <f>IFERROR(IF('Input| Projects'!C717="","",'Input| Projects'!C717),"")</f>
        <v/>
      </c>
      <c r="D717" s="42" t="str">
        <f>IFERROR(IF('Input| Projects'!D717="","",'Input| Projects'!D717),"")</f>
        <v/>
      </c>
      <c r="E717" s="104"/>
      <c r="F717" s="190">
        <f>IFERROR('Input| Projects'!I717*'Input| Escalations'!$K$19,"")</f>
        <v>0</v>
      </c>
      <c r="G717" s="190">
        <f>IFERROR('Input| Projects'!J717*'Input| Escalations'!$K$19,"")</f>
        <v>0</v>
      </c>
      <c r="H717" s="190">
        <f>IFERROR('Input| Projects'!K717*'Input| Escalations'!$K$19,"")</f>
        <v>0</v>
      </c>
      <c r="I717" s="190">
        <f>IFERROR('Input| Projects'!L717*'Input| Escalations'!$K$19,"")</f>
        <v>0</v>
      </c>
      <c r="J717" s="190">
        <f>IFERROR('Input| Projects'!M717*'Input| Escalations'!$K$19,"")</f>
        <v>0</v>
      </c>
      <c r="K717" s="190">
        <f>IFERROR('Input| Projects'!N717*'Input| Escalations'!$K$19,"")</f>
        <v>0</v>
      </c>
      <c r="L717" s="190">
        <f>IFERROR('Input| Projects'!O717*'Input| Escalations'!$K$19,"")</f>
        <v>0</v>
      </c>
      <c r="M717" s="150" t="str">
        <f>IF(ABS(SUM(F717:L717)-(SUM('Input| Projects'!I717:O717)*'Input| Escalations'!$K$19))&lt;0.0000001,"",1)</f>
        <v/>
      </c>
      <c r="N717" s="192">
        <f>'Input| Projects'!$Y717*INDEX('Input| Escalations'!$H$33:$N$33,MATCH('Calc| Project Costs'!N$9,'Input| Escalations'!$H$23:$N$23,0))+'Input| Projects'!$Z717*INDEX('Input| Escalations'!$H$34:$N$34,MATCH('Calc| Project Costs'!N$9,'Input| Escalations'!$H$23:$N$23,0))+'Input| Projects'!$AA717*INDEX('Input| Escalations'!$H$35:$N$35,MATCH('Calc| Project Costs'!N$9,'Input| Escalations'!$H$23:$N$23,0))+1</f>
        <v>1</v>
      </c>
      <c r="O717" s="192">
        <f>'Input| Projects'!$Y717*INDEX('Input| Escalations'!$H$33:$N$33,MATCH('Calc| Project Costs'!O$9,'Input| Escalations'!$H$23:$N$23,0))+'Input| Projects'!$Z717*INDEX('Input| Escalations'!$H$34:$N$34,MATCH('Calc| Project Costs'!O$9,'Input| Escalations'!$H$23:$N$23,0))+'Input| Projects'!$AA717*INDEX('Input| Escalations'!$H$35:$N$35,MATCH('Calc| Project Costs'!O$9,'Input| Escalations'!$H$23:$N$23,0))+1</f>
        <v>1</v>
      </c>
      <c r="P717" s="192">
        <f>'Input| Projects'!$Y717*INDEX('Input| Escalations'!$H$33:$N$33,MATCH('Calc| Project Costs'!P$9,'Input| Escalations'!$H$23:$N$23,0))+'Input| Projects'!$Z717*INDEX('Input| Escalations'!$H$34:$N$34,MATCH('Calc| Project Costs'!P$9,'Input| Escalations'!$H$23:$N$23,0))+'Input| Projects'!$AA717*INDEX('Input| Escalations'!$H$35:$N$35,MATCH('Calc| Project Costs'!P$9,'Input| Escalations'!$H$23:$N$23,0))+1</f>
        <v>1</v>
      </c>
      <c r="Q717" s="192">
        <f>'Input| Projects'!$Y717*INDEX('Input| Escalations'!$H$33:$N$33,MATCH('Calc| Project Costs'!Q$9,'Input| Escalations'!$H$23:$N$23,0))+'Input| Projects'!$Z717*INDEX('Input| Escalations'!$H$34:$N$34,MATCH('Calc| Project Costs'!Q$9,'Input| Escalations'!$H$23:$N$23,0))+'Input| Projects'!$AA717*INDEX('Input| Escalations'!$H$35:$N$35,MATCH('Calc| Project Costs'!Q$9,'Input| Escalations'!$H$23:$N$23,0))+1</f>
        <v>1</v>
      </c>
      <c r="R717" s="192">
        <f>'Input| Projects'!$Y717*INDEX('Input| Escalations'!$H$33:$N$33,MATCH('Calc| Project Costs'!R$9,'Input| Escalations'!$H$23:$N$23,0))+'Input| Projects'!$Z717*INDEX('Input| Escalations'!$H$34:$N$34,MATCH('Calc| Project Costs'!R$9,'Input| Escalations'!$H$23:$N$23,0))+'Input| Projects'!$AA717*INDEX('Input| Escalations'!$H$35:$N$35,MATCH('Calc| Project Costs'!R$9,'Input| Escalations'!$H$23:$N$23,0))+1</f>
        <v>1</v>
      </c>
      <c r="S717" s="192">
        <f>'Input| Projects'!$Y717*INDEX('Input| Escalations'!$H$33:$N$33,MATCH('Calc| Project Costs'!S$9,'Input| Escalations'!$H$23:$N$23,0))+'Input| Projects'!$Z717*INDEX('Input| Escalations'!$H$34:$N$34,MATCH('Calc| Project Costs'!S$9,'Input| Escalations'!$H$23:$N$23,0))+'Input| Projects'!$AA717*INDEX('Input| Escalations'!$H$35:$N$35,MATCH('Calc| Project Costs'!S$9,'Input| Escalations'!$H$23:$N$23,0))+1</f>
        <v>1</v>
      </c>
      <c r="T717" s="192">
        <f>'Input| Projects'!$Y717*INDEX('Input| Escalations'!$H$33:$N$33,MATCH('Calc| Project Costs'!T$9,'Input| Escalations'!$H$23:$N$23,0))+'Input| Projects'!$Z717*INDEX('Input| Escalations'!$H$34:$N$34,MATCH('Calc| Project Costs'!T$9,'Input| Escalations'!$H$23:$N$23,0))+'Input| Projects'!$AA717*INDEX('Input| Escalations'!$H$35:$N$35,MATCH('Calc| Project Costs'!T$9,'Input| Escalations'!$H$23:$N$23,0))+1</f>
        <v>1</v>
      </c>
      <c r="U717" s="106"/>
      <c r="V717" s="186">
        <f t="shared" si="358"/>
        <v>0</v>
      </c>
      <c r="W717" s="186">
        <f t="shared" si="359"/>
        <v>0</v>
      </c>
      <c r="X717" s="186">
        <f t="shared" si="360"/>
        <v>0</v>
      </c>
      <c r="Y717" s="186">
        <f t="shared" si="336"/>
        <v>0</v>
      </c>
      <c r="Z717" s="186">
        <f t="shared" si="337"/>
        <v>0</v>
      </c>
      <c r="AA717" s="186">
        <f t="shared" si="338"/>
        <v>0</v>
      </c>
      <c r="AB717" s="186">
        <f t="shared" si="339"/>
        <v>0</v>
      </c>
      <c r="AC717" s="106"/>
      <c r="AD717" s="186">
        <f>'Input| Projects'!Q717*N717*'Input| Escalations'!$K$19</f>
        <v>0</v>
      </c>
      <c r="AE717" s="186">
        <f>'Input| Projects'!R717*O717*'Input| Escalations'!$K$19</f>
        <v>0</v>
      </c>
      <c r="AF717" s="186">
        <f>'Input| Projects'!S717*P717*'Input| Escalations'!$K$19</f>
        <v>0</v>
      </c>
      <c r="AG717" s="186">
        <f>'Input| Projects'!T717*Q717*'Input| Escalations'!$K$19</f>
        <v>0</v>
      </c>
      <c r="AH717" s="186">
        <f>'Input| Projects'!U717*R717*'Input| Escalations'!$K$19</f>
        <v>0</v>
      </c>
      <c r="AI717" s="186">
        <f>'Input| Projects'!V717*S717*'Input| Escalations'!$K$19</f>
        <v>0</v>
      </c>
      <c r="AJ717" s="186">
        <f>'Input| Projects'!W717*T717*'Input| Escalations'!$K$19</f>
        <v>0</v>
      </c>
      <c r="AK717" s="106"/>
      <c r="AL717" s="186" t="str">
        <f>IFERROR(IF('Input| Overheads'!$C$42="Direct costs",SUMPRODUCT(--('Input| Projects'!$AC717="Yes"),'Calc| Overheads Allocation'!C$8,'Calc| Project Costs'!V717),IF('Input| Overheads'!$C$42="Internal labour",SUMPRODUCT(--('Input| Projects'!$AC717="Yes"),'Calc| Overheads Allocation'!C$8,'Calc| Project Costs'!V717,'Input| Projects'!$Y717),IF('Input| Overheads'!$C$42="DNSP defined",SUMPRODUCT(--('Input| Projects'!$AC717="Yes"),'Calc| Overheads Allocation'!C$61,'Input| Projects'!$AF717),""))),"")</f>
        <v/>
      </c>
      <c r="AM717" s="186" t="str">
        <f>IFERROR(IF('Input| Overheads'!$C$42="Direct costs",SUMPRODUCT(--('Input| Projects'!$AC717="Yes"),'Calc| Overheads Allocation'!D$8,'Calc| Project Costs'!W717),IF('Input| Overheads'!$C$42="Internal labour",SUMPRODUCT(--('Input| Projects'!$AC717="Yes"),'Calc| Overheads Allocation'!D$8,'Calc| Project Costs'!W717,'Input| Projects'!$Y717),IF('Input| Overheads'!$C$42="DNSP defined",SUMPRODUCT(--('Input| Projects'!$AC717="Yes"),'Calc| Overheads Allocation'!D$61,'Input| Projects'!$AF717),""))),"")</f>
        <v/>
      </c>
      <c r="AN717" s="186" t="str">
        <f>IFERROR(IF('Input| Overheads'!$C$42="Direct costs",SUMPRODUCT(--('Input| Projects'!$AC717="Yes"),'Calc| Overheads Allocation'!E$8,'Calc| Project Costs'!X717),IF('Input| Overheads'!$C$42="Internal labour",SUMPRODUCT(--('Input| Projects'!$AC717="Yes"),'Calc| Overheads Allocation'!E$8,'Calc| Project Costs'!X717,'Input| Projects'!$Y717),IF('Input| Overheads'!$C$42="DNSP defined",SUMPRODUCT(--('Input| Projects'!$AC717="Yes"),'Calc| Overheads Allocation'!E$61,'Input| Projects'!$AF717),""))),"")</f>
        <v/>
      </c>
      <c r="AO717" s="186" t="str">
        <f>IFERROR(IF('Input| Overheads'!$C$42="Direct costs",SUMPRODUCT(--('Input| Projects'!$AC717="Yes"),'Calc| Overheads Allocation'!F$8,'Calc| Project Costs'!Y717),IF('Input| Overheads'!$C$42="Internal labour",SUMPRODUCT(--('Input| Projects'!$AC717="Yes"),'Calc| Overheads Allocation'!F$8,'Calc| Project Costs'!Y717,'Input| Projects'!$Y717),IF('Input| Overheads'!$C$42="DNSP defined",SUMPRODUCT(--('Input| Projects'!$AC717="Yes"),'Calc| Overheads Allocation'!F$61,'Input| Projects'!$AF717),""))),"")</f>
        <v/>
      </c>
      <c r="AP717" s="186" t="str">
        <f>IFERROR(IF('Input| Overheads'!$C$42="Direct costs",SUMPRODUCT(--('Input| Projects'!$AC717="Yes"),'Calc| Overheads Allocation'!G$8,'Calc| Project Costs'!Z717),IF('Input| Overheads'!$C$42="Internal labour",SUMPRODUCT(--('Input| Projects'!$AC717="Yes"),'Calc| Overheads Allocation'!G$8,'Calc| Project Costs'!Z717,'Input| Projects'!$Y717),IF('Input| Overheads'!$C$42="DNSP defined",SUMPRODUCT(--('Input| Projects'!$AC717="Yes"),'Calc| Overheads Allocation'!G$61,'Input| Projects'!$AF717),""))),"")</f>
        <v/>
      </c>
      <c r="AQ717" s="186" t="str">
        <f>IFERROR(IF('Input| Overheads'!$C$42="Direct costs",SUMPRODUCT(--('Input| Projects'!$AC717="Yes"),'Calc| Overheads Allocation'!H$8,'Calc| Project Costs'!AA717),IF('Input| Overheads'!$C$42="Internal labour",SUMPRODUCT(--('Input| Projects'!$AC717="Yes"),'Calc| Overheads Allocation'!H$8,'Calc| Project Costs'!AA717,'Input| Projects'!$Y717),IF('Input| Overheads'!$C$42="DNSP defined",SUMPRODUCT(--('Input| Projects'!$AC717="Yes"),'Calc| Overheads Allocation'!H$61,'Input| Projects'!$AF717),""))),"")</f>
        <v/>
      </c>
      <c r="AR717" s="186" t="str">
        <f>IFERROR(IF('Input| Overheads'!$C$42="Direct costs",SUMPRODUCT(--('Input| Projects'!$AC717="Yes"),'Calc| Overheads Allocation'!I$8,'Calc| Project Costs'!AB717),IF('Input| Overheads'!$C$42="Internal labour",SUMPRODUCT(--('Input| Projects'!$AC717="Yes"),'Calc| Overheads Allocation'!I$8,'Calc| Project Costs'!AB717,'Input| Projects'!$Y717),IF('Input| Overheads'!$C$42="DNSP defined",SUMPRODUCT(--('Input| Projects'!$AC717="Yes"),'Calc| Overheads Allocation'!I$61,'Input| Projects'!$AF717),""))),"")</f>
        <v/>
      </c>
      <c r="AS717" s="106"/>
      <c r="AT717" s="186" t="str">
        <f>IFERROR(IF('Input| Overheads'!$C$42="Direct costs",SUMPRODUCT(--('Input| Projects'!$AD717="Yes"),'Calc| Overheads Allocation'!C$9,'Calc| Project Costs'!V717),IF('Input| Overheads'!$C$42="Internal labour",SUMPRODUCT(--('Input| Projects'!$AD717="Yes"),'Calc| Overheads Allocation'!C$9,'Calc| Project Costs'!V717,'Input| Projects'!$Y717),IF('Input| Overheads'!$C$42="DNSP defined",SUMPRODUCT(--('Input| Projects'!$AD717="Yes"),'Calc| Overheads Allocation'!C$62,'Input| Projects'!$AG717),""))),"")</f>
        <v/>
      </c>
      <c r="AU717" s="186" t="str">
        <f>IFERROR(IF('Input| Overheads'!$C$42="Direct costs",SUMPRODUCT(--('Input| Projects'!$AD717="Yes"),'Calc| Overheads Allocation'!D$9,'Calc| Project Costs'!W717),IF('Input| Overheads'!$C$42="Internal labour",SUMPRODUCT(--('Input| Projects'!$AD717="Yes"),'Calc| Overheads Allocation'!D$9,'Calc| Project Costs'!W717,'Input| Projects'!$Y717),IF('Input| Overheads'!$C$42="DNSP defined",SUMPRODUCT(--('Input| Projects'!$AD717="Yes"),'Calc| Overheads Allocation'!D$62,'Input| Projects'!$AG717),""))),"")</f>
        <v/>
      </c>
      <c r="AV717" s="186" t="str">
        <f>IFERROR(IF('Input| Overheads'!$C$42="Direct costs",SUMPRODUCT(--('Input| Projects'!$AD717="Yes"),'Calc| Overheads Allocation'!E$9,'Calc| Project Costs'!X717),IF('Input| Overheads'!$C$42="Internal labour",SUMPRODUCT(--('Input| Projects'!$AD717="Yes"),'Calc| Overheads Allocation'!E$9,'Calc| Project Costs'!X717,'Input| Projects'!$Y717),IF('Input| Overheads'!$C$42="DNSP defined",SUMPRODUCT(--('Input| Projects'!$AD717="Yes"),'Calc| Overheads Allocation'!E$62,'Input| Projects'!$AG717),""))),"")</f>
        <v/>
      </c>
      <c r="AW717" s="186" t="str">
        <f>IFERROR(IF('Input| Overheads'!$C$42="Direct costs",SUMPRODUCT(--('Input| Projects'!$AD717="Yes"),'Calc| Overheads Allocation'!F$9,'Calc| Project Costs'!Y717),IF('Input| Overheads'!$C$42="Internal labour",SUMPRODUCT(--('Input| Projects'!$AD717="Yes"),'Calc| Overheads Allocation'!F$9,'Calc| Project Costs'!Y717,'Input| Projects'!$Y717),IF('Input| Overheads'!$C$42="DNSP defined",SUMPRODUCT(--('Input| Projects'!$AD717="Yes"),'Calc| Overheads Allocation'!F$62,'Input| Projects'!$AG717),""))),"")</f>
        <v/>
      </c>
      <c r="AX717" s="186" t="str">
        <f>IFERROR(IF('Input| Overheads'!$C$42="Direct costs",SUMPRODUCT(--('Input| Projects'!$AD717="Yes"),'Calc| Overheads Allocation'!G$9,'Calc| Project Costs'!Z717),IF('Input| Overheads'!$C$42="Internal labour",SUMPRODUCT(--('Input| Projects'!$AD717="Yes"),'Calc| Overheads Allocation'!G$9,'Calc| Project Costs'!Z717,'Input| Projects'!$Y717),IF('Input| Overheads'!$C$42="DNSP defined",SUMPRODUCT(--('Input| Projects'!$AD717="Yes"),'Calc| Overheads Allocation'!G$62,'Input| Projects'!$AG717),""))),"")</f>
        <v/>
      </c>
      <c r="AY717" s="186" t="str">
        <f>IFERROR(IF('Input| Overheads'!$C$42="Direct costs",SUMPRODUCT(--('Input| Projects'!$AD717="Yes"),'Calc| Overheads Allocation'!H$9,'Calc| Project Costs'!AA717),IF('Input| Overheads'!$C$42="Internal labour",SUMPRODUCT(--('Input| Projects'!$AD717="Yes"),'Calc| Overheads Allocation'!H$9,'Calc| Project Costs'!AA717,'Input| Projects'!$Y717),IF('Input| Overheads'!$C$42="DNSP defined",SUMPRODUCT(--('Input| Projects'!$AD717="Yes"),'Calc| Overheads Allocation'!H$62,'Input| Projects'!$AG717),""))),"")</f>
        <v/>
      </c>
      <c r="AZ717" s="186" t="str">
        <f>IFERROR(IF('Input| Overheads'!$C$42="Direct costs",SUMPRODUCT(--('Input| Projects'!$AD717="Yes"),'Calc| Overheads Allocation'!I$9,'Calc| Project Costs'!AB717),IF('Input| Overheads'!$C$42="Internal labour",SUMPRODUCT(--('Input| Projects'!$AD717="Yes"),'Calc| Overheads Allocation'!I$9,'Calc| Project Costs'!AB717,'Input| Projects'!$Y717),IF('Input| Overheads'!$C$42="DNSP defined",SUMPRODUCT(--('Input| Projects'!$AD717="Yes"),'Calc| Overheads Allocation'!I$62,'Input| Projects'!$AG717),""))),"")</f>
        <v/>
      </c>
      <c r="BA717" s="106"/>
      <c r="BB717" s="186">
        <f t="shared" si="361"/>
        <v>0</v>
      </c>
      <c r="BC717" s="186">
        <f t="shared" si="362"/>
        <v>0</v>
      </c>
      <c r="BD717" s="186">
        <f t="shared" si="363"/>
        <v>0</v>
      </c>
      <c r="BE717" s="186">
        <f t="shared" si="340"/>
        <v>0</v>
      </c>
      <c r="BF717" s="186">
        <f t="shared" si="341"/>
        <v>0</v>
      </c>
      <c r="BG717" s="186">
        <f t="shared" si="342"/>
        <v>0</v>
      </c>
      <c r="BH717" s="186">
        <f t="shared" si="343"/>
        <v>0</v>
      </c>
      <c r="BI717" s="97"/>
      <c r="BJ717" s="186" t="str">
        <f t="shared" si="344"/>
        <v/>
      </c>
      <c r="BK717" s="186" t="str">
        <f t="shared" si="345"/>
        <v/>
      </c>
      <c r="BL717" s="186" t="str">
        <f t="shared" si="346"/>
        <v/>
      </c>
      <c r="BM717" s="186" t="str">
        <f t="shared" si="347"/>
        <v/>
      </c>
      <c r="BN717" s="186" t="str">
        <f t="shared" si="348"/>
        <v/>
      </c>
      <c r="BO717" s="186" t="str">
        <f t="shared" si="349"/>
        <v/>
      </c>
      <c r="BP717" s="186" t="str">
        <f t="shared" si="350"/>
        <v/>
      </c>
      <c r="BQ717" s="97"/>
      <c r="BR717" s="186">
        <f t="shared" si="351"/>
        <v>0</v>
      </c>
      <c r="BS717" s="186">
        <f t="shared" si="352"/>
        <v>0</v>
      </c>
      <c r="BT717" s="222">
        <f t="shared" si="353"/>
        <v>0</v>
      </c>
      <c r="BU717" s="222">
        <f t="shared" si="354"/>
        <v>0</v>
      </c>
      <c r="BV717" s="222">
        <f t="shared" si="355"/>
        <v>0</v>
      </c>
      <c r="BW717" s="222">
        <f t="shared" si="356"/>
        <v>0</v>
      </c>
      <c r="BX717" s="222">
        <f t="shared" si="357"/>
        <v>0</v>
      </c>
      <c r="BY717" s="106"/>
      <c r="BZ717" s="197" t="str">
        <f>IF(SUMIF('Input| Projects'!$AS$8:$CP$8,"Dx",'Input| Projects'!$AS717:$CP717)=0,"",SUMIF('Input| Projects'!$AS$8:$CP$8,"Dx",'Input| Projects'!$AS717:$CP717))</f>
        <v/>
      </c>
      <c r="CA717" s="197" t="str">
        <f>IF(SUMIF('Input| Projects'!$AS$8:$CP$8,"Tx",'Input| Projects'!$AS717:$CP717)=0,"",SUMIF('Input| Projects'!$AS$8:$CP$8,"Tx",'Input| Projects'!$AS717:$CP717))</f>
        <v/>
      </c>
      <c r="CB717" s="150" t="str">
        <f t="shared" si="364"/>
        <v/>
      </c>
    </row>
    <row r="718" spans="2:80" x14ac:dyDescent="0.2">
      <c r="B718" s="201">
        <f>IFERROR('Input| Projects'!B718,"")</f>
        <v>709</v>
      </c>
      <c r="C718" s="42" t="str">
        <f>IFERROR(IF('Input| Projects'!C718="","",'Input| Projects'!C718),"")</f>
        <v/>
      </c>
      <c r="D718" s="42" t="str">
        <f>IFERROR(IF('Input| Projects'!D718="","",'Input| Projects'!D718),"")</f>
        <v/>
      </c>
      <c r="E718" s="104"/>
      <c r="F718" s="190">
        <f>IFERROR('Input| Projects'!I718*'Input| Escalations'!$K$19,"")</f>
        <v>0</v>
      </c>
      <c r="G718" s="190">
        <f>IFERROR('Input| Projects'!J718*'Input| Escalations'!$K$19,"")</f>
        <v>0</v>
      </c>
      <c r="H718" s="190">
        <f>IFERROR('Input| Projects'!K718*'Input| Escalations'!$K$19,"")</f>
        <v>0</v>
      </c>
      <c r="I718" s="190">
        <f>IFERROR('Input| Projects'!L718*'Input| Escalations'!$K$19,"")</f>
        <v>0</v>
      </c>
      <c r="J718" s="190">
        <f>IFERROR('Input| Projects'!M718*'Input| Escalations'!$K$19,"")</f>
        <v>0</v>
      </c>
      <c r="K718" s="190">
        <f>IFERROR('Input| Projects'!N718*'Input| Escalations'!$K$19,"")</f>
        <v>0</v>
      </c>
      <c r="L718" s="190">
        <f>IFERROR('Input| Projects'!O718*'Input| Escalations'!$K$19,"")</f>
        <v>0</v>
      </c>
      <c r="M718" s="150" t="str">
        <f>IF(ABS(SUM(F718:L718)-(SUM('Input| Projects'!I718:O718)*'Input| Escalations'!$K$19))&lt;0.0000001,"",1)</f>
        <v/>
      </c>
      <c r="N718" s="192">
        <f>'Input| Projects'!$Y718*INDEX('Input| Escalations'!$H$33:$N$33,MATCH('Calc| Project Costs'!N$9,'Input| Escalations'!$H$23:$N$23,0))+'Input| Projects'!$Z718*INDEX('Input| Escalations'!$H$34:$N$34,MATCH('Calc| Project Costs'!N$9,'Input| Escalations'!$H$23:$N$23,0))+'Input| Projects'!$AA718*INDEX('Input| Escalations'!$H$35:$N$35,MATCH('Calc| Project Costs'!N$9,'Input| Escalations'!$H$23:$N$23,0))+1</f>
        <v>1</v>
      </c>
      <c r="O718" s="192">
        <f>'Input| Projects'!$Y718*INDEX('Input| Escalations'!$H$33:$N$33,MATCH('Calc| Project Costs'!O$9,'Input| Escalations'!$H$23:$N$23,0))+'Input| Projects'!$Z718*INDEX('Input| Escalations'!$H$34:$N$34,MATCH('Calc| Project Costs'!O$9,'Input| Escalations'!$H$23:$N$23,0))+'Input| Projects'!$AA718*INDEX('Input| Escalations'!$H$35:$N$35,MATCH('Calc| Project Costs'!O$9,'Input| Escalations'!$H$23:$N$23,0))+1</f>
        <v>1</v>
      </c>
      <c r="P718" s="192">
        <f>'Input| Projects'!$Y718*INDEX('Input| Escalations'!$H$33:$N$33,MATCH('Calc| Project Costs'!P$9,'Input| Escalations'!$H$23:$N$23,0))+'Input| Projects'!$Z718*INDEX('Input| Escalations'!$H$34:$N$34,MATCH('Calc| Project Costs'!P$9,'Input| Escalations'!$H$23:$N$23,0))+'Input| Projects'!$AA718*INDEX('Input| Escalations'!$H$35:$N$35,MATCH('Calc| Project Costs'!P$9,'Input| Escalations'!$H$23:$N$23,0))+1</f>
        <v>1</v>
      </c>
      <c r="Q718" s="192">
        <f>'Input| Projects'!$Y718*INDEX('Input| Escalations'!$H$33:$N$33,MATCH('Calc| Project Costs'!Q$9,'Input| Escalations'!$H$23:$N$23,0))+'Input| Projects'!$Z718*INDEX('Input| Escalations'!$H$34:$N$34,MATCH('Calc| Project Costs'!Q$9,'Input| Escalations'!$H$23:$N$23,0))+'Input| Projects'!$AA718*INDEX('Input| Escalations'!$H$35:$N$35,MATCH('Calc| Project Costs'!Q$9,'Input| Escalations'!$H$23:$N$23,0))+1</f>
        <v>1</v>
      </c>
      <c r="R718" s="192">
        <f>'Input| Projects'!$Y718*INDEX('Input| Escalations'!$H$33:$N$33,MATCH('Calc| Project Costs'!R$9,'Input| Escalations'!$H$23:$N$23,0))+'Input| Projects'!$Z718*INDEX('Input| Escalations'!$H$34:$N$34,MATCH('Calc| Project Costs'!R$9,'Input| Escalations'!$H$23:$N$23,0))+'Input| Projects'!$AA718*INDEX('Input| Escalations'!$H$35:$N$35,MATCH('Calc| Project Costs'!R$9,'Input| Escalations'!$H$23:$N$23,0))+1</f>
        <v>1</v>
      </c>
      <c r="S718" s="192">
        <f>'Input| Projects'!$Y718*INDEX('Input| Escalations'!$H$33:$N$33,MATCH('Calc| Project Costs'!S$9,'Input| Escalations'!$H$23:$N$23,0))+'Input| Projects'!$Z718*INDEX('Input| Escalations'!$H$34:$N$34,MATCH('Calc| Project Costs'!S$9,'Input| Escalations'!$H$23:$N$23,0))+'Input| Projects'!$AA718*INDEX('Input| Escalations'!$H$35:$N$35,MATCH('Calc| Project Costs'!S$9,'Input| Escalations'!$H$23:$N$23,0))+1</f>
        <v>1</v>
      </c>
      <c r="T718" s="192">
        <f>'Input| Projects'!$Y718*INDEX('Input| Escalations'!$H$33:$N$33,MATCH('Calc| Project Costs'!T$9,'Input| Escalations'!$H$23:$N$23,0))+'Input| Projects'!$Z718*INDEX('Input| Escalations'!$H$34:$N$34,MATCH('Calc| Project Costs'!T$9,'Input| Escalations'!$H$23:$N$23,0))+'Input| Projects'!$AA718*INDEX('Input| Escalations'!$H$35:$N$35,MATCH('Calc| Project Costs'!T$9,'Input| Escalations'!$H$23:$N$23,0))+1</f>
        <v>1</v>
      </c>
      <c r="U718" s="106"/>
      <c r="V718" s="186">
        <f t="shared" si="358"/>
        <v>0</v>
      </c>
      <c r="W718" s="186">
        <f t="shared" si="359"/>
        <v>0</v>
      </c>
      <c r="X718" s="186">
        <f t="shared" si="360"/>
        <v>0</v>
      </c>
      <c r="Y718" s="186">
        <f t="shared" si="336"/>
        <v>0</v>
      </c>
      <c r="Z718" s="186">
        <f t="shared" si="337"/>
        <v>0</v>
      </c>
      <c r="AA718" s="186">
        <f t="shared" si="338"/>
        <v>0</v>
      </c>
      <c r="AB718" s="186">
        <f t="shared" si="339"/>
        <v>0</v>
      </c>
      <c r="AC718" s="106"/>
      <c r="AD718" s="186">
        <f>'Input| Projects'!Q718*N718*'Input| Escalations'!$K$19</f>
        <v>0</v>
      </c>
      <c r="AE718" s="186">
        <f>'Input| Projects'!R718*O718*'Input| Escalations'!$K$19</f>
        <v>0</v>
      </c>
      <c r="AF718" s="186">
        <f>'Input| Projects'!S718*P718*'Input| Escalations'!$K$19</f>
        <v>0</v>
      </c>
      <c r="AG718" s="186">
        <f>'Input| Projects'!T718*Q718*'Input| Escalations'!$K$19</f>
        <v>0</v>
      </c>
      <c r="AH718" s="186">
        <f>'Input| Projects'!U718*R718*'Input| Escalations'!$K$19</f>
        <v>0</v>
      </c>
      <c r="AI718" s="186">
        <f>'Input| Projects'!V718*S718*'Input| Escalations'!$K$19</f>
        <v>0</v>
      </c>
      <c r="AJ718" s="186">
        <f>'Input| Projects'!W718*T718*'Input| Escalations'!$K$19</f>
        <v>0</v>
      </c>
      <c r="AK718" s="106"/>
      <c r="AL718" s="186" t="str">
        <f>IFERROR(IF('Input| Overheads'!$C$42="Direct costs",SUMPRODUCT(--('Input| Projects'!$AC718="Yes"),'Calc| Overheads Allocation'!C$8,'Calc| Project Costs'!V718),IF('Input| Overheads'!$C$42="Internal labour",SUMPRODUCT(--('Input| Projects'!$AC718="Yes"),'Calc| Overheads Allocation'!C$8,'Calc| Project Costs'!V718,'Input| Projects'!$Y718),IF('Input| Overheads'!$C$42="DNSP defined",SUMPRODUCT(--('Input| Projects'!$AC718="Yes"),'Calc| Overheads Allocation'!C$61,'Input| Projects'!$AF718),""))),"")</f>
        <v/>
      </c>
      <c r="AM718" s="186" t="str">
        <f>IFERROR(IF('Input| Overheads'!$C$42="Direct costs",SUMPRODUCT(--('Input| Projects'!$AC718="Yes"),'Calc| Overheads Allocation'!D$8,'Calc| Project Costs'!W718),IF('Input| Overheads'!$C$42="Internal labour",SUMPRODUCT(--('Input| Projects'!$AC718="Yes"),'Calc| Overheads Allocation'!D$8,'Calc| Project Costs'!W718,'Input| Projects'!$Y718),IF('Input| Overheads'!$C$42="DNSP defined",SUMPRODUCT(--('Input| Projects'!$AC718="Yes"),'Calc| Overheads Allocation'!D$61,'Input| Projects'!$AF718),""))),"")</f>
        <v/>
      </c>
      <c r="AN718" s="186" t="str">
        <f>IFERROR(IF('Input| Overheads'!$C$42="Direct costs",SUMPRODUCT(--('Input| Projects'!$AC718="Yes"),'Calc| Overheads Allocation'!E$8,'Calc| Project Costs'!X718),IF('Input| Overheads'!$C$42="Internal labour",SUMPRODUCT(--('Input| Projects'!$AC718="Yes"),'Calc| Overheads Allocation'!E$8,'Calc| Project Costs'!X718,'Input| Projects'!$Y718),IF('Input| Overheads'!$C$42="DNSP defined",SUMPRODUCT(--('Input| Projects'!$AC718="Yes"),'Calc| Overheads Allocation'!E$61,'Input| Projects'!$AF718),""))),"")</f>
        <v/>
      </c>
      <c r="AO718" s="186" t="str">
        <f>IFERROR(IF('Input| Overheads'!$C$42="Direct costs",SUMPRODUCT(--('Input| Projects'!$AC718="Yes"),'Calc| Overheads Allocation'!F$8,'Calc| Project Costs'!Y718),IF('Input| Overheads'!$C$42="Internal labour",SUMPRODUCT(--('Input| Projects'!$AC718="Yes"),'Calc| Overheads Allocation'!F$8,'Calc| Project Costs'!Y718,'Input| Projects'!$Y718),IF('Input| Overheads'!$C$42="DNSP defined",SUMPRODUCT(--('Input| Projects'!$AC718="Yes"),'Calc| Overheads Allocation'!F$61,'Input| Projects'!$AF718),""))),"")</f>
        <v/>
      </c>
      <c r="AP718" s="186" t="str">
        <f>IFERROR(IF('Input| Overheads'!$C$42="Direct costs",SUMPRODUCT(--('Input| Projects'!$AC718="Yes"),'Calc| Overheads Allocation'!G$8,'Calc| Project Costs'!Z718),IF('Input| Overheads'!$C$42="Internal labour",SUMPRODUCT(--('Input| Projects'!$AC718="Yes"),'Calc| Overheads Allocation'!G$8,'Calc| Project Costs'!Z718,'Input| Projects'!$Y718),IF('Input| Overheads'!$C$42="DNSP defined",SUMPRODUCT(--('Input| Projects'!$AC718="Yes"),'Calc| Overheads Allocation'!G$61,'Input| Projects'!$AF718),""))),"")</f>
        <v/>
      </c>
      <c r="AQ718" s="186" t="str">
        <f>IFERROR(IF('Input| Overheads'!$C$42="Direct costs",SUMPRODUCT(--('Input| Projects'!$AC718="Yes"),'Calc| Overheads Allocation'!H$8,'Calc| Project Costs'!AA718),IF('Input| Overheads'!$C$42="Internal labour",SUMPRODUCT(--('Input| Projects'!$AC718="Yes"),'Calc| Overheads Allocation'!H$8,'Calc| Project Costs'!AA718,'Input| Projects'!$Y718),IF('Input| Overheads'!$C$42="DNSP defined",SUMPRODUCT(--('Input| Projects'!$AC718="Yes"),'Calc| Overheads Allocation'!H$61,'Input| Projects'!$AF718),""))),"")</f>
        <v/>
      </c>
      <c r="AR718" s="186" t="str">
        <f>IFERROR(IF('Input| Overheads'!$C$42="Direct costs",SUMPRODUCT(--('Input| Projects'!$AC718="Yes"),'Calc| Overheads Allocation'!I$8,'Calc| Project Costs'!AB718),IF('Input| Overheads'!$C$42="Internal labour",SUMPRODUCT(--('Input| Projects'!$AC718="Yes"),'Calc| Overheads Allocation'!I$8,'Calc| Project Costs'!AB718,'Input| Projects'!$Y718),IF('Input| Overheads'!$C$42="DNSP defined",SUMPRODUCT(--('Input| Projects'!$AC718="Yes"),'Calc| Overheads Allocation'!I$61,'Input| Projects'!$AF718),""))),"")</f>
        <v/>
      </c>
      <c r="AS718" s="106"/>
      <c r="AT718" s="186" t="str">
        <f>IFERROR(IF('Input| Overheads'!$C$42="Direct costs",SUMPRODUCT(--('Input| Projects'!$AD718="Yes"),'Calc| Overheads Allocation'!C$9,'Calc| Project Costs'!V718),IF('Input| Overheads'!$C$42="Internal labour",SUMPRODUCT(--('Input| Projects'!$AD718="Yes"),'Calc| Overheads Allocation'!C$9,'Calc| Project Costs'!V718,'Input| Projects'!$Y718),IF('Input| Overheads'!$C$42="DNSP defined",SUMPRODUCT(--('Input| Projects'!$AD718="Yes"),'Calc| Overheads Allocation'!C$62,'Input| Projects'!$AG718),""))),"")</f>
        <v/>
      </c>
      <c r="AU718" s="186" t="str">
        <f>IFERROR(IF('Input| Overheads'!$C$42="Direct costs",SUMPRODUCT(--('Input| Projects'!$AD718="Yes"),'Calc| Overheads Allocation'!D$9,'Calc| Project Costs'!W718),IF('Input| Overheads'!$C$42="Internal labour",SUMPRODUCT(--('Input| Projects'!$AD718="Yes"),'Calc| Overheads Allocation'!D$9,'Calc| Project Costs'!W718,'Input| Projects'!$Y718),IF('Input| Overheads'!$C$42="DNSP defined",SUMPRODUCT(--('Input| Projects'!$AD718="Yes"),'Calc| Overheads Allocation'!D$62,'Input| Projects'!$AG718),""))),"")</f>
        <v/>
      </c>
      <c r="AV718" s="186" t="str">
        <f>IFERROR(IF('Input| Overheads'!$C$42="Direct costs",SUMPRODUCT(--('Input| Projects'!$AD718="Yes"),'Calc| Overheads Allocation'!E$9,'Calc| Project Costs'!X718),IF('Input| Overheads'!$C$42="Internal labour",SUMPRODUCT(--('Input| Projects'!$AD718="Yes"),'Calc| Overheads Allocation'!E$9,'Calc| Project Costs'!X718,'Input| Projects'!$Y718),IF('Input| Overheads'!$C$42="DNSP defined",SUMPRODUCT(--('Input| Projects'!$AD718="Yes"),'Calc| Overheads Allocation'!E$62,'Input| Projects'!$AG718),""))),"")</f>
        <v/>
      </c>
      <c r="AW718" s="186" t="str">
        <f>IFERROR(IF('Input| Overheads'!$C$42="Direct costs",SUMPRODUCT(--('Input| Projects'!$AD718="Yes"),'Calc| Overheads Allocation'!F$9,'Calc| Project Costs'!Y718),IF('Input| Overheads'!$C$42="Internal labour",SUMPRODUCT(--('Input| Projects'!$AD718="Yes"),'Calc| Overheads Allocation'!F$9,'Calc| Project Costs'!Y718,'Input| Projects'!$Y718),IF('Input| Overheads'!$C$42="DNSP defined",SUMPRODUCT(--('Input| Projects'!$AD718="Yes"),'Calc| Overheads Allocation'!F$62,'Input| Projects'!$AG718),""))),"")</f>
        <v/>
      </c>
      <c r="AX718" s="186" t="str">
        <f>IFERROR(IF('Input| Overheads'!$C$42="Direct costs",SUMPRODUCT(--('Input| Projects'!$AD718="Yes"),'Calc| Overheads Allocation'!G$9,'Calc| Project Costs'!Z718),IF('Input| Overheads'!$C$42="Internal labour",SUMPRODUCT(--('Input| Projects'!$AD718="Yes"),'Calc| Overheads Allocation'!G$9,'Calc| Project Costs'!Z718,'Input| Projects'!$Y718),IF('Input| Overheads'!$C$42="DNSP defined",SUMPRODUCT(--('Input| Projects'!$AD718="Yes"),'Calc| Overheads Allocation'!G$62,'Input| Projects'!$AG718),""))),"")</f>
        <v/>
      </c>
      <c r="AY718" s="186" t="str">
        <f>IFERROR(IF('Input| Overheads'!$C$42="Direct costs",SUMPRODUCT(--('Input| Projects'!$AD718="Yes"),'Calc| Overheads Allocation'!H$9,'Calc| Project Costs'!AA718),IF('Input| Overheads'!$C$42="Internal labour",SUMPRODUCT(--('Input| Projects'!$AD718="Yes"),'Calc| Overheads Allocation'!H$9,'Calc| Project Costs'!AA718,'Input| Projects'!$Y718),IF('Input| Overheads'!$C$42="DNSP defined",SUMPRODUCT(--('Input| Projects'!$AD718="Yes"),'Calc| Overheads Allocation'!H$62,'Input| Projects'!$AG718),""))),"")</f>
        <v/>
      </c>
      <c r="AZ718" s="186" t="str">
        <f>IFERROR(IF('Input| Overheads'!$C$42="Direct costs",SUMPRODUCT(--('Input| Projects'!$AD718="Yes"),'Calc| Overheads Allocation'!I$9,'Calc| Project Costs'!AB718),IF('Input| Overheads'!$C$42="Internal labour",SUMPRODUCT(--('Input| Projects'!$AD718="Yes"),'Calc| Overheads Allocation'!I$9,'Calc| Project Costs'!AB718,'Input| Projects'!$Y718),IF('Input| Overheads'!$C$42="DNSP defined",SUMPRODUCT(--('Input| Projects'!$AD718="Yes"),'Calc| Overheads Allocation'!I$62,'Input| Projects'!$AG718),""))),"")</f>
        <v/>
      </c>
      <c r="BA718" s="106"/>
      <c r="BB718" s="186">
        <f t="shared" si="361"/>
        <v>0</v>
      </c>
      <c r="BC718" s="186">
        <f t="shared" si="362"/>
        <v>0</v>
      </c>
      <c r="BD718" s="186">
        <f t="shared" si="363"/>
        <v>0</v>
      </c>
      <c r="BE718" s="186">
        <f t="shared" si="340"/>
        <v>0</v>
      </c>
      <c r="BF718" s="186">
        <f t="shared" si="341"/>
        <v>0</v>
      </c>
      <c r="BG718" s="186">
        <f t="shared" si="342"/>
        <v>0</v>
      </c>
      <c r="BH718" s="186">
        <f t="shared" si="343"/>
        <v>0</v>
      </c>
      <c r="BI718" s="97"/>
      <c r="BJ718" s="186" t="str">
        <f t="shared" si="344"/>
        <v/>
      </c>
      <c r="BK718" s="186" t="str">
        <f t="shared" si="345"/>
        <v/>
      </c>
      <c r="BL718" s="186" t="str">
        <f t="shared" si="346"/>
        <v/>
      </c>
      <c r="BM718" s="186" t="str">
        <f t="shared" si="347"/>
        <v/>
      </c>
      <c r="BN718" s="186" t="str">
        <f t="shared" si="348"/>
        <v/>
      </c>
      <c r="BO718" s="186" t="str">
        <f t="shared" si="349"/>
        <v/>
      </c>
      <c r="BP718" s="186" t="str">
        <f t="shared" si="350"/>
        <v/>
      </c>
      <c r="BQ718" s="97"/>
      <c r="BR718" s="186">
        <f t="shared" si="351"/>
        <v>0</v>
      </c>
      <c r="BS718" s="186">
        <f t="shared" si="352"/>
        <v>0</v>
      </c>
      <c r="BT718" s="222">
        <f t="shared" si="353"/>
        <v>0</v>
      </c>
      <c r="BU718" s="222">
        <f t="shared" si="354"/>
        <v>0</v>
      </c>
      <c r="BV718" s="222">
        <f t="shared" si="355"/>
        <v>0</v>
      </c>
      <c r="BW718" s="222">
        <f t="shared" si="356"/>
        <v>0</v>
      </c>
      <c r="BX718" s="222">
        <f t="shared" si="357"/>
        <v>0</v>
      </c>
      <c r="BY718" s="106"/>
      <c r="BZ718" s="197" t="str">
        <f>IF(SUMIF('Input| Projects'!$AS$8:$CP$8,"Dx",'Input| Projects'!$AS718:$CP718)=0,"",SUMIF('Input| Projects'!$AS$8:$CP$8,"Dx",'Input| Projects'!$AS718:$CP718))</f>
        <v/>
      </c>
      <c r="CA718" s="197" t="str">
        <f>IF(SUMIF('Input| Projects'!$AS$8:$CP$8,"Tx",'Input| Projects'!$AS718:$CP718)=0,"",SUMIF('Input| Projects'!$AS$8:$CP$8,"Tx",'Input| Projects'!$AS718:$CP718))</f>
        <v/>
      </c>
      <c r="CB718" s="150" t="str">
        <f t="shared" si="364"/>
        <v/>
      </c>
    </row>
    <row r="719" spans="2:80" x14ac:dyDescent="0.2">
      <c r="B719" s="201">
        <f>IFERROR('Input| Projects'!B719,"")</f>
        <v>710</v>
      </c>
      <c r="C719" s="42" t="str">
        <f>IFERROR(IF('Input| Projects'!C719="","",'Input| Projects'!C719),"")</f>
        <v/>
      </c>
      <c r="D719" s="42" t="str">
        <f>IFERROR(IF('Input| Projects'!D719="","",'Input| Projects'!D719),"")</f>
        <v/>
      </c>
      <c r="E719" s="104"/>
      <c r="F719" s="190">
        <f>IFERROR('Input| Projects'!I719*'Input| Escalations'!$K$19,"")</f>
        <v>0</v>
      </c>
      <c r="G719" s="190">
        <f>IFERROR('Input| Projects'!J719*'Input| Escalations'!$K$19,"")</f>
        <v>0</v>
      </c>
      <c r="H719" s="190">
        <f>IFERROR('Input| Projects'!K719*'Input| Escalations'!$K$19,"")</f>
        <v>0</v>
      </c>
      <c r="I719" s="190">
        <f>IFERROR('Input| Projects'!L719*'Input| Escalations'!$K$19,"")</f>
        <v>0</v>
      </c>
      <c r="J719" s="190">
        <f>IFERROR('Input| Projects'!M719*'Input| Escalations'!$K$19,"")</f>
        <v>0</v>
      </c>
      <c r="K719" s="190">
        <f>IFERROR('Input| Projects'!N719*'Input| Escalations'!$K$19,"")</f>
        <v>0</v>
      </c>
      <c r="L719" s="190">
        <f>IFERROR('Input| Projects'!O719*'Input| Escalations'!$K$19,"")</f>
        <v>0</v>
      </c>
      <c r="M719" s="150" t="str">
        <f>IF(ABS(SUM(F719:L719)-(SUM('Input| Projects'!I719:O719)*'Input| Escalations'!$K$19))&lt;0.0000001,"",1)</f>
        <v/>
      </c>
      <c r="N719" s="192">
        <f>'Input| Projects'!$Y719*INDEX('Input| Escalations'!$H$33:$N$33,MATCH('Calc| Project Costs'!N$9,'Input| Escalations'!$H$23:$N$23,0))+'Input| Projects'!$Z719*INDEX('Input| Escalations'!$H$34:$N$34,MATCH('Calc| Project Costs'!N$9,'Input| Escalations'!$H$23:$N$23,0))+'Input| Projects'!$AA719*INDEX('Input| Escalations'!$H$35:$N$35,MATCH('Calc| Project Costs'!N$9,'Input| Escalations'!$H$23:$N$23,0))+1</f>
        <v>1</v>
      </c>
      <c r="O719" s="192">
        <f>'Input| Projects'!$Y719*INDEX('Input| Escalations'!$H$33:$N$33,MATCH('Calc| Project Costs'!O$9,'Input| Escalations'!$H$23:$N$23,0))+'Input| Projects'!$Z719*INDEX('Input| Escalations'!$H$34:$N$34,MATCH('Calc| Project Costs'!O$9,'Input| Escalations'!$H$23:$N$23,0))+'Input| Projects'!$AA719*INDEX('Input| Escalations'!$H$35:$N$35,MATCH('Calc| Project Costs'!O$9,'Input| Escalations'!$H$23:$N$23,0))+1</f>
        <v>1</v>
      </c>
      <c r="P719" s="192">
        <f>'Input| Projects'!$Y719*INDEX('Input| Escalations'!$H$33:$N$33,MATCH('Calc| Project Costs'!P$9,'Input| Escalations'!$H$23:$N$23,0))+'Input| Projects'!$Z719*INDEX('Input| Escalations'!$H$34:$N$34,MATCH('Calc| Project Costs'!P$9,'Input| Escalations'!$H$23:$N$23,0))+'Input| Projects'!$AA719*INDEX('Input| Escalations'!$H$35:$N$35,MATCH('Calc| Project Costs'!P$9,'Input| Escalations'!$H$23:$N$23,0))+1</f>
        <v>1</v>
      </c>
      <c r="Q719" s="192">
        <f>'Input| Projects'!$Y719*INDEX('Input| Escalations'!$H$33:$N$33,MATCH('Calc| Project Costs'!Q$9,'Input| Escalations'!$H$23:$N$23,0))+'Input| Projects'!$Z719*INDEX('Input| Escalations'!$H$34:$N$34,MATCH('Calc| Project Costs'!Q$9,'Input| Escalations'!$H$23:$N$23,0))+'Input| Projects'!$AA719*INDEX('Input| Escalations'!$H$35:$N$35,MATCH('Calc| Project Costs'!Q$9,'Input| Escalations'!$H$23:$N$23,0))+1</f>
        <v>1</v>
      </c>
      <c r="R719" s="192">
        <f>'Input| Projects'!$Y719*INDEX('Input| Escalations'!$H$33:$N$33,MATCH('Calc| Project Costs'!R$9,'Input| Escalations'!$H$23:$N$23,0))+'Input| Projects'!$Z719*INDEX('Input| Escalations'!$H$34:$N$34,MATCH('Calc| Project Costs'!R$9,'Input| Escalations'!$H$23:$N$23,0))+'Input| Projects'!$AA719*INDEX('Input| Escalations'!$H$35:$N$35,MATCH('Calc| Project Costs'!R$9,'Input| Escalations'!$H$23:$N$23,0))+1</f>
        <v>1</v>
      </c>
      <c r="S719" s="192">
        <f>'Input| Projects'!$Y719*INDEX('Input| Escalations'!$H$33:$N$33,MATCH('Calc| Project Costs'!S$9,'Input| Escalations'!$H$23:$N$23,0))+'Input| Projects'!$Z719*INDEX('Input| Escalations'!$H$34:$N$34,MATCH('Calc| Project Costs'!S$9,'Input| Escalations'!$H$23:$N$23,0))+'Input| Projects'!$AA719*INDEX('Input| Escalations'!$H$35:$N$35,MATCH('Calc| Project Costs'!S$9,'Input| Escalations'!$H$23:$N$23,0))+1</f>
        <v>1</v>
      </c>
      <c r="T719" s="192">
        <f>'Input| Projects'!$Y719*INDEX('Input| Escalations'!$H$33:$N$33,MATCH('Calc| Project Costs'!T$9,'Input| Escalations'!$H$23:$N$23,0))+'Input| Projects'!$Z719*INDEX('Input| Escalations'!$H$34:$N$34,MATCH('Calc| Project Costs'!T$9,'Input| Escalations'!$H$23:$N$23,0))+'Input| Projects'!$AA719*INDEX('Input| Escalations'!$H$35:$N$35,MATCH('Calc| Project Costs'!T$9,'Input| Escalations'!$H$23:$N$23,0))+1</f>
        <v>1</v>
      </c>
      <c r="U719" s="106"/>
      <c r="V719" s="186">
        <f t="shared" si="358"/>
        <v>0</v>
      </c>
      <c r="W719" s="186">
        <f t="shared" si="359"/>
        <v>0</v>
      </c>
      <c r="X719" s="186">
        <f t="shared" si="360"/>
        <v>0</v>
      </c>
      <c r="Y719" s="186">
        <f t="shared" si="336"/>
        <v>0</v>
      </c>
      <c r="Z719" s="186">
        <f t="shared" si="337"/>
        <v>0</v>
      </c>
      <c r="AA719" s="186">
        <f t="shared" si="338"/>
        <v>0</v>
      </c>
      <c r="AB719" s="186">
        <f t="shared" si="339"/>
        <v>0</v>
      </c>
      <c r="AC719" s="106"/>
      <c r="AD719" s="186">
        <f>'Input| Projects'!Q719*N719*'Input| Escalations'!$K$19</f>
        <v>0</v>
      </c>
      <c r="AE719" s="186">
        <f>'Input| Projects'!R719*O719*'Input| Escalations'!$K$19</f>
        <v>0</v>
      </c>
      <c r="AF719" s="186">
        <f>'Input| Projects'!S719*P719*'Input| Escalations'!$K$19</f>
        <v>0</v>
      </c>
      <c r="AG719" s="186">
        <f>'Input| Projects'!T719*Q719*'Input| Escalations'!$K$19</f>
        <v>0</v>
      </c>
      <c r="AH719" s="186">
        <f>'Input| Projects'!U719*R719*'Input| Escalations'!$K$19</f>
        <v>0</v>
      </c>
      <c r="AI719" s="186">
        <f>'Input| Projects'!V719*S719*'Input| Escalations'!$K$19</f>
        <v>0</v>
      </c>
      <c r="AJ719" s="186">
        <f>'Input| Projects'!W719*T719*'Input| Escalations'!$K$19</f>
        <v>0</v>
      </c>
      <c r="AK719" s="106"/>
      <c r="AL719" s="186" t="str">
        <f>IFERROR(IF('Input| Overheads'!$C$42="Direct costs",SUMPRODUCT(--('Input| Projects'!$AC719="Yes"),'Calc| Overheads Allocation'!C$8,'Calc| Project Costs'!V719),IF('Input| Overheads'!$C$42="Internal labour",SUMPRODUCT(--('Input| Projects'!$AC719="Yes"),'Calc| Overheads Allocation'!C$8,'Calc| Project Costs'!V719,'Input| Projects'!$Y719),IF('Input| Overheads'!$C$42="DNSP defined",SUMPRODUCT(--('Input| Projects'!$AC719="Yes"),'Calc| Overheads Allocation'!C$61,'Input| Projects'!$AF719),""))),"")</f>
        <v/>
      </c>
      <c r="AM719" s="186" t="str">
        <f>IFERROR(IF('Input| Overheads'!$C$42="Direct costs",SUMPRODUCT(--('Input| Projects'!$AC719="Yes"),'Calc| Overheads Allocation'!D$8,'Calc| Project Costs'!W719),IF('Input| Overheads'!$C$42="Internal labour",SUMPRODUCT(--('Input| Projects'!$AC719="Yes"),'Calc| Overheads Allocation'!D$8,'Calc| Project Costs'!W719,'Input| Projects'!$Y719),IF('Input| Overheads'!$C$42="DNSP defined",SUMPRODUCT(--('Input| Projects'!$AC719="Yes"),'Calc| Overheads Allocation'!D$61,'Input| Projects'!$AF719),""))),"")</f>
        <v/>
      </c>
      <c r="AN719" s="186" t="str">
        <f>IFERROR(IF('Input| Overheads'!$C$42="Direct costs",SUMPRODUCT(--('Input| Projects'!$AC719="Yes"),'Calc| Overheads Allocation'!E$8,'Calc| Project Costs'!X719),IF('Input| Overheads'!$C$42="Internal labour",SUMPRODUCT(--('Input| Projects'!$AC719="Yes"),'Calc| Overheads Allocation'!E$8,'Calc| Project Costs'!X719,'Input| Projects'!$Y719),IF('Input| Overheads'!$C$42="DNSP defined",SUMPRODUCT(--('Input| Projects'!$AC719="Yes"),'Calc| Overheads Allocation'!E$61,'Input| Projects'!$AF719),""))),"")</f>
        <v/>
      </c>
      <c r="AO719" s="186" t="str">
        <f>IFERROR(IF('Input| Overheads'!$C$42="Direct costs",SUMPRODUCT(--('Input| Projects'!$AC719="Yes"),'Calc| Overheads Allocation'!F$8,'Calc| Project Costs'!Y719),IF('Input| Overheads'!$C$42="Internal labour",SUMPRODUCT(--('Input| Projects'!$AC719="Yes"),'Calc| Overheads Allocation'!F$8,'Calc| Project Costs'!Y719,'Input| Projects'!$Y719),IF('Input| Overheads'!$C$42="DNSP defined",SUMPRODUCT(--('Input| Projects'!$AC719="Yes"),'Calc| Overheads Allocation'!F$61,'Input| Projects'!$AF719),""))),"")</f>
        <v/>
      </c>
      <c r="AP719" s="186" t="str">
        <f>IFERROR(IF('Input| Overheads'!$C$42="Direct costs",SUMPRODUCT(--('Input| Projects'!$AC719="Yes"),'Calc| Overheads Allocation'!G$8,'Calc| Project Costs'!Z719),IF('Input| Overheads'!$C$42="Internal labour",SUMPRODUCT(--('Input| Projects'!$AC719="Yes"),'Calc| Overheads Allocation'!G$8,'Calc| Project Costs'!Z719,'Input| Projects'!$Y719),IF('Input| Overheads'!$C$42="DNSP defined",SUMPRODUCT(--('Input| Projects'!$AC719="Yes"),'Calc| Overheads Allocation'!G$61,'Input| Projects'!$AF719),""))),"")</f>
        <v/>
      </c>
      <c r="AQ719" s="186" t="str">
        <f>IFERROR(IF('Input| Overheads'!$C$42="Direct costs",SUMPRODUCT(--('Input| Projects'!$AC719="Yes"),'Calc| Overheads Allocation'!H$8,'Calc| Project Costs'!AA719),IF('Input| Overheads'!$C$42="Internal labour",SUMPRODUCT(--('Input| Projects'!$AC719="Yes"),'Calc| Overheads Allocation'!H$8,'Calc| Project Costs'!AA719,'Input| Projects'!$Y719),IF('Input| Overheads'!$C$42="DNSP defined",SUMPRODUCT(--('Input| Projects'!$AC719="Yes"),'Calc| Overheads Allocation'!H$61,'Input| Projects'!$AF719),""))),"")</f>
        <v/>
      </c>
      <c r="AR719" s="186" t="str">
        <f>IFERROR(IF('Input| Overheads'!$C$42="Direct costs",SUMPRODUCT(--('Input| Projects'!$AC719="Yes"),'Calc| Overheads Allocation'!I$8,'Calc| Project Costs'!AB719),IF('Input| Overheads'!$C$42="Internal labour",SUMPRODUCT(--('Input| Projects'!$AC719="Yes"),'Calc| Overheads Allocation'!I$8,'Calc| Project Costs'!AB719,'Input| Projects'!$Y719),IF('Input| Overheads'!$C$42="DNSP defined",SUMPRODUCT(--('Input| Projects'!$AC719="Yes"),'Calc| Overheads Allocation'!I$61,'Input| Projects'!$AF719),""))),"")</f>
        <v/>
      </c>
      <c r="AS719" s="106"/>
      <c r="AT719" s="186" t="str">
        <f>IFERROR(IF('Input| Overheads'!$C$42="Direct costs",SUMPRODUCT(--('Input| Projects'!$AD719="Yes"),'Calc| Overheads Allocation'!C$9,'Calc| Project Costs'!V719),IF('Input| Overheads'!$C$42="Internal labour",SUMPRODUCT(--('Input| Projects'!$AD719="Yes"),'Calc| Overheads Allocation'!C$9,'Calc| Project Costs'!V719,'Input| Projects'!$Y719),IF('Input| Overheads'!$C$42="DNSP defined",SUMPRODUCT(--('Input| Projects'!$AD719="Yes"),'Calc| Overheads Allocation'!C$62,'Input| Projects'!$AG719),""))),"")</f>
        <v/>
      </c>
      <c r="AU719" s="186" t="str">
        <f>IFERROR(IF('Input| Overheads'!$C$42="Direct costs",SUMPRODUCT(--('Input| Projects'!$AD719="Yes"),'Calc| Overheads Allocation'!D$9,'Calc| Project Costs'!W719),IF('Input| Overheads'!$C$42="Internal labour",SUMPRODUCT(--('Input| Projects'!$AD719="Yes"),'Calc| Overheads Allocation'!D$9,'Calc| Project Costs'!W719,'Input| Projects'!$Y719),IF('Input| Overheads'!$C$42="DNSP defined",SUMPRODUCT(--('Input| Projects'!$AD719="Yes"),'Calc| Overheads Allocation'!D$62,'Input| Projects'!$AG719),""))),"")</f>
        <v/>
      </c>
      <c r="AV719" s="186" t="str">
        <f>IFERROR(IF('Input| Overheads'!$C$42="Direct costs",SUMPRODUCT(--('Input| Projects'!$AD719="Yes"),'Calc| Overheads Allocation'!E$9,'Calc| Project Costs'!X719),IF('Input| Overheads'!$C$42="Internal labour",SUMPRODUCT(--('Input| Projects'!$AD719="Yes"),'Calc| Overheads Allocation'!E$9,'Calc| Project Costs'!X719,'Input| Projects'!$Y719),IF('Input| Overheads'!$C$42="DNSP defined",SUMPRODUCT(--('Input| Projects'!$AD719="Yes"),'Calc| Overheads Allocation'!E$62,'Input| Projects'!$AG719),""))),"")</f>
        <v/>
      </c>
      <c r="AW719" s="186" t="str">
        <f>IFERROR(IF('Input| Overheads'!$C$42="Direct costs",SUMPRODUCT(--('Input| Projects'!$AD719="Yes"),'Calc| Overheads Allocation'!F$9,'Calc| Project Costs'!Y719),IF('Input| Overheads'!$C$42="Internal labour",SUMPRODUCT(--('Input| Projects'!$AD719="Yes"),'Calc| Overheads Allocation'!F$9,'Calc| Project Costs'!Y719,'Input| Projects'!$Y719),IF('Input| Overheads'!$C$42="DNSP defined",SUMPRODUCT(--('Input| Projects'!$AD719="Yes"),'Calc| Overheads Allocation'!F$62,'Input| Projects'!$AG719),""))),"")</f>
        <v/>
      </c>
      <c r="AX719" s="186" t="str">
        <f>IFERROR(IF('Input| Overheads'!$C$42="Direct costs",SUMPRODUCT(--('Input| Projects'!$AD719="Yes"),'Calc| Overheads Allocation'!G$9,'Calc| Project Costs'!Z719),IF('Input| Overheads'!$C$42="Internal labour",SUMPRODUCT(--('Input| Projects'!$AD719="Yes"),'Calc| Overheads Allocation'!G$9,'Calc| Project Costs'!Z719,'Input| Projects'!$Y719),IF('Input| Overheads'!$C$42="DNSP defined",SUMPRODUCT(--('Input| Projects'!$AD719="Yes"),'Calc| Overheads Allocation'!G$62,'Input| Projects'!$AG719),""))),"")</f>
        <v/>
      </c>
      <c r="AY719" s="186" t="str">
        <f>IFERROR(IF('Input| Overheads'!$C$42="Direct costs",SUMPRODUCT(--('Input| Projects'!$AD719="Yes"),'Calc| Overheads Allocation'!H$9,'Calc| Project Costs'!AA719),IF('Input| Overheads'!$C$42="Internal labour",SUMPRODUCT(--('Input| Projects'!$AD719="Yes"),'Calc| Overheads Allocation'!H$9,'Calc| Project Costs'!AA719,'Input| Projects'!$Y719),IF('Input| Overheads'!$C$42="DNSP defined",SUMPRODUCT(--('Input| Projects'!$AD719="Yes"),'Calc| Overheads Allocation'!H$62,'Input| Projects'!$AG719),""))),"")</f>
        <v/>
      </c>
      <c r="AZ719" s="186" t="str">
        <f>IFERROR(IF('Input| Overheads'!$C$42="Direct costs",SUMPRODUCT(--('Input| Projects'!$AD719="Yes"),'Calc| Overheads Allocation'!I$9,'Calc| Project Costs'!AB719),IF('Input| Overheads'!$C$42="Internal labour",SUMPRODUCT(--('Input| Projects'!$AD719="Yes"),'Calc| Overheads Allocation'!I$9,'Calc| Project Costs'!AB719,'Input| Projects'!$Y719),IF('Input| Overheads'!$C$42="DNSP defined",SUMPRODUCT(--('Input| Projects'!$AD719="Yes"),'Calc| Overheads Allocation'!I$62,'Input| Projects'!$AG719),""))),"")</f>
        <v/>
      </c>
      <c r="BA719" s="106"/>
      <c r="BB719" s="186">
        <f t="shared" si="361"/>
        <v>0</v>
      </c>
      <c r="BC719" s="186">
        <f t="shared" si="362"/>
        <v>0</v>
      </c>
      <c r="BD719" s="186">
        <f t="shared" si="363"/>
        <v>0</v>
      </c>
      <c r="BE719" s="186">
        <f t="shared" si="340"/>
        <v>0</v>
      </c>
      <c r="BF719" s="186">
        <f t="shared" si="341"/>
        <v>0</v>
      </c>
      <c r="BG719" s="186">
        <f t="shared" si="342"/>
        <v>0</v>
      </c>
      <c r="BH719" s="186">
        <f t="shared" si="343"/>
        <v>0</v>
      </c>
      <c r="BI719" s="97"/>
      <c r="BJ719" s="186" t="str">
        <f t="shared" si="344"/>
        <v/>
      </c>
      <c r="BK719" s="186" t="str">
        <f t="shared" si="345"/>
        <v/>
      </c>
      <c r="BL719" s="186" t="str">
        <f t="shared" si="346"/>
        <v/>
      </c>
      <c r="BM719" s="186" t="str">
        <f t="shared" si="347"/>
        <v/>
      </c>
      <c r="BN719" s="186" t="str">
        <f t="shared" si="348"/>
        <v/>
      </c>
      <c r="BO719" s="186" t="str">
        <f t="shared" si="349"/>
        <v/>
      </c>
      <c r="BP719" s="186" t="str">
        <f t="shared" si="350"/>
        <v/>
      </c>
      <c r="BQ719" s="97"/>
      <c r="BR719" s="186">
        <f t="shared" si="351"/>
        <v>0</v>
      </c>
      <c r="BS719" s="186">
        <f t="shared" si="352"/>
        <v>0</v>
      </c>
      <c r="BT719" s="222">
        <f t="shared" si="353"/>
        <v>0</v>
      </c>
      <c r="BU719" s="222">
        <f t="shared" si="354"/>
        <v>0</v>
      </c>
      <c r="BV719" s="222">
        <f t="shared" si="355"/>
        <v>0</v>
      </c>
      <c r="BW719" s="222">
        <f t="shared" si="356"/>
        <v>0</v>
      </c>
      <c r="BX719" s="222">
        <f t="shared" si="357"/>
        <v>0</v>
      </c>
      <c r="BY719" s="106"/>
      <c r="BZ719" s="197" t="str">
        <f>IF(SUMIF('Input| Projects'!$AS$8:$CP$8,"Dx",'Input| Projects'!$AS719:$CP719)=0,"",SUMIF('Input| Projects'!$AS$8:$CP$8,"Dx",'Input| Projects'!$AS719:$CP719))</f>
        <v/>
      </c>
      <c r="CA719" s="197" t="str">
        <f>IF(SUMIF('Input| Projects'!$AS$8:$CP$8,"Tx",'Input| Projects'!$AS719:$CP719)=0,"",SUMIF('Input| Projects'!$AS$8:$CP$8,"Tx",'Input| Projects'!$AS719:$CP719))</f>
        <v/>
      </c>
      <c r="CB719" s="150" t="str">
        <f t="shared" si="364"/>
        <v/>
      </c>
    </row>
    <row r="720" spans="2:80" x14ac:dyDescent="0.2">
      <c r="B720" s="201">
        <f>IFERROR('Input| Projects'!B720,"")</f>
        <v>711</v>
      </c>
      <c r="C720" s="42" t="str">
        <f>IFERROR(IF('Input| Projects'!C720="","",'Input| Projects'!C720),"")</f>
        <v/>
      </c>
      <c r="D720" s="42" t="str">
        <f>IFERROR(IF('Input| Projects'!D720="","",'Input| Projects'!D720),"")</f>
        <v/>
      </c>
      <c r="E720" s="104"/>
      <c r="F720" s="190">
        <f>IFERROR('Input| Projects'!I720*'Input| Escalations'!$K$19,"")</f>
        <v>0</v>
      </c>
      <c r="G720" s="190">
        <f>IFERROR('Input| Projects'!J720*'Input| Escalations'!$K$19,"")</f>
        <v>0</v>
      </c>
      <c r="H720" s="190">
        <f>IFERROR('Input| Projects'!K720*'Input| Escalations'!$K$19,"")</f>
        <v>0</v>
      </c>
      <c r="I720" s="190">
        <f>IFERROR('Input| Projects'!L720*'Input| Escalations'!$K$19,"")</f>
        <v>0</v>
      </c>
      <c r="J720" s="190">
        <f>IFERROR('Input| Projects'!M720*'Input| Escalations'!$K$19,"")</f>
        <v>0</v>
      </c>
      <c r="K720" s="190">
        <f>IFERROR('Input| Projects'!N720*'Input| Escalations'!$K$19,"")</f>
        <v>0</v>
      </c>
      <c r="L720" s="190">
        <f>IFERROR('Input| Projects'!O720*'Input| Escalations'!$K$19,"")</f>
        <v>0</v>
      </c>
      <c r="M720" s="150" t="str">
        <f>IF(ABS(SUM(F720:L720)-(SUM('Input| Projects'!I720:O720)*'Input| Escalations'!$K$19))&lt;0.0000001,"",1)</f>
        <v/>
      </c>
      <c r="N720" s="192">
        <f>'Input| Projects'!$Y720*INDEX('Input| Escalations'!$H$33:$N$33,MATCH('Calc| Project Costs'!N$9,'Input| Escalations'!$H$23:$N$23,0))+'Input| Projects'!$Z720*INDEX('Input| Escalations'!$H$34:$N$34,MATCH('Calc| Project Costs'!N$9,'Input| Escalations'!$H$23:$N$23,0))+'Input| Projects'!$AA720*INDEX('Input| Escalations'!$H$35:$N$35,MATCH('Calc| Project Costs'!N$9,'Input| Escalations'!$H$23:$N$23,0))+1</f>
        <v>1</v>
      </c>
      <c r="O720" s="192">
        <f>'Input| Projects'!$Y720*INDEX('Input| Escalations'!$H$33:$N$33,MATCH('Calc| Project Costs'!O$9,'Input| Escalations'!$H$23:$N$23,0))+'Input| Projects'!$Z720*INDEX('Input| Escalations'!$H$34:$N$34,MATCH('Calc| Project Costs'!O$9,'Input| Escalations'!$H$23:$N$23,0))+'Input| Projects'!$AA720*INDEX('Input| Escalations'!$H$35:$N$35,MATCH('Calc| Project Costs'!O$9,'Input| Escalations'!$H$23:$N$23,0))+1</f>
        <v>1</v>
      </c>
      <c r="P720" s="192">
        <f>'Input| Projects'!$Y720*INDEX('Input| Escalations'!$H$33:$N$33,MATCH('Calc| Project Costs'!P$9,'Input| Escalations'!$H$23:$N$23,0))+'Input| Projects'!$Z720*INDEX('Input| Escalations'!$H$34:$N$34,MATCH('Calc| Project Costs'!P$9,'Input| Escalations'!$H$23:$N$23,0))+'Input| Projects'!$AA720*INDEX('Input| Escalations'!$H$35:$N$35,MATCH('Calc| Project Costs'!P$9,'Input| Escalations'!$H$23:$N$23,0))+1</f>
        <v>1</v>
      </c>
      <c r="Q720" s="192">
        <f>'Input| Projects'!$Y720*INDEX('Input| Escalations'!$H$33:$N$33,MATCH('Calc| Project Costs'!Q$9,'Input| Escalations'!$H$23:$N$23,0))+'Input| Projects'!$Z720*INDEX('Input| Escalations'!$H$34:$N$34,MATCH('Calc| Project Costs'!Q$9,'Input| Escalations'!$H$23:$N$23,0))+'Input| Projects'!$AA720*INDEX('Input| Escalations'!$H$35:$N$35,MATCH('Calc| Project Costs'!Q$9,'Input| Escalations'!$H$23:$N$23,0))+1</f>
        <v>1</v>
      </c>
      <c r="R720" s="192">
        <f>'Input| Projects'!$Y720*INDEX('Input| Escalations'!$H$33:$N$33,MATCH('Calc| Project Costs'!R$9,'Input| Escalations'!$H$23:$N$23,0))+'Input| Projects'!$Z720*INDEX('Input| Escalations'!$H$34:$N$34,MATCH('Calc| Project Costs'!R$9,'Input| Escalations'!$H$23:$N$23,0))+'Input| Projects'!$AA720*INDEX('Input| Escalations'!$H$35:$N$35,MATCH('Calc| Project Costs'!R$9,'Input| Escalations'!$H$23:$N$23,0))+1</f>
        <v>1</v>
      </c>
      <c r="S720" s="192">
        <f>'Input| Projects'!$Y720*INDEX('Input| Escalations'!$H$33:$N$33,MATCH('Calc| Project Costs'!S$9,'Input| Escalations'!$H$23:$N$23,0))+'Input| Projects'!$Z720*INDEX('Input| Escalations'!$H$34:$N$34,MATCH('Calc| Project Costs'!S$9,'Input| Escalations'!$H$23:$N$23,0))+'Input| Projects'!$AA720*INDEX('Input| Escalations'!$H$35:$N$35,MATCH('Calc| Project Costs'!S$9,'Input| Escalations'!$H$23:$N$23,0))+1</f>
        <v>1</v>
      </c>
      <c r="T720" s="192">
        <f>'Input| Projects'!$Y720*INDEX('Input| Escalations'!$H$33:$N$33,MATCH('Calc| Project Costs'!T$9,'Input| Escalations'!$H$23:$N$23,0))+'Input| Projects'!$Z720*INDEX('Input| Escalations'!$H$34:$N$34,MATCH('Calc| Project Costs'!T$9,'Input| Escalations'!$H$23:$N$23,0))+'Input| Projects'!$AA720*INDEX('Input| Escalations'!$H$35:$N$35,MATCH('Calc| Project Costs'!T$9,'Input| Escalations'!$H$23:$N$23,0))+1</f>
        <v>1</v>
      </c>
      <c r="U720" s="106"/>
      <c r="V720" s="186">
        <f t="shared" si="358"/>
        <v>0</v>
      </c>
      <c r="W720" s="186">
        <f t="shared" si="359"/>
        <v>0</v>
      </c>
      <c r="X720" s="186">
        <f t="shared" si="360"/>
        <v>0</v>
      </c>
      <c r="Y720" s="186">
        <f t="shared" si="336"/>
        <v>0</v>
      </c>
      <c r="Z720" s="186">
        <f t="shared" si="337"/>
        <v>0</v>
      </c>
      <c r="AA720" s="186">
        <f t="shared" si="338"/>
        <v>0</v>
      </c>
      <c r="AB720" s="186">
        <f t="shared" si="339"/>
        <v>0</v>
      </c>
      <c r="AC720" s="106"/>
      <c r="AD720" s="186">
        <f>'Input| Projects'!Q720*N720*'Input| Escalations'!$K$19</f>
        <v>0</v>
      </c>
      <c r="AE720" s="186">
        <f>'Input| Projects'!R720*O720*'Input| Escalations'!$K$19</f>
        <v>0</v>
      </c>
      <c r="AF720" s="186">
        <f>'Input| Projects'!S720*P720*'Input| Escalations'!$K$19</f>
        <v>0</v>
      </c>
      <c r="AG720" s="186">
        <f>'Input| Projects'!T720*Q720*'Input| Escalations'!$K$19</f>
        <v>0</v>
      </c>
      <c r="AH720" s="186">
        <f>'Input| Projects'!U720*R720*'Input| Escalations'!$K$19</f>
        <v>0</v>
      </c>
      <c r="AI720" s="186">
        <f>'Input| Projects'!V720*S720*'Input| Escalations'!$K$19</f>
        <v>0</v>
      </c>
      <c r="AJ720" s="186">
        <f>'Input| Projects'!W720*T720*'Input| Escalations'!$K$19</f>
        <v>0</v>
      </c>
      <c r="AK720" s="106"/>
      <c r="AL720" s="186" t="str">
        <f>IFERROR(IF('Input| Overheads'!$C$42="Direct costs",SUMPRODUCT(--('Input| Projects'!$AC720="Yes"),'Calc| Overheads Allocation'!C$8,'Calc| Project Costs'!V720),IF('Input| Overheads'!$C$42="Internal labour",SUMPRODUCT(--('Input| Projects'!$AC720="Yes"),'Calc| Overheads Allocation'!C$8,'Calc| Project Costs'!V720,'Input| Projects'!$Y720),IF('Input| Overheads'!$C$42="DNSP defined",SUMPRODUCT(--('Input| Projects'!$AC720="Yes"),'Calc| Overheads Allocation'!C$61,'Input| Projects'!$AF720),""))),"")</f>
        <v/>
      </c>
      <c r="AM720" s="186" t="str">
        <f>IFERROR(IF('Input| Overheads'!$C$42="Direct costs",SUMPRODUCT(--('Input| Projects'!$AC720="Yes"),'Calc| Overheads Allocation'!D$8,'Calc| Project Costs'!W720),IF('Input| Overheads'!$C$42="Internal labour",SUMPRODUCT(--('Input| Projects'!$AC720="Yes"),'Calc| Overheads Allocation'!D$8,'Calc| Project Costs'!W720,'Input| Projects'!$Y720),IF('Input| Overheads'!$C$42="DNSP defined",SUMPRODUCT(--('Input| Projects'!$AC720="Yes"),'Calc| Overheads Allocation'!D$61,'Input| Projects'!$AF720),""))),"")</f>
        <v/>
      </c>
      <c r="AN720" s="186" t="str">
        <f>IFERROR(IF('Input| Overheads'!$C$42="Direct costs",SUMPRODUCT(--('Input| Projects'!$AC720="Yes"),'Calc| Overheads Allocation'!E$8,'Calc| Project Costs'!X720),IF('Input| Overheads'!$C$42="Internal labour",SUMPRODUCT(--('Input| Projects'!$AC720="Yes"),'Calc| Overheads Allocation'!E$8,'Calc| Project Costs'!X720,'Input| Projects'!$Y720),IF('Input| Overheads'!$C$42="DNSP defined",SUMPRODUCT(--('Input| Projects'!$AC720="Yes"),'Calc| Overheads Allocation'!E$61,'Input| Projects'!$AF720),""))),"")</f>
        <v/>
      </c>
      <c r="AO720" s="186" t="str">
        <f>IFERROR(IF('Input| Overheads'!$C$42="Direct costs",SUMPRODUCT(--('Input| Projects'!$AC720="Yes"),'Calc| Overheads Allocation'!F$8,'Calc| Project Costs'!Y720),IF('Input| Overheads'!$C$42="Internal labour",SUMPRODUCT(--('Input| Projects'!$AC720="Yes"),'Calc| Overheads Allocation'!F$8,'Calc| Project Costs'!Y720,'Input| Projects'!$Y720),IF('Input| Overheads'!$C$42="DNSP defined",SUMPRODUCT(--('Input| Projects'!$AC720="Yes"),'Calc| Overheads Allocation'!F$61,'Input| Projects'!$AF720),""))),"")</f>
        <v/>
      </c>
      <c r="AP720" s="186" t="str">
        <f>IFERROR(IF('Input| Overheads'!$C$42="Direct costs",SUMPRODUCT(--('Input| Projects'!$AC720="Yes"),'Calc| Overheads Allocation'!G$8,'Calc| Project Costs'!Z720),IF('Input| Overheads'!$C$42="Internal labour",SUMPRODUCT(--('Input| Projects'!$AC720="Yes"),'Calc| Overheads Allocation'!G$8,'Calc| Project Costs'!Z720,'Input| Projects'!$Y720),IF('Input| Overheads'!$C$42="DNSP defined",SUMPRODUCT(--('Input| Projects'!$AC720="Yes"),'Calc| Overheads Allocation'!G$61,'Input| Projects'!$AF720),""))),"")</f>
        <v/>
      </c>
      <c r="AQ720" s="186" t="str">
        <f>IFERROR(IF('Input| Overheads'!$C$42="Direct costs",SUMPRODUCT(--('Input| Projects'!$AC720="Yes"),'Calc| Overheads Allocation'!H$8,'Calc| Project Costs'!AA720),IF('Input| Overheads'!$C$42="Internal labour",SUMPRODUCT(--('Input| Projects'!$AC720="Yes"),'Calc| Overheads Allocation'!H$8,'Calc| Project Costs'!AA720,'Input| Projects'!$Y720),IF('Input| Overheads'!$C$42="DNSP defined",SUMPRODUCT(--('Input| Projects'!$AC720="Yes"),'Calc| Overheads Allocation'!H$61,'Input| Projects'!$AF720),""))),"")</f>
        <v/>
      </c>
      <c r="AR720" s="186" t="str">
        <f>IFERROR(IF('Input| Overheads'!$C$42="Direct costs",SUMPRODUCT(--('Input| Projects'!$AC720="Yes"),'Calc| Overheads Allocation'!I$8,'Calc| Project Costs'!AB720),IF('Input| Overheads'!$C$42="Internal labour",SUMPRODUCT(--('Input| Projects'!$AC720="Yes"),'Calc| Overheads Allocation'!I$8,'Calc| Project Costs'!AB720,'Input| Projects'!$Y720),IF('Input| Overheads'!$C$42="DNSP defined",SUMPRODUCT(--('Input| Projects'!$AC720="Yes"),'Calc| Overheads Allocation'!I$61,'Input| Projects'!$AF720),""))),"")</f>
        <v/>
      </c>
      <c r="AS720" s="106"/>
      <c r="AT720" s="186" t="str">
        <f>IFERROR(IF('Input| Overheads'!$C$42="Direct costs",SUMPRODUCT(--('Input| Projects'!$AD720="Yes"),'Calc| Overheads Allocation'!C$9,'Calc| Project Costs'!V720),IF('Input| Overheads'!$C$42="Internal labour",SUMPRODUCT(--('Input| Projects'!$AD720="Yes"),'Calc| Overheads Allocation'!C$9,'Calc| Project Costs'!V720,'Input| Projects'!$Y720),IF('Input| Overheads'!$C$42="DNSP defined",SUMPRODUCT(--('Input| Projects'!$AD720="Yes"),'Calc| Overheads Allocation'!C$62,'Input| Projects'!$AG720),""))),"")</f>
        <v/>
      </c>
      <c r="AU720" s="186" t="str">
        <f>IFERROR(IF('Input| Overheads'!$C$42="Direct costs",SUMPRODUCT(--('Input| Projects'!$AD720="Yes"),'Calc| Overheads Allocation'!D$9,'Calc| Project Costs'!W720),IF('Input| Overheads'!$C$42="Internal labour",SUMPRODUCT(--('Input| Projects'!$AD720="Yes"),'Calc| Overheads Allocation'!D$9,'Calc| Project Costs'!W720,'Input| Projects'!$Y720),IF('Input| Overheads'!$C$42="DNSP defined",SUMPRODUCT(--('Input| Projects'!$AD720="Yes"),'Calc| Overheads Allocation'!D$62,'Input| Projects'!$AG720),""))),"")</f>
        <v/>
      </c>
      <c r="AV720" s="186" t="str">
        <f>IFERROR(IF('Input| Overheads'!$C$42="Direct costs",SUMPRODUCT(--('Input| Projects'!$AD720="Yes"),'Calc| Overheads Allocation'!E$9,'Calc| Project Costs'!X720),IF('Input| Overheads'!$C$42="Internal labour",SUMPRODUCT(--('Input| Projects'!$AD720="Yes"),'Calc| Overheads Allocation'!E$9,'Calc| Project Costs'!X720,'Input| Projects'!$Y720),IF('Input| Overheads'!$C$42="DNSP defined",SUMPRODUCT(--('Input| Projects'!$AD720="Yes"),'Calc| Overheads Allocation'!E$62,'Input| Projects'!$AG720),""))),"")</f>
        <v/>
      </c>
      <c r="AW720" s="186" t="str">
        <f>IFERROR(IF('Input| Overheads'!$C$42="Direct costs",SUMPRODUCT(--('Input| Projects'!$AD720="Yes"),'Calc| Overheads Allocation'!F$9,'Calc| Project Costs'!Y720),IF('Input| Overheads'!$C$42="Internal labour",SUMPRODUCT(--('Input| Projects'!$AD720="Yes"),'Calc| Overheads Allocation'!F$9,'Calc| Project Costs'!Y720,'Input| Projects'!$Y720),IF('Input| Overheads'!$C$42="DNSP defined",SUMPRODUCT(--('Input| Projects'!$AD720="Yes"),'Calc| Overheads Allocation'!F$62,'Input| Projects'!$AG720),""))),"")</f>
        <v/>
      </c>
      <c r="AX720" s="186" t="str">
        <f>IFERROR(IF('Input| Overheads'!$C$42="Direct costs",SUMPRODUCT(--('Input| Projects'!$AD720="Yes"),'Calc| Overheads Allocation'!G$9,'Calc| Project Costs'!Z720),IF('Input| Overheads'!$C$42="Internal labour",SUMPRODUCT(--('Input| Projects'!$AD720="Yes"),'Calc| Overheads Allocation'!G$9,'Calc| Project Costs'!Z720,'Input| Projects'!$Y720),IF('Input| Overheads'!$C$42="DNSP defined",SUMPRODUCT(--('Input| Projects'!$AD720="Yes"),'Calc| Overheads Allocation'!G$62,'Input| Projects'!$AG720),""))),"")</f>
        <v/>
      </c>
      <c r="AY720" s="186" t="str">
        <f>IFERROR(IF('Input| Overheads'!$C$42="Direct costs",SUMPRODUCT(--('Input| Projects'!$AD720="Yes"),'Calc| Overheads Allocation'!H$9,'Calc| Project Costs'!AA720),IF('Input| Overheads'!$C$42="Internal labour",SUMPRODUCT(--('Input| Projects'!$AD720="Yes"),'Calc| Overheads Allocation'!H$9,'Calc| Project Costs'!AA720,'Input| Projects'!$Y720),IF('Input| Overheads'!$C$42="DNSP defined",SUMPRODUCT(--('Input| Projects'!$AD720="Yes"),'Calc| Overheads Allocation'!H$62,'Input| Projects'!$AG720),""))),"")</f>
        <v/>
      </c>
      <c r="AZ720" s="186" t="str">
        <f>IFERROR(IF('Input| Overheads'!$C$42="Direct costs",SUMPRODUCT(--('Input| Projects'!$AD720="Yes"),'Calc| Overheads Allocation'!I$9,'Calc| Project Costs'!AB720),IF('Input| Overheads'!$C$42="Internal labour",SUMPRODUCT(--('Input| Projects'!$AD720="Yes"),'Calc| Overheads Allocation'!I$9,'Calc| Project Costs'!AB720,'Input| Projects'!$Y720),IF('Input| Overheads'!$C$42="DNSP defined",SUMPRODUCT(--('Input| Projects'!$AD720="Yes"),'Calc| Overheads Allocation'!I$62,'Input| Projects'!$AG720),""))),"")</f>
        <v/>
      </c>
      <c r="BA720" s="106"/>
      <c r="BB720" s="186">
        <f t="shared" si="361"/>
        <v>0</v>
      </c>
      <c r="BC720" s="186">
        <f t="shared" si="362"/>
        <v>0</v>
      </c>
      <c r="BD720" s="186">
        <f t="shared" si="363"/>
        <v>0</v>
      </c>
      <c r="BE720" s="186">
        <f t="shared" si="340"/>
        <v>0</v>
      </c>
      <c r="BF720" s="186">
        <f t="shared" si="341"/>
        <v>0</v>
      </c>
      <c r="BG720" s="186">
        <f t="shared" si="342"/>
        <v>0</v>
      </c>
      <c r="BH720" s="186">
        <f t="shared" si="343"/>
        <v>0</v>
      </c>
      <c r="BI720" s="97"/>
      <c r="BJ720" s="186" t="str">
        <f t="shared" si="344"/>
        <v/>
      </c>
      <c r="BK720" s="186" t="str">
        <f t="shared" si="345"/>
        <v/>
      </c>
      <c r="BL720" s="186" t="str">
        <f t="shared" si="346"/>
        <v/>
      </c>
      <c r="BM720" s="186" t="str">
        <f t="shared" si="347"/>
        <v/>
      </c>
      <c r="BN720" s="186" t="str">
        <f t="shared" si="348"/>
        <v/>
      </c>
      <c r="BO720" s="186" t="str">
        <f t="shared" si="349"/>
        <v/>
      </c>
      <c r="BP720" s="186" t="str">
        <f t="shared" si="350"/>
        <v/>
      </c>
      <c r="BQ720" s="97"/>
      <c r="BR720" s="186">
        <f t="shared" si="351"/>
        <v>0</v>
      </c>
      <c r="BS720" s="186">
        <f t="shared" si="352"/>
        <v>0</v>
      </c>
      <c r="BT720" s="222">
        <f t="shared" si="353"/>
        <v>0</v>
      </c>
      <c r="BU720" s="222">
        <f t="shared" si="354"/>
        <v>0</v>
      </c>
      <c r="BV720" s="222">
        <f t="shared" si="355"/>
        <v>0</v>
      </c>
      <c r="BW720" s="222">
        <f t="shared" si="356"/>
        <v>0</v>
      </c>
      <c r="BX720" s="222">
        <f t="shared" si="357"/>
        <v>0</v>
      </c>
      <c r="BY720" s="106"/>
      <c r="BZ720" s="197" t="str">
        <f>IF(SUMIF('Input| Projects'!$AS$8:$CP$8,"Dx",'Input| Projects'!$AS720:$CP720)=0,"",SUMIF('Input| Projects'!$AS$8:$CP$8,"Dx",'Input| Projects'!$AS720:$CP720))</f>
        <v/>
      </c>
      <c r="CA720" s="197" t="str">
        <f>IF(SUMIF('Input| Projects'!$AS$8:$CP$8,"Tx",'Input| Projects'!$AS720:$CP720)=0,"",SUMIF('Input| Projects'!$AS$8:$CP$8,"Tx",'Input| Projects'!$AS720:$CP720))</f>
        <v/>
      </c>
      <c r="CB720" s="150" t="str">
        <f t="shared" si="364"/>
        <v/>
      </c>
    </row>
    <row r="721" spans="2:80" x14ac:dyDescent="0.2">
      <c r="B721" s="201">
        <f>IFERROR('Input| Projects'!B721,"")</f>
        <v>712</v>
      </c>
      <c r="C721" s="42" t="str">
        <f>IFERROR(IF('Input| Projects'!C721="","",'Input| Projects'!C721),"")</f>
        <v/>
      </c>
      <c r="D721" s="42" t="str">
        <f>IFERROR(IF('Input| Projects'!D721="","",'Input| Projects'!D721),"")</f>
        <v/>
      </c>
      <c r="E721" s="104"/>
      <c r="F721" s="190">
        <f>IFERROR('Input| Projects'!I721*'Input| Escalations'!$K$19,"")</f>
        <v>0</v>
      </c>
      <c r="G721" s="190">
        <f>IFERROR('Input| Projects'!J721*'Input| Escalations'!$K$19,"")</f>
        <v>0</v>
      </c>
      <c r="H721" s="190">
        <f>IFERROR('Input| Projects'!K721*'Input| Escalations'!$K$19,"")</f>
        <v>0</v>
      </c>
      <c r="I721" s="190">
        <f>IFERROR('Input| Projects'!L721*'Input| Escalations'!$K$19,"")</f>
        <v>0</v>
      </c>
      <c r="J721" s="190">
        <f>IFERROR('Input| Projects'!M721*'Input| Escalations'!$K$19,"")</f>
        <v>0</v>
      </c>
      <c r="K721" s="190">
        <f>IFERROR('Input| Projects'!N721*'Input| Escalations'!$K$19,"")</f>
        <v>0</v>
      </c>
      <c r="L721" s="190">
        <f>IFERROR('Input| Projects'!O721*'Input| Escalations'!$K$19,"")</f>
        <v>0</v>
      </c>
      <c r="M721" s="150" t="str">
        <f>IF(ABS(SUM(F721:L721)-(SUM('Input| Projects'!I721:O721)*'Input| Escalations'!$K$19))&lt;0.0000001,"",1)</f>
        <v/>
      </c>
      <c r="N721" s="192">
        <f>'Input| Projects'!$Y721*INDEX('Input| Escalations'!$H$33:$N$33,MATCH('Calc| Project Costs'!N$9,'Input| Escalations'!$H$23:$N$23,0))+'Input| Projects'!$Z721*INDEX('Input| Escalations'!$H$34:$N$34,MATCH('Calc| Project Costs'!N$9,'Input| Escalations'!$H$23:$N$23,0))+'Input| Projects'!$AA721*INDEX('Input| Escalations'!$H$35:$N$35,MATCH('Calc| Project Costs'!N$9,'Input| Escalations'!$H$23:$N$23,0))+1</f>
        <v>1</v>
      </c>
      <c r="O721" s="192">
        <f>'Input| Projects'!$Y721*INDEX('Input| Escalations'!$H$33:$N$33,MATCH('Calc| Project Costs'!O$9,'Input| Escalations'!$H$23:$N$23,0))+'Input| Projects'!$Z721*INDEX('Input| Escalations'!$H$34:$N$34,MATCH('Calc| Project Costs'!O$9,'Input| Escalations'!$H$23:$N$23,0))+'Input| Projects'!$AA721*INDEX('Input| Escalations'!$H$35:$N$35,MATCH('Calc| Project Costs'!O$9,'Input| Escalations'!$H$23:$N$23,0))+1</f>
        <v>1</v>
      </c>
      <c r="P721" s="192">
        <f>'Input| Projects'!$Y721*INDEX('Input| Escalations'!$H$33:$N$33,MATCH('Calc| Project Costs'!P$9,'Input| Escalations'!$H$23:$N$23,0))+'Input| Projects'!$Z721*INDEX('Input| Escalations'!$H$34:$N$34,MATCH('Calc| Project Costs'!P$9,'Input| Escalations'!$H$23:$N$23,0))+'Input| Projects'!$AA721*INDEX('Input| Escalations'!$H$35:$N$35,MATCH('Calc| Project Costs'!P$9,'Input| Escalations'!$H$23:$N$23,0))+1</f>
        <v>1</v>
      </c>
      <c r="Q721" s="192">
        <f>'Input| Projects'!$Y721*INDEX('Input| Escalations'!$H$33:$N$33,MATCH('Calc| Project Costs'!Q$9,'Input| Escalations'!$H$23:$N$23,0))+'Input| Projects'!$Z721*INDEX('Input| Escalations'!$H$34:$N$34,MATCH('Calc| Project Costs'!Q$9,'Input| Escalations'!$H$23:$N$23,0))+'Input| Projects'!$AA721*INDEX('Input| Escalations'!$H$35:$N$35,MATCH('Calc| Project Costs'!Q$9,'Input| Escalations'!$H$23:$N$23,0))+1</f>
        <v>1</v>
      </c>
      <c r="R721" s="192">
        <f>'Input| Projects'!$Y721*INDEX('Input| Escalations'!$H$33:$N$33,MATCH('Calc| Project Costs'!R$9,'Input| Escalations'!$H$23:$N$23,0))+'Input| Projects'!$Z721*INDEX('Input| Escalations'!$H$34:$N$34,MATCH('Calc| Project Costs'!R$9,'Input| Escalations'!$H$23:$N$23,0))+'Input| Projects'!$AA721*INDEX('Input| Escalations'!$H$35:$N$35,MATCH('Calc| Project Costs'!R$9,'Input| Escalations'!$H$23:$N$23,0))+1</f>
        <v>1</v>
      </c>
      <c r="S721" s="192">
        <f>'Input| Projects'!$Y721*INDEX('Input| Escalations'!$H$33:$N$33,MATCH('Calc| Project Costs'!S$9,'Input| Escalations'!$H$23:$N$23,0))+'Input| Projects'!$Z721*INDEX('Input| Escalations'!$H$34:$N$34,MATCH('Calc| Project Costs'!S$9,'Input| Escalations'!$H$23:$N$23,0))+'Input| Projects'!$AA721*INDEX('Input| Escalations'!$H$35:$N$35,MATCH('Calc| Project Costs'!S$9,'Input| Escalations'!$H$23:$N$23,0))+1</f>
        <v>1</v>
      </c>
      <c r="T721" s="192">
        <f>'Input| Projects'!$Y721*INDEX('Input| Escalations'!$H$33:$N$33,MATCH('Calc| Project Costs'!T$9,'Input| Escalations'!$H$23:$N$23,0))+'Input| Projects'!$Z721*INDEX('Input| Escalations'!$H$34:$N$34,MATCH('Calc| Project Costs'!T$9,'Input| Escalations'!$H$23:$N$23,0))+'Input| Projects'!$AA721*INDEX('Input| Escalations'!$H$35:$N$35,MATCH('Calc| Project Costs'!T$9,'Input| Escalations'!$H$23:$N$23,0))+1</f>
        <v>1</v>
      </c>
      <c r="U721" s="106"/>
      <c r="V721" s="186">
        <f t="shared" si="358"/>
        <v>0</v>
      </c>
      <c r="W721" s="186">
        <f t="shared" si="359"/>
        <v>0</v>
      </c>
      <c r="X721" s="186">
        <f t="shared" si="360"/>
        <v>0</v>
      </c>
      <c r="Y721" s="186">
        <f t="shared" si="336"/>
        <v>0</v>
      </c>
      <c r="Z721" s="186">
        <f t="shared" si="337"/>
        <v>0</v>
      </c>
      <c r="AA721" s="186">
        <f t="shared" si="338"/>
        <v>0</v>
      </c>
      <c r="AB721" s="186">
        <f t="shared" si="339"/>
        <v>0</v>
      </c>
      <c r="AC721" s="106"/>
      <c r="AD721" s="186">
        <f>'Input| Projects'!Q721*N721*'Input| Escalations'!$K$19</f>
        <v>0</v>
      </c>
      <c r="AE721" s="186">
        <f>'Input| Projects'!R721*O721*'Input| Escalations'!$K$19</f>
        <v>0</v>
      </c>
      <c r="AF721" s="186">
        <f>'Input| Projects'!S721*P721*'Input| Escalations'!$K$19</f>
        <v>0</v>
      </c>
      <c r="AG721" s="186">
        <f>'Input| Projects'!T721*Q721*'Input| Escalations'!$K$19</f>
        <v>0</v>
      </c>
      <c r="AH721" s="186">
        <f>'Input| Projects'!U721*R721*'Input| Escalations'!$K$19</f>
        <v>0</v>
      </c>
      <c r="AI721" s="186">
        <f>'Input| Projects'!V721*S721*'Input| Escalations'!$K$19</f>
        <v>0</v>
      </c>
      <c r="AJ721" s="186">
        <f>'Input| Projects'!W721*T721*'Input| Escalations'!$K$19</f>
        <v>0</v>
      </c>
      <c r="AK721" s="106"/>
      <c r="AL721" s="186" t="str">
        <f>IFERROR(IF('Input| Overheads'!$C$42="Direct costs",SUMPRODUCT(--('Input| Projects'!$AC721="Yes"),'Calc| Overheads Allocation'!C$8,'Calc| Project Costs'!V721),IF('Input| Overheads'!$C$42="Internal labour",SUMPRODUCT(--('Input| Projects'!$AC721="Yes"),'Calc| Overheads Allocation'!C$8,'Calc| Project Costs'!V721,'Input| Projects'!$Y721),IF('Input| Overheads'!$C$42="DNSP defined",SUMPRODUCT(--('Input| Projects'!$AC721="Yes"),'Calc| Overheads Allocation'!C$61,'Input| Projects'!$AF721),""))),"")</f>
        <v/>
      </c>
      <c r="AM721" s="186" t="str">
        <f>IFERROR(IF('Input| Overheads'!$C$42="Direct costs",SUMPRODUCT(--('Input| Projects'!$AC721="Yes"),'Calc| Overheads Allocation'!D$8,'Calc| Project Costs'!W721),IF('Input| Overheads'!$C$42="Internal labour",SUMPRODUCT(--('Input| Projects'!$AC721="Yes"),'Calc| Overheads Allocation'!D$8,'Calc| Project Costs'!W721,'Input| Projects'!$Y721),IF('Input| Overheads'!$C$42="DNSP defined",SUMPRODUCT(--('Input| Projects'!$AC721="Yes"),'Calc| Overheads Allocation'!D$61,'Input| Projects'!$AF721),""))),"")</f>
        <v/>
      </c>
      <c r="AN721" s="186" t="str">
        <f>IFERROR(IF('Input| Overheads'!$C$42="Direct costs",SUMPRODUCT(--('Input| Projects'!$AC721="Yes"),'Calc| Overheads Allocation'!E$8,'Calc| Project Costs'!X721),IF('Input| Overheads'!$C$42="Internal labour",SUMPRODUCT(--('Input| Projects'!$AC721="Yes"),'Calc| Overheads Allocation'!E$8,'Calc| Project Costs'!X721,'Input| Projects'!$Y721),IF('Input| Overheads'!$C$42="DNSP defined",SUMPRODUCT(--('Input| Projects'!$AC721="Yes"),'Calc| Overheads Allocation'!E$61,'Input| Projects'!$AF721),""))),"")</f>
        <v/>
      </c>
      <c r="AO721" s="186" t="str">
        <f>IFERROR(IF('Input| Overheads'!$C$42="Direct costs",SUMPRODUCT(--('Input| Projects'!$AC721="Yes"),'Calc| Overheads Allocation'!F$8,'Calc| Project Costs'!Y721),IF('Input| Overheads'!$C$42="Internal labour",SUMPRODUCT(--('Input| Projects'!$AC721="Yes"),'Calc| Overheads Allocation'!F$8,'Calc| Project Costs'!Y721,'Input| Projects'!$Y721),IF('Input| Overheads'!$C$42="DNSP defined",SUMPRODUCT(--('Input| Projects'!$AC721="Yes"),'Calc| Overheads Allocation'!F$61,'Input| Projects'!$AF721),""))),"")</f>
        <v/>
      </c>
      <c r="AP721" s="186" t="str">
        <f>IFERROR(IF('Input| Overheads'!$C$42="Direct costs",SUMPRODUCT(--('Input| Projects'!$AC721="Yes"),'Calc| Overheads Allocation'!G$8,'Calc| Project Costs'!Z721),IF('Input| Overheads'!$C$42="Internal labour",SUMPRODUCT(--('Input| Projects'!$AC721="Yes"),'Calc| Overheads Allocation'!G$8,'Calc| Project Costs'!Z721,'Input| Projects'!$Y721),IF('Input| Overheads'!$C$42="DNSP defined",SUMPRODUCT(--('Input| Projects'!$AC721="Yes"),'Calc| Overheads Allocation'!G$61,'Input| Projects'!$AF721),""))),"")</f>
        <v/>
      </c>
      <c r="AQ721" s="186" t="str">
        <f>IFERROR(IF('Input| Overheads'!$C$42="Direct costs",SUMPRODUCT(--('Input| Projects'!$AC721="Yes"),'Calc| Overheads Allocation'!H$8,'Calc| Project Costs'!AA721),IF('Input| Overheads'!$C$42="Internal labour",SUMPRODUCT(--('Input| Projects'!$AC721="Yes"),'Calc| Overheads Allocation'!H$8,'Calc| Project Costs'!AA721,'Input| Projects'!$Y721),IF('Input| Overheads'!$C$42="DNSP defined",SUMPRODUCT(--('Input| Projects'!$AC721="Yes"),'Calc| Overheads Allocation'!H$61,'Input| Projects'!$AF721),""))),"")</f>
        <v/>
      </c>
      <c r="AR721" s="186" t="str">
        <f>IFERROR(IF('Input| Overheads'!$C$42="Direct costs",SUMPRODUCT(--('Input| Projects'!$AC721="Yes"),'Calc| Overheads Allocation'!I$8,'Calc| Project Costs'!AB721),IF('Input| Overheads'!$C$42="Internal labour",SUMPRODUCT(--('Input| Projects'!$AC721="Yes"),'Calc| Overheads Allocation'!I$8,'Calc| Project Costs'!AB721,'Input| Projects'!$Y721),IF('Input| Overheads'!$C$42="DNSP defined",SUMPRODUCT(--('Input| Projects'!$AC721="Yes"),'Calc| Overheads Allocation'!I$61,'Input| Projects'!$AF721),""))),"")</f>
        <v/>
      </c>
      <c r="AS721" s="106"/>
      <c r="AT721" s="186" t="str">
        <f>IFERROR(IF('Input| Overheads'!$C$42="Direct costs",SUMPRODUCT(--('Input| Projects'!$AD721="Yes"),'Calc| Overheads Allocation'!C$9,'Calc| Project Costs'!V721),IF('Input| Overheads'!$C$42="Internal labour",SUMPRODUCT(--('Input| Projects'!$AD721="Yes"),'Calc| Overheads Allocation'!C$9,'Calc| Project Costs'!V721,'Input| Projects'!$Y721),IF('Input| Overheads'!$C$42="DNSP defined",SUMPRODUCT(--('Input| Projects'!$AD721="Yes"),'Calc| Overheads Allocation'!C$62,'Input| Projects'!$AG721),""))),"")</f>
        <v/>
      </c>
      <c r="AU721" s="186" t="str">
        <f>IFERROR(IF('Input| Overheads'!$C$42="Direct costs",SUMPRODUCT(--('Input| Projects'!$AD721="Yes"),'Calc| Overheads Allocation'!D$9,'Calc| Project Costs'!W721),IF('Input| Overheads'!$C$42="Internal labour",SUMPRODUCT(--('Input| Projects'!$AD721="Yes"),'Calc| Overheads Allocation'!D$9,'Calc| Project Costs'!W721,'Input| Projects'!$Y721),IF('Input| Overheads'!$C$42="DNSP defined",SUMPRODUCT(--('Input| Projects'!$AD721="Yes"),'Calc| Overheads Allocation'!D$62,'Input| Projects'!$AG721),""))),"")</f>
        <v/>
      </c>
      <c r="AV721" s="186" t="str">
        <f>IFERROR(IF('Input| Overheads'!$C$42="Direct costs",SUMPRODUCT(--('Input| Projects'!$AD721="Yes"),'Calc| Overheads Allocation'!E$9,'Calc| Project Costs'!X721),IF('Input| Overheads'!$C$42="Internal labour",SUMPRODUCT(--('Input| Projects'!$AD721="Yes"),'Calc| Overheads Allocation'!E$9,'Calc| Project Costs'!X721,'Input| Projects'!$Y721),IF('Input| Overheads'!$C$42="DNSP defined",SUMPRODUCT(--('Input| Projects'!$AD721="Yes"),'Calc| Overheads Allocation'!E$62,'Input| Projects'!$AG721),""))),"")</f>
        <v/>
      </c>
      <c r="AW721" s="186" t="str">
        <f>IFERROR(IF('Input| Overheads'!$C$42="Direct costs",SUMPRODUCT(--('Input| Projects'!$AD721="Yes"),'Calc| Overheads Allocation'!F$9,'Calc| Project Costs'!Y721),IF('Input| Overheads'!$C$42="Internal labour",SUMPRODUCT(--('Input| Projects'!$AD721="Yes"),'Calc| Overheads Allocation'!F$9,'Calc| Project Costs'!Y721,'Input| Projects'!$Y721),IF('Input| Overheads'!$C$42="DNSP defined",SUMPRODUCT(--('Input| Projects'!$AD721="Yes"),'Calc| Overheads Allocation'!F$62,'Input| Projects'!$AG721),""))),"")</f>
        <v/>
      </c>
      <c r="AX721" s="186" t="str">
        <f>IFERROR(IF('Input| Overheads'!$C$42="Direct costs",SUMPRODUCT(--('Input| Projects'!$AD721="Yes"),'Calc| Overheads Allocation'!G$9,'Calc| Project Costs'!Z721),IF('Input| Overheads'!$C$42="Internal labour",SUMPRODUCT(--('Input| Projects'!$AD721="Yes"),'Calc| Overheads Allocation'!G$9,'Calc| Project Costs'!Z721,'Input| Projects'!$Y721),IF('Input| Overheads'!$C$42="DNSP defined",SUMPRODUCT(--('Input| Projects'!$AD721="Yes"),'Calc| Overheads Allocation'!G$62,'Input| Projects'!$AG721),""))),"")</f>
        <v/>
      </c>
      <c r="AY721" s="186" t="str">
        <f>IFERROR(IF('Input| Overheads'!$C$42="Direct costs",SUMPRODUCT(--('Input| Projects'!$AD721="Yes"),'Calc| Overheads Allocation'!H$9,'Calc| Project Costs'!AA721),IF('Input| Overheads'!$C$42="Internal labour",SUMPRODUCT(--('Input| Projects'!$AD721="Yes"),'Calc| Overheads Allocation'!H$9,'Calc| Project Costs'!AA721,'Input| Projects'!$Y721),IF('Input| Overheads'!$C$42="DNSP defined",SUMPRODUCT(--('Input| Projects'!$AD721="Yes"),'Calc| Overheads Allocation'!H$62,'Input| Projects'!$AG721),""))),"")</f>
        <v/>
      </c>
      <c r="AZ721" s="186" t="str">
        <f>IFERROR(IF('Input| Overheads'!$C$42="Direct costs",SUMPRODUCT(--('Input| Projects'!$AD721="Yes"),'Calc| Overheads Allocation'!I$9,'Calc| Project Costs'!AB721),IF('Input| Overheads'!$C$42="Internal labour",SUMPRODUCT(--('Input| Projects'!$AD721="Yes"),'Calc| Overheads Allocation'!I$9,'Calc| Project Costs'!AB721,'Input| Projects'!$Y721),IF('Input| Overheads'!$C$42="DNSP defined",SUMPRODUCT(--('Input| Projects'!$AD721="Yes"),'Calc| Overheads Allocation'!I$62,'Input| Projects'!$AG721),""))),"")</f>
        <v/>
      </c>
      <c r="BA721" s="106"/>
      <c r="BB721" s="186">
        <f t="shared" si="361"/>
        <v>0</v>
      </c>
      <c r="BC721" s="186">
        <f t="shared" si="362"/>
        <v>0</v>
      </c>
      <c r="BD721" s="186">
        <f t="shared" si="363"/>
        <v>0</v>
      </c>
      <c r="BE721" s="186">
        <f t="shared" si="340"/>
        <v>0</v>
      </c>
      <c r="BF721" s="186">
        <f t="shared" si="341"/>
        <v>0</v>
      </c>
      <c r="BG721" s="186">
        <f t="shared" si="342"/>
        <v>0</v>
      </c>
      <c r="BH721" s="186">
        <f t="shared" si="343"/>
        <v>0</v>
      </c>
      <c r="BI721" s="97"/>
      <c r="BJ721" s="186" t="str">
        <f t="shared" si="344"/>
        <v/>
      </c>
      <c r="BK721" s="186" t="str">
        <f t="shared" si="345"/>
        <v/>
      </c>
      <c r="BL721" s="186" t="str">
        <f t="shared" si="346"/>
        <v/>
      </c>
      <c r="BM721" s="186" t="str">
        <f t="shared" si="347"/>
        <v/>
      </c>
      <c r="BN721" s="186" t="str">
        <f t="shared" si="348"/>
        <v/>
      </c>
      <c r="BO721" s="186" t="str">
        <f t="shared" si="349"/>
        <v/>
      </c>
      <c r="BP721" s="186" t="str">
        <f t="shared" si="350"/>
        <v/>
      </c>
      <c r="BQ721" s="97"/>
      <c r="BR721" s="186">
        <f t="shared" si="351"/>
        <v>0</v>
      </c>
      <c r="BS721" s="186">
        <f t="shared" si="352"/>
        <v>0</v>
      </c>
      <c r="BT721" s="222">
        <f t="shared" si="353"/>
        <v>0</v>
      </c>
      <c r="BU721" s="222">
        <f t="shared" si="354"/>
        <v>0</v>
      </c>
      <c r="BV721" s="222">
        <f t="shared" si="355"/>
        <v>0</v>
      </c>
      <c r="BW721" s="222">
        <f t="shared" si="356"/>
        <v>0</v>
      </c>
      <c r="BX721" s="222">
        <f t="shared" si="357"/>
        <v>0</v>
      </c>
      <c r="BY721" s="106"/>
      <c r="BZ721" s="197" t="str">
        <f>IF(SUMIF('Input| Projects'!$AS$8:$CP$8,"Dx",'Input| Projects'!$AS721:$CP721)=0,"",SUMIF('Input| Projects'!$AS$8:$CP$8,"Dx",'Input| Projects'!$AS721:$CP721))</f>
        <v/>
      </c>
      <c r="CA721" s="197" t="str">
        <f>IF(SUMIF('Input| Projects'!$AS$8:$CP$8,"Tx",'Input| Projects'!$AS721:$CP721)=0,"",SUMIF('Input| Projects'!$AS$8:$CP$8,"Tx",'Input| Projects'!$AS721:$CP721))</f>
        <v/>
      </c>
      <c r="CB721" s="150" t="str">
        <f t="shared" si="364"/>
        <v/>
      </c>
    </row>
    <row r="722" spans="2:80" x14ac:dyDescent="0.2">
      <c r="B722" s="201">
        <f>IFERROR('Input| Projects'!B722,"")</f>
        <v>713</v>
      </c>
      <c r="C722" s="42" t="str">
        <f>IFERROR(IF('Input| Projects'!C722="","",'Input| Projects'!C722),"")</f>
        <v/>
      </c>
      <c r="D722" s="42" t="str">
        <f>IFERROR(IF('Input| Projects'!D722="","",'Input| Projects'!D722),"")</f>
        <v/>
      </c>
      <c r="E722" s="104"/>
      <c r="F722" s="190">
        <f>IFERROR('Input| Projects'!I722*'Input| Escalations'!$K$19,"")</f>
        <v>0</v>
      </c>
      <c r="G722" s="190">
        <f>IFERROR('Input| Projects'!J722*'Input| Escalations'!$K$19,"")</f>
        <v>0</v>
      </c>
      <c r="H722" s="190">
        <f>IFERROR('Input| Projects'!K722*'Input| Escalations'!$K$19,"")</f>
        <v>0</v>
      </c>
      <c r="I722" s="190">
        <f>IFERROR('Input| Projects'!L722*'Input| Escalations'!$K$19,"")</f>
        <v>0</v>
      </c>
      <c r="J722" s="190">
        <f>IFERROR('Input| Projects'!M722*'Input| Escalations'!$K$19,"")</f>
        <v>0</v>
      </c>
      <c r="K722" s="190">
        <f>IFERROR('Input| Projects'!N722*'Input| Escalations'!$K$19,"")</f>
        <v>0</v>
      </c>
      <c r="L722" s="190">
        <f>IFERROR('Input| Projects'!O722*'Input| Escalations'!$K$19,"")</f>
        <v>0</v>
      </c>
      <c r="M722" s="150" t="str">
        <f>IF(ABS(SUM(F722:L722)-(SUM('Input| Projects'!I722:O722)*'Input| Escalations'!$K$19))&lt;0.0000001,"",1)</f>
        <v/>
      </c>
      <c r="N722" s="192">
        <f>'Input| Projects'!$Y722*INDEX('Input| Escalations'!$H$33:$N$33,MATCH('Calc| Project Costs'!N$9,'Input| Escalations'!$H$23:$N$23,0))+'Input| Projects'!$Z722*INDEX('Input| Escalations'!$H$34:$N$34,MATCH('Calc| Project Costs'!N$9,'Input| Escalations'!$H$23:$N$23,0))+'Input| Projects'!$AA722*INDEX('Input| Escalations'!$H$35:$N$35,MATCH('Calc| Project Costs'!N$9,'Input| Escalations'!$H$23:$N$23,0))+1</f>
        <v>1</v>
      </c>
      <c r="O722" s="192">
        <f>'Input| Projects'!$Y722*INDEX('Input| Escalations'!$H$33:$N$33,MATCH('Calc| Project Costs'!O$9,'Input| Escalations'!$H$23:$N$23,0))+'Input| Projects'!$Z722*INDEX('Input| Escalations'!$H$34:$N$34,MATCH('Calc| Project Costs'!O$9,'Input| Escalations'!$H$23:$N$23,0))+'Input| Projects'!$AA722*INDEX('Input| Escalations'!$H$35:$N$35,MATCH('Calc| Project Costs'!O$9,'Input| Escalations'!$H$23:$N$23,0))+1</f>
        <v>1</v>
      </c>
      <c r="P722" s="192">
        <f>'Input| Projects'!$Y722*INDEX('Input| Escalations'!$H$33:$N$33,MATCH('Calc| Project Costs'!P$9,'Input| Escalations'!$H$23:$N$23,0))+'Input| Projects'!$Z722*INDEX('Input| Escalations'!$H$34:$N$34,MATCH('Calc| Project Costs'!P$9,'Input| Escalations'!$H$23:$N$23,0))+'Input| Projects'!$AA722*INDEX('Input| Escalations'!$H$35:$N$35,MATCH('Calc| Project Costs'!P$9,'Input| Escalations'!$H$23:$N$23,0))+1</f>
        <v>1</v>
      </c>
      <c r="Q722" s="192">
        <f>'Input| Projects'!$Y722*INDEX('Input| Escalations'!$H$33:$N$33,MATCH('Calc| Project Costs'!Q$9,'Input| Escalations'!$H$23:$N$23,0))+'Input| Projects'!$Z722*INDEX('Input| Escalations'!$H$34:$N$34,MATCH('Calc| Project Costs'!Q$9,'Input| Escalations'!$H$23:$N$23,0))+'Input| Projects'!$AA722*INDEX('Input| Escalations'!$H$35:$N$35,MATCH('Calc| Project Costs'!Q$9,'Input| Escalations'!$H$23:$N$23,0))+1</f>
        <v>1</v>
      </c>
      <c r="R722" s="192">
        <f>'Input| Projects'!$Y722*INDEX('Input| Escalations'!$H$33:$N$33,MATCH('Calc| Project Costs'!R$9,'Input| Escalations'!$H$23:$N$23,0))+'Input| Projects'!$Z722*INDEX('Input| Escalations'!$H$34:$N$34,MATCH('Calc| Project Costs'!R$9,'Input| Escalations'!$H$23:$N$23,0))+'Input| Projects'!$AA722*INDEX('Input| Escalations'!$H$35:$N$35,MATCH('Calc| Project Costs'!R$9,'Input| Escalations'!$H$23:$N$23,0))+1</f>
        <v>1</v>
      </c>
      <c r="S722" s="192">
        <f>'Input| Projects'!$Y722*INDEX('Input| Escalations'!$H$33:$N$33,MATCH('Calc| Project Costs'!S$9,'Input| Escalations'!$H$23:$N$23,0))+'Input| Projects'!$Z722*INDEX('Input| Escalations'!$H$34:$N$34,MATCH('Calc| Project Costs'!S$9,'Input| Escalations'!$H$23:$N$23,0))+'Input| Projects'!$AA722*INDEX('Input| Escalations'!$H$35:$N$35,MATCH('Calc| Project Costs'!S$9,'Input| Escalations'!$H$23:$N$23,0))+1</f>
        <v>1</v>
      </c>
      <c r="T722" s="192">
        <f>'Input| Projects'!$Y722*INDEX('Input| Escalations'!$H$33:$N$33,MATCH('Calc| Project Costs'!T$9,'Input| Escalations'!$H$23:$N$23,0))+'Input| Projects'!$Z722*INDEX('Input| Escalations'!$H$34:$N$34,MATCH('Calc| Project Costs'!T$9,'Input| Escalations'!$H$23:$N$23,0))+'Input| Projects'!$AA722*INDEX('Input| Escalations'!$H$35:$N$35,MATCH('Calc| Project Costs'!T$9,'Input| Escalations'!$H$23:$N$23,0))+1</f>
        <v>1</v>
      </c>
      <c r="U722" s="106"/>
      <c r="V722" s="186">
        <f t="shared" si="358"/>
        <v>0</v>
      </c>
      <c r="W722" s="186">
        <f t="shared" si="359"/>
        <v>0</v>
      </c>
      <c r="X722" s="186">
        <f t="shared" si="360"/>
        <v>0</v>
      </c>
      <c r="Y722" s="186">
        <f t="shared" si="336"/>
        <v>0</v>
      </c>
      <c r="Z722" s="186">
        <f t="shared" si="337"/>
        <v>0</v>
      </c>
      <c r="AA722" s="186">
        <f t="shared" si="338"/>
        <v>0</v>
      </c>
      <c r="AB722" s="186">
        <f t="shared" si="339"/>
        <v>0</v>
      </c>
      <c r="AC722" s="106"/>
      <c r="AD722" s="186">
        <f>'Input| Projects'!Q722*N722*'Input| Escalations'!$K$19</f>
        <v>0</v>
      </c>
      <c r="AE722" s="186">
        <f>'Input| Projects'!R722*O722*'Input| Escalations'!$K$19</f>
        <v>0</v>
      </c>
      <c r="AF722" s="186">
        <f>'Input| Projects'!S722*P722*'Input| Escalations'!$K$19</f>
        <v>0</v>
      </c>
      <c r="AG722" s="186">
        <f>'Input| Projects'!T722*Q722*'Input| Escalations'!$K$19</f>
        <v>0</v>
      </c>
      <c r="AH722" s="186">
        <f>'Input| Projects'!U722*R722*'Input| Escalations'!$K$19</f>
        <v>0</v>
      </c>
      <c r="AI722" s="186">
        <f>'Input| Projects'!V722*S722*'Input| Escalations'!$K$19</f>
        <v>0</v>
      </c>
      <c r="AJ722" s="186">
        <f>'Input| Projects'!W722*T722*'Input| Escalations'!$K$19</f>
        <v>0</v>
      </c>
      <c r="AK722" s="106"/>
      <c r="AL722" s="186" t="str">
        <f>IFERROR(IF('Input| Overheads'!$C$42="Direct costs",SUMPRODUCT(--('Input| Projects'!$AC722="Yes"),'Calc| Overheads Allocation'!C$8,'Calc| Project Costs'!V722),IF('Input| Overheads'!$C$42="Internal labour",SUMPRODUCT(--('Input| Projects'!$AC722="Yes"),'Calc| Overheads Allocation'!C$8,'Calc| Project Costs'!V722,'Input| Projects'!$Y722),IF('Input| Overheads'!$C$42="DNSP defined",SUMPRODUCT(--('Input| Projects'!$AC722="Yes"),'Calc| Overheads Allocation'!C$61,'Input| Projects'!$AF722),""))),"")</f>
        <v/>
      </c>
      <c r="AM722" s="186" t="str">
        <f>IFERROR(IF('Input| Overheads'!$C$42="Direct costs",SUMPRODUCT(--('Input| Projects'!$AC722="Yes"),'Calc| Overheads Allocation'!D$8,'Calc| Project Costs'!W722),IF('Input| Overheads'!$C$42="Internal labour",SUMPRODUCT(--('Input| Projects'!$AC722="Yes"),'Calc| Overheads Allocation'!D$8,'Calc| Project Costs'!W722,'Input| Projects'!$Y722),IF('Input| Overheads'!$C$42="DNSP defined",SUMPRODUCT(--('Input| Projects'!$AC722="Yes"),'Calc| Overheads Allocation'!D$61,'Input| Projects'!$AF722),""))),"")</f>
        <v/>
      </c>
      <c r="AN722" s="186" t="str">
        <f>IFERROR(IF('Input| Overheads'!$C$42="Direct costs",SUMPRODUCT(--('Input| Projects'!$AC722="Yes"),'Calc| Overheads Allocation'!E$8,'Calc| Project Costs'!X722),IF('Input| Overheads'!$C$42="Internal labour",SUMPRODUCT(--('Input| Projects'!$AC722="Yes"),'Calc| Overheads Allocation'!E$8,'Calc| Project Costs'!X722,'Input| Projects'!$Y722),IF('Input| Overheads'!$C$42="DNSP defined",SUMPRODUCT(--('Input| Projects'!$AC722="Yes"),'Calc| Overheads Allocation'!E$61,'Input| Projects'!$AF722),""))),"")</f>
        <v/>
      </c>
      <c r="AO722" s="186" t="str">
        <f>IFERROR(IF('Input| Overheads'!$C$42="Direct costs",SUMPRODUCT(--('Input| Projects'!$AC722="Yes"),'Calc| Overheads Allocation'!F$8,'Calc| Project Costs'!Y722),IF('Input| Overheads'!$C$42="Internal labour",SUMPRODUCT(--('Input| Projects'!$AC722="Yes"),'Calc| Overheads Allocation'!F$8,'Calc| Project Costs'!Y722,'Input| Projects'!$Y722),IF('Input| Overheads'!$C$42="DNSP defined",SUMPRODUCT(--('Input| Projects'!$AC722="Yes"),'Calc| Overheads Allocation'!F$61,'Input| Projects'!$AF722),""))),"")</f>
        <v/>
      </c>
      <c r="AP722" s="186" t="str">
        <f>IFERROR(IF('Input| Overheads'!$C$42="Direct costs",SUMPRODUCT(--('Input| Projects'!$AC722="Yes"),'Calc| Overheads Allocation'!G$8,'Calc| Project Costs'!Z722),IF('Input| Overheads'!$C$42="Internal labour",SUMPRODUCT(--('Input| Projects'!$AC722="Yes"),'Calc| Overheads Allocation'!G$8,'Calc| Project Costs'!Z722,'Input| Projects'!$Y722),IF('Input| Overheads'!$C$42="DNSP defined",SUMPRODUCT(--('Input| Projects'!$AC722="Yes"),'Calc| Overheads Allocation'!G$61,'Input| Projects'!$AF722),""))),"")</f>
        <v/>
      </c>
      <c r="AQ722" s="186" t="str">
        <f>IFERROR(IF('Input| Overheads'!$C$42="Direct costs",SUMPRODUCT(--('Input| Projects'!$AC722="Yes"),'Calc| Overheads Allocation'!H$8,'Calc| Project Costs'!AA722),IF('Input| Overheads'!$C$42="Internal labour",SUMPRODUCT(--('Input| Projects'!$AC722="Yes"),'Calc| Overheads Allocation'!H$8,'Calc| Project Costs'!AA722,'Input| Projects'!$Y722),IF('Input| Overheads'!$C$42="DNSP defined",SUMPRODUCT(--('Input| Projects'!$AC722="Yes"),'Calc| Overheads Allocation'!H$61,'Input| Projects'!$AF722),""))),"")</f>
        <v/>
      </c>
      <c r="AR722" s="186" t="str">
        <f>IFERROR(IF('Input| Overheads'!$C$42="Direct costs",SUMPRODUCT(--('Input| Projects'!$AC722="Yes"),'Calc| Overheads Allocation'!I$8,'Calc| Project Costs'!AB722),IF('Input| Overheads'!$C$42="Internal labour",SUMPRODUCT(--('Input| Projects'!$AC722="Yes"),'Calc| Overheads Allocation'!I$8,'Calc| Project Costs'!AB722,'Input| Projects'!$Y722),IF('Input| Overheads'!$C$42="DNSP defined",SUMPRODUCT(--('Input| Projects'!$AC722="Yes"),'Calc| Overheads Allocation'!I$61,'Input| Projects'!$AF722),""))),"")</f>
        <v/>
      </c>
      <c r="AS722" s="106"/>
      <c r="AT722" s="186" t="str">
        <f>IFERROR(IF('Input| Overheads'!$C$42="Direct costs",SUMPRODUCT(--('Input| Projects'!$AD722="Yes"),'Calc| Overheads Allocation'!C$9,'Calc| Project Costs'!V722),IF('Input| Overheads'!$C$42="Internal labour",SUMPRODUCT(--('Input| Projects'!$AD722="Yes"),'Calc| Overheads Allocation'!C$9,'Calc| Project Costs'!V722,'Input| Projects'!$Y722),IF('Input| Overheads'!$C$42="DNSP defined",SUMPRODUCT(--('Input| Projects'!$AD722="Yes"),'Calc| Overheads Allocation'!C$62,'Input| Projects'!$AG722),""))),"")</f>
        <v/>
      </c>
      <c r="AU722" s="186" t="str">
        <f>IFERROR(IF('Input| Overheads'!$C$42="Direct costs",SUMPRODUCT(--('Input| Projects'!$AD722="Yes"),'Calc| Overheads Allocation'!D$9,'Calc| Project Costs'!W722),IF('Input| Overheads'!$C$42="Internal labour",SUMPRODUCT(--('Input| Projects'!$AD722="Yes"),'Calc| Overheads Allocation'!D$9,'Calc| Project Costs'!W722,'Input| Projects'!$Y722),IF('Input| Overheads'!$C$42="DNSP defined",SUMPRODUCT(--('Input| Projects'!$AD722="Yes"),'Calc| Overheads Allocation'!D$62,'Input| Projects'!$AG722),""))),"")</f>
        <v/>
      </c>
      <c r="AV722" s="186" t="str">
        <f>IFERROR(IF('Input| Overheads'!$C$42="Direct costs",SUMPRODUCT(--('Input| Projects'!$AD722="Yes"),'Calc| Overheads Allocation'!E$9,'Calc| Project Costs'!X722),IF('Input| Overheads'!$C$42="Internal labour",SUMPRODUCT(--('Input| Projects'!$AD722="Yes"),'Calc| Overheads Allocation'!E$9,'Calc| Project Costs'!X722,'Input| Projects'!$Y722),IF('Input| Overheads'!$C$42="DNSP defined",SUMPRODUCT(--('Input| Projects'!$AD722="Yes"),'Calc| Overheads Allocation'!E$62,'Input| Projects'!$AG722),""))),"")</f>
        <v/>
      </c>
      <c r="AW722" s="186" t="str">
        <f>IFERROR(IF('Input| Overheads'!$C$42="Direct costs",SUMPRODUCT(--('Input| Projects'!$AD722="Yes"),'Calc| Overheads Allocation'!F$9,'Calc| Project Costs'!Y722),IF('Input| Overheads'!$C$42="Internal labour",SUMPRODUCT(--('Input| Projects'!$AD722="Yes"),'Calc| Overheads Allocation'!F$9,'Calc| Project Costs'!Y722,'Input| Projects'!$Y722),IF('Input| Overheads'!$C$42="DNSP defined",SUMPRODUCT(--('Input| Projects'!$AD722="Yes"),'Calc| Overheads Allocation'!F$62,'Input| Projects'!$AG722),""))),"")</f>
        <v/>
      </c>
      <c r="AX722" s="186" t="str">
        <f>IFERROR(IF('Input| Overheads'!$C$42="Direct costs",SUMPRODUCT(--('Input| Projects'!$AD722="Yes"),'Calc| Overheads Allocation'!G$9,'Calc| Project Costs'!Z722),IF('Input| Overheads'!$C$42="Internal labour",SUMPRODUCT(--('Input| Projects'!$AD722="Yes"),'Calc| Overheads Allocation'!G$9,'Calc| Project Costs'!Z722,'Input| Projects'!$Y722),IF('Input| Overheads'!$C$42="DNSP defined",SUMPRODUCT(--('Input| Projects'!$AD722="Yes"),'Calc| Overheads Allocation'!G$62,'Input| Projects'!$AG722),""))),"")</f>
        <v/>
      </c>
      <c r="AY722" s="186" t="str">
        <f>IFERROR(IF('Input| Overheads'!$C$42="Direct costs",SUMPRODUCT(--('Input| Projects'!$AD722="Yes"),'Calc| Overheads Allocation'!H$9,'Calc| Project Costs'!AA722),IF('Input| Overheads'!$C$42="Internal labour",SUMPRODUCT(--('Input| Projects'!$AD722="Yes"),'Calc| Overheads Allocation'!H$9,'Calc| Project Costs'!AA722,'Input| Projects'!$Y722),IF('Input| Overheads'!$C$42="DNSP defined",SUMPRODUCT(--('Input| Projects'!$AD722="Yes"),'Calc| Overheads Allocation'!H$62,'Input| Projects'!$AG722),""))),"")</f>
        <v/>
      </c>
      <c r="AZ722" s="186" t="str">
        <f>IFERROR(IF('Input| Overheads'!$C$42="Direct costs",SUMPRODUCT(--('Input| Projects'!$AD722="Yes"),'Calc| Overheads Allocation'!I$9,'Calc| Project Costs'!AB722),IF('Input| Overheads'!$C$42="Internal labour",SUMPRODUCT(--('Input| Projects'!$AD722="Yes"),'Calc| Overheads Allocation'!I$9,'Calc| Project Costs'!AB722,'Input| Projects'!$Y722),IF('Input| Overheads'!$C$42="DNSP defined",SUMPRODUCT(--('Input| Projects'!$AD722="Yes"),'Calc| Overheads Allocation'!I$62,'Input| Projects'!$AG722),""))),"")</f>
        <v/>
      </c>
      <c r="BA722" s="106"/>
      <c r="BB722" s="186">
        <f t="shared" si="361"/>
        <v>0</v>
      </c>
      <c r="BC722" s="186">
        <f t="shared" si="362"/>
        <v>0</v>
      </c>
      <c r="BD722" s="186">
        <f t="shared" si="363"/>
        <v>0</v>
      </c>
      <c r="BE722" s="186">
        <f t="shared" si="340"/>
        <v>0</v>
      </c>
      <c r="BF722" s="186">
        <f t="shared" si="341"/>
        <v>0</v>
      </c>
      <c r="BG722" s="186">
        <f t="shared" si="342"/>
        <v>0</v>
      </c>
      <c r="BH722" s="186">
        <f t="shared" si="343"/>
        <v>0</v>
      </c>
      <c r="BI722" s="97"/>
      <c r="BJ722" s="186" t="str">
        <f t="shared" si="344"/>
        <v/>
      </c>
      <c r="BK722" s="186" t="str">
        <f t="shared" si="345"/>
        <v/>
      </c>
      <c r="BL722" s="186" t="str">
        <f t="shared" si="346"/>
        <v/>
      </c>
      <c r="BM722" s="186" t="str">
        <f t="shared" si="347"/>
        <v/>
      </c>
      <c r="BN722" s="186" t="str">
        <f t="shared" si="348"/>
        <v/>
      </c>
      <c r="BO722" s="186" t="str">
        <f t="shared" si="349"/>
        <v/>
      </c>
      <c r="BP722" s="186" t="str">
        <f t="shared" si="350"/>
        <v/>
      </c>
      <c r="BQ722" s="97"/>
      <c r="BR722" s="186">
        <f t="shared" si="351"/>
        <v>0</v>
      </c>
      <c r="BS722" s="186">
        <f t="shared" si="352"/>
        <v>0</v>
      </c>
      <c r="BT722" s="222">
        <f t="shared" si="353"/>
        <v>0</v>
      </c>
      <c r="BU722" s="222">
        <f t="shared" si="354"/>
        <v>0</v>
      </c>
      <c r="BV722" s="222">
        <f t="shared" si="355"/>
        <v>0</v>
      </c>
      <c r="BW722" s="222">
        <f t="shared" si="356"/>
        <v>0</v>
      </c>
      <c r="BX722" s="222">
        <f t="shared" si="357"/>
        <v>0</v>
      </c>
      <c r="BY722" s="106"/>
      <c r="BZ722" s="197" t="str">
        <f>IF(SUMIF('Input| Projects'!$AS$8:$CP$8,"Dx",'Input| Projects'!$AS722:$CP722)=0,"",SUMIF('Input| Projects'!$AS$8:$CP$8,"Dx",'Input| Projects'!$AS722:$CP722))</f>
        <v/>
      </c>
      <c r="CA722" s="197" t="str">
        <f>IF(SUMIF('Input| Projects'!$AS$8:$CP$8,"Tx",'Input| Projects'!$AS722:$CP722)=0,"",SUMIF('Input| Projects'!$AS$8:$CP$8,"Tx",'Input| Projects'!$AS722:$CP722))</f>
        <v/>
      </c>
      <c r="CB722" s="150" t="str">
        <f t="shared" si="364"/>
        <v/>
      </c>
    </row>
    <row r="723" spans="2:80" x14ac:dyDescent="0.2">
      <c r="B723" s="201">
        <f>IFERROR('Input| Projects'!B723,"")</f>
        <v>714</v>
      </c>
      <c r="C723" s="42" t="str">
        <f>IFERROR(IF('Input| Projects'!C723="","",'Input| Projects'!C723),"")</f>
        <v/>
      </c>
      <c r="D723" s="42" t="str">
        <f>IFERROR(IF('Input| Projects'!D723="","",'Input| Projects'!D723),"")</f>
        <v/>
      </c>
      <c r="E723" s="104"/>
      <c r="F723" s="190">
        <f>IFERROR('Input| Projects'!I723*'Input| Escalations'!$K$19,"")</f>
        <v>0</v>
      </c>
      <c r="G723" s="190">
        <f>IFERROR('Input| Projects'!J723*'Input| Escalations'!$K$19,"")</f>
        <v>0</v>
      </c>
      <c r="H723" s="190">
        <f>IFERROR('Input| Projects'!K723*'Input| Escalations'!$K$19,"")</f>
        <v>0</v>
      </c>
      <c r="I723" s="190">
        <f>IFERROR('Input| Projects'!L723*'Input| Escalations'!$K$19,"")</f>
        <v>0</v>
      </c>
      <c r="J723" s="190">
        <f>IFERROR('Input| Projects'!M723*'Input| Escalations'!$K$19,"")</f>
        <v>0</v>
      </c>
      <c r="K723" s="190">
        <f>IFERROR('Input| Projects'!N723*'Input| Escalations'!$K$19,"")</f>
        <v>0</v>
      </c>
      <c r="L723" s="190">
        <f>IFERROR('Input| Projects'!O723*'Input| Escalations'!$K$19,"")</f>
        <v>0</v>
      </c>
      <c r="M723" s="150" t="str">
        <f>IF(ABS(SUM(F723:L723)-(SUM('Input| Projects'!I723:O723)*'Input| Escalations'!$K$19))&lt;0.0000001,"",1)</f>
        <v/>
      </c>
      <c r="N723" s="192">
        <f>'Input| Projects'!$Y723*INDEX('Input| Escalations'!$H$33:$N$33,MATCH('Calc| Project Costs'!N$9,'Input| Escalations'!$H$23:$N$23,0))+'Input| Projects'!$Z723*INDEX('Input| Escalations'!$H$34:$N$34,MATCH('Calc| Project Costs'!N$9,'Input| Escalations'!$H$23:$N$23,0))+'Input| Projects'!$AA723*INDEX('Input| Escalations'!$H$35:$N$35,MATCH('Calc| Project Costs'!N$9,'Input| Escalations'!$H$23:$N$23,0))+1</f>
        <v>1</v>
      </c>
      <c r="O723" s="192">
        <f>'Input| Projects'!$Y723*INDEX('Input| Escalations'!$H$33:$N$33,MATCH('Calc| Project Costs'!O$9,'Input| Escalations'!$H$23:$N$23,0))+'Input| Projects'!$Z723*INDEX('Input| Escalations'!$H$34:$N$34,MATCH('Calc| Project Costs'!O$9,'Input| Escalations'!$H$23:$N$23,0))+'Input| Projects'!$AA723*INDEX('Input| Escalations'!$H$35:$N$35,MATCH('Calc| Project Costs'!O$9,'Input| Escalations'!$H$23:$N$23,0))+1</f>
        <v>1</v>
      </c>
      <c r="P723" s="192">
        <f>'Input| Projects'!$Y723*INDEX('Input| Escalations'!$H$33:$N$33,MATCH('Calc| Project Costs'!P$9,'Input| Escalations'!$H$23:$N$23,0))+'Input| Projects'!$Z723*INDEX('Input| Escalations'!$H$34:$N$34,MATCH('Calc| Project Costs'!P$9,'Input| Escalations'!$H$23:$N$23,0))+'Input| Projects'!$AA723*INDEX('Input| Escalations'!$H$35:$N$35,MATCH('Calc| Project Costs'!P$9,'Input| Escalations'!$H$23:$N$23,0))+1</f>
        <v>1</v>
      </c>
      <c r="Q723" s="192">
        <f>'Input| Projects'!$Y723*INDEX('Input| Escalations'!$H$33:$N$33,MATCH('Calc| Project Costs'!Q$9,'Input| Escalations'!$H$23:$N$23,0))+'Input| Projects'!$Z723*INDEX('Input| Escalations'!$H$34:$N$34,MATCH('Calc| Project Costs'!Q$9,'Input| Escalations'!$H$23:$N$23,0))+'Input| Projects'!$AA723*INDEX('Input| Escalations'!$H$35:$N$35,MATCH('Calc| Project Costs'!Q$9,'Input| Escalations'!$H$23:$N$23,0))+1</f>
        <v>1</v>
      </c>
      <c r="R723" s="192">
        <f>'Input| Projects'!$Y723*INDEX('Input| Escalations'!$H$33:$N$33,MATCH('Calc| Project Costs'!R$9,'Input| Escalations'!$H$23:$N$23,0))+'Input| Projects'!$Z723*INDEX('Input| Escalations'!$H$34:$N$34,MATCH('Calc| Project Costs'!R$9,'Input| Escalations'!$H$23:$N$23,0))+'Input| Projects'!$AA723*INDEX('Input| Escalations'!$H$35:$N$35,MATCH('Calc| Project Costs'!R$9,'Input| Escalations'!$H$23:$N$23,0))+1</f>
        <v>1</v>
      </c>
      <c r="S723" s="192">
        <f>'Input| Projects'!$Y723*INDEX('Input| Escalations'!$H$33:$N$33,MATCH('Calc| Project Costs'!S$9,'Input| Escalations'!$H$23:$N$23,0))+'Input| Projects'!$Z723*INDEX('Input| Escalations'!$H$34:$N$34,MATCH('Calc| Project Costs'!S$9,'Input| Escalations'!$H$23:$N$23,0))+'Input| Projects'!$AA723*INDEX('Input| Escalations'!$H$35:$N$35,MATCH('Calc| Project Costs'!S$9,'Input| Escalations'!$H$23:$N$23,0))+1</f>
        <v>1</v>
      </c>
      <c r="T723" s="192">
        <f>'Input| Projects'!$Y723*INDEX('Input| Escalations'!$H$33:$N$33,MATCH('Calc| Project Costs'!T$9,'Input| Escalations'!$H$23:$N$23,0))+'Input| Projects'!$Z723*INDEX('Input| Escalations'!$H$34:$N$34,MATCH('Calc| Project Costs'!T$9,'Input| Escalations'!$H$23:$N$23,0))+'Input| Projects'!$AA723*INDEX('Input| Escalations'!$H$35:$N$35,MATCH('Calc| Project Costs'!T$9,'Input| Escalations'!$H$23:$N$23,0))+1</f>
        <v>1</v>
      </c>
      <c r="U723" s="106"/>
      <c r="V723" s="186">
        <f t="shared" si="358"/>
        <v>0</v>
      </c>
      <c r="W723" s="186">
        <f t="shared" si="359"/>
        <v>0</v>
      </c>
      <c r="X723" s="186">
        <f t="shared" si="360"/>
        <v>0</v>
      </c>
      <c r="Y723" s="186">
        <f t="shared" si="336"/>
        <v>0</v>
      </c>
      <c r="Z723" s="186">
        <f t="shared" si="337"/>
        <v>0</v>
      </c>
      <c r="AA723" s="186">
        <f t="shared" si="338"/>
        <v>0</v>
      </c>
      <c r="AB723" s="186">
        <f t="shared" si="339"/>
        <v>0</v>
      </c>
      <c r="AC723" s="106"/>
      <c r="AD723" s="186">
        <f>'Input| Projects'!Q723*N723*'Input| Escalations'!$K$19</f>
        <v>0</v>
      </c>
      <c r="AE723" s="186">
        <f>'Input| Projects'!R723*O723*'Input| Escalations'!$K$19</f>
        <v>0</v>
      </c>
      <c r="AF723" s="186">
        <f>'Input| Projects'!S723*P723*'Input| Escalations'!$K$19</f>
        <v>0</v>
      </c>
      <c r="AG723" s="186">
        <f>'Input| Projects'!T723*Q723*'Input| Escalations'!$K$19</f>
        <v>0</v>
      </c>
      <c r="AH723" s="186">
        <f>'Input| Projects'!U723*R723*'Input| Escalations'!$K$19</f>
        <v>0</v>
      </c>
      <c r="AI723" s="186">
        <f>'Input| Projects'!V723*S723*'Input| Escalations'!$K$19</f>
        <v>0</v>
      </c>
      <c r="AJ723" s="186">
        <f>'Input| Projects'!W723*T723*'Input| Escalations'!$K$19</f>
        <v>0</v>
      </c>
      <c r="AK723" s="106"/>
      <c r="AL723" s="186" t="str">
        <f>IFERROR(IF('Input| Overheads'!$C$42="Direct costs",SUMPRODUCT(--('Input| Projects'!$AC723="Yes"),'Calc| Overheads Allocation'!C$8,'Calc| Project Costs'!V723),IF('Input| Overheads'!$C$42="Internal labour",SUMPRODUCT(--('Input| Projects'!$AC723="Yes"),'Calc| Overheads Allocation'!C$8,'Calc| Project Costs'!V723,'Input| Projects'!$Y723),IF('Input| Overheads'!$C$42="DNSP defined",SUMPRODUCT(--('Input| Projects'!$AC723="Yes"),'Calc| Overheads Allocation'!C$61,'Input| Projects'!$AF723),""))),"")</f>
        <v/>
      </c>
      <c r="AM723" s="186" t="str">
        <f>IFERROR(IF('Input| Overheads'!$C$42="Direct costs",SUMPRODUCT(--('Input| Projects'!$AC723="Yes"),'Calc| Overheads Allocation'!D$8,'Calc| Project Costs'!W723),IF('Input| Overheads'!$C$42="Internal labour",SUMPRODUCT(--('Input| Projects'!$AC723="Yes"),'Calc| Overheads Allocation'!D$8,'Calc| Project Costs'!W723,'Input| Projects'!$Y723),IF('Input| Overheads'!$C$42="DNSP defined",SUMPRODUCT(--('Input| Projects'!$AC723="Yes"),'Calc| Overheads Allocation'!D$61,'Input| Projects'!$AF723),""))),"")</f>
        <v/>
      </c>
      <c r="AN723" s="186" t="str">
        <f>IFERROR(IF('Input| Overheads'!$C$42="Direct costs",SUMPRODUCT(--('Input| Projects'!$AC723="Yes"),'Calc| Overheads Allocation'!E$8,'Calc| Project Costs'!X723),IF('Input| Overheads'!$C$42="Internal labour",SUMPRODUCT(--('Input| Projects'!$AC723="Yes"),'Calc| Overheads Allocation'!E$8,'Calc| Project Costs'!X723,'Input| Projects'!$Y723),IF('Input| Overheads'!$C$42="DNSP defined",SUMPRODUCT(--('Input| Projects'!$AC723="Yes"),'Calc| Overheads Allocation'!E$61,'Input| Projects'!$AF723),""))),"")</f>
        <v/>
      </c>
      <c r="AO723" s="186" t="str">
        <f>IFERROR(IF('Input| Overheads'!$C$42="Direct costs",SUMPRODUCT(--('Input| Projects'!$AC723="Yes"),'Calc| Overheads Allocation'!F$8,'Calc| Project Costs'!Y723),IF('Input| Overheads'!$C$42="Internal labour",SUMPRODUCT(--('Input| Projects'!$AC723="Yes"),'Calc| Overheads Allocation'!F$8,'Calc| Project Costs'!Y723,'Input| Projects'!$Y723),IF('Input| Overheads'!$C$42="DNSP defined",SUMPRODUCT(--('Input| Projects'!$AC723="Yes"),'Calc| Overheads Allocation'!F$61,'Input| Projects'!$AF723),""))),"")</f>
        <v/>
      </c>
      <c r="AP723" s="186" t="str">
        <f>IFERROR(IF('Input| Overheads'!$C$42="Direct costs",SUMPRODUCT(--('Input| Projects'!$AC723="Yes"),'Calc| Overheads Allocation'!G$8,'Calc| Project Costs'!Z723),IF('Input| Overheads'!$C$42="Internal labour",SUMPRODUCT(--('Input| Projects'!$AC723="Yes"),'Calc| Overheads Allocation'!G$8,'Calc| Project Costs'!Z723,'Input| Projects'!$Y723),IF('Input| Overheads'!$C$42="DNSP defined",SUMPRODUCT(--('Input| Projects'!$AC723="Yes"),'Calc| Overheads Allocation'!G$61,'Input| Projects'!$AF723),""))),"")</f>
        <v/>
      </c>
      <c r="AQ723" s="186" t="str">
        <f>IFERROR(IF('Input| Overheads'!$C$42="Direct costs",SUMPRODUCT(--('Input| Projects'!$AC723="Yes"),'Calc| Overheads Allocation'!H$8,'Calc| Project Costs'!AA723),IF('Input| Overheads'!$C$42="Internal labour",SUMPRODUCT(--('Input| Projects'!$AC723="Yes"),'Calc| Overheads Allocation'!H$8,'Calc| Project Costs'!AA723,'Input| Projects'!$Y723),IF('Input| Overheads'!$C$42="DNSP defined",SUMPRODUCT(--('Input| Projects'!$AC723="Yes"),'Calc| Overheads Allocation'!H$61,'Input| Projects'!$AF723),""))),"")</f>
        <v/>
      </c>
      <c r="AR723" s="186" t="str">
        <f>IFERROR(IF('Input| Overheads'!$C$42="Direct costs",SUMPRODUCT(--('Input| Projects'!$AC723="Yes"),'Calc| Overheads Allocation'!I$8,'Calc| Project Costs'!AB723),IF('Input| Overheads'!$C$42="Internal labour",SUMPRODUCT(--('Input| Projects'!$AC723="Yes"),'Calc| Overheads Allocation'!I$8,'Calc| Project Costs'!AB723,'Input| Projects'!$Y723),IF('Input| Overheads'!$C$42="DNSP defined",SUMPRODUCT(--('Input| Projects'!$AC723="Yes"),'Calc| Overheads Allocation'!I$61,'Input| Projects'!$AF723),""))),"")</f>
        <v/>
      </c>
      <c r="AS723" s="106"/>
      <c r="AT723" s="186" t="str">
        <f>IFERROR(IF('Input| Overheads'!$C$42="Direct costs",SUMPRODUCT(--('Input| Projects'!$AD723="Yes"),'Calc| Overheads Allocation'!C$9,'Calc| Project Costs'!V723),IF('Input| Overheads'!$C$42="Internal labour",SUMPRODUCT(--('Input| Projects'!$AD723="Yes"),'Calc| Overheads Allocation'!C$9,'Calc| Project Costs'!V723,'Input| Projects'!$Y723),IF('Input| Overheads'!$C$42="DNSP defined",SUMPRODUCT(--('Input| Projects'!$AD723="Yes"),'Calc| Overheads Allocation'!C$62,'Input| Projects'!$AG723),""))),"")</f>
        <v/>
      </c>
      <c r="AU723" s="186" t="str">
        <f>IFERROR(IF('Input| Overheads'!$C$42="Direct costs",SUMPRODUCT(--('Input| Projects'!$AD723="Yes"),'Calc| Overheads Allocation'!D$9,'Calc| Project Costs'!W723),IF('Input| Overheads'!$C$42="Internal labour",SUMPRODUCT(--('Input| Projects'!$AD723="Yes"),'Calc| Overheads Allocation'!D$9,'Calc| Project Costs'!W723,'Input| Projects'!$Y723),IF('Input| Overheads'!$C$42="DNSP defined",SUMPRODUCT(--('Input| Projects'!$AD723="Yes"),'Calc| Overheads Allocation'!D$62,'Input| Projects'!$AG723),""))),"")</f>
        <v/>
      </c>
      <c r="AV723" s="186" t="str">
        <f>IFERROR(IF('Input| Overheads'!$C$42="Direct costs",SUMPRODUCT(--('Input| Projects'!$AD723="Yes"),'Calc| Overheads Allocation'!E$9,'Calc| Project Costs'!X723),IF('Input| Overheads'!$C$42="Internal labour",SUMPRODUCT(--('Input| Projects'!$AD723="Yes"),'Calc| Overheads Allocation'!E$9,'Calc| Project Costs'!X723,'Input| Projects'!$Y723),IF('Input| Overheads'!$C$42="DNSP defined",SUMPRODUCT(--('Input| Projects'!$AD723="Yes"),'Calc| Overheads Allocation'!E$62,'Input| Projects'!$AG723),""))),"")</f>
        <v/>
      </c>
      <c r="AW723" s="186" t="str">
        <f>IFERROR(IF('Input| Overheads'!$C$42="Direct costs",SUMPRODUCT(--('Input| Projects'!$AD723="Yes"),'Calc| Overheads Allocation'!F$9,'Calc| Project Costs'!Y723),IF('Input| Overheads'!$C$42="Internal labour",SUMPRODUCT(--('Input| Projects'!$AD723="Yes"),'Calc| Overheads Allocation'!F$9,'Calc| Project Costs'!Y723,'Input| Projects'!$Y723),IF('Input| Overheads'!$C$42="DNSP defined",SUMPRODUCT(--('Input| Projects'!$AD723="Yes"),'Calc| Overheads Allocation'!F$62,'Input| Projects'!$AG723),""))),"")</f>
        <v/>
      </c>
      <c r="AX723" s="186" t="str">
        <f>IFERROR(IF('Input| Overheads'!$C$42="Direct costs",SUMPRODUCT(--('Input| Projects'!$AD723="Yes"),'Calc| Overheads Allocation'!G$9,'Calc| Project Costs'!Z723),IF('Input| Overheads'!$C$42="Internal labour",SUMPRODUCT(--('Input| Projects'!$AD723="Yes"),'Calc| Overheads Allocation'!G$9,'Calc| Project Costs'!Z723,'Input| Projects'!$Y723),IF('Input| Overheads'!$C$42="DNSP defined",SUMPRODUCT(--('Input| Projects'!$AD723="Yes"),'Calc| Overheads Allocation'!G$62,'Input| Projects'!$AG723),""))),"")</f>
        <v/>
      </c>
      <c r="AY723" s="186" t="str">
        <f>IFERROR(IF('Input| Overheads'!$C$42="Direct costs",SUMPRODUCT(--('Input| Projects'!$AD723="Yes"),'Calc| Overheads Allocation'!H$9,'Calc| Project Costs'!AA723),IF('Input| Overheads'!$C$42="Internal labour",SUMPRODUCT(--('Input| Projects'!$AD723="Yes"),'Calc| Overheads Allocation'!H$9,'Calc| Project Costs'!AA723,'Input| Projects'!$Y723),IF('Input| Overheads'!$C$42="DNSP defined",SUMPRODUCT(--('Input| Projects'!$AD723="Yes"),'Calc| Overheads Allocation'!H$62,'Input| Projects'!$AG723),""))),"")</f>
        <v/>
      </c>
      <c r="AZ723" s="186" t="str">
        <f>IFERROR(IF('Input| Overheads'!$C$42="Direct costs",SUMPRODUCT(--('Input| Projects'!$AD723="Yes"),'Calc| Overheads Allocation'!I$9,'Calc| Project Costs'!AB723),IF('Input| Overheads'!$C$42="Internal labour",SUMPRODUCT(--('Input| Projects'!$AD723="Yes"),'Calc| Overheads Allocation'!I$9,'Calc| Project Costs'!AB723,'Input| Projects'!$Y723),IF('Input| Overheads'!$C$42="DNSP defined",SUMPRODUCT(--('Input| Projects'!$AD723="Yes"),'Calc| Overheads Allocation'!I$62,'Input| Projects'!$AG723),""))),"")</f>
        <v/>
      </c>
      <c r="BA723" s="106"/>
      <c r="BB723" s="186">
        <f t="shared" si="361"/>
        <v>0</v>
      </c>
      <c r="BC723" s="186">
        <f t="shared" si="362"/>
        <v>0</v>
      </c>
      <c r="BD723" s="186">
        <f t="shared" si="363"/>
        <v>0</v>
      </c>
      <c r="BE723" s="186">
        <f t="shared" si="340"/>
        <v>0</v>
      </c>
      <c r="BF723" s="186">
        <f t="shared" si="341"/>
        <v>0</v>
      </c>
      <c r="BG723" s="186">
        <f t="shared" si="342"/>
        <v>0</v>
      </c>
      <c r="BH723" s="186">
        <f t="shared" si="343"/>
        <v>0</v>
      </c>
      <c r="BI723" s="97"/>
      <c r="BJ723" s="186" t="str">
        <f t="shared" si="344"/>
        <v/>
      </c>
      <c r="BK723" s="186" t="str">
        <f t="shared" si="345"/>
        <v/>
      </c>
      <c r="BL723" s="186" t="str">
        <f t="shared" si="346"/>
        <v/>
      </c>
      <c r="BM723" s="186" t="str">
        <f t="shared" si="347"/>
        <v/>
      </c>
      <c r="BN723" s="186" t="str">
        <f t="shared" si="348"/>
        <v/>
      </c>
      <c r="BO723" s="186" t="str">
        <f t="shared" si="349"/>
        <v/>
      </c>
      <c r="BP723" s="186" t="str">
        <f t="shared" si="350"/>
        <v/>
      </c>
      <c r="BQ723" s="97"/>
      <c r="BR723" s="186">
        <f t="shared" si="351"/>
        <v>0</v>
      </c>
      <c r="BS723" s="186">
        <f t="shared" si="352"/>
        <v>0</v>
      </c>
      <c r="BT723" s="222">
        <f t="shared" si="353"/>
        <v>0</v>
      </c>
      <c r="BU723" s="222">
        <f t="shared" si="354"/>
        <v>0</v>
      </c>
      <c r="BV723" s="222">
        <f t="shared" si="355"/>
        <v>0</v>
      </c>
      <c r="BW723" s="222">
        <f t="shared" si="356"/>
        <v>0</v>
      </c>
      <c r="BX723" s="222">
        <f t="shared" si="357"/>
        <v>0</v>
      </c>
      <c r="BY723" s="106"/>
      <c r="BZ723" s="197" t="str">
        <f>IF(SUMIF('Input| Projects'!$AS$8:$CP$8,"Dx",'Input| Projects'!$AS723:$CP723)=0,"",SUMIF('Input| Projects'!$AS$8:$CP$8,"Dx",'Input| Projects'!$AS723:$CP723))</f>
        <v/>
      </c>
      <c r="CA723" s="197" t="str">
        <f>IF(SUMIF('Input| Projects'!$AS$8:$CP$8,"Tx",'Input| Projects'!$AS723:$CP723)=0,"",SUMIF('Input| Projects'!$AS$8:$CP$8,"Tx",'Input| Projects'!$AS723:$CP723))</f>
        <v/>
      </c>
      <c r="CB723" s="150" t="str">
        <f t="shared" si="364"/>
        <v/>
      </c>
    </row>
    <row r="724" spans="2:80" x14ac:dyDescent="0.2">
      <c r="B724" s="201">
        <f>IFERROR('Input| Projects'!B724,"")</f>
        <v>715</v>
      </c>
      <c r="C724" s="42" t="str">
        <f>IFERROR(IF('Input| Projects'!C724="","",'Input| Projects'!C724),"")</f>
        <v/>
      </c>
      <c r="D724" s="42" t="str">
        <f>IFERROR(IF('Input| Projects'!D724="","",'Input| Projects'!D724),"")</f>
        <v/>
      </c>
      <c r="E724" s="104"/>
      <c r="F724" s="190">
        <f>IFERROR('Input| Projects'!I724*'Input| Escalations'!$K$19,"")</f>
        <v>0</v>
      </c>
      <c r="G724" s="190">
        <f>IFERROR('Input| Projects'!J724*'Input| Escalations'!$K$19,"")</f>
        <v>0</v>
      </c>
      <c r="H724" s="190">
        <f>IFERROR('Input| Projects'!K724*'Input| Escalations'!$K$19,"")</f>
        <v>0</v>
      </c>
      <c r="I724" s="190">
        <f>IFERROR('Input| Projects'!L724*'Input| Escalations'!$K$19,"")</f>
        <v>0</v>
      </c>
      <c r="J724" s="190">
        <f>IFERROR('Input| Projects'!M724*'Input| Escalations'!$K$19,"")</f>
        <v>0</v>
      </c>
      <c r="K724" s="190">
        <f>IFERROR('Input| Projects'!N724*'Input| Escalations'!$K$19,"")</f>
        <v>0</v>
      </c>
      <c r="L724" s="190">
        <f>IFERROR('Input| Projects'!O724*'Input| Escalations'!$K$19,"")</f>
        <v>0</v>
      </c>
      <c r="M724" s="150" t="str">
        <f>IF(ABS(SUM(F724:L724)-(SUM('Input| Projects'!I724:O724)*'Input| Escalations'!$K$19))&lt;0.0000001,"",1)</f>
        <v/>
      </c>
      <c r="N724" s="192">
        <f>'Input| Projects'!$Y724*INDEX('Input| Escalations'!$H$33:$N$33,MATCH('Calc| Project Costs'!N$9,'Input| Escalations'!$H$23:$N$23,0))+'Input| Projects'!$Z724*INDEX('Input| Escalations'!$H$34:$N$34,MATCH('Calc| Project Costs'!N$9,'Input| Escalations'!$H$23:$N$23,0))+'Input| Projects'!$AA724*INDEX('Input| Escalations'!$H$35:$N$35,MATCH('Calc| Project Costs'!N$9,'Input| Escalations'!$H$23:$N$23,0))+1</f>
        <v>1</v>
      </c>
      <c r="O724" s="192">
        <f>'Input| Projects'!$Y724*INDEX('Input| Escalations'!$H$33:$N$33,MATCH('Calc| Project Costs'!O$9,'Input| Escalations'!$H$23:$N$23,0))+'Input| Projects'!$Z724*INDEX('Input| Escalations'!$H$34:$N$34,MATCH('Calc| Project Costs'!O$9,'Input| Escalations'!$H$23:$N$23,0))+'Input| Projects'!$AA724*INDEX('Input| Escalations'!$H$35:$N$35,MATCH('Calc| Project Costs'!O$9,'Input| Escalations'!$H$23:$N$23,0))+1</f>
        <v>1</v>
      </c>
      <c r="P724" s="192">
        <f>'Input| Projects'!$Y724*INDEX('Input| Escalations'!$H$33:$N$33,MATCH('Calc| Project Costs'!P$9,'Input| Escalations'!$H$23:$N$23,0))+'Input| Projects'!$Z724*INDEX('Input| Escalations'!$H$34:$N$34,MATCH('Calc| Project Costs'!P$9,'Input| Escalations'!$H$23:$N$23,0))+'Input| Projects'!$AA724*INDEX('Input| Escalations'!$H$35:$N$35,MATCH('Calc| Project Costs'!P$9,'Input| Escalations'!$H$23:$N$23,0))+1</f>
        <v>1</v>
      </c>
      <c r="Q724" s="192">
        <f>'Input| Projects'!$Y724*INDEX('Input| Escalations'!$H$33:$N$33,MATCH('Calc| Project Costs'!Q$9,'Input| Escalations'!$H$23:$N$23,0))+'Input| Projects'!$Z724*INDEX('Input| Escalations'!$H$34:$N$34,MATCH('Calc| Project Costs'!Q$9,'Input| Escalations'!$H$23:$N$23,0))+'Input| Projects'!$AA724*INDEX('Input| Escalations'!$H$35:$N$35,MATCH('Calc| Project Costs'!Q$9,'Input| Escalations'!$H$23:$N$23,0))+1</f>
        <v>1</v>
      </c>
      <c r="R724" s="192">
        <f>'Input| Projects'!$Y724*INDEX('Input| Escalations'!$H$33:$N$33,MATCH('Calc| Project Costs'!R$9,'Input| Escalations'!$H$23:$N$23,0))+'Input| Projects'!$Z724*INDEX('Input| Escalations'!$H$34:$N$34,MATCH('Calc| Project Costs'!R$9,'Input| Escalations'!$H$23:$N$23,0))+'Input| Projects'!$AA724*INDEX('Input| Escalations'!$H$35:$N$35,MATCH('Calc| Project Costs'!R$9,'Input| Escalations'!$H$23:$N$23,0))+1</f>
        <v>1</v>
      </c>
      <c r="S724" s="192">
        <f>'Input| Projects'!$Y724*INDEX('Input| Escalations'!$H$33:$N$33,MATCH('Calc| Project Costs'!S$9,'Input| Escalations'!$H$23:$N$23,0))+'Input| Projects'!$Z724*INDEX('Input| Escalations'!$H$34:$N$34,MATCH('Calc| Project Costs'!S$9,'Input| Escalations'!$H$23:$N$23,0))+'Input| Projects'!$AA724*INDEX('Input| Escalations'!$H$35:$N$35,MATCH('Calc| Project Costs'!S$9,'Input| Escalations'!$H$23:$N$23,0))+1</f>
        <v>1</v>
      </c>
      <c r="T724" s="192">
        <f>'Input| Projects'!$Y724*INDEX('Input| Escalations'!$H$33:$N$33,MATCH('Calc| Project Costs'!T$9,'Input| Escalations'!$H$23:$N$23,0))+'Input| Projects'!$Z724*INDEX('Input| Escalations'!$H$34:$N$34,MATCH('Calc| Project Costs'!T$9,'Input| Escalations'!$H$23:$N$23,0))+'Input| Projects'!$AA724*INDEX('Input| Escalations'!$H$35:$N$35,MATCH('Calc| Project Costs'!T$9,'Input| Escalations'!$H$23:$N$23,0))+1</f>
        <v>1</v>
      </c>
      <c r="U724" s="106"/>
      <c r="V724" s="186">
        <f t="shared" si="358"/>
        <v>0</v>
      </c>
      <c r="W724" s="186">
        <f t="shared" si="359"/>
        <v>0</v>
      </c>
      <c r="X724" s="186">
        <f t="shared" si="360"/>
        <v>0</v>
      </c>
      <c r="Y724" s="186">
        <f t="shared" si="336"/>
        <v>0</v>
      </c>
      <c r="Z724" s="186">
        <f t="shared" si="337"/>
        <v>0</v>
      </c>
      <c r="AA724" s="186">
        <f t="shared" si="338"/>
        <v>0</v>
      </c>
      <c r="AB724" s="186">
        <f t="shared" si="339"/>
        <v>0</v>
      </c>
      <c r="AC724" s="106"/>
      <c r="AD724" s="186">
        <f>'Input| Projects'!Q724*N724*'Input| Escalations'!$K$19</f>
        <v>0</v>
      </c>
      <c r="AE724" s="186">
        <f>'Input| Projects'!R724*O724*'Input| Escalations'!$K$19</f>
        <v>0</v>
      </c>
      <c r="AF724" s="186">
        <f>'Input| Projects'!S724*P724*'Input| Escalations'!$K$19</f>
        <v>0</v>
      </c>
      <c r="AG724" s="186">
        <f>'Input| Projects'!T724*Q724*'Input| Escalations'!$K$19</f>
        <v>0</v>
      </c>
      <c r="AH724" s="186">
        <f>'Input| Projects'!U724*R724*'Input| Escalations'!$K$19</f>
        <v>0</v>
      </c>
      <c r="AI724" s="186">
        <f>'Input| Projects'!V724*S724*'Input| Escalations'!$K$19</f>
        <v>0</v>
      </c>
      <c r="AJ724" s="186">
        <f>'Input| Projects'!W724*T724*'Input| Escalations'!$K$19</f>
        <v>0</v>
      </c>
      <c r="AK724" s="106"/>
      <c r="AL724" s="186" t="str">
        <f>IFERROR(IF('Input| Overheads'!$C$42="Direct costs",SUMPRODUCT(--('Input| Projects'!$AC724="Yes"),'Calc| Overheads Allocation'!C$8,'Calc| Project Costs'!V724),IF('Input| Overheads'!$C$42="Internal labour",SUMPRODUCT(--('Input| Projects'!$AC724="Yes"),'Calc| Overheads Allocation'!C$8,'Calc| Project Costs'!V724,'Input| Projects'!$Y724),IF('Input| Overheads'!$C$42="DNSP defined",SUMPRODUCT(--('Input| Projects'!$AC724="Yes"),'Calc| Overheads Allocation'!C$61,'Input| Projects'!$AF724),""))),"")</f>
        <v/>
      </c>
      <c r="AM724" s="186" t="str">
        <f>IFERROR(IF('Input| Overheads'!$C$42="Direct costs",SUMPRODUCT(--('Input| Projects'!$AC724="Yes"),'Calc| Overheads Allocation'!D$8,'Calc| Project Costs'!W724),IF('Input| Overheads'!$C$42="Internal labour",SUMPRODUCT(--('Input| Projects'!$AC724="Yes"),'Calc| Overheads Allocation'!D$8,'Calc| Project Costs'!W724,'Input| Projects'!$Y724),IF('Input| Overheads'!$C$42="DNSP defined",SUMPRODUCT(--('Input| Projects'!$AC724="Yes"),'Calc| Overheads Allocation'!D$61,'Input| Projects'!$AF724),""))),"")</f>
        <v/>
      </c>
      <c r="AN724" s="186" t="str">
        <f>IFERROR(IF('Input| Overheads'!$C$42="Direct costs",SUMPRODUCT(--('Input| Projects'!$AC724="Yes"),'Calc| Overheads Allocation'!E$8,'Calc| Project Costs'!X724),IF('Input| Overheads'!$C$42="Internal labour",SUMPRODUCT(--('Input| Projects'!$AC724="Yes"),'Calc| Overheads Allocation'!E$8,'Calc| Project Costs'!X724,'Input| Projects'!$Y724),IF('Input| Overheads'!$C$42="DNSP defined",SUMPRODUCT(--('Input| Projects'!$AC724="Yes"),'Calc| Overheads Allocation'!E$61,'Input| Projects'!$AF724),""))),"")</f>
        <v/>
      </c>
      <c r="AO724" s="186" t="str">
        <f>IFERROR(IF('Input| Overheads'!$C$42="Direct costs",SUMPRODUCT(--('Input| Projects'!$AC724="Yes"),'Calc| Overheads Allocation'!F$8,'Calc| Project Costs'!Y724),IF('Input| Overheads'!$C$42="Internal labour",SUMPRODUCT(--('Input| Projects'!$AC724="Yes"),'Calc| Overheads Allocation'!F$8,'Calc| Project Costs'!Y724,'Input| Projects'!$Y724),IF('Input| Overheads'!$C$42="DNSP defined",SUMPRODUCT(--('Input| Projects'!$AC724="Yes"),'Calc| Overheads Allocation'!F$61,'Input| Projects'!$AF724),""))),"")</f>
        <v/>
      </c>
      <c r="AP724" s="186" t="str">
        <f>IFERROR(IF('Input| Overheads'!$C$42="Direct costs",SUMPRODUCT(--('Input| Projects'!$AC724="Yes"),'Calc| Overheads Allocation'!G$8,'Calc| Project Costs'!Z724),IF('Input| Overheads'!$C$42="Internal labour",SUMPRODUCT(--('Input| Projects'!$AC724="Yes"),'Calc| Overheads Allocation'!G$8,'Calc| Project Costs'!Z724,'Input| Projects'!$Y724),IF('Input| Overheads'!$C$42="DNSP defined",SUMPRODUCT(--('Input| Projects'!$AC724="Yes"),'Calc| Overheads Allocation'!G$61,'Input| Projects'!$AF724),""))),"")</f>
        <v/>
      </c>
      <c r="AQ724" s="186" t="str">
        <f>IFERROR(IF('Input| Overheads'!$C$42="Direct costs",SUMPRODUCT(--('Input| Projects'!$AC724="Yes"),'Calc| Overheads Allocation'!H$8,'Calc| Project Costs'!AA724),IF('Input| Overheads'!$C$42="Internal labour",SUMPRODUCT(--('Input| Projects'!$AC724="Yes"),'Calc| Overheads Allocation'!H$8,'Calc| Project Costs'!AA724,'Input| Projects'!$Y724),IF('Input| Overheads'!$C$42="DNSP defined",SUMPRODUCT(--('Input| Projects'!$AC724="Yes"),'Calc| Overheads Allocation'!H$61,'Input| Projects'!$AF724),""))),"")</f>
        <v/>
      </c>
      <c r="AR724" s="186" t="str">
        <f>IFERROR(IF('Input| Overheads'!$C$42="Direct costs",SUMPRODUCT(--('Input| Projects'!$AC724="Yes"),'Calc| Overheads Allocation'!I$8,'Calc| Project Costs'!AB724),IF('Input| Overheads'!$C$42="Internal labour",SUMPRODUCT(--('Input| Projects'!$AC724="Yes"),'Calc| Overheads Allocation'!I$8,'Calc| Project Costs'!AB724,'Input| Projects'!$Y724),IF('Input| Overheads'!$C$42="DNSP defined",SUMPRODUCT(--('Input| Projects'!$AC724="Yes"),'Calc| Overheads Allocation'!I$61,'Input| Projects'!$AF724),""))),"")</f>
        <v/>
      </c>
      <c r="AS724" s="106"/>
      <c r="AT724" s="186" t="str">
        <f>IFERROR(IF('Input| Overheads'!$C$42="Direct costs",SUMPRODUCT(--('Input| Projects'!$AD724="Yes"),'Calc| Overheads Allocation'!C$9,'Calc| Project Costs'!V724),IF('Input| Overheads'!$C$42="Internal labour",SUMPRODUCT(--('Input| Projects'!$AD724="Yes"),'Calc| Overheads Allocation'!C$9,'Calc| Project Costs'!V724,'Input| Projects'!$Y724),IF('Input| Overheads'!$C$42="DNSP defined",SUMPRODUCT(--('Input| Projects'!$AD724="Yes"),'Calc| Overheads Allocation'!C$62,'Input| Projects'!$AG724),""))),"")</f>
        <v/>
      </c>
      <c r="AU724" s="186" t="str">
        <f>IFERROR(IF('Input| Overheads'!$C$42="Direct costs",SUMPRODUCT(--('Input| Projects'!$AD724="Yes"),'Calc| Overheads Allocation'!D$9,'Calc| Project Costs'!W724),IF('Input| Overheads'!$C$42="Internal labour",SUMPRODUCT(--('Input| Projects'!$AD724="Yes"),'Calc| Overheads Allocation'!D$9,'Calc| Project Costs'!W724,'Input| Projects'!$Y724),IF('Input| Overheads'!$C$42="DNSP defined",SUMPRODUCT(--('Input| Projects'!$AD724="Yes"),'Calc| Overheads Allocation'!D$62,'Input| Projects'!$AG724),""))),"")</f>
        <v/>
      </c>
      <c r="AV724" s="186" t="str">
        <f>IFERROR(IF('Input| Overheads'!$C$42="Direct costs",SUMPRODUCT(--('Input| Projects'!$AD724="Yes"),'Calc| Overheads Allocation'!E$9,'Calc| Project Costs'!X724),IF('Input| Overheads'!$C$42="Internal labour",SUMPRODUCT(--('Input| Projects'!$AD724="Yes"),'Calc| Overheads Allocation'!E$9,'Calc| Project Costs'!X724,'Input| Projects'!$Y724),IF('Input| Overheads'!$C$42="DNSP defined",SUMPRODUCT(--('Input| Projects'!$AD724="Yes"),'Calc| Overheads Allocation'!E$62,'Input| Projects'!$AG724),""))),"")</f>
        <v/>
      </c>
      <c r="AW724" s="186" t="str">
        <f>IFERROR(IF('Input| Overheads'!$C$42="Direct costs",SUMPRODUCT(--('Input| Projects'!$AD724="Yes"),'Calc| Overheads Allocation'!F$9,'Calc| Project Costs'!Y724),IF('Input| Overheads'!$C$42="Internal labour",SUMPRODUCT(--('Input| Projects'!$AD724="Yes"),'Calc| Overheads Allocation'!F$9,'Calc| Project Costs'!Y724,'Input| Projects'!$Y724),IF('Input| Overheads'!$C$42="DNSP defined",SUMPRODUCT(--('Input| Projects'!$AD724="Yes"),'Calc| Overheads Allocation'!F$62,'Input| Projects'!$AG724),""))),"")</f>
        <v/>
      </c>
      <c r="AX724" s="186" t="str">
        <f>IFERROR(IF('Input| Overheads'!$C$42="Direct costs",SUMPRODUCT(--('Input| Projects'!$AD724="Yes"),'Calc| Overheads Allocation'!G$9,'Calc| Project Costs'!Z724),IF('Input| Overheads'!$C$42="Internal labour",SUMPRODUCT(--('Input| Projects'!$AD724="Yes"),'Calc| Overheads Allocation'!G$9,'Calc| Project Costs'!Z724,'Input| Projects'!$Y724),IF('Input| Overheads'!$C$42="DNSP defined",SUMPRODUCT(--('Input| Projects'!$AD724="Yes"),'Calc| Overheads Allocation'!G$62,'Input| Projects'!$AG724),""))),"")</f>
        <v/>
      </c>
      <c r="AY724" s="186" t="str">
        <f>IFERROR(IF('Input| Overheads'!$C$42="Direct costs",SUMPRODUCT(--('Input| Projects'!$AD724="Yes"),'Calc| Overheads Allocation'!H$9,'Calc| Project Costs'!AA724),IF('Input| Overheads'!$C$42="Internal labour",SUMPRODUCT(--('Input| Projects'!$AD724="Yes"),'Calc| Overheads Allocation'!H$9,'Calc| Project Costs'!AA724,'Input| Projects'!$Y724),IF('Input| Overheads'!$C$42="DNSP defined",SUMPRODUCT(--('Input| Projects'!$AD724="Yes"),'Calc| Overheads Allocation'!H$62,'Input| Projects'!$AG724),""))),"")</f>
        <v/>
      </c>
      <c r="AZ724" s="186" t="str">
        <f>IFERROR(IF('Input| Overheads'!$C$42="Direct costs",SUMPRODUCT(--('Input| Projects'!$AD724="Yes"),'Calc| Overheads Allocation'!I$9,'Calc| Project Costs'!AB724),IF('Input| Overheads'!$C$42="Internal labour",SUMPRODUCT(--('Input| Projects'!$AD724="Yes"),'Calc| Overheads Allocation'!I$9,'Calc| Project Costs'!AB724,'Input| Projects'!$Y724),IF('Input| Overheads'!$C$42="DNSP defined",SUMPRODUCT(--('Input| Projects'!$AD724="Yes"),'Calc| Overheads Allocation'!I$62,'Input| Projects'!$AG724),""))),"")</f>
        <v/>
      </c>
      <c r="BA724" s="106"/>
      <c r="BB724" s="186">
        <f t="shared" si="361"/>
        <v>0</v>
      </c>
      <c r="BC724" s="186">
        <f t="shared" si="362"/>
        <v>0</v>
      </c>
      <c r="BD724" s="186">
        <f t="shared" si="363"/>
        <v>0</v>
      </c>
      <c r="BE724" s="186">
        <f t="shared" si="340"/>
        <v>0</v>
      </c>
      <c r="BF724" s="186">
        <f t="shared" si="341"/>
        <v>0</v>
      </c>
      <c r="BG724" s="186">
        <f t="shared" si="342"/>
        <v>0</v>
      </c>
      <c r="BH724" s="186">
        <f t="shared" si="343"/>
        <v>0</v>
      </c>
      <c r="BI724" s="97"/>
      <c r="BJ724" s="186" t="str">
        <f t="shared" si="344"/>
        <v/>
      </c>
      <c r="BK724" s="186" t="str">
        <f t="shared" si="345"/>
        <v/>
      </c>
      <c r="BL724" s="186" t="str">
        <f t="shared" si="346"/>
        <v/>
      </c>
      <c r="BM724" s="186" t="str">
        <f t="shared" si="347"/>
        <v/>
      </c>
      <c r="BN724" s="186" t="str">
        <f t="shared" si="348"/>
        <v/>
      </c>
      <c r="BO724" s="186" t="str">
        <f t="shared" si="349"/>
        <v/>
      </c>
      <c r="BP724" s="186" t="str">
        <f t="shared" si="350"/>
        <v/>
      </c>
      <c r="BQ724" s="97"/>
      <c r="BR724" s="186">
        <f t="shared" si="351"/>
        <v>0</v>
      </c>
      <c r="BS724" s="186">
        <f t="shared" si="352"/>
        <v>0</v>
      </c>
      <c r="BT724" s="222">
        <f t="shared" si="353"/>
        <v>0</v>
      </c>
      <c r="BU724" s="222">
        <f t="shared" si="354"/>
        <v>0</v>
      </c>
      <c r="BV724" s="222">
        <f t="shared" si="355"/>
        <v>0</v>
      </c>
      <c r="BW724" s="222">
        <f t="shared" si="356"/>
        <v>0</v>
      </c>
      <c r="BX724" s="222">
        <f t="shared" si="357"/>
        <v>0</v>
      </c>
      <c r="BY724" s="106"/>
      <c r="BZ724" s="197" t="str">
        <f>IF(SUMIF('Input| Projects'!$AS$8:$CP$8,"Dx",'Input| Projects'!$AS724:$CP724)=0,"",SUMIF('Input| Projects'!$AS$8:$CP$8,"Dx",'Input| Projects'!$AS724:$CP724))</f>
        <v/>
      </c>
      <c r="CA724" s="197" t="str">
        <f>IF(SUMIF('Input| Projects'!$AS$8:$CP$8,"Tx",'Input| Projects'!$AS724:$CP724)=0,"",SUMIF('Input| Projects'!$AS$8:$CP$8,"Tx",'Input| Projects'!$AS724:$CP724))</f>
        <v/>
      </c>
      <c r="CB724" s="150" t="str">
        <f t="shared" si="364"/>
        <v/>
      </c>
    </row>
    <row r="725" spans="2:80" x14ac:dyDescent="0.2">
      <c r="B725" s="201">
        <f>IFERROR('Input| Projects'!B725,"")</f>
        <v>716</v>
      </c>
      <c r="C725" s="42" t="str">
        <f>IFERROR(IF('Input| Projects'!C725="","",'Input| Projects'!C725),"")</f>
        <v/>
      </c>
      <c r="D725" s="42" t="str">
        <f>IFERROR(IF('Input| Projects'!D725="","",'Input| Projects'!D725),"")</f>
        <v/>
      </c>
      <c r="E725" s="104"/>
      <c r="F725" s="190">
        <f>IFERROR('Input| Projects'!I725*'Input| Escalations'!$K$19,"")</f>
        <v>0</v>
      </c>
      <c r="G725" s="190">
        <f>IFERROR('Input| Projects'!J725*'Input| Escalations'!$K$19,"")</f>
        <v>0</v>
      </c>
      <c r="H725" s="190">
        <f>IFERROR('Input| Projects'!K725*'Input| Escalations'!$K$19,"")</f>
        <v>0</v>
      </c>
      <c r="I725" s="190">
        <f>IFERROR('Input| Projects'!L725*'Input| Escalations'!$K$19,"")</f>
        <v>0</v>
      </c>
      <c r="J725" s="190">
        <f>IFERROR('Input| Projects'!M725*'Input| Escalations'!$K$19,"")</f>
        <v>0</v>
      </c>
      <c r="K725" s="190">
        <f>IFERROR('Input| Projects'!N725*'Input| Escalations'!$K$19,"")</f>
        <v>0</v>
      </c>
      <c r="L725" s="190">
        <f>IFERROR('Input| Projects'!O725*'Input| Escalations'!$K$19,"")</f>
        <v>0</v>
      </c>
      <c r="M725" s="150" t="str">
        <f>IF(ABS(SUM(F725:L725)-(SUM('Input| Projects'!I725:O725)*'Input| Escalations'!$K$19))&lt;0.0000001,"",1)</f>
        <v/>
      </c>
      <c r="N725" s="192">
        <f>'Input| Projects'!$Y725*INDEX('Input| Escalations'!$H$33:$N$33,MATCH('Calc| Project Costs'!N$9,'Input| Escalations'!$H$23:$N$23,0))+'Input| Projects'!$Z725*INDEX('Input| Escalations'!$H$34:$N$34,MATCH('Calc| Project Costs'!N$9,'Input| Escalations'!$H$23:$N$23,0))+'Input| Projects'!$AA725*INDEX('Input| Escalations'!$H$35:$N$35,MATCH('Calc| Project Costs'!N$9,'Input| Escalations'!$H$23:$N$23,0))+1</f>
        <v>1</v>
      </c>
      <c r="O725" s="192">
        <f>'Input| Projects'!$Y725*INDEX('Input| Escalations'!$H$33:$N$33,MATCH('Calc| Project Costs'!O$9,'Input| Escalations'!$H$23:$N$23,0))+'Input| Projects'!$Z725*INDEX('Input| Escalations'!$H$34:$N$34,MATCH('Calc| Project Costs'!O$9,'Input| Escalations'!$H$23:$N$23,0))+'Input| Projects'!$AA725*INDEX('Input| Escalations'!$H$35:$N$35,MATCH('Calc| Project Costs'!O$9,'Input| Escalations'!$H$23:$N$23,0))+1</f>
        <v>1</v>
      </c>
      <c r="P725" s="192">
        <f>'Input| Projects'!$Y725*INDEX('Input| Escalations'!$H$33:$N$33,MATCH('Calc| Project Costs'!P$9,'Input| Escalations'!$H$23:$N$23,0))+'Input| Projects'!$Z725*INDEX('Input| Escalations'!$H$34:$N$34,MATCH('Calc| Project Costs'!P$9,'Input| Escalations'!$H$23:$N$23,0))+'Input| Projects'!$AA725*INDEX('Input| Escalations'!$H$35:$N$35,MATCH('Calc| Project Costs'!P$9,'Input| Escalations'!$H$23:$N$23,0))+1</f>
        <v>1</v>
      </c>
      <c r="Q725" s="192">
        <f>'Input| Projects'!$Y725*INDEX('Input| Escalations'!$H$33:$N$33,MATCH('Calc| Project Costs'!Q$9,'Input| Escalations'!$H$23:$N$23,0))+'Input| Projects'!$Z725*INDEX('Input| Escalations'!$H$34:$N$34,MATCH('Calc| Project Costs'!Q$9,'Input| Escalations'!$H$23:$N$23,0))+'Input| Projects'!$AA725*INDEX('Input| Escalations'!$H$35:$N$35,MATCH('Calc| Project Costs'!Q$9,'Input| Escalations'!$H$23:$N$23,0))+1</f>
        <v>1</v>
      </c>
      <c r="R725" s="192">
        <f>'Input| Projects'!$Y725*INDEX('Input| Escalations'!$H$33:$N$33,MATCH('Calc| Project Costs'!R$9,'Input| Escalations'!$H$23:$N$23,0))+'Input| Projects'!$Z725*INDEX('Input| Escalations'!$H$34:$N$34,MATCH('Calc| Project Costs'!R$9,'Input| Escalations'!$H$23:$N$23,0))+'Input| Projects'!$AA725*INDEX('Input| Escalations'!$H$35:$N$35,MATCH('Calc| Project Costs'!R$9,'Input| Escalations'!$H$23:$N$23,0))+1</f>
        <v>1</v>
      </c>
      <c r="S725" s="192">
        <f>'Input| Projects'!$Y725*INDEX('Input| Escalations'!$H$33:$N$33,MATCH('Calc| Project Costs'!S$9,'Input| Escalations'!$H$23:$N$23,0))+'Input| Projects'!$Z725*INDEX('Input| Escalations'!$H$34:$N$34,MATCH('Calc| Project Costs'!S$9,'Input| Escalations'!$H$23:$N$23,0))+'Input| Projects'!$AA725*INDEX('Input| Escalations'!$H$35:$N$35,MATCH('Calc| Project Costs'!S$9,'Input| Escalations'!$H$23:$N$23,0))+1</f>
        <v>1</v>
      </c>
      <c r="T725" s="192">
        <f>'Input| Projects'!$Y725*INDEX('Input| Escalations'!$H$33:$N$33,MATCH('Calc| Project Costs'!T$9,'Input| Escalations'!$H$23:$N$23,0))+'Input| Projects'!$Z725*INDEX('Input| Escalations'!$H$34:$N$34,MATCH('Calc| Project Costs'!T$9,'Input| Escalations'!$H$23:$N$23,0))+'Input| Projects'!$AA725*INDEX('Input| Escalations'!$H$35:$N$35,MATCH('Calc| Project Costs'!T$9,'Input| Escalations'!$H$23:$N$23,0))+1</f>
        <v>1</v>
      </c>
      <c r="U725" s="106"/>
      <c r="V725" s="186">
        <f t="shared" si="358"/>
        <v>0</v>
      </c>
      <c r="W725" s="186">
        <f t="shared" si="359"/>
        <v>0</v>
      </c>
      <c r="X725" s="186">
        <f t="shared" si="360"/>
        <v>0</v>
      </c>
      <c r="Y725" s="186">
        <f t="shared" si="336"/>
        <v>0</v>
      </c>
      <c r="Z725" s="186">
        <f t="shared" si="337"/>
        <v>0</v>
      </c>
      <c r="AA725" s="186">
        <f t="shared" si="338"/>
        <v>0</v>
      </c>
      <c r="AB725" s="186">
        <f t="shared" si="339"/>
        <v>0</v>
      </c>
      <c r="AC725" s="106"/>
      <c r="AD725" s="186">
        <f>'Input| Projects'!Q725*N725*'Input| Escalations'!$K$19</f>
        <v>0</v>
      </c>
      <c r="AE725" s="186">
        <f>'Input| Projects'!R725*O725*'Input| Escalations'!$K$19</f>
        <v>0</v>
      </c>
      <c r="AF725" s="186">
        <f>'Input| Projects'!S725*P725*'Input| Escalations'!$K$19</f>
        <v>0</v>
      </c>
      <c r="AG725" s="186">
        <f>'Input| Projects'!T725*Q725*'Input| Escalations'!$K$19</f>
        <v>0</v>
      </c>
      <c r="AH725" s="186">
        <f>'Input| Projects'!U725*R725*'Input| Escalations'!$K$19</f>
        <v>0</v>
      </c>
      <c r="AI725" s="186">
        <f>'Input| Projects'!V725*S725*'Input| Escalations'!$K$19</f>
        <v>0</v>
      </c>
      <c r="AJ725" s="186">
        <f>'Input| Projects'!W725*T725*'Input| Escalations'!$K$19</f>
        <v>0</v>
      </c>
      <c r="AK725" s="106"/>
      <c r="AL725" s="186" t="str">
        <f>IFERROR(IF('Input| Overheads'!$C$42="Direct costs",SUMPRODUCT(--('Input| Projects'!$AC725="Yes"),'Calc| Overheads Allocation'!C$8,'Calc| Project Costs'!V725),IF('Input| Overheads'!$C$42="Internal labour",SUMPRODUCT(--('Input| Projects'!$AC725="Yes"),'Calc| Overheads Allocation'!C$8,'Calc| Project Costs'!V725,'Input| Projects'!$Y725),IF('Input| Overheads'!$C$42="DNSP defined",SUMPRODUCT(--('Input| Projects'!$AC725="Yes"),'Calc| Overheads Allocation'!C$61,'Input| Projects'!$AF725),""))),"")</f>
        <v/>
      </c>
      <c r="AM725" s="186" t="str">
        <f>IFERROR(IF('Input| Overheads'!$C$42="Direct costs",SUMPRODUCT(--('Input| Projects'!$AC725="Yes"),'Calc| Overheads Allocation'!D$8,'Calc| Project Costs'!W725),IF('Input| Overheads'!$C$42="Internal labour",SUMPRODUCT(--('Input| Projects'!$AC725="Yes"),'Calc| Overheads Allocation'!D$8,'Calc| Project Costs'!W725,'Input| Projects'!$Y725),IF('Input| Overheads'!$C$42="DNSP defined",SUMPRODUCT(--('Input| Projects'!$AC725="Yes"),'Calc| Overheads Allocation'!D$61,'Input| Projects'!$AF725),""))),"")</f>
        <v/>
      </c>
      <c r="AN725" s="186" t="str">
        <f>IFERROR(IF('Input| Overheads'!$C$42="Direct costs",SUMPRODUCT(--('Input| Projects'!$AC725="Yes"),'Calc| Overheads Allocation'!E$8,'Calc| Project Costs'!X725),IF('Input| Overheads'!$C$42="Internal labour",SUMPRODUCT(--('Input| Projects'!$AC725="Yes"),'Calc| Overheads Allocation'!E$8,'Calc| Project Costs'!X725,'Input| Projects'!$Y725),IF('Input| Overheads'!$C$42="DNSP defined",SUMPRODUCT(--('Input| Projects'!$AC725="Yes"),'Calc| Overheads Allocation'!E$61,'Input| Projects'!$AF725),""))),"")</f>
        <v/>
      </c>
      <c r="AO725" s="186" t="str">
        <f>IFERROR(IF('Input| Overheads'!$C$42="Direct costs",SUMPRODUCT(--('Input| Projects'!$AC725="Yes"),'Calc| Overheads Allocation'!F$8,'Calc| Project Costs'!Y725),IF('Input| Overheads'!$C$42="Internal labour",SUMPRODUCT(--('Input| Projects'!$AC725="Yes"),'Calc| Overheads Allocation'!F$8,'Calc| Project Costs'!Y725,'Input| Projects'!$Y725),IF('Input| Overheads'!$C$42="DNSP defined",SUMPRODUCT(--('Input| Projects'!$AC725="Yes"),'Calc| Overheads Allocation'!F$61,'Input| Projects'!$AF725),""))),"")</f>
        <v/>
      </c>
      <c r="AP725" s="186" t="str">
        <f>IFERROR(IF('Input| Overheads'!$C$42="Direct costs",SUMPRODUCT(--('Input| Projects'!$AC725="Yes"),'Calc| Overheads Allocation'!G$8,'Calc| Project Costs'!Z725),IF('Input| Overheads'!$C$42="Internal labour",SUMPRODUCT(--('Input| Projects'!$AC725="Yes"),'Calc| Overheads Allocation'!G$8,'Calc| Project Costs'!Z725,'Input| Projects'!$Y725),IF('Input| Overheads'!$C$42="DNSP defined",SUMPRODUCT(--('Input| Projects'!$AC725="Yes"),'Calc| Overheads Allocation'!G$61,'Input| Projects'!$AF725),""))),"")</f>
        <v/>
      </c>
      <c r="AQ725" s="186" t="str">
        <f>IFERROR(IF('Input| Overheads'!$C$42="Direct costs",SUMPRODUCT(--('Input| Projects'!$AC725="Yes"),'Calc| Overheads Allocation'!H$8,'Calc| Project Costs'!AA725),IF('Input| Overheads'!$C$42="Internal labour",SUMPRODUCT(--('Input| Projects'!$AC725="Yes"),'Calc| Overheads Allocation'!H$8,'Calc| Project Costs'!AA725,'Input| Projects'!$Y725),IF('Input| Overheads'!$C$42="DNSP defined",SUMPRODUCT(--('Input| Projects'!$AC725="Yes"),'Calc| Overheads Allocation'!H$61,'Input| Projects'!$AF725),""))),"")</f>
        <v/>
      </c>
      <c r="AR725" s="186" t="str">
        <f>IFERROR(IF('Input| Overheads'!$C$42="Direct costs",SUMPRODUCT(--('Input| Projects'!$AC725="Yes"),'Calc| Overheads Allocation'!I$8,'Calc| Project Costs'!AB725),IF('Input| Overheads'!$C$42="Internal labour",SUMPRODUCT(--('Input| Projects'!$AC725="Yes"),'Calc| Overheads Allocation'!I$8,'Calc| Project Costs'!AB725,'Input| Projects'!$Y725),IF('Input| Overheads'!$C$42="DNSP defined",SUMPRODUCT(--('Input| Projects'!$AC725="Yes"),'Calc| Overheads Allocation'!I$61,'Input| Projects'!$AF725),""))),"")</f>
        <v/>
      </c>
      <c r="AS725" s="106"/>
      <c r="AT725" s="186" t="str">
        <f>IFERROR(IF('Input| Overheads'!$C$42="Direct costs",SUMPRODUCT(--('Input| Projects'!$AD725="Yes"),'Calc| Overheads Allocation'!C$9,'Calc| Project Costs'!V725),IF('Input| Overheads'!$C$42="Internal labour",SUMPRODUCT(--('Input| Projects'!$AD725="Yes"),'Calc| Overheads Allocation'!C$9,'Calc| Project Costs'!V725,'Input| Projects'!$Y725),IF('Input| Overheads'!$C$42="DNSP defined",SUMPRODUCT(--('Input| Projects'!$AD725="Yes"),'Calc| Overheads Allocation'!C$62,'Input| Projects'!$AG725),""))),"")</f>
        <v/>
      </c>
      <c r="AU725" s="186" t="str">
        <f>IFERROR(IF('Input| Overheads'!$C$42="Direct costs",SUMPRODUCT(--('Input| Projects'!$AD725="Yes"),'Calc| Overheads Allocation'!D$9,'Calc| Project Costs'!W725),IF('Input| Overheads'!$C$42="Internal labour",SUMPRODUCT(--('Input| Projects'!$AD725="Yes"),'Calc| Overheads Allocation'!D$9,'Calc| Project Costs'!W725,'Input| Projects'!$Y725),IF('Input| Overheads'!$C$42="DNSP defined",SUMPRODUCT(--('Input| Projects'!$AD725="Yes"),'Calc| Overheads Allocation'!D$62,'Input| Projects'!$AG725),""))),"")</f>
        <v/>
      </c>
      <c r="AV725" s="186" t="str">
        <f>IFERROR(IF('Input| Overheads'!$C$42="Direct costs",SUMPRODUCT(--('Input| Projects'!$AD725="Yes"),'Calc| Overheads Allocation'!E$9,'Calc| Project Costs'!X725),IF('Input| Overheads'!$C$42="Internal labour",SUMPRODUCT(--('Input| Projects'!$AD725="Yes"),'Calc| Overheads Allocation'!E$9,'Calc| Project Costs'!X725,'Input| Projects'!$Y725),IF('Input| Overheads'!$C$42="DNSP defined",SUMPRODUCT(--('Input| Projects'!$AD725="Yes"),'Calc| Overheads Allocation'!E$62,'Input| Projects'!$AG725),""))),"")</f>
        <v/>
      </c>
      <c r="AW725" s="186" t="str">
        <f>IFERROR(IF('Input| Overheads'!$C$42="Direct costs",SUMPRODUCT(--('Input| Projects'!$AD725="Yes"),'Calc| Overheads Allocation'!F$9,'Calc| Project Costs'!Y725),IF('Input| Overheads'!$C$42="Internal labour",SUMPRODUCT(--('Input| Projects'!$AD725="Yes"),'Calc| Overheads Allocation'!F$9,'Calc| Project Costs'!Y725,'Input| Projects'!$Y725),IF('Input| Overheads'!$C$42="DNSP defined",SUMPRODUCT(--('Input| Projects'!$AD725="Yes"),'Calc| Overheads Allocation'!F$62,'Input| Projects'!$AG725),""))),"")</f>
        <v/>
      </c>
      <c r="AX725" s="186" t="str">
        <f>IFERROR(IF('Input| Overheads'!$C$42="Direct costs",SUMPRODUCT(--('Input| Projects'!$AD725="Yes"),'Calc| Overheads Allocation'!G$9,'Calc| Project Costs'!Z725),IF('Input| Overheads'!$C$42="Internal labour",SUMPRODUCT(--('Input| Projects'!$AD725="Yes"),'Calc| Overheads Allocation'!G$9,'Calc| Project Costs'!Z725,'Input| Projects'!$Y725),IF('Input| Overheads'!$C$42="DNSP defined",SUMPRODUCT(--('Input| Projects'!$AD725="Yes"),'Calc| Overheads Allocation'!G$62,'Input| Projects'!$AG725),""))),"")</f>
        <v/>
      </c>
      <c r="AY725" s="186" t="str">
        <f>IFERROR(IF('Input| Overheads'!$C$42="Direct costs",SUMPRODUCT(--('Input| Projects'!$AD725="Yes"),'Calc| Overheads Allocation'!H$9,'Calc| Project Costs'!AA725),IF('Input| Overheads'!$C$42="Internal labour",SUMPRODUCT(--('Input| Projects'!$AD725="Yes"),'Calc| Overheads Allocation'!H$9,'Calc| Project Costs'!AA725,'Input| Projects'!$Y725),IF('Input| Overheads'!$C$42="DNSP defined",SUMPRODUCT(--('Input| Projects'!$AD725="Yes"),'Calc| Overheads Allocation'!H$62,'Input| Projects'!$AG725),""))),"")</f>
        <v/>
      </c>
      <c r="AZ725" s="186" t="str">
        <f>IFERROR(IF('Input| Overheads'!$C$42="Direct costs",SUMPRODUCT(--('Input| Projects'!$AD725="Yes"),'Calc| Overheads Allocation'!I$9,'Calc| Project Costs'!AB725),IF('Input| Overheads'!$C$42="Internal labour",SUMPRODUCT(--('Input| Projects'!$AD725="Yes"),'Calc| Overheads Allocation'!I$9,'Calc| Project Costs'!AB725,'Input| Projects'!$Y725),IF('Input| Overheads'!$C$42="DNSP defined",SUMPRODUCT(--('Input| Projects'!$AD725="Yes"),'Calc| Overheads Allocation'!I$62,'Input| Projects'!$AG725),""))),"")</f>
        <v/>
      </c>
      <c r="BA725" s="106"/>
      <c r="BB725" s="186">
        <f t="shared" si="361"/>
        <v>0</v>
      </c>
      <c r="BC725" s="186">
        <f t="shared" si="362"/>
        <v>0</v>
      </c>
      <c r="BD725" s="186">
        <f t="shared" si="363"/>
        <v>0</v>
      </c>
      <c r="BE725" s="186">
        <f t="shared" si="340"/>
        <v>0</v>
      </c>
      <c r="BF725" s="186">
        <f t="shared" si="341"/>
        <v>0</v>
      </c>
      <c r="BG725" s="186">
        <f t="shared" si="342"/>
        <v>0</v>
      </c>
      <c r="BH725" s="186">
        <f t="shared" si="343"/>
        <v>0</v>
      </c>
      <c r="BI725" s="97"/>
      <c r="BJ725" s="186" t="str">
        <f t="shared" si="344"/>
        <v/>
      </c>
      <c r="BK725" s="186" t="str">
        <f t="shared" si="345"/>
        <v/>
      </c>
      <c r="BL725" s="186" t="str">
        <f t="shared" si="346"/>
        <v/>
      </c>
      <c r="BM725" s="186" t="str">
        <f t="shared" si="347"/>
        <v/>
      </c>
      <c r="BN725" s="186" t="str">
        <f t="shared" si="348"/>
        <v/>
      </c>
      <c r="BO725" s="186" t="str">
        <f t="shared" si="349"/>
        <v/>
      </c>
      <c r="BP725" s="186" t="str">
        <f t="shared" si="350"/>
        <v/>
      </c>
      <c r="BQ725" s="97"/>
      <c r="BR725" s="186">
        <f t="shared" si="351"/>
        <v>0</v>
      </c>
      <c r="BS725" s="186">
        <f t="shared" si="352"/>
        <v>0</v>
      </c>
      <c r="BT725" s="222">
        <f t="shared" si="353"/>
        <v>0</v>
      </c>
      <c r="BU725" s="222">
        <f t="shared" si="354"/>
        <v>0</v>
      </c>
      <c r="BV725" s="222">
        <f t="shared" si="355"/>
        <v>0</v>
      </c>
      <c r="BW725" s="222">
        <f t="shared" si="356"/>
        <v>0</v>
      </c>
      <c r="BX725" s="222">
        <f t="shared" si="357"/>
        <v>0</v>
      </c>
      <c r="BY725" s="106"/>
      <c r="BZ725" s="197" t="str">
        <f>IF(SUMIF('Input| Projects'!$AS$8:$CP$8,"Dx",'Input| Projects'!$AS725:$CP725)=0,"",SUMIF('Input| Projects'!$AS$8:$CP$8,"Dx",'Input| Projects'!$AS725:$CP725))</f>
        <v/>
      </c>
      <c r="CA725" s="197" t="str">
        <f>IF(SUMIF('Input| Projects'!$AS$8:$CP$8,"Tx",'Input| Projects'!$AS725:$CP725)=0,"",SUMIF('Input| Projects'!$AS$8:$CP$8,"Tx",'Input| Projects'!$AS725:$CP725))</f>
        <v/>
      </c>
      <c r="CB725" s="150" t="str">
        <f t="shared" si="364"/>
        <v/>
      </c>
    </row>
    <row r="726" spans="2:80" x14ac:dyDescent="0.2">
      <c r="B726" s="201">
        <f>IFERROR('Input| Projects'!B726,"")</f>
        <v>717</v>
      </c>
      <c r="C726" s="42" t="str">
        <f>IFERROR(IF('Input| Projects'!C726="","",'Input| Projects'!C726),"")</f>
        <v/>
      </c>
      <c r="D726" s="42" t="str">
        <f>IFERROR(IF('Input| Projects'!D726="","",'Input| Projects'!D726),"")</f>
        <v/>
      </c>
      <c r="E726" s="104"/>
      <c r="F726" s="190">
        <f>IFERROR('Input| Projects'!I726*'Input| Escalations'!$K$19,"")</f>
        <v>0</v>
      </c>
      <c r="G726" s="190">
        <f>IFERROR('Input| Projects'!J726*'Input| Escalations'!$K$19,"")</f>
        <v>0</v>
      </c>
      <c r="H726" s="190">
        <f>IFERROR('Input| Projects'!K726*'Input| Escalations'!$K$19,"")</f>
        <v>0</v>
      </c>
      <c r="I726" s="190">
        <f>IFERROR('Input| Projects'!L726*'Input| Escalations'!$K$19,"")</f>
        <v>0</v>
      </c>
      <c r="J726" s="190">
        <f>IFERROR('Input| Projects'!M726*'Input| Escalations'!$K$19,"")</f>
        <v>0</v>
      </c>
      <c r="K726" s="190">
        <f>IFERROR('Input| Projects'!N726*'Input| Escalations'!$K$19,"")</f>
        <v>0</v>
      </c>
      <c r="L726" s="190">
        <f>IFERROR('Input| Projects'!O726*'Input| Escalations'!$K$19,"")</f>
        <v>0</v>
      </c>
      <c r="M726" s="150" t="str">
        <f>IF(ABS(SUM(F726:L726)-(SUM('Input| Projects'!I726:O726)*'Input| Escalations'!$K$19))&lt;0.0000001,"",1)</f>
        <v/>
      </c>
      <c r="N726" s="192">
        <f>'Input| Projects'!$Y726*INDEX('Input| Escalations'!$H$33:$N$33,MATCH('Calc| Project Costs'!N$9,'Input| Escalations'!$H$23:$N$23,0))+'Input| Projects'!$Z726*INDEX('Input| Escalations'!$H$34:$N$34,MATCH('Calc| Project Costs'!N$9,'Input| Escalations'!$H$23:$N$23,0))+'Input| Projects'!$AA726*INDEX('Input| Escalations'!$H$35:$N$35,MATCH('Calc| Project Costs'!N$9,'Input| Escalations'!$H$23:$N$23,0))+1</f>
        <v>1</v>
      </c>
      <c r="O726" s="192">
        <f>'Input| Projects'!$Y726*INDEX('Input| Escalations'!$H$33:$N$33,MATCH('Calc| Project Costs'!O$9,'Input| Escalations'!$H$23:$N$23,0))+'Input| Projects'!$Z726*INDEX('Input| Escalations'!$H$34:$N$34,MATCH('Calc| Project Costs'!O$9,'Input| Escalations'!$H$23:$N$23,0))+'Input| Projects'!$AA726*INDEX('Input| Escalations'!$H$35:$N$35,MATCH('Calc| Project Costs'!O$9,'Input| Escalations'!$H$23:$N$23,0))+1</f>
        <v>1</v>
      </c>
      <c r="P726" s="192">
        <f>'Input| Projects'!$Y726*INDEX('Input| Escalations'!$H$33:$N$33,MATCH('Calc| Project Costs'!P$9,'Input| Escalations'!$H$23:$N$23,0))+'Input| Projects'!$Z726*INDEX('Input| Escalations'!$H$34:$N$34,MATCH('Calc| Project Costs'!P$9,'Input| Escalations'!$H$23:$N$23,0))+'Input| Projects'!$AA726*INDEX('Input| Escalations'!$H$35:$N$35,MATCH('Calc| Project Costs'!P$9,'Input| Escalations'!$H$23:$N$23,0))+1</f>
        <v>1</v>
      </c>
      <c r="Q726" s="192">
        <f>'Input| Projects'!$Y726*INDEX('Input| Escalations'!$H$33:$N$33,MATCH('Calc| Project Costs'!Q$9,'Input| Escalations'!$H$23:$N$23,0))+'Input| Projects'!$Z726*INDEX('Input| Escalations'!$H$34:$N$34,MATCH('Calc| Project Costs'!Q$9,'Input| Escalations'!$H$23:$N$23,0))+'Input| Projects'!$AA726*INDEX('Input| Escalations'!$H$35:$N$35,MATCH('Calc| Project Costs'!Q$9,'Input| Escalations'!$H$23:$N$23,0))+1</f>
        <v>1</v>
      </c>
      <c r="R726" s="192">
        <f>'Input| Projects'!$Y726*INDEX('Input| Escalations'!$H$33:$N$33,MATCH('Calc| Project Costs'!R$9,'Input| Escalations'!$H$23:$N$23,0))+'Input| Projects'!$Z726*INDEX('Input| Escalations'!$H$34:$N$34,MATCH('Calc| Project Costs'!R$9,'Input| Escalations'!$H$23:$N$23,0))+'Input| Projects'!$AA726*INDEX('Input| Escalations'!$H$35:$N$35,MATCH('Calc| Project Costs'!R$9,'Input| Escalations'!$H$23:$N$23,0))+1</f>
        <v>1</v>
      </c>
      <c r="S726" s="192">
        <f>'Input| Projects'!$Y726*INDEX('Input| Escalations'!$H$33:$N$33,MATCH('Calc| Project Costs'!S$9,'Input| Escalations'!$H$23:$N$23,0))+'Input| Projects'!$Z726*INDEX('Input| Escalations'!$H$34:$N$34,MATCH('Calc| Project Costs'!S$9,'Input| Escalations'!$H$23:$N$23,0))+'Input| Projects'!$AA726*INDEX('Input| Escalations'!$H$35:$N$35,MATCH('Calc| Project Costs'!S$9,'Input| Escalations'!$H$23:$N$23,0))+1</f>
        <v>1</v>
      </c>
      <c r="T726" s="192">
        <f>'Input| Projects'!$Y726*INDEX('Input| Escalations'!$H$33:$N$33,MATCH('Calc| Project Costs'!T$9,'Input| Escalations'!$H$23:$N$23,0))+'Input| Projects'!$Z726*INDEX('Input| Escalations'!$H$34:$N$34,MATCH('Calc| Project Costs'!T$9,'Input| Escalations'!$H$23:$N$23,0))+'Input| Projects'!$AA726*INDEX('Input| Escalations'!$H$35:$N$35,MATCH('Calc| Project Costs'!T$9,'Input| Escalations'!$H$23:$N$23,0))+1</f>
        <v>1</v>
      </c>
      <c r="U726" s="106"/>
      <c r="V726" s="186">
        <f t="shared" si="358"/>
        <v>0</v>
      </c>
      <c r="W726" s="186">
        <f t="shared" si="359"/>
        <v>0</v>
      </c>
      <c r="X726" s="186">
        <f t="shared" si="360"/>
        <v>0</v>
      </c>
      <c r="Y726" s="186">
        <f t="shared" si="336"/>
        <v>0</v>
      </c>
      <c r="Z726" s="186">
        <f t="shared" si="337"/>
        <v>0</v>
      </c>
      <c r="AA726" s="186">
        <f t="shared" si="338"/>
        <v>0</v>
      </c>
      <c r="AB726" s="186">
        <f t="shared" si="339"/>
        <v>0</v>
      </c>
      <c r="AC726" s="106"/>
      <c r="AD726" s="186">
        <f>'Input| Projects'!Q726*N726*'Input| Escalations'!$K$19</f>
        <v>0</v>
      </c>
      <c r="AE726" s="186">
        <f>'Input| Projects'!R726*O726*'Input| Escalations'!$K$19</f>
        <v>0</v>
      </c>
      <c r="AF726" s="186">
        <f>'Input| Projects'!S726*P726*'Input| Escalations'!$K$19</f>
        <v>0</v>
      </c>
      <c r="AG726" s="186">
        <f>'Input| Projects'!T726*Q726*'Input| Escalations'!$K$19</f>
        <v>0</v>
      </c>
      <c r="AH726" s="186">
        <f>'Input| Projects'!U726*R726*'Input| Escalations'!$K$19</f>
        <v>0</v>
      </c>
      <c r="AI726" s="186">
        <f>'Input| Projects'!V726*S726*'Input| Escalations'!$K$19</f>
        <v>0</v>
      </c>
      <c r="AJ726" s="186">
        <f>'Input| Projects'!W726*T726*'Input| Escalations'!$K$19</f>
        <v>0</v>
      </c>
      <c r="AK726" s="106"/>
      <c r="AL726" s="186" t="str">
        <f>IFERROR(IF('Input| Overheads'!$C$42="Direct costs",SUMPRODUCT(--('Input| Projects'!$AC726="Yes"),'Calc| Overheads Allocation'!C$8,'Calc| Project Costs'!V726),IF('Input| Overheads'!$C$42="Internal labour",SUMPRODUCT(--('Input| Projects'!$AC726="Yes"),'Calc| Overheads Allocation'!C$8,'Calc| Project Costs'!V726,'Input| Projects'!$Y726),IF('Input| Overheads'!$C$42="DNSP defined",SUMPRODUCT(--('Input| Projects'!$AC726="Yes"),'Calc| Overheads Allocation'!C$61,'Input| Projects'!$AF726),""))),"")</f>
        <v/>
      </c>
      <c r="AM726" s="186" t="str">
        <f>IFERROR(IF('Input| Overheads'!$C$42="Direct costs",SUMPRODUCT(--('Input| Projects'!$AC726="Yes"),'Calc| Overheads Allocation'!D$8,'Calc| Project Costs'!W726),IF('Input| Overheads'!$C$42="Internal labour",SUMPRODUCT(--('Input| Projects'!$AC726="Yes"),'Calc| Overheads Allocation'!D$8,'Calc| Project Costs'!W726,'Input| Projects'!$Y726),IF('Input| Overheads'!$C$42="DNSP defined",SUMPRODUCT(--('Input| Projects'!$AC726="Yes"),'Calc| Overheads Allocation'!D$61,'Input| Projects'!$AF726),""))),"")</f>
        <v/>
      </c>
      <c r="AN726" s="186" t="str">
        <f>IFERROR(IF('Input| Overheads'!$C$42="Direct costs",SUMPRODUCT(--('Input| Projects'!$AC726="Yes"),'Calc| Overheads Allocation'!E$8,'Calc| Project Costs'!X726),IF('Input| Overheads'!$C$42="Internal labour",SUMPRODUCT(--('Input| Projects'!$AC726="Yes"),'Calc| Overheads Allocation'!E$8,'Calc| Project Costs'!X726,'Input| Projects'!$Y726),IF('Input| Overheads'!$C$42="DNSP defined",SUMPRODUCT(--('Input| Projects'!$AC726="Yes"),'Calc| Overheads Allocation'!E$61,'Input| Projects'!$AF726),""))),"")</f>
        <v/>
      </c>
      <c r="AO726" s="186" t="str">
        <f>IFERROR(IF('Input| Overheads'!$C$42="Direct costs",SUMPRODUCT(--('Input| Projects'!$AC726="Yes"),'Calc| Overheads Allocation'!F$8,'Calc| Project Costs'!Y726),IF('Input| Overheads'!$C$42="Internal labour",SUMPRODUCT(--('Input| Projects'!$AC726="Yes"),'Calc| Overheads Allocation'!F$8,'Calc| Project Costs'!Y726,'Input| Projects'!$Y726),IF('Input| Overheads'!$C$42="DNSP defined",SUMPRODUCT(--('Input| Projects'!$AC726="Yes"),'Calc| Overheads Allocation'!F$61,'Input| Projects'!$AF726),""))),"")</f>
        <v/>
      </c>
      <c r="AP726" s="186" t="str">
        <f>IFERROR(IF('Input| Overheads'!$C$42="Direct costs",SUMPRODUCT(--('Input| Projects'!$AC726="Yes"),'Calc| Overheads Allocation'!G$8,'Calc| Project Costs'!Z726),IF('Input| Overheads'!$C$42="Internal labour",SUMPRODUCT(--('Input| Projects'!$AC726="Yes"),'Calc| Overheads Allocation'!G$8,'Calc| Project Costs'!Z726,'Input| Projects'!$Y726),IF('Input| Overheads'!$C$42="DNSP defined",SUMPRODUCT(--('Input| Projects'!$AC726="Yes"),'Calc| Overheads Allocation'!G$61,'Input| Projects'!$AF726),""))),"")</f>
        <v/>
      </c>
      <c r="AQ726" s="186" t="str">
        <f>IFERROR(IF('Input| Overheads'!$C$42="Direct costs",SUMPRODUCT(--('Input| Projects'!$AC726="Yes"),'Calc| Overheads Allocation'!H$8,'Calc| Project Costs'!AA726),IF('Input| Overheads'!$C$42="Internal labour",SUMPRODUCT(--('Input| Projects'!$AC726="Yes"),'Calc| Overheads Allocation'!H$8,'Calc| Project Costs'!AA726,'Input| Projects'!$Y726),IF('Input| Overheads'!$C$42="DNSP defined",SUMPRODUCT(--('Input| Projects'!$AC726="Yes"),'Calc| Overheads Allocation'!H$61,'Input| Projects'!$AF726),""))),"")</f>
        <v/>
      </c>
      <c r="AR726" s="186" t="str">
        <f>IFERROR(IF('Input| Overheads'!$C$42="Direct costs",SUMPRODUCT(--('Input| Projects'!$AC726="Yes"),'Calc| Overheads Allocation'!I$8,'Calc| Project Costs'!AB726),IF('Input| Overheads'!$C$42="Internal labour",SUMPRODUCT(--('Input| Projects'!$AC726="Yes"),'Calc| Overheads Allocation'!I$8,'Calc| Project Costs'!AB726,'Input| Projects'!$Y726),IF('Input| Overheads'!$C$42="DNSP defined",SUMPRODUCT(--('Input| Projects'!$AC726="Yes"),'Calc| Overheads Allocation'!I$61,'Input| Projects'!$AF726),""))),"")</f>
        <v/>
      </c>
      <c r="AS726" s="106"/>
      <c r="AT726" s="186" t="str">
        <f>IFERROR(IF('Input| Overheads'!$C$42="Direct costs",SUMPRODUCT(--('Input| Projects'!$AD726="Yes"),'Calc| Overheads Allocation'!C$9,'Calc| Project Costs'!V726),IF('Input| Overheads'!$C$42="Internal labour",SUMPRODUCT(--('Input| Projects'!$AD726="Yes"),'Calc| Overheads Allocation'!C$9,'Calc| Project Costs'!V726,'Input| Projects'!$Y726),IF('Input| Overheads'!$C$42="DNSP defined",SUMPRODUCT(--('Input| Projects'!$AD726="Yes"),'Calc| Overheads Allocation'!C$62,'Input| Projects'!$AG726),""))),"")</f>
        <v/>
      </c>
      <c r="AU726" s="186" t="str">
        <f>IFERROR(IF('Input| Overheads'!$C$42="Direct costs",SUMPRODUCT(--('Input| Projects'!$AD726="Yes"),'Calc| Overheads Allocation'!D$9,'Calc| Project Costs'!W726),IF('Input| Overheads'!$C$42="Internal labour",SUMPRODUCT(--('Input| Projects'!$AD726="Yes"),'Calc| Overheads Allocation'!D$9,'Calc| Project Costs'!W726,'Input| Projects'!$Y726),IF('Input| Overheads'!$C$42="DNSP defined",SUMPRODUCT(--('Input| Projects'!$AD726="Yes"),'Calc| Overheads Allocation'!D$62,'Input| Projects'!$AG726),""))),"")</f>
        <v/>
      </c>
      <c r="AV726" s="186" t="str">
        <f>IFERROR(IF('Input| Overheads'!$C$42="Direct costs",SUMPRODUCT(--('Input| Projects'!$AD726="Yes"),'Calc| Overheads Allocation'!E$9,'Calc| Project Costs'!X726),IF('Input| Overheads'!$C$42="Internal labour",SUMPRODUCT(--('Input| Projects'!$AD726="Yes"),'Calc| Overheads Allocation'!E$9,'Calc| Project Costs'!X726,'Input| Projects'!$Y726),IF('Input| Overheads'!$C$42="DNSP defined",SUMPRODUCT(--('Input| Projects'!$AD726="Yes"),'Calc| Overheads Allocation'!E$62,'Input| Projects'!$AG726),""))),"")</f>
        <v/>
      </c>
      <c r="AW726" s="186" t="str">
        <f>IFERROR(IF('Input| Overheads'!$C$42="Direct costs",SUMPRODUCT(--('Input| Projects'!$AD726="Yes"),'Calc| Overheads Allocation'!F$9,'Calc| Project Costs'!Y726),IF('Input| Overheads'!$C$42="Internal labour",SUMPRODUCT(--('Input| Projects'!$AD726="Yes"),'Calc| Overheads Allocation'!F$9,'Calc| Project Costs'!Y726,'Input| Projects'!$Y726),IF('Input| Overheads'!$C$42="DNSP defined",SUMPRODUCT(--('Input| Projects'!$AD726="Yes"),'Calc| Overheads Allocation'!F$62,'Input| Projects'!$AG726),""))),"")</f>
        <v/>
      </c>
      <c r="AX726" s="186" t="str">
        <f>IFERROR(IF('Input| Overheads'!$C$42="Direct costs",SUMPRODUCT(--('Input| Projects'!$AD726="Yes"),'Calc| Overheads Allocation'!G$9,'Calc| Project Costs'!Z726),IF('Input| Overheads'!$C$42="Internal labour",SUMPRODUCT(--('Input| Projects'!$AD726="Yes"),'Calc| Overheads Allocation'!G$9,'Calc| Project Costs'!Z726,'Input| Projects'!$Y726),IF('Input| Overheads'!$C$42="DNSP defined",SUMPRODUCT(--('Input| Projects'!$AD726="Yes"),'Calc| Overheads Allocation'!G$62,'Input| Projects'!$AG726),""))),"")</f>
        <v/>
      </c>
      <c r="AY726" s="186" t="str">
        <f>IFERROR(IF('Input| Overheads'!$C$42="Direct costs",SUMPRODUCT(--('Input| Projects'!$AD726="Yes"),'Calc| Overheads Allocation'!H$9,'Calc| Project Costs'!AA726),IF('Input| Overheads'!$C$42="Internal labour",SUMPRODUCT(--('Input| Projects'!$AD726="Yes"),'Calc| Overheads Allocation'!H$9,'Calc| Project Costs'!AA726,'Input| Projects'!$Y726),IF('Input| Overheads'!$C$42="DNSP defined",SUMPRODUCT(--('Input| Projects'!$AD726="Yes"),'Calc| Overheads Allocation'!H$62,'Input| Projects'!$AG726),""))),"")</f>
        <v/>
      </c>
      <c r="AZ726" s="186" t="str">
        <f>IFERROR(IF('Input| Overheads'!$C$42="Direct costs",SUMPRODUCT(--('Input| Projects'!$AD726="Yes"),'Calc| Overheads Allocation'!I$9,'Calc| Project Costs'!AB726),IF('Input| Overheads'!$C$42="Internal labour",SUMPRODUCT(--('Input| Projects'!$AD726="Yes"),'Calc| Overheads Allocation'!I$9,'Calc| Project Costs'!AB726,'Input| Projects'!$Y726),IF('Input| Overheads'!$C$42="DNSP defined",SUMPRODUCT(--('Input| Projects'!$AD726="Yes"),'Calc| Overheads Allocation'!I$62,'Input| Projects'!$AG726),""))),"")</f>
        <v/>
      </c>
      <c r="BA726" s="106"/>
      <c r="BB726" s="186">
        <f t="shared" si="361"/>
        <v>0</v>
      </c>
      <c r="BC726" s="186">
        <f t="shared" si="362"/>
        <v>0</v>
      </c>
      <c r="BD726" s="186">
        <f t="shared" si="363"/>
        <v>0</v>
      </c>
      <c r="BE726" s="186">
        <f t="shared" si="340"/>
        <v>0</v>
      </c>
      <c r="BF726" s="186">
        <f t="shared" si="341"/>
        <v>0</v>
      </c>
      <c r="BG726" s="186">
        <f t="shared" si="342"/>
        <v>0</v>
      </c>
      <c r="BH726" s="186">
        <f t="shared" si="343"/>
        <v>0</v>
      </c>
      <c r="BI726" s="97"/>
      <c r="BJ726" s="186" t="str">
        <f t="shared" si="344"/>
        <v/>
      </c>
      <c r="BK726" s="186" t="str">
        <f t="shared" si="345"/>
        <v/>
      </c>
      <c r="BL726" s="186" t="str">
        <f t="shared" si="346"/>
        <v/>
      </c>
      <c r="BM726" s="186" t="str">
        <f t="shared" si="347"/>
        <v/>
      </c>
      <c r="BN726" s="186" t="str">
        <f t="shared" si="348"/>
        <v/>
      </c>
      <c r="BO726" s="186" t="str">
        <f t="shared" si="349"/>
        <v/>
      </c>
      <c r="BP726" s="186" t="str">
        <f t="shared" si="350"/>
        <v/>
      </c>
      <c r="BQ726" s="97"/>
      <c r="BR726" s="186">
        <f t="shared" si="351"/>
        <v>0</v>
      </c>
      <c r="BS726" s="186">
        <f t="shared" si="352"/>
        <v>0</v>
      </c>
      <c r="BT726" s="222">
        <f t="shared" si="353"/>
        <v>0</v>
      </c>
      <c r="BU726" s="222">
        <f t="shared" si="354"/>
        <v>0</v>
      </c>
      <c r="BV726" s="222">
        <f t="shared" si="355"/>
        <v>0</v>
      </c>
      <c r="BW726" s="222">
        <f t="shared" si="356"/>
        <v>0</v>
      </c>
      <c r="BX726" s="222">
        <f t="shared" si="357"/>
        <v>0</v>
      </c>
      <c r="BY726" s="106"/>
      <c r="BZ726" s="197" t="str">
        <f>IF(SUMIF('Input| Projects'!$AS$8:$CP$8,"Dx",'Input| Projects'!$AS726:$CP726)=0,"",SUMIF('Input| Projects'!$AS$8:$CP$8,"Dx",'Input| Projects'!$AS726:$CP726))</f>
        <v/>
      </c>
      <c r="CA726" s="197" t="str">
        <f>IF(SUMIF('Input| Projects'!$AS$8:$CP$8,"Tx",'Input| Projects'!$AS726:$CP726)=0,"",SUMIF('Input| Projects'!$AS$8:$CP$8,"Tx",'Input| Projects'!$AS726:$CP726))</f>
        <v/>
      </c>
      <c r="CB726" s="150" t="str">
        <f t="shared" si="364"/>
        <v/>
      </c>
    </row>
    <row r="727" spans="2:80" x14ac:dyDescent="0.2">
      <c r="B727" s="201">
        <f>IFERROR('Input| Projects'!B727,"")</f>
        <v>718</v>
      </c>
      <c r="C727" s="42" t="str">
        <f>IFERROR(IF('Input| Projects'!C727="","",'Input| Projects'!C727),"")</f>
        <v/>
      </c>
      <c r="D727" s="42" t="str">
        <f>IFERROR(IF('Input| Projects'!D727="","",'Input| Projects'!D727),"")</f>
        <v/>
      </c>
      <c r="E727" s="104"/>
      <c r="F727" s="190">
        <f>IFERROR('Input| Projects'!I727*'Input| Escalations'!$K$19,"")</f>
        <v>0</v>
      </c>
      <c r="G727" s="190">
        <f>IFERROR('Input| Projects'!J727*'Input| Escalations'!$K$19,"")</f>
        <v>0</v>
      </c>
      <c r="H727" s="190">
        <f>IFERROR('Input| Projects'!K727*'Input| Escalations'!$K$19,"")</f>
        <v>0</v>
      </c>
      <c r="I727" s="190">
        <f>IFERROR('Input| Projects'!L727*'Input| Escalations'!$K$19,"")</f>
        <v>0</v>
      </c>
      <c r="J727" s="190">
        <f>IFERROR('Input| Projects'!M727*'Input| Escalations'!$K$19,"")</f>
        <v>0</v>
      </c>
      <c r="K727" s="190">
        <f>IFERROR('Input| Projects'!N727*'Input| Escalations'!$K$19,"")</f>
        <v>0</v>
      </c>
      <c r="L727" s="190">
        <f>IFERROR('Input| Projects'!O727*'Input| Escalations'!$K$19,"")</f>
        <v>0</v>
      </c>
      <c r="M727" s="150" t="str">
        <f>IF(ABS(SUM(F727:L727)-(SUM('Input| Projects'!I727:O727)*'Input| Escalations'!$K$19))&lt;0.0000001,"",1)</f>
        <v/>
      </c>
      <c r="N727" s="192">
        <f>'Input| Projects'!$Y727*INDEX('Input| Escalations'!$H$33:$N$33,MATCH('Calc| Project Costs'!N$9,'Input| Escalations'!$H$23:$N$23,0))+'Input| Projects'!$Z727*INDEX('Input| Escalations'!$H$34:$N$34,MATCH('Calc| Project Costs'!N$9,'Input| Escalations'!$H$23:$N$23,0))+'Input| Projects'!$AA727*INDEX('Input| Escalations'!$H$35:$N$35,MATCH('Calc| Project Costs'!N$9,'Input| Escalations'!$H$23:$N$23,0))+1</f>
        <v>1</v>
      </c>
      <c r="O727" s="192">
        <f>'Input| Projects'!$Y727*INDEX('Input| Escalations'!$H$33:$N$33,MATCH('Calc| Project Costs'!O$9,'Input| Escalations'!$H$23:$N$23,0))+'Input| Projects'!$Z727*INDEX('Input| Escalations'!$H$34:$N$34,MATCH('Calc| Project Costs'!O$9,'Input| Escalations'!$H$23:$N$23,0))+'Input| Projects'!$AA727*INDEX('Input| Escalations'!$H$35:$N$35,MATCH('Calc| Project Costs'!O$9,'Input| Escalations'!$H$23:$N$23,0))+1</f>
        <v>1</v>
      </c>
      <c r="P727" s="192">
        <f>'Input| Projects'!$Y727*INDEX('Input| Escalations'!$H$33:$N$33,MATCH('Calc| Project Costs'!P$9,'Input| Escalations'!$H$23:$N$23,0))+'Input| Projects'!$Z727*INDEX('Input| Escalations'!$H$34:$N$34,MATCH('Calc| Project Costs'!P$9,'Input| Escalations'!$H$23:$N$23,0))+'Input| Projects'!$AA727*INDEX('Input| Escalations'!$H$35:$N$35,MATCH('Calc| Project Costs'!P$9,'Input| Escalations'!$H$23:$N$23,0))+1</f>
        <v>1</v>
      </c>
      <c r="Q727" s="192">
        <f>'Input| Projects'!$Y727*INDEX('Input| Escalations'!$H$33:$N$33,MATCH('Calc| Project Costs'!Q$9,'Input| Escalations'!$H$23:$N$23,0))+'Input| Projects'!$Z727*INDEX('Input| Escalations'!$H$34:$N$34,MATCH('Calc| Project Costs'!Q$9,'Input| Escalations'!$H$23:$N$23,0))+'Input| Projects'!$AA727*INDEX('Input| Escalations'!$H$35:$N$35,MATCH('Calc| Project Costs'!Q$9,'Input| Escalations'!$H$23:$N$23,0))+1</f>
        <v>1</v>
      </c>
      <c r="R727" s="192">
        <f>'Input| Projects'!$Y727*INDEX('Input| Escalations'!$H$33:$N$33,MATCH('Calc| Project Costs'!R$9,'Input| Escalations'!$H$23:$N$23,0))+'Input| Projects'!$Z727*INDEX('Input| Escalations'!$H$34:$N$34,MATCH('Calc| Project Costs'!R$9,'Input| Escalations'!$H$23:$N$23,0))+'Input| Projects'!$AA727*INDEX('Input| Escalations'!$H$35:$N$35,MATCH('Calc| Project Costs'!R$9,'Input| Escalations'!$H$23:$N$23,0))+1</f>
        <v>1</v>
      </c>
      <c r="S727" s="192">
        <f>'Input| Projects'!$Y727*INDEX('Input| Escalations'!$H$33:$N$33,MATCH('Calc| Project Costs'!S$9,'Input| Escalations'!$H$23:$N$23,0))+'Input| Projects'!$Z727*INDEX('Input| Escalations'!$H$34:$N$34,MATCH('Calc| Project Costs'!S$9,'Input| Escalations'!$H$23:$N$23,0))+'Input| Projects'!$AA727*INDEX('Input| Escalations'!$H$35:$N$35,MATCH('Calc| Project Costs'!S$9,'Input| Escalations'!$H$23:$N$23,0))+1</f>
        <v>1</v>
      </c>
      <c r="T727" s="192">
        <f>'Input| Projects'!$Y727*INDEX('Input| Escalations'!$H$33:$N$33,MATCH('Calc| Project Costs'!T$9,'Input| Escalations'!$H$23:$N$23,0))+'Input| Projects'!$Z727*INDEX('Input| Escalations'!$H$34:$N$34,MATCH('Calc| Project Costs'!T$9,'Input| Escalations'!$H$23:$N$23,0))+'Input| Projects'!$AA727*INDEX('Input| Escalations'!$H$35:$N$35,MATCH('Calc| Project Costs'!T$9,'Input| Escalations'!$H$23:$N$23,0))+1</f>
        <v>1</v>
      </c>
      <c r="U727" s="106"/>
      <c r="V727" s="186">
        <f t="shared" si="358"/>
        <v>0</v>
      </c>
      <c r="W727" s="186">
        <f t="shared" si="359"/>
        <v>0</v>
      </c>
      <c r="X727" s="186">
        <f t="shared" si="360"/>
        <v>0</v>
      </c>
      <c r="Y727" s="186">
        <f t="shared" si="336"/>
        <v>0</v>
      </c>
      <c r="Z727" s="186">
        <f t="shared" si="337"/>
        <v>0</v>
      </c>
      <c r="AA727" s="186">
        <f t="shared" si="338"/>
        <v>0</v>
      </c>
      <c r="AB727" s="186">
        <f t="shared" si="339"/>
        <v>0</v>
      </c>
      <c r="AC727" s="106"/>
      <c r="AD727" s="186">
        <f>'Input| Projects'!Q727*N727*'Input| Escalations'!$K$19</f>
        <v>0</v>
      </c>
      <c r="AE727" s="186">
        <f>'Input| Projects'!R727*O727*'Input| Escalations'!$K$19</f>
        <v>0</v>
      </c>
      <c r="AF727" s="186">
        <f>'Input| Projects'!S727*P727*'Input| Escalations'!$K$19</f>
        <v>0</v>
      </c>
      <c r="AG727" s="186">
        <f>'Input| Projects'!T727*Q727*'Input| Escalations'!$K$19</f>
        <v>0</v>
      </c>
      <c r="AH727" s="186">
        <f>'Input| Projects'!U727*R727*'Input| Escalations'!$K$19</f>
        <v>0</v>
      </c>
      <c r="AI727" s="186">
        <f>'Input| Projects'!V727*S727*'Input| Escalations'!$K$19</f>
        <v>0</v>
      </c>
      <c r="AJ727" s="186">
        <f>'Input| Projects'!W727*T727*'Input| Escalations'!$K$19</f>
        <v>0</v>
      </c>
      <c r="AK727" s="106"/>
      <c r="AL727" s="186" t="str">
        <f>IFERROR(IF('Input| Overheads'!$C$42="Direct costs",SUMPRODUCT(--('Input| Projects'!$AC727="Yes"),'Calc| Overheads Allocation'!C$8,'Calc| Project Costs'!V727),IF('Input| Overheads'!$C$42="Internal labour",SUMPRODUCT(--('Input| Projects'!$AC727="Yes"),'Calc| Overheads Allocation'!C$8,'Calc| Project Costs'!V727,'Input| Projects'!$Y727),IF('Input| Overheads'!$C$42="DNSP defined",SUMPRODUCT(--('Input| Projects'!$AC727="Yes"),'Calc| Overheads Allocation'!C$61,'Input| Projects'!$AF727),""))),"")</f>
        <v/>
      </c>
      <c r="AM727" s="186" t="str">
        <f>IFERROR(IF('Input| Overheads'!$C$42="Direct costs",SUMPRODUCT(--('Input| Projects'!$AC727="Yes"),'Calc| Overheads Allocation'!D$8,'Calc| Project Costs'!W727),IF('Input| Overheads'!$C$42="Internal labour",SUMPRODUCT(--('Input| Projects'!$AC727="Yes"),'Calc| Overheads Allocation'!D$8,'Calc| Project Costs'!W727,'Input| Projects'!$Y727),IF('Input| Overheads'!$C$42="DNSP defined",SUMPRODUCT(--('Input| Projects'!$AC727="Yes"),'Calc| Overheads Allocation'!D$61,'Input| Projects'!$AF727),""))),"")</f>
        <v/>
      </c>
      <c r="AN727" s="186" t="str">
        <f>IFERROR(IF('Input| Overheads'!$C$42="Direct costs",SUMPRODUCT(--('Input| Projects'!$AC727="Yes"),'Calc| Overheads Allocation'!E$8,'Calc| Project Costs'!X727),IF('Input| Overheads'!$C$42="Internal labour",SUMPRODUCT(--('Input| Projects'!$AC727="Yes"),'Calc| Overheads Allocation'!E$8,'Calc| Project Costs'!X727,'Input| Projects'!$Y727),IF('Input| Overheads'!$C$42="DNSP defined",SUMPRODUCT(--('Input| Projects'!$AC727="Yes"),'Calc| Overheads Allocation'!E$61,'Input| Projects'!$AF727),""))),"")</f>
        <v/>
      </c>
      <c r="AO727" s="186" t="str">
        <f>IFERROR(IF('Input| Overheads'!$C$42="Direct costs",SUMPRODUCT(--('Input| Projects'!$AC727="Yes"),'Calc| Overheads Allocation'!F$8,'Calc| Project Costs'!Y727),IF('Input| Overheads'!$C$42="Internal labour",SUMPRODUCT(--('Input| Projects'!$AC727="Yes"),'Calc| Overheads Allocation'!F$8,'Calc| Project Costs'!Y727,'Input| Projects'!$Y727),IF('Input| Overheads'!$C$42="DNSP defined",SUMPRODUCT(--('Input| Projects'!$AC727="Yes"),'Calc| Overheads Allocation'!F$61,'Input| Projects'!$AF727),""))),"")</f>
        <v/>
      </c>
      <c r="AP727" s="186" t="str">
        <f>IFERROR(IF('Input| Overheads'!$C$42="Direct costs",SUMPRODUCT(--('Input| Projects'!$AC727="Yes"),'Calc| Overheads Allocation'!G$8,'Calc| Project Costs'!Z727),IF('Input| Overheads'!$C$42="Internal labour",SUMPRODUCT(--('Input| Projects'!$AC727="Yes"),'Calc| Overheads Allocation'!G$8,'Calc| Project Costs'!Z727,'Input| Projects'!$Y727),IF('Input| Overheads'!$C$42="DNSP defined",SUMPRODUCT(--('Input| Projects'!$AC727="Yes"),'Calc| Overheads Allocation'!G$61,'Input| Projects'!$AF727),""))),"")</f>
        <v/>
      </c>
      <c r="AQ727" s="186" t="str">
        <f>IFERROR(IF('Input| Overheads'!$C$42="Direct costs",SUMPRODUCT(--('Input| Projects'!$AC727="Yes"),'Calc| Overheads Allocation'!H$8,'Calc| Project Costs'!AA727),IF('Input| Overheads'!$C$42="Internal labour",SUMPRODUCT(--('Input| Projects'!$AC727="Yes"),'Calc| Overheads Allocation'!H$8,'Calc| Project Costs'!AA727,'Input| Projects'!$Y727),IF('Input| Overheads'!$C$42="DNSP defined",SUMPRODUCT(--('Input| Projects'!$AC727="Yes"),'Calc| Overheads Allocation'!H$61,'Input| Projects'!$AF727),""))),"")</f>
        <v/>
      </c>
      <c r="AR727" s="186" t="str">
        <f>IFERROR(IF('Input| Overheads'!$C$42="Direct costs",SUMPRODUCT(--('Input| Projects'!$AC727="Yes"),'Calc| Overheads Allocation'!I$8,'Calc| Project Costs'!AB727),IF('Input| Overheads'!$C$42="Internal labour",SUMPRODUCT(--('Input| Projects'!$AC727="Yes"),'Calc| Overheads Allocation'!I$8,'Calc| Project Costs'!AB727,'Input| Projects'!$Y727),IF('Input| Overheads'!$C$42="DNSP defined",SUMPRODUCT(--('Input| Projects'!$AC727="Yes"),'Calc| Overheads Allocation'!I$61,'Input| Projects'!$AF727),""))),"")</f>
        <v/>
      </c>
      <c r="AS727" s="106"/>
      <c r="AT727" s="186" t="str">
        <f>IFERROR(IF('Input| Overheads'!$C$42="Direct costs",SUMPRODUCT(--('Input| Projects'!$AD727="Yes"),'Calc| Overheads Allocation'!C$9,'Calc| Project Costs'!V727),IF('Input| Overheads'!$C$42="Internal labour",SUMPRODUCT(--('Input| Projects'!$AD727="Yes"),'Calc| Overheads Allocation'!C$9,'Calc| Project Costs'!V727,'Input| Projects'!$Y727),IF('Input| Overheads'!$C$42="DNSP defined",SUMPRODUCT(--('Input| Projects'!$AD727="Yes"),'Calc| Overheads Allocation'!C$62,'Input| Projects'!$AG727),""))),"")</f>
        <v/>
      </c>
      <c r="AU727" s="186" t="str">
        <f>IFERROR(IF('Input| Overheads'!$C$42="Direct costs",SUMPRODUCT(--('Input| Projects'!$AD727="Yes"),'Calc| Overheads Allocation'!D$9,'Calc| Project Costs'!W727),IF('Input| Overheads'!$C$42="Internal labour",SUMPRODUCT(--('Input| Projects'!$AD727="Yes"),'Calc| Overheads Allocation'!D$9,'Calc| Project Costs'!W727,'Input| Projects'!$Y727),IF('Input| Overheads'!$C$42="DNSP defined",SUMPRODUCT(--('Input| Projects'!$AD727="Yes"),'Calc| Overheads Allocation'!D$62,'Input| Projects'!$AG727),""))),"")</f>
        <v/>
      </c>
      <c r="AV727" s="186" t="str">
        <f>IFERROR(IF('Input| Overheads'!$C$42="Direct costs",SUMPRODUCT(--('Input| Projects'!$AD727="Yes"),'Calc| Overheads Allocation'!E$9,'Calc| Project Costs'!X727),IF('Input| Overheads'!$C$42="Internal labour",SUMPRODUCT(--('Input| Projects'!$AD727="Yes"),'Calc| Overheads Allocation'!E$9,'Calc| Project Costs'!X727,'Input| Projects'!$Y727),IF('Input| Overheads'!$C$42="DNSP defined",SUMPRODUCT(--('Input| Projects'!$AD727="Yes"),'Calc| Overheads Allocation'!E$62,'Input| Projects'!$AG727),""))),"")</f>
        <v/>
      </c>
      <c r="AW727" s="186" t="str">
        <f>IFERROR(IF('Input| Overheads'!$C$42="Direct costs",SUMPRODUCT(--('Input| Projects'!$AD727="Yes"),'Calc| Overheads Allocation'!F$9,'Calc| Project Costs'!Y727),IF('Input| Overheads'!$C$42="Internal labour",SUMPRODUCT(--('Input| Projects'!$AD727="Yes"),'Calc| Overheads Allocation'!F$9,'Calc| Project Costs'!Y727,'Input| Projects'!$Y727),IF('Input| Overheads'!$C$42="DNSP defined",SUMPRODUCT(--('Input| Projects'!$AD727="Yes"),'Calc| Overheads Allocation'!F$62,'Input| Projects'!$AG727),""))),"")</f>
        <v/>
      </c>
      <c r="AX727" s="186" t="str">
        <f>IFERROR(IF('Input| Overheads'!$C$42="Direct costs",SUMPRODUCT(--('Input| Projects'!$AD727="Yes"),'Calc| Overheads Allocation'!G$9,'Calc| Project Costs'!Z727),IF('Input| Overheads'!$C$42="Internal labour",SUMPRODUCT(--('Input| Projects'!$AD727="Yes"),'Calc| Overheads Allocation'!G$9,'Calc| Project Costs'!Z727,'Input| Projects'!$Y727),IF('Input| Overheads'!$C$42="DNSP defined",SUMPRODUCT(--('Input| Projects'!$AD727="Yes"),'Calc| Overheads Allocation'!G$62,'Input| Projects'!$AG727),""))),"")</f>
        <v/>
      </c>
      <c r="AY727" s="186" t="str">
        <f>IFERROR(IF('Input| Overheads'!$C$42="Direct costs",SUMPRODUCT(--('Input| Projects'!$AD727="Yes"),'Calc| Overheads Allocation'!H$9,'Calc| Project Costs'!AA727),IF('Input| Overheads'!$C$42="Internal labour",SUMPRODUCT(--('Input| Projects'!$AD727="Yes"),'Calc| Overheads Allocation'!H$9,'Calc| Project Costs'!AA727,'Input| Projects'!$Y727),IF('Input| Overheads'!$C$42="DNSP defined",SUMPRODUCT(--('Input| Projects'!$AD727="Yes"),'Calc| Overheads Allocation'!H$62,'Input| Projects'!$AG727),""))),"")</f>
        <v/>
      </c>
      <c r="AZ727" s="186" t="str">
        <f>IFERROR(IF('Input| Overheads'!$C$42="Direct costs",SUMPRODUCT(--('Input| Projects'!$AD727="Yes"),'Calc| Overheads Allocation'!I$9,'Calc| Project Costs'!AB727),IF('Input| Overheads'!$C$42="Internal labour",SUMPRODUCT(--('Input| Projects'!$AD727="Yes"),'Calc| Overheads Allocation'!I$9,'Calc| Project Costs'!AB727,'Input| Projects'!$Y727),IF('Input| Overheads'!$C$42="DNSP defined",SUMPRODUCT(--('Input| Projects'!$AD727="Yes"),'Calc| Overheads Allocation'!I$62,'Input| Projects'!$AG727),""))),"")</f>
        <v/>
      </c>
      <c r="BA727" s="106"/>
      <c r="BB727" s="186">
        <f t="shared" si="361"/>
        <v>0</v>
      </c>
      <c r="BC727" s="186">
        <f t="shared" si="362"/>
        <v>0</v>
      </c>
      <c r="BD727" s="186">
        <f t="shared" si="363"/>
        <v>0</v>
      </c>
      <c r="BE727" s="186">
        <f t="shared" si="340"/>
        <v>0</v>
      </c>
      <c r="BF727" s="186">
        <f t="shared" si="341"/>
        <v>0</v>
      </c>
      <c r="BG727" s="186">
        <f t="shared" si="342"/>
        <v>0</v>
      </c>
      <c r="BH727" s="186">
        <f t="shared" si="343"/>
        <v>0</v>
      </c>
      <c r="BI727" s="97"/>
      <c r="BJ727" s="186" t="str">
        <f t="shared" si="344"/>
        <v/>
      </c>
      <c r="BK727" s="186" t="str">
        <f t="shared" si="345"/>
        <v/>
      </c>
      <c r="BL727" s="186" t="str">
        <f t="shared" si="346"/>
        <v/>
      </c>
      <c r="BM727" s="186" t="str">
        <f t="shared" si="347"/>
        <v/>
      </c>
      <c r="BN727" s="186" t="str">
        <f t="shared" si="348"/>
        <v/>
      </c>
      <c r="BO727" s="186" t="str">
        <f t="shared" si="349"/>
        <v/>
      </c>
      <c r="BP727" s="186" t="str">
        <f t="shared" si="350"/>
        <v/>
      </c>
      <c r="BQ727" s="97"/>
      <c r="BR727" s="186">
        <f t="shared" si="351"/>
        <v>0</v>
      </c>
      <c r="BS727" s="186">
        <f t="shared" si="352"/>
        <v>0</v>
      </c>
      <c r="BT727" s="222">
        <f t="shared" si="353"/>
        <v>0</v>
      </c>
      <c r="BU727" s="222">
        <f t="shared" si="354"/>
        <v>0</v>
      </c>
      <c r="BV727" s="222">
        <f t="shared" si="355"/>
        <v>0</v>
      </c>
      <c r="BW727" s="222">
        <f t="shared" si="356"/>
        <v>0</v>
      </c>
      <c r="BX727" s="222">
        <f t="shared" si="357"/>
        <v>0</v>
      </c>
      <c r="BY727" s="106"/>
      <c r="BZ727" s="197" t="str">
        <f>IF(SUMIF('Input| Projects'!$AS$8:$CP$8,"Dx",'Input| Projects'!$AS727:$CP727)=0,"",SUMIF('Input| Projects'!$AS$8:$CP$8,"Dx",'Input| Projects'!$AS727:$CP727))</f>
        <v/>
      </c>
      <c r="CA727" s="197" t="str">
        <f>IF(SUMIF('Input| Projects'!$AS$8:$CP$8,"Tx",'Input| Projects'!$AS727:$CP727)=0,"",SUMIF('Input| Projects'!$AS$8:$CP$8,"Tx",'Input| Projects'!$AS727:$CP727))</f>
        <v/>
      </c>
      <c r="CB727" s="150" t="str">
        <f t="shared" si="364"/>
        <v/>
      </c>
    </row>
    <row r="728" spans="2:80" x14ac:dyDescent="0.2">
      <c r="B728" s="201">
        <f>IFERROR('Input| Projects'!B728,"")</f>
        <v>719</v>
      </c>
      <c r="C728" s="42" t="str">
        <f>IFERROR(IF('Input| Projects'!C728="","",'Input| Projects'!C728),"")</f>
        <v/>
      </c>
      <c r="D728" s="42" t="str">
        <f>IFERROR(IF('Input| Projects'!D728="","",'Input| Projects'!D728),"")</f>
        <v/>
      </c>
      <c r="E728" s="104"/>
      <c r="F728" s="190">
        <f>IFERROR('Input| Projects'!I728*'Input| Escalations'!$K$19,"")</f>
        <v>0</v>
      </c>
      <c r="G728" s="190">
        <f>IFERROR('Input| Projects'!J728*'Input| Escalations'!$K$19,"")</f>
        <v>0</v>
      </c>
      <c r="H728" s="190">
        <f>IFERROR('Input| Projects'!K728*'Input| Escalations'!$K$19,"")</f>
        <v>0</v>
      </c>
      <c r="I728" s="190">
        <f>IFERROR('Input| Projects'!L728*'Input| Escalations'!$K$19,"")</f>
        <v>0</v>
      </c>
      <c r="J728" s="190">
        <f>IFERROR('Input| Projects'!M728*'Input| Escalations'!$K$19,"")</f>
        <v>0</v>
      </c>
      <c r="K728" s="190">
        <f>IFERROR('Input| Projects'!N728*'Input| Escalations'!$K$19,"")</f>
        <v>0</v>
      </c>
      <c r="L728" s="190">
        <f>IFERROR('Input| Projects'!O728*'Input| Escalations'!$K$19,"")</f>
        <v>0</v>
      </c>
      <c r="M728" s="150" t="str">
        <f>IF(ABS(SUM(F728:L728)-(SUM('Input| Projects'!I728:O728)*'Input| Escalations'!$K$19))&lt;0.0000001,"",1)</f>
        <v/>
      </c>
      <c r="N728" s="192">
        <f>'Input| Projects'!$Y728*INDEX('Input| Escalations'!$H$33:$N$33,MATCH('Calc| Project Costs'!N$9,'Input| Escalations'!$H$23:$N$23,0))+'Input| Projects'!$Z728*INDEX('Input| Escalations'!$H$34:$N$34,MATCH('Calc| Project Costs'!N$9,'Input| Escalations'!$H$23:$N$23,0))+'Input| Projects'!$AA728*INDEX('Input| Escalations'!$H$35:$N$35,MATCH('Calc| Project Costs'!N$9,'Input| Escalations'!$H$23:$N$23,0))+1</f>
        <v>1</v>
      </c>
      <c r="O728" s="192">
        <f>'Input| Projects'!$Y728*INDEX('Input| Escalations'!$H$33:$N$33,MATCH('Calc| Project Costs'!O$9,'Input| Escalations'!$H$23:$N$23,0))+'Input| Projects'!$Z728*INDEX('Input| Escalations'!$H$34:$N$34,MATCH('Calc| Project Costs'!O$9,'Input| Escalations'!$H$23:$N$23,0))+'Input| Projects'!$AA728*INDEX('Input| Escalations'!$H$35:$N$35,MATCH('Calc| Project Costs'!O$9,'Input| Escalations'!$H$23:$N$23,0))+1</f>
        <v>1</v>
      </c>
      <c r="P728" s="192">
        <f>'Input| Projects'!$Y728*INDEX('Input| Escalations'!$H$33:$N$33,MATCH('Calc| Project Costs'!P$9,'Input| Escalations'!$H$23:$N$23,0))+'Input| Projects'!$Z728*INDEX('Input| Escalations'!$H$34:$N$34,MATCH('Calc| Project Costs'!P$9,'Input| Escalations'!$H$23:$N$23,0))+'Input| Projects'!$AA728*INDEX('Input| Escalations'!$H$35:$N$35,MATCH('Calc| Project Costs'!P$9,'Input| Escalations'!$H$23:$N$23,0))+1</f>
        <v>1</v>
      </c>
      <c r="Q728" s="192">
        <f>'Input| Projects'!$Y728*INDEX('Input| Escalations'!$H$33:$N$33,MATCH('Calc| Project Costs'!Q$9,'Input| Escalations'!$H$23:$N$23,0))+'Input| Projects'!$Z728*INDEX('Input| Escalations'!$H$34:$N$34,MATCH('Calc| Project Costs'!Q$9,'Input| Escalations'!$H$23:$N$23,0))+'Input| Projects'!$AA728*INDEX('Input| Escalations'!$H$35:$N$35,MATCH('Calc| Project Costs'!Q$9,'Input| Escalations'!$H$23:$N$23,0))+1</f>
        <v>1</v>
      </c>
      <c r="R728" s="192">
        <f>'Input| Projects'!$Y728*INDEX('Input| Escalations'!$H$33:$N$33,MATCH('Calc| Project Costs'!R$9,'Input| Escalations'!$H$23:$N$23,0))+'Input| Projects'!$Z728*INDEX('Input| Escalations'!$H$34:$N$34,MATCH('Calc| Project Costs'!R$9,'Input| Escalations'!$H$23:$N$23,0))+'Input| Projects'!$AA728*INDEX('Input| Escalations'!$H$35:$N$35,MATCH('Calc| Project Costs'!R$9,'Input| Escalations'!$H$23:$N$23,0))+1</f>
        <v>1</v>
      </c>
      <c r="S728" s="192">
        <f>'Input| Projects'!$Y728*INDEX('Input| Escalations'!$H$33:$N$33,MATCH('Calc| Project Costs'!S$9,'Input| Escalations'!$H$23:$N$23,0))+'Input| Projects'!$Z728*INDEX('Input| Escalations'!$H$34:$N$34,MATCH('Calc| Project Costs'!S$9,'Input| Escalations'!$H$23:$N$23,0))+'Input| Projects'!$AA728*INDEX('Input| Escalations'!$H$35:$N$35,MATCH('Calc| Project Costs'!S$9,'Input| Escalations'!$H$23:$N$23,0))+1</f>
        <v>1</v>
      </c>
      <c r="T728" s="192">
        <f>'Input| Projects'!$Y728*INDEX('Input| Escalations'!$H$33:$N$33,MATCH('Calc| Project Costs'!T$9,'Input| Escalations'!$H$23:$N$23,0))+'Input| Projects'!$Z728*INDEX('Input| Escalations'!$H$34:$N$34,MATCH('Calc| Project Costs'!T$9,'Input| Escalations'!$H$23:$N$23,0))+'Input| Projects'!$AA728*INDEX('Input| Escalations'!$H$35:$N$35,MATCH('Calc| Project Costs'!T$9,'Input| Escalations'!$H$23:$N$23,0))+1</f>
        <v>1</v>
      </c>
      <c r="U728" s="106"/>
      <c r="V728" s="186">
        <f t="shared" si="358"/>
        <v>0</v>
      </c>
      <c r="W728" s="186">
        <f t="shared" si="359"/>
        <v>0</v>
      </c>
      <c r="X728" s="186">
        <f t="shared" si="360"/>
        <v>0</v>
      </c>
      <c r="Y728" s="186">
        <f t="shared" si="336"/>
        <v>0</v>
      </c>
      <c r="Z728" s="186">
        <f t="shared" si="337"/>
        <v>0</v>
      </c>
      <c r="AA728" s="186">
        <f t="shared" si="338"/>
        <v>0</v>
      </c>
      <c r="AB728" s="186">
        <f t="shared" si="339"/>
        <v>0</v>
      </c>
      <c r="AC728" s="106"/>
      <c r="AD728" s="186">
        <f>'Input| Projects'!Q728*N728*'Input| Escalations'!$K$19</f>
        <v>0</v>
      </c>
      <c r="AE728" s="186">
        <f>'Input| Projects'!R728*O728*'Input| Escalations'!$K$19</f>
        <v>0</v>
      </c>
      <c r="AF728" s="186">
        <f>'Input| Projects'!S728*P728*'Input| Escalations'!$K$19</f>
        <v>0</v>
      </c>
      <c r="AG728" s="186">
        <f>'Input| Projects'!T728*Q728*'Input| Escalations'!$K$19</f>
        <v>0</v>
      </c>
      <c r="AH728" s="186">
        <f>'Input| Projects'!U728*R728*'Input| Escalations'!$K$19</f>
        <v>0</v>
      </c>
      <c r="AI728" s="186">
        <f>'Input| Projects'!V728*S728*'Input| Escalations'!$K$19</f>
        <v>0</v>
      </c>
      <c r="AJ728" s="186">
        <f>'Input| Projects'!W728*T728*'Input| Escalations'!$K$19</f>
        <v>0</v>
      </c>
      <c r="AK728" s="106"/>
      <c r="AL728" s="186" t="str">
        <f>IFERROR(IF('Input| Overheads'!$C$42="Direct costs",SUMPRODUCT(--('Input| Projects'!$AC728="Yes"),'Calc| Overheads Allocation'!C$8,'Calc| Project Costs'!V728),IF('Input| Overheads'!$C$42="Internal labour",SUMPRODUCT(--('Input| Projects'!$AC728="Yes"),'Calc| Overheads Allocation'!C$8,'Calc| Project Costs'!V728,'Input| Projects'!$Y728),IF('Input| Overheads'!$C$42="DNSP defined",SUMPRODUCT(--('Input| Projects'!$AC728="Yes"),'Calc| Overheads Allocation'!C$61,'Input| Projects'!$AF728),""))),"")</f>
        <v/>
      </c>
      <c r="AM728" s="186" t="str">
        <f>IFERROR(IF('Input| Overheads'!$C$42="Direct costs",SUMPRODUCT(--('Input| Projects'!$AC728="Yes"),'Calc| Overheads Allocation'!D$8,'Calc| Project Costs'!W728),IF('Input| Overheads'!$C$42="Internal labour",SUMPRODUCT(--('Input| Projects'!$AC728="Yes"),'Calc| Overheads Allocation'!D$8,'Calc| Project Costs'!W728,'Input| Projects'!$Y728),IF('Input| Overheads'!$C$42="DNSP defined",SUMPRODUCT(--('Input| Projects'!$AC728="Yes"),'Calc| Overheads Allocation'!D$61,'Input| Projects'!$AF728),""))),"")</f>
        <v/>
      </c>
      <c r="AN728" s="186" t="str">
        <f>IFERROR(IF('Input| Overheads'!$C$42="Direct costs",SUMPRODUCT(--('Input| Projects'!$AC728="Yes"),'Calc| Overheads Allocation'!E$8,'Calc| Project Costs'!X728),IF('Input| Overheads'!$C$42="Internal labour",SUMPRODUCT(--('Input| Projects'!$AC728="Yes"),'Calc| Overheads Allocation'!E$8,'Calc| Project Costs'!X728,'Input| Projects'!$Y728),IF('Input| Overheads'!$C$42="DNSP defined",SUMPRODUCT(--('Input| Projects'!$AC728="Yes"),'Calc| Overheads Allocation'!E$61,'Input| Projects'!$AF728),""))),"")</f>
        <v/>
      </c>
      <c r="AO728" s="186" t="str">
        <f>IFERROR(IF('Input| Overheads'!$C$42="Direct costs",SUMPRODUCT(--('Input| Projects'!$AC728="Yes"),'Calc| Overheads Allocation'!F$8,'Calc| Project Costs'!Y728),IF('Input| Overheads'!$C$42="Internal labour",SUMPRODUCT(--('Input| Projects'!$AC728="Yes"),'Calc| Overheads Allocation'!F$8,'Calc| Project Costs'!Y728,'Input| Projects'!$Y728),IF('Input| Overheads'!$C$42="DNSP defined",SUMPRODUCT(--('Input| Projects'!$AC728="Yes"),'Calc| Overheads Allocation'!F$61,'Input| Projects'!$AF728),""))),"")</f>
        <v/>
      </c>
      <c r="AP728" s="186" t="str">
        <f>IFERROR(IF('Input| Overheads'!$C$42="Direct costs",SUMPRODUCT(--('Input| Projects'!$AC728="Yes"),'Calc| Overheads Allocation'!G$8,'Calc| Project Costs'!Z728),IF('Input| Overheads'!$C$42="Internal labour",SUMPRODUCT(--('Input| Projects'!$AC728="Yes"),'Calc| Overheads Allocation'!G$8,'Calc| Project Costs'!Z728,'Input| Projects'!$Y728),IF('Input| Overheads'!$C$42="DNSP defined",SUMPRODUCT(--('Input| Projects'!$AC728="Yes"),'Calc| Overheads Allocation'!G$61,'Input| Projects'!$AF728),""))),"")</f>
        <v/>
      </c>
      <c r="AQ728" s="186" t="str">
        <f>IFERROR(IF('Input| Overheads'!$C$42="Direct costs",SUMPRODUCT(--('Input| Projects'!$AC728="Yes"),'Calc| Overheads Allocation'!H$8,'Calc| Project Costs'!AA728),IF('Input| Overheads'!$C$42="Internal labour",SUMPRODUCT(--('Input| Projects'!$AC728="Yes"),'Calc| Overheads Allocation'!H$8,'Calc| Project Costs'!AA728,'Input| Projects'!$Y728),IF('Input| Overheads'!$C$42="DNSP defined",SUMPRODUCT(--('Input| Projects'!$AC728="Yes"),'Calc| Overheads Allocation'!H$61,'Input| Projects'!$AF728),""))),"")</f>
        <v/>
      </c>
      <c r="AR728" s="186" t="str">
        <f>IFERROR(IF('Input| Overheads'!$C$42="Direct costs",SUMPRODUCT(--('Input| Projects'!$AC728="Yes"),'Calc| Overheads Allocation'!I$8,'Calc| Project Costs'!AB728),IF('Input| Overheads'!$C$42="Internal labour",SUMPRODUCT(--('Input| Projects'!$AC728="Yes"),'Calc| Overheads Allocation'!I$8,'Calc| Project Costs'!AB728,'Input| Projects'!$Y728),IF('Input| Overheads'!$C$42="DNSP defined",SUMPRODUCT(--('Input| Projects'!$AC728="Yes"),'Calc| Overheads Allocation'!I$61,'Input| Projects'!$AF728),""))),"")</f>
        <v/>
      </c>
      <c r="AS728" s="106"/>
      <c r="AT728" s="186" t="str">
        <f>IFERROR(IF('Input| Overheads'!$C$42="Direct costs",SUMPRODUCT(--('Input| Projects'!$AD728="Yes"),'Calc| Overheads Allocation'!C$9,'Calc| Project Costs'!V728),IF('Input| Overheads'!$C$42="Internal labour",SUMPRODUCT(--('Input| Projects'!$AD728="Yes"),'Calc| Overheads Allocation'!C$9,'Calc| Project Costs'!V728,'Input| Projects'!$Y728),IF('Input| Overheads'!$C$42="DNSP defined",SUMPRODUCT(--('Input| Projects'!$AD728="Yes"),'Calc| Overheads Allocation'!C$62,'Input| Projects'!$AG728),""))),"")</f>
        <v/>
      </c>
      <c r="AU728" s="186" t="str">
        <f>IFERROR(IF('Input| Overheads'!$C$42="Direct costs",SUMPRODUCT(--('Input| Projects'!$AD728="Yes"),'Calc| Overheads Allocation'!D$9,'Calc| Project Costs'!W728),IF('Input| Overheads'!$C$42="Internal labour",SUMPRODUCT(--('Input| Projects'!$AD728="Yes"),'Calc| Overheads Allocation'!D$9,'Calc| Project Costs'!W728,'Input| Projects'!$Y728),IF('Input| Overheads'!$C$42="DNSP defined",SUMPRODUCT(--('Input| Projects'!$AD728="Yes"),'Calc| Overheads Allocation'!D$62,'Input| Projects'!$AG728),""))),"")</f>
        <v/>
      </c>
      <c r="AV728" s="186" t="str">
        <f>IFERROR(IF('Input| Overheads'!$C$42="Direct costs",SUMPRODUCT(--('Input| Projects'!$AD728="Yes"),'Calc| Overheads Allocation'!E$9,'Calc| Project Costs'!X728),IF('Input| Overheads'!$C$42="Internal labour",SUMPRODUCT(--('Input| Projects'!$AD728="Yes"),'Calc| Overheads Allocation'!E$9,'Calc| Project Costs'!X728,'Input| Projects'!$Y728),IF('Input| Overheads'!$C$42="DNSP defined",SUMPRODUCT(--('Input| Projects'!$AD728="Yes"),'Calc| Overheads Allocation'!E$62,'Input| Projects'!$AG728),""))),"")</f>
        <v/>
      </c>
      <c r="AW728" s="186" t="str">
        <f>IFERROR(IF('Input| Overheads'!$C$42="Direct costs",SUMPRODUCT(--('Input| Projects'!$AD728="Yes"),'Calc| Overheads Allocation'!F$9,'Calc| Project Costs'!Y728),IF('Input| Overheads'!$C$42="Internal labour",SUMPRODUCT(--('Input| Projects'!$AD728="Yes"),'Calc| Overheads Allocation'!F$9,'Calc| Project Costs'!Y728,'Input| Projects'!$Y728),IF('Input| Overheads'!$C$42="DNSP defined",SUMPRODUCT(--('Input| Projects'!$AD728="Yes"),'Calc| Overheads Allocation'!F$62,'Input| Projects'!$AG728),""))),"")</f>
        <v/>
      </c>
      <c r="AX728" s="186" t="str">
        <f>IFERROR(IF('Input| Overheads'!$C$42="Direct costs",SUMPRODUCT(--('Input| Projects'!$AD728="Yes"),'Calc| Overheads Allocation'!G$9,'Calc| Project Costs'!Z728),IF('Input| Overheads'!$C$42="Internal labour",SUMPRODUCT(--('Input| Projects'!$AD728="Yes"),'Calc| Overheads Allocation'!G$9,'Calc| Project Costs'!Z728,'Input| Projects'!$Y728),IF('Input| Overheads'!$C$42="DNSP defined",SUMPRODUCT(--('Input| Projects'!$AD728="Yes"),'Calc| Overheads Allocation'!G$62,'Input| Projects'!$AG728),""))),"")</f>
        <v/>
      </c>
      <c r="AY728" s="186" t="str">
        <f>IFERROR(IF('Input| Overheads'!$C$42="Direct costs",SUMPRODUCT(--('Input| Projects'!$AD728="Yes"),'Calc| Overheads Allocation'!H$9,'Calc| Project Costs'!AA728),IF('Input| Overheads'!$C$42="Internal labour",SUMPRODUCT(--('Input| Projects'!$AD728="Yes"),'Calc| Overheads Allocation'!H$9,'Calc| Project Costs'!AA728,'Input| Projects'!$Y728),IF('Input| Overheads'!$C$42="DNSP defined",SUMPRODUCT(--('Input| Projects'!$AD728="Yes"),'Calc| Overheads Allocation'!H$62,'Input| Projects'!$AG728),""))),"")</f>
        <v/>
      </c>
      <c r="AZ728" s="186" t="str">
        <f>IFERROR(IF('Input| Overheads'!$C$42="Direct costs",SUMPRODUCT(--('Input| Projects'!$AD728="Yes"),'Calc| Overheads Allocation'!I$9,'Calc| Project Costs'!AB728),IF('Input| Overheads'!$C$42="Internal labour",SUMPRODUCT(--('Input| Projects'!$AD728="Yes"),'Calc| Overheads Allocation'!I$9,'Calc| Project Costs'!AB728,'Input| Projects'!$Y728),IF('Input| Overheads'!$C$42="DNSP defined",SUMPRODUCT(--('Input| Projects'!$AD728="Yes"),'Calc| Overheads Allocation'!I$62,'Input| Projects'!$AG728),""))),"")</f>
        <v/>
      </c>
      <c r="BA728" s="106"/>
      <c r="BB728" s="186">
        <f t="shared" si="361"/>
        <v>0</v>
      </c>
      <c r="BC728" s="186">
        <f t="shared" si="362"/>
        <v>0</v>
      </c>
      <c r="BD728" s="186">
        <f t="shared" si="363"/>
        <v>0</v>
      </c>
      <c r="BE728" s="186">
        <f t="shared" si="340"/>
        <v>0</v>
      </c>
      <c r="BF728" s="186">
        <f t="shared" si="341"/>
        <v>0</v>
      </c>
      <c r="BG728" s="186">
        <f t="shared" si="342"/>
        <v>0</v>
      </c>
      <c r="BH728" s="186">
        <f t="shared" si="343"/>
        <v>0</v>
      </c>
      <c r="BI728" s="97"/>
      <c r="BJ728" s="186" t="str">
        <f t="shared" si="344"/>
        <v/>
      </c>
      <c r="BK728" s="186" t="str">
        <f t="shared" si="345"/>
        <v/>
      </c>
      <c r="BL728" s="186" t="str">
        <f t="shared" si="346"/>
        <v/>
      </c>
      <c r="BM728" s="186" t="str">
        <f t="shared" si="347"/>
        <v/>
      </c>
      <c r="BN728" s="186" t="str">
        <f t="shared" si="348"/>
        <v/>
      </c>
      <c r="BO728" s="186" t="str">
        <f t="shared" si="349"/>
        <v/>
      </c>
      <c r="BP728" s="186" t="str">
        <f t="shared" si="350"/>
        <v/>
      </c>
      <c r="BQ728" s="97"/>
      <c r="BR728" s="186">
        <f t="shared" si="351"/>
        <v>0</v>
      </c>
      <c r="BS728" s="186">
        <f t="shared" si="352"/>
        <v>0</v>
      </c>
      <c r="BT728" s="222">
        <f t="shared" si="353"/>
        <v>0</v>
      </c>
      <c r="BU728" s="222">
        <f t="shared" si="354"/>
        <v>0</v>
      </c>
      <c r="BV728" s="222">
        <f t="shared" si="355"/>
        <v>0</v>
      </c>
      <c r="BW728" s="222">
        <f t="shared" si="356"/>
        <v>0</v>
      </c>
      <c r="BX728" s="222">
        <f t="shared" si="357"/>
        <v>0</v>
      </c>
      <c r="BY728" s="106"/>
      <c r="BZ728" s="197" t="str">
        <f>IF(SUMIF('Input| Projects'!$AS$8:$CP$8,"Dx",'Input| Projects'!$AS728:$CP728)=0,"",SUMIF('Input| Projects'!$AS$8:$CP$8,"Dx",'Input| Projects'!$AS728:$CP728))</f>
        <v/>
      </c>
      <c r="CA728" s="197" t="str">
        <f>IF(SUMIF('Input| Projects'!$AS$8:$CP$8,"Tx",'Input| Projects'!$AS728:$CP728)=0,"",SUMIF('Input| Projects'!$AS$8:$CP$8,"Tx",'Input| Projects'!$AS728:$CP728))</f>
        <v/>
      </c>
      <c r="CB728" s="150" t="str">
        <f t="shared" si="364"/>
        <v/>
      </c>
    </row>
    <row r="729" spans="2:80" x14ac:dyDescent="0.2">
      <c r="B729" s="201">
        <f>IFERROR('Input| Projects'!B729,"")</f>
        <v>720</v>
      </c>
      <c r="C729" s="42" t="str">
        <f>IFERROR(IF('Input| Projects'!C729="","",'Input| Projects'!C729),"")</f>
        <v/>
      </c>
      <c r="D729" s="42" t="str">
        <f>IFERROR(IF('Input| Projects'!D729="","",'Input| Projects'!D729),"")</f>
        <v/>
      </c>
      <c r="E729" s="104"/>
      <c r="F729" s="190">
        <f>IFERROR('Input| Projects'!I729*'Input| Escalations'!$K$19,"")</f>
        <v>0</v>
      </c>
      <c r="G729" s="190">
        <f>IFERROR('Input| Projects'!J729*'Input| Escalations'!$K$19,"")</f>
        <v>0</v>
      </c>
      <c r="H729" s="190">
        <f>IFERROR('Input| Projects'!K729*'Input| Escalations'!$K$19,"")</f>
        <v>0</v>
      </c>
      <c r="I729" s="190">
        <f>IFERROR('Input| Projects'!L729*'Input| Escalations'!$K$19,"")</f>
        <v>0</v>
      </c>
      <c r="J729" s="190">
        <f>IFERROR('Input| Projects'!M729*'Input| Escalations'!$K$19,"")</f>
        <v>0</v>
      </c>
      <c r="K729" s="190">
        <f>IFERROR('Input| Projects'!N729*'Input| Escalations'!$K$19,"")</f>
        <v>0</v>
      </c>
      <c r="L729" s="190">
        <f>IFERROR('Input| Projects'!O729*'Input| Escalations'!$K$19,"")</f>
        <v>0</v>
      </c>
      <c r="M729" s="150" t="str">
        <f>IF(ABS(SUM(F729:L729)-(SUM('Input| Projects'!I729:O729)*'Input| Escalations'!$K$19))&lt;0.0000001,"",1)</f>
        <v/>
      </c>
      <c r="N729" s="192">
        <f>'Input| Projects'!$Y729*INDEX('Input| Escalations'!$H$33:$N$33,MATCH('Calc| Project Costs'!N$9,'Input| Escalations'!$H$23:$N$23,0))+'Input| Projects'!$Z729*INDEX('Input| Escalations'!$H$34:$N$34,MATCH('Calc| Project Costs'!N$9,'Input| Escalations'!$H$23:$N$23,0))+'Input| Projects'!$AA729*INDEX('Input| Escalations'!$H$35:$N$35,MATCH('Calc| Project Costs'!N$9,'Input| Escalations'!$H$23:$N$23,0))+1</f>
        <v>1</v>
      </c>
      <c r="O729" s="192">
        <f>'Input| Projects'!$Y729*INDEX('Input| Escalations'!$H$33:$N$33,MATCH('Calc| Project Costs'!O$9,'Input| Escalations'!$H$23:$N$23,0))+'Input| Projects'!$Z729*INDEX('Input| Escalations'!$H$34:$N$34,MATCH('Calc| Project Costs'!O$9,'Input| Escalations'!$H$23:$N$23,0))+'Input| Projects'!$AA729*INDEX('Input| Escalations'!$H$35:$N$35,MATCH('Calc| Project Costs'!O$9,'Input| Escalations'!$H$23:$N$23,0))+1</f>
        <v>1</v>
      </c>
      <c r="P729" s="192">
        <f>'Input| Projects'!$Y729*INDEX('Input| Escalations'!$H$33:$N$33,MATCH('Calc| Project Costs'!P$9,'Input| Escalations'!$H$23:$N$23,0))+'Input| Projects'!$Z729*INDEX('Input| Escalations'!$H$34:$N$34,MATCH('Calc| Project Costs'!P$9,'Input| Escalations'!$H$23:$N$23,0))+'Input| Projects'!$AA729*INDEX('Input| Escalations'!$H$35:$N$35,MATCH('Calc| Project Costs'!P$9,'Input| Escalations'!$H$23:$N$23,0))+1</f>
        <v>1</v>
      </c>
      <c r="Q729" s="192">
        <f>'Input| Projects'!$Y729*INDEX('Input| Escalations'!$H$33:$N$33,MATCH('Calc| Project Costs'!Q$9,'Input| Escalations'!$H$23:$N$23,0))+'Input| Projects'!$Z729*INDEX('Input| Escalations'!$H$34:$N$34,MATCH('Calc| Project Costs'!Q$9,'Input| Escalations'!$H$23:$N$23,0))+'Input| Projects'!$AA729*INDEX('Input| Escalations'!$H$35:$N$35,MATCH('Calc| Project Costs'!Q$9,'Input| Escalations'!$H$23:$N$23,0))+1</f>
        <v>1</v>
      </c>
      <c r="R729" s="192">
        <f>'Input| Projects'!$Y729*INDEX('Input| Escalations'!$H$33:$N$33,MATCH('Calc| Project Costs'!R$9,'Input| Escalations'!$H$23:$N$23,0))+'Input| Projects'!$Z729*INDEX('Input| Escalations'!$H$34:$N$34,MATCH('Calc| Project Costs'!R$9,'Input| Escalations'!$H$23:$N$23,0))+'Input| Projects'!$AA729*INDEX('Input| Escalations'!$H$35:$N$35,MATCH('Calc| Project Costs'!R$9,'Input| Escalations'!$H$23:$N$23,0))+1</f>
        <v>1</v>
      </c>
      <c r="S729" s="192">
        <f>'Input| Projects'!$Y729*INDEX('Input| Escalations'!$H$33:$N$33,MATCH('Calc| Project Costs'!S$9,'Input| Escalations'!$H$23:$N$23,0))+'Input| Projects'!$Z729*INDEX('Input| Escalations'!$H$34:$N$34,MATCH('Calc| Project Costs'!S$9,'Input| Escalations'!$H$23:$N$23,0))+'Input| Projects'!$AA729*INDEX('Input| Escalations'!$H$35:$N$35,MATCH('Calc| Project Costs'!S$9,'Input| Escalations'!$H$23:$N$23,0))+1</f>
        <v>1</v>
      </c>
      <c r="T729" s="192">
        <f>'Input| Projects'!$Y729*INDEX('Input| Escalations'!$H$33:$N$33,MATCH('Calc| Project Costs'!T$9,'Input| Escalations'!$H$23:$N$23,0))+'Input| Projects'!$Z729*INDEX('Input| Escalations'!$H$34:$N$34,MATCH('Calc| Project Costs'!T$9,'Input| Escalations'!$H$23:$N$23,0))+'Input| Projects'!$AA729*INDEX('Input| Escalations'!$H$35:$N$35,MATCH('Calc| Project Costs'!T$9,'Input| Escalations'!$H$23:$N$23,0))+1</f>
        <v>1</v>
      </c>
      <c r="U729" s="106"/>
      <c r="V729" s="186">
        <f t="shared" si="358"/>
        <v>0</v>
      </c>
      <c r="W729" s="186">
        <f t="shared" si="359"/>
        <v>0</v>
      </c>
      <c r="X729" s="186">
        <f t="shared" si="360"/>
        <v>0</v>
      </c>
      <c r="Y729" s="186">
        <f t="shared" si="336"/>
        <v>0</v>
      </c>
      <c r="Z729" s="186">
        <f t="shared" si="337"/>
        <v>0</v>
      </c>
      <c r="AA729" s="186">
        <f t="shared" si="338"/>
        <v>0</v>
      </c>
      <c r="AB729" s="186">
        <f t="shared" si="339"/>
        <v>0</v>
      </c>
      <c r="AC729" s="106"/>
      <c r="AD729" s="186">
        <f>'Input| Projects'!Q729*N729*'Input| Escalations'!$K$19</f>
        <v>0</v>
      </c>
      <c r="AE729" s="186">
        <f>'Input| Projects'!R729*O729*'Input| Escalations'!$K$19</f>
        <v>0</v>
      </c>
      <c r="AF729" s="186">
        <f>'Input| Projects'!S729*P729*'Input| Escalations'!$K$19</f>
        <v>0</v>
      </c>
      <c r="AG729" s="186">
        <f>'Input| Projects'!T729*Q729*'Input| Escalations'!$K$19</f>
        <v>0</v>
      </c>
      <c r="AH729" s="186">
        <f>'Input| Projects'!U729*R729*'Input| Escalations'!$K$19</f>
        <v>0</v>
      </c>
      <c r="AI729" s="186">
        <f>'Input| Projects'!V729*S729*'Input| Escalations'!$K$19</f>
        <v>0</v>
      </c>
      <c r="AJ729" s="186">
        <f>'Input| Projects'!W729*T729*'Input| Escalations'!$K$19</f>
        <v>0</v>
      </c>
      <c r="AK729" s="106"/>
      <c r="AL729" s="186" t="str">
        <f>IFERROR(IF('Input| Overheads'!$C$42="Direct costs",SUMPRODUCT(--('Input| Projects'!$AC729="Yes"),'Calc| Overheads Allocation'!C$8,'Calc| Project Costs'!V729),IF('Input| Overheads'!$C$42="Internal labour",SUMPRODUCT(--('Input| Projects'!$AC729="Yes"),'Calc| Overheads Allocation'!C$8,'Calc| Project Costs'!V729,'Input| Projects'!$Y729),IF('Input| Overheads'!$C$42="DNSP defined",SUMPRODUCT(--('Input| Projects'!$AC729="Yes"),'Calc| Overheads Allocation'!C$61,'Input| Projects'!$AF729),""))),"")</f>
        <v/>
      </c>
      <c r="AM729" s="186" t="str">
        <f>IFERROR(IF('Input| Overheads'!$C$42="Direct costs",SUMPRODUCT(--('Input| Projects'!$AC729="Yes"),'Calc| Overheads Allocation'!D$8,'Calc| Project Costs'!W729),IF('Input| Overheads'!$C$42="Internal labour",SUMPRODUCT(--('Input| Projects'!$AC729="Yes"),'Calc| Overheads Allocation'!D$8,'Calc| Project Costs'!W729,'Input| Projects'!$Y729),IF('Input| Overheads'!$C$42="DNSP defined",SUMPRODUCT(--('Input| Projects'!$AC729="Yes"),'Calc| Overheads Allocation'!D$61,'Input| Projects'!$AF729),""))),"")</f>
        <v/>
      </c>
      <c r="AN729" s="186" t="str">
        <f>IFERROR(IF('Input| Overheads'!$C$42="Direct costs",SUMPRODUCT(--('Input| Projects'!$AC729="Yes"),'Calc| Overheads Allocation'!E$8,'Calc| Project Costs'!X729),IF('Input| Overheads'!$C$42="Internal labour",SUMPRODUCT(--('Input| Projects'!$AC729="Yes"),'Calc| Overheads Allocation'!E$8,'Calc| Project Costs'!X729,'Input| Projects'!$Y729),IF('Input| Overheads'!$C$42="DNSP defined",SUMPRODUCT(--('Input| Projects'!$AC729="Yes"),'Calc| Overheads Allocation'!E$61,'Input| Projects'!$AF729),""))),"")</f>
        <v/>
      </c>
      <c r="AO729" s="186" t="str">
        <f>IFERROR(IF('Input| Overheads'!$C$42="Direct costs",SUMPRODUCT(--('Input| Projects'!$AC729="Yes"),'Calc| Overheads Allocation'!F$8,'Calc| Project Costs'!Y729),IF('Input| Overheads'!$C$42="Internal labour",SUMPRODUCT(--('Input| Projects'!$AC729="Yes"),'Calc| Overheads Allocation'!F$8,'Calc| Project Costs'!Y729,'Input| Projects'!$Y729),IF('Input| Overheads'!$C$42="DNSP defined",SUMPRODUCT(--('Input| Projects'!$AC729="Yes"),'Calc| Overheads Allocation'!F$61,'Input| Projects'!$AF729),""))),"")</f>
        <v/>
      </c>
      <c r="AP729" s="186" t="str">
        <f>IFERROR(IF('Input| Overheads'!$C$42="Direct costs",SUMPRODUCT(--('Input| Projects'!$AC729="Yes"),'Calc| Overheads Allocation'!G$8,'Calc| Project Costs'!Z729),IF('Input| Overheads'!$C$42="Internal labour",SUMPRODUCT(--('Input| Projects'!$AC729="Yes"),'Calc| Overheads Allocation'!G$8,'Calc| Project Costs'!Z729,'Input| Projects'!$Y729),IF('Input| Overheads'!$C$42="DNSP defined",SUMPRODUCT(--('Input| Projects'!$AC729="Yes"),'Calc| Overheads Allocation'!G$61,'Input| Projects'!$AF729),""))),"")</f>
        <v/>
      </c>
      <c r="AQ729" s="186" t="str">
        <f>IFERROR(IF('Input| Overheads'!$C$42="Direct costs",SUMPRODUCT(--('Input| Projects'!$AC729="Yes"),'Calc| Overheads Allocation'!H$8,'Calc| Project Costs'!AA729),IF('Input| Overheads'!$C$42="Internal labour",SUMPRODUCT(--('Input| Projects'!$AC729="Yes"),'Calc| Overheads Allocation'!H$8,'Calc| Project Costs'!AA729,'Input| Projects'!$Y729),IF('Input| Overheads'!$C$42="DNSP defined",SUMPRODUCT(--('Input| Projects'!$AC729="Yes"),'Calc| Overheads Allocation'!H$61,'Input| Projects'!$AF729),""))),"")</f>
        <v/>
      </c>
      <c r="AR729" s="186" t="str">
        <f>IFERROR(IF('Input| Overheads'!$C$42="Direct costs",SUMPRODUCT(--('Input| Projects'!$AC729="Yes"),'Calc| Overheads Allocation'!I$8,'Calc| Project Costs'!AB729),IF('Input| Overheads'!$C$42="Internal labour",SUMPRODUCT(--('Input| Projects'!$AC729="Yes"),'Calc| Overheads Allocation'!I$8,'Calc| Project Costs'!AB729,'Input| Projects'!$Y729),IF('Input| Overheads'!$C$42="DNSP defined",SUMPRODUCT(--('Input| Projects'!$AC729="Yes"),'Calc| Overheads Allocation'!I$61,'Input| Projects'!$AF729),""))),"")</f>
        <v/>
      </c>
      <c r="AS729" s="106"/>
      <c r="AT729" s="186" t="str">
        <f>IFERROR(IF('Input| Overheads'!$C$42="Direct costs",SUMPRODUCT(--('Input| Projects'!$AD729="Yes"),'Calc| Overheads Allocation'!C$9,'Calc| Project Costs'!V729),IF('Input| Overheads'!$C$42="Internal labour",SUMPRODUCT(--('Input| Projects'!$AD729="Yes"),'Calc| Overheads Allocation'!C$9,'Calc| Project Costs'!V729,'Input| Projects'!$Y729),IF('Input| Overheads'!$C$42="DNSP defined",SUMPRODUCT(--('Input| Projects'!$AD729="Yes"),'Calc| Overheads Allocation'!C$62,'Input| Projects'!$AG729),""))),"")</f>
        <v/>
      </c>
      <c r="AU729" s="186" t="str">
        <f>IFERROR(IF('Input| Overheads'!$C$42="Direct costs",SUMPRODUCT(--('Input| Projects'!$AD729="Yes"),'Calc| Overheads Allocation'!D$9,'Calc| Project Costs'!W729),IF('Input| Overheads'!$C$42="Internal labour",SUMPRODUCT(--('Input| Projects'!$AD729="Yes"),'Calc| Overheads Allocation'!D$9,'Calc| Project Costs'!W729,'Input| Projects'!$Y729),IF('Input| Overheads'!$C$42="DNSP defined",SUMPRODUCT(--('Input| Projects'!$AD729="Yes"),'Calc| Overheads Allocation'!D$62,'Input| Projects'!$AG729),""))),"")</f>
        <v/>
      </c>
      <c r="AV729" s="186" t="str">
        <f>IFERROR(IF('Input| Overheads'!$C$42="Direct costs",SUMPRODUCT(--('Input| Projects'!$AD729="Yes"),'Calc| Overheads Allocation'!E$9,'Calc| Project Costs'!X729),IF('Input| Overheads'!$C$42="Internal labour",SUMPRODUCT(--('Input| Projects'!$AD729="Yes"),'Calc| Overheads Allocation'!E$9,'Calc| Project Costs'!X729,'Input| Projects'!$Y729),IF('Input| Overheads'!$C$42="DNSP defined",SUMPRODUCT(--('Input| Projects'!$AD729="Yes"),'Calc| Overheads Allocation'!E$62,'Input| Projects'!$AG729),""))),"")</f>
        <v/>
      </c>
      <c r="AW729" s="186" t="str">
        <f>IFERROR(IF('Input| Overheads'!$C$42="Direct costs",SUMPRODUCT(--('Input| Projects'!$AD729="Yes"),'Calc| Overheads Allocation'!F$9,'Calc| Project Costs'!Y729),IF('Input| Overheads'!$C$42="Internal labour",SUMPRODUCT(--('Input| Projects'!$AD729="Yes"),'Calc| Overheads Allocation'!F$9,'Calc| Project Costs'!Y729,'Input| Projects'!$Y729),IF('Input| Overheads'!$C$42="DNSP defined",SUMPRODUCT(--('Input| Projects'!$AD729="Yes"),'Calc| Overheads Allocation'!F$62,'Input| Projects'!$AG729),""))),"")</f>
        <v/>
      </c>
      <c r="AX729" s="186" t="str">
        <f>IFERROR(IF('Input| Overheads'!$C$42="Direct costs",SUMPRODUCT(--('Input| Projects'!$AD729="Yes"),'Calc| Overheads Allocation'!G$9,'Calc| Project Costs'!Z729),IF('Input| Overheads'!$C$42="Internal labour",SUMPRODUCT(--('Input| Projects'!$AD729="Yes"),'Calc| Overheads Allocation'!G$9,'Calc| Project Costs'!Z729,'Input| Projects'!$Y729),IF('Input| Overheads'!$C$42="DNSP defined",SUMPRODUCT(--('Input| Projects'!$AD729="Yes"),'Calc| Overheads Allocation'!G$62,'Input| Projects'!$AG729),""))),"")</f>
        <v/>
      </c>
      <c r="AY729" s="186" t="str">
        <f>IFERROR(IF('Input| Overheads'!$C$42="Direct costs",SUMPRODUCT(--('Input| Projects'!$AD729="Yes"),'Calc| Overheads Allocation'!H$9,'Calc| Project Costs'!AA729),IF('Input| Overheads'!$C$42="Internal labour",SUMPRODUCT(--('Input| Projects'!$AD729="Yes"),'Calc| Overheads Allocation'!H$9,'Calc| Project Costs'!AA729,'Input| Projects'!$Y729),IF('Input| Overheads'!$C$42="DNSP defined",SUMPRODUCT(--('Input| Projects'!$AD729="Yes"),'Calc| Overheads Allocation'!H$62,'Input| Projects'!$AG729),""))),"")</f>
        <v/>
      </c>
      <c r="AZ729" s="186" t="str">
        <f>IFERROR(IF('Input| Overheads'!$C$42="Direct costs",SUMPRODUCT(--('Input| Projects'!$AD729="Yes"),'Calc| Overheads Allocation'!I$9,'Calc| Project Costs'!AB729),IF('Input| Overheads'!$C$42="Internal labour",SUMPRODUCT(--('Input| Projects'!$AD729="Yes"),'Calc| Overheads Allocation'!I$9,'Calc| Project Costs'!AB729,'Input| Projects'!$Y729),IF('Input| Overheads'!$C$42="DNSP defined",SUMPRODUCT(--('Input| Projects'!$AD729="Yes"),'Calc| Overheads Allocation'!I$62,'Input| Projects'!$AG729),""))),"")</f>
        <v/>
      </c>
      <c r="BA729" s="106"/>
      <c r="BB729" s="186">
        <f t="shared" si="361"/>
        <v>0</v>
      </c>
      <c r="BC729" s="186">
        <f t="shared" si="362"/>
        <v>0</v>
      </c>
      <c r="BD729" s="186">
        <f t="shared" si="363"/>
        <v>0</v>
      </c>
      <c r="BE729" s="186">
        <f t="shared" si="340"/>
        <v>0</v>
      </c>
      <c r="BF729" s="186">
        <f t="shared" si="341"/>
        <v>0</v>
      </c>
      <c r="BG729" s="186">
        <f t="shared" si="342"/>
        <v>0</v>
      </c>
      <c r="BH729" s="186">
        <f t="shared" si="343"/>
        <v>0</v>
      </c>
      <c r="BI729" s="97"/>
      <c r="BJ729" s="186" t="str">
        <f t="shared" si="344"/>
        <v/>
      </c>
      <c r="BK729" s="186" t="str">
        <f t="shared" si="345"/>
        <v/>
      </c>
      <c r="BL729" s="186" t="str">
        <f t="shared" si="346"/>
        <v/>
      </c>
      <c r="BM729" s="186" t="str">
        <f t="shared" si="347"/>
        <v/>
      </c>
      <c r="BN729" s="186" t="str">
        <f t="shared" si="348"/>
        <v/>
      </c>
      <c r="BO729" s="186" t="str">
        <f t="shared" si="349"/>
        <v/>
      </c>
      <c r="BP729" s="186" t="str">
        <f t="shared" si="350"/>
        <v/>
      </c>
      <c r="BQ729" s="97"/>
      <c r="BR729" s="186">
        <f t="shared" si="351"/>
        <v>0</v>
      </c>
      <c r="BS729" s="186">
        <f t="shared" si="352"/>
        <v>0</v>
      </c>
      <c r="BT729" s="222">
        <f t="shared" si="353"/>
        <v>0</v>
      </c>
      <c r="BU729" s="222">
        <f t="shared" si="354"/>
        <v>0</v>
      </c>
      <c r="BV729" s="222">
        <f t="shared" si="355"/>
        <v>0</v>
      </c>
      <c r="BW729" s="222">
        <f t="shared" si="356"/>
        <v>0</v>
      </c>
      <c r="BX729" s="222">
        <f t="shared" si="357"/>
        <v>0</v>
      </c>
      <c r="BY729" s="106"/>
      <c r="BZ729" s="197" t="str">
        <f>IF(SUMIF('Input| Projects'!$AS$8:$CP$8,"Dx",'Input| Projects'!$AS729:$CP729)=0,"",SUMIF('Input| Projects'!$AS$8:$CP$8,"Dx",'Input| Projects'!$AS729:$CP729))</f>
        <v/>
      </c>
      <c r="CA729" s="197" t="str">
        <f>IF(SUMIF('Input| Projects'!$AS$8:$CP$8,"Tx",'Input| Projects'!$AS729:$CP729)=0,"",SUMIF('Input| Projects'!$AS$8:$CP$8,"Tx",'Input| Projects'!$AS729:$CP729))</f>
        <v/>
      </c>
      <c r="CB729" s="150" t="str">
        <f t="shared" si="364"/>
        <v/>
      </c>
    </row>
    <row r="730" spans="2:80" x14ac:dyDescent="0.2">
      <c r="B730" s="201">
        <f>IFERROR('Input| Projects'!B730,"")</f>
        <v>721</v>
      </c>
      <c r="C730" s="42" t="str">
        <f>IFERROR(IF('Input| Projects'!C730="","",'Input| Projects'!C730),"")</f>
        <v/>
      </c>
      <c r="D730" s="42" t="str">
        <f>IFERROR(IF('Input| Projects'!D730="","",'Input| Projects'!D730),"")</f>
        <v/>
      </c>
      <c r="E730" s="104"/>
      <c r="F730" s="190">
        <f>IFERROR('Input| Projects'!I730*'Input| Escalations'!$K$19,"")</f>
        <v>0</v>
      </c>
      <c r="G730" s="190">
        <f>IFERROR('Input| Projects'!J730*'Input| Escalations'!$K$19,"")</f>
        <v>0</v>
      </c>
      <c r="H730" s="190">
        <f>IFERROR('Input| Projects'!K730*'Input| Escalations'!$K$19,"")</f>
        <v>0</v>
      </c>
      <c r="I730" s="190">
        <f>IFERROR('Input| Projects'!L730*'Input| Escalations'!$K$19,"")</f>
        <v>0</v>
      </c>
      <c r="J730" s="190">
        <f>IFERROR('Input| Projects'!M730*'Input| Escalations'!$K$19,"")</f>
        <v>0</v>
      </c>
      <c r="K730" s="190">
        <f>IFERROR('Input| Projects'!N730*'Input| Escalations'!$K$19,"")</f>
        <v>0</v>
      </c>
      <c r="L730" s="190">
        <f>IFERROR('Input| Projects'!O730*'Input| Escalations'!$K$19,"")</f>
        <v>0</v>
      </c>
      <c r="M730" s="150" t="str">
        <f>IF(ABS(SUM(F730:L730)-(SUM('Input| Projects'!I730:O730)*'Input| Escalations'!$K$19))&lt;0.0000001,"",1)</f>
        <v/>
      </c>
      <c r="N730" s="192">
        <f>'Input| Projects'!$Y730*INDEX('Input| Escalations'!$H$33:$N$33,MATCH('Calc| Project Costs'!N$9,'Input| Escalations'!$H$23:$N$23,0))+'Input| Projects'!$Z730*INDEX('Input| Escalations'!$H$34:$N$34,MATCH('Calc| Project Costs'!N$9,'Input| Escalations'!$H$23:$N$23,0))+'Input| Projects'!$AA730*INDEX('Input| Escalations'!$H$35:$N$35,MATCH('Calc| Project Costs'!N$9,'Input| Escalations'!$H$23:$N$23,0))+1</f>
        <v>1</v>
      </c>
      <c r="O730" s="192">
        <f>'Input| Projects'!$Y730*INDEX('Input| Escalations'!$H$33:$N$33,MATCH('Calc| Project Costs'!O$9,'Input| Escalations'!$H$23:$N$23,0))+'Input| Projects'!$Z730*INDEX('Input| Escalations'!$H$34:$N$34,MATCH('Calc| Project Costs'!O$9,'Input| Escalations'!$H$23:$N$23,0))+'Input| Projects'!$AA730*INDEX('Input| Escalations'!$H$35:$N$35,MATCH('Calc| Project Costs'!O$9,'Input| Escalations'!$H$23:$N$23,0))+1</f>
        <v>1</v>
      </c>
      <c r="P730" s="192">
        <f>'Input| Projects'!$Y730*INDEX('Input| Escalations'!$H$33:$N$33,MATCH('Calc| Project Costs'!P$9,'Input| Escalations'!$H$23:$N$23,0))+'Input| Projects'!$Z730*INDEX('Input| Escalations'!$H$34:$N$34,MATCH('Calc| Project Costs'!P$9,'Input| Escalations'!$H$23:$N$23,0))+'Input| Projects'!$AA730*INDEX('Input| Escalations'!$H$35:$N$35,MATCH('Calc| Project Costs'!P$9,'Input| Escalations'!$H$23:$N$23,0))+1</f>
        <v>1</v>
      </c>
      <c r="Q730" s="192">
        <f>'Input| Projects'!$Y730*INDEX('Input| Escalations'!$H$33:$N$33,MATCH('Calc| Project Costs'!Q$9,'Input| Escalations'!$H$23:$N$23,0))+'Input| Projects'!$Z730*INDEX('Input| Escalations'!$H$34:$N$34,MATCH('Calc| Project Costs'!Q$9,'Input| Escalations'!$H$23:$N$23,0))+'Input| Projects'!$AA730*INDEX('Input| Escalations'!$H$35:$N$35,MATCH('Calc| Project Costs'!Q$9,'Input| Escalations'!$H$23:$N$23,0))+1</f>
        <v>1</v>
      </c>
      <c r="R730" s="192">
        <f>'Input| Projects'!$Y730*INDEX('Input| Escalations'!$H$33:$N$33,MATCH('Calc| Project Costs'!R$9,'Input| Escalations'!$H$23:$N$23,0))+'Input| Projects'!$Z730*INDEX('Input| Escalations'!$H$34:$N$34,MATCH('Calc| Project Costs'!R$9,'Input| Escalations'!$H$23:$N$23,0))+'Input| Projects'!$AA730*INDEX('Input| Escalations'!$H$35:$N$35,MATCH('Calc| Project Costs'!R$9,'Input| Escalations'!$H$23:$N$23,0))+1</f>
        <v>1</v>
      </c>
      <c r="S730" s="192">
        <f>'Input| Projects'!$Y730*INDEX('Input| Escalations'!$H$33:$N$33,MATCH('Calc| Project Costs'!S$9,'Input| Escalations'!$H$23:$N$23,0))+'Input| Projects'!$Z730*INDEX('Input| Escalations'!$H$34:$N$34,MATCH('Calc| Project Costs'!S$9,'Input| Escalations'!$H$23:$N$23,0))+'Input| Projects'!$AA730*INDEX('Input| Escalations'!$H$35:$N$35,MATCH('Calc| Project Costs'!S$9,'Input| Escalations'!$H$23:$N$23,0))+1</f>
        <v>1</v>
      </c>
      <c r="T730" s="192">
        <f>'Input| Projects'!$Y730*INDEX('Input| Escalations'!$H$33:$N$33,MATCH('Calc| Project Costs'!T$9,'Input| Escalations'!$H$23:$N$23,0))+'Input| Projects'!$Z730*INDEX('Input| Escalations'!$H$34:$N$34,MATCH('Calc| Project Costs'!T$9,'Input| Escalations'!$H$23:$N$23,0))+'Input| Projects'!$AA730*INDEX('Input| Escalations'!$H$35:$N$35,MATCH('Calc| Project Costs'!T$9,'Input| Escalations'!$H$23:$N$23,0))+1</f>
        <v>1</v>
      </c>
      <c r="U730" s="106"/>
      <c r="V730" s="186">
        <f t="shared" si="358"/>
        <v>0</v>
      </c>
      <c r="W730" s="186">
        <f t="shared" si="359"/>
        <v>0</v>
      </c>
      <c r="X730" s="186">
        <f t="shared" si="360"/>
        <v>0</v>
      </c>
      <c r="Y730" s="186">
        <f t="shared" si="336"/>
        <v>0</v>
      </c>
      <c r="Z730" s="186">
        <f t="shared" si="337"/>
        <v>0</v>
      </c>
      <c r="AA730" s="186">
        <f t="shared" si="338"/>
        <v>0</v>
      </c>
      <c r="AB730" s="186">
        <f t="shared" si="339"/>
        <v>0</v>
      </c>
      <c r="AC730" s="106"/>
      <c r="AD730" s="186">
        <f>'Input| Projects'!Q730*N730*'Input| Escalations'!$K$19</f>
        <v>0</v>
      </c>
      <c r="AE730" s="186">
        <f>'Input| Projects'!R730*O730*'Input| Escalations'!$K$19</f>
        <v>0</v>
      </c>
      <c r="AF730" s="186">
        <f>'Input| Projects'!S730*P730*'Input| Escalations'!$K$19</f>
        <v>0</v>
      </c>
      <c r="AG730" s="186">
        <f>'Input| Projects'!T730*Q730*'Input| Escalations'!$K$19</f>
        <v>0</v>
      </c>
      <c r="AH730" s="186">
        <f>'Input| Projects'!U730*R730*'Input| Escalations'!$K$19</f>
        <v>0</v>
      </c>
      <c r="AI730" s="186">
        <f>'Input| Projects'!V730*S730*'Input| Escalations'!$K$19</f>
        <v>0</v>
      </c>
      <c r="AJ730" s="186">
        <f>'Input| Projects'!W730*T730*'Input| Escalations'!$K$19</f>
        <v>0</v>
      </c>
      <c r="AK730" s="106"/>
      <c r="AL730" s="186" t="str">
        <f>IFERROR(IF('Input| Overheads'!$C$42="Direct costs",SUMPRODUCT(--('Input| Projects'!$AC730="Yes"),'Calc| Overheads Allocation'!C$8,'Calc| Project Costs'!V730),IF('Input| Overheads'!$C$42="Internal labour",SUMPRODUCT(--('Input| Projects'!$AC730="Yes"),'Calc| Overheads Allocation'!C$8,'Calc| Project Costs'!V730,'Input| Projects'!$Y730),IF('Input| Overheads'!$C$42="DNSP defined",SUMPRODUCT(--('Input| Projects'!$AC730="Yes"),'Calc| Overheads Allocation'!C$61,'Input| Projects'!$AF730),""))),"")</f>
        <v/>
      </c>
      <c r="AM730" s="186" t="str">
        <f>IFERROR(IF('Input| Overheads'!$C$42="Direct costs",SUMPRODUCT(--('Input| Projects'!$AC730="Yes"),'Calc| Overheads Allocation'!D$8,'Calc| Project Costs'!W730),IF('Input| Overheads'!$C$42="Internal labour",SUMPRODUCT(--('Input| Projects'!$AC730="Yes"),'Calc| Overheads Allocation'!D$8,'Calc| Project Costs'!W730,'Input| Projects'!$Y730),IF('Input| Overheads'!$C$42="DNSP defined",SUMPRODUCT(--('Input| Projects'!$AC730="Yes"),'Calc| Overheads Allocation'!D$61,'Input| Projects'!$AF730),""))),"")</f>
        <v/>
      </c>
      <c r="AN730" s="186" t="str">
        <f>IFERROR(IF('Input| Overheads'!$C$42="Direct costs",SUMPRODUCT(--('Input| Projects'!$AC730="Yes"),'Calc| Overheads Allocation'!E$8,'Calc| Project Costs'!X730),IF('Input| Overheads'!$C$42="Internal labour",SUMPRODUCT(--('Input| Projects'!$AC730="Yes"),'Calc| Overheads Allocation'!E$8,'Calc| Project Costs'!X730,'Input| Projects'!$Y730),IF('Input| Overheads'!$C$42="DNSP defined",SUMPRODUCT(--('Input| Projects'!$AC730="Yes"),'Calc| Overheads Allocation'!E$61,'Input| Projects'!$AF730),""))),"")</f>
        <v/>
      </c>
      <c r="AO730" s="186" t="str">
        <f>IFERROR(IF('Input| Overheads'!$C$42="Direct costs",SUMPRODUCT(--('Input| Projects'!$AC730="Yes"),'Calc| Overheads Allocation'!F$8,'Calc| Project Costs'!Y730),IF('Input| Overheads'!$C$42="Internal labour",SUMPRODUCT(--('Input| Projects'!$AC730="Yes"),'Calc| Overheads Allocation'!F$8,'Calc| Project Costs'!Y730,'Input| Projects'!$Y730),IF('Input| Overheads'!$C$42="DNSP defined",SUMPRODUCT(--('Input| Projects'!$AC730="Yes"),'Calc| Overheads Allocation'!F$61,'Input| Projects'!$AF730),""))),"")</f>
        <v/>
      </c>
      <c r="AP730" s="186" t="str">
        <f>IFERROR(IF('Input| Overheads'!$C$42="Direct costs",SUMPRODUCT(--('Input| Projects'!$AC730="Yes"),'Calc| Overheads Allocation'!G$8,'Calc| Project Costs'!Z730),IF('Input| Overheads'!$C$42="Internal labour",SUMPRODUCT(--('Input| Projects'!$AC730="Yes"),'Calc| Overheads Allocation'!G$8,'Calc| Project Costs'!Z730,'Input| Projects'!$Y730),IF('Input| Overheads'!$C$42="DNSP defined",SUMPRODUCT(--('Input| Projects'!$AC730="Yes"),'Calc| Overheads Allocation'!G$61,'Input| Projects'!$AF730),""))),"")</f>
        <v/>
      </c>
      <c r="AQ730" s="186" t="str">
        <f>IFERROR(IF('Input| Overheads'!$C$42="Direct costs",SUMPRODUCT(--('Input| Projects'!$AC730="Yes"),'Calc| Overheads Allocation'!H$8,'Calc| Project Costs'!AA730),IF('Input| Overheads'!$C$42="Internal labour",SUMPRODUCT(--('Input| Projects'!$AC730="Yes"),'Calc| Overheads Allocation'!H$8,'Calc| Project Costs'!AA730,'Input| Projects'!$Y730),IF('Input| Overheads'!$C$42="DNSP defined",SUMPRODUCT(--('Input| Projects'!$AC730="Yes"),'Calc| Overheads Allocation'!H$61,'Input| Projects'!$AF730),""))),"")</f>
        <v/>
      </c>
      <c r="AR730" s="186" t="str">
        <f>IFERROR(IF('Input| Overheads'!$C$42="Direct costs",SUMPRODUCT(--('Input| Projects'!$AC730="Yes"),'Calc| Overheads Allocation'!I$8,'Calc| Project Costs'!AB730),IF('Input| Overheads'!$C$42="Internal labour",SUMPRODUCT(--('Input| Projects'!$AC730="Yes"),'Calc| Overheads Allocation'!I$8,'Calc| Project Costs'!AB730,'Input| Projects'!$Y730),IF('Input| Overheads'!$C$42="DNSP defined",SUMPRODUCT(--('Input| Projects'!$AC730="Yes"),'Calc| Overheads Allocation'!I$61,'Input| Projects'!$AF730),""))),"")</f>
        <v/>
      </c>
      <c r="AS730" s="106"/>
      <c r="AT730" s="186" t="str">
        <f>IFERROR(IF('Input| Overheads'!$C$42="Direct costs",SUMPRODUCT(--('Input| Projects'!$AD730="Yes"),'Calc| Overheads Allocation'!C$9,'Calc| Project Costs'!V730),IF('Input| Overheads'!$C$42="Internal labour",SUMPRODUCT(--('Input| Projects'!$AD730="Yes"),'Calc| Overheads Allocation'!C$9,'Calc| Project Costs'!V730,'Input| Projects'!$Y730),IF('Input| Overheads'!$C$42="DNSP defined",SUMPRODUCT(--('Input| Projects'!$AD730="Yes"),'Calc| Overheads Allocation'!C$62,'Input| Projects'!$AG730),""))),"")</f>
        <v/>
      </c>
      <c r="AU730" s="186" t="str">
        <f>IFERROR(IF('Input| Overheads'!$C$42="Direct costs",SUMPRODUCT(--('Input| Projects'!$AD730="Yes"),'Calc| Overheads Allocation'!D$9,'Calc| Project Costs'!W730),IF('Input| Overheads'!$C$42="Internal labour",SUMPRODUCT(--('Input| Projects'!$AD730="Yes"),'Calc| Overheads Allocation'!D$9,'Calc| Project Costs'!W730,'Input| Projects'!$Y730),IF('Input| Overheads'!$C$42="DNSP defined",SUMPRODUCT(--('Input| Projects'!$AD730="Yes"),'Calc| Overheads Allocation'!D$62,'Input| Projects'!$AG730),""))),"")</f>
        <v/>
      </c>
      <c r="AV730" s="186" t="str">
        <f>IFERROR(IF('Input| Overheads'!$C$42="Direct costs",SUMPRODUCT(--('Input| Projects'!$AD730="Yes"),'Calc| Overheads Allocation'!E$9,'Calc| Project Costs'!X730),IF('Input| Overheads'!$C$42="Internal labour",SUMPRODUCT(--('Input| Projects'!$AD730="Yes"),'Calc| Overheads Allocation'!E$9,'Calc| Project Costs'!X730,'Input| Projects'!$Y730),IF('Input| Overheads'!$C$42="DNSP defined",SUMPRODUCT(--('Input| Projects'!$AD730="Yes"),'Calc| Overheads Allocation'!E$62,'Input| Projects'!$AG730),""))),"")</f>
        <v/>
      </c>
      <c r="AW730" s="186" t="str">
        <f>IFERROR(IF('Input| Overheads'!$C$42="Direct costs",SUMPRODUCT(--('Input| Projects'!$AD730="Yes"),'Calc| Overheads Allocation'!F$9,'Calc| Project Costs'!Y730),IF('Input| Overheads'!$C$42="Internal labour",SUMPRODUCT(--('Input| Projects'!$AD730="Yes"),'Calc| Overheads Allocation'!F$9,'Calc| Project Costs'!Y730,'Input| Projects'!$Y730),IF('Input| Overheads'!$C$42="DNSP defined",SUMPRODUCT(--('Input| Projects'!$AD730="Yes"),'Calc| Overheads Allocation'!F$62,'Input| Projects'!$AG730),""))),"")</f>
        <v/>
      </c>
      <c r="AX730" s="186" t="str">
        <f>IFERROR(IF('Input| Overheads'!$C$42="Direct costs",SUMPRODUCT(--('Input| Projects'!$AD730="Yes"),'Calc| Overheads Allocation'!G$9,'Calc| Project Costs'!Z730),IF('Input| Overheads'!$C$42="Internal labour",SUMPRODUCT(--('Input| Projects'!$AD730="Yes"),'Calc| Overheads Allocation'!G$9,'Calc| Project Costs'!Z730,'Input| Projects'!$Y730),IF('Input| Overheads'!$C$42="DNSP defined",SUMPRODUCT(--('Input| Projects'!$AD730="Yes"),'Calc| Overheads Allocation'!G$62,'Input| Projects'!$AG730),""))),"")</f>
        <v/>
      </c>
      <c r="AY730" s="186" t="str">
        <f>IFERROR(IF('Input| Overheads'!$C$42="Direct costs",SUMPRODUCT(--('Input| Projects'!$AD730="Yes"),'Calc| Overheads Allocation'!H$9,'Calc| Project Costs'!AA730),IF('Input| Overheads'!$C$42="Internal labour",SUMPRODUCT(--('Input| Projects'!$AD730="Yes"),'Calc| Overheads Allocation'!H$9,'Calc| Project Costs'!AA730,'Input| Projects'!$Y730),IF('Input| Overheads'!$C$42="DNSP defined",SUMPRODUCT(--('Input| Projects'!$AD730="Yes"),'Calc| Overheads Allocation'!H$62,'Input| Projects'!$AG730),""))),"")</f>
        <v/>
      </c>
      <c r="AZ730" s="186" t="str">
        <f>IFERROR(IF('Input| Overheads'!$C$42="Direct costs",SUMPRODUCT(--('Input| Projects'!$AD730="Yes"),'Calc| Overheads Allocation'!I$9,'Calc| Project Costs'!AB730),IF('Input| Overheads'!$C$42="Internal labour",SUMPRODUCT(--('Input| Projects'!$AD730="Yes"),'Calc| Overheads Allocation'!I$9,'Calc| Project Costs'!AB730,'Input| Projects'!$Y730),IF('Input| Overheads'!$C$42="DNSP defined",SUMPRODUCT(--('Input| Projects'!$AD730="Yes"),'Calc| Overheads Allocation'!I$62,'Input| Projects'!$AG730),""))),"")</f>
        <v/>
      </c>
      <c r="BA730" s="106"/>
      <c r="BB730" s="186">
        <f t="shared" si="361"/>
        <v>0</v>
      </c>
      <c r="BC730" s="186">
        <f t="shared" si="362"/>
        <v>0</v>
      </c>
      <c r="BD730" s="186">
        <f t="shared" si="363"/>
        <v>0</v>
      </c>
      <c r="BE730" s="186">
        <f t="shared" si="340"/>
        <v>0</v>
      </c>
      <c r="BF730" s="186">
        <f t="shared" si="341"/>
        <v>0</v>
      </c>
      <c r="BG730" s="186">
        <f t="shared" si="342"/>
        <v>0</v>
      </c>
      <c r="BH730" s="186">
        <f t="shared" si="343"/>
        <v>0</v>
      </c>
      <c r="BI730" s="97"/>
      <c r="BJ730" s="186" t="str">
        <f t="shared" si="344"/>
        <v/>
      </c>
      <c r="BK730" s="186" t="str">
        <f t="shared" si="345"/>
        <v/>
      </c>
      <c r="BL730" s="186" t="str">
        <f t="shared" si="346"/>
        <v/>
      </c>
      <c r="BM730" s="186" t="str">
        <f t="shared" si="347"/>
        <v/>
      </c>
      <c r="BN730" s="186" t="str">
        <f t="shared" si="348"/>
        <v/>
      </c>
      <c r="BO730" s="186" t="str">
        <f t="shared" si="349"/>
        <v/>
      </c>
      <c r="BP730" s="186" t="str">
        <f t="shared" si="350"/>
        <v/>
      </c>
      <c r="BQ730" s="97"/>
      <c r="BR730" s="186">
        <f t="shared" si="351"/>
        <v>0</v>
      </c>
      <c r="BS730" s="186">
        <f t="shared" si="352"/>
        <v>0</v>
      </c>
      <c r="BT730" s="222">
        <f t="shared" si="353"/>
        <v>0</v>
      </c>
      <c r="BU730" s="222">
        <f t="shared" si="354"/>
        <v>0</v>
      </c>
      <c r="BV730" s="222">
        <f t="shared" si="355"/>
        <v>0</v>
      </c>
      <c r="BW730" s="222">
        <f t="shared" si="356"/>
        <v>0</v>
      </c>
      <c r="BX730" s="222">
        <f t="shared" si="357"/>
        <v>0</v>
      </c>
      <c r="BY730" s="106"/>
      <c r="BZ730" s="197" t="str">
        <f>IF(SUMIF('Input| Projects'!$AS$8:$CP$8,"Dx",'Input| Projects'!$AS730:$CP730)=0,"",SUMIF('Input| Projects'!$AS$8:$CP$8,"Dx",'Input| Projects'!$AS730:$CP730))</f>
        <v/>
      </c>
      <c r="CA730" s="197" t="str">
        <f>IF(SUMIF('Input| Projects'!$AS$8:$CP$8,"Tx",'Input| Projects'!$AS730:$CP730)=0,"",SUMIF('Input| Projects'!$AS$8:$CP$8,"Tx",'Input| Projects'!$AS730:$CP730))</f>
        <v/>
      </c>
      <c r="CB730" s="150" t="str">
        <f t="shared" si="364"/>
        <v/>
      </c>
    </row>
    <row r="731" spans="2:80" x14ac:dyDescent="0.2">
      <c r="B731" s="201">
        <f>IFERROR('Input| Projects'!B731,"")</f>
        <v>722</v>
      </c>
      <c r="C731" s="42" t="str">
        <f>IFERROR(IF('Input| Projects'!C731="","",'Input| Projects'!C731),"")</f>
        <v/>
      </c>
      <c r="D731" s="42" t="str">
        <f>IFERROR(IF('Input| Projects'!D731="","",'Input| Projects'!D731),"")</f>
        <v/>
      </c>
      <c r="E731" s="104"/>
      <c r="F731" s="190">
        <f>IFERROR('Input| Projects'!I731*'Input| Escalations'!$K$19,"")</f>
        <v>0</v>
      </c>
      <c r="G731" s="190">
        <f>IFERROR('Input| Projects'!J731*'Input| Escalations'!$K$19,"")</f>
        <v>0</v>
      </c>
      <c r="H731" s="190">
        <f>IFERROR('Input| Projects'!K731*'Input| Escalations'!$K$19,"")</f>
        <v>0</v>
      </c>
      <c r="I731" s="190">
        <f>IFERROR('Input| Projects'!L731*'Input| Escalations'!$K$19,"")</f>
        <v>0</v>
      </c>
      <c r="J731" s="190">
        <f>IFERROR('Input| Projects'!M731*'Input| Escalations'!$K$19,"")</f>
        <v>0</v>
      </c>
      <c r="K731" s="190">
        <f>IFERROR('Input| Projects'!N731*'Input| Escalations'!$K$19,"")</f>
        <v>0</v>
      </c>
      <c r="L731" s="190">
        <f>IFERROR('Input| Projects'!O731*'Input| Escalations'!$K$19,"")</f>
        <v>0</v>
      </c>
      <c r="M731" s="150" t="str">
        <f>IF(ABS(SUM(F731:L731)-(SUM('Input| Projects'!I731:O731)*'Input| Escalations'!$K$19))&lt;0.0000001,"",1)</f>
        <v/>
      </c>
      <c r="N731" s="192">
        <f>'Input| Projects'!$Y731*INDEX('Input| Escalations'!$H$33:$N$33,MATCH('Calc| Project Costs'!N$9,'Input| Escalations'!$H$23:$N$23,0))+'Input| Projects'!$Z731*INDEX('Input| Escalations'!$H$34:$N$34,MATCH('Calc| Project Costs'!N$9,'Input| Escalations'!$H$23:$N$23,0))+'Input| Projects'!$AA731*INDEX('Input| Escalations'!$H$35:$N$35,MATCH('Calc| Project Costs'!N$9,'Input| Escalations'!$H$23:$N$23,0))+1</f>
        <v>1</v>
      </c>
      <c r="O731" s="192">
        <f>'Input| Projects'!$Y731*INDEX('Input| Escalations'!$H$33:$N$33,MATCH('Calc| Project Costs'!O$9,'Input| Escalations'!$H$23:$N$23,0))+'Input| Projects'!$Z731*INDEX('Input| Escalations'!$H$34:$N$34,MATCH('Calc| Project Costs'!O$9,'Input| Escalations'!$H$23:$N$23,0))+'Input| Projects'!$AA731*INDEX('Input| Escalations'!$H$35:$N$35,MATCH('Calc| Project Costs'!O$9,'Input| Escalations'!$H$23:$N$23,0))+1</f>
        <v>1</v>
      </c>
      <c r="P731" s="192">
        <f>'Input| Projects'!$Y731*INDEX('Input| Escalations'!$H$33:$N$33,MATCH('Calc| Project Costs'!P$9,'Input| Escalations'!$H$23:$N$23,0))+'Input| Projects'!$Z731*INDEX('Input| Escalations'!$H$34:$N$34,MATCH('Calc| Project Costs'!P$9,'Input| Escalations'!$H$23:$N$23,0))+'Input| Projects'!$AA731*INDEX('Input| Escalations'!$H$35:$N$35,MATCH('Calc| Project Costs'!P$9,'Input| Escalations'!$H$23:$N$23,0))+1</f>
        <v>1</v>
      </c>
      <c r="Q731" s="192">
        <f>'Input| Projects'!$Y731*INDEX('Input| Escalations'!$H$33:$N$33,MATCH('Calc| Project Costs'!Q$9,'Input| Escalations'!$H$23:$N$23,0))+'Input| Projects'!$Z731*INDEX('Input| Escalations'!$H$34:$N$34,MATCH('Calc| Project Costs'!Q$9,'Input| Escalations'!$H$23:$N$23,0))+'Input| Projects'!$AA731*INDEX('Input| Escalations'!$H$35:$N$35,MATCH('Calc| Project Costs'!Q$9,'Input| Escalations'!$H$23:$N$23,0))+1</f>
        <v>1</v>
      </c>
      <c r="R731" s="192">
        <f>'Input| Projects'!$Y731*INDEX('Input| Escalations'!$H$33:$N$33,MATCH('Calc| Project Costs'!R$9,'Input| Escalations'!$H$23:$N$23,0))+'Input| Projects'!$Z731*INDEX('Input| Escalations'!$H$34:$N$34,MATCH('Calc| Project Costs'!R$9,'Input| Escalations'!$H$23:$N$23,0))+'Input| Projects'!$AA731*INDEX('Input| Escalations'!$H$35:$N$35,MATCH('Calc| Project Costs'!R$9,'Input| Escalations'!$H$23:$N$23,0))+1</f>
        <v>1</v>
      </c>
      <c r="S731" s="192">
        <f>'Input| Projects'!$Y731*INDEX('Input| Escalations'!$H$33:$N$33,MATCH('Calc| Project Costs'!S$9,'Input| Escalations'!$H$23:$N$23,0))+'Input| Projects'!$Z731*INDEX('Input| Escalations'!$H$34:$N$34,MATCH('Calc| Project Costs'!S$9,'Input| Escalations'!$H$23:$N$23,0))+'Input| Projects'!$AA731*INDEX('Input| Escalations'!$H$35:$N$35,MATCH('Calc| Project Costs'!S$9,'Input| Escalations'!$H$23:$N$23,0))+1</f>
        <v>1</v>
      </c>
      <c r="T731" s="192">
        <f>'Input| Projects'!$Y731*INDEX('Input| Escalations'!$H$33:$N$33,MATCH('Calc| Project Costs'!T$9,'Input| Escalations'!$H$23:$N$23,0))+'Input| Projects'!$Z731*INDEX('Input| Escalations'!$H$34:$N$34,MATCH('Calc| Project Costs'!T$9,'Input| Escalations'!$H$23:$N$23,0))+'Input| Projects'!$AA731*INDEX('Input| Escalations'!$H$35:$N$35,MATCH('Calc| Project Costs'!T$9,'Input| Escalations'!$H$23:$N$23,0))+1</f>
        <v>1</v>
      </c>
      <c r="U731" s="106"/>
      <c r="V731" s="186">
        <f t="shared" si="358"/>
        <v>0</v>
      </c>
      <c r="W731" s="186">
        <f t="shared" si="359"/>
        <v>0</v>
      </c>
      <c r="X731" s="186">
        <f t="shared" si="360"/>
        <v>0</v>
      </c>
      <c r="Y731" s="186">
        <f t="shared" si="336"/>
        <v>0</v>
      </c>
      <c r="Z731" s="186">
        <f t="shared" si="337"/>
        <v>0</v>
      </c>
      <c r="AA731" s="186">
        <f t="shared" si="338"/>
        <v>0</v>
      </c>
      <c r="AB731" s="186">
        <f t="shared" si="339"/>
        <v>0</v>
      </c>
      <c r="AC731" s="106"/>
      <c r="AD731" s="186">
        <f>'Input| Projects'!Q731*N731*'Input| Escalations'!$K$19</f>
        <v>0</v>
      </c>
      <c r="AE731" s="186">
        <f>'Input| Projects'!R731*O731*'Input| Escalations'!$K$19</f>
        <v>0</v>
      </c>
      <c r="AF731" s="186">
        <f>'Input| Projects'!S731*P731*'Input| Escalations'!$K$19</f>
        <v>0</v>
      </c>
      <c r="AG731" s="186">
        <f>'Input| Projects'!T731*Q731*'Input| Escalations'!$K$19</f>
        <v>0</v>
      </c>
      <c r="AH731" s="186">
        <f>'Input| Projects'!U731*R731*'Input| Escalations'!$K$19</f>
        <v>0</v>
      </c>
      <c r="AI731" s="186">
        <f>'Input| Projects'!V731*S731*'Input| Escalations'!$K$19</f>
        <v>0</v>
      </c>
      <c r="AJ731" s="186">
        <f>'Input| Projects'!W731*T731*'Input| Escalations'!$K$19</f>
        <v>0</v>
      </c>
      <c r="AK731" s="106"/>
      <c r="AL731" s="186" t="str">
        <f>IFERROR(IF('Input| Overheads'!$C$42="Direct costs",SUMPRODUCT(--('Input| Projects'!$AC731="Yes"),'Calc| Overheads Allocation'!C$8,'Calc| Project Costs'!V731),IF('Input| Overheads'!$C$42="Internal labour",SUMPRODUCT(--('Input| Projects'!$AC731="Yes"),'Calc| Overheads Allocation'!C$8,'Calc| Project Costs'!V731,'Input| Projects'!$Y731),IF('Input| Overheads'!$C$42="DNSP defined",SUMPRODUCT(--('Input| Projects'!$AC731="Yes"),'Calc| Overheads Allocation'!C$61,'Input| Projects'!$AF731),""))),"")</f>
        <v/>
      </c>
      <c r="AM731" s="186" t="str">
        <f>IFERROR(IF('Input| Overheads'!$C$42="Direct costs",SUMPRODUCT(--('Input| Projects'!$AC731="Yes"),'Calc| Overheads Allocation'!D$8,'Calc| Project Costs'!W731),IF('Input| Overheads'!$C$42="Internal labour",SUMPRODUCT(--('Input| Projects'!$AC731="Yes"),'Calc| Overheads Allocation'!D$8,'Calc| Project Costs'!W731,'Input| Projects'!$Y731),IF('Input| Overheads'!$C$42="DNSP defined",SUMPRODUCT(--('Input| Projects'!$AC731="Yes"),'Calc| Overheads Allocation'!D$61,'Input| Projects'!$AF731),""))),"")</f>
        <v/>
      </c>
      <c r="AN731" s="186" t="str">
        <f>IFERROR(IF('Input| Overheads'!$C$42="Direct costs",SUMPRODUCT(--('Input| Projects'!$AC731="Yes"),'Calc| Overheads Allocation'!E$8,'Calc| Project Costs'!X731),IF('Input| Overheads'!$C$42="Internal labour",SUMPRODUCT(--('Input| Projects'!$AC731="Yes"),'Calc| Overheads Allocation'!E$8,'Calc| Project Costs'!X731,'Input| Projects'!$Y731),IF('Input| Overheads'!$C$42="DNSP defined",SUMPRODUCT(--('Input| Projects'!$AC731="Yes"),'Calc| Overheads Allocation'!E$61,'Input| Projects'!$AF731),""))),"")</f>
        <v/>
      </c>
      <c r="AO731" s="186" t="str">
        <f>IFERROR(IF('Input| Overheads'!$C$42="Direct costs",SUMPRODUCT(--('Input| Projects'!$AC731="Yes"),'Calc| Overheads Allocation'!F$8,'Calc| Project Costs'!Y731),IF('Input| Overheads'!$C$42="Internal labour",SUMPRODUCT(--('Input| Projects'!$AC731="Yes"),'Calc| Overheads Allocation'!F$8,'Calc| Project Costs'!Y731,'Input| Projects'!$Y731),IF('Input| Overheads'!$C$42="DNSP defined",SUMPRODUCT(--('Input| Projects'!$AC731="Yes"),'Calc| Overheads Allocation'!F$61,'Input| Projects'!$AF731),""))),"")</f>
        <v/>
      </c>
      <c r="AP731" s="186" t="str">
        <f>IFERROR(IF('Input| Overheads'!$C$42="Direct costs",SUMPRODUCT(--('Input| Projects'!$AC731="Yes"),'Calc| Overheads Allocation'!G$8,'Calc| Project Costs'!Z731),IF('Input| Overheads'!$C$42="Internal labour",SUMPRODUCT(--('Input| Projects'!$AC731="Yes"),'Calc| Overheads Allocation'!G$8,'Calc| Project Costs'!Z731,'Input| Projects'!$Y731),IF('Input| Overheads'!$C$42="DNSP defined",SUMPRODUCT(--('Input| Projects'!$AC731="Yes"),'Calc| Overheads Allocation'!G$61,'Input| Projects'!$AF731),""))),"")</f>
        <v/>
      </c>
      <c r="AQ731" s="186" t="str">
        <f>IFERROR(IF('Input| Overheads'!$C$42="Direct costs",SUMPRODUCT(--('Input| Projects'!$AC731="Yes"),'Calc| Overheads Allocation'!H$8,'Calc| Project Costs'!AA731),IF('Input| Overheads'!$C$42="Internal labour",SUMPRODUCT(--('Input| Projects'!$AC731="Yes"),'Calc| Overheads Allocation'!H$8,'Calc| Project Costs'!AA731,'Input| Projects'!$Y731),IF('Input| Overheads'!$C$42="DNSP defined",SUMPRODUCT(--('Input| Projects'!$AC731="Yes"),'Calc| Overheads Allocation'!H$61,'Input| Projects'!$AF731),""))),"")</f>
        <v/>
      </c>
      <c r="AR731" s="186" t="str">
        <f>IFERROR(IF('Input| Overheads'!$C$42="Direct costs",SUMPRODUCT(--('Input| Projects'!$AC731="Yes"),'Calc| Overheads Allocation'!I$8,'Calc| Project Costs'!AB731),IF('Input| Overheads'!$C$42="Internal labour",SUMPRODUCT(--('Input| Projects'!$AC731="Yes"),'Calc| Overheads Allocation'!I$8,'Calc| Project Costs'!AB731,'Input| Projects'!$Y731),IF('Input| Overheads'!$C$42="DNSP defined",SUMPRODUCT(--('Input| Projects'!$AC731="Yes"),'Calc| Overheads Allocation'!I$61,'Input| Projects'!$AF731),""))),"")</f>
        <v/>
      </c>
      <c r="AS731" s="106"/>
      <c r="AT731" s="186" t="str">
        <f>IFERROR(IF('Input| Overheads'!$C$42="Direct costs",SUMPRODUCT(--('Input| Projects'!$AD731="Yes"),'Calc| Overheads Allocation'!C$9,'Calc| Project Costs'!V731),IF('Input| Overheads'!$C$42="Internal labour",SUMPRODUCT(--('Input| Projects'!$AD731="Yes"),'Calc| Overheads Allocation'!C$9,'Calc| Project Costs'!V731,'Input| Projects'!$Y731),IF('Input| Overheads'!$C$42="DNSP defined",SUMPRODUCT(--('Input| Projects'!$AD731="Yes"),'Calc| Overheads Allocation'!C$62,'Input| Projects'!$AG731),""))),"")</f>
        <v/>
      </c>
      <c r="AU731" s="186" t="str">
        <f>IFERROR(IF('Input| Overheads'!$C$42="Direct costs",SUMPRODUCT(--('Input| Projects'!$AD731="Yes"),'Calc| Overheads Allocation'!D$9,'Calc| Project Costs'!W731),IF('Input| Overheads'!$C$42="Internal labour",SUMPRODUCT(--('Input| Projects'!$AD731="Yes"),'Calc| Overheads Allocation'!D$9,'Calc| Project Costs'!W731,'Input| Projects'!$Y731),IF('Input| Overheads'!$C$42="DNSP defined",SUMPRODUCT(--('Input| Projects'!$AD731="Yes"),'Calc| Overheads Allocation'!D$62,'Input| Projects'!$AG731),""))),"")</f>
        <v/>
      </c>
      <c r="AV731" s="186" t="str">
        <f>IFERROR(IF('Input| Overheads'!$C$42="Direct costs",SUMPRODUCT(--('Input| Projects'!$AD731="Yes"),'Calc| Overheads Allocation'!E$9,'Calc| Project Costs'!X731),IF('Input| Overheads'!$C$42="Internal labour",SUMPRODUCT(--('Input| Projects'!$AD731="Yes"),'Calc| Overheads Allocation'!E$9,'Calc| Project Costs'!X731,'Input| Projects'!$Y731),IF('Input| Overheads'!$C$42="DNSP defined",SUMPRODUCT(--('Input| Projects'!$AD731="Yes"),'Calc| Overheads Allocation'!E$62,'Input| Projects'!$AG731),""))),"")</f>
        <v/>
      </c>
      <c r="AW731" s="186" t="str">
        <f>IFERROR(IF('Input| Overheads'!$C$42="Direct costs",SUMPRODUCT(--('Input| Projects'!$AD731="Yes"),'Calc| Overheads Allocation'!F$9,'Calc| Project Costs'!Y731),IF('Input| Overheads'!$C$42="Internal labour",SUMPRODUCT(--('Input| Projects'!$AD731="Yes"),'Calc| Overheads Allocation'!F$9,'Calc| Project Costs'!Y731,'Input| Projects'!$Y731),IF('Input| Overheads'!$C$42="DNSP defined",SUMPRODUCT(--('Input| Projects'!$AD731="Yes"),'Calc| Overheads Allocation'!F$62,'Input| Projects'!$AG731),""))),"")</f>
        <v/>
      </c>
      <c r="AX731" s="186" t="str">
        <f>IFERROR(IF('Input| Overheads'!$C$42="Direct costs",SUMPRODUCT(--('Input| Projects'!$AD731="Yes"),'Calc| Overheads Allocation'!G$9,'Calc| Project Costs'!Z731),IF('Input| Overheads'!$C$42="Internal labour",SUMPRODUCT(--('Input| Projects'!$AD731="Yes"),'Calc| Overheads Allocation'!G$9,'Calc| Project Costs'!Z731,'Input| Projects'!$Y731),IF('Input| Overheads'!$C$42="DNSP defined",SUMPRODUCT(--('Input| Projects'!$AD731="Yes"),'Calc| Overheads Allocation'!G$62,'Input| Projects'!$AG731),""))),"")</f>
        <v/>
      </c>
      <c r="AY731" s="186" t="str">
        <f>IFERROR(IF('Input| Overheads'!$C$42="Direct costs",SUMPRODUCT(--('Input| Projects'!$AD731="Yes"),'Calc| Overheads Allocation'!H$9,'Calc| Project Costs'!AA731),IF('Input| Overheads'!$C$42="Internal labour",SUMPRODUCT(--('Input| Projects'!$AD731="Yes"),'Calc| Overheads Allocation'!H$9,'Calc| Project Costs'!AA731,'Input| Projects'!$Y731),IF('Input| Overheads'!$C$42="DNSP defined",SUMPRODUCT(--('Input| Projects'!$AD731="Yes"),'Calc| Overheads Allocation'!H$62,'Input| Projects'!$AG731),""))),"")</f>
        <v/>
      </c>
      <c r="AZ731" s="186" t="str">
        <f>IFERROR(IF('Input| Overheads'!$C$42="Direct costs",SUMPRODUCT(--('Input| Projects'!$AD731="Yes"),'Calc| Overheads Allocation'!I$9,'Calc| Project Costs'!AB731),IF('Input| Overheads'!$C$42="Internal labour",SUMPRODUCT(--('Input| Projects'!$AD731="Yes"),'Calc| Overheads Allocation'!I$9,'Calc| Project Costs'!AB731,'Input| Projects'!$Y731),IF('Input| Overheads'!$C$42="DNSP defined",SUMPRODUCT(--('Input| Projects'!$AD731="Yes"),'Calc| Overheads Allocation'!I$62,'Input| Projects'!$AG731),""))),"")</f>
        <v/>
      </c>
      <c r="BA731" s="106"/>
      <c r="BB731" s="186">
        <f t="shared" si="361"/>
        <v>0</v>
      </c>
      <c r="BC731" s="186">
        <f t="shared" si="362"/>
        <v>0</v>
      </c>
      <c r="BD731" s="186">
        <f t="shared" si="363"/>
        <v>0</v>
      </c>
      <c r="BE731" s="186">
        <f t="shared" si="340"/>
        <v>0</v>
      </c>
      <c r="BF731" s="186">
        <f t="shared" si="341"/>
        <v>0</v>
      </c>
      <c r="BG731" s="186">
        <f t="shared" si="342"/>
        <v>0</v>
      </c>
      <c r="BH731" s="186">
        <f t="shared" si="343"/>
        <v>0</v>
      </c>
      <c r="BI731" s="97"/>
      <c r="BJ731" s="186" t="str">
        <f t="shared" si="344"/>
        <v/>
      </c>
      <c r="BK731" s="186" t="str">
        <f t="shared" si="345"/>
        <v/>
      </c>
      <c r="BL731" s="186" t="str">
        <f t="shared" si="346"/>
        <v/>
      </c>
      <c r="BM731" s="186" t="str">
        <f t="shared" si="347"/>
        <v/>
      </c>
      <c r="BN731" s="186" t="str">
        <f t="shared" si="348"/>
        <v/>
      </c>
      <c r="BO731" s="186" t="str">
        <f t="shared" si="349"/>
        <v/>
      </c>
      <c r="BP731" s="186" t="str">
        <f t="shared" si="350"/>
        <v/>
      </c>
      <c r="BQ731" s="97"/>
      <c r="BR731" s="186">
        <f t="shared" si="351"/>
        <v>0</v>
      </c>
      <c r="BS731" s="186">
        <f t="shared" si="352"/>
        <v>0</v>
      </c>
      <c r="BT731" s="222">
        <f t="shared" si="353"/>
        <v>0</v>
      </c>
      <c r="BU731" s="222">
        <f t="shared" si="354"/>
        <v>0</v>
      </c>
      <c r="BV731" s="222">
        <f t="shared" si="355"/>
        <v>0</v>
      </c>
      <c r="BW731" s="222">
        <f t="shared" si="356"/>
        <v>0</v>
      </c>
      <c r="BX731" s="222">
        <f t="shared" si="357"/>
        <v>0</v>
      </c>
      <c r="BY731" s="106"/>
      <c r="BZ731" s="197" t="str">
        <f>IF(SUMIF('Input| Projects'!$AS$8:$CP$8,"Dx",'Input| Projects'!$AS731:$CP731)=0,"",SUMIF('Input| Projects'!$AS$8:$CP$8,"Dx",'Input| Projects'!$AS731:$CP731))</f>
        <v/>
      </c>
      <c r="CA731" s="197" t="str">
        <f>IF(SUMIF('Input| Projects'!$AS$8:$CP$8,"Tx",'Input| Projects'!$AS731:$CP731)=0,"",SUMIF('Input| Projects'!$AS$8:$CP$8,"Tx",'Input| Projects'!$AS731:$CP731))</f>
        <v/>
      </c>
      <c r="CB731" s="150" t="str">
        <f t="shared" si="364"/>
        <v/>
      </c>
    </row>
    <row r="732" spans="2:80" x14ac:dyDescent="0.2">
      <c r="B732" s="201">
        <f>IFERROR('Input| Projects'!B732,"")</f>
        <v>723</v>
      </c>
      <c r="C732" s="42" t="str">
        <f>IFERROR(IF('Input| Projects'!C732="","",'Input| Projects'!C732),"")</f>
        <v/>
      </c>
      <c r="D732" s="42" t="str">
        <f>IFERROR(IF('Input| Projects'!D732="","",'Input| Projects'!D732),"")</f>
        <v/>
      </c>
      <c r="E732" s="104"/>
      <c r="F732" s="190">
        <f>IFERROR('Input| Projects'!I732*'Input| Escalations'!$K$19,"")</f>
        <v>0</v>
      </c>
      <c r="G732" s="190">
        <f>IFERROR('Input| Projects'!J732*'Input| Escalations'!$K$19,"")</f>
        <v>0</v>
      </c>
      <c r="H732" s="190">
        <f>IFERROR('Input| Projects'!K732*'Input| Escalations'!$K$19,"")</f>
        <v>0</v>
      </c>
      <c r="I732" s="190">
        <f>IFERROR('Input| Projects'!L732*'Input| Escalations'!$K$19,"")</f>
        <v>0</v>
      </c>
      <c r="J732" s="190">
        <f>IFERROR('Input| Projects'!M732*'Input| Escalations'!$K$19,"")</f>
        <v>0</v>
      </c>
      <c r="K732" s="190">
        <f>IFERROR('Input| Projects'!N732*'Input| Escalations'!$K$19,"")</f>
        <v>0</v>
      </c>
      <c r="L732" s="190">
        <f>IFERROR('Input| Projects'!O732*'Input| Escalations'!$K$19,"")</f>
        <v>0</v>
      </c>
      <c r="M732" s="150" t="str">
        <f>IF(ABS(SUM(F732:L732)-(SUM('Input| Projects'!I732:O732)*'Input| Escalations'!$K$19))&lt;0.0000001,"",1)</f>
        <v/>
      </c>
      <c r="N732" s="192">
        <f>'Input| Projects'!$Y732*INDEX('Input| Escalations'!$H$33:$N$33,MATCH('Calc| Project Costs'!N$9,'Input| Escalations'!$H$23:$N$23,0))+'Input| Projects'!$Z732*INDEX('Input| Escalations'!$H$34:$N$34,MATCH('Calc| Project Costs'!N$9,'Input| Escalations'!$H$23:$N$23,0))+'Input| Projects'!$AA732*INDEX('Input| Escalations'!$H$35:$N$35,MATCH('Calc| Project Costs'!N$9,'Input| Escalations'!$H$23:$N$23,0))+1</f>
        <v>1</v>
      </c>
      <c r="O732" s="192">
        <f>'Input| Projects'!$Y732*INDEX('Input| Escalations'!$H$33:$N$33,MATCH('Calc| Project Costs'!O$9,'Input| Escalations'!$H$23:$N$23,0))+'Input| Projects'!$Z732*INDEX('Input| Escalations'!$H$34:$N$34,MATCH('Calc| Project Costs'!O$9,'Input| Escalations'!$H$23:$N$23,0))+'Input| Projects'!$AA732*INDEX('Input| Escalations'!$H$35:$N$35,MATCH('Calc| Project Costs'!O$9,'Input| Escalations'!$H$23:$N$23,0))+1</f>
        <v>1</v>
      </c>
      <c r="P732" s="192">
        <f>'Input| Projects'!$Y732*INDEX('Input| Escalations'!$H$33:$N$33,MATCH('Calc| Project Costs'!P$9,'Input| Escalations'!$H$23:$N$23,0))+'Input| Projects'!$Z732*INDEX('Input| Escalations'!$H$34:$N$34,MATCH('Calc| Project Costs'!P$9,'Input| Escalations'!$H$23:$N$23,0))+'Input| Projects'!$AA732*INDEX('Input| Escalations'!$H$35:$N$35,MATCH('Calc| Project Costs'!P$9,'Input| Escalations'!$H$23:$N$23,0))+1</f>
        <v>1</v>
      </c>
      <c r="Q732" s="192">
        <f>'Input| Projects'!$Y732*INDEX('Input| Escalations'!$H$33:$N$33,MATCH('Calc| Project Costs'!Q$9,'Input| Escalations'!$H$23:$N$23,0))+'Input| Projects'!$Z732*INDEX('Input| Escalations'!$H$34:$N$34,MATCH('Calc| Project Costs'!Q$9,'Input| Escalations'!$H$23:$N$23,0))+'Input| Projects'!$AA732*INDEX('Input| Escalations'!$H$35:$N$35,MATCH('Calc| Project Costs'!Q$9,'Input| Escalations'!$H$23:$N$23,0))+1</f>
        <v>1</v>
      </c>
      <c r="R732" s="192">
        <f>'Input| Projects'!$Y732*INDEX('Input| Escalations'!$H$33:$N$33,MATCH('Calc| Project Costs'!R$9,'Input| Escalations'!$H$23:$N$23,0))+'Input| Projects'!$Z732*INDEX('Input| Escalations'!$H$34:$N$34,MATCH('Calc| Project Costs'!R$9,'Input| Escalations'!$H$23:$N$23,0))+'Input| Projects'!$AA732*INDEX('Input| Escalations'!$H$35:$N$35,MATCH('Calc| Project Costs'!R$9,'Input| Escalations'!$H$23:$N$23,0))+1</f>
        <v>1</v>
      </c>
      <c r="S732" s="192">
        <f>'Input| Projects'!$Y732*INDEX('Input| Escalations'!$H$33:$N$33,MATCH('Calc| Project Costs'!S$9,'Input| Escalations'!$H$23:$N$23,0))+'Input| Projects'!$Z732*INDEX('Input| Escalations'!$H$34:$N$34,MATCH('Calc| Project Costs'!S$9,'Input| Escalations'!$H$23:$N$23,0))+'Input| Projects'!$AA732*INDEX('Input| Escalations'!$H$35:$N$35,MATCH('Calc| Project Costs'!S$9,'Input| Escalations'!$H$23:$N$23,0))+1</f>
        <v>1</v>
      </c>
      <c r="T732" s="192">
        <f>'Input| Projects'!$Y732*INDEX('Input| Escalations'!$H$33:$N$33,MATCH('Calc| Project Costs'!T$9,'Input| Escalations'!$H$23:$N$23,0))+'Input| Projects'!$Z732*INDEX('Input| Escalations'!$H$34:$N$34,MATCH('Calc| Project Costs'!T$9,'Input| Escalations'!$H$23:$N$23,0))+'Input| Projects'!$AA732*INDEX('Input| Escalations'!$H$35:$N$35,MATCH('Calc| Project Costs'!T$9,'Input| Escalations'!$H$23:$N$23,0))+1</f>
        <v>1</v>
      </c>
      <c r="U732" s="106"/>
      <c r="V732" s="186">
        <f t="shared" si="358"/>
        <v>0</v>
      </c>
      <c r="W732" s="186">
        <f t="shared" si="359"/>
        <v>0</v>
      </c>
      <c r="X732" s="186">
        <f t="shared" si="360"/>
        <v>0</v>
      </c>
      <c r="Y732" s="186">
        <f t="shared" si="336"/>
        <v>0</v>
      </c>
      <c r="Z732" s="186">
        <f t="shared" si="337"/>
        <v>0</v>
      </c>
      <c r="AA732" s="186">
        <f t="shared" si="338"/>
        <v>0</v>
      </c>
      <c r="AB732" s="186">
        <f t="shared" si="339"/>
        <v>0</v>
      </c>
      <c r="AC732" s="106"/>
      <c r="AD732" s="186">
        <f>'Input| Projects'!Q732*N732*'Input| Escalations'!$K$19</f>
        <v>0</v>
      </c>
      <c r="AE732" s="186">
        <f>'Input| Projects'!R732*O732*'Input| Escalations'!$K$19</f>
        <v>0</v>
      </c>
      <c r="AF732" s="186">
        <f>'Input| Projects'!S732*P732*'Input| Escalations'!$K$19</f>
        <v>0</v>
      </c>
      <c r="AG732" s="186">
        <f>'Input| Projects'!T732*Q732*'Input| Escalations'!$K$19</f>
        <v>0</v>
      </c>
      <c r="AH732" s="186">
        <f>'Input| Projects'!U732*R732*'Input| Escalations'!$K$19</f>
        <v>0</v>
      </c>
      <c r="AI732" s="186">
        <f>'Input| Projects'!V732*S732*'Input| Escalations'!$K$19</f>
        <v>0</v>
      </c>
      <c r="AJ732" s="186">
        <f>'Input| Projects'!W732*T732*'Input| Escalations'!$K$19</f>
        <v>0</v>
      </c>
      <c r="AK732" s="106"/>
      <c r="AL732" s="186" t="str">
        <f>IFERROR(IF('Input| Overheads'!$C$42="Direct costs",SUMPRODUCT(--('Input| Projects'!$AC732="Yes"),'Calc| Overheads Allocation'!C$8,'Calc| Project Costs'!V732),IF('Input| Overheads'!$C$42="Internal labour",SUMPRODUCT(--('Input| Projects'!$AC732="Yes"),'Calc| Overheads Allocation'!C$8,'Calc| Project Costs'!V732,'Input| Projects'!$Y732),IF('Input| Overheads'!$C$42="DNSP defined",SUMPRODUCT(--('Input| Projects'!$AC732="Yes"),'Calc| Overheads Allocation'!C$61,'Input| Projects'!$AF732),""))),"")</f>
        <v/>
      </c>
      <c r="AM732" s="186" t="str">
        <f>IFERROR(IF('Input| Overheads'!$C$42="Direct costs",SUMPRODUCT(--('Input| Projects'!$AC732="Yes"),'Calc| Overheads Allocation'!D$8,'Calc| Project Costs'!W732),IF('Input| Overheads'!$C$42="Internal labour",SUMPRODUCT(--('Input| Projects'!$AC732="Yes"),'Calc| Overheads Allocation'!D$8,'Calc| Project Costs'!W732,'Input| Projects'!$Y732),IF('Input| Overheads'!$C$42="DNSP defined",SUMPRODUCT(--('Input| Projects'!$AC732="Yes"),'Calc| Overheads Allocation'!D$61,'Input| Projects'!$AF732),""))),"")</f>
        <v/>
      </c>
      <c r="AN732" s="186" t="str">
        <f>IFERROR(IF('Input| Overheads'!$C$42="Direct costs",SUMPRODUCT(--('Input| Projects'!$AC732="Yes"),'Calc| Overheads Allocation'!E$8,'Calc| Project Costs'!X732),IF('Input| Overheads'!$C$42="Internal labour",SUMPRODUCT(--('Input| Projects'!$AC732="Yes"),'Calc| Overheads Allocation'!E$8,'Calc| Project Costs'!X732,'Input| Projects'!$Y732),IF('Input| Overheads'!$C$42="DNSP defined",SUMPRODUCT(--('Input| Projects'!$AC732="Yes"),'Calc| Overheads Allocation'!E$61,'Input| Projects'!$AF732),""))),"")</f>
        <v/>
      </c>
      <c r="AO732" s="186" t="str">
        <f>IFERROR(IF('Input| Overheads'!$C$42="Direct costs",SUMPRODUCT(--('Input| Projects'!$AC732="Yes"),'Calc| Overheads Allocation'!F$8,'Calc| Project Costs'!Y732),IF('Input| Overheads'!$C$42="Internal labour",SUMPRODUCT(--('Input| Projects'!$AC732="Yes"),'Calc| Overheads Allocation'!F$8,'Calc| Project Costs'!Y732,'Input| Projects'!$Y732),IF('Input| Overheads'!$C$42="DNSP defined",SUMPRODUCT(--('Input| Projects'!$AC732="Yes"),'Calc| Overheads Allocation'!F$61,'Input| Projects'!$AF732),""))),"")</f>
        <v/>
      </c>
      <c r="AP732" s="186" t="str">
        <f>IFERROR(IF('Input| Overheads'!$C$42="Direct costs",SUMPRODUCT(--('Input| Projects'!$AC732="Yes"),'Calc| Overheads Allocation'!G$8,'Calc| Project Costs'!Z732),IF('Input| Overheads'!$C$42="Internal labour",SUMPRODUCT(--('Input| Projects'!$AC732="Yes"),'Calc| Overheads Allocation'!G$8,'Calc| Project Costs'!Z732,'Input| Projects'!$Y732),IF('Input| Overheads'!$C$42="DNSP defined",SUMPRODUCT(--('Input| Projects'!$AC732="Yes"),'Calc| Overheads Allocation'!G$61,'Input| Projects'!$AF732),""))),"")</f>
        <v/>
      </c>
      <c r="AQ732" s="186" t="str">
        <f>IFERROR(IF('Input| Overheads'!$C$42="Direct costs",SUMPRODUCT(--('Input| Projects'!$AC732="Yes"),'Calc| Overheads Allocation'!H$8,'Calc| Project Costs'!AA732),IF('Input| Overheads'!$C$42="Internal labour",SUMPRODUCT(--('Input| Projects'!$AC732="Yes"),'Calc| Overheads Allocation'!H$8,'Calc| Project Costs'!AA732,'Input| Projects'!$Y732),IF('Input| Overheads'!$C$42="DNSP defined",SUMPRODUCT(--('Input| Projects'!$AC732="Yes"),'Calc| Overheads Allocation'!H$61,'Input| Projects'!$AF732),""))),"")</f>
        <v/>
      </c>
      <c r="AR732" s="186" t="str">
        <f>IFERROR(IF('Input| Overheads'!$C$42="Direct costs",SUMPRODUCT(--('Input| Projects'!$AC732="Yes"),'Calc| Overheads Allocation'!I$8,'Calc| Project Costs'!AB732),IF('Input| Overheads'!$C$42="Internal labour",SUMPRODUCT(--('Input| Projects'!$AC732="Yes"),'Calc| Overheads Allocation'!I$8,'Calc| Project Costs'!AB732,'Input| Projects'!$Y732),IF('Input| Overheads'!$C$42="DNSP defined",SUMPRODUCT(--('Input| Projects'!$AC732="Yes"),'Calc| Overheads Allocation'!I$61,'Input| Projects'!$AF732),""))),"")</f>
        <v/>
      </c>
      <c r="AS732" s="106"/>
      <c r="AT732" s="186" t="str">
        <f>IFERROR(IF('Input| Overheads'!$C$42="Direct costs",SUMPRODUCT(--('Input| Projects'!$AD732="Yes"),'Calc| Overheads Allocation'!C$9,'Calc| Project Costs'!V732),IF('Input| Overheads'!$C$42="Internal labour",SUMPRODUCT(--('Input| Projects'!$AD732="Yes"),'Calc| Overheads Allocation'!C$9,'Calc| Project Costs'!V732,'Input| Projects'!$Y732),IF('Input| Overheads'!$C$42="DNSP defined",SUMPRODUCT(--('Input| Projects'!$AD732="Yes"),'Calc| Overheads Allocation'!C$62,'Input| Projects'!$AG732),""))),"")</f>
        <v/>
      </c>
      <c r="AU732" s="186" t="str">
        <f>IFERROR(IF('Input| Overheads'!$C$42="Direct costs",SUMPRODUCT(--('Input| Projects'!$AD732="Yes"),'Calc| Overheads Allocation'!D$9,'Calc| Project Costs'!W732),IF('Input| Overheads'!$C$42="Internal labour",SUMPRODUCT(--('Input| Projects'!$AD732="Yes"),'Calc| Overheads Allocation'!D$9,'Calc| Project Costs'!W732,'Input| Projects'!$Y732),IF('Input| Overheads'!$C$42="DNSP defined",SUMPRODUCT(--('Input| Projects'!$AD732="Yes"),'Calc| Overheads Allocation'!D$62,'Input| Projects'!$AG732),""))),"")</f>
        <v/>
      </c>
      <c r="AV732" s="186" t="str">
        <f>IFERROR(IF('Input| Overheads'!$C$42="Direct costs",SUMPRODUCT(--('Input| Projects'!$AD732="Yes"),'Calc| Overheads Allocation'!E$9,'Calc| Project Costs'!X732),IF('Input| Overheads'!$C$42="Internal labour",SUMPRODUCT(--('Input| Projects'!$AD732="Yes"),'Calc| Overheads Allocation'!E$9,'Calc| Project Costs'!X732,'Input| Projects'!$Y732),IF('Input| Overheads'!$C$42="DNSP defined",SUMPRODUCT(--('Input| Projects'!$AD732="Yes"),'Calc| Overheads Allocation'!E$62,'Input| Projects'!$AG732),""))),"")</f>
        <v/>
      </c>
      <c r="AW732" s="186" t="str">
        <f>IFERROR(IF('Input| Overheads'!$C$42="Direct costs",SUMPRODUCT(--('Input| Projects'!$AD732="Yes"),'Calc| Overheads Allocation'!F$9,'Calc| Project Costs'!Y732),IF('Input| Overheads'!$C$42="Internal labour",SUMPRODUCT(--('Input| Projects'!$AD732="Yes"),'Calc| Overheads Allocation'!F$9,'Calc| Project Costs'!Y732,'Input| Projects'!$Y732),IF('Input| Overheads'!$C$42="DNSP defined",SUMPRODUCT(--('Input| Projects'!$AD732="Yes"),'Calc| Overheads Allocation'!F$62,'Input| Projects'!$AG732),""))),"")</f>
        <v/>
      </c>
      <c r="AX732" s="186" t="str">
        <f>IFERROR(IF('Input| Overheads'!$C$42="Direct costs",SUMPRODUCT(--('Input| Projects'!$AD732="Yes"),'Calc| Overheads Allocation'!G$9,'Calc| Project Costs'!Z732),IF('Input| Overheads'!$C$42="Internal labour",SUMPRODUCT(--('Input| Projects'!$AD732="Yes"),'Calc| Overheads Allocation'!G$9,'Calc| Project Costs'!Z732,'Input| Projects'!$Y732),IF('Input| Overheads'!$C$42="DNSP defined",SUMPRODUCT(--('Input| Projects'!$AD732="Yes"),'Calc| Overheads Allocation'!G$62,'Input| Projects'!$AG732),""))),"")</f>
        <v/>
      </c>
      <c r="AY732" s="186" t="str">
        <f>IFERROR(IF('Input| Overheads'!$C$42="Direct costs",SUMPRODUCT(--('Input| Projects'!$AD732="Yes"),'Calc| Overheads Allocation'!H$9,'Calc| Project Costs'!AA732),IF('Input| Overheads'!$C$42="Internal labour",SUMPRODUCT(--('Input| Projects'!$AD732="Yes"),'Calc| Overheads Allocation'!H$9,'Calc| Project Costs'!AA732,'Input| Projects'!$Y732),IF('Input| Overheads'!$C$42="DNSP defined",SUMPRODUCT(--('Input| Projects'!$AD732="Yes"),'Calc| Overheads Allocation'!H$62,'Input| Projects'!$AG732),""))),"")</f>
        <v/>
      </c>
      <c r="AZ732" s="186" t="str">
        <f>IFERROR(IF('Input| Overheads'!$C$42="Direct costs",SUMPRODUCT(--('Input| Projects'!$AD732="Yes"),'Calc| Overheads Allocation'!I$9,'Calc| Project Costs'!AB732),IF('Input| Overheads'!$C$42="Internal labour",SUMPRODUCT(--('Input| Projects'!$AD732="Yes"),'Calc| Overheads Allocation'!I$9,'Calc| Project Costs'!AB732,'Input| Projects'!$Y732),IF('Input| Overheads'!$C$42="DNSP defined",SUMPRODUCT(--('Input| Projects'!$AD732="Yes"),'Calc| Overheads Allocation'!I$62,'Input| Projects'!$AG732),""))),"")</f>
        <v/>
      </c>
      <c r="BA732" s="106"/>
      <c r="BB732" s="186">
        <f t="shared" si="361"/>
        <v>0</v>
      </c>
      <c r="BC732" s="186">
        <f t="shared" si="362"/>
        <v>0</v>
      </c>
      <c r="BD732" s="186">
        <f t="shared" si="363"/>
        <v>0</v>
      </c>
      <c r="BE732" s="186">
        <f t="shared" si="340"/>
        <v>0</v>
      </c>
      <c r="BF732" s="186">
        <f t="shared" si="341"/>
        <v>0</v>
      </c>
      <c r="BG732" s="186">
        <f t="shared" si="342"/>
        <v>0</v>
      </c>
      <c r="BH732" s="186">
        <f t="shared" si="343"/>
        <v>0</v>
      </c>
      <c r="BI732" s="97"/>
      <c r="BJ732" s="186" t="str">
        <f t="shared" si="344"/>
        <v/>
      </c>
      <c r="BK732" s="186" t="str">
        <f t="shared" si="345"/>
        <v/>
      </c>
      <c r="BL732" s="186" t="str">
        <f t="shared" si="346"/>
        <v/>
      </c>
      <c r="BM732" s="186" t="str">
        <f t="shared" si="347"/>
        <v/>
      </c>
      <c r="BN732" s="186" t="str">
        <f t="shared" si="348"/>
        <v/>
      </c>
      <c r="BO732" s="186" t="str">
        <f t="shared" si="349"/>
        <v/>
      </c>
      <c r="BP732" s="186" t="str">
        <f t="shared" si="350"/>
        <v/>
      </c>
      <c r="BQ732" s="97"/>
      <c r="BR732" s="186">
        <f t="shared" si="351"/>
        <v>0</v>
      </c>
      <c r="BS732" s="186">
        <f t="shared" si="352"/>
        <v>0</v>
      </c>
      <c r="BT732" s="222">
        <f t="shared" si="353"/>
        <v>0</v>
      </c>
      <c r="BU732" s="222">
        <f t="shared" si="354"/>
        <v>0</v>
      </c>
      <c r="BV732" s="222">
        <f t="shared" si="355"/>
        <v>0</v>
      </c>
      <c r="BW732" s="222">
        <f t="shared" si="356"/>
        <v>0</v>
      </c>
      <c r="BX732" s="222">
        <f t="shared" si="357"/>
        <v>0</v>
      </c>
      <c r="BY732" s="106"/>
      <c r="BZ732" s="197" t="str">
        <f>IF(SUMIF('Input| Projects'!$AS$8:$CP$8,"Dx",'Input| Projects'!$AS732:$CP732)=0,"",SUMIF('Input| Projects'!$AS$8:$CP$8,"Dx",'Input| Projects'!$AS732:$CP732))</f>
        <v/>
      </c>
      <c r="CA732" s="197" t="str">
        <f>IF(SUMIF('Input| Projects'!$AS$8:$CP$8,"Tx",'Input| Projects'!$AS732:$CP732)=0,"",SUMIF('Input| Projects'!$AS$8:$CP$8,"Tx",'Input| Projects'!$AS732:$CP732))</f>
        <v/>
      </c>
      <c r="CB732" s="150" t="str">
        <f t="shared" si="364"/>
        <v/>
      </c>
    </row>
    <row r="733" spans="2:80" x14ac:dyDescent="0.2">
      <c r="B733" s="201">
        <f>IFERROR('Input| Projects'!B733,"")</f>
        <v>724</v>
      </c>
      <c r="C733" s="42" t="str">
        <f>IFERROR(IF('Input| Projects'!C733="","",'Input| Projects'!C733),"")</f>
        <v/>
      </c>
      <c r="D733" s="42" t="str">
        <f>IFERROR(IF('Input| Projects'!D733="","",'Input| Projects'!D733),"")</f>
        <v/>
      </c>
      <c r="E733" s="104"/>
      <c r="F733" s="190">
        <f>IFERROR('Input| Projects'!I733*'Input| Escalations'!$K$19,"")</f>
        <v>0</v>
      </c>
      <c r="G733" s="190">
        <f>IFERROR('Input| Projects'!J733*'Input| Escalations'!$K$19,"")</f>
        <v>0</v>
      </c>
      <c r="H733" s="190">
        <f>IFERROR('Input| Projects'!K733*'Input| Escalations'!$K$19,"")</f>
        <v>0</v>
      </c>
      <c r="I733" s="190">
        <f>IFERROR('Input| Projects'!L733*'Input| Escalations'!$K$19,"")</f>
        <v>0</v>
      </c>
      <c r="J733" s="190">
        <f>IFERROR('Input| Projects'!M733*'Input| Escalations'!$K$19,"")</f>
        <v>0</v>
      </c>
      <c r="K733" s="190">
        <f>IFERROR('Input| Projects'!N733*'Input| Escalations'!$K$19,"")</f>
        <v>0</v>
      </c>
      <c r="L733" s="190">
        <f>IFERROR('Input| Projects'!O733*'Input| Escalations'!$K$19,"")</f>
        <v>0</v>
      </c>
      <c r="M733" s="150" t="str">
        <f>IF(ABS(SUM(F733:L733)-(SUM('Input| Projects'!I733:O733)*'Input| Escalations'!$K$19))&lt;0.0000001,"",1)</f>
        <v/>
      </c>
      <c r="N733" s="192">
        <f>'Input| Projects'!$Y733*INDEX('Input| Escalations'!$H$33:$N$33,MATCH('Calc| Project Costs'!N$9,'Input| Escalations'!$H$23:$N$23,0))+'Input| Projects'!$Z733*INDEX('Input| Escalations'!$H$34:$N$34,MATCH('Calc| Project Costs'!N$9,'Input| Escalations'!$H$23:$N$23,0))+'Input| Projects'!$AA733*INDEX('Input| Escalations'!$H$35:$N$35,MATCH('Calc| Project Costs'!N$9,'Input| Escalations'!$H$23:$N$23,0))+1</f>
        <v>1</v>
      </c>
      <c r="O733" s="192">
        <f>'Input| Projects'!$Y733*INDEX('Input| Escalations'!$H$33:$N$33,MATCH('Calc| Project Costs'!O$9,'Input| Escalations'!$H$23:$N$23,0))+'Input| Projects'!$Z733*INDEX('Input| Escalations'!$H$34:$N$34,MATCH('Calc| Project Costs'!O$9,'Input| Escalations'!$H$23:$N$23,0))+'Input| Projects'!$AA733*INDEX('Input| Escalations'!$H$35:$N$35,MATCH('Calc| Project Costs'!O$9,'Input| Escalations'!$H$23:$N$23,0))+1</f>
        <v>1</v>
      </c>
      <c r="P733" s="192">
        <f>'Input| Projects'!$Y733*INDEX('Input| Escalations'!$H$33:$N$33,MATCH('Calc| Project Costs'!P$9,'Input| Escalations'!$H$23:$N$23,0))+'Input| Projects'!$Z733*INDEX('Input| Escalations'!$H$34:$N$34,MATCH('Calc| Project Costs'!P$9,'Input| Escalations'!$H$23:$N$23,0))+'Input| Projects'!$AA733*INDEX('Input| Escalations'!$H$35:$N$35,MATCH('Calc| Project Costs'!P$9,'Input| Escalations'!$H$23:$N$23,0))+1</f>
        <v>1</v>
      </c>
      <c r="Q733" s="192">
        <f>'Input| Projects'!$Y733*INDEX('Input| Escalations'!$H$33:$N$33,MATCH('Calc| Project Costs'!Q$9,'Input| Escalations'!$H$23:$N$23,0))+'Input| Projects'!$Z733*INDEX('Input| Escalations'!$H$34:$N$34,MATCH('Calc| Project Costs'!Q$9,'Input| Escalations'!$H$23:$N$23,0))+'Input| Projects'!$AA733*INDEX('Input| Escalations'!$H$35:$N$35,MATCH('Calc| Project Costs'!Q$9,'Input| Escalations'!$H$23:$N$23,0))+1</f>
        <v>1</v>
      </c>
      <c r="R733" s="192">
        <f>'Input| Projects'!$Y733*INDEX('Input| Escalations'!$H$33:$N$33,MATCH('Calc| Project Costs'!R$9,'Input| Escalations'!$H$23:$N$23,0))+'Input| Projects'!$Z733*INDEX('Input| Escalations'!$H$34:$N$34,MATCH('Calc| Project Costs'!R$9,'Input| Escalations'!$H$23:$N$23,0))+'Input| Projects'!$AA733*INDEX('Input| Escalations'!$H$35:$N$35,MATCH('Calc| Project Costs'!R$9,'Input| Escalations'!$H$23:$N$23,0))+1</f>
        <v>1</v>
      </c>
      <c r="S733" s="192">
        <f>'Input| Projects'!$Y733*INDEX('Input| Escalations'!$H$33:$N$33,MATCH('Calc| Project Costs'!S$9,'Input| Escalations'!$H$23:$N$23,0))+'Input| Projects'!$Z733*INDEX('Input| Escalations'!$H$34:$N$34,MATCH('Calc| Project Costs'!S$9,'Input| Escalations'!$H$23:$N$23,0))+'Input| Projects'!$AA733*INDEX('Input| Escalations'!$H$35:$N$35,MATCH('Calc| Project Costs'!S$9,'Input| Escalations'!$H$23:$N$23,0))+1</f>
        <v>1</v>
      </c>
      <c r="T733" s="192">
        <f>'Input| Projects'!$Y733*INDEX('Input| Escalations'!$H$33:$N$33,MATCH('Calc| Project Costs'!T$9,'Input| Escalations'!$H$23:$N$23,0))+'Input| Projects'!$Z733*INDEX('Input| Escalations'!$H$34:$N$34,MATCH('Calc| Project Costs'!T$9,'Input| Escalations'!$H$23:$N$23,0))+'Input| Projects'!$AA733*INDEX('Input| Escalations'!$H$35:$N$35,MATCH('Calc| Project Costs'!T$9,'Input| Escalations'!$H$23:$N$23,0))+1</f>
        <v>1</v>
      </c>
      <c r="U733" s="106"/>
      <c r="V733" s="186">
        <f t="shared" si="358"/>
        <v>0</v>
      </c>
      <c r="W733" s="186">
        <f t="shared" si="359"/>
        <v>0</v>
      </c>
      <c r="X733" s="186">
        <f t="shared" si="360"/>
        <v>0</v>
      </c>
      <c r="Y733" s="186">
        <f t="shared" si="336"/>
        <v>0</v>
      </c>
      <c r="Z733" s="186">
        <f t="shared" si="337"/>
        <v>0</v>
      </c>
      <c r="AA733" s="186">
        <f t="shared" si="338"/>
        <v>0</v>
      </c>
      <c r="AB733" s="186">
        <f t="shared" si="339"/>
        <v>0</v>
      </c>
      <c r="AC733" s="106"/>
      <c r="AD733" s="186">
        <f>'Input| Projects'!Q733*N733*'Input| Escalations'!$K$19</f>
        <v>0</v>
      </c>
      <c r="AE733" s="186">
        <f>'Input| Projects'!R733*O733*'Input| Escalations'!$K$19</f>
        <v>0</v>
      </c>
      <c r="AF733" s="186">
        <f>'Input| Projects'!S733*P733*'Input| Escalations'!$K$19</f>
        <v>0</v>
      </c>
      <c r="AG733" s="186">
        <f>'Input| Projects'!T733*Q733*'Input| Escalations'!$K$19</f>
        <v>0</v>
      </c>
      <c r="AH733" s="186">
        <f>'Input| Projects'!U733*R733*'Input| Escalations'!$K$19</f>
        <v>0</v>
      </c>
      <c r="AI733" s="186">
        <f>'Input| Projects'!V733*S733*'Input| Escalations'!$K$19</f>
        <v>0</v>
      </c>
      <c r="AJ733" s="186">
        <f>'Input| Projects'!W733*T733*'Input| Escalations'!$K$19</f>
        <v>0</v>
      </c>
      <c r="AK733" s="106"/>
      <c r="AL733" s="186" t="str">
        <f>IFERROR(IF('Input| Overheads'!$C$42="Direct costs",SUMPRODUCT(--('Input| Projects'!$AC733="Yes"),'Calc| Overheads Allocation'!C$8,'Calc| Project Costs'!V733),IF('Input| Overheads'!$C$42="Internal labour",SUMPRODUCT(--('Input| Projects'!$AC733="Yes"),'Calc| Overheads Allocation'!C$8,'Calc| Project Costs'!V733,'Input| Projects'!$Y733),IF('Input| Overheads'!$C$42="DNSP defined",SUMPRODUCT(--('Input| Projects'!$AC733="Yes"),'Calc| Overheads Allocation'!C$61,'Input| Projects'!$AF733),""))),"")</f>
        <v/>
      </c>
      <c r="AM733" s="186" t="str">
        <f>IFERROR(IF('Input| Overheads'!$C$42="Direct costs",SUMPRODUCT(--('Input| Projects'!$AC733="Yes"),'Calc| Overheads Allocation'!D$8,'Calc| Project Costs'!W733),IF('Input| Overheads'!$C$42="Internal labour",SUMPRODUCT(--('Input| Projects'!$AC733="Yes"),'Calc| Overheads Allocation'!D$8,'Calc| Project Costs'!W733,'Input| Projects'!$Y733),IF('Input| Overheads'!$C$42="DNSP defined",SUMPRODUCT(--('Input| Projects'!$AC733="Yes"),'Calc| Overheads Allocation'!D$61,'Input| Projects'!$AF733),""))),"")</f>
        <v/>
      </c>
      <c r="AN733" s="186" t="str">
        <f>IFERROR(IF('Input| Overheads'!$C$42="Direct costs",SUMPRODUCT(--('Input| Projects'!$AC733="Yes"),'Calc| Overheads Allocation'!E$8,'Calc| Project Costs'!X733),IF('Input| Overheads'!$C$42="Internal labour",SUMPRODUCT(--('Input| Projects'!$AC733="Yes"),'Calc| Overheads Allocation'!E$8,'Calc| Project Costs'!X733,'Input| Projects'!$Y733),IF('Input| Overheads'!$C$42="DNSP defined",SUMPRODUCT(--('Input| Projects'!$AC733="Yes"),'Calc| Overheads Allocation'!E$61,'Input| Projects'!$AF733),""))),"")</f>
        <v/>
      </c>
      <c r="AO733" s="186" t="str">
        <f>IFERROR(IF('Input| Overheads'!$C$42="Direct costs",SUMPRODUCT(--('Input| Projects'!$AC733="Yes"),'Calc| Overheads Allocation'!F$8,'Calc| Project Costs'!Y733),IF('Input| Overheads'!$C$42="Internal labour",SUMPRODUCT(--('Input| Projects'!$AC733="Yes"),'Calc| Overheads Allocation'!F$8,'Calc| Project Costs'!Y733,'Input| Projects'!$Y733),IF('Input| Overheads'!$C$42="DNSP defined",SUMPRODUCT(--('Input| Projects'!$AC733="Yes"),'Calc| Overheads Allocation'!F$61,'Input| Projects'!$AF733),""))),"")</f>
        <v/>
      </c>
      <c r="AP733" s="186" t="str">
        <f>IFERROR(IF('Input| Overheads'!$C$42="Direct costs",SUMPRODUCT(--('Input| Projects'!$AC733="Yes"),'Calc| Overheads Allocation'!G$8,'Calc| Project Costs'!Z733),IF('Input| Overheads'!$C$42="Internal labour",SUMPRODUCT(--('Input| Projects'!$AC733="Yes"),'Calc| Overheads Allocation'!G$8,'Calc| Project Costs'!Z733,'Input| Projects'!$Y733),IF('Input| Overheads'!$C$42="DNSP defined",SUMPRODUCT(--('Input| Projects'!$AC733="Yes"),'Calc| Overheads Allocation'!G$61,'Input| Projects'!$AF733),""))),"")</f>
        <v/>
      </c>
      <c r="AQ733" s="186" t="str">
        <f>IFERROR(IF('Input| Overheads'!$C$42="Direct costs",SUMPRODUCT(--('Input| Projects'!$AC733="Yes"),'Calc| Overheads Allocation'!H$8,'Calc| Project Costs'!AA733),IF('Input| Overheads'!$C$42="Internal labour",SUMPRODUCT(--('Input| Projects'!$AC733="Yes"),'Calc| Overheads Allocation'!H$8,'Calc| Project Costs'!AA733,'Input| Projects'!$Y733),IF('Input| Overheads'!$C$42="DNSP defined",SUMPRODUCT(--('Input| Projects'!$AC733="Yes"),'Calc| Overheads Allocation'!H$61,'Input| Projects'!$AF733),""))),"")</f>
        <v/>
      </c>
      <c r="AR733" s="186" t="str">
        <f>IFERROR(IF('Input| Overheads'!$C$42="Direct costs",SUMPRODUCT(--('Input| Projects'!$AC733="Yes"),'Calc| Overheads Allocation'!I$8,'Calc| Project Costs'!AB733),IF('Input| Overheads'!$C$42="Internal labour",SUMPRODUCT(--('Input| Projects'!$AC733="Yes"),'Calc| Overheads Allocation'!I$8,'Calc| Project Costs'!AB733,'Input| Projects'!$Y733),IF('Input| Overheads'!$C$42="DNSP defined",SUMPRODUCT(--('Input| Projects'!$AC733="Yes"),'Calc| Overheads Allocation'!I$61,'Input| Projects'!$AF733),""))),"")</f>
        <v/>
      </c>
      <c r="AS733" s="106"/>
      <c r="AT733" s="186" t="str">
        <f>IFERROR(IF('Input| Overheads'!$C$42="Direct costs",SUMPRODUCT(--('Input| Projects'!$AD733="Yes"),'Calc| Overheads Allocation'!C$9,'Calc| Project Costs'!V733),IF('Input| Overheads'!$C$42="Internal labour",SUMPRODUCT(--('Input| Projects'!$AD733="Yes"),'Calc| Overheads Allocation'!C$9,'Calc| Project Costs'!V733,'Input| Projects'!$Y733),IF('Input| Overheads'!$C$42="DNSP defined",SUMPRODUCT(--('Input| Projects'!$AD733="Yes"),'Calc| Overheads Allocation'!C$62,'Input| Projects'!$AG733),""))),"")</f>
        <v/>
      </c>
      <c r="AU733" s="186" t="str">
        <f>IFERROR(IF('Input| Overheads'!$C$42="Direct costs",SUMPRODUCT(--('Input| Projects'!$AD733="Yes"),'Calc| Overheads Allocation'!D$9,'Calc| Project Costs'!W733),IF('Input| Overheads'!$C$42="Internal labour",SUMPRODUCT(--('Input| Projects'!$AD733="Yes"),'Calc| Overheads Allocation'!D$9,'Calc| Project Costs'!W733,'Input| Projects'!$Y733),IF('Input| Overheads'!$C$42="DNSP defined",SUMPRODUCT(--('Input| Projects'!$AD733="Yes"),'Calc| Overheads Allocation'!D$62,'Input| Projects'!$AG733),""))),"")</f>
        <v/>
      </c>
      <c r="AV733" s="186" t="str">
        <f>IFERROR(IF('Input| Overheads'!$C$42="Direct costs",SUMPRODUCT(--('Input| Projects'!$AD733="Yes"),'Calc| Overheads Allocation'!E$9,'Calc| Project Costs'!X733),IF('Input| Overheads'!$C$42="Internal labour",SUMPRODUCT(--('Input| Projects'!$AD733="Yes"),'Calc| Overheads Allocation'!E$9,'Calc| Project Costs'!X733,'Input| Projects'!$Y733),IF('Input| Overheads'!$C$42="DNSP defined",SUMPRODUCT(--('Input| Projects'!$AD733="Yes"),'Calc| Overheads Allocation'!E$62,'Input| Projects'!$AG733),""))),"")</f>
        <v/>
      </c>
      <c r="AW733" s="186" t="str">
        <f>IFERROR(IF('Input| Overheads'!$C$42="Direct costs",SUMPRODUCT(--('Input| Projects'!$AD733="Yes"),'Calc| Overheads Allocation'!F$9,'Calc| Project Costs'!Y733),IF('Input| Overheads'!$C$42="Internal labour",SUMPRODUCT(--('Input| Projects'!$AD733="Yes"),'Calc| Overheads Allocation'!F$9,'Calc| Project Costs'!Y733,'Input| Projects'!$Y733),IF('Input| Overheads'!$C$42="DNSP defined",SUMPRODUCT(--('Input| Projects'!$AD733="Yes"),'Calc| Overheads Allocation'!F$62,'Input| Projects'!$AG733),""))),"")</f>
        <v/>
      </c>
      <c r="AX733" s="186" t="str">
        <f>IFERROR(IF('Input| Overheads'!$C$42="Direct costs",SUMPRODUCT(--('Input| Projects'!$AD733="Yes"),'Calc| Overheads Allocation'!G$9,'Calc| Project Costs'!Z733),IF('Input| Overheads'!$C$42="Internal labour",SUMPRODUCT(--('Input| Projects'!$AD733="Yes"),'Calc| Overheads Allocation'!G$9,'Calc| Project Costs'!Z733,'Input| Projects'!$Y733),IF('Input| Overheads'!$C$42="DNSP defined",SUMPRODUCT(--('Input| Projects'!$AD733="Yes"),'Calc| Overheads Allocation'!G$62,'Input| Projects'!$AG733),""))),"")</f>
        <v/>
      </c>
      <c r="AY733" s="186" t="str">
        <f>IFERROR(IF('Input| Overheads'!$C$42="Direct costs",SUMPRODUCT(--('Input| Projects'!$AD733="Yes"),'Calc| Overheads Allocation'!H$9,'Calc| Project Costs'!AA733),IF('Input| Overheads'!$C$42="Internal labour",SUMPRODUCT(--('Input| Projects'!$AD733="Yes"),'Calc| Overheads Allocation'!H$9,'Calc| Project Costs'!AA733,'Input| Projects'!$Y733),IF('Input| Overheads'!$C$42="DNSP defined",SUMPRODUCT(--('Input| Projects'!$AD733="Yes"),'Calc| Overheads Allocation'!H$62,'Input| Projects'!$AG733),""))),"")</f>
        <v/>
      </c>
      <c r="AZ733" s="186" t="str">
        <f>IFERROR(IF('Input| Overheads'!$C$42="Direct costs",SUMPRODUCT(--('Input| Projects'!$AD733="Yes"),'Calc| Overheads Allocation'!I$9,'Calc| Project Costs'!AB733),IF('Input| Overheads'!$C$42="Internal labour",SUMPRODUCT(--('Input| Projects'!$AD733="Yes"),'Calc| Overheads Allocation'!I$9,'Calc| Project Costs'!AB733,'Input| Projects'!$Y733),IF('Input| Overheads'!$C$42="DNSP defined",SUMPRODUCT(--('Input| Projects'!$AD733="Yes"),'Calc| Overheads Allocation'!I$62,'Input| Projects'!$AG733),""))),"")</f>
        <v/>
      </c>
      <c r="BA733" s="106"/>
      <c r="BB733" s="186">
        <f t="shared" si="361"/>
        <v>0</v>
      </c>
      <c r="BC733" s="186">
        <f t="shared" si="362"/>
        <v>0</v>
      </c>
      <c r="BD733" s="186">
        <f t="shared" si="363"/>
        <v>0</v>
      </c>
      <c r="BE733" s="186">
        <f t="shared" si="340"/>
        <v>0</v>
      </c>
      <c r="BF733" s="186">
        <f t="shared" si="341"/>
        <v>0</v>
      </c>
      <c r="BG733" s="186">
        <f t="shared" si="342"/>
        <v>0</v>
      </c>
      <c r="BH733" s="186">
        <f t="shared" si="343"/>
        <v>0</v>
      </c>
      <c r="BI733" s="97"/>
      <c r="BJ733" s="186" t="str">
        <f t="shared" si="344"/>
        <v/>
      </c>
      <c r="BK733" s="186" t="str">
        <f t="shared" si="345"/>
        <v/>
      </c>
      <c r="BL733" s="186" t="str">
        <f t="shared" si="346"/>
        <v/>
      </c>
      <c r="BM733" s="186" t="str">
        <f t="shared" si="347"/>
        <v/>
      </c>
      <c r="BN733" s="186" t="str">
        <f t="shared" si="348"/>
        <v/>
      </c>
      <c r="BO733" s="186" t="str">
        <f t="shared" si="349"/>
        <v/>
      </c>
      <c r="BP733" s="186" t="str">
        <f t="shared" si="350"/>
        <v/>
      </c>
      <c r="BQ733" s="97"/>
      <c r="BR733" s="186">
        <f t="shared" si="351"/>
        <v>0</v>
      </c>
      <c r="BS733" s="186">
        <f t="shared" si="352"/>
        <v>0</v>
      </c>
      <c r="BT733" s="222">
        <f t="shared" si="353"/>
        <v>0</v>
      </c>
      <c r="BU733" s="222">
        <f t="shared" si="354"/>
        <v>0</v>
      </c>
      <c r="BV733" s="222">
        <f t="shared" si="355"/>
        <v>0</v>
      </c>
      <c r="BW733" s="222">
        <f t="shared" si="356"/>
        <v>0</v>
      </c>
      <c r="BX733" s="222">
        <f t="shared" si="357"/>
        <v>0</v>
      </c>
      <c r="BY733" s="106"/>
      <c r="BZ733" s="197" t="str">
        <f>IF(SUMIF('Input| Projects'!$AS$8:$CP$8,"Dx",'Input| Projects'!$AS733:$CP733)=0,"",SUMIF('Input| Projects'!$AS$8:$CP$8,"Dx",'Input| Projects'!$AS733:$CP733))</f>
        <v/>
      </c>
      <c r="CA733" s="197" t="str">
        <f>IF(SUMIF('Input| Projects'!$AS$8:$CP$8,"Tx",'Input| Projects'!$AS733:$CP733)=0,"",SUMIF('Input| Projects'!$AS$8:$CP$8,"Tx",'Input| Projects'!$AS733:$CP733))</f>
        <v/>
      </c>
      <c r="CB733" s="150" t="str">
        <f t="shared" si="364"/>
        <v/>
      </c>
    </row>
    <row r="734" spans="2:80" x14ac:dyDescent="0.2">
      <c r="B734" s="201">
        <f>IFERROR('Input| Projects'!B734,"")</f>
        <v>725</v>
      </c>
      <c r="C734" s="42" t="str">
        <f>IFERROR(IF('Input| Projects'!C734="","",'Input| Projects'!C734),"")</f>
        <v/>
      </c>
      <c r="D734" s="42" t="str">
        <f>IFERROR(IF('Input| Projects'!D734="","",'Input| Projects'!D734),"")</f>
        <v/>
      </c>
      <c r="E734" s="104"/>
      <c r="F734" s="190">
        <f>IFERROR('Input| Projects'!I734*'Input| Escalations'!$K$19,"")</f>
        <v>0</v>
      </c>
      <c r="G734" s="190">
        <f>IFERROR('Input| Projects'!J734*'Input| Escalations'!$K$19,"")</f>
        <v>0</v>
      </c>
      <c r="H734" s="190">
        <f>IFERROR('Input| Projects'!K734*'Input| Escalations'!$K$19,"")</f>
        <v>0</v>
      </c>
      <c r="I734" s="190">
        <f>IFERROR('Input| Projects'!L734*'Input| Escalations'!$K$19,"")</f>
        <v>0</v>
      </c>
      <c r="J734" s="190">
        <f>IFERROR('Input| Projects'!M734*'Input| Escalations'!$K$19,"")</f>
        <v>0</v>
      </c>
      <c r="K734" s="190">
        <f>IFERROR('Input| Projects'!N734*'Input| Escalations'!$K$19,"")</f>
        <v>0</v>
      </c>
      <c r="L734" s="190">
        <f>IFERROR('Input| Projects'!O734*'Input| Escalations'!$K$19,"")</f>
        <v>0</v>
      </c>
      <c r="M734" s="150" t="str">
        <f>IF(ABS(SUM(F734:L734)-(SUM('Input| Projects'!I734:O734)*'Input| Escalations'!$K$19))&lt;0.0000001,"",1)</f>
        <v/>
      </c>
      <c r="N734" s="192">
        <f>'Input| Projects'!$Y734*INDEX('Input| Escalations'!$H$33:$N$33,MATCH('Calc| Project Costs'!N$9,'Input| Escalations'!$H$23:$N$23,0))+'Input| Projects'!$Z734*INDEX('Input| Escalations'!$H$34:$N$34,MATCH('Calc| Project Costs'!N$9,'Input| Escalations'!$H$23:$N$23,0))+'Input| Projects'!$AA734*INDEX('Input| Escalations'!$H$35:$N$35,MATCH('Calc| Project Costs'!N$9,'Input| Escalations'!$H$23:$N$23,0))+1</f>
        <v>1</v>
      </c>
      <c r="O734" s="192">
        <f>'Input| Projects'!$Y734*INDEX('Input| Escalations'!$H$33:$N$33,MATCH('Calc| Project Costs'!O$9,'Input| Escalations'!$H$23:$N$23,0))+'Input| Projects'!$Z734*INDEX('Input| Escalations'!$H$34:$N$34,MATCH('Calc| Project Costs'!O$9,'Input| Escalations'!$H$23:$N$23,0))+'Input| Projects'!$AA734*INDEX('Input| Escalations'!$H$35:$N$35,MATCH('Calc| Project Costs'!O$9,'Input| Escalations'!$H$23:$N$23,0))+1</f>
        <v>1</v>
      </c>
      <c r="P734" s="192">
        <f>'Input| Projects'!$Y734*INDEX('Input| Escalations'!$H$33:$N$33,MATCH('Calc| Project Costs'!P$9,'Input| Escalations'!$H$23:$N$23,0))+'Input| Projects'!$Z734*INDEX('Input| Escalations'!$H$34:$N$34,MATCH('Calc| Project Costs'!P$9,'Input| Escalations'!$H$23:$N$23,0))+'Input| Projects'!$AA734*INDEX('Input| Escalations'!$H$35:$N$35,MATCH('Calc| Project Costs'!P$9,'Input| Escalations'!$H$23:$N$23,0))+1</f>
        <v>1</v>
      </c>
      <c r="Q734" s="192">
        <f>'Input| Projects'!$Y734*INDEX('Input| Escalations'!$H$33:$N$33,MATCH('Calc| Project Costs'!Q$9,'Input| Escalations'!$H$23:$N$23,0))+'Input| Projects'!$Z734*INDEX('Input| Escalations'!$H$34:$N$34,MATCH('Calc| Project Costs'!Q$9,'Input| Escalations'!$H$23:$N$23,0))+'Input| Projects'!$AA734*INDEX('Input| Escalations'!$H$35:$N$35,MATCH('Calc| Project Costs'!Q$9,'Input| Escalations'!$H$23:$N$23,0))+1</f>
        <v>1</v>
      </c>
      <c r="R734" s="192">
        <f>'Input| Projects'!$Y734*INDEX('Input| Escalations'!$H$33:$N$33,MATCH('Calc| Project Costs'!R$9,'Input| Escalations'!$H$23:$N$23,0))+'Input| Projects'!$Z734*INDEX('Input| Escalations'!$H$34:$N$34,MATCH('Calc| Project Costs'!R$9,'Input| Escalations'!$H$23:$N$23,0))+'Input| Projects'!$AA734*INDEX('Input| Escalations'!$H$35:$N$35,MATCH('Calc| Project Costs'!R$9,'Input| Escalations'!$H$23:$N$23,0))+1</f>
        <v>1</v>
      </c>
      <c r="S734" s="192">
        <f>'Input| Projects'!$Y734*INDEX('Input| Escalations'!$H$33:$N$33,MATCH('Calc| Project Costs'!S$9,'Input| Escalations'!$H$23:$N$23,0))+'Input| Projects'!$Z734*INDEX('Input| Escalations'!$H$34:$N$34,MATCH('Calc| Project Costs'!S$9,'Input| Escalations'!$H$23:$N$23,0))+'Input| Projects'!$AA734*INDEX('Input| Escalations'!$H$35:$N$35,MATCH('Calc| Project Costs'!S$9,'Input| Escalations'!$H$23:$N$23,0))+1</f>
        <v>1</v>
      </c>
      <c r="T734" s="192">
        <f>'Input| Projects'!$Y734*INDEX('Input| Escalations'!$H$33:$N$33,MATCH('Calc| Project Costs'!T$9,'Input| Escalations'!$H$23:$N$23,0))+'Input| Projects'!$Z734*INDEX('Input| Escalations'!$H$34:$N$34,MATCH('Calc| Project Costs'!T$9,'Input| Escalations'!$H$23:$N$23,0))+'Input| Projects'!$AA734*INDEX('Input| Escalations'!$H$35:$N$35,MATCH('Calc| Project Costs'!T$9,'Input| Escalations'!$H$23:$N$23,0))+1</f>
        <v>1</v>
      </c>
      <c r="U734" s="106"/>
      <c r="V734" s="186">
        <f t="shared" si="358"/>
        <v>0</v>
      </c>
      <c r="W734" s="186">
        <f t="shared" si="359"/>
        <v>0</v>
      </c>
      <c r="X734" s="186">
        <f t="shared" si="360"/>
        <v>0</v>
      </c>
      <c r="Y734" s="186">
        <f t="shared" si="336"/>
        <v>0</v>
      </c>
      <c r="Z734" s="186">
        <f t="shared" si="337"/>
        <v>0</v>
      </c>
      <c r="AA734" s="186">
        <f t="shared" si="338"/>
        <v>0</v>
      </c>
      <c r="AB734" s="186">
        <f t="shared" si="339"/>
        <v>0</v>
      </c>
      <c r="AC734" s="106"/>
      <c r="AD734" s="186">
        <f>'Input| Projects'!Q734*N734*'Input| Escalations'!$K$19</f>
        <v>0</v>
      </c>
      <c r="AE734" s="186">
        <f>'Input| Projects'!R734*O734*'Input| Escalations'!$K$19</f>
        <v>0</v>
      </c>
      <c r="AF734" s="186">
        <f>'Input| Projects'!S734*P734*'Input| Escalations'!$K$19</f>
        <v>0</v>
      </c>
      <c r="AG734" s="186">
        <f>'Input| Projects'!T734*Q734*'Input| Escalations'!$K$19</f>
        <v>0</v>
      </c>
      <c r="AH734" s="186">
        <f>'Input| Projects'!U734*R734*'Input| Escalations'!$K$19</f>
        <v>0</v>
      </c>
      <c r="AI734" s="186">
        <f>'Input| Projects'!V734*S734*'Input| Escalations'!$K$19</f>
        <v>0</v>
      </c>
      <c r="AJ734" s="186">
        <f>'Input| Projects'!W734*T734*'Input| Escalations'!$K$19</f>
        <v>0</v>
      </c>
      <c r="AK734" s="106"/>
      <c r="AL734" s="186" t="str">
        <f>IFERROR(IF('Input| Overheads'!$C$42="Direct costs",SUMPRODUCT(--('Input| Projects'!$AC734="Yes"),'Calc| Overheads Allocation'!C$8,'Calc| Project Costs'!V734),IF('Input| Overheads'!$C$42="Internal labour",SUMPRODUCT(--('Input| Projects'!$AC734="Yes"),'Calc| Overheads Allocation'!C$8,'Calc| Project Costs'!V734,'Input| Projects'!$Y734),IF('Input| Overheads'!$C$42="DNSP defined",SUMPRODUCT(--('Input| Projects'!$AC734="Yes"),'Calc| Overheads Allocation'!C$61,'Input| Projects'!$AF734),""))),"")</f>
        <v/>
      </c>
      <c r="AM734" s="186" t="str">
        <f>IFERROR(IF('Input| Overheads'!$C$42="Direct costs",SUMPRODUCT(--('Input| Projects'!$AC734="Yes"),'Calc| Overheads Allocation'!D$8,'Calc| Project Costs'!W734),IF('Input| Overheads'!$C$42="Internal labour",SUMPRODUCT(--('Input| Projects'!$AC734="Yes"),'Calc| Overheads Allocation'!D$8,'Calc| Project Costs'!W734,'Input| Projects'!$Y734),IF('Input| Overheads'!$C$42="DNSP defined",SUMPRODUCT(--('Input| Projects'!$AC734="Yes"),'Calc| Overheads Allocation'!D$61,'Input| Projects'!$AF734),""))),"")</f>
        <v/>
      </c>
      <c r="AN734" s="186" t="str">
        <f>IFERROR(IF('Input| Overheads'!$C$42="Direct costs",SUMPRODUCT(--('Input| Projects'!$AC734="Yes"),'Calc| Overheads Allocation'!E$8,'Calc| Project Costs'!X734),IF('Input| Overheads'!$C$42="Internal labour",SUMPRODUCT(--('Input| Projects'!$AC734="Yes"),'Calc| Overheads Allocation'!E$8,'Calc| Project Costs'!X734,'Input| Projects'!$Y734),IF('Input| Overheads'!$C$42="DNSP defined",SUMPRODUCT(--('Input| Projects'!$AC734="Yes"),'Calc| Overheads Allocation'!E$61,'Input| Projects'!$AF734),""))),"")</f>
        <v/>
      </c>
      <c r="AO734" s="186" t="str">
        <f>IFERROR(IF('Input| Overheads'!$C$42="Direct costs",SUMPRODUCT(--('Input| Projects'!$AC734="Yes"),'Calc| Overheads Allocation'!F$8,'Calc| Project Costs'!Y734),IF('Input| Overheads'!$C$42="Internal labour",SUMPRODUCT(--('Input| Projects'!$AC734="Yes"),'Calc| Overheads Allocation'!F$8,'Calc| Project Costs'!Y734,'Input| Projects'!$Y734),IF('Input| Overheads'!$C$42="DNSP defined",SUMPRODUCT(--('Input| Projects'!$AC734="Yes"),'Calc| Overheads Allocation'!F$61,'Input| Projects'!$AF734),""))),"")</f>
        <v/>
      </c>
      <c r="AP734" s="186" t="str">
        <f>IFERROR(IF('Input| Overheads'!$C$42="Direct costs",SUMPRODUCT(--('Input| Projects'!$AC734="Yes"),'Calc| Overheads Allocation'!G$8,'Calc| Project Costs'!Z734),IF('Input| Overheads'!$C$42="Internal labour",SUMPRODUCT(--('Input| Projects'!$AC734="Yes"),'Calc| Overheads Allocation'!G$8,'Calc| Project Costs'!Z734,'Input| Projects'!$Y734),IF('Input| Overheads'!$C$42="DNSP defined",SUMPRODUCT(--('Input| Projects'!$AC734="Yes"),'Calc| Overheads Allocation'!G$61,'Input| Projects'!$AF734),""))),"")</f>
        <v/>
      </c>
      <c r="AQ734" s="186" t="str">
        <f>IFERROR(IF('Input| Overheads'!$C$42="Direct costs",SUMPRODUCT(--('Input| Projects'!$AC734="Yes"),'Calc| Overheads Allocation'!H$8,'Calc| Project Costs'!AA734),IF('Input| Overheads'!$C$42="Internal labour",SUMPRODUCT(--('Input| Projects'!$AC734="Yes"),'Calc| Overheads Allocation'!H$8,'Calc| Project Costs'!AA734,'Input| Projects'!$Y734),IF('Input| Overheads'!$C$42="DNSP defined",SUMPRODUCT(--('Input| Projects'!$AC734="Yes"),'Calc| Overheads Allocation'!H$61,'Input| Projects'!$AF734),""))),"")</f>
        <v/>
      </c>
      <c r="AR734" s="186" t="str">
        <f>IFERROR(IF('Input| Overheads'!$C$42="Direct costs",SUMPRODUCT(--('Input| Projects'!$AC734="Yes"),'Calc| Overheads Allocation'!I$8,'Calc| Project Costs'!AB734),IF('Input| Overheads'!$C$42="Internal labour",SUMPRODUCT(--('Input| Projects'!$AC734="Yes"),'Calc| Overheads Allocation'!I$8,'Calc| Project Costs'!AB734,'Input| Projects'!$Y734),IF('Input| Overheads'!$C$42="DNSP defined",SUMPRODUCT(--('Input| Projects'!$AC734="Yes"),'Calc| Overheads Allocation'!I$61,'Input| Projects'!$AF734),""))),"")</f>
        <v/>
      </c>
      <c r="AS734" s="106"/>
      <c r="AT734" s="186" t="str">
        <f>IFERROR(IF('Input| Overheads'!$C$42="Direct costs",SUMPRODUCT(--('Input| Projects'!$AD734="Yes"),'Calc| Overheads Allocation'!C$9,'Calc| Project Costs'!V734),IF('Input| Overheads'!$C$42="Internal labour",SUMPRODUCT(--('Input| Projects'!$AD734="Yes"),'Calc| Overheads Allocation'!C$9,'Calc| Project Costs'!V734,'Input| Projects'!$Y734),IF('Input| Overheads'!$C$42="DNSP defined",SUMPRODUCT(--('Input| Projects'!$AD734="Yes"),'Calc| Overheads Allocation'!C$62,'Input| Projects'!$AG734),""))),"")</f>
        <v/>
      </c>
      <c r="AU734" s="186" t="str">
        <f>IFERROR(IF('Input| Overheads'!$C$42="Direct costs",SUMPRODUCT(--('Input| Projects'!$AD734="Yes"),'Calc| Overheads Allocation'!D$9,'Calc| Project Costs'!W734),IF('Input| Overheads'!$C$42="Internal labour",SUMPRODUCT(--('Input| Projects'!$AD734="Yes"),'Calc| Overheads Allocation'!D$9,'Calc| Project Costs'!W734,'Input| Projects'!$Y734),IF('Input| Overheads'!$C$42="DNSP defined",SUMPRODUCT(--('Input| Projects'!$AD734="Yes"),'Calc| Overheads Allocation'!D$62,'Input| Projects'!$AG734),""))),"")</f>
        <v/>
      </c>
      <c r="AV734" s="186" t="str">
        <f>IFERROR(IF('Input| Overheads'!$C$42="Direct costs",SUMPRODUCT(--('Input| Projects'!$AD734="Yes"),'Calc| Overheads Allocation'!E$9,'Calc| Project Costs'!X734),IF('Input| Overheads'!$C$42="Internal labour",SUMPRODUCT(--('Input| Projects'!$AD734="Yes"),'Calc| Overheads Allocation'!E$9,'Calc| Project Costs'!X734,'Input| Projects'!$Y734),IF('Input| Overheads'!$C$42="DNSP defined",SUMPRODUCT(--('Input| Projects'!$AD734="Yes"),'Calc| Overheads Allocation'!E$62,'Input| Projects'!$AG734),""))),"")</f>
        <v/>
      </c>
      <c r="AW734" s="186" t="str">
        <f>IFERROR(IF('Input| Overheads'!$C$42="Direct costs",SUMPRODUCT(--('Input| Projects'!$AD734="Yes"),'Calc| Overheads Allocation'!F$9,'Calc| Project Costs'!Y734),IF('Input| Overheads'!$C$42="Internal labour",SUMPRODUCT(--('Input| Projects'!$AD734="Yes"),'Calc| Overheads Allocation'!F$9,'Calc| Project Costs'!Y734,'Input| Projects'!$Y734),IF('Input| Overheads'!$C$42="DNSP defined",SUMPRODUCT(--('Input| Projects'!$AD734="Yes"),'Calc| Overheads Allocation'!F$62,'Input| Projects'!$AG734),""))),"")</f>
        <v/>
      </c>
      <c r="AX734" s="186" t="str">
        <f>IFERROR(IF('Input| Overheads'!$C$42="Direct costs",SUMPRODUCT(--('Input| Projects'!$AD734="Yes"),'Calc| Overheads Allocation'!G$9,'Calc| Project Costs'!Z734),IF('Input| Overheads'!$C$42="Internal labour",SUMPRODUCT(--('Input| Projects'!$AD734="Yes"),'Calc| Overheads Allocation'!G$9,'Calc| Project Costs'!Z734,'Input| Projects'!$Y734),IF('Input| Overheads'!$C$42="DNSP defined",SUMPRODUCT(--('Input| Projects'!$AD734="Yes"),'Calc| Overheads Allocation'!G$62,'Input| Projects'!$AG734),""))),"")</f>
        <v/>
      </c>
      <c r="AY734" s="186" t="str">
        <f>IFERROR(IF('Input| Overheads'!$C$42="Direct costs",SUMPRODUCT(--('Input| Projects'!$AD734="Yes"),'Calc| Overheads Allocation'!H$9,'Calc| Project Costs'!AA734),IF('Input| Overheads'!$C$42="Internal labour",SUMPRODUCT(--('Input| Projects'!$AD734="Yes"),'Calc| Overheads Allocation'!H$9,'Calc| Project Costs'!AA734,'Input| Projects'!$Y734),IF('Input| Overheads'!$C$42="DNSP defined",SUMPRODUCT(--('Input| Projects'!$AD734="Yes"),'Calc| Overheads Allocation'!H$62,'Input| Projects'!$AG734),""))),"")</f>
        <v/>
      </c>
      <c r="AZ734" s="186" t="str">
        <f>IFERROR(IF('Input| Overheads'!$C$42="Direct costs",SUMPRODUCT(--('Input| Projects'!$AD734="Yes"),'Calc| Overheads Allocation'!I$9,'Calc| Project Costs'!AB734),IF('Input| Overheads'!$C$42="Internal labour",SUMPRODUCT(--('Input| Projects'!$AD734="Yes"),'Calc| Overheads Allocation'!I$9,'Calc| Project Costs'!AB734,'Input| Projects'!$Y734),IF('Input| Overheads'!$C$42="DNSP defined",SUMPRODUCT(--('Input| Projects'!$AD734="Yes"),'Calc| Overheads Allocation'!I$62,'Input| Projects'!$AG734),""))),"")</f>
        <v/>
      </c>
      <c r="BA734" s="106"/>
      <c r="BB734" s="186">
        <f t="shared" si="361"/>
        <v>0</v>
      </c>
      <c r="BC734" s="186">
        <f t="shared" si="362"/>
        <v>0</v>
      </c>
      <c r="BD734" s="186">
        <f t="shared" si="363"/>
        <v>0</v>
      </c>
      <c r="BE734" s="186">
        <f t="shared" si="340"/>
        <v>0</v>
      </c>
      <c r="BF734" s="186">
        <f t="shared" si="341"/>
        <v>0</v>
      </c>
      <c r="BG734" s="186">
        <f t="shared" si="342"/>
        <v>0</v>
      </c>
      <c r="BH734" s="186">
        <f t="shared" si="343"/>
        <v>0</v>
      </c>
      <c r="BI734" s="97"/>
      <c r="BJ734" s="186" t="str">
        <f t="shared" si="344"/>
        <v/>
      </c>
      <c r="BK734" s="186" t="str">
        <f t="shared" si="345"/>
        <v/>
      </c>
      <c r="BL734" s="186" t="str">
        <f t="shared" si="346"/>
        <v/>
      </c>
      <c r="BM734" s="186" t="str">
        <f t="shared" si="347"/>
        <v/>
      </c>
      <c r="BN734" s="186" t="str">
        <f t="shared" si="348"/>
        <v/>
      </c>
      <c r="BO734" s="186" t="str">
        <f t="shared" si="349"/>
        <v/>
      </c>
      <c r="BP734" s="186" t="str">
        <f t="shared" si="350"/>
        <v/>
      </c>
      <c r="BQ734" s="97"/>
      <c r="BR734" s="186">
        <f t="shared" si="351"/>
        <v>0</v>
      </c>
      <c r="BS734" s="186">
        <f t="shared" si="352"/>
        <v>0</v>
      </c>
      <c r="BT734" s="222">
        <f t="shared" si="353"/>
        <v>0</v>
      </c>
      <c r="BU734" s="222">
        <f t="shared" si="354"/>
        <v>0</v>
      </c>
      <c r="BV734" s="222">
        <f t="shared" si="355"/>
        <v>0</v>
      </c>
      <c r="BW734" s="222">
        <f t="shared" si="356"/>
        <v>0</v>
      </c>
      <c r="BX734" s="222">
        <f t="shared" si="357"/>
        <v>0</v>
      </c>
      <c r="BY734" s="106"/>
      <c r="BZ734" s="197" t="str">
        <f>IF(SUMIF('Input| Projects'!$AS$8:$CP$8,"Dx",'Input| Projects'!$AS734:$CP734)=0,"",SUMIF('Input| Projects'!$AS$8:$CP$8,"Dx",'Input| Projects'!$AS734:$CP734))</f>
        <v/>
      </c>
      <c r="CA734" s="197" t="str">
        <f>IF(SUMIF('Input| Projects'!$AS$8:$CP$8,"Tx",'Input| Projects'!$AS734:$CP734)=0,"",SUMIF('Input| Projects'!$AS$8:$CP$8,"Tx",'Input| Projects'!$AS734:$CP734))</f>
        <v/>
      </c>
      <c r="CB734" s="150" t="str">
        <f t="shared" si="364"/>
        <v/>
      </c>
    </row>
    <row r="735" spans="2:80" x14ac:dyDescent="0.2">
      <c r="B735" s="201">
        <f>IFERROR('Input| Projects'!B735,"")</f>
        <v>726</v>
      </c>
      <c r="C735" s="42" t="str">
        <f>IFERROR(IF('Input| Projects'!C735="","",'Input| Projects'!C735),"")</f>
        <v/>
      </c>
      <c r="D735" s="42" t="str">
        <f>IFERROR(IF('Input| Projects'!D735="","",'Input| Projects'!D735),"")</f>
        <v/>
      </c>
      <c r="E735" s="104"/>
      <c r="F735" s="190">
        <f>IFERROR('Input| Projects'!I735*'Input| Escalations'!$K$19,"")</f>
        <v>0</v>
      </c>
      <c r="G735" s="190">
        <f>IFERROR('Input| Projects'!J735*'Input| Escalations'!$K$19,"")</f>
        <v>0</v>
      </c>
      <c r="H735" s="190">
        <f>IFERROR('Input| Projects'!K735*'Input| Escalations'!$K$19,"")</f>
        <v>0</v>
      </c>
      <c r="I735" s="190">
        <f>IFERROR('Input| Projects'!L735*'Input| Escalations'!$K$19,"")</f>
        <v>0</v>
      </c>
      <c r="J735" s="190">
        <f>IFERROR('Input| Projects'!M735*'Input| Escalations'!$K$19,"")</f>
        <v>0</v>
      </c>
      <c r="K735" s="190">
        <f>IFERROR('Input| Projects'!N735*'Input| Escalations'!$K$19,"")</f>
        <v>0</v>
      </c>
      <c r="L735" s="190">
        <f>IFERROR('Input| Projects'!O735*'Input| Escalations'!$K$19,"")</f>
        <v>0</v>
      </c>
      <c r="M735" s="150" t="str">
        <f>IF(ABS(SUM(F735:L735)-(SUM('Input| Projects'!I735:O735)*'Input| Escalations'!$K$19))&lt;0.0000001,"",1)</f>
        <v/>
      </c>
      <c r="N735" s="192">
        <f>'Input| Projects'!$Y735*INDEX('Input| Escalations'!$H$33:$N$33,MATCH('Calc| Project Costs'!N$9,'Input| Escalations'!$H$23:$N$23,0))+'Input| Projects'!$Z735*INDEX('Input| Escalations'!$H$34:$N$34,MATCH('Calc| Project Costs'!N$9,'Input| Escalations'!$H$23:$N$23,0))+'Input| Projects'!$AA735*INDEX('Input| Escalations'!$H$35:$N$35,MATCH('Calc| Project Costs'!N$9,'Input| Escalations'!$H$23:$N$23,0))+1</f>
        <v>1</v>
      </c>
      <c r="O735" s="192">
        <f>'Input| Projects'!$Y735*INDEX('Input| Escalations'!$H$33:$N$33,MATCH('Calc| Project Costs'!O$9,'Input| Escalations'!$H$23:$N$23,0))+'Input| Projects'!$Z735*INDEX('Input| Escalations'!$H$34:$N$34,MATCH('Calc| Project Costs'!O$9,'Input| Escalations'!$H$23:$N$23,0))+'Input| Projects'!$AA735*INDEX('Input| Escalations'!$H$35:$N$35,MATCH('Calc| Project Costs'!O$9,'Input| Escalations'!$H$23:$N$23,0))+1</f>
        <v>1</v>
      </c>
      <c r="P735" s="192">
        <f>'Input| Projects'!$Y735*INDEX('Input| Escalations'!$H$33:$N$33,MATCH('Calc| Project Costs'!P$9,'Input| Escalations'!$H$23:$N$23,0))+'Input| Projects'!$Z735*INDEX('Input| Escalations'!$H$34:$N$34,MATCH('Calc| Project Costs'!P$9,'Input| Escalations'!$H$23:$N$23,0))+'Input| Projects'!$AA735*INDEX('Input| Escalations'!$H$35:$N$35,MATCH('Calc| Project Costs'!P$9,'Input| Escalations'!$H$23:$N$23,0))+1</f>
        <v>1</v>
      </c>
      <c r="Q735" s="192">
        <f>'Input| Projects'!$Y735*INDEX('Input| Escalations'!$H$33:$N$33,MATCH('Calc| Project Costs'!Q$9,'Input| Escalations'!$H$23:$N$23,0))+'Input| Projects'!$Z735*INDEX('Input| Escalations'!$H$34:$N$34,MATCH('Calc| Project Costs'!Q$9,'Input| Escalations'!$H$23:$N$23,0))+'Input| Projects'!$AA735*INDEX('Input| Escalations'!$H$35:$N$35,MATCH('Calc| Project Costs'!Q$9,'Input| Escalations'!$H$23:$N$23,0))+1</f>
        <v>1</v>
      </c>
      <c r="R735" s="192">
        <f>'Input| Projects'!$Y735*INDEX('Input| Escalations'!$H$33:$N$33,MATCH('Calc| Project Costs'!R$9,'Input| Escalations'!$H$23:$N$23,0))+'Input| Projects'!$Z735*INDEX('Input| Escalations'!$H$34:$N$34,MATCH('Calc| Project Costs'!R$9,'Input| Escalations'!$H$23:$N$23,0))+'Input| Projects'!$AA735*INDEX('Input| Escalations'!$H$35:$N$35,MATCH('Calc| Project Costs'!R$9,'Input| Escalations'!$H$23:$N$23,0))+1</f>
        <v>1</v>
      </c>
      <c r="S735" s="192">
        <f>'Input| Projects'!$Y735*INDEX('Input| Escalations'!$H$33:$N$33,MATCH('Calc| Project Costs'!S$9,'Input| Escalations'!$H$23:$N$23,0))+'Input| Projects'!$Z735*INDEX('Input| Escalations'!$H$34:$N$34,MATCH('Calc| Project Costs'!S$9,'Input| Escalations'!$H$23:$N$23,0))+'Input| Projects'!$AA735*INDEX('Input| Escalations'!$H$35:$N$35,MATCH('Calc| Project Costs'!S$9,'Input| Escalations'!$H$23:$N$23,0))+1</f>
        <v>1</v>
      </c>
      <c r="T735" s="192">
        <f>'Input| Projects'!$Y735*INDEX('Input| Escalations'!$H$33:$N$33,MATCH('Calc| Project Costs'!T$9,'Input| Escalations'!$H$23:$N$23,0))+'Input| Projects'!$Z735*INDEX('Input| Escalations'!$H$34:$N$34,MATCH('Calc| Project Costs'!T$9,'Input| Escalations'!$H$23:$N$23,0))+'Input| Projects'!$AA735*INDEX('Input| Escalations'!$H$35:$N$35,MATCH('Calc| Project Costs'!T$9,'Input| Escalations'!$H$23:$N$23,0))+1</f>
        <v>1</v>
      </c>
      <c r="U735" s="106"/>
      <c r="V735" s="186">
        <f t="shared" si="358"/>
        <v>0</v>
      </c>
      <c r="W735" s="186">
        <f t="shared" si="359"/>
        <v>0</v>
      </c>
      <c r="X735" s="186">
        <f t="shared" si="360"/>
        <v>0</v>
      </c>
      <c r="Y735" s="186">
        <f t="shared" si="336"/>
        <v>0</v>
      </c>
      <c r="Z735" s="186">
        <f t="shared" si="337"/>
        <v>0</v>
      </c>
      <c r="AA735" s="186">
        <f t="shared" si="338"/>
        <v>0</v>
      </c>
      <c r="AB735" s="186">
        <f t="shared" si="339"/>
        <v>0</v>
      </c>
      <c r="AC735" s="106"/>
      <c r="AD735" s="186">
        <f>'Input| Projects'!Q735*N735*'Input| Escalations'!$K$19</f>
        <v>0</v>
      </c>
      <c r="AE735" s="186">
        <f>'Input| Projects'!R735*O735*'Input| Escalations'!$K$19</f>
        <v>0</v>
      </c>
      <c r="AF735" s="186">
        <f>'Input| Projects'!S735*P735*'Input| Escalations'!$K$19</f>
        <v>0</v>
      </c>
      <c r="AG735" s="186">
        <f>'Input| Projects'!T735*Q735*'Input| Escalations'!$K$19</f>
        <v>0</v>
      </c>
      <c r="AH735" s="186">
        <f>'Input| Projects'!U735*R735*'Input| Escalations'!$K$19</f>
        <v>0</v>
      </c>
      <c r="AI735" s="186">
        <f>'Input| Projects'!V735*S735*'Input| Escalations'!$K$19</f>
        <v>0</v>
      </c>
      <c r="AJ735" s="186">
        <f>'Input| Projects'!W735*T735*'Input| Escalations'!$K$19</f>
        <v>0</v>
      </c>
      <c r="AK735" s="106"/>
      <c r="AL735" s="186" t="str">
        <f>IFERROR(IF('Input| Overheads'!$C$42="Direct costs",SUMPRODUCT(--('Input| Projects'!$AC735="Yes"),'Calc| Overheads Allocation'!C$8,'Calc| Project Costs'!V735),IF('Input| Overheads'!$C$42="Internal labour",SUMPRODUCT(--('Input| Projects'!$AC735="Yes"),'Calc| Overheads Allocation'!C$8,'Calc| Project Costs'!V735,'Input| Projects'!$Y735),IF('Input| Overheads'!$C$42="DNSP defined",SUMPRODUCT(--('Input| Projects'!$AC735="Yes"),'Calc| Overheads Allocation'!C$61,'Input| Projects'!$AF735),""))),"")</f>
        <v/>
      </c>
      <c r="AM735" s="186" t="str">
        <f>IFERROR(IF('Input| Overheads'!$C$42="Direct costs",SUMPRODUCT(--('Input| Projects'!$AC735="Yes"),'Calc| Overheads Allocation'!D$8,'Calc| Project Costs'!W735),IF('Input| Overheads'!$C$42="Internal labour",SUMPRODUCT(--('Input| Projects'!$AC735="Yes"),'Calc| Overheads Allocation'!D$8,'Calc| Project Costs'!W735,'Input| Projects'!$Y735),IF('Input| Overheads'!$C$42="DNSP defined",SUMPRODUCT(--('Input| Projects'!$AC735="Yes"),'Calc| Overheads Allocation'!D$61,'Input| Projects'!$AF735),""))),"")</f>
        <v/>
      </c>
      <c r="AN735" s="186" t="str">
        <f>IFERROR(IF('Input| Overheads'!$C$42="Direct costs",SUMPRODUCT(--('Input| Projects'!$AC735="Yes"),'Calc| Overheads Allocation'!E$8,'Calc| Project Costs'!X735),IF('Input| Overheads'!$C$42="Internal labour",SUMPRODUCT(--('Input| Projects'!$AC735="Yes"),'Calc| Overheads Allocation'!E$8,'Calc| Project Costs'!X735,'Input| Projects'!$Y735),IF('Input| Overheads'!$C$42="DNSP defined",SUMPRODUCT(--('Input| Projects'!$AC735="Yes"),'Calc| Overheads Allocation'!E$61,'Input| Projects'!$AF735),""))),"")</f>
        <v/>
      </c>
      <c r="AO735" s="186" t="str">
        <f>IFERROR(IF('Input| Overheads'!$C$42="Direct costs",SUMPRODUCT(--('Input| Projects'!$AC735="Yes"),'Calc| Overheads Allocation'!F$8,'Calc| Project Costs'!Y735),IF('Input| Overheads'!$C$42="Internal labour",SUMPRODUCT(--('Input| Projects'!$AC735="Yes"),'Calc| Overheads Allocation'!F$8,'Calc| Project Costs'!Y735,'Input| Projects'!$Y735),IF('Input| Overheads'!$C$42="DNSP defined",SUMPRODUCT(--('Input| Projects'!$AC735="Yes"),'Calc| Overheads Allocation'!F$61,'Input| Projects'!$AF735),""))),"")</f>
        <v/>
      </c>
      <c r="AP735" s="186" t="str">
        <f>IFERROR(IF('Input| Overheads'!$C$42="Direct costs",SUMPRODUCT(--('Input| Projects'!$AC735="Yes"),'Calc| Overheads Allocation'!G$8,'Calc| Project Costs'!Z735),IF('Input| Overheads'!$C$42="Internal labour",SUMPRODUCT(--('Input| Projects'!$AC735="Yes"),'Calc| Overheads Allocation'!G$8,'Calc| Project Costs'!Z735,'Input| Projects'!$Y735),IF('Input| Overheads'!$C$42="DNSP defined",SUMPRODUCT(--('Input| Projects'!$AC735="Yes"),'Calc| Overheads Allocation'!G$61,'Input| Projects'!$AF735),""))),"")</f>
        <v/>
      </c>
      <c r="AQ735" s="186" t="str">
        <f>IFERROR(IF('Input| Overheads'!$C$42="Direct costs",SUMPRODUCT(--('Input| Projects'!$AC735="Yes"),'Calc| Overheads Allocation'!H$8,'Calc| Project Costs'!AA735),IF('Input| Overheads'!$C$42="Internal labour",SUMPRODUCT(--('Input| Projects'!$AC735="Yes"),'Calc| Overheads Allocation'!H$8,'Calc| Project Costs'!AA735,'Input| Projects'!$Y735),IF('Input| Overheads'!$C$42="DNSP defined",SUMPRODUCT(--('Input| Projects'!$AC735="Yes"),'Calc| Overheads Allocation'!H$61,'Input| Projects'!$AF735),""))),"")</f>
        <v/>
      </c>
      <c r="AR735" s="186" t="str">
        <f>IFERROR(IF('Input| Overheads'!$C$42="Direct costs",SUMPRODUCT(--('Input| Projects'!$AC735="Yes"),'Calc| Overheads Allocation'!I$8,'Calc| Project Costs'!AB735),IF('Input| Overheads'!$C$42="Internal labour",SUMPRODUCT(--('Input| Projects'!$AC735="Yes"),'Calc| Overheads Allocation'!I$8,'Calc| Project Costs'!AB735,'Input| Projects'!$Y735),IF('Input| Overheads'!$C$42="DNSP defined",SUMPRODUCT(--('Input| Projects'!$AC735="Yes"),'Calc| Overheads Allocation'!I$61,'Input| Projects'!$AF735),""))),"")</f>
        <v/>
      </c>
      <c r="AS735" s="106"/>
      <c r="AT735" s="186" t="str">
        <f>IFERROR(IF('Input| Overheads'!$C$42="Direct costs",SUMPRODUCT(--('Input| Projects'!$AD735="Yes"),'Calc| Overheads Allocation'!C$9,'Calc| Project Costs'!V735),IF('Input| Overheads'!$C$42="Internal labour",SUMPRODUCT(--('Input| Projects'!$AD735="Yes"),'Calc| Overheads Allocation'!C$9,'Calc| Project Costs'!V735,'Input| Projects'!$Y735),IF('Input| Overheads'!$C$42="DNSP defined",SUMPRODUCT(--('Input| Projects'!$AD735="Yes"),'Calc| Overheads Allocation'!C$62,'Input| Projects'!$AG735),""))),"")</f>
        <v/>
      </c>
      <c r="AU735" s="186" t="str">
        <f>IFERROR(IF('Input| Overheads'!$C$42="Direct costs",SUMPRODUCT(--('Input| Projects'!$AD735="Yes"),'Calc| Overheads Allocation'!D$9,'Calc| Project Costs'!W735),IF('Input| Overheads'!$C$42="Internal labour",SUMPRODUCT(--('Input| Projects'!$AD735="Yes"),'Calc| Overheads Allocation'!D$9,'Calc| Project Costs'!W735,'Input| Projects'!$Y735),IF('Input| Overheads'!$C$42="DNSP defined",SUMPRODUCT(--('Input| Projects'!$AD735="Yes"),'Calc| Overheads Allocation'!D$62,'Input| Projects'!$AG735),""))),"")</f>
        <v/>
      </c>
      <c r="AV735" s="186" t="str">
        <f>IFERROR(IF('Input| Overheads'!$C$42="Direct costs",SUMPRODUCT(--('Input| Projects'!$AD735="Yes"),'Calc| Overheads Allocation'!E$9,'Calc| Project Costs'!X735),IF('Input| Overheads'!$C$42="Internal labour",SUMPRODUCT(--('Input| Projects'!$AD735="Yes"),'Calc| Overheads Allocation'!E$9,'Calc| Project Costs'!X735,'Input| Projects'!$Y735),IF('Input| Overheads'!$C$42="DNSP defined",SUMPRODUCT(--('Input| Projects'!$AD735="Yes"),'Calc| Overheads Allocation'!E$62,'Input| Projects'!$AG735),""))),"")</f>
        <v/>
      </c>
      <c r="AW735" s="186" t="str">
        <f>IFERROR(IF('Input| Overheads'!$C$42="Direct costs",SUMPRODUCT(--('Input| Projects'!$AD735="Yes"),'Calc| Overheads Allocation'!F$9,'Calc| Project Costs'!Y735),IF('Input| Overheads'!$C$42="Internal labour",SUMPRODUCT(--('Input| Projects'!$AD735="Yes"),'Calc| Overheads Allocation'!F$9,'Calc| Project Costs'!Y735,'Input| Projects'!$Y735),IF('Input| Overheads'!$C$42="DNSP defined",SUMPRODUCT(--('Input| Projects'!$AD735="Yes"),'Calc| Overheads Allocation'!F$62,'Input| Projects'!$AG735),""))),"")</f>
        <v/>
      </c>
      <c r="AX735" s="186" t="str">
        <f>IFERROR(IF('Input| Overheads'!$C$42="Direct costs",SUMPRODUCT(--('Input| Projects'!$AD735="Yes"),'Calc| Overheads Allocation'!G$9,'Calc| Project Costs'!Z735),IF('Input| Overheads'!$C$42="Internal labour",SUMPRODUCT(--('Input| Projects'!$AD735="Yes"),'Calc| Overheads Allocation'!G$9,'Calc| Project Costs'!Z735,'Input| Projects'!$Y735),IF('Input| Overheads'!$C$42="DNSP defined",SUMPRODUCT(--('Input| Projects'!$AD735="Yes"),'Calc| Overheads Allocation'!G$62,'Input| Projects'!$AG735),""))),"")</f>
        <v/>
      </c>
      <c r="AY735" s="186" t="str">
        <f>IFERROR(IF('Input| Overheads'!$C$42="Direct costs",SUMPRODUCT(--('Input| Projects'!$AD735="Yes"),'Calc| Overheads Allocation'!H$9,'Calc| Project Costs'!AA735),IF('Input| Overheads'!$C$42="Internal labour",SUMPRODUCT(--('Input| Projects'!$AD735="Yes"),'Calc| Overheads Allocation'!H$9,'Calc| Project Costs'!AA735,'Input| Projects'!$Y735),IF('Input| Overheads'!$C$42="DNSP defined",SUMPRODUCT(--('Input| Projects'!$AD735="Yes"),'Calc| Overheads Allocation'!H$62,'Input| Projects'!$AG735),""))),"")</f>
        <v/>
      </c>
      <c r="AZ735" s="186" t="str">
        <f>IFERROR(IF('Input| Overheads'!$C$42="Direct costs",SUMPRODUCT(--('Input| Projects'!$AD735="Yes"),'Calc| Overheads Allocation'!I$9,'Calc| Project Costs'!AB735),IF('Input| Overheads'!$C$42="Internal labour",SUMPRODUCT(--('Input| Projects'!$AD735="Yes"),'Calc| Overheads Allocation'!I$9,'Calc| Project Costs'!AB735,'Input| Projects'!$Y735),IF('Input| Overheads'!$C$42="DNSP defined",SUMPRODUCT(--('Input| Projects'!$AD735="Yes"),'Calc| Overheads Allocation'!I$62,'Input| Projects'!$AG735),""))),"")</f>
        <v/>
      </c>
      <c r="BA735" s="106"/>
      <c r="BB735" s="186">
        <f t="shared" si="361"/>
        <v>0</v>
      </c>
      <c r="BC735" s="186">
        <f t="shared" si="362"/>
        <v>0</v>
      </c>
      <c r="BD735" s="186">
        <f t="shared" si="363"/>
        <v>0</v>
      </c>
      <c r="BE735" s="186">
        <f t="shared" si="340"/>
        <v>0</v>
      </c>
      <c r="BF735" s="186">
        <f t="shared" si="341"/>
        <v>0</v>
      </c>
      <c r="BG735" s="186">
        <f t="shared" si="342"/>
        <v>0</v>
      </c>
      <c r="BH735" s="186">
        <f t="shared" si="343"/>
        <v>0</v>
      </c>
      <c r="BI735" s="97"/>
      <c r="BJ735" s="186" t="str">
        <f t="shared" si="344"/>
        <v/>
      </c>
      <c r="BK735" s="186" t="str">
        <f t="shared" si="345"/>
        <v/>
      </c>
      <c r="BL735" s="186" t="str">
        <f t="shared" si="346"/>
        <v/>
      </c>
      <c r="BM735" s="186" t="str">
        <f t="shared" si="347"/>
        <v/>
      </c>
      <c r="BN735" s="186" t="str">
        <f t="shared" si="348"/>
        <v/>
      </c>
      <c r="BO735" s="186" t="str">
        <f t="shared" si="349"/>
        <v/>
      </c>
      <c r="BP735" s="186" t="str">
        <f t="shared" si="350"/>
        <v/>
      </c>
      <c r="BQ735" s="97"/>
      <c r="BR735" s="186">
        <f t="shared" si="351"/>
        <v>0</v>
      </c>
      <c r="BS735" s="186">
        <f t="shared" si="352"/>
        <v>0</v>
      </c>
      <c r="BT735" s="222">
        <f t="shared" si="353"/>
        <v>0</v>
      </c>
      <c r="BU735" s="222">
        <f t="shared" si="354"/>
        <v>0</v>
      </c>
      <c r="BV735" s="222">
        <f t="shared" si="355"/>
        <v>0</v>
      </c>
      <c r="BW735" s="222">
        <f t="shared" si="356"/>
        <v>0</v>
      </c>
      <c r="BX735" s="222">
        <f t="shared" si="357"/>
        <v>0</v>
      </c>
      <c r="BY735" s="106"/>
      <c r="BZ735" s="197" t="str">
        <f>IF(SUMIF('Input| Projects'!$AS$8:$CP$8,"Dx",'Input| Projects'!$AS735:$CP735)=0,"",SUMIF('Input| Projects'!$AS$8:$CP$8,"Dx",'Input| Projects'!$AS735:$CP735))</f>
        <v/>
      </c>
      <c r="CA735" s="197" t="str">
        <f>IF(SUMIF('Input| Projects'!$AS$8:$CP$8,"Tx",'Input| Projects'!$AS735:$CP735)=0,"",SUMIF('Input| Projects'!$AS$8:$CP$8,"Tx",'Input| Projects'!$AS735:$CP735))</f>
        <v/>
      </c>
      <c r="CB735" s="150" t="str">
        <f t="shared" si="364"/>
        <v/>
      </c>
    </row>
    <row r="736" spans="2:80" x14ac:dyDescent="0.2">
      <c r="B736" s="201">
        <f>IFERROR('Input| Projects'!B736,"")</f>
        <v>727</v>
      </c>
      <c r="C736" s="42" t="str">
        <f>IFERROR(IF('Input| Projects'!C736="","",'Input| Projects'!C736),"")</f>
        <v/>
      </c>
      <c r="D736" s="42" t="str">
        <f>IFERROR(IF('Input| Projects'!D736="","",'Input| Projects'!D736),"")</f>
        <v/>
      </c>
      <c r="E736" s="104"/>
      <c r="F736" s="190">
        <f>IFERROR('Input| Projects'!I736*'Input| Escalations'!$K$19,"")</f>
        <v>0</v>
      </c>
      <c r="G736" s="190">
        <f>IFERROR('Input| Projects'!J736*'Input| Escalations'!$K$19,"")</f>
        <v>0</v>
      </c>
      <c r="H736" s="190">
        <f>IFERROR('Input| Projects'!K736*'Input| Escalations'!$K$19,"")</f>
        <v>0</v>
      </c>
      <c r="I736" s="190">
        <f>IFERROR('Input| Projects'!L736*'Input| Escalations'!$K$19,"")</f>
        <v>0</v>
      </c>
      <c r="J736" s="190">
        <f>IFERROR('Input| Projects'!M736*'Input| Escalations'!$K$19,"")</f>
        <v>0</v>
      </c>
      <c r="K736" s="190">
        <f>IFERROR('Input| Projects'!N736*'Input| Escalations'!$K$19,"")</f>
        <v>0</v>
      </c>
      <c r="L736" s="190">
        <f>IFERROR('Input| Projects'!O736*'Input| Escalations'!$K$19,"")</f>
        <v>0</v>
      </c>
      <c r="M736" s="150" t="str">
        <f>IF(ABS(SUM(F736:L736)-(SUM('Input| Projects'!I736:O736)*'Input| Escalations'!$K$19))&lt;0.0000001,"",1)</f>
        <v/>
      </c>
      <c r="N736" s="192">
        <f>'Input| Projects'!$Y736*INDEX('Input| Escalations'!$H$33:$N$33,MATCH('Calc| Project Costs'!N$9,'Input| Escalations'!$H$23:$N$23,0))+'Input| Projects'!$Z736*INDEX('Input| Escalations'!$H$34:$N$34,MATCH('Calc| Project Costs'!N$9,'Input| Escalations'!$H$23:$N$23,0))+'Input| Projects'!$AA736*INDEX('Input| Escalations'!$H$35:$N$35,MATCH('Calc| Project Costs'!N$9,'Input| Escalations'!$H$23:$N$23,0))+1</f>
        <v>1</v>
      </c>
      <c r="O736" s="192">
        <f>'Input| Projects'!$Y736*INDEX('Input| Escalations'!$H$33:$N$33,MATCH('Calc| Project Costs'!O$9,'Input| Escalations'!$H$23:$N$23,0))+'Input| Projects'!$Z736*INDEX('Input| Escalations'!$H$34:$N$34,MATCH('Calc| Project Costs'!O$9,'Input| Escalations'!$H$23:$N$23,0))+'Input| Projects'!$AA736*INDEX('Input| Escalations'!$H$35:$N$35,MATCH('Calc| Project Costs'!O$9,'Input| Escalations'!$H$23:$N$23,0))+1</f>
        <v>1</v>
      </c>
      <c r="P736" s="192">
        <f>'Input| Projects'!$Y736*INDEX('Input| Escalations'!$H$33:$N$33,MATCH('Calc| Project Costs'!P$9,'Input| Escalations'!$H$23:$N$23,0))+'Input| Projects'!$Z736*INDEX('Input| Escalations'!$H$34:$N$34,MATCH('Calc| Project Costs'!P$9,'Input| Escalations'!$H$23:$N$23,0))+'Input| Projects'!$AA736*INDEX('Input| Escalations'!$H$35:$N$35,MATCH('Calc| Project Costs'!P$9,'Input| Escalations'!$H$23:$N$23,0))+1</f>
        <v>1</v>
      </c>
      <c r="Q736" s="192">
        <f>'Input| Projects'!$Y736*INDEX('Input| Escalations'!$H$33:$N$33,MATCH('Calc| Project Costs'!Q$9,'Input| Escalations'!$H$23:$N$23,0))+'Input| Projects'!$Z736*INDEX('Input| Escalations'!$H$34:$N$34,MATCH('Calc| Project Costs'!Q$9,'Input| Escalations'!$H$23:$N$23,0))+'Input| Projects'!$AA736*INDEX('Input| Escalations'!$H$35:$N$35,MATCH('Calc| Project Costs'!Q$9,'Input| Escalations'!$H$23:$N$23,0))+1</f>
        <v>1</v>
      </c>
      <c r="R736" s="192">
        <f>'Input| Projects'!$Y736*INDEX('Input| Escalations'!$H$33:$N$33,MATCH('Calc| Project Costs'!R$9,'Input| Escalations'!$H$23:$N$23,0))+'Input| Projects'!$Z736*INDEX('Input| Escalations'!$H$34:$N$34,MATCH('Calc| Project Costs'!R$9,'Input| Escalations'!$H$23:$N$23,0))+'Input| Projects'!$AA736*INDEX('Input| Escalations'!$H$35:$N$35,MATCH('Calc| Project Costs'!R$9,'Input| Escalations'!$H$23:$N$23,0))+1</f>
        <v>1</v>
      </c>
      <c r="S736" s="192">
        <f>'Input| Projects'!$Y736*INDEX('Input| Escalations'!$H$33:$N$33,MATCH('Calc| Project Costs'!S$9,'Input| Escalations'!$H$23:$N$23,0))+'Input| Projects'!$Z736*INDEX('Input| Escalations'!$H$34:$N$34,MATCH('Calc| Project Costs'!S$9,'Input| Escalations'!$H$23:$N$23,0))+'Input| Projects'!$AA736*INDEX('Input| Escalations'!$H$35:$N$35,MATCH('Calc| Project Costs'!S$9,'Input| Escalations'!$H$23:$N$23,0))+1</f>
        <v>1</v>
      </c>
      <c r="T736" s="192">
        <f>'Input| Projects'!$Y736*INDEX('Input| Escalations'!$H$33:$N$33,MATCH('Calc| Project Costs'!T$9,'Input| Escalations'!$H$23:$N$23,0))+'Input| Projects'!$Z736*INDEX('Input| Escalations'!$H$34:$N$34,MATCH('Calc| Project Costs'!T$9,'Input| Escalations'!$H$23:$N$23,0))+'Input| Projects'!$AA736*INDEX('Input| Escalations'!$H$35:$N$35,MATCH('Calc| Project Costs'!T$9,'Input| Escalations'!$H$23:$N$23,0))+1</f>
        <v>1</v>
      </c>
      <c r="U736" s="106"/>
      <c r="V736" s="186">
        <f t="shared" si="358"/>
        <v>0</v>
      </c>
      <c r="W736" s="186">
        <f t="shared" si="359"/>
        <v>0</v>
      </c>
      <c r="X736" s="186">
        <f t="shared" si="360"/>
        <v>0</v>
      </c>
      <c r="Y736" s="186">
        <f t="shared" si="336"/>
        <v>0</v>
      </c>
      <c r="Z736" s="186">
        <f t="shared" si="337"/>
        <v>0</v>
      </c>
      <c r="AA736" s="186">
        <f t="shared" si="338"/>
        <v>0</v>
      </c>
      <c r="AB736" s="186">
        <f t="shared" si="339"/>
        <v>0</v>
      </c>
      <c r="AC736" s="106"/>
      <c r="AD736" s="186">
        <f>'Input| Projects'!Q736*N736*'Input| Escalations'!$K$19</f>
        <v>0</v>
      </c>
      <c r="AE736" s="186">
        <f>'Input| Projects'!R736*O736*'Input| Escalations'!$K$19</f>
        <v>0</v>
      </c>
      <c r="AF736" s="186">
        <f>'Input| Projects'!S736*P736*'Input| Escalations'!$K$19</f>
        <v>0</v>
      </c>
      <c r="AG736" s="186">
        <f>'Input| Projects'!T736*Q736*'Input| Escalations'!$K$19</f>
        <v>0</v>
      </c>
      <c r="AH736" s="186">
        <f>'Input| Projects'!U736*R736*'Input| Escalations'!$K$19</f>
        <v>0</v>
      </c>
      <c r="AI736" s="186">
        <f>'Input| Projects'!V736*S736*'Input| Escalations'!$K$19</f>
        <v>0</v>
      </c>
      <c r="AJ736" s="186">
        <f>'Input| Projects'!W736*T736*'Input| Escalations'!$K$19</f>
        <v>0</v>
      </c>
      <c r="AK736" s="106"/>
      <c r="AL736" s="186" t="str">
        <f>IFERROR(IF('Input| Overheads'!$C$42="Direct costs",SUMPRODUCT(--('Input| Projects'!$AC736="Yes"),'Calc| Overheads Allocation'!C$8,'Calc| Project Costs'!V736),IF('Input| Overheads'!$C$42="Internal labour",SUMPRODUCT(--('Input| Projects'!$AC736="Yes"),'Calc| Overheads Allocation'!C$8,'Calc| Project Costs'!V736,'Input| Projects'!$Y736),IF('Input| Overheads'!$C$42="DNSP defined",SUMPRODUCT(--('Input| Projects'!$AC736="Yes"),'Calc| Overheads Allocation'!C$61,'Input| Projects'!$AF736),""))),"")</f>
        <v/>
      </c>
      <c r="AM736" s="186" t="str">
        <f>IFERROR(IF('Input| Overheads'!$C$42="Direct costs",SUMPRODUCT(--('Input| Projects'!$AC736="Yes"),'Calc| Overheads Allocation'!D$8,'Calc| Project Costs'!W736),IF('Input| Overheads'!$C$42="Internal labour",SUMPRODUCT(--('Input| Projects'!$AC736="Yes"),'Calc| Overheads Allocation'!D$8,'Calc| Project Costs'!W736,'Input| Projects'!$Y736),IF('Input| Overheads'!$C$42="DNSP defined",SUMPRODUCT(--('Input| Projects'!$AC736="Yes"),'Calc| Overheads Allocation'!D$61,'Input| Projects'!$AF736),""))),"")</f>
        <v/>
      </c>
      <c r="AN736" s="186" t="str">
        <f>IFERROR(IF('Input| Overheads'!$C$42="Direct costs",SUMPRODUCT(--('Input| Projects'!$AC736="Yes"),'Calc| Overheads Allocation'!E$8,'Calc| Project Costs'!X736),IF('Input| Overheads'!$C$42="Internal labour",SUMPRODUCT(--('Input| Projects'!$AC736="Yes"),'Calc| Overheads Allocation'!E$8,'Calc| Project Costs'!X736,'Input| Projects'!$Y736),IF('Input| Overheads'!$C$42="DNSP defined",SUMPRODUCT(--('Input| Projects'!$AC736="Yes"),'Calc| Overheads Allocation'!E$61,'Input| Projects'!$AF736),""))),"")</f>
        <v/>
      </c>
      <c r="AO736" s="186" t="str">
        <f>IFERROR(IF('Input| Overheads'!$C$42="Direct costs",SUMPRODUCT(--('Input| Projects'!$AC736="Yes"),'Calc| Overheads Allocation'!F$8,'Calc| Project Costs'!Y736),IF('Input| Overheads'!$C$42="Internal labour",SUMPRODUCT(--('Input| Projects'!$AC736="Yes"),'Calc| Overheads Allocation'!F$8,'Calc| Project Costs'!Y736,'Input| Projects'!$Y736),IF('Input| Overheads'!$C$42="DNSP defined",SUMPRODUCT(--('Input| Projects'!$AC736="Yes"),'Calc| Overheads Allocation'!F$61,'Input| Projects'!$AF736),""))),"")</f>
        <v/>
      </c>
      <c r="AP736" s="186" t="str">
        <f>IFERROR(IF('Input| Overheads'!$C$42="Direct costs",SUMPRODUCT(--('Input| Projects'!$AC736="Yes"),'Calc| Overheads Allocation'!G$8,'Calc| Project Costs'!Z736),IF('Input| Overheads'!$C$42="Internal labour",SUMPRODUCT(--('Input| Projects'!$AC736="Yes"),'Calc| Overheads Allocation'!G$8,'Calc| Project Costs'!Z736,'Input| Projects'!$Y736),IF('Input| Overheads'!$C$42="DNSP defined",SUMPRODUCT(--('Input| Projects'!$AC736="Yes"),'Calc| Overheads Allocation'!G$61,'Input| Projects'!$AF736),""))),"")</f>
        <v/>
      </c>
      <c r="AQ736" s="186" t="str">
        <f>IFERROR(IF('Input| Overheads'!$C$42="Direct costs",SUMPRODUCT(--('Input| Projects'!$AC736="Yes"),'Calc| Overheads Allocation'!H$8,'Calc| Project Costs'!AA736),IF('Input| Overheads'!$C$42="Internal labour",SUMPRODUCT(--('Input| Projects'!$AC736="Yes"),'Calc| Overheads Allocation'!H$8,'Calc| Project Costs'!AA736,'Input| Projects'!$Y736),IF('Input| Overheads'!$C$42="DNSP defined",SUMPRODUCT(--('Input| Projects'!$AC736="Yes"),'Calc| Overheads Allocation'!H$61,'Input| Projects'!$AF736),""))),"")</f>
        <v/>
      </c>
      <c r="AR736" s="186" t="str">
        <f>IFERROR(IF('Input| Overheads'!$C$42="Direct costs",SUMPRODUCT(--('Input| Projects'!$AC736="Yes"),'Calc| Overheads Allocation'!I$8,'Calc| Project Costs'!AB736),IF('Input| Overheads'!$C$42="Internal labour",SUMPRODUCT(--('Input| Projects'!$AC736="Yes"),'Calc| Overheads Allocation'!I$8,'Calc| Project Costs'!AB736,'Input| Projects'!$Y736),IF('Input| Overheads'!$C$42="DNSP defined",SUMPRODUCT(--('Input| Projects'!$AC736="Yes"),'Calc| Overheads Allocation'!I$61,'Input| Projects'!$AF736),""))),"")</f>
        <v/>
      </c>
      <c r="AS736" s="106"/>
      <c r="AT736" s="186" t="str">
        <f>IFERROR(IF('Input| Overheads'!$C$42="Direct costs",SUMPRODUCT(--('Input| Projects'!$AD736="Yes"),'Calc| Overheads Allocation'!C$9,'Calc| Project Costs'!V736),IF('Input| Overheads'!$C$42="Internal labour",SUMPRODUCT(--('Input| Projects'!$AD736="Yes"),'Calc| Overheads Allocation'!C$9,'Calc| Project Costs'!V736,'Input| Projects'!$Y736),IF('Input| Overheads'!$C$42="DNSP defined",SUMPRODUCT(--('Input| Projects'!$AD736="Yes"),'Calc| Overheads Allocation'!C$62,'Input| Projects'!$AG736),""))),"")</f>
        <v/>
      </c>
      <c r="AU736" s="186" t="str">
        <f>IFERROR(IF('Input| Overheads'!$C$42="Direct costs",SUMPRODUCT(--('Input| Projects'!$AD736="Yes"),'Calc| Overheads Allocation'!D$9,'Calc| Project Costs'!W736),IF('Input| Overheads'!$C$42="Internal labour",SUMPRODUCT(--('Input| Projects'!$AD736="Yes"),'Calc| Overheads Allocation'!D$9,'Calc| Project Costs'!W736,'Input| Projects'!$Y736),IF('Input| Overheads'!$C$42="DNSP defined",SUMPRODUCT(--('Input| Projects'!$AD736="Yes"),'Calc| Overheads Allocation'!D$62,'Input| Projects'!$AG736),""))),"")</f>
        <v/>
      </c>
      <c r="AV736" s="186" t="str">
        <f>IFERROR(IF('Input| Overheads'!$C$42="Direct costs",SUMPRODUCT(--('Input| Projects'!$AD736="Yes"),'Calc| Overheads Allocation'!E$9,'Calc| Project Costs'!X736),IF('Input| Overheads'!$C$42="Internal labour",SUMPRODUCT(--('Input| Projects'!$AD736="Yes"),'Calc| Overheads Allocation'!E$9,'Calc| Project Costs'!X736,'Input| Projects'!$Y736),IF('Input| Overheads'!$C$42="DNSP defined",SUMPRODUCT(--('Input| Projects'!$AD736="Yes"),'Calc| Overheads Allocation'!E$62,'Input| Projects'!$AG736),""))),"")</f>
        <v/>
      </c>
      <c r="AW736" s="186" t="str">
        <f>IFERROR(IF('Input| Overheads'!$C$42="Direct costs",SUMPRODUCT(--('Input| Projects'!$AD736="Yes"),'Calc| Overheads Allocation'!F$9,'Calc| Project Costs'!Y736),IF('Input| Overheads'!$C$42="Internal labour",SUMPRODUCT(--('Input| Projects'!$AD736="Yes"),'Calc| Overheads Allocation'!F$9,'Calc| Project Costs'!Y736,'Input| Projects'!$Y736),IF('Input| Overheads'!$C$42="DNSP defined",SUMPRODUCT(--('Input| Projects'!$AD736="Yes"),'Calc| Overheads Allocation'!F$62,'Input| Projects'!$AG736),""))),"")</f>
        <v/>
      </c>
      <c r="AX736" s="186" t="str">
        <f>IFERROR(IF('Input| Overheads'!$C$42="Direct costs",SUMPRODUCT(--('Input| Projects'!$AD736="Yes"),'Calc| Overheads Allocation'!G$9,'Calc| Project Costs'!Z736),IF('Input| Overheads'!$C$42="Internal labour",SUMPRODUCT(--('Input| Projects'!$AD736="Yes"),'Calc| Overheads Allocation'!G$9,'Calc| Project Costs'!Z736,'Input| Projects'!$Y736),IF('Input| Overheads'!$C$42="DNSP defined",SUMPRODUCT(--('Input| Projects'!$AD736="Yes"),'Calc| Overheads Allocation'!G$62,'Input| Projects'!$AG736),""))),"")</f>
        <v/>
      </c>
      <c r="AY736" s="186" t="str">
        <f>IFERROR(IF('Input| Overheads'!$C$42="Direct costs",SUMPRODUCT(--('Input| Projects'!$AD736="Yes"),'Calc| Overheads Allocation'!H$9,'Calc| Project Costs'!AA736),IF('Input| Overheads'!$C$42="Internal labour",SUMPRODUCT(--('Input| Projects'!$AD736="Yes"),'Calc| Overheads Allocation'!H$9,'Calc| Project Costs'!AA736,'Input| Projects'!$Y736),IF('Input| Overheads'!$C$42="DNSP defined",SUMPRODUCT(--('Input| Projects'!$AD736="Yes"),'Calc| Overheads Allocation'!H$62,'Input| Projects'!$AG736),""))),"")</f>
        <v/>
      </c>
      <c r="AZ736" s="186" t="str">
        <f>IFERROR(IF('Input| Overheads'!$C$42="Direct costs",SUMPRODUCT(--('Input| Projects'!$AD736="Yes"),'Calc| Overheads Allocation'!I$9,'Calc| Project Costs'!AB736),IF('Input| Overheads'!$C$42="Internal labour",SUMPRODUCT(--('Input| Projects'!$AD736="Yes"),'Calc| Overheads Allocation'!I$9,'Calc| Project Costs'!AB736,'Input| Projects'!$Y736),IF('Input| Overheads'!$C$42="DNSP defined",SUMPRODUCT(--('Input| Projects'!$AD736="Yes"),'Calc| Overheads Allocation'!I$62,'Input| Projects'!$AG736),""))),"")</f>
        <v/>
      </c>
      <c r="BA736" s="106"/>
      <c r="BB736" s="186">
        <f t="shared" si="361"/>
        <v>0</v>
      </c>
      <c r="BC736" s="186">
        <f t="shared" si="362"/>
        <v>0</v>
      </c>
      <c r="BD736" s="186">
        <f t="shared" si="363"/>
        <v>0</v>
      </c>
      <c r="BE736" s="186">
        <f t="shared" si="340"/>
        <v>0</v>
      </c>
      <c r="BF736" s="186">
        <f t="shared" si="341"/>
        <v>0</v>
      </c>
      <c r="BG736" s="186">
        <f t="shared" si="342"/>
        <v>0</v>
      </c>
      <c r="BH736" s="186">
        <f t="shared" si="343"/>
        <v>0</v>
      </c>
      <c r="BI736" s="97"/>
      <c r="BJ736" s="186" t="str">
        <f t="shared" si="344"/>
        <v/>
      </c>
      <c r="BK736" s="186" t="str">
        <f t="shared" si="345"/>
        <v/>
      </c>
      <c r="BL736" s="186" t="str">
        <f t="shared" si="346"/>
        <v/>
      </c>
      <c r="BM736" s="186" t="str">
        <f t="shared" si="347"/>
        <v/>
      </c>
      <c r="BN736" s="186" t="str">
        <f t="shared" si="348"/>
        <v/>
      </c>
      <c r="BO736" s="186" t="str">
        <f t="shared" si="349"/>
        <v/>
      </c>
      <c r="BP736" s="186" t="str">
        <f t="shared" si="350"/>
        <v/>
      </c>
      <c r="BQ736" s="97"/>
      <c r="BR736" s="186">
        <f t="shared" si="351"/>
        <v>0</v>
      </c>
      <c r="BS736" s="186">
        <f t="shared" si="352"/>
        <v>0</v>
      </c>
      <c r="BT736" s="222">
        <f t="shared" si="353"/>
        <v>0</v>
      </c>
      <c r="BU736" s="222">
        <f t="shared" si="354"/>
        <v>0</v>
      </c>
      <c r="BV736" s="222">
        <f t="shared" si="355"/>
        <v>0</v>
      </c>
      <c r="BW736" s="222">
        <f t="shared" si="356"/>
        <v>0</v>
      </c>
      <c r="BX736" s="222">
        <f t="shared" si="357"/>
        <v>0</v>
      </c>
      <c r="BY736" s="106"/>
      <c r="BZ736" s="197" t="str">
        <f>IF(SUMIF('Input| Projects'!$AS$8:$CP$8,"Dx",'Input| Projects'!$AS736:$CP736)=0,"",SUMIF('Input| Projects'!$AS$8:$CP$8,"Dx",'Input| Projects'!$AS736:$CP736))</f>
        <v/>
      </c>
      <c r="CA736" s="197" t="str">
        <f>IF(SUMIF('Input| Projects'!$AS$8:$CP$8,"Tx",'Input| Projects'!$AS736:$CP736)=0,"",SUMIF('Input| Projects'!$AS$8:$CP$8,"Tx",'Input| Projects'!$AS736:$CP736))</f>
        <v/>
      </c>
      <c r="CB736" s="150" t="str">
        <f t="shared" si="364"/>
        <v/>
      </c>
    </row>
    <row r="737" spans="2:80" x14ac:dyDescent="0.2">
      <c r="B737" s="201">
        <f>IFERROR('Input| Projects'!B737,"")</f>
        <v>728</v>
      </c>
      <c r="C737" s="42" t="str">
        <f>IFERROR(IF('Input| Projects'!C737="","",'Input| Projects'!C737),"")</f>
        <v/>
      </c>
      <c r="D737" s="42" t="str">
        <f>IFERROR(IF('Input| Projects'!D737="","",'Input| Projects'!D737),"")</f>
        <v/>
      </c>
      <c r="E737" s="104"/>
      <c r="F737" s="190">
        <f>IFERROR('Input| Projects'!I737*'Input| Escalations'!$K$19,"")</f>
        <v>0</v>
      </c>
      <c r="G737" s="190">
        <f>IFERROR('Input| Projects'!J737*'Input| Escalations'!$K$19,"")</f>
        <v>0</v>
      </c>
      <c r="H737" s="190">
        <f>IFERROR('Input| Projects'!K737*'Input| Escalations'!$K$19,"")</f>
        <v>0</v>
      </c>
      <c r="I737" s="190">
        <f>IFERROR('Input| Projects'!L737*'Input| Escalations'!$K$19,"")</f>
        <v>0</v>
      </c>
      <c r="J737" s="190">
        <f>IFERROR('Input| Projects'!M737*'Input| Escalations'!$K$19,"")</f>
        <v>0</v>
      </c>
      <c r="K737" s="190">
        <f>IFERROR('Input| Projects'!N737*'Input| Escalations'!$K$19,"")</f>
        <v>0</v>
      </c>
      <c r="L737" s="190">
        <f>IFERROR('Input| Projects'!O737*'Input| Escalations'!$K$19,"")</f>
        <v>0</v>
      </c>
      <c r="M737" s="150" t="str">
        <f>IF(ABS(SUM(F737:L737)-(SUM('Input| Projects'!I737:O737)*'Input| Escalations'!$K$19))&lt;0.0000001,"",1)</f>
        <v/>
      </c>
      <c r="N737" s="192">
        <f>'Input| Projects'!$Y737*INDEX('Input| Escalations'!$H$33:$N$33,MATCH('Calc| Project Costs'!N$9,'Input| Escalations'!$H$23:$N$23,0))+'Input| Projects'!$Z737*INDEX('Input| Escalations'!$H$34:$N$34,MATCH('Calc| Project Costs'!N$9,'Input| Escalations'!$H$23:$N$23,0))+'Input| Projects'!$AA737*INDEX('Input| Escalations'!$H$35:$N$35,MATCH('Calc| Project Costs'!N$9,'Input| Escalations'!$H$23:$N$23,0))+1</f>
        <v>1</v>
      </c>
      <c r="O737" s="192">
        <f>'Input| Projects'!$Y737*INDEX('Input| Escalations'!$H$33:$N$33,MATCH('Calc| Project Costs'!O$9,'Input| Escalations'!$H$23:$N$23,0))+'Input| Projects'!$Z737*INDEX('Input| Escalations'!$H$34:$N$34,MATCH('Calc| Project Costs'!O$9,'Input| Escalations'!$H$23:$N$23,0))+'Input| Projects'!$AA737*INDEX('Input| Escalations'!$H$35:$N$35,MATCH('Calc| Project Costs'!O$9,'Input| Escalations'!$H$23:$N$23,0))+1</f>
        <v>1</v>
      </c>
      <c r="P737" s="192">
        <f>'Input| Projects'!$Y737*INDEX('Input| Escalations'!$H$33:$N$33,MATCH('Calc| Project Costs'!P$9,'Input| Escalations'!$H$23:$N$23,0))+'Input| Projects'!$Z737*INDEX('Input| Escalations'!$H$34:$N$34,MATCH('Calc| Project Costs'!P$9,'Input| Escalations'!$H$23:$N$23,0))+'Input| Projects'!$AA737*INDEX('Input| Escalations'!$H$35:$N$35,MATCH('Calc| Project Costs'!P$9,'Input| Escalations'!$H$23:$N$23,0))+1</f>
        <v>1</v>
      </c>
      <c r="Q737" s="192">
        <f>'Input| Projects'!$Y737*INDEX('Input| Escalations'!$H$33:$N$33,MATCH('Calc| Project Costs'!Q$9,'Input| Escalations'!$H$23:$N$23,0))+'Input| Projects'!$Z737*INDEX('Input| Escalations'!$H$34:$N$34,MATCH('Calc| Project Costs'!Q$9,'Input| Escalations'!$H$23:$N$23,0))+'Input| Projects'!$AA737*INDEX('Input| Escalations'!$H$35:$N$35,MATCH('Calc| Project Costs'!Q$9,'Input| Escalations'!$H$23:$N$23,0))+1</f>
        <v>1</v>
      </c>
      <c r="R737" s="192">
        <f>'Input| Projects'!$Y737*INDEX('Input| Escalations'!$H$33:$N$33,MATCH('Calc| Project Costs'!R$9,'Input| Escalations'!$H$23:$N$23,0))+'Input| Projects'!$Z737*INDEX('Input| Escalations'!$H$34:$N$34,MATCH('Calc| Project Costs'!R$9,'Input| Escalations'!$H$23:$N$23,0))+'Input| Projects'!$AA737*INDEX('Input| Escalations'!$H$35:$N$35,MATCH('Calc| Project Costs'!R$9,'Input| Escalations'!$H$23:$N$23,0))+1</f>
        <v>1</v>
      </c>
      <c r="S737" s="192">
        <f>'Input| Projects'!$Y737*INDEX('Input| Escalations'!$H$33:$N$33,MATCH('Calc| Project Costs'!S$9,'Input| Escalations'!$H$23:$N$23,0))+'Input| Projects'!$Z737*INDEX('Input| Escalations'!$H$34:$N$34,MATCH('Calc| Project Costs'!S$9,'Input| Escalations'!$H$23:$N$23,0))+'Input| Projects'!$AA737*INDEX('Input| Escalations'!$H$35:$N$35,MATCH('Calc| Project Costs'!S$9,'Input| Escalations'!$H$23:$N$23,0))+1</f>
        <v>1</v>
      </c>
      <c r="T737" s="192">
        <f>'Input| Projects'!$Y737*INDEX('Input| Escalations'!$H$33:$N$33,MATCH('Calc| Project Costs'!T$9,'Input| Escalations'!$H$23:$N$23,0))+'Input| Projects'!$Z737*INDEX('Input| Escalations'!$H$34:$N$34,MATCH('Calc| Project Costs'!T$9,'Input| Escalations'!$H$23:$N$23,0))+'Input| Projects'!$AA737*INDEX('Input| Escalations'!$H$35:$N$35,MATCH('Calc| Project Costs'!T$9,'Input| Escalations'!$H$23:$N$23,0))+1</f>
        <v>1</v>
      </c>
      <c r="U737" s="106"/>
      <c r="V737" s="186">
        <f t="shared" si="358"/>
        <v>0</v>
      </c>
      <c r="W737" s="186">
        <f t="shared" si="359"/>
        <v>0</v>
      </c>
      <c r="X737" s="186">
        <f t="shared" si="360"/>
        <v>0</v>
      </c>
      <c r="Y737" s="186">
        <f t="shared" si="336"/>
        <v>0</v>
      </c>
      <c r="Z737" s="186">
        <f t="shared" si="337"/>
        <v>0</v>
      </c>
      <c r="AA737" s="186">
        <f t="shared" si="338"/>
        <v>0</v>
      </c>
      <c r="AB737" s="186">
        <f t="shared" si="339"/>
        <v>0</v>
      </c>
      <c r="AC737" s="106"/>
      <c r="AD737" s="186">
        <f>'Input| Projects'!Q737*N737*'Input| Escalations'!$K$19</f>
        <v>0</v>
      </c>
      <c r="AE737" s="186">
        <f>'Input| Projects'!R737*O737*'Input| Escalations'!$K$19</f>
        <v>0</v>
      </c>
      <c r="AF737" s="186">
        <f>'Input| Projects'!S737*P737*'Input| Escalations'!$K$19</f>
        <v>0</v>
      </c>
      <c r="AG737" s="186">
        <f>'Input| Projects'!T737*Q737*'Input| Escalations'!$K$19</f>
        <v>0</v>
      </c>
      <c r="AH737" s="186">
        <f>'Input| Projects'!U737*R737*'Input| Escalations'!$K$19</f>
        <v>0</v>
      </c>
      <c r="AI737" s="186">
        <f>'Input| Projects'!V737*S737*'Input| Escalations'!$K$19</f>
        <v>0</v>
      </c>
      <c r="AJ737" s="186">
        <f>'Input| Projects'!W737*T737*'Input| Escalations'!$K$19</f>
        <v>0</v>
      </c>
      <c r="AK737" s="106"/>
      <c r="AL737" s="186" t="str">
        <f>IFERROR(IF('Input| Overheads'!$C$42="Direct costs",SUMPRODUCT(--('Input| Projects'!$AC737="Yes"),'Calc| Overheads Allocation'!C$8,'Calc| Project Costs'!V737),IF('Input| Overheads'!$C$42="Internal labour",SUMPRODUCT(--('Input| Projects'!$AC737="Yes"),'Calc| Overheads Allocation'!C$8,'Calc| Project Costs'!V737,'Input| Projects'!$Y737),IF('Input| Overheads'!$C$42="DNSP defined",SUMPRODUCT(--('Input| Projects'!$AC737="Yes"),'Calc| Overheads Allocation'!C$61,'Input| Projects'!$AF737),""))),"")</f>
        <v/>
      </c>
      <c r="AM737" s="186" t="str">
        <f>IFERROR(IF('Input| Overheads'!$C$42="Direct costs",SUMPRODUCT(--('Input| Projects'!$AC737="Yes"),'Calc| Overheads Allocation'!D$8,'Calc| Project Costs'!W737),IF('Input| Overheads'!$C$42="Internal labour",SUMPRODUCT(--('Input| Projects'!$AC737="Yes"),'Calc| Overheads Allocation'!D$8,'Calc| Project Costs'!W737,'Input| Projects'!$Y737),IF('Input| Overheads'!$C$42="DNSP defined",SUMPRODUCT(--('Input| Projects'!$AC737="Yes"),'Calc| Overheads Allocation'!D$61,'Input| Projects'!$AF737),""))),"")</f>
        <v/>
      </c>
      <c r="AN737" s="186" t="str">
        <f>IFERROR(IF('Input| Overheads'!$C$42="Direct costs",SUMPRODUCT(--('Input| Projects'!$AC737="Yes"),'Calc| Overheads Allocation'!E$8,'Calc| Project Costs'!X737),IF('Input| Overheads'!$C$42="Internal labour",SUMPRODUCT(--('Input| Projects'!$AC737="Yes"),'Calc| Overheads Allocation'!E$8,'Calc| Project Costs'!X737,'Input| Projects'!$Y737),IF('Input| Overheads'!$C$42="DNSP defined",SUMPRODUCT(--('Input| Projects'!$AC737="Yes"),'Calc| Overheads Allocation'!E$61,'Input| Projects'!$AF737),""))),"")</f>
        <v/>
      </c>
      <c r="AO737" s="186" t="str">
        <f>IFERROR(IF('Input| Overheads'!$C$42="Direct costs",SUMPRODUCT(--('Input| Projects'!$AC737="Yes"),'Calc| Overheads Allocation'!F$8,'Calc| Project Costs'!Y737),IF('Input| Overheads'!$C$42="Internal labour",SUMPRODUCT(--('Input| Projects'!$AC737="Yes"),'Calc| Overheads Allocation'!F$8,'Calc| Project Costs'!Y737,'Input| Projects'!$Y737),IF('Input| Overheads'!$C$42="DNSP defined",SUMPRODUCT(--('Input| Projects'!$AC737="Yes"),'Calc| Overheads Allocation'!F$61,'Input| Projects'!$AF737),""))),"")</f>
        <v/>
      </c>
      <c r="AP737" s="186" t="str">
        <f>IFERROR(IF('Input| Overheads'!$C$42="Direct costs",SUMPRODUCT(--('Input| Projects'!$AC737="Yes"),'Calc| Overheads Allocation'!G$8,'Calc| Project Costs'!Z737),IF('Input| Overheads'!$C$42="Internal labour",SUMPRODUCT(--('Input| Projects'!$AC737="Yes"),'Calc| Overheads Allocation'!G$8,'Calc| Project Costs'!Z737,'Input| Projects'!$Y737),IF('Input| Overheads'!$C$42="DNSP defined",SUMPRODUCT(--('Input| Projects'!$AC737="Yes"),'Calc| Overheads Allocation'!G$61,'Input| Projects'!$AF737),""))),"")</f>
        <v/>
      </c>
      <c r="AQ737" s="186" t="str">
        <f>IFERROR(IF('Input| Overheads'!$C$42="Direct costs",SUMPRODUCT(--('Input| Projects'!$AC737="Yes"),'Calc| Overheads Allocation'!H$8,'Calc| Project Costs'!AA737),IF('Input| Overheads'!$C$42="Internal labour",SUMPRODUCT(--('Input| Projects'!$AC737="Yes"),'Calc| Overheads Allocation'!H$8,'Calc| Project Costs'!AA737,'Input| Projects'!$Y737),IF('Input| Overheads'!$C$42="DNSP defined",SUMPRODUCT(--('Input| Projects'!$AC737="Yes"),'Calc| Overheads Allocation'!H$61,'Input| Projects'!$AF737),""))),"")</f>
        <v/>
      </c>
      <c r="AR737" s="186" t="str">
        <f>IFERROR(IF('Input| Overheads'!$C$42="Direct costs",SUMPRODUCT(--('Input| Projects'!$AC737="Yes"),'Calc| Overheads Allocation'!I$8,'Calc| Project Costs'!AB737),IF('Input| Overheads'!$C$42="Internal labour",SUMPRODUCT(--('Input| Projects'!$AC737="Yes"),'Calc| Overheads Allocation'!I$8,'Calc| Project Costs'!AB737,'Input| Projects'!$Y737),IF('Input| Overheads'!$C$42="DNSP defined",SUMPRODUCT(--('Input| Projects'!$AC737="Yes"),'Calc| Overheads Allocation'!I$61,'Input| Projects'!$AF737),""))),"")</f>
        <v/>
      </c>
      <c r="AS737" s="106"/>
      <c r="AT737" s="186" t="str">
        <f>IFERROR(IF('Input| Overheads'!$C$42="Direct costs",SUMPRODUCT(--('Input| Projects'!$AD737="Yes"),'Calc| Overheads Allocation'!C$9,'Calc| Project Costs'!V737),IF('Input| Overheads'!$C$42="Internal labour",SUMPRODUCT(--('Input| Projects'!$AD737="Yes"),'Calc| Overheads Allocation'!C$9,'Calc| Project Costs'!V737,'Input| Projects'!$Y737),IF('Input| Overheads'!$C$42="DNSP defined",SUMPRODUCT(--('Input| Projects'!$AD737="Yes"),'Calc| Overheads Allocation'!C$62,'Input| Projects'!$AG737),""))),"")</f>
        <v/>
      </c>
      <c r="AU737" s="186" t="str">
        <f>IFERROR(IF('Input| Overheads'!$C$42="Direct costs",SUMPRODUCT(--('Input| Projects'!$AD737="Yes"),'Calc| Overheads Allocation'!D$9,'Calc| Project Costs'!W737),IF('Input| Overheads'!$C$42="Internal labour",SUMPRODUCT(--('Input| Projects'!$AD737="Yes"),'Calc| Overheads Allocation'!D$9,'Calc| Project Costs'!W737,'Input| Projects'!$Y737),IF('Input| Overheads'!$C$42="DNSP defined",SUMPRODUCT(--('Input| Projects'!$AD737="Yes"),'Calc| Overheads Allocation'!D$62,'Input| Projects'!$AG737),""))),"")</f>
        <v/>
      </c>
      <c r="AV737" s="186" t="str">
        <f>IFERROR(IF('Input| Overheads'!$C$42="Direct costs",SUMPRODUCT(--('Input| Projects'!$AD737="Yes"),'Calc| Overheads Allocation'!E$9,'Calc| Project Costs'!X737),IF('Input| Overheads'!$C$42="Internal labour",SUMPRODUCT(--('Input| Projects'!$AD737="Yes"),'Calc| Overheads Allocation'!E$9,'Calc| Project Costs'!X737,'Input| Projects'!$Y737),IF('Input| Overheads'!$C$42="DNSP defined",SUMPRODUCT(--('Input| Projects'!$AD737="Yes"),'Calc| Overheads Allocation'!E$62,'Input| Projects'!$AG737),""))),"")</f>
        <v/>
      </c>
      <c r="AW737" s="186" t="str">
        <f>IFERROR(IF('Input| Overheads'!$C$42="Direct costs",SUMPRODUCT(--('Input| Projects'!$AD737="Yes"),'Calc| Overheads Allocation'!F$9,'Calc| Project Costs'!Y737),IF('Input| Overheads'!$C$42="Internal labour",SUMPRODUCT(--('Input| Projects'!$AD737="Yes"),'Calc| Overheads Allocation'!F$9,'Calc| Project Costs'!Y737,'Input| Projects'!$Y737),IF('Input| Overheads'!$C$42="DNSP defined",SUMPRODUCT(--('Input| Projects'!$AD737="Yes"),'Calc| Overheads Allocation'!F$62,'Input| Projects'!$AG737),""))),"")</f>
        <v/>
      </c>
      <c r="AX737" s="186" t="str">
        <f>IFERROR(IF('Input| Overheads'!$C$42="Direct costs",SUMPRODUCT(--('Input| Projects'!$AD737="Yes"),'Calc| Overheads Allocation'!G$9,'Calc| Project Costs'!Z737),IF('Input| Overheads'!$C$42="Internal labour",SUMPRODUCT(--('Input| Projects'!$AD737="Yes"),'Calc| Overheads Allocation'!G$9,'Calc| Project Costs'!Z737,'Input| Projects'!$Y737),IF('Input| Overheads'!$C$42="DNSP defined",SUMPRODUCT(--('Input| Projects'!$AD737="Yes"),'Calc| Overheads Allocation'!G$62,'Input| Projects'!$AG737),""))),"")</f>
        <v/>
      </c>
      <c r="AY737" s="186" t="str">
        <f>IFERROR(IF('Input| Overheads'!$C$42="Direct costs",SUMPRODUCT(--('Input| Projects'!$AD737="Yes"),'Calc| Overheads Allocation'!H$9,'Calc| Project Costs'!AA737),IF('Input| Overheads'!$C$42="Internal labour",SUMPRODUCT(--('Input| Projects'!$AD737="Yes"),'Calc| Overheads Allocation'!H$9,'Calc| Project Costs'!AA737,'Input| Projects'!$Y737),IF('Input| Overheads'!$C$42="DNSP defined",SUMPRODUCT(--('Input| Projects'!$AD737="Yes"),'Calc| Overheads Allocation'!H$62,'Input| Projects'!$AG737),""))),"")</f>
        <v/>
      </c>
      <c r="AZ737" s="186" t="str">
        <f>IFERROR(IF('Input| Overheads'!$C$42="Direct costs",SUMPRODUCT(--('Input| Projects'!$AD737="Yes"),'Calc| Overheads Allocation'!I$9,'Calc| Project Costs'!AB737),IF('Input| Overheads'!$C$42="Internal labour",SUMPRODUCT(--('Input| Projects'!$AD737="Yes"),'Calc| Overheads Allocation'!I$9,'Calc| Project Costs'!AB737,'Input| Projects'!$Y737),IF('Input| Overheads'!$C$42="DNSP defined",SUMPRODUCT(--('Input| Projects'!$AD737="Yes"),'Calc| Overheads Allocation'!I$62,'Input| Projects'!$AG737),""))),"")</f>
        <v/>
      </c>
      <c r="BA737" s="106"/>
      <c r="BB737" s="186">
        <f t="shared" si="361"/>
        <v>0</v>
      </c>
      <c r="BC737" s="186">
        <f t="shared" si="362"/>
        <v>0</v>
      </c>
      <c r="BD737" s="186">
        <f t="shared" si="363"/>
        <v>0</v>
      </c>
      <c r="BE737" s="186">
        <f t="shared" si="340"/>
        <v>0</v>
      </c>
      <c r="BF737" s="186">
        <f t="shared" si="341"/>
        <v>0</v>
      </c>
      <c r="BG737" s="186">
        <f t="shared" si="342"/>
        <v>0</v>
      </c>
      <c r="BH737" s="186">
        <f t="shared" si="343"/>
        <v>0</v>
      </c>
      <c r="BI737" s="97"/>
      <c r="BJ737" s="186" t="str">
        <f t="shared" si="344"/>
        <v/>
      </c>
      <c r="BK737" s="186" t="str">
        <f t="shared" si="345"/>
        <v/>
      </c>
      <c r="BL737" s="186" t="str">
        <f t="shared" si="346"/>
        <v/>
      </c>
      <c r="BM737" s="186" t="str">
        <f t="shared" si="347"/>
        <v/>
      </c>
      <c r="BN737" s="186" t="str">
        <f t="shared" si="348"/>
        <v/>
      </c>
      <c r="BO737" s="186" t="str">
        <f t="shared" si="349"/>
        <v/>
      </c>
      <c r="BP737" s="186" t="str">
        <f t="shared" si="350"/>
        <v/>
      </c>
      <c r="BQ737" s="97"/>
      <c r="BR737" s="186">
        <f t="shared" si="351"/>
        <v>0</v>
      </c>
      <c r="BS737" s="186">
        <f t="shared" si="352"/>
        <v>0</v>
      </c>
      <c r="BT737" s="222">
        <f t="shared" si="353"/>
        <v>0</v>
      </c>
      <c r="BU737" s="222">
        <f t="shared" si="354"/>
        <v>0</v>
      </c>
      <c r="BV737" s="222">
        <f t="shared" si="355"/>
        <v>0</v>
      </c>
      <c r="BW737" s="222">
        <f t="shared" si="356"/>
        <v>0</v>
      </c>
      <c r="BX737" s="222">
        <f t="shared" si="357"/>
        <v>0</v>
      </c>
      <c r="BY737" s="106"/>
      <c r="BZ737" s="197" t="str">
        <f>IF(SUMIF('Input| Projects'!$AS$8:$CP$8,"Dx",'Input| Projects'!$AS737:$CP737)=0,"",SUMIF('Input| Projects'!$AS$8:$CP$8,"Dx",'Input| Projects'!$AS737:$CP737))</f>
        <v/>
      </c>
      <c r="CA737" s="197" t="str">
        <f>IF(SUMIF('Input| Projects'!$AS$8:$CP$8,"Tx",'Input| Projects'!$AS737:$CP737)=0,"",SUMIF('Input| Projects'!$AS$8:$CP$8,"Tx",'Input| Projects'!$AS737:$CP737))</f>
        <v/>
      </c>
      <c r="CB737" s="150" t="str">
        <f t="shared" si="364"/>
        <v/>
      </c>
    </row>
    <row r="738" spans="2:80" x14ac:dyDescent="0.2">
      <c r="B738" s="201">
        <f>IFERROR('Input| Projects'!B738,"")</f>
        <v>729</v>
      </c>
      <c r="C738" s="42" t="str">
        <f>IFERROR(IF('Input| Projects'!C738="","",'Input| Projects'!C738),"")</f>
        <v/>
      </c>
      <c r="D738" s="42" t="str">
        <f>IFERROR(IF('Input| Projects'!D738="","",'Input| Projects'!D738),"")</f>
        <v/>
      </c>
      <c r="E738" s="104"/>
      <c r="F738" s="190">
        <f>IFERROR('Input| Projects'!I738*'Input| Escalations'!$K$19,"")</f>
        <v>0</v>
      </c>
      <c r="G738" s="190">
        <f>IFERROR('Input| Projects'!J738*'Input| Escalations'!$K$19,"")</f>
        <v>0</v>
      </c>
      <c r="H738" s="190">
        <f>IFERROR('Input| Projects'!K738*'Input| Escalations'!$K$19,"")</f>
        <v>0</v>
      </c>
      <c r="I738" s="190">
        <f>IFERROR('Input| Projects'!L738*'Input| Escalations'!$K$19,"")</f>
        <v>0</v>
      </c>
      <c r="J738" s="190">
        <f>IFERROR('Input| Projects'!M738*'Input| Escalations'!$K$19,"")</f>
        <v>0</v>
      </c>
      <c r="K738" s="190">
        <f>IFERROR('Input| Projects'!N738*'Input| Escalations'!$K$19,"")</f>
        <v>0</v>
      </c>
      <c r="L738" s="190">
        <f>IFERROR('Input| Projects'!O738*'Input| Escalations'!$K$19,"")</f>
        <v>0</v>
      </c>
      <c r="M738" s="150" t="str">
        <f>IF(ABS(SUM(F738:L738)-(SUM('Input| Projects'!I738:O738)*'Input| Escalations'!$K$19))&lt;0.0000001,"",1)</f>
        <v/>
      </c>
      <c r="N738" s="192">
        <f>'Input| Projects'!$Y738*INDEX('Input| Escalations'!$H$33:$N$33,MATCH('Calc| Project Costs'!N$9,'Input| Escalations'!$H$23:$N$23,0))+'Input| Projects'!$Z738*INDEX('Input| Escalations'!$H$34:$N$34,MATCH('Calc| Project Costs'!N$9,'Input| Escalations'!$H$23:$N$23,0))+'Input| Projects'!$AA738*INDEX('Input| Escalations'!$H$35:$N$35,MATCH('Calc| Project Costs'!N$9,'Input| Escalations'!$H$23:$N$23,0))+1</f>
        <v>1</v>
      </c>
      <c r="O738" s="192">
        <f>'Input| Projects'!$Y738*INDEX('Input| Escalations'!$H$33:$N$33,MATCH('Calc| Project Costs'!O$9,'Input| Escalations'!$H$23:$N$23,0))+'Input| Projects'!$Z738*INDEX('Input| Escalations'!$H$34:$N$34,MATCH('Calc| Project Costs'!O$9,'Input| Escalations'!$H$23:$N$23,0))+'Input| Projects'!$AA738*INDEX('Input| Escalations'!$H$35:$N$35,MATCH('Calc| Project Costs'!O$9,'Input| Escalations'!$H$23:$N$23,0))+1</f>
        <v>1</v>
      </c>
      <c r="P738" s="192">
        <f>'Input| Projects'!$Y738*INDEX('Input| Escalations'!$H$33:$N$33,MATCH('Calc| Project Costs'!P$9,'Input| Escalations'!$H$23:$N$23,0))+'Input| Projects'!$Z738*INDEX('Input| Escalations'!$H$34:$N$34,MATCH('Calc| Project Costs'!P$9,'Input| Escalations'!$H$23:$N$23,0))+'Input| Projects'!$AA738*INDEX('Input| Escalations'!$H$35:$N$35,MATCH('Calc| Project Costs'!P$9,'Input| Escalations'!$H$23:$N$23,0))+1</f>
        <v>1</v>
      </c>
      <c r="Q738" s="192">
        <f>'Input| Projects'!$Y738*INDEX('Input| Escalations'!$H$33:$N$33,MATCH('Calc| Project Costs'!Q$9,'Input| Escalations'!$H$23:$N$23,0))+'Input| Projects'!$Z738*INDEX('Input| Escalations'!$H$34:$N$34,MATCH('Calc| Project Costs'!Q$9,'Input| Escalations'!$H$23:$N$23,0))+'Input| Projects'!$AA738*INDEX('Input| Escalations'!$H$35:$N$35,MATCH('Calc| Project Costs'!Q$9,'Input| Escalations'!$H$23:$N$23,0))+1</f>
        <v>1</v>
      </c>
      <c r="R738" s="192">
        <f>'Input| Projects'!$Y738*INDEX('Input| Escalations'!$H$33:$N$33,MATCH('Calc| Project Costs'!R$9,'Input| Escalations'!$H$23:$N$23,0))+'Input| Projects'!$Z738*INDEX('Input| Escalations'!$H$34:$N$34,MATCH('Calc| Project Costs'!R$9,'Input| Escalations'!$H$23:$N$23,0))+'Input| Projects'!$AA738*INDEX('Input| Escalations'!$H$35:$N$35,MATCH('Calc| Project Costs'!R$9,'Input| Escalations'!$H$23:$N$23,0))+1</f>
        <v>1</v>
      </c>
      <c r="S738" s="192">
        <f>'Input| Projects'!$Y738*INDEX('Input| Escalations'!$H$33:$N$33,MATCH('Calc| Project Costs'!S$9,'Input| Escalations'!$H$23:$N$23,0))+'Input| Projects'!$Z738*INDEX('Input| Escalations'!$H$34:$N$34,MATCH('Calc| Project Costs'!S$9,'Input| Escalations'!$H$23:$N$23,0))+'Input| Projects'!$AA738*INDEX('Input| Escalations'!$H$35:$N$35,MATCH('Calc| Project Costs'!S$9,'Input| Escalations'!$H$23:$N$23,0))+1</f>
        <v>1</v>
      </c>
      <c r="T738" s="192">
        <f>'Input| Projects'!$Y738*INDEX('Input| Escalations'!$H$33:$N$33,MATCH('Calc| Project Costs'!T$9,'Input| Escalations'!$H$23:$N$23,0))+'Input| Projects'!$Z738*INDEX('Input| Escalations'!$H$34:$N$34,MATCH('Calc| Project Costs'!T$9,'Input| Escalations'!$H$23:$N$23,0))+'Input| Projects'!$AA738*INDEX('Input| Escalations'!$H$35:$N$35,MATCH('Calc| Project Costs'!T$9,'Input| Escalations'!$H$23:$N$23,0))+1</f>
        <v>1</v>
      </c>
      <c r="U738" s="106"/>
      <c r="V738" s="186">
        <f t="shared" si="358"/>
        <v>0</v>
      </c>
      <c r="W738" s="186">
        <f t="shared" si="359"/>
        <v>0</v>
      </c>
      <c r="X738" s="186">
        <f t="shared" si="360"/>
        <v>0</v>
      </c>
      <c r="Y738" s="186">
        <f t="shared" si="336"/>
        <v>0</v>
      </c>
      <c r="Z738" s="186">
        <f t="shared" si="337"/>
        <v>0</v>
      </c>
      <c r="AA738" s="186">
        <f t="shared" si="338"/>
        <v>0</v>
      </c>
      <c r="AB738" s="186">
        <f t="shared" si="339"/>
        <v>0</v>
      </c>
      <c r="AC738" s="106"/>
      <c r="AD738" s="186">
        <f>'Input| Projects'!Q738*N738*'Input| Escalations'!$K$19</f>
        <v>0</v>
      </c>
      <c r="AE738" s="186">
        <f>'Input| Projects'!R738*O738*'Input| Escalations'!$K$19</f>
        <v>0</v>
      </c>
      <c r="AF738" s="186">
        <f>'Input| Projects'!S738*P738*'Input| Escalations'!$K$19</f>
        <v>0</v>
      </c>
      <c r="AG738" s="186">
        <f>'Input| Projects'!T738*Q738*'Input| Escalations'!$K$19</f>
        <v>0</v>
      </c>
      <c r="AH738" s="186">
        <f>'Input| Projects'!U738*R738*'Input| Escalations'!$K$19</f>
        <v>0</v>
      </c>
      <c r="AI738" s="186">
        <f>'Input| Projects'!V738*S738*'Input| Escalations'!$K$19</f>
        <v>0</v>
      </c>
      <c r="AJ738" s="186">
        <f>'Input| Projects'!W738*T738*'Input| Escalations'!$K$19</f>
        <v>0</v>
      </c>
      <c r="AK738" s="106"/>
      <c r="AL738" s="186" t="str">
        <f>IFERROR(IF('Input| Overheads'!$C$42="Direct costs",SUMPRODUCT(--('Input| Projects'!$AC738="Yes"),'Calc| Overheads Allocation'!C$8,'Calc| Project Costs'!V738),IF('Input| Overheads'!$C$42="Internal labour",SUMPRODUCT(--('Input| Projects'!$AC738="Yes"),'Calc| Overheads Allocation'!C$8,'Calc| Project Costs'!V738,'Input| Projects'!$Y738),IF('Input| Overheads'!$C$42="DNSP defined",SUMPRODUCT(--('Input| Projects'!$AC738="Yes"),'Calc| Overheads Allocation'!C$61,'Input| Projects'!$AF738),""))),"")</f>
        <v/>
      </c>
      <c r="AM738" s="186" t="str">
        <f>IFERROR(IF('Input| Overheads'!$C$42="Direct costs",SUMPRODUCT(--('Input| Projects'!$AC738="Yes"),'Calc| Overheads Allocation'!D$8,'Calc| Project Costs'!W738),IF('Input| Overheads'!$C$42="Internal labour",SUMPRODUCT(--('Input| Projects'!$AC738="Yes"),'Calc| Overheads Allocation'!D$8,'Calc| Project Costs'!W738,'Input| Projects'!$Y738),IF('Input| Overheads'!$C$42="DNSP defined",SUMPRODUCT(--('Input| Projects'!$AC738="Yes"),'Calc| Overheads Allocation'!D$61,'Input| Projects'!$AF738),""))),"")</f>
        <v/>
      </c>
      <c r="AN738" s="186" t="str">
        <f>IFERROR(IF('Input| Overheads'!$C$42="Direct costs",SUMPRODUCT(--('Input| Projects'!$AC738="Yes"),'Calc| Overheads Allocation'!E$8,'Calc| Project Costs'!X738),IF('Input| Overheads'!$C$42="Internal labour",SUMPRODUCT(--('Input| Projects'!$AC738="Yes"),'Calc| Overheads Allocation'!E$8,'Calc| Project Costs'!X738,'Input| Projects'!$Y738),IF('Input| Overheads'!$C$42="DNSP defined",SUMPRODUCT(--('Input| Projects'!$AC738="Yes"),'Calc| Overheads Allocation'!E$61,'Input| Projects'!$AF738),""))),"")</f>
        <v/>
      </c>
      <c r="AO738" s="186" t="str">
        <f>IFERROR(IF('Input| Overheads'!$C$42="Direct costs",SUMPRODUCT(--('Input| Projects'!$AC738="Yes"),'Calc| Overheads Allocation'!F$8,'Calc| Project Costs'!Y738),IF('Input| Overheads'!$C$42="Internal labour",SUMPRODUCT(--('Input| Projects'!$AC738="Yes"),'Calc| Overheads Allocation'!F$8,'Calc| Project Costs'!Y738,'Input| Projects'!$Y738),IF('Input| Overheads'!$C$42="DNSP defined",SUMPRODUCT(--('Input| Projects'!$AC738="Yes"),'Calc| Overheads Allocation'!F$61,'Input| Projects'!$AF738),""))),"")</f>
        <v/>
      </c>
      <c r="AP738" s="186" t="str">
        <f>IFERROR(IF('Input| Overheads'!$C$42="Direct costs",SUMPRODUCT(--('Input| Projects'!$AC738="Yes"),'Calc| Overheads Allocation'!G$8,'Calc| Project Costs'!Z738),IF('Input| Overheads'!$C$42="Internal labour",SUMPRODUCT(--('Input| Projects'!$AC738="Yes"),'Calc| Overheads Allocation'!G$8,'Calc| Project Costs'!Z738,'Input| Projects'!$Y738),IF('Input| Overheads'!$C$42="DNSP defined",SUMPRODUCT(--('Input| Projects'!$AC738="Yes"),'Calc| Overheads Allocation'!G$61,'Input| Projects'!$AF738),""))),"")</f>
        <v/>
      </c>
      <c r="AQ738" s="186" t="str">
        <f>IFERROR(IF('Input| Overheads'!$C$42="Direct costs",SUMPRODUCT(--('Input| Projects'!$AC738="Yes"),'Calc| Overheads Allocation'!H$8,'Calc| Project Costs'!AA738),IF('Input| Overheads'!$C$42="Internal labour",SUMPRODUCT(--('Input| Projects'!$AC738="Yes"),'Calc| Overheads Allocation'!H$8,'Calc| Project Costs'!AA738,'Input| Projects'!$Y738),IF('Input| Overheads'!$C$42="DNSP defined",SUMPRODUCT(--('Input| Projects'!$AC738="Yes"),'Calc| Overheads Allocation'!H$61,'Input| Projects'!$AF738),""))),"")</f>
        <v/>
      </c>
      <c r="AR738" s="186" t="str">
        <f>IFERROR(IF('Input| Overheads'!$C$42="Direct costs",SUMPRODUCT(--('Input| Projects'!$AC738="Yes"),'Calc| Overheads Allocation'!I$8,'Calc| Project Costs'!AB738),IF('Input| Overheads'!$C$42="Internal labour",SUMPRODUCT(--('Input| Projects'!$AC738="Yes"),'Calc| Overheads Allocation'!I$8,'Calc| Project Costs'!AB738,'Input| Projects'!$Y738),IF('Input| Overheads'!$C$42="DNSP defined",SUMPRODUCT(--('Input| Projects'!$AC738="Yes"),'Calc| Overheads Allocation'!I$61,'Input| Projects'!$AF738),""))),"")</f>
        <v/>
      </c>
      <c r="AS738" s="106"/>
      <c r="AT738" s="186" t="str">
        <f>IFERROR(IF('Input| Overheads'!$C$42="Direct costs",SUMPRODUCT(--('Input| Projects'!$AD738="Yes"),'Calc| Overheads Allocation'!C$9,'Calc| Project Costs'!V738),IF('Input| Overheads'!$C$42="Internal labour",SUMPRODUCT(--('Input| Projects'!$AD738="Yes"),'Calc| Overheads Allocation'!C$9,'Calc| Project Costs'!V738,'Input| Projects'!$Y738),IF('Input| Overheads'!$C$42="DNSP defined",SUMPRODUCT(--('Input| Projects'!$AD738="Yes"),'Calc| Overheads Allocation'!C$62,'Input| Projects'!$AG738),""))),"")</f>
        <v/>
      </c>
      <c r="AU738" s="186" t="str">
        <f>IFERROR(IF('Input| Overheads'!$C$42="Direct costs",SUMPRODUCT(--('Input| Projects'!$AD738="Yes"),'Calc| Overheads Allocation'!D$9,'Calc| Project Costs'!W738),IF('Input| Overheads'!$C$42="Internal labour",SUMPRODUCT(--('Input| Projects'!$AD738="Yes"),'Calc| Overheads Allocation'!D$9,'Calc| Project Costs'!W738,'Input| Projects'!$Y738),IF('Input| Overheads'!$C$42="DNSP defined",SUMPRODUCT(--('Input| Projects'!$AD738="Yes"),'Calc| Overheads Allocation'!D$62,'Input| Projects'!$AG738),""))),"")</f>
        <v/>
      </c>
      <c r="AV738" s="186" t="str">
        <f>IFERROR(IF('Input| Overheads'!$C$42="Direct costs",SUMPRODUCT(--('Input| Projects'!$AD738="Yes"),'Calc| Overheads Allocation'!E$9,'Calc| Project Costs'!X738),IF('Input| Overheads'!$C$42="Internal labour",SUMPRODUCT(--('Input| Projects'!$AD738="Yes"),'Calc| Overheads Allocation'!E$9,'Calc| Project Costs'!X738,'Input| Projects'!$Y738),IF('Input| Overheads'!$C$42="DNSP defined",SUMPRODUCT(--('Input| Projects'!$AD738="Yes"),'Calc| Overheads Allocation'!E$62,'Input| Projects'!$AG738),""))),"")</f>
        <v/>
      </c>
      <c r="AW738" s="186" t="str">
        <f>IFERROR(IF('Input| Overheads'!$C$42="Direct costs",SUMPRODUCT(--('Input| Projects'!$AD738="Yes"),'Calc| Overheads Allocation'!F$9,'Calc| Project Costs'!Y738),IF('Input| Overheads'!$C$42="Internal labour",SUMPRODUCT(--('Input| Projects'!$AD738="Yes"),'Calc| Overheads Allocation'!F$9,'Calc| Project Costs'!Y738,'Input| Projects'!$Y738),IF('Input| Overheads'!$C$42="DNSP defined",SUMPRODUCT(--('Input| Projects'!$AD738="Yes"),'Calc| Overheads Allocation'!F$62,'Input| Projects'!$AG738),""))),"")</f>
        <v/>
      </c>
      <c r="AX738" s="186" t="str">
        <f>IFERROR(IF('Input| Overheads'!$C$42="Direct costs",SUMPRODUCT(--('Input| Projects'!$AD738="Yes"),'Calc| Overheads Allocation'!G$9,'Calc| Project Costs'!Z738),IF('Input| Overheads'!$C$42="Internal labour",SUMPRODUCT(--('Input| Projects'!$AD738="Yes"),'Calc| Overheads Allocation'!G$9,'Calc| Project Costs'!Z738,'Input| Projects'!$Y738),IF('Input| Overheads'!$C$42="DNSP defined",SUMPRODUCT(--('Input| Projects'!$AD738="Yes"),'Calc| Overheads Allocation'!G$62,'Input| Projects'!$AG738),""))),"")</f>
        <v/>
      </c>
      <c r="AY738" s="186" t="str">
        <f>IFERROR(IF('Input| Overheads'!$C$42="Direct costs",SUMPRODUCT(--('Input| Projects'!$AD738="Yes"),'Calc| Overheads Allocation'!H$9,'Calc| Project Costs'!AA738),IF('Input| Overheads'!$C$42="Internal labour",SUMPRODUCT(--('Input| Projects'!$AD738="Yes"),'Calc| Overheads Allocation'!H$9,'Calc| Project Costs'!AA738,'Input| Projects'!$Y738),IF('Input| Overheads'!$C$42="DNSP defined",SUMPRODUCT(--('Input| Projects'!$AD738="Yes"),'Calc| Overheads Allocation'!H$62,'Input| Projects'!$AG738),""))),"")</f>
        <v/>
      </c>
      <c r="AZ738" s="186" t="str">
        <f>IFERROR(IF('Input| Overheads'!$C$42="Direct costs",SUMPRODUCT(--('Input| Projects'!$AD738="Yes"),'Calc| Overheads Allocation'!I$9,'Calc| Project Costs'!AB738),IF('Input| Overheads'!$C$42="Internal labour",SUMPRODUCT(--('Input| Projects'!$AD738="Yes"),'Calc| Overheads Allocation'!I$9,'Calc| Project Costs'!AB738,'Input| Projects'!$Y738),IF('Input| Overheads'!$C$42="DNSP defined",SUMPRODUCT(--('Input| Projects'!$AD738="Yes"),'Calc| Overheads Allocation'!I$62,'Input| Projects'!$AG738),""))),"")</f>
        <v/>
      </c>
      <c r="BA738" s="106"/>
      <c r="BB738" s="186">
        <f t="shared" si="361"/>
        <v>0</v>
      </c>
      <c r="BC738" s="186">
        <f t="shared" si="362"/>
        <v>0</v>
      </c>
      <c r="BD738" s="186">
        <f t="shared" si="363"/>
        <v>0</v>
      </c>
      <c r="BE738" s="186">
        <f t="shared" si="340"/>
        <v>0</v>
      </c>
      <c r="BF738" s="186">
        <f t="shared" si="341"/>
        <v>0</v>
      </c>
      <c r="BG738" s="186">
        <f t="shared" si="342"/>
        <v>0</v>
      </c>
      <c r="BH738" s="186">
        <f t="shared" si="343"/>
        <v>0</v>
      </c>
      <c r="BI738" s="97"/>
      <c r="BJ738" s="186" t="str">
        <f t="shared" si="344"/>
        <v/>
      </c>
      <c r="BK738" s="186" t="str">
        <f t="shared" si="345"/>
        <v/>
      </c>
      <c r="BL738" s="186" t="str">
        <f t="shared" si="346"/>
        <v/>
      </c>
      <c r="BM738" s="186" t="str">
        <f t="shared" si="347"/>
        <v/>
      </c>
      <c r="BN738" s="186" t="str">
        <f t="shared" si="348"/>
        <v/>
      </c>
      <c r="BO738" s="186" t="str">
        <f t="shared" si="349"/>
        <v/>
      </c>
      <c r="BP738" s="186" t="str">
        <f t="shared" si="350"/>
        <v/>
      </c>
      <c r="BQ738" s="97"/>
      <c r="BR738" s="186">
        <f t="shared" si="351"/>
        <v>0</v>
      </c>
      <c r="BS738" s="186">
        <f t="shared" si="352"/>
        <v>0</v>
      </c>
      <c r="BT738" s="222">
        <f t="shared" si="353"/>
        <v>0</v>
      </c>
      <c r="BU738" s="222">
        <f t="shared" si="354"/>
        <v>0</v>
      </c>
      <c r="BV738" s="222">
        <f t="shared" si="355"/>
        <v>0</v>
      </c>
      <c r="BW738" s="222">
        <f t="shared" si="356"/>
        <v>0</v>
      </c>
      <c r="BX738" s="222">
        <f t="shared" si="357"/>
        <v>0</v>
      </c>
      <c r="BY738" s="106"/>
      <c r="BZ738" s="197" t="str">
        <f>IF(SUMIF('Input| Projects'!$AS$8:$CP$8,"Dx",'Input| Projects'!$AS738:$CP738)=0,"",SUMIF('Input| Projects'!$AS$8:$CP$8,"Dx",'Input| Projects'!$AS738:$CP738))</f>
        <v/>
      </c>
      <c r="CA738" s="197" t="str">
        <f>IF(SUMIF('Input| Projects'!$AS$8:$CP$8,"Tx",'Input| Projects'!$AS738:$CP738)=0,"",SUMIF('Input| Projects'!$AS$8:$CP$8,"Tx",'Input| Projects'!$AS738:$CP738))</f>
        <v/>
      </c>
      <c r="CB738" s="150" t="str">
        <f t="shared" si="364"/>
        <v/>
      </c>
    </row>
    <row r="739" spans="2:80" x14ac:dyDescent="0.2">
      <c r="B739" s="201">
        <f>IFERROR('Input| Projects'!B739,"")</f>
        <v>730</v>
      </c>
      <c r="C739" s="42" t="str">
        <f>IFERROR(IF('Input| Projects'!C739="","",'Input| Projects'!C739),"")</f>
        <v/>
      </c>
      <c r="D739" s="42" t="str">
        <f>IFERROR(IF('Input| Projects'!D739="","",'Input| Projects'!D739),"")</f>
        <v/>
      </c>
      <c r="E739" s="104"/>
      <c r="F739" s="190">
        <f>IFERROR('Input| Projects'!I739*'Input| Escalations'!$K$19,"")</f>
        <v>0</v>
      </c>
      <c r="G739" s="190">
        <f>IFERROR('Input| Projects'!J739*'Input| Escalations'!$K$19,"")</f>
        <v>0</v>
      </c>
      <c r="H739" s="190">
        <f>IFERROR('Input| Projects'!K739*'Input| Escalations'!$K$19,"")</f>
        <v>0</v>
      </c>
      <c r="I739" s="190">
        <f>IFERROR('Input| Projects'!L739*'Input| Escalations'!$K$19,"")</f>
        <v>0</v>
      </c>
      <c r="J739" s="190">
        <f>IFERROR('Input| Projects'!M739*'Input| Escalations'!$K$19,"")</f>
        <v>0</v>
      </c>
      <c r="K739" s="190">
        <f>IFERROR('Input| Projects'!N739*'Input| Escalations'!$K$19,"")</f>
        <v>0</v>
      </c>
      <c r="L739" s="190">
        <f>IFERROR('Input| Projects'!O739*'Input| Escalations'!$K$19,"")</f>
        <v>0</v>
      </c>
      <c r="M739" s="150" t="str">
        <f>IF(ABS(SUM(F739:L739)-(SUM('Input| Projects'!I739:O739)*'Input| Escalations'!$K$19))&lt;0.0000001,"",1)</f>
        <v/>
      </c>
      <c r="N739" s="192">
        <f>'Input| Projects'!$Y739*INDEX('Input| Escalations'!$H$33:$N$33,MATCH('Calc| Project Costs'!N$9,'Input| Escalations'!$H$23:$N$23,0))+'Input| Projects'!$Z739*INDEX('Input| Escalations'!$H$34:$N$34,MATCH('Calc| Project Costs'!N$9,'Input| Escalations'!$H$23:$N$23,0))+'Input| Projects'!$AA739*INDEX('Input| Escalations'!$H$35:$N$35,MATCH('Calc| Project Costs'!N$9,'Input| Escalations'!$H$23:$N$23,0))+1</f>
        <v>1</v>
      </c>
      <c r="O739" s="192">
        <f>'Input| Projects'!$Y739*INDEX('Input| Escalations'!$H$33:$N$33,MATCH('Calc| Project Costs'!O$9,'Input| Escalations'!$H$23:$N$23,0))+'Input| Projects'!$Z739*INDEX('Input| Escalations'!$H$34:$N$34,MATCH('Calc| Project Costs'!O$9,'Input| Escalations'!$H$23:$N$23,0))+'Input| Projects'!$AA739*INDEX('Input| Escalations'!$H$35:$N$35,MATCH('Calc| Project Costs'!O$9,'Input| Escalations'!$H$23:$N$23,0))+1</f>
        <v>1</v>
      </c>
      <c r="P739" s="192">
        <f>'Input| Projects'!$Y739*INDEX('Input| Escalations'!$H$33:$N$33,MATCH('Calc| Project Costs'!P$9,'Input| Escalations'!$H$23:$N$23,0))+'Input| Projects'!$Z739*INDEX('Input| Escalations'!$H$34:$N$34,MATCH('Calc| Project Costs'!P$9,'Input| Escalations'!$H$23:$N$23,0))+'Input| Projects'!$AA739*INDEX('Input| Escalations'!$H$35:$N$35,MATCH('Calc| Project Costs'!P$9,'Input| Escalations'!$H$23:$N$23,0))+1</f>
        <v>1</v>
      </c>
      <c r="Q739" s="192">
        <f>'Input| Projects'!$Y739*INDEX('Input| Escalations'!$H$33:$N$33,MATCH('Calc| Project Costs'!Q$9,'Input| Escalations'!$H$23:$N$23,0))+'Input| Projects'!$Z739*INDEX('Input| Escalations'!$H$34:$N$34,MATCH('Calc| Project Costs'!Q$9,'Input| Escalations'!$H$23:$N$23,0))+'Input| Projects'!$AA739*INDEX('Input| Escalations'!$H$35:$N$35,MATCH('Calc| Project Costs'!Q$9,'Input| Escalations'!$H$23:$N$23,0))+1</f>
        <v>1</v>
      </c>
      <c r="R739" s="192">
        <f>'Input| Projects'!$Y739*INDEX('Input| Escalations'!$H$33:$N$33,MATCH('Calc| Project Costs'!R$9,'Input| Escalations'!$H$23:$N$23,0))+'Input| Projects'!$Z739*INDEX('Input| Escalations'!$H$34:$N$34,MATCH('Calc| Project Costs'!R$9,'Input| Escalations'!$H$23:$N$23,0))+'Input| Projects'!$AA739*INDEX('Input| Escalations'!$H$35:$N$35,MATCH('Calc| Project Costs'!R$9,'Input| Escalations'!$H$23:$N$23,0))+1</f>
        <v>1</v>
      </c>
      <c r="S739" s="192">
        <f>'Input| Projects'!$Y739*INDEX('Input| Escalations'!$H$33:$N$33,MATCH('Calc| Project Costs'!S$9,'Input| Escalations'!$H$23:$N$23,0))+'Input| Projects'!$Z739*INDEX('Input| Escalations'!$H$34:$N$34,MATCH('Calc| Project Costs'!S$9,'Input| Escalations'!$H$23:$N$23,0))+'Input| Projects'!$AA739*INDEX('Input| Escalations'!$H$35:$N$35,MATCH('Calc| Project Costs'!S$9,'Input| Escalations'!$H$23:$N$23,0))+1</f>
        <v>1</v>
      </c>
      <c r="T739" s="192">
        <f>'Input| Projects'!$Y739*INDEX('Input| Escalations'!$H$33:$N$33,MATCH('Calc| Project Costs'!T$9,'Input| Escalations'!$H$23:$N$23,0))+'Input| Projects'!$Z739*INDEX('Input| Escalations'!$H$34:$N$34,MATCH('Calc| Project Costs'!T$9,'Input| Escalations'!$H$23:$N$23,0))+'Input| Projects'!$AA739*INDEX('Input| Escalations'!$H$35:$N$35,MATCH('Calc| Project Costs'!T$9,'Input| Escalations'!$H$23:$N$23,0))+1</f>
        <v>1</v>
      </c>
      <c r="U739" s="106"/>
      <c r="V739" s="186">
        <f t="shared" si="358"/>
        <v>0</v>
      </c>
      <c r="W739" s="186">
        <f t="shared" si="359"/>
        <v>0</v>
      </c>
      <c r="X739" s="186">
        <f t="shared" si="360"/>
        <v>0</v>
      </c>
      <c r="Y739" s="186">
        <f t="shared" si="336"/>
        <v>0</v>
      </c>
      <c r="Z739" s="186">
        <f t="shared" si="337"/>
        <v>0</v>
      </c>
      <c r="AA739" s="186">
        <f t="shared" si="338"/>
        <v>0</v>
      </c>
      <c r="AB739" s="186">
        <f t="shared" si="339"/>
        <v>0</v>
      </c>
      <c r="AC739" s="106"/>
      <c r="AD739" s="186">
        <f>'Input| Projects'!Q739*N739*'Input| Escalations'!$K$19</f>
        <v>0</v>
      </c>
      <c r="AE739" s="186">
        <f>'Input| Projects'!R739*O739*'Input| Escalations'!$K$19</f>
        <v>0</v>
      </c>
      <c r="AF739" s="186">
        <f>'Input| Projects'!S739*P739*'Input| Escalations'!$K$19</f>
        <v>0</v>
      </c>
      <c r="AG739" s="186">
        <f>'Input| Projects'!T739*Q739*'Input| Escalations'!$K$19</f>
        <v>0</v>
      </c>
      <c r="AH739" s="186">
        <f>'Input| Projects'!U739*R739*'Input| Escalations'!$K$19</f>
        <v>0</v>
      </c>
      <c r="AI739" s="186">
        <f>'Input| Projects'!V739*S739*'Input| Escalations'!$K$19</f>
        <v>0</v>
      </c>
      <c r="AJ739" s="186">
        <f>'Input| Projects'!W739*T739*'Input| Escalations'!$K$19</f>
        <v>0</v>
      </c>
      <c r="AK739" s="106"/>
      <c r="AL739" s="186" t="str">
        <f>IFERROR(IF('Input| Overheads'!$C$42="Direct costs",SUMPRODUCT(--('Input| Projects'!$AC739="Yes"),'Calc| Overheads Allocation'!C$8,'Calc| Project Costs'!V739),IF('Input| Overheads'!$C$42="Internal labour",SUMPRODUCT(--('Input| Projects'!$AC739="Yes"),'Calc| Overheads Allocation'!C$8,'Calc| Project Costs'!V739,'Input| Projects'!$Y739),IF('Input| Overheads'!$C$42="DNSP defined",SUMPRODUCT(--('Input| Projects'!$AC739="Yes"),'Calc| Overheads Allocation'!C$61,'Input| Projects'!$AF739),""))),"")</f>
        <v/>
      </c>
      <c r="AM739" s="186" t="str">
        <f>IFERROR(IF('Input| Overheads'!$C$42="Direct costs",SUMPRODUCT(--('Input| Projects'!$AC739="Yes"),'Calc| Overheads Allocation'!D$8,'Calc| Project Costs'!W739),IF('Input| Overheads'!$C$42="Internal labour",SUMPRODUCT(--('Input| Projects'!$AC739="Yes"),'Calc| Overheads Allocation'!D$8,'Calc| Project Costs'!W739,'Input| Projects'!$Y739),IF('Input| Overheads'!$C$42="DNSP defined",SUMPRODUCT(--('Input| Projects'!$AC739="Yes"),'Calc| Overheads Allocation'!D$61,'Input| Projects'!$AF739),""))),"")</f>
        <v/>
      </c>
      <c r="AN739" s="186" t="str">
        <f>IFERROR(IF('Input| Overheads'!$C$42="Direct costs",SUMPRODUCT(--('Input| Projects'!$AC739="Yes"),'Calc| Overheads Allocation'!E$8,'Calc| Project Costs'!X739),IF('Input| Overheads'!$C$42="Internal labour",SUMPRODUCT(--('Input| Projects'!$AC739="Yes"),'Calc| Overheads Allocation'!E$8,'Calc| Project Costs'!X739,'Input| Projects'!$Y739),IF('Input| Overheads'!$C$42="DNSP defined",SUMPRODUCT(--('Input| Projects'!$AC739="Yes"),'Calc| Overheads Allocation'!E$61,'Input| Projects'!$AF739),""))),"")</f>
        <v/>
      </c>
      <c r="AO739" s="186" t="str">
        <f>IFERROR(IF('Input| Overheads'!$C$42="Direct costs",SUMPRODUCT(--('Input| Projects'!$AC739="Yes"),'Calc| Overheads Allocation'!F$8,'Calc| Project Costs'!Y739),IF('Input| Overheads'!$C$42="Internal labour",SUMPRODUCT(--('Input| Projects'!$AC739="Yes"),'Calc| Overheads Allocation'!F$8,'Calc| Project Costs'!Y739,'Input| Projects'!$Y739),IF('Input| Overheads'!$C$42="DNSP defined",SUMPRODUCT(--('Input| Projects'!$AC739="Yes"),'Calc| Overheads Allocation'!F$61,'Input| Projects'!$AF739),""))),"")</f>
        <v/>
      </c>
      <c r="AP739" s="186" t="str">
        <f>IFERROR(IF('Input| Overheads'!$C$42="Direct costs",SUMPRODUCT(--('Input| Projects'!$AC739="Yes"),'Calc| Overheads Allocation'!G$8,'Calc| Project Costs'!Z739),IF('Input| Overheads'!$C$42="Internal labour",SUMPRODUCT(--('Input| Projects'!$AC739="Yes"),'Calc| Overheads Allocation'!G$8,'Calc| Project Costs'!Z739,'Input| Projects'!$Y739),IF('Input| Overheads'!$C$42="DNSP defined",SUMPRODUCT(--('Input| Projects'!$AC739="Yes"),'Calc| Overheads Allocation'!G$61,'Input| Projects'!$AF739),""))),"")</f>
        <v/>
      </c>
      <c r="AQ739" s="186" t="str">
        <f>IFERROR(IF('Input| Overheads'!$C$42="Direct costs",SUMPRODUCT(--('Input| Projects'!$AC739="Yes"),'Calc| Overheads Allocation'!H$8,'Calc| Project Costs'!AA739),IF('Input| Overheads'!$C$42="Internal labour",SUMPRODUCT(--('Input| Projects'!$AC739="Yes"),'Calc| Overheads Allocation'!H$8,'Calc| Project Costs'!AA739,'Input| Projects'!$Y739),IF('Input| Overheads'!$C$42="DNSP defined",SUMPRODUCT(--('Input| Projects'!$AC739="Yes"),'Calc| Overheads Allocation'!H$61,'Input| Projects'!$AF739),""))),"")</f>
        <v/>
      </c>
      <c r="AR739" s="186" t="str">
        <f>IFERROR(IF('Input| Overheads'!$C$42="Direct costs",SUMPRODUCT(--('Input| Projects'!$AC739="Yes"),'Calc| Overheads Allocation'!I$8,'Calc| Project Costs'!AB739),IF('Input| Overheads'!$C$42="Internal labour",SUMPRODUCT(--('Input| Projects'!$AC739="Yes"),'Calc| Overheads Allocation'!I$8,'Calc| Project Costs'!AB739,'Input| Projects'!$Y739),IF('Input| Overheads'!$C$42="DNSP defined",SUMPRODUCT(--('Input| Projects'!$AC739="Yes"),'Calc| Overheads Allocation'!I$61,'Input| Projects'!$AF739),""))),"")</f>
        <v/>
      </c>
      <c r="AS739" s="106"/>
      <c r="AT739" s="186" t="str">
        <f>IFERROR(IF('Input| Overheads'!$C$42="Direct costs",SUMPRODUCT(--('Input| Projects'!$AD739="Yes"),'Calc| Overheads Allocation'!C$9,'Calc| Project Costs'!V739),IF('Input| Overheads'!$C$42="Internal labour",SUMPRODUCT(--('Input| Projects'!$AD739="Yes"),'Calc| Overheads Allocation'!C$9,'Calc| Project Costs'!V739,'Input| Projects'!$Y739),IF('Input| Overheads'!$C$42="DNSP defined",SUMPRODUCT(--('Input| Projects'!$AD739="Yes"),'Calc| Overheads Allocation'!C$62,'Input| Projects'!$AG739),""))),"")</f>
        <v/>
      </c>
      <c r="AU739" s="186" t="str">
        <f>IFERROR(IF('Input| Overheads'!$C$42="Direct costs",SUMPRODUCT(--('Input| Projects'!$AD739="Yes"),'Calc| Overheads Allocation'!D$9,'Calc| Project Costs'!W739),IF('Input| Overheads'!$C$42="Internal labour",SUMPRODUCT(--('Input| Projects'!$AD739="Yes"),'Calc| Overheads Allocation'!D$9,'Calc| Project Costs'!W739,'Input| Projects'!$Y739),IF('Input| Overheads'!$C$42="DNSP defined",SUMPRODUCT(--('Input| Projects'!$AD739="Yes"),'Calc| Overheads Allocation'!D$62,'Input| Projects'!$AG739),""))),"")</f>
        <v/>
      </c>
      <c r="AV739" s="186" t="str">
        <f>IFERROR(IF('Input| Overheads'!$C$42="Direct costs",SUMPRODUCT(--('Input| Projects'!$AD739="Yes"),'Calc| Overheads Allocation'!E$9,'Calc| Project Costs'!X739),IF('Input| Overheads'!$C$42="Internal labour",SUMPRODUCT(--('Input| Projects'!$AD739="Yes"),'Calc| Overheads Allocation'!E$9,'Calc| Project Costs'!X739,'Input| Projects'!$Y739),IF('Input| Overheads'!$C$42="DNSP defined",SUMPRODUCT(--('Input| Projects'!$AD739="Yes"),'Calc| Overheads Allocation'!E$62,'Input| Projects'!$AG739),""))),"")</f>
        <v/>
      </c>
      <c r="AW739" s="186" t="str">
        <f>IFERROR(IF('Input| Overheads'!$C$42="Direct costs",SUMPRODUCT(--('Input| Projects'!$AD739="Yes"),'Calc| Overheads Allocation'!F$9,'Calc| Project Costs'!Y739),IF('Input| Overheads'!$C$42="Internal labour",SUMPRODUCT(--('Input| Projects'!$AD739="Yes"),'Calc| Overheads Allocation'!F$9,'Calc| Project Costs'!Y739,'Input| Projects'!$Y739),IF('Input| Overheads'!$C$42="DNSP defined",SUMPRODUCT(--('Input| Projects'!$AD739="Yes"),'Calc| Overheads Allocation'!F$62,'Input| Projects'!$AG739),""))),"")</f>
        <v/>
      </c>
      <c r="AX739" s="186" t="str">
        <f>IFERROR(IF('Input| Overheads'!$C$42="Direct costs",SUMPRODUCT(--('Input| Projects'!$AD739="Yes"),'Calc| Overheads Allocation'!G$9,'Calc| Project Costs'!Z739),IF('Input| Overheads'!$C$42="Internal labour",SUMPRODUCT(--('Input| Projects'!$AD739="Yes"),'Calc| Overheads Allocation'!G$9,'Calc| Project Costs'!Z739,'Input| Projects'!$Y739),IF('Input| Overheads'!$C$42="DNSP defined",SUMPRODUCT(--('Input| Projects'!$AD739="Yes"),'Calc| Overheads Allocation'!G$62,'Input| Projects'!$AG739),""))),"")</f>
        <v/>
      </c>
      <c r="AY739" s="186" t="str">
        <f>IFERROR(IF('Input| Overheads'!$C$42="Direct costs",SUMPRODUCT(--('Input| Projects'!$AD739="Yes"),'Calc| Overheads Allocation'!H$9,'Calc| Project Costs'!AA739),IF('Input| Overheads'!$C$42="Internal labour",SUMPRODUCT(--('Input| Projects'!$AD739="Yes"),'Calc| Overheads Allocation'!H$9,'Calc| Project Costs'!AA739,'Input| Projects'!$Y739),IF('Input| Overheads'!$C$42="DNSP defined",SUMPRODUCT(--('Input| Projects'!$AD739="Yes"),'Calc| Overheads Allocation'!H$62,'Input| Projects'!$AG739),""))),"")</f>
        <v/>
      </c>
      <c r="AZ739" s="186" t="str">
        <f>IFERROR(IF('Input| Overheads'!$C$42="Direct costs",SUMPRODUCT(--('Input| Projects'!$AD739="Yes"),'Calc| Overheads Allocation'!I$9,'Calc| Project Costs'!AB739),IF('Input| Overheads'!$C$42="Internal labour",SUMPRODUCT(--('Input| Projects'!$AD739="Yes"),'Calc| Overheads Allocation'!I$9,'Calc| Project Costs'!AB739,'Input| Projects'!$Y739),IF('Input| Overheads'!$C$42="DNSP defined",SUMPRODUCT(--('Input| Projects'!$AD739="Yes"),'Calc| Overheads Allocation'!I$62,'Input| Projects'!$AG739),""))),"")</f>
        <v/>
      </c>
      <c r="BA739" s="106"/>
      <c r="BB739" s="186">
        <f t="shared" si="361"/>
        <v>0</v>
      </c>
      <c r="BC739" s="186">
        <f t="shared" si="362"/>
        <v>0</v>
      </c>
      <c r="BD739" s="186">
        <f t="shared" si="363"/>
        <v>0</v>
      </c>
      <c r="BE739" s="186">
        <f t="shared" si="340"/>
        <v>0</v>
      </c>
      <c r="BF739" s="186">
        <f t="shared" si="341"/>
        <v>0</v>
      </c>
      <c r="BG739" s="186">
        <f t="shared" si="342"/>
        <v>0</v>
      </c>
      <c r="BH739" s="186">
        <f t="shared" si="343"/>
        <v>0</v>
      </c>
      <c r="BI739" s="97"/>
      <c r="BJ739" s="186" t="str">
        <f t="shared" si="344"/>
        <v/>
      </c>
      <c r="BK739" s="186" t="str">
        <f t="shared" si="345"/>
        <v/>
      </c>
      <c r="BL739" s="186" t="str">
        <f t="shared" si="346"/>
        <v/>
      </c>
      <c r="BM739" s="186" t="str">
        <f t="shared" si="347"/>
        <v/>
      </c>
      <c r="BN739" s="186" t="str">
        <f t="shared" si="348"/>
        <v/>
      </c>
      <c r="BO739" s="186" t="str">
        <f t="shared" si="349"/>
        <v/>
      </c>
      <c r="BP739" s="186" t="str">
        <f t="shared" si="350"/>
        <v/>
      </c>
      <c r="BQ739" s="97"/>
      <c r="BR739" s="186">
        <f t="shared" si="351"/>
        <v>0</v>
      </c>
      <c r="BS739" s="186">
        <f t="shared" si="352"/>
        <v>0</v>
      </c>
      <c r="BT739" s="222">
        <f t="shared" si="353"/>
        <v>0</v>
      </c>
      <c r="BU739" s="222">
        <f t="shared" si="354"/>
        <v>0</v>
      </c>
      <c r="BV739" s="222">
        <f t="shared" si="355"/>
        <v>0</v>
      </c>
      <c r="BW739" s="222">
        <f t="shared" si="356"/>
        <v>0</v>
      </c>
      <c r="BX739" s="222">
        <f t="shared" si="357"/>
        <v>0</v>
      </c>
      <c r="BY739" s="106"/>
      <c r="BZ739" s="197" t="str">
        <f>IF(SUMIF('Input| Projects'!$AS$8:$CP$8,"Dx",'Input| Projects'!$AS739:$CP739)=0,"",SUMIF('Input| Projects'!$AS$8:$CP$8,"Dx",'Input| Projects'!$AS739:$CP739))</f>
        <v/>
      </c>
      <c r="CA739" s="197" t="str">
        <f>IF(SUMIF('Input| Projects'!$AS$8:$CP$8,"Tx",'Input| Projects'!$AS739:$CP739)=0,"",SUMIF('Input| Projects'!$AS$8:$CP$8,"Tx",'Input| Projects'!$AS739:$CP739))</f>
        <v/>
      </c>
      <c r="CB739" s="150" t="str">
        <f t="shared" si="364"/>
        <v/>
      </c>
    </row>
    <row r="740" spans="2:80" x14ac:dyDescent="0.2">
      <c r="B740" s="201">
        <f>IFERROR('Input| Projects'!B740,"")</f>
        <v>731</v>
      </c>
      <c r="C740" s="42" t="str">
        <f>IFERROR(IF('Input| Projects'!C740="","",'Input| Projects'!C740),"")</f>
        <v/>
      </c>
      <c r="D740" s="42" t="str">
        <f>IFERROR(IF('Input| Projects'!D740="","",'Input| Projects'!D740),"")</f>
        <v/>
      </c>
      <c r="E740" s="104"/>
      <c r="F740" s="190">
        <f>IFERROR('Input| Projects'!I740*'Input| Escalations'!$K$19,"")</f>
        <v>0</v>
      </c>
      <c r="G740" s="190">
        <f>IFERROR('Input| Projects'!J740*'Input| Escalations'!$K$19,"")</f>
        <v>0</v>
      </c>
      <c r="H740" s="190">
        <f>IFERROR('Input| Projects'!K740*'Input| Escalations'!$K$19,"")</f>
        <v>0</v>
      </c>
      <c r="I740" s="190">
        <f>IFERROR('Input| Projects'!L740*'Input| Escalations'!$K$19,"")</f>
        <v>0</v>
      </c>
      <c r="J740" s="190">
        <f>IFERROR('Input| Projects'!M740*'Input| Escalations'!$K$19,"")</f>
        <v>0</v>
      </c>
      <c r="K740" s="190">
        <f>IFERROR('Input| Projects'!N740*'Input| Escalations'!$K$19,"")</f>
        <v>0</v>
      </c>
      <c r="L740" s="190">
        <f>IFERROR('Input| Projects'!O740*'Input| Escalations'!$K$19,"")</f>
        <v>0</v>
      </c>
      <c r="M740" s="150" t="str">
        <f>IF(ABS(SUM(F740:L740)-(SUM('Input| Projects'!I740:O740)*'Input| Escalations'!$K$19))&lt;0.0000001,"",1)</f>
        <v/>
      </c>
      <c r="N740" s="192">
        <f>'Input| Projects'!$Y740*INDEX('Input| Escalations'!$H$33:$N$33,MATCH('Calc| Project Costs'!N$9,'Input| Escalations'!$H$23:$N$23,0))+'Input| Projects'!$Z740*INDEX('Input| Escalations'!$H$34:$N$34,MATCH('Calc| Project Costs'!N$9,'Input| Escalations'!$H$23:$N$23,0))+'Input| Projects'!$AA740*INDEX('Input| Escalations'!$H$35:$N$35,MATCH('Calc| Project Costs'!N$9,'Input| Escalations'!$H$23:$N$23,0))+1</f>
        <v>1</v>
      </c>
      <c r="O740" s="192">
        <f>'Input| Projects'!$Y740*INDEX('Input| Escalations'!$H$33:$N$33,MATCH('Calc| Project Costs'!O$9,'Input| Escalations'!$H$23:$N$23,0))+'Input| Projects'!$Z740*INDEX('Input| Escalations'!$H$34:$N$34,MATCH('Calc| Project Costs'!O$9,'Input| Escalations'!$H$23:$N$23,0))+'Input| Projects'!$AA740*INDEX('Input| Escalations'!$H$35:$N$35,MATCH('Calc| Project Costs'!O$9,'Input| Escalations'!$H$23:$N$23,0))+1</f>
        <v>1</v>
      </c>
      <c r="P740" s="192">
        <f>'Input| Projects'!$Y740*INDEX('Input| Escalations'!$H$33:$N$33,MATCH('Calc| Project Costs'!P$9,'Input| Escalations'!$H$23:$N$23,0))+'Input| Projects'!$Z740*INDEX('Input| Escalations'!$H$34:$N$34,MATCH('Calc| Project Costs'!P$9,'Input| Escalations'!$H$23:$N$23,0))+'Input| Projects'!$AA740*INDEX('Input| Escalations'!$H$35:$N$35,MATCH('Calc| Project Costs'!P$9,'Input| Escalations'!$H$23:$N$23,0))+1</f>
        <v>1</v>
      </c>
      <c r="Q740" s="192">
        <f>'Input| Projects'!$Y740*INDEX('Input| Escalations'!$H$33:$N$33,MATCH('Calc| Project Costs'!Q$9,'Input| Escalations'!$H$23:$N$23,0))+'Input| Projects'!$Z740*INDEX('Input| Escalations'!$H$34:$N$34,MATCH('Calc| Project Costs'!Q$9,'Input| Escalations'!$H$23:$N$23,0))+'Input| Projects'!$AA740*INDEX('Input| Escalations'!$H$35:$N$35,MATCH('Calc| Project Costs'!Q$9,'Input| Escalations'!$H$23:$N$23,0))+1</f>
        <v>1</v>
      </c>
      <c r="R740" s="192">
        <f>'Input| Projects'!$Y740*INDEX('Input| Escalations'!$H$33:$N$33,MATCH('Calc| Project Costs'!R$9,'Input| Escalations'!$H$23:$N$23,0))+'Input| Projects'!$Z740*INDEX('Input| Escalations'!$H$34:$N$34,MATCH('Calc| Project Costs'!R$9,'Input| Escalations'!$H$23:$N$23,0))+'Input| Projects'!$AA740*INDEX('Input| Escalations'!$H$35:$N$35,MATCH('Calc| Project Costs'!R$9,'Input| Escalations'!$H$23:$N$23,0))+1</f>
        <v>1</v>
      </c>
      <c r="S740" s="192">
        <f>'Input| Projects'!$Y740*INDEX('Input| Escalations'!$H$33:$N$33,MATCH('Calc| Project Costs'!S$9,'Input| Escalations'!$H$23:$N$23,0))+'Input| Projects'!$Z740*INDEX('Input| Escalations'!$H$34:$N$34,MATCH('Calc| Project Costs'!S$9,'Input| Escalations'!$H$23:$N$23,0))+'Input| Projects'!$AA740*INDEX('Input| Escalations'!$H$35:$N$35,MATCH('Calc| Project Costs'!S$9,'Input| Escalations'!$H$23:$N$23,0))+1</f>
        <v>1</v>
      </c>
      <c r="T740" s="192">
        <f>'Input| Projects'!$Y740*INDEX('Input| Escalations'!$H$33:$N$33,MATCH('Calc| Project Costs'!T$9,'Input| Escalations'!$H$23:$N$23,0))+'Input| Projects'!$Z740*INDEX('Input| Escalations'!$H$34:$N$34,MATCH('Calc| Project Costs'!T$9,'Input| Escalations'!$H$23:$N$23,0))+'Input| Projects'!$AA740*INDEX('Input| Escalations'!$H$35:$N$35,MATCH('Calc| Project Costs'!T$9,'Input| Escalations'!$H$23:$N$23,0))+1</f>
        <v>1</v>
      </c>
      <c r="U740" s="106"/>
      <c r="V740" s="186">
        <f t="shared" si="358"/>
        <v>0</v>
      </c>
      <c r="W740" s="186">
        <f t="shared" si="359"/>
        <v>0</v>
      </c>
      <c r="X740" s="186">
        <f t="shared" si="360"/>
        <v>0</v>
      </c>
      <c r="Y740" s="186">
        <f t="shared" si="336"/>
        <v>0</v>
      </c>
      <c r="Z740" s="186">
        <f t="shared" si="337"/>
        <v>0</v>
      </c>
      <c r="AA740" s="186">
        <f t="shared" si="338"/>
        <v>0</v>
      </c>
      <c r="AB740" s="186">
        <f t="shared" si="339"/>
        <v>0</v>
      </c>
      <c r="AC740" s="106"/>
      <c r="AD740" s="186">
        <f>'Input| Projects'!Q740*N740*'Input| Escalations'!$K$19</f>
        <v>0</v>
      </c>
      <c r="AE740" s="186">
        <f>'Input| Projects'!R740*O740*'Input| Escalations'!$K$19</f>
        <v>0</v>
      </c>
      <c r="AF740" s="186">
        <f>'Input| Projects'!S740*P740*'Input| Escalations'!$K$19</f>
        <v>0</v>
      </c>
      <c r="AG740" s="186">
        <f>'Input| Projects'!T740*Q740*'Input| Escalations'!$K$19</f>
        <v>0</v>
      </c>
      <c r="AH740" s="186">
        <f>'Input| Projects'!U740*R740*'Input| Escalations'!$K$19</f>
        <v>0</v>
      </c>
      <c r="AI740" s="186">
        <f>'Input| Projects'!V740*S740*'Input| Escalations'!$K$19</f>
        <v>0</v>
      </c>
      <c r="AJ740" s="186">
        <f>'Input| Projects'!W740*T740*'Input| Escalations'!$K$19</f>
        <v>0</v>
      </c>
      <c r="AK740" s="106"/>
      <c r="AL740" s="186" t="str">
        <f>IFERROR(IF('Input| Overheads'!$C$42="Direct costs",SUMPRODUCT(--('Input| Projects'!$AC740="Yes"),'Calc| Overheads Allocation'!C$8,'Calc| Project Costs'!V740),IF('Input| Overheads'!$C$42="Internal labour",SUMPRODUCT(--('Input| Projects'!$AC740="Yes"),'Calc| Overheads Allocation'!C$8,'Calc| Project Costs'!V740,'Input| Projects'!$Y740),IF('Input| Overheads'!$C$42="DNSP defined",SUMPRODUCT(--('Input| Projects'!$AC740="Yes"),'Calc| Overheads Allocation'!C$61,'Input| Projects'!$AF740),""))),"")</f>
        <v/>
      </c>
      <c r="AM740" s="186" t="str">
        <f>IFERROR(IF('Input| Overheads'!$C$42="Direct costs",SUMPRODUCT(--('Input| Projects'!$AC740="Yes"),'Calc| Overheads Allocation'!D$8,'Calc| Project Costs'!W740),IF('Input| Overheads'!$C$42="Internal labour",SUMPRODUCT(--('Input| Projects'!$AC740="Yes"),'Calc| Overheads Allocation'!D$8,'Calc| Project Costs'!W740,'Input| Projects'!$Y740),IF('Input| Overheads'!$C$42="DNSP defined",SUMPRODUCT(--('Input| Projects'!$AC740="Yes"),'Calc| Overheads Allocation'!D$61,'Input| Projects'!$AF740),""))),"")</f>
        <v/>
      </c>
      <c r="AN740" s="186" t="str">
        <f>IFERROR(IF('Input| Overheads'!$C$42="Direct costs",SUMPRODUCT(--('Input| Projects'!$AC740="Yes"),'Calc| Overheads Allocation'!E$8,'Calc| Project Costs'!X740),IF('Input| Overheads'!$C$42="Internal labour",SUMPRODUCT(--('Input| Projects'!$AC740="Yes"),'Calc| Overheads Allocation'!E$8,'Calc| Project Costs'!X740,'Input| Projects'!$Y740),IF('Input| Overheads'!$C$42="DNSP defined",SUMPRODUCT(--('Input| Projects'!$AC740="Yes"),'Calc| Overheads Allocation'!E$61,'Input| Projects'!$AF740),""))),"")</f>
        <v/>
      </c>
      <c r="AO740" s="186" t="str">
        <f>IFERROR(IF('Input| Overheads'!$C$42="Direct costs",SUMPRODUCT(--('Input| Projects'!$AC740="Yes"),'Calc| Overheads Allocation'!F$8,'Calc| Project Costs'!Y740),IF('Input| Overheads'!$C$42="Internal labour",SUMPRODUCT(--('Input| Projects'!$AC740="Yes"),'Calc| Overheads Allocation'!F$8,'Calc| Project Costs'!Y740,'Input| Projects'!$Y740),IF('Input| Overheads'!$C$42="DNSP defined",SUMPRODUCT(--('Input| Projects'!$AC740="Yes"),'Calc| Overheads Allocation'!F$61,'Input| Projects'!$AF740),""))),"")</f>
        <v/>
      </c>
      <c r="AP740" s="186" t="str">
        <f>IFERROR(IF('Input| Overheads'!$C$42="Direct costs",SUMPRODUCT(--('Input| Projects'!$AC740="Yes"),'Calc| Overheads Allocation'!G$8,'Calc| Project Costs'!Z740),IF('Input| Overheads'!$C$42="Internal labour",SUMPRODUCT(--('Input| Projects'!$AC740="Yes"),'Calc| Overheads Allocation'!G$8,'Calc| Project Costs'!Z740,'Input| Projects'!$Y740),IF('Input| Overheads'!$C$42="DNSP defined",SUMPRODUCT(--('Input| Projects'!$AC740="Yes"),'Calc| Overheads Allocation'!G$61,'Input| Projects'!$AF740),""))),"")</f>
        <v/>
      </c>
      <c r="AQ740" s="186" t="str">
        <f>IFERROR(IF('Input| Overheads'!$C$42="Direct costs",SUMPRODUCT(--('Input| Projects'!$AC740="Yes"),'Calc| Overheads Allocation'!H$8,'Calc| Project Costs'!AA740),IF('Input| Overheads'!$C$42="Internal labour",SUMPRODUCT(--('Input| Projects'!$AC740="Yes"),'Calc| Overheads Allocation'!H$8,'Calc| Project Costs'!AA740,'Input| Projects'!$Y740),IF('Input| Overheads'!$C$42="DNSP defined",SUMPRODUCT(--('Input| Projects'!$AC740="Yes"),'Calc| Overheads Allocation'!H$61,'Input| Projects'!$AF740),""))),"")</f>
        <v/>
      </c>
      <c r="AR740" s="186" t="str">
        <f>IFERROR(IF('Input| Overheads'!$C$42="Direct costs",SUMPRODUCT(--('Input| Projects'!$AC740="Yes"),'Calc| Overheads Allocation'!I$8,'Calc| Project Costs'!AB740),IF('Input| Overheads'!$C$42="Internal labour",SUMPRODUCT(--('Input| Projects'!$AC740="Yes"),'Calc| Overheads Allocation'!I$8,'Calc| Project Costs'!AB740,'Input| Projects'!$Y740),IF('Input| Overheads'!$C$42="DNSP defined",SUMPRODUCT(--('Input| Projects'!$AC740="Yes"),'Calc| Overheads Allocation'!I$61,'Input| Projects'!$AF740),""))),"")</f>
        <v/>
      </c>
      <c r="AS740" s="106"/>
      <c r="AT740" s="186" t="str">
        <f>IFERROR(IF('Input| Overheads'!$C$42="Direct costs",SUMPRODUCT(--('Input| Projects'!$AD740="Yes"),'Calc| Overheads Allocation'!C$9,'Calc| Project Costs'!V740),IF('Input| Overheads'!$C$42="Internal labour",SUMPRODUCT(--('Input| Projects'!$AD740="Yes"),'Calc| Overheads Allocation'!C$9,'Calc| Project Costs'!V740,'Input| Projects'!$Y740),IF('Input| Overheads'!$C$42="DNSP defined",SUMPRODUCT(--('Input| Projects'!$AD740="Yes"),'Calc| Overheads Allocation'!C$62,'Input| Projects'!$AG740),""))),"")</f>
        <v/>
      </c>
      <c r="AU740" s="186" t="str">
        <f>IFERROR(IF('Input| Overheads'!$C$42="Direct costs",SUMPRODUCT(--('Input| Projects'!$AD740="Yes"),'Calc| Overheads Allocation'!D$9,'Calc| Project Costs'!W740),IF('Input| Overheads'!$C$42="Internal labour",SUMPRODUCT(--('Input| Projects'!$AD740="Yes"),'Calc| Overheads Allocation'!D$9,'Calc| Project Costs'!W740,'Input| Projects'!$Y740),IF('Input| Overheads'!$C$42="DNSP defined",SUMPRODUCT(--('Input| Projects'!$AD740="Yes"),'Calc| Overheads Allocation'!D$62,'Input| Projects'!$AG740),""))),"")</f>
        <v/>
      </c>
      <c r="AV740" s="186" t="str">
        <f>IFERROR(IF('Input| Overheads'!$C$42="Direct costs",SUMPRODUCT(--('Input| Projects'!$AD740="Yes"),'Calc| Overheads Allocation'!E$9,'Calc| Project Costs'!X740),IF('Input| Overheads'!$C$42="Internal labour",SUMPRODUCT(--('Input| Projects'!$AD740="Yes"),'Calc| Overheads Allocation'!E$9,'Calc| Project Costs'!X740,'Input| Projects'!$Y740),IF('Input| Overheads'!$C$42="DNSP defined",SUMPRODUCT(--('Input| Projects'!$AD740="Yes"),'Calc| Overheads Allocation'!E$62,'Input| Projects'!$AG740),""))),"")</f>
        <v/>
      </c>
      <c r="AW740" s="186" t="str">
        <f>IFERROR(IF('Input| Overheads'!$C$42="Direct costs",SUMPRODUCT(--('Input| Projects'!$AD740="Yes"),'Calc| Overheads Allocation'!F$9,'Calc| Project Costs'!Y740),IF('Input| Overheads'!$C$42="Internal labour",SUMPRODUCT(--('Input| Projects'!$AD740="Yes"),'Calc| Overheads Allocation'!F$9,'Calc| Project Costs'!Y740,'Input| Projects'!$Y740),IF('Input| Overheads'!$C$42="DNSP defined",SUMPRODUCT(--('Input| Projects'!$AD740="Yes"),'Calc| Overheads Allocation'!F$62,'Input| Projects'!$AG740),""))),"")</f>
        <v/>
      </c>
      <c r="AX740" s="186" t="str">
        <f>IFERROR(IF('Input| Overheads'!$C$42="Direct costs",SUMPRODUCT(--('Input| Projects'!$AD740="Yes"),'Calc| Overheads Allocation'!G$9,'Calc| Project Costs'!Z740),IF('Input| Overheads'!$C$42="Internal labour",SUMPRODUCT(--('Input| Projects'!$AD740="Yes"),'Calc| Overheads Allocation'!G$9,'Calc| Project Costs'!Z740,'Input| Projects'!$Y740),IF('Input| Overheads'!$C$42="DNSP defined",SUMPRODUCT(--('Input| Projects'!$AD740="Yes"),'Calc| Overheads Allocation'!G$62,'Input| Projects'!$AG740),""))),"")</f>
        <v/>
      </c>
      <c r="AY740" s="186" t="str">
        <f>IFERROR(IF('Input| Overheads'!$C$42="Direct costs",SUMPRODUCT(--('Input| Projects'!$AD740="Yes"),'Calc| Overheads Allocation'!H$9,'Calc| Project Costs'!AA740),IF('Input| Overheads'!$C$42="Internal labour",SUMPRODUCT(--('Input| Projects'!$AD740="Yes"),'Calc| Overheads Allocation'!H$9,'Calc| Project Costs'!AA740,'Input| Projects'!$Y740),IF('Input| Overheads'!$C$42="DNSP defined",SUMPRODUCT(--('Input| Projects'!$AD740="Yes"),'Calc| Overheads Allocation'!H$62,'Input| Projects'!$AG740),""))),"")</f>
        <v/>
      </c>
      <c r="AZ740" s="186" t="str">
        <f>IFERROR(IF('Input| Overheads'!$C$42="Direct costs",SUMPRODUCT(--('Input| Projects'!$AD740="Yes"),'Calc| Overheads Allocation'!I$9,'Calc| Project Costs'!AB740),IF('Input| Overheads'!$C$42="Internal labour",SUMPRODUCT(--('Input| Projects'!$AD740="Yes"),'Calc| Overheads Allocation'!I$9,'Calc| Project Costs'!AB740,'Input| Projects'!$Y740),IF('Input| Overheads'!$C$42="DNSP defined",SUMPRODUCT(--('Input| Projects'!$AD740="Yes"),'Calc| Overheads Allocation'!I$62,'Input| Projects'!$AG740),""))),"")</f>
        <v/>
      </c>
      <c r="BA740" s="106"/>
      <c r="BB740" s="186">
        <f t="shared" si="361"/>
        <v>0</v>
      </c>
      <c r="BC740" s="186">
        <f t="shared" si="362"/>
        <v>0</v>
      </c>
      <c r="BD740" s="186">
        <f t="shared" si="363"/>
        <v>0</v>
      </c>
      <c r="BE740" s="186">
        <f t="shared" si="340"/>
        <v>0</v>
      </c>
      <c r="BF740" s="186">
        <f t="shared" si="341"/>
        <v>0</v>
      </c>
      <c r="BG740" s="186">
        <f t="shared" si="342"/>
        <v>0</v>
      </c>
      <c r="BH740" s="186">
        <f t="shared" si="343"/>
        <v>0</v>
      </c>
      <c r="BI740" s="97"/>
      <c r="BJ740" s="186" t="str">
        <f t="shared" si="344"/>
        <v/>
      </c>
      <c r="BK740" s="186" t="str">
        <f t="shared" si="345"/>
        <v/>
      </c>
      <c r="BL740" s="186" t="str">
        <f t="shared" si="346"/>
        <v/>
      </c>
      <c r="BM740" s="186" t="str">
        <f t="shared" si="347"/>
        <v/>
      </c>
      <c r="BN740" s="186" t="str">
        <f t="shared" si="348"/>
        <v/>
      </c>
      <c r="BO740" s="186" t="str">
        <f t="shared" si="349"/>
        <v/>
      </c>
      <c r="BP740" s="186" t="str">
        <f t="shared" si="350"/>
        <v/>
      </c>
      <c r="BQ740" s="97"/>
      <c r="BR740" s="186">
        <f t="shared" si="351"/>
        <v>0</v>
      </c>
      <c r="BS740" s="186">
        <f t="shared" si="352"/>
        <v>0</v>
      </c>
      <c r="BT740" s="222">
        <f t="shared" si="353"/>
        <v>0</v>
      </c>
      <c r="BU740" s="222">
        <f t="shared" si="354"/>
        <v>0</v>
      </c>
      <c r="BV740" s="222">
        <f t="shared" si="355"/>
        <v>0</v>
      </c>
      <c r="BW740" s="222">
        <f t="shared" si="356"/>
        <v>0</v>
      </c>
      <c r="BX740" s="222">
        <f t="shared" si="357"/>
        <v>0</v>
      </c>
      <c r="BY740" s="106"/>
      <c r="BZ740" s="197" t="str">
        <f>IF(SUMIF('Input| Projects'!$AS$8:$CP$8,"Dx",'Input| Projects'!$AS740:$CP740)=0,"",SUMIF('Input| Projects'!$AS$8:$CP$8,"Dx",'Input| Projects'!$AS740:$CP740))</f>
        <v/>
      </c>
      <c r="CA740" s="197" t="str">
        <f>IF(SUMIF('Input| Projects'!$AS$8:$CP$8,"Tx",'Input| Projects'!$AS740:$CP740)=0,"",SUMIF('Input| Projects'!$AS$8:$CP$8,"Tx",'Input| Projects'!$AS740:$CP740))</f>
        <v/>
      </c>
      <c r="CB740" s="150" t="str">
        <f t="shared" si="364"/>
        <v/>
      </c>
    </row>
    <row r="741" spans="2:80" x14ac:dyDescent="0.2">
      <c r="B741" s="201">
        <f>IFERROR('Input| Projects'!B741,"")</f>
        <v>732</v>
      </c>
      <c r="C741" s="42" t="str">
        <f>IFERROR(IF('Input| Projects'!C741="","",'Input| Projects'!C741),"")</f>
        <v/>
      </c>
      <c r="D741" s="42" t="str">
        <f>IFERROR(IF('Input| Projects'!D741="","",'Input| Projects'!D741),"")</f>
        <v/>
      </c>
      <c r="E741" s="104"/>
      <c r="F741" s="190">
        <f>IFERROR('Input| Projects'!I741*'Input| Escalations'!$K$19,"")</f>
        <v>0</v>
      </c>
      <c r="G741" s="190">
        <f>IFERROR('Input| Projects'!J741*'Input| Escalations'!$K$19,"")</f>
        <v>0</v>
      </c>
      <c r="H741" s="190">
        <f>IFERROR('Input| Projects'!K741*'Input| Escalations'!$K$19,"")</f>
        <v>0</v>
      </c>
      <c r="I741" s="190">
        <f>IFERROR('Input| Projects'!L741*'Input| Escalations'!$K$19,"")</f>
        <v>0</v>
      </c>
      <c r="J741" s="190">
        <f>IFERROR('Input| Projects'!M741*'Input| Escalations'!$K$19,"")</f>
        <v>0</v>
      </c>
      <c r="K741" s="190">
        <f>IFERROR('Input| Projects'!N741*'Input| Escalations'!$K$19,"")</f>
        <v>0</v>
      </c>
      <c r="L741" s="190">
        <f>IFERROR('Input| Projects'!O741*'Input| Escalations'!$K$19,"")</f>
        <v>0</v>
      </c>
      <c r="M741" s="150" t="str">
        <f>IF(ABS(SUM(F741:L741)-(SUM('Input| Projects'!I741:O741)*'Input| Escalations'!$K$19))&lt;0.0000001,"",1)</f>
        <v/>
      </c>
      <c r="N741" s="192">
        <f>'Input| Projects'!$Y741*INDEX('Input| Escalations'!$H$33:$N$33,MATCH('Calc| Project Costs'!N$9,'Input| Escalations'!$H$23:$N$23,0))+'Input| Projects'!$Z741*INDEX('Input| Escalations'!$H$34:$N$34,MATCH('Calc| Project Costs'!N$9,'Input| Escalations'!$H$23:$N$23,0))+'Input| Projects'!$AA741*INDEX('Input| Escalations'!$H$35:$N$35,MATCH('Calc| Project Costs'!N$9,'Input| Escalations'!$H$23:$N$23,0))+1</f>
        <v>1</v>
      </c>
      <c r="O741" s="192">
        <f>'Input| Projects'!$Y741*INDEX('Input| Escalations'!$H$33:$N$33,MATCH('Calc| Project Costs'!O$9,'Input| Escalations'!$H$23:$N$23,0))+'Input| Projects'!$Z741*INDEX('Input| Escalations'!$H$34:$N$34,MATCH('Calc| Project Costs'!O$9,'Input| Escalations'!$H$23:$N$23,0))+'Input| Projects'!$AA741*INDEX('Input| Escalations'!$H$35:$N$35,MATCH('Calc| Project Costs'!O$9,'Input| Escalations'!$H$23:$N$23,0))+1</f>
        <v>1</v>
      </c>
      <c r="P741" s="192">
        <f>'Input| Projects'!$Y741*INDEX('Input| Escalations'!$H$33:$N$33,MATCH('Calc| Project Costs'!P$9,'Input| Escalations'!$H$23:$N$23,0))+'Input| Projects'!$Z741*INDEX('Input| Escalations'!$H$34:$N$34,MATCH('Calc| Project Costs'!P$9,'Input| Escalations'!$H$23:$N$23,0))+'Input| Projects'!$AA741*INDEX('Input| Escalations'!$H$35:$N$35,MATCH('Calc| Project Costs'!P$9,'Input| Escalations'!$H$23:$N$23,0))+1</f>
        <v>1</v>
      </c>
      <c r="Q741" s="192">
        <f>'Input| Projects'!$Y741*INDEX('Input| Escalations'!$H$33:$N$33,MATCH('Calc| Project Costs'!Q$9,'Input| Escalations'!$H$23:$N$23,0))+'Input| Projects'!$Z741*INDEX('Input| Escalations'!$H$34:$N$34,MATCH('Calc| Project Costs'!Q$9,'Input| Escalations'!$H$23:$N$23,0))+'Input| Projects'!$AA741*INDEX('Input| Escalations'!$H$35:$N$35,MATCH('Calc| Project Costs'!Q$9,'Input| Escalations'!$H$23:$N$23,0))+1</f>
        <v>1</v>
      </c>
      <c r="R741" s="192">
        <f>'Input| Projects'!$Y741*INDEX('Input| Escalations'!$H$33:$N$33,MATCH('Calc| Project Costs'!R$9,'Input| Escalations'!$H$23:$N$23,0))+'Input| Projects'!$Z741*INDEX('Input| Escalations'!$H$34:$N$34,MATCH('Calc| Project Costs'!R$9,'Input| Escalations'!$H$23:$N$23,0))+'Input| Projects'!$AA741*INDEX('Input| Escalations'!$H$35:$N$35,MATCH('Calc| Project Costs'!R$9,'Input| Escalations'!$H$23:$N$23,0))+1</f>
        <v>1</v>
      </c>
      <c r="S741" s="192">
        <f>'Input| Projects'!$Y741*INDEX('Input| Escalations'!$H$33:$N$33,MATCH('Calc| Project Costs'!S$9,'Input| Escalations'!$H$23:$N$23,0))+'Input| Projects'!$Z741*INDEX('Input| Escalations'!$H$34:$N$34,MATCH('Calc| Project Costs'!S$9,'Input| Escalations'!$H$23:$N$23,0))+'Input| Projects'!$AA741*INDEX('Input| Escalations'!$H$35:$N$35,MATCH('Calc| Project Costs'!S$9,'Input| Escalations'!$H$23:$N$23,0))+1</f>
        <v>1</v>
      </c>
      <c r="T741" s="192">
        <f>'Input| Projects'!$Y741*INDEX('Input| Escalations'!$H$33:$N$33,MATCH('Calc| Project Costs'!T$9,'Input| Escalations'!$H$23:$N$23,0))+'Input| Projects'!$Z741*INDEX('Input| Escalations'!$H$34:$N$34,MATCH('Calc| Project Costs'!T$9,'Input| Escalations'!$H$23:$N$23,0))+'Input| Projects'!$AA741*INDEX('Input| Escalations'!$H$35:$N$35,MATCH('Calc| Project Costs'!T$9,'Input| Escalations'!$H$23:$N$23,0))+1</f>
        <v>1</v>
      </c>
      <c r="U741" s="106"/>
      <c r="V741" s="186">
        <f t="shared" si="358"/>
        <v>0</v>
      </c>
      <c r="W741" s="186">
        <f t="shared" si="359"/>
        <v>0</v>
      </c>
      <c r="X741" s="186">
        <f t="shared" si="360"/>
        <v>0</v>
      </c>
      <c r="Y741" s="186">
        <f t="shared" si="336"/>
        <v>0</v>
      </c>
      <c r="Z741" s="186">
        <f t="shared" si="337"/>
        <v>0</v>
      </c>
      <c r="AA741" s="186">
        <f t="shared" si="338"/>
        <v>0</v>
      </c>
      <c r="AB741" s="186">
        <f t="shared" si="339"/>
        <v>0</v>
      </c>
      <c r="AC741" s="106"/>
      <c r="AD741" s="186">
        <f>'Input| Projects'!Q741*N741*'Input| Escalations'!$K$19</f>
        <v>0</v>
      </c>
      <c r="AE741" s="186">
        <f>'Input| Projects'!R741*O741*'Input| Escalations'!$K$19</f>
        <v>0</v>
      </c>
      <c r="AF741" s="186">
        <f>'Input| Projects'!S741*P741*'Input| Escalations'!$K$19</f>
        <v>0</v>
      </c>
      <c r="AG741" s="186">
        <f>'Input| Projects'!T741*Q741*'Input| Escalations'!$K$19</f>
        <v>0</v>
      </c>
      <c r="AH741" s="186">
        <f>'Input| Projects'!U741*R741*'Input| Escalations'!$K$19</f>
        <v>0</v>
      </c>
      <c r="AI741" s="186">
        <f>'Input| Projects'!V741*S741*'Input| Escalations'!$K$19</f>
        <v>0</v>
      </c>
      <c r="AJ741" s="186">
        <f>'Input| Projects'!W741*T741*'Input| Escalations'!$K$19</f>
        <v>0</v>
      </c>
      <c r="AK741" s="106"/>
      <c r="AL741" s="186" t="str">
        <f>IFERROR(IF('Input| Overheads'!$C$42="Direct costs",SUMPRODUCT(--('Input| Projects'!$AC741="Yes"),'Calc| Overheads Allocation'!C$8,'Calc| Project Costs'!V741),IF('Input| Overheads'!$C$42="Internal labour",SUMPRODUCT(--('Input| Projects'!$AC741="Yes"),'Calc| Overheads Allocation'!C$8,'Calc| Project Costs'!V741,'Input| Projects'!$Y741),IF('Input| Overheads'!$C$42="DNSP defined",SUMPRODUCT(--('Input| Projects'!$AC741="Yes"),'Calc| Overheads Allocation'!C$61,'Input| Projects'!$AF741),""))),"")</f>
        <v/>
      </c>
      <c r="AM741" s="186" t="str">
        <f>IFERROR(IF('Input| Overheads'!$C$42="Direct costs",SUMPRODUCT(--('Input| Projects'!$AC741="Yes"),'Calc| Overheads Allocation'!D$8,'Calc| Project Costs'!W741),IF('Input| Overheads'!$C$42="Internal labour",SUMPRODUCT(--('Input| Projects'!$AC741="Yes"),'Calc| Overheads Allocation'!D$8,'Calc| Project Costs'!W741,'Input| Projects'!$Y741),IF('Input| Overheads'!$C$42="DNSP defined",SUMPRODUCT(--('Input| Projects'!$AC741="Yes"),'Calc| Overheads Allocation'!D$61,'Input| Projects'!$AF741),""))),"")</f>
        <v/>
      </c>
      <c r="AN741" s="186" t="str">
        <f>IFERROR(IF('Input| Overheads'!$C$42="Direct costs",SUMPRODUCT(--('Input| Projects'!$AC741="Yes"),'Calc| Overheads Allocation'!E$8,'Calc| Project Costs'!X741),IF('Input| Overheads'!$C$42="Internal labour",SUMPRODUCT(--('Input| Projects'!$AC741="Yes"),'Calc| Overheads Allocation'!E$8,'Calc| Project Costs'!X741,'Input| Projects'!$Y741),IF('Input| Overheads'!$C$42="DNSP defined",SUMPRODUCT(--('Input| Projects'!$AC741="Yes"),'Calc| Overheads Allocation'!E$61,'Input| Projects'!$AF741),""))),"")</f>
        <v/>
      </c>
      <c r="AO741" s="186" t="str">
        <f>IFERROR(IF('Input| Overheads'!$C$42="Direct costs",SUMPRODUCT(--('Input| Projects'!$AC741="Yes"),'Calc| Overheads Allocation'!F$8,'Calc| Project Costs'!Y741),IF('Input| Overheads'!$C$42="Internal labour",SUMPRODUCT(--('Input| Projects'!$AC741="Yes"),'Calc| Overheads Allocation'!F$8,'Calc| Project Costs'!Y741,'Input| Projects'!$Y741),IF('Input| Overheads'!$C$42="DNSP defined",SUMPRODUCT(--('Input| Projects'!$AC741="Yes"),'Calc| Overheads Allocation'!F$61,'Input| Projects'!$AF741),""))),"")</f>
        <v/>
      </c>
      <c r="AP741" s="186" t="str">
        <f>IFERROR(IF('Input| Overheads'!$C$42="Direct costs",SUMPRODUCT(--('Input| Projects'!$AC741="Yes"),'Calc| Overheads Allocation'!G$8,'Calc| Project Costs'!Z741),IF('Input| Overheads'!$C$42="Internal labour",SUMPRODUCT(--('Input| Projects'!$AC741="Yes"),'Calc| Overheads Allocation'!G$8,'Calc| Project Costs'!Z741,'Input| Projects'!$Y741),IF('Input| Overheads'!$C$42="DNSP defined",SUMPRODUCT(--('Input| Projects'!$AC741="Yes"),'Calc| Overheads Allocation'!G$61,'Input| Projects'!$AF741),""))),"")</f>
        <v/>
      </c>
      <c r="AQ741" s="186" t="str">
        <f>IFERROR(IF('Input| Overheads'!$C$42="Direct costs",SUMPRODUCT(--('Input| Projects'!$AC741="Yes"),'Calc| Overheads Allocation'!H$8,'Calc| Project Costs'!AA741),IF('Input| Overheads'!$C$42="Internal labour",SUMPRODUCT(--('Input| Projects'!$AC741="Yes"),'Calc| Overheads Allocation'!H$8,'Calc| Project Costs'!AA741,'Input| Projects'!$Y741),IF('Input| Overheads'!$C$42="DNSP defined",SUMPRODUCT(--('Input| Projects'!$AC741="Yes"),'Calc| Overheads Allocation'!H$61,'Input| Projects'!$AF741),""))),"")</f>
        <v/>
      </c>
      <c r="AR741" s="186" t="str">
        <f>IFERROR(IF('Input| Overheads'!$C$42="Direct costs",SUMPRODUCT(--('Input| Projects'!$AC741="Yes"),'Calc| Overheads Allocation'!I$8,'Calc| Project Costs'!AB741),IF('Input| Overheads'!$C$42="Internal labour",SUMPRODUCT(--('Input| Projects'!$AC741="Yes"),'Calc| Overheads Allocation'!I$8,'Calc| Project Costs'!AB741,'Input| Projects'!$Y741),IF('Input| Overheads'!$C$42="DNSP defined",SUMPRODUCT(--('Input| Projects'!$AC741="Yes"),'Calc| Overheads Allocation'!I$61,'Input| Projects'!$AF741),""))),"")</f>
        <v/>
      </c>
      <c r="AS741" s="106"/>
      <c r="AT741" s="186" t="str">
        <f>IFERROR(IF('Input| Overheads'!$C$42="Direct costs",SUMPRODUCT(--('Input| Projects'!$AD741="Yes"),'Calc| Overheads Allocation'!C$9,'Calc| Project Costs'!V741),IF('Input| Overheads'!$C$42="Internal labour",SUMPRODUCT(--('Input| Projects'!$AD741="Yes"),'Calc| Overheads Allocation'!C$9,'Calc| Project Costs'!V741,'Input| Projects'!$Y741),IF('Input| Overheads'!$C$42="DNSP defined",SUMPRODUCT(--('Input| Projects'!$AD741="Yes"),'Calc| Overheads Allocation'!C$62,'Input| Projects'!$AG741),""))),"")</f>
        <v/>
      </c>
      <c r="AU741" s="186" t="str">
        <f>IFERROR(IF('Input| Overheads'!$C$42="Direct costs",SUMPRODUCT(--('Input| Projects'!$AD741="Yes"),'Calc| Overheads Allocation'!D$9,'Calc| Project Costs'!W741),IF('Input| Overheads'!$C$42="Internal labour",SUMPRODUCT(--('Input| Projects'!$AD741="Yes"),'Calc| Overheads Allocation'!D$9,'Calc| Project Costs'!W741,'Input| Projects'!$Y741),IF('Input| Overheads'!$C$42="DNSP defined",SUMPRODUCT(--('Input| Projects'!$AD741="Yes"),'Calc| Overheads Allocation'!D$62,'Input| Projects'!$AG741),""))),"")</f>
        <v/>
      </c>
      <c r="AV741" s="186" t="str">
        <f>IFERROR(IF('Input| Overheads'!$C$42="Direct costs",SUMPRODUCT(--('Input| Projects'!$AD741="Yes"),'Calc| Overheads Allocation'!E$9,'Calc| Project Costs'!X741),IF('Input| Overheads'!$C$42="Internal labour",SUMPRODUCT(--('Input| Projects'!$AD741="Yes"),'Calc| Overheads Allocation'!E$9,'Calc| Project Costs'!X741,'Input| Projects'!$Y741),IF('Input| Overheads'!$C$42="DNSP defined",SUMPRODUCT(--('Input| Projects'!$AD741="Yes"),'Calc| Overheads Allocation'!E$62,'Input| Projects'!$AG741),""))),"")</f>
        <v/>
      </c>
      <c r="AW741" s="186" t="str">
        <f>IFERROR(IF('Input| Overheads'!$C$42="Direct costs",SUMPRODUCT(--('Input| Projects'!$AD741="Yes"),'Calc| Overheads Allocation'!F$9,'Calc| Project Costs'!Y741),IF('Input| Overheads'!$C$42="Internal labour",SUMPRODUCT(--('Input| Projects'!$AD741="Yes"),'Calc| Overheads Allocation'!F$9,'Calc| Project Costs'!Y741,'Input| Projects'!$Y741),IF('Input| Overheads'!$C$42="DNSP defined",SUMPRODUCT(--('Input| Projects'!$AD741="Yes"),'Calc| Overheads Allocation'!F$62,'Input| Projects'!$AG741),""))),"")</f>
        <v/>
      </c>
      <c r="AX741" s="186" t="str">
        <f>IFERROR(IF('Input| Overheads'!$C$42="Direct costs",SUMPRODUCT(--('Input| Projects'!$AD741="Yes"),'Calc| Overheads Allocation'!G$9,'Calc| Project Costs'!Z741),IF('Input| Overheads'!$C$42="Internal labour",SUMPRODUCT(--('Input| Projects'!$AD741="Yes"),'Calc| Overheads Allocation'!G$9,'Calc| Project Costs'!Z741,'Input| Projects'!$Y741),IF('Input| Overheads'!$C$42="DNSP defined",SUMPRODUCT(--('Input| Projects'!$AD741="Yes"),'Calc| Overheads Allocation'!G$62,'Input| Projects'!$AG741),""))),"")</f>
        <v/>
      </c>
      <c r="AY741" s="186" t="str">
        <f>IFERROR(IF('Input| Overheads'!$C$42="Direct costs",SUMPRODUCT(--('Input| Projects'!$AD741="Yes"),'Calc| Overheads Allocation'!H$9,'Calc| Project Costs'!AA741),IF('Input| Overheads'!$C$42="Internal labour",SUMPRODUCT(--('Input| Projects'!$AD741="Yes"),'Calc| Overheads Allocation'!H$9,'Calc| Project Costs'!AA741,'Input| Projects'!$Y741),IF('Input| Overheads'!$C$42="DNSP defined",SUMPRODUCT(--('Input| Projects'!$AD741="Yes"),'Calc| Overheads Allocation'!H$62,'Input| Projects'!$AG741),""))),"")</f>
        <v/>
      </c>
      <c r="AZ741" s="186" t="str">
        <f>IFERROR(IF('Input| Overheads'!$C$42="Direct costs",SUMPRODUCT(--('Input| Projects'!$AD741="Yes"),'Calc| Overheads Allocation'!I$9,'Calc| Project Costs'!AB741),IF('Input| Overheads'!$C$42="Internal labour",SUMPRODUCT(--('Input| Projects'!$AD741="Yes"),'Calc| Overheads Allocation'!I$9,'Calc| Project Costs'!AB741,'Input| Projects'!$Y741),IF('Input| Overheads'!$C$42="DNSP defined",SUMPRODUCT(--('Input| Projects'!$AD741="Yes"),'Calc| Overheads Allocation'!I$62,'Input| Projects'!$AG741),""))),"")</f>
        <v/>
      </c>
      <c r="BA741" s="106"/>
      <c r="BB741" s="186">
        <f t="shared" si="361"/>
        <v>0</v>
      </c>
      <c r="BC741" s="186">
        <f t="shared" si="362"/>
        <v>0</v>
      </c>
      <c r="BD741" s="186">
        <f t="shared" si="363"/>
        <v>0</v>
      </c>
      <c r="BE741" s="186">
        <f t="shared" si="340"/>
        <v>0</v>
      </c>
      <c r="BF741" s="186">
        <f t="shared" si="341"/>
        <v>0</v>
      </c>
      <c r="BG741" s="186">
        <f t="shared" si="342"/>
        <v>0</v>
      </c>
      <c r="BH741" s="186">
        <f t="shared" si="343"/>
        <v>0</v>
      </c>
      <c r="BI741" s="97"/>
      <c r="BJ741" s="186" t="str">
        <f t="shared" si="344"/>
        <v/>
      </c>
      <c r="BK741" s="186" t="str">
        <f t="shared" si="345"/>
        <v/>
      </c>
      <c r="BL741" s="186" t="str">
        <f t="shared" si="346"/>
        <v/>
      </c>
      <c r="BM741" s="186" t="str">
        <f t="shared" si="347"/>
        <v/>
      </c>
      <c r="BN741" s="186" t="str">
        <f t="shared" si="348"/>
        <v/>
      </c>
      <c r="BO741" s="186" t="str">
        <f t="shared" si="349"/>
        <v/>
      </c>
      <c r="BP741" s="186" t="str">
        <f t="shared" si="350"/>
        <v/>
      </c>
      <c r="BQ741" s="97"/>
      <c r="BR741" s="186">
        <f t="shared" si="351"/>
        <v>0</v>
      </c>
      <c r="BS741" s="186">
        <f t="shared" si="352"/>
        <v>0</v>
      </c>
      <c r="BT741" s="222">
        <f t="shared" si="353"/>
        <v>0</v>
      </c>
      <c r="BU741" s="222">
        <f t="shared" si="354"/>
        <v>0</v>
      </c>
      <c r="BV741" s="222">
        <f t="shared" si="355"/>
        <v>0</v>
      </c>
      <c r="BW741" s="222">
        <f t="shared" si="356"/>
        <v>0</v>
      </c>
      <c r="BX741" s="222">
        <f t="shared" si="357"/>
        <v>0</v>
      </c>
      <c r="BY741" s="106"/>
      <c r="BZ741" s="197" t="str">
        <f>IF(SUMIF('Input| Projects'!$AS$8:$CP$8,"Dx",'Input| Projects'!$AS741:$CP741)=0,"",SUMIF('Input| Projects'!$AS$8:$CP$8,"Dx",'Input| Projects'!$AS741:$CP741))</f>
        <v/>
      </c>
      <c r="CA741" s="197" t="str">
        <f>IF(SUMIF('Input| Projects'!$AS$8:$CP$8,"Tx",'Input| Projects'!$AS741:$CP741)=0,"",SUMIF('Input| Projects'!$AS$8:$CP$8,"Tx",'Input| Projects'!$AS741:$CP741))</f>
        <v/>
      </c>
      <c r="CB741" s="150" t="str">
        <f t="shared" si="364"/>
        <v/>
      </c>
    </row>
    <row r="742" spans="2:80" x14ac:dyDescent="0.2">
      <c r="B742" s="201">
        <f>IFERROR('Input| Projects'!B742,"")</f>
        <v>733</v>
      </c>
      <c r="C742" s="42" t="str">
        <f>IFERROR(IF('Input| Projects'!C742="","",'Input| Projects'!C742),"")</f>
        <v/>
      </c>
      <c r="D742" s="42" t="str">
        <f>IFERROR(IF('Input| Projects'!D742="","",'Input| Projects'!D742),"")</f>
        <v/>
      </c>
      <c r="E742" s="104"/>
      <c r="F742" s="190">
        <f>IFERROR('Input| Projects'!I742*'Input| Escalations'!$K$19,"")</f>
        <v>0</v>
      </c>
      <c r="G742" s="190">
        <f>IFERROR('Input| Projects'!J742*'Input| Escalations'!$K$19,"")</f>
        <v>0</v>
      </c>
      <c r="H742" s="190">
        <f>IFERROR('Input| Projects'!K742*'Input| Escalations'!$K$19,"")</f>
        <v>0</v>
      </c>
      <c r="I742" s="190">
        <f>IFERROR('Input| Projects'!L742*'Input| Escalations'!$K$19,"")</f>
        <v>0</v>
      </c>
      <c r="J742" s="190">
        <f>IFERROR('Input| Projects'!M742*'Input| Escalations'!$K$19,"")</f>
        <v>0</v>
      </c>
      <c r="K742" s="190">
        <f>IFERROR('Input| Projects'!N742*'Input| Escalations'!$K$19,"")</f>
        <v>0</v>
      </c>
      <c r="L742" s="190">
        <f>IFERROR('Input| Projects'!O742*'Input| Escalations'!$K$19,"")</f>
        <v>0</v>
      </c>
      <c r="M742" s="150" t="str">
        <f>IF(ABS(SUM(F742:L742)-(SUM('Input| Projects'!I742:O742)*'Input| Escalations'!$K$19))&lt;0.0000001,"",1)</f>
        <v/>
      </c>
      <c r="N742" s="192">
        <f>'Input| Projects'!$Y742*INDEX('Input| Escalations'!$H$33:$N$33,MATCH('Calc| Project Costs'!N$9,'Input| Escalations'!$H$23:$N$23,0))+'Input| Projects'!$Z742*INDEX('Input| Escalations'!$H$34:$N$34,MATCH('Calc| Project Costs'!N$9,'Input| Escalations'!$H$23:$N$23,0))+'Input| Projects'!$AA742*INDEX('Input| Escalations'!$H$35:$N$35,MATCH('Calc| Project Costs'!N$9,'Input| Escalations'!$H$23:$N$23,0))+1</f>
        <v>1</v>
      </c>
      <c r="O742" s="192">
        <f>'Input| Projects'!$Y742*INDEX('Input| Escalations'!$H$33:$N$33,MATCH('Calc| Project Costs'!O$9,'Input| Escalations'!$H$23:$N$23,0))+'Input| Projects'!$Z742*INDEX('Input| Escalations'!$H$34:$N$34,MATCH('Calc| Project Costs'!O$9,'Input| Escalations'!$H$23:$N$23,0))+'Input| Projects'!$AA742*INDEX('Input| Escalations'!$H$35:$N$35,MATCH('Calc| Project Costs'!O$9,'Input| Escalations'!$H$23:$N$23,0))+1</f>
        <v>1</v>
      </c>
      <c r="P742" s="192">
        <f>'Input| Projects'!$Y742*INDEX('Input| Escalations'!$H$33:$N$33,MATCH('Calc| Project Costs'!P$9,'Input| Escalations'!$H$23:$N$23,0))+'Input| Projects'!$Z742*INDEX('Input| Escalations'!$H$34:$N$34,MATCH('Calc| Project Costs'!P$9,'Input| Escalations'!$H$23:$N$23,0))+'Input| Projects'!$AA742*INDEX('Input| Escalations'!$H$35:$N$35,MATCH('Calc| Project Costs'!P$9,'Input| Escalations'!$H$23:$N$23,0))+1</f>
        <v>1</v>
      </c>
      <c r="Q742" s="192">
        <f>'Input| Projects'!$Y742*INDEX('Input| Escalations'!$H$33:$N$33,MATCH('Calc| Project Costs'!Q$9,'Input| Escalations'!$H$23:$N$23,0))+'Input| Projects'!$Z742*INDEX('Input| Escalations'!$H$34:$N$34,MATCH('Calc| Project Costs'!Q$9,'Input| Escalations'!$H$23:$N$23,0))+'Input| Projects'!$AA742*INDEX('Input| Escalations'!$H$35:$N$35,MATCH('Calc| Project Costs'!Q$9,'Input| Escalations'!$H$23:$N$23,0))+1</f>
        <v>1</v>
      </c>
      <c r="R742" s="192">
        <f>'Input| Projects'!$Y742*INDEX('Input| Escalations'!$H$33:$N$33,MATCH('Calc| Project Costs'!R$9,'Input| Escalations'!$H$23:$N$23,0))+'Input| Projects'!$Z742*INDEX('Input| Escalations'!$H$34:$N$34,MATCH('Calc| Project Costs'!R$9,'Input| Escalations'!$H$23:$N$23,0))+'Input| Projects'!$AA742*INDEX('Input| Escalations'!$H$35:$N$35,MATCH('Calc| Project Costs'!R$9,'Input| Escalations'!$H$23:$N$23,0))+1</f>
        <v>1</v>
      </c>
      <c r="S742" s="192">
        <f>'Input| Projects'!$Y742*INDEX('Input| Escalations'!$H$33:$N$33,MATCH('Calc| Project Costs'!S$9,'Input| Escalations'!$H$23:$N$23,0))+'Input| Projects'!$Z742*INDEX('Input| Escalations'!$H$34:$N$34,MATCH('Calc| Project Costs'!S$9,'Input| Escalations'!$H$23:$N$23,0))+'Input| Projects'!$AA742*INDEX('Input| Escalations'!$H$35:$N$35,MATCH('Calc| Project Costs'!S$9,'Input| Escalations'!$H$23:$N$23,0))+1</f>
        <v>1</v>
      </c>
      <c r="T742" s="192">
        <f>'Input| Projects'!$Y742*INDEX('Input| Escalations'!$H$33:$N$33,MATCH('Calc| Project Costs'!T$9,'Input| Escalations'!$H$23:$N$23,0))+'Input| Projects'!$Z742*INDEX('Input| Escalations'!$H$34:$N$34,MATCH('Calc| Project Costs'!T$9,'Input| Escalations'!$H$23:$N$23,0))+'Input| Projects'!$AA742*INDEX('Input| Escalations'!$H$35:$N$35,MATCH('Calc| Project Costs'!T$9,'Input| Escalations'!$H$23:$N$23,0))+1</f>
        <v>1</v>
      </c>
      <c r="U742" s="106"/>
      <c r="V742" s="186">
        <f t="shared" si="358"/>
        <v>0</v>
      </c>
      <c r="W742" s="186">
        <f t="shared" si="359"/>
        <v>0</v>
      </c>
      <c r="X742" s="186">
        <f t="shared" si="360"/>
        <v>0</v>
      </c>
      <c r="Y742" s="186">
        <f t="shared" si="336"/>
        <v>0</v>
      </c>
      <c r="Z742" s="186">
        <f t="shared" si="337"/>
        <v>0</v>
      </c>
      <c r="AA742" s="186">
        <f t="shared" si="338"/>
        <v>0</v>
      </c>
      <c r="AB742" s="186">
        <f t="shared" si="339"/>
        <v>0</v>
      </c>
      <c r="AC742" s="106"/>
      <c r="AD742" s="186">
        <f>'Input| Projects'!Q742*N742*'Input| Escalations'!$K$19</f>
        <v>0</v>
      </c>
      <c r="AE742" s="186">
        <f>'Input| Projects'!R742*O742*'Input| Escalations'!$K$19</f>
        <v>0</v>
      </c>
      <c r="AF742" s="186">
        <f>'Input| Projects'!S742*P742*'Input| Escalations'!$K$19</f>
        <v>0</v>
      </c>
      <c r="AG742" s="186">
        <f>'Input| Projects'!T742*Q742*'Input| Escalations'!$K$19</f>
        <v>0</v>
      </c>
      <c r="AH742" s="186">
        <f>'Input| Projects'!U742*R742*'Input| Escalations'!$K$19</f>
        <v>0</v>
      </c>
      <c r="AI742" s="186">
        <f>'Input| Projects'!V742*S742*'Input| Escalations'!$K$19</f>
        <v>0</v>
      </c>
      <c r="AJ742" s="186">
        <f>'Input| Projects'!W742*T742*'Input| Escalations'!$K$19</f>
        <v>0</v>
      </c>
      <c r="AK742" s="106"/>
      <c r="AL742" s="186" t="str">
        <f>IFERROR(IF('Input| Overheads'!$C$42="Direct costs",SUMPRODUCT(--('Input| Projects'!$AC742="Yes"),'Calc| Overheads Allocation'!C$8,'Calc| Project Costs'!V742),IF('Input| Overheads'!$C$42="Internal labour",SUMPRODUCT(--('Input| Projects'!$AC742="Yes"),'Calc| Overheads Allocation'!C$8,'Calc| Project Costs'!V742,'Input| Projects'!$Y742),IF('Input| Overheads'!$C$42="DNSP defined",SUMPRODUCT(--('Input| Projects'!$AC742="Yes"),'Calc| Overheads Allocation'!C$61,'Input| Projects'!$AF742),""))),"")</f>
        <v/>
      </c>
      <c r="AM742" s="186" t="str">
        <f>IFERROR(IF('Input| Overheads'!$C$42="Direct costs",SUMPRODUCT(--('Input| Projects'!$AC742="Yes"),'Calc| Overheads Allocation'!D$8,'Calc| Project Costs'!W742),IF('Input| Overheads'!$C$42="Internal labour",SUMPRODUCT(--('Input| Projects'!$AC742="Yes"),'Calc| Overheads Allocation'!D$8,'Calc| Project Costs'!W742,'Input| Projects'!$Y742),IF('Input| Overheads'!$C$42="DNSP defined",SUMPRODUCT(--('Input| Projects'!$AC742="Yes"),'Calc| Overheads Allocation'!D$61,'Input| Projects'!$AF742),""))),"")</f>
        <v/>
      </c>
      <c r="AN742" s="186" t="str">
        <f>IFERROR(IF('Input| Overheads'!$C$42="Direct costs",SUMPRODUCT(--('Input| Projects'!$AC742="Yes"),'Calc| Overheads Allocation'!E$8,'Calc| Project Costs'!X742),IF('Input| Overheads'!$C$42="Internal labour",SUMPRODUCT(--('Input| Projects'!$AC742="Yes"),'Calc| Overheads Allocation'!E$8,'Calc| Project Costs'!X742,'Input| Projects'!$Y742),IF('Input| Overheads'!$C$42="DNSP defined",SUMPRODUCT(--('Input| Projects'!$AC742="Yes"),'Calc| Overheads Allocation'!E$61,'Input| Projects'!$AF742),""))),"")</f>
        <v/>
      </c>
      <c r="AO742" s="186" t="str">
        <f>IFERROR(IF('Input| Overheads'!$C$42="Direct costs",SUMPRODUCT(--('Input| Projects'!$AC742="Yes"),'Calc| Overheads Allocation'!F$8,'Calc| Project Costs'!Y742),IF('Input| Overheads'!$C$42="Internal labour",SUMPRODUCT(--('Input| Projects'!$AC742="Yes"),'Calc| Overheads Allocation'!F$8,'Calc| Project Costs'!Y742,'Input| Projects'!$Y742),IF('Input| Overheads'!$C$42="DNSP defined",SUMPRODUCT(--('Input| Projects'!$AC742="Yes"),'Calc| Overheads Allocation'!F$61,'Input| Projects'!$AF742),""))),"")</f>
        <v/>
      </c>
      <c r="AP742" s="186" t="str">
        <f>IFERROR(IF('Input| Overheads'!$C$42="Direct costs",SUMPRODUCT(--('Input| Projects'!$AC742="Yes"),'Calc| Overheads Allocation'!G$8,'Calc| Project Costs'!Z742),IF('Input| Overheads'!$C$42="Internal labour",SUMPRODUCT(--('Input| Projects'!$AC742="Yes"),'Calc| Overheads Allocation'!G$8,'Calc| Project Costs'!Z742,'Input| Projects'!$Y742),IF('Input| Overheads'!$C$42="DNSP defined",SUMPRODUCT(--('Input| Projects'!$AC742="Yes"),'Calc| Overheads Allocation'!G$61,'Input| Projects'!$AF742),""))),"")</f>
        <v/>
      </c>
      <c r="AQ742" s="186" t="str">
        <f>IFERROR(IF('Input| Overheads'!$C$42="Direct costs",SUMPRODUCT(--('Input| Projects'!$AC742="Yes"),'Calc| Overheads Allocation'!H$8,'Calc| Project Costs'!AA742),IF('Input| Overheads'!$C$42="Internal labour",SUMPRODUCT(--('Input| Projects'!$AC742="Yes"),'Calc| Overheads Allocation'!H$8,'Calc| Project Costs'!AA742,'Input| Projects'!$Y742),IF('Input| Overheads'!$C$42="DNSP defined",SUMPRODUCT(--('Input| Projects'!$AC742="Yes"),'Calc| Overheads Allocation'!H$61,'Input| Projects'!$AF742),""))),"")</f>
        <v/>
      </c>
      <c r="AR742" s="186" t="str">
        <f>IFERROR(IF('Input| Overheads'!$C$42="Direct costs",SUMPRODUCT(--('Input| Projects'!$AC742="Yes"),'Calc| Overheads Allocation'!I$8,'Calc| Project Costs'!AB742),IF('Input| Overheads'!$C$42="Internal labour",SUMPRODUCT(--('Input| Projects'!$AC742="Yes"),'Calc| Overheads Allocation'!I$8,'Calc| Project Costs'!AB742,'Input| Projects'!$Y742),IF('Input| Overheads'!$C$42="DNSP defined",SUMPRODUCT(--('Input| Projects'!$AC742="Yes"),'Calc| Overheads Allocation'!I$61,'Input| Projects'!$AF742),""))),"")</f>
        <v/>
      </c>
      <c r="AS742" s="106"/>
      <c r="AT742" s="186" t="str">
        <f>IFERROR(IF('Input| Overheads'!$C$42="Direct costs",SUMPRODUCT(--('Input| Projects'!$AD742="Yes"),'Calc| Overheads Allocation'!C$9,'Calc| Project Costs'!V742),IF('Input| Overheads'!$C$42="Internal labour",SUMPRODUCT(--('Input| Projects'!$AD742="Yes"),'Calc| Overheads Allocation'!C$9,'Calc| Project Costs'!V742,'Input| Projects'!$Y742),IF('Input| Overheads'!$C$42="DNSP defined",SUMPRODUCT(--('Input| Projects'!$AD742="Yes"),'Calc| Overheads Allocation'!C$62,'Input| Projects'!$AG742),""))),"")</f>
        <v/>
      </c>
      <c r="AU742" s="186" t="str">
        <f>IFERROR(IF('Input| Overheads'!$C$42="Direct costs",SUMPRODUCT(--('Input| Projects'!$AD742="Yes"),'Calc| Overheads Allocation'!D$9,'Calc| Project Costs'!W742),IF('Input| Overheads'!$C$42="Internal labour",SUMPRODUCT(--('Input| Projects'!$AD742="Yes"),'Calc| Overheads Allocation'!D$9,'Calc| Project Costs'!W742,'Input| Projects'!$Y742),IF('Input| Overheads'!$C$42="DNSP defined",SUMPRODUCT(--('Input| Projects'!$AD742="Yes"),'Calc| Overheads Allocation'!D$62,'Input| Projects'!$AG742),""))),"")</f>
        <v/>
      </c>
      <c r="AV742" s="186" t="str">
        <f>IFERROR(IF('Input| Overheads'!$C$42="Direct costs",SUMPRODUCT(--('Input| Projects'!$AD742="Yes"),'Calc| Overheads Allocation'!E$9,'Calc| Project Costs'!X742),IF('Input| Overheads'!$C$42="Internal labour",SUMPRODUCT(--('Input| Projects'!$AD742="Yes"),'Calc| Overheads Allocation'!E$9,'Calc| Project Costs'!X742,'Input| Projects'!$Y742),IF('Input| Overheads'!$C$42="DNSP defined",SUMPRODUCT(--('Input| Projects'!$AD742="Yes"),'Calc| Overheads Allocation'!E$62,'Input| Projects'!$AG742),""))),"")</f>
        <v/>
      </c>
      <c r="AW742" s="186" t="str">
        <f>IFERROR(IF('Input| Overheads'!$C$42="Direct costs",SUMPRODUCT(--('Input| Projects'!$AD742="Yes"),'Calc| Overheads Allocation'!F$9,'Calc| Project Costs'!Y742),IF('Input| Overheads'!$C$42="Internal labour",SUMPRODUCT(--('Input| Projects'!$AD742="Yes"),'Calc| Overheads Allocation'!F$9,'Calc| Project Costs'!Y742,'Input| Projects'!$Y742),IF('Input| Overheads'!$C$42="DNSP defined",SUMPRODUCT(--('Input| Projects'!$AD742="Yes"),'Calc| Overheads Allocation'!F$62,'Input| Projects'!$AG742),""))),"")</f>
        <v/>
      </c>
      <c r="AX742" s="186" t="str">
        <f>IFERROR(IF('Input| Overheads'!$C$42="Direct costs",SUMPRODUCT(--('Input| Projects'!$AD742="Yes"),'Calc| Overheads Allocation'!G$9,'Calc| Project Costs'!Z742),IF('Input| Overheads'!$C$42="Internal labour",SUMPRODUCT(--('Input| Projects'!$AD742="Yes"),'Calc| Overheads Allocation'!G$9,'Calc| Project Costs'!Z742,'Input| Projects'!$Y742),IF('Input| Overheads'!$C$42="DNSP defined",SUMPRODUCT(--('Input| Projects'!$AD742="Yes"),'Calc| Overheads Allocation'!G$62,'Input| Projects'!$AG742),""))),"")</f>
        <v/>
      </c>
      <c r="AY742" s="186" t="str">
        <f>IFERROR(IF('Input| Overheads'!$C$42="Direct costs",SUMPRODUCT(--('Input| Projects'!$AD742="Yes"),'Calc| Overheads Allocation'!H$9,'Calc| Project Costs'!AA742),IF('Input| Overheads'!$C$42="Internal labour",SUMPRODUCT(--('Input| Projects'!$AD742="Yes"),'Calc| Overheads Allocation'!H$9,'Calc| Project Costs'!AA742,'Input| Projects'!$Y742),IF('Input| Overheads'!$C$42="DNSP defined",SUMPRODUCT(--('Input| Projects'!$AD742="Yes"),'Calc| Overheads Allocation'!H$62,'Input| Projects'!$AG742),""))),"")</f>
        <v/>
      </c>
      <c r="AZ742" s="186" t="str">
        <f>IFERROR(IF('Input| Overheads'!$C$42="Direct costs",SUMPRODUCT(--('Input| Projects'!$AD742="Yes"),'Calc| Overheads Allocation'!I$9,'Calc| Project Costs'!AB742),IF('Input| Overheads'!$C$42="Internal labour",SUMPRODUCT(--('Input| Projects'!$AD742="Yes"),'Calc| Overheads Allocation'!I$9,'Calc| Project Costs'!AB742,'Input| Projects'!$Y742),IF('Input| Overheads'!$C$42="DNSP defined",SUMPRODUCT(--('Input| Projects'!$AD742="Yes"),'Calc| Overheads Allocation'!I$62,'Input| Projects'!$AG742),""))),"")</f>
        <v/>
      </c>
      <c r="BA742" s="106"/>
      <c r="BB742" s="186">
        <f t="shared" si="361"/>
        <v>0</v>
      </c>
      <c r="BC742" s="186">
        <f t="shared" si="362"/>
        <v>0</v>
      </c>
      <c r="BD742" s="186">
        <f t="shared" si="363"/>
        <v>0</v>
      </c>
      <c r="BE742" s="186">
        <f t="shared" si="340"/>
        <v>0</v>
      </c>
      <c r="BF742" s="186">
        <f t="shared" si="341"/>
        <v>0</v>
      </c>
      <c r="BG742" s="186">
        <f t="shared" si="342"/>
        <v>0</v>
      </c>
      <c r="BH742" s="186">
        <f t="shared" si="343"/>
        <v>0</v>
      </c>
      <c r="BI742" s="97"/>
      <c r="BJ742" s="186" t="str">
        <f t="shared" si="344"/>
        <v/>
      </c>
      <c r="BK742" s="186" t="str">
        <f t="shared" si="345"/>
        <v/>
      </c>
      <c r="BL742" s="186" t="str">
        <f t="shared" si="346"/>
        <v/>
      </c>
      <c r="BM742" s="186" t="str">
        <f t="shared" si="347"/>
        <v/>
      </c>
      <c r="BN742" s="186" t="str">
        <f t="shared" si="348"/>
        <v/>
      </c>
      <c r="BO742" s="186" t="str">
        <f t="shared" si="349"/>
        <v/>
      </c>
      <c r="BP742" s="186" t="str">
        <f t="shared" si="350"/>
        <v/>
      </c>
      <c r="BQ742" s="97"/>
      <c r="BR742" s="186">
        <f t="shared" si="351"/>
        <v>0</v>
      </c>
      <c r="BS742" s="186">
        <f t="shared" si="352"/>
        <v>0</v>
      </c>
      <c r="BT742" s="222">
        <f t="shared" si="353"/>
        <v>0</v>
      </c>
      <c r="BU742" s="222">
        <f t="shared" si="354"/>
        <v>0</v>
      </c>
      <c r="BV742" s="222">
        <f t="shared" si="355"/>
        <v>0</v>
      </c>
      <c r="BW742" s="222">
        <f t="shared" si="356"/>
        <v>0</v>
      </c>
      <c r="BX742" s="222">
        <f t="shared" si="357"/>
        <v>0</v>
      </c>
      <c r="BY742" s="106"/>
      <c r="BZ742" s="197" t="str">
        <f>IF(SUMIF('Input| Projects'!$AS$8:$CP$8,"Dx",'Input| Projects'!$AS742:$CP742)=0,"",SUMIF('Input| Projects'!$AS$8:$CP$8,"Dx",'Input| Projects'!$AS742:$CP742))</f>
        <v/>
      </c>
      <c r="CA742" s="197" t="str">
        <f>IF(SUMIF('Input| Projects'!$AS$8:$CP$8,"Tx",'Input| Projects'!$AS742:$CP742)=0,"",SUMIF('Input| Projects'!$AS$8:$CP$8,"Tx",'Input| Projects'!$AS742:$CP742))</f>
        <v/>
      </c>
      <c r="CB742" s="150" t="str">
        <f t="shared" si="364"/>
        <v/>
      </c>
    </row>
    <row r="743" spans="2:80" x14ac:dyDescent="0.2">
      <c r="B743" s="201">
        <f>IFERROR('Input| Projects'!B743,"")</f>
        <v>734</v>
      </c>
      <c r="C743" s="42" t="str">
        <f>IFERROR(IF('Input| Projects'!C743="","",'Input| Projects'!C743),"")</f>
        <v/>
      </c>
      <c r="D743" s="42" t="str">
        <f>IFERROR(IF('Input| Projects'!D743="","",'Input| Projects'!D743),"")</f>
        <v/>
      </c>
      <c r="E743" s="104"/>
      <c r="F743" s="190">
        <f>IFERROR('Input| Projects'!I743*'Input| Escalations'!$K$19,"")</f>
        <v>0</v>
      </c>
      <c r="G743" s="190">
        <f>IFERROR('Input| Projects'!J743*'Input| Escalations'!$K$19,"")</f>
        <v>0</v>
      </c>
      <c r="H743" s="190">
        <f>IFERROR('Input| Projects'!K743*'Input| Escalations'!$K$19,"")</f>
        <v>0</v>
      </c>
      <c r="I743" s="190">
        <f>IFERROR('Input| Projects'!L743*'Input| Escalations'!$K$19,"")</f>
        <v>0</v>
      </c>
      <c r="J743" s="190">
        <f>IFERROR('Input| Projects'!M743*'Input| Escalations'!$K$19,"")</f>
        <v>0</v>
      </c>
      <c r="K743" s="190">
        <f>IFERROR('Input| Projects'!N743*'Input| Escalations'!$K$19,"")</f>
        <v>0</v>
      </c>
      <c r="L743" s="190">
        <f>IFERROR('Input| Projects'!O743*'Input| Escalations'!$K$19,"")</f>
        <v>0</v>
      </c>
      <c r="M743" s="150" t="str">
        <f>IF(ABS(SUM(F743:L743)-(SUM('Input| Projects'!I743:O743)*'Input| Escalations'!$K$19))&lt;0.0000001,"",1)</f>
        <v/>
      </c>
      <c r="N743" s="192">
        <f>'Input| Projects'!$Y743*INDEX('Input| Escalations'!$H$33:$N$33,MATCH('Calc| Project Costs'!N$9,'Input| Escalations'!$H$23:$N$23,0))+'Input| Projects'!$Z743*INDEX('Input| Escalations'!$H$34:$N$34,MATCH('Calc| Project Costs'!N$9,'Input| Escalations'!$H$23:$N$23,0))+'Input| Projects'!$AA743*INDEX('Input| Escalations'!$H$35:$N$35,MATCH('Calc| Project Costs'!N$9,'Input| Escalations'!$H$23:$N$23,0))+1</f>
        <v>1</v>
      </c>
      <c r="O743" s="192">
        <f>'Input| Projects'!$Y743*INDEX('Input| Escalations'!$H$33:$N$33,MATCH('Calc| Project Costs'!O$9,'Input| Escalations'!$H$23:$N$23,0))+'Input| Projects'!$Z743*INDEX('Input| Escalations'!$H$34:$N$34,MATCH('Calc| Project Costs'!O$9,'Input| Escalations'!$H$23:$N$23,0))+'Input| Projects'!$AA743*INDEX('Input| Escalations'!$H$35:$N$35,MATCH('Calc| Project Costs'!O$9,'Input| Escalations'!$H$23:$N$23,0))+1</f>
        <v>1</v>
      </c>
      <c r="P743" s="192">
        <f>'Input| Projects'!$Y743*INDEX('Input| Escalations'!$H$33:$N$33,MATCH('Calc| Project Costs'!P$9,'Input| Escalations'!$H$23:$N$23,0))+'Input| Projects'!$Z743*INDEX('Input| Escalations'!$H$34:$N$34,MATCH('Calc| Project Costs'!P$9,'Input| Escalations'!$H$23:$N$23,0))+'Input| Projects'!$AA743*INDEX('Input| Escalations'!$H$35:$N$35,MATCH('Calc| Project Costs'!P$9,'Input| Escalations'!$H$23:$N$23,0))+1</f>
        <v>1</v>
      </c>
      <c r="Q743" s="192">
        <f>'Input| Projects'!$Y743*INDEX('Input| Escalations'!$H$33:$N$33,MATCH('Calc| Project Costs'!Q$9,'Input| Escalations'!$H$23:$N$23,0))+'Input| Projects'!$Z743*INDEX('Input| Escalations'!$H$34:$N$34,MATCH('Calc| Project Costs'!Q$9,'Input| Escalations'!$H$23:$N$23,0))+'Input| Projects'!$AA743*INDEX('Input| Escalations'!$H$35:$N$35,MATCH('Calc| Project Costs'!Q$9,'Input| Escalations'!$H$23:$N$23,0))+1</f>
        <v>1</v>
      </c>
      <c r="R743" s="192">
        <f>'Input| Projects'!$Y743*INDEX('Input| Escalations'!$H$33:$N$33,MATCH('Calc| Project Costs'!R$9,'Input| Escalations'!$H$23:$N$23,0))+'Input| Projects'!$Z743*INDEX('Input| Escalations'!$H$34:$N$34,MATCH('Calc| Project Costs'!R$9,'Input| Escalations'!$H$23:$N$23,0))+'Input| Projects'!$AA743*INDEX('Input| Escalations'!$H$35:$N$35,MATCH('Calc| Project Costs'!R$9,'Input| Escalations'!$H$23:$N$23,0))+1</f>
        <v>1</v>
      </c>
      <c r="S743" s="192">
        <f>'Input| Projects'!$Y743*INDEX('Input| Escalations'!$H$33:$N$33,MATCH('Calc| Project Costs'!S$9,'Input| Escalations'!$H$23:$N$23,0))+'Input| Projects'!$Z743*INDEX('Input| Escalations'!$H$34:$N$34,MATCH('Calc| Project Costs'!S$9,'Input| Escalations'!$H$23:$N$23,0))+'Input| Projects'!$AA743*INDEX('Input| Escalations'!$H$35:$N$35,MATCH('Calc| Project Costs'!S$9,'Input| Escalations'!$H$23:$N$23,0))+1</f>
        <v>1</v>
      </c>
      <c r="T743" s="192">
        <f>'Input| Projects'!$Y743*INDEX('Input| Escalations'!$H$33:$N$33,MATCH('Calc| Project Costs'!T$9,'Input| Escalations'!$H$23:$N$23,0))+'Input| Projects'!$Z743*INDEX('Input| Escalations'!$H$34:$N$34,MATCH('Calc| Project Costs'!T$9,'Input| Escalations'!$H$23:$N$23,0))+'Input| Projects'!$AA743*INDEX('Input| Escalations'!$H$35:$N$35,MATCH('Calc| Project Costs'!T$9,'Input| Escalations'!$H$23:$N$23,0))+1</f>
        <v>1</v>
      </c>
      <c r="U743" s="106"/>
      <c r="V743" s="186">
        <f t="shared" si="358"/>
        <v>0</v>
      </c>
      <c r="W743" s="186">
        <f t="shared" si="359"/>
        <v>0</v>
      </c>
      <c r="X743" s="186">
        <f t="shared" si="360"/>
        <v>0</v>
      </c>
      <c r="Y743" s="186">
        <f t="shared" si="336"/>
        <v>0</v>
      </c>
      <c r="Z743" s="186">
        <f t="shared" si="337"/>
        <v>0</v>
      </c>
      <c r="AA743" s="186">
        <f t="shared" si="338"/>
        <v>0</v>
      </c>
      <c r="AB743" s="186">
        <f t="shared" si="339"/>
        <v>0</v>
      </c>
      <c r="AC743" s="106"/>
      <c r="AD743" s="186">
        <f>'Input| Projects'!Q743*N743*'Input| Escalations'!$K$19</f>
        <v>0</v>
      </c>
      <c r="AE743" s="186">
        <f>'Input| Projects'!R743*O743*'Input| Escalations'!$K$19</f>
        <v>0</v>
      </c>
      <c r="AF743" s="186">
        <f>'Input| Projects'!S743*P743*'Input| Escalations'!$K$19</f>
        <v>0</v>
      </c>
      <c r="AG743" s="186">
        <f>'Input| Projects'!T743*Q743*'Input| Escalations'!$K$19</f>
        <v>0</v>
      </c>
      <c r="AH743" s="186">
        <f>'Input| Projects'!U743*R743*'Input| Escalations'!$K$19</f>
        <v>0</v>
      </c>
      <c r="AI743" s="186">
        <f>'Input| Projects'!V743*S743*'Input| Escalations'!$K$19</f>
        <v>0</v>
      </c>
      <c r="AJ743" s="186">
        <f>'Input| Projects'!W743*T743*'Input| Escalations'!$K$19</f>
        <v>0</v>
      </c>
      <c r="AK743" s="106"/>
      <c r="AL743" s="186" t="str">
        <f>IFERROR(IF('Input| Overheads'!$C$42="Direct costs",SUMPRODUCT(--('Input| Projects'!$AC743="Yes"),'Calc| Overheads Allocation'!C$8,'Calc| Project Costs'!V743),IF('Input| Overheads'!$C$42="Internal labour",SUMPRODUCT(--('Input| Projects'!$AC743="Yes"),'Calc| Overheads Allocation'!C$8,'Calc| Project Costs'!V743,'Input| Projects'!$Y743),IF('Input| Overheads'!$C$42="DNSP defined",SUMPRODUCT(--('Input| Projects'!$AC743="Yes"),'Calc| Overheads Allocation'!C$61,'Input| Projects'!$AF743),""))),"")</f>
        <v/>
      </c>
      <c r="AM743" s="186" t="str">
        <f>IFERROR(IF('Input| Overheads'!$C$42="Direct costs",SUMPRODUCT(--('Input| Projects'!$AC743="Yes"),'Calc| Overheads Allocation'!D$8,'Calc| Project Costs'!W743),IF('Input| Overheads'!$C$42="Internal labour",SUMPRODUCT(--('Input| Projects'!$AC743="Yes"),'Calc| Overheads Allocation'!D$8,'Calc| Project Costs'!W743,'Input| Projects'!$Y743),IF('Input| Overheads'!$C$42="DNSP defined",SUMPRODUCT(--('Input| Projects'!$AC743="Yes"),'Calc| Overheads Allocation'!D$61,'Input| Projects'!$AF743),""))),"")</f>
        <v/>
      </c>
      <c r="AN743" s="186" t="str">
        <f>IFERROR(IF('Input| Overheads'!$C$42="Direct costs",SUMPRODUCT(--('Input| Projects'!$AC743="Yes"),'Calc| Overheads Allocation'!E$8,'Calc| Project Costs'!X743),IF('Input| Overheads'!$C$42="Internal labour",SUMPRODUCT(--('Input| Projects'!$AC743="Yes"),'Calc| Overheads Allocation'!E$8,'Calc| Project Costs'!X743,'Input| Projects'!$Y743),IF('Input| Overheads'!$C$42="DNSP defined",SUMPRODUCT(--('Input| Projects'!$AC743="Yes"),'Calc| Overheads Allocation'!E$61,'Input| Projects'!$AF743),""))),"")</f>
        <v/>
      </c>
      <c r="AO743" s="186" t="str">
        <f>IFERROR(IF('Input| Overheads'!$C$42="Direct costs",SUMPRODUCT(--('Input| Projects'!$AC743="Yes"),'Calc| Overheads Allocation'!F$8,'Calc| Project Costs'!Y743),IF('Input| Overheads'!$C$42="Internal labour",SUMPRODUCT(--('Input| Projects'!$AC743="Yes"),'Calc| Overheads Allocation'!F$8,'Calc| Project Costs'!Y743,'Input| Projects'!$Y743),IF('Input| Overheads'!$C$42="DNSP defined",SUMPRODUCT(--('Input| Projects'!$AC743="Yes"),'Calc| Overheads Allocation'!F$61,'Input| Projects'!$AF743),""))),"")</f>
        <v/>
      </c>
      <c r="AP743" s="186" t="str">
        <f>IFERROR(IF('Input| Overheads'!$C$42="Direct costs",SUMPRODUCT(--('Input| Projects'!$AC743="Yes"),'Calc| Overheads Allocation'!G$8,'Calc| Project Costs'!Z743),IF('Input| Overheads'!$C$42="Internal labour",SUMPRODUCT(--('Input| Projects'!$AC743="Yes"),'Calc| Overheads Allocation'!G$8,'Calc| Project Costs'!Z743,'Input| Projects'!$Y743),IF('Input| Overheads'!$C$42="DNSP defined",SUMPRODUCT(--('Input| Projects'!$AC743="Yes"),'Calc| Overheads Allocation'!G$61,'Input| Projects'!$AF743),""))),"")</f>
        <v/>
      </c>
      <c r="AQ743" s="186" t="str">
        <f>IFERROR(IF('Input| Overheads'!$C$42="Direct costs",SUMPRODUCT(--('Input| Projects'!$AC743="Yes"),'Calc| Overheads Allocation'!H$8,'Calc| Project Costs'!AA743),IF('Input| Overheads'!$C$42="Internal labour",SUMPRODUCT(--('Input| Projects'!$AC743="Yes"),'Calc| Overheads Allocation'!H$8,'Calc| Project Costs'!AA743,'Input| Projects'!$Y743),IF('Input| Overheads'!$C$42="DNSP defined",SUMPRODUCT(--('Input| Projects'!$AC743="Yes"),'Calc| Overheads Allocation'!H$61,'Input| Projects'!$AF743),""))),"")</f>
        <v/>
      </c>
      <c r="AR743" s="186" t="str">
        <f>IFERROR(IF('Input| Overheads'!$C$42="Direct costs",SUMPRODUCT(--('Input| Projects'!$AC743="Yes"),'Calc| Overheads Allocation'!I$8,'Calc| Project Costs'!AB743),IF('Input| Overheads'!$C$42="Internal labour",SUMPRODUCT(--('Input| Projects'!$AC743="Yes"),'Calc| Overheads Allocation'!I$8,'Calc| Project Costs'!AB743,'Input| Projects'!$Y743),IF('Input| Overheads'!$C$42="DNSP defined",SUMPRODUCT(--('Input| Projects'!$AC743="Yes"),'Calc| Overheads Allocation'!I$61,'Input| Projects'!$AF743),""))),"")</f>
        <v/>
      </c>
      <c r="AS743" s="106"/>
      <c r="AT743" s="186" t="str">
        <f>IFERROR(IF('Input| Overheads'!$C$42="Direct costs",SUMPRODUCT(--('Input| Projects'!$AD743="Yes"),'Calc| Overheads Allocation'!C$9,'Calc| Project Costs'!V743),IF('Input| Overheads'!$C$42="Internal labour",SUMPRODUCT(--('Input| Projects'!$AD743="Yes"),'Calc| Overheads Allocation'!C$9,'Calc| Project Costs'!V743,'Input| Projects'!$Y743),IF('Input| Overheads'!$C$42="DNSP defined",SUMPRODUCT(--('Input| Projects'!$AD743="Yes"),'Calc| Overheads Allocation'!C$62,'Input| Projects'!$AG743),""))),"")</f>
        <v/>
      </c>
      <c r="AU743" s="186" t="str">
        <f>IFERROR(IF('Input| Overheads'!$C$42="Direct costs",SUMPRODUCT(--('Input| Projects'!$AD743="Yes"),'Calc| Overheads Allocation'!D$9,'Calc| Project Costs'!W743),IF('Input| Overheads'!$C$42="Internal labour",SUMPRODUCT(--('Input| Projects'!$AD743="Yes"),'Calc| Overheads Allocation'!D$9,'Calc| Project Costs'!W743,'Input| Projects'!$Y743),IF('Input| Overheads'!$C$42="DNSP defined",SUMPRODUCT(--('Input| Projects'!$AD743="Yes"),'Calc| Overheads Allocation'!D$62,'Input| Projects'!$AG743),""))),"")</f>
        <v/>
      </c>
      <c r="AV743" s="186" t="str">
        <f>IFERROR(IF('Input| Overheads'!$C$42="Direct costs",SUMPRODUCT(--('Input| Projects'!$AD743="Yes"),'Calc| Overheads Allocation'!E$9,'Calc| Project Costs'!X743),IF('Input| Overheads'!$C$42="Internal labour",SUMPRODUCT(--('Input| Projects'!$AD743="Yes"),'Calc| Overheads Allocation'!E$9,'Calc| Project Costs'!X743,'Input| Projects'!$Y743),IF('Input| Overheads'!$C$42="DNSP defined",SUMPRODUCT(--('Input| Projects'!$AD743="Yes"),'Calc| Overheads Allocation'!E$62,'Input| Projects'!$AG743),""))),"")</f>
        <v/>
      </c>
      <c r="AW743" s="186" t="str">
        <f>IFERROR(IF('Input| Overheads'!$C$42="Direct costs",SUMPRODUCT(--('Input| Projects'!$AD743="Yes"),'Calc| Overheads Allocation'!F$9,'Calc| Project Costs'!Y743),IF('Input| Overheads'!$C$42="Internal labour",SUMPRODUCT(--('Input| Projects'!$AD743="Yes"),'Calc| Overheads Allocation'!F$9,'Calc| Project Costs'!Y743,'Input| Projects'!$Y743),IF('Input| Overheads'!$C$42="DNSP defined",SUMPRODUCT(--('Input| Projects'!$AD743="Yes"),'Calc| Overheads Allocation'!F$62,'Input| Projects'!$AG743),""))),"")</f>
        <v/>
      </c>
      <c r="AX743" s="186" t="str">
        <f>IFERROR(IF('Input| Overheads'!$C$42="Direct costs",SUMPRODUCT(--('Input| Projects'!$AD743="Yes"),'Calc| Overheads Allocation'!G$9,'Calc| Project Costs'!Z743),IF('Input| Overheads'!$C$42="Internal labour",SUMPRODUCT(--('Input| Projects'!$AD743="Yes"),'Calc| Overheads Allocation'!G$9,'Calc| Project Costs'!Z743,'Input| Projects'!$Y743),IF('Input| Overheads'!$C$42="DNSP defined",SUMPRODUCT(--('Input| Projects'!$AD743="Yes"),'Calc| Overheads Allocation'!G$62,'Input| Projects'!$AG743),""))),"")</f>
        <v/>
      </c>
      <c r="AY743" s="186" t="str">
        <f>IFERROR(IF('Input| Overheads'!$C$42="Direct costs",SUMPRODUCT(--('Input| Projects'!$AD743="Yes"),'Calc| Overheads Allocation'!H$9,'Calc| Project Costs'!AA743),IF('Input| Overheads'!$C$42="Internal labour",SUMPRODUCT(--('Input| Projects'!$AD743="Yes"),'Calc| Overheads Allocation'!H$9,'Calc| Project Costs'!AA743,'Input| Projects'!$Y743),IF('Input| Overheads'!$C$42="DNSP defined",SUMPRODUCT(--('Input| Projects'!$AD743="Yes"),'Calc| Overheads Allocation'!H$62,'Input| Projects'!$AG743),""))),"")</f>
        <v/>
      </c>
      <c r="AZ743" s="186" t="str">
        <f>IFERROR(IF('Input| Overheads'!$C$42="Direct costs",SUMPRODUCT(--('Input| Projects'!$AD743="Yes"),'Calc| Overheads Allocation'!I$9,'Calc| Project Costs'!AB743),IF('Input| Overheads'!$C$42="Internal labour",SUMPRODUCT(--('Input| Projects'!$AD743="Yes"),'Calc| Overheads Allocation'!I$9,'Calc| Project Costs'!AB743,'Input| Projects'!$Y743),IF('Input| Overheads'!$C$42="DNSP defined",SUMPRODUCT(--('Input| Projects'!$AD743="Yes"),'Calc| Overheads Allocation'!I$62,'Input| Projects'!$AG743),""))),"")</f>
        <v/>
      </c>
      <c r="BA743" s="106"/>
      <c r="BB743" s="186">
        <f t="shared" si="361"/>
        <v>0</v>
      </c>
      <c r="BC743" s="186">
        <f t="shared" si="362"/>
        <v>0</v>
      </c>
      <c r="BD743" s="186">
        <f t="shared" si="363"/>
        <v>0</v>
      </c>
      <c r="BE743" s="186">
        <f t="shared" si="340"/>
        <v>0</v>
      </c>
      <c r="BF743" s="186">
        <f t="shared" si="341"/>
        <v>0</v>
      </c>
      <c r="BG743" s="186">
        <f t="shared" si="342"/>
        <v>0</v>
      </c>
      <c r="BH743" s="186">
        <f t="shared" si="343"/>
        <v>0</v>
      </c>
      <c r="BI743" s="97"/>
      <c r="BJ743" s="186" t="str">
        <f t="shared" si="344"/>
        <v/>
      </c>
      <c r="BK743" s="186" t="str">
        <f t="shared" si="345"/>
        <v/>
      </c>
      <c r="BL743" s="186" t="str">
        <f t="shared" si="346"/>
        <v/>
      </c>
      <c r="BM743" s="186" t="str">
        <f t="shared" si="347"/>
        <v/>
      </c>
      <c r="BN743" s="186" t="str">
        <f t="shared" si="348"/>
        <v/>
      </c>
      <c r="BO743" s="186" t="str">
        <f t="shared" si="349"/>
        <v/>
      </c>
      <c r="BP743" s="186" t="str">
        <f t="shared" si="350"/>
        <v/>
      </c>
      <c r="BQ743" s="97"/>
      <c r="BR743" s="186">
        <f t="shared" si="351"/>
        <v>0</v>
      </c>
      <c r="BS743" s="186">
        <f t="shared" si="352"/>
        <v>0</v>
      </c>
      <c r="BT743" s="222">
        <f t="shared" si="353"/>
        <v>0</v>
      </c>
      <c r="BU743" s="222">
        <f t="shared" si="354"/>
        <v>0</v>
      </c>
      <c r="BV743" s="222">
        <f t="shared" si="355"/>
        <v>0</v>
      </c>
      <c r="BW743" s="222">
        <f t="shared" si="356"/>
        <v>0</v>
      </c>
      <c r="BX743" s="222">
        <f t="shared" si="357"/>
        <v>0</v>
      </c>
      <c r="BY743" s="106"/>
      <c r="BZ743" s="197" t="str">
        <f>IF(SUMIF('Input| Projects'!$AS$8:$CP$8,"Dx",'Input| Projects'!$AS743:$CP743)=0,"",SUMIF('Input| Projects'!$AS$8:$CP$8,"Dx",'Input| Projects'!$AS743:$CP743))</f>
        <v/>
      </c>
      <c r="CA743" s="197" t="str">
        <f>IF(SUMIF('Input| Projects'!$AS$8:$CP$8,"Tx",'Input| Projects'!$AS743:$CP743)=0,"",SUMIF('Input| Projects'!$AS$8:$CP$8,"Tx",'Input| Projects'!$AS743:$CP743))</f>
        <v/>
      </c>
      <c r="CB743" s="150" t="str">
        <f t="shared" si="364"/>
        <v/>
      </c>
    </row>
    <row r="744" spans="2:80" x14ac:dyDescent="0.2">
      <c r="B744" s="201">
        <f>IFERROR('Input| Projects'!B744,"")</f>
        <v>735</v>
      </c>
      <c r="C744" s="42" t="str">
        <f>IFERROR(IF('Input| Projects'!C744="","",'Input| Projects'!C744),"")</f>
        <v/>
      </c>
      <c r="D744" s="42" t="str">
        <f>IFERROR(IF('Input| Projects'!D744="","",'Input| Projects'!D744),"")</f>
        <v/>
      </c>
      <c r="E744" s="104"/>
      <c r="F744" s="190">
        <f>IFERROR('Input| Projects'!I744*'Input| Escalations'!$K$19,"")</f>
        <v>0</v>
      </c>
      <c r="G744" s="190">
        <f>IFERROR('Input| Projects'!J744*'Input| Escalations'!$K$19,"")</f>
        <v>0</v>
      </c>
      <c r="H744" s="190">
        <f>IFERROR('Input| Projects'!K744*'Input| Escalations'!$K$19,"")</f>
        <v>0</v>
      </c>
      <c r="I744" s="190">
        <f>IFERROR('Input| Projects'!L744*'Input| Escalations'!$K$19,"")</f>
        <v>0</v>
      </c>
      <c r="J744" s="190">
        <f>IFERROR('Input| Projects'!M744*'Input| Escalations'!$K$19,"")</f>
        <v>0</v>
      </c>
      <c r="K744" s="190">
        <f>IFERROR('Input| Projects'!N744*'Input| Escalations'!$K$19,"")</f>
        <v>0</v>
      </c>
      <c r="L744" s="190">
        <f>IFERROR('Input| Projects'!O744*'Input| Escalations'!$K$19,"")</f>
        <v>0</v>
      </c>
      <c r="M744" s="150" t="str">
        <f>IF(ABS(SUM(F744:L744)-(SUM('Input| Projects'!I744:O744)*'Input| Escalations'!$K$19))&lt;0.0000001,"",1)</f>
        <v/>
      </c>
      <c r="N744" s="192">
        <f>'Input| Projects'!$Y744*INDEX('Input| Escalations'!$H$33:$N$33,MATCH('Calc| Project Costs'!N$9,'Input| Escalations'!$H$23:$N$23,0))+'Input| Projects'!$Z744*INDEX('Input| Escalations'!$H$34:$N$34,MATCH('Calc| Project Costs'!N$9,'Input| Escalations'!$H$23:$N$23,0))+'Input| Projects'!$AA744*INDEX('Input| Escalations'!$H$35:$N$35,MATCH('Calc| Project Costs'!N$9,'Input| Escalations'!$H$23:$N$23,0))+1</f>
        <v>1</v>
      </c>
      <c r="O744" s="192">
        <f>'Input| Projects'!$Y744*INDEX('Input| Escalations'!$H$33:$N$33,MATCH('Calc| Project Costs'!O$9,'Input| Escalations'!$H$23:$N$23,0))+'Input| Projects'!$Z744*INDEX('Input| Escalations'!$H$34:$N$34,MATCH('Calc| Project Costs'!O$9,'Input| Escalations'!$H$23:$N$23,0))+'Input| Projects'!$AA744*INDEX('Input| Escalations'!$H$35:$N$35,MATCH('Calc| Project Costs'!O$9,'Input| Escalations'!$H$23:$N$23,0))+1</f>
        <v>1</v>
      </c>
      <c r="P744" s="192">
        <f>'Input| Projects'!$Y744*INDEX('Input| Escalations'!$H$33:$N$33,MATCH('Calc| Project Costs'!P$9,'Input| Escalations'!$H$23:$N$23,0))+'Input| Projects'!$Z744*INDEX('Input| Escalations'!$H$34:$N$34,MATCH('Calc| Project Costs'!P$9,'Input| Escalations'!$H$23:$N$23,0))+'Input| Projects'!$AA744*INDEX('Input| Escalations'!$H$35:$N$35,MATCH('Calc| Project Costs'!P$9,'Input| Escalations'!$H$23:$N$23,0))+1</f>
        <v>1</v>
      </c>
      <c r="Q744" s="192">
        <f>'Input| Projects'!$Y744*INDEX('Input| Escalations'!$H$33:$N$33,MATCH('Calc| Project Costs'!Q$9,'Input| Escalations'!$H$23:$N$23,0))+'Input| Projects'!$Z744*INDEX('Input| Escalations'!$H$34:$N$34,MATCH('Calc| Project Costs'!Q$9,'Input| Escalations'!$H$23:$N$23,0))+'Input| Projects'!$AA744*INDEX('Input| Escalations'!$H$35:$N$35,MATCH('Calc| Project Costs'!Q$9,'Input| Escalations'!$H$23:$N$23,0))+1</f>
        <v>1</v>
      </c>
      <c r="R744" s="192">
        <f>'Input| Projects'!$Y744*INDEX('Input| Escalations'!$H$33:$N$33,MATCH('Calc| Project Costs'!R$9,'Input| Escalations'!$H$23:$N$23,0))+'Input| Projects'!$Z744*INDEX('Input| Escalations'!$H$34:$N$34,MATCH('Calc| Project Costs'!R$9,'Input| Escalations'!$H$23:$N$23,0))+'Input| Projects'!$AA744*INDEX('Input| Escalations'!$H$35:$N$35,MATCH('Calc| Project Costs'!R$9,'Input| Escalations'!$H$23:$N$23,0))+1</f>
        <v>1</v>
      </c>
      <c r="S744" s="192">
        <f>'Input| Projects'!$Y744*INDEX('Input| Escalations'!$H$33:$N$33,MATCH('Calc| Project Costs'!S$9,'Input| Escalations'!$H$23:$N$23,0))+'Input| Projects'!$Z744*INDEX('Input| Escalations'!$H$34:$N$34,MATCH('Calc| Project Costs'!S$9,'Input| Escalations'!$H$23:$N$23,0))+'Input| Projects'!$AA744*INDEX('Input| Escalations'!$H$35:$N$35,MATCH('Calc| Project Costs'!S$9,'Input| Escalations'!$H$23:$N$23,0))+1</f>
        <v>1</v>
      </c>
      <c r="T744" s="192">
        <f>'Input| Projects'!$Y744*INDEX('Input| Escalations'!$H$33:$N$33,MATCH('Calc| Project Costs'!T$9,'Input| Escalations'!$H$23:$N$23,0))+'Input| Projects'!$Z744*INDEX('Input| Escalations'!$H$34:$N$34,MATCH('Calc| Project Costs'!T$9,'Input| Escalations'!$H$23:$N$23,0))+'Input| Projects'!$AA744*INDEX('Input| Escalations'!$H$35:$N$35,MATCH('Calc| Project Costs'!T$9,'Input| Escalations'!$H$23:$N$23,0))+1</f>
        <v>1</v>
      </c>
      <c r="U744" s="106"/>
      <c r="V744" s="186">
        <f t="shared" si="358"/>
        <v>0</v>
      </c>
      <c r="W744" s="186">
        <f t="shared" si="359"/>
        <v>0</v>
      </c>
      <c r="X744" s="186">
        <f t="shared" si="360"/>
        <v>0</v>
      </c>
      <c r="Y744" s="186">
        <f t="shared" si="336"/>
        <v>0</v>
      </c>
      <c r="Z744" s="186">
        <f t="shared" si="337"/>
        <v>0</v>
      </c>
      <c r="AA744" s="186">
        <f t="shared" si="338"/>
        <v>0</v>
      </c>
      <c r="AB744" s="186">
        <f t="shared" si="339"/>
        <v>0</v>
      </c>
      <c r="AC744" s="106"/>
      <c r="AD744" s="186">
        <f>'Input| Projects'!Q744*N744*'Input| Escalations'!$K$19</f>
        <v>0</v>
      </c>
      <c r="AE744" s="186">
        <f>'Input| Projects'!R744*O744*'Input| Escalations'!$K$19</f>
        <v>0</v>
      </c>
      <c r="AF744" s="186">
        <f>'Input| Projects'!S744*P744*'Input| Escalations'!$K$19</f>
        <v>0</v>
      </c>
      <c r="AG744" s="186">
        <f>'Input| Projects'!T744*Q744*'Input| Escalations'!$K$19</f>
        <v>0</v>
      </c>
      <c r="AH744" s="186">
        <f>'Input| Projects'!U744*R744*'Input| Escalations'!$K$19</f>
        <v>0</v>
      </c>
      <c r="AI744" s="186">
        <f>'Input| Projects'!V744*S744*'Input| Escalations'!$K$19</f>
        <v>0</v>
      </c>
      <c r="AJ744" s="186">
        <f>'Input| Projects'!W744*T744*'Input| Escalations'!$K$19</f>
        <v>0</v>
      </c>
      <c r="AK744" s="106"/>
      <c r="AL744" s="186" t="str">
        <f>IFERROR(IF('Input| Overheads'!$C$42="Direct costs",SUMPRODUCT(--('Input| Projects'!$AC744="Yes"),'Calc| Overheads Allocation'!C$8,'Calc| Project Costs'!V744),IF('Input| Overheads'!$C$42="Internal labour",SUMPRODUCT(--('Input| Projects'!$AC744="Yes"),'Calc| Overheads Allocation'!C$8,'Calc| Project Costs'!V744,'Input| Projects'!$Y744),IF('Input| Overheads'!$C$42="DNSP defined",SUMPRODUCT(--('Input| Projects'!$AC744="Yes"),'Calc| Overheads Allocation'!C$61,'Input| Projects'!$AF744),""))),"")</f>
        <v/>
      </c>
      <c r="AM744" s="186" t="str">
        <f>IFERROR(IF('Input| Overheads'!$C$42="Direct costs",SUMPRODUCT(--('Input| Projects'!$AC744="Yes"),'Calc| Overheads Allocation'!D$8,'Calc| Project Costs'!W744),IF('Input| Overheads'!$C$42="Internal labour",SUMPRODUCT(--('Input| Projects'!$AC744="Yes"),'Calc| Overheads Allocation'!D$8,'Calc| Project Costs'!W744,'Input| Projects'!$Y744),IF('Input| Overheads'!$C$42="DNSP defined",SUMPRODUCT(--('Input| Projects'!$AC744="Yes"),'Calc| Overheads Allocation'!D$61,'Input| Projects'!$AF744),""))),"")</f>
        <v/>
      </c>
      <c r="AN744" s="186" t="str">
        <f>IFERROR(IF('Input| Overheads'!$C$42="Direct costs",SUMPRODUCT(--('Input| Projects'!$AC744="Yes"),'Calc| Overheads Allocation'!E$8,'Calc| Project Costs'!X744),IF('Input| Overheads'!$C$42="Internal labour",SUMPRODUCT(--('Input| Projects'!$AC744="Yes"),'Calc| Overheads Allocation'!E$8,'Calc| Project Costs'!X744,'Input| Projects'!$Y744),IF('Input| Overheads'!$C$42="DNSP defined",SUMPRODUCT(--('Input| Projects'!$AC744="Yes"),'Calc| Overheads Allocation'!E$61,'Input| Projects'!$AF744),""))),"")</f>
        <v/>
      </c>
      <c r="AO744" s="186" t="str">
        <f>IFERROR(IF('Input| Overheads'!$C$42="Direct costs",SUMPRODUCT(--('Input| Projects'!$AC744="Yes"),'Calc| Overheads Allocation'!F$8,'Calc| Project Costs'!Y744),IF('Input| Overheads'!$C$42="Internal labour",SUMPRODUCT(--('Input| Projects'!$AC744="Yes"),'Calc| Overheads Allocation'!F$8,'Calc| Project Costs'!Y744,'Input| Projects'!$Y744),IF('Input| Overheads'!$C$42="DNSP defined",SUMPRODUCT(--('Input| Projects'!$AC744="Yes"),'Calc| Overheads Allocation'!F$61,'Input| Projects'!$AF744),""))),"")</f>
        <v/>
      </c>
      <c r="AP744" s="186" t="str">
        <f>IFERROR(IF('Input| Overheads'!$C$42="Direct costs",SUMPRODUCT(--('Input| Projects'!$AC744="Yes"),'Calc| Overheads Allocation'!G$8,'Calc| Project Costs'!Z744),IF('Input| Overheads'!$C$42="Internal labour",SUMPRODUCT(--('Input| Projects'!$AC744="Yes"),'Calc| Overheads Allocation'!G$8,'Calc| Project Costs'!Z744,'Input| Projects'!$Y744),IF('Input| Overheads'!$C$42="DNSP defined",SUMPRODUCT(--('Input| Projects'!$AC744="Yes"),'Calc| Overheads Allocation'!G$61,'Input| Projects'!$AF744),""))),"")</f>
        <v/>
      </c>
      <c r="AQ744" s="186" t="str">
        <f>IFERROR(IF('Input| Overheads'!$C$42="Direct costs",SUMPRODUCT(--('Input| Projects'!$AC744="Yes"),'Calc| Overheads Allocation'!H$8,'Calc| Project Costs'!AA744),IF('Input| Overheads'!$C$42="Internal labour",SUMPRODUCT(--('Input| Projects'!$AC744="Yes"),'Calc| Overheads Allocation'!H$8,'Calc| Project Costs'!AA744,'Input| Projects'!$Y744),IF('Input| Overheads'!$C$42="DNSP defined",SUMPRODUCT(--('Input| Projects'!$AC744="Yes"),'Calc| Overheads Allocation'!H$61,'Input| Projects'!$AF744),""))),"")</f>
        <v/>
      </c>
      <c r="AR744" s="186" t="str">
        <f>IFERROR(IF('Input| Overheads'!$C$42="Direct costs",SUMPRODUCT(--('Input| Projects'!$AC744="Yes"),'Calc| Overheads Allocation'!I$8,'Calc| Project Costs'!AB744),IF('Input| Overheads'!$C$42="Internal labour",SUMPRODUCT(--('Input| Projects'!$AC744="Yes"),'Calc| Overheads Allocation'!I$8,'Calc| Project Costs'!AB744,'Input| Projects'!$Y744),IF('Input| Overheads'!$C$42="DNSP defined",SUMPRODUCT(--('Input| Projects'!$AC744="Yes"),'Calc| Overheads Allocation'!I$61,'Input| Projects'!$AF744),""))),"")</f>
        <v/>
      </c>
      <c r="AS744" s="106"/>
      <c r="AT744" s="186" t="str">
        <f>IFERROR(IF('Input| Overheads'!$C$42="Direct costs",SUMPRODUCT(--('Input| Projects'!$AD744="Yes"),'Calc| Overheads Allocation'!C$9,'Calc| Project Costs'!V744),IF('Input| Overheads'!$C$42="Internal labour",SUMPRODUCT(--('Input| Projects'!$AD744="Yes"),'Calc| Overheads Allocation'!C$9,'Calc| Project Costs'!V744,'Input| Projects'!$Y744),IF('Input| Overheads'!$C$42="DNSP defined",SUMPRODUCT(--('Input| Projects'!$AD744="Yes"),'Calc| Overheads Allocation'!C$62,'Input| Projects'!$AG744),""))),"")</f>
        <v/>
      </c>
      <c r="AU744" s="186" t="str">
        <f>IFERROR(IF('Input| Overheads'!$C$42="Direct costs",SUMPRODUCT(--('Input| Projects'!$AD744="Yes"),'Calc| Overheads Allocation'!D$9,'Calc| Project Costs'!W744),IF('Input| Overheads'!$C$42="Internal labour",SUMPRODUCT(--('Input| Projects'!$AD744="Yes"),'Calc| Overheads Allocation'!D$9,'Calc| Project Costs'!W744,'Input| Projects'!$Y744),IF('Input| Overheads'!$C$42="DNSP defined",SUMPRODUCT(--('Input| Projects'!$AD744="Yes"),'Calc| Overheads Allocation'!D$62,'Input| Projects'!$AG744),""))),"")</f>
        <v/>
      </c>
      <c r="AV744" s="186" t="str">
        <f>IFERROR(IF('Input| Overheads'!$C$42="Direct costs",SUMPRODUCT(--('Input| Projects'!$AD744="Yes"),'Calc| Overheads Allocation'!E$9,'Calc| Project Costs'!X744),IF('Input| Overheads'!$C$42="Internal labour",SUMPRODUCT(--('Input| Projects'!$AD744="Yes"),'Calc| Overheads Allocation'!E$9,'Calc| Project Costs'!X744,'Input| Projects'!$Y744),IF('Input| Overheads'!$C$42="DNSP defined",SUMPRODUCT(--('Input| Projects'!$AD744="Yes"),'Calc| Overheads Allocation'!E$62,'Input| Projects'!$AG744),""))),"")</f>
        <v/>
      </c>
      <c r="AW744" s="186" t="str">
        <f>IFERROR(IF('Input| Overheads'!$C$42="Direct costs",SUMPRODUCT(--('Input| Projects'!$AD744="Yes"),'Calc| Overheads Allocation'!F$9,'Calc| Project Costs'!Y744),IF('Input| Overheads'!$C$42="Internal labour",SUMPRODUCT(--('Input| Projects'!$AD744="Yes"),'Calc| Overheads Allocation'!F$9,'Calc| Project Costs'!Y744,'Input| Projects'!$Y744),IF('Input| Overheads'!$C$42="DNSP defined",SUMPRODUCT(--('Input| Projects'!$AD744="Yes"),'Calc| Overheads Allocation'!F$62,'Input| Projects'!$AG744),""))),"")</f>
        <v/>
      </c>
      <c r="AX744" s="186" t="str">
        <f>IFERROR(IF('Input| Overheads'!$C$42="Direct costs",SUMPRODUCT(--('Input| Projects'!$AD744="Yes"),'Calc| Overheads Allocation'!G$9,'Calc| Project Costs'!Z744),IF('Input| Overheads'!$C$42="Internal labour",SUMPRODUCT(--('Input| Projects'!$AD744="Yes"),'Calc| Overheads Allocation'!G$9,'Calc| Project Costs'!Z744,'Input| Projects'!$Y744),IF('Input| Overheads'!$C$42="DNSP defined",SUMPRODUCT(--('Input| Projects'!$AD744="Yes"),'Calc| Overheads Allocation'!G$62,'Input| Projects'!$AG744),""))),"")</f>
        <v/>
      </c>
      <c r="AY744" s="186" t="str">
        <f>IFERROR(IF('Input| Overheads'!$C$42="Direct costs",SUMPRODUCT(--('Input| Projects'!$AD744="Yes"),'Calc| Overheads Allocation'!H$9,'Calc| Project Costs'!AA744),IF('Input| Overheads'!$C$42="Internal labour",SUMPRODUCT(--('Input| Projects'!$AD744="Yes"),'Calc| Overheads Allocation'!H$9,'Calc| Project Costs'!AA744,'Input| Projects'!$Y744),IF('Input| Overheads'!$C$42="DNSP defined",SUMPRODUCT(--('Input| Projects'!$AD744="Yes"),'Calc| Overheads Allocation'!H$62,'Input| Projects'!$AG744),""))),"")</f>
        <v/>
      </c>
      <c r="AZ744" s="186" t="str">
        <f>IFERROR(IF('Input| Overheads'!$C$42="Direct costs",SUMPRODUCT(--('Input| Projects'!$AD744="Yes"),'Calc| Overheads Allocation'!I$9,'Calc| Project Costs'!AB744),IF('Input| Overheads'!$C$42="Internal labour",SUMPRODUCT(--('Input| Projects'!$AD744="Yes"),'Calc| Overheads Allocation'!I$9,'Calc| Project Costs'!AB744,'Input| Projects'!$Y744),IF('Input| Overheads'!$C$42="DNSP defined",SUMPRODUCT(--('Input| Projects'!$AD744="Yes"),'Calc| Overheads Allocation'!I$62,'Input| Projects'!$AG744),""))),"")</f>
        <v/>
      </c>
      <c r="BA744" s="106"/>
      <c r="BB744" s="186">
        <f t="shared" si="361"/>
        <v>0</v>
      </c>
      <c r="BC744" s="186">
        <f t="shared" si="362"/>
        <v>0</v>
      </c>
      <c r="BD744" s="186">
        <f t="shared" si="363"/>
        <v>0</v>
      </c>
      <c r="BE744" s="186">
        <f t="shared" si="340"/>
        <v>0</v>
      </c>
      <c r="BF744" s="186">
        <f t="shared" si="341"/>
        <v>0</v>
      </c>
      <c r="BG744" s="186">
        <f t="shared" si="342"/>
        <v>0</v>
      </c>
      <c r="BH744" s="186">
        <f t="shared" si="343"/>
        <v>0</v>
      </c>
      <c r="BI744" s="97"/>
      <c r="BJ744" s="186" t="str">
        <f t="shared" si="344"/>
        <v/>
      </c>
      <c r="BK744" s="186" t="str">
        <f t="shared" si="345"/>
        <v/>
      </c>
      <c r="BL744" s="186" t="str">
        <f t="shared" si="346"/>
        <v/>
      </c>
      <c r="BM744" s="186" t="str">
        <f t="shared" si="347"/>
        <v/>
      </c>
      <c r="BN744" s="186" t="str">
        <f t="shared" si="348"/>
        <v/>
      </c>
      <c r="BO744" s="186" t="str">
        <f t="shared" si="349"/>
        <v/>
      </c>
      <c r="BP744" s="186" t="str">
        <f t="shared" si="350"/>
        <v/>
      </c>
      <c r="BQ744" s="97"/>
      <c r="BR744" s="186">
        <f t="shared" si="351"/>
        <v>0</v>
      </c>
      <c r="BS744" s="186">
        <f t="shared" si="352"/>
        <v>0</v>
      </c>
      <c r="BT744" s="222">
        <f t="shared" si="353"/>
        <v>0</v>
      </c>
      <c r="BU744" s="222">
        <f t="shared" si="354"/>
        <v>0</v>
      </c>
      <c r="BV744" s="222">
        <f t="shared" si="355"/>
        <v>0</v>
      </c>
      <c r="BW744" s="222">
        <f t="shared" si="356"/>
        <v>0</v>
      </c>
      <c r="BX744" s="222">
        <f t="shared" si="357"/>
        <v>0</v>
      </c>
      <c r="BY744" s="106"/>
      <c r="BZ744" s="197" t="str">
        <f>IF(SUMIF('Input| Projects'!$AS$8:$CP$8,"Dx",'Input| Projects'!$AS744:$CP744)=0,"",SUMIF('Input| Projects'!$AS$8:$CP$8,"Dx",'Input| Projects'!$AS744:$CP744))</f>
        <v/>
      </c>
      <c r="CA744" s="197" t="str">
        <f>IF(SUMIF('Input| Projects'!$AS$8:$CP$8,"Tx",'Input| Projects'!$AS744:$CP744)=0,"",SUMIF('Input| Projects'!$AS$8:$CP$8,"Tx",'Input| Projects'!$AS744:$CP744))</f>
        <v/>
      </c>
      <c r="CB744" s="150" t="str">
        <f t="shared" si="364"/>
        <v/>
      </c>
    </row>
    <row r="745" spans="2:80" x14ac:dyDescent="0.2">
      <c r="B745" s="201">
        <f>IFERROR('Input| Projects'!B745,"")</f>
        <v>736</v>
      </c>
      <c r="C745" s="42" t="str">
        <f>IFERROR(IF('Input| Projects'!C745="","",'Input| Projects'!C745),"")</f>
        <v/>
      </c>
      <c r="D745" s="42" t="str">
        <f>IFERROR(IF('Input| Projects'!D745="","",'Input| Projects'!D745),"")</f>
        <v/>
      </c>
      <c r="E745" s="104"/>
      <c r="F745" s="190">
        <f>IFERROR('Input| Projects'!I745*'Input| Escalations'!$K$19,"")</f>
        <v>0</v>
      </c>
      <c r="G745" s="190">
        <f>IFERROR('Input| Projects'!J745*'Input| Escalations'!$K$19,"")</f>
        <v>0</v>
      </c>
      <c r="H745" s="190">
        <f>IFERROR('Input| Projects'!K745*'Input| Escalations'!$K$19,"")</f>
        <v>0</v>
      </c>
      <c r="I745" s="190">
        <f>IFERROR('Input| Projects'!L745*'Input| Escalations'!$K$19,"")</f>
        <v>0</v>
      </c>
      <c r="J745" s="190">
        <f>IFERROR('Input| Projects'!M745*'Input| Escalations'!$K$19,"")</f>
        <v>0</v>
      </c>
      <c r="K745" s="190">
        <f>IFERROR('Input| Projects'!N745*'Input| Escalations'!$K$19,"")</f>
        <v>0</v>
      </c>
      <c r="L745" s="190">
        <f>IFERROR('Input| Projects'!O745*'Input| Escalations'!$K$19,"")</f>
        <v>0</v>
      </c>
      <c r="M745" s="150" t="str">
        <f>IF(ABS(SUM(F745:L745)-(SUM('Input| Projects'!I745:O745)*'Input| Escalations'!$K$19))&lt;0.0000001,"",1)</f>
        <v/>
      </c>
      <c r="N745" s="192">
        <f>'Input| Projects'!$Y745*INDEX('Input| Escalations'!$H$33:$N$33,MATCH('Calc| Project Costs'!N$9,'Input| Escalations'!$H$23:$N$23,0))+'Input| Projects'!$Z745*INDEX('Input| Escalations'!$H$34:$N$34,MATCH('Calc| Project Costs'!N$9,'Input| Escalations'!$H$23:$N$23,0))+'Input| Projects'!$AA745*INDEX('Input| Escalations'!$H$35:$N$35,MATCH('Calc| Project Costs'!N$9,'Input| Escalations'!$H$23:$N$23,0))+1</f>
        <v>1</v>
      </c>
      <c r="O745" s="192">
        <f>'Input| Projects'!$Y745*INDEX('Input| Escalations'!$H$33:$N$33,MATCH('Calc| Project Costs'!O$9,'Input| Escalations'!$H$23:$N$23,0))+'Input| Projects'!$Z745*INDEX('Input| Escalations'!$H$34:$N$34,MATCH('Calc| Project Costs'!O$9,'Input| Escalations'!$H$23:$N$23,0))+'Input| Projects'!$AA745*INDEX('Input| Escalations'!$H$35:$N$35,MATCH('Calc| Project Costs'!O$9,'Input| Escalations'!$H$23:$N$23,0))+1</f>
        <v>1</v>
      </c>
      <c r="P745" s="192">
        <f>'Input| Projects'!$Y745*INDEX('Input| Escalations'!$H$33:$N$33,MATCH('Calc| Project Costs'!P$9,'Input| Escalations'!$H$23:$N$23,0))+'Input| Projects'!$Z745*INDEX('Input| Escalations'!$H$34:$N$34,MATCH('Calc| Project Costs'!P$9,'Input| Escalations'!$H$23:$N$23,0))+'Input| Projects'!$AA745*INDEX('Input| Escalations'!$H$35:$N$35,MATCH('Calc| Project Costs'!P$9,'Input| Escalations'!$H$23:$N$23,0))+1</f>
        <v>1</v>
      </c>
      <c r="Q745" s="192">
        <f>'Input| Projects'!$Y745*INDEX('Input| Escalations'!$H$33:$N$33,MATCH('Calc| Project Costs'!Q$9,'Input| Escalations'!$H$23:$N$23,0))+'Input| Projects'!$Z745*INDEX('Input| Escalations'!$H$34:$N$34,MATCH('Calc| Project Costs'!Q$9,'Input| Escalations'!$H$23:$N$23,0))+'Input| Projects'!$AA745*INDEX('Input| Escalations'!$H$35:$N$35,MATCH('Calc| Project Costs'!Q$9,'Input| Escalations'!$H$23:$N$23,0))+1</f>
        <v>1</v>
      </c>
      <c r="R745" s="192">
        <f>'Input| Projects'!$Y745*INDEX('Input| Escalations'!$H$33:$N$33,MATCH('Calc| Project Costs'!R$9,'Input| Escalations'!$H$23:$N$23,0))+'Input| Projects'!$Z745*INDEX('Input| Escalations'!$H$34:$N$34,MATCH('Calc| Project Costs'!R$9,'Input| Escalations'!$H$23:$N$23,0))+'Input| Projects'!$AA745*INDEX('Input| Escalations'!$H$35:$N$35,MATCH('Calc| Project Costs'!R$9,'Input| Escalations'!$H$23:$N$23,0))+1</f>
        <v>1</v>
      </c>
      <c r="S745" s="192">
        <f>'Input| Projects'!$Y745*INDEX('Input| Escalations'!$H$33:$N$33,MATCH('Calc| Project Costs'!S$9,'Input| Escalations'!$H$23:$N$23,0))+'Input| Projects'!$Z745*INDEX('Input| Escalations'!$H$34:$N$34,MATCH('Calc| Project Costs'!S$9,'Input| Escalations'!$H$23:$N$23,0))+'Input| Projects'!$AA745*INDEX('Input| Escalations'!$H$35:$N$35,MATCH('Calc| Project Costs'!S$9,'Input| Escalations'!$H$23:$N$23,0))+1</f>
        <v>1</v>
      </c>
      <c r="T745" s="192">
        <f>'Input| Projects'!$Y745*INDEX('Input| Escalations'!$H$33:$N$33,MATCH('Calc| Project Costs'!T$9,'Input| Escalations'!$H$23:$N$23,0))+'Input| Projects'!$Z745*INDEX('Input| Escalations'!$H$34:$N$34,MATCH('Calc| Project Costs'!T$9,'Input| Escalations'!$H$23:$N$23,0))+'Input| Projects'!$AA745*INDEX('Input| Escalations'!$H$35:$N$35,MATCH('Calc| Project Costs'!T$9,'Input| Escalations'!$H$23:$N$23,0))+1</f>
        <v>1</v>
      </c>
      <c r="U745" s="106"/>
      <c r="V745" s="186">
        <f t="shared" si="358"/>
        <v>0</v>
      </c>
      <c r="W745" s="186">
        <f t="shared" si="359"/>
        <v>0</v>
      </c>
      <c r="X745" s="186">
        <f t="shared" si="360"/>
        <v>0</v>
      </c>
      <c r="Y745" s="186">
        <f t="shared" si="336"/>
        <v>0</v>
      </c>
      <c r="Z745" s="186">
        <f t="shared" si="337"/>
        <v>0</v>
      </c>
      <c r="AA745" s="186">
        <f t="shared" si="338"/>
        <v>0</v>
      </c>
      <c r="AB745" s="186">
        <f t="shared" si="339"/>
        <v>0</v>
      </c>
      <c r="AC745" s="106"/>
      <c r="AD745" s="186">
        <f>'Input| Projects'!Q745*N745*'Input| Escalations'!$K$19</f>
        <v>0</v>
      </c>
      <c r="AE745" s="186">
        <f>'Input| Projects'!R745*O745*'Input| Escalations'!$K$19</f>
        <v>0</v>
      </c>
      <c r="AF745" s="186">
        <f>'Input| Projects'!S745*P745*'Input| Escalations'!$K$19</f>
        <v>0</v>
      </c>
      <c r="AG745" s="186">
        <f>'Input| Projects'!T745*Q745*'Input| Escalations'!$K$19</f>
        <v>0</v>
      </c>
      <c r="AH745" s="186">
        <f>'Input| Projects'!U745*R745*'Input| Escalations'!$K$19</f>
        <v>0</v>
      </c>
      <c r="AI745" s="186">
        <f>'Input| Projects'!V745*S745*'Input| Escalations'!$K$19</f>
        <v>0</v>
      </c>
      <c r="AJ745" s="186">
        <f>'Input| Projects'!W745*T745*'Input| Escalations'!$K$19</f>
        <v>0</v>
      </c>
      <c r="AK745" s="106"/>
      <c r="AL745" s="186" t="str">
        <f>IFERROR(IF('Input| Overheads'!$C$42="Direct costs",SUMPRODUCT(--('Input| Projects'!$AC745="Yes"),'Calc| Overheads Allocation'!C$8,'Calc| Project Costs'!V745),IF('Input| Overheads'!$C$42="Internal labour",SUMPRODUCT(--('Input| Projects'!$AC745="Yes"),'Calc| Overheads Allocation'!C$8,'Calc| Project Costs'!V745,'Input| Projects'!$Y745),IF('Input| Overheads'!$C$42="DNSP defined",SUMPRODUCT(--('Input| Projects'!$AC745="Yes"),'Calc| Overheads Allocation'!C$61,'Input| Projects'!$AF745),""))),"")</f>
        <v/>
      </c>
      <c r="AM745" s="186" t="str">
        <f>IFERROR(IF('Input| Overheads'!$C$42="Direct costs",SUMPRODUCT(--('Input| Projects'!$AC745="Yes"),'Calc| Overheads Allocation'!D$8,'Calc| Project Costs'!W745),IF('Input| Overheads'!$C$42="Internal labour",SUMPRODUCT(--('Input| Projects'!$AC745="Yes"),'Calc| Overheads Allocation'!D$8,'Calc| Project Costs'!W745,'Input| Projects'!$Y745),IF('Input| Overheads'!$C$42="DNSP defined",SUMPRODUCT(--('Input| Projects'!$AC745="Yes"),'Calc| Overheads Allocation'!D$61,'Input| Projects'!$AF745),""))),"")</f>
        <v/>
      </c>
      <c r="AN745" s="186" t="str">
        <f>IFERROR(IF('Input| Overheads'!$C$42="Direct costs",SUMPRODUCT(--('Input| Projects'!$AC745="Yes"),'Calc| Overheads Allocation'!E$8,'Calc| Project Costs'!X745),IF('Input| Overheads'!$C$42="Internal labour",SUMPRODUCT(--('Input| Projects'!$AC745="Yes"),'Calc| Overheads Allocation'!E$8,'Calc| Project Costs'!X745,'Input| Projects'!$Y745),IF('Input| Overheads'!$C$42="DNSP defined",SUMPRODUCT(--('Input| Projects'!$AC745="Yes"),'Calc| Overheads Allocation'!E$61,'Input| Projects'!$AF745),""))),"")</f>
        <v/>
      </c>
      <c r="AO745" s="186" t="str">
        <f>IFERROR(IF('Input| Overheads'!$C$42="Direct costs",SUMPRODUCT(--('Input| Projects'!$AC745="Yes"),'Calc| Overheads Allocation'!F$8,'Calc| Project Costs'!Y745),IF('Input| Overheads'!$C$42="Internal labour",SUMPRODUCT(--('Input| Projects'!$AC745="Yes"),'Calc| Overheads Allocation'!F$8,'Calc| Project Costs'!Y745,'Input| Projects'!$Y745),IF('Input| Overheads'!$C$42="DNSP defined",SUMPRODUCT(--('Input| Projects'!$AC745="Yes"),'Calc| Overheads Allocation'!F$61,'Input| Projects'!$AF745),""))),"")</f>
        <v/>
      </c>
      <c r="AP745" s="186" t="str">
        <f>IFERROR(IF('Input| Overheads'!$C$42="Direct costs",SUMPRODUCT(--('Input| Projects'!$AC745="Yes"),'Calc| Overheads Allocation'!G$8,'Calc| Project Costs'!Z745),IF('Input| Overheads'!$C$42="Internal labour",SUMPRODUCT(--('Input| Projects'!$AC745="Yes"),'Calc| Overheads Allocation'!G$8,'Calc| Project Costs'!Z745,'Input| Projects'!$Y745),IF('Input| Overheads'!$C$42="DNSP defined",SUMPRODUCT(--('Input| Projects'!$AC745="Yes"),'Calc| Overheads Allocation'!G$61,'Input| Projects'!$AF745),""))),"")</f>
        <v/>
      </c>
      <c r="AQ745" s="186" t="str">
        <f>IFERROR(IF('Input| Overheads'!$C$42="Direct costs",SUMPRODUCT(--('Input| Projects'!$AC745="Yes"),'Calc| Overheads Allocation'!H$8,'Calc| Project Costs'!AA745),IF('Input| Overheads'!$C$42="Internal labour",SUMPRODUCT(--('Input| Projects'!$AC745="Yes"),'Calc| Overheads Allocation'!H$8,'Calc| Project Costs'!AA745,'Input| Projects'!$Y745),IF('Input| Overheads'!$C$42="DNSP defined",SUMPRODUCT(--('Input| Projects'!$AC745="Yes"),'Calc| Overheads Allocation'!H$61,'Input| Projects'!$AF745),""))),"")</f>
        <v/>
      </c>
      <c r="AR745" s="186" t="str">
        <f>IFERROR(IF('Input| Overheads'!$C$42="Direct costs",SUMPRODUCT(--('Input| Projects'!$AC745="Yes"),'Calc| Overheads Allocation'!I$8,'Calc| Project Costs'!AB745),IF('Input| Overheads'!$C$42="Internal labour",SUMPRODUCT(--('Input| Projects'!$AC745="Yes"),'Calc| Overheads Allocation'!I$8,'Calc| Project Costs'!AB745,'Input| Projects'!$Y745),IF('Input| Overheads'!$C$42="DNSP defined",SUMPRODUCT(--('Input| Projects'!$AC745="Yes"),'Calc| Overheads Allocation'!I$61,'Input| Projects'!$AF745),""))),"")</f>
        <v/>
      </c>
      <c r="AS745" s="106"/>
      <c r="AT745" s="186" t="str">
        <f>IFERROR(IF('Input| Overheads'!$C$42="Direct costs",SUMPRODUCT(--('Input| Projects'!$AD745="Yes"),'Calc| Overheads Allocation'!C$9,'Calc| Project Costs'!V745),IF('Input| Overheads'!$C$42="Internal labour",SUMPRODUCT(--('Input| Projects'!$AD745="Yes"),'Calc| Overheads Allocation'!C$9,'Calc| Project Costs'!V745,'Input| Projects'!$Y745),IF('Input| Overheads'!$C$42="DNSP defined",SUMPRODUCT(--('Input| Projects'!$AD745="Yes"),'Calc| Overheads Allocation'!C$62,'Input| Projects'!$AG745),""))),"")</f>
        <v/>
      </c>
      <c r="AU745" s="186" t="str">
        <f>IFERROR(IF('Input| Overheads'!$C$42="Direct costs",SUMPRODUCT(--('Input| Projects'!$AD745="Yes"),'Calc| Overheads Allocation'!D$9,'Calc| Project Costs'!W745),IF('Input| Overheads'!$C$42="Internal labour",SUMPRODUCT(--('Input| Projects'!$AD745="Yes"),'Calc| Overheads Allocation'!D$9,'Calc| Project Costs'!W745,'Input| Projects'!$Y745),IF('Input| Overheads'!$C$42="DNSP defined",SUMPRODUCT(--('Input| Projects'!$AD745="Yes"),'Calc| Overheads Allocation'!D$62,'Input| Projects'!$AG745),""))),"")</f>
        <v/>
      </c>
      <c r="AV745" s="186" t="str">
        <f>IFERROR(IF('Input| Overheads'!$C$42="Direct costs",SUMPRODUCT(--('Input| Projects'!$AD745="Yes"),'Calc| Overheads Allocation'!E$9,'Calc| Project Costs'!X745),IF('Input| Overheads'!$C$42="Internal labour",SUMPRODUCT(--('Input| Projects'!$AD745="Yes"),'Calc| Overheads Allocation'!E$9,'Calc| Project Costs'!X745,'Input| Projects'!$Y745),IF('Input| Overheads'!$C$42="DNSP defined",SUMPRODUCT(--('Input| Projects'!$AD745="Yes"),'Calc| Overheads Allocation'!E$62,'Input| Projects'!$AG745),""))),"")</f>
        <v/>
      </c>
      <c r="AW745" s="186" t="str">
        <f>IFERROR(IF('Input| Overheads'!$C$42="Direct costs",SUMPRODUCT(--('Input| Projects'!$AD745="Yes"),'Calc| Overheads Allocation'!F$9,'Calc| Project Costs'!Y745),IF('Input| Overheads'!$C$42="Internal labour",SUMPRODUCT(--('Input| Projects'!$AD745="Yes"),'Calc| Overheads Allocation'!F$9,'Calc| Project Costs'!Y745,'Input| Projects'!$Y745),IF('Input| Overheads'!$C$42="DNSP defined",SUMPRODUCT(--('Input| Projects'!$AD745="Yes"),'Calc| Overheads Allocation'!F$62,'Input| Projects'!$AG745),""))),"")</f>
        <v/>
      </c>
      <c r="AX745" s="186" t="str">
        <f>IFERROR(IF('Input| Overheads'!$C$42="Direct costs",SUMPRODUCT(--('Input| Projects'!$AD745="Yes"),'Calc| Overheads Allocation'!G$9,'Calc| Project Costs'!Z745),IF('Input| Overheads'!$C$42="Internal labour",SUMPRODUCT(--('Input| Projects'!$AD745="Yes"),'Calc| Overheads Allocation'!G$9,'Calc| Project Costs'!Z745,'Input| Projects'!$Y745),IF('Input| Overheads'!$C$42="DNSP defined",SUMPRODUCT(--('Input| Projects'!$AD745="Yes"),'Calc| Overheads Allocation'!G$62,'Input| Projects'!$AG745),""))),"")</f>
        <v/>
      </c>
      <c r="AY745" s="186" t="str">
        <f>IFERROR(IF('Input| Overheads'!$C$42="Direct costs",SUMPRODUCT(--('Input| Projects'!$AD745="Yes"),'Calc| Overheads Allocation'!H$9,'Calc| Project Costs'!AA745),IF('Input| Overheads'!$C$42="Internal labour",SUMPRODUCT(--('Input| Projects'!$AD745="Yes"),'Calc| Overheads Allocation'!H$9,'Calc| Project Costs'!AA745,'Input| Projects'!$Y745),IF('Input| Overheads'!$C$42="DNSP defined",SUMPRODUCT(--('Input| Projects'!$AD745="Yes"),'Calc| Overheads Allocation'!H$62,'Input| Projects'!$AG745),""))),"")</f>
        <v/>
      </c>
      <c r="AZ745" s="186" t="str">
        <f>IFERROR(IF('Input| Overheads'!$C$42="Direct costs",SUMPRODUCT(--('Input| Projects'!$AD745="Yes"),'Calc| Overheads Allocation'!I$9,'Calc| Project Costs'!AB745),IF('Input| Overheads'!$C$42="Internal labour",SUMPRODUCT(--('Input| Projects'!$AD745="Yes"),'Calc| Overheads Allocation'!I$9,'Calc| Project Costs'!AB745,'Input| Projects'!$Y745),IF('Input| Overheads'!$C$42="DNSP defined",SUMPRODUCT(--('Input| Projects'!$AD745="Yes"),'Calc| Overheads Allocation'!I$62,'Input| Projects'!$AG745),""))),"")</f>
        <v/>
      </c>
      <c r="BA745" s="106"/>
      <c r="BB745" s="186">
        <f t="shared" si="361"/>
        <v>0</v>
      </c>
      <c r="BC745" s="186">
        <f t="shared" si="362"/>
        <v>0</v>
      </c>
      <c r="BD745" s="186">
        <f t="shared" si="363"/>
        <v>0</v>
      </c>
      <c r="BE745" s="186">
        <f t="shared" si="340"/>
        <v>0</v>
      </c>
      <c r="BF745" s="186">
        <f t="shared" si="341"/>
        <v>0</v>
      </c>
      <c r="BG745" s="186">
        <f t="shared" si="342"/>
        <v>0</v>
      </c>
      <c r="BH745" s="186">
        <f t="shared" si="343"/>
        <v>0</v>
      </c>
      <c r="BI745" s="97"/>
      <c r="BJ745" s="186" t="str">
        <f t="shared" si="344"/>
        <v/>
      </c>
      <c r="BK745" s="186" t="str">
        <f t="shared" si="345"/>
        <v/>
      </c>
      <c r="BL745" s="186" t="str">
        <f t="shared" si="346"/>
        <v/>
      </c>
      <c r="BM745" s="186" t="str">
        <f t="shared" si="347"/>
        <v/>
      </c>
      <c r="BN745" s="186" t="str">
        <f t="shared" si="348"/>
        <v/>
      </c>
      <c r="BO745" s="186" t="str">
        <f t="shared" si="349"/>
        <v/>
      </c>
      <c r="BP745" s="186" t="str">
        <f t="shared" si="350"/>
        <v/>
      </c>
      <c r="BQ745" s="97"/>
      <c r="BR745" s="186">
        <f t="shared" si="351"/>
        <v>0</v>
      </c>
      <c r="BS745" s="186">
        <f t="shared" si="352"/>
        <v>0</v>
      </c>
      <c r="BT745" s="222">
        <f t="shared" si="353"/>
        <v>0</v>
      </c>
      <c r="BU745" s="222">
        <f t="shared" si="354"/>
        <v>0</v>
      </c>
      <c r="BV745" s="222">
        <f t="shared" si="355"/>
        <v>0</v>
      </c>
      <c r="BW745" s="222">
        <f t="shared" si="356"/>
        <v>0</v>
      </c>
      <c r="BX745" s="222">
        <f t="shared" si="357"/>
        <v>0</v>
      </c>
      <c r="BY745" s="106"/>
      <c r="BZ745" s="197" t="str">
        <f>IF(SUMIF('Input| Projects'!$AS$8:$CP$8,"Dx",'Input| Projects'!$AS745:$CP745)=0,"",SUMIF('Input| Projects'!$AS$8:$CP$8,"Dx",'Input| Projects'!$AS745:$CP745))</f>
        <v/>
      </c>
      <c r="CA745" s="197" t="str">
        <f>IF(SUMIF('Input| Projects'!$AS$8:$CP$8,"Tx",'Input| Projects'!$AS745:$CP745)=0,"",SUMIF('Input| Projects'!$AS$8:$CP$8,"Tx",'Input| Projects'!$AS745:$CP745))</f>
        <v/>
      </c>
      <c r="CB745" s="150" t="str">
        <f t="shared" si="364"/>
        <v/>
      </c>
    </row>
    <row r="746" spans="2:80" x14ac:dyDescent="0.2">
      <c r="B746" s="201">
        <f>IFERROR('Input| Projects'!B746,"")</f>
        <v>737</v>
      </c>
      <c r="C746" s="42" t="str">
        <f>IFERROR(IF('Input| Projects'!C746="","",'Input| Projects'!C746),"")</f>
        <v/>
      </c>
      <c r="D746" s="42" t="str">
        <f>IFERROR(IF('Input| Projects'!D746="","",'Input| Projects'!D746),"")</f>
        <v/>
      </c>
      <c r="E746" s="104"/>
      <c r="F746" s="190">
        <f>IFERROR('Input| Projects'!I746*'Input| Escalations'!$K$19,"")</f>
        <v>0</v>
      </c>
      <c r="G746" s="190">
        <f>IFERROR('Input| Projects'!J746*'Input| Escalations'!$K$19,"")</f>
        <v>0</v>
      </c>
      <c r="H746" s="190">
        <f>IFERROR('Input| Projects'!K746*'Input| Escalations'!$K$19,"")</f>
        <v>0</v>
      </c>
      <c r="I746" s="190">
        <f>IFERROR('Input| Projects'!L746*'Input| Escalations'!$K$19,"")</f>
        <v>0</v>
      </c>
      <c r="J746" s="190">
        <f>IFERROR('Input| Projects'!M746*'Input| Escalations'!$K$19,"")</f>
        <v>0</v>
      </c>
      <c r="K746" s="190">
        <f>IFERROR('Input| Projects'!N746*'Input| Escalations'!$K$19,"")</f>
        <v>0</v>
      </c>
      <c r="L746" s="190">
        <f>IFERROR('Input| Projects'!O746*'Input| Escalations'!$K$19,"")</f>
        <v>0</v>
      </c>
      <c r="M746" s="150" t="str">
        <f>IF(ABS(SUM(F746:L746)-(SUM('Input| Projects'!I746:O746)*'Input| Escalations'!$K$19))&lt;0.0000001,"",1)</f>
        <v/>
      </c>
      <c r="N746" s="192">
        <f>'Input| Projects'!$Y746*INDEX('Input| Escalations'!$H$33:$N$33,MATCH('Calc| Project Costs'!N$9,'Input| Escalations'!$H$23:$N$23,0))+'Input| Projects'!$Z746*INDEX('Input| Escalations'!$H$34:$N$34,MATCH('Calc| Project Costs'!N$9,'Input| Escalations'!$H$23:$N$23,0))+'Input| Projects'!$AA746*INDEX('Input| Escalations'!$H$35:$N$35,MATCH('Calc| Project Costs'!N$9,'Input| Escalations'!$H$23:$N$23,0))+1</f>
        <v>1</v>
      </c>
      <c r="O746" s="192">
        <f>'Input| Projects'!$Y746*INDEX('Input| Escalations'!$H$33:$N$33,MATCH('Calc| Project Costs'!O$9,'Input| Escalations'!$H$23:$N$23,0))+'Input| Projects'!$Z746*INDEX('Input| Escalations'!$H$34:$N$34,MATCH('Calc| Project Costs'!O$9,'Input| Escalations'!$H$23:$N$23,0))+'Input| Projects'!$AA746*INDEX('Input| Escalations'!$H$35:$N$35,MATCH('Calc| Project Costs'!O$9,'Input| Escalations'!$H$23:$N$23,0))+1</f>
        <v>1</v>
      </c>
      <c r="P746" s="192">
        <f>'Input| Projects'!$Y746*INDEX('Input| Escalations'!$H$33:$N$33,MATCH('Calc| Project Costs'!P$9,'Input| Escalations'!$H$23:$N$23,0))+'Input| Projects'!$Z746*INDEX('Input| Escalations'!$H$34:$N$34,MATCH('Calc| Project Costs'!P$9,'Input| Escalations'!$H$23:$N$23,0))+'Input| Projects'!$AA746*INDEX('Input| Escalations'!$H$35:$N$35,MATCH('Calc| Project Costs'!P$9,'Input| Escalations'!$H$23:$N$23,0))+1</f>
        <v>1</v>
      </c>
      <c r="Q746" s="192">
        <f>'Input| Projects'!$Y746*INDEX('Input| Escalations'!$H$33:$N$33,MATCH('Calc| Project Costs'!Q$9,'Input| Escalations'!$H$23:$N$23,0))+'Input| Projects'!$Z746*INDEX('Input| Escalations'!$H$34:$N$34,MATCH('Calc| Project Costs'!Q$9,'Input| Escalations'!$H$23:$N$23,0))+'Input| Projects'!$AA746*INDEX('Input| Escalations'!$H$35:$N$35,MATCH('Calc| Project Costs'!Q$9,'Input| Escalations'!$H$23:$N$23,0))+1</f>
        <v>1</v>
      </c>
      <c r="R746" s="192">
        <f>'Input| Projects'!$Y746*INDEX('Input| Escalations'!$H$33:$N$33,MATCH('Calc| Project Costs'!R$9,'Input| Escalations'!$H$23:$N$23,0))+'Input| Projects'!$Z746*INDEX('Input| Escalations'!$H$34:$N$34,MATCH('Calc| Project Costs'!R$9,'Input| Escalations'!$H$23:$N$23,0))+'Input| Projects'!$AA746*INDEX('Input| Escalations'!$H$35:$N$35,MATCH('Calc| Project Costs'!R$9,'Input| Escalations'!$H$23:$N$23,0))+1</f>
        <v>1</v>
      </c>
      <c r="S746" s="192">
        <f>'Input| Projects'!$Y746*INDEX('Input| Escalations'!$H$33:$N$33,MATCH('Calc| Project Costs'!S$9,'Input| Escalations'!$H$23:$N$23,0))+'Input| Projects'!$Z746*INDEX('Input| Escalations'!$H$34:$N$34,MATCH('Calc| Project Costs'!S$9,'Input| Escalations'!$H$23:$N$23,0))+'Input| Projects'!$AA746*INDEX('Input| Escalations'!$H$35:$N$35,MATCH('Calc| Project Costs'!S$9,'Input| Escalations'!$H$23:$N$23,0))+1</f>
        <v>1</v>
      </c>
      <c r="T746" s="192">
        <f>'Input| Projects'!$Y746*INDEX('Input| Escalations'!$H$33:$N$33,MATCH('Calc| Project Costs'!T$9,'Input| Escalations'!$H$23:$N$23,0))+'Input| Projects'!$Z746*INDEX('Input| Escalations'!$H$34:$N$34,MATCH('Calc| Project Costs'!T$9,'Input| Escalations'!$H$23:$N$23,0))+'Input| Projects'!$AA746*INDEX('Input| Escalations'!$H$35:$N$35,MATCH('Calc| Project Costs'!T$9,'Input| Escalations'!$H$23:$N$23,0))+1</f>
        <v>1</v>
      </c>
      <c r="U746" s="106"/>
      <c r="V746" s="186">
        <f t="shared" si="358"/>
        <v>0</v>
      </c>
      <c r="W746" s="186">
        <f t="shared" si="359"/>
        <v>0</v>
      </c>
      <c r="X746" s="186">
        <f t="shared" si="360"/>
        <v>0</v>
      </c>
      <c r="Y746" s="186">
        <f t="shared" si="336"/>
        <v>0</v>
      </c>
      <c r="Z746" s="186">
        <f t="shared" si="337"/>
        <v>0</v>
      </c>
      <c r="AA746" s="186">
        <f t="shared" si="338"/>
        <v>0</v>
      </c>
      <c r="AB746" s="186">
        <f t="shared" si="339"/>
        <v>0</v>
      </c>
      <c r="AC746" s="106"/>
      <c r="AD746" s="186">
        <f>'Input| Projects'!Q746*N746*'Input| Escalations'!$K$19</f>
        <v>0</v>
      </c>
      <c r="AE746" s="186">
        <f>'Input| Projects'!R746*O746*'Input| Escalations'!$K$19</f>
        <v>0</v>
      </c>
      <c r="AF746" s="186">
        <f>'Input| Projects'!S746*P746*'Input| Escalations'!$K$19</f>
        <v>0</v>
      </c>
      <c r="AG746" s="186">
        <f>'Input| Projects'!T746*Q746*'Input| Escalations'!$K$19</f>
        <v>0</v>
      </c>
      <c r="AH746" s="186">
        <f>'Input| Projects'!U746*R746*'Input| Escalations'!$K$19</f>
        <v>0</v>
      </c>
      <c r="AI746" s="186">
        <f>'Input| Projects'!V746*S746*'Input| Escalations'!$K$19</f>
        <v>0</v>
      </c>
      <c r="AJ746" s="186">
        <f>'Input| Projects'!W746*T746*'Input| Escalations'!$K$19</f>
        <v>0</v>
      </c>
      <c r="AK746" s="106"/>
      <c r="AL746" s="186" t="str">
        <f>IFERROR(IF('Input| Overheads'!$C$42="Direct costs",SUMPRODUCT(--('Input| Projects'!$AC746="Yes"),'Calc| Overheads Allocation'!C$8,'Calc| Project Costs'!V746),IF('Input| Overheads'!$C$42="Internal labour",SUMPRODUCT(--('Input| Projects'!$AC746="Yes"),'Calc| Overheads Allocation'!C$8,'Calc| Project Costs'!V746,'Input| Projects'!$Y746),IF('Input| Overheads'!$C$42="DNSP defined",SUMPRODUCT(--('Input| Projects'!$AC746="Yes"),'Calc| Overheads Allocation'!C$61,'Input| Projects'!$AF746),""))),"")</f>
        <v/>
      </c>
      <c r="AM746" s="186" t="str">
        <f>IFERROR(IF('Input| Overheads'!$C$42="Direct costs",SUMPRODUCT(--('Input| Projects'!$AC746="Yes"),'Calc| Overheads Allocation'!D$8,'Calc| Project Costs'!W746),IF('Input| Overheads'!$C$42="Internal labour",SUMPRODUCT(--('Input| Projects'!$AC746="Yes"),'Calc| Overheads Allocation'!D$8,'Calc| Project Costs'!W746,'Input| Projects'!$Y746),IF('Input| Overheads'!$C$42="DNSP defined",SUMPRODUCT(--('Input| Projects'!$AC746="Yes"),'Calc| Overheads Allocation'!D$61,'Input| Projects'!$AF746),""))),"")</f>
        <v/>
      </c>
      <c r="AN746" s="186" t="str">
        <f>IFERROR(IF('Input| Overheads'!$C$42="Direct costs",SUMPRODUCT(--('Input| Projects'!$AC746="Yes"),'Calc| Overheads Allocation'!E$8,'Calc| Project Costs'!X746),IF('Input| Overheads'!$C$42="Internal labour",SUMPRODUCT(--('Input| Projects'!$AC746="Yes"),'Calc| Overheads Allocation'!E$8,'Calc| Project Costs'!X746,'Input| Projects'!$Y746),IF('Input| Overheads'!$C$42="DNSP defined",SUMPRODUCT(--('Input| Projects'!$AC746="Yes"),'Calc| Overheads Allocation'!E$61,'Input| Projects'!$AF746),""))),"")</f>
        <v/>
      </c>
      <c r="AO746" s="186" t="str">
        <f>IFERROR(IF('Input| Overheads'!$C$42="Direct costs",SUMPRODUCT(--('Input| Projects'!$AC746="Yes"),'Calc| Overheads Allocation'!F$8,'Calc| Project Costs'!Y746),IF('Input| Overheads'!$C$42="Internal labour",SUMPRODUCT(--('Input| Projects'!$AC746="Yes"),'Calc| Overheads Allocation'!F$8,'Calc| Project Costs'!Y746,'Input| Projects'!$Y746),IF('Input| Overheads'!$C$42="DNSP defined",SUMPRODUCT(--('Input| Projects'!$AC746="Yes"),'Calc| Overheads Allocation'!F$61,'Input| Projects'!$AF746),""))),"")</f>
        <v/>
      </c>
      <c r="AP746" s="186" t="str">
        <f>IFERROR(IF('Input| Overheads'!$C$42="Direct costs",SUMPRODUCT(--('Input| Projects'!$AC746="Yes"),'Calc| Overheads Allocation'!G$8,'Calc| Project Costs'!Z746),IF('Input| Overheads'!$C$42="Internal labour",SUMPRODUCT(--('Input| Projects'!$AC746="Yes"),'Calc| Overheads Allocation'!G$8,'Calc| Project Costs'!Z746,'Input| Projects'!$Y746),IF('Input| Overheads'!$C$42="DNSP defined",SUMPRODUCT(--('Input| Projects'!$AC746="Yes"),'Calc| Overheads Allocation'!G$61,'Input| Projects'!$AF746),""))),"")</f>
        <v/>
      </c>
      <c r="AQ746" s="186" t="str">
        <f>IFERROR(IF('Input| Overheads'!$C$42="Direct costs",SUMPRODUCT(--('Input| Projects'!$AC746="Yes"),'Calc| Overheads Allocation'!H$8,'Calc| Project Costs'!AA746),IF('Input| Overheads'!$C$42="Internal labour",SUMPRODUCT(--('Input| Projects'!$AC746="Yes"),'Calc| Overheads Allocation'!H$8,'Calc| Project Costs'!AA746,'Input| Projects'!$Y746),IF('Input| Overheads'!$C$42="DNSP defined",SUMPRODUCT(--('Input| Projects'!$AC746="Yes"),'Calc| Overheads Allocation'!H$61,'Input| Projects'!$AF746),""))),"")</f>
        <v/>
      </c>
      <c r="AR746" s="186" t="str">
        <f>IFERROR(IF('Input| Overheads'!$C$42="Direct costs",SUMPRODUCT(--('Input| Projects'!$AC746="Yes"),'Calc| Overheads Allocation'!I$8,'Calc| Project Costs'!AB746),IF('Input| Overheads'!$C$42="Internal labour",SUMPRODUCT(--('Input| Projects'!$AC746="Yes"),'Calc| Overheads Allocation'!I$8,'Calc| Project Costs'!AB746,'Input| Projects'!$Y746),IF('Input| Overheads'!$C$42="DNSP defined",SUMPRODUCT(--('Input| Projects'!$AC746="Yes"),'Calc| Overheads Allocation'!I$61,'Input| Projects'!$AF746),""))),"")</f>
        <v/>
      </c>
      <c r="AS746" s="106"/>
      <c r="AT746" s="186" t="str">
        <f>IFERROR(IF('Input| Overheads'!$C$42="Direct costs",SUMPRODUCT(--('Input| Projects'!$AD746="Yes"),'Calc| Overheads Allocation'!C$9,'Calc| Project Costs'!V746),IF('Input| Overheads'!$C$42="Internal labour",SUMPRODUCT(--('Input| Projects'!$AD746="Yes"),'Calc| Overheads Allocation'!C$9,'Calc| Project Costs'!V746,'Input| Projects'!$Y746),IF('Input| Overheads'!$C$42="DNSP defined",SUMPRODUCT(--('Input| Projects'!$AD746="Yes"),'Calc| Overheads Allocation'!C$62,'Input| Projects'!$AG746),""))),"")</f>
        <v/>
      </c>
      <c r="AU746" s="186" t="str">
        <f>IFERROR(IF('Input| Overheads'!$C$42="Direct costs",SUMPRODUCT(--('Input| Projects'!$AD746="Yes"),'Calc| Overheads Allocation'!D$9,'Calc| Project Costs'!W746),IF('Input| Overheads'!$C$42="Internal labour",SUMPRODUCT(--('Input| Projects'!$AD746="Yes"),'Calc| Overheads Allocation'!D$9,'Calc| Project Costs'!W746,'Input| Projects'!$Y746),IF('Input| Overheads'!$C$42="DNSP defined",SUMPRODUCT(--('Input| Projects'!$AD746="Yes"),'Calc| Overheads Allocation'!D$62,'Input| Projects'!$AG746),""))),"")</f>
        <v/>
      </c>
      <c r="AV746" s="186" t="str">
        <f>IFERROR(IF('Input| Overheads'!$C$42="Direct costs",SUMPRODUCT(--('Input| Projects'!$AD746="Yes"),'Calc| Overheads Allocation'!E$9,'Calc| Project Costs'!X746),IF('Input| Overheads'!$C$42="Internal labour",SUMPRODUCT(--('Input| Projects'!$AD746="Yes"),'Calc| Overheads Allocation'!E$9,'Calc| Project Costs'!X746,'Input| Projects'!$Y746),IF('Input| Overheads'!$C$42="DNSP defined",SUMPRODUCT(--('Input| Projects'!$AD746="Yes"),'Calc| Overheads Allocation'!E$62,'Input| Projects'!$AG746),""))),"")</f>
        <v/>
      </c>
      <c r="AW746" s="186" t="str">
        <f>IFERROR(IF('Input| Overheads'!$C$42="Direct costs",SUMPRODUCT(--('Input| Projects'!$AD746="Yes"),'Calc| Overheads Allocation'!F$9,'Calc| Project Costs'!Y746),IF('Input| Overheads'!$C$42="Internal labour",SUMPRODUCT(--('Input| Projects'!$AD746="Yes"),'Calc| Overheads Allocation'!F$9,'Calc| Project Costs'!Y746,'Input| Projects'!$Y746),IF('Input| Overheads'!$C$42="DNSP defined",SUMPRODUCT(--('Input| Projects'!$AD746="Yes"),'Calc| Overheads Allocation'!F$62,'Input| Projects'!$AG746),""))),"")</f>
        <v/>
      </c>
      <c r="AX746" s="186" t="str">
        <f>IFERROR(IF('Input| Overheads'!$C$42="Direct costs",SUMPRODUCT(--('Input| Projects'!$AD746="Yes"),'Calc| Overheads Allocation'!G$9,'Calc| Project Costs'!Z746),IF('Input| Overheads'!$C$42="Internal labour",SUMPRODUCT(--('Input| Projects'!$AD746="Yes"),'Calc| Overheads Allocation'!G$9,'Calc| Project Costs'!Z746,'Input| Projects'!$Y746),IF('Input| Overheads'!$C$42="DNSP defined",SUMPRODUCT(--('Input| Projects'!$AD746="Yes"),'Calc| Overheads Allocation'!G$62,'Input| Projects'!$AG746),""))),"")</f>
        <v/>
      </c>
      <c r="AY746" s="186" t="str">
        <f>IFERROR(IF('Input| Overheads'!$C$42="Direct costs",SUMPRODUCT(--('Input| Projects'!$AD746="Yes"),'Calc| Overheads Allocation'!H$9,'Calc| Project Costs'!AA746),IF('Input| Overheads'!$C$42="Internal labour",SUMPRODUCT(--('Input| Projects'!$AD746="Yes"),'Calc| Overheads Allocation'!H$9,'Calc| Project Costs'!AA746,'Input| Projects'!$Y746),IF('Input| Overheads'!$C$42="DNSP defined",SUMPRODUCT(--('Input| Projects'!$AD746="Yes"),'Calc| Overheads Allocation'!H$62,'Input| Projects'!$AG746),""))),"")</f>
        <v/>
      </c>
      <c r="AZ746" s="186" t="str">
        <f>IFERROR(IF('Input| Overheads'!$C$42="Direct costs",SUMPRODUCT(--('Input| Projects'!$AD746="Yes"),'Calc| Overheads Allocation'!I$9,'Calc| Project Costs'!AB746),IF('Input| Overheads'!$C$42="Internal labour",SUMPRODUCT(--('Input| Projects'!$AD746="Yes"),'Calc| Overheads Allocation'!I$9,'Calc| Project Costs'!AB746,'Input| Projects'!$Y746),IF('Input| Overheads'!$C$42="DNSP defined",SUMPRODUCT(--('Input| Projects'!$AD746="Yes"),'Calc| Overheads Allocation'!I$62,'Input| Projects'!$AG746),""))),"")</f>
        <v/>
      </c>
      <c r="BA746" s="106"/>
      <c r="BB746" s="186">
        <f t="shared" si="361"/>
        <v>0</v>
      </c>
      <c r="BC746" s="186">
        <f t="shared" si="362"/>
        <v>0</v>
      </c>
      <c r="BD746" s="186">
        <f t="shared" si="363"/>
        <v>0</v>
      </c>
      <c r="BE746" s="186">
        <f t="shared" si="340"/>
        <v>0</v>
      </c>
      <c r="BF746" s="186">
        <f t="shared" si="341"/>
        <v>0</v>
      </c>
      <c r="BG746" s="186">
        <f t="shared" si="342"/>
        <v>0</v>
      </c>
      <c r="BH746" s="186">
        <f t="shared" si="343"/>
        <v>0</v>
      </c>
      <c r="BI746" s="97"/>
      <c r="BJ746" s="186" t="str">
        <f t="shared" si="344"/>
        <v/>
      </c>
      <c r="BK746" s="186" t="str">
        <f t="shared" si="345"/>
        <v/>
      </c>
      <c r="BL746" s="186" t="str">
        <f t="shared" si="346"/>
        <v/>
      </c>
      <c r="BM746" s="186" t="str">
        <f t="shared" si="347"/>
        <v/>
      </c>
      <c r="BN746" s="186" t="str">
        <f t="shared" si="348"/>
        <v/>
      </c>
      <c r="BO746" s="186" t="str">
        <f t="shared" si="349"/>
        <v/>
      </c>
      <c r="BP746" s="186" t="str">
        <f t="shared" si="350"/>
        <v/>
      </c>
      <c r="BQ746" s="97"/>
      <c r="BR746" s="186">
        <f t="shared" si="351"/>
        <v>0</v>
      </c>
      <c r="BS746" s="186">
        <f t="shared" si="352"/>
        <v>0</v>
      </c>
      <c r="BT746" s="222">
        <f t="shared" si="353"/>
        <v>0</v>
      </c>
      <c r="BU746" s="222">
        <f t="shared" si="354"/>
        <v>0</v>
      </c>
      <c r="BV746" s="222">
        <f t="shared" si="355"/>
        <v>0</v>
      </c>
      <c r="BW746" s="222">
        <f t="shared" si="356"/>
        <v>0</v>
      </c>
      <c r="BX746" s="222">
        <f t="shared" si="357"/>
        <v>0</v>
      </c>
      <c r="BY746" s="106"/>
      <c r="BZ746" s="197" t="str">
        <f>IF(SUMIF('Input| Projects'!$AS$8:$CP$8,"Dx",'Input| Projects'!$AS746:$CP746)=0,"",SUMIF('Input| Projects'!$AS$8:$CP$8,"Dx",'Input| Projects'!$AS746:$CP746))</f>
        <v/>
      </c>
      <c r="CA746" s="197" t="str">
        <f>IF(SUMIF('Input| Projects'!$AS$8:$CP$8,"Tx",'Input| Projects'!$AS746:$CP746)=0,"",SUMIF('Input| Projects'!$AS$8:$CP$8,"Tx",'Input| Projects'!$AS746:$CP746))</f>
        <v/>
      </c>
      <c r="CB746" s="150" t="str">
        <f t="shared" si="364"/>
        <v/>
      </c>
    </row>
    <row r="747" spans="2:80" x14ac:dyDescent="0.2">
      <c r="B747" s="201">
        <f>IFERROR('Input| Projects'!B747,"")</f>
        <v>738</v>
      </c>
      <c r="C747" s="42" t="str">
        <f>IFERROR(IF('Input| Projects'!C747="","",'Input| Projects'!C747),"")</f>
        <v/>
      </c>
      <c r="D747" s="42" t="str">
        <f>IFERROR(IF('Input| Projects'!D747="","",'Input| Projects'!D747),"")</f>
        <v/>
      </c>
      <c r="E747" s="104"/>
      <c r="F747" s="190">
        <f>IFERROR('Input| Projects'!I747*'Input| Escalations'!$K$19,"")</f>
        <v>0</v>
      </c>
      <c r="G747" s="190">
        <f>IFERROR('Input| Projects'!J747*'Input| Escalations'!$K$19,"")</f>
        <v>0</v>
      </c>
      <c r="H747" s="190">
        <f>IFERROR('Input| Projects'!K747*'Input| Escalations'!$K$19,"")</f>
        <v>0</v>
      </c>
      <c r="I747" s="190">
        <f>IFERROR('Input| Projects'!L747*'Input| Escalations'!$K$19,"")</f>
        <v>0</v>
      </c>
      <c r="J747" s="190">
        <f>IFERROR('Input| Projects'!M747*'Input| Escalations'!$K$19,"")</f>
        <v>0</v>
      </c>
      <c r="K747" s="190">
        <f>IFERROR('Input| Projects'!N747*'Input| Escalations'!$K$19,"")</f>
        <v>0</v>
      </c>
      <c r="L747" s="190">
        <f>IFERROR('Input| Projects'!O747*'Input| Escalations'!$K$19,"")</f>
        <v>0</v>
      </c>
      <c r="M747" s="150" t="str">
        <f>IF(ABS(SUM(F747:L747)-(SUM('Input| Projects'!I747:O747)*'Input| Escalations'!$K$19))&lt;0.0000001,"",1)</f>
        <v/>
      </c>
      <c r="N747" s="192">
        <f>'Input| Projects'!$Y747*INDEX('Input| Escalations'!$H$33:$N$33,MATCH('Calc| Project Costs'!N$9,'Input| Escalations'!$H$23:$N$23,0))+'Input| Projects'!$Z747*INDEX('Input| Escalations'!$H$34:$N$34,MATCH('Calc| Project Costs'!N$9,'Input| Escalations'!$H$23:$N$23,0))+'Input| Projects'!$AA747*INDEX('Input| Escalations'!$H$35:$N$35,MATCH('Calc| Project Costs'!N$9,'Input| Escalations'!$H$23:$N$23,0))+1</f>
        <v>1</v>
      </c>
      <c r="O747" s="192">
        <f>'Input| Projects'!$Y747*INDEX('Input| Escalations'!$H$33:$N$33,MATCH('Calc| Project Costs'!O$9,'Input| Escalations'!$H$23:$N$23,0))+'Input| Projects'!$Z747*INDEX('Input| Escalations'!$H$34:$N$34,MATCH('Calc| Project Costs'!O$9,'Input| Escalations'!$H$23:$N$23,0))+'Input| Projects'!$AA747*INDEX('Input| Escalations'!$H$35:$N$35,MATCH('Calc| Project Costs'!O$9,'Input| Escalations'!$H$23:$N$23,0))+1</f>
        <v>1</v>
      </c>
      <c r="P747" s="192">
        <f>'Input| Projects'!$Y747*INDEX('Input| Escalations'!$H$33:$N$33,MATCH('Calc| Project Costs'!P$9,'Input| Escalations'!$H$23:$N$23,0))+'Input| Projects'!$Z747*INDEX('Input| Escalations'!$H$34:$N$34,MATCH('Calc| Project Costs'!P$9,'Input| Escalations'!$H$23:$N$23,0))+'Input| Projects'!$AA747*INDEX('Input| Escalations'!$H$35:$N$35,MATCH('Calc| Project Costs'!P$9,'Input| Escalations'!$H$23:$N$23,0))+1</f>
        <v>1</v>
      </c>
      <c r="Q747" s="192">
        <f>'Input| Projects'!$Y747*INDEX('Input| Escalations'!$H$33:$N$33,MATCH('Calc| Project Costs'!Q$9,'Input| Escalations'!$H$23:$N$23,0))+'Input| Projects'!$Z747*INDEX('Input| Escalations'!$H$34:$N$34,MATCH('Calc| Project Costs'!Q$9,'Input| Escalations'!$H$23:$N$23,0))+'Input| Projects'!$AA747*INDEX('Input| Escalations'!$H$35:$N$35,MATCH('Calc| Project Costs'!Q$9,'Input| Escalations'!$H$23:$N$23,0))+1</f>
        <v>1</v>
      </c>
      <c r="R747" s="192">
        <f>'Input| Projects'!$Y747*INDEX('Input| Escalations'!$H$33:$N$33,MATCH('Calc| Project Costs'!R$9,'Input| Escalations'!$H$23:$N$23,0))+'Input| Projects'!$Z747*INDEX('Input| Escalations'!$H$34:$N$34,MATCH('Calc| Project Costs'!R$9,'Input| Escalations'!$H$23:$N$23,0))+'Input| Projects'!$AA747*INDEX('Input| Escalations'!$H$35:$N$35,MATCH('Calc| Project Costs'!R$9,'Input| Escalations'!$H$23:$N$23,0))+1</f>
        <v>1</v>
      </c>
      <c r="S747" s="192">
        <f>'Input| Projects'!$Y747*INDEX('Input| Escalations'!$H$33:$N$33,MATCH('Calc| Project Costs'!S$9,'Input| Escalations'!$H$23:$N$23,0))+'Input| Projects'!$Z747*INDEX('Input| Escalations'!$H$34:$N$34,MATCH('Calc| Project Costs'!S$9,'Input| Escalations'!$H$23:$N$23,0))+'Input| Projects'!$AA747*INDEX('Input| Escalations'!$H$35:$N$35,MATCH('Calc| Project Costs'!S$9,'Input| Escalations'!$H$23:$N$23,0))+1</f>
        <v>1</v>
      </c>
      <c r="T747" s="192">
        <f>'Input| Projects'!$Y747*INDEX('Input| Escalations'!$H$33:$N$33,MATCH('Calc| Project Costs'!T$9,'Input| Escalations'!$H$23:$N$23,0))+'Input| Projects'!$Z747*INDEX('Input| Escalations'!$H$34:$N$34,MATCH('Calc| Project Costs'!T$9,'Input| Escalations'!$H$23:$N$23,0))+'Input| Projects'!$AA747*INDEX('Input| Escalations'!$H$35:$N$35,MATCH('Calc| Project Costs'!T$9,'Input| Escalations'!$H$23:$N$23,0))+1</f>
        <v>1</v>
      </c>
      <c r="U747" s="106"/>
      <c r="V747" s="186">
        <f t="shared" si="358"/>
        <v>0</v>
      </c>
      <c r="W747" s="186">
        <f t="shared" si="359"/>
        <v>0</v>
      </c>
      <c r="X747" s="186">
        <f t="shared" si="360"/>
        <v>0</v>
      </c>
      <c r="Y747" s="186">
        <f t="shared" si="336"/>
        <v>0</v>
      </c>
      <c r="Z747" s="186">
        <f t="shared" si="337"/>
        <v>0</v>
      </c>
      <c r="AA747" s="186">
        <f t="shared" si="338"/>
        <v>0</v>
      </c>
      <c r="AB747" s="186">
        <f t="shared" si="339"/>
        <v>0</v>
      </c>
      <c r="AC747" s="106"/>
      <c r="AD747" s="186">
        <f>'Input| Projects'!Q747*N747*'Input| Escalations'!$K$19</f>
        <v>0</v>
      </c>
      <c r="AE747" s="186">
        <f>'Input| Projects'!R747*O747*'Input| Escalations'!$K$19</f>
        <v>0</v>
      </c>
      <c r="AF747" s="186">
        <f>'Input| Projects'!S747*P747*'Input| Escalations'!$K$19</f>
        <v>0</v>
      </c>
      <c r="AG747" s="186">
        <f>'Input| Projects'!T747*Q747*'Input| Escalations'!$K$19</f>
        <v>0</v>
      </c>
      <c r="AH747" s="186">
        <f>'Input| Projects'!U747*R747*'Input| Escalations'!$K$19</f>
        <v>0</v>
      </c>
      <c r="AI747" s="186">
        <f>'Input| Projects'!V747*S747*'Input| Escalations'!$K$19</f>
        <v>0</v>
      </c>
      <c r="AJ747" s="186">
        <f>'Input| Projects'!W747*T747*'Input| Escalations'!$K$19</f>
        <v>0</v>
      </c>
      <c r="AK747" s="106"/>
      <c r="AL747" s="186" t="str">
        <f>IFERROR(IF('Input| Overheads'!$C$42="Direct costs",SUMPRODUCT(--('Input| Projects'!$AC747="Yes"),'Calc| Overheads Allocation'!C$8,'Calc| Project Costs'!V747),IF('Input| Overheads'!$C$42="Internal labour",SUMPRODUCT(--('Input| Projects'!$AC747="Yes"),'Calc| Overheads Allocation'!C$8,'Calc| Project Costs'!V747,'Input| Projects'!$Y747),IF('Input| Overheads'!$C$42="DNSP defined",SUMPRODUCT(--('Input| Projects'!$AC747="Yes"),'Calc| Overheads Allocation'!C$61,'Input| Projects'!$AF747),""))),"")</f>
        <v/>
      </c>
      <c r="AM747" s="186" t="str">
        <f>IFERROR(IF('Input| Overheads'!$C$42="Direct costs",SUMPRODUCT(--('Input| Projects'!$AC747="Yes"),'Calc| Overheads Allocation'!D$8,'Calc| Project Costs'!W747),IF('Input| Overheads'!$C$42="Internal labour",SUMPRODUCT(--('Input| Projects'!$AC747="Yes"),'Calc| Overheads Allocation'!D$8,'Calc| Project Costs'!W747,'Input| Projects'!$Y747),IF('Input| Overheads'!$C$42="DNSP defined",SUMPRODUCT(--('Input| Projects'!$AC747="Yes"),'Calc| Overheads Allocation'!D$61,'Input| Projects'!$AF747),""))),"")</f>
        <v/>
      </c>
      <c r="AN747" s="186" t="str">
        <f>IFERROR(IF('Input| Overheads'!$C$42="Direct costs",SUMPRODUCT(--('Input| Projects'!$AC747="Yes"),'Calc| Overheads Allocation'!E$8,'Calc| Project Costs'!X747),IF('Input| Overheads'!$C$42="Internal labour",SUMPRODUCT(--('Input| Projects'!$AC747="Yes"),'Calc| Overheads Allocation'!E$8,'Calc| Project Costs'!X747,'Input| Projects'!$Y747),IF('Input| Overheads'!$C$42="DNSP defined",SUMPRODUCT(--('Input| Projects'!$AC747="Yes"),'Calc| Overheads Allocation'!E$61,'Input| Projects'!$AF747),""))),"")</f>
        <v/>
      </c>
      <c r="AO747" s="186" t="str">
        <f>IFERROR(IF('Input| Overheads'!$C$42="Direct costs",SUMPRODUCT(--('Input| Projects'!$AC747="Yes"),'Calc| Overheads Allocation'!F$8,'Calc| Project Costs'!Y747),IF('Input| Overheads'!$C$42="Internal labour",SUMPRODUCT(--('Input| Projects'!$AC747="Yes"),'Calc| Overheads Allocation'!F$8,'Calc| Project Costs'!Y747,'Input| Projects'!$Y747),IF('Input| Overheads'!$C$42="DNSP defined",SUMPRODUCT(--('Input| Projects'!$AC747="Yes"),'Calc| Overheads Allocation'!F$61,'Input| Projects'!$AF747),""))),"")</f>
        <v/>
      </c>
      <c r="AP747" s="186" t="str">
        <f>IFERROR(IF('Input| Overheads'!$C$42="Direct costs",SUMPRODUCT(--('Input| Projects'!$AC747="Yes"),'Calc| Overheads Allocation'!G$8,'Calc| Project Costs'!Z747),IF('Input| Overheads'!$C$42="Internal labour",SUMPRODUCT(--('Input| Projects'!$AC747="Yes"),'Calc| Overheads Allocation'!G$8,'Calc| Project Costs'!Z747,'Input| Projects'!$Y747),IF('Input| Overheads'!$C$42="DNSP defined",SUMPRODUCT(--('Input| Projects'!$AC747="Yes"),'Calc| Overheads Allocation'!G$61,'Input| Projects'!$AF747),""))),"")</f>
        <v/>
      </c>
      <c r="AQ747" s="186" t="str">
        <f>IFERROR(IF('Input| Overheads'!$C$42="Direct costs",SUMPRODUCT(--('Input| Projects'!$AC747="Yes"),'Calc| Overheads Allocation'!H$8,'Calc| Project Costs'!AA747),IF('Input| Overheads'!$C$42="Internal labour",SUMPRODUCT(--('Input| Projects'!$AC747="Yes"),'Calc| Overheads Allocation'!H$8,'Calc| Project Costs'!AA747,'Input| Projects'!$Y747),IF('Input| Overheads'!$C$42="DNSP defined",SUMPRODUCT(--('Input| Projects'!$AC747="Yes"),'Calc| Overheads Allocation'!H$61,'Input| Projects'!$AF747),""))),"")</f>
        <v/>
      </c>
      <c r="AR747" s="186" t="str">
        <f>IFERROR(IF('Input| Overheads'!$C$42="Direct costs",SUMPRODUCT(--('Input| Projects'!$AC747="Yes"),'Calc| Overheads Allocation'!I$8,'Calc| Project Costs'!AB747),IF('Input| Overheads'!$C$42="Internal labour",SUMPRODUCT(--('Input| Projects'!$AC747="Yes"),'Calc| Overheads Allocation'!I$8,'Calc| Project Costs'!AB747,'Input| Projects'!$Y747),IF('Input| Overheads'!$C$42="DNSP defined",SUMPRODUCT(--('Input| Projects'!$AC747="Yes"),'Calc| Overheads Allocation'!I$61,'Input| Projects'!$AF747),""))),"")</f>
        <v/>
      </c>
      <c r="AS747" s="106"/>
      <c r="AT747" s="186" t="str">
        <f>IFERROR(IF('Input| Overheads'!$C$42="Direct costs",SUMPRODUCT(--('Input| Projects'!$AD747="Yes"),'Calc| Overheads Allocation'!C$9,'Calc| Project Costs'!V747),IF('Input| Overheads'!$C$42="Internal labour",SUMPRODUCT(--('Input| Projects'!$AD747="Yes"),'Calc| Overheads Allocation'!C$9,'Calc| Project Costs'!V747,'Input| Projects'!$Y747),IF('Input| Overheads'!$C$42="DNSP defined",SUMPRODUCT(--('Input| Projects'!$AD747="Yes"),'Calc| Overheads Allocation'!C$62,'Input| Projects'!$AG747),""))),"")</f>
        <v/>
      </c>
      <c r="AU747" s="186" t="str">
        <f>IFERROR(IF('Input| Overheads'!$C$42="Direct costs",SUMPRODUCT(--('Input| Projects'!$AD747="Yes"),'Calc| Overheads Allocation'!D$9,'Calc| Project Costs'!W747),IF('Input| Overheads'!$C$42="Internal labour",SUMPRODUCT(--('Input| Projects'!$AD747="Yes"),'Calc| Overheads Allocation'!D$9,'Calc| Project Costs'!W747,'Input| Projects'!$Y747),IF('Input| Overheads'!$C$42="DNSP defined",SUMPRODUCT(--('Input| Projects'!$AD747="Yes"),'Calc| Overheads Allocation'!D$62,'Input| Projects'!$AG747),""))),"")</f>
        <v/>
      </c>
      <c r="AV747" s="186" t="str">
        <f>IFERROR(IF('Input| Overheads'!$C$42="Direct costs",SUMPRODUCT(--('Input| Projects'!$AD747="Yes"),'Calc| Overheads Allocation'!E$9,'Calc| Project Costs'!X747),IF('Input| Overheads'!$C$42="Internal labour",SUMPRODUCT(--('Input| Projects'!$AD747="Yes"),'Calc| Overheads Allocation'!E$9,'Calc| Project Costs'!X747,'Input| Projects'!$Y747),IF('Input| Overheads'!$C$42="DNSP defined",SUMPRODUCT(--('Input| Projects'!$AD747="Yes"),'Calc| Overheads Allocation'!E$62,'Input| Projects'!$AG747),""))),"")</f>
        <v/>
      </c>
      <c r="AW747" s="186" t="str">
        <f>IFERROR(IF('Input| Overheads'!$C$42="Direct costs",SUMPRODUCT(--('Input| Projects'!$AD747="Yes"),'Calc| Overheads Allocation'!F$9,'Calc| Project Costs'!Y747),IF('Input| Overheads'!$C$42="Internal labour",SUMPRODUCT(--('Input| Projects'!$AD747="Yes"),'Calc| Overheads Allocation'!F$9,'Calc| Project Costs'!Y747,'Input| Projects'!$Y747),IF('Input| Overheads'!$C$42="DNSP defined",SUMPRODUCT(--('Input| Projects'!$AD747="Yes"),'Calc| Overheads Allocation'!F$62,'Input| Projects'!$AG747),""))),"")</f>
        <v/>
      </c>
      <c r="AX747" s="186" t="str">
        <f>IFERROR(IF('Input| Overheads'!$C$42="Direct costs",SUMPRODUCT(--('Input| Projects'!$AD747="Yes"),'Calc| Overheads Allocation'!G$9,'Calc| Project Costs'!Z747),IF('Input| Overheads'!$C$42="Internal labour",SUMPRODUCT(--('Input| Projects'!$AD747="Yes"),'Calc| Overheads Allocation'!G$9,'Calc| Project Costs'!Z747,'Input| Projects'!$Y747),IF('Input| Overheads'!$C$42="DNSP defined",SUMPRODUCT(--('Input| Projects'!$AD747="Yes"),'Calc| Overheads Allocation'!G$62,'Input| Projects'!$AG747),""))),"")</f>
        <v/>
      </c>
      <c r="AY747" s="186" t="str">
        <f>IFERROR(IF('Input| Overheads'!$C$42="Direct costs",SUMPRODUCT(--('Input| Projects'!$AD747="Yes"),'Calc| Overheads Allocation'!H$9,'Calc| Project Costs'!AA747),IF('Input| Overheads'!$C$42="Internal labour",SUMPRODUCT(--('Input| Projects'!$AD747="Yes"),'Calc| Overheads Allocation'!H$9,'Calc| Project Costs'!AA747,'Input| Projects'!$Y747),IF('Input| Overheads'!$C$42="DNSP defined",SUMPRODUCT(--('Input| Projects'!$AD747="Yes"),'Calc| Overheads Allocation'!H$62,'Input| Projects'!$AG747),""))),"")</f>
        <v/>
      </c>
      <c r="AZ747" s="186" t="str">
        <f>IFERROR(IF('Input| Overheads'!$C$42="Direct costs",SUMPRODUCT(--('Input| Projects'!$AD747="Yes"),'Calc| Overheads Allocation'!I$9,'Calc| Project Costs'!AB747),IF('Input| Overheads'!$C$42="Internal labour",SUMPRODUCT(--('Input| Projects'!$AD747="Yes"),'Calc| Overheads Allocation'!I$9,'Calc| Project Costs'!AB747,'Input| Projects'!$Y747),IF('Input| Overheads'!$C$42="DNSP defined",SUMPRODUCT(--('Input| Projects'!$AD747="Yes"),'Calc| Overheads Allocation'!I$62,'Input| Projects'!$AG747),""))),"")</f>
        <v/>
      </c>
      <c r="BA747" s="106"/>
      <c r="BB747" s="186">
        <f t="shared" si="361"/>
        <v>0</v>
      </c>
      <c r="BC747" s="186">
        <f t="shared" si="362"/>
        <v>0</v>
      </c>
      <c r="BD747" s="186">
        <f t="shared" si="363"/>
        <v>0</v>
      </c>
      <c r="BE747" s="186">
        <f t="shared" si="340"/>
        <v>0</v>
      </c>
      <c r="BF747" s="186">
        <f t="shared" si="341"/>
        <v>0</v>
      </c>
      <c r="BG747" s="186">
        <f t="shared" si="342"/>
        <v>0</v>
      </c>
      <c r="BH747" s="186">
        <f t="shared" si="343"/>
        <v>0</v>
      </c>
      <c r="BI747" s="97"/>
      <c r="BJ747" s="186" t="str">
        <f t="shared" si="344"/>
        <v/>
      </c>
      <c r="BK747" s="186" t="str">
        <f t="shared" si="345"/>
        <v/>
      </c>
      <c r="BL747" s="186" t="str">
        <f t="shared" si="346"/>
        <v/>
      </c>
      <c r="BM747" s="186" t="str">
        <f t="shared" si="347"/>
        <v/>
      </c>
      <c r="BN747" s="186" t="str">
        <f t="shared" si="348"/>
        <v/>
      </c>
      <c r="BO747" s="186" t="str">
        <f t="shared" si="349"/>
        <v/>
      </c>
      <c r="BP747" s="186" t="str">
        <f t="shared" si="350"/>
        <v/>
      </c>
      <c r="BQ747" s="97"/>
      <c r="BR747" s="186">
        <f t="shared" si="351"/>
        <v>0</v>
      </c>
      <c r="BS747" s="186">
        <f t="shared" si="352"/>
        <v>0</v>
      </c>
      <c r="BT747" s="222">
        <f t="shared" si="353"/>
        <v>0</v>
      </c>
      <c r="BU747" s="222">
        <f t="shared" si="354"/>
        <v>0</v>
      </c>
      <c r="BV747" s="222">
        <f t="shared" si="355"/>
        <v>0</v>
      </c>
      <c r="BW747" s="222">
        <f t="shared" si="356"/>
        <v>0</v>
      </c>
      <c r="BX747" s="222">
        <f t="shared" si="357"/>
        <v>0</v>
      </c>
      <c r="BY747" s="106"/>
      <c r="BZ747" s="197" t="str">
        <f>IF(SUMIF('Input| Projects'!$AS$8:$CP$8,"Dx",'Input| Projects'!$AS747:$CP747)=0,"",SUMIF('Input| Projects'!$AS$8:$CP$8,"Dx",'Input| Projects'!$AS747:$CP747))</f>
        <v/>
      </c>
      <c r="CA747" s="197" t="str">
        <f>IF(SUMIF('Input| Projects'!$AS$8:$CP$8,"Tx",'Input| Projects'!$AS747:$CP747)=0,"",SUMIF('Input| Projects'!$AS$8:$CP$8,"Tx",'Input| Projects'!$AS747:$CP747))</f>
        <v/>
      </c>
      <c r="CB747" s="150" t="str">
        <f t="shared" si="364"/>
        <v/>
      </c>
    </row>
    <row r="748" spans="2:80" x14ac:dyDescent="0.2">
      <c r="B748" s="201">
        <f>IFERROR('Input| Projects'!B748,"")</f>
        <v>739</v>
      </c>
      <c r="C748" s="42" t="str">
        <f>IFERROR(IF('Input| Projects'!C748="","",'Input| Projects'!C748),"")</f>
        <v/>
      </c>
      <c r="D748" s="42" t="str">
        <f>IFERROR(IF('Input| Projects'!D748="","",'Input| Projects'!D748),"")</f>
        <v/>
      </c>
      <c r="E748" s="104"/>
      <c r="F748" s="190">
        <f>IFERROR('Input| Projects'!I748*'Input| Escalations'!$K$19,"")</f>
        <v>0</v>
      </c>
      <c r="G748" s="190">
        <f>IFERROR('Input| Projects'!J748*'Input| Escalations'!$K$19,"")</f>
        <v>0</v>
      </c>
      <c r="H748" s="190">
        <f>IFERROR('Input| Projects'!K748*'Input| Escalations'!$K$19,"")</f>
        <v>0</v>
      </c>
      <c r="I748" s="190">
        <f>IFERROR('Input| Projects'!L748*'Input| Escalations'!$K$19,"")</f>
        <v>0</v>
      </c>
      <c r="J748" s="190">
        <f>IFERROR('Input| Projects'!M748*'Input| Escalations'!$K$19,"")</f>
        <v>0</v>
      </c>
      <c r="K748" s="190">
        <f>IFERROR('Input| Projects'!N748*'Input| Escalations'!$K$19,"")</f>
        <v>0</v>
      </c>
      <c r="L748" s="190">
        <f>IFERROR('Input| Projects'!O748*'Input| Escalations'!$K$19,"")</f>
        <v>0</v>
      </c>
      <c r="M748" s="150" t="str">
        <f>IF(ABS(SUM(F748:L748)-(SUM('Input| Projects'!I748:O748)*'Input| Escalations'!$K$19))&lt;0.0000001,"",1)</f>
        <v/>
      </c>
      <c r="N748" s="192">
        <f>'Input| Projects'!$Y748*INDEX('Input| Escalations'!$H$33:$N$33,MATCH('Calc| Project Costs'!N$9,'Input| Escalations'!$H$23:$N$23,0))+'Input| Projects'!$Z748*INDEX('Input| Escalations'!$H$34:$N$34,MATCH('Calc| Project Costs'!N$9,'Input| Escalations'!$H$23:$N$23,0))+'Input| Projects'!$AA748*INDEX('Input| Escalations'!$H$35:$N$35,MATCH('Calc| Project Costs'!N$9,'Input| Escalations'!$H$23:$N$23,0))+1</f>
        <v>1</v>
      </c>
      <c r="O748" s="192">
        <f>'Input| Projects'!$Y748*INDEX('Input| Escalations'!$H$33:$N$33,MATCH('Calc| Project Costs'!O$9,'Input| Escalations'!$H$23:$N$23,0))+'Input| Projects'!$Z748*INDEX('Input| Escalations'!$H$34:$N$34,MATCH('Calc| Project Costs'!O$9,'Input| Escalations'!$H$23:$N$23,0))+'Input| Projects'!$AA748*INDEX('Input| Escalations'!$H$35:$N$35,MATCH('Calc| Project Costs'!O$9,'Input| Escalations'!$H$23:$N$23,0))+1</f>
        <v>1</v>
      </c>
      <c r="P748" s="192">
        <f>'Input| Projects'!$Y748*INDEX('Input| Escalations'!$H$33:$N$33,MATCH('Calc| Project Costs'!P$9,'Input| Escalations'!$H$23:$N$23,0))+'Input| Projects'!$Z748*INDEX('Input| Escalations'!$H$34:$N$34,MATCH('Calc| Project Costs'!P$9,'Input| Escalations'!$H$23:$N$23,0))+'Input| Projects'!$AA748*INDEX('Input| Escalations'!$H$35:$N$35,MATCH('Calc| Project Costs'!P$9,'Input| Escalations'!$H$23:$N$23,0))+1</f>
        <v>1</v>
      </c>
      <c r="Q748" s="192">
        <f>'Input| Projects'!$Y748*INDEX('Input| Escalations'!$H$33:$N$33,MATCH('Calc| Project Costs'!Q$9,'Input| Escalations'!$H$23:$N$23,0))+'Input| Projects'!$Z748*INDEX('Input| Escalations'!$H$34:$N$34,MATCH('Calc| Project Costs'!Q$9,'Input| Escalations'!$H$23:$N$23,0))+'Input| Projects'!$AA748*INDEX('Input| Escalations'!$H$35:$N$35,MATCH('Calc| Project Costs'!Q$9,'Input| Escalations'!$H$23:$N$23,0))+1</f>
        <v>1</v>
      </c>
      <c r="R748" s="192">
        <f>'Input| Projects'!$Y748*INDEX('Input| Escalations'!$H$33:$N$33,MATCH('Calc| Project Costs'!R$9,'Input| Escalations'!$H$23:$N$23,0))+'Input| Projects'!$Z748*INDEX('Input| Escalations'!$H$34:$N$34,MATCH('Calc| Project Costs'!R$9,'Input| Escalations'!$H$23:$N$23,0))+'Input| Projects'!$AA748*INDEX('Input| Escalations'!$H$35:$N$35,MATCH('Calc| Project Costs'!R$9,'Input| Escalations'!$H$23:$N$23,0))+1</f>
        <v>1</v>
      </c>
      <c r="S748" s="192">
        <f>'Input| Projects'!$Y748*INDEX('Input| Escalations'!$H$33:$N$33,MATCH('Calc| Project Costs'!S$9,'Input| Escalations'!$H$23:$N$23,0))+'Input| Projects'!$Z748*INDEX('Input| Escalations'!$H$34:$N$34,MATCH('Calc| Project Costs'!S$9,'Input| Escalations'!$H$23:$N$23,0))+'Input| Projects'!$AA748*INDEX('Input| Escalations'!$H$35:$N$35,MATCH('Calc| Project Costs'!S$9,'Input| Escalations'!$H$23:$N$23,0))+1</f>
        <v>1</v>
      </c>
      <c r="T748" s="192">
        <f>'Input| Projects'!$Y748*INDEX('Input| Escalations'!$H$33:$N$33,MATCH('Calc| Project Costs'!T$9,'Input| Escalations'!$H$23:$N$23,0))+'Input| Projects'!$Z748*INDEX('Input| Escalations'!$H$34:$N$34,MATCH('Calc| Project Costs'!T$9,'Input| Escalations'!$H$23:$N$23,0))+'Input| Projects'!$AA748*INDEX('Input| Escalations'!$H$35:$N$35,MATCH('Calc| Project Costs'!T$9,'Input| Escalations'!$H$23:$N$23,0))+1</f>
        <v>1</v>
      </c>
      <c r="U748" s="106"/>
      <c r="V748" s="186">
        <f t="shared" si="358"/>
        <v>0</v>
      </c>
      <c r="W748" s="186">
        <f t="shared" si="359"/>
        <v>0</v>
      </c>
      <c r="X748" s="186">
        <f t="shared" si="360"/>
        <v>0</v>
      </c>
      <c r="Y748" s="186">
        <f t="shared" si="336"/>
        <v>0</v>
      </c>
      <c r="Z748" s="186">
        <f t="shared" si="337"/>
        <v>0</v>
      </c>
      <c r="AA748" s="186">
        <f t="shared" si="338"/>
        <v>0</v>
      </c>
      <c r="AB748" s="186">
        <f t="shared" si="339"/>
        <v>0</v>
      </c>
      <c r="AC748" s="106"/>
      <c r="AD748" s="186">
        <f>'Input| Projects'!Q748*N748*'Input| Escalations'!$K$19</f>
        <v>0</v>
      </c>
      <c r="AE748" s="186">
        <f>'Input| Projects'!R748*O748*'Input| Escalations'!$K$19</f>
        <v>0</v>
      </c>
      <c r="AF748" s="186">
        <f>'Input| Projects'!S748*P748*'Input| Escalations'!$K$19</f>
        <v>0</v>
      </c>
      <c r="AG748" s="186">
        <f>'Input| Projects'!T748*Q748*'Input| Escalations'!$K$19</f>
        <v>0</v>
      </c>
      <c r="AH748" s="186">
        <f>'Input| Projects'!U748*R748*'Input| Escalations'!$K$19</f>
        <v>0</v>
      </c>
      <c r="AI748" s="186">
        <f>'Input| Projects'!V748*S748*'Input| Escalations'!$K$19</f>
        <v>0</v>
      </c>
      <c r="AJ748" s="186">
        <f>'Input| Projects'!W748*T748*'Input| Escalations'!$K$19</f>
        <v>0</v>
      </c>
      <c r="AK748" s="106"/>
      <c r="AL748" s="186" t="str">
        <f>IFERROR(IF('Input| Overheads'!$C$42="Direct costs",SUMPRODUCT(--('Input| Projects'!$AC748="Yes"),'Calc| Overheads Allocation'!C$8,'Calc| Project Costs'!V748),IF('Input| Overheads'!$C$42="Internal labour",SUMPRODUCT(--('Input| Projects'!$AC748="Yes"),'Calc| Overheads Allocation'!C$8,'Calc| Project Costs'!V748,'Input| Projects'!$Y748),IF('Input| Overheads'!$C$42="DNSP defined",SUMPRODUCT(--('Input| Projects'!$AC748="Yes"),'Calc| Overheads Allocation'!C$61,'Input| Projects'!$AF748),""))),"")</f>
        <v/>
      </c>
      <c r="AM748" s="186" t="str">
        <f>IFERROR(IF('Input| Overheads'!$C$42="Direct costs",SUMPRODUCT(--('Input| Projects'!$AC748="Yes"),'Calc| Overheads Allocation'!D$8,'Calc| Project Costs'!W748),IF('Input| Overheads'!$C$42="Internal labour",SUMPRODUCT(--('Input| Projects'!$AC748="Yes"),'Calc| Overheads Allocation'!D$8,'Calc| Project Costs'!W748,'Input| Projects'!$Y748),IF('Input| Overheads'!$C$42="DNSP defined",SUMPRODUCT(--('Input| Projects'!$AC748="Yes"),'Calc| Overheads Allocation'!D$61,'Input| Projects'!$AF748),""))),"")</f>
        <v/>
      </c>
      <c r="AN748" s="186" t="str">
        <f>IFERROR(IF('Input| Overheads'!$C$42="Direct costs",SUMPRODUCT(--('Input| Projects'!$AC748="Yes"),'Calc| Overheads Allocation'!E$8,'Calc| Project Costs'!X748),IF('Input| Overheads'!$C$42="Internal labour",SUMPRODUCT(--('Input| Projects'!$AC748="Yes"),'Calc| Overheads Allocation'!E$8,'Calc| Project Costs'!X748,'Input| Projects'!$Y748),IF('Input| Overheads'!$C$42="DNSP defined",SUMPRODUCT(--('Input| Projects'!$AC748="Yes"),'Calc| Overheads Allocation'!E$61,'Input| Projects'!$AF748),""))),"")</f>
        <v/>
      </c>
      <c r="AO748" s="186" t="str">
        <f>IFERROR(IF('Input| Overheads'!$C$42="Direct costs",SUMPRODUCT(--('Input| Projects'!$AC748="Yes"),'Calc| Overheads Allocation'!F$8,'Calc| Project Costs'!Y748),IF('Input| Overheads'!$C$42="Internal labour",SUMPRODUCT(--('Input| Projects'!$AC748="Yes"),'Calc| Overheads Allocation'!F$8,'Calc| Project Costs'!Y748,'Input| Projects'!$Y748),IF('Input| Overheads'!$C$42="DNSP defined",SUMPRODUCT(--('Input| Projects'!$AC748="Yes"),'Calc| Overheads Allocation'!F$61,'Input| Projects'!$AF748),""))),"")</f>
        <v/>
      </c>
      <c r="AP748" s="186" t="str">
        <f>IFERROR(IF('Input| Overheads'!$C$42="Direct costs",SUMPRODUCT(--('Input| Projects'!$AC748="Yes"),'Calc| Overheads Allocation'!G$8,'Calc| Project Costs'!Z748),IF('Input| Overheads'!$C$42="Internal labour",SUMPRODUCT(--('Input| Projects'!$AC748="Yes"),'Calc| Overheads Allocation'!G$8,'Calc| Project Costs'!Z748,'Input| Projects'!$Y748),IF('Input| Overheads'!$C$42="DNSP defined",SUMPRODUCT(--('Input| Projects'!$AC748="Yes"),'Calc| Overheads Allocation'!G$61,'Input| Projects'!$AF748),""))),"")</f>
        <v/>
      </c>
      <c r="AQ748" s="186" t="str">
        <f>IFERROR(IF('Input| Overheads'!$C$42="Direct costs",SUMPRODUCT(--('Input| Projects'!$AC748="Yes"),'Calc| Overheads Allocation'!H$8,'Calc| Project Costs'!AA748),IF('Input| Overheads'!$C$42="Internal labour",SUMPRODUCT(--('Input| Projects'!$AC748="Yes"),'Calc| Overheads Allocation'!H$8,'Calc| Project Costs'!AA748,'Input| Projects'!$Y748),IF('Input| Overheads'!$C$42="DNSP defined",SUMPRODUCT(--('Input| Projects'!$AC748="Yes"),'Calc| Overheads Allocation'!H$61,'Input| Projects'!$AF748),""))),"")</f>
        <v/>
      </c>
      <c r="AR748" s="186" t="str">
        <f>IFERROR(IF('Input| Overheads'!$C$42="Direct costs",SUMPRODUCT(--('Input| Projects'!$AC748="Yes"),'Calc| Overheads Allocation'!I$8,'Calc| Project Costs'!AB748),IF('Input| Overheads'!$C$42="Internal labour",SUMPRODUCT(--('Input| Projects'!$AC748="Yes"),'Calc| Overheads Allocation'!I$8,'Calc| Project Costs'!AB748,'Input| Projects'!$Y748),IF('Input| Overheads'!$C$42="DNSP defined",SUMPRODUCT(--('Input| Projects'!$AC748="Yes"),'Calc| Overheads Allocation'!I$61,'Input| Projects'!$AF748),""))),"")</f>
        <v/>
      </c>
      <c r="AS748" s="106"/>
      <c r="AT748" s="186" t="str">
        <f>IFERROR(IF('Input| Overheads'!$C$42="Direct costs",SUMPRODUCT(--('Input| Projects'!$AD748="Yes"),'Calc| Overheads Allocation'!C$9,'Calc| Project Costs'!V748),IF('Input| Overheads'!$C$42="Internal labour",SUMPRODUCT(--('Input| Projects'!$AD748="Yes"),'Calc| Overheads Allocation'!C$9,'Calc| Project Costs'!V748,'Input| Projects'!$Y748),IF('Input| Overheads'!$C$42="DNSP defined",SUMPRODUCT(--('Input| Projects'!$AD748="Yes"),'Calc| Overheads Allocation'!C$62,'Input| Projects'!$AG748),""))),"")</f>
        <v/>
      </c>
      <c r="AU748" s="186" t="str">
        <f>IFERROR(IF('Input| Overheads'!$C$42="Direct costs",SUMPRODUCT(--('Input| Projects'!$AD748="Yes"),'Calc| Overheads Allocation'!D$9,'Calc| Project Costs'!W748),IF('Input| Overheads'!$C$42="Internal labour",SUMPRODUCT(--('Input| Projects'!$AD748="Yes"),'Calc| Overheads Allocation'!D$9,'Calc| Project Costs'!W748,'Input| Projects'!$Y748),IF('Input| Overheads'!$C$42="DNSP defined",SUMPRODUCT(--('Input| Projects'!$AD748="Yes"),'Calc| Overheads Allocation'!D$62,'Input| Projects'!$AG748),""))),"")</f>
        <v/>
      </c>
      <c r="AV748" s="186" t="str">
        <f>IFERROR(IF('Input| Overheads'!$C$42="Direct costs",SUMPRODUCT(--('Input| Projects'!$AD748="Yes"),'Calc| Overheads Allocation'!E$9,'Calc| Project Costs'!X748),IF('Input| Overheads'!$C$42="Internal labour",SUMPRODUCT(--('Input| Projects'!$AD748="Yes"),'Calc| Overheads Allocation'!E$9,'Calc| Project Costs'!X748,'Input| Projects'!$Y748),IF('Input| Overheads'!$C$42="DNSP defined",SUMPRODUCT(--('Input| Projects'!$AD748="Yes"),'Calc| Overheads Allocation'!E$62,'Input| Projects'!$AG748),""))),"")</f>
        <v/>
      </c>
      <c r="AW748" s="186" t="str">
        <f>IFERROR(IF('Input| Overheads'!$C$42="Direct costs",SUMPRODUCT(--('Input| Projects'!$AD748="Yes"),'Calc| Overheads Allocation'!F$9,'Calc| Project Costs'!Y748),IF('Input| Overheads'!$C$42="Internal labour",SUMPRODUCT(--('Input| Projects'!$AD748="Yes"),'Calc| Overheads Allocation'!F$9,'Calc| Project Costs'!Y748,'Input| Projects'!$Y748),IF('Input| Overheads'!$C$42="DNSP defined",SUMPRODUCT(--('Input| Projects'!$AD748="Yes"),'Calc| Overheads Allocation'!F$62,'Input| Projects'!$AG748),""))),"")</f>
        <v/>
      </c>
      <c r="AX748" s="186" t="str">
        <f>IFERROR(IF('Input| Overheads'!$C$42="Direct costs",SUMPRODUCT(--('Input| Projects'!$AD748="Yes"),'Calc| Overheads Allocation'!G$9,'Calc| Project Costs'!Z748),IF('Input| Overheads'!$C$42="Internal labour",SUMPRODUCT(--('Input| Projects'!$AD748="Yes"),'Calc| Overheads Allocation'!G$9,'Calc| Project Costs'!Z748,'Input| Projects'!$Y748),IF('Input| Overheads'!$C$42="DNSP defined",SUMPRODUCT(--('Input| Projects'!$AD748="Yes"),'Calc| Overheads Allocation'!G$62,'Input| Projects'!$AG748),""))),"")</f>
        <v/>
      </c>
      <c r="AY748" s="186" t="str">
        <f>IFERROR(IF('Input| Overheads'!$C$42="Direct costs",SUMPRODUCT(--('Input| Projects'!$AD748="Yes"),'Calc| Overheads Allocation'!H$9,'Calc| Project Costs'!AA748),IF('Input| Overheads'!$C$42="Internal labour",SUMPRODUCT(--('Input| Projects'!$AD748="Yes"),'Calc| Overheads Allocation'!H$9,'Calc| Project Costs'!AA748,'Input| Projects'!$Y748),IF('Input| Overheads'!$C$42="DNSP defined",SUMPRODUCT(--('Input| Projects'!$AD748="Yes"),'Calc| Overheads Allocation'!H$62,'Input| Projects'!$AG748),""))),"")</f>
        <v/>
      </c>
      <c r="AZ748" s="186" t="str">
        <f>IFERROR(IF('Input| Overheads'!$C$42="Direct costs",SUMPRODUCT(--('Input| Projects'!$AD748="Yes"),'Calc| Overheads Allocation'!I$9,'Calc| Project Costs'!AB748),IF('Input| Overheads'!$C$42="Internal labour",SUMPRODUCT(--('Input| Projects'!$AD748="Yes"),'Calc| Overheads Allocation'!I$9,'Calc| Project Costs'!AB748,'Input| Projects'!$Y748),IF('Input| Overheads'!$C$42="DNSP defined",SUMPRODUCT(--('Input| Projects'!$AD748="Yes"),'Calc| Overheads Allocation'!I$62,'Input| Projects'!$AG748),""))),"")</f>
        <v/>
      </c>
      <c r="BA748" s="106"/>
      <c r="BB748" s="186">
        <f t="shared" si="361"/>
        <v>0</v>
      </c>
      <c r="BC748" s="186">
        <f t="shared" si="362"/>
        <v>0</v>
      </c>
      <c r="BD748" s="186">
        <f t="shared" si="363"/>
        <v>0</v>
      </c>
      <c r="BE748" s="186">
        <f t="shared" si="340"/>
        <v>0</v>
      </c>
      <c r="BF748" s="186">
        <f t="shared" si="341"/>
        <v>0</v>
      </c>
      <c r="BG748" s="186">
        <f t="shared" si="342"/>
        <v>0</v>
      </c>
      <c r="BH748" s="186">
        <f t="shared" si="343"/>
        <v>0</v>
      </c>
      <c r="BI748" s="97"/>
      <c r="BJ748" s="186" t="str">
        <f t="shared" si="344"/>
        <v/>
      </c>
      <c r="BK748" s="186" t="str">
        <f t="shared" si="345"/>
        <v/>
      </c>
      <c r="BL748" s="186" t="str">
        <f t="shared" si="346"/>
        <v/>
      </c>
      <c r="BM748" s="186" t="str">
        <f t="shared" si="347"/>
        <v/>
      </c>
      <c r="BN748" s="186" t="str">
        <f t="shared" si="348"/>
        <v/>
      </c>
      <c r="BO748" s="186" t="str">
        <f t="shared" si="349"/>
        <v/>
      </c>
      <c r="BP748" s="186" t="str">
        <f t="shared" si="350"/>
        <v/>
      </c>
      <c r="BQ748" s="97"/>
      <c r="BR748" s="186">
        <f t="shared" si="351"/>
        <v>0</v>
      </c>
      <c r="BS748" s="186">
        <f t="shared" si="352"/>
        <v>0</v>
      </c>
      <c r="BT748" s="222">
        <f t="shared" si="353"/>
        <v>0</v>
      </c>
      <c r="BU748" s="222">
        <f t="shared" si="354"/>
        <v>0</v>
      </c>
      <c r="BV748" s="222">
        <f t="shared" si="355"/>
        <v>0</v>
      </c>
      <c r="BW748" s="222">
        <f t="shared" si="356"/>
        <v>0</v>
      </c>
      <c r="BX748" s="222">
        <f t="shared" si="357"/>
        <v>0</v>
      </c>
      <c r="BY748" s="106"/>
      <c r="BZ748" s="197" t="str">
        <f>IF(SUMIF('Input| Projects'!$AS$8:$CP$8,"Dx",'Input| Projects'!$AS748:$CP748)=0,"",SUMIF('Input| Projects'!$AS$8:$CP$8,"Dx",'Input| Projects'!$AS748:$CP748))</f>
        <v/>
      </c>
      <c r="CA748" s="197" t="str">
        <f>IF(SUMIF('Input| Projects'!$AS$8:$CP$8,"Tx",'Input| Projects'!$AS748:$CP748)=0,"",SUMIF('Input| Projects'!$AS$8:$CP$8,"Tx",'Input| Projects'!$AS748:$CP748))</f>
        <v/>
      </c>
      <c r="CB748" s="150" t="str">
        <f t="shared" si="364"/>
        <v/>
      </c>
    </row>
    <row r="749" spans="2:80" x14ac:dyDescent="0.2">
      <c r="B749" s="201">
        <f>IFERROR('Input| Projects'!B749,"")</f>
        <v>740</v>
      </c>
      <c r="C749" s="42" t="str">
        <f>IFERROR(IF('Input| Projects'!C749="","",'Input| Projects'!C749),"")</f>
        <v/>
      </c>
      <c r="D749" s="42" t="str">
        <f>IFERROR(IF('Input| Projects'!D749="","",'Input| Projects'!D749),"")</f>
        <v/>
      </c>
      <c r="E749" s="104"/>
      <c r="F749" s="190">
        <f>IFERROR('Input| Projects'!I749*'Input| Escalations'!$K$19,"")</f>
        <v>0</v>
      </c>
      <c r="G749" s="190">
        <f>IFERROR('Input| Projects'!J749*'Input| Escalations'!$K$19,"")</f>
        <v>0</v>
      </c>
      <c r="H749" s="190">
        <f>IFERROR('Input| Projects'!K749*'Input| Escalations'!$K$19,"")</f>
        <v>0</v>
      </c>
      <c r="I749" s="190">
        <f>IFERROR('Input| Projects'!L749*'Input| Escalations'!$K$19,"")</f>
        <v>0</v>
      </c>
      <c r="J749" s="190">
        <f>IFERROR('Input| Projects'!M749*'Input| Escalations'!$K$19,"")</f>
        <v>0</v>
      </c>
      <c r="K749" s="190">
        <f>IFERROR('Input| Projects'!N749*'Input| Escalations'!$K$19,"")</f>
        <v>0</v>
      </c>
      <c r="L749" s="190">
        <f>IFERROR('Input| Projects'!O749*'Input| Escalations'!$K$19,"")</f>
        <v>0</v>
      </c>
      <c r="M749" s="150" t="str">
        <f>IF(ABS(SUM(F749:L749)-(SUM('Input| Projects'!I749:O749)*'Input| Escalations'!$K$19))&lt;0.0000001,"",1)</f>
        <v/>
      </c>
      <c r="N749" s="192">
        <f>'Input| Projects'!$Y749*INDEX('Input| Escalations'!$H$33:$N$33,MATCH('Calc| Project Costs'!N$9,'Input| Escalations'!$H$23:$N$23,0))+'Input| Projects'!$Z749*INDEX('Input| Escalations'!$H$34:$N$34,MATCH('Calc| Project Costs'!N$9,'Input| Escalations'!$H$23:$N$23,0))+'Input| Projects'!$AA749*INDEX('Input| Escalations'!$H$35:$N$35,MATCH('Calc| Project Costs'!N$9,'Input| Escalations'!$H$23:$N$23,0))+1</f>
        <v>1</v>
      </c>
      <c r="O749" s="192">
        <f>'Input| Projects'!$Y749*INDEX('Input| Escalations'!$H$33:$N$33,MATCH('Calc| Project Costs'!O$9,'Input| Escalations'!$H$23:$N$23,0))+'Input| Projects'!$Z749*INDEX('Input| Escalations'!$H$34:$N$34,MATCH('Calc| Project Costs'!O$9,'Input| Escalations'!$H$23:$N$23,0))+'Input| Projects'!$AA749*INDEX('Input| Escalations'!$H$35:$N$35,MATCH('Calc| Project Costs'!O$9,'Input| Escalations'!$H$23:$N$23,0))+1</f>
        <v>1</v>
      </c>
      <c r="P749" s="192">
        <f>'Input| Projects'!$Y749*INDEX('Input| Escalations'!$H$33:$N$33,MATCH('Calc| Project Costs'!P$9,'Input| Escalations'!$H$23:$N$23,0))+'Input| Projects'!$Z749*INDEX('Input| Escalations'!$H$34:$N$34,MATCH('Calc| Project Costs'!P$9,'Input| Escalations'!$H$23:$N$23,0))+'Input| Projects'!$AA749*INDEX('Input| Escalations'!$H$35:$N$35,MATCH('Calc| Project Costs'!P$9,'Input| Escalations'!$H$23:$N$23,0))+1</f>
        <v>1</v>
      </c>
      <c r="Q749" s="192">
        <f>'Input| Projects'!$Y749*INDEX('Input| Escalations'!$H$33:$N$33,MATCH('Calc| Project Costs'!Q$9,'Input| Escalations'!$H$23:$N$23,0))+'Input| Projects'!$Z749*INDEX('Input| Escalations'!$H$34:$N$34,MATCH('Calc| Project Costs'!Q$9,'Input| Escalations'!$H$23:$N$23,0))+'Input| Projects'!$AA749*INDEX('Input| Escalations'!$H$35:$N$35,MATCH('Calc| Project Costs'!Q$9,'Input| Escalations'!$H$23:$N$23,0))+1</f>
        <v>1</v>
      </c>
      <c r="R749" s="192">
        <f>'Input| Projects'!$Y749*INDEX('Input| Escalations'!$H$33:$N$33,MATCH('Calc| Project Costs'!R$9,'Input| Escalations'!$H$23:$N$23,0))+'Input| Projects'!$Z749*INDEX('Input| Escalations'!$H$34:$N$34,MATCH('Calc| Project Costs'!R$9,'Input| Escalations'!$H$23:$N$23,0))+'Input| Projects'!$AA749*INDEX('Input| Escalations'!$H$35:$N$35,MATCH('Calc| Project Costs'!R$9,'Input| Escalations'!$H$23:$N$23,0))+1</f>
        <v>1</v>
      </c>
      <c r="S749" s="192">
        <f>'Input| Projects'!$Y749*INDEX('Input| Escalations'!$H$33:$N$33,MATCH('Calc| Project Costs'!S$9,'Input| Escalations'!$H$23:$N$23,0))+'Input| Projects'!$Z749*INDEX('Input| Escalations'!$H$34:$N$34,MATCH('Calc| Project Costs'!S$9,'Input| Escalations'!$H$23:$N$23,0))+'Input| Projects'!$AA749*INDEX('Input| Escalations'!$H$35:$N$35,MATCH('Calc| Project Costs'!S$9,'Input| Escalations'!$H$23:$N$23,0))+1</f>
        <v>1</v>
      </c>
      <c r="T749" s="192">
        <f>'Input| Projects'!$Y749*INDEX('Input| Escalations'!$H$33:$N$33,MATCH('Calc| Project Costs'!T$9,'Input| Escalations'!$H$23:$N$23,0))+'Input| Projects'!$Z749*INDEX('Input| Escalations'!$H$34:$N$34,MATCH('Calc| Project Costs'!T$9,'Input| Escalations'!$H$23:$N$23,0))+'Input| Projects'!$AA749*INDEX('Input| Escalations'!$H$35:$N$35,MATCH('Calc| Project Costs'!T$9,'Input| Escalations'!$H$23:$N$23,0))+1</f>
        <v>1</v>
      </c>
      <c r="U749" s="106"/>
      <c r="V749" s="186">
        <f t="shared" si="358"/>
        <v>0</v>
      </c>
      <c r="W749" s="186">
        <f t="shared" si="359"/>
        <v>0</v>
      </c>
      <c r="X749" s="186">
        <f t="shared" si="360"/>
        <v>0</v>
      </c>
      <c r="Y749" s="186">
        <f t="shared" si="336"/>
        <v>0</v>
      </c>
      <c r="Z749" s="186">
        <f t="shared" si="337"/>
        <v>0</v>
      </c>
      <c r="AA749" s="186">
        <f t="shared" si="338"/>
        <v>0</v>
      </c>
      <c r="AB749" s="186">
        <f t="shared" si="339"/>
        <v>0</v>
      </c>
      <c r="AC749" s="106"/>
      <c r="AD749" s="186">
        <f>'Input| Projects'!Q749*N749*'Input| Escalations'!$K$19</f>
        <v>0</v>
      </c>
      <c r="AE749" s="186">
        <f>'Input| Projects'!R749*O749*'Input| Escalations'!$K$19</f>
        <v>0</v>
      </c>
      <c r="AF749" s="186">
        <f>'Input| Projects'!S749*P749*'Input| Escalations'!$K$19</f>
        <v>0</v>
      </c>
      <c r="AG749" s="186">
        <f>'Input| Projects'!T749*Q749*'Input| Escalations'!$K$19</f>
        <v>0</v>
      </c>
      <c r="AH749" s="186">
        <f>'Input| Projects'!U749*R749*'Input| Escalations'!$K$19</f>
        <v>0</v>
      </c>
      <c r="AI749" s="186">
        <f>'Input| Projects'!V749*S749*'Input| Escalations'!$K$19</f>
        <v>0</v>
      </c>
      <c r="AJ749" s="186">
        <f>'Input| Projects'!W749*T749*'Input| Escalations'!$K$19</f>
        <v>0</v>
      </c>
      <c r="AK749" s="106"/>
      <c r="AL749" s="186" t="str">
        <f>IFERROR(IF('Input| Overheads'!$C$42="Direct costs",SUMPRODUCT(--('Input| Projects'!$AC749="Yes"),'Calc| Overheads Allocation'!C$8,'Calc| Project Costs'!V749),IF('Input| Overheads'!$C$42="Internal labour",SUMPRODUCT(--('Input| Projects'!$AC749="Yes"),'Calc| Overheads Allocation'!C$8,'Calc| Project Costs'!V749,'Input| Projects'!$Y749),IF('Input| Overheads'!$C$42="DNSP defined",SUMPRODUCT(--('Input| Projects'!$AC749="Yes"),'Calc| Overheads Allocation'!C$61,'Input| Projects'!$AF749),""))),"")</f>
        <v/>
      </c>
      <c r="AM749" s="186" t="str">
        <f>IFERROR(IF('Input| Overheads'!$C$42="Direct costs",SUMPRODUCT(--('Input| Projects'!$AC749="Yes"),'Calc| Overheads Allocation'!D$8,'Calc| Project Costs'!W749),IF('Input| Overheads'!$C$42="Internal labour",SUMPRODUCT(--('Input| Projects'!$AC749="Yes"),'Calc| Overheads Allocation'!D$8,'Calc| Project Costs'!W749,'Input| Projects'!$Y749),IF('Input| Overheads'!$C$42="DNSP defined",SUMPRODUCT(--('Input| Projects'!$AC749="Yes"),'Calc| Overheads Allocation'!D$61,'Input| Projects'!$AF749),""))),"")</f>
        <v/>
      </c>
      <c r="AN749" s="186" t="str">
        <f>IFERROR(IF('Input| Overheads'!$C$42="Direct costs",SUMPRODUCT(--('Input| Projects'!$AC749="Yes"),'Calc| Overheads Allocation'!E$8,'Calc| Project Costs'!X749),IF('Input| Overheads'!$C$42="Internal labour",SUMPRODUCT(--('Input| Projects'!$AC749="Yes"),'Calc| Overheads Allocation'!E$8,'Calc| Project Costs'!X749,'Input| Projects'!$Y749),IF('Input| Overheads'!$C$42="DNSP defined",SUMPRODUCT(--('Input| Projects'!$AC749="Yes"),'Calc| Overheads Allocation'!E$61,'Input| Projects'!$AF749),""))),"")</f>
        <v/>
      </c>
      <c r="AO749" s="186" t="str">
        <f>IFERROR(IF('Input| Overheads'!$C$42="Direct costs",SUMPRODUCT(--('Input| Projects'!$AC749="Yes"),'Calc| Overheads Allocation'!F$8,'Calc| Project Costs'!Y749),IF('Input| Overheads'!$C$42="Internal labour",SUMPRODUCT(--('Input| Projects'!$AC749="Yes"),'Calc| Overheads Allocation'!F$8,'Calc| Project Costs'!Y749,'Input| Projects'!$Y749),IF('Input| Overheads'!$C$42="DNSP defined",SUMPRODUCT(--('Input| Projects'!$AC749="Yes"),'Calc| Overheads Allocation'!F$61,'Input| Projects'!$AF749),""))),"")</f>
        <v/>
      </c>
      <c r="AP749" s="186" t="str">
        <f>IFERROR(IF('Input| Overheads'!$C$42="Direct costs",SUMPRODUCT(--('Input| Projects'!$AC749="Yes"),'Calc| Overheads Allocation'!G$8,'Calc| Project Costs'!Z749),IF('Input| Overheads'!$C$42="Internal labour",SUMPRODUCT(--('Input| Projects'!$AC749="Yes"),'Calc| Overheads Allocation'!G$8,'Calc| Project Costs'!Z749,'Input| Projects'!$Y749),IF('Input| Overheads'!$C$42="DNSP defined",SUMPRODUCT(--('Input| Projects'!$AC749="Yes"),'Calc| Overheads Allocation'!G$61,'Input| Projects'!$AF749),""))),"")</f>
        <v/>
      </c>
      <c r="AQ749" s="186" t="str">
        <f>IFERROR(IF('Input| Overheads'!$C$42="Direct costs",SUMPRODUCT(--('Input| Projects'!$AC749="Yes"),'Calc| Overheads Allocation'!H$8,'Calc| Project Costs'!AA749),IF('Input| Overheads'!$C$42="Internal labour",SUMPRODUCT(--('Input| Projects'!$AC749="Yes"),'Calc| Overheads Allocation'!H$8,'Calc| Project Costs'!AA749,'Input| Projects'!$Y749),IF('Input| Overheads'!$C$42="DNSP defined",SUMPRODUCT(--('Input| Projects'!$AC749="Yes"),'Calc| Overheads Allocation'!H$61,'Input| Projects'!$AF749),""))),"")</f>
        <v/>
      </c>
      <c r="AR749" s="186" t="str">
        <f>IFERROR(IF('Input| Overheads'!$C$42="Direct costs",SUMPRODUCT(--('Input| Projects'!$AC749="Yes"),'Calc| Overheads Allocation'!I$8,'Calc| Project Costs'!AB749),IF('Input| Overheads'!$C$42="Internal labour",SUMPRODUCT(--('Input| Projects'!$AC749="Yes"),'Calc| Overheads Allocation'!I$8,'Calc| Project Costs'!AB749,'Input| Projects'!$Y749),IF('Input| Overheads'!$C$42="DNSP defined",SUMPRODUCT(--('Input| Projects'!$AC749="Yes"),'Calc| Overheads Allocation'!I$61,'Input| Projects'!$AF749),""))),"")</f>
        <v/>
      </c>
      <c r="AS749" s="106"/>
      <c r="AT749" s="186" t="str">
        <f>IFERROR(IF('Input| Overheads'!$C$42="Direct costs",SUMPRODUCT(--('Input| Projects'!$AD749="Yes"),'Calc| Overheads Allocation'!C$9,'Calc| Project Costs'!V749),IF('Input| Overheads'!$C$42="Internal labour",SUMPRODUCT(--('Input| Projects'!$AD749="Yes"),'Calc| Overheads Allocation'!C$9,'Calc| Project Costs'!V749,'Input| Projects'!$Y749),IF('Input| Overheads'!$C$42="DNSP defined",SUMPRODUCT(--('Input| Projects'!$AD749="Yes"),'Calc| Overheads Allocation'!C$62,'Input| Projects'!$AG749),""))),"")</f>
        <v/>
      </c>
      <c r="AU749" s="186" t="str">
        <f>IFERROR(IF('Input| Overheads'!$C$42="Direct costs",SUMPRODUCT(--('Input| Projects'!$AD749="Yes"),'Calc| Overheads Allocation'!D$9,'Calc| Project Costs'!W749),IF('Input| Overheads'!$C$42="Internal labour",SUMPRODUCT(--('Input| Projects'!$AD749="Yes"),'Calc| Overheads Allocation'!D$9,'Calc| Project Costs'!W749,'Input| Projects'!$Y749),IF('Input| Overheads'!$C$42="DNSP defined",SUMPRODUCT(--('Input| Projects'!$AD749="Yes"),'Calc| Overheads Allocation'!D$62,'Input| Projects'!$AG749),""))),"")</f>
        <v/>
      </c>
      <c r="AV749" s="186" t="str">
        <f>IFERROR(IF('Input| Overheads'!$C$42="Direct costs",SUMPRODUCT(--('Input| Projects'!$AD749="Yes"),'Calc| Overheads Allocation'!E$9,'Calc| Project Costs'!X749),IF('Input| Overheads'!$C$42="Internal labour",SUMPRODUCT(--('Input| Projects'!$AD749="Yes"),'Calc| Overheads Allocation'!E$9,'Calc| Project Costs'!X749,'Input| Projects'!$Y749),IF('Input| Overheads'!$C$42="DNSP defined",SUMPRODUCT(--('Input| Projects'!$AD749="Yes"),'Calc| Overheads Allocation'!E$62,'Input| Projects'!$AG749),""))),"")</f>
        <v/>
      </c>
      <c r="AW749" s="186" t="str">
        <f>IFERROR(IF('Input| Overheads'!$C$42="Direct costs",SUMPRODUCT(--('Input| Projects'!$AD749="Yes"),'Calc| Overheads Allocation'!F$9,'Calc| Project Costs'!Y749),IF('Input| Overheads'!$C$42="Internal labour",SUMPRODUCT(--('Input| Projects'!$AD749="Yes"),'Calc| Overheads Allocation'!F$9,'Calc| Project Costs'!Y749,'Input| Projects'!$Y749),IF('Input| Overheads'!$C$42="DNSP defined",SUMPRODUCT(--('Input| Projects'!$AD749="Yes"),'Calc| Overheads Allocation'!F$62,'Input| Projects'!$AG749),""))),"")</f>
        <v/>
      </c>
      <c r="AX749" s="186" t="str">
        <f>IFERROR(IF('Input| Overheads'!$C$42="Direct costs",SUMPRODUCT(--('Input| Projects'!$AD749="Yes"),'Calc| Overheads Allocation'!G$9,'Calc| Project Costs'!Z749),IF('Input| Overheads'!$C$42="Internal labour",SUMPRODUCT(--('Input| Projects'!$AD749="Yes"),'Calc| Overheads Allocation'!G$9,'Calc| Project Costs'!Z749,'Input| Projects'!$Y749),IF('Input| Overheads'!$C$42="DNSP defined",SUMPRODUCT(--('Input| Projects'!$AD749="Yes"),'Calc| Overheads Allocation'!G$62,'Input| Projects'!$AG749),""))),"")</f>
        <v/>
      </c>
      <c r="AY749" s="186" t="str">
        <f>IFERROR(IF('Input| Overheads'!$C$42="Direct costs",SUMPRODUCT(--('Input| Projects'!$AD749="Yes"),'Calc| Overheads Allocation'!H$9,'Calc| Project Costs'!AA749),IF('Input| Overheads'!$C$42="Internal labour",SUMPRODUCT(--('Input| Projects'!$AD749="Yes"),'Calc| Overheads Allocation'!H$9,'Calc| Project Costs'!AA749,'Input| Projects'!$Y749),IF('Input| Overheads'!$C$42="DNSP defined",SUMPRODUCT(--('Input| Projects'!$AD749="Yes"),'Calc| Overheads Allocation'!H$62,'Input| Projects'!$AG749),""))),"")</f>
        <v/>
      </c>
      <c r="AZ749" s="186" t="str">
        <f>IFERROR(IF('Input| Overheads'!$C$42="Direct costs",SUMPRODUCT(--('Input| Projects'!$AD749="Yes"),'Calc| Overheads Allocation'!I$9,'Calc| Project Costs'!AB749),IF('Input| Overheads'!$C$42="Internal labour",SUMPRODUCT(--('Input| Projects'!$AD749="Yes"),'Calc| Overheads Allocation'!I$9,'Calc| Project Costs'!AB749,'Input| Projects'!$Y749),IF('Input| Overheads'!$C$42="DNSP defined",SUMPRODUCT(--('Input| Projects'!$AD749="Yes"),'Calc| Overheads Allocation'!I$62,'Input| Projects'!$AG749),""))),"")</f>
        <v/>
      </c>
      <c r="BA749" s="106"/>
      <c r="BB749" s="186">
        <f t="shared" si="361"/>
        <v>0</v>
      </c>
      <c r="BC749" s="186">
        <f t="shared" si="362"/>
        <v>0</v>
      </c>
      <c r="BD749" s="186">
        <f t="shared" si="363"/>
        <v>0</v>
      </c>
      <c r="BE749" s="186">
        <f t="shared" si="340"/>
        <v>0</v>
      </c>
      <c r="BF749" s="186">
        <f t="shared" si="341"/>
        <v>0</v>
      </c>
      <c r="BG749" s="186">
        <f t="shared" si="342"/>
        <v>0</v>
      </c>
      <c r="BH749" s="186">
        <f t="shared" si="343"/>
        <v>0</v>
      </c>
      <c r="BI749" s="97"/>
      <c r="BJ749" s="186" t="str">
        <f t="shared" si="344"/>
        <v/>
      </c>
      <c r="BK749" s="186" t="str">
        <f t="shared" si="345"/>
        <v/>
      </c>
      <c r="BL749" s="186" t="str">
        <f t="shared" si="346"/>
        <v/>
      </c>
      <c r="BM749" s="186" t="str">
        <f t="shared" si="347"/>
        <v/>
      </c>
      <c r="BN749" s="186" t="str">
        <f t="shared" si="348"/>
        <v/>
      </c>
      <c r="BO749" s="186" t="str">
        <f t="shared" si="349"/>
        <v/>
      </c>
      <c r="BP749" s="186" t="str">
        <f t="shared" si="350"/>
        <v/>
      </c>
      <c r="BQ749" s="97"/>
      <c r="BR749" s="186">
        <f t="shared" si="351"/>
        <v>0</v>
      </c>
      <c r="BS749" s="186">
        <f t="shared" si="352"/>
        <v>0</v>
      </c>
      <c r="BT749" s="222">
        <f t="shared" si="353"/>
        <v>0</v>
      </c>
      <c r="BU749" s="222">
        <f t="shared" si="354"/>
        <v>0</v>
      </c>
      <c r="BV749" s="222">
        <f t="shared" si="355"/>
        <v>0</v>
      </c>
      <c r="BW749" s="222">
        <f t="shared" si="356"/>
        <v>0</v>
      </c>
      <c r="BX749" s="222">
        <f t="shared" si="357"/>
        <v>0</v>
      </c>
      <c r="BY749" s="106"/>
      <c r="BZ749" s="197" t="str">
        <f>IF(SUMIF('Input| Projects'!$AS$8:$CP$8,"Dx",'Input| Projects'!$AS749:$CP749)=0,"",SUMIF('Input| Projects'!$AS$8:$CP$8,"Dx",'Input| Projects'!$AS749:$CP749))</f>
        <v/>
      </c>
      <c r="CA749" s="197" t="str">
        <f>IF(SUMIF('Input| Projects'!$AS$8:$CP$8,"Tx",'Input| Projects'!$AS749:$CP749)=0,"",SUMIF('Input| Projects'!$AS$8:$CP$8,"Tx",'Input| Projects'!$AS749:$CP749))</f>
        <v/>
      </c>
      <c r="CB749" s="150" t="str">
        <f t="shared" si="364"/>
        <v/>
      </c>
    </row>
    <row r="750" spans="2:80" x14ac:dyDescent="0.2">
      <c r="B750" s="201">
        <f>IFERROR('Input| Projects'!B750,"")</f>
        <v>741</v>
      </c>
      <c r="C750" s="42" t="str">
        <f>IFERROR(IF('Input| Projects'!C750="","",'Input| Projects'!C750),"")</f>
        <v/>
      </c>
      <c r="D750" s="42" t="str">
        <f>IFERROR(IF('Input| Projects'!D750="","",'Input| Projects'!D750),"")</f>
        <v/>
      </c>
      <c r="E750" s="104"/>
      <c r="F750" s="190">
        <f>IFERROR('Input| Projects'!I750*'Input| Escalations'!$K$19,"")</f>
        <v>0</v>
      </c>
      <c r="G750" s="190">
        <f>IFERROR('Input| Projects'!J750*'Input| Escalations'!$K$19,"")</f>
        <v>0</v>
      </c>
      <c r="H750" s="190">
        <f>IFERROR('Input| Projects'!K750*'Input| Escalations'!$K$19,"")</f>
        <v>0</v>
      </c>
      <c r="I750" s="190">
        <f>IFERROR('Input| Projects'!L750*'Input| Escalations'!$K$19,"")</f>
        <v>0</v>
      </c>
      <c r="J750" s="190">
        <f>IFERROR('Input| Projects'!M750*'Input| Escalations'!$K$19,"")</f>
        <v>0</v>
      </c>
      <c r="K750" s="190">
        <f>IFERROR('Input| Projects'!N750*'Input| Escalations'!$K$19,"")</f>
        <v>0</v>
      </c>
      <c r="L750" s="190">
        <f>IFERROR('Input| Projects'!O750*'Input| Escalations'!$K$19,"")</f>
        <v>0</v>
      </c>
      <c r="M750" s="150" t="str">
        <f>IF(ABS(SUM(F750:L750)-(SUM('Input| Projects'!I750:O750)*'Input| Escalations'!$K$19))&lt;0.0000001,"",1)</f>
        <v/>
      </c>
      <c r="N750" s="192">
        <f>'Input| Projects'!$Y750*INDEX('Input| Escalations'!$H$33:$N$33,MATCH('Calc| Project Costs'!N$9,'Input| Escalations'!$H$23:$N$23,0))+'Input| Projects'!$Z750*INDEX('Input| Escalations'!$H$34:$N$34,MATCH('Calc| Project Costs'!N$9,'Input| Escalations'!$H$23:$N$23,0))+'Input| Projects'!$AA750*INDEX('Input| Escalations'!$H$35:$N$35,MATCH('Calc| Project Costs'!N$9,'Input| Escalations'!$H$23:$N$23,0))+1</f>
        <v>1</v>
      </c>
      <c r="O750" s="192">
        <f>'Input| Projects'!$Y750*INDEX('Input| Escalations'!$H$33:$N$33,MATCH('Calc| Project Costs'!O$9,'Input| Escalations'!$H$23:$N$23,0))+'Input| Projects'!$Z750*INDEX('Input| Escalations'!$H$34:$N$34,MATCH('Calc| Project Costs'!O$9,'Input| Escalations'!$H$23:$N$23,0))+'Input| Projects'!$AA750*INDEX('Input| Escalations'!$H$35:$N$35,MATCH('Calc| Project Costs'!O$9,'Input| Escalations'!$H$23:$N$23,0))+1</f>
        <v>1</v>
      </c>
      <c r="P750" s="192">
        <f>'Input| Projects'!$Y750*INDEX('Input| Escalations'!$H$33:$N$33,MATCH('Calc| Project Costs'!P$9,'Input| Escalations'!$H$23:$N$23,0))+'Input| Projects'!$Z750*INDEX('Input| Escalations'!$H$34:$N$34,MATCH('Calc| Project Costs'!P$9,'Input| Escalations'!$H$23:$N$23,0))+'Input| Projects'!$AA750*INDEX('Input| Escalations'!$H$35:$N$35,MATCH('Calc| Project Costs'!P$9,'Input| Escalations'!$H$23:$N$23,0))+1</f>
        <v>1</v>
      </c>
      <c r="Q750" s="192">
        <f>'Input| Projects'!$Y750*INDEX('Input| Escalations'!$H$33:$N$33,MATCH('Calc| Project Costs'!Q$9,'Input| Escalations'!$H$23:$N$23,0))+'Input| Projects'!$Z750*INDEX('Input| Escalations'!$H$34:$N$34,MATCH('Calc| Project Costs'!Q$9,'Input| Escalations'!$H$23:$N$23,0))+'Input| Projects'!$AA750*INDEX('Input| Escalations'!$H$35:$N$35,MATCH('Calc| Project Costs'!Q$9,'Input| Escalations'!$H$23:$N$23,0))+1</f>
        <v>1</v>
      </c>
      <c r="R750" s="192">
        <f>'Input| Projects'!$Y750*INDEX('Input| Escalations'!$H$33:$N$33,MATCH('Calc| Project Costs'!R$9,'Input| Escalations'!$H$23:$N$23,0))+'Input| Projects'!$Z750*INDEX('Input| Escalations'!$H$34:$N$34,MATCH('Calc| Project Costs'!R$9,'Input| Escalations'!$H$23:$N$23,0))+'Input| Projects'!$AA750*INDEX('Input| Escalations'!$H$35:$N$35,MATCH('Calc| Project Costs'!R$9,'Input| Escalations'!$H$23:$N$23,0))+1</f>
        <v>1</v>
      </c>
      <c r="S750" s="192">
        <f>'Input| Projects'!$Y750*INDEX('Input| Escalations'!$H$33:$N$33,MATCH('Calc| Project Costs'!S$9,'Input| Escalations'!$H$23:$N$23,0))+'Input| Projects'!$Z750*INDEX('Input| Escalations'!$H$34:$N$34,MATCH('Calc| Project Costs'!S$9,'Input| Escalations'!$H$23:$N$23,0))+'Input| Projects'!$AA750*INDEX('Input| Escalations'!$H$35:$N$35,MATCH('Calc| Project Costs'!S$9,'Input| Escalations'!$H$23:$N$23,0))+1</f>
        <v>1</v>
      </c>
      <c r="T750" s="192">
        <f>'Input| Projects'!$Y750*INDEX('Input| Escalations'!$H$33:$N$33,MATCH('Calc| Project Costs'!T$9,'Input| Escalations'!$H$23:$N$23,0))+'Input| Projects'!$Z750*INDEX('Input| Escalations'!$H$34:$N$34,MATCH('Calc| Project Costs'!T$9,'Input| Escalations'!$H$23:$N$23,0))+'Input| Projects'!$AA750*INDEX('Input| Escalations'!$H$35:$N$35,MATCH('Calc| Project Costs'!T$9,'Input| Escalations'!$H$23:$N$23,0))+1</f>
        <v>1</v>
      </c>
      <c r="U750" s="106"/>
      <c r="V750" s="186">
        <f t="shared" si="358"/>
        <v>0</v>
      </c>
      <c r="W750" s="186">
        <f t="shared" si="359"/>
        <v>0</v>
      </c>
      <c r="X750" s="186">
        <f t="shared" si="360"/>
        <v>0</v>
      </c>
      <c r="Y750" s="186">
        <f t="shared" si="336"/>
        <v>0</v>
      </c>
      <c r="Z750" s="186">
        <f t="shared" si="337"/>
        <v>0</v>
      </c>
      <c r="AA750" s="186">
        <f t="shared" si="338"/>
        <v>0</v>
      </c>
      <c r="AB750" s="186">
        <f t="shared" si="339"/>
        <v>0</v>
      </c>
      <c r="AC750" s="106"/>
      <c r="AD750" s="186">
        <f>'Input| Projects'!Q750*N750*'Input| Escalations'!$K$19</f>
        <v>0</v>
      </c>
      <c r="AE750" s="186">
        <f>'Input| Projects'!R750*O750*'Input| Escalations'!$K$19</f>
        <v>0</v>
      </c>
      <c r="AF750" s="186">
        <f>'Input| Projects'!S750*P750*'Input| Escalations'!$K$19</f>
        <v>0</v>
      </c>
      <c r="AG750" s="186">
        <f>'Input| Projects'!T750*Q750*'Input| Escalations'!$K$19</f>
        <v>0</v>
      </c>
      <c r="AH750" s="186">
        <f>'Input| Projects'!U750*R750*'Input| Escalations'!$K$19</f>
        <v>0</v>
      </c>
      <c r="AI750" s="186">
        <f>'Input| Projects'!V750*S750*'Input| Escalations'!$K$19</f>
        <v>0</v>
      </c>
      <c r="AJ750" s="186">
        <f>'Input| Projects'!W750*T750*'Input| Escalations'!$K$19</f>
        <v>0</v>
      </c>
      <c r="AK750" s="106"/>
      <c r="AL750" s="186" t="str">
        <f>IFERROR(IF('Input| Overheads'!$C$42="Direct costs",SUMPRODUCT(--('Input| Projects'!$AC750="Yes"),'Calc| Overheads Allocation'!C$8,'Calc| Project Costs'!V750),IF('Input| Overheads'!$C$42="Internal labour",SUMPRODUCT(--('Input| Projects'!$AC750="Yes"),'Calc| Overheads Allocation'!C$8,'Calc| Project Costs'!V750,'Input| Projects'!$Y750),IF('Input| Overheads'!$C$42="DNSP defined",SUMPRODUCT(--('Input| Projects'!$AC750="Yes"),'Calc| Overheads Allocation'!C$61,'Input| Projects'!$AF750),""))),"")</f>
        <v/>
      </c>
      <c r="AM750" s="186" t="str">
        <f>IFERROR(IF('Input| Overheads'!$C$42="Direct costs",SUMPRODUCT(--('Input| Projects'!$AC750="Yes"),'Calc| Overheads Allocation'!D$8,'Calc| Project Costs'!W750),IF('Input| Overheads'!$C$42="Internal labour",SUMPRODUCT(--('Input| Projects'!$AC750="Yes"),'Calc| Overheads Allocation'!D$8,'Calc| Project Costs'!W750,'Input| Projects'!$Y750),IF('Input| Overheads'!$C$42="DNSP defined",SUMPRODUCT(--('Input| Projects'!$AC750="Yes"),'Calc| Overheads Allocation'!D$61,'Input| Projects'!$AF750),""))),"")</f>
        <v/>
      </c>
      <c r="AN750" s="186" t="str">
        <f>IFERROR(IF('Input| Overheads'!$C$42="Direct costs",SUMPRODUCT(--('Input| Projects'!$AC750="Yes"),'Calc| Overheads Allocation'!E$8,'Calc| Project Costs'!X750),IF('Input| Overheads'!$C$42="Internal labour",SUMPRODUCT(--('Input| Projects'!$AC750="Yes"),'Calc| Overheads Allocation'!E$8,'Calc| Project Costs'!X750,'Input| Projects'!$Y750),IF('Input| Overheads'!$C$42="DNSP defined",SUMPRODUCT(--('Input| Projects'!$AC750="Yes"),'Calc| Overheads Allocation'!E$61,'Input| Projects'!$AF750),""))),"")</f>
        <v/>
      </c>
      <c r="AO750" s="186" t="str">
        <f>IFERROR(IF('Input| Overheads'!$C$42="Direct costs",SUMPRODUCT(--('Input| Projects'!$AC750="Yes"),'Calc| Overheads Allocation'!F$8,'Calc| Project Costs'!Y750),IF('Input| Overheads'!$C$42="Internal labour",SUMPRODUCT(--('Input| Projects'!$AC750="Yes"),'Calc| Overheads Allocation'!F$8,'Calc| Project Costs'!Y750,'Input| Projects'!$Y750),IF('Input| Overheads'!$C$42="DNSP defined",SUMPRODUCT(--('Input| Projects'!$AC750="Yes"),'Calc| Overheads Allocation'!F$61,'Input| Projects'!$AF750),""))),"")</f>
        <v/>
      </c>
      <c r="AP750" s="186" t="str">
        <f>IFERROR(IF('Input| Overheads'!$C$42="Direct costs",SUMPRODUCT(--('Input| Projects'!$AC750="Yes"),'Calc| Overheads Allocation'!G$8,'Calc| Project Costs'!Z750),IF('Input| Overheads'!$C$42="Internal labour",SUMPRODUCT(--('Input| Projects'!$AC750="Yes"),'Calc| Overheads Allocation'!G$8,'Calc| Project Costs'!Z750,'Input| Projects'!$Y750),IF('Input| Overheads'!$C$42="DNSP defined",SUMPRODUCT(--('Input| Projects'!$AC750="Yes"),'Calc| Overheads Allocation'!G$61,'Input| Projects'!$AF750),""))),"")</f>
        <v/>
      </c>
      <c r="AQ750" s="186" t="str">
        <f>IFERROR(IF('Input| Overheads'!$C$42="Direct costs",SUMPRODUCT(--('Input| Projects'!$AC750="Yes"),'Calc| Overheads Allocation'!H$8,'Calc| Project Costs'!AA750),IF('Input| Overheads'!$C$42="Internal labour",SUMPRODUCT(--('Input| Projects'!$AC750="Yes"),'Calc| Overheads Allocation'!H$8,'Calc| Project Costs'!AA750,'Input| Projects'!$Y750),IF('Input| Overheads'!$C$42="DNSP defined",SUMPRODUCT(--('Input| Projects'!$AC750="Yes"),'Calc| Overheads Allocation'!H$61,'Input| Projects'!$AF750),""))),"")</f>
        <v/>
      </c>
      <c r="AR750" s="186" t="str">
        <f>IFERROR(IF('Input| Overheads'!$C$42="Direct costs",SUMPRODUCT(--('Input| Projects'!$AC750="Yes"),'Calc| Overheads Allocation'!I$8,'Calc| Project Costs'!AB750),IF('Input| Overheads'!$C$42="Internal labour",SUMPRODUCT(--('Input| Projects'!$AC750="Yes"),'Calc| Overheads Allocation'!I$8,'Calc| Project Costs'!AB750,'Input| Projects'!$Y750),IF('Input| Overheads'!$C$42="DNSP defined",SUMPRODUCT(--('Input| Projects'!$AC750="Yes"),'Calc| Overheads Allocation'!I$61,'Input| Projects'!$AF750),""))),"")</f>
        <v/>
      </c>
      <c r="AS750" s="106"/>
      <c r="AT750" s="186" t="str">
        <f>IFERROR(IF('Input| Overheads'!$C$42="Direct costs",SUMPRODUCT(--('Input| Projects'!$AD750="Yes"),'Calc| Overheads Allocation'!C$9,'Calc| Project Costs'!V750),IF('Input| Overheads'!$C$42="Internal labour",SUMPRODUCT(--('Input| Projects'!$AD750="Yes"),'Calc| Overheads Allocation'!C$9,'Calc| Project Costs'!V750,'Input| Projects'!$Y750),IF('Input| Overheads'!$C$42="DNSP defined",SUMPRODUCT(--('Input| Projects'!$AD750="Yes"),'Calc| Overheads Allocation'!C$62,'Input| Projects'!$AG750),""))),"")</f>
        <v/>
      </c>
      <c r="AU750" s="186" t="str">
        <f>IFERROR(IF('Input| Overheads'!$C$42="Direct costs",SUMPRODUCT(--('Input| Projects'!$AD750="Yes"),'Calc| Overheads Allocation'!D$9,'Calc| Project Costs'!W750),IF('Input| Overheads'!$C$42="Internal labour",SUMPRODUCT(--('Input| Projects'!$AD750="Yes"),'Calc| Overheads Allocation'!D$9,'Calc| Project Costs'!W750,'Input| Projects'!$Y750),IF('Input| Overheads'!$C$42="DNSP defined",SUMPRODUCT(--('Input| Projects'!$AD750="Yes"),'Calc| Overheads Allocation'!D$62,'Input| Projects'!$AG750),""))),"")</f>
        <v/>
      </c>
      <c r="AV750" s="186" t="str">
        <f>IFERROR(IF('Input| Overheads'!$C$42="Direct costs",SUMPRODUCT(--('Input| Projects'!$AD750="Yes"),'Calc| Overheads Allocation'!E$9,'Calc| Project Costs'!X750),IF('Input| Overheads'!$C$42="Internal labour",SUMPRODUCT(--('Input| Projects'!$AD750="Yes"),'Calc| Overheads Allocation'!E$9,'Calc| Project Costs'!X750,'Input| Projects'!$Y750),IF('Input| Overheads'!$C$42="DNSP defined",SUMPRODUCT(--('Input| Projects'!$AD750="Yes"),'Calc| Overheads Allocation'!E$62,'Input| Projects'!$AG750),""))),"")</f>
        <v/>
      </c>
      <c r="AW750" s="186" t="str">
        <f>IFERROR(IF('Input| Overheads'!$C$42="Direct costs",SUMPRODUCT(--('Input| Projects'!$AD750="Yes"),'Calc| Overheads Allocation'!F$9,'Calc| Project Costs'!Y750),IF('Input| Overheads'!$C$42="Internal labour",SUMPRODUCT(--('Input| Projects'!$AD750="Yes"),'Calc| Overheads Allocation'!F$9,'Calc| Project Costs'!Y750,'Input| Projects'!$Y750),IF('Input| Overheads'!$C$42="DNSP defined",SUMPRODUCT(--('Input| Projects'!$AD750="Yes"),'Calc| Overheads Allocation'!F$62,'Input| Projects'!$AG750),""))),"")</f>
        <v/>
      </c>
      <c r="AX750" s="186" t="str">
        <f>IFERROR(IF('Input| Overheads'!$C$42="Direct costs",SUMPRODUCT(--('Input| Projects'!$AD750="Yes"),'Calc| Overheads Allocation'!G$9,'Calc| Project Costs'!Z750),IF('Input| Overheads'!$C$42="Internal labour",SUMPRODUCT(--('Input| Projects'!$AD750="Yes"),'Calc| Overheads Allocation'!G$9,'Calc| Project Costs'!Z750,'Input| Projects'!$Y750),IF('Input| Overheads'!$C$42="DNSP defined",SUMPRODUCT(--('Input| Projects'!$AD750="Yes"),'Calc| Overheads Allocation'!G$62,'Input| Projects'!$AG750),""))),"")</f>
        <v/>
      </c>
      <c r="AY750" s="186" t="str">
        <f>IFERROR(IF('Input| Overheads'!$C$42="Direct costs",SUMPRODUCT(--('Input| Projects'!$AD750="Yes"),'Calc| Overheads Allocation'!H$9,'Calc| Project Costs'!AA750),IF('Input| Overheads'!$C$42="Internal labour",SUMPRODUCT(--('Input| Projects'!$AD750="Yes"),'Calc| Overheads Allocation'!H$9,'Calc| Project Costs'!AA750,'Input| Projects'!$Y750),IF('Input| Overheads'!$C$42="DNSP defined",SUMPRODUCT(--('Input| Projects'!$AD750="Yes"),'Calc| Overheads Allocation'!H$62,'Input| Projects'!$AG750),""))),"")</f>
        <v/>
      </c>
      <c r="AZ750" s="186" t="str">
        <f>IFERROR(IF('Input| Overheads'!$C$42="Direct costs",SUMPRODUCT(--('Input| Projects'!$AD750="Yes"),'Calc| Overheads Allocation'!I$9,'Calc| Project Costs'!AB750),IF('Input| Overheads'!$C$42="Internal labour",SUMPRODUCT(--('Input| Projects'!$AD750="Yes"),'Calc| Overheads Allocation'!I$9,'Calc| Project Costs'!AB750,'Input| Projects'!$Y750),IF('Input| Overheads'!$C$42="DNSP defined",SUMPRODUCT(--('Input| Projects'!$AD750="Yes"),'Calc| Overheads Allocation'!I$62,'Input| Projects'!$AG750),""))),"")</f>
        <v/>
      </c>
      <c r="BA750" s="106"/>
      <c r="BB750" s="186">
        <f t="shared" si="361"/>
        <v>0</v>
      </c>
      <c r="BC750" s="186">
        <f t="shared" si="362"/>
        <v>0</v>
      </c>
      <c r="BD750" s="186">
        <f t="shared" si="363"/>
        <v>0</v>
      </c>
      <c r="BE750" s="186">
        <f t="shared" si="340"/>
        <v>0</v>
      </c>
      <c r="BF750" s="186">
        <f t="shared" si="341"/>
        <v>0</v>
      </c>
      <c r="BG750" s="186">
        <f t="shared" si="342"/>
        <v>0</v>
      </c>
      <c r="BH750" s="186">
        <f t="shared" si="343"/>
        <v>0</v>
      </c>
      <c r="BI750" s="97"/>
      <c r="BJ750" s="186" t="str">
        <f t="shared" si="344"/>
        <v/>
      </c>
      <c r="BK750" s="186" t="str">
        <f t="shared" si="345"/>
        <v/>
      </c>
      <c r="BL750" s="186" t="str">
        <f t="shared" si="346"/>
        <v/>
      </c>
      <c r="BM750" s="186" t="str">
        <f t="shared" si="347"/>
        <v/>
      </c>
      <c r="BN750" s="186" t="str">
        <f t="shared" si="348"/>
        <v/>
      </c>
      <c r="BO750" s="186" t="str">
        <f t="shared" si="349"/>
        <v/>
      </c>
      <c r="BP750" s="186" t="str">
        <f t="shared" si="350"/>
        <v/>
      </c>
      <c r="BQ750" s="97"/>
      <c r="BR750" s="186">
        <f t="shared" si="351"/>
        <v>0</v>
      </c>
      <c r="BS750" s="186">
        <f t="shared" si="352"/>
        <v>0</v>
      </c>
      <c r="BT750" s="222">
        <f t="shared" si="353"/>
        <v>0</v>
      </c>
      <c r="BU750" s="222">
        <f t="shared" si="354"/>
        <v>0</v>
      </c>
      <c r="BV750" s="222">
        <f t="shared" si="355"/>
        <v>0</v>
      </c>
      <c r="BW750" s="222">
        <f t="shared" si="356"/>
        <v>0</v>
      </c>
      <c r="BX750" s="222">
        <f t="shared" si="357"/>
        <v>0</v>
      </c>
      <c r="BY750" s="106"/>
      <c r="BZ750" s="197" t="str">
        <f>IF(SUMIF('Input| Projects'!$AS$8:$CP$8,"Dx",'Input| Projects'!$AS750:$CP750)=0,"",SUMIF('Input| Projects'!$AS$8:$CP$8,"Dx",'Input| Projects'!$AS750:$CP750))</f>
        <v/>
      </c>
      <c r="CA750" s="197" t="str">
        <f>IF(SUMIF('Input| Projects'!$AS$8:$CP$8,"Tx",'Input| Projects'!$AS750:$CP750)=0,"",SUMIF('Input| Projects'!$AS$8:$CP$8,"Tx",'Input| Projects'!$AS750:$CP750))</f>
        <v/>
      </c>
      <c r="CB750" s="150" t="str">
        <f t="shared" si="364"/>
        <v/>
      </c>
    </row>
    <row r="751" spans="2:80" x14ac:dyDescent="0.2">
      <c r="B751" s="201">
        <f>IFERROR('Input| Projects'!B751,"")</f>
        <v>742</v>
      </c>
      <c r="C751" s="42" t="str">
        <f>IFERROR(IF('Input| Projects'!C751="","",'Input| Projects'!C751),"")</f>
        <v/>
      </c>
      <c r="D751" s="42" t="str">
        <f>IFERROR(IF('Input| Projects'!D751="","",'Input| Projects'!D751),"")</f>
        <v/>
      </c>
      <c r="E751" s="104"/>
      <c r="F751" s="190">
        <f>IFERROR('Input| Projects'!I751*'Input| Escalations'!$K$19,"")</f>
        <v>0</v>
      </c>
      <c r="G751" s="190">
        <f>IFERROR('Input| Projects'!J751*'Input| Escalations'!$K$19,"")</f>
        <v>0</v>
      </c>
      <c r="H751" s="190">
        <f>IFERROR('Input| Projects'!K751*'Input| Escalations'!$K$19,"")</f>
        <v>0</v>
      </c>
      <c r="I751" s="190">
        <f>IFERROR('Input| Projects'!L751*'Input| Escalations'!$K$19,"")</f>
        <v>0</v>
      </c>
      <c r="J751" s="190">
        <f>IFERROR('Input| Projects'!M751*'Input| Escalations'!$K$19,"")</f>
        <v>0</v>
      </c>
      <c r="K751" s="190">
        <f>IFERROR('Input| Projects'!N751*'Input| Escalations'!$K$19,"")</f>
        <v>0</v>
      </c>
      <c r="L751" s="190">
        <f>IFERROR('Input| Projects'!O751*'Input| Escalations'!$K$19,"")</f>
        <v>0</v>
      </c>
      <c r="M751" s="150" t="str">
        <f>IF(ABS(SUM(F751:L751)-(SUM('Input| Projects'!I751:O751)*'Input| Escalations'!$K$19))&lt;0.0000001,"",1)</f>
        <v/>
      </c>
      <c r="N751" s="192">
        <f>'Input| Projects'!$Y751*INDEX('Input| Escalations'!$H$33:$N$33,MATCH('Calc| Project Costs'!N$9,'Input| Escalations'!$H$23:$N$23,0))+'Input| Projects'!$Z751*INDEX('Input| Escalations'!$H$34:$N$34,MATCH('Calc| Project Costs'!N$9,'Input| Escalations'!$H$23:$N$23,0))+'Input| Projects'!$AA751*INDEX('Input| Escalations'!$H$35:$N$35,MATCH('Calc| Project Costs'!N$9,'Input| Escalations'!$H$23:$N$23,0))+1</f>
        <v>1</v>
      </c>
      <c r="O751" s="192">
        <f>'Input| Projects'!$Y751*INDEX('Input| Escalations'!$H$33:$N$33,MATCH('Calc| Project Costs'!O$9,'Input| Escalations'!$H$23:$N$23,0))+'Input| Projects'!$Z751*INDEX('Input| Escalations'!$H$34:$N$34,MATCH('Calc| Project Costs'!O$9,'Input| Escalations'!$H$23:$N$23,0))+'Input| Projects'!$AA751*INDEX('Input| Escalations'!$H$35:$N$35,MATCH('Calc| Project Costs'!O$9,'Input| Escalations'!$H$23:$N$23,0))+1</f>
        <v>1</v>
      </c>
      <c r="P751" s="192">
        <f>'Input| Projects'!$Y751*INDEX('Input| Escalations'!$H$33:$N$33,MATCH('Calc| Project Costs'!P$9,'Input| Escalations'!$H$23:$N$23,0))+'Input| Projects'!$Z751*INDEX('Input| Escalations'!$H$34:$N$34,MATCH('Calc| Project Costs'!P$9,'Input| Escalations'!$H$23:$N$23,0))+'Input| Projects'!$AA751*INDEX('Input| Escalations'!$H$35:$N$35,MATCH('Calc| Project Costs'!P$9,'Input| Escalations'!$H$23:$N$23,0))+1</f>
        <v>1</v>
      </c>
      <c r="Q751" s="192">
        <f>'Input| Projects'!$Y751*INDEX('Input| Escalations'!$H$33:$N$33,MATCH('Calc| Project Costs'!Q$9,'Input| Escalations'!$H$23:$N$23,0))+'Input| Projects'!$Z751*INDEX('Input| Escalations'!$H$34:$N$34,MATCH('Calc| Project Costs'!Q$9,'Input| Escalations'!$H$23:$N$23,0))+'Input| Projects'!$AA751*INDEX('Input| Escalations'!$H$35:$N$35,MATCH('Calc| Project Costs'!Q$9,'Input| Escalations'!$H$23:$N$23,0))+1</f>
        <v>1</v>
      </c>
      <c r="R751" s="192">
        <f>'Input| Projects'!$Y751*INDEX('Input| Escalations'!$H$33:$N$33,MATCH('Calc| Project Costs'!R$9,'Input| Escalations'!$H$23:$N$23,0))+'Input| Projects'!$Z751*INDEX('Input| Escalations'!$H$34:$N$34,MATCH('Calc| Project Costs'!R$9,'Input| Escalations'!$H$23:$N$23,0))+'Input| Projects'!$AA751*INDEX('Input| Escalations'!$H$35:$N$35,MATCH('Calc| Project Costs'!R$9,'Input| Escalations'!$H$23:$N$23,0))+1</f>
        <v>1</v>
      </c>
      <c r="S751" s="192">
        <f>'Input| Projects'!$Y751*INDEX('Input| Escalations'!$H$33:$N$33,MATCH('Calc| Project Costs'!S$9,'Input| Escalations'!$H$23:$N$23,0))+'Input| Projects'!$Z751*INDEX('Input| Escalations'!$H$34:$N$34,MATCH('Calc| Project Costs'!S$9,'Input| Escalations'!$H$23:$N$23,0))+'Input| Projects'!$AA751*INDEX('Input| Escalations'!$H$35:$N$35,MATCH('Calc| Project Costs'!S$9,'Input| Escalations'!$H$23:$N$23,0))+1</f>
        <v>1</v>
      </c>
      <c r="T751" s="192">
        <f>'Input| Projects'!$Y751*INDEX('Input| Escalations'!$H$33:$N$33,MATCH('Calc| Project Costs'!T$9,'Input| Escalations'!$H$23:$N$23,0))+'Input| Projects'!$Z751*INDEX('Input| Escalations'!$H$34:$N$34,MATCH('Calc| Project Costs'!T$9,'Input| Escalations'!$H$23:$N$23,0))+'Input| Projects'!$AA751*INDEX('Input| Escalations'!$H$35:$N$35,MATCH('Calc| Project Costs'!T$9,'Input| Escalations'!$H$23:$N$23,0))+1</f>
        <v>1</v>
      </c>
      <c r="U751" s="106"/>
      <c r="V751" s="186">
        <f t="shared" si="358"/>
        <v>0</v>
      </c>
      <c r="W751" s="186">
        <f t="shared" si="359"/>
        <v>0</v>
      </c>
      <c r="X751" s="186">
        <f t="shared" si="360"/>
        <v>0</v>
      </c>
      <c r="Y751" s="186">
        <f t="shared" si="336"/>
        <v>0</v>
      </c>
      <c r="Z751" s="186">
        <f t="shared" si="337"/>
        <v>0</v>
      </c>
      <c r="AA751" s="186">
        <f t="shared" si="338"/>
        <v>0</v>
      </c>
      <c r="AB751" s="186">
        <f t="shared" si="339"/>
        <v>0</v>
      </c>
      <c r="AC751" s="106"/>
      <c r="AD751" s="186">
        <f>'Input| Projects'!Q751*N751*'Input| Escalations'!$K$19</f>
        <v>0</v>
      </c>
      <c r="AE751" s="186">
        <f>'Input| Projects'!R751*O751*'Input| Escalations'!$K$19</f>
        <v>0</v>
      </c>
      <c r="AF751" s="186">
        <f>'Input| Projects'!S751*P751*'Input| Escalations'!$K$19</f>
        <v>0</v>
      </c>
      <c r="AG751" s="186">
        <f>'Input| Projects'!T751*Q751*'Input| Escalations'!$K$19</f>
        <v>0</v>
      </c>
      <c r="AH751" s="186">
        <f>'Input| Projects'!U751*R751*'Input| Escalations'!$K$19</f>
        <v>0</v>
      </c>
      <c r="AI751" s="186">
        <f>'Input| Projects'!V751*S751*'Input| Escalations'!$K$19</f>
        <v>0</v>
      </c>
      <c r="AJ751" s="186">
        <f>'Input| Projects'!W751*T751*'Input| Escalations'!$K$19</f>
        <v>0</v>
      </c>
      <c r="AK751" s="106"/>
      <c r="AL751" s="186" t="str">
        <f>IFERROR(IF('Input| Overheads'!$C$42="Direct costs",SUMPRODUCT(--('Input| Projects'!$AC751="Yes"),'Calc| Overheads Allocation'!C$8,'Calc| Project Costs'!V751),IF('Input| Overheads'!$C$42="Internal labour",SUMPRODUCT(--('Input| Projects'!$AC751="Yes"),'Calc| Overheads Allocation'!C$8,'Calc| Project Costs'!V751,'Input| Projects'!$Y751),IF('Input| Overheads'!$C$42="DNSP defined",SUMPRODUCT(--('Input| Projects'!$AC751="Yes"),'Calc| Overheads Allocation'!C$61,'Input| Projects'!$AF751),""))),"")</f>
        <v/>
      </c>
      <c r="AM751" s="186" t="str">
        <f>IFERROR(IF('Input| Overheads'!$C$42="Direct costs",SUMPRODUCT(--('Input| Projects'!$AC751="Yes"),'Calc| Overheads Allocation'!D$8,'Calc| Project Costs'!W751),IF('Input| Overheads'!$C$42="Internal labour",SUMPRODUCT(--('Input| Projects'!$AC751="Yes"),'Calc| Overheads Allocation'!D$8,'Calc| Project Costs'!W751,'Input| Projects'!$Y751),IF('Input| Overheads'!$C$42="DNSP defined",SUMPRODUCT(--('Input| Projects'!$AC751="Yes"),'Calc| Overheads Allocation'!D$61,'Input| Projects'!$AF751),""))),"")</f>
        <v/>
      </c>
      <c r="AN751" s="186" t="str">
        <f>IFERROR(IF('Input| Overheads'!$C$42="Direct costs",SUMPRODUCT(--('Input| Projects'!$AC751="Yes"),'Calc| Overheads Allocation'!E$8,'Calc| Project Costs'!X751),IF('Input| Overheads'!$C$42="Internal labour",SUMPRODUCT(--('Input| Projects'!$AC751="Yes"),'Calc| Overheads Allocation'!E$8,'Calc| Project Costs'!X751,'Input| Projects'!$Y751),IF('Input| Overheads'!$C$42="DNSP defined",SUMPRODUCT(--('Input| Projects'!$AC751="Yes"),'Calc| Overheads Allocation'!E$61,'Input| Projects'!$AF751),""))),"")</f>
        <v/>
      </c>
      <c r="AO751" s="186" t="str">
        <f>IFERROR(IF('Input| Overheads'!$C$42="Direct costs",SUMPRODUCT(--('Input| Projects'!$AC751="Yes"),'Calc| Overheads Allocation'!F$8,'Calc| Project Costs'!Y751),IF('Input| Overheads'!$C$42="Internal labour",SUMPRODUCT(--('Input| Projects'!$AC751="Yes"),'Calc| Overheads Allocation'!F$8,'Calc| Project Costs'!Y751,'Input| Projects'!$Y751),IF('Input| Overheads'!$C$42="DNSP defined",SUMPRODUCT(--('Input| Projects'!$AC751="Yes"),'Calc| Overheads Allocation'!F$61,'Input| Projects'!$AF751),""))),"")</f>
        <v/>
      </c>
      <c r="AP751" s="186" t="str">
        <f>IFERROR(IF('Input| Overheads'!$C$42="Direct costs",SUMPRODUCT(--('Input| Projects'!$AC751="Yes"),'Calc| Overheads Allocation'!G$8,'Calc| Project Costs'!Z751),IF('Input| Overheads'!$C$42="Internal labour",SUMPRODUCT(--('Input| Projects'!$AC751="Yes"),'Calc| Overheads Allocation'!G$8,'Calc| Project Costs'!Z751,'Input| Projects'!$Y751),IF('Input| Overheads'!$C$42="DNSP defined",SUMPRODUCT(--('Input| Projects'!$AC751="Yes"),'Calc| Overheads Allocation'!G$61,'Input| Projects'!$AF751),""))),"")</f>
        <v/>
      </c>
      <c r="AQ751" s="186" t="str">
        <f>IFERROR(IF('Input| Overheads'!$C$42="Direct costs",SUMPRODUCT(--('Input| Projects'!$AC751="Yes"),'Calc| Overheads Allocation'!H$8,'Calc| Project Costs'!AA751),IF('Input| Overheads'!$C$42="Internal labour",SUMPRODUCT(--('Input| Projects'!$AC751="Yes"),'Calc| Overheads Allocation'!H$8,'Calc| Project Costs'!AA751,'Input| Projects'!$Y751),IF('Input| Overheads'!$C$42="DNSP defined",SUMPRODUCT(--('Input| Projects'!$AC751="Yes"),'Calc| Overheads Allocation'!H$61,'Input| Projects'!$AF751),""))),"")</f>
        <v/>
      </c>
      <c r="AR751" s="186" t="str">
        <f>IFERROR(IF('Input| Overheads'!$C$42="Direct costs",SUMPRODUCT(--('Input| Projects'!$AC751="Yes"),'Calc| Overheads Allocation'!I$8,'Calc| Project Costs'!AB751),IF('Input| Overheads'!$C$42="Internal labour",SUMPRODUCT(--('Input| Projects'!$AC751="Yes"),'Calc| Overheads Allocation'!I$8,'Calc| Project Costs'!AB751,'Input| Projects'!$Y751),IF('Input| Overheads'!$C$42="DNSP defined",SUMPRODUCT(--('Input| Projects'!$AC751="Yes"),'Calc| Overheads Allocation'!I$61,'Input| Projects'!$AF751),""))),"")</f>
        <v/>
      </c>
      <c r="AS751" s="106"/>
      <c r="AT751" s="186" t="str">
        <f>IFERROR(IF('Input| Overheads'!$C$42="Direct costs",SUMPRODUCT(--('Input| Projects'!$AD751="Yes"),'Calc| Overheads Allocation'!C$9,'Calc| Project Costs'!V751),IF('Input| Overheads'!$C$42="Internal labour",SUMPRODUCT(--('Input| Projects'!$AD751="Yes"),'Calc| Overheads Allocation'!C$9,'Calc| Project Costs'!V751,'Input| Projects'!$Y751),IF('Input| Overheads'!$C$42="DNSP defined",SUMPRODUCT(--('Input| Projects'!$AD751="Yes"),'Calc| Overheads Allocation'!C$62,'Input| Projects'!$AG751),""))),"")</f>
        <v/>
      </c>
      <c r="AU751" s="186" t="str">
        <f>IFERROR(IF('Input| Overheads'!$C$42="Direct costs",SUMPRODUCT(--('Input| Projects'!$AD751="Yes"),'Calc| Overheads Allocation'!D$9,'Calc| Project Costs'!W751),IF('Input| Overheads'!$C$42="Internal labour",SUMPRODUCT(--('Input| Projects'!$AD751="Yes"),'Calc| Overheads Allocation'!D$9,'Calc| Project Costs'!W751,'Input| Projects'!$Y751),IF('Input| Overheads'!$C$42="DNSP defined",SUMPRODUCT(--('Input| Projects'!$AD751="Yes"),'Calc| Overheads Allocation'!D$62,'Input| Projects'!$AG751),""))),"")</f>
        <v/>
      </c>
      <c r="AV751" s="186" t="str">
        <f>IFERROR(IF('Input| Overheads'!$C$42="Direct costs",SUMPRODUCT(--('Input| Projects'!$AD751="Yes"),'Calc| Overheads Allocation'!E$9,'Calc| Project Costs'!X751),IF('Input| Overheads'!$C$42="Internal labour",SUMPRODUCT(--('Input| Projects'!$AD751="Yes"),'Calc| Overheads Allocation'!E$9,'Calc| Project Costs'!X751,'Input| Projects'!$Y751),IF('Input| Overheads'!$C$42="DNSP defined",SUMPRODUCT(--('Input| Projects'!$AD751="Yes"),'Calc| Overheads Allocation'!E$62,'Input| Projects'!$AG751),""))),"")</f>
        <v/>
      </c>
      <c r="AW751" s="186" t="str">
        <f>IFERROR(IF('Input| Overheads'!$C$42="Direct costs",SUMPRODUCT(--('Input| Projects'!$AD751="Yes"),'Calc| Overheads Allocation'!F$9,'Calc| Project Costs'!Y751),IF('Input| Overheads'!$C$42="Internal labour",SUMPRODUCT(--('Input| Projects'!$AD751="Yes"),'Calc| Overheads Allocation'!F$9,'Calc| Project Costs'!Y751,'Input| Projects'!$Y751),IF('Input| Overheads'!$C$42="DNSP defined",SUMPRODUCT(--('Input| Projects'!$AD751="Yes"),'Calc| Overheads Allocation'!F$62,'Input| Projects'!$AG751),""))),"")</f>
        <v/>
      </c>
      <c r="AX751" s="186" t="str">
        <f>IFERROR(IF('Input| Overheads'!$C$42="Direct costs",SUMPRODUCT(--('Input| Projects'!$AD751="Yes"),'Calc| Overheads Allocation'!G$9,'Calc| Project Costs'!Z751),IF('Input| Overheads'!$C$42="Internal labour",SUMPRODUCT(--('Input| Projects'!$AD751="Yes"),'Calc| Overheads Allocation'!G$9,'Calc| Project Costs'!Z751,'Input| Projects'!$Y751),IF('Input| Overheads'!$C$42="DNSP defined",SUMPRODUCT(--('Input| Projects'!$AD751="Yes"),'Calc| Overheads Allocation'!G$62,'Input| Projects'!$AG751),""))),"")</f>
        <v/>
      </c>
      <c r="AY751" s="186" t="str">
        <f>IFERROR(IF('Input| Overheads'!$C$42="Direct costs",SUMPRODUCT(--('Input| Projects'!$AD751="Yes"),'Calc| Overheads Allocation'!H$9,'Calc| Project Costs'!AA751),IF('Input| Overheads'!$C$42="Internal labour",SUMPRODUCT(--('Input| Projects'!$AD751="Yes"),'Calc| Overheads Allocation'!H$9,'Calc| Project Costs'!AA751,'Input| Projects'!$Y751),IF('Input| Overheads'!$C$42="DNSP defined",SUMPRODUCT(--('Input| Projects'!$AD751="Yes"),'Calc| Overheads Allocation'!H$62,'Input| Projects'!$AG751),""))),"")</f>
        <v/>
      </c>
      <c r="AZ751" s="186" t="str">
        <f>IFERROR(IF('Input| Overheads'!$C$42="Direct costs",SUMPRODUCT(--('Input| Projects'!$AD751="Yes"),'Calc| Overheads Allocation'!I$9,'Calc| Project Costs'!AB751),IF('Input| Overheads'!$C$42="Internal labour",SUMPRODUCT(--('Input| Projects'!$AD751="Yes"),'Calc| Overheads Allocation'!I$9,'Calc| Project Costs'!AB751,'Input| Projects'!$Y751),IF('Input| Overheads'!$C$42="DNSP defined",SUMPRODUCT(--('Input| Projects'!$AD751="Yes"),'Calc| Overheads Allocation'!I$62,'Input| Projects'!$AG751),""))),"")</f>
        <v/>
      </c>
      <c r="BA751" s="106"/>
      <c r="BB751" s="186">
        <f t="shared" si="361"/>
        <v>0</v>
      </c>
      <c r="BC751" s="186">
        <f t="shared" si="362"/>
        <v>0</v>
      </c>
      <c r="BD751" s="186">
        <f t="shared" si="363"/>
        <v>0</v>
      </c>
      <c r="BE751" s="186">
        <f t="shared" si="340"/>
        <v>0</v>
      </c>
      <c r="BF751" s="186">
        <f t="shared" si="341"/>
        <v>0</v>
      </c>
      <c r="BG751" s="186">
        <f t="shared" si="342"/>
        <v>0</v>
      </c>
      <c r="BH751" s="186">
        <f t="shared" si="343"/>
        <v>0</v>
      </c>
      <c r="BI751" s="97"/>
      <c r="BJ751" s="186" t="str">
        <f t="shared" si="344"/>
        <v/>
      </c>
      <c r="BK751" s="186" t="str">
        <f t="shared" si="345"/>
        <v/>
      </c>
      <c r="BL751" s="186" t="str">
        <f t="shared" si="346"/>
        <v/>
      </c>
      <c r="BM751" s="186" t="str">
        <f t="shared" si="347"/>
        <v/>
      </c>
      <c r="BN751" s="186" t="str">
        <f t="shared" si="348"/>
        <v/>
      </c>
      <c r="BO751" s="186" t="str">
        <f t="shared" si="349"/>
        <v/>
      </c>
      <c r="BP751" s="186" t="str">
        <f t="shared" si="350"/>
        <v/>
      </c>
      <c r="BQ751" s="97"/>
      <c r="BR751" s="186">
        <f t="shared" si="351"/>
        <v>0</v>
      </c>
      <c r="BS751" s="186">
        <f t="shared" si="352"/>
        <v>0</v>
      </c>
      <c r="BT751" s="222">
        <f t="shared" si="353"/>
        <v>0</v>
      </c>
      <c r="BU751" s="222">
        <f t="shared" si="354"/>
        <v>0</v>
      </c>
      <c r="BV751" s="222">
        <f t="shared" si="355"/>
        <v>0</v>
      </c>
      <c r="BW751" s="222">
        <f t="shared" si="356"/>
        <v>0</v>
      </c>
      <c r="BX751" s="222">
        <f t="shared" si="357"/>
        <v>0</v>
      </c>
      <c r="BY751" s="106"/>
      <c r="BZ751" s="197" t="str">
        <f>IF(SUMIF('Input| Projects'!$AS$8:$CP$8,"Dx",'Input| Projects'!$AS751:$CP751)=0,"",SUMIF('Input| Projects'!$AS$8:$CP$8,"Dx",'Input| Projects'!$AS751:$CP751))</f>
        <v/>
      </c>
      <c r="CA751" s="197" t="str">
        <f>IF(SUMIF('Input| Projects'!$AS$8:$CP$8,"Tx",'Input| Projects'!$AS751:$CP751)=0,"",SUMIF('Input| Projects'!$AS$8:$CP$8,"Tx",'Input| Projects'!$AS751:$CP751))</f>
        <v/>
      </c>
      <c r="CB751" s="150" t="str">
        <f t="shared" si="364"/>
        <v/>
      </c>
    </row>
    <row r="752" spans="2:80" x14ac:dyDescent="0.2">
      <c r="B752" s="201">
        <f>IFERROR('Input| Projects'!B752,"")</f>
        <v>743</v>
      </c>
      <c r="C752" s="42" t="str">
        <f>IFERROR(IF('Input| Projects'!C752="","",'Input| Projects'!C752),"")</f>
        <v/>
      </c>
      <c r="D752" s="42" t="str">
        <f>IFERROR(IF('Input| Projects'!D752="","",'Input| Projects'!D752),"")</f>
        <v/>
      </c>
      <c r="E752" s="104"/>
      <c r="F752" s="190">
        <f>IFERROR('Input| Projects'!I752*'Input| Escalations'!$K$19,"")</f>
        <v>0</v>
      </c>
      <c r="G752" s="190">
        <f>IFERROR('Input| Projects'!J752*'Input| Escalations'!$K$19,"")</f>
        <v>0</v>
      </c>
      <c r="H752" s="190">
        <f>IFERROR('Input| Projects'!K752*'Input| Escalations'!$K$19,"")</f>
        <v>0</v>
      </c>
      <c r="I752" s="190">
        <f>IFERROR('Input| Projects'!L752*'Input| Escalations'!$K$19,"")</f>
        <v>0</v>
      </c>
      <c r="J752" s="190">
        <f>IFERROR('Input| Projects'!M752*'Input| Escalations'!$K$19,"")</f>
        <v>0</v>
      </c>
      <c r="K752" s="190">
        <f>IFERROR('Input| Projects'!N752*'Input| Escalations'!$K$19,"")</f>
        <v>0</v>
      </c>
      <c r="L752" s="190">
        <f>IFERROR('Input| Projects'!O752*'Input| Escalations'!$K$19,"")</f>
        <v>0</v>
      </c>
      <c r="M752" s="150" t="str">
        <f>IF(ABS(SUM(F752:L752)-(SUM('Input| Projects'!I752:O752)*'Input| Escalations'!$K$19))&lt;0.0000001,"",1)</f>
        <v/>
      </c>
      <c r="N752" s="192">
        <f>'Input| Projects'!$Y752*INDEX('Input| Escalations'!$H$33:$N$33,MATCH('Calc| Project Costs'!N$9,'Input| Escalations'!$H$23:$N$23,0))+'Input| Projects'!$Z752*INDEX('Input| Escalations'!$H$34:$N$34,MATCH('Calc| Project Costs'!N$9,'Input| Escalations'!$H$23:$N$23,0))+'Input| Projects'!$AA752*INDEX('Input| Escalations'!$H$35:$N$35,MATCH('Calc| Project Costs'!N$9,'Input| Escalations'!$H$23:$N$23,0))+1</f>
        <v>1</v>
      </c>
      <c r="O752" s="192">
        <f>'Input| Projects'!$Y752*INDEX('Input| Escalations'!$H$33:$N$33,MATCH('Calc| Project Costs'!O$9,'Input| Escalations'!$H$23:$N$23,0))+'Input| Projects'!$Z752*INDEX('Input| Escalations'!$H$34:$N$34,MATCH('Calc| Project Costs'!O$9,'Input| Escalations'!$H$23:$N$23,0))+'Input| Projects'!$AA752*INDEX('Input| Escalations'!$H$35:$N$35,MATCH('Calc| Project Costs'!O$9,'Input| Escalations'!$H$23:$N$23,0))+1</f>
        <v>1</v>
      </c>
      <c r="P752" s="192">
        <f>'Input| Projects'!$Y752*INDEX('Input| Escalations'!$H$33:$N$33,MATCH('Calc| Project Costs'!P$9,'Input| Escalations'!$H$23:$N$23,0))+'Input| Projects'!$Z752*INDEX('Input| Escalations'!$H$34:$N$34,MATCH('Calc| Project Costs'!P$9,'Input| Escalations'!$H$23:$N$23,0))+'Input| Projects'!$AA752*INDEX('Input| Escalations'!$H$35:$N$35,MATCH('Calc| Project Costs'!P$9,'Input| Escalations'!$H$23:$N$23,0))+1</f>
        <v>1</v>
      </c>
      <c r="Q752" s="192">
        <f>'Input| Projects'!$Y752*INDEX('Input| Escalations'!$H$33:$N$33,MATCH('Calc| Project Costs'!Q$9,'Input| Escalations'!$H$23:$N$23,0))+'Input| Projects'!$Z752*INDEX('Input| Escalations'!$H$34:$N$34,MATCH('Calc| Project Costs'!Q$9,'Input| Escalations'!$H$23:$N$23,0))+'Input| Projects'!$AA752*INDEX('Input| Escalations'!$H$35:$N$35,MATCH('Calc| Project Costs'!Q$9,'Input| Escalations'!$H$23:$N$23,0))+1</f>
        <v>1</v>
      </c>
      <c r="R752" s="192">
        <f>'Input| Projects'!$Y752*INDEX('Input| Escalations'!$H$33:$N$33,MATCH('Calc| Project Costs'!R$9,'Input| Escalations'!$H$23:$N$23,0))+'Input| Projects'!$Z752*INDEX('Input| Escalations'!$H$34:$N$34,MATCH('Calc| Project Costs'!R$9,'Input| Escalations'!$H$23:$N$23,0))+'Input| Projects'!$AA752*INDEX('Input| Escalations'!$H$35:$N$35,MATCH('Calc| Project Costs'!R$9,'Input| Escalations'!$H$23:$N$23,0))+1</f>
        <v>1</v>
      </c>
      <c r="S752" s="192">
        <f>'Input| Projects'!$Y752*INDEX('Input| Escalations'!$H$33:$N$33,MATCH('Calc| Project Costs'!S$9,'Input| Escalations'!$H$23:$N$23,0))+'Input| Projects'!$Z752*INDEX('Input| Escalations'!$H$34:$N$34,MATCH('Calc| Project Costs'!S$9,'Input| Escalations'!$H$23:$N$23,0))+'Input| Projects'!$AA752*INDEX('Input| Escalations'!$H$35:$N$35,MATCH('Calc| Project Costs'!S$9,'Input| Escalations'!$H$23:$N$23,0))+1</f>
        <v>1</v>
      </c>
      <c r="T752" s="192">
        <f>'Input| Projects'!$Y752*INDEX('Input| Escalations'!$H$33:$N$33,MATCH('Calc| Project Costs'!T$9,'Input| Escalations'!$H$23:$N$23,0))+'Input| Projects'!$Z752*INDEX('Input| Escalations'!$H$34:$N$34,MATCH('Calc| Project Costs'!T$9,'Input| Escalations'!$H$23:$N$23,0))+'Input| Projects'!$AA752*INDEX('Input| Escalations'!$H$35:$N$35,MATCH('Calc| Project Costs'!T$9,'Input| Escalations'!$H$23:$N$23,0))+1</f>
        <v>1</v>
      </c>
      <c r="U752" s="106"/>
      <c r="V752" s="186">
        <f t="shared" si="358"/>
        <v>0</v>
      </c>
      <c r="W752" s="186">
        <f t="shared" si="359"/>
        <v>0</v>
      </c>
      <c r="X752" s="186">
        <f t="shared" si="360"/>
        <v>0</v>
      </c>
      <c r="Y752" s="186">
        <f t="shared" si="336"/>
        <v>0</v>
      </c>
      <c r="Z752" s="186">
        <f t="shared" si="337"/>
        <v>0</v>
      </c>
      <c r="AA752" s="186">
        <f t="shared" si="338"/>
        <v>0</v>
      </c>
      <c r="AB752" s="186">
        <f t="shared" si="339"/>
        <v>0</v>
      </c>
      <c r="AC752" s="106"/>
      <c r="AD752" s="186">
        <f>'Input| Projects'!Q752*N752*'Input| Escalations'!$K$19</f>
        <v>0</v>
      </c>
      <c r="AE752" s="186">
        <f>'Input| Projects'!R752*O752*'Input| Escalations'!$K$19</f>
        <v>0</v>
      </c>
      <c r="AF752" s="186">
        <f>'Input| Projects'!S752*P752*'Input| Escalations'!$K$19</f>
        <v>0</v>
      </c>
      <c r="AG752" s="186">
        <f>'Input| Projects'!T752*Q752*'Input| Escalations'!$K$19</f>
        <v>0</v>
      </c>
      <c r="AH752" s="186">
        <f>'Input| Projects'!U752*R752*'Input| Escalations'!$K$19</f>
        <v>0</v>
      </c>
      <c r="AI752" s="186">
        <f>'Input| Projects'!V752*S752*'Input| Escalations'!$K$19</f>
        <v>0</v>
      </c>
      <c r="AJ752" s="186">
        <f>'Input| Projects'!W752*T752*'Input| Escalations'!$K$19</f>
        <v>0</v>
      </c>
      <c r="AK752" s="106"/>
      <c r="AL752" s="186" t="str">
        <f>IFERROR(IF('Input| Overheads'!$C$42="Direct costs",SUMPRODUCT(--('Input| Projects'!$AC752="Yes"),'Calc| Overheads Allocation'!C$8,'Calc| Project Costs'!V752),IF('Input| Overheads'!$C$42="Internal labour",SUMPRODUCT(--('Input| Projects'!$AC752="Yes"),'Calc| Overheads Allocation'!C$8,'Calc| Project Costs'!V752,'Input| Projects'!$Y752),IF('Input| Overheads'!$C$42="DNSP defined",SUMPRODUCT(--('Input| Projects'!$AC752="Yes"),'Calc| Overheads Allocation'!C$61,'Input| Projects'!$AF752),""))),"")</f>
        <v/>
      </c>
      <c r="AM752" s="186" t="str">
        <f>IFERROR(IF('Input| Overheads'!$C$42="Direct costs",SUMPRODUCT(--('Input| Projects'!$AC752="Yes"),'Calc| Overheads Allocation'!D$8,'Calc| Project Costs'!W752),IF('Input| Overheads'!$C$42="Internal labour",SUMPRODUCT(--('Input| Projects'!$AC752="Yes"),'Calc| Overheads Allocation'!D$8,'Calc| Project Costs'!W752,'Input| Projects'!$Y752),IF('Input| Overheads'!$C$42="DNSP defined",SUMPRODUCT(--('Input| Projects'!$AC752="Yes"),'Calc| Overheads Allocation'!D$61,'Input| Projects'!$AF752),""))),"")</f>
        <v/>
      </c>
      <c r="AN752" s="186" t="str">
        <f>IFERROR(IF('Input| Overheads'!$C$42="Direct costs",SUMPRODUCT(--('Input| Projects'!$AC752="Yes"),'Calc| Overheads Allocation'!E$8,'Calc| Project Costs'!X752),IF('Input| Overheads'!$C$42="Internal labour",SUMPRODUCT(--('Input| Projects'!$AC752="Yes"),'Calc| Overheads Allocation'!E$8,'Calc| Project Costs'!X752,'Input| Projects'!$Y752),IF('Input| Overheads'!$C$42="DNSP defined",SUMPRODUCT(--('Input| Projects'!$AC752="Yes"),'Calc| Overheads Allocation'!E$61,'Input| Projects'!$AF752),""))),"")</f>
        <v/>
      </c>
      <c r="AO752" s="186" t="str">
        <f>IFERROR(IF('Input| Overheads'!$C$42="Direct costs",SUMPRODUCT(--('Input| Projects'!$AC752="Yes"),'Calc| Overheads Allocation'!F$8,'Calc| Project Costs'!Y752),IF('Input| Overheads'!$C$42="Internal labour",SUMPRODUCT(--('Input| Projects'!$AC752="Yes"),'Calc| Overheads Allocation'!F$8,'Calc| Project Costs'!Y752,'Input| Projects'!$Y752),IF('Input| Overheads'!$C$42="DNSP defined",SUMPRODUCT(--('Input| Projects'!$AC752="Yes"),'Calc| Overheads Allocation'!F$61,'Input| Projects'!$AF752),""))),"")</f>
        <v/>
      </c>
      <c r="AP752" s="186" t="str">
        <f>IFERROR(IF('Input| Overheads'!$C$42="Direct costs",SUMPRODUCT(--('Input| Projects'!$AC752="Yes"),'Calc| Overheads Allocation'!G$8,'Calc| Project Costs'!Z752),IF('Input| Overheads'!$C$42="Internal labour",SUMPRODUCT(--('Input| Projects'!$AC752="Yes"),'Calc| Overheads Allocation'!G$8,'Calc| Project Costs'!Z752,'Input| Projects'!$Y752),IF('Input| Overheads'!$C$42="DNSP defined",SUMPRODUCT(--('Input| Projects'!$AC752="Yes"),'Calc| Overheads Allocation'!G$61,'Input| Projects'!$AF752),""))),"")</f>
        <v/>
      </c>
      <c r="AQ752" s="186" t="str">
        <f>IFERROR(IF('Input| Overheads'!$C$42="Direct costs",SUMPRODUCT(--('Input| Projects'!$AC752="Yes"),'Calc| Overheads Allocation'!H$8,'Calc| Project Costs'!AA752),IF('Input| Overheads'!$C$42="Internal labour",SUMPRODUCT(--('Input| Projects'!$AC752="Yes"),'Calc| Overheads Allocation'!H$8,'Calc| Project Costs'!AA752,'Input| Projects'!$Y752),IF('Input| Overheads'!$C$42="DNSP defined",SUMPRODUCT(--('Input| Projects'!$AC752="Yes"),'Calc| Overheads Allocation'!H$61,'Input| Projects'!$AF752),""))),"")</f>
        <v/>
      </c>
      <c r="AR752" s="186" t="str">
        <f>IFERROR(IF('Input| Overheads'!$C$42="Direct costs",SUMPRODUCT(--('Input| Projects'!$AC752="Yes"),'Calc| Overheads Allocation'!I$8,'Calc| Project Costs'!AB752),IF('Input| Overheads'!$C$42="Internal labour",SUMPRODUCT(--('Input| Projects'!$AC752="Yes"),'Calc| Overheads Allocation'!I$8,'Calc| Project Costs'!AB752,'Input| Projects'!$Y752),IF('Input| Overheads'!$C$42="DNSP defined",SUMPRODUCT(--('Input| Projects'!$AC752="Yes"),'Calc| Overheads Allocation'!I$61,'Input| Projects'!$AF752),""))),"")</f>
        <v/>
      </c>
      <c r="AS752" s="106"/>
      <c r="AT752" s="186" t="str">
        <f>IFERROR(IF('Input| Overheads'!$C$42="Direct costs",SUMPRODUCT(--('Input| Projects'!$AD752="Yes"),'Calc| Overheads Allocation'!C$9,'Calc| Project Costs'!V752),IF('Input| Overheads'!$C$42="Internal labour",SUMPRODUCT(--('Input| Projects'!$AD752="Yes"),'Calc| Overheads Allocation'!C$9,'Calc| Project Costs'!V752,'Input| Projects'!$Y752),IF('Input| Overheads'!$C$42="DNSP defined",SUMPRODUCT(--('Input| Projects'!$AD752="Yes"),'Calc| Overheads Allocation'!C$62,'Input| Projects'!$AG752),""))),"")</f>
        <v/>
      </c>
      <c r="AU752" s="186" t="str">
        <f>IFERROR(IF('Input| Overheads'!$C$42="Direct costs",SUMPRODUCT(--('Input| Projects'!$AD752="Yes"),'Calc| Overheads Allocation'!D$9,'Calc| Project Costs'!W752),IF('Input| Overheads'!$C$42="Internal labour",SUMPRODUCT(--('Input| Projects'!$AD752="Yes"),'Calc| Overheads Allocation'!D$9,'Calc| Project Costs'!W752,'Input| Projects'!$Y752),IF('Input| Overheads'!$C$42="DNSP defined",SUMPRODUCT(--('Input| Projects'!$AD752="Yes"),'Calc| Overheads Allocation'!D$62,'Input| Projects'!$AG752),""))),"")</f>
        <v/>
      </c>
      <c r="AV752" s="186" t="str">
        <f>IFERROR(IF('Input| Overheads'!$C$42="Direct costs",SUMPRODUCT(--('Input| Projects'!$AD752="Yes"),'Calc| Overheads Allocation'!E$9,'Calc| Project Costs'!X752),IF('Input| Overheads'!$C$42="Internal labour",SUMPRODUCT(--('Input| Projects'!$AD752="Yes"),'Calc| Overheads Allocation'!E$9,'Calc| Project Costs'!X752,'Input| Projects'!$Y752),IF('Input| Overheads'!$C$42="DNSP defined",SUMPRODUCT(--('Input| Projects'!$AD752="Yes"),'Calc| Overheads Allocation'!E$62,'Input| Projects'!$AG752),""))),"")</f>
        <v/>
      </c>
      <c r="AW752" s="186" t="str">
        <f>IFERROR(IF('Input| Overheads'!$C$42="Direct costs",SUMPRODUCT(--('Input| Projects'!$AD752="Yes"),'Calc| Overheads Allocation'!F$9,'Calc| Project Costs'!Y752),IF('Input| Overheads'!$C$42="Internal labour",SUMPRODUCT(--('Input| Projects'!$AD752="Yes"),'Calc| Overheads Allocation'!F$9,'Calc| Project Costs'!Y752,'Input| Projects'!$Y752),IF('Input| Overheads'!$C$42="DNSP defined",SUMPRODUCT(--('Input| Projects'!$AD752="Yes"),'Calc| Overheads Allocation'!F$62,'Input| Projects'!$AG752),""))),"")</f>
        <v/>
      </c>
      <c r="AX752" s="186" t="str">
        <f>IFERROR(IF('Input| Overheads'!$C$42="Direct costs",SUMPRODUCT(--('Input| Projects'!$AD752="Yes"),'Calc| Overheads Allocation'!G$9,'Calc| Project Costs'!Z752),IF('Input| Overheads'!$C$42="Internal labour",SUMPRODUCT(--('Input| Projects'!$AD752="Yes"),'Calc| Overheads Allocation'!G$9,'Calc| Project Costs'!Z752,'Input| Projects'!$Y752),IF('Input| Overheads'!$C$42="DNSP defined",SUMPRODUCT(--('Input| Projects'!$AD752="Yes"),'Calc| Overheads Allocation'!G$62,'Input| Projects'!$AG752),""))),"")</f>
        <v/>
      </c>
      <c r="AY752" s="186" t="str">
        <f>IFERROR(IF('Input| Overheads'!$C$42="Direct costs",SUMPRODUCT(--('Input| Projects'!$AD752="Yes"),'Calc| Overheads Allocation'!H$9,'Calc| Project Costs'!AA752),IF('Input| Overheads'!$C$42="Internal labour",SUMPRODUCT(--('Input| Projects'!$AD752="Yes"),'Calc| Overheads Allocation'!H$9,'Calc| Project Costs'!AA752,'Input| Projects'!$Y752),IF('Input| Overheads'!$C$42="DNSP defined",SUMPRODUCT(--('Input| Projects'!$AD752="Yes"),'Calc| Overheads Allocation'!H$62,'Input| Projects'!$AG752),""))),"")</f>
        <v/>
      </c>
      <c r="AZ752" s="186" t="str">
        <f>IFERROR(IF('Input| Overheads'!$C$42="Direct costs",SUMPRODUCT(--('Input| Projects'!$AD752="Yes"),'Calc| Overheads Allocation'!I$9,'Calc| Project Costs'!AB752),IF('Input| Overheads'!$C$42="Internal labour",SUMPRODUCT(--('Input| Projects'!$AD752="Yes"),'Calc| Overheads Allocation'!I$9,'Calc| Project Costs'!AB752,'Input| Projects'!$Y752),IF('Input| Overheads'!$C$42="DNSP defined",SUMPRODUCT(--('Input| Projects'!$AD752="Yes"),'Calc| Overheads Allocation'!I$62,'Input| Projects'!$AG752),""))),"")</f>
        <v/>
      </c>
      <c r="BA752" s="106"/>
      <c r="BB752" s="186">
        <f t="shared" si="361"/>
        <v>0</v>
      </c>
      <c r="BC752" s="186">
        <f t="shared" si="362"/>
        <v>0</v>
      </c>
      <c r="BD752" s="186">
        <f t="shared" si="363"/>
        <v>0</v>
      </c>
      <c r="BE752" s="186">
        <f t="shared" si="340"/>
        <v>0</v>
      </c>
      <c r="BF752" s="186">
        <f t="shared" si="341"/>
        <v>0</v>
      </c>
      <c r="BG752" s="186">
        <f t="shared" si="342"/>
        <v>0</v>
      </c>
      <c r="BH752" s="186">
        <f t="shared" si="343"/>
        <v>0</v>
      </c>
      <c r="BI752" s="97"/>
      <c r="BJ752" s="186" t="str">
        <f t="shared" si="344"/>
        <v/>
      </c>
      <c r="BK752" s="186" t="str">
        <f t="shared" si="345"/>
        <v/>
      </c>
      <c r="BL752" s="186" t="str">
        <f t="shared" si="346"/>
        <v/>
      </c>
      <c r="BM752" s="186" t="str">
        <f t="shared" si="347"/>
        <v/>
      </c>
      <c r="BN752" s="186" t="str">
        <f t="shared" si="348"/>
        <v/>
      </c>
      <c r="BO752" s="186" t="str">
        <f t="shared" si="349"/>
        <v/>
      </c>
      <c r="BP752" s="186" t="str">
        <f t="shared" si="350"/>
        <v/>
      </c>
      <c r="BQ752" s="97"/>
      <c r="BR752" s="186">
        <f t="shared" si="351"/>
        <v>0</v>
      </c>
      <c r="BS752" s="186">
        <f t="shared" si="352"/>
        <v>0</v>
      </c>
      <c r="BT752" s="222">
        <f t="shared" si="353"/>
        <v>0</v>
      </c>
      <c r="BU752" s="222">
        <f t="shared" si="354"/>
        <v>0</v>
      </c>
      <c r="BV752" s="222">
        <f t="shared" si="355"/>
        <v>0</v>
      </c>
      <c r="BW752" s="222">
        <f t="shared" si="356"/>
        <v>0</v>
      </c>
      <c r="BX752" s="222">
        <f t="shared" si="357"/>
        <v>0</v>
      </c>
      <c r="BY752" s="106"/>
      <c r="BZ752" s="197" t="str">
        <f>IF(SUMIF('Input| Projects'!$AS$8:$CP$8,"Dx",'Input| Projects'!$AS752:$CP752)=0,"",SUMIF('Input| Projects'!$AS$8:$CP$8,"Dx",'Input| Projects'!$AS752:$CP752))</f>
        <v/>
      </c>
      <c r="CA752" s="197" t="str">
        <f>IF(SUMIF('Input| Projects'!$AS$8:$CP$8,"Tx",'Input| Projects'!$AS752:$CP752)=0,"",SUMIF('Input| Projects'!$AS$8:$CP$8,"Tx",'Input| Projects'!$AS752:$CP752))</f>
        <v/>
      </c>
      <c r="CB752" s="150" t="str">
        <f t="shared" si="364"/>
        <v/>
      </c>
    </row>
    <row r="753" spans="2:80" x14ac:dyDescent="0.2">
      <c r="B753" s="201">
        <f>IFERROR('Input| Projects'!B753,"")</f>
        <v>744</v>
      </c>
      <c r="C753" s="42" t="str">
        <f>IFERROR(IF('Input| Projects'!C753="","",'Input| Projects'!C753),"")</f>
        <v/>
      </c>
      <c r="D753" s="42" t="str">
        <f>IFERROR(IF('Input| Projects'!D753="","",'Input| Projects'!D753),"")</f>
        <v/>
      </c>
      <c r="E753" s="104"/>
      <c r="F753" s="190">
        <f>IFERROR('Input| Projects'!I753*'Input| Escalations'!$K$19,"")</f>
        <v>0</v>
      </c>
      <c r="G753" s="190">
        <f>IFERROR('Input| Projects'!J753*'Input| Escalations'!$K$19,"")</f>
        <v>0</v>
      </c>
      <c r="H753" s="190">
        <f>IFERROR('Input| Projects'!K753*'Input| Escalations'!$K$19,"")</f>
        <v>0</v>
      </c>
      <c r="I753" s="190">
        <f>IFERROR('Input| Projects'!L753*'Input| Escalations'!$K$19,"")</f>
        <v>0</v>
      </c>
      <c r="J753" s="190">
        <f>IFERROR('Input| Projects'!M753*'Input| Escalations'!$K$19,"")</f>
        <v>0</v>
      </c>
      <c r="K753" s="190">
        <f>IFERROR('Input| Projects'!N753*'Input| Escalations'!$K$19,"")</f>
        <v>0</v>
      </c>
      <c r="L753" s="190">
        <f>IFERROR('Input| Projects'!O753*'Input| Escalations'!$K$19,"")</f>
        <v>0</v>
      </c>
      <c r="M753" s="150" t="str">
        <f>IF(ABS(SUM(F753:L753)-(SUM('Input| Projects'!I753:O753)*'Input| Escalations'!$K$19))&lt;0.0000001,"",1)</f>
        <v/>
      </c>
      <c r="N753" s="192">
        <f>'Input| Projects'!$Y753*INDEX('Input| Escalations'!$H$33:$N$33,MATCH('Calc| Project Costs'!N$9,'Input| Escalations'!$H$23:$N$23,0))+'Input| Projects'!$Z753*INDEX('Input| Escalations'!$H$34:$N$34,MATCH('Calc| Project Costs'!N$9,'Input| Escalations'!$H$23:$N$23,0))+'Input| Projects'!$AA753*INDEX('Input| Escalations'!$H$35:$N$35,MATCH('Calc| Project Costs'!N$9,'Input| Escalations'!$H$23:$N$23,0))+1</f>
        <v>1</v>
      </c>
      <c r="O753" s="192">
        <f>'Input| Projects'!$Y753*INDEX('Input| Escalations'!$H$33:$N$33,MATCH('Calc| Project Costs'!O$9,'Input| Escalations'!$H$23:$N$23,0))+'Input| Projects'!$Z753*INDEX('Input| Escalations'!$H$34:$N$34,MATCH('Calc| Project Costs'!O$9,'Input| Escalations'!$H$23:$N$23,0))+'Input| Projects'!$AA753*INDEX('Input| Escalations'!$H$35:$N$35,MATCH('Calc| Project Costs'!O$9,'Input| Escalations'!$H$23:$N$23,0))+1</f>
        <v>1</v>
      </c>
      <c r="P753" s="192">
        <f>'Input| Projects'!$Y753*INDEX('Input| Escalations'!$H$33:$N$33,MATCH('Calc| Project Costs'!P$9,'Input| Escalations'!$H$23:$N$23,0))+'Input| Projects'!$Z753*INDEX('Input| Escalations'!$H$34:$N$34,MATCH('Calc| Project Costs'!P$9,'Input| Escalations'!$H$23:$N$23,0))+'Input| Projects'!$AA753*INDEX('Input| Escalations'!$H$35:$N$35,MATCH('Calc| Project Costs'!P$9,'Input| Escalations'!$H$23:$N$23,0))+1</f>
        <v>1</v>
      </c>
      <c r="Q753" s="192">
        <f>'Input| Projects'!$Y753*INDEX('Input| Escalations'!$H$33:$N$33,MATCH('Calc| Project Costs'!Q$9,'Input| Escalations'!$H$23:$N$23,0))+'Input| Projects'!$Z753*INDEX('Input| Escalations'!$H$34:$N$34,MATCH('Calc| Project Costs'!Q$9,'Input| Escalations'!$H$23:$N$23,0))+'Input| Projects'!$AA753*INDEX('Input| Escalations'!$H$35:$N$35,MATCH('Calc| Project Costs'!Q$9,'Input| Escalations'!$H$23:$N$23,0))+1</f>
        <v>1</v>
      </c>
      <c r="R753" s="192">
        <f>'Input| Projects'!$Y753*INDEX('Input| Escalations'!$H$33:$N$33,MATCH('Calc| Project Costs'!R$9,'Input| Escalations'!$H$23:$N$23,0))+'Input| Projects'!$Z753*INDEX('Input| Escalations'!$H$34:$N$34,MATCH('Calc| Project Costs'!R$9,'Input| Escalations'!$H$23:$N$23,0))+'Input| Projects'!$AA753*INDEX('Input| Escalations'!$H$35:$N$35,MATCH('Calc| Project Costs'!R$9,'Input| Escalations'!$H$23:$N$23,0))+1</f>
        <v>1</v>
      </c>
      <c r="S753" s="192">
        <f>'Input| Projects'!$Y753*INDEX('Input| Escalations'!$H$33:$N$33,MATCH('Calc| Project Costs'!S$9,'Input| Escalations'!$H$23:$N$23,0))+'Input| Projects'!$Z753*INDEX('Input| Escalations'!$H$34:$N$34,MATCH('Calc| Project Costs'!S$9,'Input| Escalations'!$H$23:$N$23,0))+'Input| Projects'!$AA753*INDEX('Input| Escalations'!$H$35:$N$35,MATCH('Calc| Project Costs'!S$9,'Input| Escalations'!$H$23:$N$23,0))+1</f>
        <v>1</v>
      </c>
      <c r="T753" s="192">
        <f>'Input| Projects'!$Y753*INDEX('Input| Escalations'!$H$33:$N$33,MATCH('Calc| Project Costs'!T$9,'Input| Escalations'!$H$23:$N$23,0))+'Input| Projects'!$Z753*INDEX('Input| Escalations'!$H$34:$N$34,MATCH('Calc| Project Costs'!T$9,'Input| Escalations'!$H$23:$N$23,0))+'Input| Projects'!$AA753*INDEX('Input| Escalations'!$H$35:$N$35,MATCH('Calc| Project Costs'!T$9,'Input| Escalations'!$H$23:$N$23,0))+1</f>
        <v>1</v>
      </c>
      <c r="U753" s="106"/>
      <c r="V753" s="186">
        <f t="shared" si="358"/>
        <v>0</v>
      </c>
      <c r="W753" s="186">
        <f t="shared" si="359"/>
        <v>0</v>
      </c>
      <c r="X753" s="186">
        <f t="shared" si="360"/>
        <v>0</v>
      </c>
      <c r="Y753" s="186">
        <f t="shared" si="336"/>
        <v>0</v>
      </c>
      <c r="Z753" s="186">
        <f t="shared" si="337"/>
        <v>0</v>
      </c>
      <c r="AA753" s="186">
        <f t="shared" si="338"/>
        <v>0</v>
      </c>
      <c r="AB753" s="186">
        <f t="shared" si="339"/>
        <v>0</v>
      </c>
      <c r="AC753" s="106"/>
      <c r="AD753" s="186">
        <f>'Input| Projects'!Q753*N753*'Input| Escalations'!$K$19</f>
        <v>0</v>
      </c>
      <c r="AE753" s="186">
        <f>'Input| Projects'!R753*O753*'Input| Escalations'!$K$19</f>
        <v>0</v>
      </c>
      <c r="AF753" s="186">
        <f>'Input| Projects'!S753*P753*'Input| Escalations'!$K$19</f>
        <v>0</v>
      </c>
      <c r="AG753" s="186">
        <f>'Input| Projects'!T753*Q753*'Input| Escalations'!$K$19</f>
        <v>0</v>
      </c>
      <c r="AH753" s="186">
        <f>'Input| Projects'!U753*R753*'Input| Escalations'!$K$19</f>
        <v>0</v>
      </c>
      <c r="AI753" s="186">
        <f>'Input| Projects'!V753*S753*'Input| Escalations'!$K$19</f>
        <v>0</v>
      </c>
      <c r="AJ753" s="186">
        <f>'Input| Projects'!W753*T753*'Input| Escalations'!$K$19</f>
        <v>0</v>
      </c>
      <c r="AK753" s="106"/>
      <c r="AL753" s="186" t="str">
        <f>IFERROR(IF('Input| Overheads'!$C$42="Direct costs",SUMPRODUCT(--('Input| Projects'!$AC753="Yes"),'Calc| Overheads Allocation'!C$8,'Calc| Project Costs'!V753),IF('Input| Overheads'!$C$42="Internal labour",SUMPRODUCT(--('Input| Projects'!$AC753="Yes"),'Calc| Overheads Allocation'!C$8,'Calc| Project Costs'!V753,'Input| Projects'!$Y753),IF('Input| Overheads'!$C$42="DNSP defined",SUMPRODUCT(--('Input| Projects'!$AC753="Yes"),'Calc| Overheads Allocation'!C$61,'Input| Projects'!$AF753),""))),"")</f>
        <v/>
      </c>
      <c r="AM753" s="186" t="str">
        <f>IFERROR(IF('Input| Overheads'!$C$42="Direct costs",SUMPRODUCT(--('Input| Projects'!$AC753="Yes"),'Calc| Overheads Allocation'!D$8,'Calc| Project Costs'!W753),IF('Input| Overheads'!$C$42="Internal labour",SUMPRODUCT(--('Input| Projects'!$AC753="Yes"),'Calc| Overheads Allocation'!D$8,'Calc| Project Costs'!W753,'Input| Projects'!$Y753),IF('Input| Overheads'!$C$42="DNSP defined",SUMPRODUCT(--('Input| Projects'!$AC753="Yes"),'Calc| Overheads Allocation'!D$61,'Input| Projects'!$AF753),""))),"")</f>
        <v/>
      </c>
      <c r="AN753" s="186" t="str">
        <f>IFERROR(IF('Input| Overheads'!$C$42="Direct costs",SUMPRODUCT(--('Input| Projects'!$AC753="Yes"),'Calc| Overheads Allocation'!E$8,'Calc| Project Costs'!X753),IF('Input| Overheads'!$C$42="Internal labour",SUMPRODUCT(--('Input| Projects'!$AC753="Yes"),'Calc| Overheads Allocation'!E$8,'Calc| Project Costs'!X753,'Input| Projects'!$Y753),IF('Input| Overheads'!$C$42="DNSP defined",SUMPRODUCT(--('Input| Projects'!$AC753="Yes"),'Calc| Overheads Allocation'!E$61,'Input| Projects'!$AF753),""))),"")</f>
        <v/>
      </c>
      <c r="AO753" s="186" t="str">
        <f>IFERROR(IF('Input| Overheads'!$C$42="Direct costs",SUMPRODUCT(--('Input| Projects'!$AC753="Yes"),'Calc| Overheads Allocation'!F$8,'Calc| Project Costs'!Y753),IF('Input| Overheads'!$C$42="Internal labour",SUMPRODUCT(--('Input| Projects'!$AC753="Yes"),'Calc| Overheads Allocation'!F$8,'Calc| Project Costs'!Y753,'Input| Projects'!$Y753),IF('Input| Overheads'!$C$42="DNSP defined",SUMPRODUCT(--('Input| Projects'!$AC753="Yes"),'Calc| Overheads Allocation'!F$61,'Input| Projects'!$AF753),""))),"")</f>
        <v/>
      </c>
      <c r="AP753" s="186" t="str">
        <f>IFERROR(IF('Input| Overheads'!$C$42="Direct costs",SUMPRODUCT(--('Input| Projects'!$AC753="Yes"),'Calc| Overheads Allocation'!G$8,'Calc| Project Costs'!Z753),IF('Input| Overheads'!$C$42="Internal labour",SUMPRODUCT(--('Input| Projects'!$AC753="Yes"),'Calc| Overheads Allocation'!G$8,'Calc| Project Costs'!Z753,'Input| Projects'!$Y753),IF('Input| Overheads'!$C$42="DNSP defined",SUMPRODUCT(--('Input| Projects'!$AC753="Yes"),'Calc| Overheads Allocation'!G$61,'Input| Projects'!$AF753),""))),"")</f>
        <v/>
      </c>
      <c r="AQ753" s="186" t="str">
        <f>IFERROR(IF('Input| Overheads'!$C$42="Direct costs",SUMPRODUCT(--('Input| Projects'!$AC753="Yes"),'Calc| Overheads Allocation'!H$8,'Calc| Project Costs'!AA753),IF('Input| Overheads'!$C$42="Internal labour",SUMPRODUCT(--('Input| Projects'!$AC753="Yes"),'Calc| Overheads Allocation'!H$8,'Calc| Project Costs'!AA753,'Input| Projects'!$Y753),IF('Input| Overheads'!$C$42="DNSP defined",SUMPRODUCT(--('Input| Projects'!$AC753="Yes"),'Calc| Overheads Allocation'!H$61,'Input| Projects'!$AF753),""))),"")</f>
        <v/>
      </c>
      <c r="AR753" s="186" t="str">
        <f>IFERROR(IF('Input| Overheads'!$C$42="Direct costs",SUMPRODUCT(--('Input| Projects'!$AC753="Yes"),'Calc| Overheads Allocation'!I$8,'Calc| Project Costs'!AB753),IF('Input| Overheads'!$C$42="Internal labour",SUMPRODUCT(--('Input| Projects'!$AC753="Yes"),'Calc| Overheads Allocation'!I$8,'Calc| Project Costs'!AB753,'Input| Projects'!$Y753),IF('Input| Overheads'!$C$42="DNSP defined",SUMPRODUCT(--('Input| Projects'!$AC753="Yes"),'Calc| Overheads Allocation'!I$61,'Input| Projects'!$AF753),""))),"")</f>
        <v/>
      </c>
      <c r="AS753" s="106"/>
      <c r="AT753" s="186" t="str">
        <f>IFERROR(IF('Input| Overheads'!$C$42="Direct costs",SUMPRODUCT(--('Input| Projects'!$AD753="Yes"),'Calc| Overheads Allocation'!C$9,'Calc| Project Costs'!V753),IF('Input| Overheads'!$C$42="Internal labour",SUMPRODUCT(--('Input| Projects'!$AD753="Yes"),'Calc| Overheads Allocation'!C$9,'Calc| Project Costs'!V753,'Input| Projects'!$Y753),IF('Input| Overheads'!$C$42="DNSP defined",SUMPRODUCT(--('Input| Projects'!$AD753="Yes"),'Calc| Overheads Allocation'!C$62,'Input| Projects'!$AG753),""))),"")</f>
        <v/>
      </c>
      <c r="AU753" s="186" t="str">
        <f>IFERROR(IF('Input| Overheads'!$C$42="Direct costs",SUMPRODUCT(--('Input| Projects'!$AD753="Yes"),'Calc| Overheads Allocation'!D$9,'Calc| Project Costs'!W753),IF('Input| Overheads'!$C$42="Internal labour",SUMPRODUCT(--('Input| Projects'!$AD753="Yes"),'Calc| Overheads Allocation'!D$9,'Calc| Project Costs'!W753,'Input| Projects'!$Y753),IF('Input| Overheads'!$C$42="DNSP defined",SUMPRODUCT(--('Input| Projects'!$AD753="Yes"),'Calc| Overheads Allocation'!D$62,'Input| Projects'!$AG753),""))),"")</f>
        <v/>
      </c>
      <c r="AV753" s="186" t="str">
        <f>IFERROR(IF('Input| Overheads'!$C$42="Direct costs",SUMPRODUCT(--('Input| Projects'!$AD753="Yes"),'Calc| Overheads Allocation'!E$9,'Calc| Project Costs'!X753),IF('Input| Overheads'!$C$42="Internal labour",SUMPRODUCT(--('Input| Projects'!$AD753="Yes"),'Calc| Overheads Allocation'!E$9,'Calc| Project Costs'!X753,'Input| Projects'!$Y753),IF('Input| Overheads'!$C$42="DNSP defined",SUMPRODUCT(--('Input| Projects'!$AD753="Yes"),'Calc| Overheads Allocation'!E$62,'Input| Projects'!$AG753),""))),"")</f>
        <v/>
      </c>
      <c r="AW753" s="186" t="str">
        <f>IFERROR(IF('Input| Overheads'!$C$42="Direct costs",SUMPRODUCT(--('Input| Projects'!$AD753="Yes"),'Calc| Overheads Allocation'!F$9,'Calc| Project Costs'!Y753),IF('Input| Overheads'!$C$42="Internal labour",SUMPRODUCT(--('Input| Projects'!$AD753="Yes"),'Calc| Overheads Allocation'!F$9,'Calc| Project Costs'!Y753,'Input| Projects'!$Y753),IF('Input| Overheads'!$C$42="DNSP defined",SUMPRODUCT(--('Input| Projects'!$AD753="Yes"),'Calc| Overheads Allocation'!F$62,'Input| Projects'!$AG753),""))),"")</f>
        <v/>
      </c>
      <c r="AX753" s="186" t="str">
        <f>IFERROR(IF('Input| Overheads'!$C$42="Direct costs",SUMPRODUCT(--('Input| Projects'!$AD753="Yes"),'Calc| Overheads Allocation'!G$9,'Calc| Project Costs'!Z753),IF('Input| Overheads'!$C$42="Internal labour",SUMPRODUCT(--('Input| Projects'!$AD753="Yes"),'Calc| Overheads Allocation'!G$9,'Calc| Project Costs'!Z753,'Input| Projects'!$Y753),IF('Input| Overheads'!$C$42="DNSP defined",SUMPRODUCT(--('Input| Projects'!$AD753="Yes"),'Calc| Overheads Allocation'!G$62,'Input| Projects'!$AG753),""))),"")</f>
        <v/>
      </c>
      <c r="AY753" s="186" t="str">
        <f>IFERROR(IF('Input| Overheads'!$C$42="Direct costs",SUMPRODUCT(--('Input| Projects'!$AD753="Yes"),'Calc| Overheads Allocation'!H$9,'Calc| Project Costs'!AA753),IF('Input| Overheads'!$C$42="Internal labour",SUMPRODUCT(--('Input| Projects'!$AD753="Yes"),'Calc| Overheads Allocation'!H$9,'Calc| Project Costs'!AA753,'Input| Projects'!$Y753),IF('Input| Overheads'!$C$42="DNSP defined",SUMPRODUCT(--('Input| Projects'!$AD753="Yes"),'Calc| Overheads Allocation'!H$62,'Input| Projects'!$AG753),""))),"")</f>
        <v/>
      </c>
      <c r="AZ753" s="186" t="str">
        <f>IFERROR(IF('Input| Overheads'!$C$42="Direct costs",SUMPRODUCT(--('Input| Projects'!$AD753="Yes"),'Calc| Overheads Allocation'!I$9,'Calc| Project Costs'!AB753),IF('Input| Overheads'!$C$42="Internal labour",SUMPRODUCT(--('Input| Projects'!$AD753="Yes"),'Calc| Overheads Allocation'!I$9,'Calc| Project Costs'!AB753,'Input| Projects'!$Y753),IF('Input| Overheads'!$C$42="DNSP defined",SUMPRODUCT(--('Input| Projects'!$AD753="Yes"),'Calc| Overheads Allocation'!I$62,'Input| Projects'!$AG753),""))),"")</f>
        <v/>
      </c>
      <c r="BA753" s="106"/>
      <c r="BB753" s="186">
        <f t="shared" si="361"/>
        <v>0</v>
      </c>
      <c r="BC753" s="186">
        <f t="shared" si="362"/>
        <v>0</v>
      </c>
      <c r="BD753" s="186">
        <f t="shared" si="363"/>
        <v>0</v>
      </c>
      <c r="BE753" s="186">
        <f t="shared" si="340"/>
        <v>0</v>
      </c>
      <c r="BF753" s="186">
        <f t="shared" si="341"/>
        <v>0</v>
      </c>
      <c r="BG753" s="186">
        <f t="shared" si="342"/>
        <v>0</v>
      </c>
      <c r="BH753" s="186">
        <f t="shared" si="343"/>
        <v>0</v>
      </c>
      <c r="BI753" s="97"/>
      <c r="BJ753" s="186" t="str">
        <f t="shared" si="344"/>
        <v/>
      </c>
      <c r="BK753" s="186" t="str">
        <f t="shared" si="345"/>
        <v/>
      </c>
      <c r="BL753" s="186" t="str">
        <f t="shared" si="346"/>
        <v/>
      </c>
      <c r="BM753" s="186" t="str">
        <f t="shared" si="347"/>
        <v/>
      </c>
      <c r="BN753" s="186" t="str">
        <f t="shared" si="348"/>
        <v/>
      </c>
      <c r="BO753" s="186" t="str">
        <f t="shared" si="349"/>
        <v/>
      </c>
      <c r="BP753" s="186" t="str">
        <f t="shared" si="350"/>
        <v/>
      </c>
      <c r="BQ753" s="97"/>
      <c r="BR753" s="186">
        <f t="shared" si="351"/>
        <v>0</v>
      </c>
      <c r="BS753" s="186">
        <f t="shared" si="352"/>
        <v>0</v>
      </c>
      <c r="BT753" s="222">
        <f t="shared" si="353"/>
        <v>0</v>
      </c>
      <c r="BU753" s="222">
        <f t="shared" si="354"/>
        <v>0</v>
      </c>
      <c r="BV753" s="222">
        <f t="shared" si="355"/>
        <v>0</v>
      </c>
      <c r="BW753" s="222">
        <f t="shared" si="356"/>
        <v>0</v>
      </c>
      <c r="BX753" s="222">
        <f t="shared" si="357"/>
        <v>0</v>
      </c>
      <c r="BY753" s="106"/>
      <c r="BZ753" s="197" t="str">
        <f>IF(SUMIF('Input| Projects'!$AS$8:$CP$8,"Dx",'Input| Projects'!$AS753:$CP753)=0,"",SUMIF('Input| Projects'!$AS$8:$CP$8,"Dx",'Input| Projects'!$AS753:$CP753))</f>
        <v/>
      </c>
      <c r="CA753" s="197" t="str">
        <f>IF(SUMIF('Input| Projects'!$AS$8:$CP$8,"Tx",'Input| Projects'!$AS753:$CP753)=0,"",SUMIF('Input| Projects'!$AS$8:$CP$8,"Tx",'Input| Projects'!$AS753:$CP753))</f>
        <v/>
      </c>
      <c r="CB753" s="150" t="str">
        <f t="shared" si="364"/>
        <v/>
      </c>
    </row>
    <row r="754" spans="2:80" x14ac:dyDescent="0.2">
      <c r="B754" s="201">
        <f>IFERROR('Input| Projects'!B754,"")</f>
        <v>745</v>
      </c>
      <c r="C754" s="42" t="str">
        <f>IFERROR(IF('Input| Projects'!C754="","",'Input| Projects'!C754),"")</f>
        <v/>
      </c>
      <c r="D754" s="42" t="str">
        <f>IFERROR(IF('Input| Projects'!D754="","",'Input| Projects'!D754),"")</f>
        <v/>
      </c>
      <c r="E754" s="104"/>
      <c r="F754" s="190">
        <f>IFERROR('Input| Projects'!I754*'Input| Escalations'!$K$19,"")</f>
        <v>0</v>
      </c>
      <c r="G754" s="190">
        <f>IFERROR('Input| Projects'!J754*'Input| Escalations'!$K$19,"")</f>
        <v>0</v>
      </c>
      <c r="H754" s="190">
        <f>IFERROR('Input| Projects'!K754*'Input| Escalations'!$K$19,"")</f>
        <v>0</v>
      </c>
      <c r="I754" s="190">
        <f>IFERROR('Input| Projects'!L754*'Input| Escalations'!$K$19,"")</f>
        <v>0</v>
      </c>
      <c r="J754" s="190">
        <f>IFERROR('Input| Projects'!M754*'Input| Escalations'!$K$19,"")</f>
        <v>0</v>
      </c>
      <c r="K754" s="190">
        <f>IFERROR('Input| Projects'!N754*'Input| Escalations'!$K$19,"")</f>
        <v>0</v>
      </c>
      <c r="L754" s="190">
        <f>IFERROR('Input| Projects'!O754*'Input| Escalations'!$K$19,"")</f>
        <v>0</v>
      </c>
      <c r="M754" s="150" t="str">
        <f>IF(ABS(SUM(F754:L754)-(SUM('Input| Projects'!I754:O754)*'Input| Escalations'!$K$19))&lt;0.0000001,"",1)</f>
        <v/>
      </c>
      <c r="N754" s="192">
        <f>'Input| Projects'!$Y754*INDEX('Input| Escalations'!$H$33:$N$33,MATCH('Calc| Project Costs'!N$9,'Input| Escalations'!$H$23:$N$23,0))+'Input| Projects'!$Z754*INDEX('Input| Escalations'!$H$34:$N$34,MATCH('Calc| Project Costs'!N$9,'Input| Escalations'!$H$23:$N$23,0))+'Input| Projects'!$AA754*INDEX('Input| Escalations'!$H$35:$N$35,MATCH('Calc| Project Costs'!N$9,'Input| Escalations'!$H$23:$N$23,0))+1</f>
        <v>1</v>
      </c>
      <c r="O754" s="192">
        <f>'Input| Projects'!$Y754*INDEX('Input| Escalations'!$H$33:$N$33,MATCH('Calc| Project Costs'!O$9,'Input| Escalations'!$H$23:$N$23,0))+'Input| Projects'!$Z754*INDEX('Input| Escalations'!$H$34:$N$34,MATCH('Calc| Project Costs'!O$9,'Input| Escalations'!$H$23:$N$23,0))+'Input| Projects'!$AA754*INDEX('Input| Escalations'!$H$35:$N$35,MATCH('Calc| Project Costs'!O$9,'Input| Escalations'!$H$23:$N$23,0))+1</f>
        <v>1</v>
      </c>
      <c r="P754" s="192">
        <f>'Input| Projects'!$Y754*INDEX('Input| Escalations'!$H$33:$N$33,MATCH('Calc| Project Costs'!P$9,'Input| Escalations'!$H$23:$N$23,0))+'Input| Projects'!$Z754*INDEX('Input| Escalations'!$H$34:$N$34,MATCH('Calc| Project Costs'!P$9,'Input| Escalations'!$H$23:$N$23,0))+'Input| Projects'!$AA754*INDEX('Input| Escalations'!$H$35:$N$35,MATCH('Calc| Project Costs'!P$9,'Input| Escalations'!$H$23:$N$23,0))+1</f>
        <v>1</v>
      </c>
      <c r="Q754" s="192">
        <f>'Input| Projects'!$Y754*INDEX('Input| Escalations'!$H$33:$N$33,MATCH('Calc| Project Costs'!Q$9,'Input| Escalations'!$H$23:$N$23,0))+'Input| Projects'!$Z754*INDEX('Input| Escalations'!$H$34:$N$34,MATCH('Calc| Project Costs'!Q$9,'Input| Escalations'!$H$23:$N$23,0))+'Input| Projects'!$AA754*INDEX('Input| Escalations'!$H$35:$N$35,MATCH('Calc| Project Costs'!Q$9,'Input| Escalations'!$H$23:$N$23,0))+1</f>
        <v>1</v>
      </c>
      <c r="R754" s="192">
        <f>'Input| Projects'!$Y754*INDEX('Input| Escalations'!$H$33:$N$33,MATCH('Calc| Project Costs'!R$9,'Input| Escalations'!$H$23:$N$23,0))+'Input| Projects'!$Z754*INDEX('Input| Escalations'!$H$34:$N$34,MATCH('Calc| Project Costs'!R$9,'Input| Escalations'!$H$23:$N$23,0))+'Input| Projects'!$AA754*INDEX('Input| Escalations'!$H$35:$N$35,MATCH('Calc| Project Costs'!R$9,'Input| Escalations'!$H$23:$N$23,0))+1</f>
        <v>1</v>
      </c>
      <c r="S754" s="192">
        <f>'Input| Projects'!$Y754*INDEX('Input| Escalations'!$H$33:$N$33,MATCH('Calc| Project Costs'!S$9,'Input| Escalations'!$H$23:$N$23,0))+'Input| Projects'!$Z754*INDEX('Input| Escalations'!$H$34:$N$34,MATCH('Calc| Project Costs'!S$9,'Input| Escalations'!$H$23:$N$23,0))+'Input| Projects'!$AA754*INDEX('Input| Escalations'!$H$35:$N$35,MATCH('Calc| Project Costs'!S$9,'Input| Escalations'!$H$23:$N$23,0))+1</f>
        <v>1</v>
      </c>
      <c r="T754" s="192">
        <f>'Input| Projects'!$Y754*INDEX('Input| Escalations'!$H$33:$N$33,MATCH('Calc| Project Costs'!T$9,'Input| Escalations'!$H$23:$N$23,0))+'Input| Projects'!$Z754*INDEX('Input| Escalations'!$H$34:$N$34,MATCH('Calc| Project Costs'!T$9,'Input| Escalations'!$H$23:$N$23,0))+'Input| Projects'!$AA754*INDEX('Input| Escalations'!$H$35:$N$35,MATCH('Calc| Project Costs'!T$9,'Input| Escalations'!$H$23:$N$23,0))+1</f>
        <v>1</v>
      </c>
      <c r="U754" s="106"/>
      <c r="V754" s="186">
        <f t="shared" si="358"/>
        <v>0</v>
      </c>
      <c r="W754" s="186">
        <f t="shared" si="359"/>
        <v>0</v>
      </c>
      <c r="X754" s="186">
        <f t="shared" si="360"/>
        <v>0</v>
      </c>
      <c r="Y754" s="186">
        <f t="shared" si="336"/>
        <v>0</v>
      </c>
      <c r="Z754" s="186">
        <f t="shared" si="337"/>
        <v>0</v>
      </c>
      <c r="AA754" s="186">
        <f t="shared" si="338"/>
        <v>0</v>
      </c>
      <c r="AB754" s="186">
        <f t="shared" si="339"/>
        <v>0</v>
      </c>
      <c r="AC754" s="106"/>
      <c r="AD754" s="186">
        <f>'Input| Projects'!Q754*N754*'Input| Escalations'!$K$19</f>
        <v>0</v>
      </c>
      <c r="AE754" s="186">
        <f>'Input| Projects'!R754*O754*'Input| Escalations'!$K$19</f>
        <v>0</v>
      </c>
      <c r="AF754" s="186">
        <f>'Input| Projects'!S754*P754*'Input| Escalations'!$K$19</f>
        <v>0</v>
      </c>
      <c r="AG754" s="186">
        <f>'Input| Projects'!T754*Q754*'Input| Escalations'!$K$19</f>
        <v>0</v>
      </c>
      <c r="AH754" s="186">
        <f>'Input| Projects'!U754*R754*'Input| Escalations'!$K$19</f>
        <v>0</v>
      </c>
      <c r="AI754" s="186">
        <f>'Input| Projects'!V754*S754*'Input| Escalations'!$K$19</f>
        <v>0</v>
      </c>
      <c r="AJ754" s="186">
        <f>'Input| Projects'!W754*T754*'Input| Escalations'!$K$19</f>
        <v>0</v>
      </c>
      <c r="AK754" s="106"/>
      <c r="AL754" s="186" t="str">
        <f>IFERROR(IF('Input| Overheads'!$C$42="Direct costs",SUMPRODUCT(--('Input| Projects'!$AC754="Yes"),'Calc| Overheads Allocation'!C$8,'Calc| Project Costs'!V754),IF('Input| Overheads'!$C$42="Internal labour",SUMPRODUCT(--('Input| Projects'!$AC754="Yes"),'Calc| Overheads Allocation'!C$8,'Calc| Project Costs'!V754,'Input| Projects'!$Y754),IF('Input| Overheads'!$C$42="DNSP defined",SUMPRODUCT(--('Input| Projects'!$AC754="Yes"),'Calc| Overheads Allocation'!C$61,'Input| Projects'!$AF754),""))),"")</f>
        <v/>
      </c>
      <c r="AM754" s="186" t="str">
        <f>IFERROR(IF('Input| Overheads'!$C$42="Direct costs",SUMPRODUCT(--('Input| Projects'!$AC754="Yes"),'Calc| Overheads Allocation'!D$8,'Calc| Project Costs'!W754),IF('Input| Overheads'!$C$42="Internal labour",SUMPRODUCT(--('Input| Projects'!$AC754="Yes"),'Calc| Overheads Allocation'!D$8,'Calc| Project Costs'!W754,'Input| Projects'!$Y754),IF('Input| Overheads'!$C$42="DNSP defined",SUMPRODUCT(--('Input| Projects'!$AC754="Yes"),'Calc| Overheads Allocation'!D$61,'Input| Projects'!$AF754),""))),"")</f>
        <v/>
      </c>
      <c r="AN754" s="186" t="str">
        <f>IFERROR(IF('Input| Overheads'!$C$42="Direct costs",SUMPRODUCT(--('Input| Projects'!$AC754="Yes"),'Calc| Overheads Allocation'!E$8,'Calc| Project Costs'!X754),IF('Input| Overheads'!$C$42="Internal labour",SUMPRODUCT(--('Input| Projects'!$AC754="Yes"),'Calc| Overheads Allocation'!E$8,'Calc| Project Costs'!X754,'Input| Projects'!$Y754),IF('Input| Overheads'!$C$42="DNSP defined",SUMPRODUCT(--('Input| Projects'!$AC754="Yes"),'Calc| Overheads Allocation'!E$61,'Input| Projects'!$AF754),""))),"")</f>
        <v/>
      </c>
      <c r="AO754" s="186" t="str">
        <f>IFERROR(IF('Input| Overheads'!$C$42="Direct costs",SUMPRODUCT(--('Input| Projects'!$AC754="Yes"),'Calc| Overheads Allocation'!F$8,'Calc| Project Costs'!Y754),IF('Input| Overheads'!$C$42="Internal labour",SUMPRODUCT(--('Input| Projects'!$AC754="Yes"),'Calc| Overheads Allocation'!F$8,'Calc| Project Costs'!Y754,'Input| Projects'!$Y754),IF('Input| Overheads'!$C$42="DNSP defined",SUMPRODUCT(--('Input| Projects'!$AC754="Yes"),'Calc| Overheads Allocation'!F$61,'Input| Projects'!$AF754),""))),"")</f>
        <v/>
      </c>
      <c r="AP754" s="186" t="str">
        <f>IFERROR(IF('Input| Overheads'!$C$42="Direct costs",SUMPRODUCT(--('Input| Projects'!$AC754="Yes"),'Calc| Overheads Allocation'!G$8,'Calc| Project Costs'!Z754),IF('Input| Overheads'!$C$42="Internal labour",SUMPRODUCT(--('Input| Projects'!$AC754="Yes"),'Calc| Overheads Allocation'!G$8,'Calc| Project Costs'!Z754,'Input| Projects'!$Y754),IF('Input| Overheads'!$C$42="DNSP defined",SUMPRODUCT(--('Input| Projects'!$AC754="Yes"),'Calc| Overheads Allocation'!G$61,'Input| Projects'!$AF754),""))),"")</f>
        <v/>
      </c>
      <c r="AQ754" s="186" t="str">
        <f>IFERROR(IF('Input| Overheads'!$C$42="Direct costs",SUMPRODUCT(--('Input| Projects'!$AC754="Yes"),'Calc| Overheads Allocation'!H$8,'Calc| Project Costs'!AA754),IF('Input| Overheads'!$C$42="Internal labour",SUMPRODUCT(--('Input| Projects'!$AC754="Yes"),'Calc| Overheads Allocation'!H$8,'Calc| Project Costs'!AA754,'Input| Projects'!$Y754),IF('Input| Overheads'!$C$42="DNSP defined",SUMPRODUCT(--('Input| Projects'!$AC754="Yes"),'Calc| Overheads Allocation'!H$61,'Input| Projects'!$AF754),""))),"")</f>
        <v/>
      </c>
      <c r="AR754" s="186" t="str">
        <f>IFERROR(IF('Input| Overheads'!$C$42="Direct costs",SUMPRODUCT(--('Input| Projects'!$AC754="Yes"),'Calc| Overheads Allocation'!I$8,'Calc| Project Costs'!AB754),IF('Input| Overheads'!$C$42="Internal labour",SUMPRODUCT(--('Input| Projects'!$AC754="Yes"),'Calc| Overheads Allocation'!I$8,'Calc| Project Costs'!AB754,'Input| Projects'!$Y754),IF('Input| Overheads'!$C$42="DNSP defined",SUMPRODUCT(--('Input| Projects'!$AC754="Yes"),'Calc| Overheads Allocation'!I$61,'Input| Projects'!$AF754),""))),"")</f>
        <v/>
      </c>
      <c r="AS754" s="106"/>
      <c r="AT754" s="186" t="str">
        <f>IFERROR(IF('Input| Overheads'!$C$42="Direct costs",SUMPRODUCT(--('Input| Projects'!$AD754="Yes"),'Calc| Overheads Allocation'!C$9,'Calc| Project Costs'!V754),IF('Input| Overheads'!$C$42="Internal labour",SUMPRODUCT(--('Input| Projects'!$AD754="Yes"),'Calc| Overheads Allocation'!C$9,'Calc| Project Costs'!V754,'Input| Projects'!$Y754),IF('Input| Overheads'!$C$42="DNSP defined",SUMPRODUCT(--('Input| Projects'!$AD754="Yes"),'Calc| Overheads Allocation'!C$62,'Input| Projects'!$AG754),""))),"")</f>
        <v/>
      </c>
      <c r="AU754" s="186" t="str">
        <f>IFERROR(IF('Input| Overheads'!$C$42="Direct costs",SUMPRODUCT(--('Input| Projects'!$AD754="Yes"),'Calc| Overheads Allocation'!D$9,'Calc| Project Costs'!W754),IF('Input| Overheads'!$C$42="Internal labour",SUMPRODUCT(--('Input| Projects'!$AD754="Yes"),'Calc| Overheads Allocation'!D$9,'Calc| Project Costs'!W754,'Input| Projects'!$Y754),IF('Input| Overheads'!$C$42="DNSP defined",SUMPRODUCT(--('Input| Projects'!$AD754="Yes"),'Calc| Overheads Allocation'!D$62,'Input| Projects'!$AG754),""))),"")</f>
        <v/>
      </c>
      <c r="AV754" s="186" t="str">
        <f>IFERROR(IF('Input| Overheads'!$C$42="Direct costs",SUMPRODUCT(--('Input| Projects'!$AD754="Yes"),'Calc| Overheads Allocation'!E$9,'Calc| Project Costs'!X754),IF('Input| Overheads'!$C$42="Internal labour",SUMPRODUCT(--('Input| Projects'!$AD754="Yes"),'Calc| Overheads Allocation'!E$9,'Calc| Project Costs'!X754,'Input| Projects'!$Y754),IF('Input| Overheads'!$C$42="DNSP defined",SUMPRODUCT(--('Input| Projects'!$AD754="Yes"),'Calc| Overheads Allocation'!E$62,'Input| Projects'!$AG754),""))),"")</f>
        <v/>
      </c>
      <c r="AW754" s="186" t="str">
        <f>IFERROR(IF('Input| Overheads'!$C$42="Direct costs",SUMPRODUCT(--('Input| Projects'!$AD754="Yes"),'Calc| Overheads Allocation'!F$9,'Calc| Project Costs'!Y754),IF('Input| Overheads'!$C$42="Internal labour",SUMPRODUCT(--('Input| Projects'!$AD754="Yes"),'Calc| Overheads Allocation'!F$9,'Calc| Project Costs'!Y754,'Input| Projects'!$Y754),IF('Input| Overheads'!$C$42="DNSP defined",SUMPRODUCT(--('Input| Projects'!$AD754="Yes"),'Calc| Overheads Allocation'!F$62,'Input| Projects'!$AG754),""))),"")</f>
        <v/>
      </c>
      <c r="AX754" s="186" t="str">
        <f>IFERROR(IF('Input| Overheads'!$C$42="Direct costs",SUMPRODUCT(--('Input| Projects'!$AD754="Yes"),'Calc| Overheads Allocation'!G$9,'Calc| Project Costs'!Z754),IF('Input| Overheads'!$C$42="Internal labour",SUMPRODUCT(--('Input| Projects'!$AD754="Yes"),'Calc| Overheads Allocation'!G$9,'Calc| Project Costs'!Z754,'Input| Projects'!$Y754),IF('Input| Overheads'!$C$42="DNSP defined",SUMPRODUCT(--('Input| Projects'!$AD754="Yes"),'Calc| Overheads Allocation'!G$62,'Input| Projects'!$AG754),""))),"")</f>
        <v/>
      </c>
      <c r="AY754" s="186" t="str">
        <f>IFERROR(IF('Input| Overheads'!$C$42="Direct costs",SUMPRODUCT(--('Input| Projects'!$AD754="Yes"),'Calc| Overheads Allocation'!H$9,'Calc| Project Costs'!AA754),IF('Input| Overheads'!$C$42="Internal labour",SUMPRODUCT(--('Input| Projects'!$AD754="Yes"),'Calc| Overheads Allocation'!H$9,'Calc| Project Costs'!AA754,'Input| Projects'!$Y754),IF('Input| Overheads'!$C$42="DNSP defined",SUMPRODUCT(--('Input| Projects'!$AD754="Yes"),'Calc| Overheads Allocation'!H$62,'Input| Projects'!$AG754),""))),"")</f>
        <v/>
      </c>
      <c r="AZ754" s="186" t="str">
        <f>IFERROR(IF('Input| Overheads'!$C$42="Direct costs",SUMPRODUCT(--('Input| Projects'!$AD754="Yes"),'Calc| Overheads Allocation'!I$9,'Calc| Project Costs'!AB754),IF('Input| Overheads'!$C$42="Internal labour",SUMPRODUCT(--('Input| Projects'!$AD754="Yes"),'Calc| Overheads Allocation'!I$9,'Calc| Project Costs'!AB754,'Input| Projects'!$Y754),IF('Input| Overheads'!$C$42="DNSP defined",SUMPRODUCT(--('Input| Projects'!$AD754="Yes"),'Calc| Overheads Allocation'!I$62,'Input| Projects'!$AG754),""))),"")</f>
        <v/>
      </c>
      <c r="BA754" s="106"/>
      <c r="BB754" s="186">
        <f t="shared" si="361"/>
        <v>0</v>
      </c>
      <c r="BC754" s="186">
        <f t="shared" si="362"/>
        <v>0</v>
      </c>
      <c r="BD754" s="186">
        <f t="shared" si="363"/>
        <v>0</v>
      </c>
      <c r="BE754" s="186">
        <f t="shared" si="340"/>
        <v>0</v>
      </c>
      <c r="BF754" s="186">
        <f t="shared" si="341"/>
        <v>0</v>
      </c>
      <c r="BG754" s="186">
        <f t="shared" si="342"/>
        <v>0</v>
      </c>
      <c r="BH754" s="186">
        <f t="shared" si="343"/>
        <v>0</v>
      </c>
      <c r="BI754" s="97"/>
      <c r="BJ754" s="186" t="str">
        <f t="shared" si="344"/>
        <v/>
      </c>
      <c r="BK754" s="186" t="str">
        <f t="shared" si="345"/>
        <v/>
      </c>
      <c r="BL754" s="186" t="str">
        <f t="shared" si="346"/>
        <v/>
      </c>
      <c r="BM754" s="186" t="str">
        <f t="shared" si="347"/>
        <v/>
      </c>
      <c r="BN754" s="186" t="str">
        <f t="shared" si="348"/>
        <v/>
      </c>
      <c r="BO754" s="186" t="str">
        <f t="shared" si="349"/>
        <v/>
      </c>
      <c r="BP754" s="186" t="str">
        <f t="shared" si="350"/>
        <v/>
      </c>
      <c r="BQ754" s="97"/>
      <c r="BR754" s="186">
        <f t="shared" si="351"/>
        <v>0</v>
      </c>
      <c r="BS754" s="186">
        <f t="shared" si="352"/>
        <v>0</v>
      </c>
      <c r="BT754" s="222">
        <f t="shared" si="353"/>
        <v>0</v>
      </c>
      <c r="BU754" s="222">
        <f t="shared" si="354"/>
        <v>0</v>
      </c>
      <c r="BV754" s="222">
        <f t="shared" si="355"/>
        <v>0</v>
      </c>
      <c r="BW754" s="222">
        <f t="shared" si="356"/>
        <v>0</v>
      </c>
      <c r="BX754" s="222">
        <f t="shared" si="357"/>
        <v>0</v>
      </c>
      <c r="BY754" s="106"/>
      <c r="BZ754" s="197" t="str">
        <f>IF(SUMIF('Input| Projects'!$AS$8:$CP$8,"Dx",'Input| Projects'!$AS754:$CP754)=0,"",SUMIF('Input| Projects'!$AS$8:$CP$8,"Dx",'Input| Projects'!$AS754:$CP754))</f>
        <v/>
      </c>
      <c r="CA754" s="197" t="str">
        <f>IF(SUMIF('Input| Projects'!$AS$8:$CP$8,"Tx",'Input| Projects'!$AS754:$CP754)=0,"",SUMIF('Input| Projects'!$AS$8:$CP$8,"Tx",'Input| Projects'!$AS754:$CP754))</f>
        <v/>
      </c>
      <c r="CB754" s="150" t="str">
        <f t="shared" si="364"/>
        <v/>
      </c>
    </row>
    <row r="755" spans="2:80" x14ac:dyDescent="0.2">
      <c r="B755" s="201">
        <f>IFERROR('Input| Projects'!B755,"")</f>
        <v>746</v>
      </c>
      <c r="C755" s="42" t="str">
        <f>IFERROR(IF('Input| Projects'!C755="","",'Input| Projects'!C755),"")</f>
        <v/>
      </c>
      <c r="D755" s="42" t="str">
        <f>IFERROR(IF('Input| Projects'!D755="","",'Input| Projects'!D755),"")</f>
        <v/>
      </c>
      <c r="E755" s="104"/>
      <c r="F755" s="190">
        <f>IFERROR('Input| Projects'!I755*'Input| Escalations'!$K$19,"")</f>
        <v>0</v>
      </c>
      <c r="G755" s="190">
        <f>IFERROR('Input| Projects'!J755*'Input| Escalations'!$K$19,"")</f>
        <v>0</v>
      </c>
      <c r="H755" s="190">
        <f>IFERROR('Input| Projects'!K755*'Input| Escalations'!$K$19,"")</f>
        <v>0</v>
      </c>
      <c r="I755" s="190">
        <f>IFERROR('Input| Projects'!L755*'Input| Escalations'!$K$19,"")</f>
        <v>0</v>
      </c>
      <c r="J755" s="190">
        <f>IFERROR('Input| Projects'!M755*'Input| Escalations'!$K$19,"")</f>
        <v>0</v>
      </c>
      <c r="K755" s="190">
        <f>IFERROR('Input| Projects'!N755*'Input| Escalations'!$K$19,"")</f>
        <v>0</v>
      </c>
      <c r="L755" s="190">
        <f>IFERROR('Input| Projects'!O755*'Input| Escalations'!$K$19,"")</f>
        <v>0</v>
      </c>
      <c r="M755" s="150" t="str">
        <f>IF(ABS(SUM(F755:L755)-(SUM('Input| Projects'!I755:O755)*'Input| Escalations'!$K$19))&lt;0.0000001,"",1)</f>
        <v/>
      </c>
      <c r="N755" s="192">
        <f>'Input| Projects'!$Y755*INDEX('Input| Escalations'!$H$33:$N$33,MATCH('Calc| Project Costs'!N$9,'Input| Escalations'!$H$23:$N$23,0))+'Input| Projects'!$Z755*INDEX('Input| Escalations'!$H$34:$N$34,MATCH('Calc| Project Costs'!N$9,'Input| Escalations'!$H$23:$N$23,0))+'Input| Projects'!$AA755*INDEX('Input| Escalations'!$H$35:$N$35,MATCH('Calc| Project Costs'!N$9,'Input| Escalations'!$H$23:$N$23,0))+1</f>
        <v>1</v>
      </c>
      <c r="O755" s="192">
        <f>'Input| Projects'!$Y755*INDEX('Input| Escalations'!$H$33:$N$33,MATCH('Calc| Project Costs'!O$9,'Input| Escalations'!$H$23:$N$23,0))+'Input| Projects'!$Z755*INDEX('Input| Escalations'!$H$34:$N$34,MATCH('Calc| Project Costs'!O$9,'Input| Escalations'!$H$23:$N$23,0))+'Input| Projects'!$AA755*INDEX('Input| Escalations'!$H$35:$N$35,MATCH('Calc| Project Costs'!O$9,'Input| Escalations'!$H$23:$N$23,0))+1</f>
        <v>1</v>
      </c>
      <c r="P755" s="192">
        <f>'Input| Projects'!$Y755*INDEX('Input| Escalations'!$H$33:$N$33,MATCH('Calc| Project Costs'!P$9,'Input| Escalations'!$H$23:$N$23,0))+'Input| Projects'!$Z755*INDEX('Input| Escalations'!$H$34:$N$34,MATCH('Calc| Project Costs'!P$9,'Input| Escalations'!$H$23:$N$23,0))+'Input| Projects'!$AA755*INDEX('Input| Escalations'!$H$35:$N$35,MATCH('Calc| Project Costs'!P$9,'Input| Escalations'!$H$23:$N$23,0))+1</f>
        <v>1</v>
      </c>
      <c r="Q755" s="192">
        <f>'Input| Projects'!$Y755*INDEX('Input| Escalations'!$H$33:$N$33,MATCH('Calc| Project Costs'!Q$9,'Input| Escalations'!$H$23:$N$23,0))+'Input| Projects'!$Z755*INDEX('Input| Escalations'!$H$34:$N$34,MATCH('Calc| Project Costs'!Q$9,'Input| Escalations'!$H$23:$N$23,0))+'Input| Projects'!$AA755*INDEX('Input| Escalations'!$H$35:$N$35,MATCH('Calc| Project Costs'!Q$9,'Input| Escalations'!$H$23:$N$23,0))+1</f>
        <v>1</v>
      </c>
      <c r="R755" s="192">
        <f>'Input| Projects'!$Y755*INDEX('Input| Escalations'!$H$33:$N$33,MATCH('Calc| Project Costs'!R$9,'Input| Escalations'!$H$23:$N$23,0))+'Input| Projects'!$Z755*INDEX('Input| Escalations'!$H$34:$N$34,MATCH('Calc| Project Costs'!R$9,'Input| Escalations'!$H$23:$N$23,0))+'Input| Projects'!$AA755*INDEX('Input| Escalations'!$H$35:$N$35,MATCH('Calc| Project Costs'!R$9,'Input| Escalations'!$H$23:$N$23,0))+1</f>
        <v>1</v>
      </c>
      <c r="S755" s="192">
        <f>'Input| Projects'!$Y755*INDEX('Input| Escalations'!$H$33:$N$33,MATCH('Calc| Project Costs'!S$9,'Input| Escalations'!$H$23:$N$23,0))+'Input| Projects'!$Z755*INDEX('Input| Escalations'!$H$34:$N$34,MATCH('Calc| Project Costs'!S$9,'Input| Escalations'!$H$23:$N$23,0))+'Input| Projects'!$AA755*INDEX('Input| Escalations'!$H$35:$N$35,MATCH('Calc| Project Costs'!S$9,'Input| Escalations'!$H$23:$N$23,0))+1</f>
        <v>1</v>
      </c>
      <c r="T755" s="192">
        <f>'Input| Projects'!$Y755*INDEX('Input| Escalations'!$H$33:$N$33,MATCH('Calc| Project Costs'!T$9,'Input| Escalations'!$H$23:$N$23,0))+'Input| Projects'!$Z755*INDEX('Input| Escalations'!$H$34:$N$34,MATCH('Calc| Project Costs'!T$9,'Input| Escalations'!$H$23:$N$23,0))+'Input| Projects'!$AA755*INDEX('Input| Escalations'!$H$35:$N$35,MATCH('Calc| Project Costs'!T$9,'Input| Escalations'!$H$23:$N$23,0))+1</f>
        <v>1</v>
      </c>
      <c r="U755" s="106"/>
      <c r="V755" s="186">
        <f t="shared" si="358"/>
        <v>0</v>
      </c>
      <c r="W755" s="186">
        <f t="shared" si="359"/>
        <v>0</v>
      </c>
      <c r="X755" s="186">
        <f t="shared" si="360"/>
        <v>0</v>
      </c>
      <c r="Y755" s="186">
        <f t="shared" si="336"/>
        <v>0</v>
      </c>
      <c r="Z755" s="186">
        <f t="shared" si="337"/>
        <v>0</v>
      </c>
      <c r="AA755" s="186">
        <f t="shared" si="338"/>
        <v>0</v>
      </c>
      <c r="AB755" s="186">
        <f t="shared" si="339"/>
        <v>0</v>
      </c>
      <c r="AC755" s="106"/>
      <c r="AD755" s="186">
        <f>'Input| Projects'!Q755*N755*'Input| Escalations'!$K$19</f>
        <v>0</v>
      </c>
      <c r="AE755" s="186">
        <f>'Input| Projects'!R755*O755*'Input| Escalations'!$K$19</f>
        <v>0</v>
      </c>
      <c r="AF755" s="186">
        <f>'Input| Projects'!S755*P755*'Input| Escalations'!$K$19</f>
        <v>0</v>
      </c>
      <c r="AG755" s="186">
        <f>'Input| Projects'!T755*Q755*'Input| Escalations'!$K$19</f>
        <v>0</v>
      </c>
      <c r="AH755" s="186">
        <f>'Input| Projects'!U755*R755*'Input| Escalations'!$K$19</f>
        <v>0</v>
      </c>
      <c r="AI755" s="186">
        <f>'Input| Projects'!V755*S755*'Input| Escalations'!$K$19</f>
        <v>0</v>
      </c>
      <c r="AJ755" s="186">
        <f>'Input| Projects'!W755*T755*'Input| Escalations'!$K$19</f>
        <v>0</v>
      </c>
      <c r="AK755" s="106"/>
      <c r="AL755" s="186" t="str">
        <f>IFERROR(IF('Input| Overheads'!$C$42="Direct costs",SUMPRODUCT(--('Input| Projects'!$AC755="Yes"),'Calc| Overheads Allocation'!C$8,'Calc| Project Costs'!V755),IF('Input| Overheads'!$C$42="Internal labour",SUMPRODUCT(--('Input| Projects'!$AC755="Yes"),'Calc| Overheads Allocation'!C$8,'Calc| Project Costs'!V755,'Input| Projects'!$Y755),IF('Input| Overheads'!$C$42="DNSP defined",SUMPRODUCT(--('Input| Projects'!$AC755="Yes"),'Calc| Overheads Allocation'!C$61,'Input| Projects'!$AF755),""))),"")</f>
        <v/>
      </c>
      <c r="AM755" s="186" t="str">
        <f>IFERROR(IF('Input| Overheads'!$C$42="Direct costs",SUMPRODUCT(--('Input| Projects'!$AC755="Yes"),'Calc| Overheads Allocation'!D$8,'Calc| Project Costs'!W755),IF('Input| Overheads'!$C$42="Internal labour",SUMPRODUCT(--('Input| Projects'!$AC755="Yes"),'Calc| Overheads Allocation'!D$8,'Calc| Project Costs'!W755,'Input| Projects'!$Y755),IF('Input| Overheads'!$C$42="DNSP defined",SUMPRODUCT(--('Input| Projects'!$AC755="Yes"),'Calc| Overheads Allocation'!D$61,'Input| Projects'!$AF755),""))),"")</f>
        <v/>
      </c>
      <c r="AN755" s="186" t="str">
        <f>IFERROR(IF('Input| Overheads'!$C$42="Direct costs",SUMPRODUCT(--('Input| Projects'!$AC755="Yes"),'Calc| Overheads Allocation'!E$8,'Calc| Project Costs'!X755),IF('Input| Overheads'!$C$42="Internal labour",SUMPRODUCT(--('Input| Projects'!$AC755="Yes"),'Calc| Overheads Allocation'!E$8,'Calc| Project Costs'!X755,'Input| Projects'!$Y755),IF('Input| Overheads'!$C$42="DNSP defined",SUMPRODUCT(--('Input| Projects'!$AC755="Yes"),'Calc| Overheads Allocation'!E$61,'Input| Projects'!$AF755),""))),"")</f>
        <v/>
      </c>
      <c r="AO755" s="186" t="str">
        <f>IFERROR(IF('Input| Overheads'!$C$42="Direct costs",SUMPRODUCT(--('Input| Projects'!$AC755="Yes"),'Calc| Overheads Allocation'!F$8,'Calc| Project Costs'!Y755),IF('Input| Overheads'!$C$42="Internal labour",SUMPRODUCT(--('Input| Projects'!$AC755="Yes"),'Calc| Overheads Allocation'!F$8,'Calc| Project Costs'!Y755,'Input| Projects'!$Y755),IF('Input| Overheads'!$C$42="DNSP defined",SUMPRODUCT(--('Input| Projects'!$AC755="Yes"),'Calc| Overheads Allocation'!F$61,'Input| Projects'!$AF755),""))),"")</f>
        <v/>
      </c>
      <c r="AP755" s="186" t="str">
        <f>IFERROR(IF('Input| Overheads'!$C$42="Direct costs",SUMPRODUCT(--('Input| Projects'!$AC755="Yes"),'Calc| Overheads Allocation'!G$8,'Calc| Project Costs'!Z755),IF('Input| Overheads'!$C$42="Internal labour",SUMPRODUCT(--('Input| Projects'!$AC755="Yes"),'Calc| Overheads Allocation'!G$8,'Calc| Project Costs'!Z755,'Input| Projects'!$Y755),IF('Input| Overheads'!$C$42="DNSP defined",SUMPRODUCT(--('Input| Projects'!$AC755="Yes"),'Calc| Overheads Allocation'!G$61,'Input| Projects'!$AF755),""))),"")</f>
        <v/>
      </c>
      <c r="AQ755" s="186" t="str">
        <f>IFERROR(IF('Input| Overheads'!$C$42="Direct costs",SUMPRODUCT(--('Input| Projects'!$AC755="Yes"),'Calc| Overheads Allocation'!H$8,'Calc| Project Costs'!AA755),IF('Input| Overheads'!$C$42="Internal labour",SUMPRODUCT(--('Input| Projects'!$AC755="Yes"),'Calc| Overheads Allocation'!H$8,'Calc| Project Costs'!AA755,'Input| Projects'!$Y755),IF('Input| Overheads'!$C$42="DNSP defined",SUMPRODUCT(--('Input| Projects'!$AC755="Yes"),'Calc| Overheads Allocation'!H$61,'Input| Projects'!$AF755),""))),"")</f>
        <v/>
      </c>
      <c r="AR755" s="186" t="str">
        <f>IFERROR(IF('Input| Overheads'!$C$42="Direct costs",SUMPRODUCT(--('Input| Projects'!$AC755="Yes"),'Calc| Overheads Allocation'!I$8,'Calc| Project Costs'!AB755),IF('Input| Overheads'!$C$42="Internal labour",SUMPRODUCT(--('Input| Projects'!$AC755="Yes"),'Calc| Overheads Allocation'!I$8,'Calc| Project Costs'!AB755,'Input| Projects'!$Y755),IF('Input| Overheads'!$C$42="DNSP defined",SUMPRODUCT(--('Input| Projects'!$AC755="Yes"),'Calc| Overheads Allocation'!I$61,'Input| Projects'!$AF755),""))),"")</f>
        <v/>
      </c>
      <c r="AS755" s="106"/>
      <c r="AT755" s="186" t="str">
        <f>IFERROR(IF('Input| Overheads'!$C$42="Direct costs",SUMPRODUCT(--('Input| Projects'!$AD755="Yes"),'Calc| Overheads Allocation'!C$9,'Calc| Project Costs'!V755),IF('Input| Overheads'!$C$42="Internal labour",SUMPRODUCT(--('Input| Projects'!$AD755="Yes"),'Calc| Overheads Allocation'!C$9,'Calc| Project Costs'!V755,'Input| Projects'!$Y755),IF('Input| Overheads'!$C$42="DNSP defined",SUMPRODUCT(--('Input| Projects'!$AD755="Yes"),'Calc| Overheads Allocation'!C$62,'Input| Projects'!$AG755),""))),"")</f>
        <v/>
      </c>
      <c r="AU755" s="186" t="str">
        <f>IFERROR(IF('Input| Overheads'!$C$42="Direct costs",SUMPRODUCT(--('Input| Projects'!$AD755="Yes"),'Calc| Overheads Allocation'!D$9,'Calc| Project Costs'!W755),IF('Input| Overheads'!$C$42="Internal labour",SUMPRODUCT(--('Input| Projects'!$AD755="Yes"),'Calc| Overheads Allocation'!D$9,'Calc| Project Costs'!W755,'Input| Projects'!$Y755),IF('Input| Overheads'!$C$42="DNSP defined",SUMPRODUCT(--('Input| Projects'!$AD755="Yes"),'Calc| Overheads Allocation'!D$62,'Input| Projects'!$AG755),""))),"")</f>
        <v/>
      </c>
      <c r="AV755" s="186" t="str">
        <f>IFERROR(IF('Input| Overheads'!$C$42="Direct costs",SUMPRODUCT(--('Input| Projects'!$AD755="Yes"),'Calc| Overheads Allocation'!E$9,'Calc| Project Costs'!X755),IF('Input| Overheads'!$C$42="Internal labour",SUMPRODUCT(--('Input| Projects'!$AD755="Yes"),'Calc| Overheads Allocation'!E$9,'Calc| Project Costs'!X755,'Input| Projects'!$Y755),IF('Input| Overheads'!$C$42="DNSP defined",SUMPRODUCT(--('Input| Projects'!$AD755="Yes"),'Calc| Overheads Allocation'!E$62,'Input| Projects'!$AG755),""))),"")</f>
        <v/>
      </c>
      <c r="AW755" s="186" t="str">
        <f>IFERROR(IF('Input| Overheads'!$C$42="Direct costs",SUMPRODUCT(--('Input| Projects'!$AD755="Yes"),'Calc| Overheads Allocation'!F$9,'Calc| Project Costs'!Y755),IF('Input| Overheads'!$C$42="Internal labour",SUMPRODUCT(--('Input| Projects'!$AD755="Yes"),'Calc| Overheads Allocation'!F$9,'Calc| Project Costs'!Y755,'Input| Projects'!$Y755),IF('Input| Overheads'!$C$42="DNSP defined",SUMPRODUCT(--('Input| Projects'!$AD755="Yes"),'Calc| Overheads Allocation'!F$62,'Input| Projects'!$AG755),""))),"")</f>
        <v/>
      </c>
      <c r="AX755" s="186" t="str">
        <f>IFERROR(IF('Input| Overheads'!$C$42="Direct costs",SUMPRODUCT(--('Input| Projects'!$AD755="Yes"),'Calc| Overheads Allocation'!G$9,'Calc| Project Costs'!Z755),IF('Input| Overheads'!$C$42="Internal labour",SUMPRODUCT(--('Input| Projects'!$AD755="Yes"),'Calc| Overheads Allocation'!G$9,'Calc| Project Costs'!Z755,'Input| Projects'!$Y755),IF('Input| Overheads'!$C$42="DNSP defined",SUMPRODUCT(--('Input| Projects'!$AD755="Yes"),'Calc| Overheads Allocation'!G$62,'Input| Projects'!$AG755),""))),"")</f>
        <v/>
      </c>
      <c r="AY755" s="186" t="str">
        <f>IFERROR(IF('Input| Overheads'!$C$42="Direct costs",SUMPRODUCT(--('Input| Projects'!$AD755="Yes"),'Calc| Overheads Allocation'!H$9,'Calc| Project Costs'!AA755),IF('Input| Overheads'!$C$42="Internal labour",SUMPRODUCT(--('Input| Projects'!$AD755="Yes"),'Calc| Overheads Allocation'!H$9,'Calc| Project Costs'!AA755,'Input| Projects'!$Y755),IF('Input| Overheads'!$C$42="DNSP defined",SUMPRODUCT(--('Input| Projects'!$AD755="Yes"),'Calc| Overheads Allocation'!H$62,'Input| Projects'!$AG755),""))),"")</f>
        <v/>
      </c>
      <c r="AZ755" s="186" t="str">
        <f>IFERROR(IF('Input| Overheads'!$C$42="Direct costs",SUMPRODUCT(--('Input| Projects'!$AD755="Yes"),'Calc| Overheads Allocation'!I$9,'Calc| Project Costs'!AB755),IF('Input| Overheads'!$C$42="Internal labour",SUMPRODUCT(--('Input| Projects'!$AD755="Yes"),'Calc| Overheads Allocation'!I$9,'Calc| Project Costs'!AB755,'Input| Projects'!$Y755),IF('Input| Overheads'!$C$42="DNSP defined",SUMPRODUCT(--('Input| Projects'!$AD755="Yes"),'Calc| Overheads Allocation'!I$62,'Input| Projects'!$AG755),""))),"")</f>
        <v/>
      </c>
      <c r="BA755" s="106"/>
      <c r="BB755" s="186">
        <f t="shared" si="361"/>
        <v>0</v>
      </c>
      <c r="BC755" s="186">
        <f t="shared" si="362"/>
        <v>0</v>
      </c>
      <c r="BD755" s="186">
        <f t="shared" si="363"/>
        <v>0</v>
      </c>
      <c r="BE755" s="186">
        <f t="shared" si="340"/>
        <v>0</v>
      </c>
      <c r="BF755" s="186">
        <f t="shared" si="341"/>
        <v>0</v>
      </c>
      <c r="BG755" s="186">
        <f t="shared" si="342"/>
        <v>0</v>
      </c>
      <c r="BH755" s="186">
        <f t="shared" si="343"/>
        <v>0</v>
      </c>
      <c r="BI755" s="97"/>
      <c r="BJ755" s="186" t="str">
        <f t="shared" si="344"/>
        <v/>
      </c>
      <c r="BK755" s="186" t="str">
        <f t="shared" si="345"/>
        <v/>
      </c>
      <c r="BL755" s="186" t="str">
        <f t="shared" si="346"/>
        <v/>
      </c>
      <c r="BM755" s="186" t="str">
        <f t="shared" si="347"/>
        <v/>
      </c>
      <c r="BN755" s="186" t="str">
        <f t="shared" si="348"/>
        <v/>
      </c>
      <c r="BO755" s="186" t="str">
        <f t="shared" si="349"/>
        <v/>
      </c>
      <c r="BP755" s="186" t="str">
        <f t="shared" si="350"/>
        <v/>
      </c>
      <c r="BQ755" s="97"/>
      <c r="BR755" s="186">
        <f t="shared" si="351"/>
        <v>0</v>
      </c>
      <c r="BS755" s="186">
        <f t="shared" si="352"/>
        <v>0</v>
      </c>
      <c r="BT755" s="222">
        <f t="shared" si="353"/>
        <v>0</v>
      </c>
      <c r="BU755" s="222">
        <f t="shared" si="354"/>
        <v>0</v>
      </c>
      <c r="BV755" s="222">
        <f t="shared" si="355"/>
        <v>0</v>
      </c>
      <c r="BW755" s="222">
        <f t="shared" si="356"/>
        <v>0</v>
      </c>
      <c r="BX755" s="222">
        <f t="shared" si="357"/>
        <v>0</v>
      </c>
      <c r="BY755" s="106"/>
      <c r="BZ755" s="197" t="str">
        <f>IF(SUMIF('Input| Projects'!$AS$8:$CP$8,"Dx",'Input| Projects'!$AS755:$CP755)=0,"",SUMIF('Input| Projects'!$AS$8:$CP$8,"Dx",'Input| Projects'!$AS755:$CP755))</f>
        <v/>
      </c>
      <c r="CA755" s="197" t="str">
        <f>IF(SUMIF('Input| Projects'!$AS$8:$CP$8,"Tx",'Input| Projects'!$AS755:$CP755)=0,"",SUMIF('Input| Projects'!$AS$8:$CP$8,"Tx",'Input| Projects'!$AS755:$CP755))</f>
        <v/>
      </c>
      <c r="CB755" s="150" t="str">
        <f t="shared" si="364"/>
        <v/>
      </c>
    </row>
    <row r="756" spans="2:80" x14ac:dyDescent="0.2">
      <c r="B756" s="201">
        <f>IFERROR('Input| Projects'!B756,"")</f>
        <v>747</v>
      </c>
      <c r="C756" s="42" t="str">
        <f>IFERROR(IF('Input| Projects'!C756="","",'Input| Projects'!C756),"")</f>
        <v/>
      </c>
      <c r="D756" s="42" t="str">
        <f>IFERROR(IF('Input| Projects'!D756="","",'Input| Projects'!D756),"")</f>
        <v/>
      </c>
      <c r="E756" s="104"/>
      <c r="F756" s="190">
        <f>IFERROR('Input| Projects'!I756*'Input| Escalations'!$K$19,"")</f>
        <v>0</v>
      </c>
      <c r="G756" s="190">
        <f>IFERROR('Input| Projects'!J756*'Input| Escalations'!$K$19,"")</f>
        <v>0</v>
      </c>
      <c r="H756" s="190">
        <f>IFERROR('Input| Projects'!K756*'Input| Escalations'!$K$19,"")</f>
        <v>0</v>
      </c>
      <c r="I756" s="190">
        <f>IFERROR('Input| Projects'!L756*'Input| Escalations'!$K$19,"")</f>
        <v>0</v>
      </c>
      <c r="J756" s="190">
        <f>IFERROR('Input| Projects'!M756*'Input| Escalations'!$K$19,"")</f>
        <v>0</v>
      </c>
      <c r="K756" s="190">
        <f>IFERROR('Input| Projects'!N756*'Input| Escalations'!$K$19,"")</f>
        <v>0</v>
      </c>
      <c r="L756" s="190">
        <f>IFERROR('Input| Projects'!O756*'Input| Escalations'!$K$19,"")</f>
        <v>0</v>
      </c>
      <c r="M756" s="150" t="str">
        <f>IF(ABS(SUM(F756:L756)-(SUM('Input| Projects'!I756:O756)*'Input| Escalations'!$K$19))&lt;0.0000001,"",1)</f>
        <v/>
      </c>
      <c r="N756" s="192">
        <f>'Input| Projects'!$Y756*INDEX('Input| Escalations'!$H$33:$N$33,MATCH('Calc| Project Costs'!N$9,'Input| Escalations'!$H$23:$N$23,0))+'Input| Projects'!$Z756*INDEX('Input| Escalations'!$H$34:$N$34,MATCH('Calc| Project Costs'!N$9,'Input| Escalations'!$H$23:$N$23,0))+'Input| Projects'!$AA756*INDEX('Input| Escalations'!$H$35:$N$35,MATCH('Calc| Project Costs'!N$9,'Input| Escalations'!$H$23:$N$23,0))+1</f>
        <v>1</v>
      </c>
      <c r="O756" s="192">
        <f>'Input| Projects'!$Y756*INDEX('Input| Escalations'!$H$33:$N$33,MATCH('Calc| Project Costs'!O$9,'Input| Escalations'!$H$23:$N$23,0))+'Input| Projects'!$Z756*INDEX('Input| Escalations'!$H$34:$N$34,MATCH('Calc| Project Costs'!O$9,'Input| Escalations'!$H$23:$N$23,0))+'Input| Projects'!$AA756*INDEX('Input| Escalations'!$H$35:$N$35,MATCH('Calc| Project Costs'!O$9,'Input| Escalations'!$H$23:$N$23,0))+1</f>
        <v>1</v>
      </c>
      <c r="P756" s="192">
        <f>'Input| Projects'!$Y756*INDEX('Input| Escalations'!$H$33:$N$33,MATCH('Calc| Project Costs'!P$9,'Input| Escalations'!$H$23:$N$23,0))+'Input| Projects'!$Z756*INDEX('Input| Escalations'!$H$34:$N$34,MATCH('Calc| Project Costs'!P$9,'Input| Escalations'!$H$23:$N$23,0))+'Input| Projects'!$AA756*INDEX('Input| Escalations'!$H$35:$N$35,MATCH('Calc| Project Costs'!P$9,'Input| Escalations'!$H$23:$N$23,0))+1</f>
        <v>1</v>
      </c>
      <c r="Q756" s="192">
        <f>'Input| Projects'!$Y756*INDEX('Input| Escalations'!$H$33:$N$33,MATCH('Calc| Project Costs'!Q$9,'Input| Escalations'!$H$23:$N$23,0))+'Input| Projects'!$Z756*INDEX('Input| Escalations'!$H$34:$N$34,MATCH('Calc| Project Costs'!Q$9,'Input| Escalations'!$H$23:$N$23,0))+'Input| Projects'!$AA756*INDEX('Input| Escalations'!$H$35:$N$35,MATCH('Calc| Project Costs'!Q$9,'Input| Escalations'!$H$23:$N$23,0))+1</f>
        <v>1</v>
      </c>
      <c r="R756" s="192">
        <f>'Input| Projects'!$Y756*INDEX('Input| Escalations'!$H$33:$N$33,MATCH('Calc| Project Costs'!R$9,'Input| Escalations'!$H$23:$N$23,0))+'Input| Projects'!$Z756*INDEX('Input| Escalations'!$H$34:$N$34,MATCH('Calc| Project Costs'!R$9,'Input| Escalations'!$H$23:$N$23,0))+'Input| Projects'!$AA756*INDEX('Input| Escalations'!$H$35:$N$35,MATCH('Calc| Project Costs'!R$9,'Input| Escalations'!$H$23:$N$23,0))+1</f>
        <v>1</v>
      </c>
      <c r="S756" s="192">
        <f>'Input| Projects'!$Y756*INDEX('Input| Escalations'!$H$33:$N$33,MATCH('Calc| Project Costs'!S$9,'Input| Escalations'!$H$23:$N$23,0))+'Input| Projects'!$Z756*INDEX('Input| Escalations'!$H$34:$N$34,MATCH('Calc| Project Costs'!S$9,'Input| Escalations'!$H$23:$N$23,0))+'Input| Projects'!$AA756*INDEX('Input| Escalations'!$H$35:$N$35,MATCH('Calc| Project Costs'!S$9,'Input| Escalations'!$H$23:$N$23,0))+1</f>
        <v>1</v>
      </c>
      <c r="T756" s="192">
        <f>'Input| Projects'!$Y756*INDEX('Input| Escalations'!$H$33:$N$33,MATCH('Calc| Project Costs'!T$9,'Input| Escalations'!$H$23:$N$23,0))+'Input| Projects'!$Z756*INDEX('Input| Escalations'!$H$34:$N$34,MATCH('Calc| Project Costs'!T$9,'Input| Escalations'!$H$23:$N$23,0))+'Input| Projects'!$AA756*INDEX('Input| Escalations'!$H$35:$N$35,MATCH('Calc| Project Costs'!T$9,'Input| Escalations'!$H$23:$N$23,0))+1</f>
        <v>1</v>
      </c>
      <c r="U756" s="106"/>
      <c r="V756" s="186">
        <f t="shared" si="358"/>
        <v>0</v>
      </c>
      <c r="W756" s="186">
        <f t="shared" si="359"/>
        <v>0</v>
      </c>
      <c r="X756" s="186">
        <f t="shared" si="360"/>
        <v>0</v>
      </c>
      <c r="Y756" s="186">
        <f t="shared" si="336"/>
        <v>0</v>
      </c>
      <c r="Z756" s="186">
        <f t="shared" si="337"/>
        <v>0</v>
      </c>
      <c r="AA756" s="186">
        <f t="shared" si="338"/>
        <v>0</v>
      </c>
      <c r="AB756" s="186">
        <f t="shared" si="339"/>
        <v>0</v>
      </c>
      <c r="AC756" s="106"/>
      <c r="AD756" s="186">
        <f>'Input| Projects'!Q756*N756*'Input| Escalations'!$K$19</f>
        <v>0</v>
      </c>
      <c r="AE756" s="186">
        <f>'Input| Projects'!R756*O756*'Input| Escalations'!$K$19</f>
        <v>0</v>
      </c>
      <c r="AF756" s="186">
        <f>'Input| Projects'!S756*P756*'Input| Escalations'!$K$19</f>
        <v>0</v>
      </c>
      <c r="AG756" s="186">
        <f>'Input| Projects'!T756*Q756*'Input| Escalations'!$K$19</f>
        <v>0</v>
      </c>
      <c r="AH756" s="186">
        <f>'Input| Projects'!U756*R756*'Input| Escalations'!$K$19</f>
        <v>0</v>
      </c>
      <c r="AI756" s="186">
        <f>'Input| Projects'!V756*S756*'Input| Escalations'!$K$19</f>
        <v>0</v>
      </c>
      <c r="AJ756" s="186">
        <f>'Input| Projects'!W756*T756*'Input| Escalations'!$K$19</f>
        <v>0</v>
      </c>
      <c r="AK756" s="106"/>
      <c r="AL756" s="186" t="str">
        <f>IFERROR(IF('Input| Overheads'!$C$42="Direct costs",SUMPRODUCT(--('Input| Projects'!$AC756="Yes"),'Calc| Overheads Allocation'!C$8,'Calc| Project Costs'!V756),IF('Input| Overheads'!$C$42="Internal labour",SUMPRODUCT(--('Input| Projects'!$AC756="Yes"),'Calc| Overheads Allocation'!C$8,'Calc| Project Costs'!V756,'Input| Projects'!$Y756),IF('Input| Overheads'!$C$42="DNSP defined",SUMPRODUCT(--('Input| Projects'!$AC756="Yes"),'Calc| Overheads Allocation'!C$61,'Input| Projects'!$AF756),""))),"")</f>
        <v/>
      </c>
      <c r="AM756" s="186" t="str">
        <f>IFERROR(IF('Input| Overheads'!$C$42="Direct costs",SUMPRODUCT(--('Input| Projects'!$AC756="Yes"),'Calc| Overheads Allocation'!D$8,'Calc| Project Costs'!W756),IF('Input| Overheads'!$C$42="Internal labour",SUMPRODUCT(--('Input| Projects'!$AC756="Yes"),'Calc| Overheads Allocation'!D$8,'Calc| Project Costs'!W756,'Input| Projects'!$Y756),IF('Input| Overheads'!$C$42="DNSP defined",SUMPRODUCT(--('Input| Projects'!$AC756="Yes"),'Calc| Overheads Allocation'!D$61,'Input| Projects'!$AF756),""))),"")</f>
        <v/>
      </c>
      <c r="AN756" s="186" t="str">
        <f>IFERROR(IF('Input| Overheads'!$C$42="Direct costs",SUMPRODUCT(--('Input| Projects'!$AC756="Yes"),'Calc| Overheads Allocation'!E$8,'Calc| Project Costs'!X756),IF('Input| Overheads'!$C$42="Internal labour",SUMPRODUCT(--('Input| Projects'!$AC756="Yes"),'Calc| Overheads Allocation'!E$8,'Calc| Project Costs'!X756,'Input| Projects'!$Y756),IF('Input| Overheads'!$C$42="DNSP defined",SUMPRODUCT(--('Input| Projects'!$AC756="Yes"),'Calc| Overheads Allocation'!E$61,'Input| Projects'!$AF756),""))),"")</f>
        <v/>
      </c>
      <c r="AO756" s="186" t="str">
        <f>IFERROR(IF('Input| Overheads'!$C$42="Direct costs",SUMPRODUCT(--('Input| Projects'!$AC756="Yes"),'Calc| Overheads Allocation'!F$8,'Calc| Project Costs'!Y756),IF('Input| Overheads'!$C$42="Internal labour",SUMPRODUCT(--('Input| Projects'!$AC756="Yes"),'Calc| Overheads Allocation'!F$8,'Calc| Project Costs'!Y756,'Input| Projects'!$Y756),IF('Input| Overheads'!$C$42="DNSP defined",SUMPRODUCT(--('Input| Projects'!$AC756="Yes"),'Calc| Overheads Allocation'!F$61,'Input| Projects'!$AF756),""))),"")</f>
        <v/>
      </c>
      <c r="AP756" s="186" t="str">
        <f>IFERROR(IF('Input| Overheads'!$C$42="Direct costs",SUMPRODUCT(--('Input| Projects'!$AC756="Yes"),'Calc| Overheads Allocation'!G$8,'Calc| Project Costs'!Z756),IF('Input| Overheads'!$C$42="Internal labour",SUMPRODUCT(--('Input| Projects'!$AC756="Yes"),'Calc| Overheads Allocation'!G$8,'Calc| Project Costs'!Z756,'Input| Projects'!$Y756),IF('Input| Overheads'!$C$42="DNSP defined",SUMPRODUCT(--('Input| Projects'!$AC756="Yes"),'Calc| Overheads Allocation'!G$61,'Input| Projects'!$AF756),""))),"")</f>
        <v/>
      </c>
      <c r="AQ756" s="186" t="str">
        <f>IFERROR(IF('Input| Overheads'!$C$42="Direct costs",SUMPRODUCT(--('Input| Projects'!$AC756="Yes"),'Calc| Overheads Allocation'!H$8,'Calc| Project Costs'!AA756),IF('Input| Overheads'!$C$42="Internal labour",SUMPRODUCT(--('Input| Projects'!$AC756="Yes"),'Calc| Overheads Allocation'!H$8,'Calc| Project Costs'!AA756,'Input| Projects'!$Y756),IF('Input| Overheads'!$C$42="DNSP defined",SUMPRODUCT(--('Input| Projects'!$AC756="Yes"),'Calc| Overheads Allocation'!H$61,'Input| Projects'!$AF756),""))),"")</f>
        <v/>
      </c>
      <c r="AR756" s="186" t="str">
        <f>IFERROR(IF('Input| Overheads'!$C$42="Direct costs",SUMPRODUCT(--('Input| Projects'!$AC756="Yes"),'Calc| Overheads Allocation'!I$8,'Calc| Project Costs'!AB756),IF('Input| Overheads'!$C$42="Internal labour",SUMPRODUCT(--('Input| Projects'!$AC756="Yes"),'Calc| Overheads Allocation'!I$8,'Calc| Project Costs'!AB756,'Input| Projects'!$Y756),IF('Input| Overheads'!$C$42="DNSP defined",SUMPRODUCT(--('Input| Projects'!$AC756="Yes"),'Calc| Overheads Allocation'!I$61,'Input| Projects'!$AF756),""))),"")</f>
        <v/>
      </c>
      <c r="AS756" s="106"/>
      <c r="AT756" s="186" t="str">
        <f>IFERROR(IF('Input| Overheads'!$C$42="Direct costs",SUMPRODUCT(--('Input| Projects'!$AD756="Yes"),'Calc| Overheads Allocation'!C$9,'Calc| Project Costs'!V756),IF('Input| Overheads'!$C$42="Internal labour",SUMPRODUCT(--('Input| Projects'!$AD756="Yes"),'Calc| Overheads Allocation'!C$9,'Calc| Project Costs'!V756,'Input| Projects'!$Y756),IF('Input| Overheads'!$C$42="DNSP defined",SUMPRODUCT(--('Input| Projects'!$AD756="Yes"),'Calc| Overheads Allocation'!C$62,'Input| Projects'!$AG756),""))),"")</f>
        <v/>
      </c>
      <c r="AU756" s="186" t="str">
        <f>IFERROR(IF('Input| Overheads'!$C$42="Direct costs",SUMPRODUCT(--('Input| Projects'!$AD756="Yes"),'Calc| Overheads Allocation'!D$9,'Calc| Project Costs'!W756),IF('Input| Overheads'!$C$42="Internal labour",SUMPRODUCT(--('Input| Projects'!$AD756="Yes"),'Calc| Overheads Allocation'!D$9,'Calc| Project Costs'!W756,'Input| Projects'!$Y756),IF('Input| Overheads'!$C$42="DNSP defined",SUMPRODUCT(--('Input| Projects'!$AD756="Yes"),'Calc| Overheads Allocation'!D$62,'Input| Projects'!$AG756),""))),"")</f>
        <v/>
      </c>
      <c r="AV756" s="186" t="str">
        <f>IFERROR(IF('Input| Overheads'!$C$42="Direct costs",SUMPRODUCT(--('Input| Projects'!$AD756="Yes"),'Calc| Overheads Allocation'!E$9,'Calc| Project Costs'!X756),IF('Input| Overheads'!$C$42="Internal labour",SUMPRODUCT(--('Input| Projects'!$AD756="Yes"),'Calc| Overheads Allocation'!E$9,'Calc| Project Costs'!X756,'Input| Projects'!$Y756),IF('Input| Overheads'!$C$42="DNSP defined",SUMPRODUCT(--('Input| Projects'!$AD756="Yes"),'Calc| Overheads Allocation'!E$62,'Input| Projects'!$AG756),""))),"")</f>
        <v/>
      </c>
      <c r="AW756" s="186" t="str">
        <f>IFERROR(IF('Input| Overheads'!$C$42="Direct costs",SUMPRODUCT(--('Input| Projects'!$AD756="Yes"),'Calc| Overheads Allocation'!F$9,'Calc| Project Costs'!Y756),IF('Input| Overheads'!$C$42="Internal labour",SUMPRODUCT(--('Input| Projects'!$AD756="Yes"),'Calc| Overheads Allocation'!F$9,'Calc| Project Costs'!Y756,'Input| Projects'!$Y756),IF('Input| Overheads'!$C$42="DNSP defined",SUMPRODUCT(--('Input| Projects'!$AD756="Yes"),'Calc| Overheads Allocation'!F$62,'Input| Projects'!$AG756),""))),"")</f>
        <v/>
      </c>
      <c r="AX756" s="186" t="str">
        <f>IFERROR(IF('Input| Overheads'!$C$42="Direct costs",SUMPRODUCT(--('Input| Projects'!$AD756="Yes"),'Calc| Overheads Allocation'!G$9,'Calc| Project Costs'!Z756),IF('Input| Overheads'!$C$42="Internal labour",SUMPRODUCT(--('Input| Projects'!$AD756="Yes"),'Calc| Overheads Allocation'!G$9,'Calc| Project Costs'!Z756,'Input| Projects'!$Y756),IF('Input| Overheads'!$C$42="DNSP defined",SUMPRODUCT(--('Input| Projects'!$AD756="Yes"),'Calc| Overheads Allocation'!G$62,'Input| Projects'!$AG756),""))),"")</f>
        <v/>
      </c>
      <c r="AY756" s="186" t="str">
        <f>IFERROR(IF('Input| Overheads'!$C$42="Direct costs",SUMPRODUCT(--('Input| Projects'!$AD756="Yes"),'Calc| Overheads Allocation'!H$9,'Calc| Project Costs'!AA756),IF('Input| Overheads'!$C$42="Internal labour",SUMPRODUCT(--('Input| Projects'!$AD756="Yes"),'Calc| Overheads Allocation'!H$9,'Calc| Project Costs'!AA756,'Input| Projects'!$Y756),IF('Input| Overheads'!$C$42="DNSP defined",SUMPRODUCT(--('Input| Projects'!$AD756="Yes"),'Calc| Overheads Allocation'!H$62,'Input| Projects'!$AG756),""))),"")</f>
        <v/>
      </c>
      <c r="AZ756" s="186" t="str">
        <f>IFERROR(IF('Input| Overheads'!$C$42="Direct costs",SUMPRODUCT(--('Input| Projects'!$AD756="Yes"),'Calc| Overheads Allocation'!I$9,'Calc| Project Costs'!AB756),IF('Input| Overheads'!$C$42="Internal labour",SUMPRODUCT(--('Input| Projects'!$AD756="Yes"),'Calc| Overheads Allocation'!I$9,'Calc| Project Costs'!AB756,'Input| Projects'!$Y756),IF('Input| Overheads'!$C$42="DNSP defined",SUMPRODUCT(--('Input| Projects'!$AD756="Yes"),'Calc| Overheads Allocation'!I$62,'Input| Projects'!$AG756),""))),"")</f>
        <v/>
      </c>
      <c r="BA756" s="106"/>
      <c r="BB756" s="186">
        <f t="shared" si="361"/>
        <v>0</v>
      </c>
      <c r="BC756" s="186">
        <f t="shared" si="362"/>
        <v>0</v>
      </c>
      <c r="BD756" s="186">
        <f t="shared" si="363"/>
        <v>0</v>
      </c>
      <c r="BE756" s="186">
        <f t="shared" si="340"/>
        <v>0</v>
      </c>
      <c r="BF756" s="186">
        <f t="shared" si="341"/>
        <v>0</v>
      </c>
      <c r="BG756" s="186">
        <f t="shared" si="342"/>
        <v>0</v>
      </c>
      <c r="BH756" s="186">
        <f t="shared" si="343"/>
        <v>0</v>
      </c>
      <c r="BI756" s="97"/>
      <c r="BJ756" s="186" t="str">
        <f t="shared" si="344"/>
        <v/>
      </c>
      <c r="BK756" s="186" t="str">
        <f t="shared" si="345"/>
        <v/>
      </c>
      <c r="BL756" s="186" t="str">
        <f t="shared" si="346"/>
        <v/>
      </c>
      <c r="BM756" s="186" t="str">
        <f t="shared" si="347"/>
        <v/>
      </c>
      <c r="BN756" s="186" t="str">
        <f t="shared" si="348"/>
        <v/>
      </c>
      <c r="BO756" s="186" t="str">
        <f t="shared" si="349"/>
        <v/>
      </c>
      <c r="BP756" s="186" t="str">
        <f t="shared" si="350"/>
        <v/>
      </c>
      <c r="BQ756" s="97"/>
      <c r="BR756" s="186">
        <f t="shared" si="351"/>
        <v>0</v>
      </c>
      <c r="BS756" s="186">
        <f t="shared" si="352"/>
        <v>0</v>
      </c>
      <c r="BT756" s="222">
        <f t="shared" si="353"/>
        <v>0</v>
      </c>
      <c r="BU756" s="222">
        <f t="shared" si="354"/>
        <v>0</v>
      </c>
      <c r="BV756" s="222">
        <f t="shared" si="355"/>
        <v>0</v>
      </c>
      <c r="BW756" s="222">
        <f t="shared" si="356"/>
        <v>0</v>
      </c>
      <c r="BX756" s="222">
        <f t="shared" si="357"/>
        <v>0</v>
      </c>
      <c r="BY756" s="106"/>
      <c r="BZ756" s="197" t="str">
        <f>IF(SUMIF('Input| Projects'!$AS$8:$CP$8,"Dx",'Input| Projects'!$AS756:$CP756)=0,"",SUMIF('Input| Projects'!$AS$8:$CP$8,"Dx",'Input| Projects'!$AS756:$CP756))</f>
        <v/>
      </c>
      <c r="CA756" s="197" t="str">
        <f>IF(SUMIF('Input| Projects'!$AS$8:$CP$8,"Tx",'Input| Projects'!$AS756:$CP756)=0,"",SUMIF('Input| Projects'!$AS$8:$CP$8,"Tx",'Input| Projects'!$AS756:$CP756))</f>
        <v/>
      </c>
      <c r="CB756" s="150" t="str">
        <f t="shared" si="364"/>
        <v/>
      </c>
    </row>
    <row r="757" spans="2:80" x14ac:dyDescent="0.2">
      <c r="B757" s="201">
        <f>IFERROR('Input| Projects'!B757,"")</f>
        <v>748</v>
      </c>
      <c r="C757" s="42" t="str">
        <f>IFERROR(IF('Input| Projects'!C757="","",'Input| Projects'!C757),"")</f>
        <v/>
      </c>
      <c r="D757" s="42" t="str">
        <f>IFERROR(IF('Input| Projects'!D757="","",'Input| Projects'!D757),"")</f>
        <v/>
      </c>
      <c r="E757" s="104"/>
      <c r="F757" s="190">
        <f>IFERROR('Input| Projects'!I757*'Input| Escalations'!$K$19,"")</f>
        <v>0</v>
      </c>
      <c r="G757" s="190">
        <f>IFERROR('Input| Projects'!J757*'Input| Escalations'!$K$19,"")</f>
        <v>0</v>
      </c>
      <c r="H757" s="190">
        <f>IFERROR('Input| Projects'!K757*'Input| Escalations'!$K$19,"")</f>
        <v>0</v>
      </c>
      <c r="I757" s="190">
        <f>IFERROR('Input| Projects'!L757*'Input| Escalations'!$K$19,"")</f>
        <v>0</v>
      </c>
      <c r="J757" s="190">
        <f>IFERROR('Input| Projects'!M757*'Input| Escalations'!$K$19,"")</f>
        <v>0</v>
      </c>
      <c r="K757" s="190">
        <f>IFERROR('Input| Projects'!N757*'Input| Escalations'!$K$19,"")</f>
        <v>0</v>
      </c>
      <c r="L757" s="190">
        <f>IFERROR('Input| Projects'!O757*'Input| Escalations'!$K$19,"")</f>
        <v>0</v>
      </c>
      <c r="M757" s="150" t="str">
        <f>IF(ABS(SUM(F757:L757)-(SUM('Input| Projects'!I757:O757)*'Input| Escalations'!$K$19))&lt;0.0000001,"",1)</f>
        <v/>
      </c>
      <c r="N757" s="192">
        <f>'Input| Projects'!$Y757*INDEX('Input| Escalations'!$H$33:$N$33,MATCH('Calc| Project Costs'!N$9,'Input| Escalations'!$H$23:$N$23,0))+'Input| Projects'!$Z757*INDEX('Input| Escalations'!$H$34:$N$34,MATCH('Calc| Project Costs'!N$9,'Input| Escalations'!$H$23:$N$23,0))+'Input| Projects'!$AA757*INDEX('Input| Escalations'!$H$35:$N$35,MATCH('Calc| Project Costs'!N$9,'Input| Escalations'!$H$23:$N$23,0))+1</f>
        <v>1</v>
      </c>
      <c r="O757" s="192">
        <f>'Input| Projects'!$Y757*INDEX('Input| Escalations'!$H$33:$N$33,MATCH('Calc| Project Costs'!O$9,'Input| Escalations'!$H$23:$N$23,0))+'Input| Projects'!$Z757*INDEX('Input| Escalations'!$H$34:$N$34,MATCH('Calc| Project Costs'!O$9,'Input| Escalations'!$H$23:$N$23,0))+'Input| Projects'!$AA757*INDEX('Input| Escalations'!$H$35:$N$35,MATCH('Calc| Project Costs'!O$9,'Input| Escalations'!$H$23:$N$23,0))+1</f>
        <v>1</v>
      </c>
      <c r="P757" s="192">
        <f>'Input| Projects'!$Y757*INDEX('Input| Escalations'!$H$33:$N$33,MATCH('Calc| Project Costs'!P$9,'Input| Escalations'!$H$23:$N$23,0))+'Input| Projects'!$Z757*INDEX('Input| Escalations'!$H$34:$N$34,MATCH('Calc| Project Costs'!P$9,'Input| Escalations'!$H$23:$N$23,0))+'Input| Projects'!$AA757*INDEX('Input| Escalations'!$H$35:$N$35,MATCH('Calc| Project Costs'!P$9,'Input| Escalations'!$H$23:$N$23,0))+1</f>
        <v>1</v>
      </c>
      <c r="Q757" s="192">
        <f>'Input| Projects'!$Y757*INDEX('Input| Escalations'!$H$33:$N$33,MATCH('Calc| Project Costs'!Q$9,'Input| Escalations'!$H$23:$N$23,0))+'Input| Projects'!$Z757*INDEX('Input| Escalations'!$H$34:$N$34,MATCH('Calc| Project Costs'!Q$9,'Input| Escalations'!$H$23:$N$23,0))+'Input| Projects'!$AA757*INDEX('Input| Escalations'!$H$35:$N$35,MATCH('Calc| Project Costs'!Q$9,'Input| Escalations'!$H$23:$N$23,0))+1</f>
        <v>1</v>
      </c>
      <c r="R757" s="192">
        <f>'Input| Projects'!$Y757*INDEX('Input| Escalations'!$H$33:$N$33,MATCH('Calc| Project Costs'!R$9,'Input| Escalations'!$H$23:$N$23,0))+'Input| Projects'!$Z757*INDEX('Input| Escalations'!$H$34:$N$34,MATCH('Calc| Project Costs'!R$9,'Input| Escalations'!$H$23:$N$23,0))+'Input| Projects'!$AA757*INDEX('Input| Escalations'!$H$35:$N$35,MATCH('Calc| Project Costs'!R$9,'Input| Escalations'!$H$23:$N$23,0))+1</f>
        <v>1</v>
      </c>
      <c r="S757" s="192">
        <f>'Input| Projects'!$Y757*INDEX('Input| Escalations'!$H$33:$N$33,MATCH('Calc| Project Costs'!S$9,'Input| Escalations'!$H$23:$N$23,0))+'Input| Projects'!$Z757*INDEX('Input| Escalations'!$H$34:$N$34,MATCH('Calc| Project Costs'!S$9,'Input| Escalations'!$H$23:$N$23,0))+'Input| Projects'!$AA757*INDEX('Input| Escalations'!$H$35:$N$35,MATCH('Calc| Project Costs'!S$9,'Input| Escalations'!$H$23:$N$23,0))+1</f>
        <v>1</v>
      </c>
      <c r="T757" s="192">
        <f>'Input| Projects'!$Y757*INDEX('Input| Escalations'!$H$33:$N$33,MATCH('Calc| Project Costs'!T$9,'Input| Escalations'!$H$23:$N$23,0))+'Input| Projects'!$Z757*INDEX('Input| Escalations'!$H$34:$N$34,MATCH('Calc| Project Costs'!T$9,'Input| Escalations'!$H$23:$N$23,0))+'Input| Projects'!$AA757*INDEX('Input| Escalations'!$H$35:$N$35,MATCH('Calc| Project Costs'!T$9,'Input| Escalations'!$H$23:$N$23,0))+1</f>
        <v>1</v>
      </c>
      <c r="U757" s="106"/>
      <c r="V757" s="186">
        <f t="shared" si="358"/>
        <v>0</v>
      </c>
      <c r="W757" s="186">
        <f t="shared" si="359"/>
        <v>0</v>
      </c>
      <c r="X757" s="186">
        <f t="shared" si="360"/>
        <v>0</v>
      </c>
      <c r="Y757" s="186">
        <f t="shared" si="336"/>
        <v>0</v>
      </c>
      <c r="Z757" s="186">
        <f t="shared" si="337"/>
        <v>0</v>
      </c>
      <c r="AA757" s="186">
        <f t="shared" si="338"/>
        <v>0</v>
      </c>
      <c r="AB757" s="186">
        <f t="shared" si="339"/>
        <v>0</v>
      </c>
      <c r="AC757" s="106"/>
      <c r="AD757" s="186">
        <f>'Input| Projects'!Q757*N757*'Input| Escalations'!$K$19</f>
        <v>0</v>
      </c>
      <c r="AE757" s="186">
        <f>'Input| Projects'!R757*O757*'Input| Escalations'!$K$19</f>
        <v>0</v>
      </c>
      <c r="AF757" s="186">
        <f>'Input| Projects'!S757*P757*'Input| Escalations'!$K$19</f>
        <v>0</v>
      </c>
      <c r="AG757" s="186">
        <f>'Input| Projects'!T757*Q757*'Input| Escalations'!$K$19</f>
        <v>0</v>
      </c>
      <c r="AH757" s="186">
        <f>'Input| Projects'!U757*R757*'Input| Escalations'!$K$19</f>
        <v>0</v>
      </c>
      <c r="AI757" s="186">
        <f>'Input| Projects'!V757*S757*'Input| Escalations'!$K$19</f>
        <v>0</v>
      </c>
      <c r="AJ757" s="186">
        <f>'Input| Projects'!W757*T757*'Input| Escalations'!$K$19</f>
        <v>0</v>
      </c>
      <c r="AK757" s="106"/>
      <c r="AL757" s="186" t="str">
        <f>IFERROR(IF('Input| Overheads'!$C$42="Direct costs",SUMPRODUCT(--('Input| Projects'!$AC757="Yes"),'Calc| Overheads Allocation'!C$8,'Calc| Project Costs'!V757),IF('Input| Overheads'!$C$42="Internal labour",SUMPRODUCT(--('Input| Projects'!$AC757="Yes"),'Calc| Overheads Allocation'!C$8,'Calc| Project Costs'!V757,'Input| Projects'!$Y757),IF('Input| Overheads'!$C$42="DNSP defined",SUMPRODUCT(--('Input| Projects'!$AC757="Yes"),'Calc| Overheads Allocation'!C$61,'Input| Projects'!$AF757),""))),"")</f>
        <v/>
      </c>
      <c r="AM757" s="186" t="str">
        <f>IFERROR(IF('Input| Overheads'!$C$42="Direct costs",SUMPRODUCT(--('Input| Projects'!$AC757="Yes"),'Calc| Overheads Allocation'!D$8,'Calc| Project Costs'!W757),IF('Input| Overheads'!$C$42="Internal labour",SUMPRODUCT(--('Input| Projects'!$AC757="Yes"),'Calc| Overheads Allocation'!D$8,'Calc| Project Costs'!W757,'Input| Projects'!$Y757),IF('Input| Overheads'!$C$42="DNSP defined",SUMPRODUCT(--('Input| Projects'!$AC757="Yes"),'Calc| Overheads Allocation'!D$61,'Input| Projects'!$AF757),""))),"")</f>
        <v/>
      </c>
      <c r="AN757" s="186" t="str">
        <f>IFERROR(IF('Input| Overheads'!$C$42="Direct costs",SUMPRODUCT(--('Input| Projects'!$AC757="Yes"),'Calc| Overheads Allocation'!E$8,'Calc| Project Costs'!X757),IF('Input| Overheads'!$C$42="Internal labour",SUMPRODUCT(--('Input| Projects'!$AC757="Yes"),'Calc| Overheads Allocation'!E$8,'Calc| Project Costs'!X757,'Input| Projects'!$Y757),IF('Input| Overheads'!$C$42="DNSP defined",SUMPRODUCT(--('Input| Projects'!$AC757="Yes"),'Calc| Overheads Allocation'!E$61,'Input| Projects'!$AF757),""))),"")</f>
        <v/>
      </c>
      <c r="AO757" s="186" t="str">
        <f>IFERROR(IF('Input| Overheads'!$C$42="Direct costs",SUMPRODUCT(--('Input| Projects'!$AC757="Yes"),'Calc| Overheads Allocation'!F$8,'Calc| Project Costs'!Y757),IF('Input| Overheads'!$C$42="Internal labour",SUMPRODUCT(--('Input| Projects'!$AC757="Yes"),'Calc| Overheads Allocation'!F$8,'Calc| Project Costs'!Y757,'Input| Projects'!$Y757),IF('Input| Overheads'!$C$42="DNSP defined",SUMPRODUCT(--('Input| Projects'!$AC757="Yes"),'Calc| Overheads Allocation'!F$61,'Input| Projects'!$AF757),""))),"")</f>
        <v/>
      </c>
      <c r="AP757" s="186" t="str">
        <f>IFERROR(IF('Input| Overheads'!$C$42="Direct costs",SUMPRODUCT(--('Input| Projects'!$AC757="Yes"),'Calc| Overheads Allocation'!G$8,'Calc| Project Costs'!Z757),IF('Input| Overheads'!$C$42="Internal labour",SUMPRODUCT(--('Input| Projects'!$AC757="Yes"),'Calc| Overheads Allocation'!G$8,'Calc| Project Costs'!Z757,'Input| Projects'!$Y757),IF('Input| Overheads'!$C$42="DNSP defined",SUMPRODUCT(--('Input| Projects'!$AC757="Yes"),'Calc| Overheads Allocation'!G$61,'Input| Projects'!$AF757),""))),"")</f>
        <v/>
      </c>
      <c r="AQ757" s="186" t="str">
        <f>IFERROR(IF('Input| Overheads'!$C$42="Direct costs",SUMPRODUCT(--('Input| Projects'!$AC757="Yes"),'Calc| Overheads Allocation'!H$8,'Calc| Project Costs'!AA757),IF('Input| Overheads'!$C$42="Internal labour",SUMPRODUCT(--('Input| Projects'!$AC757="Yes"),'Calc| Overheads Allocation'!H$8,'Calc| Project Costs'!AA757,'Input| Projects'!$Y757),IF('Input| Overheads'!$C$42="DNSP defined",SUMPRODUCT(--('Input| Projects'!$AC757="Yes"),'Calc| Overheads Allocation'!H$61,'Input| Projects'!$AF757),""))),"")</f>
        <v/>
      </c>
      <c r="AR757" s="186" t="str">
        <f>IFERROR(IF('Input| Overheads'!$C$42="Direct costs",SUMPRODUCT(--('Input| Projects'!$AC757="Yes"),'Calc| Overheads Allocation'!I$8,'Calc| Project Costs'!AB757),IF('Input| Overheads'!$C$42="Internal labour",SUMPRODUCT(--('Input| Projects'!$AC757="Yes"),'Calc| Overheads Allocation'!I$8,'Calc| Project Costs'!AB757,'Input| Projects'!$Y757),IF('Input| Overheads'!$C$42="DNSP defined",SUMPRODUCT(--('Input| Projects'!$AC757="Yes"),'Calc| Overheads Allocation'!I$61,'Input| Projects'!$AF757),""))),"")</f>
        <v/>
      </c>
      <c r="AS757" s="106"/>
      <c r="AT757" s="186" t="str">
        <f>IFERROR(IF('Input| Overheads'!$C$42="Direct costs",SUMPRODUCT(--('Input| Projects'!$AD757="Yes"),'Calc| Overheads Allocation'!C$9,'Calc| Project Costs'!V757),IF('Input| Overheads'!$C$42="Internal labour",SUMPRODUCT(--('Input| Projects'!$AD757="Yes"),'Calc| Overheads Allocation'!C$9,'Calc| Project Costs'!V757,'Input| Projects'!$Y757),IF('Input| Overheads'!$C$42="DNSP defined",SUMPRODUCT(--('Input| Projects'!$AD757="Yes"),'Calc| Overheads Allocation'!C$62,'Input| Projects'!$AG757),""))),"")</f>
        <v/>
      </c>
      <c r="AU757" s="186" t="str">
        <f>IFERROR(IF('Input| Overheads'!$C$42="Direct costs",SUMPRODUCT(--('Input| Projects'!$AD757="Yes"),'Calc| Overheads Allocation'!D$9,'Calc| Project Costs'!W757),IF('Input| Overheads'!$C$42="Internal labour",SUMPRODUCT(--('Input| Projects'!$AD757="Yes"),'Calc| Overheads Allocation'!D$9,'Calc| Project Costs'!W757,'Input| Projects'!$Y757),IF('Input| Overheads'!$C$42="DNSP defined",SUMPRODUCT(--('Input| Projects'!$AD757="Yes"),'Calc| Overheads Allocation'!D$62,'Input| Projects'!$AG757),""))),"")</f>
        <v/>
      </c>
      <c r="AV757" s="186" t="str">
        <f>IFERROR(IF('Input| Overheads'!$C$42="Direct costs",SUMPRODUCT(--('Input| Projects'!$AD757="Yes"),'Calc| Overheads Allocation'!E$9,'Calc| Project Costs'!X757),IF('Input| Overheads'!$C$42="Internal labour",SUMPRODUCT(--('Input| Projects'!$AD757="Yes"),'Calc| Overheads Allocation'!E$9,'Calc| Project Costs'!X757,'Input| Projects'!$Y757),IF('Input| Overheads'!$C$42="DNSP defined",SUMPRODUCT(--('Input| Projects'!$AD757="Yes"),'Calc| Overheads Allocation'!E$62,'Input| Projects'!$AG757),""))),"")</f>
        <v/>
      </c>
      <c r="AW757" s="186" t="str">
        <f>IFERROR(IF('Input| Overheads'!$C$42="Direct costs",SUMPRODUCT(--('Input| Projects'!$AD757="Yes"),'Calc| Overheads Allocation'!F$9,'Calc| Project Costs'!Y757),IF('Input| Overheads'!$C$42="Internal labour",SUMPRODUCT(--('Input| Projects'!$AD757="Yes"),'Calc| Overheads Allocation'!F$9,'Calc| Project Costs'!Y757,'Input| Projects'!$Y757),IF('Input| Overheads'!$C$42="DNSP defined",SUMPRODUCT(--('Input| Projects'!$AD757="Yes"),'Calc| Overheads Allocation'!F$62,'Input| Projects'!$AG757),""))),"")</f>
        <v/>
      </c>
      <c r="AX757" s="186" t="str">
        <f>IFERROR(IF('Input| Overheads'!$C$42="Direct costs",SUMPRODUCT(--('Input| Projects'!$AD757="Yes"),'Calc| Overheads Allocation'!G$9,'Calc| Project Costs'!Z757),IF('Input| Overheads'!$C$42="Internal labour",SUMPRODUCT(--('Input| Projects'!$AD757="Yes"),'Calc| Overheads Allocation'!G$9,'Calc| Project Costs'!Z757,'Input| Projects'!$Y757),IF('Input| Overheads'!$C$42="DNSP defined",SUMPRODUCT(--('Input| Projects'!$AD757="Yes"),'Calc| Overheads Allocation'!G$62,'Input| Projects'!$AG757),""))),"")</f>
        <v/>
      </c>
      <c r="AY757" s="186" t="str">
        <f>IFERROR(IF('Input| Overheads'!$C$42="Direct costs",SUMPRODUCT(--('Input| Projects'!$AD757="Yes"),'Calc| Overheads Allocation'!H$9,'Calc| Project Costs'!AA757),IF('Input| Overheads'!$C$42="Internal labour",SUMPRODUCT(--('Input| Projects'!$AD757="Yes"),'Calc| Overheads Allocation'!H$9,'Calc| Project Costs'!AA757,'Input| Projects'!$Y757),IF('Input| Overheads'!$C$42="DNSP defined",SUMPRODUCT(--('Input| Projects'!$AD757="Yes"),'Calc| Overheads Allocation'!H$62,'Input| Projects'!$AG757),""))),"")</f>
        <v/>
      </c>
      <c r="AZ757" s="186" t="str">
        <f>IFERROR(IF('Input| Overheads'!$C$42="Direct costs",SUMPRODUCT(--('Input| Projects'!$AD757="Yes"),'Calc| Overheads Allocation'!I$9,'Calc| Project Costs'!AB757),IF('Input| Overheads'!$C$42="Internal labour",SUMPRODUCT(--('Input| Projects'!$AD757="Yes"),'Calc| Overheads Allocation'!I$9,'Calc| Project Costs'!AB757,'Input| Projects'!$Y757),IF('Input| Overheads'!$C$42="DNSP defined",SUMPRODUCT(--('Input| Projects'!$AD757="Yes"),'Calc| Overheads Allocation'!I$62,'Input| Projects'!$AG757),""))),"")</f>
        <v/>
      </c>
      <c r="BA757" s="106"/>
      <c r="BB757" s="186">
        <f t="shared" si="361"/>
        <v>0</v>
      </c>
      <c r="BC757" s="186">
        <f t="shared" si="362"/>
        <v>0</v>
      </c>
      <c r="BD757" s="186">
        <f t="shared" si="363"/>
        <v>0</v>
      </c>
      <c r="BE757" s="186">
        <f t="shared" si="340"/>
        <v>0</v>
      </c>
      <c r="BF757" s="186">
        <f t="shared" si="341"/>
        <v>0</v>
      </c>
      <c r="BG757" s="186">
        <f t="shared" si="342"/>
        <v>0</v>
      </c>
      <c r="BH757" s="186">
        <f t="shared" si="343"/>
        <v>0</v>
      </c>
      <c r="BI757" s="97"/>
      <c r="BJ757" s="186" t="str">
        <f t="shared" si="344"/>
        <v/>
      </c>
      <c r="BK757" s="186" t="str">
        <f t="shared" si="345"/>
        <v/>
      </c>
      <c r="BL757" s="186" t="str">
        <f t="shared" si="346"/>
        <v/>
      </c>
      <c r="BM757" s="186" t="str">
        <f t="shared" si="347"/>
        <v/>
      </c>
      <c r="BN757" s="186" t="str">
        <f t="shared" si="348"/>
        <v/>
      </c>
      <c r="BO757" s="186" t="str">
        <f t="shared" si="349"/>
        <v/>
      </c>
      <c r="BP757" s="186" t="str">
        <f t="shared" si="350"/>
        <v/>
      </c>
      <c r="BQ757" s="97"/>
      <c r="BR757" s="186">
        <f t="shared" si="351"/>
        <v>0</v>
      </c>
      <c r="BS757" s="186">
        <f t="shared" si="352"/>
        <v>0</v>
      </c>
      <c r="BT757" s="222">
        <f t="shared" si="353"/>
        <v>0</v>
      </c>
      <c r="BU757" s="222">
        <f t="shared" si="354"/>
        <v>0</v>
      </c>
      <c r="BV757" s="222">
        <f t="shared" si="355"/>
        <v>0</v>
      </c>
      <c r="BW757" s="222">
        <f t="shared" si="356"/>
        <v>0</v>
      </c>
      <c r="BX757" s="222">
        <f t="shared" si="357"/>
        <v>0</v>
      </c>
      <c r="BY757" s="106"/>
      <c r="BZ757" s="197" t="str">
        <f>IF(SUMIF('Input| Projects'!$AS$8:$CP$8,"Dx",'Input| Projects'!$AS757:$CP757)=0,"",SUMIF('Input| Projects'!$AS$8:$CP$8,"Dx",'Input| Projects'!$AS757:$CP757))</f>
        <v/>
      </c>
      <c r="CA757" s="197" t="str">
        <f>IF(SUMIF('Input| Projects'!$AS$8:$CP$8,"Tx",'Input| Projects'!$AS757:$CP757)=0,"",SUMIF('Input| Projects'!$AS$8:$CP$8,"Tx",'Input| Projects'!$AS757:$CP757))</f>
        <v/>
      </c>
      <c r="CB757" s="150" t="str">
        <f t="shared" si="364"/>
        <v/>
      </c>
    </row>
    <row r="758" spans="2:80" x14ac:dyDescent="0.2">
      <c r="B758" s="201">
        <f>IFERROR('Input| Projects'!B758,"")</f>
        <v>749</v>
      </c>
      <c r="C758" s="42" t="str">
        <f>IFERROR(IF('Input| Projects'!C758="","",'Input| Projects'!C758),"")</f>
        <v/>
      </c>
      <c r="D758" s="42" t="str">
        <f>IFERROR(IF('Input| Projects'!D758="","",'Input| Projects'!D758),"")</f>
        <v/>
      </c>
      <c r="E758" s="104"/>
      <c r="F758" s="190">
        <f>IFERROR('Input| Projects'!I758*'Input| Escalations'!$K$19,"")</f>
        <v>0</v>
      </c>
      <c r="G758" s="190">
        <f>IFERROR('Input| Projects'!J758*'Input| Escalations'!$K$19,"")</f>
        <v>0</v>
      </c>
      <c r="H758" s="190">
        <f>IFERROR('Input| Projects'!K758*'Input| Escalations'!$K$19,"")</f>
        <v>0</v>
      </c>
      <c r="I758" s="190">
        <f>IFERROR('Input| Projects'!L758*'Input| Escalations'!$K$19,"")</f>
        <v>0</v>
      </c>
      <c r="J758" s="190">
        <f>IFERROR('Input| Projects'!M758*'Input| Escalations'!$K$19,"")</f>
        <v>0</v>
      </c>
      <c r="K758" s="190">
        <f>IFERROR('Input| Projects'!N758*'Input| Escalations'!$K$19,"")</f>
        <v>0</v>
      </c>
      <c r="L758" s="190">
        <f>IFERROR('Input| Projects'!O758*'Input| Escalations'!$K$19,"")</f>
        <v>0</v>
      </c>
      <c r="M758" s="150" t="str">
        <f>IF(ABS(SUM(F758:L758)-(SUM('Input| Projects'!I758:O758)*'Input| Escalations'!$K$19))&lt;0.0000001,"",1)</f>
        <v/>
      </c>
      <c r="N758" s="192">
        <f>'Input| Projects'!$Y758*INDEX('Input| Escalations'!$H$33:$N$33,MATCH('Calc| Project Costs'!N$9,'Input| Escalations'!$H$23:$N$23,0))+'Input| Projects'!$Z758*INDEX('Input| Escalations'!$H$34:$N$34,MATCH('Calc| Project Costs'!N$9,'Input| Escalations'!$H$23:$N$23,0))+'Input| Projects'!$AA758*INDEX('Input| Escalations'!$H$35:$N$35,MATCH('Calc| Project Costs'!N$9,'Input| Escalations'!$H$23:$N$23,0))+1</f>
        <v>1</v>
      </c>
      <c r="O758" s="192">
        <f>'Input| Projects'!$Y758*INDEX('Input| Escalations'!$H$33:$N$33,MATCH('Calc| Project Costs'!O$9,'Input| Escalations'!$H$23:$N$23,0))+'Input| Projects'!$Z758*INDEX('Input| Escalations'!$H$34:$N$34,MATCH('Calc| Project Costs'!O$9,'Input| Escalations'!$H$23:$N$23,0))+'Input| Projects'!$AA758*INDEX('Input| Escalations'!$H$35:$N$35,MATCH('Calc| Project Costs'!O$9,'Input| Escalations'!$H$23:$N$23,0))+1</f>
        <v>1</v>
      </c>
      <c r="P758" s="192">
        <f>'Input| Projects'!$Y758*INDEX('Input| Escalations'!$H$33:$N$33,MATCH('Calc| Project Costs'!P$9,'Input| Escalations'!$H$23:$N$23,0))+'Input| Projects'!$Z758*INDEX('Input| Escalations'!$H$34:$N$34,MATCH('Calc| Project Costs'!P$9,'Input| Escalations'!$H$23:$N$23,0))+'Input| Projects'!$AA758*INDEX('Input| Escalations'!$H$35:$N$35,MATCH('Calc| Project Costs'!P$9,'Input| Escalations'!$H$23:$N$23,0))+1</f>
        <v>1</v>
      </c>
      <c r="Q758" s="192">
        <f>'Input| Projects'!$Y758*INDEX('Input| Escalations'!$H$33:$N$33,MATCH('Calc| Project Costs'!Q$9,'Input| Escalations'!$H$23:$N$23,0))+'Input| Projects'!$Z758*INDEX('Input| Escalations'!$H$34:$N$34,MATCH('Calc| Project Costs'!Q$9,'Input| Escalations'!$H$23:$N$23,0))+'Input| Projects'!$AA758*INDEX('Input| Escalations'!$H$35:$N$35,MATCH('Calc| Project Costs'!Q$9,'Input| Escalations'!$H$23:$N$23,0))+1</f>
        <v>1</v>
      </c>
      <c r="R758" s="192">
        <f>'Input| Projects'!$Y758*INDEX('Input| Escalations'!$H$33:$N$33,MATCH('Calc| Project Costs'!R$9,'Input| Escalations'!$H$23:$N$23,0))+'Input| Projects'!$Z758*INDEX('Input| Escalations'!$H$34:$N$34,MATCH('Calc| Project Costs'!R$9,'Input| Escalations'!$H$23:$N$23,0))+'Input| Projects'!$AA758*INDEX('Input| Escalations'!$H$35:$N$35,MATCH('Calc| Project Costs'!R$9,'Input| Escalations'!$H$23:$N$23,0))+1</f>
        <v>1</v>
      </c>
      <c r="S758" s="192">
        <f>'Input| Projects'!$Y758*INDEX('Input| Escalations'!$H$33:$N$33,MATCH('Calc| Project Costs'!S$9,'Input| Escalations'!$H$23:$N$23,0))+'Input| Projects'!$Z758*INDEX('Input| Escalations'!$H$34:$N$34,MATCH('Calc| Project Costs'!S$9,'Input| Escalations'!$H$23:$N$23,0))+'Input| Projects'!$AA758*INDEX('Input| Escalations'!$H$35:$N$35,MATCH('Calc| Project Costs'!S$9,'Input| Escalations'!$H$23:$N$23,0))+1</f>
        <v>1</v>
      </c>
      <c r="T758" s="192">
        <f>'Input| Projects'!$Y758*INDEX('Input| Escalations'!$H$33:$N$33,MATCH('Calc| Project Costs'!T$9,'Input| Escalations'!$H$23:$N$23,0))+'Input| Projects'!$Z758*INDEX('Input| Escalations'!$H$34:$N$34,MATCH('Calc| Project Costs'!T$9,'Input| Escalations'!$H$23:$N$23,0))+'Input| Projects'!$AA758*INDEX('Input| Escalations'!$H$35:$N$35,MATCH('Calc| Project Costs'!T$9,'Input| Escalations'!$H$23:$N$23,0))+1</f>
        <v>1</v>
      </c>
      <c r="U758" s="106"/>
      <c r="V758" s="186">
        <f t="shared" si="358"/>
        <v>0</v>
      </c>
      <c r="W758" s="186">
        <f t="shared" si="359"/>
        <v>0</v>
      </c>
      <c r="X758" s="186">
        <f t="shared" si="360"/>
        <v>0</v>
      </c>
      <c r="Y758" s="186">
        <f t="shared" si="336"/>
        <v>0</v>
      </c>
      <c r="Z758" s="186">
        <f t="shared" si="337"/>
        <v>0</v>
      </c>
      <c r="AA758" s="186">
        <f t="shared" si="338"/>
        <v>0</v>
      </c>
      <c r="AB758" s="186">
        <f t="shared" si="339"/>
        <v>0</v>
      </c>
      <c r="AC758" s="106"/>
      <c r="AD758" s="186">
        <f>'Input| Projects'!Q758*N758*'Input| Escalations'!$K$19</f>
        <v>0</v>
      </c>
      <c r="AE758" s="186">
        <f>'Input| Projects'!R758*O758*'Input| Escalations'!$K$19</f>
        <v>0</v>
      </c>
      <c r="AF758" s="186">
        <f>'Input| Projects'!S758*P758*'Input| Escalations'!$K$19</f>
        <v>0</v>
      </c>
      <c r="AG758" s="186">
        <f>'Input| Projects'!T758*Q758*'Input| Escalations'!$K$19</f>
        <v>0</v>
      </c>
      <c r="AH758" s="186">
        <f>'Input| Projects'!U758*R758*'Input| Escalations'!$K$19</f>
        <v>0</v>
      </c>
      <c r="AI758" s="186">
        <f>'Input| Projects'!V758*S758*'Input| Escalations'!$K$19</f>
        <v>0</v>
      </c>
      <c r="AJ758" s="186">
        <f>'Input| Projects'!W758*T758*'Input| Escalations'!$K$19</f>
        <v>0</v>
      </c>
      <c r="AK758" s="106"/>
      <c r="AL758" s="186" t="str">
        <f>IFERROR(IF('Input| Overheads'!$C$42="Direct costs",SUMPRODUCT(--('Input| Projects'!$AC758="Yes"),'Calc| Overheads Allocation'!C$8,'Calc| Project Costs'!V758),IF('Input| Overheads'!$C$42="Internal labour",SUMPRODUCT(--('Input| Projects'!$AC758="Yes"),'Calc| Overheads Allocation'!C$8,'Calc| Project Costs'!V758,'Input| Projects'!$Y758),IF('Input| Overheads'!$C$42="DNSP defined",SUMPRODUCT(--('Input| Projects'!$AC758="Yes"),'Calc| Overheads Allocation'!C$61,'Input| Projects'!$AF758),""))),"")</f>
        <v/>
      </c>
      <c r="AM758" s="186" t="str">
        <f>IFERROR(IF('Input| Overheads'!$C$42="Direct costs",SUMPRODUCT(--('Input| Projects'!$AC758="Yes"),'Calc| Overheads Allocation'!D$8,'Calc| Project Costs'!W758),IF('Input| Overheads'!$C$42="Internal labour",SUMPRODUCT(--('Input| Projects'!$AC758="Yes"),'Calc| Overheads Allocation'!D$8,'Calc| Project Costs'!W758,'Input| Projects'!$Y758),IF('Input| Overheads'!$C$42="DNSP defined",SUMPRODUCT(--('Input| Projects'!$AC758="Yes"),'Calc| Overheads Allocation'!D$61,'Input| Projects'!$AF758),""))),"")</f>
        <v/>
      </c>
      <c r="AN758" s="186" t="str">
        <f>IFERROR(IF('Input| Overheads'!$C$42="Direct costs",SUMPRODUCT(--('Input| Projects'!$AC758="Yes"),'Calc| Overheads Allocation'!E$8,'Calc| Project Costs'!X758),IF('Input| Overheads'!$C$42="Internal labour",SUMPRODUCT(--('Input| Projects'!$AC758="Yes"),'Calc| Overheads Allocation'!E$8,'Calc| Project Costs'!X758,'Input| Projects'!$Y758),IF('Input| Overheads'!$C$42="DNSP defined",SUMPRODUCT(--('Input| Projects'!$AC758="Yes"),'Calc| Overheads Allocation'!E$61,'Input| Projects'!$AF758),""))),"")</f>
        <v/>
      </c>
      <c r="AO758" s="186" t="str">
        <f>IFERROR(IF('Input| Overheads'!$C$42="Direct costs",SUMPRODUCT(--('Input| Projects'!$AC758="Yes"),'Calc| Overheads Allocation'!F$8,'Calc| Project Costs'!Y758),IF('Input| Overheads'!$C$42="Internal labour",SUMPRODUCT(--('Input| Projects'!$AC758="Yes"),'Calc| Overheads Allocation'!F$8,'Calc| Project Costs'!Y758,'Input| Projects'!$Y758),IF('Input| Overheads'!$C$42="DNSP defined",SUMPRODUCT(--('Input| Projects'!$AC758="Yes"),'Calc| Overheads Allocation'!F$61,'Input| Projects'!$AF758),""))),"")</f>
        <v/>
      </c>
      <c r="AP758" s="186" t="str">
        <f>IFERROR(IF('Input| Overheads'!$C$42="Direct costs",SUMPRODUCT(--('Input| Projects'!$AC758="Yes"),'Calc| Overheads Allocation'!G$8,'Calc| Project Costs'!Z758),IF('Input| Overheads'!$C$42="Internal labour",SUMPRODUCT(--('Input| Projects'!$AC758="Yes"),'Calc| Overheads Allocation'!G$8,'Calc| Project Costs'!Z758,'Input| Projects'!$Y758),IF('Input| Overheads'!$C$42="DNSP defined",SUMPRODUCT(--('Input| Projects'!$AC758="Yes"),'Calc| Overheads Allocation'!G$61,'Input| Projects'!$AF758),""))),"")</f>
        <v/>
      </c>
      <c r="AQ758" s="186" t="str">
        <f>IFERROR(IF('Input| Overheads'!$C$42="Direct costs",SUMPRODUCT(--('Input| Projects'!$AC758="Yes"),'Calc| Overheads Allocation'!H$8,'Calc| Project Costs'!AA758),IF('Input| Overheads'!$C$42="Internal labour",SUMPRODUCT(--('Input| Projects'!$AC758="Yes"),'Calc| Overheads Allocation'!H$8,'Calc| Project Costs'!AA758,'Input| Projects'!$Y758),IF('Input| Overheads'!$C$42="DNSP defined",SUMPRODUCT(--('Input| Projects'!$AC758="Yes"),'Calc| Overheads Allocation'!H$61,'Input| Projects'!$AF758),""))),"")</f>
        <v/>
      </c>
      <c r="AR758" s="186" t="str">
        <f>IFERROR(IF('Input| Overheads'!$C$42="Direct costs",SUMPRODUCT(--('Input| Projects'!$AC758="Yes"),'Calc| Overheads Allocation'!I$8,'Calc| Project Costs'!AB758),IF('Input| Overheads'!$C$42="Internal labour",SUMPRODUCT(--('Input| Projects'!$AC758="Yes"),'Calc| Overheads Allocation'!I$8,'Calc| Project Costs'!AB758,'Input| Projects'!$Y758),IF('Input| Overheads'!$C$42="DNSP defined",SUMPRODUCT(--('Input| Projects'!$AC758="Yes"),'Calc| Overheads Allocation'!I$61,'Input| Projects'!$AF758),""))),"")</f>
        <v/>
      </c>
      <c r="AS758" s="106"/>
      <c r="AT758" s="186" t="str">
        <f>IFERROR(IF('Input| Overheads'!$C$42="Direct costs",SUMPRODUCT(--('Input| Projects'!$AD758="Yes"),'Calc| Overheads Allocation'!C$9,'Calc| Project Costs'!V758),IF('Input| Overheads'!$C$42="Internal labour",SUMPRODUCT(--('Input| Projects'!$AD758="Yes"),'Calc| Overheads Allocation'!C$9,'Calc| Project Costs'!V758,'Input| Projects'!$Y758),IF('Input| Overheads'!$C$42="DNSP defined",SUMPRODUCT(--('Input| Projects'!$AD758="Yes"),'Calc| Overheads Allocation'!C$62,'Input| Projects'!$AG758),""))),"")</f>
        <v/>
      </c>
      <c r="AU758" s="186" t="str">
        <f>IFERROR(IF('Input| Overheads'!$C$42="Direct costs",SUMPRODUCT(--('Input| Projects'!$AD758="Yes"),'Calc| Overheads Allocation'!D$9,'Calc| Project Costs'!W758),IF('Input| Overheads'!$C$42="Internal labour",SUMPRODUCT(--('Input| Projects'!$AD758="Yes"),'Calc| Overheads Allocation'!D$9,'Calc| Project Costs'!W758,'Input| Projects'!$Y758),IF('Input| Overheads'!$C$42="DNSP defined",SUMPRODUCT(--('Input| Projects'!$AD758="Yes"),'Calc| Overheads Allocation'!D$62,'Input| Projects'!$AG758),""))),"")</f>
        <v/>
      </c>
      <c r="AV758" s="186" t="str">
        <f>IFERROR(IF('Input| Overheads'!$C$42="Direct costs",SUMPRODUCT(--('Input| Projects'!$AD758="Yes"),'Calc| Overheads Allocation'!E$9,'Calc| Project Costs'!X758),IF('Input| Overheads'!$C$42="Internal labour",SUMPRODUCT(--('Input| Projects'!$AD758="Yes"),'Calc| Overheads Allocation'!E$9,'Calc| Project Costs'!X758,'Input| Projects'!$Y758),IF('Input| Overheads'!$C$42="DNSP defined",SUMPRODUCT(--('Input| Projects'!$AD758="Yes"),'Calc| Overheads Allocation'!E$62,'Input| Projects'!$AG758),""))),"")</f>
        <v/>
      </c>
      <c r="AW758" s="186" t="str">
        <f>IFERROR(IF('Input| Overheads'!$C$42="Direct costs",SUMPRODUCT(--('Input| Projects'!$AD758="Yes"),'Calc| Overheads Allocation'!F$9,'Calc| Project Costs'!Y758),IF('Input| Overheads'!$C$42="Internal labour",SUMPRODUCT(--('Input| Projects'!$AD758="Yes"),'Calc| Overheads Allocation'!F$9,'Calc| Project Costs'!Y758,'Input| Projects'!$Y758),IF('Input| Overheads'!$C$42="DNSP defined",SUMPRODUCT(--('Input| Projects'!$AD758="Yes"),'Calc| Overheads Allocation'!F$62,'Input| Projects'!$AG758),""))),"")</f>
        <v/>
      </c>
      <c r="AX758" s="186" t="str">
        <f>IFERROR(IF('Input| Overheads'!$C$42="Direct costs",SUMPRODUCT(--('Input| Projects'!$AD758="Yes"),'Calc| Overheads Allocation'!G$9,'Calc| Project Costs'!Z758),IF('Input| Overheads'!$C$42="Internal labour",SUMPRODUCT(--('Input| Projects'!$AD758="Yes"),'Calc| Overheads Allocation'!G$9,'Calc| Project Costs'!Z758,'Input| Projects'!$Y758),IF('Input| Overheads'!$C$42="DNSP defined",SUMPRODUCT(--('Input| Projects'!$AD758="Yes"),'Calc| Overheads Allocation'!G$62,'Input| Projects'!$AG758),""))),"")</f>
        <v/>
      </c>
      <c r="AY758" s="186" t="str">
        <f>IFERROR(IF('Input| Overheads'!$C$42="Direct costs",SUMPRODUCT(--('Input| Projects'!$AD758="Yes"),'Calc| Overheads Allocation'!H$9,'Calc| Project Costs'!AA758),IF('Input| Overheads'!$C$42="Internal labour",SUMPRODUCT(--('Input| Projects'!$AD758="Yes"),'Calc| Overheads Allocation'!H$9,'Calc| Project Costs'!AA758,'Input| Projects'!$Y758),IF('Input| Overheads'!$C$42="DNSP defined",SUMPRODUCT(--('Input| Projects'!$AD758="Yes"),'Calc| Overheads Allocation'!H$62,'Input| Projects'!$AG758),""))),"")</f>
        <v/>
      </c>
      <c r="AZ758" s="186" t="str">
        <f>IFERROR(IF('Input| Overheads'!$C$42="Direct costs",SUMPRODUCT(--('Input| Projects'!$AD758="Yes"),'Calc| Overheads Allocation'!I$9,'Calc| Project Costs'!AB758),IF('Input| Overheads'!$C$42="Internal labour",SUMPRODUCT(--('Input| Projects'!$AD758="Yes"),'Calc| Overheads Allocation'!I$9,'Calc| Project Costs'!AB758,'Input| Projects'!$Y758),IF('Input| Overheads'!$C$42="DNSP defined",SUMPRODUCT(--('Input| Projects'!$AD758="Yes"),'Calc| Overheads Allocation'!I$62,'Input| Projects'!$AG758),""))),"")</f>
        <v/>
      </c>
      <c r="BA758" s="106"/>
      <c r="BB758" s="186">
        <f t="shared" si="361"/>
        <v>0</v>
      </c>
      <c r="BC758" s="186">
        <f t="shared" si="362"/>
        <v>0</v>
      </c>
      <c r="BD758" s="186">
        <f t="shared" si="363"/>
        <v>0</v>
      </c>
      <c r="BE758" s="186">
        <f t="shared" si="340"/>
        <v>0</v>
      </c>
      <c r="BF758" s="186">
        <f t="shared" si="341"/>
        <v>0</v>
      </c>
      <c r="BG758" s="186">
        <f t="shared" si="342"/>
        <v>0</v>
      </c>
      <c r="BH758" s="186">
        <f t="shared" si="343"/>
        <v>0</v>
      </c>
      <c r="BI758" s="97"/>
      <c r="BJ758" s="186" t="str">
        <f t="shared" si="344"/>
        <v/>
      </c>
      <c r="BK758" s="186" t="str">
        <f t="shared" si="345"/>
        <v/>
      </c>
      <c r="BL758" s="186" t="str">
        <f t="shared" si="346"/>
        <v/>
      </c>
      <c r="BM758" s="186" t="str">
        <f t="shared" si="347"/>
        <v/>
      </c>
      <c r="BN758" s="186" t="str">
        <f t="shared" si="348"/>
        <v/>
      </c>
      <c r="BO758" s="186" t="str">
        <f t="shared" si="349"/>
        <v/>
      </c>
      <c r="BP758" s="186" t="str">
        <f t="shared" si="350"/>
        <v/>
      </c>
      <c r="BQ758" s="97"/>
      <c r="BR758" s="186">
        <f t="shared" si="351"/>
        <v>0</v>
      </c>
      <c r="BS758" s="186">
        <f t="shared" si="352"/>
        <v>0</v>
      </c>
      <c r="BT758" s="222">
        <f t="shared" si="353"/>
        <v>0</v>
      </c>
      <c r="BU758" s="222">
        <f t="shared" si="354"/>
        <v>0</v>
      </c>
      <c r="BV758" s="222">
        <f t="shared" si="355"/>
        <v>0</v>
      </c>
      <c r="BW758" s="222">
        <f t="shared" si="356"/>
        <v>0</v>
      </c>
      <c r="BX758" s="222">
        <f t="shared" si="357"/>
        <v>0</v>
      </c>
      <c r="BY758" s="106"/>
      <c r="BZ758" s="197" t="str">
        <f>IF(SUMIF('Input| Projects'!$AS$8:$CP$8,"Dx",'Input| Projects'!$AS758:$CP758)=0,"",SUMIF('Input| Projects'!$AS$8:$CP$8,"Dx",'Input| Projects'!$AS758:$CP758))</f>
        <v/>
      </c>
      <c r="CA758" s="197" t="str">
        <f>IF(SUMIF('Input| Projects'!$AS$8:$CP$8,"Tx",'Input| Projects'!$AS758:$CP758)=0,"",SUMIF('Input| Projects'!$AS$8:$CP$8,"Tx",'Input| Projects'!$AS758:$CP758))</f>
        <v/>
      </c>
      <c r="CB758" s="150" t="str">
        <f t="shared" si="364"/>
        <v/>
      </c>
    </row>
    <row r="759" spans="2:80" x14ac:dyDescent="0.2">
      <c r="B759" s="201">
        <f>IFERROR('Input| Projects'!B759,"")</f>
        <v>750</v>
      </c>
      <c r="C759" s="42" t="str">
        <f>IFERROR(IF('Input| Projects'!C759="","",'Input| Projects'!C759),"")</f>
        <v/>
      </c>
      <c r="D759" s="42" t="str">
        <f>IFERROR(IF('Input| Projects'!D759="","",'Input| Projects'!D759),"")</f>
        <v/>
      </c>
      <c r="E759" s="104"/>
      <c r="F759" s="190">
        <f>IFERROR('Input| Projects'!I759*'Input| Escalations'!$K$19,"")</f>
        <v>0</v>
      </c>
      <c r="G759" s="190">
        <f>IFERROR('Input| Projects'!J759*'Input| Escalations'!$K$19,"")</f>
        <v>0</v>
      </c>
      <c r="H759" s="190">
        <f>IFERROR('Input| Projects'!K759*'Input| Escalations'!$K$19,"")</f>
        <v>0</v>
      </c>
      <c r="I759" s="190">
        <f>IFERROR('Input| Projects'!L759*'Input| Escalations'!$K$19,"")</f>
        <v>0</v>
      </c>
      <c r="J759" s="190">
        <f>IFERROR('Input| Projects'!M759*'Input| Escalations'!$K$19,"")</f>
        <v>0</v>
      </c>
      <c r="K759" s="190">
        <f>IFERROR('Input| Projects'!N759*'Input| Escalations'!$K$19,"")</f>
        <v>0</v>
      </c>
      <c r="L759" s="190">
        <f>IFERROR('Input| Projects'!O759*'Input| Escalations'!$K$19,"")</f>
        <v>0</v>
      </c>
      <c r="M759" s="150" t="str">
        <f>IF(ABS(SUM(F759:L759)-(SUM('Input| Projects'!I759:O759)*'Input| Escalations'!$K$19))&lt;0.0000001,"",1)</f>
        <v/>
      </c>
      <c r="N759" s="192">
        <f>'Input| Projects'!$Y759*INDEX('Input| Escalations'!$H$33:$N$33,MATCH('Calc| Project Costs'!N$9,'Input| Escalations'!$H$23:$N$23,0))+'Input| Projects'!$Z759*INDEX('Input| Escalations'!$H$34:$N$34,MATCH('Calc| Project Costs'!N$9,'Input| Escalations'!$H$23:$N$23,0))+'Input| Projects'!$AA759*INDEX('Input| Escalations'!$H$35:$N$35,MATCH('Calc| Project Costs'!N$9,'Input| Escalations'!$H$23:$N$23,0))+1</f>
        <v>1</v>
      </c>
      <c r="O759" s="192">
        <f>'Input| Projects'!$Y759*INDEX('Input| Escalations'!$H$33:$N$33,MATCH('Calc| Project Costs'!O$9,'Input| Escalations'!$H$23:$N$23,0))+'Input| Projects'!$Z759*INDEX('Input| Escalations'!$H$34:$N$34,MATCH('Calc| Project Costs'!O$9,'Input| Escalations'!$H$23:$N$23,0))+'Input| Projects'!$AA759*INDEX('Input| Escalations'!$H$35:$N$35,MATCH('Calc| Project Costs'!O$9,'Input| Escalations'!$H$23:$N$23,0))+1</f>
        <v>1</v>
      </c>
      <c r="P759" s="192">
        <f>'Input| Projects'!$Y759*INDEX('Input| Escalations'!$H$33:$N$33,MATCH('Calc| Project Costs'!P$9,'Input| Escalations'!$H$23:$N$23,0))+'Input| Projects'!$Z759*INDEX('Input| Escalations'!$H$34:$N$34,MATCH('Calc| Project Costs'!P$9,'Input| Escalations'!$H$23:$N$23,0))+'Input| Projects'!$AA759*INDEX('Input| Escalations'!$H$35:$N$35,MATCH('Calc| Project Costs'!P$9,'Input| Escalations'!$H$23:$N$23,0))+1</f>
        <v>1</v>
      </c>
      <c r="Q759" s="192">
        <f>'Input| Projects'!$Y759*INDEX('Input| Escalations'!$H$33:$N$33,MATCH('Calc| Project Costs'!Q$9,'Input| Escalations'!$H$23:$N$23,0))+'Input| Projects'!$Z759*INDEX('Input| Escalations'!$H$34:$N$34,MATCH('Calc| Project Costs'!Q$9,'Input| Escalations'!$H$23:$N$23,0))+'Input| Projects'!$AA759*INDEX('Input| Escalations'!$H$35:$N$35,MATCH('Calc| Project Costs'!Q$9,'Input| Escalations'!$H$23:$N$23,0))+1</f>
        <v>1</v>
      </c>
      <c r="R759" s="192">
        <f>'Input| Projects'!$Y759*INDEX('Input| Escalations'!$H$33:$N$33,MATCH('Calc| Project Costs'!R$9,'Input| Escalations'!$H$23:$N$23,0))+'Input| Projects'!$Z759*INDEX('Input| Escalations'!$H$34:$N$34,MATCH('Calc| Project Costs'!R$9,'Input| Escalations'!$H$23:$N$23,0))+'Input| Projects'!$AA759*INDEX('Input| Escalations'!$H$35:$N$35,MATCH('Calc| Project Costs'!R$9,'Input| Escalations'!$H$23:$N$23,0))+1</f>
        <v>1</v>
      </c>
      <c r="S759" s="192">
        <f>'Input| Projects'!$Y759*INDEX('Input| Escalations'!$H$33:$N$33,MATCH('Calc| Project Costs'!S$9,'Input| Escalations'!$H$23:$N$23,0))+'Input| Projects'!$Z759*INDEX('Input| Escalations'!$H$34:$N$34,MATCH('Calc| Project Costs'!S$9,'Input| Escalations'!$H$23:$N$23,0))+'Input| Projects'!$AA759*INDEX('Input| Escalations'!$H$35:$N$35,MATCH('Calc| Project Costs'!S$9,'Input| Escalations'!$H$23:$N$23,0))+1</f>
        <v>1</v>
      </c>
      <c r="T759" s="192">
        <f>'Input| Projects'!$Y759*INDEX('Input| Escalations'!$H$33:$N$33,MATCH('Calc| Project Costs'!T$9,'Input| Escalations'!$H$23:$N$23,0))+'Input| Projects'!$Z759*INDEX('Input| Escalations'!$H$34:$N$34,MATCH('Calc| Project Costs'!T$9,'Input| Escalations'!$H$23:$N$23,0))+'Input| Projects'!$AA759*INDEX('Input| Escalations'!$H$35:$N$35,MATCH('Calc| Project Costs'!T$9,'Input| Escalations'!$H$23:$N$23,0))+1</f>
        <v>1</v>
      </c>
      <c r="U759" s="106"/>
      <c r="V759" s="186">
        <f t="shared" si="358"/>
        <v>0</v>
      </c>
      <c r="W759" s="186">
        <f t="shared" si="359"/>
        <v>0</v>
      </c>
      <c r="X759" s="186">
        <f t="shared" si="360"/>
        <v>0</v>
      </c>
      <c r="Y759" s="186">
        <f t="shared" si="336"/>
        <v>0</v>
      </c>
      <c r="Z759" s="186">
        <f t="shared" si="337"/>
        <v>0</v>
      </c>
      <c r="AA759" s="186">
        <f t="shared" si="338"/>
        <v>0</v>
      </c>
      <c r="AB759" s="186">
        <f t="shared" si="339"/>
        <v>0</v>
      </c>
      <c r="AC759" s="106"/>
      <c r="AD759" s="186">
        <f>'Input| Projects'!Q759*N759*'Input| Escalations'!$K$19</f>
        <v>0</v>
      </c>
      <c r="AE759" s="186">
        <f>'Input| Projects'!R759*O759*'Input| Escalations'!$K$19</f>
        <v>0</v>
      </c>
      <c r="AF759" s="186">
        <f>'Input| Projects'!S759*P759*'Input| Escalations'!$K$19</f>
        <v>0</v>
      </c>
      <c r="AG759" s="186">
        <f>'Input| Projects'!T759*Q759*'Input| Escalations'!$K$19</f>
        <v>0</v>
      </c>
      <c r="AH759" s="186">
        <f>'Input| Projects'!U759*R759*'Input| Escalations'!$K$19</f>
        <v>0</v>
      </c>
      <c r="AI759" s="186">
        <f>'Input| Projects'!V759*S759*'Input| Escalations'!$K$19</f>
        <v>0</v>
      </c>
      <c r="AJ759" s="186">
        <f>'Input| Projects'!W759*T759*'Input| Escalations'!$K$19</f>
        <v>0</v>
      </c>
      <c r="AK759" s="106"/>
      <c r="AL759" s="186" t="str">
        <f>IFERROR(IF('Input| Overheads'!$C$42="Direct costs",SUMPRODUCT(--('Input| Projects'!$AC759="Yes"),'Calc| Overheads Allocation'!C$8,'Calc| Project Costs'!V759),IF('Input| Overheads'!$C$42="Internal labour",SUMPRODUCT(--('Input| Projects'!$AC759="Yes"),'Calc| Overheads Allocation'!C$8,'Calc| Project Costs'!V759,'Input| Projects'!$Y759),IF('Input| Overheads'!$C$42="DNSP defined",SUMPRODUCT(--('Input| Projects'!$AC759="Yes"),'Calc| Overheads Allocation'!C$61,'Input| Projects'!$AF759),""))),"")</f>
        <v/>
      </c>
      <c r="AM759" s="186" t="str">
        <f>IFERROR(IF('Input| Overheads'!$C$42="Direct costs",SUMPRODUCT(--('Input| Projects'!$AC759="Yes"),'Calc| Overheads Allocation'!D$8,'Calc| Project Costs'!W759),IF('Input| Overheads'!$C$42="Internal labour",SUMPRODUCT(--('Input| Projects'!$AC759="Yes"),'Calc| Overheads Allocation'!D$8,'Calc| Project Costs'!W759,'Input| Projects'!$Y759),IF('Input| Overheads'!$C$42="DNSP defined",SUMPRODUCT(--('Input| Projects'!$AC759="Yes"),'Calc| Overheads Allocation'!D$61,'Input| Projects'!$AF759),""))),"")</f>
        <v/>
      </c>
      <c r="AN759" s="186" t="str">
        <f>IFERROR(IF('Input| Overheads'!$C$42="Direct costs",SUMPRODUCT(--('Input| Projects'!$AC759="Yes"),'Calc| Overheads Allocation'!E$8,'Calc| Project Costs'!X759),IF('Input| Overheads'!$C$42="Internal labour",SUMPRODUCT(--('Input| Projects'!$AC759="Yes"),'Calc| Overheads Allocation'!E$8,'Calc| Project Costs'!X759,'Input| Projects'!$Y759),IF('Input| Overheads'!$C$42="DNSP defined",SUMPRODUCT(--('Input| Projects'!$AC759="Yes"),'Calc| Overheads Allocation'!E$61,'Input| Projects'!$AF759),""))),"")</f>
        <v/>
      </c>
      <c r="AO759" s="186" t="str">
        <f>IFERROR(IF('Input| Overheads'!$C$42="Direct costs",SUMPRODUCT(--('Input| Projects'!$AC759="Yes"),'Calc| Overheads Allocation'!F$8,'Calc| Project Costs'!Y759),IF('Input| Overheads'!$C$42="Internal labour",SUMPRODUCT(--('Input| Projects'!$AC759="Yes"),'Calc| Overheads Allocation'!F$8,'Calc| Project Costs'!Y759,'Input| Projects'!$Y759),IF('Input| Overheads'!$C$42="DNSP defined",SUMPRODUCT(--('Input| Projects'!$AC759="Yes"),'Calc| Overheads Allocation'!F$61,'Input| Projects'!$AF759),""))),"")</f>
        <v/>
      </c>
      <c r="AP759" s="186" t="str">
        <f>IFERROR(IF('Input| Overheads'!$C$42="Direct costs",SUMPRODUCT(--('Input| Projects'!$AC759="Yes"),'Calc| Overheads Allocation'!G$8,'Calc| Project Costs'!Z759),IF('Input| Overheads'!$C$42="Internal labour",SUMPRODUCT(--('Input| Projects'!$AC759="Yes"),'Calc| Overheads Allocation'!G$8,'Calc| Project Costs'!Z759,'Input| Projects'!$Y759),IF('Input| Overheads'!$C$42="DNSP defined",SUMPRODUCT(--('Input| Projects'!$AC759="Yes"),'Calc| Overheads Allocation'!G$61,'Input| Projects'!$AF759),""))),"")</f>
        <v/>
      </c>
      <c r="AQ759" s="186" t="str">
        <f>IFERROR(IF('Input| Overheads'!$C$42="Direct costs",SUMPRODUCT(--('Input| Projects'!$AC759="Yes"),'Calc| Overheads Allocation'!H$8,'Calc| Project Costs'!AA759),IF('Input| Overheads'!$C$42="Internal labour",SUMPRODUCT(--('Input| Projects'!$AC759="Yes"),'Calc| Overheads Allocation'!H$8,'Calc| Project Costs'!AA759,'Input| Projects'!$Y759),IF('Input| Overheads'!$C$42="DNSP defined",SUMPRODUCT(--('Input| Projects'!$AC759="Yes"),'Calc| Overheads Allocation'!H$61,'Input| Projects'!$AF759),""))),"")</f>
        <v/>
      </c>
      <c r="AR759" s="186" t="str">
        <f>IFERROR(IF('Input| Overheads'!$C$42="Direct costs",SUMPRODUCT(--('Input| Projects'!$AC759="Yes"),'Calc| Overheads Allocation'!I$8,'Calc| Project Costs'!AB759),IF('Input| Overheads'!$C$42="Internal labour",SUMPRODUCT(--('Input| Projects'!$AC759="Yes"),'Calc| Overheads Allocation'!I$8,'Calc| Project Costs'!AB759,'Input| Projects'!$Y759),IF('Input| Overheads'!$C$42="DNSP defined",SUMPRODUCT(--('Input| Projects'!$AC759="Yes"),'Calc| Overheads Allocation'!I$61,'Input| Projects'!$AF759),""))),"")</f>
        <v/>
      </c>
      <c r="AS759" s="106"/>
      <c r="AT759" s="186" t="str">
        <f>IFERROR(IF('Input| Overheads'!$C$42="Direct costs",SUMPRODUCT(--('Input| Projects'!$AD759="Yes"),'Calc| Overheads Allocation'!C$9,'Calc| Project Costs'!V759),IF('Input| Overheads'!$C$42="Internal labour",SUMPRODUCT(--('Input| Projects'!$AD759="Yes"),'Calc| Overheads Allocation'!C$9,'Calc| Project Costs'!V759,'Input| Projects'!$Y759),IF('Input| Overheads'!$C$42="DNSP defined",SUMPRODUCT(--('Input| Projects'!$AD759="Yes"),'Calc| Overheads Allocation'!C$62,'Input| Projects'!$AG759),""))),"")</f>
        <v/>
      </c>
      <c r="AU759" s="186" t="str">
        <f>IFERROR(IF('Input| Overheads'!$C$42="Direct costs",SUMPRODUCT(--('Input| Projects'!$AD759="Yes"),'Calc| Overheads Allocation'!D$9,'Calc| Project Costs'!W759),IF('Input| Overheads'!$C$42="Internal labour",SUMPRODUCT(--('Input| Projects'!$AD759="Yes"),'Calc| Overheads Allocation'!D$9,'Calc| Project Costs'!W759,'Input| Projects'!$Y759),IF('Input| Overheads'!$C$42="DNSP defined",SUMPRODUCT(--('Input| Projects'!$AD759="Yes"),'Calc| Overheads Allocation'!D$62,'Input| Projects'!$AG759),""))),"")</f>
        <v/>
      </c>
      <c r="AV759" s="186" t="str">
        <f>IFERROR(IF('Input| Overheads'!$C$42="Direct costs",SUMPRODUCT(--('Input| Projects'!$AD759="Yes"),'Calc| Overheads Allocation'!E$9,'Calc| Project Costs'!X759),IF('Input| Overheads'!$C$42="Internal labour",SUMPRODUCT(--('Input| Projects'!$AD759="Yes"),'Calc| Overheads Allocation'!E$9,'Calc| Project Costs'!X759,'Input| Projects'!$Y759),IF('Input| Overheads'!$C$42="DNSP defined",SUMPRODUCT(--('Input| Projects'!$AD759="Yes"),'Calc| Overheads Allocation'!E$62,'Input| Projects'!$AG759),""))),"")</f>
        <v/>
      </c>
      <c r="AW759" s="186" t="str">
        <f>IFERROR(IF('Input| Overheads'!$C$42="Direct costs",SUMPRODUCT(--('Input| Projects'!$AD759="Yes"),'Calc| Overheads Allocation'!F$9,'Calc| Project Costs'!Y759),IF('Input| Overheads'!$C$42="Internal labour",SUMPRODUCT(--('Input| Projects'!$AD759="Yes"),'Calc| Overheads Allocation'!F$9,'Calc| Project Costs'!Y759,'Input| Projects'!$Y759),IF('Input| Overheads'!$C$42="DNSP defined",SUMPRODUCT(--('Input| Projects'!$AD759="Yes"),'Calc| Overheads Allocation'!F$62,'Input| Projects'!$AG759),""))),"")</f>
        <v/>
      </c>
      <c r="AX759" s="186" t="str">
        <f>IFERROR(IF('Input| Overheads'!$C$42="Direct costs",SUMPRODUCT(--('Input| Projects'!$AD759="Yes"),'Calc| Overheads Allocation'!G$9,'Calc| Project Costs'!Z759),IF('Input| Overheads'!$C$42="Internal labour",SUMPRODUCT(--('Input| Projects'!$AD759="Yes"),'Calc| Overheads Allocation'!G$9,'Calc| Project Costs'!Z759,'Input| Projects'!$Y759),IF('Input| Overheads'!$C$42="DNSP defined",SUMPRODUCT(--('Input| Projects'!$AD759="Yes"),'Calc| Overheads Allocation'!G$62,'Input| Projects'!$AG759),""))),"")</f>
        <v/>
      </c>
      <c r="AY759" s="186" t="str">
        <f>IFERROR(IF('Input| Overheads'!$C$42="Direct costs",SUMPRODUCT(--('Input| Projects'!$AD759="Yes"),'Calc| Overheads Allocation'!H$9,'Calc| Project Costs'!AA759),IF('Input| Overheads'!$C$42="Internal labour",SUMPRODUCT(--('Input| Projects'!$AD759="Yes"),'Calc| Overheads Allocation'!H$9,'Calc| Project Costs'!AA759,'Input| Projects'!$Y759),IF('Input| Overheads'!$C$42="DNSP defined",SUMPRODUCT(--('Input| Projects'!$AD759="Yes"),'Calc| Overheads Allocation'!H$62,'Input| Projects'!$AG759),""))),"")</f>
        <v/>
      </c>
      <c r="AZ759" s="186" t="str">
        <f>IFERROR(IF('Input| Overheads'!$C$42="Direct costs",SUMPRODUCT(--('Input| Projects'!$AD759="Yes"),'Calc| Overheads Allocation'!I$9,'Calc| Project Costs'!AB759),IF('Input| Overheads'!$C$42="Internal labour",SUMPRODUCT(--('Input| Projects'!$AD759="Yes"),'Calc| Overheads Allocation'!I$9,'Calc| Project Costs'!AB759,'Input| Projects'!$Y759),IF('Input| Overheads'!$C$42="DNSP defined",SUMPRODUCT(--('Input| Projects'!$AD759="Yes"),'Calc| Overheads Allocation'!I$62,'Input| Projects'!$AG759),""))),"")</f>
        <v/>
      </c>
      <c r="BA759" s="106"/>
      <c r="BB759" s="186">
        <f t="shared" si="361"/>
        <v>0</v>
      </c>
      <c r="BC759" s="186">
        <f t="shared" si="362"/>
        <v>0</v>
      </c>
      <c r="BD759" s="186">
        <f t="shared" si="363"/>
        <v>0</v>
      </c>
      <c r="BE759" s="186">
        <f t="shared" si="340"/>
        <v>0</v>
      </c>
      <c r="BF759" s="186">
        <f t="shared" si="341"/>
        <v>0</v>
      </c>
      <c r="BG759" s="186">
        <f t="shared" si="342"/>
        <v>0</v>
      </c>
      <c r="BH759" s="186">
        <f t="shared" si="343"/>
        <v>0</v>
      </c>
      <c r="BI759" s="97"/>
      <c r="BJ759" s="186" t="str">
        <f t="shared" si="344"/>
        <v/>
      </c>
      <c r="BK759" s="186" t="str">
        <f t="shared" si="345"/>
        <v/>
      </c>
      <c r="BL759" s="186" t="str">
        <f t="shared" si="346"/>
        <v/>
      </c>
      <c r="BM759" s="186" t="str">
        <f t="shared" si="347"/>
        <v/>
      </c>
      <c r="BN759" s="186" t="str">
        <f t="shared" si="348"/>
        <v/>
      </c>
      <c r="BO759" s="186" t="str">
        <f t="shared" si="349"/>
        <v/>
      </c>
      <c r="BP759" s="186" t="str">
        <f t="shared" si="350"/>
        <v/>
      </c>
      <c r="BQ759" s="97"/>
      <c r="BR759" s="186">
        <f t="shared" si="351"/>
        <v>0</v>
      </c>
      <c r="BS759" s="186">
        <f t="shared" si="352"/>
        <v>0</v>
      </c>
      <c r="BT759" s="222">
        <f t="shared" si="353"/>
        <v>0</v>
      </c>
      <c r="BU759" s="222">
        <f t="shared" si="354"/>
        <v>0</v>
      </c>
      <c r="BV759" s="222">
        <f t="shared" si="355"/>
        <v>0</v>
      </c>
      <c r="BW759" s="222">
        <f t="shared" si="356"/>
        <v>0</v>
      </c>
      <c r="BX759" s="222">
        <f t="shared" si="357"/>
        <v>0</v>
      </c>
      <c r="BY759" s="106"/>
      <c r="BZ759" s="197" t="str">
        <f>IF(SUMIF('Input| Projects'!$AS$8:$CP$8,"Dx",'Input| Projects'!$AS759:$CP759)=0,"",SUMIF('Input| Projects'!$AS$8:$CP$8,"Dx",'Input| Projects'!$AS759:$CP759))</f>
        <v/>
      </c>
      <c r="CA759" s="197" t="str">
        <f>IF(SUMIF('Input| Projects'!$AS$8:$CP$8,"Tx",'Input| Projects'!$AS759:$CP759)=0,"",SUMIF('Input| Projects'!$AS$8:$CP$8,"Tx",'Input| Projects'!$AS759:$CP759))</f>
        <v/>
      </c>
      <c r="CB759" s="150" t="str">
        <f t="shared" si="364"/>
        <v/>
      </c>
    </row>
    <row r="760" spans="2:80" x14ac:dyDescent="0.2">
      <c r="B760" s="201">
        <f>IFERROR('Input| Projects'!B760,"")</f>
        <v>751</v>
      </c>
      <c r="C760" s="42" t="str">
        <f>IFERROR(IF('Input| Projects'!C760="","",'Input| Projects'!C760),"")</f>
        <v/>
      </c>
      <c r="D760" s="42" t="str">
        <f>IFERROR(IF('Input| Projects'!D760="","",'Input| Projects'!D760),"")</f>
        <v/>
      </c>
      <c r="E760" s="104"/>
      <c r="F760" s="190">
        <f>IFERROR('Input| Projects'!I760*'Input| Escalations'!$K$19,"")</f>
        <v>0</v>
      </c>
      <c r="G760" s="190">
        <f>IFERROR('Input| Projects'!J760*'Input| Escalations'!$K$19,"")</f>
        <v>0</v>
      </c>
      <c r="H760" s="190">
        <f>IFERROR('Input| Projects'!K760*'Input| Escalations'!$K$19,"")</f>
        <v>0</v>
      </c>
      <c r="I760" s="190">
        <f>IFERROR('Input| Projects'!L760*'Input| Escalations'!$K$19,"")</f>
        <v>0</v>
      </c>
      <c r="J760" s="190">
        <f>IFERROR('Input| Projects'!M760*'Input| Escalations'!$K$19,"")</f>
        <v>0</v>
      </c>
      <c r="K760" s="190">
        <f>IFERROR('Input| Projects'!N760*'Input| Escalations'!$K$19,"")</f>
        <v>0</v>
      </c>
      <c r="L760" s="190">
        <f>IFERROR('Input| Projects'!O760*'Input| Escalations'!$K$19,"")</f>
        <v>0</v>
      </c>
      <c r="M760" s="150" t="str">
        <f>IF(ABS(SUM(F760:L760)-(SUM('Input| Projects'!I760:O760)*'Input| Escalations'!$K$19))&lt;0.0000001,"",1)</f>
        <v/>
      </c>
      <c r="N760" s="192">
        <f>'Input| Projects'!$Y760*INDEX('Input| Escalations'!$H$33:$N$33,MATCH('Calc| Project Costs'!N$9,'Input| Escalations'!$H$23:$N$23,0))+'Input| Projects'!$Z760*INDEX('Input| Escalations'!$H$34:$N$34,MATCH('Calc| Project Costs'!N$9,'Input| Escalations'!$H$23:$N$23,0))+'Input| Projects'!$AA760*INDEX('Input| Escalations'!$H$35:$N$35,MATCH('Calc| Project Costs'!N$9,'Input| Escalations'!$H$23:$N$23,0))+1</f>
        <v>1</v>
      </c>
      <c r="O760" s="192">
        <f>'Input| Projects'!$Y760*INDEX('Input| Escalations'!$H$33:$N$33,MATCH('Calc| Project Costs'!O$9,'Input| Escalations'!$H$23:$N$23,0))+'Input| Projects'!$Z760*INDEX('Input| Escalations'!$H$34:$N$34,MATCH('Calc| Project Costs'!O$9,'Input| Escalations'!$H$23:$N$23,0))+'Input| Projects'!$AA760*INDEX('Input| Escalations'!$H$35:$N$35,MATCH('Calc| Project Costs'!O$9,'Input| Escalations'!$H$23:$N$23,0))+1</f>
        <v>1</v>
      </c>
      <c r="P760" s="192">
        <f>'Input| Projects'!$Y760*INDEX('Input| Escalations'!$H$33:$N$33,MATCH('Calc| Project Costs'!P$9,'Input| Escalations'!$H$23:$N$23,0))+'Input| Projects'!$Z760*INDEX('Input| Escalations'!$H$34:$N$34,MATCH('Calc| Project Costs'!P$9,'Input| Escalations'!$H$23:$N$23,0))+'Input| Projects'!$AA760*INDEX('Input| Escalations'!$H$35:$N$35,MATCH('Calc| Project Costs'!P$9,'Input| Escalations'!$H$23:$N$23,0))+1</f>
        <v>1</v>
      </c>
      <c r="Q760" s="192">
        <f>'Input| Projects'!$Y760*INDEX('Input| Escalations'!$H$33:$N$33,MATCH('Calc| Project Costs'!Q$9,'Input| Escalations'!$H$23:$N$23,0))+'Input| Projects'!$Z760*INDEX('Input| Escalations'!$H$34:$N$34,MATCH('Calc| Project Costs'!Q$9,'Input| Escalations'!$H$23:$N$23,0))+'Input| Projects'!$AA760*INDEX('Input| Escalations'!$H$35:$N$35,MATCH('Calc| Project Costs'!Q$9,'Input| Escalations'!$H$23:$N$23,0))+1</f>
        <v>1</v>
      </c>
      <c r="R760" s="192">
        <f>'Input| Projects'!$Y760*INDEX('Input| Escalations'!$H$33:$N$33,MATCH('Calc| Project Costs'!R$9,'Input| Escalations'!$H$23:$N$23,0))+'Input| Projects'!$Z760*INDEX('Input| Escalations'!$H$34:$N$34,MATCH('Calc| Project Costs'!R$9,'Input| Escalations'!$H$23:$N$23,0))+'Input| Projects'!$AA760*INDEX('Input| Escalations'!$H$35:$N$35,MATCH('Calc| Project Costs'!R$9,'Input| Escalations'!$H$23:$N$23,0))+1</f>
        <v>1</v>
      </c>
      <c r="S760" s="192">
        <f>'Input| Projects'!$Y760*INDEX('Input| Escalations'!$H$33:$N$33,MATCH('Calc| Project Costs'!S$9,'Input| Escalations'!$H$23:$N$23,0))+'Input| Projects'!$Z760*INDEX('Input| Escalations'!$H$34:$N$34,MATCH('Calc| Project Costs'!S$9,'Input| Escalations'!$H$23:$N$23,0))+'Input| Projects'!$AA760*INDEX('Input| Escalations'!$H$35:$N$35,MATCH('Calc| Project Costs'!S$9,'Input| Escalations'!$H$23:$N$23,0))+1</f>
        <v>1</v>
      </c>
      <c r="T760" s="192">
        <f>'Input| Projects'!$Y760*INDEX('Input| Escalations'!$H$33:$N$33,MATCH('Calc| Project Costs'!T$9,'Input| Escalations'!$H$23:$N$23,0))+'Input| Projects'!$Z760*INDEX('Input| Escalations'!$H$34:$N$34,MATCH('Calc| Project Costs'!T$9,'Input| Escalations'!$H$23:$N$23,0))+'Input| Projects'!$AA760*INDEX('Input| Escalations'!$H$35:$N$35,MATCH('Calc| Project Costs'!T$9,'Input| Escalations'!$H$23:$N$23,0))+1</f>
        <v>1</v>
      </c>
      <c r="U760" s="106"/>
      <c r="V760" s="186">
        <f t="shared" si="358"/>
        <v>0</v>
      </c>
      <c r="W760" s="186">
        <f t="shared" si="359"/>
        <v>0</v>
      </c>
      <c r="X760" s="186">
        <f t="shared" si="360"/>
        <v>0</v>
      </c>
      <c r="Y760" s="186">
        <f t="shared" si="336"/>
        <v>0</v>
      </c>
      <c r="Z760" s="186">
        <f t="shared" si="337"/>
        <v>0</v>
      </c>
      <c r="AA760" s="186">
        <f t="shared" si="338"/>
        <v>0</v>
      </c>
      <c r="AB760" s="186">
        <f t="shared" si="339"/>
        <v>0</v>
      </c>
      <c r="AC760" s="106"/>
      <c r="AD760" s="186">
        <f>'Input| Projects'!Q760*N760*'Input| Escalations'!$K$19</f>
        <v>0</v>
      </c>
      <c r="AE760" s="186">
        <f>'Input| Projects'!R760*O760*'Input| Escalations'!$K$19</f>
        <v>0</v>
      </c>
      <c r="AF760" s="186">
        <f>'Input| Projects'!S760*P760*'Input| Escalations'!$K$19</f>
        <v>0</v>
      </c>
      <c r="AG760" s="186">
        <f>'Input| Projects'!T760*Q760*'Input| Escalations'!$K$19</f>
        <v>0</v>
      </c>
      <c r="AH760" s="186">
        <f>'Input| Projects'!U760*R760*'Input| Escalations'!$K$19</f>
        <v>0</v>
      </c>
      <c r="AI760" s="186">
        <f>'Input| Projects'!V760*S760*'Input| Escalations'!$K$19</f>
        <v>0</v>
      </c>
      <c r="AJ760" s="186">
        <f>'Input| Projects'!W760*T760*'Input| Escalations'!$K$19</f>
        <v>0</v>
      </c>
      <c r="AK760" s="106"/>
      <c r="AL760" s="186" t="str">
        <f>IFERROR(IF('Input| Overheads'!$C$42="Direct costs",SUMPRODUCT(--('Input| Projects'!$AC760="Yes"),'Calc| Overheads Allocation'!C$8,'Calc| Project Costs'!V760),IF('Input| Overheads'!$C$42="Internal labour",SUMPRODUCT(--('Input| Projects'!$AC760="Yes"),'Calc| Overheads Allocation'!C$8,'Calc| Project Costs'!V760,'Input| Projects'!$Y760),IF('Input| Overheads'!$C$42="DNSP defined",SUMPRODUCT(--('Input| Projects'!$AC760="Yes"),'Calc| Overheads Allocation'!C$61,'Input| Projects'!$AF760),""))),"")</f>
        <v/>
      </c>
      <c r="AM760" s="186" t="str">
        <f>IFERROR(IF('Input| Overheads'!$C$42="Direct costs",SUMPRODUCT(--('Input| Projects'!$AC760="Yes"),'Calc| Overheads Allocation'!D$8,'Calc| Project Costs'!W760),IF('Input| Overheads'!$C$42="Internal labour",SUMPRODUCT(--('Input| Projects'!$AC760="Yes"),'Calc| Overheads Allocation'!D$8,'Calc| Project Costs'!W760,'Input| Projects'!$Y760),IF('Input| Overheads'!$C$42="DNSP defined",SUMPRODUCT(--('Input| Projects'!$AC760="Yes"),'Calc| Overheads Allocation'!D$61,'Input| Projects'!$AF760),""))),"")</f>
        <v/>
      </c>
      <c r="AN760" s="186" t="str">
        <f>IFERROR(IF('Input| Overheads'!$C$42="Direct costs",SUMPRODUCT(--('Input| Projects'!$AC760="Yes"),'Calc| Overheads Allocation'!E$8,'Calc| Project Costs'!X760),IF('Input| Overheads'!$C$42="Internal labour",SUMPRODUCT(--('Input| Projects'!$AC760="Yes"),'Calc| Overheads Allocation'!E$8,'Calc| Project Costs'!X760,'Input| Projects'!$Y760),IF('Input| Overheads'!$C$42="DNSP defined",SUMPRODUCT(--('Input| Projects'!$AC760="Yes"),'Calc| Overheads Allocation'!E$61,'Input| Projects'!$AF760),""))),"")</f>
        <v/>
      </c>
      <c r="AO760" s="186" t="str">
        <f>IFERROR(IF('Input| Overheads'!$C$42="Direct costs",SUMPRODUCT(--('Input| Projects'!$AC760="Yes"),'Calc| Overheads Allocation'!F$8,'Calc| Project Costs'!Y760),IF('Input| Overheads'!$C$42="Internal labour",SUMPRODUCT(--('Input| Projects'!$AC760="Yes"),'Calc| Overheads Allocation'!F$8,'Calc| Project Costs'!Y760,'Input| Projects'!$Y760),IF('Input| Overheads'!$C$42="DNSP defined",SUMPRODUCT(--('Input| Projects'!$AC760="Yes"),'Calc| Overheads Allocation'!F$61,'Input| Projects'!$AF760),""))),"")</f>
        <v/>
      </c>
      <c r="AP760" s="186" t="str">
        <f>IFERROR(IF('Input| Overheads'!$C$42="Direct costs",SUMPRODUCT(--('Input| Projects'!$AC760="Yes"),'Calc| Overheads Allocation'!G$8,'Calc| Project Costs'!Z760),IF('Input| Overheads'!$C$42="Internal labour",SUMPRODUCT(--('Input| Projects'!$AC760="Yes"),'Calc| Overheads Allocation'!G$8,'Calc| Project Costs'!Z760,'Input| Projects'!$Y760),IF('Input| Overheads'!$C$42="DNSP defined",SUMPRODUCT(--('Input| Projects'!$AC760="Yes"),'Calc| Overheads Allocation'!G$61,'Input| Projects'!$AF760),""))),"")</f>
        <v/>
      </c>
      <c r="AQ760" s="186" t="str">
        <f>IFERROR(IF('Input| Overheads'!$C$42="Direct costs",SUMPRODUCT(--('Input| Projects'!$AC760="Yes"),'Calc| Overheads Allocation'!H$8,'Calc| Project Costs'!AA760),IF('Input| Overheads'!$C$42="Internal labour",SUMPRODUCT(--('Input| Projects'!$AC760="Yes"),'Calc| Overheads Allocation'!H$8,'Calc| Project Costs'!AA760,'Input| Projects'!$Y760),IF('Input| Overheads'!$C$42="DNSP defined",SUMPRODUCT(--('Input| Projects'!$AC760="Yes"),'Calc| Overheads Allocation'!H$61,'Input| Projects'!$AF760),""))),"")</f>
        <v/>
      </c>
      <c r="AR760" s="186" t="str">
        <f>IFERROR(IF('Input| Overheads'!$C$42="Direct costs",SUMPRODUCT(--('Input| Projects'!$AC760="Yes"),'Calc| Overheads Allocation'!I$8,'Calc| Project Costs'!AB760),IF('Input| Overheads'!$C$42="Internal labour",SUMPRODUCT(--('Input| Projects'!$AC760="Yes"),'Calc| Overheads Allocation'!I$8,'Calc| Project Costs'!AB760,'Input| Projects'!$Y760),IF('Input| Overheads'!$C$42="DNSP defined",SUMPRODUCT(--('Input| Projects'!$AC760="Yes"),'Calc| Overheads Allocation'!I$61,'Input| Projects'!$AF760),""))),"")</f>
        <v/>
      </c>
      <c r="AS760" s="106"/>
      <c r="AT760" s="186" t="str">
        <f>IFERROR(IF('Input| Overheads'!$C$42="Direct costs",SUMPRODUCT(--('Input| Projects'!$AD760="Yes"),'Calc| Overheads Allocation'!C$9,'Calc| Project Costs'!V760),IF('Input| Overheads'!$C$42="Internal labour",SUMPRODUCT(--('Input| Projects'!$AD760="Yes"),'Calc| Overheads Allocation'!C$9,'Calc| Project Costs'!V760,'Input| Projects'!$Y760),IF('Input| Overheads'!$C$42="DNSP defined",SUMPRODUCT(--('Input| Projects'!$AD760="Yes"),'Calc| Overheads Allocation'!C$62,'Input| Projects'!$AG760),""))),"")</f>
        <v/>
      </c>
      <c r="AU760" s="186" t="str">
        <f>IFERROR(IF('Input| Overheads'!$C$42="Direct costs",SUMPRODUCT(--('Input| Projects'!$AD760="Yes"),'Calc| Overheads Allocation'!D$9,'Calc| Project Costs'!W760),IF('Input| Overheads'!$C$42="Internal labour",SUMPRODUCT(--('Input| Projects'!$AD760="Yes"),'Calc| Overheads Allocation'!D$9,'Calc| Project Costs'!W760,'Input| Projects'!$Y760),IF('Input| Overheads'!$C$42="DNSP defined",SUMPRODUCT(--('Input| Projects'!$AD760="Yes"),'Calc| Overheads Allocation'!D$62,'Input| Projects'!$AG760),""))),"")</f>
        <v/>
      </c>
      <c r="AV760" s="186" t="str">
        <f>IFERROR(IF('Input| Overheads'!$C$42="Direct costs",SUMPRODUCT(--('Input| Projects'!$AD760="Yes"),'Calc| Overheads Allocation'!E$9,'Calc| Project Costs'!X760),IF('Input| Overheads'!$C$42="Internal labour",SUMPRODUCT(--('Input| Projects'!$AD760="Yes"),'Calc| Overheads Allocation'!E$9,'Calc| Project Costs'!X760,'Input| Projects'!$Y760),IF('Input| Overheads'!$C$42="DNSP defined",SUMPRODUCT(--('Input| Projects'!$AD760="Yes"),'Calc| Overheads Allocation'!E$62,'Input| Projects'!$AG760),""))),"")</f>
        <v/>
      </c>
      <c r="AW760" s="186" t="str">
        <f>IFERROR(IF('Input| Overheads'!$C$42="Direct costs",SUMPRODUCT(--('Input| Projects'!$AD760="Yes"),'Calc| Overheads Allocation'!F$9,'Calc| Project Costs'!Y760),IF('Input| Overheads'!$C$42="Internal labour",SUMPRODUCT(--('Input| Projects'!$AD760="Yes"),'Calc| Overheads Allocation'!F$9,'Calc| Project Costs'!Y760,'Input| Projects'!$Y760),IF('Input| Overheads'!$C$42="DNSP defined",SUMPRODUCT(--('Input| Projects'!$AD760="Yes"),'Calc| Overheads Allocation'!F$62,'Input| Projects'!$AG760),""))),"")</f>
        <v/>
      </c>
      <c r="AX760" s="186" t="str">
        <f>IFERROR(IF('Input| Overheads'!$C$42="Direct costs",SUMPRODUCT(--('Input| Projects'!$AD760="Yes"),'Calc| Overheads Allocation'!G$9,'Calc| Project Costs'!Z760),IF('Input| Overheads'!$C$42="Internal labour",SUMPRODUCT(--('Input| Projects'!$AD760="Yes"),'Calc| Overheads Allocation'!G$9,'Calc| Project Costs'!Z760,'Input| Projects'!$Y760),IF('Input| Overheads'!$C$42="DNSP defined",SUMPRODUCT(--('Input| Projects'!$AD760="Yes"),'Calc| Overheads Allocation'!G$62,'Input| Projects'!$AG760),""))),"")</f>
        <v/>
      </c>
      <c r="AY760" s="186" t="str">
        <f>IFERROR(IF('Input| Overheads'!$C$42="Direct costs",SUMPRODUCT(--('Input| Projects'!$AD760="Yes"),'Calc| Overheads Allocation'!H$9,'Calc| Project Costs'!AA760),IF('Input| Overheads'!$C$42="Internal labour",SUMPRODUCT(--('Input| Projects'!$AD760="Yes"),'Calc| Overheads Allocation'!H$9,'Calc| Project Costs'!AA760,'Input| Projects'!$Y760),IF('Input| Overheads'!$C$42="DNSP defined",SUMPRODUCT(--('Input| Projects'!$AD760="Yes"),'Calc| Overheads Allocation'!H$62,'Input| Projects'!$AG760),""))),"")</f>
        <v/>
      </c>
      <c r="AZ760" s="186" t="str">
        <f>IFERROR(IF('Input| Overheads'!$C$42="Direct costs",SUMPRODUCT(--('Input| Projects'!$AD760="Yes"),'Calc| Overheads Allocation'!I$9,'Calc| Project Costs'!AB760),IF('Input| Overheads'!$C$42="Internal labour",SUMPRODUCT(--('Input| Projects'!$AD760="Yes"),'Calc| Overheads Allocation'!I$9,'Calc| Project Costs'!AB760,'Input| Projects'!$Y760),IF('Input| Overheads'!$C$42="DNSP defined",SUMPRODUCT(--('Input| Projects'!$AD760="Yes"),'Calc| Overheads Allocation'!I$62,'Input| Projects'!$AG760),""))),"")</f>
        <v/>
      </c>
      <c r="BA760" s="106"/>
      <c r="BB760" s="186">
        <f t="shared" si="361"/>
        <v>0</v>
      </c>
      <c r="BC760" s="186">
        <f t="shared" si="362"/>
        <v>0</v>
      </c>
      <c r="BD760" s="186">
        <f t="shared" si="363"/>
        <v>0</v>
      </c>
      <c r="BE760" s="186">
        <f t="shared" si="340"/>
        <v>0</v>
      </c>
      <c r="BF760" s="186">
        <f t="shared" si="341"/>
        <v>0</v>
      </c>
      <c r="BG760" s="186">
        <f t="shared" si="342"/>
        <v>0</v>
      </c>
      <c r="BH760" s="186">
        <f t="shared" si="343"/>
        <v>0</v>
      </c>
      <c r="BI760" s="97"/>
      <c r="BJ760" s="186" t="str">
        <f t="shared" si="344"/>
        <v/>
      </c>
      <c r="BK760" s="186" t="str">
        <f t="shared" si="345"/>
        <v/>
      </c>
      <c r="BL760" s="186" t="str">
        <f t="shared" si="346"/>
        <v/>
      </c>
      <c r="BM760" s="186" t="str">
        <f t="shared" si="347"/>
        <v/>
      </c>
      <c r="BN760" s="186" t="str">
        <f t="shared" si="348"/>
        <v/>
      </c>
      <c r="BO760" s="186" t="str">
        <f t="shared" si="349"/>
        <v/>
      </c>
      <c r="BP760" s="186" t="str">
        <f t="shared" si="350"/>
        <v/>
      </c>
      <c r="BQ760" s="97"/>
      <c r="BR760" s="186">
        <f t="shared" si="351"/>
        <v>0</v>
      </c>
      <c r="BS760" s="186">
        <f t="shared" si="352"/>
        <v>0</v>
      </c>
      <c r="BT760" s="222">
        <f t="shared" si="353"/>
        <v>0</v>
      </c>
      <c r="BU760" s="222">
        <f t="shared" si="354"/>
        <v>0</v>
      </c>
      <c r="BV760" s="222">
        <f t="shared" si="355"/>
        <v>0</v>
      </c>
      <c r="BW760" s="222">
        <f t="shared" si="356"/>
        <v>0</v>
      </c>
      <c r="BX760" s="222">
        <f t="shared" si="357"/>
        <v>0</v>
      </c>
      <c r="BY760" s="106"/>
      <c r="BZ760" s="197" t="str">
        <f>IF(SUMIF('Input| Projects'!$AS$8:$CP$8,"Dx",'Input| Projects'!$AS760:$CP760)=0,"",SUMIF('Input| Projects'!$AS$8:$CP$8,"Dx",'Input| Projects'!$AS760:$CP760))</f>
        <v/>
      </c>
      <c r="CA760" s="197" t="str">
        <f>IF(SUMIF('Input| Projects'!$AS$8:$CP$8,"Tx",'Input| Projects'!$AS760:$CP760)=0,"",SUMIF('Input| Projects'!$AS$8:$CP$8,"Tx",'Input| Projects'!$AS760:$CP760))</f>
        <v/>
      </c>
      <c r="CB760" s="150" t="str">
        <f t="shared" si="364"/>
        <v/>
      </c>
    </row>
    <row r="761" spans="2:80" x14ac:dyDescent="0.2">
      <c r="B761" s="201">
        <f>IFERROR('Input| Projects'!B761,"")</f>
        <v>752</v>
      </c>
      <c r="C761" s="42" t="str">
        <f>IFERROR(IF('Input| Projects'!C761="","",'Input| Projects'!C761),"")</f>
        <v/>
      </c>
      <c r="D761" s="42" t="str">
        <f>IFERROR(IF('Input| Projects'!D761="","",'Input| Projects'!D761),"")</f>
        <v/>
      </c>
      <c r="E761" s="104"/>
      <c r="F761" s="190">
        <f>IFERROR('Input| Projects'!I761*'Input| Escalations'!$K$19,"")</f>
        <v>0</v>
      </c>
      <c r="G761" s="190">
        <f>IFERROR('Input| Projects'!J761*'Input| Escalations'!$K$19,"")</f>
        <v>0</v>
      </c>
      <c r="H761" s="190">
        <f>IFERROR('Input| Projects'!K761*'Input| Escalations'!$K$19,"")</f>
        <v>0</v>
      </c>
      <c r="I761" s="190">
        <f>IFERROR('Input| Projects'!L761*'Input| Escalations'!$K$19,"")</f>
        <v>0</v>
      </c>
      <c r="J761" s="190">
        <f>IFERROR('Input| Projects'!M761*'Input| Escalations'!$K$19,"")</f>
        <v>0</v>
      </c>
      <c r="K761" s="190">
        <f>IFERROR('Input| Projects'!N761*'Input| Escalations'!$K$19,"")</f>
        <v>0</v>
      </c>
      <c r="L761" s="190">
        <f>IFERROR('Input| Projects'!O761*'Input| Escalations'!$K$19,"")</f>
        <v>0</v>
      </c>
      <c r="M761" s="150" t="str">
        <f>IF(ABS(SUM(F761:L761)-(SUM('Input| Projects'!I761:O761)*'Input| Escalations'!$K$19))&lt;0.0000001,"",1)</f>
        <v/>
      </c>
      <c r="N761" s="192">
        <f>'Input| Projects'!$Y761*INDEX('Input| Escalations'!$H$33:$N$33,MATCH('Calc| Project Costs'!N$9,'Input| Escalations'!$H$23:$N$23,0))+'Input| Projects'!$Z761*INDEX('Input| Escalations'!$H$34:$N$34,MATCH('Calc| Project Costs'!N$9,'Input| Escalations'!$H$23:$N$23,0))+'Input| Projects'!$AA761*INDEX('Input| Escalations'!$H$35:$N$35,MATCH('Calc| Project Costs'!N$9,'Input| Escalations'!$H$23:$N$23,0))+1</f>
        <v>1</v>
      </c>
      <c r="O761" s="192">
        <f>'Input| Projects'!$Y761*INDEX('Input| Escalations'!$H$33:$N$33,MATCH('Calc| Project Costs'!O$9,'Input| Escalations'!$H$23:$N$23,0))+'Input| Projects'!$Z761*INDEX('Input| Escalations'!$H$34:$N$34,MATCH('Calc| Project Costs'!O$9,'Input| Escalations'!$H$23:$N$23,0))+'Input| Projects'!$AA761*INDEX('Input| Escalations'!$H$35:$N$35,MATCH('Calc| Project Costs'!O$9,'Input| Escalations'!$H$23:$N$23,0))+1</f>
        <v>1</v>
      </c>
      <c r="P761" s="192">
        <f>'Input| Projects'!$Y761*INDEX('Input| Escalations'!$H$33:$N$33,MATCH('Calc| Project Costs'!P$9,'Input| Escalations'!$H$23:$N$23,0))+'Input| Projects'!$Z761*INDEX('Input| Escalations'!$H$34:$N$34,MATCH('Calc| Project Costs'!P$9,'Input| Escalations'!$H$23:$N$23,0))+'Input| Projects'!$AA761*INDEX('Input| Escalations'!$H$35:$N$35,MATCH('Calc| Project Costs'!P$9,'Input| Escalations'!$H$23:$N$23,0))+1</f>
        <v>1</v>
      </c>
      <c r="Q761" s="192">
        <f>'Input| Projects'!$Y761*INDEX('Input| Escalations'!$H$33:$N$33,MATCH('Calc| Project Costs'!Q$9,'Input| Escalations'!$H$23:$N$23,0))+'Input| Projects'!$Z761*INDEX('Input| Escalations'!$H$34:$N$34,MATCH('Calc| Project Costs'!Q$9,'Input| Escalations'!$H$23:$N$23,0))+'Input| Projects'!$AA761*INDEX('Input| Escalations'!$H$35:$N$35,MATCH('Calc| Project Costs'!Q$9,'Input| Escalations'!$H$23:$N$23,0))+1</f>
        <v>1</v>
      </c>
      <c r="R761" s="192">
        <f>'Input| Projects'!$Y761*INDEX('Input| Escalations'!$H$33:$N$33,MATCH('Calc| Project Costs'!R$9,'Input| Escalations'!$H$23:$N$23,0))+'Input| Projects'!$Z761*INDEX('Input| Escalations'!$H$34:$N$34,MATCH('Calc| Project Costs'!R$9,'Input| Escalations'!$H$23:$N$23,0))+'Input| Projects'!$AA761*INDEX('Input| Escalations'!$H$35:$N$35,MATCH('Calc| Project Costs'!R$9,'Input| Escalations'!$H$23:$N$23,0))+1</f>
        <v>1</v>
      </c>
      <c r="S761" s="192">
        <f>'Input| Projects'!$Y761*INDEX('Input| Escalations'!$H$33:$N$33,MATCH('Calc| Project Costs'!S$9,'Input| Escalations'!$H$23:$N$23,0))+'Input| Projects'!$Z761*INDEX('Input| Escalations'!$H$34:$N$34,MATCH('Calc| Project Costs'!S$9,'Input| Escalations'!$H$23:$N$23,0))+'Input| Projects'!$AA761*INDEX('Input| Escalations'!$H$35:$N$35,MATCH('Calc| Project Costs'!S$9,'Input| Escalations'!$H$23:$N$23,0))+1</f>
        <v>1</v>
      </c>
      <c r="T761" s="192">
        <f>'Input| Projects'!$Y761*INDEX('Input| Escalations'!$H$33:$N$33,MATCH('Calc| Project Costs'!T$9,'Input| Escalations'!$H$23:$N$23,0))+'Input| Projects'!$Z761*INDEX('Input| Escalations'!$H$34:$N$34,MATCH('Calc| Project Costs'!T$9,'Input| Escalations'!$H$23:$N$23,0))+'Input| Projects'!$AA761*INDEX('Input| Escalations'!$H$35:$N$35,MATCH('Calc| Project Costs'!T$9,'Input| Escalations'!$H$23:$N$23,0))+1</f>
        <v>1</v>
      </c>
      <c r="U761" s="106"/>
      <c r="V761" s="186">
        <f t="shared" si="358"/>
        <v>0</v>
      </c>
      <c r="W761" s="186">
        <f t="shared" si="359"/>
        <v>0</v>
      </c>
      <c r="X761" s="186">
        <f t="shared" si="360"/>
        <v>0</v>
      </c>
      <c r="Y761" s="186">
        <f t="shared" si="336"/>
        <v>0</v>
      </c>
      <c r="Z761" s="186">
        <f t="shared" si="337"/>
        <v>0</v>
      </c>
      <c r="AA761" s="186">
        <f t="shared" si="338"/>
        <v>0</v>
      </c>
      <c r="AB761" s="186">
        <f t="shared" si="339"/>
        <v>0</v>
      </c>
      <c r="AC761" s="106"/>
      <c r="AD761" s="186">
        <f>'Input| Projects'!Q761*N761*'Input| Escalations'!$K$19</f>
        <v>0</v>
      </c>
      <c r="AE761" s="186">
        <f>'Input| Projects'!R761*O761*'Input| Escalations'!$K$19</f>
        <v>0</v>
      </c>
      <c r="AF761" s="186">
        <f>'Input| Projects'!S761*P761*'Input| Escalations'!$K$19</f>
        <v>0</v>
      </c>
      <c r="AG761" s="186">
        <f>'Input| Projects'!T761*Q761*'Input| Escalations'!$K$19</f>
        <v>0</v>
      </c>
      <c r="AH761" s="186">
        <f>'Input| Projects'!U761*R761*'Input| Escalations'!$K$19</f>
        <v>0</v>
      </c>
      <c r="AI761" s="186">
        <f>'Input| Projects'!V761*S761*'Input| Escalations'!$K$19</f>
        <v>0</v>
      </c>
      <c r="AJ761" s="186">
        <f>'Input| Projects'!W761*T761*'Input| Escalations'!$K$19</f>
        <v>0</v>
      </c>
      <c r="AK761" s="106"/>
      <c r="AL761" s="186" t="str">
        <f>IFERROR(IF('Input| Overheads'!$C$42="Direct costs",SUMPRODUCT(--('Input| Projects'!$AC761="Yes"),'Calc| Overheads Allocation'!C$8,'Calc| Project Costs'!V761),IF('Input| Overheads'!$C$42="Internal labour",SUMPRODUCT(--('Input| Projects'!$AC761="Yes"),'Calc| Overheads Allocation'!C$8,'Calc| Project Costs'!V761,'Input| Projects'!$Y761),IF('Input| Overheads'!$C$42="DNSP defined",SUMPRODUCT(--('Input| Projects'!$AC761="Yes"),'Calc| Overheads Allocation'!C$61,'Input| Projects'!$AF761),""))),"")</f>
        <v/>
      </c>
      <c r="AM761" s="186" t="str">
        <f>IFERROR(IF('Input| Overheads'!$C$42="Direct costs",SUMPRODUCT(--('Input| Projects'!$AC761="Yes"),'Calc| Overheads Allocation'!D$8,'Calc| Project Costs'!W761),IF('Input| Overheads'!$C$42="Internal labour",SUMPRODUCT(--('Input| Projects'!$AC761="Yes"),'Calc| Overheads Allocation'!D$8,'Calc| Project Costs'!W761,'Input| Projects'!$Y761),IF('Input| Overheads'!$C$42="DNSP defined",SUMPRODUCT(--('Input| Projects'!$AC761="Yes"),'Calc| Overheads Allocation'!D$61,'Input| Projects'!$AF761),""))),"")</f>
        <v/>
      </c>
      <c r="AN761" s="186" t="str">
        <f>IFERROR(IF('Input| Overheads'!$C$42="Direct costs",SUMPRODUCT(--('Input| Projects'!$AC761="Yes"),'Calc| Overheads Allocation'!E$8,'Calc| Project Costs'!X761),IF('Input| Overheads'!$C$42="Internal labour",SUMPRODUCT(--('Input| Projects'!$AC761="Yes"),'Calc| Overheads Allocation'!E$8,'Calc| Project Costs'!X761,'Input| Projects'!$Y761),IF('Input| Overheads'!$C$42="DNSP defined",SUMPRODUCT(--('Input| Projects'!$AC761="Yes"),'Calc| Overheads Allocation'!E$61,'Input| Projects'!$AF761),""))),"")</f>
        <v/>
      </c>
      <c r="AO761" s="186" t="str">
        <f>IFERROR(IF('Input| Overheads'!$C$42="Direct costs",SUMPRODUCT(--('Input| Projects'!$AC761="Yes"),'Calc| Overheads Allocation'!F$8,'Calc| Project Costs'!Y761),IF('Input| Overheads'!$C$42="Internal labour",SUMPRODUCT(--('Input| Projects'!$AC761="Yes"),'Calc| Overheads Allocation'!F$8,'Calc| Project Costs'!Y761,'Input| Projects'!$Y761),IF('Input| Overheads'!$C$42="DNSP defined",SUMPRODUCT(--('Input| Projects'!$AC761="Yes"),'Calc| Overheads Allocation'!F$61,'Input| Projects'!$AF761),""))),"")</f>
        <v/>
      </c>
      <c r="AP761" s="186" t="str">
        <f>IFERROR(IF('Input| Overheads'!$C$42="Direct costs",SUMPRODUCT(--('Input| Projects'!$AC761="Yes"),'Calc| Overheads Allocation'!G$8,'Calc| Project Costs'!Z761),IF('Input| Overheads'!$C$42="Internal labour",SUMPRODUCT(--('Input| Projects'!$AC761="Yes"),'Calc| Overheads Allocation'!G$8,'Calc| Project Costs'!Z761,'Input| Projects'!$Y761),IF('Input| Overheads'!$C$42="DNSP defined",SUMPRODUCT(--('Input| Projects'!$AC761="Yes"),'Calc| Overheads Allocation'!G$61,'Input| Projects'!$AF761),""))),"")</f>
        <v/>
      </c>
      <c r="AQ761" s="186" t="str">
        <f>IFERROR(IF('Input| Overheads'!$C$42="Direct costs",SUMPRODUCT(--('Input| Projects'!$AC761="Yes"),'Calc| Overheads Allocation'!H$8,'Calc| Project Costs'!AA761),IF('Input| Overheads'!$C$42="Internal labour",SUMPRODUCT(--('Input| Projects'!$AC761="Yes"),'Calc| Overheads Allocation'!H$8,'Calc| Project Costs'!AA761,'Input| Projects'!$Y761),IF('Input| Overheads'!$C$42="DNSP defined",SUMPRODUCT(--('Input| Projects'!$AC761="Yes"),'Calc| Overheads Allocation'!H$61,'Input| Projects'!$AF761),""))),"")</f>
        <v/>
      </c>
      <c r="AR761" s="186" t="str">
        <f>IFERROR(IF('Input| Overheads'!$C$42="Direct costs",SUMPRODUCT(--('Input| Projects'!$AC761="Yes"),'Calc| Overheads Allocation'!I$8,'Calc| Project Costs'!AB761),IF('Input| Overheads'!$C$42="Internal labour",SUMPRODUCT(--('Input| Projects'!$AC761="Yes"),'Calc| Overheads Allocation'!I$8,'Calc| Project Costs'!AB761,'Input| Projects'!$Y761),IF('Input| Overheads'!$C$42="DNSP defined",SUMPRODUCT(--('Input| Projects'!$AC761="Yes"),'Calc| Overheads Allocation'!I$61,'Input| Projects'!$AF761),""))),"")</f>
        <v/>
      </c>
      <c r="AS761" s="106"/>
      <c r="AT761" s="186" t="str">
        <f>IFERROR(IF('Input| Overheads'!$C$42="Direct costs",SUMPRODUCT(--('Input| Projects'!$AD761="Yes"),'Calc| Overheads Allocation'!C$9,'Calc| Project Costs'!V761),IF('Input| Overheads'!$C$42="Internal labour",SUMPRODUCT(--('Input| Projects'!$AD761="Yes"),'Calc| Overheads Allocation'!C$9,'Calc| Project Costs'!V761,'Input| Projects'!$Y761),IF('Input| Overheads'!$C$42="DNSP defined",SUMPRODUCT(--('Input| Projects'!$AD761="Yes"),'Calc| Overheads Allocation'!C$62,'Input| Projects'!$AG761),""))),"")</f>
        <v/>
      </c>
      <c r="AU761" s="186" t="str">
        <f>IFERROR(IF('Input| Overheads'!$C$42="Direct costs",SUMPRODUCT(--('Input| Projects'!$AD761="Yes"),'Calc| Overheads Allocation'!D$9,'Calc| Project Costs'!W761),IF('Input| Overheads'!$C$42="Internal labour",SUMPRODUCT(--('Input| Projects'!$AD761="Yes"),'Calc| Overheads Allocation'!D$9,'Calc| Project Costs'!W761,'Input| Projects'!$Y761),IF('Input| Overheads'!$C$42="DNSP defined",SUMPRODUCT(--('Input| Projects'!$AD761="Yes"),'Calc| Overheads Allocation'!D$62,'Input| Projects'!$AG761),""))),"")</f>
        <v/>
      </c>
      <c r="AV761" s="186" t="str">
        <f>IFERROR(IF('Input| Overheads'!$C$42="Direct costs",SUMPRODUCT(--('Input| Projects'!$AD761="Yes"),'Calc| Overheads Allocation'!E$9,'Calc| Project Costs'!X761),IF('Input| Overheads'!$C$42="Internal labour",SUMPRODUCT(--('Input| Projects'!$AD761="Yes"),'Calc| Overheads Allocation'!E$9,'Calc| Project Costs'!X761,'Input| Projects'!$Y761),IF('Input| Overheads'!$C$42="DNSP defined",SUMPRODUCT(--('Input| Projects'!$AD761="Yes"),'Calc| Overheads Allocation'!E$62,'Input| Projects'!$AG761),""))),"")</f>
        <v/>
      </c>
      <c r="AW761" s="186" t="str">
        <f>IFERROR(IF('Input| Overheads'!$C$42="Direct costs",SUMPRODUCT(--('Input| Projects'!$AD761="Yes"),'Calc| Overheads Allocation'!F$9,'Calc| Project Costs'!Y761),IF('Input| Overheads'!$C$42="Internal labour",SUMPRODUCT(--('Input| Projects'!$AD761="Yes"),'Calc| Overheads Allocation'!F$9,'Calc| Project Costs'!Y761,'Input| Projects'!$Y761),IF('Input| Overheads'!$C$42="DNSP defined",SUMPRODUCT(--('Input| Projects'!$AD761="Yes"),'Calc| Overheads Allocation'!F$62,'Input| Projects'!$AG761),""))),"")</f>
        <v/>
      </c>
      <c r="AX761" s="186" t="str">
        <f>IFERROR(IF('Input| Overheads'!$C$42="Direct costs",SUMPRODUCT(--('Input| Projects'!$AD761="Yes"),'Calc| Overheads Allocation'!G$9,'Calc| Project Costs'!Z761),IF('Input| Overheads'!$C$42="Internal labour",SUMPRODUCT(--('Input| Projects'!$AD761="Yes"),'Calc| Overheads Allocation'!G$9,'Calc| Project Costs'!Z761,'Input| Projects'!$Y761),IF('Input| Overheads'!$C$42="DNSP defined",SUMPRODUCT(--('Input| Projects'!$AD761="Yes"),'Calc| Overheads Allocation'!G$62,'Input| Projects'!$AG761),""))),"")</f>
        <v/>
      </c>
      <c r="AY761" s="186" t="str">
        <f>IFERROR(IF('Input| Overheads'!$C$42="Direct costs",SUMPRODUCT(--('Input| Projects'!$AD761="Yes"),'Calc| Overheads Allocation'!H$9,'Calc| Project Costs'!AA761),IF('Input| Overheads'!$C$42="Internal labour",SUMPRODUCT(--('Input| Projects'!$AD761="Yes"),'Calc| Overheads Allocation'!H$9,'Calc| Project Costs'!AA761,'Input| Projects'!$Y761),IF('Input| Overheads'!$C$42="DNSP defined",SUMPRODUCT(--('Input| Projects'!$AD761="Yes"),'Calc| Overheads Allocation'!H$62,'Input| Projects'!$AG761),""))),"")</f>
        <v/>
      </c>
      <c r="AZ761" s="186" t="str">
        <f>IFERROR(IF('Input| Overheads'!$C$42="Direct costs",SUMPRODUCT(--('Input| Projects'!$AD761="Yes"),'Calc| Overheads Allocation'!I$9,'Calc| Project Costs'!AB761),IF('Input| Overheads'!$C$42="Internal labour",SUMPRODUCT(--('Input| Projects'!$AD761="Yes"),'Calc| Overheads Allocation'!I$9,'Calc| Project Costs'!AB761,'Input| Projects'!$Y761),IF('Input| Overheads'!$C$42="DNSP defined",SUMPRODUCT(--('Input| Projects'!$AD761="Yes"),'Calc| Overheads Allocation'!I$62,'Input| Projects'!$AG761),""))),"")</f>
        <v/>
      </c>
      <c r="BA761" s="106"/>
      <c r="BB761" s="186">
        <f t="shared" si="361"/>
        <v>0</v>
      </c>
      <c r="BC761" s="186">
        <f t="shared" si="362"/>
        <v>0</v>
      </c>
      <c r="BD761" s="186">
        <f t="shared" si="363"/>
        <v>0</v>
      </c>
      <c r="BE761" s="186">
        <f t="shared" si="340"/>
        <v>0</v>
      </c>
      <c r="BF761" s="186">
        <f t="shared" si="341"/>
        <v>0</v>
      </c>
      <c r="BG761" s="186">
        <f t="shared" si="342"/>
        <v>0</v>
      </c>
      <c r="BH761" s="186">
        <f t="shared" si="343"/>
        <v>0</v>
      </c>
      <c r="BI761" s="97"/>
      <c r="BJ761" s="186" t="str">
        <f t="shared" si="344"/>
        <v/>
      </c>
      <c r="BK761" s="186" t="str">
        <f t="shared" si="345"/>
        <v/>
      </c>
      <c r="BL761" s="186" t="str">
        <f t="shared" si="346"/>
        <v/>
      </c>
      <c r="BM761" s="186" t="str">
        <f t="shared" si="347"/>
        <v/>
      </c>
      <c r="BN761" s="186" t="str">
        <f t="shared" si="348"/>
        <v/>
      </c>
      <c r="BO761" s="186" t="str">
        <f t="shared" si="349"/>
        <v/>
      </c>
      <c r="BP761" s="186" t="str">
        <f t="shared" si="350"/>
        <v/>
      </c>
      <c r="BQ761" s="97"/>
      <c r="BR761" s="186">
        <f t="shared" si="351"/>
        <v>0</v>
      </c>
      <c r="BS761" s="186">
        <f t="shared" si="352"/>
        <v>0</v>
      </c>
      <c r="BT761" s="222">
        <f t="shared" si="353"/>
        <v>0</v>
      </c>
      <c r="BU761" s="222">
        <f t="shared" si="354"/>
        <v>0</v>
      </c>
      <c r="BV761" s="222">
        <f t="shared" si="355"/>
        <v>0</v>
      </c>
      <c r="BW761" s="222">
        <f t="shared" si="356"/>
        <v>0</v>
      </c>
      <c r="BX761" s="222">
        <f t="shared" si="357"/>
        <v>0</v>
      </c>
      <c r="BY761" s="106"/>
      <c r="BZ761" s="197" t="str">
        <f>IF(SUMIF('Input| Projects'!$AS$8:$CP$8,"Dx",'Input| Projects'!$AS761:$CP761)=0,"",SUMIF('Input| Projects'!$AS$8:$CP$8,"Dx",'Input| Projects'!$AS761:$CP761))</f>
        <v/>
      </c>
      <c r="CA761" s="197" t="str">
        <f>IF(SUMIF('Input| Projects'!$AS$8:$CP$8,"Tx",'Input| Projects'!$AS761:$CP761)=0,"",SUMIF('Input| Projects'!$AS$8:$CP$8,"Tx",'Input| Projects'!$AS761:$CP761))</f>
        <v/>
      </c>
      <c r="CB761" s="150" t="str">
        <f t="shared" si="364"/>
        <v/>
      </c>
    </row>
    <row r="762" spans="2:80" x14ac:dyDescent="0.2">
      <c r="B762" s="201">
        <f>IFERROR('Input| Projects'!B762,"")</f>
        <v>753</v>
      </c>
      <c r="C762" s="42" t="str">
        <f>IFERROR(IF('Input| Projects'!C762="","",'Input| Projects'!C762),"")</f>
        <v/>
      </c>
      <c r="D762" s="42" t="str">
        <f>IFERROR(IF('Input| Projects'!D762="","",'Input| Projects'!D762),"")</f>
        <v/>
      </c>
      <c r="E762" s="104"/>
      <c r="F762" s="190">
        <f>IFERROR('Input| Projects'!I762*'Input| Escalations'!$K$19,"")</f>
        <v>0</v>
      </c>
      <c r="G762" s="190">
        <f>IFERROR('Input| Projects'!J762*'Input| Escalations'!$K$19,"")</f>
        <v>0</v>
      </c>
      <c r="H762" s="190">
        <f>IFERROR('Input| Projects'!K762*'Input| Escalations'!$K$19,"")</f>
        <v>0</v>
      </c>
      <c r="I762" s="190">
        <f>IFERROR('Input| Projects'!L762*'Input| Escalations'!$K$19,"")</f>
        <v>0</v>
      </c>
      <c r="J762" s="190">
        <f>IFERROR('Input| Projects'!M762*'Input| Escalations'!$K$19,"")</f>
        <v>0</v>
      </c>
      <c r="K762" s="190">
        <f>IFERROR('Input| Projects'!N762*'Input| Escalations'!$K$19,"")</f>
        <v>0</v>
      </c>
      <c r="L762" s="190">
        <f>IFERROR('Input| Projects'!O762*'Input| Escalations'!$K$19,"")</f>
        <v>0</v>
      </c>
      <c r="M762" s="150" t="str">
        <f>IF(ABS(SUM(F762:L762)-(SUM('Input| Projects'!I762:O762)*'Input| Escalations'!$K$19))&lt;0.0000001,"",1)</f>
        <v/>
      </c>
      <c r="N762" s="192">
        <f>'Input| Projects'!$Y762*INDEX('Input| Escalations'!$H$33:$N$33,MATCH('Calc| Project Costs'!N$9,'Input| Escalations'!$H$23:$N$23,0))+'Input| Projects'!$Z762*INDEX('Input| Escalations'!$H$34:$N$34,MATCH('Calc| Project Costs'!N$9,'Input| Escalations'!$H$23:$N$23,0))+'Input| Projects'!$AA762*INDEX('Input| Escalations'!$H$35:$N$35,MATCH('Calc| Project Costs'!N$9,'Input| Escalations'!$H$23:$N$23,0))+1</f>
        <v>1</v>
      </c>
      <c r="O762" s="192">
        <f>'Input| Projects'!$Y762*INDEX('Input| Escalations'!$H$33:$N$33,MATCH('Calc| Project Costs'!O$9,'Input| Escalations'!$H$23:$N$23,0))+'Input| Projects'!$Z762*INDEX('Input| Escalations'!$H$34:$N$34,MATCH('Calc| Project Costs'!O$9,'Input| Escalations'!$H$23:$N$23,0))+'Input| Projects'!$AA762*INDEX('Input| Escalations'!$H$35:$N$35,MATCH('Calc| Project Costs'!O$9,'Input| Escalations'!$H$23:$N$23,0))+1</f>
        <v>1</v>
      </c>
      <c r="P762" s="192">
        <f>'Input| Projects'!$Y762*INDEX('Input| Escalations'!$H$33:$N$33,MATCH('Calc| Project Costs'!P$9,'Input| Escalations'!$H$23:$N$23,0))+'Input| Projects'!$Z762*INDEX('Input| Escalations'!$H$34:$N$34,MATCH('Calc| Project Costs'!P$9,'Input| Escalations'!$H$23:$N$23,0))+'Input| Projects'!$AA762*INDEX('Input| Escalations'!$H$35:$N$35,MATCH('Calc| Project Costs'!P$9,'Input| Escalations'!$H$23:$N$23,0))+1</f>
        <v>1</v>
      </c>
      <c r="Q762" s="192">
        <f>'Input| Projects'!$Y762*INDEX('Input| Escalations'!$H$33:$N$33,MATCH('Calc| Project Costs'!Q$9,'Input| Escalations'!$H$23:$N$23,0))+'Input| Projects'!$Z762*INDEX('Input| Escalations'!$H$34:$N$34,MATCH('Calc| Project Costs'!Q$9,'Input| Escalations'!$H$23:$N$23,0))+'Input| Projects'!$AA762*INDEX('Input| Escalations'!$H$35:$N$35,MATCH('Calc| Project Costs'!Q$9,'Input| Escalations'!$H$23:$N$23,0))+1</f>
        <v>1</v>
      </c>
      <c r="R762" s="192">
        <f>'Input| Projects'!$Y762*INDEX('Input| Escalations'!$H$33:$N$33,MATCH('Calc| Project Costs'!R$9,'Input| Escalations'!$H$23:$N$23,0))+'Input| Projects'!$Z762*INDEX('Input| Escalations'!$H$34:$N$34,MATCH('Calc| Project Costs'!R$9,'Input| Escalations'!$H$23:$N$23,0))+'Input| Projects'!$AA762*INDEX('Input| Escalations'!$H$35:$N$35,MATCH('Calc| Project Costs'!R$9,'Input| Escalations'!$H$23:$N$23,0))+1</f>
        <v>1</v>
      </c>
      <c r="S762" s="192">
        <f>'Input| Projects'!$Y762*INDEX('Input| Escalations'!$H$33:$N$33,MATCH('Calc| Project Costs'!S$9,'Input| Escalations'!$H$23:$N$23,0))+'Input| Projects'!$Z762*INDEX('Input| Escalations'!$H$34:$N$34,MATCH('Calc| Project Costs'!S$9,'Input| Escalations'!$H$23:$N$23,0))+'Input| Projects'!$AA762*INDEX('Input| Escalations'!$H$35:$N$35,MATCH('Calc| Project Costs'!S$9,'Input| Escalations'!$H$23:$N$23,0))+1</f>
        <v>1</v>
      </c>
      <c r="T762" s="192">
        <f>'Input| Projects'!$Y762*INDEX('Input| Escalations'!$H$33:$N$33,MATCH('Calc| Project Costs'!T$9,'Input| Escalations'!$H$23:$N$23,0))+'Input| Projects'!$Z762*INDEX('Input| Escalations'!$H$34:$N$34,MATCH('Calc| Project Costs'!T$9,'Input| Escalations'!$H$23:$N$23,0))+'Input| Projects'!$AA762*INDEX('Input| Escalations'!$H$35:$N$35,MATCH('Calc| Project Costs'!T$9,'Input| Escalations'!$H$23:$N$23,0))+1</f>
        <v>1</v>
      </c>
      <c r="U762" s="106"/>
      <c r="V762" s="186">
        <f t="shared" si="358"/>
        <v>0</v>
      </c>
      <c r="W762" s="186">
        <f t="shared" si="359"/>
        <v>0</v>
      </c>
      <c r="X762" s="186">
        <f t="shared" si="360"/>
        <v>0</v>
      </c>
      <c r="Y762" s="186">
        <f t="shared" si="336"/>
        <v>0</v>
      </c>
      <c r="Z762" s="186">
        <f t="shared" si="337"/>
        <v>0</v>
      </c>
      <c r="AA762" s="186">
        <f t="shared" si="338"/>
        <v>0</v>
      </c>
      <c r="AB762" s="186">
        <f t="shared" si="339"/>
        <v>0</v>
      </c>
      <c r="AC762" s="106"/>
      <c r="AD762" s="186">
        <f>'Input| Projects'!Q762*N762*'Input| Escalations'!$K$19</f>
        <v>0</v>
      </c>
      <c r="AE762" s="186">
        <f>'Input| Projects'!R762*O762*'Input| Escalations'!$K$19</f>
        <v>0</v>
      </c>
      <c r="AF762" s="186">
        <f>'Input| Projects'!S762*P762*'Input| Escalations'!$K$19</f>
        <v>0</v>
      </c>
      <c r="AG762" s="186">
        <f>'Input| Projects'!T762*Q762*'Input| Escalations'!$K$19</f>
        <v>0</v>
      </c>
      <c r="AH762" s="186">
        <f>'Input| Projects'!U762*R762*'Input| Escalations'!$K$19</f>
        <v>0</v>
      </c>
      <c r="AI762" s="186">
        <f>'Input| Projects'!V762*S762*'Input| Escalations'!$K$19</f>
        <v>0</v>
      </c>
      <c r="AJ762" s="186">
        <f>'Input| Projects'!W762*T762*'Input| Escalations'!$K$19</f>
        <v>0</v>
      </c>
      <c r="AK762" s="106"/>
      <c r="AL762" s="186" t="str">
        <f>IFERROR(IF('Input| Overheads'!$C$42="Direct costs",SUMPRODUCT(--('Input| Projects'!$AC762="Yes"),'Calc| Overheads Allocation'!C$8,'Calc| Project Costs'!V762),IF('Input| Overheads'!$C$42="Internal labour",SUMPRODUCT(--('Input| Projects'!$AC762="Yes"),'Calc| Overheads Allocation'!C$8,'Calc| Project Costs'!V762,'Input| Projects'!$Y762),IF('Input| Overheads'!$C$42="DNSP defined",SUMPRODUCT(--('Input| Projects'!$AC762="Yes"),'Calc| Overheads Allocation'!C$61,'Input| Projects'!$AF762),""))),"")</f>
        <v/>
      </c>
      <c r="AM762" s="186" t="str">
        <f>IFERROR(IF('Input| Overheads'!$C$42="Direct costs",SUMPRODUCT(--('Input| Projects'!$AC762="Yes"),'Calc| Overheads Allocation'!D$8,'Calc| Project Costs'!W762),IF('Input| Overheads'!$C$42="Internal labour",SUMPRODUCT(--('Input| Projects'!$AC762="Yes"),'Calc| Overheads Allocation'!D$8,'Calc| Project Costs'!W762,'Input| Projects'!$Y762),IF('Input| Overheads'!$C$42="DNSP defined",SUMPRODUCT(--('Input| Projects'!$AC762="Yes"),'Calc| Overheads Allocation'!D$61,'Input| Projects'!$AF762),""))),"")</f>
        <v/>
      </c>
      <c r="AN762" s="186" t="str">
        <f>IFERROR(IF('Input| Overheads'!$C$42="Direct costs",SUMPRODUCT(--('Input| Projects'!$AC762="Yes"),'Calc| Overheads Allocation'!E$8,'Calc| Project Costs'!X762),IF('Input| Overheads'!$C$42="Internal labour",SUMPRODUCT(--('Input| Projects'!$AC762="Yes"),'Calc| Overheads Allocation'!E$8,'Calc| Project Costs'!X762,'Input| Projects'!$Y762),IF('Input| Overheads'!$C$42="DNSP defined",SUMPRODUCT(--('Input| Projects'!$AC762="Yes"),'Calc| Overheads Allocation'!E$61,'Input| Projects'!$AF762),""))),"")</f>
        <v/>
      </c>
      <c r="AO762" s="186" t="str">
        <f>IFERROR(IF('Input| Overheads'!$C$42="Direct costs",SUMPRODUCT(--('Input| Projects'!$AC762="Yes"),'Calc| Overheads Allocation'!F$8,'Calc| Project Costs'!Y762),IF('Input| Overheads'!$C$42="Internal labour",SUMPRODUCT(--('Input| Projects'!$AC762="Yes"),'Calc| Overheads Allocation'!F$8,'Calc| Project Costs'!Y762,'Input| Projects'!$Y762),IF('Input| Overheads'!$C$42="DNSP defined",SUMPRODUCT(--('Input| Projects'!$AC762="Yes"),'Calc| Overheads Allocation'!F$61,'Input| Projects'!$AF762),""))),"")</f>
        <v/>
      </c>
      <c r="AP762" s="186" t="str">
        <f>IFERROR(IF('Input| Overheads'!$C$42="Direct costs",SUMPRODUCT(--('Input| Projects'!$AC762="Yes"),'Calc| Overheads Allocation'!G$8,'Calc| Project Costs'!Z762),IF('Input| Overheads'!$C$42="Internal labour",SUMPRODUCT(--('Input| Projects'!$AC762="Yes"),'Calc| Overheads Allocation'!G$8,'Calc| Project Costs'!Z762,'Input| Projects'!$Y762),IF('Input| Overheads'!$C$42="DNSP defined",SUMPRODUCT(--('Input| Projects'!$AC762="Yes"),'Calc| Overheads Allocation'!G$61,'Input| Projects'!$AF762),""))),"")</f>
        <v/>
      </c>
      <c r="AQ762" s="186" t="str">
        <f>IFERROR(IF('Input| Overheads'!$C$42="Direct costs",SUMPRODUCT(--('Input| Projects'!$AC762="Yes"),'Calc| Overheads Allocation'!H$8,'Calc| Project Costs'!AA762),IF('Input| Overheads'!$C$42="Internal labour",SUMPRODUCT(--('Input| Projects'!$AC762="Yes"),'Calc| Overheads Allocation'!H$8,'Calc| Project Costs'!AA762,'Input| Projects'!$Y762),IF('Input| Overheads'!$C$42="DNSP defined",SUMPRODUCT(--('Input| Projects'!$AC762="Yes"),'Calc| Overheads Allocation'!H$61,'Input| Projects'!$AF762),""))),"")</f>
        <v/>
      </c>
      <c r="AR762" s="186" t="str">
        <f>IFERROR(IF('Input| Overheads'!$C$42="Direct costs",SUMPRODUCT(--('Input| Projects'!$AC762="Yes"),'Calc| Overheads Allocation'!I$8,'Calc| Project Costs'!AB762),IF('Input| Overheads'!$C$42="Internal labour",SUMPRODUCT(--('Input| Projects'!$AC762="Yes"),'Calc| Overheads Allocation'!I$8,'Calc| Project Costs'!AB762,'Input| Projects'!$Y762),IF('Input| Overheads'!$C$42="DNSP defined",SUMPRODUCT(--('Input| Projects'!$AC762="Yes"),'Calc| Overheads Allocation'!I$61,'Input| Projects'!$AF762),""))),"")</f>
        <v/>
      </c>
      <c r="AS762" s="106"/>
      <c r="AT762" s="186" t="str">
        <f>IFERROR(IF('Input| Overheads'!$C$42="Direct costs",SUMPRODUCT(--('Input| Projects'!$AD762="Yes"),'Calc| Overheads Allocation'!C$9,'Calc| Project Costs'!V762),IF('Input| Overheads'!$C$42="Internal labour",SUMPRODUCT(--('Input| Projects'!$AD762="Yes"),'Calc| Overheads Allocation'!C$9,'Calc| Project Costs'!V762,'Input| Projects'!$Y762),IF('Input| Overheads'!$C$42="DNSP defined",SUMPRODUCT(--('Input| Projects'!$AD762="Yes"),'Calc| Overheads Allocation'!C$62,'Input| Projects'!$AG762),""))),"")</f>
        <v/>
      </c>
      <c r="AU762" s="186" t="str">
        <f>IFERROR(IF('Input| Overheads'!$C$42="Direct costs",SUMPRODUCT(--('Input| Projects'!$AD762="Yes"),'Calc| Overheads Allocation'!D$9,'Calc| Project Costs'!W762),IF('Input| Overheads'!$C$42="Internal labour",SUMPRODUCT(--('Input| Projects'!$AD762="Yes"),'Calc| Overheads Allocation'!D$9,'Calc| Project Costs'!W762,'Input| Projects'!$Y762),IF('Input| Overheads'!$C$42="DNSP defined",SUMPRODUCT(--('Input| Projects'!$AD762="Yes"),'Calc| Overheads Allocation'!D$62,'Input| Projects'!$AG762),""))),"")</f>
        <v/>
      </c>
      <c r="AV762" s="186" t="str">
        <f>IFERROR(IF('Input| Overheads'!$C$42="Direct costs",SUMPRODUCT(--('Input| Projects'!$AD762="Yes"),'Calc| Overheads Allocation'!E$9,'Calc| Project Costs'!X762),IF('Input| Overheads'!$C$42="Internal labour",SUMPRODUCT(--('Input| Projects'!$AD762="Yes"),'Calc| Overheads Allocation'!E$9,'Calc| Project Costs'!X762,'Input| Projects'!$Y762),IF('Input| Overheads'!$C$42="DNSP defined",SUMPRODUCT(--('Input| Projects'!$AD762="Yes"),'Calc| Overheads Allocation'!E$62,'Input| Projects'!$AG762),""))),"")</f>
        <v/>
      </c>
      <c r="AW762" s="186" t="str">
        <f>IFERROR(IF('Input| Overheads'!$C$42="Direct costs",SUMPRODUCT(--('Input| Projects'!$AD762="Yes"),'Calc| Overheads Allocation'!F$9,'Calc| Project Costs'!Y762),IF('Input| Overheads'!$C$42="Internal labour",SUMPRODUCT(--('Input| Projects'!$AD762="Yes"),'Calc| Overheads Allocation'!F$9,'Calc| Project Costs'!Y762,'Input| Projects'!$Y762),IF('Input| Overheads'!$C$42="DNSP defined",SUMPRODUCT(--('Input| Projects'!$AD762="Yes"),'Calc| Overheads Allocation'!F$62,'Input| Projects'!$AG762),""))),"")</f>
        <v/>
      </c>
      <c r="AX762" s="186" t="str">
        <f>IFERROR(IF('Input| Overheads'!$C$42="Direct costs",SUMPRODUCT(--('Input| Projects'!$AD762="Yes"),'Calc| Overheads Allocation'!G$9,'Calc| Project Costs'!Z762),IF('Input| Overheads'!$C$42="Internal labour",SUMPRODUCT(--('Input| Projects'!$AD762="Yes"),'Calc| Overheads Allocation'!G$9,'Calc| Project Costs'!Z762,'Input| Projects'!$Y762),IF('Input| Overheads'!$C$42="DNSP defined",SUMPRODUCT(--('Input| Projects'!$AD762="Yes"),'Calc| Overheads Allocation'!G$62,'Input| Projects'!$AG762),""))),"")</f>
        <v/>
      </c>
      <c r="AY762" s="186" t="str">
        <f>IFERROR(IF('Input| Overheads'!$C$42="Direct costs",SUMPRODUCT(--('Input| Projects'!$AD762="Yes"),'Calc| Overheads Allocation'!H$9,'Calc| Project Costs'!AA762),IF('Input| Overheads'!$C$42="Internal labour",SUMPRODUCT(--('Input| Projects'!$AD762="Yes"),'Calc| Overheads Allocation'!H$9,'Calc| Project Costs'!AA762,'Input| Projects'!$Y762),IF('Input| Overheads'!$C$42="DNSP defined",SUMPRODUCT(--('Input| Projects'!$AD762="Yes"),'Calc| Overheads Allocation'!H$62,'Input| Projects'!$AG762),""))),"")</f>
        <v/>
      </c>
      <c r="AZ762" s="186" t="str">
        <f>IFERROR(IF('Input| Overheads'!$C$42="Direct costs",SUMPRODUCT(--('Input| Projects'!$AD762="Yes"),'Calc| Overheads Allocation'!I$9,'Calc| Project Costs'!AB762),IF('Input| Overheads'!$C$42="Internal labour",SUMPRODUCT(--('Input| Projects'!$AD762="Yes"),'Calc| Overheads Allocation'!I$9,'Calc| Project Costs'!AB762,'Input| Projects'!$Y762),IF('Input| Overheads'!$C$42="DNSP defined",SUMPRODUCT(--('Input| Projects'!$AD762="Yes"),'Calc| Overheads Allocation'!I$62,'Input| Projects'!$AG762),""))),"")</f>
        <v/>
      </c>
      <c r="BA762" s="106"/>
      <c r="BB762" s="186">
        <f t="shared" si="361"/>
        <v>0</v>
      </c>
      <c r="BC762" s="186">
        <f t="shared" si="362"/>
        <v>0</v>
      </c>
      <c r="BD762" s="186">
        <f t="shared" si="363"/>
        <v>0</v>
      </c>
      <c r="BE762" s="186">
        <f t="shared" si="340"/>
        <v>0</v>
      </c>
      <c r="BF762" s="186">
        <f t="shared" si="341"/>
        <v>0</v>
      </c>
      <c r="BG762" s="186">
        <f t="shared" si="342"/>
        <v>0</v>
      </c>
      <c r="BH762" s="186">
        <f t="shared" si="343"/>
        <v>0</v>
      </c>
      <c r="BI762" s="97"/>
      <c r="BJ762" s="186" t="str">
        <f t="shared" si="344"/>
        <v/>
      </c>
      <c r="BK762" s="186" t="str">
        <f t="shared" si="345"/>
        <v/>
      </c>
      <c r="BL762" s="186" t="str">
        <f t="shared" si="346"/>
        <v/>
      </c>
      <c r="BM762" s="186" t="str">
        <f t="shared" si="347"/>
        <v/>
      </c>
      <c r="BN762" s="186" t="str">
        <f t="shared" si="348"/>
        <v/>
      </c>
      <c r="BO762" s="186" t="str">
        <f t="shared" si="349"/>
        <v/>
      </c>
      <c r="BP762" s="186" t="str">
        <f t="shared" si="350"/>
        <v/>
      </c>
      <c r="BQ762" s="97"/>
      <c r="BR762" s="186">
        <f t="shared" si="351"/>
        <v>0</v>
      </c>
      <c r="BS762" s="186">
        <f t="shared" si="352"/>
        <v>0</v>
      </c>
      <c r="BT762" s="222">
        <f t="shared" si="353"/>
        <v>0</v>
      </c>
      <c r="BU762" s="222">
        <f t="shared" si="354"/>
        <v>0</v>
      </c>
      <c r="BV762" s="222">
        <f t="shared" si="355"/>
        <v>0</v>
      </c>
      <c r="BW762" s="222">
        <f t="shared" si="356"/>
        <v>0</v>
      </c>
      <c r="BX762" s="222">
        <f t="shared" si="357"/>
        <v>0</v>
      </c>
      <c r="BY762" s="106"/>
      <c r="BZ762" s="197" t="str">
        <f>IF(SUMIF('Input| Projects'!$AS$8:$CP$8,"Dx",'Input| Projects'!$AS762:$CP762)=0,"",SUMIF('Input| Projects'!$AS$8:$CP$8,"Dx",'Input| Projects'!$AS762:$CP762))</f>
        <v/>
      </c>
      <c r="CA762" s="197" t="str">
        <f>IF(SUMIF('Input| Projects'!$AS$8:$CP$8,"Tx",'Input| Projects'!$AS762:$CP762)=0,"",SUMIF('Input| Projects'!$AS$8:$CP$8,"Tx",'Input| Projects'!$AS762:$CP762))</f>
        <v/>
      </c>
      <c r="CB762" s="150" t="str">
        <f t="shared" si="364"/>
        <v/>
      </c>
    </row>
    <row r="763" spans="2:80" x14ac:dyDescent="0.2">
      <c r="B763" s="201">
        <f>IFERROR('Input| Projects'!B763,"")</f>
        <v>754</v>
      </c>
      <c r="C763" s="42" t="str">
        <f>IFERROR(IF('Input| Projects'!C763="","",'Input| Projects'!C763),"")</f>
        <v/>
      </c>
      <c r="D763" s="42" t="str">
        <f>IFERROR(IF('Input| Projects'!D763="","",'Input| Projects'!D763),"")</f>
        <v/>
      </c>
      <c r="E763" s="104"/>
      <c r="F763" s="190">
        <f>IFERROR('Input| Projects'!I763*'Input| Escalations'!$K$19,"")</f>
        <v>0</v>
      </c>
      <c r="G763" s="190">
        <f>IFERROR('Input| Projects'!J763*'Input| Escalations'!$K$19,"")</f>
        <v>0</v>
      </c>
      <c r="H763" s="190">
        <f>IFERROR('Input| Projects'!K763*'Input| Escalations'!$K$19,"")</f>
        <v>0</v>
      </c>
      <c r="I763" s="190">
        <f>IFERROR('Input| Projects'!L763*'Input| Escalations'!$K$19,"")</f>
        <v>0</v>
      </c>
      <c r="J763" s="190">
        <f>IFERROR('Input| Projects'!M763*'Input| Escalations'!$K$19,"")</f>
        <v>0</v>
      </c>
      <c r="K763" s="190">
        <f>IFERROR('Input| Projects'!N763*'Input| Escalations'!$K$19,"")</f>
        <v>0</v>
      </c>
      <c r="L763" s="190">
        <f>IFERROR('Input| Projects'!O763*'Input| Escalations'!$K$19,"")</f>
        <v>0</v>
      </c>
      <c r="M763" s="150" t="str">
        <f>IF(ABS(SUM(F763:L763)-(SUM('Input| Projects'!I763:O763)*'Input| Escalations'!$K$19))&lt;0.0000001,"",1)</f>
        <v/>
      </c>
      <c r="N763" s="192">
        <f>'Input| Projects'!$Y763*INDEX('Input| Escalations'!$H$33:$N$33,MATCH('Calc| Project Costs'!N$9,'Input| Escalations'!$H$23:$N$23,0))+'Input| Projects'!$Z763*INDEX('Input| Escalations'!$H$34:$N$34,MATCH('Calc| Project Costs'!N$9,'Input| Escalations'!$H$23:$N$23,0))+'Input| Projects'!$AA763*INDEX('Input| Escalations'!$H$35:$N$35,MATCH('Calc| Project Costs'!N$9,'Input| Escalations'!$H$23:$N$23,0))+1</f>
        <v>1</v>
      </c>
      <c r="O763" s="192">
        <f>'Input| Projects'!$Y763*INDEX('Input| Escalations'!$H$33:$N$33,MATCH('Calc| Project Costs'!O$9,'Input| Escalations'!$H$23:$N$23,0))+'Input| Projects'!$Z763*INDEX('Input| Escalations'!$H$34:$N$34,MATCH('Calc| Project Costs'!O$9,'Input| Escalations'!$H$23:$N$23,0))+'Input| Projects'!$AA763*INDEX('Input| Escalations'!$H$35:$N$35,MATCH('Calc| Project Costs'!O$9,'Input| Escalations'!$H$23:$N$23,0))+1</f>
        <v>1</v>
      </c>
      <c r="P763" s="192">
        <f>'Input| Projects'!$Y763*INDEX('Input| Escalations'!$H$33:$N$33,MATCH('Calc| Project Costs'!P$9,'Input| Escalations'!$H$23:$N$23,0))+'Input| Projects'!$Z763*INDEX('Input| Escalations'!$H$34:$N$34,MATCH('Calc| Project Costs'!P$9,'Input| Escalations'!$H$23:$N$23,0))+'Input| Projects'!$AA763*INDEX('Input| Escalations'!$H$35:$N$35,MATCH('Calc| Project Costs'!P$9,'Input| Escalations'!$H$23:$N$23,0))+1</f>
        <v>1</v>
      </c>
      <c r="Q763" s="192">
        <f>'Input| Projects'!$Y763*INDEX('Input| Escalations'!$H$33:$N$33,MATCH('Calc| Project Costs'!Q$9,'Input| Escalations'!$H$23:$N$23,0))+'Input| Projects'!$Z763*INDEX('Input| Escalations'!$H$34:$N$34,MATCH('Calc| Project Costs'!Q$9,'Input| Escalations'!$H$23:$N$23,0))+'Input| Projects'!$AA763*INDEX('Input| Escalations'!$H$35:$N$35,MATCH('Calc| Project Costs'!Q$9,'Input| Escalations'!$H$23:$N$23,0))+1</f>
        <v>1</v>
      </c>
      <c r="R763" s="192">
        <f>'Input| Projects'!$Y763*INDEX('Input| Escalations'!$H$33:$N$33,MATCH('Calc| Project Costs'!R$9,'Input| Escalations'!$H$23:$N$23,0))+'Input| Projects'!$Z763*INDEX('Input| Escalations'!$H$34:$N$34,MATCH('Calc| Project Costs'!R$9,'Input| Escalations'!$H$23:$N$23,0))+'Input| Projects'!$AA763*INDEX('Input| Escalations'!$H$35:$N$35,MATCH('Calc| Project Costs'!R$9,'Input| Escalations'!$H$23:$N$23,0))+1</f>
        <v>1</v>
      </c>
      <c r="S763" s="192">
        <f>'Input| Projects'!$Y763*INDEX('Input| Escalations'!$H$33:$N$33,MATCH('Calc| Project Costs'!S$9,'Input| Escalations'!$H$23:$N$23,0))+'Input| Projects'!$Z763*INDEX('Input| Escalations'!$H$34:$N$34,MATCH('Calc| Project Costs'!S$9,'Input| Escalations'!$H$23:$N$23,0))+'Input| Projects'!$AA763*INDEX('Input| Escalations'!$H$35:$N$35,MATCH('Calc| Project Costs'!S$9,'Input| Escalations'!$H$23:$N$23,0))+1</f>
        <v>1</v>
      </c>
      <c r="T763" s="192">
        <f>'Input| Projects'!$Y763*INDEX('Input| Escalations'!$H$33:$N$33,MATCH('Calc| Project Costs'!T$9,'Input| Escalations'!$H$23:$N$23,0))+'Input| Projects'!$Z763*INDEX('Input| Escalations'!$H$34:$N$34,MATCH('Calc| Project Costs'!T$9,'Input| Escalations'!$H$23:$N$23,0))+'Input| Projects'!$AA763*INDEX('Input| Escalations'!$H$35:$N$35,MATCH('Calc| Project Costs'!T$9,'Input| Escalations'!$H$23:$N$23,0))+1</f>
        <v>1</v>
      </c>
      <c r="U763" s="106"/>
      <c r="V763" s="186">
        <f t="shared" si="358"/>
        <v>0</v>
      </c>
      <c r="W763" s="186">
        <f t="shared" si="359"/>
        <v>0</v>
      </c>
      <c r="X763" s="186">
        <f t="shared" si="360"/>
        <v>0</v>
      </c>
      <c r="Y763" s="186">
        <f t="shared" si="336"/>
        <v>0</v>
      </c>
      <c r="Z763" s="186">
        <f t="shared" si="337"/>
        <v>0</v>
      </c>
      <c r="AA763" s="186">
        <f t="shared" si="338"/>
        <v>0</v>
      </c>
      <c r="AB763" s="186">
        <f t="shared" si="339"/>
        <v>0</v>
      </c>
      <c r="AC763" s="106"/>
      <c r="AD763" s="186">
        <f>'Input| Projects'!Q763*N763*'Input| Escalations'!$K$19</f>
        <v>0</v>
      </c>
      <c r="AE763" s="186">
        <f>'Input| Projects'!R763*O763*'Input| Escalations'!$K$19</f>
        <v>0</v>
      </c>
      <c r="AF763" s="186">
        <f>'Input| Projects'!S763*P763*'Input| Escalations'!$K$19</f>
        <v>0</v>
      </c>
      <c r="AG763" s="186">
        <f>'Input| Projects'!T763*Q763*'Input| Escalations'!$K$19</f>
        <v>0</v>
      </c>
      <c r="AH763" s="186">
        <f>'Input| Projects'!U763*R763*'Input| Escalations'!$K$19</f>
        <v>0</v>
      </c>
      <c r="AI763" s="186">
        <f>'Input| Projects'!V763*S763*'Input| Escalations'!$K$19</f>
        <v>0</v>
      </c>
      <c r="AJ763" s="186">
        <f>'Input| Projects'!W763*T763*'Input| Escalations'!$K$19</f>
        <v>0</v>
      </c>
      <c r="AK763" s="106"/>
      <c r="AL763" s="186" t="str">
        <f>IFERROR(IF('Input| Overheads'!$C$42="Direct costs",SUMPRODUCT(--('Input| Projects'!$AC763="Yes"),'Calc| Overheads Allocation'!C$8,'Calc| Project Costs'!V763),IF('Input| Overheads'!$C$42="Internal labour",SUMPRODUCT(--('Input| Projects'!$AC763="Yes"),'Calc| Overheads Allocation'!C$8,'Calc| Project Costs'!V763,'Input| Projects'!$Y763),IF('Input| Overheads'!$C$42="DNSP defined",SUMPRODUCT(--('Input| Projects'!$AC763="Yes"),'Calc| Overheads Allocation'!C$61,'Input| Projects'!$AF763),""))),"")</f>
        <v/>
      </c>
      <c r="AM763" s="186" t="str">
        <f>IFERROR(IF('Input| Overheads'!$C$42="Direct costs",SUMPRODUCT(--('Input| Projects'!$AC763="Yes"),'Calc| Overheads Allocation'!D$8,'Calc| Project Costs'!W763),IF('Input| Overheads'!$C$42="Internal labour",SUMPRODUCT(--('Input| Projects'!$AC763="Yes"),'Calc| Overheads Allocation'!D$8,'Calc| Project Costs'!W763,'Input| Projects'!$Y763),IF('Input| Overheads'!$C$42="DNSP defined",SUMPRODUCT(--('Input| Projects'!$AC763="Yes"),'Calc| Overheads Allocation'!D$61,'Input| Projects'!$AF763),""))),"")</f>
        <v/>
      </c>
      <c r="AN763" s="186" t="str">
        <f>IFERROR(IF('Input| Overheads'!$C$42="Direct costs",SUMPRODUCT(--('Input| Projects'!$AC763="Yes"),'Calc| Overheads Allocation'!E$8,'Calc| Project Costs'!X763),IF('Input| Overheads'!$C$42="Internal labour",SUMPRODUCT(--('Input| Projects'!$AC763="Yes"),'Calc| Overheads Allocation'!E$8,'Calc| Project Costs'!X763,'Input| Projects'!$Y763),IF('Input| Overheads'!$C$42="DNSP defined",SUMPRODUCT(--('Input| Projects'!$AC763="Yes"),'Calc| Overheads Allocation'!E$61,'Input| Projects'!$AF763),""))),"")</f>
        <v/>
      </c>
      <c r="AO763" s="186" t="str">
        <f>IFERROR(IF('Input| Overheads'!$C$42="Direct costs",SUMPRODUCT(--('Input| Projects'!$AC763="Yes"),'Calc| Overheads Allocation'!F$8,'Calc| Project Costs'!Y763),IF('Input| Overheads'!$C$42="Internal labour",SUMPRODUCT(--('Input| Projects'!$AC763="Yes"),'Calc| Overheads Allocation'!F$8,'Calc| Project Costs'!Y763,'Input| Projects'!$Y763),IF('Input| Overheads'!$C$42="DNSP defined",SUMPRODUCT(--('Input| Projects'!$AC763="Yes"),'Calc| Overheads Allocation'!F$61,'Input| Projects'!$AF763),""))),"")</f>
        <v/>
      </c>
      <c r="AP763" s="186" t="str">
        <f>IFERROR(IF('Input| Overheads'!$C$42="Direct costs",SUMPRODUCT(--('Input| Projects'!$AC763="Yes"),'Calc| Overheads Allocation'!G$8,'Calc| Project Costs'!Z763),IF('Input| Overheads'!$C$42="Internal labour",SUMPRODUCT(--('Input| Projects'!$AC763="Yes"),'Calc| Overheads Allocation'!G$8,'Calc| Project Costs'!Z763,'Input| Projects'!$Y763),IF('Input| Overheads'!$C$42="DNSP defined",SUMPRODUCT(--('Input| Projects'!$AC763="Yes"),'Calc| Overheads Allocation'!G$61,'Input| Projects'!$AF763),""))),"")</f>
        <v/>
      </c>
      <c r="AQ763" s="186" t="str">
        <f>IFERROR(IF('Input| Overheads'!$C$42="Direct costs",SUMPRODUCT(--('Input| Projects'!$AC763="Yes"),'Calc| Overheads Allocation'!H$8,'Calc| Project Costs'!AA763),IF('Input| Overheads'!$C$42="Internal labour",SUMPRODUCT(--('Input| Projects'!$AC763="Yes"),'Calc| Overheads Allocation'!H$8,'Calc| Project Costs'!AA763,'Input| Projects'!$Y763),IF('Input| Overheads'!$C$42="DNSP defined",SUMPRODUCT(--('Input| Projects'!$AC763="Yes"),'Calc| Overheads Allocation'!H$61,'Input| Projects'!$AF763),""))),"")</f>
        <v/>
      </c>
      <c r="AR763" s="186" t="str">
        <f>IFERROR(IF('Input| Overheads'!$C$42="Direct costs",SUMPRODUCT(--('Input| Projects'!$AC763="Yes"),'Calc| Overheads Allocation'!I$8,'Calc| Project Costs'!AB763),IF('Input| Overheads'!$C$42="Internal labour",SUMPRODUCT(--('Input| Projects'!$AC763="Yes"),'Calc| Overheads Allocation'!I$8,'Calc| Project Costs'!AB763,'Input| Projects'!$Y763),IF('Input| Overheads'!$C$42="DNSP defined",SUMPRODUCT(--('Input| Projects'!$AC763="Yes"),'Calc| Overheads Allocation'!I$61,'Input| Projects'!$AF763),""))),"")</f>
        <v/>
      </c>
      <c r="AS763" s="106"/>
      <c r="AT763" s="186" t="str">
        <f>IFERROR(IF('Input| Overheads'!$C$42="Direct costs",SUMPRODUCT(--('Input| Projects'!$AD763="Yes"),'Calc| Overheads Allocation'!C$9,'Calc| Project Costs'!V763),IF('Input| Overheads'!$C$42="Internal labour",SUMPRODUCT(--('Input| Projects'!$AD763="Yes"),'Calc| Overheads Allocation'!C$9,'Calc| Project Costs'!V763,'Input| Projects'!$Y763),IF('Input| Overheads'!$C$42="DNSP defined",SUMPRODUCT(--('Input| Projects'!$AD763="Yes"),'Calc| Overheads Allocation'!C$62,'Input| Projects'!$AG763),""))),"")</f>
        <v/>
      </c>
      <c r="AU763" s="186" t="str">
        <f>IFERROR(IF('Input| Overheads'!$C$42="Direct costs",SUMPRODUCT(--('Input| Projects'!$AD763="Yes"),'Calc| Overheads Allocation'!D$9,'Calc| Project Costs'!W763),IF('Input| Overheads'!$C$42="Internal labour",SUMPRODUCT(--('Input| Projects'!$AD763="Yes"),'Calc| Overheads Allocation'!D$9,'Calc| Project Costs'!W763,'Input| Projects'!$Y763),IF('Input| Overheads'!$C$42="DNSP defined",SUMPRODUCT(--('Input| Projects'!$AD763="Yes"),'Calc| Overheads Allocation'!D$62,'Input| Projects'!$AG763),""))),"")</f>
        <v/>
      </c>
      <c r="AV763" s="186" t="str">
        <f>IFERROR(IF('Input| Overheads'!$C$42="Direct costs",SUMPRODUCT(--('Input| Projects'!$AD763="Yes"),'Calc| Overheads Allocation'!E$9,'Calc| Project Costs'!X763),IF('Input| Overheads'!$C$42="Internal labour",SUMPRODUCT(--('Input| Projects'!$AD763="Yes"),'Calc| Overheads Allocation'!E$9,'Calc| Project Costs'!X763,'Input| Projects'!$Y763),IF('Input| Overheads'!$C$42="DNSP defined",SUMPRODUCT(--('Input| Projects'!$AD763="Yes"),'Calc| Overheads Allocation'!E$62,'Input| Projects'!$AG763),""))),"")</f>
        <v/>
      </c>
      <c r="AW763" s="186" t="str">
        <f>IFERROR(IF('Input| Overheads'!$C$42="Direct costs",SUMPRODUCT(--('Input| Projects'!$AD763="Yes"),'Calc| Overheads Allocation'!F$9,'Calc| Project Costs'!Y763),IF('Input| Overheads'!$C$42="Internal labour",SUMPRODUCT(--('Input| Projects'!$AD763="Yes"),'Calc| Overheads Allocation'!F$9,'Calc| Project Costs'!Y763,'Input| Projects'!$Y763),IF('Input| Overheads'!$C$42="DNSP defined",SUMPRODUCT(--('Input| Projects'!$AD763="Yes"),'Calc| Overheads Allocation'!F$62,'Input| Projects'!$AG763),""))),"")</f>
        <v/>
      </c>
      <c r="AX763" s="186" t="str">
        <f>IFERROR(IF('Input| Overheads'!$C$42="Direct costs",SUMPRODUCT(--('Input| Projects'!$AD763="Yes"),'Calc| Overheads Allocation'!G$9,'Calc| Project Costs'!Z763),IF('Input| Overheads'!$C$42="Internal labour",SUMPRODUCT(--('Input| Projects'!$AD763="Yes"),'Calc| Overheads Allocation'!G$9,'Calc| Project Costs'!Z763,'Input| Projects'!$Y763),IF('Input| Overheads'!$C$42="DNSP defined",SUMPRODUCT(--('Input| Projects'!$AD763="Yes"),'Calc| Overheads Allocation'!G$62,'Input| Projects'!$AG763),""))),"")</f>
        <v/>
      </c>
      <c r="AY763" s="186" t="str">
        <f>IFERROR(IF('Input| Overheads'!$C$42="Direct costs",SUMPRODUCT(--('Input| Projects'!$AD763="Yes"),'Calc| Overheads Allocation'!H$9,'Calc| Project Costs'!AA763),IF('Input| Overheads'!$C$42="Internal labour",SUMPRODUCT(--('Input| Projects'!$AD763="Yes"),'Calc| Overheads Allocation'!H$9,'Calc| Project Costs'!AA763,'Input| Projects'!$Y763),IF('Input| Overheads'!$C$42="DNSP defined",SUMPRODUCT(--('Input| Projects'!$AD763="Yes"),'Calc| Overheads Allocation'!H$62,'Input| Projects'!$AG763),""))),"")</f>
        <v/>
      </c>
      <c r="AZ763" s="186" t="str">
        <f>IFERROR(IF('Input| Overheads'!$C$42="Direct costs",SUMPRODUCT(--('Input| Projects'!$AD763="Yes"),'Calc| Overheads Allocation'!I$9,'Calc| Project Costs'!AB763),IF('Input| Overheads'!$C$42="Internal labour",SUMPRODUCT(--('Input| Projects'!$AD763="Yes"),'Calc| Overheads Allocation'!I$9,'Calc| Project Costs'!AB763,'Input| Projects'!$Y763),IF('Input| Overheads'!$C$42="DNSP defined",SUMPRODUCT(--('Input| Projects'!$AD763="Yes"),'Calc| Overheads Allocation'!I$62,'Input| Projects'!$AG763),""))),"")</f>
        <v/>
      </c>
      <c r="BA763" s="106"/>
      <c r="BB763" s="186">
        <f t="shared" si="361"/>
        <v>0</v>
      </c>
      <c r="BC763" s="186">
        <f t="shared" si="362"/>
        <v>0</v>
      </c>
      <c r="BD763" s="186">
        <f t="shared" si="363"/>
        <v>0</v>
      </c>
      <c r="BE763" s="186">
        <f t="shared" si="340"/>
        <v>0</v>
      </c>
      <c r="BF763" s="186">
        <f t="shared" si="341"/>
        <v>0</v>
      </c>
      <c r="BG763" s="186">
        <f t="shared" si="342"/>
        <v>0</v>
      </c>
      <c r="BH763" s="186">
        <f t="shared" si="343"/>
        <v>0</v>
      </c>
      <c r="BI763" s="97"/>
      <c r="BJ763" s="186" t="str">
        <f t="shared" si="344"/>
        <v/>
      </c>
      <c r="BK763" s="186" t="str">
        <f t="shared" si="345"/>
        <v/>
      </c>
      <c r="BL763" s="186" t="str">
        <f t="shared" si="346"/>
        <v/>
      </c>
      <c r="BM763" s="186" t="str">
        <f t="shared" si="347"/>
        <v/>
      </c>
      <c r="BN763" s="186" t="str">
        <f t="shared" si="348"/>
        <v/>
      </c>
      <c r="BO763" s="186" t="str">
        <f t="shared" si="349"/>
        <v/>
      </c>
      <c r="BP763" s="186" t="str">
        <f t="shared" si="350"/>
        <v/>
      </c>
      <c r="BQ763" s="97"/>
      <c r="BR763" s="186">
        <f t="shared" si="351"/>
        <v>0</v>
      </c>
      <c r="BS763" s="186">
        <f t="shared" si="352"/>
        <v>0</v>
      </c>
      <c r="BT763" s="222">
        <f t="shared" si="353"/>
        <v>0</v>
      </c>
      <c r="BU763" s="222">
        <f t="shared" si="354"/>
        <v>0</v>
      </c>
      <c r="BV763" s="222">
        <f t="shared" si="355"/>
        <v>0</v>
      </c>
      <c r="BW763" s="222">
        <f t="shared" si="356"/>
        <v>0</v>
      </c>
      <c r="BX763" s="222">
        <f t="shared" si="357"/>
        <v>0</v>
      </c>
      <c r="BY763" s="106"/>
      <c r="BZ763" s="197" t="str">
        <f>IF(SUMIF('Input| Projects'!$AS$8:$CP$8,"Dx",'Input| Projects'!$AS763:$CP763)=0,"",SUMIF('Input| Projects'!$AS$8:$CP$8,"Dx",'Input| Projects'!$AS763:$CP763))</f>
        <v/>
      </c>
      <c r="CA763" s="197" t="str">
        <f>IF(SUMIF('Input| Projects'!$AS$8:$CP$8,"Tx",'Input| Projects'!$AS763:$CP763)=0,"",SUMIF('Input| Projects'!$AS$8:$CP$8,"Tx",'Input| Projects'!$AS763:$CP763))</f>
        <v/>
      </c>
      <c r="CB763" s="150" t="str">
        <f t="shared" si="364"/>
        <v/>
      </c>
    </row>
    <row r="764" spans="2:80" x14ac:dyDescent="0.2">
      <c r="B764" s="201">
        <f>IFERROR('Input| Projects'!B764,"")</f>
        <v>755</v>
      </c>
      <c r="C764" s="42" t="str">
        <f>IFERROR(IF('Input| Projects'!C764="","",'Input| Projects'!C764),"")</f>
        <v/>
      </c>
      <c r="D764" s="42" t="str">
        <f>IFERROR(IF('Input| Projects'!D764="","",'Input| Projects'!D764),"")</f>
        <v/>
      </c>
      <c r="E764" s="104"/>
      <c r="F764" s="190">
        <f>IFERROR('Input| Projects'!I764*'Input| Escalations'!$K$19,"")</f>
        <v>0</v>
      </c>
      <c r="G764" s="190">
        <f>IFERROR('Input| Projects'!J764*'Input| Escalations'!$K$19,"")</f>
        <v>0</v>
      </c>
      <c r="H764" s="190">
        <f>IFERROR('Input| Projects'!K764*'Input| Escalations'!$K$19,"")</f>
        <v>0</v>
      </c>
      <c r="I764" s="190">
        <f>IFERROR('Input| Projects'!L764*'Input| Escalations'!$K$19,"")</f>
        <v>0</v>
      </c>
      <c r="J764" s="190">
        <f>IFERROR('Input| Projects'!M764*'Input| Escalations'!$K$19,"")</f>
        <v>0</v>
      </c>
      <c r="K764" s="190">
        <f>IFERROR('Input| Projects'!N764*'Input| Escalations'!$K$19,"")</f>
        <v>0</v>
      </c>
      <c r="L764" s="190">
        <f>IFERROR('Input| Projects'!O764*'Input| Escalations'!$K$19,"")</f>
        <v>0</v>
      </c>
      <c r="M764" s="150" t="str">
        <f>IF(ABS(SUM(F764:L764)-(SUM('Input| Projects'!I764:O764)*'Input| Escalations'!$K$19))&lt;0.0000001,"",1)</f>
        <v/>
      </c>
      <c r="N764" s="192">
        <f>'Input| Projects'!$Y764*INDEX('Input| Escalations'!$H$33:$N$33,MATCH('Calc| Project Costs'!N$9,'Input| Escalations'!$H$23:$N$23,0))+'Input| Projects'!$Z764*INDEX('Input| Escalations'!$H$34:$N$34,MATCH('Calc| Project Costs'!N$9,'Input| Escalations'!$H$23:$N$23,0))+'Input| Projects'!$AA764*INDEX('Input| Escalations'!$H$35:$N$35,MATCH('Calc| Project Costs'!N$9,'Input| Escalations'!$H$23:$N$23,0))+1</f>
        <v>1</v>
      </c>
      <c r="O764" s="192">
        <f>'Input| Projects'!$Y764*INDEX('Input| Escalations'!$H$33:$N$33,MATCH('Calc| Project Costs'!O$9,'Input| Escalations'!$H$23:$N$23,0))+'Input| Projects'!$Z764*INDEX('Input| Escalations'!$H$34:$N$34,MATCH('Calc| Project Costs'!O$9,'Input| Escalations'!$H$23:$N$23,0))+'Input| Projects'!$AA764*INDEX('Input| Escalations'!$H$35:$N$35,MATCH('Calc| Project Costs'!O$9,'Input| Escalations'!$H$23:$N$23,0))+1</f>
        <v>1</v>
      </c>
      <c r="P764" s="192">
        <f>'Input| Projects'!$Y764*INDEX('Input| Escalations'!$H$33:$N$33,MATCH('Calc| Project Costs'!P$9,'Input| Escalations'!$H$23:$N$23,0))+'Input| Projects'!$Z764*INDEX('Input| Escalations'!$H$34:$N$34,MATCH('Calc| Project Costs'!P$9,'Input| Escalations'!$H$23:$N$23,0))+'Input| Projects'!$AA764*INDEX('Input| Escalations'!$H$35:$N$35,MATCH('Calc| Project Costs'!P$9,'Input| Escalations'!$H$23:$N$23,0))+1</f>
        <v>1</v>
      </c>
      <c r="Q764" s="192">
        <f>'Input| Projects'!$Y764*INDEX('Input| Escalations'!$H$33:$N$33,MATCH('Calc| Project Costs'!Q$9,'Input| Escalations'!$H$23:$N$23,0))+'Input| Projects'!$Z764*INDEX('Input| Escalations'!$H$34:$N$34,MATCH('Calc| Project Costs'!Q$9,'Input| Escalations'!$H$23:$N$23,0))+'Input| Projects'!$AA764*INDEX('Input| Escalations'!$H$35:$N$35,MATCH('Calc| Project Costs'!Q$9,'Input| Escalations'!$H$23:$N$23,0))+1</f>
        <v>1</v>
      </c>
      <c r="R764" s="192">
        <f>'Input| Projects'!$Y764*INDEX('Input| Escalations'!$H$33:$N$33,MATCH('Calc| Project Costs'!R$9,'Input| Escalations'!$H$23:$N$23,0))+'Input| Projects'!$Z764*INDEX('Input| Escalations'!$H$34:$N$34,MATCH('Calc| Project Costs'!R$9,'Input| Escalations'!$H$23:$N$23,0))+'Input| Projects'!$AA764*INDEX('Input| Escalations'!$H$35:$N$35,MATCH('Calc| Project Costs'!R$9,'Input| Escalations'!$H$23:$N$23,0))+1</f>
        <v>1</v>
      </c>
      <c r="S764" s="192">
        <f>'Input| Projects'!$Y764*INDEX('Input| Escalations'!$H$33:$N$33,MATCH('Calc| Project Costs'!S$9,'Input| Escalations'!$H$23:$N$23,0))+'Input| Projects'!$Z764*INDEX('Input| Escalations'!$H$34:$N$34,MATCH('Calc| Project Costs'!S$9,'Input| Escalations'!$H$23:$N$23,0))+'Input| Projects'!$AA764*INDEX('Input| Escalations'!$H$35:$N$35,MATCH('Calc| Project Costs'!S$9,'Input| Escalations'!$H$23:$N$23,0))+1</f>
        <v>1</v>
      </c>
      <c r="T764" s="192">
        <f>'Input| Projects'!$Y764*INDEX('Input| Escalations'!$H$33:$N$33,MATCH('Calc| Project Costs'!T$9,'Input| Escalations'!$H$23:$N$23,0))+'Input| Projects'!$Z764*INDEX('Input| Escalations'!$H$34:$N$34,MATCH('Calc| Project Costs'!T$9,'Input| Escalations'!$H$23:$N$23,0))+'Input| Projects'!$AA764*INDEX('Input| Escalations'!$H$35:$N$35,MATCH('Calc| Project Costs'!T$9,'Input| Escalations'!$H$23:$N$23,0))+1</f>
        <v>1</v>
      </c>
      <c r="U764" s="106"/>
      <c r="V764" s="186">
        <f t="shared" si="358"/>
        <v>0</v>
      </c>
      <c r="W764" s="186">
        <f t="shared" si="359"/>
        <v>0</v>
      </c>
      <c r="X764" s="186">
        <f t="shared" si="360"/>
        <v>0</v>
      </c>
      <c r="Y764" s="186">
        <f t="shared" si="336"/>
        <v>0</v>
      </c>
      <c r="Z764" s="186">
        <f t="shared" si="337"/>
        <v>0</v>
      </c>
      <c r="AA764" s="186">
        <f t="shared" si="338"/>
        <v>0</v>
      </c>
      <c r="AB764" s="186">
        <f t="shared" si="339"/>
        <v>0</v>
      </c>
      <c r="AC764" s="106"/>
      <c r="AD764" s="186">
        <f>'Input| Projects'!Q764*N764*'Input| Escalations'!$K$19</f>
        <v>0</v>
      </c>
      <c r="AE764" s="186">
        <f>'Input| Projects'!R764*O764*'Input| Escalations'!$K$19</f>
        <v>0</v>
      </c>
      <c r="AF764" s="186">
        <f>'Input| Projects'!S764*P764*'Input| Escalations'!$K$19</f>
        <v>0</v>
      </c>
      <c r="AG764" s="186">
        <f>'Input| Projects'!T764*Q764*'Input| Escalations'!$K$19</f>
        <v>0</v>
      </c>
      <c r="AH764" s="186">
        <f>'Input| Projects'!U764*R764*'Input| Escalations'!$K$19</f>
        <v>0</v>
      </c>
      <c r="AI764" s="186">
        <f>'Input| Projects'!V764*S764*'Input| Escalations'!$K$19</f>
        <v>0</v>
      </c>
      <c r="AJ764" s="186">
        <f>'Input| Projects'!W764*T764*'Input| Escalations'!$K$19</f>
        <v>0</v>
      </c>
      <c r="AK764" s="106"/>
      <c r="AL764" s="186" t="str">
        <f>IFERROR(IF('Input| Overheads'!$C$42="Direct costs",SUMPRODUCT(--('Input| Projects'!$AC764="Yes"),'Calc| Overheads Allocation'!C$8,'Calc| Project Costs'!V764),IF('Input| Overheads'!$C$42="Internal labour",SUMPRODUCT(--('Input| Projects'!$AC764="Yes"),'Calc| Overheads Allocation'!C$8,'Calc| Project Costs'!V764,'Input| Projects'!$Y764),IF('Input| Overheads'!$C$42="DNSP defined",SUMPRODUCT(--('Input| Projects'!$AC764="Yes"),'Calc| Overheads Allocation'!C$61,'Input| Projects'!$AF764),""))),"")</f>
        <v/>
      </c>
      <c r="AM764" s="186" t="str">
        <f>IFERROR(IF('Input| Overheads'!$C$42="Direct costs",SUMPRODUCT(--('Input| Projects'!$AC764="Yes"),'Calc| Overheads Allocation'!D$8,'Calc| Project Costs'!W764),IF('Input| Overheads'!$C$42="Internal labour",SUMPRODUCT(--('Input| Projects'!$AC764="Yes"),'Calc| Overheads Allocation'!D$8,'Calc| Project Costs'!W764,'Input| Projects'!$Y764),IF('Input| Overheads'!$C$42="DNSP defined",SUMPRODUCT(--('Input| Projects'!$AC764="Yes"),'Calc| Overheads Allocation'!D$61,'Input| Projects'!$AF764),""))),"")</f>
        <v/>
      </c>
      <c r="AN764" s="186" t="str">
        <f>IFERROR(IF('Input| Overheads'!$C$42="Direct costs",SUMPRODUCT(--('Input| Projects'!$AC764="Yes"),'Calc| Overheads Allocation'!E$8,'Calc| Project Costs'!X764),IF('Input| Overheads'!$C$42="Internal labour",SUMPRODUCT(--('Input| Projects'!$AC764="Yes"),'Calc| Overheads Allocation'!E$8,'Calc| Project Costs'!X764,'Input| Projects'!$Y764),IF('Input| Overheads'!$C$42="DNSP defined",SUMPRODUCT(--('Input| Projects'!$AC764="Yes"),'Calc| Overheads Allocation'!E$61,'Input| Projects'!$AF764),""))),"")</f>
        <v/>
      </c>
      <c r="AO764" s="186" t="str">
        <f>IFERROR(IF('Input| Overheads'!$C$42="Direct costs",SUMPRODUCT(--('Input| Projects'!$AC764="Yes"),'Calc| Overheads Allocation'!F$8,'Calc| Project Costs'!Y764),IF('Input| Overheads'!$C$42="Internal labour",SUMPRODUCT(--('Input| Projects'!$AC764="Yes"),'Calc| Overheads Allocation'!F$8,'Calc| Project Costs'!Y764,'Input| Projects'!$Y764),IF('Input| Overheads'!$C$42="DNSP defined",SUMPRODUCT(--('Input| Projects'!$AC764="Yes"),'Calc| Overheads Allocation'!F$61,'Input| Projects'!$AF764),""))),"")</f>
        <v/>
      </c>
      <c r="AP764" s="186" t="str">
        <f>IFERROR(IF('Input| Overheads'!$C$42="Direct costs",SUMPRODUCT(--('Input| Projects'!$AC764="Yes"),'Calc| Overheads Allocation'!G$8,'Calc| Project Costs'!Z764),IF('Input| Overheads'!$C$42="Internal labour",SUMPRODUCT(--('Input| Projects'!$AC764="Yes"),'Calc| Overheads Allocation'!G$8,'Calc| Project Costs'!Z764,'Input| Projects'!$Y764),IF('Input| Overheads'!$C$42="DNSP defined",SUMPRODUCT(--('Input| Projects'!$AC764="Yes"),'Calc| Overheads Allocation'!G$61,'Input| Projects'!$AF764),""))),"")</f>
        <v/>
      </c>
      <c r="AQ764" s="186" t="str">
        <f>IFERROR(IF('Input| Overheads'!$C$42="Direct costs",SUMPRODUCT(--('Input| Projects'!$AC764="Yes"),'Calc| Overheads Allocation'!H$8,'Calc| Project Costs'!AA764),IF('Input| Overheads'!$C$42="Internal labour",SUMPRODUCT(--('Input| Projects'!$AC764="Yes"),'Calc| Overheads Allocation'!H$8,'Calc| Project Costs'!AA764,'Input| Projects'!$Y764),IF('Input| Overheads'!$C$42="DNSP defined",SUMPRODUCT(--('Input| Projects'!$AC764="Yes"),'Calc| Overheads Allocation'!H$61,'Input| Projects'!$AF764),""))),"")</f>
        <v/>
      </c>
      <c r="AR764" s="186" t="str">
        <f>IFERROR(IF('Input| Overheads'!$C$42="Direct costs",SUMPRODUCT(--('Input| Projects'!$AC764="Yes"),'Calc| Overheads Allocation'!I$8,'Calc| Project Costs'!AB764),IF('Input| Overheads'!$C$42="Internal labour",SUMPRODUCT(--('Input| Projects'!$AC764="Yes"),'Calc| Overheads Allocation'!I$8,'Calc| Project Costs'!AB764,'Input| Projects'!$Y764),IF('Input| Overheads'!$C$42="DNSP defined",SUMPRODUCT(--('Input| Projects'!$AC764="Yes"),'Calc| Overheads Allocation'!I$61,'Input| Projects'!$AF764),""))),"")</f>
        <v/>
      </c>
      <c r="AS764" s="106"/>
      <c r="AT764" s="186" t="str">
        <f>IFERROR(IF('Input| Overheads'!$C$42="Direct costs",SUMPRODUCT(--('Input| Projects'!$AD764="Yes"),'Calc| Overheads Allocation'!C$9,'Calc| Project Costs'!V764),IF('Input| Overheads'!$C$42="Internal labour",SUMPRODUCT(--('Input| Projects'!$AD764="Yes"),'Calc| Overheads Allocation'!C$9,'Calc| Project Costs'!V764,'Input| Projects'!$Y764),IF('Input| Overheads'!$C$42="DNSP defined",SUMPRODUCT(--('Input| Projects'!$AD764="Yes"),'Calc| Overheads Allocation'!C$62,'Input| Projects'!$AG764),""))),"")</f>
        <v/>
      </c>
      <c r="AU764" s="186" t="str">
        <f>IFERROR(IF('Input| Overheads'!$C$42="Direct costs",SUMPRODUCT(--('Input| Projects'!$AD764="Yes"),'Calc| Overheads Allocation'!D$9,'Calc| Project Costs'!W764),IF('Input| Overheads'!$C$42="Internal labour",SUMPRODUCT(--('Input| Projects'!$AD764="Yes"),'Calc| Overheads Allocation'!D$9,'Calc| Project Costs'!W764,'Input| Projects'!$Y764),IF('Input| Overheads'!$C$42="DNSP defined",SUMPRODUCT(--('Input| Projects'!$AD764="Yes"),'Calc| Overheads Allocation'!D$62,'Input| Projects'!$AG764),""))),"")</f>
        <v/>
      </c>
      <c r="AV764" s="186" t="str">
        <f>IFERROR(IF('Input| Overheads'!$C$42="Direct costs",SUMPRODUCT(--('Input| Projects'!$AD764="Yes"),'Calc| Overheads Allocation'!E$9,'Calc| Project Costs'!X764),IF('Input| Overheads'!$C$42="Internal labour",SUMPRODUCT(--('Input| Projects'!$AD764="Yes"),'Calc| Overheads Allocation'!E$9,'Calc| Project Costs'!X764,'Input| Projects'!$Y764),IF('Input| Overheads'!$C$42="DNSP defined",SUMPRODUCT(--('Input| Projects'!$AD764="Yes"),'Calc| Overheads Allocation'!E$62,'Input| Projects'!$AG764),""))),"")</f>
        <v/>
      </c>
      <c r="AW764" s="186" t="str">
        <f>IFERROR(IF('Input| Overheads'!$C$42="Direct costs",SUMPRODUCT(--('Input| Projects'!$AD764="Yes"),'Calc| Overheads Allocation'!F$9,'Calc| Project Costs'!Y764),IF('Input| Overheads'!$C$42="Internal labour",SUMPRODUCT(--('Input| Projects'!$AD764="Yes"),'Calc| Overheads Allocation'!F$9,'Calc| Project Costs'!Y764,'Input| Projects'!$Y764),IF('Input| Overheads'!$C$42="DNSP defined",SUMPRODUCT(--('Input| Projects'!$AD764="Yes"),'Calc| Overheads Allocation'!F$62,'Input| Projects'!$AG764),""))),"")</f>
        <v/>
      </c>
      <c r="AX764" s="186" t="str">
        <f>IFERROR(IF('Input| Overheads'!$C$42="Direct costs",SUMPRODUCT(--('Input| Projects'!$AD764="Yes"),'Calc| Overheads Allocation'!G$9,'Calc| Project Costs'!Z764),IF('Input| Overheads'!$C$42="Internal labour",SUMPRODUCT(--('Input| Projects'!$AD764="Yes"),'Calc| Overheads Allocation'!G$9,'Calc| Project Costs'!Z764,'Input| Projects'!$Y764),IF('Input| Overheads'!$C$42="DNSP defined",SUMPRODUCT(--('Input| Projects'!$AD764="Yes"),'Calc| Overheads Allocation'!G$62,'Input| Projects'!$AG764),""))),"")</f>
        <v/>
      </c>
      <c r="AY764" s="186" t="str">
        <f>IFERROR(IF('Input| Overheads'!$C$42="Direct costs",SUMPRODUCT(--('Input| Projects'!$AD764="Yes"),'Calc| Overheads Allocation'!H$9,'Calc| Project Costs'!AA764),IF('Input| Overheads'!$C$42="Internal labour",SUMPRODUCT(--('Input| Projects'!$AD764="Yes"),'Calc| Overheads Allocation'!H$9,'Calc| Project Costs'!AA764,'Input| Projects'!$Y764),IF('Input| Overheads'!$C$42="DNSP defined",SUMPRODUCT(--('Input| Projects'!$AD764="Yes"),'Calc| Overheads Allocation'!H$62,'Input| Projects'!$AG764),""))),"")</f>
        <v/>
      </c>
      <c r="AZ764" s="186" t="str">
        <f>IFERROR(IF('Input| Overheads'!$C$42="Direct costs",SUMPRODUCT(--('Input| Projects'!$AD764="Yes"),'Calc| Overheads Allocation'!I$9,'Calc| Project Costs'!AB764),IF('Input| Overheads'!$C$42="Internal labour",SUMPRODUCT(--('Input| Projects'!$AD764="Yes"),'Calc| Overheads Allocation'!I$9,'Calc| Project Costs'!AB764,'Input| Projects'!$Y764),IF('Input| Overheads'!$C$42="DNSP defined",SUMPRODUCT(--('Input| Projects'!$AD764="Yes"),'Calc| Overheads Allocation'!I$62,'Input| Projects'!$AG764),""))),"")</f>
        <v/>
      </c>
      <c r="BA764" s="106"/>
      <c r="BB764" s="186">
        <f t="shared" si="361"/>
        <v>0</v>
      </c>
      <c r="BC764" s="186">
        <f t="shared" si="362"/>
        <v>0</v>
      </c>
      <c r="BD764" s="186">
        <f t="shared" si="363"/>
        <v>0</v>
      </c>
      <c r="BE764" s="186">
        <f t="shared" si="340"/>
        <v>0</v>
      </c>
      <c r="BF764" s="186">
        <f t="shared" si="341"/>
        <v>0</v>
      </c>
      <c r="BG764" s="186">
        <f t="shared" si="342"/>
        <v>0</v>
      </c>
      <c r="BH764" s="186">
        <f t="shared" si="343"/>
        <v>0</v>
      </c>
      <c r="BI764" s="97"/>
      <c r="BJ764" s="186" t="str">
        <f t="shared" si="344"/>
        <v/>
      </c>
      <c r="BK764" s="186" t="str">
        <f t="shared" si="345"/>
        <v/>
      </c>
      <c r="BL764" s="186" t="str">
        <f t="shared" si="346"/>
        <v/>
      </c>
      <c r="BM764" s="186" t="str">
        <f t="shared" si="347"/>
        <v/>
      </c>
      <c r="BN764" s="186" t="str">
        <f t="shared" si="348"/>
        <v/>
      </c>
      <c r="BO764" s="186" t="str">
        <f t="shared" si="349"/>
        <v/>
      </c>
      <c r="BP764" s="186" t="str">
        <f t="shared" si="350"/>
        <v/>
      </c>
      <c r="BQ764" s="97"/>
      <c r="BR764" s="186">
        <f t="shared" si="351"/>
        <v>0</v>
      </c>
      <c r="BS764" s="186">
        <f t="shared" si="352"/>
        <v>0</v>
      </c>
      <c r="BT764" s="222">
        <f t="shared" si="353"/>
        <v>0</v>
      </c>
      <c r="BU764" s="222">
        <f t="shared" si="354"/>
        <v>0</v>
      </c>
      <c r="BV764" s="222">
        <f t="shared" si="355"/>
        <v>0</v>
      </c>
      <c r="BW764" s="222">
        <f t="shared" si="356"/>
        <v>0</v>
      </c>
      <c r="BX764" s="222">
        <f t="shared" si="357"/>
        <v>0</v>
      </c>
      <c r="BY764" s="106"/>
      <c r="BZ764" s="197" t="str">
        <f>IF(SUMIF('Input| Projects'!$AS$8:$CP$8,"Dx",'Input| Projects'!$AS764:$CP764)=0,"",SUMIF('Input| Projects'!$AS$8:$CP$8,"Dx",'Input| Projects'!$AS764:$CP764))</f>
        <v/>
      </c>
      <c r="CA764" s="197" t="str">
        <f>IF(SUMIF('Input| Projects'!$AS$8:$CP$8,"Tx",'Input| Projects'!$AS764:$CP764)=0,"",SUMIF('Input| Projects'!$AS$8:$CP$8,"Tx",'Input| Projects'!$AS764:$CP764))</f>
        <v/>
      </c>
      <c r="CB764" s="150" t="str">
        <f t="shared" si="364"/>
        <v/>
      </c>
    </row>
    <row r="765" spans="2:80" x14ac:dyDescent="0.2">
      <c r="B765" s="201">
        <f>IFERROR('Input| Projects'!B765,"")</f>
        <v>756</v>
      </c>
      <c r="C765" s="42" t="str">
        <f>IFERROR(IF('Input| Projects'!C765="","",'Input| Projects'!C765),"")</f>
        <v/>
      </c>
      <c r="D765" s="42" t="str">
        <f>IFERROR(IF('Input| Projects'!D765="","",'Input| Projects'!D765),"")</f>
        <v/>
      </c>
      <c r="E765" s="104"/>
      <c r="F765" s="190">
        <f>IFERROR('Input| Projects'!I765*'Input| Escalations'!$K$19,"")</f>
        <v>0</v>
      </c>
      <c r="G765" s="190">
        <f>IFERROR('Input| Projects'!J765*'Input| Escalations'!$K$19,"")</f>
        <v>0</v>
      </c>
      <c r="H765" s="190">
        <f>IFERROR('Input| Projects'!K765*'Input| Escalations'!$K$19,"")</f>
        <v>0</v>
      </c>
      <c r="I765" s="190">
        <f>IFERROR('Input| Projects'!L765*'Input| Escalations'!$K$19,"")</f>
        <v>0</v>
      </c>
      <c r="J765" s="190">
        <f>IFERROR('Input| Projects'!M765*'Input| Escalations'!$K$19,"")</f>
        <v>0</v>
      </c>
      <c r="K765" s="190">
        <f>IFERROR('Input| Projects'!N765*'Input| Escalations'!$K$19,"")</f>
        <v>0</v>
      </c>
      <c r="L765" s="190">
        <f>IFERROR('Input| Projects'!O765*'Input| Escalations'!$K$19,"")</f>
        <v>0</v>
      </c>
      <c r="M765" s="150" t="str">
        <f>IF(ABS(SUM(F765:L765)-(SUM('Input| Projects'!I765:O765)*'Input| Escalations'!$K$19))&lt;0.0000001,"",1)</f>
        <v/>
      </c>
      <c r="N765" s="192">
        <f>'Input| Projects'!$Y765*INDEX('Input| Escalations'!$H$33:$N$33,MATCH('Calc| Project Costs'!N$9,'Input| Escalations'!$H$23:$N$23,0))+'Input| Projects'!$Z765*INDEX('Input| Escalations'!$H$34:$N$34,MATCH('Calc| Project Costs'!N$9,'Input| Escalations'!$H$23:$N$23,0))+'Input| Projects'!$AA765*INDEX('Input| Escalations'!$H$35:$N$35,MATCH('Calc| Project Costs'!N$9,'Input| Escalations'!$H$23:$N$23,0))+1</f>
        <v>1</v>
      </c>
      <c r="O765" s="192">
        <f>'Input| Projects'!$Y765*INDEX('Input| Escalations'!$H$33:$N$33,MATCH('Calc| Project Costs'!O$9,'Input| Escalations'!$H$23:$N$23,0))+'Input| Projects'!$Z765*INDEX('Input| Escalations'!$H$34:$N$34,MATCH('Calc| Project Costs'!O$9,'Input| Escalations'!$H$23:$N$23,0))+'Input| Projects'!$AA765*INDEX('Input| Escalations'!$H$35:$N$35,MATCH('Calc| Project Costs'!O$9,'Input| Escalations'!$H$23:$N$23,0))+1</f>
        <v>1</v>
      </c>
      <c r="P765" s="192">
        <f>'Input| Projects'!$Y765*INDEX('Input| Escalations'!$H$33:$N$33,MATCH('Calc| Project Costs'!P$9,'Input| Escalations'!$H$23:$N$23,0))+'Input| Projects'!$Z765*INDEX('Input| Escalations'!$H$34:$N$34,MATCH('Calc| Project Costs'!P$9,'Input| Escalations'!$H$23:$N$23,0))+'Input| Projects'!$AA765*INDEX('Input| Escalations'!$H$35:$N$35,MATCH('Calc| Project Costs'!P$9,'Input| Escalations'!$H$23:$N$23,0))+1</f>
        <v>1</v>
      </c>
      <c r="Q765" s="192">
        <f>'Input| Projects'!$Y765*INDEX('Input| Escalations'!$H$33:$N$33,MATCH('Calc| Project Costs'!Q$9,'Input| Escalations'!$H$23:$N$23,0))+'Input| Projects'!$Z765*INDEX('Input| Escalations'!$H$34:$N$34,MATCH('Calc| Project Costs'!Q$9,'Input| Escalations'!$H$23:$N$23,0))+'Input| Projects'!$AA765*INDEX('Input| Escalations'!$H$35:$N$35,MATCH('Calc| Project Costs'!Q$9,'Input| Escalations'!$H$23:$N$23,0))+1</f>
        <v>1</v>
      </c>
      <c r="R765" s="192">
        <f>'Input| Projects'!$Y765*INDEX('Input| Escalations'!$H$33:$N$33,MATCH('Calc| Project Costs'!R$9,'Input| Escalations'!$H$23:$N$23,0))+'Input| Projects'!$Z765*INDEX('Input| Escalations'!$H$34:$N$34,MATCH('Calc| Project Costs'!R$9,'Input| Escalations'!$H$23:$N$23,0))+'Input| Projects'!$AA765*INDEX('Input| Escalations'!$H$35:$N$35,MATCH('Calc| Project Costs'!R$9,'Input| Escalations'!$H$23:$N$23,0))+1</f>
        <v>1</v>
      </c>
      <c r="S765" s="192">
        <f>'Input| Projects'!$Y765*INDEX('Input| Escalations'!$H$33:$N$33,MATCH('Calc| Project Costs'!S$9,'Input| Escalations'!$H$23:$N$23,0))+'Input| Projects'!$Z765*INDEX('Input| Escalations'!$H$34:$N$34,MATCH('Calc| Project Costs'!S$9,'Input| Escalations'!$H$23:$N$23,0))+'Input| Projects'!$AA765*INDEX('Input| Escalations'!$H$35:$N$35,MATCH('Calc| Project Costs'!S$9,'Input| Escalations'!$H$23:$N$23,0))+1</f>
        <v>1</v>
      </c>
      <c r="T765" s="192">
        <f>'Input| Projects'!$Y765*INDEX('Input| Escalations'!$H$33:$N$33,MATCH('Calc| Project Costs'!T$9,'Input| Escalations'!$H$23:$N$23,0))+'Input| Projects'!$Z765*INDEX('Input| Escalations'!$H$34:$N$34,MATCH('Calc| Project Costs'!T$9,'Input| Escalations'!$H$23:$N$23,0))+'Input| Projects'!$AA765*INDEX('Input| Escalations'!$H$35:$N$35,MATCH('Calc| Project Costs'!T$9,'Input| Escalations'!$H$23:$N$23,0))+1</f>
        <v>1</v>
      </c>
      <c r="U765" s="106"/>
      <c r="V765" s="186">
        <f t="shared" si="358"/>
        <v>0</v>
      </c>
      <c r="W765" s="186">
        <f t="shared" si="359"/>
        <v>0</v>
      </c>
      <c r="X765" s="186">
        <f t="shared" si="360"/>
        <v>0</v>
      </c>
      <c r="Y765" s="186">
        <f t="shared" si="336"/>
        <v>0</v>
      </c>
      <c r="Z765" s="186">
        <f t="shared" si="337"/>
        <v>0</v>
      </c>
      <c r="AA765" s="186">
        <f t="shared" si="338"/>
        <v>0</v>
      </c>
      <c r="AB765" s="186">
        <f t="shared" si="339"/>
        <v>0</v>
      </c>
      <c r="AC765" s="106"/>
      <c r="AD765" s="186">
        <f>'Input| Projects'!Q765*N765*'Input| Escalations'!$K$19</f>
        <v>0</v>
      </c>
      <c r="AE765" s="186">
        <f>'Input| Projects'!R765*O765*'Input| Escalations'!$K$19</f>
        <v>0</v>
      </c>
      <c r="AF765" s="186">
        <f>'Input| Projects'!S765*P765*'Input| Escalations'!$K$19</f>
        <v>0</v>
      </c>
      <c r="AG765" s="186">
        <f>'Input| Projects'!T765*Q765*'Input| Escalations'!$K$19</f>
        <v>0</v>
      </c>
      <c r="AH765" s="186">
        <f>'Input| Projects'!U765*R765*'Input| Escalations'!$K$19</f>
        <v>0</v>
      </c>
      <c r="AI765" s="186">
        <f>'Input| Projects'!V765*S765*'Input| Escalations'!$K$19</f>
        <v>0</v>
      </c>
      <c r="AJ765" s="186">
        <f>'Input| Projects'!W765*T765*'Input| Escalations'!$K$19</f>
        <v>0</v>
      </c>
      <c r="AK765" s="106"/>
      <c r="AL765" s="186" t="str">
        <f>IFERROR(IF('Input| Overheads'!$C$42="Direct costs",SUMPRODUCT(--('Input| Projects'!$AC765="Yes"),'Calc| Overheads Allocation'!C$8,'Calc| Project Costs'!V765),IF('Input| Overheads'!$C$42="Internal labour",SUMPRODUCT(--('Input| Projects'!$AC765="Yes"),'Calc| Overheads Allocation'!C$8,'Calc| Project Costs'!V765,'Input| Projects'!$Y765),IF('Input| Overheads'!$C$42="DNSP defined",SUMPRODUCT(--('Input| Projects'!$AC765="Yes"),'Calc| Overheads Allocation'!C$61,'Input| Projects'!$AF765),""))),"")</f>
        <v/>
      </c>
      <c r="AM765" s="186" t="str">
        <f>IFERROR(IF('Input| Overheads'!$C$42="Direct costs",SUMPRODUCT(--('Input| Projects'!$AC765="Yes"),'Calc| Overheads Allocation'!D$8,'Calc| Project Costs'!W765),IF('Input| Overheads'!$C$42="Internal labour",SUMPRODUCT(--('Input| Projects'!$AC765="Yes"),'Calc| Overheads Allocation'!D$8,'Calc| Project Costs'!W765,'Input| Projects'!$Y765),IF('Input| Overheads'!$C$42="DNSP defined",SUMPRODUCT(--('Input| Projects'!$AC765="Yes"),'Calc| Overheads Allocation'!D$61,'Input| Projects'!$AF765),""))),"")</f>
        <v/>
      </c>
      <c r="AN765" s="186" t="str">
        <f>IFERROR(IF('Input| Overheads'!$C$42="Direct costs",SUMPRODUCT(--('Input| Projects'!$AC765="Yes"),'Calc| Overheads Allocation'!E$8,'Calc| Project Costs'!X765),IF('Input| Overheads'!$C$42="Internal labour",SUMPRODUCT(--('Input| Projects'!$AC765="Yes"),'Calc| Overheads Allocation'!E$8,'Calc| Project Costs'!X765,'Input| Projects'!$Y765),IF('Input| Overheads'!$C$42="DNSP defined",SUMPRODUCT(--('Input| Projects'!$AC765="Yes"),'Calc| Overheads Allocation'!E$61,'Input| Projects'!$AF765),""))),"")</f>
        <v/>
      </c>
      <c r="AO765" s="186" t="str">
        <f>IFERROR(IF('Input| Overheads'!$C$42="Direct costs",SUMPRODUCT(--('Input| Projects'!$AC765="Yes"),'Calc| Overheads Allocation'!F$8,'Calc| Project Costs'!Y765),IF('Input| Overheads'!$C$42="Internal labour",SUMPRODUCT(--('Input| Projects'!$AC765="Yes"),'Calc| Overheads Allocation'!F$8,'Calc| Project Costs'!Y765,'Input| Projects'!$Y765),IF('Input| Overheads'!$C$42="DNSP defined",SUMPRODUCT(--('Input| Projects'!$AC765="Yes"),'Calc| Overheads Allocation'!F$61,'Input| Projects'!$AF765),""))),"")</f>
        <v/>
      </c>
      <c r="AP765" s="186" t="str">
        <f>IFERROR(IF('Input| Overheads'!$C$42="Direct costs",SUMPRODUCT(--('Input| Projects'!$AC765="Yes"),'Calc| Overheads Allocation'!G$8,'Calc| Project Costs'!Z765),IF('Input| Overheads'!$C$42="Internal labour",SUMPRODUCT(--('Input| Projects'!$AC765="Yes"),'Calc| Overheads Allocation'!G$8,'Calc| Project Costs'!Z765,'Input| Projects'!$Y765),IF('Input| Overheads'!$C$42="DNSP defined",SUMPRODUCT(--('Input| Projects'!$AC765="Yes"),'Calc| Overheads Allocation'!G$61,'Input| Projects'!$AF765),""))),"")</f>
        <v/>
      </c>
      <c r="AQ765" s="186" t="str">
        <f>IFERROR(IF('Input| Overheads'!$C$42="Direct costs",SUMPRODUCT(--('Input| Projects'!$AC765="Yes"),'Calc| Overheads Allocation'!H$8,'Calc| Project Costs'!AA765),IF('Input| Overheads'!$C$42="Internal labour",SUMPRODUCT(--('Input| Projects'!$AC765="Yes"),'Calc| Overheads Allocation'!H$8,'Calc| Project Costs'!AA765,'Input| Projects'!$Y765),IF('Input| Overheads'!$C$42="DNSP defined",SUMPRODUCT(--('Input| Projects'!$AC765="Yes"),'Calc| Overheads Allocation'!H$61,'Input| Projects'!$AF765),""))),"")</f>
        <v/>
      </c>
      <c r="AR765" s="186" t="str">
        <f>IFERROR(IF('Input| Overheads'!$C$42="Direct costs",SUMPRODUCT(--('Input| Projects'!$AC765="Yes"),'Calc| Overheads Allocation'!I$8,'Calc| Project Costs'!AB765),IF('Input| Overheads'!$C$42="Internal labour",SUMPRODUCT(--('Input| Projects'!$AC765="Yes"),'Calc| Overheads Allocation'!I$8,'Calc| Project Costs'!AB765,'Input| Projects'!$Y765),IF('Input| Overheads'!$C$42="DNSP defined",SUMPRODUCT(--('Input| Projects'!$AC765="Yes"),'Calc| Overheads Allocation'!I$61,'Input| Projects'!$AF765),""))),"")</f>
        <v/>
      </c>
      <c r="AS765" s="106"/>
      <c r="AT765" s="186" t="str">
        <f>IFERROR(IF('Input| Overheads'!$C$42="Direct costs",SUMPRODUCT(--('Input| Projects'!$AD765="Yes"),'Calc| Overheads Allocation'!C$9,'Calc| Project Costs'!V765),IF('Input| Overheads'!$C$42="Internal labour",SUMPRODUCT(--('Input| Projects'!$AD765="Yes"),'Calc| Overheads Allocation'!C$9,'Calc| Project Costs'!V765,'Input| Projects'!$Y765),IF('Input| Overheads'!$C$42="DNSP defined",SUMPRODUCT(--('Input| Projects'!$AD765="Yes"),'Calc| Overheads Allocation'!C$62,'Input| Projects'!$AG765),""))),"")</f>
        <v/>
      </c>
      <c r="AU765" s="186" t="str">
        <f>IFERROR(IF('Input| Overheads'!$C$42="Direct costs",SUMPRODUCT(--('Input| Projects'!$AD765="Yes"),'Calc| Overheads Allocation'!D$9,'Calc| Project Costs'!W765),IF('Input| Overheads'!$C$42="Internal labour",SUMPRODUCT(--('Input| Projects'!$AD765="Yes"),'Calc| Overheads Allocation'!D$9,'Calc| Project Costs'!W765,'Input| Projects'!$Y765),IF('Input| Overheads'!$C$42="DNSP defined",SUMPRODUCT(--('Input| Projects'!$AD765="Yes"),'Calc| Overheads Allocation'!D$62,'Input| Projects'!$AG765),""))),"")</f>
        <v/>
      </c>
      <c r="AV765" s="186" t="str">
        <f>IFERROR(IF('Input| Overheads'!$C$42="Direct costs",SUMPRODUCT(--('Input| Projects'!$AD765="Yes"),'Calc| Overheads Allocation'!E$9,'Calc| Project Costs'!X765),IF('Input| Overheads'!$C$42="Internal labour",SUMPRODUCT(--('Input| Projects'!$AD765="Yes"),'Calc| Overheads Allocation'!E$9,'Calc| Project Costs'!X765,'Input| Projects'!$Y765),IF('Input| Overheads'!$C$42="DNSP defined",SUMPRODUCT(--('Input| Projects'!$AD765="Yes"),'Calc| Overheads Allocation'!E$62,'Input| Projects'!$AG765),""))),"")</f>
        <v/>
      </c>
      <c r="AW765" s="186" t="str">
        <f>IFERROR(IF('Input| Overheads'!$C$42="Direct costs",SUMPRODUCT(--('Input| Projects'!$AD765="Yes"),'Calc| Overheads Allocation'!F$9,'Calc| Project Costs'!Y765),IF('Input| Overheads'!$C$42="Internal labour",SUMPRODUCT(--('Input| Projects'!$AD765="Yes"),'Calc| Overheads Allocation'!F$9,'Calc| Project Costs'!Y765,'Input| Projects'!$Y765),IF('Input| Overheads'!$C$42="DNSP defined",SUMPRODUCT(--('Input| Projects'!$AD765="Yes"),'Calc| Overheads Allocation'!F$62,'Input| Projects'!$AG765),""))),"")</f>
        <v/>
      </c>
      <c r="AX765" s="186" t="str">
        <f>IFERROR(IF('Input| Overheads'!$C$42="Direct costs",SUMPRODUCT(--('Input| Projects'!$AD765="Yes"),'Calc| Overheads Allocation'!G$9,'Calc| Project Costs'!Z765),IF('Input| Overheads'!$C$42="Internal labour",SUMPRODUCT(--('Input| Projects'!$AD765="Yes"),'Calc| Overheads Allocation'!G$9,'Calc| Project Costs'!Z765,'Input| Projects'!$Y765),IF('Input| Overheads'!$C$42="DNSP defined",SUMPRODUCT(--('Input| Projects'!$AD765="Yes"),'Calc| Overheads Allocation'!G$62,'Input| Projects'!$AG765),""))),"")</f>
        <v/>
      </c>
      <c r="AY765" s="186" t="str">
        <f>IFERROR(IF('Input| Overheads'!$C$42="Direct costs",SUMPRODUCT(--('Input| Projects'!$AD765="Yes"),'Calc| Overheads Allocation'!H$9,'Calc| Project Costs'!AA765),IF('Input| Overheads'!$C$42="Internal labour",SUMPRODUCT(--('Input| Projects'!$AD765="Yes"),'Calc| Overheads Allocation'!H$9,'Calc| Project Costs'!AA765,'Input| Projects'!$Y765),IF('Input| Overheads'!$C$42="DNSP defined",SUMPRODUCT(--('Input| Projects'!$AD765="Yes"),'Calc| Overheads Allocation'!H$62,'Input| Projects'!$AG765),""))),"")</f>
        <v/>
      </c>
      <c r="AZ765" s="186" t="str">
        <f>IFERROR(IF('Input| Overheads'!$C$42="Direct costs",SUMPRODUCT(--('Input| Projects'!$AD765="Yes"),'Calc| Overheads Allocation'!I$9,'Calc| Project Costs'!AB765),IF('Input| Overheads'!$C$42="Internal labour",SUMPRODUCT(--('Input| Projects'!$AD765="Yes"),'Calc| Overheads Allocation'!I$9,'Calc| Project Costs'!AB765,'Input| Projects'!$Y765),IF('Input| Overheads'!$C$42="DNSP defined",SUMPRODUCT(--('Input| Projects'!$AD765="Yes"),'Calc| Overheads Allocation'!I$62,'Input| Projects'!$AG765),""))),"")</f>
        <v/>
      </c>
      <c r="BA765" s="106"/>
      <c r="BB765" s="186">
        <f t="shared" si="361"/>
        <v>0</v>
      </c>
      <c r="BC765" s="186">
        <f t="shared" si="362"/>
        <v>0</v>
      </c>
      <c r="BD765" s="186">
        <f t="shared" si="363"/>
        <v>0</v>
      </c>
      <c r="BE765" s="186">
        <f t="shared" si="340"/>
        <v>0</v>
      </c>
      <c r="BF765" s="186">
        <f t="shared" si="341"/>
        <v>0</v>
      </c>
      <c r="BG765" s="186">
        <f t="shared" si="342"/>
        <v>0</v>
      </c>
      <c r="BH765" s="186">
        <f t="shared" si="343"/>
        <v>0</v>
      </c>
      <c r="BI765" s="97"/>
      <c r="BJ765" s="186" t="str">
        <f t="shared" si="344"/>
        <v/>
      </c>
      <c r="BK765" s="186" t="str">
        <f t="shared" si="345"/>
        <v/>
      </c>
      <c r="BL765" s="186" t="str">
        <f t="shared" si="346"/>
        <v/>
      </c>
      <c r="BM765" s="186" t="str">
        <f t="shared" si="347"/>
        <v/>
      </c>
      <c r="BN765" s="186" t="str">
        <f t="shared" si="348"/>
        <v/>
      </c>
      <c r="BO765" s="186" t="str">
        <f t="shared" si="349"/>
        <v/>
      </c>
      <c r="BP765" s="186" t="str">
        <f t="shared" si="350"/>
        <v/>
      </c>
      <c r="BQ765" s="97"/>
      <c r="BR765" s="186">
        <f t="shared" si="351"/>
        <v>0</v>
      </c>
      <c r="BS765" s="186">
        <f t="shared" si="352"/>
        <v>0</v>
      </c>
      <c r="BT765" s="222">
        <f t="shared" si="353"/>
        <v>0</v>
      </c>
      <c r="BU765" s="222">
        <f t="shared" si="354"/>
        <v>0</v>
      </c>
      <c r="BV765" s="222">
        <f t="shared" si="355"/>
        <v>0</v>
      </c>
      <c r="BW765" s="222">
        <f t="shared" si="356"/>
        <v>0</v>
      </c>
      <c r="BX765" s="222">
        <f t="shared" si="357"/>
        <v>0</v>
      </c>
      <c r="BY765" s="106"/>
      <c r="BZ765" s="197" t="str">
        <f>IF(SUMIF('Input| Projects'!$AS$8:$CP$8,"Dx",'Input| Projects'!$AS765:$CP765)=0,"",SUMIF('Input| Projects'!$AS$8:$CP$8,"Dx",'Input| Projects'!$AS765:$CP765))</f>
        <v/>
      </c>
      <c r="CA765" s="197" t="str">
        <f>IF(SUMIF('Input| Projects'!$AS$8:$CP$8,"Tx",'Input| Projects'!$AS765:$CP765)=0,"",SUMIF('Input| Projects'!$AS$8:$CP$8,"Tx",'Input| Projects'!$AS765:$CP765))</f>
        <v/>
      </c>
      <c r="CB765" s="150" t="str">
        <f t="shared" si="364"/>
        <v/>
      </c>
    </row>
    <row r="766" spans="2:80" x14ac:dyDescent="0.2">
      <c r="B766" s="201">
        <f>IFERROR('Input| Projects'!B766,"")</f>
        <v>757</v>
      </c>
      <c r="C766" s="42" t="str">
        <f>IFERROR(IF('Input| Projects'!C766="","",'Input| Projects'!C766),"")</f>
        <v/>
      </c>
      <c r="D766" s="42" t="str">
        <f>IFERROR(IF('Input| Projects'!D766="","",'Input| Projects'!D766),"")</f>
        <v/>
      </c>
      <c r="E766" s="104"/>
      <c r="F766" s="190">
        <f>IFERROR('Input| Projects'!I766*'Input| Escalations'!$K$19,"")</f>
        <v>0</v>
      </c>
      <c r="G766" s="190">
        <f>IFERROR('Input| Projects'!J766*'Input| Escalations'!$K$19,"")</f>
        <v>0</v>
      </c>
      <c r="H766" s="190">
        <f>IFERROR('Input| Projects'!K766*'Input| Escalations'!$K$19,"")</f>
        <v>0</v>
      </c>
      <c r="I766" s="190">
        <f>IFERROR('Input| Projects'!L766*'Input| Escalations'!$K$19,"")</f>
        <v>0</v>
      </c>
      <c r="J766" s="190">
        <f>IFERROR('Input| Projects'!M766*'Input| Escalations'!$K$19,"")</f>
        <v>0</v>
      </c>
      <c r="K766" s="190">
        <f>IFERROR('Input| Projects'!N766*'Input| Escalations'!$K$19,"")</f>
        <v>0</v>
      </c>
      <c r="L766" s="190">
        <f>IFERROR('Input| Projects'!O766*'Input| Escalations'!$K$19,"")</f>
        <v>0</v>
      </c>
      <c r="M766" s="150" t="str">
        <f>IF(ABS(SUM(F766:L766)-(SUM('Input| Projects'!I766:O766)*'Input| Escalations'!$K$19))&lt;0.0000001,"",1)</f>
        <v/>
      </c>
      <c r="N766" s="192">
        <f>'Input| Projects'!$Y766*INDEX('Input| Escalations'!$H$33:$N$33,MATCH('Calc| Project Costs'!N$9,'Input| Escalations'!$H$23:$N$23,0))+'Input| Projects'!$Z766*INDEX('Input| Escalations'!$H$34:$N$34,MATCH('Calc| Project Costs'!N$9,'Input| Escalations'!$H$23:$N$23,0))+'Input| Projects'!$AA766*INDEX('Input| Escalations'!$H$35:$N$35,MATCH('Calc| Project Costs'!N$9,'Input| Escalations'!$H$23:$N$23,0))+1</f>
        <v>1</v>
      </c>
      <c r="O766" s="192">
        <f>'Input| Projects'!$Y766*INDEX('Input| Escalations'!$H$33:$N$33,MATCH('Calc| Project Costs'!O$9,'Input| Escalations'!$H$23:$N$23,0))+'Input| Projects'!$Z766*INDEX('Input| Escalations'!$H$34:$N$34,MATCH('Calc| Project Costs'!O$9,'Input| Escalations'!$H$23:$N$23,0))+'Input| Projects'!$AA766*INDEX('Input| Escalations'!$H$35:$N$35,MATCH('Calc| Project Costs'!O$9,'Input| Escalations'!$H$23:$N$23,0))+1</f>
        <v>1</v>
      </c>
      <c r="P766" s="192">
        <f>'Input| Projects'!$Y766*INDEX('Input| Escalations'!$H$33:$N$33,MATCH('Calc| Project Costs'!P$9,'Input| Escalations'!$H$23:$N$23,0))+'Input| Projects'!$Z766*INDEX('Input| Escalations'!$H$34:$N$34,MATCH('Calc| Project Costs'!P$9,'Input| Escalations'!$H$23:$N$23,0))+'Input| Projects'!$AA766*INDEX('Input| Escalations'!$H$35:$N$35,MATCH('Calc| Project Costs'!P$9,'Input| Escalations'!$H$23:$N$23,0))+1</f>
        <v>1</v>
      </c>
      <c r="Q766" s="192">
        <f>'Input| Projects'!$Y766*INDEX('Input| Escalations'!$H$33:$N$33,MATCH('Calc| Project Costs'!Q$9,'Input| Escalations'!$H$23:$N$23,0))+'Input| Projects'!$Z766*INDEX('Input| Escalations'!$H$34:$N$34,MATCH('Calc| Project Costs'!Q$9,'Input| Escalations'!$H$23:$N$23,0))+'Input| Projects'!$AA766*INDEX('Input| Escalations'!$H$35:$N$35,MATCH('Calc| Project Costs'!Q$9,'Input| Escalations'!$H$23:$N$23,0))+1</f>
        <v>1</v>
      </c>
      <c r="R766" s="192">
        <f>'Input| Projects'!$Y766*INDEX('Input| Escalations'!$H$33:$N$33,MATCH('Calc| Project Costs'!R$9,'Input| Escalations'!$H$23:$N$23,0))+'Input| Projects'!$Z766*INDEX('Input| Escalations'!$H$34:$N$34,MATCH('Calc| Project Costs'!R$9,'Input| Escalations'!$H$23:$N$23,0))+'Input| Projects'!$AA766*INDEX('Input| Escalations'!$H$35:$N$35,MATCH('Calc| Project Costs'!R$9,'Input| Escalations'!$H$23:$N$23,0))+1</f>
        <v>1</v>
      </c>
      <c r="S766" s="192">
        <f>'Input| Projects'!$Y766*INDEX('Input| Escalations'!$H$33:$N$33,MATCH('Calc| Project Costs'!S$9,'Input| Escalations'!$H$23:$N$23,0))+'Input| Projects'!$Z766*INDEX('Input| Escalations'!$H$34:$N$34,MATCH('Calc| Project Costs'!S$9,'Input| Escalations'!$H$23:$N$23,0))+'Input| Projects'!$AA766*INDEX('Input| Escalations'!$H$35:$N$35,MATCH('Calc| Project Costs'!S$9,'Input| Escalations'!$H$23:$N$23,0))+1</f>
        <v>1</v>
      </c>
      <c r="T766" s="192">
        <f>'Input| Projects'!$Y766*INDEX('Input| Escalations'!$H$33:$N$33,MATCH('Calc| Project Costs'!T$9,'Input| Escalations'!$H$23:$N$23,0))+'Input| Projects'!$Z766*INDEX('Input| Escalations'!$H$34:$N$34,MATCH('Calc| Project Costs'!T$9,'Input| Escalations'!$H$23:$N$23,0))+'Input| Projects'!$AA766*INDEX('Input| Escalations'!$H$35:$N$35,MATCH('Calc| Project Costs'!T$9,'Input| Escalations'!$H$23:$N$23,0))+1</f>
        <v>1</v>
      </c>
      <c r="U766" s="106"/>
      <c r="V766" s="186">
        <f t="shared" si="358"/>
        <v>0</v>
      </c>
      <c r="W766" s="186">
        <f t="shared" si="359"/>
        <v>0</v>
      </c>
      <c r="X766" s="186">
        <f t="shared" si="360"/>
        <v>0</v>
      </c>
      <c r="Y766" s="186">
        <f t="shared" si="336"/>
        <v>0</v>
      </c>
      <c r="Z766" s="186">
        <f t="shared" si="337"/>
        <v>0</v>
      </c>
      <c r="AA766" s="186">
        <f t="shared" si="338"/>
        <v>0</v>
      </c>
      <c r="AB766" s="186">
        <f t="shared" si="339"/>
        <v>0</v>
      </c>
      <c r="AC766" s="106"/>
      <c r="AD766" s="186">
        <f>'Input| Projects'!Q766*N766*'Input| Escalations'!$K$19</f>
        <v>0</v>
      </c>
      <c r="AE766" s="186">
        <f>'Input| Projects'!R766*O766*'Input| Escalations'!$K$19</f>
        <v>0</v>
      </c>
      <c r="AF766" s="186">
        <f>'Input| Projects'!S766*P766*'Input| Escalations'!$K$19</f>
        <v>0</v>
      </c>
      <c r="AG766" s="186">
        <f>'Input| Projects'!T766*Q766*'Input| Escalations'!$K$19</f>
        <v>0</v>
      </c>
      <c r="AH766" s="186">
        <f>'Input| Projects'!U766*R766*'Input| Escalations'!$K$19</f>
        <v>0</v>
      </c>
      <c r="AI766" s="186">
        <f>'Input| Projects'!V766*S766*'Input| Escalations'!$K$19</f>
        <v>0</v>
      </c>
      <c r="AJ766" s="186">
        <f>'Input| Projects'!W766*T766*'Input| Escalations'!$K$19</f>
        <v>0</v>
      </c>
      <c r="AK766" s="106"/>
      <c r="AL766" s="186" t="str">
        <f>IFERROR(IF('Input| Overheads'!$C$42="Direct costs",SUMPRODUCT(--('Input| Projects'!$AC766="Yes"),'Calc| Overheads Allocation'!C$8,'Calc| Project Costs'!V766),IF('Input| Overheads'!$C$42="Internal labour",SUMPRODUCT(--('Input| Projects'!$AC766="Yes"),'Calc| Overheads Allocation'!C$8,'Calc| Project Costs'!V766,'Input| Projects'!$Y766),IF('Input| Overheads'!$C$42="DNSP defined",SUMPRODUCT(--('Input| Projects'!$AC766="Yes"),'Calc| Overheads Allocation'!C$61,'Input| Projects'!$AF766),""))),"")</f>
        <v/>
      </c>
      <c r="AM766" s="186" t="str">
        <f>IFERROR(IF('Input| Overheads'!$C$42="Direct costs",SUMPRODUCT(--('Input| Projects'!$AC766="Yes"),'Calc| Overheads Allocation'!D$8,'Calc| Project Costs'!W766),IF('Input| Overheads'!$C$42="Internal labour",SUMPRODUCT(--('Input| Projects'!$AC766="Yes"),'Calc| Overheads Allocation'!D$8,'Calc| Project Costs'!W766,'Input| Projects'!$Y766),IF('Input| Overheads'!$C$42="DNSP defined",SUMPRODUCT(--('Input| Projects'!$AC766="Yes"),'Calc| Overheads Allocation'!D$61,'Input| Projects'!$AF766),""))),"")</f>
        <v/>
      </c>
      <c r="AN766" s="186" t="str">
        <f>IFERROR(IF('Input| Overheads'!$C$42="Direct costs",SUMPRODUCT(--('Input| Projects'!$AC766="Yes"),'Calc| Overheads Allocation'!E$8,'Calc| Project Costs'!X766),IF('Input| Overheads'!$C$42="Internal labour",SUMPRODUCT(--('Input| Projects'!$AC766="Yes"),'Calc| Overheads Allocation'!E$8,'Calc| Project Costs'!X766,'Input| Projects'!$Y766),IF('Input| Overheads'!$C$42="DNSP defined",SUMPRODUCT(--('Input| Projects'!$AC766="Yes"),'Calc| Overheads Allocation'!E$61,'Input| Projects'!$AF766),""))),"")</f>
        <v/>
      </c>
      <c r="AO766" s="186" t="str">
        <f>IFERROR(IF('Input| Overheads'!$C$42="Direct costs",SUMPRODUCT(--('Input| Projects'!$AC766="Yes"),'Calc| Overheads Allocation'!F$8,'Calc| Project Costs'!Y766),IF('Input| Overheads'!$C$42="Internal labour",SUMPRODUCT(--('Input| Projects'!$AC766="Yes"),'Calc| Overheads Allocation'!F$8,'Calc| Project Costs'!Y766,'Input| Projects'!$Y766),IF('Input| Overheads'!$C$42="DNSP defined",SUMPRODUCT(--('Input| Projects'!$AC766="Yes"),'Calc| Overheads Allocation'!F$61,'Input| Projects'!$AF766),""))),"")</f>
        <v/>
      </c>
      <c r="AP766" s="186" t="str">
        <f>IFERROR(IF('Input| Overheads'!$C$42="Direct costs",SUMPRODUCT(--('Input| Projects'!$AC766="Yes"),'Calc| Overheads Allocation'!G$8,'Calc| Project Costs'!Z766),IF('Input| Overheads'!$C$42="Internal labour",SUMPRODUCT(--('Input| Projects'!$AC766="Yes"),'Calc| Overheads Allocation'!G$8,'Calc| Project Costs'!Z766,'Input| Projects'!$Y766),IF('Input| Overheads'!$C$42="DNSP defined",SUMPRODUCT(--('Input| Projects'!$AC766="Yes"),'Calc| Overheads Allocation'!G$61,'Input| Projects'!$AF766),""))),"")</f>
        <v/>
      </c>
      <c r="AQ766" s="186" t="str">
        <f>IFERROR(IF('Input| Overheads'!$C$42="Direct costs",SUMPRODUCT(--('Input| Projects'!$AC766="Yes"),'Calc| Overheads Allocation'!H$8,'Calc| Project Costs'!AA766),IF('Input| Overheads'!$C$42="Internal labour",SUMPRODUCT(--('Input| Projects'!$AC766="Yes"),'Calc| Overheads Allocation'!H$8,'Calc| Project Costs'!AA766,'Input| Projects'!$Y766),IF('Input| Overheads'!$C$42="DNSP defined",SUMPRODUCT(--('Input| Projects'!$AC766="Yes"),'Calc| Overheads Allocation'!H$61,'Input| Projects'!$AF766),""))),"")</f>
        <v/>
      </c>
      <c r="AR766" s="186" t="str">
        <f>IFERROR(IF('Input| Overheads'!$C$42="Direct costs",SUMPRODUCT(--('Input| Projects'!$AC766="Yes"),'Calc| Overheads Allocation'!I$8,'Calc| Project Costs'!AB766),IF('Input| Overheads'!$C$42="Internal labour",SUMPRODUCT(--('Input| Projects'!$AC766="Yes"),'Calc| Overheads Allocation'!I$8,'Calc| Project Costs'!AB766,'Input| Projects'!$Y766),IF('Input| Overheads'!$C$42="DNSP defined",SUMPRODUCT(--('Input| Projects'!$AC766="Yes"),'Calc| Overheads Allocation'!I$61,'Input| Projects'!$AF766),""))),"")</f>
        <v/>
      </c>
      <c r="AS766" s="106"/>
      <c r="AT766" s="186" t="str">
        <f>IFERROR(IF('Input| Overheads'!$C$42="Direct costs",SUMPRODUCT(--('Input| Projects'!$AD766="Yes"),'Calc| Overheads Allocation'!C$9,'Calc| Project Costs'!V766),IF('Input| Overheads'!$C$42="Internal labour",SUMPRODUCT(--('Input| Projects'!$AD766="Yes"),'Calc| Overheads Allocation'!C$9,'Calc| Project Costs'!V766,'Input| Projects'!$Y766),IF('Input| Overheads'!$C$42="DNSP defined",SUMPRODUCT(--('Input| Projects'!$AD766="Yes"),'Calc| Overheads Allocation'!C$62,'Input| Projects'!$AG766),""))),"")</f>
        <v/>
      </c>
      <c r="AU766" s="186" t="str">
        <f>IFERROR(IF('Input| Overheads'!$C$42="Direct costs",SUMPRODUCT(--('Input| Projects'!$AD766="Yes"),'Calc| Overheads Allocation'!D$9,'Calc| Project Costs'!W766),IF('Input| Overheads'!$C$42="Internal labour",SUMPRODUCT(--('Input| Projects'!$AD766="Yes"),'Calc| Overheads Allocation'!D$9,'Calc| Project Costs'!W766,'Input| Projects'!$Y766),IF('Input| Overheads'!$C$42="DNSP defined",SUMPRODUCT(--('Input| Projects'!$AD766="Yes"),'Calc| Overheads Allocation'!D$62,'Input| Projects'!$AG766),""))),"")</f>
        <v/>
      </c>
      <c r="AV766" s="186" t="str">
        <f>IFERROR(IF('Input| Overheads'!$C$42="Direct costs",SUMPRODUCT(--('Input| Projects'!$AD766="Yes"),'Calc| Overheads Allocation'!E$9,'Calc| Project Costs'!X766),IF('Input| Overheads'!$C$42="Internal labour",SUMPRODUCT(--('Input| Projects'!$AD766="Yes"),'Calc| Overheads Allocation'!E$9,'Calc| Project Costs'!X766,'Input| Projects'!$Y766),IF('Input| Overheads'!$C$42="DNSP defined",SUMPRODUCT(--('Input| Projects'!$AD766="Yes"),'Calc| Overheads Allocation'!E$62,'Input| Projects'!$AG766),""))),"")</f>
        <v/>
      </c>
      <c r="AW766" s="186" t="str">
        <f>IFERROR(IF('Input| Overheads'!$C$42="Direct costs",SUMPRODUCT(--('Input| Projects'!$AD766="Yes"),'Calc| Overheads Allocation'!F$9,'Calc| Project Costs'!Y766),IF('Input| Overheads'!$C$42="Internal labour",SUMPRODUCT(--('Input| Projects'!$AD766="Yes"),'Calc| Overheads Allocation'!F$9,'Calc| Project Costs'!Y766,'Input| Projects'!$Y766),IF('Input| Overheads'!$C$42="DNSP defined",SUMPRODUCT(--('Input| Projects'!$AD766="Yes"),'Calc| Overheads Allocation'!F$62,'Input| Projects'!$AG766),""))),"")</f>
        <v/>
      </c>
      <c r="AX766" s="186" t="str">
        <f>IFERROR(IF('Input| Overheads'!$C$42="Direct costs",SUMPRODUCT(--('Input| Projects'!$AD766="Yes"),'Calc| Overheads Allocation'!G$9,'Calc| Project Costs'!Z766),IF('Input| Overheads'!$C$42="Internal labour",SUMPRODUCT(--('Input| Projects'!$AD766="Yes"),'Calc| Overheads Allocation'!G$9,'Calc| Project Costs'!Z766,'Input| Projects'!$Y766),IF('Input| Overheads'!$C$42="DNSP defined",SUMPRODUCT(--('Input| Projects'!$AD766="Yes"),'Calc| Overheads Allocation'!G$62,'Input| Projects'!$AG766),""))),"")</f>
        <v/>
      </c>
      <c r="AY766" s="186" t="str">
        <f>IFERROR(IF('Input| Overheads'!$C$42="Direct costs",SUMPRODUCT(--('Input| Projects'!$AD766="Yes"),'Calc| Overheads Allocation'!H$9,'Calc| Project Costs'!AA766),IF('Input| Overheads'!$C$42="Internal labour",SUMPRODUCT(--('Input| Projects'!$AD766="Yes"),'Calc| Overheads Allocation'!H$9,'Calc| Project Costs'!AA766,'Input| Projects'!$Y766),IF('Input| Overheads'!$C$42="DNSP defined",SUMPRODUCT(--('Input| Projects'!$AD766="Yes"),'Calc| Overheads Allocation'!H$62,'Input| Projects'!$AG766),""))),"")</f>
        <v/>
      </c>
      <c r="AZ766" s="186" t="str">
        <f>IFERROR(IF('Input| Overheads'!$C$42="Direct costs",SUMPRODUCT(--('Input| Projects'!$AD766="Yes"),'Calc| Overheads Allocation'!I$9,'Calc| Project Costs'!AB766),IF('Input| Overheads'!$C$42="Internal labour",SUMPRODUCT(--('Input| Projects'!$AD766="Yes"),'Calc| Overheads Allocation'!I$9,'Calc| Project Costs'!AB766,'Input| Projects'!$Y766),IF('Input| Overheads'!$C$42="DNSP defined",SUMPRODUCT(--('Input| Projects'!$AD766="Yes"),'Calc| Overheads Allocation'!I$62,'Input| Projects'!$AG766),""))),"")</f>
        <v/>
      </c>
      <c r="BA766" s="106"/>
      <c r="BB766" s="186">
        <f t="shared" si="361"/>
        <v>0</v>
      </c>
      <c r="BC766" s="186">
        <f t="shared" si="362"/>
        <v>0</v>
      </c>
      <c r="BD766" s="186">
        <f t="shared" si="363"/>
        <v>0</v>
      </c>
      <c r="BE766" s="186">
        <f t="shared" si="340"/>
        <v>0</v>
      </c>
      <c r="BF766" s="186">
        <f t="shared" si="341"/>
        <v>0</v>
      </c>
      <c r="BG766" s="186">
        <f t="shared" si="342"/>
        <v>0</v>
      </c>
      <c r="BH766" s="186">
        <f t="shared" si="343"/>
        <v>0</v>
      </c>
      <c r="BI766" s="97"/>
      <c r="BJ766" s="186" t="str">
        <f t="shared" si="344"/>
        <v/>
      </c>
      <c r="BK766" s="186" t="str">
        <f t="shared" si="345"/>
        <v/>
      </c>
      <c r="BL766" s="186" t="str">
        <f t="shared" si="346"/>
        <v/>
      </c>
      <c r="BM766" s="186" t="str">
        <f t="shared" si="347"/>
        <v/>
      </c>
      <c r="BN766" s="186" t="str">
        <f t="shared" si="348"/>
        <v/>
      </c>
      <c r="BO766" s="186" t="str">
        <f t="shared" si="349"/>
        <v/>
      </c>
      <c r="BP766" s="186" t="str">
        <f t="shared" si="350"/>
        <v/>
      </c>
      <c r="BQ766" s="97"/>
      <c r="BR766" s="186">
        <f t="shared" si="351"/>
        <v>0</v>
      </c>
      <c r="BS766" s="186">
        <f t="shared" si="352"/>
        <v>0</v>
      </c>
      <c r="BT766" s="222">
        <f t="shared" si="353"/>
        <v>0</v>
      </c>
      <c r="BU766" s="222">
        <f t="shared" si="354"/>
        <v>0</v>
      </c>
      <c r="BV766" s="222">
        <f t="shared" si="355"/>
        <v>0</v>
      </c>
      <c r="BW766" s="222">
        <f t="shared" si="356"/>
        <v>0</v>
      </c>
      <c r="BX766" s="222">
        <f t="shared" si="357"/>
        <v>0</v>
      </c>
      <c r="BY766" s="106"/>
      <c r="BZ766" s="197" t="str">
        <f>IF(SUMIF('Input| Projects'!$AS$8:$CP$8,"Dx",'Input| Projects'!$AS766:$CP766)=0,"",SUMIF('Input| Projects'!$AS$8:$CP$8,"Dx",'Input| Projects'!$AS766:$CP766))</f>
        <v/>
      </c>
      <c r="CA766" s="197" t="str">
        <f>IF(SUMIF('Input| Projects'!$AS$8:$CP$8,"Tx",'Input| Projects'!$AS766:$CP766)=0,"",SUMIF('Input| Projects'!$AS$8:$CP$8,"Tx",'Input| Projects'!$AS766:$CP766))</f>
        <v/>
      </c>
      <c r="CB766" s="150" t="str">
        <f t="shared" si="364"/>
        <v/>
      </c>
    </row>
    <row r="767" spans="2:80" x14ac:dyDescent="0.2">
      <c r="B767" s="201">
        <f>IFERROR('Input| Projects'!B767,"")</f>
        <v>758</v>
      </c>
      <c r="C767" s="42" t="str">
        <f>IFERROR(IF('Input| Projects'!C767="","",'Input| Projects'!C767),"")</f>
        <v/>
      </c>
      <c r="D767" s="42" t="str">
        <f>IFERROR(IF('Input| Projects'!D767="","",'Input| Projects'!D767),"")</f>
        <v/>
      </c>
      <c r="E767" s="104"/>
      <c r="F767" s="190">
        <f>IFERROR('Input| Projects'!I767*'Input| Escalations'!$K$19,"")</f>
        <v>0</v>
      </c>
      <c r="G767" s="190">
        <f>IFERROR('Input| Projects'!J767*'Input| Escalations'!$K$19,"")</f>
        <v>0</v>
      </c>
      <c r="H767" s="190">
        <f>IFERROR('Input| Projects'!K767*'Input| Escalations'!$K$19,"")</f>
        <v>0</v>
      </c>
      <c r="I767" s="190">
        <f>IFERROR('Input| Projects'!L767*'Input| Escalations'!$K$19,"")</f>
        <v>0</v>
      </c>
      <c r="J767" s="190">
        <f>IFERROR('Input| Projects'!M767*'Input| Escalations'!$K$19,"")</f>
        <v>0</v>
      </c>
      <c r="K767" s="190">
        <f>IFERROR('Input| Projects'!N767*'Input| Escalations'!$K$19,"")</f>
        <v>0</v>
      </c>
      <c r="L767" s="190">
        <f>IFERROR('Input| Projects'!O767*'Input| Escalations'!$K$19,"")</f>
        <v>0</v>
      </c>
      <c r="M767" s="150" t="str">
        <f>IF(ABS(SUM(F767:L767)-(SUM('Input| Projects'!I767:O767)*'Input| Escalations'!$K$19))&lt;0.0000001,"",1)</f>
        <v/>
      </c>
      <c r="N767" s="192">
        <f>'Input| Projects'!$Y767*INDEX('Input| Escalations'!$H$33:$N$33,MATCH('Calc| Project Costs'!N$9,'Input| Escalations'!$H$23:$N$23,0))+'Input| Projects'!$Z767*INDEX('Input| Escalations'!$H$34:$N$34,MATCH('Calc| Project Costs'!N$9,'Input| Escalations'!$H$23:$N$23,0))+'Input| Projects'!$AA767*INDEX('Input| Escalations'!$H$35:$N$35,MATCH('Calc| Project Costs'!N$9,'Input| Escalations'!$H$23:$N$23,0))+1</f>
        <v>1</v>
      </c>
      <c r="O767" s="192">
        <f>'Input| Projects'!$Y767*INDEX('Input| Escalations'!$H$33:$N$33,MATCH('Calc| Project Costs'!O$9,'Input| Escalations'!$H$23:$N$23,0))+'Input| Projects'!$Z767*INDEX('Input| Escalations'!$H$34:$N$34,MATCH('Calc| Project Costs'!O$9,'Input| Escalations'!$H$23:$N$23,0))+'Input| Projects'!$AA767*INDEX('Input| Escalations'!$H$35:$N$35,MATCH('Calc| Project Costs'!O$9,'Input| Escalations'!$H$23:$N$23,0))+1</f>
        <v>1</v>
      </c>
      <c r="P767" s="192">
        <f>'Input| Projects'!$Y767*INDEX('Input| Escalations'!$H$33:$N$33,MATCH('Calc| Project Costs'!P$9,'Input| Escalations'!$H$23:$N$23,0))+'Input| Projects'!$Z767*INDEX('Input| Escalations'!$H$34:$N$34,MATCH('Calc| Project Costs'!P$9,'Input| Escalations'!$H$23:$N$23,0))+'Input| Projects'!$AA767*INDEX('Input| Escalations'!$H$35:$N$35,MATCH('Calc| Project Costs'!P$9,'Input| Escalations'!$H$23:$N$23,0))+1</f>
        <v>1</v>
      </c>
      <c r="Q767" s="192">
        <f>'Input| Projects'!$Y767*INDEX('Input| Escalations'!$H$33:$N$33,MATCH('Calc| Project Costs'!Q$9,'Input| Escalations'!$H$23:$N$23,0))+'Input| Projects'!$Z767*INDEX('Input| Escalations'!$H$34:$N$34,MATCH('Calc| Project Costs'!Q$9,'Input| Escalations'!$H$23:$N$23,0))+'Input| Projects'!$AA767*INDEX('Input| Escalations'!$H$35:$N$35,MATCH('Calc| Project Costs'!Q$9,'Input| Escalations'!$H$23:$N$23,0))+1</f>
        <v>1</v>
      </c>
      <c r="R767" s="192">
        <f>'Input| Projects'!$Y767*INDEX('Input| Escalations'!$H$33:$N$33,MATCH('Calc| Project Costs'!R$9,'Input| Escalations'!$H$23:$N$23,0))+'Input| Projects'!$Z767*INDEX('Input| Escalations'!$H$34:$N$34,MATCH('Calc| Project Costs'!R$9,'Input| Escalations'!$H$23:$N$23,0))+'Input| Projects'!$AA767*INDEX('Input| Escalations'!$H$35:$N$35,MATCH('Calc| Project Costs'!R$9,'Input| Escalations'!$H$23:$N$23,0))+1</f>
        <v>1</v>
      </c>
      <c r="S767" s="192">
        <f>'Input| Projects'!$Y767*INDEX('Input| Escalations'!$H$33:$N$33,MATCH('Calc| Project Costs'!S$9,'Input| Escalations'!$H$23:$N$23,0))+'Input| Projects'!$Z767*INDEX('Input| Escalations'!$H$34:$N$34,MATCH('Calc| Project Costs'!S$9,'Input| Escalations'!$H$23:$N$23,0))+'Input| Projects'!$AA767*INDEX('Input| Escalations'!$H$35:$N$35,MATCH('Calc| Project Costs'!S$9,'Input| Escalations'!$H$23:$N$23,0))+1</f>
        <v>1</v>
      </c>
      <c r="T767" s="192">
        <f>'Input| Projects'!$Y767*INDEX('Input| Escalations'!$H$33:$N$33,MATCH('Calc| Project Costs'!T$9,'Input| Escalations'!$H$23:$N$23,0))+'Input| Projects'!$Z767*INDEX('Input| Escalations'!$H$34:$N$34,MATCH('Calc| Project Costs'!T$9,'Input| Escalations'!$H$23:$N$23,0))+'Input| Projects'!$AA767*INDEX('Input| Escalations'!$H$35:$N$35,MATCH('Calc| Project Costs'!T$9,'Input| Escalations'!$H$23:$N$23,0))+1</f>
        <v>1</v>
      </c>
      <c r="U767" s="106"/>
      <c r="V767" s="186">
        <f t="shared" si="358"/>
        <v>0</v>
      </c>
      <c r="W767" s="186">
        <f t="shared" si="359"/>
        <v>0</v>
      </c>
      <c r="X767" s="186">
        <f t="shared" si="360"/>
        <v>0</v>
      </c>
      <c r="Y767" s="186">
        <f t="shared" si="336"/>
        <v>0</v>
      </c>
      <c r="Z767" s="186">
        <f t="shared" si="337"/>
        <v>0</v>
      </c>
      <c r="AA767" s="186">
        <f t="shared" si="338"/>
        <v>0</v>
      </c>
      <c r="AB767" s="186">
        <f t="shared" si="339"/>
        <v>0</v>
      </c>
      <c r="AC767" s="106"/>
      <c r="AD767" s="186">
        <f>'Input| Projects'!Q767*N767*'Input| Escalations'!$K$19</f>
        <v>0</v>
      </c>
      <c r="AE767" s="186">
        <f>'Input| Projects'!R767*O767*'Input| Escalations'!$K$19</f>
        <v>0</v>
      </c>
      <c r="AF767" s="186">
        <f>'Input| Projects'!S767*P767*'Input| Escalations'!$K$19</f>
        <v>0</v>
      </c>
      <c r="AG767" s="186">
        <f>'Input| Projects'!T767*Q767*'Input| Escalations'!$K$19</f>
        <v>0</v>
      </c>
      <c r="AH767" s="186">
        <f>'Input| Projects'!U767*R767*'Input| Escalations'!$K$19</f>
        <v>0</v>
      </c>
      <c r="AI767" s="186">
        <f>'Input| Projects'!V767*S767*'Input| Escalations'!$K$19</f>
        <v>0</v>
      </c>
      <c r="AJ767" s="186">
        <f>'Input| Projects'!W767*T767*'Input| Escalations'!$K$19</f>
        <v>0</v>
      </c>
      <c r="AK767" s="106"/>
      <c r="AL767" s="186" t="str">
        <f>IFERROR(IF('Input| Overheads'!$C$42="Direct costs",SUMPRODUCT(--('Input| Projects'!$AC767="Yes"),'Calc| Overheads Allocation'!C$8,'Calc| Project Costs'!V767),IF('Input| Overheads'!$C$42="Internal labour",SUMPRODUCT(--('Input| Projects'!$AC767="Yes"),'Calc| Overheads Allocation'!C$8,'Calc| Project Costs'!V767,'Input| Projects'!$Y767),IF('Input| Overheads'!$C$42="DNSP defined",SUMPRODUCT(--('Input| Projects'!$AC767="Yes"),'Calc| Overheads Allocation'!C$61,'Input| Projects'!$AF767),""))),"")</f>
        <v/>
      </c>
      <c r="AM767" s="186" t="str">
        <f>IFERROR(IF('Input| Overheads'!$C$42="Direct costs",SUMPRODUCT(--('Input| Projects'!$AC767="Yes"),'Calc| Overheads Allocation'!D$8,'Calc| Project Costs'!W767),IF('Input| Overheads'!$C$42="Internal labour",SUMPRODUCT(--('Input| Projects'!$AC767="Yes"),'Calc| Overheads Allocation'!D$8,'Calc| Project Costs'!W767,'Input| Projects'!$Y767),IF('Input| Overheads'!$C$42="DNSP defined",SUMPRODUCT(--('Input| Projects'!$AC767="Yes"),'Calc| Overheads Allocation'!D$61,'Input| Projects'!$AF767),""))),"")</f>
        <v/>
      </c>
      <c r="AN767" s="186" t="str">
        <f>IFERROR(IF('Input| Overheads'!$C$42="Direct costs",SUMPRODUCT(--('Input| Projects'!$AC767="Yes"),'Calc| Overheads Allocation'!E$8,'Calc| Project Costs'!X767),IF('Input| Overheads'!$C$42="Internal labour",SUMPRODUCT(--('Input| Projects'!$AC767="Yes"),'Calc| Overheads Allocation'!E$8,'Calc| Project Costs'!X767,'Input| Projects'!$Y767),IF('Input| Overheads'!$C$42="DNSP defined",SUMPRODUCT(--('Input| Projects'!$AC767="Yes"),'Calc| Overheads Allocation'!E$61,'Input| Projects'!$AF767),""))),"")</f>
        <v/>
      </c>
      <c r="AO767" s="186" t="str">
        <f>IFERROR(IF('Input| Overheads'!$C$42="Direct costs",SUMPRODUCT(--('Input| Projects'!$AC767="Yes"),'Calc| Overheads Allocation'!F$8,'Calc| Project Costs'!Y767),IF('Input| Overheads'!$C$42="Internal labour",SUMPRODUCT(--('Input| Projects'!$AC767="Yes"),'Calc| Overheads Allocation'!F$8,'Calc| Project Costs'!Y767,'Input| Projects'!$Y767),IF('Input| Overheads'!$C$42="DNSP defined",SUMPRODUCT(--('Input| Projects'!$AC767="Yes"),'Calc| Overheads Allocation'!F$61,'Input| Projects'!$AF767),""))),"")</f>
        <v/>
      </c>
      <c r="AP767" s="186" t="str">
        <f>IFERROR(IF('Input| Overheads'!$C$42="Direct costs",SUMPRODUCT(--('Input| Projects'!$AC767="Yes"),'Calc| Overheads Allocation'!G$8,'Calc| Project Costs'!Z767),IF('Input| Overheads'!$C$42="Internal labour",SUMPRODUCT(--('Input| Projects'!$AC767="Yes"),'Calc| Overheads Allocation'!G$8,'Calc| Project Costs'!Z767,'Input| Projects'!$Y767),IF('Input| Overheads'!$C$42="DNSP defined",SUMPRODUCT(--('Input| Projects'!$AC767="Yes"),'Calc| Overheads Allocation'!G$61,'Input| Projects'!$AF767),""))),"")</f>
        <v/>
      </c>
      <c r="AQ767" s="186" t="str">
        <f>IFERROR(IF('Input| Overheads'!$C$42="Direct costs",SUMPRODUCT(--('Input| Projects'!$AC767="Yes"),'Calc| Overheads Allocation'!H$8,'Calc| Project Costs'!AA767),IF('Input| Overheads'!$C$42="Internal labour",SUMPRODUCT(--('Input| Projects'!$AC767="Yes"),'Calc| Overheads Allocation'!H$8,'Calc| Project Costs'!AA767,'Input| Projects'!$Y767),IF('Input| Overheads'!$C$42="DNSP defined",SUMPRODUCT(--('Input| Projects'!$AC767="Yes"),'Calc| Overheads Allocation'!H$61,'Input| Projects'!$AF767),""))),"")</f>
        <v/>
      </c>
      <c r="AR767" s="186" t="str">
        <f>IFERROR(IF('Input| Overheads'!$C$42="Direct costs",SUMPRODUCT(--('Input| Projects'!$AC767="Yes"),'Calc| Overheads Allocation'!I$8,'Calc| Project Costs'!AB767),IF('Input| Overheads'!$C$42="Internal labour",SUMPRODUCT(--('Input| Projects'!$AC767="Yes"),'Calc| Overheads Allocation'!I$8,'Calc| Project Costs'!AB767,'Input| Projects'!$Y767),IF('Input| Overheads'!$C$42="DNSP defined",SUMPRODUCT(--('Input| Projects'!$AC767="Yes"),'Calc| Overheads Allocation'!I$61,'Input| Projects'!$AF767),""))),"")</f>
        <v/>
      </c>
      <c r="AS767" s="106"/>
      <c r="AT767" s="186" t="str">
        <f>IFERROR(IF('Input| Overheads'!$C$42="Direct costs",SUMPRODUCT(--('Input| Projects'!$AD767="Yes"),'Calc| Overheads Allocation'!C$9,'Calc| Project Costs'!V767),IF('Input| Overheads'!$C$42="Internal labour",SUMPRODUCT(--('Input| Projects'!$AD767="Yes"),'Calc| Overheads Allocation'!C$9,'Calc| Project Costs'!V767,'Input| Projects'!$Y767),IF('Input| Overheads'!$C$42="DNSP defined",SUMPRODUCT(--('Input| Projects'!$AD767="Yes"),'Calc| Overheads Allocation'!C$62,'Input| Projects'!$AG767),""))),"")</f>
        <v/>
      </c>
      <c r="AU767" s="186" t="str">
        <f>IFERROR(IF('Input| Overheads'!$C$42="Direct costs",SUMPRODUCT(--('Input| Projects'!$AD767="Yes"),'Calc| Overheads Allocation'!D$9,'Calc| Project Costs'!W767),IF('Input| Overheads'!$C$42="Internal labour",SUMPRODUCT(--('Input| Projects'!$AD767="Yes"),'Calc| Overheads Allocation'!D$9,'Calc| Project Costs'!W767,'Input| Projects'!$Y767),IF('Input| Overheads'!$C$42="DNSP defined",SUMPRODUCT(--('Input| Projects'!$AD767="Yes"),'Calc| Overheads Allocation'!D$62,'Input| Projects'!$AG767),""))),"")</f>
        <v/>
      </c>
      <c r="AV767" s="186" t="str">
        <f>IFERROR(IF('Input| Overheads'!$C$42="Direct costs",SUMPRODUCT(--('Input| Projects'!$AD767="Yes"),'Calc| Overheads Allocation'!E$9,'Calc| Project Costs'!X767),IF('Input| Overheads'!$C$42="Internal labour",SUMPRODUCT(--('Input| Projects'!$AD767="Yes"),'Calc| Overheads Allocation'!E$9,'Calc| Project Costs'!X767,'Input| Projects'!$Y767),IF('Input| Overheads'!$C$42="DNSP defined",SUMPRODUCT(--('Input| Projects'!$AD767="Yes"),'Calc| Overheads Allocation'!E$62,'Input| Projects'!$AG767),""))),"")</f>
        <v/>
      </c>
      <c r="AW767" s="186" t="str">
        <f>IFERROR(IF('Input| Overheads'!$C$42="Direct costs",SUMPRODUCT(--('Input| Projects'!$AD767="Yes"),'Calc| Overheads Allocation'!F$9,'Calc| Project Costs'!Y767),IF('Input| Overheads'!$C$42="Internal labour",SUMPRODUCT(--('Input| Projects'!$AD767="Yes"),'Calc| Overheads Allocation'!F$9,'Calc| Project Costs'!Y767,'Input| Projects'!$Y767),IF('Input| Overheads'!$C$42="DNSP defined",SUMPRODUCT(--('Input| Projects'!$AD767="Yes"),'Calc| Overheads Allocation'!F$62,'Input| Projects'!$AG767),""))),"")</f>
        <v/>
      </c>
      <c r="AX767" s="186" t="str">
        <f>IFERROR(IF('Input| Overheads'!$C$42="Direct costs",SUMPRODUCT(--('Input| Projects'!$AD767="Yes"),'Calc| Overheads Allocation'!G$9,'Calc| Project Costs'!Z767),IF('Input| Overheads'!$C$42="Internal labour",SUMPRODUCT(--('Input| Projects'!$AD767="Yes"),'Calc| Overheads Allocation'!G$9,'Calc| Project Costs'!Z767,'Input| Projects'!$Y767),IF('Input| Overheads'!$C$42="DNSP defined",SUMPRODUCT(--('Input| Projects'!$AD767="Yes"),'Calc| Overheads Allocation'!G$62,'Input| Projects'!$AG767),""))),"")</f>
        <v/>
      </c>
      <c r="AY767" s="186" t="str">
        <f>IFERROR(IF('Input| Overheads'!$C$42="Direct costs",SUMPRODUCT(--('Input| Projects'!$AD767="Yes"),'Calc| Overheads Allocation'!H$9,'Calc| Project Costs'!AA767),IF('Input| Overheads'!$C$42="Internal labour",SUMPRODUCT(--('Input| Projects'!$AD767="Yes"),'Calc| Overheads Allocation'!H$9,'Calc| Project Costs'!AA767,'Input| Projects'!$Y767),IF('Input| Overheads'!$C$42="DNSP defined",SUMPRODUCT(--('Input| Projects'!$AD767="Yes"),'Calc| Overheads Allocation'!H$62,'Input| Projects'!$AG767),""))),"")</f>
        <v/>
      </c>
      <c r="AZ767" s="186" t="str">
        <f>IFERROR(IF('Input| Overheads'!$C$42="Direct costs",SUMPRODUCT(--('Input| Projects'!$AD767="Yes"),'Calc| Overheads Allocation'!I$9,'Calc| Project Costs'!AB767),IF('Input| Overheads'!$C$42="Internal labour",SUMPRODUCT(--('Input| Projects'!$AD767="Yes"),'Calc| Overheads Allocation'!I$9,'Calc| Project Costs'!AB767,'Input| Projects'!$Y767),IF('Input| Overheads'!$C$42="DNSP defined",SUMPRODUCT(--('Input| Projects'!$AD767="Yes"),'Calc| Overheads Allocation'!I$62,'Input| Projects'!$AG767),""))),"")</f>
        <v/>
      </c>
      <c r="BA767" s="106"/>
      <c r="BB767" s="186">
        <f t="shared" si="361"/>
        <v>0</v>
      </c>
      <c r="BC767" s="186">
        <f t="shared" si="362"/>
        <v>0</v>
      </c>
      <c r="BD767" s="186">
        <f t="shared" si="363"/>
        <v>0</v>
      </c>
      <c r="BE767" s="186">
        <f t="shared" si="340"/>
        <v>0</v>
      </c>
      <c r="BF767" s="186">
        <f t="shared" si="341"/>
        <v>0</v>
      </c>
      <c r="BG767" s="186">
        <f t="shared" si="342"/>
        <v>0</v>
      </c>
      <c r="BH767" s="186">
        <f t="shared" si="343"/>
        <v>0</v>
      </c>
      <c r="BI767" s="97"/>
      <c r="BJ767" s="186" t="str">
        <f t="shared" si="344"/>
        <v/>
      </c>
      <c r="BK767" s="186" t="str">
        <f t="shared" si="345"/>
        <v/>
      </c>
      <c r="BL767" s="186" t="str">
        <f t="shared" si="346"/>
        <v/>
      </c>
      <c r="BM767" s="186" t="str">
        <f t="shared" si="347"/>
        <v/>
      </c>
      <c r="BN767" s="186" t="str">
        <f t="shared" si="348"/>
        <v/>
      </c>
      <c r="BO767" s="186" t="str">
        <f t="shared" si="349"/>
        <v/>
      </c>
      <c r="BP767" s="186" t="str">
        <f t="shared" si="350"/>
        <v/>
      </c>
      <c r="BQ767" s="97"/>
      <c r="BR767" s="186">
        <f t="shared" si="351"/>
        <v>0</v>
      </c>
      <c r="BS767" s="186">
        <f t="shared" si="352"/>
        <v>0</v>
      </c>
      <c r="BT767" s="222">
        <f t="shared" si="353"/>
        <v>0</v>
      </c>
      <c r="BU767" s="222">
        <f t="shared" si="354"/>
        <v>0</v>
      </c>
      <c r="BV767" s="222">
        <f t="shared" si="355"/>
        <v>0</v>
      </c>
      <c r="BW767" s="222">
        <f t="shared" si="356"/>
        <v>0</v>
      </c>
      <c r="BX767" s="222">
        <f t="shared" si="357"/>
        <v>0</v>
      </c>
      <c r="BY767" s="106"/>
      <c r="BZ767" s="197" t="str">
        <f>IF(SUMIF('Input| Projects'!$AS$8:$CP$8,"Dx",'Input| Projects'!$AS767:$CP767)=0,"",SUMIF('Input| Projects'!$AS$8:$CP$8,"Dx",'Input| Projects'!$AS767:$CP767))</f>
        <v/>
      </c>
      <c r="CA767" s="197" t="str">
        <f>IF(SUMIF('Input| Projects'!$AS$8:$CP$8,"Tx",'Input| Projects'!$AS767:$CP767)=0,"",SUMIF('Input| Projects'!$AS$8:$CP$8,"Tx",'Input| Projects'!$AS767:$CP767))</f>
        <v/>
      </c>
      <c r="CB767" s="150" t="str">
        <f t="shared" si="364"/>
        <v/>
      </c>
    </row>
    <row r="768" spans="2:80" x14ac:dyDescent="0.2">
      <c r="B768" s="201">
        <f>IFERROR('Input| Projects'!B768,"")</f>
        <v>759</v>
      </c>
      <c r="C768" s="42" t="str">
        <f>IFERROR(IF('Input| Projects'!C768="","",'Input| Projects'!C768),"")</f>
        <v/>
      </c>
      <c r="D768" s="42" t="str">
        <f>IFERROR(IF('Input| Projects'!D768="","",'Input| Projects'!D768),"")</f>
        <v/>
      </c>
      <c r="E768" s="104"/>
      <c r="F768" s="190">
        <f>IFERROR('Input| Projects'!I768*'Input| Escalations'!$K$19,"")</f>
        <v>0</v>
      </c>
      <c r="G768" s="190">
        <f>IFERROR('Input| Projects'!J768*'Input| Escalations'!$K$19,"")</f>
        <v>0</v>
      </c>
      <c r="H768" s="190">
        <f>IFERROR('Input| Projects'!K768*'Input| Escalations'!$K$19,"")</f>
        <v>0</v>
      </c>
      <c r="I768" s="190">
        <f>IFERROR('Input| Projects'!L768*'Input| Escalations'!$K$19,"")</f>
        <v>0</v>
      </c>
      <c r="J768" s="190">
        <f>IFERROR('Input| Projects'!M768*'Input| Escalations'!$K$19,"")</f>
        <v>0</v>
      </c>
      <c r="K768" s="190">
        <f>IFERROR('Input| Projects'!N768*'Input| Escalations'!$K$19,"")</f>
        <v>0</v>
      </c>
      <c r="L768" s="190">
        <f>IFERROR('Input| Projects'!O768*'Input| Escalations'!$K$19,"")</f>
        <v>0</v>
      </c>
      <c r="M768" s="150" t="str">
        <f>IF(ABS(SUM(F768:L768)-(SUM('Input| Projects'!I768:O768)*'Input| Escalations'!$K$19))&lt;0.0000001,"",1)</f>
        <v/>
      </c>
      <c r="N768" s="192">
        <f>'Input| Projects'!$Y768*INDEX('Input| Escalations'!$H$33:$N$33,MATCH('Calc| Project Costs'!N$9,'Input| Escalations'!$H$23:$N$23,0))+'Input| Projects'!$Z768*INDEX('Input| Escalations'!$H$34:$N$34,MATCH('Calc| Project Costs'!N$9,'Input| Escalations'!$H$23:$N$23,0))+'Input| Projects'!$AA768*INDEX('Input| Escalations'!$H$35:$N$35,MATCH('Calc| Project Costs'!N$9,'Input| Escalations'!$H$23:$N$23,0))+1</f>
        <v>1</v>
      </c>
      <c r="O768" s="192">
        <f>'Input| Projects'!$Y768*INDEX('Input| Escalations'!$H$33:$N$33,MATCH('Calc| Project Costs'!O$9,'Input| Escalations'!$H$23:$N$23,0))+'Input| Projects'!$Z768*INDEX('Input| Escalations'!$H$34:$N$34,MATCH('Calc| Project Costs'!O$9,'Input| Escalations'!$H$23:$N$23,0))+'Input| Projects'!$AA768*INDEX('Input| Escalations'!$H$35:$N$35,MATCH('Calc| Project Costs'!O$9,'Input| Escalations'!$H$23:$N$23,0))+1</f>
        <v>1</v>
      </c>
      <c r="P768" s="192">
        <f>'Input| Projects'!$Y768*INDEX('Input| Escalations'!$H$33:$N$33,MATCH('Calc| Project Costs'!P$9,'Input| Escalations'!$H$23:$N$23,0))+'Input| Projects'!$Z768*INDEX('Input| Escalations'!$H$34:$N$34,MATCH('Calc| Project Costs'!P$9,'Input| Escalations'!$H$23:$N$23,0))+'Input| Projects'!$AA768*INDEX('Input| Escalations'!$H$35:$N$35,MATCH('Calc| Project Costs'!P$9,'Input| Escalations'!$H$23:$N$23,0))+1</f>
        <v>1</v>
      </c>
      <c r="Q768" s="192">
        <f>'Input| Projects'!$Y768*INDEX('Input| Escalations'!$H$33:$N$33,MATCH('Calc| Project Costs'!Q$9,'Input| Escalations'!$H$23:$N$23,0))+'Input| Projects'!$Z768*INDEX('Input| Escalations'!$H$34:$N$34,MATCH('Calc| Project Costs'!Q$9,'Input| Escalations'!$H$23:$N$23,0))+'Input| Projects'!$AA768*INDEX('Input| Escalations'!$H$35:$N$35,MATCH('Calc| Project Costs'!Q$9,'Input| Escalations'!$H$23:$N$23,0))+1</f>
        <v>1</v>
      </c>
      <c r="R768" s="192">
        <f>'Input| Projects'!$Y768*INDEX('Input| Escalations'!$H$33:$N$33,MATCH('Calc| Project Costs'!R$9,'Input| Escalations'!$H$23:$N$23,0))+'Input| Projects'!$Z768*INDEX('Input| Escalations'!$H$34:$N$34,MATCH('Calc| Project Costs'!R$9,'Input| Escalations'!$H$23:$N$23,0))+'Input| Projects'!$AA768*INDEX('Input| Escalations'!$H$35:$N$35,MATCH('Calc| Project Costs'!R$9,'Input| Escalations'!$H$23:$N$23,0))+1</f>
        <v>1</v>
      </c>
      <c r="S768" s="192">
        <f>'Input| Projects'!$Y768*INDEX('Input| Escalations'!$H$33:$N$33,MATCH('Calc| Project Costs'!S$9,'Input| Escalations'!$H$23:$N$23,0))+'Input| Projects'!$Z768*INDEX('Input| Escalations'!$H$34:$N$34,MATCH('Calc| Project Costs'!S$9,'Input| Escalations'!$H$23:$N$23,0))+'Input| Projects'!$AA768*INDEX('Input| Escalations'!$H$35:$N$35,MATCH('Calc| Project Costs'!S$9,'Input| Escalations'!$H$23:$N$23,0))+1</f>
        <v>1</v>
      </c>
      <c r="T768" s="192">
        <f>'Input| Projects'!$Y768*INDEX('Input| Escalations'!$H$33:$N$33,MATCH('Calc| Project Costs'!T$9,'Input| Escalations'!$H$23:$N$23,0))+'Input| Projects'!$Z768*INDEX('Input| Escalations'!$H$34:$N$34,MATCH('Calc| Project Costs'!T$9,'Input| Escalations'!$H$23:$N$23,0))+'Input| Projects'!$AA768*INDEX('Input| Escalations'!$H$35:$N$35,MATCH('Calc| Project Costs'!T$9,'Input| Escalations'!$H$23:$N$23,0))+1</f>
        <v>1</v>
      </c>
      <c r="U768" s="106"/>
      <c r="V768" s="186">
        <f t="shared" si="358"/>
        <v>0</v>
      </c>
      <c r="W768" s="186">
        <f t="shared" si="359"/>
        <v>0</v>
      </c>
      <c r="X768" s="186">
        <f t="shared" si="360"/>
        <v>0</v>
      </c>
      <c r="Y768" s="186">
        <f t="shared" si="336"/>
        <v>0</v>
      </c>
      <c r="Z768" s="186">
        <f t="shared" si="337"/>
        <v>0</v>
      </c>
      <c r="AA768" s="186">
        <f t="shared" si="338"/>
        <v>0</v>
      </c>
      <c r="AB768" s="186">
        <f t="shared" si="339"/>
        <v>0</v>
      </c>
      <c r="AC768" s="106"/>
      <c r="AD768" s="186">
        <f>'Input| Projects'!Q768*N768*'Input| Escalations'!$K$19</f>
        <v>0</v>
      </c>
      <c r="AE768" s="186">
        <f>'Input| Projects'!R768*O768*'Input| Escalations'!$K$19</f>
        <v>0</v>
      </c>
      <c r="AF768" s="186">
        <f>'Input| Projects'!S768*P768*'Input| Escalations'!$K$19</f>
        <v>0</v>
      </c>
      <c r="AG768" s="186">
        <f>'Input| Projects'!T768*Q768*'Input| Escalations'!$K$19</f>
        <v>0</v>
      </c>
      <c r="AH768" s="186">
        <f>'Input| Projects'!U768*R768*'Input| Escalations'!$K$19</f>
        <v>0</v>
      </c>
      <c r="AI768" s="186">
        <f>'Input| Projects'!V768*S768*'Input| Escalations'!$K$19</f>
        <v>0</v>
      </c>
      <c r="AJ768" s="186">
        <f>'Input| Projects'!W768*T768*'Input| Escalations'!$K$19</f>
        <v>0</v>
      </c>
      <c r="AK768" s="106"/>
      <c r="AL768" s="186" t="str">
        <f>IFERROR(IF('Input| Overheads'!$C$42="Direct costs",SUMPRODUCT(--('Input| Projects'!$AC768="Yes"),'Calc| Overheads Allocation'!C$8,'Calc| Project Costs'!V768),IF('Input| Overheads'!$C$42="Internal labour",SUMPRODUCT(--('Input| Projects'!$AC768="Yes"),'Calc| Overheads Allocation'!C$8,'Calc| Project Costs'!V768,'Input| Projects'!$Y768),IF('Input| Overheads'!$C$42="DNSP defined",SUMPRODUCT(--('Input| Projects'!$AC768="Yes"),'Calc| Overheads Allocation'!C$61,'Input| Projects'!$AF768),""))),"")</f>
        <v/>
      </c>
      <c r="AM768" s="186" t="str">
        <f>IFERROR(IF('Input| Overheads'!$C$42="Direct costs",SUMPRODUCT(--('Input| Projects'!$AC768="Yes"),'Calc| Overheads Allocation'!D$8,'Calc| Project Costs'!W768),IF('Input| Overheads'!$C$42="Internal labour",SUMPRODUCT(--('Input| Projects'!$AC768="Yes"),'Calc| Overheads Allocation'!D$8,'Calc| Project Costs'!W768,'Input| Projects'!$Y768),IF('Input| Overheads'!$C$42="DNSP defined",SUMPRODUCT(--('Input| Projects'!$AC768="Yes"),'Calc| Overheads Allocation'!D$61,'Input| Projects'!$AF768),""))),"")</f>
        <v/>
      </c>
      <c r="AN768" s="186" t="str">
        <f>IFERROR(IF('Input| Overheads'!$C$42="Direct costs",SUMPRODUCT(--('Input| Projects'!$AC768="Yes"),'Calc| Overheads Allocation'!E$8,'Calc| Project Costs'!X768),IF('Input| Overheads'!$C$42="Internal labour",SUMPRODUCT(--('Input| Projects'!$AC768="Yes"),'Calc| Overheads Allocation'!E$8,'Calc| Project Costs'!X768,'Input| Projects'!$Y768),IF('Input| Overheads'!$C$42="DNSP defined",SUMPRODUCT(--('Input| Projects'!$AC768="Yes"),'Calc| Overheads Allocation'!E$61,'Input| Projects'!$AF768),""))),"")</f>
        <v/>
      </c>
      <c r="AO768" s="186" t="str">
        <f>IFERROR(IF('Input| Overheads'!$C$42="Direct costs",SUMPRODUCT(--('Input| Projects'!$AC768="Yes"),'Calc| Overheads Allocation'!F$8,'Calc| Project Costs'!Y768),IF('Input| Overheads'!$C$42="Internal labour",SUMPRODUCT(--('Input| Projects'!$AC768="Yes"),'Calc| Overheads Allocation'!F$8,'Calc| Project Costs'!Y768,'Input| Projects'!$Y768),IF('Input| Overheads'!$C$42="DNSP defined",SUMPRODUCT(--('Input| Projects'!$AC768="Yes"),'Calc| Overheads Allocation'!F$61,'Input| Projects'!$AF768),""))),"")</f>
        <v/>
      </c>
      <c r="AP768" s="186" t="str">
        <f>IFERROR(IF('Input| Overheads'!$C$42="Direct costs",SUMPRODUCT(--('Input| Projects'!$AC768="Yes"),'Calc| Overheads Allocation'!G$8,'Calc| Project Costs'!Z768),IF('Input| Overheads'!$C$42="Internal labour",SUMPRODUCT(--('Input| Projects'!$AC768="Yes"),'Calc| Overheads Allocation'!G$8,'Calc| Project Costs'!Z768,'Input| Projects'!$Y768),IF('Input| Overheads'!$C$42="DNSP defined",SUMPRODUCT(--('Input| Projects'!$AC768="Yes"),'Calc| Overheads Allocation'!G$61,'Input| Projects'!$AF768),""))),"")</f>
        <v/>
      </c>
      <c r="AQ768" s="186" t="str">
        <f>IFERROR(IF('Input| Overheads'!$C$42="Direct costs",SUMPRODUCT(--('Input| Projects'!$AC768="Yes"),'Calc| Overheads Allocation'!H$8,'Calc| Project Costs'!AA768),IF('Input| Overheads'!$C$42="Internal labour",SUMPRODUCT(--('Input| Projects'!$AC768="Yes"),'Calc| Overheads Allocation'!H$8,'Calc| Project Costs'!AA768,'Input| Projects'!$Y768),IF('Input| Overheads'!$C$42="DNSP defined",SUMPRODUCT(--('Input| Projects'!$AC768="Yes"),'Calc| Overheads Allocation'!H$61,'Input| Projects'!$AF768),""))),"")</f>
        <v/>
      </c>
      <c r="AR768" s="186" t="str">
        <f>IFERROR(IF('Input| Overheads'!$C$42="Direct costs",SUMPRODUCT(--('Input| Projects'!$AC768="Yes"),'Calc| Overheads Allocation'!I$8,'Calc| Project Costs'!AB768),IF('Input| Overheads'!$C$42="Internal labour",SUMPRODUCT(--('Input| Projects'!$AC768="Yes"),'Calc| Overheads Allocation'!I$8,'Calc| Project Costs'!AB768,'Input| Projects'!$Y768),IF('Input| Overheads'!$C$42="DNSP defined",SUMPRODUCT(--('Input| Projects'!$AC768="Yes"),'Calc| Overheads Allocation'!I$61,'Input| Projects'!$AF768),""))),"")</f>
        <v/>
      </c>
      <c r="AS768" s="106"/>
      <c r="AT768" s="186" t="str">
        <f>IFERROR(IF('Input| Overheads'!$C$42="Direct costs",SUMPRODUCT(--('Input| Projects'!$AD768="Yes"),'Calc| Overheads Allocation'!C$9,'Calc| Project Costs'!V768),IF('Input| Overheads'!$C$42="Internal labour",SUMPRODUCT(--('Input| Projects'!$AD768="Yes"),'Calc| Overheads Allocation'!C$9,'Calc| Project Costs'!V768,'Input| Projects'!$Y768),IF('Input| Overheads'!$C$42="DNSP defined",SUMPRODUCT(--('Input| Projects'!$AD768="Yes"),'Calc| Overheads Allocation'!C$62,'Input| Projects'!$AG768),""))),"")</f>
        <v/>
      </c>
      <c r="AU768" s="186" t="str">
        <f>IFERROR(IF('Input| Overheads'!$C$42="Direct costs",SUMPRODUCT(--('Input| Projects'!$AD768="Yes"),'Calc| Overheads Allocation'!D$9,'Calc| Project Costs'!W768),IF('Input| Overheads'!$C$42="Internal labour",SUMPRODUCT(--('Input| Projects'!$AD768="Yes"),'Calc| Overheads Allocation'!D$9,'Calc| Project Costs'!W768,'Input| Projects'!$Y768),IF('Input| Overheads'!$C$42="DNSP defined",SUMPRODUCT(--('Input| Projects'!$AD768="Yes"),'Calc| Overheads Allocation'!D$62,'Input| Projects'!$AG768),""))),"")</f>
        <v/>
      </c>
      <c r="AV768" s="186" t="str">
        <f>IFERROR(IF('Input| Overheads'!$C$42="Direct costs",SUMPRODUCT(--('Input| Projects'!$AD768="Yes"),'Calc| Overheads Allocation'!E$9,'Calc| Project Costs'!X768),IF('Input| Overheads'!$C$42="Internal labour",SUMPRODUCT(--('Input| Projects'!$AD768="Yes"),'Calc| Overheads Allocation'!E$9,'Calc| Project Costs'!X768,'Input| Projects'!$Y768),IF('Input| Overheads'!$C$42="DNSP defined",SUMPRODUCT(--('Input| Projects'!$AD768="Yes"),'Calc| Overheads Allocation'!E$62,'Input| Projects'!$AG768),""))),"")</f>
        <v/>
      </c>
      <c r="AW768" s="186" t="str">
        <f>IFERROR(IF('Input| Overheads'!$C$42="Direct costs",SUMPRODUCT(--('Input| Projects'!$AD768="Yes"),'Calc| Overheads Allocation'!F$9,'Calc| Project Costs'!Y768),IF('Input| Overheads'!$C$42="Internal labour",SUMPRODUCT(--('Input| Projects'!$AD768="Yes"),'Calc| Overheads Allocation'!F$9,'Calc| Project Costs'!Y768,'Input| Projects'!$Y768),IF('Input| Overheads'!$C$42="DNSP defined",SUMPRODUCT(--('Input| Projects'!$AD768="Yes"),'Calc| Overheads Allocation'!F$62,'Input| Projects'!$AG768),""))),"")</f>
        <v/>
      </c>
      <c r="AX768" s="186" t="str">
        <f>IFERROR(IF('Input| Overheads'!$C$42="Direct costs",SUMPRODUCT(--('Input| Projects'!$AD768="Yes"),'Calc| Overheads Allocation'!G$9,'Calc| Project Costs'!Z768),IF('Input| Overheads'!$C$42="Internal labour",SUMPRODUCT(--('Input| Projects'!$AD768="Yes"),'Calc| Overheads Allocation'!G$9,'Calc| Project Costs'!Z768,'Input| Projects'!$Y768),IF('Input| Overheads'!$C$42="DNSP defined",SUMPRODUCT(--('Input| Projects'!$AD768="Yes"),'Calc| Overheads Allocation'!G$62,'Input| Projects'!$AG768),""))),"")</f>
        <v/>
      </c>
      <c r="AY768" s="186" t="str">
        <f>IFERROR(IF('Input| Overheads'!$C$42="Direct costs",SUMPRODUCT(--('Input| Projects'!$AD768="Yes"),'Calc| Overheads Allocation'!H$9,'Calc| Project Costs'!AA768),IF('Input| Overheads'!$C$42="Internal labour",SUMPRODUCT(--('Input| Projects'!$AD768="Yes"),'Calc| Overheads Allocation'!H$9,'Calc| Project Costs'!AA768,'Input| Projects'!$Y768),IF('Input| Overheads'!$C$42="DNSP defined",SUMPRODUCT(--('Input| Projects'!$AD768="Yes"),'Calc| Overheads Allocation'!H$62,'Input| Projects'!$AG768),""))),"")</f>
        <v/>
      </c>
      <c r="AZ768" s="186" t="str">
        <f>IFERROR(IF('Input| Overheads'!$C$42="Direct costs",SUMPRODUCT(--('Input| Projects'!$AD768="Yes"),'Calc| Overheads Allocation'!I$9,'Calc| Project Costs'!AB768),IF('Input| Overheads'!$C$42="Internal labour",SUMPRODUCT(--('Input| Projects'!$AD768="Yes"),'Calc| Overheads Allocation'!I$9,'Calc| Project Costs'!AB768,'Input| Projects'!$Y768),IF('Input| Overheads'!$C$42="DNSP defined",SUMPRODUCT(--('Input| Projects'!$AD768="Yes"),'Calc| Overheads Allocation'!I$62,'Input| Projects'!$AG768),""))),"")</f>
        <v/>
      </c>
      <c r="BA768" s="106"/>
      <c r="BB768" s="186">
        <f t="shared" si="361"/>
        <v>0</v>
      </c>
      <c r="BC768" s="186">
        <f t="shared" si="362"/>
        <v>0</v>
      </c>
      <c r="BD768" s="186">
        <f t="shared" si="363"/>
        <v>0</v>
      </c>
      <c r="BE768" s="186">
        <f t="shared" si="340"/>
        <v>0</v>
      </c>
      <c r="BF768" s="186">
        <f t="shared" si="341"/>
        <v>0</v>
      </c>
      <c r="BG768" s="186">
        <f t="shared" si="342"/>
        <v>0</v>
      </c>
      <c r="BH768" s="186">
        <f t="shared" si="343"/>
        <v>0</v>
      </c>
      <c r="BI768" s="97"/>
      <c r="BJ768" s="186" t="str">
        <f t="shared" si="344"/>
        <v/>
      </c>
      <c r="BK768" s="186" t="str">
        <f t="shared" si="345"/>
        <v/>
      </c>
      <c r="BL768" s="186" t="str">
        <f t="shared" si="346"/>
        <v/>
      </c>
      <c r="BM768" s="186" t="str">
        <f t="shared" si="347"/>
        <v/>
      </c>
      <c r="BN768" s="186" t="str">
        <f t="shared" si="348"/>
        <v/>
      </c>
      <c r="BO768" s="186" t="str">
        <f t="shared" si="349"/>
        <v/>
      </c>
      <c r="BP768" s="186" t="str">
        <f t="shared" si="350"/>
        <v/>
      </c>
      <c r="BQ768" s="97"/>
      <c r="BR768" s="186">
        <f t="shared" si="351"/>
        <v>0</v>
      </c>
      <c r="BS768" s="186">
        <f t="shared" si="352"/>
        <v>0</v>
      </c>
      <c r="BT768" s="222">
        <f t="shared" si="353"/>
        <v>0</v>
      </c>
      <c r="BU768" s="222">
        <f t="shared" si="354"/>
        <v>0</v>
      </c>
      <c r="BV768" s="222">
        <f t="shared" si="355"/>
        <v>0</v>
      </c>
      <c r="BW768" s="222">
        <f t="shared" si="356"/>
        <v>0</v>
      </c>
      <c r="BX768" s="222">
        <f t="shared" si="357"/>
        <v>0</v>
      </c>
      <c r="BY768" s="106"/>
      <c r="BZ768" s="197" t="str">
        <f>IF(SUMIF('Input| Projects'!$AS$8:$CP$8,"Dx",'Input| Projects'!$AS768:$CP768)=0,"",SUMIF('Input| Projects'!$AS$8:$CP$8,"Dx",'Input| Projects'!$AS768:$CP768))</f>
        <v/>
      </c>
      <c r="CA768" s="197" t="str">
        <f>IF(SUMIF('Input| Projects'!$AS$8:$CP$8,"Tx",'Input| Projects'!$AS768:$CP768)=0,"",SUMIF('Input| Projects'!$AS$8:$CP$8,"Tx",'Input| Projects'!$AS768:$CP768))</f>
        <v/>
      </c>
      <c r="CB768" s="150" t="str">
        <f t="shared" si="364"/>
        <v/>
      </c>
    </row>
    <row r="769" spans="2:80" x14ac:dyDescent="0.2">
      <c r="B769" s="201">
        <f>IFERROR('Input| Projects'!B769,"")</f>
        <v>760</v>
      </c>
      <c r="C769" s="42" t="str">
        <f>IFERROR(IF('Input| Projects'!C769="","",'Input| Projects'!C769),"")</f>
        <v/>
      </c>
      <c r="D769" s="42" t="str">
        <f>IFERROR(IF('Input| Projects'!D769="","",'Input| Projects'!D769),"")</f>
        <v/>
      </c>
      <c r="E769" s="104"/>
      <c r="F769" s="190">
        <f>IFERROR('Input| Projects'!I769*'Input| Escalations'!$K$19,"")</f>
        <v>0</v>
      </c>
      <c r="G769" s="190">
        <f>IFERROR('Input| Projects'!J769*'Input| Escalations'!$K$19,"")</f>
        <v>0</v>
      </c>
      <c r="H769" s="190">
        <f>IFERROR('Input| Projects'!K769*'Input| Escalations'!$K$19,"")</f>
        <v>0</v>
      </c>
      <c r="I769" s="190">
        <f>IFERROR('Input| Projects'!L769*'Input| Escalations'!$K$19,"")</f>
        <v>0</v>
      </c>
      <c r="J769" s="190">
        <f>IFERROR('Input| Projects'!M769*'Input| Escalations'!$K$19,"")</f>
        <v>0</v>
      </c>
      <c r="K769" s="190">
        <f>IFERROR('Input| Projects'!N769*'Input| Escalations'!$K$19,"")</f>
        <v>0</v>
      </c>
      <c r="L769" s="190">
        <f>IFERROR('Input| Projects'!O769*'Input| Escalations'!$K$19,"")</f>
        <v>0</v>
      </c>
      <c r="M769" s="150" t="str">
        <f>IF(ABS(SUM(F769:L769)-(SUM('Input| Projects'!I769:O769)*'Input| Escalations'!$K$19))&lt;0.0000001,"",1)</f>
        <v/>
      </c>
      <c r="N769" s="192">
        <f>'Input| Projects'!$Y769*INDEX('Input| Escalations'!$H$33:$N$33,MATCH('Calc| Project Costs'!N$9,'Input| Escalations'!$H$23:$N$23,0))+'Input| Projects'!$Z769*INDEX('Input| Escalations'!$H$34:$N$34,MATCH('Calc| Project Costs'!N$9,'Input| Escalations'!$H$23:$N$23,0))+'Input| Projects'!$AA769*INDEX('Input| Escalations'!$H$35:$N$35,MATCH('Calc| Project Costs'!N$9,'Input| Escalations'!$H$23:$N$23,0))+1</f>
        <v>1</v>
      </c>
      <c r="O769" s="192">
        <f>'Input| Projects'!$Y769*INDEX('Input| Escalations'!$H$33:$N$33,MATCH('Calc| Project Costs'!O$9,'Input| Escalations'!$H$23:$N$23,0))+'Input| Projects'!$Z769*INDEX('Input| Escalations'!$H$34:$N$34,MATCH('Calc| Project Costs'!O$9,'Input| Escalations'!$H$23:$N$23,0))+'Input| Projects'!$AA769*INDEX('Input| Escalations'!$H$35:$N$35,MATCH('Calc| Project Costs'!O$9,'Input| Escalations'!$H$23:$N$23,0))+1</f>
        <v>1</v>
      </c>
      <c r="P769" s="192">
        <f>'Input| Projects'!$Y769*INDEX('Input| Escalations'!$H$33:$N$33,MATCH('Calc| Project Costs'!P$9,'Input| Escalations'!$H$23:$N$23,0))+'Input| Projects'!$Z769*INDEX('Input| Escalations'!$H$34:$N$34,MATCH('Calc| Project Costs'!P$9,'Input| Escalations'!$H$23:$N$23,0))+'Input| Projects'!$AA769*INDEX('Input| Escalations'!$H$35:$N$35,MATCH('Calc| Project Costs'!P$9,'Input| Escalations'!$H$23:$N$23,0))+1</f>
        <v>1</v>
      </c>
      <c r="Q769" s="192">
        <f>'Input| Projects'!$Y769*INDEX('Input| Escalations'!$H$33:$N$33,MATCH('Calc| Project Costs'!Q$9,'Input| Escalations'!$H$23:$N$23,0))+'Input| Projects'!$Z769*INDEX('Input| Escalations'!$H$34:$N$34,MATCH('Calc| Project Costs'!Q$9,'Input| Escalations'!$H$23:$N$23,0))+'Input| Projects'!$AA769*INDEX('Input| Escalations'!$H$35:$N$35,MATCH('Calc| Project Costs'!Q$9,'Input| Escalations'!$H$23:$N$23,0))+1</f>
        <v>1</v>
      </c>
      <c r="R769" s="192">
        <f>'Input| Projects'!$Y769*INDEX('Input| Escalations'!$H$33:$N$33,MATCH('Calc| Project Costs'!R$9,'Input| Escalations'!$H$23:$N$23,0))+'Input| Projects'!$Z769*INDEX('Input| Escalations'!$H$34:$N$34,MATCH('Calc| Project Costs'!R$9,'Input| Escalations'!$H$23:$N$23,0))+'Input| Projects'!$AA769*INDEX('Input| Escalations'!$H$35:$N$35,MATCH('Calc| Project Costs'!R$9,'Input| Escalations'!$H$23:$N$23,0))+1</f>
        <v>1</v>
      </c>
      <c r="S769" s="192">
        <f>'Input| Projects'!$Y769*INDEX('Input| Escalations'!$H$33:$N$33,MATCH('Calc| Project Costs'!S$9,'Input| Escalations'!$H$23:$N$23,0))+'Input| Projects'!$Z769*INDEX('Input| Escalations'!$H$34:$N$34,MATCH('Calc| Project Costs'!S$9,'Input| Escalations'!$H$23:$N$23,0))+'Input| Projects'!$AA769*INDEX('Input| Escalations'!$H$35:$N$35,MATCH('Calc| Project Costs'!S$9,'Input| Escalations'!$H$23:$N$23,0))+1</f>
        <v>1</v>
      </c>
      <c r="T769" s="192">
        <f>'Input| Projects'!$Y769*INDEX('Input| Escalations'!$H$33:$N$33,MATCH('Calc| Project Costs'!T$9,'Input| Escalations'!$H$23:$N$23,0))+'Input| Projects'!$Z769*INDEX('Input| Escalations'!$H$34:$N$34,MATCH('Calc| Project Costs'!T$9,'Input| Escalations'!$H$23:$N$23,0))+'Input| Projects'!$AA769*INDEX('Input| Escalations'!$H$35:$N$35,MATCH('Calc| Project Costs'!T$9,'Input| Escalations'!$H$23:$N$23,0))+1</f>
        <v>1</v>
      </c>
      <c r="U769" s="106"/>
      <c r="V769" s="186">
        <f t="shared" si="358"/>
        <v>0</v>
      </c>
      <c r="W769" s="186">
        <f t="shared" si="359"/>
        <v>0</v>
      </c>
      <c r="X769" s="186">
        <f t="shared" si="360"/>
        <v>0</v>
      </c>
      <c r="Y769" s="186">
        <f t="shared" si="336"/>
        <v>0</v>
      </c>
      <c r="Z769" s="186">
        <f t="shared" si="337"/>
        <v>0</v>
      </c>
      <c r="AA769" s="186">
        <f t="shared" si="338"/>
        <v>0</v>
      </c>
      <c r="AB769" s="186">
        <f t="shared" si="339"/>
        <v>0</v>
      </c>
      <c r="AC769" s="106"/>
      <c r="AD769" s="186">
        <f>'Input| Projects'!Q769*N769*'Input| Escalations'!$K$19</f>
        <v>0</v>
      </c>
      <c r="AE769" s="186">
        <f>'Input| Projects'!R769*O769*'Input| Escalations'!$K$19</f>
        <v>0</v>
      </c>
      <c r="AF769" s="186">
        <f>'Input| Projects'!S769*P769*'Input| Escalations'!$K$19</f>
        <v>0</v>
      </c>
      <c r="AG769" s="186">
        <f>'Input| Projects'!T769*Q769*'Input| Escalations'!$K$19</f>
        <v>0</v>
      </c>
      <c r="AH769" s="186">
        <f>'Input| Projects'!U769*R769*'Input| Escalations'!$K$19</f>
        <v>0</v>
      </c>
      <c r="AI769" s="186">
        <f>'Input| Projects'!V769*S769*'Input| Escalations'!$K$19</f>
        <v>0</v>
      </c>
      <c r="AJ769" s="186">
        <f>'Input| Projects'!W769*T769*'Input| Escalations'!$K$19</f>
        <v>0</v>
      </c>
      <c r="AK769" s="106"/>
      <c r="AL769" s="186" t="str">
        <f>IFERROR(IF('Input| Overheads'!$C$42="Direct costs",SUMPRODUCT(--('Input| Projects'!$AC769="Yes"),'Calc| Overheads Allocation'!C$8,'Calc| Project Costs'!V769),IF('Input| Overheads'!$C$42="Internal labour",SUMPRODUCT(--('Input| Projects'!$AC769="Yes"),'Calc| Overheads Allocation'!C$8,'Calc| Project Costs'!V769,'Input| Projects'!$Y769),IF('Input| Overheads'!$C$42="DNSP defined",SUMPRODUCT(--('Input| Projects'!$AC769="Yes"),'Calc| Overheads Allocation'!C$61,'Input| Projects'!$AF769),""))),"")</f>
        <v/>
      </c>
      <c r="AM769" s="186" t="str">
        <f>IFERROR(IF('Input| Overheads'!$C$42="Direct costs",SUMPRODUCT(--('Input| Projects'!$AC769="Yes"),'Calc| Overheads Allocation'!D$8,'Calc| Project Costs'!W769),IF('Input| Overheads'!$C$42="Internal labour",SUMPRODUCT(--('Input| Projects'!$AC769="Yes"),'Calc| Overheads Allocation'!D$8,'Calc| Project Costs'!W769,'Input| Projects'!$Y769),IF('Input| Overheads'!$C$42="DNSP defined",SUMPRODUCT(--('Input| Projects'!$AC769="Yes"),'Calc| Overheads Allocation'!D$61,'Input| Projects'!$AF769),""))),"")</f>
        <v/>
      </c>
      <c r="AN769" s="186" t="str">
        <f>IFERROR(IF('Input| Overheads'!$C$42="Direct costs",SUMPRODUCT(--('Input| Projects'!$AC769="Yes"),'Calc| Overheads Allocation'!E$8,'Calc| Project Costs'!X769),IF('Input| Overheads'!$C$42="Internal labour",SUMPRODUCT(--('Input| Projects'!$AC769="Yes"),'Calc| Overheads Allocation'!E$8,'Calc| Project Costs'!X769,'Input| Projects'!$Y769),IF('Input| Overheads'!$C$42="DNSP defined",SUMPRODUCT(--('Input| Projects'!$AC769="Yes"),'Calc| Overheads Allocation'!E$61,'Input| Projects'!$AF769),""))),"")</f>
        <v/>
      </c>
      <c r="AO769" s="186" t="str">
        <f>IFERROR(IF('Input| Overheads'!$C$42="Direct costs",SUMPRODUCT(--('Input| Projects'!$AC769="Yes"),'Calc| Overheads Allocation'!F$8,'Calc| Project Costs'!Y769),IF('Input| Overheads'!$C$42="Internal labour",SUMPRODUCT(--('Input| Projects'!$AC769="Yes"),'Calc| Overheads Allocation'!F$8,'Calc| Project Costs'!Y769,'Input| Projects'!$Y769),IF('Input| Overheads'!$C$42="DNSP defined",SUMPRODUCT(--('Input| Projects'!$AC769="Yes"),'Calc| Overheads Allocation'!F$61,'Input| Projects'!$AF769),""))),"")</f>
        <v/>
      </c>
      <c r="AP769" s="186" t="str">
        <f>IFERROR(IF('Input| Overheads'!$C$42="Direct costs",SUMPRODUCT(--('Input| Projects'!$AC769="Yes"),'Calc| Overheads Allocation'!G$8,'Calc| Project Costs'!Z769),IF('Input| Overheads'!$C$42="Internal labour",SUMPRODUCT(--('Input| Projects'!$AC769="Yes"),'Calc| Overheads Allocation'!G$8,'Calc| Project Costs'!Z769,'Input| Projects'!$Y769),IF('Input| Overheads'!$C$42="DNSP defined",SUMPRODUCT(--('Input| Projects'!$AC769="Yes"),'Calc| Overheads Allocation'!G$61,'Input| Projects'!$AF769),""))),"")</f>
        <v/>
      </c>
      <c r="AQ769" s="186" t="str">
        <f>IFERROR(IF('Input| Overheads'!$C$42="Direct costs",SUMPRODUCT(--('Input| Projects'!$AC769="Yes"),'Calc| Overheads Allocation'!H$8,'Calc| Project Costs'!AA769),IF('Input| Overheads'!$C$42="Internal labour",SUMPRODUCT(--('Input| Projects'!$AC769="Yes"),'Calc| Overheads Allocation'!H$8,'Calc| Project Costs'!AA769,'Input| Projects'!$Y769),IF('Input| Overheads'!$C$42="DNSP defined",SUMPRODUCT(--('Input| Projects'!$AC769="Yes"),'Calc| Overheads Allocation'!H$61,'Input| Projects'!$AF769),""))),"")</f>
        <v/>
      </c>
      <c r="AR769" s="186" t="str">
        <f>IFERROR(IF('Input| Overheads'!$C$42="Direct costs",SUMPRODUCT(--('Input| Projects'!$AC769="Yes"),'Calc| Overheads Allocation'!I$8,'Calc| Project Costs'!AB769),IF('Input| Overheads'!$C$42="Internal labour",SUMPRODUCT(--('Input| Projects'!$AC769="Yes"),'Calc| Overheads Allocation'!I$8,'Calc| Project Costs'!AB769,'Input| Projects'!$Y769),IF('Input| Overheads'!$C$42="DNSP defined",SUMPRODUCT(--('Input| Projects'!$AC769="Yes"),'Calc| Overheads Allocation'!I$61,'Input| Projects'!$AF769),""))),"")</f>
        <v/>
      </c>
      <c r="AS769" s="106"/>
      <c r="AT769" s="186" t="str">
        <f>IFERROR(IF('Input| Overheads'!$C$42="Direct costs",SUMPRODUCT(--('Input| Projects'!$AD769="Yes"),'Calc| Overheads Allocation'!C$9,'Calc| Project Costs'!V769),IF('Input| Overheads'!$C$42="Internal labour",SUMPRODUCT(--('Input| Projects'!$AD769="Yes"),'Calc| Overheads Allocation'!C$9,'Calc| Project Costs'!V769,'Input| Projects'!$Y769),IF('Input| Overheads'!$C$42="DNSP defined",SUMPRODUCT(--('Input| Projects'!$AD769="Yes"),'Calc| Overheads Allocation'!C$62,'Input| Projects'!$AG769),""))),"")</f>
        <v/>
      </c>
      <c r="AU769" s="186" t="str">
        <f>IFERROR(IF('Input| Overheads'!$C$42="Direct costs",SUMPRODUCT(--('Input| Projects'!$AD769="Yes"),'Calc| Overheads Allocation'!D$9,'Calc| Project Costs'!W769),IF('Input| Overheads'!$C$42="Internal labour",SUMPRODUCT(--('Input| Projects'!$AD769="Yes"),'Calc| Overheads Allocation'!D$9,'Calc| Project Costs'!W769,'Input| Projects'!$Y769),IF('Input| Overheads'!$C$42="DNSP defined",SUMPRODUCT(--('Input| Projects'!$AD769="Yes"),'Calc| Overheads Allocation'!D$62,'Input| Projects'!$AG769),""))),"")</f>
        <v/>
      </c>
      <c r="AV769" s="186" t="str">
        <f>IFERROR(IF('Input| Overheads'!$C$42="Direct costs",SUMPRODUCT(--('Input| Projects'!$AD769="Yes"),'Calc| Overheads Allocation'!E$9,'Calc| Project Costs'!X769),IF('Input| Overheads'!$C$42="Internal labour",SUMPRODUCT(--('Input| Projects'!$AD769="Yes"),'Calc| Overheads Allocation'!E$9,'Calc| Project Costs'!X769,'Input| Projects'!$Y769),IF('Input| Overheads'!$C$42="DNSP defined",SUMPRODUCT(--('Input| Projects'!$AD769="Yes"),'Calc| Overheads Allocation'!E$62,'Input| Projects'!$AG769),""))),"")</f>
        <v/>
      </c>
      <c r="AW769" s="186" t="str">
        <f>IFERROR(IF('Input| Overheads'!$C$42="Direct costs",SUMPRODUCT(--('Input| Projects'!$AD769="Yes"),'Calc| Overheads Allocation'!F$9,'Calc| Project Costs'!Y769),IF('Input| Overheads'!$C$42="Internal labour",SUMPRODUCT(--('Input| Projects'!$AD769="Yes"),'Calc| Overheads Allocation'!F$9,'Calc| Project Costs'!Y769,'Input| Projects'!$Y769),IF('Input| Overheads'!$C$42="DNSP defined",SUMPRODUCT(--('Input| Projects'!$AD769="Yes"),'Calc| Overheads Allocation'!F$62,'Input| Projects'!$AG769),""))),"")</f>
        <v/>
      </c>
      <c r="AX769" s="186" t="str">
        <f>IFERROR(IF('Input| Overheads'!$C$42="Direct costs",SUMPRODUCT(--('Input| Projects'!$AD769="Yes"),'Calc| Overheads Allocation'!G$9,'Calc| Project Costs'!Z769),IF('Input| Overheads'!$C$42="Internal labour",SUMPRODUCT(--('Input| Projects'!$AD769="Yes"),'Calc| Overheads Allocation'!G$9,'Calc| Project Costs'!Z769,'Input| Projects'!$Y769),IF('Input| Overheads'!$C$42="DNSP defined",SUMPRODUCT(--('Input| Projects'!$AD769="Yes"),'Calc| Overheads Allocation'!G$62,'Input| Projects'!$AG769),""))),"")</f>
        <v/>
      </c>
      <c r="AY769" s="186" t="str">
        <f>IFERROR(IF('Input| Overheads'!$C$42="Direct costs",SUMPRODUCT(--('Input| Projects'!$AD769="Yes"),'Calc| Overheads Allocation'!H$9,'Calc| Project Costs'!AA769),IF('Input| Overheads'!$C$42="Internal labour",SUMPRODUCT(--('Input| Projects'!$AD769="Yes"),'Calc| Overheads Allocation'!H$9,'Calc| Project Costs'!AA769,'Input| Projects'!$Y769),IF('Input| Overheads'!$C$42="DNSP defined",SUMPRODUCT(--('Input| Projects'!$AD769="Yes"),'Calc| Overheads Allocation'!H$62,'Input| Projects'!$AG769),""))),"")</f>
        <v/>
      </c>
      <c r="AZ769" s="186" t="str">
        <f>IFERROR(IF('Input| Overheads'!$C$42="Direct costs",SUMPRODUCT(--('Input| Projects'!$AD769="Yes"),'Calc| Overheads Allocation'!I$9,'Calc| Project Costs'!AB769),IF('Input| Overheads'!$C$42="Internal labour",SUMPRODUCT(--('Input| Projects'!$AD769="Yes"),'Calc| Overheads Allocation'!I$9,'Calc| Project Costs'!AB769,'Input| Projects'!$Y769),IF('Input| Overheads'!$C$42="DNSP defined",SUMPRODUCT(--('Input| Projects'!$AD769="Yes"),'Calc| Overheads Allocation'!I$62,'Input| Projects'!$AG769),""))),"")</f>
        <v/>
      </c>
      <c r="BA769" s="106"/>
      <c r="BB769" s="186">
        <f t="shared" si="361"/>
        <v>0</v>
      </c>
      <c r="BC769" s="186">
        <f t="shared" si="362"/>
        <v>0</v>
      </c>
      <c r="BD769" s="186">
        <f t="shared" si="363"/>
        <v>0</v>
      </c>
      <c r="BE769" s="186">
        <f t="shared" si="340"/>
        <v>0</v>
      </c>
      <c r="BF769" s="186">
        <f t="shared" si="341"/>
        <v>0</v>
      </c>
      <c r="BG769" s="186">
        <f t="shared" si="342"/>
        <v>0</v>
      </c>
      <c r="BH769" s="186">
        <f t="shared" si="343"/>
        <v>0</v>
      </c>
      <c r="BI769" s="97"/>
      <c r="BJ769" s="186" t="str">
        <f t="shared" si="344"/>
        <v/>
      </c>
      <c r="BK769" s="186" t="str">
        <f t="shared" si="345"/>
        <v/>
      </c>
      <c r="BL769" s="186" t="str">
        <f t="shared" si="346"/>
        <v/>
      </c>
      <c r="BM769" s="186" t="str">
        <f t="shared" si="347"/>
        <v/>
      </c>
      <c r="BN769" s="186" t="str">
        <f t="shared" si="348"/>
        <v/>
      </c>
      <c r="BO769" s="186" t="str">
        <f t="shared" si="349"/>
        <v/>
      </c>
      <c r="BP769" s="186" t="str">
        <f t="shared" si="350"/>
        <v/>
      </c>
      <c r="BQ769" s="97"/>
      <c r="BR769" s="186">
        <f t="shared" si="351"/>
        <v>0</v>
      </c>
      <c r="BS769" s="186">
        <f t="shared" si="352"/>
        <v>0</v>
      </c>
      <c r="BT769" s="222">
        <f t="shared" si="353"/>
        <v>0</v>
      </c>
      <c r="BU769" s="222">
        <f t="shared" si="354"/>
        <v>0</v>
      </c>
      <c r="BV769" s="222">
        <f t="shared" si="355"/>
        <v>0</v>
      </c>
      <c r="BW769" s="222">
        <f t="shared" si="356"/>
        <v>0</v>
      </c>
      <c r="BX769" s="222">
        <f t="shared" si="357"/>
        <v>0</v>
      </c>
      <c r="BY769" s="106"/>
      <c r="BZ769" s="197" t="str">
        <f>IF(SUMIF('Input| Projects'!$AS$8:$CP$8,"Dx",'Input| Projects'!$AS769:$CP769)=0,"",SUMIF('Input| Projects'!$AS$8:$CP$8,"Dx",'Input| Projects'!$AS769:$CP769))</f>
        <v/>
      </c>
      <c r="CA769" s="197" t="str">
        <f>IF(SUMIF('Input| Projects'!$AS$8:$CP$8,"Tx",'Input| Projects'!$AS769:$CP769)=0,"",SUMIF('Input| Projects'!$AS$8:$CP$8,"Tx",'Input| Projects'!$AS769:$CP769))</f>
        <v/>
      </c>
      <c r="CB769" s="150" t="str">
        <f t="shared" si="364"/>
        <v/>
      </c>
    </row>
    <row r="770" spans="2:80" x14ac:dyDescent="0.2">
      <c r="B770" s="201">
        <f>IFERROR('Input| Projects'!B770,"")</f>
        <v>761</v>
      </c>
      <c r="C770" s="42" t="str">
        <f>IFERROR(IF('Input| Projects'!C770="","",'Input| Projects'!C770),"")</f>
        <v/>
      </c>
      <c r="D770" s="42" t="str">
        <f>IFERROR(IF('Input| Projects'!D770="","",'Input| Projects'!D770),"")</f>
        <v/>
      </c>
      <c r="E770" s="104"/>
      <c r="F770" s="190">
        <f>IFERROR('Input| Projects'!I770*'Input| Escalations'!$K$19,"")</f>
        <v>0</v>
      </c>
      <c r="G770" s="190">
        <f>IFERROR('Input| Projects'!J770*'Input| Escalations'!$K$19,"")</f>
        <v>0</v>
      </c>
      <c r="H770" s="190">
        <f>IFERROR('Input| Projects'!K770*'Input| Escalations'!$K$19,"")</f>
        <v>0</v>
      </c>
      <c r="I770" s="190">
        <f>IFERROR('Input| Projects'!L770*'Input| Escalations'!$K$19,"")</f>
        <v>0</v>
      </c>
      <c r="J770" s="190">
        <f>IFERROR('Input| Projects'!M770*'Input| Escalations'!$K$19,"")</f>
        <v>0</v>
      </c>
      <c r="K770" s="190">
        <f>IFERROR('Input| Projects'!N770*'Input| Escalations'!$K$19,"")</f>
        <v>0</v>
      </c>
      <c r="L770" s="190">
        <f>IFERROR('Input| Projects'!O770*'Input| Escalations'!$K$19,"")</f>
        <v>0</v>
      </c>
      <c r="M770" s="150" t="str">
        <f>IF(ABS(SUM(F770:L770)-(SUM('Input| Projects'!I770:O770)*'Input| Escalations'!$K$19))&lt;0.0000001,"",1)</f>
        <v/>
      </c>
      <c r="N770" s="192">
        <f>'Input| Projects'!$Y770*INDEX('Input| Escalations'!$H$33:$N$33,MATCH('Calc| Project Costs'!N$9,'Input| Escalations'!$H$23:$N$23,0))+'Input| Projects'!$Z770*INDEX('Input| Escalations'!$H$34:$N$34,MATCH('Calc| Project Costs'!N$9,'Input| Escalations'!$H$23:$N$23,0))+'Input| Projects'!$AA770*INDEX('Input| Escalations'!$H$35:$N$35,MATCH('Calc| Project Costs'!N$9,'Input| Escalations'!$H$23:$N$23,0))+1</f>
        <v>1</v>
      </c>
      <c r="O770" s="192">
        <f>'Input| Projects'!$Y770*INDEX('Input| Escalations'!$H$33:$N$33,MATCH('Calc| Project Costs'!O$9,'Input| Escalations'!$H$23:$N$23,0))+'Input| Projects'!$Z770*INDEX('Input| Escalations'!$H$34:$N$34,MATCH('Calc| Project Costs'!O$9,'Input| Escalations'!$H$23:$N$23,0))+'Input| Projects'!$AA770*INDEX('Input| Escalations'!$H$35:$N$35,MATCH('Calc| Project Costs'!O$9,'Input| Escalations'!$H$23:$N$23,0))+1</f>
        <v>1</v>
      </c>
      <c r="P770" s="192">
        <f>'Input| Projects'!$Y770*INDEX('Input| Escalations'!$H$33:$N$33,MATCH('Calc| Project Costs'!P$9,'Input| Escalations'!$H$23:$N$23,0))+'Input| Projects'!$Z770*INDEX('Input| Escalations'!$H$34:$N$34,MATCH('Calc| Project Costs'!P$9,'Input| Escalations'!$H$23:$N$23,0))+'Input| Projects'!$AA770*INDEX('Input| Escalations'!$H$35:$N$35,MATCH('Calc| Project Costs'!P$9,'Input| Escalations'!$H$23:$N$23,0))+1</f>
        <v>1</v>
      </c>
      <c r="Q770" s="192">
        <f>'Input| Projects'!$Y770*INDEX('Input| Escalations'!$H$33:$N$33,MATCH('Calc| Project Costs'!Q$9,'Input| Escalations'!$H$23:$N$23,0))+'Input| Projects'!$Z770*INDEX('Input| Escalations'!$H$34:$N$34,MATCH('Calc| Project Costs'!Q$9,'Input| Escalations'!$H$23:$N$23,0))+'Input| Projects'!$AA770*INDEX('Input| Escalations'!$H$35:$N$35,MATCH('Calc| Project Costs'!Q$9,'Input| Escalations'!$H$23:$N$23,0))+1</f>
        <v>1</v>
      </c>
      <c r="R770" s="192">
        <f>'Input| Projects'!$Y770*INDEX('Input| Escalations'!$H$33:$N$33,MATCH('Calc| Project Costs'!R$9,'Input| Escalations'!$H$23:$N$23,0))+'Input| Projects'!$Z770*INDEX('Input| Escalations'!$H$34:$N$34,MATCH('Calc| Project Costs'!R$9,'Input| Escalations'!$H$23:$N$23,0))+'Input| Projects'!$AA770*INDEX('Input| Escalations'!$H$35:$N$35,MATCH('Calc| Project Costs'!R$9,'Input| Escalations'!$H$23:$N$23,0))+1</f>
        <v>1</v>
      </c>
      <c r="S770" s="192">
        <f>'Input| Projects'!$Y770*INDEX('Input| Escalations'!$H$33:$N$33,MATCH('Calc| Project Costs'!S$9,'Input| Escalations'!$H$23:$N$23,0))+'Input| Projects'!$Z770*INDEX('Input| Escalations'!$H$34:$N$34,MATCH('Calc| Project Costs'!S$9,'Input| Escalations'!$H$23:$N$23,0))+'Input| Projects'!$AA770*INDEX('Input| Escalations'!$H$35:$N$35,MATCH('Calc| Project Costs'!S$9,'Input| Escalations'!$H$23:$N$23,0))+1</f>
        <v>1</v>
      </c>
      <c r="T770" s="192">
        <f>'Input| Projects'!$Y770*INDEX('Input| Escalations'!$H$33:$N$33,MATCH('Calc| Project Costs'!T$9,'Input| Escalations'!$H$23:$N$23,0))+'Input| Projects'!$Z770*INDEX('Input| Escalations'!$H$34:$N$34,MATCH('Calc| Project Costs'!T$9,'Input| Escalations'!$H$23:$N$23,0))+'Input| Projects'!$AA770*INDEX('Input| Escalations'!$H$35:$N$35,MATCH('Calc| Project Costs'!T$9,'Input| Escalations'!$H$23:$N$23,0))+1</f>
        <v>1</v>
      </c>
      <c r="U770" s="106"/>
      <c r="V770" s="186">
        <f t="shared" si="358"/>
        <v>0</v>
      </c>
      <c r="W770" s="186">
        <f t="shared" si="359"/>
        <v>0</v>
      </c>
      <c r="X770" s="186">
        <f t="shared" si="360"/>
        <v>0</v>
      </c>
      <c r="Y770" s="186">
        <f t="shared" si="336"/>
        <v>0</v>
      </c>
      <c r="Z770" s="186">
        <f t="shared" si="337"/>
        <v>0</v>
      </c>
      <c r="AA770" s="186">
        <f t="shared" si="338"/>
        <v>0</v>
      </c>
      <c r="AB770" s="186">
        <f t="shared" si="339"/>
        <v>0</v>
      </c>
      <c r="AC770" s="106"/>
      <c r="AD770" s="186">
        <f>'Input| Projects'!Q770*N770*'Input| Escalations'!$K$19</f>
        <v>0</v>
      </c>
      <c r="AE770" s="186">
        <f>'Input| Projects'!R770*O770*'Input| Escalations'!$K$19</f>
        <v>0</v>
      </c>
      <c r="AF770" s="186">
        <f>'Input| Projects'!S770*P770*'Input| Escalations'!$K$19</f>
        <v>0</v>
      </c>
      <c r="AG770" s="186">
        <f>'Input| Projects'!T770*Q770*'Input| Escalations'!$K$19</f>
        <v>0</v>
      </c>
      <c r="AH770" s="186">
        <f>'Input| Projects'!U770*R770*'Input| Escalations'!$K$19</f>
        <v>0</v>
      </c>
      <c r="AI770" s="186">
        <f>'Input| Projects'!V770*S770*'Input| Escalations'!$K$19</f>
        <v>0</v>
      </c>
      <c r="AJ770" s="186">
        <f>'Input| Projects'!W770*T770*'Input| Escalations'!$K$19</f>
        <v>0</v>
      </c>
      <c r="AK770" s="106"/>
      <c r="AL770" s="186" t="str">
        <f>IFERROR(IF('Input| Overheads'!$C$42="Direct costs",SUMPRODUCT(--('Input| Projects'!$AC770="Yes"),'Calc| Overheads Allocation'!C$8,'Calc| Project Costs'!V770),IF('Input| Overheads'!$C$42="Internal labour",SUMPRODUCT(--('Input| Projects'!$AC770="Yes"),'Calc| Overheads Allocation'!C$8,'Calc| Project Costs'!V770,'Input| Projects'!$Y770),IF('Input| Overheads'!$C$42="DNSP defined",SUMPRODUCT(--('Input| Projects'!$AC770="Yes"),'Calc| Overheads Allocation'!C$61,'Input| Projects'!$AF770),""))),"")</f>
        <v/>
      </c>
      <c r="AM770" s="186" t="str">
        <f>IFERROR(IF('Input| Overheads'!$C$42="Direct costs",SUMPRODUCT(--('Input| Projects'!$AC770="Yes"),'Calc| Overheads Allocation'!D$8,'Calc| Project Costs'!W770),IF('Input| Overheads'!$C$42="Internal labour",SUMPRODUCT(--('Input| Projects'!$AC770="Yes"),'Calc| Overheads Allocation'!D$8,'Calc| Project Costs'!W770,'Input| Projects'!$Y770),IF('Input| Overheads'!$C$42="DNSP defined",SUMPRODUCT(--('Input| Projects'!$AC770="Yes"),'Calc| Overheads Allocation'!D$61,'Input| Projects'!$AF770),""))),"")</f>
        <v/>
      </c>
      <c r="AN770" s="186" t="str">
        <f>IFERROR(IF('Input| Overheads'!$C$42="Direct costs",SUMPRODUCT(--('Input| Projects'!$AC770="Yes"),'Calc| Overheads Allocation'!E$8,'Calc| Project Costs'!X770),IF('Input| Overheads'!$C$42="Internal labour",SUMPRODUCT(--('Input| Projects'!$AC770="Yes"),'Calc| Overheads Allocation'!E$8,'Calc| Project Costs'!X770,'Input| Projects'!$Y770),IF('Input| Overheads'!$C$42="DNSP defined",SUMPRODUCT(--('Input| Projects'!$AC770="Yes"),'Calc| Overheads Allocation'!E$61,'Input| Projects'!$AF770),""))),"")</f>
        <v/>
      </c>
      <c r="AO770" s="186" t="str">
        <f>IFERROR(IF('Input| Overheads'!$C$42="Direct costs",SUMPRODUCT(--('Input| Projects'!$AC770="Yes"),'Calc| Overheads Allocation'!F$8,'Calc| Project Costs'!Y770),IF('Input| Overheads'!$C$42="Internal labour",SUMPRODUCT(--('Input| Projects'!$AC770="Yes"),'Calc| Overheads Allocation'!F$8,'Calc| Project Costs'!Y770,'Input| Projects'!$Y770),IF('Input| Overheads'!$C$42="DNSP defined",SUMPRODUCT(--('Input| Projects'!$AC770="Yes"),'Calc| Overheads Allocation'!F$61,'Input| Projects'!$AF770),""))),"")</f>
        <v/>
      </c>
      <c r="AP770" s="186" t="str">
        <f>IFERROR(IF('Input| Overheads'!$C$42="Direct costs",SUMPRODUCT(--('Input| Projects'!$AC770="Yes"),'Calc| Overheads Allocation'!G$8,'Calc| Project Costs'!Z770),IF('Input| Overheads'!$C$42="Internal labour",SUMPRODUCT(--('Input| Projects'!$AC770="Yes"),'Calc| Overheads Allocation'!G$8,'Calc| Project Costs'!Z770,'Input| Projects'!$Y770),IF('Input| Overheads'!$C$42="DNSP defined",SUMPRODUCT(--('Input| Projects'!$AC770="Yes"),'Calc| Overheads Allocation'!G$61,'Input| Projects'!$AF770),""))),"")</f>
        <v/>
      </c>
      <c r="AQ770" s="186" t="str">
        <f>IFERROR(IF('Input| Overheads'!$C$42="Direct costs",SUMPRODUCT(--('Input| Projects'!$AC770="Yes"),'Calc| Overheads Allocation'!H$8,'Calc| Project Costs'!AA770),IF('Input| Overheads'!$C$42="Internal labour",SUMPRODUCT(--('Input| Projects'!$AC770="Yes"),'Calc| Overheads Allocation'!H$8,'Calc| Project Costs'!AA770,'Input| Projects'!$Y770),IF('Input| Overheads'!$C$42="DNSP defined",SUMPRODUCT(--('Input| Projects'!$AC770="Yes"),'Calc| Overheads Allocation'!H$61,'Input| Projects'!$AF770),""))),"")</f>
        <v/>
      </c>
      <c r="AR770" s="186" t="str">
        <f>IFERROR(IF('Input| Overheads'!$C$42="Direct costs",SUMPRODUCT(--('Input| Projects'!$AC770="Yes"),'Calc| Overheads Allocation'!I$8,'Calc| Project Costs'!AB770),IF('Input| Overheads'!$C$42="Internal labour",SUMPRODUCT(--('Input| Projects'!$AC770="Yes"),'Calc| Overheads Allocation'!I$8,'Calc| Project Costs'!AB770,'Input| Projects'!$Y770),IF('Input| Overheads'!$C$42="DNSP defined",SUMPRODUCT(--('Input| Projects'!$AC770="Yes"),'Calc| Overheads Allocation'!I$61,'Input| Projects'!$AF770),""))),"")</f>
        <v/>
      </c>
      <c r="AS770" s="106"/>
      <c r="AT770" s="186" t="str">
        <f>IFERROR(IF('Input| Overheads'!$C$42="Direct costs",SUMPRODUCT(--('Input| Projects'!$AD770="Yes"),'Calc| Overheads Allocation'!C$9,'Calc| Project Costs'!V770),IF('Input| Overheads'!$C$42="Internal labour",SUMPRODUCT(--('Input| Projects'!$AD770="Yes"),'Calc| Overheads Allocation'!C$9,'Calc| Project Costs'!V770,'Input| Projects'!$Y770),IF('Input| Overheads'!$C$42="DNSP defined",SUMPRODUCT(--('Input| Projects'!$AD770="Yes"),'Calc| Overheads Allocation'!C$62,'Input| Projects'!$AG770),""))),"")</f>
        <v/>
      </c>
      <c r="AU770" s="186" t="str">
        <f>IFERROR(IF('Input| Overheads'!$C$42="Direct costs",SUMPRODUCT(--('Input| Projects'!$AD770="Yes"),'Calc| Overheads Allocation'!D$9,'Calc| Project Costs'!W770),IF('Input| Overheads'!$C$42="Internal labour",SUMPRODUCT(--('Input| Projects'!$AD770="Yes"),'Calc| Overheads Allocation'!D$9,'Calc| Project Costs'!W770,'Input| Projects'!$Y770),IF('Input| Overheads'!$C$42="DNSP defined",SUMPRODUCT(--('Input| Projects'!$AD770="Yes"),'Calc| Overheads Allocation'!D$62,'Input| Projects'!$AG770),""))),"")</f>
        <v/>
      </c>
      <c r="AV770" s="186" t="str">
        <f>IFERROR(IF('Input| Overheads'!$C$42="Direct costs",SUMPRODUCT(--('Input| Projects'!$AD770="Yes"),'Calc| Overheads Allocation'!E$9,'Calc| Project Costs'!X770),IF('Input| Overheads'!$C$42="Internal labour",SUMPRODUCT(--('Input| Projects'!$AD770="Yes"),'Calc| Overheads Allocation'!E$9,'Calc| Project Costs'!X770,'Input| Projects'!$Y770),IF('Input| Overheads'!$C$42="DNSP defined",SUMPRODUCT(--('Input| Projects'!$AD770="Yes"),'Calc| Overheads Allocation'!E$62,'Input| Projects'!$AG770),""))),"")</f>
        <v/>
      </c>
      <c r="AW770" s="186" t="str">
        <f>IFERROR(IF('Input| Overheads'!$C$42="Direct costs",SUMPRODUCT(--('Input| Projects'!$AD770="Yes"),'Calc| Overheads Allocation'!F$9,'Calc| Project Costs'!Y770),IF('Input| Overheads'!$C$42="Internal labour",SUMPRODUCT(--('Input| Projects'!$AD770="Yes"),'Calc| Overheads Allocation'!F$9,'Calc| Project Costs'!Y770,'Input| Projects'!$Y770),IF('Input| Overheads'!$C$42="DNSP defined",SUMPRODUCT(--('Input| Projects'!$AD770="Yes"),'Calc| Overheads Allocation'!F$62,'Input| Projects'!$AG770),""))),"")</f>
        <v/>
      </c>
      <c r="AX770" s="186" t="str">
        <f>IFERROR(IF('Input| Overheads'!$C$42="Direct costs",SUMPRODUCT(--('Input| Projects'!$AD770="Yes"),'Calc| Overheads Allocation'!G$9,'Calc| Project Costs'!Z770),IF('Input| Overheads'!$C$42="Internal labour",SUMPRODUCT(--('Input| Projects'!$AD770="Yes"),'Calc| Overheads Allocation'!G$9,'Calc| Project Costs'!Z770,'Input| Projects'!$Y770),IF('Input| Overheads'!$C$42="DNSP defined",SUMPRODUCT(--('Input| Projects'!$AD770="Yes"),'Calc| Overheads Allocation'!G$62,'Input| Projects'!$AG770),""))),"")</f>
        <v/>
      </c>
      <c r="AY770" s="186" t="str">
        <f>IFERROR(IF('Input| Overheads'!$C$42="Direct costs",SUMPRODUCT(--('Input| Projects'!$AD770="Yes"),'Calc| Overheads Allocation'!H$9,'Calc| Project Costs'!AA770),IF('Input| Overheads'!$C$42="Internal labour",SUMPRODUCT(--('Input| Projects'!$AD770="Yes"),'Calc| Overheads Allocation'!H$9,'Calc| Project Costs'!AA770,'Input| Projects'!$Y770),IF('Input| Overheads'!$C$42="DNSP defined",SUMPRODUCT(--('Input| Projects'!$AD770="Yes"),'Calc| Overheads Allocation'!H$62,'Input| Projects'!$AG770),""))),"")</f>
        <v/>
      </c>
      <c r="AZ770" s="186" t="str">
        <f>IFERROR(IF('Input| Overheads'!$C$42="Direct costs",SUMPRODUCT(--('Input| Projects'!$AD770="Yes"),'Calc| Overheads Allocation'!I$9,'Calc| Project Costs'!AB770),IF('Input| Overheads'!$C$42="Internal labour",SUMPRODUCT(--('Input| Projects'!$AD770="Yes"),'Calc| Overheads Allocation'!I$9,'Calc| Project Costs'!AB770,'Input| Projects'!$Y770),IF('Input| Overheads'!$C$42="DNSP defined",SUMPRODUCT(--('Input| Projects'!$AD770="Yes"),'Calc| Overheads Allocation'!I$62,'Input| Projects'!$AG770),""))),"")</f>
        <v/>
      </c>
      <c r="BA770" s="106"/>
      <c r="BB770" s="186">
        <f t="shared" si="361"/>
        <v>0</v>
      </c>
      <c r="BC770" s="186">
        <f t="shared" si="362"/>
        <v>0</v>
      </c>
      <c r="BD770" s="186">
        <f t="shared" si="363"/>
        <v>0</v>
      </c>
      <c r="BE770" s="186">
        <f t="shared" si="340"/>
        <v>0</v>
      </c>
      <c r="BF770" s="186">
        <f t="shared" si="341"/>
        <v>0</v>
      </c>
      <c r="BG770" s="186">
        <f t="shared" si="342"/>
        <v>0</v>
      </c>
      <c r="BH770" s="186">
        <f t="shared" si="343"/>
        <v>0</v>
      </c>
      <c r="BI770" s="97"/>
      <c r="BJ770" s="186" t="str">
        <f t="shared" si="344"/>
        <v/>
      </c>
      <c r="BK770" s="186" t="str">
        <f t="shared" si="345"/>
        <v/>
      </c>
      <c r="BL770" s="186" t="str">
        <f t="shared" si="346"/>
        <v/>
      </c>
      <c r="BM770" s="186" t="str">
        <f t="shared" si="347"/>
        <v/>
      </c>
      <c r="BN770" s="186" t="str">
        <f t="shared" si="348"/>
        <v/>
      </c>
      <c r="BO770" s="186" t="str">
        <f t="shared" si="349"/>
        <v/>
      </c>
      <c r="BP770" s="186" t="str">
        <f t="shared" si="350"/>
        <v/>
      </c>
      <c r="BQ770" s="97"/>
      <c r="BR770" s="186">
        <f t="shared" si="351"/>
        <v>0</v>
      </c>
      <c r="BS770" s="186">
        <f t="shared" si="352"/>
        <v>0</v>
      </c>
      <c r="BT770" s="222">
        <f t="shared" si="353"/>
        <v>0</v>
      </c>
      <c r="BU770" s="222">
        <f t="shared" si="354"/>
        <v>0</v>
      </c>
      <c r="BV770" s="222">
        <f t="shared" si="355"/>
        <v>0</v>
      </c>
      <c r="BW770" s="222">
        <f t="shared" si="356"/>
        <v>0</v>
      </c>
      <c r="BX770" s="222">
        <f t="shared" si="357"/>
        <v>0</v>
      </c>
      <c r="BY770" s="106"/>
      <c r="BZ770" s="197" t="str">
        <f>IF(SUMIF('Input| Projects'!$AS$8:$CP$8,"Dx",'Input| Projects'!$AS770:$CP770)=0,"",SUMIF('Input| Projects'!$AS$8:$CP$8,"Dx",'Input| Projects'!$AS770:$CP770))</f>
        <v/>
      </c>
      <c r="CA770" s="197" t="str">
        <f>IF(SUMIF('Input| Projects'!$AS$8:$CP$8,"Tx",'Input| Projects'!$AS770:$CP770)=0,"",SUMIF('Input| Projects'!$AS$8:$CP$8,"Tx",'Input| Projects'!$AS770:$CP770))</f>
        <v/>
      </c>
      <c r="CB770" s="150" t="str">
        <f t="shared" si="364"/>
        <v/>
      </c>
    </row>
    <row r="771" spans="2:80" x14ac:dyDescent="0.2">
      <c r="B771" s="201">
        <f>IFERROR('Input| Projects'!B771,"")</f>
        <v>762</v>
      </c>
      <c r="C771" s="42" t="str">
        <f>IFERROR(IF('Input| Projects'!C771="","",'Input| Projects'!C771),"")</f>
        <v/>
      </c>
      <c r="D771" s="42" t="str">
        <f>IFERROR(IF('Input| Projects'!D771="","",'Input| Projects'!D771),"")</f>
        <v/>
      </c>
      <c r="E771" s="104"/>
      <c r="F771" s="190">
        <f>IFERROR('Input| Projects'!I771*'Input| Escalations'!$K$19,"")</f>
        <v>0</v>
      </c>
      <c r="G771" s="190">
        <f>IFERROR('Input| Projects'!J771*'Input| Escalations'!$K$19,"")</f>
        <v>0</v>
      </c>
      <c r="H771" s="190">
        <f>IFERROR('Input| Projects'!K771*'Input| Escalations'!$K$19,"")</f>
        <v>0</v>
      </c>
      <c r="I771" s="190">
        <f>IFERROR('Input| Projects'!L771*'Input| Escalations'!$K$19,"")</f>
        <v>0</v>
      </c>
      <c r="J771" s="190">
        <f>IFERROR('Input| Projects'!M771*'Input| Escalations'!$K$19,"")</f>
        <v>0</v>
      </c>
      <c r="K771" s="190">
        <f>IFERROR('Input| Projects'!N771*'Input| Escalations'!$K$19,"")</f>
        <v>0</v>
      </c>
      <c r="L771" s="190">
        <f>IFERROR('Input| Projects'!O771*'Input| Escalations'!$K$19,"")</f>
        <v>0</v>
      </c>
      <c r="M771" s="150" t="str">
        <f>IF(ABS(SUM(F771:L771)-(SUM('Input| Projects'!I771:O771)*'Input| Escalations'!$K$19))&lt;0.0000001,"",1)</f>
        <v/>
      </c>
      <c r="N771" s="192">
        <f>'Input| Projects'!$Y771*INDEX('Input| Escalations'!$H$33:$N$33,MATCH('Calc| Project Costs'!N$9,'Input| Escalations'!$H$23:$N$23,0))+'Input| Projects'!$Z771*INDEX('Input| Escalations'!$H$34:$N$34,MATCH('Calc| Project Costs'!N$9,'Input| Escalations'!$H$23:$N$23,0))+'Input| Projects'!$AA771*INDEX('Input| Escalations'!$H$35:$N$35,MATCH('Calc| Project Costs'!N$9,'Input| Escalations'!$H$23:$N$23,0))+1</f>
        <v>1</v>
      </c>
      <c r="O771" s="192">
        <f>'Input| Projects'!$Y771*INDEX('Input| Escalations'!$H$33:$N$33,MATCH('Calc| Project Costs'!O$9,'Input| Escalations'!$H$23:$N$23,0))+'Input| Projects'!$Z771*INDEX('Input| Escalations'!$H$34:$N$34,MATCH('Calc| Project Costs'!O$9,'Input| Escalations'!$H$23:$N$23,0))+'Input| Projects'!$AA771*INDEX('Input| Escalations'!$H$35:$N$35,MATCH('Calc| Project Costs'!O$9,'Input| Escalations'!$H$23:$N$23,0))+1</f>
        <v>1</v>
      </c>
      <c r="P771" s="192">
        <f>'Input| Projects'!$Y771*INDEX('Input| Escalations'!$H$33:$N$33,MATCH('Calc| Project Costs'!P$9,'Input| Escalations'!$H$23:$N$23,0))+'Input| Projects'!$Z771*INDEX('Input| Escalations'!$H$34:$N$34,MATCH('Calc| Project Costs'!P$9,'Input| Escalations'!$H$23:$N$23,0))+'Input| Projects'!$AA771*INDEX('Input| Escalations'!$H$35:$N$35,MATCH('Calc| Project Costs'!P$9,'Input| Escalations'!$H$23:$N$23,0))+1</f>
        <v>1</v>
      </c>
      <c r="Q771" s="192">
        <f>'Input| Projects'!$Y771*INDEX('Input| Escalations'!$H$33:$N$33,MATCH('Calc| Project Costs'!Q$9,'Input| Escalations'!$H$23:$N$23,0))+'Input| Projects'!$Z771*INDEX('Input| Escalations'!$H$34:$N$34,MATCH('Calc| Project Costs'!Q$9,'Input| Escalations'!$H$23:$N$23,0))+'Input| Projects'!$AA771*INDEX('Input| Escalations'!$H$35:$N$35,MATCH('Calc| Project Costs'!Q$9,'Input| Escalations'!$H$23:$N$23,0))+1</f>
        <v>1</v>
      </c>
      <c r="R771" s="192">
        <f>'Input| Projects'!$Y771*INDEX('Input| Escalations'!$H$33:$N$33,MATCH('Calc| Project Costs'!R$9,'Input| Escalations'!$H$23:$N$23,0))+'Input| Projects'!$Z771*INDEX('Input| Escalations'!$H$34:$N$34,MATCH('Calc| Project Costs'!R$9,'Input| Escalations'!$H$23:$N$23,0))+'Input| Projects'!$AA771*INDEX('Input| Escalations'!$H$35:$N$35,MATCH('Calc| Project Costs'!R$9,'Input| Escalations'!$H$23:$N$23,0))+1</f>
        <v>1</v>
      </c>
      <c r="S771" s="192">
        <f>'Input| Projects'!$Y771*INDEX('Input| Escalations'!$H$33:$N$33,MATCH('Calc| Project Costs'!S$9,'Input| Escalations'!$H$23:$N$23,0))+'Input| Projects'!$Z771*INDEX('Input| Escalations'!$H$34:$N$34,MATCH('Calc| Project Costs'!S$9,'Input| Escalations'!$H$23:$N$23,0))+'Input| Projects'!$AA771*INDEX('Input| Escalations'!$H$35:$N$35,MATCH('Calc| Project Costs'!S$9,'Input| Escalations'!$H$23:$N$23,0))+1</f>
        <v>1</v>
      </c>
      <c r="T771" s="192">
        <f>'Input| Projects'!$Y771*INDEX('Input| Escalations'!$H$33:$N$33,MATCH('Calc| Project Costs'!T$9,'Input| Escalations'!$H$23:$N$23,0))+'Input| Projects'!$Z771*INDEX('Input| Escalations'!$H$34:$N$34,MATCH('Calc| Project Costs'!T$9,'Input| Escalations'!$H$23:$N$23,0))+'Input| Projects'!$AA771*INDEX('Input| Escalations'!$H$35:$N$35,MATCH('Calc| Project Costs'!T$9,'Input| Escalations'!$H$23:$N$23,0))+1</f>
        <v>1</v>
      </c>
      <c r="U771" s="106"/>
      <c r="V771" s="186">
        <f t="shared" si="358"/>
        <v>0</v>
      </c>
      <c r="W771" s="186">
        <f t="shared" si="359"/>
        <v>0</v>
      </c>
      <c r="X771" s="186">
        <f t="shared" si="360"/>
        <v>0</v>
      </c>
      <c r="Y771" s="186">
        <f t="shared" si="336"/>
        <v>0</v>
      </c>
      <c r="Z771" s="186">
        <f t="shared" si="337"/>
        <v>0</v>
      </c>
      <c r="AA771" s="186">
        <f t="shared" si="338"/>
        <v>0</v>
      </c>
      <c r="AB771" s="186">
        <f t="shared" si="339"/>
        <v>0</v>
      </c>
      <c r="AC771" s="106"/>
      <c r="AD771" s="186">
        <f>'Input| Projects'!Q771*N771*'Input| Escalations'!$K$19</f>
        <v>0</v>
      </c>
      <c r="AE771" s="186">
        <f>'Input| Projects'!R771*O771*'Input| Escalations'!$K$19</f>
        <v>0</v>
      </c>
      <c r="AF771" s="186">
        <f>'Input| Projects'!S771*P771*'Input| Escalations'!$K$19</f>
        <v>0</v>
      </c>
      <c r="AG771" s="186">
        <f>'Input| Projects'!T771*Q771*'Input| Escalations'!$K$19</f>
        <v>0</v>
      </c>
      <c r="AH771" s="186">
        <f>'Input| Projects'!U771*R771*'Input| Escalations'!$K$19</f>
        <v>0</v>
      </c>
      <c r="AI771" s="186">
        <f>'Input| Projects'!V771*S771*'Input| Escalations'!$K$19</f>
        <v>0</v>
      </c>
      <c r="AJ771" s="186">
        <f>'Input| Projects'!W771*T771*'Input| Escalations'!$K$19</f>
        <v>0</v>
      </c>
      <c r="AK771" s="106"/>
      <c r="AL771" s="186" t="str">
        <f>IFERROR(IF('Input| Overheads'!$C$42="Direct costs",SUMPRODUCT(--('Input| Projects'!$AC771="Yes"),'Calc| Overheads Allocation'!C$8,'Calc| Project Costs'!V771),IF('Input| Overheads'!$C$42="Internal labour",SUMPRODUCT(--('Input| Projects'!$AC771="Yes"),'Calc| Overheads Allocation'!C$8,'Calc| Project Costs'!V771,'Input| Projects'!$Y771),IF('Input| Overheads'!$C$42="DNSP defined",SUMPRODUCT(--('Input| Projects'!$AC771="Yes"),'Calc| Overheads Allocation'!C$61,'Input| Projects'!$AF771),""))),"")</f>
        <v/>
      </c>
      <c r="AM771" s="186" t="str">
        <f>IFERROR(IF('Input| Overheads'!$C$42="Direct costs",SUMPRODUCT(--('Input| Projects'!$AC771="Yes"),'Calc| Overheads Allocation'!D$8,'Calc| Project Costs'!W771),IF('Input| Overheads'!$C$42="Internal labour",SUMPRODUCT(--('Input| Projects'!$AC771="Yes"),'Calc| Overheads Allocation'!D$8,'Calc| Project Costs'!W771,'Input| Projects'!$Y771),IF('Input| Overheads'!$C$42="DNSP defined",SUMPRODUCT(--('Input| Projects'!$AC771="Yes"),'Calc| Overheads Allocation'!D$61,'Input| Projects'!$AF771),""))),"")</f>
        <v/>
      </c>
      <c r="AN771" s="186" t="str">
        <f>IFERROR(IF('Input| Overheads'!$C$42="Direct costs",SUMPRODUCT(--('Input| Projects'!$AC771="Yes"),'Calc| Overheads Allocation'!E$8,'Calc| Project Costs'!X771),IF('Input| Overheads'!$C$42="Internal labour",SUMPRODUCT(--('Input| Projects'!$AC771="Yes"),'Calc| Overheads Allocation'!E$8,'Calc| Project Costs'!X771,'Input| Projects'!$Y771),IF('Input| Overheads'!$C$42="DNSP defined",SUMPRODUCT(--('Input| Projects'!$AC771="Yes"),'Calc| Overheads Allocation'!E$61,'Input| Projects'!$AF771),""))),"")</f>
        <v/>
      </c>
      <c r="AO771" s="186" t="str">
        <f>IFERROR(IF('Input| Overheads'!$C$42="Direct costs",SUMPRODUCT(--('Input| Projects'!$AC771="Yes"),'Calc| Overheads Allocation'!F$8,'Calc| Project Costs'!Y771),IF('Input| Overheads'!$C$42="Internal labour",SUMPRODUCT(--('Input| Projects'!$AC771="Yes"),'Calc| Overheads Allocation'!F$8,'Calc| Project Costs'!Y771,'Input| Projects'!$Y771),IF('Input| Overheads'!$C$42="DNSP defined",SUMPRODUCT(--('Input| Projects'!$AC771="Yes"),'Calc| Overheads Allocation'!F$61,'Input| Projects'!$AF771),""))),"")</f>
        <v/>
      </c>
      <c r="AP771" s="186" t="str">
        <f>IFERROR(IF('Input| Overheads'!$C$42="Direct costs",SUMPRODUCT(--('Input| Projects'!$AC771="Yes"),'Calc| Overheads Allocation'!G$8,'Calc| Project Costs'!Z771),IF('Input| Overheads'!$C$42="Internal labour",SUMPRODUCT(--('Input| Projects'!$AC771="Yes"),'Calc| Overheads Allocation'!G$8,'Calc| Project Costs'!Z771,'Input| Projects'!$Y771),IF('Input| Overheads'!$C$42="DNSP defined",SUMPRODUCT(--('Input| Projects'!$AC771="Yes"),'Calc| Overheads Allocation'!G$61,'Input| Projects'!$AF771),""))),"")</f>
        <v/>
      </c>
      <c r="AQ771" s="186" t="str">
        <f>IFERROR(IF('Input| Overheads'!$C$42="Direct costs",SUMPRODUCT(--('Input| Projects'!$AC771="Yes"),'Calc| Overheads Allocation'!H$8,'Calc| Project Costs'!AA771),IF('Input| Overheads'!$C$42="Internal labour",SUMPRODUCT(--('Input| Projects'!$AC771="Yes"),'Calc| Overheads Allocation'!H$8,'Calc| Project Costs'!AA771,'Input| Projects'!$Y771),IF('Input| Overheads'!$C$42="DNSP defined",SUMPRODUCT(--('Input| Projects'!$AC771="Yes"),'Calc| Overheads Allocation'!H$61,'Input| Projects'!$AF771),""))),"")</f>
        <v/>
      </c>
      <c r="AR771" s="186" t="str">
        <f>IFERROR(IF('Input| Overheads'!$C$42="Direct costs",SUMPRODUCT(--('Input| Projects'!$AC771="Yes"),'Calc| Overheads Allocation'!I$8,'Calc| Project Costs'!AB771),IF('Input| Overheads'!$C$42="Internal labour",SUMPRODUCT(--('Input| Projects'!$AC771="Yes"),'Calc| Overheads Allocation'!I$8,'Calc| Project Costs'!AB771,'Input| Projects'!$Y771),IF('Input| Overheads'!$C$42="DNSP defined",SUMPRODUCT(--('Input| Projects'!$AC771="Yes"),'Calc| Overheads Allocation'!I$61,'Input| Projects'!$AF771),""))),"")</f>
        <v/>
      </c>
      <c r="AS771" s="106"/>
      <c r="AT771" s="186" t="str">
        <f>IFERROR(IF('Input| Overheads'!$C$42="Direct costs",SUMPRODUCT(--('Input| Projects'!$AD771="Yes"),'Calc| Overheads Allocation'!C$9,'Calc| Project Costs'!V771),IF('Input| Overheads'!$C$42="Internal labour",SUMPRODUCT(--('Input| Projects'!$AD771="Yes"),'Calc| Overheads Allocation'!C$9,'Calc| Project Costs'!V771,'Input| Projects'!$Y771),IF('Input| Overheads'!$C$42="DNSP defined",SUMPRODUCT(--('Input| Projects'!$AD771="Yes"),'Calc| Overheads Allocation'!C$62,'Input| Projects'!$AG771),""))),"")</f>
        <v/>
      </c>
      <c r="AU771" s="186" t="str">
        <f>IFERROR(IF('Input| Overheads'!$C$42="Direct costs",SUMPRODUCT(--('Input| Projects'!$AD771="Yes"),'Calc| Overheads Allocation'!D$9,'Calc| Project Costs'!W771),IF('Input| Overheads'!$C$42="Internal labour",SUMPRODUCT(--('Input| Projects'!$AD771="Yes"),'Calc| Overheads Allocation'!D$9,'Calc| Project Costs'!W771,'Input| Projects'!$Y771),IF('Input| Overheads'!$C$42="DNSP defined",SUMPRODUCT(--('Input| Projects'!$AD771="Yes"),'Calc| Overheads Allocation'!D$62,'Input| Projects'!$AG771),""))),"")</f>
        <v/>
      </c>
      <c r="AV771" s="186" t="str">
        <f>IFERROR(IF('Input| Overheads'!$C$42="Direct costs",SUMPRODUCT(--('Input| Projects'!$AD771="Yes"),'Calc| Overheads Allocation'!E$9,'Calc| Project Costs'!X771),IF('Input| Overheads'!$C$42="Internal labour",SUMPRODUCT(--('Input| Projects'!$AD771="Yes"),'Calc| Overheads Allocation'!E$9,'Calc| Project Costs'!X771,'Input| Projects'!$Y771),IF('Input| Overheads'!$C$42="DNSP defined",SUMPRODUCT(--('Input| Projects'!$AD771="Yes"),'Calc| Overheads Allocation'!E$62,'Input| Projects'!$AG771),""))),"")</f>
        <v/>
      </c>
      <c r="AW771" s="186" t="str">
        <f>IFERROR(IF('Input| Overheads'!$C$42="Direct costs",SUMPRODUCT(--('Input| Projects'!$AD771="Yes"),'Calc| Overheads Allocation'!F$9,'Calc| Project Costs'!Y771),IF('Input| Overheads'!$C$42="Internal labour",SUMPRODUCT(--('Input| Projects'!$AD771="Yes"),'Calc| Overheads Allocation'!F$9,'Calc| Project Costs'!Y771,'Input| Projects'!$Y771),IF('Input| Overheads'!$C$42="DNSP defined",SUMPRODUCT(--('Input| Projects'!$AD771="Yes"),'Calc| Overheads Allocation'!F$62,'Input| Projects'!$AG771),""))),"")</f>
        <v/>
      </c>
      <c r="AX771" s="186" t="str">
        <f>IFERROR(IF('Input| Overheads'!$C$42="Direct costs",SUMPRODUCT(--('Input| Projects'!$AD771="Yes"),'Calc| Overheads Allocation'!G$9,'Calc| Project Costs'!Z771),IF('Input| Overheads'!$C$42="Internal labour",SUMPRODUCT(--('Input| Projects'!$AD771="Yes"),'Calc| Overheads Allocation'!G$9,'Calc| Project Costs'!Z771,'Input| Projects'!$Y771),IF('Input| Overheads'!$C$42="DNSP defined",SUMPRODUCT(--('Input| Projects'!$AD771="Yes"),'Calc| Overheads Allocation'!G$62,'Input| Projects'!$AG771),""))),"")</f>
        <v/>
      </c>
      <c r="AY771" s="186" t="str">
        <f>IFERROR(IF('Input| Overheads'!$C$42="Direct costs",SUMPRODUCT(--('Input| Projects'!$AD771="Yes"),'Calc| Overheads Allocation'!H$9,'Calc| Project Costs'!AA771),IF('Input| Overheads'!$C$42="Internal labour",SUMPRODUCT(--('Input| Projects'!$AD771="Yes"),'Calc| Overheads Allocation'!H$9,'Calc| Project Costs'!AA771,'Input| Projects'!$Y771),IF('Input| Overheads'!$C$42="DNSP defined",SUMPRODUCT(--('Input| Projects'!$AD771="Yes"),'Calc| Overheads Allocation'!H$62,'Input| Projects'!$AG771),""))),"")</f>
        <v/>
      </c>
      <c r="AZ771" s="186" t="str">
        <f>IFERROR(IF('Input| Overheads'!$C$42="Direct costs",SUMPRODUCT(--('Input| Projects'!$AD771="Yes"),'Calc| Overheads Allocation'!I$9,'Calc| Project Costs'!AB771),IF('Input| Overheads'!$C$42="Internal labour",SUMPRODUCT(--('Input| Projects'!$AD771="Yes"),'Calc| Overheads Allocation'!I$9,'Calc| Project Costs'!AB771,'Input| Projects'!$Y771),IF('Input| Overheads'!$C$42="DNSP defined",SUMPRODUCT(--('Input| Projects'!$AD771="Yes"),'Calc| Overheads Allocation'!I$62,'Input| Projects'!$AG771),""))),"")</f>
        <v/>
      </c>
      <c r="BA771" s="106"/>
      <c r="BB771" s="186">
        <f t="shared" si="361"/>
        <v>0</v>
      </c>
      <c r="BC771" s="186">
        <f t="shared" si="362"/>
        <v>0</v>
      </c>
      <c r="BD771" s="186">
        <f t="shared" si="363"/>
        <v>0</v>
      </c>
      <c r="BE771" s="186">
        <f t="shared" si="340"/>
        <v>0</v>
      </c>
      <c r="BF771" s="186">
        <f t="shared" si="341"/>
        <v>0</v>
      </c>
      <c r="BG771" s="186">
        <f t="shared" si="342"/>
        <v>0</v>
      </c>
      <c r="BH771" s="186">
        <f t="shared" si="343"/>
        <v>0</v>
      </c>
      <c r="BI771" s="97"/>
      <c r="BJ771" s="186" t="str">
        <f t="shared" si="344"/>
        <v/>
      </c>
      <c r="BK771" s="186" t="str">
        <f t="shared" si="345"/>
        <v/>
      </c>
      <c r="BL771" s="186" t="str">
        <f t="shared" si="346"/>
        <v/>
      </c>
      <c r="BM771" s="186" t="str">
        <f t="shared" si="347"/>
        <v/>
      </c>
      <c r="BN771" s="186" t="str">
        <f t="shared" si="348"/>
        <v/>
      </c>
      <c r="BO771" s="186" t="str">
        <f t="shared" si="349"/>
        <v/>
      </c>
      <c r="BP771" s="186" t="str">
        <f t="shared" si="350"/>
        <v/>
      </c>
      <c r="BQ771" s="97"/>
      <c r="BR771" s="186">
        <f t="shared" si="351"/>
        <v>0</v>
      </c>
      <c r="BS771" s="186">
        <f t="shared" si="352"/>
        <v>0</v>
      </c>
      <c r="BT771" s="222">
        <f t="shared" si="353"/>
        <v>0</v>
      </c>
      <c r="BU771" s="222">
        <f t="shared" si="354"/>
        <v>0</v>
      </c>
      <c r="BV771" s="222">
        <f t="shared" si="355"/>
        <v>0</v>
      </c>
      <c r="BW771" s="222">
        <f t="shared" si="356"/>
        <v>0</v>
      </c>
      <c r="BX771" s="222">
        <f t="shared" si="357"/>
        <v>0</v>
      </c>
      <c r="BY771" s="106"/>
      <c r="BZ771" s="197" t="str">
        <f>IF(SUMIF('Input| Projects'!$AS$8:$CP$8,"Dx",'Input| Projects'!$AS771:$CP771)=0,"",SUMIF('Input| Projects'!$AS$8:$CP$8,"Dx",'Input| Projects'!$AS771:$CP771))</f>
        <v/>
      </c>
      <c r="CA771" s="197" t="str">
        <f>IF(SUMIF('Input| Projects'!$AS$8:$CP$8,"Tx",'Input| Projects'!$AS771:$CP771)=0,"",SUMIF('Input| Projects'!$AS$8:$CP$8,"Tx",'Input| Projects'!$AS771:$CP771))</f>
        <v/>
      </c>
      <c r="CB771" s="150" t="str">
        <f t="shared" si="364"/>
        <v/>
      </c>
    </row>
    <row r="772" spans="2:80" x14ac:dyDescent="0.2">
      <c r="B772" s="201">
        <f>IFERROR('Input| Projects'!B772,"")</f>
        <v>763</v>
      </c>
      <c r="C772" s="42" t="str">
        <f>IFERROR(IF('Input| Projects'!C772="","",'Input| Projects'!C772),"")</f>
        <v/>
      </c>
      <c r="D772" s="42" t="str">
        <f>IFERROR(IF('Input| Projects'!D772="","",'Input| Projects'!D772),"")</f>
        <v/>
      </c>
      <c r="E772" s="104"/>
      <c r="F772" s="190">
        <f>IFERROR('Input| Projects'!I772*'Input| Escalations'!$K$19,"")</f>
        <v>0</v>
      </c>
      <c r="G772" s="190">
        <f>IFERROR('Input| Projects'!J772*'Input| Escalations'!$K$19,"")</f>
        <v>0</v>
      </c>
      <c r="H772" s="190">
        <f>IFERROR('Input| Projects'!K772*'Input| Escalations'!$K$19,"")</f>
        <v>0</v>
      </c>
      <c r="I772" s="190">
        <f>IFERROR('Input| Projects'!L772*'Input| Escalations'!$K$19,"")</f>
        <v>0</v>
      </c>
      <c r="J772" s="190">
        <f>IFERROR('Input| Projects'!M772*'Input| Escalations'!$K$19,"")</f>
        <v>0</v>
      </c>
      <c r="K772" s="190">
        <f>IFERROR('Input| Projects'!N772*'Input| Escalations'!$K$19,"")</f>
        <v>0</v>
      </c>
      <c r="L772" s="190">
        <f>IFERROR('Input| Projects'!O772*'Input| Escalations'!$K$19,"")</f>
        <v>0</v>
      </c>
      <c r="M772" s="150" t="str">
        <f>IF(ABS(SUM(F772:L772)-(SUM('Input| Projects'!I772:O772)*'Input| Escalations'!$K$19))&lt;0.0000001,"",1)</f>
        <v/>
      </c>
      <c r="N772" s="192">
        <f>'Input| Projects'!$Y772*INDEX('Input| Escalations'!$H$33:$N$33,MATCH('Calc| Project Costs'!N$9,'Input| Escalations'!$H$23:$N$23,0))+'Input| Projects'!$Z772*INDEX('Input| Escalations'!$H$34:$N$34,MATCH('Calc| Project Costs'!N$9,'Input| Escalations'!$H$23:$N$23,0))+'Input| Projects'!$AA772*INDEX('Input| Escalations'!$H$35:$N$35,MATCH('Calc| Project Costs'!N$9,'Input| Escalations'!$H$23:$N$23,0))+1</f>
        <v>1</v>
      </c>
      <c r="O772" s="192">
        <f>'Input| Projects'!$Y772*INDEX('Input| Escalations'!$H$33:$N$33,MATCH('Calc| Project Costs'!O$9,'Input| Escalations'!$H$23:$N$23,0))+'Input| Projects'!$Z772*INDEX('Input| Escalations'!$H$34:$N$34,MATCH('Calc| Project Costs'!O$9,'Input| Escalations'!$H$23:$N$23,0))+'Input| Projects'!$AA772*INDEX('Input| Escalations'!$H$35:$N$35,MATCH('Calc| Project Costs'!O$9,'Input| Escalations'!$H$23:$N$23,0))+1</f>
        <v>1</v>
      </c>
      <c r="P772" s="192">
        <f>'Input| Projects'!$Y772*INDEX('Input| Escalations'!$H$33:$N$33,MATCH('Calc| Project Costs'!P$9,'Input| Escalations'!$H$23:$N$23,0))+'Input| Projects'!$Z772*INDEX('Input| Escalations'!$H$34:$N$34,MATCH('Calc| Project Costs'!P$9,'Input| Escalations'!$H$23:$N$23,0))+'Input| Projects'!$AA772*INDEX('Input| Escalations'!$H$35:$N$35,MATCH('Calc| Project Costs'!P$9,'Input| Escalations'!$H$23:$N$23,0))+1</f>
        <v>1</v>
      </c>
      <c r="Q772" s="192">
        <f>'Input| Projects'!$Y772*INDEX('Input| Escalations'!$H$33:$N$33,MATCH('Calc| Project Costs'!Q$9,'Input| Escalations'!$H$23:$N$23,0))+'Input| Projects'!$Z772*INDEX('Input| Escalations'!$H$34:$N$34,MATCH('Calc| Project Costs'!Q$9,'Input| Escalations'!$H$23:$N$23,0))+'Input| Projects'!$AA772*INDEX('Input| Escalations'!$H$35:$N$35,MATCH('Calc| Project Costs'!Q$9,'Input| Escalations'!$H$23:$N$23,0))+1</f>
        <v>1</v>
      </c>
      <c r="R772" s="192">
        <f>'Input| Projects'!$Y772*INDEX('Input| Escalations'!$H$33:$N$33,MATCH('Calc| Project Costs'!R$9,'Input| Escalations'!$H$23:$N$23,0))+'Input| Projects'!$Z772*INDEX('Input| Escalations'!$H$34:$N$34,MATCH('Calc| Project Costs'!R$9,'Input| Escalations'!$H$23:$N$23,0))+'Input| Projects'!$AA772*INDEX('Input| Escalations'!$H$35:$N$35,MATCH('Calc| Project Costs'!R$9,'Input| Escalations'!$H$23:$N$23,0))+1</f>
        <v>1</v>
      </c>
      <c r="S772" s="192">
        <f>'Input| Projects'!$Y772*INDEX('Input| Escalations'!$H$33:$N$33,MATCH('Calc| Project Costs'!S$9,'Input| Escalations'!$H$23:$N$23,0))+'Input| Projects'!$Z772*INDEX('Input| Escalations'!$H$34:$N$34,MATCH('Calc| Project Costs'!S$9,'Input| Escalations'!$H$23:$N$23,0))+'Input| Projects'!$AA772*INDEX('Input| Escalations'!$H$35:$N$35,MATCH('Calc| Project Costs'!S$9,'Input| Escalations'!$H$23:$N$23,0))+1</f>
        <v>1</v>
      </c>
      <c r="T772" s="192">
        <f>'Input| Projects'!$Y772*INDEX('Input| Escalations'!$H$33:$N$33,MATCH('Calc| Project Costs'!T$9,'Input| Escalations'!$H$23:$N$23,0))+'Input| Projects'!$Z772*INDEX('Input| Escalations'!$H$34:$N$34,MATCH('Calc| Project Costs'!T$9,'Input| Escalations'!$H$23:$N$23,0))+'Input| Projects'!$AA772*INDEX('Input| Escalations'!$H$35:$N$35,MATCH('Calc| Project Costs'!T$9,'Input| Escalations'!$H$23:$N$23,0))+1</f>
        <v>1</v>
      </c>
      <c r="U772" s="106"/>
      <c r="V772" s="186">
        <f t="shared" si="358"/>
        <v>0</v>
      </c>
      <c r="W772" s="186">
        <f t="shared" si="359"/>
        <v>0</v>
      </c>
      <c r="X772" s="186">
        <f t="shared" si="360"/>
        <v>0</v>
      </c>
      <c r="Y772" s="186">
        <f t="shared" si="336"/>
        <v>0</v>
      </c>
      <c r="Z772" s="186">
        <f t="shared" si="337"/>
        <v>0</v>
      </c>
      <c r="AA772" s="186">
        <f t="shared" si="338"/>
        <v>0</v>
      </c>
      <c r="AB772" s="186">
        <f t="shared" si="339"/>
        <v>0</v>
      </c>
      <c r="AC772" s="106"/>
      <c r="AD772" s="186">
        <f>'Input| Projects'!Q772*N772*'Input| Escalations'!$K$19</f>
        <v>0</v>
      </c>
      <c r="AE772" s="186">
        <f>'Input| Projects'!R772*O772*'Input| Escalations'!$K$19</f>
        <v>0</v>
      </c>
      <c r="AF772" s="186">
        <f>'Input| Projects'!S772*P772*'Input| Escalations'!$K$19</f>
        <v>0</v>
      </c>
      <c r="AG772" s="186">
        <f>'Input| Projects'!T772*Q772*'Input| Escalations'!$K$19</f>
        <v>0</v>
      </c>
      <c r="AH772" s="186">
        <f>'Input| Projects'!U772*R772*'Input| Escalations'!$K$19</f>
        <v>0</v>
      </c>
      <c r="AI772" s="186">
        <f>'Input| Projects'!V772*S772*'Input| Escalations'!$K$19</f>
        <v>0</v>
      </c>
      <c r="AJ772" s="186">
        <f>'Input| Projects'!W772*T772*'Input| Escalations'!$K$19</f>
        <v>0</v>
      </c>
      <c r="AK772" s="106"/>
      <c r="AL772" s="186" t="str">
        <f>IFERROR(IF('Input| Overheads'!$C$42="Direct costs",SUMPRODUCT(--('Input| Projects'!$AC772="Yes"),'Calc| Overheads Allocation'!C$8,'Calc| Project Costs'!V772),IF('Input| Overheads'!$C$42="Internal labour",SUMPRODUCT(--('Input| Projects'!$AC772="Yes"),'Calc| Overheads Allocation'!C$8,'Calc| Project Costs'!V772,'Input| Projects'!$Y772),IF('Input| Overheads'!$C$42="DNSP defined",SUMPRODUCT(--('Input| Projects'!$AC772="Yes"),'Calc| Overheads Allocation'!C$61,'Input| Projects'!$AF772),""))),"")</f>
        <v/>
      </c>
      <c r="AM772" s="186" t="str">
        <f>IFERROR(IF('Input| Overheads'!$C$42="Direct costs",SUMPRODUCT(--('Input| Projects'!$AC772="Yes"),'Calc| Overheads Allocation'!D$8,'Calc| Project Costs'!W772),IF('Input| Overheads'!$C$42="Internal labour",SUMPRODUCT(--('Input| Projects'!$AC772="Yes"),'Calc| Overheads Allocation'!D$8,'Calc| Project Costs'!W772,'Input| Projects'!$Y772),IF('Input| Overheads'!$C$42="DNSP defined",SUMPRODUCT(--('Input| Projects'!$AC772="Yes"),'Calc| Overheads Allocation'!D$61,'Input| Projects'!$AF772),""))),"")</f>
        <v/>
      </c>
      <c r="AN772" s="186" t="str">
        <f>IFERROR(IF('Input| Overheads'!$C$42="Direct costs",SUMPRODUCT(--('Input| Projects'!$AC772="Yes"),'Calc| Overheads Allocation'!E$8,'Calc| Project Costs'!X772),IF('Input| Overheads'!$C$42="Internal labour",SUMPRODUCT(--('Input| Projects'!$AC772="Yes"),'Calc| Overheads Allocation'!E$8,'Calc| Project Costs'!X772,'Input| Projects'!$Y772),IF('Input| Overheads'!$C$42="DNSP defined",SUMPRODUCT(--('Input| Projects'!$AC772="Yes"),'Calc| Overheads Allocation'!E$61,'Input| Projects'!$AF772),""))),"")</f>
        <v/>
      </c>
      <c r="AO772" s="186" t="str">
        <f>IFERROR(IF('Input| Overheads'!$C$42="Direct costs",SUMPRODUCT(--('Input| Projects'!$AC772="Yes"),'Calc| Overheads Allocation'!F$8,'Calc| Project Costs'!Y772),IF('Input| Overheads'!$C$42="Internal labour",SUMPRODUCT(--('Input| Projects'!$AC772="Yes"),'Calc| Overheads Allocation'!F$8,'Calc| Project Costs'!Y772,'Input| Projects'!$Y772),IF('Input| Overheads'!$C$42="DNSP defined",SUMPRODUCT(--('Input| Projects'!$AC772="Yes"),'Calc| Overheads Allocation'!F$61,'Input| Projects'!$AF772),""))),"")</f>
        <v/>
      </c>
      <c r="AP772" s="186" t="str">
        <f>IFERROR(IF('Input| Overheads'!$C$42="Direct costs",SUMPRODUCT(--('Input| Projects'!$AC772="Yes"),'Calc| Overheads Allocation'!G$8,'Calc| Project Costs'!Z772),IF('Input| Overheads'!$C$42="Internal labour",SUMPRODUCT(--('Input| Projects'!$AC772="Yes"),'Calc| Overheads Allocation'!G$8,'Calc| Project Costs'!Z772,'Input| Projects'!$Y772),IF('Input| Overheads'!$C$42="DNSP defined",SUMPRODUCT(--('Input| Projects'!$AC772="Yes"),'Calc| Overheads Allocation'!G$61,'Input| Projects'!$AF772),""))),"")</f>
        <v/>
      </c>
      <c r="AQ772" s="186" t="str">
        <f>IFERROR(IF('Input| Overheads'!$C$42="Direct costs",SUMPRODUCT(--('Input| Projects'!$AC772="Yes"),'Calc| Overheads Allocation'!H$8,'Calc| Project Costs'!AA772),IF('Input| Overheads'!$C$42="Internal labour",SUMPRODUCT(--('Input| Projects'!$AC772="Yes"),'Calc| Overheads Allocation'!H$8,'Calc| Project Costs'!AA772,'Input| Projects'!$Y772),IF('Input| Overheads'!$C$42="DNSP defined",SUMPRODUCT(--('Input| Projects'!$AC772="Yes"),'Calc| Overheads Allocation'!H$61,'Input| Projects'!$AF772),""))),"")</f>
        <v/>
      </c>
      <c r="AR772" s="186" t="str">
        <f>IFERROR(IF('Input| Overheads'!$C$42="Direct costs",SUMPRODUCT(--('Input| Projects'!$AC772="Yes"),'Calc| Overheads Allocation'!I$8,'Calc| Project Costs'!AB772),IF('Input| Overheads'!$C$42="Internal labour",SUMPRODUCT(--('Input| Projects'!$AC772="Yes"),'Calc| Overheads Allocation'!I$8,'Calc| Project Costs'!AB772,'Input| Projects'!$Y772),IF('Input| Overheads'!$C$42="DNSP defined",SUMPRODUCT(--('Input| Projects'!$AC772="Yes"),'Calc| Overheads Allocation'!I$61,'Input| Projects'!$AF772),""))),"")</f>
        <v/>
      </c>
      <c r="AS772" s="106"/>
      <c r="AT772" s="186" t="str">
        <f>IFERROR(IF('Input| Overheads'!$C$42="Direct costs",SUMPRODUCT(--('Input| Projects'!$AD772="Yes"),'Calc| Overheads Allocation'!C$9,'Calc| Project Costs'!V772),IF('Input| Overheads'!$C$42="Internal labour",SUMPRODUCT(--('Input| Projects'!$AD772="Yes"),'Calc| Overheads Allocation'!C$9,'Calc| Project Costs'!V772,'Input| Projects'!$Y772),IF('Input| Overheads'!$C$42="DNSP defined",SUMPRODUCT(--('Input| Projects'!$AD772="Yes"),'Calc| Overheads Allocation'!C$62,'Input| Projects'!$AG772),""))),"")</f>
        <v/>
      </c>
      <c r="AU772" s="186" t="str">
        <f>IFERROR(IF('Input| Overheads'!$C$42="Direct costs",SUMPRODUCT(--('Input| Projects'!$AD772="Yes"),'Calc| Overheads Allocation'!D$9,'Calc| Project Costs'!W772),IF('Input| Overheads'!$C$42="Internal labour",SUMPRODUCT(--('Input| Projects'!$AD772="Yes"),'Calc| Overheads Allocation'!D$9,'Calc| Project Costs'!W772,'Input| Projects'!$Y772),IF('Input| Overheads'!$C$42="DNSP defined",SUMPRODUCT(--('Input| Projects'!$AD772="Yes"),'Calc| Overheads Allocation'!D$62,'Input| Projects'!$AG772),""))),"")</f>
        <v/>
      </c>
      <c r="AV772" s="186" t="str">
        <f>IFERROR(IF('Input| Overheads'!$C$42="Direct costs",SUMPRODUCT(--('Input| Projects'!$AD772="Yes"),'Calc| Overheads Allocation'!E$9,'Calc| Project Costs'!X772),IF('Input| Overheads'!$C$42="Internal labour",SUMPRODUCT(--('Input| Projects'!$AD772="Yes"),'Calc| Overheads Allocation'!E$9,'Calc| Project Costs'!X772,'Input| Projects'!$Y772),IF('Input| Overheads'!$C$42="DNSP defined",SUMPRODUCT(--('Input| Projects'!$AD772="Yes"),'Calc| Overheads Allocation'!E$62,'Input| Projects'!$AG772),""))),"")</f>
        <v/>
      </c>
      <c r="AW772" s="186" t="str">
        <f>IFERROR(IF('Input| Overheads'!$C$42="Direct costs",SUMPRODUCT(--('Input| Projects'!$AD772="Yes"),'Calc| Overheads Allocation'!F$9,'Calc| Project Costs'!Y772),IF('Input| Overheads'!$C$42="Internal labour",SUMPRODUCT(--('Input| Projects'!$AD772="Yes"),'Calc| Overheads Allocation'!F$9,'Calc| Project Costs'!Y772,'Input| Projects'!$Y772),IF('Input| Overheads'!$C$42="DNSP defined",SUMPRODUCT(--('Input| Projects'!$AD772="Yes"),'Calc| Overheads Allocation'!F$62,'Input| Projects'!$AG772),""))),"")</f>
        <v/>
      </c>
      <c r="AX772" s="186" t="str">
        <f>IFERROR(IF('Input| Overheads'!$C$42="Direct costs",SUMPRODUCT(--('Input| Projects'!$AD772="Yes"),'Calc| Overheads Allocation'!G$9,'Calc| Project Costs'!Z772),IF('Input| Overheads'!$C$42="Internal labour",SUMPRODUCT(--('Input| Projects'!$AD772="Yes"),'Calc| Overheads Allocation'!G$9,'Calc| Project Costs'!Z772,'Input| Projects'!$Y772),IF('Input| Overheads'!$C$42="DNSP defined",SUMPRODUCT(--('Input| Projects'!$AD772="Yes"),'Calc| Overheads Allocation'!G$62,'Input| Projects'!$AG772),""))),"")</f>
        <v/>
      </c>
      <c r="AY772" s="186" t="str">
        <f>IFERROR(IF('Input| Overheads'!$C$42="Direct costs",SUMPRODUCT(--('Input| Projects'!$AD772="Yes"),'Calc| Overheads Allocation'!H$9,'Calc| Project Costs'!AA772),IF('Input| Overheads'!$C$42="Internal labour",SUMPRODUCT(--('Input| Projects'!$AD772="Yes"),'Calc| Overheads Allocation'!H$9,'Calc| Project Costs'!AA772,'Input| Projects'!$Y772),IF('Input| Overheads'!$C$42="DNSP defined",SUMPRODUCT(--('Input| Projects'!$AD772="Yes"),'Calc| Overheads Allocation'!H$62,'Input| Projects'!$AG772),""))),"")</f>
        <v/>
      </c>
      <c r="AZ772" s="186" t="str">
        <f>IFERROR(IF('Input| Overheads'!$C$42="Direct costs",SUMPRODUCT(--('Input| Projects'!$AD772="Yes"),'Calc| Overheads Allocation'!I$9,'Calc| Project Costs'!AB772),IF('Input| Overheads'!$C$42="Internal labour",SUMPRODUCT(--('Input| Projects'!$AD772="Yes"),'Calc| Overheads Allocation'!I$9,'Calc| Project Costs'!AB772,'Input| Projects'!$Y772),IF('Input| Overheads'!$C$42="DNSP defined",SUMPRODUCT(--('Input| Projects'!$AD772="Yes"),'Calc| Overheads Allocation'!I$62,'Input| Projects'!$AG772),""))),"")</f>
        <v/>
      </c>
      <c r="BA772" s="106"/>
      <c r="BB772" s="186">
        <f t="shared" si="361"/>
        <v>0</v>
      </c>
      <c r="BC772" s="186">
        <f t="shared" si="362"/>
        <v>0</v>
      </c>
      <c r="BD772" s="186">
        <f t="shared" si="363"/>
        <v>0</v>
      </c>
      <c r="BE772" s="186">
        <f t="shared" si="340"/>
        <v>0</v>
      </c>
      <c r="BF772" s="186">
        <f t="shared" si="341"/>
        <v>0</v>
      </c>
      <c r="BG772" s="186">
        <f t="shared" si="342"/>
        <v>0</v>
      </c>
      <c r="BH772" s="186">
        <f t="shared" si="343"/>
        <v>0</v>
      </c>
      <c r="BI772" s="97"/>
      <c r="BJ772" s="186" t="str">
        <f t="shared" si="344"/>
        <v/>
      </c>
      <c r="BK772" s="186" t="str">
        <f t="shared" si="345"/>
        <v/>
      </c>
      <c r="BL772" s="186" t="str">
        <f t="shared" si="346"/>
        <v/>
      </c>
      <c r="BM772" s="186" t="str">
        <f t="shared" si="347"/>
        <v/>
      </c>
      <c r="BN772" s="186" t="str">
        <f t="shared" si="348"/>
        <v/>
      </c>
      <c r="BO772" s="186" t="str">
        <f t="shared" si="349"/>
        <v/>
      </c>
      <c r="BP772" s="186" t="str">
        <f t="shared" si="350"/>
        <v/>
      </c>
      <c r="BQ772" s="97"/>
      <c r="BR772" s="186">
        <f t="shared" si="351"/>
        <v>0</v>
      </c>
      <c r="BS772" s="186">
        <f t="shared" si="352"/>
        <v>0</v>
      </c>
      <c r="BT772" s="222">
        <f t="shared" si="353"/>
        <v>0</v>
      </c>
      <c r="BU772" s="222">
        <f t="shared" si="354"/>
        <v>0</v>
      </c>
      <c r="BV772" s="222">
        <f t="shared" si="355"/>
        <v>0</v>
      </c>
      <c r="BW772" s="222">
        <f t="shared" si="356"/>
        <v>0</v>
      </c>
      <c r="BX772" s="222">
        <f t="shared" si="357"/>
        <v>0</v>
      </c>
      <c r="BY772" s="106"/>
      <c r="BZ772" s="197" t="str">
        <f>IF(SUMIF('Input| Projects'!$AS$8:$CP$8,"Dx",'Input| Projects'!$AS772:$CP772)=0,"",SUMIF('Input| Projects'!$AS$8:$CP$8,"Dx",'Input| Projects'!$AS772:$CP772))</f>
        <v/>
      </c>
      <c r="CA772" s="197" t="str">
        <f>IF(SUMIF('Input| Projects'!$AS$8:$CP$8,"Tx",'Input| Projects'!$AS772:$CP772)=0,"",SUMIF('Input| Projects'!$AS$8:$CP$8,"Tx",'Input| Projects'!$AS772:$CP772))</f>
        <v/>
      </c>
      <c r="CB772" s="150" t="str">
        <f t="shared" si="364"/>
        <v/>
      </c>
    </row>
    <row r="773" spans="2:80" x14ac:dyDescent="0.2">
      <c r="B773" s="201">
        <f>IFERROR('Input| Projects'!B773,"")</f>
        <v>764</v>
      </c>
      <c r="C773" s="42" t="str">
        <f>IFERROR(IF('Input| Projects'!C773="","",'Input| Projects'!C773),"")</f>
        <v/>
      </c>
      <c r="D773" s="42" t="str">
        <f>IFERROR(IF('Input| Projects'!D773="","",'Input| Projects'!D773),"")</f>
        <v/>
      </c>
      <c r="E773" s="104"/>
      <c r="F773" s="190">
        <f>IFERROR('Input| Projects'!I773*'Input| Escalations'!$K$19,"")</f>
        <v>0</v>
      </c>
      <c r="G773" s="190">
        <f>IFERROR('Input| Projects'!J773*'Input| Escalations'!$K$19,"")</f>
        <v>0</v>
      </c>
      <c r="H773" s="190">
        <f>IFERROR('Input| Projects'!K773*'Input| Escalations'!$K$19,"")</f>
        <v>0</v>
      </c>
      <c r="I773" s="190">
        <f>IFERROR('Input| Projects'!L773*'Input| Escalations'!$K$19,"")</f>
        <v>0</v>
      </c>
      <c r="J773" s="190">
        <f>IFERROR('Input| Projects'!M773*'Input| Escalations'!$K$19,"")</f>
        <v>0</v>
      </c>
      <c r="K773" s="190">
        <f>IFERROR('Input| Projects'!N773*'Input| Escalations'!$K$19,"")</f>
        <v>0</v>
      </c>
      <c r="L773" s="190">
        <f>IFERROR('Input| Projects'!O773*'Input| Escalations'!$K$19,"")</f>
        <v>0</v>
      </c>
      <c r="M773" s="150" t="str">
        <f>IF(ABS(SUM(F773:L773)-(SUM('Input| Projects'!I773:O773)*'Input| Escalations'!$K$19))&lt;0.0000001,"",1)</f>
        <v/>
      </c>
      <c r="N773" s="192">
        <f>'Input| Projects'!$Y773*INDEX('Input| Escalations'!$H$33:$N$33,MATCH('Calc| Project Costs'!N$9,'Input| Escalations'!$H$23:$N$23,0))+'Input| Projects'!$Z773*INDEX('Input| Escalations'!$H$34:$N$34,MATCH('Calc| Project Costs'!N$9,'Input| Escalations'!$H$23:$N$23,0))+'Input| Projects'!$AA773*INDEX('Input| Escalations'!$H$35:$N$35,MATCH('Calc| Project Costs'!N$9,'Input| Escalations'!$H$23:$N$23,0))+1</f>
        <v>1</v>
      </c>
      <c r="O773" s="192">
        <f>'Input| Projects'!$Y773*INDEX('Input| Escalations'!$H$33:$N$33,MATCH('Calc| Project Costs'!O$9,'Input| Escalations'!$H$23:$N$23,0))+'Input| Projects'!$Z773*INDEX('Input| Escalations'!$H$34:$N$34,MATCH('Calc| Project Costs'!O$9,'Input| Escalations'!$H$23:$N$23,0))+'Input| Projects'!$AA773*INDEX('Input| Escalations'!$H$35:$N$35,MATCH('Calc| Project Costs'!O$9,'Input| Escalations'!$H$23:$N$23,0))+1</f>
        <v>1</v>
      </c>
      <c r="P773" s="192">
        <f>'Input| Projects'!$Y773*INDEX('Input| Escalations'!$H$33:$N$33,MATCH('Calc| Project Costs'!P$9,'Input| Escalations'!$H$23:$N$23,0))+'Input| Projects'!$Z773*INDEX('Input| Escalations'!$H$34:$N$34,MATCH('Calc| Project Costs'!P$9,'Input| Escalations'!$H$23:$N$23,0))+'Input| Projects'!$AA773*INDEX('Input| Escalations'!$H$35:$N$35,MATCH('Calc| Project Costs'!P$9,'Input| Escalations'!$H$23:$N$23,0))+1</f>
        <v>1</v>
      </c>
      <c r="Q773" s="192">
        <f>'Input| Projects'!$Y773*INDEX('Input| Escalations'!$H$33:$N$33,MATCH('Calc| Project Costs'!Q$9,'Input| Escalations'!$H$23:$N$23,0))+'Input| Projects'!$Z773*INDEX('Input| Escalations'!$H$34:$N$34,MATCH('Calc| Project Costs'!Q$9,'Input| Escalations'!$H$23:$N$23,0))+'Input| Projects'!$AA773*INDEX('Input| Escalations'!$H$35:$N$35,MATCH('Calc| Project Costs'!Q$9,'Input| Escalations'!$H$23:$N$23,0))+1</f>
        <v>1</v>
      </c>
      <c r="R773" s="192">
        <f>'Input| Projects'!$Y773*INDEX('Input| Escalations'!$H$33:$N$33,MATCH('Calc| Project Costs'!R$9,'Input| Escalations'!$H$23:$N$23,0))+'Input| Projects'!$Z773*INDEX('Input| Escalations'!$H$34:$N$34,MATCH('Calc| Project Costs'!R$9,'Input| Escalations'!$H$23:$N$23,0))+'Input| Projects'!$AA773*INDEX('Input| Escalations'!$H$35:$N$35,MATCH('Calc| Project Costs'!R$9,'Input| Escalations'!$H$23:$N$23,0))+1</f>
        <v>1</v>
      </c>
      <c r="S773" s="192">
        <f>'Input| Projects'!$Y773*INDEX('Input| Escalations'!$H$33:$N$33,MATCH('Calc| Project Costs'!S$9,'Input| Escalations'!$H$23:$N$23,0))+'Input| Projects'!$Z773*INDEX('Input| Escalations'!$H$34:$N$34,MATCH('Calc| Project Costs'!S$9,'Input| Escalations'!$H$23:$N$23,0))+'Input| Projects'!$AA773*INDEX('Input| Escalations'!$H$35:$N$35,MATCH('Calc| Project Costs'!S$9,'Input| Escalations'!$H$23:$N$23,0))+1</f>
        <v>1</v>
      </c>
      <c r="T773" s="192">
        <f>'Input| Projects'!$Y773*INDEX('Input| Escalations'!$H$33:$N$33,MATCH('Calc| Project Costs'!T$9,'Input| Escalations'!$H$23:$N$23,0))+'Input| Projects'!$Z773*INDEX('Input| Escalations'!$H$34:$N$34,MATCH('Calc| Project Costs'!T$9,'Input| Escalations'!$H$23:$N$23,0))+'Input| Projects'!$AA773*INDEX('Input| Escalations'!$H$35:$N$35,MATCH('Calc| Project Costs'!T$9,'Input| Escalations'!$H$23:$N$23,0))+1</f>
        <v>1</v>
      </c>
      <c r="U773" s="106"/>
      <c r="V773" s="186">
        <f t="shared" si="358"/>
        <v>0</v>
      </c>
      <c r="W773" s="186">
        <f t="shared" si="359"/>
        <v>0</v>
      </c>
      <c r="X773" s="186">
        <f t="shared" si="360"/>
        <v>0</v>
      </c>
      <c r="Y773" s="186">
        <f t="shared" si="336"/>
        <v>0</v>
      </c>
      <c r="Z773" s="186">
        <f t="shared" si="337"/>
        <v>0</v>
      </c>
      <c r="AA773" s="186">
        <f t="shared" si="338"/>
        <v>0</v>
      </c>
      <c r="AB773" s="186">
        <f t="shared" si="339"/>
        <v>0</v>
      </c>
      <c r="AC773" s="106"/>
      <c r="AD773" s="186">
        <f>'Input| Projects'!Q773*N773*'Input| Escalations'!$K$19</f>
        <v>0</v>
      </c>
      <c r="AE773" s="186">
        <f>'Input| Projects'!R773*O773*'Input| Escalations'!$K$19</f>
        <v>0</v>
      </c>
      <c r="AF773" s="186">
        <f>'Input| Projects'!S773*P773*'Input| Escalations'!$K$19</f>
        <v>0</v>
      </c>
      <c r="AG773" s="186">
        <f>'Input| Projects'!T773*Q773*'Input| Escalations'!$K$19</f>
        <v>0</v>
      </c>
      <c r="AH773" s="186">
        <f>'Input| Projects'!U773*R773*'Input| Escalations'!$K$19</f>
        <v>0</v>
      </c>
      <c r="AI773" s="186">
        <f>'Input| Projects'!V773*S773*'Input| Escalations'!$K$19</f>
        <v>0</v>
      </c>
      <c r="AJ773" s="186">
        <f>'Input| Projects'!W773*T773*'Input| Escalations'!$K$19</f>
        <v>0</v>
      </c>
      <c r="AK773" s="106"/>
      <c r="AL773" s="186" t="str">
        <f>IFERROR(IF('Input| Overheads'!$C$42="Direct costs",SUMPRODUCT(--('Input| Projects'!$AC773="Yes"),'Calc| Overheads Allocation'!C$8,'Calc| Project Costs'!V773),IF('Input| Overheads'!$C$42="Internal labour",SUMPRODUCT(--('Input| Projects'!$AC773="Yes"),'Calc| Overheads Allocation'!C$8,'Calc| Project Costs'!V773,'Input| Projects'!$Y773),IF('Input| Overheads'!$C$42="DNSP defined",SUMPRODUCT(--('Input| Projects'!$AC773="Yes"),'Calc| Overheads Allocation'!C$61,'Input| Projects'!$AF773),""))),"")</f>
        <v/>
      </c>
      <c r="AM773" s="186" t="str">
        <f>IFERROR(IF('Input| Overheads'!$C$42="Direct costs",SUMPRODUCT(--('Input| Projects'!$AC773="Yes"),'Calc| Overheads Allocation'!D$8,'Calc| Project Costs'!W773),IF('Input| Overheads'!$C$42="Internal labour",SUMPRODUCT(--('Input| Projects'!$AC773="Yes"),'Calc| Overheads Allocation'!D$8,'Calc| Project Costs'!W773,'Input| Projects'!$Y773),IF('Input| Overheads'!$C$42="DNSP defined",SUMPRODUCT(--('Input| Projects'!$AC773="Yes"),'Calc| Overheads Allocation'!D$61,'Input| Projects'!$AF773),""))),"")</f>
        <v/>
      </c>
      <c r="AN773" s="186" t="str">
        <f>IFERROR(IF('Input| Overheads'!$C$42="Direct costs",SUMPRODUCT(--('Input| Projects'!$AC773="Yes"),'Calc| Overheads Allocation'!E$8,'Calc| Project Costs'!X773),IF('Input| Overheads'!$C$42="Internal labour",SUMPRODUCT(--('Input| Projects'!$AC773="Yes"),'Calc| Overheads Allocation'!E$8,'Calc| Project Costs'!X773,'Input| Projects'!$Y773),IF('Input| Overheads'!$C$42="DNSP defined",SUMPRODUCT(--('Input| Projects'!$AC773="Yes"),'Calc| Overheads Allocation'!E$61,'Input| Projects'!$AF773),""))),"")</f>
        <v/>
      </c>
      <c r="AO773" s="186" t="str">
        <f>IFERROR(IF('Input| Overheads'!$C$42="Direct costs",SUMPRODUCT(--('Input| Projects'!$AC773="Yes"),'Calc| Overheads Allocation'!F$8,'Calc| Project Costs'!Y773),IF('Input| Overheads'!$C$42="Internal labour",SUMPRODUCT(--('Input| Projects'!$AC773="Yes"),'Calc| Overheads Allocation'!F$8,'Calc| Project Costs'!Y773,'Input| Projects'!$Y773),IF('Input| Overheads'!$C$42="DNSP defined",SUMPRODUCT(--('Input| Projects'!$AC773="Yes"),'Calc| Overheads Allocation'!F$61,'Input| Projects'!$AF773),""))),"")</f>
        <v/>
      </c>
      <c r="AP773" s="186" t="str">
        <f>IFERROR(IF('Input| Overheads'!$C$42="Direct costs",SUMPRODUCT(--('Input| Projects'!$AC773="Yes"),'Calc| Overheads Allocation'!G$8,'Calc| Project Costs'!Z773),IF('Input| Overheads'!$C$42="Internal labour",SUMPRODUCT(--('Input| Projects'!$AC773="Yes"),'Calc| Overheads Allocation'!G$8,'Calc| Project Costs'!Z773,'Input| Projects'!$Y773),IF('Input| Overheads'!$C$42="DNSP defined",SUMPRODUCT(--('Input| Projects'!$AC773="Yes"),'Calc| Overheads Allocation'!G$61,'Input| Projects'!$AF773),""))),"")</f>
        <v/>
      </c>
      <c r="AQ773" s="186" t="str">
        <f>IFERROR(IF('Input| Overheads'!$C$42="Direct costs",SUMPRODUCT(--('Input| Projects'!$AC773="Yes"),'Calc| Overheads Allocation'!H$8,'Calc| Project Costs'!AA773),IF('Input| Overheads'!$C$42="Internal labour",SUMPRODUCT(--('Input| Projects'!$AC773="Yes"),'Calc| Overheads Allocation'!H$8,'Calc| Project Costs'!AA773,'Input| Projects'!$Y773),IF('Input| Overheads'!$C$42="DNSP defined",SUMPRODUCT(--('Input| Projects'!$AC773="Yes"),'Calc| Overheads Allocation'!H$61,'Input| Projects'!$AF773),""))),"")</f>
        <v/>
      </c>
      <c r="AR773" s="186" t="str">
        <f>IFERROR(IF('Input| Overheads'!$C$42="Direct costs",SUMPRODUCT(--('Input| Projects'!$AC773="Yes"),'Calc| Overheads Allocation'!I$8,'Calc| Project Costs'!AB773),IF('Input| Overheads'!$C$42="Internal labour",SUMPRODUCT(--('Input| Projects'!$AC773="Yes"),'Calc| Overheads Allocation'!I$8,'Calc| Project Costs'!AB773,'Input| Projects'!$Y773),IF('Input| Overheads'!$C$42="DNSP defined",SUMPRODUCT(--('Input| Projects'!$AC773="Yes"),'Calc| Overheads Allocation'!I$61,'Input| Projects'!$AF773),""))),"")</f>
        <v/>
      </c>
      <c r="AS773" s="106"/>
      <c r="AT773" s="186" t="str">
        <f>IFERROR(IF('Input| Overheads'!$C$42="Direct costs",SUMPRODUCT(--('Input| Projects'!$AD773="Yes"),'Calc| Overheads Allocation'!C$9,'Calc| Project Costs'!V773),IF('Input| Overheads'!$C$42="Internal labour",SUMPRODUCT(--('Input| Projects'!$AD773="Yes"),'Calc| Overheads Allocation'!C$9,'Calc| Project Costs'!V773,'Input| Projects'!$Y773),IF('Input| Overheads'!$C$42="DNSP defined",SUMPRODUCT(--('Input| Projects'!$AD773="Yes"),'Calc| Overheads Allocation'!C$62,'Input| Projects'!$AG773),""))),"")</f>
        <v/>
      </c>
      <c r="AU773" s="186" t="str">
        <f>IFERROR(IF('Input| Overheads'!$C$42="Direct costs",SUMPRODUCT(--('Input| Projects'!$AD773="Yes"),'Calc| Overheads Allocation'!D$9,'Calc| Project Costs'!W773),IF('Input| Overheads'!$C$42="Internal labour",SUMPRODUCT(--('Input| Projects'!$AD773="Yes"),'Calc| Overheads Allocation'!D$9,'Calc| Project Costs'!W773,'Input| Projects'!$Y773),IF('Input| Overheads'!$C$42="DNSP defined",SUMPRODUCT(--('Input| Projects'!$AD773="Yes"),'Calc| Overheads Allocation'!D$62,'Input| Projects'!$AG773),""))),"")</f>
        <v/>
      </c>
      <c r="AV773" s="186" t="str">
        <f>IFERROR(IF('Input| Overheads'!$C$42="Direct costs",SUMPRODUCT(--('Input| Projects'!$AD773="Yes"),'Calc| Overheads Allocation'!E$9,'Calc| Project Costs'!X773),IF('Input| Overheads'!$C$42="Internal labour",SUMPRODUCT(--('Input| Projects'!$AD773="Yes"),'Calc| Overheads Allocation'!E$9,'Calc| Project Costs'!X773,'Input| Projects'!$Y773),IF('Input| Overheads'!$C$42="DNSP defined",SUMPRODUCT(--('Input| Projects'!$AD773="Yes"),'Calc| Overheads Allocation'!E$62,'Input| Projects'!$AG773),""))),"")</f>
        <v/>
      </c>
      <c r="AW773" s="186" t="str">
        <f>IFERROR(IF('Input| Overheads'!$C$42="Direct costs",SUMPRODUCT(--('Input| Projects'!$AD773="Yes"),'Calc| Overheads Allocation'!F$9,'Calc| Project Costs'!Y773),IF('Input| Overheads'!$C$42="Internal labour",SUMPRODUCT(--('Input| Projects'!$AD773="Yes"),'Calc| Overheads Allocation'!F$9,'Calc| Project Costs'!Y773,'Input| Projects'!$Y773),IF('Input| Overheads'!$C$42="DNSP defined",SUMPRODUCT(--('Input| Projects'!$AD773="Yes"),'Calc| Overheads Allocation'!F$62,'Input| Projects'!$AG773),""))),"")</f>
        <v/>
      </c>
      <c r="AX773" s="186" t="str">
        <f>IFERROR(IF('Input| Overheads'!$C$42="Direct costs",SUMPRODUCT(--('Input| Projects'!$AD773="Yes"),'Calc| Overheads Allocation'!G$9,'Calc| Project Costs'!Z773),IF('Input| Overheads'!$C$42="Internal labour",SUMPRODUCT(--('Input| Projects'!$AD773="Yes"),'Calc| Overheads Allocation'!G$9,'Calc| Project Costs'!Z773,'Input| Projects'!$Y773),IF('Input| Overheads'!$C$42="DNSP defined",SUMPRODUCT(--('Input| Projects'!$AD773="Yes"),'Calc| Overheads Allocation'!G$62,'Input| Projects'!$AG773),""))),"")</f>
        <v/>
      </c>
      <c r="AY773" s="186" t="str">
        <f>IFERROR(IF('Input| Overheads'!$C$42="Direct costs",SUMPRODUCT(--('Input| Projects'!$AD773="Yes"),'Calc| Overheads Allocation'!H$9,'Calc| Project Costs'!AA773),IF('Input| Overheads'!$C$42="Internal labour",SUMPRODUCT(--('Input| Projects'!$AD773="Yes"),'Calc| Overheads Allocation'!H$9,'Calc| Project Costs'!AA773,'Input| Projects'!$Y773),IF('Input| Overheads'!$C$42="DNSP defined",SUMPRODUCT(--('Input| Projects'!$AD773="Yes"),'Calc| Overheads Allocation'!H$62,'Input| Projects'!$AG773),""))),"")</f>
        <v/>
      </c>
      <c r="AZ773" s="186" t="str">
        <f>IFERROR(IF('Input| Overheads'!$C$42="Direct costs",SUMPRODUCT(--('Input| Projects'!$AD773="Yes"),'Calc| Overheads Allocation'!I$9,'Calc| Project Costs'!AB773),IF('Input| Overheads'!$C$42="Internal labour",SUMPRODUCT(--('Input| Projects'!$AD773="Yes"),'Calc| Overheads Allocation'!I$9,'Calc| Project Costs'!AB773,'Input| Projects'!$Y773),IF('Input| Overheads'!$C$42="DNSP defined",SUMPRODUCT(--('Input| Projects'!$AD773="Yes"),'Calc| Overheads Allocation'!I$62,'Input| Projects'!$AG773),""))),"")</f>
        <v/>
      </c>
      <c r="BA773" s="106"/>
      <c r="BB773" s="186">
        <f t="shared" si="361"/>
        <v>0</v>
      </c>
      <c r="BC773" s="186">
        <f t="shared" si="362"/>
        <v>0</v>
      </c>
      <c r="BD773" s="186">
        <f t="shared" si="363"/>
        <v>0</v>
      </c>
      <c r="BE773" s="186">
        <f t="shared" si="340"/>
        <v>0</v>
      </c>
      <c r="BF773" s="186">
        <f t="shared" si="341"/>
        <v>0</v>
      </c>
      <c r="BG773" s="186">
        <f t="shared" si="342"/>
        <v>0</v>
      </c>
      <c r="BH773" s="186">
        <f t="shared" si="343"/>
        <v>0</v>
      </c>
      <c r="BI773" s="97"/>
      <c r="BJ773" s="186" t="str">
        <f t="shared" si="344"/>
        <v/>
      </c>
      <c r="BK773" s="186" t="str">
        <f t="shared" si="345"/>
        <v/>
      </c>
      <c r="BL773" s="186" t="str">
        <f t="shared" si="346"/>
        <v/>
      </c>
      <c r="BM773" s="186" t="str">
        <f t="shared" si="347"/>
        <v/>
      </c>
      <c r="BN773" s="186" t="str">
        <f t="shared" si="348"/>
        <v/>
      </c>
      <c r="BO773" s="186" t="str">
        <f t="shared" si="349"/>
        <v/>
      </c>
      <c r="BP773" s="186" t="str">
        <f t="shared" si="350"/>
        <v/>
      </c>
      <c r="BQ773" s="97"/>
      <c r="BR773" s="186">
        <f t="shared" si="351"/>
        <v>0</v>
      </c>
      <c r="BS773" s="186">
        <f t="shared" si="352"/>
        <v>0</v>
      </c>
      <c r="BT773" s="222">
        <f t="shared" si="353"/>
        <v>0</v>
      </c>
      <c r="BU773" s="222">
        <f t="shared" si="354"/>
        <v>0</v>
      </c>
      <c r="BV773" s="222">
        <f t="shared" si="355"/>
        <v>0</v>
      </c>
      <c r="BW773" s="222">
        <f t="shared" si="356"/>
        <v>0</v>
      </c>
      <c r="BX773" s="222">
        <f t="shared" si="357"/>
        <v>0</v>
      </c>
      <c r="BY773" s="106"/>
      <c r="BZ773" s="197" t="str">
        <f>IF(SUMIF('Input| Projects'!$AS$8:$CP$8,"Dx",'Input| Projects'!$AS773:$CP773)=0,"",SUMIF('Input| Projects'!$AS$8:$CP$8,"Dx",'Input| Projects'!$AS773:$CP773))</f>
        <v/>
      </c>
      <c r="CA773" s="197" t="str">
        <f>IF(SUMIF('Input| Projects'!$AS$8:$CP$8,"Tx",'Input| Projects'!$AS773:$CP773)=0,"",SUMIF('Input| Projects'!$AS$8:$CP$8,"Tx",'Input| Projects'!$AS773:$CP773))</f>
        <v/>
      </c>
      <c r="CB773" s="150" t="str">
        <f t="shared" si="364"/>
        <v/>
      </c>
    </row>
    <row r="774" spans="2:80" x14ac:dyDescent="0.2">
      <c r="B774" s="201">
        <f>IFERROR('Input| Projects'!B774,"")</f>
        <v>765</v>
      </c>
      <c r="C774" s="42" t="str">
        <f>IFERROR(IF('Input| Projects'!C774="","",'Input| Projects'!C774),"")</f>
        <v/>
      </c>
      <c r="D774" s="42" t="str">
        <f>IFERROR(IF('Input| Projects'!D774="","",'Input| Projects'!D774),"")</f>
        <v/>
      </c>
      <c r="E774" s="104"/>
      <c r="F774" s="190">
        <f>IFERROR('Input| Projects'!I774*'Input| Escalations'!$K$19,"")</f>
        <v>0</v>
      </c>
      <c r="G774" s="190">
        <f>IFERROR('Input| Projects'!J774*'Input| Escalations'!$K$19,"")</f>
        <v>0</v>
      </c>
      <c r="H774" s="190">
        <f>IFERROR('Input| Projects'!K774*'Input| Escalations'!$K$19,"")</f>
        <v>0</v>
      </c>
      <c r="I774" s="190">
        <f>IFERROR('Input| Projects'!L774*'Input| Escalations'!$K$19,"")</f>
        <v>0</v>
      </c>
      <c r="J774" s="190">
        <f>IFERROR('Input| Projects'!M774*'Input| Escalations'!$K$19,"")</f>
        <v>0</v>
      </c>
      <c r="K774" s="190">
        <f>IFERROR('Input| Projects'!N774*'Input| Escalations'!$K$19,"")</f>
        <v>0</v>
      </c>
      <c r="L774" s="190">
        <f>IFERROR('Input| Projects'!O774*'Input| Escalations'!$K$19,"")</f>
        <v>0</v>
      </c>
      <c r="M774" s="150" t="str">
        <f>IF(ABS(SUM(F774:L774)-(SUM('Input| Projects'!I774:O774)*'Input| Escalations'!$K$19))&lt;0.0000001,"",1)</f>
        <v/>
      </c>
      <c r="N774" s="192">
        <f>'Input| Projects'!$Y774*INDEX('Input| Escalations'!$H$33:$N$33,MATCH('Calc| Project Costs'!N$9,'Input| Escalations'!$H$23:$N$23,0))+'Input| Projects'!$Z774*INDEX('Input| Escalations'!$H$34:$N$34,MATCH('Calc| Project Costs'!N$9,'Input| Escalations'!$H$23:$N$23,0))+'Input| Projects'!$AA774*INDEX('Input| Escalations'!$H$35:$N$35,MATCH('Calc| Project Costs'!N$9,'Input| Escalations'!$H$23:$N$23,0))+1</f>
        <v>1</v>
      </c>
      <c r="O774" s="192">
        <f>'Input| Projects'!$Y774*INDEX('Input| Escalations'!$H$33:$N$33,MATCH('Calc| Project Costs'!O$9,'Input| Escalations'!$H$23:$N$23,0))+'Input| Projects'!$Z774*INDEX('Input| Escalations'!$H$34:$N$34,MATCH('Calc| Project Costs'!O$9,'Input| Escalations'!$H$23:$N$23,0))+'Input| Projects'!$AA774*INDEX('Input| Escalations'!$H$35:$N$35,MATCH('Calc| Project Costs'!O$9,'Input| Escalations'!$H$23:$N$23,0))+1</f>
        <v>1</v>
      </c>
      <c r="P774" s="192">
        <f>'Input| Projects'!$Y774*INDEX('Input| Escalations'!$H$33:$N$33,MATCH('Calc| Project Costs'!P$9,'Input| Escalations'!$H$23:$N$23,0))+'Input| Projects'!$Z774*INDEX('Input| Escalations'!$H$34:$N$34,MATCH('Calc| Project Costs'!P$9,'Input| Escalations'!$H$23:$N$23,0))+'Input| Projects'!$AA774*INDEX('Input| Escalations'!$H$35:$N$35,MATCH('Calc| Project Costs'!P$9,'Input| Escalations'!$H$23:$N$23,0))+1</f>
        <v>1</v>
      </c>
      <c r="Q774" s="192">
        <f>'Input| Projects'!$Y774*INDEX('Input| Escalations'!$H$33:$N$33,MATCH('Calc| Project Costs'!Q$9,'Input| Escalations'!$H$23:$N$23,0))+'Input| Projects'!$Z774*INDEX('Input| Escalations'!$H$34:$N$34,MATCH('Calc| Project Costs'!Q$9,'Input| Escalations'!$H$23:$N$23,0))+'Input| Projects'!$AA774*INDEX('Input| Escalations'!$H$35:$N$35,MATCH('Calc| Project Costs'!Q$9,'Input| Escalations'!$H$23:$N$23,0))+1</f>
        <v>1</v>
      </c>
      <c r="R774" s="192">
        <f>'Input| Projects'!$Y774*INDEX('Input| Escalations'!$H$33:$N$33,MATCH('Calc| Project Costs'!R$9,'Input| Escalations'!$H$23:$N$23,0))+'Input| Projects'!$Z774*INDEX('Input| Escalations'!$H$34:$N$34,MATCH('Calc| Project Costs'!R$9,'Input| Escalations'!$H$23:$N$23,0))+'Input| Projects'!$AA774*INDEX('Input| Escalations'!$H$35:$N$35,MATCH('Calc| Project Costs'!R$9,'Input| Escalations'!$H$23:$N$23,0))+1</f>
        <v>1</v>
      </c>
      <c r="S774" s="192">
        <f>'Input| Projects'!$Y774*INDEX('Input| Escalations'!$H$33:$N$33,MATCH('Calc| Project Costs'!S$9,'Input| Escalations'!$H$23:$N$23,0))+'Input| Projects'!$Z774*INDEX('Input| Escalations'!$H$34:$N$34,MATCH('Calc| Project Costs'!S$9,'Input| Escalations'!$H$23:$N$23,0))+'Input| Projects'!$AA774*INDEX('Input| Escalations'!$H$35:$N$35,MATCH('Calc| Project Costs'!S$9,'Input| Escalations'!$H$23:$N$23,0))+1</f>
        <v>1</v>
      </c>
      <c r="T774" s="192">
        <f>'Input| Projects'!$Y774*INDEX('Input| Escalations'!$H$33:$N$33,MATCH('Calc| Project Costs'!T$9,'Input| Escalations'!$H$23:$N$23,0))+'Input| Projects'!$Z774*INDEX('Input| Escalations'!$H$34:$N$34,MATCH('Calc| Project Costs'!T$9,'Input| Escalations'!$H$23:$N$23,0))+'Input| Projects'!$AA774*INDEX('Input| Escalations'!$H$35:$N$35,MATCH('Calc| Project Costs'!T$9,'Input| Escalations'!$H$23:$N$23,0))+1</f>
        <v>1</v>
      </c>
      <c r="U774" s="106"/>
      <c r="V774" s="186">
        <f t="shared" si="358"/>
        <v>0</v>
      </c>
      <c r="W774" s="186">
        <f t="shared" si="359"/>
        <v>0</v>
      </c>
      <c r="X774" s="186">
        <f t="shared" si="360"/>
        <v>0</v>
      </c>
      <c r="Y774" s="186">
        <f t="shared" ref="Y774:Y837" si="365">IFERROR(I774*Q774,"")</f>
        <v>0</v>
      </c>
      <c r="Z774" s="186">
        <f t="shared" ref="Z774:Z837" si="366">IFERROR(J774*R774,"")</f>
        <v>0</v>
      </c>
      <c r="AA774" s="186">
        <f t="shared" ref="AA774:AA837" si="367">IFERROR(K774*S774,"")</f>
        <v>0</v>
      </c>
      <c r="AB774" s="186">
        <f t="shared" ref="AB774:AB837" si="368">IFERROR(L774*T774,"")</f>
        <v>0</v>
      </c>
      <c r="AC774" s="106"/>
      <c r="AD774" s="186">
        <f>'Input| Projects'!Q774*N774*'Input| Escalations'!$K$19</f>
        <v>0</v>
      </c>
      <c r="AE774" s="186">
        <f>'Input| Projects'!R774*O774*'Input| Escalations'!$K$19</f>
        <v>0</v>
      </c>
      <c r="AF774" s="186">
        <f>'Input| Projects'!S774*P774*'Input| Escalations'!$K$19</f>
        <v>0</v>
      </c>
      <c r="AG774" s="186">
        <f>'Input| Projects'!T774*Q774*'Input| Escalations'!$K$19</f>
        <v>0</v>
      </c>
      <c r="AH774" s="186">
        <f>'Input| Projects'!U774*R774*'Input| Escalations'!$K$19</f>
        <v>0</v>
      </c>
      <c r="AI774" s="186">
        <f>'Input| Projects'!V774*S774*'Input| Escalations'!$K$19</f>
        <v>0</v>
      </c>
      <c r="AJ774" s="186">
        <f>'Input| Projects'!W774*T774*'Input| Escalations'!$K$19</f>
        <v>0</v>
      </c>
      <c r="AK774" s="106"/>
      <c r="AL774" s="186" t="str">
        <f>IFERROR(IF('Input| Overheads'!$C$42="Direct costs",SUMPRODUCT(--('Input| Projects'!$AC774="Yes"),'Calc| Overheads Allocation'!C$8,'Calc| Project Costs'!V774),IF('Input| Overheads'!$C$42="Internal labour",SUMPRODUCT(--('Input| Projects'!$AC774="Yes"),'Calc| Overheads Allocation'!C$8,'Calc| Project Costs'!V774,'Input| Projects'!$Y774),IF('Input| Overheads'!$C$42="DNSP defined",SUMPRODUCT(--('Input| Projects'!$AC774="Yes"),'Calc| Overheads Allocation'!C$61,'Input| Projects'!$AF774),""))),"")</f>
        <v/>
      </c>
      <c r="AM774" s="186" t="str">
        <f>IFERROR(IF('Input| Overheads'!$C$42="Direct costs",SUMPRODUCT(--('Input| Projects'!$AC774="Yes"),'Calc| Overheads Allocation'!D$8,'Calc| Project Costs'!W774),IF('Input| Overheads'!$C$42="Internal labour",SUMPRODUCT(--('Input| Projects'!$AC774="Yes"),'Calc| Overheads Allocation'!D$8,'Calc| Project Costs'!W774,'Input| Projects'!$Y774),IF('Input| Overheads'!$C$42="DNSP defined",SUMPRODUCT(--('Input| Projects'!$AC774="Yes"),'Calc| Overheads Allocation'!D$61,'Input| Projects'!$AF774),""))),"")</f>
        <v/>
      </c>
      <c r="AN774" s="186" t="str">
        <f>IFERROR(IF('Input| Overheads'!$C$42="Direct costs",SUMPRODUCT(--('Input| Projects'!$AC774="Yes"),'Calc| Overheads Allocation'!E$8,'Calc| Project Costs'!X774),IF('Input| Overheads'!$C$42="Internal labour",SUMPRODUCT(--('Input| Projects'!$AC774="Yes"),'Calc| Overheads Allocation'!E$8,'Calc| Project Costs'!X774,'Input| Projects'!$Y774),IF('Input| Overheads'!$C$42="DNSP defined",SUMPRODUCT(--('Input| Projects'!$AC774="Yes"),'Calc| Overheads Allocation'!E$61,'Input| Projects'!$AF774),""))),"")</f>
        <v/>
      </c>
      <c r="AO774" s="186" t="str">
        <f>IFERROR(IF('Input| Overheads'!$C$42="Direct costs",SUMPRODUCT(--('Input| Projects'!$AC774="Yes"),'Calc| Overheads Allocation'!F$8,'Calc| Project Costs'!Y774),IF('Input| Overheads'!$C$42="Internal labour",SUMPRODUCT(--('Input| Projects'!$AC774="Yes"),'Calc| Overheads Allocation'!F$8,'Calc| Project Costs'!Y774,'Input| Projects'!$Y774),IF('Input| Overheads'!$C$42="DNSP defined",SUMPRODUCT(--('Input| Projects'!$AC774="Yes"),'Calc| Overheads Allocation'!F$61,'Input| Projects'!$AF774),""))),"")</f>
        <v/>
      </c>
      <c r="AP774" s="186" t="str">
        <f>IFERROR(IF('Input| Overheads'!$C$42="Direct costs",SUMPRODUCT(--('Input| Projects'!$AC774="Yes"),'Calc| Overheads Allocation'!G$8,'Calc| Project Costs'!Z774),IF('Input| Overheads'!$C$42="Internal labour",SUMPRODUCT(--('Input| Projects'!$AC774="Yes"),'Calc| Overheads Allocation'!G$8,'Calc| Project Costs'!Z774,'Input| Projects'!$Y774),IF('Input| Overheads'!$C$42="DNSP defined",SUMPRODUCT(--('Input| Projects'!$AC774="Yes"),'Calc| Overheads Allocation'!G$61,'Input| Projects'!$AF774),""))),"")</f>
        <v/>
      </c>
      <c r="AQ774" s="186" t="str">
        <f>IFERROR(IF('Input| Overheads'!$C$42="Direct costs",SUMPRODUCT(--('Input| Projects'!$AC774="Yes"),'Calc| Overheads Allocation'!H$8,'Calc| Project Costs'!AA774),IF('Input| Overheads'!$C$42="Internal labour",SUMPRODUCT(--('Input| Projects'!$AC774="Yes"),'Calc| Overheads Allocation'!H$8,'Calc| Project Costs'!AA774,'Input| Projects'!$Y774),IF('Input| Overheads'!$C$42="DNSP defined",SUMPRODUCT(--('Input| Projects'!$AC774="Yes"),'Calc| Overheads Allocation'!H$61,'Input| Projects'!$AF774),""))),"")</f>
        <v/>
      </c>
      <c r="AR774" s="186" t="str">
        <f>IFERROR(IF('Input| Overheads'!$C$42="Direct costs",SUMPRODUCT(--('Input| Projects'!$AC774="Yes"),'Calc| Overheads Allocation'!I$8,'Calc| Project Costs'!AB774),IF('Input| Overheads'!$C$42="Internal labour",SUMPRODUCT(--('Input| Projects'!$AC774="Yes"),'Calc| Overheads Allocation'!I$8,'Calc| Project Costs'!AB774,'Input| Projects'!$Y774),IF('Input| Overheads'!$C$42="DNSP defined",SUMPRODUCT(--('Input| Projects'!$AC774="Yes"),'Calc| Overheads Allocation'!I$61,'Input| Projects'!$AF774),""))),"")</f>
        <v/>
      </c>
      <c r="AS774" s="106"/>
      <c r="AT774" s="186" t="str">
        <f>IFERROR(IF('Input| Overheads'!$C$42="Direct costs",SUMPRODUCT(--('Input| Projects'!$AD774="Yes"),'Calc| Overheads Allocation'!C$9,'Calc| Project Costs'!V774),IF('Input| Overheads'!$C$42="Internal labour",SUMPRODUCT(--('Input| Projects'!$AD774="Yes"),'Calc| Overheads Allocation'!C$9,'Calc| Project Costs'!V774,'Input| Projects'!$Y774),IF('Input| Overheads'!$C$42="DNSP defined",SUMPRODUCT(--('Input| Projects'!$AD774="Yes"),'Calc| Overheads Allocation'!C$62,'Input| Projects'!$AG774),""))),"")</f>
        <v/>
      </c>
      <c r="AU774" s="186" t="str">
        <f>IFERROR(IF('Input| Overheads'!$C$42="Direct costs",SUMPRODUCT(--('Input| Projects'!$AD774="Yes"),'Calc| Overheads Allocation'!D$9,'Calc| Project Costs'!W774),IF('Input| Overheads'!$C$42="Internal labour",SUMPRODUCT(--('Input| Projects'!$AD774="Yes"),'Calc| Overheads Allocation'!D$9,'Calc| Project Costs'!W774,'Input| Projects'!$Y774),IF('Input| Overheads'!$C$42="DNSP defined",SUMPRODUCT(--('Input| Projects'!$AD774="Yes"),'Calc| Overheads Allocation'!D$62,'Input| Projects'!$AG774),""))),"")</f>
        <v/>
      </c>
      <c r="AV774" s="186" t="str">
        <f>IFERROR(IF('Input| Overheads'!$C$42="Direct costs",SUMPRODUCT(--('Input| Projects'!$AD774="Yes"),'Calc| Overheads Allocation'!E$9,'Calc| Project Costs'!X774),IF('Input| Overheads'!$C$42="Internal labour",SUMPRODUCT(--('Input| Projects'!$AD774="Yes"),'Calc| Overheads Allocation'!E$9,'Calc| Project Costs'!X774,'Input| Projects'!$Y774),IF('Input| Overheads'!$C$42="DNSP defined",SUMPRODUCT(--('Input| Projects'!$AD774="Yes"),'Calc| Overheads Allocation'!E$62,'Input| Projects'!$AG774),""))),"")</f>
        <v/>
      </c>
      <c r="AW774" s="186" t="str">
        <f>IFERROR(IF('Input| Overheads'!$C$42="Direct costs",SUMPRODUCT(--('Input| Projects'!$AD774="Yes"),'Calc| Overheads Allocation'!F$9,'Calc| Project Costs'!Y774),IF('Input| Overheads'!$C$42="Internal labour",SUMPRODUCT(--('Input| Projects'!$AD774="Yes"),'Calc| Overheads Allocation'!F$9,'Calc| Project Costs'!Y774,'Input| Projects'!$Y774),IF('Input| Overheads'!$C$42="DNSP defined",SUMPRODUCT(--('Input| Projects'!$AD774="Yes"),'Calc| Overheads Allocation'!F$62,'Input| Projects'!$AG774),""))),"")</f>
        <v/>
      </c>
      <c r="AX774" s="186" t="str">
        <f>IFERROR(IF('Input| Overheads'!$C$42="Direct costs",SUMPRODUCT(--('Input| Projects'!$AD774="Yes"),'Calc| Overheads Allocation'!G$9,'Calc| Project Costs'!Z774),IF('Input| Overheads'!$C$42="Internal labour",SUMPRODUCT(--('Input| Projects'!$AD774="Yes"),'Calc| Overheads Allocation'!G$9,'Calc| Project Costs'!Z774,'Input| Projects'!$Y774),IF('Input| Overheads'!$C$42="DNSP defined",SUMPRODUCT(--('Input| Projects'!$AD774="Yes"),'Calc| Overheads Allocation'!G$62,'Input| Projects'!$AG774),""))),"")</f>
        <v/>
      </c>
      <c r="AY774" s="186" t="str">
        <f>IFERROR(IF('Input| Overheads'!$C$42="Direct costs",SUMPRODUCT(--('Input| Projects'!$AD774="Yes"),'Calc| Overheads Allocation'!H$9,'Calc| Project Costs'!AA774),IF('Input| Overheads'!$C$42="Internal labour",SUMPRODUCT(--('Input| Projects'!$AD774="Yes"),'Calc| Overheads Allocation'!H$9,'Calc| Project Costs'!AA774,'Input| Projects'!$Y774),IF('Input| Overheads'!$C$42="DNSP defined",SUMPRODUCT(--('Input| Projects'!$AD774="Yes"),'Calc| Overheads Allocation'!H$62,'Input| Projects'!$AG774),""))),"")</f>
        <v/>
      </c>
      <c r="AZ774" s="186" t="str">
        <f>IFERROR(IF('Input| Overheads'!$C$42="Direct costs",SUMPRODUCT(--('Input| Projects'!$AD774="Yes"),'Calc| Overheads Allocation'!I$9,'Calc| Project Costs'!AB774),IF('Input| Overheads'!$C$42="Internal labour",SUMPRODUCT(--('Input| Projects'!$AD774="Yes"),'Calc| Overheads Allocation'!I$9,'Calc| Project Costs'!AB774,'Input| Projects'!$Y774),IF('Input| Overheads'!$C$42="DNSP defined",SUMPRODUCT(--('Input| Projects'!$AD774="Yes"),'Calc| Overheads Allocation'!I$62,'Input| Projects'!$AG774),""))),"")</f>
        <v/>
      </c>
      <c r="BA774" s="106"/>
      <c r="BB774" s="186">
        <f t="shared" si="361"/>
        <v>0</v>
      </c>
      <c r="BC774" s="186">
        <f t="shared" si="362"/>
        <v>0</v>
      </c>
      <c r="BD774" s="186">
        <f t="shared" si="363"/>
        <v>0</v>
      </c>
      <c r="BE774" s="186">
        <f t="shared" ref="BE774:BE837" si="369">IFERROR(SUM(AO774,AW774),"")</f>
        <v>0</v>
      </c>
      <c r="BF774" s="186">
        <f t="shared" ref="BF774:BF837" si="370">IFERROR(SUM(AP774,AX774),"")</f>
        <v>0</v>
      </c>
      <c r="BG774" s="186">
        <f t="shared" ref="BG774:BG837" si="371">IFERROR(SUM(AQ774,AY774),"")</f>
        <v>0</v>
      </c>
      <c r="BH774" s="186">
        <f t="shared" ref="BH774:BH837" si="372">IFERROR(SUM(AR774,AZ774),"")</f>
        <v>0</v>
      </c>
      <c r="BI774" s="97"/>
      <c r="BJ774" s="186" t="str">
        <f t="shared" ref="BJ774:BJ837" si="373">IFERROR(BB774*(AD774/V774),"")</f>
        <v/>
      </c>
      <c r="BK774" s="186" t="str">
        <f t="shared" ref="BK774:BK837" si="374">IFERROR(BC774*(AE774/W774),"")</f>
        <v/>
      </c>
      <c r="BL774" s="186" t="str">
        <f t="shared" ref="BL774:BL837" si="375">IFERROR(BD774*(AF774/X774),"")</f>
        <v/>
      </c>
      <c r="BM774" s="186" t="str">
        <f t="shared" ref="BM774:BM837" si="376">IFERROR(BE774*(AG774/Y774),"")</f>
        <v/>
      </c>
      <c r="BN774" s="186" t="str">
        <f t="shared" ref="BN774:BN837" si="377">IFERROR(BF774*(AH774/Z774),"")</f>
        <v/>
      </c>
      <c r="BO774" s="186" t="str">
        <f t="shared" ref="BO774:BO837" si="378">IFERROR(BG774*(AI774/AA774),"")</f>
        <v/>
      </c>
      <c r="BP774" s="186" t="str">
        <f t="shared" ref="BP774:BP837" si="379">IFERROR(BH774*(AJ774/AB774),"")</f>
        <v/>
      </c>
      <c r="BQ774" s="97"/>
      <c r="BR774" s="186">
        <f t="shared" ref="BR774:BR837" si="380">IFERROR(V774+BB774,"")</f>
        <v>0</v>
      </c>
      <c r="BS774" s="186">
        <f t="shared" ref="BS774:BS837" si="381">IFERROR(W774+BC774,"")</f>
        <v>0</v>
      </c>
      <c r="BT774" s="222">
        <f t="shared" ref="BT774:BT837" si="382">IFERROR(X774+BD774,"")</f>
        <v>0</v>
      </c>
      <c r="BU774" s="222">
        <f t="shared" ref="BU774:BU837" si="383">IFERROR(Y774+BE774,"")</f>
        <v>0</v>
      </c>
      <c r="BV774" s="222">
        <f t="shared" ref="BV774:BV837" si="384">IFERROR(Z774+BF774,"")</f>
        <v>0</v>
      </c>
      <c r="BW774" s="222">
        <f t="shared" ref="BW774:BW837" si="385">IFERROR(AA774+BG774,"")</f>
        <v>0</v>
      </c>
      <c r="BX774" s="222">
        <f t="shared" ref="BX774:BX837" si="386">IFERROR(AB774+BH774,"")</f>
        <v>0</v>
      </c>
      <c r="BY774" s="106"/>
      <c r="BZ774" s="197" t="str">
        <f>IF(SUMIF('Input| Projects'!$AS$8:$CP$8,"Dx",'Input| Projects'!$AS774:$CP774)=0,"",SUMIF('Input| Projects'!$AS$8:$CP$8,"Dx",'Input| Projects'!$AS774:$CP774))</f>
        <v/>
      </c>
      <c r="CA774" s="197" t="str">
        <f>IF(SUMIF('Input| Projects'!$AS$8:$CP$8,"Tx",'Input| Projects'!$AS774:$CP774)=0,"",SUMIF('Input| Projects'!$AS$8:$CP$8,"Tx",'Input| Projects'!$AS774:$CP774))</f>
        <v/>
      </c>
      <c r="CB774" s="150" t="str">
        <f t="shared" si="364"/>
        <v/>
      </c>
    </row>
    <row r="775" spans="2:80" x14ac:dyDescent="0.2">
      <c r="B775" s="201">
        <f>IFERROR('Input| Projects'!B775,"")</f>
        <v>766</v>
      </c>
      <c r="C775" s="42" t="str">
        <f>IFERROR(IF('Input| Projects'!C775="","",'Input| Projects'!C775),"")</f>
        <v/>
      </c>
      <c r="D775" s="42" t="str">
        <f>IFERROR(IF('Input| Projects'!D775="","",'Input| Projects'!D775),"")</f>
        <v/>
      </c>
      <c r="E775" s="104"/>
      <c r="F775" s="190">
        <f>IFERROR('Input| Projects'!I775*'Input| Escalations'!$K$19,"")</f>
        <v>0</v>
      </c>
      <c r="G775" s="190">
        <f>IFERROR('Input| Projects'!J775*'Input| Escalations'!$K$19,"")</f>
        <v>0</v>
      </c>
      <c r="H775" s="190">
        <f>IFERROR('Input| Projects'!K775*'Input| Escalations'!$K$19,"")</f>
        <v>0</v>
      </c>
      <c r="I775" s="190">
        <f>IFERROR('Input| Projects'!L775*'Input| Escalations'!$K$19,"")</f>
        <v>0</v>
      </c>
      <c r="J775" s="190">
        <f>IFERROR('Input| Projects'!M775*'Input| Escalations'!$K$19,"")</f>
        <v>0</v>
      </c>
      <c r="K775" s="190">
        <f>IFERROR('Input| Projects'!N775*'Input| Escalations'!$K$19,"")</f>
        <v>0</v>
      </c>
      <c r="L775" s="190">
        <f>IFERROR('Input| Projects'!O775*'Input| Escalations'!$K$19,"")</f>
        <v>0</v>
      </c>
      <c r="M775" s="150" t="str">
        <f>IF(ABS(SUM(F775:L775)-(SUM('Input| Projects'!I775:O775)*'Input| Escalations'!$K$19))&lt;0.0000001,"",1)</f>
        <v/>
      </c>
      <c r="N775" s="192">
        <f>'Input| Projects'!$Y775*INDEX('Input| Escalations'!$H$33:$N$33,MATCH('Calc| Project Costs'!N$9,'Input| Escalations'!$H$23:$N$23,0))+'Input| Projects'!$Z775*INDEX('Input| Escalations'!$H$34:$N$34,MATCH('Calc| Project Costs'!N$9,'Input| Escalations'!$H$23:$N$23,0))+'Input| Projects'!$AA775*INDEX('Input| Escalations'!$H$35:$N$35,MATCH('Calc| Project Costs'!N$9,'Input| Escalations'!$H$23:$N$23,0))+1</f>
        <v>1</v>
      </c>
      <c r="O775" s="192">
        <f>'Input| Projects'!$Y775*INDEX('Input| Escalations'!$H$33:$N$33,MATCH('Calc| Project Costs'!O$9,'Input| Escalations'!$H$23:$N$23,0))+'Input| Projects'!$Z775*INDEX('Input| Escalations'!$H$34:$N$34,MATCH('Calc| Project Costs'!O$9,'Input| Escalations'!$H$23:$N$23,0))+'Input| Projects'!$AA775*INDEX('Input| Escalations'!$H$35:$N$35,MATCH('Calc| Project Costs'!O$9,'Input| Escalations'!$H$23:$N$23,0))+1</f>
        <v>1</v>
      </c>
      <c r="P775" s="192">
        <f>'Input| Projects'!$Y775*INDEX('Input| Escalations'!$H$33:$N$33,MATCH('Calc| Project Costs'!P$9,'Input| Escalations'!$H$23:$N$23,0))+'Input| Projects'!$Z775*INDEX('Input| Escalations'!$H$34:$N$34,MATCH('Calc| Project Costs'!P$9,'Input| Escalations'!$H$23:$N$23,0))+'Input| Projects'!$AA775*INDEX('Input| Escalations'!$H$35:$N$35,MATCH('Calc| Project Costs'!P$9,'Input| Escalations'!$H$23:$N$23,0))+1</f>
        <v>1</v>
      </c>
      <c r="Q775" s="192">
        <f>'Input| Projects'!$Y775*INDEX('Input| Escalations'!$H$33:$N$33,MATCH('Calc| Project Costs'!Q$9,'Input| Escalations'!$H$23:$N$23,0))+'Input| Projects'!$Z775*INDEX('Input| Escalations'!$H$34:$N$34,MATCH('Calc| Project Costs'!Q$9,'Input| Escalations'!$H$23:$N$23,0))+'Input| Projects'!$AA775*INDEX('Input| Escalations'!$H$35:$N$35,MATCH('Calc| Project Costs'!Q$9,'Input| Escalations'!$H$23:$N$23,0))+1</f>
        <v>1</v>
      </c>
      <c r="R775" s="192">
        <f>'Input| Projects'!$Y775*INDEX('Input| Escalations'!$H$33:$N$33,MATCH('Calc| Project Costs'!R$9,'Input| Escalations'!$H$23:$N$23,0))+'Input| Projects'!$Z775*INDEX('Input| Escalations'!$H$34:$N$34,MATCH('Calc| Project Costs'!R$9,'Input| Escalations'!$H$23:$N$23,0))+'Input| Projects'!$AA775*INDEX('Input| Escalations'!$H$35:$N$35,MATCH('Calc| Project Costs'!R$9,'Input| Escalations'!$H$23:$N$23,0))+1</f>
        <v>1</v>
      </c>
      <c r="S775" s="192">
        <f>'Input| Projects'!$Y775*INDEX('Input| Escalations'!$H$33:$N$33,MATCH('Calc| Project Costs'!S$9,'Input| Escalations'!$H$23:$N$23,0))+'Input| Projects'!$Z775*INDEX('Input| Escalations'!$H$34:$N$34,MATCH('Calc| Project Costs'!S$9,'Input| Escalations'!$H$23:$N$23,0))+'Input| Projects'!$AA775*INDEX('Input| Escalations'!$H$35:$N$35,MATCH('Calc| Project Costs'!S$9,'Input| Escalations'!$H$23:$N$23,0))+1</f>
        <v>1</v>
      </c>
      <c r="T775" s="192">
        <f>'Input| Projects'!$Y775*INDEX('Input| Escalations'!$H$33:$N$33,MATCH('Calc| Project Costs'!T$9,'Input| Escalations'!$H$23:$N$23,0))+'Input| Projects'!$Z775*INDEX('Input| Escalations'!$H$34:$N$34,MATCH('Calc| Project Costs'!T$9,'Input| Escalations'!$H$23:$N$23,0))+'Input| Projects'!$AA775*INDEX('Input| Escalations'!$H$35:$N$35,MATCH('Calc| Project Costs'!T$9,'Input| Escalations'!$H$23:$N$23,0))+1</f>
        <v>1</v>
      </c>
      <c r="U775" s="106"/>
      <c r="V775" s="186">
        <f t="shared" ref="V775:V838" si="387">IFERROR(F775*N775,"")</f>
        <v>0</v>
      </c>
      <c r="W775" s="186">
        <f t="shared" ref="W775:W838" si="388">IFERROR(G775*O775,"")</f>
        <v>0</v>
      </c>
      <c r="X775" s="186">
        <f t="shared" ref="X775:X838" si="389">IFERROR(H775*P775,"")</f>
        <v>0</v>
      </c>
      <c r="Y775" s="186">
        <f t="shared" si="365"/>
        <v>0</v>
      </c>
      <c r="Z775" s="186">
        <f t="shared" si="366"/>
        <v>0</v>
      </c>
      <c r="AA775" s="186">
        <f t="shared" si="367"/>
        <v>0</v>
      </c>
      <c r="AB775" s="186">
        <f t="shared" si="368"/>
        <v>0</v>
      </c>
      <c r="AC775" s="106"/>
      <c r="AD775" s="186">
        <f>'Input| Projects'!Q775*N775*'Input| Escalations'!$K$19</f>
        <v>0</v>
      </c>
      <c r="AE775" s="186">
        <f>'Input| Projects'!R775*O775*'Input| Escalations'!$K$19</f>
        <v>0</v>
      </c>
      <c r="AF775" s="186">
        <f>'Input| Projects'!S775*P775*'Input| Escalations'!$K$19</f>
        <v>0</v>
      </c>
      <c r="AG775" s="186">
        <f>'Input| Projects'!T775*Q775*'Input| Escalations'!$K$19</f>
        <v>0</v>
      </c>
      <c r="AH775" s="186">
        <f>'Input| Projects'!U775*R775*'Input| Escalations'!$K$19</f>
        <v>0</v>
      </c>
      <c r="AI775" s="186">
        <f>'Input| Projects'!V775*S775*'Input| Escalations'!$K$19</f>
        <v>0</v>
      </c>
      <c r="AJ775" s="186">
        <f>'Input| Projects'!W775*T775*'Input| Escalations'!$K$19</f>
        <v>0</v>
      </c>
      <c r="AK775" s="106"/>
      <c r="AL775" s="186" t="str">
        <f>IFERROR(IF('Input| Overheads'!$C$42="Direct costs",SUMPRODUCT(--('Input| Projects'!$AC775="Yes"),'Calc| Overheads Allocation'!C$8,'Calc| Project Costs'!V775),IF('Input| Overheads'!$C$42="Internal labour",SUMPRODUCT(--('Input| Projects'!$AC775="Yes"),'Calc| Overheads Allocation'!C$8,'Calc| Project Costs'!V775,'Input| Projects'!$Y775),IF('Input| Overheads'!$C$42="DNSP defined",SUMPRODUCT(--('Input| Projects'!$AC775="Yes"),'Calc| Overheads Allocation'!C$61,'Input| Projects'!$AF775),""))),"")</f>
        <v/>
      </c>
      <c r="AM775" s="186" t="str">
        <f>IFERROR(IF('Input| Overheads'!$C$42="Direct costs",SUMPRODUCT(--('Input| Projects'!$AC775="Yes"),'Calc| Overheads Allocation'!D$8,'Calc| Project Costs'!W775),IF('Input| Overheads'!$C$42="Internal labour",SUMPRODUCT(--('Input| Projects'!$AC775="Yes"),'Calc| Overheads Allocation'!D$8,'Calc| Project Costs'!W775,'Input| Projects'!$Y775),IF('Input| Overheads'!$C$42="DNSP defined",SUMPRODUCT(--('Input| Projects'!$AC775="Yes"),'Calc| Overheads Allocation'!D$61,'Input| Projects'!$AF775),""))),"")</f>
        <v/>
      </c>
      <c r="AN775" s="186" t="str">
        <f>IFERROR(IF('Input| Overheads'!$C$42="Direct costs",SUMPRODUCT(--('Input| Projects'!$AC775="Yes"),'Calc| Overheads Allocation'!E$8,'Calc| Project Costs'!X775),IF('Input| Overheads'!$C$42="Internal labour",SUMPRODUCT(--('Input| Projects'!$AC775="Yes"),'Calc| Overheads Allocation'!E$8,'Calc| Project Costs'!X775,'Input| Projects'!$Y775),IF('Input| Overheads'!$C$42="DNSP defined",SUMPRODUCT(--('Input| Projects'!$AC775="Yes"),'Calc| Overheads Allocation'!E$61,'Input| Projects'!$AF775),""))),"")</f>
        <v/>
      </c>
      <c r="AO775" s="186" t="str">
        <f>IFERROR(IF('Input| Overheads'!$C$42="Direct costs",SUMPRODUCT(--('Input| Projects'!$AC775="Yes"),'Calc| Overheads Allocation'!F$8,'Calc| Project Costs'!Y775),IF('Input| Overheads'!$C$42="Internal labour",SUMPRODUCT(--('Input| Projects'!$AC775="Yes"),'Calc| Overheads Allocation'!F$8,'Calc| Project Costs'!Y775,'Input| Projects'!$Y775),IF('Input| Overheads'!$C$42="DNSP defined",SUMPRODUCT(--('Input| Projects'!$AC775="Yes"),'Calc| Overheads Allocation'!F$61,'Input| Projects'!$AF775),""))),"")</f>
        <v/>
      </c>
      <c r="AP775" s="186" t="str">
        <f>IFERROR(IF('Input| Overheads'!$C$42="Direct costs",SUMPRODUCT(--('Input| Projects'!$AC775="Yes"),'Calc| Overheads Allocation'!G$8,'Calc| Project Costs'!Z775),IF('Input| Overheads'!$C$42="Internal labour",SUMPRODUCT(--('Input| Projects'!$AC775="Yes"),'Calc| Overheads Allocation'!G$8,'Calc| Project Costs'!Z775,'Input| Projects'!$Y775),IF('Input| Overheads'!$C$42="DNSP defined",SUMPRODUCT(--('Input| Projects'!$AC775="Yes"),'Calc| Overheads Allocation'!G$61,'Input| Projects'!$AF775),""))),"")</f>
        <v/>
      </c>
      <c r="AQ775" s="186" t="str">
        <f>IFERROR(IF('Input| Overheads'!$C$42="Direct costs",SUMPRODUCT(--('Input| Projects'!$AC775="Yes"),'Calc| Overheads Allocation'!H$8,'Calc| Project Costs'!AA775),IF('Input| Overheads'!$C$42="Internal labour",SUMPRODUCT(--('Input| Projects'!$AC775="Yes"),'Calc| Overheads Allocation'!H$8,'Calc| Project Costs'!AA775,'Input| Projects'!$Y775),IF('Input| Overheads'!$C$42="DNSP defined",SUMPRODUCT(--('Input| Projects'!$AC775="Yes"),'Calc| Overheads Allocation'!H$61,'Input| Projects'!$AF775),""))),"")</f>
        <v/>
      </c>
      <c r="AR775" s="186" t="str">
        <f>IFERROR(IF('Input| Overheads'!$C$42="Direct costs",SUMPRODUCT(--('Input| Projects'!$AC775="Yes"),'Calc| Overheads Allocation'!I$8,'Calc| Project Costs'!AB775),IF('Input| Overheads'!$C$42="Internal labour",SUMPRODUCT(--('Input| Projects'!$AC775="Yes"),'Calc| Overheads Allocation'!I$8,'Calc| Project Costs'!AB775,'Input| Projects'!$Y775),IF('Input| Overheads'!$C$42="DNSP defined",SUMPRODUCT(--('Input| Projects'!$AC775="Yes"),'Calc| Overheads Allocation'!I$61,'Input| Projects'!$AF775),""))),"")</f>
        <v/>
      </c>
      <c r="AS775" s="106"/>
      <c r="AT775" s="186" t="str">
        <f>IFERROR(IF('Input| Overheads'!$C$42="Direct costs",SUMPRODUCT(--('Input| Projects'!$AD775="Yes"),'Calc| Overheads Allocation'!C$9,'Calc| Project Costs'!V775),IF('Input| Overheads'!$C$42="Internal labour",SUMPRODUCT(--('Input| Projects'!$AD775="Yes"),'Calc| Overheads Allocation'!C$9,'Calc| Project Costs'!V775,'Input| Projects'!$Y775),IF('Input| Overheads'!$C$42="DNSP defined",SUMPRODUCT(--('Input| Projects'!$AD775="Yes"),'Calc| Overheads Allocation'!C$62,'Input| Projects'!$AG775),""))),"")</f>
        <v/>
      </c>
      <c r="AU775" s="186" t="str">
        <f>IFERROR(IF('Input| Overheads'!$C$42="Direct costs",SUMPRODUCT(--('Input| Projects'!$AD775="Yes"),'Calc| Overheads Allocation'!D$9,'Calc| Project Costs'!W775),IF('Input| Overheads'!$C$42="Internal labour",SUMPRODUCT(--('Input| Projects'!$AD775="Yes"),'Calc| Overheads Allocation'!D$9,'Calc| Project Costs'!W775,'Input| Projects'!$Y775),IF('Input| Overheads'!$C$42="DNSP defined",SUMPRODUCT(--('Input| Projects'!$AD775="Yes"),'Calc| Overheads Allocation'!D$62,'Input| Projects'!$AG775),""))),"")</f>
        <v/>
      </c>
      <c r="AV775" s="186" t="str">
        <f>IFERROR(IF('Input| Overheads'!$C$42="Direct costs",SUMPRODUCT(--('Input| Projects'!$AD775="Yes"),'Calc| Overheads Allocation'!E$9,'Calc| Project Costs'!X775),IF('Input| Overheads'!$C$42="Internal labour",SUMPRODUCT(--('Input| Projects'!$AD775="Yes"),'Calc| Overheads Allocation'!E$9,'Calc| Project Costs'!X775,'Input| Projects'!$Y775),IF('Input| Overheads'!$C$42="DNSP defined",SUMPRODUCT(--('Input| Projects'!$AD775="Yes"),'Calc| Overheads Allocation'!E$62,'Input| Projects'!$AG775),""))),"")</f>
        <v/>
      </c>
      <c r="AW775" s="186" t="str">
        <f>IFERROR(IF('Input| Overheads'!$C$42="Direct costs",SUMPRODUCT(--('Input| Projects'!$AD775="Yes"),'Calc| Overheads Allocation'!F$9,'Calc| Project Costs'!Y775),IF('Input| Overheads'!$C$42="Internal labour",SUMPRODUCT(--('Input| Projects'!$AD775="Yes"),'Calc| Overheads Allocation'!F$9,'Calc| Project Costs'!Y775,'Input| Projects'!$Y775),IF('Input| Overheads'!$C$42="DNSP defined",SUMPRODUCT(--('Input| Projects'!$AD775="Yes"),'Calc| Overheads Allocation'!F$62,'Input| Projects'!$AG775),""))),"")</f>
        <v/>
      </c>
      <c r="AX775" s="186" t="str">
        <f>IFERROR(IF('Input| Overheads'!$C$42="Direct costs",SUMPRODUCT(--('Input| Projects'!$AD775="Yes"),'Calc| Overheads Allocation'!G$9,'Calc| Project Costs'!Z775),IF('Input| Overheads'!$C$42="Internal labour",SUMPRODUCT(--('Input| Projects'!$AD775="Yes"),'Calc| Overheads Allocation'!G$9,'Calc| Project Costs'!Z775,'Input| Projects'!$Y775),IF('Input| Overheads'!$C$42="DNSP defined",SUMPRODUCT(--('Input| Projects'!$AD775="Yes"),'Calc| Overheads Allocation'!G$62,'Input| Projects'!$AG775),""))),"")</f>
        <v/>
      </c>
      <c r="AY775" s="186" t="str">
        <f>IFERROR(IF('Input| Overheads'!$C$42="Direct costs",SUMPRODUCT(--('Input| Projects'!$AD775="Yes"),'Calc| Overheads Allocation'!H$9,'Calc| Project Costs'!AA775),IF('Input| Overheads'!$C$42="Internal labour",SUMPRODUCT(--('Input| Projects'!$AD775="Yes"),'Calc| Overheads Allocation'!H$9,'Calc| Project Costs'!AA775,'Input| Projects'!$Y775),IF('Input| Overheads'!$C$42="DNSP defined",SUMPRODUCT(--('Input| Projects'!$AD775="Yes"),'Calc| Overheads Allocation'!H$62,'Input| Projects'!$AG775),""))),"")</f>
        <v/>
      </c>
      <c r="AZ775" s="186" t="str">
        <f>IFERROR(IF('Input| Overheads'!$C$42="Direct costs",SUMPRODUCT(--('Input| Projects'!$AD775="Yes"),'Calc| Overheads Allocation'!I$9,'Calc| Project Costs'!AB775),IF('Input| Overheads'!$C$42="Internal labour",SUMPRODUCT(--('Input| Projects'!$AD775="Yes"),'Calc| Overheads Allocation'!I$9,'Calc| Project Costs'!AB775,'Input| Projects'!$Y775),IF('Input| Overheads'!$C$42="DNSP defined",SUMPRODUCT(--('Input| Projects'!$AD775="Yes"),'Calc| Overheads Allocation'!I$62,'Input| Projects'!$AG775),""))),"")</f>
        <v/>
      </c>
      <c r="BA775" s="106"/>
      <c r="BB775" s="186">
        <f t="shared" ref="BB775:BB838" si="390">IFERROR(SUM(AL775,AT775),"")</f>
        <v>0</v>
      </c>
      <c r="BC775" s="186">
        <f t="shared" ref="BC775:BC838" si="391">IFERROR(SUM(AM775,AU775),"")</f>
        <v>0</v>
      </c>
      <c r="BD775" s="186">
        <f t="shared" ref="BD775:BD838" si="392">IFERROR(SUM(AN775,AV775),"")</f>
        <v>0</v>
      </c>
      <c r="BE775" s="186">
        <f t="shared" si="369"/>
        <v>0</v>
      </c>
      <c r="BF775" s="186">
        <f t="shared" si="370"/>
        <v>0</v>
      </c>
      <c r="BG775" s="186">
        <f t="shared" si="371"/>
        <v>0</v>
      </c>
      <c r="BH775" s="186">
        <f t="shared" si="372"/>
        <v>0</v>
      </c>
      <c r="BI775" s="97"/>
      <c r="BJ775" s="186" t="str">
        <f t="shared" si="373"/>
        <v/>
      </c>
      <c r="BK775" s="186" t="str">
        <f t="shared" si="374"/>
        <v/>
      </c>
      <c r="BL775" s="186" t="str">
        <f t="shared" si="375"/>
        <v/>
      </c>
      <c r="BM775" s="186" t="str">
        <f t="shared" si="376"/>
        <v/>
      </c>
      <c r="BN775" s="186" t="str">
        <f t="shared" si="377"/>
        <v/>
      </c>
      <c r="BO775" s="186" t="str">
        <f t="shared" si="378"/>
        <v/>
      </c>
      <c r="BP775" s="186" t="str">
        <f t="shared" si="379"/>
        <v/>
      </c>
      <c r="BQ775" s="97"/>
      <c r="BR775" s="186">
        <f t="shared" si="380"/>
        <v>0</v>
      </c>
      <c r="BS775" s="186">
        <f t="shared" si="381"/>
        <v>0</v>
      </c>
      <c r="BT775" s="222">
        <f t="shared" si="382"/>
        <v>0</v>
      </c>
      <c r="BU775" s="222">
        <f t="shared" si="383"/>
        <v>0</v>
      </c>
      <c r="BV775" s="222">
        <f t="shared" si="384"/>
        <v>0</v>
      </c>
      <c r="BW775" s="222">
        <f t="shared" si="385"/>
        <v>0</v>
      </c>
      <c r="BX775" s="222">
        <f t="shared" si="386"/>
        <v>0</v>
      </c>
      <c r="BY775" s="106"/>
      <c r="BZ775" s="197" t="str">
        <f>IF(SUMIF('Input| Projects'!$AS$8:$CP$8,"Dx",'Input| Projects'!$AS775:$CP775)=0,"",SUMIF('Input| Projects'!$AS$8:$CP$8,"Dx",'Input| Projects'!$AS775:$CP775))</f>
        <v/>
      </c>
      <c r="CA775" s="197" t="str">
        <f>IF(SUMIF('Input| Projects'!$AS$8:$CP$8,"Tx",'Input| Projects'!$AS775:$CP775)=0,"",SUMIF('Input| Projects'!$AS$8:$CP$8,"Tx",'Input| Projects'!$AS775:$CP775))</f>
        <v/>
      </c>
      <c r="CB775" s="150" t="str">
        <f t="shared" ref="CB775:CB838" si="393">IF(SUM(BZ775:CA775,F775:L775)=0,"",IF(SUM(BZ775:CA775)=1,"",1))</f>
        <v/>
      </c>
    </row>
    <row r="776" spans="2:80" x14ac:dyDescent="0.2">
      <c r="B776" s="201">
        <f>IFERROR('Input| Projects'!B776,"")</f>
        <v>767</v>
      </c>
      <c r="C776" s="42" t="str">
        <f>IFERROR(IF('Input| Projects'!C776="","",'Input| Projects'!C776),"")</f>
        <v/>
      </c>
      <c r="D776" s="42" t="str">
        <f>IFERROR(IF('Input| Projects'!D776="","",'Input| Projects'!D776),"")</f>
        <v/>
      </c>
      <c r="E776" s="104"/>
      <c r="F776" s="190">
        <f>IFERROR('Input| Projects'!I776*'Input| Escalations'!$K$19,"")</f>
        <v>0</v>
      </c>
      <c r="G776" s="190">
        <f>IFERROR('Input| Projects'!J776*'Input| Escalations'!$K$19,"")</f>
        <v>0</v>
      </c>
      <c r="H776" s="190">
        <f>IFERROR('Input| Projects'!K776*'Input| Escalations'!$K$19,"")</f>
        <v>0</v>
      </c>
      <c r="I776" s="190">
        <f>IFERROR('Input| Projects'!L776*'Input| Escalations'!$K$19,"")</f>
        <v>0</v>
      </c>
      <c r="J776" s="190">
        <f>IFERROR('Input| Projects'!M776*'Input| Escalations'!$K$19,"")</f>
        <v>0</v>
      </c>
      <c r="K776" s="190">
        <f>IFERROR('Input| Projects'!N776*'Input| Escalations'!$K$19,"")</f>
        <v>0</v>
      </c>
      <c r="L776" s="190">
        <f>IFERROR('Input| Projects'!O776*'Input| Escalations'!$K$19,"")</f>
        <v>0</v>
      </c>
      <c r="M776" s="150" t="str">
        <f>IF(ABS(SUM(F776:L776)-(SUM('Input| Projects'!I776:O776)*'Input| Escalations'!$K$19))&lt;0.0000001,"",1)</f>
        <v/>
      </c>
      <c r="N776" s="192">
        <f>'Input| Projects'!$Y776*INDEX('Input| Escalations'!$H$33:$N$33,MATCH('Calc| Project Costs'!N$9,'Input| Escalations'!$H$23:$N$23,0))+'Input| Projects'!$Z776*INDEX('Input| Escalations'!$H$34:$N$34,MATCH('Calc| Project Costs'!N$9,'Input| Escalations'!$H$23:$N$23,0))+'Input| Projects'!$AA776*INDEX('Input| Escalations'!$H$35:$N$35,MATCH('Calc| Project Costs'!N$9,'Input| Escalations'!$H$23:$N$23,0))+1</f>
        <v>1</v>
      </c>
      <c r="O776" s="192">
        <f>'Input| Projects'!$Y776*INDEX('Input| Escalations'!$H$33:$N$33,MATCH('Calc| Project Costs'!O$9,'Input| Escalations'!$H$23:$N$23,0))+'Input| Projects'!$Z776*INDEX('Input| Escalations'!$H$34:$N$34,MATCH('Calc| Project Costs'!O$9,'Input| Escalations'!$H$23:$N$23,0))+'Input| Projects'!$AA776*INDEX('Input| Escalations'!$H$35:$N$35,MATCH('Calc| Project Costs'!O$9,'Input| Escalations'!$H$23:$N$23,0))+1</f>
        <v>1</v>
      </c>
      <c r="P776" s="192">
        <f>'Input| Projects'!$Y776*INDEX('Input| Escalations'!$H$33:$N$33,MATCH('Calc| Project Costs'!P$9,'Input| Escalations'!$H$23:$N$23,0))+'Input| Projects'!$Z776*INDEX('Input| Escalations'!$H$34:$N$34,MATCH('Calc| Project Costs'!P$9,'Input| Escalations'!$H$23:$N$23,0))+'Input| Projects'!$AA776*INDEX('Input| Escalations'!$H$35:$N$35,MATCH('Calc| Project Costs'!P$9,'Input| Escalations'!$H$23:$N$23,0))+1</f>
        <v>1</v>
      </c>
      <c r="Q776" s="192">
        <f>'Input| Projects'!$Y776*INDEX('Input| Escalations'!$H$33:$N$33,MATCH('Calc| Project Costs'!Q$9,'Input| Escalations'!$H$23:$N$23,0))+'Input| Projects'!$Z776*INDEX('Input| Escalations'!$H$34:$N$34,MATCH('Calc| Project Costs'!Q$9,'Input| Escalations'!$H$23:$N$23,0))+'Input| Projects'!$AA776*INDEX('Input| Escalations'!$H$35:$N$35,MATCH('Calc| Project Costs'!Q$9,'Input| Escalations'!$H$23:$N$23,0))+1</f>
        <v>1</v>
      </c>
      <c r="R776" s="192">
        <f>'Input| Projects'!$Y776*INDEX('Input| Escalations'!$H$33:$N$33,MATCH('Calc| Project Costs'!R$9,'Input| Escalations'!$H$23:$N$23,0))+'Input| Projects'!$Z776*INDEX('Input| Escalations'!$H$34:$N$34,MATCH('Calc| Project Costs'!R$9,'Input| Escalations'!$H$23:$N$23,0))+'Input| Projects'!$AA776*INDEX('Input| Escalations'!$H$35:$N$35,MATCH('Calc| Project Costs'!R$9,'Input| Escalations'!$H$23:$N$23,0))+1</f>
        <v>1</v>
      </c>
      <c r="S776" s="192">
        <f>'Input| Projects'!$Y776*INDEX('Input| Escalations'!$H$33:$N$33,MATCH('Calc| Project Costs'!S$9,'Input| Escalations'!$H$23:$N$23,0))+'Input| Projects'!$Z776*INDEX('Input| Escalations'!$H$34:$N$34,MATCH('Calc| Project Costs'!S$9,'Input| Escalations'!$H$23:$N$23,0))+'Input| Projects'!$AA776*INDEX('Input| Escalations'!$H$35:$N$35,MATCH('Calc| Project Costs'!S$9,'Input| Escalations'!$H$23:$N$23,0))+1</f>
        <v>1</v>
      </c>
      <c r="T776" s="192">
        <f>'Input| Projects'!$Y776*INDEX('Input| Escalations'!$H$33:$N$33,MATCH('Calc| Project Costs'!T$9,'Input| Escalations'!$H$23:$N$23,0))+'Input| Projects'!$Z776*INDEX('Input| Escalations'!$H$34:$N$34,MATCH('Calc| Project Costs'!T$9,'Input| Escalations'!$H$23:$N$23,0))+'Input| Projects'!$AA776*INDEX('Input| Escalations'!$H$35:$N$35,MATCH('Calc| Project Costs'!T$9,'Input| Escalations'!$H$23:$N$23,0))+1</f>
        <v>1</v>
      </c>
      <c r="U776" s="106"/>
      <c r="V776" s="186">
        <f t="shared" si="387"/>
        <v>0</v>
      </c>
      <c r="W776" s="186">
        <f t="shared" si="388"/>
        <v>0</v>
      </c>
      <c r="X776" s="186">
        <f t="shared" si="389"/>
        <v>0</v>
      </c>
      <c r="Y776" s="186">
        <f t="shared" si="365"/>
        <v>0</v>
      </c>
      <c r="Z776" s="186">
        <f t="shared" si="366"/>
        <v>0</v>
      </c>
      <c r="AA776" s="186">
        <f t="shared" si="367"/>
        <v>0</v>
      </c>
      <c r="AB776" s="186">
        <f t="shared" si="368"/>
        <v>0</v>
      </c>
      <c r="AC776" s="106"/>
      <c r="AD776" s="186">
        <f>'Input| Projects'!Q776*N776*'Input| Escalations'!$K$19</f>
        <v>0</v>
      </c>
      <c r="AE776" s="186">
        <f>'Input| Projects'!R776*O776*'Input| Escalations'!$K$19</f>
        <v>0</v>
      </c>
      <c r="AF776" s="186">
        <f>'Input| Projects'!S776*P776*'Input| Escalations'!$K$19</f>
        <v>0</v>
      </c>
      <c r="AG776" s="186">
        <f>'Input| Projects'!T776*Q776*'Input| Escalations'!$K$19</f>
        <v>0</v>
      </c>
      <c r="AH776" s="186">
        <f>'Input| Projects'!U776*R776*'Input| Escalations'!$K$19</f>
        <v>0</v>
      </c>
      <c r="AI776" s="186">
        <f>'Input| Projects'!V776*S776*'Input| Escalations'!$K$19</f>
        <v>0</v>
      </c>
      <c r="AJ776" s="186">
        <f>'Input| Projects'!W776*T776*'Input| Escalations'!$K$19</f>
        <v>0</v>
      </c>
      <c r="AK776" s="106"/>
      <c r="AL776" s="186" t="str">
        <f>IFERROR(IF('Input| Overheads'!$C$42="Direct costs",SUMPRODUCT(--('Input| Projects'!$AC776="Yes"),'Calc| Overheads Allocation'!C$8,'Calc| Project Costs'!V776),IF('Input| Overheads'!$C$42="Internal labour",SUMPRODUCT(--('Input| Projects'!$AC776="Yes"),'Calc| Overheads Allocation'!C$8,'Calc| Project Costs'!V776,'Input| Projects'!$Y776),IF('Input| Overheads'!$C$42="DNSP defined",SUMPRODUCT(--('Input| Projects'!$AC776="Yes"),'Calc| Overheads Allocation'!C$61,'Input| Projects'!$AF776),""))),"")</f>
        <v/>
      </c>
      <c r="AM776" s="186" t="str">
        <f>IFERROR(IF('Input| Overheads'!$C$42="Direct costs",SUMPRODUCT(--('Input| Projects'!$AC776="Yes"),'Calc| Overheads Allocation'!D$8,'Calc| Project Costs'!W776),IF('Input| Overheads'!$C$42="Internal labour",SUMPRODUCT(--('Input| Projects'!$AC776="Yes"),'Calc| Overheads Allocation'!D$8,'Calc| Project Costs'!W776,'Input| Projects'!$Y776),IF('Input| Overheads'!$C$42="DNSP defined",SUMPRODUCT(--('Input| Projects'!$AC776="Yes"),'Calc| Overheads Allocation'!D$61,'Input| Projects'!$AF776),""))),"")</f>
        <v/>
      </c>
      <c r="AN776" s="186" t="str">
        <f>IFERROR(IF('Input| Overheads'!$C$42="Direct costs",SUMPRODUCT(--('Input| Projects'!$AC776="Yes"),'Calc| Overheads Allocation'!E$8,'Calc| Project Costs'!X776),IF('Input| Overheads'!$C$42="Internal labour",SUMPRODUCT(--('Input| Projects'!$AC776="Yes"),'Calc| Overheads Allocation'!E$8,'Calc| Project Costs'!X776,'Input| Projects'!$Y776),IF('Input| Overheads'!$C$42="DNSP defined",SUMPRODUCT(--('Input| Projects'!$AC776="Yes"),'Calc| Overheads Allocation'!E$61,'Input| Projects'!$AF776),""))),"")</f>
        <v/>
      </c>
      <c r="AO776" s="186" t="str">
        <f>IFERROR(IF('Input| Overheads'!$C$42="Direct costs",SUMPRODUCT(--('Input| Projects'!$AC776="Yes"),'Calc| Overheads Allocation'!F$8,'Calc| Project Costs'!Y776),IF('Input| Overheads'!$C$42="Internal labour",SUMPRODUCT(--('Input| Projects'!$AC776="Yes"),'Calc| Overheads Allocation'!F$8,'Calc| Project Costs'!Y776,'Input| Projects'!$Y776),IF('Input| Overheads'!$C$42="DNSP defined",SUMPRODUCT(--('Input| Projects'!$AC776="Yes"),'Calc| Overheads Allocation'!F$61,'Input| Projects'!$AF776),""))),"")</f>
        <v/>
      </c>
      <c r="AP776" s="186" t="str">
        <f>IFERROR(IF('Input| Overheads'!$C$42="Direct costs",SUMPRODUCT(--('Input| Projects'!$AC776="Yes"),'Calc| Overheads Allocation'!G$8,'Calc| Project Costs'!Z776),IF('Input| Overheads'!$C$42="Internal labour",SUMPRODUCT(--('Input| Projects'!$AC776="Yes"),'Calc| Overheads Allocation'!G$8,'Calc| Project Costs'!Z776,'Input| Projects'!$Y776),IF('Input| Overheads'!$C$42="DNSP defined",SUMPRODUCT(--('Input| Projects'!$AC776="Yes"),'Calc| Overheads Allocation'!G$61,'Input| Projects'!$AF776),""))),"")</f>
        <v/>
      </c>
      <c r="AQ776" s="186" t="str">
        <f>IFERROR(IF('Input| Overheads'!$C$42="Direct costs",SUMPRODUCT(--('Input| Projects'!$AC776="Yes"),'Calc| Overheads Allocation'!H$8,'Calc| Project Costs'!AA776),IF('Input| Overheads'!$C$42="Internal labour",SUMPRODUCT(--('Input| Projects'!$AC776="Yes"),'Calc| Overheads Allocation'!H$8,'Calc| Project Costs'!AA776,'Input| Projects'!$Y776),IF('Input| Overheads'!$C$42="DNSP defined",SUMPRODUCT(--('Input| Projects'!$AC776="Yes"),'Calc| Overheads Allocation'!H$61,'Input| Projects'!$AF776),""))),"")</f>
        <v/>
      </c>
      <c r="AR776" s="186" t="str">
        <f>IFERROR(IF('Input| Overheads'!$C$42="Direct costs",SUMPRODUCT(--('Input| Projects'!$AC776="Yes"),'Calc| Overheads Allocation'!I$8,'Calc| Project Costs'!AB776),IF('Input| Overheads'!$C$42="Internal labour",SUMPRODUCT(--('Input| Projects'!$AC776="Yes"),'Calc| Overheads Allocation'!I$8,'Calc| Project Costs'!AB776,'Input| Projects'!$Y776),IF('Input| Overheads'!$C$42="DNSP defined",SUMPRODUCT(--('Input| Projects'!$AC776="Yes"),'Calc| Overheads Allocation'!I$61,'Input| Projects'!$AF776),""))),"")</f>
        <v/>
      </c>
      <c r="AS776" s="106"/>
      <c r="AT776" s="186" t="str">
        <f>IFERROR(IF('Input| Overheads'!$C$42="Direct costs",SUMPRODUCT(--('Input| Projects'!$AD776="Yes"),'Calc| Overheads Allocation'!C$9,'Calc| Project Costs'!V776),IF('Input| Overheads'!$C$42="Internal labour",SUMPRODUCT(--('Input| Projects'!$AD776="Yes"),'Calc| Overheads Allocation'!C$9,'Calc| Project Costs'!V776,'Input| Projects'!$Y776),IF('Input| Overheads'!$C$42="DNSP defined",SUMPRODUCT(--('Input| Projects'!$AD776="Yes"),'Calc| Overheads Allocation'!C$62,'Input| Projects'!$AG776),""))),"")</f>
        <v/>
      </c>
      <c r="AU776" s="186" t="str">
        <f>IFERROR(IF('Input| Overheads'!$C$42="Direct costs",SUMPRODUCT(--('Input| Projects'!$AD776="Yes"),'Calc| Overheads Allocation'!D$9,'Calc| Project Costs'!W776),IF('Input| Overheads'!$C$42="Internal labour",SUMPRODUCT(--('Input| Projects'!$AD776="Yes"),'Calc| Overheads Allocation'!D$9,'Calc| Project Costs'!W776,'Input| Projects'!$Y776),IF('Input| Overheads'!$C$42="DNSP defined",SUMPRODUCT(--('Input| Projects'!$AD776="Yes"),'Calc| Overheads Allocation'!D$62,'Input| Projects'!$AG776),""))),"")</f>
        <v/>
      </c>
      <c r="AV776" s="186" t="str">
        <f>IFERROR(IF('Input| Overheads'!$C$42="Direct costs",SUMPRODUCT(--('Input| Projects'!$AD776="Yes"),'Calc| Overheads Allocation'!E$9,'Calc| Project Costs'!X776),IF('Input| Overheads'!$C$42="Internal labour",SUMPRODUCT(--('Input| Projects'!$AD776="Yes"),'Calc| Overheads Allocation'!E$9,'Calc| Project Costs'!X776,'Input| Projects'!$Y776),IF('Input| Overheads'!$C$42="DNSP defined",SUMPRODUCT(--('Input| Projects'!$AD776="Yes"),'Calc| Overheads Allocation'!E$62,'Input| Projects'!$AG776),""))),"")</f>
        <v/>
      </c>
      <c r="AW776" s="186" t="str">
        <f>IFERROR(IF('Input| Overheads'!$C$42="Direct costs",SUMPRODUCT(--('Input| Projects'!$AD776="Yes"),'Calc| Overheads Allocation'!F$9,'Calc| Project Costs'!Y776),IF('Input| Overheads'!$C$42="Internal labour",SUMPRODUCT(--('Input| Projects'!$AD776="Yes"),'Calc| Overheads Allocation'!F$9,'Calc| Project Costs'!Y776,'Input| Projects'!$Y776),IF('Input| Overheads'!$C$42="DNSP defined",SUMPRODUCT(--('Input| Projects'!$AD776="Yes"),'Calc| Overheads Allocation'!F$62,'Input| Projects'!$AG776),""))),"")</f>
        <v/>
      </c>
      <c r="AX776" s="186" t="str">
        <f>IFERROR(IF('Input| Overheads'!$C$42="Direct costs",SUMPRODUCT(--('Input| Projects'!$AD776="Yes"),'Calc| Overheads Allocation'!G$9,'Calc| Project Costs'!Z776),IF('Input| Overheads'!$C$42="Internal labour",SUMPRODUCT(--('Input| Projects'!$AD776="Yes"),'Calc| Overheads Allocation'!G$9,'Calc| Project Costs'!Z776,'Input| Projects'!$Y776),IF('Input| Overheads'!$C$42="DNSP defined",SUMPRODUCT(--('Input| Projects'!$AD776="Yes"),'Calc| Overheads Allocation'!G$62,'Input| Projects'!$AG776),""))),"")</f>
        <v/>
      </c>
      <c r="AY776" s="186" t="str">
        <f>IFERROR(IF('Input| Overheads'!$C$42="Direct costs",SUMPRODUCT(--('Input| Projects'!$AD776="Yes"),'Calc| Overheads Allocation'!H$9,'Calc| Project Costs'!AA776),IF('Input| Overheads'!$C$42="Internal labour",SUMPRODUCT(--('Input| Projects'!$AD776="Yes"),'Calc| Overheads Allocation'!H$9,'Calc| Project Costs'!AA776,'Input| Projects'!$Y776),IF('Input| Overheads'!$C$42="DNSP defined",SUMPRODUCT(--('Input| Projects'!$AD776="Yes"),'Calc| Overheads Allocation'!H$62,'Input| Projects'!$AG776),""))),"")</f>
        <v/>
      </c>
      <c r="AZ776" s="186" t="str">
        <f>IFERROR(IF('Input| Overheads'!$C$42="Direct costs",SUMPRODUCT(--('Input| Projects'!$AD776="Yes"),'Calc| Overheads Allocation'!I$9,'Calc| Project Costs'!AB776),IF('Input| Overheads'!$C$42="Internal labour",SUMPRODUCT(--('Input| Projects'!$AD776="Yes"),'Calc| Overheads Allocation'!I$9,'Calc| Project Costs'!AB776,'Input| Projects'!$Y776),IF('Input| Overheads'!$C$42="DNSP defined",SUMPRODUCT(--('Input| Projects'!$AD776="Yes"),'Calc| Overheads Allocation'!I$62,'Input| Projects'!$AG776),""))),"")</f>
        <v/>
      </c>
      <c r="BA776" s="106"/>
      <c r="BB776" s="186">
        <f t="shared" si="390"/>
        <v>0</v>
      </c>
      <c r="BC776" s="186">
        <f t="shared" si="391"/>
        <v>0</v>
      </c>
      <c r="BD776" s="186">
        <f t="shared" si="392"/>
        <v>0</v>
      </c>
      <c r="BE776" s="186">
        <f t="shared" si="369"/>
        <v>0</v>
      </c>
      <c r="BF776" s="186">
        <f t="shared" si="370"/>
        <v>0</v>
      </c>
      <c r="BG776" s="186">
        <f t="shared" si="371"/>
        <v>0</v>
      </c>
      <c r="BH776" s="186">
        <f t="shared" si="372"/>
        <v>0</v>
      </c>
      <c r="BI776" s="97"/>
      <c r="BJ776" s="186" t="str">
        <f t="shared" si="373"/>
        <v/>
      </c>
      <c r="BK776" s="186" t="str">
        <f t="shared" si="374"/>
        <v/>
      </c>
      <c r="BL776" s="186" t="str">
        <f t="shared" si="375"/>
        <v/>
      </c>
      <c r="BM776" s="186" t="str">
        <f t="shared" si="376"/>
        <v/>
      </c>
      <c r="BN776" s="186" t="str">
        <f t="shared" si="377"/>
        <v/>
      </c>
      <c r="BO776" s="186" t="str">
        <f t="shared" si="378"/>
        <v/>
      </c>
      <c r="BP776" s="186" t="str">
        <f t="shared" si="379"/>
        <v/>
      </c>
      <c r="BQ776" s="97"/>
      <c r="BR776" s="186">
        <f t="shared" si="380"/>
        <v>0</v>
      </c>
      <c r="BS776" s="186">
        <f t="shared" si="381"/>
        <v>0</v>
      </c>
      <c r="BT776" s="222">
        <f t="shared" si="382"/>
        <v>0</v>
      </c>
      <c r="BU776" s="222">
        <f t="shared" si="383"/>
        <v>0</v>
      </c>
      <c r="BV776" s="222">
        <f t="shared" si="384"/>
        <v>0</v>
      </c>
      <c r="BW776" s="222">
        <f t="shared" si="385"/>
        <v>0</v>
      </c>
      <c r="BX776" s="222">
        <f t="shared" si="386"/>
        <v>0</v>
      </c>
      <c r="BY776" s="106"/>
      <c r="BZ776" s="197" t="str">
        <f>IF(SUMIF('Input| Projects'!$AS$8:$CP$8,"Dx",'Input| Projects'!$AS776:$CP776)=0,"",SUMIF('Input| Projects'!$AS$8:$CP$8,"Dx",'Input| Projects'!$AS776:$CP776))</f>
        <v/>
      </c>
      <c r="CA776" s="197" t="str">
        <f>IF(SUMIF('Input| Projects'!$AS$8:$CP$8,"Tx",'Input| Projects'!$AS776:$CP776)=0,"",SUMIF('Input| Projects'!$AS$8:$CP$8,"Tx",'Input| Projects'!$AS776:$CP776))</f>
        <v/>
      </c>
      <c r="CB776" s="150" t="str">
        <f t="shared" si="393"/>
        <v/>
      </c>
    </row>
    <row r="777" spans="2:80" x14ac:dyDescent="0.2">
      <c r="B777" s="201">
        <f>IFERROR('Input| Projects'!B777,"")</f>
        <v>768</v>
      </c>
      <c r="C777" s="42" t="str">
        <f>IFERROR(IF('Input| Projects'!C777="","",'Input| Projects'!C777),"")</f>
        <v/>
      </c>
      <c r="D777" s="42" t="str">
        <f>IFERROR(IF('Input| Projects'!D777="","",'Input| Projects'!D777),"")</f>
        <v/>
      </c>
      <c r="E777" s="104"/>
      <c r="F777" s="190">
        <f>IFERROR('Input| Projects'!I777*'Input| Escalations'!$K$19,"")</f>
        <v>0</v>
      </c>
      <c r="G777" s="190">
        <f>IFERROR('Input| Projects'!J777*'Input| Escalations'!$K$19,"")</f>
        <v>0</v>
      </c>
      <c r="H777" s="190">
        <f>IFERROR('Input| Projects'!K777*'Input| Escalations'!$K$19,"")</f>
        <v>0</v>
      </c>
      <c r="I777" s="190">
        <f>IFERROR('Input| Projects'!L777*'Input| Escalations'!$K$19,"")</f>
        <v>0</v>
      </c>
      <c r="J777" s="190">
        <f>IFERROR('Input| Projects'!M777*'Input| Escalations'!$K$19,"")</f>
        <v>0</v>
      </c>
      <c r="K777" s="190">
        <f>IFERROR('Input| Projects'!N777*'Input| Escalations'!$K$19,"")</f>
        <v>0</v>
      </c>
      <c r="L777" s="190">
        <f>IFERROR('Input| Projects'!O777*'Input| Escalations'!$K$19,"")</f>
        <v>0</v>
      </c>
      <c r="M777" s="150" t="str">
        <f>IF(ABS(SUM(F777:L777)-(SUM('Input| Projects'!I777:O777)*'Input| Escalations'!$K$19))&lt;0.0000001,"",1)</f>
        <v/>
      </c>
      <c r="N777" s="192">
        <f>'Input| Projects'!$Y777*INDEX('Input| Escalations'!$H$33:$N$33,MATCH('Calc| Project Costs'!N$9,'Input| Escalations'!$H$23:$N$23,0))+'Input| Projects'!$Z777*INDEX('Input| Escalations'!$H$34:$N$34,MATCH('Calc| Project Costs'!N$9,'Input| Escalations'!$H$23:$N$23,0))+'Input| Projects'!$AA777*INDEX('Input| Escalations'!$H$35:$N$35,MATCH('Calc| Project Costs'!N$9,'Input| Escalations'!$H$23:$N$23,0))+1</f>
        <v>1</v>
      </c>
      <c r="O777" s="192">
        <f>'Input| Projects'!$Y777*INDEX('Input| Escalations'!$H$33:$N$33,MATCH('Calc| Project Costs'!O$9,'Input| Escalations'!$H$23:$N$23,0))+'Input| Projects'!$Z777*INDEX('Input| Escalations'!$H$34:$N$34,MATCH('Calc| Project Costs'!O$9,'Input| Escalations'!$H$23:$N$23,0))+'Input| Projects'!$AA777*INDEX('Input| Escalations'!$H$35:$N$35,MATCH('Calc| Project Costs'!O$9,'Input| Escalations'!$H$23:$N$23,0))+1</f>
        <v>1</v>
      </c>
      <c r="P777" s="192">
        <f>'Input| Projects'!$Y777*INDEX('Input| Escalations'!$H$33:$N$33,MATCH('Calc| Project Costs'!P$9,'Input| Escalations'!$H$23:$N$23,0))+'Input| Projects'!$Z777*INDEX('Input| Escalations'!$H$34:$N$34,MATCH('Calc| Project Costs'!P$9,'Input| Escalations'!$H$23:$N$23,0))+'Input| Projects'!$AA777*INDEX('Input| Escalations'!$H$35:$N$35,MATCH('Calc| Project Costs'!P$9,'Input| Escalations'!$H$23:$N$23,0))+1</f>
        <v>1</v>
      </c>
      <c r="Q777" s="192">
        <f>'Input| Projects'!$Y777*INDEX('Input| Escalations'!$H$33:$N$33,MATCH('Calc| Project Costs'!Q$9,'Input| Escalations'!$H$23:$N$23,0))+'Input| Projects'!$Z777*INDEX('Input| Escalations'!$H$34:$N$34,MATCH('Calc| Project Costs'!Q$9,'Input| Escalations'!$H$23:$N$23,0))+'Input| Projects'!$AA777*INDEX('Input| Escalations'!$H$35:$N$35,MATCH('Calc| Project Costs'!Q$9,'Input| Escalations'!$H$23:$N$23,0))+1</f>
        <v>1</v>
      </c>
      <c r="R777" s="192">
        <f>'Input| Projects'!$Y777*INDEX('Input| Escalations'!$H$33:$N$33,MATCH('Calc| Project Costs'!R$9,'Input| Escalations'!$H$23:$N$23,0))+'Input| Projects'!$Z777*INDEX('Input| Escalations'!$H$34:$N$34,MATCH('Calc| Project Costs'!R$9,'Input| Escalations'!$H$23:$N$23,0))+'Input| Projects'!$AA777*INDEX('Input| Escalations'!$H$35:$N$35,MATCH('Calc| Project Costs'!R$9,'Input| Escalations'!$H$23:$N$23,0))+1</f>
        <v>1</v>
      </c>
      <c r="S777" s="192">
        <f>'Input| Projects'!$Y777*INDEX('Input| Escalations'!$H$33:$N$33,MATCH('Calc| Project Costs'!S$9,'Input| Escalations'!$H$23:$N$23,0))+'Input| Projects'!$Z777*INDEX('Input| Escalations'!$H$34:$N$34,MATCH('Calc| Project Costs'!S$9,'Input| Escalations'!$H$23:$N$23,0))+'Input| Projects'!$AA777*INDEX('Input| Escalations'!$H$35:$N$35,MATCH('Calc| Project Costs'!S$9,'Input| Escalations'!$H$23:$N$23,0))+1</f>
        <v>1</v>
      </c>
      <c r="T777" s="192">
        <f>'Input| Projects'!$Y777*INDEX('Input| Escalations'!$H$33:$N$33,MATCH('Calc| Project Costs'!T$9,'Input| Escalations'!$H$23:$N$23,0))+'Input| Projects'!$Z777*INDEX('Input| Escalations'!$H$34:$N$34,MATCH('Calc| Project Costs'!T$9,'Input| Escalations'!$H$23:$N$23,0))+'Input| Projects'!$AA777*INDEX('Input| Escalations'!$H$35:$N$35,MATCH('Calc| Project Costs'!T$9,'Input| Escalations'!$H$23:$N$23,0))+1</f>
        <v>1</v>
      </c>
      <c r="U777" s="106"/>
      <c r="V777" s="186">
        <f t="shared" si="387"/>
        <v>0</v>
      </c>
      <c r="W777" s="186">
        <f t="shared" si="388"/>
        <v>0</v>
      </c>
      <c r="X777" s="186">
        <f t="shared" si="389"/>
        <v>0</v>
      </c>
      <c r="Y777" s="186">
        <f t="shared" si="365"/>
        <v>0</v>
      </c>
      <c r="Z777" s="186">
        <f t="shared" si="366"/>
        <v>0</v>
      </c>
      <c r="AA777" s="186">
        <f t="shared" si="367"/>
        <v>0</v>
      </c>
      <c r="AB777" s="186">
        <f t="shared" si="368"/>
        <v>0</v>
      </c>
      <c r="AC777" s="106"/>
      <c r="AD777" s="186">
        <f>'Input| Projects'!Q777*N777*'Input| Escalations'!$K$19</f>
        <v>0</v>
      </c>
      <c r="AE777" s="186">
        <f>'Input| Projects'!R777*O777*'Input| Escalations'!$K$19</f>
        <v>0</v>
      </c>
      <c r="AF777" s="186">
        <f>'Input| Projects'!S777*P777*'Input| Escalations'!$K$19</f>
        <v>0</v>
      </c>
      <c r="AG777" s="186">
        <f>'Input| Projects'!T777*Q777*'Input| Escalations'!$K$19</f>
        <v>0</v>
      </c>
      <c r="AH777" s="186">
        <f>'Input| Projects'!U777*R777*'Input| Escalations'!$K$19</f>
        <v>0</v>
      </c>
      <c r="AI777" s="186">
        <f>'Input| Projects'!V777*S777*'Input| Escalations'!$K$19</f>
        <v>0</v>
      </c>
      <c r="AJ777" s="186">
        <f>'Input| Projects'!W777*T777*'Input| Escalations'!$K$19</f>
        <v>0</v>
      </c>
      <c r="AK777" s="106"/>
      <c r="AL777" s="186" t="str">
        <f>IFERROR(IF('Input| Overheads'!$C$42="Direct costs",SUMPRODUCT(--('Input| Projects'!$AC777="Yes"),'Calc| Overheads Allocation'!C$8,'Calc| Project Costs'!V777),IF('Input| Overheads'!$C$42="Internal labour",SUMPRODUCT(--('Input| Projects'!$AC777="Yes"),'Calc| Overheads Allocation'!C$8,'Calc| Project Costs'!V777,'Input| Projects'!$Y777),IF('Input| Overheads'!$C$42="DNSP defined",SUMPRODUCT(--('Input| Projects'!$AC777="Yes"),'Calc| Overheads Allocation'!C$61,'Input| Projects'!$AF777),""))),"")</f>
        <v/>
      </c>
      <c r="AM777" s="186" t="str">
        <f>IFERROR(IF('Input| Overheads'!$C$42="Direct costs",SUMPRODUCT(--('Input| Projects'!$AC777="Yes"),'Calc| Overheads Allocation'!D$8,'Calc| Project Costs'!W777),IF('Input| Overheads'!$C$42="Internal labour",SUMPRODUCT(--('Input| Projects'!$AC777="Yes"),'Calc| Overheads Allocation'!D$8,'Calc| Project Costs'!W777,'Input| Projects'!$Y777),IF('Input| Overheads'!$C$42="DNSP defined",SUMPRODUCT(--('Input| Projects'!$AC777="Yes"),'Calc| Overheads Allocation'!D$61,'Input| Projects'!$AF777),""))),"")</f>
        <v/>
      </c>
      <c r="AN777" s="186" t="str">
        <f>IFERROR(IF('Input| Overheads'!$C$42="Direct costs",SUMPRODUCT(--('Input| Projects'!$AC777="Yes"),'Calc| Overheads Allocation'!E$8,'Calc| Project Costs'!X777),IF('Input| Overheads'!$C$42="Internal labour",SUMPRODUCT(--('Input| Projects'!$AC777="Yes"),'Calc| Overheads Allocation'!E$8,'Calc| Project Costs'!X777,'Input| Projects'!$Y777),IF('Input| Overheads'!$C$42="DNSP defined",SUMPRODUCT(--('Input| Projects'!$AC777="Yes"),'Calc| Overheads Allocation'!E$61,'Input| Projects'!$AF777),""))),"")</f>
        <v/>
      </c>
      <c r="AO777" s="186" t="str">
        <f>IFERROR(IF('Input| Overheads'!$C$42="Direct costs",SUMPRODUCT(--('Input| Projects'!$AC777="Yes"),'Calc| Overheads Allocation'!F$8,'Calc| Project Costs'!Y777),IF('Input| Overheads'!$C$42="Internal labour",SUMPRODUCT(--('Input| Projects'!$AC777="Yes"),'Calc| Overheads Allocation'!F$8,'Calc| Project Costs'!Y777,'Input| Projects'!$Y777),IF('Input| Overheads'!$C$42="DNSP defined",SUMPRODUCT(--('Input| Projects'!$AC777="Yes"),'Calc| Overheads Allocation'!F$61,'Input| Projects'!$AF777),""))),"")</f>
        <v/>
      </c>
      <c r="AP777" s="186" t="str">
        <f>IFERROR(IF('Input| Overheads'!$C$42="Direct costs",SUMPRODUCT(--('Input| Projects'!$AC777="Yes"),'Calc| Overheads Allocation'!G$8,'Calc| Project Costs'!Z777),IF('Input| Overheads'!$C$42="Internal labour",SUMPRODUCT(--('Input| Projects'!$AC777="Yes"),'Calc| Overheads Allocation'!G$8,'Calc| Project Costs'!Z777,'Input| Projects'!$Y777),IF('Input| Overheads'!$C$42="DNSP defined",SUMPRODUCT(--('Input| Projects'!$AC777="Yes"),'Calc| Overheads Allocation'!G$61,'Input| Projects'!$AF777),""))),"")</f>
        <v/>
      </c>
      <c r="AQ777" s="186" t="str">
        <f>IFERROR(IF('Input| Overheads'!$C$42="Direct costs",SUMPRODUCT(--('Input| Projects'!$AC777="Yes"),'Calc| Overheads Allocation'!H$8,'Calc| Project Costs'!AA777),IF('Input| Overheads'!$C$42="Internal labour",SUMPRODUCT(--('Input| Projects'!$AC777="Yes"),'Calc| Overheads Allocation'!H$8,'Calc| Project Costs'!AA777,'Input| Projects'!$Y777),IF('Input| Overheads'!$C$42="DNSP defined",SUMPRODUCT(--('Input| Projects'!$AC777="Yes"),'Calc| Overheads Allocation'!H$61,'Input| Projects'!$AF777),""))),"")</f>
        <v/>
      </c>
      <c r="AR777" s="186" t="str">
        <f>IFERROR(IF('Input| Overheads'!$C$42="Direct costs",SUMPRODUCT(--('Input| Projects'!$AC777="Yes"),'Calc| Overheads Allocation'!I$8,'Calc| Project Costs'!AB777),IF('Input| Overheads'!$C$42="Internal labour",SUMPRODUCT(--('Input| Projects'!$AC777="Yes"),'Calc| Overheads Allocation'!I$8,'Calc| Project Costs'!AB777,'Input| Projects'!$Y777),IF('Input| Overheads'!$C$42="DNSP defined",SUMPRODUCT(--('Input| Projects'!$AC777="Yes"),'Calc| Overheads Allocation'!I$61,'Input| Projects'!$AF777),""))),"")</f>
        <v/>
      </c>
      <c r="AS777" s="106"/>
      <c r="AT777" s="186" t="str">
        <f>IFERROR(IF('Input| Overheads'!$C$42="Direct costs",SUMPRODUCT(--('Input| Projects'!$AD777="Yes"),'Calc| Overheads Allocation'!C$9,'Calc| Project Costs'!V777),IF('Input| Overheads'!$C$42="Internal labour",SUMPRODUCT(--('Input| Projects'!$AD777="Yes"),'Calc| Overheads Allocation'!C$9,'Calc| Project Costs'!V777,'Input| Projects'!$Y777),IF('Input| Overheads'!$C$42="DNSP defined",SUMPRODUCT(--('Input| Projects'!$AD777="Yes"),'Calc| Overheads Allocation'!C$62,'Input| Projects'!$AG777),""))),"")</f>
        <v/>
      </c>
      <c r="AU777" s="186" t="str">
        <f>IFERROR(IF('Input| Overheads'!$C$42="Direct costs",SUMPRODUCT(--('Input| Projects'!$AD777="Yes"),'Calc| Overheads Allocation'!D$9,'Calc| Project Costs'!W777),IF('Input| Overheads'!$C$42="Internal labour",SUMPRODUCT(--('Input| Projects'!$AD777="Yes"),'Calc| Overheads Allocation'!D$9,'Calc| Project Costs'!W777,'Input| Projects'!$Y777),IF('Input| Overheads'!$C$42="DNSP defined",SUMPRODUCT(--('Input| Projects'!$AD777="Yes"),'Calc| Overheads Allocation'!D$62,'Input| Projects'!$AG777),""))),"")</f>
        <v/>
      </c>
      <c r="AV777" s="186" t="str">
        <f>IFERROR(IF('Input| Overheads'!$C$42="Direct costs",SUMPRODUCT(--('Input| Projects'!$AD777="Yes"),'Calc| Overheads Allocation'!E$9,'Calc| Project Costs'!X777),IF('Input| Overheads'!$C$42="Internal labour",SUMPRODUCT(--('Input| Projects'!$AD777="Yes"),'Calc| Overheads Allocation'!E$9,'Calc| Project Costs'!X777,'Input| Projects'!$Y777),IF('Input| Overheads'!$C$42="DNSP defined",SUMPRODUCT(--('Input| Projects'!$AD777="Yes"),'Calc| Overheads Allocation'!E$62,'Input| Projects'!$AG777),""))),"")</f>
        <v/>
      </c>
      <c r="AW777" s="186" t="str">
        <f>IFERROR(IF('Input| Overheads'!$C$42="Direct costs",SUMPRODUCT(--('Input| Projects'!$AD777="Yes"),'Calc| Overheads Allocation'!F$9,'Calc| Project Costs'!Y777),IF('Input| Overheads'!$C$42="Internal labour",SUMPRODUCT(--('Input| Projects'!$AD777="Yes"),'Calc| Overheads Allocation'!F$9,'Calc| Project Costs'!Y777,'Input| Projects'!$Y777),IF('Input| Overheads'!$C$42="DNSP defined",SUMPRODUCT(--('Input| Projects'!$AD777="Yes"),'Calc| Overheads Allocation'!F$62,'Input| Projects'!$AG777),""))),"")</f>
        <v/>
      </c>
      <c r="AX777" s="186" t="str">
        <f>IFERROR(IF('Input| Overheads'!$C$42="Direct costs",SUMPRODUCT(--('Input| Projects'!$AD777="Yes"),'Calc| Overheads Allocation'!G$9,'Calc| Project Costs'!Z777),IF('Input| Overheads'!$C$42="Internal labour",SUMPRODUCT(--('Input| Projects'!$AD777="Yes"),'Calc| Overheads Allocation'!G$9,'Calc| Project Costs'!Z777,'Input| Projects'!$Y777),IF('Input| Overheads'!$C$42="DNSP defined",SUMPRODUCT(--('Input| Projects'!$AD777="Yes"),'Calc| Overheads Allocation'!G$62,'Input| Projects'!$AG777),""))),"")</f>
        <v/>
      </c>
      <c r="AY777" s="186" t="str">
        <f>IFERROR(IF('Input| Overheads'!$C$42="Direct costs",SUMPRODUCT(--('Input| Projects'!$AD777="Yes"),'Calc| Overheads Allocation'!H$9,'Calc| Project Costs'!AA777),IF('Input| Overheads'!$C$42="Internal labour",SUMPRODUCT(--('Input| Projects'!$AD777="Yes"),'Calc| Overheads Allocation'!H$9,'Calc| Project Costs'!AA777,'Input| Projects'!$Y777),IF('Input| Overheads'!$C$42="DNSP defined",SUMPRODUCT(--('Input| Projects'!$AD777="Yes"),'Calc| Overheads Allocation'!H$62,'Input| Projects'!$AG777),""))),"")</f>
        <v/>
      </c>
      <c r="AZ777" s="186" t="str">
        <f>IFERROR(IF('Input| Overheads'!$C$42="Direct costs",SUMPRODUCT(--('Input| Projects'!$AD777="Yes"),'Calc| Overheads Allocation'!I$9,'Calc| Project Costs'!AB777),IF('Input| Overheads'!$C$42="Internal labour",SUMPRODUCT(--('Input| Projects'!$AD777="Yes"),'Calc| Overheads Allocation'!I$9,'Calc| Project Costs'!AB777,'Input| Projects'!$Y777),IF('Input| Overheads'!$C$42="DNSP defined",SUMPRODUCT(--('Input| Projects'!$AD777="Yes"),'Calc| Overheads Allocation'!I$62,'Input| Projects'!$AG777),""))),"")</f>
        <v/>
      </c>
      <c r="BA777" s="106"/>
      <c r="BB777" s="186">
        <f t="shared" si="390"/>
        <v>0</v>
      </c>
      <c r="BC777" s="186">
        <f t="shared" si="391"/>
        <v>0</v>
      </c>
      <c r="BD777" s="186">
        <f t="shared" si="392"/>
        <v>0</v>
      </c>
      <c r="BE777" s="186">
        <f t="shared" si="369"/>
        <v>0</v>
      </c>
      <c r="BF777" s="186">
        <f t="shared" si="370"/>
        <v>0</v>
      </c>
      <c r="BG777" s="186">
        <f t="shared" si="371"/>
        <v>0</v>
      </c>
      <c r="BH777" s="186">
        <f t="shared" si="372"/>
        <v>0</v>
      </c>
      <c r="BI777" s="97"/>
      <c r="BJ777" s="186" t="str">
        <f t="shared" si="373"/>
        <v/>
      </c>
      <c r="BK777" s="186" t="str">
        <f t="shared" si="374"/>
        <v/>
      </c>
      <c r="BL777" s="186" t="str">
        <f t="shared" si="375"/>
        <v/>
      </c>
      <c r="BM777" s="186" t="str">
        <f t="shared" si="376"/>
        <v/>
      </c>
      <c r="BN777" s="186" t="str">
        <f t="shared" si="377"/>
        <v/>
      </c>
      <c r="BO777" s="186" t="str">
        <f t="shared" si="378"/>
        <v/>
      </c>
      <c r="BP777" s="186" t="str">
        <f t="shared" si="379"/>
        <v/>
      </c>
      <c r="BQ777" s="97"/>
      <c r="BR777" s="186">
        <f t="shared" si="380"/>
        <v>0</v>
      </c>
      <c r="BS777" s="186">
        <f t="shared" si="381"/>
        <v>0</v>
      </c>
      <c r="BT777" s="222">
        <f t="shared" si="382"/>
        <v>0</v>
      </c>
      <c r="BU777" s="222">
        <f t="shared" si="383"/>
        <v>0</v>
      </c>
      <c r="BV777" s="222">
        <f t="shared" si="384"/>
        <v>0</v>
      </c>
      <c r="BW777" s="222">
        <f t="shared" si="385"/>
        <v>0</v>
      </c>
      <c r="BX777" s="222">
        <f t="shared" si="386"/>
        <v>0</v>
      </c>
      <c r="BY777" s="106"/>
      <c r="BZ777" s="197" t="str">
        <f>IF(SUMIF('Input| Projects'!$AS$8:$CP$8,"Dx",'Input| Projects'!$AS777:$CP777)=0,"",SUMIF('Input| Projects'!$AS$8:$CP$8,"Dx",'Input| Projects'!$AS777:$CP777))</f>
        <v/>
      </c>
      <c r="CA777" s="197" t="str">
        <f>IF(SUMIF('Input| Projects'!$AS$8:$CP$8,"Tx",'Input| Projects'!$AS777:$CP777)=0,"",SUMIF('Input| Projects'!$AS$8:$CP$8,"Tx",'Input| Projects'!$AS777:$CP777))</f>
        <v/>
      </c>
      <c r="CB777" s="150" t="str">
        <f t="shared" si="393"/>
        <v/>
      </c>
    </row>
    <row r="778" spans="2:80" x14ac:dyDescent="0.2">
      <c r="B778" s="201">
        <f>IFERROR('Input| Projects'!B778,"")</f>
        <v>769</v>
      </c>
      <c r="C778" s="42" t="str">
        <f>IFERROR(IF('Input| Projects'!C778="","",'Input| Projects'!C778),"")</f>
        <v/>
      </c>
      <c r="D778" s="42" t="str">
        <f>IFERROR(IF('Input| Projects'!D778="","",'Input| Projects'!D778),"")</f>
        <v/>
      </c>
      <c r="E778" s="104"/>
      <c r="F778" s="190">
        <f>IFERROR('Input| Projects'!I778*'Input| Escalations'!$K$19,"")</f>
        <v>0</v>
      </c>
      <c r="G778" s="190">
        <f>IFERROR('Input| Projects'!J778*'Input| Escalations'!$K$19,"")</f>
        <v>0</v>
      </c>
      <c r="H778" s="190">
        <f>IFERROR('Input| Projects'!K778*'Input| Escalations'!$K$19,"")</f>
        <v>0</v>
      </c>
      <c r="I778" s="190">
        <f>IFERROR('Input| Projects'!L778*'Input| Escalations'!$K$19,"")</f>
        <v>0</v>
      </c>
      <c r="J778" s="190">
        <f>IFERROR('Input| Projects'!M778*'Input| Escalations'!$K$19,"")</f>
        <v>0</v>
      </c>
      <c r="K778" s="190">
        <f>IFERROR('Input| Projects'!N778*'Input| Escalations'!$K$19,"")</f>
        <v>0</v>
      </c>
      <c r="L778" s="190">
        <f>IFERROR('Input| Projects'!O778*'Input| Escalations'!$K$19,"")</f>
        <v>0</v>
      </c>
      <c r="M778" s="150" t="str">
        <f>IF(ABS(SUM(F778:L778)-(SUM('Input| Projects'!I778:O778)*'Input| Escalations'!$K$19))&lt;0.0000001,"",1)</f>
        <v/>
      </c>
      <c r="N778" s="192">
        <f>'Input| Projects'!$Y778*INDEX('Input| Escalations'!$H$33:$N$33,MATCH('Calc| Project Costs'!N$9,'Input| Escalations'!$H$23:$N$23,0))+'Input| Projects'!$Z778*INDEX('Input| Escalations'!$H$34:$N$34,MATCH('Calc| Project Costs'!N$9,'Input| Escalations'!$H$23:$N$23,0))+'Input| Projects'!$AA778*INDEX('Input| Escalations'!$H$35:$N$35,MATCH('Calc| Project Costs'!N$9,'Input| Escalations'!$H$23:$N$23,0))+1</f>
        <v>1</v>
      </c>
      <c r="O778" s="192">
        <f>'Input| Projects'!$Y778*INDEX('Input| Escalations'!$H$33:$N$33,MATCH('Calc| Project Costs'!O$9,'Input| Escalations'!$H$23:$N$23,0))+'Input| Projects'!$Z778*INDEX('Input| Escalations'!$H$34:$N$34,MATCH('Calc| Project Costs'!O$9,'Input| Escalations'!$H$23:$N$23,0))+'Input| Projects'!$AA778*INDEX('Input| Escalations'!$H$35:$N$35,MATCH('Calc| Project Costs'!O$9,'Input| Escalations'!$H$23:$N$23,0))+1</f>
        <v>1</v>
      </c>
      <c r="P778" s="192">
        <f>'Input| Projects'!$Y778*INDEX('Input| Escalations'!$H$33:$N$33,MATCH('Calc| Project Costs'!P$9,'Input| Escalations'!$H$23:$N$23,0))+'Input| Projects'!$Z778*INDEX('Input| Escalations'!$H$34:$N$34,MATCH('Calc| Project Costs'!P$9,'Input| Escalations'!$H$23:$N$23,0))+'Input| Projects'!$AA778*INDEX('Input| Escalations'!$H$35:$N$35,MATCH('Calc| Project Costs'!P$9,'Input| Escalations'!$H$23:$N$23,0))+1</f>
        <v>1</v>
      </c>
      <c r="Q778" s="192">
        <f>'Input| Projects'!$Y778*INDEX('Input| Escalations'!$H$33:$N$33,MATCH('Calc| Project Costs'!Q$9,'Input| Escalations'!$H$23:$N$23,0))+'Input| Projects'!$Z778*INDEX('Input| Escalations'!$H$34:$N$34,MATCH('Calc| Project Costs'!Q$9,'Input| Escalations'!$H$23:$N$23,0))+'Input| Projects'!$AA778*INDEX('Input| Escalations'!$H$35:$N$35,MATCH('Calc| Project Costs'!Q$9,'Input| Escalations'!$H$23:$N$23,0))+1</f>
        <v>1</v>
      </c>
      <c r="R778" s="192">
        <f>'Input| Projects'!$Y778*INDEX('Input| Escalations'!$H$33:$N$33,MATCH('Calc| Project Costs'!R$9,'Input| Escalations'!$H$23:$N$23,0))+'Input| Projects'!$Z778*INDEX('Input| Escalations'!$H$34:$N$34,MATCH('Calc| Project Costs'!R$9,'Input| Escalations'!$H$23:$N$23,0))+'Input| Projects'!$AA778*INDEX('Input| Escalations'!$H$35:$N$35,MATCH('Calc| Project Costs'!R$9,'Input| Escalations'!$H$23:$N$23,0))+1</f>
        <v>1</v>
      </c>
      <c r="S778" s="192">
        <f>'Input| Projects'!$Y778*INDEX('Input| Escalations'!$H$33:$N$33,MATCH('Calc| Project Costs'!S$9,'Input| Escalations'!$H$23:$N$23,0))+'Input| Projects'!$Z778*INDEX('Input| Escalations'!$H$34:$N$34,MATCH('Calc| Project Costs'!S$9,'Input| Escalations'!$H$23:$N$23,0))+'Input| Projects'!$AA778*INDEX('Input| Escalations'!$H$35:$N$35,MATCH('Calc| Project Costs'!S$9,'Input| Escalations'!$H$23:$N$23,0))+1</f>
        <v>1</v>
      </c>
      <c r="T778" s="192">
        <f>'Input| Projects'!$Y778*INDEX('Input| Escalations'!$H$33:$N$33,MATCH('Calc| Project Costs'!T$9,'Input| Escalations'!$H$23:$N$23,0))+'Input| Projects'!$Z778*INDEX('Input| Escalations'!$H$34:$N$34,MATCH('Calc| Project Costs'!T$9,'Input| Escalations'!$H$23:$N$23,0))+'Input| Projects'!$AA778*INDEX('Input| Escalations'!$H$35:$N$35,MATCH('Calc| Project Costs'!T$9,'Input| Escalations'!$H$23:$N$23,0))+1</f>
        <v>1</v>
      </c>
      <c r="U778" s="106"/>
      <c r="V778" s="186">
        <f t="shared" si="387"/>
        <v>0</v>
      </c>
      <c r="W778" s="186">
        <f t="shared" si="388"/>
        <v>0</v>
      </c>
      <c r="X778" s="186">
        <f t="shared" si="389"/>
        <v>0</v>
      </c>
      <c r="Y778" s="186">
        <f t="shared" si="365"/>
        <v>0</v>
      </c>
      <c r="Z778" s="186">
        <f t="shared" si="366"/>
        <v>0</v>
      </c>
      <c r="AA778" s="186">
        <f t="shared" si="367"/>
        <v>0</v>
      </c>
      <c r="AB778" s="186">
        <f t="shared" si="368"/>
        <v>0</v>
      </c>
      <c r="AC778" s="106"/>
      <c r="AD778" s="186">
        <f>'Input| Projects'!Q778*N778*'Input| Escalations'!$K$19</f>
        <v>0</v>
      </c>
      <c r="AE778" s="186">
        <f>'Input| Projects'!R778*O778*'Input| Escalations'!$K$19</f>
        <v>0</v>
      </c>
      <c r="AF778" s="186">
        <f>'Input| Projects'!S778*P778*'Input| Escalations'!$K$19</f>
        <v>0</v>
      </c>
      <c r="AG778" s="186">
        <f>'Input| Projects'!T778*Q778*'Input| Escalations'!$K$19</f>
        <v>0</v>
      </c>
      <c r="AH778" s="186">
        <f>'Input| Projects'!U778*R778*'Input| Escalations'!$K$19</f>
        <v>0</v>
      </c>
      <c r="AI778" s="186">
        <f>'Input| Projects'!V778*S778*'Input| Escalations'!$K$19</f>
        <v>0</v>
      </c>
      <c r="AJ778" s="186">
        <f>'Input| Projects'!W778*T778*'Input| Escalations'!$K$19</f>
        <v>0</v>
      </c>
      <c r="AK778" s="106"/>
      <c r="AL778" s="186" t="str">
        <f>IFERROR(IF('Input| Overheads'!$C$42="Direct costs",SUMPRODUCT(--('Input| Projects'!$AC778="Yes"),'Calc| Overheads Allocation'!C$8,'Calc| Project Costs'!V778),IF('Input| Overheads'!$C$42="Internal labour",SUMPRODUCT(--('Input| Projects'!$AC778="Yes"),'Calc| Overheads Allocation'!C$8,'Calc| Project Costs'!V778,'Input| Projects'!$Y778),IF('Input| Overheads'!$C$42="DNSP defined",SUMPRODUCT(--('Input| Projects'!$AC778="Yes"),'Calc| Overheads Allocation'!C$61,'Input| Projects'!$AF778),""))),"")</f>
        <v/>
      </c>
      <c r="AM778" s="186" t="str">
        <f>IFERROR(IF('Input| Overheads'!$C$42="Direct costs",SUMPRODUCT(--('Input| Projects'!$AC778="Yes"),'Calc| Overheads Allocation'!D$8,'Calc| Project Costs'!W778),IF('Input| Overheads'!$C$42="Internal labour",SUMPRODUCT(--('Input| Projects'!$AC778="Yes"),'Calc| Overheads Allocation'!D$8,'Calc| Project Costs'!W778,'Input| Projects'!$Y778),IF('Input| Overheads'!$C$42="DNSP defined",SUMPRODUCT(--('Input| Projects'!$AC778="Yes"),'Calc| Overheads Allocation'!D$61,'Input| Projects'!$AF778),""))),"")</f>
        <v/>
      </c>
      <c r="AN778" s="186" t="str">
        <f>IFERROR(IF('Input| Overheads'!$C$42="Direct costs",SUMPRODUCT(--('Input| Projects'!$AC778="Yes"),'Calc| Overheads Allocation'!E$8,'Calc| Project Costs'!X778),IF('Input| Overheads'!$C$42="Internal labour",SUMPRODUCT(--('Input| Projects'!$AC778="Yes"),'Calc| Overheads Allocation'!E$8,'Calc| Project Costs'!X778,'Input| Projects'!$Y778),IF('Input| Overheads'!$C$42="DNSP defined",SUMPRODUCT(--('Input| Projects'!$AC778="Yes"),'Calc| Overheads Allocation'!E$61,'Input| Projects'!$AF778),""))),"")</f>
        <v/>
      </c>
      <c r="AO778" s="186" t="str">
        <f>IFERROR(IF('Input| Overheads'!$C$42="Direct costs",SUMPRODUCT(--('Input| Projects'!$AC778="Yes"),'Calc| Overheads Allocation'!F$8,'Calc| Project Costs'!Y778),IF('Input| Overheads'!$C$42="Internal labour",SUMPRODUCT(--('Input| Projects'!$AC778="Yes"),'Calc| Overheads Allocation'!F$8,'Calc| Project Costs'!Y778,'Input| Projects'!$Y778),IF('Input| Overheads'!$C$42="DNSP defined",SUMPRODUCT(--('Input| Projects'!$AC778="Yes"),'Calc| Overheads Allocation'!F$61,'Input| Projects'!$AF778),""))),"")</f>
        <v/>
      </c>
      <c r="AP778" s="186" t="str">
        <f>IFERROR(IF('Input| Overheads'!$C$42="Direct costs",SUMPRODUCT(--('Input| Projects'!$AC778="Yes"),'Calc| Overheads Allocation'!G$8,'Calc| Project Costs'!Z778),IF('Input| Overheads'!$C$42="Internal labour",SUMPRODUCT(--('Input| Projects'!$AC778="Yes"),'Calc| Overheads Allocation'!G$8,'Calc| Project Costs'!Z778,'Input| Projects'!$Y778),IF('Input| Overheads'!$C$42="DNSP defined",SUMPRODUCT(--('Input| Projects'!$AC778="Yes"),'Calc| Overheads Allocation'!G$61,'Input| Projects'!$AF778),""))),"")</f>
        <v/>
      </c>
      <c r="AQ778" s="186" t="str">
        <f>IFERROR(IF('Input| Overheads'!$C$42="Direct costs",SUMPRODUCT(--('Input| Projects'!$AC778="Yes"),'Calc| Overheads Allocation'!H$8,'Calc| Project Costs'!AA778),IF('Input| Overheads'!$C$42="Internal labour",SUMPRODUCT(--('Input| Projects'!$AC778="Yes"),'Calc| Overheads Allocation'!H$8,'Calc| Project Costs'!AA778,'Input| Projects'!$Y778),IF('Input| Overheads'!$C$42="DNSP defined",SUMPRODUCT(--('Input| Projects'!$AC778="Yes"),'Calc| Overheads Allocation'!H$61,'Input| Projects'!$AF778),""))),"")</f>
        <v/>
      </c>
      <c r="AR778" s="186" t="str">
        <f>IFERROR(IF('Input| Overheads'!$C$42="Direct costs",SUMPRODUCT(--('Input| Projects'!$AC778="Yes"),'Calc| Overheads Allocation'!I$8,'Calc| Project Costs'!AB778),IF('Input| Overheads'!$C$42="Internal labour",SUMPRODUCT(--('Input| Projects'!$AC778="Yes"),'Calc| Overheads Allocation'!I$8,'Calc| Project Costs'!AB778,'Input| Projects'!$Y778),IF('Input| Overheads'!$C$42="DNSP defined",SUMPRODUCT(--('Input| Projects'!$AC778="Yes"),'Calc| Overheads Allocation'!I$61,'Input| Projects'!$AF778),""))),"")</f>
        <v/>
      </c>
      <c r="AS778" s="106"/>
      <c r="AT778" s="186" t="str">
        <f>IFERROR(IF('Input| Overheads'!$C$42="Direct costs",SUMPRODUCT(--('Input| Projects'!$AD778="Yes"),'Calc| Overheads Allocation'!C$9,'Calc| Project Costs'!V778),IF('Input| Overheads'!$C$42="Internal labour",SUMPRODUCT(--('Input| Projects'!$AD778="Yes"),'Calc| Overheads Allocation'!C$9,'Calc| Project Costs'!V778,'Input| Projects'!$Y778),IF('Input| Overheads'!$C$42="DNSP defined",SUMPRODUCT(--('Input| Projects'!$AD778="Yes"),'Calc| Overheads Allocation'!C$62,'Input| Projects'!$AG778),""))),"")</f>
        <v/>
      </c>
      <c r="AU778" s="186" t="str">
        <f>IFERROR(IF('Input| Overheads'!$C$42="Direct costs",SUMPRODUCT(--('Input| Projects'!$AD778="Yes"),'Calc| Overheads Allocation'!D$9,'Calc| Project Costs'!W778),IF('Input| Overheads'!$C$42="Internal labour",SUMPRODUCT(--('Input| Projects'!$AD778="Yes"),'Calc| Overheads Allocation'!D$9,'Calc| Project Costs'!W778,'Input| Projects'!$Y778),IF('Input| Overheads'!$C$42="DNSP defined",SUMPRODUCT(--('Input| Projects'!$AD778="Yes"),'Calc| Overheads Allocation'!D$62,'Input| Projects'!$AG778),""))),"")</f>
        <v/>
      </c>
      <c r="AV778" s="186" t="str">
        <f>IFERROR(IF('Input| Overheads'!$C$42="Direct costs",SUMPRODUCT(--('Input| Projects'!$AD778="Yes"),'Calc| Overheads Allocation'!E$9,'Calc| Project Costs'!X778),IF('Input| Overheads'!$C$42="Internal labour",SUMPRODUCT(--('Input| Projects'!$AD778="Yes"),'Calc| Overheads Allocation'!E$9,'Calc| Project Costs'!X778,'Input| Projects'!$Y778),IF('Input| Overheads'!$C$42="DNSP defined",SUMPRODUCT(--('Input| Projects'!$AD778="Yes"),'Calc| Overheads Allocation'!E$62,'Input| Projects'!$AG778),""))),"")</f>
        <v/>
      </c>
      <c r="AW778" s="186" t="str">
        <f>IFERROR(IF('Input| Overheads'!$C$42="Direct costs",SUMPRODUCT(--('Input| Projects'!$AD778="Yes"),'Calc| Overheads Allocation'!F$9,'Calc| Project Costs'!Y778),IF('Input| Overheads'!$C$42="Internal labour",SUMPRODUCT(--('Input| Projects'!$AD778="Yes"),'Calc| Overheads Allocation'!F$9,'Calc| Project Costs'!Y778,'Input| Projects'!$Y778),IF('Input| Overheads'!$C$42="DNSP defined",SUMPRODUCT(--('Input| Projects'!$AD778="Yes"),'Calc| Overheads Allocation'!F$62,'Input| Projects'!$AG778),""))),"")</f>
        <v/>
      </c>
      <c r="AX778" s="186" t="str">
        <f>IFERROR(IF('Input| Overheads'!$C$42="Direct costs",SUMPRODUCT(--('Input| Projects'!$AD778="Yes"),'Calc| Overheads Allocation'!G$9,'Calc| Project Costs'!Z778),IF('Input| Overheads'!$C$42="Internal labour",SUMPRODUCT(--('Input| Projects'!$AD778="Yes"),'Calc| Overheads Allocation'!G$9,'Calc| Project Costs'!Z778,'Input| Projects'!$Y778),IF('Input| Overheads'!$C$42="DNSP defined",SUMPRODUCT(--('Input| Projects'!$AD778="Yes"),'Calc| Overheads Allocation'!G$62,'Input| Projects'!$AG778),""))),"")</f>
        <v/>
      </c>
      <c r="AY778" s="186" t="str">
        <f>IFERROR(IF('Input| Overheads'!$C$42="Direct costs",SUMPRODUCT(--('Input| Projects'!$AD778="Yes"),'Calc| Overheads Allocation'!H$9,'Calc| Project Costs'!AA778),IF('Input| Overheads'!$C$42="Internal labour",SUMPRODUCT(--('Input| Projects'!$AD778="Yes"),'Calc| Overheads Allocation'!H$9,'Calc| Project Costs'!AA778,'Input| Projects'!$Y778),IF('Input| Overheads'!$C$42="DNSP defined",SUMPRODUCT(--('Input| Projects'!$AD778="Yes"),'Calc| Overheads Allocation'!H$62,'Input| Projects'!$AG778),""))),"")</f>
        <v/>
      </c>
      <c r="AZ778" s="186" t="str">
        <f>IFERROR(IF('Input| Overheads'!$C$42="Direct costs",SUMPRODUCT(--('Input| Projects'!$AD778="Yes"),'Calc| Overheads Allocation'!I$9,'Calc| Project Costs'!AB778),IF('Input| Overheads'!$C$42="Internal labour",SUMPRODUCT(--('Input| Projects'!$AD778="Yes"),'Calc| Overheads Allocation'!I$9,'Calc| Project Costs'!AB778,'Input| Projects'!$Y778),IF('Input| Overheads'!$C$42="DNSP defined",SUMPRODUCT(--('Input| Projects'!$AD778="Yes"),'Calc| Overheads Allocation'!I$62,'Input| Projects'!$AG778),""))),"")</f>
        <v/>
      </c>
      <c r="BA778" s="106"/>
      <c r="BB778" s="186">
        <f t="shared" si="390"/>
        <v>0</v>
      </c>
      <c r="BC778" s="186">
        <f t="shared" si="391"/>
        <v>0</v>
      </c>
      <c r="BD778" s="186">
        <f t="shared" si="392"/>
        <v>0</v>
      </c>
      <c r="BE778" s="186">
        <f t="shared" si="369"/>
        <v>0</v>
      </c>
      <c r="BF778" s="186">
        <f t="shared" si="370"/>
        <v>0</v>
      </c>
      <c r="BG778" s="186">
        <f t="shared" si="371"/>
        <v>0</v>
      </c>
      <c r="BH778" s="186">
        <f t="shared" si="372"/>
        <v>0</v>
      </c>
      <c r="BI778" s="97"/>
      <c r="BJ778" s="186" t="str">
        <f t="shared" si="373"/>
        <v/>
      </c>
      <c r="BK778" s="186" t="str">
        <f t="shared" si="374"/>
        <v/>
      </c>
      <c r="BL778" s="186" t="str">
        <f t="shared" si="375"/>
        <v/>
      </c>
      <c r="BM778" s="186" t="str">
        <f t="shared" si="376"/>
        <v/>
      </c>
      <c r="BN778" s="186" t="str">
        <f t="shared" si="377"/>
        <v/>
      </c>
      <c r="BO778" s="186" t="str">
        <f t="shared" si="378"/>
        <v/>
      </c>
      <c r="BP778" s="186" t="str">
        <f t="shared" si="379"/>
        <v/>
      </c>
      <c r="BQ778" s="97"/>
      <c r="BR778" s="186">
        <f t="shared" si="380"/>
        <v>0</v>
      </c>
      <c r="BS778" s="186">
        <f t="shared" si="381"/>
        <v>0</v>
      </c>
      <c r="BT778" s="222">
        <f t="shared" si="382"/>
        <v>0</v>
      </c>
      <c r="BU778" s="222">
        <f t="shared" si="383"/>
        <v>0</v>
      </c>
      <c r="BV778" s="222">
        <f t="shared" si="384"/>
        <v>0</v>
      </c>
      <c r="BW778" s="222">
        <f t="shared" si="385"/>
        <v>0</v>
      </c>
      <c r="BX778" s="222">
        <f t="shared" si="386"/>
        <v>0</v>
      </c>
      <c r="BY778" s="106"/>
      <c r="BZ778" s="197" t="str">
        <f>IF(SUMIF('Input| Projects'!$AS$8:$CP$8,"Dx",'Input| Projects'!$AS778:$CP778)=0,"",SUMIF('Input| Projects'!$AS$8:$CP$8,"Dx",'Input| Projects'!$AS778:$CP778))</f>
        <v/>
      </c>
      <c r="CA778" s="197" t="str">
        <f>IF(SUMIF('Input| Projects'!$AS$8:$CP$8,"Tx",'Input| Projects'!$AS778:$CP778)=0,"",SUMIF('Input| Projects'!$AS$8:$CP$8,"Tx",'Input| Projects'!$AS778:$CP778))</f>
        <v/>
      </c>
      <c r="CB778" s="150" t="str">
        <f t="shared" si="393"/>
        <v/>
      </c>
    </row>
    <row r="779" spans="2:80" x14ac:dyDescent="0.2">
      <c r="B779" s="201">
        <f>IFERROR('Input| Projects'!B779,"")</f>
        <v>770</v>
      </c>
      <c r="C779" s="42" t="str">
        <f>IFERROR(IF('Input| Projects'!C779="","",'Input| Projects'!C779),"")</f>
        <v/>
      </c>
      <c r="D779" s="42" t="str">
        <f>IFERROR(IF('Input| Projects'!D779="","",'Input| Projects'!D779),"")</f>
        <v/>
      </c>
      <c r="E779" s="104"/>
      <c r="F779" s="190">
        <f>IFERROR('Input| Projects'!I779*'Input| Escalations'!$K$19,"")</f>
        <v>0</v>
      </c>
      <c r="G779" s="190">
        <f>IFERROR('Input| Projects'!J779*'Input| Escalations'!$K$19,"")</f>
        <v>0</v>
      </c>
      <c r="H779" s="190">
        <f>IFERROR('Input| Projects'!K779*'Input| Escalations'!$K$19,"")</f>
        <v>0</v>
      </c>
      <c r="I779" s="190">
        <f>IFERROR('Input| Projects'!L779*'Input| Escalations'!$K$19,"")</f>
        <v>0</v>
      </c>
      <c r="J779" s="190">
        <f>IFERROR('Input| Projects'!M779*'Input| Escalations'!$K$19,"")</f>
        <v>0</v>
      </c>
      <c r="K779" s="190">
        <f>IFERROR('Input| Projects'!N779*'Input| Escalations'!$K$19,"")</f>
        <v>0</v>
      </c>
      <c r="L779" s="190">
        <f>IFERROR('Input| Projects'!O779*'Input| Escalations'!$K$19,"")</f>
        <v>0</v>
      </c>
      <c r="M779" s="150" t="str">
        <f>IF(ABS(SUM(F779:L779)-(SUM('Input| Projects'!I779:O779)*'Input| Escalations'!$K$19))&lt;0.0000001,"",1)</f>
        <v/>
      </c>
      <c r="N779" s="192">
        <f>'Input| Projects'!$Y779*INDEX('Input| Escalations'!$H$33:$N$33,MATCH('Calc| Project Costs'!N$9,'Input| Escalations'!$H$23:$N$23,0))+'Input| Projects'!$Z779*INDEX('Input| Escalations'!$H$34:$N$34,MATCH('Calc| Project Costs'!N$9,'Input| Escalations'!$H$23:$N$23,0))+'Input| Projects'!$AA779*INDEX('Input| Escalations'!$H$35:$N$35,MATCH('Calc| Project Costs'!N$9,'Input| Escalations'!$H$23:$N$23,0))+1</f>
        <v>1</v>
      </c>
      <c r="O779" s="192">
        <f>'Input| Projects'!$Y779*INDEX('Input| Escalations'!$H$33:$N$33,MATCH('Calc| Project Costs'!O$9,'Input| Escalations'!$H$23:$N$23,0))+'Input| Projects'!$Z779*INDEX('Input| Escalations'!$H$34:$N$34,MATCH('Calc| Project Costs'!O$9,'Input| Escalations'!$H$23:$N$23,0))+'Input| Projects'!$AA779*INDEX('Input| Escalations'!$H$35:$N$35,MATCH('Calc| Project Costs'!O$9,'Input| Escalations'!$H$23:$N$23,0))+1</f>
        <v>1</v>
      </c>
      <c r="P779" s="192">
        <f>'Input| Projects'!$Y779*INDEX('Input| Escalations'!$H$33:$N$33,MATCH('Calc| Project Costs'!P$9,'Input| Escalations'!$H$23:$N$23,0))+'Input| Projects'!$Z779*INDEX('Input| Escalations'!$H$34:$N$34,MATCH('Calc| Project Costs'!P$9,'Input| Escalations'!$H$23:$N$23,0))+'Input| Projects'!$AA779*INDEX('Input| Escalations'!$H$35:$N$35,MATCH('Calc| Project Costs'!P$9,'Input| Escalations'!$H$23:$N$23,0))+1</f>
        <v>1</v>
      </c>
      <c r="Q779" s="192">
        <f>'Input| Projects'!$Y779*INDEX('Input| Escalations'!$H$33:$N$33,MATCH('Calc| Project Costs'!Q$9,'Input| Escalations'!$H$23:$N$23,0))+'Input| Projects'!$Z779*INDEX('Input| Escalations'!$H$34:$N$34,MATCH('Calc| Project Costs'!Q$9,'Input| Escalations'!$H$23:$N$23,0))+'Input| Projects'!$AA779*INDEX('Input| Escalations'!$H$35:$N$35,MATCH('Calc| Project Costs'!Q$9,'Input| Escalations'!$H$23:$N$23,0))+1</f>
        <v>1</v>
      </c>
      <c r="R779" s="192">
        <f>'Input| Projects'!$Y779*INDEX('Input| Escalations'!$H$33:$N$33,MATCH('Calc| Project Costs'!R$9,'Input| Escalations'!$H$23:$N$23,0))+'Input| Projects'!$Z779*INDEX('Input| Escalations'!$H$34:$N$34,MATCH('Calc| Project Costs'!R$9,'Input| Escalations'!$H$23:$N$23,0))+'Input| Projects'!$AA779*INDEX('Input| Escalations'!$H$35:$N$35,MATCH('Calc| Project Costs'!R$9,'Input| Escalations'!$H$23:$N$23,0))+1</f>
        <v>1</v>
      </c>
      <c r="S779" s="192">
        <f>'Input| Projects'!$Y779*INDEX('Input| Escalations'!$H$33:$N$33,MATCH('Calc| Project Costs'!S$9,'Input| Escalations'!$H$23:$N$23,0))+'Input| Projects'!$Z779*INDEX('Input| Escalations'!$H$34:$N$34,MATCH('Calc| Project Costs'!S$9,'Input| Escalations'!$H$23:$N$23,0))+'Input| Projects'!$AA779*INDEX('Input| Escalations'!$H$35:$N$35,MATCH('Calc| Project Costs'!S$9,'Input| Escalations'!$H$23:$N$23,0))+1</f>
        <v>1</v>
      </c>
      <c r="T779" s="192">
        <f>'Input| Projects'!$Y779*INDEX('Input| Escalations'!$H$33:$N$33,MATCH('Calc| Project Costs'!T$9,'Input| Escalations'!$H$23:$N$23,0))+'Input| Projects'!$Z779*INDEX('Input| Escalations'!$H$34:$N$34,MATCH('Calc| Project Costs'!T$9,'Input| Escalations'!$H$23:$N$23,0))+'Input| Projects'!$AA779*INDEX('Input| Escalations'!$H$35:$N$35,MATCH('Calc| Project Costs'!T$9,'Input| Escalations'!$H$23:$N$23,0))+1</f>
        <v>1</v>
      </c>
      <c r="U779" s="106"/>
      <c r="V779" s="186">
        <f t="shared" si="387"/>
        <v>0</v>
      </c>
      <c r="W779" s="186">
        <f t="shared" si="388"/>
        <v>0</v>
      </c>
      <c r="X779" s="186">
        <f t="shared" si="389"/>
        <v>0</v>
      </c>
      <c r="Y779" s="186">
        <f t="shared" si="365"/>
        <v>0</v>
      </c>
      <c r="Z779" s="186">
        <f t="shared" si="366"/>
        <v>0</v>
      </c>
      <c r="AA779" s="186">
        <f t="shared" si="367"/>
        <v>0</v>
      </c>
      <c r="AB779" s="186">
        <f t="shared" si="368"/>
        <v>0</v>
      </c>
      <c r="AC779" s="106"/>
      <c r="AD779" s="186">
        <f>'Input| Projects'!Q779*N779*'Input| Escalations'!$K$19</f>
        <v>0</v>
      </c>
      <c r="AE779" s="186">
        <f>'Input| Projects'!R779*O779*'Input| Escalations'!$K$19</f>
        <v>0</v>
      </c>
      <c r="AF779" s="186">
        <f>'Input| Projects'!S779*P779*'Input| Escalations'!$K$19</f>
        <v>0</v>
      </c>
      <c r="AG779" s="186">
        <f>'Input| Projects'!T779*Q779*'Input| Escalations'!$K$19</f>
        <v>0</v>
      </c>
      <c r="AH779" s="186">
        <f>'Input| Projects'!U779*R779*'Input| Escalations'!$K$19</f>
        <v>0</v>
      </c>
      <c r="AI779" s="186">
        <f>'Input| Projects'!V779*S779*'Input| Escalations'!$K$19</f>
        <v>0</v>
      </c>
      <c r="AJ779" s="186">
        <f>'Input| Projects'!W779*T779*'Input| Escalations'!$K$19</f>
        <v>0</v>
      </c>
      <c r="AK779" s="106"/>
      <c r="AL779" s="186" t="str">
        <f>IFERROR(IF('Input| Overheads'!$C$42="Direct costs",SUMPRODUCT(--('Input| Projects'!$AC779="Yes"),'Calc| Overheads Allocation'!C$8,'Calc| Project Costs'!V779),IF('Input| Overheads'!$C$42="Internal labour",SUMPRODUCT(--('Input| Projects'!$AC779="Yes"),'Calc| Overheads Allocation'!C$8,'Calc| Project Costs'!V779,'Input| Projects'!$Y779),IF('Input| Overheads'!$C$42="DNSP defined",SUMPRODUCT(--('Input| Projects'!$AC779="Yes"),'Calc| Overheads Allocation'!C$61,'Input| Projects'!$AF779),""))),"")</f>
        <v/>
      </c>
      <c r="AM779" s="186" t="str">
        <f>IFERROR(IF('Input| Overheads'!$C$42="Direct costs",SUMPRODUCT(--('Input| Projects'!$AC779="Yes"),'Calc| Overheads Allocation'!D$8,'Calc| Project Costs'!W779),IF('Input| Overheads'!$C$42="Internal labour",SUMPRODUCT(--('Input| Projects'!$AC779="Yes"),'Calc| Overheads Allocation'!D$8,'Calc| Project Costs'!W779,'Input| Projects'!$Y779),IF('Input| Overheads'!$C$42="DNSP defined",SUMPRODUCT(--('Input| Projects'!$AC779="Yes"),'Calc| Overheads Allocation'!D$61,'Input| Projects'!$AF779),""))),"")</f>
        <v/>
      </c>
      <c r="AN779" s="186" t="str">
        <f>IFERROR(IF('Input| Overheads'!$C$42="Direct costs",SUMPRODUCT(--('Input| Projects'!$AC779="Yes"),'Calc| Overheads Allocation'!E$8,'Calc| Project Costs'!X779),IF('Input| Overheads'!$C$42="Internal labour",SUMPRODUCT(--('Input| Projects'!$AC779="Yes"),'Calc| Overheads Allocation'!E$8,'Calc| Project Costs'!X779,'Input| Projects'!$Y779),IF('Input| Overheads'!$C$42="DNSP defined",SUMPRODUCT(--('Input| Projects'!$AC779="Yes"),'Calc| Overheads Allocation'!E$61,'Input| Projects'!$AF779),""))),"")</f>
        <v/>
      </c>
      <c r="AO779" s="186" t="str">
        <f>IFERROR(IF('Input| Overheads'!$C$42="Direct costs",SUMPRODUCT(--('Input| Projects'!$AC779="Yes"),'Calc| Overheads Allocation'!F$8,'Calc| Project Costs'!Y779),IF('Input| Overheads'!$C$42="Internal labour",SUMPRODUCT(--('Input| Projects'!$AC779="Yes"),'Calc| Overheads Allocation'!F$8,'Calc| Project Costs'!Y779,'Input| Projects'!$Y779),IF('Input| Overheads'!$C$42="DNSP defined",SUMPRODUCT(--('Input| Projects'!$AC779="Yes"),'Calc| Overheads Allocation'!F$61,'Input| Projects'!$AF779),""))),"")</f>
        <v/>
      </c>
      <c r="AP779" s="186" t="str">
        <f>IFERROR(IF('Input| Overheads'!$C$42="Direct costs",SUMPRODUCT(--('Input| Projects'!$AC779="Yes"),'Calc| Overheads Allocation'!G$8,'Calc| Project Costs'!Z779),IF('Input| Overheads'!$C$42="Internal labour",SUMPRODUCT(--('Input| Projects'!$AC779="Yes"),'Calc| Overheads Allocation'!G$8,'Calc| Project Costs'!Z779,'Input| Projects'!$Y779),IF('Input| Overheads'!$C$42="DNSP defined",SUMPRODUCT(--('Input| Projects'!$AC779="Yes"),'Calc| Overheads Allocation'!G$61,'Input| Projects'!$AF779),""))),"")</f>
        <v/>
      </c>
      <c r="AQ779" s="186" t="str">
        <f>IFERROR(IF('Input| Overheads'!$C$42="Direct costs",SUMPRODUCT(--('Input| Projects'!$AC779="Yes"),'Calc| Overheads Allocation'!H$8,'Calc| Project Costs'!AA779),IF('Input| Overheads'!$C$42="Internal labour",SUMPRODUCT(--('Input| Projects'!$AC779="Yes"),'Calc| Overheads Allocation'!H$8,'Calc| Project Costs'!AA779,'Input| Projects'!$Y779),IF('Input| Overheads'!$C$42="DNSP defined",SUMPRODUCT(--('Input| Projects'!$AC779="Yes"),'Calc| Overheads Allocation'!H$61,'Input| Projects'!$AF779),""))),"")</f>
        <v/>
      </c>
      <c r="AR779" s="186" t="str">
        <f>IFERROR(IF('Input| Overheads'!$C$42="Direct costs",SUMPRODUCT(--('Input| Projects'!$AC779="Yes"),'Calc| Overheads Allocation'!I$8,'Calc| Project Costs'!AB779),IF('Input| Overheads'!$C$42="Internal labour",SUMPRODUCT(--('Input| Projects'!$AC779="Yes"),'Calc| Overheads Allocation'!I$8,'Calc| Project Costs'!AB779,'Input| Projects'!$Y779),IF('Input| Overheads'!$C$42="DNSP defined",SUMPRODUCT(--('Input| Projects'!$AC779="Yes"),'Calc| Overheads Allocation'!I$61,'Input| Projects'!$AF779),""))),"")</f>
        <v/>
      </c>
      <c r="AS779" s="106"/>
      <c r="AT779" s="186" t="str">
        <f>IFERROR(IF('Input| Overheads'!$C$42="Direct costs",SUMPRODUCT(--('Input| Projects'!$AD779="Yes"),'Calc| Overheads Allocation'!C$9,'Calc| Project Costs'!V779),IF('Input| Overheads'!$C$42="Internal labour",SUMPRODUCT(--('Input| Projects'!$AD779="Yes"),'Calc| Overheads Allocation'!C$9,'Calc| Project Costs'!V779,'Input| Projects'!$Y779),IF('Input| Overheads'!$C$42="DNSP defined",SUMPRODUCT(--('Input| Projects'!$AD779="Yes"),'Calc| Overheads Allocation'!C$62,'Input| Projects'!$AG779),""))),"")</f>
        <v/>
      </c>
      <c r="AU779" s="186" t="str">
        <f>IFERROR(IF('Input| Overheads'!$C$42="Direct costs",SUMPRODUCT(--('Input| Projects'!$AD779="Yes"),'Calc| Overheads Allocation'!D$9,'Calc| Project Costs'!W779),IF('Input| Overheads'!$C$42="Internal labour",SUMPRODUCT(--('Input| Projects'!$AD779="Yes"),'Calc| Overheads Allocation'!D$9,'Calc| Project Costs'!W779,'Input| Projects'!$Y779),IF('Input| Overheads'!$C$42="DNSP defined",SUMPRODUCT(--('Input| Projects'!$AD779="Yes"),'Calc| Overheads Allocation'!D$62,'Input| Projects'!$AG779),""))),"")</f>
        <v/>
      </c>
      <c r="AV779" s="186" t="str">
        <f>IFERROR(IF('Input| Overheads'!$C$42="Direct costs",SUMPRODUCT(--('Input| Projects'!$AD779="Yes"),'Calc| Overheads Allocation'!E$9,'Calc| Project Costs'!X779),IF('Input| Overheads'!$C$42="Internal labour",SUMPRODUCT(--('Input| Projects'!$AD779="Yes"),'Calc| Overheads Allocation'!E$9,'Calc| Project Costs'!X779,'Input| Projects'!$Y779),IF('Input| Overheads'!$C$42="DNSP defined",SUMPRODUCT(--('Input| Projects'!$AD779="Yes"),'Calc| Overheads Allocation'!E$62,'Input| Projects'!$AG779),""))),"")</f>
        <v/>
      </c>
      <c r="AW779" s="186" t="str">
        <f>IFERROR(IF('Input| Overheads'!$C$42="Direct costs",SUMPRODUCT(--('Input| Projects'!$AD779="Yes"),'Calc| Overheads Allocation'!F$9,'Calc| Project Costs'!Y779),IF('Input| Overheads'!$C$42="Internal labour",SUMPRODUCT(--('Input| Projects'!$AD779="Yes"),'Calc| Overheads Allocation'!F$9,'Calc| Project Costs'!Y779,'Input| Projects'!$Y779),IF('Input| Overheads'!$C$42="DNSP defined",SUMPRODUCT(--('Input| Projects'!$AD779="Yes"),'Calc| Overheads Allocation'!F$62,'Input| Projects'!$AG779),""))),"")</f>
        <v/>
      </c>
      <c r="AX779" s="186" t="str">
        <f>IFERROR(IF('Input| Overheads'!$C$42="Direct costs",SUMPRODUCT(--('Input| Projects'!$AD779="Yes"),'Calc| Overheads Allocation'!G$9,'Calc| Project Costs'!Z779),IF('Input| Overheads'!$C$42="Internal labour",SUMPRODUCT(--('Input| Projects'!$AD779="Yes"),'Calc| Overheads Allocation'!G$9,'Calc| Project Costs'!Z779,'Input| Projects'!$Y779),IF('Input| Overheads'!$C$42="DNSP defined",SUMPRODUCT(--('Input| Projects'!$AD779="Yes"),'Calc| Overheads Allocation'!G$62,'Input| Projects'!$AG779),""))),"")</f>
        <v/>
      </c>
      <c r="AY779" s="186" t="str">
        <f>IFERROR(IF('Input| Overheads'!$C$42="Direct costs",SUMPRODUCT(--('Input| Projects'!$AD779="Yes"),'Calc| Overheads Allocation'!H$9,'Calc| Project Costs'!AA779),IF('Input| Overheads'!$C$42="Internal labour",SUMPRODUCT(--('Input| Projects'!$AD779="Yes"),'Calc| Overheads Allocation'!H$9,'Calc| Project Costs'!AA779,'Input| Projects'!$Y779),IF('Input| Overheads'!$C$42="DNSP defined",SUMPRODUCT(--('Input| Projects'!$AD779="Yes"),'Calc| Overheads Allocation'!H$62,'Input| Projects'!$AG779),""))),"")</f>
        <v/>
      </c>
      <c r="AZ779" s="186" t="str">
        <f>IFERROR(IF('Input| Overheads'!$C$42="Direct costs",SUMPRODUCT(--('Input| Projects'!$AD779="Yes"),'Calc| Overheads Allocation'!I$9,'Calc| Project Costs'!AB779),IF('Input| Overheads'!$C$42="Internal labour",SUMPRODUCT(--('Input| Projects'!$AD779="Yes"),'Calc| Overheads Allocation'!I$9,'Calc| Project Costs'!AB779,'Input| Projects'!$Y779),IF('Input| Overheads'!$C$42="DNSP defined",SUMPRODUCT(--('Input| Projects'!$AD779="Yes"),'Calc| Overheads Allocation'!I$62,'Input| Projects'!$AG779),""))),"")</f>
        <v/>
      </c>
      <c r="BA779" s="106"/>
      <c r="BB779" s="186">
        <f t="shared" si="390"/>
        <v>0</v>
      </c>
      <c r="BC779" s="186">
        <f t="shared" si="391"/>
        <v>0</v>
      </c>
      <c r="BD779" s="186">
        <f t="shared" si="392"/>
        <v>0</v>
      </c>
      <c r="BE779" s="186">
        <f t="shared" si="369"/>
        <v>0</v>
      </c>
      <c r="BF779" s="186">
        <f t="shared" si="370"/>
        <v>0</v>
      </c>
      <c r="BG779" s="186">
        <f t="shared" si="371"/>
        <v>0</v>
      </c>
      <c r="BH779" s="186">
        <f t="shared" si="372"/>
        <v>0</v>
      </c>
      <c r="BI779" s="97"/>
      <c r="BJ779" s="186" t="str">
        <f t="shared" si="373"/>
        <v/>
      </c>
      <c r="BK779" s="186" t="str">
        <f t="shared" si="374"/>
        <v/>
      </c>
      <c r="BL779" s="186" t="str">
        <f t="shared" si="375"/>
        <v/>
      </c>
      <c r="BM779" s="186" t="str">
        <f t="shared" si="376"/>
        <v/>
      </c>
      <c r="BN779" s="186" t="str">
        <f t="shared" si="377"/>
        <v/>
      </c>
      <c r="BO779" s="186" t="str">
        <f t="shared" si="378"/>
        <v/>
      </c>
      <c r="BP779" s="186" t="str">
        <f t="shared" si="379"/>
        <v/>
      </c>
      <c r="BQ779" s="97"/>
      <c r="BR779" s="186">
        <f t="shared" si="380"/>
        <v>0</v>
      </c>
      <c r="BS779" s="186">
        <f t="shared" si="381"/>
        <v>0</v>
      </c>
      <c r="BT779" s="222">
        <f t="shared" si="382"/>
        <v>0</v>
      </c>
      <c r="BU779" s="222">
        <f t="shared" si="383"/>
        <v>0</v>
      </c>
      <c r="BV779" s="222">
        <f t="shared" si="384"/>
        <v>0</v>
      </c>
      <c r="BW779" s="222">
        <f t="shared" si="385"/>
        <v>0</v>
      </c>
      <c r="BX779" s="222">
        <f t="shared" si="386"/>
        <v>0</v>
      </c>
      <c r="BY779" s="106"/>
      <c r="BZ779" s="197" t="str">
        <f>IF(SUMIF('Input| Projects'!$AS$8:$CP$8,"Dx",'Input| Projects'!$AS779:$CP779)=0,"",SUMIF('Input| Projects'!$AS$8:$CP$8,"Dx",'Input| Projects'!$AS779:$CP779))</f>
        <v/>
      </c>
      <c r="CA779" s="197" t="str">
        <f>IF(SUMIF('Input| Projects'!$AS$8:$CP$8,"Tx",'Input| Projects'!$AS779:$CP779)=0,"",SUMIF('Input| Projects'!$AS$8:$CP$8,"Tx",'Input| Projects'!$AS779:$CP779))</f>
        <v/>
      </c>
      <c r="CB779" s="150" t="str">
        <f t="shared" si="393"/>
        <v/>
      </c>
    </row>
    <row r="780" spans="2:80" x14ac:dyDescent="0.2">
      <c r="B780" s="201">
        <f>IFERROR('Input| Projects'!B780,"")</f>
        <v>771</v>
      </c>
      <c r="C780" s="42" t="str">
        <f>IFERROR(IF('Input| Projects'!C780="","",'Input| Projects'!C780),"")</f>
        <v/>
      </c>
      <c r="D780" s="42" t="str">
        <f>IFERROR(IF('Input| Projects'!D780="","",'Input| Projects'!D780),"")</f>
        <v/>
      </c>
      <c r="E780" s="104"/>
      <c r="F780" s="190">
        <f>IFERROR('Input| Projects'!I780*'Input| Escalations'!$K$19,"")</f>
        <v>0</v>
      </c>
      <c r="G780" s="190">
        <f>IFERROR('Input| Projects'!J780*'Input| Escalations'!$K$19,"")</f>
        <v>0</v>
      </c>
      <c r="H780" s="190">
        <f>IFERROR('Input| Projects'!K780*'Input| Escalations'!$K$19,"")</f>
        <v>0</v>
      </c>
      <c r="I780" s="190">
        <f>IFERROR('Input| Projects'!L780*'Input| Escalations'!$K$19,"")</f>
        <v>0</v>
      </c>
      <c r="J780" s="190">
        <f>IFERROR('Input| Projects'!M780*'Input| Escalations'!$K$19,"")</f>
        <v>0</v>
      </c>
      <c r="K780" s="190">
        <f>IFERROR('Input| Projects'!N780*'Input| Escalations'!$K$19,"")</f>
        <v>0</v>
      </c>
      <c r="L780" s="190">
        <f>IFERROR('Input| Projects'!O780*'Input| Escalations'!$K$19,"")</f>
        <v>0</v>
      </c>
      <c r="M780" s="150" t="str">
        <f>IF(ABS(SUM(F780:L780)-(SUM('Input| Projects'!I780:O780)*'Input| Escalations'!$K$19))&lt;0.0000001,"",1)</f>
        <v/>
      </c>
      <c r="N780" s="192">
        <f>'Input| Projects'!$Y780*INDEX('Input| Escalations'!$H$33:$N$33,MATCH('Calc| Project Costs'!N$9,'Input| Escalations'!$H$23:$N$23,0))+'Input| Projects'!$Z780*INDEX('Input| Escalations'!$H$34:$N$34,MATCH('Calc| Project Costs'!N$9,'Input| Escalations'!$H$23:$N$23,0))+'Input| Projects'!$AA780*INDEX('Input| Escalations'!$H$35:$N$35,MATCH('Calc| Project Costs'!N$9,'Input| Escalations'!$H$23:$N$23,0))+1</f>
        <v>1</v>
      </c>
      <c r="O780" s="192">
        <f>'Input| Projects'!$Y780*INDEX('Input| Escalations'!$H$33:$N$33,MATCH('Calc| Project Costs'!O$9,'Input| Escalations'!$H$23:$N$23,0))+'Input| Projects'!$Z780*INDEX('Input| Escalations'!$H$34:$N$34,MATCH('Calc| Project Costs'!O$9,'Input| Escalations'!$H$23:$N$23,0))+'Input| Projects'!$AA780*INDEX('Input| Escalations'!$H$35:$N$35,MATCH('Calc| Project Costs'!O$9,'Input| Escalations'!$H$23:$N$23,0))+1</f>
        <v>1</v>
      </c>
      <c r="P780" s="192">
        <f>'Input| Projects'!$Y780*INDEX('Input| Escalations'!$H$33:$N$33,MATCH('Calc| Project Costs'!P$9,'Input| Escalations'!$H$23:$N$23,0))+'Input| Projects'!$Z780*INDEX('Input| Escalations'!$H$34:$N$34,MATCH('Calc| Project Costs'!P$9,'Input| Escalations'!$H$23:$N$23,0))+'Input| Projects'!$AA780*INDEX('Input| Escalations'!$H$35:$N$35,MATCH('Calc| Project Costs'!P$9,'Input| Escalations'!$H$23:$N$23,0))+1</f>
        <v>1</v>
      </c>
      <c r="Q780" s="192">
        <f>'Input| Projects'!$Y780*INDEX('Input| Escalations'!$H$33:$N$33,MATCH('Calc| Project Costs'!Q$9,'Input| Escalations'!$H$23:$N$23,0))+'Input| Projects'!$Z780*INDEX('Input| Escalations'!$H$34:$N$34,MATCH('Calc| Project Costs'!Q$9,'Input| Escalations'!$H$23:$N$23,0))+'Input| Projects'!$AA780*INDEX('Input| Escalations'!$H$35:$N$35,MATCH('Calc| Project Costs'!Q$9,'Input| Escalations'!$H$23:$N$23,0))+1</f>
        <v>1</v>
      </c>
      <c r="R780" s="192">
        <f>'Input| Projects'!$Y780*INDEX('Input| Escalations'!$H$33:$N$33,MATCH('Calc| Project Costs'!R$9,'Input| Escalations'!$H$23:$N$23,0))+'Input| Projects'!$Z780*INDEX('Input| Escalations'!$H$34:$N$34,MATCH('Calc| Project Costs'!R$9,'Input| Escalations'!$H$23:$N$23,0))+'Input| Projects'!$AA780*INDEX('Input| Escalations'!$H$35:$N$35,MATCH('Calc| Project Costs'!R$9,'Input| Escalations'!$H$23:$N$23,0))+1</f>
        <v>1</v>
      </c>
      <c r="S780" s="192">
        <f>'Input| Projects'!$Y780*INDEX('Input| Escalations'!$H$33:$N$33,MATCH('Calc| Project Costs'!S$9,'Input| Escalations'!$H$23:$N$23,0))+'Input| Projects'!$Z780*INDEX('Input| Escalations'!$H$34:$N$34,MATCH('Calc| Project Costs'!S$9,'Input| Escalations'!$H$23:$N$23,0))+'Input| Projects'!$AA780*INDEX('Input| Escalations'!$H$35:$N$35,MATCH('Calc| Project Costs'!S$9,'Input| Escalations'!$H$23:$N$23,0))+1</f>
        <v>1</v>
      </c>
      <c r="T780" s="192">
        <f>'Input| Projects'!$Y780*INDEX('Input| Escalations'!$H$33:$N$33,MATCH('Calc| Project Costs'!T$9,'Input| Escalations'!$H$23:$N$23,0))+'Input| Projects'!$Z780*INDEX('Input| Escalations'!$H$34:$N$34,MATCH('Calc| Project Costs'!T$9,'Input| Escalations'!$H$23:$N$23,0))+'Input| Projects'!$AA780*INDEX('Input| Escalations'!$H$35:$N$35,MATCH('Calc| Project Costs'!T$9,'Input| Escalations'!$H$23:$N$23,0))+1</f>
        <v>1</v>
      </c>
      <c r="U780" s="106"/>
      <c r="V780" s="186">
        <f t="shared" si="387"/>
        <v>0</v>
      </c>
      <c r="W780" s="186">
        <f t="shared" si="388"/>
        <v>0</v>
      </c>
      <c r="X780" s="186">
        <f t="shared" si="389"/>
        <v>0</v>
      </c>
      <c r="Y780" s="186">
        <f t="shared" si="365"/>
        <v>0</v>
      </c>
      <c r="Z780" s="186">
        <f t="shared" si="366"/>
        <v>0</v>
      </c>
      <c r="AA780" s="186">
        <f t="shared" si="367"/>
        <v>0</v>
      </c>
      <c r="AB780" s="186">
        <f t="shared" si="368"/>
        <v>0</v>
      </c>
      <c r="AC780" s="106"/>
      <c r="AD780" s="186">
        <f>'Input| Projects'!Q780*N780*'Input| Escalations'!$K$19</f>
        <v>0</v>
      </c>
      <c r="AE780" s="186">
        <f>'Input| Projects'!R780*O780*'Input| Escalations'!$K$19</f>
        <v>0</v>
      </c>
      <c r="AF780" s="186">
        <f>'Input| Projects'!S780*P780*'Input| Escalations'!$K$19</f>
        <v>0</v>
      </c>
      <c r="AG780" s="186">
        <f>'Input| Projects'!T780*Q780*'Input| Escalations'!$K$19</f>
        <v>0</v>
      </c>
      <c r="AH780" s="186">
        <f>'Input| Projects'!U780*R780*'Input| Escalations'!$K$19</f>
        <v>0</v>
      </c>
      <c r="AI780" s="186">
        <f>'Input| Projects'!V780*S780*'Input| Escalations'!$K$19</f>
        <v>0</v>
      </c>
      <c r="AJ780" s="186">
        <f>'Input| Projects'!W780*T780*'Input| Escalations'!$K$19</f>
        <v>0</v>
      </c>
      <c r="AK780" s="106"/>
      <c r="AL780" s="186" t="str">
        <f>IFERROR(IF('Input| Overheads'!$C$42="Direct costs",SUMPRODUCT(--('Input| Projects'!$AC780="Yes"),'Calc| Overheads Allocation'!C$8,'Calc| Project Costs'!V780),IF('Input| Overheads'!$C$42="Internal labour",SUMPRODUCT(--('Input| Projects'!$AC780="Yes"),'Calc| Overheads Allocation'!C$8,'Calc| Project Costs'!V780,'Input| Projects'!$Y780),IF('Input| Overheads'!$C$42="DNSP defined",SUMPRODUCT(--('Input| Projects'!$AC780="Yes"),'Calc| Overheads Allocation'!C$61,'Input| Projects'!$AF780),""))),"")</f>
        <v/>
      </c>
      <c r="AM780" s="186" t="str">
        <f>IFERROR(IF('Input| Overheads'!$C$42="Direct costs",SUMPRODUCT(--('Input| Projects'!$AC780="Yes"),'Calc| Overheads Allocation'!D$8,'Calc| Project Costs'!W780),IF('Input| Overheads'!$C$42="Internal labour",SUMPRODUCT(--('Input| Projects'!$AC780="Yes"),'Calc| Overheads Allocation'!D$8,'Calc| Project Costs'!W780,'Input| Projects'!$Y780),IF('Input| Overheads'!$C$42="DNSP defined",SUMPRODUCT(--('Input| Projects'!$AC780="Yes"),'Calc| Overheads Allocation'!D$61,'Input| Projects'!$AF780),""))),"")</f>
        <v/>
      </c>
      <c r="AN780" s="186" t="str">
        <f>IFERROR(IF('Input| Overheads'!$C$42="Direct costs",SUMPRODUCT(--('Input| Projects'!$AC780="Yes"),'Calc| Overheads Allocation'!E$8,'Calc| Project Costs'!X780),IF('Input| Overheads'!$C$42="Internal labour",SUMPRODUCT(--('Input| Projects'!$AC780="Yes"),'Calc| Overheads Allocation'!E$8,'Calc| Project Costs'!X780,'Input| Projects'!$Y780),IF('Input| Overheads'!$C$42="DNSP defined",SUMPRODUCT(--('Input| Projects'!$AC780="Yes"),'Calc| Overheads Allocation'!E$61,'Input| Projects'!$AF780),""))),"")</f>
        <v/>
      </c>
      <c r="AO780" s="186" t="str">
        <f>IFERROR(IF('Input| Overheads'!$C$42="Direct costs",SUMPRODUCT(--('Input| Projects'!$AC780="Yes"),'Calc| Overheads Allocation'!F$8,'Calc| Project Costs'!Y780),IF('Input| Overheads'!$C$42="Internal labour",SUMPRODUCT(--('Input| Projects'!$AC780="Yes"),'Calc| Overheads Allocation'!F$8,'Calc| Project Costs'!Y780,'Input| Projects'!$Y780),IF('Input| Overheads'!$C$42="DNSP defined",SUMPRODUCT(--('Input| Projects'!$AC780="Yes"),'Calc| Overheads Allocation'!F$61,'Input| Projects'!$AF780),""))),"")</f>
        <v/>
      </c>
      <c r="AP780" s="186" t="str">
        <f>IFERROR(IF('Input| Overheads'!$C$42="Direct costs",SUMPRODUCT(--('Input| Projects'!$AC780="Yes"),'Calc| Overheads Allocation'!G$8,'Calc| Project Costs'!Z780),IF('Input| Overheads'!$C$42="Internal labour",SUMPRODUCT(--('Input| Projects'!$AC780="Yes"),'Calc| Overheads Allocation'!G$8,'Calc| Project Costs'!Z780,'Input| Projects'!$Y780),IF('Input| Overheads'!$C$42="DNSP defined",SUMPRODUCT(--('Input| Projects'!$AC780="Yes"),'Calc| Overheads Allocation'!G$61,'Input| Projects'!$AF780),""))),"")</f>
        <v/>
      </c>
      <c r="AQ780" s="186" t="str">
        <f>IFERROR(IF('Input| Overheads'!$C$42="Direct costs",SUMPRODUCT(--('Input| Projects'!$AC780="Yes"),'Calc| Overheads Allocation'!H$8,'Calc| Project Costs'!AA780),IF('Input| Overheads'!$C$42="Internal labour",SUMPRODUCT(--('Input| Projects'!$AC780="Yes"),'Calc| Overheads Allocation'!H$8,'Calc| Project Costs'!AA780,'Input| Projects'!$Y780),IF('Input| Overheads'!$C$42="DNSP defined",SUMPRODUCT(--('Input| Projects'!$AC780="Yes"),'Calc| Overheads Allocation'!H$61,'Input| Projects'!$AF780),""))),"")</f>
        <v/>
      </c>
      <c r="AR780" s="186" t="str">
        <f>IFERROR(IF('Input| Overheads'!$C$42="Direct costs",SUMPRODUCT(--('Input| Projects'!$AC780="Yes"),'Calc| Overheads Allocation'!I$8,'Calc| Project Costs'!AB780),IF('Input| Overheads'!$C$42="Internal labour",SUMPRODUCT(--('Input| Projects'!$AC780="Yes"),'Calc| Overheads Allocation'!I$8,'Calc| Project Costs'!AB780,'Input| Projects'!$Y780),IF('Input| Overheads'!$C$42="DNSP defined",SUMPRODUCT(--('Input| Projects'!$AC780="Yes"),'Calc| Overheads Allocation'!I$61,'Input| Projects'!$AF780),""))),"")</f>
        <v/>
      </c>
      <c r="AS780" s="106"/>
      <c r="AT780" s="186" t="str">
        <f>IFERROR(IF('Input| Overheads'!$C$42="Direct costs",SUMPRODUCT(--('Input| Projects'!$AD780="Yes"),'Calc| Overheads Allocation'!C$9,'Calc| Project Costs'!V780),IF('Input| Overheads'!$C$42="Internal labour",SUMPRODUCT(--('Input| Projects'!$AD780="Yes"),'Calc| Overheads Allocation'!C$9,'Calc| Project Costs'!V780,'Input| Projects'!$Y780),IF('Input| Overheads'!$C$42="DNSP defined",SUMPRODUCT(--('Input| Projects'!$AD780="Yes"),'Calc| Overheads Allocation'!C$62,'Input| Projects'!$AG780),""))),"")</f>
        <v/>
      </c>
      <c r="AU780" s="186" t="str">
        <f>IFERROR(IF('Input| Overheads'!$C$42="Direct costs",SUMPRODUCT(--('Input| Projects'!$AD780="Yes"),'Calc| Overheads Allocation'!D$9,'Calc| Project Costs'!W780),IF('Input| Overheads'!$C$42="Internal labour",SUMPRODUCT(--('Input| Projects'!$AD780="Yes"),'Calc| Overheads Allocation'!D$9,'Calc| Project Costs'!W780,'Input| Projects'!$Y780),IF('Input| Overheads'!$C$42="DNSP defined",SUMPRODUCT(--('Input| Projects'!$AD780="Yes"),'Calc| Overheads Allocation'!D$62,'Input| Projects'!$AG780),""))),"")</f>
        <v/>
      </c>
      <c r="AV780" s="186" t="str">
        <f>IFERROR(IF('Input| Overheads'!$C$42="Direct costs",SUMPRODUCT(--('Input| Projects'!$AD780="Yes"),'Calc| Overheads Allocation'!E$9,'Calc| Project Costs'!X780),IF('Input| Overheads'!$C$42="Internal labour",SUMPRODUCT(--('Input| Projects'!$AD780="Yes"),'Calc| Overheads Allocation'!E$9,'Calc| Project Costs'!X780,'Input| Projects'!$Y780),IF('Input| Overheads'!$C$42="DNSP defined",SUMPRODUCT(--('Input| Projects'!$AD780="Yes"),'Calc| Overheads Allocation'!E$62,'Input| Projects'!$AG780),""))),"")</f>
        <v/>
      </c>
      <c r="AW780" s="186" t="str">
        <f>IFERROR(IF('Input| Overheads'!$C$42="Direct costs",SUMPRODUCT(--('Input| Projects'!$AD780="Yes"),'Calc| Overheads Allocation'!F$9,'Calc| Project Costs'!Y780),IF('Input| Overheads'!$C$42="Internal labour",SUMPRODUCT(--('Input| Projects'!$AD780="Yes"),'Calc| Overheads Allocation'!F$9,'Calc| Project Costs'!Y780,'Input| Projects'!$Y780),IF('Input| Overheads'!$C$42="DNSP defined",SUMPRODUCT(--('Input| Projects'!$AD780="Yes"),'Calc| Overheads Allocation'!F$62,'Input| Projects'!$AG780),""))),"")</f>
        <v/>
      </c>
      <c r="AX780" s="186" t="str">
        <f>IFERROR(IF('Input| Overheads'!$C$42="Direct costs",SUMPRODUCT(--('Input| Projects'!$AD780="Yes"),'Calc| Overheads Allocation'!G$9,'Calc| Project Costs'!Z780),IF('Input| Overheads'!$C$42="Internal labour",SUMPRODUCT(--('Input| Projects'!$AD780="Yes"),'Calc| Overheads Allocation'!G$9,'Calc| Project Costs'!Z780,'Input| Projects'!$Y780),IF('Input| Overheads'!$C$42="DNSP defined",SUMPRODUCT(--('Input| Projects'!$AD780="Yes"),'Calc| Overheads Allocation'!G$62,'Input| Projects'!$AG780),""))),"")</f>
        <v/>
      </c>
      <c r="AY780" s="186" t="str">
        <f>IFERROR(IF('Input| Overheads'!$C$42="Direct costs",SUMPRODUCT(--('Input| Projects'!$AD780="Yes"),'Calc| Overheads Allocation'!H$9,'Calc| Project Costs'!AA780),IF('Input| Overheads'!$C$42="Internal labour",SUMPRODUCT(--('Input| Projects'!$AD780="Yes"),'Calc| Overheads Allocation'!H$9,'Calc| Project Costs'!AA780,'Input| Projects'!$Y780),IF('Input| Overheads'!$C$42="DNSP defined",SUMPRODUCT(--('Input| Projects'!$AD780="Yes"),'Calc| Overheads Allocation'!H$62,'Input| Projects'!$AG780),""))),"")</f>
        <v/>
      </c>
      <c r="AZ780" s="186" t="str">
        <f>IFERROR(IF('Input| Overheads'!$C$42="Direct costs",SUMPRODUCT(--('Input| Projects'!$AD780="Yes"),'Calc| Overheads Allocation'!I$9,'Calc| Project Costs'!AB780),IF('Input| Overheads'!$C$42="Internal labour",SUMPRODUCT(--('Input| Projects'!$AD780="Yes"),'Calc| Overheads Allocation'!I$9,'Calc| Project Costs'!AB780,'Input| Projects'!$Y780),IF('Input| Overheads'!$C$42="DNSP defined",SUMPRODUCT(--('Input| Projects'!$AD780="Yes"),'Calc| Overheads Allocation'!I$62,'Input| Projects'!$AG780),""))),"")</f>
        <v/>
      </c>
      <c r="BA780" s="106"/>
      <c r="BB780" s="186">
        <f t="shared" si="390"/>
        <v>0</v>
      </c>
      <c r="BC780" s="186">
        <f t="shared" si="391"/>
        <v>0</v>
      </c>
      <c r="BD780" s="186">
        <f t="shared" si="392"/>
        <v>0</v>
      </c>
      <c r="BE780" s="186">
        <f t="shared" si="369"/>
        <v>0</v>
      </c>
      <c r="BF780" s="186">
        <f t="shared" si="370"/>
        <v>0</v>
      </c>
      <c r="BG780" s="186">
        <f t="shared" si="371"/>
        <v>0</v>
      </c>
      <c r="BH780" s="186">
        <f t="shared" si="372"/>
        <v>0</v>
      </c>
      <c r="BI780" s="97"/>
      <c r="BJ780" s="186" t="str">
        <f t="shared" si="373"/>
        <v/>
      </c>
      <c r="BK780" s="186" t="str">
        <f t="shared" si="374"/>
        <v/>
      </c>
      <c r="BL780" s="186" t="str">
        <f t="shared" si="375"/>
        <v/>
      </c>
      <c r="BM780" s="186" t="str">
        <f t="shared" si="376"/>
        <v/>
      </c>
      <c r="BN780" s="186" t="str">
        <f t="shared" si="377"/>
        <v/>
      </c>
      <c r="BO780" s="186" t="str">
        <f t="shared" si="378"/>
        <v/>
      </c>
      <c r="BP780" s="186" t="str">
        <f t="shared" si="379"/>
        <v/>
      </c>
      <c r="BQ780" s="97"/>
      <c r="BR780" s="186">
        <f t="shared" si="380"/>
        <v>0</v>
      </c>
      <c r="BS780" s="186">
        <f t="shared" si="381"/>
        <v>0</v>
      </c>
      <c r="BT780" s="222">
        <f t="shared" si="382"/>
        <v>0</v>
      </c>
      <c r="BU780" s="222">
        <f t="shared" si="383"/>
        <v>0</v>
      </c>
      <c r="BV780" s="222">
        <f t="shared" si="384"/>
        <v>0</v>
      </c>
      <c r="BW780" s="222">
        <f t="shared" si="385"/>
        <v>0</v>
      </c>
      <c r="BX780" s="222">
        <f t="shared" si="386"/>
        <v>0</v>
      </c>
      <c r="BY780" s="106"/>
      <c r="BZ780" s="197" t="str">
        <f>IF(SUMIF('Input| Projects'!$AS$8:$CP$8,"Dx",'Input| Projects'!$AS780:$CP780)=0,"",SUMIF('Input| Projects'!$AS$8:$CP$8,"Dx",'Input| Projects'!$AS780:$CP780))</f>
        <v/>
      </c>
      <c r="CA780" s="197" t="str">
        <f>IF(SUMIF('Input| Projects'!$AS$8:$CP$8,"Tx",'Input| Projects'!$AS780:$CP780)=0,"",SUMIF('Input| Projects'!$AS$8:$CP$8,"Tx",'Input| Projects'!$AS780:$CP780))</f>
        <v/>
      </c>
      <c r="CB780" s="150" t="str">
        <f t="shared" si="393"/>
        <v/>
      </c>
    </row>
    <row r="781" spans="2:80" x14ac:dyDescent="0.2">
      <c r="B781" s="201">
        <f>IFERROR('Input| Projects'!B781,"")</f>
        <v>772</v>
      </c>
      <c r="C781" s="42" t="str">
        <f>IFERROR(IF('Input| Projects'!C781="","",'Input| Projects'!C781),"")</f>
        <v/>
      </c>
      <c r="D781" s="42" t="str">
        <f>IFERROR(IF('Input| Projects'!D781="","",'Input| Projects'!D781),"")</f>
        <v/>
      </c>
      <c r="E781" s="104"/>
      <c r="F781" s="190">
        <f>IFERROR('Input| Projects'!I781*'Input| Escalations'!$K$19,"")</f>
        <v>0</v>
      </c>
      <c r="G781" s="190">
        <f>IFERROR('Input| Projects'!J781*'Input| Escalations'!$K$19,"")</f>
        <v>0</v>
      </c>
      <c r="H781" s="190">
        <f>IFERROR('Input| Projects'!K781*'Input| Escalations'!$K$19,"")</f>
        <v>0</v>
      </c>
      <c r="I781" s="190">
        <f>IFERROR('Input| Projects'!L781*'Input| Escalations'!$K$19,"")</f>
        <v>0</v>
      </c>
      <c r="J781" s="190">
        <f>IFERROR('Input| Projects'!M781*'Input| Escalations'!$K$19,"")</f>
        <v>0</v>
      </c>
      <c r="K781" s="190">
        <f>IFERROR('Input| Projects'!N781*'Input| Escalations'!$K$19,"")</f>
        <v>0</v>
      </c>
      <c r="L781" s="190">
        <f>IFERROR('Input| Projects'!O781*'Input| Escalations'!$K$19,"")</f>
        <v>0</v>
      </c>
      <c r="M781" s="150" t="str">
        <f>IF(ABS(SUM(F781:L781)-(SUM('Input| Projects'!I781:O781)*'Input| Escalations'!$K$19))&lt;0.0000001,"",1)</f>
        <v/>
      </c>
      <c r="N781" s="192">
        <f>'Input| Projects'!$Y781*INDEX('Input| Escalations'!$H$33:$N$33,MATCH('Calc| Project Costs'!N$9,'Input| Escalations'!$H$23:$N$23,0))+'Input| Projects'!$Z781*INDEX('Input| Escalations'!$H$34:$N$34,MATCH('Calc| Project Costs'!N$9,'Input| Escalations'!$H$23:$N$23,0))+'Input| Projects'!$AA781*INDEX('Input| Escalations'!$H$35:$N$35,MATCH('Calc| Project Costs'!N$9,'Input| Escalations'!$H$23:$N$23,0))+1</f>
        <v>1</v>
      </c>
      <c r="O781" s="192">
        <f>'Input| Projects'!$Y781*INDEX('Input| Escalations'!$H$33:$N$33,MATCH('Calc| Project Costs'!O$9,'Input| Escalations'!$H$23:$N$23,0))+'Input| Projects'!$Z781*INDEX('Input| Escalations'!$H$34:$N$34,MATCH('Calc| Project Costs'!O$9,'Input| Escalations'!$H$23:$N$23,0))+'Input| Projects'!$AA781*INDEX('Input| Escalations'!$H$35:$N$35,MATCH('Calc| Project Costs'!O$9,'Input| Escalations'!$H$23:$N$23,0))+1</f>
        <v>1</v>
      </c>
      <c r="P781" s="192">
        <f>'Input| Projects'!$Y781*INDEX('Input| Escalations'!$H$33:$N$33,MATCH('Calc| Project Costs'!P$9,'Input| Escalations'!$H$23:$N$23,0))+'Input| Projects'!$Z781*INDEX('Input| Escalations'!$H$34:$N$34,MATCH('Calc| Project Costs'!P$9,'Input| Escalations'!$H$23:$N$23,0))+'Input| Projects'!$AA781*INDEX('Input| Escalations'!$H$35:$N$35,MATCH('Calc| Project Costs'!P$9,'Input| Escalations'!$H$23:$N$23,0))+1</f>
        <v>1</v>
      </c>
      <c r="Q781" s="192">
        <f>'Input| Projects'!$Y781*INDEX('Input| Escalations'!$H$33:$N$33,MATCH('Calc| Project Costs'!Q$9,'Input| Escalations'!$H$23:$N$23,0))+'Input| Projects'!$Z781*INDEX('Input| Escalations'!$H$34:$N$34,MATCH('Calc| Project Costs'!Q$9,'Input| Escalations'!$H$23:$N$23,0))+'Input| Projects'!$AA781*INDEX('Input| Escalations'!$H$35:$N$35,MATCH('Calc| Project Costs'!Q$9,'Input| Escalations'!$H$23:$N$23,0))+1</f>
        <v>1</v>
      </c>
      <c r="R781" s="192">
        <f>'Input| Projects'!$Y781*INDEX('Input| Escalations'!$H$33:$N$33,MATCH('Calc| Project Costs'!R$9,'Input| Escalations'!$H$23:$N$23,0))+'Input| Projects'!$Z781*INDEX('Input| Escalations'!$H$34:$N$34,MATCH('Calc| Project Costs'!R$9,'Input| Escalations'!$H$23:$N$23,0))+'Input| Projects'!$AA781*INDEX('Input| Escalations'!$H$35:$N$35,MATCH('Calc| Project Costs'!R$9,'Input| Escalations'!$H$23:$N$23,0))+1</f>
        <v>1</v>
      </c>
      <c r="S781" s="192">
        <f>'Input| Projects'!$Y781*INDEX('Input| Escalations'!$H$33:$N$33,MATCH('Calc| Project Costs'!S$9,'Input| Escalations'!$H$23:$N$23,0))+'Input| Projects'!$Z781*INDEX('Input| Escalations'!$H$34:$N$34,MATCH('Calc| Project Costs'!S$9,'Input| Escalations'!$H$23:$N$23,0))+'Input| Projects'!$AA781*INDEX('Input| Escalations'!$H$35:$N$35,MATCH('Calc| Project Costs'!S$9,'Input| Escalations'!$H$23:$N$23,0))+1</f>
        <v>1</v>
      </c>
      <c r="T781" s="192">
        <f>'Input| Projects'!$Y781*INDEX('Input| Escalations'!$H$33:$N$33,MATCH('Calc| Project Costs'!T$9,'Input| Escalations'!$H$23:$N$23,0))+'Input| Projects'!$Z781*INDEX('Input| Escalations'!$H$34:$N$34,MATCH('Calc| Project Costs'!T$9,'Input| Escalations'!$H$23:$N$23,0))+'Input| Projects'!$AA781*INDEX('Input| Escalations'!$H$35:$N$35,MATCH('Calc| Project Costs'!T$9,'Input| Escalations'!$H$23:$N$23,0))+1</f>
        <v>1</v>
      </c>
      <c r="U781" s="106"/>
      <c r="V781" s="186">
        <f t="shared" si="387"/>
        <v>0</v>
      </c>
      <c r="W781" s="186">
        <f t="shared" si="388"/>
        <v>0</v>
      </c>
      <c r="X781" s="186">
        <f t="shared" si="389"/>
        <v>0</v>
      </c>
      <c r="Y781" s="186">
        <f t="shared" si="365"/>
        <v>0</v>
      </c>
      <c r="Z781" s="186">
        <f t="shared" si="366"/>
        <v>0</v>
      </c>
      <c r="AA781" s="186">
        <f t="shared" si="367"/>
        <v>0</v>
      </c>
      <c r="AB781" s="186">
        <f t="shared" si="368"/>
        <v>0</v>
      </c>
      <c r="AC781" s="106"/>
      <c r="AD781" s="186">
        <f>'Input| Projects'!Q781*N781*'Input| Escalations'!$K$19</f>
        <v>0</v>
      </c>
      <c r="AE781" s="186">
        <f>'Input| Projects'!R781*O781*'Input| Escalations'!$K$19</f>
        <v>0</v>
      </c>
      <c r="AF781" s="186">
        <f>'Input| Projects'!S781*P781*'Input| Escalations'!$K$19</f>
        <v>0</v>
      </c>
      <c r="AG781" s="186">
        <f>'Input| Projects'!T781*Q781*'Input| Escalations'!$K$19</f>
        <v>0</v>
      </c>
      <c r="AH781" s="186">
        <f>'Input| Projects'!U781*R781*'Input| Escalations'!$K$19</f>
        <v>0</v>
      </c>
      <c r="AI781" s="186">
        <f>'Input| Projects'!V781*S781*'Input| Escalations'!$K$19</f>
        <v>0</v>
      </c>
      <c r="AJ781" s="186">
        <f>'Input| Projects'!W781*T781*'Input| Escalations'!$K$19</f>
        <v>0</v>
      </c>
      <c r="AK781" s="106"/>
      <c r="AL781" s="186" t="str">
        <f>IFERROR(IF('Input| Overheads'!$C$42="Direct costs",SUMPRODUCT(--('Input| Projects'!$AC781="Yes"),'Calc| Overheads Allocation'!C$8,'Calc| Project Costs'!V781),IF('Input| Overheads'!$C$42="Internal labour",SUMPRODUCT(--('Input| Projects'!$AC781="Yes"),'Calc| Overheads Allocation'!C$8,'Calc| Project Costs'!V781,'Input| Projects'!$Y781),IF('Input| Overheads'!$C$42="DNSP defined",SUMPRODUCT(--('Input| Projects'!$AC781="Yes"),'Calc| Overheads Allocation'!C$61,'Input| Projects'!$AF781),""))),"")</f>
        <v/>
      </c>
      <c r="AM781" s="186" t="str">
        <f>IFERROR(IF('Input| Overheads'!$C$42="Direct costs",SUMPRODUCT(--('Input| Projects'!$AC781="Yes"),'Calc| Overheads Allocation'!D$8,'Calc| Project Costs'!W781),IF('Input| Overheads'!$C$42="Internal labour",SUMPRODUCT(--('Input| Projects'!$AC781="Yes"),'Calc| Overheads Allocation'!D$8,'Calc| Project Costs'!W781,'Input| Projects'!$Y781),IF('Input| Overheads'!$C$42="DNSP defined",SUMPRODUCT(--('Input| Projects'!$AC781="Yes"),'Calc| Overheads Allocation'!D$61,'Input| Projects'!$AF781),""))),"")</f>
        <v/>
      </c>
      <c r="AN781" s="186" t="str">
        <f>IFERROR(IF('Input| Overheads'!$C$42="Direct costs",SUMPRODUCT(--('Input| Projects'!$AC781="Yes"),'Calc| Overheads Allocation'!E$8,'Calc| Project Costs'!X781),IF('Input| Overheads'!$C$42="Internal labour",SUMPRODUCT(--('Input| Projects'!$AC781="Yes"),'Calc| Overheads Allocation'!E$8,'Calc| Project Costs'!X781,'Input| Projects'!$Y781),IF('Input| Overheads'!$C$42="DNSP defined",SUMPRODUCT(--('Input| Projects'!$AC781="Yes"),'Calc| Overheads Allocation'!E$61,'Input| Projects'!$AF781),""))),"")</f>
        <v/>
      </c>
      <c r="AO781" s="186" t="str">
        <f>IFERROR(IF('Input| Overheads'!$C$42="Direct costs",SUMPRODUCT(--('Input| Projects'!$AC781="Yes"),'Calc| Overheads Allocation'!F$8,'Calc| Project Costs'!Y781),IF('Input| Overheads'!$C$42="Internal labour",SUMPRODUCT(--('Input| Projects'!$AC781="Yes"),'Calc| Overheads Allocation'!F$8,'Calc| Project Costs'!Y781,'Input| Projects'!$Y781),IF('Input| Overheads'!$C$42="DNSP defined",SUMPRODUCT(--('Input| Projects'!$AC781="Yes"),'Calc| Overheads Allocation'!F$61,'Input| Projects'!$AF781),""))),"")</f>
        <v/>
      </c>
      <c r="AP781" s="186" t="str">
        <f>IFERROR(IF('Input| Overheads'!$C$42="Direct costs",SUMPRODUCT(--('Input| Projects'!$AC781="Yes"),'Calc| Overheads Allocation'!G$8,'Calc| Project Costs'!Z781),IF('Input| Overheads'!$C$42="Internal labour",SUMPRODUCT(--('Input| Projects'!$AC781="Yes"),'Calc| Overheads Allocation'!G$8,'Calc| Project Costs'!Z781,'Input| Projects'!$Y781),IF('Input| Overheads'!$C$42="DNSP defined",SUMPRODUCT(--('Input| Projects'!$AC781="Yes"),'Calc| Overheads Allocation'!G$61,'Input| Projects'!$AF781),""))),"")</f>
        <v/>
      </c>
      <c r="AQ781" s="186" t="str">
        <f>IFERROR(IF('Input| Overheads'!$C$42="Direct costs",SUMPRODUCT(--('Input| Projects'!$AC781="Yes"),'Calc| Overheads Allocation'!H$8,'Calc| Project Costs'!AA781),IF('Input| Overheads'!$C$42="Internal labour",SUMPRODUCT(--('Input| Projects'!$AC781="Yes"),'Calc| Overheads Allocation'!H$8,'Calc| Project Costs'!AA781,'Input| Projects'!$Y781),IF('Input| Overheads'!$C$42="DNSP defined",SUMPRODUCT(--('Input| Projects'!$AC781="Yes"),'Calc| Overheads Allocation'!H$61,'Input| Projects'!$AF781),""))),"")</f>
        <v/>
      </c>
      <c r="AR781" s="186" t="str">
        <f>IFERROR(IF('Input| Overheads'!$C$42="Direct costs",SUMPRODUCT(--('Input| Projects'!$AC781="Yes"),'Calc| Overheads Allocation'!I$8,'Calc| Project Costs'!AB781),IF('Input| Overheads'!$C$42="Internal labour",SUMPRODUCT(--('Input| Projects'!$AC781="Yes"),'Calc| Overheads Allocation'!I$8,'Calc| Project Costs'!AB781,'Input| Projects'!$Y781),IF('Input| Overheads'!$C$42="DNSP defined",SUMPRODUCT(--('Input| Projects'!$AC781="Yes"),'Calc| Overheads Allocation'!I$61,'Input| Projects'!$AF781),""))),"")</f>
        <v/>
      </c>
      <c r="AS781" s="106"/>
      <c r="AT781" s="186" t="str">
        <f>IFERROR(IF('Input| Overheads'!$C$42="Direct costs",SUMPRODUCT(--('Input| Projects'!$AD781="Yes"),'Calc| Overheads Allocation'!C$9,'Calc| Project Costs'!V781),IF('Input| Overheads'!$C$42="Internal labour",SUMPRODUCT(--('Input| Projects'!$AD781="Yes"),'Calc| Overheads Allocation'!C$9,'Calc| Project Costs'!V781,'Input| Projects'!$Y781),IF('Input| Overheads'!$C$42="DNSP defined",SUMPRODUCT(--('Input| Projects'!$AD781="Yes"),'Calc| Overheads Allocation'!C$62,'Input| Projects'!$AG781),""))),"")</f>
        <v/>
      </c>
      <c r="AU781" s="186" t="str">
        <f>IFERROR(IF('Input| Overheads'!$C$42="Direct costs",SUMPRODUCT(--('Input| Projects'!$AD781="Yes"),'Calc| Overheads Allocation'!D$9,'Calc| Project Costs'!W781),IF('Input| Overheads'!$C$42="Internal labour",SUMPRODUCT(--('Input| Projects'!$AD781="Yes"),'Calc| Overheads Allocation'!D$9,'Calc| Project Costs'!W781,'Input| Projects'!$Y781),IF('Input| Overheads'!$C$42="DNSP defined",SUMPRODUCT(--('Input| Projects'!$AD781="Yes"),'Calc| Overheads Allocation'!D$62,'Input| Projects'!$AG781),""))),"")</f>
        <v/>
      </c>
      <c r="AV781" s="186" t="str">
        <f>IFERROR(IF('Input| Overheads'!$C$42="Direct costs",SUMPRODUCT(--('Input| Projects'!$AD781="Yes"),'Calc| Overheads Allocation'!E$9,'Calc| Project Costs'!X781),IF('Input| Overheads'!$C$42="Internal labour",SUMPRODUCT(--('Input| Projects'!$AD781="Yes"),'Calc| Overheads Allocation'!E$9,'Calc| Project Costs'!X781,'Input| Projects'!$Y781),IF('Input| Overheads'!$C$42="DNSP defined",SUMPRODUCT(--('Input| Projects'!$AD781="Yes"),'Calc| Overheads Allocation'!E$62,'Input| Projects'!$AG781),""))),"")</f>
        <v/>
      </c>
      <c r="AW781" s="186" t="str">
        <f>IFERROR(IF('Input| Overheads'!$C$42="Direct costs",SUMPRODUCT(--('Input| Projects'!$AD781="Yes"),'Calc| Overheads Allocation'!F$9,'Calc| Project Costs'!Y781),IF('Input| Overheads'!$C$42="Internal labour",SUMPRODUCT(--('Input| Projects'!$AD781="Yes"),'Calc| Overheads Allocation'!F$9,'Calc| Project Costs'!Y781,'Input| Projects'!$Y781),IF('Input| Overheads'!$C$42="DNSP defined",SUMPRODUCT(--('Input| Projects'!$AD781="Yes"),'Calc| Overheads Allocation'!F$62,'Input| Projects'!$AG781),""))),"")</f>
        <v/>
      </c>
      <c r="AX781" s="186" t="str">
        <f>IFERROR(IF('Input| Overheads'!$C$42="Direct costs",SUMPRODUCT(--('Input| Projects'!$AD781="Yes"),'Calc| Overheads Allocation'!G$9,'Calc| Project Costs'!Z781),IF('Input| Overheads'!$C$42="Internal labour",SUMPRODUCT(--('Input| Projects'!$AD781="Yes"),'Calc| Overheads Allocation'!G$9,'Calc| Project Costs'!Z781,'Input| Projects'!$Y781),IF('Input| Overheads'!$C$42="DNSP defined",SUMPRODUCT(--('Input| Projects'!$AD781="Yes"),'Calc| Overheads Allocation'!G$62,'Input| Projects'!$AG781),""))),"")</f>
        <v/>
      </c>
      <c r="AY781" s="186" t="str">
        <f>IFERROR(IF('Input| Overheads'!$C$42="Direct costs",SUMPRODUCT(--('Input| Projects'!$AD781="Yes"),'Calc| Overheads Allocation'!H$9,'Calc| Project Costs'!AA781),IF('Input| Overheads'!$C$42="Internal labour",SUMPRODUCT(--('Input| Projects'!$AD781="Yes"),'Calc| Overheads Allocation'!H$9,'Calc| Project Costs'!AA781,'Input| Projects'!$Y781),IF('Input| Overheads'!$C$42="DNSP defined",SUMPRODUCT(--('Input| Projects'!$AD781="Yes"),'Calc| Overheads Allocation'!H$62,'Input| Projects'!$AG781),""))),"")</f>
        <v/>
      </c>
      <c r="AZ781" s="186" t="str">
        <f>IFERROR(IF('Input| Overheads'!$C$42="Direct costs",SUMPRODUCT(--('Input| Projects'!$AD781="Yes"),'Calc| Overheads Allocation'!I$9,'Calc| Project Costs'!AB781),IF('Input| Overheads'!$C$42="Internal labour",SUMPRODUCT(--('Input| Projects'!$AD781="Yes"),'Calc| Overheads Allocation'!I$9,'Calc| Project Costs'!AB781,'Input| Projects'!$Y781),IF('Input| Overheads'!$C$42="DNSP defined",SUMPRODUCT(--('Input| Projects'!$AD781="Yes"),'Calc| Overheads Allocation'!I$62,'Input| Projects'!$AG781),""))),"")</f>
        <v/>
      </c>
      <c r="BA781" s="106"/>
      <c r="BB781" s="186">
        <f t="shared" si="390"/>
        <v>0</v>
      </c>
      <c r="BC781" s="186">
        <f t="shared" si="391"/>
        <v>0</v>
      </c>
      <c r="BD781" s="186">
        <f t="shared" si="392"/>
        <v>0</v>
      </c>
      <c r="BE781" s="186">
        <f t="shared" si="369"/>
        <v>0</v>
      </c>
      <c r="BF781" s="186">
        <f t="shared" si="370"/>
        <v>0</v>
      </c>
      <c r="BG781" s="186">
        <f t="shared" si="371"/>
        <v>0</v>
      </c>
      <c r="BH781" s="186">
        <f t="shared" si="372"/>
        <v>0</v>
      </c>
      <c r="BI781" s="97"/>
      <c r="BJ781" s="186" t="str">
        <f t="shared" si="373"/>
        <v/>
      </c>
      <c r="BK781" s="186" t="str">
        <f t="shared" si="374"/>
        <v/>
      </c>
      <c r="BL781" s="186" t="str">
        <f t="shared" si="375"/>
        <v/>
      </c>
      <c r="BM781" s="186" t="str">
        <f t="shared" si="376"/>
        <v/>
      </c>
      <c r="BN781" s="186" t="str">
        <f t="shared" si="377"/>
        <v/>
      </c>
      <c r="BO781" s="186" t="str">
        <f t="shared" si="378"/>
        <v/>
      </c>
      <c r="BP781" s="186" t="str">
        <f t="shared" si="379"/>
        <v/>
      </c>
      <c r="BQ781" s="97"/>
      <c r="BR781" s="186">
        <f t="shared" si="380"/>
        <v>0</v>
      </c>
      <c r="BS781" s="186">
        <f t="shared" si="381"/>
        <v>0</v>
      </c>
      <c r="BT781" s="222">
        <f t="shared" si="382"/>
        <v>0</v>
      </c>
      <c r="BU781" s="222">
        <f t="shared" si="383"/>
        <v>0</v>
      </c>
      <c r="BV781" s="222">
        <f t="shared" si="384"/>
        <v>0</v>
      </c>
      <c r="BW781" s="222">
        <f t="shared" si="385"/>
        <v>0</v>
      </c>
      <c r="BX781" s="222">
        <f t="shared" si="386"/>
        <v>0</v>
      </c>
      <c r="BY781" s="106"/>
      <c r="BZ781" s="197" t="str">
        <f>IF(SUMIF('Input| Projects'!$AS$8:$CP$8,"Dx",'Input| Projects'!$AS781:$CP781)=0,"",SUMIF('Input| Projects'!$AS$8:$CP$8,"Dx",'Input| Projects'!$AS781:$CP781))</f>
        <v/>
      </c>
      <c r="CA781" s="197" t="str">
        <f>IF(SUMIF('Input| Projects'!$AS$8:$CP$8,"Tx",'Input| Projects'!$AS781:$CP781)=0,"",SUMIF('Input| Projects'!$AS$8:$CP$8,"Tx",'Input| Projects'!$AS781:$CP781))</f>
        <v/>
      </c>
      <c r="CB781" s="150" t="str">
        <f t="shared" si="393"/>
        <v/>
      </c>
    </row>
    <row r="782" spans="2:80" x14ac:dyDescent="0.2">
      <c r="B782" s="201">
        <f>IFERROR('Input| Projects'!B782,"")</f>
        <v>773</v>
      </c>
      <c r="C782" s="42" t="str">
        <f>IFERROR(IF('Input| Projects'!C782="","",'Input| Projects'!C782),"")</f>
        <v/>
      </c>
      <c r="D782" s="42" t="str">
        <f>IFERROR(IF('Input| Projects'!D782="","",'Input| Projects'!D782),"")</f>
        <v/>
      </c>
      <c r="E782" s="104"/>
      <c r="F782" s="190">
        <f>IFERROR('Input| Projects'!I782*'Input| Escalations'!$K$19,"")</f>
        <v>0</v>
      </c>
      <c r="G782" s="190">
        <f>IFERROR('Input| Projects'!J782*'Input| Escalations'!$K$19,"")</f>
        <v>0</v>
      </c>
      <c r="H782" s="190">
        <f>IFERROR('Input| Projects'!K782*'Input| Escalations'!$K$19,"")</f>
        <v>0</v>
      </c>
      <c r="I782" s="190">
        <f>IFERROR('Input| Projects'!L782*'Input| Escalations'!$K$19,"")</f>
        <v>0</v>
      </c>
      <c r="J782" s="190">
        <f>IFERROR('Input| Projects'!M782*'Input| Escalations'!$K$19,"")</f>
        <v>0</v>
      </c>
      <c r="K782" s="190">
        <f>IFERROR('Input| Projects'!N782*'Input| Escalations'!$K$19,"")</f>
        <v>0</v>
      </c>
      <c r="L782" s="190">
        <f>IFERROR('Input| Projects'!O782*'Input| Escalations'!$K$19,"")</f>
        <v>0</v>
      </c>
      <c r="M782" s="150" t="str">
        <f>IF(ABS(SUM(F782:L782)-(SUM('Input| Projects'!I782:O782)*'Input| Escalations'!$K$19))&lt;0.0000001,"",1)</f>
        <v/>
      </c>
      <c r="N782" s="192">
        <f>'Input| Projects'!$Y782*INDEX('Input| Escalations'!$H$33:$N$33,MATCH('Calc| Project Costs'!N$9,'Input| Escalations'!$H$23:$N$23,0))+'Input| Projects'!$Z782*INDEX('Input| Escalations'!$H$34:$N$34,MATCH('Calc| Project Costs'!N$9,'Input| Escalations'!$H$23:$N$23,0))+'Input| Projects'!$AA782*INDEX('Input| Escalations'!$H$35:$N$35,MATCH('Calc| Project Costs'!N$9,'Input| Escalations'!$H$23:$N$23,0))+1</f>
        <v>1</v>
      </c>
      <c r="O782" s="192">
        <f>'Input| Projects'!$Y782*INDEX('Input| Escalations'!$H$33:$N$33,MATCH('Calc| Project Costs'!O$9,'Input| Escalations'!$H$23:$N$23,0))+'Input| Projects'!$Z782*INDEX('Input| Escalations'!$H$34:$N$34,MATCH('Calc| Project Costs'!O$9,'Input| Escalations'!$H$23:$N$23,0))+'Input| Projects'!$AA782*INDEX('Input| Escalations'!$H$35:$N$35,MATCH('Calc| Project Costs'!O$9,'Input| Escalations'!$H$23:$N$23,0))+1</f>
        <v>1</v>
      </c>
      <c r="P782" s="192">
        <f>'Input| Projects'!$Y782*INDEX('Input| Escalations'!$H$33:$N$33,MATCH('Calc| Project Costs'!P$9,'Input| Escalations'!$H$23:$N$23,0))+'Input| Projects'!$Z782*INDEX('Input| Escalations'!$H$34:$N$34,MATCH('Calc| Project Costs'!P$9,'Input| Escalations'!$H$23:$N$23,0))+'Input| Projects'!$AA782*INDEX('Input| Escalations'!$H$35:$N$35,MATCH('Calc| Project Costs'!P$9,'Input| Escalations'!$H$23:$N$23,0))+1</f>
        <v>1</v>
      </c>
      <c r="Q782" s="192">
        <f>'Input| Projects'!$Y782*INDEX('Input| Escalations'!$H$33:$N$33,MATCH('Calc| Project Costs'!Q$9,'Input| Escalations'!$H$23:$N$23,0))+'Input| Projects'!$Z782*INDEX('Input| Escalations'!$H$34:$N$34,MATCH('Calc| Project Costs'!Q$9,'Input| Escalations'!$H$23:$N$23,0))+'Input| Projects'!$AA782*INDEX('Input| Escalations'!$H$35:$N$35,MATCH('Calc| Project Costs'!Q$9,'Input| Escalations'!$H$23:$N$23,0))+1</f>
        <v>1</v>
      </c>
      <c r="R782" s="192">
        <f>'Input| Projects'!$Y782*INDEX('Input| Escalations'!$H$33:$N$33,MATCH('Calc| Project Costs'!R$9,'Input| Escalations'!$H$23:$N$23,0))+'Input| Projects'!$Z782*INDEX('Input| Escalations'!$H$34:$N$34,MATCH('Calc| Project Costs'!R$9,'Input| Escalations'!$H$23:$N$23,0))+'Input| Projects'!$AA782*INDEX('Input| Escalations'!$H$35:$N$35,MATCH('Calc| Project Costs'!R$9,'Input| Escalations'!$H$23:$N$23,0))+1</f>
        <v>1</v>
      </c>
      <c r="S782" s="192">
        <f>'Input| Projects'!$Y782*INDEX('Input| Escalations'!$H$33:$N$33,MATCH('Calc| Project Costs'!S$9,'Input| Escalations'!$H$23:$N$23,0))+'Input| Projects'!$Z782*INDEX('Input| Escalations'!$H$34:$N$34,MATCH('Calc| Project Costs'!S$9,'Input| Escalations'!$H$23:$N$23,0))+'Input| Projects'!$AA782*INDEX('Input| Escalations'!$H$35:$N$35,MATCH('Calc| Project Costs'!S$9,'Input| Escalations'!$H$23:$N$23,0))+1</f>
        <v>1</v>
      </c>
      <c r="T782" s="192">
        <f>'Input| Projects'!$Y782*INDEX('Input| Escalations'!$H$33:$N$33,MATCH('Calc| Project Costs'!T$9,'Input| Escalations'!$H$23:$N$23,0))+'Input| Projects'!$Z782*INDEX('Input| Escalations'!$H$34:$N$34,MATCH('Calc| Project Costs'!T$9,'Input| Escalations'!$H$23:$N$23,0))+'Input| Projects'!$AA782*INDEX('Input| Escalations'!$H$35:$N$35,MATCH('Calc| Project Costs'!T$9,'Input| Escalations'!$H$23:$N$23,0))+1</f>
        <v>1</v>
      </c>
      <c r="U782" s="106"/>
      <c r="V782" s="186">
        <f t="shared" si="387"/>
        <v>0</v>
      </c>
      <c r="W782" s="186">
        <f t="shared" si="388"/>
        <v>0</v>
      </c>
      <c r="X782" s="186">
        <f t="shared" si="389"/>
        <v>0</v>
      </c>
      <c r="Y782" s="186">
        <f t="shared" si="365"/>
        <v>0</v>
      </c>
      <c r="Z782" s="186">
        <f t="shared" si="366"/>
        <v>0</v>
      </c>
      <c r="AA782" s="186">
        <f t="shared" si="367"/>
        <v>0</v>
      </c>
      <c r="AB782" s="186">
        <f t="shared" si="368"/>
        <v>0</v>
      </c>
      <c r="AC782" s="106"/>
      <c r="AD782" s="186">
        <f>'Input| Projects'!Q782*N782*'Input| Escalations'!$K$19</f>
        <v>0</v>
      </c>
      <c r="AE782" s="186">
        <f>'Input| Projects'!R782*O782*'Input| Escalations'!$K$19</f>
        <v>0</v>
      </c>
      <c r="AF782" s="186">
        <f>'Input| Projects'!S782*P782*'Input| Escalations'!$K$19</f>
        <v>0</v>
      </c>
      <c r="AG782" s="186">
        <f>'Input| Projects'!T782*Q782*'Input| Escalations'!$K$19</f>
        <v>0</v>
      </c>
      <c r="AH782" s="186">
        <f>'Input| Projects'!U782*R782*'Input| Escalations'!$K$19</f>
        <v>0</v>
      </c>
      <c r="AI782" s="186">
        <f>'Input| Projects'!V782*S782*'Input| Escalations'!$K$19</f>
        <v>0</v>
      </c>
      <c r="AJ782" s="186">
        <f>'Input| Projects'!W782*T782*'Input| Escalations'!$K$19</f>
        <v>0</v>
      </c>
      <c r="AK782" s="106"/>
      <c r="AL782" s="186" t="str">
        <f>IFERROR(IF('Input| Overheads'!$C$42="Direct costs",SUMPRODUCT(--('Input| Projects'!$AC782="Yes"),'Calc| Overheads Allocation'!C$8,'Calc| Project Costs'!V782),IF('Input| Overheads'!$C$42="Internal labour",SUMPRODUCT(--('Input| Projects'!$AC782="Yes"),'Calc| Overheads Allocation'!C$8,'Calc| Project Costs'!V782,'Input| Projects'!$Y782),IF('Input| Overheads'!$C$42="DNSP defined",SUMPRODUCT(--('Input| Projects'!$AC782="Yes"),'Calc| Overheads Allocation'!C$61,'Input| Projects'!$AF782),""))),"")</f>
        <v/>
      </c>
      <c r="AM782" s="186" t="str">
        <f>IFERROR(IF('Input| Overheads'!$C$42="Direct costs",SUMPRODUCT(--('Input| Projects'!$AC782="Yes"),'Calc| Overheads Allocation'!D$8,'Calc| Project Costs'!W782),IF('Input| Overheads'!$C$42="Internal labour",SUMPRODUCT(--('Input| Projects'!$AC782="Yes"),'Calc| Overheads Allocation'!D$8,'Calc| Project Costs'!W782,'Input| Projects'!$Y782),IF('Input| Overheads'!$C$42="DNSP defined",SUMPRODUCT(--('Input| Projects'!$AC782="Yes"),'Calc| Overheads Allocation'!D$61,'Input| Projects'!$AF782),""))),"")</f>
        <v/>
      </c>
      <c r="AN782" s="186" t="str">
        <f>IFERROR(IF('Input| Overheads'!$C$42="Direct costs",SUMPRODUCT(--('Input| Projects'!$AC782="Yes"),'Calc| Overheads Allocation'!E$8,'Calc| Project Costs'!X782),IF('Input| Overheads'!$C$42="Internal labour",SUMPRODUCT(--('Input| Projects'!$AC782="Yes"),'Calc| Overheads Allocation'!E$8,'Calc| Project Costs'!X782,'Input| Projects'!$Y782),IF('Input| Overheads'!$C$42="DNSP defined",SUMPRODUCT(--('Input| Projects'!$AC782="Yes"),'Calc| Overheads Allocation'!E$61,'Input| Projects'!$AF782),""))),"")</f>
        <v/>
      </c>
      <c r="AO782" s="186" t="str">
        <f>IFERROR(IF('Input| Overheads'!$C$42="Direct costs",SUMPRODUCT(--('Input| Projects'!$AC782="Yes"),'Calc| Overheads Allocation'!F$8,'Calc| Project Costs'!Y782),IF('Input| Overheads'!$C$42="Internal labour",SUMPRODUCT(--('Input| Projects'!$AC782="Yes"),'Calc| Overheads Allocation'!F$8,'Calc| Project Costs'!Y782,'Input| Projects'!$Y782),IF('Input| Overheads'!$C$42="DNSP defined",SUMPRODUCT(--('Input| Projects'!$AC782="Yes"),'Calc| Overheads Allocation'!F$61,'Input| Projects'!$AF782),""))),"")</f>
        <v/>
      </c>
      <c r="AP782" s="186" t="str">
        <f>IFERROR(IF('Input| Overheads'!$C$42="Direct costs",SUMPRODUCT(--('Input| Projects'!$AC782="Yes"),'Calc| Overheads Allocation'!G$8,'Calc| Project Costs'!Z782),IF('Input| Overheads'!$C$42="Internal labour",SUMPRODUCT(--('Input| Projects'!$AC782="Yes"),'Calc| Overheads Allocation'!G$8,'Calc| Project Costs'!Z782,'Input| Projects'!$Y782),IF('Input| Overheads'!$C$42="DNSP defined",SUMPRODUCT(--('Input| Projects'!$AC782="Yes"),'Calc| Overheads Allocation'!G$61,'Input| Projects'!$AF782),""))),"")</f>
        <v/>
      </c>
      <c r="AQ782" s="186" t="str">
        <f>IFERROR(IF('Input| Overheads'!$C$42="Direct costs",SUMPRODUCT(--('Input| Projects'!$AC782="Yes"),'Calc| Overheads Allocation'!H$8,'Calc| Project Costs'!AA782),IF('Input| Overheads'!$C$42="Internal labour",SUMPRODUCT(--('Input| Projects'!$AC782="Yes"),'Calc| Overheads Allocation'!H$8,'Calc| Project Costs'!AA782,'Input| Projects'!$Y782),IF('Input| Overheads'!$C$42="DNSP defined",SUMPRODUCT(--('Input| Projects'!$AC782="Yes"),'Calc| Overheads Allocation'!H$61,'Input| Projects'!$AF782),""))),"")</f>
        <v/>
      </c>
      <c r="AR782" s="186" t="str">
        <f>IFERROR(IF('Input| Overheads'!$C$42="Direct costs",SUMPRODUCT(--('Input| Projects'!$AC782="Yes"),'Calc| Overheads Allocation'!I$8,'Calc| Project Costs'!AB782),IF('Input| Overheads'!$C$42="Internal labour",SUMPRODUCT(--('Input| Projects'!$AC782="Yes"),'Calc| Overheads Allocation'!I$8,'Calc| Project Costs'!AB782,'Input| Projects'!$Y782),IF('Input| Overheads'!$C$42="DNSP defined",SUMPRODUCT(--('Input| Projects'!$AC782="Yes"),'Calc| Overheads Allocation'!I$61,'Input| Projects'!$AF782),""))),"")</f>
        <v/>
      </c>
      <c r="AS782" s="106"/>
      <c r="AT782" s="186" t="str">
        <f>IFERROR(IF('Input| Overheads'!$C$42="Direct costs",SUMPRODUCT(--('Input| Projects'!$AD782="Yes"),'Calc| Overheads Allocation'!C$9,'Calc| Project Costs'!V782),IF('Input| Overheads'!$C$42="Internal labour",SUMPRODUCT(--('Input| Projects'!$AD782="Yes"),'Calc| Overheads Allocation'!C$9,'Calc| Project Costs'!V782,'Input| Projects'!$Y782),IF('Input| Overheads'!$C$42="DNSP defined",SUMPRODUCT(--('Input| Projects'!$AD782="Yes"),'Calc| Overheads Allocation'!C$62,'Input| Projects'!$AG782),""))),"")</f>
        <v/>
      </c>
      <c r="AU782" s="186" t="str">
        <f>IFERROR(IF('Input| Overheads'!$C$42="Direct costs",SUMPRODUCT(--('Input| Projects'!$AD782="Yes"),'Calc| Overheads Allocation'!D$9,'Calc| Project Costs'!W782),IF('Input| Overheads'!$C$42="Internal labour",SUMPRODUCT(--('Input| Projects'!$AD782="Yes"),'Calc| Overheads Allocation'!D$9,'Calc| Project Costs'!W782,'Input| Projects'!$Y782),IF('Input| Overheads'!$C$42="DNSP defined",SUMPRODUCT(--('Input| Projects'!$AD782="Yes"),'Calc| Overheads Allocation'!D$62,'Input| Projects'!$AG782),""))),"")</f>
        <v/>
      </c>
      <c r="AV782" s="186" t="str">
        <f>IFERROR(IF('Input| Overheads'!$C$42="Direct costs",SUMPRODUCT(--('Input| Projects'!$AD782="Yes"),'Calc| Overheads Allocation'!E$9,'Calc| Project Costs'!X782),IF('Input| Overheads'!$C$42="Internal labour",SUMPRODUCT(--('Input| Projects'!$AD782="Yes"),'Calc| Overheads Allocation'!E$9,'Calc| Project Costs'!X782,'Input| Projects'!$Y782),IF('Input| Overheads'!$C$42="DNSP defined",SUMPRODUCT(--('Input| Projects'!$AD782="Yes"),'Calc| Overheads Allocation'!E$62,'Input| Projects'!$AG782),""))),"")</f>
        <v/>
      </c>
      <c r="AW782" s="186" t="str">
        <f>IFERROR(IF('Input| Overheads'!$C$42="Direct costs",SUMPRODUCT(--('Input| Projects'!$AD782="Yes"),'Calc| Overheads Allocation'!F$9,'Calc| Project Costs'!Y782),IF('Input| Overheads'!$C$42="Internal labour",SUMPRODUCT(--('Input| Projects'!$AD782="Yes"),'Calc| Overheads Allocation'!F$9,'Calc| Project Costs'!Y782,'Input| Projects'!$Y782),IF('Input| Overheads'!$C$42="DNSP defined",SUMPRODUCT(--('Input| Projects'!$AD782="Yes"),'Calc| Overheads Allocation'!F$62,'Input| Projects'!$AG782),""))),"")</f>
        <v/>
      </c>
      <c r="AX782" s="186" t="str">
        <f>IFERROR(IF('Input| Overheads'!$C$42="Direct costs",SUMPRODUCT(--('Input| Projects'!$AD782="Yes"),'Calc| Overheads Allocation'!G$9,'Calc| Project Costs'!Z782),IF('Input| Overheads'!$C$42="Internal labour",SUMPRODUCT(--('Input| Projects'!$AD782="Yes"),'Calc| Overheads Allocation'!G$9,'Calc| Project Costs'!Z782,'Input| Projects'!$Y782),IF('Input| Overheads'!$C$42="DNSP defined",SUMPRODUCT(--('Input| Projects'!$AD782="Yes"),'Calc| Overheads Allocation'!G$62,'Input| Projects'!$AG782),""))),"")</f>
        <v/>
      </c>
      <c r="AY782" s="186" t="str">
        <f>IFERROR(IF('Input| Overheads'!$C$42="Direct costs",SUMPRODUCT(--('Input| Projects'!$AD782="Yes"),'Calc| Overheads Allocation'!H$9,'Calc| Project Costs'!AA782),IF('Input| Overheads'!$C$42="Internal labour",SUMPRODUCT(--('Input| Projects'!$AD782="Yes"),'Calc| Overheads Allocation'!H$9,'Calc| Project Costs'!AA782,'Input| Projects'!$Y782),IF('Input| Overheads'!$C$42="DNSP defined",SUMPRODUCT(--('Input| Projects'!$AD782="Yes"),'Calc| Overheads Allocation'!H$62,'Input| Projects'!$AG782),""))),"")</f>
        <v/>
      </c>
      <c r="AZ782" s="186" t="str">
        <f>IFERROR(IF('Input| Overheads'!$C$42="Direct costs",SUMPRODUCT(--('Input| Projects'!$AD782="Yes"),'Calc| Overheads Allocation'!I$9,'Calc| Project Costs'!AB782),IF('Input| Overheads'!$C$42="Internal labour",SUMPRODUCT(--('Input| Projects'!$AD782="Yes"),'Calc| Overheads Allocation'!I$9,'Calc| Project Costs'!AB782,'Input| Projects'!$Y782),IF('Input| Overheads'!$C$42="DNSP defined",SUMPRODUCT(--('Input| Projects'!$AD782="Yes"),'Calc| Overheads Allocation'!I$62,'Input| Projects'!$AG782),""))),"")</f>
        <v/>
      </c>
      <c r="BA782" s="106"/>
      <c r="BB782" s="186">
        <f t="shared" si="390"/>
        <v>0</v>
      </c>
      <c r="BC782" s="186">
        <f t="shared" si="391"/>
        <v>0</v>
      </c>
      <c r="BD782" s="186">
        <f t="shared" si="392"/>
        <v>0</v>
      </c>
      <c r="BE782" s="186">
        <f t="shared" si="369"/>
        <v>0</v>
      </c>
      <c r="BF782" s="186">
        <f t="shared" si="370"/>
        <v>0</v>
      </c>
      <c r="BG782" s="186">
        <f t="shared" si="371"/>
        <v>0</v>
      </c>
      <c r="BH782" s="186">
        <f t="shared" si="372"/>
        <v>0</v>
      </c>
      <c r="BI782" s="97"/>
      <c r="BJ782" s="186" t="str">
        <f t="shared" si="373"/>
        <v/>
      </c>
      <c r="BK782" s="186" t="str">
        <f t="shared" si="374"/>
        <v/>
      </c>
      <c r="BL782" s="186" t="str">
        <f t="shared" si="375"/>
        <v/>
      </c>
      <c r="BM782" s="186" t="str">
        <f t="shared" si="376"/>
        <v/>
      </c>
      <c r="BN782" s="186" t="str">
        <f t="shared" si="377"/>
        <v/>
      </c>
      <c r="BO782" s="186" t="str">
        <f t="shared" si="378"/>
        <v/>
      </c>
      <c r="BP782" s="186" t="str">
        <f t="shared" si="379"/>
        <v/>
      </c>
      <c r="BQ782" s="97"/>
      <c r="BR782" s="186">
        <f t="shared" si="380"/>
        <v>0</v>
      </c>
      <c r="BS782" s="186">
        <f t="shared" si="381"/>
        <v>0</v>
      </c>
      <c r="BT782" s="222">
        <f t="shared" si="382"/>
        <v>0</v>
      </c>
      <c r="BU782" s="222">
        <f t="shared" si="383"/>
        <v>0</v>
      </c>
      <c r="BV782" s="222">
        <f t="shared" si="384"/>
        <v>0</v>
      </c>
      <c r="BW782" s="222">
        <f t="shared" si="385"/>
        <v>0</v>
      </c>
      <c r="BX782" s="222">
        <f t="shared" si="386"/>
        <v>0</v>
      </c>
      <c r="BY782" s="106"/>
      <c r="BZ782" s="197" t="str">
        <f>IF(SUMIF('Input| Projects'!$AS$8:$CP$8,"Dx",'Input| Projects'!$AS782:$CP782)=0,"",SUMIF('Input| Projects'!$AS$8:$CP$8,"Dx",'Input| Projects'!$AS782:$CP782))</f>
        <v/>
      </c>
      <c r="CA782" s="197" t="str">
        <f>IF(SUMIF('Input| Projects'!$AS$8:$CP$8,"Tx",'Input| Projects'!$AS782:$CP782)=0,"",SUMIF('Input| Projects'!$AS$8:$CP$8,"Tx",'Input| Projects'!$AS782:$CP782))</f>
        <v/>
      </c>
      <c r="CB782" s="150" t="str">
        <f t="shared" si="393"/>
        <v/>
      </c>
    </row>
    <row r="783" spans="2:80" x14ac:dyDescent="0.2">
      <c r="B783" s="201">
        <f>IFERROR('Input| Projects'!B783,"")</f>
        <v>774</v>
      </c>
      <c r="C783" s="42" t="str">
        <f>IFERROR(IF('Input| Projects'!C783="","",'Input| Projects'!C783),"")</f>
        <v/>
      </c>
      <c r="D783" s="42" t="str">
        <f>IFERROR(IF('Input| Projects'!D783="","",'Input| Projects'!D783),"")</f>
        <v/>
      </c>
      <c r="E783" s="104"/>
      <c r="F783" s="190">
        <f>IFERROR('Input| Projects'!I783*'Input| Escalations'!$K$19,"")</f>
        <v>0</v>
      </c>
      <c r="G783" s="190">
        <f>IFERROR('Input| Projects'!J783*'Input| Escalations'!$K$19,"")</f>
        <v>0</v>
      </c>
      <c r="H783" s="190">
        <f>IFERROR('Input| Projects'!K783*'Input| Escalations'!$K$19,"")</f>
        <v>0</v>
      </c>
      <c r="I783" s="190">
        <f>IFERROR('Input| Projects'!L783*'Input| Escalations'!$K$19,"")</f>
        <v>0</v>
      </c>
      <c r="J783" s="190">
        <f>IFERROR('Input| Projects'!M783*'Input| Escalations'!$K$19,"")</f>
        <v>0</v>
      </c>
      <c r="K783" s="190">
        <f>IFERROR('Input| Projects'!N783*'Input| Escalations'!$K$19,"")</f>
        <v>0</v>
      </c>
      <c r="L783" s="190">
        <f>IFERROR('Input| Projects'!O783*'Input| Escalations'!$K$19,"")</f>
        <v>0</v>
      </c>
      <c r="M783" s="150" t="str">
        <f>IF(ABS(SUM(F783:L783)-(SUM('Input| Projects'!I783:O783)*'Input| Escalations'!$K$19))&lt;0.0000001,"",1)</f>
        <v/>
      </c>
      <c r="N783" s="192">
        <f>'Input| Projects'!$Y783*INDEX('Input| Escalations'!$H$33:$N$33,MATCH('Calc| Project Costs'!N$9,'Input| Escalations'!$H$23:$N$23,0))+'Input| Projects'!$Z783*INDEX('Input| Escalations'!$H$34:$N$34,MATCH('Calc| Project Costs'!N$9,'Input| Escalations'!$H$23:$N$23,0))+'Input| Projects'!$AA783*INDEX('Input| Escalations'!$H$35:$N$35,MATCH('Calc| Project Costs'!N$9,'Input| Escalations'!$H$23:$N$23,0))+1</f>
        <v>1</v>
      </c>
      <c r="O783" s="192">
        <f>'Input| Projects'!$Y783*INDEX('Input| Escalations'!$H$33:$N$33,MATCH('Calc| Project Costs'!O$9,'Input| Escalations'!$H$23:$N$23,0))+'Input| Projects'!$Z783*INDEX('Input| Escalations'!$H$34:$N$34,MATCH('Calc| Project Costs'!O$9,'Input| Escalations'!$H$23:$N$23,0))+'Input| Projects'!$AA783*INDEX('Input| Escalations'!$H$35:$N$35,MATCH('Calc| Project Costs'!O$9,'Input| Escalations'!$H$23:$N$23,0))+1</f>
        <v>1</v>
      </c>
      <c r="P783" s="192">
        <f>'Input| Projects'!$Y783*INDEX('Input| Escalations'!$H$33:$N$33,MATCH('Calc| Project Costs'!P$9,'Input| Escalations'!$H$23:$N$23,0))+'Input| Projects'!$Z783*INDEX('Input| Escalations'!$H$34:$N$34,MATCH('Calc| Project Costs'!P$9,'Input| Escalations'!$H$23:$N$23,0))+'Input| Projects'!$AA783*INDEX('Input| Escalations'!$H$35:$N$35,MATCH('Calc| Project Costs'!P$9,'Input| Escalations'!$H$23:$N$23,0))+1</f>
        <v>1</v>
      </c>
      <c r="Q783" s="192">
        <f>'Input| Projects'!$Y783*INDEX('Input| Escalations'!$H$33:$N$33,MATCH('Calc| Project Costs'!Q$9,'Input| Escalations'!$H$23:$N$23,0))+'Input| Projects'!$Z783*INDEX('Input| Escalations'!$H$34:$N$34,MATCH('Calc| Project Costs'!Q$9,'Input| Escalations'!$H$23:$N$23,0))+'Input| Projects'!$AA783*INDEX('Input| Escalations'!$H$35:$N$35,MATCH('Calc| Project Costs'!Q$9,'Input| Escalations'!$H$23:$N$23,0))+1</f>
        <v>1</v>
      </c>
      <c r="R783" s="192">
        <f>'Input| Projects'!$Y783*INDEX('Input| Escalations'!$H$33:$N$33,MATCH('Calc| Project Costs'!R$9,'Input| Escalations'!$H$23:$N$23,0))+'Input| Projects'!$Z783*INDEX('Input| Escalations'!$H$34:$N$34,MATCH('Calc| Project Costs'!R$9,'Input| Escalations'!$H$23:$N$23,0))+'Input| Projects'!$AA783*INDEX('Input| Escalations'!$H$35:$N$35,MATCH('Calc| Project Costs'!R$9,'Input| Escalations'!$H$23:$N$23,0))+1</f>
        <v>1</v>
      </c>
      <c r="S783" s="192">
        <f>'Input| Projects'!$Y783*INDEX('Input| Escalations'!$H$33:$N$33,MATCH('Calc| Project Costs'!S$9,'Input| Escalations'!$H$23:$N$23,0))+'Input| Projects'!$Z783*INDEX('Input| Escalations'!$H$34:$N$34,MATCH('Calc| Project Costs'!S$9,'Input| Escalations'!$H$23:$N$23,0))+'Input| Projects'!$AA783*INDEX('Input| Escalations'!$H$35:$N$35,MATCH('Calc| Project Costs'!S$9,'Input| Escalations'!$H$23:$N$23,0))+1</f>
        <v>1</v>
      </c>
      <c r="T783" s="192">
        <f>'Input| Projects'!$Y783*INDEX('Input| Escalations'!$H$33:$N$33,MATCH('Calc| Project Costs'!T$9,'Input| Escalations'!$H$23:$N$23,0))+'Input| Projects'!$Z783*INDEX('Input| Escalations'!$H$34:$N$34,MATCH('Calc| Project Costs'!T$9,'Input| Escalations'!$H$23:$N$23,0))+'Input| Projects'!$AA783*INDEX('Input| Escalations'!$H$35:$N$35,MATCH('Calc| Project Costs'!T$9,'Input| Escalations'!$H$23:$N$23,0))+1</f>
        <v>1</v>
      </c>
      <c r="U783" s="106"/>
      <c r="V783" s="186">
        <f t="shared" si="387"/>
        <v>0</v>
      </c>
      <c r="W783" s="186">
        <f t="shared" si="388"/>
        <v>0</v>
      </c>
      <c r="X783" s="186">
        <f t="shared" si="389"/>
        <v>0</v>
      </c>
      <c r="Y783" s="186">
        <f t="shared" si="365"/>
        <v>0</v>
      </c>
      <c r="Z783" s="186">
        <f t="shared" si="366"/>
        <v>0</v>
      </c>
      <c r="AA783" s="186">
        <f t="shared" si="367"/>
        <v>0</v>
      </c>
      <c r="AB783" s="186">
        <f t="shared" si="368"/>
        <v>0</v>
      </c>
      <c r="AC783" s="106"/>
      <c r="AD783" s="186">
        <f>'Input| Projects'!Q783*N783*'Input| Escalations'!$K$19</f>
        <v>0</v>
      </c>
      <c r="AE783" s="186">
        <f>'Input| Projects'!R783*O783*'Input| Escalations'!$K$19</f>
        <v>0</v>
      </c>
      <c r="AF783" s="186">
        <f>'Input| Projects'!S783*P783*'Input| Escalations'!$K$19</f>
        <v>0</v>
      </c>
      <c r="AG783" s="186">
        <f>'Input| Projects'!T783*Q783*'Input| Escalations'!$K$19</f>
        <v>0</v>
      </c>
      <c r="AH783" s="186">
        <f>'Input| Projects'!U783*R783*'Input| Escalations'!$K$19</f>
        <v>0</v>
      </c>
      <c r="AI783" s="186">
        <f>'Input| Projects'!V783*S783*'Input| Escalations'!$K$19</f>
        <v>0</v>
      </c>
      <c r="AJ783" s="186">
        <f>'Input| Projects'!W783*T783*'Input| Escalations'!$K$19</f>
        <v>0</v>
      </c>
      <c r="AK783" s="106"/>
      <c r="AL783" s="186" t="str">
        <f>IFERROR(IF('Input| Overheads'!$C$42="Direct costs",SUMPRODUCT(--('Input| Projects'!$AC783="Yes"),'Calc| Overheads Allocation'!C$8,'Calc| Project Costs'!V783),IF('Input| Overheads'!$C$42="Internal labour",SUMPRODUCT(--('Input| Projects'!$AC783="Yes"),'Calc| Overheads Allocation'!C$8,'Calc| Project Costs'!V783,'Input| Projects'!$Y783),IF('Input| Overheads'!$C$42="DNSP defined",SUMPRODUCT(--('Input| Projects'!$AC783="Yes"),'Calc| Overheads Allocation'!C$61,'Input| Projects'!$AF783),""))),"")</f>
        <v/>
      </c>
      <c r="AM783" s="186" t="str">
        <f>IFERROR(IF('Input| Overheads'!$C$42="Direct costs",SUMPRODUCT(--('Input| Projects'!$AC783="Yes"),'Calc| Overheads Allocation'!D$8,'Calc| Project Costs'!W783),IF('Input| Overheads'!$C$42="Internal labour",SUMPRODUCT(--('Input| Projects'!$AC783="Yes"),'Calc| Overheads Allocation'!D$8,'Calc| Project Costs'!W783,'Input| Projects'!$Y783),IF('Input| Overheads'!$C$42="DNSP defined",SUMPRODUCT(--('Input| Projects'!$AC783="Yes"),'Calc| Overheads Allocation'!D$61,'Input| Projects'!$AF783),""))),"")</f>
        <v/>
      </c>
      <c r="AN783" s="186" t="str">
        <f>IFERROR(IF('Input| Overheads'!$C$42="Direct costs",SUMPRODUCT(--('Input| Projects'!$AC783="Yes"),'Calc| Overheads Allocation'!E$8,'Calc| Project Costs'!X783),IF('Input| Overheads'!$C$42="Internal labour",SUMPRODUCT(--('Input| Projects'!$AC783="Yes"),'Calc| Overheads Allocation'!E$8,'Calc| Project Costs'!X783,'Input| Projects'!$Y783),IF('Input| Overheads'!$C$42="DNSP defined",SUMPRODUCT(--('Input| Projects'!$AC783="Yes"),'Calc| Overheads Allocation'!E$61,'Input| Projects'!$AF783),""))),"")</f>
        <v/>
      </c>
      <c r="AO783" s="186" t="str">
        <f>IFERROR(IF('Input| Overheads'!$C$42="Direct costs",SUMPRODUCT(--('Input| Projects'!$AC783="Yes"),'Calc| Overheads Allocation'!F$8,'Calc| Project Costs'!Y783),IF('Input| Overheads'!$C$42="Internal labour",SUMPRODUCT(--('Input| Projects'!$AC783="Yes"),'Calc| Overheads Allocation'!F$8,'Calc| Project Costs'!Y783,'Input| Projects'!$Y783),IF('Input| Overheads'!$C$42="DNSP defined",SUMPRODUCT(--('Input| Projects'!$AC783="Yes"),'Calc| Overheads Allocation'!F$61,'Input| Projects'!$AF783),""))),"")</f>
        <v/>
      </c>
      <c r="AP783" s="186" t="str">
        <f>IFERROR(IF('Input| Overheads'!$C$42="Direct costs",SUMPRODUCT(--('Input| Projects'!$AC783="Yes"),'Calc| Overheads Allocation'!G$8,'Calc| Project Costs'!Z783),IF('Input| Overheads'!$C$42="Internal labour",SUMPRODUCT(--('Input| Projects'!$AC783="Yes"),'Calc| Overheads Allocation'!G$8,'Calc| Project Costs'!Z783,'Input| Projects'!$Y783),IF('Input| Overheads'!$C$42="DNSP defined",SUMPRODUCT(--('Input| Projects'!$AC783="Yes"),'Calc| Overheads Allocation'!G$61,'Input| Projects'!$AF783),""))),"")</f>
        <v/>
      </c>
      <c r="AQ783" s="186" t="str">
        <f>IFERROR(IF('Input| Overheads'!$C$42="Direct costs",SUMPRODUCT(--('Input| Projects'!$AC783="Yes"),'Calc| Overheads Allocation'!H$8,'Calc| Project Costs'!AA783),IF('Input| Overheads'!$C$42="Internal labour",SUMPRODUCT(--('Input| Projects'!$AC783="Yes"),'Calc| Overheads Allocation'!H$8,'Calc| Project Costs'!AA783,'Input| Projects'!$Y783),IF('Input| Overheads'!$C$42="DNSP defined",SUMPRODUCT(--('Input| Projects'!$AC783="Yes"),'Calc| Overheads Allocation'!H$61,'Input| Projects'!$AF783),""))),"")</f>
        <v/>
      </c>
      <c r="AR783" s="186" t="str">
        <f>IFERROR(IF('Input| Overheads'!$C$42="Direct costs",SUMPRODUCT(--('Input| Projects'!$AC783="Yes"),'Calc| Overheads Allocation'!I$8,'Calc| Project Costs'!AB783),IF('Input| Overheads'!$C$42="Internal labour",SUMPRODUCT(--('Input| Projects'!$AC783="Yes"),'Calc| Overheads Allocation'!I$8,'Calc| Project Costs'!AB783,'Input| Projects'!$Y783),IF('Input| Overheads'!$C$42="DNSP defined",SUMPRODUCT(--('Input| Projects'!$AC783="Yes"),'Calc| Overheads Allocation'!I$61,'Input| Projects'!$AF783),""))),"")</f>
        <v/>
      </c>
      <c r="AS783" s="106"/>
      <c r="AT783" s="186" t="str">
        <f>IFERROR(IF('Input| Overheads'!$C$42="Direct costs",SUMPRODUCT(--('Input| Projects'!$AD783="Yes"),'Calc| Overheads Allocation'!C$9,'Calc| Project Costs'!V783),IF('Input| Overheads'!$C$42="Internal labour",SUMPRODUCT(--('Input| Projects'!$AD783="Yes"),'Calc| Overheads Allocation'!C$9,'Calc| Project Costs'!V783,'Input| Projects'!$Y783),IF('Input| Overheads'!$C$42="DNSP defined",SUMPRODUCT(--('Input| Projects'!$AD783="Yes"),'Calc| Overheads Allocation'!C$62,'Input| Projects'!$AG783),""))),"")</f>
        <v/>
      </c>
      <c r="AU783" s="186" t="str">
        <f>IFERROR(IF('Input| Overheads'!$C$42="Direct costs",SUMPRODUCT(--('Input| Projects'!$AD783="Yes"),'Calc| Overheads Allocation'!D$9,'Calc| Project Costs'!W783),IF('Input| Overheads'!$C$42="Internal labour",SUMPRODUCT(--('Input| Projects'!$AD783="Yes"),'Calc| Overheads Allocation'!D$9,'Calc| Project Costs'!W783,'Input| Projects'!$Y783),IF('Input| Overheads'!$C$42="DNSP defined",SUMPRODUCT(--('Input| Projects'!$AD783="Yes"),'Calc| Overheads Allocation'!D$62,'Input| Projects'!$AG783),""))),"")</f>
        <v/>
      </c>
      <c r="AV783" s="186" t="str">
        <f>IFERROR(IF('Input| Overheads'!$C$42="Direct costs",SUMPRODUCT(--('Input| Projects'!$AD783="Yes"),'Calc| Overheads Allocation'!E$9,'Calc| Project Costs'!X783),IF('Input| Overheads'!$C$42="Internal labour",SUMPRODUCT(--('Input| Projects'!$AD783="Yes"),'Calc| Overheads Allocation'!E$9,'Calc| Project Costs'!X783,'Input| Projects'!$Y783),IF('Input| Overheads'!$C$42="DNSP defined",SUMPRODUCT(--('Input| Projects'!$AD783="Yes"),'Calc| Overheads Allocation'!E$62,'Input| Projects'!$AG783),""))),"")</f>
        <v/>
      </c>
      <c r="AW783" s="186" t="str">
        <f>IFERROR(IF('Input| Overheads'!$C$42="Direct costs",SUMPRODUCT(--('Input| Projects'!$AD783="Yes"),'Calc| Overheads Allocation'!F$9,'Calc| Project Costs'!Y783),IF('Input| Overheads'!$C$42="Internal labour",SUMPRODUCT(--('Input| Projects'!$AD783="Yes"),'Calc| Overheads Allocation'!F$9,'Calc| Project Costs'!Y783,'Input| Projects'!$Y783),IF('Input| Overheads'!$C$42="DNSP defined",SUMPRODUCT(--('Input| Projects'!$AD783="Yes"),'Calc| Overheads Allocation'!F$62,'Input| Projects'!$AG783),""))),"")</f>
        <v/>
      </c>
      <c r="AX783" s="186" t="str">
        <f>IFERROR(IF('Input| Overheads'!$C$42="Direct costs",SUMPRODUCT(--('Input| Projects'!$AD783="Yes"),'Calc| Overheads Allocation'!G$9,'Calc| Project Costs'!Z783),IF('Input| Overheads'!$C$42="Internal labour",SUMPRODUCT(--('Input| Projects'!$AD783="Yes"),'Calc| Overheads Allocation'!G$9,'Calc| Project Costs'!Z783,'Input| Projects'!$Y783),IF('Input| Overheads'!$C$42="DNSP defined",SUMPRODUCT(--('Input| Projects'!$AD783="Yes"),'Calc| Overheads Allocation'!G$62,'Input| Projects'!$AG783),""))),"")</f>
        <v/>
      </c>
      <c r="AY783" s="186" t="str">
        <f>IFERROR(IF('Input| Overheads'!$C$42="Direct costs",SUMPRODUCT(--('Input| Projects'!$AD783="Yes"),'Calc| Overheads Allocation'!H$9,'Calc| Project Costs'!AA783),IF('Input| Overheads'!$C$42="Internal labour",SUMPRODUCT(--('Input| Projects'!$AD783="Yes"),'Calc| Overheads Allocation'!H$9,'Calc| Project Costs'!AA783,'Input| Projects'!$Y783),IF('Input| Overheads'!$C$42="DNSP defined",SUMPRODUCT(--('Input| Projects'!$AD783="Yes"),'Calc| Overheads Allocation'!H$62,'Input| Projects'!$AG783),""))),"")</f>
        <v/>
      </c>
      <c r="AZ783" s="186" t="str">
        <f>IFERROR(IF('Input| Overheads'!$C$42="Direct costs",SUMPRODUCT(--('Input| Projects'!$AD783="Yes"),'Calc| Overheads Allocation'!I$9,'Calc| Project Costs'!AB783),IF('Input| Overheads'!$C$42="Internal labour",SUMPRODUCT(--('Input| Projects'!$AD783="Yes"),'Calc| Overheads Allocation'!I$9,'Calc| Project Costs'!AB783,'Input| Projects'!$Y783),IF('Input| Overheads'!$C$42="DNSP defined",SUMPRODUCT(--('Input| Projects'!$AD783="Yes"),'Calc| Overheads Allocation'!I$62,'Input| Projects'!$AG783),""))),"")</f>
        <v/>
      </c>
      <c r="BA783" s="106"/>
      <c r="BB783" s="186">
        <f t="shared" si="390"/>
        <v>0</v>
      </c>
      <c r="BC783" s="186">
        <f t="shared" si="391"/>
        <v>0</v>
      </c>
      <c r="BD783" s="186">
        <f t="shared" si="392"/>
        <v>0</v>
      </c>
      <c r="BE783" s="186">
        <f t="shared" si="369"/>
        <v>0</v>
      </c>
      <c r="BF783" s="186">
        <f t="shared" si="370"/>
        <v>0</v>
      </c>
      <c r="BG783" s="186">
        <f t="shared" si="371"/>
        <v>0</v>
      </c>
      <c r="BH783" s="186">
        <f t="shared" si="372"/>
        <v>0</v>
      </c>
      <c r="BI783" s="97"/>
      <c r="BJ783" s="186" t="str">
        <f t="shared" si="373"/>
        <v/>
      </c>
      <c r="BK783" s="186" t="str">
        <f t="shared" si="374"/>
        <v/>
      </c>
      <c r="BL783" s="186" t="str">
        <f t="shared" si="375"/>
        <v/>
      </c>
      <c r="BM783" s="186" t="str">
        <f t="shared" si="376"/>
        <v/>
      </c>
      <c r="BN783" s="186" t="str">
        <f t="shared" si="377"/>
        <v/>
      </c>
      <c r="BO783" s="186" t="str">
        <f t="shared" si="378"/>
        <v/>
      </c>
      <c r="BP783" s="186" t="str">
        <f t="shared" si="379"/>
        <v/>
      </c>
      <c r="BQ783" s="97"/>
      <c r="BR783" s="186">
        <f t="shared" si="380"/>
        <v>0</v>
      </c>
      <c r="BS783" s="186">
        <f t="shared" si="381"/>
        <v>0</v>
      </c>
      <c r="BT783" s="222">
        <f t="shared" si="382"/>
        <v>0</v>
      </c>
      <c r="BU783" s="222">
        <f t="shared" si="383"/>
        <v>0</v>
      </c>
      <c r="BV783" s="222">
        <f t="shared" si="384"/>
        <v>0</v>
      </c>
      <c r="BW783" s="222">
        <f t="shared" si="385"/>
        <v>0</v>
      </c>
      <c r="BX783" s="222">
        <f t="shared" si="386"/>
        <v>0</v>
      </c>
      <c r="BY783" s="106"/>
      <c r="BZ783" s="197" t="str">
        <f>IF(SUMIF('Input| Projects'!$AS$8:$CP$8,"Dx",'Input| Projects'!$AS783:$CP783)=0,"",SUMIF('Input| Projects'!$AS$8:$CP$8,"Dx",'Input| Projects'!$AS783:$CP783))</f>
        <v/>
      </c>
      <c r="CA783" s="197" t="str">
        <f>IF(SUMIF('Input| Projects'!$AS$8:$CP$8,"Tx",'Input| Projects'!$AS783:$CP783)=0,"",SUMIF('Input| Projects'!$AS$8:$CP$8,"Tx",'Input| Projects'!$AS783:$CP783))</f>
        <v/>
      </c>
      <c r="CB783" s="150" t="str">
        <f t="shared" si="393"/>
        <v/>
      </c>
    </row>
    <row r="784" spans="2:80" x14ac:dyDescent="0.2">
      <c r="B784" s="201">
        <f>IFERROR('Input| Projects'!B784,"")</f>
        <v>775</v>
      </c>
      <c r="C784" s="42" t="str">
        <f>IFERROR(IF('Input| Projects'!C784="","",'Input| Projects'!C784),"")</f>
        <v/>
      </c>
      <c r="D784" s="42" t="str">
        <f>IFERROR(IF('Input| Projects'!D784="","",'Input| Projects'!D784),"")</f>
        <v/>
      </c>
      <c r="E784" s="104"/>
      <c r="F784" s="190">
        <f>IFERROR('Input| Projects'!I784*'Input| Escalations'!$K$19,"")</f>
        <v>0</v>
      </c>
      <c r="G784" s="190">
        <f>IFERROR('Input| Projects'!J784*'Input| Escalations'!$K$19,"")</f>
        <v>0</v>
      </c>
      <c r="H784" s="190">
        <f>IFERROR('Input| Projects'!K784*'Input| Escalations'!$K$19,"")</f>
        <v>0</v>
      </c>
      <c r="I784" s="190">
        <f>IFERROR('Input| Projects'!L784*'Input| Escalations'!$K$19,"")</f>
        <v>0</v>
      </c>
      <c r="J784" s="190">
        <f>IFERROR('Input| Projects'!M784*'Input| Escalations'!$K$19,"")</f>
        <v>0</v>
      </c>
      <c r="K784" s="190">
        <f>IFERROR('Input| Projects'!N784*'Input| Escalations'!$K$19,"")</f>
        <v>0</v>
      </c>
      <c r="L784" s="190">
        <f>IFERROR('Input| Projects'!O784*'Input| Escalations'!$K$19,"")</f>
        <v>0</v>
      </c>
      <c r="M784" s="150" t="str">
        <f>IF(ABS(SUM(F784:L784)-(SUM('Input| Projects'!I784:O784)*'Input| Escalations'!$K$19))&lt;0.0000001,"",1)</f>
        <v/>
      </c>
      <c r="N784" s="192">
        <f>'Input| Projects'!$Y784*INDEX('Input| Escalations'!$H$33:$N$33,MATCH('Calc| Project Costs'!N$9,'Input| Escalations'!$H$23:$N$23,0))+'Input| Projects'!$Z784*INDEX('Input| Escalations'!$H$34:$N$34,MATCH('Calc| Project Costs'!N$9,'Input| Escalations'!$H$23:$N$23,0))+'Input| Projects'!$AA784*INDEX('Input| Escalations'!$H$35:$N$35,MATCH('Calc| Project Costs'!N$9,'Input| Escalations'!$H$23:$N$23,0))+1</f>
        <v>1</v>
      </c>
      <c r="O784" s="192">
        <f>'Input| Projects'!$Y784*INDEX('Input| Escalations'!$H$33:$N$33,MATCH('Calc| Project Costs'!O$9,'Input| Escalations'!$H$23:$N$23,0))+'Input| Projects'!$Z784*INDEX('Input| Escalations'!$H$34:$N$34,MATCH('Calc| Project Costs'!O$9,'Input| Escalations'!$H$23:$N$23,0))+'Input| Projects'!$AA784*INDEX('Input| Escalations'!$H$35:$N$35,MATCH('Calc| Project Costs'!O$9,'Input| Escalations'!$H$23:$N$23,0))+1</f>
        <v>1</v>
      </c>
      <c r="P784" s="192">
        <f>'Input| Projects'!$Y784*INDEX('Input| Escalations'!$H$33:$N$33,MATCH('Calc| Project Costs'!P$9,'Input| Escalations'!$H$23:$N$23,0))+'Input| Projects'!$Z784*INDEX('Input| Escalations'!$H$34:$N$34,MATCH('Calc| Project Costs'!P$9,'Input| Escalations'!$H$23:$N$23,0))+'Input| Projects'!$AA784*INDEX('Input| Escalations'!$H$35:$N$35,MATCH('Calc| Project Costs'!P$9,'Input| Escalations'!$H$23:$N$23,0))+1</f>
        <v>1</v>
      </c>
      <c r="Q784" s="192">
        <f>'Input| Projects'!$Y784*INDEX('Input| Escalations'!$H$33:$N$33,MATCH('Calc| Project Costs'!Q$9,'Input| Escalations'!$H$23:$N$23,0))+'Input| Projects'!$Z784*INDEX('Input| Escalations'!$H$34:$N$34,MATCH('Calc| Project Costs'!Q$9,'Input| Escalations'!$H$23:$N$23,0))+'Input| Projects'!$AA784*INDEX('Input| Escalations'!$H$35:$N$35,MATCH('Calc| Project Costs'!Q$9,'Input| Escalations'!$H$23:$N$23,0))+1</f>
        <v>1</v>
      </c>
      <c r="R784" s="192">
        <f>'Input| Projects'!$Y784*INDEX('Input| Escalations'!$H$33:$N$33,MATCH('Calc| Project Costs'!R$9,'Input| Escalations'!$H$23:$N$23,0))+'Input| Projects'!$Z784*INDEX('Input| Escalations'!$H$34:$N$34,MATCH('Calc| Project Costs'!R$9,'Input| Escalations'!$H$23:$N$23,0))+'Input| Projects'!$AA784*INDEX('Input| Escalations'!$H$35:$N$35,MATCH('Calc| Project Costs'!R$9,'Input| Escalations'!$H$23:$N$23,0))+1</f>
        <v>1</v>
      </c>
      <c r="S784" s="192">
        <f>'Input| Projects'!$Y784*INDEX('Input| Escalations'!$H$33:$N$33,MATCH('Calc| Project Costs'!S$9,'Input| Escalations'!$H$23:$N$23,0))+'Input| Projects'!$Z784*INDEX('Input| Escalations'!$H$34:$N$34,MATCH('Calc| Project Costs'!S$9,'Input| Escalations'!$H$23:$N$23,0))+'Input| Projects'!$AA784*INDEX('Input| Escalations'!$H$35:$N$35,MATCH('Calc| Project Costs'!S$9,'Input| Escalations'!$H$23:$N$23,0))+1</f>
        <v>1</v>
      </c>
      <c r="T784" s="192">
        <f>'Input| Projects'!$Y784*INDEX('Input| Escalations'!$H$33:$N$33,MATCH('Calc| Project Costs'!T$9,'Input| Escalations'!$H$23:$N$23,0))+'Input| Projects'!$Z784*INDEX('Input| Escalations'!$H$34:$N$34,MATCH('Calc| Project Costs'!T$9,'Input| Escalations'!$H$23:$N$23,0))+'Input| Projects'!$AA784*INDEX('Input| Escalations'!$H$35:$N$35,MATCH('Calc| Project Costs'!T$9,'Input| Escalations'!$H$23:$N$23,0))+1</f>
        <v>1</v>
      </c>
      <c r="U784" s="106"/>
      <c r="V784" s="186">
        <f t="shared" si="387"/>
        <v>0</v>
      </c>
      <c r="W784" s="186">
        <f t="shared" si="388"/>
        <v>0</v>
      </c>
      <c r="X784" s="186">
        <f t="shared" si="389"/>
        <v>0</v>
      </c>
      <c r="Y784" s="186">
        <f t="shared" si="365"/>
        <v>0</v>
      </c>
      <c r="Z784" s="186">
        <f t="shared" si="366"/>
        <v>0</v>
      </c>
      <c r="AA784" s="186">
        <f t="shared" si="367"/>
        <v>0</v>
      </c>
      <c r="AB784" s="186">
        <f t="shared" si="368"/>
        <v>0</v>
      </c>
      <c r="AC784" s="106"/>
      <c r="AD784" s="186">
        <f>'Input| Projects'!Q784*N784*'Input| Escalations'!$K$19</f>
        <v>0</v>
      </c>
      <c r="AE784" s="186">
        <f>'Input| Projects'!R784*O784*'Input| Escalations'!$K$19</f>
        <v>0</v>
      </c>
      <c r="AF784" s="186">
        <f>'Input| Projects'!S784*P784*'Input| Escalations'!$K$19</f>
        <v>0</v>
      </c>
      <c r="AG784" s="186">
        <f>'Input| Projects'!T784*Q784*'Input| Escalations'!$K$19</f>
        <v>0</v>
      </c>
      <c r="AH784" s="186">
        <f>'Input| Projects'!U784*R784*'Input| Escalations'!$K$19</f>
        <v>0</v>
      </c>
      <c r="AI784" s="186">
        <f>'Input| Projects'!V784*S784*'Input| Escalations'!$K$19</f>
        <v>0</v>
      </c>
      <c r="AJ784" s="186">
        <f>'Input| Projects'!W784*T784*'Input| Escalations'!$K$19</f>
        <v>0</v>
      </c>
      <c r="AK784" s="106"/>
      <c r="AL784" s="186" t="str">
        <f>IFERROR(IF('Input| Overheads'!$C$42="Direct costs",SUMPRODUCT(--('Input| Projects'!$AC784="Yes"),'Calc| Overheads Allocation'!C$8,'Calc| Project Costs'!V784),IF('Input| Overheads'!$C$42="Internal labour",SUMPRODUCT(--('Input| Projects'!$AC784="Yes"),'Calc| Overheads Allocation'!C$8,'Calc| Project Costs'!V784,'Input| Projects'!$Y784),IF('Input| Overheads'!$C$42="DNSP defined",SUMPRODUCT(--('Input| Projects'!$AC784="Yes"),'Calc| Overheads Allocation'!C$61,'Input| Projects'!$AF784),""))),"")</f>
        <v/>
      </c>
      <c r="AM784" s="186" t="str">
        <f>IFERROR(IF('Input| Overheads'!$C$42="Direct costs",SUMPRODUCT(--('Input| Projects'!$AC784="Yes"),'Calc| Overheads Allocation'!D$8,'Calc| Project Costs'!W784),IF('Input| Overheads'!$C$42="Internal labour",SUMPRODUCT(--('Input| Projects'!$AC784="Yes"),'Calc| Overheads Allocation'!D$8,'Calc| Project Costs'!W784,'Input| Projects'!$Y784),IF('Input| Overheads'!$C$42="DNSP defined",SUMPRODUCT(--('Input| Projects'!$AC784="Yes"),'Calc| Overheads Allocation'!D$61,'Input| Projects'!$AF784),""))),"")</f>
        <v/>
      </c>
      <c r="AN784" s="186" t="str">
        <f>IFERROR(IF('Input| Overheads'!$C$42="Direct costs",SUMPRODUCT(--('Input| Projects'!$AC784="Yes"),'Calc| Overheads Allocation'!E$8,'Calc| Project Costs'!X784),IF('Input| Overheads'!$C$42="Internal labour",SUMPRODUCT(--('Input| Projects'!$AC784="Yes"),'Calc| Overheads Allocation'!E$8,'Calc| Project Costs'!X784,'Input| Projects'!$Y784),IF('Input| Overheads'!$C$42="DNSP defined",SUMPRODUCT(--('Input| Projects'!$AC784="Yes"),'Calc| Overheads Allocation'!E$61,'Input| Projects'!$AF784),""))),"")</f>
        <v/>
      </c>
      <c r="AO784" s="186" t="str">
        <f>IFERROR(IF('Input| Overheads'!$C$42="Direct costs",SUMPRODUCT(--('Input| Projects'!$AC784="Yes"),'Calc| Overheads Allocation'!F$8,'Calc| Project Costs'!Y784),IF('Input| Overheads'!$C$42="Internal labour",SUMPRODUCT(--('Input| Projects'!$AC784="Yes"),'Calc| Overheads Allocation'!F$8,'Calc| Project Costs'!Y784,'Input| Projects'!$Y784),IF('Input| Overheads'!$C$42="DNSP defined",SUMPRODUCT(--('Input| Projects'!$AC784="Yes"),'Calc| Overheads Allocation'!F$61,'Input| Projects'!$AF784),""))),"")</f>
        <v/>
      </c>
      <c r="AP784" s="186" t="str">
        <f>IFERROR(IF('Input| Overheads'!$C$42="Direct costs",SUMPRODUCT(--('Input| Projects'!$AC784="Yes"),'Calc| Overheads Allocation'!G$8,'Calc| Project Costs'!Z784),IF('Input| Overheads'!$C$42="Internal labour",SUMPRODUCT(--('Input| Projects'!$AC784="Yes"),'Calc| Overheads Allocation'!G$8,'Calc| Project Costs'!Z784,'Input| Projects'!$Y784),IF('Input| Overheads'!$C$42="DNSP defined",SUMPRODUCT(--('Input| Projects'!$AC784="Yes"),'Calc| Overheads Allocation'!G$61,'Input| Projects'!$AF784),""))),"")</f>
        <v/>
      </c>
      <c r="AQ784" s="186" t="str">
        <f>IFERROR(IF('Input| Overheads'!$C$42="Direct costs",SUMPRODUCT(--('Input| Projects'!$AC784="Yes"),'Calc| Overheads Allocation'!H$8,'Calc| Project Costs'!AA784),IF('Input| Overheads'!$C$42="Internal labour",SUMPRODUCT(--('Input| Projects'!$AC784="Yes"),'Calc| Overheads Allocation'!H$8,'Calc| Project Costs'!AA784,'Input| Projects'!$Y784),IF('Input| Overheads'!$C$42="DNSP defined",SUMPRODUCT(--('Input| Projects'!$AC784="Yes"),'Calc| Overheads Allocation'!H$61,'Input| Projects'!$AF784),""))),"")</f>
        <v/>
      </c>
      <c r="AR784" s="186" t="str">
        <f>IFERROR(IF('Input| Overheads'!$C$42="Direct costs",SUMPRODUCT(--('Input| Projects'!$AC784="Yes"),'Calc| Overheads Allocation'!I$8,'Calc| Project Costs'!AB784),IF('Input| Overheads'!$C$42="Internal labour",SUMPRODUCT(--('Input| Projects'!$AC784="Yes"),'Calc| Overheads Allocation'!I$8,'Calc| Project Costs'!AB784,'Input| Projects'!$Y784),IF('Input| Overheads'!$C$42="DNSP defined",SUMPRODUCT(--('Input| Projects'!$AC784="Yes"),'Calc| Overheads Allocation'!I$61,'Input| Projects'!$AF784),""))),"")</f>
        <v/>
      </c>
      <c r="AS784" s="106"/>
      <c r="AT784" s="186" t="str">
        <f>IFERROR(IF('Input| Overheads'!$C$42="Direct costs",SUMPRODUCT(--('Input| Projects'!$AD784="Yes"),'Calc| Overheads Allocation'!C$9,'Calc| Project Costs'!V784),IF('Input| Overheads'!$C$42="Internal labour",SUMPRODUCT(--('Input| Projects'!$AD784="Yes"),'Calc| Overheads Allocation'!C$9,'Calc| Project Costs'!V784,'Input| Projects'!$Y784),IF('Input| Overheads'!$C$42="DNSP defined",SUMPRODUCT(--('Input| Projects'!$AD784="Yes"),'Calc| Overheads Allocation'!C$62,'Input| Projects'!$AG784),""))),"")</f>
        <v/>
      </c>
      <c r="AU784" s="186" t="str">
        <f>IFERROR(IF('Input| Overheads'!$C$42="Direct costs",SUMPRODUCT(--('Input| Projects'!$AD784="Yes"),'Calc| Overheads Allocation'!D$9,'Calc| Project Costs'!W784),IF('Input| Overheads'!$C$42="Internal labour",SUMPRODUCT(--('Input| Projects'!$AD784="Yes"),'Calc| Overheads Allocation'!D$9,'Calc| Project Costs'!W784,'Input| Projects'!$Y784),IF('Input| Overheads'!$C$42="DNSP defined",SUMPRODUCT(--('Input| Projects'!$AD784="Yes"),'Calc| Overheads Allocation'!D$62,'Input| Projects'!$AG784),""))),"")</f>
        <v/>
      </c>
      <c r="AV784" s="186" t="str">
        <f>IFERROR(IF('Input| Overheads'!$C$42="Direct costs",SUMPRODUCT(--('Input| Projects'!$AD784="Yes"),'Calc| Overheads Allocation'!E$9,'Calc| Project Costs'!X784),IF('Input| Overheads'!$C$42="Internal labour",SUMPRODUCT(--('Input| Projects'!$AD784="Yes"),'Calc| Overheads Allocation'!E$9,'Calc| Project Costs'!X784,'Input| Projects'!$Y784),IF('Input| Overheads'!$C$42="DNSP defined",SUMPRODUCT(--('Input| Projects'!$AD784="Yes"),'Calc| Overheads Allocation'!E$62,'Input| Projects'!$AG784),""))),"")</f>
        <v/>
      </c>
      <c r="AW784" s="186" t="str">
        <f>IFERROR(IF('Input| Overheads'!$C$42="Direct costs",SUMPRODUCT(--('Input| Projects'!$AD784="Yes"),'Calc| Overheads Allocation'!F$9,'Calc| Project Costs'!Y784),IF('Input| Overheads'!$C$42="Internal labour",SUMPRODUCT(--('Input| Projects'!$AD784="Yes"),'Calc| Overheads Allocation'!F$9,'Calc| Project Costs'!Y784,'Input| Projects'!$Y784),IF('Input| Overheads'!$C$42="DNSP defined",SUMPRODUCT(--('Input| Projects'!$AD784="Yes"),'Calc| Overheads Allocation'!F$62,'Input| Projects'!$AG784),""))),"")</f>
        <v/>
      </c>
      <c r="AX784" s="186" t="str">
        <f>IFERROR(IF('Input| Overheads'!$C$42="Direct costs",SUMPRODUCT(--('Input| Projects'!$AD784="Yes"),'Calc| Overheads Allocation'!G$9,'Calc| Project Costs'!Z784),IF('Input| Overheads'!$C$42="Internal labour",SUMPRODUCT(--('Input| Projects'!$AD784="Yes"),'Calc| Overheads Allocation'!G$9,'Calc| Project Costs'!Z784,'Input| Projects'!$Y784),IF('Input| Overheads'!$C$42="DNSP defined",SUMPRODUCT(--('Input| Projects'!$AD784="Yes"),'Calc| Overheads Allocation'!G$62,'Input| Projects'!$AG784),""))),"")</f>
        <v/>
      </c>
      <c r="AY784" s="186" t="str">
        <f>IFERROR(IF('Input| Overheads'!$C$42="Direct costs",SUMPRODUCT(--('Input| Projects'!$AD784="Yes"),'Calc| Overheads Allocation'!H$9,'Calc| Project Costs'!AA784),IF('Input| Overheads'!$C$42="Internal labour",SUMPRODUCT(--('Input| Projects'!$AD784="Yes"),'Calc| Overheads Allocation'!H$9,'Calc| Project Costs'!AA784,'Input| Projects'!$Y784),IF('Input| Overheads'!$C$42="DNSP defined",SUMPRODUCT(--('Input| Projects'!$AD784="Yes"),'Calc| Overheads Allocation'!H$62,'Input| Projects'!$AG784),""))),"")</f>
        <v/>
      </c>
      <c r="AZ784" s="186" t="str">
        <f>IFERROR(IF('Input| Overheads'!$C$42="Direct costs",SUMPRODUCT(--('Input| Projects'!$AD784="Yes"),'Calc| Overheads Allocation'!I$9,'Calc| Project Costs'!AB784),IF('Input| Overheads'!$C$42="Internal labour",SUMPRODUCT(--('Input| Projects'!$AD784="Yes"),'Calc| Overheads Allocation'!I$9,'Calc| Project Costs'!AB784,'Input| Projects'!$Y784),IF('Input| Overheads'!$C$42="DNSP defined",SUMPRODUCT(--('Input| Projects'!$AD784="Yes"),'Calc| Overheads Allocation'!I$62,'Input| Projects'!$AG784),""))),"")</f>
        <v/>
      </c>
      <c r="BA784" s="106"/>
      <c r="BB784" s="186">
        <f t="shared" si="390"/>
        <v>0</v>
      </c>
      <c r="BC784" s="186">
        <f t="shared" si="391"/>
        <v>0</v>
      </c>
      <c r="BD784" s="186">
        <f t="shared" si="392"/>
        <v>0</v>
      </c>
      <c r="BE784" s="186">
        <f t="shared" si="369"/>
        <v>0</v>
      </c>
      <c r="BF784" s="186">
        <f t="shared" si="370"/>
        <v>0</v>
      </c>
      <c r="BG784" s="186">
        <f t="shared" si="371"/>
        <v>0</v>
      </c>
      <c r="BH784" s="186">
        <f t="shared" si="372"/>
        <v>0</v>
      </c>
      <c r="BI784" s="97"/>
      <c r="BJ784" s="186" t="str">
        <f t="shared" si="373"/>
        <v/>
      </c>
      <c r="BK784" s="186" t="str">
        <f t="shared" si="374"/>
        <v/>
      </c>
      <c r="BL784" s="186" t="str">
        <f t="shared" si="375"/>
        <v/>
      </c>
      <c r="BM784" s="186" t="str">
        <f t="shared" si="376"/>
        <v/>
      </c>
      <c r="BN784" s="186" t="str">
        <f t="shared" si="377"/>
        <v/>
      </c>
      <c r="BO784" s="186" t="str">
        <f t="shared" si="378"/>
        <v/>
      </c>
      <c r="BP784" s="186" t="str">
        <f t="shared" si="379"/>
        <v/>
      </c>
      <c r="BQ784" s="97"/>
      <c r="BR784" s="186">
        <f t="shared" si="380"/>
        <v>0</v>
      </c>
      <c r="BS784" s="186">
        <f t="shared" si="381"/>
        <v>0</v>
      </c>
      <c r="BT784" s="222">
        <f t="shared" si="382"/>
        <v>0</v>
      </c>
      <c r="BU784" s="222">
        <f t="shared" si="383"/>
        <v>0</v>
      </c>
      <c r="BV784" s="222">
        <f t="shared" si="384"/>
        <v>0</v>
      </c>
      <c r="BW784" s="222">
        <f t="shared" si="385"/>
        <v>0</v>
      </c>
      <c r="BX784" s="222">
        <f t="shared" si="386"/>
        <v>0</v>
      </c>
      <c r="BY784" s="106"/>
      <c r="BZ784" s="197" t="str">
        <f>IF(SUMIF('Input| Projects'!$AS$8:$CP$8,"Dx",'Input| Projects'!$AS784:$CP784)=0,"",SUMIF('Input| Projects'!$AS$8:$CP$8,"Dx",'Input| Projects'!$AS784:$CP784))</f>
        <v/>
      </c>
      <c r="CA784" s="197" t="str">
        <f>IF(SUMIF('Input| Projects'!$AS$8:$CP$8,"Tx",'Input| Projects'!$AS784:$CP784)=0,"",SUMIF('Input| Projects'!$AS$8:$CP$8,"Tx",'Input| Projects'!$AS784:$CP784))</f>
        <v/>
      </c>
      <c r="CB784" s="150" t="str">
        <f t="shared" si="393"/>
        <v/>
      </c>
    </row>
    <row r="785" spans="2:80" x14ac:dyDescent="0.2">
      <c r="B785" s="201">
        <f>IFERROR('Input| Projects'!B785,"")</f>
        <v>776</v>
      </c>
      <c r="C785" s="42" t="str">
        <f>IFERROR(IF('Input| Projects'!C785="","",'Input| Projects'!C785),"")</f>
        <v/>
      </c>
      <c r="D785" s="42" t="str">
        <f>IFERROR(IF('Input| Projects'!D785="","",'Input| Projects'!D785),"")</f>
        <v/>
      </c>
      <c r="E785" s="104"/>
      <c r="F785" s="190">
        <f>IFERROR('Input| Projects'!I785*'Input| Escalations'!$K$19,"")</f>
        <v>0</v>
      </c>
      <c r="G785" s="190">
        <f>IFERROR('Input| Projects'!J785*'Input| Escalations'!$K$19,"")</f>
        <v>0</v>
      </c>
      <c r="H785" s="190">
        <f>IFERROR('Input| Projects'!K785*'Input| Escalations'!$K$19,"")</f>
        <v>0</v>
      </c>
      <c r="I785" s="190">
        <f>IFERROR('Input| Projects'!L785*'Input| Escalations'!$K$19,"")</f>
        <v>0</v>
      </c>
      <c r="J785" s="190">
        <f>IFERROR('Input| Projects'!M785*'Input| Escalations'!$K$19,"")</f>
        <v>0</v>
      </c>
      <c r="K785" s="190">
        <f>IFERROR('Input| Projects'!N785*'Input| Escalations'!$K$19,"")</f>
        <v>0</v>
      </c>
      <c r="L785" s="190">
        <f>IFERROR('Input| Projects'!O785*'Input| Escalations'!$K$19,"")</f>
        <v>0</v>
      </c>
      <c r="M785" s="150" t="str">
        <f>IF(ABS(SUM(F785:L785)-(SUM('Input| Projects'!I785:O785)*'Input| Escalations'!$K$19))&lt;0.0000001,"",1)</f>
        <v/>
      </c>
      <c r="N785" s="192">
        <f>'Input| Projects'!$Y785*INDEX('Input| Escalations'!$H$33:$N$33,MATCH('Calc| Project Costs'!N$9,'Input| Escalations'!$H$23:$N$23,0))+'Input| Projects'!$Z785*INDEX('Input| Escalations'!$H$34:$N$34,MATCH('Calc| Project Costs'!N$9,'Input| Escalations'!$H$23:$N$23,0))+'Input| Projects'!$AA785*INDEX('Input| Escalations'!$H$35:$N$35,MATCH('Calc| Project Costs'!N$9,'Input| Escalations'!$H$23:$N$23,0))+1</f>
        <v>1</v>
      </c>
      <c r="O785" s="192">
        <f>'Input| Projects'!$Y785*INDEX('Input| Escalations'!$H$33:$N$33,MATCH('Calc| Project Costs'!O$9,'Input| Escalations'!$H$23:$N$23,0))+'Input| Projects'!$Z785*INDEX('Input| Escalations'!$H$34:$N$34,MATCH('Calc| Project Costs'!O$9,'Input| Escalations'!$H$23:$N$23,0))+'Input| Projects'!$AA785*INDEX('Input| Escalations'!$H$35:$N$35,MATCH('Calc| Project Costs'!O$9,'Input| Escalations'!$H$23:$N$23,0))+1</f>
        <v>1</v>
      </c>
      <c r="P785" s="192">
        <f>'Input| Projects'!$Y785*INDEX('Input| Escalations'!$H$33:$N$33,MATCH('Calc| Project Costs'!P$9,'Input| Escalations'!$H$23:$N$23,0))+'Input| Projects'!$Z785*INDEX('Input| Escalations'!$H$34:$N$34,MATCH('Calc| Project Costs'!P$9,'Input| Escalations'!$H$23:$N$23,0))+'Input| Projects'!$AA785*INDEX('Input| Escalations'!$H$35:$N$35,MATCH('Calc| Project Costs'!P$9,'Input| Escalations'!$H$23:$N$23,0))+1</f>
        <v>1</v>
      </c>
      <c r="Q785" s="192">
        <f>'Input| Projects'!$Y785*INDEX('Input| Escalations'!$H$33:$N$33,MATCH('Calc| Project Costs'!Q$9,'Input| Escalations'!$H$23:$N$23,0))+'Input| Projects'!$Z785*INDEX('Input| Escalations'!$H$34:$N$34,MATCH('Calc| Project Costs'!Q$9,'Input| Escalations'!$H$23:$N$23,0))+'Input| Projects'!$AA785*INDEX('Input| Escalations'!$H$35:$N$35,MATCH('Calc| Project Costs'!Q$9,'Input| Escalations'!$H$23:$N$23,0))+1</f>
        <v>1</v>
      </c>
      <c r="R785" s="192">
        <f>'Input| Projects'!$Y785*INDEX('Input| Escalations'!$H$33:$N$33,MATCH('Calc| Project Costs'!R$9,'Input| Escalations'!$H$23:$N$23,0))+'Input| Projects'!$Z785*INDEX('Input| Escalations'!$H$34:$N$34,MATCH('Calc| Project Costs'!R$9,'Input| Escalations'!$H$23:$N$23,0))+'Input| Projects'!$AA785*INDEX('Input| Escalations'!$H$35:$N$35,MATCH('Calc| Project Costs'!R$9,'Input| Escalations'!$H$23:$N$23,0))+1</f>
        <v>1</v>
      </c>
      <c r="S785" s="192">
        <f>'Input| Projects'!$Y785*INDEX('Input| Escalations'!$H$33:$N$33,MATCH('Calc| Project Costs'!S$9,'Input| Escalations'!$H$23:$N$23,0))+'Input| Projects'!$Z785*INDEX('Input| Escalations'!$H$34:$N$34,MATCH('Calc| Project Costs'!S$9,'Input| Escalations'!$H$23:$N$23,0))+'Input| Projects'!$AA785*INDEX('Input| Escalations'!$H$35:$N$35,MATCH('Calc| Project Costs'!S$9,'Input| Escalations'!$H$23:$N$23,0))+1</f>
        <v>1</v>
      </c>
      <c r="T785" s="192">
        <f>'Input| Projects'!$Y785*INDEX('Input| Escalations'!$H$33:$N$33,MATCH('Calc| Project Costs'!T$9,'Input| Escalations'!$H$23:$N$23,0))+'Input| Projects'!$Z785*INDEX('Input| Escalations'!$H$34:$N$34,MATCH('Calc| Project Costs'!T$9,'Input| Escalations'!$H$23:$N$23,0))+'Input| Projects'!$AA785*INDEX('Input| Escalations'!$H$35:$N$35,MATCH('Calc| Project Costs'!T$9,'Input| Escalations'!$H$23:$N$23,0))+1</f>
        <v>1</v>
      </c>
      <c r="U785" s="106"/>
      <c r="V785" s="186">
        <f t="shared" si="387"/>
        <v>0</v>
      </c>
      <c r="W785" s="186">
        <f t="shared" si="388"/>
        <v>0</v>
      </c>
      <c r="X785" s="186">
        <f t="shared" si="389"/>
        <v>0</v>
      </c>
      <c r="Y785" s="186">
        <f t="shared" si="365"/>
        <v>0</v>
      </c>
      <c r="Z785" s="186">
        <f t="shared" si="366"/>
        <v>0</v>
      </c>
      <c r="AA785" s="186">
        <f t="shared" si="367"/>
        <v>0</v>
      </c>
      <c r="AB785" s="186">
        <f t="shared" si="368"/>
        <v>0</v>
      </c>
      <c r="AC785" s="106"/>
      <c r="AD785" s="186">
        <f>'Input| Projects'!Q785*N785*'Input| Escalations'!$K$19</f>
        <v>0</v>
      </c>
      <c r="AE785" s="186">
        <f>'Input| Projects'!R785*O785*'Input| Escalations'!$K$19</f>
        <v>0</v>
      </c>
      <c r="AF785" s="186">
        <f>'Input| Projects'!S785*P785*'Input| Escalations'!$K$19</f>
        <v>0</v>
      </c>
      <c r="AG785" s="186">
        <f>'Input| Projects'!T785*Q785*'Input| Escalations'!$K$19</f>
        <v>0</v>
      </c>
      <c r="AH785" s="186">
        <f>'Input| Projects'!U785*R785*'Input| Escalations'!$K$19</f>
        <v>0</v>
      </c>
      <c r="AI785" s="186">
        <f>'Input| Projects'!V785*S785*'Input| Escalations'!$K$19</f>
        <v>0</v>
      </c>
      <c r="AJ785" s="186">
        <f>'Input| Projects'!W785*T785*'Input| Escalations'!$K$19</f>
        <v>0</v>
      </c>
      <c r="AK785" s="106"/>
      <c r="AL785" s="186" t="str">
        <f>IFERROR(IF('Input| Overheads'!$C$42="Direct costs",SUMPRODUCT(--('Input| Projects'!$AC785="Yes"),'Calc| Overheads Allocation'!C$8,'Calc| Project Costs'!V785),IF('Input| Overheads'!$C$42="Internal labour",SUMPRODUCT(--('Input| Projects'!$AC785="Yes"),'Calc| Overheads Allocation'!C$8,'Calc| Project Costs'!V785,'Input| Projects'!$Y785),IF('Input| Overheads'!$C$42="DNSP defined",SUMPRODUCT(--('Input| Projects'!$AC785="Yes"),'Calc| Overheads Allocation'!C$61,'Input| Projects'!$AF785),""))),"")</f>
        <v/>
      </c>
      <c r="AM785" s="186" t="str">
        <f>IFERROR(IF('Input| Overheads'!$C$42="Direct costs",SUMPRODUCT(--('Input| Projects'!$AC785="Yes"),'Calc| Overheads Allocation'!D$8,'Calc| Project Costs'!W785),IF('Input| Overheads'!$C$42="Internal labour",SUMPRODUCT(--('Input| Projects'!$AC785="Yes"),'Calc| Overheads Allocation'!D$8,'Calc| Project Costs'!W785,'Input| Projects'!$Y785),IF('Input| Overheads'!$C$42="DNSP defined",SUMPRODUCT(--('Input| Projects'!$AC785="Yes"),'Calc| Overheads Allocation'!D$61,'Input| Projects'!$AF785),""))),"")</f>
        <v/>
      </c>
      <c r="AN785" s="186" t="str">
        <f>IFERROR(IF('Input| Overheads'!$C$42="Direct costs",SUMPRODUCT(--('Input| Projects'!$AC785="Yes"),'Calc| Overheads Allocation'!E$8,'Calc| Project Costs'!X785),IF('Input| Overheads'!$C$42="Internal labour",SUMPRODUCT(--('Input| Projects'!$AC785="Yes"),'Calc| Overheads Allocation'!E$8,'Calc| Project Costs'!X785,'Input| Projects'!$Y785),IF('Input| Overheads'!$C$42="DNSP defined",SUMPRODUCT(--('Input| Projects'!$AC785="Yes"),'Calc| Overheads Allocation'!E$61,'Input| Projects'!$AF785),""))),"")</f>
        <v/>
      </c>
      <c r="AO785" s="186" t="str">
        <f>IFERROR(IF('Input| Overheads'!$C$42="Direct costs",SUMPRODUCT(--('Input| Projects'!$AC785="Yes"),'Calc| Overheads Allocation'!F$8,'Calc| Project Costs'!Y785),IF('Input| Overheads'!$C$42="Internal labour",SUMPRODUCT(--('Input| Projects'!$AC785="Yes"),'Calc| Overheads Allocation'!F$8,'Calc| Project Costs'!Y785,'Input| Projects'!$Y785),IF('Input| Overheads'!$C$42="DNSP defined",SUMPRODUCT(--('Input| Projects'!$AC785="Yes"),'Calc| Overheads Allocation'!F$61,'Input| Projects'!$AF785),""))),"")</f>
        <v/>
      </c>
      <c r="AP785" s="186" t="str">
        <f>IFERROR(IF('Input| Overheads'!$C$42="Direct costs",SUMPRODUCT(--('Input| Projects'!$AC785="Yes"),'Calc| Overheads Allocation'!G$8,'Calc| Project Costs'!Z785),IF('Input| Overheads'!$C$42="Internal labour",SUMPRODUCT(--('Input| Projects'!$AC785="Yes"),'Calc| Overheads Allocation'!G$8,'Calc| Project Costs'!Z785,'Input| Projects'!$Y785),IF('Input| Overheads'!$C$42="DNSP defined",SUMPRODUCT(--('Input| Projects'!$AC785="Yes"),'Calc| Overheads Allocation'!G$61,'Input| Projects'!$AF785),""))),"")</f>
        <v/>
      </c>
      <c r="AQ785" s="186" t="str">
        <f>IFERROR(IF('Input| Overheads'!$C$42="Direct costs",SUMPRODUCT(--('Input| Projects'!$AC785="Yes"),'Calc| Overheads Allocation'!H$8,'Calc| Project Costs'!AA785),IF('Input| Overheads'!$C$42="Internal labour",SUMPRODUCT(--('Input| Projects'!$AC785="Yes"),'Calc| Overheads Allocation'!H$8,'Calc| Project Costs'!AA785,'Input| Projects'!$Y785),IF('Input| Overheads'!$C$42="DNSP defined",SUMPRODUCT(--('Input| Projects'!$AC785="Yes"),'Calc| Overheads Allocation'!H$61,'Input| Projects'!$AF785),""))),"")</f>
        <v/>
      </c>
      <c r="AR785" s="186" t="str">
        <f>IFERROR(IF('Input| Overheads'!$C$42="Direct costs",SUMPRODUCT(--('Input| Projects'!$AC785="Yes"),'Calc| Overheads Allocation'!I$8,'Calc| Project Costs'!AB785),IF('Input| Overheads'!$C$42="Internal labour",SUMPRODUCT(--('Input| Projects'!$AC785="Yes"),'Calc| Overheads Allocation'!I$8,'Calc| Project Costs'!AB785,'Input| Projects'!$Y785),IF('Input| Overheads'!$C$42="DNSP defined",SUMPRODUCT(--('Input| Projects'!$AC785="Yes"),'Calc| Overheads Allocation'!I$61,'Input| Projects'!$AF785),""))),"")</f>
        <v/>
      </c>
      <c r="AS785" s="106"/>
      <c r="AT785" s="186" t="str">
        <f>IFERROR(IF('Input| Overheads'!$C$42="Direct costs",SUMPRODUCT(--('Input| Projects'!$AD785="Yes"),'Calc| Overheads Allocation'!C$9,'Calc| Project Costs'!V785),IF('Input| Overheads'!$C$42="Internal labour",SUMPRODUCT(--('Input| Projects'!$AD785="Yes"),'Calc| Overheads Allocation'!C$9,'Calc| Project Costs'!V785,'Input| Projects'!$Y785),IF('Input| Overheads'!$C$42="DNSP defined",SUMPRODUCT(--('Input| Projects'!$AD785="Yes"),'Calc| Overheads Allocation'!C$62,'Input| Projects'!$AG785),""))),"")</f>
        <v/>
      </c>
      <c r="AU785" s="186" t="str">
        <f>IFERROR(IF('Input| Overheads'!$C$42="Direct costs",SUMPRODUCT(--('Input| Projects'!$AD785="Yes"),'Calc| Overheads Allocation'!D$9,'Calc| Project Costs'!W785),IF('Input| Overheads'!$C$42="Internal labour",SUMPRODUCT(--('Input| Projects'!$AD785="Yes"),'Calc| Overheads Allocation'!D$9,'Calc| Project Costs'!W785,'Input| Projects'!$Y785),IF('Input| Overheads'!$C$42="DNSP defined",SUMPRODUCT(--('Input| Projects'!$AD785="Yes"),'Calc| Overheads Allocation'!D$62,'Input| Projects'!$AG785),""))),"")</f>
        <v/>
      </c>
      <c r="AV785" s="186" t="str">
        <f>IFERROR(IF('Input| Overheads'!$C$42="Direct costs",SUMPRODUCT(--('Input| Projects'!$AD785="Yes"),'Calc| Overheads Allocation'!E$9,'Calc| Project Costs'!X785),IF('Input| Overheads'!$C$42="Internal labour",SUMPRODUCT(--('Input| Projects'!$AD785="Yes"),'Calc| Overheads Allocation'!E$9,'Calc| Project Costs'!X785,'Input| Projects'!$Y785),IF('Input| Overheads'!$C$42="DNSP defined",SUMPRODUCT(--('Input| Projects'!$AD785="Yes"),'Calc| Overheads Allocation'!E$62,'Input| Projects'!$AG785),""))),"")</f>
        <v/>
      </c>
      <c r="AW785" s="186" t="str">
        <f>IFERROR(IF('Input| Overheads'!$C$42="Direct costs",SUMPRODUCT(--('Input| Projects'!$AD785="Yes"),'Calc| Overheads Allocation'!F$9,'Calc| Project Costs'!Y785),IF('Input| Overheads'!$C$42="Internal labour",SUMPRODUCT(--('Input| Projects'!$AD785="Yes"),'Calc| Overheads Allocation'!F$9,'Calc| Project Costs'!Y785,'Input| Projects'!$Y785),IF('Input| Overheads'!$C$42="DNSP defined",SUMPRODUCT(--('Input| Projects'!$AD785="Yes"),'Calc| Overheads Allocation'!F$62,'Input| Projects'!$AG785),""))),"")</f>
        <v/>
      </c>
      <c r="AX785" s="186" t="str">
        <f>IFERROR(IF('Input| Overheads'!$C$42="Direct costs",SUMPRODUCT(--('Input| Projects'!$AD785="Yes"),'Calc| Overheads Allocation'!G$9,'Calc| Project Costs'!Z785),IF('Input| Overheads'!$C$42="Internal labour",SUMPRODUCT(--('Input| Projects'!$AD785="Yes"),'Calc| Overheads Allocation'!G$9,'Calc| Project Costs'!Z785,'Input| Projects'!$Y785),IF('Input| Overheads'!$C$42="DNSP defined",SUMPRODUCT(--('Input| Projects'!$AD785="Yes"),'Calc| Overheads Allocation'!G$62,'Input| Projects'!$AG785),""))),"")</f>
        <v/>
      </c>
      <c r="AY785" s="186" t="str">
        <f>IFERROR(IF('Input| Overheads'!$C$42="Direct costs",SUMPRODUCT(--('Input| Projects'!$AD785="Yes"),'Calc| Overheads Allocation'!H$9,'Calc| Project Costs'!AA785),IF('Input| Overheads'!$C$42="Internal labour",SUMPRODUCT(--('Input| Projects'!$AD785="Yes"),'Calc| Overheads Allocation'!H$9,'Calc| Project Costs'!AA785,'Input| Projects'!$Y785),IF('Input| Overheads'!$C$42="DNSP defined",SUMPRODUCT(--('Input| Projects'!$AD785="Yes"),'Calc| Overheads Allocation'!H$62,'Input| Projects'!$AG785),""))),"")</f>
        <v/>
      </c>
      <c r="AZ785" s="186" t="str">
        <f>IFERROR(IF('Input| Overheads'!$C$42="Direct costs",SUMPRODUCT(--('Input| Projects'!$AD785="Yes"),'Calc| Overheads Allocation'!I$9,'Calc| Project Costs'!AB785),IF('Input| Overheads'!$C$42="Internal labour",SUMPRODUCT(--('Input| Projects'!$AD785="Yes"),'Calc| Overheads Allocation'!I$9,'Calc| Project Costs'!AB785,'Input| Projects'!$Y785),IF('Input| Overheads'!$C$42="DNSP defined",SUMPRODUCT(--('Input| Projects'!$AD785="Yes"),'Calc| Overheads Allocation'!I$62,'Input| Projects'!$AG785),""))),"")</f>
        <v/>
      </c>
      <c r="BA785" s="106"/>
      <c r="BB785" s="186">
        <f t="shared" si="390"/>
        <v>0</v>
      </c>
      <c r="BC785" s="186">
        <f t="shared" si="391"/>
        <v>0</v>
      </c>
      <c r="BD785" s="186">
        <f t="shared" si="392"/>
        <v>0</v>
      </c>
      <c r="BE785" s="186">
        <f t="shared" si="369"/>
        <v>0</v>
      </c>
      <c r="BF785" s="186">
        <f t="shared" si="370"/>
        <v>0</v>
      </c>
      <c r="BG785" s="186">
        <f t="shared" si="371"/>
        <v>0</v>
      </c>
      <c r="BH785" s="186">
        <f t="shared" si="372"/>
        <v>0</v>
      </c>
      <c r="BI785" s="97"/>
      <c r="BJ785" s="186" t="str">
        <f t="shared" si="373"/>
        <v/>
      </c>
      <c r="BK785" s="186" t="str">
        <f t="shared" si="374"/>
        <v/>
      </c>
      <c r="BL785" s="186" t="str">
        <f t="shared" si="375"/>
        <v/>
      </c>
      <c r="BM785" s="186" t="str">
        <f t="shared" si="376"/>
        <v/>
      </c>
      <c r="BN785" s="186" t="str">
        <f t="shared" si="377"/>
        <v/>
      </c>
      <c r="BO785" s="186" t="str">
        <f t="shared" si="378"/>
        <v/>
      </c>
      <c r="BP785" s="186" t="str">
        <f t="shared" si="379"/>
        <v/>
      </c>
      <c r="BQ785" s="97"/>
      <c r="BR785" s="186">
        <f t="shared" si="380"/>
        <v>0</v>
      </c>
      <c r="BS785" s="186">
        <f t="shared" si="381"/>
        <v>0</v>
      </c>
      <c r="BT785" s="222">
        <f t="shared" si="382"/>
        <v>0</v>
      </c>
      <c r="BU785" s="222">
        <f t="shared" si="383"/>
        <v>0</v>
      </c>
      <c r="BV785" s="222">
        <f t="shared" si="384"/>
        <v>0</v>
      </c>
      <c r="BW785" s="222">
        <f t="shared" si="385"/>
        <v>0</v>
      </c>
      <c r="BX785" s="222">
        <f t="shared" si="386"/>
        <v>0</v>
      </c>
      <c r="BY785" s="106"/>
      <c r="BZ785" s="197" t="str">
        <f>IF(SUMIF('Input| Projects'!$AS$8:$CP$8,"Dx",'Input| Projects'!$AS785:$CP785)=0,"",SUMIF('Input| Projects'!$AS$8:$CP$8,"Dx",'Input| Projects'!$AS785:$CP785))</f>
        <v/>
      </c>
      <c r="CA785" s="197" t="str">
        <f>IF(SUMIF('Input| Projects'!$AS$8:$CP$8,"Tx",'Input| Projects'!$AS785:$CP785)=0,"",SUMIF('Input| Projects'!$AS$8:$CP$8,"Tx",'Input| Projects'!$AS785:$CP785))</f>
        <v/>
      </c>
      <c r="CB785" s="150" t="str">
        <f t="shared" si="393"/>
        <v/>
      </c>
    </row>
    <row r="786" spans="2:80" x14ac:dyDescent="0.2">
      <c r="B786" s="201">
        <f>IFERROR('Input| Projects'!B786,"")</f>
        <v>777</v>
      </c>
      <c r="C786" s="42" t="str">
        <f>IFERROR(IF('Input| Projects'!C786="","",'Input| Projects'!C786),"")</f>
        <v/>
      </c>
      <c r="D786" s="42" t="str">
        <f>IFERROR(IF('Input| Projects'!D786="","",'Input| Projects'!D786),"")</f>
        <v/>
      </c>
      <c r="E786" s="104"/>
      <c r="F786" s="190">
        <f>IFERROR('Input| Projects'!I786*'Input| Escalations'!$K$19,"")</f>
        <v>0</v>
      </c>
      <c r="G786" s="190">
        <f>IFERROR('Input| Projects'!J786*'Input| Escalations'!$K$19,"")</f>
        <v>0</v>
      </c>
      <c r="H786" s="190">
        <f>IFERROR('Input| Projects'!K786*'Input| Escalations'!$K$19,"")</f>
        <v>0</v>
      </c>
      <c r="I786" s="190">
        <f>IFERROR('Input| Projects'!L786*'Input| Escalations'!$K$19,"")</f>
        <v>0</v>
      </c>
      <c r="J786" s="190">
        <f>IFERROR('Input| Projects'!M786*'Input| Escalations'!$K$19,"")</f>
        <v>0</v>
      </c>
      <c r="K786" s="190">
        <f>IFERROR('Input| Projects'!N786*'Input| Escalations'!$K$19,"")</f>
        <v>0</v>
      </c>
      <c r="L786" s="190">
        <f>IFERROR('Input| Projects'!O786*'Input| Escalations'!$K$19,"")</f>
        <v>0</v>
      </c>
      <c r="M786" s="150" t="str">
        <f>IF(ABS(SUM(F786:L786)-(SUM('Input| Projects'!I786:O786)*'Input| Escalations'!$K$19))&lt;0.0000001,"",1)</f>
        <v/>
      </c>
      <c r="N786" s="192">
        <f>'Input| Projects'!$Y786*INDEX('Input| Escalations'!$H$33:$N$33,MATCH('Calc| Project Costs'!N$9,'Input| Escalations'!$H$23:$N$23,0))+'Input| Projects'!$Z786*INDEX('Input| Escalations'!$H$34:$N$34,MATCH('Calc| Project Costs'!N$9,'Input| Escalations'!$H$23:$N$23,0))+'Input| Projects'!$AA786*INDEX('Input| Escalations'!$H$35:$N$35,MATCH('Calc| Project Costs'!N$9,'Input| Escalations'!$H$23:$N$23,0))+1</f>
        <v>1</v>
      </c>
      <c r="O786" s="192">
        <f>'Input| Projects'!$Y786*INDEX('Input| Escalations'!$H$33:$N$33,MATCH('Calc| Project Costs'!O$9,'Input| Escalations'!$H$23:$N$23,0))+'Input| Projects'!$Z786*INDEX('Input| Escalations'!$H$34:$N$34,MATCH('Calc| Project Costs'!O$9,'Input| Escalations'!$H$23:$N$23,0))+'Input| Projects'!$AA786*INDEX('Input| Escalations'!$H$35:$N$35,MATCH('Calc| Project Costs'!O$9,'Input| Escalations'!$H$23:$N$23,0))+1</f>
        <v>1</v>
      </c>
      <c r="P786" s="192">
        <f>'Input| Projects'!$Y786*INDEX('Input| Escalations'!$H$33:$N$33,MATCH('Calc| Project Costs'!P$9,'Input| Escalations'!$H$23:$N$23,0))+'Input| Projects'!$Z786*INDEX('Input| Escalations'!$H$34:$N$34,MATCH('Calc| Project Costs'!P$9,'Input| Escalations'!$H$23:$N$23,0))+'Input| Projects'!$AA786*INDEX('Input| Escalations'!$H$35:$N$35,MATCH('Calc| Project Costs'!P$9,'Input| Escalations'!$H$23:$N$23,0))+1</f>
        <v>1</v>
      </c>
      <c r="Q786" s="192">
        <f>'Input| Projects'!$Y786*INDEX('Input| Escalations'!$H$33:$N$33,MATCH('Calc| Project Costs'!Q$9,'Input| Escalations'!$H$23:$N$23,0))+'Input| Projects'!$Z786*INDEX('Input| Escalations'!$H$34:$N$34,MATCH('Calc| Project Costs'!Q$9,'Input| Escalations'!$H$23:$N$23,0))+'Input| Projects'!$AA786*INDEX('Input| Escalations'!$H$35:$N$35,MATCH('Calc| Project Costs'!Q$9,'Input| Escalations'!$H$23:$N$23,0))+1</f>
        <v>1</v>
      </c>
      <c r="R786" s="192">
        <f>'Input| Projects'!$Y786*INDEX('Input| Escalations'!$H$33:$N$33,MATCH('Calc| Project Costs'!R$9,'Input| Escalations'!$H$23:$N$23,0))+'Input| Projects'!$Z786*INDEX('Input| Escalations'!$H$34:$N$34,MATCH('Calc| Project Costs'!R$9,'Input| Escalations'!$H$23:$N$23,0))+'Input| Projects'!$AA786*INDEX('Input| Escalations'!$H$35:$N$35,MATCH('Calc| Project Costs'!R$9,'Input| Escalations'!$H$23:$N$23,0))+1</f>
        <v>1</v>
      </c>
      <c r="S786" s="192">
        <f>'Input| Projects'!$Y786*INDEX('Input| Escalations'!$H$33:$N$33,MATCH('Calc| Project Costs'!S$9,'Input| Escalations'!$H$23:$N$23,0))+'Input| Projects'!$Z786*INDEX('Input| Escalations'!$H$34:$N$34,MATCH('Calc| Project Costs'!S$9,'Input| Escalations'!$H$23:$N$23,0))+'Input| Projects'!$AA786*INDEX('Input| Escalations'!$H$35:$N$35,MATCH('Calc| Project Costs'!S$9,'Input| Escalations'!$H$23:$N$23,0))+1</f>
        <v>1</v>
      </c>
      <c r="T786" s="192">
        <f>'Input| Projects'!$Y786*INDEX('Input| Escalations'!$H$33:$N$33,MATCH('Calc| Project Costs'!T$9,'Input| Escalations'!$H$23:$N$23,0))+'Input| Projects'!$Z786*INDEX('Input| Escalations'!$H$34:$N$34,MATCH('Calc| Project Costs'!T$9,'Input| Escalations'!$H$23:$N$23,0))+'Input| Projects'!$AA786*INDEX('Input| Escalations'!$H$35:$N$35,MATCH('Calc| Project Costs'!T$9,'Input| Escalations'!$H$23:$N$23,0))+1</f>
        <v>1</v>
      </c>
      <c r="U786" s="106"/>
      <c r="V786" s="186">
        <f t="shared" si="387"/>
        <v>0</v>
      </c>
      <c r="W786" s="186">
        <f t="shared" si="388"/>
        <v>0</v>
      </c>
      <c r="X786" s="186">
        <f t="shared" si="389"/>
        <v>0</v>
      </c>
      <c r="Y786" s="186">
        <f t="shared" si="365"/>
        <v>0</v>
      </c>
      <c r="Z786" s="186">
        <f t="shared" si="366"/>
        <v>0</v>
      </c>
      <c r="AA786" s="186">
        <f t="shared" si="367"/>
        <v>0</v>
      </c>
      <c r="AB786" s="186">
        <f t="shared" si="368"/>
        <v>0</v>
      </c>
      <c r="AC786" s="106"/>
      <c r="AD786" s="186">
        <f>'Input| Projects'!Q786*N786*'Input| Escalations'!$K$19</f>
        <v>0</v>
      </c>
      <c r="AE786" s="186">
        <f>'Input| Projects'!R786*O786*'Input| Escalations'!$K$19</f>
        <v>0</v>
      </c>
      <c r="AF786" s="186">
        <f>'Input| Projects'!S786*P786*'Input| Escalations'!$K$19</f>
        <v>0</v>
      </c>
      <c r="AG786" s="186">
        <f>'Input| Projects'!T786*Q786*'Input| Escalations'!$K$19</f>
        <v>0</v>
      </c>
      <c r="AH786" s="186">
        <f>'Input| Projects'!U786*R786*'Input| Escalations'!$K$19</f>
        <v>0</v>
      </c>
      <c r="AI786" s="186">
        <f>'Input| Projects'!V786*S786*'Input| Escalations'!$K$19</f>
        <v>0</v>
      </c>
      <c r="AJ786" s="186">
        <f>'Input| Projects'!W786*T786*'Input| Escalations'!$K$19</f>
        <v>0</v>
      </c>
      <c r="AK786" s="106"/>
      <c r="AL786" s="186" t="str">
        <f>IFERROR(IF('Input| Overheads'!$C$42="Direct costs",SUMPRODUCT(--('Input| Projects'!$AC786="Yes"),'Calc| Overheads Allocation'!C$8,'Calc| Project Costs'!V786),IF('Input| Overheads'!$C$42="Internal labour",SUMPRODUCT(--('Input| Projects'!$AC786="Yes"),'Calc| Overheads Allocation'!C$8,'Calc| Project Costs'!V786,'Input| Projects'!$Y786),IF('Input| Overheads'!$C$42="DNSP defined",SUMPRODUCT(--('Input| Projects'!$AC786="Yes"),'Calc| Overheads Allocation'!C$61,'Input| Projects'!$AF786),""))),"")</f>
        <v/>
      </c>
      <c r="AM786" s="186" t="str">
        <f>IFERROR(IF('Input| Overheads'!$C$42="Direct costs",SUMPRODUCT(--('Input| Projects'!$AC786="Yes"),'Calc| Overheads Allocation'!D$8,'Calc| Project Costs'!W786),IF('Input| Overheads'!$C$42="Internal labour",SUMPRODUCT(--('Input| Projects'!$AC786="Yes"),'Calc| Overheads Allocation'!D$8,'Calc| Project Costs'!W786,'Input| Projects'!$Y786),IF('Input| Overheads'!$C$42="DNSP defined",SUMPRODUCT(--('Input| Projects'!$AC786="Yes"),'Calc| Overheads Allocation'!D$61,'Input| Projects'!$AF786),""))),"")</f>
        <v/>
      </c>
      <c r="AN786" s="186" t="str">
        <f>IFERROR(IF('Input| Overheads'!$C$42="Direct costs",SUMPRODUCT(--('Input| Projects'!$AC786="Yes"),'Calc| Overheads Allocation'!E$8,'Calc| Project Costs'!X786),IF('Input| Overheads'!$C$42="Internal labour",SUMPRODUCT(--('Input| Projects'!$AC786="Yes"),'Calc| Overheads Allocation'!E$8,'Calc| Project Costs'!X786,'Input| Projects'!$Y786),IF('Input| Overheads'!$C$42="DNSP defined",SUMPRODUCT(--('Input| Projects'!$AC786="Yes"),'Calc| Overheads Allocation'!E$61,'Input| Projects'!$AF786),""))),"")</f>
        <v/>
      </c>
      <c r="AO786" s="186" t="str">
        <f>IFERROR(IF('Input| Overheads'!$C$42="Direct costs",SUMPRODUCT(--('Input| Projects'!$AC786="Yes"),'Calc| Overheads Allocation'!F$8,'Calc| Project Costs'!Y786),IF('Input| Overheads'!$C$42="Internal labour",SUMPRODUCT(--('Input| Projects'!$AC786="Yes"),'Calc| Overheads Allocation'!F$8,'Calc| Project Costs'!Y786,'Input| Projects'!$Y786),IF('Input| Overheads'!$C$42="DNSP defined",SUMPRODUCT(--('Input| Projects'!$AC786="Yes"),'Calc| Overheads Allocation'!F$61,'Input| Projects'!$AF786),""))),"")</f>
        <v/>
      </c>
      <c r="AP786" s="186" t="str">
        <f>IFERROR(IF('Input| Overheads'!$C$42="Direct costs",SUMPRODUCT(--('Input| Projects'!$AC786="Yes"),'Calc| Overheads Allocation'!G$8,'Calc| Project Costs'!Z786),IF('Input| Overheads'!$C$42="Internal labour",SUMPRODUCT(--('Input| Projects'!$AC786="Yes"),'Calc| Overheads Allocation'!G$8,'Calc| Project Costs'!Z786,'Input| Projects'!$Y786),IF('Input| Overheads'!$C$42="DNSP defined",SUMPRODUCT(--('Input| Projects'!$AC786="Yes"),'Calc| Overheads Allocation'!G$61,'Input| Projects'!$AF786),""))),"")</f>
        <v/>
      </c>
      <c r="AQ786" s="186" t="str">
        <f>IFERROR(IF('Input| Overheads'!$C$42="Direct costs",SUMPRODUCT(--('Input| Projects'!$AC786="Yes"),'Calc| Overheads Allocation'!H$8,'Calc| Project Costs'!AA786),IF('Input| Overheads'!$C$42="Internal labour",SUMPRODUCT(--('Input| Projects'!$AC786="Yes"),'Calc| Overheads Allocation'!H$8,'Calc| Project Costs'!AA786,'Input| Projects'!$Y786),IF('Input| Overheads'!$C$42="DNSP defined",SUMPRODUCT(--('Input| Projects'!$AC786="Yes"),'Calc| Overheads Allocation'!H$61,'Input| Projects'!$AF786),""))),"")</f>
        <v/>
      </c>
      <c r="AR786" s="186" t="str">
        <f>IFERROR(IF('Input| Overheads'!$C$42="Direct costs",SUMPRODUCT(--('Input| Projects'!$AC786="Yes"),'Calc| Overheads Allocation'!I$8,'Calc| Project Costs'!AB786),IF('Input| Overheads'!$C$42="Internal labour",SUMPRODUCT(--('Input| Projects'!$AC786="Yes"),'Calc| Overheads Allocation'!I$8,'Calc| Project Costs'!AB786,'Input| Projects'!$Y786),IF('Input| Overheads'!$C$42="DNSP defined",SUMPRODUCT(--('Input| Projects'!$AC786="Yes"),'Calc| Overheads Allocation'!I$61,'Input| Projects'!$AF786),""))),"")</f>
        <v/>
      </c>
      <c r="AS786" s="106"/>
      <c r="AT786" s="186" t="str">
        <f>IFERROR(IF('Input| Overheads'!$C$42="Direct costs",SUMPRODUCT(--('Input| Projects'!$AD786="Yes"),'Calc| Overheads Allocation'!C$9,'Calc| Project Costs'!V786),IF('Input| Overheads'!$C$42="Internal labour",SUMPRODUCT(--('Input| Projects'!$AD786="Yes"),'Calc| Overheads Allocation'!C$9,'Calc| Project Costs'!V786,'Input| Projects'!$Y786),IF('Input| Overheads'!$C$42="DNSP defined",SUMPRODUCT(--('Input| Projects'!$AD786="Yes"),'Calc| Overheads Allocation'!C$62,'Input| Projects'!$AG786),""))),"")</f>
        <v/>
      </c>
      <c r="AU786" s="186" t="str">
        <f>IFERROR(IF('Input| Overheads'!$C$42="Direct costs",SUMPRODUCT(--('Input| Projects'!$AD786="Yes"),'Calc| Overheads Allocation'!D$9,'Calc| Project Costs'!W786),IF('Input| Overheads'!$C$42="Internal labour",SUMPRODUCT(--('Input| Projects'!$AD786="Yes"),'Calc| Overheads Allocation'!D$9,'Calc| Project Costs'!W786,'Input| Projects'!$Y786),IF('Input| Overheads'!$C$42="DNSP defined",SUMPRODUCT(--('Input| Projects'!$AD786="Yes"),'Calc| Overheads Allocation'!D$62,'Input| Projects'!$AG786),""))),"")</f>
        <v/>
      </c>
      <c r="AV786" s="186" t="str">
        <f>IFERROR(IF('Input| Overheads'!$C$42="Direct costs",SUMPRODUCT(--('Input| Projects'!$AD786="Yes"),'Calc| Overheads Allocation'!E$9,'Calc| Project Costs'!X786),IF('Input| Overheads'!$C$42="Internal labour",SUMPRODUCT(--('Input| Projects'!$AD786="Yes"),'Calc| Overheads Allocation'!E$9,'Calc| Project Costs'!X786,'Input| Projects'!$Y786),IF('Input| Overheads'!$C$42="DNSP defined",SUMPRODUCT(--('Input| Projects'!$AD786="Yes"),'Calc| Overheads Allocation'!E$62,'Input| Projects'!$AG786),""))),"")</f>
        <v/>
      </c>
      <c r="AW786" s="186" t="str">
        <f>IFERROR(IF('Input| Overheads'!$C$42="Direct costs",SUMPRODUCT(--('Input| Projects'!$AD786="Yes"),'Calc| Overheads Allocation'!F$9,'Calc| Project Costs'!Y786),IF('Input| Overheads'!$C$42="Internal labour",SUMPRODUCT(--('Input| Projects'!$AD786="Yes"),'Calc| Overheads Allocation'!F$9,'Calc| Project Costs'!Y786,'Input| Projects'!$Y786),IF('Input| Overheads'!$C$42="DNSP defined",SUMPRODUCT(--('Input| Projects'!$AD786="Yes"),'Calc| Overheads Allocation'!F$62,'Input| Projects'!$AG786),""))),"")</f>
        <v/>
      </c>
      <c r="AX786" s="186" t="str">
        <f>IFERROR(IF('Input| Overheads'!$C$42="Direct costs",SUMPRODUCT(--('Input| Projects'!$AD786="Yes"),'Calc| Overheads Allocation'!G$9,'Calc| Project Costs'!Z786),IF('Input| Overheads'!$C$42="Internal labour",SUMPRODUCT(--('Input| Projects'!$AD786="Yes"),'Calc| Overheads Allocation'!G$9,'Calc| Project Costs'!Z786,'Input| Projects'!$Y786),IF('Input| Overheads'!$C$42="DNSP defined",SUMPRODUCT(--('Input| Projects'!$AD786="Yes"),'Calc| Overheads Allocation'!G$62,'Input| Projects'!$AG786),""))),"")</f>
        <v/>
      </c>
      <c r="AY786" s="186" t="str">
        <f>IFERROR(IF('Input| Overheads'!$C$42="Direct costs",SUMPRODUCT(--('Input| Projects'!$AD786="Yes"),'Calc| Overheads Allocation'!H$9,'Calc| Project Costs'!AA786),IF('Input| Overheads'!$C$42="Internal labour",SUMPRODUCT(--('Input| Projects'!$AD786="Yes"),'Calc| Overheads Allocation'!H$9,'Calc| Project Costs'!AA786,'Input| Projects'!$Y786),IF('Input| Overheads'!$C$42="DNSP defined",SUMPRODUCT(--('Input| Projects'!$AD786="Yes"),'Calc| Overheads Allocation'!H$62,'Input| Projects'!$AG786),""))),"")</f>
        <v/>
      </c>
      <c r="AZ786" s="186" t="str">
        <f>IFERROR(IF('Input| Overheads'!$C$42="Direct costs",SUMPRODUCT(--('Input| Projects'!$AD786="Yes"),'Calc| Overheads Allocation'!I$9,'Calc| Project Costs'!AB786),IF('Input| Overheads'!$C$42="Internal labour",SUMPRODUCT(--('Input| Projects'!$AD786="Yes"),'Calc| Overheads Allocation'!I$9,'Calc| Project Costs'!AB786,'Input| Projects'!$Y786),IF('Input| Overheads'!$C$42="DNSP defined",SUMPRODUCT(--('Input| Projects'!$AD786="Yes"),'Calc| Overheads Allocation'!I$62,'Input| Projects'!$AG786),""))),"")</f>
        <v/>
      </c>
      <c r="BA786" s="106"/>
      <c r="BB786" s="186">
        <f t="shared" si="390"/>
        <v>0</v>
      </c>
      <c r="BC786" s="186">
        <f t="shared" si="391"/>
        <v>0</v>
      </c>
      <c r="BD786" s="186">
        <f t="shared" si="392"/>
        <v>0</v>
      </c>
      <c r="BE786" s="186">
        <f t="shared" si="369"/>
        <v>0</v>
      </c>
      <c r="BF786" s="186">
        <f t="shared" si="370"/>
        <v>0</v>
      </c>
      <c r="BG786" s="186">
        <f t="shared" si="371"/>
        <v>0</v>
      </c>
      <c r="BH786" s="186">
        <f t="shared" si="372"/>
        <v>0</v>
      </c>
      <c r="BI786" s="97"/>
      <c r="BJ786" s="186" t="str">
        <f t="shared" si="373"/>
        <v/>
      </c>
      <c r="BK786" s="186" t="str">
        <f t="shared" si="374"/>
        <v/>
      </c>
      <c r="BL786" s="186" t="str">
        <f t="shared" si="375"/>
        <v/>
      </c>
      <c r="BM786" s="186" t="str">
        <f t="shared" si="376"/>
        <v/>
      </c>
      <c r="BN786" s="186" t="str">
        <f t="shared" si="377"/>
        <v/>
      </c>
      <c r="BO786" s="186" t="str">
        <f t="shared" si="378"/>
        <v/>
      </c>
      <c r="BP786" s="186" t="str">
        <f t="shared" si="379"/>
        <v/>
      </c>
      <c r="BQ786" s="97"/>
      <c r="BR786" s="186">
        <f t="shared" si="380"/>
        <v>0</v>
      </c>
      <c r="BS786" s="186">
        <f t="shared" si="381"/>
        <v>0</v>
      </c>
      <c r="BT786" s="222">
        <f t="shared" si="382"/>
        <v>0</v>
      </c>
      <c r="BU786" s="222">
        <f t="shared" si="383"/>
        <v>0</v>
      </c>
      <c r="BV786" s="222">
        <f t="shared" si="384"/>
        <v>0</v>
      </c>
      <c r="BW786" s="222">
        <f t="shared" si="385"/>
        <v>0</v>
      </c>
      <c r="BX786" s="222">
        <f t="shared" si="386"/>
        <v>0</v>
      </c>
      <c r="BY786" s="106"/>
      <c r="BZ786" s="197" t="str">
        <f>IF(SUMIF('Input| Projects'!$AS$8:$CP$8,"Dx",'Input| Projects'!$AS786:$CP786)=0,"",SUMIF('Input| Projects'!$AS$8:$CP$8,"Dx",'Input| Projects'!$AS786:$CP786))</f>
        <v/>
      </c>
      <c r="CA786" s="197" t="str">
        <f>IF(SUMIF('Input| Projects'!$AS$8:$CP$8,"Tx",'Input| Projects'!$AS786:$CP786)=0,"",SUMIF('Input| Projects'!$AS$8:$CP$8,"Tx",'Input| Projects'!$AS786:$CP786))</f>
        <v/>
      </c>
      <c r="CB786" s="150" t="str">
        <f t="shared" si="393"/>
        <v/>
      </c>
    </row>
    <row r="787" spans="2:80" x14ac:dyDescent="0.2">
      <c r="B787" s="201">
        <f>IFERROR('Input| Projects'!B787,"")</f>
        <v>778</v>
      </c>
      <c r="C787" s="42" t="str">
        <f>IFERROR(IF('Input| Projects'!C787="","",'Input| Projects'!C787),"")</f>
        <v/>
      </c>
      <c r="D787" s="42" t="str">
        <f>IFERROR(IF('Input| Projects'!D787="","",'Input| Projects'!D787),"")</f>
        <v/>
      </c>
      <c r="E787" s="104"/>
      <c r="F787" s="190">
        <f>IFERROR('Input| Projects'!I787*'Input| Escalations'!$K$19,"")</f>
        <v>0</v>
      </c>
      <c r="G787" s="190">
        <f>IFERROR('Input| Projects'!J787*'Input| Escalations'!$K$19,"")</f>
        <v>0</v>
      </c>
      <c r="H787" s="190">
        <f>IFERROR('Input| Projects'!K787*'Input| Escalations'!$K$19,"")</f>
        <v>0</v>
      </c>
      <c r="I787" s="190">
        <f>IFERROR('Input| Projects'!L787*'Input| Escalations'!$K$19,"")</f>
        <v>0</v>
      </c>
      <c r="J787" s="190">
        <f>IFERROR('Input| Projects'!M787*'Input| Escalations'!$K$19,"")</f>
        <v>0</v>
      </c>
      <c r="K787" s="190">
        <f>IFERROR('Input| Projects'!N787*'Input| Escalations'!$K$19,"")</f>
        <v>0</v>
      </c>
      <c r="L787" s="190">
        <f>IFERROR('Input| Projects'!O787*'Input| Escalations'!$K$19,"")</f>
        <v>0</v>
      </c>
      <c r="M787" s="150" t="str">
        <f>IF(ABS(SUM(F787:L787)-(SUM('Input| Projects'!I787:O787)*'Input| Escalations'!$K$19))&lt;0.0000001,"",1)</f>
        <v/>
      </c>
      <c r="N787" s="192">
        <f>'Input| Projects'!$Y787*INDEX('Input| Escalations'!$H$33:$N$33,MATCH('Calc| Project Costs'!N$9,'Input| Escalations'!$H$23:$N$23,0))+'Input| Projects'!$Z787*INDEX('Input| Escalations'!$H$34:$N$34,MATCH('Calc| Project Costs'!N$9,'Input| Escalations'!$H$23:$N$23,0))+'Input| Projects'!$AA787*INDEX('Input| Escalations'!$H$35:$N$35,MATCH('Calc| Project Costs'!N$9,'Input| Escalations'!$H$23:$N$23,0))+1</f>
        <v>1</v>
      </c>
      <c r="O787" s="192">
        <f>'Input| Projects'!$Y787*INDEX('Input| Escalations'!$H$33:$N$33,MATCH('Calc| Project Costs'!O$9,'Input| Escalations'!$H$23:$N$23,0))+'Input| Projects'!$Z787*INDEX('Input| Escalations'!$H$34:$N$34,MATCH('Calc| Project Costs'!O$9,'Input| Escalations'!$H$23:$N$23,0))+'Input| Projects'!$AA787*INDEX('Input| Escalations'!$H$35:$N$35,MATCH('Calc| Project Costs'!O$9,'Input| Escalations'!$H$23:$N$23,0))+1</f>
        <v>1</v>
      </c>
      <c r="P787" s="192">
        <f>'Input| Projects'!$Y787*INDEX('Input| Escalations'!$H$33:$N$33,MATCH('Calc| Project Costs'!P$9,'Input| Escalations'!$H$23:$N$23,0))+'Input| Projects'!$Z787*INDEX('Input| Escalations'!$H$34:$N$34,MATCH('Calc| Project Costs'!P$9,'Input| Escalations'!$H$23:$N$23,0))+'Input| Projects'!$AA787*INDEX('Input| Escalations'!$H$35:$N$35,MATCH('Calc| Project Costs'!P$9,'Input| Escalations'!$H$23:$N$23,0))+1</f>
        <v>1</v>
      </c>
      <c r="Q787" s="192">
        <f>'Input| Projects'!$Y787*INDEX('Input| Escalations'!$H$33:$N$33,MATCH('Calc| Project Costs'!Q$9,'Input| Escalations'!$H$23:$N$23,0))+'Input| Projects'!$Z787*INDEX('Input| Escalations'!$H$34:$N$34,MATCH('Calc| Project Costs'!Q$9,'Input| Escalations'!$H$23:$N$23,0))+'Input| Projects'!$AA787*INDEX('Input| Escalations'!$H$35:$N$35,MATCH('Calc| Project Costs'!Q$9,'Input| Escalations'!$H$23:$N$23,0))+1</f>
        <v>1</v>
      </c>
      <c r="R787" s="192">
        <f>'Input| Projects'!$Y787*INDEX('Input| Escalations'!$H$33:$N$33,MATCH('Calc| Project Costs'!R$9,'Input| Escalations'!$H$23:$N$23,0))+'Input| Projects'!$Z787*INDEX('Input| Escalations'!$H$34:$N$34,MATCH('Calc| Project Costs'!R$9,'Input| Escalations'!$H$23:$N$23,0))+'Input| Projects'!$AA787*INDEX('Input| Escalations'!$H$35:$N$35,MATCH('Calc| Project Costs'!R$9,'Input| Escalations'!$H$23:$N$23,0))+1</f>
        <v>1</v>
      </c>
      <c r="S787" s="192">
        <f>'Input| Projects'!$Y787*INDEX('Input| Escalations'!$H$33:$N$33,MATCH('Calc| Project Costs'!S$9,'Input| Escalations'!$H$23:$N$23,0))+'Input| Projects'!$Z787*INDEX('Input| Escalations'!$H$34:$N$34,MATCH('Calc| Project Costs'!S$9,'Input| Escalations'!$H$23:$N$23,0))+'Input| Projects'!$AA787*INDEX('Input| Escalations'!$H$35:$N$35,MATCH('Calc| Project Costs'!S$9,'Input| Escalations'!$H$23:$N$23,0))+1</f>
        <v>1</v>
      </c>
      <c r="T787" s="192">
        <f>'Input| Projects'!$Y787*INDEX('Input| Escalations'!$H$33:$N$33,MATCH('Calc| Project Costs'!T$9,'Input| Escalations'!$H$23:$N$23,0))+'Input| Projects'!$Z787*INDEX('Input| Escalations'!$H$34:$N$34,MATCH('Calc| Project Costs'!T$9,'Input| Escalations'!$H$23:$N$23,0))+'Input| Projects'!$AA787*INDEX('Input| Escalations'!$H$35:$N$35,MATCH('Calc| Project Costs'!T$9,'Input| Escalations'!$H$23:$N$23,0))+1</f>
        <v>1</v>
      </c>
      <c r="U787" s="106"/>
      <c r="V787" s="186">
        <f t="shared" si="387"/>
        <v>0</v>
      </c>
      <c r="W787" s="186">
        <f t="shared" si="388"/>
        <v>0</v>
      </c>
      <c r="X787" s="186">
        <f t="shared" si="389"/>
        <v>0</v>
      </c>
      <c r="Y787" s="186">
        <f t="shared" si="365"/>
        <v>0</v>
      </c>
      <c r="Z787" s="186">
        <f t="shared" si="366"/>
        <v>0</v>
      </c>
      <c r="AA787" s="186">
        <f t="shared" si="367"/>
        <v>0</v>
      </c>
      <c r="AB787" s="186">
        <f t="shared" si="368"/>
        <v>0</v>
      </c>
      <c r="AC787" s="106"/>
      <c r="AD787" s="186">
        <f>'Input| Projects'!Q787*N787*'Input| Escalations'!$K$19</f>
        <v>0</v>
      </c>
      <c r="AE787" s="186">
        <f>'Input| Projects'!R787*O787*'Input| Escalations'!$K$19</f>
        <v>0</v>
      </c>
      <c r="AF787" s="186">
        <f>'Input| Projects'!S787*P787*'Input| Escalations'!$K$19</f>
        <v>0</v>
      </c>
      <c r="AG787" s="186">
        <f>'Input| Projects'!T787*Q787*'Input| Escalations'!$K$19</f>
        <v>0</v>
      </c>
      <c r="AH787" s="186">
        <f>'Input| Projects'!U787*R787*'Input| Escalations'!$K$19</f>
        <v>0</v>
      </c>
      <c r="AI787" s="186">
        <f>'Input| Projects'!V787*S787*'Input| Escalations'!$K$19</f>
        <v>0</v>
      </c>
      <c r="AJ787" s="186">
        <f>'Input| Projects'!W787*T787*'Input| Escalations'!$K$19</f>
        <v>0</v>
      </c>
      <c r="AK787" s="106"/>
      <c r="AL787" s="186" t="str">
        <f>IFERROR(IF('Input| Overheads'!$C$42="Direct costs",SUMPRODUCT(--('Input| Projects'!$AC787="Yes"),'Calc| Overheads Allocation'!C$8,'Calc| Project Costs'!V787),IF('Input| Overheads'!$C$42="Internal labour",SUMPRODUCT(--('Input| Projects'!$AC787="Yes"),'Calc| Overheads Allocation'!C$8,'Calc| Project Costs'!V787,'Input| Projects'!$Y787),IF('Input| Overheads'!$C$42="DNSP defined",SUMPRODUCT(--('Input| Projects'!$AC787="Yes"),'Calc| Overheads Allocation'!C$61,'Input| Projects'!$AF787),""))),"")</f>
        <v/>
      </c>
      <c r="AM787" s="186" t="str">
        <f>IFERROR(IF('Input| Overheads'!$C$42="Direct costs",SUMPRODUCT(--('Input| Projects'!$AC787="Yes"),'Calc| Overheads Allocation'!D$8,'Calc| Project Costs'!W787),IF('Input| Overheads'!$C$42="Internal labour",SUMPRODUCT(--('Input| Projects'!$AC787="Yes"),'Calc| Overheads Allocation'!D$8,'Calc| Project Costs'!W787,'Input| Projects'!$Y787),IF('Input| Overheads'!$C$42="DNSP defined",SUMPRODUCT(--('Input| Projects'!$AC787="Yes"),'Calc| Overheads Allocation'!D$61,'Input| Projects'!$AF787),""))),"")</f>
        <v/>
      </c>
      <c r="AN787" s="186" t="str">
        <f>IFERROR(IF('Input| Overheads'!$C$42="Direct costs",SUMPRODUCT(--('Input| Projects'!$AC787="Yes"),'Calc| Overheads Allocation'!E$8,'Calc| Project Costs'!X787),IF('Input| Overheads'!$C$42="Internal labour",SUMPRODUCT(--('Input| Projects'!$AC787="Yes"),'Calc| Overheads Allocation'!E$8,'Calc| Project Costs'!X787,'Input| Projects'!$Y787),IF('Input| Overheads'!$C$42="DNSP defined",SUMPRODUCT(--('Input| Projects'!$AC787="Yes"),'Calc| Overheads Allocation'!E$61,'Input| Projects'!$AF787),""))),"")</f>
        <v/>
      </c>
      <c r="AO787" s="186" t="str">
        <f>IFERROR(IF('Input| Overheads'!$C$42="Direct costs",SUMPRODUCT(--('Input| Projects'!$AC787="Yes"),'Calc| Overheads Allocation'!F$8,'Calc| Project Costs'!Y787),IF('Input| Overheads'!$C$42="Internal labour",SUMPRODUCT(--('Input| Projects'!$AC787="Yes"),'Calc| Overheads Allocation'!F$8,'Calc| Project Costs'!Y787,'Input| Projects'!$Y787),IF('Input| Overheads'!$C$42="DNSP defined",SUMPRODUCT(--('Input| Projects'!$AC787="Yes"),'Calc| Overheads Allocation'!F$61,'Input| Projects'!$AF787),""))),"")</f>
        <v/>
      </c>
      <c r="AP787" s="186" t="str">
        <f>IFERROR(IF('Input| Overheads'!$C$42="Direct costs",SUMPRODUCT(--('Input| Projects'!$AC787="Yes"),'Calc| Overheads Allocation'!G$8,'Calc| Project Costs'!Z787),IF('Input| Overheads'!$C$42="Internal labour",SUMPRODUCT(--('Input| Projects'!$AC787="Yes"),'Calc| Overheads Allocation'!G$8,'Calc| Project Costs'!Z787,'Input| Projects'!$Y787),IF('Input| Overheads'!$C$42="DNSP defined",SUMPRODUCT(--('Input| Projects'!$AC787="Yes"),'Calc| Overheads Allocation'!G$61,'Input| Projects'!$AF787),""))),"")</f>
        <v/>
      </c>
      <c r="AQ787" s="186" t="str">
        <f>IFERROR(IF('Input| Overheads'!$C$42="Direct costs",SUMPRODUCT(--('Input| Projects'!$AC787="Yes"),'Calc| Overheads Allocation'!H$8,'Calc| Project Costs'!AA787),IF('Input| Overheads'!$C$42="Internal labour",SUMPRODUCT(--('Input| Projects'!$AC787="Yes"),'Calc| Overheads Allocation'!H$8,'Calc| Project Costs'!AA787,'Input| Projects'!$Y787),IF('Input| Overheads'!$C$42="DNSP defined",SUMPRODUCT(--('Input| Projects'!$AC787="Yes"),'Calc| Overheads Allocation'!H$61,'Input| Projects'!$AF787),""))),"")</f>
        <v/>
      </c>
      <c r="AR787" s="186" t="str">
        <f>IFERROR(IF('Input| Overheads'!$C$42="Direct costs",SUMPRODUCT(--('Input| Projects'!$AC787="Yes"),'Calc| Overheads Allocation'!I$8,'Calc| Project Costs'!AB787),IF('Input| Overheads'!$C$42="Internal labour",SUMPRODUCT(--('Input| Projects'!$AC787="Yes"),'Calc| Overheads Allocation'!I$8,'Calc| Project Costs'!AB787,'Input| Projects'!$Y787),IF('Input| Overheads'!$C$42="DNSP defined",SUMPRODUCT(--('Input| Projects'!$AC787="Yes"),'Calc| Overheads Allocation'!I$61,'Input| Projects'!$AF787),""))),"")</f>
        <v/>
      </c>
      <c r="AS787" s="106"/>
      <c r="AT787" s="186" t="str">
        <f>IFERROR(IF('Input| Overheads'!$C$42="Direct costs",SUMPRODUCT(--('Input| Projects'!$AD787="Yes"),'Calc| Overheads Allocation'!C$9,'Calc| Project Costs'!V787),IF('Input| Overheads'!$C$42="Internal labour",SUMPRODUCT(--('Input| Projects'!$AD787="Yes"),'Calc| Overheads Allocation'!C$9,'Calc| Project Costs'!V787,'Input| Projects'!$Y787),IF('Input| Overheads'!$C$42="DNSP defined",SUMPRODUCT(--('Input| Projects'!$AD787="Yes"),'Calc| Overheads Allocation'!C$62,'Input| Projects'!$AG787),""))),"")</f>
        <v/>
      </c>
      <c r="AU787" s="186" t="str">
        <f>IFERROR(IF('Input| Overheads'!$C$42="Direct costs",SUMPRODUCT(--('Input| Projects'!$AD787="Yes"),'Calc| Overheads Allocation'!D$9,'Calc| Project Costs'!W787),IF('Input| Overheads'!$C$42="Internal labour",SUMPRODUCT(--('Input| Projects'!$AD787="Yes"),'Calc| Overheads Allocation'!D$9,'Calc| Project Costs'!W787,'Input| Projects'!$Y787),IF('Input| Overheads'!$C$42="DNSP defined",SUMPRODUCT(--('Input| Projects'!$AD787="Yes"),'Calc| Overheads Allocation'!D$62,'Input| Projects'!$AG787),""))),"")</f>
        <v/>
      </c>
      <c r="AV787" s="186" t="str">
        <f>IFERROR(IF('Input| Overheads'!$C$42="Direct costs",SUMPRODUCT(--('Input| Projects'!$AD787="Yes"),'Calc| Overheads Allocation'!E$9,'Calc| Project Costs'!X787),IF('Input| Overheads'!$C$42="Internal labour",SUMPRODUCT(--('Input| Projects'!$AD787="Yes"),'Calc| Overheads Allocation'!E$9,'Calc| Project Costs'!X787,'Input| Projects'!$Y787),IF('Input| Overheads'!$C$42="DNSP defined",SUMPRODUCT(--('Input| Projects'!$AD787="Yes"),'Calc| Overheads Allocation'!E$62,'Input| Projects'!$AG787),""))),"")</f>
        <v/>
      </c>
      <c r="AW787" s="186" t="str">
        <f>IFERROR(IF('Input| Overheads'!$C$42="Direct costs",SUMPRODUCT(--('Input| Projects'!$AD787="Yes"),'Calc| Overheads Allocation'!F$9,'Calc| Project Costs'!Y787),IF('Input| Overheads'!$C$42="Internal labour",SUMPRODUCT(--('Input| Projects'!$AD787="Yes"),'Calc| Overheads Allocation'!F$9,'Calc| Project Costs'!Y787,'Input| Projects'!$Y787),IF('Input| Overheads'!$C$42="DNSP defined",SUMPRODUCT(--('Input| Projects'!$AD787="Yes"),'Calc| Overheads Allocation'!F$62,'Input| Projects'!$AG787),""))),"")</f>
        <v/>
      </c>
      <c r="AX787" s="186" t="str">
        <f>IFERROR(IF('Input| Overheads'!$C$42="Direct costs",SUMPRODUCT(--('Input| Projects'!$AD787="Yes"),'Calc| Overheads Allocation'!G$9,'Calc| Project Costs'!Z787),IF('Input| Overheads'!$C$42="Internal labour",SUMPRODUCT(--('Input| Projects'!$AD787="Yes"),'Calc| Overheads Allocation'!G$9,'Calc| Project Costs'!Z787,'Input| Projects'!$Y787),IF('Input| Overheads'!$C$42="DNSP defined",SUMPRODUCT(--('Input| Projects'!$AD787="Yes"),'Calc| Overheads Allocation'!G$62,'Input| Projects'!$AG787),""))),"")</f>
        <v/>
      </c>
      <c r="AY787" s="186" t="str">
        <f>IFERROR(IF('Input| Overheads'!$C$42="Direct costs",SUMPRODUCT(--('Input| Projects'!$AD787="Yes"),'Calc| Overheads Allocation'!H$9,'Calc| Project Costs'!AA787),IF('Input| Overheads'!$C$42="Internal labour",SUMPRODUCT(--('Input| Projects'!$AD787="Yes"),'Calc| Overheads Allocation'!H$9,'Calc| Project Costs'!AA787,'Input| Projects'!$Y787),IF('Input| Overheads'!$C$42="DNSP defined",SUMPRODUCT(--('Input| Projects'!$AD787="Yes"),'Calc| Overheads Allocation'!H$62,'Input| Projects'!$AG787),""))),"")</f>
        <v/>
      </c>
      <c r="AZ787" s="186" t="str">
        <f>IFERROR(IF('Input| Overheads'!$C$42="Direct costs",SUMPRODUCT(--('Input| Projects'!$AD787="Yes"),'Calc| Overheads Allocation'!I$9,'Calc| Project Costs'!AB787),IF('Input| Overheads'!$C$42="Internal labour",SUMPRODUCT(--('Input| Projects'!$AD787="Yes"),'Calc| Overheads Allocation'!I$9,'Calc| Project Costs'!AB787,'Input| Projects'!$Y787),IF('Input| Overheads'!$C$42="DNSP defined",SUMPRODUCT(--('Input| Projects'!$AD787="Yes"),'Calc| Overheads Allocation'!I$62,'Input| Projects'!$AG787),""))),"")</f>
        <v/>
      </c>
      <c r="BA787" s="106"/>
      <c r="BB787" s="186">
        <f t="shared" si="390"/>
        <v>0</v>
      </c>
      <c r="BC787" s="186">
        <f t="shared" si="391"/>
        <v>0</v>
      </c>
      <c r="BD787" s="186">
        <f t="shared" si="392"/>
        <v>0</v>
      </c>
      <c r="BE787" s="186">
        <f t="shared" si="369"/>
        <v>0</v>
      </c>
      <c r="BF787" s="186">
        <f t="shared" si="370"/>
        <v>0</v>
      </c>
      <c r="BG787" s="186">
        <f t="shared" si="371"/>
        <v>0</v>
      </c>
      <c r="BH787" s="186">
        <f t="shared" si="372"/>
        <v>0</v>
      </c>
      <c r="BI787" s="97"/>
      <c r="BJ787" s="186" t="str">
        <f t="shared" si="373"/>
        <v/>
      </c>
      <c r="BK787" s="186" t="str">
        <f t="shared" si="374"/>
        <v/>
      </c>
      <c r="BL787" s="186" t="str">
        <f t="shared" si="375"/>
        <v/>
      </c>
      <c r="BM787" s="186" t="str">
        <f t="shared" si="376"/>
        <v/>
      </c>
      <c r="BN787" s="186" t="str">
        <f t="shared" si="377"/>
        <v/>
      </c>
      <c r="BO787" s="186" t="str">
        <f t="shared" si="378"/>
        <v/>
      </c>
      <c r="BP787" s="186" t="str">
        <f t="shared" si="379"/>
        <v/>
      </c>
      <c r="BQ787" s="97"/>
      <c r="BR787" s="186">
        <f t="shared" si="380"/>
        <v>0</v>
      </c>
      <c r="BS787" s="186">
        <f t="shared" si="381"/>
        <v>0</v>
      </c>
      <c r="BT787" s="222">
        <f t="shared" si="382"/>
        <v>0</v>
      </c>
      <c r="BU787" s="222">
        <f t="shared" si="383"/>
        <v>0</v>
      </c>
      <c r="BV787" s="222">
        <f t="shared" si="384"/>
        <v>0</v>
      </c>
      <c r="BW787" s="222">
        <f t="shared" si="385"/>
        <v>0</v>
      </c>
      <c r="BX787" s="222">
        <f t="shared" si="386"/>
        <v>0</v>
      </c>
      <c r="BY787" s="106"/>
      <c r="BZ787" s="197" t="str">
        <f>IF(SUMIF('Input| Projects'!$AS$8:$CP$8,"Dx",'Input| Projects'!$AS787:$CP787)=0,"",SUMIF('Input| Projects'!$AS$8:$CP$8,"Dx",'Input| Projects'!$AS787:$CP787))</f>
        <v/>
      </c>
      <c r="CA787" s="197" t="str">
        <f>IF(SUMIF('Input| Projects'!$AS$8:$CP$8,"Tx",'Input| Projects'!$AS787:$CP787)=0,"",SUMIF('Input| Projects'!$AS$8:$CP$8,"Tx",'Input| Projects'!$AS787:$CP787))</f>
        <v/>
      </c>
      <c r="CB787" s="150" t="str">
        <f t="shared" si="393"/>
        <v/>
      </c>
    </row>
    <row r="788" spans="2:80" x14ac:dyDescent="0.2">
      <c r="B788" s="201">
        <f>IFERROR('Input| Projects'!B788,"")</f>
        <v>779</v>
      </c>
      <c r="C788" s="42" t="str">
        <f>IFERROR(IF('Input| Projects'!C788="","",'Input| Projects'!C788),"")</f>
        <v/>
      </c>
      <c r="D788" s="42" t="str">
        <f>IFERROR(IF('Input| Projects'!D788="","",'Input| Projects'!D788),"")</f>
        <v/>
      </c>
      <c r="E788" s="104"/>
      <c r="F788" s="190">
        <f>IFERROR('Input| Projects'!I788*'Input| Escalations'!$K$19,"")</f>
        <v>0</v>
      </c>
      <c r="G788" s="190">
        <f>IFERROR('Input| Projects'!J788*'Input| Escalations'!$K$19,"")</f>
        <v>0</v>
      </c>
      <c r="H788" s="190">
        <f>IFERROR('Input| Projects'!K788*'Input| Escalations'!$K$19,"")</f>
        <v>0</v>
      </c>
      <c r="I788" s="190">
        <f>IFERROR('Input| Projects'!L788*'Input| Escalations'!$K$19,"")</f>
        <v>0</v>
      </c>
      <c r="J788" s="190">
        <f>IFERROR('Input| Projects'!M788*'Input| Escalations'!$K$19,"")</f>
        <v>0</v>
      </c>
      <c r="K788" s="190">
        <f>IFERROR('Input| Projects'!N788*'Input| Escalations'!$K$19,"")</f>
        <v>0</v>
      </c>
      <c r="L788" s="190">
        <f>IFERROR('Input| Projects'!O788*'Input| Escalations'!$K$19,"")</f>
        <v>0</v>
      </c>
      <c r="M788" s="150" t="str">
        <f>IF(ABS(SUM(F788:L788)-(SUM('Input| Projects'!I788:O788)*'Input| Escalations'!$K$19))&lt;0.0000001,"",1)</f>
        <v/>
      </c>
      <c r="N788" s="192">
        <f>'Input| Projects'!$Y788*INDEX('Input| Escalations'!$H$33:$N$33,MATCH('Calc| Project Costs'!N$9,'Input| Escalations'!$H$23:$N$23,0))+'Input| Projects'!$Z788*INDEX('Input| Escalations'!$H$34:$N$34,MATCH('Calc| Project Costs'!N$9,'Input| Escalations'!$H$23:$N$23,0))+'Input| Projects'!$AA788*INDEX('Input| Escalations'!$H$35:$N$35,MATCH('Calc| Project Costs'!N$9,'Input| Escalations'!$H$23:$N$23,0))+1</f>
        <v>1</v>
      </c>
      <c r="O788" s="192">
        <f>'Input| Projects'!$Y788*INDEX('Input| Escalations'!$H$33:$N$33,MATCH('Calc| Project Costs'!O$9,'Input| Escalations'!$H$23:$N$23,0))+'Input| Projects'!$Z788*INDEX('Input| Escalations'!$H$34:$N$34,MATCH('Calc| Project Costs'!O$9,'Input| Escalations'!$H$23:$N$23,0))+'Input| Projects'!$AA788*INDEX('Input| Escalations'!$H$35:$N$35,MATCH('Calc| Project Costs'!O$9,'Input| Escalations'!$H$23:$N$23,0))+1</f>
        <v>1</v>
      </c>
      <c r="P788" s="192">
        <f>'Input| Projects'!$Y788*INDEX('Input| Escalations'!$H$33:$N$33,MATCH('Calc| Project Costs'!P$9,'Input| Escalations'!$H$23:$N$23,0))+'Input| Projects'!$Z788*INDEX('Input| Escalations'!$H$34:$N$34,MATCH('Calc| Project Costs'!P$9,'Input| Escalations'!$H$23:$N$23,0))+'Input| Projects'!$AA788*INDEX('Input| Escalations'!$H$35:$N$35,MATCH('Calc| Project Costs'!P$9,'Input| Escalations'!$H$23:$N$23,0))+1</f>
        <v>1</v>
      </c>
      <c r="Q788" s="192">
        <f>'Input| Projects'!$Y788*INDEX('Input| Escalations'!$H$33:$N$33,MATCH('Calc| Project Costs'!Q$9,'Input| Escalations'!$H$23:$N$23,0))+'Input| Projects'!$Z788*INDEX('Input| Escalations'!$H$34:$N$34,MATCH('Calc| Project Costs'!Q$9,'Input| Escalations'!$H$23:$N$23,0))+'Input| Projects'!$AA788*INDEX('Input| Escalations'!$H$35:$N$35,MATCH('Calc| Project Costs'!Q$9,'Input| Escalations'!$H$23:$N$23,0))+1</f>
        <v>1</v>
      </c>
      <c r="R788" s="192">
        <f>'Input| Projects'!$Y788*INDEX('Input| Escalations'!$H$33:$N$33,MATCH('Calc| Project Costs'!R$9,'Input| Escalations'!$H$23:$N$23,0))+'Input| Projects'!$Z788*INDEX('Input| Escalations'!$H$34:$N$34,MATCH('Calc| Project Costs'!R$9,'Input| Escalations'!$H$23:$N$23,0))+'Input| Projects'!$AA788*INDEX('Input| Escalations'!$H$35:$N$35,MATCH('Calc| Project Costs'!R$9,'Input| Escalations'!$H$23:$N$23,0))+1</f>
        <v>1</v>
      </c>
      <c r="S788" s="192">
        <f>'Input| Projects'!$Y788*INDEX('Input| Escalations'!$H$33:$N$33,MATCH('Calc| Project Costs'!S$9,'Input| Escalations'!$H$23:$N$23,0))+'Input| Projects'!$Z788*INDEX('Input| Escalations'!$H$34:$N$34,MATCH('Calc| Project Costs'!S$9,'Input| Escalations'!$H$23:$N$23,0))+'Input| Projects'!$AA788*INDEX('Input| Escalations'!$H$35:$N$35,MATCH('Calc| Project Costs'!S$9,'Input| Escalations'!$H$23:$N$23,0))+1</f>
        <v>1</v>
      </c>
      <c r="T788" s="192">
        <f>'Input| Projects'!$Y788*INDEX('Input| Escalations'!$H$33:$N$33,MATCH('Calc| Project Costs'!T$9,'Input| Escalations'!$H$23:$N$23,0))+'Input| Projects'!$Z788*INDEX('Input| Escalations'!$H$34:$N$34,MATCH('Calc| Project Costs'!T$9,'Input| Escalations'!$H$23:$N$23,0))+'Input| Projects'!$AA788*INDEX('Input| Escalations'!$H$35:$N$35,MATCH('Calc| Project Costs'!T$9,'Input| Escalations'!$H$23:$N$23,0))+1</f>
        <v>1</v>
      </c>
      <c r="U788" s="106"/>
      <c r="V788" s="186">
        <f t="shared" si="387"/>
        <v>0</v>
      </c>
      <c r="W788" s="186">
        <f t="shared" si="388"/>
        <v>0</v>
      </c>
      <c r="X788" s="186">
        <f t="shared" si="389"/>
        <v>0</v>
      </c>
      <c r="Y788" s="186">
        <f t="shared" si="365"/>
        <v>0</v>
      </c>
      <c r="Z788" s="186">
        <f t="shared" si="366"/>
        <v>0</v>
      </c>
      <c r="AA788" s="186">
        <f t="shared" si="367"/>
        <v>0</v>
      </c>
      <c r="AB788" s="186">
        <f t="shared" si="368"/>
        <v>0</v>
      </c>
      <c r="AC788" s="106"/>
      <c r="AD788" s="186">
        <f>'Input| Projects'!Q788*N788*'Input| Escalations'!$K$19</f>
        <v>0</v>
      </c>
      <c r="AE788" s="186">
        <f>'Input| Projects'!R788*O788*'Input| Escalations'!$K$19</f>
        <v>0</v>
      </c>
      <c r="AF788" s="186">
        <f>'Input| Projects'!S788*P788*'Input| Escalations'!$K$19</f>
        <v>0</v>
      </c>
      <c r="AG788" s="186">
        <f>'Input| Projects'!T788*Q788*'Input| Escalations'!$K$19</f>
        <v>0</v>
      </c>
      <c r="AH788" s="186">
        <f>'Input| Projects'!U788*R788*'Input| Escalations'!$K$19</f>
        <v>0</v>
      </c>
      <c r="AI788" s="186">
        <f>'Input| Projects'!V788*S788*'Input| Escalations'!$K$19</f>
        <v>0</v>
      </c>
      <c r="AJ788" s="186">
        <f>'Input| Projects'!W788*T788*'Input| Escalations'!$K$19</f>
        <v>0</v>
      </c>
      <c r="AK788" s="106"/>
      <c r="AL788" s="186" t="str">
        <f>IFERROR(IF('Input| Overheads'!$C$42="Direct costs",SUMPRODUCT(--('Input| Projects'!$AC788="Yes"),'Calc| Overheads Allocation'!C$8,'Calc| Project Costs'!V788),IF('Input| Overheads'!$C$42="Internal labour",SUMPRODUCT(--('Input| Projects'!$AC788="Yes"),'Calc| Overheads Allocation'!C$8,'Calc| Project Costs'!V788,'Input| Projects'!$Y788),IF('Input| Overheads'!$C$42="DNSP defined",SUMPRODUCT(--('Input| Projects'!$AC788="Yes"),'Calc| Overheads Allocation'!C$61,'Input| Projects'!$AF788),""))),"")</f>
        <v/>
      </c>
      <c r="AM788" s="186" t="str">
        <f>IFERROR(IF('Input| Overheads'!$C$42="Direct costs",SUMPRODUCT(--('Input| Projects'!$AC788="Yes"),'Calc| Overheads Allocation'!D$8,'Calc| Project Costs'!W788),IF('Input| Overheads'!$C$42="Internal labour",SUMPRODUCT(--('Input| Projects'!$AC788="Yes"),'Calc| Overheads Allocation'!D$8,'Calc| Project Costs'!W788,'Input| Projects'!$Y788),IF('Input| Overheads'!$C$42="DNSP defined",SUMPRODUCT(--('Input| Projects'!$AC788="Yes"),'Calc| Overheads Allocation'!D$61,'Input| Projects'!$AF788),""))),"")</f>
        <v/>
      </c>
      <c r="AN788" s="186" t="str">
        <f>IFERROR(IF('Input| Overheads'!$C$42="Direct costs",SUMPRODUCT(--('Input| Projects'!$AC788="Yes"),'Calc| Overheads Allocation'!E$8,'Calc| Project Costs'!X788),IF('Input| Overheads'!$C$42="Internal labour",SUMPRODUCT(--('Input| Projects'!$AC788="Yes"),'Calc| Overheads Allocation'!E$8,'Calc| Project Costs'!X788,'Input| Projects'!$Y788),IF('Input| Overheads'!$C$42="DNSP defined",SUMPRODUCT(--('Input| Projects'!$AC788="Yes"),'Calc| Overheads Allocation'!E$61,'Input| Projects'!$AF788),""))),"")</f>
        <v/>
      </c>
      <c r="AO788" s="186" t="str">
        <f>IFERROR(IF('Input| Overheads'!$C$42="Direct costs",SUMPRODUCT(--('Input| Projects'!$AC788="Yes"),'Calc| Overheads Allocation'!F$8,'Calc| Project Costs'!Y788),IF('Input| Overheads'!$C$42="Internal labour",SUMPRODUCT(--('Input| Projects'!$AC788="Yes"),'Calc| Overheads Allocation'!F$8,'Calc| Project Costs'!Y788,'Input| Projects'!$Y788),IF('Input| Overheads'!$C$42="DNSP defined",SUMPRODUCT(--('Input| Projects'!$AC788="Yes"),'Calc| Overheads Allocation'!F$61,'Input| Projects'!$AF788),""))),"")</f>
        <v/>
      </c>
      <c r="AP788" s="186" t="str">
        <f>IFERROR(IF('Input| Overheads'!$C$42="Direct costs",SUMPRODUCT(--('Input| Projects'!$AC788="Yes"),'Calc| Overheads Allocation'!G$8,'Calc| Project Costs'!Z788),IF('Input| Overheads'!$C$42="Internal labour",SUMPRODUCT(--('Input| Projects'!$AC788="Yes"),'Calc| Overheads Allocation'!G$8,'Calc| Project Costs'!Z788,'Input| Projects'!$Y788),IF('Input| Overheads'!$C$42="DNSP defined",SUMPRODUCT(--('Input| Projects'!$AC788="Yes"),'Calc| Overheads Allocation'!G$61,'Input| Projects'!$AF788),""))),"")</f>
        <v/>
      </c>
      <c r="AQ788" s="186" t="str">
        <f>IFERROR(IF('Input| Overheads'!$C$42="Direct costs",SUMPRODUCT(--('Input| Projects'!$AC788="Yes"),'Calc| Overheads Allocation'!H$8,'Calc| Project Costs'!AA788),IF('Input| Overheads'!$C$42="Internal labour",SUMPRODUCT(--('Input| Projects'!$AC788="Yes"),'Calc| Overheads Allocation'!H$8,'Calc| Project Costs'!AA788,'Input| Projects'!$Y788),IF('Input| Overheads'!$C$42="DNSP defined",SUMPRODUCT(--('Input| Projects'!$AC788="Yes"),'Calc| Overheads Allocation'!H$61,'Input| Projects'!$AF788),""))),"")</f>
        <v/>
      </c>
      <c r="AR788" s="186" t="str">
        <f>IFERROR(IF('Input| Overheads'!$C$42="Direct costs",SUMPRODUCT(--('Input| Projects'!$AC788="Yes"),'Calc| Overheads Allocation'!I$8,'Calc| Project Costs'!AB788),IF('Input| Overheads'!$C$42="Internal labour",SUMPRODUCT(--('Input| Projects'!$AC788="Yes"),'Calc| Overheads Allocation'!I$8,'Calc| Project Costs'!AB788,'Input| Projects'!$Y788),IF('Input| Overheads'!$C$42="DNSP defined",SUMPRODUCT(--('Input| Projects'!$AC788="Yes"),'Calc| Overheads Allocation'!I$61,'Input| Projects'!$AF788),""))),"")</f>
        <v/>
      </c>
      <c r="AS788" s="106"/>
      <c r="AT788" s="186" t="str">
        <f>IFERROR(IF('Input| Overheads'!$C$42="Direct costs",SUMPRODUCT(--('Input| Projects'!$AD788="Yes"),'Calc| Overheads Allocation'!C$9,'Calc| Project Costs'!V788),IF('Input| Overheads'!$C$42="Internal labour",SUMPRODUCT(--('Input| Projects'!$AD788="Yes"),'Calc| Overheads Allocation'!C$9,'Calc| Project Costs'!V788,'Input| Projects'!$Y788),IF('Input| Overheads'!$C$42="DNSP defined",SUMPRODUCT(--('Input| Projects'!$AD788="Yes"),'Calc| Overheads Allocation'!C$62,'Input| Projects'!$AG788),""))),"")</f>
        <v/>
      </c>
      <c r="AU788" s="186" t="str">
        <f>IFERROR(IF('Input| Overheads'!$C$42="Direct costs",SUMPRODUCT(--('Input| Projects'!$AD788="Yes"),'Calc| Overheads Allocation'!D$9,'Calc| Project Costs'!W788),IF('Input| Overheads'!$C$42="Internal labour",SUMPRODUCT(--('Input| Projects'!$AD788="Yes"),'Calc| Overheads Allocation'!D$9,'Calc| Project Costs'!W788,'Input| Projects'!$Y788),IF('Input| Overheads'!$C$42="DNSP defined",SUMPRODUCT(--('Input| Projects'!$AD788="Yes"),'Calc| Overheads Allocation'!D$62,'Input| Projects'!$AG788),""))),"")</f>
        <v/>
      </c>
      <c r="AV788" s="186" t="str">
        <f>IFERROR(IF('Input| Overheads'!$C$42="Direct costs",SUMPRODUCT(--('Input| Projects'!$AD788="Yes"),'Calc| Overheads Allocation'!E$9,'Calc| Project Costs'!X788),IF('Input| Overheads'!$C$42="Internal labour",SUMPRODUCT(--('Input| Projects'!$AD788="Yes"),'Calc| Overheads Allocation'!E$9,'Calc| Project Costs'!X788,'Input| Projects'!$Y788),IF('Input| Overheads'!$C$42="DNSP defined",SUMPRODUCT(--('Input| Projects'!$AD788="Yes"),'Calc| Overheads Allocation'!E$62,'Input| Projects'!$AG788),""))),"")</f>
        <v/>
      </c>
      <c r="AW788" s="186" t="str">
        <f>IFERROR(IF('Input| Overheads'!$C$42="Direct costs",SUMPRODUCT(--('Input| Projects'!$AD788="Yes"),'Calc| Overheads Allocation'!F$9,'Calc| Project Costs'!Y788),IF('Input| Overheads'!$C$42="Internal labour",SUMPRODUCT(--('Input| Projects'!$AD788="Yes"),'Calc| Overheads Allocation'!F$9,'Calc| Project Costs'!Y788,'Input| Projects'!$Y788),IF('Input| Overheads'!$C$42="DNSP defined",SUMPRODUCT(--('Input| Projects'!$AD788="Yes"),'Calc| Overheads Allocation'!F$62,'Input| Projects'!$AG788),""))),"")</f>
        <v/>
      </c>
      <c r="AX788" s="186" t="str">
        <f>IFERROR(IF('Input| Overheads'!$C$42="Direct costs",SUMPRODUCT(--('Input| Projects'!$AD788="Yes"),'Calc| Overheads Allocation'!G$9,'Calc| Project Costs'!Z788),IF('Input| Overheads'!$C$42="Internal labour",SUMPRODUCT(--('Input| Projects'!$AD788="Yes"),'Calc| Overheads Allocation'!G$9,'Calc| Project Costs'!Z788,'Input| Projects'!$Y788),IF('Input| Overheads'!$C$42="DNSP defined",SUMPRODUCT(--('Input| Projects'!$AD788="Yes"),'Calc| Overheads Allocation'!G$62,'Input| Projects'!$AG788),""))),"")</f>
        <v/>
      </c>
      <c r="AY788" s="186" t="str">
        <f>IFERROR(IF('Input| Overheads'!$C$42="Direct costs",SUMPRODUCT(--('Input| Projects'!$AD788="Yes"),'Calc| Overheads Allocation'!H$9,'Calc| Project Costs'!AA788),IF('Input| Overheads'!$C$42="Internal labour",SUMPRODUCT(--('Input| Projects'!$AD788="Yes"),'Calc| Overheads Allocation'!H$9,'Calc| Project Costs'!AA788,'Input| Projects'!$Y788),IF('Input| Overheads'!$C$42="DNSP defined",SUMPRODUCT(--('Input| Projects'!$AD788="Yes"),'Calc| Overheads Allocation'!H$62,'Input| Projects'!$AG788),""))),"")</f>
        <v/>
      </c>
      <c r="AZ788" s="186" t="str">
        <f>IFERROR(IF('Input| Overheads'!$C$42="Direct costs",SUMPRODUCT(--('Input| Projects'!$AD788="Yes"),'Calc| Overheads Allocation'!I$9,'Calc| Project Costs'!AB788),IF('Input| Overheads'!$C$42="Internal labour",SUMPRODUCT(--('Input| Projects'!$AD788="Yes"),'Calc| Overheads Allocation'!I$9,'Calc| Project Costs'!AB788,'Input| Projects'!$Y788),IF('Input| Overheads'!$C$42="DNSP defined",SUMPRODUCT(--('Input| Projects'!$AD788="Yes"),'Calc| Overheads Allocation'!I$62,'Input| Projects'!$AG788),""))),"")</f>
        <v/>
      </c>
      <c r="BA788" s="106"/>
      <c r="BB788" s="186">
        <f t="shared" si="390"/>
        <v>0</v>
      </c>
      <c r="BC788" s="186">
        <f t="shared" si="391"/>
        <v>0</v>
      </c>
      <c r="BD788" s="186">
        <f t="shared" si="392"/>
        <v>0</v>
      </c>
      <c r="BE788" s="186">
        <f t="shared" si="369"/>
        <v>0</v>
      </c>
      <c r="BF788" s="186">
        <f t="shared" si="370"/>
        <v>0</v>
      </c>
      <c r="BG788" s="186">
        <f t="shared" si="371"/>
        <v>0</v>
      </c>
      <c r="BH788" s="186">
        <f t="shared" si="372"/>
        <v>0</v>
      </c>
      <c r="BI788" s="97"/>
      <c r="BJ788" s="186" t="str">
        <f t="shared" si="373"/>
        <v/>
      </c>
      <c r="BK788" s="186" t="str">
        <f t="shared" si="374"/>
        <v/>
      </c>
      <c r="BL788" s="186" t="str">
        <f t="shared" si="375"/>
        <v/>
      </c>
      <c r="BM788" s="186" t="str">
        <f t="shared" si="376"/>
        <v/>
      </c>
      <c r="BN788" s="186" t="str">
        <f t="shared" si="377"/>
        <v/>
      </c>
      <c r="BO788" s="186" t="str">
        <f t="shared" si="378"/>
        <v/>
      </c>
      <c r="BP788" s="186" t="str">
        <f t="shared" si="379"/>
        <v/>
      </c>
      <c r="BQ788" s="97"/>
      <c r="BR788" s="186">
        <f t="shared" si="380"/>
        <v>0</v>
      </c>
      <c r="BS788" s="186">
        <f t="shared" si="381"/>
        <v>0</v>
      </c>
      <c r="BT788" s="222">
        <f t="shared" si="382"/>
        <v>0</v>
      </c>
      <c r="BU788" s="222">
        <f t="shared" si="383"/>
        <v>0</v>
      </c>
      <c r="BV788" s="222">
        <f t="shared" si="384"/>
        <v>0</v>
      </c>
      <c r="BW788" s="222">
        <f t="shared" si="385"/>
        <v>0</v>
      </c>
      <c r="BX788" s="222">
        <f t="shared" si="386"/>
        <v>0</v>
      </c>
      <c r="BY788" s="106"/>
      <c r="BZ788" s="197" t="str">
        <f>IF(SUMIF('Input| Projects'!$AS$8:$CP$8,"Dx",'Input| Projects'!$AS788:$CP788)=0,"",SUMIF('Input| Projects'!$AS$8:$CP$8,"Dx",'Input| Projects'!$AS788:$CP788))</f>
        <v/>
      </c>
      <c r="CA788" s="197" t="str">
        <f>IF(SUMIF('Input| Projects'!$AS$8:$CP$8,"Tx",'Input| Projects'!$AS788:$CP788)=0,"",SUMIF('Input| Projects'!$AS$8:$CP$8,"Tx",'Input| Projects'!$AS788:$CP788))</f>
        <v/>
      </c>
      <c r="CB788" s="150" t="str">
        <f t="shared" si="393"/>
        <v/>
      </c>
    </row>
    <row r="789" spans="2:80" x14ac:dyDescent="0.2">
      <c r="B789" s="201">
        <f>IFERROR('Input| Projects'!B789,"")</f>
        <v>780</v>
      </c>
      <c r="C789" s="42" t="str">
        <f>IFERROR(IF('Input| Projects'!C789="","",'Input| Projects'!C789),"")</f>
        <v/>
      </c>
      <c r="D789" s="42" t="str">
        <f>IFERROR(IF('Input| Projects'!D789="","",'Input| Projects'!D789),"")</f>
        <v/>
      </c>
      <c r="E789" s="104"/>
      <c r="F789" s="190">
        <f>IFERROR('Input| Projects'!I789*'Input| Escalations'!$K$19,"")</f>
        <v>0</v>
      </c>
      <c r="G789" s="190">
        <f>IFERROR('Input| Projects'!J789*'Input| Escalations'!$K$19,"")</f>
        <v>0</v>
      </c>
      <c r="H789" s="190">
        <f>IFERROR('Input| Projects'!K789*'Input| Escalations'!$K$19,"")</f>
        <v>0</v>
      </c>
      <c r="I789" s="190">
        <f>IFERROR('Input| Projects'!L789*'Input| Escalations'!$K$19,"")</f>
        <v>0</v>
      </c>
      <c r="J789" s="190">
        <f>IFERROR('Input| Projects'!M789*'Input| Escalations'!$K$19,"")</f>
        <v>0</v>
      </c>
      <c r="K789" s="190">
        <f>IFERROR('Input| Projects'!N789*'Input| Escalations'!$K$19,"")</f>
        <v>0</v>
      </c>
      <c r="L789" s="190">
        <f>IFERROR('Input| Projects'!O789*'Input| Escalations'!$K$19,"")</f>
        <v>0</v>
      </c>
      <c r="M789" s="150" t="str">
        <f>IF(ABS(SUM(F789:L789)-(SUM('Input| Projects'!I789:O789)*'Input| Escalations'!$K$19))&lt;0.0000001,"",1)</f>
        <v/>
      </c>
      <c r="N789" s="192">
        <f>'Input| Projects'!$Y789*INDEX('Input| Escalations'!$H$33:$N$33,MATCH('Calc| Project Costs'!N$9,'Input| Escalations'!$H$23:$N$23,0))+'Input| Projects'!$Z789*INDEX('Input| Escalations'!$H$34:$N$34,MATCH('Calc| Project Costs'!N$9,'Input| Escalations'!$H$23:$N$23,0))+'Input| Projects'!$AA789*INDEX('Input| Escalations'!$H$35:$N$35,MATCH('Calc| Project Costs'!N$9,'Input| Escalations'!$H$23:$N$23,0))+1</f>
        <v>1</v>
      </c>
      <c r="O789" s="192">
        <f>'Input| Projects'!$Y789*INDEX('Input| Escalations'!$H$33:$N$33,MATCH('Calc| Project Costs'!O$9,'Input| Escalations'!$H$23:$N$23,0))+'Input| Projects'!$Z789*INDEX('Input| Escalations'!$H$34:$N$34,MATCH('Calc| Project Costs'!O$9,'Input| Escalations'!$H$23:$N$23,0))+'Input| Projects'!$AA789*INDEX('Input| Escalations'!$H$35:$N$35,MATCH('Calc| Project Costs'!O$9,'Input| Escalations'!$H$23:$N$23,0))+1</f>
        <v>1</v>
      </c>
      <c r="P789" s="192">
        <f>'Input| Projects'!$Y789*INDEX('Input| Escalations'!$H$33:$N$33,MATCH('Calc| Project Costs'!P$9,'Input| Escalations'!$H$23:$N$23,0))+'Input| Projects'!$Z789*INDEX('Input| Escalations'!$H$34:$N$34,MATCH('Calc| Project Costs'!P$9,'Input| Escalations'!$H$23:$N$23,0))+'Input| Projects'!$AA789*INDEX('Input| Escalations'!$H$35:$N$35,MATCH('Calc| Project Costs'!P$9,'Input| Escalations'!$H$23:$N$23,0))+1</f>
        <v>1</v>
      </c>
      <c r="Q789" s="192">
        <f>'Input| Projects'!$Y789*INDEX('Input| Escalations'!$H$33:$N$33,MATCH('Calc| Project Costs'!Q$9,'Input| Escalations'!$H$23:$N$23,0))+'Input| Projects'!$Z789*INDEX('Input| Escalations'!$H$34:$N$34,MATCH('Calc| Project Costs'!Q$9,'Input| Escalations'!$H$23:$N$23,0))+'Input| Projects'!$AA789*INDEX('Input| Escalations'!$H$35:$N$35,MATCH('Calc| Project Costs'!Q$9,'Input| Escalations'!$H$23:$N$23,0))+1</f>
        <v>1</v>
      </c>
      <c r="R789" s="192">
        <f>'Input| Projects'!$Y789*INDEX('Input| Escalations'!$H$33:$N$33,MATCH('Calc| Project Costs'!R$9,'Input| Escalations'!$H$23:$N$23,0))+'Input| Projects'!$Z789*INDEX('Input| Escalations'!$H$34:$N$34,MATCH('Calc| Project Costs'!R$9,'Input| Escalations'!$H$23:$N$23,0))+'Input| Projects'!$AA789*INDEX('Input| Escalations'!$H$35:$N$35,MATCH('Calc| Project Costs'!R$9,'Input| Escalations'!$H$23:$N$23,0))+1</f>
        <v>1</v>
      </c>
      <c r="S789" s="192">
        <f>'Input| Projects'!$Y789*INDEX('Input| Escalations'!$H$33:$N$33,MATCH('Calc| Project Costs'!S$9,'Input| Escalations'!$H$23:$N$23,0))+'Input| Projects'!$Z789*INDEX('Input| Escalations'!$H$34:$N$34,MATCH('Calc| Project Costs'!S$9,'Input| Escalations'!$H$23:$N$23,0))+'Input| Projects'!$AA789*INDEX('Input| Escalations'!$H$35:$N$35,MATCH('Calc| Project Costs'!S$9,'Input| Escalations'!$H$23:$N$23,0))+1</f>
        <v>1</v>
      </c>
      <c r="T789" s="192">
        <f>'Input| Projects'!$Y789*INDEX('Input| Escalations'!$H$33:$N$33,MATCH('Calc| Project Costs'!T$9,'Input| Escalations'!$H$23:$N$23,0))+'Input| Projects'!$Z789*INDEX('Input| Escalations'!$H$34:$N$34,MATCH('Calc| Project Costs'!T$9,'Input| Escalations'!$H$23:$N$23,0))+'Input| Projects'!$AA789*INDEX('Input| Escalations'!$H$35:$N$35,MATCH('Calc| Project Costs'!T$9,'Input| Escalations'!$H$23:$N$23,0))+1</f>
        <v>1</v>
      </c>
      <c r="U789" s="106"/>
      <c r="V789" s="186">
        <f t="shared" si="387"/>
        <v>0</v>
      </c>
      <c r="W789" s="186">
        <f t="shared" si="388"/>
        <v>0</v>
      </c>
      <c r="X789" s="186">
        <f t="shared" si="389"/>
        <v>0</v>
      </c>
      <c r="Y789" s="186">
        <f t="shared" si="365"/>
        <v>0</v>
      </c>
      <c r="Z789" s="186">
        <f t="shared" si="366"/>
        <v>0</v>
      </c>
      <c r="AA789" s="186">
        <f t="shared" si="367"/>
        <v>0</v>
      </c>
      <c r="AB789" s="186">
        <f t="shared" si="368"/>
        <v>0</v>
      </c>
      <c r="AC789" s="106"/>
      <c r="AD789" s="186">
        <f>'Input| Projects'!Q789*N789*'Input| Escalations'!$K$19</f>
        <v>0</v>
      </c>
      <c r="AE789" s="186">
        <f>'Input| Projects'!R789*O789*'Input| Escalations'!$K$19</f>
        <v>0</v>
      </c>
      <c r="AF789" s="186">
        <f>'Input| Projects'!S789*P789*'Input| Escalations'!$K$19</f>
        <v>0</v>
      </c>
      <c r="AG789" s="186">
        <f>'Input| Projects'!T789*Q789*'Input| Escalations'!$K$19</f>
        <v>0</v>
      </c>
      <c r="AH789" s="186">
        <f>'Input| Projects'!U789*R789*'Input| Escalations'!$K$19</f>
        <v>0</v>
      </c>
      <c r="AI789" s="186">
        <f>'Input| Projects'!V789*S789*'Input| Escalations'!$K$19</f>
        <v>0</v>
      </c>
      <c r="AJ789" s="186">
        <f>'Input| Projects'!W789*T789*'Input| Escalations'!$K$19</f>
        <v>0</v>
      </c>
      <c r="AK789" s="106"/>
      <c r="AL789" s="186" t="str">
        <f>IFERROR(IF('Input| Overheads'!$C$42="Direct costs",SUMPRODUCT(--('Input| Projects'!$AC789="Yes"),'Calc| Overheads Allocation'!C$8,'Calc| Project Costs'!V789),IF('Input| Overheads'!$C$42="Internal labour",SUMPRODUCT(--('Input| Projects'!$AC789="Yes"),'Calc| Overheads Allocation'!C$8,'Calc| Project Costs'!V789,'Input| Projects'!$Y789),IF('Input| Overheads'!$C$42="DNSP defined",SUMPRODUCT(--('Input| Projects'!$AC789="Yes"),'Calc| Overheads Allocation'!C$61,'Input| Projects'!$AF789),""))),"")</f>
        <v/>
      </c>
      <c r="AM789" s="186" t="str">
        <f>IFERROR(IF('Input| Overheads'!$C$42="Direct costs",SUMPRODUCT(--('Input| Projects'!$AC789="Yes"),'Calc| Overheads Allocation'!D$8,'Calc| Project Costs'!W789),IF('Input| Overheads'!$C$42="Internal labour",SUMPRODUCT(--('Input| Projects'!$AC789="Yes"),'Calc| Overheads Allocation'!D$8,'Calc| Project Costs'!W789,'Input| Projects'!$Y789),IF('Input| Overheads'!$C$42="DNSP defined",SUMPRODUCT(--('Input| Projects'!$AC789="Yes"),'Calc| Overheads Allocation'!D$61,'Input| Projects'!$AF789),""))),"")</f>
        <v/>
      </c>
      <c r="AN789" s="186" t="str">
        <f>IFERROR(IF('Input| Overheads'!$C$42="Direct costs",SUMPRODUCT(--('Input| Projects'!$AC789="Yes"),'Calc| Overheads Allocation'!E$8,'Calc| Project Costs'!X789),IF('Input| Overheads'!$C$42="Internal labour",SUMPRODUCT(--('Input| Projects'!$AC789="Yes"),'Calc| Overheads Allocation'!E$8,'Calc| Project Costs'!X789,'Input| Projects'!$Y789),IF('Input| Overheads'!$C$42="DNSP defined",SUMPRODUCT(--('Input| Projects'!$AC789="Yes"),'Calc| Overheads Allocation'!E$61,'Input| Projects'!$AF789),""))),"")</f>
        <v/>
      </c>
      <c r="AO789" s="186" t="str">
        <f>IFERROR(IF('Input| Overheads'!$C$42="Direct costs",SUMPRODUCT(--('Input| Projects'!$AC789="Yes"),'Calc| Overheads Allocation'!F$8,'Calc| Project Costs'!Y789),IF('Input| Overheads'!$C$42="Internal labour",SUMPRODUCT(--('Input| Projects'!$AC789="Yes"),'Calc| Overheads Allocation'!F$8,'Calc| Project Costs'!Y789,'Input| Projects'!$Y789),IF('Input| Overheads'!$C$42="DNSP defined",SUMPRODUCT(--('Input| Projects'!$AC789="Yes"),'Calc| Overheads Allocation'!F$61,'Input| Projects'!$AF789),""))),"")</f>
        <v/>
      </c>
      <c r="AP789" s="186" t="str">
        <f>IFERROR(IF('Input| Overheads'!$C$42="Direct costs",SUMPRODUCT(--('Input| Projects'!$AC789="Yes"),'Calc| Overheads Allocation'!G$8,'Calc| Project Costs'!Z789),IF('Input| Overheads'!$C$42="Internal labour",SUMPRODUCT(--('Input| Projects'!$AC789="Yes"),'Calc| Overheads Allocation'!G$8,'Calc| Project Costs'!Z789,'Input| Projects'!$Y789),IF('Input| Overheads'!$C$42="DNSP defined",SUMPRODUCT(--('Input| Projects'!$AC789="Yes"),'Calc| Overheads Allocation'!G$61,'Input| Projects'!$AF789),""))),"")</f>
        <v/>
      </c>
      <c r="AQ789" s="186" t="str">
        <f>IFERROR(IF('Input| Overheads'!$C$42="Direct costs",SUMPRODUCT(--('Input| Projects'!$AC789="Yes"),'Calc| Overheads Allocation'!H$8,'Calc| Project Costs'!AA789),IF('Input| Overheads'!$C$42="Internal labour",SUMPRODUCT(--('Input| Projects'!$AC789="Yes"),'Calc| Overheads Allocation'!H$8,'Calc| Project Costs'!AA789,'Input| Projects'!$Y789),IF('Input| Overheads'!$C$42="DNSP defined",SUMPRODUCT(--('Input| Projects'!$AC789="Yes"),'Calc| Overheads Allocation'!H$61,'Input| Projects'!$AF789),""))),"")</f>
        <v/>
      </c>
      <c r="AR789" s="186" t="str">
        <f>IFERROR(IF('Input| Overheads'!$C$42="Direct costs",SUMPRODUCT(--('Input| Projects'!$AC789="Yes"),'Calc| Overheads Allocation'!I$8,'Calc| Project Costs'!AB789),IF('Input| Overheads'!$C$42="Internal labour",SUMPRODUCT(--('Input| Projects'!$AC789="Yes"),'Calc| Overheads Allocation'!I$8,'Calc| Project Costs'!AB789,'Input| Projects'!$Y789),IF('Input| Overheads'!$C$42="DNSP defined",SUMPRODUCT(--('Input| Projects'!$AC789="Yes"),'Calc| Overheads Allocation'!I$61,'Input| Projects'!$AF789),""))),"")</f>
        <v/>
      </c>
      <c r="AS789" s="106"/>
      <c r="AT789" s="186" t="str">
        <f>IFERROR(IF('Input| Overheads'!$C$42="Direct costs",SUMPRODUCT(--('Input| Projects'!$AD789="Yes"),'Calc| Overheads Allocation'!C$9,'Calc| Project Costs'!V789),IF('Input| Overheads'!$C$42="Internal labour",SUMPRODUCT(--('Input| Projects'!$AD789="Yes"),'Calc| Overheads Allocation'!C$9,'Calc| Project Costs'!V789,'Input| Projects'!$Y789),IF('Input| Overheads'!$C$42="DNSP defined",SUMPRODUCT(--('Input| Projects'!$AD789="Yes"),'Calc| Overheads Allocation'!C$62,'Input| Projects'!$AG789),""))),"")</f>
        <v/>
      </c>
      <c r="AU789" s="186" t="str">
        <f>IFERROR(IF('Input| Overheads'!$C$42="Direct costs",SUMPRODUCT(--('Input| Projects'!$AD789="Yes"),'Calc| Overheads Allocation'!D$9,'Calc| Project Costs'!W789),IF('Input| Overheads'!$C$42="Internal labour",SUMPRODUCT(--('Input| Projects'!$AD789="Yes"),'Calc| Overheads Allocation'!D$9,'Calc| Project Costs'!W789,'Input| Projects'!$Y789),IF('Input| Overheads'!$C$42="DNSP defined",SUMPRODUCT(--('Input| Projects'!$AD789="Yes"),'Calc| Overheads Allocation'!D$62,'Input| Projects'!$AG789),""))),"")</f>
        <v/>
      </c>
      <c r="AV789" s="186" t="str">
        <f>IFERROR(IF('Input| Overheads'!$C$42="Direct costs",SUMPRODUCT(--('Input| Projects'!$AD789="Yes"),'Calc| Overheads Allocation'!E$9,'Calc| Project Costs'!X789),IF('Input| Overheads'!$C$42="Internal labour",SUMPRODUCT(--('Input| Projects'!$AD789="Yes"),'Calc| Overheads Allocation'!E$9,'Calc| Project Costs'!X789,'Input| Projects'!$Y789),IF('Input| Overheads'!$C$42="DNSP defined",SUMPRODUCT(--('Input| Projects'!$AD789="Yes"),'Calc| Overheads Allocation'!E$62,'Input| Projects'!$AG789),""))),"")</f>
        <v/>
      </c>
      <c r="AW789" s="186" t="str">
        <f>IFERROR(IF('Input| Overheads'!$C$42="Direct costs",SUMPRODUCT(--('Input| Projects'!$AD789="Yes"),'Calc| Overheads Allocation'!F$9,'Calc| Project Costs'!Y789),IF('Input| Overheads'!$C$42="Internal labour",SUMPRODUCT(--('Input| Projects'!$AD789="Yes"),'Calc| Overheads Allocation'!F$9,'Calc| Project Costs'!Y789,'Input| Projects'!$Y789),IF('Input| Overheads'!$C$42="DNSP defined",SUMPRODUCT(--('Input| Projects'!$AD789="Yes"),'Calc| Overheads Allocation'!F$62,'Input| Projects'!$AG789),""))),"")</f>
        <v/>
      </c>
      <c r="AX789" s="186" t="str">
        <f>IFERROR(IF('Input| Overheads'!$C$42="Direct costs",SUMPRODUCT(--('Input| Projects'!$AD789="Yes"),'Calc| Overheads Allocation'!G$9,'Calc| Project Costs'!Z789),IF('Input| Overheads'!$C$42="Internal labour",SUMPRODUCT(--('Input| Projects'!$AD789="Yes"),'Calc| Overheads Allocation'!G$9,'Calc| Project Costs'!Z789,'Input| Projects'!$Y789),IF('Input| Overheads'!$C$42="DNSP defined",SUMPRODUCT(--('Input| Projects'!$AD789="Yes"),'Calc| Overheads Allocation'!G$62,'Input| Projects'!$AG789),""))),"")</f>
        <v/>
      </c>
      <c r="AY789" s="186" t="str">
        <f>IFERROR(IF('Input| Overheads'!$C$42="Direct costs",SUMPRODUCT(--('Input| Projects'!$AD789="Yes"),'Calc| Overheads Allocation'!H$9,'Calc| Project Costs'!AA789),IF('Input| Overheads'!$C$42="Internal labour",SUMPRODUCT(--('Input| Projects'!$AD789="Yes"),'Calc| Overheads Allocation'!H$9,'Calc| Project Costs'!AA789,'Input| Projects'!$Y789),IF('Input| Overheads'!$C$42="DNSP defined",SUMPRODUCT(--('Input| Projects'!$AD789="Yes"),'Calc| Overheads Allocation'!H$62,'Input| Projects'!$AG789),""))),"")</f>
        <v/>
      </c>
      <c r="AZ789" s="186" t="str">
        <f>IFERROR(IF('Input| Overheads'!$C$42="Direct costs",SUMPRODUCT(--('Input| Projects'!$AD789="Yes"),'Calc| Overheads Allocation'!I$9,'Calc| Project Costs'!AB789),IF('Input| Overheads'!$C$42="Internal labour",SUMPRODUCT(--('Input| Projects'!$AD789="Yes"),'Calc| Overheads Allocation'!I$9,'Calc| Project Costs'!AB789,'Input| Projects'!$Y789),IF('Input| Overheads'!$C$42="DNSP defined",SUMPRODUCT(--('Input| Projects'!$AD789="Yes"),'Calc| Overheads Allocation'!I$62,'Input| Projects'!$AG789),""))),"")</f>
        <v/>
      </c>
      <c r="BA789" s="106"/>
      <c r="BB789" s="186">
        <f t="shared" si="390"/>
        <v>0</v>
      </c>
      <c r="BC789" s="186">
        <f t="shared" si="391"/>
        <v>0</v>
      </c>
      <c r="BD789" s="186">
        <f t="shared" si="392"/>
        <v>0</v>
      </c>
      <c r="BE789" s="186">
        <f t="shared" si="369"/>
        <v>0</v>
      </c>
      <c r="BF789" s="186">
        <f t="shared" si="370"/>
        <v>0</v>
      </c>
      <c r="BG789" s="186">
        <f t="shared" si="371"/>
        <v>0</v>
      </c>
      <c r="BH789" s="186">
        <f t="shared" si="372"/>
        <v>0</v>
      </c>
      <c r="BI789" s="97"/>
      <c r="BJ789" s="186" t="str">
        <f t="shared" si="373"/>
        <v/>
      </c>
      <c r="BK789" s="186" t="str">
        <f t="shared" si="374"/>
        <v/>
      </c>
      <c r="BL789" s="186" t="str">
        <f t="shared" si="375"/>
        <v/>
      </c>
      <c r="BM789" s="186" t="str">
        <f t="shared" si="376"/>
        <v/>
      </c>
      <c r="BN789" s="186" t="str">
        <f t="shared" si="377"/>
        <v/>
      </c>
      <c r="BO789" s="186" t="str">
        <f t="shared" si="378"/>
        <v/>
      </c>
      <c r="BP789" s="186" t="str">
        <f t="shared" si="379"/>
        <v/>
      </c>
      <c r="BQ789" s="97"/>
      <c r="BR789" s="186">
        <f t="shared" si="380"/>
        <v>0</v>
      </c>
      <c r="BS789" s="186">
        <f t="shared" si="381"/>
        <v>0</v>
      </c>
      <c r="BT789" s="222">
        <f t="shared" si="382"/>
        <v>0</v>
      </c>
      <c r="BU789" s="222">
        <f t="shared" si="383"/>
        <v>0</v>
      </c>
      <c r="BV789" s="222">
        <f t="shared" si="384"/>
        <v>0</v>
      </c>
      <c r="BW789" s="222">
        <f t="shared" si="385"/>
        <v>0</v>
      </c>
      <c r="BX789" s="222">
        <f t="shared" si="386"/>
        <v>0</v>
      </c>
      <c r="BY789" s="106"/>
      <c r="BZ789" s="197" t="str">
        <f>IF(SUMIF('Input| Projects'!$AS$8:$CP$8,"Dx",'Input| Projects'!$AS789:$CP789)=0,"",SUMIF('Input| Projects'!$AS$8:$CP$8,"Dx",'Input| Projects'!$AS789:$CP789))</f>
        <v/>
      </c>
      <c r="CA789" s="197" t="str">
        <f>IF(SUMIF('Input| Projects'!$AS$8:$CP$8,"Tx",'Input| Projects'!$AS789:$CP789)=0,"",SUMIF('Input| Projects'!$AS$8:$CP$8,"Tx",'Input| Projects'!$AS789:$CP789))</f>
        <v/>
      </c>
      <c r="CB789" s="150" t="str">
        <f t="shared" si="393"/>
        <v/>
      </c>
    </row>
    <row r="790" spans="2:80" x14ac:dyDescent="0.2">
      <c r="B790" s="201">
        <f>IFERROR('Input| Projects'!B790,"")</f>
        <v>781</v>
      </c>
      <c r="C790" s="42" t="str">
        <f>IFERROR(IF('Input| Projects'!C790="","",'Input| Projects'!C790),"")</f>
        <v/>
      </c>
      <c r="D790" s="42" t="str">
        <f>IFERROR(IF('Input| Projects'!D790="","",'Input| Projects'!D790),"")</f>
        <v/>
      </c>
      <c r="E790" s="104"/>
      <c r="F790" s="190">
        <f>IFERROR('Input| Projects'!I790*'Input| Escalations'!$K$19,"")</f>
        <v>0</v>
      </c>
      <c r="G790" s="190">
        <f>IFERROR('Input| Projects'!J790*'Input| Escalations'!$K$19,"")</f>
        <v>0</v>
      </c>
      <c r="H790" s="190">
        <f>IFERROR('Input| Projects'!K790*'Input| Escalations'!$K$19,"")</f>
        <v>0</v>
      </c>
      <c r="I790" s="190">
        <f>IFERROR('Input| Projects'!L790*'Input| Escalations'!$K$19,"")</f>
        <v>0</v>
      </c>
      <c r="J790" s="190">
        <f>IFERROR('Input| Projects'!M790*'Input| Escalations'!$K$19,"")</f>
        <v>0</v>
      </c>
      <c r="K790" s="190">
        <f>IFERROR('Input| Projects'!N790*'Input| Escalations'!$K$19,"")</f>
        <v>0</v>
      </c>
      <c r="L790" s="190">
        <f>IFERROR('Input| Projects'!O790*'Input| Escalations'!$K$19,"")</f>
        <v>0</v>
      </c>
      <c r="M790" s="150" t="str">
        <f>IF(ABS(SUM(F790:L790)-(SUM('Input| Projects'!I790:O790)*'Input| Escalations'!$K$19))&lt;0.0000001,"",1)</f>
        <v/>
      </c>
      <c r="N790" s="192">
        <f>'Input| Projects'!$Y790*INDEX('Input| Escalations'!$H$33:$N$33,MATCH('Calc| Project Costs'!N$9,'Input| Escalations'!$H$23:$N$23,0))+'Input| Projects'!$Z790*INDEX('Input| Escalations'!$H$34:$N$34,MATCH('Calc| Project Costs'!N$9,'Input| Escalations'!$H$23:$N$23,0))+'Input| Projects'!$AA790*INDEX('Input| Escalations'!$H$35:$N$35,MATCH('Calc| Project Costs'!N$9,'Input| Escalations'!$H$23:$N$23,0))+1</f>
        <v>1</v>
      </c>
      <c r="O790" s="192">
        <f>'Input| Projects'!$Y790*INDEX('Input| Escalations'!$H$33:$N$33,MATCH('Calc| Project Costs'!O$9,'Input| Escalations'!$H$23:$N$23,0))+'Input| Projects'!$Z790*INDEX('Input| Escalations'!$H$34:$N$34,MATCH('Calc| Project Costs'!O$9,'Input| Escalations'!$H$23:$N$23,0))+'Input| Projects'!$AA790*INDEX('Input| Escalations'!$H$35:$N$35,MATCH('Calc| Project Costs'!O$9,'Input| Escalations'!$H$23:$N$23,0))+1</f>
        <v>1</v>
      </c>
      <c r="P790" s="192">
        <f>'Input| Projects'!$Y790*INDEX('Input| Escalations'!$H$33:$N$33,MATCH('Calc| Project Costs'!P$9,'Input| Escalations'!$H$23:$N$23,0))+'Input| Projects'!$Z790*INDEX('Input| Escalations'!$H$34:$N$34,MATCH('Calc| Project Costs'!P$9,'Input| Escalations'!$H$23:$N$23,0))+'Input| Projects'!$AA790*INDEX('Input| Escalations'!$H$35:$N$35,MATCH('Calc| Project Costs'!P$9,'Input| Escalations'!$H$23:$N$23,0))+1</f>
        <v>1</v>
      </c>
      <c r="Q790" s="192">
        <f>'Input| Projects'!$Y790*INDEX('Input| Escalations'!$H$33:$N$33,MATCH('Calc| Project Costs'!Q$9,'Input| Escalations'!$H$23:$N$23,0))+'Input| Projects'!$Z790*INDEX('Input| Escalations'!$H$34:$N$34,MATCH('Calc| Project Costs'!Q$9,'Input| Escalations'!$H$23:$N$23,0))+'Input| Projects'!$AA790*INDEX('Input| Escalations'!$H$35:$N$35,MATCH('Calc| Project Costs'!Q$9,'Input| Escalations'!$H$23:$N$23,0))+1</f>
        <v>1</v>
      </c>
      <c r="R790" s="192">
        <f>'Input| Projects'!$Y790*INDEX('Input| Escalations'!$H$33:$N$33,MATCH('Calc| Project Costs'!R$9,'Input| Escalations'!$H$23:$N$23,0))+'Input| Projects'!$Z790*INDEX('Input| Escalations'!$H$34:$N$34,MATCH('Calc| Project Costs'!R$9,'Input| Escalations'!$H$23:$N$23,0))+'Input| Projects'!$AA790*INDEX('Input| Escalations'!$H$35:$N$35,MATCH('Calc| Project Costs'!R$9,'Input| Escalations'!$H$23:$N$23,0))+1</f>
        <v>1</v>
      </c>
      <c r="S790" s="192">
        <f>'Input| Projects'!$Y790*INDEX('Input| Escalations'!$H$33:$N$33,MATCH('Calc| Project Costs'!S$9,'Input| Escalations'!$H$23:$N$23,0))+'Input| Projects'!$Z790*INDEX('Input| Escalations'!$H$34:$N$34,MATCH('Calc| Project Costs'!S$9,'Input| Escalations'!$H$23:$N$23,0))+'Input| Projects'!$AA790*INDEX('Input| Escalations'!$H$35:$N$35,MATCH('Calc| Project Costs'!S$9,'Input| Escalations'!$H$23:$N$23,0))+1</f>
        <v>1</v>
      </c>
      <c r="T790" s="192">
        <f>'Input| Projects'!$Y790*INDEX('Input| Escalations'!$H$33:$N$33,MATCH('Calc| Project Costs'!T$9,'Input| Escalations'!$H$23:$N$23,0))+'Input| Projects'!$Z790*INDEX('Input| Escalations'!$H$34:$N$34,MATCH('Calc| Project Costs'!T$9,'Input| Escalations'!$H$23:$N$23,0))+'Input| Projects'!$AA790*INDEX('Input| Escalations'!$H$35:$N$35,MATCH('Calc| Project Costs'!T$9,'Input| Escalations'!$H$23:$N$23,0))+1</f>
        <v>1</v>
      </c>
      <c r="U790" s="106"/>
      <c r="V790" s="186">
        <f t="shared" si="387"/>
        <v>0</v>
      </c>
      <c r="W790" s="186">
        <f t="shared" si="388"/>
        <v>0</v>
      </c>
      <c r="X790" s="186">
        <f t="shared" si="389"/>
        <v>0</v>
      </c>
      <c r="Y790" s="186">
        <f t="shared" si="365"/>
        <v>0</v>
      </c>
      <c r="Z790" s="186">
        <f t="shared" si="366"/>
        <v>0</v>
      </c>
      <c r="AA790" s="186">
        <f t="shared" si="367"/>
        <v>0</v>
      </c>
      <c r="AB790" s="186">
        <f t="shared" si="368"/>
        <v>0</v>
      </c>
      <c r="AC790" s="106"/>
      <c r="AD790" s="186">
        <f>'Input| Projects'!Q790*N790*'Input| Escalations'!$K$19</f>
        <v>0</v>
      </c>
      <c r="AE790" s="186">
        <f>'Input| Projects'!R790*O790*'Input| Escalations'!$K$19</f>
        <v>0</v>
      </c>
      <c r="AF790" s="186">
        <f>'Input| Projects'!S790*P790*'Input| Escalations'!$K$19</f>
        <v>0</v>
      </c>
      <c r="AG790" s="186">
        <f>'Input| Projects'!T790*Q790*'Input| Escalations'!$K$19</f>
        <v>0</v>
      </c>
      <c r="AH790" s="186">
        <f>'Input| Projects'!U790*R790*'Input| Escalations'!$K$19</f>
        <v>0</v>
      </c>
      <c r="AI790" s="186">
        <f>'Input| Projects'!V790*S790*'Input| Escalations'!$K$19</f>
        <v>0</v>
      </c>
      <c r="AJ790" s="186">
        <f>'Input| Projects'!W790*T790*'Input| Escalations'!$K$19</f>
        <v>0</v>
      </c>
      <c r="AK790" s="106"/>
      <c r="AL790" s="186" t="str">
        <f>IFERROR(IF('Input| Overheads'!$C$42="Direct costs",SUMPRODUCT(--('Input| Projects'!$AC790="Yes"),'Calc| Overheads Allocation'!C$8,'Calc| Project Costs'!V790),IF('Input| Overheads'!$C$42="Internal labour",SUMPRODUCT(--('Input| Projects'!$AC790="Yes"),'Calc| Overheads Allocation'!C$8,'Calc| Project Costs'!V790,'Input| Projects'!$Y790),IF('Input| Overheads'!$C$42="DNSP defined",SUMPRODUCT(--('Input| Projects'!$AC790="Yes"),'Calc| Overheads Allocation'!C$61,'Input| Projects'!$AF790),""))),"")</f>
        <v/>
      </c>
      <c r="AM790" s="186" t="str">
        <f>IFERROR(IF('Input| Overheads'!$C$42="Direct costs",SUMPRODUCT(--('Input| Projects'!$AC790="Yes"),'Calc| Overheads Allocation'!D$8,'Calc| Project Costs'!W790),IF('Input| Overheads'!$C$42="Internal labour",SUMPRODUCT(--('Input| Projects'!$AC790="Yes"),'Calc| Overheads Allocation'!D$8,'Calc| Project Costs'!W790,'Input| Projects'!$Y790),IF('Input| Overheads'!$C$42="DNSP defined",SUMPRODUCT(--('Input| Projects'!$AC790="Yes"),'Calc| Overheads Allocation'!D$61,'Input| Projects'!$AF790),""))),"")</f>
        <v/>
      </c>
      <c r="AN790" s="186" t="str">
        <f>IFERROR(IF('Input| Overheads'!$C$42="Direct costs",SUMPRODUCT(--('Input| Projects'!$AC790="Yes"),'Calc| Overheads Allocation'!E$8,'Calc| Project Costs'!X790),IF('Input| Overheads'!$C$42="Internal labour",SUMPRODUCT(--('Input| Projects'!$AC790="Yes"),'Calc| Overheads Allocation'!E$8,'Calc| Project Costs'!X790,'Input| Projects'!$Y790),IF('Input| Overheads'!$C$42="DNSP defined",SUMPRODUCT(--('Input| Projects'!$AC790="Yes"),'Calc| Overheads Allocation'!E$61,'Input| Projects'!$AF790),""))),"")</f>
        <v/>
      </c>
      <c r="AO790" s="186" t="str">
        <f>IFERROR(IF('Input| Overheads'!$C$42="Direct costs",SUMPRODUCT(--('Input| Projects'!$AC790="Yes"),'Calc| Overheads Allocation'!F$8,'Calc| Project Costs'!Y790),IF('Input| Overheads'!$C$42="Internal labour",SUMPRODUCT(--('Input| Projects'!$AC790="Yes"),'Calc| Overheads Allocation'!F$8,'Calc| Project Costs'!Y790,'Input| Projects'!$Y790),IF('Input| Overheads'!$C$42="DNSP defined",SUMPRODUCT(--('Input| Projects'!$AC790="Yes"),'Calc| Overheads Allocation'!F$61,'Input| Projects'!$AF790),""))),"")</f>
        <v/>
      </c>
      <c r="AP790" s="186" t="str">
        <f>IFERROR(IF('Input| Overheads'!$C$42="Direct costs",SUMPRODUCT(--('Input| Projects'!$AC790="Yes"),'Calc| Overheads Allocation'!G$8,'Calc| Project Costs'!Z790),IF('Input| Overheads'!$C$42="Internal labour",SUMPRODUCT(--('Input| Projects'!$AC790="Yes"),'Calc| Overheads Allocation'!G$8,'Calc| Project Costs'!Z790,'Input| Projects'!$Y790),IF('Input| Overheads'!$C$42="DNSP defined",SUMPRODUCT(--('Input| Projects'!$AC790="Yes"),'Calc| Overheads Allocation'!G$61,'Input| Projects'!$AF790),""))),"")</f>
        <v/>
      </c>
      <c r="AQ790" s="186" t="str">
        <f>IFERROR(IF('Input| Overheads'!$C$42="Direct costs",SUMPRODUCT(--('Input| Projects'!$AC790="Yes"),'Calc| Overheads Allocation'!H$8,'Calc| Project Costs'!AA790),IF('Input| Overheads'!$C$42="Internal labour",SUMPRODUCT(--('Input| Projects'!$AC790="Yes"),'Calc| Overheads Allocation'!H$8,'Calc| Project Costs'!AA790,'Input| Projects'!$Y790),IF('Input| Overheads'!$C$42="DNSP defined",SUMPRODUCT(--('Input| Projects'!$AC790="Yes"),'Calc| Overheads Allocation'!H$61,'Input| Projects'!$AF790),""))),"")</f>
        <v/>
      </c>
      <c r="AR790" s="186" t="str">
        <f>IFERROR(IF('Input| Overheads'!$C$42="Direct costs",SUMPRODUCT(--('Input| Projects'!$AC790="Yes"),'Calc| Overheads Allocation'!I$8,'Calc| Project Costs'!AB790),IF('Input| Overheads'!$C$42="Internal labour",SUMPRODUCT(--('Input| Projects'!$AC790="Yes"),'Calc| Overheads Allocation'!I$8,'Calc| Project Costs'!AB790,'Input| Projects'!$Y790),IF('Input| Overheads'!$C$42="DNSP defined",SUMPRODUCT(--('Input| Projects'!$AC790="Yes"),'Calc| Overheads Allocation'!I$61,'Input| Projects'!$AF790),""))),"")</f>
        <v/>
      </c>
      <c r="AS790" s="106"/>
      <c r="AT790" s="186" t="str">
        <f>IFERROR(IF('Input| Overheads'!$C$42="Direct costs",SUMPRODUCT(--('Input| Projects'!$AD790="Yes"),'Calc| Overheads Allocation'!C$9,'Calc| Project Costs'!V790),IF('Input| Overheads'!$C$42="Internal labour",SUMPRODUCT(--('Input| Projects'!$AD790="Yes"),'Calc| Overheads Allocation'!C$9,'Calc| Project Costs'!V790,'Input| Projects'!$Y790),IF('Input| Overheads'!$C$42="DNSP defined",SUMPRODUCT(--('Input| Projects'!$AD790="Yes"),'Calc| Overheads Allocation'!C$62,'Input| Projects'!$AG790),""))),"")</f>
        <v/>
      </c>
      <c r="AU790" s="186" t="str">
        <f>IFERROR(IF('Input| Overheads'!$C$42="Direct costs",SUMPRODUCT(--('Input| Projects'!$AD790="Yes"),'Calc| Overheads Allocation'!D$9,'Calc| Project Costs'!W790),IF('Input| Overheads'!$C$42="Internal labour",SUMPRODUCT(--('Input| Projects'!$AD790="Yes"),'Calc| Overheads Allocation'!D$9,'Calc| Project Costs'!W790,'Input| Projects'!$Y790),IF('Input| Overheads'!$C$42="DNSP defined",SUMPRODUCT(--('Input| Projects'!$AD790="Yes"),'Calc| Overheads Allocation'!D$62,'Input| Projects'!$AG790),""))),"")</f>
        <v/>
      </c>
      <c r="AV790" s="186" t="str">
        <f>IFERROR(IF('Input| Overheads'!$C$42="Direct costs",SUMPRODUCT(--('Input| Projects'!$AD790="Yes"),'Calc| Overheads Allocation'!E$9,'Calc| Project Costs'!X790),IF('Input| Overheads'!$C$42="Internal labour",SUMPRODUCT(--('Input| Projects'!$AD790="Yes"),'Calc| Overheads Allocation'!E$9,'Calc| Project Costs'!X790,'Input| Projects'!$Y790),IF('Input| Overheads'!$C$42="DNSP defined",SUMPRODUCT(--('Input| Projects'!$AD790="Yes"),'Calc| Overheads Allocation'!E$62,'Input| Projects'!$AG790),""))),"")</f>
        <v/>
      </c>
      <c r="AW790" s="186" t="str">
        <f>IFERROR(IF('Input| Overheads'!$C$42="Direct costs",SUMPRODUCT(--('Input| Projects'!$AD790="Yes"),'Calc| Overheads Allocation'!F$9,'Calc| Project Costs'!Y790),IF('Input| Overheads'!$C$42="Internal labour",SUMPRODUCT(--('Input| Projects'!$AD790="Yes"),'Calc| Overheads Allocation'!F$9,'Calc| Project Costs'!Y790,'Input| Projects'!$Y790),IF('Input| Overheads'!$C$42="DNSP defined",SUMPRODUCT(--('Input| Projects'!$AD790="Yes"),'Calc| Overheads Allocation'!F$62,'Input| Projects'!$AG790),""))),"")</f>
        <v/>
      </c>
      <c r="AX790" s="186" t="str">
        <f>IFERROR(IF('Input| Overheads'!$C$42="Direct costs",SUMPRODUCT(--('Input| Projects'!$AD790="Yes"),'Calc| Overheads Allocation'!G$9,'Calc| Project Costs'!Z790),IF('Input| Overheads'!$C$42="Internal labour",SUMPRODUCT(--('Input| Projects'!$AD790="Yes"),'Calc| Overheads Allocation'!G$9,'Calc| Project Costs'!Z790,'Input| Projects'!$Y790),IF('Input| Overheads'!$C$42="DNSP defined",SUMPRODUCT(--('Input| Projects'!$AD790="Yes"),'Calc| Overheads Allocation'!G$62,'Input| Projects'!$AG790),""))),"")</f>
        <v/>
      </c>
      <c r="AY790" s="186" t="str">
        <f>IFERROR(IF('Input| Overheads'!$C$42="Direct costs",SUMPRODUCT(--('Input| Projects'!$AD790="Yes"),'Calc| Overheads Allocation'!H$9,'Calc| Project Costs'!AA790),IF('Input| Overheads'!$C$42="Internal labour",SUMPRODUCT(--('Input| Projects'!$AD790="Yes"),'Calc| Overheads Allocation'!H$9,'Calc| Project Costs'!AA790,'Input| Projects'!$Y790),IF('Input| Overheads'!$C$42="DNSP defined",SUMPRODUCT(--('Input| Projects'!$AD790="Yes"),'Calc| Overheads Allocation'!H$62,'Input| Projects'!$AG790),""))),"")</f>
        <v/>
      </c>
      <c r="AZ790" s="186" t="str">
        <f>IFERROR(IF('Input| Overheads'!$C$42="Direct costs",SUMPRODUCT(--('Input| Projects'!$AD790="Yes"),'Calc| Overheads Allocation'!I$9,'Calc| Project Costs'!AB790),IF('Input| Overheads'!$C$42="Internal labour",SUMPRODUCT(--('Input| Projects'!$AD790="Yes"),'Calc| Overheads Allocation'!I$9,'Calc| Project Costs'!AB790,'Input| Projects'!$Y790),IF('Input| Overheads'!$C$42="DNSP defined",SUMPRODUCT(--('Input| Projects'!$AD790="Yes"),'Calc| Overheads Allocation'!I$62,'Input| Projects'!$AG790),""))),"")</f>
        <v/>
      </c>
      <c r="BA790" s="106"/>
      <c r="BB790" s="186">
        <f t="shared" si="390"/>
        <v>0</v>
      </c>
      <c r="BC790" s="186">
        <f t="shared" si="391"/>
        <v>0</v>
      </c>
      <c r="BD790" s="186">
        <f t="shared" si="392"/>
        <v>0</v>
      </c>
      <c r="BE790" s="186">
        <f t="shared" si="369"/>
        <v>0</v>
      </c>
      <c r="BF790" s="186">
        <f t="shared" si="370"/>
        <v>0</v>
      </c>
      <c r="BG790" s="186">
        <f t="shared" si="371"/>
        <v>0</v>
      </c>
      <c r="BH790" s="186">
        <f t="shared" si="372"/>
        <v>0</v>
      </c>
      <c r="BI790" s="97"/>
      <c r="BJ790" s="186" t="str">
        <f t="shared" si="373"/>
        <v/>
      </c>
      <c r="BK790" s="186" t="str">
        <f t="shared" si="374"/>
        <v/>
      </c>
      <c r="BL790" s="186" t="str">
        <f t="shared" si="375"/>
        <v/>
      </c>
      <c r="BM790" s="186" t="str">
        <f t="shared" si="376"/>
        <v/>
      </c>
      <c r="BN790" s="186" t="str">
        <f t="shared" si="377"/>
        <v/>
      </c>
      <c r="BO790" s="186" t="str">
        <f t="shared" si="378"/>
        <v/>
      </c>
      <c r="BP790" s="186" t="str">
        <f t="shared" si="379"/>
        <v/>
      </c>
      <c r="BQ790" s="97"/>
      <c r="BR790" s="186">
        <f t="shared" si="380"/>
        <v>0</v>
      </c>
      <c r="BS790" s="186">
        <f t="shared" si="381"/>
        <v>0</v>
      </c>
      <c r="BT790" s="222">
        <f t="shared" si="382"/>
        <v>0</v>
      </c>
      <c r="BU790" s="222">
        <f t="shared" si="383"/>
        <v>0</v>
      </c>
      <c r="BV790" s="222">
        <f t="shared" si="384"/>
        <v>0</v>
      </c>
      <c r="BW790" s="222">
        <f t="shared" si="385"/>
        <v>0</v>
      </c>
      <c r="BX790" s="222">
        <f t="shared" si="386"/>
        <v>0</v>
      </c>
      <c r="BY790" s="106"/>
      <c r="BZ790" s="197" t="str">
        <f>IF(SUMIF('Input| Projects'!$AS$8:$CP$8,"Dx",'Input| Projects'!$AS790:$CP790)=0,"",SUMIF('Input| Projects'!$AS$8:$CP$8,"Dx",'Input| Projects'!$AS790:$CP790))</f>
        <v/>
      </c>
      <c r="CA790" s="197" t="str">
        <f>IF(SUMIF('Input| Projects'!$AS$8:$CP$8,"Tx",'Input| Projects'!$AS790:$CP790)=0,"",SUMIF('Input| Projects'!$AS$8:$CP$8,"Tx",'Input| Projects'!$AS790:$CP790))</f>
        <v/>
      </c>
      <c r="CB790" s="150" t="str">
        <f t="shared" si="393"/>
        <v/>
      </c>
    </row>
    <row r="791" spans="2:80" x14ac:dyDescent="0.2">
      <c r="B791" s="201">
        <f>IFERROR('Input| Projects'!B791,"")</f>
        <v>782</v>
      </c>
      <c r="C791" s="42" t="str">
        <f>IFERROR(IF('Input| Projects'!C791="","",'Input| Projects'!C791),"")</f>
        <v/>
      </c>
      <c r="D791" s="42" t="str">
        <f>IFERROR(IF('Input| Projects'!D791="","",'Input| Projects'!D791),"")</f>
        <v/>
      </c>
      <c r="E791" s="104"/>
      <c r="F791" s="190">
        <f>IFERROR('Input| Projects'!I791*'Input| Escalations'!$K$19,"")</f>
        <v>0</v>
      </c>
      <c r="G791" s="190">
        <f>IFERROR('Input| Projects'!J791*'Input| Escalations'!$K$19,"")</f>
        <v>0</v>
      </c>
      <c r="H791" s="190">
        <f>IFERROR('Input| Projects'!K791*'Input| Escalations'!$K$19,"")</f>
        <v>0</v>
      </c>
      <c r="I791" s="190">
        <f>IFERROR('Input| Projects'!L791*'Input| Escalations'!$K$19,"")</f>
        <v>0</v>
      </c>
      <c r="J791" s="190">
        <f>IFERROR('Input| Projects'!M791*'Input| Escalations'!$K$19,"")</f>
        <v>0</v>
      </c>
      <c r="K791" s="190">
        <f>IFERROR('Input| Projects'!N791*'Input| Escalations'!$K$19,"")</f>
        <v>0</v>
      </c>
      <c r="L791" s="190">
        <f>IFERROR('Input| Projects'!O791*'Input| Escalations'!$K$19,"")</f>
        <v>0</v>
      </c>
      <c r="M791" s="150" t="str">
        <f>IF(ABS(SUM(F791:L791)-(SUM('Input| Projects'!I791:O791)*'Input| Escalations'!$K$19))&lt;0.0000001,"",1)</f>
        <v/>
      </c>
      <c r="N791" s="192">
        <f>'Input| Projects'!$Y791*INDEX('Input| Escalations'!$H$33:$N$33,MATCH('Calc| Project Costs'!N$9,'Input| Escalations'!$H$23:$N$23,0))+'Input| Projects'!$Z791*INDEX('Input| Escalations'!$H$34:$N$34,MATCH('Calc| Project Costs'!N$9,'Input| Escalations'!$H$23:$N$23,0))+'Input| Projects'!$AA791*INDEX('Input| Escalations'!$H$35:$N$35,MATCH('Calc| Project Costs'!N$9,'Input| Escalations'!$H$23:$N$23,0))+1</f>
        <v>1</v>
      </c>
      <c r="O791" s="192">
        <f>'Input| Projects'!$Y791*INDEX('Input| Escalations'!$H$33:$N$33,MATCH('Calc| Project Costs'!O$9,'Input| Escalations'!$H$23:$N$23,0))+'Input| Projects'!$Z791*INDEX('Input| Escalations'!$H$34:$N$34,MATCH('Calc| Project Costs'!O$9,'Input| Escalations'!$H$23:$N$23,0))+'Input| Projects'!$AA791*INDEX('Input| Escalations'!$H$35:$N$35,MATCH('Calc| Project Costs'!O$9,'Input| Escalations'!$H$23:$N$23,0))+1</f>
        <v>1</v>
      </c>
      <c r="P791" s="192">
        <f>'Input| Projects'!$Y791*INDEX('Input| Escalations'!$H$33:$N$33,MATCH('Calc| Project Costs'!P$9,'Input| Escalations'!$H$23:$N$23,0))+'Input| Projects'!$Z791*INDEX('Input| Escalations'!$H$34:$N$34,MATCH('Calc| Project Costs'!P$9,'Input| Escalations'!$H$23:$N$23,0))+'Input| Projects'!$AA791*INDEX('Input| Escalations'!$H$35:$N$35,MATCH('Calc| Project Costs'!P$9,'Input| Escalations'!$H$23:$N$23,0))+1</f>
        <v>1</v>
      </c>
      <c r="Q791" s="192">
        <f>'Input| Projects'!$Y791*INDEX('Input| Escalations'!$H$33:$N$33,MATCH('Calc| Project Costs'!Q$9,'Input| Escalations'!$H$23:$N$23,0))+'Input| Projects'!$Z791*INDEX('Input| Escalations'!$H$34:$N$34,MATCH('Calc| Project Costs'!Q$9,'Input| Escalations'!$H$23:$N$23,0))+'Input| Projects'!$AA791*INDEX('Input| Escalations'!$H$35:$N$35,MATCH('Calc| Project Costs'!Q$9,'Input| Escalations'!$H$23:$N$23,0))+1</f>
        <v>1</v>
      </c>
      <c r="R791" s="192">
        <f>'Input| Projects'!$Y791*INDEX('Input| Escalations'!$H$33:$N$33,MATCH('Calc| Project Costs'!R$9,'Input| Escalations'!$H$23:$N$23,0))+'Input| Projects'!$Z791*INDEX('Input| Escalations'!$H$34:$N$34,MATCH('Calc| Project Costs'!R$9,'Input| Escalations'!$H$23:$N$23,0))+'Input| Projects'!$AA791*INDEX('Input| Escalations'!$H$35:$N$35,MATCH('Calc| Project Costs'!R$9,'Input| Escalations'!$H$23:$N$23,0))+1</f>
        <v>1</v>
      </c>
      <c r="S791" s="192">
        <f>'Input| Projects'!$Y791*INDEX('Input| Escalations'!$H$33:$N$33,MATCH('Calc| Project Costs'!S$9,'Input| Escalations'!$H$23:$N$23,0))+'Input| Projects'!$Z791*INDEX('Input| Escalations'!$H$34:$N$34,MATCH('Calc| Project Costs'!S$9,'Input| Escalations'!$H$23:$N$23,0))+'Input| Projects'!$AA791*INDEX('Input| Escalations'!$H$35:$N$35,MATCH('Calc| Project Costs'!S$9,'Input| Escalations'!$H$23:$N$23,0))+1</f>
        <v>1</v>
      </c>
      <c r="T791" s="192">
        <f>'Input| Projects'!$Y791*INDEX('Input| Escalations'!$H$33:$N$33,MATCH('Calc| Project Costs'!T$9,'Input| Escalations'!$H$23:$N$23,0))+'Input| Projects'!$Z791*INDEX('Input| Escalations'!$H$34:$N$34,MATCH('Calc| Project Costs'!T$9,'Input| Escalations'!$H$23:$N$23,0))+'Input| Projects'!$AA791*INDEX('Input| Escalations'!$H$35:$N$35,MATCH('Calc| Project Costs'!T$9,'Input| Escalations'!$H$23:$N$23,0))+1</f>
        <v>1</v>
      </c>
      <c r="U791" s="106"/>
      <c r="V791" s="186">
        <f t="shared" si="387"/>
        <v>0</v>
      </c>
      <c r="W791" s="186">
        <f t="shared" si="388"/>
        <v>0</v>
      </c>
      <c r="X791" s="186">
        <f t="shared" si="389"/>
        <v>0</v>
      </c>
      <c r="Y791" s="186">
        <f t="shared" si="365"/>
        <v>0</v>
      </c>
      <c r="Z791" s="186">
        <f t="shared" si="366"/>
        <v>0</v>
      </c>
      <c r="AA791" s="186">
        <f t="shared" si="367"/>
        <v>0</v>
      </c>
      <c r="AB791" s="186">
        <f t="shared" si="368"/>
        <v>0</v>
      </c>
      <c r="AC791" s="106"/>
      <c r="AD791" s="186">
        <f>'Input| Projects'!Q791*N791*'Input| Escalations'!$K$19</f>
        <v>0</v>
      </c>
      <c r="AE791" s="186">
        <f>'Input| Projects'!R791*O791*'Input| Escalations'!$K$19</f>
        <v>0</v>
      </c>
      <c r="AF791" s="186">
        <f>'Input| Projects'!S791*P791*'Input| Escalations'!$K$19</f>
        <v>0</v>
      </c>
      <c r="AG791" s="186">
        <f>'Input| Projects'!T791*Q791*'Input| Escalations'!$K$19</f>
        <v>0</v>
      </c>
      <c r="AH791" s="186">
        <f>'Input| Projects'!U791*R791*'Input| Escalations'!$K$19</f>
        <v>0</v>
      </c>
      <c r="AI791" s="186">
        <f>'Input| Projects'!V791*S791*'Input| Escalations'!$K$19</f>
        <v>0</v>
      </c>
      <c r="AJ791" s="186">
        <f>'Input| Projects'!W791*T791*'Input| Escalations'!$K$19</f>
        <v>0</v>
      </c>
      <c r="AK791" s="106"/>
      <c r="AL791" s="186" t="str">
        <f>IFERROR(IF('Input| Overheads'!$C$42="Direct costs",SUMPRODUCT(--('Input| Projects'!$AC791="Yes"),'Calc| Overheads Allocation'!C$8,'Calc| Project Costs'!V791),IF('Input| Overheads'!$C$42="Internal labour",SUMPRODUCT(--('Input| Projects'!$AC791="Yes"),'Calc| Overheads Allocation'!C$8,'Calc| Project Costs'!V791,'Input| Projects'!$Y791),IF('Input| Overheads'!$C$42="DNSP defined",SUMPRODUCT(--('Input| Projects'!$AC791="Yes"),'Calc| Overheads Allocation'!C$61,'Input| Projects'!$AF791),""))),"")</f>
        <v/>
      </c>
      <c r="AM791" s="186" t="str">
        <f>IFERROR(IF('Input| Overheads'!$C$42="Direct costs",SUMPRODUCT(--('Input| Projects'!$AC791="Yes"),'Calc| Overheads Allocation'!D$8,'Calc| Project Costs'!W791),IF('Input| Overheads'!$C$42="Internal labour",SUMPRODUCT(--('Input| Projects'!$AC791="Yes"),'Calc| Overheads Allocation'!D$8,'Calc| Project Costs'!W791,'Input| Projects'!$Y791),IF('Input| Overheads'!$C$42="DNSP defined",SUMPRODUCT(--('Input| Projects'!$AC791="Yes"),'Calc| Overheads Allocation'!D$61,'Input| Projects'!$AF791),""))),"")</f>
        <v/>
      </c>
      <c r="AN791" s="186" t="str">
        <f>IFERROR(IF('Input| Overheads'!$C$42="Direct costs",SUMPRODUCT(--('Input| Projects'!$AC791="Yes"),'Calc| Overheads Allocation'!E$8,'Calc| Project Costs'!X791),IF('Input| Overheads'!$C$42="Internal labour",SUMPRODUCT(--('Input| Projects'!$AC791="Yes"),'Calc| Overheads Allocation'!E$8,'Calc| Project Costs'!X791,'Input| Projects'!$Y791),IF('Input| Overheads'!$C$42="DNSP defined",SUMPRODUCT(--('Input| Projects'!$AC791="Yes"),'Calc| Overheads Allocation'!E$61,'Input| Projects'!$AF791),""))),"")</f>
        <v/>
      </c>
      <c r="AO791" s="186" t="str">
        <f>IFERROR(IF('Input| Overheads'!$C$42="Direct costs",SUMPRODUCT(--('Input| Projects'!$AC791="Yes"),'Calc| Overheads Allocation'!F$8,'Calc| Project Costs'!Y791),IF('Input| Overheads'!$C$42="Internal labour",SUMPRODUCT(--('Input| Projects'!$AC791="Yes"),'Calc| Overheads Allocation'!F$8,'Calc| Project Costs'!Y791,'Input| Projects'!$Y791),IF('Input| Overheads'!$C$42="DNSP defined",SUMPRODUCT(--('Input| Projects'!$AC791="Yes"),'Calc| Overheads Allocation'!F$61,'Input| Projects'!$AF791),""))),"")</f>
        <v/>
      </c>
      <c r="AP791" s="186" t="str">
        <f>IFERROR(IF('Input| Overheads'!$C$42="Direct costs",SUMPRODUCT(--('Input| Projects'!$AC791="Yes"),'Calc| Overheads Allocation'!G$8,'Calc| Project Costs'!Z791),IF('Input| Overheads'!$C$42="Internal labour",SUMPRODUCT(--('Input| Projects'!$AC791="Yes"),'Calc| Overheads Allocation'!G$8,'Calc| Project Costs'!Z791,'Input| Projects'!$Y791),IF('Input| Overheads'!$C$42="DNSP defined",SUMPRODUCT(--('Input| Projects'!$AC791="Yes"),'Calc| Overheads Allocation'!G$61,'Input| Projects'!$AF791),""))),"")</f>
        <v/>
      </c>
      <c r="AQ791" s="186" t="str">
        <f>IFERROR(IF('Input| Overheads'!$C$42="Direct costs",SUMPRODUCT(--('Input| Projects'!$AC791="Yes"),'Calc| Overheads Allocation'!H$8,'Calc| Project Costs'!AA791),IF('Input| Overheads'!$C$42="Internal labour",SUMPRODUCT(--('Input| Projects'!$AC791="Yes"),'Calc| Overheads Allocation'!H$8,'Calc| Project Costs'!AA791,'Input| Projects'!$Y791),IF('Input| Overheads'!$C$42="DNSP defined",SUMPRODUCT(--('Input| Projects'!$AC791="Yes"),'Calc| Overheads Allocation'!H$61,'Input| Projects'!$AF791),""))),"")</f>
        <v/>
      </c>
      <c r="AR791" s="186" t="str">
        <f>IFERROR(IF('Input| Overheads'!$C$42="Direct costs",SUMPRODUCT(--('Input| Projects'!$AC791="Yes"),'Calc| Overheads Allocation'!I$8,'Calc| Project Costs'!AB791),IF('Input| Overheads'!$C$42="Internal labour",SUMPRODUCT(--('Input| Projects'!$AC791="Yes"),'Calc| Overheads Allocation'!I$8,'Calc| Project Costs'!AB791,'Input| Projects'!$Y791),IF('Input| Overheads'!$C$42="DNSP defined",SUMPRODUCT(--('Input| Projects'!$AC791="Yes"),'Calc| Overheads Allocation'!I$61,'Input| Projects'!$AF791),""))),"")</f>
        <v/>
      </c>
      <c r="AS791" s="106"/>
      <c r="AT791" s="186" t="str">
        <f>IFERROR(IF('Input| Overheads'!$C$42="Direct costs",SUMPRODUCT(--('Input| Projects'!$AD791="Yes"),'Calc| Overheads Allocation'!C$9,'Calc| Project Costs'!V791),IF('Input| Overheads'!$C$42="Internal labour",SUMPRODUCT(--('Input| Projects'!$AD791="Yes"),'Calc| Overheads Allocation'!C$9,'Calc| Project Costs'!V791,'Input| Projects'!$Y791),IF('Input| Overheads'!$C$42="DNSP defined",SUMPRODUCT(--('Input| Projects'!$AD791="Yes"),'Calc| Overheads Allocation'!C$62,'Input| Projects'!$AG791),""))),"")</f>
        <v/>
      </c>
      <c r="AU791" s="186" t="str">
        <f>IFERROR(IF('Input| Overheads'!$C$42="Direct costs",SUMPRODUCT(--('Input| Projects'!$AD791="Yes"),'Calc| Overheads Allocation'!D$9,'Calc| Project Costs'!W791),IF('Input| Overheads'!$C$42="Internal labour",SUMPRODUCT(--('Input| Projects'!$AD791="Yes"),'Calc| Overheads Allocation'!D$9,'Calc| Project Costs'!W791,'Input| Projects'!$Y791),IF('Input| Overheads'!$C$42="DNSP defined",SUMPRODUCT(--('Input| Projects'!$AD791="Yes"),'Calc| Overheads Allocation'!D$62,'Input| Projects'!$AG791),""))),"")</f>
        <v/>
      </c>
      <c r="AV791" s="186" t="str">
        <f>IFERROR(IF('Input| Overheads'!$C$42="Direct costs",SUMPRODUCT(--('Input| Projects'!$AD791="Yes"),'Calc| Overheads Allocation'!E$9,'Calc| Project Costs'!X791),IF('Input| Overheads'!$C$42="Internal labour",SUMPRODUCT(--('Input| Projects'!$AD791="Yes"),'Calc| Overheads Allocation'!E$9,'Calc| Project Costs'!X791,'Input| Projects'!$Y791),IF('Input| Overheads'!$C$42="DNSP defined",SUMPRODUCT(--('Input| Projects'!$AD791="Yes"),'Calc| Overheads Allocation'!E$62,'Input| Projects'!$AG791),""))),"")</f>
        <v/>
      </c>
      <c r="AW791" s="186" t="str">
        <f>IFERROR(IF('Input| Overheads'!$C$42="Direct costs",SUMPRODUCT(--('Input| Projects'!$AD791="Yes"),'Calc| Overheads Allocation'!F$9,'Calc| Project Costs'!Y791),IF('Input| Overheads'!$C$42="Internal labour",SUMPRODUCT(--('Input| Projects'!$AD791="Yes"),'Calc| Overheads Allocation'!F$9,'Calc| Project Costs'!Y791,'Input| Projects'!$Y791),IF('Input| Overheads'!$C$42="DNSP defined",SUMPRODUCT(--('Input| Projects'!$AD791="Yes"),'Calc| Overheads Allocation'!F$62,'Input| Projects'!$AG791),""))),"")</f>
        <v/>
      </c>
      <c r="AX791" s="186" t="str">
        <f>IFERROR(IF('Input| Overheads'!$C$42="Direct costs",SUMPRODUCT(--('Input| Projects'!$AD791="Yes"),'Calc| Overheads Allocation'!G$9,'Calc| Project Costs'!Z791),IF('Input| Overheads'!$C$42="Internal labour",SUMPRODUCT(--('Input| Projects'!$AD791="Yes"),'Calc| Overheads Allocation'!G$9,'Calc| Project Costs'!Z791,'Input| Projects'!$Y791),IF('Input| Overheads'!$C$42="DNSP defined",SUMPRODUCT(--('Input| Projects'!$AD791="Yes"),'Calc| Overheads Allocation'!G$62,'Input| Projects'!$AG791),""))),"")</f>
        <v/>
      </c>
      <c r="AY791" s="186" t="str">
        <f>IFERROR(IF('Input| Overheads'!$C$42="Direct costs",SUMPRODUCT(--('Input| Projects'!$AD791="Yes"),'Calc| Overheads Allocation'!H$9,'Calc| Project Costs'!AA791),IF('Input| Overheads'!$C$42="Internal labour",SUMPRODUCT(--('Input| Projects'!$AD791="Yes"),'Calc| Overheads Allocation'!H$9,'Calc| Project Costs'!AA791,'Input| Projects'!$Y791),IF('Input| Overheads'!$C$42="DNSP defined",SUMPRODUCT(--('Input| Projects'!$AD791="Yes"),'Calc| Overheads Allocation'!H$62,'Input| Projects'!$AG791),""))),"")</f>
        <v/>
      </c>
      <c r="AZ791" s="186" t="str">
        <f>IFERROR(IF('Input| Overheads'!$C$42="Direct costs",SUMPRODUCT(--('Input| Projects'!$AD791="Yes"),'Calc| Overheads Allocation'!I$9,'Calc| Project Costs'!AB791),IF('Input| Overheads'!$C$42="Internal labour",SUMPRODUCT(--('Input| Projects'!$AD791="Yes"),'Calc| Overheads Allocation'!I$9,'Calc| Project Costs'!AB791,'Input| Projects'!$Y791),IF('Input| Overheads'!$C$42="DNSP defined",SUMPRODUCT(--('Input| Projects'!$AD791="Yes"),'Calc| Overheads Allocation'!I$62,'Input| Projects'!$AG791),""))),"")</f>
        <v/>
      </c>
      <c r="BA791" s="106"/>
      <c r="BB791" s="186">
        <f t="shared" si="390"/>
        <v>0</v>
      </c>
      <c r="BC791" s="186">
        <f t="shared" si="391"/>
        <v>0</v>
      </c>
      <c r="BD791" s="186">
        <f t="shared" si="392"/>
        <v>0</v>
      </c>
      <c r="BE791" s="186">
        <f t="shared" si="369"/>
        <v>0</v>
      </c>
      <c r="BF791" s="186">
        <f t="shared" si="370"/>
        <v>0</v>
      </c>
      <c r="BG791" s="186">
        <f t="shared" si="371"/>
        <v>0</v>
      </c>
      <c r="BH791" s="186">
        <f t="shared" si="372"/>
        <v>0</v>
      </c>
      <c r="BI791" s="97"/>
      <c r="BJ791" s="186" t="str">
        <f t="shared" si="373"/>
        <v/>
      </c>
      <c r="BK791" s="186" t="str">
        <f t="shared" si="374"/>
        <v/>
      </c>
      <c r="BL791" s="186" t="str">
        <f t="shared" si="375"/>
        <v/>
      </c>
      <c r="BM791" s="186" t="str">
        <f t="shared" si="376"/>
        <v/>
      </c>
      <c r="BN791" s="186" t="str">
        <f t="shared" si="377"/>
        <v/>
      </c>
      <c r="BO791" s="186" t="str">
        <f t="shared" si="378"/>
        <v/>
      </c>
      <c r="BP791" s="186" t="str">
        <f t="shared" si="379"/>
        <v/>
      </c>
      <c r="BQ791" s="97"/>
      <c r="BR791" s="186">
        <f t="shared" si="380"/>
        <v>0</v>
      </c>
      <c r="BS791" s="186">
        <f t="shared" si="381"/>
        <v>0</v>
      </c>
      <c r="BT791" s="222">
        <f t="shared" si="382"/>
        <v>0</v>
      </c>
      <c r="BU791" s="222">
        <f t="shared" si="383"/>
        <v>0</v>
      </c>
      <c r="BV791" s="222">
        <f t="shared" si="384"/>
        <v>0</v>
      </c>
      <c r="BW791" s="222">
        <f t="shared" si="385"/>
        <v>0</v>
      </c>
      <c r="BX791" s="222">
        <f t="shared" si="386"/>
        <v>0</v>
      </c>
      <c r="BY791" s="106"/>
      <c r="BZ791" s="197" t="str">
        <f>IF(SUMIF('Input| Projects'!$AS$8:$CP$8,"Dx",'Input| Projects'!$AS791:$CP791)=0,"",SUMIF('Input| Projects'!$AS$8:$CP$8,"Dx",'Input| Projects'!$AS791:$CP791))</f>
        <v/>
      </c>
      <c r="CA791" s="197" t="str">
        <f>IF(SUMIF('Input| Projects'!$AS$8:$CP$8,"Tx",'Input| Projects'!$AS791:$CP791)=0,"",SUMIF('Input| Projects'!$AS$8:$CP$8,"Tx",'Input| Projects'!$AS791:$CP791))</f>
        <v/>
      </c>
      <c r="CB791" s="150" t="str">
        <f t="shared" si="393"/>
        <v/>
      </c>
    </row>
    <row r="792" spans="2:80" x14ac:dyDescent="0.2">
      <c r="B792" s="201">
        <f>IFERROR('Input| Projects'!B792,"")</f>
        <v>783</v>
      </c>
      <c r="C792" s="42" t="str">
        <f>IFERROR(IF('Input| Projects'!C792="","",'Input| Projects'!C792),"")</f>
        <v/>
      </c>
      <c r="D792" s="42" t="str">
        <f>IFERROR(IF('Input| Projects'!D792="","",'Input| Projects'!D792),"")</f>
        <v/>
      </c>
      <c r="E792" s="104"/>
      <c r="F792" s="190">
        <f>IFERROR('Input| Projects'!I792*'Input| Escalations'!$K$19,"")</f>
        <v>0</v>
      </c>
      <c r="G792" s="190">
        <f>IFERROR('Input| Projects'!J792*'Input| Escalations'!$K$19,"")</f>
        <v>0</v>
      </c>
      <c r="H792" s="190">
        <f>IFERROR('Input| Projects'!K792*'Input| Escalations'!$K$19,"")</f>
        <v>0</v>
      </c>
      <c r="I792" s="190">
        <f>IFERROR('Input| Projects'!L792*'Input| Escalations'!$K$19,"")</f>
        <v>0</v>
      </c>
      <c r="J792" s="190">
        <f>IFERROR('Input| Projects'!M792*'Input| Escalations'!$K$19,"")</f>
        <v>0</v>
      </c>
      <c r="K792" s="190">
        <f>IFERROR('Input| Projects'!N792*'Input| Escalations'!$K$19,"")</f>
        <v>0</v>
      </c>
      <c r="L792" s="190">
        <f>IFERROR('Input| Projects'!O792*'Input| Escalations'!$K$19,"")</f>
        <v>0</v>
      </c>
      <c r="M792" s="150" t="str">
        <f>IF(ABS(SUM(F792:L792)-(SUM('Input| Projects'!I792:O792)*'Input| Escalations'!$K$19))&lt;0.0000001,"",1)</f>
        <v/>
      </c>
      <c r="N792" s="192">
        <f>'Input| Projects'!$Y792*INDEX('Input| Escalations'!$H$33:$N$33,MATCH('Calc| Project Costs'!N$9,'Input| Escalations'!$H$23:$N$23,0))+'Input| Projects'!$Z792*INDEX('Input| Escalations'!$H$34:$N$34,MATCH('Calc| Project Costs'!N$9,'Input| Escalations'!$H$23:$N$23,0))+'Input| Projects'!$AA792*INDEX('Input| Escalations'!$H$35:$N$35,MATCH('Calc| Project Costs'!N$9,'Input| Escalations'!$H$23:$N$23,0))+1</f>
        <v>1</v>
      </c>
      <c r="O792" s="192">
        <f>'Input| Projects'!$Y792*INDEX('Input| Escalations'!$H$33:$N$33,MATCH('Calc| Project Costs'!O$9,'Input| Escalations'!$H$23:$N$23,0))+'Input| Projects'!$Z792*INDEX('Input| Escalations'!$H$34:$N$34,MATCH('Calc| Project Costs'!O$9,'Input| Escalations'!$H$23:$N$23,0))+'Input| Projects'!$AA792*INDEX('Input| Escalations'!$H$35:$N$35,MATCH('Calc| Project Costs'!O$9,'Input| Escalations'!$H$23:$N$23,0))+1</f>
        <v>1</v>
      </c>
      <c r="P792" s="192">
        <f>'Input| Projects'!$Y792*INDEX('Input| Escalations'!$H$33:$N$33,MATCH('Calc| Project Costs'!P$9,'Input| Escalations'!$H$23:$N$23,0))+'Input| Projects'!$Z792*INDEX('Input| Escalations'!$H$34:$N$34,MATCH('Calc| Project Costs'!P$9,'Input| Escalations'!$H$23:$N$23,0))+'Input| Projects'!$AA792*INDEX('Input| Escalations'!$H$35:$N$35,MATCH('Calc| Project Costs'!P$9,'Input| Escalations'!$H$23:$N$23,0))+1</f>
        <v>1</v>
      </c>
      <c r="Q792" s="192">
        <f>'Input| Projects'!$Y792*INDEX('Input| Escalations'!$H$33:$N$33,MATCH('Calc| Project Costs'!Q$9,'Input| Escalations'!$H$23:$N$23,0))+'Input| Projects'!$Z792*INDEX('Input| Escalations'!$H$34:$N$34,MATCH('Calc| Project Costs'!Q$9,'Input| Escalations'!$H$23:$N$23,0))+'Input| Projects'!$AA792*INDEX('Input| Escalations'!$H$35:$N$35,MATCH('Calc| Project Costs'!Q$9,'Input| Escalations'!$H$23:$N$23,0))+1</f>
        <v>1</v>
      </c>
      <c r="R792" s="192">
        <f>'Input| Projects'!$Y792*INDEX('Input| Escalations'!$H$33:$N$33,MATCH('Calc| Project Costs'!R$9,'Input| Escalations'!$H$23:$N$23,0))+'Input| Projects'!$Z792*INDEX('Input| Escalations'!$H$34:$N$34,MATCH('Calc| Project Costs'!R$9,'Input| Escalations'!$H$23:$N$23,0))+'Input| Projects'!$AA792*INDEX('Input| Escalations'!$H$35:$N$35,MATCH('Calc| Project Costs'!R$9,'Input| Escalations'!$H$23:$N$23,0))+1</f>
        <v>1</v>
      </c>
      <c r="S792" s="192">
        <f>'Input| Projects'!$Y792*INDEX('Input| Escalations'!$H$33:$N$33,MATCH('Calc| Project Costs'!S$9,'Input| Escalations'!$H$23:$N$23,0))+'Input| Projects'!$Z792*INDEX('Input| Escalations'!$H$34:$N$34,MATCH('Calc| Project Costs'!S$9,'Input| Escalations'!$H$23:$N$23,0))+'Input| Projects'!$AA792*INDEX('Input| Escalations'!$H$35:$N$35,MATCH('Calc| Project Costs'!S$9,'Input| Escalations'!$H$23:$N$23,0))+1</f>
        <v>1</v>
      </c>
      <c r="T792" s="192">
        <f>'Input| Projects'!$Y792*INDEX('Input| Escalations'!$H$33:$N$33,MATCH('Calc| Project Costs'!T$9,'Input| Escalations'!$H$23:$N$23,0))+'Input| Projects'!$Z792*INDEX('Input| Escalations'!$H$34:$N$34,MATCH('Calc| Project Costs'!T$9,'Input| Escalations'!$H$23:$N$23,0))+'Input| Projects'!$AA792*INDEX('Input| Escalations'!$H$35:$N$35,MATCH('Calc| Project Costs'!T$9,'Input| Escalations'!$H$23:$N$23,0))+1</f>
        <v>1</v>
      </c>
      <c r="U792" s="106"/>
      <c r="V792" s="186">
        <f t="shared" si="387"/>
        <v>0</v>
      </c>
      <c r="W792" s="186">
        <f t="shared" si="388"/>
        <v>0</v>
      </c>
      <c r="X792" s="186">
        <f t="shared" si="389"/>
        <v>0</v>
      </c>
      <c r="Y792" s="186">
        <f t="shared" si="365"/>
        <v>0</v>
      </c>
      <c r="Z792" s="186">
        <f t="shared" si="366"/>
        <v>0</v>
      </c>
      <c r="AA792" s="186">
        <f t="shared" si="367"/>
        <v>0</v>
      </c>
      <c r="AB792" s="186">
        <f t="shared" si="368"/>
        <v>0</v>
      </c>
      <c r="AC792" s="106"/>
      <c r="AD792" s="186">
        <f>'Input| Projects'!Q792*N792*'Input| Escalations'!$K$19</f>
        <v>0</v>
      </c>
      <c r="AE792" s="186">
        <f>'Input| Projects'!R792*O792*'Input| Escalations'!$K$19</f>
        <v>0</v>
      </c>
      <c r="AF792" s="186">
        <f>'Input| Projects'!S792*P792*'Input| Escalations'!$K$19</f>
        <v>0</v>
      </c>
      <c r="AG792" s="186">
        <f>'Input| Projects'!T792*Q792*'Input| Escalations'!$K$19</f>
        <v>0</v>
      </c>
      <c r="AH792" s="186">
        <f>'Input| Projects'!U792*R792*'Input| Escalations'!$K$19</f>
        <v>0</v>
      </c>
      <c r="AI792" s="186">
        <f>'Input| Projects'!V792*S792*'Input| Escalations'!$K$19</f>
        <v>0</v>
      </c>
      <c r="AJ792" s="186">
        <f>'Input| Projects'!W792*T792*'Input| Escalations'!$K$19</f>
        <v>0</v>
      </c>
      <c r="AK792" s="106"/>
      <c r="AL792" s="186" t="str">
        <f>IFERROR(IF('Input| Overheads'!$C$42="Direct costs",SUMPRODUCT(--('Input| Projects'!$AC792="Yes"),'Calc| Overheads Allocation'!C$8,'Calc| Project Costs'!V792),IF('Input| Overheads'!$C$42="Internal labour",SUMPRODUCT(--('Input| Projects'!$AC792="Yes"),'Calc| Overheads Allocation'!C$8,'Calc| Project Costs'!V792,'Input| Projects'!$Y792),IF('Input| Overheads'!$C$42="DNSP defined",SUMPRODUCT(--('Input| Projects'!$AC792="Yes"),'Calc| Overheads Allocation'!C$61,'Input| Projects'!$AF792),""))),"")</f>
        <v/>
      </c>
      <c r="AM792" s="186" t="str">
        <f>IFERROR(IF('Input| Overheads'!$C$42="Direct costs",SUMPRODUCT(--('Input| Projects'!$AC792="Yes"),'Calc| Overheads Allocation'!D$8,'Calc| Project Costs'!W792),IF('Input| Overheads'!$C$42="Internal labour",SUMPRODUCT(--('Input| Projects'!$AC792="Yes"),'Calc| Overheads Allocation'!D$8,'Calc| Project Costs'!W792,'Input| Projects'!$Y792),IF('Input| Overheads'!$C$42="DNSP defined",SUMPRODUCT(--('Input| Projects'!$AC792="Yes"),'Calc| Overheads Allocation'!D$61,'Input| Projects'!$AF792),""))),"")</f>
        <v/>
      </c>
      <c r="AN792" s="186" t="str">
        <f>IFERROR(IF('Input| Overheads'!$C$42="Direct costs",SUMPRODUCT(--('Input| Projects'!$AC792="Yes"),'Calc| Overheads Allocation'!E$8,'Calc| Project Costs'!X792),IF('Input| Overheads'!$C$42="Internal labour",SUMPRODUCT(--('Input| Projects'!$AC792="Yes"),'Calc| Overheads Allocation'!E$8,'Calc| Project Costs'!X792,'Input| Projects'!$Y792),IF('Input| Overheads'!$C$42="DNSP defined",SUMPRODUCT(--('Input| Projects'!$AC792="Yes"),'Calc| Overheads Allocation'!E$61,'Input| Projects'!$AF792),""))),"")</f>
        <v/>
      </c>
      <c r="AO792" s="186" t="str">
        <f>IFERROR(IF('Input| Overheads'!$C$42="Direct costs",SUMPRODUCT(--('Input| Projects'!$AC792="Yes"),'Calc| Overheads Allocation'!F$8,'Calc| Project Costs'!Y792),IF('Input| Overheads'!$C$42="Internal labour",SUMPRODUCT(--('Input| Projects'!$AC792="Yes"),'Calc| Overheads Allocation'!F$8,'Calc| Project Costs'!Y792,'Input| Projects'!$Y792),IF('Input| Overheads'!$C$42="DNSP defined",SUMPRODUCT(--('Input| Projects'!$AC792="Yes"),'Calc| Overheads Allocation'!F$61,'Input| Projects'!$AF792),""))),"")</f>
        <v/>
      </c>
      <c r="AP792" s="186" t="str">
        <f>IFERROR(IF('Input| Overheads'!$C$42="Direct costs",SUMPRODUCT(--('Input| Projects'!$AC792="Yes"),'Calc| Overheads Allocation'!G$8,'Calc| Project Costs'!Z792),IF('Input| Overheads'!$C$42="Internal labour",SUMPRODUCT(--('Input| Projects'!$AC792="Yes"),'Calc| Overheads Allocation'!G$8,'Calc| Project Costs'!Z792,'Input| Projects'!$Y792),IF('Input| Overheads'!$C$42="DNSP defined",SUMPRODUCT(--('Input| Projects'!$AC792="Yes"),'Calc| Overheads Allocation'!G$61,'Input| Projects'!$AF792),""))),"")</f>
        <v/>
      </c>
      <c r="AQ792" s="186" t="str">
        <f>IFERROR(IF('Input| Overheads'!$C$42="Direct costs",SUMPRODUCT(--('Input| Projects'!$AC792="Yes"),'Calc| Overheads Allocation'!H$8,'Calc| Project Costs'!AA792),IF('Input| Overheads'!$C$42="Internal labour",SUMPRODUCT(--('Input| Projects'!$AC792="Yes"),'Calc| Overheads Allocation'!H$8,'Calc| Project Costs'!AA792,'Input| Projects'!$Y792),IF('Input| Overheads'!$C$42="DNSP defined",SUMPRODUCT(--('Input| Projects'!$AC792="Yes"),'Calc| Overheads Allocation'!H$61,'Input| Projects'!$AF792),""))),"")</f>
        <v/>
      </c>
      <c r="AR792" s="186" t="str">
        <f>IFERROR(IF('Input| Overheads'!$C$42="Direct costs",SUMPRODUCT(--('Input| Projects'!$AC792="Yes"),'Calc| Overheads Allocation'!I$8,'Calc| Project Costs'!AB792),IF('Input| Overheads'!$C$42="Internal labour",SUMPRODUCT(--('Input| Projects'!$AC792="Yes"),'Calc| Overheads Allocation'!I$8,'Calc| Project Costs'!AB792,'Input| Projects'!$Y792),IF('Input| Overheads'!$C$42="DNSP defined",SUMPRODUCT(--('Input| Projects'!$AC792="Yes"),'Calc| Overheads Allocation'!I$61,'Input| Projects'!$AF792),""))),"")</f>
        <v/>
      </c>
      <c r="AS792" s="106"/>
      <c r="AT792" s="186" t="str">
        <f>IFERROR(IF('Input| Overheads'!$C$42="Direct costs",SUMPRODUCT(--('Input| Projects'!$AD792="Yes"),'Calc| Overheads Allocation'!C$9,'Calc| Project Costs'!V792),IF('Input| Overheads'!$C$42="Internal labour",SUMPRODUCT(--('Input| Projects'!$AD792="Yes"),'Calc| Overheads Allocation'!C$9,'Calc| Project Costs'!V792,'Input| Projects'!$Y792),IF('Input| Overheads'!$C$42="DNSP defined",SUMPRODUCT(--('Input| Projects'!$AD792="Yes"),'Calc| Overheads Allocation'!C$62,'Input| Projects'!$AG792),""))),"")</f>
        <v/>
      </c>
      <c r="AU792" s="186" t="str">
        <f>IFERROR(IF('Input| Overheads'!$C$42="Direct costs",SUMPRODUCT(--('Input| Projects'!$AD792="Yes"),'Calc| Overheads Allocation'!D$9,'Calc| Project Costs'!W792),IF('Input| Overheads'!$C$42="Internal labour",SUMPRODUCT(--('Input| Projects'!$AD792="Yes"),'Calc| Overheads Allocation'!D$9,'Calc| Project Costs'!W792,'Input| Projects'!$Y792),IF('Input| Overheads'!$C$42="DNSP defined",SUMPRODUCT(--('Input| Projects'!$AD792="Yes"),'Calc| Overheads Allocation'!D$62,'Input| Projects'!$AG792),""))),"")</f>
        <v/>
      </c>
      <c r="AV792" s="186" t="str">
        <f>IFERROR(IF('Input| Overheads'!$C$42="Direct costs",SUMPRODUCT(--('Input| Projects'!$AD792="Yes"),'Calc| Overheads Allocation'!E$9,'Calc| Project Costs'!X792),IF('Input| Overheads'!$C$42="Internal labour",SUMPRODUCT(--('Input| Projects'!$AD792="Yes"),'Calc| Overheads Allocation'!E$9,'Calc| Project Costs'!X792,'Input| Projects'!$Y792),IF('Input| Overheads'!$C$42="DNSP defined",SUMPRODUCT(--('Input| Projects'!$AD792="Yes"),'Calc| Overheads Allocation'!E$62,'Input| Projects'!$AG792),""))),"")</f>
        <v/>
      </c>
      <c r="AW792" s="186" t="str">
        <f>IFERROR(IF('Input| Overheads'!$C$42="Direct costs",SUMPRODUCT(--('Input| Projects'!$AD792="Yes"),'Calc| Overheads Allocation'!F$9,'Calc| Project Costs'!Y792),IF('Input| Overheads'!$C$42="Internal labour",SUMPRODUCT(--('Input| Projects'!$AD792="Yes"),'Calc| Overheads Allocation'!F$9,'Calc| Project Costs'!Y792,'Input| Projects'!$Y792),IF('Input| Overheads'!$C$42="DNSP defined",SUMPRODUCT(--('Input| Projects'!$AD792="Yes"),'Calc| Overheads Allocation'!F$62,'Input| Projects'!$AG792),""))),"")</f>
        <v/>
      </c>
      <c r="AX792" s="186" t="str">
        <f>IFERROR(IF('Input| Overheads'!$C$42="Direct costs",SUMPRODUCT(--('Input| Projects'!$AD792="Yes"),'Calc| Overheads Allocation'!G$9,'Calc| Project Costs'!Z792),IF('Input| Overheads'!$C$42="Internal labour",SUMPRODUCT(--('Input| Projects'!$AD792="Yes"),'Calc| Overheads Allocation'!G$9,'Calc| Project Costs'!Z792,'Input| Projects'!$Y792),IF('Input| Overheads'!$C$42="DNSP defined",SUMPRODUCT(--('Input| Projects'!$AD792="Yes"),'Calc| Overheads Allocation'!G$62,'Input| Projects'!$AG792),""))),"")</f>
        <v/>
      </c>
      <c r="AY792" s="186" t="str">
        <f>IFERROR(IF('Input| Overheads'!$C$42="Direct costs",SUMPRODUCT(--('Input| Projects'!$AD792="Yes"),'Calc| Overheads Allocation'!H$9,'Calc| Project Costs'!AA792),IF('Input| Overheads'!$C$42="Internal labour",SUMPRODUCT(--('Input| Projects'!$AD792="Yes"),'Calc| Overheads Allocation'!H$9,'Calc| Project Costs'!AA792,'Input| Projects'!$Y792),IF('Input| Overheads'!$C$42="DNSP defined",SUMPRODUCT(--('Input| Projects'!$AD792="Yes"),'Calc| Overheads Allocation'!H$62,'Input| Projects'!$AG792),""))),"")</f>
        <v/>
      </c>
      <c r="AZ792" s="186" t="str">
        <f>IFERROR(IF('Input| Overheads'!$C$42="Direct costs",SUMPRODUCT(--('Input| Projects'!$AD792="Yes"),'Calc| Overheads Allocation'!I$9,'Calc| Project Costs'!AB792),IF('Input| Overheads'!$C$42="Internal labour",SUMPRODUCT(--('Input| Projects'!$AD792="Yes"),'Calc| Overheads Allocation'!I$9,'Calc| Project Costs'!AB792,'Input| Projects'!$Y792),IF('Input| Overheads'!$C$42="DNSP defined",SUMPRODUCT(--('Input| Projects'!$AD792="Yes"),'Calc| Overheads Allocation'!I$62,'Input| Projects'!$AG792),""))),"")</f>
        <v/>
      </c>
      <c r="BA792" s="106"/>
      <c r="BB792" s="186">
        <f t="shared" si="390"/>
        <v>0</v>
      </c>
      <c r="BC792" s="186">
        <f t="shared" si="391"/>
        <v>0</v>
      </c>
      <c r="BD792" s="186">
        <f t="shared" si="392"/>
        <v>0</v>
      </c>
      <c r="BE792" s="186">
        <f t="shared" si="369"/>
        <v>0</v>
      </c>
      <c r="BF792" s="186">
        <f t="shared" si="370"/>
        <v>0</v>
      </c>
      <c r="BG792" s="186">
        <f t="shared" si="371"/>
        <v>0</v>
      </c>
      <c r="BH792" s="186">
        <f t="shared" si="372"/>
        <v>0</v>
      </c>
      <c r="BI792" s="97"/>
      <c r="BJ792" s="186" t="str">
        <f t="shared" si="373"/>
        <v/>
      </c>
      <c r="BK792" s="186" t="str">
        <f t="shared" si="374"/>
        <v/>
      </c>
      <c r="BL792" s="186" t="str">
        <f t="shared" si="375"/>
        <v/>
      </c>
      <c r="BM792" s="186" t="str">
        <f t="shared" si="376"/>
        <v/>
      </c>
      <c r="BN792" s="186" t="str">
        <f t="shared" si="377"/>
        <v/>
      </c>
      <c r="BO792" s="186" t="str">
        <f t="shared" si="378"/>
        <v/>
      </c>
      <c r="BP792" s="186" t="str">
        <f t="shared" si="379"/>
        <v/>
      </c>
      <c r="BQ792" s="97"/>
      <c r="BR792" s="186">
        <f t="shared" si="380"/>
        <v>0</v>
      </c>
      <c r="BS792" s="186">
        <f t="shared" si="381"/>
        <v>0</v>
      </c>
      <c r="BT792" s="222">
        <f t="shared" si="382"/>
        <v>0</v>
      </c>
      <c r="BU792" s="222">
        <f t="shared" si="383"/>
        <v>0</v>
      </c>
      <c r="BV792" s="222">
        <f t="shared" si="384"/>
        <v>0</v>
      </c>
      <c r="BW792" s="222">
        <f t="shared" si="385"/>
        <v>0</v>
      </c>
      <c r="BX792" s="222">
        <f t="shared" si="386"/>
        <v>0</v>
      </c>
      <c r="BY792" s="106"/>
      <c r="BZ792" s="197" t="str">
        <f>IF(SUMIF('Input| Projects'!$AS$8:$CP$8,"Dx",'Input| Projects'!$AS792:$CP792)=0,"",SUMIF('Input| Projects'!$AS$8:$CP$8,"Dx",'Input| Projects'!$AS792:$CP792))</f>
        <v/>
      </c>
      <c r="CA792" s="197" t="str">
        <f>IF(SUMIF('Input| Projects'!$AS$8:$CP$8,"Tx",'Input| Projects'!$AS792:$CP792)=0,"",SUMIF('Input| Projects'!$AS$8:$CP$8,"Tx",'Input| Projects'!$AS792:$CP792))</f>
        <v/>
      </c>
      <c r="CB792" s="150" t="str">
        <f t="shared" si="393"/>
        <v/>
      </c>
    </row>
    <row r="793" spans="2:80" x14ac:dyDescent="0.2">
      <c r="B793" s="201">
        <f>IFERROR('Input| Projects'!B793,"")</f>
        <v>784</v>
      </c>
      <c r="C793" s="42" t="str">
        <f>IFERROR(IF('Input| Projects'!C793="","",'Input| Projects'!C793),"")</f>
        <v/>
      </c>
      <c r="D793" s="42" t="str">
        <f>IFERROR(IF('Input| Projects'!D793="","",'Input| Projects'!D793),"")</f>
        <v/>
      </c>
      <c r="E793" s="104"/>
      <c r="F793" s="190">
        <f>IFERROR('Input| Projects'!I793*'Input| Escalations'!$K$19,"")</f>
        <v>0</v>
      </c>
      <c r="G793" s="190">
        <f>IFERROR('Input| Projects'!J793*'Input| Escalations'!$K$19,"")</f>
        <v>0</v>
      </c>
      <c r="H793" s="190">
        <f>IFERROR('Input| Projects'!K793*'Input| Escalations'!$K$19,"")</f>
        <v>0</v>
      </c>
      <c r="I793" s="190">
        <f>IFERROR('Input| Projects'!L793*'Input| Escalations'!$K$19,"")</f>
        <v>0</v>
      </c>
      <c r="J793" s="190">
        <f>IFERROR('Input| Projects'!M793*'Input| Escalations'!$K$19,"")</f>
        <v>0</v>
      </c>
      <c r="K793" s="190">
        <f>IFERROR('Input| Projects'!N793*'Input| Escalations'!$K$19,"")</f>
        <v>0</v>
      </c>
      <c r="L793" s="190">
        <f>IFERROR('Input| Projects'!O793*'Input| Escalations'!$K$19,"")</f>
        <v>0</v>
      </c>
      <c r="M793" s="150" t="str">
        <f>IF(ABS(SUM(F793:L793)-(SUM('Input| Projects'!I793:O793)*'Input| Escalations'!$K$19))&lt;0.0000001,"",1)</f>
        <v/>
      </c>
      <c r="N793" s="192">
        <f>'Input| Projects'!$Y793*INDEX('Input| Escalations'!$H$33:$N$33,MATCH('Calc| Project Costs'!N$9,'Input| Escalations'!$H$23:$N$23,0))+'Input| Projects'!$Z793*INDEX('Input| Escalations'!$H$34:$N$34,MATCH('Calc| Project Costs'!N$9,'Input| Escalations'!$H$23:$N$23,0))+'Input| Projects'!$AA793*INDEX('Input| Escalations'!$H$35:$N$35,MATCH('Calc| Project Costs'!N$9,'Input| Escalations'!$H$23:$N$23,0))+1</f>
        <v>1</v>
      </c>
      <c r="O793" s="192">
        <f>'Input| Projects'!$Y793*INDEX('Input| Escalations'!$H$33:$N$33,MATCH('Calc| Project Costs'!O$9,'Input| Escalations'!$H$23:$N$23,0))+'Input| Projects'!$Z793*INDEX('Input| Escalations'!$H$34:$N$34,MATCH('Calc| Project Costs'!O$9,'Input| Escalations'!$H$23:$N$23,0))+'Input| Projects'!$AA793*INDEX('Input| Escalations'!$H$35:$N$35,MATCH('Calc| Project Costs'!O$9,'Input| Escalations'!$H$23:$N$23,0))+1</f>
        <v>1</v>
      </c>
      <c r="P793" s="192">
        <f>'Input| Projects'!$Y793*INDEX('Input| Escalations'!$H$33:$N$33,MATCH('Calc| Project Costs'!P$9,'Input| Escalations'!$H$23:$N$23,0))+'Input| Projects'!$Z793*INDEX('Input| Escalations'!$H$34:$N$34,MATCH('Calc| Project Costs'!P$9,'Input| Escalations'!$H$23:$N$23,0))+'Input| Projects'!$AA793*INDEX('Input| Escalations'!$H$35:$N$35,MATCH('Calc| Project Costs'!P$9,'Input| Escalations'!$H$23:$N$23,0))+1</f>
        <v>1</v>
      </c>
      <c r="Q793" s="192">
        <f>'Input| Projects'!$Y793*INDEX('Input| Escalations'!$H$33:$N$33,MATCH('Calc| Project Costs'!Q$9,'Input| Escalations'!$H$23:$N$23,0))+'Input| Projects'!$Z793*INDEX('Input| Escalations'!$H$34:$N$34,MATCH('Calc| Project Costs'!Q$9,'Input| Escalations'!$H$23:$N$23,0))+'Input| Projects'!$AA793*INDEX('Input| Escalations'!$H$35:$N$35,MATCH('Calc| Project Costs'!Q$9,'Input| Escalations'!$H$23:$N$23,0))+1</f>
        <v>1</v>
      </c>
      <c r="R793" s="192">
        <f>'Input| Projects'!$Y793*INDEX('Input| Escalations'!$H$33:$N$33,MATCH('Calc| Project Costs'!R$9,'Input| Escalations'!$H$23:$N$23,0))+'Input| Projects'!$Z793*INDEX('Input| Escalations'!$H$34:$N$34,MATCH('Calc| Project Costs'!R$9,'Input| Escalations'!$H$23:$N$23,0))+'Input| Projects'!$AA793*INDEX('Input| Escalations'!$H$35:$N$35,MATCH('Calc| Project Costs'!R$9,'Input| Escalations'!$H$23:$N$23,0))+1</f>
        <v>1</v>
      </c>
      <c r="S793" s="192">
        <f>'Input| Projects'!$Y793*INDEX('Input| Escalations'!$H$33:$N$33,MATCH('Calc| Project Costs'!S$9,'Input| Escalations'!$H$23:$N$23,0))+'Input| Projects'!$Z793*INDEX('Input| Escalations'!$H$34:$N$34,MATCH('Calc| Project Costs'!S$9,'Input| Escalations'!$H$23:$N$23,0))+'Input| Projects'!$AA793*INDEX('Input| Escalations'!$H$35:$N$35,MATCH('Calc| Project Costs'!S$9,'Input| Escalations'!$H$23:$N$23,0))+1</f>
        <v>1</v>
      </c>
      <c r="T793" s="192">
        <f>'Input| Projects'!$Y793*INDEX('Input| Escalations'!$H$33:$N$33,MATCH('Calc| Project Costs'!T$9,'Input| Escalations'!$H$23:$N$23,0))+'Input| Projects'!$Z793*INDEX('Input| Escalations'!$H$34:$N$34,MATCH('Calc| Project Costs'!T$9,'Input| Escalations'!$H$23:$N$23,0))+'Input| Projects'!$AA793*INDEX('Input| Escalations'!$H$35:$N$35,MATCH('Calc| Project Costs'!T$9,'Input| Escalations'!$H$23:$N$23,0))+1</f>
        <v>1</v>
      </c>
      <c r="U793" s="106"/>
      <c r="V793" s="186">
        <f t="shared" si="387"/>
        <v>0</v>
      </c>
      <c r="W793" s="186">
        <f t="shared" si="388"/>
        <v>0</v>
      </c>
      <c r="X793" s="186">
        <f t="shared" si="389"/>
        <v>0</v>
      </c>
      <c r="Y793" s="186">
        <f t="shared" si="365"/>
        <v>0</v>
      </c>
      <c r="Z793" s="186">
        <f t="shared" si="366"/>
        <v>0</v>
      </c>
      <c r="AA793" s="186">
        <f t="shared" si="367"/>
        <v>0</v>
      </c>
      <c r="AB793" s="186">
        <f t="shared" si="368"/>
        <v>0</v>
      </c>
      <c r="AC793" s="106"/>
      <c r="AD793" s="186">
        <f>'Input| Projects'!Q793*N793*'Input| Escalations'!$K$19</f>
        <v>0</v>
      </c>
      <c r="AE793" s="186">
        <f>'Input| Projects'!R793*O793*'Input| Escalations'!$K$19</f>
        <v>0</v>
      </c>
      <c r="AF793" s="186">
        <f>'Input| Projects'!S793*P793*'Input| Escalations'!$K$19</f>
        <v>0</v>
      </c>
      <c r="AG793" s="186">
        <f>'Input| Projects'!T793*Q793*'Input| Escalations'!$K$19</f>
        <v>0</v>
      </c>
      <c r="AH793" s="186">
        <f>'Input| Projects'!U793*R793*'Input| Escalations'!$K$19</f>
        <v>0</v>
      </c>
      <c r="AI793" s="186">
        <f>'Input| Projects'!V793*S793*'Input| Escalations'!$K$19</f>
        <v>0</v>
      </c>
      <c r="AJ793" s="186">
        <f>'Input| Projects'!W793*T793*'Input| Escalations'!$K$19</f>
        <v>0</v>
      </c>
      <c r="AK793" s="106"/>
      <c r="AL793" s="186" t="str">
        <f>IFERROR(IF('Input| Overheads'!$C$42="Direct costs",SUMPRODUCT(--('Input| Projects'!$AC793="Yes"),'Calc| Overheads Allocation'!C$8,'Calc| Project Costs'!V793),IF('Input| Overheads'!$C$42="Internal labour",SUMPRODUCT(--('Input| Projects'!$AC793="Yes"),'Calc| Overheads Allocation'!C$8,'Calc| Project Costs'!V793,'Input| Projects'!$Y793),IF('Input| Overheads'!$C$42="DNSP defined",SUMPRODUCT(--('Input| Projects'!$AC793="Yes"),'Calc| Overheads Allocation'!C$61,'Input| Projects'!$AF793),""))),"")</f>
        <v/>
      </c>
      <c r="AM793" s="186" t="str">
        <f>IFERROR(IF('Input| Overheads'!$C$42="Direct costs",SUMPRODUCT(--('Input| Projects'!$AC793="Yes"),'Calc| Overheads Allocation'!D$8,'Calc| Project Costs'!W793),IF('Input| Overheads'!$C$42="Internal labour",SUMPRODUCT(--('Input| Projects'!$AC793="Yes"),'Calc| Overheads Allocation'!D$8,'Calc| Project Costs'!W793,'Input| Projects'!$Y793),IF('Input| Overheads'!$C$42="DNSP defined",SUMPRODUCT(--('Input| Projects'!$AC793="Yes"),'Calc| Overheads Allocation'!D$61,'Input| Projects'!$AF793),""))),"")</f>
        <v/>
      </c>
      <c r="AN793" s="186" t="str">
        <f>IFERROR(IF('Input| Overheads'!$C$42="Direct costs",SUMPRODUCT(--('Input| Projects'!$AC793="Yes"),'Calc| Overheads Allocation'!E$8,'Calc| Project Costs'!X793),IF('Input| Overheads'!$C$42="Internal labour",SUMPRODUCT(--('Input| Projects'!$AC793="Yes"),'Calc| Overheads Allocation'!E$8,'Calc| Project Costs'!X793,'Input| Projects'!$Y793),IF('Input| Overheads'!$C$42="DNSP defined",SUMPRODUCT(--('Input| Projects'!$AC793="Yes"),'Calc| Overheads Allocation'!E$61,'Input| Projects'!$AF793),""))),"")</f>
        <v/>
      </c>
      <c r="AO793" s="186" t="str">
        <f>IFERROR(IF('Input| Overheads'!$C$42="Direct costs",SUMPRODUCT(--('Input| Projects'!$AC793="Yes"),'Calc| Overheads Allocation'!F$8,'Calc| Project Costs'!Y793),IF('Input| Overheads'!$C$42="Internal labour",SUMPRODUCT(--('Input| Projects'!$AC793="Yes"),'Calc| Overheads Allocation'!F$8,'Calc| Project Costs'!Y793,'Input| Projects'!$Y793),IF('Input| Overheads'!$C$42="DNSP defined",SUMPRODUCT(--('Input| Projects'!$AC793="Yes"),'Calc| Overheads Allocation'!F$61,'Input| Projects'!$AF793),""))),"")</f>
        <v/>
      </c>
      <c r="AP793" s="186" t="str">
        <f>IFERROR(IF('Input| Overheads'!$C$42="Direct costs",SUMPRODUCT(--('Input| Projects'!$AC793="Yes"),'Calc| Overheads Allocation'!G$8,'Calc| Project Costs'!Z793),IF('Input| Overheads'!$C$42="Internal labour",SUMPRODUCT(--('Input| Projects'!$AC793="Yes"),'Calc| Overheads Allocation'!G$8,'Calc| Project Costs'!Z793,'Input| Projects'!$Y793),IF('Input| Overheads'!$C$42="DNSP defined",SUMPRODUCT(--('Input| Projects'!$AC793="Yes"),'Calc| Overheads Allocation'!G$61,'Input| Projects'!$AF793),""))),"")</f>
        <v/>
      </c>
      <c r="AQ793" s="186" t="str">
        <f>IFERROR(IF('Input| Overheads'!$C$42="Direct costs",SUMPRODUCT(--('Input| Projects'!$AC793="Yes"),'Calc| Overheads Allocation'!H$8,'Calc| Project Costs'!AA793),IF('Input| Overheads'!$C$42="Internal labour",SUMPRODUCT(--('Input| Projects'!$AC793="Yes"),'Calc| Overheads Allocation'!H$8,'Calc| Project Costs'!AA793,'Input| Projects'!$Y793),IF('Input| Overheads'!$C$42="DNSP defined",SUMPRODUCT(--('Input| Projects'!$AC793="Yes"),'Calc| Overheads Allocation'!H$61,'Input| Projects'!$AF793),""))),"")</f>
        <v/>
      </c>
      <c r="AR793" s="186" t="str">
        <f>IFERROR(IF('Input| Overheads'!$C$42="Direct costs",SUMPRODUCT(--('Input| Projects'!$AC793="Yes"),'Calc| Overheads Allocation'!I$8,'Calc| Project Costs'!AB793),IF('Input| Overheads'!$C$42="Internal labour",SUMPRODUCT(--('Input| Projects'!$AC793="Yes"),'Calc| Overheads Allocation'!I$8,'Calc| Project Costs'!AB793,'Input| Projects'!$Y793),IF('Input| Overheads'!$C$42="DNSP defined",SUMPRODUCT(--('Input| Projects'!$AC793="Yes"),'Calc| Overheads Allocation'!I$61,'Input| Projects'!$AF793),""))),"")</f>
        <v/>
      </c>
      <c r="AS793" s="106"/>
      <c r="AT793" s="186" t="str">
        <f>IFERROR(IF('Input| Overheads'!$C$42="Direct costs",SUMPRODUCT(--('Input| Projects'!$AD793="Yes"),'Calc| Overheads Allocation'!C$9,'Calc| Project Costs'!V793),IF('Input| Overheads'!$C$42="Internal labour",SUMPRODUCT(--('Input| Projects'!$AD793="Yes"),'Calc| Overheads Allocation'!C$9,'Calc| Project Costs'!V793,'Input| Projects'!$Y793),IF('Input| Overheads'!$C$42="DNSP defined",SUMPRODUCT(--('Input| Projects'!$AD793="Yes"),'Calc| Overheads Allocation'!C$62,'Input| Projects'!$AG793),""))),"")</f>
        <v/>
      </c>
      <c r="AU793" s="186" t="str">
        <f>IFERROR(IF('Input| Overheads'!$C$42="Direct costs",SUMPRODUCT(--('Input| Projects'!$AD793="Yes"),'Calc| Overheads Allocation'!D$9,'Calc| Project Costs'!W793),IF('Input| Overheads'!$C$42="Internal labour",SUMPRODUCT(--('Input| Projects'!$AD793="Yes"),'Calc| Overheads Allocation'!D$9,'Calc| Project Costs'!W793,'Input| Projects'!$Y793),IF('Input| Overheads'!$C$42="DNSP defined",SUMPRODUCT(--('Input| Projects'!$AD793="Yes"),'Calc| Overheads Allocation'!D$62,'Input| Projects'!$AG793),""))),"")</f>
        <v/>
      </c>
      <c r="AV793" s="186" t="str">
        <f>IFERROR(IF('Input| Overheads'!$C$42="Direct costs",SUMPRODUCT(--('Input| Projects'!$AD793="Yes"),'Calc| Overheads Allocation'!E$9,'Calc| Project Costs'!X793),IF('Input| Overheads'!$C$42="Internal labour",SUMPRODUCT(--('Input| Projects'!$AD793="Yes"),'Calc| Overheads Allocation'!E$9,'Calc| Project Costs'!X793,'Input| Projects'!$Y793),IF('Input| Overheads'!$C$42="DNSP defined",SUMPRODUCT(--('Input| Projects'!$AD793="Yes"),'Calc| Overheads Allocation'!E$62,'Input| Projects'!$AG793),""))),"")</f>
        <v/>
      </c>
      <c r="AW793" s="186" t="str">
        <f>IFERROR(IF('Input| Overheads'!$C$42="Direct costs",SUMPRODUCT(--('Input| Projects'!$AD793="Yes"),'Calc| Overheads Allocation'!F$9,'Calc| Project Costs'!Y793),IF('Input| Overheads'!$C$42="Internal labour",SUMPRODUCT(--('Input| Projects'!$AD793="Yes"),'Calc| Overheads Allocation'!F$9,'Calc| Project Costs'!Y793,'Input| Projects'!$Y793),IF('Input| Overheads'!$C$42="DNSP defined",SUMPRODUCT(--('Input| Projects'!$AD793="Yes"),'Calc| Overheads Allocation'!F$62,'Input| Projects'!$AG793),""))),"")</f>
        <v/>
      </c>
      <c r="AX793" s="186" t="str">
        <f>IFERROR(IF('Input| Overheads'!$C$42="Direct costs",SUMPRODUCT(--('Input| Projects'!$AD793="Yes"),'Calc| Overheads Allocation'!G$9,'Calc| Project Costs'!Z793),IF('Input| Overheads'!$C$42="Internal labour",SUMPRODUCT(--('Input| Projects'!$AD793="Yes"),'Calc| Overheads Allocation'!G$9,'Calc| Project Costs'!Z793,'Input| Projects'!$Y793),IF('Input| Overheads'!$C$42="DNSP defined",SUMPRODUCT(--('Input| Projects'!$AD793="Yes"),'Calc| Overheads Allocation'!G$62,'Input| Projects'!$AG793),""))),"")</f>
        <v/>
      </c>
      <c r="AY793" s="186" t="str">
        <f>IFERROR(IF('Input| Overheads'!$C$42="Direct costs",SUMPRODUCT(--('Input| Projects'!$AD793="Yes"),'Calc| Overheads Allocation'!H$9,'Calc| Project Costs'!AA793),IF('Input| Overheads'!$C$42="Internal labour",SUMPRODUCT(--('Input| Projects'!$AD793="Yes"),'Calc| Overheads Allocation'!H$9,'Calc| Project Costs'!AA793,'Input| Projects'!$Y793),IF('Input| Overheads'!$C$42="DNSP defined",SUMPRODUCT(--('Input| Projects'!$AD793="Yes"),'Calc| Overheads Allocation'!H$62,'Input| Projects'!$AG793),""))),"")</f>
        <v/>
      </c>
      <c r="AZ793" s="186" t="str">
        <f>IFERROR(IF('Input| Overheads'!$C$42="Direct costs",SUMPRODUCT(--('Input| Projects'!$AD793="Yes"),'Calc| Overheads Allocation'!I$9,'Calc| Project Costs'!AB793),IF('Input| Overheads'!$C$42="Internal labour",SUMPRODUCT(--('Input| Projects'!$AD793="Yes"),'Calc| Overheads Allocation'!I$9,'Calc| Project Costs'!AB793,'Input| Projects'!$Y793),IF('Input| Overheads'!$C$42="DNSP defined",SUMPRODUCT(--('Input| Projects'!$AD793="Yes"),'Calc| Overheads Allocation'!I$62,'Input| Projects'!$AG793),""))),"")</f>
        <v/>
      </c>
      <c r="BA793" s="106"/>
      <c r="BB793" s="186">
        <f t="shared" si="390"/>
        <v>0</v>
      </c>
      <c r="BC793" s="186">
        <f t="shared" si="391"/>
        <v>0</v>
      </c>
      <c r="BD793" s="186">
        <f t="shared" si="392"/>
        <v>0</v>
      </c>
      <c r="BE793" s="186">
        <f t="shared" si="369"/>
        <v>0</v>
      </c>
      <c r="BF793" s="186">
        <f t="shared" si="370"/>
        <v>0</v>
      </c>
      <c r="BG793" s="186">
        <f t="shared" si="371"/>
        <v>0</v>
      </c>
      <c r="BH793" s="186">
        <f t="shared" si="372"/>
        <v>0</v>
      </c>
      <c r="BI793" s="97"/>
      <c r="BJ793" s="186" t="str">
        <f t="shared" si="373"/>
        <v/>
      </c>
      <c r="BK793" s="186" t="str">
        <f t="shared" si="374"/>
        <v/>
      </c>
      <c r="BL793" s="186" t="str">
        <f t="shared" si="375"/>
        <v/>
      </c>
      <c r="BM793" s="186" t="str">
        <f t="shared" si="376"/>
        <v/>
      </c>
      <c r="BN793" s="186" t="str">
        <f t="shared" si="377"/>
        <v/>
      </c>
      <c r="BO793" s="186" t="str">
        <f t="shared" si="378"/>
        <v/>
      </c>
      <c r="BP793" s="186" t="str">
        <f t="shared" si="379"/>
        <v/>
      </c>
      <c r="BQ793" s="97"/>
      <c r="BR793" s="186">
        <f t="shared" si="380"/>
        <v>0</v>
      </c>
      <c r="BS793" s="186">
        <f t="shared" si="381"/>
        <v>0</v>
      </c>
      <c r="BT793" s="222">
        <f t="shared" si="382"/>
        <v>0</v>
      </c>
      <c r="BU793" s="222">
        <f t="shared" si="383"/>
        <v>0</v>
      </c>
      <c r="BV793" s="222">
        <f t="shared" si="384"/>
        <v>0</v>
      </c>
      <c r="BW793" s="222">
        <f t="shared" si="385"/>
        <v>0</v>
      </c>
      <c r="BX793" s="222">
        <f t="shared" si="386"/>
        <v>0</v>
      </c>
      <c r="BY793" s="106"/>
      <c r="BZ793" s="197" t="str">
        <f>IF(SUMIF('Input| Projects'!$AS$8:$CP$8,"Dx",'Input| Projects'!$AS793:$CP793)=0,"",SUMIF('Input| Projects'!$AS$8:$CP$8,"Dx",'Input| Projects'!$AS793:$CP793))</f>
        <v/>
      </c>
      <c r="CA793" s="197" t="str">
        <f>IF(SUMIF('Input| Projects'!$AS$8:$CP$8,"Tx",'Input| Projects'!$AS793:$CP793)=0,"",SUMIF('Input| Projects'!$AS$8:$CP$8,"Tx",'Input| Projects'!$AS793:$CP793))</f>
        <v/>
      </c>
      <c r="CB793" s="150" t="str">
        <f t="shared" si="393"/>
        <v/>
      </c>
    </row>
    <row r="794" spans="2:80" x14ac:dyDescent="0.2">
      <c r="B794" s="201">
        <f>IFERROR('Input| Projects'!B794,"")</f>
        <v>785</v>
      </c>
      <c r="C794" s="42" t="str">
        <f>IFERROR(IF('Input| Projects'!C794="","",'Input| Projects'!C794),"")</f>
        <v/>
      </c>
      <c r="D794" s="42" t="str">
        <f>IFERROR(IF('Input| Projects'!D794="","",'Input| Projects'!D794),"")</f>
        <v/>
      </c>
      <c r="E794" s="104"/>
      <c r="F794" s="190">
        <f>IFERROR('Input| Projects'!I794*'Input| Escalations'!$K$19,"")</f>
        <v>0</v>
      </c>
      <c r="G794" s="190">
        <f>IFERROR('Input| Projects'!J794*'Input| Escalations'!$K$19,"")</f>
        <v>0</v>
      </c>
      <c r="H794" s="190">
        <f>IFERROR('Input| Projects'!K794*'Input| Escalations'!$K$19,"")</f>
        <v>0</v>
      </c>
      <c r="I794" s="190">
        <f>IFERROR('Input| Projects'!L794*'Input| Escalations'!$K$19,"")</f>
        <v>0</v>
      </c>
      <c r="J794" s="190">
        <f>IFERROR('Input| Projects'!M794*'Input| Escalations'!$K$19,"")</f>
        <v>0</v>
      </c>
      <c r="K794" s="190">
        <f>IFERROR('Input| Projects'!N794*'Input| Escalations'!$K$19,"")</f>
        <v>0</v>
      </c>
      <c r="L794" s="190">
        <f>IFERROR('Input| Projects'!O794*'Input| Escalations'!$K$19,"")</f>
        <v>0</v>
      </c>
      <c r="M794" s="150" t="str">
        <f>IF(ABS(SUM(F794:L794)-(SUM('Input| Projects'!I794:O794)*'Input| Escalations'!$K$19))&lt;0.0000001,"",1)</f>
        <v/>
      </c>
      <c r="N794" s="192">
        <f>'Input| Projects'!$Y794*INDEX('Input| Escalations'!$H$33:$N$33,MATCH('Calc| Project Costs'!N$9,'Input| Escalations'!$H$23:$N$23,0))+'Input| Projects'!$Z794*INDEX('Input| Escalations'!$H$34:$N$34,MATCH('Calc| Project Costs'!N$9,'Input| Escalations'!$H$23:$N$23,0))+'Input| Projects'!$AA794*INDEX('Input| Escalations'!$H$35:$N$35,MATCH('Calc| Project Costs'!N$9,'Input| Escalations'!$H$23:$N$23,0))+1</f>
        <v>1</v>
      </c>
      <c r="O794" s="192">
        <f>'Input| Projects'!$Y794*INDEX('Input| Escalations'!$H$33:$N$33,MATCH('Calc| Project Costs'!O$9,'Input| Escalations'!$H$23:$N$23,0))+'Input| Projects'!$Z794*INDEX('Input| Escalations'!$H$34:$N$34,MATCH('Calc| Project Costs'!O$9,'Input| Escalations'!$H$23:$N$23,0))+'Input| Projects'!$AA794*INDEX('Input| Escalations'!$H$35:$N$35,MATCH('Calc| Project Costs'!O$9,'Input| Escalations'!$H$23:$N$23,0))+1</f>
        <v>1</v>
      </c>
      <c r="P794" s="192">
        <f>'Input| Projects'!$Y794*INDEX('Input| Escalations'!$H$33:$N$33,MATCH('Calc| Project Costs'!P$9,'Input| Escalations'!$H$23:$N$23,0))+'Input| Projects'!$Z794*INDEX('Input| Escalations'!$H$34:$N$34,MATCH('Calc| Project Costs'!P$9,'Input| Escalations'!$H$23:$N$23,0))+'Input| Projects'!$AA794*INDEX('Input| Escalations'!$H$35:$N$35,MATCH('Calc| Project Costs'!P$9,'Input| Escalations'!$H$23:$N$23,0))+1</f>
        <v>1</v>
      </c>
      <c r="Q794" s="192">
        <f>'Input| Projects'!$Y794*INDEX('Input| Escalations'!$H$33:$N$33,MATCH('Calc| Project Costs'!Q$9,'Input| Escalations'!$H$23:$N$23,0))+'Input| Projects'!$Z794*INDEX('Input| Escalations'!$H$34:$N$34,MATCH('Calc| Project Costs'!Q$9,'Input| Escalations'!$H$23:$N$23,0))+'Input| Projects'!$AA794*INDEX('Input| Escalations'!$H$35:$N$35,MATCH('Calc| Project Costs'!Q$9,'Input| Escalations'!$H$23:$N$23,0))+1</f>
        <v>1</v>
      </c>
      <c r="R794" s="192">
        <f>'Input| Projects'!$Y794*INDEX('Input| Escalations'!$H$33:$N$33,MATCH('Calc| Project Costs'!R$9,'Input| Escalations'!$H$23:$N$23,0))+'Input| Projects'!$Z794*INDEX('Input| Escalations'!$H$34:$N$34,MATCH('Calc| Project Costs'!R$9,'Input| Escalations'!$H$23:$N$23,0))+'Input| Projects'!$AA794*INDEX('Input| Escalations'!$H$35:$N$35,MATCH('Calc| Project Costs'!R$9,'Input| Escalations'!$H$23:$N$23,0))+1</f>
        <v>1</v>
      </c>
      <c r="S794" s="192">
        <f>'Input| Projects'!$Y794*INDEX('Input| Escalations'!$H$33:$N$33,MATCH('Calc| Project Costs'!S$9,'Input| Escalations'!$H$23:$N$23,0))+'Input| Projects'!$Z794*INDEX('Input| Escalations'!$H$34:$N$34,MATCH('Calc| Project Costs'!S$9,'Input| Escalations'!$H$23:$N$23,0))+'Input| Projects'!$AA794*INDEX('Input| Escalations'!$H$35:$N$35,MATCH('Calc| Project Costs'!S$9,'Input| Escalations'!$H$23:$N$23,0))+1</f>
        <v>1</v>
      </c>
      <c r="T794" s="192">
        <f>'Input| Projects'!$Y794*INDEX('Input| Escalations'!$H$33:$N$33,MATCH('Calc| Project Costs'!T$9,'Input| Escalations'!$H$23:$N$23,0))+'Input| Projects'!$Z794*INDEX('Input| Escalations'!$H$34:$N$34,MATCH('Calc| Project Costs'!T$9,'Input| Escalations'!$H$23:$N$23,0))+'Input| Projects'!$AA794*INDEX('Input| Escalations'!$H$35:$N$35,MATCH('Calc| Project Costs'!T$9,'Input| Escalations'!$H$23:$N$23,0))+1</f>
        <v>1</v>
      </c>
      <c r="U794" s="106"/>
      <c r="V794" s="186">
        <f t="shared" si="387"/>
        <v>0</v>
      </c>
      <c r="W794" s="186">
        <f t="shared" si="388"/>
        <v>0</v>
      </c>
      <c r="X794" s="186">
        <f t="shared" si="389"/>
        <v>0</v>
      </c>
      <c r="Y794" s="186">
        <f t="shared" si="365"/>
        <v>0</v>
      </c>
      <c r="Z794" s="186">
        <f t="shared" si="366"/>
        <v>0</v>
      </c>
      <c r="AA794" s="186">
        <f t="shared" si="367"/>
        <v>0</v>
      </c>
      <c r="AB794" s="186">
        <f t="shared" si="368"/>
        <v>0</v>
      </c>
      <c r="AC794" s="106"/>
      <c r="AD794" s="186">
        <f>'Input| Projects'!Q794*N794*'Input| Escalations'!$K$19</f>
        <v>0</v>
      </c>
      <c r="AE794" s="186">
        <f>'Input| Projects'!R794*O794*'Input| Escalations'!$K$19</f>
        <v>0</v>
      </c>
      <c r="AF794" s="186">
        <f>'Input| Projects'!S794*P794*'Input| Escalations'!$K$19</f>
        <v>0</v>
      </c>
      <c r="AG794" s="186">
        <f>'Input| Projects'!T794*Q794*'Input| Escalations'!$K$19</f>
        <v>0</v>
      </c>
      <c r="AH794" s="186">
        <f>'Input| Projects'!U794*R794*'Input| Escalations'!$K$19</f>
        <v>0</v>
      </c>
      <c r="AI794" s="186">
        <f>'Input| Projects'!V794*S794*'Input| Escalations'!$K$19</f>
        <v>0</v>
      </c>
      <c r="AJ794" s="186">
        <f>'Input| Projects'!W794*T794*'Input| Escalations'!$K$19</f>
        <v>0</v>
      </c>
      <c r="AK794" s="106"/>
      <c r="AL794" s="186" t="str">
        <f>IFERROR(IF('Input| Overheads'!$C$42="Direct costs",SUMPRODUCT(--('Input| Projects'!$AC794="Yes"),'Calc| Overheads Allocation'!C$8,'Calc| Project Costs'!V794),IF('Input| Overheads'!$C$42="Internal labour",SUMPRODUCT(--('Input| Projects'!$AC794="Yes"),'Calc| Overheads Allocation'!C$8,'Calc| Project Costs'!V794,'Input| Projects'!$Y794),IF('Input| Overheads'!$C$42="DNSP defined",SUMPRODUCT(--('Input| Projects'!$AC794="Yes"),'Calc| Overheads Allocation'!C$61,'Input| Projects'!$AF794),""))),"")</f>
        <v/>
      </c>
      <c r="AM794" s="186" t="str">
        <f>IFERROR(IF('Input| Overheads'!$C$42="Direct costs",SUMPRODUCT(--('Input| Projects'!$AC794="Yes"),'Calc| Overheads Allocation'!D$8,'Calc| Project Costs'!W794),IF('Input| Overheads'!$C$42="Internal labour",SUMPRODUCT(--('Input| Projects'!$AC794="Yes"),'Calc| Overheads Allocation'!D$8,'Calc| Project Costs'!W794,'Input| Projects'!$Y794),IF('Input| Overheads'!$C$42="DNSP defined",SUMPRODUCT(--('Input| Projects'!$AC794="Yes"),'Calc| Overheads Allocation'!D$61,'Input| Projects'!$AF794),""))),"")</f>
        <v/>
      </c>
      <c r="AN794" s="186" t="str">
        <f>IFERROR(IF('Input| Overheads'!$C$42="Direct costs",SUMPRODUCT(--('Input| Projects'!$AC794="Yes"),'Calc| Overheads Allocation'!E$8,'Calc| Project Costs'!X794),IF('Input| Overheads'!$C$42="Internal labour",SUMPRODUCT(--('Input| Projects'!$AC794="Yes"),'Calc| Overheads Allocation'!E$8,'Calc| Project Costs'!X794,'Input| Projects'!$Y794),IF('Input| Overheads'!$C$42="DNSP defined",SUMPRODUCT(--('Input| Projects'!$AC794="Yes"),'Calc| Overheads Allocation'!E$61,'Input| Projects'!$AF794),""))),"")</f>
        <v/>
      </c>
      <c r="AO794" s="186" t="str">
        <f>IFERROR(IF('Input| Overheads'!$C$42="Direct costs",SUMPRODUCT(--('Input| Projects'!$AC794="Yes"),'Calc| Overheads Allocation'!F$8,'Calc| Project Costs'!Y794),IF('Input| Overheads'!$C$42="Internal labour",SUMPRODUCT(--('Input| Projects'!$AC794="Yes"),'Calc| Overheads Allocation'!F$8,'Calc| Project Costs'!Y794,'Input| Projects'!$Y794),IF('Input| Overheads'!$C$42="DNSP defined",SUMPRODUCT(--('Input| Projects'!$AC794="Yes"),'Calc| Overheads Allocation'!F$61,'Input| Projects'!$AF794),""))),"")</f>
        <v/>
      </c>
      <c r="AP794" s="186" t="str">
        <f>IFERROR(IF('Input| Overheads'!$C$42="Direct costs",SUMPRODUCT(--('Input| Projects'!$AC794="Yes"),'Calc| Overheads Allocation'!G$8,'Calc| Project Costs'!Z794),IF('Input| Overheads'!$C$42="Internal labour",SUMPRODUCT(--('Input| Projects'!$AC794="Yes"),'Calc| Overheads Allocation'!G$8,'Calc| Project Costs'!Z794,'Input| Projects'!$Y794),IF('Input| Overheads'!$C$42="DNSP defined",SUMPRODUCT(--('Input| Projects'!$AC794="Yes"),'Calc| Overheads Allocation'!G$61,'Input| Projects'!$AF794),""))),"")</f>
        <v/>
      </c>
      <c r="AQ794" s="186" t="str">
        <f>IFERROR(IF('Input| Overheads'!$C$42="Direct costs",SUMPRODUCT(--('Input| Projects'!$AC794="Yes"),'Calc| Overheads Allocation'!H$8,'Calc| Project Costs'!AA794),IF('Input| Overheads'!$C$42="Internal labour",SUMPRODUCT(--('Input| Projects'!$AC794="Yes"),'Calc| Overheads Allocation'!H$8,'Calc| Project Costs'!AA794,'Input| Projects'!$Y794),IF('Input| Overheads'!$C$42="DNSP defined",SUMPRODUCT(--('Input| Projects'!$AC794="Yes"),'Calc| Overheads Allocation'!H$61,'Input| Projects'!$AF794),""))),"")</f>
        <v/>
      </c>
      <c r="AR794" s="186" t="str">
        <f>IFERROR(IF('Input| Overheads'!$C$42="Direct costs",SUMPRODUCT(--('Input| Projects'!$AC794="Yes"),'Calc| Overheads Allocation'!I$8,'Calc| Project Costs'!AB794),IF('Input| Overheads'!$C$42="Internal labour",SUMPRODUCT(--('Input| Projects'!$AC794="Yes"),'Calc| Overheads Allocation'!I$8,'Calc| Project Costs'!AB794,'Input| Projects'!$Y794),IF('Input| Overheads'!$C$42="DNSP defined",SUMPRODUCT(--('Input| Projects'!$AC794="Yes"),'Calc| Overheads Allocation'!I$61,'Input| Projects'!$AF794),""))),"")</f>
        <v/>
      </c>
      <c r="AS794" s="106"/>
      <c r="AT794" s="186" t="str">
        <f>IFERROR(IF('Input| Overheads'!$C$42="Direct costs",SUMPRODUCT(--('Input| Projects'!$AD794="Yes"),'Calc| Overheads Allocation'!C$9,'Calc| Project Costs'!V794),IF('Input| Overheads'!$C$42="Internal labour",SUMPRODUCT(--('Input| Projects'!$AD794="Yes"),'Calc| Overheads Allocation'!C$9,'Calc| Project Costs'!V794,'Input| Projects'!$Y794),IF('Input| Overheads'!$C$42="DNSP defined",SUMPRODUCT(--('Input| Projects'!$AD794="Yes"),'Calc| Overheads Allocation'!C$62,'Input| Projects'!$AG794),""))),"")</f>
        <v/>
      </c>
      <c r="AU794" s="186" t="str">
        <f>IFERROR(IF('Input| Overheads'!$C$42="Direct costs",SUMPRODUCT(--('Input| Projects'!$AD794="Yes"),'Calc| Overheads Allocation'!D$9,'Calc| Project Costs'!W794),IF('Input| Overheads'!$C$42="Internal labour",SUMPRODUCT(--('Input| Projects'!$AD794="Yes"),'Calc| Overheads Allocation'!D$9,'Calc| Project Costs'!W794,'Input| Projects'!$Y794),IF('Input| Overheads'!$C$42="DNSP defined",SUMPRODUCT(--('Input| Projects'!$AD794="Yes"),'Calc| Overheads Allocation'!D$62,'Input| Projects'!$AG794),""))),"")</f>
        <v/>
      </c>
      <c r="AV794" s="186" t="str">
        <f>IFERROR(IF('Input| Overheads'!$C$42="Direct costs",SUMPRODUCT(--('Input| Projects'!$AD794="Yes"),'Calc| Overheads Allocation'!E$9,'Calc| Project Costs'!X794),IF('Input| Overheads'!$C$42="Internal labour",SUMPRODUCT(--('Input| Projects'!$AD794="Yes"),'Calc| Overheads Allocation'!E$9,'Calc| Project Costs'!X794,'Input| Projects'!$Y794),IF('Input| Overheads'!$C$42="DNSP defined",SUMPRODUCT(--('Input| Projects'!$AD794="Yes"),'Calc| Overheads Allocation'!E$62,'Input| Projects'!$AG794),""))),"")</f>
        <v/>
      </c>
      <c r="AW794" s="186" t="str">
        <f>IFERROR(IF('Input| Overheads'!$C$42="Direct costs",SUMPRODUCT(--('Input| Projects'!$AD794="Yes"),'Calc| Overheads Allocation'!F$9,'Calc| Project Costs'!Y794),IF('Input| Overheads'!$C$42="Internal labour",SUMPRODUCT(--('Input| Projects'!$AD794="Yes"),'Calc| Overheads Allocation'!F$9,'Calc| Project Costs'!Y794,'Input| Projects'!$Y794),IF('Input| Overheads'!$C$42="DNSP defined",SUMPRODUCT(--('Input| Projects'!$AD794="Yes"),'Calc| Overheads Allocation'!F$62,'Input| Projects'!$AG794),""))),"")</f>
        <v/>
      </c>
      <c r="AX794" s="186" t="str">
        <f>IFERROR(IF('Input| Overheads'!$C$42="Direct costs",SUMPRODUCT(--('Input| Projects'!$AD794="Yes"),'Calc| Overheads Allocation'!G$9,'Calc| Project Costs'!Z794),IF('Input| Overheads'!$C$42="Internal labour",SUMPRODUCT(--('Input| Projects'!$AD794="Yes"),'Calc| Overheads Allocation'!G$9,'Calc| Project Costs'!Z794,'Input| Projects'!$Y794),IF('Input| Overheads'!$C$42="DNSP defined",SUMPRODUCT(--('Input| Projects'!$AD794="Yes"),'Calc| Overheads Allocation'!G$62,'Input| Projects'!$AG794),""))),"")</f>
        <v/>
      </c>
      <c r="AY794" s="186" t="str">
        <f>IFERROR(IF('Input| Overheads'!$C$42="Direct costs",SUMPRODUCT(--('Input| Projects'!$AD794="Yes"),'Calc| Overheads Allocation'!H$9,'Calc| Project Costs'!AA794),IF('Input| Overheads'!$C$42="Internal labour",SUMPRODUCT(--('Input| Projects'!$AD794="Yes"),'Calc| Overheads Allocation'!H$9,'Calc| Project Costs'!AA794,'Input| Projects'!$Y794),IF('Input| Overheads'!$C$42="DNSP defined",SUMPRODUCT(--('Input| Projects'!$AD794="Yes"),'Calc| Overheads Allocation'!H$62,'Input| Projects'!$AG794),""))),"")</f>
        <v/>
      </c>
      <c r="AZ794" s="186" t="str">
        <f>IFERROR(IF('Input| Overheads'!$C$42="Direct costs",SUMPRODUCT(--('Input| Projects'!$AD794="Yes"),'Calc| Overheads Allocation'!I$9,'Calc| Project Costs'!AB794),IF('Input| Overheads'!$C$42="Internal labour",SUMPRODUCT(--('Input| Projects'!$AD794="Yes"),'Calc| Overheads Allocation'!I$9,'Calc| Project Costs'!AB794,'Input| Projects'!$Y794),IF('Input| Overheads'!$C$42="DNSP defined",SUMPRODUCT(--('Input| Projects'!$AD794="Yes"),'Calc| Overheads Allocation'!I$62,'Input| Projects'!$AG794),""))),"")</f>
        <v/>
      </c>
      <c r="BA794" s="106"/>
      <c r="BB794" s="186">
        <f t="shared" si="390"/>
        <v>0</v>
      </c>
      <c r="BC794" s="186">
        <f t="shared" si="391"/>
        <v>0</v>
      </c>
      <c r="BD794" s="186">
        <f t="shared" si="392"/>
        <v>0</v>
      </c>
      <c r="BE794" s="186">
        <f t="shared" si="369"/>
        <v>0</v>
      </c>
      <c r="BF794" s="186">
        <f t="shared" si="370"/>
        <v>0</v>
      </c>
      <c r="BG794" s="186">
        <f t="shared" si="371"/>
        <v>0</v>
      </c>
      <c r="BH794" s="186">
        <f t="shared" si="372"/>
        <v>0</v>
      </c>
      <c r="BI794" s="97"/>
      <c r="BJ794" s="186" t="str">
        <f t="shared" si="373"/>
        <v/>
      </c>
      <c r="BK794" s="186" t="str">
        <f t="shared" si="374"/>
        <v/>
      </c>
      <c r="BL794" s="186" t="str">
        <f t="shared" si="375"/>
        <v/>
      </c>
      <c r="BM794" s="186" t="str">
        <f t="shared" si="376"/>
        <v/>
      </c>
      <c r="BN794" s="186" t="str">
        <f t="shared" si="377"/>
        <v/>
      </c>
      <c r="BO794" s="186" t="str">
        <f t="shared" si="378"/>
        <v/>
      </c>
      <c r="BP794" s="186" t="str">
        <f t="shared" si="379"/>
        <v/>
      </c>
      <c r="BQ794" s="97"/>
      <c r="BR794" s="186">
        <f t="shared" si="380"/>
        <v>0</v>
      </c>
      <c r="BS794" s="186">
        <f t="shared" si="381"/>
        <v>0</v>
      </c>
      <c r="BT794" s="222">
        <f t="shared" si="382"/>
        <v>0</v>
      </c>
      <c r="BU794" s="222">
        <f t="shared" si="383"/>
        <v>0</v>
      </c>
      <c r="BV794" s="222">
        <f t="shared" si="384"/>
        <v>0</v>
      </c>
      <c r="BW794" s="222">
        <f t="shared" si="385"/>
        <v>0</v>
      </c>
      <c r="BX794" s="222">
        <f t="shared" si="386"/>
        <v>0</v>
      </c>
      <c r="BY794" s="106"/>
      <c r="BZ794" s="197" t="str">
        <f>IF(SUMIF('Input| Projects'!$AS$8:$CP$8,"Dx",'Input| Projects'!$AS794:$CP794)=0,"",SUMIF('Input| Projects'!$AS$8:$CP$8,"Dx",'Input| Projects'!$AS794:$CP794))</f>
        <v/>
      </c>
      <c r="CA794" s="197" t="str">
        <f>IF(SUMIF('Input| Projects'!$AS$8:$CP$8,"Tx",'Input| Projects'!$AS794:$CP794)=0,"",SUMIF('Input| Projects'!$AS$8:$CP$8,"Tx",'Input| Projects'!$AS794:$CP794))</f>
        <v/>
      </c>
      <c r="CB794" s="150" t="str">
        <f t="shared" si="393"/>
        <v/>
      </c>
    </row>
    <row r="795" spans="2:80" x14ac:dyDescent="0.2">
      <c r="B795" s="201">
        <f>IFERROR('Input| Projects'!B795,"")</f>
        <v>786</v>
      </c>
      <c r="C795" s="42" t="str">
        <f>IFERROR(IF('Input| Projects'!C795="","",'Input| Projects'!C795),"")</f>
        <v/>
      </c>
      <c r="D795" s="42" t="str">
        <f>IFERROR(IF('Input| Projects'!D795="","",'Input| Projects'!D795),"")</f>
        <v/>
      </c>
      <c r="E795" s="104"/>
      <c r="F795" s="190">
        <f>IFERROR('Input| Projects'!I795*'Input| Escalations'!$K$19,"")</f>
        <v>0</v>
      </c>
      <c r="G795" s="190">
        <f>IFERROR('Input| Projects'!J795*'Input| Escalations'!$K$19,"")</f>
        <v>0</v>
      </c>
      <c r="H795" s="190">
        <f>IFERROR('Input| Projects'!K795*'Input| Escalations'!$K$19,"")</f>
        <v>0</v>
      </c>
      <c r="I795" s="190">
        <f>IFERROR('Input| Projects'!L795*'Input| Escalations'!$K$19,"")</f>
        <v>0</v>
      </c>
      <c r="J795" s="190">
        <f>IFERROR('Input| Projects'!M795*'Input| Escalations'!$K$19,"")</f>
        <v>0</v>
      </c>
      <c r="K795" s="190">
        <f>IFERROR('Input| Projects'!N795*'Input| Escalations'!$K$19,"")</f>
        <v>0</v>
      </c>
      <c r="L795" s="190">
        <f>IFERROR('Input| Projects'!O795*'Input| Escalations'!$K$19,"")</f>
        <v>0</v>
      </c>
      <c r="M795" s="150" t="str">
        <f>IF(ABS(SUM(F795:L795)-(SUM('Input| Projects'!I795:O795)*'Input| Escalations'!$K$19))&lt;0.0000001,"",1)</f>
        <v/>
      </c>
      <c r="N795" s="192">
        <f>'Input| Projects'!$Y795*INDEX('Input| Escalations'!$H$33:$N$33,MATCH('Calc| Project Costs'!N$9,'Input| Escalations'!$H$23:$N$23,0))+'Input| Projects'!$Z795*INDEX('Input| Escalations'!$H$34:$N$34,MATCH('Calc| Project Costs'!N$9,'Input| Escalations'!$H$23:$N$23,0))+'Input| Projects'!$AA795*INDEX('Input| Escalations'!$H$35:$N$35,MATCH('Calc| Project Costs'!N$9,'Input| Escalations'!$H$23:$N$23,0))+1</f>
        <v>1</v>
      </c>
      <c r="O795" s="192">
        <f>'Input| Projects'!$Y795*INDEX('Input| Escalations'!$H$33:$N$33,MATCH('Calc| Project Costs'!O$9,'Input| Escalations'!$H$23:$N$23,0))+'Input| Projects'!$Z795*INDEX('Input| Escalations'!$H$34:$N$34,MATCH('Calc| Project Costs'!O$9,'Input| Escalations'!$H$23:$N$23,0))+'Input| Projects'!$AA795*INDEX('Input| Escalations'!$H$35:$N$35,MATCH('Calc| Project Costs'!O$9,'Input| Escalations'!$H$23:$N$23,0))+1</f>
        <v>1</v>
      </c>
      <c r="P795" s="192">
        <f>'Input| Projects'!$Y795*INDEX('Input| Escalations'!$H$33:$N$33,MATCH('Calc| Project Costs'!P$9,'Input| Escalations'!$H$23:$N$23,0))+'Input| Projects'!$Z795*INDEX('Input| Escalations'!$H$34:$N$34,MATCH('Calc| Project Costs'!P$9,'Input| Escalations'!$H$23:$N$23,0))+'Input| Projects'!$AA795*INDEX('Input| Escalations'!$H$35:$N$35,MATCH('Calc| Project Costs'!P$9,'Input| Escalations'!$H$23:$N$23,0))+1</f>
        <v>1</v>
      </c>
      <c r="Q795" s="192">
        <f>'Input| Projects'!$Y795*INDEX('Input| Escalations'!$H$33:$N$33,MATCH('Calc| Project Costs'!Q$9,'Input| Escalations'!$H$23:$N$23,0))+'Input| Projects'!$Z795*INDEX('Input| Escalations'!$H$34:$N$34,MATCH('Calc| Project Costs'!Q$9,'Input| Escalations'!$H$23:$N$23,0))+'Input| Projects'!$AA795*INDEX('Input| Escalations'!$H$35:$N$35,MATCH('Calc| Project Costs'!Q$9,'Input| Escalations'!$H$23:$N$23,0))+1</f>
        <v>1</v>
      </c>
      <c r="R795" s="192">
        <f>'Input| Projects'!$Y795*INDEX('Input| Escalations'!$H$33:$N$33,MATCH('Calc| Project Costs'!R$9,'Input| Escalations'!$H$23:$N$23,0))+'Input| Projects'!$Z795*INDEX('Input| Escalations'!$H$34:$N$34,MATCH('Calc| Project Costs'!R$9,'Input| Escalations'!$H$23:$N$23,0))+'Input| Projects'!$AA795*INDEX('Input| Escalations'!$H$35:$N$35,MATCH('Calc| Project Costs'!R$9,'Input| Escalations'!$H$23:$N$23,0))+1</f>
        <v>1</v>
      </c>
      <c r="S795" s="192">
        <f>'Input| Projects'!$Y795*INDEX('Input| Escalations'!$H$33:$N$33,MATCH('Calc| Project Costs'!S$9,'Input| Escalations'!$H$23:$N$23,0))+'Input| Projects'!$Z795*INDEX('Input| Escalations'!$H$34:$N$34,MATCH('Calc| Project Costs'!S$9,'Input| Escalations'!$H$23:$N$23,0))+'Input| Projects'!$AA795*INDEX('Input| Escalations'!$H$35:$N$35,MATCH('Calc| Project Costs'!S$9,'Input| Escalations'!$H$23:$N$23,0))+1</f>
        <v>1</v>
      </c>
      <c r="T795" s="192">
        <f>'Input| Projects'!$Y795*INDEX('Input| Escalations'!$H$33:$N$33,MATCH('Calc| Project Costs'!T$9,'Input| Escalations'!$H$23:$N$23,0))+'Input| Projects'!$Z795*INDEX('Input| Escalations'!$H$34:$N$34,MATCH('Calc| Project Costs'!T$9,'Input| Escalations'!$H$23:$N$23,0))+'Input| Projects'!$AA795*INDEX('Input| Escalations'!$H$35:$N$35,MATCH('Calc| Project Costs'!T$9,'Input| Escalations'!$H$23:$N$23,0))+1</f>
        <v>1</v>
      </c>
      <c r="U795" s="106"/>
      <c r="V795" s="186">
        <f t="shared" si="387"/>
        <v>0</v>
      </c>
      <c r="W795" s="186">
        <f t="shared" si="388"/>
        <v>0</v>
      </c>
      <c r="X795" s="186">
        <f t="shared" si="389"/>
        <v>0</v>
      </c>
      <c r="Y795" s="186">
        <f t="shared" si="365"/>
        <v>0</v>
      </c>
      <c r="Z795" s="186">
        <f t="shared" si="366"/>
        <v>0</v>
      </c>
      <c r="AA795" s="186">
        <f t="shared" si="367"/>
        <v>0</v>
      </c>
      <c r="AB795" s="186">
        <f t="shared" si="368"/>
        <v>0</v>
      </c>
      <c r="AC795" s="106"/>
      <c r="AD795" s="186">
        <f>'Input| Projects'!Q795*N795*'Input| Escalations'!$K$19</f>
        <v>0</v>
      </c>
      <c r="AE795" s="186">
        <f>'Input| Projects'!R795*O795*'Input| Escalations'!$K$19</f>
        <v>0</v>
      </c>
      <c r="AF795" s="186">
        <f>'Input| Projects'!S795*P795*'Input| Escalations'!$K$19</f>
        <v>0</v>
      </c>
      <c r="AG795" s="186">
        <f>'Input| Projects'!T795*Q795*'Input| Escalations'!$K$19</f>
        <v>0</v>
      </c>
      <c r="AH795" s="186">
        <f>'Input| Projects'!U795*R795*'Input| Escalations'!$K$19</f>
        <v>0</v>
      </c>
      <c r="AI795" s="186">
        <f>'Input| Projects'!V795*S795*'Input| Escalations'!$K$19</f>
        <v>0</v>
      </c>
      <c r="AJ795" s="186">
        <f>'Input| Projects'!W795*T795*'Input| Escalations'!$K$19</f>
        <v>0</v>
      </c>
      <c r="AK795" s="106"/>
      <c r="AL795" s="186" t="str">
        <f>IFERROR(IF('Input| Overheads'!$C$42="Direct costs",SUMPRODUCT(--('Input| Projects'!$AC795="Yes"),'Calc| Overheads Allocation'!C$8,'Calc| Project Costs'!V795),IF('Input| Overheads'!$C$42="Internal labour",SUMPRODUCT(--('Input| Projects'!$AC795="Yes"),'Calc| Overheads Allocation'!C$8,'Calc| Project Costs'!V795,'Input| Projects'!$Y795),IF('Input| Overheads'!$C$42="DNSP defined",SUMPRODUCT(--('Input| Projects'!$AC795="Yes"),'Calc| Overheads Allocation'!C$61,'Input| Projects'!$AF795),""))),"")</f>
        <v/>
      </c>
      <c r="AM795" s="186" t="str">
        <f>IFERROR(IF('Input| Overheads'!$C$42="Direct costs",SUMPRODUCT(--('Input| Projects'!$AC795="Yes"),'Calc| Overheads Allocation'!D$8,'Calc| Project Costs'!W795),IF('Input| Overheads'!$C$42="Internal labour",SUMPRODUCT(--('Input| Projects'!$AC795="Yes"),'Calc| Overheads Allocation'!D$8,'Calc| Project Costs'!W795,'Input| Projects'!$Y795),IF('Input| Overheads'!$C$42="DNSP defined",SUMPRODUCT(--('Input| Projects'!$AC795="Yes"),'Calc| Overheads Allocation'!D$61,'Input| Projects'!$AF795),""))),"")</f>
        <v/>
      </c>
      <c r="AN795" s="186" t="str">
        <f>IFERROR(IF('Input| Overheads'!$C$42="Direct costs",SUMPRODUCT(--('Input| Projects'!$AC795="Yes"),'Calc| Overheads Allocation'!E$8,'Calc| Project Costs'!X795),IF('Input| Overheads'!$C$42="Internal labour",SUMPRODUCT(--('Input| Projects'!$AC795="Yes"),'Calc| Overheads Allocation'!E$8,'Calc| Project Costs'!X795,'Input| Projects'!$Y795),IF('Input| Overheads'!$C$42="DNSP defined",SUMPRODUCT(--('Input| Projects'!$AC795="Yes"),'Calc| Overheads Allocation'!E$61,'Input| Projects'!$AF795),""))),"")</f>
        <v/>
      </c>
      <c r="AO795" s="186" t="str">
        <f>IFERROR(IF('Input| Overheads'!$C$42="Direct costs",SUMPRODUCT(--('Input| Projects'!$AC795="Yes"),'Calc| Overheads Allocation'!F$8,'Calc| Project Costs'!Y795),IF('Input| Overheads'!$C$42="Internal labour",SUMPRODUCT(--('Input| Projects'!$AC795="Yes"),'Calc| Overheads Allocation'!F$8,'Calc| Project Costs'!Y795,'Input| Projects'!$Y795),IF('Input| Overheads'!$C$42="DNSP defined",SUMPRODUCT(--('Input| Projects'!$AC795="Yes"),'Calc| Overheads Allocation'!F$61,'Input| Projects'!$AF795),""))),"")</f>
        <v/>
      </c>
      <c r="AP795" s="186" t="str">
        <f>IFERROR(IF('Input| Overheads'!$C$42="Direct costs",SUMPRODUCT(--('Input| Projects'!$AC795="Yes"),'Calc| Overheads Allocation'!G$8,'Calc| Project Costs'!Z795),IF('Input| Overheads'!$C$42="Internal labour",SUMPRODUCT(--('Input| Projects'!$AC795="Yes"),'Calc| Overheads Allocation'!G$8,'Calc| Project Costs'!Z795,'Input| Projects'!$Y795),IF('Input| Overheads'!$C$42="DNSP defined",SUMPRODUCT(--('Input| Projects'!$AC795="Yes"),'Calc| Overheads Allocation'!G$61,'Input| Projects'!$AF795),""))),"")</f>
        <v/>
      </c>
      <c r="AQ795" s="186" t="str">
        <f>IFERROR(IF('Input| Overheads'!$C$42="Direct costs",SUMPRODUCT(--('Input| Projects'!$AC795="Yes"),'Calc| Overheads Allocation'!H$8,'Calc| Project Costs'!AA795),IF('Input| Overheads'!$C$42="Internal labour",SUMPRODUCT(--('Input| Projects'!$AC795="Yes"),'Calc| Overheads Allocation'!H$8,'Calc| Project Costs'!AA795,'Input| Projects'!$Y795),IF('Input| Overheads'!$C$42="DNSP defined",SUMPRODUCT(--('Input| Projects'!$AC795="Yes"),'Calc| Overheads Allocation'!H$61,'Input| Projects'!$AF795),""))),"")</f>
        <v/>
      </c>
      <c r="AR795" s="186" t="str">
        <f>IFERROR(IF('Input| Overheads'!$C$42="Direct costs",SUMPRODUCT(--('Input| Projects'!$AC795="Yes"),'Calc| Overheads Allocation'!I$8,'Calc| Project Costs'!AB795),IF('Input| Overheads'!$C$42="Internal labour",SUMPRODUCT(--('Input| Projects'!$AC795="Yes"),'Calc| Overheads Allocation'!I$8,'Calc| Project Costs'!AB795,'Input| Projects'!$Y795),IF('Input| Overheads'!$C$42="DNSP defined",SUMPRODUCT(--('Input| Projects'!$AC795="Yes"),'Calc| Overheads Allocation'!I$61,'Input| Projects'!$AF795),""))),"")</f>
        <v/>
      </c>
      <c r="AS795" s="106"/>
      <c r="AT795" s="186" t="str">
        <f>IFERROR(IF('Input| Overheads'!$C$42="Direct costs",SUMPRODUCT(--('Input| Projects'!$AD795="Yes"),'Calc| Overheads Allocation'!C$9,'Calc| Project Costs'!V795),IF('Input| Overheads'!$C$42="Internal labour",SUMPRODUCT(--('Input| Projects'!$AD795="Yes"),'Calc| Overheads Allocation'!C$9,'Calc| Project Costs'!V795,'Input| Projects'!$Y795),IF('Input| Overheads'!$C$42="DNSP defined",SUMPRODUCT(--('Input| Projects'!$AD795="Yes"),'Calc| Overheads Allocation'!C$62,'Input| Projects'!$AG795),""))),"")</f>
        <v/>
      </c>
      <c r="AU795" s="186" t="str">
        <f>IFERROR(IF('Input| Overheads'!$C$42="Direct costs",SUMPRODUCT(--('Input| Projects'!$AD795="Yes"),'Calc| Overheads Allocation'!D$9,'Calc| Project Costs'!W795),IF('Input| Overheads'!$C$42="Internal labour",SUMPRODUCT(--('Input| Projects'!$AD795="Yes"),'Calc| Overheads Allocation'!D$9,'Calc| Project Costs'!W795,'Input| Projects'!$Y795),IF('Input| Overheads'!$C$42="DNSP defined",SUMPRODUCT(--('Input| Projects'!$AD795="Yes"),'Calc| Overheads Allocation'!D$62,'Input| Projects'!$AG795),""))),"")</f>
        <v/>
      </c>
      <c r="AV795" s="186" t="str">
        <f>IFERROR(IF('Input| Overheads'!$C$42="Direct costs",SUMPRODUCT(--('Input| Projects'!$AD795="Yes"),'Calc| Overheads Allocation'!E$9,'Calc| Project Costs'!X795),IF('Input| Overheads'!$C$42="Internal labour",SUMPRODUCT(--('Input| Projects'!$AD795="Yes"),'Calc| Overheads Allocation'!E$9,'Calc| Project Costs'!X795,'Input| Projects'!$Y795),IF('Input| Overheads'!$C$42="DNSP defined",SUMPRODUCT(--('Input| Projects'!$AD795="Yes"),'Calc| Overheads Allocation'!E$62,'Input| Projects'!$AG795),""))),"")</f>
        <v/>
      </c>
      <c r="AW795" s="186" t="str">
        <f>IFERROR(IF('Input| Overheads'!$C$42="Direct costs",SUMPRODUCT(--('Input| Projects'!$AD795="Yes"),'Calc| Overheads Allocation'!F$9,'Calc| Project Costs'!Y795),IF('Input| Overheads'!$C$42="Internal labour",SUMPRODUCT(--('Input| Projects'!$AD795="Yes"),'Calc| Overheads Allocation'!F$9,'Calc| Project Costs'!Y795,'Input| Projects'!$Y795),IF('Input| Overheads'!$C$42="DNSP defined",SUMPRODUCT(--('Input| Projects'!$AD795="Yes"),'Calc| Overheads Allocation'!F$62,'Input| Projects'!$AG795),""))),"")</f>
        <v/>
      </c>
      <c r="AX795" s="186" t="str">
        <f>IFERROR(IF('Input| Overheads'!$C$42="Direct costs",SUMPRODUCT(--('Input| Projects'!$AD795="Yes"),'Calc| Overheads Allocation'!G$9,'Calc| Project Costs'!Z795),IF('Input| Overheads'!$C$42="Internal labour",SUMPRODUCT(--('Input| Projects'!$AD795="Yes"),'Calc| Overheads Allocation'!G$9,'Calc| Project Costs'!Z795,'Input| Projects'!$Y795),IF('Input| Overheads'!$C$42="DNSP defined",SUMPRODUCT(--('Input| Projects'!$AD795="Yes"),'Calc| Overheads Allocation'!G$62,'Input| Projects'!$AG795),""))),"")</f>
        <v/>
      </c>
      <c r="AY795" s="186" t="str">
        <f>IFERROR(IF('Input| Overheads'!$C$42="Direct costs",SUMPRODUCT(--('Input| Projects'!$AD795="Yes"),'Calc| Overheads Allocation'!H$9,'Calc| Project Costs'!AA795),IF('Input| Overheads'!$C$42="Internal labour",SUMPRODUCT(--('Input| Projects'!$AD795="Yes"),'Calc| Overheads Allocation'!H$9,'Calc| Project Costs'!AA795,'Input| Projects'!$Y795),IF('Input| Overheads'!$C$42="DNSP defined",SUMPRODUCT(--('Input| Projects'!$AD795="Yes"),'Calc| Overheads Allocation'!H$62,'Input| Projects'!$AG795),""))),"")</f>
        <v/>
      </c>
      <c r="AZ795" s="186" t="str">
        <f>IFERROR(IF('Input| Overheads'!$C$42="Direct costs",SUMPRODUCT(--('Input| Projects'!$AD795="Yes"),'Calc| Overheads Allocation'!I$9,'Calc| Project Costs'!AB795),IF('Input| Overheads'!$C$42="Internal labour",SUMPRODUCT(--('Input| Projects'!$AD795="Yes"),'Calc| Overheads Allocation'!I$9,'Calc| Project Costs'!AB795,'Input| Projects'!$Y795),IF('Input| Overheads'!$C$42="DNSP defined",SUMPRODUCT(--('Input| Projects'!$AD795="Yes"),'Calc| Overheads Allocation'!I$62,'Input| Projects'!$AG795),""))),"")</f>
        <v/>
      </c>
      <c r="BA795" s="106"/>
      <c r="BB795" s="186">
        <f t="shared" si="390"/>
        <v>0</v>
      </c>
      <c r="BC795" s="186">
        <f t="shared" si="391"/>
        <v>0</v>
      </c>
      <c r="BD795" s="186">
        <f t="shared" si="392"/>
        <v>0</v>
      </c>
      <c r="BE795" s="186">
        <f t="shared" si="369"/>
        <v>0</v>
      </c>
      <c r="BF795" s="186">
        <f t="shared" si="370"/>
        <v>0</v>
      </c>
      <c r="BG795" s="186">
        <f t="shared" si="371"/>
        <v>0</v>
      </c>
      <c r="BH795" s="186">
        <f t="shared" si="372"/>
        <v>0</v>
      </c>
      <c r="BI795" s="97"/>
      <c r="BJ795" s="186" t="str">
        <f t="shared" si="373"/>
        <v/>
      </c>
      <c r="BK795" s="186" t="str">
        <f t="shared" si="374"/>
        <v/>
      </c>
      <c r="BL795" s="186" t="str">
        <f t="shared" si="375"/>
        <v/>
      </c>
      <c r="BM795" s="186" t="str">
        <f t="shared" si="376"/>
        <v/>
      </c>
      <c r="BN795" s="186" t="str">
        <f t="shared" si="377"/>
        <v/>
      </c>
      <c r="BO795" s="186" t="str">
        <f t="shared" si="378"/>
        <v/>
      </c>
      <c r="BP795" s="186" t="str">
        <f t="shared" si="379"/>
        <v/>
      </c>
      <c r="BQ795" s="97"/>
      <c r="BR795" s="186">
        <f t="shared" si="380"/>
        <v>0</v>
      </c>
      <c r="BS795" s="186">
        <f t="shared" si="381"/>
        <v>0</v>
      </c>
      <c r="BT795" s="222">
        <f t="shared" si="382"/>
        <v>0</v>
      </c>
      <c r="BU795" s="222">
        <f t="shared" si="383"/>
        <v>0</v>
      </c>
      <c r="BV795" s="222">
        <f t="shared" si="384"/>
        <v>0</v>
      </c>
      <c r="BW795" s="222">
        <f t="shared" si="385"/>
        <v>0</v>
      </c>
      <c r="BX795" s="222">
        <f t="shared" si="386"/>
        <v>0</v>
      </c>
      <c r="BY795" s="106"/>
      <c r="BZ795" s="197" t="str">
        <f>IF(SUMIF('Input| Projects'!$AS$8:$CP$8,"Dx",'Input| Projects'!$AS795:$CP795)=0,"",SUMIF('Input| Projects'!$AS$8:$CP$8,"Dx",'Input| Projects'!$AS795:$CP795))</f>
        <v/>
      </c>
      <c r="CA795" s="197" t="str">
        <f>IF(SUMIF('Input| Projects'!$AS$8:$CP$8,"Tx",'Input| Projects'!$AS795:$CP795)=0,"",SUMIF('Input| Projects'!$AS$8:$CP$8,"Tx",'Input| Projects'!$AS795:$CP795))</f>
        <v/>
      </c>
      <c r="CB795" s="150" t="str">
        <f t="shared" si="393"/>
        <v/>
      </c>
    </row>
    <row r="796" spans="2:80" x14ac:dyDescent="0.2">
      <c r="B796" s="201">
        <f>IFERROR('Input| Projects'!B796,"")</f>
        <v>787</v>
      </c>
      <c r="C796" s="42" t="str">
        <f>IFERROR(IF('Input| Projects'!C796="","",'Input| Projects'!C796),"")</f>
        <v/>
      </c>
      <c r="D796" s="42" t="str">
        <f>IFERROR(IF('Input| Projects'!D796="","",'Input| Projects'!D796),"")</f>
        <v/>
      </c>
      <c r="E796" s="104"/>
      <c r="F796" s="190">
        <f>IFERROR('Input| Projects'!I796*'Input| Escalations'!$K$19,"")</f>
        <v>0</v>
      </c>
      <c r="G796" s="190">
        <f>IFERROR('Input| Projects'!J796*'Input| Escalations'!$K$19,"")</f>
        <v>0</v>
      </c>
      <c r="H796" s="190">
        <f>IFERROR('Input| Projects'!K796*'Input| Escalations'!$K$19,"")</f>
        <v>0</v>
      </c>
      <c r="I796" s="190">
        <f>IFERROR('Input| Projects'!L796*'Input| Escalations'!$K$19,"")</f>
        <v>0</v>
      </c>
      <c r="J796" s="190">
        <f>IFERROR('Input| Projects'!M796*'Input| Escalations'!$K$19,"")</f>
        <v>0</v>
      </c>
      <c r="K796" s="190">
        <f>IFERROR('Input| Projects'!N796*'Input| Escalations'!$K$19,"")</f>
        <v>0</v>
      </c>
      <c r="L796" s="190">
        <f>IFERROR('Input| Projects'!O796*'Input| Escalations'!$K$19,"")</f>
        <v>0</v>
      </c>
      <c r="M796" s="150" t="str">
        <f>IF(ABS(SUM(F796:L796)-(SUM('Input| Projects'!I796:O796)*'Input| Escalations'!$K$19))&lt;0.0000001,"",1)</f>
        <v/>
      </c>
      <c r="N796" s="192">
        <f>'Input| Projects'!$Y796*INDEX('Input| Escalations'!$H$33:$N$33,MATCH('Calc| Project Costs'!N$9,'Input| Escalations'!$H$23:$N$23,0))+'Input| Projects'!$Z796*INDEX('Input| Escalations'!$H$34:$N$34,MATCH('Calc| Project Costs'!N$9,'Input| Escalations'!$H$23:$N$23,0))+'Input| Projects'!$AA796*INDEX('Input| Escalations'!$H$35:$N$35,MATCH('Calc| Project Costs'!N$9,'Input| Escalations'!$H$23:$N$23,0))+1</f>
        <v>1</v>
      </c>
      <c r="O796" s="192">
        <f>'Input| Projects'!$Y796*INDEX('Input| Escalations'!$H$33:$N$33,MATCH('Calc| Project Costs'!O$9,'Input| Escalations'!$H$23:$N$23,0))+'Input| Projects'!$Z796*INDEX('Input| Escalations'!$H$34:$N$34,MATCH('Calc| Project Costs'!O$9,'Input| Escalations'!$H$23:$N$23,0))+'Input| Projects'!$AA796*INDEX('Input| Escalations'!$H$35:$N$35,MATCH('Calc| Project Costs'!O$9,'Input| Escalations'!$H$23:$N$23,0))+1</f>
        <v>1</v>
      </c>
      <c r="P796" s="192">
        <f>'Input| Projects'!$Y796*INDEX('Input| Escalations'!$H$33:$N$33,MATCH('Calc| Project Costs'!P$9,'Input| Escalations'!$H$23:$N$23,0))+'Input| Projects'!$Z796*INDEX('Input| Escalations'!$H$34:$N$34,MATCH('Calc| Project Costs'!P$9,'Input| Escalations'!$H$23:$N$23,0))+'Input| Projects'!$AA796*INDEX('Input| Escalations'!$H$35:$N$35,MATCH('Calc| Project Costs'!P$9,'Input| Escalations'!$H$23:$N$23,0))+1</f>
        <v>1</v>
      </c>
      <c r="Q796" s="192">
        <f>'Input| Projects'!$Y796*INDEX('Input| Escalations'!$H$33:$N$33,MATCH('Calc| Project Costs'!Q$9,'Input| Escalations'!$H$23:$N$23,0))+'Input| Projects'!$Z796*INDEX('Input| Escalations'!$H$34:$N$34,MATCH('Calc| Project Costs'!Q$9,'Input| Escalations'!$H$23:$N$23,0))+'Input| Projects'!$AA796*INDEX('Input| Escalations'!$H$35:$N$35,MATCH('Calc| Project Costs'!Q$9,'Input| Escalations'!$H$23:$N$23,0))+1</f>
        <v>1</v>
      </c>
      <c r="R796" s="192">
        <f>'Input| Projects'!$Y796*INDEX('Input| Escalations'!$H$33:$N$33,MATCH('Calc| Project Costs'!R$9,'Input| Escalations'!$H$23:$N$23,0))+'Input| Projects'!$Z796*INDEX('Input| Escalations'!$H$34:$N$34,MATCH('Calc| Project Costs'!R$9,'Input| Escalations'!$H$23:$N$23,0))+'Input| Projects'!$AA796*INDEX('Input| Escalations'!$H$35:$N$35,MATCH('Calc| Project Costs'!R$9,'Input| Escalations'!$H$23:$N$23,0))+1</f>
        <v>1</v>
      </c>
      <c r="S796" s="192">
        <f>'Input| Projects'!$Y796*INDEX('Input| Escalations'!$H$33:$N$33,MATCH('Calc| Project Costs'!S$9,'Input| Escalations'!$H$23:$N$23,0))+'Input| Projects'!$Z796*INDEX('Input| Escalations'!$H$34:$N$34,MATCH('Calc| Project Costs'!S$9,'Input| Escalations'!$H$23:$N$23,0))+'Input| Projects'!$AA796*INDEX('Input| Escalations'!$H$35:$N$35,MATCH('Calc| Project Costs'!S$9,'Input| Escalations'!$H$23:$N$23,0))+1</f>
        <v>1</v>
      </c>
      <c r="T796" s="192">
        <f>'Input| Projects'!$Y796*INDEX('Input| Escalations'!$H$33:$N$33,MATCH('Calc| Project Costs'!T$9,'Input| Escalations'!$H$23:$N$23,0))+'Input| Projects'!$Z796*INDEX('Input| Escalations'!$H$34:$N$34,MATCH('Calc| Project Costs'!T$9,'Input| Escalations'!$H$23:$N$23,0))+'Input| Projects'!$AA796*INDEX('Input| Escalations'!$H$35:$N$35,MATCH('Calc| Project Costs'!T$9,'Input| Escalations'!$H$23:$N$23,0))+1</f>
        <v>1</v>
      </c>
      <c r="U796" s="106"/>
      <c r="V796" s="186">
        <f t="shared" si="387"/>
        <v>0</v>
      </c>
      <c r="W796" s="186">
        <f t="shared" si="388"/>
        <v>0</v>
      </c>
      <c r="X796" s="186">
        <f t="shared" si="389"/>
        <v>0</v>
      </c>
      <c r="Y796" s="186">
        <f t="shared" si="365"/>
        <v>0</v>
      </c>
      <c r="Z796" s="186">
        <f t="shared" si="366"/>
        <v>0</v>
      </c>
      <c r="AA796" s="186">
        <f t="shared" si="367"/>
        <v>0</v>
      </c>
      <c r="AB796" s="186">
        <f t="shared" si="368"/>
        <v>0</v>
      </c>
      <c r="AC796" s="106"/>
      <c r="AD796" s="186">
        <f>'Input| Projects'!Q796*N796*'Input| Escalations'!$K$19</f>
        <v>0</v>
      </c>
      <c r="AE796" s="186">
        <f>'Input| Projects'!R796*O796*'Input| Escalations'!$K$19</f>
        <v>0</v>
      </c>
      <c r="AF796" s="186">
        <f>'Input| Projects'!S796*P796*'Input| Escalations'!$K$19</f>
        <v>0</v>
      </c>
      <c r="AG796" s="186">
        <f>'Input| Projects'!T796*Q796*'Input| Escalations'!$K$19</f>
        <v>0</v>
      </c>
      <c r="AH796" s="186">
        <f>'Input| Projects'!U796*R796*'Input| Escalations'!$K$19</f>
        <v>0</v>
      </c>
      <c r="AI796" s="186">
        <f>'Input| Projects'!V796*S796*'Input| Escalations'!$K$19</f>
        <v>0</v>
      </c>
      <c r="AJ796" s="186">
        <f>'Input| Projects'!W796*T796*'Input| Escalations'!$K$19</f>
        <v>0</v>
      </c>
      <c r="AK796" s="106"/>
      <c r="AL796" s="186" t="str">
        <f>IFERROR(IF('Input| Overheads'!$C$42="Direct costs",SUMPRODUCT(--('Input| Projects'!$AC796="Yes"),'Calc| Overheads Allocation'!C$8,'Calc| Project Costs'!V796),IF('Input| Overheads'!$C$42="Internal labour",SUMPRODUCT(--('Input| Projects'!$AC796="Yes"),'Calc| Overheads Allocation'!C$8,'Calc| Project Costs'!V796,'Input| Projects'!$Y796),IF('Input| Overheads'!$C$42="DNSP defined",SUMPRODUCT(--('Input| Projects'!$AC796="Yes"),'Calc| Overheads Allocation'!C$61,'Input| Projects'!$AF796),""))),"")</f>
        <v/>
      </c>
      <c r="AM796" s="186" t="str">
        <f>IFERROR(IF('Input| Overheads'!$C$42="Direct costs",SUMPRODUCT(--('Input| Projects'!$AC796="Yes"),'Calc| Overheads Allocation'!D$8,'Calc| Project Costs'!W796),IF('Input| Overheads'!$C$42="Internal labour",SUMPRODUCT(--('Input| Projects'!$AC796="Yes"),'Calc| Overheads Allocation'!D$8,'Calc| Project Costs'!W796,'Input| Projects'!$Y796),IF('Input| Overheads'!$C$42="DNSP defined",SUMPRODUCT(--('Input| Projects'!$AC796="Yes"),'Calc| Overheads Allocation'!D$61,'Input| Projects'!$AF796),""))),"")</f>
        <v/>
      </c>
      <c r="AN796" s="186" t="str">
        <f>IFERROR(IF('Input| Overheads'!$C$42="Direct costs",SUMPRODUCT(--('Input| Projects'!$AC796="Yes"),'Calc| Overheads Allocation'!E$8,'Calc| Project Costs'!X796),IF('Input| Overheads'!$C$42="Internal labour",SUMPRODUCT(--('Input| Projects'!$AC796="Yes"),'Calc| Overheads Allocation'!E$8,'Calc| Project Costs'!X796,'Input| Projects'!$Y796),IF('Input| Overheads'!$C$42="DNSP defined",SUMPRODUCT(--('Input| Projects'!$AC796="Yes"),'Calc| Overheads Allocation'!E$61,'Input| Projects'!$AF796),""))),"")</f>
        <v/>
      </c>
      <c r="AO796" s="186" t="str">
        <f>IFERROR(IF('Input| Overheads'!$C$42="Direct costs",SUMPRODUCT(--('Input| Projects'!$AC796="Yes"),'Calc| Overheads Allocation'!F$8,'Calc| Project Costs'!Y796),IF('Input| Overheads'!$C$42="Internal labour",SUMPRODUCT(--('Input| Projects'!$AC796="Yes"),'Calc| Overheads Allocation'!F$8,'Calc| Project Costs'!Y796,'Input| Projects'!$Y796),IF('Input| Overheads'!$C$42="DNSP defined",SUMPRODUCT(--('Input| Projects'!$AC796="Yes"),'Calc| Overheads Allocation'!F$61,'Input| Projects'!$AF796),""))),"")</f>
        <v/>
      </c>
      <c r="AP796" s="186" t="str">
        <f>IFERROR(IF('Input| Overheads'!$C$42="Direct costs",SUMPRODUCT(--('Input| Projects'!$AC796="Yes"),'Calc| Overheads Allocation'!G$8,'Calc| Project Costs'!Z796),IF('Input| Overheads'!$C$42="Internal labour",SUMPRODUCT(--('Input| Projects'!$AC796="Yes"),'Calc| Overheads Allocation'!G$8,'Calc| Project Costs'!Z796,'Input| Projects'!$Y796),IF('Input| Overheads'!$C$42="DNSP defined",SUMPRODUCT(--('Input| Projects'!$AC796="Yes"),'Calc| Overheads Allocation'!G$61,'Input| Projects'!$AF796),""))),"")</f>
        <v/>
      </c>
      <c r="AQ796" s="186" t="str">
        <f>IFERROR(IF('Input| Overheads'!$C$42="Direct costs",SUMPRODUCT(--('Input| Projects'!$AC796="Yes"),'Calc| Overheads Allocation'!H$8,'Calc| Project Costs'!AA796),IF('Input| Overheads'!$C$42="Internal labour",SUMPRODUCT(--('Input| Projects'!$AC796="Yes"),'Calc| Overheads Allocation'!H$8,'Calc| Project Costs'!AA796,'Input| Projects'!$Y796),IF('Input| Overheads'!$C$42="DNSP defined",SUMPRODUCT(--('Input| Projects'!$AC796="Yes"),'Calc| Overheads Allocation'!H$61,'Input| Projects'!$AF796),""))),"")</f>
        <v/>
      </c>
      <c r="AR796" s="186" t="str">
        <f>IFERROR(IF('Input| Overheads'!$C$42="Direct costs",SUMPRODUCT(--('Input| Projects'!$AC796="Yes"),'Calc| Overheads Allocation'!I$8,'Calc| Project Costs'!AB796),IF('Input| Overheads'!$C$42="Internal labour",SUMPRODUCT(--('Input| Projects'!$AC796="Yes"),'Calc| Overheads Allocation'!I$8,'Calc| Project Costs'!AB796,'Input| Projects'!$Y796),IF('Input| Overheads'!$C$42="DNSP defined",SUMPRODUCT(--('Input| Projects'!$AC796="Yes"),'Calc| Overheads Allocation'!I$61,'Input| Projects'!$AF796),""))),"")</f>
        <v/>
      </c>
      <c r="AS796" s="106"/>
      <c r="AT796" s="186" t="str">
        <f>IFERROR(IF('Input| Overheads'!$C$42="Direct costs",SUMPRODUCT(--('Input| Projects'!$AD796="Yes"),'Calc| Overheads Allocation'!C$9,'Calc| Project Costs'!V796),IF('Input| Overheads'!$C$42="Internal labour",SUMPRODUCT(--('Input| Projects'!$AD796="Yes"),'Calc| Overheads Allocation'!C$9,'Calc| Project Costs'!V796,'Input| Projects'!$Y796),IF('Input| Overheads'!$C$42="DNSP defined",SUMPRODUCT(--('Input| Projects'!$AD796="Yes"),'Calc| Overheads Allocation'!C$62,'Input| Projects'!$AG796),""))),"")</f>
        <v/>
      </c>
      <c r="AU796" s="186" t="str">
        <f>IFERROR(IF('Input| Overheads'!$C$42="Direct costs",SUMPRODUCT(--('Input| Projects'!$AD796="Yes"),'Calc| Overheads Allocation'!D$9,'Calc| Project Costs'!W796),IF('Input| Overheads'!$C$42="Internal labour",SUMPRODUCT(--('Input| Projects'!$AD796="Yes"),'Calc| Overheads Allocation'!D$9,'Calc| Project Costs'!W796,'Input| Projects'!$Y796),IF('Input| Overheads'!$C$42="DNSP defined",SUMPRODUCT(--('Input| Projects'!$AD796="Yes"),'Calc| Overheads Allocation'!D$62,'Input| Projects'!$AG796),""))),"")</f>
        <v/>
      </c>
      <c r="AV796" s="186" t="str">
        <f>IFERROR(IF('Input| Overheads'!$C$42="Direct costs",SUMPRODUCT(--('Input| Projects'!$AD796="Yes"),'Calc| Overheads Allocation'!E$9,'Calc| Project Costs'!X796),IF('Input| Overheads'!$C$42="Internal labour",SUMPRODUCT(--('Input| Projects'!$AD796="Yes"),'Calc| Overheads Allocation'!E$9,'Calc| Project Costs'!X796,'Input| Projects'!$Y796),IF('Input| Overheads'!$C$42="DNSP defined",SUMPRODUCT(--('Input| Projects'!$AD796="Yes"),'Calc| Overheads Allocation'!E$62,'Input| Projects'!$AG796),""))),"")</f>
        <v/>
      </c>
      <c r="AW796" s="186" t="str">
        <f>IFERROR(IF('Input| Overheads'!$C$42="Direct costs",SUMPRODUCT(--('Input| Projects'!$AD796="Yes"),'Calc| Overheads Allocation'!F$9,'Calc| Project Costs'!Y796),IF('Input| Overheads'!$C$42="Internal labour",SUMPRODUCT(--('Input| Projects'!$AD796="Yes"),'Calc| Overheads Allocation'!F$9,'Calc| Project Costs'!Y796,'Input| Projects'!$Y796),IF('Input| Overheads'!$C$42="DNSP defined",SUMPRODUCT(--('Input| Projects'!$AD796="Yes"),'Calc| Overheads Allocation'!F$62,'Input| Projects'!$AG796),""))),"")</f>
        <v/>
      </c>
      <c r="AX796" s="186" t="str">
        <f>IFERROR(IF('Input| Overheads'!$C$42="Direct costs",SUMPRODUCT(--('Input| Projects'!$AD796="Yes"),'Calc| Overheads Allocation'!G$9,'Calc| Project Costs'!Z796),IF('Input| Overheads'!$C$42="Internal labour",SUMPRODUCT(--('Input| Projects'!$AD796="Yes"),'Calc| Overheads Allocation'!G$9,'Calc| Project Costs'!Z796,'Input| Projects'!$Y796),IF('Input| Overheads'!$C$42="DNSP defined",SUMPRODUCT(--('Input| Projects'!$AD796="Yes"),'Calc| Overheads Allocation'!G$62,'Input| Projects'!$AG796),""))),"")</f>
        <v/>
      </c>
      <c r="AY796" s="186" t="str">
        <f>IFERROR(IF('Input| Overheads'!$C$42="Direct costs",SUMPRODUCT(--('Input| Projects'!$AD796="Yes"),'Calc| Overheads Allocation'!H$9,'Calc| Project Costs'!AA796),IF('Input| Overheads'!$C$42="Internal labour",SUMPRODUCT(--('Input| Projects'!$AD796="Yes"),'Calc| Overheads Allocation'!H$9,'Calc| Project Costs'!AA796,'Input| Projects'!$Y796),IF('Input| Overheads'!$C$42="DNSP defined",SUMPRODUCT(--('Input| Projects'!$AD796="Yes"),'Calc| Overheads Allocation'!H$62,'Input| Projects'!$AG796),""))),"")</f>
        <v/>
      </c>
      <c r="AZ796" s="186" t="str">
        <f>IFERROR(IF('Input| Overheads'!$C$42="Direct costs",SUMPRODUCT(--('Input| Projects'!$AD796="Yes"),'Calc| Overheads Allocation'!I$9,'Calc| Project Costs'!AB796),IF('Input| Overheads'!$C$42="Internal labour",SUMPRODUCT(--('Input| Projects'!$AD796="Yes"),'Calc| Overheads Allocation'!I$9,'Calc| Project Costs'!AB796,'Input| Projects'!$Y796),IF('Input| Overheads'!$C$42="DNSP defined",SUMPRODUCT(--('Input| Projects'!$AD796="Yes"),'Calc| Overheads Allocation'!I$62,'Input| Projects'!$AG796),""))),"")</f>
        <v/>
      </c>
      <c r="BA796" s="106"/>
      <c r="BB796" s="186">
        <f t="shared" si="390"/>
        <v>0</v>
      </c>
      <c r="BC796" s="186">
        <f t="shared" si="391"/>
        <v>0</v>
      </c>
      <c r="BD796" s="186">
        <f t="shared" si="392"/>
        <v>0</v>
      </c>
      <c r="BE796" s="186">
        <f t="shared" si="369"/>
        <v>0</v>
      </c>
      <c r="BF796" s="186">
        <f t="shared" si="370"/>
        <v>0</v>
      </c>
      <c r="BG796" s="186">
        <f t="shared" si="371"/>
        <v>0</v>
      </c>
      <c r="BH796" s="186">
        <f t="shared" si="372"/>
        <v>0</v>
      </c>
      <c r="BI796" s="97"/>
      <c r="BJ796" s="186" t="str">
        <f t="shared" si="373"/>
        <v/>
      </c>
      <c r="BK796" s="186" t="str">
        <f t="shared" si="374"/>
        <v/>
      </c>
      <c r="BL796" s="186" t="str">
        <f t="shared" si="375"/>
        <v/>
      </c>
      <c r="BM796" s="186" t="str">
        <f t="shared" si="376"/>
        <v/>
      </c>
      <c r="BN796" s="186" t="str">
        <f t="shared" si="377"/>
        <v/>
      </c>
      <c r="BO796" s="186" t="str">
        <f t="shared" si="378"/>
        <v/>
      </c>
      <c r="BP796" s="186" t="str">
        <f t="shared" si="379"/>
        <v/>
      </c>
      <c r="BQ796" s="97"/>
      <c r="BR796" s="186">
        <f t="shared" si="380"/>
        <v>0</v>
      </c>
      <c r="BS796" s="186">
        <f t="shared" si="381"/>
        <v>0</v>
      </c>
      <c r="BT796" s="222">
        <f t="shared" si="382"/>
        <v>0</v>
      </c>
      <c r="BU796" s="222">
        <f t="shared" si="383"/>
        <v>0</v>
      </c>
      <c r="BV796" s="222">
        <f t="shared" si="384"/>
        <v>0</v>
      </c>
      <c r="BW796" s="222">
        <f t="shared" si="385"/>
        <v>0</v>
      </c>
      <c r="BX796" s="222">
        <f t="shared" si="386"/>
        <v>0</v>
      </c>
      <c r="BY796" s="106"/>
      <c r="BZ796" s="197" t="str">
        <f>IF(SUMIF('Input| Projects'!$AS$8:$CP$8,"Dx",'Input| Projects'!$AS796:$CP796)=0,"",SUMIF('Input| Projects'!$AS$8:$CP$8,"Dx",'Input| Projects'!$AS796:$CP796))</f>
        <v/>
      </c>
      <c r="CA796" s="197" t="str">
        <f>IF(SUMIF('Input| Projects'!$AS$8:$CP$8,"Tx",'Input| Projects'!$AS796:$CP796)=0,"",SUMIF('Input| Projects'!$AS$8:$CP$8,"Tx",'Input| Projects'!$AS796:$CP796))</f>
        <v/>
      </c>
      <c r="CB796" s="150" t="str">
        <f t="shared" si="393"/>
        <v/>
      </c>
    </row>
    <row r="797" spans="2:80" x14ac:dyDescent="0.2">
      <c r="B797" s="201">
        <f>IFERROR('Input| Projects'!B797,"")</f>
        <v>788</v>
      </c>
      <c r="C797" s="42" t="str">
        <f>IFERROR(IF('Input| Projects'!C797="","",'Input| Projects'!C797),"")</f>
        <v/>
      </c>
      <c r="D797" s="42" t="str">
        <f>IFERROR(IF('Input| Projects'!D797="","",'Input| Projects'!D797),"")</f>
        <v/>
      </c>
      <c r="E797" s="104"/>
      <c r="F797" s="190">
        <f>IFERROR('Input| Projects'!I797*'Input| Escalations'!$K$19,"")</f>
        <v>0</v>
      </c>
      <c r="G797" s="190">
        <f>IFERROR('Input| Projects'!J797*'Input| Escalations'!$K$19,"")</f>
        <v>0</v>
      </c>
      <c r="H797" s="190">
        <f>IFERROR('Input| Projects'!K797*'Input| Escalations'!$K$19,"")</f>
        <v>0</v>
      </c>
      <c r="I797" s="190">
        <f>IFERROR('Input| Projects'!L797*'Input| Escalations'!$K$19,"")</f>
        <v>0</v>
      </c>
      <c r="J797" s="190">
        <f>IFERROR('Input| Projects'!M797*'Input| Escalations'!$K$19,"")</f>
        <v>0</v>
      </c>
      <c r="K797" s="190">
        <f>IFERROR('Input| Projects'!N797*'Input| Escalations'!$K$19,"")</f>
        <v>0</v>
      </c>
      <c r="L797" s="190">
        <f>IFERROR('Input| Projects'!O797*'Input| Escalations'!$K$19,"")</f>
        <v>0</v>
      </c>
      <c r="M797" s="150" t="str">
        <f>IF(ABS(SUM(F797:L797)-(SUM('Input| Projects'!I797:O797)*'Input| Escalations'!$K$19))&lt;0.0000001,"",1)</f>
        <v/>
      </c>
      <c r="N797" s="192">
        <f>'Input| Projects'!$Y797*INDEX('Input| Escalations'!$H$33:$N$33,MATCH('Calc| Project Costs'!N$9,'Input| Escalations'!$H$23:$N$23,0))+'Input| Projects'!$Z797*INDEX('Input| Escalations'!$H$34:$N$34,MATCH('Calc| Project Costs'!N$9,'Input| Escalations'!$H$23:$N$23,0))+'Input| Projects'!$AA797*INDEX('Input| Escalations'!$H$35:$N$35,MATCH('Calc| Project Costs'!N$9,'Input| Escalations'!$H$23:$N$23,0))+1</f>
        <v>1</v>
      </c>
      <c r="O797" s="192">
        <f>'Input| Projects'!$Y797*INDEX('Input| Escalations'!$H$33:$N$33,MATCH('Calc| Project Costs'!O$9,'Input| Escalations'!$H$23:$N$23,0))+'Input| Projects'!$Z797*INDEX('Input| Escalations'!$H$34:$N$34,MATCH('Calc| Project Costs'!O$9,'Input| Escalations'!$H$23:$N$23,0))+'Input| Projects'!$AA797*INDEX('Input| Escalations'!$H$35:$N$35,MATCH('Calc| Project Costs'!O$9,'Input| Escalations'!$H$23:$N$23,0))+1</f>
        <v>1</v>
      </c>
      <c r="P797" s="192">
        <f>'Input| Projects'!$Y797*INDEX('Input| Escalations'!$H$33:$N$33,MATCH('Calc| Project Costs'!P$9,'Input| Escalations'!$H$23:$N$23,0))+'Input| Projects'!$Z797*INDEX('Input| Escalations'!$H$34:$N$34,MATCH('Calc| Project Costs'!P$9,'Input| Escalations'!$H$23:$N$23,0))+'Input| Projects'!$AA797*INDEX('Input| Escalations'!$H$35:$N$35,MATCH('Calc| Project Costs'!P$9,'Input| Escalations'!$H$23:$N$23,0))+1</f>
        <v>1</v>
      </c>
      <c r="Q797" s="192">
        <f>'Input| Projects'!$Y797*INDEX('Input| Escalations'!$H$33:$N$33,MATCH('Calc| Project Costs'!Q$9,'Input| Escalations'!$H$23:$N$23,0))+'Input| Projects'!$Z797*INDEX('Input| Escalations'!$H$34:$N$34,MATCH('Calc| Project Costs'!Q$9,'Input| Escalations'!$H$23:$N$23,0))+'Input| Projects'!$AA797*INDEX('Input| Escalations'!$H$35:$N$35,MATCH('Calc| Project Costs'!Q$9,'Input| Escalations'!$H$23:$N$23,0))+1</f>
        <v>1</v>
      </c>
      <c r="R797" s="192">
        <f>'Input| Projects'!$Y797*INDEX('Input| Escalations'!$H$33:$N$33,MATCH('Calc| Project Costs'!R$9,'Input| Escalations'!$H$23:$N$23,0))+'Input| Projects'!$Z797*INDEX('Input| Escalations'!$H$34:$N$34,MATCH('Calc| Project Costs'!R$9,'Input| Escalations'!$H$23:$N$23,0))+'Input| Projects'!$AA797*INDEX('Input| Escalations'!$H$35:$N$35,MATCH('Calc| Project Costs'!R$9,'Input| Escalations'!$H$23:$N$23,0))+1</f>
        <v>1</v>
      </c>
      <c r="S797" s="192">
        <f>'Input| Projects'!$Y797*INDEX('Input| Escalations'!$H$33:$N$33,MATCH('Calc| Project Costs'!S$9,'Input| Escalations'!$H$23:$N$23,0))+'Input| Projects'!$Z797*INDEX('Input| Escalations'!$H$34:$N$34,MATCH('Calc| Project Costs'!S$9,'Input| Escalations'!$H$23:$N$23,0))+'Input| Projects'!$AA797*INDEX('Input| Escalations'!$H$35:$N$35,MATCH('Calc| Project Costs'!S$9,'Input| Escalations'!$H$23:$N$23,0))+1</f>
        <v>1</v>
      </c>
      <c r="T797" s="192">
        <f>'Input| Projects'!$Y797*INDEX('Input| Escalations'!$H$33:$N$33,MATCH('Calc| Project Costs'!T$9,'Input| Escalations'!$H$23:$N$23,0))+'Input| Projects'!$Z797*INDEX('Input| Escalations'!$H$34:$N$34,MATCH('Calc| Project Costs'!T$9,'Input| Escalations'!$H$23:$N$23,0))+'Input| Projects'!$AA797*INDEX('Input| Escalations'!$H$35:$N$35,MATCH('Calc| Project Costs'!T$9,'Input| Escalations'!$H$23:$N$23,0))+1</f>
        <v>1</v>
      </c>
      <c r="U797" s="106"/>
      <c r="V797" s="186">
        <f t="shared" si="387"/>
        <v>0</v>
      </c>
      <c r="W797" s="186">
        <f t="shared" si="388"/>
        <v>0</v>
      </c>
      <c r="X797" s="186">
        <f t="shared" si="389"/>
        <v>0</v>
      </c>
      <c r="Y797" s="186">
        <f t="shared" si="365"/>
        <v>0</v>
      </c>
      <c r="Z797" s="186">
        <f t="shared" si="366"/>
        <v>0</v>
      </c>
      <c r="AA797" s="186">
        <f t="shared" si="367"/>
        <v>0</v>
      </c>
      <c r="AB797" s="186">
        <f t="shared" si="368"/>
        <v>0</v>
      </c>
      <c r="AC797" s="106"/>
      <c r="AD797" s="186">
        <f>'Input| Projects'!Q797*N797*'Input| Escalations'!$K$19</f>
        <v>0</v>
      </c>
      <c r="AE797" s="186">
        <f>'Input| Projects'!R797*O797*'Input| Escalations'!$K$19</f>
        <v>0</v>
      </c>
      <c r="AF797" s="186">
        <f>'Input| Projects'!S797*P797*'Input| Escalations'!$K$19</f>
        <v>0</v>
      </c>
      <c r="AG797" s="186">
        <f>'Input| Projects'!T797*Q797*'Input| Escalations'!$K$19</f>
        <v>0</v>
      </c>
      <c r="AH797" s="186">
        <f>'Input| Projects'!U797*R797*'Input| Escalations'!$K$19</f>
        <v>0</v>
      </c>
      <c r="AI797" s="186">
        <f>'Input| Projects'!V797*S797*'Input| Escalations'!$K$19</f>
        <v>0</v>
      </c>
      <c r="AJ797" s="186">
        <f>'Input| Projects'!W797*T797*'Input| Escalations'!$K$19</f>
        <v>0</v>
      </c>
      <c r="AK797" s="106"/>
      <c r="AL797" s="186" t="str">
        <f>IFERROR(IF('Input| Overheads'!$C$42="Direct costs",SUMPRODUCT(--('Input| Projects'!$AC797="Yes"),'Calc| Overheads Allocation'!C$8,'Calc| Project Costs'!V797),IF('Input| Overheads'!$C$42="Internal labour",SUMPRODUCT(--('Input| Projects'!$AC797="Yes"),'Calc| Overheads Allocation'!C$8,'Calc| Project Costs'!V797,'Input| Projects'!$Y797),IF('Input| Overheads'!$C$42="DNSP defined",SUMPRODUCT(--('Input| Projects'!$AC797="Yes"),'Calc| Overheads Allocation'!C$61,'Input| Projects'!$AF797),""))),"")</f>
        <v/>
      </c>
      <c r="AM797" s="186" t="str">
        <f>IFERROR(IF('Input| Overheads'!$C$42="Direct costs",SUMPRODUCT(--('Input| Projects'!$AC797="Yes"),'Calc| Overheads Allocation'!D$8,'Calc| Project Costs'!W797),IF('Input| Overheads'!$C$42="Internal labour",SUMPRODUCT(--('Input| Projects'!$AC797="Yes"),'Calc| Overheads Allocation'!D$8,'Calc| Project Costs'!W797,'Input| Projects'!$Y797),IF('Input| Overheads'!$C$42="DNSP defined",SUMPRODUCT(--('Input| Projects'!$AC797="Yes"),'Calc| Overheads Allocation'!D$61,'Input| Projects'!$AF797),""))),"")</f>
        <v/>
      </c>
      <c r="AN797" s="186" t="str">
        <f>IFERROR(IF('Input| Overheads'!$C$42="Direct costs",SUMPRODUCT(--('Input| Projects'!$AC797="Yes"),'Calc| Overheads Allocation'!E$8,'Calc| Project Costs'!X797),IF('Input| Overheads'!$C$42="Internal labour",SUMPRODUCT(--('Input| Projects'!$AC797="Yes"),'Calc| Overheads Allocation'!E$8,'Calc| Project Costs'!X797,'Input| Projects'!$Y797),IF('Input| Overheads'!$C$42="DNSP defined",SUMPRODUCT(--('Input| Projects'!$AC797="Yes"),'Calc| Overheads Allocation'!E$61,'Input| Projects'!$AF797),""))),"")</f>
        <v/>
      </c>
      <c r="AO797" s="186" t="str">
        <f>IFERROR(IF('Input| Overheads'!$C$42="Direct costs",SUMPRODUCT(--('Input| Projects'!$AC797="Yes"),'Calc| Overheads Allocation'!F$8,'Calc| Project Costs'!Y797),IF('Input| Overheads'!$C$42="Internal labour",SUMPRODUCT(--('Input| Projects'!$AC797="Yes"),'Calc| Overheads Allocation'!F$8,'Calc| Project Costs'!Y797,'Input| Projects'!$Y797),IF('Input| Overheads'!$C$42="DNSP defined",SUMPRODUCT(--('Input| Projects'!$AC797="Yes"),'Calc| Overheads Allocation'!F$61,'Input| Projects'!$AF797),""))),"")</f>
        <v/>
      </c>
      <c r="AP797" s="186" t="str">
        <f>IFERROR(IF('Input| Overheads'!$C$42="Direct costs",SUMPRODUCT(--('Input| Projects'!$AC797="Yes"),'Calc| Overheads Allocation'!G$8,'Calc| Project Costs'!Z797),IF('Input| Overheads'!$C$42="Internal labour",SUMPRODUCT(--('Input| Projects'!$AC797="Yes"),'Calc| Overheads Allocation'!G$8,'Calc| Project Costs'!Z797,'Input| Projects'!$Y797),IF('Input| Overheads'!$C$42="DNSP defined",SUMPRODUCT(--('Input| Projects'!$AC797="Yes"),'Calc| Overheads Allocation'!G$61,'Input| Projects'!$AF797),""))),"")</f>
        <v/>
      </c>
      <c r="AQ797" s="186" t="str">
        <f>IFERROR(IF('Input| Overheads'!$C$42="Direct costs",SUMPRODUCT(--('Input| Projects'!$AC797="Yes"),'Calc| Overheads Allocation'!H$8,'Calc| Project Costs'!AA797),IF('Input| Overheads'!$C$42="Internal labour",SUMPRODUCT(--('Input| Projects'!$AC797="Yes"),'Calc| Overheads Allocation'!H$8,'Calc| Project Costs'!AA797,'Input| Projects'!$Y797),IF('Input| Overheads'!$C$42="DNSP defined",SUMPRODUCT(--('Input| Projects'!$AC797="Yes"),'Calc| Overheads Allocation'!H$61,'Input| Projects'!$AF797),""))),"")</f>
        <v/>
      </c>
      <c r="AR797" s="186" t="str">
        <f>IFERROR(IF('Input| Overheads'!$C$42="Direct costs",SUMPRODUCT(--('Input| Projects'!$AC797="Yes"),'Calc| Overheads Allocation'!I$8,'Calc| Project Costs'!AB797),IF('Input| Overheads'!$C$42="Internal labour",SUMPRODUCT(--('Input| Projects'!$AC797="Yes"),'Calc| Overheads Allocation'!I$8,'Calc| Project Costs'!AB797,'Input| Projects'!$Y797),IF('Input| Overheads'!$C$42="DNSP defined",SUMPRODUCT(--('Input| Projects'!$AC797="Yes"),'Calc| Overheads Allocation'!I$61,'Input| Projects'!$AF797),""))),"")</f>
        <v/>
      </c>
      <c r="AS797" s="106"/>
      <c r="AT797" s="186" t="str">
        <f>IFERROR(IF('Input| Overheads'!$C$42="Direct costs",SUMPRODUCT(--('Input| Projects'!$AD797="Yes"),'Calc| Overheads Allocation'!C$9,'Calc| Project Costs'!V797),IF('Input| Overheads'!$C$42="Internal labour",SUMPRODUCT(--('Input| Projects'!$AD797="Yes"),'Calc| Overheads Allocation'!C$9,'Calc| Project Costs'!V797,'Input| Projects'!$Y797),IF('Input| Overheads'!$C$42="DNSP defined",SUMPRODUCT(--('Input| Projects'!$AD797="Yes"),'Calc| Overheads Allocation'!C$62,'Input| Projects'!$AG797),""))),"")</f>
        <v/>
      </c>
      <c r="AU797" s="186" t="str">
        <f>IFERROR(IF('Input| Overheads'!$C$42="Direct costs",SUMPRODUCT(--('Input| Projects'!$AD797="Yes"),'Calc| Overheads Allocation'!D$9,'Calc| Project Costs'!W797),IF('Input| Overheads'!$C$42="Internal labour",SUMPRODUCT(--('Input| Projects'!$AD797="Yes"),'Calc| Overheads Allocation'!D$9,'Calc| Project Costs'!W797,'Input| Projects'!$Y797),IF('Input| Overheads'!$C$42="DNSP defined",SUMPRODUCT(--('Input| Projects'!$AD797="Yes"),'Calc| Overheads Allocation'!D$62,'Input| Projects'!$AG797),""))),"")</f>
        <v/>
      </c>
      <c r="AV797" s="186" t="str">
        <f>IFERROR(IF('Input| Overheads'!$C$42="Direct costs",SUMPRODUCT(--('Input| Projects'!$AD797="Yes"),'Calc| Overheads Allocation'!E$9,'Calc| Project Costs'!X797),IF('Input| Overheads'!$C$42="Internal labour",SUMPRODUCT(--('Input| Projects'!$AD797="Yes"),'Calc| Overheads Allocation'!E$9,'Calc| Project Costs'!X797,'Input| Projects'!$Y797),IF('Input| Overheads'!$C$42="DNSP defined",SUMPRODUCT(--('Input| Projects'!$AD797="Yes"),'Calc| Overheads Allocation'!E$62,'Input| Projects'!$AG797),""))),"")</f>
        <v/>
      </c>
      <c r="AW797" s="186" t="str">
        <f>IFERROR(IF('Input| Overheads'!$C$42="Direct costs",SUMPRODUCT(--('Input| Projects'!$AD797="Yes"),'Calc| Overheads Allocation'!F$9,'Calc| Project Costs'!Y797),IF('Input| Overheads'!$C$42="Internal labour",SUMPRODUCT(--('Input| Projects'!$AD797="Yes"),'Calc| Overheads Allocation'!F$9,'Calc| Project Costs'!Y797,'Input| Projects'!$Y797),IF('Input| Overheads'!$C$42="DNSP defined",SUMPRODUCT(--('Input| Projects'!$AD797="Yes"),'Calc| Overheads Allocation'!F$62,'Input| Projects'!$AG797),""))),"")</f>
        <v/>
      </c>
      <c r="AX797" s="186" t="str">
        <f>IFERROR(IF('Input| Overheads'!$C$42="Direct costs",SUMPRODUCT(--('Input| Projects'!$AD797="Yes"),'Calc| Overheads Allocation'!G$9,'Calc| Project Costs'!Z797),IF('Input| Overheads'!$C$42="Internal labour",SUMPRODUCT(--('Input| Projects'!$AD797="Yes"),'Calc| Overheads Allocation'!G$9,'Calc| Project Costs'!Z797,'Input| Projects'!$Y797),IF('Input| Overheads'!$C$42="DNSP defined",SUMPRODUCT(--('Input| Projects'!$AD797="Yes"),'Calc| Overheads Allocation'!G$62,'Input| Projects'!$AG797),""))),"")</f>
        <v/>
      </c>
      <c r="AY797" s="186" t="str">
        <f>IFERROR(IF('Input| Overheads'!$C$42="Direct costs",SUMPRODUCT(--('Input| Projects'!$AD797="Yes"),'Calc| Overheads Allocation'!H$9,'Calc| Project Costs'!AA797),IF('Input| Overheads'!$C$42="Internal labour",SUMPRODUCT(--('Input| Projects'!$AD797="Yes"),'Calc| Overheads Allocation'!H$9,'Calc| Project Costs'!AA797,'Input| Projects'!$Y797),IF('Input| Overheads'!$C$42="DNSP defined",SUMPRODUCT(--('Input| Projects'!$AD797="Yes"),'Calc| Overheads Allocation'!H$62,'Input| Projects'!$AG797),""))),"")</f>
        <v/>
      </c>
      <c r="AZ797" s="186" t="str">
        <f>IFERROR(IF('Input| Overheads'!$C$42="Direct costs",SUMPRODUCT(--('Input| Projects'!$AD797="Yes"),'Calc| Overheads Allocation'!I$9,'Calc| Project Costs'!AB797),IF('Input| Overheads'!$C$42="Internal labour",SUMPRODUCT(--('Input| Projects'!$AD797="Yes"),'Calc| Overheads Allocation'!I$9,'Calc| Project Costs'!AB797,'Input| Projects'!$Y797),IF('Input| Overheads'!$C$42="DNSP defined",SUMPRODUCT(--('Input| Projects'!$AD797="Yes"),'Calc| Overheads Allocation'!I$62,'Input| Projects'!$AG797),""))),"")</f>
        <v/>
      </c>
      <c r="BA797" s="106"/>
      <c r="BB797" s="186">
        <f t="shared" si="390"/>
        <v>0</v>
      </c>
      <c r="BC797" s="186">
        <f t="shared" si="391"/>
        <v>0</v>
      </c>
      <c r="BD797" s="186">
        <f t="shared" si="392"/>
        <v>0</v>
      </c>
      <c r="BE797" s="186">
        <f t="shared" si="369"/>
        <v>0</v>
      </c>
      <c r="BF797" s="186">
        <f t="shared" si="370"/>
        <v>0</v>
      </c>
      <c r="BG797" s="186">
        <f t="shared" si="371"/>
        <v>0</v>
      </c>
      <c r="BH797" s="186">
        <f t="shared" si="372"/>
        <v>0</v>
      </c>
      <c r="BI797" s="97"/>
      <c r="BJ797" s="186" t="str">
        <f t="shared" si="373"/>
        <v/>
      </c>
      <c r="BK797" s="186" t="str">
        <f t="shared" si="374"/>
        <v/>
      </c>
      <c r="BL797" s="186" t="str">
        <f t="shared" si="375"/>
        <v/>
      </c>
      <c r="BM797" s="186" t="str">
        <f t="shared" si="376"/>
        <v/>
      </c>
      <c r="BN797" s="186" t="str">
        <f t="shared" si="377"/>
        <v/>
      </c>
      <c r="BO797" s="186" t="str">
        <f t="shared" si="378"/>
        <v/>
      </c>
      <c r="BP797" s="186" t="str">
        <f t="shared" si="379"/>
        <v/>
      </c>
      <c r="BQ797" s="97"/>
      <c r="BR797" s="186">
        <f t="shared" si="380"/>
        <v>0</v>
      </c>
      <c r="BS797" s="186">
        <f t="shared" si="381"/>
        <v>0</v>
      </c>
      <c r="BT797" s="222">
        <f t="shared" si="382"/>
        <v>0</v>
      </c>
      <c r="BU797" s="222">
        <f t="shared" si="383"/>
        <v>0</v>
      </c>
      <c r="BV797" s="222">
        <f t="shared" si="384"/>
        <v>0</v>
      </c>
      <c r="BW797" s="222">
        <f t="shared" si="385"/>
        <v>0</v>
      </c>
      <c r="BX797" s="222">
        <f t="shared" si="386"/>
        <v>0</v>
      </c>
      <c r="BY797" s="106"/>
      <c r="BZ797" s="197" t="str">
        <f>IF(SUMIF('Input| Projects'!$AS$8:$CP$8,"Dx",'Input| Projects'!$AS797:$CP797)=0,"",SUMIF('Input| Projects'!$AS$8:$CP$8,"Dx",'Input| Projects'!$AS797:$CP797))</f>
        <v/>
      </c>
      <c r="CA797" s="197" t="str">
        <f>IF(SUMIF('Input| Projects'!$AS$8:$CP$8,"Tx",'Input| Projects'!$AS797:$CP797)=0,"",SUMIF('Input| Projects'!$AS$8:$CP$8,"Tx",'Input| Projects'!$AS797:$CP797))</f>
        <v/>
      </c>
      <c r="CB797" s="150" t="str">
        <f t="shared" si="393"/>
        <v/>
      </c>
    </row>
    <row r="798" spans="2:80" x14ac:dyDescent="0.2">
      <c r="B798" s="201">
        <f>IFERROR('Input| Projects'!B798,"")</f>
        <v>789</v>
      </c>
      <c r="C798" s="42" t="str">
        <f>IFERROR(IF('Input| Projects'!C798="","",'Input| Projects'!C798),"")</f>
        <v/>
      </c>
      <c r="D798" s="42" t="str">
        <f>IFERROR(IF('Input| Projects'!D798="","",'Input| Projects'!D798),"")</f>
        <v/>
      </c>
      <c r="E798" s="104"/>
      <c r="F798" s="190">
        <f>IFERROR('Input| Projects'!I798*'Input| Escalations'!$K$19,"")</f>
        <v>0</v>
      </c>
      <c r="G798" s="190">
        <f>IFERROR('Input| Projects'!J798*'Input| Escalations'!$K$19,"")</f>
        <v>0</v>
      </c>
      <c r="H798" s="190">
        <f>IFERROR('Input| Projects'!K798*'Input| Escalations'!$K$19,"")</f>
        <v>0</v>
      </c>
      <c r="I798" s="190">
        <f>IFERROR('Input| Projects'!L798*'Input| Escalations'!$K$19,"")</f>
        <v>0</v>
      </c>
      <c r="J798" s="190">
        <f>IFERROR('Input| Projects'!M798*'Input| Escalations'!$K$19,"")</f>
        <v>0</v>
      </c>
      <c r="K798" s="190">
        <f>IFERROR('Input| Projects'!N798*'Input| Escalations'!$K$19,"")</f>
        <v>0</v>
      </c>
      <c r="L798" s="190">
        <f>IFERROR('Input| Projects'!O798*'Input| Escalations'!$K$19,"")</f>
        <v>0</v>
      </c>
      <c r="M798" s="150" t="str">
        <f>IF(ABS(SUM(F798:L798)-(SUM('Input| Projects'!I798:O798)*'Input| Escalations'!$K$19))&lt;0.0000001,"",1)</f>
        <v/>
      </c>
      <c r="N798" s="192">
        <f>'Input| Projects'!$Y798*INDEX('Input| Escalations'!$H$33:$N$33,MATCH('Calc| Project Costs'!N$9,'Input| Escalations'!$H$23:$N$23,0))+'Input| Projects'!$Z798*INDEX('Input| Escalations'!$H$34:$N$34,MATCH('Calc| Project Costs'!N$9,'Input| Escalations'!$H$23:$N$23,0))+'Input| Projects'!$AA798*INDEX('Input| Escalations'!$H$35:$N$35,MATCH('Calc| Project Costs'!N$9,'Input| Escalations'!$H$23:$N$23,0))+1</f>
        <v>1</v>
      </c>
      <c r="O798" s="192">
        <f>'Input| Projects'!$Y798*INDEX('Input| Escalations'!$H$33:$N$33,MATCH('Calc| Project Costs'!O$9,'Input| Escalations'!$H$23:$N$23,0))+'Input| Projects'!$Z798*INDEX('Input| Escalations'!$H$34:$N$34,MATCH('Calc| Project Costs'!O$9,'Input| Escalations'!$H$23:$N$23,0))+'Input| Projects'!$AA798*INDEX('Input| Escalations'!$H$35:$N$35,MATCH('Calc| Project Costs'!O$9,'Input| Escalations'!$H$23:$N$23,0))+1</f>
        <v>1</v>
      </c>
      <c r="P798" s="192">
        <f>'Input| Projects'!$Y798*INDEX('Input| Escalations'!$H$33:$N$33,MATCH('Calc| Project Costs'!P$9,'Input| Escalations'!$H$23:$N$23,0))+'Input| Projects'!$Z798*INDEX('Input| Escalations'!$H$34:$N$34,MATCH('Calc| Project Costs'!P$9,'Input| Escalations'!$H$23:$N$23,0))+'Input| Projects'!$AA798*INDEX('Input| Escalations'!$H$35:$N$35,MATCH('Calc| Project Costs'!P$9,'Input| Escalations'!$H$23:$N$23,0))+1</f>
        <v>1</v>
      </c>
      <c r="Q798" s="192">
        <f>'Input| Projects'!$Y798*INDEX('Input| Escalations'!$H$33:$N$33,MATCH('Calc| Project Costs'!Q$9,'Input| Escalations'!$H$23:$N$23,0))+'Input| Projects'!$Z798*INDEX('Input| Escalations'!$H$34:$N$34,MATCH('Calc| Project Costs'!Q$9,'Input| Escalations'!$H$23:$N$23,0))+'Input| Projects'!$AA798*INDEX('Input| Escalations'!$H$35:$N$35,MATCH('Calc| Project Costs'!Q$9,'Input| Escalations'!$H$23:$N$23,0))+1</f>
        <v>1</v>
      </c>
      <c r="R798" s="192">
        <f>'Input| Projects'!$Y798*INDEX('Input| Escalations'!$H$33:$N$33,MATCH('Calc| Project Costs'!R$9,'Input| Escalations'!$H$23:$N$23,0))+'Input| Projects'!$Z798*INDEX('Input| Escalations'!$H$34:$N$34,MATCH('Calc| Project Costs'!R$9,'Input| Escalations'!$H$23:$N$23,0))+'Input| Projects'!$AA798*INDEX('Input| Escalations'!$H$35:$N$35,MATCH('Calc| Project Costs'!R$9,'Input| Escalations'!$H$23:$N$23,0))+1</f>
        <v>1</v>
      </c>
      <c r="S798" s="192">
        <f>'Input| Projects'!$Y798*INDEX('Input| Escalations'!$H$33:$N$33,MATCH('Calc| Project Costs'!S$9,'Input| Escalations'!$H$23:$N$23,0))+'Input| Projects'!$Z798*INDEX('Input| Escalations'!$H$34:$N$34,MATCH('Calc| Project Costs'!S$9,'Input| Escalations'!$H$23:$N$23,0))+'Input| Projects'!$AA798*INDEX('Input| Escalations'!$H$35:$N$35,MATCH('Calc| Project Costs'!S$9,'Input| Escalations'!$H$23:$N$23,0))+1</f>
        <v>1</v>
      </c>
      <c r="T798" s="192">
        <f>'Input| Projects'!$Y798*INDEX('Input| Escalations'!$H$33:$N$33,MATCH('Calc| Project Costs'!T$9,'Input| Escalations'!$H$23:$N$23,0))+'Input| Projects'!$Z798*INDEX('Input| Escalations'!$H$34:$N$34,MATCH('Calc| Project Costs'!T$9,'Input| Escalations'!$H$23:$N$23,0))+'Input| Projects'!$AA798*INDEX('Input| Escalations'!$H$35:$N$35,MATCH('Calc| Project Costs'!T$9,'Input| Escalations'!$H$23:$N$23,0))+1</f>
        <v>1</v>
      </c>
      <c r="U798" s="106"/>
      <c r="V798" s="186">
        <f t="shared" si="387"/>
        <v>0</v>
      </c>
      <c r="W798" s="186">
        <f t="shared" si="388"/>
        <v>0</v>
      </c>
      <c r="X798" s="186">
        <f t="shared" si="389"/>
        <v>0</v>
      </c>
      <c r="Y798" s="186">
        <f t="shared" si="365"/>
        <v>0</v>
      </c>
      <c r="Z798" s="186">
        <f t="shared" si="366"/>
        <v>0</v>
      </c>
      <c r="AA798" s="186">
        <f t="shared" si="367"/>
        <v>0</v>
      </c>
      <c r="AB798" s="186">
        <f t="shared" si="368"/>
        <v>0</v>
      </c>
      <c r="AC798" s="106"/>
      <c r="AD798" s="186">
        <f>'Input| Projects'!Q798*N798*'Input| Escalations'!$K$19</f>
        <v>0</v>
      </c>
      <c r="AE798" s="186">
        <f>'Input| Projects'!R798*O798*'Input| Escalations'!$K$19</f>
        <v>0</v>
      </c>
      <c r="AF798" s="186">
        <f>'Input| Projects'!S798*P798*'Input| Escalations'!$K$19</f>
        <v>0</v>
      </c>
      <c r="AG798" s="186">
        <f>'Input| Projects'!T798*Q798*'Input| Escalations'!$K$19</f>
        <v>0</v>
      </c>
      <c r="AH798" s="186">
        <f>'Input| Projects'!U798*R798*'Input| Escalations'!$K$19</f>
        <v>0</v>
      </c>
      <c r="AI798" s="186">
        <f>'Input| Projects'!V798*S798*'Input| Escalations'!$K$19</f>
        <v>0</v>
      </c>
      <c r="AJ798" s="186">
        <f>'Input| Projects'!W798*T798*'Input| Escalations'!$K$19</f>
        <v>0</v>
      </c>
      <c r="AK798" s="106"/>
      <c r="AL798" s="186" t="str">
        <f>IFERROR(IF('Input| Overheads'!$C$42="Direct costs",SUMPRODUCT(--('Input| Projects'!$AC798="Yes"),'Calc| Overheads Allocation'!C$8,'Calc| Project Costs'!V798),IF('Input| Overheads'!$C$42="Internal labour",SUMPRODUCT(--('Input| Projects'!$AC798="Yes"),'Calc| Overheads Allocation'!C$8,'Calc| Project Costs'!V798,'Input| Projects'!$Y798),IF('Input| Overheads'!$C$42="DNSP defined",SUMPRODUCT(--('Input| Projects'!$AC798="Yes"),'Calc| Overheads Allocation'!C$61,'Input| Projects'!$AF798),""))),"")</f>
        <v/>
      </c>
      <c r="AM798" s="186" t="str">
        <f>IFERROR(IF('Input| Overheads'!$C$42="Direct costs",SUMPRODUCT(--('Input| Projects'!$AC798="Yes"),'Calc| Overheads Allocation'!D$8,'Calc| Project Costs'!W798),IF('Input| Overheads'!$C$42="Internal labour",SUMPRODUCT(--('Input| Projects'!$AC798="Yes"),'Calc| Overheads Allocation'!D$8,'Calc| Project Costs'!W798,'Input| Projects'!$Y798),IF('Input| Overheads'!$C$42="DNSP defined",SUMPRODUCT(--('Input| Projects'!$AC798="Yes"),'Calc| Overheads Allocation'!D$61,'Input| Projects'!$AF798),""))),"")</f>
        <v/>
      </c>
      <c r="AN798" s="186" t="str">
        <f>IFERROR(IF('Input| Overheads'!$C$42="Direct costs",SUMPRODUCT(--('Input| Projects'!$AC798="Yes"),'Calc| Overheads Allocation'!E$8,'Calc| Project Costs'!X798),IF('Input| Overheads'!$C$42="Internal labour",SUMPRODUCT(--('Input| Projects'!$AC798="Yes"),'Calc| Overheads Allocation'!E$8,'Calc| Project Costs'!X798,'Input| Projects'!$Y798),IF('Input| Overheads'!$C$42="DNSP defined",SUMPRODUCT(--('Input| Projects'!$AC798="Yes"),'Calc| Overheads Allocation'!E$61,'Input| Projects'!$AF798),""))),"")</f>
        <v/>
      </c>
      <c r="AO798" s="186" t="str">
        <f>IFERROR(IF('Input| Overheads'!$C$42="Direct costs",SUMPRODUCT(--('Input| Projects'!$AC798="Yes"),'Calc| Overheads Allocation'!F$8,'Calc| Project Costs'!Y798),IF('Input| Overheads'!$C$42="Internal labour",SUMPRODUCT(--('Input| Projects'!$AC798="Yes"),'Calc| Overheads Allocation'!F$8,'Calc| Project Costs'!Y798,'Input| Projects'!$Y798),IF('Input| Overheads'!$C$42="DNSP defined",SUMPRODUCT(--('Input| Projects'!$AC798="Yes"),'Calc| Overheads Allocation'!F$61,'Input| Projects'!$AF798),""))),"")</f>
        <v/>
      </c>
      <c r="AP798" s="186" t="str">
        <f>IFERROR(IF('Input| Overheads'!$C$42="Direct costs",SUMPRODUCT(--('Input| Projects'!$AC798="Yes"),'Calc| Overheads Allocation'!G$8,'Calc| Project Costs'!Z798),IF('Input| Overheads'!$C$42="Internal labour",SUMPRODUCT(--('Input| Projects'!$AC798="Yes"),'Calc| Overheads Allocation'!G$8,'Calc| Project Costs'!Z798,'Input| Projects'!$Y798),IF('Input| Overheads'!$C$42="DNSP defined",SUMPRODUCT(--('Input| Projects'!$AC798="Yes"),'Calc| Overheads Allocation'!G$61,'Input| Projects'!$AF798),""))),"")</f>
        <v/>
      </c>
      <c r="AQ798" s="186" t="str">
        <f>IFERROR(IF('Input| Overheads'!$C$42="Direct costs",SUMPRODUCT(--('Input| Projects'!$AC798="Yes"),'Calc| Overheads Allocation'!H$8,'Calc| Project Costs'!AA798),IF('Input| Overheads'!$C$42="Internal labour",SUMPRODUCT(--('Input| Projects'!$AC798="Yes"),'Calc| Overheads Allocation'!H$8,'Calc| Project Costs'!AA798,'Input| Projects'!$Y798),IF('Input| Overheads'!$C$42="DNSP defined",SUMPRODUCT(--('Input| Projects'!$AC798="Yes"),'Calc| Overheads Allocation'!H$61,'Input| Projects'!$AF798),""))),"")</f>
        <v/>
      </c>
      <c r="AR798" s="186" t="str">
        <f>IFERROR(IF('Input| Overheads'!$C$42="Direct costs",SUMPRODUCT(--('Input| Projects'!$AC798="Yes"),'Calc| Overheads Allocation'!I$8,'Calc| Project Costs'!AB798),IF('Input| Overheads'!$C$42="Internal labour",SUMPRODUCT(--('Input| Projects'!$AC798="Yes"),'Calc| Overheads Allocation'!I$8,'Calc| Project Costs'!AB798,'Input| Projects'!$Y798),IF('Input| Overheads'!$C$42="DNSP defined",SUMPRODUCT(--('Input| Projects'!$AC798="Yes"),'Calc| Overheads Allocation'!I$61,'Input| Projects'!$AF798),""))),"")</f>
        <v/>
      </c>
      <c r="AS798" s="106"/>
      <c r="AT798" s="186" t="str">
        <f>IFERROR(IF('Input| Overheads'!$C$42="Direct costs",SUMPRODUCT(--('Input| Projects'!$AD798="Yes"),'Calc| Overheads Allocation'!C$9,'Calc| Project Costs'!V798),IF('Input| Overheads'!$C$42="Internal labour",SUMPRODUCT(--('Input| Projects'!$AD798="Yes"),'Calc| Overheads Allocation'!C$9,'Calc| Project Costs'!V798,'Input| Projects'!$Y798),IF('Input| Overheads'!$C$42="DNSP defined",SUMPRODUCT(--('Input| Projects'!$AD798="Yes"),'Calc| Overheads Allocation'!C$62,'Input| Projects'!$AG798),""))),"")</f>
        <v/>
      </c>
      <c r="AU798" s="186" t="str">
        <f>IFERROR(IF('Input| Overheads'!$C$42="Direct costs",SUMPRODUCT(--('Input| Projects'!$AD798="Yes"),'Calc| Overheads Allocation'!D$9,'Calc| Project Costs'!W798),IF('Input| Overheads'!$C$42="Internal labour",SUMPRODUCT(--('Input| Projects'!$AD798="Yes"),'Calc| Overheads Allocation'!D$9,'Calc| Project Costs'!W798,'Input| Projects'!$Y798),IF('Input| Overheads'!$C$42="DNSP defined",SUMPRODUCT(--('Input| Projects'!$AD798="Yes"),'Calc| Overheads Allocation'!D$62,'Input| Projects'!$AG798),""))),"")</f>
        <v/>
      </c>
      <c r="AV798" s="186" t="str">
        <f>IFERROR(IF('Input| Overheads'!$C$42="Direct costs",SUMPRODUCT(--('Input| Projects'!$AD798="Yes"),'Calc| Overheads Allocation'!E$9,'Calc| Project Costs'!X798),IF('Input| Overheads'!$C$42="Internal labour",SUMPRODUCT(--('Input| Projects'!$AD798="Yes"),'Calc| Overheads Allocation'!E$9,'Calc| Project Costs'!X798,'Input| Projects'!$Y798),IF('Input| Overheads'!$C$42="DNSP defined",SUMPRODUCT(--('Input| Projects'!$AD798="Yes"),'Calc| Overheads Allocation'!E$62,'Input| Projects'!$AG798),""))),"")</f>
        <v/>
      </c>
      <c r="AW798" s="186" t="str">
        <f>IFERROR(IF('Input| Overheads'!$C$42="Direct costs",SUMPRODUCT(--('Input| Projects'!$AD798="Yes"),'Calc| Overheads Allocation'!F$9,'Calc| Project Costs'!Y798),IF('Input| Overheads'!$C$42="Internal labour",SUMPRODUCT(--('Input| Projects'!$AD798="Yes"),'Calc| Overheads Allocation'!F$9,'Calc| Project Costs'!Y798,'Input| Projects'!$Y798),IF('Input| Overheads'!$C$42="DNSP defined",SUMPRODUCT(--('Input| Projects'!$AD798="Yes"),'Calc| Overheads Allocation'!F$62,'Input| Projects'!$AG798),""))),"")</f>
        <v/>
      </c>
      <c r="AX798" s="186" t="str">
        <f>IFERROR(IF('Input| Overheads'!$C$42="Direct costs",SUMPRODUCT(--('Input| Projects'!$AD798="Yes"),'Calc| Overheads Allocation'!G$9,'Calc| Project Costs'!Z798),IF('Input| Overheads'!$C$42="Internal labour",SUMPRODUCT(--('Input| Projects'!$AD798="Yes"),'Calc| Overheads Allocation'!G$9,'Calc| Project Costs'!Z798,'Input| Projects'!$Y798),IF('Input| Overheads'!$C$42="DNSP defined",SUMPRODUCT(--('Input| Projects'!$AD798="Yes"),'Calc| Overheads Allocation'!G$62,'Input| Projects'!$AG798),""))),"")</f>
        <v/>
      </c>
      <c r="AY798" s="186" t="str">
        <f>IFERROR(IF('Input| Overheads'!$C$42="Direct costs",SUMPRODUCT(--('Input| Projects'!$AD798="Yes"),'Calc| Overheads Allocation'!H$9,'Calc| Project Costs'!AA798),IF('Input| Overheads'!$C$42="Internal labour",SUMPRODUCT(--('Input| Projects'!$AD798="Yes"),'Calc| Overheads Allocation'!H$9,'Calc| Project Costs'!AA798,'Input| Projects'!$Y798),IF('Input| Overheads'!$C$42="DNSP defined",SUMPRODUCT(--('Input| Projects'!$AD798="Yes"),'Calc| Overheads Allocation'!H$62,'Input| Projects'!$AG798),""))),"")</f>
        <v/>
      </c>
      <c r="AZ798" s="186" t="str">
        <f>IFERROR(IF('Input| Overheads'!$C$42="Direct costs",SUMPRODUCT(--('Input| Projects'!$AD798="Yes"),'Calc| Overheads Allocation'!I$9,'Calc| Project Costs'!AB798),IF('Input| Overheads'!$C$42="Internal labour",SUMPRODUCT(--('Input| Projects'!$AD798="Yes"),'Calc| Overheads Allocation'!I$9,'Calc| Project Costs'!AB798,'Input| Projects'!$Y798),IF('Input| Overheads'!$C$42="DNSP defined",SUMPRODUCT(--('Input| Projects'!$AD798="Yes"),'Calc| Overheads Allocation'!I$62,'Input| Projects'!$AG798),""))),"")</f>
        <v/>
      </c>
      <c r="BA798" s="106"/>
      <c r="BB798" s="186">
        <f t="shared" si="390"/>
        <v>0</v>
      </c>
      <c r="BC798" s="186">
        <f t="shared" si="391"/>
        <v>0</v>
      </c>
      <c r="BD798" s="186">
        <f t="shared" si="392"/>
        <v>0</v>
      </c>
      <c r="BE798" s="186">
        <f t="shared" si="369"/>
        <v>0</v>
      </c>
      <c r="BF798" s="186">
        <f t="shared" si="370"/>
        <v>0</v>
      </c>
      <c r="BG798" s="186">
        <f t="shared" si="371"/>
        <v>0</v>
      </c>
      <c r="BH798" s="186">
        <f t="shared" si="372"/>
        <v>0</v>
      </c>
      <c r="BI798" s="97"/>
      <c r="BJ798" s="186" t="str">
        <f t="shared" si="373"/>
        <v/>
      </c>
      <c r="BK798" s="186" t="str">
        <f t="shared" si="374"/>
        <v/>
      </c>
      <c r="BL798" s="186" t="str">
        <f t="shared" si="375"/>
        <v/>
      </c>
      <c r="BM798" s="186" t="str">
        <f t="shared" si="376"/>
        <v/>
      </c>
      <c r="BN798" s="186" t="str">
        <f t="shared" si="377"/>
        <v/>
      </c>
      <c r="BO798" s="186" t="str">
        <f t="shared" si="378"/>
        <v/>
      </c>
      <c r="BP798" s="186" t="str">
        <f t="shared" si="379"/>
        <v/>
      </c>
      <c r="BQ798" s="97"/>
      <c r="BR798" s="186">
        <f t="shared" si="380"/>
        <v>0</v>
      </c>
      <c r="BS798" s="186">
        <f t="shared" si="381"/>
        <v>0</v>
      </c>
      <c r="BT798" s="222">
        <f t="shared" si="382"/>
        <v>0</v>
      </c>
      <c r="BU798" s="222">
        <f t="shared" si="383"/>
        <v>0</v>
      </c>
      <c r="BV798" s="222">
        <f t="shared" si="384"/>
        <v>0</v>
      </c>
      <c r="BW798" s="222">
        <f t="shared" si="385"/>
        <v>0</v>
      </c>
      <c r="BX798" s="222">
        <f t="shared" si="386"/>
        <v>0</v>
      </c>
      <c r="BY798" s="106"/>
      <c r="BZ798" s="197" t="str">
        <f>IF(SUMIF('Input| Projects'!$AS$8:$CP$8,"Dx",'Input| Projects'!$AS798:$CP798)=0,"",SUMIF('Input| Projects'!$AS$8:$CP$8,"Dx",'Input| Projects'!$AS798:$CP798))</f>
        <v/>
      </c>
      <c r="CA798" s="197" t="str">
        <f>IF(SUMIF('Input| Projects'!$AS$8:$CP$8,"Tx",'Input| Projects'!$AS798:$CP798)=0,"",SUMIF('Input| Projects'!$AS$8:$CP$8,"Tx",'Input| Projects'!$AS798:$CP798))</f>
        <v/>
      </c>
      <c r="CB798" s="150" t="str">
        <f t="shared" si="393"/>
        <v/>
      </c>
    </row>
    <row r="799" spans="2:80" x14ac:dyDescent="0.2">
      <c r="B799" s="201">
        <f>IFERROR('Input| Projects'!B799,"")</f>
        <v>790</v>
      </c>
      <c r="C799" s="42" t="str">
        <f>IFERROR(IF('Input| Projects'!C799="","",'Input| Projects'!C799),"")</f>
        <v/>
      </c>
      <c r="D799" s="42" t="str">
        <f>IFERROR(IF('Input| Projects'!D799="","",'Input| Projects'!D799),"")</f>
        <v/>
      </c>
      <c r="E799" s="104"/>
      <c r="F799" s="190">
        <f>IFERROR('Input| Projects'!I799*'Input| Escalations'!$K$19,"")</f>
        <v>0</v>
      </c>
      <c r="G799" s="190">
        <f>IFERROR('Input| Projects'!J799*'Input| Escalations'!$K$19,"")</f>
        <v>0</v>
      </c>
      <c r="H799" s="190">
        <f>IFERROR('Input| Projects'!K799*'Input| Escalations'!$K$19,"")</f>
        <v>0</v>
      </c>
      <c r="I799" s="190">
        <f>IFERROR('Input| Projects'!L799*'Input| Escalations'!$K$19,"")</f>
        <v>0</v>
      </c>
      <c r="J799" s="190">
        <f>IFERROR('Input| Projects'!M799*'Input| Escalations'!$K$19,"")</f>
        <v>0</v>
      </c>
      <c r="K799" s="190">
        <f>IFERROR('Input| Projects'!N799*'Input| Escalations'!$K$19,"")</f>
        <v>0</v>
      </c>
      <c r="L799" s="190">
        <f>IFERROR('Input| Projects'!O799*'Input| Escalations'!$K$19,"")</f>
        <v>0</v>
      </c>
      <c r="M799" s="150" t="str">
        <f>IF(ABS(SUM(F799:L799)-(SUM('Input| Projects'!I799:O799)*'Input| Escalations'!$K$19))&lt;0.0000001,"",1)</f>
        <v/>
      </c>
      <c r="N799" s="192">
        <f>'Input| Projects'!$Y799*INDEX('Input| Escalations'!$H$33:$N$33,MATCH('Calc| Project Costs'!N$9,'Input| Escalations'!$H$23:$N$23,0))+'Input| Projects'!$Z799*INDEX('Input| Escalations'!$H$34:$N$34,MATCH('Calc| Project Costs'!N$9,'Input| Escalations'!$H$23:$N$23,0))+'Input| Projects'!$AA799*INDEX('Input| Escalations'!$H$35:$N$35,MATCH('Calc| Project Costs'!N$9,'Input| Escalations'!$H$23:$N$23,0))+1</f>
        <v>1</v>
      </c>
      <c r="O799" s="192">
        <f>'Input| Projects'!$Y799*INDEX('Input| Escalations'!$H$33:$N$33,MATCH('Calc| Project Costs'!O$9,'Input| Escalations'!$H$23:$N$23,0))+'Input| Projects'!$Z799*INDEX('Input| Escalations'!$H$34:$N$34,MATCH('Calc| Project Costs'!O$9,'Input| Escalations'!$H$23:$N$23,0))+'Input| Projects'!$AA799*INDEX('Input| Escalations'!$H$35:$N$35,MATCH('Calc| Project Costs'!O$9,'Input| Escalations'!$H$23:$N$23,0))+1</f>
        <v>1</v>
      </c>
      <c r="P799" s="192">
        <f>'Input| Projects'!$Y799*INDEX('Input| Escalations'!$H$33:$N$33,MATCH('Calc| Project Costs'!P$9,'Input| Escalations'!$H$23:$N$23,0))+'Input| Projects'!$Z799*INDEX('Input| Escalations'!$H$34:$N$34,MATCH('Calc| Project Costs'!P$9,'Input| Escalations'!$H$23:$N$23,0))+'Input| Projects'!$AA799*INDEX('Input| Escalations'!$H$35:$N$35,MATCH('Calc| Project Costs'!P$9,'Input| Escalations'!$H$23:$N$23,0))+1</f>
        <v>1</v>
      </c>
      <c r="Q799" s="192">
        <f>'Input| Projects'!$Y799*INDEX('Input| Escalations'!$H$33:$N$33,MATCH('Calc| Project Costs'!Q$9,'Input| Escalations'!$H$23:$N$23,0))+'Input| Projects'!$Z799*INDEX('Input| Escalations'!$H$34:$N$34,MATCH('Calc| Project Costs'!Q$9,'Input| Escalations'!$H$23:$N$23,0))+'Input| Projects'!$AA799*INDEX('Input| Escalations'!$H$35:$N$35,MATCH('Calc| Project Costs'!Q$9,'Input| Escalations'!$H$23:$N$23,0))+1</f>
        <v>1</v>
      </c>
      <c r="R799" s="192">
        <f>'Input| Projects'!$Y799*INDEX('Input| Escalations'!$H$33:$N$33,MATCH('Calc| Project Costs'!R$9,'Input| Escalations'!$H$23:$N$23,0))+'Input| Projects'!$Z799*INDEX('Input| Escalations'!$H$34:$N$34,MATCH('Calc| Project Costs'!R$9,'Input| Escalations'!$H$23:$N$23,0))+'Input| Projects'!$AA799*INDEX('Input| Escalations'!$H$35:$N$35,MATCH('Calc| Project Costs'!R$9,'Input| Escalations'!$H$23:$N$23,0))+1</f>
        <v>1</v>
      </c>
      <c r="S799" s="192">
        <f>'Input| Projects'!$Y799*INDEX('Input| Escalations'!$H$33:$N$33,MATCH('Calc| Project Costs'!S$9,'Input| Escalations'!$H$23:$N$23,0))+'Input| Projects'!$Z799*INDEX('Input| Escalations'!$H$34:$N$34,MATCH('Calc| Project Costs'!S$9,'Input| Escalations'!$H$23:$N$23,0))+'Input| Projects'!$AA799*INDEX('Input| Escalations'!$H$35:$N$35,MATCH('Calc| Project Costs'!S$9,'Input| Escalations'!$H$23:$N$23,0))+1</f>
        <v>1</v>
      </c>
      <c r="T799" s="192">
        <f>'Input| Projects'!$Y799*INDEX('Input| Escalations'!$H$33:$N$33,MATCH('Calc| Project Costs'!T$9,'Input| Escalations'!$H$23:$N$23,0))+'Input| Projects'!$Z799*INDEX('Input| Escalations'!$H$34:$N$34,MATCH('Calc| Project Costs'!T$9,'Input| Escalations'!$H$23:$N$23,0))+'Input| Projects'!$AA799*INDEX('Input| Escalations'!$H$35:$N$35,MATCH('Calc| Project Costs'!T$9,'Input| Escalations'!$H$23:$N$23,0))+1</f>
        <v>1</v>
      </c>
      <c r="U799" s="106"/>
      <c r="V799" s="186">
        <f t="shared" si="387"/>
        <v>0</v>
      </c>
      <c r="W799" s="186">
        <f t="shared" si="388"/>
        <v>0</v>
      </c>
      <c r="X799" s="186">
        <f t="shared" si="389"/>
        <v>0</v>
      </c>
      <c r="Y799" s="186">
        <f t="shared" si="365"/>
        <v>0</v>
      </c>
      <c r="Z799" s="186">
        <f t="shared" si="366"/>
        <v>0</v>
      </c>
      <c r="AA799" s="186">
        <f t="shared" si="367"/>
        <v>0</v>
      </c>
      <c r="AB799" s="186">
        <f t="shared" si="368"/>
        <v>0</v>
      </c>
      <c r="AC799" s="106"/>
      <c r="AD799" s="186">
        <f>'Input| Projects'!Q799*N799*'Input| Escalations'!$K$19</f>
        <v>0</v>
      </c>
      <c r="AE799" s="186">
        <f>'Input| Projects'!R799*O799*'Input| Escalations'!$K$19</f>
        <v>0</v>
      </c>
      <c r="AF799" s="186">
        <f>'Input| Projects'!S799*P799*'Input| Escalations'!$K$19</f>
        <v>0</v>
      </c>
      <c r="AG799" s="186">
        <f>'Input| Projects'!T799*Q799*'Input| Escalations'!$K$19</f>
        <v>0</v>
      </c>
      <c r="AH799" s="186">
        <f>'Input| Projects'!U799*R799*'Input| Escalations'!$K$19</f>
        <v>0</v>
      </c>
      <c r="AI799" s="186">
        <f>'Input| Projects'!V799*S799*'Input| Escalations'!$K$19</f>
        <v>0</v>
      </c>
      <c r="AJ799" s="186">
        <f>'Input| Projects'!W799*T799*'Input| Escalations'!$K$19</f>
        <v>0</v>
      </c>
      <c r="AK799" s="106"/>
      <c r="AL799" s="186" t="str">
        <f>IFERROR(IF('Input| Overheads'!$C$42="Direct costs",SUMPRODUCT(--('Input| Projects'!$AC799="Yes"),'Calc| Overheads Allocation'!C$8,'Calc| Project Costs'!V799),IF('Input| Overheads'!$C$42="Internal labour",SUMPRODUCT(--('Input| Projects'!$AC799="Yes"),'Calc| Overheads Allocation'!C$8,'Calc| Project Costs'!V799,'Input| Projects'!$Y799),IF('Input| Overheads'!$C$42="DNSP defined",SUMPRODUCT(--('Input| Projects'!$AC799="Yes"),'Calc| Overheads Allocation'!C$61,'Input| Projects'!$AF799),""))),"")</f>
        <v/>
      </c>
      <c r="AM799" s="186" t="str">
        <f>IFERROR(IF('Input| Overheads'!$C$42="Direct costs",SUMPRODUCT(--('Input| Projects'!$AC799="Yes"),'Calc| Overheads Allocation'!D$8,'Calc| Project Costs'!W799),IF('Input| Overheads'!$C$42="Internal labour",SUMPRODUCT(--('Input| Projects'!$AC799="Yes"),'Calc| Overheads Allocation'!D$8,'Calc| Project Costs'!W799,'Input| Projects'!$Y799),IF('Input| Overheads'!$C$42="DNSP defined",SUMPRODUCT(--('Input| Projects'!$AC799="Yes"),'Calc| Overheads Allocation'!D$61,'Input| Projects'!$AF799),""))),"")</f>
        <v/>
      </c>
      <c r="AN799" s="186" t="str">
        <f>IFERROR(IF('Input| Overheads'!$C$42="Direct costs",SUMPRODUCT(--('Input| Projects'!$AC799="Yes"),'Calc| Overheads Allocation'!E$8,'Calc| Project Costs'!X799),IF('Input| Overheads'!$C$42="Internal labour",SUMPRODUCT(--('Input| Projects'!$AC799="Yes"),'Calc| Overheads Allocation'!E$8,'Calc| Project Costs'!X799,'Input| Projects'!$Y799),IF('Input| Overheads'!$C$42="DNSP defined",SUMPRODUCT(--('Input| Projects'!$AC799="Yes"),'Calc| Overheads Allocation'!E$61,'Input| Projects'!$AF799),""))),"")</f>
        <v/>
      </c>
      <c r="AO799" s="186" t="str">
        <f>IFERROR(IF('Input| Overheads'!$C$42="Direct costs",SUMPRODUCT(--('Input| Projects'!$AC799="Yes"),'Calc| Overheads Allocation'!F$8,'Calc| Project Costs'!Y799),IF('Input| Overheads'!$C$42="Internal labour",SUMPRODUCT(--('Input| Projects'!$AC799="Yes"),'Calc| Overheads Allocation'!F$8,'Calc| Project Costs'!Y799,'Input| Projects'!$Y799),IF('Input| Overheads'!$C$42="DNSP defined",SUMPRODUCT(--('Input| Projects'!$AC799="Yes"),'Calc| Overheads Allocation'!F$61,'Input| Projects'!$AF799),""))),"")</f>
        <v/>
      </c>
      <c r="AP799" s="186" t="str">
        <f>IFERROR(IF('Input| Overheads'!$C$42="Direct costs",SUMPRODUCT(--('Input| Projects'!$AC799="Yes"),'Calc| Overheads Allocation'!G$8,'Calc| Project Costs'!Z799),IF('Input| Overheads'!$C$42="Internal labour",SUMPRODUCT(--('Input| Projects'!$AC799="Yes"),'Calc| Overheads Allocation'!G$8,'Calc| Project Costs'!Z799,'Input| Projects'!$Y799),IF('Input| Overheads'!$C$42="DNSP defined",SUMPRODUCT(--('Input| Projects'!$AC799="Yes"),'Calc| Overheads Allocation'!G$61,'Input| Projects'!$AF799),""))),"")</f>
        <v/>
      </c>
      <c r="AQ799" s="186" t="str">
        <f>IFERROR(IF('Input| Overheads'!$C$42="Direct costs",SUMPRODUCT(--('Input| Projects'!$AC799="Yes"),'Calc| Overheads Allocation'!H$8,'Calc| Project Costs'!AA799),IF('Input| Overheads'!$C$42="Internal labour",SUMPRODUCT(--('Input| Projects'!$AC799="Yes"),'Calc| Overheads Allocation'!H$8,'Calc| Project Costs'!AA799,'Input| Projects'!$Y799),IF('Input| Overheads'!$C$42="DNSP defined",SUMPRODUCT(--('Input| Projects'!$AC799="Yes"),'Calc| Overheads Allocation'!H$61,'Input| Projects'!$AF799),""))),"")</f>
        <v/>
      </c>
      <c r="AR799" s="186" t="str">
        <f>IFERROR(IF('Input| Overheads'!$C$42="Direct costs",SUMPRODUCT(--('Input| Projects'!$AC799="Yes"),'Calc| Overheads Allocation'!I$8,'Calc| Project Costs'!AB799),IF('Input| Overheads'!$C$42="Internal labour",SUMPRODUCT(--('Input| Projects'!$AC799="Yes"),'Calc| Overheads Allocation'!I$8,'Calc| Project Costs'!AB799,'Input| Projects'!$Y799),IF('Input| Overheads'!$C$42="DNSP defined",SUMPRODUCT(--('Input| Projects'!$AC799="Yes"),'Calc| Overheads Allocation'!I$61,'Input| Projects'!$AF799),""))),"")</f>
        <v/>
      </c>
      <c r="AS799" s="106"/>
      <c r="AT799" s="186" t="str">
        <f>IFERROR(IF('Input| Overheads'!$C$42="Direct costs",SUMPRODUCT(--('Input| Projects'!$AD799="Yes"),'Calc| Overheads Allocation'!C$9,'Calc| Project Costs'!V799),IF('Input| Overheads'!$C$42="Internal labour",SUMPRODUCT(--('Input| Projects'!$AD799="Yes"),'Calc| Overheads Allocation'!C$9,'Calc| Project Costs'!V799,'Input| Projects'!$Y799),IF('Input| Overheads'!$C$42="DNSP defined",SUMPRODUCT(--('Input| Projects'!$AD799="Yes"),'Calc| Overheads Allocation'!C$62,'Input| Projects'!$AG799),""))),"")</f>
        <v/>
      </c>
      <c r="AU799" s="186" t="str">
        <f>IFERROR(IF('Input| Overheads'!$C$42="Direct costs",SUMPRODUCT(--('Input| Projects'!$AD799="Yes"),'Calc| Overheads Allocation'!D$9,'Calc| Project Costs'!W799),IF('Input| Overheads'!$C$42="Internal labour",SUMPRODUCT(--('Input| Projects'!$AD799="Yes"),'Calc| Overheads Allocation'!D$9,'Calc| Project Costs'!W799,'Input| Projects'!$Y799),IF('Input| Overheads'!$C$42="DNSP defined",SUMPRODUCT(--('Input| Projects'!$AD799="Yes"),'Calc| Overheads Allocation'!D$62,'Input| Projects'!$AG799),""))),"")</f>
        <v/>
      </c>
      <c r="AV799" s="186" t="str">
        <f>IFERROR(IF('Input| Overheads'!$C$42="Direct costs",SUMPRODUCT(--('Input| Projects'!$AD799="Yes"),'Calc| Overheads Allocation'!E$9,'Calc| Project Costs'!X799),IF('Input| Overheads'!$C$42="Internal labour",SUMPRODUCT(--('Input| Projects'!$AD799="Yes"),'Calc| Overheads Allocation'!E$9,'Calc| Project Costs'!X799,'Input| Projects'!$Y799),IF('Input| Overheads'!$C$42="DNSP defined",SUMPRODUCT(--('Input| Projects'!$AD799="Yes"),'Calc| Overheads Allocation'!E$62,'Input| Projects'!$AG799),""))),"")</f>
        <v/>
      </c>
      <c r="AW799" s="186" t="str">
        <f>IFERROR(IF('Input| Overheads'!$C$42="Direct costs",SUMPRODUCT(--('Input| Projects'!$AD799="Yes"),'Calc| Overheads Allocation'!F$9,'Calc| Project Costs'!Y799),IF('Input| Overheads'!$C$42="Internal labour",SUMPRODUCT(--('Input| Projects'!$AD799="Yes"),'Calc| Overheads Allocation'!F$9,'Calc| Project Costs'!Y799,'Input| Projects'!$Y799),IF('Input| Overheads'!$C$42="DNSP defined",SUMPRODUCT(--('Input| Projects'!$AD799="Yes"),'Calc| Overheads Allocation'!F$62,'Input| Projects'!$AG799),""))),"")</f>
        <v/>
      </c>
      <c r="AX799" s="186" t="str">
        <f>IFERROR(IF('Input| Overheads'!$C$42="Direct costs",SUMPRODUCT(--('Input| Projects'!$AD799="Yes"),'Calc| Overheads Allocation'!G$9,'Calc| Project Costs'!Z799),IF('Input| Overheads'!$C$42="Internal labour",SUMPRODUCT(--('Input| Projects'!$AD799="Yes"),'Calc| Overheads Allocation'!G$9,'Calc| Project Costs'!Z799,'Input| Projects'!$Y799),IF('Input| Overheads'!$C$42="DNSP defined",SUMPRODUCT(--('Input| Projects'!$AD799="Yes"),'Calc| Overheads Allocation'!G$62,'Input| Projects'!$AG799),""))),"")</f>
        <v/>
      </c>
      <c r="AY799" s="186" t="str">
        <f>IFERROR(IF('Input| Overheads'!$C$42="Direct costs",SUMPRODUCT(--('Input| Projects'!$AD799="Yes"),'Calc| Overheads Allocation'!H$9,'Calc| Project Costs'!AA799),IF('Input| Overheads'!$C$42="Internal labour",SUMPRODUCT(--('Input| Projects'!$AD799="Yes"),'Calc| Overheads Allocation'!H$9,'Calc| Project Costs'!AA799,'Input| Projects'!$Y799),IF('Input| Overheads'!$C$42="DNSP defined",SUMPRODUCT(--('Input| Projects'!$AD799="Yes"),'Calc| Overheads Allocation'!H$62,'Input| Projects'!$AG799),""))),"")</f>
        <v/>
      </c>
      <c r="AZ799" s="186" t="str">
        <f>IFERROR(IF('Input| Overheads'!$C$42="Direct costs",SUMPRODUCT(--('Input| Projects'!$AD799="Yes"),'Calc| Overheads Allocation'!I$9,'Calc| Project Costs'!AB799),IF('Input| Overheads'!$C$42="Internal labour",SUMPRODUCT(--('Input| Projects'!$AD799="Yes"),'Calc| Overheads Allocation'!I$9,'Calc| Project Costs'!AB799,'Input| Projects'!$Y799),IF('Input| Overheads'!$C$42="DNSP defined",SUMPRODUCT(--('Input| Projects'!$AD799="Yes"),'Calc| Overheads Allocation'!I$62,'Input| Projects'!$AG799),""))),"")</f>
        <v/>
      </c>
      <c r="BA799" s="106"/>
      <c r="BB799" s="186">
        <f t="shared" si="390"/>
        <v>0</v>
      </c>
      <c r="BC799" s="186">
        <f t="shared" si="391"/>
        <v>0</v>
      </c>
      <c r="BD799" s="186">
        <f t="shared" si="392"/>
        <v>0</v>
      </c>
      <c r="BE799" s="186">
        <f t="shared" si="369"/>
        <v>0</v>
      </c>
      <c r="BF799" s="186">
        <f t="shared" si="370"/>
        <v>0</v>
      </c>
      <c r="BG799" s="186">
        <f t="shared" si="371"/>
        <v>0</v>
      </c>
      <c r="BH799" s="186">
        <f t="shared" si="372"/>
        <v>0</v>
      </c>
      <c r="BI799" s="97"/>
      <c r="BJ799" s="186" t="str">
        <f t="shared" si="373"/>
        <v/>
      </c>
      <c r="BK799" s="186" t="str">
        <f t="shared" si="374"/>
        <v/>
      </c>
      <c r="BL799" s="186" t="str">
        <f t="shared" si="375"/>
        <v/>
      </c>
      <c r="BM799" s="186" t="str">
        <f t="shared" si="376"/>
        <v/>
      </c>
      <c r="BN799" s="186" t="str">
        <f t="shared" si="377"/>
        <v/>
      </c>
      <c r="BO799" s="186" t="str">
        <f t="shared" si="378"/>
        <v/>
      </c>
      <c r="BP799" s="186" t="str">
        <f t="shared" si="379"/>
        <v/>
      </c>
      <c r="BQ799" s="97"/>
      <c r="BR799" s="186">
        <f t="shared" si="380"/>
        <v>0</v>
      </c>
      <c r="BS799" s="186">
        <f t="shared" si="381"/>
        <v>0</v>
      </c>
      <c r="BT799" s="222">
        <f t="shared" si="382"/>
        <v>0</v>
      </c>
      <c r="BU799" s="222">
        <f t="shared" si="383"/>
        <v>0</v>
      </c>
      <c r="BV799" s="222">
        <f t="shared" si="384"/>
        <v>0</v>
      </c>
      <c r="BW799" s="222">
        <f t="shared" si="385"/>
        <v>0</v>
      </c>
      <c r="BX799" s="222">
        <f t="shared" si="386"/>
        <v>0</v>
      </c>
      <c r="BY799" s="106"/>
      <c r="BZ799" s="197" t="str">
        <f>IF(SUMIF('Input| Projects'!$AS$8:$CP$8,"Dx",'Input| Projects'!$AS799:$CP799)=0,"",SUMIF('Input| Projects'!$AS$8:$CP$8,"Dx",'Input| Projects'!$AS799:$CP799))</f>
        <v/>
      </c>
      <c r="CA799" s="197" t="str">
        <f>IF(SUMIF('Input| Projects'!$AS$8:$CP$8,"Tx",'Input| Projects'!$AS799:$CP799)=0,"",SUMIF('Input| Projects'!$AS$8:$CP$8,"Tx",'Input| Projects'!$AS799:$CP799))</f>
        <v/>
      </c>
      <c r="CB799" s="150" t="str">
        <f t="shared" si="393"/>
        <v/>
      </c>
    </row>
    <row r="800" spans="2:80" x14ac:dyDescent="0.2">
      <c r="B800" s="201">
        <f>IFERROR('Input| Projects'!B800,"")</f>
        <v>791</v>
      </c>
      <c r="C800" s="42" t="str">
        <f>IFERROR(IF('Input| Projects'!C800="","",'Input| Projects'!C800),"")</f>
        <v/>
      </c>
      <c r="D800" s="42" t="str">
        <f>IFERROR(IF('Input| Projects'!D800="","",'Input| Projects'!D800),"")</f>
        <v/>
      </c>
      <c r="E800" s="104"/>
      <c r="F800" s="190">
        <f>IFERROR('Input| Projects'!I800*'Input| Escalations'!$K$19,"")</f>
        <v>0</v>
      </c>
      <c r="G800" s="190">
        <f>IFERROR('Input| Projects'!J800*'Input| Escalations'!$K$19,"")</f>
        <v>0</v>
      </c>
      <c r="H800" s="190">
        <f>IFERROR('Input| Projects'!K800*'Input| Escalations'!$K$19,"")</f>
        <v>0</v>
      </c>
      <c r="I800" s="190">
        <f>IFERROR('Input| Projects'!L800*'Input| Escalations'!$K$19,"")</f>
        <v>0</v>
      </c>
      <c r="J800" s="190">
        <f>IFERROR('Input| Projects'!M800*'Input| Escalations'!$K$19,"")</f>
        <v>0</v>
      </c>
      <c r="K800" s="190">
        <f>IFERROR('Input| Projects'!N800*'Input| Escalations'!$K$19,"")</f>
        <v>0</v>
      </c>
      <c r="L800" s="190">
        <f>IFERROR('Input| Projects'!O800*'Input| Escalations'!$K$19,"")</f>
        <v>0</v>
      </c>
      <c r="M800" s="150" t="str">
        <f>IF(ABS(SUM(F800:L800)-(SUM('Input| Projects'!I800:O800)*'Input| Escalations'!$K$19))&lt;0.0000001,"",1)</f>
        <v/>
      </c>
      <c r="N800" s="192">
        <f>'Input| Projects'!$Y800*INDEX('Input| Escalations'!$H$33:$N$33,MATCH('Calc| Project Costs'!N$9,'Input| Escalations'!$H$23:$N$23,0))+'Input| Projects'!$Z800*INDEX('Input| Escalations'!$H$34:$N$34,MATCH('Calc| Project Costs'!N$9,'Input| Escalations'!$H$23:$N$23,0))+'Input| Projects'!$AA800*INDEX('Input| Escalations'!$H$35:$N$35,MATCH('Calc| Project Costs'!N$9,'Input| Escalations'!$H$23:$N$23,0))+1</f>
        <v>1</v>
      </c>
      <c r="O800" s="192">
        <f>'Input| Projects'!$Y800*INDEX('Input| Escalations'!$H$33:$N$33,MATCH('Calc| Project Costs'!O$9,'Input| Escalations'!$H$23:$N$23,0))+'Input| Projects'!$Z800*INDEX('Input| Escalations'!$H$34:$N$34,MATCH('Calc| Project Costs'!O$9,'Input| Escalations'!$H$23:$N$23,0))+'Input| Projects'!$AA800*INDEX('Input| Escalations'!$H$35:$N$35,MATCH('Calc| Project Costs'!O$9,'Input| Escalations'!$H$23:$N$23,0))+1</f>
        <v>1</v>
      </c>
      <c r="P800" s="192">
        <f>'Input| Projects'!$Y800*INDEX('Input| Escalations'!$H$33:$N$33,MATCH('Calc| Project Costs'!P$9,'Input| Escalations'!$H$23:$N$23,0))+'Input| Projects'!$Z800*INDEX('Input| Escalations'!$H$34:$N$34,MATCH('Calc| Project Costs'!P$9,'Input| Escalations'!$H$23:$N$23,0))+'Input| Projects'!$AA800*INDEX('Input| Escalations'!$H$35:$N$35,MATCH('Calc| Project Costs'!P$9,'Input| Escalations'!$H$23:$N$23,0))+1</f>
        <v>1</v>
      </c>
      <c r="Q800" s="192">
        <f>'Input| Projects'!$Y800*INDEX('Input| Escalations'!$H$33:$N$33,MATCH('Calc| Project Costs'!Q$9,'Input| Escalations'!$H$23:$N$23,0))+'Input| Projects'!$Z800*INDEX('Input| Escalations'!$H$34:$N$34,MATCH('Calc| Project Costs'!Q$9,'Input| Escalations'!$H$23:$N$23,0))+'Input| Projects'!$AA800*INDEX('Input| Escalations'!$H$35:$N$35,MATCH('Calc| Project Costs'!Q$9,'Input| Escalations'!$H$23:$N$23,0))+1</f>
        <v>1</v>
      </c>
      <c r="R800" s="192">
        <f>'Input| Projects'!$Y800*INDEX('Input| Escalations'!$H$33:$N$33,MATCH('Calc| Project Costs'!R$9,'Input| Escalations'!$H$23:$N$23,0))+'Input| Projects'!$Z800*INDEX('Input| Escalations'!$H$34:$N$34,MATCH('Calc| Project Costs'!R$9,'Input| Escalations'!$H$23:$N$23,0))+'Input| Projects'!$AA800*INDEX('Input| Escalations'!$H$35:$N$35,MATCH('Calc| Project Costs'!R$9,'Input| Escalations'!$H$23:$N$23,0))+1</f>
        <v>1</v>
      </c>
      <c r="S800" s="192">
        <f>'Input| Projects'!$Y800*INDEX('Input| Escalations'!$H$33:$N$33,MATCH('Calc| Project Costs'!S$9,'Input| Escalations'!$H$23:$N$23,0))+'Input| Projects'!$Z800*INDEX('Input| Escalations'!$H$34:$N$34,MATCH('Calc| Project Costs'!S$9,'Input| Escalations'!$H$23:$N$23,0))+'Input| Projects'!$AA800*INDEX('Input| Escalations'!$H$35:$N$35,MATCH('Calc| Project Costs'!S$9,'Input| Escalations'!$H$23:$N$23,0))+1</f>
        <v>1</v>
      </c>
      <c r="T800" s="192">
        <f>'Input| Projects'!$Y800*INDEX('Input| Escalations'!$H$33:$N$33,MATCH('Calc| Project Costs'!T$9,'Input| Escalations'!$H$23:$N$23,0))+'Input| Projects'!$Z800*INDEX('Input| Escalations'!$H$34:$N$34,MATCH('Calc| Project Costs'!T$9,'Input| Escalations'!$H$23:$N$23,0))+'Input| Projects'!$AA800*INDEX('Input| Escalations'!$H$35:$N$35,MATCH('Calc| Project Costs'!T$9,'Input| Escalations'!$H$23:$N$23,0))+1</f>
        <v>1</v>
      </c>
      <c r="U800" s="106"/>
      <c r="V800" s="186">
        <f t="shared" si="387"/>
        <v>0</v>
      </c>
      <c r="W800" s="186">
        <f t="shared" si="388"/>
        <v>0</v>
      </c>
      <c r="X800" s="186">
        <f t="shared" si="389"/>
        <v>0</v>
      </c>
      <c r="Y800" s="186">
        <f t="shared" si="365"/>
        <v>0</v>
      </c>
      <c r="Z800" s="186">
        <f t="shared" si="366"/>
        <v>0</v>
      </c>
      <c r="AA800" s="186">
        <f t="shared" si="367"/>
        <v>0</v>
      </c>
      <c r="AB800" s="186">
        <f t="shared" si="368"/>
        <v>0</v>
      </c>
      <c r="AC800" s="106"/>
      <c r="AD800" s="186">
        <f>'Input| Projects'!Q800*N800*'Input| Escalations'!$K$19</f>
        <v>0</v>
      </c>
      <c r="AE800" s="186">
        <f>'Input| Projects'!R800*O800*'Input| Escalations'!$K$19</f>
        <v>0</v>
      </c>
      <c r="AF800" s="186">
        <f>'Input| Projects'!S800*P800*'Input| Escalations'!$K$19</f>
        <v>0</v>
      </c>
      <c r="AG800" s="186">
        <f>'Input| Projects'!T800*Q800*'Input| Escalations'!$K$19</f>
        <v>0</v>
      </c>
      <c r="AH800" s="186">
        <f>'Input| Projects'!U800*R800*'Input| Escalations'!$K$19</f>
        <v>0</v>
      </c>
      <c r="AI800" s="186">
        <f>'Input| Projects'!V800*S800*'Input| Escalations'!$K$19</f>
        <v>0</v>
      </c>
      <c r="AJ800" s="186">
        <f>'Input| Projects'!W800*T800*'Input| Escalations'!$K$19</f>
        <v>0</v>
      </c>
      <c r="AK800" s="106"/>
      <c r="AL800" s="186" t="str">
        <f>IFERROR(IF('Input| Overheads'!$C$42="Direct costs",SUMPRODUCT(--('Input| Projects'!$AC800="Yes"),'Calc| Overheads Allocation'!C$8,'Calc| Project Costs'!V800),IF('Input| Overheads'!$C$42="Internal labour",SUMPRODUCT(--('Input| Projects'!$AC800="Yes"),'Calc| Overheads Allocation'!C$8,'Calc| Project Costs'!V800,'Input| Projects'!$Y800),IF('Input| Overheads'!$C$42="DNSP defined",SUMPRODUCT(--('Input| Projects'!$AC800="Yes"),'Calc| Overheads Allocation'!C$61,'Input| Projects'!$AF800),""))),"")</f>
        <v/>
      </c>
      <c r="AM800" s="186" t="str">
        <f>IFERROR(IF('Input| Overheads'!$C$42="Direct costs",SUMPRODUCT(--('Input| Projects'!$AC800="Yes"),'Calc| Overheads Allocation'!D$8,'Calc| Project Costs'!W800),IF('Input| Overheads'!$C$42="Internal labour",SUMPRODUCT(--('Input| Projects'!$AC800="Yes"),'Calc| Overheads Allocation'!D$8,'Calc| Project Costs'!W800,'Input| Projects'!$Y800),IF('Input| Overheads'!$C$42="DNSP defined",SUMPRODUCT(--('Input| Projects'!$AC800="Yes"),'Calc| Overheads Allocation'!D$61,'Input| Projects'!$AF800),""))),"")</f>
        <v/>
      </c>
      <c r="AN800" s="186" t="str">
        <f>IFERROR(IF('Input| Overheads'!$C$42="Direct costs",SUMPRODUCT(--('Input| Projects'!$AC800="Yes"),'Calc| Overheads Allocation'!E$8,'Calc| Project Costs'!X800),IF('Input| Overheads'!$C$42="Internal labour",SUMPRODUCT(--('Input| Projects'!$AC800="Yes"),'Calc| Overheads Allocation'!E$8,'Calc| Project Costs'!X800,'Input| Projects'!$Y800),IF('Input| Overheads'!$C$42="DNSP defined",SUMPRODUCT(--('Input| Projects'!$AC800="Yes"),'Calc| Overheads Allocation'!E$61,'Input| Projects'!$AF800),""))),"")</f>
        <v/>
      </c>
      <c r="AO800" s="186" t="str">
        <f>IFERROR(IF('Input| Overheads'!$C$42="Direct costs",SUMPRODUCT(--('Input| Projects'!$AC800="Yes"),'Calc| Overheads Allocation'!F$8,'Calc| Project Costs'!Y800),IF('Input| Overheads'!$C$42="Internal labour",SUMPRODUCT(--('Input| Projects'!$AC800="Yes"),'Calc| Overheads Allocation'!F$8,'Calc| Project Costs'!Y800,'Input| Projects'!$Y800),IF('Input| Overheads'!$C$42="DNSP defined",SUMPRODUCT(--('Input| Projects'!$AC800="Yes"),'Calc| Overheads Allocation'!F$61,'Input| Projects'!$AF800),""))),"")</f>
        <v/>
      </c>
      <c r="AP800" s="186" t="str">
        <f>IFERROR(IF('Input| Overheads'!$C$42="Direct costs",SUMPRODUCT(--('Input| Projects'!$AC800="Yes"),'Calc| Overheads Allocation'!G$8,'Calc| Project Costs'!Z800),IF('Input| Overheads'!$C$42="Internal labour",SUMPRODUCT(--('Input| Projects'!$AC800="Yes"),'Calc| Overheads Allocation'!G$8,'Calc| Project Costs'!Z800,'Input| Projects'!$Y800),IF('Input| Overheads'!$C$42="DNSP defined",SUMPRODUCT(--('Input| Projects'!$AC800="Yes"),'Calc| Overheads Allocation'!G$61,'Input| Projects'!$AF800),""))),"")</f>
        <v/>
      </c>
      <c r="AQ800" s="186" t="str">
        <f>IFERROR(IF('Input| Overheads'!$C$42="Direct costs",SUMPRODUCT(--('Input| Projects'!$AC800="Yes"),'Calc| Overheads Allocation'!H$8,'Calc| Project Costs'!AA800),IF('Input| Overheads'!$C$42="Internal labour",SUMPRODUCT(--('Input| Projects'!$AC800="Yes"),'Calc| Overheads Allocation'!H$8,'Calc| Project Costs'!AA800,'Input| Projects'!$Y800),IF('Input| Overheads'!$C$42="DNSP defined",SUMPRODUCT(--('Input| Projects'!$AC800="Yes"),'Calc| Overheads Allocation'!H$61,'Input| Projects'!$AF800),""))),"")</f>
        <v/>
      </c>
      <c r="AR800" s="186" t="str">
        <f>IFERROR(IF('Input| Overheads'!$C$42="Direct costs",SUMPRODUCT(--('Input| Projects'!$AC800="Yes"),'Calc| Overheads Allocation'!I$8,'Calc| Project Costs'!AB800),IF('Input| Overheads'!$C$42="Internal labour",SUMPRODUCT(--('Input| Projects'!$AC800="Yes"),'Calc| Overheads Allocation'!I$8,'Calc| Project Costs'!AB800,'Input| Projects'!$Y800),IF('Input| Overheads'!$C$42="DNSP defined",SUMPRODUCT(--('Input| Projects'!$AC800="Yes"),'Calc| Overheads Allocation'!I$61,'Input| Projects'!$AF800),""))),"")</f>
        <v/>
      </c>
      <c r="AS800" s="106"/>
      <c r="AT800" s="186" t="str">
        <f>IFERROR(IF('Input| Overheads'!$C$42="Direct costs",SUMPRODUCT(--('Input| Projects'!$AD800="Yes"),'Calc| Overheads Allocation'!C$9,'Calc| Project Costs'!V800),IF('Input| Overheads'!$C$42="Internal labour",SUMPRODUCT(--('Input| Projects'!$AD800="Yes"),'Calc| Overheads Allocation'!C$9,'Calc| Project Costs'!V800,'Input| Projects'!$Y800),IF('Input| Overheads'!$C$42="DNSP defined",SUMPRODUCT(--('Input| Projects'!$AD800="Yes"),'Calc| Overheads Allocation'!C$62,'Input| Projects'!$AG800),""))),"")</f>
        <v/>
      </c>
      <c r="AU800" s="186" t="str">
        <f>IFERROR(IF('Input| Overheads'!$C$42="Direct costs",SUMPRODUCT(--('Input| Projects'!$AD800="Yes"),'Calc| Overheads Allocation'!D$9,'Calc| Project Costs'!W800),IF('Input| Overheads'!$C$42="Internal labour",SUMPRODUCT(--('Input| Projects'!$AD800="Yes"),'Calc| Overheads Allocation'!D$9,'Calc| Project Costs'!W800,'Input| Projects'!$Y800),IF('Input| Overheads'!$C$42="DNSP defined",SUMPRODUCT(--('Input| Projects'!$AD800="Yes"),'Calc| Overheads Allocation'!D$62,'Input| Projects'!$AG800),""))),"")</f>
        <v/>
      </c>
      <c r="AV800" s="186" t="str">
        <f>IFERROR(IF('Input| Overheads'!$C$42="Direct costs",SUMPRODUCT(--('Input| Projects'!$AD800="Yes"),'Calc| Overheads Allocation'!E$9,'Calc| Project Costs'!X800),IF('Input| Overheads'!$C$42="Internal labour",SUMPRODUCT(--('Input| Projects'!$AD800="Yes"),'Calc| Overheads Allocation'!E$9,'Calc| Project Costs'!X800,'Input| Projects'!$Y800),IF('Input| Overheads'!$C$42="DNSP defined",SUMPRODUCT(--('Input| Projects'!$AD800="Yes"),'Calc| Overheads Allocation'!E$62,'Input| Projects'!$AG800),""))),"")</f>
        <v/>
      </c>
      <c r="AW800" s="186" t="str">
        <f>IFERROR(IF('Input| Overheads'!$C$42="Direct costs",SUMPRODUCT(--('Input| Projects'!$AD800="Yes"),'Calc| Overheads Allocation'!F$9,'Calc| Project Costs'!Y800),IF('Input| Overheads'!$C$42="Internal labour",SUMPRODUCT(--('Input| Projects'!$AD800="Yes"),'Calc| Overheads Allocation'!F$9,'Calc| Project Costs'!Y800,'Input| Projects'!$Y800),IF('Input| Overheads'!$C$42="DNSP defined",SUMPRODUCT(--('Input| Projects'!$AD800="Yes"),'Calc| Overheads Allocation'!F$62,'Input| Projects'!$AG800),""))),"")</f>
        <v/>
      </c>
      <c r="AX800" s="186" t="str">
        <f>IFERROR(IF('Input| Overheads'!$C$42="Direct costs",SUMPRODUCT(--('Input| Projects'!$AD800="Yes"),'Calc| Overheads Allocation'!G$9,'Calc| Project Costs'!Z800),IF('Input| Overheads'!$C$42="Internal labour",SUMPRODUCT(--('Input| Projects'!$AD800="Yes"),'Calc| Overheads Allocation'!G$9,'Calc| Project Costs'!Z800,'Input| Projects'!$Y800),IF('Input| Overheads'!$C$42="DNSP defined",SUMPRODUCT(--('Input| Projects'!$AD800="Yes"),'Calc| Overheads Allocation'!G$62,'Input| Projects'!$AG800),""))),"")</f>
        <v/>
      </c>
      <c r="AY800" s="186" t="str">
        <f>IFERROR(IF('Input| Overheads'!$C$42="Direct costs",SUMPRODUCT(--('Input| Projects'!$AD800="Yes"),'Calc| Overheads Allocation'!H$9,'Calc| Project Costs'!AA800),IF('Input| Overheads'!$C$42="Internal labour",SUMPRODUCT(--('Input| Projects'!$AD800="Yes"),'Calc| Overheads Allocation'!H$9,'Calc| Project Costs'!AA800,'Input| Projects'!$Y800),IF('Input| Overheads'!$C$42="DNSP defined",SUMPRODUCT(--('Input| Projects'!$AD800="Yes"),'Calc| Overheads Allocation'!H$62,'Input| Projects'!$AG800),""))),"")</f>
        <v/>
      </c>
      <c r="AZ800" s="186" t="str">
        <f>IFERROR(IF('Input| Overheads'!$C$42="Direct costs",SUMPRODUCT(--('Input| Projects'!$AD800="Yes"),'Calc| Overheads Allocation'!I$9,'Calc| Project Costs'!AB800),IF('Input| Overheads'!$C$42="Internal labour",SUMPRODUCT(--('Input| Projects'!$AD800="Yes"),'Calc| Overheads Allocation'!I$9,'Calc| Project Costs'!AB800,'Input| Projects'!$Y800),IF('Input| Overheads'!$C$42="DNSP defined",SUMPRODUCT(--('Input| Projects'!$AD800="Yes"),'Calc| Overheads Allocation'!I$62,'Input| Projects'!$AG800),""))),"")</f>
        <v/>
      </c>
      <c r="BA800" s="106"/>
      <c r="BB800" s="186">
        <f t="shared" si="390"/>
        <v>0</v>
      </c>
      <c r="BC800" s="186">
        <f t="shared" si="391"/>
        <v>0</v>
      </c>
      <c r="BD800" s="186">
        <f t="shared" si="392"/>
        <v>0</v>
      </c>
      <c r="BE800" s="186">
        <f t="shared" si="369"/>
        <v>0</v>
      </c>
      <c r="BF800" s="186">
        <f t="shared" si="370"/>
        <v>0</v>
      </c>
      <c r="BG800" s="186">
        <f t="shared" si="371"/>
        <v>0</v>
      </c>
      <c r="BH800" s="186">
        <f t="shared" si="372"/>
        <v>0</v>
      </c>
      <c r="BI800" s="97"/>
      <c r="BJ800" s="186" t="str">
        <f t="shared" si="373"/>
        <v/>
      </c>
      <c r="BK800" s="186" t="str">
        <f t="shared" si="374"/>
        <v/>
      </c>
      <c r="BL800" s="186" t="str">
        <f t="shared" si="375"/>
        <v/>
      </c>
      <c r="BM800" s="186" t="str">
        <f t="shared" si="376"/>
        <v/>
      </c>
      <c r="BN800" s="186" t="str">
        <f t="shared" si="377"/>
        <v/>
      </c>
      <c r="BO800" s="186" t="str">
        <f t="shared" si="378"/>
        <v/>
      </c>
      <c r="BP800" s="186" t="str">
        <f t="shared" si="379"/>
        <v/>
      </c>
      <c r="BQ800" s="97"/>
      <c r="BR800" s="186">
        <f t="shared" si="380"/>
        <v>0</v>
      </c>
      <c r="BS800" s="186">
        <f t="shared" si="381"/>
        <v>0</v>
      </c>
      <c r="BT800" s="222">
        <f t="shared" si="382"/>
        <v>0</v>
      </c>
      <c r="BU800" s="222">
        <f t="shared" si="383"/>
        <v>0</v>
      </c>
      <c r="BV800" s="222">
        <f t="shared" si="384"/>
        <v>0</v>
      </c>
      <c r="BW800" s="222">
        <f t="shared" si="385"/>
        <v>0</v>
      </c>
      <c r="BX800" s="222">
        <f t="shared" si="386"/>
        <v>0</v>
      </c>
      <c r="BY800" s="106"/>
      <c r="BZ800" s="197" t="str">
        <f>IF(SUMIF('Input| Projects'!$AS$8:$CP$8,"Dx",'Input| Projects'!$AS800:$CP800)=0,"",SUMIF('Input| Projects'!$AS$8:$CP$8,"Dx",'Input| Projects'!$AS800:$CP800))</f>
        <v/>
      </c>
      <c r="CA800" s="197" t="str">
        <f>IF(SUMIF('Input| Projects'!$AS$8:$CP$8,"Tx",'Input| Projects'!$AS800:$CP800)=0,"",SUMIF('Input| Projects'!$AS$8:$CP$8,"Tx",'Input| Projects'!$AS800:$CP800))</f>
        <v/>
      </c>
      <c r="CB800" s="150" t="str">
        <f t="shared" si="393"/>
        <v/>
      </c>
    </row>
    <row r="801" spans="2:80" x14ac:dyDescent="0.2">
      <c r="B801" s="201">
        <f>IFERROR('Input| Projects'!B801,"")</f>
        <v>792</v>
      </c>
      <c r="C801" s="42" t="str">
        <f>IFERROR(IF('Input| Projects'!C801="","",'Input| Projects'!C801),"")</f>
        <v/>
      </c>
      <c r="D801" s="42" t="str">
        <f>IFERROR(IF('Input| Projects'!D801="","",'Input| Projects'!D801),"")</f>
        <v/>
      </c>
      <c r="E801" s="104"/>
      <c r="F801" s="190">
        <f>IFERROR('Input| Projects'!I801*'Input| Escalations'!$K$19,"")</f>
        <v>0</v>
      </c>
      <c r="G801" s="190">
        <f>IFERROR('Input| Projects'!J801*'Input| Escalations'!$K$19,"")</f>
        <v>0</v>
      </c>
      <c r="H801" s="190">
        <f>IFERROR('Input| Projects'!K801*'Input| Escalations'!$K$19,"")</f>
        <v>0</v>
      </c>
      <c r="I801" s="190">
        <f>IFERROR('Input| Projects'!L801*'Input| Escalations'!$K$19,"")</f>
        <v>0</v>
      </c>
      <c r="J801" s="190">
        <f>IFERROR('Input| Projects'!M801*'Input| Escalations'!$K$19,"")</f>
        <v>0</v>
      </c>
      <c r="K801" s="190">
        <f>IFERROR('Input| Projects'!N801*'Input| Escalations'!$K$19,"")</f>
        <v>0</v>
      </c>
      <c r="L801" s="190">
        <f>IFERROR('Input| Projects'!O801*'Input| Escalations'!$K$19,"")</f>
        <v>0</v>
      </c>
      <c r="M801" s="150" t="str">
        <f>IF(ABS(SUM(F801:L801)-(SUM('Input| Projects'!I801:O801)*'Input| Escalations'!$K$19))&lt;0.0000001,"",1)</f>
        <v/>
      </c>
      <c r="N801" s="192">
        <f>'Input| Projects'!$Y801*INDEX('Input| Escalations'!$H$33:$N$33,MATCH('Calc| Project Costs'!N$9,'Input| Escalations'!$H$23:$N$23,0))+'Input| Projects'!$Z801*INDEX('Input| Escalations'!$H$34:$N$34,MATCH('Calc| Project Costs'!N$9,'Input| Escalations'!$H$23:$N$23,0))+'Input| Projects'!$AA801*INDEX('Input| Escalations'!$H$35:$N$35,MATCH('Calc| Project Costs'!N$9,'Input| Escalations'!$H$23:$N$23,0))+1</f>
        <v>1</v>
      </c>
      <c r="O801" s="192">
        <f>'Input| Projects'!$Y801*INDEX('Input| Escalations'!$H$33:$N$33,MATCH('Calc| Project Costs'!O$9,'Input| Escalations'!$H$23:$N$23,0))+'Input| Projects'!$Z801*INDEX('Input| Escalations'!$H$34:$N$34,MATCH('Calc| Project Costs'!O$9,'Input| Escalations'!$H$23:$N$23,0))+'Input| Projects'!$AA801*INDEX('Input| Escalations'!$H$35:$N$35,MATCH('Calc| Project Costs'!O$9,'Input| Escalations'!$H$23:$N$23,0))+1</f>
        <v>1</v>
      </c>
      <c r="P801" s="192">
        <f>'Input| Projects'!$Y801*INDEX('Input| Escalations'!$H$33:$N$33,MATCH('Calc| Project Costs'!P$9,'Input| Escalations'!$H$23:$N$23,0))+'Input| Projects'!$Z801*INDEX('Input| Escalations'!$H$34:$N$34,MATCH('Calc| Project Costs'!P$9,'Input| Escalations'!$H$23:$N$23,0))+'Input| Projects'!$AA801*INDEX('Input| Escalations'!$H$35:$N$35,MATCH('Calc| Project Costs'!P$9,'Input| Escalations'!$H$23:$N$23,0))+1</f>
        <v>1</v>
      </c>
      <c r="Q801" s="192">
        <f>'Input| Projects'!$Y801*INDEX('Input| Escalations'!$H$33:$N$33,MATCH('Calc| Project Costs'!Q$9,'Input| Escalations'!$H$23:$N$23,0))+'Input| Projects'!$Z801*INDEX('Input| Escalations'!$H$34:$N$34,MATCH('Calc| Project Costs'!Q$9,'Input| Escalations'!$H$23:$N$23,0))+'Input| Projects'!$AA801*INDEX('Input| Escalations'!$H$35:$N$35,MATCH('Calc| Project Costs'!Q$9,'Input| Escalations'!$H$23:$N$23,0))+1</f>
        <v>1</v>
      </c>
      <c r="R801" s="192">
        <f>'Input| Projects'!$Y801*INDEX('Input| Escalations'!$H$33:$N$33,MATCH('Calc| Project Costs'!R$9,'Input| Escalations'!$H$23:$N$23,0))+'Input| Projects'!$Z801*INDEX('Input| Escalations'!$H$34:$N$34,MATCH('Calc| Project Costs'!R$9,'Input| Escalations'!$H$23:$N$23,0))+'Input| Projects'!$AA801*INDEX('Input| Escalations'!$H$35:$N$35,MATCH('Calc| Project Costs'!R$9,'Input| Escalations'!$H$23:$N$23,0))+1</f>
        <v>1</v>
      </c>
      <c r="S801" s="192">
        <f>'Input| Projects'!$Y801*INDEX('Input| Escalations'!$H$33:$N$33,MATCH('Calc| Project Costs'!S$9,'Input| Escalations'!$H$23:$N$23,0))+'Input| Projects'!$Z801*INDEX('Input| Escalations'!$H$34:$N$34,MATCH('Calc| Project Costs'!S$9,'Input| Escalations'!$H$23:$N$23,0))+'Input| Projects'!$AA801*INDEX('Input| Escalations'!$H$35:$N$35,MATCH('Calc| Project Costs'!S$9,'Input| Escalations'!$H$23:$N$23,0))+1</f>
        <v>1</v>
      </c>
      <c r="T801" s="192">
        <f>'Input| Projects'!$Y801*INDEX('Input| Escalations'!$H$33:$N$33,MATCH('Calc| Project Costs'!T$9,'Input| Escalations'!$H$23:$N$23,0))+'Input| Projects'!$Z801*INDEX('Input| Escalations'!$H$34:$N$34,MATCH('Calc| Project Costs'!T$9,'Input| Escalations'!$H$23:$N$23,0))+'Input| Projects'!$AA801*INDEX('Input| Escalations'!$H$35:$N$35,MATCH('Calc| Project Costs'!T$9,'Input| Escalations'!$H$23:$N$23,0))+1</f>
        <v>1</v>
      </c>
      <c r="U801" s="106"/>
      <c r="V801" s="186">
        <f t="shared" si="387"/>
        <v>0</v>
      </c>
      <c r="W801" s="186">
        <f t="shared" si="388"/>
        <v>0</v>
      </c>
      <c r="X801" s="186">
        <f t="shared" si="389"/>
        <v>0</v>
      </c>
      <c r="Y801" s="186">
        <f t="shared" si="365"/>
        <v>0</v>
      </c>
      <c r="Z801" s="186">
        <f t="shared" si="366"/>
        <v>0</v>
      </c>
      <c r="AA801" s="186">
        <f t="shared" si="367"/>
        <v>0</v>
      </c>
      <c r="AB801" s="186">
        <f t="shared" si="368"/>
        <v>0</v>
      </c>
      <c r="AC801" s="106"/>
      <c r="AD801" s="186">
        <f>'Input| Projects'!Q801*N801*'Input| Escalations'!$K$19</f>
        <v>0</v>
      </c>
      <c r="AE801" s="186">
        <f>'Input| Projects'!R801*O801*'Input| Escalations'!$K$19</f>
        <v>0</v>
      </c>
      <c r="AF801" s="186">
        <f>'Input| Projects'!S801*P801*'Input| Escalations'!$K$19</f>
        <v>0</v>
      </c>
      <c r="AG801" s="186">
        <f>'Input| Projects'!T801*Q801*'Input| Escalations'!$K$19</f>
        <v>0</v>
      </c>
      <c r="AH801" s="186">
        <f>'Input| Projects'!U801*R801*'Input| Escalations'!$K$19</f>
        <v>0</v>
      </c>
      <c r="AI801" s="186">
        <f>'Input| Projects'!V801*S801*'Input| Escalations'!$K$19</f>
        <v>0</v>
      </c>
      <c r="AJ801" s="186">
        <f>'Input| Projects'!W801*T801*'Input| Escalations'!$K$19</f>
        <v>0</v>
      </c>
      <c r="AK801" s="106"/>
      <c r="AL801" s="186" t="str">
        <f>IFERROR(IF('Input| Overheads'!$C$42="Direct costs",SUMPRODUCT(--('Input| Projects'!$AC801="Yes"),'Calc| Overheads Allocation'!C$8,'Calc| Project Costs'!V801),IF('Input| Overheads'!$C$42="Internal labour",SUMPRODUCT(--('Input| Projects'!$AC801="Yes"),'Calc| Overheads Allocation'!C$8,'Calc| Project Costs'!V801,'Input| Projects'!$Y801),IF('Input| Overheads'!$C$42="DNSP defined",SUMPRODUCT(--('Input| Projects'!$AC801="Yes"),'Calc| Overheads Allocation'!C$61,'Input| Projects'!$AF801),""))),"")</f>
        <v/>
      </c>
      <c r="AM801" s="186" t="str">
        <f>IFERROR(IF('Input| Overheads'!$C$42="Direct costs",SUMPRODUCT(--('Input| Projects'!$AC801="Yes"),'Calc| Overheads Allocation'!D$8,'Calc| Project Costs'!W801),IF('Input| Overheads'!$C$42="Internal labour",SUMPRODUCT(--('Input| Projects'!$AC801="Yes"),'Calc| Overheads Allocation'!D$8,'Calc| Project Costs'!W801,'Input| Projects'!$Y801),IF('Input| Overheads'!$C$42="DNSP defined",SUMPRODUCT(--('Input| Projects'!$AC801="Yes"),'Calc| Overheads Allocation'!D$61,'Input| Projects'!$AF801),""))),"")</f>
        <v/>
      </c>
      <c r="AN801" s="186" t="str">
        <f>IFERROR(IF('Input| Overheads'!$C$42="Direct costs",SUMPRODUCT(--('Input| Projects'!$AC801="Yes"),'Calc| Overheads Allocation'!E$8,'Calc| Project Costs'!X801),IF('Input| Overheads'!$C$42="Internal labour",SUMPRODUCT(--('Input| Projects'!$AC801="Yes"),'Calc| Overheads Allocation'!E$8,'Calc| Project Costs'!X801,'Input| Projects'!$Y801),IF('Input| Overheads'!$C$42="DNSP defined",SUMPRODUCT(--('Input| Projects'!$AC801="Yes"),'Calc| Overheads Allocation'!E$61,'Input| Projects'!$AF801),""))),"")</f>
        <v/>
      </c>
      <c r="AO801" s="186" t="str">
        <f>IFERROR(IF('Input| Overheads'!$C$42="Direct costs",SUMPRODUCT(--('Input| Projects'!$AC801="Yes"),'Calc| Overheads Allocation'!F$8,'Calc| Project Costs'!Y801),IF('Input| Overheads'!$C$42="Internal labour",SUMPRODUCT(--('Input| Projects'!$AC801="Yes"),'Calc| Overheads Allocation'!F$8,'Calc| Project Costs'!Y801,'Input| Projects'!$Y801),IF('Input| Overheads'!$C$42="DNSP defined",SUMPRODUCT(--('Input| Projects'!$AC801="Yes"),'Calc| Overheads Allocation'!F$61,'Input| Projects'!$AF801),""))),"")</f>
        <v/>
      </c>
      <c r="AP801" s="186" t="str">
        <f>IFERROR(IF('Input| Overheads'!$C$42="Direct costs",SUMPRODUCT(--('Input| Projects'!$AC801="Yes"),'Calc| Overheads Allocation'!G$8,'Calc| Project Costs'!Z801),IF('Input| Overheads'!$C$42="Internal labour",SUMPRODUCT(--('Input| Projects'!$AC801="Yes"),'Calc| Overheads Allocation'!G$8,'Calc| Project Costs'!Z801,'Input| Projects'!$Y801),IF('Input| Overheads'!$C$42="DNSP defined",SUMPRODUCT(--('Input| Projects'!$AC801="Yes"),'Calc| Overheads Allocation'!G$61,'Input| Projects'!$AF801),""))),"")</f>
        <v/>
      </c>
      <c r="AQ801" s="186" t="str">
        <f>IFERROR(IF('Input| Overheads'!$C$42="Direct costs",SUMPRODUCT(--('Input| Projects'!$AC801="Yes"),'Calc| Overheads Allocation'!H$8,'Calc| Project Costs'!AA801),IF('Input| Overheads'!$C$42="Internal labour",SUMPRODUCT(--('Input| Projects'!$AC801="Yes"),'Calc| Overheads Allocation'!H$8,'Calc| Project Costs'!AA801,'Input| Projects'!$Y801),IF('Input| Overheads'!$C$42="DNSP defined",SUMPRODUCT(--('Input| Projects'!$AC801="Yes"),'Calc| Overheads Allocation'!H$61,'Input| Projects'!$AF801),""))),"")</f>
        <v/>
      </c>
      <c r="AR801" s="186" t="str">
        <f>IFERROR(IF('Input| Overheads'!$C$42="Direct costs",SUMPRODUCT(--('Input| Projects'!$AC801="Yes"),'Calc| Overheads Allocation'!I$8,'Calc| Project Costs'!AB801),IF('Input| Overheads'!$C$42="Internal labour",SUMPRODUCT(--('Input| Projects'!$AC801="Yes"),'Calc| Overheads Allocation'!I$8,'Calc| Project Costs'!AB801,'Input| Projects'!$Y801),IF('Input| Overheads'!$C$42="DNSP defined",SUMPRODUCT(--('Input| Projects'!$AC801="Yes"),'Calc| Overheads Allocation'!I$61,'Input| Projects'!$AF801),""))),"")</f>
        <v/>
      </c>
      <c r="AS801" s="106"/>
      <c r="AT801" s="186" t="str">
        <f>IFERROR(IF('Input| Overheads'!$C$42="Direct costs",SUMPRODUCT(--('Input| Projects'!$AD801="Yes"),'Calc| Overheads Allocation'!C$9,'Calc| Project Costs'!V801),IF('Input| Overheads'!$C$42="Internal labour",SUMPRODUCT(--('Input| Projects'!$AD801="Yes"),'Calc| Overheads Allocation'!C$9,'Calc| Project Costs'!V801,'Input| Projects'!$Y801),IF('Input| Overheads'!$C$42="DNSP defined",SUMPRODUCT(--('Input| Projects'!$AD801="Yes"),'Calc| Overheads Allocation'!C$62,'Input| Projects'!$AG801),""))),"")</f>
        <v/>
      </c>
      <c r="AU801" s="186" t="str">
        <f>IFERROR(IF('Input| Overheads'!$C$42="Direct costs",SUMPRODUCT(--('Input| Projects'!$AD801="Yes"),'Calc| Overheads Allocation'!D$9,'Calc| Project Costs'!W801),IF('Input| Overheads'!$C$42="Internal labour",SUMPRODUCT(--('Input| Projects'!$AD801="Yes"),'Calc| Overheads Allocation'!D$9,'Calc| Project Costs'!W801,'Input| Projects'!$Y801),IF('Input| Overheads'!$C$42="DNSP defined",SUMPRODUCT(--('Input| Projects'!$AD801="Yes"),'Calc| Overheads Allocation'!D$62,'Input| Projects'!$AG801),""))),"")</f>
        <v/>
      </c>
      <c r="AV801" s="186" t="str">
        <f>IFERROR(IF('Input| Overheads'!$C$42="Direct costs",SUMPRODUCT(--('Input| Projects'!$AD801="Yes"),'Calc| Overheads Allocation'!E$9,'Calc| Project Costs'!X801),IF('Input| Overheads'!$C$42="Internal labour",SUMPRODUCT(--('Input| Projects'!$AD801="Yes"),'Calc| Overheads Allocation'!E$9,'Calc| Project Costs'!X801,'Input| Projects'!$Y801),IF('Input| Overheads'!$C$42="DNSP defined",SUMPRODUCT(--('Input| Projects'!$AD801="Yes"),'Calc| Overheads Allocation'!E$62,'Input| Projects'!$AG801),""))),"")</f>
        <v/>
      </c>
      <c r="AW801" s="186" t="str">
        <f>IFERROR(IF('Input| Overheads'!$C$42="Direct costs",SUMPRODUCT(--('Input| Projects'!$AD801="Yes"),'Calc| Overheads Allocation'!F$9,'Calc| Project Costs'!Y801),IF('Input| Overheads'!$C$42="Internal labour",SUMPRODUCT(--('Input| Projects'!$AD801="Yes"),'Calc| Overheads Allocation'!F$9,'Calc| Project Costs'!Y801,'Input| Projects'!$Y801),IF('Input| Overheads'!$C$42="DNSP defined",SUMPRODUCT(--('Input| Projects'!$AD801="Yes"),'Calc| Overheads Allocation'!F$62,'Input| Projects'!$AG801),""))),"")</f>
        <v/>
      </c>
      <c r="AX801" s="186" t="str">
        <f>IFERROR(IF('Input| Overheads'!$C$42="Direct costs",SUMPRODUCT(--('Input| Projects'!$AD801="Yes"),'Calc| Overheads Allocation'!G$9,'Calc| Project Costs'!Z801),IF('Input| Overheads'!$C$42="Internal labour",SUMPRODUCT(--('Input| Projects'!$AD801="Yes"),'Calc| Overheads Allocation'!G$9,'Calc| Project Costs'!Z801,'Input| Projects'!$Y801),IF('Input| Overheads'!$C$42="DNSP defined",SUMPRODUCT(--('Input| Projects'!$AD801="Yes"),'Calc| Overheads Allocation'!G$62,'Input| Projects'!$AG801),""))),"")</f>
        <v/>
      </c>
      <c r="AY801" s="186" t="str">
        <f>IFERROR(IF('Input| Overheads'!$C$42="Direct costs",SUMPRODUCT(--('Input| Projects'!$AD801="Yes"),'Calc| Overheads Allocation'!H$9,'Calc| Project Costs'!AA801),IF('Input| Overheads'!$C$42="Internal labour",SUMPRODUCT(--('Input| Projects'!$AD801="Yes"),'Calc| Overheads Allocation'!H$9,'Calc| Project Costs'!AA801,'Input| Projects'!$Y801),IF('Input| Overheads'!$C$42="DNSP defined",SUMPRODUCT(--('Input| Projects'!$AD801="Yes"),'Calc| Overheads Allocation'!H$62,'Input| Projects'!$AG801),""))),"")</f>
        <v/>
      </c>
      <c r="AZ801" s="186" t="str">
        <f>IFERROR(IF('Input| Overheads'!$C$42="Direct costs",SUMPRODUCT(--('Input| Projects'!$AD801="Yes"),'Calc| Overheads Allocation'!I$9,'Calc| Project Costs'!AB801),IF('Input| Overheads'!$C$42="Internal labour",SUMPRODUCT(--('Input| Projects'!$AD801="Yes"),'Calc| Overheads Allocation'!I$9,'Calc| Project Costs'!AB801,'Input| Projects'!$Y801),IF('Input| Overheads'!$C$42="DNSP defined",SUMPRODUCT(--('Input| Projects'!$AD801="Yes"),'Calc| Overheads Allocation'!I$62,'Input| Projects'!$AG801),""))),"")</f>
        <v/>
      </c>
      <c r="BA801" s="106"/>
      <c r="BB801" s="186">
        <f t="shared" si="390"/>
        <v>0</v>
      </c>
      <c r="BC801" s="186">
        <f t="shared" si="391"/>
        <v>0</v>
      </c>
      <c r="BD801" s="186">
        <f t="shared" si="392"/>
        <v>0</v>
      </c>
      <c r="BE801" s="186">
        <f t="shared" si="369"/>
        <v>0</v>
      </c>
      <c r="BF801" s="186">
        <f t="shared" si="370"/>
        <v>0</v>
      </c>
      <c r="BG801" s="186">
        <f t="shared" si="371"/>
        <v>0</v>
      </c>
      <c r="BH801" s="186">
        <f t="shared" si="372"/>
        <v>0</v>
      </c>
      <c r="BI801" s="97"/>
      <c r="BJ801" s="186" t="str">
        <f t="shared" si="373"/>
        <v/>
      </c>
      <c r="BK801" s="186" t="str">
        <f t="shared" si="374"/>
        <v/>
      </c>
      <c r="BL801" s="186" t="str">
        <f t="shared" si="375"/>
        <v/>
      </c>
      <c r="BM801" s="186" t="str">
        <f t="shared" si="376"/>
        <v/>
      </c>
      <c r="BN801" s="186" t="str">
        <f t="shared" si="377"/>
        <v/>
      </c>
      <c r="BO801" s="186" t="str">
        <f t="shared" si="378"/>
        <v/>
      </c>
      <c r="BP801" s="186" t="str">
        <f t="shared" si="379"/>
        <v/>
      </c>
      <c r="BQ801" s="97"/>
      <c r="BR801" s="186">
        <f t="shared" si="380"/>
        <v>0</v>
      </c>
      <c r="BS801" s="186">
        <f t="shared" si="381"/>
        <v>0</v>
      </c>
      <c r="BT801" s="222">
        <f t="shared" si="382"/>
        <v>0</v>
      </c>
      <c r="BU801" s="222">
        <f t="shared" si="383"/>
        <v>0</v>
      </c>
      <c r="BV801" s="222">
        <f t="shared" si="384"/>
        <v>0</v>
      </c>
      <c r="BW801" s="222">
        <f t="shared" si="385"/>
        <v>0</v>
      </c>
      <c r="BX801" s="222">
        <f t="shared" si="386"/>
        <v>0</v>
      </c>
      <c r="BY801" s="106"/>
      <c r="BZ801" s="197" t="str">
        <f>IF(SUMIF('Input| Projects'!$AS$8:$CP$8,"Dx",'Input| Projects'!$AS801:$CP801)=0,"",SUMIF('Input| Projects'!$AS$8:$CP$8,"Dx",'Input| Projects'!$AS801:$CP801))</f>
        <v/>
      </c>
      <c r="CA801" s="197" t="str">
        <f>IF(SUMIF('Input| Projects'!$AS$8:$CP$8,"Tx",'Input| Projects'!$AS801:$CP801)=0,"",SUMIF('Input| Projects'!$AS$8:$CP$8,"Tx",'Input| Projects'!$AS801:$CP801))</f>
        <v/>
      </c>
      <c r="CB801" s="150" t="str">
        <f t="shared" si="393"/>
        <v/>
      </c>
    </row>
    <row r="802" spans="2:80" x14ac:dyDescent="0.2">
      <c r="B802" s="201">
        <f>IFERROR('Input| Projects'!B802,"")</f>
        <v>793</v>
      </c>
      <c r="C802" s="42" t="str">
        <f>IFERROR(IF('Input| Projects'!C802="","",'Input| Projects'!C802),"")</f>
        <v/>
      </c>
      <c r="D802" s="42" t="str">
        <f>IFERROR(IF('Input| Projects'!D802="","",'Input| Projects'!D802),"")</f>
        <v/>
      </c>
      <c r="E802" s="104"/>
      <c r="F802" s="190">
        <f>IFERROR('Input| Projects'!I802*'Input| Escalations'!$K$19,"")</f>
        <v>0</v>
      </c>
      <c r="G802" s="190">
        <f>IFERROR('Input| Projects'!J802*'Input| Escalations'!$K$19,"")</f>
        <v>0</v>
      </c>
      <c r="H802" s="190">
        <f>IFERROR('Input| Projects'!K802*'Input| Escalations'!$K$19,"")</f>
        <v>0</v>
      </c>
      <c r="I802" s="190">
        <f>IFERROR('Input| Projects'!L802*'Input| Escalations'!$K$19,"")</f>
        <v>0</v>
      </c>
      <c r="J802" s="190">
        <f>IFERROR('Input| Projects'!M802*'Input| Escalations'!$K$19,"")</f>
        <v>0</v>
      </c>
      <c r="K802" s="190">
        <f>IFERROR('Input| Projects'!N802*'Input| Escalations'!$K$19,"")</f>
        <v>0</v>
      </c>
      <c r="L802" s="190">
        <f>IFERROR('Input| Projects'!O802*'Input| Escalations'!$K$19,"")</f>
        <v>0</v>
      </c>
      <c r="M802" s="150" t="str">
        <f>IF(ABS(SUM(F802:L802)-(SUM('Input| Projects'!I802:O802)*'Input| Escalations'!$K$19))&lt;0.0000001,"",1)</f>
        <v/>
      </c>
      <c r="N802" s="192">
        <f>'Input| Projects'!$Y802*INDEX('Input| Escalations'!$H$33:$N$33,MATCH('Calc| Project Costs'!N$9,'Input| Escalations'!$H$23:$N$23,0))+'Input| Projects'!$Z802*INDEX('Input| Escalations'!$H$34:$N$34,MATCH('Calc| Project Costs'!N$9,'Input| Escalations'!$H$23:$N$23,0))+'Input| Projects'!$AA802*INDEX('Input| Escalations'!$H$35:$N$35,MATCH('Calc| Project Costs'!N$9,'Input| Escalations'!$H$23:$N$23,0))+1</f>
        <v>1</v>
      </c>
      <c r="O802" s="192">
        <f>'Input| Projects'!$Y802*INDEX('Input| Escalations'!$H$33:$N$33,MATCH('Calc| Project Costs'!O$9,'Input| Escalations'!$H$23:$N$23,0))+'Input| Projects'!$Z802*INDEX('Input| Escalations'!$H$34:$N$34,MATCH('Calc| Project Costs'!O$9,'Input| Escalations'!$H$23:$N$23,0))+'Input| Projects'!$AA802*INDEX('Input| Escalations'!$H$35:$N$35,MATCH('Calc| Project Costs'!O$9,'Input| Escalations'!$H$23:$N$23,0))+1</f>
        <v>1</v>
      </c>
      <c r="P802" s="192">
        <f>'Input| Projects'!$Y802*INDEX('Input| Escalations'!$H$33:$N$33,MATCH('Calc| Project Costs'!P$9,'Input| Escalations'!$H$23:$N$23,0))+'Input| Projects'!$Z802*INDEX('Input| Escalations'!$H$34:$N$34,MATCH('Calc| Project Costs'!P$9,'Input| Escalations'!$H$23:$N$23,0))+'Input| Projects'!$AA802*INDEX('Input| Escalations'!$H$35:$N$35,MATCH('Calc| Project Costs'!P$9,'Input| Escalations'!$H$23:$N$23,0))+1</f>
        <v>1</v>
      </c>
      <c r="Q802" s="192">
        <f>'Input| Projects'!$Y802*INDEX('Input| Escalations'!$H$33:$N$33,MATCH('Calc| Project Costs'!Q$9,'Input| Escalations'!$H$23:$N$23,0))+'Input| Projects'!$Z802*INDEX('Input| Escalations'!$H$34:$N$34,MATCH('Calc| Project Costs'!Q$9,'Input| Escalations'!$H$23:$N$23,0))+'Input| Projects'!$AA802*INDEX('Input| Escalations'!$H$35:$N$35,MATCH('Calc| Project Costs'!Q$9,'Input| Escalations'!$H$23:$N$23,0))+1</f>
        <v>1</v>
      </c>
      <c r="R802" s="192">
        <f>'Input| Projects'!$Y802*INDEX('Input| Escalations'!$H$33:$N$33,MATCH('Calc| Project Costs'!R$9,'Input| Escalations'!$H$23:$N$23,0))+'Input| Projects'!$Z802*INDEX('Input| Escalations'!$H$34:$N$34,MATCH('Calc| Project Costs'!R$9,'Input| Escalations'!$H$23:$N$23,0))+'Input| Projects'!$AA802*INDEX('Input| Escalations'!$H$35:$N$35,MATCH('Calc| Project Costs'!R$9,'Input| Escalations'!$H$23:$N$23,0))+1</f>
        <v>1</v>
      </c>
      <c r="S802" s="192">
        <f>'Input| Projects'!$Y802*INDEX('Input| Escalations'!$H$33:$N$33,MATCH('Calc| Project Costs'!S$9,'Input| Escalations'!$H$23:$N$23,0))+'Input| Projects'!$Z802*INDEX('Input| Escalations'!$H$34:$N$34,MATCH('Calc| Project Costs'!S$9,'Input| Escalations'!$H$23:$N$23,0))+'Input| Projects'!$AA802*INDEX('Input| Escalations'!$H$35:$N$35,MATCH('Calc| Project Costs'!S$9,'Input| Escalations'!$H$23:$N$23,0))+1</f>
        <v>1</v>
      </c>
      <c r="T802" s="192">
        <f>'Input| Projects'!$Y802*INDEX('Input| Escalations'!$H$33:$N$33,MATCH('Calc| Project Costs'!T$9,'Input| Escalations'!$H$23:$N$23,0))+'Input| Projects'!$Z802*INDEX('Input| Escalations'!$H$34:$N$34,MATCH('Calc| Project Costs'!T$9,'Input| Escalations'!$H$23:$N$23,0))+'Input| Projects'!$AA802*INDEX('Input| Escalations'!$H$35:$N$35,MATCH('Calc| Project Costs'!T$9,'Input| Escalations'!$H$23:$N$23,0))+1</f>
        <v>1</v>
      </c>
      <c r="U802" s="106"/>
      <c r="V802" s="186">
        <f t="shared" si="387"/>
        <v>0</v>
      </c>
      <c r="W802" s="186">
        <f t="shared" si="388"/>
        <v>0</v>
      </c>
      <c r="X802" s="186">
        <f t="shared" si="389"/>
        <v>0</v>
      </c>
      <c r="Y802" s="186">
        <f t="shared" si="365"/>
        <v>0</v>
      </c>
      <c r="Z802" s="186">
        <f t="shared" si="366"/>
        <v>0</v>
      </c>
      <c r="AA802" s="186">
        <f t="shared" si="367"/>
        <v>0</v>
      </c>
      <c r="AB802" s="186">
        <f t="shared" si="368"/>
        <v>0</v>
      </c>
      <c r="AC802" s="106"/>
      <c r="AD802" s="186">
        <f>'Input| Projects'!Q802*N802*'Input| Escalations'!$K$19</f>
        <v>0</v>
      </c>
      <c r="AE802" s="186">
        <f>'Input| Projects'!R802*O802*'Input| Escalations'!$K$19</f>
        <v>0</v>
      </c>
      <c r="AF802" s="186">
        <f>'Input| Projects'!S802*P802*'Input| Escalations'!$K$19</f>
        <v>0</v>
      </c>
      <c r="AG802" s="186">
        <f>'Input| Projects'!T802*Q802*'Input| Escalations'!$K$19</f>
        <v>0</v>
      </c>
      <c r="AH802" s="186">
        <f>'Input| Projects'!U802*R802*'Input| Escalations'!$K$19</f>
        <v>0</v>
      </c>
      <c r="AI802" s="186">
        <f>'Input| Projects'!V802*S802*'Input| Escalations'!$K$19</f>
        <v>0</v>
      </c>
      <c r="AJ802" s="186">
        <f>'Input| Projects'!W802*T802*'Input| Escalations'!$K$19</f>
        <v>0</v>
      </c>
      <c r="AK802" s="106"/>
      <c r="AL802" s="186" t="str">
        <f>IFERROR(IF('Input| Overheads'!$C$42="Direct costs",SUMPRODUCT(--('Input| Projects'!$AC802="Yes"),'Calc| Overheads Allocation'!C$8,'Calc| Project Costs'!V802),IF('Input| Overheads'!$C$42="Internal labour",SUMPRODUCT(--('Input| Projects'!$AC802="Yes"),'Calc| Overheads Allocation'!C$8,'Calc| Project Costs'!V802,'Input| Projects'!$Y802),IF('Input| Overheads'!$C$42="DNSP defined",SUMPRODUCT(--('Input| Projects'!$AC802="Yes"),'Calc| Overheads Allocation'!C$61,'Input| Projects'!$AF802),""))),"")</f>
        <v/>
      </c>
      <c r="AM802" s="186" t="str">
        <f>IFERROR(IF('Input| Overheads'!$C$42="Direct costs",SUMPRODUCT(--('Input| Projects'!$AC802="Yes"),'Calc| Overheads Allocation'!D$8,'Calc| Project Costs'!W802),IF('Input| Overheads'!$C$42="Internal labour",SUMPRODUCT(--('Input| Projects'!$AC802="Yes"),'Calc| Overheads Allocation'!D$8,'Calc| Project Costs'!W802,'Input| Projects'!$Y802),IF('Input| Overheads'!$C$42="DNSP defined",SUMPRODUCT(--('Input| Projects'!$AC802="Yes"),'Calc| Overheads Allocation'!D$61,'Input| Projects'!$AF802),""))),"")</f>
        <v/>
      </c>
      <c r="AN802" s="186" t="str">
        <f>IFERROR(IF('Input| Overheads'!$C$42="Direct costs",SUMPRODUCT(--('Input| Projects'!$AC802="Yes"),'Calc| Overheads Allocation'!E$8,'Calc| Project Costs'!X802),IF('Input| Overheads'!$C$42="Internal labour",SUMPRODUCT(--('Input| Projects'!$AC802="Yes"),'Calc| Overheads Allocation'!E$8,'Calc| Project Costs'!X802,'Input| Projects'!$Y802),IF('Input| Overheads'!$C$42="DNSP defined",SUMPRODUCT(--('Input| Projects'!$AC802="Yes"),'Calc| Overheads Allocation'!E$61,'Input| Projects'!$AF802),""))),"")</f>
        <v/>
      </c>
      <c r="AO802" s="186" t="str">
        <f>IFERROR(IF('Input| Overheads'!$C$42="Direct costs",SUMPRODUCT(--('Input| Projects'!$AC802="Yes"),'Calc| Overheads Allocation'!F$8,'Calc| Project Costs'!Y802),IF('Input| Overheads'!$C$42="Internal labour",SUMPRODUCT(--('Input| Projects'!$AC802="Yes"),'Calc| Overheads Allocation'!F$8,'Calc| Project Costs'!Y802,'Input| Projects'!$Y802),IF('Input| Overheads'!$C$42="DNSP defined",SUMPRODUCT(--('Input| Projects'!$AC802="Yes"),'Calc| Overheads Allocation'!F$61,'Input| Projects'!$AF802),""))),"")</f>
        <v/>
      </c>
      <c r="AP802" s="186" t="str">
        <f>IFERROR(IF('Input| Overheads'!$C$42="Direct costs",SUMPRODUCT(--('Input| Projects'!$AC802="Yes"),'Calc| Overheads Allocation'!G$8,'Calc| Project Costs'!Z802),IF('Input| Overheads'!$C$42="Internal labour",SUMPRODUCT(--('Input| Projects'!$AC802="Yes"),'Calc| Overheads Allocation'!G$8,'Calc| Project Costs'!Z802,'Input| Projects'!$Y802),IF('Input| Overheads'!$C$42="DNSP defined",SUMPRODUCT(--('Input| Projects'!$AC802="Yes"),'Calc| Overheads Allocation'!G$61,'Input| Projects'!$AF802),""))),"")</f>
        <v/>
      </c>
      <c r="AQ802" s="186" t="str">
        <f>IFERROR(IF('Input| Overheads'!$C$42="Direct costs",SUMPRODUCT(--('Input| Projects'!$AC802="Yes"),'Calc| Overheads Allocation'!H$8,'Calc| Project Costs'!AA802),IF('Input| Overheads'!$C$42="Internal labour",SUMPRODUCT(--('Input| Projects'!$AC802="Yes"),'Calc| Overheads Allocation'!H$8,'Calc| Project Costs'!AA802,'Input| Projects'!$Y802),IF('Input| Overheads'!$C$42="DNSP defined",SUMPRODUCT(--('Input| Projects'!$AC802="Yes"),'Calc| Overheads Allocation'!H$61,'Input| Projects'!$AF802),""))),"")</f>
        <v/>
      </c>
      <c r="AR802" s="186" t="str">
        <f>IFERROR(IF('Input| Overheads'!$C$42="Direct costs",SUMPRODUCT(--('Input| Projects'!$AC802="Yes"),'Calc| Overheads Allocation'!I$8,'Calc| Project Costs'!AB802),IF('Input| Overheads'!$C$42="Internal labour",SUMPRODUCT(--('Input| Projects'!$AC802="Yes"),'Calc| Overheads Allocation'!I$8,'Calc| Project Costs'!AB802,'Input| Projects'!$Y802),IF('Input| Overheads'!$C$42="DNSP defined",SUMPRODUCT(--('Input| Projects'!$AC802="Yes"),'Calc| Overheads Allocation'!I$61,'Input| Projects'!$AF802),""))),"")</f>
        <v/>
      </c>
      <c r="AS802" s="106"/>
      <c r="AT802" s="186" t="str">
        <f>IFERROR(IF('Input| Overheads'!$C$42="Direct costs",SUMPRODUCT(--('Input| Projects'!$AD802="Yes"),'Calc| Overheads Allocation'!C$9,'Calc| Project Costs'!V802),IF('Input| Overheads'!$C$42="Internal labour",SUMPRODUCT(--('Input| Projects'!$AD802="Yes"),'Calc| Overheads Allocation'!C$9,'Calc| Project Costs'!V802,'Input| Projects'!$Y802),IF('Input| Overheads'!$C$42="DNSP defined",SUMPRODUCT(--('Input| Projects'!$AD802="Yes"),'Calc| Overheads Allocation'!C$62,'Input| Projects'!$AG802),""))),"")</f>
        <v/>
      </c>
      <c r="AU802" s="186" t="str">
        <f>IFERROR(IF('Input| Overheads'!$C$42="Direct costs",SUMPRODUCT(--('Input| Projects'!$AD802="Yes"),'Calc| Overheads Allocation'!D$9,'Calc| Project Costs'!W802),IF('Input| Overheads'!$C$42="Internal labour",SUMPRODUCT(--('Input| Projects'!$AD802="Yes"),'Calc| Overheads Allocation'!D$9,'Calc| Project Costs'!W802,'Input| Projects'!$Y802),IF('Input| Overheads'!$C$42="DNSP defined",SUMPRODUCT(--('Input| Projects'!$AD802="Yes"),'Calc| Overheads Allocation'!D$62,'Input| Projects'!$AG802),""))),"")</f>
        <v/>
      </c>
      <c r="AV802" s="186" t="str">
        <f>IFERROR(IF('Input| Overheads'!$C$42="Direct costs",SUMPRODUCT(--('Input| Projects'!$AD802="Yes"),'Calc| Overheads Allocation'!E$9,'Calc| Project Costs'!X802),IF('Input| Overheads'!$C$42="Internal labour",SUMPRODUCT(--('Input| Projects'!$AD802="Yes"),'Calc| Overheads Allocation'!E$9,'Calc| Project Costs'!X802,'Input| Projects'!$Y802),IF('Input| Overheads'!$C$42="DNSP defined",SUMPRODUCT(--('Input| Projects'!$AD802="Yes"),'Calc| Overheads Allocation'!E$62,'Input| Projects'!$AG802),""))),"")</f>
        <v/>
      </c>
      <c r="AW802" s="186" t="str">
        <f>IFERROR(IF('Input| Overheads'!$C$42="Direct costs",SUMPRODUCT(--('Input| Projects'!$AD802="Yes"),'Calc| Overheads Allocation'!F$9,'Calc| Project Costs'!Y802),IF('Input| Overheads'!$C$42="Internal labour",SUMPRODUCT(--('Input| Projects'!$AD802="Yes"),'Calc| Overheads Allocation'!F$9,'Calc| Project Costs'!Y802,'Input| Projects'!$Y802),IF('Input| Overheads'!$C$42="DNSP defined",SUMPRODUCT(--('Input| Projects'!$AD802="Yes"),'Calc| Overheads Allocation'!F$62,'Input| Projects'!$AG802),""))),"")</f>
        <v/>
      </c>
      <c r="AX802" s="186" t="str">
        <f>IFERROR(IF('Input| Overheads'!$C$42="Direct costs",SUMPRODUCT(--('Input| Projects'!$AD802="Yes"),'Calc| Overheads Allocation'!G$9,'Calc| Project Costs'!Z802),IF('Input| Overheads'!$C$42="Internal labour",SUMPRODUCT(--('Input| Projects'!$AD802="Yes"),'Calc| Overheads Allocation'!G$9,'Calc| Project Costs'!Z802,'Input| Projects'!$Y802),IF('Input| Overheads'!$C$42="DNSP defined",SUMPRODUCT(--('Input| Projects'!$AD802="Yes"),'Calc| Overheads Allocation'!G$62,'Input| Projects'!$AG802),""))),"")</f>
        <v/>
      </c>
      <c r="AY802" s="186" t="str">
        <f>IFERROR(IF('Input| Overheads'!$C$42="Direct costs",SUMPRODUCT(--('Input| Projects'!$AD802="Yes"),'Calc| Overheads Allocation'!H$9,'Calc| Project Costs'!AA802),IF('Input| Overheads'!$C$42="Internal labour",SUMPRODUCT(--('Input| Projects'!$AD802="Yes"),'Calc| Overheads Allocation'!H$9,'Calc| Project Costs'!AA802,'Input| Projects'!$Y802),IF('Input| Overheads'!$C$42="DNSP defined",SUMPRODUCT(--('Input| Projects'!$AD802="Yes"),'Calc| Overheads Allocation'!H$62,'Input| Projects'!$AG802),""))),"")</f>
        <v/>
      </c>
      <c r="AZ802" s="186" t="str">
        <f>IFERROR(IF('Input| Overheads'!$C$42="Direct costs",SUMPRODUCT(--('Input| Projects'!$AD802="Yes"),'Calc| Overheads Allocation'!I$9,'Calc| Project Costs'!AB802),IF('Input| Overheads'!$C$42="Internal labour",SUMPRODUCT(--('Input| Projects'!$AD802="Yes"),'Calc| Overheads Allocation'!I$9,'Calc| Project Costs'!AB802,'Input| Projects'!$Y802),IF('Input| Overheads'!$C$42="DNSP defined",SUMPRODUCT(--('Input| Projects'!$AD802="Yes"),'Calc| Overheads Allocation'!I$62,'Input| Projects'!$AG802),""))),"")</f>
        <v/>
      </c>
      <c r="BA802" s="106"/>
      <c r="BB802" s="186">
        <f t="shared" si="390"/>
        <v>0</v>
      </c>
      <c r="BC802" s="186">
        <f t="shared" si="391"/>
        <v>0</v>
      </c>
      <c r="BD802" s="186">
        <f t="shared" si="392"/>
        <v>0</v>
      </c>
      <c r="BE802" s="186">
        <f t="shared" si="369"/>
        <v>0</v>
      </c>
      <c r="BF802" s="186">
        <f t="shared" si="370"/>
        <v>0</v>
      </c>
      <c r="BG802" s="186">
        <f t="shared" si="371"/>
        <v>0</v>
      </c>
      <c r="BH802" s="186">
        <f t="shared" si="372"/>
        <v>0</v>
      </c>
      <c r="BI802" s="97"/>
      <c r="BJ802" s="186" t="str">
        <f t="shared" si="373"/>
        <v/>
      </c>
      <c r="BK802" s="186" t="str">
        <f t="shared" si="374"/>
        <v/>
      </c>
      <c r="BL802" s="186" t="str">
        <f t="shared" si="375"/>
        <v/>
      </c>
      <c r="BM802" s="186" t="str">
        <f t="shared" si="376"/>
        <v/>
      </c>
      <c r="BN802" s="186" t="str">
        <f t="shared" si="377"/>
        <v/>
      </c>
      <c r="BO802" s="186" t="str">
        <f t="shared" si="378"/>
        <v/>
      </c>
      <c r="BP802" s="186" t="str">
        <f t="shared" si="379"/>
        <v/>
      </c>
      <c r="BQ802" s="97"/>
      <c r="BR802" s="186">
        <f t="shared" si="380"/>
        <v>0</v>
      </c>
      <c r="BS802" s="186">
        <f t="shared" si="381"/>
        <v>0</v>
      </c>
      <c r="BT802" s="222">
        <f t="shared" si="382"/>
        <v>0</v>
      </c>
      <c r="BU802" s="222">
        <f t="shared" si="383"/>
        <v>0</v>
      </c>
      <c r="BV802" s="222">
        <f t="shared" si="384"/>
        <v>0</v>
      </c>
      <c r="BW802" s="222">
        <f t="shared" si="385"/>
        <v>0</v>
      </c>
      <c r="BX802" s="222">
        <f t="shared" si="386"/>
        <v>0</v>
      </c>
      <c r="BY802" s="106"/>
      <c r="BZ802" s="197" t="str">
        <f>IF(SUMIF('Input| Projects'!$AS$8:$CP$8,"Dx",'Input| Projects'!$AS802:$CP802)=0,"",SUMIF('Input| Projects'!$AS$8:$CP$8,"Dx",'Input| Projects'!$AS802:$CP802))</f>
        <v/>
      </c>
      <c r="CA802" s="197" t="str">
        <f>IF(SUMIF('Input| Projects'!$AS$8:$CP$8,"Tx",'Input| Projects'!$AS802:$CP802)=0,"",SUMIF('Input| Projects'!$AS$8:$CP$8,"Tx",'Input| Projects'!$AS802:$CP802))</f>
        <v/>
      </c>
      <c r="CB802" s="150" t="str">
        <f t="shared" si="393"/>
        <v/>
      </c>
    </row>
    <row r="803" spans="2:80" x14ac:dyDescent="0.2">
      <c r="B803" s="201">
        <f>IFERROR('Input| Projects'!B803,"")</f>
        <v>794</v>
      </c>
      <c r="C803" s="42" t="str">
        <f>IFERROR(IF('Input| Projects'!C803="","",'Input| Projects'!C803),"")</f>
        <v/>
      </c>
      <c r="D803" s="42" t="str">
        <f>IFERROR(IF('Input| Projects'!D803="","",'Input| Projects'!D803),"")</f>
        <v/>
      </c>
      <c r="E803" s="104"/>
      <c r="F803" s="190">
        <f>IFERROR('Input| Projects'!I803*'Input| Escalations'!$K$19,"")</f>
        <v>0</v>
      </c>
      <c r="G803" s="190">
        <f>IFERROR('Input| Projects'!J803*'Input| Escalations'!$K$19,"")</f>
        <v>0</v>
      </c>
      <c r="H803" s="190">
        <f>IFERROR('Input| Projects'!K803*'Input| Escalations'!$K$19,"")</f>
        <v>0</v>
      </c>
      <c r="I803" s="190">
        <f>IFERROR('Input| Projects'!L803*'Input| Escalations'!$K$19,"")</f>
        <v>0</v>
      </c>
      <c r="J803" s="190">
        <f>IFERROR('Input| Projects'!M803*'Input| Escalations'!$K$19,"")</f>
        <v>0</v>
      </c>
      <c r="K803" s="190">
        <f>IFERROR('Input| Projects'!N803*'Input| Escalations'!$K$19,"")</f>
        <v>0</v>
      </c>
      <c r="L803" s="190">
        <f>IFERROR('Input| Projects'!O803*'Input| Escalations'!$K$19,"")</f>
        <v>0</v>
      </c>
      <c r="M803" s="150" t="str">
        <f>IF(ABS(SUM(F803:L803)-(SUM('Input| Projects'!I803:O803)*'Input| Escalations'!$K$19))&lt;0.0000001,"",1)</f>
        <v/>
      </c>
      <c r="N803" s="192">
        <f>'Input| Projects'!$Y803*INDEX('Input| Escalations'!$H$33:$N$33,MATCH('Calc| Project Costs'!N$9,'Input| Escalations'!$H$23:$N$23,0))+'Input| Projects'!$Z803*INDEX('Input| Escalations'!$H$34:$N$34,MATCH('Calc| Project Costs'!N$9,'Input| Escalations'!$H$23:$N$23,0))+'Input| Projects'!$AA803*INDEX('Input| Escalations'!$H$35:$N$35,MATCH('Calc| Project Costs'!N$9,'Input| Escalations'!$H$23:$N$23,0))+1</f>
        <v>1</v>
      </c>
      <c r="O803" s="192">
        <f>'Input| Projects'!$Y803*INDEX('Input| Escalations'!$H$33:$N$33,MATCH('Calc| Project Costs'!O$9,'Input| Escalations'!$H$23:$N$23,0))+'Input| Projects'!$Z803*INDEX('Input| Escalations'!$H$34:$N$34,MATCH('Calc| Project Costs'!O$9,'Input| Escalations'!$H$23:$N$23,0))+'Input| Projects'!$AA803*INDEX('Input| Escalations'!$H$35:$N$35,MATCH('Calc| Project Costs'!O$9,'Input| Escalations'!$H$23:$N$23,0))+1</f>
        <v>1</v>
      </c>
      <c r="P803" s="192">
        <f>'Input| Projects'!$Y803*INDEX('Input| Escalations'!$H$33:$N$33,MATCH('Calc| Project Costs'!P$9,'Input| Escalations'!$H$23:$N$23,0))+'Input| Projects'!$Z803*INDEX('Input| Escalations'!$H$34:$N$34,MATCH('Calc| Project Costs'!P$9,'Input| Escalations'!$H$23:$N$23,0))+'Input| Projects'!$AA803*INDEX('Input| Escalations'!$H$35:$N$35,MATCH('Calc| Project Costs'!P$9,'Input| Escalations'!$H$23:$N$23,0))+1</f>
        <v>1</v>
      </c>
      <c r="Q803" s="192">
        <f>'Input| Projects'!$Y803*INDEX('Input| Escalations'!$H$33:$N$33,MATCH('Calc| Project Costs'!Q$9,'Input| Escalations'!$H$23:$N$23,0))+'Input| Projects'!$Z803*INDEX('Input| Escalations'!$H$34:$N$34,MATCH('Calc| Project Costs'!Q$9,'Input| Escalations'!$H$23:$N$23,0))+'Input| Projects'!$AA803*INDEX('Input| Escalations'!$H$35:$N$35,MATCH('Calc| Project Costs'!Q$9,'Input| Escalations'!$H$23:$N$23,0))+1</f>
        <v>1</v>
      </c>
      <c r="R803" s="192">
        <f>'Input| Projects'!$Y803*INDEX('Input| Escalations'!$H$33:$N$33,MATCH('Calc| Project Costs'!R$9,'Input| Escalations'!$H$23:$N$23,0))+'Input| Projects'!$Z803*INDEX('Input| Escalations'!$H$34:$N$34,MATCH('Calc| Project Costs'!R$9,'Input| Escalations'!$H$23:$N$23,0))+'Input| Projects'!$AA803*INDEX('Input| Escalations'!$H$35:$N$35,MATCH('Calc| Project Costs'!R$9,'Input| Escalations'!$H$23:$N$23,0))+1</f>
        <v>1</v>
      </c>
      <c r="S803" s="192">
        <f>'Input| Projects'!$Y803*INDEX('Input| Escalations'!$H$33:$N$33,MATCH('Calc| Project Costs'!S$9,'Input| Escalations'!$H$23:$N$23,0))+'Input| Projects'!$Z803*INDEX('Input| Escalations'!$H$34:$N$34,MATCH('Calc| Project Costs'!S$9,'Input| Escalations'!$H$23:$N$23,0))+'Input| Projects'!$AA803*INDEX('Input| Escalations'!$H$35:$N$35,MATCH('Calc| Project Costs'!S$9,'Input| Escalations'!$H$23:$N$23,0))+1</f>
        <v>1</v>
      </c>
      <c r="T803" s="192">
        <f>'Input| Projects'!$Y803*INDEX('Input| Escalations'!$H$33:$N$33,MATCH('Calc| Project Costs'!T$9,'Input| Escalations'!$H$23:$N$23,0))+'Input| Projects'!$Z803*INDEX('Input| Escalations'!$H$34:$N$34,MATCH('Calc| Project Costs'!T$9,'Input| Escalations'!$H$23:$N$23,0))+'Input| Projects'!$AA803*INDEX('Input| Escalations'!$H$35:$N$35,MATCH('Calc| Project Costs'!T$9,'Input| Escalations'!$H$23:$N$23,0))+1</f>
        <v>1</v>
      </c>
      <c r="U803" s="106"/>
      <c r="V803" s="186">
        <f t="shared" si="387"/>
        <v>0</v>
      </c>
      <c r="W803" s="186">
        <f t="shared" si="388"/>
        <v>0</v>
      </c>
      <c r="X803" s="186">
        <f t="shared" si="389"/>
        <v>0</v>
      </c>
      <c r="Y803" s="186">
        <f t="shared" si="365"/>
        <v>0</v>
      </c>
      <c r="Z803" s="186">
        <f t="shared" si="366"/>
        <v>0</v>
      </c>
      <c r="AA803" s="186">
        <f t="shared" si="367"/>
        <v>0</v>
      </c>
      <c r="AB803" s="186">
        <f t="shared" si="368"/>
        <v>0</v>
      </c>
      <c r="AC803" s="106"/>
      <c r="AD803" s="186">
        <f>'Input| Projects'!Q803*N803*'Input| Escalations'!$K$19</f>
        <v>0</v>
      </c>
      <c r="AE803" s="186">
        <f>'Input| Projects'!R803*O803*'Input| Escalations'!$K$19</f>
        <v>0</v>
      </c>
      <c r="AF803" s="186">
        <f>'Input| Projects'!S803*P803*'Input| Escalations'!$K$19</f>
        <v>0</v>
      </c>
      <c r="AG803" s="186">
        <f>'Input| Projects'!T803*Q803*'Input| Escalations'!$K$19</f>
        <v>0</v>
      </c>
      <c r="AH803" s="186">
        <f>'Input| Projects'!U803*R803*'Input| Escalations'!$K$19</f>
        <v>0</v>
      </c>
      <c r="AI803" s="186">
        <f>'Input| Projects'!V803*S803*'Input| Escalations'!$K$19</f>
        <v>0</v>
      </c>
      <c r="AJ803" s="186">
        <f>'Input| Projects'!W803*T803*'Input| Escalations'!$K$19</f>
        <v>0</v>
      </c>
      <c r="AK803" s="106"/>
      <c r="AL803" s="186" t="str">
        <f>IFERROR(IF('Input| Overheads'!$C$42="Direct costs",SUMPRODUCT(--('Input| Projects'!$AC803="Yes"),'Calc| Overheads Allocation'!C$8,'Calc| Project Costs'!V803),IF('Input| Overheads'!$C$42="Internal labour",SUMPRODUCT(--('Input| Projects'!$AC803="Yes"),'Calc| Overheads Allocation'!C$8,'Calc| Project Costs'!V803,'Input| Projects'!$Y803),IF('Input| Overheads'!$C$42="DNSP defined",SUMPRODUCT(--('Input| Projects'!$AC803="Yes"),'Calc| Overheads Allocation'!C$61,'Input| Projects'!$AF803),""))),"")</f>
        <v/>
      </c>
      <c r="AM803" s="186" t="str">
        <f>IFERROR(IF('Input| Overheads'!$C$42="Direct costs",SUMPRODUCT(--('Input| Projects'!$AC803="Yes"),'Calc| Overheads Allocation'!D$8,'Calc| Project Costs'!W803),IF('Input| Overheads'!$C$42="Internal labour",SUMPRODUCT(--('Input| Projects'!$AC803="Yes"),'Calc| Overheads Allocation'!D$8,'Calc| Project Costs'!W803,'Input| Projects'!$Y803),IF('Input| Overheads'!$C$42="DNSP defined",SUMPRODUCT(--('Input| Projects'!$AC803="Yes"),'Calc| Overheads Allocation'!D$61,'Input| Projects'!$AF803),""))),"")</f>
        <v/>
      </c>
      <c r="AN803" s="186" t="str">
        <f>IFERROR(IF('Input| Overheads'!$C$42="Direct costs",SUMPRODUCT(--('Input| Projects'!$AC803="Yes"),'Calc| Overheads Allocation'!E$8,'Calc| Project Costs'!X803),IF('Input| Overheads'!$C$42="Internal labour",SUMPRODUCT(--('Input| Projects'!$AC803="Yes"),'Calc| Overheads Allocation'!E$8,'Calc| Project Costs'!X803,'Input| Projects'!$Y803),IF('Input| Overheads'!$C$42="DNSP defined",SUMPRODUCT(--('Input| Projects'!$AC803="Yes"),'Calc| Overheads Allocation'!E$61,'Input| Projects'!$AF803),""))),"")</f>
        <v/>
      </c>
      <c r="AO803" s="186" t="str">
        <f>IFERROR(IF('Input| Overheads'!$C$42="Direct costs",SUMPRODUCT(--('Input| Projects'!$AC803="Yes"),'Calc| Overheads Allocation'!F$8,'Calc| Project Costs'!Y803),IF('Input| Overheads'!$C$42="Internal labour",SUMPRODUCT(--('Input| Projects'!$AC803="Yes"),'Calc| Overheads Allocation'!F$8,'Calc| Project Costs'!Y803,'Input| Projects'!$Y803),IF('Input| Overheads'!$C$42="DNSP defined",SUMPRODUCT(--('Input| Projects'!$AC803="Yes"),'Calc| Overheads Allocation'!F$61,'Input| Projects'!$AF803),""))),"")</f>
        <v/>
      </c>
      <c r="AP803" s="186" t="str">
        <f>IFERROR(IF('Input| Overheads'!$C$42="Direct costs",SUMPRODUCT(--('Input| Projects'!$AC803="Yes"),'Calc| Overheads Allocation'!G$8,'Calc| Project Costs'!Z803),IF('Input| Overheads'!$C$42="Internal labour",SUMPRODUCT(--('Input| Projects'!$AC803="Yes"),'Calc| Overheads Allocation'!G$8,'Calc| Project Costs'!Z803,'Input| Projects'!$Y803),IF('Input| Overheads'!$C$42="DNSP defined",SUMPRODUCT(--('Input| Projects'!$AC803="Yes"),'Calc| Overheads Allocation'!G$61,'Input| Projects'!$AF803),""))),"")</f>
        <v/>
      </c>
      <c r="AQ803" s="186" t="str">
        <f>IFERROR(IF('Input| Overheads'!$C$42="Direct costs",SUMPRODUCT(--('Input| Projects'!$AC803="Yes"),'Calc| Overheads Allocation'!H$8,'Calc| Project Costs'!AA803),IF('Input| Overheads'!$C$42="Internal labour",SUMPRODUCT(--('Input| Projects'!$AC803="Yes"),'Calc| Overheads Allocation'!H$8,'Calc| Project Costs'!AA803,'Input| Projects'!$Y803),IF('Input| Overheads'!$C$42="DNSP defined",SUMPRODUCT(--('Input| Projects'!$AC803="Yes"),'Calc| Overheads Allocation'!H$61,'Input| Projects'!$AF803),""))),"")</f>
        <v/>
      </c>
      <c r="AR803" s="186" t="str">
        <f>IFERROR(IF('Input| Overheads'!$C$42="Direct costs",SUMPRODUCT(--('Input| Projects'!$AC803="Yes"),'Calc| Overheads Allocation'!I$8,'Calc| Project Costs'!AB803),IF('Input| Overheads'!$C$42="Internal labour",SUMPRODUCT(--('Input| Projects'!$AC803="Yes"),'Calc| Overheads Allocation'!I$8,'Calc| Project Costs'!AB803,'Input| Projects'!$Y803),IF('Input| Overheads'!$C$42="DNSP defined",SUMPRODUCT(--('Input| Projects'!$AC803="Yes"),'Calc| Overheads Allocation'!I$61,'Input| Projects'!$AF803),""))),"")</f>
        <v/>
      </c>
      <c r="AS803" s="106"/>
      <c r="AT803" s="186" t="str">
        <f>IFERROR(IF('Input| Overheads'!$C$42="Direct costs",SUMPRODUCT(--('Input| Projects'!$AD803="Yes"),'Calc| Overheads Allocation'!C$9,'Calc| Project Costs'!V803),IF('Input| Overheads'!$C$42="Internal labour",SUMPRODUCT(--('Input| Projects'!$AD803="Yes"),'Calc| Overheads Allocation'!C$9,'Calc| Project Costs'!V803,'Input| Projects'!$Y803),IF('Input| Overheads'!$C$42="DNSP defined",SUMPRODUCT(--('Input| Projects'!$AD803="Yes"),'Calc| Overheads Allocation'!C$62,'Input| Projects'!$AG803),""))),"")</f>
        <v/>
      </c>
      <c r="AU803" s="186" t="str">
        <f>IFERROR(IF('Input| Overheads'!$C$42="Direct costs",SUMPRODUCT(--('Input| Projects'!$AD803="Yes"),'Calc| Overheads Allocation'!D$9,'Calc| Project Costs'!W803),IF('Input| Overheads'!$C$42="Internal labour",SUMPRODUCT(--('Input| Projects'!$AD803="Yes"),'Calc| Overheads Allocation'!D$9,'Calc| Project Costs'!W803,'Input| Projects'!$Y803),IF('Input| Overheads'!$C$42="DNSP defined",SUMPRODUCT(--('Input| Projects'!$AD803="Yes"),'Calc| Overheads Allocation'!D$62,'Input| Projects'!$AG803),""))),"")</f>
        <v/>
      </c>
      <c r="AV803" s="186" t="str">
        <f>IFERROR(IF('Input| Overheads'!$C$42="Direct costs",SUMPRODUCT(--('Input| Projects'!$AD803="Yes"),'Calc| Overheads Allocation'!E$9,'Calc| Project Costs'!X803),IF('Input| Overheads'!$C$42="Internal labour",SUMPRODUCT(--('Input| Projects'!$AD803="Yes"),'Calc| Overheads Allocation'!E$9,'Calc| Project Costs'!X803,'Input| Projects'!$Y803),IF('Input| Overheads'!$C$42="DNSP defined",SUMPRODUCT(--('Input| Projects'!$AD803="Yes"),'Calc| Overheads Allocation'!E$62,'Input| Projects'!$AG803),""))),"")</f>
        <v/>
      </c>
      <c r="AW803" s="186" t="str">
        <f>IFERROR(IF('Input| Overheads'!$C$42="Direct costs",SUMPRODUCT(--('Input| Projects'!$AD803="Yes"),'Calc| Overheads Allocation'!F$9,'Calc| Project Costs'!Y803),IF('Input| Overheads'!$C$42="Internal labour",SUMPRODUCT(--('Input| Projects'!$AD803="Yes"),'Calc| Overheads Allocation'!F$9,'Calc| Project Costs'!Y803,'Input| Projects'!$Y803),IF('Input| Overheads'!$C$42="DNSP defined",SUMPRODUCT(--('Input| Projects'!$AD803="Yes"),'Calc| Overheads Allocation'!F$62,'Input| Projects'!$AG803),""))),"")</f>
        <v/>
      </c>
      <c r="AX803" s="186" t="str">
        <f>IFERROR(IF('Input| Overheads'!$C$42="Direct costs",SUMPRODUCT(--('Input| Projects'!$AD803="Yes"),'Calc| Overheads Allocation'!G$9,'Calc| Project Costs'!Z803),IF('Input| Overheads'!$C$42="Internal labour",SUMPRODUCT(--('Input| Projects'!$AD803="Yes"),'Calc| Overheads Allocation'!G$9,'Calc| Project Costs'!Z803,'Input| Projects'!$Y803),IF('Input| Overheads'!$C$42="DNSP defined",SUMPRODUCT(--('Input| Projects'!$AD803="Yes"),'Calc| Overheads Allocation'!G$62,'Input| Projects'!$AG803),""))),"")</f>
        <v/>
      </c>
      <c r="AY803" s="186" t="str">
        <f>IFERROR(IF('Input| Overheads'!$C$42="Direct costs",SUMPRODUCT(--('Input| Projects'!$AD803="Yes"),'Calc| Overheads Allocation'!H$9,'Calc| Project Costs'!AA803),IF('Input| Overheads'!$C$42="Internal labour",SUMPRODUCT(--('Input| Projects'!$AD803="Yes"),'Calc| Overheads Allocation'!H$9,'Calc| Project Costs'!AA803,'Input| Projects'!$Y803),IF('Input| Overheads'!$C$42="DNSP defined",SUMPRODUCT(--('Input| Projects'!$AD803="Yes"),'Calc| Overheads Allocation'!H$62,'Input| Projects'!$AG803),""))),"")</f>
        <v/>
      </c>
      <c r="AZ803" s="186" t="str">
        <f>IFERROR(IF('Input| Overheads'!$C$42="Direct costs",SUMPRODUCT(--('Input| Projects'!$AD803="Yes"),'Calc| Overheads Allocation'!I$9,'Calc| Project Costs'!AB803),IF('Input| Overheads'!$C$42="Internal labour",SUMPRODUCT(--('Input| Projects'!$AD803="Yes"),'Calc| Overheads Allocation'!I$9,'Calc| Project Costs'!AB803,'Input| Projects'!$Y803),IF('Input| Overheads'!$C$42="DNSP defined",SUMPRODUCT(--('Input| Projects'!$AD803="Yes"),'Calc| Overheads Allocation'!I$62,'Input| Projects'!$AG803),""))),"")</f>
        <v/>
      </c>
      <c r="BA803" s="106"/>
      <c r="BB803" s="186">
        <f t="shared" si="390"/>
        <v>0</v>
      </c>
      <c r="BC803" s="186">
        <f t="shared" si="391"/>
        <v>0</v>
      </c>
      <c r="BD803" s="186">
        <f t="shared" si="392"/>
        <v>0</v>
      </c>
      <c r="BE803" s="186">
        <f t="shared" si="369"/>
        <v>0</v>
      </c>
      <c r="BF803" s="186">
        <f t="shared" si="370"/>
        <v>0</v>
      </c>
      <c r="BG803" s="186">
        <f t="shared" si="371"/>
        <v>0</v>
      </c>
      <c r="BH803" s="186">
        <f t="shared" si="372"/>
        <v>0</v>
      </c>
      <c r="BI803" s="97"/>
      <c r="BJ803" s="186" t="str">
        <f t="shared" si="373"/>
        <v/>
      </c>
      <c r="BK803" s="186" t="str">
        <f t="shared" si="374"/>
        <v/>
      </c>
      <c r="BL803" s="186" t="str">
        <f t="shared" si="375"/>
        <v/>
      </c>
      <c r="BM803" s="186" t="str">
        <f t="shared" si="376"/>
        <v/>
      </c>
      <c r="BN803" s="186" t="str">
        <f t="shared" si="377"/>
        <v/>
      </c>
      <c r="BO803" s="186" t="str">
        <f t="shared" si="378"/>
        <v/>
      </c>
      <c r="BP803" s="186" t="str">
        <f t="shared" si="379"/>
        <v/>
      </c>
      <c r="BQ803" s="97"/>
      <c r="BR803" s="186">
        <f t="shared" si="380"/>
        <v>0</v>
      </c>
      <c r="BS803" s="186">
        <f t="shared" si="381"/>
        <v>0</v>
      </c>
      <c r="BT803" s="222">
        <f t="shared" si="382"/>
        <v>0</v>
      </c>
      <c r="BU803" s="222">
        <f t="shared" si="383"/>
        <v>0</v>
      </c>
      <c r="BV803" s="222">
        <f t="shared" si="384"/>
        <v>0</v>
      </c>
      <c r="BW803" s="222">
        <f t="shared" si="385"/>
        <v>0</v>
      </c>
      <c r="BX803" s="222">
        <f t="shared" si="386"/>
        <v>0</v>
      </c>
      <c r="BY803" s="106"/>
      <c r="BZ803" s="197" t="str">
        <f>IF(SUMIF('Input| Projects'!$AS$8:$CP$8,"Dx",'Input| Projects'!$AS803:$CP803)=0,"",SUMIF('Input| Projects'!$AS$8:$CP$8,"Dx",'Input| Projects'!$AS803:$CP803))</f>
        <v/>
      </c>
      <c r="CA803" s="197" t="str">
        <f>IF(SUMIF('Input| Projects'!$AS$8:$CP$8,"Tx",'Input| Projects'!$AS803:$CP803)=0,"",SUMIF('Input| Projects'!$AS$8:$CP$8,"Tx",'Input| Projects'!$AS803:$CP803))</f>
        <v/>
      </c>
      <c r="CB803" s="150" t="str">
        <f t="shared" si="393"/>
        <v/>
      </c>
    </row>
    <row r="804" spans="2:80" x14ac:dyDescent="0.2">
      <c r="B804" s="201">
        <f>IFERROR('Input| Projects'!B804,"")</f>
        <v>795</v>
      </c>
      <c r="C804" s="42" t="str">
        <f>IFERROR(IF('Input| Projects'!C804="","",'Input| Projects'!C804),"")</f>
        <v/>
      </c>
      <c r="D804" s="42" t="str">
        <f>IFERROR(IF('Input| Projects'!D804="","",'Input| Projects'!D804),"")</f>
        <v/>
      </c>
      <c r="E804" s="104"/>
      <c r="F804" s="190">
        <f>IFERROR('Input| Projects'!I804*'Input| Escalations'!$K$19,"")</f>
        <v>0</v>
      </c>
      <c r="G804" s="190">
        <f>IFERROR('Input| Projects'!J804*'Input| Escalations'!$K$19,"")</f>
        <v>0</v>
      </c>
      <c r="H804" s="190">
        <f>IFERROR('Input| Projects'!K804*'Input| Escalations'!$K$19,"")</f>
        <v>0</v>
      </c>
      <c r="I804" s="190">
        <f>IFERROR('Input| Projects'!L804*'Input| Escalations'!$K$19,"")</f>
        <v>0</v>
      </c>
      <c r="J804" s="190">
        <f>IFERROR('Input| Projects'!M804*'Input| Escalations'!$K$19,"")</f>
        <v>0</v>
      </c>
      <c r="K804" s="190">
        <f>IFERROR('Input| Projects'!N804*'Input| Escalations'!$K$19,"")</f>
        <v>0</v>
      </c>
      <c r="L804" s="190">
        <f>IFERROR('Input| Projects'!O804*'Input| Escalations'!$K$19,"")</f>
        <v>0</v>
      </c>
      <c r="M804" s="150" t="str">
        <f>IF(ABS(SUM(F804:L804)-(SUM('Input| Projects'!I804:O804)*'Input| Escalations'!$K$19))&lt;0.0000001,"",1)</f>
        <v/>
      </c>
      <c r="N804" s="192">
        <f>'Input| Projects'!$Y804*INDEX('Input| Escalations'!$H$33:$N$33,MATCH('Calc| Project Costs'!N$9,'Input| Escalations'!$H$23:$N$23,0))+'Input| Projects'!$Z804*INDEX('Input| Escalations'!$H$34:$N$34,MATCH('Calc| Project Costs'!N$9,'Input| Escalations'!$H$23:$N$23,0))+'Input| Projects'!$AA804*INDEX('Input| Escalations'!$H$35:$N$35,MATCH('Calc| Project Costs'!N$9,'Input| Escalations'!$H$23:$N$23,0))+1</f>
        <v>1</v>
      </c>
      <c r="O804" s="192">
        <f>'Input| Projects'!$Y804*INDEX('Input| Escalations'!$H$33:$N$33,MATCH('Calc| Project Costs'!O$9,'Input| Escalations'!$H$23:$N$23,0))+'Input| Projects'!$Z804*INDEX('Input| Escalations'!$H$34:$N$34,MATCH('Calc| Project Costs'!O$9,'Input| Escalations'!$H$23:$N$23,0))+'Input| Projects'!$AA804*INDEX('Input| Escalations'!$H$35:$N$35,MATCH('Calc| Project Costs'!O$9,'Input| Escalations'!$H$23:$N$23,0))+1</f>
        <v>1</v>
      </c>
      <c r="P804" s="192">
        <f>'Input| Projects'!$Y804*INDEX('Input| Escalations'!$H$33:$N$33,MATCH('Calc| Project Costs'!P$9,'Input| Escalations'!$H$23:$N$23,0))+'Input| Projects'!$Z804*INDEX('Input| Escalations'!$H$34:$N$34,MATCH('Calc| Project Costs'!P$9,'Input| Escalations'!$H$23:$N$23,0))+'Input| Projects'!$AA804*INDEX('Input| Escalations'!$H$35:$N$35,MATCH('Calc| Project Costs'!P$9,'Input| Escalations'!$H$23:$N$23,0))+1</f>
        <v>1</v>
      </c>
      <c r="Q804" s="192">
        <f>'Input| Projects'!$Y804*INDEX('Input| Escalations'!$H$33:$N$33,MATCH('Calc| Project Costs'!Q$9,'Input| Escalations'!$H$23:$N$23,0))+'Input| Projects'!$Z804*INDEX('Input| Escalations'!$H$34:$N$34,MATCH('Calc| Project Costs'!Q$9,'Input| Escalations'!$H$23:$N$23,0))+'Input| Projects'!$AA804*INDEX('Input| Escalations'!$H$35:$N$35,MATCH('Calc| Project Costs'!Q$9,'Input| Escalations'!$H$23:$N$23,0))+1</f>
        <v>1</v>
      </c>
      <c r="R804" s="192">
        <f>'Input| Projects'!$Y804*INDEX('Input| Escalations'!$H$33:$N$33,MATCH('Calc| Project Costs'!R$9,'Input| Escalations'!$H$23:$N$23,0))+'Input| Projects'!$Z804*INDEX('Input| Escalations'!$H$34:$N$34,MATCH('Calc| Project Costs'!R$9,'Input| Escalations'!$H$23:$N$23,0))+'Input| Projects'!$AA804*INDEX('Input| Escalations'!$H$35:$N$35,MATCH('Calc| Project Costs'!R$9,'Input| Escalations'!$H$23:$N$23,0))+1</f>
        <v>1</v>
      </c>
      <c r="S804" s="192">
        <f>'Input| Projects'!$Y804*INDEX('Input| Escalations'!$H$33:$N$33,MATCH('Calc| Project Costs'!S$9,'Input| Escalations'!$H$23:$N$23,0))+'Input| Projects'!$Z804*INDEX('Input| Escalations'!$H$34:$N$34,MATCH('Calc| Project Costs'!S$9,'Input| Escalations'!$H$23:$N$23,0))+'Input| Projects'!$AA804*INDEX('Input| Escalations'!$H$35:$N$35,MATCH('Calc| Project Costs'!S$9,'Input| Escalations'!$H$23:$N$23,0))+1</f>
        <v>1</v>
      </c>
      <c r="T804" s="192">
        <f>'Input| Projects'!$Y804*INDEX('Input| Escalations'!$H$33:$N$33,MATCH('Calc| Project Costs'!T$9,'Input| Escalations'!$H$23:$N$23,0))+'Input| Projects'!$Z804*INDEX('Input| Escalations'!$H$34:$N$34,MATCH('Calc| Project Costs'!T$9,'Input| Escalations'!$H$23:$N$23,0))+'Input| Projects'!$AA804*INDEX('Input| Escalations'!$H$35:$N$35,MATCH('Calc| Project Costs'!T$9,'Input| Escalations'!$H$23:$N$23,0))+1</f>
        <v>1</v>
      </c>
      <c r="U804" s="106"/>
      <c r="V804" s="186">
        <f t="shared" si="387"/>
        <v>0</v>
      </c>
      <c r="W804" s="186">
        <f t="shared" si="388"/>
        <v>0</v>
      </c>
      <c r="X804" s="186">
        <f t="shared" si="389"/>
        <v>0</v>
      </c>
      <c r="Y804" s="186">
        <f t="shared" si="365"/>
        <v>0</v>
      </c>
      <c r="Z804" s="186">
        <f t="shared" si="366"/>
        <v>0</v>
      </c>
      <c r="AA804" s="186">
        <f t="shared" si="367"/>
        <v>0</v>
      </c>
      <c r="AB804" s="186">
        <f t="shared" si="368"/>
        <v>0</v>
      </c>
      <c r="AC804" s="106"/>
      <c r="AD804" s="186">
        <f>'Input| Projects'!Q804*N804*'Input| Escalations'!$K$19</f>
        <v>0</v>
      </c>
      <c r="AE804" s="186">
        <f>'Input| Projects'!R804*O804*'Input| Escalations'!$K$19</f>
        <v>0</v>
      </c>
      <c r="AF804" s="186">
        <f>'Input| Projects'!S804*P804*'Input| Escalations'!$K$19</f>
        <v>0</v>
      </c>
      <c r="AG804" s="186">
        <f>'Input| Projects'!T804*Q804*'Input| Escalations'!$K$19</f>
        <v>0</v>
      </c>
      <c r="AH804" s="186">
        <f>'Input| Projects'!U804*R804*'Input| Escalations'!$K$19</f>
        <v>0</v>
      </c>
      <c r="AI804" s="186">
        <f>'Input| Projects'!V804*S804*'Input| Escalations'!$K$19</f>
        <v>0</v>
      </c>
      <c r="AJ804" s="186">
        <f>'Input| Projects'!W804*T804*'Input| Escalations'!$K$19</f>
        <v>0</v>
      </c>
      <c r="AK804" s="106"/>
      <c r="AL804" s="186" t="str">
        <f>IFERROR(IF('Input| Overheads'!$C$42="Direct costs",SUMPRODUCT(--('Input| Projects'!$AC804="Yes"),'Calc| Overheads Allocation'!C$8,'Calc| Project Costs'!V804),IF('Input| Overheads'!$C$42="Internal labour",SUMPRODUCT(--('Input| Projects'!$AC804="Yes"),'Calc| Overheads Allocation'!C$8,'Calc| Project Costs'!V804,'Input| Projects'!$Y804),IF('Input| Overheads'!$C$42="DNSP defined",SUMPRODUCT(--('Input| Projects'!$AC804="Yes"),'Calc| Overheads Allocation'!C$61,'Input| Projects'!$AF804),""))),"")</f>
        <v/>
      </c>
      <c r="AM804" s="186" t="str">
        <f>IFERROR(IF('Input| Overheads'!$C$42="Direct costs",SUMPRODUCT(--('Input| Projects'!$AC804="Yes"),'Calc| Overheads Allocation'!D$8,'Calc| Project Costs'!W804),IF('Input| Overheads'!$C$42="Internal labour",SUMPRODUCT(--('Input| Projects'!$AC804="Yes"),'Calc| Overheads Allocation'!D$8,'Calc| Project Costs'!W804,'Input| Projects'!$Y804),IF('Input| Overheads'!$C$42="DNSP defined",SUMPRODUCT(--('Input| Projects'!$AC804="Yes"),'Calc| Overheads Allocation'!D$61,'Input| Projects'!$AF804),""))),"")</f>
        <v/>
      </c>
      <c r="AN804" s="186" t="str">
        <f>IFERROR(IF('Input| Overheads'!$C$42="Direct costs",SUMPRODUCT(--('Input| Projects'!$AC804="Yes"),'Calc| Overheads Allocation'!E$8,'Calc| Project Costs'!X804),IF('Input| Overheads'!$C$42="Internal labour",SUMPRODUCT(--('Input| Projects'!$AC804="Yes"),'Calc| Overheads Allocation'!E$8,'Calc| Project Costs'!X804,'Input| Projects'!$Y804),IF('Input| Overheads'!$C$42="DNSP defined",SUMPRODUCT(--('Input| Projects'!$AC804="Yes"),'Calc| Overheads Allocation'!E$61,'Input| Projects'!$AF804),""))),"")</f>
        <v/>
      </c>
      <c r="AO804" s="186" t="str">
        <f>IFERROR(IF('Input| Overheads'!$C$42="Direct costs",SUMPRODUCT(--('Input| Projects'!$AC804="Yes"),'Calc| Overheads Allocation'!F$8,'Calc| Project Costs'!Y804),IF('Input| Overheads'!$C$42="Internal labour",SUMPRODUCT(--('Input| Projects'!$AC804="Yes"),'Calc| Overheads Allocation'!F$8,'Calc| Project Costs'!Y804,'Input| Projects'!$Y804),IF('Input| Overheads'!$C$42="DNSP defined",SUMPRODUCT(--('Input| Projects'!$AC804="Yes"),'Calc| Overheads Allocation'!F$61,'Input| Projects'!$AF804),""))),"")</f>
        <v/>
      </c>
      <c r="AP804" s="186" t="str">
        <f>IFERROR(IF('Input| Overheads'!$C$42="Direct costs",SUMPRODUCT(--('Input| Projects'!$AC804="Yes"),'Calc| Overheads Allocation'!G$8,'Calc| Project Costs'!Z804),IF('Input| Overheads'!$C$42="Internal labour",SUMPRODUCT(--('Input| Projects'!$AC804="Yes"),'Calc| Overheads Allocation'!G$8,'Calc| Project Costs'!Z804,'Input| Projects'!$Y804),IF('Input| Overheads'!$C$42="DNSP defined",SUMPRODUCT(--('Input| Projects'!$AC804="Yes"),'Calc| Overheads Allocation'!G$61,'Input| Projects'!$AF804),""))),"")</f>
        <v/>
      </c>
      <c r="AQ804" s="186" t="str">
        <f>IFERROR(IF('Input| Overheads'!$C$42="Direct costs",SUMPRODUCT(--('Input| Projects'!$AC804="Yes"),'Calc| Overheads Allocation'!H$8,'Calc| Project Costs'!AA804),IF('Input| Overheads'!$C$42="Internal labour",SUMPRODUCT(--('Input| Projects'!$AC804="Yes"),'Calc| Overheads Allocation'!H$8,'Calc| Project Costs'!AA804,'Input| Projects'!$Y804),IF('Input| Overheads'!$C$42="DNSP defined",SUMPRODUCT(--('Input| Projects'!$AC804="Yes"),'Calc| Overheads Allocation'!H$61,'Input| Projects'!$AF804),""))),"")</f>
        <v/>
      </c>
      <c r="AR804" s="186" t="str">
        <f>IFERROR(IF('Input| Overheads'!$C$42="Direct costs",SUMPRODUCT(--('Input| Projects'!$AC804="Yes"),'Calc| Overheads Allocation'!I$8,'Calc| Project Costs'!AB804),IF('Input| Overheads'!$C$42="Internal labour",SUMPRODUCT(--('Input| Projects'!$AC804="Yes"),'Calc| Overheads Allocation'!I$8,'Calc| Project Costs'!AB804,'Input| Projects'!$Y804),IF('Input| Overheads'!$C$42="DNSP defined",SUMPRODUCT(--('Input| Projects'!$AC804="Yes"),'Calc| Overheads Allocation'!I$61,'Input| Projects'!$AF804),""))),"")</f>
        <v/>
      </c>
      <c r="AS804" s="106"/>
      <c r="AT804" s="186" t="str">
        <f>IFERROR(IF('Input| Overheads'!$C$42="Direct costs",SUMPRODUCT(--('Input| Projects'!$AD804="Yes"),'Calc| Overheads Allocation'!C$9,'Calc| Project Costs'!V804),IF('Input| Overheads'!$C$42="Internal labour",SUMPRODUCT(--('Input| Projects'!$AD804="Yes"),'Calc| Overheads Allocation'!C$9,'Calc| Project Costs'!V804,'Input| Projects'!$Y804),IF('Input| Overheads'!$C$42="DNSP defined",SUMPRODUCT(--('Input| Projects'!$AD804="Yes"),'Calc| Overheads Allocation'!C$62,'Input| Projects'!$AG804),""))),"")</f>
        <v/>
      </c>
      <c r="AU804" s="186" t="str">
        <f>IFERROR(IF('Input| Overheads'!$C$42="Direct costs",SUMPRODUCT(--('Input| Projects'!$AD804="Yes"),'Calc| Overheads Allocation'!D$9,'Calc| Project Costs'!W804),IF('Input| Overheads'!$C$42="Internal labour",SUMPRODUCT(--('Input| Projects'!$AD804="Yes"),'Calc| Overheads Allocation'!D$9,'Calc| Project Costs'!W804,'Input| Projects'!$Y804),IF('Input| Overheads'!$C$42="DNSP defined",SUMPRODUCT(--('Input| Projects'!$AD804="Yes"),'Calc| Overheads Allocation'!D$62,'Input| Projects'!$AG804),""))),"")</f>
        <v/>
      </c>
      <c r="AV804" s="186" t="str">
        <f>IFERROR(IF('Input| Overheads'!$C$42="Direct costs",SUMPRODUCT(--('Input| Projects'!$AD804="Yes"),'Calc| Overheads Allocation'!E$9,'Calc| Project Costs'!X804),IF('Input| Overheads'!$C$42="Internal labour",SUMPRODUCT(--('Input| Projects'!$AD804="Yes"),'Calc| Overheads Allocation'!E$9,'Calc| Project Costs'!X804,'Input| Projects'!$Y804),IF('Input| Overheads'!$C$42="DNSP defined",SUMPRODUCT(--('Input| Projects'!$AD804="Yes"),'Calc| Overheads Allocation'!E$62,'Input| Projects'!$AG804),""))),"")</f>
        <v/>
      </c>
      <c r="AW804" s="186" t="str">
        <f>IFERROR(IF('Input| Overheads'!$C$42="Direct costs",SUMPRODUCT(--('Input| Projects'!$AD804="Yes"),'Calc| Overheads Allocation'!F$9,'Calc| Project Costs'!Y804),IF('Input| Overheads'!$C$42="Internal labour",SUMPRODUCT(--('Input| Projects'!$AD804="Yes"),'Calc| Overheads Allocation'!F$9,'Calc| Project Costs'!Y804,'Input| Projects'!$Y804),IF('Input| Overheads'!$C$42="DNSP defined",SUMPRODUCT(--('Input| Projects'!$AD804="Yes"),'Calc| Overheads Allocation'!F$62,'Input| Projects'!$AG804),""))),"")</f>
        <v/>
      </c>
      <c r="AX804" s="186" t="str">
        <f>IFERROR(IF('Input| Overheads'!$C$42="Direct costs",SUMPRODUCT(--('Input| Projects'!$AD804="Yes"),'Calc| Overheads Allocation'!G$9,'Calc| Project Costs'!Z804),IF('Input| Overheads'!$C$42="Internal labour",SUMPRODUCT(--('Input| Projects'!$AD804="Yes"),'Calc| Overheads Allocation'!G$9,'Calc| Project Costs'!Z804,'Input| Projects'!$Y804),IF('Input| Overheads'!$C$42="DNSP defined",SUMPRODUCT(--('Input| Projects'!$AD804="Yes"),'Calc| Overheads Allocation'!G$62,'Input| Projects'!$AG804),""))),"")</f>
        <v/>
      </c>
      <c r="AY804" s="186" t="str">
        <f>IFERROR(IF('Input| Overheads'!$C$42="Direct costs",SUMPRODUCT(--('Input| Projects'!$AD804="Yes"),'Calc| Overheads Allocation'!H$9,'Calc| Project Costs'!AA804),IF('Input| Overheads'!$C$42="Internal labour",SUMPRODUCT(--('Input| Projects'!$AD804="Yes"),'Calc| Overheads Allocation'!H$9,'Calc| Project Costs'!AA804,'Input| Projects'!$Y804),IF('Input| Overheads'!$C$42="DNSP defined",SUMPRODUCT(--('Input| Projects'!$AD804="Yes"),'Calc| Overheads Allocation'!H$62,'Input| Projects'!$AG804),""))),"")</f>
        <v/>
      </c>
      <c r="AZ804" s="186" t="str">
        <f>IFERROR(IF('Input| Overheads'!$C$42="Direct costs",SUMPRODUCT(--('Input| Projects'!$AD804="Yes"),'Calc| Overheads Allocation'!I$9,'Calc| Project Costs'!AB804),IF('Input| Overheads'!$C$42="Internal labour",SUMPRODUCT(--('Input| Projects'!$AD804="Yes"),'Calc| Overheads Allocation'!I$9,'Calc| Project Costs'!AB804,'Input| Projects'!$Y804),IF('Input| Overheads'!$C$42="DNSP defined",SUMPRODUCT(--('Input| Projects'!$AD804="Yes"),'Calc| Overheads Allocation'!I$62,'Input| Projects'!$AG804),""))),"")</f>
        <v/>
      </c>
      <c r="BA804" s="106"/>
      <c r="BB804" s="186">
        <f t="shared" si="390"/>
        <v>0</v>
      </c>
      <c r="BC804" s="186">
        <f t="shared" si="391"/>
        <v>0</v>
      </c>
      <c r="BD804" s="186">
        <f t="shared" si="392"/>
        <v>0</v>
      </c>
      <c r="BE804" s="186">
        <f t="shared" si="369"/>
        <v>0</v>
      </c>
      <c r="BF804" s="186">
        <f t="shared" si="370"/>
        <v>0</v>
      </c>
      <c r="BG804" s="186">
        <f t="shared" si="371"/>
        <v>0</v>
      </c>
      <c r="BH804" s="186">
        <f t="shared" si="372"/>
        <v>0</v>
      </c>
      <c r="BI804" s="97"/>
      <c r="BJ804" s="186" t="str">
        <f t="shared" si="373"/>
        <v/>
      </c>
      <c r="BK804" s="186" t="str">
        <f t="shared" si="374"/>
        <v/>
      </c>
      <c r="BL804" s="186" t="str">
        <f t="shared" si="375"/>
        <v/>
      </c>
      <c r="BM804" s="186" t="str">
        <f t="shared" si="376"/>
        <v/>
      </c>
      <c r="BN804" s="186" t="str">
        <f t="shared" si="377"/>
        <v/>
      </c>
      <c r="BO804" s="186" t="str">
        <f t="shared" si="378"/>
        <v/>
      </c>
      <c r="BP804" s="186" t="str">
        <f t="shared" si="379"/>
        <v/>
      </c>
      <c r="BQ804" s="97"/>
      <c r="BR804" s="186">
        <f t="shared" si="380"/>
        <v>0</v>
      </c>
      <c r="BS804" s="186">
        <f t="shared" si="381"/>
        <v>0</v>
      </c>
      <c r="BT804" s="222">
        <f t="shared" si="382"/>
        <v>0</v>
      </c>
      <c r="BU804" s="222">
        <f t="shared" si="383"/>
        <v>0</v>
      </c>
      <c r="BV804" s="222">
        <f t="shared" si="384"/>
        <v>0</v>
      </c>
      <c r="BW804" s="222">
        <f t="shared" si="385"/>
        <v>0</v>
      </c>
      <c r="BX804" s="222">
        <f t="shared" si="386"/>
        <v>0</v>
      </c>
      <c r="BY804" s="106"/>
      <c r="BZ804" s="197" t="str">
        <f>IF(SUMIF('Input| Projects'!$AS$8:$CP$8,"Dx",'Input| Projects'!$AS804:$CP804)=0,"",SUMIF('Input| Projects'!$AS$8:$CP$8,"Dx",'Input| Projects'!$AS804:$CP804))</f>
        <v/>
      </c>
      <c r="CA804" s="197" t="str">
        <f>IF(SUMIF('Input| Projects'!$AS$8:$CP$8,"Tx",'Input| Projects'!$AS804:$CP804)=0,"",SUMIF('Input| Projects'!$AS$8:$CP$8,"Tx",'Input| Projects'!$AS804:$CP804))</f>
        <v/>
      </c>
      <c r="CB804" s="150" t="str">
        <f t="shared" si="393"/>
        <v/>
      </c>
    </row>
    <row r="805" spans="2:80" x14ac:dyDescent="0.2">
      <c r="B805" s="201">
        <f>IFERROR('Input| Projects'!B805,"")</f>
        <v>796</v>
      </c>
      <c r="C805" s="42" t="str">
        <f>IFERROR(IF('Input| Projects'!C805="","",'Input| Projects'!C805),"")</f>
        <v/>
      </c>
      <c r="D805" s="42" t="str">
        <f>IFERROR(IF('Input| Projects'!D805="","",'Input| Projects'!D805),"")</f>
        <v/>
      </c>
      <c r="E805" s="104"/>
      <c r="F805" s="190">
        <f>IFERROR('Input| Projects'!I805*'Input| Escalations'!$K$19,"")</f>
        <v>0</v>
      </c>
      <c r="G805" s="190">
        <f>IFERROR('Input| Projects'!J805*'Input| Escalations'!$K$19,"")</f>
        <v>0</v>
      </c>
      <c r="H805" s="190">
        <f>IFERROR('Input| Projects'!K805*'Input| Escalations'!$K$19,"")</f>
        <v>0</v>
      </c>
      <c r="I805" s="190">
        <f>IFERROR('Input| Projects'!L805*'Input| Escalations'!$K$19,"")</f>
        <v>0</v>
      </c>
      <c r="J805" s="190">
        <f>IFERROR('Input| Projects'!M805*'Input| Escalations'!$K$19,"")</f>
        <v>0</v>
      </c>
      <c r="K805" s="190">
        <f>IFERROR('Input| Projects'!N805*'Input| Escalations'!$K$19,"")</f>
        <v>0</v>
      </c>
      <c r="L805" s="190">
        <f>IFERROR('Input| Projects'!O805*'Input| Escalations'!$K$19,"")</f>
        <v>0</v>
      </c>
      <c r="M805" s="150" t="str">
        <f>IF(ABS(SUM(F805:L805)-(SUM('Input| Projects'!I805:O805)*'Input| Escalations'!$K$19))&lt;0.0000001,"",1)</f>
        <v/>
      </c>
      <c r="N805" s="192">
        <f>'Input| Projects'!$Y805*INDEX('Input| Escalations'!$H$33:$N$33,MATCH('Calc| Project Costs'!N$9,'Input| Escalations'!$H$23:$N$23,0))+'Input| Projects'!$Z805*INDEX('Input| Escalations'!$H$34:$N$34,MATCH('Calc| Project Costs'!N$9,'Input| Escalations'!$H$23:$N$23,0))+'Input| Projects'!$AA805*INDEX('Input| Escalations'!$H$35:$N$35,MATCH('Calc| Project Costs'!N$9,'Input| Escalations'!$H$23:$N$23,0))+1</f>
        <v>1</v>
      </c>
      <c r="O805" s="192">
        <f>'Input| Projects'!$Y805*INDEX('Input| Escalations'!$H$33:$N$33,MATCH('Calc| Project Costs'!O$9,'Input| Escalations'!$H$23:$N$23,0))+'Input| Projects'!$Z805*INDEX('Input| Escalations'!$H$34:$N$34,MATCH('Calc| Project Costs'!O$9,'Input| Escalations'!$H$23:$N$23,0))+'Input| Projects'!$AA805*INDEX('Input| Escalations'!$H$35:$N$35,MATCH('Calc| Project Costs'!O$9,'Input| Escalations'!$H$23:$N$23,0))+1</f>
        <v>1</v>
      </c>
      <c r="P805" s="192">
        <f>'Input| Projects'!$Y805*INDEX('Input| Escalations'!$H$33:$N$33,MATCH('Calc| Project Costs'!P$9,'Input| Escalations'!$H$23:$N$23,0))+'Input| Projects'!$Z805*INDEX('Input| Escalations'!$H$34:$N$34,MATCH('Calc| Project Costs'!P$9,'Input| Escalations'!$H$23:$N$23,0))+'Input| Projects'!$AA805*INDEX('Input| Escalations'!$H$35:$N$35,MATCH('Calc| Project Costs'!P$9,'Input| Escalations'!$H$23:$N$23,0))+1</f>
        <v>1</v>
      </c>
      <c r="Q805" s="192">
        <f>'Input| Projects'!$Y805*INDEX('Input| Escalations'!$H$33:$N$33,MATCH('Calc| Project Costs'!Q$9,'Input| Escalations'!$H$23:$N$23,0))+'Input| Projects'!$Z805*INDEX('Input| Escalations'!$H$34:$N$34,MATCH('Calc| Project Costs'!Q$9,'Input| Escalations'!$H$23:$N$23,0))+'Input| Projects'!$AA805*INDEX('Input| Escalations'!$H$35:$N$35,MATCH('Calc| Project Costs'!Q$9,'Input| Escalations'!$H$23:$N$23,0))+1</f>
        <v>1</v>
      </c>
      <c r="R805" s="192">
        <f>'Input| Projects'!$Y805*INDEX('Input| Escalations'!$H$33:$N$33,MATCH('Calc| Project Costs'!R$9,'Input| Escalations'!$H$23:$N$23,0))+'Input| Projects'!$Z805*INDEX('Input| Escalations'!$H$34:$N$34,MATCH('Calc| Project Costs'!R$9,'Input| Escalations'!$H$23:$N$23,0))+'Input| Projects'!$AA805*INDEX('Input| Escalations'!$H$35:$N$35,MATCH('Calc| Project Costs'!R$9,'Input| Escalations'!$H$23:$N$23,0))+1</f>
        <v>1</v>
      </c>
      <c r="S805" s="192">
        <f>'Input| Projects'!$Y805*INDEX('Input| Escalations'!$H$33:$N$33,MATCH('Calc| Project Costs'!S$9,'Input| Escalations'!$H$23:$N$23,0))+'Input| Projects'!$Z805*INDEX('Input| Escalations'!$H$34:$N$34,MATCH('Calc| Project Costs'!S$9,'Input| Escalations'!$H$23:$N$23,0))+'Input| Projects'!$AA805*INDEX('Input| Escalations'!$H$35:$N$35,MATCH('Calc| Project Costs'!S$9,'Input| Escalations'!$H$23:$N$23,0))+1</f>
        <v>1</v>
      </c>
      <c r="T805" s="192">
        <f>'Input| Projects'!$Y805*INDEX('Input| Escalations'!$H$33:$N$33,MATCH('Calc| Project Costs'!T$9,'Input| Escalations'!$H$23:$N$23,0))+'Input| Projects'!$Z805*INDEX('Input| Escalations'!$H$34:$N$34,MATCH('Calc| Project Costs'!T$9,'Input| Escalations'!$H$23:$N$23,0))+'Input| Projects'!$AA805*INDEX('Input| Escalations'!$H$35:$N$35,MATCH('Calc| Project Costs'!T$9,'Input| Escalations'!$H$23:$N$23,0))+1</f>
        <v>1</v>
      </c>
      <c r="U805" s="106"/>
      <c r="V805" s="186">
        <f t="shared" si="387"/>
        <v>0</v>
      </c>
      <c r="W805" s="186">
        <f t="shared" si="388"/>
        <v>0</v>
      </c>
      <c r="X805" s="186">
        <f t="shared" si="389"/>
        <v>0</v>
      </c>
      <c r="Y805" s="186">
        <f t="shared" si="365"/>
        <v>0</v>
      </c>
      <c r="Z805" s="186">
        <f t="shared" si="366"/>
        <v>0</v>
      </c>
      <c r="AA805" s="186">
        <f t="shared" si="367"/>
        <v>0</v>
      </c>
      <c r="AB805" s="186">
        <f t="shared" si="368"/>
        <v>0</v>
      </c>
      <c r="AC805" s="106"/>
      <c r="AD805" s="186">
        <f>'Input| Projects'!Q805*N805*'Input| Escalations'!$K$19</f>
        <v>0</v>
      </c>
      <c r="AE805" s="186">
        <f>'Input| Projects'!R805*O805*'Input| Escalations'!$K$19</f>
        <v>0</v>
      </c>
      <c r="AF805" s="186">
        <f>'Input| Projects'!S805*P805*'Input| Escalations'!$K$19</f>
        <v>0</v>
      </c>
      <c r="AG805" s="186">
        <f>'Input| Projects'!T805*Q805*'Input| Escalations'!$K$19</f>
        <v>0</v>
      </c>
      <c r="AH805" s="186">
        <f>'Input| Projects'!U805*R805*'Input| Escalations'!$K$19</f>
        <v>0</v>
      </c>
      <c r="AI805" s="186">
        <f>'Input| Projects'!V805*S805*'Input| Escalations'!$K$19</f>
        <v>0</v>
      </c>
      <c r="AJ805" s="186">
        <f>'Input| Projects'!W805*T805*'Input| Escalations'!$K$19</f>
        <v>0</v>
      </c>
      <c r="AK805" s="106"/>
      <c r="AL805" s="186" t="str">
        <f>IFERROR(IF('Input| Overheads'!$C$42="Direct costs",SUMPRODUCT(--('Input| Projects'!$AC805="Yes"),'Calc| Overheads Allocation'!C$8,'Calc| Project Costs'!V805),IF('Input| Overheads'!$C$42="Internal labour",SUMPRODUCT(--('Input| Projects'!$AC805="Yes"),'Calc| Overheads Allocation'!C$8,'Calc| Project Costs'!V805,'Input| Projects'!$Y805),IF('Input| Overheads'!$C$42="DNSP defined",SUMPRODUCT(--('Input| Projects'!$AC805="Yes"),'Calc| Overheads Allocation'!C$61,'Input| Projects'!$AF805),""))),"")</f>
        <v/>
      </c>
      <c r="AM805" s="186" t="str">
        <f>IFERROR(IF('Input| Overheads'!$C$42="Direct costs",SUMPRODUCT(--('Input| Projects'!$AC805="Yes"),'Calc| Overheads Allocation'!D$8,'Calc| Project Costs'!W805),IF('Input| Overheads'!$C$42="Internal labour",SUMPRODUCT(--('Input| Projects'!$AC805="Yes"),'Calc| Overheads Allocation'!D$8,'Calc| Project Costs'!W805,'Input| Projects'!$Y805),IF('Input| Overheads'!$C$42="DNSP defined",SUMPRODUCT(--('Input| Projects'!$AC805="Yes"),'Calc| Overheads Allocation'!D$61,'Input| Projects'!$AF805),""))),"")</f>
        <v/>
      </c>
      <c r="AN805" s="186" t="str">
        <f>IFERROR(IF('Input| Overheads'!$C$42="Direct costs",SUMPRODUCT(--('Input| Projects'!$AC805="Yes"),'Calc| Overheads Allocation'!E$8,'Calc| Project Costs'!X805),IF('Input| Overheads'!$C$42="Internal labour",SUMPRODUCT(--('Input| Projects'!$AC805="Yes"),'Calc| Overheads Allocation'!E$8,'Calc| Project Costs'!X805,'Input| Projects'!$Y805),IF('Input| Overheads'!$C$42="DNSP defined",SUMPRODUCT(--('Input| Projects'!$AC805="Yes"),'Calc| Overheads Allocation'!E$61,'Input| Projects'!$AF805),""))),"")</f>
        <v/>
      </c>
      <c r="AO805" s="186" t="str">
        <f>IFERROR(IF('Input| Overheads'!$C$42="Direct costs",SUMPRODUCT(--('Input| Projects'!$AC805="Yes"),'Calc| Overheads Allocation'!F$8,'Calc| Project Costs'!Y805),IF('Input| Overheads'!$C$42="Internal labour",SUMPRODUCT(--('Input| Projects'!$AC805="Yes"),'Calc| Overheads Allocation'!F$8,'Calc| Project Costs'!Y805,'Input| Projects'!$Y805),IF('Input| Overheads'!$C$42="DNSP defined",SUMPRODUCT(--('Input| Projects'!$AC805="Yes"),'Calc| Overheads Allocation'!F$61,'Input| Projects'!$AF805),""))),"")</f>
        <v/>
      </c>
      <c r="AP805" s="186" t="str">
        <f>IFERROR(IF('Input| Overheads'!$C$42="Direct costs",SUMPRODUCT(--('Input| Projects'!$AC805="Yes"),'Calc| Overheads Allocation'!G$8,'Calc| Project Costs'!Z805),IF('Input| Overheads'!$C$42="Internal labour",SUMPRODUCT(--('Input| Projects'!$AC805="Yes"),'Calc| Overheads Allocation'!G$8,'Calc| Project Costs'!Z805,'Input| Projects'!$Y805),IF('Input| Overheads'!$C$42="DNSP defined",SUMPRODUCT(--('Input| Projects'!$AC805="Yes"),'Calc| Overheads Allocation'!G$61,'Input| Projects'!$AF805),""))),"")</f>
        <v/>
      </c>
      <c r="AQ805" s="186" t="str">
        <f>IFERROR(IF('Input| Overheads'!$C$42="Direct costs",SUMPRODUCT(--('Input| Projects'!$AC805="Yes"),'Calc| Overheads Allocation'!H$8,'Calc| Project Costs'!AA805),IF('Input| Overheads'!$C$42="Internal labour",SUMPRODUCT(--('Input| Projects'!$AC805="Yes"),'Calc| Overheads Allocation'!H$8,'Calc| Project Costs'!AA805,'Input| Projects'!$Y805),IF('Input| Overheads'!$C$42="DNSP defined",SUMPRODUCT(--('Input| Projects'!$AC805="Yes"),'Calc| Overheads Allocation'!H$61,'Input| Projects'!$AF805),""))),"")</f>
        <v/>
      </c>
      <c r="AR805" s="186" t="str">
        <f>IFERROR(IF('Input| Overheads'!$C$42="Direct costs",SUMPRODUCT(--('Input| Projects'!$AC805="Yes"),'Calc| Overheads Allocation'!I$8,'Calc| Project Costs'!AB805),IF('Input| Overheads'!$C$42="Internal labour",SUMPRODUCT(--('Input| Projects'!$AC805="Yes"),'Calc| Overheads Allocation'!I$8,'Calc| Project Costs'!AB805,'Input| Projects'!$Y805),IF('Input| Overheads'!$C$42="DNSP defined",SUMPRODUCT(--('Input| Projects'!$AC805="Yes"),'Calc| Overheads Allocation'!I$61,'Input| Projects'!$AF805),""))),"")</f>
        <v/>
      </c>
      <c r="AS805" s="106"/>
      <c r="AT805" s="186" t="str">
        <f>IFERROR(IF('Input| Overheads'!$C$42="Direct costs",SUMPRODUCT(--('Input| Projects'!$AD805="Yes"),'Calc| Overheads Allocation'!C$9,'Calc| Project Costs'!V805),IF('Input| Overheads'!$C$42="Internal labour",SUMPRODUCT(--('Input| Projects'!$AD805="Yes"),'Calc| Overheads Allocation'!C$9,'Calc| Project Costs'!V805,'Input| Projects'!$Y805),IF('Input| Overheads'!$C$42="DNSP defined",SUMPRODUCT(--('Input| Projects'!$AD805="Yes"),'Calc| Overheads Allocation'!C$62,'Input| Projects'!$AG805),""))),"")</f>
        <v/>
      </c>
      <c r="AU805" s="186" t="str">
        <f>IFERROR(IF('Input| Overheads'!$C$42="Direct costs",SUMPRODUCT(--('Input| Projects'!$AD805="Yes"),'Calc| Overheads Allocation'!D$9,'Calc| Project Costs'!W805),IF('Input| Overheads'!$C$42="Internal labour",SUMPRODUCT(--('Input| Projects'!$AD805="Yes"),'Calc| Overheads Allocation'!D$9,'Calc| Project Costs'!W805,'Input| Projects'!$Y805),IF('Input| Overheads'!$C$42="DNSP defined",SUMPRODUCT(--('Input| Projects'!$AD805="Yes"),'Calc| Overheads Allocation'!D$62,'Input| Projects'!$AG805),""))),"")</f>
        <v/>
      </c>
      <c r="AV805" s="186" t="str">
        <f>IFERROR(IF('Input| Overheads'!$C$42="Direct costs",SUMPRODUCT(--('Input| Projects'!$AD805="Yes"),'Calc| Overheads Allocation'!E$9,'Calc| Project Costs'!X805),IF('Input| Overheads'!$C$42="Internal labour",SUMPRODUCT(--('Input| Projects'!$AD805="Yes"),'Calc| Overheads Allocation'!E$9,'Calc| Project Costs'!X805,'Input| Projects'!$Y805),IF('Input| Overheads'!$C$42="DNSP defined",SUMPRODUCT(--('Input| Projects'!$AD805="Yes"),'Calc| Overheads Allocation'!E$62,'Input| Projects'!$AG805),""))),"")</f>
        <v/>
      </c>
      <c r="AW805" s="186" t="str">
        <f>IFERROR(IF('Input| Overheads'!$C$42="Direct costs",SUMPRODUCT(--('Input| Projects'!$AD805="Yes"),'Calc| Overheads Allocation'!F$9,'Calc| Project Costs'!Y805),IF('Input| Overheads'!$C$42="Internal labour",SUMPRODUCT(--('Input| Projects'!$AD805="Yes"),'Calc| Overheads Allocation'!F$9,'Calc| Project Costs'!Y805,'Input| Projects'!$Y805),IF('Input| Overheads'!$C$42="DNSP defined",SUMPRODUCT(--('Input| Projects'!$AD805="Yes"),'Calc| Overheads Allocation'!F$62,'Input| Projects'!$AG805),""))),"")</f>
        <v/>
      </c>
      <c r="AX805" s="186" t="str">
        <f>IFERROR(IF('Input| Overheads'!$C$42="Direct costs",SUMPRODUCT(--('Input| Projects'!$AD805="Yes"),'Calc| Overheads Allocation'!G$9,'Calc| Project Costs'!Z805),IF('Input| Overheads'!$C$42="Internal labour",SUMPRODUCT(--('Input| Projects'!$AD805="Yes"),'Calc| Overheads Allocation'!G$9,'Calc| Project Costs'!Z805,'Input| Projects'!$Y805),IF('Input| Overheads'!$C$42="DNSP defined",SUMPRODUCT(--('Input| Projects'!$AD805="Yes"),'Calc| Overheads Allocation'!G$62,'Input| Projects'!$AG805),""))),"")</f>
        <v/>
      </c>
      <c r="AY805" s="186" t="str">
        <f>IFERROR(IF('Input| Overheads'!$C$42="Direct costs",SUMPRODUCT(--('Input| Projects'!$AD805="Yes"),'Calc| Overheads Allocation'!H$9,'Calc| Project Costs'!AA805),IF('Input| Overheads'!$C$42="Internal labour",SUMPRODUCT(--('Input| Projects'!$AD805="Yes"),'Calc| Overheads Allocation'!H$9,'Calc| Project Costs'!AA805,'Input| Projects'!$Y805),IF('Input| Overheads'!$C$42="DNSP defined",SUMPRODUCT(--('Input| Projects'!$AD805="Yes"),'Calc| Overheads Allocation'!H$62,'Input| Projects'!$AG805),""))),"")</f>
        <v/>
      </c>
      <c r="AZ805" s="186" t="str">
        <f>IFERROR(IF('Input| Overheads'!$C$42="Direct costs",SUMPRODUCT(--('Input| Projects'!$AD805="Yes"),'Calc| Overheads Allocation'!I$9,'Calc| Project Costs'!AB805),IF('Input| Overheads'!$C$42="Internal labour",SUMPRODUCT(--('Input| Projects'!$AD805="Yes"),'Calc| Overheads Allocation'!I$9,'Calc| Project Costs'!AB805,'Input| Projects'!$Y805),IF('Input| Overheads'!$C$42="DNSP defined",SUMPRODUCT(--('Input| Projects'!$AD805="Yes"),'Calc| Overheads Allocation'!I$62,'Input| Projects'!$AG805),""))),"")</f>
        <v/>
      </c>
      <c r="BA805" s="106"/>
      <c r="BB805" s="186">
        <f t="shared" si="390"/>
        <v>0</v>
      </c>
      <c r="BC805" s="186">
        <f t="shared" si="391"/>
        <v>0</v>
      </c>
      <c r="BD805" s="186">
        <f t="shared" si="392"/>
        <v>0</v>
      </c>
      <c r="BE805" s="186">
        <f t="shared" si="369"/>
        <v>0</v>
      </c>
      <c r="BF805" s="186">
        <f t="shared" si="370"/>
        <v>0</v>
      </c>
      <c r="BG805" s="186">
        <f t="shared" si="371"/>
        <v>0</v>
      </c>
      <c r="BH805" s="186">
        <f t="shared" si="372"/>
        <v>0</v>
      </c>
      <c r="BI805" s="97"/>
      <c r="BJ805" s="186" t="str">
        <f t="shared" si="373"/>
        <v/>
      </c>
      <c r="BK805" s="186" t="str">
        <f t="shared" si="374"/>
        <v/>
      </c>
      <c r="BL805" s="186" t="str">
        <f t="shared" si="375"/>
        <v/>
      </c>
      <c r="BM805" s="186" t="str">
        <f t="shared" si="376"/>
        <v/>
      </c>
      <c r="BN805" s="186" t="str">
        <f t="shared" si="377"/>
        <v/>
      </c>
      <c r="BO805" s="186" t="str">
        <f t="shared" si="378"/>
        <v/>
      </c>
      <c r="BP805" s="186" t="str">
        <f t="shared" si="379"/>
        <v/>
      </c>
      <c r="BQ805" s="97"/>
      <c r="BR805" s="186">
        <f t="shared" si="380"/>
        <v>0</v>
      </c>
      <c r="BS805" s="186">
        <f t="shared" si="381"/>
        <v>0</v>
      </c>
      <c r="BT805" s="222">
        <f t="shared" si="382"/>
        <v>0</v>
      </c>
      <c r="BU805" s="222">
        <f t="shared" si="383"/>
        <v>0</v>
      </c>
      <c r="BV805" s="222">
        <f t="shared" si="384"/>
        <v>0</v>
      </c>
      <c r="BW805" s="222">
        <f t="shared" si="385"/>
        <v>0</v>
      </c>
      <c r="BX805" s="222">
        <f t="shared" si="386"/>
        <v>0</v>
      </c>
      <c r="BY805" s="106"/>
      <c r="BZ805" s="197" t="str">
        <f>IF(SUMIF('Input| Projects'!$AS$8:$CP$8,"Dx",'Input| Projects'!$AS805:$CP805)=0,"",SUMIF('Input| Projects'!$AS$8:$CP$8,"Dx",'Input| Projects'!$AS805:$CP805))</f>
        <v/>
      </c>
      <c r="CA805" s="197" t="str">
        <f>IF(SUMIF('Input| Projects'!$AS$8:$CP$8,"Tx",'Input| Projects'!$AS805:$CP805)=0,"",SUMIF('Input| Projects'!$AS$8:$CP$8,"Tx",'Input| Projects'!$AS805:$CP805))</f>
        <v/>
      </c>
      <c r="CB805" s="150" t="str">
        <f t="shared" si="393"/>
        <v/>
      </c>
    </row>
    <row r="806" spans="2:80" x14ac:dyDescent="0.2">
      <c r="B806" s="201">
        <f>IFERROR('Input| Projects'!B806,"")</f>
        <v>797</v>
      </c>
      <c r="C806" s="42" t="str">
        <f>IFERROR(IF('Input| Projects'!C806="","",'Input| Projects'!C806),"")</f>
        <v/>
      </c>
      <c r="D806" s="42" t="str">
        <f>IFERROR(IF('Input| Projects'!D806="","",'Input| Projects'!D806),"")</f>
        <v/>
      </c>
      <c r="E806" s="104"/>
      <c r="F806" s="190">
        <f>IFERROR('Input| Projects'!I806*'Input| Escalations'!$K$19,"")</f>
        <v>0</v>
      </c>
      <c r="G806" s="190">
        <f>IFERROR('Input| Projects'!J806*'Input| Escalations'!$K$19,"")</f>
        <v>0</v>
      </c>
      <c r="H806" s="190">
        <f>IFERROR('Input| Projects'!K806*'Input| Escalations'!$K$19,"")</f>
        <v>0</v>
      </c>
      <c r="I806" s="190">
        <f>IFERROR('Input| Projects'!L806*'Input| Escalations'!$K$19,"")</f>
        <v>0</v>
      </c>
      <c r="J806" s="190">
        <f>IFERROR('Input| Projects'!M806*'Input| Escalations'!$K$19,"")</f>
        <v>0</v>
      </c>
      <c r="K806" s="190">
        <f>IFERROR('Input| Projects'!N806*'Input| Escalations'!$K$19,"")</f>
        <v>0</v>
      </c>
      <c r="L806" s="190">
        <f>IFERROR('Input| Projects'!O806*'Input| Escalations'!$K$19,"")</f>
        <v>0</v>
      </c>
      <c r="M806" s="150" t="str">
        <f>IF(ABS(SUM(F806:L806)-(SUM('Input| Projects'!I806:O806)*'Input| Escalations'!$K$19))&lt;0.0000001,"",1)</f>
        <v/>
      </c>
      <c r="N806" s="192">
        <f>'Input| Projects'!$Y806*INDEX('Input| Escalations'!$H$33:$N$33,MATCH('Calc| Project Costs'!N$9,'Input| Escalations'!$H$23:$N$23,0))+'Input| Projects'!$Z806*INDEX('Input| Escalations'!$H$34:$N$34,MATCH('Calc| Project Costs'!N$9,'Input| Escalations'!$H$23:$N$23,0))+'Input| Projects'!$AA806*INDEX('Input| Escalations'!$H$35:$N$35,MATCH('Calc| Project Costs'!N$9,'Input| Escalations'!$H$23:$N$23,0))+1</f>
        <v>1</v>
      </c>
      <c r="O806" s="192">
        <f>'Input| Projects'!$Y806*INDEX('Input| Escalations'!$H$33:$N$33,MATCH('Calc| Project Costs'!O$9,'Input| Escalations'!$H$23:$N$23,0))+'Input| Projects'!$Z806*INDEX('Input| Escalations'!$H$34:$N$34,MATCH('Calc| Project Costs'!O$9,'Input| Escalations'!$H$23:$N$23,0))+'Input| Projects'!$AA806*INDEX('Input| Escalations'!$H$35:$N$35,MATCH('Calc| Project Costs'!O$9,'Input| Escalations'!$H$23:$N$23,0))+1</f>
        <v>1</v>
      </c>
      <c r="P806" s="192">
        <f>'Input| Projects'!$Y806*INDEX('Input| Escalations'!$H$33:$N$33,MATCH('Calc| Project Costs'!P$9,'Input| Escalations'!$H$23:$N$23,0))+'Input| Projects'!$Z806*INDEX('Input| Escalations'!$H$34:$N$34,MATCH('Calc| Project Costs'!P$9,'Input| Escalations'!$H$23:$N$23,0))+'Input| Projects'!$AA806*INDEX('Input| Escalations'!$H$35:$N$35,MATCH('Calc| Project Costs'!P$9,'Input| Escalations'!$H$23:$N$23,0))+1</f>
        <v>1</v>
      </c>
      <c r="Q806" s="192">
        <f>'Input| Projects'!$Y806*INDEX('Input| Escalations'!$H$33:$N$33,MATCH('Calc| Project Costs'!Q$9,'Input| Escalations'!$H$23:$N$23,0))+'Input| Projects'!$Z806*INDEX('Input| Escalations'!$H$34:$N$34,MATCH('Calc| Project Costs'!Q$9,'Input| Escalations'!$H$23:$N$23,0))+'Input| Projects'!$AA806*INDEX('Input| Escalations'!$H$35:$N$35,MATCH('Calc| Project Costs'!Q$9,'Input| Escalations'!$H$23:$N$23,0))+1</f>
        <v>1</v>
      </c>
      <c r="R806" s="192">
        <f>'Input| Projects'!$Y806*INDEX('Input| Escalations'!$H$33:$N$33,MATCH('Calc| Project Costs'!R$9,'Input| Escalations'!$H$23:$N$23,0))+'Input| Projects'!$Z806*INDEX('Input| Escalations'!$H$34:$N$34,MATCH('Calc| Project Costs'!R$9,'Input| Escalations'!$H$23:$N$23,0))+'Input| Projects'!$AA806*INDEX('Input| Escalations'!$H$35:$N$35,MATCH('Calc| Project Costs'!R$9,'Input| Escalations'!$H$23:$N$23,0))+1</f>
        <v>1</v>
      </c>
      <c r="S806" s="192">
        <f>'Input| Projects'!$Y806*INDEX('Input| Escalations'!$H$33:$N$33,MATCH('Calc| Project Costs'!S$9,'Input| Escalations'!$H$23:$N$23,0))+'Input| Projects'!$Z806*INDEX('Input| Escalations'!$H$34:$N$34,MATCH('Calc| Project Costs'!S$9,'Input| Escalations'!$H$23:$N$23,0))+'Input| Projects'!$AA806*INDEX('Input| Escalations'!$H$35:$N$35,MATCH('Calc| Project Costs'!S$9,'Input| Escalations'!$H$23:$N$23,0))+1</f>
        <v>1</v>
      </c>
      <c r="T806" s="192">
        <f>'Input| Projects'!$Y806*INDEX('Input| Escalations'!$H$33:$N$33,MATCH('Calc| Project Costs'!T$9,'Input| Escalations'!$H$23:$N$23,0))+'Input| Projects'!$Z806*INDEX('Input| Escalations'!$H$34:$N$34,MATCH('Calc| Project Costs'!T$9,'Input| Escalations'!$H$23:$N$23,0))+'Input| Projects'!$AA806*INDEX('Input| Escalations'!$H$35:$N$35,MATCH('Calc| Project Costs'!T$9,'Input| Escalations'!$H$23:$N$23,0))+1</f>
        <v>1</v>
      </c>
      <c r="U806" s="106"/>
      <c r="V806" s="186">
        <f t="shared" si="387"/>
        <v>0</v>
      </c>
      <c r="W806" s="186">
        <f t="shared" si="388"/>
        <v>0</v>
      </c>
      <c r="X806" s="186">
        <f t="shared" si="389"/>
        <v>0</v>
      </c>
      <c r="Y806" s="186">
        <f t="shared" si="365"/>
        <v>0</v>
      </c>
      <c r="Z806" s="186">
        <f t="shared" si="366"/>
        <v>0</v>
      </c>
      <c r="AA806" s="186">
        <f t="shared" si="367"/>
        <v>0</v>
      </c>
      <c r="AB806" s="186">
        <f t="shared" si="368"/>
        <v>0</v>
      </c>
      <c r="AC806" s="106"/>
      <c r="AD806" s="186">
        <f>'Input| Projects'!Q806*N806*'Input| Escalations'!$K$19</f>
        <v>0</v>
      </c>
      <c r="AE806" s="186">
        <f>'Input| Projects'!R806*O806*'Input| Escalations'!$K$19</f>
        <v>0</v>
      </c>
      <c r="AF806" s="186">
        <f>'Input| Projects'!S806*P806*'Input| Escalations'!$K$19</f>
        <v>0</v>
      </c>
      <c r="AG806" s="186">
        <f>'Input| Projects'!T806*Q806*'Input| Escalations'!$K$19</f>
        <v>0</v>
      </c>
      <c r="AH806" s="186">
        <f>'Input| Projects'!U806*R806*'Input| Escalations'!$K$19</f>
        <v>0</v>
      </c>
      <c r="AI806" s="186">
        <f>'Input| Projects'!V806*S806*'Input| Escalations'!$K$19</f>
        <v>0</v>
      </c>
      <c r="AJ806" s="186">
        <f>'Input| Projects'!W806*T806*'Input| Escalations'!$K$19</f>
        <v>0</v>
      </c>
      <c r="AK806" s="106"/>
      <c r="AL806" s="186" t="str">
        <f>IFERROR(IF('Input| Overheads'!$C$42="Direct costs",SUMPRODUCT(--('Input| Projects'!$AC806="Yes"),'Calc| Overheads Allocation'!C$8,'Calc| Project Costs'!V806),IF('Input| Overheads'!$C$42="Internal labour",SUMPRODUCT(--('Input| Projects'!$AC806="Yes"),'Calc| Overheads Allocation'!C$8,'Calc| Project Costs'!V806,'Input| Projects'!$Y806),IF('Input| Overheads'!$C$42="DNSP defined",SUMPRODUCT(--('Input| Projects'!$AC806="Yes"),'Calc| Overheads Allocation'!C$61,'Input| Projects'!$AF806),""))),"")</f>
        <v/>
      </c>
      <c r="AM806" s="186" t="str">
        <f>IFERROR(IF('Input| Overheads'!$C$42="Direct costs",SUMPRODUCT(--('Input| Projects'!$AC806="Yes"),'Calc| Overheads Allocation'!D$8,'Calc| Project Costs'!W806),IF('Input| Overheads'!$C$42="Internal labour",SUMPRODUCT(--('Input| Projects'!$AC806="Yes"),'Calc| Overheads Allocation'!D$8,'Calc| Project Costs'!W806,'Input| Projects'!$Y806),IF('Input| Overheads'!$C$42="DNSP defined",SUMPRODUCT(--('Input| Projects'!$AC806="Yes"),'Calc| Overheads Allocation'!D$61,'Input| Projects'!$AF806),""))),"")</f>
        <v/>
      </c>
      <c r="AN806" s="186" t="str">
        <f>IFERROR(IF('Input| Overheads'!$C$42="Direct costs",SUMPRODUCT(--('Input| Projects'!$AC806="Yes"),'Calc| Overheads Allocation'!E$8,'Calc| Project Costs'!X806),IF('Input| Overheads'!$C$42="Internal labour",SUMPRODUCT(--('Input| Projects'!$AC806="Yes"),'Calc| Overheads Allocation'!E$8,'Calc| Project Costs'!X806,'Input| Projects'!$Y806),IF('Input| Overheads'!$C$42="DNSP defined",SUMPRODUCT(--('Input| Projects'!$AC806="Yes"),'Calc| Overheads Allocation'!E$61,'Input| Projects'!$AF806),""))),"")</f>
        <v/>
      </c>
      <c r="AO806" s="186" t="str">
        <f>IFERROR(IF('Input| Overheads'!$C$42="Direct costs",SUMPRODUCT(--('Input| Projects'!$AC806="Yes"),'Calc| Overheads Allocation'!F$8,'Calc| Project Costs'!Y806),IF('Input| Overheads'!$C$42="Internal labour",SUMPRODUCT(--('Input| Projects'!$AC806="Yes"),'Calc| Overheads Allocation'!F$8,'Calc| Project Costs'!Y806,'Input| Projects'!$Y806),IF('Input| Overheads'!$C$42="DNSP defined",SUMPRODUCT(--('Input| Projects'!$AC806="Yes"),'Calc| Overheads Allocation'!F$61,'Input| Projects'!$AF806),""))),"")</f>
        <v/>
      </c>
      <c r="AP806" s="186" t="str">
        <f>IFERROR(IF('Input| Overheads'!$C$42="Direct costs",SUMPRODUCT(--('Input| Projects'!$AC806="Yes"),'Calc| Overheads Allocation'!G$8,'Calc| Project Costs'!Z806),IF('Input| Overheads'!$C$42="Internal labour",SUMPRODUCT(--('Input| Projects'!$AC806="Yes"),'Calc| Overheads Allocation'!G$8,'Calc| Project Costs'!Z806,'Input| Projects'!$Y806),IF('Input| Overheads'!$C$42="DNSP defined",SUMPRODUCT(--('Input| Projects'!$AC806="Yes"),'Calc| Overheads Allocation'!G$61,'Input| Projects'!$AF806),""))),"")</f>
        <v/>
      </c>
      <c r="AQ806" s="186" t="str">
        <f>IFERROR(IF('Input| Overheads'!$C$42="Direct costs",SUMPRODUCT(--('Input| Projects'!$AC806="Yes"),'Calc| Overheads Allocation'!H$8,'Calc| Project Costs'!AA806),IF('Input| Overheads'!$C$42="Internal labour",SUMPRODUCT(--('Input| Projects'!$AC806="Yes"),'Calc| Overheads Allocation'!H$8,'Calc| Project Costs'!AA806,'Input| Projects'!$Y806),IF('Input| Overheads'!$C$42="DNSP defined",SUMPRODUCT(--('Input| Projects'!$AC806="Yes"),'Calc| Overheads Allocation'!H$61,'Input| Projects'!$AF806),""))),"")</f>
        <v/>
      </c>
      <c r="AR806" s="186" t="str">
        <f>IFERROR(IF('Input| Overheads'!$C$42="Direct costs",SUMPRODUCT(--('Input| Projects'!$AC806="Yes"),'Calc| Overheads Allocation'!I$8,'Calc| Project Costs'!AB806),IF('Input| Overheads'!$C$42="Internal labour",SUMPRODUCT(--('Input| Projects'!$AC806="Yes"),'Calc| Overheads Allocation'!I$8,'Calc| Project Costs'!AB806,'Input| Projects'!$Y806),IF('Input| Overheads'!$C$42="DNSP defined",SUMPRODUCT(--('Input| Projects'!$AC806="Yes"),'Calc| Overheads Allocation'!I$61,'Input| Projects'!$AF806),""))),"")</f>
        <v/>
      </c>
      <c r="AS806" s="106"/>
      <c r="AT806" s="186" t="str">
        <f>IFERROR(IF('Input| Overheads'!$C$42="Direct costs",SUMPRODUCT(--('Input| Projects'!$AD806="Yes"),'Calc| Overheads Allocation'!C$9,'Calc| Project Costs'!V806),IF('Input| Overheads'!$C$42="Internal labour",SUMPRODUCT(--('Input| Projects'!$AD806="Yes"),'Calc| Overheads Allocation'!C$9,'Calc| Project Costs'!V806,'Input| Projects'!$Y806),IF('Input| Overheads'!$C$42="DNSP defined",SUMPRODUCT(--('Input| Projects'!$AD806="Yes"),'Calc| Overheads Allocation'!C$62,'Input| Projects'!$AG806),""))),"")</f>
        <v/>
      </c>
      <c r="AU806" s="186" t="str">
        <f>IFERROR(IF('Input| Overheads'!$C$42="Direct costs",SUMPRODUCT(--('Input| Projects'!$AD806="Yes"),'Calc| Overheads Allocation'!D$9,'Calc| Project Costs'!W806),IF('Input| Overheads'!$C$42="Internal labour",SUMPRODUCT(--('Input| Projects'!$AD806="Yes"),'Calc| Overheads Allocation'!D$9,'Calc| Project Costs'!W806,'Input| Projects'!$Y806),IF('Input| Overheads'!$C$42="DNSP defined",SUMPRODUCT(--('Input| Projects'!$AD806="Yes"),'Calc| Overheads Allocation'!D$62,'Input| Projects'!$AG806),""))),"")</f>
        <v/>
      </c>
      <c r="AV806" s="186" t="str">
        <f>IFERROR(IF('Input| Overheads'!$C$42="Direct costs",SUMPRODUCT(--('Input| Projects'!$AD806="Yes"),'Calc| Overheads Allocation'!E$9,'Calc| Project Costs'!X806),IF('Input| Overheads'!$C$42="Internal labour",SUMPRODUCT(--('Input| Projects'!$AD806="Yes"),'Calc| Overheads Allocation'!E$9,'Calc| Project Costs'!X806,'Input| Projects'!$Y806),IF('Input| Overheads'!$C$42="DNSP defined",SUMPRODUCT(--('Input| Projects'!$AD806="Yes"),'Calc| Overheads Allocation'!E$62,'Input| Projects'!$AG806),""))),"")</f>
        <v/>
      </c>
      <c r="AW806" s="186" t="str">
        <f>IFERROR(IF('Input| Overheads'!$C$42="Direct costs",SUMPRODUCT(--('Input| Projects'!$AD806="Yes"),'Calc| Overheads Allocation'!F$9,'Calc| Project Costs'!Y806),IF('Input| Overheads'!$C$42="Internal labour",SUMPRODUCT(--('Input| Projects'!$AD806="Yes"),'Calc| Overheads Allocation'!F$9,'Calc| Project Costs'!Y806,'Input| Projects'!$Y806),IF('Input| Overheads'!$C$42="DNSP defined",SUMPRODUCT(--('Input| Projects'!$AD806="Yes"),'Calc| Overheads Allocation'!F$62,'Input| Projects'!$AG806),""))),"")</f>
        <v/>
      </c>
      <c r="AX806" s="186" t="str">
        <f>IFERROR(IF('Input| Overheads'!$C$42="Direct costs",SUMPRODUCT(--('Input| Projects'!$AD806="Yes"),'Calc| Overheads Allocation'!G$9,'Calc| Project Costs'!Z806),IF('Input| Overheads'!$C$42="Internal labour",SUMPRODUCT(--('Input| Projects'!$AD806="Yes"),'Calc| Overheads Allocation'!G$9,'Calc| Project Costs'!Z806,'Input| Projects'!$Y806),IF('Input| Overheads'!$C$42="DNSP defined",SUMPRODUCT(--('Input| Projects'!$AD806="Yes"),'Calc| Overheads Allocation'!G$62,'Input| Projects'!$AG806),""))),"")</f>
        <v/>
      </c>
      <c r="AY806" s="186" t="str">
        <f>IFERROR(IF('Input| Overheads'!$C$42="Direct costs",SUMPRODUCT(--('Input| Projects'!$AD806="Yes"),'Calc| Overheads Allocation'!H$9,'Calc| Project Costs'!AA806),IF('Input| Overheads'!$C$42="Internal labour",SUMPRODUCT(--('Input| Projects'!$AD806="Yes"),'Calc| Overheads Allocation'!H$9,'Calc| Project Costs'!AA806,'Input| Projects'!$Y806),IF('Input| Overheads'!$C$42="DNSP defined",SUMPRODUCT(--('Input| Projects'!$AD806="Yes"),'Calc| Overheads Allocation'!H$62,'Input| Projects'!$AG806),""))),"")</f>
        <v/>
      </c>
      <c r="AZ806" s="186" t="str">
        <f>IFERROR(IF('Input| Overheads'!$C$42="Direct costs",SUMPRODUCT(--('Input| Projects'!$AD806="Yes"),'Calc| Overheads Allocation'!I$9,'Calc| Project Costs'!AB806),IF('Input| Overheads'!$C$42="Internal labour",SUMPRODUCT(--('Input| Projects'!$AD806="Yes"),'Calc| Overheads Allocation'!I$9,'Calc| Project Costs'!AB806,'Input| Projects'!$Y806),IF('Input| Overheads'!$C$42="DNSP defined",SUMPRODUCT(--('Input| Projects'!$AD806="Yes"),'Calc| Overheads Allocation'!I$62,'Input| Projects'!$AG806),""))),"")</f>
        <v/>
      </c>
      <c r="BA806" s="106"/>
      <c r="BB806" s="186">
        <f t="shared" si="390"/>
        <v>0</v>
      </c>
      <c r="BC806" s="186">
        <f t="shared" si="391"/>
        <v>0</v>
      </c>
      <c r="BD806" s="186">
        <f t="shared" si="392"/>
        <v>0</v>
      </c>
      <c r="BE806" s="186">
        <f t="shared" si="369"/>
        <v>0</v>
      </c>
      <c r="BF806" s="186">
        <f t="shared" si="370"/>
        <v>0</v>
      </c>
      <c r="BG806" s="186">
        <f t="shared" si="371"/>
        <v>0</v>
      </c>
      <c r="BH806" s="186">
        <f t="shared" si="372"/>
        <v>0</v>
      </c>
      <c r="BI806" s="97"/>
      <c r="BJ806" s="186" t="str">
        <f t="shared" si="373"/>
        <v/>
      </c>
      <c r="BK806" s="186" t="str">
        <f t="shared" si="374"/>
        <v/>
      </c>
      <c r="BL806" s="186" t="str">
        <f t="shared" si="375"/>
        <v/>
      </c>
      <c r="BM806" s="186" t="str">
        <f t="shared" si="376"/>
        <v/>
      </c>
      <c r="BN806" s="186" t="str">
        <f t="shared" si="377"/>
        <v/>
      </c>
      <c r="BO806" s="186" t="str">
        <f t="shared" si="378"/>
        <v/>
      </c>
      <c r="BP806" s="186" t="str">
        <f t="shared" si="379"/>
        <v/>
      </c>
      <c r="BQ806" s="97"/>
      <c r="BR806" s="186">
        <f t="shared" si="380"/>
        <v>0</v>
      </c>
      <c r="BS806" s="186">
        <f t="shared" si="381"/>
        <v>0</v>
      </c>
      <c r="BT806" s="222">
        <f t="shared" si="382"/>
        <v>0</v>
      </c>
      <c r="BU806" s="222">
        <f t="shared" si="383"/>
        <v>0</v>
      </c>
      <c r="BV806" s="222">
        <f t="shared" si="384"/>
        <v>0</v>
      </c>
      <c r="BW806" s="222">
        <f t="shared" si="385"/>
        <v>0</v>
      </c>
      <c r="BX806" s="222">
        <f t="shared" si="386"/>
        <v>0</v>
      </c>
      <c r="BY806" s="106"/>
      <c r="BZ806" s="197" t="str">
        <f>IF(SUMIF('Input| Projects'!$AS$8:$CP$8,"Dx",'Input| Projects'!$AS806:$CP806)=0,"",SUMIF('Input| Projects'!$AS$8:$CP$8,"Dx",'Input| Projects'!$AS806:$CP806))</f>
        <v/>
      </c>
      <c r="CA806" s="197" t="str">
        <f>IF(SUMIF('Input| Projects'!$AS$8:$CP$8,"Tx",'Input| Projects'!$AS806:$CP806)=0,"",SUMIF('Input| Projects'!$AS$8:$CP$8,"Tx",'Input| Projects'!$AS806:$CP806))</f>
        <v/>
      </c>
      <c r="CB806" s="150" t="str">
        <f t="shared" si="393"/>
        <v/>
      </c>
    </row>
    <row r="807" spans="2:80" x14ac:dyDescent="0.2">
      <c r="B807" s="201">
        <f>IFERROR('Input| Projects'!B807,"")</f>
        <v>798</v>
      </c>
      <c r="C807" s="42" t="str">
        <f>IFERROR(IF('Input| Projects'!C807="","",'Input| Projects'!C807),"")</f>
        <v/>
      </c>
      <c r="D807" s="42" t="str">
        <f>IFERROR(IF('Input| Projects'!D807="","",'Input| Projects'!D807),"")</f>
        <v/>
      </c>
      <c r="E807" s="104"/>
      <c r="F807" s="190">
        <f>IFERROR('Input| Projects'!I807*'Input| Escalations'!$K$19,"")</f>
        <v>0</v>
      </c>
      <c r="G807" s="190">
        <f>IFERROR('Input| Projects'!J807*'Input| Escalations'!$K$19,"")</f>
        <v>0</v>
      </c>
      <c r="H807" s="190">
        <f>IFERROR('Input| Projects'!K807*'Input| Escalations'!$K$19,"")</f>
        <v>0</v>
      </c>
      <c r="I807" s="190">
        <f>IFERROR('Input| Projects'!L807*'Input| Escalations'!$K$19,"")</f>
        <v>0</v>
      </c>
      <c r="J807" s="190">
        <f>IFERROR('Input| Projects'!M807*'Input| Escalations'!$K$19,"")</f>
        <v>0</v>
      </c>
      <c r="K807" s="190">
        <f>IFERROR('Input| Projects'!N807*'Input| Escalations'!$K$19,"")</f>
        <v>0</v>
      </c>
      <c r="L807" s="190">
        <f>IFERROR('Input| Projects'!O807*'Input| Escalations'!$K$19,"")</f>
        <v>0</v>
      </c>
      <c r="M807" s="150" t="str">
        <f>IF(ABS(SUM(F807:L807)-(SUM('Input| Projects'!I807:O807)*'Input| Escalations'!$K$19))&lt;0.0000001,"",1)</f>
        <v/>
      </c>
      <c r="N807" s="192">
        <f>'Input| Projects'!$Y807*INDEX('Input| Escalations'!$H$33:$N$33,MATCH('Calc| Project Costs'!N$9,'Input| Escalations'!$H$23:$N$23,0))+'Input| Projects'!$Z807*INDEX('Input| Escalations'!$H$34:$N$34,MATCH('Calc| Project Costs'!N$9,'Input| Escalations'!$H$23:$N$23,0))+'Input| Projects'!$AA807*INDEX('Input| Escalations'!$H$35:$N$35,MATCH('Calc| Project Costs'!N$9,'Input| Escalations'!$H$23:$N$23,0))+1</f>
        <v>1</v>
      </c>
      <c r="O807" s="192">
        <f>'Input| Projects'!$Y807*INDEX('Input| Escalations'!$H$33:$N$33,MATCH('Calc| Project Costs'!O$9,'Input| Escalations'!$H$23:$N$23,0))+'Input| Projects'!$Z807*INDEX('Input| Escalations'!$H$34:$N$34,MATCH('Calc| Project Costs'!O$9,'Input| Escalations'!$H$23:$N$23,0))+'Input| Projects'!$AA807*INDEX('Input| Escalations'!$H$35:$N$35,MATCH('Calc| Project Costs'!O$9,'Input| Escalations'!$H$23:$N$23,0))+1</f>
        <v>1</v>
      </c>
      <c r="P807" s="192">
        <f>'Input| Projects'!$Y807*INDEX('Input| Escalations'!$H$33:$N$33,MATCH('Calc| Project Costs'!P$9,'Input| Escalations'!$H$23:$N$23,0))+'Input| Projects'!$Z807*INDEX('Input| Escalations'!$H$34:$N$34,MATCH('Calc| Project Costs'!P$9,'Input| Escalations'!$H$23:$N$23,0))+'Input| Projects'!$AA807*INDEX('Input| Escalations'!$H$35:$N$35,MATCH('Calc| Project Costs'!P$9,'Input| Escalations'!$H$23:$N$23,0))+1</f>
        <v>1</v>
      </c>
      <c r="Q807" s="192">
        <f>'Input| Projects'!$Y807*INDEX('Input| Escalations'!$H$33:$N$33,MATCH('Calc| Project Costs'!Q$9,'Input| Escalations'!$H$23:$N$23,0))+'Input| Projects'!$Z807*INDEX('Input| Escalations'!$H$34:$N$34,MATCH('Calc| Project Costs'!Q$9,'Input| Escalations'!$H$23:$N$23,0))+'Input| Projects'!$AA807*INDEX('Input| Escalations'!$H$35:$N$35,MATCH('Calc| Project Costs'!Q$9,'Input| Escalations'!$H$23:$N$23,0))+1</f>
        <v>1</v>
      </c>
      <c r="R807" s="192">
        <f>'Input| Projects'!$Y807*INDEX('Input| Escalations'!$H$33:$N$33,MATCH('Calc| Project Costs'!R$9,'Input| Escalations'!$H$23:$N$23,0))+'Input| Projects'!$Z807*INDEX('Input| Escalations'!$H$34:$N$34,MATCH('Calc| Project Costs'!R$9,'Input| Escalations'!$H$23:$N$23,0))+'Input| Projects'!$AA807*INDEX('Input| Escalations'!$H$35:$N$35,MATCH('Calc| Project Costs'!R$9,'Input| Escalations'!$H$23:$N$23,0))+1</f>
        <v>1</v>
      </c>
      <c r="S807" s="192">
        <f>'Input| Projects'!$Y807*INDEX('Input| Escalations'!$H$33:$N$33,MATCH('Calc| Project Costs'!S$9,'Input| Escalations'!$H$23:$N$23,0))+'Input| Projects'!$Z807*INDEX('Input| Escalations'!$H$34:$N$34,MATCH('Calc| Project Costs'!S$9,'Input| Escalations'!$H$23:$N$23,0))+'Input| Projects'!$AA807*INDEX('Input| Escalations'!$H$35:$N$35,MATCH('Calc| Project Costs'!S$9,'Input| Escalations'!$H$23:$N$23,0))+1</f>
        <v>1</v>
      </c>
      <c r="T807" s="192">
        <f>'Input| Projects'!$Y807*INDEX('Input| Escalations'!$H$33:$N$33,MATCH('Calc| Project Costs'!T$9,'Input| Escalations'!$H$23:$N$23,0))+'Input| Projects'!$Z807*INDEX('Input| Escalations'!$H$34:$N$34,MATCH('Calc| Project Costs'!T$9,'Input| Escalations'!$H$23:$N$23,0))+'Input| Projects'!$AA807*INDEX('Input| Escalations'!$H$35:$N$35,MATCH('Calc| Project Costs'!T$9,'Input| Escalations'!$H$23:$N$23,0))+1</f>
        <v>1</v>
      </c>
      <c r="U807" s="106"/>
      <c r="V807" s="186">
        <f t="shared" si="387"/>
        <v>0</v>
      </c>
      <c r="W807" s="186">
        <f t="shared" si="388"/>
        <v>0</v>
      </c>
      <c r="X807" s="186">
        <f t="shared" si="389"/>
        <v>0</v>
      </c>
      <c r="Y807" s="186">
        <f t="shared" si="365"/>
        <v>0</v>
      </c>
      <c r="Z807" s="186">
        <f t="shared" si="366"/>
        <v>0</v>
      </c>
      <c r="AA807" s="186">
        <f t="shared" si="367"/>
        <v>0</v>
      </c>
      <c r="AB807" s="186">
        <f t="shared" si="368"/>
        <v>0</v>
      </c>
      <c r="AC807" s="106"/>
      <c r="AD807" s="186">
        <f>'Input| Projects'!Q807*N807*'Input| Escalations'!$K$19</f>
        <v>0</v>
      </c>
      <c r="AE807" s="186">
        <f>'Input| Projects'!R807*O807*'Input| Escalations'!$K$19</f>
        <v>0</v>
      </c>
      <c r="AF807" s="186">
        <f>'Input| Projects'!S807*P807*'Input| Escalations'!$K$19</f>
        <v>0</v>
      </c>
      <c r="AG807" s="186">
        <f>'Input| Projects'!T807*Q807*'Input| Escalations'!$K$19</f>
        <v>0</v>
      </c>
      <c r="AH807" s="186">
        <f>'Input| Projects'!U807*R807*'Input| Escalations'!$K$19</f>
        <v>0</v>
      </c>
      <c r="AI807" s="186">
        <f>'Input| Projects'!V807*S807*'Input| Escalations'!$K$19</f>
        <v>0</v>
      </c>
      <c r="AJ807" s="186">
        <f>'Input| Projects'!W807*T807*'Input| Escalations'!$K$19</f>
        <v>0</v>
      </c>
      <c r="AK807" s="106"/>
      <c r="AL807" s="186" t="str">
        <f>IFERROR(IF('Input| Overheads'!$C$42="Direct costs",SUMPRODUCT(--('Input| Projects'!$AC807="Yes"),'Calc| Overheads Allocation'!C$8,'Calc| Project Costs'!V807),IF('Input| Overheads'!$C$42="Internal labour",SUMPRODUCT(--('Input| Projects'!$AC807="Yes"),'Calc| Overheads Allocation'!C$8,'Calc| Project Costs'!V807,'Input| Projects'!$Y807),IF('Input| Overheads'!$C$42="DNSP defined",SUMPRODUCT(--('Input| Projects'!$AC807="Yes"),'Calc| Overheads Allocation'!C$61,'Input| Projects'!$AF807),""))),"")</f>
        <v/>
      </c>
      <c r="AM807" s="186" t="str">
        <f>IFERROR(IF('Input| Overheads'!$C$42="Direct costs",SUMPRODUCT(--('Input| Projects'!$AC807="Yes"),'Calc| Overheads Allocation'!D$8,'Calc| Project Costs'!W807),IF('Input| Overheads'!$C$42="Internal labour",SUMPRODUCT(--('Input| Projects'!$AC807="Yes"),'Calc| Overheads Allocation'!D$8,'Calc| Project Costs'!W807,'Input| Projects'!$Y807),IF('Input| Overheads'!$C$42="DNSP defined",SUMPRODUCT(--('Input| Projects'!$AC807="Yes"),'Calc| Overheads Allocation'!D$61,'Input| Projects'!$AF807),""))),"")</f>
        <v/>
      </c>
      <c r="AN807" s="186" t="str">
        <f>IFERROR(IF('Input| Overheads'!$C$42="Direct costs",SUMPRODUCT(--('Input| Projects'!$AC807="Yes"),'Calc| Overheads Allocation'!E$8,'Calc| Project Costs'!X807),IF('Input| Overheads'!$C$42="Internal labour",SUMPRODUCT(--('Input| Projects'!$AC807="Yes"),'Calc| Overheads Allocation'!E$8,'Calc| Project Costs'!X807,'Input| Projects'!$Y807),IF('Input| Overheads'!$C$42="DNSP defined",SUMPRODUCT(--('Input| Projects'!$AC807="Yes"),'Calc| Overheads Allocation'!E$61,'Input| Projects'!$AF807),""))),"")</f>
        <v/>
      </c>
      <c r="AO807" s="186" t="str">
        <f>IFERROR(IF('Input| Overheads'!$C$42="Direct costs",SUMPRODUCT(--('Input| Projects'!$AC807="Yes"),'Calc| Overheads Allocation'!F$8,'Calc| Project Costs'!Y807),IF('Input| Overheads'!$C$42="Internal labour",SUMPRODUCT(--('Input| Projects'!$AC807="Yes"),'Calc| Overheads Allocation'!F$8,'Calc| Project Costs'!Y807,'Input| Projects'!$Y807),IF('Input| Overheads'!$C$42="DNSP defined",SUMPRODUCT(--('Input| Projects'!$AC807="Yes"),'Calc| Overheads Allocation'!F$61,'Input| Projects'!$AF807),""))),"")</f>
        <v/>
      </c>
      <c r="AP807" s="186" t="str">
        <f>IFERROR(IF('Input| Overheads'!$C$42="Direct costs",SUMPRODUCT(--('Input| Projects'!$AC807="Yes"),'Calc| Overheads Allocation'!G$8,'Calc| Project Costs'!Z807),IF('Input| Overheads'!$C$42="Internal labour",SUMPRODUCT(--('Input| Projects'!$AC807="Yes"),'Calc| Overheads Allocation'!G$8,'Calc| Project Costs'!Z807,'Input| Projects'!$Y807),IF('Input| Overheads'!$C$42="DNSP defined",SUMPRODUCT(--('Input| Projects'!$AC807="Yes"),'Calc| Overheads Allocation'!G$61,'Input| Projects'!$AF807),""))),"")</f>
        <v/>
      </c>
      <c r="AQ807" s="186" t="str">
        <f>IFERROR(IF('Input| Overheads'!$C$42="Direct costs",SUMPRODUCT(--('Input| Projects'!$AC807="Yes"),'Calc| Overheads Allocation'!H$8,'Calc| Project Costs'!AA807),IF('Input| Overheads'!$C$42="Internal labour",SUMPRODUCT(--('Input| Projects'!$AC807="Yes"),'Calc| Overheads Allocation'!H$8,'Calc| Project Costs'!AA807,'Input| Projects'!$Y807),IF('Input| Overheads'!$C$42="DNSP defined",SUMPRODUCT(--('Input| Projects'!$AC807="Yes"),'Calc| Overheads Allocation'!H$61,'Input| Projects'!$AF807),""))),"")</f>
        <v/>
      </c>
      <c r="AR807" s="186" t="str">
        <f>IFERROR(IF('Input| Overheads'!$C$42="Direct costs",SUMPRODUCT(--('Input| Projects'!$AC807="Yes"),'Calc| Overheads Allocation'!I$8,'Calc| Project Costs'!AB807),IF('Input| Overheads'!$C$42="Internal labour",SUMPRODUCT(--('Input| Projects'!$AC807="Yes"),'Calc| Overheads Allocation'!I$8,'Calc| Project Costs'!AB807,'Input| Projects'!$Y807),IF('Input| Overheads'!$C$42="DNSP defined",SUMPRODUCT(--('Input| Projects'!$AC807="Yes"),'Calc| Overheads Allocation'!I$61,'Input| Projects'!$AF807),""))),"")</f>
        <v/>
      </c>
      <c r="AS807" s="106"/>
      <c r="AT807" s="186" t="str">
        <f>IFERROR(IF('Input| Overheads'!$C$42="Direct costs",SUMPRODUCT(--('Input| Projects'!$AD807="Yes"),'Calc| Overheads Allocation'!C$9,'Calc| Project Costs'!V807),IF('Input| Overheads'!$C$42="Internal labour",SUMPRODUCT(--('Input| Projects'!$AD807="Yes"),'Calc| Overheads Allocation'!C$9,'Calc| Project Costs'!V807,'Input| Projects'!$Y807),IF('Input| Overheads'!$C$42="DNSP defined",SUMPRODUCT(--('Input| Projects'!$AD807="Yes"),'Calc| Overheads Allocation'!C$62,'Input| Projects'!$AG807),""))),"")</f>
        <v/>
      </c>
      <c r="AU807" s="186" t="str">
        <f>IFERROR(IF('Input| Overheads'!$C$42="Direct costs",SUMPRODUCT(--('Input| Projects'!$AD807="Yes"),'Calc| Overheads Allocation'!D$9,'Calc| Project Costs'!W807),IF('Input| Overheads'!$C$42="Internal labour",SUMPRODUCT(--('Input| Projects'!$AD807="Yes"),'Calc| Overheads Allocation'!D$9,'Calc| Project Costs'!W807,'Input| Projects'!$Y807),IF('Input| Overheads'!$C$42="DNSP defined",SUMPRODUCT(--('Input| Projects'!$AD807="Yes"),'Calc| Overheads Allocation'!D$62,'Input| Projects'!$AG807),""))),"")</f>
        <v/>
      </c>
      <c r="AV807" s="186" t="str">
        <f>IFERROR(IF('Input| Overheads'!$C$42="Direct costs",SUMPRODUCT(--('Input| Projects'!$AD807="Yes"),'Calc| Overheads Allocation'!E$9,'Calc| Project Costs'!X807),IF('Input| Overheads'!$C$42="Internal labour",SUMPRODUCT(--('Input| Projects'!$AD807="Yes"),'Calc| Overheads Allocation'!E$9,'Calc| Project Costs'!X807,'Input| Projects'!$Y807),IF('Input| Overheads'!$C$42="DNSP defined",SUMPRODUCT(--('Input| Projects'!$AD807="Yes"),'Calc| Overheads Allocation'!E$62,'Input| Projects'!$AG807),""))),"")</f>
        <v/>
      </c>
      <c r="AW807" s="186" t="str">
        <f>IFERROR(IF('Input| Overheads'!$C$42="Direct costs",SUMPRODUCT(--('Input| Projects'!$AD807="Yes"),'Calc| Overheads Allocation'!F$9,'Calc| Project Costs'!Y807),IF('Input| Overheads'!$C$42="Internal labour",SUMPRODUCT(--('Input| Projects'!$AD807="Yes"),'Calc| Overheads Allocation'!F$9,'Calc| Project Costs'!Y807,'Input| Projects'!$Y807),IF('Input| Overheads'!$C$42="DNSP defined",SUMPRODUCT(--('Input| Projects'!$AD807="Yes"),'Calc| Overheads Allocation'!F$62,'Input| Projects'!$AG807),""))),"")</f>
        <v/>
      </c>
      <c r="AX807" s="186" t="str">
        <f>IFERROR(IF('Input| Overheads'!$C$42="Direct costs",SUMPRODUCT(--('Input| Projects'!$AD807="Yes"),'Calc| Overheads Allocation'!G$9,'Calc| Project Costs'!Z807),IF('Input| Overheads'!$C$42="Internal labour",SUMPRODUCT(--('Input| Projects'!$AD807="Yes"),'Calc| Overheads Allocation'!G$9,'Calc| Project Costs'!Z807,'Input| Projects'!$Y807),IF('Input| Overheads'!$C$42="DNSP defined",SUMPRODUCT(--('Input| Projects'!$AD807="Yes"),'Calc| Overheads Allocation'!G$62,'Input| Projects'!$AG807),""))),"")</f>
        <v/>
      </c>
      <c r="AY807" s="186" t="str">
        <f>IFERROR(IF('Input| Overheads'!$C$42="Direct costs",SUMPRODUCT(--('Input| Projects'!$AD807="Yes"),'Calc| Overheads Allocation'!H$9,'Calc| Project Costs'!AA807),IF('Input| Overheads'!$C$42="Internal labour",SUMPRODUCT(--('Input| Projects'!$AD807="Yes"),'Calc| Overheads Allocation'!H$9,'Calc| Project Costs'!AA807,'Input| Projects'!$Y807),IF('Input| Overheads'!$C$42="DNSP defined",SUMPRODUCT(--('Input| Projects'!$AD807="Yes"),'Calc| Overheads Allocation'!H$62,'Input| Projects'!$AG807),""))),"")</f>
        <v/>
      </c>
      <c r="AZ807" s="186" t="str">
        <f>IFERROR(IF('Input| Overheads'!$C$42="Direct costs",SUMPRODUCT(--('Input| Projects'!$AD807="Yes"),'Calc| Overheads Allocation'!I$9,'Calc| Project Costs'!AB807),IF('Input| Overheads'!$C$42="Internal labour",SUMPRODUCT(--('Input| Projects'!$AD807="Yes"),'Calc| Overheads Allocation'!I$9,'Calc| Project Costs'!AB807,'Input| Projects'!$Y807),IF('Input| Overheads'!$C$42="DNSP defined",SUMPRODUCT(--('Input| Projects'!$AD807="Yes"),'Calc| Overheads Allocation'!I$62,'Input| Projects'!$AG807),""))),"")</f>
        <v/>
      </c>
      <c r="BA807" s="106"/>
      <c r="BB807" s="186">
        <f t="shared" si="390"/>
        <v>0</v>
      </c>
      <c r="BC807" s="186">
        <f t="shared" si="391"/>
        <v>0</v>
      </c>
      <c r="BD807" s="186">
        <f t="shared" si="392"/>
        <v>0</v>
      </c>
      <c r="BE807" s="186">
        <f t="shared" si="369"/>
        <v>0</v>
      </c>
      <c r="BF807" s="186">
        <f t="shared" si="370"/>
        <v>0</v>
      </c>
      <c r="BG807" s="186">
        <f t="shared" si="371"/>
        <v>0</v>
      </c>
      <c r="BH807" s="186">
        <f t="shared" si="372"/>
        <v>0</v>
      </c>
      <c r="BI807" s="97"/>
      <c r="BJ807" s="186" t="str">
        <f t="shared" si="373"/>
        <v/>
      </c>
      <c r="BK807" s="186" t="str">
        <f t="shared" si="374"/>
        <v/>
      </c>
      <c r="BL807" s="186" t="str">
        <f t="shared" si="375"/>
        <v/>
      </c>
      <c r="BM807" s="186" t="str">
        <f t="shared" si="376"/>
        <v/>
      </c>
      <c r="BN807" s="186" t="str">
        <f t="shared" si="377"/>
        <v/>
      </c>
      <c r="BO807" s="186" t="str">
        <f t="shared" si="378"/>
        <v/>
      </c>
      <c r="BP807" s="186" t="str">
        <f t="shared" si="379"/>
        <v/>
      </c>
      <c r="BQ807" s="97"/>
      <c r="BR807" s="186">
        <f t="shared" si="380"/>
        <v>0</v>
      </c>
      <c r="BS807" s="186">
        <f t="shared" si="381"/>
        <v>0</v>
      </c>
      <c r="BT807" s="222">
        <f t="shared" si="382"/>
        <v>0</v>
      </c>
      <c r="BU807" s="222">
        <f t="shared" si="383"/>
        <v>0</v>
      </c>
      <c r="BV807" s="222">
        <f t="shared" si="384"/>
        <v>0</v>
      </c>
      <c r="BW807" s="222">
        <f t="shared" si="385"/>
        <v>0</v>
      </c>
      <c r="BX807" s="222">
        <f t="shared" si="386"/>
        <v>0</v>
      </c>
      <c r="BY807" s="106"/>
      <c r="BZ807" s="197" t="str">
        <f>IF(SUMIF('Input| Projects'!$AS$8:$CP$8,"Dx",'Input| Projects'!$AS807:$CP807)=0,"",SUMIF('Input| Projects'!$AS$8:$CP$8,"Dx",'Input| Projects'!$AS807:$CP807))</f>
        <v/>
      </c>
      <c r="CA807" s="197" t="str">
        <f>IF(SUMIF('Input| Projects'!$AS$8:$CP$8,"Tx",'Input| Projects'!$AS807:$CP807)=0,"",SUMIF('Input| Projects'!$AS$8:$CP$8,"Tx",'Input| Projects'!$AS807:$CP807))</f>
        <v/>
      </c>
      <c r="CB807" s="150" t="str">
        <f t="shared" si="393"/>
        <v/>
      </c>
    </row>
    <row r="808" spans="2:80" x14ac:dyDescent="0.2">
      <c r="B808" s="201">
        <f>IFERROR('Input| Projects'!B808,"")</f>
        <v>799</v>
      </c>
      <c r="C808" s="42" t="str">
        <f>IFERROR(IF('Input| Projects'!C808="","",'Input| Projects'!C808),"")</f>
        <v/>
      </c>
      <c r="D808" s="42" t="str">
        <f>IFERROR(IF('Input| Projects'!D808="","",'Input| Projects'!D808),"")</f>
        <v/>
      </c>
      <c r="E808" s="104"/>
      <c r="F808" s="190">
        <f>IFERROR('Input| Projects'!I808*'Input| Escalations'!$K$19,"")</f>
        <v>0</v>
      </c>
      <c r="G808" s="190">
        <f>IFERROR('Input| Projects'!J808*'Input| Escalations'!$K$19,"")</f>
        <v>0</v>
      </c>
      <c r="H808" s="190">
        <f>IFERROR('Input| Projects'!K808*'Input| Escalations'!$K$19,"")</f>
        <v>0</v>
      </c>
      <c r="I808" s="190">
        <f>IFERROR('Input| Projects'!L808*'Input| Escalations'!$K$19,"")</f>
        <v>0</v>
      </c>
      <c r="J808" s="190">
        <f>IFERROR('Input| Projects'!M808*'Input| Escalations'!$K$19,"")</f>
        <v>0</v>
      </c>
      <c r="K808" s="190">
        <f>IFERROR('Input| Projects'!N808*'Input| Escalations'!$K$19,"")</f>
        <v>0</v>
      </c>
      <c r="L808" s="190">
        <f>IFERROR('Input| Projects'!O808*'Input| Escalations'!$K$19,"")</f>
        <v>0</v>
      </c>
      <c r="M808" s="150" t="str">
        <f>IF(ABS(SUM(F808:L808)-(SUM('Input| Projects'!I808:O808)*'Input| Escalations'!$K$19))&lt;0.0000001,"",1)</f>
        <v/>
      </c>
      <c r="N808" s="192">
        <f>'Input| Projects'!$Y808*INDEX('Input| Escalations'!$H$33:$N$33,MATCH('Calc| Project Costs'!N$9,'Input| Escalations'!$H$23:$N$23,0))+'Input| Projects'!$Z808*INDEX('Input| Escalations'!$H$34:$N$34,MATCH('Calc| Project Costs'!N$9,'Input| Escalations'!$H$23:$N$23,0))+'Input| Projects'!$AA808*INDEX('Input| Escalations'!$H$35:$N$35,MATCH('Calc| Project Costs'!N$9,'Input| Escalations'!$H$23:$N$23,0))+1</f>
        <v>1</v>
      </c>
      <c r="O808" s="192">
        <f>'Input| Projects'!$Y808*INDEX('Input| Escalations'!$H$33:$N$33,MATCH('Calc| Project Costs'!O$9,'Input| Escalations'!$H$23:$N$23,0))+'Input| Projects'!$Z808*INDEX('Input| Escalations'!$H$34:$N$34,MATCH('Calc| Project Costs'!O$9,'Input| Escalations'!$H$23:$N$23,0))+'Input| Projects'!$AA808*INDEX('Input| Escalations'!$H$35:$N$35,MATCH('Calc| Project Costs'!O$9,'Input| Escalations'!$H$23:$N$23,0))+1</f>
        <v>1</v>
      </c>
      <c r="P808" s="192">
        <f>'Input| Projects'!$Y808*INDEX('Input| Escalations'!$H$33:$N$33,MATCH('Calc| Project Costs'!P$9,'Input| Escalations'!$H$23:$N$23,0))+'Input| Projects'!$Z808*INDEX('Input| Escalations'!$H$34:$N$34,MATCH('Calc| Project Costs'!P$9,'Input| Escalations'!$H$23:$N$23,0))+'Input| Projects'!$AA808*INDEX('Input| Escalations'!$H$35:$N$35,MATCH('Calc| Project Costs'!P$9,'Input| Escalations'!$H$23:$N$23,0))+1</f>
        <v>1</v>
      </c>
      <c r="Q808" s="192">
        <f>'Input| Projects'!$Y808*INDEX('Input| Escalations'!$H$33:$N$33,MATCH('Calc| Project Costs'!Q$9,'Input| Escalations'!$H$23:$N$23,0))+'Input| Projects'!$Z808*INDEX('Input| Escalations'!$H$34:$N$34,MATCH('Calc| Project Costs'!Q$9,'Input| Escalations'!$H$23:$N$23,0))+'Input| Projects'!$AA808*INDEX('Input| Escalations'!$H$35:$N$35,MATCH('Calc| Project Costs'!Q$9,'Input| Escalations'!$H$23:$N$23,0))+1</f>
        <v>1</v>
      </c>
      <c r="R808" s="192">
        <f>'Input| Projects'!$Y808*INDEX('Input| Escalations'!$H$33:$N$33,MATCH('Calc| Project Costs'!R$9,'Input| Escalations'!$H$23:$N$23,0))+'Input| Projects'!$Z808*INDEX('Input| Escalations'!$H$34:$N$34,MATCH('Calc| Project Costs'!R$9,'Input| Escalations'!$H$23:$N$23,0))+'Input| Projects'!$AA808*INDEX('Input| Escalations'!$H$35:$N$35,MATCH('Calc| Project Costs'!R$9,'Input| Escalations'!$H$23:$N$23,0))+1</f>
        <v>1</v>
      </c>
      <c r="S808" s="192">
        <f>'Input| Projects'!$Y808*INDEX('Input| Escalations'!$H$33:$N$33,MATCH('Calc| Project Costs'!S$9,'Input| Escalations'!$H$23:$N$23,0))+'Input| Projects'!$Z808*INDEX('Input| Escalations'!$H$34:$N$34,MATCH('Calc| Project Costs'!S$9,'Input| Escalations'!$H$23:$N$23,0))+'Input| Projects'!$AA808*INDEX('Input| Escalations'!$H$35:$N$35,MATCH('Calc| Project Costs'!S$9,'Input| Escalations'!$H$23:$N$23,0))+1</f>
        <v>1</v>
      </c>
      <c r="T808" s="192">
        <f>'Input| Projects'!$Y808*INDEX('Input| Escalations'!$H$33:$N$33,MATCH('Calc| Project Costs'!T$9,'Input| Escalations'!$H$23:$N$23,0))+'Input| Projects'!$Z808*INDEX('Input| Escalations'!$H$34:$N$34,MATCH('Calc| Project Costs'!T$9,'Input| Escalations'!$H$23:$N$23,0))+'Input| Projects'!$AA808*INDEX('Input| Escalations'!$H$35:$N$35,MATCH('Calc| Project Costs'!T$9,'Input| Escalations'!$H$23:$N$23,0))+1</f>
        <v>1</v>
      </c>
      <c r="U808" s="106"/>
      <c r="V808" s="186">
        <f t="shared" si="387"/>
        <v>0</v>
      </c>
      <c r="W808" s="186">
        <f t="shared" si="388"/>
        <v>0</v>
      </c>
      <c r="X808" s="186">
        <f t="shared" si="389"/>
        <v>0</v>
      </c>
      <c r="Y808" s="186">
        <f t="shared" si="365"/>
        <v>0</v>
      </c>
      <c r="Z808" s="186">
        <f t="shared" si="366"/>
        <v>0</v>
      </c>
      <c r="AA808" s="186">
        <f t="shared" si="367"/>
        <v>0</v>
      </c>
      <c r="AB808" s="186">
        <f t="shared" si="368"/>
        <v>0</v>
      </c>
      <c r="AC808" s="106"/>
      <c r="AD808" s="186">
        <f>'Input| Projects'!Q808*N808*'Input| Escalations'!$K$19</f>
        <v>0</v>
      </c>
      <c r="AE808" s="186">
        <f>'Input| Projects'!R808*O808*'Input| Escalations'!$K$19</f>
        <v>0</v>
      </c>
      <c r="AF808" s="186">
        <f>'Input| Projects'!S808*P808*'Input| Escalations'!$K$19</f>
        <v>0</v>
      </c>
      <c r="AG808" s="186">
        <f>'Input| Projects'!T808*Q808*'Input| Escalations'!$K$19</f>
        <v>0</v>
      </c>
      <c r="AH808" s="186">
        <f>'Input| Projects'!U808*R808*'Input| Escalations'!$K$19</f>
        <v>0</v>
      </c>
      <c r="AI808" s="186">
        <f>'Input| Projects'!V808*S808*'Input| Escalations'!$K$19</f>
        <v>0</v>
      </c>
      <c r="AJ808" s="186">
        <f>'Input| Projects'!W808*T808*'Input| Escalations'!$K$19</f>
        <v>0</v>
      </c>
      <c r="AK808" s="106"/>
      <c r="AL808" s="186" t="str">
        <f>IFERROR(IF('Input| Overheads'!$C$42="Direct costs",SUMPRODUCT(--('Input| Projects'!$AC808="Yes"),'Calc| Overheads Allocation'!C$8,'Calc| Project Costs'!V808),IF('Input| Overheads'!$C$42="Internal labour",SUMPRODUCT(--('Input| Projects'!$AC808="Yes"),'Calc| Overheads Allocation'!C$8,'Calc| Project Costs'!V808,'Input| Projects'!$Y808),IF('Input| Overheads'!$C$42="DNSP defined",SUMPRODUCT(--('Input| Projects'!$AC808="Yes"),'Calc| Overheads Allocation'!C$61,'Input| Projects'!$AF808),""))),"")</f>
        <v/>
      </c>
      <c r="AM808" s="186" t="str">
        <f>IFERROR(IF('Input| Overheads'!$C$42="Direct costs",SUMPRODUCT(--('Input| Projects'!$AC808="Yes"),'Calc| Overheads Allocation'!D$8,'Calc| Project Costs'!W808),IF('Input| Overheads'!$C$42="Internal labour",SUMPRODUCT(--('Input| Projects'!$AC808="Yes"),'Calc| Overheads Allocation'!D$8,'Calc| Project Costs'!W808,'Input| Projects'!$Y808),IF('Input| Overheads'!$C$42="DNSP defined",SUMPRODUCT(--('Input| Projects'!$AC808="Yes"),'Calc| Overheads Allocation'!D$61,'Input| Projects'!$AF808),""))),"")</f>
        <v/>
      </c>
      <c r="AN808" s="186" t="str">
        <f>IFERROR(IF('Input| Overheads'!$C$42="Direct costs",SUMPRODUCT(--('Input| Projects'!$AC808="Yes"),'Calc| Overheads Allocation'!E$8,'Calc| Project Costs'!X808),IF('Input| Overheads'!$C$42="Internal labour",SUMPRODUCT(--('Input| Projects'!$AC808="Yes"),'Calc| Overheads Allocation'!E$8,'Calc| Project Costs'!X808,'Input| Projects'!$Y808),IF('Input| Overheads'!$C$42="DNSP defined",SUMPRODUCT(--('Input| Projects'!$AC808="Yes"),'Calc| Overheads Allocation'!E$61,'Input| Projects'!$AF808),""))),"")</f>
        <v/>
      </c>
      <c r="AO808" s="186" t="str">
        <f>IFERROR(IF('Input| Overheads'!$C$42="Direct costs",SUMPRODUCT(--('Input| Projects'!$AC808="Yes"),'Calc| Overheads Allocation'!F$8,'Calc| Project Costs'!Y808),IF('Input| Overheads'!$C$42="Internal labour",SUMPRODUCT(--('Input| Projects'!$AC808="Yes"),'Calc| Overheads Allocation'!F$8,'Calc| Project Costs'!Y808,'Input| Projects'!$Y808),IF('Input| Overheads'!$C$42="DNSP defined",SUMPRODUCT(--('Input| Projects'!$AC808="Yes"),'Calc| Overheads Allocation'!F$61,'Input| Projects'!$AF808),""))),"")</f>
        <v/>
      </c>
      <c r="AP808" s="186" t="str">
        <f>IFERROR(IF('Input| Overheads'!$C$42="Direct costs",SUMPRODUCT(--('Input| Projects'!$AC808="Yes"),'Calc| Overheads Allocation'!G$8,'Calc| Project Costs'!Z808),IF('Input| Overheads'!$C$42="Internal labour",SUMPRODUCT(--('Input| Projects'!$AC808="Yes"),'Calc| Overheads Allocation'!G$8,'Calc| Project Costs'!Z808,'Input| Projects'!$Y808),IF('Input| Overheads'!$C$42="DNSP defined",SUMPRODUCT(--('Input| Projects'!$AC808="Yes"),'Calc| Overheads Allocation'!G$61,'Input| Projects'!$AF808),""))),"")</f>
        <v/>
      </c>
      <c r="AQ808" s="186" t="str">
        <f>IFERROR(IF('Input| Overheads'!$C$42="Direct costs",SUMPRODUCT(--('Input| Projects'!$AC808="Yes"),'Calc| Overheads Allocation'!H$8,'Calc| Project Costs'!AA808),IF('Input| Overheads'!$C$42="Internal labour",SUMPRODUCT(--('Input| Projects'!$AC808="Yes"),'Calc| Overheads Allocation'!H$8,'Calc| Project Costs'!AA808,'Input| Projects'!$Y808),IF('Input| Overheads'!$C$42="DNSP defined",SUMPRODUCT(--('Input| Projects'!$AC808="Yes"),'Calc| Overheads Allocation'!H$61,'Input| Projects'!$AF808),""))),"")</f>
        <v/>
      </c>
      <c r="AR808" s="186" t="str">
        <f>IFERROR(IF('Input| Overheads'!$C$42="Direct costs",SUMPRODUCT(--('Input| Projects'!$AC808="Yes"),'Calc| Overheads Allocation'!I$8,'Calc| Project Costs'!AB808),IF('Input| Overheads'!$C$42="Internal labour",SUMPRODUCT(--('Input| Projects'!$AC808="Yes"),'Calc| Overheads Allocation'!I$8,'Calc| Project Costs'!AB808,'Input| Projects'!$Y808),IF('Input| Overheads'!$C$42="DNSP defined",SUMPRODUCT(--('Input| Projects'!$AC808="Yes"),'Calc| Overheads Allocation'!I$61,'Input| Projects'!$AF808),""))),"")</f>
        <v/>
      </c>
      <c r="AS808" s="106"/>
      <c r="AT808" s="186" t="str">
        <f>IFERROR(IF('Input| Overheads'!$C$42="Direct costs",SUMPRODUCT(--('Input| Projects'!$AD808="Yes"),'Calc| Overheads Allocation'!C$9,'Calc| Project Costs'!V808),IF('Input| Overheads'!$C$42="Internal labour",SUMPRODUCT(--('Input| Projects'!$AD808="Yes"),'Calc| Overheads Allocation'!C$9,'Calc| Project Costs'!V808,'Input| Projects'!$Y808),IF('Input| Overheads'!$C$42="DNSP defined",SUMPRODUCT(--('Input| Projects'!$AD808="Yes"),'Calc| Overheads Allocation'!C$62,'Input| Projects'!$AG808),""))),"")</f>
        <v/>
      </c>
      <c r="AU808" s="186" t="str">
        <f>IFERROR(IF('Input| Overheads'!$C$42="Direct costs",SUMPRODUCT(--('Input| Projects'!$AD808="Yes"),'Calc| Overheads Allocation'!D$9,'Calc| Project Costs'!W808),IF('Input| Overheads'!$C$42="Internal labour",SUMPRODUCT(--('Input| Projects'!$AD808="Yes"),'Calc| Overheads Allocation'!D$9,'Calc| Project Costs'!W808,'Input| Projects'!$Y808),IF('Input| Overheads'!$C$42="DNSP defined",SUMPRODUCT(--('Input| Projects'!$AD808="Yes"),'Calc| Overheads Allocation'!D$62,'Input| Projects'!$AG808),""))),"")</f>
        <v/>
      </c>
      <c r="AV808" s="186" t="str">
        <f>IFERROR(IF('Input| Overheads'!$C$42="Direct costs",SUMPRODUCT(--('Input| Projects'!$AD808="Yes"),'Calc| Overheads Allocation'!E$9,'Calc| Project Costs'!X808),IF('Input| Overheads'!$C$42="Internal labour",SUMPRODUCT(--('Input| Projects'!$AD808="Yes"),'Calc| Overheads Allocation'!E$9,'Calc| Project Costs'!X808,'Input| Projects'!$Y808),IF('Input| Overheads'!$C$42="DNSP defined",SUMPRODUCT(--('Input| Projects'!$AD808="Yes"),'Calc| Overheads Allocation'!E$62,'Input| Projects'!$AG808),""))),"")</f>
        <v/>
      </c>
      <c r="AW808" s="186" t="str">
        <f>IFERROR(IF('Input| Overheads'!$C$42="Direct costs",SUMPRODUCT(--('Input| Projects'!$AD808="Yes"),'Calc| Overheads Allocation'!F$9,'Calc| Project Costs'!Y808),IF('Input| Overheads'!$C$42="Internal labour",SUMPRODUCT(--('Input| Projects'!$AD808="Yes"),'Calc| Overheads Allocation'!F$9,'Calc| Project Costs'!Y808,'Input| Projects'!$Y808),IF('Input| Overheads'!$C$42="DNSP defined",SUMPRODUCT(--('Input| Projects'!$AD808="Yes"),'Calc| Overheads Allocation'!F$62,'Input| Projects'!$AG808),""))),"")</f>
        <v/>
      </c>
      <c r="AX808" s="186" t="str">
        <f>IFERROR(IF('Input| Overheads'!$C$42="Direct costs",SUMPRODUCT(--('Input| Projects'!$AD808="Yes"),'Calc| Overheads Allocation'!G$9,'Calc| Project Costs'!Z808),IF('Input| Overheads'!$C$42="Internal labour",SUMPRODUCT(--('Input| Projects'!$AD808="Yes"),'Calc| Overheads Allocation'!G$9,'Calc| Project Costs'!Z808,'Input| Projects'!$Y808),IF('Input| Overheads'!$C$42="DNSP defined",SUMPRODUCT(--('Input| Projects'!$AD808="Yes"),'Calc| Overheads Allocation'!G$62,'Input| Projects'!$AG808),""))),"")</f>
        <v/>
      </c>
      <c r="AY808" s="186" t="str">
        <f>IFERROR(IF('Input| Overheads'!$C$42="Direct costs",SUMPRODUCT(--('Input| Projects'!$AD808="Yes"),'Calc| Overheads Allocation'!H$9,'Calc| Project Costs'!AA808),IF('Input| Overheads'!$C$42="Internal labour",SUMPRODUCT(--('Input| Projects'!$AD808="Yes"),'Calc| Overheads Allocation'!H$9,'Calc| Project Costs'!AA808,'Input| Projects'!$Y808),IF('Input| Overheads'!$C$42="DNSP defined",SUMPRODUCT(--('Input| Projects'!$AD808="Yes"),'Calc| Overheads Allocation'!H$62,'Input| Projects'!$AG808),""))),"")</f>
        <v/>
      </c>
      <c r="AZ808" s="186" t="str">
        <f>IFERROR(IF('Input| Overheads'!$C$42="Direct costs",SUMPRODUCT(--('Input| Projects'!$AD808="Yes"),'Calc| Overheads Allocation'!I$9,'Calc| Project Costs'!AB808),IF('Input| Overheads'!$C$42="Internal labour",SUMPRODUCT(--('Input| Projects'!$AD808="Yes"),'Calc| Overheads Allocation'!I$9,'Calc| Project Costs'!AB808,'Input| Projects'!$Y808),IF('Input| Overheads'!$C$42="DNSP defined",SUMPRODUCT(--('Input| Projects'!$AD808="Yes"),'Calc| Overheads Allocation'!I$62,'Input| Projects'!$AG808),""))),"")</f>
        <v/>
      </c>
      <c r="BA808" s="106"/>
      <c r="BB808" s="186">
        <f t="shared" si="390"/>
        <v>0</v>
      </c>
      <c r="BC808" s="186">
        <f t="shared" si="391"/>
        <v>0</v>
      </c>
      <c r="BD808" s="186">
        <f t="shared" si="392"/>
        <v>0</v>
      </c>
      <c r="BE808" s="186">
        <f t="shared" si="369"/>
        <v>0</v>
      </c>
      <c r="BF808" s="186">
        <f t="shared" si="370"/>
        <v>0</v>
      </c>
      <c r="BG808" s="186">
        <f t="shared" si="371"/>
        <v>0</v>
      </c>
      <c r="BH808" s="186">
        <f t="shared" si="372"/>
        <v>0</v>
      </c>
      <c r="BI808" s="97"/>
      <c r="BJ808" s="186" t="str">
        <f t="shared" si="373"/>
        <v/>
      </c>
      <c r="BK808" s="186" t="str">
        <f t="shared" si="374"/>
        <v/>
      </c>
      <c r="BL808" s="186" t="str">
        <f t="shared" si="375"/>
        <v/>
      </c>
      <c r="BM808" s="186" t="str">
        <f t="shared" si="376"/>
        <v/>
      </c>
      <c r="BN808" s="186" t="str">
        <f t="shared" si="377"/>
        <v/>
      </c>
      <c r="BO808" s="186" t="str">
        <f t="shared" si="378"/>
        <v/>
      </c>
      <c r="BP808" s="186" t="str">
        <f t="shared" si="379"/>
        <v/>
      </c>
      <c r="BQ808" s="97"/>
      <c r="BR808" s="186">
        <f t="shared" si="380"/>
        <v>0</v>
      </c>
      <c r="BS808" s="186">
        <f t="shared" si="381"/>
        <v>0</v>
      </c>
      <c r="BT808" s="222">
        <f t="shared" si="382"/>
        <v>0</v>
      </c>
      <c r="BU808" s="222">
        <f t="shared" si="383"/>
        <v>0</v>
      </c>
      <c r="BV808" s="222">
        <f t="shared" si="384"/>
        <v>0</v>
      </c>
      <c r="BW808" s="222">
        <f t="shared" si="385"/>
        <v>0</v>
      </c>
      <c r="BX808" s="222">
        <f t="shared" si="386"/>
        <v>0</v>
      </c>
      <c r="BY808" s="106"/>
      <c r="BZ808" s="197" t="str">
        <f>IF(SUMIF('Input| Projects'!$AS$8:$CP$8,"Dx",'Input| Projects'!$AS808:$CP808)=0,"",SUMIF('Input| Projects'!$AS$8:$CP$8,"Dx",'Input| Projects'!$AS808:$CP808))</f>
        <v/>
      </c>
      <c r="CA808" s="197" t="str">
        <f>IF(SUMIF('Input| Projects'!$AS$8:$CP$8,"Tx",'Input| Projects'!$AS808:$CP808)=0,"",SUMIF('Input| Projects'!$AS$8:$CP$8,"Tx",'Input| Projects'!$AS808:$CP808))</f>
        <v/>
      </c>
      <c r="CB808" s="150" t="str">
        <f t="shared" si="393"/>
        <v/>
      </c>
    </row>
    <row r="809" spans="2:80" x14ac:dyDescent="0.2">
      <c r="B809" s="201">
        <f>IFERROR('Input| Projects'!B809,"")</f>
        <v>800</v>
      </c>
      <c r="C809" s="42" t="str">
        <f>IFERROR(IF('Input| Projects'!C809="","",'Input| Projects'!C809),"")</f>
        <v/>
      </c>
      <c r="D809" s="42" t="str">
        <f>IFERROR(IF('Input| Projects'!D809="","",'Input| Projects'!D809),"")</f>
        <v/>
      </c>
      <c r="E809" s="104"/>
      <c r="F809" s="190">
        <f>IFERROR('Input| Projects'!I809*'Input| Escalations'!$K$19,"")</f>
        <v>0</v>
      </c>
      <c r="G809" s="190">
        <f>IFERROR('Input| Projects'!J809*'Input| Escalations'!$K$19,"")</f>
        <v>0</v>
      </c>
      <c r="H809" s="190">
        <f>IFERROR('Input| Projects'!K809*'Input| Escalations'!$K$19,"")</f>
        <v>0</v>
      </c>
      <c r="I809" s="190">
        <f>IFERROR('Input| Projects'!L809*'Input| Escalations'!$K$19,"")</f>
        <v>0</v>
      </c>
      <c r="J809" s="190">
        <f>IFERROR('Input| Projects'!M809*'Input| Escalations'!$K$19,"")</f>
        <v>0</v>
      </c>
      <c r="K809" s="190">
        <f>IFERROR('Input| Projects'!N809*'Input| Escalations'!$K$19,"")</f>
        <v>0</v>
      </c>
      <c r="L809" s="190">
        <f>IFERROR('Input| Projects'!O809*'Input| Escalations'!$K$19,"")</f>
        <v>0</v>
      </c>
      <c r="M809" s="150" t="str">
        <f>IF(ABS(SUM(F809:L809)-(SUM('Input| Projects'!I809:O809)*'Input| Escalations'!$K$19))&lt;0.0000001,"",1)</f>
        <v/>
      </c>
      <c r="N809" s="192">
        <f>'Input| Projects'!$Y809*INDEX('Input| Escalations'!$H$33:$N$33,MATCH('Calc| Project Costs'!N$9,'Input| Escalations'!$H$23:$N$23,0))+'Input| Projects'!$Z809*INDEX('Input| Escalations'!$H$34:$N$34,MATCH('Calc| Project Costs'!N$9,'Input| Escalations'!$H$23:$N$23,0))+'Input| Projects'!$AA809*INDEX('Input| Escalations'!$H$35:$N$35,MATCH('Calc| Project Costs'!N$9,'Input| Escalations'!$H$23:$N$23,0))+1</f>
        <v>1</v>
      </c>
      <c r="O809" s="192">
        <f>'Input| Projects'!$Y809*INDEX('Input| Escalations'!$H$33:$N$33,MATCH('Calc| Project Costs'!O$9,'Input| Escalations'!$H$23:$N$23,0))+'Input| Projects'!$Z809*INDEX('Input| Escalations'!$H$34:$N$34,MATCH('Calc| Project Costs'!O$9,'Input| Escalations'!$H$23:$N$23,0))+'Input| Projects'!$AA809*INDEX('Input| Escalations'!$H$35:$N$35,MATCH('Calc| Project Costs'!O$9,'Input| Escalations'!$H$23:$N$23,0))+1</f>
        <v>1</v>
      </c>
      <c r="P809" s="192">
        <f>'Input| Projects'!$Y809*INDEX('Input| Escalations'!$H$33:$N$33,MATCH('Calc| Project Costs'!P$9,'Input| Escalations'!$H$23:$N$23,0))+'Input| Projects'!$Z809*INDEX('Input| Escalations'!$H$34:$N$34,MATCH('Calc| Project Costs'!P$9,'Input| Escalations'!$H$23:$N$23,0))+'Input| Projects'!$AA809*INDEX('Input| Escalations'!$H$35:$N$35,MATCH('Calc| Project Costs'!P$9,'Input| Escalations'!$H$23:$N$23,0))+1</f>
        <v>1</v>
      </c>
      <c r="Q809" s="192">
        <f>'Input| Projects'!$Y809*INDEX('Input| Escalations'!$H$33:$N$33,MATCH('Calc| Project Costs'!Q$9,'Input| Escalations'!$H$23:$N$23,0))+'Input| Projects'!$Z809*INDEX('Input| Escalations'!$H$34:$N$34,MATCH('Calc| Project Costs'!Q$9,'Input| Escalations'!$H$23:$N$23,0))+'Input| Projects'!$AA809*INDEX('Input| Escalations'!$H$35:$N$35,MATCH('Calc| Project Costs'!Q$9,'Input| Escalations'!$H$23:$N$23,0))+1</f>
        <v>1</v>
      </c>
      <c r="R809" s="192">
        <f>'Input| Projects'!$Y809*INDEX('Input| Escalations'!$H$33:$N$33,MATCH('Calc| Project Costs'!R$9,'Input| Escalations'!$H$23:$N$23,0))+'Input| Projects'!$Z809*INDEX('Input| Escalations'!$H$34:$N$34,MATCH('Calc| Project Costs'!R$9,'Input| Escalations'!$H$23:$N$23,0))+'Input| Projects'!$AA809*INDEX('Input| Escalations'!$H$35:$N$35,MATCH('Calc| Project Costs'!R$9,'Input| Escalations'!$H$23:$N$23,0))+1</f>
        <v>1</v>
      </c>
      <c r="S809" s="192">
        <f>'Input| Projects'!$Y809*INDEX('Input| Escalations'!$H$33:$N$33,MATCH('Calc| Project Costs'!S$9,'Input| Escalations'!$H$23:$N$23,0))+'Input| Projects'!$Z809*INDEX('Input| Escalations'!$H$34:$N$34,MATCH('Calc| Project Costs'!S$9,'Input| Escalations'!$H$23:$N$23,0))+'Input| Projects'!$AA809*INDEX('Input| Escalations'!$H$35:$N$35,MATCH('Calc| Project Costs'!S$9,'Input| Escalations'!$H$23:$N$23,0))+1</f>
        <v>1</v>
      </c>
      <c r="T809" s="192">
        <f>'Input| Projects'!$Y809*INDEX('Input| Escalations'!$H$33:$N$33,MATCH('Calc| Project Costs'!T$9,'Input| Escalations'!$H$23:$N$23,0))+'Input| Projects'!$Z809*INDEX('Input| Escalations'!$H$34:$N$34,MATCH('Calc| Project Costs'!T$9,'Input| Escalations'!$H$23:$N$23,0))+'Input| Projects'!$AA809*INDEX('Input| Escalations'!$H$35:$N$35,MATCH('Calc| Project Costs'!T$9,'Input| Escalations'!$H$23:$N$23,0))+1</f>
        <v>1</v>
      </c>
      <c r="U809" s="106"/>
      <c r="V809" s="186">
        <f t="shared" si="387"/>
        <v>0</v>
      </c>
      <c r="W809" s="186">
        <f t="shared" si="388"/>
        <v>0</v>
      </c>
      <c r="X809" s="186">
        <f t="shared" si="389"/>
        <v>0</v>
      </c>
      <c r="Y809" s="186">
        <f t="shared" si="365"/>
        <v>0</v>
      </c>
      <c r="Z809" s="186">
        <f t="shared" si="366"/>
        <v>0</v>
      </c>
      <c r="AA809" s="186">
        <f t="shared" si="367"/>
        <v>0</v>
      </c>
      <c r="AB809" s="186">
        <f t="shared" si="368"/>
        <v>0</v>
      </c>
      <c r="AC809" s="106"/>
      <c r="AD809" s="186">
        <f>'Input| Projects'!Q809*N809*'Input| Escalations'!$K$19</f>
        <v>0</v>
      </c>
      <c r="AE809" s="186">
        <f>'Input| Projects'!R809*O809*'Input| Escalations'!$K$19</f>
        <v>0</v>
      </c>
      <c r="AF809" s="186">
        <f>'Input| Projects'!S809*P809*'Input| Escalations'!$K$19</f>
        <v>0</v>
      </c>
      <c r="AG809" s="186">
        <f>'Input| Projects'!T809*Q809*'Input| Escalations'!$K$19</f>
        <v>0</v>
      </c>
      <c r="AH809" s="186">
        <f>'Input| Projects'!U809*R809*'Input| Escalations'!$K$19</f>
        <v>0</v>
      </c>
      <c r="AI809" s="186">
        <f>'Input| Projects'!V809*S809*'Input| Escalations'!$K$19</f>
        <v>0</v>
      </c>
      <c r="AJ809" s="186">
        <f>'Input| Projects'!W809*T809*'Input| Escalations'!$K$19</f>
        <v>0</v>
      </c>
      <c r="AK809" s="106"/>
      <c r="AL809" s="186" t="str">
        <f>IFERROR(IF('Input| Overheads'!$C$42="Direct costs",SUMPRODUCT(--('Input| Projects'!$AC809="Yes"),'Calc| Overheads Allocation'!C$8,'Calc| Project Costs'!V809),IF('Input| Overheads'!$C$42="Internal labour",SUMPRODUCT(--('Input| Projects'!$AC809="Yes"),'Calc| Overheads Allocation'!C$8,'Calc| Project Costs'!V809,'Input| Projects'!$Y809),IF('Input| Overheads'!$C$42="DNSP defined",SUMPRODUCT(--('Input| Projects'!$AC809="Yes"),'Calc| Overheads Allocation'!C$61,'Input| Projects'!$AF809),""))),"")</f>
        <v/>
      </c>
      <c r="AM809" s="186" t="str">
        <f>IFERROR(IF('Input| Overheads'!$C$42="Direct costs",SUMPRODUCT(--('Input| Projects'!$AC809="Yes"),'Calc| Overheads Allocation'!D$8,'Calc| Project Costs'!W809),IF('Input| Overheads'!$C$42="Internal labour",SUMPRODUCT(--('Input| Projects'!$AC809="Yes"),'Calc| Overheads Allocation'!D$8,'Calc| Project Costs'!W809,'Input| Projects'!$Y809),IF('Input| Overheads'!$C$42="DNSP defined",SUMPRODUCT(--('Input| Projects'!$AC809="Yes"),'Calc| Overheads Allocation'!D$61,'Input| Projects'!$AF809),""))),"")</f>
        <v/>
      </c>
      <c r="AN809" s="186" t="str">
        <f>IFERROR(IF('Input| Overheads'!$C$42="Direct costs",SUMPRODUCT(--('Input| Projects'!$AC809="Yes"),'Calc| Overheads Allocation'!E$8,'Calc| Project Costs'!X809),IF('Input| Overheads'!$C$42="Internal labour",SUMPRODUCT(--('Input| Projects'!$AC809="Yes"),'Calc| Overheads Allocation'!E$8,'Calc| Project Costs'!X809,'Input| Projects'!$Y809),IF('Input| Overheads'!$C$42="DNSP defined",SUMPRODUCT(--('Input| Projects'!$AC809="Yes"),'Calc| Overheads Allocation'!E$61,'Input| Projects'!$AF809),""))),"")</f>
        <v/>
      </c>
      <c r="AO809" s="186" t="str">
        <f>IFERROR(IF('Input| Overheads'!$C$42="Direct costs",SUMPRODUCT(--('Input| Projects'!$AC809="Yes"),'Calc| Overheads Allocation'!F$8,'Calc| Project Costs'!Y809),IF('Input| Overheads'!$C$42="Internal labour",SUMPRODUCT(--('Input| Projects'!$AC809="Yes"),'Calc| Overheads Allocation'!F$8,'Calc| Project Costs'!Y809,'Input| Projects'!$Y809),IF('Input| Overheads'!$C$42="DNSP defined",SUMPRODUCT(--('Input| Projects'!$AC809="Yes"),'Calc| Overheads Allocation'!F$61,'Input| Projects'!$AF809),""))),"")</f>
        <v/>
      </c>
      <c r="AP809" s="186" t="str">
        <f>IFERROR(IF('Input| Overheads'!$C$42="Direct costs",SUMPRODUCT(--('Input| Projects'!$AC809="Yes"),'Calc| Overheads Allocation'!G$8,'Calc| Project Costs'!Z809),IF('Input| Overheads'!$C$42="Internal labour",SUMPRODUCT(--('Input| Projects'!$AC809="Yes"),'Calc| Overheads Allocation'!G$8,'Calc| Project Costs'!Z809,'Input| Projects'!$Y809),IF('Input| Overheads'!$C$42="DNSP defined",SUMPRODUCT(--('Input| Projects'!$AC809="Yes"),'Calc| Overheads Allocation'!G$61,'Input| Projects'!$AF809),""))),"")</f>
        <v/>
      </c>
      <c r="AQ809" s="186" t="str">
        <f>IFERROR(IF('Input| Overheads'!$C$42="Direct costs",SUMPRODUCT(--('Input| Projects'!$AC809="Yes"),'Calc| Overheads Allocation'!H$8,'Calc| Project Costs'!AA809),IF('Input| Overheads'!$C$42="Internal labour",SUMPRODUCT(--('Input| Projects'!$AC809="Yes"),'Calc| Overheads Allocation'!H$8,'Calc| Project Costs'!AA809,'Input| Projects'!$Y809),IF('Input| Overheads'!$C$42="DNSP defined",SUMPRODUCT(--('Input| Projects'!$AC809="Yes"),'Calc| Overheads Allocation'!H$61,'Input| Projects'!$AF809),""))),"")</f>
        <v/>
      </c>
      <c r="AR809" s="186" t="str">
        <f>IFERROR(IF('Input| Overheads'!$C$42="Direct costs",SUMPRODUCT(--('Input| Projects'!$AC809="Yes"),'Calc| Overheads Allocation'!I$8,'Calc| Project Costs'!AB809),IF('Input| Overheads'!$C$42="Internal labour",SUMPRODUCT(--('Input| Projects'!$AC809="Yes"),'Calc| Overheads Allocation'!I$8,'Calc| Project Costs'!AB809,'Input| Projects'!$Y809),IF('Input| Overheads'!$C$42="DNSP defined",SUMPRODUCT(--('Input| Projects'!$AC809="Yes"),'Calc| Overheads Allocation'!I$61,'Input| Projects'!$AF809),""))),"")</f>
        <v/>
      </c>
      <c r="AS809" s="106"/>
      <c r="AT809" s="186" t="str">
        <f>IFERROR(IF('Input| Overheads'!$C$42="Direct costs",SUMPRODUCT(--('Input| Projects'!$AD809="Yes"),'Calc| Overheads Allocation'!C$9,'Calc| Project Costs'!V809),IF('Input| Overheads'!$C$42="Internal labour",SUMPRODUCT(--('Input| Projects'!$AD809="Yes"),'Calc| Overheads Allocation'!C$9,'Calc| Project Costs'!V809,'Input| Projects'!$Y809),IF('Input| Overheads'!$C$42="DNSP defined",SUMPRODUCT(--('Input| Projects'!$AD809="Yes"),'Calc| Overheads Allocation'!C$62,'Input| Projects'!$AG809),""))),"")</f>
        <v/>
      </c>
      <c r="AU809" s="186" t="str">
        <f>IFERROR(IF('Input| Overheads'!$C$42="Direct costs",SUMPRODUCT(--('Input| Projects'!$AD809="Yes"),'Calc| Overheads Allocation'!D$9,'Calc| Project Costs'!W809),IF('Input| Overheads'!$C$42="Internal labour",SUMPRODUCT(--('Input| Projects'!$AD809="Yes"),'Calc| Overheads Allocation'!D$9,'Calc| Project Costs'!W809,'Input| Projects'!$Y809),IF('Input| Overheads'!$C$42="DNSP defined",SUMPRODUCT(--('Input| Projects'!$AD809="Yes"),'Calc| Overheads Allocation'!D$62,'Input| Projects'!$AG809),""))),"")</f>
        <v/>
      </c>
      <c r="AV809" s="186" t="str">
        <f>IFERROR(IF('Input| Overheads'!$C$42="Direct costs",SUMPRODUCT(--('Input| Projects'!$AD809="Yes"),'Calc| Overheads Allocation'!E$9,'Calc| Project Costs'!X809),IF('Input| Overheads'!$C$42="Internal labour",SUMPRODUCT(--('Input| Projects'!$AD809="Yes"),'Calc| Overheads Allocation'!E$9,'Calc| Project Costs'!X809,'Input| Projects'!$Y809),IF('Input| Overheads'!$C$42="DNSP defined",SUMPRODUCT(--('Input| Projects'!$AD809="Yes"),'Calc| Overheads Allocation'!E$62,'Input| Projects'!$AG809),""))),"")</f>
        <v/>
      </c>
      <c r="AW809" s="186" t="str">
        <f>IFERROR(IF('Input| Overheads'!$C$42="Direct costs",SUMPRODUCT(--('Input| Projects'!$AD809="Yes"),'Calc| Overheads Allocation'!F$9,'Calc| Project Costs'!Y809),IF('Input| Overheads'!$C$42="Internal labour",SUMPRODUCT(--('Input| Projects'!$AD809="Yes"),'Calc| Overheads Allocation'!F$9,'Calc| Project Costs'!Y809,'Input| Projects'!$Y809),IF('Input| Overheads'!$C$42="DNSP defined",SUMPRODUCT(--('Input| Projects'!$AD809="Yes"),'Calc| Overheads Allocation'!F$62,'Input| Projects'!$AG809),""))),"")</f>
        <v/>
      </c>
      <c r="AX809" s="186" t="str">
        <f>IFERROR(IF('Input| Overheads'!$C$42="Direct costs",SUMPRODUCT(--('Input| Projects'!$AD809="Yes"),'Calc| Overheads Allocation'!G$9,'Calc| Project Costs'!Z809),IF('Input| Overheads'!$C$42="Internal labour",SUMPRODUCT(--('Input| Projects'!$AD809="Yes"),'Calc| Overheads Allocation'!G$9,'Calc| Project Costs'!Z809,'Input| Projects'!$Y809),IF('Input| Overheads'!$C$42="DNSP defined",SUMPRODUCT(--('Input| Projects'!$AD809="Yes"),'Calc| Overheads Allocation'!G$62,'Input| Projects'!$AG809),""))),"")</f>
        <v/>
      </c>
      <c r="AY809" s="186" t="str">
        <f>IFERROR(IF('Input| Overheads'!$C$42="Direct costs",SUMPRODUCT(--('Input| Projects'!$AD809="Yes"),'Calc| Overheads Allocation'!H$9,'Calc| Project Costs'!AA809),IF('Input| Overheads'!$C$42="Internal labour",SUMPRODUCT(--('Input| Projects'!$AD809="Yes"),'Calc| Overheads Allocation'!H$9,'Calc| Project Costs'!AA809,'Input| Projects'!$Y809),IF('Input| Overheads'!$C$42="DNSP defined",SUMPRODUCT(--('Input| Projects'!$AD809="Yes"),'Calc| Overheads Allocation'!H$62,'Input| Projects'!$AG809),""))),"")</f>
        <v/>
      </c>
      <c r="AZ809" s="186" t="str">
        <f>IFERROR(IF('Input| Overheads'!$C$42="Direct costs",SUMPRODUCT(--('Input| Projects'!$AD809="Yes"),'Calc| Overheads Allocation'!I$9,'Calc| Project Costs'!AB809),IF('Input| Overheads'!$C$42="Internal labour",SUMPRODUCT(--('Input| Projects'!$AD809="Yes"),'Calc| Overheads Allocation'!I$9,'Calc| Project Costs'!AB809,'Input| Projects'!$Y809),IF('Input| Overheads'!$C$42="DNSP defined",SUMPRODUCT(--('Input| Projects'!$AD809="Yes"),'Calc| Overheads Allocation'!I$62,'Input| Projects'!$AG809),""))),"")</f>
        <v/>
      </c>
      <c r="BA809" s="106"/>
      <c r="BB809" s="186">
        <f t="shared" si="390"/>
        <v>0</v>
      </c>
      <c r="BC809" s="186">
        <f t="shared" si="391"/>
        <v>0</v>
      </c>
      <c r="BD809" s="186">
        <f t="shared" si="392"/>
        <v>0</v>
      </c>
      <c r="BE809" s="186">
        <f t="shared" si="369"/>
        <v>0</v>
      </c>
      <c r="BF809" s="186">
        <f t="shared" si="370"/>
        <v>0</v>
      </c>
      <c r="BG809" s="186">
        <f t="shared" si="371"/>
        <v>0</v>
      </c>
      <c r="BH809" s="186">
        <f t="shared" si="372"/>
        <v>0</v>
      </c>
      <c r="BI809" s="97"/>
      <c r="BJ809" s="186" t="str">
        <f t="shared" si="373"/>
        <v/>
      </c>
      <c r="BK809" s="186" t="str">
        <f t="shared" si="374"/>
        <v/>
      </c>
      <c r="BL809" s="186" t="str">
        <f t="shared" si="375"/>
        <v/>
      </c>
      <c r="BM809" s="186" t="str">
        <f t="shared" si="376"/>
        <v/>
      </c>
      <c r="BN809" s="186" t="str">
        <f t="shared" si="377"/>
        <v/>
      </c>
      <c r="BO809" s="186" t="str">
        <f t="shared" si="378"/>
        <v/>
      </c>
      <c r="BP809" s="186" t="str">
        <f t="shared" si="379"/>
        <v/>
      </c>
      <c r="BQ809" s="97"/>
      <c r="BR809" s="186">
        <f t="shared" si="380"/>
        <v>0</v>
      </c>
      <c r="BS809" s="186">
        <f t="shared" si="381"/>
        <v>0</v>
      </c>
      <c r="BT809" s="222">
        <f t="shared" si="382"/>
        <v>0</v>
      </c>
      <c r="BU809" s="222">
        <f t="shared" si="383"/>
        <v>0</v>
      </c>
      <c r="BV809" s="222">
        <f t="shared" si="384"/>
        <v>0</v>
      </c>
      <c r="BW809" s="222">
        <f t="shared" si="385"/>
        <v>0</v>
      </c>
      <c r="BX809" s="222">
        <f t="shared" si="386"/>
        <v>0</v>
      </c>
      <c r="BY809" s="106"/>
      <c r="BZ809" s="197" t="str">
        <f>IF(SUMIF('Input| Projects'!$AS$8:$CP$8,"Dx",'Input| Projects'!$AS809:$CP809)=0,"",SUMIF('Input| Projects'!$AS$8:$CP$8,"Dx",'Input| Projects'!$AS809:$CP809))</f>
        <v/>
      </c>
      <c r="CA809" s="197" t="str">
        <f>IF(SUMIF('Input| Projects'!$AS$8:$CP$8,"Tx",'Input| Projects'!$AS809:$CP809)=0,"",SUMIF('Input| Projects'!$AS$8:$CP$8,"Tx",'Input| Projects'!$AS809:$CP809))</f>
        <v/>
      </c>
      <c r="CB809" s="150" t="str">
        <f t="shared" si="393"/>
        <v/>
      </c>
    </row>
    <row r="810" spans="2:80" x14ac:dyDescent="0.2">
      <c r="B810" s="201">
        <f>IFERROR('Input| Projects'!B810,"")</f>
        <v>801</v>
      </c>
      <c r="C810" s="42" t="str">
        <f>IFERROR(IF('Input| Projects'!C810="","",'Input| Projects'!C810),"")</f>
        <v/>
      </c>
      <c r="D810" s="42" t="str">
        <f>IFERROR(IF('Input| Projects'!D810="","",'Input| Projects'!D810),"")</f>
        <v/>
      </c>
      <c r="E810" s="104"/>
      <c r="F810" s="190">
        <f>IFERROR('Input| Projects'!I810*'Input| Escalations'!$K$19,"")</f>
        <v>0</v>
      </c>
      <c r="G810" s="190">
        <f>IFERROR('Input| Projects'!J810*'Input| Escalations'!$K$19,"")</f>
        <v>0</v>
      </c>
      <c r="H810" s="190">
        <f>IFERROR('Input| Projects'!K810*'Input| Escalations'!$K$19,"")</f>
        <v>0</v>
      </c>
      <c r="I810" s="190">
        <f>IFERROR('Input| Projects'!L810*'Input| Escalations'!$K$19,"")</f>
        <v>0</v>
      </c>
      <c r="J810" s="190">
        <f>IFERROR('Input| Projects'!M810*'Input| Escalations'!$K$19,"")</f>
        <v>0</v>
      </c>
      <c r="K810" s="190">
        <f>IFERROR('Input| Projects'!N810*'Input| Escalations'!$K$19,"")</f>
        <v>0</v>
      </c>
      <c r="L810" s="190">
        <f>IFERROR('Input| Projects'!O810*'Input| Escalations'!$K$19,"")</f>
        <v>0</v>
      </c>
      <c r="M810" s="150" t="str">
        <f>IF(ABS(SUM(F810:L810)-(SUM('Input| Projects'!I810:O810)*'Input| Escalations'!$K$19))&lt;0.0000001,"",1)</f>
        <v/>
      </c>
      <c r="N810" s="192">
        <f>'Input| Projects'!$Y810*INDEX('Input| Escalations'!$H$33:$N$33,MATCH('Calc| Project Costs'!N$9,'Input| Escalations'!$H$23:$N$23,0))+'Input| Projects'!$Z810*INDEX('Input| Escalations'!$H$34:$N$34,MATCH('Calc| Project Costs'!N$9,'Input| Escalations'!$H$23:$N$23,0))+'Input| Projects'!$AA810*INDEX('Input| Escalations'!$H$35:$N$35,MATCH('Calc| Project Costs'!N$9,'Input| Escalations'!$H$23:$N$23,0))+1</f>
        <v>1</v>
      </c>
      <c r="O810" s="192">
        <f>'Input| Projects'!$Y810*INDEX('Input| Escalations'!$H$33:$N$33,MATCH('Calc| Project Costs'!O$9,'Input| Escalations'!$H$23:$N$23,0))+'Input| Projects'!$Z810*INDEX('Input| Escalations'!$H$34:$N$34,MATCH('Calc| Project Costs'!O$9,'Input| Escalations'!$H$23:$N$23,0))+'Input| Projects'!$AA810*INDEX('Input| Escalations'!$H$35:$N$35,MATCH('Calc| Project Costs'!O$9,'Input| Escalations'!$H$23:$N$23,0))+1</f>
        <v>1</v>
      </c>
      <c r="P810" s="192">
        <f>'Input| Projects'!$Y810*INDEX('Input| Escalations'!$H$33:$N$33,MATCH('Calc| Project Costs'!P$9,'Input| Escalations'!$H$23:$N$23,0))+'Input| Projects'!$Z810*INDEX('Input| Escalations'!$H$34:$N$34,MATCH('Calc| Project Costs'!P$9,'Input| Escalations'!$H$23:$N$23,0))+'Input| Projects'!$AA810*INDEX('Input| Escalations'!$H$35:$N$35,MATCH('Calc| Project Costs'!P$9,'Input| Escalations'!$H$23:$N$23,0))+1</f>
        <v>1</v>
      </c>
      <c r="Q810" s="192">
        <f>'Input| Projects'!$Y810*INDEX('Input| Escalations'!$H$33:$N$33,MATCH('Calc| Project Costs'!Q$9,'Input| Escalations'!$H$23:$N$23,0))+'Input| Projects'!$Z810*INDEX('Input| Escalations'!$H$34:$N$34,MATCH('Calc| Project Costs'!Q$9,'Input| Escalations'!$H$23:$N$23,0))+'Input| Projects'!$AA810*INDEX('Input| Escalations'!$H$35:$N$35,MATCH('Calc| Project Costs'!Q$9,'Input| Escalations'!$H$23:$N$23,0))+1</f>
        <v>1</v>
      </c>
      <c r="R810" s="192">
        <f>'Input| Projects'!$Y810*INDEX('Input| Escalations'!$H$33:$N$33,MATCH('Calc| Project Costs'!R$9,'Input| Escalations'!$H$23:$N$23,0))+'Input| Projects'!$Z810*INDEX('Input| Escalations'!$H$34:$N$34,MATCH('Calc| Project Costs'!R$9,'Input| Escalations'!$H$23:$N$23,0))+'Input| Projects'!$AA810*INDEX('Input| Escalations'!$H$35:$N$35,MATCH('Calc| Project Costs'!R$9,'Input| Escalations'!$H$23:$N$23,0))+1</f>
        <v>1</v>
      </c>
      <c r="S810" s="192">
        <f>'Input| Projects'!$Y810*INDEX('Input| Escalations'!$H$33:$N$33,MATCH('Calc| Project Costs'!S$9,'Input| Escalations'!$H$23:$N$23,0))+'Input| Projects'!$Z810*INDEX('Input| Escalations'!$H$34:$N$34,MATCH('Calc| Project Costs'!S$9,'Input| Escalations'!$H$23:$N$23,0))+'Input| Projects'!$AA810*INDEX('Input| Escalations'!$H$35:$N$35,MATCH('Calc| Project Costs'!S$9,'Input| Escalations'!$H$23:$N$23,0))+1</f>
        <v>1</v>
      </c>
      <c r="T810" s="192">
        <f>'Input| Projects'!$Y810*INDEX('Input| Escalations'!$H$33:$N$33,MATCH('Calc| Project Costs'!T$9,'Input| Escalations'!$H$23:$N$23,0))+'Input| Projects'!$Z810*INDEX('Input| Escalations'!$H$34:$N$34,MATCH('Calc| Project Costs'!T$9,'Input| Escalations'!$H$23:$N$23,0))+'Input| Projects'!$AA810*INDEX('Input| Escalations'!$H$35:$N$35,MATCH('Calc| Project Costs'!T$9,'Input| Escalations'!$H$23:$N$23,0))+1</f>
        <v>1</v>
      </c>
      <c r="U810" s="106"/>
      <c r="V810" s="186">
        <f t="shared" si="387"/>
        <v>0</v>
      </c>
      <c r="W810" s="186">
        <f t="shared" si="388"/>
        <v>0</v>
      </c>
      <c r="X810" s="186">
        <f t="shared" si="389"/>
        <v>0</v>
      </c>
      <c r="Y810" s="186">
        <f t="shared" si="365"/>
        <v>0</v>
      </c>
      <c r="Z810" s="186">
        <f t="shared" si="366"/>
        <v>0</v>
      </c>
      <c r="AA810" s="186">
        <f t="shared" si="367"/>
        <v>0</v>
      </c>
      <c r="AB810" s="186">
        <f t="shared" si="368"/>
        <v>0</v>
      </c>
      <c r="AC810" s="106"/>
      <c r="AD810" s="186">
        <f>'Input| Projects'!Q810*N810*'Input| Escalations'!$K$19</f>
        <v>0</v>
      </c>
      <c r="AE810" s="186">
        <f>'Input| Projects'!R810*O810*'Input| Escalations'!$K$19</f>
        <v>0</v>
      </c>
      <c r="AF810" s="186">
        <f>'Input| Projects'!S810*P810*'Input| Escalations'!$K$19</f>
        <v>0</v>
      </c>
      <c r="AG810" s="186">
        <f>'Input| Projects'!T810*Q810*'Input| Escalations'!$K$19</f>
        <v>0</v>
      </c>
      <c r="AH810" s="186">
        <f>'Input| Projects'!U810*R810*'Input| Escalations'!$K$19</f>
        <v>0</v>
      </c>
      <c r="AI810" s="186">
        <f>'Input| Projects'!V810*S810*'Input| Escalations'!$K$19</f>
        <v>0</v>
      </c>
      <c r="AJ810" s="186">
        <f>'Input| Projects'!W810*T810*'Input| Escalations'!$K$19</f>
        <v>0</v>
      </c>
      <c r="AK810" s="106"/>
      <c r="AL810" s="186" t="str">
        <f>IFERROR(IF('Input| Overheads'!$C$42="Direct costs",SUMPRODUCT(--('Input| Projects'!$AC810="Yes"),'Calc| Overheads Allocation'!C$8,'Calc| Project Costs'!V810),IF('Input| Overheads'!$C$42="Internal labour",SUMPRODUCT(--('Input| Projects'!$AC810="Yes"),'Calc| Overheads Allocation'!C$8,'Calc| Project Costs'!V810,'Input| Projects'!$Y810),IF('Input| Overheads'!$C$42="DNSP defined",SUMPRODUCT(--('Input| Projects'!$AC810="Yes"),'Calc| Overheads Allocation'!C$61,'Input| Projects'!$AF810),""))),"")</f>
        <v/>
      </c>
      <c r="AM810" s="186" t="str">
        <f>IFERROR(IF('Input| Overheads'!$C$42="Direct costs",SUMPRODUCT(--('Input| Projects'!$AC810="Yes"),'Calc| Overheads Allocation'!D$8,'Calc| Project Costs'!W810),IF('Input| Overheads'!$C$42="Internal labour",SUMPRODUCT(--('Input| Projects'!$AC810="Yes"),'Calc| Overheads Allocation'!D$8,'Calc| Project Costs'!W810,'Input| Projects'!$Y810),IF('Input| Overheads'!$C$42="DNSP defined",SUMPRODUCT(--('Input| Projects'!$AC810="Yes"),'Calc| Overheads Allocation'!D$61,'Input| Projects'!$AF810),""))),"")</f>
        <v/>
      </c>
      <c r="AN810" s="186" t="str">
        <f>IFERROR(IF('Input| Overheads'!$C$42="Direct costs",SUMPRODUCT(--('Input| Projects'!$AC810="Yes"),'Calc| Overheads Allocation'!E$8,'Calc| Project Costs'!X810),IF('Input| Overheads'!$C$42="Internal labour",SUMPRODUCT(--('Input| Projects'!$AC810="Yes"),'Calc| Overheads Allocation'!E$8,'Calc| Project Costs'!X810,'Input| Projects'!$Y810),IF('Input| Overheads'!$C$42="DNSP defined",SUMPRODUCT(--('Input| Projects'!$AC810="Yes"),'Calc| Overheads Allocation'!E$61,'Input| Projects'!$AF810),""))),"")</f>
        <v/>
      </c>
      <c r="AO810" s="186" t="str">
        <f>IFERROR(IF('Input| Overheads'!$C$42="Direct costs",SUMPRODUCT(--('Input| Projects'!$AC810="Yes"),'Calc| Overheads Allocation'!F$8,'Calc| Project Costs'!Y810),IF('Input| Overheads'!$C$42="Internal labour",SUMPRODUCT(--('Input| Projects'!$AC810="Yes"),'Calc| Overheads Allocation'!F$8,'Calc| Project Costs'!Y810,'Input| Projects'!$Y810),IF('Input| Overheads'!$C$42="DNSP defined",SUMPRODUCT(--('Input| Projects'!$AC810="Yes"),'Calc| Overheads Allocation'!F$61,'Input| Projects'!$AF810),""))),"")</f>
        <v/>
      </c>
      <c r="AP810" s="186" t="str">
        <f>IFERROR(IF('Input| Overheads'!$C$42="Direct costs",SUMPRODUCT(--('Input| Projects'!$AC810="Yes"),'Calc| Overheads Allocation'!G$8,'Calc| Project Costs'!Z810),IF('Input| Overheads'!$C$42="Internal labour",SUMPRODUCT(--('Input| Projects'!$AC810="Yes"),'Calc| Overheads Allocation'!G$8,'Calc| Project Costs'!Z810,'Input| Projects'!$Y810),IF('Input| Overheads'!$C$42="DNSP defined",SUMPRODUCT(--('Input| Projects'!$AC810="Yes"),'Calc| Overheads Allocation'!G$61,'Input| Projects'!$AF810),""))),"")</f>
        <v/>
      </c>
      <c r="AQ810" s="186" t="str">
        <f>IFERROR(IF('Input| Overheads'!$C$42="Direct costs",SUMPRODUCT(--('Input| Projects'!$AC810="Yes"),'Calc| Overheads Allocation'!H$8,'Calc| Project Costs'!AA810),IF('Input| Overheads'!$C$42="Internal labour",SUMPRODUCT(--('Input| Projects'!$AC810="Yes"),'Calc| Overheads Allocation'!H$8,'Calc| Project Costs'!AA810,'Input| Projects'!$Y810),IF('Input| Overheads'!$C$42="DNSP defined",SUMPRODUCT(--('Input| Projects'!$AC810="Yes"),'Calc| Overheads Allocation'!H$61,'Input| Projects'!$AF810),""))),"")</f>
        <v/>
      </c>
      <c r="AR810" s="186" t="str">
        <f>IFERROR(IF('Input| Overheads'!$C$42="Direct costs",SUMPRODUCT(--('Input| Projects'!$AC810="Yes"),'Calc| Overheads Allocation'!I$8,'Calc| Project Costs'!AB810),IF('Input| Overheads'!$C$42="Internal labour",SUMPRODUCT(--('Input| Projects'!$AC810="Yes"),'Calc| Overheads Allocation'!I$8,'Calc| Project Costs'!AB810,'Input| Projects'!$Y810),IF('Input| Overheads'!$C$42="DNSP defined",SUMPRODUCT(--('Input| Projects'!$AC810="Yes"),'Calc| Overheads Allocation'!I$61,'Input| Projects'!$AF810),""))),"")</f>
        <v/>
      </c>
      <c r="AS810" s="106"/>
      <c r="AT810" s="186" t="str">
        <f>IFERROR(IF('Input| Overheads'!$C$42="Direct costs",SUMPRODUCT(--('Input| Projects'!$AD810="Yes"),'Calc| Overheads Allocation'!C$9,'Calc| Project Costs'!V810),IF('Input| Overheads'!$C$42="Internal labour",SUMPRODUCT(--('Input| Projects'!$AD810="Yes"),'Calc| Overheads Allocation'!C$9,'Calc| Project Costs'!V810,'Input| Projects'!$Y810),IF('Input| Overheads'!$C$42="DNSP defined",SUMPRODUCT(--('Input| Projects'!$AD810="Yes"),'Calc| Overheads Allocation'!C$62,'Input| Projects'!$AG810),""))),"")</f>
        <v/>
      </c>
      <c r="AU810" s="186" t="str">
        <f>IFERROR(IF('Input| Overheads'!$C$42="Direct costs",SUMPRODUCT(--('Input| Projects'!$AD810="Yes"),'Calc| Overheads Allocation'!D$9,'Calc| Project Costs'!W810),IF('Input| Overheads'!$C$42="Internal labour",SUMPRODUCT(--('Input| Projects'!$AD810="Yes"),'Calc| Overheads Allocation'!D$9,'Calc| Project Costs'!W810,'Input| Projects'!$Y810),IF('Input| Overheads'!$C$42="DNSP defined",SUMPRODUCT(--('Input| Projects'!$AD810="Yes"),'Calc| Overheads Allocation'!D$62,'Input| Projects'!$AG810),""))),"")</f>
        <v/>
      </c>
      <c r="AV810" s="186" t="str">
        <f>IFERROR(IF('Input| Overheads'!$C$42="Direct costs",SUMPRODUCT(--('Input| Projects'!$AD810="Yes"),'Calc| Overheads Allocation'!E$9,'Calc| Project Costs'!X810),IF('Input| Overheads'!$C$42="Internal labour",SUMPRODUCT(--('Input| Projects'!$AD810="Yes"),'Calc| Overheads Allocation'!E$9,'Calc| Project Costs'!X810,'Input| Projects'!$Y810),IF('Input| Overheads'!$C$42="DNSP defined",SUMPRODUCT(--('Input| Projects'!$AD810="Yes"),'Calc| Overheads Allocation'!E$62,'Input| Projects'!$AG810),""))),"")</f>
        <v/>
      </c>
      <c r="AW810" s="186" t="str">
        <f>IFERROR(IF('Input| Overheads'!$C$42="Direct costs",SUMPRODUCT(--('Input| Projects'!$AD810="Yes"),'Calc| Overheads Allocation'!F$9,'Calc| Project Costs'!Y810),IF('Input| Overheads'!$C$42="Internal labour",SUMPRODUCT(--('Input| Projects'!$AD810="Yes"),'Calc| Overheads Allocation'!F$9,'Calc| Project Costs'!Y810,'Input| Projects'!$Y810),IF('Input| Overheads'!$C$42="DNSP defined",SUMPRODUCT(--('Input| Projects'!$AD810="Yes"),'Calc| Overheads Allocation'!F$62,'Input| Projects'!$AG810),""))),"")</f>
        <v/>
      </c>
      <c r="AX810" s="186" t="str">
        <f>IFERROR(IF('Input| Overheads'!$C$42="Direct costs",SUMPRODUCT(--('Input| Projects'!$AD810="Yes"),'Calc| Overheads Allocation'!G$9,'Calc| Project Costs'!Z810),IF('Input| Overheads'!$C$42="Internal labour",SUMPRODUCT(--('Input| Projects'!$AD810="Yes"),'Calc| Overheads Allocation'!G$9,'Calc| Project Costs'!Z810,'Input| Projects'!$Y810),IF('Input| Overheads'!$C$42="DNSP defined",SUMPRODUCT(--('Input| Projects'!$AD810="Yes"),'Calc| Overheads Allocation'!G$62,'Input| Projects'!$AG810),""))),"")</f>
        <v/>
      </c>
      <c r="AY810" s="186" t="str">
        <f>IFERROR(IF('Input| Overheads'!$C$42="Direct costs",SUMPRODUCT(--('Input| Projects'!$AD810="Yes"),'Calc| Overheads Allocation'!H$9,'Calc| Project Costs'!AA810),IF('Input| Overheads'!$C$42="Internal labour",SUMPRODUCT(--('Input| Projects'!$AD810="Yes"),'Calc| Overheads Allocation'!H$9,'Calc| Project Costs'!AA810,'Input| Projects'!$Y810),IF('Input| Overheads'!$C$42="DNSP defined",SUMPRODUCT(--('Input| Projects'!$AD810="Yes"),'Calc| Overheads Allocation'!H$62,'Input| Projects'!$AG810),""))),"")</f>
        <v/>
      </c>
      <c r="AZ810" s="186" t="str">
        <f>IFERROR(IF('Input| Overheads'!$C$42="Direct costs",SUMPRODUCT(--('Input| Projects'!$AD810="Yes"),'Calc| Overheads Allocation'!I$9,'Calc| Project Costs'!AB810),IF('Input| Overheads'!$C$42="Internal labour",SUMPRODUCT(--('Input| Projects'!$AD810="Yes"),'Calc| Overheads Allocation'!I$9,'Calc| Project Costs'!AB810,'Input| Projects'!$Y810),IF('Input| Overheads'!$C$42="DNSP defined",SUMPRODUCT(--('Input| Projects'!$AD810="Yes"),'Calc| Overheads Allocation'!I$62,'Input| Projects'!$AG810),""))),"")</f>
        <v/>
      </c>
      <c r="BA810" s="106"/>
      <c r="BB810" s="186">
        <f t="shared" si="390"/>
        <v>0</v>
      </c>
      <c r="BC810" s="186">
        <f t="shared" si="391"/>
        <v>0</v>
      </c>
      <c r="BD810" s="186">
        <f t="shared" si="392"/>
        <v>0</v>
      </c>
      <c r="BE810" s="186">
        <f t="shared" si="369"/>
        <v>0</v>
      </c>
      <c r="BF810" s="186">
        <f t="shared" si="370"/>
        <v>0</v>
      </c>
      <c r="BG810" s="186">
        <f t="shared" si="371"/>
        <v>0</v>
      </c>
      <c r="BH810" s="186">
        <f t="shared" si="372"/>
        <v>0</v>
      </c>
      <c r="BI810" s="97"/>
      <c r="BJ810" s="186" t="str">
        <f t="shared" si="373"/>
        <v/>
      </c>
      <c r="BK810" s="186" t="str">
        <f t="shared" si="374"/>
        <v/>
      </c>
      <c r="BL810" s="186" t="str">
        <f t="shared" si="375"/>
        <v/>
      </c>
      <c r="BM810" s="186" t="str">
        <f t="shared" si="376"/>
        <v/>
      </c>
      <c r="BN810" s="186" t="str">
        <f t="shared" si="377"/>
        <v/>
      </c>
      <c r="BO810" s="186" t="str">
        <f t="shared" si="378"/>
        <v/>
      </c>
      <c r="BP810" s="186" t="str">
        <f t="shared" si="379"/>
        <v/>
      </c>
      <c r="BQ810" s="97"/>
      <c r="BR810" s="186">
        <f t="shared" si="380"/>
        <v>0</v>
      </c>
      <c r="BS810" s="186">
        <f t="shared" si="381"/>
        <v>0</v>
      </c>
      <c r="BT810" s="222">
        <f t="shared" si="382"/>
        <v>0</v>
      </c>
      <c r="BU810" s="222">
        <f t="shared" si="383"/>
        <v>0</v>
      </c>
      <c r="BV810" s="222">
        <f t="shared" si="384"/>
        <v>0</v>
      </c>
      <c r="BW810" s="222">
        <f t="shared" si="385"/>
        <v>0</v>
      </c>
      <c r="BX810" s="222">
        <f t="shared" si="386"/>
        <v>0</v>
      </c>
      <c r="BY810" s="106"/>
      <c r="BZ810" s="197" t="str">
        <f>IF(SUMIF('Input| Projects'!$AS$8:$CP$8,"Dx",'Input| Projects'!$AS810:$CP810)=0,"",SUMIF('Input| Projects'!$AS$8:$CP$8,"Dx",'Input| Projects'!$AS810:$CP810))</f>
        <v/>
      </c>
      <c r="CA810" s="197" t="str">
        <f>IF(SUMIF('Input| Projects'!$AS$8:$CP$8,"Tx",'Input| Projects'!$AS810:$CP810)=0,"",SUMIF('Input| Projects'!$AS$8:$CP$8,"Tx",'Input| Projects'!$AS810:$CP810))</f>
        <v/>
      </c>
      <c r="CB810" s="150" t="str">
        <f t="shared" si="393"/>
        <v/>
      </c>
    </row>
    <row r="811" spans="2:80" x14ac:dyDescent="0.2">
      <c r="B811" s="201">
        <f>IFERROR('Input| Projects'!B811,"")</f>
        <v>802</v>
      </c>
      <c r="C811" s="42" t="str">
        <f>IFERROR(IF('Input| Projects'!C811="","",'Input| Projects'!C811),"")</f>
        <v/>
      </c>
      <c r="D811" s="42" t="str">
        <f>IFERROR(IF('Input| Projects'!D811="","",'Input| Projects'!D811),"")</f>
        <v/>
      </c>
      <c r="E811" s="104"/>
      <c r="F811" s="190">
        <f>IFERROR('Input| Projects'!I811*'Input| Escalations'!$K$19,"")</f>
        <v>0</v>
      </c>
      <c r="G811" s="190">
        <f>IFERROR('Input| Projects'!J811*'Input| Escalations'!$K$19,"")</f>
        <v>0</v>
      </c>
      <c r="H811" s="190">
        <f>IFERROR('Input| Projects'!K811*'Input| Escalations'!$K$19,"")</f>
        <v>0</v>
      </c>
      <c r="I811" s="190">
        <f>IFERROR('Input| Projects'!L811*'Input| Escalations'!$K$19,"")</f>
        <v>0</v>
      </c>
      <c r="J811" s="190">
        <f>IFERROR('Input| Projects'!M811*'Input| Escalations'!$K$19,"")</f>
        <v>0</v>
      </c>
      <c r="K811" s="190">
        <f>IFERROR('Input| Projects'!N811*'Input| Escalations'!$K$19,"")</f>
        <v>0</v>
      </c>
      <c r="L811" s="190">
        <f>IFERROR('Input| Projects'!O811*'Input| Escalations'!$K$19,"")</f>
        <v>0</v>
      </c>
      <c r="M811" s="150" t="str">
        <f>IF(ABS(SUM(F811:L811)-(SUM('Input| Projects'!I811:O811)*'Input| Escalations'!$K$19))&lt;0.0000001,"",1)</f>
        <v/>
      </c>
      <c r="N811" s="192">
        <f>'Input| Projects'!$Y811*INDEX('Input| Escalations'!$H$33:$N$33,MATCH('Calc| Project Costs'!N$9,'Input| Escalations'!$H$23:$N$23,0))+'Input| Projects'!$Z811*INDEX('Input| Escalations'!$H$34:$N$34,MATCH('Calc| Project Costs'!N$9,'Input| Escalations'!$H$23:$N$23,0))+'Input| Projects'!$AA811*INDEX('Input| Escalations'!$H$35:$N$35,MATCH('Calc| Project Costs'!N$9,'Input| Escalations'!$H$23:$N$23,0))+1</f>
        <v>1</v>
      </c>
      <c r="O811" s="192">
        <f>'Input| Projects'!$Y811*INDEX('Input| Escalations'!$H$33:$N$33,MATCH('Calc| Project Costs'!O$9,'Input| Escalations'!$H$23:$N$23,0))+'Input| Projects'!$Z811*INDEX('Input| Escalations'!$H$34:$N$34,MATCH('Calc| Project Costs'!O$9,'Input| Escalations'!$H$23:$N$23,0))+'Input| Projects'!$AA811*INDEX('Input| Escalations'!$H$35:$N$35,MATCH('Calc| Project Costs'!O$9,'Input| Escalations'!$H$23:$N$23,0))+1</f>
        <v>1</v>
      </c>
      <c r="P811" s="192">
        <f>'Input| Projects'!$Y811*INDEX('Input| Escalations'!$H$33:$N$33,MATCH('Calc| Project Costs'!P$9,'Input| Escalations'!$H$23:$N$23,0))+'Input| Projects'!$Z811*INDEX('Input| Escalations'!$H$34:$N$34,MATCH('Calc| Project Costs'!P$9,'Input| Escalations'!$H$23:$N$23,0))+'Input| Projects'!$AA811*INDEX('Input| Escalations'!$H$35:$N$35,MATCH('Calc| Project Costs'!P$9,'Input| Escalations'!$H$23:$N$23,0))+1</f>
        <v>1</v>
      </c>
      <c r="Q811" s="192">
        <f>'Input| Projects'!$Y811*INDEX('Input| Escalations'!$H$33:$N$33,MATCH('Calc| Project Costs'!Q$9,'Input| Escalations'!$H$23:$N$23,0))+'Input| Projects'!$Z811*INDEX('Input| Escalations'!$H$34:$N$34,MATCH('Calc| Project Costs'!Q$9,'Input| Escalations'!$H$23:$N$23,0))+'Input| Projects'!$AA811*INDEX('Input| Escalations'!$H$35:$N$35,MATCH('Calc| Project Costs'!Q$9,'Input| Escalations'!$H$23:$N$23,0))+1</f>
        <v>1</v>
      </c>
      <c r="R811" s="192">
        <f>'Input| Projects'!$Y811*INDEX('Input| Escalations'!$H$33:$N$33,MATCH('Calc| Project Costs'!R$9,'Input| Escalations'!$H$23:$N$23,0))+'Input| Projects'!$Z811*INDEX('Input| Escalations'!$H$34:$N$34,MATCH('Calc| Project Costs'!R$9,'Input| Escalations'!$H$23:$N$23,0))+'Input| Projects'!$AA811*INDEX('Input| Escalations'!$H$35:$N$35,MATCH('Calc| Project Costs'!R$9,'Input| Escalations'!$H$23:$N$23,0))+1</f>
        <v>1</v>
      </c>
      <c r="S811" s="192">
        <f>'Input| Projects'!$Y811*INDEX('Input| Escalations'!$H$33:$N$33,MATCH('Calc| Project Costs'!S$9,'Input| Escalations'!$H$23:$N$23,0))+'Input| Projects'!$Z811*INDEX('Input| Escalations'!$H$34:$N$34,MATCH('Calc| Project Costs'!S$9,'Input| Escalations'!$H$23:$N$23,0))+'Input| Projects'!$AA811*INDEX('Input| Escalations'!$H$35:$N$35,MATCH('Calc| Project Costs'!S$9,'Input| Escalations'!$H$23:$N$23,0))+1</f>
        <v>1</v>
      </c>
      <c r="T811" s="192">
        <f>'Input| Projects'!$Y811*INDEX('Input| Escalations'!$H$33:$N$33,MATCH('Calc| Project Costs'!T$9,'Input| Escalations'!$H$23:$N$23,0))+'Input| Projects'!$Z811*INDEX('Input| Escalations'!$H$34:$N$34,MATCH('Calc| Project Costs'!T$9,'Input| Escalations'!$H$23:$N$23,0))+'Input| Projects'!$AA811*INDEX('Input| Escalations'!$H$35:$N$35,MATCH('Calc| Project Costs'!T$9,'Input| Escalations'!$H$23:$N$23,0))+1</f>
        <v>1</v>
      </c>
      <c r="U811" s="106"/>
      <c r="V811" s="186">
        <f t="shared" si="387"/>
        <v>0</v>
      </c>
      <c r="W811" s="186">
        <f t="shared" si="388"/>
        <v>0</v>
      </c>
      <c r="X811" s="186">
        <f t="shared" si="389"/>
        <v>0</v>
      </c>
      <c r="Y811" s="186">
        <f t="shared" si="365"/>
        <v>0</v>
      </c>
      <c r="Z811" s="186">
        <f t="shared" si="366"/>
        <v>0</v>
      </c>
      <c r="AA811" s="186">
        <f t="shared" si="367"/>
        <v>0</v>
      </c>
      <c r="AB811" s="186">
        <f t="shared" si="368"/>
        <v>0</v>
      </c>
      <c r="AC811" s="106"/>
      <c r="AD811" s="186">
        <f>'Input| Projects'!Q811*N811*'Input| Escalations'!$K$19</f>
        <v>0</v>
      </c>
      <c r="AE811" s="186">
        <f>'Input| Projects'!R811*O811*'Input| Escalations'!$K$19</f>
        <v>0</v>
      </c>
      <c r="AF811" s="186">
        <f>'Input| Projects'!S811*P811*'Input| Escalations'!$K$19</f>
        <v>0</v>
      </c>
      <c r="AG811" s="186">
        <f>'Input| Projects'!T811*Q811*'Input| Escalations'!$K$19</f>
        <v>0</v>
      </c>
      <c r="AH811" s="186">
        <f>'Input| Projects'!U811*R811*'Input| Escalations'!$K$19</f>
        <v>0</v>
      </c>
      <c r="AI811" s="186">
        <f>'Input| Projects'!V811*S811*'Input| Escalations'!$K$19</f>
        <v>0</v>
      </c>
      <c r="AJ811" s="186">
        <f>'Input| Projects'!W811*T811*'Input| Escalations'!$K$19</f>
        <v>0</v>
      </c>
      <c r="AK811" s="106"/>
      <c r="AL811" s="186" t="str">
        <f>IFERROR(IF('Input| Overheads'!$C$42="Direct costs",SUMPRODUCT(--('Input| Projects'!$AC811="Yes"),'Calc| Overheads Allocation'!C$8,'Calc| Project Costs'!V811),IF('Input| Overheads'!$C$42="Internal labour",SUMPRODUCT(--('Input| Projects'!$AC811="Yes"),'Calc| Overheads Allocation'!C$8,'Calc| Project Costs'!V811,'Input| Projects'!$Y811),IF('Input| Overheads'!$C$42="DNSP defined",SUMPRODUCT(--('Input| Projects'!$AC811="Yes"),'Calc| Overheads Allocation'!C$61,'Input| Projects'!$AF811),""))),"")</f>
        <v/>
      </c>
      <c r="AM811" s="186" t="str">
        <f>IFERROR(IF('Input| Overheads'!$C$42="Direct costs",SUMPRODUCT(--('Input| Projects'!$AC811="Yes"),'Calc| Overheads Allocation'!D$8,'Calc| Project Costs'!W811),IF('Input| Overheads'!$C$42="Internal labour",SUMPRODUCT(--('Input| Projects'!$AC811="Yes"),'Calc| Overheads Allocation'!D$8,'Calc| Project Costs'!W811,'Input| Projects'!$Y811),IF('Input| Overheads'!$C$42="DNSP defined",SUMPRODUCT(--('Input| Projects'!$AC811="Yes"),'Calc| Overheads Allocation'!D$61,'Input| Projects'!$AF811),""))),"")</f>
        <v/>
      </c>
      <c r="AN811" s="186" t="str">
        <f>IFERROR(IF('Input| Overheads'!$C$42="Direct costs",SUMPRODUCT(--('Input| Projects'!$AC811="Yes"),'Calc| Overheads Allocation'!E$8,'Calc| Project Costs'!X811),IF('Input| Overheads'!$C$42="Internal labour",SUMPRODUCT(--('Input| Projects'!$AC811="Yes"),'Calc| Overheads Allocation'!E$8,'Calc| Project Costs'!X811,'Input| Projects'!$Y811),IF('Input| Overheads'!$C$42="DNSP defined",SUMPRODUCT(--('Input| Projects'!$AC811="Yes"),'Calc| Overheads Allocation'!E$61,'Input| Projects'!$AF811),""))),"")</f>
        <v/>
      </c>
      <c r="AO811" s="186" t="str">
        <f>IFERROR(IF('Input| Overheads'!$C$42="Direct costs",SUMPRODUCT(--('Input| Projects'!$AC811="Yes"),'Calc| Overheads Allocation'!F$8,'Calc| Project Costs'!Y811),IF('Input| Overheads'!$C$42="Internal labour",SUMPRODUCT(--('Input| Projects'!$AC811="Yes"),'Calc| Overheads Allocation'!F$8,'Calc| Project Costs'!Y811,'Input| Projects'!$Y811),IF('Input| Overheads'!$C$42="DNSP defined",SUMPRODUCT(--('Input| Projects'!$AC811="Yes"),'Calc| Overheads Allocation'!F$61,'Input| Projects'!$AF811),""))),"")</f>
        <v/>
      </c>
      <c r="AP811" s="186" t="str">
        <f>IFERROR(IF('Input| Overheads'!$C$42="Direct costs",SUMPRODUCT(--('Input| Projects'!$AC811="Yes"),'Calc| Overheads Allocation'!G$8,'Calc| Project Costs'!Z811),IF('Input| Overheads'!$C$42="Internal labour",SUMPRODUCT(--('Input| Projects'!$AC811="Yes"),'Calc| Overheads Allocation'!G$8,'Calc| Project Costs'!Z811,'Input| Projects'!$Y811),IF('Input| Overheads'!$C$42="DNSP defined",SUMPRODUCT(--('Input| Projects'!$AC811="Yes"),'Calc| Overheads Allocation'!G$61,'Input| Projects'!$AF811),""))),"")</f>
        <v/>
      </c>
      <c r="AQ811" s="186" t="str">
        <f>IFERROR(IF('Input| Overheads'!$C$42="Direct costs",SUMPRODUCT(--('Input| Projects'!$AC811="Yes"),'Calc| Overheads Allocation'!H$8,'Calc| Project Costs'!AA811),IF('Input| Overheads'!$C$42="Internal labour",SUMPRODUCT(--('Input| Projects'!$AC811="Yes"),'Calc| Overheads Allocation'!H$8,'Calc| Project Costs'!AA811,'Input| Projects'!$Y811),IF('Input| Overheads'!$C$42="DNSP defined",SUMPRODUCT(--('Input| Projects'!$AC811="Yes"),'Calc| Overheads Allocation'!H$61,'Input| Projects'!$AF811),""))),"")</f>
        <v/>
      </c>
      <c r="AR811" s="186" t="str">
        <f>IFERROR(IF('Input| Overheads'!$C$42="Direct costs",SUMPRODUCT(--('Input| Projects'!$AC811="Yes"),'Calc| Overheads Allocation'!I$8,'Calc| Project Costs'!AB811),IF('Input| Overheads'!$C$42="Internal labour",SUMPRODUCT(--('Input| Projects'!$AC811="Yes"),'Calc| Overheads Allocation'!I$8,'Calc| Project Costs'!AB811,'Input| Projects'!$Y811),IF('Input| Overheads'!$C$42="DNSP defined",SUMPRODUCT(--('Input| Projects'!$AC811="Yes"),'Calc| Overheads Allocation'!I$61,'Input| Projects'!$AF811),""))),"")</f>
        <v/>
      </c>
      <c r="AS811" s="106"/>
      <c r="AT811" s="186" t="str">
        <f>IFERROR(IF('Input| Overheads'!$C$42="Direct costs",SUMPRODUCT(--('Input| Projects'!$AD811="Yes"),'Calc| Overheads Allocation'!C$9,'Calc| Project Costs'!V811),IF('Input| Overheads'!$C$42="Internal labour",SUMPRODUCT(--('Input| Projects'!$AD811="Yes"),'Calc| Overheads Allocation'!C$9,'Calc| Project Costs'!V811,'Input| Projects'!$Y811),IF('Input| Overheads'!$C$42="DNSP defined",SUMPRODUCT(--('Input| Projects'!$AD811="Yes"),'Calc| Overheads Allocation'!C$62,'Input| Projects'!$AG811),""))),"")</f>
        <v/>
      </c>
      <c r="AU811" s="186" t="str">
        <f>IFERROR(IF('Input| Overheads'!$C$42="Direct costs",SUMPRODUCT(--('Input| Projects'!$AD811="Yes"),'Calc| Overheads Allocation'!D$9,'Calc| Project Costs'!W811),IF('Input| Overheads'!$C$42="Internal labour",SUMPRODUCT(--('Input| Projects'!$AD811="Yes"),'Calc| Overheads Allocation'!D$9,'Calc| Project Costs'!W811,'Input| Projects'!$Y811),IF('Input| Overheads'!$C$42="DNSP defined",SUMPRODUCT(--('Input| Projects'!$AD811="Yes"),'Calc| Overheads Allocation'!D$62,'Input| Projects'!$AG811),""))),"")</f>
        <v/>
      </c>
      <c r="AV811" s="186" t="str">
        <f>IFERROR(IF('Input| Overheads'!$C$42="Direct costs",SUMPRODUCT(--('Input| Projects'!$AD811="Yes"),'Calc| Overheads Allocation'!E$9,'Calc| Project Costs'!X811),IF('Input| Overheads'!$C$42="Internal labour",SUMPRODUCT(--('Input| Projects'!$AD811="Yes"),'Calc| Overheads Allocation'!E$9,'Calc| Project Costs'!X811,'Input| Projects'!$Y811),IF('Input| Overheads'!$C$42="DNSP defined",SUMPRODUCT(--('Input| Projects'!$AD811="Yes"),'Calc| Overheads Allocation'!E$62,'Input| Projects'!$AG811),""))),"")</f>
        <v/>
      </c>
      <c r="AW811" s="186" t="str">
        <f>IFERROR(IF('Input| Overheads'!$C$42="Direct costs",SUMPRODUCT(--('Input| Projects'!$AD811="Yes"),'Calc| Overheads Allocation'!F$9,'Calc| Project Costs'!Y811),IF('Input| Overheads'!$C$42="Internal labour",SUMPRODUCT(--('Input| Projects'!$AD811="Yes"),'Calc| Overheads Allocation'!F$9,'Calc| Project Costs'!Y811,'Input| Projects'!$Y811),IF('Input| Overheads'!$C$42="DNSP defined",SUMPRODUCT(--('Input| Projects'!$AD811="Yes"),'Calc| Overheads Allocation'!F$62,'Input| Projects'!$AG811),""))),"")</f>
        <v/>
      </c>
      <c r="AX811" s="186" t="str">
        <f>IFERROR(IF('Input| Overheads'!$C$42="Direct costs",SUMPRODUCT(--('Input| Projects'!$AD811="Yes"),'Calc| Overheads Allocation'!G$9,'Calc| Project Costs'!Z811),IF('Input| Overheads'!$C$42="Internal labour",SUMPRODUCT(--('Input| Projects'!$AD811="Yes"),'Calc| Overheads Allocation'!G$9,'Calc| Project Costs'!Z811,'Input| Projects'!$Y811),IF('Input| Overheads'!$C$42="DNSP defined",SUMPRODUCT(--('Input| Projects'!$AD811="Yes"),'Calc| Overheads Allocation'!G$62,'Input| Projects'!$AG811),""))),"")</f>
        <v/>
      </c>
      <c r="AY811" s="186" t="str">
        <f>IFERROR(IF('Input| Overheads'!$C$42="Direct costs",SUMPRODUCT(--('Input| Projects'!$AD811="Yes"),'Calc| Overheads Allocation'!H$9,'Calc| Project Costs'!AA811),IF('Input| Overheads'!$C$42="Internal labour",SUMPRODUCT(--('Input| Projects'!$AD811="Yes"),'Calc| Overheads Allocation'!H$9,'Calc| Project Costs'!AA811,'Input| Projects'!$Y811),IF('Input| Overheads'!$C$42="DNSP defined",SUMPRODUCT(--('Input| Projects'!$AD811="Yes"),'Calc| Overheads Allocation'!H$62,'Input| Projects'!$AG811),""))),"")</f>
        <v/>
      </c>
      <c r="AZ811" s="186" t="str">
        <f>IFERROR(IF('Input| Overheads'!$C$42="Direct costs",SUMPRODUCT(--('Input| Projects'!$AD811="Yes"),'Calc| Overheads Allocation'!I$9,'Calc| Project Costs'!AB811),IF('Input| Overheads'!$C$42="Internal labour",SUMPRODUCT(--('Input| Projects'!$AD811="Yes"),'Calc| Overheads Allocation'!I$9,'Calc| Project Costs'!AB811,'Input| Projects'!$Y811),IF('Input| Overheads'!$C$42="DNSP defined",SUMPRODUCT(--('Input| Projects'!$AD811="Yes"),'Calc| Overheads Allocation'!I$62,'Input| Projects'!$AG811),""))),"")</f>
        <v/>
      </c>
      <c r="BA811" s="106"/>
      <c r="BB811" s="186">
        <f t="shared" si="390"/>
        <v>0</v>
      </c>
      <c r="BC811" s="186">
        <f t="shared" si="391"/>
        <v>0</v>
      </c>
      <c r="BD811" s="186">
        <f t="shared" si="392"/>
        <v>0</v>
      </c>
      <c r="BE811" s="186">
        <f t="shared" si="369"/>
        <v>0</v>
      </c>
      <c r="BF811" s="186">
        <f t="shared" si="370"/>
        <v>0</v>
      </c>
      <c r="BG811" s="186">
        <f t="shared" si="371"/>
        <v>0</v>
      </c>
      <c r="BH811" s="186">
        <f t="shared" si="372"/>
        <v>0</v>
      </c>
      <c r="BI811" s="97"/>
      <c r="BJ811" s="186" t="str">
        <f t="shared" si="373"/>
        <v/>
      </c>
      <c r="BK811" s="186" t="str">
        <f t="shared" si="374"/>
        <v/>
      </c>
      <c r="BL811" s="186" t="str">
        <f t="shared" si="375"/>
        <v/>
      </c>
      <c r="BM811" s="186" t="str">
        <f t="shared" si="376"/>
        <v/>
      </c>
      <c r="BN811" s="186" t="str">
        <f t="shared" si="377"/>
        <v/>
      </c>
      <c r="BO811" s="186" t="str">
        <f t="shared" si="378"/>
        <v/>
      </c>
      <c r="BP811" s="186" t="str">
        <f t="shared" si="379"/>
        <v/>
      </c>
      <c r="BQ811" s="97"/>
      <c r="BR811" s="186">
        <f t="shared" si="380"/>
        <v>0</v>
      </c>
      <c r="BS811" s="186">
        <f t="shared" si="381"/>
        <v>0</v>
      </c>
      <c r="BT811" s="222">
        <f t="shared" si="382"/>
        <v>0</v>
      </c>
      <c r="BU811" s="222">
        <f t="shared" si="383"/>
        <v>0</v>
      </c>
      <c r="BV811" s="222">
        <f t="shared" si="384"/>
        <v>0</v>
      </c>
      <c r="BW811" s="222">
        <f t="shared" si="385"/>
        <v>0</v>
      </c>
      <c r="BX811" s="222">
        <f t="shared" si="386"/>
        <v>0</v>
      </c>
      <c r="BY811" s="106"/>
      <c r="BZ811" s="197" t="str">
        <f>IF(SUMIF('Input| Projects'!$AS$8:$CP$8,"Dx",'Input| Projects'!$AS811:$CP811)=0,"",SUMIF('Input| Projects'!$AS$8:$CP$8,"Dx",'Input| Projects'!$AS811:$CP811))</f>
        <v/>
      </c>
      <c r="CA811" s="197" t="str">
        <f>IF(SUMIF('Input| Projects'!$AS$8:$CP$8,"Tx",'Input| Projects'!$AS811:$CP811)=0,"",SUMIF('Input| Projects'!$AS$8:$CP$8,"Tx",'Input| Projects'!$AS811:$CP811))</f>
        <v/>
      </c>
      <c r="CB811" s="150" t="str">
        <f t="shared" si="393"/>
        <v/>
      </c>
    </row>
    <row r="812" spans="2:80" x14ac:dyDescent="0.2">
      <c r="B812" s="201">
        <f>IFERROR('Input| Projects'!B812,"")</f>
        <v>803</v>
      </c>
      <c r="C812" s="42" t="str">
        <f>IFERROR(IF('Input| Projects'!C812="","",'Input| Projects'!C812),"")</f>
        <v/>
      </c>
      <c r="D812" s="42" t="str">
        <f>IFERROR(IF('Input| Projects'!D812="","",'Input| Projects'!D812),"")</f>
        <v/>
      </c>
      <c r="E812" s="104"/>
      <c r="F812" s="190">
        <f>IFERROR('Input| Projects'!I812*'Input| Escalations'!$K$19,"")</f>
        <v>0</v>
      </c>
      <c r="G812" s="190">
        <f>IFERROR('Input| Projects'!J812*'Input| Escalations'!$K$19,"")</f>
        <v>0</v>
      </c>
      <c r="H812" s="190">
        <f>IFERROR('Input| Projects'!K812*'Input| Escalations'!$K$19,"")</f>
        <v>0</v>
      </c>
      <c r="I812" s="190">
        <f>IFERROR('Input| Projects'!L812*'Input| Escalations'!$K$19,"")</f>
        <v>0</v>
      </c>
      <c r="J812" s="190">
        <f>IFERROR('Input| Projects'!M812*'Input| Escalations'!$K$19,"")</f>
        <v>0</v>
      </c>
      <c r="K812" s="190">
        <f>IFERROR('Input| Projects'!N812*'Input| Escalations'!$K$19,"")</f>
        <v>0</v>
      </c>
      <c r="L812" s="190">
        <f>IFERROR('Input| Projects'!O812*'Input| Escalations'!$K$19,"")</f>
        <v>0</v>
      </c>
      <c r="M812" s="150" t="str">
        <f>IF(ABS(SUM(F812:L812)-(SUM('Input| Projects'!I812:O812)*'Input| Escalations'!$K$19))&lt;0.0000001,"",1)</f>
        <v/>
      </c>
      <c r="N812" s="192">
        <f>'Input| Projects'!$Y812*INDEX('Input| Escalations'!$H$33:$N$33,MATCH('Calc| Project Costs'!N$9,'Input| Escalations'!$H$23:$N$23,0))+'Input| Projects'!$Z812*INDEX('Input| Escalations'!$H$34:$N$34,MATCH('Calc| Project Costs'!N$9,'Input| Escalations'!$H$23:$N$23,0))+'Input| Projects'!$AA812*INDEX('Input| Escalations'!$H$35:$N$35,MATCH('Calc| Project Costs'!N$9,'Input| Escalations'!$H$23:$N$23,0))+1</f>
        <v>1</v>
      </c>
      <c r="O812" s="192">
        <f>'Input| Projects'!$Y812*INDEX('Input| Escalations'!$H$33:$N$33,MATCH('Calc| Project Costs'!O$9,'Input| Escalations'!$H$23:$N$23,0))+'Input| Projects'!$Z812*INDEX('Input| Escalations'!$H$34:$N$34,MATCH('Calc| Project Costs'!O$9,'Input| Escalations'!$H$23:$N$23,0))+'Input| Projects'!$AA812*INDEX('Input| Escalations'!$H$35:$N$35,MATCH('Calc| Project Costs'!O$9,'Input| Escalations'!$H$23:$N$23,0))+1</f>
        <v>1</v>
      </c>
      <c r="P812" s="192">
        <f>'Input| Projects'!$Y812*INDEX('Input| Escalations'!$H$33:$N$33,MATCH('Calc| Project Costs'!P$9,'Input| Escalations'!$H$23:$N$23,0))+'Input| Projects'!$Z812*INDEX('Input| Escalations'!$H$34:$N$34,MATCH('Calc| Project Costs'!P$9,'Input| Escalations'!$H$23:$N$23,0))+'Input| Projects'!$AA812*INDEX('Input| Escalations'!$H$35:$N$35,MATCH('Calc| Project Costs'!P$9,'Input| Escalations'!$H$23:$N$23,0))+1</f>
        <v>1</v>
      </c>
      <c r="Q812" s="192">
        <f>'Input| Projects'!$Y812*INDEX('Input| Escalations'!$H$33:$N$33,MATCH('Calc| Project Costs'!Q$9,'Input| Escalations'!$H$23:$N$23,0))+'Input| Projects'!$Z812*INDEX('Input| Escalations'!$H$34:$N$34,MATCH('Calc| Project Costs'!Q$9,'Input| Escalations'!$H$23:$N$23,0))+'Input| Projects'!$AA812*INDEX('Input| Escalations'!$H$35:$N$35,MATCH('Calc| Project Costs'!Q$9,'Input| Escalations'!$H$23:$N$23,0))+1</f>
        <v>1</v>
      </c>
      <c r="R812" s="192">
        <f>'Input| Projects'!$Y812*INDEX('Input| Escalations'!$H$33:$N$33,MATCH('Calc| Project Costs'!R$9,'Input| Escalations'!$H$23:$N$23,0))+'Input| Projects'!$Z812*INDEX('Input| Escalations'!$H$34:$N$34,MATCH('Calc| Project Costs'!R$9,'Input| Escalations'!$H$23:$N$23,0))+'Input| Projects'!$AA812*INDEX('Input| Escalations'!$H$35:$N$35,MATCH('Calc| Project Costs'!R$9,'Input| Escalations'!$H$23:$N$23,0))+1</f>
        <v>1</v>
      </c>
      <c r="S812" s="192">
        <f>'Input| Projects'!$Y812*INDEX('Input| Escalations'!$H$33:$N$33,MATCH('Calc| Project Costs'!S$9,'Input| Escalations'!$H$23:$N$23,0))+'Input| Projects'!$Z812*INDEX('Input| Escalations'!$H$34:$N$34,MATCH('Calc| Project Costs'!S$9,'Input| Escalations'!$H$23:$N$23,0))+'Input| Projects'!$AA812*INDEX('Input| Escalations'!$H$35:$N$35,MATCH('Calc| Project Costs'!S$9,'Input| Escalations'!$H$23:$N$23,0))+1</f>
        <v>1</v>
      </c>
      <c r="T812" s="192">
        <f>'Input| Projects'!$Y812*INDEX('Input| Escalations'!$H$33:$N$33,MATCH('Calc| Project Costs'!T$9,'Input| Escalations'!$H$23:$N$23,0))+'Input| Projects'!$Z812*INDEX('Input| Escalations'!$H$34:$N$34,MATCH('Calc| Project Costs'!T$9,'Input| Escalations'!$H$23:$N$23,0))+'Input| Projects'!$AA812*INDEX('Input| Escalations'!$H$35:$N$35,MATCH('Calc| Project Costs'!T$9,'Input| Escalations'!$H$23:$N$23,0))+1</f>
        <v>1</v>
      </c>
      <c r="U812" s="106"/>
      <c r="V812" s="186">
        <f t="shared" si="387"/>
        <v>0</v>
      </c>
      <c r="W812" s="186">
        <f t="shared" si="388"/>
        <v>0</v>
      </c>
      <c r="X812" s="186">
        <f t="shared" si="389"/>
        <v>0</v>
      </c>
      <c r="Y812" s="186">
        <f t="shared" si="365"/>
        <v>0</v>
      </c>
      <c r="Z812" s="186">
        <f t="shared" si="366"/>
        <v>0</v>
      </c>
      <c r="AA812" s="186">
        <f t="shared" si="367"/>
        <v>0</v>
      </c>
      <c r="AB812" s="186">
        <f t="shared" si="368"/>
        <v>0</v>
      </c>
      <c r="AC812" s="106"/>
      <c r="AD812" s="186">
        <f>'Input| Projects'!Q812*N812*'Input| Escalations'!$K$19</f>
        <v>0</v>
      </c>
      <c r="AE812" s="186">
        <f>'Input| Projects'!R812*O812*'Input| Escalations'!$K$19</f>
        <v>0</v>
      </c>
      <c r="AF812" s="186">
        <f>'Input| Projects'!S812*P812*'Input| Escalations'!$K$19</f>
        <v>0</v>
      </c>
      <c r="AG812" s="186">
        <f>'Input| Projects'!T812*Q812*'Input| Escalations'!$K$19</f>
        <v>0</v>
      </c>
      <c r="AH812" s="186">
        <f>'Input| Projects'!U812*R812*'Input| Escalations'!$K$19</f>
        <v>0</v>
      </c>
      <c r="AI812" s="186">
        <f>'Input| Projects'!V812*S812*'Input| Escalations'!$K$19</f>
        <v>0</v>
      </c>
      <c r="AJ812" s="186">
        <f>'Input| Projects'!W812*T812*'Input| Escalations'!$K$19</f>
        <v>0</v>
      </c>
      <c r="AK812" s="106"/>
      <c r="AL812" s="186" t="str">
        <f>IFERROR(IF('Input| Overheads'!$C$42="Direct costs",SUMPRODUCT(--('Input| Projects'!$AC812="Yes"),'Calc| Overheads Allocation'!C$8,'Calc| Project Costs'!V812),IF('Input| Overheads'!$C$42="Internal labour",SUMPRODUCT(--('Input| Projects'!$AC812="Yes"),'Calc| Overheads Allocation'!C$8,'Calc| Project Costs'!V812,'Input| Projects'!$Y812),IF('Input| Overheads'!$C$42="DNSP defined",SUMPRODUCT(--('Input| Projects'!$AC812="Yes"),'Calc| Overheads Allocation'!C$61,'Input| Projects'!$AF812),""))),"")</f>
        <v/>
      </c>
      <c r="AM812" s="186" t="str">
        <f>IFERROR(IF('Input| Overheads'!$C$42="Direct costs",SUMPRODUCT(--('Input| Projects'!$AC812="Yes"),'Calc| Overheads Allocation'!D$8,'Calc| Project Costs'!W812),IF('Input| Overheads'!$C$42="Internal labour",SUMPRODUCT(--('Input| Projects'!$AC812="Yes"),'Calc| Overheads Allocation'!D$8,'Calc| Project Costs'!W812,'Input| Projects'!$Y812),IF('Input| Overheads'!$C$42="DNSP defined",SUMPRODUCT(--('Input| Projects'!$AC812="Yes"),'Calc| Overheads Allocation'!D$61,'Input| Projects'!$AF812),""))),"")</f>
        <v/>
      </c>
      <c r="AN812" s="186" t="str">
        <f>IFERROR(IF('Input| Overheads'!$C$42="Direct costs",SUMPRODUCT(--('Input| Projects'!$AC812="Yes"),'Calc| Overheads Allocation'!E$8,'Calc| Project Costs'!X812),IF('Input| Overheads'!$C$42="Internal labour",SUMPRODUCT(--('Input| Projects'!$AC812="Yes"),'Calc| Overheads Allocation'!E$8,'Calc| Project Costs'!X812,'Input| Projects'!$Y812),IF('Input| Overheads'!$C$42="DNSP defined",SUMPRODUCT(--('Input| Projects'!$AC812="Yes"),'Calc| Overheads Allocation'!E$61,'Input| Projects'!$AF812),""))),"")</f>
        <v/>
      </c>
      <c r="AO812" s="186" t="str">
        <f>IFERROR(IF('Input| Overheads'!$C$42="Direct costs",SUMPRODUCT(--('Input| Projects'!$AC812="Yes"),'Calc| Overheads Allocation'!F$8,'Calc| Project Costs'!Y812),IF('Input| Overheads'!$C$42="Internal labour",SUMPRODUCT(--('Input| Projects'!$AC812="Yes"),'Calc| Overheads Allocation'!F$8,'Calc| Project Costs'!Y812,'Input| Projects'!$Y812),IF('Input| Overheads'!$C$42="DNSP defined",SUMPRODUCT(--('Input| Projects'!$AC812="Yes"),'Calc| Overheads Allocation'!F$61,'Input| Projects'!$AF812),""))),"")</f>
        <v/>
      </c>
      <c r="AP812" s="186" t="str">
        <f>IFERROR(IF('Input| Overheads'!$C$42="Direct costs",SUMPRODUCT(--('Input| Projects'!$AC812="Yes"),'Calc| Overheads Allocation'!G$8,'Calc| Project Costs'!Z812),IF('Input| Overheads'!$C$42="Internal labour",SUMPRODUCT(--('Input| Projects'!$AC812="Yes"),'Calc| Overheads Allocation'!G$8,'Calc| Project Costs'!Z812,'Input| Projects'!$Y812),IF('Input| Overheads'!$C$42="DNSP defined",SUMPRODUCT(--('Input| Projects'!$AC812="Yes"),'Calc| Overheads Allocation'!G$61,'Input| Projects'!$AF812),""))),"")</f>
        <v/>
      </c>
      <c r="AQ812" s="186" t="str">
        <f>IFERROR(IF('Input| Overheads'!$C$42="Direct costs",SUMPRODUCT(--('Input| Projects'!$AC812="Yes"),'Calc| Overheads Allocation'!H$8,'Calc| Project Costs'!AA812),IF('Input| Overheads'!$C$42="Internal labour",SUMPRODUCT(--('Input| Projects'!$AC812="Yes"),'Calc| Overheads Allocation'!H$8,'Calc| Project Costs'!AA812,'Input| Projects'!$Y812),IF('Input| Overheads'!$C$42="DNSP defined",SUMPRODUCT(--('Input| Projects'!$AC812="Yes"),'Calc| Overheads Allocation'!H$61,'Input| Projects'!$AF812),""))),"")</f>
        <v/>
      </c>
      <c r="AR812" s="186" t="str">
        <f>IFERROR(IF('Input| Overheads'!$C$42="Direct costs",SUMPRODUCT(--('Input| Projects'!$AC812="Yes"),'Calc| Overheads Allocation'!I$8,'Calc| Project Costs'!AB812),IF('Input| Overheads'!$C$42="Internal labour",SUMPRODUCT(--('Input| Projects'!$AC812="Yes"),'Calc| Overheads Allocation'!I$8,'Calc| Project Costs'!AB812,'Input| Projects'!$Y812),IF('Input| Overheads'!$C$42="DNSP defined",SUMPRODUCT(--('Input| Projects'!$AC812="Yes"),'Calc| Overheads Allocation'!I$61,'Input| Projects'!$AF812),""))),"")</f>
        <v/>
      </c>
      <c r="AS812" s="106"/>
      <c r="AT812" s="186" t="str">
        <f>IFERROR(IF('Input| Overheads'!$C$42="Direct costs",SUMPRODUCT(--('Input| Projects'!$AD812="Yes"),'Calc| Overheads Allocation'!C$9,'Calc| Project Costs'!V812),IF('Input| Overheads'!$C$42="Internal labour",SUMPRODUCT(--('Input| Projects'!$AD812="Yes"),'Calc| Overheads Allocation'!C$9,'Calc| Project Costs'!V812,'Input| Projects'!$Y812),IF('Input| Overheads'!$C$42="DNSP defined",SUMPRODUCT(--('Input| Projects'!$AD812="Yes"),'Calc| Overheads Allocation'!C$62,'Input| Projects'!$AG812),""))),"")</f>
        <v/>
      </c>
      <c r="AU812" s="186" t="str">
        <f>IFERROR(IF('Input| Overheads'!$C$42="Direct costs",SUMPRODUCT(--('Input| Projects'!$AD812="Yes"),'Calc| Overheads Allocation'!D$9,'Calc| Project Costs'!W812),IF('Input| Overheads'!$C$42="Internal labour",SUMPRODUCT(--('Input| Projects'!$AD812="Yes"),'Calc| Overheads Allocation'!D$9,'Calc| Project Costs'!W812,'Input| Projects'!$Y812),IF('Input| Overheads'!$C$42="DNSP defined",SUMPRODUCT(--('Input| Projects'!$AD812="Yes"),'Calc| Overheads Allocation'!D$62,'Input| Projects'!$AG812),""))),"")</f>
        <v/>
      </c>
      <c r="AV812" s="186" t="str">
        <f>IFERROR(IF('Input| Overheads'!$C$42="Direct costs",SUMPRODUCT(--('Input| Projects'!$AD812="Yes"),'Calc| Overheads Allocation'!E$9,'Calc| Project Costs'!X812),IF('Input| Overheads'!$C$42="Internal labour",SUMPRODUCT(--('Input| Projects'!$AD812="Yes"),'Calc| Overheads Allocation'!E$9,'Calc| Project Costs'!X812,'Input| Projects'!$Y812),IF('Input| Overheads'!$C$42="DNSP defined",SUMPRODUCT(--('Input| Projects'!$AD812="Yes"),'Calc| Overheads Allocation'!E$62,'Input| Projects'!$AG812),""))),"")</f>
        <v/>
      </c>
      <c r="AW812" s="186" t="str">
        <f>IFERROR(IF('Input| Overheads'!$C$42="Direct costs",SUMPRODUCT(--('Input| Projects'!$AD812="Yes"),'Calc| Overheads Allocation'!F$9,'Calc| Project Costs'!Y812),IF('Input| Overheads'!$C$42="Internal labour",SUMPRODUCT(--('Input| Projects'!$AD812="Yes"),'Calc| Overheads Allocation'!F$9,'Calc| Project Costs'!Y812,'Input| Projects'!$Y812),IF('Input| Overheads'!$C$42="DNSP defined",SUMPRODUCT(--('Input| Projects'!$AD812="Yes"),'Calc| Overheads Allocation'!F$62,'Input| Projects'!$AG812),""))),"")</f>
        <v/>
      </c>
      <c r="AX812" s="186" t="str">
        <f>IFERROR(IF('Input| Overheads'!$C$42="Direct costs",SUMPRODUCT(--('Input| Projects'!$AD812="Yes"),'Calc| Overheads Allocation'!G$9,'Calc| Project Costs'!Z812),IF('Input| Overheads'!$C$42="Internal labour",SUMPRODUCT(--('Input| Projects'!$AD812="Yes"),'Calc| Overheads Allocation'!G$9,'Calc| Project Costs'!Z812,'Input| Projects'!$Y812),IF('Input| Overheads'!$C$42="DNSP defined",SUMPRODUCT(--('Input| Projects'!$AD812="Yes"),'Calc| Overheads Allocation'!G$62,'Input| Projects'!$AG812),""))),"")</f>
        <v/>
      </c>
      <c r="AY812" s="186" t="str">
        <f>IFERROR(IF('Input| Overheads'!$C$42="Direct costs",SUMPRODUCT(--('Input| Projects'!$AD812="Yes"),'Calc| Overheads Allocation'!H$9,'Calc| Project Costs'!AA812),IF('Input| Overheads'!$C$42="Internal labour",SUMPRODUCT(--('Input| Projects'!$AD812="Yes"),'Calc| Overheads Allocation'!H$9,'Calc| Project Costs'!AA812,'Input| Projects'!$Y812),IF('Input| Overheads'!$C$42="DNSP defined",SUMPRODUCT(--('Input| Projects'!$AD812="Yes"),'Calc| Overheads Allocation'!H$62,'Input| Projects'!$AG812),""))),"")</f>
        <v/>
      </c>
      <c r="AZ812" s="186" t="str">
        <f>IFERROR(IF('Input| Overheads'!$C$42="Direct costs",SUMPRODUCT(--('Input| Projects'!$AD812="Yes"),'Calc| Overheads Allocation'!I$9,'Calc| Project Costs'!AB812),IF('Input| Overheads'!$C$42="Internal labour",SUMPRODUCT(--('Input| Projects'!$AD812="Yes"),'Calc| Overheads Allocation'!I$9,'Calc| Project Costs'!AB812,'Input| Projects'!$Y812),IF('Input| Overheads'!$C$42="DNSP defined",SUMPRODUCT(--('Input| Projects'!$AD812="Yes"),'Calc| Overheads Allocation'!I$62,'Input| Projects'!$AG812),""))),"")</f>
        <v/>
      </c>
      <c r="BA812" s="106"/>
      <c r="BB812" s="186">
        <f t="shared" si="390"/>
        <v>0</v>
      </c>
      <c r="BC812" s="186">
        <f t="shared" si="391"/>
        <v>0</v>
      </c>
      <c r="BD812" s="186">
        <f t="shared" si="392"/>
        <v>0</v>
      </c>
      <c r="BE812" s="186">
        <f t="shared" si="369"/>
        <v>0</v>
      </c>
      <c r="BF812" s="186">
        <f t="shared" si="370"/>
        <v>0</v>
      </c>
      <c r="BG812" s="186">
        <f t="shared" si="371"/>
        <v>0</v>
      </c>
      <c r="BH812" s="186">
        <f t="shared" si="372"/>
        <v>0</v>
      </c>
      <c r="BI812" s="97"/>
      <c r="BJ812" s="186" t="str">
        <f t="shared" si="373"/>
        <v/>
      </c>
      <c r="BK812" s="186" t="str">
        <f t="shared" si="374"/>
        <v/>
      </c>
      <c r="BL812" s="186" t="str">
        <f t="shared" si="375"/>
        <v/>
      </c>
      <c r="BM812" s="186" t="str">
        <f t="shared" si="376"/>
        <v/>
      </c>
      <c r="BN812" s="186" t="str">
        <f t="shared" si="377"/>
        <v/>
      </c>
      <c r="BO812" s="186" t="str">
        <f t="shared" si="378"/>
        <v/>
      </c>
      <c r="BP812" s="186" t="str">
        <f t="shared" si="379"/>
        <v/>
      </c>
      <c r="BQ812" s="97"/>
      <c r="BR812" s="186">
        <f t="shared" si="380"/>
        <v>0</v>
      </c>
      <c r="BS812" s="186">
        <f t="shared" si="381"/>
        <v>0</v>
      </c>
      <c r="BT812" s="222">
        <f t="shared" si="382"/>
        <v>0</v>
      </c>
      <c r="BU812" s="222">
        <f t="shared" si="383"/>
        <v>0</v>
      </c>
      <c r="BV812" s="222">
        <f t="shared" si="384"/>
        <v>0</v>
      </c>
      <c r="BW812" s="222">
        <f t="shared" si="385"/>
        <v>0</v>
      </c>
      <c r="BX812" s="222">
        <f t="shared" si="386"/>
        <v>0</v>
      </c>
      <c r="BY812" s="106"/>
      <c r="BZ812" s="197" t="str">
        <f>IF(SUMIF('Input| Projects'!$AS$8:$CP$8,"Dx",'Input| Projects'!$AS812:$CP812)=0,"",SUMIF('Input| Projects'!$AS$8:$CP$8,"Dx",'Input| Projects'!$AS812:$CP812))</f>
        <v/>
      </c>
      <c r="CA812" s="197" t="str">
        <f>IF(SUMIF('Input| Projects'!$AS$8:$CP$8,"Tx",'Input| Projects'!$AS812:$CP812)=0,"",SUMIF('Input| Projects'!$AS$8:$CP$8,"Tx",'Input| Projects'!$AS812:$CP812))</f>
        <v/>
      </c>
      <c r="CB812" s="150" t="str">
        <f t="shared" si="393"/>
        <v/>
      </c>
    </row>
    <row r="813" spans="2:80" x14ac:dyDescent="0.2">
      <c r="B813" s="201">
        <f>IFERROR('Input| Projects'!B813,"")</f>
        <v>804</v>
      </c>
      <c r="C813" s="42" t="str">
        <f>IFERROR(IF('Input| Projects'!C813="","",'Input| Projects'!C813),"")</f>
        <v/>
      </c>
      <c r="D813" s="42" t="str">
        <f>IFERROR(IF('Input| Projects'!D813="","",'Input| Projects'!D813),"")</f>
        <v/>
      </c>
      <c r="E813" s="104"/>
      <c r="F813" s="190">
        <f>IFERROR('Input| Projects'!I813*'Input| Escalations'!$K$19,"")</f>
        <v>0</v>
      </c>
      <c r="G813" s="190">
        <f>IFERROR('Input| Projects'!J813*'Input| Escalations'!$K$19,"")</f>
        <v>0</v>
      </c>
      <c r="H813" s="190">
        <f>IFERROR('Input| Projects'!K813*'Input| Escalations'!$K$19,"")</f>
        <v>0</v>
      </c>
      <c r="I813" s="190">
        <f>IFERROR('Input| Projects'!L813*'Input| Escalations'!$K$19,"")</f>
        <v>0</v>
      </c>
      <c r="J813" s="190">
        <f>IFERROR('Input| Projects'!M813*'Input| Escalations'!$K$19,"")</f>
        <v>0</v>
      </c>
      <c r="K813" s="190">
        <f>IFERROR('Input| Projects'!N813*'Input| Escalations'!$K$19,"")</f>
        <v>0</v>
      </c>
      <c r="L813" s="190">
        <f>IFERROR('Input| Projects'!O813*'Input| Escalations'!$K$19,"")</f>
        <v>0</v>
      </c>
      <c r="M813" s="150" t="str">
        <f>IF(ABS(SUM(F813:L813)-(SUM('Input| Projects'!I813:O813)*'Input| Escalations'!$K$19))&lt;0.0000001,"",1)</f>
        <v/>
      </c>
      <c r="N813" s="192">
        <f>'Input| Projects'!$Y813*INDEX('Input| Escalations'!$H$33:$N$33,MATCH('Calc| Project Costs'!N$9,'Input| Escalations'!$H$23:$N$23,0))+'Input| Projects'!$Z813*INDEX('Input| Escalations'!$H$34:$N$34,MATCH('Calc| Project Costs'!N$9,'Input| Escalations'!$H$23:$N$23,0))+'Input| Projects'!$AA813*INDEX('Input| Escalations'!$H$35:$N$35,MATCH('Calc| Project Costs'!N$9,'Input| Escalations'!$H$23:$N$23,0))+1</f>
        <v>1</v>
      </c>
      <c r="O813" s="192">
        <f>'Input| Projects'!$Y813*INDEX('Input| Escalations'!$H$33:$N$33,MATCH('Calc| Project Costs'!O$9,'Input| Escalations'!$H$23:$N$23,0))+'Input| Projects'!$Z813*INDEX('Input| Escalations'!$H$34:$N$34,MATCH('Calc| Project Costs'!O$9,'Input| Escalations'!$H$23:$N$23,0))+'Input| Projects'!$AA813*INDEX('Input| Escalations'!$H$35:$N$35,MATCH('Calc| Project Costs'!O$9,'Input| Escalations'!$H$23:$N$23,0))+1</f>
        <v>1</v>
      </c>
      <c r="P813" s="192">
        <f>'Input| Projects'!$Y813*INDEX('Input| Escalations'!$H$33:$N$33,MATCH('Calc| Project Costs'!P$9,'Input| Escalations'!$H$23:$N$23,0))+'Input| Projects'!$Z813*INDEX('Input| Escalations'!$H$34:$N$34,MATCH('Calc| Project Costs'!P$9,'Input| Escalations'!$H$23:$N$23,0))+'Input| Projects'!$AA813*INDEX('Input| Escalations'!$H$35:$N$35,MATCH('Calc| Project Costs'!P$9,'Input| Escalations'!$H$23:$N$23,0))+1</f>
        <v>1</v>
      </c>
      <c r="Q813" s="192">
        <f>'Input| Projects'!$Y813*INDEX('Input| Escalations'!$H$33:$N$33,MATCH('Calc| Project Costs'!Q$9,'Input| Escalations'!$H$23:$N$23,0))+'Input| Projects'!$Z813*INDEX('Input| Escalations'!$H$34:$N$34,MATCH('Calc| Project Costs'!Q$9,'Input| Escalations'!$H$23:$N$23,0))+'Input| Projects'!$AA813*INDEX('Input| Escalations'!$H$35:$N$35,MATCH('Calc| Project Costs'!Q$9,'Input| Escalations'!$H$23:$N$23,0))+1</f>
        <v>1</v>
      </c>
      <c r="R813" s="192">
        <f>'Input| Projects'!$Y813*INDEX('Input| Escalations'!$H$33:$N$33,MATCH('Calc| Project Costs'!R$9,'Input| Escalations'!$H$23:$N$23,0))+'Input| Projects'!$Z813*INDEX('Input| Escalations'!$H$34:$N$34,MATCH('Calc| Project Costs'!R$9,'Input| Escalations'!$H$23:$N$23,0))+'Input| Projects'!$AA813*INDEX('Input| Escalations'!$H$35:$N$35,MATCH('Calc| Project Costs'!R$9,'Input| Escalations'!$H$23:$N$23,0))+1</f>
        <v>1</v>
      </c>
      <c r="S813" s="192">
        <f>'Input| Projects'!$Y813*INDEX('Input| Escalations'!$H$33:$N$33,MATCH('Calc| Project Costs'!S$9,'Input| Escalations'!$H$23:$N$23,0))+'Input| Projects'!$Z813*INDEX('Input| Escalations'!$H$34:$N$34,MATCH('Calc| Project Costs'!S$9,'Input| Escalations'!$H$23:$N$23,0))+'Input| Projects'!$AA813*INDEX('Input| Escalations'!$H$35:$N$35,MATCH('Calc| Project Costs'!S$9,'Input| Escalations'!$H$23:$N$23,0))+1</f>
        <v>1</v>
      </c>
      <c r="T813" s="192">
        <f>'Input| Projects'!$Y813*INDEX('Input| Escalations'!$H$33:$N$33,MATCH('Calc| Project Costs'!T$9,'Input| Escalations'!$H$23:$N$23,0))+'Input| Projects'!$Z813*INDEX('Input| Escalations'!$H$34:$N$34,MATCH('Calc| Project Costs'!T$9,'Input| Escalations'!$H$23:$N$23,0))+'Input| Projects'!$AA813*INDEX('Input| Escalations'!$H$35:$N$35,MATCH('Calc| Project Costs'!T$9,'Input| Escalations'!$H$23:$N$23,0))+1</f>
        <v>1</v>
      </c>
      <c r="U813" s="106"/>
      <c r="V813" s="186">
        <f t="shared" si="387"/>
        <v>0</v>
      </c>
      <c r="W813" s="186">
        <f t="shared" si="388"/>
        <v>0</v>
      </c>
      <c r="X813" s="186">
        <f t="shared" si="389"/>
        <v>0</v>
      </c>
      <c r="Y813" s="186">
        <f t="shared" si="365"/>
        <v>0</v>
      </c>
      <c r="Z813" s="186">
        <f t="shared" si="366"/>
        <v>0</v>
      </c>
      <c r="AA813" s="186">
        <f t="shared" si="367"/>
        <v>0</v>
      </c>
      <c r="AB813" s="186">
        <f t="shared" si="368"/>
        <v>0</v>
      </c>
      <c r="AC813" s="106"/>
      <c r="AD813" s="186">
        <f>'Input| Projects'!Q813*N813*'Input| Escalations'!$K$19</f>
        <v>0</v>
      </c>
      <c r="AE813" s="186">
        <f>'Input| Projects'!R813*O813*'Input| Escalations'!$K$19</f>
        <v>0</v>
      </c>
      <c r="AF813" s="186">
        <f>'Input| Projects'!S813*P813*'Input| Escalations'!$K$19</f>
        <v>0</v>
      </c>
      <c r="AG813" s="186">
        <f>'Input| Projects'!T813*Q813*'Input| Escalations'!$K$19</f>
        <v>0</v>
      </c>
      <c r="AH813" s="186">
        <f>'Input| Projects'!U813*R813*'Input| Escalations'!$K$19</f>
        <v>0</v>
      </c>
      <c r="AI813" s="186">
        <f>'Input| Projects'!V813*S813*'Input| Escalations'!$K$19</f>
        <v>0</v>
      </c>
      <c r="AJ813" s="186">
        <f>'Input| Projects'!W813*T813*'Input| Escalations'!$K$19</f>
        <v>0</v>
      </c>
      <c r="AK813" s="106"/>
      <c r="AL813" s="186" t="str">
        <f>IFERROR(IF('Input| Overheads'!$C$42="Direct costs",SUMPRODUCT(--('Input| Projects'!$AC813="Yes"),'Calc| Overheads Allocation'!C$8,'Calc| Project Costs'!V813),IF('Input| Overheads'!$C$42="Internal labour",SUMPRODUCT(--('Input| Projects'!$AC813="Yes"),'Calc| Overheads Allocation'!C$8,'Calc| Project Costs'!V813,'Input| Projects'!$Y813),IF('Input| Overheads'!$C$42="DNSP defined",SUMPRODUCT(--('Input| Projects'!$AC813="Yes"),'Calc| Overheads Allocation'!C$61,'Input| Projects'!$AF813),""))),"")</f>
        <v/>
      </c>
      <c r="AM813" s="186" t="str">
        <f>IFERROR(IF('Input| Overheads'!$C$42="Direct costs",SUMPRODUCT(--('Input| Projects'!$AC813="Yes"),'Calc| Overheads Allocation'!D$8,'Calc| Project Costs'!W813),IF('Input| Overheads'!$C$42="Internal labour",SUMPRODUCT(--('Input| Projects'!$AC813="Yes"),'Calc| Overheads Allocation'!D$8,'Calc| Project Costs'!W813,'Input| Projects'!$Y813),IF('Input| Overheads'!$C$42="DNSP defined",SUMPRODUCT(--('Input| Projects'!$AC813="Yes"),'Calc| Overheads Allocation'!D$61,'Input| Projects'!$AF813),""))),"")</f>
        <v/>
      </c>
      <c r="AN813" s="186" t="str">
        <f>IFERROR(IF('Input| Overheads'!$C$42="Direct costs",SUMPRODUCT(--('Input| Projects'!$AC813="Yes"),'Calc| Overheads Allocation'!E$8,'Calc| Project Costs'!X813),IF('Input| Overheads'!$C$42="Internal labour",SUMPRODUCT(--('Input| Projects'!$AC813="Yes"),'Calc| Overheads Allocation'!E$8,'Calc| Project Costs'!X813,'Input| Projects'!$Y813),IF('Input| Overheads'!$C$42="DNSP defined",SUMPRODUCT(--('Input| Projects'!$AC813="Yes"),'Calc| Overheads Allocation'!E$61,'Input| Projects'!$AF813),""))),"")</f>
        <v/>
      </c>
      <c r="AO813" s="186" t="str">
        <f>IFERROR(IF('Input| Overheads'!$C$42="Direct costs",SUMPRODUCT(--('Input| Projects'!$AC813="Yes"),'Calc| Overheads Allocation'!F$8,'Calc| Project Costs'!Y813),IF('Input| Overheads'!$C$42="Internal labour",SUMPRODUCT(--('Input| Projects'!$AC813="Yes"),'Calc| Overheads Allocation'!F$8,'Calc| Project Costs'!Y813,'Input| Projects'!$Y813),IF('Input| Overheads'!$C$42="DNSP defined",SUMPRODUCT(--('Input| Projects'!$AC813="Yes"),'Calc| Overheads Allocation'!F$61,'Input| Projects'!$AF813),""))),"")</f>
        <v/>
      </c>
      <c r="AP813" s="186" t="str">
        <f>IFERROR(IF('Input| Overheads'!$C$42="Direct costs",SUMPRODUCT(--('Input| Projects'!$AC813="Yes"),'Calc| Overheads Allocation'!G$8,'Calc| Project Costs'!Z813),IF('Input| Overheads'!$C$42="Internal labour",SUMPRODUCT(--('Input| Projects'!$AC813="Yes"),'Calc| Overheads Allocation'!G$8,'Calc| Project Costs'!Z813,'Input| Projects'!$Y813),IF('Input| Overheads'!$C$42="DNSP defined",SUMPRODUCT(--('Input| Projects'!$AC813="Yes"),'Calc| Overheads Allocation'!G$61,'Input| Projects'!$AF813),""))),"")</f>
        <v/>
      </c>
      <c r="AQ813" s="186" t="str">
        <f>IFERROR(IF('Input| Overheads'!$C$42="Direct costs",SUMPRODUCT(--('Input| Projects'!$AC813="Yes"),'Calc| Overheads Allocation'!H$8,'Calc| Project Costs'!AA813),IF('Input| Overheads'!$C$42="Internal labour",SUMPRODUCT(--('Input| Projects'!$AC813="Yes"),'Calc| Overheads Allocation'!H$8,'Calc| Project Costs'!AA813,'Input| Projects'!$Y813),IF('Input| Overheads'!$C$42="DNSP defined",SUMPRODUCT(--('Input| Projects'!$AC813="Yes"),'Calc| Overheads Allocation'!H$61,'Input| Projects'!$AF813),""))),"")</f>
        <v/>
      </c>
      <c r="AR813" s="186" t="str">
        <f>IFERROR(IF('Input| Overheads'!$C$42="Direct costs",SUMPRODUCT(--('Input| Projects'!$AC813="Yes"),'Calc| Overheads Allocation'!I$8,'Calc| Project Costs'!AB813),IF('Input| Overheads'!$C$42="Internal labour",SUMPRODUCT(--('Input| Projects'!$AC813="Yes"),'Calc| Overheads Allocation'!I$8,'Calc| Project Costs'!AB813,'Input| Projects'!$Y813),IF('Input| Overheads'!$C$42="DNSP defined",SUMPRODUCT(--('Input| Projects'!$AC813="Yes"),'Calc| Overheads Allocation'!I$61,'Input| Projects'!$AF813),""))),"")</f>
        <v/>
      </c>
      <c r="AS813" s="106"/>
      <c r="AT813" s="186" t="str">
        <f>IFERROR(IF('Input| Overheads'!$C$42="Direct costs",SUMPRODUCT(--('Input| Projects'!$AD813="Yes"),'Calc| Overheads Allocation'!C$9,'Calc| Project Costs'!V813),IF('Input| Overheads'!$C$42="Internal labour",SUMPRODUCT(--('Input| Projects'!$AD813="Yes"),'Calc| Overheads Allocation'!C$9,'Calc| Project Costs'!V813,'Input| Projects'!$Y813),IF('Input| Overheads'!$C$42="DNSP defined",SUMPRODUCT(--('Input| Projects'!$AD813="Yes"),'Calc| Overheads Allocation'!C$62,'Input| Projects'!$AG813),""))),"")</f>
        <v/>
      </c>
      <c r="AU813" s="186" t="str">
        <f>IFERROR(IF('Input| Overheads'!$C$42="Direct costs",SUMPRODUCT(--('Input| Projects'!$AD813="Yes"),'Calc| Overheads Allocation'!D$9,'Calc| Project Costs'!W813),IF('Input| Overheads'!$C$42="Internal labour",SUMPRODUCT(--('Input| Projects'!$AD813="Yes"),'Calc| Overheads Allocation'!D$9,'Calc| Project Costs'!W813,'Input| Projects'!$Y813),IF('Input| Overheads'!$C$42="DNSP defined",SUMPRODUCT(--('Input| Projects'!$AD813="Yes"),'Calc| Overheads Allocation'!D$62,'Input| Projects'!$AG813),""))),"")</f>
        <v/>
      </c>
      <c r="AV813" s="186" t="str">
        <f>IFERROR(IF('Input| Overheads'!$C$42="Direct costs",SUMPRODUCT(--('Input| Projects'!$AD813="Yes"),'Calc| Overheads Allocation'!E$9,'Calc| Project Costs'!X813),IF('Input| Overheads'!$C$42="Internal labour",SUMPRODUCT(--('Input| Projects'!$AD813="Yes"),'Calc| Overheads Allocation'!E$9,'Calc| Project Costs'!X813,'Input| Projects'!$Y813),IF('Input| Overheads'!$C$42="DNSP defined",SUMPRODUCT(--('Input| Projects'!$AD813="Yes"),'Calc| Overheads Allocation'!E$62,'Input| Projects'!$AG813),""))),"")</f>
        <v/>
      </c>
      <c r="AW813" s="186" t="str">
        <f>IFERROR(IF('Input| Overheads'!$C$42="Direct costs",SUMPRODUCT(--('Input| Projects'!$AD813="Yes"),'Calc| Overheads Allocation'!F$9,'Calc| Project Costs'!Y813),IF('Input| Overheads'!$C$42="Internal labour",SUMPRODUCT(--('Input| Projects'!$AD813="Yes"),'Calc| Overheads Allocation'!F$9,'Calc| Project Costs'!Y813,'Input| Projects'!$Y813),IF('Input| Overheads'!$C$42="DNSP defined",SUMPRODUCT(--('Input| Projects'!$AD813="Yes"),'Calc| Overheads Allocation'!F$62,'Input| Projects'!$AG813),""))),"")</f>
        <v/>
      </c>
      <c r="AX813" s="186" t="str">
        <f>IFERROR(IF('Input| Overheads'!$C$42="Direct costs",SUMPRODUCT(--('Input| Projects'!$AD813="Yes"),'Calc| Overheads Allocation'!G$9,'Calc| Project Costs'!Z813),IF('Input| Overheads'!$C$42="Internal labour",SUMPRODUCT(--('Input| Projects'!$AD813="Yes"),'Calc| Overheads Allocation'!G$9,'Calc| Project Costs'!Z813,'Input| Projects'!$Y813),IF('Input| Overheads'!$C$42="DNSP defined",SUMPRODUCT(--('Input| Projects'!$AD813="Yes"),'Calc| Overheads Allocation'!G$62,'Input| Projects'!$AG813),""))),"")</f>
        <v/>
      </c>
      <c r="AY813" s="186" t="str">
        <f>IFERROR(IF('Input| Overheads'!$C$42="Direct costs",SUMPRODUCT(--('Input| Projects'!$AD813="Yes"),'Calc| Overheads Allocation'!H$9,'Calc| Project Costs'!AA813),IF('Input| Overheads'!$C$42="Internal labour",SUMPRODUCT(--('Input| Projects'!$AD813="Yes"),'Calc| Overheads Allocation'!H$9,'Calc| Project Costs'!AA813,'Input| Projects'!$Y813),IF('Input| Overheads'!$C$42="DNSP defined",SUMPRODUCT(--('Input| Projects'!$AD813="Yes"),'Calc| Overheads Allocation'!H$62,'Input| Projects'!$AG813),""))),"")</f>
        <v/>
      </c>
      <c r="AZ813" s="186" t="str">
        <f>IFERROR(IF('Input| Overheads'!$C$42="Direct costs",SUMPRODUCT(--('Input| Projects'!$AD813="Yes"),'Calc| Overheads Allocation'!I$9,'Calc| Project Costs'!AB813),IF('Input| Overheads'!$C$42="Internal labour",SUMPRODUCT(--('Input| Projects'!$AD813="Yes"),'Calc| Overheads Allocation'!I$9,'Calc| Project Costs'!AB813,'Input| Projects'!$Y813),IF('Input| Overheads'!$C$42="DNSP defined",SUMPRODUCT(--('Input| Projects'!$AD813="Yes"),'Calc| Overheads Allocation'!I$62,'Input| Projects'!$AG813),""))),"")</f>
        <v/>
      </c>
      <c r="BA813" s="106"/>
      <c r="BB813" s="186">
        <f t="shared" si="390"/>
        <v>0</v>
      </c>
      <c r="BC813" s="186">
        <f t="shared" si="391"/>
        <v>0</v>
      </c>
      <c r="BD813" s="186">
        <f t="shared" si="392"/>
        <v>0</v>
      </c>
      <c r="BE813" s="186">
        <f t="shared" si="369"/>
        <v>0</v>
      </c>
      <c r="BF813" s="186">
        <f t="shared" si="370"/>
        <v>0</v>
      </c>
      <c r="BG813" s="186">
        <f t="shared" si="371"/>
        <v>0</v>
      </c>
      <c r="BH813" s="186">
        <f t="shared" si="372"/>
        <v>0</v>
      </c>
      <c r="BI813" s="97"/>
      <c r="BJ813" s="186" t="str">
        <f t="shared" si="373"/>
        <v/>
      </c>
      <c r="BK813" s="186" t="str">
        <f t="shared" si="374"/>
        <v/>
      </c>
      <c r="BL813" s="186" t="str">
        <f t="shared" si="375"/>
        <v/>
      </c>
      <c r="BM813" s="186" t="str">
        <f t="shared" si="376"/>
        <v/>
      </c>
      <c r="BN813" s="186" t="str">
        <f t="shared" si="377"/>
        <v/>
      </c>
      <c r="BO813" s="186" t="str">
        <f t="shared" si="378"/>
        <v/>
      </c>
      <c r="BP813" s="186" t="str">
        <f t="shared" si="379"/>
        <v/>
      </c>
      <c r="BQ813" s="97"/>
      <c r="BR813" s="186">
        <f t="shared" si="380"/>
        <v>0</v>
      </c>
      <c r="BS813" s="186">
        <f t="shared" si="381"/>
        <v>0</v>
      </c>
      <c r="BT813" s="222">
        <f t="shared" si="382"/>
        <v>0</v>
      </c>
      <c r="BU813" s="222">
        <f t="shared" si="383"/>
        <v>0</v>
      </c>
      <c r="BV813" s="222">
        <f t="shared" si="384"/>
        <v>0</v>
      </c>
      <c r="BW813" s="222">
        <f t="shared" si="385"/>
        <v>0</v>
      </c>
      <c r="BX813" s="222">
        <f t="shared" si="386"/>
        <v>0</v>
      </c>
      <c r="BY813" s="106"/>
      <c r="BZ813" s="197" t="str">
        <f>IF(SUMIF('Input| Projects'!$AS$8:$CP$8,"Dx",'Input| Projects'!$AS813:$CP813)=0,"",SUMIF('Input| Projects'!$AS$8:$CP$8,"Dx",'Input| Projects'!$AS813:$CP813))</f>
        <v/>
      </c>
      <c r="CA813" s="197" t="str">
        <f>IF(SUMIF('Input| Projects'!$AS$8:$CP$8,"Tx",'Input| Projects'!$AS813:$CP813)=0,"",SUMIF('Input| Projects'!$AS$8:$CP$8,"Tx",'Input| Projects'!$AS813:$CP813))</f>
        <v/>
      </c>
      <c r="CB813" s="150" t="str">
        <f t="shared" si="393"/>
        <v/>
      </c>
    </row>
    <row r="814" spans="2:80" x14ac:dyDescent="0.2">
      <c r="B814" s="201">
        <f>IFERROR('Input| Projects'!B814,"")</f>
        <v>805</v>
      </c>
      <c r="C814" s="42" t="str">
        <f>IFERROR(IF('Input| Projects'!C814="","",'Input| Projects'!C814),"")</f>
        <v/>
      </c>
      <c r="D814" s="42" t="str">
        <f>IFERROR(IF('Input| Projects'!D814="","",'Input| Projects'!D814),"")</f>
        <v/>
      </c>
      <c r="E814" s="104"/>
      <c r="F814" s="190">
        <f>IFERROR('Input| Projects'!I814*'Input| Escalations'!$K$19,"")</f>
        <v>0</v>
      </c>
      <c r="G814" s="190">
        <f>IFERROR('Input| Projects'!J814*'Input| Escalations'!$K$19,"")</f>
        <v>0</v>
      </c>
      <c r="H814" s="190">
        <f>IFERROR('Input| Projects'!K814*'Input| Escalations'!$K$19,"")</f>
        <v>0</v>
      </c>
      <c r="I814" s="190">
        <f>IFERROR('Input| Projects'!L814*'Input| Escalations'!$K$19,"")</f>
        <v>0</v>
      </c>
      <c r="J814" s="190">
        <f>IFERROR('Input| Projects'!M814*'Input| Escalations'!$K$19,"")</f>
        <v>0</v>
      </c>
      <c r="K814" s="190">
        <f>IFERROR('Input| Projects'!N814*'Input| Escalations'!$K$19,"")</f>
        <v>0</v>
      </c>
      <c r="L814" s="190">
        <f>IFERROR('Input| Projects'!O814*'Input| Escalations'!$K$19,"")</f>
        <v>0</v>
      </c>
      <c r="M814" s="150" t="str">
        <f>IF(ABS(SUM(F814:L814)-(SUM('Input| Projects'!I814:O814)*'Input| Escalations'!$K$19))&lt;0.0000001,"",1)</f>
        <v/>
      </c>
      <c r="N814" s="192">
        <f>'Input| Projects'!$Y814*INDEX('Input| Escalations'!$H$33:$N$33,MATCH('Calc| Project Costs'!N$9,'Input| Escalations'!$H$23:$N$23,0))+'Input| Projects'!$Z814*INDEX('Input| Escalations'!$H$34:$N$34,MATCH('Calc| Project Costs'!N$9,'Input| Escalations'!$H$23:$N$23,0))+'Input| Projects'!$AA814*INDEX('Input| Escalations'!$H$35:$N$35,MATCH('Calc| Project Costs'!N$9,'Input| Escalations'!$H$23:$N$23,0))+1</f>
        <v>1</v>
      </c>
      <c r="O814" s="192">
        <f>'Input| Projects'!$Y814*INDEX('Input| Escalations'!$H$33:$N$33,MATCH('Calc| Project Costs'!O$9,'Input| Escalations'!$H$23:$N$23,0))+'Input| Projects'!$Z814*INDEX('Input| Escalations'!$H$34:$N$34,MATCH('Calc| Project Costs'!O$9,'Input| Escalations'!$H$23:$N$23,0))+'Input| Projects'!$AA814*INDEX('Input| Escalations'!$H$35:$N$35,MATCH('Calc| Project Costs'!O$9,'Input| Escalations'!$H$23:$N$23,0))+1</f>
        <v>1</v>
      </c>
      <c r="P814" s="192">
        <f>'Input| Projects'!$Y814*INDEX('Input| Escalations'!$H$33:$N$33,MATCH('Calc| Project Costs'!P$9,'Input| Escalations'!$H$23:$N$23,0))+'Input| Projects'!$Z814*INDEX('Input| Escalations'!$H$34:$N$34,MATCH('Calc| Project Costs'!P$9,'Input| Escalations'!$H$23:$N$23,0))+'Input| Projects'!$AA814*INDEX('Input| Escalations'!$H$35:$N$35,MATCH('Calc| Project Costs'!P$9,'Input| Escalations'!$H$23:$N$23,0))+1</f>
        <v>1</v>
      </c>
      <c r="Q814" s="192">
        <f>'Input| Projects'!$Y814*INDEX('Input| Escalations'!$H$33:$N$33,MATCH('Calc| Project Costs'!Q$9,'Input| Escalations'!$H$23:$N$23,0))+'Input| Projects'!$Z814*INDEX('Input| Escalations'!$H$34:$N$34,MATCH('Calc| Project Costs'!Q$9,'Input| Escalations'!$H$23:$N$23,0))+'Input| Projects'!$AA814*INDEX('Input| Escalations'!$H$35:$N$35,MATCH('Calc| Project Costs'!Q$9,'Input| Escalations'!$H$23:$N$23,0))+1</f>
        <v>1</v>
      </c>
      <c r="R814" s="192">
        <f>'Input| Projects'!$Y814*INDEX('Input| Escalations'!$H$33:$N$33,MATCH('Calc| Project Costs'!R$9,'Input| Escalations'!$H$23:$N$23,0))+'Input| Projects'!$Z814*INDEX('Input| Escalations'!$H$34:$N$34,MATCH('Calc| Project Costs'!R$9,'Input| Escalations'!$H$23:$N$23,0))+'Input| Projects'!$AA814*INDEX('Input| Escalations'!$H$35:$N$35,MATCH('Calc| Project Costs'!R$9,'Input| Escalations'!$H$23:$N$23,0))+1</f>
        <v>1</v>
      </c>
      <c r="S814" s="192">
        <f>'Input| Projects'!$Y814*INDEX('Input| Escalations'!$H$33:$N$33,MATCH('Calc| Project Costs'!S$9,'Input| Escalations'!$H$23:$N$23,0))+'Input| Projects'!$Z814*INDEX('Input| Escalations'!$H$34:$N$34,MATCH('Calc| Project Costs'!S$9,'Input| Escalations'!$H$23:$N$23,0))+'Input| Projects'!$AA814*INDEX('Input| Escalations'!$H$35:$N$35,MATCH('Calc| Project Costs'!S$9,'Input| Escalations'!$H$23:$N$23,0))+1</f>
        <v>1</v>
      </c>
      <c r="T814" s="192">
        <f>'Input| Projects'!$Y814*INDEX('Input| Escalations'!$H$33:$N$33,MATCH('Calc| Project Costs'!T$9,'Input| Escalations'!$H$23:$N$23,0))+'Input| Projects'!$Z814*INDEX('Input| Escalations'!$H$34:$N$34,MATCH('Calc| Project Costs'!T$9,'Input| Escalations'!$H$23:$N$23,0))+'Input| Projects'!$AA814*INDEX('Input| Escalations'!$H$35:$N$35,MATCH('Calc| Project Costs'!T$9,'Input| Escalations'!$H$23:$N$23,0))+1</f>
        <v>1</v>
      </c>
      <c r="U814" s="106"/>
      <c r="V814" s="186">
        <f t="shared" si="387"/>
        <v>0</v>
      </c>
      <c r="W814" s="186">
        <f t="shared" si="388"/>
        <v>0</v>
      </c>
      <c r="X814" s="186">
        <f t="shared" si="389"/>
        <v>0</v>
      </c>
      <c r="Y814" s="186">
        <f t="shared" si="365"/>
        <v>0</v>
      </c>
      <c r="Z814" s="186">
        <f t="shared" si="366"/>
        <v>0</v>
      </c>
      <c r="AA814" s="186">
        <f t="shared" si="367"/>
        <v>0</v>
      </c>
      <c r="AB814" s="186">
        <f t="shared" si="368"/>
        <v>0</v>
      </c>
      <c r="AC814" s="106"/>
      <c r="AD814" s="186">
        <f>'Input| Projects'!Q814*N814*'Input| Escalations'!$K$19</f>
        <v>0</v>
      </c>
      <c r="AE814" s="186">
        <f>'Input| Projects'!R814*O814*'Input| Escalations'!$K$19</f>
        <v>0</v>
      </c>
      <c r="AF814" s="186">
        <f>'Input| Projects'!S814*P814*'Input| Escalations'!$K$19</f>
        <v>0</v>
      </c>
      <c r="AG814" s="186">
        <f>'Input| Projects'!T814*Q814*'Input| Escalations'!$K$19</f>
        <v>0</v>
      </c>
      <c r="AH814" s="186">
        <f>'Input| Projects'!U814*R814*'Input| Escalations'!$K$19</f>
        <v>0</v>
      </c>
      <c r="AI814" s="186">
        <f>'Input| Projects'!V814*S814*'Input| Escalations'!$K$19</f>
        <v>0</v>
      </c>
      <c r="AJ814" s="186">
        <f>'Input| Projects'!W814*T814*'Input| Escalations'!$K$19</f>
        <v>0</v>
      </c>
      <c r="AK814" s="106"/>
      <c r="AL814" s="186" t="str">
        <f>IFERROR(IF('Input| Overheads'!$C$42="Direct costs",SUMPRODUCT(--('Input| Projects'!$AC814="Yes"),'Calc| Overheads Allocation'!C$8,'Calc| Project Costs'!V814),IF('Input| Overheads'!$C$42="Internal labour",SUMPRODUCT(--('Input| Projects'!$AC814="Yes"),'Calc| Overheads Allocation'!C$8,'Calc| Project Costs'!V814,'Input| Projects'!$Y814),IF('Input| Overheads'!$C$42="DNSP defined",SUMPRODUCT(--('Input| Projects'!$AC814="Yes"),'Calc| Overheads Allocation'!C$61,'Input| Projects'!$AF814),""))),"")</f>
        <v/>
      </c>
      <c r="AM814" s="186" t="str">
        <f>IFERROR(IF('Input| Overheads'!$C$42="Direct costs",SUMPRODUCT(--('Input| Projects'!$AC814="Yes"),'Calc| Overheads Allocation'!D$8,'Calc| Project Costs'!W814),IF('Input| Overheads'!$C$42="Internal labour",SUMPRODUCT(--('Input| Projects'!$AC814="Yes"),'Calc| Overheads Allocation'!D$8,'Calc| Project Costs'!W814,'Input| Projects'!$Y814),IF('Input| Overheads'!$C$42="DNSP defined",SUMPRODUCT(--('Input| Projects'!$AC814="Yes"),'Calc| Overheads Allocation'!D$61,'Input| Projects'!$AF814),""))),"")</f>
        <v/>
      </c>
      <c r="AN814" s="186" t="str">
        <f>IFERROR(IF('Input| Overheads'!$C$42="Direct costs",SUMPRODUCT(--('Input| Projects'!$AC814="Yes"),'Calc| Overheads Allocation'!E$8,'Calc| Project Costs'!X814),IF('Input| Overheads'!$C$42="Internal labour",SUMPRODUCT(--('Input| Projects'!$AC814="Yes"),'Calc| Overheads Allocation'!E$8,'Calc| Project Costs'!X814,'Input| Projects'!$Y814),IF('Input| Overheads'!$C$42="DNSP defined",SUMPRODUCT(--('Input| Projects'!$AC814="Yes"),'Calc| Overheads Allocation'!E$61,'Input| Projects'!$AF814),""))),"")</f>
        <v/>
      </c>
      <c r="AO814" s="186" t="str">
        <f>IFERROR(IF('Input| Overheads'!$C$42="Direct costs",SUMPRODUCT(--('Input| Projects'!$AC814="Yes"),'Calc| Overheads Allocation'!F$8,'Calc| Project Costs'!Y814),IF('Input| Overheads'!$C$42="Internal labour",SUMPRODUCT(--('Input| Projects'!$AC814="Yes"),'Calc| Overheads Allocation'!F$8,'Calc| Project Costs'!Y814,'Input| Projects'!$Y814),IF('Input| Overheads'!$C$42="DNSP defined",SUMPRODUCT(--('Input| Projects'!$AC814="Yes"),'Calc| Overheads Allocation'!F$61,'Input| Projects'!$AF814),""))),"")</f>
        <v/>
      </c>
      <c r="AP814" s="186" t="str">
        <f>IFERROR(IF('Input| Overheads'!$C$42="Direct costs",SUMPRODUCT(--('Input| Projects'!$AC814="Yes"),'Calc| Overheads Allocation'!G$8,'Calc| Project Costs'!Z814),IF('Input| Overheads'!$C$42="Internal labour",SUMPRODUCT(--('Input| Projects'!$AC814="Yes"),'Calc| Overheads Allocation'!G$8,'Calc| Project Costs'!Z814,'Input| Projects'!$Y814),IF('Input| Overheads'!$C$42="DNSP defined",SUMPRODUCT(--('Input| Projects'!$AC814="Yes"),'Calc| Overheads Allocation'!G$61,'Input| Projects'!$AF814),""))),"")</f>
        <v/>
      </c>
      <c r="AQ814" s="186" t="str">
        <f>IFERROR(IF('Input| Overheads'!$C$42="Direct costs",SUMPRODUCT(--('Input| Projects'!$AC814="Yes"),'Calc| Overheads Allocation'!H$8,'Calc| Project Costs'!AA814),IF('Input| Overheads'!$C$42="Internal labour",SUMPRODUCT(--('Input| Projects'!$AC814="Yes"),'Calc| Overheads Allocation'!H$8,'Calc| Project Costs'!AA814,'Input| Projects'!$Y814),IF('Input| Overheads'!$C$42="DNSP defined",SUMPRODUCT(--('Input| Projects'!$AC814="Yes"),'Calc| Overheads Allocation'!H$61,'Input| Projects'!$AF814),""))),"")</f>
        <v/>
      </c>
      <c r="AR814" s="186" t="str">
        <f>IFERROR(IF('Input| Overheads'!$C$42="Direct costs",SUMPRODUCT(--('Input| Projects'!$AC814="Yes"),'Calc| Overheads Allocation'!I$8,'Calc| Project Costs'!AB814),IF('Input| Overheads'!$C$42="Internal labour",SUMPRODUCT(--('Input| Projects'!$AC814="Yes"),'Calc| Overheads Allocation'!I$8,'Calc| Project Costs'!AB814,'Input| Projects'!$Y814),IF('Input| Overheads'!$C$42="DNSP defined",SUMPRODUCT(--('Input| Projects'!$AC814="Yes"),'Calc| Overheads Allocation'!I$61,'Input| Projects'!$AF814),""))),"")</f>
        <v/>
      </c>
      <c r="AS814" s="106"/>
      <c r="AT814" s="186" t="str">
        <f>IFERROR(IF('Input| Overheads'!$C$42="Direct costs",SUMPRODUCT(--('Input| Projects'!$AD814="Yes"),'Calc| Overheads Allocation'!C$9,'Calc| Project Costs'!V814),IF('Input| Overheads'!$C$42="Internal labour",SUMPRODUCT(--('Input| Projects'!$AD814="Yes"),'Calc| Overheads Allocation'!C$9,'Calc| Project Costs'!V814,'Input| Projects'!$Y814),IF('Input| Overheads'!$C$42="DNSP defined",SUMPRODUCT(--('Input| Projects'!$AD814="Yes"),'Calc| Overheads Allocation'!C$62,'Input| Projects'!$AG814),""))),"")</f>
        <v/>
      </c>
      <c r="AU814" s="186" t="str">
        <f>IFERROR(IF('Input| Overheads'!$C$42="Direct costs",SUMPRODUCT(--('Input| Projects'!$AD814="Yes"),'Calc| Overheads Allocation'!D$9,'Calc| Project Costs'!W814),IF('Input| Overheads'!$C$42="Internal labour",SUMPRODUCT(--('Input| Projects'!$AD814="Yes"),'Calc| Overheads Allocation'!D$9,'Calc| Project Costs'!W814,'Input| Projects'!$Y814),IF('Input| Overheads'!$C$42="DNSP defined",SUMPRODUCT(--('Input| Projects'!$AD814="Yes"),'Calc| Overheads Allocation'!D$62,'Input| Projects'!$AG814),""))),"")</f>
        <v/>
      </c>
      <c r="AV814" s="186" t="str">
        <f>IFERROR(IF('Input| Overheads'!$C$42="Direct costs",SUMPRODUCT(--('Input| Projects'!$AD814="Yes"),'Calc| Overheads Allocation'!E$9,'Calc| Project Costs'!X814),IF('Input| Overheads'!$C$42="Internal labour",SUMPRODUCT(--('Input| Projects'!$AD814="Yes"),'Calc| Overheads Allocation'!E$9,'Calc| Project Costs'!X814,'Input| Projects'!$Y814),IF('Input| Overheads'!$C$42="DNSP defined",SUMPRODUCT(--('Input| Projects'!$AD814="Yes"),'Calc| Overheads Allocation'!E$62,'Input| Projects'!$AG814),""))),"")</f>
        <v/>
      </c>
      <c r="AW814" s="186" t="str">
        <f>IFERROR(IF('Input| Overheads'!$C$42="Direct costs",SUMPRODUCT(--('Input| Projects'!$AD814="Yes"),'Calc| Overheads Allocation'!F$9,'Calc| Project Costs'!Y814),IF('Input| Overheads'!$C$42="Internal labour",SUMPRODUCT(--('Input| Projects'!$AD814="Yes"),'Calc| Overheads Allocation'!F$9,'Calc| Project Costs'!Y814,'Input| Projects'!$Y814),IF('Input| Overheads'!$C$42="DNSP defined",SUMPRODUCT(--('Input| Projects'!$AD814="Yes"),'Calc| Overheads Allocation'!F$62,'Input| Projects'!$AG814),""))),"")</f>
        <v/>
      </c>
      <c r="AX814" s="186" t="str">
        <f>IFERROR(IF('Input| Overheads'!$C$42="Direct costs",SUMPRODUCT(--('Input| Projects'!$AD814="Yes"),'Calc| Overheads Allocation'!G$9,'Calc| Project Costs'!Z814),IF('Input| Overheads'!$C$42="Internal labour",SUMPRODUCT(--('Input| Projects'!$AD814="Yes"),'Calc| Overheads Allocation'!G$9,'Calc| Project Costs'!Z814,'Input| Projects'!$Y814),IF('Input| Overheads'!$C$42="DNSP defined",SUMPRODUCT(--('Input| Projects'!$AD814="Yes"),'Calc| Overheads Allocation'!G$62,'Input| Projects'!$AG814),""))),"")</f>
        <v/>
      </c>
      <c r="AY814" s="186" t="str">
        <f>IFERROR(IF('Input| Overheads'!$C$42="Direct costs",SUMPRODUCT(--('Input| Projects'!$AD814="Yes"),'Calc| Overheads Allocation'!H$9,'Calc| Project Costs'!AA814),IF('Input| Overheads'!$C$42="Internal labour",SUMPRODUCT(--('Input| Projects'!$AD814="Yes"),'Calc| Overheads Allocation'!H$9,'Calc| Project Costs'!AA814,'Input| Projects'!$Y814),IF('Input| Overheads'!$C$42="DNSP defined",SUMPRODUCT(--('Input| Projects'!$AD814="Yes"),'Calc| Overheads Allocation'!H$62,'Input| Projects'!$AG814),""))),"")</f>
        <v/>
      </c>
      <c r="AZ814" s="186" t="str">
        <f>IFERROR(IF('Input| Overheads'!$C$42="Direct costs",SUMPRODUCT(--('Input| Projects'!$AD814="Yes"),'Calc| Overheads Allocation'!I$9,'Calc| Project Costs'!AB814),IF('Input| Overheads'!$C$42="Internal labour",SUMPRODUCT(--('Input| Projects'!$AD814="Yes"),'Calc| Overheads Allocation'!I$9,'Calc| Project Costs'!AB814,'Input| Projects'!$Y814),IF('Input| Overheads'!$C$42="DNSP defined",SUMPRODUCT(--('Input| Projects'!$AD814="Yes"),'Calc| Overheads Allocation'!I$62,'Input| Projects'!$AG814),""))),"")</f>
        <v/>
      </c>
      <c r="BA814" s="106"/>
      <c r="BB814" s="186">
        <f t="shared" si="390"/>
        <v>0</v>
      </c>
      <c r="BC814" s="186">
        <f t="shared" si="391"/>
        <v>0</v>
      </c>
      <c r="BD814" s="186">
        <f t="shared" si="392"/>
        <v>0</v>
      </c>
      <c r="BE814" s="186">
        <f t="shared" si="369"/>
        <v>0</v>
      </c>
      <c r="BF814" s="186">
        <f t="shared" si="370"/>
        <v>0</v>
      </c>
      <c r="BG814" s="186">
        <f t="shared" si="371"/>
        <v>0</v>
      </c>
      <c r="BH814" s="186">
        <f t="shared" si="372"/>
        <v>0</v>
      </c>
      <c r="BI814" s="97"/>
      <c r="BJ814" s="186" t="str">
        <f t="shared" si="373"/>
        <v/>
      </c>
      <c r="BK814" s="186" t="str">
        <f t="shared" si="374"/>
        <v/>
      </c>
      <c r="BL814" s="186" t="str">
        <f t="shared" si="375"/>
        <v/>
      </c>
      <c r="BM814" s="186" t="str">
        <f t="shared" si="376"/>
        <v/>
      </c>
      <c r="BN814" s="186" t="str">
        <f t="shared" si="377"/>
        <v/>
      </c>
      <c r="BO814" s="186" t="str">
        <f t="shared" si="378"/>
        <v/>
      </c>
      <c r="BP814" s="186" t="str">
        <f t="shared" si="379"/>
        <v/>
      </c>
      <c r="BQ814" s="97"/>
      <c r="BR814" s="186">
        <f t="shared" si="380"/>
        <v>0</v>
      </c>
      <c r="BS814" s="186">
        <f t="shared" si="381"/>
        <v>0</v>
      </c>
      <c r="BT814" s="222">
        <f t="shared" si="382"/>
        <v>0</v>
      </c>
      <c r="BU814" s="222">
        <f t="shared" si="383"/>
        <v>0</v>
      </c>
      <c r="BV814" s="222">
        <f t="shared" si="384"/>
        <v>0</v>
      </c>
      <c r="BW814" s="222">
        <f t="shared" si="385"/>
        <v>0</v>
      </c>
      <c r="BX814" s="222">
        <f t="shared" si="386"/>
        <v>0</v>
      </c>
      <c r="BY814" s="106"/>
      <c r="BZ814" s="197" t="str">
        <f>IF(SUMIF('Input| Projects'!$AS$8:$CP$8,"Dx",'Input| Projects'!$AS814:$CP814)=0,"",SUMIF('Input| Projects'!$AS$8:$CP$8,"Dx",'Input| Projects'!$AS814:$CP814))</f>
        <v/>
      </c>
      <c r="CA814" s="197" t="str">
        <f>IF(SUMIF('Input| Projects'!$AS$8:$CP$8,"Tx",'Input| Projects'!$AS814:$CP814)=0,"",SUMIF('Input| Projects'!$AS$8:$CP$8,"Tx",'Input| Projects'!$AS814:$CP814))</f>
        <v/>
      </c>
      <c r="CB814" s="150" t="str">
        <f t="shared" si="393"/>
        <v/>
      </c>
    </row>
    <row r="815" spans="2:80" x14ac:dyDescent="0.2">
      <c r="B815" s="201">
        <f>IFERROR('Input| Projects'!B815,"")</f>
        <v>806</v>
      </c>
      <c r="C815" s="42" t="str">
        <f>IFERROR(IF('Input| Projects'!C815="","",'Input| Projects'!C815),"")</f>
        <v/>
      </c>
      <c r="D815" s="42" t="str">
        <f>IFERROR(IF('Input| Projects'!D815="","",'Input| Projects'!D815),"")</f>
        <v/>
      </c>
      <c r="E815" s="104"/>
      <c r="F815" s="190">
        <f>IFERROR('Input| Projects'!I815*'Input| Escalations'!$K$19,"")</f>
        <v>0</v>
      </c>
      <c r="G815" s="190">
        <f>IFERROR('Input| Projects'!J815*'Input| Escalations'!$K$19,"")</f>
        <v>0</v>
      </c>
      <c r="H815" s="190">
        <f>IFERROR('Input| Projects'!K815*'Input| Escalations'!$K$19,"")</f>
        <v>0</v>
      </c>
      <c r="I815" s="190">
        <f>IFERROR('Input| Projects'!L815*'Input| Escalations'!$K$19,"")</f>
        <v>0</v>
      </c>
      <c r="J815" s="190">
        <f>IFERROR('Input| Projects'!M815*'Input| Escalations'!$K$19,"")</f>
        <v>0</v>
      </c>
      <c r="K815" s="190">
        <f>IFERROR('Input| Projects'!N815*'Input| Escalations'!$K$19,"")</f>
        <v>0</v>
      </c>
      <c r="L815" s="190">
        <f>IFERROR('Input| Projects'!O815*'Input| Escalations'!$K$19,"")</f>
        <v>0</v>
      </c>
      <c r="M815" s="150" t="str">
        <f>IF(ABS(SUM(F815:L815)-(SUM('Input| Projects'!I815:O815)*'Input| Escalations'!$K$19))&lt;0.0000001,"",1)</f>
        <v/>
      </c>
      <c r="N815" s="192">
        <f>'Input| Projects'!$Y815*INDEX('Input| Escalations'!$H$33:$N$33,MATCH('Calc| Project Costs'!N$9,'Input| Escalations'!$H$23:$N$23,0))+'Input| Projects'!$Z815*INDEX('Input| Escalations'!$H$34:$N$34,MATCH('Calc| Project Costs'!N$9,'Input| Escalations'!$H$23:$N$23,0))+'Input| Projects'!$AA815*INDEX('Input| Escalations'!$H$35:$N$35,MATCH('Calc| Project Costs'!N$9,'Input| Escalations'!$H$23:$N$23,0))+1</f>
        <v>1</v>
      </c>
      <c r="O815" s="192">
        <f>'Input| Projects'!$Y815*INDEX('Input| Escalations'!$H$33:$N$33,MATCH('Calc| Project Costs'!O$9,'Input| Escalations'!$H$23:$N$23,0))+'Input| Projects'!$Z815*INDEX('Input| Escalations'!$H$34:$N$34,MATCH('Calc| Project Costs'!O$9,'Input| Escalations'!$H$23:$N$23,0))+'Input| Projects'!$AA815*INDEX('Input| Escalations'!$H$35:$N$35,MATCH('Calc| Project Costs'!O$9,'Input| Escalations'!$H$23:$N$23,0))+1</f>
        <v>1</v>
      </c>
      <c r="P815" s="192">
        <f>'Input| Projects'!$Y815*INDEX('Input| Escalations'!$H$33:$N$33,MATCH('Calc| Project Costs'!P$9,'Input| Escalations'!$H$23:$N$23,0))+'Input| Projects'!$Z815*INDEX('Input| Escalations'!$H$34:$N$34,MATCH('Calc| Project Costs'!P$9,'Input| Escalations'!$H$23:$N$23,0))+'Input| Projects'!$AA815*INDEX('Input| Escalations'!$H$35:$N$35,MATCH('Calc| Project Costs'!P$9,'Input| Escalations'!$H$23:$N$23,0))+1</f>
        <v>1</v>
      </c>
      <c r="Q815" s="192">
        <f>'Input| Projects'!$Y815*INDEX('Input| Escalations'!$H$33:$N$33,MATCH('Calc| Project Costs'!Q$9,'Input| Escalations'!$H$23:$N$23,0))+'Input| Projects'!$Z815*INDEX('Input| Escalations'!$H$34:$N$34,MATCH('Calc| Project Costs'!Q$9,'Input| Escalations'!$H$23:$N$23,0))+'Input| Projects'!$AA815*INDEX('Input| Escalations'!$H$35:$N$35,MATCH('Calc| Project Costs'!Q$9,'Input| Escalations'!$H$23:$N$23,0))+1</f>
        <v>1</v>
      </c>
      <c r="R815" s="192">
        <f>'Input| Projects'!$Y815*INDEX('Input| Escalations'!$H$33:$N$33,MATCH('Calc| Project Costs'!R$9,'Input| Escalations'!$H$23:$N$23,0))+'Input| Projects'!$Z815*INDEX('Input| Escalations'!$H$34:$N$34,MATCH('Calc| Project Costs'!R$9,'Input| Escalations'!$H$23:$N$23,0))+'Input| Projects'!$AA815*INDEX('Input| Escalations'!$H$35:$N$35,MATCH('Calc| Project Costs'!R$9,'Input| Escalations'!$H$23:$N$23,0))+1</f>
        <v>1</v>
      </c>
      <c r="S815" s="192">
        <f>'Input| Projects'!$Y815*INDEX('Input| Escalations'!$H$33:$N$33,MATCH('Calc| Project Costs'!S$9,'Input| Escalations'!$H$23:$N$23,0))+'Input| Projects'!$Z815*INDEX('Input| Escalations'!$H$34:$N$34,MATCH('Calc| Project Costs'!S$9,'Input| Escalations'!$H$23:$N$23,0))+'Input| Projects'!$AA815*INDEX('Input| Escalations'!$H$35:$N$35,MATCH('Calc| Project Costs'!S$9,'Input| Escalations'!$H$23:$N$23,0))+1</f>
        <v>1</v>
      </c>
      <c r="T815" s="192">
        <f>'Input| Projects'!$Y815*INDEX('Input| Escalations'!$H$33:$N$33,MATCH('Calc| Project Costs'!T$9,'Input| Escalations'!$H$23:$N$23,0))+'Input| Projects'!$Z815*INDEX('Input| Escalations'!$H$34:$N$34,MATCH('Calc| Project Costs'!T$9,'Input| Escalations'!$H$23:$N$23,0))+'Input| Projects'!$AA815*INDEX('Input| Escalations'!$H$35:$N$35,MATCH('Calc| Project Costs'!T$9,'Input| Escalations'!$H$23:$N$23,0))+1</f>
        <v>1</v>
      </c>
      <c r="U815" s="106"/>
      <c r="V815" s="186">
        <f t="shared" si="387"/>
        <v>0</v>
      </c>
      <c r="W815" s="186">
        <f t="shared" si="388"/>
        <v>0</v>
      </c>
      <c r="X815" s="186">
        <f t="shared" si="389"/>
        <v>0</v>
      </c>
      <c r="Y815" s="186">
        <f t="shared" si="365"/>
        <v>0</v>
      </c>
      <c r="Z815" s="186">
        <f t="shared" si="366"/>
        <v>0</v>
      </c>
      <c r="AA815" s="186">
        <f t="shared" si="367"/>
        <v>0</v>
      </c>
      <c r="AB815" s="186">
        <f t="shared" si="368"/>
        <v>0</v>
      </c>
      <c r="AC815" s="106"/>
      <c r="AD815" s="186">
        <f>'Input| Projects'!Q815*N815*'Input| Escalations'!$K$19</f>
        <v>0</v>
      </c>
      <c r="AE815" s="186">
        <f>'Input| Projects'!R815*O815*'Input| Escalations'!$K$19</f>
        <v>0</v>
      </c>
      <c r="AF815" s="186">
        <f>'Input| Projects'!S815*P815*'Input| Escalations'!$K$19</f>
        <v>0</v>
      </c>
      <c r="AG815" s="186">
        <f>'Input| Projects'!T815*Q815*'Input| Escalations'!$K$19</f>
        <v>0</v>
      </c>
      <c r="AH815" s="186">
        <f>'Input| Projects'!U815*R815*'Input| Escalations'!$K$19</f>
        <v>0</v>
      </c>
      <c r="AI815" s="186">
        <f>'Input| Projects'!V815*S815*'Input| Escalations'!$K$19</f>
        <v>0</v>
      </c>
      <c r="AJ815" s="186">
        <f>'Input| Projects'!W815*T815*'Input| Escalations'!$K$19</f>
        <v>0</v>
      </c>
      <c r="AK815" s="106"/>
      <c r="AL815" s="186" t="str">
        <f>IFERROR(IF('Input| Overheads'!$C$42="Direct costs",SUMPRODUCT(--('Input| Projects'!$AC815="Yes"),'Calc| Overheads Allocation'!C$8,'Calc| Project Costs'!V815),IF('Input| Overheads'!$C$42="Internal labour",SUMPRODUCT(--('Input| Projects'!$AC815="Yes"),'Calc| Overheads Allocation'!C$8,'Calc| Project Costs'!V815,'Input| Projects'!$Y815),IF('Input| Overheads'!$C$42="DNSP defined",SUMPRODUCT(--('Input| Projects'!$AC815="Yes"),'Calc| Overheads Allocation'!C$61,'Input| Projects'!$AF815),""))),"")</f>
        <v/>
      </c>
      <c r="AM815" s="186" t="str">
        <f>IFERROR(IF('Input| Overheads'!$C$42="Direct costs",SUMPRODUCT(--('Input| Projects'!$AC815="Yes"),'Calc| Overheads Allocation'!D$8,'Calc| Project Costs'!W815),IF('Input| Overheads'!$C$42="Internal labour",SUMPRODUCT(--('Input| Projects'!$AC815="Yes"),'Calc| Overheads Allocation'!D$8,'Calc| Project Costs'!W815,'Input| Projects'!$Y815),IF('Input| Overheads'!$C$42="DNSP defined",SUMPRODUCT(--('Input| Projects'!$AC815="Yes"),'Calc| Overheads Allocation'!D$61,'Input| Projects'!$AF815),""))),"")</f>
        <v/>
      </c>
      <c r="AN815" s="186" t="str">
        <f>IFERROR(IF('Input| Overheads'!$C$42="Direct costs",SUMPRODUCT(--('Input| Projects'!$AC815="Yes"),'Calc| Overheads Allocation'!E$8,'Calc| Project Costs'!X815),IF('Input| Overheads'!$C$42="Internal labour",SUMPRODUCT(--('Input| Projects'!$AC815="Yes"),'Calc| Overheads Allocation'!E$8,'Calc| Project Costs'!X815,'Input| Projects'!$Y815),IF('Input| Overheads'!$C$42="DNSP defined",SUMPRODUCT(--('Input| Projects'!$AC815="Yes"),'Calc| Overheads Allocation'!E$61,'Input| Projects'!$AF815),""))),"")</f>
        <v/>
      </c>
      <c r="AO815" s="186" t="str">
        <f>IFERROR(IF('Input| Overheads'!$C$42="Direct costs",SUMPRODUCT(--('Input| Projects'!$AC815="Yes"),'Calc| Overheads Allocation'!F$8,'Calc| Project Costs'!Y815),IF('Input| Overheads'!$C$42="Internal labour",SUMPRODUCT(--('Input| Projects'!$AC815="Yes"),'Calc| Overheads Allocation'!F$8,'Calc| Project Costs'!Y815,'Input| Projects'!$Y815),IF('Input| Overheads'!$C$42="DNSP defined",SUMPRODUCT(--('Input| Projects'!$AC815="Yes"),'Calc| Overheads Allocation'!F$61,'Input| Projects'!$AF815),""))),"")</f>
        <v/>
      </c>
      <c r="AP815" s="186" t="str">
        <f>IFERROR(IF('Input| Overheads'!$C$42="Direct costs",SUMPRODUCT(--('Input| Projects'!$AC815="Yes"),'Calc| Overheads Allocation'!G$8,'Calc| Project Costs'!Z815),IF('Input| Overheads'!$C$42="Internal labour",SUMPRODUCT(--('Input| Projects'!$AC815="Yes"),'Calc| Overheads Allocation'!G$8,'Calc| Project Costs'!Z815,'Input| Projects'!$Y815),IF('Input| Overheads'!$C$42="DNSP defined",SUMPRODUCT(--('Input| Projects'!$AC815="Yes"),'Calc| Overheads Allocation'!G$61,'Input| Projects'!$AF815),""))),"")</f>
        <v/>
      </c>
      <c r="AQ815" s="186" t="str">
        <f>IFERROR(IF('Input| Overheads'!$C$42="Direct costs",SUMPRODUCT(--('Input| Projects'!$AC815="Yes"),'Calc| Overheads Allocation'!H$8,'Calc| Project Costs'!AA815),IF('Input| Overheads'!$C$42="Internal labour",SUMPRODUCT(--('Input| Projects'!$AC815="Yes"),'Calc| Overheads Allocation'!H$8,'Calc| Project Costs'!AA815,'Input| Projects'!$Y815),IF('Input| Overheads'!$C$42="DNSP defined",SUMPRODUCT(--('Input| Projects'!$AC815="Yes"),'Calc| Overheads Allocation'!H$61,'Input| Projects'!$AF815),""))),"")</f>
        <v/>
      </c>
      <c r="AR815" s="186" t="str">
        <f>IFERROR(IF('Input| Overheads'!$C$42="Direct costs",SUMPRODUCT(--('Input| Projects'!$AC815="Yes"),'Calc| Overheads Allocation'!I$8,'Calc| Project Costs'!AB815),IF('Input| Overheads'!$C$42="Internal labour",SUMPRODUCT(--('Input| Projects'!$AC815="Yes"),'Calc| Overheads Allocation'!I$8,'Calc| Project Costs'!AB815,'Input| Projects'!$Y815),IF('Input| Overheads'!$C$42="DNSP defined",SUMPRODUCT(--('Input| Projects'!$AC815="Yes"),'Calc| Overheads Allocation'!I$61,'Input| Projects'!$AF815),""))),"")</f>
        <v/>
      </c>
      <c r="AS815" s="106"/>
      <c r="AT815" s="186" t="str">
        <f>IFERROR(IF('Input| Overheads'!$C$42="Direct costs",SUMPRODUCT(--('Input| Projects'!$AD815="Yes"),'Calc| Overheads Allocation'!C$9,'Calc| Project Costs'!V815),IF('Input| Overheads'!$C$42="Internal labour",SUMPRODUCT(--('Input| Projects'!$AD815="Yes"),'Calc| Overheads Allocation'!C$9,'Calc| Project Costs'!V815,'Input| Projects'!$Y815),IF('Input| Overheads'!$C$42="DNSP defined",SUMPRODUCT(--('Input| Projects'!$AD815="Yes"),'Calc| Overheads Allocation'!C$62,'Input| Projects'!$AG815),""))),"")</f>
        <v/>
      </c>
      <c r="AU815" s="186" t="str">
        <f>IFERROR(IF('Input| Overheads'!$C$42="Direct costs",SUMPRODUCT(--('Input| Projects'!$AD815="Yes"),'Calc| Overheads Allocation'!D$9,'Calc| Project Costs'!W815),IF('Input| Overheads'!$C$42="Internal labour",SUMPRODUCT(--('Input| Projects'!$AD815="Yes"),'Calc| Overheads Allocation'!D$9,'Calc| Project Costs'!W815,'Input| Projects'!$Y815),IF('Input| Overheads'!$C$42="DNSP defined",SUMPRODUCT(--('Input| Projects'!$AD815="Yes"),'Calc| Overheads Allocation'!D$62,'Input| Projects'!$AG815),""))),"")</f>
        <v/>
      </c>
      <c r="AV815" s="186" t="str">
        <f>IFERROR(IF('Input| Overheads'!$C$42="Direct costs",SUMPRODUCT(--('Input| Projects'!$AD815="Yes"),'Calc| Overheads Allocation'!E$9,'Calc| Project Costs'!X815),IF('Input| Overheads'!$C$42="Internal labour",SUMPRODUCT(--('Input| Projects'!$AD815="Yes"),'Calc| Overheads Allocation'!E$9,'Calc| Project Costs'!X815,'Input| Projects'!$Y815),IF('Input| Overheads'!$C$42="DNSP defined",SUMPRODUCT(--('Input| Projects'!$AD815="Yes"),'Calc| Overheads Allocation'!E$62,'Input| Projects'!$AG815),""))),"")</f>
        <v/>
      </c>
      <c r="AW815" s="186" t="str">
        <f>IFERROR(IF('Input| Overheads'!$C$42="Direct costs",SUMPRODUCT(--('Input| Projects'!$AD815="Yes"),'Calc| Overheads Allocation'!F$9,'Calc| Project Costs'!Y815),IF('Input| Overheads'!$C$42="Internal labour",SUMPRODUCT(--('Input| Projects'!$AD815="Yes"),'Calc| Overheads Allocation'!F$9,'Calc| Project Costs'!Y815,'Input| Projects'!$Y815),IF('Input| Overheads'!$C$42="DNSP defined",SUMPRODUCT(--('Input| Projects'!$AD815="Yes"),'Calc| Overheads Allocation'!F$62,'Input| Projects'!$AG815),""))),"")</f>
        <v/>
      </c>
      <c r="AX815" s="186" t="str">
        <f>IFERROR(IF('Input| Overheads'!$C$42="Direct costs",SUMPRODUCT(--('Input| Projects'!$AD815="Yes"),'Calc| Overheads Allocation'!G$9,'Calc| Project Costs'!Z815),IF('Input| Overheads'!$C$42="Internal labour",SUMPRODUCT(--('Input| Projects'!$AD815="Yes"),'Calc| Overheads Allocation'!G$9,'Calc| Project Costs'!Z815,'Input| Projects'!$Y815),IF('Input| Overheads'!$C$42="DNSP defined",SUMPRODUCT(--('Input| Projects'!$AD815="Yes"),'Calc| Overheads Allocation'!G$62,'Input| Projects'!$AG815),""))),"")</f>
        <v/>
      </c>
      <c r="AY815" s="186" t="str">
        <f>IFERROR(IF('Input| Overheads'!$C$42="Direct costs",SUMPRODUCT(--('Input| Projects'!$AD815="Yes"),'Calc| Overheads Allocation'!H$9,'Calc| Project Costs'!AA815),IF('Input| Overheads'!$C$42="Internal labour",SUMPRODUCT(--('Input| Projects'!$AD815="Yes"),'Calc| Overheads Allocation'!H$9,'Calc| Project Costs'!AA815,'Input| Projects'!$Y815),IF('Input| Overheads'!$C$42="DNSP defined",SUMPRODUCT(--('Input| Projects'!$AD815="Yes"),'Calc| Overheads Allocation'!H$62,'Input| Projects'!$AG815),""))),"")</f>
        <v/>
      </c>
      <c r="AZ815" s="186" t="str">
        <f>IFERROR(IF('Input| Overheads'!$C$42="Direct costs",SUMPRODUCT(--('Input| Projects'!$AD815="Yes"),'Calc| Overheads Allocation'!I$9,'Calc| Project Costs'!AB815),IF('Input| Overheads'!$C$42="Internal labour",SUMPRODUCT(--('Input| Projects'!$AD815="Yes"),'Calc| Overheads Allocation'!I$9,'Calc| Project Costs'!AB815,'Input| Projects'!$Y815),IF('Input| Overheads'!$C$42="DNSP defined",SUMPRODUCT(--('Input| Projects'!$AD815="Yes"),'Calc| Overheads Allocation'!I$62,'Input| Projects'!$AG815),""))),"")</f>
        <v/>
      </c>
      <c r="BA815" s="106"/>
      <c r="BB815" s="186">
        <f t="shared" si="390"/>
        <v>0</v>
      </c>
      <c r="BC815" s="186">
        <f t="shared" si="391"/>
        <v>0</v>
      </c>
      <c r="BD815" s="186">
        <f t="shared" si="392"/>
        <v>0</v>
      </c>
      <c r="BE815" s="186">
        <f t="shared" si="369"/>
        <v>0</v>
      </c>
      <c r="BF815" s="186">
        <f t="shared" si="370"/>
        <v>0</v>
      </c>
      <c r="BG815" s="186">
        <f t="shared" si="371"/>
        <v>0</v>
      </c>
      <c r="BH815" s="186">
        <f t="shared" si="372"/>
        <v>0</v>
      </c>
      <c r="BI815" s="97"/>
      <c r="BJ815" s="186" t="str">
        <f t="shared" si="373"/>
        <v/>
      </c>
      <c r="BK815" s="186" t="str">
        <f t="shared" si="374"/>
        <v/>
      </c>
      <c r="BL815" s="186" t="str">
        <f t="shared" si="375"/>
        <v/>
      </c>
      <c r="BM815" s="186" t="str">
        <f t="shared" si="376"/>
        <v/>
      </c>
      <c r="BN815" s="186" t="str">
        <f t="shared" si="377"/>
        <v/>
      </c>
      <c r="BO815" s="186" t="str">
        <f t="shared" si="378"/>
        <v/>
      </c>
      <c r="BP815" s="186" t="str">
        <f t="shared" si="379"/>
        <v/>
      </c>
      <c r="BQ815" s="97"/>
      <c r="BR815" s="186">
        <f t="shared" si="380"/>
        <v>0</v>
      </c>
      <c r="BS815" s="186">
        <f t="shared" si="381"/>
        <v>0</v>
      </c>
      <c r="BT815" s="222">
        <f t="shared" si="382"/>
        <v>0</v>
      </c>
      <c r="BU815" s="222">
        <f t="shared" si="383"/>
        <v>0</v>
      </c>
      <c r="BV815" s="222">
        <f t="shared" si="384"/>
        <v>0</v>
      </c>
      <c r="BW815" s="222">
        <f t="shared" si="385"/>
        <v>0</v>
      </c>
      <c r="BX815" s="222">
        <f t="shared" si="386"/>
        <v>0</v>
      </c>
      <c r="BY815" s="106"/>
      <c r="BZ815" s="197" t="str">
        <f>IF(SUMIF('Input| Projects'!$AS$8:$CP$8,"Dx",'Input| Projects'!$AS815:$CP815)=0,"",SUMIF('Input| Projects'!$AS$8:$CP$8,"Dx",'Input| Projects'!$AS815:$CP815))</f>
        <v/>
      </c>
      <c r="CA815" s="197" t="str">
        <f>IF(SUMIF('Input| Projects'!$AS$8:$CP$8,"Tx",'Input| Projects'!$AS815:$CP815)=0,"",SUMIF('Input| Projects'!$AS$8:$CP$8,"Tx",'Input| Projects'!$AS815:$CP815))</f>
        <v/>
      </c>
      <c r="CB815" s="150" t="str">
        <f t="shared" si="393"/>
        <v/>
      </c>
    </row>
    <row r="816" spans="2:80" x14ac:dyDescent="0.2">
      <c r="B816" s="201">
        <f>IFERROR('Input| Projects'!B816,"")</f>
        <v>807</v>
      </c>
      <c r="C816" s="42" t="str">
        <f>IFERROR(IF('Input| Projects'!C816="","",'Input| Projects'!C816),"")</f>
        <v/>
      </c>
      <c r="D816" s="42" t="str">
        <f>IFERROR(IF('Input| Projects'!D816="","",'Input| Projects'!D816),"")</f>
        <v/>
      </c>
      <c r="E816" s="104"/>
      <c r="F816" s="190">
        <f>IFERROR('Input| Projects'!I816*'Input| Escalations'!$K$19,"")</f>
        <v>0</v>
      </c>
      <c r="G816" s="190">
        <f>IFERROR('Input| Projects'!J816*'Input| Escalations'!$K$19,"")</f>
        <v>0</v>
      </c>
      <c r="H816" s="190">
        <f>IFERROR('Input| Projects'!K816*'Input| Escalations'!$K$19,"")</f>
        <v>0</v>
      </c>
      <c r="I816" s="190">
        <f>IFERROR('Input| Projects'!L816*'Input| Escalations'!$K$19,"")</f>
        <v>0</v>
      </c>
      <c r="J816" s="190">
        <f>IFERROR('Input| Projects'!M816*'Input| Escalations'!$K$19,"")</f>
        <v>0</v>
      </c>
      <c r="K816" s="190">
        <f>IFERROR('Input| Projects'!N816*'Input| Escalations'!$K$19,"")</f>
        <v>0</v>
      </c>
      <c r="L816" s="190">
        <f>IFERROR('Input| Projects'!O816*'Input| Escalations'!$K$19,"")</f>
        <v>0</v>
      </c>
      <c r="M816" s="150" t="str">
        <f>IF(ABS(SUM(F816:L816)-(SUM('Input| Projects'!I816:O816)*'Input| Escalations'!$K$19))&lt;0.0000001,"",1)</f>
        <v/>
      </c>
      <c r="N816" s="192">
        <f>'Input| Projects'!$Y816*INDEX('Input| Escalations'!$H$33:$N$33,MATCH('Calc| Project Costs'!N$9,'Input| Escalations'!$H$23:$N$23,0))+'Input| Projects'!$Z816*INDEX('Input| Escalations'!$H$34:$N$34,MATCH('Calc| Project Costs'!N$9,'Input| Escalations'!$H$23:$N$23,0))+'Input| Projects'!$AA816*INDEX('Input| Escalations'!$H$35:$N$35,MATCH('Calc| Project Costs'!N$9,'Input| Escalations'!$H$23:$N$23,0))+1</f>
        <v>1</v>
      </c>
      <c r="O816" s="192">
        <f>'Input| Projects'!$Y816*INDEX('Input| Escalations'!$H$33:$N$33,MATCH('Calc| Project Costs'!O$9,'Input| Escalations'!$H$23:$N$23,0))+'Input| Projects'!$Z816*INDEX('Input| Escalations'!$H$34:$N$34,MATCH('Calc| Project Costs'!O$9,'Input| Escalations'!$H$23:$N$23,0))+'Input| Projects'!$AA816*INDEX('Input| Escalations'!$H$35:$N$35,MATCH('Calc| Project Costs'!O$9,'Input| Escalations'!$H$23:$N$23,0))+1</f>
        <v>1</v>
      </c>
      <c r="P816" s="192">
        <f>'Input| Projects'!$Y816*INDEX('Input| Escalations'!$H$33:$N$33,MATCH('Calc| Project Costs'!P$9,'Input| Escalations'!$H$23:$N$23,0))+'Input| Projects'!$Z816*INDEX('Input| Escalations'!$H$34:$N$34,MATCH('Calc| Project Costs'!P$9,'Input| Escalations'!$H$23:$N$23,0))+'Input| Projects'!$AA816*INDEX('Input| Escalations'!$H$35:$N$35,MATCH('Calc| Project Costs'!P$9,'Input| Escalations'!$H$23:$N$23,0))+1</f>
        <v>1</v>
      </c>
      <c r="Q816" s="192">
        <f>'Input| Projects'!$Y816*INDEX('Input| Escalations'!$H$33:$N$33,MATCH('Calc| Project Costs'!Q$9,'Input| Escalations'!$H$23:$N$23,0))+'Input| Projects'!$Z816*INDEX('Input| Escalations'!$H$34:$N$34,MATCH('Calc| Project Costs'!Q$9,'Input| Escalations'!$H$23:$N$23,0))+'Input| Projects'!$AA816*INDEX('Input| Escalations'!$H$35:$N$35,MATCH('Calc| Project Costs'!Q$9,'Input| Escalations'!$H$23:$N$23,0))+1</f>
        <v>1</v>
      </c>
      <c r="R816" s="192">
        <f>'Input| Projects'!$Y816*INDEX('Input| Escalations'!$H$33:$N$33,MATCH('Calc| Project Costs'!R$9,'Input| Escalations'!$H$23:$N$23,0))+'Input| Projects'!$Z816*INDEX('Input| Escalations'!$H$34:$N$34,MATCH('Calc| Project Costs'!R$9,'Input| Escalations'!$H$23:$N$23,0))+'Input| Projects'!$AA816*INDEX('Input| Escalations'!$H$35:$N$35,MATCH('Calc| Project Costs'!R$9,'Input| Escalations'!$H$23:$N$23,0))+1</f>
        <v>1</v>
      </c>
      <c r="S816" s="192">
        <f>'Input| Projects'!$Y816*INDEX('Input| Escalations'!$H$33:$N$33,MATCH('Calc| Project Costs'!S$9,'Input| Escalations'!$H$23:$N$23,0))+'Input| Projects'!$Z816*INDEX('Input| Escalations'!$H$34:$N$34,MATCH('Calc| Project Costs'!S$9,'Input| Escalations'!$H$23:$N$23,0))+'Input| Projects'!$AA816*INDEX('Input| Escalations'!$H$35:$N$35,MATCH('Calc| Project Costs'!S$9,'Input| Escalations'!$H$23:$N$23,0))+1</f>
        <v>1</v>
      </c>
      <c r="T816" s="192">
        <f>'Input| Projects'!$Y816*INDEX('Input| Escalations'!$H$33:$N$33,MATCH('Calc| Project Costs'!T$9,'Input| Escalations'!$H$23:$N$23,0))+'Input| Projects'!$Z816*INDEX('Input| Escalations'!$H$34:$N$34,MATCH('Calc| Project Costs'!T$9,'Input| Escalations'!$H$23:$N$23,0))+'Input| Projects'!$AA816*INDEX('Input| Escalations'!$H$35:$N$35,MATCH('Calc| Project Costs'!T$9,'Input| Escalations'!$H$23:$N$23,0))+1</f>
        <v>1</v>
      </c>
      <c r="U816" s="106"/>
      <c r="V816" s="186">
        <f t="shared" si="387"/>
        <v>0</v>
      </c>
      <c r="W816" s="186">
        <f t="shared" si="388"/>
        <v>0</v>
      </c>
      <c r="X816" s="186">
        <f t="shared" si="389"/>
        <v>0</v>
      </c>
      <c r="Y816" s="186">
        <f t="shared" si="365"/>
        <v>0</v>
      </c>
      <c r="Z816" s="186">
        <f t="shared" si="366"/>
        <v>0</v>
      </c>
      <c r="AA816" s="186">
        <f t="shared" si="367"/>
        <v>0</v>
      </c>
      <c r="AB816" s="186">
        <f t="shared" si="368"/>
        <v>0</v>
      </c>
      <c r="AC816" s="106"/>
      <c r="AD816" s="186">
        <f>'Input| Projects'!Q816*N816*'Input| Escalations'!$K$19</f>
        <v>0</v>
      </c>
      <c r="AE816" s="186">
        <f>'Input| Projects'!R816*O816*'Input| Escalations'!$K$19</f>
        <v>0</v>
      </c>
      <c r="AF816" s="186">
        <f>'Input| Projects'!S816*P816*'Input| Escalations'!$K$19</f>
        <v>0</v>
      </c>
      <c r="AG816" s="186">
        <f>'Input| Projects'!T816*Q816*'Input| Escalations'!$K$19</f>
        <v>0</v>
      </c>
      <c r="AH816" s="186">
        <f>'Input| Projects'!U816*R816*'Input| Escalations'!$K$19</f>
        <v>0</v>
      </c>
      <c r="AI816" s="186">
        <f>'Input| Projects'!V816*S816*'Input| Escalations'!$K$19</f>
        <v>0</v>
      </c>
      <c r="AJ816" s="186">
        <f>'Input| Projects'!W816*T816*'Input| Escalations'!$K$19</f>
        <v>0</v>
      </c>
      <c r="AK816" s="106"/>
      <c r="AL816" s="186" t="str">
        <f>IFERROR(IF('Input| Overheads'!$C$42="Direct costs",SUMPRODUCT(--('Input| Projects'!$AC816="Yes"),'Calc| Overheads Allocation'!C$8,'Calc| Project Costs'!V816),IF('Input| Overheads'!$C$42="Internal labour",SUMPRODUCT(--('Input| Projects'!$AC816="Yes"),'Calc| Overheads Allocation'!C$8,'Calc| Project Costs'!V816,'Input| Projects'!$Y816),IF('Input| Overheads'!$C$42="DNSP defined",SUMPRODUCT(--('Input| Projects'!$AC816="Yes"),'Calc| Overheads Allocation'!C$61,'Input| Projects'!$AF816),""))),"")</f>
        <v/>
      </c>
      <c r="AM816" s="186" t="str">
        <f>IFERROR(IF('Input| Overheads'!$C$42="Direct costs",SUMPRODUCT(--('Input| Projects'!$AC816="Yes"),'Calc| Overheads Allocation'!D$8,'Calc| Project Costs'!W816),IF('Input| Overheads'!$C$42="Internal labour",SUMPRODUCT(--('Input| Projects'!$AC816="Yes"),'Calc| Overheads Allocation'!D$8,'Calc| Project Costs'!W816,'Input| Projects'!$Y816),IF('Input| Overheads'!$C$42="DNSP defined",SUMPRODUCT(--('Input| Projects'!$AC816="Yes"),'Calc| Overheads Allocation'!D$61,'Input| Projects'!$AF816),""))),"")</f>
        <v/>
      </c>
      <c r="AN816" s="186" t="str">
        <f>IFERROR(IF('Input| Overheads'!$C$42="Direct costs",SUMPRODUCT(--('Input| Projects'!$AC816="Yes"),'Calc| Overheads Allocation'!E$8,'Calc| Project Costs'!X816),IF('Input| Overheads'!$C$42="Internal labour",SUMPRODUCT(--('Input| Projects'!$AC816="Yes"),'Calc| Overheads Allocation'!E$8,'Calc| Project Costs'!X816,'Input| Projects'!$Y816),IF('Input| Overheads'!$C$42="DNSP defined",SUMPRODUCT(--('Input| Projects'!$AC816="Yes"),'Calc| Overheads Allocation'!E$61,'Input| Projects'!$AF816),""))),"")</f>
        <v/>
      </c>
      <c r="AO816" s="186" t="str">
        <f>IFERROR(IF('Input| Overheads'!$C$42="Direct costs",SUMPRODUCT(--('Input| Projects'!$AC816="Yes"),'Calc| Overheads Allocation'!F$8,'Calc| Project Costs'!Y816),IF('Input| Overheads'!$C$42="Internal labour",SUMPRODUCT(--('Input| Projects'!$AC816="Yes"),'Calc| Overheads Allocation'!F$8,'Calc| Project Costs'!Y816,'Input| Projects'!$Y816),IF('Input| Overheads'!$C$42="DNSP defined",SUMPRODUCT(--('Input| Projects'!$AC816="Yes"),'Calc| Overheads Allocation'!F$61,'Input| Projects'!$AF816),""))),"")</f>
        <v/>
      </c>
      <c r="AP816" s="186" t="str">
        <f>IFERROR(IF('Input| Overheads'!$C$42="Direct costs",SUMPRODUCT(--('Input| Projects'!$AC816="Yes"),'Calc| Overheads Allocation'!G$8,'Calc| Project Costs'!Z816),IF('Input| Overheads'!$C$42="Internal labour",SUMPRODUCT(--('Input| Projects'!$AC816="Yes"),'Calc| Overheads Allocation'!G$8,'Calc| Project Costs'!Z816,'Input| Projects'!$Y816),IF('Input| Overheads'!$C$42="DNSP defined",SUMPRODUCT(--('Input| Projects'!$AC816="Yes"),'Calc| Overheads Allocation'!G$61,'Input| Projects'!$AF816),""))),"")</f>
        <v/>
      </c>
      <c r="AQ816" s="186" t="str">
        <f>IFERROR(IF('Input| Overheads'!$C$42="Direct costs",SUMPRODUCT(--('Input| Projects'!$AC816="Yes"),'Calc| Overheads Allocation'!H$8,'Calc| Project Costs'!AA816),IF('Input| Overheads'!$C$42="Internal labour",SUMPRODUCT(--('Input| Projects'!$AC816="Yes"),'Calc| Overheads Allocation'!H$8,'Calc| Project Costs'!AA816,'Input| Projects'!$Y816),IF('Input| Overheads'!$C$42="DNSP defined",SUMPRODUCT(--('Input| Projects'!$AC816="Yes"),'Calc| Overheads Allocation'!H$61,'Input| Projects'!$AF816),""))),"")</f>
        <v/>
      </c>
      <c r="AR816" s="186" t="str">
        <f>IFERROR(IF('Input| Overheads'!$C$42="Direct costs",SUMPRODUCT(--('Input| Projects'!$AC816="Yes"),'Calc| Overheads Allocation'!I$8,'Calc| Project Costs'!AB816),IF('Input| Overheads'!$C$42="Internal labour",SUMPRODUCT(--('Input| Projects'!$AC816="Yes"),'Calc| Overheads Allocation'!I$8,'Calc| Project Costs'!AB816,'Input| Projects'!$Y816),IF('Input| Overheads'!$C$42="DNSP defined",SUMPRODUCT(--('Input| Projects'!$AC816="Yes"),'Calc| Overheads Allocation'!I$61,'Input| Projects'!$AF816),""))),"")</f>
        <v/>
      </c>
      <c r="AS816" s="106"/>
      <c r="AT816" s="186" t="str">
        <f>IFERROR(IF('Input| Overheads'!$C$42="Direct costs",SUMPRODUCT(--('Input| Projects'!$AD816="Yes"),'Calc| Overheads Allocation'!C$9,'Calc| Project Costs'!V816),IF('Input| Overheads'!$C$42="Internal labour",SUMPRODUCT(--('Input| Projects'!$AD816="Yes"),'Calc| Overheads Allocation'!C$9,'Calc| Project Costs'!V816,'Input| Projects'!$Y816),IF('Input| Overheads'!$C$42="DNSP defined",SUMPRODUCT(--('Input| Projects'!$AD816="Yes"),'Calc| Overheads Allocation'!C$62,'Input| Projects'!$AG816),""))),"")</f>
        <v/>
      </c>
      <c r="AU816" s="186" t="str">
        <f>IFERROR(IF('Input| Overheads'!$C$42="Direct costs",SUMPRODUCT(--('Input| Projects'!$AD816="Yes"),'Calc| Overheads Allocation'!D$9,'Calc| Project Costs'!W816),IF('Input| Overheads'!$C$42="Internal labour",SUMPRODUCT(--('Input| Projects'!$AD816="Yes"),'Calc| Overheads Allocation'!D$9,'Calc| Project Costs'!W816,'Input| Projects'!$Y816),IF('Input| Overheads'!$C$42="DNSP defined",SUMPRODUCT(--('Input| Projects'!$AD816="Yes"),'Calc| Overheads Allocation'!D$62,'Input| Projects'!$AG816),""))),"")</f>
        <v/>
      </c>
      <c r="AV816" s="186" t="str">
        <f>IFERROR(IF('Input| Overheads'!$C$42="Direct costs",SUMPRODUCT(--('Input| Projects'!$AD816="Yes"),'Calc| Overheads Allocation'!E$9,'Calc| Project Costs'!X816),IF('Input| Overheads'!$C$42="Internal labour",SUMPRODUCT(--('Input| Projects'!$AD816="Yes"),'Calc| Overheads Allocation'!E$9,'Calc| Project Costs'!X816,'Input| Projects'!$Y816),IF('Input| Overheads'!$C$42="DNSP defined",SUMPRODUCT(--('Input| Projects'!$AD816="Yes"),'Calc| Overheads Allocation'!E$62,'Input| Projects'!$AG816),""))),"")</f>
        <v/>
      </c>
      <c r="AW816" s="186" t="str">
        <f>IFERROR(IF('Input| Overheads'!$C$42="Direct costs",SUMPRODUCT(--('Input| Projects'!$AD816="Yes"),'Calc| Overheads Allocation'!F$9,'Calc| Project Costs'!Y816),IF('Input| Overheads'!$C$42="Internal labour",SUMPRODUCT(--('Input| Projects'!$AD816="Yes"),'Calc| Overheads Allocation'!F$9,'Calc| Project Costs'!Y816,'Input| Projects'!$Y816),IF('Input| Overheads'!$C$42="DNSP defined",SUMPRODUCT(--('Input| Projects'!$AD816="Yes"),'Calc| Overheads Allocation'!F$62,'Input| Projects'!$AG816),""))),"")</f>
        <v/>
      </c>
      <c r="AX816" s="186" t="str">
        <f>IFERROR(IF('Input| Overheads'!$C$42="Direct costs",SUMPRODUCT(--('Input| Projects'!$AD816="Yes"),'Calc| Overheads Allocation'!G$9,'Calc| Project Costs'!Z816),IF('Input| Overheads'!$C$42="Internal labour",SUMPRODUCT(--('Input| Projects'!$AD816="Yes"),'Calc| Overheads Allocation'!G$9,'Calc| Project Costs'!Z816,'Input| Projects'!$Y816),IF('Input| Overheads'!$C$42="DNSP defined",SUMPRODUCT(--('Input| Projects'!$AD816="Yes"),'Calc| Overheads Allocation'!G$62,'Input| Projects'!$AG816),""))),"")</f>
        <v/>
      </c>
      <c r="AY816" s="186" t="str">
        <f>IFERROR(IF('Input| Overheads'!$C$42="Direct costs",SUMPRODUCT(--('Input| Projects'!$AD816="Yes"),'Calc| Overheads Allocation'!H$9,'Calc| Project Costs'!AA816),IF('Input| Overheads'!$C$42="Internal labour",SUMPRODUCT(--('Input| Projects'!$AD816="Yes"),'Calc| Overheads Allocation'!H$9,'Calc| Project Costs'!AA816,'Input| Projects'!$Y816),IF('Input| Overheads'!$C$42="DNSP defined",SUMPRODUCT(--('Input| Projects'!$AD816="Yes"),'Calc| Overheads Allocation'!H$62,'Input| Projects'!$AG816),""))),"")</f>
        <v/>
      </c>
      <c r="AZ816" s="186" t="str">
        <f>IFERROR(IF('Input| Overheads'!$C$42="Direct costs",SUMPRODUCT(--('Input| Projects'!$AD816="Yes"),'Calc| Overheads Allocation'!I$9,'Calc| Project Costs'!AB816),IF('Input| Overheads'!$C$42="Internal labour",SUMPRODUCT(--('Input| Projects'!$AD816="Yes"),'Calc| Overheads Allocation'!I$9,'Calc| Project Costs'!AB816,'Input| Projects'!$Y816),IF('Input| Overheads'!$C$42="DNSP defined",SUMPRODUCT(--('Input| Projects'!$AD816="Yes"),'Calc| Overheads Allocation'!I$62,'Input| Projects'!$AG816),""))),"")</f>
        <v/>
      </c>
      <c r="BA816" s="106"/>
      <c r="BB816" s="186">
        <f t="shared" si="390"/>
        <v>0</v>
      </c>
      <c r="BC816" s="186">
        <f t="shared" si="391"/>
        <v>0</v>
      </c>
      <c r="BD816" s="186">
        <f t="shared" si="392"/>
        <v>0</v>
      </c>
      <c r="BE816" s="186">
        <f t="shared" si="369"/>
        <v>0</v>
      </c>
      <c r="BF816" s="186">
        <f t="shared" si="370"/>
        <v>0</v>
      </c>
      <c r="BG816" s="186">
        <f t="shared" si="371"/>
        <v>0</v>
      </c>
      <c r="BH816" s="186">
        <f t="shared" si="372"/>
        <v>0</v>
      </c>
      <c r="BI816" s="97"/>
      <c r="BJ816" s="186" t="str">
        <f t="shared" si="373"/>
        <v/>
      </c>
      <c r="BK816" s="186" t="str">
        <f t="shared" si="374"/>
        <v/>
      </c>
      <c r="BL816" s="186" t="str">
        <f t="shared" si="375"/>
        <v/>
      </c>
      <c r="BM816" s="186" t="str">
        <f t="shared" si="376"/>
        <v/>
      </c>
      <c r="BN816" s="186" t="str">
        <f t="shared" si="377"/>
        <v/>
      </c>
      <c r="BO816" s="186" t="str">
        <f t="shared" si="378"/>
        <v/>
      </c>
      <c r="BP816" s="186" t="str">
        <f t="shared" si="379"/>
        <v/>
      </c>
      <c r="BQ816" s="97"/>
      <c r="BR816" s="186">
        <f t="shared" si="380"/>
        <v>0</v>
      </c>
      <c r="BS816" s="186">
        <f t="shared" si="381"/>
        <v>0</v>
      </c>
      <c r="BT816" s="222">
        <f t="shared" si="382"/>
        <v>0</v>
      </c>
      <c r="BU816" s="222">
        <f t="shared" si="383"/>
        <v>0</v>
      </c>
      <c r="BV816" s="222">
        <f t="shared" si="384"/>
        <v>0</v>
      </c>
      <c r="BW816" s="222">
        <f t="shared" si="385"/>
        <v>0</v>
      </c>
      <c r="BX816" s="222">
        <f t="shared" si="386"/>
        <v>0</v>
      </c>
      <c r="BY816" s="106"/>
      <c r="BZ816" s="197" t="str">
        <f>IF(SUMIF('Input| Projects'!$AS$8:$CP$8,"Dx",'Input| Projects'!$AS816:$CP816)=0,"",SUMIF('Input| Projects'!$AS$8:$CP$8,"Dx",'Input| Projects'!$AS816:$CP816))</f>
        <v/>
      </c>
      <c r="CA816" s="197" t="str">
        <f>IF(SUMIF('Input| Projects'!$AS$8:$CP$8,"Tx",'Input| Projects'!$AS816:$CP816)=0,"",SUMIF('Input| Projects'!$AS$8:$CP$8,"Tx",'Input| Projects'!$AS816:$CP816))</f>
        <v/>
      </c>
      <c r="CB816" s="150" t="str">
        <f t="shared" si="393"/>
        <v/>
      </c>
    </row>
    <row r="817" spans="2:80" x14ac:dyDescent="0.2">
      <c r="B817" s="201">
        <f>IFERROR('Input| Projects'!B817,"")</f>
        <v>808</v>
      </c>
      <c r="C817" s="42" t="str">
        <f>IFERROR(IF('Input| Projects'!C817="","",'Input| Projects'!C817),"")</f>
        <v/>
      </c>
      <c r="D817" s="42" t="str">
        <f>IFERROR(IF('Input| Projects'!D817="","",'Input| Projects'!D817),"")</f>
        <v/>
      </c>
      <c r="E817" s="104"/>
      <c r="F817" s="190">
        <f>IFERROR('Input| Projects'!I817*'Input| Escalations'!$K$19,"")</f>
        <v>0</v>
      </c>
      <c r="G817" s="190">
        <f>IFERROR('Input| Projects'!J817*'Input| Escalations'!$K$19,"")</f>
        <v>0</v>
      </c>
      <c r="H817" s="190">
        <f>IFERROR('Input| Projects'!K817*'Input| Escalations'!$K$19,"")</f>
        <v>0</v>
      </c>
      <c r="I817" s="190">
        <f>IFERROR('Input| Projects'!L817*'Input| Escalations'!$K$19,"")</f>
        <v>0</v>
      </c>
      <c r="J817" s="190">
        <f>IFERROR('Input| Projects'!M817*'Input| Escalations'!$K$19,"")</f>
        <v>0</v>
      </c>
      <c r="K817" s="190">
        <f>IFERROR('Input| Projects'!N817*'Input| Escalations'!$K$19,"")</f>
        <v>0</v>
      </c>
      <c r="L817" s="190">
        <f>IFERROR('Input| Projects'!O817*'Input| Escalations'!$K$19,"")</f>
        <v>0</v>
      </c>
      <c r="M817" s="150" t="str">
        <f>IF(ABS(SUM(F817:L817)-(SUM('Input| Projects'!I817:O817)*'Input| Escalations'!$K$19))&lt;0.0000001,"",1)</f>
        <v/>
      </c>
      <c r="N817" s="192">
        <f>'Input| Projects'!$Y817*INDEX('Input| Escalations'!$H$33:$N$33,MATCH('Calc| Project Costs'!N$9,'Input| Escalations'!$H$23:$N$23,0))+'Input| Projects'!$Z817*INDEX('Input| Escalations'!$H$34:$N$34,MATCH('Calc| Project Costs'!N$9,'Input| Escalations'!$H$23:$N$23,0))+'Input| Projects'!$AA817*INDEX('Input| Escalations'!$H$35:$N$35,MATCH('Calc| Project Costs'!N$9,'Input| Escalations'!$H$23:$N$23,0))+1</f>
        <v>1</v>
      </c>
      <c r="O817" s="192">
        <f>'Input| Projects'!$Y817*INDEX('Input| Escalations'!$H$33:$N$33,MATCH('Calc| Project Costs'!O$9,'Input| Escalations'!$H$23:$N$23,0))+'Input| Projects'!$Z817*INDEX('Input| Escalations'!$H$34:$N$34,MATCH('Calc| Project Costs'!O$9,'Input| Escalations'!$H$23:$N$23,0))+'Input| Projects'!$AA817*INDEX('Input| Escalations'!$H$35:$N$35,MATCH('Calc| Project Costs'!O$9,'Input| Escalations'!$H$23:$N$23,0))+1</f>
        <v>1</v>
      </c>
      <c r="P817" s="192">
        <f>'Input| Projects'!$Y817*INDEX('Input| Escalations'!$H$33:$N$33,MATCH('Calc| Project Costs'!P$9,'Input| Escalations'!$H$23:$N$23,0))+'Input| Projects'!$Z817*INDEX('Input| Escalations'!$H$34:$N$34,MATCH('Calc| Project Costs'!P$9,'Input| Escalations'!$H$23:$N$23,0))+'Input| Projects'!$AA817*INDEX('Input| Escalations'!$H$35:$N$35,MATCH('Calc| Project Costs'!P$9,'Input| Escalations'!$H$23:$N$23,0))+1</f>
        <v>1</v>
      </c>
      <c r="Q817" s="192">
        <f>'Input| Projects'!$Y817*INDEX('Input| Escalations'!$H$33:$N$33,MATCH('Calc| Project Costs'!Q$9,'Input| Escalations'!$H$23:$N$23,0))+'Input| Projects'!$Z817*INDEX('Input| Escalations'!$H$34:$N$34,MATCH('Calc| Project Costs'!Q$9,'Input| Escalations'!$H$23:$N$23,0))+'Input| Projects'!$AA817*INDEX('Input| Escalations'!$H$35:$N$35,MATCH('Calc| Project Costs'!Q$9,'Input| Escalations'!$H$23:$N$23,0))+1</f>
        <v>1</v>
      </c>
      <c r="R817" s="192">
        <f>'Input| Projects'!$Y817*INDEX('Input| Escalations'!$H$33:$N$33,MATCH('Calc| Project Costs'!R$9,'Input| Escalations'!$H$23:$N$23,0))+'Input| Projects'!$Z817*INDEX('Input| Escalations'!$H$34:$N$34,MATCH('Calc| Project Costs'!R$9,'Input| Escalations'!$H$23:$N$23,0))+'Input| Projects'!$AA817*INDEX('Input| Escalations'!$H$35:$N$35,MATCH('Calc| Project Costs'!R$9,'Input| Escalations'!$H$23:$N$23,0))+1</f>
        <v>1</v>
      </c>
      <c r="S817" s="192">
        <f>'Input| Projects'!$Y817*INDEX('Input| Escalations'!$H$33:$N$33,MATCH('Calc| Project Costs'!S$9,'Input| Escalations'!$H$23:$N$23,0))+'Input| Projects'!$Z817*INDEX('Input| Escalations'!$H$34:$N$34,MATCH('Calc| Project Costs'!S$9,'Input| Escalations'!$H$23:$N$23,0))+'Input| Projects'!$AA817*INDEX('Input| Escalations'!$H$35:$N$35,MATCH('Calc| Project Costs'!S$9,'Input| Escalations'!$H$23:$N$23,0))+1</f>
        <v>1</v>
      </c>
      <c r="T817" s="192">
        <f>'Input| Projects'!$Y817*INDEX('Input| Escalations'!$H$33:$N$33,MATCH('Calc| Project Costs'!T$9,'Input| Escalations'!$H$23:$N$23,0))+'Input| Projects'!$Z817*INDEX('Input| Escalations'!$H$34:$N$34,MATCH('Calc| Project Costs'!T$9,'Input| Escalations'!$H$23:$N$23,0))+'Input| Projects'!$AA817*INDEX('Input| Escalations'!$H$35:$N$35,MATCH('Calc| Project Costs'!T$9,'Input| Escalations'!$H$23:$N$23,0))+1</f>
        <v>1</v>
      </c>
      <c r="U817" s="106"/>
      <c r="V817" s="186">
        <f t="shared" si="387"/>
        <v>0</v>
      </c>
      <c r="W817" s="186">
        <f t="shared" si="388"/>
        <v>0</v>
      </c>
      <c r="X817" s="186">
        <f t="shared" si="389"/>
        <v>0</v>
      </c>
      <c r="Y817" s="186">
        <f t="shared" si="365"/>
        <v>0</v>
      </c>
      <c r="Z817" s="186">
        <f t="shared" si="366"/>
        <v>0</v>
      </c>
      <c r="AA817" s="186">
        <f t="shared" si="367"/>
        <v>0</v>
      </c>
      <c r="AB817" s="186">
        <f t="shared" si="368"/>
        <v>0</v>
      </c>
      <c r="AC817" s="106"/>
      <c r="AD817" s="186">
        <f>'Input| Projects'!Q817*N817*'Input| Escalations'!$K$19</f>
        <v>0</v>
      </c>
      <c r="AE817" s="186">
        <f>'Input| Projects'!R817*O817*'Input| Escalations'!$K$19</f>
        <v>0</v>
      </c>
      <c r="AF817" s="186">
        <f>'Input| Projects'!S817*P817*'Input| Escalations'!$K$19</f>
        <v>0</v>
      </c>
      <c r="AG817" s="186">
        <f>'Input| Projects'!T817*Q817*'Input| Escalations'!$K$19</f>
        <v>0</v>
      </c>
      <c r="AH817" s="186">
        <f>'Input| Projects'!U817*R817*'Input| Escalations'!$K$19</f>
        <v>0</v>
      </c>
      <c r="AI817" s="186">
        <f>'Input| Projects'!V817*S817*'Input| Escalations'!$K$19</f>
        <v>0</v>
      </c>
      <c r="AJ817" s="186">
        <f>'Input| Projects'!W817*T817*'Input| Escalations'!$K$19</f>
        <v>0</v>
      </c>
      <c r="AK817" s="106"/>
      <c r="AL817" s="186" t="str">
        <f>IFERROR(IF('Input| Overheads'!$C$42="Direct costs",SUMPRODUCT(--('Input| Projects'!$AC817="Yes"),'Calc| Overheads Allocation'!C$8,'Calc| Project Costs'!V817),IF('Input| Overheads'!$C$42="Internal labour",SUMPRODUCT(--('Input| Projects'!$AC817="Yes"),'Calc| Overheads Allocation'!C$8,'Calc| Project Costs'!V817,'Input| Projects'!$Y817),IF('Input| Overheads'!$C$42="DNSP defined",SUMPRODUCT(--('Input| Projects'!$AC817="Yes"),'Calc| Overheads Allocation'!C$61,'Input| Projects'!$AF817),""))),"")</f>
        <v/>
      </c>
      <c r="AM817" s="186" t="str">
        <f>IFERROR(IF('Input| Overheads'!$C$42="Direct costs",SUMPRODUCT(--('Input| Projects'!$AC817="Yes"),'Calc| Overheads Allocation'!D$8,'Calc| Project Costs'!W817),IF('Input| Overheads'!$C$42="Internal labour",SUMPRODUCT(--('Input| Projects'!$AC817="Yes"),'Calc| Overheads Allocation'!D$8,'Calc| Project Costs'!W817,'Input| Projects'!$Y817),IF('Input| Overheads'!$C$42="DNSP defined",SUMPRODUCT(--('Input| Projects'!$AC817="Yes"),'Calc| Overheads Allocation'!D$61,'Input| Projects'!$AF817),""))),"")</f>
        <v/>
      </c>
      <c r="AN817" s="186" t="str">
        <f>IFERROR(IF('Input| Overheads'!$C$42="Direct costs",SUMPRODUCT(--('Input| Projects'!$AC817="Yes"),'Calc| Overheads Allocation'!E$8,'Calc| Project Costs'!X817),IF('Input| Overheads'!$C$42="Internal labour",SUMPRODUCT(--('Input| Projects'!$AC817="Yes"),'Calc| Overheads Allocation'!E$8,'Calc| Project Costs'!X817,'Input| Projects'!$Y817),IF('Input| Overheads'!$C$42="DNSP defined",SUMPRODUCT(--('Input| Projects'!$AC817="Yes"),'Calc| Overheads Allocation'!E$61,'Input| Projects'!$AF817),""))),"")</f>
        <v/>
      </c>
      <c r="AO817" s="186" t="str">
        <f>IFERROR(IF('Input| Overheads'!$C$42="Direct costs",SUMPRODUCT(--('Input| Projects'!$AC817="Yes"),'Calc| Overheads Allocation'!F$8,'Calc| Project Costs'!Y817),IF('Input| Overheads'!$C$42="Internal labour",SUMPRODUCT(--('Input| Projects'!$AC817="Yes"),'Calc| Overheads Allocation'!F$8,'Calc| Project Costs'!Y817,'Input| Projects'!$Y817),IF('Input| Overheads'!$C$42="DNSP defined",SUMPRODUCT(--('Input| Projects'!$AC817="Yes"),'Calc| Overheads Allocation'!F$61,'Input| Projects'!$AF817),""))),"")</f>
        <v/>
      </c>
      <c r="AP817" s="186" t="str">
        <f>IFERROR(IF('Input| Overheads'!$C$42="Direct costs",SUMPRODUCT(--('Input| Projects'!$AC817="Yes"),'Calc| Overheads Allocation'!G$8,'Calc| Project Costs'!Z817),IF('Input| Overheads'!$C$42="Internal labour",SUMPRODUCT(--('Input| Projects'!$AC817="Yes"),'Calc| Overheads Allocation'!G$8,'Calc| Project Costs'!Z817,'Input| Projects'!$Y817),IF('Input| Overheads'!$C$42="DNSP defined",SUMPRODUCT(--('Input| Projects'!$AC817="Yes"),'Calc| Overheads Allocation'!G$61,'Input| Projects'!$AF817),""))),"")</f>
        <v/>
      </c>
      <c r="AQ817" s="186" t="str">
        <f>IFERROR(IF('Input| Overheads'!$C$42="Direct costs",SUMPRODUCT(--('Input| Projects'!$AC817="Yes"),'Calc| Overheads Allocation'!H$8,'Calc| Project Costs'!AA817),IF('Input| Overheads'!$C$42="Internal labour",SUMPRODUCT(--('Input| Projects'!$AC817="Yes"),'Calc| Overheads Allocation'!H$8,'Calc| Project Costs'!AA817,'Input| Projects'!$Y817),IF('Input| Overheads'!$C$42="DNSP defined",SUMPRODUCT(--('Input| Projects'!$AC817="Yes"),'Calc| Overheads Allocation'!H$61,'Input| Projects'!$AF817),""))),"")</f>
        <v/>
      </c>
      <c r="AR817" s="186" t="str">
        <f>IFERROR(IF('Input| Overheads'!$C$42="Direct costs",SUMPRODUCT(--('Input| Projects'!$AC817="Yes"),'Calc| Overheads Allocation'!I$8,'Calc| Project Costs'!AB817),IF('Input| Overheads'!$C$42="Internal labour",SUMPRODUCT(--('Input| Projects'!$AC817="Yes"),'Calc| Overheads Allocation'!I$8,'Calc| Project Costs'!AB817,'Input| Projects'!$Y817),IF('Input| Overheads'!$C$42="DNSP defined",SUMPRODUCT(--('Input| Projects'!$AC817="Yes"),'Calc| Overheads Allocation'!I$61,'Input| Projects'!$AF817),""))),"")</f>
        <v/>
      </c>
      <c r="AS817" s="106"/>
      <c r="AT817" s="186" t="str">
        <f>IFERROR(IF('Input| Overheads'!$C$42="Direct costs",SUMPRODUCT(--('Input| Projects'!$AD817="Yes"),'Calc| Overheads Allocation'!C$9,'Calc| Project Costs'!V817),IF('Input| Overheads'!$C$42="Internal labour",SUMPRODUCT(--('Input| Projects'!$AD817="Yes"),'Calc| Overheads Allocation'!C$9,'Calc| Project Costs'!V817,'Input| Projects'!$Y817),IF('Input| Overheads'!$C$42="DNSP defined",SUMPRODUCT(--('Input| Projects'!$AD817="Yes"),'Calc| Overheads Allocation'!C$62,'Input| Projects'!$AG817),""))),"")</f>
        <v/>
      </c>
      <c r="AU817" s="186" t="str">
        <f>IFERROR(IF('Input| Overheads'!$C$42="Direct costs",SUMPRODUCT(--('Input| Projects'!$AD817="Yes"),'Calc| Overheads Allocation'!D$9,'Calc| Project Costs'!W817),IF('Input| Overheads'!$C$42="Internal labour",SUMPRODUCT(--('Input| Projects'!$AD817="Yes"),'Calc| Overheads Allocation'!D$9,'Calc| Project Costs'!W817,'Input| Projects'!$Y817),IF('Input| Overheads'!$C$42="DNSP defined",SUMPRODUCT(--('Input| Projects'!$AD817="Yes"),'Calc| Overheads Allocation'!D$62,'Input| Projects'!$AG817),""))),"")</f>
        <v/>
      </c>
      <c r="AV817" s="186" t="str">
        <f>IFERROR(IF('Input| Overheads'!$C$42="Direct costs",SUMPRODUCT(--('Input| Projects'!$AD817="Yes"),'Calc| Overheads Allocation'!E$9,'Calc| Project Costs'!X817),IF('Input| Overheads'!$C$42="Internal labour",SUMPRODUCT(--('Input| Projects'!$AD817="Yes"),'Calc| Overheads Allocation'!E$9,'Calc| Project Costs'!X817,'Input| Projects'!$Y817),IF('Input| Overheads'!$C$42="DNSP defined",SUMPRODUCT(--('Input| Projects'!$AD817="Yes"),'Calc| Overheads Allocation'!E$62,'Input| Projects'!$AG817),""))),"")</f>
        <v/>
      </c>
      <c r="AW817" s="186" t="str">
        <f>IFERROR(IF('Input| Overheads'!$C$42="Direct costs",SUMPRODUCT(--('Input| Projects'!$AD817="Yes"),'Calc| Overheads Allocation'!F$9,'Calc| Project Costs'!Y817),IF('Input| Overheads'!$C$42="Internal labour",SUMPRODUCT(--('Input| Projects'!$AD817="Yes"),'Calc| Overheads Allocation'!F$9,'Calc| Project Costs'!Y817,'Input| Projects'!$Y817),IF('Input| Overheads'!$C$42="DNSP defined",SUMPRODUCT(--('Input| Projects'!$AD817="Yes"),'Calc| Overheads Allocation'!F$62,'Input| Projects'!$AG817),""))),"")</f>
        <v/>
      </c>
      <c r="AX817" s="186" t="str">
        <f>IFERROR(IF('Input| Overheads'!$C$42="Direct costs",SUMPRODUCT(--('Input| Projects'!$AD817="Yes"),'Calc| Overheads Allocation'!G$9,'Calc| Project Costs'!Z817),IF('Input| Overheads'!$C$42="Internal labour",SUMPRODUCT(--('Input| Projects'!$AD817="Yes"),'Calc| Overheads Allocation'!G$9,'Calc| Project Costs'!Z817,'Input| Projects'!$Y817),IF('Input| Overheads'!$C$42="DNSP defined",SUMPRODUCT(--('Input| Projects'!$AD817="Yes"),'Calc| Overheads Allocation'!G$62,'Input| Projects'!$AG817),""))),"")</f>
        <v/>
      </c>
      <c r="AY817" s="186" t="str">
        <f>IFERROR(IF('Input| Overheads'!$C$42="Direct costs",SUMPRODUCT(--('Input| Projects'!$AD817="Yes"),'Calc| Overheads Allocation'!H$9,'Calc| Project Costs'!AA817),IF('Input| Overheads'!$C$42="Internal labour",SUMPRODUCT(--('Input| Projects'!$AD817="Yes"),'Calc| Overheads Allocation'!H$9,'Calc| Project Costs'!AA817,'Input| Projects'!$Y817),IF('Input| Overheads'!$C$42="DNSP defined",SUMPRODUCT(--('Input| Projects'!$AD817="Yes"),'Calc| Overheads Allocation'!H$62,'Input| Projects'!$AG817),""))),"")</f>
        <v/>
      </c>
      <c r="AZ817" s="186" t="str">
        <f>IFERROR(IF('Input| Overheads'!$C$42="Direct costs",SUMPRODUCT(--('Input| Projects'!$AD817="Yes"),'Calc| Overheads Allocation'!I$9,'Calc| Project Costs'!AB817),IF('Input| Overheads'!$C$42="Internal labour",SUMPRODUCT(--('Input| Projects'!$AD817="Yes"),'Calc| Overheads Allocation'!I$9,'Calc| Project Costs'!AB817,'Input| Projects'!$Y817),IF('Input| Overheads'!$C$42="DNSP defined",SUMPRODUCT(--('Input| Projects'!$AD817="Yes"),'Calc| Overheads Allocation'!I$62,'Input| Projects'!$AG817),""))),"")</f>
        <v/>
      </c>
      <c r="BA817" s="106"/>
      <c r="BB817" s="186">
        <f t="shared" si="390"/>
        <v>0</v>
      </c>
      <c r="BC817" s="186">
        <f t="shared" si="391"/>
        <v>0</v>
      </c>
      <c r="BD817" s="186">
        <f t="shared" si="392"/>
        <v>0</v>
      </c>
      <c r="BE817" s="186">
        <f t="shared" si="369"/>
        <v>0</v>
      </c>
      <c r="BF817" s="186">
        <f t="shared" si="370"/>
        <v>0</v>
      </c>
      <c r="BG817" s="186">
        <f t="shared" si="371"/>
        <v>0</v>
      </c>
      <c r="BH817" s="186">
        <f t="shared" si="372"/>
        <v>0</v>
      </c>
      <c r="BI817" s="97"/>
      <c r="BJ817" s="186" t="str">
        <f t="shared" si="373"/>
        <v/>
      </c>
      <c r="BK817" s="186" t="str">
        <f t="shared" si="374"/>
        <v/>
      </c>
      <c r="BL817" s="186" t="str">
        <f t="shared" si="375"/>
        <v/>
      </c>
      <c r="BM817" s="186" t="str">
        <f t="shared" si="376"/>
        <v/>
      </c>
      <c r="BN817" s="186" t="str">
        <f t="shared" si="377"/>
        <v/>
      </c>
      <c r="BO817" s="186" t="str">
        <f t="shared" si="378"/>
        <v/>
      </c>
      <c r="BP817" s="186" t="str">
        <f t="shared" si="379"/>
        <v/>
      </c>
      <c r="BQ817" s="97"/>
      <c r="BR817" s="186">
        <f t="shared" si="380"/>
        <v>0</v>
      </c>
      <c r="BS817" s="186">
        <f t="shared" si="381"/>
        <v>0</v>
      </c>
      <c r="BT817" s="222">
        <f t="shared" si="382"/>
        <v>0</v>
      </c>
      <c r="BU817" s="222">
        <f t="shared" si="383"/>
        <v>0</v>
      </c>
      <c r="BV817" s="222">
        <f t="shared" si="384"/>
        <v>0</v>
      </c>
      <c r="BW817" s="222">
        <f t="shared" si="385"/>
        <v>0</v>
      </c>
      <c r="BX817" s="222">
        <f t="shared" si="386"/>
        <v>0</v>
      </c>
      <c r="BY817" s="106"/>
      <c r="BZ817" s="197" t="str">
        <f>IF(SUMIF('Input| Projects'!$AS$8:$CP$8,"Dx",'Input| Projects'!$AS817:$CP817)=0,"",SUMIF('Input| Projects'!$AS$8:$CP$8,"Dx",'Input| Projects'!$AS817:$CP817))</f>
        <v/>
      </c>
      <c r="CA817" s="197" t="str">
        <f>IF(SUMIF('Input| Projects'!$AS$8:$CP$8,"Tx",'Input| Projects'!$AS817:$CP817)=0,"",SUMIF('Input| Projects'!$AS$8:$CP$8,"Tx",'Input| Projects'!$AS817:$CP817))</f>
        <v/>
      </c>
      <c r="CB817" s="150" t="str">
        <f t="shared" si="393"/>
        <v/>
      </c>
    </row>
    <row r="818" spans="2:80" x14ac:dyDescent="0.2">
      <c r="B818" s="201">
        <f>IFERROR('Input| Projects'!B818,"")</f>
        <v>809</v>
      </c>
      <c r="C818" s="42" t="str">
        <f>IFERROR(IF('Input| Projects'!C818="","",'Input| Projects'!C818),"")</f>
        <v/>
      </c>
      <c r="D818" s="42" t="str">
        <f>IFERROR(IF('Input| Projects'!D818="","",'Input| Projects'!D818),"")</f>
        <v/>
      </c>
      <c r="E818" s="104"/>
      <c r="F818" s="190">
        <f>IFERROR('Input| Projects'!I818*'Input| Escalations'!$K$19,"")</f>
        <v>0</v>
      </c>
      <c r="G818" s="190">
        <f>IFERROR('Input| Projects'!J818*'Input| Escalations'!$K$19,"")</f>
        <v>0</v>
      </c>
      <c r="H818" s="190">
        <f>IFERROR('Input| Projects'!K818*'Input| Escalations'!$K$19,"")</f>
        <v>0</v>
      </c>
      <c r="I818" s="190">
        <f>IFERROR('Input| Projects'!L818*'Input| Escalations'!$K$19,"")</f>
        <v>0</v>
      </c>
      <c r="J818" s="190">
        <f>IFERROR('Input| Projects'!M818*'Input| Escalations'!$K$19,"")</f>
        <v>0</v>
      </c>
      <c r="K818" s="190">
        <f>IFERROR('Input| Projects'!N818*'Input| Escalations'!$K$19,"")</f>
        <v>0</v>
      </c>
      <c r="L818" s="190">
        <f>IFERROR('Input| Projects'!O818*'Input| Escalations'!$K$19,"")</f>
        <v>0</v>
      </c>
      <c r="M818" s="150" t="str">
        <f>IF(ABS(SUM(F818:L818)-(SUM('Input| Projects'!I818:O818)*'Input| Escalations'!$K$19))&lt;0.0000001,"",1)</f>
        <v/>
      </c>
      <c r="N818" s="192">
        <f>'Input| Projects'!$Y818*INDEX('Input| Escalations'!$H$33:$N$33,MATCH('Calc| Project Costs'!N$9,'Input| Escalations'!$H$23:$N$23,0))+'Input| Projects'!$Z818*INDEX('Input| Escalations'!$H$34:$N$34,MATCH('Calc| Project Costs'!N$9,'Input| Escalations'!$H$23:$N$23,0))+'Input| Projects'!$AA818*INDEX('Input| Escalations'!$H$35:$N$35,MATCH('Calc| Project Costs'!N$9,'Input| Escalations'!$H$23:$N$23,0))+1</f>
        <v>1</v>
      </c>
      <c r="O818" s="192">
        <f>'Input| Projects'!$Y818*INDEX('Input| Escalations'!$H$33:$N$33,MATCH('Calc| Project Costs'!O$9,'Input| Escalations'!$H$23:$N$23,0))+'Input| Projects'!$Z818*INDEX('Input| Escalations'!$H$34:$N$34,MATCH('Calc| Project Costs'!O$9,'Input| Escalations'!$H$23:$N$23,0))+'Input| Projects'!$AA818*INDEX('Input| Escalations'!$H$35:$N$35,MATCH('Calc| Project Costs'!O$9,'Input| Escalations'!$H$23:$N$23,0))+1</f>
        <v>1</v>
      </c>
      <c r="P818" s="192">
        <f>'Input| Projects'!$Y818*INDEX('Input| Escalations'!$H$33:$N$33,MATCH('Calc| Project Costs'!P$9,'Input| Escalations'!$H$23:$N$23,0))+'Input| Projects'!$Z818*INDEX('Input| Escalations'!$H$34:$N$34,MATCH('Calc| Project Costs'!P$9,'Input| Escalations'!$H$23:$N$23,0))+'Input| Projects'!$AA818*INDEX('Input| Escalations'!$H$35:$N$35,MATCH('Calc| Project Costs'!P$9,'Input| Escalations'!$H$23:$N$23,0))+1</f>
        <v>1</v>
      </c>
      <c r="Q818" s="192">
        <f>'Input| Projects'!$Y818*INDEX('Input| Escalations'!$H$33:$N$33,MATCH('Calc| Project Costs'!Q$9,'Input| Escalations'!$H$23:$N$23,0))+'Input| Projects'!$Z818*INDEX('Input| Escalations'!$H$34:$N$34,MATCH('Calc| Project Costs'!Q$9,'Input| Escalations'!$H$23:$N$23,0))+'Input| Projects'!$AA818*INDEX('Input| Escalations'!$H$35:$N$35,MATCH('Calc| Project Costs'!Q$9,'Input| Escalations'!$H$23:$N$23,0))+1</f>
        <v>1</v>
      </c>
      <c r="R818" s="192">
        <f>'Input| Projects'!$Y818*INDEX('Input| Escalations'!$H$33:$N$33,MATCH('Calc| Project Costs'!R$9,'Input| Escalations'!$H$23:$N$23,0))+'Input| Projects'!$Z818*INDEX('Input| Escalations'!$H$34:$N$34,MATCH('Calc| Project Costs'!R$9,'Input| Escalations'!$H$23:$N$23,0))+'Input| Projects'!$AA818*INDEX('Input| Escalations'!$H$35:$N$35,MATCH('Calc| Project Costs'!R$9,'Input| Escalations'!$H$23:$N$23,0))+1</f>
        <v>1</v>
      </c>
      <c r="S818" s="192">
        <f>'Input| Projects'!$Y818*INDEX('Input| Escalations'!$H$33:$N$33,MATCH('Calc| Project Costs'!S$9,'Input| Escalations'!$H$23:$N$23,0))+'Input| Projects'!$Z818*INDEX('Input| Escalations'!$H$34:$N$34,MATCH('Calc| Project Costs'!S$9,'Input| Escalations'!$H$23:$N$23,0))+'Input| Projects'!$AA818*INDEX('Input| Escalations'!$H$35:$N$35,MATCH('Calc| Project Costs'!S$9,'Input| Escalations'!$H$23:$N$23,0))+1</f>
        <v>1</v>
      </c>
      <c r="T818" s="192">
        <f>'Input| Projects'!$Y818*INDEX('Input| Escalations'!$H$33:$N$33,MATCH('Calc| Project Costs'!T$9,'Input| Escalations'!$H$23:$N$23,0))+'Input| Projects'!$Z818*INDEX('Input| Escalations'!$H$34:$N$34,MATCH('Calc| Project Costs'!T$9,'Input| Escalations'!$H$23:$N$23,0))+'Input| Projects'!$AA818*INDEX('Input| Escalations'!$H$35:$N$35,MATCH('Calc| Project Costs'!T$9,'Input| Escalations'!$H$23:$N$23,0))+1</f>
        <v>1</v>
      </c>
      <c r="U818" s="106"/>
      <c r="V818" s="186">
        <f t="shared" si="387"/>
        <v>0</v>
      </c>
      <c r="W818" s="186">
        <f t="shared" si="388"/>
        <v>0</v>
      </c>
      <c r="X818" s="186">
        <f t="shared" si="389"/>
        <v>0</v>
      </c>
      <c r="Y818" s="186">
        <f t="shared" si="365"/>
        <v>0</v>
      </c>
      <c r="Z818" s="186">
        <f t="shared" si="366"/>
        <v>0</v>
      </c>
      <c r="AA818" s="186">
        <f t="shared" si="367"/>
        <v>0</v>
      </c>
      <c r="AB818" s="186">
        <f t="shared" si="368"/>
        <v>0</v>
      </c>
      <c r="AC818" s="106"/>
      <c r="AD818" s="186">
        <f>'Input| Projects'!Q818*N818*'Input| Escalations'!$K$19</f>
        <v>0</v>
      </c>
      <c r="AE818" s="186">
        <f>'Input| Projects'!R818*O818*'Input| Escalations'!$K$19</f>
        <v>0</v>
      </c>
      <c r="AF818" s="186">
        <f>'Input| Projects'!S818*P818*'Input| Escalations'!$K$19</f>
        <v>0</v>
      </c>
      <c r="AG818" s="186">
        <f>'Input| Projects'!T818*Q818*'Input| Escalations'!$K$19</f>
        <v>0</v>
      </c>
      <c r="AH818" s="186">
        <f>'Input| Projects'!U818*R818*'Input| Escalations'!$K$19</f>
        <v>0</v>
      </c>
      <c r="AI818" s="186">
        <f>'Input| Projects'!V818*S818*'Input| Escalations'!$K$19</f>
        <v>0</v>
      </c>
      <c r="AJ818" s="186">
        <f>'Input| Projects'!W818*T818*'Input| Escalations'!$K$19</f>
        <v>0</v>
      </c>
      <c r="AK818" s="106"/>
      <c r="AL818" s="186" t="str">
        <f>IFERROR(IF('Input| Overheads'!$C$42="Direct costs",SUMPRODUCT(--('Input| Projects'!$AC818="Yes"),'Calc| Overheads Allocation'!C$8,'Calc| Project Costs'!V818),IF('Input| Overheads'!$C$42="Internal labour",SUMPRODUCT(--('Input| Projects'!$AC818="Yes"),'Calc| Overheads Allocation'!C$8,'Calc| Project Costs'!V818,'Input| Projects'!$Y818),IF('Input| Overheads'!$C$42="DNSP defined",SUMPRODUCT(--('Input| Projects'!$AC818="Yes"),'Calc| Overheads Allocation'!C$61,'Input| Projects'!$AF818),""))),"")</f>
        <v/>
      </c>
      <c r="AM818" s="186" t="str">
        <f>IFERROR(IF('Input| Overheads'!$C$42="Direct costs",SUMPRODUCT(--('Input| Projects'!$AC818="Yes"),'Calc| Overheads Allocation'!D$8,'Calc| Project Costs'!W818),IF('Input| Overheads'!$C$42="Internal labour",SUMPRODUCT(--('Input| Projects'!$AC818="Yes"),'Calc| Overheads Allocation'!D$8,'Calc| Project Costs'!W818,'Input| Projects'!$Y818),IF('Input| Overheads'!$C$42="DNSP defined",SUMPRODUCT(--('Input| Projects'!$AC818="Yes"),'Calc| Overheads Allocation'!D$61,'Input| Projects'!$AF818),""))),"")</f>
        <v/>
      </c>
      <c r="AN818" s="186" t="str">
        <f>IFERROR(IF('Input| Overheads'!$C$42="Direct costs",SUMPRODUCT(--('Input| Projects'!$AC818="Yes"),'Calc| Overheads Allocation'!E$8,'Calc| Project Costs'!X818),IF('Input| Overheads'!$C$42="Internal labour",SUMPRODUCT(--('Input| Projects'!$AC818="Yes"),'Calc| Overheads Allocation'!E$8,'Calc| Project Costs'!X818,'Input| Projects'!$Y818),IF('Input| Overheads'!$C$42="DNSP defined",SUMPRODUCT(--('Input| Projects'!$AC818="Yes"),'Calc| Overheads Allocation'!E$61,'Input| Projects'!$AF818),""))),"")</f>
        <v/>
      </c>
      <c r="AO818" s="186" t="str">
        <f>IFERROR(IF('Input| Overheads'!$C$42="Direct costs",SUMPRODUCT(--('Input| Projects'!$AC818="Yes"),'Calc| Overheads Allocation'!F$8,'Calc| Project Costs'!Y818),IF('Input| Overheads'!$C$42="Internal labour",SUMPRODUCT(--('Input| Projects'!$AC818="Yes"),'Calc| Overheads Allocation'!F$8,'Calc| Project Costs'!Y818,'Input| Projects'!$Y818),IF('Input| Overheads'!$C$42="DNSP defined",SUMPRODUCT(--('Input| Projects'!$AC818="Yes"),'Calc| Overheads Allocation'!F$61,'Input| Projects'!$AF818),""))),"")</f>
        <v/>
      </c>
      <c r="AP818" s="186" t="str">
        <f>IFERROR(IF('Input| Overheads'!$C$42="Direct costs",SUMPRODUCT(--('Input| Projects'!$AC818="Yes"),'Calc| Overheads Allocation'!G$8,'Calc| Project Costs'!Z818),IF('Input| Overheads'!$C$42="Internal labour",SUMPRODUCT(--('Input| Projects'!$AC818="Yes"),'Calc| Overheads Allocation'!G$8,'Calc| Project Costs'!Z818,'Input| Projects'!$Y818),IF('Input| Overheads'!$C$42="DNSP defined",SUMPRODUCT(--('Input| Projects'!$AC818="Yes"),'Calc| Overheads Allocation'!G$61,'Input| Projects'!$AF818),""))),"")</f>
        <v/>
      </c>
      <c r="AQ818" s="186" t="str">
        <f>IFERROR(IF('Input| Overheads'!$C$42="Direct costs",SUMPRODUCT(--('Input| Projects'!$AC818="Yes"),'Calc| Overheads Allocation'!H$8,'Calc| Project Costs'!AA818),IF('Input| Overheads'!$C$42="Internal labour",SUMPRODUCT(--('Input| Projects'!$AC818="Yes"),'Calc| Overheads Allocation'!H$8,'Calc| Project Costs'!AA818,'Input| Projects'!$Y818),IF('Input| Overheads'!$C$42="DNSP defined",SUMPRODUCT(--('Input| Projects'!$AC818="Yes"),'Calc| Overheads Allocation'!H$61,'Input| Projects'!$AF818),""))),"")</f>
        <v/>
      </c>
      <c r="AR818" s="186" t="str">
        <f>IFERROR(IF('Input| Overheads'!$C$42="Direct costs",SUMPRODUCT(--('Input| Projects'!$AC818="Yes"),'Calc| Overheads Allocation'!I$8,'Calc| Project Costs'!AB818),IF('Input| Overheads'!$C$42="Internal labour",SUMPRODUCT(--('Input| Projects'!$AC818="Yes"),'Calc| Overheads Allocation'!I$8,'Calc| Project Costs'!AB818,'Input| Projects'!$Y818),IF('Input| Overheads'!$C$42="DNSP defined",SUMPRODUCT(--('Input| Projects'!$AC818="Yes"),'Calc| Overheads Allocation'!I$61,'Input| Projects'!$AF818),""))),"")</f>
        <v/>
      </c>
      <c r="AS818" s="106"/>
      <c r="AT818" s="186" t="str">
        <f>IFERROR(IF('Input| Overheads'!$C$42="Direct costs",SUMPRODUCT(--('Input| Projects'!$AD818="Yes"),'Calc| Overheads Allocation'!C$9,'Calc| Project Costs'!V818),IF('Input| Overheads'!$C$42="Internal labour",SUMPRODUCT(--('Input| Projects'!$AD818="Yes"),'Calc| Overheads Allocation'!C$9,'Calc| Project Costs'!V818,'Input| Projects'!$Y818),IF('Input| Overheads'!$C$42="DNSP defined",SUMPRODUCT(--('Input| Projects'!$AD818="Yes"),'Calc| Overheads Allocation'!C$62,'Input| Projects'!$AG818),""))),"")</f>
        <v/>
      </c>
      <c r="AU818" s="186" t="str">
        <f>IFERROR(IF('Input| Overheads'!$C$42="Direct costs",SUMPRODUCT(--('Input| Projects'!$AD818="Yes"),'Calc| Overheads Allocation'!D$9,'Calc| Project Costs'!W818),IF('Input| Overheads'!$C$42="Internal labour",SUMPRODUCT(--('Input| Projects'!$AD818="Yes"),'Calc| Overheads Allocation'!D$9,'Calc| Project Costs'!W818,'Input| Projects'!$Y818),IF('Input| Overheads'!$C$42="DNSP defined",SUMPRODUCT(--('Input| Projects'!$AD818="Yes"),'Calc| Overheads Allocation'!D$62,'Input| Projects'!$AG818),""))),"")</f>
        <v/>
      </c>
      <c r="AV818" s="186" t="str">
        <f>IFERROR(IF('Input| Overheads'!$C$42="Direct costs",SUMPRODUCT(--('Input| Projects'!$AD818="Yes"),'Calc| Overheads Allocation'!E$9,'Calc| Project Costs'!X818),IF('Input| Overheads'!$C$42="Internal labour",SUMPRODUCT(--('Input| Projects'!$AD818="Yes"),'Calc| Overheads Allocation'!E$9,'Calc| Project Costs'!X818,'Input| Projects'!$Y818),IF('Input| Overheads'!$C$42="DNSP defined",SUMPRODUCT(--('Input| Projects'!$AD818="Yes"),'Calc| Overheads Allocation'!E$62,'Input| Projects'!$AG818),""))),"")</f>
        <v/>
      </c>
      <c r="AW818" s="186" t="str">
        <f>IFERROR(IF('Input| Overheads'!$C$42="Direct costs",SUMPRODUCT(--('Input| Projects'!$AD818="Yes"),'Calc| Overheads Allocation'!F$9,'Calc| Project Costs'!Y818),IF('Input| Overheads'!$C$42="Internal labour",SUMPRODUCT(--('Input| Projects'!$AD818="Yes"),'Calc| Overheads Allocation'!F$9,'Calc| Project Costs'!Y818,'Input| Projects'!$Y818),IF('Input| Overheads'!$C$42="DNSP defined",SUMPRODUCT(--('Input| Projects'!$AD818="Yes"),'Calc| Overheads Allocation'!F$62,'Input| Projects'!$AG818),""))),"")</f>
        <v/>
      </c>
      <c r="AX818" s="186" t="str">
        <f>IFERROR(IF('Input| Overheads'!$C$42="Direct costs",SUMPRODUCT(--('Input| Projects'!$AD818="Yes"),'Calc| Overheads Allocation'!G$9,'Calc| Project Costs'!Z818),IF('Input| Overheads'!$C$42="Internal labour",SUMPRODUCT(--('Input| Projects'!$AD818="Yes"),'Calc| Overheads Allocation'!G$9,'Calc| Project Costs'!Z818,'Input| Projects'!$Y818),IF('Input| Overheads'!$C$42="DNSP defined",SUMPRODUCT(--('Input| Projects'!$AD818="Yes"),'Calc| Overheads Allocation'!G$62,'Input| Projects'!$AG818),""))),"")</f>
        <v/>
      </c>
      <c r="AY818" s="186" t="str">
        <f>IFERROR(IF('Input| Overheads'!$C$42="Direct costs",SUMPRODUCT(--('Input| Projects'!$AD818="Yes"),'Calc| Overheads Allocation'!H$9,'Calc| Project Costs'!AA818),IF('Input| Overheads'!$C$42="Internal labour",SUMPRODUCT(--('Input| Projects'!$AD818="Yes"),'Calc| Overheads Allocation'!H$9,'Calc| Project Costs'!AA818,'Input| Projects'!$Y818),IF('Input| Overheads'!$C$42="DNSP defined",SUMPRODUCT(--('Input| Projects'!$AD818="Yes"),'Calc| Overheads Allocation'!H$62,'Input| Projects'!$AG818),""))),"")</f>
        <v/>
      </c>
      <c r="AZ818" s="186" t="str">
        <f>IFERROR(IF('Input| Overheads'!$C$42="Direct costs",SUMPRODUCT(--('Input| Projects'!$AD818="Yes"),'Calc| Overheads Allocation'!I$9,'Calc| Project Costs'!AB818),IF('Input| Overheads'!$C$42="Internal labour",SUMPRODUCT(--('Input| Projects'!$AD818="Yes"),'Calc| Overheads Allocation'!I$9,'Calc| Project Costs'!AB818,'Input| Projects'!$Y818),IF('Input| Overheads'!$C$42="DNSP defined",SUMPRODUCT(--('Input| Projects'!$AD818="Yes"),'Calc| Overheads Allocation'!I$62,'Input| Projects'!$AG818),""))),"")</f>
        <v/>
      </c>
      <c r="BA818" s="106"/>
      <c r="BB818" s="186">
        <f t="shared" si="390"/>
        <v>0</v>
      </c>
      <c r="BC818" s="186">
        <f t="shared" si="391"/>
        <v>0</v>
      </c>
      <c r="BD818" s="186">
        <f t="shared" si="392"/>
        <v>0</v>
      </c>
      <c r="BE818" s="186">
        <f t="shared" si="369"/>
        <v>0</v>
      </c>
      <c r="BF818" s="186">
        <f t="shared" si="370"/>
        <v>0</v>
      </c>
      <c r="BG818" s="186">
        <f t="shared" si="371"/>
        <v>0</v>
      </c>
      <c r="BH818" s="186">
        <f t="shared" si="372"/>
        <v>0</v>
      </c>
      <c r="BI818" s="97"/>
      <c r="BJ818" s="186" t="str">
        <f t="shared" si="373"/>
        <v/>
      </c>
      <c r="BK818" s="186" t="str">
        <f t="shared" si="374"/>
        <v/>
      </c>
      <c r="BL818" s="186" t="str">
        <f t="shared" si="375"/>
        <v/>
      </c>
      <c r="BM818" s="186" t="str">
        <f t="shared" si="376"/>
        <v/>
      </c>
      <c r="BN818" s="186" t="str">
        <f t="shared" si="377"/>
        <v/>
      </c>
      <c r="BO818" s="186" t="str">
        <f t="shared" si="378"/>
        <v/>
      </c>
      <c r="BP818" s="186" t="str">
        <f t="shared" si="379"/>
        <v/>
      </c>
      <c r="BQ818" s="97"/>
      <c r="BR818" s="186">
        <f t="shared" si="380"/>
        <v>0</v>
      </c>
      <c r="BS818" s="186">
        <f t="shared" si="381"/>
        <v>0</v>
      </c>
      <c r="BT818" s="222">
        <f t="shared" si="382"/>
        <v>0</v>
      </c>
      <c r="BU818" s="222">
        <f t="shared" si="383"/>
        <v>0</v>
      </c>
      <c r="BV818" s="222">
        <f t="shared" si="384"/>
        <v>0</v>
      </c>
      <c r="BW818" s="222">
        <f t="shared" si="385"/>
        <v>0</v>
      </c>
      <c r="BX818" s="222">
        <f t="shared" si="386"/>
        <v>0</v>
      </c>
      <c r="BY818" s="106"/>
      <c r="BZ818" s="197" t="str">
        <f>IF(SUMIF('Input| Projects'!$AS$8:$CP$8,"Dx",'Input| Projects'!$AS818:$CP818)=0,"",SUMIF('Input| Projects'!$AS$8:$CP$8,"Dx",'Input| Projects'!$AS818:$CP818))</f>
        <v/>
      </c>
      <c r="CA818" s="197" t="str">
        <f>IF(SUMIF('Input| Projects'!$AS$8:$CP$8,"Tx",'Input| Projects'!$AS818:$CP818)=0,"",SUMIF('Input| Projects'!$AS$8:$CP$8,"Tx",'Input| Projects'!$AS818:$CP818))</f>
        <v/>
      </c>
      <c r="CB818" s="150" t="str">
        <f t="shared" si="393"/>
        <v/>
      </c>
    </row>
    <row r="819" spans="2:80" x14ac:dyDescent="0.2">
      <c r="B819" s="201">
        <f>IFERROR('Input| Projects'!B819,"")</f>
        <v>810</v>
      </c>
      <c r="C819" s="42" t="str">
        <f>IFERROR(IF('Input| Projects'!C819="","",'Input| Projects'!C819),"")</f>
        <v/>
      </c>
      <c r="D819" s="42" t="str">
        <f>IFERROR(IF('Input| Projects'!D819="","",'Input| Projects'!D819),"")</f>
        <v/>
      </c>
      <c r="E819" s="104"/>
      <c r="F819" s="190">
        <f>IFERROR('Input| Projects'!I819*'Input| Escalations'!$K$19,"")</f>
        <v>0</v>
      </c>
      <c r="G819" s="190">
        <f>IFERROR('Input| Projects'!J819*'Input| Escalations'!$K$19,"")</f>
        <v>0</v>
      </c>
      <c r="H819" s="190">
        <f>IFERROR('Input| Projects'!K819*'Input| Escalations'!$K$19,"")</f>
        <v>0</v>
      </c>
      <c r="I819" s="190">
        <f>IFERROR('Input| Projects'!L819*'Input| Escalations'!$K$19,"")</f>
        <v>0</v>
      </c>
      <c r="J819" s="190">
        <f>IFERROR('Input| Projects'!M819*'Input| Escalations'!$K$19,"")</f>
        <v>0</v>
      </c>
      <c r="K819" s="190">
        <f>IFERROR('Input| Projects'!N819*'Input| Escalations'!$K$19,"")</f>
        <v>0</v>
      </c>
      <c r="L819" s="190">
        <f>IFERROR('Input| Projects'!O819*'Input| Escalations'!$K$19,"")</f>
        <v>0</v>
      </c>
      <c r="M819" s="150" t="str">
        <f>IF(ABS(SUM(F819:L819)-(SUM('Input| Projects'!I819:O819)*'Input| Escalations'!$K$19))&lt;0.0000001,"",1)</f>
        <v/>
      </c>
      <c r="N819" s="192">
        <f>'Input| Projects'!$Y819*INDEX('Input| Escalations'!$H$33:$N$33,MATCH('Calc| Project Costs'!N$9,'Input| Escalations'!$H$23:$N$23,0))+'Input| Projects'!$Z819*INDEX('Input| Escalations'!$H$34:$N$34,MATCH('Calc| Project Costs'!N$9,'Input| Escalations'!$H$23:$N$23,0))+'Input| Projects'!$AA819*INDEX('Input| Escalations'!$H$35:$N$35,MATCH('Calc| Project Costs'!N$9,'Input| Escalations'!$H$23:$N$23,0))+1</f>
        <v>1</v>
      </c>
      <c r="O819" s="192">
        <f>'Input| Projects'!$Y819*INDEX('Input| Escalations'!$H$33:$N$33,MATCH('Calc| Project Costs'!O$9,'Input| Escalations'!$H$23:$N$23,0))+'Input| Projects'!$Z819*INDEX('Input| Escalations'!$H$34:$N$34,MATCH('Calc| Project Costs'!O$9,'Input| Escalations'!$H$23:$N$23,0))+'Input| Projects'!$AA819*INDEX('Input| Escalations'!$H$35:$N$35,MATCH('Calc| Project Costs'!O$9,'Input| Escalations'!$H$23:$N$23,0))+1</f>
        <v>1</v>
      </c>
      <c r="P819" s="192">
        <f>'Input| Projects'!$Y819*INDEX('Input| Escalations'!$H$33:$N$33,MATCH('Calc| Project Costs'!P$9,'Input| Escalations'!$H$23:$N$23,0))+'Input| Projects'!$Z819*INDEX('Input| Escalations'!$H$34:$N$34,MATCH('Calc| Project Costs'!P$9,'Input| Escalations'!$H$23:$N$23,0))+'Input| Projects'!$AA819*INDEX('Input| Escalations'!$H$35:$N$35,MATCH('Calc| Project Costs'!P$9,'Input| Escalations'!$H$23:$N$23,0))+1</f>
        <v>1</v>
      </c>
      <c r="Q819" s="192">
        <f>'Input| Projects'!$Y819*INDEX('Input| Escalations'!$H$33:$N$33,MATCH('Calc| Project Costs'!Q$9,'Input| Escalations'!$H$23:$N$23,0))+'Input| Projects'!$Z819*INDEX('Input| Escalations'!$H$34:$N$34,MATCH('Calc| Project Costs'!Q$9,'Input| Escalations'!$H$23:$N$23,0))+'Input| Projects'!$AA819*INDEX('Input| Escalations'!$H$35:$N$35,MATCH('Calc| Project Costs'!Q$9,'Input| Escalations'!$H$23:$N$23,0))+1</f>
        <v>1</v>
      </c>
      <c r="R819" s="192">
        <f>'Input| Projects'!$Y819*INDEX('Input| Escalations'!$H$33:$N$33,MATCH('Calc| Project Costs'!R$9,'Input| Escalations'!$H$23:$N$23,0))+'Input| Projects'!$Z819*INDEX('Input| Escalations'!$H$34:$N$34,MATCH('Calc| Project Costs'!R$9,'Input| Escalations'!$H$23:$N$23,0))+'Input| Projects'!$AA819*INDEX('Input| Escalations'!$H$35:$N$35,MATCH('Calc| Project Costs'!R$9,'Input| Escalations'!$H$23:$N$23,0))+1</f>
        <v>1</v>
      </c>
      <c r="S819" s="192">
        <f>'Input| Projects'!$Y819*INDEX('Input| Escalations'!$H$33:$N$33,MATCH('Calc| Project Costs'!S$9,'Input| Escalations'!$H$23:$N$23,0))+'Input| Projects'!$Z819*INDEX('Input| Escalations'!$H$34:$N$34,MATCH('Calc| Project Costs'!S$9,'Input| Escalations'!$H$23:$N$23,0))+'Input| Projects'!$AA819*INDEX('Input| Escalations'!$H$35:$N$35,MATCH('Calc| Project Costs'!S$9,'Input| Escalations'!$H$23:$N$23,0))+1</f>
        <v>1</v>
      </c>
      <c r="T819" s="192">
        <f>'Input| Projects'!$Y819*INDEX('Input| Escalations'!$H$33:$N$33,MATCH('Calc| Project Costs'!T$9,'Input| Escalations'!$H$23:$N$23,0))+'Input| Projects'!$Z819*INDEX('Input| Escalations'!$H$34:$N$34,MATCH('Calc| Project Costs'!T$9,'Input| Escalations'!$H$23:$N$23,0))+'Input| Projects'!$AA819*INDEX('Input| Escalations'!$H$35:$N$35,MATCH('Calc| Project Costs'!T$9,'Input| Escalations'!$H$23:$N$23,0))+1</f>
        <v>1</v>
      </c>
      <c r="U819" s="106"/>
      <c r="V819" s="186">
        <f t="shared" si="387"/>
        <v>0</v>
      </c>
      <c r="W819" s="186">
        <f t="shared" si="388"/>
        <v>0</v>
      </c>
      <c r="X819" s="186">
        <f t="shared" si="389"/>
        <v>0</v>
      </c>
      <c r="Y819" s="186">
        <f t="shared" si="365"/>
        <v>0</v>
      </c>
      <c r="Z819" s="186">
        <f t="shared" si="366"/>
        <v>0</v>
      </c>
      <c r="AA819" s="186">
        <f t="shared" si="367"/>
        <v>0</v>
      </c>
      <c r="AB819" s="186">
        <f t="shared" si="368"/>
        <v>0</v>
      </c>
      <c r="AC819" s="106"/>
      <c r="AD819" s="186">
        <f>'Input| Projects'!Q819*N819*'Input| Escalations'!$K$19</f>
        <v>0</v>
      </c>
      <c r="AE819" s="186">
        <f>'Input| Projects'!R819*O819*'Input| Escalations'!$K$19</f>
        <v>0</v>
      </c>
      <c r="AF819" s="186">
        <f>'Input| Projects'!S819*P819*'Input| Escalations'!$K$19</f>
        <v>0</v>
      </c>
      <c r="AG819" s="186">
        <f>'Input| Projects'!T819*Q819*'Input| Escalations'!$K$19</f>
        <v>0</v>
      </c>
      <c r="AH819" s="186">
        <f>'Input| Projects'!U819*R819*'Input| Escalations'!$K$19</f>
        <v>0</v>
      </c>
      <c r="AI819" s="186">
        <f>'Input| Projects'!V819*S819*'Input| Escalations'!$K$19</f>
        <v>0</v>
      </c>
      <c r="AJ819" s="186">
        <f>'Input| Projects'!W819*T819*'Input| Escalations'!$K$19</f>
        <v>0</v>
      </c>
      <c r="AK819" s="106"/>
      <c r="AL819" s="186" t="str">
        <f>IFERROR(IF('Input| Overheads'!$C$42="Direct costs",SUMPRODUCT(--('Input| Projects'!$AC819="Yes"),'Calc| Overheads Allocation'!C$8,'Calc| Project Costs'!V819),IF('Input| Overheads'!$C$42="Internal labour",SUMPRODUCT(--('Input| Projects'!$AC819="Yes"),'Calc| Overheads Allocation'!C$8,'Calc| Project Costs'!V819,'Input| Projects'!$Y819),IF('Input| Overheads'!$C$42="DNSP defined",SUMPRODUCT(--('Input| Projects'!$AC819="Yes"),'Calc| Overheads Allocation'!C$61,'Input| Projects'!$AF819),""))),"")</f>
        <v/>
      </c>
      <c r="AM819" s="186" t="str">
        <f>IFERROR(IF('Input| Overheads'!$C$42="Direct costs",SUMPRODUCT(--('Input| Projects'!$AC819="Yes"),'Calc| Overheads Allocation'!D$8,'Calc| Project Costs'!W819),IF('Input| Overheads'!$C$42="Internal labour",SUMPRODUCT(--('Input| Projects'!$AC819="Yes"),'Calc| Overheads Allocation'!D$8,'Calc| Project Costs'!W819,'Input| Projects'!$Y819),IF('Input| Overheads'!$C$42="DNSP defined",SUMPRODUCT(--('Input| Projects'!$AC819="Yes"),'Calc| Overheads Allocation'!D$61,'Input| Projects'!$AF819),""))),"")</f>
        <v/>
      </c>
      <c r="AN819" s="186" t="str">
        <f>IFERROR(IF('Input| Overheads'!$C$42="Direct costs",SUMPRODUCT(--('Input| Projects'!$AC819="Yes"),'Calc| Overheads Allocation'!E$8,'Calc| Project Costs'!X819),IF('Input| Overheads'!$C$42="Internal labour",SUMPRODUCT(--('Input| Projects'!$AC819="Yes"),'Calc| Overheads Allocation'!E$8,'Calc| Project Costs'!X819,'Input| Projects'!$Y819),IF('Input| Overheads'!$C$42="DNSP defined",SUMPRODUCT(--('Input| Projects'!$AC819="Yes"),'Calc| Overheads Allocation'!E$61,'Input| Projects'!$AF819),""))),"")</f>
        <v/>
      </c>
      <c r="AO819" s="186" t="str">
        <f>IFERROR(IF('Input| Overheads'!$C$42="Direct costs",SUMPRODUCT(--('Input| Projects'!$AC819="Yes"),'Calc| Overheads Allocation'!F$8,'Calc| Project Costs'!Y819),IF('Input| Overheads'!$C$42="Internal labour",SUMPRODUCT(--('Input| Projects'!$AC819="Yes"),'Calc| Overheads Allocation'!F$8,'Calc| Project Costs'!Y819,'Input| Projects'!$Y819),IF('Input| Overheads'!$C$42="DNSP defined",SUMPRODUCT(--('Input| Projects'!$AC819="Yes"),'Calc| Overheads Allocation'!F$61,'Input| Projects'!$AF819),""))),"")</f>
        <v/>
      </c>
      <c r="AP819" s="186" t="str">
        <f>IFERROR(IF('Input| Overheads'!$C$42="Direct costs",SUMPRODUCT(--('Input| Projects'!$AC819="Yes"),'Calc| Overheads Allocation'!G$8,'Calc| Project Costs'!Z819),IF('Input| Overheads'!$C$42="Internal labour",SUMPRODUCT(--('Input| Projects'!$AC819="Yes"),'Calc| Overheads Allocation'!G$8,'Calc| Project Costs'!Z819,'Input| Projects'!$Y819),IF('Input| Overheads'!$C$42="DNSP defined",SUMPRODUCT(--('Input| Projects'!$AC819="Yes"),'Calc| Overheads Allocation'!G$61,'Input| Projects'!$AF819),""))),"")</f>
        <v/>
      </c>
      <c r="AQ819" s="186" t="str">
        <f>IFERROR(IF('Input| Overheads'!$C$42="Direct costs",SUMPRODUCT(--('Input| Projects'!$AC819="Yes"),'Calc| Overheads Allocation'!H$8,'Calc| Project Costs'!AA819),IF('Input| Overheads'!$C$42="Internal labour",SUMPRODUCT(--('Input| Projects'!$AC819="Yes"),'Calc| Overheads Allocation'!H$8,'Calc| Project Costs'!AA819,'Input| Projects'!$Y819),IF('Input| Overheads'!$C$42="DNSP defined",SUMPRODUCT(--('Input| Projects'!$AC819="Yes"),'Calc| Overheads Allocation'!H$61,'Input| Projects'!$AF819),""))),"")</f>
        <v/>
      </c>
      <c r="AR819" s="186" t="str">
        <f>IFERROR(IF('Input| Overheads'!$C$42="Direct costs",SUMPRODUCT(--('Input| Projects'!$AC819="Yes"),'Calc| Overheads Allocation'!I$8,'Calc| Project Costs'!AB819),IF('Input| Overheads'!$C$42="Internal labour",SUMPRODUCT(--('Input| Projects'!$AC819="Yes"),'Calc| Overheads Allocation'!I$8,'Calc| Project Costs'!AB819,'Input| Projects'!$Y819),IF('Input| Overheads'!$C$42="DNSP defined",SUMPRODUCT(--('Input| Projects'!$AC819="Yes"),'Calc| Overheads Allocation'!I$61,'Input| Projects'!$AF819),""))),"")</f>
        <v/>
      </c>
      <c r="AS819" s="106"/>
      <c r="AT819" s="186" t="str">
        <f>IFERROR(IF('Input| Overheads'!$C$42="Direct costs",SUMPRODUCT(--('Input| Projects'!$AD819="Yes"),'Calc| Overheads Allocation'!C$9,'Calc| Project Costs'!V819),IF('Input| Overheads'!$C$42="Internal labour",SUMPRODUCT(--('Input| Projects'!$AD819="Yes"),'Calc| Overheads Allocation'!C$9,'Calc| Project Costs'!V819,'Input| Projects'!$Y819),IF('Input| Overheads'!$C$42="DNSP defined",SUMPRODUCT(--('Input| Projects'!$AD819="Yes"),'Calc| Overheads Allocation'!C$62,'Input| Projects'!$AG819),""))),"")</f>
        <v/>
      </c>
      <c r="AU819" s="186" t="str">
        <f>IFERROR(IF('Input| Overheads'!$C$42="Direct costs",SUMPRODUCT(--('Input| Projects'!$AD819="Yes"),'Calc| Overheads Allocation'!D$9,'Calc| Project Costs'!W819),IF('Input| Overheads'!$C$42="Internal labour",SUMPRODUCT(--('Input| Projects'!$AD819="Yes"),'Calc| Overheads Allocation'!D$9,'Calc| Project Costs'!W819,'Input| Projects'!$Y819),IF('Input| Overheads'!$C$42="DNSP defined",SUMPRODUCT(--('Input| Projects'!$AD819="Yes"),'Calc| Overheads Allocation'!D$62,'Input| Projects'!$AG819),""))),"")</f>
        <v/>
      </c>
      <c r="AV819" s="186" t="str">
        <f>IFERROR(IF('Input| Overheads'!$C$42="Direct costs",SUMPRODUCT(--('Input| Projects'!$AD819="Yes"),'Calc| Overheads Allocation'!E$9,'Calc| Project Costs'!X819),IF('Input| Overheads'!$C$42="Internal labour",SUMPRODUCT(--('Input| Projects'!$AD819="Yes"),'Calc| Overheads Allocation'!E$9,'Calc| Project Costs'!X819,'Input| Projects'!$Y819),IF('Input| Overheads'!$C$42="DNSP defined",SUMPRODUCT(--('Input| Projects'!$AD819="Yes"),'Calc| Overheads Allocation'!E$62,'Input| Projects'!$AG819),""))),"")</f>
        <v/>
      </c>
      <c r="AW819" s="186" t="str">
        <f>IFERROR(IF('Input| Overheads'!$C$42="Direct costs",SUMPRODUCT(--('Input| Projects'!$AD819="Yes"),'Calc| Overheads Allocation'!F$9,'Calc| Project Costs'!Y819),IF('Input| Overheads'!$C$42="Internal labour",SUMPRODUCT(--('Input| Projects'!$AD819="Yes"),'Calc| Overheads Allocation'!F$9,'Calc| Project Costs'!Y819,'Input| Projects'!$Y819),IF('Input| Overheads'!$C$42="DNSP defined",SUMPRODUCT(--('Input| Projects'!$AD819="Yes"),'Calc| Overheads Allocation'!F$62,'Input| Projects'!$AG819),""))),"")</f>
        <v/>
      </c>
      <c r="AX819" s="186" t="str">
        <f>IFERROR(IF('Input| Overheads'!$C$42="Direct costs",SUMPRODUCT(--('Input| Projects'!$AD819="Yes"),'Calc| Overheads Allocation'!G$9,'Calc| Project Costs'!Z819),IF('Input| Overheads'!$C$42="Internal labour",SUMPRODUCT(--('Input| Projects'!$AD819="Yes"),'Calc| Overheads Allocation'!G$9,'Calc| Project Costs'!Z819,'Input| Projects'!$Y819),IF('Input| Overheads'!$C$42="DNSP defined",SUMPRODUCT(--('Input| Projects'!$AD819="Yes"),'Calc| Overheads Allocation'!G$62,'Input| Projects'!$AG819),""))),"")</f>
        <v/>
      </c>
      <c r="AY819" s="186" t="str">
        <f>IFERROR(IF('Input| Overheads'!$C$42="Direct costs",SUMPRODUCT(--('Input| Projects'!$AD819="Yes"),'Calc| Overheads Allocation'!H$9,'Calc| Project Costs'!AA819),IF('Input| Overheads'!$C$42="Internal labour",SUMPRODUCT(--('Input| Projects'!$AD819="Yes"),'Calc| Overheads Allocation'!H$9,'Calc| Project Costs'!AA819,'Input| Projects'!$Y819),IF('Input| Overheads'!$C$42="DNSP defined",SUMPRODUCT(--('Input| Projects'!$AD819="Yes"),'Calc| Overheads Allocation'!H$62,'Input| Projects'!$AG819),""))),"")</f>
        <v/>
      </c>
      <c r="AZ819" s="186" t="str">
        <f>IFERROR(IF('Input| Overheads'!$C$42="Direct costs",SUMPRODUCT(--('Input| Projects'!$AD819="Yes"),'Calc| Overheads Allocation'!I$9,'Calc| Project Costs'!AB819),IF('Input| Overheads'!$C$42="Internal labour",SUMPRODUCT(--('Input| Projects'!$AD819="Yes"),'Calc| Overheads Allocation'!I$9,'Calc| Project Costs'!AB819,'Input| Projects'!$Y819),IF('Input| Overheads'!$C$42="DNSP defined",SUMPRODUCT(--('Input| Projects'!$AD819="Yes"),'Calc| Overheads Allocation'!I$62,'Input| Projects'!$AG819),""))),"")</f>
        <v/>
      </c>
      <c r="BA819" s="106"/>
      <c r="BB819" s="186">
        <f t="shared" si="390"/>
        <v>0</v>
      </c>
      <c r="BC819" s="186">
        <f t="shared" si="391"/>
        <v>0</v>
      </c>
      <c r="BD819" s="186">
        <f t="shared" si="392"/>
        <v>0</v>
      </c>
      <c r="BE819" s="186">
        <f t="shared" si="369"/>
        <v>0</v>
      </c>
      <c r="BF819" s="186">
        <f t="shared" si="370"/>
        <v>0</v>
      </c>
      <c r="BG819" s="186">
        <f t="shared" si="371"/>
        <v>0</v>
      </c>
      <c r="BH819" s="186">
        <f t="shared" si="372"/>
        <v>0</v>
      </c>
      <c r="BI819" s="97"/>
      <c r="BJ819" s="186" t="str">
        <f t="shared" si="373"/>
        <v/>
      </c>
      <c r="BK819" s="186" t="str">
        <f t="shared" si="374"/>
        <v/>
      </c>
      <c r="BL819" s="186" t="str">
        <f t="shared" si="375"/>
        <v/>
      </c>
      <c r="BM819" s="186" t="str">
        <f t="shared" si="376"/>
        <v/>
      </c>
      <c r="BN819" s="186" t="str">
        <f t="shared" si="377"/>
        <v/>
      </c>
      <c r="BO819" s="186" t="str">
        <f t="shared" si="378"/>
        <v/>
      </c>
      <c r="BP819" s="186" t="str">
        <f t="shared" si="379"/>
        <v/>
      </c>
      <c r="BQ819" s="97"/>
      <c r="BR819" s="186">
        <f t="shared" si="380"/>
        <v>0</v>
      </c>
      <c r="BS819" s="186">
        <f t="shared" si="381"/>
        <v>0</v>
      </c>
      <c r="BT819" s="222">
        <f t="shared" si="382"/>
        <v>0</v>
      </c>
      <c r="BU819" s="222">
        <f t="shared" si="383"/>
        <v>0</v>
      </c>
      <c r="BV819" s="222">
        <f t="shared" si="384"/>
        <v>0</v>
      </c>
      <c r="BW819" s="222">
        <f t="shared" si="385"/>
        <v>0</v>
      </c>
      <c r="BX819" s="222">
        <f t="shared" si="386"/>
        <v>0</v>
      </c>
      <c r="BY819" s="106"/>
      <c r="BZ819" s="197" t="str">
        <f>IF(SUMIF('Input| Projects'!$AS$8:$CP$8,"Dx",'Input| Projects'!$AS819:$CP819)=0,"",SUMIF('Input| Projects'!$AS$8:$CP$8,"Dx",'Input| Projects'!$AS819:$CP819))</f>
        <v/>
      </c>
      <c r="CA819" s="197" t="str">
        <f>IF(SUMIF('Input| Projects'!$AS$8:$CP$8,"Tx",'Input| Projects'!$AS819:$CP819)=0,"",SUMIF('Input| Projects'!$AS$8:$CP$8,"Tx",'Input| Projects'!$AS819:$CP819))</f>
        <v/>
      </c>
      <c r="CB819" s="150" t="str">
        <f t="shared" si="393"/>
        <v/>
      </c>
    </row>
    <row r="820" spans="2:80" x14ac:dyDescent="0.2">
      <c r="B820" s="201">
        <f>IFERROR('Input| Projects'!B820,"")</f>
        <v>811</v>
      </c>
      <c r="C820" s="42" t="str">
        <f>IFERROR(IF('Input| Projects'!C820="","",'Input| Projects'!C820),"")</f>
        <v/>
      </c>
      <c r="D820" s="42" t="str">
        <f>IFERROR(IF('Input| Projects'!D820="","",'Input| Projects'!D820),"")</f>
        <v/>
      </c>
      <c r="E820" s="104"/>
      <c r="F820" s="190">
        <f>IFERROR('Input| Projects'!I820*'Input| Escalations'!$K$19,"")</f>
        <v>0</v>
      </c>
      <c r="G820" s="190">
        <f>IFERROR('Input| Projects'!J820*'Input| Escalations'!$K$19,"")</f>
        <v>0</v>
      </c>
      <c r="H820" s="190">
        <f>IFERROR('Input| Projects'!K820*'Input| Escalations'!$K$19,"")</f>
        <v>0</v>
      </c>
      <c r="I820" s="190">
        <f>IFERROR('Input| Projects'!L820*'Input| Escalations'!$K$19,"")</f>
        <v>0</v>
      </c>
      <c r="J820" s="190">
        <f>IFERROR('Input| Projects'!M820*'Input| Escalations'!$K$19,"")</f>
        <v>0</v>
      </c>
      <c r="K820" s="190">
        <f>IFERROR('Input| Projects'!N820*'Input| Escalations'!$K$19,"")</f>
        <v>0</v>
      </c>
      <c r="L820" s="190">
        <f>IFERROR('Input| Projects'!O820*'Input| Escalations'!$K$19,"")</f>
        <v>0</v>
      </c>
      <c r="M820" s="150" t="str">
        <f>IF(ABS(SUM(F820:L820)-(SUM('Input| Projects'!I820:O820)*'Input| Escalations'!$K$19))&lt;0.0000001,"",1)</f>
        <v/>
      </c>
      <c r="N820" s="192">
        <f>'Input| Projects'!$Y820*INDEX('Input| Escalations'!$H$33:$N$33,MATCH('Calc| Project Costs'!N$9,'Input| Escalations'!$H$23:$N$23,0))+'Input| Projects'!$Z820*INDEX('Input| Escalations'!$H$34:$N$34,MATCH('Calc| Project Costs'!N$9,'Input| Escalations'!$H$23:$N$23,0))+'Input| Projects'!$AA820*INDEX('Input| Escalations'!$H$35:$N$35,MATCH('Calc| Project Costs'!N$9,'Input| Escalations'!$H$23:$N$23,0))+1</f>
        <v>1</v>
      </c>
      <c r="O820" s="192">
        <f>'Input| Projects'!$Y820*INDEX('Input| Escalations'!$H$33:$N$33,MATCH('Calc| Project Costs'!O$9,'Input| Escalations'!$H$23:$N$23,0))+'Input| Projects'!$Z820*INDEX('Input| Escalations'!$H$34:$N$34,MATCH('Calc| Project Costs'!O$9,'Input| Escalations'!$H$23:$N$23,0))+'Input| Projects'!$AA820*INDEX('Input| Escalations'!$H$35:$N$35,MATCH('Calc| Project Costs'!O$9,'Input| Escalations'!$H$23:$N$23,0))+1</f>
        <v>1</v>
      </c>
      <c r="P820" s="192">
        <f>'Input| Projects'!$Y820*INDEX('Input| Escalations'!$H$33:$N$33,MATCH('Calc| Project Costs'!P$9,'Input| Escalations'!$H$23:$N$23,0))+'Input| Projects'!$Z820*INDEX('Input| Escalations'!$H$34:$N$34,MATCH('Calc| Project Costs'!P$9,'Input| Escalations'!$H$23:$N$23,0))+'Input| Projects'!$AA820*INDEX('Input| Escalations'!$H$35:$N$35,MATCH('Calc| Project Costs'!P$9,'Input| Escalations'!$H$23:$N$23,0))+1</f>
        <v>1</v>
      </c>
      <c r="Q820" s="192">
        <f>'Input| Projects'!$Y820*INDEX('Input| Escalations'!$H$33:$N$33,MATCH('Calc| Project Costs'!Q$9,'Input| Escalations'!$H$23:$N$23,0))+'Input| Projects'!$Z820*INDEX('Input| Escalations'!$H$34:$N$34,MATCH('Calc| Project Costs'!Q$9,'Input| Escalations'!$H$23:$N$23,0))+'Input| Projects'!$AA820*INDEX('Input| Escalations'!$H$35:$N$35,MATCH('Calc| Project Costs'!Q$9,'Input| Escalations'!$H$23:$N$23,0))+1</f>
        <v>1</v>
      </c>
      <c r="R820" s="192">
        <f>'Input| Projects'!$Y820*INDEX('Input| Escalations'!$H$33:$N$33,MATCH('Calc| Project Costs'!R$9,'Input| Escalations'!$H$23:$N$23,0))+'Input| Projects'!$Z820*INDEX('Input| Escalations'!$H$34:$N$34,MATCH('Calc| Project Costs'!R$9,'Input| Escalations'!$H$23:$N$23,0))+'Input| Projects'!$AA820*INDEX('Input| Escalations'!$H$35:$N$35,MATCH('Calc| Project Costs'!R$9,'Input| Escalations'!$H$23:$N$23,0))+1</f>
        <v>1</v>
      </c>
      <c r="S820" s="192">
        <f>'Input| Projects'!$Y820*INDEX('Input| Escalations'!$H$33:$N$33,MATCH('Calc| Project Costs'!S$9,'Input| Escalations'!$H$23:$N$23,0))+'Input| Projects'!$Z820*INDEX('Input| Escalations'!$H$34:$N$34,MATCH('Calc| Project Costs'!S$9,'Input| Escalations'!$H$23:$N$23,0))+'Input| Projects'!$AA820*INDEX('Input| Escalations'!$H$35:$N$35,MATCH('Calc| Project Costs'!S$9,'Input| Escalations'!$H$23:$N$23,0))+1</f>
        <v>1</v>
      </c>
      <c r="T820" s="192">
        <f>'Input| Projects'!$Y820*INDEX('Input| Escalations'!$H$33:$N$33,MATCH('Calc| Project Costs'!T$9,'Input| Escalations'!$H$23:$N$23,0))+'Input| Projects'!$Z820*INDEX('Input| Escalations'!$H$34:$N$34,MATCH('Calc| Project Costs'!T$9,'Input| Escalations'!$H$23:$N$23,0))+'Input| Projects'!$AA820*INDEX('Input| Escalations'!$H$35:$N$35,MATCH('Calc| Project Costs'!T$9,'Input| Escalations'!$H$23:$N$23,0))+1</f>
        <v>1</v>
      </c>
      <c r="U820" s="106"/>
      <c r="V820" s="186">
        <f t="shared" si="387"/>
        <v>0</v>
      </c>
      <c r="W820" s="186">
        <f t="shared" si="388"/>
        <v>0</v>
      </c>
      <c r="X820" s="186">
        <f t="shared" si="389"/>
        <v>0</v>
      </c>
      <c r="Y820" s="186">
        <f t="shared" si="365"/>
        <v>0</v>
      </c>
      <c r="Z820" s="186">
        <f t="shared" si="366"/>
        <v>0</v>
      </c>
      <c r="AA820" s="186">
        <f t="shared" si="367"/>
        <v>0</v>
      </c>
      <c r="AB820" s="186">
        <f t="shared" si="368"/>
        <v>0</v>
      </c>
      <c r="AC820" s="106"/>
      <c r="AD820" s="186">
        <f>'Input| Projects'!Q820*N820*'Input| Escalations'!$K$19</f>
        <v>0</v>
      </c>
      <c r="AE820" s="186">
        <f>'Input| Projects'!R820*O820*'Input| Escalations'!$K$19</f>
        <v>0</v>
      </c>
      <c r="AF820" s="186">
        <f>'Input| Projects'!S820*P820*'Input| Escalations'!$K$19</f>
        <v>0</v>
      </c>
      <c r="AG820" s="186">
        <f>'Input| Projects'!T820*Q820*'Input| Escalations'!$K$19</f>
        <v>0</v>
      </c>
      <c r="AH820" s="186">
        <f>'Input| Projects'!U820*R820*'Input| Escalations'!$K$19</f>
        <v>0</v>
      </c>
      <c r="AI820" s="186">
        <f>'Input| Projects'!V820*S820*'Input| Escalations'!$K$19</f>
        <v>0</v>
      </c>
      <c r="AJ820" s="186">
        <f>'Input| Projects'!W820*T820*'Input| Escalations'!$K$19</f>
        <v>0</v>
      </c>
      <c r="AK820" s="106"/>
      <c r="AL820" s="186" t="str">
        <f>IFERROR(IF('Input| Overheads'!$C$42="Direct costs",SUMPRODUCT(--('Input| Projects'!$AC820="Yes"),'Calc| Overheads Allocation'!C$8,'Calc| Project Costs'!V820),IF('Input| Overheads'!$C$42="Internal labour",SUMPRODUCT(--('Input| Projects'!$AC820="Yes"),'Calc| Overheads Allocation'!C$8,'Calc| Project Costs'!V820,'Input| Projects'!$Y820),IF('Input| Overheads'!$C$42="DNSP defined",SUMPRODUCT(--('Input| Projects'!$AC820="Yes"),'Calc| Overheads Allocation'!C$61,'Input| Projects'!$AF820),""))),"")</f>
        <v/>
      </c>
      <c r="AM820" s="186" t="str">
        <f>IFERROR(IF('Input| Overheads'!$C$42="Direct costs",SUMPRODUCT(--('Input| Projects'!$AC820="Yes"),'Calc| Overheads Allocation'!D$8,'Calc| Project Costs'!W820),IF('Input| Overheads'!$C$42="Internal labour",SUMPRODUCT(--('Input| Projects'!$AC820="Yes"),'Calc| Overheads Allocation'!D$8,'Calc| Project Costs'!W820,'Input| Projects'!$Y820),IF('Input| Overheads'!$C$42="DNSP defined",SUMPRODUCT(--('Input| Projects'!$AC820="Yes"),'Calc| Overheads Allocation'!D$61,'Input| Projects'!$AF820),""))),"")</f>
        <v/>
      </c>
      <c r="AN820" s="186" t="str">
        <f>IFERROR(IF('Input| Overheads'!$C$42="Direct costs",SUMPRODUCT(--('Input| Projects'!$AC820="Yes"),'Calc| Overheads Allocation'!E$8,'Calc| Project Costs'!X820),IF('Input| Overheads'!$C$42="Internal labour",SUMPRODUCT(--('Input| Projects'!$AC820="Yes"),'Calc| Overheads Allocation'!E$8,'Calc| Project Costs'!X820,'Input| Projects'!$Y820),IF('Input| Overheads'!$C$42="DNSP defined",SUMPRODUCT(--('Input| Projects'!$AC820="Yes"),'Calc| Overheads Allocation'!E$61,'Input| Projects'!$AF820),""))),"")</f>
        <v/>
      </c>
      <c r="AO820" s="186" t="str">
        <f>IFERROR(IF('Input| Overheads'!$C$42="Direct costs",SUMPRODUCT(--('Input| Projects'!$AC820="Yes"),'Calc| Overheads Allocation'!F$8,'Calc| Project Costs'!Y820),IF('Input| Overheads'!$C$42="Internal labour",SUMPRODUCT(--('Input| Projects'!$AC820="Yes"),'Calc| Overheads Allocation'!F$8,'Calc| Project Costs'!Y820,'Input| Projects'!$Y820),IF('Input| Overheads'!$C$42="DNSP defined",SUMPRODUCT(--('Input| Projects'!$AC820="Yes"),'Calc| Overheads Allocation'!F$61,'Input| Projects'!$AF820),""))),"")</f>
        <v/>
      </c>
      <c r="AP820" s="186" t="str">
        <f>IFERROR(IF('Input| Overheads'!$C$42="Direct costs",SUMPRODUCT(--('Input| Projects'!$AC820="Yes"),'Calc| Overheads Allocation'!G$8,'Calc| Project Costs'!Z820),IF('Input| Overheads'!$C$42="Internal labour",SUMPRODUCT(--('Input| Projects'!$AC820="Yes"),'Calc| Overheads Allocation'!G$8,'Calc| Project Costs'!Z820,'Input| Projects'!$Y820),IF('Input| Overheads'!$C$42="DNSP defined",SUMPRODUCT(--('Input| Projects'!$AC820="Yes"),'Calc| Overheads Allocation'!G$61,'Input| Projects'!$AF820),""))),"")</f>
        <v/>
      </c>
      <c r="AQ820" s="186" t="str">
        <f>IFERROR(IF('Input| Overheads'!$C$42="Direct costs",SUMPRODUCT(--('Input| Projects'!$AC820="Yes"),'Calc| Overheads Allocation'!H$8,'Calc| Project Costs'!AA820),IF('Input| Overheads'!$C$42="Internal labour",SUMPRODUCT(--('Input| Projects'!$AC820="Yes"),'Calc| Overheads Allocation'!H$8,'Calc| Project Costs'!AA820,'Input| Projects'!$Y820),IF('Input| Overheads'!$C$42="DNSP defined",SUMPRODUCT(--('Input| Projects'!$AC820="Yes"),'Calc| Overheads Allocation'!H$61,'Input| Projects'!$AF820),""))),"")</f>
        <v/>
      </c>
      <c r="AR820" s="186" t="str">
        <f>IFERROR(IF('Input| Overheads'!$C$42="Direct costs",SUMPRODUCT(--('Input| Projects'!$AC820="Yes"),'Calc| Overheads Allocation'!I$8,'Calc| Project Costs'!AB820),IF('Input| Overheads'!$C$42="Internal labour",SUMPRODUCT(--('Input| Projects'!$AC820="Yes"),'Calc| Overheads Allocation'!I$8,'Calc| Project Costs'!AB820,'Input| Projects'!$Y820),IF('Input| Overheads'!$C$42="DNSP defined",SUMPRODUCT(--('Input| Projects'!$AC820="Yes"),'Calc| Overheads Allocation'!I$61,'Input| Projects'!$AF820),""))),"")</f>
        <v/>
      </c>
      <c r="AS820" s="106"/>
      <c r="AT820" s="186" t="str">
        <f>IFERROR(IF('Input| Overheads'!$C$42="Direct costs",SUMPRODUCT(--('Input| Projects'!$AD820="Yes"),'Calc| Overheads Allocation'!C$9,'Calc| Project Costs'!V820),IF('Input| Overheads'!$C$42="Internal labour",SUMPRODUCT(--('Input| Projects'!$AD820="Yes"),'Calc| Overheads Allocation'!C$9,'Calc| Project Costs'!V820,'Input| Projects'!$Y820),IF('Input| Overheads'!$C$42="DNSP defined",SUMPRODUCT(--('Input| Projects'!$AD820="Yes"),'Calc| Overheads Allocation'!C$62,'Input| Projects'!$AG820),""))),"")</f>
        <v/>
      </c>
      <c r="AU820" s="186" t="str">
        <f>IFERROR(IF('Input| Overheads'!$C$42="Direct costs",SUMPRODUCT(--('Input| Projects'!$AD820="Yes"),'Calc| Overheads Allocation'!D$9,'Calc| Project Costs'!W820),IF('Input| Overheads'!$C$42="Internal labour",SUMPRODUCT(--('Input| Projects'!$AD820="Yes"),'Calc| Overheads Allocation'!D$9,'Calc| Project Costs'!W820,'Input| Projects'!$Y820),IF('Input| Overheads'!$C$42="DNSP defined",SUMPRODUCT(--('Input| Projects'!$AD820="Yes"),'Calc| Overheads Allocation'!D$62,'Input| Projects'!$AG820),""))),"")</f>
        <v/>
      </c>
      <c r="AV820" s="186" t="str">
        <f>IFERROR(IF('Input| Overheads'!$C$42="Direct costs",SUMPRODUCT(--('Input| Projects'!$AD820="Yes"),'Calc| Overheads Allocation'!E$9,'Calc| Project Costs'!X820),IF('Input| Overheads'!$C$42="Internal labour",SUMPRODUCT(--('Input| Projects'!$AD820="Yes"),'Calc| Overheads Allocation'!E$9,'Calc| Project Costs'!X820,'Input| Projects'!$Y820),IF('Input| Overheads'!$C$42="DNSP defined",SUMPRODUCT(--('Input| Projects'!$AD820="Yes"),'Calc| Overheads Allocation'!E$62,'Input| Projects'!$AG820),""))),"")</f>
        <v/>
      </c>
      <c r="AW820" s="186" t="str">
        <f>IFERROR(IF('Input| Overheads'!$C$42="Direct costs",SUMPRODUCT(--('Input| Projects'!$AD820="Yes"),'Calc| Overheads Allocation'!F$9,'Calc| Project Costs'!Y820),IF('Input| Overheads'!$C$42="Internal labour",SUMPRODUCT(--('Input| Projects'!$AD820="Yes"),'Calc| Overheads Allocation'!F$9,'Calc| Project Costs'!Y820,'Input| Projects'!$Y820),IF('Input| Overheads'!$C$42="DNSP defined",SUMPRODUCT(--('Input| Projects'!$AD820="Yes"),'Calc| Overheads Allocation'!F$62,'Input| Projects'!$AG820),""))),"")</f>
        <v/>
      </c>
      <c r="AX820" s="186" t="str">
        <f>IFERROR(IF('Input| Overheads'!$C$42="Direct costs",SUMPRODUCT(--('Input| Projects'!$AD820="Yes"),'Calc| Overheads Allocation'!G$9,'Calc| Project Costs'!Z820),IF('Input| Overheads'!$C$42="Internal labour",SUMPRODUCT(--('Input| Projects'!$AD820="Yes"),'Calc| Overheads Allocation'!G$9,'Calc| Project Costs'!Z820,'Input| Projects'!$Y820),IF('Input| Overheads'!$C$42="DNSP defined",SUMPRODUCT(--('Input| Projects'!$AD820="Yes"),'Calc| Overheads Allocation'!G$62,'Input| Projects'!$AG820),""))),"")</f>
        <v/>
      </c>
      <c r="AY820" s="186" t="str">
        <f>IFERROR(IF('Input| Overheads'!$C$42="Direct costs",SUMPRODUCT(--('Input| Projects'!$AD820="Yes"),'Calc| Overheads Allocation'!H$9,'Calc| Project Costs'!AA820),IF('Input| Overheads'!$C$42="Internal labour",SUMPRODUCT(--('Input| Projects'!$AD820="Yes"),'Calc| Overheads Allocation'!H$9,'Calc| Project Costs'!AA820,'Input| Projects'!$Y820),IF('Input| Overheads'!$C$42="DNSP defined",SUMPRODUCT(--('Input| Projects'!$AD820="Yes"),'Calc| Overheads Allocation'!H$62,'Input| Projects'!$AG820),""))),"")</f>
        <v/>
      </c>
      <c r="AZ820" s="186" t="str">
        <f>IFERROR(IF('Input| Overheads'!$C$42="Direct costs",SUMPRODUCT(--('Input| Projects'!$AD820="Yes"),'Calc| Overheads Allocation'!I$9,'Calc| Project Costs'!AB820),IF('Input| Overheads'!$C$42="Internal labour",SUMPRODUCT(--('Input| Projects'!$AD820="Yes"),'Calc| Overheads Allocation'!I$9,'Calc| Project Costs'!AB820,'Input| Projects'!$Y820),IF('Input| Overheads'!$C$42="DNSP defined",SUMPRODUCT(--('Input| Projects'!$AD820="Yes"),'Calc| Overheads Allocation'!I$62,'Input| Projects'!$AG820),""))),"")</f>
        <v/>
      </c>
      <c r="BA820" s="106"/>
      <c r="BB820" s="186">
        <f t="shared" si="390"/>
        <v>0</v>
      </c>
      <c r="BC820" s="186">
        <f t="shared" si="391"/>
        <v>0</v>
      </c>
      <c r="BD820" s="186">
        <f t="shared" si="392"/>
        <v>0</v>
      </c>
      <c r="BE820" s="186">
        <f t="shared" si="369"/>
        <v>0</v>
      </c>
      <c r="BF820" s="186">
        <f t="shared" si="370"/>
        <v>0</v>
      </c>
      <c r="BG820" s="186">
        <f t="shared" si="371"/>
        <v>0</v>
      </c>
      <c r="BH820" s="186">
        <f t="shared" si="372"/>
        <v>0</v>
      </c>
      <c r="BI820" s="97"/>
      <c r="BJ820" s="186" t="str">
        <f t="shared" si="373"/>
        <v/>
      </c>
      <c r="BK820" s="186" t="str">
        <f t="shared" si="374"/>
        <v/>
      </c>
      <c r="BL820" s="186" t="str">
        <f t="shared" si="375"/>
        <v/>
      </c>
      <c r="BM820" s="186" t="str">
        <f t="shared" si="376"/>
        <v/>
      </c>
      <c r="BN820" s="186" t="str">
        <f t="shared" si="377"/>
        <v/>
      </c>
      <c r="BO820" s="186" t="str">
        <f t="shared" si="378"/>
        <v/>
      </c>
      <c r="BP820" s="186" t="str">
        <f t="shared" si="379"/>
        <v/>
      </c>
      <c r="BQ820" s="97"/>
      <c r="BR820" s="186">
        <f t="shared" si="380"/>
        <v>0</v>
      </c>
      <c r="BS820" s="186">
        <f t="shared" si="381"/>
        <v>0</v>
      </c>
      <c r="BT820" s="222">
        <f t="shared" si="382"/>
        <v>0</v>
      </c>
      <c r="BU820" s="222">
        <f t="shared" si="383"/>
        <v>0</v>
      </c>
      <c r="BV820" s="222">
        <f t="shared" si="384"/>
        <v>0</v>
      </c>
      <c r="BW820" s="222">
        <f t="shared" si="385"/>
        <v>0</v>
      </c>
      <c r="BX820" s="222">
        <f t="shared" si="386"/>
        <v>0</v>
      </c>
      <c r="BY820" s="106"/>
      <c r="BZ820" s="197" t="str">
        <f>IF(SUMIF('Input| Projects'!$AS$8:$CP$8,"Dx",'Input| Projects'!$AS820:$CP820)=0,"",SUMIF('Input| Projects'!$AS$8:$CP$8,"Dx",'Input| Projects'!$AS820:$CP820))</f>
        <v/>
      </c>
      <c r="CA820" s="197" t="str">
        <f>IF(SUMIF('Input| Projects'!$AS$8:$CP$8,"Tx",'Input| Projects'!$AS820:$CP820)=0,"",SUMIF('Input| Projects'!$AS$8:$CP$8,"Tx",'Input| Projects'!$AS820:$CP820))</f>
        <v/>
      </c>
      <c r="CB820" s="150" t="str">
        <f t="shared" si="393"/>
        <v/>
      </c>
    </row>
    <row r="821" spans="2:80" x14ac:dyDescent="0.2">
      <c r="B821" s="201">
        <f>IFERROR('Input| Projects'!B821,"")</f>
        <v>812</v>
      </c>
      <c r="C821" s="42" t="str">
        <f>IFERROR(IF('Input| Projects'!C821="","",'Input| Projects'!C821),"")</f>
        <v/>
      </c>
      <c r="D821" s="42" t="str">
        <f>IFERROR(IF('Input| Projects'!D821="","",'Input| Projects'!D821),"")</f>
        <v/>
      </c>
      <c r="E821" s="104"/>
      <c r="F821" s="190">
        <f>IFERROR('Input| Projects'!I821*'Input| Escalations'!$K$19,"")</f>
        <v>0</v>
      </c>
      <c r="G821" s="190">
        <f>IFERROR('Input| Projects'!J821*'Input| Escalations'!$K$19,"")</f>
        <v>0</v>
      </c>
      <c r="H821" s="190">
        <f>IFERROR('Input| Projects'!K821*'Input| Escalations'!$K$19,"")</f>
        <v>0</v>
      </c>
      <c r="I821" s="190">
        <f>IFERROR('Input| Projects'!L821*'Input| Escalations'!$K$19,"")</f>
        <v>0</v>
      </c>
      <c r="J821" s="190">
        <f>IFERROR('Input| Projects'!M821*'Input| Escalations'!$K$19,"")</f>
        <v>0</v>
      </c>
      <c r="K821" s="190">
        <f>IFERROR('Input| Projects'!N821*'Input| Escalations'!$K$19,"")</f>
        <v>0</v>
      </c>
      <c r="L821" s="190">
        <f>IFERROR('Input| Projects'!O821*'Input| Escalations'!$K$19,"")</f>
        <v>0</v>
      </c>
      <c r="M821" s="150" t="str">
        <f>IF(ABS(SUM(F821:L821)-(SUM('Input| Projects'!I821:O821)*'Input| Escalations'!$K$19))&lt;0.0000001,"",1)</f>
        <v/>
      </c>
      <c r="N821" s="192">
        <f>'Input| Projects'!$Y821*INDEX('Input| Escalations'!$H$33:$N$33,MATCH('Calc| Project Costs'!N$9,'Input| Escalations'!$H$23:$N$23,0))+'Input| Projects'!$Z821*INDEX('Input| Escalations'!$H$34:$N$34,MATCH('Calc| Project Costs'!N$9,'Input| Escalations'!$H$23:$N$23,0))+'Input| Projects'!$AA821*INDEX('Input| Escalations'!$H$35:$N$35,MATCH('Calc| Project Costs'!N$9,'Input| Escalations'!$H$23:$N$23,0))+1</f>
        <v>1</v>
      </c>
      <c r="O821" s="192">
        <f>'Input| Projects'!$Y821*INDEX('Input| Escalations'!$H$33:$N$33,MATCH('Calc| Project Costs'!O$9,'Input| Escalations'!$H$23:$N$23,0))+'Input| Projects'!$Z821*INDEX('Input| Escalations'!$H$34:$N$34,MATCH('Calc| Project Costs'!O$9,'Input| Escalations'!$H$23:$N$23,0))+'Input| Projects'!$AA821*INDEX('Input| Escalations'!$H$35:$N$35,MATCH('Calc| Project Costs'!O$9,'Input| Escalations'!$H$23:$N$23,0))+1</f>
        <v>1</v>
      </c>
      <c r="P821" s="192">
        <f>'Input| Projects'!$Y821*INDEX('Input| Escalations'!$H$33:$N$33,MATCH('Calc| Project Costs'!P$9,'Input| Escalations'!$H$23:$N$23,0))+'Input| Projects'!$Z821*INDEX('Input| Escalations'!$H$34:$N$34,MATCH('Calc| Project Costs'!P$9,'Input| Escalations'!$H$23:$N$23,0))+'Input| Projects'!$AA821*INDEX('Input| Escalations'!$H$35:$N$35,MATCH('Calc| Project Costs'!P$9,'Input| Escalations'!$H$23:$N$23,0))+1</f>
        <v>1</v>
      </c>
      <c r="Q821" s="192">
        <f>'Input| Projects'!$Y821*INDEX('Input| Escalations'!$H$33:$N$33,MATCH('Calc| Project Costs'!Q$9,'Input| Escalations'!$H$23:$N$23,0))+'Input| Projects'!$Z821*INDEX('Input| Escalations'!$H$34:$N$34,MATCH('Calc| Project Costs'!Q$9,'Input| Escalations'!$H$23:$N$23,0))+'Input| Projects'!$AA821*INDEX('Input| Escalations'!$H$35:$N$35,MATCH('Calc| Project Costs'!Q$9,'Input| Escalations'!$H$23:$N$23,0))+1</f>
        <v>1</v>
      </c>
      <c r="R821" s="192">
        <f>'Input| Projects'!$Y821*INDEX('Input| Escalations'!$H$33:$N$33,MATCH('Calc| Project Costs'!R$9,'Input| Escalations'!$H$23:$N$23,0))+'Input| Projects'!$Z821*INDEX('Input| Escalations'!$H$34:$N$34,MATCH('Calc| Project Costs'!R$9,'Input| Escalations'!$H$23:$N$23,0))+'Input| Projects'!$AA821*INDEX('Input| Escalations'!$H$35:$N$35,MATCH('Calc| Project Costs'!R$9,'Input| Escalations'!$H$23:$N$23,0))+1</f>
        <v>1</v>
      </c>
      <c r="S821" s="192">
        <f>'Input| Projects'!$Y821*INDEX('Input| Escalations'!$H$33:$N$33,MATCH('Calc| Project Costs'!S$9,'Input| Escalations'!$H$23:$N$23,0))+'Input| Projects'!$Z821*INDEX('Input| Escalations'!$H$34:$N$34,MATCH('Calc| Project Costs'!S$9,'Input| Escalations'!$H$23:$N$23,0))+'Input| Projects'!$AA821*INDEX('Input| Escalations'!$H$35:$N$35,MATCH('Calc| Project Costs'!S$9,'Input| Escalations'!$H$23:$N$23,0))+1</f>
        <v>1</v>
      </c>
      <c r="T821" s="192">
        <f>'Input| Projects'!$Y821*INDEX('Input| Escalations'!$H$33:$N$33,MATCH('Calc| Project Costs'!T$9,'Input| Escalations'!$H$23:$N$23,0))+'Input| Projects'!$Z821*INDEX('Input| Escalations'!$H$34:$N$34,MATCH('Calc| Project Costs'!T$9,'Input| Escalations'!$H$23:$N$23,0))+'Input| Projects'!$AA821*INDEX('Input| Escalations'!$H$35:$N$35,MATCH('Calc| Project Costs'!T$9,'Input| Escalations'!$H$23:$N$23,0))+1</f>
        <v>1</v>
      </c>
      <c r="U821" s="106"/>
      <c r="V821" s="186">
        <f t="shared" si="387"/>
        <v>0</v>
      </c>
      <c r="W821" s="186">
        <f t="shared" si="388"/>
        <v>0</v>
      </c>
      <c r="X821" s="186">
        <f t="shared" si="389"/>
        <v>0</v>
      </c>
      <c r="Y821" s="186">
        <f t="shared" si="365"/>
        <v>0</v>
      </c>
      <c r="Z821" s="186">
        <f t="shared" si="366"/>
        <v>0</v>
      </c>
      <c r="AA821" s="186">
        <f t="shared" si="367"/>
        <v>0</v>
      </c>
      <c r="AB821" s="186">
        <f t="shared" si="368"/>
        <v>0</v>
      </c>
      <c r="AC821" s="106"/>
      <c r="AD821" s="186">
        <f>'Input| Projects'!Q821*N821*'Input| Escalations'!$K$19</f>
        <v>0</v>
      </c>
      <c r="AE821" s="186">
        <f>'Input| Projects'!R821*O821*'Input| Escalations'!$K$19</f>
        <v>0</v>
      </c>
      <c r="AF821" s="186">
        <f>'Input| Projects'!S821*P821*'Input| Escalations'!$K$19</f>
        <v>0</v>
      </c>
      <c r="AG821" s="186">
        <f>'Input| Projects'!T821*Q821*'Input| Escalations'!$K$19</f>
        <v>0</v>
      </c>
      <c r="AH821" s="186">
        <f>'Input| Projects'!U821*R821*'Input| Escalations'!$K$19</f>
        <v>0</v>
      </c>
      <c r="AI821" s="186">
        <f>'Input| Projects'!V821*S821*'Input| Escalations'!$K$19</f>
        <v>0</v>
      </c>
      <c r="AJ821" s="186">
        <f>'Input| Projects'!W821*T821*'Input| Escalations'!$K$19</f>
        <v>0</v>
      </c>
      <c r="AK821" s="106"/>
      <c r="AL821" s="186" t="str">
        <f>IFERROR(IF('Input| Overheads'!$C$42="Direct costs",SUMPRODUCT(--('Input| Projects'!$AC821="Yes"),'Calc| Overheads Allocation'!C$8,'Calc| Project Costs'!V821),IF('Input| Overheads'!$C$42="Internal labour",SUMPRODUCT(--('Input| Projects'!$AC821="Yes"),'Calc| Overheads Allocation'!C$8,'Calc| Project Costs'!V821,'Input| Projects'!$Y821),IF('Input| Overheads'!$C$42="DNSP defined",SUMPRODUCT(--('Input| Projects'!$AC821="Yes"),'Calc| Overheads Allocation'!C$61,'Input| Projects'!$AF821),""))),"")</f>
        <v/>
      </c>
      <c r="AM821" s="186" t="str">
        <f>IFERROR(IF('Input| Overheads'!$C$42="Direct costs",SUMPRODUCT(--('Input| Projects'!$AC821="Yes"),'Calc| Overheads Allocation'!D$8,'Calc| Project Costs'!W821),IF('Input| Overheads'!$C$42="Internal labour",SUMPRODUCT(--('Input| Projects'!$AC821="Yes"),'Calc| Overheads Allocation'!D$8,'Calc| Project Costs'!W821,'Input| Projects'!$Y821),IF('Input| Overheads'!$C$42="DNSP defined",SUMPRODUCT(--('Input| Projects'!$AC821="Yes"),'Calc| Overheads Allocation'!D$61,'Input| Projects'!$AF821),""))),"")</f>
        <v/>
      </c>
      <c r="AN821" s="186" t="str">
        <f>IFERROR(IF('Input| Overheads'!$C$42="Direct costs",SUMPRODUCT(--('Input| Projects'!$AC821="Yes"),'Calc| Overheads Allocation'!E$8,'Calc| Project Costs'!X821),IF('Input| Overheads'!$C$42="Internal labour",SUMPRODUCT(--('Input| Projects'!$AC821="Yes"),'Calc| Overheads Allocation'!E$8,'Calc| Project Costs'!X821,'Input| Projects'!$Y821),IF('Input| Overheads'!$C$42="DNSP defined",SUMPRODUCT(--('Input| Projects'!$AC821="Yes"),'Calc| Overheads Allocation'!E$61,'Input| Projects'!$AF821),""))),"")</f>
        <v/>
      </c>
      <c r="AO821" s="186" t="str">
        <f>IFERROR(IF('Input| Overheads'!$C$42="Direct costs",SUMPRODUCT(--('Input| Projects'!$AC821="Yes"),'Calc| Overheads Allocation'!F$8,'Calc| Project Costs'!Y821),IF('Input| Overheads'!$C$42="Internal labour",SUMPRODUCT(--('Input| Projects'!$AC821="Yes"),'Calc| Overheads Allocation'!F$8,'Calc| Project Costs'!Y821,'Input| Projects'!$Y821),IF('Input| Overheads'!$C$42="DNSP defined",SUMPRODUCT(--('Input| Projects'!$AC821="Yes"),'Calc| Overheads Allocation'!F$61,'Input| Projects'!$AF821),""))),"")</f>
        <v/>
      </c>
      <c r="AP821" s="186" t="str">
        <f>IFERROR(IF('Input| Overheads'!$C$42="Direct costs",SUMPRODUCT(--('Input| Projects'!$AC821="Yes"),'Calc| Overheads Allocation'!G$8,'Calc| Project Costs'!Z821),IF('Input| Overheads'!$C$42="Internal labour",SUMPRODUCT(--('Input| Projects'!$AC821="Yes"),'Calc| Overheads Allocation'!G$8,'Calc| Project Costs'!Z821,'Input| Projects'!$Y821),IF('Input| Overheads'!$C$42="DNSP defined",SUMPRODUCT(--('Input| Projects'!$AC821="Yes"),'Calc| Overheads Allocation'!G$61,'Input| Projects'!$AF821),""))),"")</f>
        <v/>
      </c>
      <c r="AQ821" s="186" t="str">
        <f>IFERROR(IF('Input| Overheads'!$C$42="Direct costs",SUMPRODUCT(--('Input| Projects'!$AC821="Yes"),'Calc| Overheads Allocation'!H$8,'Calc| Project Costs'!AA821),IF('Input| Overheads'!$C$42="Internal labour",SUMPRODUCT(--('Input| Projects'!$AC821="Yes"),'Calc| Overheads Allocation'!H$8,'Calc| Project Costs'!AA821,'Input| Projects'!$Y821),IF('Input| Overheads'!$C$42="DNSP defined",SUMPRODUCT(--('Input| Projects'!$AC821="Yes"),'Calc| Overheads Allocation'!H$61,'Input| Projects'!$AF821),""))),"")</f>
        <v/>
      </c>
      <c r="AR821" s="186" t="str">
        <f>IFERROR(IF('Input| Overheads'!$C$42="Direct costs",SUMPRODUCT(--('Input| Projects'!$AC821="Yes"),'Calc| Overheads Allocation'!I$8,'Calc| Project Costs'!AB821),IF('Input| Overheads'!$C$42="Internal labour",SUMPRODUCT(--('Input| Projects'!$AC821="Yes"),'Calc| Overheads Allocation'!I$8,'Calc| Project Costs'!AB821,'Input| Projects'!$Y821),IF('Input| Overheads'!$C$42="DNSP defined",SUMPRODUCT(--('Input| Projects'!$AC821="Yes"),'Calc| Overheads Allocation'!I$61,'Input| Projects'!$AF821),""))),"")</f>
        <v/>
      </c>
      <c r="AS821" s="106"/>
      <c r="AT821" s="186" t="str">
        <f>IFERROR(IF('Input| Overheads'!$C$42="Direct costs",SUMPRODUCT(--('Input| Projects'!$AD821="Yes"),'Calc| Overheads Allocation'!C$9,'Calc| Project Costs'!V821),IF('Input| Overheads'!$C$42="Internal labour",SUMPRODUCT(--('Input| Projects'!$AD821="Yes"),'Calc| Overheads Allocation'!C$9,'Calc| Project Costs'!V821,'Input| Projects'!$Y821),IF('Input| Overheads'!$C$42="DNSP defined",SUMPRODUCT(--('Input| Projects'!$AD821="Yes"),'Calc| Overheads Allocation'!C$62,'Input| Projects'!$AG821),""))),"")</f>
        <v/>
      </c>
      <c r="AU821" s="186" t="str">
        <f>IFERROR(IF('Input| Overheads'!$C$42="Direct costs",SUMPRODUCT(--('Input| Projects'!$AD821="Yes"),'Calc| Overheads Allocation'!D$9,'Calc| Project Costs'!W821),IF('Input| Overheads'!$C$42="Internal labour",SUMPRODUCT(--('Input| Projects'!$AD821="Yes"),'Calc| Overheads Allocation'!D$9,'Calc| Project Costs'!W821,'Input| Projects'!$Y821),IF('Input| Overheads'!$C$42="DNSP defined",SUMPRODUCT(--('Input| Projects'!$AD821="Yes"),'Calc| Overheads Allocation'!D$62,'Input| Projects'!$AG821),""))),"")</f>
        <v/>
      </c>
      <c r="AV821" s="186" t="str">
        <f>IFERROR(IF('Input| Overheads'!$C$42="Direct costs",SUMPRODUCT(--('Input| Projects'!$AD821="Yes"),'Calc| Overheads Allocation'!E$9,'Calc| Project Costs'!X821),IF('Input| Overheads'!$C$42="Internal labour",SUMPRODUCT(--('Input| Projects'!$AD821="Yes"),'Calc| Overheads Allocation'!E$9,'Calc| Project Costs'!X821,'Input| Projects'!$Y821),IF('Input| Overheads'!$C$42="DNSP defined",SUMPRODUCT(--('Input| Projects'!$AD821="Yes"),'Calc| Overheads Allocation'!E$62,'Input| Projects'!$AG821),""))),"")</f>
        <v/>
      </c>
      <c r="AW821" s="186" t="str">
        <f>IFERROR(IF('Input| Overheads'!$C$42="Direct costs",SUMPRODUCT(--('Input| Projects'!$AD821="Yes"),'Calc| Overheads Allocation'!F$9,'Calc| Project Costs'!Y821),IF('Input| Overheads'!$C$42="Internal labour",SUMPRODUCT(--('Input| Projects'!$AD821="Yes"),'Calc| Overheads Allocation'!F$9,'Calc| Project Costs'!Y821,'Input| Projects'!$Y821),IF('Input| Overheads'!$C$42="DNSP defined",SUMPRODUCT(--('Input| Projects'!$AD821="Yes"),'Calc| Overheads Allocation'!F$62,'Input| Projects'!$AG821),""))),"")</f>
        <v/>
      </c>
      <c r="AX821" s="186" t="str">
        <f>IFERROR(IF('Input| Overheads'!$C$42="Direct costs",SUMPRODUCT(--('Input| Projects'!$AD821="Yes"),'Calc| Overheads Allocation'!G$9,'Calc| Project Costs'!Z821),IF('Input| Overheads'!$C$42="Internal labour",SUMPRODUCT(--('Input| Projects'!$AD821="Yes"),'Calc| Overheads Allocation'!G$9,'Calc| Project Costs'!Z821,'Input| Projects'!$Y821),IF('Input| Overheads'!$C$42="DNSP defined",SUMPRODUCT(--('Input| Projects'!$AD821="Yes"),'Calc| Overheads Allocation'!G$62,'Input| Projects'!$AG821),""))),"")</f>
        <v/>
      </c>
      <c r="AY821" s="186" t="str">
        <f>IFERROR(IF('Input| Overheads'!$C$42="Direct costs",SUMPRODUCT(--('Input| Projects'!$AD821="Yes"),'Calc| Overheads Allocation'!H$9,'Calc| Project Costs'!AA821),IF('Input| Overheads'!$C$42="Internal labour",SUMPRODUCT(--('Input| Projects'!$AD821="Yes"),'Calc| Overheads Allocation'!H$9,'Calc| Project Costs'!AA821,'Input| Projects'!$Y821),IF('Input| Overheads'!$C$42="DNSP defined",SUMPRODUCT(--('Input| Projects'!$AD821="Yes"),'Calc| Overheads Allocation'!H$62,'Input| Projects'!$AG821),""))),"")</f>
        <v/>
      </c>
      <c r="AZ821" s="186" t="str">
        <f>IFERROR(IF('Input| Overheads'!$C$42="Direct costs",SUMPRODUCT(--('Input| Projects'!$AD821="Yes"),'Calc| Overheads Allocation'!I$9,'Calc| Project Costs'!AB821),IF('Input| Overheads'!$C$42="Internal labour",SUMPRODUCT(--('Input| Projects'!$AD821="Yes"),'Calc| Overheads Allocation'!I$9,'Calc| Project Costs'!AB821,'Input| Projects'!$Y821),IF('Input| Overheads'!$C$42="DNSP defined",SUMPRODUCT(--('Input| Projects'!$AD821="Yes"),'Calc| Overheads Allocation'!I$62,'Input| Projects'!$AG821),""))),"")</f>
        <v/>
      </c>
      <c r="BA821" s="106"/>
      <c r="BB821" s="186">
        <f t="shared" si="390"/>
        <v>0</v>
      </c>
      <c r="BC821" s="186">
        <f t="shared" si="391"/>
        <v>0</v>
      </c>
      <c r="BD821" s="186">
        <f t="shared" si="392"/>
        <v>0</v>
      </c>
      <c r="BE821" s="186">
        <f t="shared" si="369"/>
        <v>0</v>
      </c>
      <c r="BF821" s="186">
        <f t="shared" si="370"/>
        <v>0</v>
      </c>
      <c r="BG821" s="186">
        <f t="shared" si="371"/>
        <v>0</v>
      </c>
      <c r="BH821" s="186">
        <f t="shared" si="372"/>
        <v>0</v>
      </c>
      <c r="BI821" s="97"/>
      <c r="BJ821" s="186" t="str">
        <f t="shared" si="373"/>
        <v/>
      </c>
      <c r="BK821" s="186" t="str">
        <f t="shared" si="374"/>
        <v/>
      </c>
      <c r="BL821" s="186" t="str">
        <f t="shared" si="375"/>
        <v/>
      </c>
      <c r="BM821" s="186" t="str">
        <f t="shared" si="376"/>
        <v/>
      </c>
      <c r="BN821" s="186" t="str">
        <f t="shared" si="377"/>
        <v/>
      </c>
      <c r="BO821" s="186" t="str">
        <f t="shared" si="378"/>
        <v/>
      </c>
      <c r="BP821" s="186" t="str">
        <f t="shared" si="379"/>
        <v/>
      </c>
      <c r="BQ821" s="97"/>
      <c r="BR821" s="186">
        <f t="shared" si="380"/>
        <v>0</v>
      </c>
      <c r="BS821" s="186">
        <f t="shared" si="381"/>
        <v>0</v>
      </c>
      <c r="BT821" s="222">
        <f t="shared" si="382"/>
        <v>0</v>
      </c>
      <c r="BU821" s="222">
        <f t="shared" si="383"/>
        <v>0</v>
      </c>
      <c r="BV821" s="222">
        <f t="shared" si="384"/>
        <v>0</v>
      </c>
      <c r="BW821" s="222">
        <f t="shared" si="385"/>
        <v>0</v>
      </c>
      <c r="BX821" s="222">
        <f t="shared" si="386"/>
        <v>0</v>
      </c>
      <c r="BY821" s="106"/>
      <c r="BZ821" s="197" t="str">
        <f>IF(SUMIF('Input| Projects'!$AS$8:$CP$8,"Dx",'Input| Projects'!$AS821:$CP821)=0,"",SUMIF('Input| Projects'!$AS$8:$CP$8,"Dx",'Input| Projects'!$AS821:$CP821))</f>
        <v/>
      </c>
      <c r="CA821" s="197" t="str">
        <f>IF(SUMIF('Input| Projects'!$AS$8:$CP$8,"Tx",'Input| Projects'!$AS821:$CP821)=0,"",SUMIF('Input| Projects'!$AS$8:$CP$8,"Tx",'Input| Projects'!$AS821:$CP821))</f>
        <v/>
      </c>
      <c r="CB821" s="150" t="str">
        <f t="shared" si="393"/>
        <v/>
      </c>
    </row>
    <row r="822" spans="2:80" x14ac:dyDescent="0.2">
      <c r="B822" s="201">
        <f>IFERROR('Input| Projects'!B822,"")</f>
        <v>813</v>
      </c>
      <c r="C822" s="42" t="str">
        <f>IFERROR(IF('Input| Projects'!C822="","",'Input| Projects'!C822),"")</f>
        <v/>
      </c>
      <c r="D822" s="42" t="str">
        <f>IFERROR(IF('Input| Projects'!D822="","",'Input| Projects'!D822),"")</f>
        <v/>
      </c>
      <c r="E822" s="104"/>
      <c r="F822" s="190">
        <f>IFERROR('Input| Projects'!I822*'Input| Escalations'!$K$19,"")</f>
        <v>0</v>
      </c>
      <c r="G822" s="190">
        <f>IFERROR('Input| Projects'!J822*'Input| Escalations'!$K$19,"")</f>
        <v>0</v>
      </c>
      <c r="H822" s="190">
        <f>IFERROR('Input| Projects'!K822*'Input| Escalations'!$K$19,"")</f>
        <v>0</v>
      </c>
      <c r="I822" s="190">
        <f>IFERROR('Input| Projects'!L822*'Input| Escalations'!$K$19,"")</f>
        <v>0</v>
      </c>
      <c r="J822" s="190">
        <f>IFERROR('Input| Projects'!M822*'Input| Escalations'!$K$19,"")</f>
        <v>0</v>
      </c>
      <c r="K822" s="190">
        <f>IFERROR('Input| Projects'!N822*'Input| Escalations'!$K$19,"")</f>
        <v>0</v>
      </c>
      <c r="L822" s="190">
        <f>IFERROR('Input| Projects'!O822*'Input| Escalations'!$K$19,"")</f>
        <v>0</v>
      </c>
      <c r="M822" s="150" t="str">
        <f>IF(ABS(SUM(F822:L822)-(SUM('Input| Projects'!I822:O822)*'Input| Escalations'!$K$19))&lt;0.0000001,"",1)</f>
        <v/>
      </c>
      <c r="N822" s="192">
        <f>'Input| Projects'!$Y822*INDEX('Input| Escalations'!$H$33:$N$33,MATCH('Calc| Project Costs'!N$9,'Input| Escalations'!$H$23:$N$23,0))+'Input| Projects'!$Z822*INDEX('Input| Escalations'!$H$34:$N$34,MATCH('Calc| Project Costs'!N$9,'Input| Escalations'!$H$23:$N$23,0))+'Input| Projects'!$AA822*INDEX('Input| Escalations'!$H$35:$N$35,MATCH('Calc| Project Costs'!N$9,'Input| Escalations'!$H$23:$N$23,0))+1</f>
        <v>1</v>
      </c>
      <c r="O822" s="192">
        <f>'Input| Projects'!$Y822*INDEX('Input| Escalations'!$H$33:$N$33,MATCH('Calc| Project Costs'!O$9,'Input| Escalations'!$H$23:$N$23,0))+'Input| Projects'!$Z822*INDEX('Input| Escalations'!$H$34:$N$34,MATCH('Calc| Project Costs'!O$9,'Input| Escalations'!$H$23:$N$23,0))+'Input| Projects'!$AA822*INDEX('Input| Escalations'!$H$35:$N$35,MATCH('Calc| Project Costs'!O$9,'Input| Escalations'!$H$23:$N$23,0))+1</f>
        <v>1</v>
      </c>
      <c r="P822" s="192">
        <f>'Input| Projects'!$Y822*INDEX('Input| Escalations'!$H$33:$N$33,MATCH('Calc| Project Costs'!P$9,'Input| Escalations'!$H$23:$N$23,0))+'Input| Projects'!$Z822*INDEX('Input| Escalations'!$H$34:$N$34,MATCH('Calc| Project Costs'!P$9,'Input| Escalations'!$H$23:$N$23,0))+'Input| Projects'!$AA822*INDEX('Input| Escalations'!$H$35:$N$35,MATCH('Calc| Project Costs'!P$9,'Input| Escalations'!$H$23:$N$23,0))+1</f>
        <v>1</v>
      </c>
      <c r="Q822" s="192">
        <f>'Input| Projects'!$Y822*INDEX('Input| Escalations'!$H$33:$N$33,MATCH('Calc| Project Costs'!Q$9,'Input| Escalations'!$H$23:$N$23,0))+'Input| Projects'!$Z822*INDEX('Input| Escalations'!$H$34:$N$34,MATCH('Calc| Project Costs'!Q$9,'Input| Escalations'!$H$23:$N$23,0))+'Input| Projects'!$AA822*INDEX('Input| Escalations'!$H$35:$N$35,MATCH('Calc| Project Costs'!Q$9,'Input| Escalations'!$H$23:$N$23,0))+1</f>
        <v>1</v>
      </c>
      <c r="R822" s="192">
        <f>'Input| Projects'!$Y822*INDEX('Input| Escalations'!$H$33:$N$33,MATCH('Calc| Project Costs'!R$9,'Input| Escalations'!$H$23:$N$23,0))+'Input| Projects'!$Z822*INDEX('Input| Escalations'!$H$34:$N$34,MATCH('Calc| Project Costs'!R$9,'Input| Escalations'!$H$23:$N$23,0))+'Input| Projects'!$AA822*INDEX('Input| Escalations'!$H$35:$N$35,MATCH('Calc| Project Costs'!R$9,'Input| Escalations'!$H$23:$N$23,0))+1</f>
        <v>1</v>
      </c>
      <c r="S822" s="192">
        <f>'Input| Projects'!$Y822*INDEX('Input| Escalations'!$H$33:$N$33,MATCH('Calc| Project Costs'!S$9,'Input| Escalations'!$H$23:$N$23,0))+'Input| Projects'!$Z822*INDEX('Input| Escalations'!$H$34:$N$34,MATCH('Calc| Project Costs'!S$9,'Input| Escalations'!$H$23:$N$23,0))+'Input| Projects'!$AA822*INDEX('Input| Escalations'!$H$35:$N$35,MATCH('Calc| Project Costs'!S$9,'Input| Escalations'!$H$23:$N$23,0))+1</f>
        <v>1</v>
      </c>
      <c r="T822" s="192">
        <f>'Input| Projects'!$Y822*INDEX('Input| Escalations'!$H$33:$N$33,MATCH('Calc| Project Costs'!T$9,'Input| Escalations'!$H$23:$N$23,0))+'Input| Projects'!$Z822*INDEX('Input| Escalations'!$H$34:$N$34,MATCH('Calc| Project Costs'!T$9,'Input| Escalations'!$H$23:$N$23,0))+'Input| Projects'!$AA822*INDEX('Input| Escalations'!$H$35:$N$35,MATCH('Calc| Project Costs'!T$9,'Input| Escalations'!$H$23:$N$23,0))+1</f>
        <v>1</v>
      </c>
      <c r="U822" s="106"/>
      <c r="V822" s="186">
        <f t="shared" si="387"/>
        <v>0</v>
      </c>
      <c r="W822" s="186">
        <f t="shared" si="388"/>
        <v>0</v>
      </c>
      <c r="X822" s="186">
        <f t="shared" si="389"/>
        <v>0</v>
      </c>
      <c r="Y822" s="186">
        <f t="shared" si="365"/>
        <v>0</v>
      </c>
      <c r="Z822" s="186">
        <f t="shared" si="366"/>
        <v>0</v>
      </c>
      <c r="AA822" s="186">
        <f t="shared" si="367"/>
        <v>0</v>
      </c>
      <c r="AB822" s="186">
        <f t="shared" si="368"/>
        <v>0</v>
      </c>
      <c r="AC822" s="106"/>
      <c r="AD822" s="186">
        <f>'Input| Projects'!Q822*N822*'Input| Escalations'!$K$19</f>
        <v>0</v>
      </c>
      <c r="AE822" s="186">
        <f>'Input| Projects'!R822*O822*'Input| Escalations'!$K$19</f>
        <v>0</v>
      </c>
      <c r="AF822" s="186">
        <f>'Input| Projects'!S822*P822*'Input| Escalations'!$K$19</f>
        <v>0</v>
      </c>
      <c r="AG822" s="186">
        <f>'Input| Projects'!T822*Q822*'Input| Escalations'!$K$19</f>
        <v>0</v>
      </c>
      <c r="AH822" s="186">
        <f>'Input| Projects'!U822*R822*'Input| Escalations'!$K$19</f>
        <v>0</v>
      </c>
      <c r="AI822" s="186">
        <f>'Input| Projects'!V822*S822*'Input| Escalations'!$K$19</f>
        <v>0</v>
      </c>
      <c r="AJ822" s="186">
        <f>'Input| Projects'!W822*T822*'Input| Escalations'!$K$19</f>
        <v>0</v>
      </c>
      <c r="AK822" s="106"/>
      <c r="AL822" s="186" t="str">
        <f>IFERROR(IF('Input| Overheads'!$C$42="Direct costs",SUMPRODUCT(--('Input| Projects'!$AC822="Yes"),'Calc| Overheads Allocation'!C$8,'Calc| Project Costs'!V822),IF('Input| Overheads'!$C$42="Internal labour",SUMPRODUCT(--('Input| Projects'!$AC822="Yes"),'Calc| Overheads Allocation'!C$8,'Calc| Project Costs'!V822,'Input| Projects'!$Y822),IF('Input| Overheads'!$C$42="DNSP defined",SUMPRODUCT(--('Input| Projects'!$AC822="Yes"),'Calc| Overheads Allocation'!C$61,'Input| Projects'!$AF822),""))),"")</f>
        <v/>
      </c>
      <c r="AM822" s="186" t="str">
        <f>IFERROR(IF('Input| Overheads'!$C$42="Direct costs",SUMPRODUCT(--('Input| Projects'!$AC822="Yes"),'Calc| Overheads Allocation'!D$8,'Calc| Project Costs'!W822),IF('Input| Overheads'!$C$42="Internal labour",SUMPRODUCT(--('Input| Projects'!$AC822="Yes"),'Calc| Overheads Allocation'!D$8,'Calc| Project Costs'!W822,'Input| Projects'!$Y822),IF('Input| Overheads'!$C$42="DNSP defined",SUMPRODUCT(--('Input| Projects'!$AC822="Yes"),'Calc| Overheads Allocation'!D$61,'Input| Projects'!$AF822),""))),"")</f>
        <v/>
      </c>
      <c r="AN822" s="186" t="str">
        <f>IFERROR(IF('Input| Overheads'!$C$42="Direct costs",SUMPRODUCT(--('Input| Projects'!$AC822="Yes"),'Calc| Overheads Allocation'!E$8,'Calc| Project Costs'!X822),IF('Input| Overheads'!$C$42="Internal labour",SUMPRODUCT(--('Input| Projects'!$AC822="Yes"),'Calc| Overheads Allocation'!E$8,'Calc| Project Costs'!X822,'Input| Projects'!$Y822),IF('Input| Overheads'!$C$42="DNSP defined",SUMPRODUCT(--('Input| Projects'!$AC822="Yes"),'Calc| Overheads Allocation'!E$61,'Input| Projects'!$AF822),""))),"")</f>
        <v/>
      </c>
      <c r="AO822" s="186" t="str">
        <f>IFERROR(IF('Input| Overheads'!$C$42="Direct costs",SUMPRODUCT(--('Input| Projects'!$AC822="Yes"),'Calc| Overheads Allocation'!F$8,'Calc| Project Costs'!Y822),IF('Input| Overheads'!$C$42="Internal labour",SUMPRODUCT(--('Input| Projects'!$AC822="Yes"),'Calc| Overheads Allocation'!F$8,'Calc| Project Costs'!Y822,'Input| Projects'!$Y822),IF('Input| Overheads'!$C$42="DNSP defined",SUMPRODUCT(--('Input| Projects'!$AC822="Yes"),'Calc| Overheads Allocation'!F$61,'Input| Projects'!$AF822),""))),"")</f>
        <v/>
      </c>
      <c r="AP822" s="186" t="str">
        <f>IFERROR(IF('Input| Overheads'!$C$42="Direct costs",SUMPRODUCT(--('Input| Projects'!$AC822="Yes"),'Calc| Overheads Allocation'!G$8,'Calc| Project Costs'!Z822),IF('Input| Overheads'!$C$42="Internal labour",SUMPRODUCT(--('Input| Projects'!$AC822="Yes"),'Calc| Overheads Allocation'!G$8,'Calc| Project Costs'!Z822,'Input| Projects'!$Y822),IF('Input| Overheads'!$C$42="DNSP defined",SUMPRODUCT(--('Input| Projects'!$AC822="Yes"),'Calc| Overheads Allocation'!G$61,'Input| Projects'!$AF822),""))),"")</f>
        <v/>
      </c>
      <c r="AQ822" s="186" t="str">
        <f>IFERROR(IF('Input| Overheads'!$C$42="Direct costs",SUMPRODUCT(--('Input| Projects'!$AC822="Yes"),'Calc| Overheads Allocation'!H$8,'Calc| Project Costs'!AA822),IF('Input| Overheads'!$C$42="Internal labour",SUMPRODUCT(--('Input| Projects'!$AC822="Yes"),'Calc| Overheads Allocation'!H$8,'Calc| Project Costs'!AA822,'Input| Projects'!$Y822),IF('Input| Overheads'!$C$42="DNSP defined",SUMPRODUCT(--('Input| Projects'!$AC822="Yes"),'Calc| Overheads Allocation'!H$61,'Input| Projects'!$AF822),""))),"")</f>
        <v/>
      </c>
      <c r="AR822" s="186" t="str">
        <f>IFERROR(IF('Input| Overheads'!$C$42="Direct costs",SUMPRODUCT(--('Input| Projects'!$AC822="Yes"),'Calc| Overheads Allocation'!I$8,'Calc| Project Costs'!AB822),IF('Input| Overheads'!$C$42="Internal labour",SUMPRODUCT(--('Input| Projects'!$AC822="Yes"),'Calc| Overheads Allocation'!I$8,'Calc| Project Costs'!AB822,'Input| Projects'!$Y822),IF('Input| Overheads'!$C$42="DNSP defined",SUMPRODUCT(--('Input| Projects'!$AC822="Yes"),'Calc| Overheads Allocation'!I$61,'Input| Projects'!$AF822),""))),"")</f>
        <v/>
      </c>
      <c r="AS822" s="106"/>
      <c r="AT822" s="186" t="str">
        <f>IFERROR(IF('Input| Overheads'!$C$42="Direct costs",SUMPRODUCT(--('Input| Projects'!$AD822="Yes"),'Calc| Overheads Allocation'!C$9,'Calc| Project Costs'!V822),IF('Input| Overheads'!$C$42="Internal labour",SUMPRODUCT(--('Input| Projects'!$AD822="Yes"),'Calc| Overheads Allocation'!C$9,'Calc| Project Costs'!V822,'Input| Projects'!$Y822),IF('Input| Overheads'!$C$42="DNSP defined",SUMPRODUCT(--('Input| Projects'!$AD822="Yes"),'Calc| Overheads Allocation'!C$62,'Input| Projects'!$AG822),""))),"")</f>
        <v/>
      </c>
      <c r="AU822" s="186" t="str">
        <f>IFERROR(IF('Input| Overheads'!$C$42="Direct costs",SUMPRODUCT(--('Input| Projects'!$AD822="Yes"),'Calc| Overheads Allocation'!D$9,'Calc| Project Costs'!W822),IF('Input| Overheads'!$C$42="Internal labour",SUMPRODUCT(--('Input| Projects'!$AD822="Yes"),'Calc| Overheads Allocation'!D$9,'Calc| Project Costs'!W822,'Input| Projects'!$Y822),IF('Input| Overheads'!$C$42="DNSP defined",SUMPRODUCT(--('Input| Projects'!$AD822="Yes"),'Calc| Overheads Allocation'!D$62,'Input| Projects'!$AG822),""))),"")</f>
        <v/>
      </c>
      <c r="AV822" s="186" t="str">
        <f>IFERROR(IF('Input| Overheads'!$C$42="Direct costs",SUMPRODUCT(--('Input| Projects'!$AD822="Yes"),'Calc| Overheads Allocation'!E$9,'Calc| Project Costs'!X822),IF('Input| Overheads'!$C$42="Internal labour",SUMPRODUCT(--('Input| Projects'!$AD822="Yes"),'Calc| Overheads Allocation'!E$9,'Calc| Project Costs'!X822,'Input| Projects'!$Y822),IF('Input| Overheads'!$C$42="DNSP defined",SUMPRODUCT(--('Input| Projects'!$AD822="Yes"),'Calc| Overheads Allocation'!E$62,'Input| Projects'!$AG822),""))),"")</f>
        <v/>
      </c>
      <c r="AW822" s="186" t="str">
        <f>IFERROR(IF('Input| Overheads'!$C$42="Direct costs",SUMPRODUCT(--('Input| Projects'!$AD822="Yes"),'Calc| Overheads Allocation'!F$9,'Calc| Project Costs'!Y822),IF('Input| Overheads'!$C$42="Internal labour",SUMPRODUCT(--('Input| Projects'!$AD822="Yes"),'Calc| Overheads Allocation'!F$9,'Calc| Project Costs'!Y822,'Input| Projects'!$Y822),IF('Input| Overheads'!$C$42="DNSP defined",SUMPRODUCT(--('Input| Projects'!$AD822="Yes"),'Calc| Overheads Allocation'!F$62,'Input| Projects'!$AG822),""))),"")</f>
        <v/>
      </c>
      <c r="AX822" s="186" t="str">
        <f>IFERROR(IF('Input| Overheads'!$C$42="Direct costs",SUMPRODUCT(--('Input| Projects'!$AD822="Yes"),'Calc| Overheads Allocation'!G$9,'Calc| Project Costs'!Z822),IF('Input| Overheads'!$C$42="Internal labour",SUMPRODUCT(--('Input| Projects'!$AD822="Yes"),'Calc| Overheads Allocation'!G$9,'Calc| Project Costs'!Z822,'Input| Projects'!$Y822),IF('Input| Overheads'!$C$42="DNSP defined",SUMPRODUCT(--('Input| Projects'!$AD822="Yes"),'Calc| Overheads Allocation'!G$62,'Input| Projects'!$AG822),""))),"")</f>
        <v/>
      </c>
      <c r="AY822" s="186" t="str">
        <f>IFERROR(IF('Input| Overheads'!$C$42="Direct costs",SUMPRODUCT(--('Input| Projects'!$AD822="Yes"),'Calc| Overheads Allocation'!H$9,'Calc| Project Costs'!AA822),IF('Input| Overheads'!$C$42="Internal labour",SUMPRODUCT(--('Input| Projects'!$AD822="Yes"),'Calc| Overheads Allocation'!H$9,'Calc| Project Costs'!AA822,'Input| Projects'!$Y822),IF('Input| Overheads'!$C$42="DNSP defined",SUMPRODUCT(--('Input| Projects'!$AD822="Yes"),'Calc| Overheads Allocation'!H$62,'Input| Projects'!$AG822),""))),"")</f>
        <v/>
      </c>
      <c r="AZ822" s="186" t="str">
        <f>IFERROR(IF('Input| Overheads'!$C$42="Direct costs",SUMPRODUCT(--('Input| Projects'!$AD822="Yes"),'Calc| Overheads Allocation'!I$9,'Calc| Project Costs'!AB822),IF('Input| Overheads'!$C$42="Internal labour",SUMPRODUCT(--('Input| Projects'!$AD822="Yes"),'Calc| Overheads Allocation'!I$9,'Calc| Project Costs'!AB822,'Input| Projects'!$Y822),IF('Input| Overheads'!$C$42="DNSP defined",SUMPRODUCT(--('Input| Projects'!$AD822="Yes"),'Calc| Overheads Allocation'!I$62,'Input| Projects'!$AG822),""))),"")</f>
        <v/>
      </c>
      <c r="BA822" s="106"/>
      <c r="BB822" s="186">
        <f t="shared" si="390"/>
        <v>0</v>
      </c>
      <c r="BC822" s="186">
        <f t="shared" si="391"/>
        <v>0</v>
      </c>
      <c r="BD822" s="186">
        <f t="shared" si="392"/>
        <v>0</v>
      </c>
      <c r="BE822" s="186">
        <f t="shared" si="369"/>
        <v>0</v>
      </c>
      <c r="BF822" s="186">
        <f t="shared" si="370"/>
        <v>0</v>
      </c>
      <c r="BG822" s="186">
        <f t="shared" si="371"/>
        <v>0</v>
      </c>
      <c r="BH822" s="186">
        <f t="shared" si="372"/>
        <v>0</v>
      </c>
      <c r="BI822" s="97"/>
      <c r="BJ822" s="186" t="str">
        <f t="shared" si="373"/>
        <v/>
      </c>
      <c r="BK822" s="186" t="str">
        <f t="shared" si="374"/>
        <v/>
      </c>
      <c r="BL822" s="186" t="str">
        <f t="shared" si="375"/>
        <v/>
      </c>
      <c r="BM822" s="186" t="str">
        <f t="shared" si="376"/>
        <v/>
      </c>
      <c r="BN822" s="186" t="str">
        <f t="shared" si="377"/>
        <v/>
      </c>
      <c r="BO822" s="186" t="str">
        <f t="shared" si="378"/>
        <v/>
      </c>
      <c r="BP822" s="186" t="str">
        <f t="shared" si="379"/>
        <v/>
      </c>
      <c r="BQ822" s="97"/>
      <c r="BR822" s="186">
        <f t="shared" si="380"/>
        <v>0</v>
      </c>
      <c r="BS822" s="186">
        <f t="shared" si="381"/>
        <v>0</v>
      </c>
      <c r="BT822" s="222">
        <f t="shared" si="382"/>
        <v>0</v>
      </c>
      <c r="BU822" s="222">
        <f t="shared" si="383"/>
        <v>0</v>
      </c>
      <c r="BV822" s="222">
        <f t="shared" si="384"/>
        <v>0</v>
      </c>
      <c r="BW822" s="222">
        <f t="shared" si="385"/>
        <v>0</v>
      </c>
      <c r="BX822" s="222">
        <f t="shared" si="386"/>
        <v>0</v>
      </c>
      <c r="BY822" s="106"/>
      <c r="BZ822" s="197" t="str">
        <f>IF(SUMIF('Input| Projects'!$AS$8:$CP$8,"Dx",'Input| Projects'!$AS822:$CP822)=0,"",SUMIF('Input| Projects'!$AS$8:$CP$8,"Dx",'Input| Projects'!$AS822:$CP822))</f>
        <v/>
      </c>
      <c r="CA822" s="197" t="str">
        <f>IF(SUMIF('Input| Projects'!$AS$8:$CP$8,"Tx",'Input| Projects'!$AS822:$CP822)=0,"",SUMIF('Input| Projects'!$AS$8:$CP$8,"Tx",'Input| Projects'!$AS822:$CP822))</f>
        <v/>
      </c>
      <c r="CB822" s="150" t="str">
        <f t="shared" si="393"/>
        <v/>
      </c>
    </row>
    <row r="823" spans="2:80" x14ac:dyDescent="0.2">
      <c r="B823" s="201">
        <f>IFERROR('Input| Projects'!B823,"")</f>
        <v>814</v>
      </c>
      <c r="C823" s="42" t="str">
        <f>IFERROR(IF('Input| Projects'!C823="","",'Input| Projects'!C823),"")</f>
        <v/>
      </c>
      <c r="D823" s="42" t="str">
        <f>IFERROR(IF('Input| Projects'!D823="","",'Input| Projects'!D823),"")</f>
        <v/>
      </c>
      <c r="E823" s="104"/>
      <c r="F823" s="190">
        <f>IFERROR('Input| Projects'!I823*'Input| Escalations'!$K$19,"")</f>
        <v>0</v>
      </c>
      <c r="G823" s="190">
        <f>IFERROR('Input| Projects'!J823*'Input| Escalations'!$K$19,"")</f>
        <v>0</v>
      </c>
      <c r="H823" s="190">
        <f>IFERROR('Input| Projects'!K823*'Input| Escalations'!$K$19,"")</f>
        <v>0</v>
      </c>
      <c r="I823" s="190">
        <f>IFERROR('Input| Projects'!L823*'Input| Escalations'!$K$19,"")</f>
        <v>0</v>
      </c>
      <c r="J823" s="190">
        <f>IFERROR('Input| Projects'!M823*'Input| Escalations'!$K$19,"")</f>
        <v>0</v>
      </c>
      <c r="K823" s="190">
        <f>IFERROR('Input| Projects'!N823*'Input| Escalations'!$K$19,"")</f>
        <v>0</v>
      </c>
      <c r="L823" s="190">
        <f>IFERROR('Input| Projects'!O823*'Input| Escalations'!$K$19,"")</f>
        <v>0</v>
      </c>
      <c r="M823" s="150" t="str">
        <f>IF(ABS(SUM(F823:L823)-(SUM('Input| Projects'!I823:O823)*'Input| Escalations'!$K$19))&lt;0.0000001,"",1)</f>
        <v/>
      </c>
      <c r="N823" s="192">
        <f>'Input| Projects'!$Y823*INDEX('Input| Escalations'!$H$33:$N$33,MATCH('Calc| Project Costs'!N$9,'Input| Escalations'!$H$23:$N$23,0))+'Input| Projects'!$Z823*INDEX('Input| Escalations'!$H$34:$N$34,MATCH('Calc| Project Costs'!N$9,'Input| Escalations'!$H$23:$N$23,0))+'Input| Projects'!$AA823*INDEX('Input| Escalations'!$H$35:$N$35,MATCH('Calc| Project Costs'!N$9,'Input| Escalations'!$H$23:$N$23,0))+1</f>
        <v>1</v>
      </c>
      <c r="O823" s="192">
        <f>'Input| Projects'!$Y823*INDEX('Input| Escalations'!$H$33:$N$33,MATCH('Calc| Project Costs'!O$9,'Input| Escalations'!$H$23:$N$23,0))+'Input| Projects'!$Z823*INDEX('Input| Escalations'!$H$34:$N$34,MATCH('Calc| Project Costs'!O$9,'Input| Escalations'!$H$23:$N$23,0))+'Input| Projects'!$AA823*INDEX('Input| Escalations'!$H$35:$N$35,MATCH('Calc| Project Costs'!O$9,'Input| Escalations'!$H$23:$N$23,0))+1</f>
        <v>1</v>
      </c>
      <c r="P823" s="192">
        <f>'Input| Projects'!$Y823*INDEX('Input| Escalations'!$H$33:$N$33,MATCH('Calc| Project Costs'!P$9,'Input| Escalations'!$H$23:$N$23,0))+'Input| Projects'!$Z823*INDEX('Input| Escalations'!$H$34:$N$34,MATCH('Calc| Project Costs'!P$9,'Input| Escalations'!$H$23:$N$23,0))+'Input| Projects'!$AA823*INDEX('Input| Escalations'!$H$35:$N$35,MATCH('Calc| Project Costs'!P$9,'Input| Escalations'!$H$23:$N$23,0))+1</f>
        <v>1</v>
      </c>
      <c r="Q823" s="192">
        <f>'Input| Projects'!$Y823*INDEX('Input| Escalations'!$H$33:$N$33,MATCH('Calc| Project Costs'!Q$9,'Input| Escalations'!$H$23:$N$23,0))+'Input| Projects'!$Z823*INDEX('Input| Escalations'!$H$34:$N$34,MATCH('Calc| Project Costs'!Q$9,'Input| Escalations'!$H$23:$N$23,0))+'Input| Projects'!$AA823*INDEX('Input| Escalations'!$H$35:$N$35,MATCH('Calc| Project Costs'!Q$9,'Input| Escalations'!$H$23:$N$23,0))+1</f>
        <v>1</v>
      </c>
      <c r="R823" s="192">
        <f>'Input| Projects'!$Y823*INDEX('Input| Escalations'!$H$33:$N$33,MATCH('Calc| Project Costs'!R$9,'Input| Escalations'!$H$23:$N$23,0))+'Input| Projects'!$Z823*INDEX('Input| Escalations'!$H$34:$N$34,MATCH('Calc| Project Costs'!R$9,'Input| Escalations'!$H$23:$N$23,0))+'Input| Projects'!$AA823*INDEX('Input| Escalations'!$H$35:$N$35,MATCH('Calc| Project Costs'!R$9,'Input| Escalations'!$H$23:$N$23,0))+1</f>
        <v>1</v>
      </c>
      <c r="S823" s="192">
        <f>'Input| Projects'!$Y823*INDEX('Input| Escalations'!$H$33:$N$33,MATCH('Calc| Project Costs'!S$9,'Input| Escalations'!$H$23:$N$23,0))+'Input| Projects'!$Z823*INDEX('Input| Escalations'!$H$34:$N$34,MATCH('Calc| Project Costs'!S$9,'Input| Escalations'!$H$23:$N$23,0))+'Input| Projects'!$AA823*INDEX('Input| Escalations'!$H$35:$N$35,MATCH('Calc| Project Costs'!S$9,'Input| Escalations'!$H$23:$N$23,0))+1</f>
        <v>1</v>
      </c>
      <c r="T823" s="192">
        <f>'Input| Projects'!$Y823*INDEX('Input| Escalations'!$H$33:$N$33,MATCH('Calc| Project Costs'!T$9,'Input| Escalations'!$H$23:$N$23,0))+'Input| Projects'!$Z823*INDEX('Input| Escalations'!$H$34:$N$34,MATCH('Calc| Project Costs'!T$9,'Input| Escalations'!$H$23:$N$23,0))+'Input| Projects'!$AA823*INDEX('Input| Escalations'!$H$35:$N$35,MATCH('Calc| Project Costs'!T$9,'Input| Escalations'!$H$23:$N$23,0))+1</f>
        <v>1</v>
      </c>
      <c r="U823" s="106"/>
      <c r="V823" s="186">
        <f t="shared" si="387"/>
        <v>0</v>
      </c>
      <c r="W823" s="186">
        <f t="shared" si="388"/>
        <v>0</v>
      </c>
      <c r="X823" s="186">
        <f t="shared" si="389"/>
        <v>0</v>
      </c>
      <c r="Y823" s="186">
        <f t="shared" si="365"/>
        <v>0</v>
      </c>
      <c r="Z823" s="186">
        <f t="shared" si="366"/>
        <v>0</v>
      </c>
      <c r="AA823" s="186">
        <f t="shared" si="367"/>
        <v>0</v>
      </c>
      <c r="AB823" s="186">
        <f t="shared" si="368"/>
        <v>0</v>
      </c>
      <c r="AC823" s="106"/>
      <c r="AD823" s="186">
        <f>'Input| Projects'!Q823*N823*'Input| Escalations'!$K$19</f>
        <v>0</v>
      </c>
      <c r="AE823" s="186">
        <f>'Input| Projects'!R823*O823*'Input| Escalations'!$K$19</f>
        <v>0</v>
      </c>
      <c r="AF823" s="186">
        <f>'Input| Projects'!S823*P823*'Input| Escalations'!$K$19</f>
        <v>0</v>
      </c>
      <c r="AG823" s="186">
        <f>'Input| Projects'!T823*Q823*'Input| Escalations'!$K$19</f>
        <v>0</v>
      </c>
      <c r="AH823" s="186">
        <f>'Input| Projects'!U823*R823*'Input| Escalations'!$K$19</f>
        <v>0</v>
      </c>
      <c r="AI823" s="186">
        <f>'Input| Projects'!V823*S823*'Input| Escalations'!$K$19</f>
        <v>0</v>
      </c>
      <c r="AJ823" s="186">
        <f>'Input| Projects'!W823*T823*'Input| Escalations'!$K$19</f>
        <v>0</v>
      </c>
      <c r="AK823" s="106"/>
      <c r="AL823" s="186" t="str">
        <f>IFERROR(IF('Input| Overheads'!$C$42="Direct costs",SUMPRODUCT(--('Input| Projects'!$AC823="Yes"),'Calc| Overheads Allocation'!C$8,'Calc| Project Costs'!V823),IF('Input| Overheads'!$C$42="Internal labour",SUMPRODUCT(--('Input| Projects'!$AC823="Yes"),'Calc| Overheads Allocation'!C$8,'Calc| Project Costs'!V823,'Input| Projects'!$Y823),IF('Input| Overheads'!$C$42="DNSP defined",SUMPRODUCT(--('Input| Projects'!$AC823="Yes"),'Calc| Overheads Allocation'!C$61,'Input| Projects'!$AF823),""))),"")</f>
        <v/>
      </c>
      <c r="AM823" s="186" t="str">
        <f>IFERROR(IF('Input| Overheads'!$C$42="Direct costs",SUMPRODUCT(--('Input| Projects'!$AC823="Yes"),'Calc| Overheads Allocation'!D$8,'Calc| Project Costs'!W823),IF('Input| Overheads'!$C$42="Internal labour",SUMPRODUCT(--('Input| Projects'!$AC823="Yes"),'Calc| Overheads Allocation'!D$8,'Calc| Project Costs'!W823,'Input| Projects'!$Y823),IF('Input| Overheads'!$C$42="DNSP defined",SUMPRODUCT(--('Input| Projects'!$AC823="Yes"),'Calc| Overheads Allocation'!D$61,'Input| Projects'!$AF823),""))),"")</f>
        <v/>
      </c>
      <c r="AN823" s="186" t="str">
        <f>IFERROR(IF('Input| Overheads'!$C$42="Direct costs",SUMPRODUCT(--('Input| Projects'!$AC823="Yes"),'Calc| Overheads Allocation'!E$8,'Calc| Project Costs'!X823),IF('Input| Overheads'!$C$42="Internal labour",SUMPRODUCT(--('Input| Projects'!$AC823="Yes"),'Calc| Overheads Allocation'!E$8,'Calc| Project Costs'!X823,'Input| Projects'!$Y823),IF('Input| Overheads'!$C$42="DNSP defined",SUMPRODUCT(--('Input| Projects'!$AC823="Yes"),'Calc| Overheads Allocation'!E$61,'Input| Projects'!$AF823),""))),"")</f>
        <v/>
      </c>
      <c r="AO823" s="186" t="str">
        <f>IFERROR(IF('Input| Overheads'!$C$42="Direct costs",SUMPRODUCT(--('Input| Projects'!$AC823="Yes"),'Calc| Overheads Allocation'!F$8,'Calc| Project Costs'!Y823),IF('Input| Overheads'!$C$42="Internal labour",SUMPRODUCT(--('Input| Projects'!$AC823="Yes"),'Calc| Overheads Allocation'!F$8,'Calc| Project Costs'!Y823,'Input| Projects'!$Y823),IF('Input| Overheads'!$C$42="DNSP defined",SUMPRODUCT(--('Input| Projects'!$AC823="Yes"),'Calc| Overheads Allocation'!F$61,'Input| Projects'!$AF823),""))),"")</f>
        <v/>
      </c>
      <c r="AP823" s="186" t="str">
        <f>IFERROR(IF('Input| Overheads'!$C$42="Direct costs",SUMPRODUCT(--('Input| Projects'!$AC823="Yes"),'Calc| Overheads Allocation'!G$8,'Calc| Project Costs'!Z823),IF('Input| Overheads'!$C$42="Internal labour",SUMPRODUCT(--('Input| Projects'!$AC823="Yes"),'Calc| Overheads Allocation'!G$8,'Calc| Project Costs'!Z823,'Input| Projects'!$Y823),IF('Input| Overheads'!$C$42="DNSP defined",SUMPRODUCT(--('Input| Projects'!$AC823="Yes"),'Calc| Overheads Allocation'!G$61,'Input| Projects'!$AF823),""))),"")</f>
        <v/>
      </c>
      <c r="AQ823" s="186" t="str">
        <f>IFERROR(IF('Input| Overheads'!$C$42="Direct costs",SUMPRODUCT(--('Input| Projects'!$AC823="Yes"),'Calc| Overheads Allocation'!H$8,'Calc| Project Costs'!AA823),IF('Input| Overheads'!$C$42="Internal labour",SUMPRODUCT(--('Input| Projects'!$AC823="Yes"),'Calc| Overheads Allocation'!H$8,'Calc| Project Costs'!AA823,'Input| Projects'!$Y823),IF('Input| Overheads'!$C$42="DNSP defined",SUMPRODUCT(--('Input| Projects'!$AC823="Yes"),'Calc| Overheads Allocation'!H$61,'Input| Projects'!$AF823),""))),"")</f>
        <v/>
      </c>
      <c r="AR823" s="186" t="str">
        <f>IFERROR(IF('Input| Overheads'!$C$42="Direct costs",SUMPRODUCT(--('Input| Projects'!$AC823="Yes"),'Calc| Overheads Allocation'!I$8,'Calc| Project Costs'!AB823),IF('Input| Overheads'!$C$42="Internal labour",SUMPRODUCT(--('Input| Projects'!$AC823="Yes"),'Calc| Overheads Allocation'!I$8,'Calc| Project Costs'!AB823,'Input| Projects'!$Y823),IF('Input| Overheads'!$C$42="DNSP defined",SUMPRODUCT(--('Input| Projects'!$AC823="Yes"),'Calc| Overheads Allocation'!I$61,'Input| Projects'!$AF823),""))),"")</f>
        <v/>
      </c>
      <c r="AS823" s="106"/>
      <c r="AT823" s="186" t="str">
        <f>IFERROR(IF('Input| Overheads'!$C$42="Direct costs",SUMPRODUCT(--('Input| Projects'!$AD823="Yes"),'Calc| Overheads Allocation'!C$9,'Calc| Project Costs'!V823),IF('Input| Overheads'!$C$42="Internal labour",SUMPRODUCT(--('Input| Projects'!$AD823="Yes"),'Calc| Overheads Allocation'!C$9,'Calc| Project Costs'!V823,'Input| Projects'!$Y823),IF('Input| Overheads'!$C$42="DNSP defined",SUMPRODUCT(--('Input| Projects'!$AD823="Yes"),'Calc| Overheads Allocation'!C$62,'Input| Projects'!$AG823),""))),"")</f>
        <v/>
      </c>
      <c r="AU823" s="186" t="str">
        <f>IFERROR(IF('Input| Overheads'!$C$42="Direct costs",SUMPRODUCT(--('Input| Projects'!$AD823="Yes"),'Calc| Overheads Allocation'!D$9,'Calc| Project Costs'!W823),IF('Input| Overheads'!$C$42="Internal labour",SUMPRODUCT(--('Input| Projects'!$AD823="Yes"),'Calc| Overheads Allocation'!D$9,'Calc| Project Costs'!W823,'Input| Projects'!$Y823),IF('Input| Overheads'!$C$42="DNSP defined",SUMPRODUCT(--('Input| Projects'!$AD823="Yes"),'Calc| Overheads Allocation'!D$62,'Input| Projects'!$AG823),""))),"")</f>
        <v/>
      </c>
      <c r="AV823" s="186" t="str">
        <f>IFERROR(IF('Input| Overheads'!$C$42="Direct costs",SUMPRODUCT(--('Input| Projects'!$AD823="Yes"),'Calc| Overheads Allocation'!E$9,'Calc| Project Costs'!X823),IF('Input| Overheads'!$C$42="Internal labour",SUMPRODUCT(--('Input| Projects'!$AD823="Yes"),'Calc| Overheads Allocation'!E$9,'Calc| Project Costs'!X823,'Input| Projects'!$Y823),IF('Input| Overheads'!$C$42="DNSP defined",SUMPRODUCT(--('Input| Projects'!$AD823="Yes"),'Calc| Overheads Allocation'!E$62,'Input| Projects'!$AG823),""))),"")</f>
        <v/>
      </c>
      <c r="AW823" s="186" t="str">
        <f>IFERROR(IF('Input| Overheads'!$C$42="Direct costs",SUMPRODUCT(--('Input| Projects'!$AD823="Yes"),'Calc| Overheads Allocation'!F$9,'Calc| Project Costs'!Y823),IF('Input| Overheads'!$C$42="Internal labour",SUMPRODUCT(--('Input| Projects'!$AD823="Yes"),'Calc| Overheads Allocation'!F$9,'Calc| Project Costs'!Y823,'Input| Projects'!$Y823),IF('Input| Overheads'!$C$42="DNSP defined",SUMPRODUCT(--('Input| Projects'!$AD823="Yes"),'Calc| Overheads Allocation'!F$62,'Input| Projects'!$AG823),""))),"")</f>
        <v/>
      </c>
      <c r="AX823" s="186" t="str">
        <f>IFERROR(IF('Input| Overheads'!$C$42="Direct costs",SUMPRODUCT(--('Input| Projects'!$AD823="Yes"),'Calc| Overheads Allocation'!G$9,'Calc| Project Costs'!Z823),IF('Input| Overheads'!$C$42="Internal labour",SUMPRODUCT(--('Input| Projects'!$AD823="Yes"),'Calc| Overheads Allocation'!G$9,'Calc| Project Costs'!Z823,'Input| Projects'!$Y823),IF('Input| Overheads'!$C$42="DNSP defined",SUMPRODUCT(--('Input| Projects'!$AD823="Yes"),'Calc| Overheads Allocation'!G$62,'Input| Projects'!$AG823),""))),"")</f>
        <v/>
      </c>
      <c r="AY823" s="186" t="str">
        <f>IFERROR(IF('Input| Overheads'!$C$42="Direct costs",SUMPRODUCT(--('Input| Projects'!$AD823="Yes"),'Calc| Overheads Allocation'!H$9,'Calc| Project Costs'!AA823),IF('Input| Overheads'!$C$42="Internal labour",SUMPRODUCT(--('Input| Projects'!$AD823="Yes"),'Calc| Overheads Allocation'!H$9,'Calc| Project Costs'!AA823,'Input| Projects'!$Y823),IF('Input| Overheads'!$C$42="DNSP defined",SUMPRODUCT(--('Input| Projects'!$AD823="Yes"),'Calc| Overheads Allocation'!H$62,'Input| Projects'!$AG823),""))),"")</f>
        <v/>
      </c>
      <c r="AZ823" s="186" t="str">
        <f>IFERROR(IF('Input| Overheads'!$C$42="Direct costs",SUMPRODUCT(--('Input| Projects'!$AD823="Yes"),'Calc| Overheads Allocation'!I$9,'Calc| Project Costs'!AB823),IF('Input| Overheads'!$C$42="Internal labour",SUMPRODUCT(--('Input| Projects'!$AD823="Yes"),'Calc| Overheads Allocation'!I$9,'Calc| Project Costs'!AB823,'Input| Projects'!$Y823),IF('Input| Overheads'!$C$42="DNSP defined",SUMPRODUCT(--('Input| Projects'!$AD823="Yes"),'Calc| Overheads Allocation'!I$62,'Input| Projects'!$AG823),""))),"")</f>
        <v/>
      </c>
      <c r="BA823" s="106"/>
      <c r="BB823" s="186">
        <f t="shared" si="390"/>
        <v>0</v>
      </c>
      <c r="BC823" s="186">
        <f t="shared" si="391"/>
        <v>0</v>
      </c>
      <c r="BD823" s="186">
        <f t="shared" si="392"/>
        <v>0</v>
      </c>
      <c r="BE823" s="186">
        <f t="shared" si="369"/>
        <v>0</v>
      </c>
      <c r="BF823" s="186">
        <f t="shared" si="370"/>
        <v>0</v>
      </c>
      <c r="BG823" s="186">
        <f t="shared" si="371"/>
        <v>0</v>
      </c>
      <c r="BH823" s="186">
        <f t="shared" si="372"/>
        <v>0</v>
      </c>
      <c r="BI823" s="97"/>
      <c r="BJ823" s="186" t="str">
        <f t="shared" si="373"/>
        <v/>
      </c>
      <c r="BK823" s="186" t="str">
        <f t="shared" si="374"/>
        <v/>
      </c>
      <c r="BL823" s="186" t="str">
        <f t="shared" si="375"/>
        <v/>
      </c>
      <c r="BM823" s="186" t="str">
        <f t="shared" si="376"/>
        <v/>
      </c>
      <c r="BN823" s="186" t="str">
        <f t="shared" si="377"/>
        <v/>
      </c>
      <c r="BO823" s="186" t="str">
        <f t="shared" si="378"/>
        <v/>
      </c>
      <c r="BP823" s="186" t="str">
        <f t="shared" si="379"/>
        <v/>
      </c>
      <c r="BQ823" s="97"/>
      <c r="BR823" s="186">
        <f t="shared" si="380"/>
        <v>0</v>
      </c>
      <c r="BS823" s="186">
        <f t="shared" si="381"/>
        <v>0</v>
      </c>
      <c r="BT823" s="222">
        <f t="shared" si="382"/>
        <v>0</v>
      </c>
      <c r="BU823" s="222">
        <f t="shared" si="383"/>
        <v>0</v>
      </c>
      <c r="BV823" s="222">
        <f t="shared" si="384"/>
        <v>0</v>
      </c>
      <c r="BW823" s="222">
        <f t="shared" si="385"/>
        <v>0</v>
      </c>
      <c r="BX823" s="222">
        <f t="shared" si="386"/>
        <v>0</v>
      </c>
      <c r="BY823" s="106"/>
      <c r="BZ823" s="197" t="str">
        <f>IF(SUMIF('Input| Projects'!$AS$8:$CP$8,"Dx",'Input| Projects'!$AS823:$CP823)=0,"",SUMIF('Input| Projects'!$AS$8:$CP$8,"Dx",'Input| Projects'!$AS823:$CP823))</f>
        <v/>
      </c>
      <c r="CA823" s="197" t="str">
        <f>IF(SUMIF('Input| Projects'!$AS$8:$CP$8,"Tx",'Input| Projects'!$AS823:$CP823)=0,"",SUMIF('Input| Projects'!$AS$8:$CP$8,"Tx",'Input| Projects'!$AS823:$CP823))</f>
        <v/>
      </c>
      <c r="CB823" s="150" t="str">
        <f t="shared" si="393"/>
        <v/>
      </c>
    </row>
    <row r="824" spans="2:80" x14ac:dyDescent="0.2">
      <c r="B824" s="201">
        <f>IFERROR('Input| Projects'!B824,"")</f>
        <v>815</v>
      </c>
      <c r="C824" s="42" t="str">
        <f>IFERROR(IF('Input| Projects'!C824="","",'Input| Projects'!C824),"")</f>
        <v/>
      </c>
      <c r="D824" s="42" t="str">
        <f>IFERROR(IF('Input| Projects'!D824="","",'Input| Projects'!D824),"")</f>
        <v/>
      </c>
      <c r="E824" s="104"/>
      <c r="F824" s="190">
        <f>IFERROR('Input| Projects'!I824*'Input| Escalations'!$K$19,"")</f>
        <v>0</v>
      </c>
      <c r="G824" s="190">
        <f>IFERROR('Input| Projects'!J824*'Input| Escalations'!$K$19,"")</f>
        <v>0</v>
      </c>
      <c r="H824" s="190">
        <f>IFERROR('Input| Projects'!K824*'Input| Escalations'!$K$19,"")</f>
        <v>0</v>
      </c>
      <c r="I824" s="190">
        <f>IFERROR('Input| Projects'!L824*'Input| Escalations'!$K$19,"")</f>
        <v>0</v>
      </c>
      <c r="J824" s="190">
        <f>IFERROR('Input| Projects'!M824*'Input| Escalations'!$K$19,"")</f>
        <v>0</v>
      </c>
      <c r="K824" s="190">
        <f>IFERROR('Input| Projects'!N824*'Input| Escalations'!$K$19,"")</f>
        <v>0</v>
      </c>
      <c r="L824" s="190">
        <f>IFERROR('Input| Projects'!O824*'Input| Escalations'!$K$19,"")</f>
        <v>0</v>
      </c>
      <c r="M824" s="150" t="str">
        <f>IF(ABS(SUM(F824:L824)-(SUM('Input| Projects'!I824:O824)*'Input| Escalations'!$K$19))&lt;0.0000001,"",1)</f>
        <v/>
      </c>
      <c r="N824" s="192">
        <f>'Input| Projects'!$Y824*INDEX('Input| Escalations'!$H$33:$N$33,MATCH('Calc| Project Costs'!N$9,'Input| Escalations'!$H$23:$N$23,0))+'Input| Projects'!$Z824*INDEX('Input| Escalations'!$H$34:$N$34,MATCH('Calc| Project Costs'!N$9,'Input| Escalations'!$H$23:$N$23,0))+'Input| Projects'!$AA824*INDEX('Input| Escalations'!$H$35:$N$35,MATCH('Calc| Project Costs'!N$9,'Input| Escalations'!$H$23:$N$23,0))+1</f>
        <v>1</v>
      </c>
      <c r="O824" s="192">
        <f>'Input| Projects'!$Y824*INDEX('Input| Escalations'!$H$33:$N$33,MATCH('Calc| Project Costs'!O$9,'Input| Escalations'!$H$23:$N$23,0))+'Input| Projects'!$Z824*INDEX('Input| Escalations'!$H$34:$N$34,MATCH('Calc| Project Costs'!O$9,'Input| Escalations'!$H$23:$N$23,0))+'Input| Projects'!$AA824*INDEX('Input| Escalations'!$H$35:$N$35,MATCH('Calc| Project Costs'!O$9,'Input| Escalations'!$H$23:$N$23,0))+1</f>
        <v>1</v>
      </c>
      <c r="P824" s="192">
        <f>'Input| Projects'!$Y824*INDEX('Input| Escalations'!$H$33:$N$33,MATCH('Calc| Project Costs'!P$9,'Input| Escalations'!$H$23:$N$23,0))+'Input| Projects'!$Z824*INDEX('Input| Escalations'!$H$34:$N$34,MATCH('Calc| Project Costs'!P$9,'Input| Escalations'!$H$23:$N$23,0))+'Input| Projects'!$AA824*INDEX('Input| Escalations'!$H$35:$N$35,MATCH('Calc| Project Costs'!P$9,'Input| Escalations'!$H$23:$N$23,0))+1</f>
        <v>1</v>
      </c>
      <c r="Q824" s="192">
        <f>'Input| Projects'!$Y824*INDEX('Input| Escalations'!$H$33:$N$33,MATCH('Calc| Project Costs'!Q$9,'Input| Escalations'!$H$23:$N$23,0))+'Input| Projects'!$Z824*INDEX('Input| Escalations'!$H$34:$N$34,MATCH('Calc| Project Costs'!Q$9,'Input| Escalations'!$H$23:$N$23,0))+'Input| Projects'!$AA824*INDEX('Input| Escalations'!$H$35:$N$35,MATCH('Calc| Project Costs'!Q$9,'Input| Escalations'!$H$23:$N$23,0))+1</f>
        <v>1</v>
      </c>
      <c r="R824" s="192">
        <f>'Input| Projects'!$Y824*INDEX('Input| Escalations'!$H$33:$N$33,MATCH('Calc| Project Costs'!R$9,'Input| Escalations'!$H$23:$N$23,0))+'Input| Projects'!$Z824*INDEX('Input| Escalations'!$H$34:$N$34,MATCH('Calc| Project Costs'!R$9,'Input| Escalations'!$H$23:$N$23,0))+'Input| Projects'!$AA824*INDEX('Input| Escalations'!$H$35:$N$35,MATCH('Calc| Project Costs'!R$9,'Input| Escalations'!$H$23:$N$23,0))+1</f>
        <v>1</v>
      </c>
      <c r="S824" s="192">
        <f>'Input| Projects'!$Y824*INDEX('Input| Escalations'!$H$33:$N$33,MATCH('Calc| Project Costs'!S$9,'Input| Escalations'!$H$23:$N$23,0))+'Input| Projects'!$Z824*INDEX('Input| Escalations'!$H$34:$N$34,MATCH('Calc| Project Costs'!S$9,'Input| Escalations'!$H$23:$N$23,0))+'Input| Projects'!$AA824*INDEX('Input| Escalations'!$H$35:$N$35,MATCH('Calc| Project Costs'!S$9,'Input| Escalations'!$H$23:$N$23,0))+1</f>
        <v>1</v>
      </c>
      <c r="T824" s="192">
        <f>'Input| Projects'!$Y824*INDEX('Input| Escalations'!$H$33:$N$33,MATCH('Calc| Project Costs'!T$9,'Input| Escalations'!$H$23:$N$23,0))+'Input| Projects'!$Z824*INDEX('Input| Escalations'!$H$34:$N$34,MATCH('Calc| Project Costs'!T$9,'Input| Escalations'!$H$23:$N$23,0))+'Input| Projects'!$AA824*INDEX('Input| Escalations'!$H$35:$N$35,MATCH('Calc| Project Costs'!T$9,'Input| Escalations'!$H$23:$N$23,0))+1</f>
        <v>1</v>
      </c>
      <c r="U824" s="106"/>
      <c r="V824" s="186">
        <f t="shared" si="387"/>
        <v>0</v>
      </c>
      <c r="W824" s="186">
        <f t="shared" si="388"/>
        <v>0</v>
      </c>
      <c r="X824" s="186">
        <f t="shared" si="389"/>
        <v>0</v>
      </c>
      <c r="Y824" s="186">
        <f t="shared" si="365"/>
        <v>0</v>
      </c>
      <c r="Z824" s="186">
        <f t="shared" si="366"/>
        <v>0</v>
      </c>
      <c r="AA824" s="186">
        <f t="shared" si="367"/>
        <v>0</v>
      </c>
      <c r="AB824" s="186">
        <f t="shared" si="368"/>
        <v>0</v>
      </c>
      <c r="AC824" s="106"/>
      <c r="AD824" s="186">
        <f>'Input| Projects'!Q824*N824*'Input| Escalations'!$K$19</f>
        <v>0</v>
      </c>
      <c r="AE824" s="186">
        <f>'Input| Projects'!R824*O824*'Input| Escalations'!$K$19</f>
        <v>0</v>
      </c>
      <c r="AF824" s="186">
        <f>'Input| Projects'!S824*P824*'Input| Escalations'!$K$19</f>
        <v>0</v>
      </c>
      <c r="AG824" s="186">
        <f>'Input| Projects'!T824*Q824*'Input| Escalations'!$K$19</f>
        <v>0</v>
      </c>
      <c r="AH824" s="186">
        <f>'Input| Projects'!U824*R824*'Input| Escalations'!$K$19</f>
        <v>0</v>
      </c>
      <c r="AI824" s="186">
        <f>'Input| Projects'!V824*S824*'Input| Escalations'!$K$19</f>
        <v>0</v>
      </c>
      <c r="AJ824" s="186">
        <f>'Input| Projects'!W824*T824*'Input| Escalations'!$K$19</f>
        <v>0</v>
      </c>
      <c r="AK824" s="106"/>
      <c r="AL824" s="186" t="str">
        <f>IFERROR(IF('Input| Overheads'!$C$42="Direct costs",SUMPRODUCT(--('Input| Projects'!$AC824="Yes"),'Calc| Overheads Allocation'!C$8,'Calc| Project Costs'!V824),IF('Input| Overheads'!$C$42="Internal labour",SUMPRODUCT(--('Input| Projects'!$AC824="Yes"),'Calc| Overheads Allocation'!C$8,'Calc| Project Costs'!V824,'Input| Projects'!$Y824),IF('Input| Overheads'!$C$42="DNSP defined",SUMPRODUCT(--('Input| Projects'!$AC824="Yes"),'Calc| Overheads Allocation'!C$61,'Input| Projects'!$AF824),""))),"")</f>
        <v/>
      </c>
      <c r="AM824" s="186" t="str">
        <f>IFERROR(IF('Input| Overheads'!$C$42="Direct costs",SUMPRODUCT(--('Input| Projects'!$AC824="Yes"),'Calc| Overheads Allocation'!D$8,'Calc| Project Costs'!W824),IF('Input| Overheads'!$C$42="Internal labour",SUMPRODUCT(--('Input| Projects'!$AC824="Yes"),'Calc| Overheads Allocation'!D$8,'Calc| Project Costs'!W824,'Input| Projects'!$Y824),IF('Input| Overheads'!$C$42="DNSP defined",SUMPRODUCT(--('Input| Projects'!$AC824="Yes"),'Calc| Overheads Allocation'!D$61,'Input| Projects'!$AF824),""))),"")</f>
        <v/>
      </c>
      <c r="AN824" s="186" t="str">
        <f>IFERROR(IF('Input| Overheads'!$C$42="Direct costs",SUMPRODUCT(--('Input| Projects'!$AC824="Yes"),'Calc| Overheads Allocation'!E$8,'Calc| Project Costs'!X824),IF('Input| Overheads'!$C$42="Internal labour",SUMPRODUCT(--('Input| Projects'!$AC824="Yes"),'Calc| Overheads Allocation'!E$8,'Calc| Project Costs'!X824,'Input| Projects'!$Y824),IF('Input| Overheads'!$C$42="DNSP defined",SUMPRODUCT(--('Input| Projects'!$AC824="Yes"),'Calc| Overheads Allocation'!E$61,'Input| Projects'!$AF824),""))),"")</f>
        <v/>
      </c>
      <c r="AO824" s="186" t="str">
        <f>IFERROR(IF('Input| Overheads'!$C$42="Direct costs",SUMPRODUCT(--('Input| Projects'!$AC824="Yes"),'Calc| Overheads Allocation'!F$8,'Calc| Project Costs'!Y824),IF('Input| Overheads'!$C$42="Internal labour",SUMPRODUCT(--('Input| Projects'!$AC824="Yes"),'Calc| Overheads Allocation'!F$8,'Calc| Project Costs'!Y824,'Input| Projects'!$Y824),IF('Input| Overheads'!$C$42="DNSP defined",SUMPRODUCT(--('Input| Projects'!$AC824="Yes"),'Calc| Overheads Allocation'!F$61,'Input| Projects'!$AF824),""))),"")</f>
        <v/>
      </c>
      <c r="AP824" s="186" t="str">
        <f>IFERROR(IF('Input| Overheads'!$C$42="Direct costs",SUMPRODUCT(--('Input| Projects'!$AC824="Yes"),'Calc| Overheads Allocation'!G$8,'Calc| Project Costs'!Z824),IF('Input| Overheads'!$C$42="Internal labour",SUMPRODUCT(--('Input| Projects'!$AC824="Yes"),'Calc| Overheads Allocation'!G$8,'Calc| Project Costs'!Z824,'Input| Projects'!$Y824),IF('Input| Overheads'!$C$42="DNSP defined",SUMPRODUCT(--('Input| Projects'!$AC824="Yes"),'Calc| Overheads Allocation'!G$61,'Input| Projects'!$AF824),""))),"")</f>
        <v/>
      </c>
      <c r="AQ824" s="186" t="str">
        <f>IFERROR(IF('Input| Overheads'!$C$42="Direct costs",SUMPRODUCT(--('Input| Projects'!$AC824="Yes"),'Calc| Overheads Allocation'!H$8,'Calc| Project Costs'!AA824),IF('Input| Overheads'!$C$42="Internal labour",SUMPRODUCT(--('Input| Projects'!$AC824="Yes"),'Calc| Overheads Allocation'!H$8,'Calc| Project Costs'!AA824,'Input| Projects'!$Y824),IF('Input| Overheads'!$C$42="DNSP defined",SUMPRODUCT(--('Input| Projects'!$AC824="Yes"),'Calc| Overheads Allocation'!H$61,'Input| Projects'!$AF824),""))),"")</f>
        <v/>
      </c>
      <c r="AR824" s="186" t="str">
        <f>IFERROR(IF('Input| Overheads'!$C$42="Direct costs",SUMPRODUCT(--('Input| Projects'!$AC824="Yes"),'Calc| Overheads Allocation'!I$8,'Calc| Project Costs'!AB824),IF('Input| Overheads'!$C$42="Internal labour",SUMPRODUCT(--('Input| Projects'!$AC824="Yes"),'Calc| Overheads Allocation'!I$8,'Calc| Project Costs'!AB824,'Input| Projects'!$Y824),IF('Input| Overheads'!$C$42="DNSP defined",SUMPRODUCT(--('Input| Projects'!$AC824="Yes"),'Calc| Overheads Allocation'!I$61,'Input| Projects'!$AF824),""))),"")</f>
        <v/>
      </c>
      <c r="AS824" s="106"/>
      <c r="AT824" s="186" t="str">
        <f>IFERROR(IF('Input| Overheads'!$C$42="Direct costs",SUMPRODUCT(--('Input| Projects'!$AD824="Yes"),'Calc| Overheads Allocation'!C$9,'Calc| Project Costs'!V824),IF('Input| Overheads'!$C$42="Internal labour",SUMPRODUCT(--('Input| Projects'!$AD824="Yes"),'Calc| Overheads Allocation'!C$9,'Calc| Project Costs'!V824,'Input| Projects'!$Y824),IF('Input| Overheads'!$C$42="DNSP defined",SUMPRODUCT(--('Input| Projects'!$AD824="Yes"),'Calc| Overheads Allocation'!C$62,'Input| Projects'!$AG824),""))),"")</f>
        <v/>
      </c>
      <c r="AU824" s="186" t="str">
        <f>IFERROR(IF('Input| Overheads'!$C$42="Direct costs",SUMPRODUCT(--('Input| Projects'!$AD824="Yes"),'Calc| Overheads Allocation'!D$9,'Calc| Project Costs'!W824),IF('Input| Overheads'!$C$42="Internal labour",SUMPRODUCT(--('Input| Projects'!$AD824="Yes"),'Calc| Overheads Allocation'!D$9,'Calc| Project Costs'!W824,'Input| Projects'!$Y824),IF('Input| Overheads'!$C$42="DNSP defined",SUMPRODUCT(--('Input| Projects'!$AD824="Yes"),'Calc| Overheads Allocation'!D$62,'Input| Projects'!$AG824),""))),"")</f>
        <v/>
      </c>
      <c r="AV824" s="186" t="str">
        <f>IFERROR(IF('Input| Overheads'!$C$42="Direct costs",SUMPRODUCT(--('Input| Projects'!$AD824="Yes"),'Calc| Overheads Allocation'!E$9,'Calc| Project Costs'!X824),IF('Input| Overheads'!$C$42="Internal labour",SUMPRODUCT(--('Input| Projects'!$AD824="Yes"),'Calc| Overheads Allocation'!E$9,'Calc| Project Costs'!X824,'Input| Projects'!$Y824),IF('Input| Overheads'!$C$42="DNSP defined",SUMPRODUCT(--('Input| Projects'!$AD824="Yes"),'Calc| Overheads Allocation'!E$62,'Input| Projects'!$AG824),""))),"")</f>
        <v/>
      </c>
      <c r="AW824" s="186" t="str">
        <f>IFERROR(IF('Input| Overheads'!$C$42="Direct costs",SUMPRODUCT(--('Input| Projects'!$AD824="Yes"),'Calc| Overheads Allocation'!F$9,'Calc| Project Costs'!Y824),IF('Input| Overheads'!$C$42="Internal labour",SUMPRODUCT(--('Input| Projects'!$AD824="Yes"),'Calc| Overheads Allocation'!F$9,'Calc| Project Costs'!Y824,'Input| Projects'!$Y824),IF('Input| Overheads'!$C$42="DNSP defined",SUMPRODUCT(--('Input| Projects'!$AD824="Yes"),'Calc| Overheads Allocation'!F$62,'Input| Projects'!$AG824),""))),"")</f>
        <v/>
      </c>
      <c r="AX824" s="186" t="str">
        <f>IFERROR(IF('Input| Overheads'!$C$42="Direct costs",SUMPRODUCT(--('Input| Projects'!$AD824="Yes"),'Calc| Overheads Allocation'!G$9,'Calc| Project Costs'!Z824),IF('Input| Overheads'!$C$42="Internal labour",SUMPRODUCT(--('Input| Projects'!$AD824="Yes"),'Calc| Overheads Allocation'!G$9,'Calc| Project Costs'!Z824,'Input| Projects'!$Y824),IF('Input| Overheads'!$C$42="DNSP defined",SUMPRODUCT(--('Input| Projects'!$AD824="Yes"),'Calc| Overheads Allocation'!G$62,'Input| Projects'!$AG824),""))),"")</f>
        <v/>
      </c>
      <c r="AY824" s="186" t="str">
        <f>IFERROR(IF('Input| Overheads'!$C$42="Direct costs",SUMPRODUCT(--('Input| Projects'!$AD824="Yes"),'Calc| Overheads Allocation'!H$9,'Calc| Project Costs'!AA824),IF('Input| Overheads'!$C$42="Internal labour",SUMPRODUCT(--('Input| Projects'!$AD824="Yes"),'Calc| Overheads Allocation'!H$9,'Calc| Project Costs'!AA824,'Input| Projects'!$Y824),IF('Input| Overheads'!$C$42="DNSP defined",SUMPRODUCT(--('Input| Projects'!$AD824="Yes"),'Calc| Overheads Allocation'!H$62,'Input| Projects'!$AG824),""))),"")</f>
        <v/>
      </c>
      <c r="AZ824" s="186" t="str">
        <f>IFERROR(IF('Input| Overheads'!$C$42="Direct costs",SUMPRODUCT(--('Input| Projects'!$AD824="Yes"),'Calc| Overheads Allocation'!I$9,'Calc| Project Costs'!AB824),IF('Input| Overheads'!$C$42="Internal labour",SUMPRODUCT(--('Input| Projects'!$AD824="Yes"),'Calc| Overheads Allocation'!I$9,'Calc| Project Costs'!AB824,'Input| Projects'!$Y824),IF('Input| Overheads'!$C$42="DNSP defined",SUMPRODUCT(--('Input| Projects'!$AD824="Yes"),'Calc| Overheads Allocation'!I$62,'Input| Projects'!$AG824),""))),"")</f>
        <v/>
      </c>
      <c r="BA824" s="106"/>
      <c r="BB824" s="186">
        <f t="shared" si="390"/>
        <v>0</v>
      </c>
      <c r="BC824" s="186">
        <f t="shared" si="391"/>
        <v>0</v>
      </c>
      <c r="BD824" s="186">
        <f t="shared" si="392"/>
        <v>0</v>
      </c>
      <c r="BE824" s="186">
        <f t="shared" si="369"/>
        <v>0</v>
      </c>
      <c r="BF824" s="186">
        <f t="shared" si="370"/>
        <v>0</v>
      </c>
      <c r="BG824" s="186">
        <f t="shared" si="371"/>
        <v>0</v>
      </c>
      <c r="BH824" s="186">
        <f t="shared" si="372"/>
        <v>0</v>
      </c>
      <c r="BI824" s="97"/>
      <c r="BJ824" s="186" t="str">
        <f t="shared" si="373"/>
        <v/>
      </c>
      <c r="BK824" s="186" t="str">
        <f t="shared" si="374"/>
        <v/>
      </c>
      <c r="BL824" s="186" t="str">
        <f t="shared" si="375"/>
        <v/>
      </c>
      <c r="BM824" s="186" t="str">
        <f t="shared" si="376"/>
        <v/>
      </c>
      <c r="BN824" s="186" t="str">
        <f t="shared" si="377"/>
        <v/>
      </c>
      <c r="BO824" s="186" t="str">
        <f t="shared" si="378"/>
        <v/>
      </c>
      <c r="BP824" s="186" t="str">
        <f t="shared" si="379"/>
        <v/>
      </c>
      <c r="BQ824" s="97"/>
      <c r="BR824" s="186">
        <f t="shared" si="380"/>
        <v>0</v>
      </c>
      <c r="BS824" s="186">
        <f t="shared" si="381"/>
        <v>0</v>
      </c>
      <c r="BT824" s="222">
        <f t="shared" si="382"/>
        <v>0</v>
      </c>
      <c r="BU824" s="222">
        <f t="shared" si="383"/>
        <v>0</v>
      </c>
      <c r="BV824" s="222">
        <f t="shared" si="384"/>
        <v>0</v>
      </c>
      <c r="BW824" s="222">
        <f t="shared" si="385"/>
        <v>0</v>
      </c>
      <c r="BX824" s="222">
        <f t="shared" si="386"/>
        <v>0</v>
      </c>
      <c r="BY824" s="106"/>
      <c r="BZ824" s="197" t="str">
        <f>IF(SUMIF('Input| Projects'!$AS$8:$CP$8,"Dx",'Input| Projects'!$AS824:$CP824)=0,"",SUMIF('Input| Projects'!$AS$8:$CP$8,"Dx",'Input| Projects'!$AS824:$CP824))</f>
        <v/>
      </c>
      <c r="CA824" s="197" t="str">
        <f>IF(SUMIF('Input| Projects'!$AS$8:$CP$8,"Tx",'Input| Projects'!$AS824:$CP824)=0,"",SUMIF('Input| Projects'!$AS$8:$CP$8,"Tx",'Input| Projects'!$AS824:$CP824))</f>
        <v/>
      </c>
      <c r="CB824" s="150" t="str">
        <f t="shared" si="393"/>
        <v/>
      </c>
    </row>
    <row r="825" spans="2:80" x14ac:dyDescent="0.2">
      <c r="B825" s="201">
        <f>IFERROR('Input| Projects'!B825,"")</f>
        <v>816</v>
      </c>
      <c r="C825" s="42" t="str">
        <f>IFERROR(IF('Input| Projects'!C825="","",'Input| Projects'!C825),"")</f>
        <v/>
      </c>
      <c r="D825" s="42" t="str">
        <f>IFERROR(IF('Input| Projects'!D825="","",'Input| Projects'!D825),"")</f>
        <v/>
      </c>
      <c r="E825" s="104"/>
      <c r="F825" s="190">
        <f>IFERROR('Input| Projects'!I825*'Input| Escalations'!$K$19,"")</f>
        <v>0</v>
      </c>
      <c r="G825" s="190">
        <f>IFERROR('Input| Projects'!J825*'Input| Escalations'!$K$19,"")</f>
        <v>0</v>
      </c>
      <c r="H825" s="190">
        <f>IFERROR('Input| Projects'!K825*'Input| Escalations'!$K$19,"")</f>
        <v>0</v>
      </c>
      <c r="I825" s="190">
        <f>IFERROR('Input| Projects'!L825*'Input| Escalations'!$K$19,"")</f>
        <v>0</v>
      </c>
      <c r="J825" s="190">
        <f>IFERROR('Input| Projects'!M825*'Input| Escalations'!$K$19,"")</f>
        <v>0</v>
      </c>
      <c r="K825" s="190">
        <f>IFERROR('Input| Projects'!N825*'Input| Escalations'!$K$19,"")</f>
        <v>0</v>
      </c>
      <c r="L825" s="190">
        <f>IFERROR('Input| Projects'!O825*'Input| Escalations'!$K$19,"")</f>
        <v>0</v>
      </c>
      <c r="M825" s="150" t="str">
        <f>IF(ABS(SUM(F825:L825)-(SUM('Input| Projects'!I825:O825)*'Input| Escalations'!$K$19))&lt;0.0000001,"",1)</f>
        <v/>
      </c>
      <c r="N825" s="192">
        <f>'Input| Projects'!$Y825*INDEX('Input| Escalations'!$H$33:$N$33,MATCH('Calc| Project Costs'!N$9,'Input| Escalations'!$H$23:$N$23,0))+'Input| Projects'!$Z825*INDEX('Input| Escalations'!$H$34:$N$34,MATCH('Calc| Project Costs'!N$9,'Input| Escalations'!$H$23:$N$23,0))+'Input| Projects'!$AA825*INDEX('Input| Escalations'!$H$35:$N$35,MATCH('Calc| Project Costs'!N$9,'Input| Escalations'!$H$23:$N$23,0))+1</f>
        <v>1</v>
      </c>
      <c r="O825" s="192">
        <f>'Input| Projects'!$Y825*INDEX('Input| Escalations'!$H$33:$N$33,MATCH('Calc| Project Costs'!O$9,'Input| Escalations'!$H$23:$N$23,0))+'Input| Projects'!$Z825*INDEX('Input| Escalations'!$H$34:$N$34,MATCH('Calc| Project Costs'!O$9,'Input| Escalations'!$H$23:$N$23,0))+'Input| Projects'!$AA825*INDEX('Input| Escalations'!$H$35:$N$35,MATCH('Calc| Project Costs'!O$9,'Input| Escalations'!$H$23:$N$23,0))+1</f>
        <v>1</v>
      </c>
      <c r="P825" s="192">
        <f>'Input| Projects'!$Y825*INDEX('Input| Escalations'!$H$33:$N$33,MATCH('Calc| Project Costs'!P$9,'Input| Escalations'!$H$23:$N$23,0))+'Input| Projects'!$Z825*INDEX('Input| Escalations'!$H$34:$N$34,MATCH('Calc| Project Costs'!P$9,'Input| Escalations'!$H$23:$N$23,0))+'Input| Projects'!$AA825*INDEX('Input| Escalations'!$H$35:$N$35,MATCH('Calc| Project Costs'!P$9,'Input| Escalations'!$H$23:$N$23,0))+1</f>
        <v>1</v>
      </c>
      <c r="Q825" s="192">
        <f>'Input| Projects'!$Y825*INDEX('Input| Escalations'!$H$33:$N$33,MATCH('Calc| Project Costs'!Q$9,'Input| Escalations'!$H$23:$N$23,0))+'Input| Projects'!$Z825*INDEX('Input| Escalations'!$H$34:$N$34,MATCH('Calc| Project Costs'!Q$9,'Input| Escalations'!$H$23:$N$23,0))+'Input| Projects'!$AA825*INDEX('Input| Escalations'!$H$35:$N$35,MATCH('Calc| Project Costs'!Q$9,'Input| Escalations'!$H$23:$N$23,0))+1</f>
        <v>1</v>
      </c>
      <c r="R825" s="192">
        <f>'Input| Projects'!$Y825*INDEX('Input| Escalations'!$H$33:$N$33,MATCH('Calc| Project Costs'!R$9,'Input| Escalations'!$H$23:$N$23,0))+'Input| Projects'!$Z825*INDEX('Input| Escalations'!$H$34:$N$34,MATCH('Calc| Project Costs'!R$9,'Input| Escalations'!$H$23:$N$23,0))+'Input| Projects'!$AA825*INDEX('Input| Escalations'!$H$35:$N$35,MATCH('Calc| Project Costs'!R$9,'Input| Escalations'!$H$23:$N$23,0))+1</f>
        <v>1</v>
      </c>
      <c r="S825" s="192">
        <f>'Input| Projects'!$Y825*INDEX('Input| Escalations'!$H$33:$N$33,MATCH('Calc| Project Costs'!S$9,'Input| Escalations'!$H$23:$N$23,0))+'Input| Projects'!$Z825*INDEX('Input| Escalations'!$H$34:$N$34,MATCH('Calc| Project Costs'!S$9,'Input| Escalations'!$H$23:$N$23,0))+'Input| Projects'!$AA825*INDEX('Input| Escalations'!$H$35:$N$35,MATCH('Calc| Project Costs'!S$9,'Input| Escalations'!$H$23:$N$23,0))+1</f>
        <v>1</v>
      </c>
      <c r="T825" s="192">
        <f>'Input| Projects'!$Y825*INDEX('Input| Escalations'!$H$33:$N$33,MATCH('Calc| Project Costs'!T$9,'Input| Escalations'!$H$23:$N$23,0))+'Input| Projects'!$Z825*INDEX('Input| Escalations'!$H$34:$N$34,MATCH('Calc| Project Costs'!T$9,'Input| Escalations'!$H$23:$N$23,0))+'Input| Projects'!$AA825*INDEX('Input| Escalations'!$H$35:$N$35,MATCH('Calc| Project Costs'!T$9,'Input| Escalations'!$H$23:$N$23,0))+1</f>
        <v>1</v>
      </c>
      <c r="U825" s="106"/>
      <c r="V825" s="186">
        <f t="shared" si="387"/>
        <v>0</v>
      </c>
      <c r="W825" s="186">
        <f t="shared" si="388"/>
        <v>0</v>
      </c>
      <c r="X825" s="186">
        <f t="shared" si="389"/>
        <v>0</v>
      </c>
      <c r="Y825" s="186">
        <f t="shared" si="365"/>
        <v>0</v>
      </c>
      <c r="Z825" s="186">
        <f t="shared" si="366"/>
        <v>0</v>
      </c>
      <c r="AA825" s="186">
        <f t="shared" si="367"/>
        <v>0</v>
      </c>
      <c r="AB825" s="186">
        <f t="shared" si="368"/>
        <v>0</v>
      </c>
      <c r="AC825" s="106"/>
      <c r="AD825" s="186">
        <f>'Input| Projects'!Q825*N825*'Input| Escalations'!$K$19</f>
        <v>0</v>
      </c>
      <c r="AE825" s="186">
        <f>'Input| Projects'!R825*O825*'Input| Escalations'!$K$19</f>
        <v>0</v>
      </c>
      <c r="AF825" s="186">
        <f>'Input| Projects'!S825*P825*'Input| Escalations'!$K$19</f>
        <v>0</v>
      </c>
      <c r="AG825" s="186">
        <f>'Input| Projects'!T825*Q825*'Input| Escalations'!$K$19</f>
        <v>0</v>
      </c>
      <c r="AH825" s="186">
        <f>'Input| Projects'!U825*R825*'Input| Escalations'!$K$19</f>
        <v>0</v>
      </c>
      <c r="AI825" s="186">
        <f>'Input| Projects'!V825*S825*'Input| Escalations'!$K$19</f>
        <v>0</v>
      </c>
      <c r="AJ825" s="186">
        <f>'Input| Projects'!W825*T825*'Input| Escalations'!$K$19</f>
        <v>0</v>
      </c>
      <c r="AK825" s="106"/>
      <c r="AL825" s="186" t="str">
        <f>IFERROR(IF('Input| Overheads'!$C$42="Direct costs",SUMPRODUCT(--('Input| Projects'!$AC825="Yes"),'Calc| Overheads Allocation'!C$8,'Calc| Project Costs'!V825),IF('Input| Overheads'!$C$42="Internal labour",SUMPRODUCT(--('Input| Projects'!$AC825="Yes"),'Calc| Overheads Allocation'!C$8,'Calc| Project Costs'!V825,'Input| Projects'!$Y825),IF('Input| Overheads'!$C$42="DNSP defined",SUMPRODUCT(--('Input| Projects'!$AC825="Yes"),'Calc| Overheads Allocation'!C$61,'Input| Projects'!$AF825),""))),"")</f>
        <v/>
      </c>
      <c r="AM825" s="186" t="str">
        <f>IFERROR(IF('Input| Overheads'!$C$42="Direct costs",SUMPRODUCT(--('Input| Projects'!$AC825="Yes"),'Calc| Overheads Allocation'!D$8,'Calc| Project Costs'!W825),IF('Input| Overheads'!$C$42="Internal labour",SUMPRODUCT(--('Input| Projects'!$AC825="Yes"),'Calc| Overheads Allocation'!D$8,'Calc| Project Costs'!W825,'Input| Projects'!$Y825),IF('Input| Overheads'!$C$42="DNSP defined",SUMPRODUCT(--('Input| Projects'!$AC825="Yes"),'Calc| Overheads Allocation'!D$61,'Input| Projects'!$AF825),""))),"")</f>
        <v/>
      </c>
      <c r="AN825" s="186" t="str">
        <f>IFERROR(IF('Input| Overheads'!$C$42="Direct costs",SUMPRODUCT(--('Input| Projects'!$AC825="Yes"),'Calc| Overheads Allocation'!E$8,'Calc| Project Costs'!X825),IF('Input| Overheads'!$C$42="Internal labour",SUMPRODUCT(--('Input| Projects'!$AC825="Yes"),'Calc| Overheads Allocation'!E$8,'Calc| Project Costs'!X825,'Input| Projects'!$Y825),IF('Input| Overheads'!$C$42="DNSP defined",SUMPRODUCT(--('Input| Projects'!$AC825="Yes"),'Calc| Overheads Allocation'!E$61,'Input| Projects'!$AF825),""))),"")</f>
        <v/>
      </c>
      <c r="AO825" s="186" t="str">
        <f>IFERROR(IF('Input| Overheads'!$C$42="Direct costs",SUMPRODUCT(--('Input| Projects'!$AC825="Yes"),'Calc| Overheads Allocation'!F$8,'Calc| Project Costs'!Y825),IF('Input| Overheads'!$C$42="Internal labour",SUMPRODUCT(--('Input| Projects'!$AC825="Yes"),'Calc| Overheads Allocation'!F$8,'Calc| Project Costs'!Y825,'Input| Projects'!$Y825),IF('Input| Overheads'!$C$42="DNSP defined",SUMPRODUCT(--('Input| Projects'!$AC825="Yes"),'Calc| Overheads Allocation'!F$61,'Input| Projects'!$AF825),""))),"")</f>
        <v/>
      </c>
      <c r="AP825" s="186" t="str">
        <f>IFERROR(IF('Input| Overheads'!$C$42="Direct costs",SUMPRODUCT(--('Input| Projects'!$AC825="Yes"),'Calc| Overheads Allocation'!G$8,'Calc| Project Costs'!Z825),IF('Input| Overheads'!$C$42="Internal labour",SUMPRODUCT(--('Input| Projects'!$AC825="Yes"),'Calc| Overheads Allocation'!G$8,'Calc| Project Costs'!Z825,'Input| Projects'!$Y825),IF('Input| Overheads'!$C$42="DNSP defined",SUMPRODUCT(--('Input| Projects'!$AC825="Yes"),'Calc| Overheads Allocation'!G$61,'Input| Projects'!$AF825),""))),"")</f>
        <v/>
      </c>
      <c r="AQ825" s="186" t="str">
        <f>IFERROR(IF('Input| Overheads'!$C$42="Direct costs",SUMPRODUCT(--('Input| Projects'!$AC825="Yes"),'Calc| Overheads Allocation'!H$8,'Calc| Project Costs'!AA825),IF('Input| Overheads'!$C$42="Internal labour",SUMPRODUCT(--('Input| Projects'!$AC825="Yes"),'Calc| Overheads Allocation'!H$8,'Calc| Project Costs'!AA825,'Input| Projects'!$Y825),IF('Input| Overheads'!$C$42="DNSP defined",SUMPRODUCT(--('Input| Projects'!$AC825="Yes"),'Calc| Overheads Allocation'!H$61,'Input| Projects'!$AF825),""))),"")</f>
        <v/>
      </c>
      <c r="AR825" s="186" t="str">
        <f>IFERROR(IF('Input| Overheads'!$C$42="Direct costs",SUMPRODUCT(--('Input| Projects'!$AC825="Yes"),'Calc| Overheads Allocation'!I$8,'Calc| Project Costs'!AB825),IF('Input| Overheads'!$C$42="Internal labour",SUMPRODUCT(--('Input| Projects'!$AC825="Yes"),'Calc| Overheads Allocation'!I$8,'Calc| Project Costs'!AB825,'Input| Projects'!$Y825),IF('Input| Overheads'!$C$42="DNSP defined",SUMPRODUCT(--('Input| Projects'!$AC825="Yes"),'Calc| Overheads Allocation'!I$61,'Input| Projects'!$AF825),""))),"")</f>
        <v/>
      </c>
      <c r="AS825" s="106"/>
      <c r="AT825" s="186" t="str">
        <f>IFERROR(IF('Input| Overheads'!$C$42="Direct costs",SUMPRODUCT(--('Input| Projects'!$AD825="Yes"),'Calc| Overheads Allocation'!C$9,'Calc| Project Costs'!V825),IF('Input| Overheads'!$C$42="Internal labour",SUMPRODUCT(--('Input| Projects'!$AD825="Yes"),'Calc| Overheads Allocation'!C$9,'Calc| Project Costs'!V825,'Input| Projects'!$Y825),IF('Input| Overheads'!$C$42="DNSP defined",SUMPRODUCT(--('Input| Projects'!$AD825="Yes"),'Calc| Overheads Allocation'!C$62,'Input| Projects'!$AG825),""))),"")</f>
        <v/>
      </c>
      <c r="AU825" s="186" t="str">
        <f>IFERROR(IF('Input| Overheads'!$C$42="Direct costs",SUMPRODUCT(--('Input| Projects'!$AD825="Yes"),'Calc| Overheads Allocation'!D$9,'Calc| Project Costs'!W825),IF('Input| Overheads'!$C$42="Internal labour",SUMPRODUCT(--('Input| Projects'!$AD825="Yes"),'Calc| Overheads Allocation'!D$9,'Calc| Project Costs'!W825,'Input| Projects'!$Y825),IF('Input| Overheads'!$C$42="DNSP defined",SUMPRODUCT(--('Input| Projects'!$AD825="Yes"),'Calc| Overheads Allocation'!D$62,'Input| Projects'!$AG825),""))),"")</f>
        <v/>
      </c>
      <c r="AV825" s="186" t="str">
        <f>IFERROR(IF('Input| Overheads'!$C$42="Direct costs",SUMPRODUCT(--('Input| Projects'!$AD825="Yes"),'Calc| Overheads Allocation'!E$9,'Calc| Project Costs'!X825),IF('Input| Overheads'!$C$42="Internal labour",SUMPRODUCT(--('Input| Projects'!$AD825="Yes"),'Calc| Overheads Allocation'!E$9,'Calc| Project Costs'!X825,'Input| Projects'!$Y825),IF('Input| Overheads'!$C$42="DNSP defined",SUMPRODUCT(--('Input| Projects'!$AD825="Yes"),'Calc| Overheads Allocation'!E$62,'Input| Projects'!$AG825),""))),"")</f>
        <v/>
      </c>
      <c r="AW825" s="186" t="str">
        <f>IFERROR(IF('Input| Overheads'!$C$42="Direct costs",SUMPRODUCT(--('Input| Projects'!$AD825="Yes"),'Calc| Overheads Allocation'!F$9,'Calc| Project Costs'!Y825),IF('Input| Overheads'!$C$42="Internal labour",SUMPRODUCT(--('Input| Projects'!$AD825="Yes"),'Calc| Overheads Allocation'!F$9,'Calc| Project Costs'!Y825,'Input| Projects'!$Y825),IF('Input| Overheads'!$C$42="DNSP defined",SUMPRODUCT(--('Input| Projects'!$AD825="Yes"),'Calc| Overheads Allocation'!F$62,'Input| Projects'!$AG825),""))),"")</f>
        <v/>
      </c>
      <c r="AX825" s="186" t="str">
        <f>IFERROR(IF('Input| Overheads'!$C$42="Direct costs",SUMPRODUCT(--('Input| Projects'!$AD825="Yes"),'Calc| Overheads Allocation'!G$9,'Calc| Project Costs'!Z825),IF('Input| Overheads'!$C$42="Internal labour",SUMPRODUCT(--('Input| Projects'!$AD825="Yes"),'Calc| Overheads Allocation'!G$9,'Calc| Project Costs'!Z825,'Input| Projects'!$Y825),IF('Input| Overheads'!$C$42="DNSP defined",SUMPRODUCT(--('Input| Projects'!$AD825="Yes"),'Calc| Overheads Allocation'!G$62,'Input| Projects'!$AG825),""))),"")</f>
        <v/>
      </c>
      <c r="AY825" s="186" t="str">
        <f>IFERROR(IF('Input| Overheads'!$C$42="Direct costs",SUMPRODUCT(--('Input| Projects'!$AD825="Yes"),'Calc| Overheads Allocation'!H$9,'Calc| Project Costs'!AA825),IF('Input| Overheads'!$C$42="Internal labour",SUMPRODUCT(--('Input| Projects'!$AD825="Yes"),'Calc| Overheads Allocation'!H$9,'Calc| Project Costs'!AA825,'Input| Projects'!$Y825),IF('Input| Overheads'!$C$42="DNSP defined",SUMPRODUCT(--('Input| Projects'!$AD825="Yes"),'Calc| Overheads Allocation'!H$62,'Input| Projects'!$AG825),""))),"")</f>
        <v/>
      </c>
      <c r="AZ825" s="186" t="str">
        <f>IFERROR(IF('Input| Overheads'!$C$42="Direct costs",SUMPRODUCT(--('Input| Projects'!$AD825="Yes"),'Calc| Overheads Allocation'!I$9,'Calc| Project Costs'!AB825),IF('Input| Overheads'!$C$42="Internal labour",SUMPRODUCT(--('Input| Projects'!$AD825="Yes"),'Calc| Overheads Allocation'!I$9,'Calc| Project Costs'!AB825,'Input| Projects'!$Y825),IF('Input| Overheads'!$C$42="DNSP defined",SUMPRODUCT(--('Input| Projects'!$AD825="Yes"),'Calc| Overheads Allocation'!I$62,'Input| Projects'!$AG825),""))),"")</f>
        <v/>
      </c>
      <c r="BA825" s="106"/>
      <c r="BB825" s="186">
        <f t="shared" si="390"/>
        <v>0</v>
      </c>
      <c r="BC825" s="186">
        <f t="shared" si="391"/>
        <v>0</v>
      </c>
      <c r="BD825" s="186">
        <f t="shared" si="392"/>
        <v>0</v>
      </c>
      <c r="BE825" s="186">
        <f t="shared" si="369"/>
        <v>0</v>
      </c>
      <c r="BF825" s="186">
        <f t="shared" si="370"/>
        <v>0</v>
      </c>
      <c r="BG825" s="186">
        <f t="shared" si="371"/>
        <v>0</v>
      </c>
      <c r="BH825" s="186">
        <f t="shared" si="372"/>
        <v>0</v>
      </c>
      <c r="BI825" s="97"/>
      <c r="BJ825" s="186" t="str">
        <f t="shared" si="373"/>
        <v/>
      </c>
      <c r="BK825" s="186" t="str">
        <f t="shared" si="374"/>
        <v/>
      </c>
      <c r="BL825" s="186" t="str">
        <f t="shared" si="375"/>
        <v/>
      </c>
      <c r="BM825" s="186" t="str">
        <f t="shared" si="376"/>
        <v/>
      </c>
      <c r="BN825" s="186" t="str">
        <f t="shared" si="377"/>
        <v/>
      </c>
      <c r="BO825" s="186" t="str">
        <f t="shared" si="378"/>
        <v/>
      </c>
      <c r="BP825" s="186" t="str">
        <f t="shared" si="379"/>
        <v/>
      </c>
      <c r="BQ825" s="97"/>
      <c r="BR825" s="186">
        <f t="shared" si="380"/>
        <v>0</v>
      </c>
      <c r="BS825" s="186">
        <f t="shared" si="381"/>
        <v>0</v>
      </c>
      <c r="BT825" s="222">
        <f t="shared" si="382"/>
        <v>0</v>
      </c>
      <c r="BU825" s="222">
        <f t="shared" si="383"/>
        <v>0</v>
      </c>
      <c r="BV825" s="222">
        <f t="shared" si="384"/>
        <v>0</v>
      </c>
      <c r="BW825" s="222">
        <f t="shared" si="385"/>
        <v>0</v>
      </c>
      <c r="BX825" s="222">
        <f t="shared" si="386"/>
        <v>0</v>
      </c>
      <c r="BY825" s="106"/>
      <c r="BZ825" s="197" t="str">
        <f>IF(SUMIF('Input| Projects'!$AS$8:$CP$8,"Dx",'Input| Projects'!$AS825:$CP825)=0,"",SUMIF('Input| Projects'!$AS$8:$CP$8,"Dx",'Input| Projects'!$AS825:$CP825))</f>
        <v/>
      </c>
      <c r="CA825" s="197" t="str">
        <f>IF(SUMIF('Input| Projects'!$AS$8:$CP$8,"Tx",'Input| Projects'!$AS825:$CP825)=0,"",SUMIF('Input| Projects'!$AS$8:$CP$8,"Tx",'Input| Projects'!$AS825:$CP825))</f>
        <v/>
      </c>
      <c r="CB825" s="150" t="str">
        <f t="shared" si="393"/>
        <v/>
      </c>
    </row>
    <row r="826" spans="2:80" x14ac:dyDescent="0.2">
      <c r="B826" s="201">
        <f>IFERROR('Input| Projects'!B826,"")</f>
        <v>817</v>
      </c>
      <c r="C826" s="42" t="str">
        <f>IFERROR(IF('Input| Projects'!C826="","",'Input| Projects'!C826),"")</f>
        <v/>
      </c>
      <c r="D826" s="42" t="str">
        <f>IFERROR(IF('Input| Projects'!D826="","",'Input| Projects'!D826),"")</f>
        <v/>
      </c>
      <c r="E826" s="104"/>
      <c r="F826" s="190">
        <f>IFERROR('Input| Projects'!I826*'Input| Escalations'!$K$19,"")</f>
        <v>0</v>
      </c>
      <c r="G826" s="190">
        <f>IFERROR('Input| Projects'!J826*'Input| Escalations'!$K$19,"")</f>
        <v>0</v>
      </c>
      <c r="H826" s="190">
        <f>IFERROR('Input| Projects'!K826*'Input| Escalations'!$K$19,"")</f>
        <v>0</v>
      </c>
      <c r="I826" s="190">
        <f>IFERROR('Input| Projects'!L826*'Input| Escalations'!$K$19,"")</f>
        <v>0</v>
      </c>
      <c r="J826" s="190">
        <f>IFERROR('Input| Projects'!M826*'Input| Escalations'!$K$19,"")</f>
        <v>0</v>
      </c>
      <c r="K826" s="190">
        <f>IFERROR('Input| Projects'!N826*'Input| Escalations'!$K$19,"")</f>
        <v>0</v>
      </c>
      <c r="L826" s="190">
        <f>IFERROR('Input| Projects'!O826*'Input| Escalations'!$K$19,"")</f>
        <v>0</v>
      </c>
      <c r="M826" s="150" t="str">
        <f>IF(ABS(SUM(F826:L826)-(SUM('Input| Projects'!I826:O826)*'Input| Escalations'!$K$19))&lt;0.0000001,"",1)</f>
        <v/>
      </c>
      <c r="N826" s="192">
        <f>'Input| Projects'!$Y826*INDEX('Input| Escalations'!$H$33:$N$33,MATCH('Calc| Project Costs'!N$9,'Input| Escalations'!$H$23:$N$23,0))+'Input| Projects'!$Z826*INDEX('Input| Escalations'!$H$34:$N$34,MATCH('Calc| Project Costs'!N$9,'Input| Escalations'!$H$23:$N$23,0))+'Input| Projects'!$AA826*INDEX('Input| Escalations'!$H$35:$N$35,MATCH('Calc| Project Costs'!N$9,'Input| Escalations'!$H$23:$N$23,0))+1</f>
        <v>1</v>
      </c>
      <c r="O826" s="192">
        <f>'Input| Projects'!$Y826*INDEX('Input| Escalations'!$H$33:$N$33,MATCH('Calc| Project Costs'!O$9,'Input| Escalations'!$H$23:$N$23,0))+'Input| Projects'!$Z826*INDEX('Input| Escalations'!$H$34:$N$34,MATCH('Calc| Project Costs'!O$9,'Input| Escalations'!$H$23:$N$23,0))+'Input| Projects'!$AA826*INDEX('Input| Escalations'!$H$35:$N$35,MATCH('Calc| Project Costs'!O$9,'Input| Escalations'!$H$23:$N$23,0))+1</f>
        <v>1</v>
      </c>
      <c r="P826" s="192">
        <f>'Input| Projects'!$Y826*INDEX('Input| Escalations'!$H$33:$N$33,MATCH('Calc| Project Costs'!P$9,'Input| Escalations'!$H$23:$N$23,0))+'Input| Projects'!$Z826*INDEX('Input| Escalations'!$H$34:$N$34,MATCH('Calc| Project Costs'!P$9,'Input| Escalations'!$H$23:$N$23,0))+'Input| Projects'!$AA826*INDEX('Input| Escalations'!$H$35:$N$35,MATCH('Calc| Project Costs'!P$9,'Input| Escalations'!$H$23:$N$23,0))+1</f>
        <v>1</v>
      </c>
      <c r="Q826" s="192">
        <f>'Input| Projects'!$Y826*INDEX('Input| Escalations'!$H$33:$N$33,MATCH('Calc| Project Costs'!Q$9,'Input| Escalations'!$H$23:$N$23,0))+'Input| Projects'!$Z826*INDEX('Input| Escalations'!$H$34:$N$34,MATCH('Calc| Project Costs'!Q$9,'Input| Escalations'!$H$23:$N$23,0))+'Input| Projects'!$AA826*INDEX('Input| Escalations'!$H$35:$N$35,MATCH('Calc| Project Costs'!Q$9,'Input| Escalations'!$H$23:$N$23,0))+1</f>
        <v>1</v>
      </c>
      <c r="R826" s="192">
        <f>'Input| Projects'!$Y826*INDEX('Input| Escalations'!$H$33:$N$33,MATCH('Calc| Project Costs'!R$9,'Input| Escalations'!$H$23:$N$23,0))+'Input| Projects'!$Z826*INDEX('Input| Escalations'!$H$34:$N$34,MATCH('Calc| Project Costs'!R$9,'Input| Escalations'!$H$23:$N$23,0))+'Input| Projects'!$AA826*INDEX('Input| Escalations'!$H$35:$N$35,MATCH('Calc| Project Costs'!R$9,'Input| Escalations'!$H$23:$N$23,0))+1</f>
        <v>1</v>
      </c>
      <c r="S826" s="192">
        <f>'Input| Projects'!$Y826*INDEX('Input| Escalations'!$H$33:$N$33,MATCH('Calc| Project Costs'!S$9,'Input| Escalations'!$H$23:$N$23,0))+'Input| Projects'!$Z826*INDEX('Input| Escalations'!$H$34:$N$34,MATCH('Calc| Project Costs'!S$9,'Input| Escalations'!$H$23:$N$23,0))+'Input| Projects'!$AA826*INDEX('Input| Escalations'!$H$35:$N$35,MATCH('Calc| Project Costs'!S$9,'Input| Escalations'!$H$23:$N$23,0))+1</f>
        <v>1</v>
      </c>
      <c r="T826" s="192">
        <f>'Input| Projects'!$Y826*INDEX('Input| Escalations'!$H$33:$N$33,MATCH('Calc| Project Costs'!T$9,'Input| Escalations'!$H$23:$N$23,0))+'Input| Projects'!$Z826*INDEX('Input| Escalations'!$H$34:$N$34,MATCH('Calc| Project Costs'!T$9,'Input| Escalations'!$H$23:$N$23,0))+'Input| Projects'!$AA826*INDEX('Input| Escalations'!$H$35:$N$35,MATCH('Calc| Project Costs'!T$9,'Input| Escalations'!$H$23:$N$23,0))+1</f>
        <v>1</v>
      </c>
      <c r="U826" s="106"/>
      <c r="V826" s="186">
        <f t="shared" si="387"/>
        <v>0</v>
      </c>
      <c r="W826" s="186">
        <f t="shared" si="388"/>
        <v>0</v>
      </c>
      <c r="X826" s="186">
        <f t="shared" si="389"/>
        <v>0</v>
      </c>
      <c r="Y826" s="186">
        <f t="shared" si="365"/>
        <v>0</v>
      </c>
      <c r="Z826" s="186">
        <f t="shared" si="366"/>
        <v>0</v>
      </c>
      <c r="AA826" s="186">
        <f t="shared" si="367"/>
        <v>0</v>
      </c>
      <c r="AB826" s="186">
        <f t="shared" si="368"/>
        <v>0</v>
      </c>
      <c r="AC826" s="106"/>
      <c r="AD826" s="186">
        <f>'Input| Projects'!Q826*N826*'Input| Escalations'!$K$19</f>
        <v>0</v>
      </c>
      <c r="AE826" s="186">
        <f>'Input| Projects'!R826*O826*'Input| Escalations'!$K$19</f>
        <v>0</v>
      </c>
      <c r="AF826" s="186">
        <f>'Input| Projects'!S826*P826*'Input| Escalations'!$K$19</f>
        <v>0</v>
      </c>
      <c r="AG826" s="186">
        <f>'Input| Projects'!T826*Q826*'Input| Escalations'!$K$19</f>
        <v>0</v>
      </c>
      <c r="AH826" s="186">
        <f>'Input| Projects'!U826*R826*'Input| Escalations'!$K$19</f>
        <v>0</v>
      </c>
      <c r="AI826" s="186">
        <f>'Input| Projects'!V826*S826*'Input| Escalations'!$K$19</f>
        <v>0</v>
      </c>
      <c r="AJ826" s="186">
        <f>'Input| Projects'!W826*T826*'Input| Escalations'!$K$19</f>
        <v>0</v>
      </c>
      <c r="AK826" s="106"/>
      <c r="AL826" s="186" t="str">
        <f>IFERROR(IF('Input| Overheads'!$C$42="Direct costs",SUMPRODUCT(--('Input| Projects'!$AC826="Yes"),'Calc| Overheads Allocation'!C$8,'Calc| Project Costs'!V826),IF('Input| Overheads'!$C$42="Internal labour",SUMPRODUCT(--('Input| Projects'!$AC826="Yes"),'Calc| Overheads Allocation'!C$8,'Calc| Project Costs'!V826,'Input| Projects'!$Y826),IF('Input| Overheads'!$C$42="DNSP defined",SUMPRODUCT(--('Input| Projects'!$AC826="Yes"),'Calc| Overheads Allocation'!C$61,'Input| Projects'!$AF826),""))),"")</f>
        <v/>
      </c>
      <c r="AM826" s="186" t="str">
        <f>IFERROR(IF('Input| Overheads'!$C$42="Direct costs",SUMPRODUCT(--('Input| Projects'!$AC826="Yes"),'Calc| Overheads Allocation'!D$8,'Calc| Project Costs'!W826),IF('Input| Overheads'!$C$42="Internal labour",SUMPRODUCT(--('Input| Projects'!$AC826="Yes"),'Calc| Overheads Allocation'!D$8,'Calc| Project Costs'!W826,'Input| Projects'!$Y826),IF('Input| Overheads'!$C$42="DNSP defined",SUMPRODUCT(--('Input| Projects'!$AC826="Yes"),'Calc| Overheads Allocation'!D$61,'Input| Projects'!$AF826),""))),"")</f>
        <v/>
      </c>
      <c r="AN826" s="186" t="str">
        <f>IFERROR(IF('Input| Overheads'!$C$42="Direct costs",SUMPRODUCT(--('Input| Projects'!$AC826="Yes"),'Calc| Overheads Allocation'!E$8,'Calc| Project Costs'!X826),IF('Input| Overheads'!$C$42="Internal labour",SUMPRODUCT(--('Input| Projects'!$AC826="Yes"),'Calc| Overheads Allocation'!E$8,'Calc| Project Costs'!X826,'Input| Projects'!$Y826),IF('Input| Overheads'!$C$42="DNSP defined",SUMPRODUCT(--('Input| Projects'!$AC826="Yes"),'Calc| Overheads Allocation'!E$61,'Input| Projects'!$AF826),""))),"")</f>
        <v/>
      </c>
      <c r="AO826" s="186" t="str">
        <f>IFERROR(IF('Input| Overheads'!$C$42="Direct costs",SUMPRODUCT(--('Input| Projects'!$AC826="Yes"),'Calc| Overheads Allocation'!F$8,'Calc| Project Costs'!Y826),IF('Input| Overheads'!$C$42="Internal labour",SUMPRODUCT(--('Input| Projects'!$AC826="Yes"),'Calc| Overheads Allocation'!F$8,'Calc| Project Costs'!Y826,'Input| Projects'!$Y826),IF('Input| Overheads'!$C$42="DNSP defined",SUMPRODUCT(--('Input| Projects'!$AC826="Yes"),'Calc| Overheads Allocation'!F$61,'Input| Projects'!$AF826),""))),"")</f>
        <v/>
      </c>
      <c r="AP826" s="186" t="str">
        <f>IFERROR(IF('Input| Overheads'!$C$42="Direct costs",SUMPRODUCT(--('Input| Projects'!$AC826="Yes"),'Calc| Overheads Allocation'!G$8,'Calc| Project Costs'!Z826),IF('Input| Overheads'!$C$42="Internal labour",SUMPRODUCT(--('Input| Projects'!$AC826="Yes"),'Calc| Overheads Allocation'!G$8,'Calc| Project Costs'!Z826,'Input| Projects'!$Y826),IF('Input| Overheads'!$C$42="DNSP defined",SUMPRODUCT(--('Input| Projects'!$AC826="Yes"),'Calc| Overheads Allocation'!G$61,'Input| Projects'!$AF826),""))),"")</f>
        <v/>
      </c>
      <c r="AQ826" s="186" t="str">
        <f>IFERROR(IF('Input| Overheads'!$C$42="Direct costs",SUMPRODUCT(--('Input| Projects'!$AC826="Yes"),'Calc| Overheads Allocation'!H$8,'Calc| Project Costs'!AA826),IF('Input| Overheads'!$C$42="Internal labour",SUMPRODUCT(--('Input| Projects'!$AC826="Yes"),'Calc| Overheads Allocation'!H$8,'Calc| Project Costs'!AA826,'Input| Projects'!$Y826),IF('Input| Overheads'!$C$42="DNSP defined",SUMPRODUCT(--('Input| Projects'!$AC826="Yes"),'Calc| Overheads Allocation'!H$61,'Input| Projects'!$AF826),""))),"")</f>
        <v/>
      </c>
      <c r="AR826" s="186" t="str">
        <f>IFERROR(IF('Input| Overheads'!$C$42="Direct costs",SUMPRODUCT(--('Input| Projects'!$AC826="Yes"),'Calc| Overheads Allocation'!I$8,'Calc| Project Costs'!AB826),IF('Input| Overheads'!$C$42="Internal labour",SUMPRODUCT(--('Input| Projects'!$AC826="Yes"),'Calc| Overheads Allocation'!I$8,'Calc| Project Costs'!AB826,'Input| Projects'!$Y826),IF('Input| Overheads'!$C$42="DNSP defined",SUMPRODUCT(--('Input| Projects'!$AC826="Yes"),'Calc| Overheads Allocation'!I$61,'Input| Projects'!$AF826),""))),"")</f>
        <v/>
      </c>
      <c r="AS826" s="106"/>
      <c r="AT826" s="186" t="str">
        <f>IFERROR(IF('Input| Overheads'!$C$42="Direct costs",SUMPRODUCT(--('Input| Projects'!$AD826="Yes"),'Calc| Overheads Allocation'!C$9,'Calc| Project Costs'!V826),IF('Input| Overheads'!$C$42="Internal labour",SUMPRODUCT(--('Input| Projects'!$AD826="Yes"),'Calc| Overheads Allocation'!C$9,'Calc| Project Costs'!V826,'Input| Projects'!$Y826),IF('Input| Overheads'!$C$42="DNSP defined",SUMPRODUCT(--('Input| Projects'!$AD826="Yes"),'Calc| Overheads Allocation'!C$62,'Input| Projects'!$AG826),""))),"")</f>
        <v/>
      </c>
      <c r="AU826" s="186" t="str">
        <f>IFERROR(IF('Input| Overheads'!$C$42="Direct costs",SUMPRODUCT(--('Input| Projects'!$AD826="Yes"),'Calc| Overheads Allocation'!D$9,'Calc| Project Costs'!W826),IF('Input| Overheads'!$C$42="Internal labour",SUMPRODUCT(--('Input| Projects'!$AD826="Yes"),'Calc| Overheads Allocation'!D$9,'Calc| Project Costs'!W826,'Input| Projects'!$Y826),IF('Input| Overheads'!$C$42="DNSP defined",SUMPRODUCT(--('Input| Projects'!$AD826="Yes"),'Calc| Overheads Allocation'!D$62,'Input| Projects'!$AG826),""))),"")</f>
        <v/>
      </c>
      <c r="AV826" s="186" t="str">
        <f>IFERROR(IF('Input| Overheads'!$C$42="Direct costs",SUMPRODUCT(--('Input| Projects'!$AD826="Yes"),'Calc| Overheads Allocation'!E$9,'Calc| Project Costs'!X826),IF('Input| Overheads'!$C$42="Internal labour",SUMPRODUCT(--('Input| Projects'!$AD826="Yes"),'Calc| Overheads Allocation'!E$9,'Calc| Project Costs'!X826,'Input| Projects'!$Y826),IF('Input| Overheads'!$C$42="DNSP defined",SUMPRODUCT(--('Input| Projects'!$AD826="Yes"),'Calc| Overheads Allocation'!E$62,'Input| Projects'!$AG826),""))),"")</f>
        <v/>
      </c>
      <c r="AW826" s="186" t="str">
        <f>IFERROR(IF('Input| Overheads'!$C$42="Direct costs",SUMPRODUCT(--('Input| Projects'!$AD826="Yes"),'Calc| Overheads Allocation'!F$9,'Calc| Project Costs'!Y826),IF('Input| Overheads'!$C$42="Internal labour",SUMPRODUCT(--('Input| Projects'!$AD826="Yes"),'Calc| Overheads Allocation'!F$9,'Calc| Project Costs'!Y826,'Input| Projects'!$Y826),IF('Input| Overheads'!$C$42="DNSP defined",SUMPRODUCT(--('Input| Projects'!$AD826="Yes"),'Calc| Overheads Allocation'!F$62,'Input| Projects'!$AG826),""))),"")</f>
        <v/>
      </c>
      <c r="AX826" s="186" t="str">
        <f>IFERROR(IF('Input| Overheads'!$C$42="Direct costs",SUMPRODUCT(--('Input| Projects'!$AD826="Yes"),'Calc| Overheads Allocation'!G$9,'Calc| Project Costs'!Z826),IF('Input| Overheads'!$C$42="Internal labour",SUMPRODUCT(--('Input| Projects'!$AD826="Yes"),'Calc| Overheads Allocation'!G$9,'Calc| Project Costs'!Z826,'Input| Projects'!$Y826),IF('Input| Overheads'!$C$42="DNSP defined",SUMPRODUCT(--('Input| Projects'!$AD826="Yes"),'Calc| Overheads Allocation'!G$62,'Input| Projects'!$AG826),""))),"")</f>
        <v/>
      </c>
      <c r="AY826" s="186" t="str">
        <f>IFERROR(IF('Input| Overheads'!$C$42="Direct costs",SUMPRODUCT(--('Input| Projects'!$AD826="Yes"),'Calc| Overheads Allocation'!H$9,'Calc| Project Costs'!AA826),IF('Input| Overheads'!$C$42="Internal labour",SUMPRODUCT(--('Input| Projects'!$AD826="Yes"),'Calc| Overheads Allocation'!H$9,'Calc| Project Costs'!AA826,'Input| Projects'!$Y826),IF('Input| Overheads'!$C$42="DNSP defined",SUMPRODUCT(--('Input| Projects'!$AD826="Yes"),'Calc| Overheads Allocation'!H$62,'Input| Projects'!$AG826),""))),"")</f>
        <v/>
      </c>
      <c r="AZ826" s="186" t="str">
        <f>IFERROR(IF('Input| Overheads'!$C$42="Direct costs",SUMPRODUCT(--('Input| Projects'!$AD826="Yes"),'Calc| Overheads Allocation'!I$9,'Calc| Project Costs'!AB826),IF('Input| Overheads'!$C$42="Internal labour",SUMPRODUCT(--('Input| Projects'!$AD826="Yes"),'Calc| Overheads Allocation'!I$9,'Calc| Project Costs'!AB826,'Input| Projects'!$Y826),IF('Input| Overheads'!$C$42="DNSP defined",SUMPRODUCT(--('Input| Projects'!$AD826="Yes"),'Calc| Overheads Allocation'!I$62,'Input| Projects'!$AG826),""))),"")</f>
        <v/>
      </c>
      <c r="BA826" s="106"/>
      <c r="BB826" s="186">
        <f t="shared" si="390"/>
        <v>0</v>
      </c>
      <c r="BC826" s="186">
        <f t="shared" si="391"/>
        <v>0</v>
      </c>
      <c r="BD826" s="186">
        <f t="shared" si="392"/>
        <v>0</v>
      </c>
      <c r="BE826" s="186">
        <f t="shared" si="369"/>
        <v>0</v>
      </c>
      <c r="BF826" s="186">
        <f t="shared" si="370"/>
        <v>0</v>
      </c>
      <c r="BG826" s="186">
        <f t="shared" si="371"/>
        <v>0</v>
      </c>
      <c r="BH826" s="186">
        <f t="shared" si="372"/>
        <v>0</v>
      </c>
      <c r="BI826" s="97"/>
      <c r="BJ826" s="186" t="str">
        <f t="shared" si="373"/>
        <v/>
      </c>
      <c r="BK826" s="186" t="str">
        <f t="shared" si="374"/>
        <v/>
      </c>
      <c r="BL826" s="186" t="str">
        <f t="shared" si="375"/>
        <v/>
      </c>
      <c r="BM826" s="186" t="str">
        <f t="shared" si="376"/>
        <v/>
      </c>
      <c r="BN826" s="186" t="str">
        <f t="shared" si="377"/>
        <v/>
      </c>
      <c r="BO826" s="186" t="str">
        <f t="shared" si="378"/>
        <v/>
      </c>
      <c r="BP826" s="186" t="str">
        <f t="shared" si="379"/>
        <v/>
      </c>
      <c r="BQ826" s="97"/>
      <c r="BR826" s="186">
        <f t="shared" si="380"/>
        <v>0</v>
      </c>
      <c r="BS826" s="186">
        <f t="shared" si="381"/>
        <v>0</v>
      </c>
      <c r="BT826" s="222">
        <f t="shared" si="382"/>
        <v>0</v>
      </c>
      <c r="BU826" s="222">
        <f t="shared" si="383"/>
        <v>0</v>
      </c>
      <c r="BV826" s="222">
        <f t="shared" si="384"/>
        <v>0</v>
      </c>
      <c r="BW826" s="222">
        <f t="shared" si="385"/>
        <v>0</v>
      </c>
      <c r="BX826" s="222">
        <f t="shared" si="386"/>
        <v>0</v>
      </c>
      <c r="BY826" s="106"/>
      <c r="BZ826" s="197" t="str">
        <f>IF(SUMIF('Input| Projects'!$AS$8:$CP$8,"Dx",'Input| Projects'!$AS826:$CP826)=0,"",SUMIF('Input| Projects'!$AS$8:$CP$8,"Dx",'Input| Projects'!$AS826:$CP826))</f>
        <v/>
      </c>
      <c r="CA826" s="197" t="str">
        <f>IF(SUMIF('Input| Projects'!$AS$8:$CP$8,"Tx",'Input| Projects'!$AS826:$CP826)=0,"",SUMIF('Input| Projects'!$AS$8:$CP$8,"Tx",'Input| Projects'!$AS826:$CP826))</f>
        <v/>
      </c>
      <c r="CB826" s="150" t="str">
        <f t="shared" si="393"/>
        <v/>
      </c>
    </row>
    <row r="827" spans="2:80" x14ac:dyDescent="0.2">
      <c r="B827" s="201">
        <f>IFERROR('Input| Projects'!B827,"")</f>
        <v>818</v>
      </c>
      <c r="C827" s="42" t="str">
        <f>IFERROR(IF('Input| Projects'!C827="","",'Input| Projects'!C827),"")</f>
        <v/>
      </c>
      <c r="D827" s="42" t="str">
        <f>IFERROR(IF('Input| Projects'!D827="","",'Input| Projects'!D827),"")</f>
        <v/>
      </c>
      <c r="E827" s="104"/>
      <c r="F827" s="190">
        <f>IFERROR('Input| Projects'!I827*'Input| Escalations'!$K$19,"")</f>
        <v>0</v>
      </c>
      <c r="G827" s="190">
        <f>IFERROR('Input| Projects'!J827*'Input| Escalations'!$K$19,"")</f>
        <v>0</v>
      </c>
      <c r="H827" s="190">
        <f>IFERROR('Input| Projects'!K827*'Input| Escalations'!$K$19,"")</f>
        <v>0</v>
      </c>
      <c r="I827" s="190">
        <f>IFERROR('Input| Projects'!L827*'Input| Escalations'!$K$19,"")</f>
        <v>0</v>
      </c>
      <c r="J827" s="190">
        <f>IFERROR('Input| Projects'!M827*'Input| Escalations'!$K$19,"")</f>
        <v>0</v>
      </c>
      <c r="K827" s="190">
        <f>IFERROR('Input| Projects'!N827*'Input| Escalations'!$K$19,"")</f>
        <v>0</v>
      </c>
      <c r="L827" s="190">
        <f>IFERROR('Input| Projects'!O827*'Input| Escalations'!$K$19,"")</f>
        <v>0</v>
      </c>
      <c r="M827" s="150" t="str">
        <f>IF(ABS(SUM(F827:L827)-(SUM('Input| Projects'!I827:O827)*'Input| Escalations'!$K$19))&lt;0.0000001,"",1)</f>
        <v/>
      </c>
      <c r="N827" s="192">
        <f>'Input| Projects'!$Y827*INDEX('Input| Escalations'!$H$33:$N$33,MATCH('Calc| Project Costs'!N$9,'Input| Escalations'!$H$23:$N$23,0))+'Input| Projects'!$Z827*INDEX('Input| Escalations'!$H$34:$N$34,MATCH('Calc| Project Costs'!N$9,'Input| Escalations'!$H$23:$N$23,0))+'Input| Projects'!$AA827*INDEX('Input| Escalations'!$H$35:$N$35,MATCH('Calc| Project Costs'!N$9,'Input| Escalations'!$H$23:$N$23,0))+1</f>
        <v>1</v>
      </c>
      <c r="O827" s="192">
        <f>'Input| Projects'!$Y827*INDEX('Input| Escalations'!$H$33:$N$33,MATCH('Calc| Project Costs'!O$9,'Input| Escalations'!$H$23:$N$23,0))+'Input| Projects'!$Z827*INDEX('Input| Escalations'!$H$34:$N$34,MATCH('Calc| Project Costs'!O$9,'Input| Escalations'!$H$23:$N$23,0))+'Input| Projects'!$AA827*INDEX('Input| Escalations'!$H$35:$N$35,MATCH('Calc| Project Costs'!O$9,'Input| Escalations'!$H$23:$N$23,0))+1</f>
        <v>1</v>
      </c>
      <c r="P827" s="192">
        <f>'Input| Projects'!$Y827*INDEX('Input| Escalations'!$H$33:$N$33,MATCH('Calc| Project Costs'!P$9,'Input| Escalations'!$H$23:$N$23,0))+'Input| Projects'!$Z827*INDEX('Input| Escalations'!$H$34:$N$34,MATCH('Calc| Project Costs'!P$9,'Input| Escalations'!$H$23:$N$23,0))+'Input| Projects'!$AA827*INDEX('Input| Escalations'!$H$35:$N$35,MATCH('Calc| Project Costs'!P$9,'Input| Escalations'!$H$23:$N$23,0))+1</f>
        <v>1</v>
      </c>
      <c r="Q827" s="192">
        <f>'Input| Projects'!$Y827*INDEX('Input| Escalations'!$H$33:$N$33,MATCH('Calc| Project Costs'!Q$9,'Input| Escalations'!$H$23:$N$23,0))+'Input| Projects'!$Z827*INDEX('Input| Escalations'!$H$34:$N$34,MATCH('Calc| Project Costs'!Q$9,'Input| Escalations'!$H$23:$N$23,0))+'Input| Projects'!$AA827*INDEX('Input| Escalations'!$H$35:$N$35,MATCH('Calc| Project Costs'!Q$9,'Input| Escalations'!$H$23:$N$23,0))+1</f>
        <v>1</v>
      </c>
      <c r="R827" s="192">
        <f>'Input| Projects'!$Y827*INDEX('Input| Escalations'!$H$33:$N$33,MATCH('Calc| Project Costs'!R$9,'Input| Escalations'!$H$23:$N$23,0))+'Input| Projects'!$Z827*INDEX('Input| Escalations'!$H$34:$N$34,MATCH('Calc| Project Costs'!R$9,'Input| Escalations'!$H$23:$N$23,0))+'Input| Projects'!$AA827*INDEX('Input| Escalations'!$H$35:$N$35,MATCH('Calc| Project Costs'!R$9,'Input| Escalations'!$H$23:$N$23,0))+1</f>
        <v>1</v>
      </c>
      <c r="S827" s="192">
        <f>'Input| Projects'!$Y827*INDEX('Input| Escalations'!$H$33:$N$33,MATCH('Calc| Project Costs'!S$9,'Input| Escalations'!$H$23:$N$23,0))+'Input| Projects'!$Z827*INDEX('Input| Escalations'!$H$34:$N$34,MATCH('Calc| Project Costs'!S$9,'Input| Escalations'!$H$23:$N$23,0))+'Input| Projects'!$AA827*INDEX('Input| Escalations'!$H$35:$N$35,MATCH('Calc| Project Costs'!S$9,'Input| Escalations'!$H$23:$N$23,0))+1</f>
        <v>1</v>
      </c>
      <c r="T827" s="192">
        <f>'Input| Projects'!$Y827*INDEX('Input| Escalations'!$H$33:$N$33,MATCH('Calc| Project Costs'!T$9,'Input| Escalations'!$H$23:$N$23,0))+'Input| Projects'!$Z827*INDEX('Input| Escalations'!$H$34:$N$34,MATCH('Calc| Project Costs'!T$9,'Input| Escalations'!$H$23:$N$23,0))+'Input| Projects'!$AA827*INDEX('Input| Escalations'!$H$35:$N$35,MATCH('Calc| Project Costs'!T$9,'Input| Escalations'!$H$23:$N$23,0))+1</f>
        <v>1</v>
      </c>
      <c r="U827" s="106"/>
      <c r="V827" s="186">
        <f t="shared" si="387"/>
        <v>0</v>
      </c>
      <c r="W827" s="186">
        <f t="shared" si="388"/>
        <v>0</v>
      </c>
      <c r="X827" s="186">
        <f t="shared" si="389"/>
        <v>0</v>
      </c>
      <c r="Y827" s="186">
        <f t="shared" si="365"/>
        <v>0</v>
      </c>
      <c r="Z827" s="186">
        <f t="shared" si="366"/>
        <v>0</v>
      </c>
      <c r="AA827" s="186">
        <f t="shared" si="367"/>
        <v>0</v>
      </c>
      <c r="AB827" s="186">
        <f t="shared" si="368"/>
        <v>0</v>
      </c>
      <c r="AC827" s="106"/>
      <c r="AD827" s="186">
        <f>'Input| Projects'!Q827*N827*'Input| Escalations'!$K$19</f>
        <v>0</v>
      </c>
      <c r="AE827" s="186">
        <f>'Input| Projects'!R827*O827*'Input| Escalations'!$K$19</f>
        <v>0</v>
      </c>
      <c r="AF827" s="186">
        <f>'Input| Projects'!S827*P827*'Input| Escalations'!$K$19</f>
        <v>0</v>
      </c>
      <c r="AG827" s="186">
        <f>'Input| Projects'!T827*Q827*'Input| Escalations'!$K$19</f>
        <v>0</v>
      </c>
      <c r="AH827" s="186">
        <f>'Input| Projects'!U827*R827*'Input| Escalations'!$K$19</f>
        <v>0</v>
      </c>
      <c r="AI827" s="186">
        <f>'Input| Projects'!V827*S827*'Input| Escalations'!$K$19</f>
        <v>0</v>
      </c>
      <c r="AJ827" s="186">
        <f>'Input| Projects'!W827*T827*'Input| Escalations'!$K$19</f>
        <v>0</v>
      </c>
      <c r="AK827" s="106"/>
      <c r="AL827" s="186" t="str">
        <f>IFERROR(IF('Input| Overheads'!$C$42="Direct costs",SUMPRODUCT(--('Input| Projects'!$AC827="Yes"),'Calc| Overheads Allocation'!C$8,'Calc| Project Costs'!V827),IF('Input| Overheads'!$C$42="Internal labour",SUMPRODUCT(--('Input| Projects'!$AC827="Yes"),'Calc| Overheads Allocation'!C$8,'Calc| Project Costs'!V827,'Input| Projects'!$Y827),IF('Input| Overheads'!$C$42="DNSP defined",SUMPRODUCT(--('Input| Projects'!$AC827="Yes"),'Calc| Overheads Allocation'!C$61,'Input| Projects'!$AF827),""))),"")</f>
        <v/>
      </c>
      <c r="AM827" s="186" t="str">
        <f>IFERROR(IF('Input| Overheads'!$C$42="Direct costs",SUMPRODUCT(--('Input| Projects'!$AC827="Yes"),'Calc| Overheads Allocation'!D$8,'Calc| Project Costs'!W827),IF('Input| Overheads'!$C$42="Internal labour",SUMPRODUCT(--('Input| Projects'!$AC827="Yes"),'Calc| Overheads Allocation'!D$8,'Calc| Project Costs'!W827,'Input| Projects'!$Y827),IF('Input| Overheads'!$C$42="DNSP defined",SUMPRODUCT(--('Input| Projects'!$AC827="Yes"),'Calc| Overheads Allocation'!D$61,'Input| Projects'!$AF827),""))),"")</f>
        <v/>
      </c>
      <c r="AN827" s="186" t="str">
        <f>IFERROR(IF('Input| Overheads'!$C$42="Direct costs",SUMPRODUCT(--('Input| Projects'!$AC827="Yes"),'Calc| Overheads Allocation'!E$8,'Calc| Project Costs'!X827),IF('Input| Overheads'!$C$42="Internal labour",SUMPRODUCT(--('Input| Projects'!$AC827="Yes"),'Calc| Overheads Allocation'!E$8,'Calc| Project Costs'!X827,'Input| Projects'!$Y827),IF('Input| Overheads'!$C$42="DNSP defined",SUMPRODUCT(--('Input| Projects'!$AC827="Yes"),'Calc| Overheads Allocation'!E$61,'Input| Projects'!$AF827),""))),"")</f>
        <v/>
      </c>
      <c r="AO827" s="186" t="str">
        <f>IFERROR(IF('Input| Overheads'!$C$42="Direct costs",SUMPRODUCT(--('Input| Projects'!$AC827="Yes"),'Calc| Overheads Allocation'!F$8,'Calc| Project Costs'!Y827),IF('Input| Overheads'!$C$42="Internal labour",SUMPRODUCT(--('Input| Projects'!$AC827="Yes"),'Calc| Overheads Allocation'!F$8,'Calc| Project Costs'!Y827,'Input| Projects'!$Y827),IF('Input| Overheads'!$C$42="DNSP defined",SUMPRODUCT(--('Input| Projects'!$AC827="Yes"),'Calc| Overheads Allocation'!F$61,'Input| Projects'!$AF827),""))),"")</f>
        <v/>
      </c>
      <c r="AP827" s="186" t="str">
        <f>IFERROR(IF('Input| Overheads'!$C$42="Direct costs",SUMPRODUCT(--('Input| Projects'!$AC827="Yes"),'Calc| Overheads Allocation'!G$8,'Calc| Project Costs'!Z827),IF('Input| Overheads'!$C$42="Internal labour",SUMPRODUCT(--('Input| Projects'!$AC827="Yes"),'Calc| Overheads Allocation'!G$8,'Calc| Project Costs'!Z827,'Input| Projects'!$Y827),IF('Input| Overheads'!$C$42="DNSP defined",SUMPRODUCT(--('Input| Projects'!$AC827="Yes"),'Calc| Overheads Allocation'!G$61,'Input| Projects'!$AF827),""))),"")</f>
        <v/>
      </c>
      <c r="AQ827" s="186" t="str">
        <f>IFERROR(IF('Input| Overheads'!$C$42="Direct costs",SUMPRODUCT(--('Input| Projects'!$AC827="Yes"),'Calc| Overheads Allocation'!H$8,'Calc| Project Costs'!AA827),IF('Input| Overheads'!$C$42="Internal labour",SUMPRODUCT(--('Input| Projects'!$AC827="Yes"),'Calc| Overheads Allocation'!H$8,'Calc| Project Costs'!AA827,'Input| Projects'!$Y827),IF('Input| Overheads'!$C$42="DNSP defined",SUMPRODUCT(--('Input| Projects'!$AC827="Yes"),'Calc| Overheads Allocation'!H$61,'Input| Projects'!$AF827),""))),"")</f>
        <v/>
      </c>
      <c r="AR827" s="186" t="str">
        <f>IFERROR(IF('Input| Overheads'!$C$42="Direct costs",SUMPRODUCT(--('Input| Projects'!$AC827="Yes"),'Calc| Overheads Allocation'!I$8,'Calc| Project Costs'!AB827),IF('Input| Overheads'!$C$42="Internal labour",SUMPRODUCT(--('Input| Projects'!$AC827="Yes"),'Calc| Overheads Allocation'!I$8,'Calc| Project Costs'!AB827,'Input| Projects'!$Y827),IF('Input| Overheads'!$C$42="DNSP defined",SUMPRODUCT(--('Input| Projects'!$AC827="Yes"),'Calc| Overheads Allocation'!I$61,'Input| Projects'!$AF827),""))),"")</f>
        <v/>
      </c>
      <c r="AS827" s="106"/>
      <c r="AT827" s="186" t="str">
        <f>IFERROR(IF('Input| Overheads'!$C$42="Direct costs",SUMPRODUCT(--('Input| Projects'!$AD827="Yes"),'Calc| Overheads Allocation'!C$9,'Calc| Project Costs'!V827),IF('Input| Overheads'!$C$42="Internal labour",SUMPRODUCT(--('Input| Projects'!$AD827="Yes"),'Calc| Overheads Allocation'!C$9,'Calc| Project Costs'!V827,'Input| Projects'!$Y827),IF('Input| Overheads'!$C$42="DNSP defined",SUMPRODUCT(--('Input| Projects'!$AD827="Yes"),'Calc| Overheads Allocation'!C$62,'Input| Projects'!$AG827),""))),"")</f>
        <v/>
      </c>
      <c r="AU827" s="186" t="str">
        <f>IFERROR(IF('Input| Overheads'!$C$42="Direct costs",SUMPRODUCT(--('Input| Projects'!$AD827="Yes"),'Calc| Overheads Allocation'!D$9,'Calc| Project Costs'!W827),IF('Input| Overheads'!$C$42="Internal labour",SUMPRODUCT(--('Input| Projects'!$AD827="Yes"),'Calc| Overheads Allocation'!D$9,'Calc| Project Costs'!W827,'Input| Projects'!$Y827),IF('Input| Overheads'!$C$42="DNSP defined",SUMPRODUCT(--('Input| Projects'!$AD827="Yes"),'Calc| Overheads Allocation'!D$62,'Input| Projects'!$AG827),""))),"")</f>
        <v/>
      </c>
      <c r="AV827" s="186" t="str">
        <f>IFERROR(IF('Input| Overheads'!$C$42="Direct costs",SUMPRODUCT(--('Input| Projects'!$AD827="Yes"),'Calc| Overheads Allocation'!E$9,'Calc| Project Costs'!X827),IF('Input| Overheads'!$C$42="Internal labour",SUMPRODUCT(--('Input| Projects'!$AD827="Yes"),'Calc| Overheads Allocation'!E$9,'Calc| Project Costs'!X827,'Input| Projects'!$Y827),IF('Input| Overheads'!$C$42="DNSP defined",SUMPRODUCT(--('Input| Projects'!$AD827="Yes"),'Calc| Overheads Allocation'!E$62,'Input| Projects'!$AG827),""))),"")</f>
        <v/>
      </c>
      <c r="AW827" s="186" t="str">
        <f>IFERROR(IF('Input| Overheads'!$C$42="Direct costs",SUMPRODUCT(--('Input| Projects'!$AD827="Yes"),'Calc| Overheads Allocation'!F$9,'Calc| Project Costs'!Y827),IF('Input| Overheads'!$C$42="Internal labour",SUMPRODUCT(--('Input| Projects'!$AD827="Yes"),'Calc| Overheads Allocation'!F$9,'Calc| Project Costs'!Y827,'Input| Projects'!$Y827),IF('Input| Overheads'!$C$42="DNSP defined",SUMPRODUCT(--('Input| Projects'!$AD827="Yes"),'Calc| Overheads Allocation'!F$62,'Input| Projects'!$AG827),""))),"")</f>
        <v/>
      </c>
      <c r="AX827" s="186" t="str">
        <f>IFERROR(IF('Input| Overheads'!$C$42="Direct costs",SUMPRODUCT(--('Input| Projects'!$AD827="Yes"),'Calc| Overheads Allocation'!G$9,'Calc| Project Costs'!Z827),IF('Input| Overheads'!$C$42="Internal labour",SUMPRODUCT(--('Input| Projects'!$AD827="Yes"),'Calc| Overheads Allocation'!G$9,'Calc| Project Costs'!Z827,'Input| Projects'!$Y827),IF('Input| Overheads'!$C$42="DNSP defined",SUMPRODUCT(--('Input| Projects'!$AD827="Yes"),'Calc| Overheads Allocation'!G$62,'Input| Projects'!$AG827),""))),"")</f>
        <v/>
      </c>
      <c r="AY827" s="186" t="str">
        <f>IFERROR(IF('Input| Overheads'!$C$42="Direct costs",SUMPRODUCT(--('Input| Projects'!$AD827="Yes"),'Calc| Overheads Allocation'!H$9,'Calc| Project Costs'!AA827),IF('Input| Overheads'!$C$42="Internal labour",SUMPRODUCT(--('Input| Projects'!$AD827="Yes"),'Calc| Overheads Allocation'!H$9,'Calc| Project Costs'!AA827,'Input| Projects'!$Y827),IF('Input| Overheads'!$C$42="DNSP defined",SUMPRODUCT(--('Input| Projects'!$AD827="Yes"),'Calc| Overheads Allocation'!H$62,'Input| Projects'!$AG827),""))),"")</f>
        <v/>
      </c>
      <c r="AZ827" s="186" t="str">
        <f>IFERROR(IF('Input| Overheads'!$C$42="Direct costs",SUMPRODUCT(--('Input| Projects'!$AD827="Yes"),'Calc| Overheads Allocation'!I$9,'Calc| Project Costs'!AB827),IF('Input| Overheads'!$C$42="Internal labour",SUMPRODUCT(--('Input| Projects'!$AD827="Yes"),'Calc| Overheads Allocation'!I$9,'Calc| Project Costs'!AB827,'Input| Projects'!$Y827),IF('Input| Overheads'!$C$42="DNSP defined",SUMPRODUCT(--('Input| Projects'!$AD827="Yes"),'Calc| Overheads Allocation'!I$62,'Input| Projects'!$AG827),""))),"")</f>
        <v/>
      </c>
      <c r="BA827" s="106"/>
      <c r="BB827" s="186">
        <f t="shared" si="390"/>
        <v>0</v>
      </c>
      <c r="BC827" s="186">
        <f t="shared" si="391"/>
        <v>0</v>
      </c>
      <c r="BD827" s="186">
        <f t="shared" si="392"/>
        <v>0</v>
      </c>
      <c r="BE827" s="186">
        <f t="shared" si="369"/>
        <v>0</v>
      </c>
      <c r="BF827" s="186">
        <f t="shared" si="370"/>
        <v>0</v>
      </c>
      <c r="BG827" s="186">
        <f t="shared" si="371"/>
        <v>0</v>
      </c>
      <c r="BH827" s="186">
        <f t="shared" si="372"/>
        <v>0</v>
      </c>
      <c r="BI827" s="97"/>
      <c r="BJ827" s="186" t="str">
        <f t="shared" si="373"/>
        <v/>
      </c>
      <c r="BK827" s="186" t="str">
        <f t="shared" si="374"/>
        <v/>
      </c>
      <c r="BL827" s="186" t="str">
        <f t="shared" si="375"/>
        <v/>
      </c>
      <c r="BM827" s="186" t="str">
        <f t="shared" si="376"/>
        <v/>
      </c>
      <c r="BN827" s="186" t="str">
        <f t="shared" si="377"/>
        <v/>
      </c>
      <c r="BO827" s="186" t="str">
        <f t="shared" si="378"/>
        <v/>
      </c>
      <c r="BP827" s="186" t="str">
        <f t="shared" si="379"/>
        <v/>
      </c>
      <c r="BQ827" s="97"/>
      <c r="BR827" s="186">
        <f t="shared" si="380"/>
        <v>0</v>
      </c>
      <c r="BS827" s="186">
        <f t="shared" si="381"/>
        <v>0</v>
      </c>
      <c r="BT827" s="222">
        <f t="shared" si="382"/>
        <v>0</v>
      </c>
      <c r="BU827" s="222">
        <f t="shared" si="383"/>
        <v>0</v>
      </c>
      <c r="BV827" s="222">
        <f t="shared" si="384"/>
        <v>0</v>
      </c>
      <c r="BW827" s="222">
        <f t="shared" si="385"/>
        <v>0</v>
      </c>
      <c r="BX827" s="222">
        <f t="shared" si="386"/>
        <v>0</v>
      </c>
      <c r="BY827" s="106"/>
      <c r="BZ827" s="197" t="str">
        <f>IF(SUMIF('Input| Projects'!$AS$8:$CP$8,"Dx",'Input| Projects'!$AS827:$CP827)=0,"",SUMIF('Input| Projects'!$AS$8:$CP$8,"Dx",'Input| Projects'!$AS827:$CP827))</f>
        <v/>
      </c>
      <c r="CA827" s="197" t="str">
        <f>IF(SUMIF('Input| Projects'!$AS$8:$CP$8,"Tx",'Input| Projects'!$AS827:$CP827)=0,"",SUMIF('Input| Projects'!$AS$8:$CP$8,"Tx",'Input| Projects'!$AS827:$CP827))</f>
        <v/>
      </c>
      <c r="CB827" s="150" t="str">
        <f t="shared" si="393"/>
        <v/>
      </c>
    </row>
    <row r="828" spans="2:80" x14ac:dyDescent="0.2">
      <c r="B828" s="201">
        <f>IFERROR('Input| Projects'!B828,"")</f>
        <v>819</v>
      </c>
      <c r="C828" s="42" t="str">
        <f>IFERROR(IF('Input| Projects'!C828="","",'Input| Projects'!C828),"")</f>
        <v/>
      </c>
      <c r="D828" s="42" t="str">
        <f>IFERROR(IF('Input| Projects'!D828="","",'Input| Projects'!D828),"")</f>
        <v/>
      </c>
      <c r="E828" s="104"/>
      <c r="F828" s="190">
        <f>IFERROR('Input| Projects'!I828*'Input| Escalations'!$K$19,"")</f>
        <v>0</v>
      </c>
      <c r="G828" s="190">
        <f>IFERROR('Input| Projects'!J828*'Input| Escalations'!$K$19,"")</f>
        <v>0</v>
      </c>
      <c r="H828" s="190">
        <f>IFERROR('Input| Projects'!K828*'Input| Escalations'!$K$19,"")</f>
        <v>0</v>
      </c>
      <c r="I828" s="190">
        <f>IFERROR('Input| Projects'!L828*'Input| Escalations'!$K$19,"")</f>
        <v>0</v>
      </c>
      <c r="J828" s="190">
        <f>IFERROR('Input| Projects'!M828*'Input| Escalations'!$K$19,"")</f>
        <v>0</v>
      </c>
      <c r="K828" s="190">
        <f>IFERROR('Input| Projects'!N828*'Input| Escalations'!$K$19,"")</f>
        <v>0</v>
      </c>
      <c r="L828" s="190">
        <f>IFERROR('Input| Projects'!O828*'Input| Escalations'!$K$19,"")</f>
        <v>0</v>
      </c>
      <c r="M828" s="150" t="str">
        <f>IF(ABS(SUM(F828:L828)-(SUM('Input| Projects'!I828:O828)*'Input| Escalations'!$K$19))&lt;0.0000001,"",1)</f>
        <v/>
      </c>
      <c r="N828" s="192">
        <f>'Input| Projects'!$Y828*INDEX('Input| Escalations'!$H$33:$N$33,MATCH('Calc| Project Costs'!N$9,'Input| Escalations'!$H$23:$N$23,0))+'Input| Projects'!$Z828*INDEX('Input| Escalations'!$H$34:$N$34,MATCH('Calc| Project Costs'!N$9,'Input| Escalations'!$H$23:$N$23,0))+'Input| Projects'!$AA828*INDEX('Input| Escalations'!$H$35:$N$35,MATCH('Calc| Project Costs'!N$9,'Input| Escalations'!$H$23:$N$23,0))+1</f>
        <v>1</v>
      </c>
      <c r="O828" s="192">
        <f>'Input| Projects'!$Y828*INDEX('Input| Escalations'!$H$33:$N$33,MATCH('Calc| Project Costs'!O$9,'Input| Escalations'!$H$23:$N$23,0))+'Input| Projects'!$Z828*INDEX('Input| Escalations'!$H$34:$N$34,MATCH('Calc| Project Costs'!O$9,'Input| Escalations'!$H$23:$N$23,0))+'Input| Projects'!$AA828*INDEX('Input| Escalations'!$H$35:$N$35,MATCH('Calc| Project Costs'!O$9,'Input| Escalations'!$H$23:$N$23,0))+1</f>
        <v>1</v>
      </c>
      <c r="P828" s="192">
        <f>'Input| Projects'!$Y828*INDEX('Input| Escalations'!$H$33:$N$33,MATCH('Calc| Project Costs'!P$9,'Input| Escalations'!$H$23:$N$23,0))+'Input| Projects'!$Z828*INDEX('Input| Escalations'!$H$34:$N$34,MATCH('Calc| Project Costs'!P$9,'Input| Escalations'!$H$23:$N$23,0))+'Input| Projects'!$AA828*INDEX('Input| Escalations'!$H$35:$N$35,MATCH('Calc| Project Costs'!P$9,'Input| Escalations'!$H$23:$N$23,0))+1</f>
        <v>1</v>
      </c>
      <c r="Q828" s="192">
        <f>'Input| Projects'!$Y828*INDEX('Input| Escalations'!$H$33:$N$33,MATCH('Calc| Project Costs'!Q$9,'Input| Escalations'!$H$23:$N$23,0))+'Input| Projects'!$Z828*INDEX('Input| Escalations'!$H$34:$N$34,MATCH('Calc| Project Costs'!Q$9,'Input| Escalations'!$H$23:$N$23,0))+'Input| Projects'!$AA828*INDEX('Input| Escalations'!$H$35:$N$35,MATCH('Calc| Project Costs'!Q$9,'Input| Escalations'!$H$23:$N$23,0))+1</f>
        <v>1</v>
      </c>
      <c r="R828" s="192">
        <f>'Input| Projects'!$Y828*INDEX('Input| Escalations'!$H$33:$N$33,MATCH('Calc| Project Costs'!R$9,'Input| Escalations'!$H$23:$N$23,0))+'Input| Projects'!$Z828*INDEX('Input| Escalations'!$H$34:$N$34,MATCH('Calc| Project Costs'!R$9,'Input| Escalations'!$H$23:$N$23,0))+'Input| Projects'!$AA828*INDEX('Input| Escalations'!$H$35:$N$35,MATCH('Calc| Project Costs'!R$9,'Input| Escalations'!$H$23:$N$23,0))+1</f>
        <v>1</v>
      </c>
      <c r="S828" s="192">
        <f>'Input| Projects'!$Y828*INDEX('Input| Escalations'!$H$33:$N$33,MATCH('Calc| Project Costs'!S$9,'Input| Escalations'!$H$23:$N$23,0))+'Input| Projects'!$Z828*INDEX('Input| Escalations'!$H$34:$N$34,MATCH('Calc| Project Costs'!S$9,'Input| Escalations'!$H$23:$N$23,0))+'Input| Projects'!$AA828*INDEX('Input| Escalations'!$H$35:$N$35,MATCH('Calc| Project Costs'!S$9,'Input| Escalations'!$H$23:$N$23,0))+1</f>
        <v>1</v>
      </c>
      <c r="T828" s="192">
        <f>'Input| Projects'!$Y828*INDEX('Input| Escalations'!$H$33:$N$33,MATCH('Calc| Project Costs'!T$9,'Input| Escalations'!$H$23:$N$23,0))+'Input| Projects'!$Z828*INDEX('Input| Escalations'!$H$34:$N$34,MATCH('Calc| Project Costs'!T$9,'Input| Escalations'!$H$23:$N$23,0))+'Input| Projects'!$AA828*INDEX('Input| Escalations'!$H$35:$N$35,MATCH('Calc| Project Costs'!T$9,'Input| Escalations'!$H$23:$N$23,0))+1</f>
        <v>1</v>
      </c>
      <c r="U828" s="106"/>
      <c r="V828" s="186">
        <f t="shared" si="387"/>
        <v>0</v>
      </c>
      <c r="W828" s="186">
        <f t="shared" si="388"/>
        <v>0</v>
      </c>
      <c r="X828" s="186">
        <f t="shared" si="389"/>
        <v>0</v>
      </c>
      <c r="Y828" s="186">
        <f t="shared" si="365"/>
        <v>0</v>
      </c>
      <c r="Z828" s="186">
        <f t="shared" si="366"/>
        <v>0</v>
      </c>
      <c r="AA828" s="186">
        <f t="shared" si="367"/>
        <v>0</v>
      </c>
      <c r="AB828" s="186">
        <f t="shared" si="368"/>
        <v>0</v>
      </c>
      <c r="AC828" s="106"/>
      <c r="AD828" s="186">
        <f>'Input| Projects'!Q828*N828*'Input| Escalations'!$K$19</f>
        <v>0</v>
      </c>
      <c r="AE828" s="186">
        <f>'Input| Projects'!R828*O828*'Input| Escalations'!$K$19</f>
        <v>0</v>
      </c>
      <c r="AF828" s="186">
        <f>'Input| Projects'!S828*P828*'Input| Escalations'!$K$19</f>
        <v>0</v>
      </c>
      <c r="AG828" s="186">
        <f>'Input| Projects'!T828*Q828*'Input| Escalations'!$K$19</f>
        <v>0</v>
      </c>
      <c r="AH828" s="186">
        <f>'Input| Projects'!U828*R828*'Input| Escalations'!$K$19</f>
        <v>0</v>
      </c>
      <c r="AI828" s="186">
        <f>'Input| Projects'!V828*S828*'Input| Escalations'!$K$19</f>
        <v>0</v>
      </c>
      <c r="AJ828" s="186">
        <f>'Input| Projects'!W828*T828*'Input| Escalations'!$K$19</f>
        <v>0</v>
      </c>
      <c r="AK828" s="106"/>
      <c r="AL828" s="186" t="str">
        <f>IFERROR(IF('Input| Overheads'!$C$42="Direct costs",SUMPRODUCT(--('Input| Projects'!$AC828="Yes"),'Calc| Overheads Allocation'!C$8,'Calc| Project Costs'!V828),IF('Input| Overheads'!$C$42="Internal labour",SUMPRODUCT(--('Input| Projects'!$AC828="Yes"),'Calc| Overheads Allocation'!C$8,'Calc| Project Costs'!V828,'Input| Projects'!$Y828),IF('Input| Overheads'!$C$42="DNSP defined",SUMPRODUCT(--('Input| Projects'!$AC828="Yes"),'Calc| Overheads Allocation'!C$61,'Input| Projects'!$AF828),""))),"")</f>
        <v/>
      </c>
      <c r="AM828" s="186" t="str">
        <f>IFERROR(IF('Input| Overheads'!$C$42="Direct costs",SUMPRODUCT(--('Input| Projects'!$AC828="Yes"),'Calc| Overheads Allocation'!D$8,'Calc| Project Costs'!W828),IF('Input| Overheads'!$C$42="Internal labour",SUMPRODUCT(--('Input| Projects'!$AC828="Yes"),'Calc| Overheads Allocation'!D$8,'Calc| Project Costs'!W828,'Input| Projects'!$Y828),IF('Input| Overheads'!$C$42="DNSP defined",SUMPRODUCT(--('Input| Projects'!$AC828="Yes"),'Calc| Overheads Allocation'!D$61,'Input| Projects'!$AF828),""))),"")</f>
        <v/>
      </c>
      <c r="AN828" s="186" t="str">
        <f>IFERROR(IF('Input| Overheads'!$C$42="Direct costs",SUMPRODUCT(--('Input| Projects'!$AC828="Yes"),'Calc| Overheads Allocation'!E$8,'Calc| Project Costs'!X828),IF('Input| Overheads'!$C$42="Internal labour",SUMPRODUCT(--('Input| Projects'!$AC828="Yes"),'Calc| Overheads Allocation'!E$8,'Calc| Project Costs'!X828,'Input| Projects'!$Y828),IF('Input| Overheads'!$C$42="DNSP defined",SUMPRODUCT(--('Input| Projects'!$AC828="Yes"),'Calc| Overheads Allocation'!E$61,'Input| Projects'!$AF828),""))),"")</f>
        <v/>
      </c>
      <c r="AO828" s="186" t="str">
        <f>IFERROR(IF('Input| Overheads'!$C$42="Direct costs",SUMPRODUCT(--('Input| Projects'!$AC828="Yes"),'Calc| Overheads Allocation'!F$8,'Calc| Project Costs'!Y828),IF('Input| Overheads'!$C$42="Internal labour",SUMPRODUCT(--('Input| Projects'!$AC828="Yes"),'Calc| Overheads Allocation'!F$8,'Calc| Project Costs'!Y828,'Input| Projects'!$Y828),IF('Input| Overheads'!$C$42="DNSP defined",SUMPRODUCT(--('Input| Projects'!$AC828="Yes"),'Calc| Overheads Allocation'!F$61,'Input| Projects'!$AF828),""))),"")</f>
        <v/>
      </c>
      <c r="AP828" s="186" t="str">
        <f>IFERROR(IF('Input| Overheads'!$C$42="Direct costs",SUMPRODUCT(--('Input| Projects'!$AC828="Yes"),'Calc| Overheads Allocation'!G$8,'Calc| Project Costs'!Z828),IF('Input| Overheads'!$C$42="Internal labour",SUMPRODUCT(--('Input| Projects'!$AC828="Yes"),'Calc| Overheads Allocation'!G$8,'Calc| Project Costs'!Z828,'Input| Projects'!$Y828),IF('Input| Overheads'!$C$42="DNSP defined",SUMPRODUCT(--('Input| Projects'!$AC828="Yes"),'Calc| Overheads Allocation'!G$61,'Input| Projects'!$AF828),""))),"")</f>
        <v/>
      </c>
      <c r="AQ828" s="186" t="str">
        <f>IFERROR(IF('Input| Overheads'!$C$42="Direct costs",SUMPRODUCT(--('Input| Projects'!$AC828="Yes"),'Calc| Overheads Allocation'!H$8,'Calc| Project Costs'!AA828),IF('Input| Overheads'!$C$42="Internal labour",SUMPRODUCT(--('Input| Projects'!$AC828="Yes"),'Calc| Overheads Allocation'!H$8,'Calc| Project Costs'!AA828,'Input| Projects'!$Y828),IF('Input| Overheads'!$C$42="DNSP defined",SUMPRODUCT(--('Input| Projects'!$AC828="Yes"),'Calc| Overheads Allocation'!H$61,'Input| Projects'!$AF828),""))),"")</f>
        <v/>
      </c>
      <c r="AR828" s="186" t="str">
        <f>IFERROR(IF('Input| Overheads'!$C$42="Direct costs",SUMPRODUCT(--('Input| Projects'!$AC828="Yes"),'Calc| Overheads Allocation'!I$8,'Calc| Project Costs'!AB828),IF('Input| Overheads'!$C$42="Internal labour",SUMPRODUCT(--('Input| Projects'!$AC828="Yes"),'Calc| Overheads Allocation'!I$8,'Calc| Project Costs'!AB828,'Input| Projects'!$Y828),IF('Input| Overheads'!$C$42="DNSP defined",SUMPRODUCT(--('Input| Projects'!$AC828="Yes"),'Calc| Overheads Allocation'!I$61,'Input| Projects'!$AF828),""))),"")</f>
        <v/>
      </c>
      <c r="AS828" s="106"/>
      <c r="AT828" s="186" t="str">
        <f>IFERROR(IF('Input| Overheads'!$C$42="Direct costs",SUMPRODUCT(--('Input| Projects'!$AD828="Yes"),'Calc| Overheads Allocation'!C$9,'Calc| Project Costs'!V828),IF('Input| Overheads'!$C$42="Internal labour",SUMPRODUCT(--('Input| Projects'!$AD828="Yes"),'Calc| Overheads Allocation'!C$9,'Calc| Project Costs'!V828,'Input| Projects'!$Y828),IF('Input| Overheads'!$C$42="DNSP defined",SUMPRODUCT(--('Input| Projects'!$AD828="Yes"),'Calc| Overheads Allocation'!C$62,'Input| Projects'!$AG828),""))),"")</f>
        <v/>
      </c>
      <c r="AU828" s="186" t="str">
        <f>IFERROR(IF('Input| Overheads'!$C$42="Direct costs",SUMPRODUCT(--('Input| Projects'!$AD828="Yes"),'Calc| Overheads Allocation'!D$9,'Calc| Project Costs'!W828),IF('Input| Overheads'!$C$42="Internal labour",SUMPRODUCT(--('Input| Projects'!$AD828="Yes"),'Calc| Overheads Allocation'!D$9,'Calc| Project Costs'!W828,'Input| Projects'!$Y828),IF('Input| Overheads'!$C$42="DNSP defined",SUMPRODUCT(--('Input| Projects'!$AD828="Yes"),'Calc| Overheads Allocation'!D$62,'Input| Projects'!$AG828),""))),"")</f>
        <v/>
      </c>
      <c r="AV828" s="186" t="str">
        <f>IFERROR(IF('Input| Overheads'!$C$42="Direct costs",SUMPRODUCT(--('Input| Projects'!$AD828="Yes"),'Calc| Overheads Allocation'!E$9,'Calc| Project Costs'!X828),IF('Input| Overheads'!$C$42="Internal labour",SUMPRODUCT(--('Input| Projects'!$AD828="Yes"),'Calc| Overheads Allocation'!E$9,'Calc| Project Costs'!X828,'Input| Projects'!$Y828),IF('Input| Overheads'!$C$42="DNSP defined",SUMPRODUCT(--('Input| Projects'!$AD828="Yes"),'Calc| Overheads Allocation'!E$62,'Input| Projects'!$AG828),""))),"")</f>
        <v/>
      </c>
      <c r="AW828" s="186" t="str">
        <f>IFERROR(IF('Input| Overheads'!$C$42="Direct costs",SUMPRODUCT(--('Input| Projects'!$AD828="Yes"),'Calc| Overheads Allocation'!F$9,'Calc| Project Costs'!Y828),IF('Input| Overheads'!$C$42="Internal labour",SUMPRODUCT(--('Input| Projects'!$AD828="Yes"),'Calc| Overheads Allocation'!F$9,'Calc| Project Costs'!Y828,'Input| Projects'!$Y828),IF('Input| Overheads'!$C$42="DNSP defined",SUMPRODUCT(--('Input| Projects'!$AD828="Yes"),'Calc| Overheads Allocation'!F$62,'Input| Projects'!$AG828),""))),"")</f>
        <v/>
      </c>
      <c r="AX828" s="186" t="str">
        <f>IFERROR(IF('Input| Overheads'!$C$42="Direct costs",SUMPRODUCT(--('Input| Projects'!$AD828="Yes"),'Calc| Overheads Allocation'!G$9,'Calc| Project Costs'!Z828),IF('Input| Overheads'!$C$42="Internal labour",SUMPRODUCT(--('Input| Projects'!$AD828="Yes"),'Calc| Overheads Allocation'!G$9,'Calc| Project Costs'!Z828,'Input| Projects'!$Y828),IF('Input| Overheads'!$C$42="DNSP defined",SUMPRODUCT(--('Input| Projects'!$AD828="Yes"),'Calc| Overheads Allocation'!G$62,'Input| Projects'!$AG828),""))),"")</f>
        <v/>
      </c>
      <c r="AY828" s="186" t="str">
        <f>IFERROR(IF('Input| Overheads'!$C$42="Direct costs",SUMPRODUCT(--('Input| Projects'!$AD828="Yes"),'Calc| Overheads Allocation'!H$9,'Calc| Project Costs'!AA828),IF('Input| Overheads'!$C$42="Internal labour",SUMPRODUCT(--('Input| Projects'!$AD828="Yes"),'Calc| Overheads Allocation'!H$9,'Calc| Project Costs'!AA828,'Input| Projects'!$Y828),IF('Input| Overheads'!$C$42="DNSP defined",SUMPRODUCT(--('Input| Projects'!$AD828="Yes"),'Calc| Overheads Allocation'!H$62,'Input| Projects'!$AG828),""))),"")</f>
        <v/>
      </c>
      <c r="AZ828" s="186" t="str">
        <f>IFERROR(IF('Input| Overheads'!$C$42="Direct costs",SUMPRODUCT(--('Input| Projects'!$AD828="Yes"),'Calc| Overheads Allocation'!I$9,'Calc| Project Costs'!AB828),IF('Input| Overheads'!$C$42="Internal labour",SUMPRODUCT(--('Input| Projects'!$AD828="Yes"),'Calc| Overheads Allocation'!I$9,'Calc| Project Costs'!AB828,'Input| Projects'!$Y828),IF('Input| Overheads'!$C$42="DNSP defined",SUMPRODUCT(--('Input| Projects'!$AD828="Yes"),'Calc| Overheads Allocation'!I$62,'Input| Projects'!$AG828),""))),"")</f>
        <v/>
      </c>
      <c r="BA828" s="106"/>
      <c r="BB828" s="186">
        <f t="shared" si="390"/>
        <v>0</v>
      </c>
      <c r="BC828" s="186">
        <f t="shared" si="391"/>
        <v>0</v>
      </c>
      <c r="BD828" s="186">
        <f t="shared" si="392"/>
        <v>0</v>
      </c>
      <c r="BE828" s="186">
        <f t="shared" si="369"/>
        <v>0</v>
      </c>
      <c r="BF828" s="186">
        <f t="shared" si="370"/>
        <v>0</v>
      </c>
      <c r="BG828" s="186">
        <f t="shared" si="371"/>
        <v>0</v>
      </c>
      <c r="BH828" s="186">
        <f t="shared" si="372"/>
        <v>0</v>
      </c>
      <c r="BI828" s="97"/>
      <c r="BJ828" s="186" t="str">
        <f t="shared" si="373"/>
        <v/>
      </c>
      <c r="BK828" s="186" t="str">
        <f t="shared" si="374"/>
        <v/>
      </c>
      <c r="BL828" s="186" t="str">
        <f t="shared" si="375"/>
        <v/>
      </c>
      <c r="BM828" s="186" t="str">
        <f t="shared" si="376"/>
        <v/>
      </c>
      <c r="BN828" s="186" t="str">
        <f t="shared" si="377"/>
        <v/>
      </c>
      <c r="BO828" s="186" t="str">
        <f t="shared" si="378"/>
        <v/>
      </c>
      <c r="BP828" s="186" t="str">
        <f t="shared" si="379"/>
        <v/>
      </c>
      <c r="BQ828" s="97"/>
      <c r="BR828" s="186">
        <f t="shared" si="380"/>
        <v>0</v>
      </c>
      <c r="BS828" s="186">
        <f t="shared" si="381"/>
        <v>0</v>
      </c>
      <c r="BT828" s="222">
        <f t="shared" si="382"/>
        <v>0</v>
      </c>
      <c r="BU828" s="222">
        <f t="shared" si="383"/>
        <v>0</v>
      </c>
      <c r="BV828" s="222">
        <f t="shared" si="384"/>
        <v>0</v>
      </c>
      <c r="BW828" s="222">
        <f t="shared" si="385"/>
        <v>0</v>
      </c>
      <c r="BX828" s="222">
        <f t="shared" si="386"/>
        <v>0</v>
      </c>
      <c r="BY828" s="106"/>
      <c r="BZ828" s="197" t="str">
        <f>IF(SUMIF('Input| Projects'!$AS$8:$CP$8,"Dx",'Input| Projects'!$AS828:$CP828)=0,"",SUMIF('Input| Projects'!$AS$8:$CP$8,"Dx",'Input| Projects'!$AS828:$CP828))</f>
        <v/>
      </c>
      <c r="CA828" s="197" t="str">
        <f>IF(SUMIF('Input| Projects'!$AS$8:$CP$8,"Tx",'Input| Projects'!$AS828:$CP828)=0,"",SUMIF('Input| Projects'!$AS$8:$CP$8,"Tx",'Input| Projects'!$AS828:$CP828))</f>
        <v/>
      </c>
      <c r="CB828" s="150" t="str">
        <f t="shared" si="393"/>
        <v/>
      </c>
    </row>
    <row r="829" spans="2:80" x14ac:dyDescent="0.2">
      <c r="B829" s="201">
        <f>IFERROR('Input| Projects'!B829,"")</f>
        <v>820</v>
      </c>
      <c r="C829" s="42" t="str">
        <f>IFERROR(IF('Input| Projects'!C829="","",'Input| Projects'!C829),"")</f>
        <v/>
      </c>
      <c r="D829" s="42" t="str">
        <f>IFERROR(IF('Input| Projects'!D829="","",'Input| Projects'!D829),"")</f>
        <v/>
      </c>
      <c r="E829" s="104"/>
      <c r="F829" s="190">
        <f>IFERROR('Input| Projects'!I829*'Input| Escalations'!$K$19,"")</f>
        <v>0</v>
      </c>
      <c r="G829" s="190">
        <f>IFERROR('Input| Projects'!J829*'Input| Escalations'!$K$19,"")</f>
        <v>0</v>
      </c>
      <c r="H829" s="190">
        <f>IFERROR('Input| Projects'!K829*'Input| Escalations'!$K$19,"")</f>
        <v>0</v>
      </c>
      <c r="I829" s="190">
        <f>IFERROR('Input| Projects'!L829*'Input| Escalations'!$K$19,"")</f>
        <v>0</v>
      </c>
      <c r="J829" s="190">
        <f>IFERROR('Input| Projects'!M829*'Input| Escalations'!$K$19,"")</f>
        <v>0</v>
      </c>
      <c r="K829" s="190">
        <f>IFERROR('Input| Projects'!N829*'Input| Escalations'!$K$19,"")</f>
        <v>0</v>
      </c>
      <c r="L829" s="190">
        <f>IFERROR('Input| Projects'!O829*'Input| Escalations'!$K$19,"")</f>
        <v>0</v>
      </c>
      <c r="M829" s="150" t="str">
        <f>IF(ABS(SUM(F829:L829)-(SUM('Input| Projects'!I829:O829)*'Input| Escalations'!$K$19))&lt;0.0000001,"",1)</f>
        <v/>
      </c>
      <c r="N829" s="192">
        <f>'Input| Projects'!$Y829*INDEX('Input| Escalations'!$H$33:$N$33,MATCH('Calc| Project Costs'!N$9,'Input| Escalations'!$H$23:$N$23,0))+'Input| Projects'!$Z829*INDEX('Input| Escalations'!$H$34:$N$34,MATCH('Calc| Project Costs'!N$9,'Input| Escalations'!$H$23:$N$23,0))+'Input| Projects'!$AA829*INDEX('Input| Escalations'!$H$35:$N$35,MATCH('Calc| Project Costs'!N$9,'Input| Escalations'!$H$23:$N$23,0))+1</f>
        <v>1</v>
      </c>
      <c r="O829" s="192">
        <f>'Input| Projects'!$Y829*INDEX('Input| Escalations'!$H$33:$N$33,MATCH('Calc| Project Costs'!O$9,'Input| Escalations'!$H$23:$N$23,0))+'Input| Projects'!$Z829*INDEX('Input| Escalations'!$H$34:$N$34,MATCH('Calc| Project Costs'!O$9,'Input| Escalations'!$H$23:$N$23,0))+'Input| Projects'!$AA829*INDEX('Input| Escalations'!$H$35:$N$35,MATCH('Calc| Project Costs'!O$9,'Input| Escalations'!$H$23:$N$23,0))+1</f>
        <v>1</v>
      </c>
      <c r="P829" s="192">
        <f>'Input| Projects'!$Y829*INDEX('Input| Escalations'!$H$33:$N$33,MATCH('Calc| Project Costs'!P$9,'Input| Escalations'!$H$23:$N$23,0))+'Input| Projects'!$Z829*INDEX('Input| Escalations'!$H$34:$N$34,MATCH('Calc| Project Costs'!P$9,'Input| Escalations'!$H$23:$N$23,0))+'Input| Projects'!$AA829*INDEX('Input| Escalations'!$H$35:$N$35,MATCH('Calc| Project Costs'!P$9,'Input| Escalations'!$H$23:$N$23,0))+1</f>
        <v>1</v>
      </c>
      <c r="Q829" s="192">
        <f>'Input| Projects'!$Y829*INDEX('Input| Escalations'!$H$33:$N$33,MATCH('Calc| Project Costs'!Q$9,'Input| Escalations'!$H$23:$N$23,0))+'Input| Projects'!$Z829*INDEX('Input| Escalations'!$H$34:$N$34,MATCH('Calc| Project Costs'!Q$9,'Input| Escalations'!$H$23:$N$23,0))+'Input| Projects'!$AA829*INDEX('Input| Escalations'!$H$35:$N$35,MATCH('Calc| Project Costs'!Q$9,'Input| Escalations'!$H$23:$N$23,0))+1</f>
        <v>1</v>
      </c>
      <c r="R829" s="192">
        <f>'Input| Projects'!$Y829*INDEX('Input| Escalations'!$H$33:$N$33,MATCH('Calc| Project Costs'!R$9,'Input| Escalations'!$H$23:$N$23,0))+'Input| Projects'!$Z829*INDEX('Input| Escalations'!$H$34:$N$34,MATCH('Calc| Project Costs'!R$9,'Input| Escalations'!$H$23:$N$23,0))+'Input| Projects'!$AA829*INDEX('Input| Escalations'!$H$35:$N$35,MATCH('Calc| Project Costs'!R$9,'Input| Escalations'!$H$23:$N$23,0))+1</f>
        <v>1</v>
      </c>
      <c r="S829" s="192">
        <f>'Input| Projects'!$Y829*INDEX('Input| Escalations'!$H$33:$N$33,MATCH('Calc| Project Costs'!S$9,'Input| Escalations'!$H$23:$N$23,0))+'Input| Projects'!$Z829*INDEX('Input| Escalations'!$H$34:$N$34,MATCH('Calc| Project Costs'!S$9,'Input| Escalations'!$H$23:$N$23,0))+'Input| Projects'!$AA829*INDEX('Input| Escalations'!$H$35:$N$35,MATCH('Calc| Project Costs'!S$9,'Input| Escalations'!$H$23:$N$23,0))+1</f>
        <v>1</v>
      </c>
      <c r="T829" s="192">
        <f>'Input| Projects'!$Y829*INDEX('Input| Escalations'!$H$33:$N$33,MATCH('Calc| Project Costs'!T$9,'Input| Escalations'!$H$23:$N$23,0))+'Input| Projects'!$Z829*INDEX('Input| Escalations'!$H$34:$N$34,MATCH('Calc| Project Costs'!T$9,'Input| Escalations'!$H$23:$N$23,0))+'Input| Projects'!$AA829*INDEX('Input| Escalations'!$H$35:$N$35,MATCH('Calc| Project Costs'!T$9,'Input| Escalations'!$H$23:$N$23,0))+1</f>
        <v>1</v>
      </c>
      <c r="U829" s="106"/>
      <c r="V829" s="186">
        <f t="shared" si="387"/>
        <v>0</v>
      </c>
      <c r="W829" s="186">
        <f t="shared" si="388"/>
        <v>0</v>
      </c>
      <c r="X829" s="186">
        <f t="shared" si="389"/>
        <v>0</v>
      </c>
      <c r="Y829" s="186">
        <f t="shared" si="365"/>
        <v>0</v>
      </c>
      <c r="Z829" s="186">
        <f t="shared" si="366"/>
        <v>0</v>
      </c>
      <c r="AA829" s="186">
        <f t="shared" si="367"/>
        <v>0</v>
      </c>
      <c r="AB829" s="186">
        <f t="shared" si="368"/>
        <v>0</v>
      </c>
      <c r="AC829" s="106"/>
      <c r="AD829" s="186">
        <f>'Input| Projects'!Q829*N829*'Input| Escalations'!$K$19</f>
        <v>0</v>
      </c>
      <c r="AE829" s="186">
        <f>'Input| Projects'!R829*O829*'Input| Escalations'!$K$19</f>
        <v>0</v>
      </c>
      <c r="AF829" s="186">
        <f>'Input| Projects'!S829*P829*'Input| Escalations'!$K$19</f>
        <v>0</v>
      </c>
      <c r="AG829" s="186">
        <f>'Input| Projects'!T829*Q829*'Input| Escalations'!$K$19</f>
        <v>0</v>
      </c>
      <c r="AH829" s="186">
        <f>'Input| Projects'!U829*R829*'Input| Escalations'!$K$19</f>
        <v>0</v>
      </c>
      <c r="AI829" s="186">
        <f>'Input| Projects'!V829*S829*'Input| Escalations'!$K$19</f>
        <v>0</v>
      </c>
      <c r="AJ829" s="186">
        <f>'Input| Projects'!W829*T829*'Input| Escalations'!$K$19</f>
        <v>0</v>
      </c>
      <c r="AK829" s="106"/>
      <c r="AL829" s="186" t="str">
        <f>IFERROR(IF('Input| Overheads'!$C$42="Direct costs",SUMPRODUCT(--('Input| Projects'!$AC829="Yes"),'Calc| Overheads Allocation'!C$8,'Calc| Project Costs'!V829),IF('Input| Overheads'!$C$42="Internal labour",SUMPRODUCT(--('Input| Projects'!$AC829="Yes"),'Calc| Overheads Allocation'!C$8,'Calc| Project Costs'!V829,'Input| Projects'!$Y829),IF('Input| Overheads'!$C$42="DNSP defined",SUMPRODUCT(--('Input| Projects'!$AC829="Yes"),'Calc| Overheads Allocation'!C$61,'Input| Projects'!$AF829),""))),"")</f>
        <v/>
      </c>
      <c r="AM829" s="186" t="str">
        <f>IFERROR(IF('Input| Overheads'!$C$42="Direct costs",SUMPRODUCT(--('Input| Projects'!$AC829="Yes"),'Calc| Overheads Allocation'!D$8,'Calc| Project Costs'!W829),IF('Input| Overheads'!$C$42="Internal labour",SUMPRODUCT(--('Input| Projects'!$AC829="Yes"),'Calc| Overheads Allocation'!D$8,'Calc| Project Costs'!W829,'Input| Projects'!$Y829),IF('Input| Overheads'!$C$42="DNSP defined",SUMPRODUCT(--('Input| Projects'!$AC829="Yes"),'Calc| Overheads Allocation'!D$61,'Input| Projects'!$AF829),""))),"")</f>
        <v/>
      </c>
      <c r="AN829" s="186" t="str">
        <f>IFERROR(IF('Input| Overheads'!$C$42="Direct costs",SUMPRODUCT(--('Input| Projects'!$AC829="Yes"),'Calc| Overheads Allocation'!E$8,'Calc| Project Costs'!X829),IF('Input| Overheads'!$C$42="Internal labour",SUMPRODUCT(--('Input| Projects'!$AC829="Yes"),'Calc| Overheads Allocation'!E$8,'Calc| Project Costs'!X829,'Input| Projects'!$Y829),IF('Input| Overheads'!$C$42="DNSP defined",SUMPRODUCT(--('Input| Projects'!$AC829="Yes"),'Calc| Overheads Allocation'!E$61,'Input| Projects'!$AF829),""))),"")</f>
        <v/>
      </c>
      <c r="AO829" s="186" t="str">
        <f>IFERROR(IF('Input| Overheads'!$C$42="Direct costs",SUMPRODUCT(--('Input| Projects'!$AC829="Yes"),'Calc| Overheads Allocation'!F$8,'Calc| Project Costs'!Y829),IF('Input| Overheads'!$C$42="Internal labour",SUMPRODUCT(--('Input| Projects'!$AC829="Yes"),'Calc| Overheads Allocation'!F$8,'Calc| Project Costs'!Y829,'Input| Projects'!$Y829),IF('Input| Overheads'!$C$42="DNSP defined",SUMPRODUCT(--('Input| Projects'!$AC829="Yes"),'Calc| Overheads Allocation'!F$61,'Input| Projects'!$AF829),""))),"")</f>
        <v/>
      </c>
      <c r="AP829" s="186" t="str">
        <f>IFERROR(IF('Input| Overheads'!$C$42="Direct costs",SUMPRODUCT(--('Input| Projects'!$AC829="Yes"),'Calc| Overheads Allocation'!G$8,'Calc| Project Costs'!Z829),IF('Input| Overheads'!$C$42="Internal labour",SUMPRODUCT(--('Input| Projects'!$AC829="Yes"),'Calc| Overheads Allocation'!G$8,'Calc| Project Costs'!Z829,'Input| Projects'!$Y829),IF('Input| Overheads'!$C$42="DNSP defined",SUMPRODUCT(--('Input| Projects'!$AC829="Yes"),'Calc| Overheads Allocation'!G$61,'Input| Projects'!$AF829),""))),"")</f>
        <v/>
      </c>
      <c r="AQ829" s="186" t="str">
        <f>IFERROR(IF('Input| Overheads'!$C$42="Direct costs",SUMPRODUCT(--('Input| Projects'!$AC829="Yes"),'Calc| Overheads Allocation'!H$8,'Calc| Project Costs'!AA829),IF('Input| Overheads'!$C$42="Internal labour",SUMPRODUCT(--('Input| Projects'!$AC829="Yes"),'Calc| Overheads Allocation'!H$8,'Calc| Project Costs'!AA829,'Input| Projects'!$Y829),IF('Input| Overheads'!$C$42="DNSP defined",SUMPRODUCT(--('Input| Projects'!$AC829="Yes"),'Calc| Overheads Allocation'!H$61,'Input| Projects'!$AF829),""))),"")</f>
        <v/>
      </c>
      <c r="AR829" s="186" t="str">
        <f>IFERROR(IF('Input| Overheads'!$C$42="Direct costs",SUMPRODUCT(--('Input| Projects'!$AC829="Yes"),'Calc| Overheads Allocation'!I$8,'Calc| Project Costs'!AB829),IF('Input| Overheads'!$C$42="Internal labour",SUMPRODUCT(--('Input| Projects'!$AC829="Yes"),'Calc| Overheads Allocation'!I$8,'Calc| Project Costs'!AB829,'Input| Projects'!$Y829),IF('Input| Overheads'!$C$42="DNSP defined",SUMPRODUCT(--('Input| Projects'!$AC829="Yes"),'Calc| Overheads Allocation'!I$61,'Input| Projects'!$AF829),""))),"")</f>
        <v/>
      </c>
      <c r="AS829" s="106"/>
      <c r="AT829" s="186" t="str">
        <f>IFERROR(IF('Input| Overheads'!$C$42="Direct costs",SUMPRODUCT(--('Input| Projects'!$AD829="Yes"),'Calc| Overheads Allocation'!C$9,'Calc| Project Costs'!V829),IF('Input| Overheads'!$C$42="Internal labour",SUMPRODUCT(--('Input| Projects'!$AD829="Yes"),'Calc| Overheads Allocation'!C$9,'Calc| Project Costs'!V829,'Input| Projects'!$Y829),IF('Input| Overheads'!$C$42="DNSP defined",SUMPRODUCT(--('Input| Projects'!$AD829="Yes"),'Calc| Overheads Allocation'!C$62,'Input| Projects'!$AG829),""))),"")</f>
        <v/>
      </c>
      <c r="AU829" s="186" t="str">
        <f>IFERROR(IF('Input| Overheads'!$C$42="Direct costs",SUMPRODUCT(--('Input| Projects'!$AD829="Yes"),'Calc| Overheads Allocation'!D$9,'Calc| Project Costs'!W829),IF('Input| Overheads'!$C$42="Internal labour",SUMPRODUCT(--('Input| Projects'!$AD829="Yes"),'Calc| Overheads Allocation'!D$9,'Calc| Project Costs'!W829,'Input| Projects'!$Y829),IF('Input| Overheads'!$C$42="DNSP defined",SUMPRODUCT(--('Input| Projects'!$AD829="Yes"),'Calc| Overheads Allocation'!D$62,'Input| Projects'!$AG829),""))),"")</f>
        <v/>
      </c>
      <c r="AV829" s="186" t="str">
        <f>IFERROR(IF('Input| Overheads'!$C$42="Direct costs",SUMPRODUCT(--('Input| Projects'!$AD829="Yes"),'Calc| Overheads Allocation'!E$9,'Calc| Project Costs'!X829),IF('Input| Overheads'!$C$42="Internal labour",SUMPRODUCT(--('Input| Projects'!$AD829="Yes"),'Calc| Overheads Allocation'!E$9,'Calc| Project Costs'!X829,'Input| Projects'!$Y829),IF('Input| Overheads'!$C$42="DNSP defined",SUMPRODUCT(--('Input| Projects'!$AD829="Yes"),'Calc| Overheads Allocation'!E$62,'Input| Projects'!$AG829),""))),"")</f>
        <v/>
      </c>
      <c r="AW829" s="186" t="str">
        <f>IFERROR(IF('Input| Overheads'!$C$42="Direct costs",SUMPRODUCT(--('Input| Projects'!$AD829="Yes"),'Calc| Overheads Allocation'!F$9,'Calc| Project Costs'!Y829),IF('Input| Overheads'!$C$42="Internal labour",SUMPRODUCT(--('Input| Projects'!$AD829="Yes"),'Calc| Overheads Allocation'!F$9,'Calc| Project Costs'!Y829,'Input| Projects'!$Y829),IF('Input| Overheads'!$C$42="DNSP defined",SUMPRODUCT(--('Input| Projects'!$AD829="Yes"),'Calc| Overheads Allocation'!F$62,'Input| Projects'!$AG829),""))),"")</f>
        <v/>
      </c>
      <c r="AX829" s="186" t="str">
        <f>IFERROR(IF('Input| Overheads'!$C$42="Direct costs",SUMPRODUCT(--('Input| Projects'!$AD829="Yes"),'Calc| Overheads Allocation'!G$9,'Calc| Project Costs'!Z829),IF('Input| Overheads'!$C$42="Internal labour",SUMPRODUCT(--('Input| Projects'!$AD829="Yes"),'Calc| Overheads Allocation'!G$9,'Calc| Project Costs'!Z829,'Input| Projects'!$Y829),IF('Input| Overheads'!$C$42="DNSP defined",SUMPRODUCT(--('Input| Projects'!$AD829="Yes"),'Calc| Overheads Allocation'!G$62,'Input| Projects'!$AG829),""))),"")</f>
        <v/>
      </c>
      <c r="AY829" s="186" t="str">
        <f>IFERROR(IF('Input| Overheads'!$C$42="Direct costs",SUMPRODUCT(--('Input| Projects'!$AD829="Yes"),'Calc| Overheads Allocation'!H$9,'Calc| Project Costs'!AA829),IF('Input| Overheads'!$C$42="Internal labour",SUMPRODUCT(--('Input| Projects'!$AD829="Yes"),'Calc| Overheads Allocation'!H$9,'Calc| Project Costs'!AA829,'Input| Projects'!$Y829),IF('Input| Overheads'!$C$42="DNSP defined",SUMPRODUCT(--('Input| Projects'!$AD829="Yes"),'Calc| Overheads Allocation'!H$62,'Input| Projects'!$AG829),""))),"")</f>
        <v/>
      </c>
      <c r="AZ829" s="186" t="str">
        <f>IFERROR(IF('Input| Overheads'!$C$42="Direct costs",SUMPRODUCT(--('Input| Projects'!$AD829="Yes"),'Calc| Overheads Allocation'!I$9,'Calc| Project Costs'!AB829),IF('Input| Overheads'!$C$42="Internal labour",SUMPRODUCT(--('Input| Projects'!$AD829="Yes"),'Calc| Overheads Allocation'!I$9,'Calc| Project Costs'!AB829,'Input| Projects'!$Y829),IF('Input| Overheads'!$C$42="DNSP defined",SUMPRODUCT(--('Input| Projects'!$AD829="Yes"),'Calc| Overheads Allocation'!I$62,'Input| Projects'!$AG829),""))),"")</f>
        <v/>
      </c>
      <c r="BA829" s="106"/>
      <c r="BB829" s="186">
        <f t="shared" si="390"/>
        <v>0</v>
      </c>
      <c r="BC829" s="186">
        <f t="shared" si="391"/>
        <v>0</v>
      </c>
      <c r="BD829" s="186">
        <f t="shared" si="392"/>
        <v>0</v>
      </c>
      <c r="BE829" s="186">
        <f t="shared" si="369"/>
        <v>0</v>
      </c>
      <c r="BF829" s="186">
        <f t="shared" si="370"/>
        <v>0</v>
      </c>
      <c r="BG829" s="186">
        <f t="shared" si="371"/>
        <v>0</v>
      </c>
      <c r="BH829" s="186">
        <f t="shared" si="372"/>
        <v>0</v>
      </c>
      <c r="BI829" s="97"/>
      <c r="BJ829" s="186" t="str">
        <f t="shared" si="373"/>
        <v/>
      </c>
      <c r="BK829" s="186" t="str">
        <f t="shared" si="374"/>
        <v/>
      </c>
      <c r="BL829" s="186" t="str">
        <f t="shared" si="375"/>
        <v/>
      </c>
      <c r="BM829" s="186" t="str">
        <f t="shared" si="376"/>
        <v/>
      </c>
      <c r="BN829" s="186" t="str">
        <f t="shared" si="377"/>
        <v/>
      </c>
      <c r="BO829" s="186" t="str">
        <f t="shared" si="378"/>
        <v/>
      </c>
      <c r="BP829" s="186" t="str">
        <f t="shared" si="379"/>
        <v/>
      </c>
      <c r="BQ829" s="97"/>
      <c r="BR829" s="186">
        <f t="shared" si="380"/>
        <v>0</v>
      </c>
      <c r="BS829" s="186">
        <f t="shared" si="381"/>
        <v>0</v>
      </c>
      <c r="BT829" s="222">
        <f t="shared" si="382"/>
        <v>0</v>
      </c>
      <c r="BU829" s="222">
        <f t="shared" si="383"/>
        <v>0</v>
      </c>
      <c r="BV829" s="222">
        <f t="shared" si="384"/>
        <v>0</v>
      </c>
      <c r="BW829" s="222">
        <f t="shared" si="385"/>
        <v>0</v>
      </c>
      <c r="BX829" s="222">
        <f t="shared" si="386"/>
        <v>0</v>
      </c>
      <c r="BY829" s="106"/>
      <c r="BZ829" s="197" t="str">
        <f>IF(SUMIF('Input| Projects'!$AS$8:$CP$8,"Dx",'Input| Projects'!$AS829:$CP829)=0,"",SUMIF('Input| Projects'!$AS$8:$CP$8,"Dx",'Input| Projects'!$AS829:$CP829))</f>
        <v/>
      </c>
      <c r="CA829" s="197" t="str">
        <f>IF(SUMIF('Input| Projects'!$AS$8:$CP$8,"Tx",'Input| Projects'!$AS829:$CP829)=0,"",SUMIF('Input| Projects'!$AS$8:$CP$8,"Tx",'Input| Projects'!$AS829:$CP829))</f>
        <v/>
      </c>
      <c r="CB829" s="150" t="str">
        <f t="shared" si="393"/>
        <v/>
      </c>
    </row>
    <row r="830" spans="2:80" x14ac:dyDescent="0.2">
      <c r="B830" s="201">
        <f>IFERROR('Input| Projects'!B830,"")</f>
        <v>821</v>
      </c>
      <c r="C830" s="42" t="str">
        <f>IFERROR(IF('Input| Projects'!C830="","",'Input| Projects'!C830),"")</f>
        <v/>
      </c>
      <c r="D830" s="42" t="str">
        <f>IFERROR(IF('Input| Projects'!D830="","",'Input| Projects'!D830),"")</f>
        <v/>
      </c>
      <c r="E830" s="104"/>
      <c r="F830" s="190">
        <f>IFERROR('Input| Projects'!I830*'Input| Escalations'!$K$19,"")</f>
        <v>0</v>
      </c>
      <c r="G830" s="190">
        <f>IFERROR('Input| Projects'!J830*'Input| Escalations'!$K$19,"")</f>
        <v>0</v>
      </c>
      <c r="H830" s="190">
        <f>IFERROR('Input| Projects'!K830*'Input| Escalations'!$K$19,"")</f>
        <v>0</v>
      </c>
      <c r="I830" s="190">
        <f>IFERROR('Input| Projects'!L830*'Input| Escalations'!$K$19,"")</f>
        <v>0</v>
      </c>
      <c r="J830" s="190">
        <f>IFERROR('Input| Projects'!M830*'Input| Escalations'!$K$19,"")</f>
        <v>0</v>
      </c>
      <c r="K830" s="190">
        <f>IFERROR('Input| Projects'!N830*'Input| Escalations'!$K$19,"")</f>
        <v>0</v>
      </c>
      <c r="L830" s="190">
        <f>IFERROR('Input| Projects'!O830*'Input| Escalations'!$K$19,"")</f>
        <v>0</v>
      </c>
      <c r="M830" s="150" t="str">
        <f>IF(ABS(SUM(F830:L830)-(SUM('Input| Projects'!I830:O830)*'Input| Escalations'!$K$19))&lt;0.0000001,"",1)</f>
        <v/>
      </c>
      <c r="N830" s="192">
        <f>'Input| Projects'!$Y830*INDEX('Input| Escalations'!$H$33:$N$33,MATCH('Calc| Project Costs'!N$9,'Input| Escalations'!$H$23:$N$23,0))+'Input| Projects'!$Z830*INDEX('Input| Escalations'!$H$34:$N$34,MATCH('Calc| Project Costs'!N$9,'Input| Escalations'!$H$23:$N$23,0))+'Input| Projects'!$AA830*INDEX('Input| Escalations'!$H$35:$N$35,MATCH('Calc| Project Costs'!N$9,'Input| Escalations'!$H$23:$N$23,0))+1</f>
        <v>1</v>
      </c>
      <c r="O830" s="192">
        <f>'Input| Projects'!$Y830*INDEX('Input| Escalations'!$H$33:$N$33,MATCH('Calc| Project Costs'!O$9,'Input| Escalations'!$H$23:$N$23,0))+'Input| Projects'!$Z830*INDEX('Input| Escalations'!$H$34:$N$34,MATCH('Calc| Project Costs'!O$9,'Input| Escalations'!$H$23:$N$23,0))+'Input| Projects'!$AA830*INDEX('Input| Escalations'!$H$35:$N$35,MATCH('Calc| Project Costs'!O$9,'Input| Escalations'!$H$23:$N$23,0))+1</f>
        <v>1</v>
      </c>
      <c r="P830" s="192">
        <f>'Input| Projects'!$Y830*INDEX('Input| Escalations'!$H$33:$N$33,MATCH('Calc| Project Costs'!P$9,'Input| Escalations'!$H$23:$N$23,0))+'Input| Projects'!$Z830*INDEX('Input| Escalations'!$H$34:$N$34,MATCH('Calc| Project Costs'!P$9,'Input| Escalations'!$H$23:$N$23,0))+'Input| Projects'!$AA830*INDEX('Input| Escalations'!$H$35:$N$35,MATCH('Calc| Project Costs'!P$9,'Input| Escalations'!$H$23:$N$23,0))+1</f>
        <v>1</v>
      </c>
      <c r="Q830" s="192">
        <f>'Input| Projects'!$Y830*INDEX('Input| Escalations'!$H$33:$N$33,MATCH('Calc| Project Costs'!Q$9,'Input| Escalations'!$H$23:$N$23,0))+'Input| Projects'!$Z830*INDEX('Input| Escalations'!$H$34:$N$34,MATCH('Calc| Project Costs'!Q$9,'Input| Escalations'!$H$23:$N$23,0))+'Input| Projects'!$AA830*INDEX('Input| Escalations'!$H$35:$N$35,MATCH('Calc| Project Costs'!Q$9,'Input| Escalations'!$H$23:$N$23,0))+1</f>
        <v>1</v>
      </c>
      <c r="R830" s="192">
        <f>'Input| Projects'!$Y830*INDEX('Input| Escalations'!$H$33:$N$33,MATCH('Calc| Project Costs'!R$9,'Input| Escalations'!$H$23:$N$23,0))+'Input| Projects'!$Z830*INDEX('Input| Escalations'!$H$34:$N$34,MATCH('Calc| Project Costs'!R$9,'Input| Escalations'!$H$23:$N$23,0))+'Input| Projects'!$AA830*INDEX('Input| Escalations'!$H$35:$N$35,MATCH('Calc| Project Costs'!R$9,'Input| Escalations'!$H$23:$N$23,0))+1</f>
        <v>1</v>
      </c>
      <c r="S830" s="192">
        <f>'Input| Projects'!$Y830*INDEX('Input| Escalations'!$H$33:$N$33,MATCH('Calc| Project Costs'!S$9,'Input| Escalations'!$H$23:$N$23,0))+'Input| Projects'!$Z830*INDEX('Input| Escalations'!$H$34:$N$34,MATCH('Calc| Project Costs'!S$9,'Input| Escalations'!$H$23:$N$23,0))+'Input| Projects'!$AA830*INDEX('Input| Escalations'!$H$35:$N$35,MATCH('Calc| Project Costs'!S$9,'Input| Escalations'!$H$23:$N$23,0))+1</f>
        <v>1</v>
      </c>
      <c r="T830" s="192">
        <f>'Input| Projects'!$Y830*INDEX('Input| Escalations'!$H$33:$N$33,MATCH('Calc| Project Costs'!T$9,'Input| Escalations'!$H$23:$N$23,0))+'Input| Projects'!$Z830*INDEX('Input| Escalations'!$H$34:$N$34,MATCH('Calc| Project Costs'!T$9,'Input| Escalations'!$H$23:$N$23,0))+'Input| Projects'!$AA830*INDEX('Input| Escalations'!$H$35:$N$35,MATCH('Calc| Project Costs'!T$9,'Input| Escalations'!$H$23:$N$23,0))+1</f>
        <v>1</v>
      </c>
      <c r="U830" s="106"/>
      <c r="V830" s="186">
        <f t="shared" si="387"/>
        <v>0</v>
      </c>
      <c r="W830" s="186">
        <f t="shared" si="388"/>
        <v>0</v>
      </c>
      <c r="X830" s="186">
        <f t="shared" si="389"/>
        <v>0</v>
      </c>
      <c r="Y830" s="186">
        <f t="shared" si="365"/>
        <v>0</v>
      </c>
      <c r="Z830" s="186">
        <f t="shared" si="366"/>
        <v>0</v>
      </c>
      <c r="AA830" s="186">
        <f t="shared" si="367"/>
        <v>0</v>
      </c>
      <c r="AB830" s="186">
        <f t="shared" si="368"/>
        <v>0</v>
      </c>
      <c r="AC830" s="106"/>
      <c r="AD830" s="186">
        <f>'Input| Projects'!Q830*N830*'Input| Escalations'!$K$19</f>
        <v>0</v>
      </c>
      <c r="AE830" s="186">
        <f>'Input| Projects'!R830*O830*'Input| Escalations'!$K$19</f>
        <v>0</v>
      </c>
      <c r="AF830" s="186">
        <f>'Input| Projects'!S830*P830*'Input| Escalations'!$K$19</f>
        <v>0</v>
      </c>
      <c r="AG830" s="186">
        <f>'Input| Projects'!T830*Q830*'Input| Escalations'!$K$19</f>
        <v>0</v>
      </c>
      <c r="AH830" s="186">
        <f>'Input| Projects'!U830*R830*'Input| Escalations'!$K$19</f>
        <v>0</v>
      </c>
      <c r="AI830" s="186">
        <f>'Input| Projects'!V830*S830*'Input| Escalations'!$K$19</f>
        <v>0</v>
      </c>
      <c r="AJ830" s="186">
        <f>'Input| Projects'!W830*T830*'Input| Escalations'!$K$19</f>
        <v>0</v>
      </c>
      <c r="AK830" s="106"/>
      <c r="AL830" s="186" t="str">
        <f>IFERROR(IF('Input| Overheads'!$C$42="Direct costs",SUMPRODUCT(--('Input| Projects'!$AC830="Yes"),'Calc| Overheads Allocation'!C$8,'Calc| Project Costs'!V830),IF('Input| Overheads'!$C$42="Internal labour",SUMPRODUCT(--('Input| Projects'!$AC830="Yes"),'Calc| Overheads Allocation'!C$8,'Calc| Project Costs'!V830,'Input| Projects'!$Y830),IF('Input| Overheads'!$C$42="DNSP defined",SUMPRODUCT(--('Input| Projects'!$AC830="Yes"),'Calc| Overheads Allocation'!C$61,'Input| Projects'!$AF830),""))),"")</f>
        <v/>
      </c>
      <c r="AM830" s="186" t="str">
        <f>IFERROR(IF('Input| Overheads'!$C$42="Direct costs",SUMPRODUCT(--('Input| Projects'!$AC830="Yes"),'Calc| Overheads Allocation'!D$8,'Calc| Project Costs'!W830),IF('Input| Overheads'!$C$42="Internal labour",SUMPRODUCT(--('Input| Projects'!$AC830="Yes"),'Calc| Overheads Allocation'!D$8,'Calc| Project Costs'!W830,'Input| Projects'!$Y830),IF('Input| Overheads'!$C$42="DNSP defined",SUMPRODUCT(--('Input| Projects'!$AC830="Yes"),'Calc| Overheads Allocation'!D$61,'Input| Projects'!$AF830),""))),"")</f>
        <v/>
      </c>
      <c r="AN830" s="186" t="str">
        <f>IFERROR(IF('Input| Overheads'!$C$42="Direct costs",SUMPRODUCT(--('Input| Projects'!$AC830="Yes"),'Calc| Overheads Allocation'!E$8,'Calc| Project Costs'!X830),IF('Input| Overheads'!$C$42="Internal labour",SUMPRODUCT(--('Input| Projects'!$AC830="Yes"),'Calc| Overheads Allocation'!E$8,'Calc| Project Costs'!X830,'Input| Projects'!$Y830),IF('Input| Overheads'!$C$42="DNSP defined",SUMPRODUCT(--('Input| Projects'!$AC830="Yes"),'Calc| Overheads Allocation'!E$61,'Input| Projects'!$AF830),""))),"")</f>
        <v/>
      </c>
      <c r="AO830" s="186" t="str">
        <f>IFERROR(IF('Input| Overheads'!$C$42="Direct costs",SUMPRODUCT(--('Input| Projects'!$AC830="Yes"),'Calc| Overheads Allocation'!F$8,'Calc| Project Costs'!Y830),IF('Input| Overheads'!$C$42="Internal labour",SUMPRODUCT(--('Input| Projects'!$AC830="Yes"),'Calc| Overheads Allocation'!F$8,'Calc| Project Costs'!Y830,'Input| Projects'!$Y830),IF('Input| Overheads'!$C$42="DNSP defined",SUMPRODUCT(--('Input| Projects'!$AC830="Yes"),'Calc| Overheads Allocation'!F$61,'Input| Projects'!$AF830),""))),"")</f>
        <v/>
      </c>
      <c r="AP830" s="186" t="str">
        <f>IFERROR(IF('Input| Overheads'!$C$42="Direct costs",SUMPRODUCT(--('Input| Projects'!$AC830="Yes"),'Calc| Overheads Allocation'!G$8,'Calc| Project Costs'!Z830),IF('Input| Overheads'!$C$42="Internal labour",SUMPRODUCT(--('Input| Projects'!$AC830="Yes"),'Calc| Overheads Allocation'!G$8,'Calc| Project Costs'!Z830,'Input| Projects'!$Y830),IF('Input| Overheads'!$C$42="DNSP defined",SUMPRODUCT(--('Input| Projects'!$AC830="Yes"),'Calc| Overheads Allocation'!G$61,'Input| Projects'!$AF830),""))),"")</f>
        <v/>
      </c>
      <c r="AQ830" s="186" t="str">
        <f>IFERROR(IF('Input| Overheads'!$C$42="Direct costs",SUMPRODUCT(--('Input| Projects'!$AC830="Yes"),'Calc| Overheads Allocation'!H$8,'Calc| Project Costs'!AA830),IF('Input| Overheads'!$C$42="Internal labour",SUMPRODUCT(--('Input| Projects'!$AC830="Yes"),'Calc| Overheads Allocation'!H$8,'Calc| Project Costs'!AA830,'Input| Projects'!$Y830),IF('Input| Overheads'!$C$42="DNSP defined",SUMPRODUCT(--('Input| Projects'!$AC830="Yes"),'Calc| Overheads Allocation'!H$61,'Input| Projects'!$AF830),""))),"")</f>
        <v/>
      </c>
      <c r="AR830" s="186" t="str">
        <f>IFERROR(IF('Input| Overheads'!$C$42="Direct costs",SUMPRODUCT(--('Input| Projects'!$AC830="Yes"),'Calc| Overheads Allocation'!I$8,'Calc| Project Costs'!AB830),IF('Input| Overheads'!$C$42="Internal labour",SUMPRODUCT(--('Input| Projects'!$AC830="Yes"),'Calc| Overheads Allocation'!I$8,'Calc| Project Costs'!AB830,'Input| Projects'!$Y830),IF('Input| Overheads'!$C$42="DNSP defined",SUMPRODUCT(--('Input| Projects'!$AC830="Yes"),'Calc| Overheads Allocation'!I$61,'Input| Projects'!$AF830),""))),"")</f>
        <v/>
      </c>
      <c r="AS830" s="106"/>
      <c r="AT830" s="186" t="str">
        <f>IFERROR(IF('Input| Overheads'!$C$42="Direct costs",SUMPRODUCT(--('Input| Projects'!$AD830="Yes"),'Calc| Overheads Allocation'!C$9,'Calc| Project Costs'!V830),IF('Input| Overheads'!$C$42="Internal labour",SUMPRODUCT(--('Input| Projects'!$AD830="Yes"),'Calc| Overheads Allocation'!C$9,'Calc| Project Costs'!V830,'Input| Projects'!$Y830),IF('Input| Overheads'!$C$42="DNSP defined",SUMPRODUCT(--('Input| Projects'!$AD830="Yes"),'Calc| Overheads Allocation'!C$62,'Input| Projects'!$AG830),""))),"")</f>
        <v/>
      </c>
      <c r="AU830" s="186" t="str">
        <f>IFERROR(IF('Input| Overheads'!$C$42="Direct costs",SUMPRODUCT(--('Input| Projects'!$AD830="Yes"),'Calc| Overheads Allocation'!D$9,'Calc| Project Costs'!W830),IF('Input| Overheads'!$C$42="Internal labour",SUMPRODUCT(--('Input| Projects'!$AD830="Yes"),'Calc| Overheads Allocation'!D$9,'Calc| Project Costs'!W830,'Input| Projects'!$Y830),IF('Input| Overheads'!$C$42="DNSP defined",SUMPRODUCT(--('Input| Projects'!$AD830="Yes"),'Calc| Overheads Allocation'!D$62,'Input| Projects'!$AG830),""))),"")</f>
        <v/>
      </c>
      <c r="AV830" s="186" t="str">
        <f>IFERROR(IF('Input| Overheads'!$C$42="Direct costs",SUMPRODUCT(--('Input| Projects'!$AD830="Yes"),'Calc| Overheads Allocation'!E$9,'Calc| Project Costs'!X830),IF('Input| Overheads'!$C$42="Internal labour",SUMPRODUCT(--('Input| Projects'!$AD830="Yes"),'Calc| Overheads Allocation'!E$9,'Calc| Project Costs'!X830,'Input| Projects'!$Y830),IF('Input| Overheads'!$C$42="DNSP defined",SUMPRODUCT(--('Input| Projects'!$AD830="Yes"),'Calc| Overheads Allocation'!E$62,'Input| Projects'!$AG830),""))),"")</f>
        <v/>
      </c>
      <c r="AW830" s="186" t="str">
        <f>IFERROR(IF('Input| Overheads'!$C$42="Direct costs",SUMPRODUCT(--('Input| Projects'!$AD830="Yes"),'Calc| Overheads Allocation'!F$9,'Calc| Project Costs'!Y830),IF('Input| Overheads'!$C$42="Internal labour",SUMPRODUCT(--('Input| Projects'!$AD830="Yes"),'Calc| Overheads Allocation'!F$9,'Calc| Project Costs'!Y830,'Input| Projects'!$Y830),IF('Input| Overheads'!$C$42="DNSP defined",SUMPRODUCT(--('Input| Projects'!$AD830="Yes"),'Calc| Overheads Allocation'!F$62,'Input| Projects'!$AG830),""))),"")</f>
        <v/>
      </c>
      <c r="AX830" s="186" t="str">
        <f>IFERROR(IF('Input| Overheads'!$C$42="Direct costs",SUMPRODUCT(--('Input| Projects'!$AD830="Yes"),'Calc| Overheads Allocation'!G$9,'Calc| Project Costs'!Z830),IF('Input| Overheads'!$C$42="Internal labour",SUMPRODUCT(--('Input| Projects'!$AD830="Yes"),'Calc| Overheads Allocation'!G$9,'Calc| Project Costs'!Z830,'Input| Projects'!$Y830),IF('Input| Overheads'!$C$42="DNSP defined",SUMPRODUCT(--('Input| Projects'!$AD830="Yes"),'Calc| Overheads Allocation'!G$62,'Input| Projects'!$AG830),""))),"")</f>
        <v/>
      </c>
      <c r="AY830" s="186" t="str">
        <f>IFERROR(IF('Input| Overheads'!$C$42="Direct costs",SUMPRODUCT(--('Input| Projects'!$AD830="Yes"),'Calc| Overheads Allocation'!H$9,'Calc| Project Costs'!AA830),IF('Input| Overheads'!$C$42="Internal labour",SUMPRODUCT(--('Input| Projects'!$AD830="Yes"),'Calc| Overheads Allocation'!H$9,'Calc| Project Costs'!AA830,'Input| Projects'!$Y830),IF('Input| Overheads'!$C$42="DNSP defined",SUMPRODUCT(--('Input| Projects'!$AD830="Yes"),'Calc| Overheads Allocation'!H$62,'Input| Projects'!$AG830),""))),"")</f>
        <v/>
      </c>
      <c r="AZ830" s="186" t="str">
        <f>IFERROR(IF('Input| Overheads'!$C$42="Direct costs",SUMPRODUCT(--('Input| Projects'!$AD830="Yes"),'Calc| Overheads Allocation'!I$9,'Calc| Project Costs'!AB830),IF('Input| Overheads'!$C$42="Internal labour",SUMPRODUCT(--('Input| Projects'!$AD830="Yes"),'Calc| Overheads Allocation'!I$9,'Calc| Project Costs'!AB830,'Input| Projects'!$Y830),IF('Input| Overheads'!$C$42="DNSP defined",SUMPRODUCT(--('Input| Projects'!$AD830="Yes"),'Calc| Overheads Allocation'!I$62,'Input| Projects'!$AG830),""))),"")</f>
        <v/>
      </c>
      <c r="BA830" s="106"/>
      <c r="BB830" s="186">
        <f t="shared" si="390"/>
        <v>0</v>
      </c>
      <c r="BC830" s="186">
        <f t="shared" si="391"/>
        <v>0</v>
      </c>
      <c r="BD830" s="186">
        <f t="shared" si="392"/>
        <v>0</v>
      </c>
      <c r="BE830" s="186">
        <f t="shared" si="369"/>
        <v>0</v>
      </c>
      <c r="BF830" s="186">
        <f t="shared" si="370"/>
        <v>0</v>
      </c>
      <c r="BG830" s="186">
        <f t="shared" si="371"/>
        <v>0</v>
      </c>
      <c r="BH830" s="186">
        <f t="shared" si="372"/>
        <v>0</v>
      </c>
      <c r="BI830" s="97"/>
      <c r="BJ830" s="186" t="str">
        <f t="shared" si="373"/>
        <v/>
      </c>
      <c r="BK830" s="186" t="str">
        <f t="shared" si="374"/>
        <v/>
      </c>
      <c r="BL830" s="186" t="str">
        <f t="shared" si="375"/>
        <v/>
      </c>
      <c r="BM830" s="186" t="str">
        <f t="shared" si="376"/>
        <v/>
      </c>
      <c r="BN830" s="186" t="str">
        <f t="shared" si="377"/>
        <v/>
      </c>
      <c r="BO830" s="186" t="str">
        <f t="shared" si="378"/>
        <v/>
      </c>
      <c r="BP830" s="186" t="str">
        <f t="shared" si="379"/>
        <v/>
      </c>
      <c r="BQ830" s="97"/>
      <c r="BR830" s="186">
        <f t="shared" si="380"/>
        <v>0</v>
      </c>
      <c r="BS830" s="186">
        <f t="shared" si="381"/>
        <v>0</v>
      </c>
      <c r="BT830" s="222">
        <f t="shared" si="382"/>
        <v>0</v>
      </c>
      <c r="BU830" s="222">
        <f t="shared" si="383"/>
        <v>0</v>
      </c>
      <c r="BV830" s="222">
        <f t="shared" si="384"/>
        <v>0</v>
      </c>
      <c r="BW830" s="222">
        <f t="shared" si="385"/>
        <v>0</v>
      </c>
      <c r="BX830" s="222">
        <f t="shared" si="386"/>
        <v>0</v>
      </c>
      <c r="BY830" s="106"/>
      <c r="BZ830" s="197" t="str">
        <f>IF(SUMIF('Input| Projects'!$AS$8:$CP$8,"Dx",'Input| Projects'!$AS830:$CP830)=0,"",SUMIF('Input| Projects'!$AS$8:$CP$8,"Dx",'Input| Projects'!$AS830:$CP830))</f>
        <v/>
      </c>
      <c r="CA830" s="197" t="str">
        <f>IF(SUMIF('Input| Projects'!$AS$8:$CP$8,"Tx",'Input| Projects'!$AS830:$CP830)=0,"",SUMIF('Input| Projects'!$AS$8:$CP$8,"Tx",'Input| Projects'!$AS830:$CP830))</f>
        <v/>
      </c>
      <c r="CB830" s="150" t="str">
        <f t="shared" si="393"/>
        <v/>
      </c>
    </row>
    <row r="831" spans="2:80" x14ac:dyDescent="0.2">
      <c r="B831" s="201">
        <f>IFERROR('Input| Projects'!B831,"")</f>
        <v>822</v>
      </c>
      <c r="C831" s="42" t="str">
        <f>IFERROR(IF('Input| Projects'!C831="","",'Input| Projects'!C831),"")</f>
        <v/>
      </c>
      <c r="D831" s="42" t="str">
        <f>IFERROR(IF('Input| Projects'!D831="","",'Input| Projects'!D831),"")</f>
        <v/>
      </c>
      <c r="E831" s="104"/>
      <c r="F831" s="190">
        <f>IFERROR('Input| Projects'!I831*'Input| Escalations'!$K$19,"")</f>
        <v>0</v>
      </c>
      <c r="G831" s="190">
        <f>IFERROR('Input| Projects'!J831*'Input| Escalations'!$K$19,"")</f>
        <v>0</v>
      </c>
      <c r="H831" s="190">
        <f>IFERROR('Input| Projects'!K831*'Input| Escalations'!$K$19,"")</f>
        <v>0</v>
      </c>
      <c r="I831" s="190">
        <f>IFERROR('Input| Projects'!L831*'Input| Escalations'!$K$19,"")</f>
        <v>0</v>
      </c>
      <c r="J831" s="190">
        <f>IFERROR('Input| Projects'!M831*'Input| Escalations'!$K$19,"")</f>
        <v>0</v>
      </c>
      <c r="K831" s="190">
        <f>IFERROR('Input| Projects'!N831*'Input| Escalations'!$K$19,"")</f>
        <v>0</v>
      </c>
      <c r="L831" s="190">
        <f>IFERROR('Input| Projects'!O831*'Input| Escalations'!$K$19,"")</f>
        <v>0</v>
      </c>
      <c r="M831" s="150" t="str">
        <f>IF(ABS(SUM(F831:L831)-(SUM('Input| Projects'!I831:O831)*'Input| Escalations'!$K$19))&lt;0.0000001,"",1)</f>
        <v/>
      </c>
      <c r="N831" s="192">
        <f>'Input| Projects'!$Y831*INDEX('Input| Escalations'!$H$33:$N$33,MATCH('Calc| Project Costs'!N$9,'Input| Escalations'!$H$23:$N$23,0))+'Input| Projects'!$Z831*INDEX('Input| Escalations'!$H$34:$N$34,MATCH('Calc| Project Costs'!N$9,'Input| Escalations'!$H$23:$N$23,0))+'Input| Projects'!$AA831*INDEX('Input| Escalations'!$H$35:$N$35,MATCH('Calc| Project Costs'!N$9,'Input| Escalations'!$H$23:$N$23,0))+1</f>
        <v>1</v>
      </c>
      <c r="O831" s="192">
        <f>'Input| Projects'!$Y831*INDEX('Input| Escalations'!$H$33:$N$33,MATCH('Calc| Project Costs'!O$9,'Input| Escalations'!$H$23:$N$23,0))+'Input| Projects'!$Z831*INDEX('Input| Escalations'!$H$34:$N$34,MATCH('Calc| Project Costs'!O$9,'Input| Escalations'!$H$23:$N$23,0))+'Input| Projects'!$AA831*INDEX('Input| Escalations'!$H$35:$N$35,MATCH('Calc| Project Costs'!O$9,'Input| Escalations'!$H$23:$N$23,0))+1</f>
        <v>1</v>
      </c>
      <c r="P831" s="192">
        <f>'Input| Projects'!$Y831*INDEX('Input| Escalations'!$H$33:$N$33,MATCH('Calc| Project Costs'!P$9,'Input| Escalations'!$H$23:$N$23,0))+'Input| Projects'!$Z831*INDEX('Input| Escalations'!$H$34:$N$34,MATCH('Calc| Project Costs'!P$9,'Input| Escalations'!$H$23:$N$23,0))+'Input| Projects'!$AA831*INDEX('Input| Escalations'!$H$35:$N$35,MATCH('Calc| Project Costs'!P$9,'Input| Escalations'!$H$23:$N$23,0))+1</f>
        <v>1</v>
      </c>
      <c r="Q831" s="192">
        <f>'Input| Projects'!$Y831*INDEX('Input| Escalations'!$H$33:$N$33,MATCH('Calc| Project Costs'!Q$9,'Input| Escalations'!$H$23:$N$23,0))+'Input| Projects'!$Z831*INDEX('Input| Escalations'!$H$34:$N$34,MATCH('Calc| Project Costs'!Q$9,'Input| Escalations'!$H$23:$N$23,0))+'Input| Projects'!$AA831*INDEX('Input| Escalations'!$H$35:$N$35,MATCH('Calc| Project Costs'!Q$9,'Input| Escalations'!$H$23:$N$23,0))+1</f>
        <v>1</v>
      </c>
      <c r="R831" s="192">
        <f>'Input| Projects'!$Y831*INDEX('Input| Escalations'!$H$33:$N$33,MATCH('Calc| Project Costs'!R$9,'Input| Escalations'!$H$23:$N$23,0))+'Input| Projects'!$Z831*INDEX('Input| Escalations'!$H$34:$N$34,MATCH('Calc| Project Costs'!R$9,'Input| Escalations'!$H$23:$N$23,0))+'Input| Projects'!$AA831*INDEX('Input| Escalations'!$H$35:$N$35,MATCH('Calc| Project Costs'!R$9,'Input| Escalations'!$H$23:$N$23,0))+1</f>
        <v>1</v>
      </c>
      <c r="S831" s="192">
        <f>'Input| Projects'!$Y831*INDEX('Input| Escalations'!$H$33:$N$33,MATCH('Calc| Project Costs'!S$9,'Input| Escalations'!$H$23:$N$23,0))+'Input| Projects'!$Z831*INDEX('Input| Escalations'!$H$34:$N$34,MATCH('Calc| Project Costs'!S$9,'Input| Escalations'!$H$23:$N$23,0))+'Input| Projects'!$AA831*INDEX('Input| Escalations'!$H$35:$N$35,MATCH('Calc| Project Costs'!S$9,'Input| Escalations'!$H$23:$N$23,0))+1</f>
        <v>1</v>
      </c>
      <c r="T831" s="192">
        <f>'Input| Projects'!$Y831*INDEX('Input| Escalations'!$H$33:$N$33,MATCH('Calc| Project Costs'!T$9,'Input| Escalations'!$H$23:$N$23,0))+'Input| Projects'!$Z831*INDEX('Input| Escalations'!$H$34:$N$34,MATCH('Calc| Project Costs'!T$9,'Input| Escalations'!$H$23:$N$23,0))+'Input| Projects'!$AA831*INDEX('Input| Escalations'!$H$35:$N$35,MATCH('Calc| Project Costs'!T$9,'Input| Escalations'!$H$23:$N$23,0))+1</f>
        <v>1</v>
      </c>
      <c r="U831" s="106"/>
      <c r="V831" s="186">
        <f t="shared" si="387"/>
        <v>0</v>
      </c>
      <c r="W831" s="186">
        <f t="shared" si="388"/>
        <v>0</v>
      </c>
      <c r="X831" s="186">
        <f t="shared" si="389"/>
        <v>0</v>
      </c>
      <c r="Y831" s="186">
        <f t="shared" si="365"/>
        <v>0</v>
      </c>
      <c r="Z831" s="186">
        <f t="shared" si="366"/>
        <v>0</v>
      </c>
      <c r="AA831" s="186">
        <f t="shared" si="367"/>
        <v>0</v>
      </c>
      <c r="AB831" s="186">
        <f t="shared" si="368"/>
        <v>0</v>
      </c>
      <c r="AC831" s="106"/>
      <c r="AD831" s="186">
        <f>'Input| Projects'!Q831*N831*'Input| Escalations'!$K$19</f>
        <v>0</v>
      </c>
      <c r="AE831" s="186">
        <f>'Input| Projects'!R831*O831*'Input| Escalations'!$K$19</f>
        <v>0</v>
      </c>
      <c r="AF831" s="186">
        <f>'Input| Projects'!S831*P831*'Input| Escalations'!$K$19</f>
        <v>0</v>
      </c>
      <c r="AG831" s="186">
        <f>'Input| Projects'!T831*Q831*'Input| Escalations'!$K$19</f>
        <v>0</v>
      </c>
      <c r="AH831" s="186">
        <f>'Input| Projects'!U831*R831*'Input| Escalations'!$K$19</f>
        <v>0</v>
      </c>
      <c r="AI831" s="186">
        <f>'Input| Projects'!V831*S831*'Input| Escalations'!$K$19</f>
        <v>0</v>
      </c>
      <c r="AJ831" s="186">
        <f>'Input| Projects'!W831*T831*'Input| Escalations'!$K$19</f>
        <v>0</v>
      </c>
      <c r="AK831" s="106"/>
      <c r="AL831" s="186" t="str">
        <f>IFERROR(IF('Input| Overheads'!$C$42="Direct costs",SUMPRODUCT(--('Input| Projects'!$AC831="Yes"),'Calc| Overheads Allocation'!C$8,'Calc| Project Costs'!V831),IF('Input| Overheads'!$C$42="Internal labour",SUMPRODUCT(--('Input| Projects'!$AC831="Yes"),'Calc| Overheads Allocation'!C$8,'Calc| Project Costs'!V831,'Input| Projects'!$Y831),IF('Input| Overheads'!$C$42="DNSP defined",SUMPRODUCT(--('Input| Projects'!$AC831="Yes"),'Calc| Overheads Allocation'!C$61,'Input| Projects'!$AF831),""))),"")</f>
        <v/>
      </c>
      <c r="AM831" s="186" t="str">
        <f>IFERROR(IF('Input| Overheads'!$C$42="Direct costs",SUMPRODUCT(--('Input| Projects'!$AC831="Yes"),'Calc| Overheads Allocation'!D$8,'Calc| Project Costs'!W831),IF('Input| Overheads'!$C$42="Internal labour",SUMPRODUCT(--('Input| Projects'!$AC831="Yes"),'Calc| Overheads Allocation'!D$8,'Calc| Project Costs'!W831,'Input| Projects'!$Y831),IF('Input| Overheads'!$C$42="DNSP defined",SUMPRODUCT(--('Input| Projects'!$AC831="Yes"),'Calc| Overheads Allocation'!D$61,'Input| Projects'!$AF831),""))),"")</f>
        <v/>
      </c>
      <c r="AN831" s="186" t="str">
        <f>IFERROR(IF('Input| Overheads'!$C$42="Direct costs",SUMPRODUCT(--('Input| Projects'!$AC831="Yes"),'Calc| Overheads Allocation'!E$8,'Calc| Project Costs'!X831),IF('Input| Overheads'!$C$42="Internal labour",SUMPRODUCT(--('Input| Projects'!$AC831="Yes"),'Calc| Overheads Allocation'!E$8,'Calc| Project Costs'!X831,'Input| Projects'!$Y831),IF('Input| Overheads'!$C$42="DNSP defined",SUMPRODUCT(--('Input| Projects'!$AC831="Yes"),'Calc| Overheads Allocation'!E$61,'Input| Projects'!$AF831),""))),"")</f>
        <v/>
      </c>
      <c r="AO831" s="186" t="str">
        <f>IFERROR(IF('Input| Overheads'!$C$42="Direct costs",SUMPRODUCT(--('Input| Projects'!$AC831="Yes"),'Calc| Overheads Allocation'!F$8,'Calc| Project Costs'!Y831),IF('Input| Overheads'!$C$42="Internal labour",SUMPRODUCT(--('Input| Projects'!$AC831="Yes"),'Calc| Overheads Allocation'!F$8,'Calc| Project Costs'!Y831,'Input| Projects'!$Y831),IF('Input| Overheads'!$C$42="DNSP defined",SUMPRODUCT(--('Input| Projects'!$AC831="Yes"),'Calc| Overheads Allocation'!F$61,'Input| Projects'!$AF831),""))),"")</f>
        <v/>
      </c>
      <c r="AP831" s="186" t="str">
        <f>IFERROR(IF('Input| Overheads'!$C$42="Direct costs",SUMPRODUCT(--('Input| Projects'!$AC831="Yes"),'Calc| Overheads Allocation'!G$8,'Calc| Project Costs'!Z831),IF('Input| Overheads'!$C$42="Internal labour",SUMPRODUCT(--('Input| Projects'!$AC831="Yes"),'Calc| Overheads Allocation'!G$8,'Calc| Project Costs'!Z831,'Input| Projects'!$Y831),IF('Input| Overheads'!$C$42="DNSP defined",SUMPRODUCT(--('Input| Projects'!$AC831="Yes"),'Calc| Overheads Allocation'!G$61,'Input| Projects'!$AF831),""))),"")</f>
        <v/>
      </c>
      <c r="AQ831" s="186" t="str">
        <f>IFERROR(IF('Input| Overheads'!$C$42="Direct costs",SUMPRODUCT(--('Input| Projects'!$AC831="Yes"),'Calc| Overheads Allocation'!H$8,'Calc| Project Costs'!AA831),IF('Input| Overheads'!$C$42="Internal labour",SUMPRODUCT(--('Input| Projects'!$AC831="Yes"),'Calc| Overheads Allocation'!H$8,'Calc| Project Costs'!AA831,'Input| Projects'!$Y831),IF('Input| Overheads'!$C$42="DNSP defined",SUMPRODUCT(--('Input| Projects'!$AC831="Yes"),'Calc| Overheads Allocation'!H$61,'Input| Projects'!$AF831),""))),"")</f>
        <v/>
      </c>
      <c r="AR831" s="186" t="str">
        <f>IFERROR(IF('Input| Overheads'!$C$42="Direct costs",SUMPRODUCT(--('Input| Projects'!$AC831="Yes"),'Calc| Overheads Allocation'!I$8,'Calc| Project Costs'!AB831),IF('Input| Overheads'!$C$42="Internal labour",SUMPRODUCT(--('Input| Projects'!$AC831="Yes"),'Calc| Overheads Allocation'!I$8,'Calc| Project Costs'!AB831,'Input| Projects'!$Y831),IF('Input| Overheads'!$C$42="DNSP defined",SUMPRODUCT(--('Input| Projects'!$AC831="Yes"),'Calc| Overheads Allocation'!I$61,'Input| Projects'!$AF831),""))),"")</f>
        <v/>
      </c>
      <c r="AS831" s="106"/>
      <c r="AT831" s="186" t="str">
        <f>IFERROR(IF('Input| Overheads'!$C$42="Direct costs",SUMPRODUCT(--('Input| Projects'!$AD831="Yes"),'Calc| Overheads Allocation'!C$9,'Calc| Project Costs'!V831),IF('Input| Overheads'!$C$42="Internal labour",SUMPRODUCT(--('Input| Projects'!$AD831="Yes"),'Calc| Overheads Allocation'!C$9,'Calc| Project Costs'!V831,'Input| Projects'!$Y831),IF('Input| Overheads'!$C$42="DNSP defined",SUMPRODUCT(--('Input| Projects'!$AD831="Yes"),'Calc| Overheads Allocation'!C$62,'Input| Projects'!$AG831),""))),"")</f>
        <v/>
      </c>
      <c r="AU831" s="186" t="str">
        <f>IFERROR(IF('Input| Overheads'!$C$42="Direct costs",SUMPRODUCT(--('Input| Projects'!$AD831="Yes"),'Calc| Overheads Allocation'!D$9,'Calc| Project Costs'!W831),IF('Input| Overheads'!$C$42="Internal labour",SUMPRODUCT(--('Input| Projects'!$AD831="Yes"),'Calc| Overheads Allocation'!D$9,'Calc| Project Costs'!W831,'Input| Projects'!$Y831),IF('Input| Overheads'!$C$42="DNSP defined",SUMPRODUCT(--('Input| Projects'!$AD831="Yes"),'Calc| Overheads Allocation'!D$62,'Input| Projects'!$AG831),""))),"")</f>
        <v/>
      </c>
      <c r="AV831" s="186" t="str">
        <f>IFERROR(IF('Input| Overheads'!$C$42="Direct costs",SUMPRODUCT(--('Input| Projects'!$AD831="Yes"),'Calc| Overheads Allocation'!E$9,'Calc| Project Costs'!X831),IF('Input| Overheads'!$C$42="Internal labour",SUMPRODUCT(--('Input| Projects'!$AD831="Yes"),'Calc| Overheads Allocation'!E$9,'Calc| Project Costs'!X831,'Input| Projects'!$Y831),IF('Input| Overheads'!$C$42="DNSP defined",SUMPRODUCT(--('Input| Projects'!$AD831="Yes"),'Calc| Overheads Allocation'!E$62,'Input| Projects'!$AG831),""))),"")</f>
        <v/>
      </c>
      <c r="AW831" s="186" t="str">
        <f>IFERROR(IF('Input| Overheads'!$C$42="Direct costs",SUMPRODUCT(--('Input| Projects'!$AD831="Yes"),'Calc| Overheads Allocation'!F$9,'Calc| Project Costs'!Y831),IF('Input| Overheads'!$C$42="Internal labour",SUMPRODUCT(--('Input| Projects'!$AD831="Yes"),'Calc| Overheads Allocation'!F$9,'Calc| Project Costs'!Y831,'Input| Projects'!$Y831),IF('Input| Overheads'!$C$42="DNSP defined",SUMPRODUCT(--('Input| Projects'!$AD831="Yes"),'Calc| Overheads Allocation'!F$62,'Input| Projects'!$AG831),""))),"")</f>
        <v/>
      </c>
      <c r="AX831" s="186" t="str">
        <f>IFERROR(IF('Input| Overheads'!$C$42="Direct costs",SUMPRODUCT(--('Input| Projects'!$AD831="Yes"),'Calc| Overheads Allocation'!G$9,'Calc| Project Costs'!Z831),IF('Input| Overheads'!$C$42="Internal labour",SUMPRODUCT(--('Input| Projects'!$AD831="Yes"),'Calc| Overheads Allocation'!G$9,'Calc| Project Costs'!Z831,'Input| Projects'!$Y831),IF('Input| Overheads'!$C$42="DNSP defined",SUMPRODUCT(--('Input| Projects'!$AD831="Yes"),'Calc| Overheads Allocation'!G$62,'Input| Projects'!$AG831),""))),"")</f>
        <v/>
      </c>
      <c r="AY831" s="186" t="str">
        <f>IFERROR(IF('Input| Overheads'!$C$42="Direct costs",SUMPRODUCT(--('Input| Projects'!$AD831="Yes"),'Calc| Overheads Allocation'!H$9,'Calc| Project Costs'!AA831),IF('Input| Overheads'!$C$42="Internal labour",SUMPRODUCT(--('Input| Projects'!$AD831="Yes"),'Calc| Overheads Allocation'!H$9,'Calc| Project Costs'!AA831,'Input| Projects'!$Y831),IF('Input| Overheads'!$C$42="DNSP defined",SUMPRODUCT(--('Input| Projects'!$AD831="Yes"),'Calc| Overheads Allocation'!H$62,'Input| Projects'!$AG831),""))),"")</f>
        <v/>
      </c>
      <c r="AZ831" s="186" t="str">
        <f>IFERROR(IF('Input| Overheads'!$C$42="Direct costs",SUMPRODUCT(--('Input| Projects'!$AD831="Yes"),'Calc| Overheads Allocation'!I$9,'Calc| Project Costs'!AB831),IF('Input| Overheads'!$C$42="Internal labour",SUMPRODUCT(--('Input| Projects'!$AD831="Yes"),'Calc| Overheads Allocation'!I$9,'Calc| Project Costs'!AB831,'Input| Projects'!$Y831),IF('Input| Overheads'!$C$42="DNSP defined",SUMPRODUCT(--('Input| Projects'!$AD831="Yes"),'Calc| Overheads Allocation'!I$62,'Input| Projects'!$AG831),""))),"")</f>
        <v/>
      </c>
      <c r="BA831" s="106"/>
      <c r="BB831" s="186">
        <f t="shared" si="390"/>
        <v>0</v>
      </c>
      <c r="BC831" s="186">
        <f t="shared" si="391"/>
        <v>0</v>
      </c>
      <c r="BD831" s="186">
        <f t="shared" si="392"/>
        <v>0</v>
      </c>
      <c r="BE831" s="186">
        <f t="shared" si="369"/>
        <v>0</v>
      </c>
      <c r="BF831" s="186">
        <f t="shared" si="370"/>
        <v>0</v>
      </c>
      <c r="BG831" s="186">
        <f t="shared" si="371"/>
        <v>0</v>
      </c>
      <c r="BH831" s="186">
        <f t="shared" si="372"/>
        <v>0</v>
      </c>
      <c r="BI831" s="97"/>
      <c r="BJ831" s="186" t="str">
        <f t="shared" si="373"/>
        <v/>
      </c>
      <c r="BK831" s="186" t="str">
        <f t="shared" si="374"/>
        <v/>
      </c>
      <c r="BL831" s="186" t="str">
        <f t="shared" si="375"/>
        <v/>
      </c>
      <c r="BM831" s="186" t="str">
        <f t="shared" si="376"/>
        <v/>
      </c>
      <c r="BN831" s="186" t="str">
        <f t="shared" si="377"/>
        <v/>
      </c>
      <c r="BO831" s="186" t="str">
        <f t="shared" si="378"/>
        <v/>
      </c>
      <c r="BP831" s="186" t="str">
        <f t="shared" si="379"/>
        <v/>
      </c>
      <c r="BQ831" s="97"/>
      <c r="BR831" s="186">
        <f t="shared" si="380"/>
        <v>0</v>
      </c>
      <c r="BS831" s="186">
        <f t="shared" si="381"/>
        <v>0</v>
      </c>
      <c r="BT831" s="222">
        <f t="shared" si="382"/>
        <v>0</v>
      </c>
      <c r="BU831" s="222">
        <f t="shared" si="383"/>
        <v>0</v>
      </c>
      <c r="BV831" s="222">
        <f t="shared" si="384"/>
        <v>0</v>
      </c>
      <c r="BW831" s="222">
        <f t="shared" si="385"/>
        <v>0</v>
      </c>
      <c r="BX831" s="222">
        <f t="shared" si="386"/>
        <v>0</v>
      </c>
      <c r="BY831" s="106"/>
      <c r="BZ831" s="197" t="str">
        <f>IF(SUMIF('Input| Projects'!$AS$8:$CP$8,"Dx",'Input| Projects'!$AS831:$CP831)=0,"",SUMIF('Input| Projects'!$AS$8:$CP$8,"Dx",'Input| Projects'!$AS831:$CP831))</f>
        <v/>
      </c>
      <c r="CA831" s="197" t="str">
        <f>IF(SUMIF('Input| Projects'!$AS$8:$CP$8,"Tx",'Input| Projects'!$AS831:$CP831)=0,"",SUMIF('Input| Projects'!$AS$8:$CP$8,"Tx",'Input| Projects'!$AS831:$CP831))</f>
        <v/>
      </c>
      <c r="CB831" s="150" t="str">
        <f t="shared" si="393"/>
        <v/>
      </c>
    </row>
    <row r="832" spans="2:80" x14ac:dyDescent="0.2">
      <c r="B832" s="201">
        <f>IFERROR('Input| Projects'!B832,"")</f>
        <v>823</v>
      </c>
      <c r="C832" s="42" t="str">
        <f>IFERROR(IF('Input| Projects'!C832="","",'Input| Projects'!C832),"")</f>
        <v/>
      </c>
      <c r="D832" s="42" t="str">
        <f>IFERROR(IF('Input| Projects'!D832="","",'Input| Projects'!D832),"")</f>
        <v/>
      </c>
      <c r="E832" s="104"/>
      <c r="F832" s="190">
        <f>IFERROR('Input| Projects'!I832*'Input| Escalations'!$K$19,"")</f>
        <v>0</v>
      </c>
      <c r="G832" s="190">
        <f>IFERROR('Input| Projects'!J832*'Input| Escalations'!$K$19,"")</f>
        <v>0</v>
      </c>
      <c r="H832" s="190">
        <f>IFERROR('Input| Projects'!K832*'Input| Escalations'!$K$19,"")</f>
        <v>0</v>
      </c>
      <c r="I832" s="190">
        <f>IFERROR('Input| Projects'!L832*'Input| Escalations'!$K$19,"")</f>
        <v>0</v>
      </c>
      <c r="J832" s="190">
        <f>IFERROR('Input| Projects'!M832*'Input| Escalations'!$K$19,"")</f>
        <v>0</v>
      </c>
      <c r="K832" s="190">
        <f>IFERROR('Input| Projects'!N832*'Input| Escalations'!$K$19,"")</f>
        <v>0</v>
      </c>
      <c r="L832" s="190">
        <f>IFERROR('Input| Projects'!O832*'Input| Escalations'!$K$19,"")</f>
        <v>0</v>
      </c>
      <c r="M832" s="150" t="str">
        <f>IF(ABS(SUM(F832:L832)-(SUM('Input| Projects'!I832:O832)*'Input| Escalations'!$K$19))&lt;0.0000001,"",1)</f>
        <v/>
      </c>
      <c r="N832" s="192">
        <f>'Input| Projects'!$Y832*INDEX('Input| Escalations'!$H$33:$N$33,MATCH('Calc| Project Costs'!N$9,'Input| Escalations'!$H$23:$N$23,0))+'Input| Projects'!$Z832*INDEX('Input| Escalations'!$H$34:$N$34,MATCH('Calc| Project Costs'!N$9,'Input| Escalations'!$H$23:$N$23,0))+'Input| Projects'!$AA832*INDEX('Input| Escalations'!$H$35:$N$35,MATCH('Calc| Project Costs'!N$9,'Input| Escalations'!$H$23:$N$23,0))+1</f>
        <v>1</v>
      </c>
      <c r="O832" s="192">
        <f>'Input| Projects'!$Y832*INDEX('Input| Escalations'!$H$33:$N$33,MATCH('Calc| Project Costs'!O$9,'Input| Escalations'!$H$23:$N$23,0))+'Input| Projects'!$Z832*INDEX('Input| Escalations'!$H$34:$N$34,MATCH('Calc| Project Costs'!O$9,'Input| Escalations'!$H$23:$N$23,0))+'Input| Projects'!$AA832*INDEX('Input| Escalations'!$H$35:$N$35,MATCH('Calc| Project Costs'!O$9,'Input| Escalations'!$H$23:$N$23,0))+1</f>
        <v>1</v>
      </c>
      <c r="P832" s="192">
        <f>'Input| Projects'!$Y832*INDEX('Input| Escalations'!$H$33:$N$33,MATCH('Calc| Project Costs'!P$9,'Input| Escalations'!$H$23:$N$23,0))+'Input| Projects'!$Z832*INDEX('Input| Escalations'!$H$34:$N$34,MATCH('Calc| Project Costs'!P$9,'Input| Escalations'!$H$23:$N$23,0))+'Input| Projects'!$AA832*INDEX('Input| Escalations'!$H$35:$N$35,MATCH('Calc| Project Costs'!P$9,'Input| Escalations'!$H$23:$N$23,0))+1</f>
        <v>1</v>
      </c>
      <c r="Q832" s="192">
        <f>'Input| Projects'!$Y832*INDEX('Input| Escalations'!$H$33:$N$33,MATCH('Calc| Project Costs'!Q$9,'Input| Escalations'!$H$23:$N$23,0))+'Input| Projects'!$Z832*INDEX('Input| Escalations'!$H$34:$N$34,MATCH('Calc| Project Costs'!Q$9,'Input| Escalations'!$H$23:$N$23,0))+'Input| Projects'!$AA832*INDEX('Input| Escalations'!$H$35:$N$35,MATCH('Calc| Project Costs'!Q$9,'Input| Escalations'!$H$23:$N$23,0))+1</f>
        <v>1</v>
      </c>
      <c r="R832" s="192">
        <f>'Input| Projects'!$Y832*INDEX('Input| Escalations'!$H$33:$N$33,MATCH('Calc| Project Costs'!R$9,'Input| Escalations'!$H$23:$N$23,0))+'Input| Projects'!$Z832*INDEX('Input| Escalations'!$H$34:$N$34,MATCH('Calc| Project Costs'!R$9,'Input| Escalations'!$H$23:$N$23,0))+'Input| Projects'!$AA832*INDEX('Input| Escalations'!$H$35:$N$35,MATCH('Calc| Project Costs'!R$9,'Input| Escalations'!$H$23:$N$23,0))+1</f>
        <v>1</v>
      </c>
      <c r="S832" s="192">
        <f>'Input| Projects'!$Y832*INDEX('Input| Escalations'!$H$33:$N$33,MATCH('Calc| Project Costs'!S$9,'Input| Escalations'!$H$23:$N$23,0))+'Input| Projects'!$Z832*INDEX('Input| Escalations'!$H$34:$N$34,MATCH('Calc| Project Costs'!S$9,'Input| Escalations'!$H$23:$N$23,0))+'Input| Projects'!$AA832*INDEX('Input| Escalations'!$H$35:$N$35,MATCH('Calc| Project Costs'!S$9,'Input| Escalations'!$H$23:$N$23,0))+1</f>
        <v>1</v>
      </c>
      <c r="T832" s="192">
        <f>'Input| Projects'!$Y832*INDEX('Input| Escalations'!$H$33:$N$33,MATCH('Calc| Project Costs'!T$9,'Input| Escalations'!$H$23:$N$23,0))+'Input| Projects'!$Z832*INDEX('Input| Escalations'!$H$34:$N$34,MATCH('Calc| Project Costs'!T$9,'Input| Escalations'!$H$23:$N$23,0))+'Input| Projects'!$AA832*INDEX('Input| Escalations'!$H$35:$N$35,MATCH('Calc| Project Costs'!T$9,'Input| Escalations'!$H$23:$N$23,0))+1</f>
        <v>1</v>
      </c>
      <c r="U832" s="106"/>
      <c r="V832" s="186">
        <f t="shared" si="387"/>
        <v>0</v>
      </c>
      <c r="W832" s="186">
        <f t="shared" si="388"/>
        <v>0</v>
      </c>
      <c r="X832" s="186">
        <f t="shared" si="389"/>
        <v>0</v>
      </c>
      <c r="Y832" s="186">
        <f t="shared" si="365"/>
        <v>0</v>
      </c>
      <c r="Z832" s="186">
        <f t="shared" si="366"/>
        <v>0</v>
      </c>
      <c r="AA832" s="186">
        <f t="shared" si="367"/>
        <v>0</v>
      </c>
      <c r="AB832" s="186">
        <f t="shared" si="368"/>
        <v>0</v>
      </c>
      <c r="AC832" s="106"/>
      <c r="AD832" s="186">
        <f>'Input| Projects'!Q832*N832*'Input| Escalations'!$K$19</f>
        <v>0</v>
      </c>
      <c r="AE832" s="186">
        <f>'Input| Projects'!R832*O832*'Input| Escalations'!$K$19</f>
        <v>0</v>
      </c>
      <c r="AF832" s="186">
        <f>'Input| Projects'!S832*P832*'Input| Escalations'!$K$19</f>
        <v>0</v>
      </c>
      <c r="AG832" s="186">
        <f>'Input| Projects'!T832*Q832*'Input| Escalations'!$K$19</f>
        <v>0</v>
      </c>
      <c r="AH832" s="186">
        <f>'Input| Projects'!U832*R832*'Input| Escalations'!$K$19</f>
        <v>0</v>
      </c>
      <c r="AI832" s="186">
        <f>'Input| Projects'!V832*S832*'Input| Escalations'!$K$19</f>
        <v>0</v>
      </c>
      <c r="AJ832" s="186">
        <f>'Input| Projects'!W832*T832*'Input| Escalations'!$K$19</f>
        <v>0</v>
      </c>
      <c r="AK832" s="106"/>
      <c r="AL832" s="186" t="str">
        <f>IFERROR(IF('Input| Overheads'!$C$42="Direct costs",SUMPRODUCT(--('Input| Projects'!$AC832="Yes"),'Calc| Overheads Allocation'!C$8,'Calc| Project Costs'!V832),IF('Input| Overheads'!$C$42="Internal labour",SUMPRODUCT(--('Input| Projects'!$AC832="Yes"),'Calc| Overheads Allocation'!C$8,'Calc| Project Costs'!V832,'Input| Projects'!$Y832),IF('Input| Overheads'!$C$42="DNSP defined",SUMPRODUCT(--('Input| Projects'!$AC832="Yes"),'Calc| Overheads Allocation'!C$61,'Input| Projects'!$AF832),""))),"")</f>
        <v/>
      </c>
      <c r="AM832" s="186" t="str">
        <f>IFERROR(IF('Input| Overheads'!$C$42="Direct costs",SUMPRODUCT(--('Input| Projects'!$AC832="Yes"),'Calc| Overheads Allocation'!D$8,'Calc| Project Costs'!W832),IF('Input| Overheads'!$C$42="Internal labour",SUMPRODUCT(--('Input| Projects'!$AC832="Yes"),'Calc| Overheads Allocation'!D$8,'Calc| Project Costs'!W832,'Input| Projects'!$Y832),IF('Input| Overheads'!$C$42="DNSP defined",SUMPRODUCT(--('Input| Projects'!$AC832="Yes"),'Calc| Overheads Allocation'!D$61,'Input| Projects'!$AF832),""))),"")</f>
        <v/>
      </c>
      <c r="AN832" s="186" t="str">
        <f>IFERROR(IF('Input| Overheads'!$C$42="Direct costs",SUMPRODUCT(--('Input| Projects'!$AC832="Yes"),'Calc| Overheads Allocation'!E$8,'Calc| Project Costs'!X832),IF('Input| Overheads'!$C$42="Internal labour",SUMPRODUCT(--('Input| Projects'!$AC832="Yes"),'Calc| Overheads Allocation'!E$8,'Calc| Project Costs'!X832,'Input| Projects'!$Y832),IF('Input| Overheads'!$C$42="DNSP defined",SUMPRODUCT(--('Input| Projects'!$AC832="Yes"),'Calc| Overheads Allocation'!E$61,'Input| Projects'!$AF832),""))),"")</f>
        <v/>
      </c>
      <c r="AO832" s="186" t="str">
        <f>IFERROR(IF('Input| Overheads'!$C$42="Direct costs",SUMPRODUCT(--('Input| Projects'!$AC832="Yes"),'Calc| Overheads Allocation'!F$8,'Calc| Project Costs'!Y832),IF('Input| Overheads'!$C$42="Internal labour",SUMPRODUCT(--('Input| Projects'!$AC832="Yes"),'Calc| Overheads Allocation'!F$8,'Calc| Project Costs'!Y832,'Input| Projects'!$Y832),IF('Input| Overheads'!$C$42="DNSP defined",SUMPRODUCT(--('Input| Projects'!$AC832="Yes"),'Calc| Overheads Allocation'!F$61,'Input| Projects'!$AF832),""))),"")</f>
        <v/>
      </c>
      <c r="AP832" s="186" t="str">
        <f>IFERROR(IF('Input| Overheads'!$C$42="Direct costs",SUMPRODUCT(--('Input| Projects'!$AC832="Yes"),'Calc| Overheads Allocation'!G$8,'Calc| Project Costs'!Z832),IF('Input| Overheads'!$C$42="Internal labour",SUMPRODUCT(--('Input| Projects'!$AC832="Yes"),'Calc| Overheads Allocation'!G$8,'Calc| Project Costs'!Z832,'Input| Projects'!$Y832),IF('Input| Overheads'!$C$42="DNSP defined",SUMPRODUCT(--('Input| Projects'!$AC832="Yes"),'Calc| Overheads Allocation'!G$61,'Input| Projects'!$AF832),""))),"")</f>
        <v/>
      </c>
      <c r="AQ832" s="186" t="str">
        <f>IFERROR(IF('Input| Overheads'!$C$42="Direct costs",SUMPRODUCT(--('Input| Projects'!$AC832="Yes"),'Calc| Overheads Allocation'!H$8,'Calc| Project Costs'!AA832),IF('Input| Overheads'!$C$42="Internal labour",SUMPRODUCT(--('Input| Projects'!$AC832="Yes"),'Calc| Overheads Allocation'!H$8,'Calc| Project Costs'!AA832,'Input| Projects'!$Y832),IF('Input| Overheads'!$C$42="DNSP defined",SUMPRODUCT(--('Input| Projects'!$AC832="Yes"),'Calc| Overheads Allocation'!H$61,'Input| Projects'!$AF832),""))),"")</f>
        <v/>
      </c>
      <c r="AR832" s="186" t="str">
        <f>IFERROR(IF('Input| Overheads'!$C$42="Direct costs",SUMPRODUCT(--('Input| Projects'!$AC832="Yes"),'Calc| Overheads Allocation'!I$8,'Calc| Project Costs'!AB832),IF('Input| Overheads'!$C$42="Internal labour",SUMPRODUCT(--('Input| Projects'!$AC832="Yes"),'Calc| Overheads Allocation'!I$8,'Calc| Project Costs'!AB832,'Input| Projects'!$Y832),IF('Input| Overheads'!$C$42="DNSP defined",SUMPRODUCT(--('Input| Projects'!$AC832="Yes"),'Calc| Overheads Allocation'!I$61,'Input| Projects'!$AF832),""))),"")</f>
        <v/>
      </c>
      <c r="AS832" s="106"/>
      <c r="AT832" s="186" t="str">
        <f>IFERROR(IF('Input| Overheads'!$C$42="Direct costs",SUMPRODUCT(--('Input| Projects'!$AD832="Yes"),'Calc| Overheads Allocation'!C$9,'Calc| Project Costs'!V832),IF('Input| Overheads'!$C$42="Internal labour",SUMPRODUCT(--('Input| Projects'!$AD832="Yes"),'Calc| Overheads Allocation'!C$9,'Calc| Project Costs'!V832,'Input| Projects'!$Y832),IF('Input| Overheads'!$C$42="DNSP defined",SUMPRODUCT(--('Input| Projects'!$AD832="Yes"),'Calc| Overheads Allocation'!C$62,'Input| Projects'!$AG832),""))),"")</f>
        <v/>
      </c>
      <c r="AU832" s="186" t="str">
        <f>IFERROR(IF('Input| Overheads'!$C$42="Direct costs",SUMPRODUCT(--('Input| Projects'!$AD832="Yes"),'Calc| Overheads Allocation'!D$9,'Calc| Project Costs'!W832),IF('Input| Overheads'!$C$42="Internal labour",SUMPRODUCT(--('Input| Projects'!$AD832="Yes"),'Calc| Overheads Allocation'!D$9,'Calc| Project Costs'!W832,'Input| Projects'!$Y832),IF('Input| Overheads'!$C$42="DNSP defined",SUMPRODUCT(--('Input| Projects'!$AD832="Yes"),'Calc| Overheads Allocation'!D$62,'Input| Projects'!$AG832),""))),"")</f>
        <v/>
      </c>
      <c r="AV832" s="186" t="str">
        <f>IFERROR(IF('Input| Overheads'!$C$42="Direct costs",SUMPRODUCT(--('Input| Projects'!$AD832="Yes"),'Calc| Overheads Allocation'!E$9,'Calc| Project Costs'!X832),IF('Input| Overheads'!$C$42="Internal labour",SUMPRODUCT(--('Input| Projects'!$AD832="Yes"),'Calc| Overheads Allocation'!E$9,'Calc| Project Costs'!X832,'Input| Projects'!$Y832),IF('Input| Overheads'!$C$42="DNSP defined",SUMPRODUCT(--('Input| Projects'!$AD832="Yes"),'Calc| Overheads Allocation'!E$62,'Input| Projects'!$AG832),""))),"")</f>
        <v/>
      </c>
      <c r="AW832" s="186" t="str">
        <f>IFERROR(IF('Input| Overheads'!$C$42="Direct costs",SUMPRODUCT(--('Input| Projects'!$AD832="Yes"),'Calc| Overheads Allocation'!F$9,'Calc| Project Costs'!Y832),IF('Input| Overheads'!$C$42="Internal labour",SUMPRODUCT(--('Input| Projects'!$AD832="Yes"),'Calc| Overheads Allocation'!F$9,'Calc| Project Costs'!Y832,'Input| Projects'!$Y832),IF('Input| Overheads'!$C$42="DNSP defined",SUMPRODUCT(--('Input| Projects'!$AD832="Yes"),'Calc| Overheads Allocation'!F$62,'Input| Projects'!$AG832),""))),"")</f>
        <v/>
      </c>
      <c r="AX832" s="186" t="str">
        <f>IFERROR(IF('Input| Overheads'!$C$42="Direct costs",SUMPRODUCT(--('Input| Projects'!$AD832="Yes"),'Calc| Overheads Allocation'!G$9,'Calc| Project Costs'!Z832),IF('Input| Overheads'!$C$42="Internal labour",SUMPRODUCT(--('Input| Projects'!$AD832="Yes"),'Calc| Overheads Allocation'!G$9,'Calc| Project Costs'!Z832,'Input| Projects'!$Y832),IF('Input| Overheads'!$C$42="DNSP defined",SUMPRODUCT(--('Input| Projects'!$AD832="Yes"),'Calc| Overheads Allocation'!G$62,'Input| Projects'!$AG832),""))),"")</f>
        <v/>
      </c>
      <c r="AY832" s="186" t="str">
        <f>IFERROR(IF('Input| Overheads'!$C$42="Direct costs",SUMPRODUCT(--('Input| Projects'!$AD832="Yes"),'Calc| Overheads Allocation'!H$9,'Calc| Project Costs'!AA832),IF('Input| Overheads'!$C$42="Internal labour",SUMPRODUCT(--('Input| Projects'!$AD832="Yes"),'Calc| Overheads Allocation'!H$9,'Calc| Project Costs'!AA832,'Input| Projects'!$Y832),IF('Input| Overheads'!$C$42="DNSP defined",SUMPRODUCT(--('Input| Projects'!$AD832="Yes"),'Calc| Overheads Allocation'!H$62,'Input| Projects'!$AG832),""))),"")</f>
        <v/>
      </c>
      <c r="AZ832" s="186" t="str">
        <f>IFERROR(IF('Input| Overheads'!$C$42="Direct costs",SUMPRODUCT(--('Input| Projects'!$AD832="Yes"),'Calc| Overheads Allocation'!I$9,'Calc| Project Costs'!AB832),IF('Input| Overheads'!$C$42="Internal labour",SUMPRODUCT(--('Input| Projects'!$AD832="Yes"),'Calc| Overheads Allocation'!I$9,'Calc| Project Costs'!AB832,'Input| Projects'!$Y832),IF('Input| Overheads'!$C$42="DNSP defined",SUMPRODUCT(--('Input| Projects'!$AD832="Yes"),'Calc| Overheads Allocation'!I$62,'Input| Projects'!$AG832),""))),"")</f>
        <v/>
      </c>
      <c r="BA832" s="106"/>
      <c r="BB832" s="186">
        <f t="shared" si="390"/>
        <v>0</v>
      </c>
      <c r="BC832" s="186">
        <f t="shared" si="391"/>
        <v>0</v>
      </c>
      <c r="BD832" s="186">
        <f t="shared" si="392"/>
        <v>0</v>
      </c>
      <c r="BE832" s="186">
        <f t="shared" si="369"/>
        <v>0</v>
      </c>
      <c r="BF832" s="186">
        <f t="shared" si="370"/>
        <v>0</v>
      </c>
      <c r="BG832" s="186">
        <f t="shared" si="371"/>
        <v>0</v>
      </c>
      <c r="BH832" s="186">
        <f t="shared" si="372"/>
        <v>0</v>
      </c>
      <c r="BI832" s="97"/>
      <c r="BJ832" s="186" t="str">
        <f t="shared" si="373"/>
        <v/>
      </c>
      <c r="BK832" s="186" t="str">
        <f t="shared" si="374"/>
        <v/>
      </c>
      <c r="BL832" s="186" t="str">
        <f t="shared" si="375"/>
        <v/>
      </c>
      <c r="BM832" s="186" t="str">
        <f t="shared" si="376"/>
        <v/>
      </c>
      <c r="BN832" s="186" t="str">
        <f t="shared" si="377"/>
        <v/>
      </c>
      <c r="BO832" s="186" t="str">
        <f t="shared" si="378"/>
        <v/>
      </c>
      <c r="BP832" s="186" t="str">
        <f t="shared" si="379"/>
        <v/>
      </c>
      <c r="BQ832" s="97"/>
      <c r="BR832" s="186">
        <f t="shared" si="380"/>
        <v>0</v>
      </c>
      <c r="BS832" s="186">
        <f t="shared" si="381"/>
        <v>0</v>
      </c>
      <c r="BT832" s="222">
        <f t="shared" si="382"/>
        <v>0</v>
      </c>
      <c r="BU832" s="222">
        <f t="shared" si="383"/>
        <v>0</v>
      </c>
      <c r="BV832" s="222">
        <f t="shared" si="384"/>
        <v>0</v>
      </c>
      <c r="BW832" s="222">
        <f t="shared" si="385"/>
        <v>0</v>
      </c>
      <c r="BX832" s="222">
        <f t="shared" si="386"/>
        <v>0</v>
      </c>
      <c r="BY832" s="106"/>
      <c r="BZ832" s="197" t="str">
        <f>IF(SUMIF('Input| Projects'!$AS$8:$CP$8,"Dx",'Input| Projects'!$AS832:$CP832)=0,"",SUMIF('Input| Projects'!$AS$8:$CP$8,"Dx",'Input| Projects'!$AS832:$CP832))</f>
        <v/>
      </c>
      <c r="CA832" s="197" t="str">
        <f>IF(SUMIF('Input| Projects'!$AS$8:$CP$8,"Tx",'Input| Projects'!$AS832:$CP832)=0,"",SUMIF('Input| Projects'!$AS$8:$CP$8,"Tx",'Input| Projects'!$AS832:$CP832))</f>
        <v/>
      </c>
      <c r="CB832" s="150" t="str">
        <f t="shared" si="393"/>
        <v/>
      </c>
    </row>
    <row r="833" spans="2:80" x14ac:dyDescent="0.2">
      <c r="B833" s="201">
        <f>IFERROR('Input| Projects'!B833,"")</f>
        <v>824</v>
      </c>
      <c r="C833" s="42" t="str">
        <f>IFERROR(IF('Input| Projects'!C833="","",'Input| Projects'!C833),"")</f>
        <v/>
      </c>
      <c r="D833" s="42" t="str">
        <f>IFERROR(IF('Input| Projects'!D833="","",'Input| Projects'!D833),"")</f>
        <v/>
      </c>
      <c r="E833" s="104"/>
      <c r="F833" s="190">
        <f>IFERROR('Input| Projects'!I833*'Input| Escalations'!$K$19,"")</f>
        <v>0</v>
      </c>
      <c r="G833" s="190">
        <f>IFERROR('Input| Projects'!J833*'Input| Escalations'!$K$19,"")</f>
        <v>0</v>
      </c>
      <c r="H833" s="190">
        <f>IFERROR('Input| Projects'!K833*'Input| Escalations'!$K$19,"")</f>
        <v>0</v>
      </c>
      <c r="I833" s="190">
        <f>IFERROR('Input| Projects'!L833*'Input| Escalations'!$K$19,"")</f>
        <v>0</v>
      </c>
      <c r="J833" s="190">
        <f>IFERROR('Input| Projects'!M833*'Input| Escalations'!$K$19,"")</f>
        <v>0</v>
      </c>
      <c r="K833" s="190">
        <f>IFERROR('Input| Projects'!N833*'Input| Escalations'!$K$19,"")</f>
        <v>0</v>
      </c>
      <c r="L833" s="190">
        <f>IFERROR('Input| Projects'!O833*'Input| Escalations'!$K$19,"")</f>
        <v>0</v>
      </c>
      <c r="M833" s="150" t="str">
        <f>IF(ABS(SUM(F833:L833)-(SUM('Input| Projects'!I833:O833)*'Input| Escalations'!$K$19))&lt;0.0000001,"",1)</f>
        <v/>
      </c>
      <c r="N833" s="192">
        <f>'Input| Projects'!$Y833*INDEX('Input| Escalations'!$H$33:$N$33,MATCH('Calc| Project Costs'!N$9,'Input| Escalations'!$H$23:$N$23,0))+'Input| Projects'!$Z833*INDEX('Input| Escalations'!$H$34:$N$34,MATCH('Calc| Project Costs'!N$9,'Input| Escalations'!$H$23:$N$23,0))+'Input| Projects'!$AA833*INDEX('Input| Escalations'!$H$35:$N$35,MATCH('Calc| Project Costs'!N$9,'Input| Escalations'!$H$23:$N$23,0))+1</f>
        <v>1</v>
      </c>
      <c r="O833" s="192">
        <f>'Input| Projects'!$Y833*INDEX('Input| Escalations'!$H$33:$N$33,MATCH('Calc| Project Costs'!O$9,'Input| Escalations'!$H$23:$N$23,0))+'Input| Projects'!$Z833*INDEX('Input| Escalations'!$H$34:$N$34,MATCH('Calc| Project Costs'!O$9,'Input| Escalations'!$H$23:$N$23,0))+'Input| Projects'!$AA833*INDEX('Input| Escalations'!$H$35:$N$35,MATCH('Calc| Project Costs'!O$9,'Input| Escalations'!$H$23:$N$23,0))+1</f>
        <v>1</v>
      </c>
      <c r="P833" s="192">
        <f>'Input| Projects'!$Y833*INDEX('Input| Escalations'!$H$33:$N$33,MATCH('Calc| Project Costs'!P$9,'Input| Escalations'!$H$23:$N$23,0))+'Input| Projects'!$Z833*INDEX('Input| Escalations'!$H$34:$N$34,MATCH('Calc| Project Costs'!P$9,'Input| Escalations'!$H$23:$N$23,0))+'Input| Projects'!$AA833*INDEX('Input| Escalations'!$H$35:$N$35,MATCH('Calc| Project Costs'!P$9,'Input| Escalations'!$H$23:$N$23,0))+1</f>
        <v>1</v>
      </c>
      <c r="Q833" s="192">
        <f>'Input| Projects'!$Y833*INDEX('Input| Escalations'!$H$33:$N$33,MATCH('Calc| Project Costs'!Q$9,'Input| Escalations'!$H$23:$N$23,0))+'Input| Projects'!$Z833*INDEX('Input| Escalations'!$H$34:$N$34,MATCH('Calc| Project Costs'!Q$9,'Input| Escalations'!$H$23:$N$23,0))+'Input| Projects'!$AA833*INDEX('Input| Escalations'!$H$35:$N$35,MATCH('Calc| Project Costs'!Q$9,'Input| Escalations'!$H$23:$N$23,0))+1</f>
        <v>1</v>
      </c>
      <c r="R833" s="192">
        <f>'Input| Projects'!$Y833*INDEX('Input| Escalations'!$H$33:$N$33,MATCH('Calc| Project Costs'!R$9,'Input| Escalations'!$H$23:$N$23,0))+'Input| Projects'!$Z833*INDEX('Input| Escalations'!$H$34:$N$34,MATCH('Calc| Project Costs'!R$9,'Input| Escalations'!$H$23:$N$23,0))+'Input| Projects'!$AA833*INDEX('Input| Escalations'!$H$35:$N$35,MATCH('Calc| Project Costs'!R$9,'Input| Escalations'!$H$23:$N$23,0))+1</f>
        <v>1</v>
      </c>
      <c r="S833" s="192">
        <f>'Input| Projects'!$Y833*INDEX('Input| Escalations'!$H$33:$N$33,MATCH('Calc| Project Costs'!S$9,'Input| Escalations'!$H$23:$N$23,0))+'Input| Projects'!$Z833*INDEX('Input| Escalations'!$H$34:$N$34,MATCH('Calc| Project Costs'!S$9,'Input| Escalations'!$H$23:$N$23,0))+'Input| Projects'!$AA833*INDEX('Input| Escalations'!$H$35:$N$35,MATCH('Calc| Project Costs'!S$9,'Input| Escalations'!$H$23:$N$23,0))+1</f>
        <v>1</v>
      </c>
      <c r="T833" s="192">
        <f>'Input| Projects'!$Y833*INDEX('Input| Escalations'!$H$33:$N$33,MATCH('Calc| Project Costs'!T$9,'Input| Escalations'!$H$23:$N$23,0))+'Input| Projects'!$Z833*INDEX('Input| Escalations'!$H$34:$N$34,MATCH('Calc| Project Costs'!T$9,'Input| Escalations'!$H$23:$N$23,0))+'Input| Projects'!$AA833*INDEX('Input| Escalations'!$H$35:$N$35,MATCH('Calc| Project Costs'!T$9,'Input| Escalations'!$H$23:$N$23,0))+1</f>
        <v>1</v>
      </c>
      <c r="U833" s="106"/>
      <c r="V833" s="186">
        <f t="shared" si="387"/>
        <v>0</v>
      </c>
      <c r="W833" s="186">
        <f t="shared" si="388"/>
        <v>0</v>
      </c>
      <c r="X833" s="186">
        <f t="shared" si="389"/>
        <v>0</v>
      </c>
      <c r="Y833" s="186">
        <f t="shared" si="365"/>
        <v>0</v>
      </c>
      <c r="Z833" s="186">
        <f t="shared" si="366"/>
        <v>0</v>
      </c>
      <c r="AA833" s="186">
        <f t="shared" si="367"/>
        <v>0</v>
      </c>
      <c r="AB833" s="186">
        <f t="shared" si="368"/>
        <v>0</v>
      </c>
      <c r="AC833" s="106"/>
      <c r="AD833" s="186">
        <f>'Input| Projects'!Q833*N833*'Input| Escalations'!$K$19</f>
        <v>0</v>
      </c>
      <c r="AE833" s="186">
        <f>'Input| Projects'!R833*O833*'Input| Escalations'!$K$19</f>
        <v>0</v>
      </c>
      <c r="AF833" s="186">
        <f>'Input| Projects'!S833*P833*'Input| Escalations'!$K$19</f>
        <v>0</v>
      </c>
      <c r="AG833" s="186">
        <f>'Input| Projects'!T833*Q833*'Input| Escalations'!$K$19</f>
        <v>0</v>
      </c>
      <c r="AH833" s="186">
        <f>'Input| Projects'!U833*R833*'Input| Escalations'!$K$19</f>
        <v>0</v>
      </c>
      <c r="AI833" s="186">
        <f>'Input| Projects'!V833*S833*'Input| Escalations'!$K$19</f>
        <v>0</v>
      </c>
      <c r="AJ833" s="186">
        <f>'Input| Projects'!W833*T833*'Input| Escalations'!$K$19</f>
        <v>0</v>
      </c>
      <c r="AK833" s="106"/>
      <c r="AL833" s="186" t="str">
        <f>IFERROR(IF('Input| Overheads'!$C$42="Direct costs",SUMPRODUCT(--('Input| Projects'!$AC833="Yes"),'Calc| Overheads Allocation'!C$8,'Calc| Project Costs'!V833),IF('Input| Overheads'!$C$42="Internal labour",SUMPRODUCT(--('Input| Projects'!$AC833="Yes"),'Calc| Overheads Allocation'!C$8,'Calc| Project Costs'!V833,'Input| Projects'!$Y833),IF('Input| Overheads'!$C$42="DNSP defined",SUMPRODUCT(--('Input| Projects'!$AC833="Yes"),'Calc| Overheads Allocation'!C$61,'Input| Projects'!$AF833),""))),"")</f>
        <v/>
      </c>
      <c r="AM833" s="186" t="str">
        <f>IFERROR(IF('Input| Overheads'!$C$42="Direct costs",SUMPRODUCT(--('Input| Projects'!$AC833="Yes"),'Calc| Overheads Allocation'!D$8,'Calc| Project Costs'!W833),IF('Input| Overheads'!$C$42="Internal labour",SUMPRODUCT(--('Input| Projects'!$AC833="Yes"),'Calc| Overheads Allocation'!D$8,'Calc| Project Costs'!W833,'Input| Projects'!$Y833),IF('Input| Overheads'!$C$42="DNSP defined",SUMPRODUCT(--('Input| Projects'!$AC833="Yes"),'Calc| Overheads Allocation'!D$61,'Input| Projects'!$AF833),""))),"")</f>
        <v/>
      </c>
      <c r="AN833" s="186" t="str">
        <f>IFERROR(IF('Input| Overheads'!$C$42="Direct costs",SUMPRODUCT(--('Input| Projects'!$AC833="Yes"),'Calc| Overheads Allocation'!E$8,'Calc| Project Costs'!X833),IF('Input| Overheads'!$C$42="Internal labour",SUMPRODUCT(--('Input| Projects'!$AC833="Yes"),'Calc| Overheads Allocation'!E$8,'Calc| Project Costs'!X833,'Input| Projects'!$Y833),IF('Input| Overheads'!$C$42="DNSP defined",SUMPRODUCT(--('Input| Projects'!$AC833="Yes"),'Calc| Overheads Allocation'!E$61,'Input| Projects'!$AF833),""))),"")</f>
        <v/>
      </c>
      <c r="AO833" s="186" t="str">
        <f>IFERROR(IF('Input| Overheads'!$C$42="Direct costs",SUMPRODUCT(--('Input| Projects'!$AC833="Yes"),'Calc| Overheads Allocation'!F$8,'Calc| Project Costs'!Y833),IF('Input| Overheads'!$C$42="Internal labour",SUMPRODUCT(--('Input| Projects'!$AC833="Yes"),'Calc| Overheads Allocation'!F$8,'Calc| Project Costs'!Y833,'Input| Projects'!$Y833),IF('Input| Overheads'!$C$42="DNSP defined",SUMPRODUCT(--('Input| Projects'!$AC833="Yes"),'Calc| Overheads Allocation'!F$61,'Input| Projects'!$AF833),""))),"")</f>
        <v/>
      </c>
      <c r="AP833" s="186" t="str">
        <f>IFERROR(IF('Input| Overheads'!$C$42="Direct costs",SUMPRODUCT(--('Input| Projects'!$AC833="Yes"),'Calc| Overheads Allocation'!G$8,'Calc| Project Costs'!Z833),IF('Input| Overheads'!$C$42="Internal labour",SUMPRODUCT(--('Input| Projects'!$AC833="Yes"),'Calc| Overheads Allocation'!G$8,'Calc| Project Costs'!Z833,'Input| Projects'!$Y833),IF('Input| Overheads'!$C$42="DNSP defined",SUMPRODUCT(--('Input| Projects'!$AC833="Yes"),'Calc| Overheads Allocation'!G$61,'Input| Projects'!$AF833),""))),"")</f>
        <v/>
      </c>
      <c r="AQ833" s="186" t="str">
        <f>IFERROR(IF('Input| Overheads'!$C$42="Direct costs",SUMPRODUCT(--('Input| Projects'!$AC833="Yes"),'Calc| Overheads Allocation'!H$8,'Calc| Project Costs'!AA833),IF('Input| Overheads'!$C$42="Internal labour",SUMPRODUCT(--('Input| Projects'!$AC833="Yes"),'Calc| Overheads Allocation'!H$8,'Calc| Project Costs'!AA833,'Input| Projects'!$Y833),IF('Input| Overheads'!$C$42="DNSP defined",SUMPRODUCT(--('Input| Projects'!$AC833="Yes"),'Calc| Overheads Allocation'!H$61,'Input| Projects'!$AF833),""))),"")</f>
        <v/>
      </c>
      <c r="AR833" s="186" t="str">
        <f>IFERROR(IF('Input| Overheads'!$C$42="Direct costs",SUMPRODUCT(--('Input| Projects'!$AC833="Yes"),'Calc| Overheads Allocation'!I$8,'Calc| Project Costs'!AB833),IF('Input| Overheads'!$C$42="Internal labour",SUMPRODUCT(--('Input| Projects'!$AC833="Yes"),'Calc| Overheads Allocation'!I$8,'Calc| Project Costs'!AB833,'Input| Projects'!$Y833),IF('Input| Overheads'!$C$42="DNSP defined",SUMPRODUCT(--('Input| Projects'!$AC833="Yes"),'Calc| Overheads Allocation'!I$61,'Input| Projects'!$AF833),""))),"")</f>
        <v/>
      </c>
      <c r="AS833" s="106"/>
      <c r="AT833" s="186" t="str">
        <f>IFERROR(IF('Input| Overheads'!$C$42="Direct costs",SUMPRODUCT(--('Input| Projects'!$AD833="Yes"),'Calc| Overheads Allocation'!C$9,'Calc| Project Costs'!V833),IF('Input| Overheads'!$C$42="Internal labour",SUMPRODUCT(--('Input| Projects'!$AD833="Yes"),'Calc| Overheads Allocation'!C$9,'Calc| Project Costs'!V833,'Input| Projects'!$Y833),IF('Input| Overheads'!$C$42="DNSP defined",SUMPRODUCT(--('Input| Projects'!$AD833="Yes"),'Calc| Overheads Allocation'!C$62,'Input| Projects'!$AG833),""))),"")</f>
        <v/>
      </c>
      <c r="AU833" s="186" t="str">
        <f>IFERROR(IF('Input| Overheads'!$C$42="Direct costs",SUMPRODUCT(--('Input| Projects'!$AD833="Yes"),'Calc| Overheads Allocation'!D$9,'Calc| Project Costs'!W833),IF('Input| Overheads'!$C$42="Internal labour",SUMPRODUCT(--('Input| Projects'!$AD833="Yes"),'Calc| Overheads Allocation'!D$9,'Calc| Project Costs'!W833,'Input| Projects'!$Y833),IF('Input| Overheads'!$C$42="DNSP defined",SUMPRODUCT(--('Input| Projects'!$AD833="Yes"),'Calc| Overheads Allocation'!D$62,'Input| Projects'!$AG833),""))),"")</f>
        <v/>
      </c>
      <c r="AV833" s="186" t="str">
        <f>IFERROR(IF('Input| Overheads'!$C$42="Direct costs",SUMPRODUCT(--('Input| Projects'!$AD833="Yes"),'Calc| Overheads Allocation'!E$9,'Calc| Project Costs'!X833),IF('Input| Overheads'!$C$42="Internal labour",SUMPRODUCT(--('Input| Projects'!$AD833="Yes"),'Calc| Overheads Allocation'!E$9,'Calc| Project Costs'!X833,'Input| Projects'!$Y833),IF('Input| Overheads'!$C$42="DNSP defined",SUMPRODUCT(--('Input| Projects'!$AD833="Yes"),'Calc| Overheads Allocation'!E$62,'Input| Projects'!$AG833),""))),"")</f>
        <v/>
      </c>
      <c r="AW833" s="186" t="str">
        <f>IFERROR(IF('Input| Overheads'!$C$42="Direct costs",SUMPRODUCT(--('Input| Projects'!$AD833="Yes"),'Calc| Overheads Allocation'!F$9,'Calc| Project Costs'!Y833),IF('Input| Overheads'!$C$42="Internal labour",SUMPRODUCT(--('Input| Projects'!$AD833="Yes"),'Calc| Overheads Allocation'!F$9,'Calc| Project Costs'!Y833,'Input| Projects'!$Y833),IF('Input| Overheads'!$C$42="DNSP defined",SUMPRODUCT(--('Input| Projects'!$AD833="Yes"),'Calc| Overheads Allocation'!F$62,'Input| Projects'!$AG833),""))),"")</f>
        <v/>
      </c>
      <c r="AX833" s="186" t="str">
        <f>IFERROR(IF('Input| Overheads'!$C$42="Direct costs",SUMPRODUCT(--('Input| Projects'!$AD833="Yes"),'Calc| Overheads Allocation'!G$9,'Calc| Project Costs'!Z833),IF('Input| Overheads'!$C$42="Internal labour",SUMPRODUCT(--('Input| Projects'!$AD833="Yes"),'Calc| Overheads Allocation'!G$9,'Calc| Project Costs'!Z833,'Input| Projects'!$Y833),IF('Input| Overheads'!$C$42="DNSP defined",SUMPRODUCT(--('Input| Projects'!$AD833="Yes"),'Calc| Overheads Allocation'!G$62,'Input| Projects'!$AG833),""))),"")</f>
        <v/>
      </c>
      <c r="AY833" s="186" t="str">
        <f>IFERROR(IF('Input| Overheads'!$C$42="Direct costs",SUMPRODUCT(--('Input| Projects'!$AD833="Yes"),'Calc| Overheads Allocation'!H$9,'Calc| Project Costs'!AA833),IF('Input| Overheads'!$C$42="Internal labour",SUMPRODUCT(--('Input| Projects'!$AD833="Yes"),'Calc| Overheads Allocation'!H$9,'Calc| Project Costs'!AA833,'Input| Projects'!$Y833),IF('Input| Overheads'!$C$42="DNSP defined",SUMPRODUCT(--('Input| Projects'!$AD833="Yes"),'Calc| Overheads Allocation'!H$62,'Input| Projects'!$AG833),""))),"")</f>
        <v/>
      </c>
      <c r="AZ833" s="186" t="str">
        <f>IFERROR(IF('Input| Overheads'!$C$42="Direct costs",SUMPRODUCT(--('Input| Projects'!$AD833="Yes"),'Calc| Overheads Allocation'!I$9,'Calc| Project Costs'!AB833),IF('Input| Overheads'!$C$42="Internal labour",SUMPRODUCT(--('Input| Projects'!$AD833="Yes"),'Calc| Overheads Allocation'!I$9,'Calc| Project Costs'!AB833,'Input| Projects'!$Y833),IF('Input| Overheads'!$C$42="DNSP defined",SUMPRODUCT(--('Input| Projects'!$AD833="Yes"),'Calc| Overheads Allocation'!I$62,'Input| Projects'!$AG833),""))),"")</f>
        <v/>
      </c>
      <c r="BA833" s="106"/>
      <c r="BB833" s="186">
        <f t="shared" si="390"/>
        <v>0</v>
      </c>
      <c r="BC833" s="186">
        <f t="shared" si="391"/>
        <v>0</v>
      </c>
      <c r="BD833" s="186">
        <f t="shared" si="392"/>
        <v>0</v>
      </c>
      <c r="BE833" s="186">
        <f t="shared" si="369"/>
        <v>0</v>
      </c>
      <c r="BF833" s="186">
        <f t="shared" si="370"/>
        <v>0</v>
      </c>
      <c r="BG833" s="186">
        <f t="shared" si="371"/>
        <v>0</v>
      </c>
      <c r="BH833" s="186">
        <f t="shared" si="372"/>
        <v>0</v>
      </c>
      <c r="BI833" s="97"/>
      <c r="BJ833" s="186" t="str">
        <f t="shared" si="373"/>
        <v/>
      </c>
      <c r="BK833" s="186" t="str">
        <f t="shared" si="374"/>
        <v/>
      </c>
      <c r="BL833" s="186" t="str">
        <f t="shared" si="375"/>
        <v/>
      </c>
      <c r="BM833" s="186" t="str">
        <f t="shared" si="376"/>
        <v/>
      </c>
      <c r="BN833" s="186" t="str">
        <f t="shared" si="377"/>
        <v/>
      </c>
      <c r="BO833" s="186" t="str">
        <f t="shared" si="378"/>
        <v/>
      </c>
      <c r="BP833" s="186" t="str">
        <f t="shared" si="379"/>
        <v/>
      </c>
      <c r="BQ833" s="97"/>
      <c r="BR833" s="186">
        <f t="shared" si="380"/>
        <v>0</v>
      </c>
      <c r="BS833" s="186">
        <f t="shared" si="381"/>
        <v>0</v>
      </c>
      <c r="BT833" s="222">
        <f t="shared" si="382"/>
        <v>0</v>
      </c>
      <c r="BU833" s="222">
        <f t="shared" si="383"/>
        <v>0</v>
      </c>
      <c r="BV833" s="222">
        <f t="shared" si="384"/>
        <v>0</v>
      </c>
      <c r="BW833" s="222">
        <f t="shared" si="385"/>
        <v>0</v>
      </c>
      <c r="BX833" s="222">
        <f t="shared" si="386"/>
        <v>0</v>
      </c>
      <c r="BY833" s="106"/>
      <c r="BZ833" s="197" t="str">
        <f>IF(SUMIF('Input| Projects'!$AS$8:$CP$8,"Dx",'Input| Projects'!$AS833:$CP833)=0,"",SUMIF('Input| Projects'!$AS$8:$CP$8,"Dx",'Input| Projects'!$AS833:$CP833))</f>
        <v/>
      </c>
      <c r="CA833" s="197" t="str">
        <f>IF(SUMIF('Input| Projects'!$AS$8:$CP$8,"Tx",'Input| Projects'!$AS833:$CP833)=0,"",SUMIF('Input| Projects'!$AS$8:$CP$8,"Tx",'Input| Projects'!$AS833:$CP833))</f>
        <v/>
      </c>
      <c r="CB833" s="150" t="str">
        <f t="shared" si="393"/>
        <v/>
      </c>
    </row>
    <row r="834" spans="2:80" x14ac:dyDescent="0.2">
      <c r="B834" s="201">
        <f>IFERROR('Input| Projects'!B834,"")</f>
        <v>825</v>
      </c>
      <c r="C834" s="42" t="str">
        <f>IFERROR(IF('Input| Projects'!C834="","",'Input| Projects'!C834),"")</f>
        <v/>
      </c>
      <c r="D834" s="42" t="str">
        <f>IFERROR(IF('Input| Projects'!D834="","",'Input| Projects'!D834),"")</f>
        <v/>
      </c>
      <c r="E834" s="104"/>
      <c r="F834" s="190">
        <f>IFERROR('Input| Projects'!I834*'Input| Escalations'!$K$19,"")</f>
        <v>0</v>
      </c>
      <c r="G834" s="190">
        <f>IFERROR('Input| Projects'!J834*'Input| Escalations'!$K$19,"")</f>
        <v>0</v>
      </c>
      <c r="H834" s="190">
        <f>IFERROR('Input| Projects'!K834*'Input| Escalations'!$K$19,"")</f>
        <v>0</v>
      </c>
      <c r="I834" s="190">
        <f>IFERROR('Input| Projects'!L834*'Input| Escalations'!$K$19,"")</f>
        <v>0</v>
      </c>
      <c r="J834" s="190">
        <f>IFERROR('Input| Projects'!M834*'Input| Escalations'!$K$19,"")</f>
        <v>0</v>
      </c>
      <c r="K834" s="190">
        <f>IFERROR('Input| Projects'!N834*'Input| Escalations'!$K$19,"")</f>
        <v>0</v>
      </c>
      <c r="L834" s="190">
        <f>IFERROR('Input| Projects'!O834*'Input| Escalations'!$K$19,"")</f>
        <v>0</v>
      </c>
      <c r="M834" s="150" t="str">
        <f>IF(ABS(SUM(F834:L834)-(SUM('Input| Projects'!I834:O834)*'Input| Escalations'!$K$19))&lt;0.0000001,"",1)</f>
        <v/>
      </c>
      <c r="N834" s="192">
        <f>'Input| Projects'!$Y834*INDEX('Input| Escalations'!$H$33:$N$33,MATCH('Calc| Project Costs'!N$9,'Input| Escalations'!$H$23:$N$23,0))+'Input| Projects'!$Z834*INDEX('Input| Escalations'!$H$34:$N$34,MATCH('Calc| Project Costs'!N$9,'Input| Escalations'!$H$23:$N$23,0))+'Input| Projects'!$AA834*INDEX('Input| Escalations'!$H$35:$N$35,MATCH('Calc| Project Costs'!N$9,'Input| Escalations'!$H$23:$N$23,0))+1</f>
        <v>1</v>
      </c>
      <c r="O834" s="192">
        <f>'Input| Projects'!$Y834*INDEX('Input| Escalations'!$H$33:$N$33,MATCH('Calc| Project Costs'!O$9,'Input| Escalations'!$H$23:$N$23,0))+'Input| Projects'!$Z834*INDEX('Input| Escalations'!$H$34:$N$34,MATCH('Calc| Project Costs'!O$9,'Input| Escalations'!$H$23:$N$23,0))+'Input| Projects'!$AA834*INDEX('Input| Escalations'!$H$35:$N$35,MATCH('Calc| Project Costs'!O$9,'Input| Escalations'!$H$23:$N$23,0))+1</f>
        <v>1</v>
      </c>
      <c r="P834" s="192">
        <f>'Input| Projects'!$Y834*INDEX('Input| Escalations'!$H$33:$N$33,MATCH('Calc| Project Costs'!P$9,'Input| Escalations'!$H$23:$N$23,0))+'Input| Projects'!$Z834*INDEX('Input| Escalations'!$H$34:$N$34,MATCH('Calc| Project Costs'!P$9,'Input| Escalations'!$H$23:$N$23,0))+'Input| Projects'!$AA834*INDEX('Input| Escalations'!$H$35:$N$35,MATCH('Calc| Project Costs'!P$9,'Input| Escalations'!$H$23:$N$23,0))+1</f>
        <v>1</v>
      </c>
      <c r="Q834" s="192">
        <f>'Input| Projects'!$Y834*INDEX('Input| Escalations'!$H$33:$N$33,MATCH('Calc| Project Costs'!Q$9,'Input| Escalations'!$H$23:$N$23,0))+'Input| Projects'!$Z834*INDEX('Input| Escalations'!$H$34:$N$34,MATCH('Calc| Project Costs'!Q$9,'Input| Escalations'!$H$23:$N$23,0))+'Input| Projects'!$AA834*INDEX('Input| Escalations'!$H$35:$N$35,MATCH('Calc| Project Costs'!Q$9,'Input| Escalations'!$H$23:$N$23,0))+1</f>
        <v>1</v>
      </c>
      <c r="R834" s="192">
        <f>'Input| Projects'!$Y834*INDEX('Input| Escalations'!$H$33:$N$33,MATCH('Calc| Project Costs'!R$9,'Input| Escalations'!$H$23:$N$23,0))+'Input| Projects'!$Z834*INDEX('Input| Escalations'!$H$34:$N$34,MATCH('Calc| Project Costs'!R$9,'Input| Escalations'!$H$23:$N$23,0))+'Input| Projects'!$AA834*INDEX('Input| Escalations'!$H$35:$N$35,MATCH('Calc| Project Costs'!R$9,'Input| Escalations'!$H$23:$N$23,0))+1</f>
        <v>1</v>
      </c>
      <c r="S834" s="192">
        <f>'Input| Projects'!$Y834*INDEX('Input| Escalations'!$H$33:$N$33,MATCH('Calc| Project Costs'!S$9,'Input| Escalations'!$H$23:$N$23,0))+'Input| Projects'!$Z834*INDEX('Input| Escalations'!$H$34:$N$34,MATCH('Calc| Project Costs'!S$9,'Input| Escalations'!$H$23:$N$23,0))+'Input| Projects'!$AA834*INDEX('Input| Escalations'!$H$35:$N$35,MATCH('Calc| Project Costs'!S$9,'Input| Escalations'!$H$23:$N$23,0))+1</f>
        <v>1</v>
      </c>
      <c r="T834" s="192">
        <f>'Input| Projects'!$Y834*INDEX('Input| Escalations'!$H$33:$N$33,MATCH('Calc| Project Costs'!T$9,'Input| Escalations'!$H$23:$N$23,0))+'Input| Projects'!$Z834*INDEX('Input| Escalations'!$H$34:$N$34,MATCH('Calc| Project Costs'!T$9,'Input| Escalations'!$H$23:$N$23,0))+'Input| Projects'!$AA834*INDEX('Input| Escalations'!$H$35:$N$35,MATCH('Calc| Project Costs'!T$9,'Input| Escalations'!$H$23:$N$23,0))+1</f>
        <v>1</v>
      </c>
      <c r="U834" s="106"/>
      <c r="V834" s="186">
        <f t="shared" si="387"/>
        <v>0</v>
      </c>
      <c r="W834" s="186">
        <f t="shared" si="388"/>
        <v>0</v>
      </c>
      <c r="X834" s="186">
        <f t="shared" si="389"/>
        <v>0</v>
      </c>
      <c r="Y834" s="186">
        <f t="shared" si="365"/>
        <v>0</v>
      </c>
      <c r="Z834" s="186">
        <f t="shared" si="366"/>
        <v>0</v>
      </c>
      <c r="AA834" s="186">
        <f t="shared" si="367"/>
        <v>0</v>
      </c>
      <c r="AB834" s="186">
        <f t="shared" si="368"/>
        <v>0</v>
      </c>
      <c r="AC834" s="106"/>
      <c r="AD834" s="186">
        <f>'Input| Projects'!Q834*N834*'Input| Escalations'!$K$19</f>
        <v>0</v>
      </c>
      <c r="AE834" s="186">
        <f>'Input| Projects'!R834*O834*'Input| Escalations'!$K$19</f>
        <v>0</v>
      </c>
      <c r="AF834" s="186">
        <f>'Input| Projects'!S834*P834*'Input| Escalations'!$K$19</f>
        <v>0</v>
      </c>
      <c r="AG834" s="186">
        <f>'Input| Projects'!T834*Q834*'Input| Escalations'!$K$19</f>
        <v>0</v>
      </c>
      <c r="AH834" s="186">
        <f>'Input| Projects'!U834*R834*'Input| Escalations'!$K$19</f>
        <v>0</v>
      </c>
      <c r="AI834" s="186">
        <f>'Input| Projects'!V834*S834*'Input| Escalations'!$K$19</f>
        <v>0</v>
      </c>
      <c r="AJ834" s="186">
        <f>'Input| Projects'!W834*T834*'Input| Escalations'!$K$19</f>
        <v>0</v>
      </c>
      <c r="AK834" s="106"/>
      <c r="AL834" s="186" t="str">
        <f>IFERROR(IF('Input| Overheads'!$C$42="Direct costs",SUMPRODUCT(--('Input| Projects'!$AC834="Yes"),'Calc| Overheads Allocation'!C$8,'Calc| Project Costs'!V834),IF('Input| Overheads'!$C$42="Internal labour",SUMPRODUCT(--('Input| Projects'!$AC834="Yes"),'Calc| Overheads Allocation'!C$8,'Calc| Project Costs'!V834,'Input| Projects'!$Y834),IF('Input| Overheads'!$C$42="DNSP defined",SUMPRODUCT(--('Input| Projects'!$AC834="Yes"),'Calc| Overheads Allocation'!C$61,'Input| Projects'!$AF834),""))),"")</f>
        <v/>
      </c>
      <c r="AM834" s="186" t="str">
        <f>IFERROR(IF('Input| Overheads'!$C$42="Direct costs",SUMPRODUCT(--('Input| Projects'!$AC834="Yes"),'Calc| Overheads Allocation'!D$8,'Calc| Project Costs'!W834),IF('Input| Overheads'!$C$42="Internal labour",SUMPRODUCT(--('Input| Projects'!$AC834="Yes"),'Calc| Overheads Allocation'!D$8,'Calc| Project Costs'!W834,'Input| Projects'!$Y834),IF('Input| Overheads'!$C$42="DNSP defined",SUMPRODUCT(--('Input| Projects'!$AC834="Yes"),'Calc| Overheads Allocation'!D$61,'Input| Projects'!$AF834),""))),"")</f>
        <v/>
      </c>
      <c r="AN834" s="186" t="str">
        <f>IFERROR(IF('Input| Overheads'!$C$42="Direct costs",SUMPRODUCT(--('Input| Projects'!$AC834="Yes"),'Calc| Overheads Allocation'!E$8,'Calc| Project Costs'!X834),IF('Input| Overheads'!$C$42="Internal labour",SUMPRODUCT(--('Input| Projects'!$AC834="Yes"),'Calc| Overheads Allocation'!E$8,'Calc| Project Costs'!X834,'Input| Projects'!$Y834),IF('Input| Overheads'!$C$42="DNSP defined",SUMPRODUCT(--('Input| Projects'!$AC834="Yes"),'Calc| Overheads Allocation'!E$61,'Input| Projects'!$AF834),""))),"")</f>
        <v/>
      </c>
      <c r="AO834" s="186" t="str">
        <f>IFERROR(IF('Input| Overheads'!$C$42="Direct costs",SUMPRODUCT(--('Input| Projects'!$AC834="Yes"),'Calc| Overheads Allocation'!F$8,'Calc| Project Costs'!Y834),IF('Input| Overheads'!$C$42="Internal labour",SUMPRODUCT(--('Input| Projects'!$AC834="Yes"),'Calc| Overheads Allocation'!F$8,'Calc| Project Costs'!Y834,'Input| Projects'!$Y834),IF('Input| Overheads'!$C$42="DNSP defined",SUMPRODUCT(--('Input| Projects'!$AC834="Yes"),'Calc| Overheads Allocation'!F$61,'Input| Projects'!$AF834),""))),"")</f>
        <v/>
      </c>
      <c r="AP834" s="186" t="str">
        <f>IFERROR(IF('Input| Overheads'!$C$42="Direct costs",SUMPRODUCT(--('Input| Projects'!$AC834="Yes"),'Calc| Overheads Allocation'!G$8,'Calc| Project Costs'!Z834),IF('Input| Overheads'!$C$42="Internal labour",SUMPRODUCT(--('Input| Projects'!$AC834="Yes"),'Calc| Overheads Allocation'!G$8,'Calc| Project Costs'!Z834,'Input| Projects'!$Y834),IF('Input| Overheads'!$C$42="DNSP defined",SUMPRODUCT(--('Input| Projects'!$AC834="Yes"),'Calc| Overheads Allocation'!G$61,'Input| Projects'!$AF834),""))),"")</f>
        <v/>
      </c>
      <c r="AQ834" s="186" t="str">
        <f>IFERROR(IF('Input| Overheads'!$C$42="Direct costs",SUMPRODUCT(--('Input| Projects'!$AC834="Yes"),'Calc| Overheads Allocation'!H$8,'Calc| Project Costs'!AA834),IF('Input| Overheads'!$C$42="Internal labour",SUMPRODUCT(--('Input| Projects'!$AC834="Yes"),'Calc| Overheads Allocation'!H$8,'Calc| Project Costs'!AA834,'Input| Projects'!$Y834),IF('Input| Overheads'!$C$42="DNSP defined",SUMPRODUCT(--('Input| Projects'!$AC834="Yes"),'Calc| Overheads Allocation'!H$61,'Input| Projects'!$AF834),""))),"")</f>
        <v/>
      </c>
      <c r="AR834" s="186" t="str">
        <f>IFERROR(IF('Input| Overheads'!$C$42="Direct costs",SUMPRODUCT(--('Input| Projects'!$AC834="Yes"),'Calc| Overheads Allocation'!I$8,'Calc| Project Costs'!AB834),IF('Input| Overheads'!$C$42="Internal labour",SUMPRODUCT(--('Input| Projects'!$AC834="Yes"),'Calc| Overheads Allocation'!I$8,'Calc| Project Costs'!AB834,'Input| Projects'!$Y834),IF('Input| Overheads'!$C$42="DNSP defined",SUMPRODUCT(--('Input| Projects'!$AC834="Yes"),'Calc| Overheads Allocation'!I$61,'Input| Projects'!$AF834),""))),"")</f>
        <v/>
      </c>
      <c r="AS834" s="106"/>
      <c r="AT834" s="186" t="str">
        <f>IFERROR(IF('Input| Overheads'!$C$42="Direct costs",SUMPRODUCT(--('Input| Projects'!$AD834="Yes"),'Calc| Overheads Allocation'!C$9,'Calc| Project Costs'!V834),IF('Input| Overheads'!$C$42="Internal labour",SUMPRODUCT(--('Input| Projects'!$AD834="Yes"),'Calc| Overheads Allocation'!C$9,'Calc| Project Costs'!V834,'Input| Projects'!$Y834),IF('Input| Overheads'!$C$42="DNSP defined",SUMPRODUCT(--('Input| Projects'!$AD834="Yes"),'Calc| Overheads Allocation'!C$62,'Input| Projects'!$AG834),""))),"")</f>
        <v/>
      </c>
      <c r="AU834" s="186" t="str">
        <f>IFERROR(IF('Input| Overheads'!$C$42="Direct costs",SUMPRODUCT(--('Input| Projects'!$AD834="Yes"),'Calc| Overheads Allocation'!D$9,'Calc| Project Costs'!W834),IF('Input| Overheads'!$C$42="Internal labour",SUMPRODUCT(--('Input| Projects'!$AD834="Yes"),'Calc| Overheads Allocation'!D$9,'Calc| Project Costs'!W834,'Input| Projects'!$Y834),IF('Input| Overheads'!$C$42="DNSP defined",SUMPRODUCT(--('Input| Projects'!$AD834="Yes"),'Calc| Overheads Allocation'!D$62,'Input| Projects'!$AG834),""))),"")</f>
        <v/>
      </c>
      <c r="AV834" s="186" t="str">
        <f>IFERROR(IF('Input| Overheads'!$C$42="Direct costs",SUMPRODUCT(--('Input| Projects'!$AD834="Yes"),'Calc| Overheads Allocation'!E$9,'Calc| Project Costs'!X834),IF('Input| Overheads'!$C$42="Internal labour",SUMPRODUCT(--('Input| Projects'!$AD834="Yes"),'Calc| Overheads Allocation'!E$9,'Calc| Project Costs'!X834,'Input| Projects'!$Y834),IF('Input| Overheads'!$C$42="DNSP defined",SUMPRODUCT(--('Input| Projects'!$AD834="Yes"),'Calc| Overheads Allocation'!E$62,'Input| Projects'!$AG834),""))),"")</f>
        <v/>
      </c>
      <c r="AW834" s="186" t="str">
        <f>IFERROR(IF('Input| Overheads'!$C$42="Direct costs",SUMPRODUCT(--('Input| Projects'!$AD834="Yes"),'Calc| Overheads Allocation'!F$9,'Calc| Project Costs'!Y834),IF('Input| Overheads'!$C$42="Internal labour",SUMPRODUCT(--('Input| Projects'!$AD834="Yes"),'Calc| Overheads Allocation'!F$9,'Calc| Project Costs'!Y834,'Input| Projects'!$Y834),IF('Input| Overheads'!$C$42="DNSP defined",SUMPRODUCT(--('Input| Projects'!$AD834="Yes"),'Calc| Overheads Allocation'!F$62,'Input| Projects'!$AG834),""))),"")</f>
        <v/>
      </c>
      <c r="AX834" s="186" t="str">
        <f>IFERROR(IF('Input| Overheads'!$C$42="Direct costs",SUMPRODUCT(--('Input| Projects'!$AD834="Yes"),'Calc| Overheads Allocation'!G$9,'Calc| Project Costs'!Z834),IF('Input| Overheads'!$C$42="Internal labour",SUMPRODUCT(--('Input| Projects'!$AD834="Yes"),'Calc| Overheads Allocation'!G$9,'Calc| Project Costs'!Z834,'Input| Projects'!$Y834),IF('Input| Overheads'!$C$42="DNSP defined",SUMPRODUCT(--('Input| Projects'!$AD834="Yes"),'Calc| Overheads Allocation'!G$62,'Input| Projects'!$AG834),""))),"")</f>
        <v/>
      </c>
      <c r="AY834" s="186" t="str">
        <f>IFERROR(IF('Input| Overheads'!$C$42="Direct costs",SUMPRODUCT(--('Input| Projects'!$AD834="Yes"),'Calc| Overheads Allocation'!H$9,'Calc| Project Costs'!AA834),IF('Input| Overheads'!$C$42="Internal labour",SUMPRODUCT(--('Input| Projects'!$AD834="Yes"),'Calc| Overheads Allocation'!H$9,'Calc| Project Costs'!AA834,'Input| Projects'!$Y834),IF('Input| Overheads'!$C$42="DNSP defined",SUMPRODUCT(--('Input| Projects'!$AD834="Yes"),'Calc| Overheads Allocation'!H$62,'Input| Projects'!$AG834),""))),"")</f>
        <v/>
      </c>
      <c r="AZ834" s="186" t="str">
        <f>IFERROR(IF('Input| Overheads'!$C$42="Direct costs",SUMPRODUCT(--('Input| Projects'!$AD834="Yes"),'Calc| Overheads Allocation'!I$9,'Calc| Project Costs'!AB834),IF('Input| Overheads'!$C$42="Internal labour",SUMPRODUCT(--('Input| Projects'!$AD834="Yes"),'Calc| Overheads Allocation'!I$9,'Calc| Project Costs'!AB834,'Input| Projects'!$Y834),IF('Input| Overheads'!$C$42="DNSP defined",SUMPRODUCT(--('Input| Projects'!$AD834="Yes"),'Calc| Overheads Allocation'!I$62,'Input| Projects'!$AG834),""))),"")</f>
        <v/>
      </c>
      <c r="BA834" s="106"/>
      <c r="BB834" s="186">
        <f t="shared" si="390"/>
        <v>0</v>
      </c>
      <c r="BC834" s="186">
        <f t="shared" si="391"/>
        <v>0</v>
      </c>
      <c r="BD834" s="186">
        <f t="shared" si="392"/>
        <v>0</v>
      </c>
      <c r="BE834" s="186">
        <f t="shared" si="369"/>
        <v>0</v>
      </c>
      <c r="BF834" s="186">
        <f t="shared" si="370"/>
        <v>0</v>
      </c>
      <c r="BG834" s="186">
        <f t="shared" si="371"/>
        <v>0</v>
      </c>
      <c r="BH834" s="186">
        <f t="shared" si="372"/>
        <v>0</v>
      </c>
      <c r="BI834" s="97"/>
      <c r="BJ834" s="186" t="str">
        <f t="shared" si="373"/>
        <v/>
      </c>
      <c r="BK834" s="186" t="str">
        <f t="shared" si="374"/>
        <v/>
      </c>
      <c r="BL834" s="186" t="str">
        <f t="shared" si="375"/>
        <v/>
      </c>
      <c r="BM834" s="186" t="str">
        <f t="shared" si="376"/>
        <v/>
      </c>
      <c r="BN834" s="186" t="str">
        <f t="shared" si="377"/>
        <v/>
      </c>
      <c r="BO834" s="186" t="str">
        <f t="shared" si="378"/>
        <v/>
      </c>
      <c r="BP834" s="186" t="str">
        <f t="shared" si="379"/>
        <v/>
      </c>
      <c r="BQ834" s="97"/>
      <c r="BR834" s="186">
        <f t="shared" si="380"/>
        <v>0</v>
      </c>
      <c r="BS834" s="186">
        <f t="shared" si="381"/>
        <v>0</v>
      </c>
      <c r="BT834" s="222">
        <f t="shared" si="382"/>
        <v>0</v>
      </c>
      <c r="BU834" s="222">
        <f t="shared" si="383"/>
        <v>0</v>
      </c>
      <c r="BV834" s="222">
        <f t="shared" si="384"/>
        <v>0</v>
      </c>
      <c r="BW834" s="222">
        <f t="shared" si="385"/>
        <v>0</v>
      </c>
      <c r="BX834" s="222">
        <f t="shared" si="386"/>
        <v>0</v>
      </c>
      <c r="BY834" s="106"/>
      <c r="BZ834" s="197" t="str">
        <f>IF(SUMIF('Input| Projects'!$AS$8:$CP$8,"Dx",'Input| Projects'!$AS834:$CP834)=0,"",SUMIF('Input| Projects'!$AS$8:$CP$8,"Dx",'Input| Projects'!$AS834:$CP834))</f>
        <v/>
      </c>
      <c r="CA834" s="197" t="str">
        <f>IF(SUMIF('Input| Projects'!$AS$8:$CP$8,"Tx",'Input| Projects'!$AS834:$CP834)=0,"",SUMIF('Input| Projects'!$AS$8:$CP$8,"Tx",'Input| Projects'!$AS834:$CP834))</f>
        <v/>
      </c>
      <c r="CB834" s="150" t="str">
        <f t="shared" si="393"/>
        <v/>
      </c>
    </row>
    <row r="835" spans="2:80" x14ac:dyDescent="0.2">
      <c r="B835" s="201">
        <f>IFERROR('Input| Projects'!B835,"")</f>
        <v>826</v>
      </c>
      <c r="C835" s="42" t="str">
        <f>IFERROR(IF('Input| Projects'!C835="","",'Input| Projects'!C835),"")</f>
        <v/>
      </c>
      <c r="D835" s="42" t="str">
        <f>IFERROR(IF('Input| Projects'!D835="","",'Input| Projects'!D835),"")</f>
        <v/>
      </c>
      <c r="E835" s="104"/>
      <c r="F835" s="190">
        <f>IFERROR('Input| Projects'!I835*'Input| Escalations'!$K$19,"")</f>
        <v>0</v>
      </c>
      <c r="G835" s="190">
        <f>IFERROR('Input| Projects'!J835*'Input| Escalations'!$K$19,"")</f>
        <v>0</v>
      </c>
      <c r="H835" s="190">
        <f>IFERROR('Input| Projects'!K835*'Input| Escalations'!$K$19,"")</f>
        <v>0</v>
      </c>
      <c r="I835" s="190">
        <f>IFERROR('Input| Projects'!L835*'Input| Escalations'!$K$19,"")</f>
        <v>0</v>
      </c>
      <c r="J835" s="190">
        <f>IFERROR('Input| Projects'!M835*'Input| Escalations'!$K$19,"")</f>
        <v>0</v>
      </c>
      <c r="K835" s="190">
        <f>IFERROR('Input| Projects'!N835*'Input| Escalations'!$K$19,"")</f>
        <v>0</v>
      </c>
      <c r="L835" s="190">
        <f>IFERROR('Input| Projects'!O835*'Input| Escalations'!$K$19,"")</f>
        <v>0</v>
      </c>
      <c r="M835" s="150" t="str">
        <f>IF(ABS(SUM(F835:L835)-(SUM('Input| Projects'!I835:O835)*'Input| Escalations'!$K$19))&lt;0.0000001,"",1)</f>
        <v/>
      </c>
      <c r="N835" s="192">
        <f>'Input| Projects'!$Y835*INDEX('Input| Escalations'!$H$33:$N$33,MATCH('Calc| Project Costs'!N$9,'Input| Escalations'!$H$23:$N$23,0))+'Input| Projects'!$Z835*INDEX('Input| Escalations'!$H$34:$N$34,MATCH('Calc| Project Costs'!N$9,'Input| Escalations'!$H$23:$N$23,0))+'Input| Projects'!$AA835*INDEX('Input| Escalations'!$H$35:$N$35,MATCH('Calc| Project Costs'!N$9,'Input| Escalations'!$H$23:$N$23,0))+1</f>
        <v>1</v>
      </c>
      <c r="O835" s="192">
        <f>'Input| Projects'!$Y835*INDEX('Input| Escalations'!$H$33:$N$33,MATCH('Calc| Project Costs'!O$9,'Input| Escalations'!$H$23:$N$23,0))+'Input| Projects'!$Z835*INDEX('Input| Escalations'!$H$34:$N$34,MATCH('Calc| Project Costs'!O$9,'Input| Escalations'!$H$23:$N$23,0))+'Input| Projects'!$AA835*INDEX('Input| Escalations'!$H$35:$N$35,MATCH('Calc| Project Costs'!O$9,'Input| Escalations'!$H$23:$N$23,0))+1</f>
        <v>1</v>
      </c>
      <c r="P835" s="192">
        <f>'Input| Projects'!$Y835*INDEX('Input| Escalations'!$H$33:$N$33,MATCH('Calc| Project Costs'!P$9,'Input| Escalations'!$H$23:$N$23,0))+'Input| Projects'!$Z835*INDEX('Input| Escalations'!$H$34:$N$34,MATCH('Calc| Project Costs'!P$9,'Input| Escalations'!$H$23:$N$23,0))+'Input| Projects'!$AA835*INDEX('Input| Escalations'!$H$35:$N$35,MATCH('Calc| Project Costs'!P$9,'Input| Escalations'!$H$23:$N$23,0))+1</f>
        <v>1</v>
      </c>
      <c r="Q835" s="192">
        <f>'Input| Projects'!$Y835*INDEX('Input| Escalations'!$H$33:$N$33,MATCH('Calc| Project Costs'!Q$9,'Input| Escalations'!$H$23:$N$23,0))+'Input| Projects'!$Z835*INDEX('Input| Escalations'!$H$34:$N$34,MATCH('Calc| Project Costs'!Q$9,'Input| Escalations'!$H$23:$N$23,0))+'Input| Projects'!$AA835*INDEX('Input| Escalations'!$H$35:$N$35,MATCH('Calc| Project Costs'!Q$9,'Input| Escalations'!$H$23:$N$23,0))+1</f>
        <v>1</v>
      </c>
      <c r="R835" s="192">
        <f>'Input| Projects'!$Y835*INDEX('Input| Escalations'!$H$33:$N$33,MATCH('Calc| Project Costs'!R$9,'Input| Escalations'!$H$23:$N$23,0))+'Input| Projects'!$Z835*INDEX('Input| Escalations'!$H$34:$N$34,MATCH('Calc| Project Costs'!R$9,'Input| Escalations'!$H$23:$N$23,0))+'Input| Projects'!$AA835*INDEX('Input| Escalations'!$H$35:$N$35,MATCH('Calc| Project Costs'!R$9,'Input| Escalations'!$H$23:$N$23,0))+1</f>
        <v>1</v>
      </c>
      <c r="S835" s="192">
        <f>'Input| Projects'!$Y835*INDEX('Input| Escalations'!$H$33:$N$33,MATCH('Calc| Project Costs'!S$9,'Input| Escalations'!$H$23:$N$23,0))+'Input| Projects'!$Z835*INDEX('Input| Escalations'!$H$34:$N$34,MATCH('Calc| Project Costs'!S$9,'Input| Escalations'!$H$23:$N$23,0))+'Input| Projects'!$AA835*INDEX('Input| Escalations'!$H$35:$N$35,MATCH('Calc| Project Costs'!S$9,'Input| Escalations'!$H$23:$N$23,0))+1</f>
        <v>1</v>
      </c>
      <c r="T835" s="192">
        <f>'Input| Projects'!$Y835*INDEX('Input| Escalations'!$H$33:$N$33,MATCH('Calc| Project Costs'!T$9,'Input| Escalations'!$H$23:$N$23,0))+'Input| Projects'!$Z835*INDEX('Input| Escalations'!$H$34:$N$34,MATCH('Calc| Project Costs'!T$9,'Input| Escalations'!$H$23:$N$23,0))+'Input| Projects'!$AA835*INDEX('Input| Escalations'!$H$35:$N$35,MATCH('Calc| Project Costs'!T$9,'Input| Escalations'!$H$23:$N$23,0))+1</f>
        <v>1</v>
      </c>
      <c r="U835" s="106"/>
      <c r="V835" s="186">
        <f t="shared" si="387"/>
        <v>0</v>
      </c>
      <c r="W835" s="186">
        <f t="shared" si="388"/>
        <v>0</v>
      </c>
      <c r="X835" s="186">
        <f t="shared" si="389"/>
        <v>0</v>
      </c>
      <c r="Y835" s="186">
        <f t="shared" si="365"/>
        <v>0</v>
      </c>
      <c r="Z835" s="186">
        <f t="shared" si="366"/>
        <v>0</v>
      </c>
      <c r="AA835" s="186">
        <f t="shared" si="367"/>
        <v>0</v>
      </c>
      <c r="AB835" s="186">
        <f t="shared" si="368"/>
        <v>0</v>
      </c>
      <c r="AC835" s="106"/>
      <c r="AD835" s="186">
        <f>'Input| Projects'!Q835*N835*'Input| Escalations'!$K$19</f>
        <v>0</v>
      </c>
      <c r="AE835" s="186">
        <f>'Input| Projects'!R835*O835*'Input| Escalations'!$K$19</f>
        <v>0</v>
      </c>
      <c r="AF835" s="186">
        <f>'Input| Projects'!S835*P835*'Input| Escalations'!$K$19</f>
        <v>0</v>
      </c>
      <c r="AG835" s="186">
        <f>'Input| Projects'!T835*Q835*'Input| Escalations'!$K$19</f>
        <v>0</v>
      </c>
      <c r="AH835" s="186">
        <f>'Input| Projects'!U835*R835*'Input| Escalations'!$K$19</f>
        <v>0</v>
      </c>
      <c r="AI835" s="186">
        <f>'Input| Projects'!V835*S835*'Input| Escalations'!$K$19</f>
        <v>0</v>
      </c>
      <c r="AJ835" s="186">
        <f>'Input| Projects'!W835*T835*'Input| Escalations'!$K$19</f>
        <v>0</v>
      </c>
      <c r="AK835" s="106"/>
      <c r="AL835" s="186" t="str">
        <f>IFERROR(IF('Input| Overheads'!$C$42="Direct costs",SUMPRODUCT(--('Input| Projects'!$AC835="Yes"),'Calc| Overheads Allocation'!C$8,'Calc| Project Costs'!V835),IF('Input| Overheads'!$C$42="Internal labour",SUMPRODUCT(--('Input| Projects'!$AC835="Yes"),'Calc| Overheads Allocation'!C$8,'Calc| Project Costs'!V835,'Input| Projects'!$Y835),IF('Input| Overheads'!$C$42="DNSP defined",SUMPRODUCT(--('Input| Projects'!$AC835="Yes"),'Calc| Overheads Allocation'!C$61,'Input| Projects'!$AF835),""))),"")</f>
        <v/>
      </c>
      <c r="AM835" s="186" t="str">
        <f>IFERROR(IF('Input| Overheads'!$C$42="Direct costs",SUMPRODUCT(--('Input| Projects'!$AC835="Yes"),'Calc| Overheads Allocation'!D$8,'Calc| Project Costs'!W835),IF('Input| Overheads'!$C$42="Internal labour",SUMPRODUCT(--('Input| Projects'!$AC835="Yes"),'Calc| Overheads Allocation'!D$8,'Calc| Project Costs'!W835,'Input| Projects'!$Y835),IF('Input| Overheads'!$C$42="DNSP defined",SUMPRODUCT(--('Input| Projects'!$AC835="Yes"),'Calc| Overheads Allocation'!D$61,'Input| Projects'!$AF835),""))),"")</f>
        <v/>
      </c>
      <c r="AN835" s="186" t="str">
        <f>IFERROR(IF('Input| Overheads'!$C$42="Direct costs",SUMPRODUCT(--('Input| Projects'!$AC835="Yes"),'Calc| Overheads Allocation'!E$8,'Calc| Project Costs'!X835),IF('Input| Overheads'!$C$42="Internal labour",SUMPRODUCT(--('Input| Projects'!$AC835="Yes"),'Calc| Overheads Allocation'!E$8,'Calc| Project Costs'!X835,'Input| Projects'!$Y835),IF('Input| Overheads'!$C$42="DNSP defined",SUMPRODUCT(--('Input| Projects'!$AC835="Yes"),'Calc| Overheads Allocation'!E$61,'Input| Projects'!$AF835),""))),"")</f>
        <v/>
      </c>
      <c r="AO835" s="186" t="str">
        <f>IFERROR(IF('Input| Overheads'!$C$42="Direct costs",SUMPRODUCT(--('Input| Projects'!$AC835="Yes"),'Calc| Overheads Allocation'!F$8,'Calc| Project Costs'!Y835),IF('Input| Overheads'!$C$42="Internal labour",SUMPRODUCT(--('Input| Projects'!$AC835="Yes"),'Calc| Overheads Allocation'!F$8,'Calc| Project Costs'!Y835,'Input| Projects'!$Y835),IF('Input| Overheads'!$C$42="DNSP defined",SUMPRODUCT(--('Input| Projects'!$AC835="Yes"),'Calc| Overheads Allocation'!F$61,'Input| Projects'!$AF835),""))),"")</f>
        <v/>
      </c>
      <c r="AP835" s="186" t="str">
        <f>IFERROR(IF('Input| Overheads'!$C$42="Direct costs",SUMPRODUCT(--('Input| Projects'!$AC835="Yes"),'Calc| Overheads Allocation'!G$8,'Calc| Project Costs'!Z835),IF('Input| Overheads'!$C$42="Internal labour",SUMPRODUCT(--('Input| Projects'!$AC835="Yes"),'Calc| Overheads Allocation'!G$8,'Calc| Project Costs'!Z835,'Input| Projects'!$Y835),IF('Input| Overheads'!$C$42="DNSP defined",SUMPRODUCT(--('Input| Projects'!$AC835="Yes"),'Calc| Overheads Allocation'!G$61,'Input| Projects'!$AF835),""))),"")</f>
        <v/>
      </c>
      <c r="AQ835" s="186" t="str">
        <f>IFERROR(IF('Input| Overheads'!$C$42="Direct costs",SUMPRODUCT(--('Input| Projects'!$AC835="Yes"),'Calc| Overheads Allocation'!H$8,'Calc| Project Costs'!AA835),IF('Input| Overheads'!$C$42="Internal labour",SUMPRODUCT(--('Input| Projects'!$AC835="Yes"),'Calc| Overheads Allocation'!H$8,'Calc| Project Costs'!AA835,'Input| Projects'!$Y835),IF('Input| Overheads'!$C$42="DNSP defined",SUMPRODUCT(--('Input| Projects'!$AC835="Yes"),'Calc| Overheads Allocation'!H$61,'Input| Projects'!$AF835),""))),"")</f>
        <v/>
      </c>
      <c r="AR835" s="186" t="str">
        <f>IFERROR(IF('Input| Overheads'!$C$42="Direct costs",SUMPRODUCT(--('Input| Projects'!$AC835="Yes"),'Calc| Overheads Allocation'!I$8,'Calc| Project Costs'!AB835),IF('Input| Overheads'!$C$42="Internal labour",SUMPRODUCT(--('Input| Projects'!$AC835="Yes"),'Calc| Overheads Allocation'!I$8,'Calc| Project Costs'!AB835,'Input| Projects'!$Y835),IF('Input| Overheads'!$C$42="DNSP defined",SUMPRODUCT(--('Input| Projects'!$AC835="Yes"),'Calc| Overheads Allocation'!I$61,'Input| Projects'!$AF835),""))),"")</f>
        <v/>
      </c>
      <c r="AS835" s="106"/>
      <c r="AT835" s="186" t="str">
        <f>IFERROR(IF('Input| Overheads'!$C$42="Direct costs",SUMPRODUCT(--('Input| Projects'!$AD835="Yes"),'Calc| Overheads Allocation'!C$9,'Calc| Project Costs'!V835),IF('Input| Overheads'!$C$42="Internal labour",SUMPRODUCT(--('Input| Projects'!$AD835="Yes"),'Calc| Overheads Allocation'!C$9,'Calc| Project Costs'!V835,'Input| Projects'!$Y835),IF('Input| Overheads'!$C$42="DNSP defined",SUMPRODUCT(--('Input| Projects'!$AD835="Yes"),'Calc| Overheads Allocation'!C$62,'Input| Projects'!$AG835),""))),"")</f>
        <v/>
      </c>
      <c r="AU835" s="186" t="str">
        <f>IFERROR(IF('Input| Overheads'!$C$42="Direct costs",SUMPRODUCT(--('Input| Projects'!$AD835="Yes"),'Calc| Overheads Allocation'!D$9,'Calc| Project Costs'!W835),IF('Input| Overheads'!$C$42="Internal labour",SUMPRODUCT(--('Input| Projects'!$AD835="Yes"),'Calc| Overheads Allocation'!D$9,'Calc| Project Costs'!W835,'Input| Projects'!$Y835),IF('Input| Overheads'!$C$42="DNSP defined",SUMPRODUCT(--('Input| Projects'!$AD835="Yes"),'Calc| Overheads Allocation'!D$62,'Input| Projects'!$AG835),""))),"")</f>
        <v/>
      </c>
      <c r="AV835" s="186" t="str">
        <f>IFERROR(IF('Input| Overheads'!$C$42="Direct costs",SUMPRODUCT(--('Input| Projects'!$AD835="Yes"),'Calc| Overheads Allocation'!E$9,'Calc| Project Costs'!X835),IF('Input| Overheads'!$C$42="Internal labour",SUMPRODUCT(--('Input| Projects'!$AD835="Yes"),'Calc| Overheads Allocation'!E$9,'Calc| Project Costs'!X835,'Input| Projects'!$Y835),IF('Input| Overheads'!$C$42="DNSP defined",SUMPRODUCT(--('Input| Projects'!$AD835="Yes"),'Calc| Overheads Allocation'!E$62,'Input| Projects'!$AG835),""))),"")</f>
        <v/>
      </c>
      <c r="AW835" s="186" t="str">
        <f>IFERROR(IF('Input| Overheads'!$C$42="Direct costs",SUMPRODUCT(--('Input| Projects'!$AD835="Yes"),'Calc| Overheads Allocation'!F$9,'Calc| Project Costs'!Y835),IF('Input| Overheads'!$C$42="Internal labour",SUMPRODUCT(--('Input| Projects'!$AD835="Yes"),'Calc| Overheads Allocation'!F$9,'Calc| Project Costs'!Y835,'Input| Projects'!$Y835),IF('Input| Overheads'!$C$42="DNSP defined",SUMPRODUCT(--('Input| Projects'!$AD835="Yes"),'Calc| Overheads Allocation'!F$62,'Input| Projects'!$AG835),""))),"")</f>
        <v/>
      </c>
      <c r="AX835" s="186" t="str">
        <f>IFERROR(IF('Input| Overheads'!$C$42="Direct costs",SUMPRODUCT(--('Input| Projects'!$AD835="Yes"),'Calc| Overheads Allocation'!G$9,'Calc| Project Costs'!Z835),IF('Input| Overheads'!$C$42="Internal labour",SUMPRODUCT(--('Input| Projects'!$AD835="Yes"),'Calc| Overheads Allocation'!G$9,'Calc| Project Costs'!Z835,'Input| Projects'!$Y835),IF('Input| Overheads'!$C$42="DNSP defined",SUMPRODUCT(--('Input| Projects'!$AD835="Yes"),'Calc| Overheads Allocation'!G$62,'Input| Projects'!$AG835),""))),"")</f>
        <v/>
      </c>
      <c r="AY835" s="186" t="str">
        <f>IFERROR(IF('Input| Overheads'!$C$42="Direct costs",SUMPRODUCT(--('Input| Projects'!$AD835="Yes"),'Calc| Overheads Allocation'!H$9,'Calc| Project Costs'!AA835),IF('Input| Overheads'!$C$42="Internal labour",SUMPRODUCT(--('Input| Projects'!$AD835="Yes"),'Calc| Overheads Allocation'!H$9,'Calc| Project Costs'!AA835,'Input| Projects'!$Y835),IF('Input| Overheads'!$C$42="DNSP defined",SUMPRODUCT(--('Input| Projects'!$AD835="Yes"),'Calc| Overheads Allocation'!H$62,'Input| Projects'!$AG835),""))),"")</f>
        <v/>
      </c>
      <c r="AZ835" s="186" t="str">
        <f>IFERROR(IF('Input| Overheads'!$C$42="Direct costs",SUMPRODUCT(--('Input| Projects'!$AD835="Yes"),'Calc| Overheads Allocation'!I$9,'Calc| Project Costs'!AB835),IF('Input| Overheads'!$C$42="Internal labour",SUMPRODUCT(--('Input| Projects'!$AD835="Yes"),'Calc| Overheads Allocation'!I$9,'Calc| Project Costs'!AB835,'Input| Projects'!$Y835),IF('Input| Overheads'!$C$42="DNSP defined",SUMPRODUCT(--('Input| Projects'!$AD835="Yes"),'Calc| Overheads Allocation'!I$62,'Input| Projects'!$AG835),""))),"")</f>
        <v/>
      </c>
      <c r="BA835" s="106"/>
      <c r="BB835" s="186">
        <f t="shared" si="390"/>
        <v>0</v>
      </c>
      <c r="BC835" s="186">
        <f t="shared" si="391"/>
        <v>0</v>
      </c>
      <c r="BD835" s="186">
        <f t="shared" si="392"/>
        <v>0</v>
      </c>
      <c r="BE835" s="186">
        <f t="shared" si="369"/>
        <v>0</v>
      </c>
      <c r="BF835" s="186">
        <f t="shared" si="370"/>
        <v>0</v>
      </c>
      <c r="BG835" s="186">
        <f t="shared" si="371"/>
        <v>0</v>
      </c>
      <c r="BH835" s="186">
        <f t="shared" si="372"/>
        <v>0</v>
      </c>
      <c r="BI835" s="97"/>
      <c r="BJ835" s="186" t="str">
        <f t="shared" si="373"/>
        <v/>
      </c>
      <c r="BK835" s="186" t="str">
        <f t="shared" si="374"/>
        <v/>
      </c>
      <c r="BL835" s="186" t="str">
        <f t="shared" si="375"/>
        <v/>
      </c>
      <c r="BM835" s="186" t="str">
        <f t="shared" si="376"/>
        <v/>
      </c>
      <c r="BN835" s="186" t="str">
        <f t="shared" si="377"/>
        <v/>
      </c>
      <c r="BO835" s="186" t="str">
        <f t="shared" si="378"/>
        <v/>
      </c>
      <c r="BP835" s="186" t="str">
        <f t="shared" si="379"/>
        <v/>
      </c>
      <c r="BQ835" s="97"/>
      <c r="BR835" s="186">
        <f t="shared" si="380"/>
        <v>0</v>
      </c>
      <c r="BS835" s="186">
        <f t="shared" si="381"/>
        <v>0</v>
      </c>
      <c r="BT835" s="222">
        <f t="shared" si="382"/>
        <v>0</v>
      </c>
      <c r="BU835" s="222">
        <f t="shared" si="383"/>
        <v>0</v>
      </c>
      <c r="BV835" s="222">
        <f t="shared" si="384"/>
        <v>0</v>
      </c>
      <c r="BW835" s="222">
        <f t="shared" si="385"/>
        <v>0</v>
      </c>
      <c r="BX835" s="222">
        <f t="shared" si="386"/>
        <v>0</v>
      </c>
      <c r="BY835" s="106"/>
      <c r="BZ835" s="197" t="str">
        <f>IF(SUMIF('Input| Projects'!$AS$8:$CP$8,"Dx",'Input| Projects'!$AS835:$CP835)=0,"",SUMIF('Input| Projects'!$AS$8:$CP$8,"Dx",'Input| Projects'!$AS835:$CP835))</f>
        <v/>
      </c>
      <c r="CA835" s="197" t="str">
        <f>IF(SUMIF('Input| Projects'!$AS$8:$CP$8,"Tx",'Input| Projects'!$AS835:$CP835)=0,"",SUMIF('Input| Projects'!$AS$8:$CP$8,"Tx",'Input| Projects'!$AS835:$CP835))</f>
        <v/>
      </c>
      <c r="CB835" s="150" t="str">
        <f t="shared" si="393"/>
        <v/>
      </c>
    </row>
    <row r="836" spans="2:80" x14ac:dyDescent="0.2">
      <c r="B836" s="201">
        <f>IFERROR('Input| Projects'!B836,"")</f>
        <v>827</v>
      </c>
      <c r="C836" s="42" t="str">
        <f>IFERROR(IF('Input| Projects'!C836="","",'Input| Projects'!C836),"")</f>
        <v/>
      </c>
      <c r="D836" s="42" t="str">
        <f>IFERROR(IF('Input| Projects'!D836="","",'Input| Projects'!D836),"")</f>
        <v/>
      </c>
      <c r="E836" s="104"/>
      <c r="F836" s="190">
        <f>IFERROR('Input| Projects'!I836*'Input| Escalations'!$K$19,"")</f>
        <v>0</v>
      </c>
      <c r="G836" s="190">
        <f>IFERROR('Input| Projects'!J836*'Input| Escalations'!$K$19,"")</f>
        <v>0</v>
      </c>
      <c r="H836" s="190">
        <f>IFERROR('Input| Projects'!K836*'Input| Escalations'!$K$19,"")</f>
        <v>0</v>
      </c>
      <c r="I836" s="190">
        <f>IFERROR('Input| Projects'!L836*'Input| Escalations'!$K$19,"")</f>
        <v>0</v>
      </c>
      <c r="J836" s="190">
        <f>IFERROR('Input| Projects'!M836*'Input| Escalations'!$K$19,"")</f>
        <v>0</v>
      </c>
      <c r="K836" s="190">
        <f>IFERROR('Input| Projects'!N836*'Input| Escalations'!$K$19,"")</f>
        <v>0</v>
      </c>
      <c r="L836" s="190">
        <f>IFERROR('Input| Projects'!O836*'Input| Escalations'!$K$19,"")</f>
        <v>0</v>
      </c>
      <c r="M836" s="150" t="str">
        <f>IF(ABS(SUM(F836:L836)-(SUM('Input| Projects'!I836:O836)*'Input| Escalations'!$K$19))&lt;0.0000001,"",1)</f>
        <v/>
      </c>
      <c r="N836" s="192">
        <f>'Input| Projects'!$Y836*INDEX('Input| Escalations'!$H$33:$N$33,MATCH('Calc| Project Costs'!N$9,'Input| Escalations'!$H$23:$N$23,0))+'Input| Projects'!$Z836*INDEX('Input| Escalations'!$H$34:$N$34,MATCH('Calc| Project Costs'!N$9,'Input| Escalations'!$H$23:$N$23,0))+'Input| Projects'!$AA836*INDEX('Input| Escalations'!$H$35:$N$35,MATCH('Calc| Project Costs'!N$9,'Input| Escalations'!$H$23:$N$23,0))+1</f>
        <v>1</v>
      </c>
      <c r="O836" s="192">
        <f>'Input| Projects'!$Y836*INDEX('Input| Escalations'!$H$33:$N$33,MATCH('Calc| Project Costs'!O$9,'Input| Escalations'!$H$23:$N$23,0))+'Input| Projects'!$Z836*INDEX('Input| Escalations'!$H$34:$N$34,MATCH('Calc| Project Costs'!O$9,'Input| Escalations'!$H$23:$N$23,0))+'Input| Projects'!$AA836*INDEX('Input| Escalations'!$H$35:$N$35,MATCH('Calc| Project Costs'!O$9,'Input| Escalations'!$H$23:$N$23,0))+1</f>
        <v>1</v>
      </c>
      <c r="P836" s="192">
        <f>'Input| Projects'!$Y836*INDEX('Input| Escalations'!$H$33:$N$33,MATCH('Calc| Project Costs'!P$9,'Input| Escalations'!$H$23:$N$23,0))+'Input| Projects'!$Z836*INDEX('Input| Escalations'!$H$34:$N$34,MATCH('Calc| Project Costs'!P$9,'Input| Escalations'!$H$23:$N$23,0))+'Input| Projects'!$AA836*INDEX('Input| Escalations'!$H$35:$N$35,MATCH('Calc| Project Costs'!P$9,'Input| Escalations'!$H$23:$N$23,0))+1</f>
        <v>1</v>
      </c>
      <c r="Q836" s="192">
        <f>'Input| Projects'!$Y836*INDEX('Input| Escalations'!$H$33:$N$33,MATCH('Calc| Project Costs'!Q$9,'Input| Escalations'!$H$23:$N$23,0))+'Input| Projects'!$Z836*INDEX('Input| Escalations'!$H$34:$N$34,MATCH('Calc| Project Costs'!Q$9,'Input| Escalations'!$H$23:$N$23,0))+'Input| Projects'!$AA836*INDEX('Input| Escalations'!$H$35:$N$35,MATCH('Calc| Project Costs'!Q$9,'Input| Escalations'!$H$23:$N$23,0))+1</f>
        <v>1</v>
      </c>
      <c r="R836" s="192">
        <f>'Input| Projects'!$Y836*INDEX('Input| Escalations'!$H$33:$N$33,MATCH('Calc| Project Costs'!R$9,'Input| Escalations'!$H$23:$N$23,0))+'Input| Projects'!$Z836*INDEX('Input| Escalations'!$H$34:$N$34,MATCH('Calc| Project Costs'!R$9,'Input| Escalations'!$H$23:$N$23,0))+'Input| Projects'!$AA836*INDEX('Input| Escalations'!$H$35:$N$35,MATCH('Calc| Project Costs'!R$9,'Input| Escalations'!$H$23:$N$23,0))+1</f>
        <v>1</v>
      </c>
      <c r="S836" s="192">
        <f>'Input| Projects'!$Y836*INDEX('Input| Escalations'!$H$33:$N$33,MATCH('Calc| Project Costs'!S$9,'Input| Escalations'!$H$23:$N$23,0))+'Input| Projects'!$Z836*INDEX('Input| Escalations'!$H$34:$N$34,MATCH('Calc| Project Costs'!S$9,'Input| Escalations'!$H$23:$N$23,0))+'Input| Projects'!$AA836*INDEX('Input| Escalations'!$H$35:$N$35,MATCH('Calc| Project Costs'!S$9,'Input| Escalations'!$H$23:$N$23,0))+1</f>
        <v>1</v>
      </c>
      <c r="T836" s="192">
        <f>'Input| Projects'!$Y836*INDEX('Input| Escalations'!$H$33:$N$33,MATCH('Calc| Project Costs'!T$9,'Input| Escalations'!$H$23:$N$23,0))+'Input| Projects'!$Z836*INDEX('Input| Escalations'!$H$34:$N$34,MATCH('Calc| Project Costs'!T$9,'Input| Escalations'!$H$23:$N$23,0))+'Input| Projects'!$AA836*INDEX('Input| Escalations'!$H$35:$N$35,MATCH('Calc| Project Costs'!T$9,'Input| Escalations'!$H$23:$N$23,0))+1</f>
        <v>1</v>
      </c>
      <c r="U836" s="106"/>
      <c r="V836" s="186">
        <f t="shared" si="387"/>
        <v>0</v>
      </c>
      <c r="W836" s="186">
        <f t="shared" si="388"/>
        <v>0</v>
      </c>
      <c r="X836" s="186">
        <f t="shared" si="389"/>
        <v>0</v>
      </c>
      <c r="Y836" s="186">
        <f t="shared" si="365"/>
        <v>0</v>
      </c>
      <c r="Z836" s="186">
        <f t="shared" si="366"/>
        <v>0</v>
      </c>
      <c r="AA836" s="186">
        <f t="shared" si="367"/>
        <v>0</v>
      </c>
      <c r="AB836" s="186">
        <f t="shared" si="368"/>
        <v>0</v>
      </c>
      <c r="AC836" s="106"/>
      <c r="AD836" s="186">
        <f>'Input| Projects'!Q836*N836*'Input| Escalations'!$K$19</f>
        <v>0</v>
      </c>
      <c r="AE836" s="186">
        <f>'Input| Projects'!R836*O836*'Input| Escalations'!$K$19</f>
        <v>0</v>
      </c>
      <c r="AF836" s="186">
        <f>'Input| Projects'!S836*P836*'Input| Escalations'!$K$19</f>
        <v>0</v>
      </c>
      <c r="AG836" s="186">
        <f>'Input| Projects'!T836*Q836*'Input| Escalations'!$K$19</f>
        <v>0</v>
      </c>
      <c r="AH836" s="186">
        <f>'Input| Projects'!U836*R836*'Input| Escalations'!$K$19</f>
        <v>0</v>
      </c>
      <c r="AI836" s="186">
        <f>'Input| Projects'!V836*S836*'Input| Escalations'!$K$19</f>
        <v>0</v>
      </c>
      <c r="AJ836" s="186">
        <f>'Input| Projects'!W836*T836*'Input| Escalations'!$K$19</f>
        <v>0</v>
      </c>
      <c r="AK836" s="106"/>
      <c r="AL836" s="186" t="str">
        <f>IFERROR(IF('Input| Overheads'!$C$42="Direct costs",SUMPRODUCT(--('Input| Projects'!$AC836="Yes"),'Calc| Overheads Allocation'!C$8,'Calc| Project Costs'!V836),IF('Input| Overheads'!$C$42="Internal labour",SUMPRODUCT(--('Input| Projects'!$AC836="Yes"),'Calc| Overheads Allocation'!C$8,'Calc| Project Costs'!V836,'Input| Projects'!$Y836),IF('Input| Overheads'!$C$42="DNSP defined",SUMPRODUCT(--('Input| Projects'!$AC836="Yes"),'Calc| Overheads Allocation'!C$61,'Input| Projects'!$AF836),""))),"")</f>
        <v/>
      </c>
      <c r="AM836" s="186" t="str">
        <f>IFERROR(IF('Input| Overheads'!$C$42="Direct costs",SUMPRODUCT(--('Input| Projects'!$AC836="Yes"),'Calc| Overheads Allocation'!D$8,'Calc| Project Costs'!W836),IF('Input| Overheads'!$C$42="Internal labour",SUMPRODUCT(--('Input| Projects'!$AC836="Yes"),'Calc| Overheads Allocation'!D$8,'Calc| Project Costs'!W836,'Input| Projects'!$Y836),IF('Input| Overheads'!$C$42="DNSP defined",SUMPRODUCT(--('Input| Projects'!$AC836="Yes"),'Calc| Overheads Allocation'!D$61,'Input| Projects'!$AF836),""))),"")</f>
        <v/>
      </c>
      <c r="AN836" s="186" t="str">
        <f>IFERROR(IF('Input| Overheads'!$C$42="Direct costs",SUMPRODUCT(--('Input| Projects'!$AC836="Yes"),'Calc| Overheads Allocation'!E$8,'Calc| Project Costs'!X836),IF('Input| Overheads'!$C$42="Internal labour",SUMPRODUCT(--('Input| Projects'!$AC836="Yes"),'Calc| Overheads Allocation'!E$8,'Calc| Project Costs'!X836,'Input| Projects'!$Y836),IF('Input| Overheads'!$C$42="DNSP defined",SUMPRODUCT(--('Input| Projects'!$AC836="Yes"),'Calc| Overheads Allocation'!E$61,'Input| Projects'!$AF836),""))),"")</f>
        <v/>
      </c>
      <c r="AO836" s="186" t="str">
        <f>IFERROR(IF('Input| Overheads'!$C$42="Direct costs",SUMPRODUCT(--('Input| Projects'!$AC836="Yes"),'Calc| Overheads Allocation'!F$8,'Calc| Project Costs'!Y836),IF('Input| Overheads'!$C$42="Internal labour",SUMPRODUCT(--('Input| Projects'!$AC836="Yes"),'Calc| Overheads Allocation'!F$8,'Calc| Project Costs'!Y836,'Input| Projects'!$Y836),IF('Input| Overheads'!$C$42="DNSP defined",SUMPRODUCT(--('Input| Projects'!$AC836="Yes"),'Calc| Overheads Allocation'!F$61,'Input| Projects'!$AF836),""))),"")</f>
        <v/>
      </c>
      <c r="AP836" s="186" t="str">
        <f>IFERROR(IF('Input| Overheads'!$C$42="Direct costs",SUMPRODUCT(--('Input| Projects'!$AC836="Yes"),'Calc| Overheads Allocation'!G$8,'Calc| Project Costs'!Z836),IF('Input| Overheads'!$C$42="Internal labour",SUMPRODUCT(--('Input| Projects'!$AC836="Yes"),'Calc| Overheads Allocation'!G$8,'Calc| Project Costs'!Z836,'Input| Projects'!$Y836),IF('Input| Overheads'!$C$42="DNSP defined",SUMPRODUCT(--('Input| Projects'!$AC836="Yes"),'Calc| Overheads Allocation'!G$61,'Input| Projects'!$AF836),""))),"")</f>
        <v/>
      </c>
      <c r="AQ836" s="186" t="str">
        <f>IFERROR(IF('Input| Overheads'!$C$42="Direct costs",SUMPRODUCT(--('Input| Projects'!$AC836="Yes"),'Calc| Overheads Allocation'!H$8,'Calc| Project Costs'!AA836),IF('Input| Overheads'!$C$42="Internal labour",SUMPRODUCT(--('Input| Projects'!$AC836="Yes"),'Calc| Overheads Allocation'!H$8,'Calc| Project Costs'!AA836,'Input| Projects'!$Y836),IF('Input| Overheads'!$C$42="DNSP defined",SUMPRODUCT(--('Input| Projects'!$AC836="Yes"),'Calc| Overheads Allocation'!H$61,'Input| Projects'!$AF836),""))),"")</f>
        <v/>
      </c>
      <c r="AR836" s="186" t="str">
        <f>IFERROR(IF('Input| Overheads'!$C$42="Direct costs",SUMPRODUCT(--('Input| Projects'!$AC836="Yes"),'Calc| Overheads Allocation'!I$8,'Calc| Project Costs'!AB836),IF('Input| Overheads'!$C$42="Internal labour",SUMPRODUCT(--('Input| Projects'!$AC836="Yes"),'Calc| Overheads Allocation'!I$8,'Calc| Project Costs'!AB836,'Input| Projects'!$Y836),IF('Input| Overheads'!$C$42="DNSP defined",SUMPRODUCT(--('Input| Projects'!$AC836="Yes"),'Calc| Overheads Allocation'!I$61,'Input| Projects'!$AF836),""))),"")</f>
        <v/>
      </c>
      <c r="AS836" s="106"/>
      <c r="AT836" s="186" t="str">
        <f>IFERROR(IF('Input| Overheads'!$C$42="Direct costs",SUMPRODUCT(--('Input| Projects'!$AD836="Yes"),'Calc| Overheads Allocation'!C$9,'Calc| Project Costs'!V836),IF('Input| Overheads'!$C$42="Internal labour",SUMPRODUCT(--('Input| Projects'!$AD836="Yes"),'Calc| Overheads Allocation'!C$9,'Calc| Project Costs'!V836,'Input| Projects'!$Y836),IF('Input| Overheads'!$C$42="DNSP defined",SUMPRODUCT(--('Input| Projects'!$AD836="Yes"),'Calc| Overheads Allocation'!C$62,'Input| Projects'!$AG836),""))),"")</f>
        <v/>
      </c>
      <c r="AU836" s="186" t="str">
        <f>IFERROR(IF('Input| Overheads'!$C$42="Direct costs",SUMPRODUCT(--('Input| Projects'!$AD836="Yes"),'Calc| Overheads Allocation'!D$9,'Calc| Project Costs'!W836),IF('Input| Overheads'!$C$42="Internal labour",SUMPRODUCT(--('Input| Projects'!$AD836="Yes"),'Calc| Overheads Allocation'!D$9,'Calc| Project Costs'!W836,'Input| Projects'!$Y836),IF('Input| Overheads'!$C$42="DNSP defined",SUMPRODUCT(--('Input| Projects'!$AD836="Yes"),'Calc| Overheads Allocation'!D$62,'Input| Projects'!$AG836),""))),"")</f>
        <v/>
      </c>
      <c r="AV836" s="186" t="str">
        <f>IFERROR(IF('Input| Overheads'!$C$42="Direct costs",SUMPRODUCT(--('Input| Projects'!$AD836="Yes"),'Calc| Overheads Allocation'!E$9,'Calc| Project Costs'!X836),IF('Input| Overheads'!$C$42="Internal labour",SUMPRODUCT(--('Input| Projects'!$AD836="Yes"),'Calc| Overheads Allocation'!E$9,'Calc| Project Costs'!X836,'Input| Projects'!$Y836),IF('Input| Overheads'!$C$42="DNSP defined",SUMPRODUCT(--('Input| Projects'!$AD836="Yes"),'Calc| Overheads Allocation'!E$62,'Input| Projects'!$AG836),""))),"")</f>
        <v/>
      </c>
      <c r="AW836" s="186" t="str">
        <f>IFERROR(IF('Input| Overheads'!$C$42="Direct costs",SUMPRODUCT(--('Input| Projects'!$AD836="Yes"),'Calc| Overheads Allocation'!F$9,'Calc| Project Costs'!Y836),IF('Input| Overheads'!$C$42="Internal labour",SUMPRODUCT(--('Input| Projects'!$AD836="Yes"),'Calc| Overheads Allocation'!F$9,'Calc| Project Costs'!Y836,'Input| Projects'!$Y836),IF('Input| Overheads'!$C$42="DNSP defined",SUMPRODUCT(--('Input| Projects'!$AD836="Yes"),'Calc| Overheads Allocation'!F$62,'Input| Projects'!$AG836),""))),"")</f>
        <v/>
      </c>
      <c r="AX836" s="186" t="str">
        <f>IFERROR(IF('Input| Overheads'!$C$42="Direct costs",SUMPRODUCT(--('Input| Projects'!$AD836="Yes"),'Calc| Overheads Allocation'!G$9,'Calc| Project Costs'!Z836),IF('Input| Overheads'!$C$42="Internal labour",SUMPRODUCT(--('Input| Projects'!$AD836="Yes"),'Calc| Overheads Allocation'!G$9,'Calc| Project Costs'!Z836,'Input| Projects'!$Y836),IF('Input| Overheads'!$C$42="DNSP defined",SUMPRODUCT(--('Input| Projects'!$AD836="Yes"),'Calc| Overheads Allocation'!G$62,'Input| Projects'!$AG836),""))),"")</f>
        <v/>
      </c>
      <c r="AY836" s="186" t="str">
        <f>IFERROR(IF('Input| Overheads'!$C$42="Direct costs",SUMPRODUCT(--('Input| Projects'!$AD836="Yes"),'Calc| Overheads Allocation'!H$9,'Calc| Project Costs'!AA836),IF('Input| Overheads'!$C$42="Internal labour",SUMPRODUCT(--('Input| Projects'!$AD836="Yes"),'Calc| Overheads Allocation'!H$9,'Calc| Project Costs'!AA836,'Input| Projects'!$Y836),IF('Input| Overheads'!$C$42="DNSP defined",SUMPRODUCT(--('Input| Projects'!$AD836="Yes"),'Calc| Overheads Allocation'!H$62,'Input| Projects'!$AG836),""))),"")</f>
        <v/>
      </c>
      <c r="AZ836" s="186" t="str">
        <f>IFERROR(IF('Input| Overheads'!$C$42="Direct costs",SUMPRODUCT(--('Input| Projects'!$AD836="Yes"),'Calc| Overheads Allocation'!I$9,'Calc| Project Costs'!AB836),IF('Input| Overheads'!$C$42="Internal labour",SUMPRODUCT(--('Input| Projects'!$AD836="Yes"),'Calc| Overheads Allocation'!I$9,'Calc| Project Costs'!AB836,'Input| Projects'!$Y836),IF('Input| Overheads'!$C$42="DNSP defined",SUMPRODUCT(--('Input| Projects'!$AD836="Yes"),'Calc| Overheads Allocation'!I$62,'Input| Projects'!$AG836),""))),"")</f>
        <v/>
      </c>
      <c r="BA836" s="106"/>
      <c r="BB836" s="186">
        <f t="shared" si="390"/>
        <v>0</v>
      </c>
      <c r="BC836" s="186">
        <f t="shared" si="391"/>
        <v>0</v>
      </c>
      <c r="BD836" s="186">
        <f t="shared" si="392"/>
        <v>0</v>
      </c>
      <c r="BE836" s="186">
        <f t="shared" si="369"/>
        <v>0</v>
      </c>
      <c r="BF836" s="186">
        <f t="shared" si="370"/>
        <v>0</v>
      </c>
      <c r="BG836" s="186">
        <f t="shared" si="371"/>
        <v>0</v>
      </c>
      <c r="BH836" s="186">
        <f t="shared" si="372"/>
        <v>0</v>
      </c>
      <c r="BI836" s="97"/>
      <c r="BJ836" s="186" t="str">
        <f t="shared" si="373"/>
        <v/>
      </c>
      <c r="BK836" s="186" t="str">
        <f t="shared" si="374"/>
        <v/>
      </c>
      <c r="BL836" s="186" t="str">
        <f t="shared" si="375"/>
        <v/>
      </c>
      <c r="BM836" s="186" t="str">
        <f t="shared" si="376"/>
        <v/>
      </c>
      <c r="BN836" s="186" t="str">
        <f t="shared" si="377"/>
        <v/>
      </c>
      <c r="BO836" s="186" t="str">
        <f t="shared" si="378"/>
        <v/>
      </c>
      <c r="BP836" s="186" t="str">
        <f t="shared" si="379"/>
        <v/>
      </c>
      <c r="BQ836" s="97"/>
      <c r="BR836" s="186">
        <f t="shared" si="380"/>
        <v>0</v>
      </c>
      <c r="BS836" s="186">
        <f t="shared" si="381"/>
        <v>0</v>
      </c>
      <c r="BT836" s="222">
        <f t="shared" si="382"/>
        <v>0</v>
      </c>
      <c r="BU836" s="222">
        <f t="shared" si="383"/>
        <v>0</v>
      </c>
      <c r="BV836" s="222">
        <f t="shared" si="384"/>
        <v>0</v>
      </c>
      <c r="BW836" s="222">
        <f t="shared" si="385"/>
        <v>0</v>
      </c>
      <c r="BX836" s="222">
        <f t="shared" si="386"/>
        <v>0</v>
      </c>
      <c r="BY836" s="106"/>
      <c r="BZ836" s="197" t="str">
        <f>IF(SUMIF('Input| Projects'!$AS$8:$CP$8,"Dx",'Input| Projects'!$AS836:$CP836)=0,"",SUMIF('Input| Projects'!$AS$8:$CP$8,"Dx",'Input| Projects'!$AS836:$CP836))</f>
        <v/>
      </c>
      <c r="CA836" s="197" t="str">
        <f>IF(SUMIF('Input| Projects'!$AS$8:$CP$8,"Tx",'Input| Projects'!$AS836:$CP836)=0,"",SUMIF('Input| Projects'!$AS$8:$CP$8,"Tx",'Input| Projects'!$AS836:$CP836))</f>
        <v/>
      </c>
      <c r="CB836" s="150" t="str">
        <f t="shared" si="393"/>
        <v/>
      </c>
    </row>
    <row r="837" spans="2:80" x14ac:dyDescent="0.2">
      <c r="B837" s="201">
        <f>IFERROR('Input| Projects'!B837,"")</f>
        <v>828</v>
      </c>
      <c r="C837" s="42" t="str">
        <f>IFERROR(IF('Input| Projects'!C837="","",'Input| Projects'!C837),"")</f>
        <v/>
      </c>
      <c r="D837" s="42" t="str">
        <f>IFERROR(IF('Input| Projects'!D837="","",'Input| Projects'!D837),"")</f>
        <v/>
      </c>
      <c r="E837" s="104"/>
      <c r="F837" s="190">
        <f>IFERROR('Input| Projects'!I837*'Input| Escalations'!$K$19,"")</f>
        <v>0</v>
      </c>
      <c r="G837" s="190">
        <f>IFERROR('Input| Projects'!J837*'Input| Escalations'!$K$19,"")</f>
        <v>0</v>
      </c>
      <c r="H837" s="190">
        <f>IFERROR('Input| Projects'!K837*'Input| Escalations'!$K$19,"")</f>
        <v>0</v>
      </c>
      <c r="I837" s="190">
        <f>IFERROR('Input| Projects'!L837*'Input| Escalations'!$K$19,"")</f>
        <v>0</v>
      </c>
      <c r="J837" s="190">
        <f>IFERROR('Input| Projects'!M837*'Input| Escalations'!$K$19,"")</f>
        <v>0</v>
      </c>
      <c r="K837" s="190">
        <f>IFERROR('Input| Projects'!N837*'Input| Escalations'!$K$19,"")</f>
        <v>0</v>
      </c>
      <c r="L837" s="190">
        <f>IFERROR('Input| Projects'!O837*'Input| Escalations'!$K$19,"")</f>
        <v>0</v>
      </c>
      <c r="M837" s="150" t="str">
        <f>IF(ABS(SUM(F837:L837)-(SUM('Input| Projects'!I837:O837)*'Input| Escalations'!$K$19))&lt;0.0000001,"",1)</f>
        <v/>
      </c>
      <c r="N837" s="192">
        <f>'Input| Projects'!$Y837*INDEX('Input| Escalations'!$H$33:$N$33,MATCH('Calc| Project Costs'!N$9,'Input| Escalations'!$H$23:$N$23,0))+'Input| Projects'!$Z837*INDEX('Input| Escalations'!$H$34:$N$34,MATCH('Calc| Project Costs'!N$9,'Input| Escalations'!$H$23:$N$23,0))+'Input| Projects'!$AA837*INDEX('Input| Escalations'!$H$35:$N$35,MATCH('Calc| Project Costs'!N$9,'Input| Escalations'!$H$23:$N$23,0))+1</f>
        <v>1</v>
      </c>
      <c r="O837" s="192">
        <f>'Input| Projects'!$Y837*INDEX('Input| Escalations'!$H$33:$N$33,MATCH('Calc| Project Costs'!O$9,'Input| Escalations'!$H$23:$N$23,0))+'Input| Projects'!$Z837*INDEX('Input| Escalations'!$H$34:$N$34,MATCH('Calc| Project Costs'!O$9,'Input| Escalations'!$H$23:$N$23,0))+'Input| Projects'!$AA837*INDEX('Input| Escalations'!$H$35:$N$35,MATCH('Calc| Project Costs'!O$9,'Input| Escalations'!$H$23:$N$23,0))+1</f>
        <v>1</v>
      </c>
      <c r="P837" s="192">
        <f>'Input| Projects'!$Y837*INDEX('Input| Escalations'!$H$33:$N$33,MATCH('Calc| Project Costs'!P$9,'Input| Escalations'!$H$23:$N$23,0))+'Input| Projects'!$Z837*INDEX('Input| Escalations'!$H$34:$N$34,MATCH('Calc| Project Costs'!P$9,'Input| Escalations'!$H$23:$N$23,0))+'Input| Projects'!$AA837*INDEX('Input| Escalations'!$H$35:$N$35,MATCH('Calc| Project Costs'!P$9,'Input| Escalations'!$H$23:$N$23,0))+1</f>
        <v>1</v>
      </c>
      <c r="Q837" s="192">
        <f>'Input| Projects'!$Y837*INDEX('Input| Escalations'!$H$33:$N$33,MATCH('Calc| Project Costs'!Q$9,'Input| Escalations'!$H$23:$N$23,0))+'Input| Projects'!$Z837*INDEX('Input| Escalations'!$H$34:$N$34,MATCH('Calc| Project Costs'!Q$9,'Input| Escalations'!$H$23:$N$23,0))+'Input| Projects'!$AA837*INDEX('Input| Escalations'!$H$35:$N$35,MATCH('Calc| Project Costs'!Q$9,'Input| Escalations'!$H$23:$N$23,0))+1</f>
        <v>1</v>
      </c>
      <c r="R837" s="192">
        <f>'Input| Projects'!$Y837*INDEX('Input| Escalations'!$H$33:$N$33,MATCH('Calc| Project Costs'!R$9,'Input| Escalations'!$H$23:$N$23,0))+'Input| Projects'!$Z837*INDEX('Input| Escalations'!$H$34:$N$34,MATCH('Calc| Project Costs'!R$9,'Input| Escalations'!$H$23:$N$23,0))+'Input| Projects'!$AA837*INDEX('Input| Escalations'!$H$35:$N$35,MATCH('Calc| Project Costs'!R$9,'Input| Escalations'!$H$23:$N$23,0))+1</f>
        <v>1</v>
      </c>
      <c r="S837" s="192">
        <f>'Input| Projects'!$Y837*INDEX('Input| Escalations'!$H$33:$N$33,MATCH('Calc| Project Costs'!S$9,'Input| Escalations'!$H$23:$N$23,0))+'Input| Projects'!$Z837*INDEX('Input| Escalations'!$H$34:$N$34,MATCH('Calc| Project Costs'!S$9,'Input| Escalations'!$H$23:$N$23,0))+'Input| Projects'!$AA837*INDEX('Input| Escalations'!$H$35:$N$35,MATCH('Calc| Project Costs'!S$9,'Input| Escalations'!$H$23:$N$23,0))+1</f>
        <v>1</v>
      </c>
      <c r="T837" s="192">
        <f>'Input| Projects'!$Y837*INDEX('Input| Escalations'!$H$33:$N$33,MATCH('Calc| Project Costs'!T$9,'Input| Escalations'!$H$23:$N$23,0))+'Input| Projects'!$Z837*INDEX('Input| Escalations'!$H$34:$N$34,MATCH('Calc| Project Costs'!T$9,'Input| Escalations'!$H$23:$N$23,0))+'Input| Projects'!$AA837*INDEX('Input| Escalations'!$H$35:$N$35,MATCH('Calc| Project Costs'!T$9,'Input| Escalations'!$H$23:$N$23,0))+1</f>
        <v>1</v>
      </c>
      <c r="U837" s="106"/>
      <c r="V837" s="186">
        <f t="shared" si="387"/>
        <v>0</v>
      </c>
      <c r="W837" s="186">
        <f t="shared" si="388"/>
        <v>0</v>
      </c>
      <c r="X837" s="186">
        <f t="shared" si="389"/>
        <v>0</v>
      </c>
      <c r="Y837" s="186">
        <f t="shared" si="365"/>
        <v>0</v>
      </c>
      <c r="Z837" s="186">
        <f t="shared" si="366"/>
        <v>0</v>
      </c>
      <c r="AA837" s="186">
        <f t="shared" si="367"/>
        <v>0</v>
      </c>
      <c r="AB837" s="186">
        <f t="shared" si="368"/>
        <v>0</v>
      </c>
      <c r="AC837" s="106"/>
      <c r="AD837" s="186">
        <f>'Input| Projects'!Q837*N837*'Input| Escalations'!$K$19</f>
        <v>0</v>
      </c>
      <c r="AE837" s="186">
        <f>'Input| Projects'!R837*O837*'Input| Escalations'!$K$19</f>
        <v>0</v>
      </c>
      <c r="AF837" s="186">
        <f>'Input| Projects'!S837*P837*'Input| Escalations'!$K$19</f>
        <v>0</v>
      </c>
      <c r="AG837" s="186">
        <f>'Input| Projects'!T837*Q837*'Input| Escalations'!$K$19</f>
        <v>0</v>
      </c>
      <c r="AH837" s="186">
        <f>'Input| Projects'!U837*R837*'Input| Escalations'!$K$19</f>
        <v>0</v>
      </c>
      <c r="AI837" s="186">
        <f>'Input| Projects'!V837*S837*'Input| Escalations'!$K$19</f>
        <v>0</v>
      </c>
      <c r="AJ837" s="186">
        <f>'Input| Projects'!W837*T837*'Input| Escalations'!$K$19</f>
        <v>0</v>
      </c>
      <c r="AK837" s="106"/>
      <c r="AL837" s="186" t="str">
        <f>IFERROR(IF('Input| Overheads'!$C$42="Direct costs",SUMPRODUCT(--('Input| Projects'!$AC837="Yes"),'Calc| Overheads Allocation'!C$8,'Calc| Project Costs'!V837),IF('Input| Overheads'!$C$42="Internal labour",SUMPRODUCT(--('Input| Projects'!$AC837="Yes"),'Calc| Overheads Allocation'!C$8,'Calc| Project Costs'!V837,'Input| Projects'!$Y837),IF('Input| Overheads'!$C$42="DNSP defined",SUMPRODUCT(--('Input| Projects'!$AC837="Yes"),'Calc| Overheads Allocation'!C$61,'Input| Projects'!$AF837),""))),"")</f>
        <v/>
      </c>
      <c r="AM837" s="186" t="str">
        <f>IFERROR(IF('Input| Overheads'!$C$42="Direct costs",SUMPRODUCT(--('Input| Projects'!$AC837="Yes"),'Calc| Overheads Allocation'!D$8,'Calc| Project Costs'!W837),IF('Input| Overheads'!$C$42="Internal labour",SUMPRODUCT(--('Input| Projects'!$AC837="Yes"),'Calc| Overheads Allocation'!D$8,'Calc| Project Costs'!W837,'Input| Projects'!$Y837),IF('Input| Overheads'!$C$42="DNSP defined",SUMPRODUCT(--('Input| Projects'!$AC837="Yes"),'Calc| Overheads Allocation'!D$61,'Input| Projects'!$AF837),""))),"")</f>
        <v/>
      </c>
      <c r="AN837" s="186" t="str">
        <f>IFERROR(IF('Input| Overheads'!$C$42="Direct costs",SUMPRODUCT(--('Input| Projects'!$AC837="Yes"),'Calc| Overheads Allocation'!E$8,'Calc| Project Costs'!X837),IF('Input| Overheads'!$C$42="Internal labour",SUMPRODUCT(--('Input| Projects'!$AC837="Yes"),'Calc| Overheads Allocation'!E$8,'Calc| Project Costs'!X837,'Input| Projects'!$Y837),IF('Input| Overheads'!$C$42="DNSP defined",SUMPRODUCT(--('Input| Projects'!$AC837="Yes"),'Calc| Overheads Allocation'!E$61,'Input| Projects'!$AF837),""))),"")</f>
        <v/>
      </c>
      <c r="AO837" s="186" t="str">
        <f>IFERROR(IF('Input| Overheads'!$C$42="Direct costs",SUMPRODUCT(--('Input| Projects'!$AC837="Yes"),'Calc| Overheads Allocation'!F$8,'Calc| Project Costs'!Y837),IF('Input| Overheads'!$C$42="Internal labour",SUMPRODUCT(--('Input| Projects'!$AC837="Yes"),'Calc| Overheads Allocation'!F$8,'Calc| Project Costs'!Y837,'Input| Projects'!$Y837),IF('Input| Overheads'!$C$42="DNSP defined",SUMPRODUCT(--('Input| Projects'!$AC837="Yes"),'Calc| Overheads Allocation'!F$61,'Input| Projects'!$AF837),""))),"")</f>
        <v/>
      </c>
      <c r="AP837" s="186" t="str">
        <f>IFERROR(IF('Input| Overheads'!$C$42="Direct costs",SUMPRODUCT(--('Input| Projects'!$AC837="Yes"),'Calc| Overheads Allocation'!G$8,'Calc| Project Costs'!Z837),IF('Input| Overheads'!$C$42="Internal labour",SUMPRODUCT(--('Input| Projects'!$AC837="Yes"),'Calc| Overheads Allocation'!G$8,'Calc| Project Costs'!Z837,'Input| Projects'!$Y837),IF('Input| Overheads'!$C$42="DNSP defined",SUMPRODUCT(--('Input| Projects'!$AC837="Yes"),'Calc| Overheads Allocation'!G$61,'Input| Projects'!$AF837),""))),"")</f>
        <v/>
      </c>
      <c r="AQ837" s="186" t="str">
        <f>IFERROR(IF('Input| Overheads'!$C$42="Direct costs",SUMPRODUCT(--('Input| Projects'!$AC837="Yes"),'Calc| Overheads Allocation'!H$8,'Calc| Project Costs'!AA837),IF('Input| Overheads'!$C$42="Internal labour",SUMPRODUCT(--('Input| Projects'!$AC837="Yes"),'Calc| Overheads Allocation'!H$8,'Calc| Project Costs'!AA837,'Input| Projects'!$Y837),IF('Input| Overheads'!$C$42="DNSP defined",SUMPRODUCT(--('Input| Projects'!$AC837="Yes"),'Calc| Overheads Allocation'!H$61,'Input| Projects'!$AF837),""))),"")</f>
        <v/>
      </c>
      <c r="AR837" s="186" t="str">
        <f>IFERROR(IF('Input| Overheads'!$C$42="Direct costs",SUMPRODUCT(--('Input| Projects'!$AC837="Yes"),'Calc| Overheads Allocation'!I$8,'Calc| Project Costs'!AB837),IF('Input| Overheads'!$C$42="Internal labour",SUMPRODUCT(--('Input| Projects'!$AC837="Yes"),'Calc| Overheads Allocation'!I$8,'Calc| Project Costs'!AB837,'Input| Projects'!$Y837),IF('Input| Overheads'!$C$42="DNSP defined",SUMPRODUCT(--('Input| Projects'!$AC837="Yes"),'Calc| Overheads Allocation'!I$61,'Input| Projects'!$AF837),""))),"")</f>
        <v/>
      </c>
      <c r="AS837" s="106"/>
      <c r="AT837" s="186" t="str">
        <f>IFERROR(IF('Input| Overheads'!$C$42="Direct costs",SUMPRODUCT(--('Input| Projects'!$AD837="Yes"),'Calc| Overheads Allocation'!C$9,'Calc| Project Costs'!V837),IF('Input| Overheads'!$C$42="Internal labour",SUMPRODUCT(--('Input| Projects'!$AD837="Yes"),'Calc| Overheads Allocation'!C$9,'Calc| Project Costs'!V837,'Input| Projects'!$Y837),IF('Input| Overheads'!$C$42="DNSP defined",SUMPRODUCT(--('Input| Projects'!$AD837="Yes"),'Calc| Overheads Allocation'!C$62,'Input| Projects'!$AG837),""))),"")</f>
        <v/>
      </c>
      <c r="AU837" s="186" t="str">
        <f>IFERROR(IF('Input| Overheads'!$C$42="Direct costs",SUMPRODUCT(--('Input| Projects'!$AD837="Yes"),'Calc| Overheads Allocation'!D$9,'Calc| Project Costs'!W837),IF('Input| Overheads'!$C$42="Internal labour",SUMPRODUCT(--('Input| Projects'!$AD837="Yes"),'Calc| Overheads Allocation'!D$9,'Calc| Project Costs'!W837,'Input| Projects'!$Y837),IF('Input| Overheads'!$C$42="DNSP defined",SUMPRODUCT(--('Input| Projects'!$AD837="Yes"),'Calc| Overheads Allocation'!D$62,'Input| Projects'!$AG837),""))),"")</f>
        <v/>
      </c>
      <c r="AV837" s="186" t="str">
        <f>IFERROR(IF('Input| Overheads'!$C$42="Direct costs",SUMPRODUCT(--('Input| Projects'!$AD837="Yes"),'Calc| Overheads Allocation'!E$9,'Calc| Project Costs'!X837),IF('Input| Overheads'!$C$42="Internal labour",SUMPRODUCT(--('Input| Projects'!$AD837="Yes"),'Calc| Overheads Allocation'!E$9,'Calc| Project Costs'!X837,'Input| Projects'!$Y837),IF('Input| Overheads'!$C$42="DNSP defined",SUMPRODUCT(--('Input| Projects'!$AD837="Yes"),'Calc| Overheads Allocation'!E$62,'Input| Projects'!$AG837),""))),"")</f>
        <v/>
      </c>
      <c r="AW837" s="186" t="str">
        <f>IFERROR(IF('Input| Overheads'!$C$42="Direct costs",SUMPRODUCT(--('Input| Projects'!$AD837="Yes"),'Calc| Overheads Allocation'!F$9,'Calc| Project Costs'!Y837),IF('Input| Overheads'!$C$42="Internal labour",SUMPRODUCT(--('Input| Projects'!$AD837="Yes"),'Calc| Overheads Allocation'!F$9,'Calc| Project Costs'!Y837,'Input| Projects'!$Y837),IF('Input| Overheads'!$C$42="DNSP defined",SUMPRODUCT(--('Input| Projects'!$AD837="Yes"),'Calc| Overheads Allocation'!F$62,'Input| Projects'!$AG837),""))),"")</f>
        <v/>
      </c>
      <c r="AX837" s="186" t="str">
        <f>IFERROR(IF('Input| Overheads'!$C$42="Direct costs",SUMPRODUCT(--('Input| Projects'!$AD837="Yes"),'Calc| Overheads Allocation'!G$9,'Calc| Project Costs'!Z837),IF('Input| Overheads'!$C$42="Internal labour",SUMPRODUCT(--('Input| Projects'!$AD837="Yes"),'Calc| Overheads Allocation'!G$9,'Calc| Project Costs'!Z837,'Input| Projects'!$Y837),IF('Input| Overheads'!$C$42="DNSP defined",SUMPRODUCT(--('Input| Projects'!$AD837="Yes"),'Calc| Overheads Allocation'!G$62,'Input| Projects'!$AG837),""))),"")</f>
        <v/>
      </c>
      <c r="AY837" s="186" t="str">
        <f>IFERROR(IF('Input| Overheads'!$C$42="Direct costs",SUMPRODUCT(--('Input| Projects'!$AD837="Yes"),'Calc| Overheads Allocation'!H$9,'Calc| Project Costs'!AA837),IF('Input| Overheads'!$C$42="Internal labour",SUMPRODUCT(--('Input| Projects'!$AD837="Yes"),'Calc| Overheads Allocation'!H$9,'Calc| Project Costs'!AA837,'Input| Projects'!$Y837),IF('Input| Overheads'!$C$42="DNSP defined",SUMPRODUCT(--('Input| Projects'!$AD837="Yes"),'Calc| Overheads Allocation'!H$62,'Input| Projects'!$AG837),""))),"")</f>
        <v/>
      </c>
      <c r="AZ837" s="186" t="str">
        <f>IFERROR(IF('Input| Overheads'!$C$42="Direct costs",SUMPRODUCT(--('Input| Projects'!$AD837="Yes"),'Calc| Overheads Allocation'!I$9,'Calc| Project Costs'!AB837),IF('Input| Overheads'!$C$42="Internal labour",SUMPRODUCT(--('Input| Projects'!$AD837="Yes"),'Calc| Overheads Allocation'!I$9,'Calc| Project Costs'!AB837,'Input| Projects'!$Y837),IF('Input| Overheads'!$C$42="DNSP defined",SUMPRODUCT(--('Input| Projects'!$AD837="Yes"),'Calc| Overheads Allocation'!I$62,'Input| Projects'!$AG837),""))),"")</f>
        <v/>
      </c>
      <c r="BA837" s="106"/>
      <c r="BB837" s="186">
        <f t="shared" si="390"/>
        <v>0</v>
      </c>
      <c r="BC837" s="186">
        <f t="shared" si="391"/>
        <v>0</v>
      </c>
      <c r="BD837" s="186">
        <f t="shared" si="392"/>
        <v>0</v>
      </c>
      <c r="BE837" s="186">
        <f t="shared" si="369"/>
        <v>0</v>
      </c>
      <c r="BF837" s="186">
        <f t="shared" si="370"/>
        <v>0</v>
      </c>
      <c r="BG837" s="186">
        <f t="shared" si="371"/>
        <v>0</v>
      </c>
      <c r="BH837" s="186">
        <f t="shared" si="372"/>
        <v>0</v>
      </c>
      <c r="BI837" s="97"/>
      <c r="BJ837" s="186" t="str">
        <f t="shared" si="373"/>
        <v/>
      </c>
      <c r="BK837" s="186" t="str">
        <f t="shared" si="374"/>
        <v/>
      </c>
      <c r="BL837" s="186" t="str">
        <f t="shared" si="375"/>
        <v/>
      </c>
      <c r="BM837" s="186" t="str">
        <f t="shared" si="376"/>
        <v/>
      </c>
      <c r="BN837" s="186" t="str">
        <f t="shared" si="377"/>
        <v/>
      </c>
      <c r="BO837" s="186" t="str">
        <f t="shared" si="378"/>
        <v/>
      </c>
      <c r="BP837" s="186" t="str">
        <f t="shared" si="379"/>
        <v/>
      </c>
      <c r="BQ837" s="97"/>
      <c r="BR837" s="186">
        <f t="shared" si="380"/>
        <v>0</v>
      </c>
      <c r="BS837" s="186">
        <f t="shared" si="381"/>
        <v>0</v>
      </c>
      <c r="BT837" s="222">
        <f t="shared" si="382"/>
        <v>0</v>
      </c>
      <c r="BU837" s="222">
        <f t="shared" si="383"/>
        <v>0</v>
      </c>
      <c r="BV837" s="222">
        <f t="shared" si="384"/>
        <v>0</v>
      </c>
      <c r="BW837" s="222">
        <f t="shared" si="385"/>
        <v>0</v>
      </c>
      <c r="BX837" s="222">
        <f t="shared" si="386"/>
        <v>0</v>
      </c>
      <c r="BY837" s="106"/>
      <c r="BZ837" s="197" t="str">
        <f>IF(SUMIF('Input| Projects'!$AS$8:$CP$8,"Dx",'Input| Projects'!$AS837:$CP837)=0,"",SUMIF('Input| Projects'!$AS$8:$CP$8,"Dx",'Input| Projects'!$AS837:$CP837))</f>
        <v/>
      </c>
      <c r="CA837" s="197" t="str">
        <f>IF(SUMIF('Input| Projects'!$AS$8:$CP$8,"Tx",'Input| Projects'!$AS837:$CP837)=0,"",SUMIF('Input| Projects'!$AS$8:$CP$8,"Tx",'Input| Projects'!$AS837:$CP837))</f>
        <v/>
      </c>
      <c r="CB837" s="150" t="str">
        <f t="shared" si="393"/>
        <v/>
      </c>
    </row>
    <row r="838" spans="2:80" x14ac:dyDescent="0.2">
      <c r="B838" s="201">
        <f>IFERROR('Input| Projects'!B838,"")</f>
        <v>829</v>
      </c>
      <c r="C838" s="42" t="str">
        <f>IFERROR(IF('Input| Projects'!C838="","",'Input| Projects'!C838),"")</f>
        <v/>
      </c>
      <c r="D838" s="42" t="str">
        <f>IFERROR(IF('Input| Projects'!D838="","",'Input| Projects'!D838),"")</f>
        <v/>
      </c>
      <c r="E838" s="104"/>
      <c r="F838" s="190">
        <f>IFERROR('Input| Projects'!I838*'Input| Escalations'!$K$19,"")</f>
        <v>0</v>
      </c>
      <c r="G838" s="190">
        <f>IFERROR('Input| Projects'!J838*'Input| Escalations'!$K$19,"")</f>
        <v>0</v>
      </c>
      <c r="H838" s="190">
        <f>IFERROR('Input| Projects'!K838*'Input| Escalations'!$K$19,"")</f>
        <v>0</v>
      </c>
      <c r="I838" s="190">
        <f>IFERROR('Input| Projects'!L838*'Input| Escalations'!$K$19,"")</f>
        <v>0</v>
      </c>
      <c r="J838" s="190">
        <f>IFERROR('Input| Projects'!M838*'Input| Escalations'!$K$19,"")</f>
        <v>0</v>
      </c>
      <c r="K838" s="190">
        <f>IFERROR('Input| Projects'!N838*'Input| Escalations'!$K$19,"")</f>
        <v>0</v>
      </c>
      <c r="L838" s="190">
        <f>IFERROR('Input| Projects'!O838*'Input| Escalations'!$K$19,"")</f>
        <v>0</v>
      </c>
      <c r="M838" s="150" t="str">
        <f>IF(ABS(SUM(F838:L838)-(SUM('Input| Projects'!I838:O838)*'Input| Escalations'!$K$19))&lt;0.0000001,"",1)</f>
        <v/>
      </c>
      <c r="N838" s="192">
        <f>'Input| Projects'!$Y838*INDEX('Input| Escalations'!$H$33:$N$33,MATCH('Calc| Project Costs'!N$9,'Input| Escalations'!$H$23:$N$23,0))+'Input| Projects'!$Z838*INDEX('Input| Escalations'!$H$34:$N$34,MATCH('Calc| Project Costs'!N$9,'Input| Escalations'!$H$23:$N$23,0))+'Input| Projects'!$AA838*INDEX('Input| Escalations'!$H$35:$N$35,MATCH('Calc| Project Costs'!N$9,'Input| Escalations'!$H$23:$N$23,0))+1</f>
        <v>1</v>
      </c>
      <c r="O838" s="192">
        <f>'Input| Projects'!$Y838*INDEX('Input| Escalations'!$H$33:$N$33,MATCH('Calc| Project Costs'!O$9,'Input| Escalations'!$H$23:$N$23,0))+'Input| Projects'!$Z838*INDEX('Input| Escalations'!$H$34:$N$34,MATCH('Calc| Project Costs'!O$9,'Input| Escalations'!$H$23:$N$23,0))+'Input| Projects'!$AA838*INDEX('Input| Escalations'!$H$35:$N$35,MATCH('Calc| Project Costs'!O$9,'Input| Escalations'!$H$23:$N$23,0))+1</f>
        <v>1</v>
      </c>
      <c r="P838" s="192">
        <f>'Input| Projects'!$Y838*INDEX('Input| Escalations'!$H$33:$N$33,MATCH('Calc| Project Costs'!P$9,'Input| Escalations'!$H$23:$N$23,0))+'Input| Projects'!$Z838*INDEX('Input| Escalations'!$H$34:$N$34,MATCH('Calc| Project Costs'!P$9,'Input| Escalations'!$H$23:$N$23,0))+'Input| Projects'!$AA838*INDEX('Input| Escalations'!$H$35:$N$35,MATCH('Calc| Project Costs'!P$9,'Input| Escalations'!$H$23:$N$23,0))+1</f>
        <v>1</v>
      </c>
      <c r="Q838" s="192">
        <f>'Input| Projects'!$Y838*INDEX('Input| Escalations'!$H$33:$N$33,MATCH('Calc| Project Costs'!Q$9,'Input| Escalations'!$H$23:$N$23,0))+'Input| Projects'!$Z838*INDEX('Input| Escalations'!$H$34:$N$34,MATCH('Calc| Project Costs'!Q$9,'Input| Escalations'!$H$23:$N$23,0))+'Input| Projects'!$AA838*INDEX('Input| Escalations'!$H$35:$N$35,MATCH('Calc| Project Costs'!Q$9,'Input| Escalations'!$H$23:$N$23,0))+1</f>
        <v>1</v>
      </c>
      <c r="R838" s="192">
        <f>'Input| Projects'!$Y838*INDEX('Input| Escalations'!$H$33:$N$33,MATCH('Calc| Project Costs'!R$9,'Input| Escalations'!$H$23:$N$23,0))+'Input| Projects'!$Z838*INDEX('Input| Escalations'!$H$34:$N$34,MATCH('Calc| Project Costs'!R$9,'Input| Escalations'!$H$23:$N$23,0))+'Input| Projects'!$AA838*INDEX('Input| Escalations'!$H$35:$N$35,MATCH('Calc| Project Costs'!R$9,'Input| Escalations'!$H$23:$N$23,0))+1</f>
        <v>1</v>
      </c>
      <c r="S838" s="192">
        <f>'Input| Projects'!$Y838*INDEX('Input| Escalations'!$H$33:$N$33,MATCH('Calc| Project Costs'!S$9,'Input| Escalations'!$H$23:$N$23,0))+'Input| Projects'!$Z838*INDEX('Input| Escalations'!$H$34:$N$34,MATCH('Calc| Project Costs'!S$9,'Input| Escalations'!$H$23:$N$23,0))+'Input| Projects'!$AA838*INDEX('Input| Escalations'!$H$35:$N$35,MATCH('Calc| Project Costs'!S$9,'Input| Escalations'!$H$23:$N$23,0))+1</f>
        <v>1</v>
      </c>
      <c r="T838" s="192">
        <f>'Input| Projects'!$Y838*INDEX('Input| Escalations'!$H$33:$N$33,MATCH('Calc| Project Costs'!T$9,'Input| Escalations'!$H$23:$N$23,0))+'Input| Projects'!$Z838*INDEX('Input| Escalations'!$H$34:$N$34,MATCH('Calc| Project Costs'!T$9,'Input| Escalations'!$H$23:$N$23,0))+'Input| Projects'!$AA838*INDEX('Input| Escalations'!$H$35:$N$35,MATCH('Calc| Project Costs'!T$9,'Input| Escalations'!$H$23:$N$23,0))+1</f>
        <v>1</v>
      </c>
      <c r="U838" s="106"/>
      <c r="V838" s="186">
        <f t="shared" si="387"/>
        <v>0</v>
      </c>
      <c r="W838" s="186">
        <f t="shared" si="388"/>
        <v>0</v>
      </c>
      <c r="X838" s="186">
        <f t="shared" si="389"/>
        <v>0</v>
      </c>
      <c r="Y838" s="186">
        <f t="shared" ref="Y838:Y901" si="394">IFERROR(I838*Q838,"")</f>
        <v>0</v>
      </c>
      <c r="Z838" s="186">
        <f t="shared" ref="Z838:Z901" si="395">IFERROR(J838*R838,"")</f>
        <v>0</v>
      </c>
      <c r="AA838" s="186">
        <f t="shared" ref="AA838:AA901" si="396">IFERROR(K838*S838,"")</f>
        <v>0</v>
      </c>
      <c r="AB838" s="186">
        <f t="shared" ref="AB838:AB901" si="397">IFERROR(L838*T838,"")</f>
        <v>0</v>
      </c>
      <c r="AC838" s="106"/>
      <c r="AD838" s="186">
        <f>'Input| Projects'!Q838*N838*'Input| Escalations'!$K$19</f>
        <v>0</v>
      </c>
      <c r="AE838" s="186">
        <f>'Input| Projects'!R838*O838*'Input| Escalations'!$K$19</f>
        <v>0</v>
      </c>
      <c r="AF838" s="186">
        <f>'Input| Projects'!S838*P838*'Input| Escalations'!$K$19</f>
        <v>0</v>
      </c>
      <c r="AG838" s="186">
        <f>'Input| Projects'!T838*Q838*'Input| Escalations'!$K$19</f>
        <v>0</v>
      </c>
      <c r="AH838" s="186">
        <f>'Input| Projects'!U838*R838*'Input| Escalations'!$K$19</f>
        <v>0</v>
      </c>
      <c r="AI838" s="186">
        <f>'Input| Projects'!V838*S838*'Input| Escalations'!$K$19</f>
        <v>0</v>
      </c>
      <c r="AJ838" s="186">
        <f>'Input| Projects'!W838*T838*'Input| Escalations'!$K$19</f>
        <v>0</v>
      </c>
      <c r="AK838" s="106"/>
      <c r="AL838" s="186" t="str">
        <f>IFERROR(IF('Input| Overheads'!$C$42="Direct costs",SUMPRODUCT(--('Input| Projects'!$AC838="Yes"),'Calc| Overheads Allocation'!C$8,'Calc| Project Costs'!V838),IF('Input| Overheads'!$C$42="Internal labour",SUMPRODUCT(--('Input| Projects'!$AC838="Yes"),'Calc| Overheads Allocation'!C$8,'Calc| Project Costs'!V838,'Input| Projects'!$Y838),IF('Input| Overheads'!$C$42="DNSP defined",SUMPRODUCT(--('Input| Projects'!$AC838="Yes"),'Calc| Overheads Allocation'!C$61,'Input| Projects'!$AF838),""))),"")</f>
        <v/>
      </c>
      <c r="AM838" s="186" t="str">
        <f>IFERROR(IF('Input| Overheads'!$C$42="Direct costs",SUMPRODUCT(--('Input| Projects'!$AC838="Yes"),'Calc| Overheads Allocation'!D$8,'Calc| Project Costs'!W838),IF('Input| Overheads'!$C$42="Internal labour",SUMPRODUCT(--('Input| Projects'!$AC838="Yes"),'Calc| Overheads Allocation'!D$8,'Calc| Project Costs'!W838,'Input| Projects'!$Y838),IF('Input| Overheads'!$C$42="DNSP defined",SUMPRODUCT(--('Input| Projects'!$AC838="Yes"),'Calc| Overheads Allocation'!D$61,'Input| Projects'!$AF838),""))),"")</f>
        <v/>
      </c>
      <c r="AN838" s="186" t="str">
        <f>IFERROR(IF('Input| Overheads'!$C$42="Direct costs",SUMPRODUCT(--('Input| Projects'!$AC838="Yes"),'Calc| Overheads Allocation'!E$8,'Calc| Project Costs'!X838),IF('Input| Overheads'!$C$42="Internal labour",SUMPRODUCT(--('Input| Projects'!$AC838="Yes"),'Calc| Overheads Allocation'!E$8,'Calc| Project Costs'!X838,'Input| Projects'!$Y838),IF('Input| Overheads'!$C$42="DNSP defined",SUMPRODUCT(--('Input| Projects'!$AC838="Yes"),'Calc| Overheads Allocation'!E$61,'Input| Projects'!$AF838),""))),"")</f>
        <v/>
      </c>
      <c r="AO838" s="186" t="str">
        <f>IFERROR(IF('Input| Overheads'!$C$42="Direct costs",SUMPRODUCT(--('Input| Projects'!$AC838="Yes"),'Calc| Overheads Allocation'!F$8,'Calc| Project Costs'!Y838),IF('Input| Overheads'!$C$42="Internal labour",SUMPRODUCT(--('Input| Projects'!$AC838="Yes"),'Calc| Overheads Allocation'!F$8,'Calc| Project Costs'!Y838,'Input| Projects'!$Y838),IF('Input| Overheads'!$C$42="DNSP defined",SUMPRODUCT(--('Input| Projects'!$AC838="Yes"),'Calc| Overheads Allocation'!F$61,'Input| Projects'!$AF838),""))),"")</f>
        <v/>
      </c>
      <c r="AP838" s="186" t="str">
        <f>IFERROR(IF('Input| Overheads'!$C$42="Direct costs",SUMPRODUCT(--('Input| Projects'!$AC838="Yes"),'Calc| Overheads Allocation'!G$8,'Calc| Project Costs'!Z838),IF('Input| Overheads'!$C$42="Internal labour",SUMPRODUCT(--('Input| Projects'!$AC838="Yes"),'Calc| Overheads Allocation'!G$8,'Calc| Project Costs'!Z838,'Input| Projects'!$Y838),IF('Input| Overheads'!$C$42="DNSP defined",SUMPRODUCT(--('Input| Projects'!$AC838="Yes"),'Calc| Overheads Allocation'!G$61,'Input| Projects'!$AF838),""))),"")</f>
        <v/>
      </c>
      <c r="AQ838" s="186" t="str">
        <f>IFERROR(IF('Input| Overheads'!$C$42="Direct costs",SUMPRODUCT(--('Input| Projects'!$AC838="Yes"),'Calc| Overheads Allocation'!H$8,'Calc| Project Costs'!AA838),IF('Input| Overheads'!$C$42="Internal labour",SUMPRODUCT(--('Input| Projects'!$AC838="Yes"),'Calc| Overheads Allocation'!H$8,'Calc| Project Costs'!AA838,'Input| Projects'!$Y838),IF('Input| Overheads'!$C$42="DNSP defined",SUMPRODUCT(--('Input| Projects'!$AC838="Yes"),'Calc| Overheads Allocation'!H$61,'Input| Projects'!$AF838),""))),"")</f>
        <v/>
      </c>
      <c r="AR838" s="186" t="str">
        <f>IFERROR(IF('Input| Overheads'!$C$42="Direct costs",SUMPRODUCT(--('Input| Projects'!$AC838="Yes"),'Calc| Overheads Allocation'!I$8,'Calc| Project Costs'!AB838),IF('Input| Overheads'!$C$42="Internal labour",SUMPRODUCT(--('Input| Projects'!$AC838="Yes"),'Calc| Overheads Allocation'!I$8,'Calc| Project Costs'!AB838,'Input| Projects'!$Y838),IF('Input| Overheads'!$C$42="DNSP defined",SUMPRODUCT(--('Input| Projects'!$AC838="Yes"),'Calc| Overheads Allocation'!I$61,'Input| Projects'!$AF838),""))),"")</f>
        <v/>
      </c>
      <c r="AS838" s="106"/>
      <c r="AT838" s="186" t="str">
        <f>IFERROR(IF('Input| Overheads'!$C$42="Direct costs",SUMPRODUCT(--('Input| Projects'!$AD838="Yes"),'Calc| Overheads Allocation'!C$9,'Calc| Project Costs'!V838),IF('Input| Overheads'!$C$42="Internal labour",SUMPRODUCT(--('Input| Projects'!$AD838="Yes"),'Calc| Overheads Allocation'!C$9,'Calc| Project Costs'!V838,'Input| Projects'!$Y838),IF('Input| Overheads'!$C$42="DNSP defined",SUMPRODUCT(--('Input| Projects'!$AD838="Yes"),'Calc| Overheads Allocation'!C$62,'Input| Projects'!$AG838),""))),"")</f>
        <v/>
      </c>
      <c r="AU838" s="186" t="str">
        <f>IFERROR(IF('Input| Overheads'!$C$42="Direct costs",SUMPRODUCT(--('Input| Projects'!$AD838="Yes"),'Calc| Overheads Allocation'!D$9,'Calc| Project Costs'!W838),IF('Input| Overheads'!$C$42="Internal labour",SUMPRODUCT(--('Input| Projects'!$AD838="Yes"),'Calc| Overheads Allocation'!D$9,'Calc| Project Costs'!W838,'Input| Projects'!$Y838),IF('Input| Overheads'!$C$42="DNSP defined",SUMPRODUCT(--('Input| Projects'!$AD838="Yes"),'Calc| Overheads Allocation'!D$62,'Input| Projects'!$AG838),""))),"")</f>
        <v/>
      </c>
      <c r="AV838" s="186" t="str">
        <f>IFERROR(IF('Input| Overheads'!$C$42="Direct costs",SUMPRODUCT(--('Input| Projects'!$AD838="Yes"),'Calc| Overheads Allocation'!E$9,'Calc| Project Costs'!X838),IF('Input| Overheads'!$C$42="Internal labour",SUMPRODUCT(--('Input| Projects'!$AD838="Yes"),'Calc| Overheads Allocation'!E$9,'Calc| Project Costs'!X838,'Input| Projects'!$Y838),IF('Input| Overheads'!$C$42="DNSP defined",SUMPRODUCT(--('Input| Projects'!$AD838="Yes"),'Calc| Overheads Allocation'!E$62,'Input| Projects'!$AG838),""))),"")</f>
        <v/>
      </c>
      <c r="AW838" s="186" t="str">
        <f>IFERROR(IF('Input| Overheads'!$C$42="Direct costs",SUMPRODUCT(--('Input| Projects'!$AD838="Yes"),'Calc| Overheads Allocation'!F$9,'Calc| Project Costs'!Y838),IF('Input| Overheads'!$C$42="Internal labour",SUMPRODUCT(--('Input| Projects'!$AD838="Yes"),'Calc| Overheads Allocation'!F$9,'Calc| Project Costs'!Y838,'Input| Projects'!$Y838),IF('Input| Overheads'!$C$42="DNSP defined",SUMPRODUCT(--('Input| Projects'!$AD838="Yes"),'Calc| Overheads Allocation'!F$62,'Input| Projects'!$AG838),""))),"")</f>
        <v/>
      </c>
      <c r="AX838" s="186" t="str">
        <f>IFERROR(IF('Input| Overheads'!$C$42="Direct costs",SUMPRODUCT(--('Input| Projects'!$AD838="Yes"),'Calc| Overheads Allocation'!G$9,'Calc| Project Costs'!Z838),IF('Input| Overheads'!$C$42="Internal labour",SUMPRODUCT(--('Input| Projects'!$AD838="Yes"),'Calc| Overheads Allocation'!G$9,'Calc| Project Costs'!Z838,'Input| Projects'!$Y838),IF('Input| Overheads'!$C$42="DNSP defined",SUMPRODUCT(--('Input| Projects'!$AD838="Yes"),'Calc| Overheads Allocation'!G$62,'Input| Projects'!$AG838),""))),"")</f>
        <v/>
      </c>
      <c r="AY838" s="186" t="str">
        <f>IFERROR(IF('Input| Overheads'!$C$42="Direct costs",SUMPRODUCT(--('Input| Projects'!$AD838="Yes"),'Calc| Overheads Allocation'!H$9,'Calc| Project Costs'!AA838),IF('Input| Overheads'!$C$42="Internal labour",SUMPRODUCT(--('Input| Projects'!$AD838="Yes"),'Calc| Overheads Allocation'!H$9,'Calc| Project Costs'!AA838,'Input| Projects'!$Y838),IF('Input| Overheads'!$C$42="DNSP defined",SUMPRODUCT(--('Input| Projects'!$AD838="Yes"),'Calc| Overheads Allocation'!H$62,'Input| Projects'!$AG838),""))),"")</f>
        <v/>
      </c>
      <c r="AZ838" s="186" t="str">
        <f>IFERROR(IF('Input| Overheads'!$C$42="Direct costs",SUMPRODUCT(--('Input| Projects'!$AD838="Yes"),'Calc| Overheads Allocation'!I$9,'Calc| Project Costs'!AB838),IF('Input| Overheads'!$C$42="Internal labour",SUMPRODUCT(--('Input| Projects'!$AD838="Yes"),'Calc| Overheads Allocation'!I$9,'Calc| Project Costs'!AB838,'Input| Projects'!$Y838),IF('Input| Overheads'!$C$42="DNSP defined",SUMPRODUCT(--('Input| Projects'!$AD838="Yes"),'Calc| Overheads Allocation'!I$62,'Input| Projects'!$AG838),""))),"")</f>
        <v/>
      </c>
      <c r="BA838" s="106"/>
      <c r="BB838" s="186">
        <f t="shared" si="390"/>
        <v>0</v>
      </c>
      <c r="BC838" s="186">
        <f t="shared" si="391"/>
        <v>0</v>
      </c>
      <c r="BD838" s="186">
        <f t="shared" si="392"/>
        <v>0</v>
      </c>
      <c r="BE838" s="186">
        <f t="shared" ref="BE838:BE901" si="398">IFERROR(SUM(AO838,AW838),"")</f>
        <v>0</v>
      </c>
      <c r="BF838" s="186">
        <f t="shared" ref="BF838:BF901" si="399">IFERROR(SUM(AP838,AX838),"")</f>
        <v>0</v>
      </c>
      <c r="BG838" s="186">
        <f t="shared" ref="BG838:BG901" si="400">IFERROR(SUM(AQ838,AY838),"")</f>
        <v>0</v>
      </c>
      <c r="BH838" s="186">
        <f t="shared" ref="BH838:BH901" si="401">IFERROR(SUM(AR838,AZ838),"")</f>
        <v>0</v>
      </c>
      <c r="BI838" s="97"/>
      <c r="BJ838" s="186" t="str">
        <f t="shared" ref="BJ838:BJ901" si="402">IFERROR(BB838*(AD838/V838),"")</f>
        <v/>
      </c>
      <c r="BK838" s="186" t="str">
        <f t="shared" ref="BK838:BK901" si="403">IFERROR(BC838*(AE838/W838),"")</f>
        <v/>
      </c>
      <c r="BL838" s="186" t="str">
        <f t="shared" ref="BL838:BL901" si="404">IFERROR(BD838*(AF838/X838),"")</f>
        <v/>
      </c>
      <c r="BM838" s="186" t="str">
        <f t="shared" ref="BM838:BM901" si="405">IFERROR(BE838*(AG838/Y838),"")</f>
        <v/>
      </c>
      <c r="BN838" s="186" t="str">
        <f t="shared" ref="BN838:BN901" si="406">IFERROR(BF838*(AH838/Z838),"")</f>
        <v/>
      </c>
      <c r="BO838" s="186" t="str">
        <f t="shared" ref="BO838:BO901" si="407">IFERROR(BG838*(AI838/AA838),"")</f>
        <v/>
      </c>
      <c r="BP838" s="186" t="str">
        <f t="shared" ref="BP838:BP901" si="408">IFERROR(BH838*(AJ838/AB838),"")</f>
        <v/>
      </c>
      <c r="BQ838" s="97"/>
      <c r="BR838" s="186">
        <f t="shared" ref="BR838:BR901" si="409">IFERROR(V838+BB838,"")</f>
        <v>0</v>
      </c>
      <c r="BS838" s="186">
        <f t="shared" ref="BS838:BS901" si="410">IFERROR(W838+BC838,"")</f>
        <v>0</v>
      </c>
      <c r="BT838" s="222">
        <f t="shared" ref="BT838:BT901" si="411">IFERROR(X838+BD838,"")</f>
        <v>0</v>
      </c>
      <c r="BU838" s="222">
        <f t="shared" ref="BU838:BU901" si="412">IFERROR(Y838+BE838,"")</f>
        <v>0</v>
      </c>
      <c r="BV838" s="222">
        <f t="shared" ref="BV838:BV901" si="413">IFERROR(Z838+BF838,"")</f>
        <v>0</v>
      </c>
      <c r="BW838" s="222">
        <f t="shared" ref="BW838:BW901" si="414">IFERROR(AA838+BG838,"")</f>
        <v>0</v>
      </c>
      <c r="BX838" s="222">
        <f t="shared" ref="BX838:BX901" si="415">IFERROR(AB838+BH838,"")</f>
        <v>0</v>
      </c>
      <c r="BY838" s="106"/>
      <c r="BZ838" s="197" t="str">
        <f>IF(SUMIF('Input| Projects'!$AS$8:$CP$8,"Dx",'Input| Projects'!$AS838:$CP838)=0,"",SUMIF('Input| Projects'!$AS$8:$CP$8,"Dx",'Input| Projects'!$AS838:$CP838))</f>
        <v/>
      </c>
      <c r="CA838" s="197" t="str">
        <f>IF(SUMIF('Input| Projects'!$AS$8:$CP$8,"Tx",'Input| Projects'!$AS838:$CP838)=0,"",SUMIF('Input| Projects'!$AS$8:$CP$8,"Tx",'Input| Projects'!$AS838:$CP838))</f>
        <v/>
      </c>
      <c r="CB838" s="150" t="str">
        <f t="shared" si="393"/>
        <v/>
      </c>
    </row>
    <row r="839" spans="2:80" x14ac:dyDescent="0.2">
      <c r="B839" s="201">
        <f>IFERROR('Input| Projects'!B839,"")</f>
        <v>830</v>
      </c>
      <c r="C839" s="42" t="str">
        <f>IFERROR(IF('Input| Projects'!C839="","",'Input| Projects'!C839),"")</f>
        <v/>
      </c>
      <c r="D839" s="42" t="str">
        <f>IFERROR(IF('Input| Projects'!D839="","",'Input| Projects'!D839),"")</f>
        <v/>
      </c>
      <c r="E839" s="104"/>
      <c r="F839" s="190">
        <f>IFERROR('Input| Projects'!I839*'Input| Escalations'!$K$19,"")</f>
        <v>0</v>
      </c>
      <c r="G839" s="190">
        <f>IFERROR('Input| Projects'!J839*'Input| Escalations'!$K$19,"")</f>
        <v>0</v>
      </c>
      <c r="H839" s="190">
        <f>IFERROR('Input| Projects'!K839*'Input| Escalations'!$K$19,"")</f>
        <v>0</v>
      </c>
      <c r="I839" s="190">
        <f>IFERROR('Input| Projects'!L839*'Input| Escalations'!$K$19,"")</f>
        <v>0</v>
      </c>
      <c r="J839" s="190">
        <f>IFERROR('Input| Projects'!M839*'Input| Escalations'!$K$19,"")</f>
        <v>0</v>
      </c>
      <c r="K839" s="190">
        <f>IFERROR('Input| Projects'!N839*'Input| Escalations'!$K$19,"")</f>
        <v>0</v>
      </c>
      <c r="L839" s="190">
        <f>IFERROR('Input| Projects'!O839*'Input| Escalations'!$K$19,"")</f>
        <v>0</v>
      </c>
      <c r="M839" s="150" t="str">
        <f>IF(ABS(SUM(F839:L839)-(SUM('Input| Projects'!I839:O839)*'Input| Escalations'!$K$19))&lt;0.0000001,"",1)</f>
        <v/>
      </c>
      <c r="N839" s="192">
        <f>'Input| Projects'!$Y839*INDEX('Input| Escalations'!$H$33:$N$33,MATCH('Calc| Project Costs'!N$9,'Input| Escalations'!$H$23:$N$23,0))+'Input| Projects'!$Z839*INDEX('Input| Escalations'!$H$34:$N$34,MATCH('Calc| Project Costs'!N$9,'Input| Escalations'!$H$23:$N$23,0))+'Input| Projects'!$AA839*INDEX('Input| Escalations'!$H$35:$N$35,MATCH('Calc| Project Costs'!N$9,'Input| Escalations'!$H$23:$N$23,0))+1</f>
        <v>1</v>
      </c>
      <c r="O839" s="192">
        <f>'Input| Projects'!$Y839*INDEX('Input| Escalations'!$H$33:$N$33,MATCH('Calc| Project Costs'!O$9,'Input| Escalations'!$H$23:$N$23,0))+'Input| Projects'!$Z839*INDEX('Input| Escalations'!$H$34:$N$34,MATCH('Calc| Project Costs'!O$9,'Input| Escalations'!$H$23:$N$23,0))+'Input| Projects'!$AA839*INDEX('Input| Escalations'!$H$35:$N$35,MATCH('Calc| Project Costs'!O$9,'Input| Escalations'!$H$23:$N$23,0))+1</f>
        <v>1</v>
      </c>
      <c r="P839" s="192">
        <f>'Input| Projects'!$Y839*INDEX('Input| Escalations'!$H$33:$N$33,MATCH('Calc| Project Costs'!P$9,'Input| Escalations'!$H$23:$N$23,0))+'Input| Projects'!$Z839*INDEX('Input| Escalations'!$H$34:$N$34,MATCH('Calc| Project Costs'!P$9,'Input| Escalations'!$H$23:$N$23,0))+'Input| Projects'!$AA839*INDEX('Input| Escalations'!$H$35:$N$35,MATCH('Calc| Project Costs'!P$9,'Input| Escalations'!$H$23:$N$23,0))+1</f>
        <v>1</v>
      </c>
      <c r="Q839" s="192">
        <f>'Input| Projects'!$Y839*INDEX('Input| Escalations'!$H$33:$N$33,MATCH('Calc| Project Costs'!Q$9,'Input| Escalations'!$H$23:$N$23,0))+'Input| Projects'!$Z839*INDEX('Input| Escalations'!$H$34:$N$34,MATCH('Calc| Project Costs'!Q$9,'Input| Escalations'!$H$23:$N$23,0))+'Input| Projects'!$AA839*INDEX('Input| Escalations'!$H$35:$N$35,MATCH('Calc| Project Costs'!Q$9,'Input| Escalations'!$H$23:$N$23,0))+1</f>
        <v>1</v>
      </c>
      <c r="R839" s="192">
        <f>'Input| Projects'!$Y839*INDEX('Input| Escalations'!$H$33:$N$33,MATCH('Calc| Project Costs'!R$9,'Input| Escalations'!$H$23:$N$23,0))+'Input| Projects'!$Z839*INDEX('Input| Escalations'!$H$34:$N$34,MATCH('Calc| Project Costs'!R$9,'Input| Escalations'!$H$23:$N$23,0))+'Input| Projects'!$AA839*INDEX('Input| Escalations'!$H$35:$N$35,MATCH('Calc| Project Costs'!R$9,'Input| Escalations'!$H$23:$N$23,0))+1</f>
        <v>1</v>
      </c>
      <c r="S839" s="192">
        <f>'Input| Projects'!$Y839*INDEX('Input| Escalations'!$H$33:$N$33,MATCH('Calc| Project Costs'!S$9,'Input| Escalations'!$H$23:$N$23,0))+'Input| Projects'!$Z839*INDEX('Input| Escalations'!$H$34:$N$34,MATCH('Calc| Project Costs'!S$9,'Input| Escalations'!$H$23:$N$23,0))+'Input| Projects'!$AA839*INDEX('Input| Escalations'!$H$35:$N$35,MATCH('Calc| Project Costs'!S$9,'Input| Escalations'!$H$23:$N$23,0))+1</f>
        <v>1</v>
      </c>
      <c r="T839" s="192">
        <f>'Input| Projects'!$Y839*INDEX('Input| Escalations'!$H$33:$N$33,MATCH('Calc| Project Costs'!T$9,'Input| Escalations'!$H$23:$N$23,0))+'Input| Projects'!$Z839*INDEX('Input| Escalations'!$H$34:$N$34,MATCH('Calc| Project Costs'!T$9,'Input| Escalations'!$H$23:$N$23,0))+'Input| Projects'!$AA839*INDEX('Input| Escalations'!$H$35:$N$35,MATCH('Calc| Project Costs'!T$9,'Input| Escalations'!$H$23:$N$23,0))+1</f>
        <v>1</v>
      </c>
      <c r="U839" s="106"/>
      <c r="V839" s="186">
        <f t="shared" ref="V839:V902" si="416">IFERROR(F839*N839,"")</f>
        <v>0</v>
      </c>
      <c r="W839" s="186">
        <f t="shared" ref="W839:W902" si="417">IFERROR(G839*O839,"")</f>
        <v>0</v>
      </c>
      <c r="X839" s="186">
        <f t="shared" ref="X839:X902" si="418">IFERROR(H839*P839,"")</f>
        <v>0</v>
      </c>
      <c r="Y839" s="186">
        <f t="shared" si="394"/>
        <v>0</v>
      </c>
      <c r="Z839" s="186">
        <f t="shared" si="395"/>
        <v>0</v>
      </c>
      <c r="AA839" s="186">
        <f t="shared" si="396"/>
        <v>0</v>
      </c>
      <c r="AB839" s="186">
        <f t="shared" si="397"/>
        <v>0</v>
      </c>
      <c r="AC839" s="106"/>
      <c r="AD839" s="186">
        <f>'Input| Projects'!Q839*N839*'Input| Escalations'!$K$19</f>
        <v>0</v>
      </c>
      <c r="AE839" s="186">
        <f>'Input| Projects'!R839*O839*'Input| Escalations'!$K$19</f>
        <v>0</v>
      </c>
      <c r="AF839" s="186">
        <f>'Input| Projects'!S839*P839*'Input| Escalations'!$K$19</f>
        <v>0</v>
      </c>
      <c r="AG839" s="186">
        <f>'Input| Projects'!T839*Q839*'Input| Escalations'!$K$19</f>
        <v>0</v>
      </c>
      <c r="AH839" s="186">
        <f>'Input| Projects'!U839*R839*'Input| Escalations'!$K$19</f>
        <v>0</v>
      </c>
      <c r="AI839" s="186">
        <f>'Input| Projects'!V839*S839*'Input| Escalations'!$K$19</f>
        <v>0</v>
      </c>
      <c r="AJ839" s="186">
        <f>'Input| Projects'!W839*T839*'Input| Escalations'!$K$19</f>
        <v>0</v>
      </c>
      <c r="AK839" s="106"/>
      <c r="AL839" s="186" t="str">
        <f>IFERROR(IF('Input| Overheads'!$C$42="Direct costs",SUMPRODUCT(--('Input| Projects'!$AC839="Yes"),'Calc| Overheads Allocation'!C$8,'Calc| Project Costs'!V839),IF('Input| Overheads'!$C$42="Internal labour",SUMPRODUCT(--('Input| Projects'!$AC839="Yes"),'Calc| Overheads Allocation'!C$8,'Calc| Project Costs'!V839,'Input| Projects'!$Y839),IF('Input| Overheads'!$C$42="DNSP defined",SUMPRODUCT(--('Input| Projects'!$AC839="Yes"),'Calc| Overheads Allocation'!C$61,'Input| Projects'!$AF839),""))),"")</f>
        <v/>
      </c>
      <c r="AM839" s="186" t="str">
        <f>IFERROR(IF('Input| Overheads'!$C$42="Direct costs",SUMPRODUCT(--('Input| Projects'!$AC839="Yes"),'Calc| Overheads Allocation'!D$8,'Calc| Project Costs'!W839),IF('Input| Overheads'!$C$42="Internal labour",SUMPRODUCT(--('Input| Projects'!$AC839="Yes"),'Calc| Overheads Allocation'!D$8,'Calc| Project Costs'!W839,'Input| Projects'!$Y839),IF('Input| Overheads'!$C$42="DNSP defined",SUMPRODUCT(--('Input| Projects'!$AC839="Yes"),'Calc| Overheads Allocation'!D$61,'Input| Projects'!$AF839),""))),"")</f>
        <v/>
      </c>
      <c r="AN839" s="186" t="str">
        <f>IFERROR(IF('Input| Overheads'!$C$42="Direct costs",SUMPRODUCT(--('Input| Projects'!$AC839="Yes"),'Calc| Overheads Allocation'!E$8,'Calc| Project Costs'!X839),IF('Input| Overheads'!$C$42="Internal labour",SUMPRODUCT(--('Input| Projects'!$AC839="Yes"),'Calc| Overheads Allocation'!E$8,'Calc| Project Costs'!X839,'Input| Projects'!$Y839),IF('Input| Overheads'!$C$42="DNSP defined",SUMPRODUCT(--('Input| Projects'!$AC839="Yes"),'Calc| Overheads Allocation'!E$61,'Input| Projects'!$AF839),""))),"")</f>
        <v/>
      </c>
      <c r="AO839" s="186" t="str">
        <f>IFERROR(IF('Input| Overheads'!$C$42="Direct costs",SUMPRODUCT(--('Input| Projects'!$AC839="Yes"),'Calc| Overheads Allocation'!F$8,'Calc| Project Costs'!Y839),IF('Input| Overheads'!$C$42="Internal labour",SUMPRODUCT(--('Input| Projects'!$AC839="Yes"),'Calc| Overheads Allocation'!F$8,'Calc| Project Costs'!Y839,'Input| Projects'!$Y839),IF('Input| Overheads'!$C$42="DNSP defined",SUMPRODUCT(--('Input| Projects'!$AC839="Yes"),'Calc| Overheads Allocation'!F$61,'Input| Projects'!$AF839),""))),"")</f>
        <v/>
      </c>
      <c r="AP839" s="186" t="str">
        <f>IFERROR(IF('Input| Overheads'!$C$42="Direct costs",SUMPRODUCT(--('Input| Projects'!$AC839="Yes"),'Calc| Overheads Allocation'!G$8,'Calc| Project Costs'!Z839),IF('Input| Overheads'!$C$42="Internal labour",SUMPRODUCT(--('Input| Projects'!$AC839="Yes"),'Calc| Overheads Allocation'!G$8,'Calc| Project Costs'!Z839,'Input| Projects'!$Y839),IF('Input| Overheads'!$C$42="DNSP defined",SUMPRODUCT(--('Input| Projects'!$AC839="Yes"),'Calc| Overheads Allocation'!G$61,'Input| Projects'!$AF839),""))),"")</f>
        <v/>
      </c>
      <c r="AQ839" s="186" t="str">
        <f>IFERROR(IF('Input| Overheads'!$C$42="Direct costs",SUMPRODUCT(--('Input| Projects'!$AC839="Yes"),'Calc| Overheads Allocation'!H$8,'Calc| Project Costs'!AA839),IF('Input| Overheads'!$C$42="Internal labour",SUMPRODUCT(--('Input| Projects'!$AC839="Yes"),'Calc| Overheads Allocation'!H$8,'Calc| Project Costs'!AA839,'Input| Projects'!$Y839),IF('Input| Overheads'!$C$42="DNSP defined",SUMPRODUCT(--('Input| Projects'!$AC839="Yes"),'Calc| Overheads Allocation'!H$61,'Input| Projects'!$AF839),""))),"")</f>
        <v/>
      </c>
      <c r="AR839" s="186" t="str">
        <f>IFERROR(IF('Input| Overheads'!$C$42="Direct costs",SUMPRODUCT(--('Input| Projects'!$AC839="Yes"),'Calc| Overheads Allocation'!I$8,'Calc| Project Costs'!AB839),IF('Input| Overheads'!$C$42="Internal labour",SUMPRODUCT(--('Input| Projects'!$AC839="Yes"),'Calc| Overheads Allocation'!I$8,'Calc| Project Costs'!AB839,'Input| Projects'!$Y839),IF('Input| Overheads'!$C$42="DNSP defined",SUMPRODUCT(--('Input| Projects'!$AC839="Yes"),'Calc| Overheads Allocation'!I$61,'Input| Projects'!$AF839),""))),"")</f>
        <v/>
      </c>
      <c r="AS839" s="106"/>
      <c r="AT839" s="186" t="str">
        <f>IFERROR(IF('Input| Overheads'!$C$42="Direct costs",SUMPRODUCT(--('Input| Projects'!$AD839="Yes"),'Calc| Overheads Allocation'!C$9,'Calc| Project Costs'!V839),IF('Input| Overheads'!$C$42="Internal labour",SUMPRODUCT(--('Input| Projects'!$AD839="Yes"),'Calc| Overheads Allocation'!C$9,'Calc| Project Costs'!V839,'Input| Projects'!$Y839),IF('Input| Overheads'!$C$42="DNSP defined",SUMPRODUCT(--('Input| Projects'!$AD839="Yes"),'Calc| Overheads Allocation'!C$62,'Input| Projects'!$AG839),""))),"")</f>
        <v/>
      </c>
      <c r="AU839" s="186" t="str">
        <f>IFERROR(IF('Input| Overheads'!$C$42="Direct costs",SUMPRODUCT(--('Input| Projects'!$AD839="Yes"),'Calc| Overheads Allocation'!D$9,'Calc| Project Costs'!W839),IF('Input| Overheads'!$C$42="Internal labour",SUMPRODUCT(--('Input| Projects'!$AD839="Yes"),'Calc| Overheads Allocation'!D$9,'Calc| Project Costs'!W839,'Input| Projects'!$Y839),IF('Input| Overheads'!$C$42="DNSP defined",SUMPRODUCT(--('Input| Projects'!$AD839="Yes"),'Calc| Overheads Allocation'!D$62,'Input| Projects'!$AG839),""))),"")</f>
        <v/>
      </c>
      <c r="AV839" s="186" t="str">
        <f>IFERROR(IF('Input| Overheads'!$C$42="Direct costs",SUMPRODUCT(--('Input| Projects'!$AD839="Yes"),'Calc| Overheads Allocation'!E$9,'Calc| Project Costs'!X839),IF('Input| Overheads'!$C$42="Internal labour",SUMPRODUCT(--('Input| Projects'!$AD839="Yes"),'Calc| Overheads Allocation'!E$9,'Calc| Project Costs'!X839,'Input| Projects'!$Y839),IF('Input| Overheads'!$C$42="DNSP defined",SUMPRODUCT(--('Input| Projects'!$AD839="Yes"),'Calc| Overheads Allocation'!E$62,'Input| Projects'!$AG839),""))),"")</f>
        <v/>
      </c>
      <c r="AW839" s="186" t="str">
        <f>IFERROR(IF('Input| Overheads'!$C$42="Direct costs",SUMPRODUCT(--('Input| Projects'!$AD839="Yes"),'Calc| Overheads Allocation'!F$9,'Calc| Project Costs'!Y839),IF('Input| Overheads'!$C$42="Internal labour",SUMPRODUCT(--('Input| Projects'!$AD839="Yes"),'Calc| Overheads Allocation'!F$9,'Calc| Project Costs'!Y839,'Input| Projects'!$Y839),IF('Input| Overheads'!$C$42="DNSP defined",SUMPRODUCT(--('Input| Projects'!$AD839="Yes"),'Calc| Overheads Allocation'!F$62,'Input| Projects'!$AG839),""))),"")</f>
        <v/>
      </c>
      <c r="AX839" s="186" t="str">
        <f>IFERROR(IF('Input| Overheads'!$C$42="Direct costs",SUMPRODUCT(--('Input| Projects'!$AD839="Yes"),'Calc| Overheads Allocation'!G$9,'Calc| Project Costs'!Z839),IF('Input| Overheads'!$C$42="Internal labour",SUMPRODUCT(--('Input| Projects'!$AD839="Yes"),'Calc| Overheads Allocation'!G$9,'Calc| Project Costs'!Z839,'Input| Projects'!$Y839),IF('Input| Overheads'!$C$42="DNSP defined",SUMPRODUCT(--('Input| Projects'!$AD839="Yes"),'Calc| Overheads Allocation'!G$62,'Input| Projects'!$AG839),""))),"")</f>
        <v/>
      </c>
      <c r="AY839" s="186" t="str">
        <f>IFERROR(IF('Input| Overheads'!$C$42="Direct costs",SUMPRODUCT(--('Input| Projects'!$AD839="Yes"),'Calc| Overheads Allocation'!H$9,'Calc| Project Costs'!AA839),IF('Input| Overheads'!$C$42="Internal labour",SUMPRODUCT(--('Input| Projects'!$AD839="Yes"),'Calc| Overheads Allocation'!H$9,'Calc| Project Costs'!AA839,'Input| Projects'!$Y839),IF('Input| Overheads'!$C$42="DNSP defined",SUMPRODUCT(--('Input| Projects'!$AD839="Yes"),'Calc| Overheads Allocation'!H$62,'Input| Projects'!$AG839),""))),"")</f>
        <v/>
      </c>
      <c r="AZ839" s="186" t="str">
        <f>IFERROR(IF('Input| Overheads'!$C$42="Direct costs",SUMPRODUCT(--('Input| Projects'!$AD839="Yes"),'Calc| Overheads Allocation'!I$9,'Calc| Project Costs'!AB839),IF('Input| Overheads'!$C$42="Internal labour",SUMPRODUCT(--('Input| Projects'!$AD839="Yes"),'Calc| Overheads Allocation'!I$9,'Calc| Project Costs'!AB839,'Input| Projects'!$Y839),IF('Input| Overheads'!$C$42="DNSP defined",SUMPRODUCT(--('Input| Projects'!$AD839="Yes"),'Calc| Overheads Allocation'!I$62,'Input| Projects'!$AG839),""))),"")</f>
        <v/>
      </c>
      <c r="BA839" s="106"/>
      <c r="BB839" s="186">
        <f t="shared" ref="BB839:BB902" si="419">IFERROR(SUM(AL839,AT839),"")</f>
        <v>0</v>
      </c>
      <c r="BC839" s="186">
        <f t="shared" ref="BC839:BC902" si="420">IFERROR(SUM(AM839,AU839),"")</f>
        <v>0</v>
      </c>
      <c r="BD839" s="186">
        <f t="shared" ref="BD839:BD902" si="421">IFERROR(SUM(AN839,AV839),"")</f>
        <v>0</v>
      </c>
      <c r="BE839" s="186">
        <f t="shared" si="398"/>
        <v>0</v>
      </c>
      <c r="BF839" s="186">
        <f t="shared" si="399"/>
        <v>0</v>
      </c>
      <c r="BG839" s="186">
        <f t="shared" si="400"/>
        <v>0</v>
      </c>
      <c r="BH839" s="186">
        <f t="shared" si="401"/>
        <v>0</v>
      </c>
      <c r="BI839" s="97"/>
      <c r="BJ839" s="186" t="str">
        <f t="shared" si="402"/>
        <v/>
      </c>
      <c r="BK839" s="186" t="str">
        <f t="shared" si="403"/>
        <v/>
      </c>
      <c r="BL839" s="186" t="str">
        <f t="shared" si="404"/>
        <v/>
      </c>
      <c r="BM839" s="186" t="str">
        <f t="shared" si="405"/>
        <v/>
      </c>
      <c r="BN839" s="186" t="str">
        <f t="shared" si="406"/>
        <v/>
      </c>
      <c r="BO839" s="186" t="str">
        <f t="shared" si="407"/>
        <v/>
      </c>
      <c r="BP839" s="186" t="str">
        <f t="shared" si="408"/>
        <v/>
      </c>
      <c r="BQ839" s="97"/>
      <c r="BR839" s="186">
        <f t="shared" si="409"/>
        <v>0</v>
      </c>
      <c r="BS839" s="186">
        <f t="shared" si="410"/>
        <v>0</v>
      </c>
      <c r="BT839" s="222">
        <f t="shared" si="411"/>
        <v>0</v>
      </c>
      <c r="BU839" s="222">
        <f t="shared" si="412"/>
        <v>0</v>
      </c>
      <c r="BV839" s="222">
        <f t="shared" si="413"/>
        <v>0</v>
      </c>
      <c r="BW839" s="222">
        <f t="shared" si="414"/>
        <v>0</v>
      </c>
      <c r="BX839" s="222">
        <f t="shared" si="415"/>
        <v>0</v>
      </c>
      <c r="BY839" s="106"/>
      <c r="BZ839" s="197" t="str">
        <f>IF(SUMIF('Input| Projects'!$AS$8:$CP$8,"Dx",'Input| Projects'!$AS839:$CP839)=0,"",SUMIF('Input| Projects'!$AS$8:$CP$8,"Dx",'Input| Projects'!$AS839:$CP839))</f>
        <v/>
      </c>
      <c r="CA839" s="197" t="str">
        <f>IF(SUMIF('Input| Projects'!$AS$8:$CP$8,"Tx",'Input| Projects'!$AS839:$CP839)=0,"",SUMIF('Input| Projects'!$AS$8:$CP$8,"Tx",'Input| Projects'!$AS839:$CP839))</f>
        <v/>
      </c>
      <c r="CB839" s="150" t="str">
        <f t="shared" ref="CB839:CB902" si="422">IF(SUM(BZ839:CA839,F839:L839)=0,"",IF(SUM(BZ839:CA839)=1,"",1))</f>
        <v/>
      </c>
    </row>
    <row r="840" spans="2:80" x14ac:dyDescent="0.2">
      <c r="B840" s="201">
        <f>IFERROR('Input| Projects'!B840,"")</f>
        <v>831</v>
      </c>
      <c r="C840" s="42" t="str">
        <f>IFERROR(IF('Input| Projects'!C840="","",'Input| Projects'!C840),"")</f>
        <v/>
      </c>
      <c r="D840" s="42" t="str">
        <f>IFERROR(IF('Input| Projects'!D840="","",'Input| Projects'!D840),"")</f>
        <v/>
      </c>
      <c r="E840" s="104"/>
      <c r="F840" s="190">
        <f>IFERROR('Input| Projects'!I840*'Input| Escalations'!$K$19,"")</f>
        <v>0</v>
      </c>
      <c r="G840" s="190">
        <f>IFERROR('Input| Projects'!J840*'Input| Escalations'!$K$19,"")</f>
        <v>0</v>
      </c>
      <c r="H840" s="190">
        <f>IFERROR('Input| Projects'!K840*'Input| Escalations'!$K$19,"")</f>
        <v>0</v>
      </c>
      <c r="I840" s="190">
        <f>IFERROR('Input| Projects'!L840*'Input| Escalations'!$K$19,"")</f>
        <v>0</v>
      </c>
      <c r="J840" s="190">
        <f>IFERROR('Input| Projects'!M840*'Input| Escalations'!$K$19,"")</f>
        <v>0</v>
      </c>
      <c r="K840" s="190">
        <f>IFERROR('Input| Projects'!N840*'Input| Escalations'!$K$19,"")</f>
        <v>0</v>
      </c>
      <c r="L840" s="190">
        <f>IFERROR('Input| Projects'!O840*'Input| Escalations'!$K$19,"")</f>
        <v>0</v>
      </c>
      <c r="M840" s="150" t="str">
        <f>IF(ABS(SUM(F840:L840)-(SUM('Input| Projects'!I840:O840)*'Input| Escalations'!$K$19))&lt;0.0000001,"",1)</f>
        <v/>
      </c>
      <c r="N840" s="192">
        <f>'Input| Projects'!$Y840*INDEX('Input| Escalations'!$H$33:$N$33,MATCH('Calc| Project Costs'!N$9,'Input| Escalations'!$H$23:$N$23,0))+'Input| Projects'!$Z840*INDEX('Input| Escalations'!$H$34:$N$34,MATCH('Calc| Project Costs'!N$9,'Input| Escalations'!$H$23:$N$23,0))+'Input| Projects'!$AA840*INDEX('Input| Escalations'!$H$35:$N$35,MATCH('Calc| Project Costs'!N$9,'Input| Escalations'!$H$23:$N$23,0))+1</f>
        <v>1</v>
      </c>
      <c r="O840" s="192">
        <f>'Input| Projects'!$Y840*INDEX('Input| Escalations'!$H$33:$N$33,MATCH('Calc| Project Costs'!O$9,'Input| Escalations'!$H$23:$N$23,0))+'Input| Projects'!$Z840*INDEX('Input| Escalations'!$H$34:$N$34,MATCH('Calc| Project Costs'!O$9,'Input| Escalations'!$H$23:$N$23,0))+'Input| Projects'!$AA840*INDEX('Input| Escalations'!$H$35:$N$35,MATCH('Calc| Project Costs'!O$9,'Input| Escalations'!$H$23:$N$23,0))+1</f>
        <v>1</v>
      </c>
      <c r="P840" s="192">
        <f>'Input| Projects'!$Y840*INDEX('Input| Escalations'!$H$33:$N$33,MATCH('Calc| Project Costs'!P$9,'Input| Escalations'!$H$23:$N$23,0))+'Input| Projects'!$Z840*INDEX('Input| Escalations'!$H$34:$N$34,MATCH('Calc| Project Costs'!P$9,'Input| Escalations'!$H$23:$N$23,0))+'Input| Projects'!$AA840*INDEX('Input| Escalations'!$H$35:$N$35,MATCH('Calc| Project Costs'!P$9,'Input| Escalations'!$H$23:$N$23,0))+1</f>
        <v>1</v>
      </c>
      <c r="Q840" s="192">
        <f>'Input| Projects'!$Y840*INDEX('Input| Escalations'!$H$33:$N$33,MATCH('Calc| Project Costs'!Q$9,'Input| Escalations'!$H$23:$N$23,0))+'Input| Projects'!$Z840*INDEX('Input| Escalations'!$H$34:$N$34,MATCH('Calc| Project Costs'!Q$9,'Input| Escalations'!$H$23:$N$23,0))+'Input| Projects'!$AA840*INDEX('Input| Escalations'!$H$35:$N$35,MATCH('Calc| Project Costs'!Q$9,'Input| Escalations'!$H$23:$N$23,0))+1</f>
        <v>1</v>
      </c>
      <c r="R840" s="192">
        <f>'Input| Projects'!$Y840*INDEX('Input| Escalations'!$H$33:$N$33,MATCH('Calc| Project Costs'!R$9,'Input| Escalations'!$H$23:$N$23,0))+'Input| Projects'!$Z840*INDEX('Input| Escalations'!$H$34:$N$34,MATCH('Calc| Project Costs'!R$9,'Input| Escalations'!$H$23:$N$23,0))+'Input| Projects'!$AA840*INDEX('Input| Escalations'!$H$35:$N$35,MATCH('Calc| Project Costs'!R$9,'Input| Escalations'!$H$23:$N$23,0))+1</f>
        <v>1</v>
      </c>
      <c r="S840" s="192">
        <f>'Input| Projects'!$Y840*INDEX('Input| Escalations'!$H$33:$N$33,MATCH('Calc| Project Costs'!S$9,'Input| Escalations'!$H$23:$N$23,0))+'Input| Projects'!$Z840*INDEX('Input| Escalations'!$H$34:$N$34,MATCH('Calc| Project Costs'!S$9,'Input| Escalations'!$H$23:$N$23,0))+'Input| Projects'!$AA840*INDEX('Input| Escalations'!$H$35:$N$35,MATCH('Calc| Project Costs'!S$9,'Input| Escalations'!$H$23:$N$23,0))+1</f>
        <v>1</v>
      </c>
      <c r="T840" s="192">
        <f>'Input| Projects'!$Y840*INDEX('Input| Escalations'!$H$33:$N$33,MATCH('Calc| Project Costs'!T$9,'Input| Escalations'!$H$23:$N$23,0))+'Input| Projects'!$Z840*INDEX('Input| Escalations'!$H$34:$N$34,MATCH('Calc| Project Costs'!T$9,'Input| Escalations'!$H$23:$N$23,0))+'Input| Projects'!$AA840*INDEX('Input| Escalations'!$H$35:$N$35,MATCH('Calc| Project Costs'!T$9,'Input| Escalations'!$H$23:$N$23,0))+1</f>
        <v>1</v>
      </c>
      <c r="U840" s="106"/>
      <c r="V840" s="186">
        <f t="shared" si="416"/>
        <v>0</v>
      </c>
      <c r="W840" s="186">
        <f t="shared" si="417"/>
        <v>0</v>
      </c>
      <c r="X840" s="186">
        <f t="shared" si="418"/>
        <v>0</v>
      </c>
      <c r="Y840" s="186">
        <f t="shared" si="394"/>
        <v>0</v>
      </c>
      <c r="Z840" s="186">
        <f t="shared" si="395"/>
        <v>0</v>
      </c>
      <c r="AA840" s="186">
        <f t="shared" si="396"/>
        <v>0</v>
      </c>
      <c r="AB840" s="186">
        <f t="shared" si="397"/>
        <v>0</v>
      </c>
      <c r="AC840" s="106"/>
      <c r="AD840" s="186">
        <f>'Input| Projects'!Q840*N840*'Input| Escalations'!$K$19</f>
        <v>0</v>
      </c>
      <c r="AE840" s="186">
        <f>'Input| Projects'!R840*O840*'Input| Escalations'!$K$19</f>
        <v>0</v>
      </c>
      <c r="AF840" s="186">
        <f>'Input| Projects'!S840*P840*'Input| Escalations'!$K$19</f>
        <v>0</v>
      </c>
      <c r="AG840" s="186">
        <f>'Input| Projects'!T840*Q840*'Input| Escalations'!$K$19</f>
        <v>0</v>
      </c>
      <c r="AH840" s="186">
        <f>'Input| Projects'!U840*R840*'Input| Escalations'!$K$19</f>
        <v>0</v>
      </c>
      <c r="AI840" s="186">
        <f>'Input| Projects'!V840*S840*'Input| Escalations'!$K$19</f>
        <v>0</v>
      </c>
      <c r="AJ840" s="186">
        <f>'Input| Projects'!W840*T840*'Input| Escalations'!$K$19</f>
        <v>0</v>
      </c>
      <c r="AK840" s="106"/>
      <c r="AL840" s="186" t="str">
        <f>IFERROR(IF('Input| Overheads'!$C$42="Direct costs",SUMPRODUCT(--('Input| Projects'!$AC840="Yes"),'Calc| Overheads Allocation'!C$8,'Calc| Project Costs'!V840),IF('Input| Overheads'!$C$42="Internal labour",SUMPRODUCT(--('Input| Projects'!$AC840="Yes"),'Calc| Overheads Allocation'!C$8,'Calc| Project Costs'!V840,'Input| Projects'!$Y840),IF('Input| Overheads'!$C$42="DNSP defined",SUMPRODUCT(--('Input| Projects'!$AC840="Yes"),'Calc| Overheads Allocation'!C$61,'Input| Projects'!$AF840),""))),"")</f>
        <v/>
      </c>
      <c r="AM840" s="186" t="str">
        <f>IFERROR(IF('Input| Overheads'!$C$42="Direct costs",SUMPRODUCT(--('Input| Projects'!$AC840="Yes"),'Calc| Overheads Allocation'!D$8,'Calc| Project Costs'!W840),IF('Input| Overheads'!$C$42="Internal labour",SUMPRODUCT(--('Input| Projects'!$AC840="Yes"),'Calc| Overheads Allocation'!D$8,'Calc| Project Costs'!W840,'Input| Projects'!$Y840),IF('Input| Overheads'!$C$42="DNSP defined",SUMPRODUCT(--('Input| Projects'!$AC840="Yes"),'Calc| Overheads Allocation'!D$61,'Input| Projects'!$AF840),""))),"")</f>
        <v/>
      </c>
      <c r="AN840" s="186" t="str">
        <f>IFERROR(IF('Input| Overheads'!$C$42="Direct costs",SUMPRODUCT(--('Input| Projects'!$AC840="Yes"),'Calc| Overheads Allocation'!E$8,'Calc| Project Costs'!X840),IF('Input| Overheads'!$C$42="Internal labour",SUMPRODUCT(--('Input| Projects'!$AC840="Yes"),'Calc| Overheads Allocation'!E$8,'Calc| Project Costs'!X840,'Input| Projects'!$Y840),IF('Input| Overheads'!$C$42="DNSP defined",SUMPRODUCT(--('Input| Projects'!$AC840="Yes"),'Calc| Overheads Allocation'!E$61,'Input| Projects'!$AF840),""))),"")</f>
        <v/>
      </c>
      <c r="AO840" s="186" t="str">
        <f>IFERROR(IF('Input| Overheads'!$C$42="Direct costs",SUMPRODUCT(--('Input| Projects'!$AC840="Yes"),'Calc| Overheads Allocation'!F$8,'Calc| Project Costs'!Y840),IF('Input| Overheads'!$C$42="Internal labour",SUMPRODUCT(--('Input| Projects'!$AC840="Yes"),'Calc| Overheads Allocation'!F$8,'Calc| Project Costs'!Y840,'Input| Projects'!$Y840),IF('Input| Overheads'!$C$42="DNSP defined",SUMPRODUCT(--('Input| Projects'!$AC840="Yes"),'Calc| Overheads Allocation'!F$61,'Input| Projects'!$AF840),""))),"")</f>
        <v/>
      </c>
      <c r="AP840" s="186" t="str">
        <f>IFERROR(IF('Input| Overheads'!$C$42="Direct costs",SUMPRODUCT(--('Input| Projects'!$AC840="Yes"),'Calc| Overheads Allocation'!G$8,'Calc| Project Costs'!Z840),IF('Input| Overheads'!$C$42="Internal labour",SUMPRODUCT(--('Input| Projects'!$AC840="Yes"),'Calc| Overheads Allocation'!G$8,'Calc| Project Costs'!Z840,'Input| Projects'!$Y840),IF('Input| Overheads'!$C$42="DNSP defined",SUMPRODUCT(--('Input| Projects'!$AC840="Yes"),'Calc| Overheads Allocation'!G$61,'Input| Projects'!$AF840),""))),"")</f>
        <v/>
      </c>
      <c r="AQ840" s="186" t="str">
        <f>IFERROR(IF('Input| Overheads'!$C$42="Direct costs",SUMPRODUCT(--('Input| Projects'!$AC840="Yes"),'Calc| Overheads Allocation'!H$8,'Calc| Project Costs'!AA840),IF('Input| Overheads'!$C$42="Internal labour",SUMPRODUCT(--('Input| Projects'!$AC840="Yes"),'Calc| Overheads Allocation'!H$8,'Calc| Project Costs'!AA840,'Input| Projects'!$Y840),IF('Input| Overheads'!$C$42="DNSP defined",SUMPRODUCT(--('Input| Projects'!$AC840="Yes"),'Calc| Overheads Allocation'!H$61,'Input| Projects'!$AF840),""))),"")</f>
        <v/>
      </c>
      <c r="AR840" s="186" t="str">
        <f>IFERROR(IF('Input| Overheads'!$C$42="Direct costs",SUMPRODUCT(--('Input| Projects'!$AC840="Yes"),'Calc| Overheads Allocation'!I$8,'Calc| Project Costs'!AB840),IF('Input| Overheads'!$C$42="Internal labour",SUMPRODUCT(--('Input| Projects'!$AC840="Yes"),'Calc| Overheads Allocation'!I$8,'Calc| Project Costs'!AB840,'Input| Projects'!$Y840),IF('Input| Overheads'!$C$42="DNSP defined",SUMPRODUCT(--('Input| Projects'!$AC840="Yes"),'Calc| Overheads Allocation'!I$61,'Input| Projects'!$AF840),""))),"")</f>
        <v/>
      </c>
      <c r="AS840" s="106"/>
      <c r="AT840" s="186" t="str">
        <f>IFERROR(IF('Input| Overheads'!$C$42="Direct costs",SUMPRODUCT(--('Input| Projects'!$AD840="Yes"),'Calc| Overheads Allocation'!C$9,'Calc| Project Costs'!V840),IF('Input| Overheads'!$C$42="Internal labour",SUMPRODUCT(--('Input| Projects'!$AD840="Yes"),'Calc| Overheads Allocation'!C$9,'Calc| Project Costs'!V840,'Input| Projects'!$Y840),IF('Input| Overheads'!$C$42="DNSP defined",SUMPRODUCT(--('Input| Projects'!$AD840="Yes"),'Calc| Overheads Allocation'!C$62,'Input| Projects'!$AG840),""))),"")</f>
        <v/>
      </c>
      <c r="AU840" s="186" t="str">
        <f>IFERROR(IF('Input| Overheads'!$C$42="Direct costs",SUMPRODUCT(--('Input| Projects'!$AD840="Yes"),'Calc| Overheads Allocation'!D$9,'Calc| Project Costs'!W840),IF('Input| Overheads'!$C$42="Internal labour",SUMPRODUCT(--('Input| Projects'!$AD840="Yes"),'Calc| Overheads Allocation'!D$9,'Calc| Project Costs'!W840,'Input| Projects'!$Y840),IF('Input| Overheads'!$C$42="DNSP defined",SUMPRODUCT(--('Input| Projects'!$AD840="Yes"),'Calc| Overheads Allocation'!D$62,'Input| Projects'!$AG840),""))),"")</f>
        <v/>
      </c>
      <c r="AV840" s="186" t="str">
        <f>IFERROR(IF('Input| Overheads'!$C$42="Direct costs",SUMPRODUCT(--('Input| Projects'!$AD840="Yes"),'Calc| Overheads Allocation'!E$9,'Calc| Project Costs'!X840),IF('Input| Overheads'!$C$42="Internal labour",SUMPRODUCT(--('Input| Projects'!$AD840="Yes"),'Calc| Overheads Allocation'!E$9,'Calc| Project Costs'!X840,'Input| Projects'!$Y840),IF('Input| Overheads'!$C$42="DNSP defined",SUMPRODUCT(--('Input| Projects'!$AD840="Yes"),'Calc| Overheads Allocation'!E$62,'Input| Projects'!$AG840),""))),"")</f>
        <v/>
      </c>
      <c r="AW840" s="186" t="str">
        <f>IFERROR(IF('Input| Overheads'!$C$42="Direct costs",SUMPRODUCT(--('Input| Projects'!$AD840="Yes"),'Calc| Overheads Allocation'!F$9,'Calc| Project Costs'!Y840),IF('Input| Overheads'!$C$42="Internal labour",SUMPRODUCT(--('Input| Projects'!$AD840="Yes"),'Calc| Overheads Allocation'!F$9,'Calc| Project Costs'!Y840,'Input| Projects'!$Y840),IF('Input| Overheads'!$C$42="DNSP defined",SUMPRODUCT(--('Input| Projects'!$AD840="Yes"),'Calc| Overheads Allocation'!F$62,'Input| Projects'!$AG840),""))),"")</f>
        <v/>
      </c>
      <c r="AX840" s="186" t="str">
        <f>IFERROR(IF('Input| Overheads'!$C$42="Direct costs",SUMPRODUCT(--('Input| Projects'!$AD840="Yes"),'Calc| Overheads Allocation'!G$9,'Calc| Project Costs'!Z840),IF('Input| Overheads'!$C$42="Internal labour",SUMPRODUCT(--('Input| Projects'!$AD840="Yes"),'Calc| Overheads Allocation'!G$9,'Calc| Project Costs'!Z840,'Input| Projects'!$Y840),IF('Input| Overheads'!$C$42="DNSP defined",SUMPRODUCT(--('Input| Projects'!$AD840="Yes"),'Calc| Overheads Allocation'!G$62,'Input| Projects'!$AG840),""))),"")</f>
        <v/>
      </c>
      <c r="AY840" s="186" t="str">
        <f>IFERROR(IF('Input| Overheads'!$C$42="Direct costs",SUMPRODUCT(--('Input| Projects'!$AD840="Yes"),'Calc| Overheads Allocation'!H$9,'Calc| Project Costs'!AA840),IF('Input| Overheads'!$C$42="Internal labour",SUMPRODUCT(--('Input| Projects'!$AD840="Yes"),'Calc| Overheads Allocation'!H$9,'Calc| Project Costs'!AA840,'Input| Projects'!$Y840),IF('Input| Overheads'!$C$42="DNSP defined",SUMPRODUCT(--('Input| Projects'!$AD840="Yes"),'Calc| Overheads Allocation'!H$62,'Input| Projects'!$AG840),""))),"")</f>
        <v/>
      </c>
      <c r="AZ840" s="186" t="str">
        <f>IFERROR(IF('Input| Overheads'!$C$42="Direct costs",SUMPRODUCT(--('Input| Projects'!$AD840="Yes"),'Calc| Overheads Allocation'!I$9,'Calc| Project Costs'!AB840),IF('Input| Overheads'!$C$42="Internal labour",SUMPRODUCT(--('Input| Projects'!$AD840="Yes"),'Calc| Overheads Allocation'!I$9,'Calc| Project Costs'!AB840,'Input| Projects'!$Y840),IF('Input| Overheads'!$C$42="DNSP defined",SUMPRODUCT(--('Input| Projects'!$AD840="Yes"),'Calc| Overheads Allocation'!I$62,'Input| Projects'!$AG840),""))),"")</f>
        <v/>
      </c>
      <c r="BA840" s="106"/>
      <c r="BB840" s="186">
        <f t="shared" si="419"/>
        <v>0</v>
      </c>
      <c r="BC840" s="186">
        <f t="shared" si="420"/>
        <v>0</v>
      </c>
      <c r="BD840" s="186">
        <f t="shared" si="421"/>
        <v>0</v>
      </c>
      <c r="BE840" s="186">
        <f t="shared" si="398"/>
        <v>0</v>
      </c>
      <c r="BF840" s="186">
        <f t="shared" si="399"/>
        <v>0</v>
      </c>
      <c r="BG840" s="186">
        <f t="shared" si="400"/>
        <v>0</v>
      </c>
      <c r="BH840" s="186">
        <f t="shared" si="401"/>
        <v>0</v>
      </c>
      <c r="BI840" s="97"/>
      <c r="BJ840" s="186" t="str">
        <f t="shared" si="402"/>
        <v/>
      </c>
      <c r="BK840" s="186" t="str">
        <f t="shared" si="403"/>
        <v/>
      </c>
      <c r="BL840" s="186" t="str">
        <f t="shared" si="404"/>
        <v/>
      </c>
      <c r="BM840" s="186" t="str">
        <f t="shared" si="405"/>
        <v/>
      </c>
      <c r="BN840" s="186" t="str">
        <f t="shared" si="406"/>
        <v/>
      </c>
      <c r="BO840" s="186" t="str">
        <f t="shared" si="407"/>
        <v/>
      </c>
      <c r="BP840" s="186" t="str">
        <f t="shared" si="408"/>
        <v/>
      </c>
      <c r="BQ840" s="97"/>
      <c r="BR840" s="186">
        <f t="shared" si="409"/>
        <v>0</v>
      </c>
      <c r="BS840" s="186">
        <f t="shared" si="410"/>
        <v>0</v>
      </c>
      <c r="BT840" s="222">
        <f t="shared" si="411"/>
        <v>0</v>
      </c>
      <c r="BU840" s="222">
        <f t="shared" si="412"/>
        <v>0</v>
      </c>
      <c r="BV840" s="222">
        <f t="shared" si="413"/>
        <v>0</v>
      </c>
      <c r="BW840" s="222">
        <f t="shared" si="414"/>
        <v>0</v>
      </c>
      <c r="BX840" s="222">
        <f t="shared" si="415"/>
        <v>0</v>
      </c>
      <c r="BY840" s="106"/>
      <c r="BZ840" s="197" t="str">
        <f>IF(SUMIF('Input| Projects'!$AS$8:$CP$8,"Dx",'Input| Projects'!$AS840:$CP840)=0,"",SUMIF('Input| Projects'!$AS$8:$CP$8,"Dx",'Input| Projects'!$AS840:$CP840))</f>
        <v/>
      </c>
      <c r="CA840" s="197" t="str">
        <f>IF(SUMIF('Input| Projects'!$AS$8:$CP$8,"Tx",'Input| Projects'!$AS840:$CP840)=0,"",SUMIF('Input| Projects'!$AS$8:$CP$8,"Tx",'Input| Projects'!$AS840:$CP840))</f>
        <v/>
      </c>
      <c r="CB840" s="150" t="str">
        <f t="shared" si="422"/>
        <v/>
      </c>
    </row>
    <row r="841" spans="2:80" x14ac:dyDescent="0.2">
      <c r="B841" s="201">
        <f>IFERROR('Input| Projects'!B841,"")</f>
        <v>832</v>
      </c>
      <c r="C841" s="42" t="str">
        <f>IFERROR(IF('Input| Projects'!C841="","",'Input| Projects'!C841),"")</f>
        <v/>
      </c>
      <c r="D841" s="42" t="str">
        <f>IFERROR(IF('Input| Projects'!D841="","",'Input| Projects'!D841),"")</f>
        <v/>
      </c>
      <c r="E841" s="104"/>
      <c r="F841" s="190">
        <f>IFERROR('Input| Projects'!I841*'Input| Escalations'!$K$19,"")</f>
        <v>0</v>
      </c>
      <c r="G841" s="190">
        <f>IFERROR('Input| Projects'!J841*'Input| Escalations'!$K$19,"")</f>
        <v>0</v>
      </c>
      <c r="H841" s="190">
        <f>IFERROR('Input| Projects'!K841*'Input| Escalations'!$K$19,"")</f>
        <v>0</v>
      </c>
      <c r="I841" s="190">
        <f>IFERROR('Input| Projects'!L841*'Input| Escalations'!$K$19,"")</f>
        <v>0</v>
      </c>
      <c r="J841" s="190">
        <f>IFERROR('Input| Projects'!M841*'Input| Escalations'!$K$19,"")</f>
        <v>0</v>
      </c>
      <c r="K841" s="190">
        <f>IFERROR('Input| Projects'!N841*'Input| Escalations'!$K$19,"")</f>
        <v>0</v>
      </c>
      <c r="L841" s="190">
        <f>IFERROR('Input| Projects'!O841*'Input| Escalations'!$K$19,"")</f>
        <v>0</v>
      </c>
      <c r="M841" s="150" t="str">
        <f>IF(ABS(SUM(F841:L841)-(SUM('Input| Projects'!I841:O841)*'Input| Escalations'!$K$19))&lt;0.0000001,"",1)</f>
        <v/>
      </c>
      <c r="N841" s="192">
        <f>'Input| Projects'!$Y841*INDEX('Input| Escalations'!$H$33:$N$33,MATCH('Calc| Project Costs'!N$9,'Input| Escalations'!$H$23:$N$23,0))+'Input| Projects'!$Z841*INDEX('Input| Escalations'!$H$34:$N$34,MATCH('Calc| Project Costs'!N$9,'Input| Escalations'!$H$23:$N$23,0))+'Input| Projects'!$AA841*INDEX('Input| Escalations'!$H$35:$N$35,MATCH('Calc| Project Costs'!N$9,'Input| Escalations'!$H$23:$N$23,0))+1</f>
        <v>1</v>
      </c>
      <c r="O841" s="192">
        <f>'Input| Projects'!$Y841*INDEX('Input| Escalations'!$H$33:$N$33,MATCH('Calc| Project Costs'!O$9,'Input| Escalations'!$H$23:$N$23,0))+'Input| Projects'!$Z841*INDEX('Input| Escalations'!$H$34:$N$34,MATCH('Calc| Project Costs'!O$9,'Input| Escalations'!$H$23:$N$23,0))+'Input| Projects'!$AA841*INDEX('Input| Escalations'!$H$35:$N$35,MATCH('Calc| Project Costs'!O$9,'Input| Escalations'!$H$23:$N$23,0))+1</f>
        <v>1</v>
      </c>
      <c r="P841" s="192">
        <f>'Input| Projects'!$Y841*INDEX('Input| Escalations'!$H$33:$N$33,MATCH('Calc| Project Costs'!P$9,'Input| Escalations'!$H$23:$N$23,0))+'Input| Projects'!$Z841*INDEX('Input| Escalations'!$H$34:$N$34,MATCH('Calc| Project Costs'!P$9,'Input| Escalations'!$H$23:$N$23,0))+'Input| Projects'!$AA841*INDEX('Input| Escalations'!$H$35:$N$35,MATCH('Calc| Project Costs'!P$9,'Input| Escalations'!$H$23:$N$23,0))+1</f>
        <v>1</v>
      </c>
      <c r="Q841" s="192">
        <f>'Input| Projects'!$Y841*INDEX('Input| Escalations'!$H$33:$N$33,MATCH('Calc| Project Costs'!Q$9,'Input| Escalations'!$H$23:$N$23,0))+'Input| Projects'!$Z841*INDEX('Input| Escalations'!$H$34:$N$34,MATCH('Calc| Project Costs'!Q$9,'Input| Escalations'!$H$23:$N$23,0))+'Input| Projects'!$AA841*INDEX('Input| Escalations'!$H$35:$N$35,MATCH('Calc| Project Costs'!Q$9,'Input| Escalations'!$H$23:$N$23,0))+1</f>
        <v>1</v>
      </c>
      <c r="R841" s="192">
        <f>'Input| Projects'!$Y841*INDEX('Input| Escalations'!$H$33:$N$33,MATCH('Calc| Project Costs'!R$9,'Input| Escalations'!$H$23:$N$23,0))+'Input| Projects'!$Z841*INDEX('Input| Escalations'!$H$34:$N$34,MATCH('Calc| Project Costs'!R$9,'Input| Escalations'!$H$23:$N$23,0))+'Input| Projects'!$AA841*INDEX('Input| Escalations'!$H$35:$N$35,MATCH('Calc| Project Costs'!R$9,'Input| Escalations'!$H$23:$N$23,0))+1</f>
        <v>1</v>
      </c>
      <c r="S841" s="192">
        <f>'Input| Projects'!$Y841*INDEX('Input| Escalations'!$H$33:$N$33,MATCH('Calc| Project Costs'!S$9,'Input| Escalations'!$H$23:$N$23,0))+'Input| Projects'!$Z841*INDEX('Input| Escalations'!$H$34:$N$34,MATCH('Calc| Project Costs'!S$9,'Input| Escalations'!$H$23:$N$23,0))+'Input| Projects'!$AA841*INDEX('Input| Escalations'!$H$35:$N$35,MATCH('Calc| Project Costs'!S$9,'Input| Escalations'!$H$23:$N$23,0))+1</f>
        <v>1</v>
      </c>
      <c r="T841" s="192">
        <f>'Input| Projects'!$Y841*INDEX('Input| Escalations'!$H$33:$N$33,MATCH('Calc| Project Costs'!T$9,'Input| Escalations'!$H$23:$N$23,0))+'Input| Projects'!$Z841*INDEX('Input| Escalations'!$H$34:$N$34,MATCH('Calc| Project Costs'!T$9,'Input| Escalations'!$H$23:$N$23,0))+'Input| Projects'!$AA841*INDEX('Input| Escalations'!$H$35:$N$35,MATCH('Calc| Project Costs'!T$9,'Input| Escalations'!$H$23:$N$23,0))+1</f>
        <v>1</v>
      </c>
      <c r="U841" s="106"/>
      <c r="V841" s="186">
        <f t="shared" si="416"/>
        <v>0</v>
      </c>
      <c r="W841" s="186">
        <f t="shared" si="417"/>
        <v>0</v>
      </c>
      <c r="X841" s="186">
        <f t="shared" si="418"/>
        <v>0</v>
      </c>
      <c r="Y841" s="186">
        <f t="shared" si="394"/>
        <v>0</v>
      </c>
      <c r="Z841" s="186">
        <f t="shared" si="395"/>
        <v>0</v>
      </c>
      <c r="AA841" s="186">
        <f t="shared" si="396"/>
        <v>0</v>
      </c>
      <c r="AB841" s="186">
        <f t="shared" si="397"/>
        <v>0</v>
      </c>
      <c r="AC841" s="106"/>
      <c r="AD841" s="186">
        <f>'Input| Projects'!Q841*N841*'Input| Escalations'!$K$19</f>
        <v>0</v>
      </c>
      <c r="AE841" s="186">
        <f>'Input| Projects'!R841*O841*'Input| Escalations'!$K$19</f>
        <v>0</v>
      </c>
      <c r="AF841" s="186">
        <f>'Input| Projects'!S841*P841*'Input| Escalations'!$K$19</f>
        <v>0</v>
      </c>
      <c r="AG841" s="186">
        <f>'Input| Projects'!T841*Q841*'Input| Escalations'!$K$19</f>
        <v>0</v>
      </c>
      <c r="AH841" s="186">
        <f>'Input| Projects'!U841*R841*'Input| Escalations'!$K$19</f>
        <v>0</v>
      </c>
      <c r="AI841" s="186">
        <f>'Input| Projects'!V841*S841*'Input| Escalations'!$K$19</f>
        <v>0</v>
      </c>
      <c r="AJ841" s="186">
        <f>'Input| Projects'!W841*T841*'Input| Escalations'!$K$19</f>
        <v>0</v>
      </c>
      <c r="AK841" s="106"/>
      <c r="AL841" s="186" t="str">
        <f>IFERROR(IF('Input| Overheads'!$C$42="Direct costs",SUMPRODUCT(--('Input| Projects'!$AC841="Yes"),'Calc| Overheads Allocation'!C$8,'Calc| Project Costs'!V841),IF('Input| Overheads'!$C$42="Internal labour",SUMPRODUCT(--('Input| Projects'!$AC841="Yes"),'Calc| Overheads Allocation'!C$8,'Calc| Project Costs'!V841,'Input| Projects'!$Y841),IF('Input| Overheads'!$C$42="DNSP defined",SUMPRODUCT(--('Input| Projects'!$AC841="Yes"),'Calc| Overheads Allocation'!C$61,'Input| Projects'!$AF841),""))),"")</f>
        <v/>
      </c>
      <c r="AM841" s="186" t="str">
        <f>IFERROR(IF('Input| Overheads'!$C$42="Direct costs",SUMPRODUCT(--('Input| Projects'!$AC841="Yes"),'Calc| Overheads Allocation'!D$8,'Calc| Project Costs'!W841),IF('Input| Overheads'!$C$42="Internal labour",SUMPRODUCT(--('Input| Projects'!$AC841="Yes"),'Calc| Overheads Allocation'!D$8,'Calc| Project Costs'!W841,'Input| Projects'!$Y841),IF('Input| Overheads'!$C$42="DNSP defined",SUMPRODUCT(--('Input| Projects'!$AC841="Yes"),'Calc| Overheads Allocation'!D$61,'Input| Projects'!$AF841),""))),"")</f>
        <v/>
      </c>
      <c r="AN841" s="186" t="str">
        <f>IFERROR(IF('Input| Overheads'!$C$42="Direct costs",SUMPRODUCT(--('Input| Projects'!$AC841="Yes"),'Calc| Overheads Allocation'!E$8,'Calc| Project Costs'!X841),IF('Input| Overheads'!$C$42="Internal labour",SUMPRODUCT(--('Input| Projects'!$AC841="Yes"),'Calc| Overheads Allocation'!E$8,'Calc| Project Costs'!X841,'Input| Projects'!$Y841),IF('Input| Overheads'!$C$42="DNSP defined",SUMPRODUCT(--('Input| Projects'!$AC841="Yes"),'Calc| Overheads Allocation'!E$61,'Input| Projects'!$AF841),""))),"")</f>
        <v/>
      </c>
      <c r="AO841" s="186" t="str">
        <f>IFERROR(IF('Input| Overheads'!$C$42="Direct costs",SUMPRODUCT(--('Input| Projects'!$AC841="Yes"),'Calc| Overheads Allocation'!F$8,'Calc| Project Costs'!Y841),IF('Input| Overheads'!$C$42="Internal labour",SUMPRODUCT(--('Input| Projects'!$AC841="Yes"),'Calc| Overheads Allocation'!F$8,'Calc| Project Costs'!Y841,'Input| Projects'!$Y841),IF('Input| Overheads'!$C$42="DNSP defined",SUMPRODUCT(--('Input| Projects'!$AC841="Yes"),'Calc| Overheads Allocation'!F$61,'Input| Projects'!$AF841),""))),"")</f>
        <v/>
      </c>
      <c r="AP841" s="186" t="str">
        <f>IFERROR(IF('Input| Overheads'!$C$42="Direct costs",SUMPRODUCT(--('Input| Projects'!$AC841="Yes"),'Calc| Overheads Allocation'!G$8,'Calc| Project Costs'!Z841),IF('Input| Overheads'!$C$42="Internal labour",SUMPRODUCT(--('Input| Projects'!$AC841="Yes"),'Calc| Overheads Allocation'!G$8,'Calc| Project Costs'!Z841,'Input| Projects'!$Y841),IF('Input| Overheads'!$C$42="DNSP defined",SUMPRODUCT(--('Input| Projects'!$AC841="Yes"),'Calc| Overheads Allocation'!G$61,'Input| Projects'!$AF841),""))),"")</f>
        <v/>
      </c>
      <c r="AQ841" s="186" t="str">
        <f>IFERROR(IF('Input| Overheads'!$C$42="Direct costs",SUMPRODUCT(--('Input| Projects'!$AC841="Yes"),'Calc| Overheads Allocation'!H$8,'Calc| Project Costs'!AA841),IF('Input| Overheads'!$C$42="Internal labour",SUMPRODUCT(--('Input| Projects'!$AC841="Yes"),'Calc| Overheads Allocation'!H$8,'Calc| Project Costs'!AA841,'Input| Projects'!$Y841),IF('Input| Overheads'!$C$42="DNSP defined",SUMPRODUCT(--('Input| Projects'!$AC841="Yes"),'Calc| Overheads Allocation'!H$61,'Input| Projects'!$AF841),""))),"")</f>
        <v/>
      </c>
      <c r="AR841" s="186" t="str">
        <f>IFERROR(IF('Input| Overheads'!$C$42="Direct costs",SUMPRODUCT(--('Input| Projects'!$AC841="Yes"),'Calc| Overheads Allocation'!I$8,'Calc| Project Costs'!AB841),IF('Input| Overheads'!$C$42="Internal labour",SUMPRODUCT(--('Input| Projects'!$AC841="Yes"),'Calc| Overheads Allocation'!I$8,'Calc| Project Costs'!AB841,'Input| Projects'!$Y841),IF('Input| Overheads'!$C$42="DNSP defined",SUMPRODUCT(--('Input| Projects'!$AC841="Yes"),'Calc| Overheads Allocation'!I$61,'Input| Projects'!$AF841),""))),"")</f>
        <v/>
      </c>
      <c r="AS841" s="106"/>
      <c r="AT841" s="186" t="str">
        <f>IFERROR(IF('Input| Overheads'!$C$42="Direct costs",SUMPRODUCT(--('Input| Projects'!$AD841="Yes"),'Calc| Overheads Allocation'!C$9,'Calc| Project Costs'!V841),IF('Input| Overheads'!$C$42="Internal labour",SUMPRODUCT(--('Input| Projects'!$AD841="Yes"),'Calc| Overheads Allocation'!C$9,'Calc| Project Costs'!V841,'Input| Projects'!$Y841),IF('Input| Overheads'!$C$42="DNSP defined",SUMPRODUCT(--('Input| Projects'!$AD841="Yes"),'Calc| Overheads Allocation'!C$62,'Input| Projects'!$AG841),""))),"")</f>
        <v/>
      </c>
      <c r="AU841" s="186" t="str">
        <f>IFERROR(IF('Input| Overheads'!$C$42="Direct costs",SUMPRODUCT(--('Input| Projects'!$AD841="Yes"),'Calc| Overheads Allocation'!D$9,'Calc| Project Costs'!W841),IF('Input| Overheads'!$C$42="Internal labour",SUMPRODUCT(--('Input| Projects'!$AD841="Yes"),'Calc| Overheads Allocation'!D$9,'Calc| Project Costs'!W841,'Input| Projects'!$Y841),IF('Input| Overheads'!$C$42="DNSP defined",SUMPRODUCT(--('Input| Projects'!$AD841="Yes"),'Calc| Overheads Allocation'!D$62,'Input| Projects'!$AG841),""))),"")</f>
        <v/>
      </c>
      <c r="AV841" s="186" t="str">
        <f>IFERROR(IF('Input| Overheads'!$C$42="Direct costs",SUMPRODUCT(--('Input| Projects'!$AD841="Yes"),'Calc| Overheads Allocation'!E$9,'Calc| Project Costs'!X841),IF('Input| Overheads'!$C$42="Internal labour",SUMPRODUCT(--('Input| Projects'!$AD841="Yes"),'Calc| Overheads Allocation'!E$9,'Calc| Project Costs'!X841,'Input| Projects'!$Y841),IF('Input| Overheads'!$C$42="DNSP defined",SUMPRODUCT(--('Input| Projects'!$AD841="Yes"),'Calc| Overheads Allocation'!E$62,'Input| Projects'!$AG841),""))),"")</f>
        <v/>
      </c>
      <c r="AW841" s="186" t="str">
        <f>IFERROR(IF('Input| Overheads'!$C$42="Direct costs",SUMPRODUCT(--('Input| Projects'!$AD841="Yes"),'Calc| Overheads Allocation'!F$9,'Calc| Project Costs'!Y841),IF('Input| Overheads'!$C$42="Internal labour",SUMPRODUCT(--('Input| Projects'!$AD841="Yes"),'Calc| Overheads Allocation'!F$9,'Calc| Project Costs'!Y841,'Input| Projects'!$Y841),IF('Input| Overheads'!$C$42="DNSP defined",SUMPRODUCT(--('Input| Projects'!$AD841="Yes"),'Calc| Overheads Allocation'!F$62,'Input| Projects'!$AG841),""))),"")</f>
        <v/>
      </c>
      <c r="AX841" s="186" t="str">
        <f>IFERROR(IF('Input| Overheads'!$C$42="Direct costs",SUMPRODUCT(--('Input| Projects'!$AD841="Yes"),'Calc| Overheads Allocation'!G$9,'Calc| Project Costs'!Z841),IF('Input| Overheads'!$C$42="Internal labour",SUMPRODUCT(--('Input| Projects'!$AD841="Yes"),'Calc| Overheads Allocation'!G$9,'Calc| Project Costs'!Z841,'Input| Projects'!$Y841),IF('Input| Overheads'!$C$42="DNSP defined",SUMPRODUCT(--('Input| Projects'!$AD841="Yes"),'Calc| Overheads Allocation'!G$62,'Input| Projects'!$AG841),""))),"")</f>
        <v/>
      </c>
      <c r="AY841" s="186" t="str">
        <f>IFERROR(IF('Input| Overheads'!$C$42="Direct costs",SUMPRODUCT(--('Input| Projects'!$AD841="Yes"),'Calc| Overheads Allocation'!H$9,'Calc| Project Costs'!AA841),IF('Input| Overheads'!$C$42="Internal labour",SUMPRODUCT(--('Input| Projects'!$AD841="Yes"),'Calc| Overheads Allocation'!H$9,'Calc| Project Costs'!AA841,'Input| Projects'!$Y841),IF('Input| Overheads'!$C$42="DNSP defined",SUMPRODUCT(--('Input| Projects'!$AD841="Yes"),'Calc| Overheads Allocation'!H$62,'Input| Projects'!$AG841),""))),"")</f>
        <v/>
      </c>
      <c r="AZ841" s="186" t="str">
        <f>IFERROR(IF('Input| Overheads'!$C$42="Direct costs",SUMPRODUCT(--('Input| Projects'!$AD841="Yes"),'Calc| Overheads Allocation'!I$9,'Calc| Project Costs'!AB841),IF('Input| Overheads'!$C$42="Internal labour",SUMPRODUCT(--('Input| Projects'!$AD841="Yes"),'Calc| Overheads Allocation'!I$9,'Calc| Project Costs'!AB841,'Input| Projects'!$Y841),IF('Input| Overheads'!$C$42="DNSP defined",SUMPRODUCT(--('Input| Projects'!$AD841="Yes"),'Calc| Overheads Allocation'!I$62,'Input| Projects'!$AG841),""))),"")</f>
        <v/>
      </c>
      <c r="BA841" s="106"/>
      <c r="BB841" s="186">
        <f t="shared" si="419"/>
        <v>0</v>
      </c>
      <c r="BC841" s="186">
        <f t="shared" si="420"/>
        <v>0</v>
      </c>
      <c r="BD841" s="186">
        <f t="shared" si="421"/>
        <v>0</v>
      </c>
      <c r="BE841" s="186">
        <f t="shared" si="398"/>
        <v>0</v>
      </c>
      <c r="BF841" s="186">
        <f t="shared" si="399"/>
        <v>0</v>
      </c>
      <c r="BG841" s="186">
        <f t="shared" si="400"/>
        <v>0</v>
      </c>
      <c r="BH841" s="186">
        <f t="shared" si="401"/>
        <v>0</v>
      </c>
      <c r="BI841" s="97"/>
      <c r="BJ841" s="186" t="str">
        <f t="shared" si="402"/>
        <v/>
      </c>
      <c r="BK841" s="186" t="str">
        <f t="shared" si="403"/>
        <v/>
      </c>
      <c r="BL841" s="186" t="str">
        <f t="shared" si="404"/>
        <v/>
      </c>
      <c r="BM841" s="186" t="str">
        <f t="shared" si="405"/>
        <v/>
      </c>
      <c r="BN841" s="186" t="str">
        <f t="shared" si="406"/>
        <v/>
      </c>
      <c r="BO841" s="186" t="str">
        <f t="shared" si="407"/>
        <v/>
      </c>
      <c r="BP841" s="186" t="str">
        <f t="shared" si="408"/>
        <v/>
      </c>
      <c r="BQ841" s="97"/>
      <c r="BR841" s="186">
        <f t="shared" si="409"/>
        <v>0</v>
      </c>
      <c r="BS841" s="186">
        <f t="shared" si="410"/>
        <v>0</v>
      </c>
      <c r="BT841" s="222">
        <f t="shared" si="411"/>
        <v>0</v>
      </c>
      <c r="BU841" s="222">
        <f t="shared" si="412"/>
        <v>0</v>
      </c>
      <c r="BV841" s="222">
        <f t="shared" si="413"/>
        <v>0</v>
      </c>
      <c r="BW841" s="222">
        <f t="shared" si="414"/>
        <v>0</v>
      </c>
      <c r="BX841" s="222">
        <f t="shared" si="415"/>
        <v>0</v>
      </c>
      <c r="BY841" s="106"/>
      <c r="BZ841" s="197" t="str">
        <f>IF(SUMIF('Input| Projects'!$AS$8:$CP$8,"Dx",'Input| Projects'!$AS841:$CP841)=0,"",SUMIF('Input| Projects'!$AS$8:$CP$8,"Dx",'Input| Projects'!$AS841:$CP841))</f>
        <v/>
      </c>
      <c r="CA841" s="197" t="str">
        <f>IF(SUMIF('Input| Projects'!$AS$8:$CP$8,"Tx",'Input| Projects'!$AS841:$CP841)=0,"",SUMIF('Input| Projects'!$AS$8:$CP$8,"Tx",'Input| Projects'!$AS841:$CP841))</f>
        <v/>
      </c>
      <c r="CB841" s="150" t="str">
        <f t="shared" si="422"/>
        <v/>
      </c>
    </row>
    <row r="842" spans="2:80" x14ac:dyDescent="0.2">
      <c r="B842" s="201">
        <f>IFERROR('Input| Projects'!B842,"")</f>
        <v>833</v>
      </c>
      <c r="C842" s="42" t="str">
        <f>IFERROR(IF('Input| Projects'!C842="","",'Input| Projects'!C842),"")</f>
        <v/>
      </c>
      <c r="D842" s="42" t="str">
        <f>IFERROR(IF('Input| Projects'!D842="","",'Input| Projects'!D842),"")</f>
        <v/>
      </c>
      <c r="E842" s="104"/>
      <c r="F842" s="190">
        <f>IFERROR('Input| Projects'!I842*'Input| Escalations'!$K$19,"")</f>
        <v>0</v>
      </c>
      <c r="G842" s="190">
        <f>IFERROR('Input| Projects'!J842*'Input| Escalations'!$K$19,"")</f>
        <v>0</v>
      </c>
      <c r="H842" s="190">
        <f>IFERROR('Input| Projects'!K842*'Input| Escalations'!$K$19,"")</f>
        <v>0</v>
      </c>
      <c r="I842" s="190">
        <f>IFERROR('Input| Projects'!L842*'Input| Escalations'!$K$19,"")</f>
        <v>0</v>
      </c>
      <c r="J842" s="190">
        <f>IFERROR('Input| Projects'!M842*'Input| Escalations'!$K$19,"")</f>
        <v>0</v>
      </c>
      <c r="K842" s="190">
        <f>IFERROR('Input| Projects'!N842*'Input| Escalations'!$K$19,"")</f>
        <v>0</v>
      </c>
      <c r="L842" s="190">
        <f>IFERROR('Input| Projects'!O842*'Input| Escalations'!$K$19,"")</f>
        <v>0</v>
      </c>
      <c r="M842" s="150" t="str">
        <f>IF(ABS(SUM(F842:L842)-(SUM('Input| Projects'!I842:O842)*'Input| Escalations'!$K$19))&lt;0.0000001,"",1)</f>
        <v/>
      </c>
      <c r="N842" s="192">
        <f>'Input| Projects'!$Y842*INDEX('Input| Escalations'!$H$33:$N$33,MATCH('Calc| Project Costs'!N$9,'Input| Escalations'!$H$23:$N$23,0))+'Input| Projects'!$Z842*INDEX('Input| Escalations'!$H$34:$N$34,MATCH('Calc| Project Costs'!N$9,'Input| Escalations'!$H$23:$N$23,0))+'Input| Projects'!$AA842*INDEX('Input| Escalations'!$H$35:$N$35,MATCH('Calc| Project Costs'!N$9,'Input| Escalations'!$H$23:$N$23,0))+1</f>
        <v>1</v>
      </c>
      <c r="O842" s="192">
        <f>'Input| Projects'!$Y842*INDEX('Input| Escalations'!$H$33:$N$33,MATCH('Calc| Project Costs'!O$9,'Input| Escalations'!$H$23:$N$23,0))+'Input| Projects'!$Z842*INDEX('Input| Escalations'!$H$34:$N$34,MATCH('Calc| Project Costs'!O$9,'Input| Escalations'!$H$23:$N$23,0))+'Input| Projects'!$AA842*INDEX('Input| Escalations'!$H$35:$N$35,MATCH('Calc| Project Costs'!O$9,'Input| Escalations'!$H$23:$N$23,0))+1</f>
        <v>1</v>
      </c>
      <c r="P842" s="192">
        <f>'Input| Projects'!$Y842*INDEX('Input| Escalations'!$H$33:$N$33,MATCH('Calc| Project Costs'!P$9,'Input| Escalations'!$H$23:$N$23,0))+'Input| Projects'!$Z842*INDEX('Input| Escalations'!$H$34:$N$34,MATCH('Calc| Project Costs'!P$9,'Input| Escalations'!$H$23:$N$23,0))+'Input| Projects'!$AA842*INDEX('Input| Escalations'!$H$35:$N$35,MATCH('Calc| Project Costs'!P$9,'Input| Escalations'!$H$23:$N$23,0))+1</f>
        <v>1</v>
      </c>
      <c r="Q842" s="192">
        <f>'Input| Projects'!$Y842*INDEX('Input| Escalations'!$H$33:$N$33,MATCH('Calc| Project Costs'!Q$9,'Input| Escalations'!$H$23:$N$23,0))+'Input| Projects'!$Z842*INDEX('Input| Escalations'!$H$34:$N$34,MATCH('Calc| Project Costs'!Q$9,'Input| Escalations'!$H$23:$N$23,0))+'Input| Projects'!$AA842*INDEX('Input| Escalations'!$H$35:$N$35,MATCH('Calc| Project Costs'!Q$9,'Input| Escalations'!$H$23:$N$23,0))+1</f>
        <v>1</v>
      </c>
      <c r="R842" s="192">
        <f>'Input| Projects'!$Y842*INDEX('Input| Escalations'!$H$33:$N$33,MATCH('Calc| Project Costs'!R$9,'Input| Escalations'!$H$23:$N$23,0))+'Input| Projects'!$Z842*INDEX('Input| Escalations'!$H$34:$N$34,MATCH('Calc| Project Costs'!R$9,'Input| Escalations'!$H$23:$N$23,0))+'Input| Projects'!$AA842*INDEX('Input| Escalations'!$H$35:$N$35,MATCH('Calc| Project Costs'!R$9,'Input| Escalations'!$H$23:$N$23,0))+1</f>
        <v>1</v>
      </c>
      <c r="S842" s="192">
        <f>'Input| Projects'!$Y842*INDEX('Input| Escalations'!$H$33:$N$33,MATCH('Calc| Project Costs'!S$9,'Input| Escalations'!$H$23:$N$23,0))+'Input| Projects'!$Z842*INDEX('Input| Escalations'!$H$34:$N$34,MATCH('Calc| Project Costs'!S$9,'Input| Escalations'!$H$23:$N$23,0))+'Input| Projects'!$AA842*INDEX('Input| Escalations'!$H$35:$N$35,MATCH('Calc| Project Costs'!S$9,'Input| Escalations'!$H$23:$N$23,0))+1</f>
        <v>1</v>
      </c>
      <c r="T842" s="192">
        <f>'Input| Projects'!$Y842*INDEX('Input| Escalations'!$H$33:$N$33,MATCH('Calc| Project Costs'!T$9,'Input| Escalations'!$H$23:$N$23,0))+'Input| Projects'!$Z842*INDEX('Input| Escalations'!$H$34:$N$34,MATCH('Calc| Project Costs'!T$9,'Input| Escalations'!$H$23:$N$23,0))+'Input| Projects'!$AA842*INDEX('Input| Escalations'!$H$35:$N$35,MATCH('Calc| Project Costs'!T$9,'Input| Escalations'!$H$23:$N$23,0))+1</f>
        <v>1</v>
      </c>
      <c r="U842" s="106"/>
      <c r="V842" s="186">
        <f t="shared" si="416"/>
        <v>0</v>
      </c>
      <c r="W842" s="186">
        <f t="shared" si="417"/>
        <v>0</v>
      </c>
      <c r="X842" s="186">
        <f t="shared" si="418"/>
        <v>0</v>
      </c>
      <c r="Y842" s="186">
        <f t="shared" si="394"/>
        <v>0</v>
      </c>
      <c r="Z842" s="186">
        <f t="shared" si="395"/>
        <v>0</v>
      </c>
      <c r="AA842" s="186">
        <f t="shared" si="396"/>
        <v>0</v>
      </c>
      <c r="AB842" s="186">
        <f t="shared" si="397"/>
        <v>0</v>
      </c>
      <c r="AC842" s="106"/>
      <c r="AD842" s="186">
        <f>'Input| Projects'!Q842*N842*'Input| Escalations'!$K$19</f>
        <v>0</v>
      </c>
      <c r="AE842" s="186">
        <f>'Input| Projects'!R842*O842*'Input| Escalations'!$K$19</f>
        <v>0</v>
      </c>
      <c r="AF842" s="186">
        <f>'Input| Projects'!S842*P842*'Input| Escalations'!$K$19</f>
        <v>0</v>
      </c>
      <c r="AG842" s="186">
        <f>'Input| Projects'!T842*Q842*'Input| Escalations'!$K$19</f>
        <v>0</v>
      </c>
      <c r="AH842" s="186">
        <f>'Input| Projects'!U842*R842*'Input| Escalations'!$K$19</f>
        <v>0</v>
      </c>
      <c r="AI842" s="186">
        <f>'Input| Projects'!V842*S842*'Input| Escalations'!$K$19</f>
        <v>0</v>
      </c>
      <c r="AJ842" s="186">
        <f>'Input| Projects'!W842*T842*'Input| Escalations'!$K$19</f>
        <v>0</v>
      </c>
      <c r="AK842" s="106"/>
      <c r="AL842" s="186" t="str">
        <f>IFERROR(IF('Input| Overheads'!$C$42="Direct costs",SUMPRODUCT(--('Input| Projects'!$AC842="Yes"),'Calc| Overheads Allocation'!C$8,'Calc| Project Costs'!V842),IF('Input| Overheads'!$C$42="Internal labour",SUMPRODUCT(--('Input| Projects'!$AC842="Yes"),'Calc| Overheads Allocation'!C$8,'Calc| Project Costs'!V842,'Input| Projects'!$Y842),IF('Input| Overheads'!$C$42="DNSP defined",SUMPRODUCT(--('Input| Projects'!$AC842="Yes"),'Calc| Overheads Allocation'!C$61,'Input| Projects'!$AF842),""))),"")</f>
        <v/>
      </c>
      <c r="AM842" s="186" t="str">
        <f>IFERROR(IF('Input| Overheads'!$C$42="Direct costs",SUMPRODUCT(--('Input| Projects'!$AC842="Yes"),'Calc| Overheads Allocation'!D$8,'Calc| Project Costs'!W842),IF('Input| Overheads'!$C$42="Internal labour",SUMPRODUCT(--('Input| Projects'!$AC842="Yes"),'Calc| Overheads Allocation'!D$8,'Calc| Project Costs'!W842,'Input| Projects'!$Y842),IF('Input| Overheads'!$C$42="DNSP defined",SUMPRODUCT(--('Input| Projects'!$AC842="Yes"),'Calc| Overheads Allocation'!D$61,'Input| Projects'!$AF842),""))),"")</f>
        <v/>
      </c>
      <c r="AN842" s="186" t="str">
        <f>IFERROR(IF('Input| Overheads'!$C$42="Direct costs",SUMPRODUCT(--('Input| Projects'!$AC842="Yes"),'Calc| Overheads Allocation'!E$8,'Calc| Project Costs'!X842),IF('Input| Overheads'!$C$42="Internal labour",SUMPRODUCT(--('Input| Projects'!$AC842="Yes"),'Calc| Overheads Allocation'!E$8,'Calc| Project Costs'!X842,'Input| Projects'!$Y842),IF('Input| Overheads'!$C$42="DNSP defined",SUMPRODUCT(--('Input| Projects'!$AC842="Yes"),'Calc| Overheads Allocation'!E$61,'Input| Projects'!$AF842),""))),"")</f>
        <v/>
      </c>
      <c r="AO842" s="186" t="str">
        <f>IFERROR(IF('Input| Overheads'!$C$42="Direct costs",SUMPRODUCT(--('Input| Projects'!$AC842="Yes"),'Calc| Overheads Allocation'!F$8,'Calc| Project Costs'!Y842),IF('Input| Overheads'!$C$42="Internal labour",SUMPRODUCT(--('Input| Projects'!$AC842="Yes"),'Calc| Overheads Allocation'!F$8,'Calc| Project Costs'!Y842,'Input| Projects'!$Y842),IF('Input| Overheads'!$C$42="DNSP defined",SUMPRODUCT(--('Input| Projects'!$AC842="Yes"),'Calc| Overheads Allocation'!F$61,'Input| Projects'!$AF842),""))),"")</f>
        <v/>
      </c>
      <c r="AP842" s="186" t="str">
        <f>IFERROR(IF('Input| Overheads'!$C$42="Direct costs",SUMPRODUCT(--('Input| Projects'!$AC842="Yes"),'Calc| Overheads Allocation'!G$8,'Calc| Project Costs'!Z842),IF('Input| Overheads'!$C$42="Internal labour",SUMPRODUCT(--('Input| Projects'!$AC842="Yes"),'Calc| Overheads Allocation'!G$8,'Calc| Project Costs'!Z842,'Input| Projects'!$Y842),IF('Input| Overheads'!$C$42="DNSP defined",SUMPRODUCT(--('Input| Projects'!$AC842="Yes"),'Calc| Overheads Allocation'!G$61,'Input| Projects'!$AF842),""))),"")</f>
        <v/>
      </c>
      <c r="AQ842" s="186" t="str">
        <f>IFERROR(IF('Input| Overheads'!$C$42="Direct costs",SUMPRODUCT(--('Input| Projects'!$AC842="Yes"),'Calc| Overheads Allocation'!H$8,'Calc| Project Costs'!AA842),IF('Input| Overheads'!$C$42="Internal labour",SUMPRODUCT(--('Input| Projects'!$AC842="Yes"),'Calc| Overheads Allocation'!H$8,'Calc| Project Costs'!AA842,'Input| Projects'!$Y842),IF('Input| Overheads'!$C$42="DNSP defined",SUMPRODUCT(--('Input| Projects'!$AC842="Yes"),'Calc| Overheads Allocation'!H$61,'Input| Projects'!$AF842),""))),"")</f>
        <v/>
      </c>
      <c r="AR842" s="186" t="str">
        <f>IFERROR(IF('Input| Overheads'!$C$42="Direct costs",SUMPRODUCT(--('Input| Projects'!$AC842="Yes"),'Calc| Overheads Allocation'!I$8,'Calc| Project Costs'!AB842),IF('Input| Overheads'!$C$42="Internal labour",SUMPRODUCT(--('Input| Projects'!$AC842="Yes"),'Calc| Overheads Allocation'!I$8,'Calc| Project Costs'!AB842,'Input| Projects'!$Y842),IF('Input| Overheads'!$C$42="DNSP defined",SUMPRODUCT(--('Input| Projects'!$AC842="Yes"),'Calc| Overheads Allocation'!I$61,'Input| Projects'!$AF842),""))),"")</f>
        <v/>
      </c>
      <c r="AS842" s="106"/>
      <c r="AT842" s="186" t="str">
        <f>IFERROR(IF('Input| Overheads'!$C$42="Direct costs",SUMPRODUCT(--('Input| Projects'!$AD842="Yes"),'Calc| Overheads Allocation'!C$9,'Calc| Project Costs'!V842),IF('Input| Overheads'!$C$42="Internal labour",SUMPRODUCT(--('Input| Projects'!$AD842="Yes"),'Calc| Overheads Allocation'!C$9,'Calc| Project Costs'!V842,'Input| Projects'!$Y842),IF('Input| Overheads'!$C$42="DNSP defined",SUMPRODUCT(--('Input| Projects'!$AD842="Yes"),'Calc| Overheads Allocation'!C$62,'Input| Projects'!$AG842),""))),"")</f>
        <v/>
      </c>
      <c r="AU842" s="186" t="str">
        <f>IFERROR(IF('Input| Overheads'!$C$42="Direct costs",SUMPRODUCT(--('Input| Projects'!$AD842="Yes"),'Calc| Overheads Allocation'!D$9,'Calc| Project Costs'!W842),IF('Input| Overheads'!$C$42="Internal labour",SUMPRODUCT(--('Input| Projects'!$AD842="Yes"),'Calc| Overheads Allocation'!D$9,'Calc| Project Costs'!W842,'Input| Projects'!$Y842),IF('Input| Overheads'!$C$42="DNSP defined",SUMPRODUCT(--('Input| Projects'!$AD842="Yes"),'Calc| Overheads Allocation'!D$62,'Input| Projects'!$AG842),""))),"")</f>
        <v/>
      </c>
      <c r="AV842" s="186" t="str">
        <f>IFERROR(IF('Input| Overheads'!$C$42="Direct costs",SUMPRODUCT(--('Input| Projects'!$AD842="Yes"),'Calc| Overheads Allocation'!E$9,'Calc| Project Costs'!X842),IF('Input| Overheads'!$C$42="Internal labour",SUMPRODUCT(--('Input| Projects'!$AD842="Yes"),'Calc| Overheads Allocation'!E$9,'Calc| Project Costs'!X842,'Input| Projects'!$Y842),IF('Input| Overheads'!$C$42="DNSP defined",SUMPRODUCT(--('Input| Projects'!$AD842="Yes"),'Calc| Overheads Allocation'!E$62,'Input| Projects'!$AG842),""))),"")</f>
        <v/>
      </c>
      <c r="AW842" s="186" t="str">
        <f>IFERROR(IF('Input| Overheads'!$C$42="Direct costs",SUMPRODUCT(--('Input| Projects'!$AD842="Yes"),'Calc| Overheads Allocation'!F$9,'Calc| Project Costs'!Y842),IF('Input| Overheads'!$C$42="Internal labour",SUMPRODUCT(--('Input| Projects'!$AD842="Yes"),'Calc| Overheads Allocation'!F$9,'Calc| Project Costs'!Y842,'Input| Projects'!$Y842),IF('Input| Overheads'!$C$42="DNSP defined",SUMPRODUCT(--('Input| Projects'!$AD842="Yes"),'Calc| Overheads Allocation'!F$62,'Input| Projects'!$AG842),""))),"")</f>
        <v/>
      </c>
      <c r="AX842" s="186" t="str">
        <f>IFERROR(IF('Input| Overheads'!$C$42="Direct costs",SUMPRODUCT(--('Input| Projects'!$AD842="Yes"),'Calc| Overheads Allocation'!G$9,'Calc| Project Costs'!Z842),IF('Input| Overheads'!$C$42="Internal labour",SUMPRODUCT(--('Input| Projects'!$AD842="Yes"),'Calc| Overheads Allocation'!G$9,'Calc| Project Costs'!Z842,'Input| Projects'!$Y842),IF('Input| Overheads'!$C$42="DNSP defined",SUMPRODUCT(--('Input| Projects'!$AD842="Yes"),'Calc| Overheads Allocation'!G$62,'Input| Projects'!$AG842),""))),"")</f>
        <v/>
      </c>
      <c r="AY842" s="186" t="str">
        <f>IFERROR(IF('Input| Overheads'!$C$42="Direct costs",SUMPRODUCT(--('Input| Projects'!$AD842="Yes"),'Calc| Overheads Allocation'!H$9,'Calc| Project Costs'!AA842),IF('Input| Overheads'!$C$42="Internal labour",SUMPRODUCT(--('Input| Projects'!$AD842="Yes"),'Calc| Overheads Allocation'!H$9,'Calc| Project Costs'!AA842,'Input| Projects'!$Y842),IF('Input| Overheads'!$C$42="DNSP defined",SUMPRODUCT(--('Input| Projects'!$AD842="Yes"),'Calc| Overheads Allocation'!H$62,'Input| Projects'!$AG842),""))),"")</f>
        <v/>
      </c>
      <c r="AZ842" s="186" t="str">
        <f>IFERROR(IF('Input| Overheads'!$C$42="Direct costs",SUMPRODUCT(--('Input| Projects'!$AD842="Yes"),'Calc| Overheads Allocation'!I$9,'Calc| Project Costs'!AB842),IF('Input| Overheads'!$C$42="Internal labour",SUMPRODUCT(--('Input| Projects'!$AD842="Yes"),'Calc| Overheads Allocation'!I$9,'Calc| Project Costs'!AB842,'Input| Projects'!$Y842),IF('Input| Overheads'!$C$42="DNSP defined",SUMPRODUCT(--('Input| Projects'!$AD842="Yes"),'Calc| Overheads Allocation'!I$62,'Input| Projects'!$AG842),""))),"")</f>
        <v/>
      </c>
      <c r="BA842" s="106"/>
      <c r="BB842" s="186">
        <f t="shared" si="419"/>
        <v>0</v>
      </c>
      <c r="BC842" s="186">
        <f t="shared" si="420"/>
        <v>0</v>
      </c>
      <c r="BD842" s="186">
        <f t="shared" si="421"/>
        <v>0</v>
      </c>
      <c r="BE842" s="186">
        <f t="shared" si="398"/>
        <v>0</v>
      </c>
      <c r="BF842" s="186">
        <f t="shared" si="399"/>
        <v>0</v>
      </c>
      <c r="BG842" s="186">
        <f t="shared" si="400"/>
        <v>0</v>
      </c>
      <c r="BH842" s="186">
        <f t="shared" si="401"/>
        <v>0</v>
      </c>
      <c r="BI842" s="97"/>
      <c r="BJ842" s="186" t="str">
        <f t="shared" si="402"/>
        <v/>
      </c>
      <c r="BK842" s="186" t="str">
        <f t="shared" si="403"/>
        <v/>
      </c>
      <c r="BL842" s="186" t="str">
        <f t="shared" si="404"/>
        <v/>
      </c>
      <c r="BM842" s="186" t="str">
        <f t="shared" si="405"/>
        <v/>
      </c>
      <c r="BN842" s="186" t="str">
        <f t="shared" si="406"/>
        <v/>
      </c>
      <c r="BO842" s="186" t="str">
        <f t="shared" si="407"/>
        <v/>
      </c>
      <c r="BP842" s="186" t="str">
        <f t="shared" si="408"/>
        <v/>
      </c>
      <c r="BQ842" s="97"/>
      <c r="BR842" s="186">
        <f t="shared" si="409"/>
        <v>0</v>
      </c>
      <c r="BS842" s="186">
        <f t="shared" si="410"/>
        <v>0</v>
      </c>
      <c r="BT842" s="222">
        <f t="shared" si="411"/>
        <v>0</v>
      </c>
      <c r="BU842" s="222">
        <f t="shared" si="412"/>
        <v>0</v>
      </c>
      <c r="BV842" s="222">
        <f t="shared" si="413"/>
        <v>0</v>
      </c>
      <c r="BW842" s="222">
        <f t="shared" si="414"/>
        <v>0</v>
      </c>
      <c r="BX842" s="222">
        <f t="shared" si="415"/>
        <v>0</v>
      </c>
      <c r="BY842" s="106"/>
      <c r="BZ842" s="197" t="str">
        <f>IF(SUMIF('Input| Projects'!$AS$8:$CP$8,"Dx",'Input| Projects'!$AS842:$CP842)=0,"",SUMIF('Input| Projects'!$AS$8:$CP$8,"Dx",'Input| Projects'!$AS842:$CP842))</f>
        <v/>
      </c>
      <c r="CA842" s="197" t="str">
        <f>IF(SUMIF('Input| Projects'!$AS$8:$CP$8,"Tx",'Input| Projects'!$AS842:$CP842)=0,"",SUMIF('Input| Projects'!$AS$8:$CP$8,"Tx",'Input| Projects'!$AS842:$CP842))</f>
        <v/>
      </c>
      <c r="CB842" s="150" t="str">
        <f t="shared" si="422"/>
        <v/>
      </c>
    </row>
    <row r="843" spans="2:80" x14ac:dyDescent="0.2">
      <c r="B843" s="201">
        <f>IFERROR('Input| Projects'!B843,"")</f>
        <v>834</v>
      </c>
      <c r="C843" s="42" t="str">
        <f>IFERROR(IF('Input| Projects'!C843="","",'Input| Projects'!C843),"")</f>
        <v/>
      </c>
      <c r="D843" s="42" t="str">
        <f>IFERROR(IF('Input| Projects'!D843="","",'Input| Projects'!D843),"")</f>
        <v/>
      </c>
      <c r="E843" s="104"/>
      <c r="F843" s="190">
        <f>IFERROR('Input| Projects'!I843*'Input| Escalations'!$K$19,"")</f>
        <v>0</v>
      </c>
      <c r="G843" s="190">
        <f>IFERROR('Input| Projects'!J843*'Input| Escalations'!$K$19,"")</f>
        <v>0</v>
      </c>
      <c r="H843" s="190">
        <f>IFERROR('Input| Projects'!K843*'Input| Escalations'!$K$19,"")</f>
        <v>0</v>
      </c>
      <c r="I843" s="190">
        <f>IFERROR('Input| Projects'!L843*'Input| Escalations'!$K$19,"")</f>
        <v>0</v>
      </c>
      <c r="J843" s="190">
        <f>IFERROR('Input| Projects'!M843*'Input| Escalations'!$K$19,"")</f>
        <v>0</v>
      </c>
      <c r="K843" s="190">
        <f>IFERROR('Input| Projects'!N843*'Input| Escalations'!$K$19,"")</f>
        <v>0</v>
      </c>
      <c r="L843" s="190">
        <f>IFERROR('Input| Projects'!O843*'Input| Escalations'!$K$19,"")</f>
        <v>0</v>
      </c>
      <c r="M843" s="150" t="str">
        <f>IF(ABS(SUM(F843:L843)-(SUM('Input| Projects'!I843:O843)*'Input| Escalations'!$K$19))&lt;0.0000001,"",1)</f>
        <v/>
      </c>
      <c r="N843" s="192">
        <f>'Input| Projects'!$Y843*INDEX('Input| Escalations'!$H$33:$N$33,MATCH('Calc| Project Costs'!N$9,'Input| Escalations'!$H$23:$N$23,0))+'Input| Projects'!$Z843*INDEX('Input| Escalations'!$H$34:$N$34,MATCH('Calc| Project Costs'!N$9,'Input| Escalations'!$H$23:$N$23,0))+'Input| Projects'!$AA843*INDEX('Input| Escalations'!$H$35:$N$35,MATCH('Calc| Project Costs'!N$9,'Input| Escalations'!$H$23:$N$23,0))+1</f>
        <v>1</v>
      </c>
      <c r="O843" s="192">
        <f>'Input| Projects'!$Y843*INDEX('Input| Escalations'!$H$33:$N$33,MATCH('Calc| Project Costs'!O$9,'Input| Escalations'!$H$23:$N$23,0))+'Input| Projects'!$Z843*INDEX('Input| Escalations'!$H$34:$N$34,MATCH('Calc| Project Costs'!O$9,'Input| Escalations'!$H$23:$N$23,0))+'Input| Projects'!$AA843*INDEX('Input| Escalations'!$H$35:$N$35,MATCH('Calc| Project Costs'!O$9,'Input| Escalations'!$H$23:$N$23,0))+1</f>
        <v>1</v>
      </c>
      <c r="P843" s="192">
        <f>'Input| Projects'!$Y843*INDEX('Input| Escalations'!$H$33:$N$33,MATCH('Calc| Project Costs'!P$9,'Input| Escalations'!$H$23:$N$23,0))+'Input| Projects'!$Z843*INDEX('Input| Escalations'!$H$34:$N$34,MATCH('Calc| Project Costs'!P$9,'Input| Escalations'!$H$23:$N$23,0))+'Input| Projects'!$AA843*INDEX('Input| Escalations'!$H$35:$N$35,MATCH('Calc| Project Costs'!P$9,'Input| Escalations'!$H$23:$N$23,0))+1</f>
        <v>1</v>
      </c>
      <c r="Q843" s="192">
        <f>'Input| Projects'!$Y843*INDEX('Input| Escalations'!$H$33:$N$33,MATCH('Calc| Project Costs'!Q$9,'Input| Escalations'!$H$23:$N$23,0))+'Input| Projects'!$Z843*INDEX('Input| Escalations'!$H$34:$N$34,MATCH('Calc| Project Costs'!Q$9,'Input| Escalations'!$H$23:$N$23,0))+'Input| Projects'!$AA843*INDEX('Input| Escalations'!$H$35:$N$35,MATCH('Calc| Project Costs'!Q$9,'Input| Escalations'!$H$23:$N$23,0))+1</f>
        <v>1</v>
      </c>
      <c r="R843" s="192">
        <f>'Input| Projects'!$Y843*INDEX('Input| Escalations'!$H$33:$N$33,MATCH('Calc| Project Costs'!R$9,'Input| Escalations'!$H$23:$N$23,0))+'Input| Projects'!$Z843*INDEX('Input| Escalations'!$H$34:$N$34,MATCH('Calc| Project Costs'!R$9,'Input| Escalations'!$H$23:$N$23,0))+'Input| Projects'!$AA843*INDEX('Input| Escalations'!$H$35:$N$35,MATCH('Calc| Project Costs'!R$9,'Input| Escalations'!$H$23:$N$23,0))+1</f>
        <v>1</v>
      </c>
      <c r="S843" s="192">
        <f>'Input| Projects'!$Y843*INDEX('Input| Escalations'!$H$33:$N$33,MATCH('Calc| Project Costs'!S$9,'Input| Escalations'!$H$23:$N$23,0))+'Input| Projects'!$Z843*INDEX('Input| Escalations'!$H$34:$N$34,MATCH('Calc| Project Costs'!S$9,'Input| Escalations'!$H$23:$N$23,0))+'Input| Projects'!$AA843*INDEX('Input| Escalations'!$H$35:$N$35,MATCH('Calc| Project Costs'!S$9,'Input| Escalations'!$H$23:$N$23,0))+1</f>
        <v>1</v>
      </c>
      <c r="T843" s="192">
        <f>'Input| Projects'!$Y843*INDEX('Input| Escalations'!$H$33:$N$33,MATCH('Calc| Project Costs'!T$9,'Input| Escalations'!$H$23:$N$23,0))+'Input| Projects'!$Z843*INDEX('Input| Escalations'!$H$34:$N$34,MATCH('Calc| Project Costs'!T$9,'Input| Escalations'!$H$23:$N$23,0))+'Input| Projects'!$AA843*INDEX('Input| Escalations'!$H$35:$N$35,MATCH('Calc| Project Costs'!T$9,'Input| Escalations'!$H$23:$N$23,0))+1</f>
        <v>1</v>
      </c>
      <c r="U843" s="106"/>
      <c r="V843" s="186">
        <f t="shared" si="416"/>
        <v>0</v>
      </c>
      <c r="W843" s="186">
        <f t="shared" si="417"/>
        <v>0</v>
      </c>
      <c r="X843" s="186">
        <f t="shared" si="418"/>
        <v>0</v>
      </c>
      <c r="Y843" s="186">
        <f t="shared" si="394"/>
        <v>0</v>
      </c>
      <c r="Z843" s="186">
        <f t="shared" si="395"/>
        <v>0</v>
      </c>
      <c r="AA843" s="186">
        <f t="shared" si="396"/>
        <v>0</v>
      </c>
      <c r="AB843" s="186">
        <f t="shared" si="397"/>
        <v>0</v>
      </c>
      <c r="AC843" s="106"/>
      <c r="AD843" s="186">
        <f>'Input| Projects'!Q843*N843*'Input| Escalations'!$K$19</f>
        <v>0</v>
      </c>
      <c r="AE843" s="186">
        <f>'Input| Projects'!R843*O843*'Input| Escalations'!$K$19</f>
        <v>0</v>
      </c>
      <c r="AF843" s="186">
        <f>'Input| Projects'!S843*P843*'Input| Escalations'!$K$19</f>
        <v>0</v>
      </c>
      <c r="AG843" s="186">
        <f>'Input| Projects'!T843*Q843*'Input| Escalations'!$K$19</f>
        <v>0</v>
      </c>
      <c r="AH843" s="186">
        <f>'Input| Projects'!U843*R843*'Input| Escalations'!$K$19</f>
        <v>0</v>
      </c>
      <c r="AI843" s="186">
        <f>'Input| Projects'!V843*S843*'Input| Escalations'!$K$19</f>
        <v>0</v>
      </c>
      <c r="AJ843" s="186">
        <f>'Input| Projects'!W843*T843*'Input| Escalations'!$K$19</f>
        <v>0</v>
      </c>
      <c r="AK843" s="106"/>
      <c r="AL843" s="186" t="str">
        <f>IFERROR(IF('Input| Overheads'!$C$42="Direct costs",SUMPRODUCT(--('Input| Projects'!$AC843="Yes"),'Calc| Overheads Allocation'!C$8,'Calc| Project Costs'!V843),IF('Input| Overheads'!$C$42="Internal labour",SUMPRODUCT(--('Input| Projects'!$AC843="Yes"),'Calc| Overheads Allocation'!C$8,'Calc| Project Costs'!V843,'Input| Projects'!$Y843),IF('Input| Overheads'!$C$42="DNSP defined",SUMPRODUCT(--('Input| Projects'!$AC843="Yes"),'Calc| Overheads Allocation'!C$61,'Input| Projects'!$AF843),""))),"")</f>
        <v/>
      </c>
      <c r="AM843" s="186" t="str">
        <f>IFERROR(IF('Input| Overheads'!$C$42="Direct costs",SUMPRODUCT(--('Input| Projects'!$AC843="Yes"),'Calc| Overheads Allocation'!D$8,'Calc| Project Costs'!W843),IF('Input| Overheads'!$C$42="Internal labour",SUMPRODUCT(--('Input| Projects'!$AC843="Yes"),'Calc| Overheads Allocation'!D$8,'Calc| Project Costs'!W843,'Input| Projects'!$Y843),IF('Input| Overheads'!$C$42="DNSP defined",SUMPRODUCT(--('Input| Projects'!$AC843="Yes"),'Calc| Overheads Allocation'!D$61,'Input| Projects'!$AF843),""))),"")</f>
        <v/>
      </c>
      <c r="AN843" s="186" t="str">
        <f>IFERROR(IF('Input| Overheads'!$C$42="Direct costs",SUMPRODUCT(--('Input| Projects'!$AC843="Yes"),'Calc| Overheads Allocation'!E$8,'Calc| Project Costs'!X843),IF('Input| Overheads'!$C$42="Internal labour",SUMPRODUCT(--('Input| Projects'!$AC843="Yes"),'Calc| Overheads Allocation'!E$8,'Calc| Project Costs'!X843,'Input| Projects'!$Y843),IF('Input| Overheads'!$C$42="DNSP defined",SUMPRODUCT(--('Input| Projects'!$AC843="Yes"),'Calc| Overheads Allocation'!E$61,'Input| Projects'!$AF843),""))),"")</f>
        <v/>
      </c>
      <c r="AO843" s="186" t="str">
        <f>IFERROR(IF('Input| Overheads'!$C$42="Direct costs",SUMPRODUCT(--('Input| Projects'!$AC843="Yes"),'Calc| Overheads Allocation'!F$8,'Calc| Project Costs'!Y843),IF('Input| Overheads'!$C$42="Internal labour",SUMPRODUCT(--('Input| Projects'!$AC843="Yes"),'Calc| Overheads Allocation'!F$8,'Calc| Project Costs'!Y843,'Input| Projects'!$Y843),IF('Input| Overheads'!$C$42="DNSP defined",SUMPRODUCT(--('Input| Projects'!$AC843="Yes"),'Calc| Overheads Allocation'!F$61,'Input| Projects'!$AF843),""))),"")</f>
        <v/>
      </c>
      <c r="AP843" s="186" t="str">
        <f>IFERROR(IF('Input| Overheads'!$C$42="Direct costs",SUMPRODUCT(--('Input| Projects'!$AC843="Yes"),'Calc| Overheads Allocation'!G$8,'Calc| Project Costs'!Z843),IF('Input| Overheads'!$C$42="Internal labour",SUMPRODUCT(--('Input| Projects'!$AC843="Yes"),'Calc| Overheads Allocation'!G$8,'Calc| Project Costs'!Z843,'Input| Projects'!$Y843),IF('Input| Overheads'!$C$42="DNSP defined",SUMPRODUCT(--('Input| Projects'!$AC843="Yes"),'Calc| Overheads Allocation'!G$61,'Input| Projects'!$AF843),""))),"")</f>
        <v/>
      </c>
      <c r="AQ843" s="186" t="str">
        <f>IFERROR(IF('Input| Overheads'!$C$42="Direct costs",SUMPRODUCT(--('Input| Projects'!$AC843="Yes"),'Calc| Overheads Allocation'!H$8,'Calc| Project Costs'!AA843),IF('Input| Overheads'!$C$42="Internal labour",SUMPRODUCT(--('Input| Projects'!$AC843="Yes"),'Calc| Overheads Allocation'!H$8,'Calc| Project Costs'!AA843,'Input| Projects'!$Y843),IF('Input| Overheads'!$C$42="DNSP defined",SUMPRODUCT(--('Input| Projects'!$AC843="Yes"),'Calc| Overheads Allocation'!H$61,'Input| Projects'!$AF843),""))),"")</f>
        <v/>
      </c>
      <c r="AR843" s="186" t="str">
        <f>IFERROR(IF('Input| Overheads'!$C$42="Direct costs",SUMPRODUCT(--('Input| Projects'!$AC843="Yes"),'Calc| Overheads Allocation'!I$8,'Calc| Project Costs'!AB843),IF('Input| Overheads'!$C$42="Internal labour",SUMPRODUCT(--('Input| Projects'!$AC843="Yes"),'Calc| Overheads Allocation'!I$8,'Calc| Project Costs'!AB843,'Input| Projects'!$Y843),IF('Input| Overheads'!$C$42="DNSP defined",SUMPRODUCT(--('Input| Projects'!$AC843="Yes"),'Calc| Overheads Allocation'!I$61,'Input| Projects'!$AF843),""))),"")</f>
        <v/>
      </c>
      <c r="AS843" s="106"/>
      <c r="AT843" s="186" t="str">
        <f>IFERROR(IF('Input| Overheads'!$C$42="Direct costs",SUMPRODUCT(--('Input| Projects'!$AD843="Yes"),'Calc| Overheads Allocation'!C$9,'Calc| Project Costs'!V843),IF('Input| Overheads'!$C$42="Internal labour",SUMPRODUCT(--('Input| Projects'!$AD843="Yes"),'Calc| Overheads Allocation'!C$9,'Calc| Project Costs'!V843,'Input| Projects'!$Y843),IF('Input| Overheads'!$C$42="DNSP defined",SUMPRODUCT(--('Input| Projects'!$AD843="Yes"),'Calc| Overheads Allocation'!C$62,'Input| Projects'!$AG843),""))),"")</f>
        <v/>
      </c>
      <c r="AU843" s="186" t="str">
        <f>IFERROR(IF('Input| Overheads'!$C$42="Direct costs",SUMPRODUCT(--('Input| Projects'!$AD843="Yes"),'Calc| Overheads Allocation'!D$9,'Calc| Project Costs'!W843),IF('Input| Overheads'!$C$42="Internal labour",SUMPRODUCT(--('Input| Projects'!$AD843="Yes"),'Calc| Overheads Allocation'!D$9,'Calc| Project Costs'!W843,'Input| Projects'!$Y843),IF('Input| Overheads'!$C$42="DNSP defined",SUMPRODUCT(--('Input| Projects'!$AD843="Yes"),'Calc| Overheads Allocation'!D$62,'Input| Projects'!$AG843),""))),"")</f>
        <v/>
      </c>
      <c r="AV843" s="186" t="str">
        <f>IFERROR(IF('Input| Overheads'!$C$42="Direct costs",SUMPRODUCT(--('Input| Projects'!$AD843="Yes"),'Calc| Overheads Allocation'!E$9,'Calc| Project Costs'!X843),IF('Input| Overheads'!$C$42="Internal labour",SUMPRODUCT(--('Input| Projects'!$AD843="Yes"),'Calc| Overheads Allocation'!E$9,'Calc| Project Costs'!X843,'Input| Projects'!$Y843),IF('Input| Overheads'!$C$42="DNSP defined",SUMPRODUCT(--('Input| Projects'!$AD843="Yes"),'Calc| Overheads Allocation'!E$62,'Input| Projects'!$AG843),""))),"")</f>
        <v/>
      </c>
      <c r="AW843" s="186" t="str">
        <f>IFERROR(IF('Input| Overheads'!$C$42="Direct costs",SUMPRODUCT(--('Input| Projects'!$AD843="Yes"),'Calc| Overheads Allocation'!F$9,'Calc| Project Costs'!Y843),IF('Input| Overheads'!$C$42="Internal labour",SUMPRODUCT(--('Input| Projects'!$AD843="Yes"),'Calc| Overheads Allocation'!F$9,'Calc| Project Costs'!Y843,'Input| Projects'!$Y843),IF('Input| Overheads'!$C$42="DNSP defined",SUMPRODUCT(--('Input| Projects'!$AD843="Yes"),'Calc| Overheads Allocation'!F$62,'Input| Projects'!$AG843),""))),"")</f>
        <v/>
      </c>
      <c r="AX843" s="186" t="str">
        <f>IFERROR(IF('Input| Overheads'!$C$42="Direct costs",SUMPRODUCT(--('Input| Projects'!$AD843="Yes"),'Calc| Overheads Allocation'!G$9,'Calc| Project Costs'!Z843),IF('Input| Overheads'!$C$42="Internal labour",SUMPRODUCT(--('Input| Projects'!$AD843="Yes"),'Calc| Overheads Allocation'!G$9,'Calc| Project Costs'!Z843,'Input| Projects'!$Y843),IF('Input| Overheads'!$C$42="DNSP defined",SUMPRODUCT(--('Input| Projects'!$AD843="Yes"),'Calc| Overheads Allocation'!G$62,'Input| Projects'!$AG843),""))),"")</f>
        <v/>
      </c>
      <c r="AY843" s="186" t="str">
        <f>IFERROR(IF('Input| Overheads'!$C$42="Direct costs",SUMPRODUCT(--('Input| Projects'!$AD843="Yes"),'Calc| Overheads Allocation'!H$9,'Calc| Project Costs'!AA843),IF('Input| Overheads'!$C$42="Internal labour",SUMPRODUCT(--('Input| Projects'!$AD843="Yes"),'Calc| Overheads Allocation'!H$9,'Calc| Project Costs'!AA843,'Input| Projects'!$Y843),IF('Input| Overheads'!$C$42="DNSP defined",SUMPRODUCT(--('Input| Projects'!$AD843="Yes"),'Calc| Overheads Allocation'!H$62,'Input| Projects'!$AG843),""))),"")</f>
        <v/>
      </c>
      <c r="AZ843" s="186" t="str">
        <f>IFERROR(IF('Input| Overheads'!$C$42="Direct costs",SUMPRODUCT(--('Input| Projects'!$AD843="Yes"),'Calc| Overheads Allocation'!I$9,'Calc| Project Costs'!AB843),IF('Input| Overheads'!$C$42="Internal labour",SUMPRODUCT(--('Input| Projects'!$AD843="Yes"),'Calc| Overheads Allocation'!I$9,'Calc| Project Costs'!AB843,'Input| Projects'!$Y843),IF('Input| Overheads'!$C$42="DNSP defined",SUMPRODUCT(--('Input| Projects'!$AD843="Yes"),'Calc| Overheads Allocation'!I$62,'Input| Projects'!$AG843),""))),"")</f>
        <v/>
      </c>
      <c r="BA843" s="106"/>
      <c r="BB843" s="186">
        <f t="shared" si="419"/>
        <v>0</v>
      </c>
      <c r="BC843" s="186">
        <f t="shared" si="420"/>
        <v>0</v>
      </c>
      <c r="BD843" s="186">
        <f t="shared" si="421"/>
        <v>0</v>
      </c>
      <c r="BE843" s="186">
        <f t="shared" si="398"/>
        <v>0</v>
      </c>
      <c r="BF843" s="186">
        <f t="shared" si="399"/>
        <v>0</v>
      </c>
      <c r="BG843" s="186">
        <f t="shared" si="400"/>
        <v>0</v>
      </c>
      <c r="BH843" s="186">
        <f t="shared" si="401"/>
        <v>0</v>
      </c>
      <c r="BI843" s="97"/>
      <c r="BJ843" s="186" t="str">
        <f t="shared" si="402"/>
        <v/>
      </c>
      <c r="BK843" s="186" t="str">
        <f t="shared" si="403"/>
        <v/>
      </c>
      <c r="BL843" s="186" t="str">
        <f t="shared" si="404"/>
        <v/>
      </c>
      <c r="BM843" s="186" t="str">
        <f t="shared" si="405"/>
        <v/>
      </c>
      <c r="BN843" s="186" t="str">
        <f t="shared" si="406"/>
        <v/>
      </c>
      <c r="BO843" s="186" t="str">
        <f t="shared" si="407"/>
        <v/>
      </c>
      <c r="BP843" s="186" t="str">
        <f t="shared" si="408"/>
        <v/>
      </c>
      <c r="BQ843" s="97"/>
      <c r="BR843" s="186">
        <f t="shared" si="409"/>
        <v>0</v>
      </c>
      <c r="BS843" s="186">
        <f t="shared" si="410"/>
        <v>0</v>
      </c>
      <c r="BT843" s="222">
        <f t="shared" si="411"/>
        <v>0</v>
      </c>
      <c r="BU843" s="222">
        <f t="shared" si="412"/>
        <v>0</v>
      </c>
      <c r="BV843" s="222">
        <f t="shared" si="413"/>
        <v>0</v>
      </c>
      <c r="BW843" s="222">
        <f t="shared" si="414"/>
        <v>0</v>
      </c>
      <c r="BX843" s="222">
        <f t="shared" si="415"/>
        <v>0</v>
      </c>
      <c r="BY843" s="106"/>
      <c r="BZ843" s="197" t="str">
        <f>IF(SUMIF('Input| Projects'!$AS$8:$CP$8,"Dx",'Input| Projects'!$AS843:$CP843)=0,"",SUMIF('Input| Projects'!$AS$8:$CP$8,"Dx",'Input| Projects'!$AS843:$CP843))</f>
        <v/>
      </c>
      <c r="CA843" s="197" t="str">
        <f>IF(SUMIF('Input| Projects'!$AS$8:$CP$8,"Tx",'Input| Projects'!$AS843:$CP843)=0,"",SUMIF('Input| Projects'!$AS$8:$CP$8,"Tx",'Input| Projects'!$AS843:$CP843))</f>
        <v/>
      </c>
      <c r="CB843" s="150" t="str">
        <f t="shared" si="422"/>
        <v/>
      </c>
    </row>
    <row r="844" spans="2:80" x14ac:dyDescent="0.2">
      <c r="B844" s="201">
        <f>IFERROR('Input| Projects'!B844,"")</f>
        <v>835</v>
      </c>
      <c r="C844" s="42" t="str">
        <f>IFERROR(IF('Input| Projects'!C844="","",'Input| Projects'!C844),"")</f>
        <v/>
      </c>
      <c r="D844" s="42" t="str">
        <f>IFERROR(IF('Input| Projects'!D844="","",'Input| Projects'!D844),"")</f>
        <v/>
      </c>
      <c r="E844" s="104"/>
      <c r="F844" s="190">
        <f>IFERROR('Input| Projects'!I844*'Input| Escalations'!$K$19,"")</f>
        <v>0</v>
      </c>
      <c r="G844" s="190">
        <f>IFERROR('Input| Projects'!J844*'Input| Escalations'!$K$19,"")</f>
        <v>0</v>
      </c>
      <c r="H844" s="190">
        <f>IFERROR('Input| Projects'!K844*'Input| Escalations'!$K$19,"")</f>
        <v>0</v>
      </c>
      <c r="I844" s="190">
        <f>IFERROR('Input| Projects'!L844*'Input| Escalations'!$K$19,"")</f>
        <v>0</v>
      </c>
      <c r="J844" s="190">
        <f>IFERROR('Input| Projects'!M844*'Input| Escalations'!$K$19,"")</f>
        <v>0</v>
      </c>
      <c r="K844" s="190">
        <f>IFERROR('Input| Projects'!N844*'Input| Escalations'!$K$19,"")</f>
        <v>0</v>
      </c>
      <c r="L844" s="190">
        <f>IFERROR('Input| Projects'!O844*'Input| Escalations'!$K$19,"")</f>
        <v>0</v>
      </c>
      <c r="M844" s="150" t="str">
        <f>IF(ABS(SUM(F844:L844)-(SUM('Input| Projects'!I844:O844)*'Input| Escalations'!$K$19))&lt;0.0000001,"",1)</f>
        <v/>
      </c>
      <c r="N844" s="192">
        <f>'Input| Projects'!$Y844*INDEX('Input| Escalations'!$H$33:$N$33,MATCH('Calc| Project Costs'!N$9,'Input| Escalations'!$H$23:$N$23,0))+'Input| Projects'!$Z844*INDEX('Input| Escalations'!$H$34:$N$34,MATCH('Calc| Project Costs'!N$9,'Input| Escalations'!$H$23:$N$23,0))+'Input| Projects'!$AA844*INDEX('Input| Escalations'!$H$35:$N$35,MATCH('Calc| Project Costs'!N$9,'Input| Escalations'!$H$23:$N$23,0))+1</f>
        <v>1</v>
      </c>
      <c r="O844" s="192">
        <f>'Input| Projects'!$Y844*INDEX('Input| Escalations'!$H$33:$N$33,MATCH('Calc| Project Costs'!O$9,'Input| Escalations'!$H$23:$N$23,0))+'Input| Projects'!$Z844*INDEX('Input| Escalations'!$H$34:$N$34,MATCH('Calc| Project Costs'!O$9,'Input| Escalations'!$H$23:$N$23,0))+'Input| Projects'!$AA844*INDEX('Input| Escalations'!$H$35:$N$35,MATCH('Calc| Project Costs'!O$9,'Input| Escalations'!$H$23:$N$23,0))+1</f>
        <v>1</v>
      </c>
      <c r="P844" s="192">
        <f>'Input| Projects'!$Y844*INDEX('Input| Escalations'!$H$33:$N$33,MATCH('Calc| Project Costs'!P$9,'Input| Escalations'!$H$23:$N$23,0))+'Input| Projects'!$Z844*INDEX('Input| Escalations'!$H$34:$N$34,MATCH('Calc| Project Costs'!P$9,'Input| Escalations'!$H$23:$N$23,0))+'Input| Projects'!$AA844*INDEX('Input| Escalations'!$H$35:$N$35,MATCH('Calc| Project Costs'!P$9,'Input| Escalations'!$H$23:$N$23,0))+1</f>
        <v>1</v>
      </c>
      <c r="Q844" s="192">
        <f>'Input| Projects'!$Y844*INDEX('Input| Escalations'!$H$33:$N$33,MATCH('Calc| Project Costs'!Q$9,'Input| Escalations'!$H$23:$N$23,0))+'Input| Projects'!$Z844*INDEX('Input| Escalations'!$H$34:$N$34,MATCH('Calc| Project Costs'!Q$9,'Input| Escalations'!$H$23:$N$23,0))+'Input| Projects'!$AA844*INDEX('Input| Escalations'!$H$35:$N$35,MATCH('Calc| Project Costs'!Q$9,'Input| Escalations'!$H$23:$N$23,0))+1</f>
        <v>1</v>
      </c>
      <c r="R844" s="192">
        <f>'Input| Projects'!$Y844*INDEX('Input| Escalations'!$H$33:$N$33,MATCH('Calc| Project Costs'!R$9,'Input| Escalations'!$H$23:$N$23,0))+'Input| Projects'!$Z844*INDEX('Input| Escalations'!$H$34:$N$34,MATCH('Calc| Project Costs'!R$9,'Input| Escalations'!$H$23:$N$23,0))+'Input| Projects'!$AA844*INDEX('Input| Escalations'!$H$35:$N$35,MATCH('Calc| Project Costs'!R$9,'Input| Escalations'!$H$23:$N$23,0))+1</f>
        <v>1</v>
      </c>
      <c r="S844" s="192">
        <f>'Input| Projects'!$Y844*INDEX('Input| Escalations'!$H$33:$N$33,MATCH('Calc| Project Costs'!S$9,'Input| Escalations'!$H$23:$N$23,0))+'Input| Projects'!$Z844*INDEX('Input| Escalations'!$H$34:$N$34,MATCH('Calc| Project Costs'!S$9,'Input| Escalations'!$H$23:$N$23,0))+'Input| Projects'!$AA844*INDEX('Input| Escalations'!$H$35:$N$35,MATCH('Calc| Project Costs'!S$9,'Input| Escalations'!$H$23:$N$23,0))+1</f>
        <v>1</v>
      </c>
      <c r="T844" s="192">
        <f>'Input| Projects'!$Y844*INDEX('Input| Escalations'!$H$33:$N$33,MATCH('Calc| Project Costs'!T$9,'Input| Escalations'!$H$23:$N$23,0))+'Input| Projects'!$Z844*INDEX('Input| Escalations'!$H$34:$N$34,MATCH('Calc| Project Costs'!T$9,'Input| Escalations'!$H$23:$N$23,0))+'Input| Projects'!$AA844*INDEX('Input| Escalations'!$H$35:$N$35,MATCH('Calc| Project Costs'!T$9,'Input| Escalations'!$H$23:$N$23,0))+1</f>
        <v>1</v>
      </c>
      <c r="U844" s="106"/>
      <c r="V844" s="186">
        <f t="shared" si="416"/>
        <v>0</v>
      </c>
      <c r="W844" s="186">
        <f t="shared" si="417"/>
        <v>0</v>
      </c>
      <c r="X844" s="186">
        <f t="shared" si="418"/>
        <v>0</v>
      </c>
      <c r="Y844" s="186">
        <f t="shared" si="394"/>
        <v>0</v>
      </c>
      <c r="Z844" s="186">
        <f t="shared" si="395"/>
        <v>0</v>
      </c>
      <c r="AA844" s="186">
        <f t="shared" si="396"/>
        <v>0</v>
      </c>
      <c r="AB844" s="186">
        <f t="shared" si="397"/>
        <v>0</v>
      </c>
      <c r="AC844" s="106"/>
      <c r="AD844" s="186">
        <f>'Input| Projects'!Q844*N844*'Input| Escalations'!$K$19</f>
        <v>0</v>
      </c>
      <c r="AE844" s="186">
        <f>'Input| Projects'!R844*O844*'Input| Escalations'!$K$19</f>
        <v>0</v>
      </c>
      <c r="AF844" s="186">
        <f>'Input| Projects'!S844*P844*'Input| Escalations'!$K$19</f>
        <v>0</v>
      </c>
      <c r="AG844" s="186">
        <f>'Input| Projects'!T844*Q844*'Input| Escalations'!$K$19</f>
        <v>0</v>
      </c>
      <c r="AH844" s="186">
        <f>'Input| Projects'!U844*R844*'Input| Escalations'!$K$19</f>
        <v>0</v>
      </c>
      <c r="AI844" s="186">
        <f>'Input| Projects'!V844*S844*'Input| Escalations'!$K$19</f>
        <v>0</v>
      </c>
      <c r="AJ844" s="186">
        <f>'Input| Projects'!W844*T844*'Input| Escalations'!$K$19</f>
        <v>0</v>
      </c>
      <c r="AK844" s="106"/>
      <c r="AL844" s="186" t="str">
        <f>IFERROR(IF('Input| Overheads'!$C$42="Direct costs",SUMPRODUCT(--('Input| Projects'!$AC844="Yes"),'Calc| Overheads Allocation'!C$8,'Calc| Project Costs'!V844),IF('Input| Overheads'!$C$42="Internal labour",SUMPRODUCT(--('Input| Projects'!$AC844="Yes"),'Calc| Overheads Allocation'!C$8,'Calc| Project Costs'!V844,'Input| Projects'!$Y844),IF('Input| Overheads'!$C$42="DNSP defined",SUMPRODUCT(--('Input| Projects'!$AC844="Yes"),'Calc| Overheads Allocation'!C$61,'Input| Projects'!$AF844),""))),"")</f>
        <v/>
      </c>
      <c r="AM844" s="186" t="str">
        <f>IFERROR(IF('Input| Overheads'!$C$42="Direct costs",SUMPRODUCT(--('Input| Projects'!$AC844="Yes"),'Calc| Overheads Allocation'!D$8,'Calc| Project Costs'!W844),IF('Input| Overheads'!$C$42="Internal labour",SUMPRODUCT(--('Input| Projects'!$AC844="Yes"),'Calc| Overheads Allocation'!D$8,'Calc| Project Costs'!W844,'Input| Projects'!$Y844),IF('Input| Overheads'!$C$42="DNSP defined",SUMPRODUCT(--('Input| Projects'!$AC844="Yes"),'Calc| Overheads Allocation'!D$61,'Input| Projects'!$AF844),""))),"")</f>
        <v/>
      </c>
      <c r="AN844" s="186" t="str">
        <f>IFERROR(IF('Input| Overheads'!$C$42="Direct costs",SUMPRODUCT(--('Input| Projects'!$AC844="Yes"),'Calc| Overheads Allocation'!E$8,'Calc| Project Costs'!X844),IF('Input| Overheads'!$C$42="Internal labour",SUMPRODUCT(--('Input| Projects'!$AC844="Yes"),'Calc| Overheads Allocation'!E$8,'Calc| Project Costs'!X844,'Input| Projects'!$Y844),IF('Input| Overheads'!$C$42="DNSP defined",SUMPRODUCT(--('Input| Projects'!$AC844="Yes"),'Calc| Overheads Allocation'!E$61,'Input| Projects'!$AF844),""))),"")</f>
        <v/>
      </c>
      <c r="AO844" s="186" t="str">
        <f>IFERROR(IF('Input| Overheads'!$C$42="Direct costs",SUMPRODUCT(--('Input| Projects'!$AC844="Yes"),'Calc| Overheads Allocation'!F$8,'Calc| Project Costs'!Y844),IF('Input| Overheads'!$C$42="Internal labour",SUMPRODUCT(--('Input| Projects'!$AC844="Yes"),'Calc| Overheads Allocation'!F$8,'Calc| Project Costs'!Y844,'Input| Projects'!$Y844),IF('Input| Overheads'!$C$42="DNSP defined",SUMPRODUCT(--('Input| Projects'!$AC844="Yes"),'Calc| Overheads Allocation'!F$61,'Input| Projects'!$AF844),""))),"")</f>
        <v/>
      </c>
      <c r="AP844" s="186" t="str">
        <f>IFERROR(IF('Input| Overheads'!$C$42="Direct costs",SUMPRODUCT(--('Input| Projects'!$AC844="Yes"),'Calc| Overheads Allocation'!G$8,'Calc| Project Costs'!Z844),IF('Input| Overheads'!$C$42="Internal labour",SUMPRODUCT(--('Input| Projects'!$AC844="Yes"),'Calc| Overheads Allocation'!G$8,'Calc| Project Costs'!Z844,'Input| Projects'!$Y844),IF('Input| Overheads'!$C$42="DNSP defined",SUMPRODUCT(--('Input| Projects'!$AC844="Yes"),'Calc| Overheads Allocation'!G$61,'Input| Projects'!$AF844),""))),"")</f>
        <v/>
      </c>
      <c r="AQ844" s="186" t="str">
        <f>IFERROR(IF('Input| Overheads'!$C$42="Direct costs",SUMPRODUCT(--('Input| Projects'!$AC844="Yes"),'Calc| Overheads Allocation'!H$8,'Calc| Project Costs'!AA844),IF('Input| Overheads'!$C$42="Internal labour",SUMPRODUCT(--('Input| Projects'!$AC844="Yes"),'Calc| Overheads Allocation'!H$8,'Calc| Project Costs'!AA844,'Input| Projects'!$Y844),IF('Input| Overheads'!$C$42="DNSP defined",SUMPRODUCT(--('Input| Projects'!$AC844="Yes"),'Calc| Overheads Allocation'!H$61,'Input| Projects'!$AF844),""))),"")</f>
        <v/>
      </c>
      <c r="AR844" s="186" t="str">
        <f>IFERROR(IF('Input| Overheads'!$C$42="Direct costs",SUMPRODUCT(--('Input| Projects'!$AC844="Yes"),'Calc| Overheads Allocation'!I$8,'Calc| Project Costs'!AB844),IF('Input| Overheads'!$C$42="Internal labour",SUMPRODUCT(--('Input| Projects'!$AC844="Yes"),'Calc| Overheads Allocation'!I$8,'Calc| Project Costs'!AB844,'Input| Projects'!$Y844),IF('Input| Overheads'!$C$42="DNSP defined",SUMPRODUCT(--('Input| Projects'!$AC844="Yes"),'Calc| Overheads Allocation'!I$61,'Input| Projects'!$AF844),""))),"")</f>
        <v/>
      </c>
      <c r="AS844" s="106"/>
      <c r="AT844" s="186" t="str">
        <f>IFERROR(IF('Input| Overheads'!$C$42="Direct costs",SUMPRODUCT(--('Input| Projects'!$AD844="Yes"),'Calc| Overheads Allocation'!C$9,'Calc| Project Costs'!V844),IF('Input| Overheads'!$C$42="Internal labour",SUMPRODUCT(--('Input| Projects'!$AD844="Yes"),'Calc| Overheads Allocation'!C$9,'Calc| Project Costs'!V844,'Input| Projects'!$Y844),IF('Input| Overheads'!$C$42="DNSP defined",SUMPRODUCT(--('Input| Projects'!$AD844="Yes"),'Calc| Overheads Allocation'!C$62,'Input| Projects'!$AG844),""))),"")</f>
        <v/>
      </c>
      <c r="AU844" s="186" t="str">
        <f>IFERROR(IF('Input| Overheads'!$C$42="Direct costs",SUMPRODUCT(--('Input| Projects'!$AD844="Yes"),'Calc| Overheads Allocation'!D$9,'Calc| Project Costs'!W844),IF('Input| Overheads'!$C$42="Internal labour",SUMPRODUCT(--('Input| Projects'!$AD844="Yes"),'Calc| Overheads Allocation'!D$9,'Calc| Project Costs'!W844,'Input| Projects'!$Y844),IF('Input| Overheads'!$C$42="DNSP defined",SUMPRODUCT(--('Input| Projects'!$AD844="Yes"),'Calc| Overheads Allocation'!D$62,'Input| Projects'!$AG844),""))),"")</f>
        <v/>
      </c>
      <c r="AV844" s="186" t="str">
        <f>IFERROR(IF('Input| Overheads'!$C$42="Direct costs",SUMPRODUCT(--('Input| Projects'!$AD844="Yes"),'Calc| Overheads Allocation'!E$9,'Calc| Project Costs'!X844),IF('Input| Overheads'!$C$42="Internal labour",SUMPRODUCT(--('Input| Projects'!$AD844="Yes"),'Calc| Overheads Allocation'!E$9,'Calc| Project Costs'!X844,'Input| Projects'!$Y844),IF('Input| Overheads'!$C$42="DNSP defined",SUMPRODUCT(--('Input| Projects'!$AD844="Yes"),'Calc| Overheads Allocation'!E$62,'Input| Projects'!$AG844),""))),"")</f>
        <v/>
      </c>
      <c r="AW844" s="186" t="str">
        <f>IFERROR(IF('Input| Overheads'!$C$42="Direct costs",SUMPRODUCT(--('Input| Projects'!$AD844="Yes"),'Calc| Overheads Allocation'!F$9,'Calc| Project Costs'!Y844),IF('Input| Overheads'!$C$42="Internal labour",SUMPRODUCT(--('Input| Projects'!$AD844="Yes"),'Calc| Overheads Allocation'!F$9,'Calc| Project Costs'!Y844,'Input| Projects'!$Y844),IF('Input| Overheads'!$C$42="DNSP defined",SUMPRODUCT(--('Input| Projects'!$AD844="Yes"),'Calc| Overheads Allocation'!F$62,'Input| Projects'!$AG844),""))),"")</f>
        <v/>
      </c>
      <c r="AX844" s="186" t="str">
        <f>IFERROR(IF('Input| Overheads'!$C$42="Direct costs",SUMPRODUCT(--('Input| Projects'!$AD844="Yes"),'Calc| Overheads Allocation'!G$9,'Calc| Project Costs'!Z844),IF('Input| Overheads'!$C$42="Internal labour",SUMPRODUCT(--('Input| Projects'!$AD844="Yes"),'Calc| Overheads Allocation'!G$9,'Calc| Project Costs'!Z844,'Input| Projects'!$Y844),IF('Input| Overheads'!$C$42="DNSP defined",SUMPRODUCT(--('Input| Projects'!$AD844="Yes"),'Calc| Overheads Allocation'!G$62,'Input| Projects'!$AG844),""))),"")</f>
        <v/>
      </c>
      <c r="AY844" s="186" t="str">
        <f>IFERROR(IF('Input| Overheads'!$C$42="Direct costs",SUMPRODUCT(--('Input| Projects'!$AD844="Yes"),'Calc| Overheads Allocation'!H$9,'Calc| Project Costs'!AA844),IF('Input| Overheads'!$C$42="Internal labour",SUMPRODUCT(--('Input| Projects'!$AD844="Yes"),'Calc| Overheads Allocation'!H$9,'Calc| Project Costs'!AA844,'Input| Projects'!$Y844),IF('Input| Overheads'!$C$42="DNSP defined",SUMPRODUCT(--('Input| Projects'!$AD844="Yes"),'Calc| Overheads Allocation'!H$62,'Input| Projects'!$AG844),""))),"")</f>
        <v/>
      </c>
      <c r="AZ844" s="186" t="str">
        <f>IFERROR(IF('Input| Overheads'!$C$42="Direct costs",SUMPRODUCT(--('Input| Projects'!$AD844="Yes"),'Calc| Overheads Allocation'!I$9,'Calc| Project Costs'!AB844),IF('Input| Overheads'!$C$42="Internal labour",SUMPRODUCT(--('Input| Projects'!$AD844="Yes"),'Calc| Overheads Allocation'!I$9,'Calc| Project Costs'!AB844,'Input| Projects'!$Y844),IF('Input| Overheads'!$C$42="DNSP defined",SUMPRODUCT(--('Input| Projects'!$AD844="Yes"),'Calc| Overheads Allocation'!I$62,'Input| Projects'!$AG844),""))),"")</f>
        <v/>
      </c>
      <c r="BA844" s="106"/>
      <c r="BB844" s="186">
        <f t="shared" si="419"/>
        <v>0</v>
      </c>
      <c r="BC844" s="186">
        <f t="shared" si="420"/>
        <v>0</v>
      </c>
      <c r="BD844" s="186">
        <f t="shared" si="421"/>
        <v>0</v>
      </c>
      <c r="BE844" s="186">
        <f t="shared" si="398"/>
        <v>0</v>
      </c>
      <c r="BF844" s="186">
        <f t="shared" si="399"/>
        <v>0</v>
      </c>
      <c r="BG844" s="186">
        <f t="shared" si="400"/>
        <v>0</v>
      </c>
      <c r="BH844" s="186">
        <f t="shared" si="401"/>
        <v>0</v>
      </c>
      <c r="BI844" s="97"/>
      <c r="BJ844" s="186" t="str">
        <f t="shared" si="402"/>
        <v/>
      </c>
      <c r="BK844" s="186" t="str">
        <f t="shared" si="403"/>
        <v/>
      </c>
      <c r="BL844" s="186" t="str">
        <f t="shared" si="404"/>
        <v/>
      </c>
      <c r="BM844" s="186" t="str">
        <f t="shared" si="405"/>
        <v/>
      </c>
      <c r="BN844" s="186" t="str">
        <f t="shared" si="406"/>
        <v/>
      </c>
      <c r="BO844" s="186" t="str">
        <f t="shared" si="407"/>
        <v/>
      </c>
      <c r="BP844" s="186" t="str">
        <f t="shared" si="408"/>
        <v/>
      </c>
      <c r="BQ844" s="97"/>
      <c r="BR844" s="186">
        <f t="shared" si="409"/>
        <v>0</v>
      </c>
      <c r="BS844" s="186">
        <f t="shared" si="410"/>
        <v>0</v>
      </c>
      <c r="BT844" s="222">
        <f t="shared" si="411"/>
        <v>0</v>
      </c>
      <c r="BU844" s="222">
        <f t="shared" si="412"/>
        <v>0</v>
      </c>
      <c r="BV844" s="222">
        <f t="shared" si="413"/>
        <v>0</v>
      </c>
      <c r="BW844" s="222">
        <f t="shared" si="414"/>
        <v>0</v>
      </c>
      <c r="BX844" s="222">
        <f t="shared" si="415"/>
        <v>0</v>
      </c>
      <c r="BY844" s="106"/>
      <c r="BZ844" s="197" t="str">
        <f>IF(SUMIF('Input| Projects'!$AS$8:$CP$8,"Dx",'Input| Projects'!$AS844:$CP844)=0,"",SUMIF('Input| Projects'!$AS$8:$CP$8,"Dx",'Input| Projects'!$AS844:$CP844))</f>
        <v/>
      </c>
      <c r="CA844" s="197" t="str">
        <f>IF(SUMIF('Input| Projects'!$AS$8:$CP$8,"Tx",'Input| Projects'!$AS844:$CP844)=0,"",SUMIF('Input| Projects'!$AS$8:$CP$8,"Tx",'Input| Projects'!$AS844:$CP844))</f>
        <v/>
      </c>
      <c r="CB844" s="150" t="str">
        <f t="shared" si="422"/>
        <v/>
      </c>
    </row>
    <row r="845" spans="2:80" x14ac:dyDescent="0.2">
      <c r="B845" s="201">
        <f>IFERROR('Input| Projects'!B845,"")</f>
        <v>836</v>
      </c>
      <c r="C845" s="42" t="str">
        <f>IFERROR(IF('Input| Projects'!C845="","",'Input| Projects'!C845),"")</f>
        <v/>
      </c>
      <c r="D845" s="42" t="str">
        <f>IFERROR(IF('Input| Projects'!D845="","",'Input| Projects'!D845),"")</f>
        <v/>
      </c>
      <c r="E845" s="104"/>
      <c r="F845" s="190">
        <f>IFERROR('Input| Projects'!I845*'Input| Escalations'!$K$19,"")</f>
        <v>0</v>
      </c>
      <c r="G845" s="190">
        <f>IFERROR('Input| Projects'!J845*'Input| Escalations'!$K$19,"")</f>
        <v>0</v>
      </c>
      <c r="H845" s="190">
        <f>IFERROR('Input| Projects'!K845*'Input| Escalations'!$K$19,"")</f>
        <v>0</v>
      </c>
      <c r="I845" s="190">
        <f>IFERROR('Input| Projects'!L845*'Input| Escalations'!$K$19,"")</f>
        <v>0</v>
      </c>
      <c r="J845" s="190">
        <f>IFERROR('Input| Projects'!M845*'Input| Escalations'!$K$19,"")</f>
        <v>0</v>
      </c>
      <c r="K845" s="190">
        <f>IFERROR('Input| Projects'!N845*'Input| Escalations'!$K$19,"")</f>
        <v>0</v>
      </c>
      <c r="L845" s="190">
        <f>IFERROR('Input| Projects'!O845*'Input| Escalations'!$K$19,"")</f>
        <v>0</v>
      </c>
      <c r="M845" s="150" t="str">
        <f>IF(ABS(SUM(F845:L845)-(SUM('Input| Projects'!I845:O845)*'Input| Escalations'!$K$19))&lt;0.0000001,"",1)</f>
        <v/>
      </c>
      <c r="N845" s="192">
        <f>'Input| Projects'!$Y845*INDEX('Input| Escalations'!$H$33:$N$33,MATCH('Calc| Project Costs'!N$9,'Input| Escalations'!$H$23:$N$23,0))+'Input| Projects'!$Z845*INDEX('Input| Escalations'!$H$34:$N$34,MATCH('Calc| Project Costs'!N$9,'Input| Escalations'!$H$23:$N$23,0))+'Input| Projects'!$AA845*INDEX('Input| Escalations'!$H$35:$N$35,MATCH('Calc| Project Costs'!N$9,'Input| Escalations'!$H$23:$N$23,0))+1</f>
        <v>1</v>
      </c>
      <c r="O845" s="192">
        <f>'Input| Projects'!$Y845*INDEX('Input| Escalations'!$H$33:$N$33,MATCH('Calc| Project Costs'!O$9,'Input| Escalations'!$H$23:$N$23,0))+'Input| Projects'!$Z845*INDEX('Input| Escalations'!$H$34:$N$34,MATCH('Calc| Project Costs'!O$9,'Input| Escalations'!$H$23:$N$23,0))+'Input| Projects'!$AA845*INDEX('Input| Escalations'!$H$35:$N$35,MATCH('Calc| Project Costs'!O$9,'Input| Escalations'!$H$23:$N$23,0))+1</f>
        <v>1</v>
      </c>
      <c r="P845" s="192">
        <f>'Input| Projects'!$Y845*INDEX('Input| Escalations'!$H$33:$N$33,MATCH('Calc| Project Costs'!P$9,'Input| Escalations'!$H$23:$N$23,0))+'Input| Projects'!$Z845*INDEX('Input| Escalations'!$H$34:$N$34,MATCH('Calc| Project Costs'!P$9,'Input| Escalations'!$H$23:$N$23,0))+'Input| Projects'!$AA845*INDEX('Input| Escalations'!$H$35:$N$35,MATCH('Calc| Project Costs'!P$9,'Input| Escalations'!$H$23:$N$23,0))+1</f>
        <v>1</v>
      </c>
      <c r="Q845" s="192">
        <f>'Input| Projects'!$Y845*INDEX('Input| Escalations'!$H$33:$N$33,MATCH('Calc| Project Costs'!Q$9,'Input| Escalations'!$H$23:$N$23,0))+'Input| Projects'!$Z845*INDEX('Input| Escalations'!$H$34:$N$34,MATCH('Calc| Project Costs'!Q$9,'Input| Escalations'!$H$23:$N$23,0))+'Input| Projects'!$AA845*INDEX('Input| Escalations'!$H$35:$N$35,MATCH('Calc| Project Costs'!Q$9,'Input| Escalations'!$H$23:$N$23,0))+1</f>
        <v>1</v>
      </c>
      <c r="R845" s="192">
        <f>'Input| Projects'!$Y845*INDEX('Input| Escalations'!$H$33:$N$33,MATCH('Calc| Project Costs'!R$9,'Input| Escalations'!$H$23:$N$23,0))+'Input| Projects'!$Z845*INDEX('Input| Escalations'!$H$34:$N$34,MATCH('Calc| Project Costs'!R$9,'Input| Escalations'!$H$23:$N$23,0))+'Input| Projects'!$AA845*INDEX('Input| Escalations'!$H$35:$N$35,MATCH('Calc| Project Costs'!R$9,'Input| Escalations'!$H$23:$N$23,0))+1</f>
        <v>1</v>
      </c>
      <c r="S845" s="192">
        <f>'Input| Projects'!$Y845*INDEX('Input| Escalations'!$H$33:$N$33,MATCH('Calc| Project Costs'!S$9,'Input| Escalations'!$H$23:$N$23,0))+'Input| Projects'!$Z845*INDEX('Input| Escalations'!$H$34:$N$34,MATCH('Calc| Project Costs'!S$9,'Input| Escalations'!$H$23:$N$23,0))+'Input| Projects'!$AA845*INDEX('Input| Escalations'!$H$35:$N$35,MATCH('Calc| Project Costs'!S$9,'Input| Escalations'!$H$23:$N$23,0))+1</f>
        <v>1</v>
      </c>
      <c r="T845" s="192">
        <f>'Input| Projects'!$Y845*INDEX('Input| Escalations'!$H$33:$N$33,MATCH('Calc| Project Costs'!T$9,'Input| Escalations'!$H$23:$N$23,0))+'Input| Projects'!$Z845*INDEX('Input| Escalations'!$H$34:$N$34,MATCH('Calc| Project Costs'!T$9,'Input| Escalations'!$H$23:$N$23,0))+'Input| Projects'!$AA845*INDEX('Input| Escalations'!$H$35:$N$35,MATCH('Calc| Project Costs'!T$9,'Input| Escalations'!$H$23:$N$23,0))+1</f>
        <v>1</v>
      </c>
      <c r="U845" s="106"/>
      <c r="V845" s="186">
        <f t="shared" si="416"/>
        <v>0</v>
      </c>
      <c r="W845" s="186">
        <f t="shared" si="417"/>
        <v>0</v>
      </c>
      <c r="X845" s="186">
        <f t="shared" si="418"/>
        <v>0</v>
      </c>
      <c r="Y845" s="186">
        <f t="shared" si="394"/>
        <v>0</v>
      </c>
      <c r="Z845" s="186">
        <f t="shared" si="395"/>
        <v>0</v>
      </c>
      <c r="AA845" s="186">
        <f t="shared" si="396"/>
        <v>0</v>
      </c>
      <c r="AB845" s="186">
        <f t="shared" si="397"/>
        <v>0</v>
      </c>
      <c r="AC845" s="106"/>
      <c r="AD845" s="186">
        <f>'Input| Projects'!Q845*N845*'Input| Escalations'!$K$19</f>
        <v>0</v>
      </c>
      <c r="AE845" s="186">
        <f>'Input| Projects'!R845*O845*'Input| Escalations'!$K$19</f>
        <v>0</v>
      </c>
      <c r="AF845" s="186">
        <f>'Input| Projects'!S845*P845*'Input| Escalations'!$K$19</f>
        <v>0</v>
      </c>
      <c r="AG845" s="186">
        <f>'Input| Projects'!T845*Q845*'Input| Escalations'!$K$19</f>
        <v>0</v>
      </c>
      <c r="AH845" s="186">
        <f>'Input| Projects'!U845*R845*'Input| Escalations'!$K$19</f>
        <v>0</v>
      </c>
      <c r="AI845" s="186">
        <f>'Input| Projects'!V845*S845*'Input| Escalations'!$K$19</f>
        <v>0</v>
      </c>
      <c r="AJ845" s="186">
        <f>'Input| Projects'!W845*T845*'Input| Escalations'!$K$19</f>
        <v>0</v>
      </c>
      <c r="AK845" s="106"/>
      <c r="AL845" s="186" t="str">
        <f>IFERROR(IF('Input| Overheads'!$C$42="Direct costs",SUMPRODUCT(--('Input| Projects'!$AC845="Yes"),'Calc| Overheads Allocation'!C$8,'Calc| Project Costs'!V845),IF('Input| Overheads'!$C$42="Internal labour",SUMPRODUCT(--('Input| Projects'!$AC845="Yes"),'Calc| Overheads Allocation'!C$8,'Calc| Project Costs'!V845,'Input| Projects'!$Y845),IF('Input| Overheads'!$C$42="DNSP defined",SUMPRODUCT(--('Input| Projects'!$AC845="Yes"),'Calc| Overheads Allocation'!C$61,'Input| Projects'!$AF845),""))),"")</f>
        <v/>
      </c>
      <c r="AM845" s="186" t="str">
        <f>IFERROR(IF('Input| Overheads'!$C$42="Direct costs",SUMPRODUCT(--('Input| Projects'!$AC845="Yes"),'Calc| Overheads Allocation'!D$8,'Calc| Project Costs'!W845),IF('Input| Overheads'!$C$42="Internal labour",SUMPRODUCT(--('Input| Projects'!$AC845="Yes"),'Calc| Overheads Allocation'!D$8,'Calc| Project Costs'!W845,'Input| Projects'!$Y845),IF('Input| Overheads'!$C$42="DNSP defined",SUMPRODUCT(--('Input| Projects'!$AC845="Yes"),'Calc| Overheads Allocation'!D$61,'Input| Projects'!$AF845),""))),"")</f>
        <v/>
      </c>
      <c r="AN845" s="186" t="str">
        <f>IFERROR(IF('Input| Overheads'!$C$42="Direct costs",SUMPRODUCT(--('Input| Projects'!$AC845="Yes"),'Calc| Overheads Allocation'!E$8,'Calc| Project Costs'!X845),IF('Input| Overheads'!$C$42="Internal labour",SUMPRODUCT(--('Input| Projects'!$AC845="Yes"),'Calc| Overheads Allocation'!E$8,'Calc| Project Costs'!X845,'Input| Projects'!$Y845),IF('Input| Overheads'!$C$42="DNSP defined",SUMPRODUCT(--('Input| Projects'!$AC845="Yes"),'Calc| Overheads Allocation'!E$61,'Input| Projects'!$AF845),""))),"")</f>
        <v/>
      </c>
      <c r="AO845" s="186" t="str">
        <f>IFERROR(IF('Input| Overheads'!$C$42="Direct costs",SUMPRODUCT(--('Input| Projects'!$AC845="Yes"),'Calc| Overheads Allocation'!F$8,'Calc| Project Costs'!Y845),IF('Input| Overheads'!$C$42="Internal labour",SUMPRODUCT(--('Input| Projects'!$AC845="Yes"),'Calc| Overheads Allocation'!F$8,'Calc| Project Costs'!Y845,'Input| Projects'!$Y845),IF('Input| Overheads'!$C$42="DNSP defined",SUMPRODUCT(--('Input| Projects'!$AC845="Yes"),'Calc| Overheads Allocation'!F$61,'Input| Projects'!$AF845),""))),"")</f>
        <v/>
      </c>
      <c r="AP845" s="186" t="str">
        <f>IFERROR(IF('Input| Overheads'!$C$42="Direct costs",SUMPRODUCT(--('Input| Projects'!$AC845="Yes"),'Calc| Overheads Allocation'!G$8,'Calc| Project Costs'!Z845),IF('Input| Overheads'!$C$42="Internal labour",SUMPRODUCT(--('Input| Projects'!$AC845="Yes"),'Calc| Overheads Allocation'!G$8,'Calc| Project Costs'!Z845,'Input| Projects'!$Y845),IF('Input| Overheads'!$C$42="DNSP defined",SUMPRODUCT(--('Input| Projects'!$AC845="Yes"),'Calc| Overheads Allocation'!G$61,'Input| Projects'!$AF845),""))),"")</f>
        <v/>
      </c>
      <c r="AQ845" s="186" t="str">
        <f>IFERROR(IF('Input| Overheads'!$C$42="Direct costs",SUMPRODUCT(--('Input| Projects'!$AC845="Yes"),'Calc| Overheads Allocation'!H$8,'Calc| Project Costs'!AA845),IF('Input| Overheads'!$C$42="Internal labour",SUMPRODUCT(--('Input| Projects'!$AC845="Yes"),'Calc| Overheads Allocation'!H$8,'Calc| Project Costs'!AA845,'Input| Projects'!$Y845),IF('Input| Overheads'!$C$42="DNSP defined",SUMPRODUCT(--('Input| Projects'!$AC845="Yes"),'Calc| Overheads Allocation'!H$61,'Input| Projects'!$AF845),""))),"")</f>
        <v/>
      </c>
      <c r="AR845" s="186" t="str">
        <f>IFERROR(IF('Input| Overheads'!$C$42="Direct costs",SUMPRODUCT(--('Input| Projects'!$AC845="Yes"),'Calc| Overheads Allocation'!I$8,'Calc| Project Costs'!AB845),IF('Input| Overheads'!$C$42="Internal labour",SUMPRODUCT(--('Input| Projects'!$AC845="Yes"),'Calc| Overheads Allocation'!I$8,'Calc| Project Costs'!AB845,'Input| Projects'!$Y845),IF('Input| Overheads'!$C$42="DNSP defined",SUMPRODUCT(--('Input| Projects'!$AC845="Yes"),'Calc| Overheads Allocation'!I$61,'Input| Projects'!$AF845),""))),"")</f>
        <v/>
      </c>
      <c r="AS845" s="106"/>
      <c r="AT845" s="186" t="str">
        <f>IFERROR(IF('Input| Overheads'!$C$42="Direct costs",SUMPRODUCT(--('Input| Projects'!$AD845="Yes"),'Calc| Overheads Allocation'!C$9,'Calc| Project Costs'!V845),IF('Input| Overheads'!$C$42="Internal labour",SUMPRODUCT(--('Input| Projects'!$AD845="Yes"),'Calc| Overheads Allocation'!C$9,'Calc| Project Costs'!V845,'Input| Projects'!$Y845),IF('Input| Overheads'!$C$42="DNSP defined",SUMPRODUCT(--('Input| Projects'!$AD845="Yes"),'Calc| Overheads Allocation'!C$62,'Input| Projects'!$AG845),""))),"")</f>
        <v/>
      </c>
      <c r="AU845" s="186" t="str">
        <f>IFERROR(IF('Input| Overheads'!$C$42="Direct costs",SUMPRODUCT(--('Input| Projects'!$AD845="Yes"),'Calc| Overheads Allocation'!D$9,'Calc| Project Costs'!W845),IF('Input| Overheads'!$C$42="Internal labour",SUMPRODUCT(--('Input| Projects'!$AD845="Yes"),'Calc| Overheads Allocation'!D$9,'Calc| Project Costs'!W845,'Input| Projects'!$Y845),IF('Input| Overheads'!$C$42="DNSP defined",SUMPRODUCT(--('Input| Projects'!$AD845="Yes"),'Calc| Overheads Allocation'!D$62,'Input| Projects'!$AG845),""))),"")</f>
        <v/>
      </c>
      <c r="AV845" s="186" t="str">
        <f>IFERROR(IF('Input| Overheads'!$C$42="Direct costs",SUMPRODUCT(--('Input| Projects'!$AD845="Yes"),'Calc| Overheads Allocation'!E$9,'Calc| Project Costs'!X845),IF('Input| Overheads'!$C$42="Internal labour",SUMPRODUCT(--('Input| Projects'!$AD845="Yes"),'Calc| Overheads Allocation'!E$9,'Calc| Project Costs'!X845,'Input| Projects'!$Y845),IF('Input| Overheads'!$C$42="DNSP defined",SUMPRODUCT(--('Input| Projects'!$AD845="Yes"),'Calc| Overheads Allocation'!E$62,'Input| Projects'!$AG845),""))),"")</f>
        <v/>
      </c>
      <c r="AW845" s="186" t="str">
        <f>IFERROR(IF('Input| Overheads'!$C$42="Direct costs",SUMPRODUCT(--('Input| Projects'!$AD845="Yes"),'Calc| Overheads Allocation'!F$9,'Calc| Project Costs'!Y845),IF('Input| Overheads'!$C$42="Internal labour",SUMPRODUCT(--('Input| Projects'!$AD845="Yes"),'Calc| Overheads Allocation'!F$9,'Calc| Project Costs'!Y845,'Input| Projects'!$Y845),IF('Input| Overheads'!$C$42="DNSP defined",SUMPRODUCT(--('Input| Projects'!$AD845="Yes"),'Calc| Overheads Allocation'!F$62,'Input| Projects'!$AG845),""))),"")</f>
        <v/>
      </c>
      <c r="AX845" s="186" t="str">
        <f>IFERROR(IF('Input| Overheads'!$C$42="Direct costs",SUMPRODUCT(--('Input| Projects'!$AD845="Yes"),'Calc| Overheads Allocation'!G$9,'Calc| Project Costs'!Z845),IF('Input| Overheads'!$C$42="Internal labour",SUMPRODUCT(--('Input| Projects'!$AD845="Yes"),'Calc| Overheads Allocation'!G$9,'Calc| Project Costs'!Z845,'Input| Projects'!$Y845),IF('Input| Overheads'!$C$42="DNSP defined",SUMPRODUCT(--('Input| Projects'!$AD845="Yes"),'Calc| Overheads Allocation'!G$62,'Input| Projects'!$AG845),""))),"")</f>
        <v/>
      </c>
      <c r="AY845" s="186" t="str">
        <f>IFERROR(IF('Input| Overheads'!$C$42="Direct costs",SUMPRODUCT(--('Input| Projects'!$AD845="Yes"),'Calc| Overheads Allocation'!H$9,'Calc| Project Costs'!AA845),IF('Input| Overheads'!$C$42="Internal labour",SUMPRODUCT(--('Input| Projects'!$AD845="Yes"),'Calc| Overheads Allocation'!H$9,'Calc| Project Costs'!AA845,'Input| Projects'!$Y845),IF('Input| Overheads'!$C$42="DNSP defined",SUMPRODUCT(--('Input| Projects'!$AD845="Yes"),'Calc| Overheads Allocation'!H$62,'Input| Projects'!$AG845),""))),"")</f>
        <v/>
      </c>
      <c r="AZ845" s="186" t="str">
        <f>IFERROR(IF('Input| Overheads'!$C$42="Direct costs",SUMPRODUCT(--('Input| Projects'!$AD845="Yes"),'Calc| Overheads Allocation'!I$9,'Calc| Project Costs'!AB845),IF('Input| Overheads'!$C$42="Internal labour",SUMPRODUCT(--('Input| Projects'!$AD845="Yes"),'Calc| Overheads Allocation'!I$9,'Calc| Project Costs'!AB845,'Input| Projects'!$Y845),IF('Input| Overheads'!$C$42="DNSP defined",SUMPRODUCT(--('Input| Projects'!$AD845="Yes"),'Calc| Overheads Allocation'!I$62,'Input| Projects'!$AG845),""))),"")</f>
        <v/>
      </c>
      <c r="BA845" s="106"/>
      <c r="BB845" s="186">
        <f t="shared" si="419"/>
        <v>0</v>
      </c>
      <c r="BC845" s="186">
        <f t="shared" si="420"/>
        <v>0</v>
      </c>
      <c r="BD845" s="186">
        <f t="shared" si="421"/>
        <v>0</v>
      </c>
      <c r="BE845" s="186">
        <f t="shared" si="398"/>
        <v>0</v>
      </c>
      <c r="BF845" s="186">
        <f t="shared" si="399"/>
        <v>0</v>
      </c>
      <c r="BG845" s="186">
        <f t="shared" si="400"/>
        <v>0</v>
      </c>
      <c r="BH845" s="186">
        <f t="shared" si="401"/>
        <v>0</v>
      </c>
      <c r="BI845" s="97"/>
      <c r="BJ845" s="186" t="str">
        <f t="shared" si="402"/>
        <v/>
      </c>
      <c r="BK845" s="186" t="str">
        <f t="shared" si="403"/>
        <v/>
      </c>
      <c r="BL845" s="186" t="str">
        <f t="shared" si="404"/>
        <v/>
      </c>
      <c r="BM845" s="186" t="str">
        <f t="shared" si="405"/>
        <v/>
      </c>
      <c r="BN845" s="186" t="str">
        <f t="shared" si="406"/>
        <v/>
      </c>
      <c r="BO845" s="186" t="str">
        <f t="shared" si="407"/>
        <v/>
      </c>
      <c r="BP845" s="186" t="str">
        <f t="shared" si="408"/>
        <v/>
      </c>
      <c r="BQ845" s="97"/>
      <c r="BR845" s="186">
        <f t="shared" si="409"/>
        <v>0</v>
      </c>
      <c r="BS845" s="186">
        <f t="shared" si="410"/>
        <v>0</v>
      </c>
      <c r="BT845" s="222">
        <f t="shared" si="411"/>
        <v>0</v>
      </c>
      <c r="BU845" s="222">
        <f t="shared" si="412"/>
        <v>0</v>
      </c>
      <c r="BV845" s="222">
        <f t="shared" si="413"/>
        <v>0</v>
      </c>
      <c r="BW845" s="222">
        <f t="shared" si="414"/>
        <v>0</v>
      </c>
      <c r="BX845" s="222">
        <f t="shared" si="415"/>
        <v>0</v>
      </c>
      <c r="BY845" s="106"/>
      <c r="BZ845" s="197" t="str">
        <f>IF(SUMIF('Input| Projects'!$AS$8:$CP$8,"Dx",'Input| Projects'!$AS845:$CP845)=0,"",SUMIF('Input| Projects'!$AS$8:$CP$8,"Dx",'Input| Projects'!$AS845:$CP845))</f>
        <v/>
      </c>
      <c r="CA845" s="197" t="str">
        <f>IF(SUMIF('Input| Projects'!$AS$8:$CP$8,"Tx",'Input| Projects'!$AS845:$CP845)=0,"",SUMIF('Input| Projects'!$AS$8:$CP$8,"Tx",'Input| Projects'!$AS845:$CP845))</f>
        <v/>
      </c>
      <c r="CB845" s="150" t="str">
        <f t="shared" si="422"/>
        <v/>
      </c>
    </row>
    <row r="846" spans="2:80" x14ac:dyDescent="0.2">
      <c r="B846" s="201">
        <f>IFERROR('Input| Projects'!B846,"")</f>
        <v>837</v>
      </c>
      <c r="C846" s="42" t="str">
        <f>IFERROR(IF('Input| Projects'!C846="","",'Input| Projects'!C846),"")</f>
        <v/>
      </c>
      <c r="D846" s="42" t="str">
        <f>IFERROR(IF('Input| Projects'!D846="","",'Input| Projects'!D846),"")</f>
        <v/>
      </c>
      <c r="E846" s="104"/>
      <c r="F846" s="190">
        <f>IFERROR('Input| Projects'!I846*'Input| Escalations'!$K$19,"")</f>
        <v>0</v>
      </c>
      <c r="G846" s="190">
        <f>IFERROR('Input| Projects'!J846*'Input| Escalations'!$K$19,"")</f>
        <v>0</v>
      </c>
      <c r="H846" s="190">
        <f>IFERROR('Input| Projects'!K846*'Input| Escalations'!$K$19,"")</f>
        <v>0</v>
      </c>
      <c r="I846" s="190">
        <f>IFERROR('Input| Projects'!L846*'Input| Escalations'!$K$19,"")</f>
        <v>0</v>
      </c>
      <c r="J846" s="190">
        <f>IFERROR('Input| Projects'!M846*'Input| Escalations'!$K$19,"")</f>
        <v>0</v>
      </c>
      <c r="K846" s="190">
        <f>IFERROR('Input| Projects'!N846*'Input| Escalations'!$K$19,"")</f>
        <v>0</v>
      </c>
      <c r="L846" s="190">
        <f>IFERROR('Input| Projects'!O846*'Input| Escalations'!$K$19,"")</f>
        <v>0</v>
      </c>
      <c r="M846" s="150" t="str">
        <f>IF(ABS(SUM(F846:L846)-(SUM('Input| Projects'!I846:O846)*'Input| Escalations'!$K$19))&lt;0.0000001,"",1)</f>
        <v/>
      </c>
      <c r="N846" s="192">
        <f>'Input| Projects'!$Y846*INDEX('Input| Escalations'!$H$33:$N$33,MATCH('Calc| Project Costs'!N$9,'Input| Escalations'!$H$23:$N$23,0))+'Input| Projects'!$Z846*INDEX('Input| Escalations'!$H$34:$N$34,MATCH('Calc| Project Costs'!N$9,'Input| Escalations'!$H$23:$N$23,0))+'Input| Projects'!$AA846*INDEX('Input| Escalations'!$H$35:$N$35,MATCH('Calc| Project Costs'!N$9,'Input| Escalations'!$H$23:$N$23,0))+1</f>
        <v>1</v>
      </c>
      <c r="O846" s="192">
        <f>'Input| Projects'!$Y846*INDEX('Input| Escalations'!$H$33:$N$33,MATCH('Calc| Project Costs'!O$9,'Input| Escalations'!$H$23:$N$23,0))+'Input| Projects'!$Z846*INDEX('Input| Escalations'!$H$34:$N$34,MATCH('Calc| Project Costs'!O$9,'Input| Escalations'!$H$23:$N$23,0))+'Input| Projects'!$AA846*INDEX('Input| Escalations'!$H$35:$N$35,MATCH('Calc| Project Costs'!O$9,'Input| Escalations'!$H$23:$N$23,0))+1</f>
        <v>1</v>
      </c>
      <c r="P846" s="192">
        <f>'Input| Projects'!$Y846*INDEX('Input| Escalations'!$H$33:$N$33,MATCH('Calc| Project Costs'!P$9,'Input| Escalations'!$H$23:$N$23,0))+'Input| Projects'!$Z846*INDEX('Input| Escalations'!$H$34:$N$34,MATCH('Calc| Project Costs'!P$9,'Input| Escalations'!$H$23:$N$23,0))+'Input| Projects'!$AA846*INDEX('Input| Escalations'!$H$35:$N$35,MATCH('Calc| Project Costs'!P$9,'Input| Escalations'!$H$23:$N$23,0))+1</f>
        <v>1</v>
      </c>
      <c r="Q846" s="192">
        <f>'Input| Projects'!$Y846*INDEX('Input| Escalations'!$H$33:$N$33,MATCH('Calc| Project Costs'!Q$9,'Input| Escalations'!$H$23:$N$23,0))+'Input| Projects'!$Z846*INDEX('Input| Escalations'!$H$34:$N$34,MATCH('Calc| Project Costs'!Q$9,'Input| Escalations'!$H$23:$N$23,0))+'Input| Projects'!$AA846*INDEX('Input| Escalations'!$H$35:$N$35,MATCH('Calc| Project Costs'!Q$9,'Input| Escalations'!$H$23:$N$23,0))+1</f>
        <v>1</v>
      </c>
      <c r="R846" s="192">
        <f>'Input| Projects'!$Y846*INDEX('Input| Escalations'!$H$33:$N$33,MATCH('Calc| Project Costs'!R$9,'Input| Escalations'!$H$23:$N$23,0))+'Input| Projects'!$Z846*INDEX('Input| Escalations'!$H$34:$N$34,MATCH('Calc| Project Costs'!R$9,'Input| Escalations'!$H$23:$N$23,0))+'Input| Projects'!$AA846*INDEX('Input| Escalations'!$H$35:$N$35,MATCH('Calc| Project Costs'!R$9,'Input| Escalations'!$H$23:$N$23,0))+1</f>
        <v>1</v>
      </c>
      <c r="S846" s="192">
        <f>'Input| Projects'!$Y846*INDEX('Input| Escalations'!$H$33:$N$33,MATCH('Calc| Project Costs'!S$9,'Input| Escalations'!$H$23:$N$23,0))+'Input| Projects'!$Z846*INDEX('Input| Escalations'!$H$34:$N$34,MATCH('Calc| Project Costs'!S$9,'Input| Escalations'!$H$23:$N$23,0))+'Input| Projects'!$AA846*INDEX('Input| Escalations'!$H$35:$N$35,MATCH('Calc| Project Costs'!S$9,'Input| Escalations'!$H$23:$N$23,0))+1</f>
        <v>1</v>
      </c>
      <c r="T846" s="192">
        <f>'Input| Projects'!$Y846*INDEX('Input| Escalations'!$H$33:$N$33,MATCH('Calc| Project Costs'!T$9,'Input| Escalations'!$H$23:$N$23,0))+'Input| Projects'!$Z846*INDEX('Input| Escalations'!$H$34:$N$34,MATCH('Calc| Project Costs'!T$9,'Input| Escalations'!$H$23:$N$23,0))+'Input| Projects'!$AA846*INDEX('Input| Escalations'!$H$35:$N$35,MATCH('Calc| Project Costs'!T$9,'Input| Escalations'!$H$23:$N$23,0))+1</f>
        <v>1</v>
      </c>
      <c r="U846" s="106"/>
      <c r="V846" s="186">
        <f t="shared" si="416"/>
        <v>0</v>
      </c>
      <c r="W846" s="186">
        <f t="shared" si="417"/>
        <v>0</v>
      </c>
      <c r="X846" s="186">
        <f t="shared" si="418"/>
        <v>0</v>
      </c>
      <c r="Y846" s="186">
        <f t="shared" si="394"/>
        <v>0</v>
      </c>
      <c r="Z846" s="186">
        <f t="shared" si="395"/>
        <v>0</v>
      </c>
      <c r="AA846" s="186">
        <f t="shared" si="396"/>
        <v>0</v>
      </c>
      <c r="AB846" s="186">
        <f t="shared" si="397"/>
        <v>0</v>
      </c>
      <c r="AC846" s="106"/>
      <c r="AD846" s="186">
        <f>'Input| Projects'!Q846*N846*'Input| Escalations'!$K$19</f>
        <v>0</v>
      </c>
      <c r="AE846" s="186">
        <f>'Input| Projects'!R846*O846*'Input| Escalations'!$K$19</f>
        <v>0</v>
      </c>
      <c r="AF846" s="186">
        <f>'Input| Projects'!S846*P846*'Input| Escalations'!$K$19</f>
        <v>0</v>
      </c>
      <c r="AG846" s="186">
        <f>'Input| Projects'!T846*Q846*'Input| Escalations'!$K$19</f>
        <v>0</v>
      </c>
      <c r="AH846" s="186">
        <f>'Input| Projects'!U846*R846*'Input| Escalations'!$K$19</f>
        <v>0</v>
      </c>
      <c r="AI846" s="186">
        <f>'Input| Projects'!V846*S846*'Input| Escalations'!$K$19</f>
        <v>0</v>
      </c>
      <c r="AJ846" s="186">
        <f>'Input| Projects'!W846*T846*'Input| Escalations'!$K$19</f>
        <v>0</v>
      </c>
      <c r="AK846" s="106"/>
      <c r="AL846" s="186" t="str">
        <f>IFERROR(IF('Input| Overheads'!$C$42="Direct costs",SUMPRODUCT(--('Input| Projects'!$AC846="Yes"),'Calc| Overheads Allocation'!C$8,'Calc| Project Costs'!V846),IF('Input| Overheads'!$C$42="Internal labour",SUMPRODUCT(--('Input| Projects'!$AC846="Yes"),'Calc| Overheads Allocation'!C$8,'Calc| Project Costs'!V846,'Input| Projects'!$Y846),IF('Input| Overheads'!$C$42="DNSP defined",SUMPRODUCT(--('Input| Projects'!$AC846="Yes"),'Calc| Overheads Allocation'!C$61,'Input| Projects'!$AF846),""))),"")</f>
        <v/>
      </c>
      <c r="AM846" s="186" t="str">
        <f>IFERROR(IF('Input| Overheads'!$C$42="Direct costs",SUMPRODUCT(--('Input| Projects'!$AC846="Yes"),'Calc| Overheads Allocation'!D$8,'Calc| Project Costs'!W846),IF('Input| Overheads'!$C$42="Internal labour",SUMPRODUCT(--('Input| Projects'!$AC846="Yes"),'Calc| Overheads Allocation'!D$8,'Calc| Project Costs'!W846,'Input| Projects'!$Y846),IF('Input| Overheads'!$C$42="DNSP defined",SUMPRODUCT(--('Input| Projects'!$AC846="Yes"),'Calc| Overheads Allocation'!D$61,'Input| Projects'!$AF846),""))),"")</f>
        <v/>
      </c>
      <c r="AN846" s="186" t="str">
        <f>IFERROR(IF('Input| Overheads'!$C$42="Direct costs",SUMPRODUCT(--('Input| Projects'!$AC846="Yes"),'Calc| Overheads Allocation'!E$8,'Calc| Project Costs'!X846),IF('Input| Overheads'!$C$42="Internal labour",SUMPRODUCT(--('Input| Projects'!$AC846="Yes"),'Calc| Overheads Allocation'!E$8,'Calc| Project Costs'!X846,'Input| Projects'!$Y846),IF('Input| Overheads'!$C$42="DNSP defined",SUMPRODUCT(--('Input| Projects'!$AC846="Yes"),'Calc| Overheads Allocation'!E$61,'Input| Projects'!$AF846),""))),"")</f>
        <v/>
      </c>
      <c r="AO846" s="186" t="str">
        <f>IFERROR(IF('Input| Overheads'!$C$42="Direct costs",SUMPRODUCT(--('Input| Projects'!$AC846="Yes"),'Calc| Overheads Allocation'!F$8,'Calc| Project Costs'!Y846),IF('Input| Overheads'!$C$42="Internal labour",SUMPRODUCT(--('Input| Projects'!$AC846="Yes"),'Calc| Overheads Allocation'!F$8,'Calc| Project Costs'!Y846,'Input| Projects'!$Y846),IF('Input| Overheads'!$C$42="DNSP defined",SUMPRODUCT(--('Input| Projects'!$AC846="Yes"),'Calc| Overheads Allocation'!F$61,'Input| Projects'!$AF846),""))),"")</f>
        <v/>
      </c>
      <c r="AP846" s="186" t="str">
        <f>IFERROR(IF('Input| Overheads'!$C$42="Direct costs",SUMPRODUCT(--('Input| Projects'!$AC846="Yes"),'Calc| Overheads Allocation'!G$8,'Calc| Project Costs'!Z846),IF('Input| Overheads'!$C$42="Internal labour",SUMPRODUCT(--('Input| Projects'!$AC846="Yes"),'Calc| Overheads Allocation'!G$8,'Calc| Project Costs'!Z846,'Input| Projects'!$Y846),IF('Input| Overheads'!$C$42="DNSP defined",SUMPRODUCT(--('Input| Projects'!$AC846="Yes"),'Calc| Overheads Allocation'!G$61,'Input| Projects'!$AF846),""))),"")</f>
        <v/>
      </c>
      <c r="AQ846" s="186" t="str">
        <f>IFERROR(IF('Input| Overheads'!$C$42="Direct costs",SUMPRODUCT(--('Input| Projects'!$AC846="Yes"),'Calc| Overheads Allocation'!H$8,'Calc| Project Costs'!AA846),IF('Input| Overheads'!$C$42="Internal labour",SUMPRODUCT(--('Input| Projects'!$AC846="Yes"),'Calc| Overheads Allocation'!H$8,'Calc| Project Costs'!AA846,'Input| Projects'!$Y846),IF('Input| Overheads'!$C$42="DNSP defined",SUMPRODUCT(--('Input| Projects'!$AC846="Yes"),'Calc| Overheads Allocation'!H$61,'Input| Projects'!$AF846),""))),"")</f>
        <v/>
      </c>
      <c r="AR846" s="186" t="str">
        <f>IFERROR(IF('Input| Overheads'!$C$42="Direct costs",SUMPRODUCT(--('Input| Projects'!$AC846="Yes"),'Calc| Overheads Allocation'!I$8,'Calc| Project Costs'!AB846),IF('Input| Overheads'!$C$42="Internal labour",SUMPRODUCT(--('Input| Projects'!$AC846="Yes"),'Calc| Overheads Allocation'!I$8,'Calc| Project Costs'!AB846,'Input| Projects'!$Y846),IF('Input| Overheads'!$C$42="DNSP defined",SUMPRODUCT(--('Input| Projects'!$AC846="Yes"),'Calc| Overheads Allocation'!I$61,'Input| Projects'!$AF846),""))),"")</f>
        <v/>
      </c>
      <c r="AS846" s="106"/>
      <c r="AT846" s="186" t="str">
        <f>IFERROR(IF('Input| Overheads'!$C$42="Direct costs",SUMPRODUCT(--('Input| Projects'!$AD846="Yes"),'Calc| Overheads Allocation'!C$9,'Calc| Project Costs'!V846),IF('Input| Overheads'!$C$42="Internal labour",SUMPRODUCT(--('Input| Projects'!$AD846="Yes"),'Calc| Overheads Allocation'!C$9,'Calc| Project Costs'!V846,'Input| Projects'!$Y846),IF('Input| Overheads'!$C$42="DNSP defined",SUMPRODUCT(--('Input| Projects'!$AD846="Yes"),'Calc| Overheads Allocation'!C$62,'Input| Projects'!$AG846),""))),"")</f>
        <v/>
      </c>
      <c r="AU846" s="186" t="str">
        <f>IFERROR(IF('Input| Overheads'!$C$42="Direct costs",SUMPRODUCT(--('Input| Projects'!$AD846="Yes"),'Calc| Overheads Allocation'!D$9,'Calc| Project Costs'!W846),IF('Input| Overheads'!$C$42="Internal labour",SUMPRODUCT(--('Input| Projects'!$AD846="Yes"),'Calc| Overheads Allocation'!D$9,'Calc| Project Costs'!W846,'Input| Projects'!$Y846),IF('Input| Overheads'!$C$42="DNSP defined",SUMPRODUCT(--('Input| Projects'!$AD846="Yes"),'Calc| Overheads Allocation'!D$62,'Input| Projects'!$AG846),""))),"")</f>
        <v/>
      </c>
      <c r="AV846" s="186" t="str">
        <f>IFERROR(IF('Input| Overheads'!$C$42="Direct costs",SUMPRODUCT(--('Input| Projects'!$AD846="Yes"),'Calc| Overheads Allocation'!E$9,'Calc| Project Costs'!X846),IF('Input| Overheads'!$C$42="Internal labour",SUMPRODUCT(--('Input| Projects'!$AD846="Yes"),'Calc| Overheads Allocation'!E$9,'Calc| Project Costs'!X846,'Input| Projects'!$Y846),IF('Input| Overheads'!$C$42="DNSP defined",SUMPRODUCT(--('Input| Projects'!$AD846="Yes"),'Calc| Overheads Allocation'!E$62,'Input| Projects'!$AG846),""))),"")</f>
        <v/>
      </c>
      <c r="AW846" s="186" t="str">
        <f>IFERROR(IF('Input| Overheads'!$C$42="Direct costs",SUMPRODUCT(--('Input| Projects'!$AD846="Yes"),'Calc| Overheads Allocation'!F$9,'Calc| Project Costs'!Y846),IF('Input| Overheads'!$C$42="Internal labour",SUMPRODUCT(--('Input| Projects'!$AD846="Yes"),'Calc| Overheads Allocation'!F$9,'Calc| Project Costs'!Y846,'Input| Projects'!$Y846),IF('Input| Overheads'!$C$42="DNSP defined",SUMPRODUCT(--('Input| Projects'!$AD846="Yes"),'Calc| Overheads Allocation'!F$62,'Input| Projects'!$AG846),""))),"")</f>
        <v/>
      </c>
      <c r="AX846" s="186" t="str">
        <f>IFERROR(IF('Input| Overheads'!$C$42="Direct costs",SUMPRODUCT(--('Input| Projects'!$AD846="Yes"),'Calc| Overheads Allocation'!G$9,'Calc| Project Costs'!Z846),IF('Input| Overheads'!$C$42="Internal labour",SUMPRODUCT(--('Input| Projects'!$AD846="Yes"),'Calc| Overheads Allocation'!G$9,'Calc| Project Costs'!Z846,'Input| Projects'!$Y846),IF('Input| Overheads'!$C$42="DNSP defined",SUMPRODUCT(--('Input| Projects'!$AD846="Yes"),'Calc| Overheads Allocation'!G$62,'Input| Projects'!$AG846),""))),"")</f>
        <v/>
      </c>
      <c r="AY846" s="186" t="str">
        <f>IFERROR(IF('Input| Overheads'!$C$42="Direct costs",SUMPRODUCT(--('Input| Projects'!$AD846="Yes"),'Calc| Overheads Allocation'!H$9,'Calc| Project Costs'!AA846),IF('Input| Overheads'!$C$42="Internal labour",SUMPRODUCT(--('Input| Projects'!$AD846="Yes"),'Calc| Overheads Allocation'!H$9,'Calc| Project Costs'!AA846,'Input| Projects'!$Y846),IF('Input| Overheads'!$C$42="DNSP defined",SUMPRODUCT(--('Input| Projects'!$AD846="Yes"),'Calc| Overheads Allocation'!H$62,'Input| Projects'!$AG846),""))),"")</f>
        <v/>
      </c>
      <c r="AZ846" s="186" t="str">
        <f>IFERROR(IF('Input| Overheads'!$C$42="Direct costs",SUMPRODUCT(--('Input| Projects'!$AD846="Yes"),'Calc| Overheads Allocation'!I$9,'Calc| Project Costs'!AB846),IF('Input| Overheads'!$C$42="Internal labour",SUMPRODUCT(--('Input| Projects'!$AD846="Yes"),'Calc| Overheads Allocation'!I$9,'Calc| Project Costs'!AB846,'Input| Projects'!$Y846),IF('Input| Overheads'!$C$42="DNSP defined",SUMPRODUCT(--('Input| Projects'!$AD846="Yes"),'Calc| Overheads Allocation'!I$62,'Input| Projects'!$AG846),""))),"")</f>
        <v/>
      </c>
      <c r="BA846" s="106"/>
      <c r="BB846" s="186">
        <f t="shared" si="419"/>
        <v>0</v>
      </c>
      <c r="BC846" s="186">
        <f t="shared" si="420"/>
        <v>0</v>
      </c>
      <c r="BD846" s="186">
        <f t="shared" si="421"/>
        <v>0</v>
      </c>
      <c r="BE846" s="186">
        <f t="shared" si="398"/>
        <v>0</v>
      </c>
      <c r="BF846" s="186">
        <f t="shared" si="399"/>
        <v>0</v>
      </c>
      <c r="BG846" s="186">
        <f t="shared" si="400"/>
        <v>0</v>
      </c>
      <c r="BH846" s="186">
        <f t="shared" si="401"/>
        <v>0</v>
      </c>
      <c r="BI846" s="97"/>
      <c r="BJ846" s="186" t="str">
        <f t="shared" si="402"/>
        <v/>
      </c>
      <c r="BK846" s="186" t="str">
        <f t="shared" si="403"/>
        <v/>
      </c>
      <c r="BL846" s="186" t="str">
        <f t="shared" si="404"/>
        <v/>
      </c>
      <c r="BM846" s="186" t="str">
        <f t="shared" si="405"/>
        <v/>
      </c>
      <c r="BN846" s="186" t="str">
        <f t="shared" si="406"/>
        <v/>
      </c>
      <c r="BO846" s="186" t="str">
        <f t="shared" si="407"/>
        <v/>
      </c>
      <c r="BP846" s="186" t="str">
        <f t="shared" si="408"/>
        <v/>
      </c>
      <c r="BQ846" s="97"/>
      <c r="BR846" s="186">
        <f t="shared" si="409"/>
        <v>0</v>
      </c>
      <c r="BS846" s="186">
        <f t="shared" si="410"/>
        <v>0</v>
      </c>
      <c r="BT846" s="222">
        <f t="shared" si="411"/>
        <v>0</v>
      </c>
      <c r="BU846" s="222">
        <f t="shared" si="412"/>
        <v>0</v>
      </c>
      <c r="BV846" s="222">
        <f t="shared" si="413"/>
        <v>0</v>
      </c>
      <c r="BW846" s="222">
        <f t="shared" si="414"/>
        <v>0</v>
      </c>
      <c r="BX846" s="222">
        <f t="shared" si="415"/>
        <v>0</v>
      </c>
      <c r="BY846" s="106"/>
      <c r="BZ846" s="197" t="str">
        <f>IF(SUMIF('Input| Projects'!$AS$8:$CP$8,"Dx",'Input| Projects'!$AS846:$CP846)=0,"",SUMIF('Input| Projects'!$AS$8:$CP$8,"Dx",'Input| Projects'!$AS846:$CP846))</f>
        <v/>
      </c>
      <c r="CA846" s="197" t="str">
        <f>IF(SUMIF('Input| Projects'!$AS$8:$CP$8,"Tx",'Input| Projects'!$AS846:$CP846)=0,"",SUMIF('Input| Projects'!$AS$8:$CP$8,"Tx",'Input| Projects'!$AS846:$CP846))</f>
        <v/>
      </c>
      <c r="CB846" s="150" t="str">
        <f t="shared" si="422"/>
        <v/>
      </c>
    </row>
    <row r="847" spans="2:80" x14ac:dyDescent="0.2">
      <c r="B847" s="201">
        <f>IFERROR('Input| Projects'!B847,"")</f>
        <v>838</v>
      </c>
      <c r="C847" s="42" t="str">
        <f>IFERROR(IF('Input| Projects'!C847="","",'Input| Projects'!C847),"")</f>
        <v/>
      </c>
      <c r="D847" s="42" t="str">
        <f>IFERROR(IF('Input| Projects'!D847="","",'Input| Projects'!D847),"")</f>
        <v/>
      </c>
      <c r="E847" s="104"/>
      <c r="F847" s="190">
        <f>IFERROR('Input| Projects'!I847*'Input| Escalations'!$K$19,"")</f>
        <v>0</v>
      </c>
      <c r="G847" s="190">
        <f>IFERROR('Input| Projects'!J847*'Input| Escalations'!$K$19,"")</f>
        <v>0</v>
      </c>
      <c r="H847" s="190">
        <f>IFERROR('Input| Projects'!K847*'Input| Escalations'!$K$19,"")</f>
        <v>0</v>
      </c>
      <c r="I847" s="190">
        <f>IFERROR('Input| Projects'!L847*'Input| Escalations'!$K$19,"")</f>
        <v>0</v>
      </c>
      <c r="J847" s="190">
        <f>IFERROR('Input| Projects'!M847*'Input| Escalations'!$K$19,"")</f>
        <v>0</v>
      </c>
      <c r="K847" s="190">
        <f>IFERROR('Input| Projects'!N847*'Input| Escalations'!$K$19,"")</f>
        <v>0</v>
      </c>
      <c r="L847" s="190">
        <f>IFERROR('Input| Projects'!O847*'Input| Escalations'!$K$19,"")</f>
        <v>0</v>
      </c>
      <c r="M847" s="150" t="str">
        <f>IF(ABS(SUM(F847:L847)-(SUM('Input| Projects'!I847:O847)*'Input| Escalations'!$K$19))&lt;0.0000001,"",1)</f>
        <v/>
      </c>
      <c r="N847" s="192">
        <f>'Input| Projects'!$Y847*INDEX('Input| Escalations'!$H$33:$N$33,MATCH('Calc| Project Costs'!N$9,'Input| Escalations'!$H$23:$N$23,0))+'Input| Projects'!$Z847*INDEX('Input| Escalations'!$H$34:$N$34,MATCH('Calc| Project Costs'!N$9,'Input| Escalations'!$H$23:$N$23,0))+'Input| Projects'!$AA847*INDEX('Input| Escalations'!$H$35:$N$35,MATCH('Calc| Project Costs'!N$9,'Input| Escalations'!$H$23:$N$23,0))+1</f>
        <v>1</v>
      </c>
      <c r="O847" s="192">
        <f>'Input| Projects'!$Y847*INDEX('Input| Escalations'!$H$33:$N$33,MATCH('Calc| Project Costs'!O$9,'Input| Escalations'!$H$23:$N$23,0))+'Input| Projects'!$Z847*INDEX('Input| Escalations'!$H$34:$N$34,MATCH('Calc| Project Costs'!O$9,'Input| Escalations'!$H$23:$N$23,0))+'Input| Projects'!$AA847*INDEX('Input| Escalations'!$H$35:$N$35,MATCH('Calc| Project Costs'!O$9,'Input| Escalations'!$H$23:$N$23,0))+1</f>
        <v>1</v>
      </c>
      <c r="P847" s="192">
        <f>'Input| Projects'!$Y847*INDEX('Input| Escalations'!$H$33:$N$33,MATCH('Calc| Project Costs'!P$9,'Input| Escalations'!$H$23:$N$23,0))+'Input| Projects'!$Z847*INDEX('Input| Escalations'!$H$34:$N$34,MATCH('Calc| Project Costs'!P$9,'Input| Escalations'!$H$23:$N$23,0))+'Input| Projects'!$AA847*INDEX('Input| Escalations'!$H$35:$N$35,MATCH('Calc| Project Costs'!P$9,'Input| Escalations'!$H$23:$N$23,0))+1</f>
        <v>1</v>
      </c>
      <c r="Q847" s="192">
        <f>'Input| Projects'!$Y847*INDEX('Input| Escalations'!$H$33:$N$33,MATCH('Calc| Project Costs'!Q$9,'Input| Escalations'!$H$23:$N$23,0))+'Input| Projects'!$Z847*INDEX('Input| Escalations'!$H$34:$N$34,MATCH('Calc| Project Costs'!Q$9,'Input| Escalations'!$H$23:$N$23,0))+'Input| Projects'!$AA847*INDEX('Input| Escalations'!$H$35:$N$35,MATCH('Calc| Project Costs'!Q$9,'Input| Escalations'!$H$23:$N$23,0))+1</f>
        <v>1</v>
      </c>
      <c r="R847" s="192">
        <f>'Input| Projects'!$Y847*INDEX('Input| Escalations'!$H$33:$N$33,MATCH('Calc| Project Costs'!R$9,'Input| Escalations'!$H$23:$N$23,0))+'Input| Projects'!$Z847*INDEX('Input| Escalations'!$H$34:$N$34,MATCH('Calc| Project Costs'!R$9,'Input| Escalations'!$H$23:$N$23,0))+'Input| Projects'!$AA847*INDEX('Input| Escalations'!$H$35:$N$35,MATCH('Calc| Project Costs'!R$9,'Input| Escalations'!$H$23:$N$23,0))+1</f>
        <v>1</v>
      </c>
      <c r="S847" s="192">
        <f>'Input| Projects'!$Y847*INDEX('Input| Escalations'!$H$33:$N$33,MATCH('Calc| Project Costs'!S$9,'Input| Escalations'!$H$23:$N$23,0))+'Input| Projects'!$Z847*INDEX('Input| Escalations'!$H$34:$N$34,MATCH('Calc| Project Costs'!S$9,'Input| Escalations'!$H$23:$N$23,0))+'Input| Projects'!$AA847*INDEX('Input| Escalations'!$H$35:$N$35,MATCH('Calc| Project Costs'!S$9,'Input| Escalations'!$H$23:$N$23,0))+1</f>
        <v>1</v>
      </c>
      <c r="T847" s="192">
        <f>'Input| Projects'!$Y847*INDEX('Input| Escalations'!$H$33:$N$33,MATCH('Calc| Project Costs'!T$9,'Input| Escalations'!$H$23:$N$23,0))+'Input| Projects'!$Z847*INDEX('Input| Escalations'!$H$34:$N$34,MATCH('Calc| Project Costs'!T$9,'Input| Escalations'!$H$23:$N$23,0))+'Input| Projects'!$AA847*INDEX('Input| Escalations'!$H$35:$N$35,MATCH('Calc| Project Costs'!T$9,'Input| Escalations'!$H$23:$N$23,0))+1</f>
        <v>1</v>
      </c>
      <c r="U847" s="106"/>
      <c r="V847" s="186">
        <f t="shared" si="416"/>
        <v>0</v>
      </c>
      <c r="W847" s="186">
        <f t="shared" si="417"/>
        <v>0</v>
      </c>
      <c r="X847" s="186">
        <f t="shared" si="418"/>
        <v>0</v>
      </c>
      <c r="Y847" s="186">
        <f t="shared" si="394"/>
        <v>0</v>
      </c>
      <c r="Z847" s="186">
        <f t="shared" si="395"/>
        <v>0</v>
      </c>
      <c r="AA847" s="186">
        <f t="shared" si="396"/>
        <v>0</v>
      </c>
      <c r="AB847" s="186">
        <f t="shared" si="397"/>
        <v>0</v>
      </c>
      <c r="AC847" s="106"/>
      <c r="AD847" s="186">
        <f>'Input| Projects'!Q847*N847*'Input| Escalations'!$K$19</f>
        <v>0</v>
      </c>
      <c r="AE847" s="186">
        <f>'Input| Projects'!R847*O847*'Input| Escalations'!$K$19</f>
        <v>0</v>
      </c>
      <c r="AF847" s="186">
        <f>'Input| Projects'!S847*P847*'Input| Escalations'!$K$19</f>
        <v>0</v>
      </c>
      <c r="AG847" s="186">
        <f>'Input| Projects'!T847*Q847*'Input| Escalations'!$K$19</f>
        <v>0</v>
      </c>
      <c r="AH847" s="186">
        <f>'Input| Projects'!U847*R847*'Input| Escalations'!$K$19</f>
        <v>0</v>
      </c>
      <c r="AI847" s="186">
        <f>'Input| Projects'!V847*S847*'Input| Escalations'!$K$19</f>
        <v>0</v>
      </c>
      <c r="AJ847" s="186">
        <f>'Input| Projects'!W847*T847*'Input| Escalations'!$K$19</f>
        <v>0</v>
      </c>
      <c r="AK847" s="106"/>
      <c r="AL847" s="186" t="str">
        <f>IFERROR(IF('Input| Overheads'!$C$42="Direct costs",SUMPRODUCT(--('Input| Projects'!$AC847="Yes"),'Calc| Overheads Allocation'!C$8,'Calc| Project Costs'!V847),IF('Input| Overheads'!$C$42="Internal labour",SUMPRODUCT(--('Input| Projects'!$AC847="Yes"),'Calc| Overheads Allocation'!C$8,'Calc| Project Costs'!V847,'Input| Projects'!$Y847),IF('Input| Overheads'!$C$42="DNSP defined",SUMPRODUCT(--('Input| Projects'!$AC847="Yes"),'Calc| Overheads Allocation'!C$61,'Input| Projects'!$AF847),""))),"")</f>
        <v/>
      </c>
      <c r="AM847" s="186" t="str">
        <f>IFERROR(IF('Input| Overheads'!$C$42="Direct costs",SUMPRODUCT(--('Input| Projects'!$AC847="Yes"),'Calc| Overheads Allocation'!D$8,'Calc| Project Costs'!W847),IF('Input| Overheads'!$C$42="Internal labour",SUMPRODUCT(--('Input| Projects'!$AC847="Yes"),'Calc| Overheads Allocation'!D$8,'Calc| Project Costs'!W847,'Input| Projects'!$Y847),IF('Input| Overheads'!$C$42="DNSP defined",SUMPRODUCT(--('Input| Projects'!$AC847="Yes"),'Calc| Overheads Allocation'!D$61,'Input| Projects'!$AF847),""))),"")</f>
        <v/>
      </c>
      <c r="AN847" s="186" t="str">
        <f>IFERROR(IF('Input| Overheads'!$C$42="Direct costs",SUMPRODUCT(--('Input| Projects'!$AC847="Yes"),'Calc| Overheads Allocation'!E$8,'Calc| Project Costs'!X847),IF('Input| Overheads'!$C$42="Internal labour",SUMPRODUCT(--('Input| Projects'!$AC847="Yes"),'Calc| Overheads Allocation'!E$8,'Calc| Project Costs'!X847,'Input| Projects'!$Y847),IF('Input| Overheads'!$C$42="DNSP defined",SUMPRODUCT(--('Input| Projects'!$AC847="Yes"),'Calc| Overheads Allocation'!E$61,'Input| Projects'!$AF847),""))),"")</f>
        <v/>
      </c>
      <c r="AO847" s="186" t="str">
        <f>IFERROR(IF('Input| Overheads'!$C$42="Direct costs",SUMPRODUCT(--('Input| Projects'!$AC847="Yes"),'Calc| Overheads Allocation'!F$8,'Calc| Project Costs'!Y847),IF('Input| Overheads'!$C$42="Internal labour",SUMPRODUCT(--('Input| Projects'!$AC847="Yes"),'Calc| Overheads Allocation'!F$8,'Calc| Project Costs'!Y847,'Input| Projects'!$Y847),IF('Input| Overheads'!$C$42="DNSP defined",SUMPRODUCT(--('Input| Projects'!$AC847="Yes"),'Calc| Overheads Allocation'!F$61,'Input| Projects'!$AF847),""))),"")</f>
        <v/>
      </c>
      <c r="AP847" s="186" t="str">
        <f>IFERROR(IF('Input| Overheads'!$C$42="Direct costs",SUMPRODUCT(--('Input| Projects'!$AC847="Yes"),'Calc| Overheads Allocation'!G$8,'Calc| Project Costs'!Z847),IF('Input| Overheads'!$C$42="Internal labour",SUMPRODUCT(--('Input| Projects'!$AC847="Yes"),'Calc| Overheads Allocation'!G$8,'Calc| Project Costs'!Z847,'Input| Projects'!$Y847),IF('Input| Overheads'!$C$42="DNSP defined",SUMPRODUCT(--('Input| Projects'!$AC847="Yes"),'Calc| Overheads Allocation'!G$61,'Input| Projects'!$AF847),""))),"")</f>
        <v/>
      </c>
      <c r="AQ847" s="186" t="str">
        <f>IFERROR(IF('Input| Overheads'!$C$42="Direct costs",SUMPRODUCT(--('Input| Projects'!$AC847="Yes"),'Calc| Overheads Allocation'!H$8,'Calc| Project Costs'!AA847),IF('Input| Overheads'!$C$42="Internal labour",SUMPRODUCT(--('Input| Projects'!$AC847="Yes"),'Calc| Overheads Allocation'!H$8,'Calc| Project Costs'!AA847,'Input| Projects'!$Y847),IF('Input| Overheads'!$C$42="DNSP defined",SUMPRODUCT(--('Input| Projects'!$AC847="Yes"),'Calc| Overheads Allocation'!H$61,'Input| Projects'!$AF847),""))),"")</f>
        <v/>
      </c>
      <c r="AR847" s="186" t="str">
        <f>IFERROR(IF('Input| Overheads'!$C$42="Direct costs",SUMPRODUCT(--('Input| Projects'!$AC847="Yes"),'Calc| Overheads Allocation'!I$8,'Calc| Project Costs'!AB847),IF('Input| Overheads'!$C$42="Internal labour",SUMPRODUCT(--('Input| Projects'!$AC847="Yes"),'Calc| Overheads Allocation'!I$8,'Calc| Project Costs'!AB847,'Input| Projects'!$Y847),IF('Input| Overheads'!$C$42="DNSP defined",SUMPRODUCT(--('Input| Projects'!$AC847="Yes"),'Calc| Overheads Allocation'!I$61,'Input| Projects'!$AF847),""))),"")</f>
        <v/>
      </c>
      <c r="AS847" s="106"/>
      <c r="AT847" s="186" t="str">
        <f>IFERROR(IF('Input| Overheads'!$C$42="Direct costs",SUMPRODUCT(--('Input| Projects'!$AD847="Yes"),'Calc| Overheads Allocation'!C$9,'Calc| Project Costs'!V847),IF('Input| Overheads'!$C$42="Internal labour",SUMPRODUCT(--('Input| Projects'!$AD847="Yes"),'Calc| Overheads Allocation'!C$9,'Calc| Project Costs'!V847,'Input| Projects'!$Y847),IF('Input| Overheads'!$C$42="DNSP defined",SUMPRODUCT(--('Input| Projects'!$AD847="Yes"),'Calc| Overheads Allocation'!C$62,'Input| Projects'!$AG847),""))),"")</f>
        <v/>
      </c>
      <c r="AU847" s="186" t="str">
        <f>IFERROR(IF('Input| Overheads'!$C$42="Direct costs",SUMPRODUCT(--('Input| Projects'!$AD847="Yes"),'Calc| Overheads Allocation'!D$9,'Calc| Project Costs'!W847),IF('Input| Overheads'!$C$42="Internal labour",SUMPRODUCT(--('Input| Projects'!$AD847="Yes"),'Calc| Overheads Allocation'!D$9,'Calc| Project Costs'!W847,'Input| Projects'!$Y847),IF('Input| Overheads'!$C$42="DNSP defined",SUMPRODUCT(--('Input| Projects'!$AD847="Yes"),'Calc| Overheads Allocation'!D$62,'Input| Projects'!$AG847),""))),"")</f>
        <v/>
      </c>
      <c r="AV847" s="186" t="str">
        <f>IFERROR(IF('Input| Overheads'!$C$42="Direct costs",SUMPRODUCT(--('Input| Projects'!$AD847="Yes"),'Calc| Overheads Allocation'!E$9,'Calc| Project Costs'!X847),IF('Input| Overheads'!$C$42="Internal labour",SUMPRODUCT(--('Input| Projects'!$AD847="Yes"),'Calc| Overheads Allocation'!E$9,'Calc| Project Costs'!X847,'Input| Projects'!$Y847),IF('Input| Overheads'!$C$42="DNSP defined",SUMPRODUCT(--('Input| Projects'!$AD847="Yes"),'Calc| Overheads Allocation'!E$62,'Input| Projects'!$AG847),""))),"")</f>
        <v/>
      </c>
      <c r="AW847" s="186" t="str">
        <f>IFERROR(IF('Input| Overheads'!$C$42="Direct costs",SUMPRODUCT(--('Input| Projects'!$AD847="Yes"),'Calc| Overheads Allocation'!F$9,'Calc| Project Costs'!Y847),IF('Input| Overheads'!$C$42="Internal labour",SUMPRODUCT(--('Input| Projects'!$AD847="Yes"),'Calc| Overheads Allocation'!F$9,'Calc| Project Costs'!Y847,'Input| Projects'!$Y847),IF('Input| Overheads'!$C$42="DNSP defined",SUMPRODUCT(--('Input| Projects'!$AD847="Yes"),'Calc| Overheads Allocation'!F$62,'Input| Projects'!$AG847),""))),"")</f>
        <v/>
      </c>
      <c r="AX847" s="186" t="str">
        <f>IFERROR(IF('Input| Overheads'!$C$42="Direct costs",SUMPRODUCT(--('Input| Projects'!$AD847="Yes"),'Calc| Overheads Allocation'!G$9,'Calc| Project Costs'!Z847),IF('Input| Overheads'!$C$42="Internal labour",SUMPRODUCT(--('Input| Projects'!$AD847="Yes"),'Calc| Overheads Allocation'!G$9,'Calc| Project Costs'!Z847,'Input| Projects'!$Y847),IF('Input| Overheads'!$C$42="DNSP defined",SUMPRODUCT(--('Input| Projects'!$AD847="Yes"),'Calc| Overheads Allocation'!G$62,'Input| Projects'!$AG847),""))),"")</f>
        <v/>
      </c>
      <c r="AY847" s="186" t="str">
        <f>IFERROR(IF('Input| Overheads'!$C$42="Direct costs",SUMPRODUCT(--('Input| Projects'!$AD847="Yes"),'Calc| Overheads Allocation'!H$9,'Calc| Project Costs'!AA847),IF('Input| Overheads'!$C$42="Internal labour",SUMPRODUCT(--('Input| Projects'!$AD847="Yes"),'Calc| Overheads Allocation'!H$9,'Calc| Project Costs'!AA847,'Input| Projects'!$Y847),IF('Input| Overheads'!$C$42="DNSP defined",SUMPRODUCT(--('Input| Projects'!$AD847="Yes"),'Calc| Overheads Allocation'!H$62,'Input| Projects'!$AG847),""))),"")</f>
        <v/>
      </c>
      <c r="AZ847" s="186" t="str">
        <f>IFERROR(IF('Input| Overheads'!$C$42="Direct costs",SUMPRODUCT(--('Input| Projects'!$AD847="Yes"),'Calc| Overheads Allocation'!I$9,'Calc| Project Costs'!AB847),IF('Input| Overheads'!$C$42="Internal labour",SUMPRODUCT(--('Input| Projects'!$AD847="Yes"),'Calc| Overheads Allocation'!I$9,'Calc| Project Costs'!AB847,'Input| Projects'!$Y847),IF('Input| Overheads'!$C$42="DNSP defined",SUMPRODUCT(--('Input| Projects'!$AD847="Yes"),'Calc| Overheads Allocation'!I$62,'Input| Projects'!$AG847),""))),"")</f>
        <v/>
      </c>
      <c r="BA847" s="106"/>
      <c r="BB847" s="186">
        <f t="shared" si="419"/>
        <v>0</v>
      </c>
      <c r="BC847" s="186">
        <f t="shared" si="420"/>
        <v>0</v>
      </c>
      <c r="BD847" s="186">
        <f t="shared" si="421"/>
        <v>0</v>
      </c>
      <c r="BE847" s="186">
        <f t="shared" si="398"/>
        <v>0</v>
      </c>
      <c r="BF847" s="186">
        <f t="shared" si="399"/>
        <v>0</v>
      </c>
      <c r="BG847" s="186">
        <f t="shared" si="400"/>
        <v>0</v>
      </c>
      <c r="BH847" s="186">
        <f t="shared" si="401"/>
        <v>0</v>
      </c>
      <c r="BI847" s="97"/>
      <c r="BJ847" s="186" t="str">
        <f t="shared" si="402"/>
        <v/>
      </c>
      <c r="BK847" s="186" t="str">
        <f t="shared" si="403"/>
        <v/>
      </c>
      <c r="BL847" s="186" t="str">
        <f t="shared" si="404"/>
        <v/>
      </c>
      <c r="BM847" s="186" t="str">
        <f t="shared" si="405"/>
        <v/>
      </c>
      <c r="BN847" s="186" t="str">
        <f t="shared" si="406"/>
        <v/>
      </c>
      <c r="BO847" s="186" t="str">
        <f t="shared" si="407"/>
        <v/>
      </c>
      <c r="BP847" s="186" t="str">
        <f t="shared" si="408"/>
        <v/>
      </c>
      <c r="BQ847" s="97"/>
      <c r="BR847" s="186">
        <f t="shared" si="409"/>
        <v>0</v>
      </c>
      <c r="BS847" s="186">
        <f t="shared" si="410"/>
        <v>0</v>
      </c>
      <c r="BT847" s="222">
        <f t="shared" si="411"/>
        <v>0</v>
      </c>
      <c r="BU847" s="222">
        <f t="shared" si="412"/>
        <v>0</v>
      </c>
      <c r="BV847" s="222">
        <f t="shared" si="413"/>
        <v>0</v>
      </c>
      <c r="BW847" s="222">
        <f t="shared" si="414"/>
        <v>0</v>
      </c>
      <c r="BX847" s="222">
        <f t="shared" si="415"/>
        <v>0</v>
      </c>
      <c r="BY847" s="106"/>
      <c r="BZ847" s="197" t="str">
        <f>IF(SUMIF('Input| Projects'!$AS$8:$CP$8,"Dx",'Input| Projects'!$AS847:$CP847)=0,"",SUMIF('Input| Projects'!$AS$8:$CP$8,"Dx",'Input| Projects'!$AS847:$CP847))</f>
        <v/>
      </c>
      <c r="CA847" s="197" t="str">
        <f>IF(SUMIF('Input| Projects'!$AS$8:$CP$8,"Tx",'Input| Projects'!$AS847:$CP847)=0,"",SUMIF('Input| Projects'!$AS$8:$CP$8,"Tx",'Input| Projects'!$AS847:$CP847))</f>
        <v/>
      </c>
      <c r="CB847" s="150" t="str">
        <f t="shared" si="422"/>
        <v/>
      </c>
    </row>
    <row r="848" spans="2:80" x14ac:dyDescent="0.2">
      <c r="B848" s="201">
        <f>IFERROR('Input| Projects'!B848,"")</f>
        <v>839</v>
      </c>
      <c r="C848" s="42" t="str">
        <f>IFERROR(IF('Input| Projects'!C848="","",'Input| Projects'!C848),"")</f>
        <v/>
      </c>
      <c r="D848" s="42" t="str">
        <f>IFERROR(IF('Input| Projects'!D848="","",'Input| Projects'!D848),"")</f>
        <v/>
      </c>
      <c r="E848" s="104"/>
      <c r="F848" s="190">
        <f>IFERROR('Input| Projects'!I848*'Input| Escalations'!$K$19,"")</f>
        <v>0</v>
      </c>
      <c r="G848" s="190">
        <f>IFERROR('Input| Projects'!J848*'Input| Escalations'!$K$19,"")</f>
        <v>0</v>
      </c>
      <c r="H848" s="190">
        <f>IFERROR('Input| Projects'!K848*'Input| Escalations'!$K$19,"")</f>
        <v>0</v>
      </c>
      <c r="I848" s="190">
        <f>IFERROR('Input| Projects'!L848*'Input| Escalations'!$K$19,"")</f>
        <v>0</v>
      </c>
      <c r="J848" s="190">
        <f>IFERROR('Input| Projects'!M848*'Input| Escalations'!$K$19,"")</f>
        <v>0</v>
      </c>
      <c r="K848" s="190">
        <f>IFERROR('Input| Projects'!N848*'Input| Escalations'!$K$19,"")</f>
        <v>0</v>
      </c>
      <c r="L848" s="190">
        <f>IFERROR('Input| Projects'!O848*'Input| Escalations'!$K$19,"")</f>
        <v>0</v>
      </c>
      <c r="M848" s="150" t="str">
        <f>IF(ABS(SUM(F848:L848)-(SUM('Input| Projects'!I848:O848)*'Input| Escalations'!$K$19))&lt;0.0000001,"",1)</f>
        <v/>
      </c>
      <c r="N848" s="192">
        <f>'Input| Projects'!$Y848*INDEX('Input| Escalations'!$H$33:$N$33,MATCH('Calc| Project Costs'!N$9,'Input| Escalations'!$H$23:$N$23,0))+'Input| Projects'!$Z848*INDEX('Input| Escalations'!$H$34:$N$34,MATCH('Calc| Project Costs'!N$9,'Input| Escalations'!$H$23:$N$23,0))+'Input| Projects'!$AA848*INDEX('Input| Escalations'!$H$35:$N$35,MATCH('Calc| Project Costs'!N$9,'Input| Escalations'!$H$23:$N$23,0))+1</f>
        <v>1</v>
      </c>
      <c r="O848" s="192">
        <f>'Input| Projects'!$Y848*INDEX('Input| Escalations'!$H$33:$N$33,MATCH('Calc| Project Costs'!O$9,'Input| Escalations'!$H$23:$N$23,0))+'Input| Projects'!$Z848*INDEX('Input| Escalations'!$H$34:$N$34,MATCH('Calc| Project Costs'!O$9,'Input| Escalations'!$H$23:$N$23,0))+'Input| Projects'!$AA848*INDEX('Input| Escalations'!$H$35:$N$35,MATCH('Calc| Project Costs'!O$9,'Input| Escalations'!$H$23:$N$23,0))+1</f>
        <v>1</v>
      </c>
      <c r="P848" s="192">
        <f>'Input| Projects'!$Y848*INDEX('Input| Escalations'!$H$33:$N$33,MATCH('Calc| Project Costs'!P$9,'Input| Escalations'!$H$23:$N$23,0))+'Input| Projects'!$Z848*INDEX('Input| Escalations'!$H$34:$N$34,MATCH('Calc| Project Costs'!P$9,'Input| Escalations'!$H$23:$N$23,0))+'Input| Projects'!$AA848*INDEX('Input| Escalations'!$H$35:$N$35,MATCH('Calc| Project Costs'!P$9,'Input| Escalations'!$H$23:$N$23,0))+1</f>
        <v>1</v>
      </c>
      <c r="Q848" s="192">
        <f>'Input| Projects'!$Y848*INDEX('Input| Escalations'!$H$33:$N$33,MATCH('Calc| Project Costs'!Q$9,'Input| Escalations'!$H$23:$N$23,0))+'Input| Projects'!$Z848*INDEX('Input| Escalations'!$H$34:$N$34,MATCH('Calc| Project Costs'!Q$9,'Input| Escalations'!$H$23:$N$23,0))+'Input| Projects'!$AA848*INDEX('Input| Escalations'!$H$35:$N$35,MATCH('Calc| Project Costs'!Q$9,'Input| Escalations'!$H$23:$N$23,0))+1</f>
        <v>1</v>
      </c>
      <c r="R848" s="192">
        <f>'Input| Projects'!$Y848*INDEX('Input| Escalations'!$H$33:$N$33,MATCH('Calc| Project Costs'!R$9,'Input| Escalations'!$H$23:$N$23,0))+'Input| Projects'!$Z848*INDEX('Input| Escalations'!$H$34:$N$34,MATCH('Calc| Project Costs'!R$9,'Input| Escalations'!$H$23:$N$23,0))+'Input| Projects'!$AA848*INDEX('Input| Escalations'!$H$35:$N$35,MATCH('Calc| Project Costs'!R$9,'Input| Escalations'!$H$23:$N$23,0))+1</f>
        <v>1</v>
      </c>
      <c r="S848" s="192">
        <f>'Input| Projects'!$Y848*INDEX('Input| Escalations'!$H$33:$N$33,MATCH('Calc| Project Costs'!S$9,'Input| Escalations'!$H$23:$N$23,0))+'Input| Projects'!$Z848*INDEX('Input| Escalations'!$H$34:$N$34,MATCH('Calc| Project Costs'!S$9,'Input| Escalations'!$H$23:$N$23,0))+'Input| Projects'!$AA848*INDEX('Input| Escalations'!$H$35:$N$35,MATCH('Calc| Project Costs'!S$9,'Input| Escalations'!$H$23:$N$23,0))+1</f>
        <v>1</v>
      </c>
      <c r="T848" s="192">
        <f>'Input| Projects'!$Y848*INDEX('Input| Escalations'!$H$33:$N$33,MATCH('Calc| Project Costs'!T$9,'Input| Escalations'!$H$23:$N$23,0))+'Input| Projects'!$Z848*INDEX('Input| Escalations'!$H$34:$N$34,MATCH('Calc| Project Costs'!T$9,'Input| Escalations'!$H$23:$N$23,0))+'Input| Projects'!$AA848*INDEX('Input| Escalations'!$H$35:$N$35,MATCH('Calc| Project Costs'!T$9,'Input| Escalations'!$H$23:$N$23,0))+1</f>
        <v>1</v>
      </c>
      <c r="U848" s="106"/>
      <c r="V848" s="186">
        <f t="shared" si="416"/>
        <v>0</v>
      </c>
      <c r="W848" s="186">
        <f t="shared" si="417"/>
        <v>0</v>
      </c>
      <c r="X848" s="186">
        <f t="shared" si="418"/>
        <v>0</v>
      </c>
      <c r="Y848" s="186">
        <f t="shared" si="394"/>
        <v>0</v>
      </c>
      <c r="Z848" s="186">
        <f t="shared" si="395"/>
        <v>0</v>
      </c>
      <c r="AA848" s="186">
        <f t="shared" si="396"/>
        <v>0</v>
      </c>
      <c r="AB848" s="186">
        <f t="shared" si="397"/>
        <v>0</v>
      </c>
      <c r="AC848" s="106"/>
      <c r="AD848" s="186">
        <f>'Input| Projects'!Q848*N848*'Input| Escalations'!$K$19</f>
        <v>0</v>
      </c>
      <c r="AE848" s="186">
        <f>'Input| Projects'!R848*O848*'Input| Escalations'!$K$19</f>
        <v>0</v>
      </c>
      <c r="AF848" s="186">
        <f>'Input| Projects'!S848*P848*'Input| Escalations'!$K$19</f>
        <v>0</v>
      </c>
      <c r="AG848" s="186">
        <f>'Input| Projects'!T848*Q848*'Input| Escalations'!$K$19</f>
        <v>0</v>
      </c>
      <c r="AH848" s="186">
        <f>'Input| Projects'!U848*R848*'Input| Escalations'!$K$19</f>
        <v>0</v>
      </c>
      <c r="AI848" s="186">
        <f>'Input| Projects'!V848*S848*'Input| Escalations'!$K$19</f>
        <v>0</v>
      </c>
      <c r="AJ848" s="186">
        <f>'Input| Projects'!W848*T848*'Input| Escalations'!$K$19</f>
        <v>0</v>
      </c>
      <c r="AK848" s="106"/>
      <c r="AL848" s="186" t="str">
        <f>IFERROR(IF('Input| Overheads'!$C$42="Direct costs",SUMPRODUCT(--('Input| Projects'!$AC848="Yes"),'Calc| Overheads Allocation'!C$8,'Calc| Project Costs'!V848),IF('Input| Overheads'!$C$42="Internal labour",SUMPRODUCT(--('Input| Projects'!$AC848="Yes"),'Calc| Overheads Allocation'!C$8,'Calc| Project Costs'!V848,'Input| Projects'!$Y848),IF('Input| Overheads'!$C$42="DNSP defined",SUMPRODUCT(--('Input| Projects'!$AC848="Yes"),'Calc| Overheads Allocation'!C$61,'Input| Projects'!$AF848),""))),"")</f>
        <v/>
      </c>
      <c r="AM848" s="186" t="str">
        <f>IFERROR(IF('Input| Overheads'!$C$42="Direct costs",SUMPRODUCT(--('Input| Projects'!$AC848="Yes"),'Calc| Overheads Allocation'!D$8,'Calc| Project Costs'!W848),IF('Input| Overheads'!$C$42="Internal labour",SUMPRODUCT(--('Input| Projects'!$AC848="Yes"),'Calc| Overheads Allocation'!D$8,'Calc| Project Costs'!W848,'Input| Projects'!$Y848),IF('Input| Overheads'!$C$42="DNSP defined",SUMPRODUCT(--('Input| Projects'!$AC848="Yes"),'Calc| Overheads Allocation'!D$61,'Input| Projects'!$AF848),""))),"")</f>
        <v/>
      </c>
      <c r="AN848" s="186" t="str">
        <f>IFERROR(IF('Input| Overheads'!$C$42="Direct costs",SUMPRODUCT(--('Input| Projects'!$AC848="Yes"),'Calc| Overheads Allocation'!E$8,'Calc| Project Costs'!X848),IF('Input| Overheads'!$C$42="Internal labour",SUMPRODUCT(--('Input| Projects'!$AC848="Yes"),'Calc| Overheads Allocation'!E$8,'Calc| Project Costs'!X848,'Input| Projects'!$Y848),IF('Input| Overheads'!$C$42="DNSP defined",SUMPRODUCT(--('Input| Projects'!$AC848="Yes"),'Calc| Overheads Allocation'!E$61,'Input| Projects'!$AF848),""))),"")</f>
        <v/>
      </c>
      <c r="AO848" s="186" t="str">
        <f>IFERROR(IF('Input| Overheads'!$C$42="Direct costs",SUMPRODUCT(--('Input| Projects'!$AC848="Yes"),'Calc| Overheads Allocation'!F$8,'Calc| Project Costs'!Y848),IF('Input| Overheads'!$C$42="Internal labour",SUMPRODUCT(--('Input| Projects'!$AC848="Yes"),'Calc| Overheads Allocation'!F$8,'Calc| Project Costs'!Y848,'Input| Projects'!$Y848),IF('Input| Overheads'!$C$42="DNSP defined",SUMPRODUCT(--('Input| Projects'!$AC848="Yes"),'Calc| Overheads Allocation'!F$61,'Input| Projects'!$AF848),""))),"")</f>
        <v/>
      </c>
      <c r="AP848" s="186" t="str">
        <f>IFERROR(IF('Input| Overheads'!$C$42="Direct costs",SUMPRODUCT(--('Input| Projects'!$AC848="Yes"),'Calc| Overheads Allocation'!G$8,'Calc| Project Costs'!Z848),IF('Input| Overheads'!$C$42="Internal labour",SUMPRODUCT(--('Input| Projects'!$AC848="Yes"),'Calc| Overheads Allocation'!G$8,'Calc| Project Costs'!Z848,'Input| Projects'!$Y848),IF('Input| Overheads'!$C$42="DNSP defined",SUMPRODUCT(--('Input| Projects'!$AC848="Yes"),'Calc| Overheads Allocation'!G$61,'Input| Projects'!$AF848),""))),"")</f>
        <v/>
      </c>
      <c r="AQ848" s="186" t="str">
        <f>IFERROR(IF('Input| Overheads'!$C$42="Direct costs",SUMPRODUCT(--('Input| Projects'!$AC848="Yes"),'Calc| Overheads Allocation'!H$8,'Calc| Project Costs'!AA848),IF('Input| Overheads'!$C$42="Internal labour",SUMPRODUCT(--('Input| Projects'!$AC848="Yes"),'Calc| Overheads Allocation'!H$8,'Calc| Project Costs'!AA848,'Input| Projects'!$Y848),IF('Input| Overheads'!$C$42="DNSP defined",SUMPRODUCT(--('Input| Projects'!$AC848="Yes"),'Calc| Overheads Allocation'!H$61,'Input| Projects'!$AF848),""))),"")</f>
        <v/>
      </c>
      <c r="AR848" s="186" t="str">
        <f>IFERROR(IF('Input| Overheads'!$C$42="Direct costs",SUMPRODUCT(--('Input| Projects'!$AC848="Yes"),'Calc| Overheads Allocation'!I$8,'Calc| Project Costs'!AB848),IF('Input| Overheads'!$C$42="Internal labour",SUMPRODUCT(--('Input| Projects'!$AC848="Yes"),'Calc| Overheads Allocation'!I$8,'Calc| Project Costs'!AB848,'Input| Projects'!$Y848),IF('Input| Overheads'!$C$42="DNSP defined",SUMPRODUCT(--('Input| Projects'!$AC848="Yes"),'Calc| Overheads Allocation'!I$61,'Input| Projects'!$AF848),""))),"")</f>
        <v/>
      </c>
      <c r="AS848" s="106"/>
      <c r="AT848" s="186" t="str">
        <f>IFERROR(IF('Input| Overheads'!$C$42="Direct costs",SUMPRODUCT(--('Input| Projects'!$AD848="Yes"),'Calc| Overheads Allocation'!C$9,'Calc| Project Costs'!V848),IF('Input| Overheads'!$C$42="Internal labour",SUMPRODUCT(--('Input| Projects'!$AD848="Yes"),'Calc| Overheads Allocation'!C$9,'Calc| Project Costs'!V848,'Input| Projects'!$Y848),IF('Input| Overheads'!$C$42="DNSP defined",SUMPRODUCT(--('Input| Projects'!$AD848="Yes"),'Calc| Overheads Allocation'!C$62,'Input| Projects'!$AG848),""))),"")</f>
        <v/>
      </c>
      <c r="AU848" s="186" t="str">
        <f>IFERROR(IF('Input| Overheads'!$C$42="Direct costs",SUMPRODUCT(--('Input| Projects'!$AD848="Yes"),'Calc| Overheads Allocation'!D$9,'Calc| Project Costs'!W848),IF('Input| Overheads'!$C$42="Internal labour",SUMPRODUCT(--('Input| Projects'!$AD848="Yes"),'Calc| Overheads Allocation'!D$9,'Calc| Project Costs'!W848,'Input| Projects'!$Y848),IF('Input| Overheads'!$C$42="DNSP defined",SUMPRODUCT(--('Input| Projects'!$AD848="Yes"),'Calc| Overheads Allocation'!D$62,'Input| Projects'!$AG848),""))),"")</f>
        <v/>
      </c>
      <c r="AV848" s="186" t="str">
        <f>IFERROR(IF('Input| Overheads'!$C$42="Direct costs",SUMPRODUCT(--('Input| Projects'!$AD848="Yes"),'Calc| Overheads Allocation'!E$9,'Calc| Project Costs'!X848),IF('Input| Overheads'!$C$42="Internal labour",SUMPRODUCT(--('Input| Projects'!$AD848="Yes"),'Calc| Overheads Allocation'!E$9,'Calc| Project Costs'!X848,'Input| Projects'!$Y848),IF('Input| Overheads'!$C$42="DNSP defined",SUMPRODUCT(--('Input| Projects'!$AD848="Yes"),'Calc| Overheads Allocation'!E$62,'Input| Projects'!$AG848),""))),"")</f>
        <v/>
      </c>
      <c r="AW848" s="186" t="str">
        <f>IFERROR(IF('Input| Overheads'!$C$42="Direct costs",SUMPRODUCT(--('Input| Projects'!$AD848="Yes"),'Calc| Overheads Allocation'!F$9,'Calc| Project Costs'!Y848),IF('Input| Overheads'!$C$42="Internal labour",SUMPRODUCT(--('Input| Projects'!$AD848="Yes"),'Calc| Overheads Allocation'!F$9,'Calc| Project Costs'!Y848,'Input| Projects'!$Y848),IF('Input| Overheads'!$C$42="DNSP defined",SUMPRODUCT(--('Input| Projects'!$AD848="Yes"),'Calc| Overheads Allocation'!F$62,'Input| Projects'!$AG848),""))),"")</f>
        <v/>
      </c>
      <c r="AX848" s="186" t="str">
        <f>IFERROR(IF('Input| Overheads'!$C$42="Direct costs",SUMPRODUCT(--('Input| Projects'!$AD848="Yes"),'Calc| Overheads Allocation'!G$9,'Calc| Project Costs'!Z848),IF('Input| Overheads'!$C$42="Internal labour",SUMPRODUCT(--('Input| Projects'!$AD848="Yes"),'Calc| Overheads Allocation'!G$9,'Calc| Project Costs'!Z848,'Input| Projects'!$Y848),IF('Input| Overheads'!$C$42="DNSP defined",SUMPRODUCT(--('Input| Projects'!$AD848="Yes"),'Calc| Overheads Allocation'!G$62,'Input| Projects'!$AG848),""))),"")</f>
        <v/>
      </c>
      <c r="AY848" s="186" t="str">
        <f>IFERROR(IF('Input| Overheads'!$C$42="Direct costs",SUMPRODUCT(--('Input| Projects'!$AD848="Yes"),'Calc| Overheads Allocation'!H$9,'Calc| Project Costs'!AA848),IF('Input| Overheads'!$C$42="Internal labour",SUMPRODUCT(--('Input| Projects'!$AD848="Yes"),'Calc| Overheads Allocation'!H$9,'Calc| Project Costs'!AA848,'Input| Projects'!$Y848),IF('Input| Overheads'!$C$42="DNSP defined",SUMPRODUCT(--('Input| Projects'!$AD848="Yes"),'Calc| Overheads Allocation'!H$62,'Input| Projects'!$AG848),""))),"")</f>
        <v/>
      </c>
      <c r="AZ848" s="186" t="str">
        <f>IFERROR(IF('Input| Overheads'!$C$42="Direct costs",SUMPRODUCT(--('Input| Projects'!$AD848="Yes"),'Calc| Overheads Allocation'!I$9,'Calc| Project Costs'!AB848),IF('Input| Overheads'!$C$42="Internal labour",SUMPRODUCT(--('Input| Projects'!$AD848="Yes"),'Calc| Overheads Allocation'!I$9,'Calc| Project Costs'!AB848,'Input| Projects'!$Y848),IF('Input| Overheads'!$C$42="DNSP defined",SUMPRODUCT(--('Input| Projects'!$AD848="Yes"),'Calc| Overheads Allocation'!I$62,'Input| Projects'!$AG848),""))),"")</f>
        <v/>
      </c>
      <c r="BA848" s="106"/>
      <c r="BB848" s="186">
        <f t="shared" si="419"/>
        <v>0</v>
      </c>
      <c r="BC848" s="186">
        <f t="shared" si="420"/>
        <v>0</v>
      </c>
      <c r="BD848" s="186">
        <f t="shared" si="421"/>
        <v>0</v>
      </c>
      <c r="BE848" s="186">
        <f t="shared" si="398"/>
        <v>0</v>
      </c>
      <c r="BF848" s="186">
        <f t="shared" si="399"/>
        <v>0</v>
      </c>
      <c r="BG848" s="186">
        <f t="shared" si="400"/>
        <v>0</v>
      </c>
      <c r="BH848" s="186">
        <f t="shared" si="401"/>
        <v>0</v>
      </c>
      <c r="BI848" s="97"/>
      <c r="BJ848" s="186" t="str">
        <f t="shared" si="402"/>
        <v/>
      </c>
      <c r="BK848" s="186" t="str">
        <f t="shared" si="403"/>
        <v/>
      </c>
      <c r="BL848" s="186" t="str">
        <f t="shared" si="404"/>
        <v/>
      </c>
      <c r="BM848" s="186" t="str">
        <f t="shared" si="405"/>
        <v/>
      </c>
      <c r="BN848" s="186" t="str">
        <f t="shared" si="406"/>
        <v/>
      </c>
      <c r="BO848" s="186" t="str">
        <f t="shared" si="407"/>
        <v/>
      </c>
      <c r="BP848" s="186" t="str">
        <f t="shared" si="408"/>
        <v/>
      </c>
      <c r="BQ848" s="97"/>
      <c r="BR848" s="186">
        <f t="shared" si="409"/>
        <v>0</v>
      </c>
      <c r="BS848" s="186">
        <f t="shared" si="410"/>
        <v>0</v>
      </c>
      <c r="BT848" s="222">
        <f t="shared" si="411"/>
        <v>0</v>
      </c>
      <c r="BU848" s="222">
        <f t="shared" si="412"/>
        <v>0</v>
      </c>
      <c r="BV848" s="222">
        <f t="shared" si="413"/>
        <v>0</v>
      </c>
      <c r="BW848" s="222">
        <f t="shared" si="414"/>
        <v>0</v>
      </c>
      <c r="BX848" s="222">
        <f t="shared" si="415"/>
        <v>0</v>
      </c>
      <c r="BY848" s="106"/>
      <c r="BZ848" s="197" t="str">
        <f>IF(SUMIF('Input| Projects'!$AS$8:$CP$8,"Dx",'Input| Projects'!$AS848:$CP848)=0,"",SUMIF('Input| Projects'!$AS$8:$CP$8,"Dx",'Input| Projects'!$AS848:$CP848))</f>
        <v/>
      </c>
      <c r="CA848" s="197" t="str">
        <f>IF(SUMIF('Input| Projects'!$AS$8:$CP$8,"Tx",'Input| Projects'!$AS848:$CP848)=0,"",SUMIF('Input| Projects'!$AS$8:$CP$8,"Tx",'Input| Projects'!$AS848:$CP848))</f>
        <v/>
      </c>
      <c r="CB848" s="150" t="str">
        <f t="shared" si="422"/>
        <v/>
      </c>
    </row>
    <row r="849" spans="2:80" x14ac:dyDescent="0.2">
      <c r="B849" s="201">
        <f>IFERROR('Input| Projects'!B849,"")</f>
        <v>840</v>
      </c>
      <c r="C849" s="42" t="str">
        <f>IFERROR(IF('Input| Projects'!C849="","",'Input| Projects'!C849),"")</f>
        <v/>
      </c>
      <c r="D849" s="42" t="str">
        <f>IFERROR(IF('Input| Projects'!D849="","",'Input| Projects'!D849),"")</f>
        <v/>
      </c>
      <c r="E849" s="104"/>
      <c r="F849" s="190">
        <f>IFERROR('Input| Projects'!I849*'Input| Escalations'!$K$19,"")</f>
        <v>0</v>
      </c>
      <c r="G849" s="190">
        <f>IFERROR('Input| Projects'!J849*'Input| Escalations'!$K$19,"")</f>
        <v>0</v>
      </c>
      <c r="H849" s="190">
        <f>IFERROR('Input| Projects'!K849*'Input| Escalations'!$K$19,"")</f>
        <v>0</v>
      </c>
      <c r="I849" s="190">
        <f>IFERROR('Input| Projects'!L849*'Input| Escalations'!$K$19,"")</f>
        <v>0</v>
      </c>
      <c r="J849" s="190">
        <f>IFERROR('Input| Projects'!M849*'Input| Escalations'!$K$19,"")</f>
        <v>0</v>
      </c>
      <c r="K849" s="190">
        <f>IFERROR('Input| Projects'!N849*'Input| Escalations'!$K$19,"")</f>
        <v>0</v>
      </c>
      <c r="L849" s="190">
        <f>IFERROR('Input| Projects'!O849*'Input| Escalations'!$K$19,"")</f>
        <v>0</v>
      </c>
      <c r="M849" s="150" t="str">
        <f>IF(ABS(SUM(F849:L849)-(SUM('Input| Projects'!I849:O849)*'Input| Escalations'!$K$19))&lt;0.0000001,"",1)</f>
        <v/>
      </c>
      <c r="N849" s="192">
        <f>'Input| Projects'!$Y849*INDEX('Input| Escalations'!$H$33:$N$33,MATCH('Calc| Project Costs'!N$9,'Input| Escalations'!$H$23:$N$23,0))+'Input| Projects'!$Z849*INDEX('Input| Escalations'!$H$34:$N$34,MATCH('Calc| Project Costs'!N$9,'Input| Escalations'!$H$23:$N$23,0))+'Input| Projects'!$AA849*INDEX('Input| Escalations'!$H$35:$N$35,MATCH('Calc| Project Costs'!N$9,'Input| Escalations'!$H$23:$N$23,0))+1</f>
        <v>1</v>
      </c>
      <c r="O849" s="192">
        <f>'Input| Projects'!$Y849*INDEX('Input| Escalations'!$H$33:$N$33,MATCH('Calc| Project Costs'!O$9,'Input| Escalations'!$H$23:$N$23,0))+'Input| Projects'!$Z849*INDEX('Input| Escalations'!$H$34:$N$34,MATCH('Calc| Project Costs'!O$9,'Input| Escalations'!$H$23:$N$23,0))+'Input| Projects'!$AA849*INDEX('Input| Escalations'!$H$35:$N$35,MATCH('Calc| Project Costs'!O$9,'Input| Escalations'!$H$23:$N$23,0))+1</f>
        <v>1</v>
      </c>
      <c r="P849" s="192">
        <f>'Input| Projects'!$Y849*INDEX('Input| Escalations'!$H$33:$N$33,MATCH('Calc| Project Costs'!P$9,'Input| Escalations'!$H$23:$N$23,0))+'Input| Projects'!$Z849*INDEX('Input| Escalations'!$H$34:$N$34,MATCH('Calc| Project Costs'!P$9,'Input| Escalations'!$H$23:$N$23,0))+'Input| Projects'!$AA849*INDEX('Input| Escalations'!$H$35:$N$35,MATCH('Calc| Project Costs'!P$9,'Input| Escalations'!$H$23:$N$23,0))+1</f>
        <v>1</v>
      </c>
      <c r="Q849" s="192">
        <f>'Input| Projects'!$Y849*INDEX('Input| Escalations'!$H$33:$N$33,MATCH('Calc| Project Costs'!Q$9,'Input| Escalations'!$H$23:$N$23,0))+'Input| Projects'!$Z849*INDEX('Input| Escalations'!$H$34:$N$34,MATCH('Calc| Project Costs'!Q$9,'Input| Escalations'!$H$23:$N$23,0))+'Input| Projects'!$AA849*INDEX('Input| Escalations'!$H$35:$N$35,MATCH('Calc| Project Costs'!Q$9,'Input| Escalations'!$H$23:$N$23,0))+1</f>
        <v>1</v>
      </c>
      <c r="R849" s="192">
        <f>'Input| Projects'!$Y849*INDEX('Input| Escalations'!$H$33:$N$33,MATCH('Calc| Project Costs'!R$9,'Input| Escalations'!$H$23:$N$23,0))+'Input| Projects'!$Z849*INDEX('Input| Escalations'!$H$34:$N$34,MATCH('Calc| Project Costs'!R$9,'Input| Escalations'!$H$23:$N$23,0))+'Input| Projects'!$AA849*INDEX('Input| Escalations'!$H$35:$N$35,MATCH('Calc| Project Costs'!R$9,'Input| Escalations'!$H$23:$N$23,0))+1</f>
        <v>1</v>
      </c>
      <c r="S849" s="192">
        <f>'Input| Projects'!$Y849*INDEX('Input| Escalations'!$H$33:$N$33,MATCH('Calc| Project Costs'!S$9,'Input| Escalations'!$H$23:$N$23,0))+'Input| Projects'!$Z849*INDEX('Input| Escalations'!$H$34:$N$34,MATCH('Calc| Project Costs'!S$9,'Input| Escalations'!$H$23:$N$23,0))+'Input| Projects'!$AA849*INDEX('Input| Escalations'!$H$35:$N$35,MATCH('Calc| Project Costs'!S$9,'Input| Escalations'!$H$23:$N$23,0))+1</f>
        <v>1</v>
      </c>
      <c r="T849" s="192">
        <f>'Input| Projects'!$Y849*INDEX('Input| Escalations'!$H$33:$N$33,MATCH('Calc| Project Costs'!T$9,'Input| Escalations'!$H$23:$N$23,0))+'Input| Projects'!$Z849*INDEX('Input| Escalations'!$H$34:$N$34,MATCH('Calc| Project Costs'!T$9,'Input| Escalations'!$H$23:$N$23,0))+'Input| Projects'!$AA849*INDEX('Input| Escalations'!$H$35:$N$35,MATCH('Calc| Project Costs'!T$9,'Input| Escalations'!$H$23:$N$23,0))+1</f>
        <v>1</v>
      </c>
      <c r="U849" s="106"/>
      <c r="V849" s="186">
        <f t="shared" si="416"/>
        <v>0</v>
      </c>
      <c r="W849" s="186">
        <f t="shared" si="417"/>
        <v>0</v>
      </c>
      <c r="X849" s="186">
        <f t="shared" si="418"/>
        <v>0</v>
      </c>
      <c r="Y849" s="186">
        <f t="shared" si="394"/>
        <v>0</v>
      </c>
      <c r="Z849" s="186">
        <f t="shared" si="395"/>
        <v>0</v>
      </c>
      <c r="AA849" s="186">
        <f t="shared" si="396"/>
        <v>0</v>
      </c>
      <c r="AB849" s="186">
        <f t="shared" si="397"/>
        <v>0</v>
      </c>
      <c r="AC849" s="106"/>
      <c r="AD849" s="186">
        <f>'Input| Projects'!Q849*N849*'Input| Escalations'!$K$19</f>
        <v>0</v>
      </c>
      <c r="AE849" s="186">
        <f>'Input| Projects'!R849*O849*'Input| Escalations'!$K$19</f>
        <v>0</v>
      </c>
      <c r="AF849" s="186">
        <f>'Input| Projects'!S849*P849*'Input| Escalations'!$K$19</f>
        <v>0</v>
      </c>
      <c r="AG849" s="186">
        <f>'Input| Projects'!T849*Q849*'Input| Escalations'!$K$19</f>
        <v>0</v>
      </c>
      <c r="AH849" s="186">
        <f>'Input| Projects'!U849*R849*'Input| Escalations'!$K$19</f>
        <v>0</v>
      </c>
      <c r="AI849" s="186">
        <f>'Input| Projects'!V849*S849*'Input| Escalations'!$K$19</f>
        <v>0</v>
      </c>
      <c r="AJ849" s="186">
        <f>'Input| Projects'!W849*T849*'Input| Escalations'!$K$19</f>
        <v>0</v>
      </c>
      <c r="AK849" s="106"/>
      <c r="AL849" s="186" t="str">
        <f>IFERROR(IF('Input| Overheads'!$C$42="Direct costs",SUMPRODUCT(--('Input| Projects'!$AC849="Yes"),'Calc| Overheads Allocation'!C$8,'Calc| Project Costs'!V849),IF('Input| Overheads'!$C$42="Internal labour",SUMPRODUCT(--('Input| Projects'!$AC849="Yes"),'Calc| Overheads Allocation'!C$8,'Calc| Project Costs'!V849,'Input| Projects'!$Y849),IF('Input| Overheads'!$C$42="DNSP defined",SUMPRODUCT(--('Input| Projects'!$AC849="Yes"),'Calc| Overheads Allocation'!C$61,'Input| Projects'!$AF849),""))),"")</f>
        <v/>
      </c>
      <c r="AM849" s="186" t="str">
        <f>IFERROR(IF('Input| Overheads'!$C$42="Direct costs",SUMPRODUCT(--('Input| Projects'!$AC849="Yes"),'Calc| Overheads Allocation'!D$8,'Calc| Project Costs'!W849),IF('Input| Overheads'!$C$42="Internal labour",SUMPRODUCT(--('Input| Projects'!$AC849="Yes"),'Calc| Overheads Allocation'!D$8,'Calc| Project Costs'!W849,'Input| Projects'!$Y849),IF('Input| Overheads'!$C$42="DNSP defined",SUMPRODUCT(--('Input| Projects'!$AC849="Yes"),'Calc| Overheads Allocation'!D$61,'Input| Projects'!$AF849),""))),"")</f>
        <v/>
      </c>
      <c r="AN849" s="186" t="str">
        <f>IFERROR(IF('Input| Overheads'!$C$42="Direct costs",SUMPRODUCT(--('Input| Projects'!$AC849="Yes"),'Calc| Overheads Allocation'!E$8,'Calc| Project Costs'!X849),IF('Input| Overheads'!$C$42="Internal labour",SUMPRODUCT(--('Input| Projects'!$AC849="Yes"),'Calc| Overheads Allocation'!E$8,'Calc| Project Costs'!X849,'Input| Projects'!$Y849),IF('Input| Overheads'!$C$42="DNSP defined",SUMPRODUCT(--('Input| Projects'!$AC849="Yes"),'Calc| Overheads Allocation'!E$61,'Input| Projects'!$AF849),""))),"")</f>
        <v/>
      </c>
      <c r="AO849" s="186" t="str">
        <f>IFERROR(IF('Input| Overheads'!$C$42="Direct costs",SUMPRODUCT(--('Input| Projects'!$AC849="Yes"),'Calc| Overheads Allocation'!F$8,'Calc| Project Costs'!Y849),IF('Input| Overheads'!$C$42="Internal labour",SUMPRODUCT(--('Input| Projects'!$AC849="Yes"),'Calc| Overheads Allocation'!F$8,'Calc| Project Costs'!Y849,'Input| Projects'!$Y849),IF('Input| Overheads'!$C$42="DNSP defined",SUMPRODUCT(--('Input| Projects'!$AC849="Yes"),'Calc| Overheads Allocation'!F$61,'Input| Projects'!$AF849),""))),"")</f>
        <v/>
      </c>
      <c r="AP849" s="186" t="str">
        <f>IFERROR(IF('Input| Overheads'!$C$42="Direct costs",SUMPRODUCT(--('Input| Projects'!$AC849="Yes"),'Calc| Overheads Allocation'!G$8,'Calc| Project Costs'!Z849),IF('Input| Overheads'!$C$42="Internal labour",SUMPRODUCT(--('Input| Projects'!$AC849="Yes"),'Calc| Overheads Allocation'!G$8,'Calc| Project Costs'!Z849,'Input| Projects'!$Y849),IF('Input| Overheads'!$C$42="DNSP defined",SUMPRODUCT(--('Input| Projects'!$AC849="Yes"),'Calc| Overheads Allocation'!G$61,'Input| Projects'!$AF849),""))),"")</f>
        <v/>
      </c>
      <c r="AQ849" s="186" t="str">
        <f>IFERROR(IF('Input| Overheads'!$C$42="Direct costs",SUMPRODUCT(--('Input| Projects'!$AC849="Yes"),'Calc| Overheads Allocation'!H$8,'Calc| Project Costs'!AA849),IF('Input| Overheads'!$C$42="Internal labour",SUMPRODUCT(--('Input| Projects'!$AC849="Yes"),'Calc| Overheads Allocation'!H$8,'Calc| Project Costs'!AA849,'Input| Projects'!$Y849),IF('Input| Overheads'!$C$42="DNSP defined",SUMPRODUCT(--('Input| Projects'!$AC849="Yes"),'Calc| Overheads Allocation'!H$61,'Input| Projects'!$AF849),""))),"")</f>
        <v/>
      </c>
      <c r="AR849" s="186" t="str">
        <f>IFERROR(IF('Input| Overheads'!$C$42="Direct costs",SUMPRODUCT(--('Input| Projects'!$AC849="Yes"),'Calc| Overheads Allocation'!I$8,'Calc| Project Costs'!AB849),IF('Input| Overheads'!$C$42="Internal labour",SUMPRODUCT(--('Input| Projects'!$AC849="Yes"),'Calc| Overheads Allocation'!I$8,'Calc| Project Costs'!AB849,'Input| Projects'!$Y849),IF('Input| Overheads'!$C$42="DNSP defined",SUMPRODUCT(--('Input| Projects'!$AC849="Yes"),'Calc| Overheads Allocation'!I$61,'Input| Projects'!$AF849),""))),"")</f>
        <v/>
      </c>
      <c r="AS849" s="106"/>
      <c r="AT849" s="186" t="str">
        <f>IFERROR(IF('Input| Overheads'!$C$42="Direct costs",SUMPRODUCT(--('Input| Projects'!$AD849="Yes"),'Calc| Overheads Allocation'!C$9,'Calc| Project Costs'!V849),IF('Input| Overheads'!$C$42="Internal labour",SUMPRODUCT(--('Input| Projects'!$AD849="Yes"),'Calc| Overheads Allocation'!C$9,'Calc| Project Costs'!V849,'Input| Projects'!$Y849),IF('Input| Overheads'!$C$42="DNSP defined",SUMPRODUCT(--('Input| Projects'!$AD849="Yes"),'Calc| Overheads Allocation'!C$62,'Input| Projects'!$AG849),""))),"")</f>
        <v/>
      </c>
      <c r="AU849" s="186" t="str">
        <f>IFERROR(IF('Input| Overheads'!$C$42="Direct costs",SUMPRODUCT(--('Input| Projects'!$AD849="Yes"),'Calc| Overheads Allocation'!D$9,'Calc| Project Costs'!W849),IF('Input| Overheads'!$C$42="Internal labour",SUMPRODUCT(--('Input| Projects'!$AD849="Yes"),'Calc| Overheads Allocation'!D$9,'Calc| Project Costs'!W849,'Input| Projects'!$Y849),IF('Input| Overheads'!$C$42="DNSP defined",SUMPRODUCT(--('Input| Projects'!$AD849="Yes"),'Calc| Overheads Allocation'!D$62,'Input| Projects'!$AG849),""))),"")</f>
        <v/>
      </c>
      <c r="AV849" s="186" t="str">
        <f>IFERROR(IF('Input| Overheads'!$C$42="Direct costs",SUMPRODUCT(--('Input| Projects'!$AD849="Yes"),'Calc| Overheads Allocation'!E$9,'Calc| Project Costs'!X849),IF('Input| Overheads'!$C$42="Internal labour",SUMPRODUCT(--('Input| Projects'!$AD849="Yes"),'Calc| Overheads Allocation'!E$9,'Calc| Project Costs'!X849,'Input| Projects'!$Y849),IF('Input| Overheads'!$C$42="DNSP defined",SUMPRODUCT(--('Input| Projects'!$AD849="Yes"),'Calc| Overheads Allocation'!E$62,'Input| Projects'!$AG849),""))),"")</f>
        <v/>
      </c>
      <c r="AW849" s="186" t="str">
        <f>IFERROR(IF('Input| Overheads'!$C$42="Direct costs",SUMPRODUCT(--('Input| Projects'!$AD849="Yes"),'Calc| Overheads Allocation'!F$9,'Calc| Project Costs'!Y849),IF('Input| Overheads'!$C$42="Internal labour",SUMPRODUCT(--('Input| Projects'!$AD849="Yes"),'Calc| Overheads Allocation'!F$9,'Calc| Project Costs'!Y849,'Input| Projects'!$Y849),IF('Input| Overheads'!$C$42="DNSP defined",SUMPRODUCT(--('Input| Projects'!$AD849="Yes"),'Calc| Overheads Allocation'!F$62,'Input| Projects'!$AG849),""))),"")</f>
        <v/>
      </c>
      <c r="AX849" s="186" t="str">
        <f>IFERROR(IF('Input| Overheads'!$C$42="Direct costs",SUMPRODUCT(--('Input| Projects'!$AD849="Yes"),'Calc| Overheads Allocation'!G$9,'Calc| Project Costs'!Z849),IF('Input| Overheads'!$C$42="Internal labour",SUMPRODUCT(--('Input| Projects'!$AD849="Yes"),'Calc| Overheads Allocation'!G$9,'Calc| Project Costs'!Z849,'Input| Projects'!$Y849),IF('Input| Overheads'!$C$42="DNSP defined",SUMPRODUCT(--('Input| Projects'!$AD849="Yes"),'Calc| Overheads Allocation'!G$62,'Input| Projects'!$AG849),""))),"")</f>
        <v/>
      </c>
      <c r="AY849" s="186" t="str">
        <f>IFERROR(IF('Input| Overheads'!$C$42="Direct costs",SUMPRODUCT(--('Input| Projects'!$AD849="Yes"),'Calc| Overheads Allocation'!H$9,'Calc| Project Costs'!AA849),IF('Input| Overheads'!$C$42="Internal labour",SUMPRODUCT(--('Input| Projects'!$AD849="Yes"),'Calc| Overheads Allocation'!H$9,'Calc| Project Costs'!AA849,'Input| Projects'!$Y849),IF('Input| Overheads'!$C$42="DNSP defined",SUMPRODUCT(--('Input| Projects'!$AD849="Yes"),'Calc| Overheads Allocation'!H$62,'Input| Projects'!$AG849),""))),"")</f>
        <v/>
      </c>
      <c r="AZ849" s="186" t="str">
        <f>IFERROR(IF('Input| Overheads'!$C$42="Direct costs",SUMPRODUCT(--('Input| Projects'!$AD849="Yes"),'Calc| Overheads Allocation'!I$9,'Calc| Project Costs'!AB849),IF('Input| Overheads'!$C$42="Internal labour",SUMPRODUCT(--('Input| Projects'!$AD849="Yes"),'Calc| Overheads Allocation'!I$9,'Calc| Project Costs'!AB849,'Input| Projects'!$Y849),IF('Input| Overheads'!$C$42="DNSP defined",SUMPRODUCT(--('Input| Projects'!$AD849="Yes"),'Calc| Overheads Allocation'!I$62,'Input| Projects'!$AG849),""))),"")</f>
        <v/>
      </c>
      <c r="BA849" s="106"/>
      <c r="BB849" s="186">
        <f t="shared" si="419"/>
        <v>0</v>
      </c>
      <c r="BC849" s="186">
        <f t="shared" si="420"/>
        <v>0</v>
      </c>
      <c r="BD849" s="186">
        <f t="shared" si="421"/>
        <v>0</v>
      </c>
      <c r="BE849" s="186">
        <f t="shared" si="398"/>
        <v>0</v>
      </c>
      <c r="BF849" s="186">
        <f t="shared" si="399"/>
        <v>0</v>
      </c>
      <c r="BG849" s="186">
        <f t="shared" si="400"/>
        <v>0</v>
      </c>
      <c r="BH849" s="186">
        <f t="shared" si="401"/>
        <v>0</v>
      </c>
      <c r="BI849" s="97"/>
      <c r="BJ849" s="186" t="str">
        <f t="shared" si="402"/>
        <v/>
      </c>
      <c r="BK849" s="186" t="str">
        <f t="shared" si="403"/>
        <v/>
      </c>
      <c r="BL849" s="186" t="str">
        <f t="shared" si="404"/>
        <v/>
      </c>
      <c r="BM849" s="186" t="str">
        <f t="shared" si="405"/>
        <v/>
      </c>
      <c r="BN849" s="186" t="str">
        <f t="shared" si="406"/>
        <v/>
      </c>
      <c r="BO849" s="186" t="str">
        <f t="shared" si="407"/>
        <v/>
      </c>
      <c r="BP849" s="186" t="str">
        <f t="shared" si="408"/>
        <v/>
      </c>
      <c r="BQ849" s="97"/>
      <c r="BR849" s="186">
        <f t="shared" si="409"/>
        <v>0</v>
      </c>
      <c r="BS849" s="186">
        <f t="shared" si="410"/>
        <v>0</v>
      </c>
      <c r="BT849" s="222">
        <f t="shared" si="411"/>
        <v>0</v>
      </c>
      <c r="BU849" s="222">
        <f t="shared" si="412"/>
        <v>0</v>
      </c>
      <c r="BV849" s="222">
        <f t="shared" si="413"/>
        <v>0</v>
      </c>
      <c r="BW849" s="222">
        <f t="shared" si="414"/>
        <v>0</v>
      </c>
      <c r="BX849" s="222">
        <f t="shared" si="415"/>
        <v>0</v>
      </c>
      <c r="BY849" s="106"/>
      <c r="BZ849" s="197" t="str">
        <f>IF(SUMIF('Input| Projects'!$AS$8:$CP$8,"Dx",'Input| Projects'!$AS849:$CP849)=0,"",SUMIF('Input| Projects'!$AS$8:$CP$8,"Dx",'Input| Projects'!$AS849:$CP849))</f>
        <v/>
      </c>
      <c r="CA849" s="197" t="str">
        <f>IF(SUMIF('Input| Projects'!$AS$8:$CP$8,"Tx",'Input| Projects'!$AS849:$CP849)=0,"",SUMIF('Input| Projects'!$AS$8:$CP$8,"Tx",'Input| Projects'!$AS849:$CP849))</f>
        <v/>
      </c>
      <c r="CB849" s="150" t="str">
        <f t="shared" si="422"/>
        <v/>
      </c>
    </row>
    <row r="850" spans="2:80" x14ac:dyDescent="0.2">
      <c r="B850" s="201">
        <f>IFERROR('Input| Projects'!B850,"")</f>
        <v>841</v>
      </c>
      <c r="C850" s="42" t="str">
        <f>IFERROR(IF('Input| Projects'!C850="","",'Input| Projects'!C850),"")</f>
        <v/>
      </c>
      <c r="D850" s="42" t="str">
        <f>IFERROR(IF('Input| Projects'!D850="","",'Input| Projects'!D850),"")</f>
        <v/>
      </c>
      <c r="E850" s="104"/>
      <c r="F850" s="190">
        <f>IFERROR('Input| Projects'!I850*'Input| Escalations'!$K$19,"")</f>
        <v>0</v>
      </c>
      <c r="G850" s="190">
        <f>IFERROR('Input| Projects'!J850*'Input| Escalations'!$K$19,"")</f>
        <v>0</v>
      </c>
      <c r="H850" s="190">
        <f>IFERROR('Input| Projects'!K850*'Input| Escalations'!$K$19,"")</f>
        <v>0</v>
      </c>
      <c r="I850" s="190">
        <f>IFERROR('Input| Projects'!L850*'Input| Escalations'!$K$19,"")</f>
        <v>0</v>
      </c>
      <c r="J850" s="190">
        <f>IFERROR('Input| Projects'!M850*'Input| Escalations'!$K$19,"")</f>
        <v>0</v>
      </c>
      <c r="K850" s="190">
        <f>IFERROR('Input| Projects'!N850*'Input| Escalations'!$K$19,"")</f>
        <v>0</v>
      </c>
      <c r="L850" s="190">
        <f>IFERROR('Input| Projects'!O850*'Input| Escalations'!$K$19,"")</f>
        <v>0</v>
      </c>
      <c r="M850" s="150" t="str">
        <f>IF(ABS(SUM(F850:L850)-(SUM('Input| Projects'!I850:O850)*'Input| Escalations'!$K$19))&lt;0.0000001,"",1)</f>
        <v/>
      </c>
      <c r="N850" s="192">
        <f>'Input| Projects'!$Y850*INDEX('Input| Escalations'!$H$33:$N$33,MATCH('Calc| Project Costs'!N$9,'Input| Escalations'!$H$23:$N$23,0))+'Input| Projects'!$Z850*INDEX('Input| Escalations'!$H$34:$N$34,MATCH('Calc| Project Costs'!N$9,'Input| Escalations'!$H$23:$N$23,0))+'Input| Projects'!$AA850*INDEX('Input| Escalations'!$H$35:$N$35,MATCH('Calc| Project Costs'!N$9,'Input| Escalations'!$H$23:$N$23,0))+1</f>
        <v>1</v>
      </c>
      <c r="O850" s="192">
        <f>'Input| Projects'!$Y850*INDEX('Input| Escalations'!$H$33:$N$33,MATCH('Calc| Project Costs'!O$9,'Input| Escalations'!$H$23:$N$23,0))+'Input| Projects'!$Z850*INDEX('Input| Escalations'!$H$34:$N$34,MATCH('Calc| Project Costs'!O$9,'Input| Escalations'!$H$23:$N$23,0))+'Input| Projects'!$AA850*INDEX('Input| Escalations'!$H$35:$N$35,MATCH('Calc| Project Costs'!O$9,'Input| Escalations'!$H$23:$N$23,0))+1</f>
        <v>1</v>
      </c>
      <c r="P850" s="192">
        <f>'Input| Projects'!$Y850*INDEX('Input| Escalations'!$H$33:$N$33,MATCH('Calc| Project Costs'!P$9,'Input| Escalations'!$H$23:$N$23,0))+'Input| Projects'!$Z850*INDEX('Input| Escalations'!$H$34:$N$34,MATCH('Calc| Project Costs'!P$9,'Input| Escalations'!$H$23:$N$23,0))+'Input| Projects'!$AA850*INDEX('Input| Escalations'!$H$35:$N$35,MATCH('Calc| Project Costs'!P$9,'Input| Escalations'!$H$23:$N$23,0))+1</f>
        <v>1</v>
      </c>
      <c r="Q850" s="192">
        <f>'Input| Projects'!$Y850*INDEX('Input| Escalations'!$H$33:$N$33,MATCH('Calc| Project Costs'!Q$9,'Input| Escalations'!$H$23:$N$23,0))+'Input| Projects'!$Z850*INDEX('Input| Escalations'!$H$34:$N$34,MATCH('Calc| Project Costs'!Q$9,'Input| Escalations'!$H$23:$N$23,0))+'Input| Projects'!$AA850*INDEX('Input| Escalations'!$H$35:$N$35,MATCH('Calc| Project Costs'!Q$9,'Input| Escalations'!$H$23:$N$23,0))+1</f>
        <v>1</v>
      </c>
      <c r="R850" s="192">
        <f>'Input| Projects'!$Y850*INDEX('Input| Escalations'!$H$33:$N$33,MATCH('Calc| Project Costs'!R$9,'Input| Escalations'!$H$23:$N$23,0))+'Input| Projects'!$Z850*INDEX('Input| Escalations'!$H$34:$N$34,MATCH('Calc| Project Costs'!R$9,'Input| Escalations'!$H$23:$N$23,0))+'Input| Projects'!$AA850*INDEX('Input| Escalations'!$H$35:$N$35,MATCH('Calc| Project Costs'!R$9,'Input| Escalations'!$H$23:$N$23,0))+1</f>
        <v>1</v>
      </c>
      <c r="S850" s="192">
        <f>'Input| Projects'!$Y850*INDEX('Input| Escalations'!$H$33:$N$33,MATCH('Calc| Project Costs'!S$9,'Input| Escalations'!$H$23:$N$23,0))+'Input| Projects'!$Z850*INDEX('Input| Escalations'!$H$34:$N$34,MATCH('Calc| Project Costs'!S$9,'Input| Escalations'!$H$23:$N$23,0))+'Input| Projects'!$AA850*INDEX('Input| Escalations'!$H$35:$N$35,MATCH('Calc| Project Costs'!S$9,'Input| Escalations'!$H$23:$N$23,0))+1</f>
        <v>1</v>
      </c>
      <c r="T850" s="192">
        <f>'Input| Projects'!$Y850*INDEX('Input| Escalations'!$H$33:$N$33,MATCH('Calc| Project Costs'!T$9,'Input| Escalations'!$H$23:$N$23,0))+'Input| Projects'!$Z850*INDEX('Input| Escalations'!$H$34:$N$34,MATCH('Calc| Project Costs'!T$9,'Input| Escalations'!$H$23:$N$23,0))+'Input| Projects'!$AA850*INDEX('Input| Escalations'!$H$35:$N$35,MATCH('Calc| Project Costs'!T$9,'Input| Escalations'!$H$23:$N$23,0))+1</f>
        <v>1</v>
      </c>
      <c r="U850" s="106"/>
      <c r="V850" s="186">
        <f t="shared" si="416"/>
        <v>0</v>
      </c>
      <c r="W850" s="186">
        <f t="shared" si="417"/>
        <v>0</v>
      </c>
      <c r="X850" s="186">
        <f t="shared" si="418"/>
        <v>0</v>
      </c>
      <c r="Y850" s="186">
        <f t="shared" si="394"/>
        <v>0</v>
      </c>
      <c r="Z850" s="186">
        <f t="shared" si="395"/>
        <v>0</v>
      </c>
      <c r="AA850" s="186">
        <f t="shared" si="396"/>
        <v>0</v>
      </c>
      <c r="AB850" s="186">
        <f t="shared" si="397"/>
        <v>0</v>
      </c>
      <c r="AC850" s="106"/>
      <c r="AD850" s="186">
        <f>'Input| Projects'!Q850*N850*'Input| Escalations'!$K$19</f>
        <v>0</v>
      </c>
      <c r="AE850" s="186">
        <f>'Input| Projects'!R850*O850*'Input| Escalations'!$K$19</f>
        <v>0</v>
      </c>
      <c r="AF850" s="186">
        <f>'Input| Projects'!S850*P850*'Input| Escalations'!$K$19</f>
        <v>0</v>
      </c>
      <c r="AG850" s="186">
        <f>'Input| Projects'!T850*Q850*'Input| Escalations'!$K$19</f>
        <v>0</v>
      </c>
      <c r="AH850" s="186">
        <f>'Input| Projects'!U850*R850*'Input| Escalations'!$K$19</f>
        <v>0</v>
      </c>
      <c r="AI850" s="186">
        <f>'Input| Projects'!V850*S850*'Input| Escalations'!$K$19</f>
        <v>0</v>
      </c>
      <c r="AJ850" s="186">
        <f>'Input| Projects'!W850*T850*'Input| Escalations'!$K$19</f>
        <v>0</v>
      </c>
      <c r="AK850" s="106"/>
      <c r="AL850" s="186" t="str">
        <f>IFERROR(IF('Input| Overheads'!$C$42="Direct costs",SUMPRODUCT(--('Input| Projects'!$AC850="Yes"),'Calc| Overheads Allocation'!C$8,'Calc| Project Costs'!V850),IF('Input| Overheads'!$C$42="Internal labour",SUMPRODUCT(--('Input| Projects'!$AC850="Yes"),'Calc| Overheads Allocation'!C$8,'Calc| Project Costs'!V850,'Input| Projects'!$Y850),IF('Input| Overheads'!$C$42="DNSP defined",SUMPRODUCT(--('Input| Projects'!$AC850="Yes"),'Calc| Overheads Allocation'!C$61,'Input| Projects'!$AF850),""))),"")</f>
        <v/>
      </c>
      <c r="AM850" s="186" t="str">
        <f>IFERROR(IF('Input| Overheads'!$C$42="Direct costs",SUMPRODUCT(--('Input| Projects'!$AC850="Yes"),'Calc| Overheads Allocation'!D$8,'Calc| Project Costs'!W850),IF('Input| Overheads'!$C$42="Internal labour",SUMPRODUCT(--('Input| Projects'!$AC850="Yes"),'Calc| Overheads Allocation'!D$8,'Calc| Project Costs'!W850,'Input| Projects'!$Y850),IF('Input| Overheads'!$C$42="DNSP defined",SUMPRODUCT(--('Input| Projects'!$AC850="Yes"),'Calc| Overheads Allocation'!D$61,'Input| Projects'!$AF850),""))),"")</f>
        <v/>
      </c>
      <c r="AN850" s="186" t="str">
        <f>IFERROR(IF('Input| Overheads'!$C$42="Direct costs",SUMPRODUCT(--('Input| Projects'!$AC850="Yes"),'Calc| Overheads Allocation'!E$8,'Calc| Project Costs'!X850),IF('Input| Overheads'!$C$42="Internal labour",SUMPRODUCT(--('Input| Projects'!$AC850="Yes"),'Calc| Overheads Allocation'!E$8,'Calc| Project Costs'!X850,'Input| Projects'!$Y850),IF('Input| Overheads'!$C$42="DNSP defined",SUMPRODUCT(--('Input| Projects'!$AC850="Yes"),'Calc| Overheads Allocation'!E$61,'Input| Projects'!$AF850),""))),"")</f>
        <v/>
      </c>
      <c r="AO850" s="186" t="str">
        <f>IFERROR(IF('Input| Overheads'!$C$42="Direct costs",SUMPRODUCT(--('Input| Projects'!$AC850="Yes"),'Calc| Overheads Allocation'!F$8,'Calc| Project Costs'!Y850),IF('Input| Overheads'!$C$42="Internal labour",SUMPRODUCT(--('Input| Projects'!$AC850="Yes"),'Calc| Overheads Allocation'!F$8,'Calc| Project Costs'!Y850,'Input| Projects'!$Y850),IF('Input| Overheads'!$C$42="DNSP defined",SUMPRODUCT(--('Input| Projects'!$AC850="Yes"),'Calc| Overheads Allocation'!F$61,'Input| Projects'!$AF850),""))),"")</f>
        <v/>
      </c>
      <c r="AP850" s="186" t="str">
        <f>IFERROR(IF('Input| Overheads'!$C$42="Direct costs",SUMPRODUCT(--('Input| Projects'!$AC850="Yes"),'Calc| Overheads Allocation'!G$8,'Calc| Project Costs'!Z850),IF('Input| Overheads'!$C$42="Internal labour",SUMPRODUCT(--('Input| Projects'!$AC850="Yes"),'Calc| Overheads Allocation'!G$8,'Calc| Project Costs'!Z850,'Input| Projects'!$Y850),IF('Input| Overheads'!$C$42="DNSP defined",SUMPRODUCT(--('Input| Projects'!$AC850="Yes"),'Calc| Overheads Allocation'!G$61,'Input| Projects'!$AF850),""))),"")</f>
        <v/>
      </c>
      <c r="AQ850" s="186" t="str">
        <f>IFERROR(IF('Input| Overheads'!$C$42="Direct costs",SUMPRODUCT(--('Input| Projects'!$AC850="Yes"),'Calc| Overheads Allocation'!H$8,'Calc| Project Costs'!AA850),IF('Input| Overheads'!$C$42="Internal labour",SUMPRODUCT(--('Input| Projects'!$AC850="Yes"),'Calc| Overheads Allocation'!H$8,'Calc| Project Costs'!AA850,'Input| Projects'!$Y850),IF('Input| Overheads'!$C$42="DNSP defined",SUMPRODUCT(--('Input| Projects'!$AC850="Yes"),'Calc| Overheads Allocation'!H$61,'Input| Projects'!$AF850),""))),"")</f>
        <v/>
      </c>
      <c r="AR850" s="186" t="str">
        <f>IFERROR(IF('Input| Overheads'!$C$42="Direct costs",SUMPRODUCT(--('Input| Projects'!$AC850="Yes"),'Calc| Overheads Allocation'!I$8,'Calc| Project Costs'!AB850),IF('Input| Overheads'!$C$42="Internal labour",SUMPRODUCT(--('Input| Projects'!$AC850="Yes"),'Calc| Overheads Allocation'!I$8,'Calc| Project Costs'!AB850,'Input| Projects'!$Y850),IF('Input| Overheads'!$C$42="DNSP defined",SUMPRODUCT(--('Input| Projects'!$AC850="Yes"),'Calc| Overheads Allocation'!I$61,'Input| Projects'!$AF850),""))),"")</f>
        <v/>
      </c>
      <c r="AS850" s="106"/>
      <c r="AT850" s="186" t="str">
        <f>IFERROR(IF('Input| Overheads'!$C$42="Direct costs",SUMPRODUCT(--('Input| Projects'!$AD850="Yes"),'Calc| Overheads Allocation'!C$9,'Calc| Project Costs'!V850),IF('Input| Overheads'!$C$42="Internal labour",SUMPRODUCT(--('Input| Projects'!$AD850="Yes"),'Calc| Overheads Allocation'!C$9,'Calc| Project Costs'!V850,'Input| Projects'!$Y850),IF('Input| Overheads'!$C$42="DNSP defined",SUMPRODUCT(--('Input| Projects'!$AD850="Yes"),'Calc| Overheads Allocation'!C$62,'Input| Projects'!$AG850),""))),"")</f>
        <v/>
      </c>
      <c r="AU850" s="186" t="str">
        <f>IFERROR(IF('Input| Overheads'!$C$42="Direct costs",SUMPRODUCT(--('Input| Projects'!$AD850="Yes"),'Calc| Overheads Allocation'!D$9,'Calc| Project Costs'!W850),IF('Input| Overheads'!$C$42="Internal labour",SUMPRODUCT(--('Input| Projects'!$AD850="Yes"),'Calc| Overheads Allocation'!D$9,'Calc| Project Costs'!W850,'Input| Projects'!$Y850),IF('Input| Overheads'!$C$42="DNSP defined",SUMPRODUCT(--('Input| Projects'!$AD850="Yes"),'Calc| Overheads Allocation'!D$62,'Input| Projects'!$AG850),""))),"")</f>
        <v/>
      </c>
      <c r="AV850" s="186" t="str">
        <f>IFERROR(IF('Input| Overheads'!$C$42="Direct costs",SUMPRODUCT(--('Input| Projects'!$AD850="Yes"),'Calc| Overheads Allocation'!E$9,'Calc| Project Costs'!X850),IF('Input| Overheads'!$C$42="Internal labour",SUMPRODUCT(--('Input| Projects'!$AD850="Yes"),'Calc| Overheads Allocation'!E$9,'Calc| Project Costs'!X850,'Input| Projects'!$Y850),IF('Input| Overheads'!$C$42="DNSP defined",SUMPRODUCT(--('Input| Projects'!$AD850="Yes"),'Calc| Overheads Allocation'!E$62,'Input| Projects'!$AG850),""))),"")</f>
        <v/>
      </c>
      <c r="AW850" s="186" t="str">
        <f>IFERROR(IF('Input| Overheads'!$C$42="Direct costs",SUMPRODUCT(--('Input| Projects'!$AD850="Yes"),'Calc| Overheads Allocation'!F$9,'Calc| Project Costs'!Y850),IF('Input| Overheads'!$C$42="Internal labour",SUMPRODUCT(--('Input| Projects'!$AD850="Yes"),'Calc| Overheads Allocation'!F$9,'Calc| Project Costs'!Y850,'Input| Projects'!$Y850),IF('Input| Overheads'!$C$42="DNSP defined",SUMPRODUCT(--('Input| Projects'!$AD850="Yes"),'Calc| Overheads Allocation'!F$62,'Input| Projects'!$AG850),""))),"")</f>
        <v/>
      </c>
      <c r="AX850" s="186" t="str">
        <f>IFERROR(IF('Input| Overheads'!$C$42="Direct costs",SUMPRODUCT(--('Input| Projects'!$AD850="Yes"),'Calc| Overheads Allocation'!G$9,'Calc| Project Costs'!Z850),IF('Input| Overheads'!$C$42="Internal labour",SUMPRODUCT(--('Input| Projects'!$AD850="Yes"),'Calc| Overheads Allocation'!G$9,'Calc| Project Costs'!Z850,'Input| Projects'!$Y850),IF('Input| Overheads'!$C$42="DNSP defined",SUMPRODUCT(--('Input| Projects'!$AD850="Yes"),'Calc| Overheads Allocation'!G$62,'Input| Projects'!$AG850),""))),"")</f>
        <v/>
      </c>
      <c r="AY850" s="186" t="str">
        <f>IFERROR(IF('Input| Overheads'!$C$42="Direct costs",SUMPRODUCT(--('Input| Projects'!$AD850="Yes"),'Calc| Overheads Allocation'!H$9,'Calc| Project Costs'!AA850),IF('Input| Overheads'!$C$42="Internal labour",SUMPRODUCT(--('Input| Projects'!$AD850="Yes"),'Calc| Overheads Allocation'!H$9,'Calc| Project Costs'!AA850,'Input| Projects'!$Y850),IF('Input| Overheads'!$C$42="DNSP defined",SUMPRODUCT(--('Input| Projects'!$AD850="Yes"),'Calc| Overheads Allocation'!H$62,'Input| Projects'!$AG850),""))),"")</f>
        <v/>
      </c>
      <c r="AZ850" s="186" t="str">
        <f>IFERROR(IF('Input| Overheads'!$C$42="Direct costs",SUMPRODUCT(--('Input| Projects'!$AD850="Yes"),'Calc| Overheads Allocation'!I$9,'Calc| Project Costs'!AB850),IF('Input| Overheads'!$C$42="Internal labour",SUMPRODUCT(--('Input| Projects'!$AD850="Yes"),'Calc| Overheads Allocation'!I$9,'Calc| Project Costs'!AB850,'Input| Projects'!$Y850),IF('Input| Overheads'!$C$42="DNSP defined",SUMPRODUCT(--('Input| Projects'!$AD850="Yes"),'Calc| Overheads Allocation'!I$62,'Input| Projects'!$AG850),""))),"")</f>
        <v/>
      </c>
      <c r="BA850" s="106"/>
      <c r="BB850" s="186">
        <f t="shared" si="419"/>
        <v>0</v>
      </c>
      <c r="BC850" s="186">
        <f t="shared" si="420"/>
        <v>0</v>
      </c>
      <c r="BD850" s="186">
        <f t="shared" si="421"/>
        <v>0</v>
      </c>
      <c r="BE850" s="186">
        <f t="shared" si="398"/>
        <v>0</v>
      </c>
      <c r="BF850" s="186">
        <f t="shared" si="399"/>
        <v>0</v>
      </c>
      <c r="BG850" s="186">
        <f t="shared" si="400"/>
        <v>0</v>
      </c>
      <c r="BH850" s="186">
        <f t="shared" si="401"/>
        <v>0</v>
      </c>
      <c r="BI850" s="97"/>
      <c r="BJ850" s="186" t="str">
        <f t="shared" si="402"/>
        <v/>
      </c>
      <c r="BK850" s="186" t="str">
        <f t="shared" si="403"/>
        <v/>
      </c>
      <c r="BL850" s="186" t="str">
        <f t="shared" si="404"/>
        <v/>
      </c>
      <c r="BM850" s="186" t="str">
        <f t="shared" si="405"/>
        <v/>
      </c>
      <c r="BN850" s="186" t="str">
        <f t="shared" si="406"/>
        <v/>
      </c>
      <c r="BO850" s="186" t="str">
        <f t="shared" si="407"/>
        <v/>
      </c>
      <c r="BP850" s="186" t="str">
        <f t="shared" si="408"/>
        <v/>
      </c>
      <c r="BQ850" s="97"/>
      <c r="BR850" s="186">
        <f t="shared" si="409"/>
        <v>0</v>
      </c>
      <c r="BS850" s="186">
        <f t="shared" si="410"/>
        <v>0</v>
      </c>
      <c r="BT850" s="222">
        <f t="shared" si="411"/>
        <v>0</v>
      </c>
      <c r="BU850" s="222">
        <f t="shared" si="412"/>
        <v>0</v>
      </c>
      <c r="BV850" s="222">
        <f t="shared" si="413"/>
        <v>0</v>
      </c>
      <c r="BW850" s="222">
        <f t="shared" si="414"/>
        <v>0</v>
      </c>
      <c r="BX850" s="222">
        <f t="shared" si="415"/>
        <v>0</v>
      </c>
      <c r="BY850" s="106"/>
      <c r="BZ850" s="197" t="str">
        <f>IF(SUMIF('Input| Projects'!$AS$8:$CP$8,"Dx",'Input| Projects'!$AS850:$CP850)=0,"",SUMIF('Input| Projects'!$AS$8:$CP$8,"Dx",'Input| Projects'!$AS850:$CP850))</f>
        <v/>
      </c>
      <c r="CA850" s="197" t="str">
        <f>IF(SUMIF('Input| Projects'!$AS$8:$CP$8,"Tx",'Input| Projects'!$AS850:$CP850)=0,"",SUMIF('Input| Projects'!$AS$8:$CP$8,"Tx",'Input| Projects'!$AS850:$CP850))</f>
        <v/>
      </c>
      <c r="CB850" s="150" t="str">
        <f t="shared" si="422"/>
        <v/>
      </c>
    </row>
    <row r="851" spans="2:80" x14ac:dyDescent="0.2">
      <c r="B851" s="201">
        <f>IFERROR('Input| Projects'!B851,"")</f>
        <v>842</v>
      </c>
      <c r="C851" s="42" t="str">
        <f>IFERROR(IF('Input| Projects'!C851="","",'Input| Projects'!C851),"")</f>
        <v/>
      </c>
      <c r="D851" s="42" t="str">
        <f>IFERROR(IF('Input| Projects'!D851="","",'Input| Projects'!D851),"")</f>
        <v/>
      </c>
      <c r="E851" s="104"/>
      <c r="F851" s="190">
        <f>IFERROR('Input| Projects'!I851*'Input| Escalations'!$K$19,"")</f>
        <v>0</v>
      </c>
      <c r="G851" s="190">
        <f>IFERROR('Input| Projects'!J851*'Input| Escalations'!$K$19,"")</f>
        <v>0</v>
      </c>
      <c r="H851" s="190">
        <f>IFERROR('Input| Projects'!K851*'Input| Escalations'!$K$19,"")</f>
        <v>0</v>
      </c>
      <c r="I851" s="190">
        <f>IFERROR('Input| Projects'!L851*'Input| Escalations'!$K$19,"")</f>
        <v>0</v>
      </c>
      <c r="J851" s="190">
        <f>IFERROR('Input| Projects'!M851*'Input| Escalations'!$K$19,"")</f>
        <v>0</v>
      </c>
      <c r="K851" s="190">
        <f>IFERROR('Input| Projects'!N851*'Input| Escalations'!$K$19,"")</f>
        <v>0</v>
      </c>
      <c r="L851" s="190">
        <f>IFERROR('Input| Projects'!O851*'Input| Escalations'!$K$19,"")</f>
        <v>0</v>
      </c>
      <c r="M851" s="150" t="str">
        <f>IF(ABS(SUM(F851:L851)-(SUM('Input| Projects'!I851:O851)*'Input| Escalations'!$K$19))&lt;0.0000001,"",1)</f>
        <v/>
      </c>
      <c r="N851" s="192">
        <f>'Input| Projects'!$Y851*INDEX('Input| Escalations'!$H$33:$N$33,MATCH('Calc| Project Costs'!N$9,'Input| Escalations'!$H$23:$N$23,0))+'Input| Projects'!$Z851*INDEX('Input| Escalations'!$H$34:$N$34,MATCH('Calc| Project Costs'!N$9,'Input| Escalations'!$H$23:$N$23,0))+'Input| Projects'!$AA851*INDEX('Input| Escalations'!$H$35:$N$35,MATCH('Calc| Project Costs'!N$9,'Input| Escalations'!$H$23:$N$23,0))+1</f>
        <v>1</v>
      </c>
      <c r="O851" s="192">
        <f>'Input| Projects'!$Y851*INDEX('Input| Escalations'!$H$33:$N$33,MATCH('Calc| Project Costs'!O$9,'Input| Escalations'!$H$23:$N$23,0))+'Input| Projects'!$Z851*INDEX('Input| Escalations'!$H$34:$N$34,MATCH('Calc| Project Costs'!O$9,'Input| Escalations'!$H$23:$N$23,0))+'Input| Projects'!$AA851*INDEX('Input| Escalations'!$H$35:$N$35,MATCH('Calc| Project Costs'!O$9,'Input| Escalations'!$H$23:$N$23,0))+1</f>
        <v>1</v>
      </c>
      <c r="P851" s="192">
        <f>'Input| Projects'!$Y851*INDEX('Input| Escalations'!$H$33:$N$33,MATCH('Calc| Project Costs'!P$9,'Input| Escalations'!$H$23:$N$23,0))+'Input| Projects'!$Z851*INDEX('Input| Escalations'!$H$34:$N$34,MATCH('Calc| Project Costs'!P$9,'Input| Escalations'!$H$23:$N$23,0))+'Input| Projects'!$AA851*INDEX('Input| Escalations'!$H$35:$N$35,MATCH('Calc| Project Costs'!P$9,'Input| Escalations'!$H$23:$N$23,0))+1</f>
        <v>1</v>
      </c>
      <c r="Q851" s="192">
        <f>'Input| Projects'!$Y851*INDEX('Input| Escalations'!$H$33:$N$33,MATCH('Calc| Project Costs'!Q$9,'Input| Escalations'!$H$23:$N$23,0))+'Input| Projects'!$Z851*INDEX('Input| Escalations'!$H$34:$N$34,MATCH('Calc| Project Costs'!Q$9,'Input| Escalations'!$H$23:$N$23,0))+'Input| Projects'!$AA851*INDEX('Input| Escalations'!$H$35:$N$35,MATCH('Calc| Project Costs'!Q$9,'Input| Escalations'!$H$23:$N$23,0))+1</f>
        <v>1</v>
      </c>
      <c r="R851" s="192">
        <f>'Input| Projects'!$Y851*INDEX('Input| Escalations'!$H$33:$N$33,MATCH('Calc| Project Costs'!R$9,'Input| Escalations'!$H$23:$N$23,0))+'Input| Projects'!$Z851*INDEX('Input| Escalations'!$H$34:$N$34,MATCH('Calc| Project Costs'!R$9,'Input| Escalations'!$H$23:$N$23,0))+'Input| Projects'!$AA851*INDEX('Input| Escalations'!$H$35:$N$35,MATCH('Calc| Project Costs'!R$9,'Input| Escalations'!$H$23:$N$23,0))+1</f>
        <v>1</v>
      </c>
      <c r="S851" s="192">
        <f>'Input| Projects'!$Y851*INDEX('Input| Escalations'!$H$33:$N$33,MATCH('Calc| Project Costs'!S$9,'Input| Escalations'!$H$23:$N$23,0))+'Input| Projects'!$Z851*INDEX('Input| Escalations'!$H$34:$N$34,MATCH('Calc| Project Costs'!S$9,'Input| Escalations'!$H$23:$N$23,0))+'Input| Projects'!$AA851*INDEX('Input| Escalations'!$H$35:$N$35,MATCH('Calc| Project Costs'!S$9,'Input| Escalations'!$H$23:$N$23,0))+1</f>
        <v>1</v>
      </c>
      <c r="T851" s="192">
        <f>'Input| Projects'!$Y851*INDEX('Input| Escalations'!$H$33:$N$33,MATCH('Calc| Project Costs'!T$9,'Input| Escalations'!$H$23:$N$23,0))+'Input| Projects'!$Z851*INDEX('Input| Escalations'!$H$34:$N$34,MATCH('Calc| Project Costs'!T$9,'Input| Escalations'!$H$23:$N$23,0))+'Input| Projects'!$AA851*INDEX('Input| Escalations'!$H$35:$N$35,MATCH('Calc| Project Costs'!T$9,'Input| Escalations'!$H$23:$N$23,0))+1</f>
        <v>1</v>
      </c>
      <c r="U851" s="106"/>
      <c r="V851" s="186">
        <f t="shared" si="416"/>
        <v>0</v>
      </c>
      <c r="W851" s="186">
        <f t="shared" si="417"/>
        <v>0</v>
      </c>
      <c r="X851" s="186">
        <f t="shared" si="418"/>
        <v>0</v>
      </c>
      <c r="Y851" s="186">
        <f t="shared" si="394"/>
        <v>0</v>
      </c>
      <c r="Z851" s="186">
        <f t="shared" si="395"/>
        <v>0</v>
      </c>
      <c r="AA851" s="186">
        <f t="shared" si="396"/>
        <v>0</v>
      </c>
      <c r="AB851" s="186">
        <f t="shared" si="397"/>
        <v>0</v>
      </c>
      <c r="AC851" s="106"/>
      <c r="AD851" s="186">
        <f>'Input| Projects'!Q851*N851*'Input| Escalations'!$K$19</f>
        <v>0</v>
      </c>
      <c r="AE851" s="186">
        <f>'Input| Projects'!R851*O851*'Input| Escalations'!$K$19</f>
        <v>0</v>
      </c>
      <c r="AF851" s="186">
        <f>'Input| Projects'!S851*P851*'Input| Escalations'!$K$19</f>
        <v>0</v>
      </c>
      <c r="AG851" s="186">
        <f>'Input| Projects'!T851*Q851*'Input| Escalations'!$K$19</f>
        <v>0</v>
      </c>
      <c r="AH851" s="186">
        <f>'Input| Projects'!U851*R851*'Input| Escalations'!$K$19</f>
        <v>0</v>
      </c>
      <c r="AI851" s="186">
        <f>'Input| Projects'!V851*S851*'Input| Escalations'!$K$19</f>
        <v>0</v>
      </c>
      <c r="AJ851" s="186">
        <f>'Input| Projects'!W851*T851*'Input| Escalations'!$K$19</f>
        <v>0</v>
      </c>
      <c r="AK851" s="106"/>
      <c r="AL851" s="186" t="str">
        <f>IFERROR(IF('Input| Overheads'!$C$42="Direct costs",SUMPRODUCT(--('Input| Projects'!$AC851="Yes"),'Calc| Overheads Allocation'!C$8,'Calc| Project Costs'!V851),IF('Input| Overheads'!$C$42="Internal labour",SUMPRODUCT(--('Input| Projects'!$AC851="Yes"),'Calc| Overheads Allocation'!C$8,'Calc| Project Costs'!V851,'Input| Projects'!$Y851),IF('Input| Overheads'!$C$42="DNSP defined",SUMPRODUCT(--('Input| Projects'!$AC851="Yes"),'Calc| Overheads Allocation'!C$61,'Input| Projects'!$AF851),""))),"")</f>
        <v/>
      </c>
      <c r="AM851" s="186" t="str">
        <f>IFERROR(IF('Input| Overheads'!$C$42="Direct costs",SUMPRODUCT(--('Input| Projects'!$AC851="Yes"),'Calc| Overheads Allocation'!D$8,'Calc| Project Costs'!W851),IF('Input| Overheads'!$C$42="Internal labour",SUMPRODUCT(--('Input| Projects'!$AC851="Yes"),'Calc| Overheads Allocation'!D$8,'Calc| Project Costs'!W851,'Input| Projects'!$Y851),IF('Input| Overheads'!$C$42="DNSP defined",SUMPRODUCT(--('Input| Projects'!$AC851="Yes"),'Calc| Overheads Allocation'!D$61,'Input| Projects'!$AF851),""))),"")</f>
        <v/>
      </c>
      <c r="AN851" s="186" t="str">
        <f>IFERROR(IF('Input| Overheads'!$C$42="Direct costs",SUMPRODUCT(--('Input| Projects'!$AC851="Yes"),'Calc| Overheads Allocation'!E$8,'Calc| Project Costs'!X851),IF('Input| Overheads'!$C$42="Internal labour",SUMPRODUCT(--('Input| Projects'!$AC851="Yes"),'Calc| Overheads Allocation'!E$8,'Calc| Project Costs'!X851,'Input| Projects'!$Y851),IF('Input| Overheads'!$C$42="DNSP defined",SUMPRODUCT(--('Input| Projects'!$AC851="Yes"),'Calc| Overheads Allocation'!E$61,'Input| Projects'!$AF851),""))),"")</f>
        <v/>
      </c>
      <c r="AO851" s="186" t="str">
        <f>IFERROR(IF('Input| Overheads'!$C$42="Direct costs",SUMPRODUCT(--('Input| Projects'!$AC851="Yes"),'Calc| Overheads Allocation'!F$8,'Calc| Project Costs'!Y851),IF('Input| Overheads'!$C$42="Internal labour",SUMPRODUCT(--('Input| Projects'!$AC851="Yes"),'Calc| Overheads Allocation'!F$8,'Calc| Project Costs'!Y851,'Input| Projects'!$Y851),IF('Input| Overheads'!$C$42="DNSP defined",SUMPRODUCT(--('Input| Projects'!$AC851="Yes"),'Calc| Overheads Allocation'!F$61,'Input| Projects'!$AF851),""))),"")</f>
        <v/>
      </c>
      <c r="AP851" s="186" t="str">
        <f>IFERROR(IF('Input| Overheads'!$C$42="Direct costs",SUMPRODUCT(--('Input| Projects'!$AC851="Yes"),'Calc| Overheads Allocation'!G$8,'Calc| Project Costs'!Z851),IF('Input| Overheads'!$C$42="Internal labour",SUMPRODUCT(--('Input| Projects'!$AC851="Yes"),'Calc| Overheads Allocation'!G$8,'Calc| Project Costs'!Z851,'Input| Projects'!$Y851),IF('Input| Overheads'!$C$42="DNSP defined",SUMPRODUCT(--('Input| Projects'!$AC851="Yes"),'Calc| Overheads Allocation'!G$61,'Input| Projects'!$AF851),""))),"")</f>
        <v/>
      </c>
      <c r="AQ851" s="186" t="str">
        <f>IFERROR(IF('Input| Overheads'!$C$42="Direct costs",SUMPRODUCT(--('Input| Projects'!$AC851="Yes"),'Calc| Overheads Allocation'!H$8,'Calc| Project Costs'!AA851),IF('Input| Overheads'!$C$42="Internal labour",SUMPRODUCT(--('Input| Projects'!$AC851="Yes"),'Calc| Overheads Allocation'!H$8,'Calc| Project Costs'!AA851,'Input| Projects'!$Y851),IF('Input| Overheads'!$C$42="DNSP defined",SUMPRODUCT(--('Input| Projects'!$AC851="Yes"),'Calc| Overheads Allocation'!H$61,'Input| Projects'!$AF851),""))),"")</f>
        <v/>
      </c>
      <c r="AR851" s="186" t="str">
        <f>IFERROR(IF('Input| Overheads'!$C$42="Direct costs",SUMPRODUCT(--('Input| Projects'!$AC851="Yes"),'Calc| Overheads Allocation'!I$8,'Calc| Project Costs'!AB851),IF('Input| Overheads'!$C$42="Internal labour",SUMPRODUCT(--('Input| Projects'!$AC851="Yes"),'Calc| Overheads Allocation'!I$8,'Calc| Project Costs'!AB851,'Input| Projects'!$Y851),IF('Input| Overheads'!$C$42="DNSP defined",SUMPRODUCT(--('Input| Projects'!$AC851="Yes"),'Calc| Overheads Allocation'!I$61,'Input| Projects'!$AF851),""))),"")</f>
        <v/>
      </c>
      <c r="AS851" s="106"/>
      <c r="AT851" s="186" t="str">
        <f>IFERROR(IF('Input| Overheads'!$C$42="Direct costs",SUMPRODUCT(--('Input| Projects'!$AD851="Yes"),'Calc| Overheads Allocation'!C$9,'Calc| Project Costs'!V851),IF('Input| Overheads'!$C$42="Internal labour",SUMPRODUCT(--('Input| Projects'!$AD851="Yes"),'Calc| Overheads Allocation'!C$9,'Calc| Project Costs'!V851,'Input| Projects'!$Y851),IF('Input| Overheads'!$C$42="DNSP defined",SUMPRODUCT(--('Input| Projects'!$AD851="Yes"),'Calc| Overheads Allocation'!C$62,'Input| Projects'!$AG851),""))),"")</f>
        <v/>
      </c>
      <c r="AU851" s="186" t="str">
        <f>IFERROR(IF('Input| Overheads'!$C$42="Direct costs",SUMPRODUCT(--('Input| Projects'!$AD851="Yes"),'Calc| Overheads Allocation'!D$9,'Calc| Project Costs'!W851),IF('Input| Overheads'!$C$42="Internal labour",SUMPRODUCT(--('Input| Projects'!$AD851="Yes"),'Calc| Overheads Allocation'!D$9,'Calc| Project Costs'!W851,'Input| Projects'!$Y851),IF('Input| Overheads'!$C$42="DNSP defined",SUMPRODUCT(--('Input| Projects'!$AD851="Yes"),'Calc| Overheads Allocation'!D$62,'Input| Projects'!$AG851),""))),"")</f>
        <v/>
      </c>
      <c r="AV851" s="186" t="str">
        <f>IFERROR(IF('Input| Overheads'!$C$42="Direct costs",SUMPRODUCT(--('Input| Projects'!$AD851="Yes"),'Calc| Overheads Allocation'!E$9,'Calc| Project Costs'!X851),IF('Input| Overheads'!$C$42="Internal labour",SUMPRODUCT(--('Input| Projects'!$AD851="Yes"),'Calc| Overheads Allocation'!E$9,'Calc| Project Costs'!X851,'Input| Projects'!$Y851),IF('Input| Overheads'!$C$42="DNSP defined",SUMPRODUCT(--('Input| Projects'!$AD851="Yes"),'Calc| Overheads Allocation'!E$62,'Input| Projects'!$AG851),""))),"")</f>
        <v/>
      </c>
      <c r="AW851" s="186" t="str">
        <f>IFERROR(IF('Input| Overheads'!$C$42="Direct costs",SUMPRODUCT(--('Input| Projects'!$AD851="Yes"),'Calc| Overheads Allocation'!F$9,'Calc| Project Costs'!Y851),IF('Input| Overheads'!$C$42="Internal labour",SUMPRODUCT(--('Input| Projects'!$AD851="Yes"),'Calc| Overheads Allocation'!F$9,'Calc| Project Costs'!Y851,'Input| Projects'!$Y851),IF('Input| Overheads'!$C$42="DNSP defined",SUMPRODUCT(--('Input| Projects'!$AD851="Yes"),'Calc| Overheads Allocation'!F$62,'Input| Projects'!$AG851),""))),"")</f>
        <v/>
      </c>
      <c r="AX851" s="186" t="str">
        <f>IFERROR(IF('Input| Overheads'!$C$42="Direct costs",SUMPRODUCT(--('Input| Projects'!$AD851="Yes"),'Calc| Overheads Allocation'!G$9,'Calc| Project Costs'!Z851),IF('Input| Overheads'!$C$42="Internal labour",SUMPRODUCT(--('Input| Projects'!$AD851="Yes"),'Calc| Overheads Allocation'!G$9,'Calc| Project Costs'!Z851,'Input| Projects'!$Y851),IF('Input| Overheads'!$C$42="DNSP defined",SUMPRODUCT(--('Input| Projects'!$AD851="Yes"),'Calc| Overheads Allocation'!G$62,'Input| Projects'!$AG851),""))),"")</f>
        <v/>
      </c>
      <c r="AY851" s="186" t="str">
        <f>IFERROR(IF('Input| Overheads'!$C$42="Direct costs",SUMPRODUCT(--('Input| Projects'!$AD851="Yes"),'Calc| Overheads Allocation'!H$9,'Calc| Project Costs'!AA851),IF('Input| Overheads'!$C$42="Internal labour",SUMPRODUCT(--('Input| Projects'!$AD851="Yes"),'Calc| Overheads Allocation'!H$9,'Calc| Project Costs'!AA851,'Input| Projects'!$Y851),IF('Input| Overheads'!$C$42="DNSP defined",SUMPRODUCT(--('Input| Projects'!$AD851="Yes"),'Calc| Overheads Allocation'!H$62,'Input| Projects'!$AG851),""))),"")</f>
        <v/>
      </c>
      <c r="AZ851" s="186" t="str">
        <f>IFERROR(IF('Input| Overheads'!$C$42="Direct costs",SUMPRODUCT(--('Input| Projects'!$AD851="Yes"),'Calc| Overheads Allocation'!I$9,'Calc| Project Costs'!AB851),IF('Input| Overheads'!$C$42="Internal labour",SUMPRODUCT(--('Input| Projects'!$AD851="Yes"),'Calc| Overheads Allocation'!I$9,'Calc| Project Costs'!AB851,'Input| Projects'!$Y851),IF('Input| Overheads'!$C$42="DNSP defined",SUMPRODUCT(--('Input| Projects'!$AD851="Yes"),'Calc| Overheads Allocation'!I$62,'Input| Projects'!$AG851),""))),"")</f>
        <v/>
      </c>
      <c r="BA851" s="106"/>
      <c r="BB851" s="186">
        <f t="shared" si="419"/>
        <v>0</v>
      </c>
      <c r="BC851" s="186">
        <f t="shared" si="420"/>
        <v>0</v>
      </c>
      <c r="BD851" s="186">
        <f t="shared" si="421"/>
        <v>0</v>
      </c>
      <c r="BE851" s="186">
        <f t="shared" si="398"/>
        <v>0</v>
      </c>
      <c r="BF851" s="186">
        <f t="shared" si="399"/>
        <v>0</v>
      </c>
      <c r="BG851" s="186">
        <f t="shared" si="400"/>
        <v>0</v>
      </c>
      <c r="BH851" s="186">
        <f t="shared" si="401"/>
        <v>0</v>
      </c>
      <c r="BI851" s="97"/>
      <c r="BJ851" s="186" t="str">
        <f t="shared" si="402"/>
        <v/>
      </c>
      <c r="BK851" s="186" t="str">
        <f t="shared" si="403"/>
        <v/>
      </c>
      <c r="BL851" s="186" t="str">
        <f t="shared" si="404"/>
        <v/>
      </c>
      <c r="BM851" s="186" t="str">
        <f t="shared" si="405"/>
        <v/>
      </c>
      <c r="BN851" s="186" t="str">
        <f t="shared" si="406"/>
        <v/>
      </c>
      <c r="BO851" s="186" t="str">
        <f t="shared" si="407"/>
        <v/>
      </c>
      <c r="BP851" s="186" t="str">
        <f t="shared" si="408"/>
        <v/>
      </c>
      <c r="BQ851" s="97"/>
      <c r="BR851" s="186">
        <f t="shared" si="409"/>
        <v>0</v>
      </c>
      <c r="BS851" s="186">
        <f t="shared" si="410"/>
        <v>0</v>
      </c>
      <c r="BT851" s="222">
        <f t="shared" si="411"/>
        <v>0</v>
      </c>
      <c r="BU851" s="222">
        <f t="shared" si="412"/>
        <v>0</v>
      </c>
      <c r="BV851" s="222">
        <f t="shared" si="413"/>
        <v>0</v>
      </c>
      <c r="BW851" s="222">
        <f t="shared" si="414"/>
        <v>0</v>
      </c>
      <c r="BX851" s="222">
        <f t="shared" si="415"/>
        <v>0</v>
      </c>
      <c r="BY851" s="106"/>
      <c r="BZ851" s="197" t="str">
        <f>IF(SUMIF('Input| Projects'!$AS$8:$CP$8,"Dx",'Input| Projects'!$AS851:$CP851)=0,"",SUMIF('Input| Projects'!$AS$8:$CP$8,"Dx",'Input| Projects'!$AS851:$CP851))</f>
        <v/>
      </c>
      <c r="CA851" s="197" t="str">
        <f>IF(SUMIF('Input| Projects'!$AS$8:$CP$8,"Tx",'Input| Projects'!$AS851:$CP851)=0,"",SUMIF('Input| Projects'!$AS$8:$CP$8,"Tx",'Input| Projects'!$AS851:$CP851))</f>
        <v/>
      </c>
      <c r="CB851" s="150" t="str">
        <f t="shared" si="422"/>
        <v/>
      </c>
    </row>
    <row r="852" spans="2:80" x14ac:dyDescent="0.2">
      <c r="B852" s="201">
        <f>IFERROR('Input| Projects'!B852,"")</f>
        <v>843</v>
      </c>
      <c r="C852" s="42" t="str">
        <f>IFERROR(IF('Input| Projects'!C852="","",'Input| Projects'!C852),"")</f>
        <v/>
      </c>
      <c r="D852" s="42" t="str">
        <f>IFERROR(IF('Input| Projects'!D852="","",'Input| Projects'!D852),"")</f>
        <v/>
      </c>
      <c r="E852" s="104"/>
      <c r="F852" s="190">
        <f>IFERROR('Input| Projects'!I852*'Input| Escalations'!$K$19,"")</f>
        <v>0</v>
      </c>
      <c r="G852" s="190">
        <f>IFERROR('Input| Projects'!J852*'Input| Escalations'!$K$19,"")</f>
        <v>0</v>
      </c>
      <c r="H852" s="190">
        <f>IFERROR('Input| Projects'!K852*'Input| Escalations'!$K$19,"")</f>
        <v>0</v>
      </c>
      <c r="I852" s="190">
        <f>IFERROR('Input| Projects'!L852*'Input| Escalations'!$K$19,"")</f>
        <v>0</v>
      </c>
      <c r="J852" s="190">
        <f>IFERROR('Input| Projects'!M852*'Input| Escalations'!$K$19,"")</f>
        <v>0</v>
      </c>
      <c r="K852" s="190">
        <f>IFERROR('Input| Projects'!N852*'Input| Escalations'!$K$19,"")</f>
        <v>0</v>
      </c>
      <c r="L852" s="190">
        <f>IFERROR('Input| Projects'!O852*'Input| Escalations'!$K$19,"")</f>
        <v>0</v>
      </c>
      <c r="M852" s="150" t="str">
        <f>IF(ABS(SUM(F852:L852)-(SUM('Input| Projects'!I852:O852)*'Input| Escalations'!$K$19))&lt;0.0000001,"",1)</f>
        <v/>
      </c>
      <c r="N852" s="192">
        <f>'Input| Projects'!$Y852*INDEX('Input| Escalations'!$H$33:$N$33,MATCH('Calc| Project Costs'!N$9,'Input| Escalations'!$H$23:$N$23,0))+'Input| Projects'!$Z852*INDEX('Input| Escalations'!$H$34:$N$34,MATCH('Calc| Project Costs'!N$9,'Input| Escalations'!$H$23:$N$23,0))+'Input| Projects'!$AA852*INDEX('Input| Escalations'!$H$35:$N$35,MATCH('Calc| Project Costs'!N$9,'Input| Escalations'!$H$23:$N$23,0))+1</f>
        <v>1</v>
      </c>
      <c r="O852" s="192">
        <f>'Input| Projects'!$Y852*INDEX('Input| Escalations'!$H$33:$N$33,MATCH('Calc| Project Costs'!O$9,'Input| Escalations'!$H$23:$N$23,0))+'Input| Projects'!$Z852*INDEX('Input| Escalations'!$H$34:$N$34,MATCH('Calc| Project Costs'!O$9,'Input| Escalations'!$H$23:$N$23,0))+'Input| Projects'!$AA852*INDEX('Input| Escalations'!$H$35:$N$35,MATCH('Calc| Project Costs'!O$9,'Input| Escalations'!$H$23:$N$23,0))+1</f>
        <v>1</v>
      </c>
      <c r="P852" s="192">
        <f>'Input| Projects'!$Y852*INDEX('Input| Escalations'!$H$33:$N$33,MATCH('Calc| Project Costs'!P$9,'Input| Escalations'!$H$23:$N$23,0))+'Input| Projects'!$Z852*INDEX('Input| Escalations'!$H$34:$N$34,MATCH('Calc| Project Costs'!P$9,'Input| Escalations'!$H$23:$N$23,0))+'Input| Projects'!$AA852*INDEX('Input| Escalations'!$H$35:$N$35,MATCH('Calc| Project Costs'!P$9,'Input| Escalations'!$H$23:$N$23,0))+1</f>
        <v>1</v>
      </c>
      <c r="Q852" s="192">
        <f>'Input| Projects'!$Y852*INDEX('Input| Escalations'!$H$33:$N$33,MATCH('Calc| Project Costs'!Q$9,'Input| Escalations'!$H$23:$N$23,0))+'Input| Projects'!$Z852*INDEX('Input| Escalations'!$H$34:$N$34,MATCH('Calc| Project Costs'!Q$9,'Input| Escalations'!$H$23:$N$23,0))+'Input| Projects'!$AA852*INDEX('Input| Escalations'!$H$35:$N$35,MATCH('Calc| Project Costs'!Q$9,'Input| Escalations'!$H$23:$N$23,0))+1</f>
        <v>1</v>
      </c>
      <c r="R852" s="192">
        <f>'Input| Projects'!$Y852*INDEX('Input| Escalations'!$H$33:$N$33,MATCH('Calc| Project Costs'!R$9,'Input| Escalations'!$H$23:$N$23,0))+'Input| Projects'!$Z852*INDEX('Input| Escalations'!$H$34:$N$34,MATCH('Calc| Project Costs'!R$9,'Input| Escalations'!$H$23:$N$23,0))+'Input| Projects'!$AA852*INDEX('Input| Escalations'!$H$35:$N$35,MATCH('Calc| Project Costs'!R$9,'Input| Escalations'!$H$23:$N$23,0))+1</f>
        <v>1</v>
      </c>
      <c r="S852" s="192">
        <f>'Input| Projects'!$Y852*INDEX('Input| Escalations'!$H$33:$N$33,MATCH('Calc| Project Costs'!S$9,'Input| Escalations'!$H$23:$N$23,0))+'Input| Projects'!$Z852*INDEX('Input| Escalations'!$H$34:$N$34,MATCH('Calc| Project Costs'!S$9,'Input| Escalations'!$H$23:$N$23,0))+'Input| Projects'!$AA852*INDEX('Input| Escalations'!$H$35:$N$35,MATCH('Calc| Project Costs'!S$9,'Input| Escalations'!$H$23:$N$23,0))+1</f>
        <v>1</v>
      </c>
      <c r="T852" s="192">
        <f>'Input| Projects'!$Y852*INDEX('Input| Escalations'!$H$33:$N$33,MATCH('Calc| Project Costs'!T$9,'Input| Escalations'!$H$23:$N$23,0))+'Input| Projects'!$Z852*INDEX('Input| Escalations'!$H$34:$N$34,MATCH('Calc| Project Costs'!T$9,'Input| Escalations'!$H$23:$N$23,0))+'Input| Projects'!$AA852*INDEX('Input| Escalations'!$H$35:$N$35,MATCH('Calc| Project Costs'!T$9,'Input| Escalations'!$H$23:$N$23,0))+1</f>
        <v>1</v>
      </c>
      <c r="U852" s="106"/>
      <c r="V852" s="186">
        <f t="shared" si="416"/>
        <v>0</v>
      </c>
      <c r="W852" s="186">
        <f t="shared" si="417"/>
        <v>0</v>
      </c>
      <c r="X852" s="186">
        <f t="shared" si="418"/>
        <v>0</v>
      </c>
      <c r="Y852" s="186">
        <f t="shared" si="394"/>
        <v>0</v>
      </c>
      <c r="Z852" s="186">
        <f t="shared" si="395"/>
        <v>0</v>
      </c>
      <c r="AA852" s="186">
        <f t="shared" si="396"/>
        <v>0</v>
      </c>
      <c r="AB852" s="186">
        <f t="shared" si="397"/>
        <v>0</v>
      </c>
      <c r="AC852" s="106"/>
      <c r="AD852" s="186">
        <f>'Input| Projects'!Q852*N852*'Input| Escalations'!$K$19</f>
        <v>0</v>
      </c>
      <c r="AE852" s="186">
        <f>'Input| Projects'!R852*O852*'Input| Escalations'!$K$19</f>
        <v>0</v>
      </c>
      <c r="AF852" s="186">
        <f>'Input| Projects'!S852*P852*'Input| Escalations'!$K$19</f>
        <v>0</v>
      </c>
      <c r="AG852" s="186">
        <f>'Input| Projects'!T852*Q852*'Input| Escalations'!$K$19</f>
        <v>0</v>
      </c>
      <c r="AH852" s="186">
        <f>'Input| Projects'!U852*R852*'Input| Escalations'!$K$19</f>
        <v>0</v>
      </c>
      <c r="AI852" s="186">
        <f>'Input| Projects'!V852*S852*'Input| Escalations'!$K$19</f>
        <v>0</v>
      </c>
      <c r="AJ852" s="186">
        <f>'Input| Projects'!W852*T852*'Input| Escalations'!$K$19</f>
        <v>0</v>
      </c>
      <c r="AK852" s="106"/>
      <c r="AL852" s="186" t="str">
        <f>IFERROR(IF('Input| Overheads'!$C$42="Direct costs",SUMPRODUCT(--('Input| Projects'!$AC852="Yes"),'Calc| Overheads Allocation'!C$8,'Calc| Project Costs'!V852),IF('Input| Overheads'!$C$42="Internal labour",SUMPRODUCT(--('Input| Projects'!$AC852="Yes"),'Calc| Overheads Allocation'!C$8,'Calc| Project Costs'!V852,'Input| Projects'!$Y852),IF('Input| Overheads'!$C$42="DNSP defined",SUMPRODUCT(--('Input| Projects'!$AC852="Yes"),'Calc| Overheads Allocation'!C$61,'Input| Projects'!$AF852),""))),"")</f>
        <v/>
      </c>
      <c r="AM852" s="186" t="str">
        <f>IFERROR(IF('Input| Overheads'!$C$42="Direct costs",SUMPRODUCT(--('Input| Projects'!$AC852="Yes"),'Calc| Overheads Allocation'!D$8,'Calc| Project Costs'!W852),IF('Input| Overheads'!$C$42="Internal labour",SUMPRODUCT(--('Input| Projects'!$AC852="Yes"),'Calc| Overheads Allocation'!D$8,'Calc| Project Costs'!W852,'Input| Projects'!$Y852),IF('Input| Overheads'!$C$42="DNSP defined",SUMPRODUCT(--('Input| Projects'!$AC852="Yes"),'Calc| Overheads Allocation'!D$61,'Input| Projects'!$AF852),""))),"")</f>
        <v/>
      </c>
      <c r="AN852" s="186" t="str">
        <f>IFERROR(IF('Input| Overheads'!$C$42="Direct costs",SUMPRODUCT(--('Input| Projects'!$AC852="Yes"),'Calc| Overheads Allocation'!E$8,'Calc| Project Costs'!X852),IF('Input| Overheads'!$C$42="Internal labour",SUMPRODUCT(--('Input| Projects'!$AC852="Yes"),'Calc| Overheads Allocation'!E$8,'Calc| Project Costs'!X852,'Input| Projects'!$Y852),IF('Input| Overheads'!$C$42="DNSP defined",SUMPRODUCT(--('Input| Projects'!$AC852="Yes"),'Calc| Overheads Allocation'!E$61,'Input| Projects'!$AF852),""))),"")</f>
        <v/>
      </c>
      <c r="AO852" s="186" t="str">
        <f>IFERROR(IF('Input| Overheads'!$C$42="Direct costs",SUMPRODUCT(--('Input| Projects'!$AC852="Yes"),'Calc| Overheads Allocation'!F$8,'Calc| Project Costs'!Y852),IF('Input| Overheads'!$C$42="Internal labour",SUMPRODUCT(--('Input| Projects'!$AC852="Yes"),'Calc| Overheads Allocation'!F$8,'Calc| Project Costs'!Y852,'Input| Projects'!$Y852),IF('Input| Overheads'!$C$42="DNSP defined",SUMPRODUCT(--('Input| Projects'!$AC852="Yes"),'Calc| Overheads Allocation'!F$61,'Input| Projects'!$AF852),""))),"")</f>
        <v/>
      </c>
      <c r="AP852" s="186" t="str">
        <f>IFERROR(IF('Input| Overheads'!$C$42="Direct costs",SUMPRODUCT(--('Input| Projects'!$AC852="Yes"),'Calc| Overheads Allocation'!G$8,'Calc| Project Costs'!Z852),IF('Input| Overheads'!$C$42="Internal labour",SUMPRODUCT(--('Input| Projects'!$AC852="Yes"),'Calc| Overheads Allocation'!G$8,'Calc| Project Costs'!Z852,'Input| Projects'!$Y852),IF('Input| Overheads'!$C$42="DNSP defined",SUMPRODUCT(--('Input| Projects'!$AC852="Yes"),'Calc| Overheads Allocation'!G$61,'Input| Projects'!$AF852),""))),"")</f>
        <v/>
      </c>
      <c r="AQ852" s="186" t="str">
        <f>IFERROR(IF('Input| Overheads'!$C$42="Direct costs",SUMPRODUCT(--('Input| Projects'!$AC852="Yes"),'Calc| Overheads Allocation'!H$8,'Calc| Project Costs'!AA852),IF('Input| Overheads'!$C$42="Internal labour",SUMPRODUCT(--('Input| Projects'!$AC852="Yes"),'Calc| Overheads Allocation'!H$8,'Calc| Project Costs'!AA852,'Input| Projects'!$Y852),IF('Input| Overheads'!$C$42="DNSP defined",SUMPRODUCT(--('Input| Projects'!$AC852="Yes"),'Calc| Overheads Allocation'!H$61,'Input| Projects'!$AF852),""))),"")</f>
        <v/>
      </c>
      <c r="AR852" s="186" t="str">
        <f>IFERROR(IF('Input| Overheads'!$C$42="Direct costs",SUMPRODUCT(--('Input| Projects'!$AC852="Yes"),'Calc| Overheads Allocation'!I$8,'Calc| Project Costs'!AB852),IF('Input| Overheads'!$C$42="Internal labour",SUMPRODUCT(--('Input| Projects'!$AC852="Yes"),'Calc| Overheads Allocation'!I$8,'Calc| Project Costs'!AB852,'Input| Projects'!$Y852),IF('Input| Overheads'!$C$42="DNSP defined",SUMPRODUCT(--('Input| Projects'!$AC852="Yes"),'Calc| Overheads Allocation'!I$61,'Input| Projects'!$AF852),""))),"")</f>
        <v/>
      </c>
      <c r="AS852" s="106"/>
      <c r="AT852" s="186" t="str">
        <f>IFERROR(IF('Input| Overheads'!$C$42="Direct costs",SUMPRODUCT(--('Input| Projects'!$AD852="Yes"),'Calc| Overheads Allocation'!C$9,'Calc| Project Costs'!V852),IF('Input| Overheads'!$C$42="Internal labour",SUMPRODUCT(--('Input| Projects'!$AD852="Yes"),'Calc| Overheads Allocation'!C$9,'Calc| Project Costs'!V852,'Input| Projects'!$Y852),IF('Input| Overheads'!$C$42="DNSP defined",SUMPRODUCT(--('Input| Projects'!$AD852="Yes"),'Calc| Overheads Allocation'!C$62,'Input| Projects'!$AG852),""))),"")</f>
        <v/>
      </c>
      <c r="AU852" s="186" t="str">
        <f>IFERROR(IF('Input| Overheads'!$C$42="Direct costs",SUMPRODUCT(--('Input| Projects'!$AD852="Yes"),'Calc| Overheads Allocation'!D$9,'Calc| Project Costs'!W852),IF('Input| Overheads'!$C$42="Internal labour",SUMPRODUCT(--('Input| Projects'!$AD852="Yes"),'Calc| Overheads Allocation'!D$9,'Calc| Project Costs'!W852,'Input| Projects'!$Y852),IF('Input| Overheads'!$C$42="DNSP defined",SUMPRODUCT(--('Input| Projects'!$AD852="Yes"),'Calc| Overheads Allocation'!D$62,'Input| Projects'!$AG852),""))),"")</f>
        <v/>
      </c>
      <c r="AV852" s="186" t="str">
        <f>IFERROR(IF('Input| Overheads'!$C$42="Direct costs",SUMPRODUCT(--('Input| Projects'!$AD852="Yes"),'Calc| Overheads Allocation'!E$9,'Calc| Project Costs'!X852),IF('Input| Overheads'!$C$42="Internal labour",SUMPRODUCT(--('Input| Projects'!$AD852="Yes"),'Calc| Overheads Allocation'!E$9,'Calc| Project Costs'!X852,'Input| Projects'!$Y852),IF('Input| Overheads'!$C$42="DNSP defined",SUMPRODUCT(--('Input| Projects'!$AD852="Yes"),'Calc| Overheads Allocation'!E$62,'Input| Projects'!$AG852),""))),"")</f>
        <v/>
      </c>
      <c r="AW852" s="186" t="str">
        <f>IFERROR(IF('Input| Overheads'!$C$42="Direct costs",SUMPRODUCT(--('Input| Projects'!$AD852="Yes"),'Calc| Overheads Allocation'!F$9,'Calc| Project Costs'!Y852),IF('Input| Overheads'!$C$42="Internal labour",SUMPRODUCT(--('Input| Projects'!$AD852="Yes"),'Calc| Overheads Allocation'!F$9,'Calc| Project Costs'!Y852,'Input| Projects'!$Y852),IF('Input| Overheads'!$C$42="DNSP defined",SUMPRODUCT(--('Input| Projects'!$AD852="Yes"),'Calc| Overheads Allocation'!F$62,'Input| Projects'!$AG852),""))),"")</f>
        <v/>
      </c>
      <c r="AX852" s="186" t="str">
        <f>IFERROR(IF('Input| Overheads'!$C$42="Direct costs",SUMPRODUCT(--('Input| Projects'!$AD852="Yes"),'Calc| Overheads Allocation'!G$9,'Calc| Project Costs'!Z852),IF('Input| Overheads'!$C$42="Internal labour",SUMPRODUCT(--('Input| Projects'!$AD852="Yes"),'Calc| Overheads Allocation'!G$9,'Calc| Project Costs'!Z852,'Input| Projects'!$Y852),IF('Input| Overheads'!$C$42="DNSP defined",SUMPRODUCT(--('Input| Projects'!$AD852="Yes"),'Calc| Overheads Allocation'!G$62,'Input| Projects'!$AG852),""))),"")</f>
        <v/>
      </c>
      <c r="AY852" s="186" t="str">
        <f>IFERROR(IF('Input| Overheads'!$C$42="Direct costs",SUMPRODUCT(--('Input| Projects'!$AD852="Yes"),'Calc| Overheads Allocation'!H$9,'Calc| Project Costs'!AA852),IF('Input| Overheads'!$C$42="Internal labour",SUMPRODUCT(--('Input| Projects'!$AD852="Yes"),'Calc| Overheads Allocation'!H$9,'Calc| Project Costs'!AA852,'Input| Projects'!$Y852),IF('Input| Overheads'!$C$42="DNSP defined",SUMPRODUCT(--('Input| Projects'!$AD852="Yes"),'Calc| Overheads Allocation'!H$62,'Input| Projects'!$AG852),""))),"")</f>
        <v/>
      </c>
      <c r="AZ852" s="186" t="str">
        <f>IFERROR(IF('Input| Overheads'!$C$42="Direct costs",SUMPRODUCT(--('Input| Projects'!$AD852="Yes"),'Calc| Overheads Allocation'!I$9,'Calc| Project Costs'!AB852),IF('Input| Overheads'!$C$42="Internal labour",SUMPRODUCT(--('Input| Projects'!$AD852="Yes"),'Calc| Overheads Allocation'!I$9,'Calc| Project Costs'!AB852,'Input| Projects'!$Y852),IF('Input| Overheads'!$C$42="DNSP defined",SUMPRODUCT(--('Input| Projects'!$AD852="Yes"),'Calc| Overheads Allocation'!I$62,'Input| Projects'!$AG852),""))),"")</f>
        <v/>
      </c>
      <c r="BA852" s="106"/>
      <c r="BB852" s="186">
        <f t="shared" si="419"/>
        <v>0</v>
      </c>
      <c r="BC852" s="186">
        <f t="shared" si="420"/>
        <v>0</v>
      </c>
      <c r="BD852" s="186">
        <f t="shared" si="421"/>
        <v>0</v>
      </c>
      <c r="BE852" s="186">
        <f t="shared" si="398"/>
        <v>0</v>
      </c>
      <c r="BF852" s="186">
        <f t="shared" si="399"/>
        <v>0</v>
      </c>
      <c r="BG852" s="186">
        <f t="shared" si="400"/>
        <v>0</v>
      </c>
      <c r="BH852" s="186">
        <f t="shared" si="401"/>
        <v>0</v>
      </c>
      <c r="BI852" s="97"/>
      <c r="BJ852" s="186" t="str">
        <f t="shared" si="402"/>
        <v/>
      </c>
      <c r="BK852" s="186" t="str">
        <f t="shared" si="403"/>
        <v/>
      </c>
      <c r="BL852" s="186" t="str">
        <f t="shared" si="404"/>
        <v/>
      </c>
      <c r="BM852" s="186" t="str">
        <f t="shared" si="405"/>
        <v/>
      </c>
      <c r="BN852" s="186" t="str">
        <f t="shared" si="406"/>
        <v/>
      </c>
      <c r="BO852" s="186" t="str">
        <f t="shared" si="407"/>
        <v/>
      </c>
      <c r="BP852" s="186" t="str">
        <f t="shared" si="408"/>
        <v/>
      </c>
      <c r="BQ852" s="97"/>
      <c r="BR852" s="186">
        <f t="shared" si="409"/>
        <v>0</v>
      </c>
      <c r="BS852" s="186">
        <f t="shared" si="410"/>
        <v>0</v>
      </c>
      <c r="BT852" s="222">
        <f t="shared" si="411"/>
        <v>0</v>
      </c>
      <c r="BU852" s="222">
        <f t="shared" si="412"/>
        <v>0</v>
      </c>
      <c r="BV852" s="222">
        <f t="shared" si="413"/>
        <v>0</v>
      </c>
      <c r="BW852" s="222">
        <f t="shared" si="414"/>
        <v>0</v>
      </c>
      <c r="BX852" s="222">
        <f t="shared" si="415"/>
        <v>0</v>
      </c>
      <c r="BY852" s="106"/>
      <c r="BZ852" s="197" t="str">
        <f>IF(SUMIF('Input| Projects'!$AS$8:$CP$8,"Dx",'Input| Projects'!$AS852:$CP852)=0,"",SUMIF('Input| Projects'!$AS$8:$CP$8,"Dx",'Input| Projects'!$AS852:$CP852))</f>
        <v/>
      </c>
      <c r="CA852" s="197" t="str">
        <f>IF(SUMIF('Input| Projects'!$AS$8:$CP$8,"Tx",'Input| Projects'!$AS852:$CP852)=0,"",SUMIF('Input| Projects'!$AS$8:$CP$8,"Tx",'Input| Projects'!$AS852:$CP852))</f>
        <v/>
      </c>
      <c r="CB852" s="150" t="str">
        <f t="shared" si="422"/>
        <v/>
      </c>
    </row>
    <row r="853" spans="2:80" x14ac:dyDescent="0.2">
      <c r="B853" s="201">
        <f>IFERROR('Input| Projects'!B853,"")</f>
        <v>844</v>
      </c>
      <c r="C853" s="42" t="str">
        <f>IFERROR(IF('Input| Projects'!C853="","",'Input| Projects'!C853),"")</f>
        <v/>
      </c>
      <c r="D853" s="42" t="str">
        <f>IFERROR(IF('Input| Projects'!D853="","",'Input| Projects'!D853),"")</f>
        <v/>
      </c>
      <c r="E853" s="104"/>
      <c r="F853" s="190">
        <f>IFERROR('Input| Projects'!I853*'Input| Escalations'!$K$19,"")</f>
        <v>0</v>
      </c>
      <c r="G853" s="190">
        <f>IFERROR('Input| Projects'!J853*'Input| Escalations'!$K$19,"")</f>
        <v>0</v>
      </c>
      <c r="H853" s="190">
        <f>IFERROR('Input| Projects'!K853*'Input| Escalations'!$K$19,"")</f>
        <v>0</v>
      </c>
      <c r="I853" s="190">
        <f>IFERROR('Input| Projects'!L853*'Input| Escalations'!$K$19,"")</f>
        <v>0</v>
      </c>
      <c r="J853" s="190">
        <f>IFERROR('Input| Projects'!M853*'Input| Escalations'!$K$19,"")</f>
        <v>0</v>
      </c>
      <c r="K853" s="190">
        <f>IFERROR('Input| Projects'!N853*'Input| Escalations'!$K$19,"")</f>
        <v>0</v>
      </c>
      <c r="L853" s="190">
        <f>IFERROR('Input| Projects'!O853*'Input| Escalations'!$K$19,"")</f>
        <v>0</v>
      </c>
      <c r="M853" s="150" t="str">
        <f>IF(ABS(SUM(F853:L853)-(SUM('Input| Projects'!I853:O853)*'Input| Escalations'!$K$19))&lt;0.0000001,"",1)</f>
        <v/>
      </c>
      <c r="N853" s="192">
        <f>'Input| Projects'!$Y853*INDEX('Input| Escalations'!$H$33:$N$33,MATCH('Calc| Project Costs'!N$9,'Input| Escalations'!$H$23:$N$23,0))+'Input| Projects'!$Z853*INDEX('Input| Escalations'!$H$34:$N$34,MATCH('Calc| Project Costs'!N$9,'Input| Escalations'!$H$23:$N$23,0))+'Input| Projects'!$AA853*INDEX('Input| Escalations'!$H$35:$N$35,MATCH('Calc| Project Costs'!N$9,'Input| Escalations'!$H$23:$N$23,0))+1</f>
        <v>1</v>
      </c>
      <c r="O853" s="192">
        <f>'Input| Projects'!$Y853*INDEX('Input| Escalations'!$H$33:$N$33,MATCH('Calc| Project Costs'!O$9,'Input| Escalations'!$H$23:$N$23,0))+'Input| Projects'!$Z853*INDEX('Input| Escalations'!$H$34:$N$34,MATCH('Calc| Project Costs'!O$9,'Input| Escalations'!$H$23:$N$23,0))+'Input| Projects'!$AA853*INDEX('Input| Escalations'!$H$35:$N$35,MATCH('Calc| Project Costs'!O$9,'Input| Escalations'!$H$23:$N$23,0))+1</f>
        <v>1</v>
      </c>
      <c r="P853" s="192">
        <f>'Input| Projects'!$Y853*INDEX('Input| Escalations'!$H$33:$N$33,MATCH('Calc| Project Costs'!P$9,'Input| Escalations'!$H$23:$N$23,0))+'Input| Projects'!$Z853*INDEX('Input| Escalations'!$H$34:$N$34,MATCH('Calc| Project Costs'!P$9,'Input| Escalations'!$H$23:$N$23,0))+'Input| Projects'!$AA853*INDEX('Input| Escalations'!$H$35:$N$35,MATCH('Calc| Project Costs'!P$9,'Input| Escalations'!$H$23:$N$23,0))+1</f>
        <v>1</v>
      </c>
      <c r="Q853" s="192">
        <f>'Input| Projects'!$Y853*INDEX('Input| Escalations'!$H$33:$N$33,MATCH('Calc| Project Costs'!Q$9,'Input| Escalations'!$H$23:$N$23,0))+'Input| Projects'!$Z853*INDEX('Input| Escalations'!$H$34:$N$34,MATCH('Calc| Project Costs'!Q$9,'Input| Escalations'!$H$23:$N$23,0))+'Input| Projects'!$AA853*INDEX('Input| Escalations'!$H$35:$N$35,MATCH('Calc| Project Costs'!Q$9,'Input| Escalations'!$H$23:$N$23,0))+1</f>
        <v>1</v>
      </c>
      <c r="R853" s="192">
        <f>'Input| Projects'!$Y853*INDEX('Input| Escalations'!$H$33:$N$33,MATCH('Calc| Project Costs'!R$9,'Input| Escalations'!$H$23:$N$23,0))+'Input| Projects'!$Z853*INDEX('Input| Escalations'!$H$34:$N$34,MATCH('Calc| Project Costs'!R$9,'Input| Escalations'!$H$23:$N$23,0))+'Input| Projects'!$AA853*INDEX('Input| Escalations'!$H$35:$N$35,MATCH('Calc| Project Costs'!R$9,'Input| Escalations'!$H$23:$N$23,0))+1</f>
        <v>1</v>
      </c>
      <c r="S853" s="192">
        <f>'Input| Projects'!$Y853*INDEX('Input| Escalations'!$H$33:$N$33,MATCH('Calc| Project Costs'!S$9,'Input| Escalations'!$H$23:$N$23,0))+'Input| Projects'!$Z853*INDEX('Input| Escalations'!$H$34:$N$34,MATCH('Calc| Project Costs'!S$9,'Input| Escalations'!$H$23:$N$23,0))+'Input| Projects'!$AA853*INDEX('Input| Escalations'!$H$35:$N$35,MATCH('Calc| Project Costs'!S$9,'Input| Escalations'!$H$23:$N$23,0))+1</f>
        <v>1</v>
      </c>
      <c r="T853" s="192">
        <f>'Input| Projects'!$Y853*INDEX('Input| Escalations'!$H$33:$N$33,MATCH('Calc| Project Costs'!T$9,'Input| Escalations'!$H$23:$N$23,0))+'Input| Projects'!$Z853*INDEX('Input| Escalations'!$H$34:$N$34,MATCH('Calc| Project Costs'!T$9,'Input| Escalations'!$H$23:$N$23,0))+'Input| Projects'!$AA853*INDEX('Input| Escalations'!$H$35:$N$35,MATCH('Calc| Project Costs'!T$9,'Input| Escalations'!$H$23:$N$23,0))+1</f>
        <v>1</v>
      </c>
      <c r="U853" s="106"/>
      <c r="V853" s="186">
        <f t="shared" si="416"/>
        <v>0</v>
      </c>
      <c r="W853" s="186">
        <f t="shared" si="417"/>
        <v>0</v>
      </c>
      <c r="X853" s="186">
        <f t="shared" si="418"/>
        <v>0</v>
      </c>
      <c r="Y853" s="186">
        <f t="shared" si="394"/>
        <v>0</v>
      </c>
      <c r="Z853" s="186">
        <f t="shared" si="395"/>
        <v>0</v>
      </c>
      <c r="AA853" s="186">
        <f t="shared" si="396"/>
        <v>0</v>
      </c>
      <c r="AB853" s="186">
        <f t="shared" si="397"/>
        <v>0</v>
      </c>
      <c r="AC853" s="106"/>
      <c r="AD853" s="186">
        <f>'Input| Projects'!Q853*N853*'Input| Escalations'!$K$19</f>
        <v>0</v>
      </c>
      <c r="AE853" s="186">
        <f>'Input| Projects'!R853*O853*'Input| Escalations'!$K$19</f>
        <v>0</v>
      </c>
      <c r="AF853" s="186">
        <f>'Input| Projects'!S853*P853*'Input| Escalations'!$K$19</f>
        <v>0</v>
      </c>
      <c r="AG853" s="186">
        <f>'Input| Projects'!T853*Q853*'Input| Escalations'!$K$19</f>
        <v>0</v>
      </c>
      <c r="AH853" s="186">
        <f>'Input| Projects'!U853*R853*'Input| Escalations'!$K$19</f>
        <v>0</v>
      </c>
      <c r="AI853" s="186">
        <f>'Input| Projects'!V853*S853*'Input| Escalations'!$K$19</f>
        <v>0</v>
      </c>
      <c r="AJ853" s="186">
        <f>'Input| Projects'!W853*T853*'Input| Escalations'!$K$19</f>
        <v>0</v>
      </c>
      <c r="AK853" s="106"/>
      <c r="AL853" s="186" t="str">
        <f>IFERROR(IF('Input| Overheads'!$C$42="Direct costs",SUMPRODUCT(--('Input| Projects'!$AC853="Yes"),'Calc| Overheads Allocation'!C$8,'Calc| Project Costs'!V853),IF('Input| Overheads'!$C$42="Internal labour",SUMPRODUCT(--('Input| Projects'!$AC853="Yes"),'Calc| Overheads Allocation'!C$8,'Calc| Project Costs'!V853,'Input| Projects'!$Y853),IF('Input| Overheads'!$C$42="DNSP defined",SUMPRODUCT(--('Input| Projects'!$AC853="Yes"),'Calc| Overheads Allocation'!C$61,'Input| Projects'!$AF853),""))),"")</f>
        <v/>
      </c>
      <c r="AM853" s="186" t="str">
        <f>IFERROR(IF('Input| Overheads'!$C$42="Direct costs",SUMPRODUCT(--('Input| Projects'!$AC853="Yes"),'Calc| Overheads Allocation'!D$8,'Calc| Project Costs'!W853),IF('Input| Overheads'!$C$42="Internal labour",SUMPRODUCT(--('Input| Projects'!$AC853="Yes"),'Calc| Overheads Allocation'!D$8,'Calc| Project Costs'!W853,'Input| Projects'!$Y853),IF('Input| Overheads'!$C$42="DNSP defined",SUMPRODUCT(--('Input| Projects'!$AC853="Yes"),'Calc| Overheads Allocation'!D$61,'Input| Projects'!$AF853),""))),"")</f>
        <v/>
      </c>
      <c r="AN853" s="186" t="str">
        <f>IFERROR(IF('Input| Overheads'!$C$42="Direct costs",SUMPRODUCT(--('Input| Projects'!$AC853="Yes"),'Calc| Overheads Allocation'!E$8,'Calc| Project Costs'!X853),IF('Input| Overheads'!$C$42="Internal labour",SUMPRODUCT(--('Input| Projects'!$AC853="Yes"),'Calc| Overheads Allocation'!E$8,'Calc| Project Costs'!X853,'Input| Projects'!$Y853),IF('Input| Overheads'!$C$42="DNSP defined",SUMPRODUCT(--('Input| Projects'!$AC853="Yes"),'Calc| Overheads Allocation'!E$61,'Input| Projects'!$AF853),""))),"")</f>
        <v/>
      </c>
      <c r="AO853" s="186" t="str">
        <f>IFERROR(IF('Input| Overheads'!$C$42="Direct costs",SUMPRODUCT(--('Input| Projects'!$AC853="Yes"),'Calc| Overheads Allocation'!F$8,'Calc| Project Costs'!Y853),IF('Input| Overheads'!$C$42="Internal labour",SUMPRODUCT(--('Input| Projects'!$AC853="Yes"),'Calc| Overheads Allocation'!F$8,'Calc| Project Costs'!Y853,'Input| Projects'!$Y853),IF('Input| Overheads'!$C$42="DNSP defined",SUMPRODUCT(--('Input| Projects'!$AC853="Yes"),'Calc| Overheads Allocation'!F$61,'Input| Projects'!$AF853),""))),"")</f>
        <v/>
      </c>
      <c r="AP853" s="186" t="str">
        <f>IFERROR(IF('Input| Overheads'!$C$42="Direct costs",SUMPRODUCT(--('Input| Projects'!$AC853="Yes"),'Calc| Overheads Allocation'!G$8,'Calc| Project Costs'!Z853),IF('Input| Overheads'!$C$42="Internal labour",SUMPRODUCT(--('Input| Projects'!$AC853="Yes"),'Calc| Overheads Allocation'!G$8,'Calc| Project Costs'!Z853,'Input| Projects'!$Y853),IF('Input| Overheads'!$C$42="DNSP defined",SUMPRODUCT(--('Input| Projects'!$AC853="Yes"),'Calc| Overheads Allocation'!G$61,'Input| Projects'!$AF853),""))),"")</f>
        <v/>
      </c>
      <c r="AQ853" s="186" t="str">
        <f>IFERROR(IF('Input| Overheads'!$C$42="Direct costs",SUMPRODUCT(--('Input| Projects'!$AC853="Yes"),'Calc| Overheads Allocation'!H$8,'Calc| Project Costs'!AA853),IF('Input| Overheads'!$C$42="Internal labour",SUMPRODUCT(--('Input| Projects'!$AC853="Yes"),'Calc| Overheads Allocation'!H$8,'Calc| Project Costs'!AA853,'Input| Projects'!$Y853),IF('Input| Overheads'!$C$42="DNSP defined",SUMPRODUCT(--('Input| Projects'!$AC853="Yes"),'Calc| Overheads Allocation'!H$61,'Input| Projects'!$AF853),""))),"")</f>
        <v/>
      </c>
      <c r="AR853" s="186" t="str">
        <f>IFERROR(IF('Input| Overheads'!$C$42="Direct costs",SUMPRODUCT(--('Input| Projects'!$AC853="Yes"),'Calc| Overheads Allocation'!I$8,'Calc| Project Costs'!AB853),IF('Input| Overheads'!$C$42="Internal labour",SUMPRODUCT(--('Input| Projects'!$AC853="Yes"),'Calc| Overheads Allocation'!I$8,'Calc| Project Costs'!AB853,'Input| Projects'!$Y853),IF('Input| Overheads'!$C$42="DNSP defined",SUMPRODUCT(--('Input| Projects'!$AC853="Yes"),'Calc| Overheads Allocation'!I$61,'Input| Projects'!$AF853),""))),"")</f>
        <v/>
      </c>
      <c r="AS853" s="106"/>
      <c r="AT853" s="186" t="str">
        <f>IFERROR(IF('Input| Overheads'!$C$42="Direct costs",SUMPRODUCT(--('Input| Projects'!$AD853="Yes"),'Calc| Overheads Allocation'!C$9,'Calc| Project Costs'!V853),IF('Input| Overheads'!$C$42="Internal labour",SUMPRODUCT(--('Input| Projects'!$AD853="Yes"),'Calc| Overheads Allocation'!C$9,'Calc| Project Costs'!V853,'Input| Projects'!$Y853),IF('Input| Overheads'!$C$42="DNSP defined",SUMPRODUCT(--('Input| Projects'!$AD853="Yes"),'Calc| Overheads Allocation'!C$62,'Input| Projects'!$AG853),""))),"")</f>
        <v/>
      </c>
      <c r="AU853" s="186" t="str">
        <f>IFERROR(IF('Input| Overheads'!$C$42="Direct costs",SUMPRODUCT(--('Input| Projects'!$AD853="Yes"),'Calc| Overheads Allocation'!D$9,'Calc| Project Costs'!W853),IF('Input| Overheads'!$C$42="Internal labour",SUMPRODUCT(--('Input| Projects'!$AD853="Yes"),'Calc| Overheads Allocation'!D$9,'Calc| Project Costs'!W853,'Input| Projects'!$Y853),IF('Input| Overheads'!$C$42="DNSP defined",SUMPRODUCT(--('Input| Projects'!$AD853="Yes"),'Calc| Overheads Allocation'!D$62,'Input| Projects'!$AG853),""))),"")</f>
        <v/>
      </c>
      <c r="AV853" s="186" t="str">
        <f>IFERROR(IF('Input| Overheads'!$C$42="Direct costs",SUMPRODUCT(--('Input| Projects'!$AD853="Yes"),'Calc| Overheads Allocation'!E$9,'Calc| Project Costs'!X853),IF('Input| Overheads'!$C$42="Internal labour",SUMPRODUCT(--('Input| Projects'!$AD853="Yes"),'Calc| Overheads Allocation'!E$9,'Calc| Project Costs'!X853,'Input| Projects'!$Y853),IF('Input| Overheads'!$C$42="DNSP defined",SUMPRODUCT(--('Input| Projects'!$AD853="Yes"),'Calc| Overheads Allocation'!E$62,'Input| Projects'!$AG853),""))),"")</f>
        <v/>
      </c>
      <c r="AW853" s="186" t="str">
        <f>IFERROR(IF('Input| Overheads'!$C$42="Direct costs",SUMPRODUCT(--('Input| Projects'!$AD853="Yes"),'Calc| Overheads Allocation'!F$9,'Calc| Project Costs'!Y853),IF('Input| Overheads'!$C$42="Internal labour",SUMPRODUCT(--('Input| Projects'!$AD853="Yes"),'Calc| Overheads Allocation'!F$9,'Calc| Project Costs'!Y853,'Input| Projects'!$Y853),IF('Input| Overheads'!$C$42="DNSP defined",SUMPRODUCT(--('Input| Projects'!$AD853="Yes"),'Calc| Overheads Allocation'!F$62,'Input| Projects'!$AG853),""))),"")</f>
        <v/>
      </c>
      <c r="AX853" s="186" t="str">
        <f>IFERROR(IF('Input| Overheads'!$C$42="Direct costs",SUMPRODUCT(--('Input| Projects'!$AD853="Yes"),'Calc| Overheads Allocation'!G$9,'Calc| Project Costs'!Z853),IF('Input| Overheads'!$C$42="Internal labour",SUMPRODUCT(--('Input| Projects'!$AD853="Yes"),'Calc| Overheads Allocation'!G$9,'Calc| Project Costs'!Z853,'Input| Projects'!$Y853),IF('Input| Overheads'!$C$42="DNSP defined",SUMPRODUCT(--('Input| Projects'!$AD853="Yes"),'Calc| Overheads Allocation'!G$62,'Input| Projects'!$AG853),""))),"")</f>
        <v/>
      </c>
      <c r="AY853" s="186" t="str">
        <f>IFERROR(IF('Input| Overheads'!$C$42="Direct costs",SUMPRODUCT(--('Input| Projects'!$AD853="Yes"),'Calc| Overheads Allocation'!H$9,'Calc| Project Costs'!AA853),IF('Input| Overheads'!$C$42="Internal labour",SUMPRODUCT(--('Input| Projects'!$AD853="Yes"),'Calc| Overheads Allocation'!H$9,'Calc| Project Costs'!AA853,'Input| Projects'!$Y853),IF('Input| Overheads'!$C$42="DNSP defined",SUMPRODUCT(--('Input| Projects'!$AD853="Yes"),'Calc| Overheads Allocation'!H$62,'Input| Projects'!$AG853),""))),"")</f>
        <v/>
      </c>
      <c r="AZ853" s="186" t="str">
        <f>IFERROR(IF('Input| Overheads'!$C$42="Direct costs",SUMPRODUCT(--('Input| Projects'!$AD853="Yes"),'Calc| Overheads Allocation'!I$9,'Calc| Project Costs'!AB853),IF('Input| Overheads'!$C$42="Internal labour",SUMPRODUCT(--('Input| Projects'!$AD853="Yes"),'Calc| Overheads Allocation'!I$9,'Calc| Project Costs'!AB853,'Input| Projects'!$Y853),IF('Input| Overheads'!$C$42="DNSP defined",SUMPRODUCT(--('Input| Projects'!$AD853="Yes"),'Calc| Overheads Allocation'!I$62,'Input| Projects'!$AG853),""))),"")</f>
        <v/>
      </c>
      <c r="BA853" s="106"/>
      <c r="BB853" s="186">
        <f t="shared" si="419"/>
        <v>0</v>
      </c>
      <c r="BC853" s="186">
        <f t="shared" si="420"/>
        <v>0</v>
      </c>
      <c r="BD853" s="186">
        <f t="shared" si="421"/>
        <v>0</v>
      </c>
      <c r="BE853" s="186">
        <f t="shared" si="398"/>
        <v>0</v>
      </c>
      <c r="BF853" s="186">
        <f t="shared" si="399"/>
        <v>0</v>
      </c>
      <c r="BG853" s="186">
        <f t="shared" si="400"/>
        <v>0</v>
      </c>
      <c r="BH853" s="186">
        <f t="shared" si="401"/>
        <v>0</v>
      </c>
      <c r="BI853" s="97"/>
      <c r="BJ853" s="186" t="str">
        <f t="shared" si="402"/>
        <v/>
      </c>
      <c r="BK853" s="186" t="str">
        <f t="shared" si="403"/>
        <v/>
      </c>
      <c r="BL853" s="186" t="str">
        <f t="shared" si="404"/>
        <v/>
      </c>
      <c r="BM853" s="186" t="str">
        <f t="shared" si="405"/>
        <v/>
      </c>
      <c r="BN853" s="186" t="str">
        <f t="shared" si="406"/>
        <v/>
      </c>
      <c r="BO853" s="186" t="str">
        <f t="shared" si="407"/>
        <v/>
      </c>
      <c r="BP853" s="186" t="str">
        <f t="shared" si="408"/>
        <v/>
      </c>
      <c r="BQ853" s="97"/>
      <c r="BR853" s="186">
        <f t="shared" si="409"/>
        <v>0</v>
      </c>
      <c r="BS853" s="186">
        <f t="shared" si="410"/>
        <v>0</v>
      </c>
      <c r="BT853" s="222">
        <f t="shared" si="411"/>
        <v>0</v>
      </c>
      <c r="BU853" s="222">
        <f t="shared" si="412"/>
        <v>0</v>
      </c>
      <c r="BV853" s="222">
        <f t="shared" si="413"/>
        <v>0</v>
      </c>
      <c r="BW853" s="222">
        <f t="shared" si="414"/>
        <v>0</v>
      </c>
      <c r="BX853" s="222">
        <f t="shared" si="415"/>
        <v>0</v>
      </c>
      <c r="BY853" s="106"/>
      <c r="BZ853" s="197" t="str">
        <f>IF(SUMIF('Input| Projects'!$AS$8:$CP$8,"Dx",'Input| Projects'!$AS853:$CP853)=0,"",SUMIF('Input| Projects'!$AS$8:$CP$8,"Dx",'Input| Projects'!$AS853:$CP853))</f>
        <v/>
      </c>
      <c r="CA853" s="197" t="str">
        <f>IF(SUMIF('Input| Projects'!$AS$8:$CP$8,"Tx",'Input| Projects'!$AS853:$CP853)=0,"",SUMIF('Input| Projects'!$AS$8:$CP$8,"Tx",'Input| Projects'!$AS853:$CP853))</f>
        <v/>
      </c>
      <c r="CB853" s="150" t="str">
        <f t="shared" si="422"/>
        <v/>
      </c>
    </row>
    <row r="854" spans="2:80" x14ac:dyDescent="0.2">
      <c r="B854" s="201">
        <f>IFERROR('Input| Projects'!B854,"")</f>
        <v>845</v>
      </c>
      <c r="C854" s="42" t="str">
        <f>IFERROR(IF('Input| Projects'!C854="","",'Input| Projects'!C854),"")</f>
        <v/>
      </c>
      <c r="D854" s="42" t="str">
        <f>IFERROR(IF('Input| Projects'!D854="","",'Input| Projects'!D854),"")</f>
        <v/>
      </c>
      <c r="E854" s="104"/>
      <c r="F854" s="190">
        <f>IFERROR('Input| Projects'!I854*'Input| Escalations'!$K$19,"")</f>
        <v>0</v>
      </c>
      <c r="G854" s="190">
        <f>IFERROR('Input| Projects'!J854*'Input| Escalations'!$K$19,"")</f>
        <v>0</v>
      </c>
      <c r="H854" s="190">
        <f>IFERROR('Input| Projects'!K854*'Input| Escalations'!$K$19,"")</f>
        <v>0</v>
      </c>
      <c r="I854" s="190">
        <f>IFERROR('Input| Projects'!L854*'Input| Escalations'!$K$19,"")</f>
        <v>0</v>
      </c>
      <c r="J854" s="190">
        <f>IFERROR('Input| Projects'!M854*'Input| Escalations'!$K$19,"")</f>
        <v>0</v>
      </c>
      <c r="K854" s="190">
        <f>IFERROR('Input| Projects'!N854*'Input| Escalations'!$K$19,"")</f>
        <v>0</v>
      </c>
      <c r="L854" s="190">
        <f>IFERROR('Input| Projects'!O854*'Input| Escalations'!$K$19,"")</f>
        <v>0</v>
      </c>
      <c r="M854" s="150" t="str">
        <f>IF(ABS(SUM(F854:L854)-(SUM('Input| Projects'!I854:O854)*'Input| Escalations'!$K$19))&lt;0.0000001,"",1)</f>
        <v/>
      </c>
      <c r="N854" s="192">
        <f>'Input| Projects'!$Y854*INDEX('Input| Escalations'!$H$33:$N$33,MATCH('Calc| Project Costs'!N$9,'Input| Escalations'!$H$23:$N$23,0))+'Input| Projects'!$Z854*INDEX('Input| Escalations'!$H$34:$N$34,MATCH('Calc| Project Costs'!N$9,'Input| Escalations'!$H$23:$N$23,0))+'Input| Projects'!$AA854*INDEX('Input| Escalations'!$H$35:$N$35,MATCH('Calc| Project Costs'!N$9,'Input| Escalations'!$H$23:$N$23,0))+1</f>
        <v>1</v>
      </c>
      <c r="O854" s="192">
        <f>'Input| Projects'!$Y854*INDEX('Input| Escalations'!$H$33:$N$33,MATCH('Calc| Project Costs'!O$9,'Input| Escalations'!$H$23:$N$23,0))+'Input| Projects'!$Z854*INDEX('Input| Escalations'!$H$34:$N$34,MATCH('Calc| Project Costs'!O$9,'Input| Escalations'!$H$23:$N$23,0))+'Input| Projects'!$AA854*INDEX('Input| Escalations'!$H$35:$N$35,MATCH('Calc| Project Costs'!O$9,'Input| Escalations'!$H$23:$N$23,0))+1</f>
        <v>1</v>
      </c>
      <c r="P854" s="192">
        <f>'Input| Projects'!$Y854*INDEX('Input| Escalations'!$H$33:$N$33,MATCH('Calc| Project Costs'!P$9,'Input| Escalations'!$H$23:$N$23,0))+'Input| Projects'!$Z854*INDEX('Input| Escalations'!$H$34:$N$34,MATCH('Calc| Project Costs'!P$9,'Input| Escalations'!$H$23:$N$23,0))+'Input| Projects'!$AA854*INDEX('Input| Escalations'!$H$35:$N$35,MATCH('Calc| Project Costs'!P$9,'Input| Escalations'!$H$23:$N$23,0))+1</f>
        <v>1</v>
      </c>
      <c r="Q854" s="192">
        <f>'Input| Projects'!$Y854*INDEX('Input| Escalations'!$H$33:$N$33,MATCH('Calc| Project Costs'!Q$9,'Input| Escalations'!$H$23:$N$23,0))+'Input| Projects'!$Z854*INDEX('Input| Escalations'!$H$34:$N$34,MATCH('Calc| Project Costs'!Q$9,'Input| Escalations'!$H$23:$N$23,0))+'Input| Projects'!$AA854*INDEX('Input| Escalations'!$H$35:$N$35,MATCH('Calc| Project Costs'!Q$9,'Input| Escalations'!$H$23:$N$23,0))+1</f>
        <v>1</v>
      </c>
      <c r="R854" s="192">
        <f>'Input| Projects'!$Y854*INDEX('Input| Escalations'!$H$33:$N$33,MATCH('Calc| Project Costs'!R$9,'Input| Escalations'!$H$23:$N$23,0))+'Input| Projects'!$Z854*INDEX('Input| Escalations'!$H$34:$N$34,MATCH('Calc| Project Costs'!R$9,'Input| Escalations'!$H$23:$N$23,0))+'Input| Projects'!$AA854*INDEX('Input| Escalations'!$H$35:$N$35,MATCH('Calc| Project Costs'!R$9,'Input| Escalations'!$H$23:$N$23,0))+1</f>
        <v>1</v>
      </c>
      <c r="S854" s="192">
        <f>'Input| Projects'!$Y854*INDEX('Input| Escalations'!$H$33:$N$33,MATCH('Calc| Project Costs'!S$9,'Input| Escalations'!$H$23:$N$23,0))+'Input| Projects'!$Z854*INDEX('Input| Escalations'!$H$34:$N$34,MATCH('Calc| Project Costs'!S$9,'Input| Escalations'!$H$23:$N$23,0))+'Input| Projects'!$AA854*INDEX('Input| Escalations'!$H$35:$N$35,MATCH('Calc| Project Costs'!S$9,'Input| Escalations'!$H$23:$N$23,0))+1</f>
        <v>1</v>
      </c>
      <c r="T854" s="192">
        <f>'Input| Projects'!$Y854*INDEX('Input| Escalations'!$H$33:$N$33,MATCH('Calc| Project Costs'!T$9,'Input| Escalations'!$H$23:$N$23,0))+'Input| Projects'!$Z854*INDEX('Input| Escalations'!$H$34:$N$34,MATCH('Calc| Project Costs'!T$9,'Input| Escalations'!$H$23:$N$23,0))+'Input| Projects'!$AA854*INDEX('Input| Escalations'!$H$35:$N$35,MATCH('Calc| Project Costs'!T$9,'Input| Escalations'!$H$23:$N$23,0))+1</f>
        <v>1</v>
      </c>
      <c r="U854" s="106"/>
      <c r="V854" s="186">
        <f t="shared" si="416"/>
        <v>0</v>
      </c>
      <c r="W854" s="186">
        <f t="shared" si="417"/>
        <v>0</v>
      </c>
      <c r="X854" s="186">
        <f t="shared" si="418"/>
        <v>0</v>
      </c>
      <c r="Y854" s="186">
        <f t="shared" si="394"/>
        <v>0</v>
      </c>
      <c r="Z854" s="186">
        <f t="shared" si="395"/>
        <v>0</v>
      </c>
      <c r="AA854" s="186">
        <f t="shared" si="396"/>
        <v>0</v>
      </c>
      <c r="AB854" s="186">
        <f t="shared" si="397"/>
        <v>0</v>
      </c>
      <c r="AC854" s="106"/>
      <c r="AD854" s="186">
        <f>'Input| Projects'!Q854*N854*'Input| Escalations'!$K$19</f>
        <v>0</v>
      </c>
      <c r="AE854" s="186">
        <f>'Input| Projects'!R854*O854*'Input| Escalations'!$K$19</f>
        <v>0</v>
      </c>
      <c r="AF854" s="186">
        <f>'Input| Projects'!S854*P854*'Input| Escalations'!$K$19</f>
        <v>0</v>
      </c>
      <c r="AG854" s="186">
        <f>'Input| Projects'!T854*Q854*'Input| Escalations'!$K$19</f>
        <v>0</v>
      </c>
      <c r="AH854" s="186">
        <f>'Input| Projects'!U854*R854*'Input| Escalations'!$K$19</f>
        <v>0</v>
      </c>
      <c r="AI854" s="186">
        <f>'Input| Projects'!V854*S854*'Input| Escalations'!$K$19</f>
        <v>0</v>
      </c>
      <c r="AJ854" s="186">
        <f>'Input| Projects'!W854*T854*'Input| Escalations'!$K$19</f>
        <v>0</v>
      </c>
      <c r="AK854" s="106"/>
      <c r="AL854" s="186" t="str">
        <f>IFERROR(IF('Input| Overheads'!$C$42="Direct costs",SUMPRODUCT(--('Input| Projects'!$AC854="Yes"),'Calc| Overheads Allocation'!C$8,'Calc| Project Costs'!V854),IF('Input| Overheads'!$C$42="Internal labour",SUMPRODUCT(--('Input| Projects'!$AC854="Yes"),'Calc| Overheads Allocation'!C$8,'Calc| Project Costs'!V854,'Input| Projects'!$Y854),IF('Input| Overheads'!$C$42="DNSP defined",SUMPRODUCT(--('Input| Projects'!$AC854="Yes"),'Calc| Overheads Allocation'!C$61,'Input| Projects'!$AF854),""))),"")</f>
        <v/>
      </c>
      <c r="AM854" s="186" t="str">
        <f>IFERROR(IF('Input| Overheads'!$C$42="Direct costs",SUMPRODUCT(--('Input| Projects'!$AC854="Yes"),'Calc| Overheads Allocation'!D$8,'Calc| Project Costs'!W854),IF('Input| Overheads'!$C$42="Internal labour",SUMPRODUCT(--('Input| Projects'!$AC854="Yes"),'Calc| Overheads Allocation'!D$8,'Calc| Project Costs'!W854,'Input| Projects'!$Y854),IF('Input| Overheads'!$C$42="DNSP defined",SUMPRODUCT(--('Input| Projects'!$AC854="Yes"),'Calc| Overheads Allocation'!D$61,'Input| Projects'!$AF854),""))),"")</f>
        <v/>
      </c>
      <c r="AN854" s="186" t="str">
        <f>IFERROR(IF('Input| Overheads'!$C$42="Direct costs",SUMPRODUCT(--('Input| Projects'!$AC854="Yes"),'Calc| Overheads Allocation'!E$8,'Calc| Project Costs'!X854),IF('Input| Overheads'!$C$42="Internal labour",SUMPRODUCT(--('Input| Projects'!$AC854="Yes"),'Calc| Overheads Allocation'!E$8,'Calc| Project Costs'!X854,'Input| Projects'!$Y854),IF('Input| Overheads'!$C$42="DNSP defined",SUMPRODUCT(--('Input| Projects'!$AC854="Yes"),'Calc| Overheads Allocation'!E$61,'Input| Projects'!$AF854),""))),"")</f>
        <v/>
      </c>
      <c r="AO854" s="186" t="str">
        <f>IFERROR(IF('Input| Overheads'!$C$42="Direct costs",SUMPRODUCT(--('Input| Projects'!$AC854="Yes"),'Calc| Overheads Allocation'!F$8,'Calc| Project Costs'!Y854),IF('Input| Overheads'!$C$42="Internal labour",SUMPRODUCT(--('Input| Projects'!$AC854="Yes"),'Calc| Overheads Allocation'!F$8,'Calc| Project Costs'!Y854,'Input| Projects'!$Y854),IF('Input| Overheads'!$C$42="DNSP defined",SUMPRODUCT(--('Input| Projects'!$AC854="Yes"),'Calc| Overheads Allocation'!F$61,'Input| Projects'!$AF854),""))),"")</f>
        <v/>
      </c>
      <c r="AP854" s="186" t="str">
        <f>IFERROR(IF('Input| Overheads'!$C$42="Direct costs",SUMPRODUCT(--('Input| Projects'!$AC854="Yes"),'Calc| Overheads Allocation'!G$8,'Calc| Project Costs'!Z854),IF('Input| Overheads'!$C$42="Internal labour",SUMPRODUCT(--('Input| Projects'!$AC854="Yes"),'Calc| Overheads Allocation'!G$8,'Calc| Project Costs'!Z854,'Input| Projects'!$Y854),IF('Input| Overheads'!$C$42="DNSP defined",SUMPRODUCT(--('Input| Projects'!$AC854="Yes"),'Calc| Overheads Allocation'!G$61,'Input| Projects'!$AF854),""))),"")</f>
        <v/>
      </c>
      <c r="AQ854" s="186" t="str">
        <f>IFERROR(IF('Input| Overheads'!$C$42="Direct costs",SUMPRODUCT(--('Input| Projects'!$AC854="Yes"),'Calc| Overheads Allocation'!H$8,'Calc| Project Costs'!AA854),IF('Input| Overheads'!$C$42="Internal labour",SUMPRODUCT(--('Input| Projects'!$AC854="Yes"),'Calc| Overheads Allocation'!H$8,'Calc| Project Costs'!AA854,'Input| Projects'!$Y854),IF('Input| Overheads'!$C$42="DNSP defined",SUMPRODUCT(--('Input| Projects'!$AC854="Yes"),'Calc| Overheads Allocation'!H$61,'Input| Projects'!$AF854),""))),"")</f>
        <v/>
      </c>
      <c r="AR854" s="186" t="str">
        <f>IFERROR(IF('Input| Overheads'!$C$42="Direct costs",SUMPRODUCT(--('Input| Projects'!$AC854="Yes"),'Calc| Overheads Allocation'!I$8,'Calc| Project Costs'!AB854),IF('Input| Overheads'!$C$42="Internal labour",SUMPRODUCT(--('Input| Projects'!$AC854="Yes"),'Calc| Overheads Allocation'!I$8,'Calc| Project Costs'!AB854,'Input| Projects'!$Y854),IF('Input| Overheads'!$C$42="DNSP defined",SUMPRODUCT(--('Input| Projects'!$AC854="Yes"),'Calc| Overheads Allocation'!I$61,'Input| Projects'!$AF854),""))),"")</f>
        <v/>
      </c>
      <c r="AS854" s="106"/>
      <c r="AT854" s="186" t="str">
        <f>IFERROR(IF('Input| Overheads'!$C$42="Direct costs",SUMPRODUCT(--('Input| Projects'!$AD854="Yes"),'Calc| Overheads Allocation'!C$9,'Calc| Project Costs'!V854),IF('Input| Overheads'!$C$42="Internal labour",SUMPRODUCT(--('Input| Projects'!$AD854="Yes"),'Calc| Overheads Allocation'!C$9,'Calc| Project Costs'!V854,'Input| Projects'!$Y854),IF('Input| Overheads'!$C$42="DNSP defined",SUMPRODUCT(--('Input| Projects'!$AD854="Yes"),'Calc| Overheads Allocation'!C$62,'Input| Projects'!$AG854),""))),"")</f>
        <v/>
      </c>
      <c r="AU854" s="186" t="str">
        <f>IFERROR(IF('Input| Overheads'!$C$42="Direct costs",SUMPRODUCT(--('Input| Projects'!$AD854="Yes"),'Calc| Overheads Allocation'!D$9,'Calc| Project Costs'!W854),IF('Input| Overheads'!$C$42="Internal labour",SUMPRODUCT(--('Input| Projects'!$AD854="Yes"),'Calc| Overheads Allocation'!D$9,'Calc| Project Costs'!W854,'Input| Projects'!$Y854),IF('Input| Overheads'!$C$42="DNSP defined",SUMPRODUCT(--('Input| Projects'!$AD854="Yes"),'Calc| Overheads Allocation'!D$62,'Input| Projects'!$AG854),""))),"")</f>
        <v/>
      </c>
      <c r="AV854" s="186" t="str">
        <f>IFERROR(IF('Input| Overheads'!$C$42="Direct costs",SUMPRODUCT(--('Input| Projects'!$AD854="Yes"),'Calc| Overheads Allocation'!E$9,'Calc| Project Costs'!X854),IF('Input| Overheads'!$C$42="Internal labour",SUMPRODUCT(--('Input| Projects'!$AD854="Yes"),'Calc| Overheads Allocation'!E$9,'Calc| Project Costs'!X854,'Input| Projects'!$Y854),IF('Input| Overheads'!$C$42="DNSP defined",SUMPRODUCT(--('Input| Projects'!$AD854="Yes"),'Calc| Overheads Allocation'!E$62,'Input| Projects'!$AG854),""))),"")</f>
        <v/>
      </c>
      <c r="AW854" s="186" t="str">
        <f>IFERROR(IF('Input| Overheads'!$C$42="Direct costs",SUMPRODUCT(--('Input| Projects'!$AD854="Yes"),'Calc| Overheads Allocation'!F$9,'Calc| Project Costs'!Y854),IF('Input| Overheads'!$C$42="Internal labour",SUMPRODUCT(--('Input| Projects'!$AD854="Yes"),'Calc| Overheads Allocation'!F$9,'Calc| Project Costs'!Y854,'Input| Projects'!$Y854),IF('Input| Overheads'!$C$42="DNSP defined",SUMPRODUCT(--('Input| Projects'!$AD854="Yes"),'Calc| Overheads Allocation'!F$62,'Input| Projects'!$AG854),""))),"")</f>
        <v/>
      </c>
      <c r="AX854" s="186" t="str">
        <f>IFERROR(IF('Input| Overheads'!$C$42="Direct costs",SUMPRODUCT(--('Input| Projects'!$AD854="Yes"),'Calc| Overheads Allocation'!G$9,'Calc| Project Costs'!Z854),IF('Input| Overheads'!$C$42="Internal labour",SUMPRODUCT(--('Input| Projects'!$AD854="Yes"),'Calc| Overheads Allocation'!G$9,'Calc| Project Costs'!Z854,'Input| Projects'!$Y854),IF('Input| Overheads'!$C$42="DNSP defined",SUMPRODUCT(--('Input| Projects'!$AD854="Yes"),'Calc| Overheads Allocation'!G$62,'Input| Projects'!$AG854),""))),"")</f>
        <v/>
      </c>
      <c r="AY854" s="186" t="str">
        <f>IFERROR(IF('Input| Overheads'!$C$42="Direct costs",SUMPRODUCT(--('Input| Projects'!$AD854="Yes"),'Calc| Overheads Allocation'!H$9,'Calc| Project Costs'!AA854),IF('Input| Overheads'!$C$42="Internal labour",SUMPRODUCT(--('Input| Projects'!$AD854="Yes"),'Calc| Overheads Allocation'!H$9,'Calc| Project Costs'!AA854,'Input| Projects'!$Y854),IF('Input| Overheads'!$C$42="DNSP defined",SUMPRODUCT(--('Input| Projects'!$AD854="Yes"),'Calc| Overheads Allocation'!H$62,'Input| Projects'!$AG854),""))),"")</f>
        <v/>
      </c>
      <c r="AZ854" s="186" t="str">
        <f>IFERROR(IF('Input| Overheads'!$C$42="Direct costs",SUMPRODUCT(--('Input| Projects'!$AD854="Yes"),'Calc| Overheads Allocation'!I$9,'Calc| Project Costs'!AB854),IF('Input| Overheads'!$C$42="Internal labour",SUMPRODUCT(--('Input| Projects'!$AD854="Yes"),'Calc| Overheads Allocation'!I$9,'Calc| Project Costs'!AB854,'Input| Projects'!$Y854),IF('Input| Overheads'!$C$42="DNSP defined",SUMPRODUCT(--('Input| Projects'!$AD854="Yes"),'Calc| Overheads Allocation'!I$62,'Input| Projects'!$AG854),""))),"")</f>
        <v/>
      </c>
      <c r="BA854" s="106"/>
      <c r="BB854" s="186">
        <f t="shared" si="419"/>
        <v>0</v>
      </c>
      <c r="BC854" s="186">
        <f t="shared" si="420"/>
        <v>0</v>
      </c>
      <c r="BD854" s="186">
        <f t="shared" si="421"/>
        <v>0</v>
      </c>
      <c r="BE854" s="186">
        <f t="shared" si="398"/>
        <v>0</v>
      </c>
      <c r="BF854" s="186">
        <f t="shared" si="399"/>
        <v>0</v>
      </c>
      <c r="BG854" s="186">
        <f t="shared" si="400"/>
        <v>0</v>
      </c>
      <c r="BH854" s="186">
        <f t="shared" si="401"/>
        <v>0</v>
      </c>
      <c r="BI854" s="97"/>
      <c r="BJ854" s="186" t="str">
        <f t="shared" si="402"/>
        <v/>
      </c>
      <c r="BK854" s="186" t="str">
        <f t="shared" si="403"/>
        <v/>
      </c>
      <c r="BL854" s="186" t="str">
        <f t="shared" si="404"/>
        <v/>
      </c>
      <c r="BM854" s="186" t="str">
        <f t="shared" si="405"/>
        <v/>
      </c>
      <c r="BN854" s="186" t="str">
        <f t="shared" si="406"/>
        <v/>
      </c>
      <c r="BO854" s="186" t="str">
        <f t="shared" si="407"/>
        <v/>
      </c>
      <c r="BP854" s="186" t="str">
        <f t="shared" si="408"/>
        <v/>
      </c>
      <c r="BQ854" s="97"/>
      <c r="BR854" s="186">
        <f t="shared" si="409"/>
        <v>0</v>
      </c>
      <c r="BS854" s="186">
        <f t="shared" si="410"/>
        <v>0</v>
      </c>
      <c r="BT854" s="222">
        <f t="shared" si="411"/>
        <v>0</v>
      </c>
      <c r="BU854" s="222">
        <f t="shared" si="412"/>
        <v>0</v>
      </c>
      <c r="BV854" s="222">
        <f t="shared" si="413"/>
        <v>0</v>
      </c>
      <c r="BW854" s="222">
        <f t="shared" si="414"/>
        <v>0</v>
      </c>
      <c r="BX854" s="222">
        <f t="shared" si="415"/>
        <v>0</v>
      </c>
      <c r="BY854" s="106"/>
      <c r="BZ854" s="197" t="str">
        <f>IF(SUMIF('Input| Projects'!$AS$8:$CP$8,"Dx",'Input| Projects'!$AS854:$CP854)=0,"",SUMIF('Input| Projects'!$AS$8:$CP$8,"Dx",'Input| Projects'!$AS854:$CP854))</f>
        <v/>
      </c>
      <c r="CA854" s="197" t="str">
        <f>IF(SUMIF('Input| Projects'!$AS$8:$CP$8,"Tx",'Input| Projects'!$AS854:$CP854)=0,"",SUMIF('Input| Projects'!$AS$8:$CP$8,"Tx",'Input| Projects'!$AS854:$CP854))</f>
        <v/>
      </c>
      <c r="CB854" s="150" t="str">
        <f t="shared" si="422"/>
        <v/>
      </c>
    </row>
    <row r="855" spans="2:80" x14ac:dyDescent="0.2">
      <c r="B855" s="201">
        <f>IFERROR('Input| Projects'!B855,"")</f>
        <v>846</v>
      </c>
      <c r="C855" s="42" t="str">
        <f>IFERROR(IF('Input| Projects'!C855="","",'Input| Projects'!C855),"")</f>
        <v/>
      </c>
      <c r="D855" s="42" t="str">
        <f>IFERROR(IF('Input| Projects'!D855="","",'Input| Projects'!D855),"")</f>
        <v/>
      </c>
      <c r="E855" s="104"/>
      <c r="F855" s="190">
        <f>IFERROR('Input| Projects'!I855*'Input| Escalations'!$K$19,"")</f>
        <v>0</v>
      </c>
      <c r="G855" s="190">
        <f>IFERROR('Input| Projects'!J855*'Input| Escalations'!$K$19,"")</f>
        <v>0</v>
      </c>
      <c r="H855" s="190">
        <f>IFERROR('Input| Projects'!K855*'Input| Escalations'!$K$19,"")</f>
        <v>0</v>
      </c>
      <c r="I855" s="190">
        <f>IFERROR('Input| Projects'!L855*'Input| Escalations'!$K$19,"")</f>
        <v>0</v>
      </c>
      <c r="J855" s="190">
        <f>IFERROR('Input| Projects'!M855*'Input| Escalations'!$K$19,"")</f>
        <v>0</v>
      </c>
      <c r="K855" s="190">
        <f>IFERROR('Input| Projects'!N855*'Input| Escalations'!$K$19,"")</f>
        <v>0</v>
      </c>
      <c r="L855" s="190">
        <f>IFERROR('Input| Projects'!O855*'Input| Escalations'!$K$19,"")</f>
        <v>0</v>
      </c>
      <c r="M855" s="150" t="str">
        <f>IF(ABS(SUM(F855:L855)-(SUM('Input| Projects'!I855:O855)*'Input| Escalations'!$K$19))&lt;0.0000001,"",1)</f>
        <v/>
      </c>
      <c r="N855" s="192">
        <f>'Input| Projects'!$Y855*INDEX('Input| Escalations'!$H$33:$N$33,MATCH('Calc| Project Costs'!N$9,'Input| Escalations'!$H$23:$N$23,0))+'Input| Projects'!$Z855*INDEX('Input| Escalations'!$H$34:$N$34,MATCH('Calc| Project Costs'!N$9,'Input| Escalations'!$H$23:$N$23,0))+'Input| Projects'!$AA855*INDEX('Input| Escalations'!$H$35:$N$35,MATCH('Calc| Project Costs'!N$9,'Input| Escalations'!$H$23:$N$23,0))+1</f>
        <v>1</v>
      </c>
      <c r="O855" s="192">
        <f>'Input| Projects'!$Y855*INDEX('Input| Escalations'!$H$33:$N$33,MATCH('Calc| Project Costs'!O$9,'Input| Escalations'!$H$23:$N$23,0))+'Input| Projects'!$Z855*INDEX('Input| Escalations'!$H$34:$N$34,MATCH('Calc| Project Costs'!O$9,'Input| Escalations'!$H$23:$N$23,0))+'Input| Projects'!$AA855*INDEX('Input| Escalations'!$H$35:$N$35,MATCH('Calc| Project Costs'!O$9,'Input| Escalations'!$H$23:$N$23,0))+1</f>
        <v>1</v>
      </c>
      <c r="P855" s="192">
        <f>'Input| Projects'!$Y855*INDEX('Input| Escalations'!$H$33:$N$33,MATCH('Calc| Project Costs'!P$9,'Input| Escalations'!$H$23:$N$23,0))+'Input| Projects'!$Z855*INDEX('Input| Escalations'!$H$34:$N$34,MATCH('Calc| Project Costs'!P$9,'Input| Escalations'!$H$23:$N$23,0))+'Input| Projects'!$AA855*INDEX('Input| Escalations'!$H$35:$N$35,MATCH('Calc| Project Costs'!P$9,'Input| Escalations'!$H$23:$N$23,0))+1</f>
        <v>1</v>
      </c>
      <c r="Q855" s="192">
        <f>'Input| Projects'!$Y855*INDEX('Input| Escalations'!$H$33:$N$33,MATCH('Calc| Project Costs'!Q$9,'Input| Escalations'!$H$23:$N$23,0))+'Input| Projects'!$Z855*INDEX('Input| Escalations'!$H$34:$N$34,MATCH('Calc| Project Costs'!Q$9,'Input| Escalations'!$H$23:$N$23,0))+'Input| Projects'!$AA855*INDEX('Input| Escalations'!$H$35:$N$35,MATCH('Calc| Project Costs'!Q$9,'Input| Escalations'!$H$23:$N$23,0))+1</f>
        <v>1</v>
      </c>
      <c r="R855" s="192">
        <f>'Input| Projects'!$Y855*INDEX('Input| Escalations'!$H$33:$N$33,MATCH('Calc| Project Costs'!R$9,'Input| Escalations'!$H$23:$N$23,0))+'Input| Projects'!$Z855*INDEX('Input| Escalations'!$H$34:$N$34,MATCH('Calc| Project Costs'!R$9,'Input| Escalations'!$H$23:$N$23,0))+'Input| Projects'!$AA855*INDEX('Input| Escalations'!$H$35:$N$35,MATCH('Calc| Project Costs'!R$9,'Input| Escalations'!$H$23:$N$23,0))+1</f>
        <v>1</v>
      </c>
      <c r="S855" s="192">
        <f>'Input| Projects'!$Y855*INDEX('Input| Escalations'!$H$33:$N$33,MATCH('Calc| Project Costs'!S$9,'Input| Escalations'!$H$23:$N$23,0))+'Input| Projects'!$Z855*INDEX('Input| Escalations'!$H$34:$N$34,MATCH('Calc| Project Costs'!S$9,'Input| Escalations'!$H$23:$N$23,0))+'Input| Projects'!$AA855*INDEX('Input| Escalations'!$H$35:$N$35,MATCH('Calc| Project Costs'!S$9,'Input| Escalations'!$H$23:$N$23,0))+1</f>
        <v>1</v>
      </c>
      <c r="T855" s="192">
        <f>'Input| Projects'!$Y855*INDEX('Input| Escalations'!$H$33:$N$33,MATCH('Calc| Project Costs'!T$9,'Input| Escalations'!$H$23:$N$23,0))+'Input| Projects'!$Z855*INDEX('Input| Escalations'!$H$34:$N$34,MATCH('Calc| Project Costs'!T$9,'Input| Escalations'!$H$23:$N$23,0))+'Input| Projects'!$AA855*INDEX('Input| Escalations'!$H$35:$N$35,MATCH('Calc| Project Costs'!T$9,'Input| Escalations'!$H$23:$N$23,0))+1</f>
        <v>1</v>
      </c>
      <c r="U855" s="106"/>
      <c r="V855" s="186">
        <f t="shared" si="416"/>
        <v>0</v>
      </c>
      <c r="W855" s="186">
        <f t="shared" si="417"/>
        <v>0</v>
      </c>
      <c r="X855" s="186">
        <f t="shared" si="418"/>
        <v>0</v>
      </c>
      <c r="Y855" s="186">
        <f t="shared" si="394"/>
        <v>0</v>
      </c>
      <c r="Z855" s="186">
        <f t="shared" si="395"/>
        <v>0</v>
      </c>
      <c r="AA855" s="186">
        <f t="shared" si="396"/>
        <v>0</v>
      </c>
      <c r="AB855" s="186">
        <f t="shared" si="397"/>
        <v>0</v>
      </c>
      <c r="AC855" s="106"/>
      <c r="AD855" s="186">
        <f>'Input| Projects'!Q855*N855*'Input| Escalations'!$K$19</f>
        <v>0</v>
      </c>
      <c r="AE855" s="186">
        <f>'Input| Projects'!R855*O855*'Input| Escalations'!$K$19</f>
        <v>0</v>
      </c>
      <c r="AF855" s="186">
        <f>'Input| Projects'!S855*P855*'Input| Escalations'!$K$19</f>
        <v>0</v>
      </c>
      <c r="AG855" s="186">
        <f>'Input| Projects'!T855*Q855*'Input| Escalations'!$K$19</f>
        <v>0</v>
      </c>
      <c r="AH855" s="186">
        <f>'Input| Projects'!U855*R855*'Input| Escalations'!$K$19</f>
        <v>0</v>
      </c>
      <c r="AI855" s="186">
        <f>'Input| Projects'!V855*S855*'Input| Escalations'!$K$19</f>
        <v>0</v>
      </c>
      <c r="AJ855" s="186">
        <f>'Input| Projects'!W855*T855*'Input| Escalations'!$K$19</f>
        <v>0</v>
      </c>
      <c r="AK855" s="106"/>
      <c r="AL855" s="186" t="str">
        <f>IFERROR(IF('Input| Overheads'!$C$42="Direct costs",SUMPRODUCT(--('Input| Projects'!$AC855="Yes"),'Calc| Overheads Allocation'!C$8,'Calc| Project Costs'!V855),IF('Input| Overheads'!$C$42="Internal labour",SUMPRODUCT(--('Input| Projects'!$AC855="Yes"),'Calc| Overheads Allocation'!C$8,'Calc| Project Costs'!V855,'Input| Projects'!$Y855),IF('Input| Overheads'!$C$42="DNSP defined",SUMPRODUCT(--('Input| Projects'!$AC855="Yes"),'Calc| Overheads Allocation'!C$61,'Input| Projects'!$AF855),""))),"")</f>
        <v/>
      </c>
      <c r="AM855" s="186" t="str">
        <f>IFERROR(IF('Input| Overheads'!$C$42="Direct costs",SUMPRODUCT(--('Input| Projects'!$AC855="Yes"),'Calc| Overheads Allocation'!D$8,'Calc| Project Costs'!W855),IF('Input| Overheads'!$C$42="Internal labour",SUMPRODUCT(--('Input| Projects'!$AC855="Yes"),'Calc| Overheads Allocation'!D$8,'Calc| Project Costs'!W855,'Input| Projects'!$Y855),IF('Input| Overheads'!$C$42="DNSP defined",SUMPRODUCT(--('Input| Projects'!$AC855="Yes"),'Calc| Overheads Allocation'!D$61,'Input| Projects'!$AF855),""))),"")</f>
        <v/>
      </c>
      <c r="AN855" s="186" t="str">
        <f>IFERROR(IF('Input| Overheads'!$C$42="Direct costs",SUMPRODUCT(--('Input| Projects'!$AC855="Yes"),'Calc| Overheads Allocation'!E$8,'Calc| Project Costs'!X855),IF('Input| Overheads'!$C$42="Internal labour",SUMPRODUCT(--('Input| Projects'!$AC855="Yes"),'Calc| Overheads Allocation'!E$8,'Calc| Project Costs'!X855,'Input| Projects'!$Y855),IF('Input| Overheads'!$C$42="DNSP defined",SUMPRODUCT(--('Input| Projects'!$AC855="Yes"),'Calc| Overheads Allocation'!E$61,'Input| Projects'!$AF855),""))),"")</f>
        <v/>
      </c>
      <c r="AO855" s="186" t="str">
        <f>IFERROR(IF('Input| Overheads'!$C$42="Direct costs",SUMPRODUCT(--('Input| Projects'!$AC855="Yes"),'Calc| Overheads Allocation'!F$8,'Calc| Project Costs'!Y855),IF('Input| Overheads'!$C$42="Internal labour",SUMPRODUCT(--('Input| Projects'!$AC855="Yes"),'Calc| Overheads Allocation'!F$8,'Calc| Project Costs'!Y855,'Input| Projects'!$Y855),IF('Input| Overheads'!$C$42="DNSP defined",SUMPRODUCT(--('Input| Projects'!$AC855="Yes"),'Calc| Overheads Allocation'!F$61,'Input| Projects'!$AF855),""))),"")</f>
        <v/>
      </c>
      <c r="AP855" s="186" t="str">
        <f>IFERROR(IF('Input| Overheads'!$C$42="Direct costs",SUMPRODUCT(--('Input| Projects'!$AC855="Yes"),'Calc| Overheads Allocation'!G$8,'Calc| Project Costs'!Z855),IF('Input| Overheads'!$C$42="Internal labour",SUMPRODUCT(--('Input| Projects'!$AC855="Yes"),'Calc| Overheads Allocation'!G$8,'Calc| Project Costs'!Z855,'Input| Projects'!$Y855),IF('Input| Overheads'!$C$42="DNSP defined",SUMPRODUCT(--('Input| Projects'!$AC855="Yes"),'Calc| Overheads Allocation'!G$61,'Input| Projects'!$AF855),""))),"")</f>
        <v/>
      </c>
      <c r="AQ855" s="186" t="str">
        <f>IFERROR(IF('Input| Overheads'!$C$42="Direct costs",SUMPRODUCT(--('Input| Projects'!$AC855="Yes"),'Calc| Overheads Allocation'!H$8,'Calc| Project Costs'!AA855),IF('Input| Overheads'!$C$42="Internal labour",SUMPRODUCT(--('Input| Projects'!$AC855="Yes"),'Calc| Overheads Allocation'!H$8,'Calc| Project Costs'!AA855,'Input| Projects'!$Y855),IF('Input| Overheads'!$C$42="DNSP defined",SUMPRODUCT(--('Input| Projects'!$AC855="Yes"),'Calc| Overheads Allocation'!H$61,'Input| Projects'!$AF855),""))),"")</f>
        <v/>
      </c>
      <c r="AR855" s="186" t="str">
        <f>IFERROR(IF('Input| Overheads'!$C$42="Direct costs",SUMPRODUCT(--('Input| Projects'!$AC855="Yes"),'Calc| Overheads Allocation'!I$8,'Calc| Project Costs'!AB855),IF('Input| Overheads'!$C$42="Internal labour",SUMPRODUCT(--('Input| Projects'!$AC855="Yes"),'Calc| Overheads Allocation'!I$8,'Calc| Project Costs'!AB855,'Input| Projects'!$Y855),IF('Input| Overheads'!$C$42="DNSP defined",SUMPRODUCT(--('Input| Projects'!$AC855="Yes"),'Calc| Overheads Allocation'!I$61,'Input| Projects'!$AF855),""))),"")</f>
        <v/>
      </c>
      <c r="AS855" s="106"/>
      <c r="AT855" s="186" t="str">
        <f>IFERROR(IF('Input| Overheads'!$C$42="Direct costs",SUMPRODUCT(--('Input| Projects'!$AD855="Yes"),'Calc| Overheads Allocation'!C$9,'Calc| Project Costs'!V855),IF('Input| Overheads'!$C$42="Internal labour",SUMPRODUCT(--('Input| Projects'!$AD855="Yes"),'Calc| Overheads Allocation'!C$9,'Calc| Project Costs'!V855,'Input| Projects'!$Y855),IF('Input| Overheads'!$C$42="DNSP defined",SUMPRODUCT(--('Input| Projects'!$AD855="Yes"),'Calc| Overheads Allocation'!C$62,'Input| Projects'!$AG855),""))),"")</f>
        <v/>
      </c>
      <c r="AU855" s="186" t="str">
        <f>IFERROR(IF('Input| Overheads'!$C$42="Direct costs",SUMPRODUCT(--('Input| Projects'!$AD855="Yes"),'Calc| Overheads Allocation'!D$9,'Calc| Project Costs'!W855),IF('Input| Overheads'!$C$42="Internal labour",SUMPRODUCT(--('Input| Projects'!$AD855="Yes"),'Calc| Overheads Allocation'!D$9,'Calc| Project Costs'!W855,'Input| Projects'!$Y855),IF('Input| Overheads'!$C$42="DNSP defined",SUMPRODUCT(--('Input| Projects'!$AD855="Yes"),'Calc| Overheads Allocation'!D$62,'Input| Projects'!$AG855),""))),"")</f>
        <v/>
      </c>
      <c r="AV855" s="186" t="str">
        <f>IFERROR(IF('Input| Overheads'!$C$42="Direct costs",SUMPRODUCT(--('Input| Projects'!$AD855="Yes"),'Calc| Overheads Allocation'!E$9,'Calc| Project Costs'!X855),IF('Input| Overheads'!$C$42="Internal labour",SUMPRODUCT(--('Input| Projects'!$AD855="Yes"),'Calc| Overheads Allocation'!E$9,'Calc| Project Costs'!X855,'Input| Projects'!$Y855),IF('Input| Overheads'!$C$42="DNSP defined",SUMPRODUCT(--('Input| Projects'!$AD855="Yes"),'Calc| Overheads Allocation'!E$62,'Input| Projects'!$AG855),""))),"")</f>
        <v/>
      </c>
      <c r="AW855" s="186" t="str">
        <f>IFERROR(IF('Input| Overheads'!$C$42="Direct costs",SUMPRODUCT(--('Input| Projects'!$AD855="Yes"),'Calc| Overheads Allocation'!F$9,'Calc| Project Costs'!Y855),IF('Input| Overheads'!$C$42="Internal labour",SUMPRODUCT(--('Input| Projects'!$AD855="Yes"),'Calc| Overheads Allocation'!F$9,'Calc| Project Costs'!Y855,'Input| Projects'!$Y855),IF('Input| Overheads'!$C$42="DNSP defined",SUMPRODUCT(--('Input| Projects'!$AD855="Yes"),'Calc| Overheads Allocation'!F$62,'Input| Projects'!$AG855),""))),"")</f>
        <v/>
      </c>
      <c r="AX855" s="186" t="str">
        <f>IFERROR(IF('Input| Overheads'!$C$42="Direct costs",SUMPRODUCT(--('Input| Projects'!$AD855="Yes"),'Calc| Overheads Allocation'!G$9,'Calc| Project Costs'!Z855),IF('Input| Overheads'!$C$42="Internal labour",SUMPRODUCT(--('Input| Projects'!$AD855="Yes"),'Calc| Overheads Allocation'!G$9,'Calc| Project Costs'!Z855,'Input| Projects'!$Y855),IF('Input| Overheads'!$C$42="DNSP defined",SUMPRODUCT(--('Input| Projects'!$AD855="Yes"),'Calc| Overheads Allocation'!G$62,'Input| Projects'!$AG855),""))),"")</f>
        <v/>
      </c>
      <c r="AY855" s="186" t="str">
        <f>IFERROR(IF('Input| Overheads'!$C$42="Direct costs",SUMPRODUCT(--('Input| Projects'!$AD855="Yes"),'Calc| Overheads Allocation'!H$9,'Calc| Project Costs'!AA855),IF('Input| Overheads'!$C$42="Internal labour",SUMPRODUCT(--('Input| Projects'!$AD855="Yes"),'Calc| Overheads Allocation'!H$9,'Calc| Project Costs'!AA855,'Input| Projects'!$Y855),IF('Input| Overheads'!$C$42="DNSP defined",SUMPRODUCT(--('Input| Projects'!$AD855="Yes"),'Calc| Overheads Allocation'!H$62,'Input| Projects'!$AG855),""))),"")</f>
        <v/>
      </c>
      <c r="AZ855" s="186" t="str">
        <f>IFERROR(IF('Input| Overheads'!$C$42="Direct costs",SUMPRODUCT(--('Input| Projects'!$AD855="Yes"),'Calc| Overheads Allocation'!I$9,'Calc| Project Costs'!AB855),IF('Input| Overheads'!$C$42="Internal labour",SUMPRODUCT(--('Input| Projects'!$AD855="Yes"),'Calc| Overheads Allocation'!I$9,'Calc| Project Costs'!AB855,'Input| Projects'!$Y855),IF('Input| Overheads'!$C$42="DNSP defined",SUMPRODUCT(--('Input| Projects'!$AD855="Yes"),'Calc| Overheads Allocation'!I$62,'Input| Projects'!$AG855),""))),"")</f>
        <v/>
      </c>
      <c r="BA855" s="106"/>
      <c r="BB855" s="186">
        <f t="shared" si="419"/>
        <v>0</v>
      </c>
      <c r="BC855" s="186">
        <f t="shared" si="420"/>
        <v>0</v>
      </c>
      <c r="BD855" s="186">
        <f t="shared" si="421"/>
        <v>0</v>
      </c>
      <c r="BE855" s="186">
        <f t="shared" si="398"/>
        <v>0</v>
      </c>
      <c r="BF855" s="186">
        <f t="shared" si="399"/>
        <v>0</v>
      </c>
      <c r="BG855" s="186">
        <f t="shared" si="400"/>
        <v>0</v>
      </c>
      <c r="BH855" s="186">
        <f t="shared" si="401"/>
        <v>0</v>
      </c>
      <c r="BI855" s="97"/>
      <c r="BJ855" s="186" t="str">
        <f t="shared" si="402"/>
        <v/>
      </c>
      <c r="BK855" s="186" t="str">
        <f t="shared" si="403"/>
        <v/>
      </c>
      <c r="BL855" s="186" t="str">
        <f t="shared" si="404"/>
        <v/>
      </c>
      <c r="BM855" s="186" t="str">
        <f t="shared" si="405"/>
        <v/>
      </c>
      <c r="BN855" s="186" t="str">
        <f t="shared" si="406"/>
        <v/>
      </c>
      <c r="BO855" s="186" t="str">
        <f t="shared" si="407"/>
        <v/>
      </c>
      <c r="BP855" s="186" t="str">
        <f t="shared" si="408"/>
        <v/>
      </c>
      <c r="BQ855" s="97"/>
      <c r="BR855" s="186">
        <f t="shared" si="409"/>
        <v>0</v>
      </c>
      <c r="BS855" s="186">
        <f t="shared" si="410"/>
        <v>0</v>
      </c>
      <c r="BT855" s="222">
        <f t="shared" si="411"/>
        <v>0</v>
      </c>
      <c r="BU855" s="222">
        <f t="shared" si="412"/>
        <v>0</v>
      </c>
      <c r="BV855" s="222">
        <f t="shared" si="413"/>
        <v>0</v>
      </c>
      <c r="BW855" s="222">
        <f t="shared" si="414"/>
        <v>0</v>
      </c>
      <c r="BX855" s="222">
        <f t="shared" si="415"/>
        <v>0</v>
      </c>
      <c r="BY855" s="106"/>
      <c r="BZ855" s="197" t="str">
        <f>IF(SUMIF('Input| Projects'!$AS$8:$CP$8,"Dx",'Input| Projects'!$AS855:$CP855)=0,"",SUMIF('Input| Projects'!$AS$8:$CP$8,"Dx",'Input| Projects'!$AS855:$CP855))</f>
        <v/>
      </c>
      <c r="CA855" s="197" t="str">
        <f>IF(SUMIF('Input| Projects'!$AS$8:$CP$8,"Tx",'Input| Projects'!$AS855:$CP855)=0,"",SUMIF('Input| Projects'!$AS$8:$CP$8,"Tx",'Input| Projects'!$AS855:$CP855))</f>
        <v/>
      </c>
      <c r="CB855" s="150" t="str">
        <f t="shared" si="422"/>
        <v/>
      </c>
    </row>
    <row r="856" spans="2:80" x14ac:dyDescent="0.2">
      <c r="B856" s="201">
        <f>IFERROR('Input| Projects'!B856,"")</f>
        <v>847</v>
      </c>
      <c r="C856" s="42" t="str">
        <f>IFERROR(IF('Input| Projects'!C856="","",'Input| Projects'!C856),"")</f>
        <v/>
      </c>
      <c r="D856" s="42" t="str">
        <f>IFERROR(IF('Input| Projects'!D856="","",'Input| Projects'!D856),"")</f>
        <v/>
      </c>
      <c r="E856" s="104"/>
      <c r="F856" s="190">
        <f>IFERROR('Input| Projects'!I856*'Input| Escalations'!$K$19,"")</f>
        <v>0</v>
      </c>
      <c r="G856" s="190">
        <f>IFERROR('Input| Projects'!J856*'Input| Escalations'!$K$19,"")</f>
        <v>0</v>
      </c>
      <c r="H856" s="190">
        <f>IFERROR('Input| Projects'!K856*'Input| Escalations'!$K$19,"")</f>
        <v>0</v>
      </c>
      <c r="I856" s="190">
        <f>IFERROR('Input| Projects'!L856*'Input| Escalations'!$K$19,"")</f>
        <v>0</v>
      </c>
      <c r="J856" s="190">
        <f>IFERROR('Input| Projects'!M856*'Input| Escalations'!$K$19,"")</f>
        <v>0</v>
      </c>
      <c r="K856" s="190">
        <f>IFERROR('Input| Projects'!N856*'Input| Escalations'!$K$19,"")</f>
        <v>0</v>
      </c>
      <c r="L856" s="190">
        <f>IFERROR('Input| Projects'!O856*'Input| Escalations'!$K$19,"")</f>
        <v>0</v>
      </c>
      <c r="M856" s="150" t="str">
        <f>IF(ABS(SUM(F856:L856)-(SUM('Input| Projects'!I856:O856)*'Input| Escalations'!$K$19))&lt;0.0000001,"",1)</f>
        <v/>
      </c>
      <c r="N856" s="192">
        <f>'Input| Projects'!$Y856*INDEX('Input| Escalations'!$H$33:$N$33,MATCH('Calc| Project Costs'!N$9,'Input| Escalations'!$H$23:$N$23,0))+'Input| Projects'!$Z856*INDEX('Input| Escalations'!$H$34:$N$34,MATCH('Calc| Project Costs'!N$9,'Input| Escalations'!$H$23:$N$23,0))+'Input| Projects'!$AA856*INDEX('Input| Escalations'!$H$35:$N$35,MATCH('Calc| Project Costs'!N$9,'Input| Escalations'!$H$23:$N$23,0))+1</f>
        <v>1</v>
      </c>
      <c r="O856" s="192">
        <f>'Input| Projects'!$Y856*INDEX('Input| Escalations'!$H$33:$N$33,MATCH('Calc| Project Costs'!O$9,'Input| Escalations'!$H$23:$N$23,0))+'Input| Projects'!$Z856*INDEX('Input| Escalations'!$H$34:$N$34,MATCH('Calc| Project Costs'!O$9,'Input| Escalations'!$H$23:$N$23,0))+'Input| Projects'!$AA856*INDEX('Input| Escalations'!$H$35:$N$35,MATCH('Calc| Project Costs'!O$9,'Input| Escalations'!$H$23:$N$23,0))+1</f>
        <v>1</v>
      </c>
      <c r="P856" s="192">
        <f>'Input| Projects'!$Y856*INDEX('Input| Escalations'!$H$33:$N$33,MATCH('Calc| Project Costs'!P$9,'Input| Escalations'!$H$23:$N$23,0))+'Input| Projects'!$Z856*INDEX('Input| Escalations'!$H$34:$N$34,MATCH('Calc| Project Costs'!P$9,'Input| Escalations'!$H$23:$N$23,0))+'Input| Projects'!$AA856*INDEX('Input| Escalations'!$H$35:$N$35,MATCH('Calc| Project Costs'!P$9,'Input| Escalations'!$H$23:$N$23,0))+1</f>
        <v>1</v>
      </c>
      <c r="Q856" s="192">
        <f>'Input| Projects'!$Y856*INDEX('Input| Escalations'!$H$33:$N$33,MATCH('Calc| Project Costs'!Q$9,'Input| Escalations'!$H$23:$N$23,0))+'Input| Projects'!$Z856*INDEX('Input| Escalations'!$H$34:$N$34,MATCH('Calc| Project Costs'!Q$9,'Input| Escalations'!$H$23:$N$23,0))+'Input| Projects'!$AA856*INDEX('Input| Escalations'!$H$35:$N$35,MATCH('Calc| Project Costs'!Q$9,'Input| Escalations'!$H$23:$N$23,0))+1</f>
        <v>1</v>
      </c>
      <c r="R856" s="192">
        <f>'Input| Projects'!$Y856*INDEX('Input| Escalations'!$H$33:$N$33,MATCH('Calc| Project Costs'!R$9,'Input| Escalations'!$H$23:$N$23,0))+'Input| Projects'!$Z856*INDEX('Input| Escalations'!$H$34:$N$34,MATCH('Calc| Project Costs'!R$9,'Input| Escalations'!$H$23:$N$23,0))+'Input| Projects'!$AA856*INDEX('Input| Escalations'!$H$35:$N$35,MATCH('Calc| Project Costs'!R$9,'Input| Escalations'!$H$23:$N$23,0))+1</f>
        <v>1</v>
      </c>
      <c r="S856" s="192">
        <f>'Input| Projects'!$Y856*INDEX('Input| Escalations'!$H$33:$N$33,MATCH('Calc| Project Costs'!S$9,'Input| Escalations'!$H$23:$N$23,0))+'Input| Projects'!$Z856*INDEX('Input| Escalations'!$H$34:$N$34,MATCH('Calc| Project Costs'!S$9,'Input| Escalations'!$H$23:$N$23,0))+'Input| Projects'!$AA856*INDEX('Input| Escalations'!$H$35:$N$35,MATCH('Calc| Project Costs'!S$9,'Input| Escalations'!$H$23:$N$23,0))+1</f>
        <v>1</v>
      </c>
      <c r="T856" s="192">
        <f>'Input| Projects'!$Y856*INDEX('Input| Escalations'!$H$33:$N$33,MATCH('Calc| Project Costs'!T$9,'Input| Escalations'!$H$23:$N$23,0))+'Input| Projects'!$Z856*INDEX('Input| Escalations'!$H$34:$N$34,MATCH('Calc| Project Costs'!T$9,'Input| Escalations'!$H$23:$N$23,0))+'Input| Projects'!$AA856*INDEX('Input| Escalations'!$H$35:$N$35,MATCH('Calc| Project Costs'!T$9,'Input| Escalations'!$H$23:$N$23,0))+1</f>
        <v>1</v>
      </c>
      <c r="U856" s="106"/>
      <c r="V856" s="186">
        <f t="shared" si="416"/>
        <v>0</v>
      </c>
      <c r="W856" s="186">
        <f t="shared" si="417"/>
        <v>0</v>
      </c>
      <c r="X856" s="186">
        <f t="shared" si="418"/>
        <v>0</v>
      </c>
      <c r="Y856" s="186">
        <f t="shared" si="394"/>
        <v>0</v>
      </c>
      <c r="Z856" s="186">
        <f t="shared" si="395"/>
        <v>0</v>
      </c>
      <c r="AA856" s="186">
        <f t="shared" si="396"/>
        <v>0</v>
      </c>
      <c r="AB856" s="186">
        <f t="shared" si="397"/>
        <v>0</v>
      </c>
      <c r="AC856" s="106"/>
      <c r="AD856" s="186">
        <f>'Input| Projects'!Q856*N856*'Input| Escalations'!$K$19</f>
        <v>0</v>
      </c>
      <c r="AE856" s="186">
        <f>'Input| Projects'!R856*O856*'Input| Escalations'!$K$19</f>
        <v>0</v>
      </c>
      <c r="AF856" s="186">
        <f>'Input| Projects'!S856*P856*'Input| Escalations'!$K$19</f>
        <v>0</v>
      </c>
      <c r="AG856" s="186">
        <f>'Input| Projects'!T856*Q856*'Input| Escalations'!$K$19</f>
        <v>0</v>
      </c>
      <c r="AH856" s="186">
        <f>'Input| Projects'!U856*R856*'Input| Escalations'!$K$19</f>
        <v>0</v>
      </c>
      <c r="AI856" s="186">
        <f>'Input| Projects'!V856*S856*'Input| Escalations'!$K$19</f>
        <v>0</v>
      </c>
      <c r="AJ856" s="186">
        <f>'Input| Projects'!W856*T856*'Input| Escalations'!$K$19</f>
        <v>0</v>
      </c>
      <c r="AK856" s="106"/>
      <c r="AL856" s="186" t="str">
        <f>IFERROR(IF('Input| Overheads'!$C$42="Direct costs",SUMPRODUCT(--('Input| Projects'!$AC856="Yes"),'Calc| Overheads Allocation'!C$8,'Calc| Project Costs'!V856),IF('Input| Overheads'!$C$42="Internal labour",SUMPRODUCT(--('Input| Projects'!$AC856="Yes"),'Calc| Overheads Allocation'!C$8,'Calc| Project Costs'!V856,'Input| Projects'!$Y856),IF('Input| Overheads'!$C$42="DNSP defined",SUMPRODUCT(--('Input| Projects'!$AC856="Yes"),'Calc| Overheads Allocation'!C$61,'Input| Projects'!$AF856),""))),"")</f>
        <v/>
      </c>
      <c r="AM856" s="186" t="str">
        <f>IFERROR(IF('Input| Overheads'!$C$42="Direct costs",SUMPRODUCT(--('Input| Projects'!$AC856="Yes"),'Calc| Overheads Allocation'!D$8,'Calc| Project Costs'!W856),IF('Input| Overheads'!$C$42="Internal labour",SUMPRODUCT(--('Input| Projects'!$AC856="Yes"),'Calc| Overheads Allocation'!D$8,'Calc| Project Costs'!W856,'Input| Projects'!$Y856),IF('Input| Overheads'!$C$42="DNSP defined",SUMPRODUCT(--('Input| Projects'!$AC856="Yes"),'Calc| Overheads Allocation'!D$61,'Input| Projects'!$AF856),""))),"")</f>
        <v/>
      </c>
      <c r="AN856" s="186" t="str">
        <f>IFERROR(IF('Input| Overheads'!$C$42="Direct costs",SUMPRODUCT(--('Input| Projects'!$AC856="Yes"),'Calc| Overheads Allocation'!E$8,'Calc| Project Costs'!X856),IF('Input| Overheads'!$C$42="Internal labour",SUMPRODUCT(--('Input| Projects'!$AC856="Yes"),'Calc| Overheads Allocation'!E$8,'Calc| Project Costs'!X856,'Input| Projects'!$Y856),IF('Input| Overheads'!$C$42="DNSP defined",SUMPRODUCT(--('Input| Projects'!$AC856="Yes"),'Calc| Overheads Allocation'!E$61,'Input| Projects'!$AF856),""))),"")</f>
        <v/>
      </c>
      <c r="AO856" s="186" t="str">
        <f>IFERROR(IF('Input| Overheads'!$C$42="Direct costs",SUMPRODUCT(--('Input| Projects'!$AC856="Yes"),'Calc| Overheads Allocation'!F$8,'Calc| Project Costs'!Y856),IF('Input| Overheads'!$C$42="Internal labour",SUMPRODUCT(--('Input| Projects'!$AC856="Yes"),'Calc| Overheads Allocation'!F$8,'Calc| Project Costs'!Y856,'Input| Projects'!$Y856),IF('Input| Overheads'!$C$42="DNSP defined",SUMPRODUCT(--('Input| Projects'!$AC856="Yes"),'Calc| Overheads Allocation'!F$61,'Input| Projects'!$AF856),""))),"")</f>
        <v/>
      </c>
      <c r="AP856" s="186" t="str">
        <f>IFERROR(IF('Input| Overheads'!$C$42="Direct costs",SUMPRODUCT(--('Input| Projects'!$AC856="Yes"),'Calc| Overheads Allocation'!G$8,'Calc| Project Costs'!Z856),IF('Input| Overheads'!$C$42="Internal labour",SUMPRODUCT(--('Input| Projects'!$AC856="Yes"),'Calc| Overheads Allocation'!G$8,'Calc| Project Costs'!Z856,'Input| Projects'!$Y856),IF('Input| Overheads'!$C$42="DNSP defined",SUMPRODUCT(--('Input| Projects'!$AC856="Yes"),'Calc| Overheads Allocation'!G$61,'Input| Projects'!$AF856),""))),"")</f>
        <v/>
      </c>
      <c r="AQ856" s="186" t="str">
        <f>IFERROR(IF('Input| Overheads'!$C$42="Direct costs",SUMPRODUCT(--('Input| Projects'!$AC856="Yes"),'Calc| Overheads Allocation'!H$8,'Calc| Project Costs'!AA856),IF('Input| Overheads'!$C$42="Internal labour",SUMPRODUCT(--('Input| Projects'!$AC856="Yes"),'Calc| Overheads Allocation'!H$8,'Calc| Project Costs'!AA856,'Input| Projects'!$Y856),IF('Input| Overheads'!$C$42="DNSP defined",SUMPRODUCT(--('Input| Projects'!$AC856="Yes"),'Calc| Overheads Allocation'!H$61,'Input| Projects'!$AF856),""))),"")</f>
        <v/>
      </c>
      <c r="AR856" s="186" t="str">
        <f>IFERROR(IF('Input| Overheads'!$C$42="Direct costs",SUMPRODUCT(--('Input| Projects'!$AC856="Yes"),'Calc| Overheads Allocation'!I$8,'Calc| Project Costs'!AB856),IF('Input| Overheads'!$C$42="Internal labour",SUMPRODUCT(--('Input| Projects'!$AC856="Yes"),'Calc| Overheads Allocation'!I$8,'Calc| Project Costs'!AB856,'Input| Projects'!$Y856),IF('Input| Overheads'!$C$42="DNSP defined",SUMPRODUCT(--('Input| Projects'!$AC856="Yes"),'Calc| Overheads Allocation'!I$61,'Input| Projects'!$AF856),""))),"")</f>
        <v/>
      </c>
      <c r="AS856" s="106"/>
      <c r="AT856" s="186" t="str">
        <f>IFERROR(IF('Input| Overheads'!$C$42="Direct costs",SUMPRODUCT(--('Input| Projects'!$AD856="Yes"),'Calc| Overheads Allocation'!C$9,'Calc| Project Costs'!V856),IF('Input| Overheads'!$C$42="Internal labour",SUMPRODUCT(--('Input| Projects'!$AD856="Yes"),'Calc| Overheads Allocation'!C$9,'Calc| Project Costs'!V856,'Input| Projects'!$Y856),IF('Input| Overheads'!$C$42="DNSP defined",SUMPRODUCT(--('Input| Projects'!$AD856="Yes"),'Calc| Overheads Allocation'!C$62,'Input| Projects'!$AG856),""))),"")</f>
        <v/>
      </c>
      <c r="AU856" s="186" t="str">
        <f>IFERROR(IF('Input| Overheads'!$C$42="Direct costs",SUMPRODUCT(--('Input| Projects'!$AD856="Yes"),'Calc| Overheads Allocation'!D$9,'Calc| Project Costs'!W856),IF('Input| Overheads'!$C$42="Internal labour",SUMPRODUCT(--('Input| Projects'!$AD856="Yes"),'Calc| Overheads Allocation'!D$9,'Calc| Project Costs'!W856,'Input| Projects'!$Y856),IF('Input| Overheads'!$C$42="DNSP defined",SUMPRODUCT(--('Input| Projects'!$AD856="Yes"),'Calc| Overheads Allocation'!D$62,'Input| Projects'!$AG856),""))),"")</f>
        <v/>
      </c>
      <c r="AV856" s="186" t="str">
        <f>IFERROR(IF('Input| Overheads'!$C$42="Direct costs",SUMPRODUCT(--('Input| Projects'!$AD856="Yes"),'Calc| Overheads Allocation'!E$9,'Calc| Project Costs'!X856),IF('Input| Overheads'!$C$42="Internal labour",SUMPRODUCT(--('Input| Projects'!$AD856="Yes"),'Calc| Overheads Allocation'!E$9,'Calc| Project Costs'!X856,'Input| Projects'!$Y856),IF('Input| Overheads'!$C$42="DNSP defined",SUMPRODUCT(--('Input| Projects'!$AD856="Yes"),'Calc| Overheads Allocation'!E$62,'Input| Projects'!$AG856),""))),"")</f>
        <v/>
      </c>
      <c r="AW856" s="186" t="str">
        <f>IFERROR(IF('Input| Overheads'!$C$42="Direct costs",SUMPRODUCT(--('Input| Projects'!$AD856="Yes"),'Calc| Overheads Allocation'!F$9,'Calc| Project Costs'!Y856),IF('Input| Overheads'!$C$42="Internal labour",SUMPRODUCT(--('Input| Projects'!$AD856="Yes"),'Calc| Overheads Allocation'!F$9,'Calc| Project Costs'!Y856,'Input| Projects'!$Y856),IF('Input| Overheads'!$C$42="DNSP defined",SUMPRODUCT(--('Input| Projects'!$AD856="Yes"),'Calc| Overheads Allocation'!F$62,'Input| Projects'!$AG856),""))),"")</f>
        <v/>
      </c>
      <c r="AX856" s="186" t="str">
        <f>IFERROR(IF('Input| Overheads'!$C$42="Direct costs",SUMPRODUCT(--('Input| Projects'!$AD856="Yes"),'Calc| Overheads Allocation'!G$9,'Calc| Project Costs'!Z856),IF('Input| Overheads'!$C$42="Internal labour",SUMPRODUCT(--('Input| Projects'!$AD856="Yes"),'Calc| Overheads Allocation'!G$9,'Calc| Project Costs'!Z856,'Input| Projects'!$Y856),IF('Input| Overheads'!$C$42="DNSP defined",SUMPRODUCT(--('Input| Projects'!$AD856="Yes"),'Calc| Overheads Allocation'!G$62,'Input| Projects'!$AG856),""))),"")</f>
        <v/>
      </c>
      <c r="AY856" s="186" t="str">
        <f>IFERROR(IF('Input| Overheads'!$C$42="Direct costs",SUMPRODUCT(--('Input| Projects'!$AD856="Yes"),'Calc| Overheads Allocation'!H$9,'Calc| Project Costs'!AA856),IF('Input| Overheads'!$C$42="Internal labour",SUMPRODUCT(--('Input| Projects'!$AD856="Yes"),'Calc| Overheads Allocation'!H$9,'Calc| Project Costs'!AA856,'Input| Projects'!$Y856),IF('Input| Overheads'!$C$42="DNSP defined",SUMPRODUCT(--('Input| Projects'!$AD856="Yes"),'Calc| Overheads Allocation'!H$62,'Input| Projects'!$AG856),""))),"")</f>
        <v/>
      </c>
      <c r="AZ856" s="186" t="str">
        <f>IFERROR(IF('Input| Overheads'!$C$42="Direct costs",SUMPRODUCT(--('Input| Projects'!$AD856="Yes"),'Calc| Overheads Allocation'!I$9,'Calc| Project Costs'!AB856),IF('Input| Overheads'!$C$42="Internal labour",SUMPRODUCT(--('Input| Projects'!$AD856="Yes"),'Calc| Overheads Allocation'!I$9,'Calc| Project Costs'!AB856,'Input| Projects'!$Y856),IF('Input| Overheads'!$C$42="DNSP defined",SUMPRODUCT(--('Input| Projects'!$AD856="Yes"),'Calc| Overheads Allocation'!I$62,'Input| Projects'!$AG856),""))),"")</f>
        <v/>
      </c>
      <c r="BA856" s="106"/>
      <c r="BB856" s="186">
        <f t="shared" si="419"/>
        <v>0</v>
      </c>
      <c r="BC856" s="186">
        <f t="shared" si="420"/>
        <v>0</v>
      </c>
      <c r="BD856" s="186">
        <f t="shared" si="421"/>
        <v>0</v>
      </c>
      <c r="BE856" s="186">
        <f t="shared" si="398"/>
        <v>0</v>
      </c>
      <c r="BF856" s="186">
        <f t="shared" si="399"/>
        <v>0</v>
      </c>
      <c r="BG856" s="186">
        <f t="shared" si="400"/>
        <v>0</v>
      </c>
      <c r="BH856" s="186">
        <f t="shared" si="401"/>
        <v>0</v>
      </c>
      <c r="BI856" s="97"/>
      <c r="BJ856" s="186" t="str">
        <f t="shared" si="402"/>
        <v/>
      </c>
      <c r="BK856" s="186" t="str">
        <f t="shared" si="403"/>
        <v/>
      </c>
      <c r="BL856" s="186" t="str">
        <f t="shared" si="404"/>
        <v/>
      </c>
      <c r="BM856" s="186" t="str">
        <f t="shared" si="405"/>
        <v/>
      </c>
      <c r="BN856" s="186" t="str">
        <f t="shared" si="406"/>
        <v/>
      </c>
      <c r="BO856" s="186" t="str">
        <f t="shared" si="407"/>
        <v/>
      </c>
      <c r="BP856" s="186" t="str">
        <f t="shared" si="408"/>
        <v/>
      </c>
      <c r="BQ856" s="97"/>
      <c r="BR856" s="186">
        <f t="shared" si="409"/>
        <v>0</v>
      </c>
      <c r="BS856" s="186">
        <f t="shared" si="410"/>
        <v>0</v>
      </c>
      <c r="BT856" s="222">
        <f t="shared" si="411"/>
        <v>0</v>
      </c>
      <c r="BU856" s="222">
        <f t="shared" si="412"/>
        <v>0</v>
      </c>
      <c r="BV856" s="222">
        <f t="shared" si="413"/>
        <v>0</v>
      </c>
      <c r="BW856" s="222">
        <f t="shared" si="414"/>
        <v>0</v>
      </c>
      <c r="BX856" s="222">
        <f t="shared" si="415"/>
        <v>0</v>
      </c>
      <c r="BY856" s="106"/>
      <c r="BZ856" s="197" t="str">
        <f>IF(SUMIF('Input| Projects'!$AS$8:$CP$8,"Dx",'Input| Projects'!$AS856:$CP856)=0,"",SUMIF('Input| Projects'!$AS$8:$CP$8,"Dx",'Input| Projects'!$AS856:$CP856))</f>
        <v/>
      </c>
      <c r="CA856" s="197" t="str">
        <f>IF(SUMIF('Input| Projects'!$AS$8:$CP$8,"Tx",'Input| Projects'!$AS856:$CP856)=0,"",SUMIF('Input| Projects'!$AS$8:$CP$8,"Tx",'Input| Projects'!$AS856:$CP856))</f>
        <v/>
      </c>
      <c r="CB856" s="150" t="str">
        <f t="shared" si="422"/>
        <v/>
      </c>
    </row>
    <row r="857" spans="2:80" x14ac:dyDescent="0.2">
      <c r="B857" s="201">
        <f>IFERROR('Input| Projects'!B857,"")</f>
        <v>848</v>
      </c>
      <c r="C857" s="42" t="str">
        <f>IFERROR(IF('Input| Projects'!C857="","",'Input| Projects'!C857),"")</f>
        <v/>
      </c>
      <c r="D857" s="42" t="str">
        <f>IFERROR(IF('Input| Projects'!D857="","",'Input| Projects'!D857),"")</f>
        <v/>
      </c>
      <c r="E857" s="104"/>
      <c r="F857" s="190">
        <f>IFERROR('Input| Projects'!I857*'Input| Escalations'!$K$19,"")</f>
        <v>0</v>
      </c>
      <c r="G857" s="190">
        <f>IFERROR('Input| Projects'!J857*'Input| Escalations'!$K$19,"")</f>
        <v>0</v>
      </c>
      <c r="H857" s="190">
        <f>IFERROR('Input| Projects'!K857*'Input| Escalations'!$K$19,"")</f>
        <v>0</v>
      </c>
      <c r="I857" s="190">
        <f>IFERROR('Input| Projects'!L857*'Input| Escalations'!$K$19,"")</f>
        <v>0</v>
      </c>
      <c r="J857" s="190">
        <f>IFERROR('Input| Projects'!M857*'Input| Escalations'!$K$19,"")</f>
        <v>0</v>
      </c>
      <c r="K857" s="190">
        <f>IFERROR('Input| Projects'!N857*'Input| Escalations'!$K$19,"")</f>
        <v>0</v>
      </c>
      <c r="L857" s="190">
        <f>IFERROR('Input| Projects'!O857*'Input| Escalations'!$K$19,"")</f>
        <v>0</v>
      </c>
      <c r="M857" s="150" t="str">
        <f>IF(ABS(SUM(F857:L857)-(SUM('Input| Projects'!I857:O857)*'Input| Escalations'!$K$19))&lt;0.0000001,"",1)</f>
        <v/>
      </c>
      <c r="N857" s="192">
        <f>'Input| Projects'!$Y857*INDEX('Input| Escalations'!$H$33:$N$33,MATCH('Calc| Project Costs'!N$9,'Input| Escalations'!$H$23:$N$23,0))+'Input| Projects'!$Z857*INDEX('Input| Escalations'!$H$34:$N$34,MATCH('Calc| Project Costs'!N$9,'Input| Escalations'!$H$23:$N$23,0))+'Input| Projects'!$AA857*INDEX('Input| Escalations'!$H$35:$N$35,MATCH('Calc| Project Costs'!N$9,'Input| Escalations'!$H$23:$N$23,0))+1</f>
        <v>1</v>
      </c>
      <c r="O857" s="192">
        <f>'Input| Projects'!$Y857*INDEX('Input| Escalations'!$H$33:$N$33,MATCH('Calc| Project Costs'!O$9,'Input| Escalations'!$H$23:$N$23,0))+'Input| Projects'!$Z857*INDEX('Input| Escalations'!$H$34:$N$34,MATCH('Calc| Project Costs'!O$9,'Input| Escalations'!$H$23:$N$23,0))+'Input| Projects'!$AA857*INDEX('Input| Escalations'!$H$35:$N$35,MATCH('Calc| Project Costs'!O$9,'Input| Escalations'!$H$23:$N$23,0))+1</f>
        <v>1</v>
      </c>
      <c r="P857" s="192">
        <f>'Input| Projects'!$Y857*INDEX('Input| Escalations'!$H$33:$N$33,MATCH('Calc| Project Costs'!P$9,'Input| Escalations'!$H$23:$N$23,0))+'Input| Projects'!$Z857*INDEX('Input| Escalations'!$H$34:$N$34,MATCH('Calc| Project Costs'!P$9,'Input| Escalations'!$H$23:$N$23,0))+'Input| Projects'!$AA857*INDEX('Input| Escalations'!$H$35:$N$35,MATCH('Calc| Project Costs'!P$9,'Input| Escalations'!$H$23:$N$23,0))+1</f>
        <v>1</v>
      </c>
      <c r="Q857" s="192">
        <f>'Input| Projects'!$Y857*INDEX('Input| Escalations'!$H$33:$N$33,MATCH('Calc| Project Costs'!Q$9,'Input| Escalations'!$H$23:$N$23,0))+'Input| Projects'!$Z857*INDEX('Input| Escalations'!$H$34:$N$34,MATCH('Calc| Project Costs'!Q$9,'Input| Escalations'!$H$23:$N$23,0))+'Input| Projects'!$AA857*INDEX('Input| Escalations'!$H$35:$N$35,MATCH('Calc| Project Costs'!Q$9,'Input| Escalations'!$H$23:$N$23,0))+1</f>
        <v>1</v>
      </c>
      <c r="R857" s="192">
        <f>'Input| Projects'!$Y857*INDEX('Input| Escalations'!$H$33:$N$33,MATCH('Calc| Project Costs'!R$9,'Input| Escalations'!$H$23:$N$23,0))+'Input| Projects'!$Z857*INDEX('Input| Escalations'!$H$34:$N$34,MATCH('Calc| Project Costs'!R$9,'Input| Escalations'!$H$23:$N$23,0))+'Input| Projects'!$AA857*INDEX('Input| Escalations'!$H$35:$N$35,MATCH('Calc| Project Costs'!R$9,'Input| Escalations'!$H$23:$N$23,0))+1</f>
        <v>1</v>
      </c>
      <c r="S857" s="192">
        <f>'Input| Projects'!$Y857*INDEX('Input| Escalations'!$H$33:$N$33,MATCH('Calc| Project Costs'!S$9,'Input| Escalations'!$H$23:$N$23,0))+'Input| Projects'!$Z857*INDEX('Input| Escalations'!$H$34:$N$34,MATCH('Calc| Project Costs'!S$9,'Input| Escalations'!$H$23:$N$23,0))+'Input| Projects'!$AA857*INDEX('Input| Escalations'!$H$35:$N$35,MATCH('Calc| Project Costs'!S$9,'Input| Escalations'!$H$23:$N$23,0))+1</f>
        <v>1</v>
      </c>
      <c r="T857" s="192">
        <f>'Input| Projects'!$Y857*INDEX('Input| Escalations'!$H$33:$N$33,MATCH('Calc| Project Costs'!T$9,'Input| Escalations'!$H$23:$N$23,0))+'Input| Projects'!$Z857*INDEX('Input| Escalations'!$H$34:$N$34,MATCH('Calc| Project Costs'!T$9,'Input| Escalations'!$H$23:$N$23,0))+'Input| Projects'!$AA857*INDEX('Input| Escalations'!$H$35:$N$35,MATCH('Calc| Project Costs'!T$9,'Input| Escalations'!$H$23:$N$23,0))+1</f>
        <v>1</v>
      </c>
      <c r="U857" s="106"/>
      <c r="V857" s="186">
        <f t="shared" si="416"/>
        <v>0</v>
      </c>
      <c r="W857" s="186">
        <f t="shared" si="417"/>
        <v>0</v>
      </c>
      <c r="X857" s="186">
        <f t="shared" si="418"/>
        <v>0</v>
      </c>
      <c r="Y857" s="186">
        <f t="shared" si="394"/>
        <v>0</v>
      </c>
      <c r="Z857" s="186">
        <f t="shared" si="395"/>
        <v>0</v>
      </c>
      <c r="AA857" s="186">
        <f t="shared" si="396"/>
        <v>0</v>
      </c>
      <c r="AB857" s="186">
        <f t="shared" si="397"/>
        <v>0</v>
      </c>
      <c r="AC857" s="106"/>
      <c r="AD857" s="186">
        <f>'Input| Projects'!Q857*N857*'Input| Escalations'!$K$19</f>
        <v>0</v>
      </c>
      <c r="AE857" s="186">
        <f>'Input| Projects'!R857*O857*'Input| Escalations'!$K$19</f>
        <v>0</v>
      </c>
      <c r="AF857" s="186">
        <f>'Input| Projects'!S857*P857*'Input| Escalations'!$K$19</f>
        <v>0</v>
      </c>
      <c r="AG857" s="186">
        <f>'Input| Projects'!T857*Q857*'Input| Escalations'!$K$19</f>
        <v>0</v>
      </c>
      <c r="AH857" s="186">
        <f>'Input| Projects'!U857*R857*'Input| Escalations'!$K$19</f>
        <v>0</v>
      </c>
      <c r="AI857" s="186">
        <f>'Input| Projects'!V857*S857*'Input| Escalations'!$K$19</f>
        <v>0</v>
      </c>
      <c r="AJ857" s="186">
        <f>'Input| Projects'!W857*T857*'Input| Escalations'!$K$19</f>
        <v>0</v>
      </c>
      <c r="AK857" s="106"/>
      <c r="AL857" s="186" t="str">
        <f>IFERROR(IF('Input| Overheads'!$C$42="Direct costs",SUMPRODUCT(--('Input| Projects'!$AC857="Yes"),'Calc| Overheads Allocation'!C$8,'Calc| Project Costs'!V857),IF('Input| Overheads'!$C$42="Internal labour",SUMPRODUCT(--('Input| Projects'!$AC857="Yes"),'Calc| Overheads Allocation'!C$8,'Calc| Project Costs'!V857,'Input| Projects'!$Y857),IF('Input| Overheads'!$C$42="DNSP defined",SUMPRODUCT(--('Input| Projects'!$AC857="Yes"),'Calc| Overheads Allocation'!C$61,'Input| Projects'!$AF857),""))),"")</f>
        <v/>
      </c>
      <c r="AM857" s="186" t="str">
        <f>IFERROR(IF('Input| Overheads'!$C$42="Direct costs",SUMPRODUCT(--('Input| Projects'!$AC857="Yes"),'Calc| Overheads Allocation'!D$8,'Calc| Project Costs'!W857),IF('Input| Overheads'!$C$42="Internal labour",SUMPRODUCT(--('Input| Projects'!$AC857="Yes"),'Calc| Overheads Allocation'!D$8,'Calc| Project Costs'!W857,'Input| Projects'!$Y857),IF('Input| Overheads'!$C$42="DNSP defined",SUMPRODUCT(--('Input| Projects'!$AC857="Yes"),'Calc| Overheads Allocation'!D$61,'Input| Projects'!$AF857),""))),"")</f>
        <v/>
      </c>
      <c r="AN857" s="186" t="str">
        <f>IFERROR(IF('Input| Overheads'!$C$42="Direct costs",SUMPRODUCT(--('Input| Projects'!$AC857="Yes"),'Calc| Overheads Allocation'!E$8,'Calc| Project Costs'!X857),IF('Input| Overheads'!$C$42="Internal labour",SUMPRODUCT(--('Input| Projects'!$AC857="Yes"),'Calc| Overheads Allocation'!E$8,'Calc| Project Costs'!X857,'Input| Projects'!$Y857),IF('Input| Overheads'!$C$42="DNSP defined",SUMPRODUCT(--('Input| Projects'!$AC857="Yes"),'Calc| Overheads Allocation'!E$61,'Input| Projects'!$AF857),""))),"")</f>
        <v/>
      </c>
      <c r="AO857" s="186" t="str">
        <f>IFERROR(IF('Input| Overheads'!$C$42="Direct costs",SUMPRODUCT(--('Input| Projects'!$AC857="Yes"),'Calc| Overheads Allocation'!F$8,'Calc| Project Costs'!Y857),IF('Input| Overheads'!$C$42="Internal labour",SUMPRODUCT(--('Input| Projects'!$AC857="Yes"),'Calc| Overheads Allocation'!F$8,'Calc| Project Costs'!Y857,'Input| Projects'!$Y857),IF('Input| Overheads'!$C$42="DNSP defined",SUMPRODUCT(--('Input| Projects'!$AC857="Yes"),'Calc| Overheads Allocation'!F$61,'Input| Projects'!$AF857),""))),"")</f>
        <v/>
      </c>
      <c r="AP857" s="186" t="str">
        <f>IFERROR(IF('Input| Overheads'!$C$42="Direct costs",SUMPRODUCT(--('Input| Projects'!$AC857="Yes"),'Calc| Overheads Allocation'!G$8,'Calc| Project Costs'!Z857),IF('Input| Overheads'!$C$42="Internal labour",SUMPRODUCT(--('Input| Projects'!$AC857="Yes"),'Calc| Overheads Allocation'!G$8,'Calc| Project Costs'!Z857,'Input| Projects'!$Y857),IF('Input| Overheads'!$C$42="DNSP defined",SUMPRODUCT(--('Input| Projects'!$AC857="Yes"),'Calc| Overheads Allocation'!G$61,'Input| Projects'!$AF857),""))),"")</f>
        <v/>
      </c>
      <c r="AQ857" s="186" t="str">
        <f>IFERROR(IF('Input| Overheads'!$C$42="Direct costs",SUMPRODUCT(--('Input| Projects'!$AC857="Yes"),'Calc| Overheads Allocation'!H$8,'Calc| Project Costs'!AA857),IF('Input| Overheads'!$C$42="Internal labour",SUMPRODUCT(--('Input| Projects'!$AC857="Yes"),'Calc| Overheads Allocation'!H$8,'Calc| Project Costs'!AA857,'Input| Projects'!$Y857),IF('Input| Overheads'!$C$42="DNSP defined",SUMPRODUCT(--('Input| Projects'!$AC857="Yes"),'Calc| Overheads Allocation'!H$61,'Input| Projects'!$AF857),""))),"")</f>
        <v/>
      </c>
      <c r="AR857" s="186" t="str">
        <f>IFERROR(IF('Input| Overheads'!$C$42="Direct costs",SUMPRODUCT(--('Input| Projects'!$AC857="Yes"),'Calc| Overheads Allocation'!I$8,'Calc| Project Costs'!AB857),IF('Input| Overheads'!$C$42="Internal labour",SUMPRODUCT(--('Input| Projects'!$AC857="Yes"),'Calc| Overheads Allocation'!I$8,'Calc| Project Costs'!AB857,'Input| Projects'!$Y857),IF('Input| Overheads'!$C$42="DNSP defined",SUMPRODUCT(--('Input| Projects'!$AC857="Yes"),'Calc| Overheads Allocation'!I$61,'Input| Projects'!$AF857),""))),"")</f>
        <v/>
      </c>
      <c r="AS857" s="106"/>
      <c r="AT857" s="186" t="str">
        <f>IFERROR(IF('Input| Overheads'!$C$42="Direct costs",SUMPRODUCT(--('Input| Projects'!$AD857="Yes"),'Calc| Overheads Allocation'!C$9,'Calc| Project Costs'!V857),IF('Input| Overheads'!$C$42="Internal labour",SUMPRODUCT(--('Input| Projects'!$AD857="Yes"),'Calc| Overheads Allocation'!C$9,'Calc| Project Costs'!V857,'Input| Projects'!$Y857),IF('Input| Overheads'!$C$42="DNSP defined",SUMPRODUCT(--('Input| Projects'!$AD857="Yes"),'Calc| Overheads Allocation'!C$62,'Input| Projects'!$AG857),""))),"")</f>
        <v/>
      </c>
      <c r="AU857" s="186" t="str">
        <f>IFERROR(IF('Input| Overheads'!$C$42="Direct costs",SUMPRODUCT(--('Input| Projects'!$AD857="Yes"),'Calc| Overheads Allocation'!D$9,'Calc| Project Costs'!W857),IF('Input| Overheads'!$C$42="Internal labour",SUMPRODUCT(--('Input| Projects'!$AD857="Yes"),'Calc| Overheads Allocation'!D$9,'Calc| Project Costs'!W857,'Input| Projects'!$Y857),IF('Input| Overheads'!$C$42="DNSP defined",SUMPRODUCT(--('Input| Projects'!$AD857="Yes"),'Calc| Overheads Allocation'!D$62,'Input| Projects'!$AG857),""))),"")</f>
        <v/>
      </c>
      <c r="AV857" s="186" t="str">
        <f>IFERROR(IF('Input| Overheads'!$C$42="Direct costs",SUMPRODUCT(--('Input| Projects'!$AD857="Yes"),'Calc| Overheads Allocation'!E$9,'Calc| Project Costs'!X857),IF('Input| Overheads'!$C$42="Internal labour",SUMPRODUCT(--('Input| Projects'!$AD857="Yes"),'Calc| Overheads Allocation'!E$9,'Calc| Project Costs'!X857,'Input| Projects'!$Y857),IF('Input| Overheads'!$C$42="DNSP defined",SUMPRODUCT(--('Input| Projects'!$AD857="Yes"),'Calc| Overheads Allocation'!E$62,'Input| Projects'!$AG857),""))),"")</f>
        <v/>
      </c>
      <c r="AW857" s="186" t="str">
        <f>IFERROR(IF('Input| Overheads'!$C$42="Direct costs",SUMPRODUCT(--('Input| Projects'!$AD857="Yes"),'Calc| Overheads Allocation'!F$9,'Calc| Project Costs'!Y857),IF('Input| Overheads'!$C$42="Internal labour",SUMPRODUCT(--('Input| Projects'!$AD857="Yes"),'Calc| Overheads Allocation'!F$9,'Calc| Project Costs'!Y857,'Input| Projects'!$Y857),IF('Input| Overheads'!$C$42="DNSP defined",SUMPRODUCT(--('Input| Projects'!$AD857="Yes"),'Calc| Overheads Allocation'!F$62,'Input| Projects'!$AG857),""))),"")</f>
        <v/>
      </c>
      <c r="AX857" s="186" t="str">
        <f>IFERROR(IF('Input| Overheads'!$C$42="Direct costs",SUMPRODUCT(--('Input| Projects'!$AD857="Yes"),'Calc| Overheads Allocation'!G$9,'Calc| Project Costs'!Z857),IF('Input| Overheads'!$C$42="Internal labour",SUMPRODUCT(--('Input| Projects'!$AD857="Yes"),'Calc| Overheads Allocation'!G$9,'Calc| Project Costs'!Z857,'Input| Projects'!$Y857),IF('Input| Overheads'!$C$42="DNSP defined",SUMPRODUCT(--('Input| Projects'!$AD857="Yes"),'Calc| Overheads Allocation'!G$62,'Input| Projects'!$AG857),""))),"")</f>
        <v/>
      </c>
      <c r="AY857" s="186" t="str">
        <f>IFERROR(IF('Input| Overheads'!$C$42="Direct costs",SUMPRODUCT(--('Input| Projects'!$AD857="Yes"),'Calc| Overheads Allocation'!H$9,'Calc| Project Costs'!AA857),IF('Input| Overheads'!$C$42="Internal labour",SUMPRODUCT(--('Input| Projects'!$AD857="Yes"),'Calc| Overheads Allocation'!H$9,'Calc| Project Costs'!AA857,'Input| Projects'!$Y857),IF('Input| Overheads'!$C$42="DNSP defined",SUMPRODUCT(--('Input| Projects'!$AD857="Yes"),'Calc| Overheads Allocation'!H$62,'Input| Projects'!$AG857),""))),"")</f>
        <v/>
      </c>
      <c r="AZ857" s="186" t="str">
        <f>IFERROR(IF('Input| Overheads'!$C$42="Direct costs",SUMPRODUCT(--('Input| Projects'!$AD857="Yes"),'Calc| Overheads Allocation'!I$9,'Calc| Project Costs'!AB857),IF('Input| Overheads'!$C$42="Internal labour",SUMPRODUCT(--('Input| Projects'!$AD857="Yes"),'Calc| Overheads Allocation'!I$9,'Calc| Project Costs'!AB857,'Input| Projects'!$Y857),IF('Input| Overheads'!$C$42="DNSP defined",SUMPRODUCT(--('Input| Projects'!$AD857="Yes"),'Calc| Overheads Allocation'!I$62,'Input| Projects'!$AG857),""))),"")</f>
        <v/>
      </c>
      <c r="BA857" s="106"/>
      <c r="BB857" s="186">
        <f t="shared" si="419"/>
        <v>0</v>
      </c>
      <c r="BC857" s="186">
        <f t="shared" si="420"/>
        <v>0</v>
      </c>
      <c r="BD857" s="186">
        <f t="shared" si="421"/>
        <v>0</v>
      </c>
      <c r="BE857" s="186">
        <f t="shared" si="398"/>
        <v>0</v>
      </c>
      <c r="BF857" s="186">
        <f t="shared" si="399"/>
        <v>0</v>
      </c>
      <c r="BG857" s="186">
        <f t="shared" si="400"/>
        <v>0</v>
      </c>
      <c r="BH857" s="186">
        <f t="shared" si="401"/>
        <v>0</v>
      </c>
      <c r="BI857" s="97"/>
      <c r="BJ857" s="186" t="str">
        <f t="shared" si="402"/>
        <v/>
      </c>
      <c r="BK857" s="186" t="str">
        <f t="shared" si="403"/>
        <v/>
      </c>
      <c r="BL857" s="186" t="str">
        <f t="shared" si="404"/>
        <v/>
      </c>
      <c r="BM857" s="186" t="str">
        <f t="shared" si="405"/>
        <v/>
      </c>
      <c r="BN857" s="186" t="str">
        <f t="shared" si="406"/>
        <v/>
      </c>
      <c r="BO857" s="186" t="str">
        <f t="shared" si="407"/>
        <v/>
      </c>
      <c r="BP857" s="186" t="str">
        <f t="shared" si="408"/>
        <v/>
      </c>
      <c r="BQ857" s="97"/>
      <c r="BR857" s="186">
        <f t="shared" si="409"/>
        <v>0</v>
      </c>
      <c r="BS857" s="186">
        <f t="shared" si="410"/>
        <v>0</v>
      </c>
      <c r="BT857" s="222">
        <f t="shared" si="411"/>
        <v>0</v>
      </c>
      <c r="BU857" s="222">
        <f t="shared" si="412"/>
        <v>0</v>
      </c>
      <c r="BV857" s="222">
        <f t="shared" si="413"/>
        <v>0</v>
      </c>
      <c r="BW857" s="222">
        <f t="shared" si="414"/>
        <v>0</v>
      </c>
      <c r="BX857" s="222">
        <f t="shared" si="415"/>
        <v>0</v>
      </c>
      <c r="BY857" s="106"/>
      <c r="BZ857" s="197" t="str">
        <f>IF(SUMIF('Input| Projects'!$AS$8:$CP$8,"Dx",'Input| Projects'!$AS857:$CP857)=0,"",SUMIF('Input| Projects'!$AS$8:$CP$8,"Dx",'Input| Projects'!$AS857:$CP857))</f>
        <v/>
      </c>
      <c r="CA857" s="197" t="str">
        <f>IF(SUMIF('Input| Projects'!$AS$8:$CP$8,"Tx",'Input| Projects'!$AS857:$CP857)=0,"",SUMIF('Input| Projects'!$AS$8:$CP$8,"Tx",'Input| Projects'!$AS857:$CP857))</f>
        <v/>
      </c>
      <c r="CB857" s="150" t="str">
        <f t="shared" si="422"/>
        <v/>
      </c>
    </row>
    <row r="858" spans="2:80" x14ac:dyDescent="0.2">
      <c r="B858" s="201">
        <f>IFERROR('Input| Projects'!B858,"")</f>
        <v>849</v>
      </c>
      <c r="C858" s="42" t="str">
        <f>IFERROR(IF('Input| Projects'!C858="","",'Input| Projects'!C858),"")</f>
        <v/>
      </c>
      <c r="D858" s="42" t="str">
        <f>IFERROR(IF('Input| Projects'!D858="","",'Input| Projects'!D858),"")</f>
        <v/>
      </c>
      <c r="E858" s="104"/>
      <c r="F858" s="190">
        <f>IFERROR('Input| Projects'!I858*'Input| Escalations'!$K$19,"")</f>
        <v>0</v>
      </c>
      <c r="G858" s="190">
        <f>IFERROR('Input| Projects'!J858*'Input| Escalations'!$K$19,"")</f>
        <v>0</v>
      </c>
      <c r="H858" s="190">
        <f>IFERROR('Input| Projects'!K858*'Input| Escalations'!$K$19,"")</f>
        <v>0</v>
      </c>
      <c r="I858" s="190">
        <f>IFERROR('Input| Projects'!L858*'Input| Escalations'!$K$19,"")</f>
        <v>0</v>
      </c>
      <c r="J858" s="190">
        <f>IFERROR('Input| Projects'!M858*'Input| Escalations'!$K$19,"")</f>
        <v>0</v>
      </c>
      <c r="K858" s="190">
        <f>IFERROR('Input| Projects'!N858*'Input| Escalations'!$K$19,"")</f>
        <v>0</v>
      </c>
      <c r="L858" s="190">
        <f>IFERROR('Input| Projects'!O858*'Input| Escalations'!$K$19,"")</f>
        <v>0</v>
      </c>
      <c r="M858" s="150" t="str">
        <f>IF(ABS(SUM(F858:L858)-(SUM('Input| Projects'!I858:O858)*'Input| Escalations'!$K$19))&lt;0.0000001,"",1)</f>
        <v/>
      </c>
      <c r="N858" s="192">
        <f>'Input| Projects'!$Y858*INDEX('Input| Escalations'!$H$33:$N$33,MATCH('Calc| Project Costs'!N$9,'Input| Escalations'!$H$23:$N$23,0))+'Input| Projects'!$Z858*INDEX('Input| Escalations'!$H$34:$N$34,MATCH('Calc| Project Costs'!N$9,'Input| Escalations'!$H$23:$N$23,0))+'Input| Projects'!$AA858*INDEX('Input| Escalations'!$H$35:$N$35,MATCH('Calc| Project Costs'!N$9,'Input| Escalations'!$H$23:$N$23,0))+1</f>
        <v>1</v>
      </c>
      <c r="O858" s="192">
        <f>'Input| Projects'!$Y858*INDEX('Input| Escalations'!$H$33:$N$33,MATCH('Calc| Project Costs'!O$9,'Input| Escalations'!$H$23:$N$23,0))+'Input| Projects'!$Z858*INDEX('Input| Escalations'!$H$34:$N$34,MATCH('Calc| Project Costs'!O$9,'Input| Escalations'!$H$23:$N$23,0))+'Input| Projects'!$AA858*INDEX('Input| Escalations'!$H$35:$N$35,MATCH('Calc| Project Costs'!O$9,'Input| Escalations'!$H$23:$N$23,0))+1</f>
        <v>1</v>
      </c>
      <c r="P858" s="192">
        <f>'Input| Projects'!$Y858*INDEX('Input| Escalations'!$H$33:$N$33,MATCH('Calc| Project Costs'!P$9,'Input| Escalations'!$H$23:$N$23,0))+'Input| Projects'!$Z858*INDEX('Input| Escalations'!$H$34:$N$34,MATCH('Calc| Project Costs'!P$9,'Input| Escalations'!$H$23:$N$23,0))+'Input| Projects'!$AA858*INDEX('Input| Escalations'!$H$35:$N$35,MATCH('Calc| Project Costs'!P$9,'Input| Escalations'!$H$23:$N$23,0))+1</f>
        <v>1</v>
      </c>
      <c r="Q858" s="192">
        <f>'Input| Projects'!$Y858*INDEX('Input| Escalations'!$H$33:$N$33,MATCH('Calc| Project Costs'!Q$9,'Input| Escalations'!$H$23:$N$23,0))+'Input| Projects'!$Z858*INDEX('Input| Escalations'!$H$34:$N$34,MATCH('Calc| Project Costs'!Q$9,'Input| Escalations'!$H$23:$N$23,0))+'Input| Projects'!$AA858*INDEX('Input| Escalations'!$H$35:$N$35,MATCH('Calc| Project Costs'!Q$9,'Input| Escalations'!$H$23:$N$23,0))+1</f>
        <v>1</v>
      </c>
      <c r="R858" s="192">
        <f>'Input| Projects'!$Y858*INDEX('Input| Escalations'!$H$33:$N$33,MATCH('Calc| Project Costs'!R$9,'Input| Escalations'!$H$23:$N$23,0))+'Input| Projects'!$Z858*INDEX('Input| Escalations'!$H$34:$N$34,MATCH('Calc| Project Costs'!R$9,'Input| Escalations'!$H$23:$N$23,0))+'Input| Projects'!$AA858*INDEX('Input| Escalations'!$H$35:$N$35,MATCH('Calc| Project Costs'!R$9,'Input| Escalations'!$H$23:$N$23,0))+1</f>
        <v>1</v>
      </c>
      <c r="S858" s="192">
        <f>'Input| Projects'!$Y858*INDEX('Input| Escalations'!$H$33:$N$33,MATCH('Calc| Project Costs'!S$9,'Input| Escalations'!$H$23:$N$23,0))+'Input| Projects'!$Z858*INDEX('Input| Escalations'!$H$34:$N$34,MATCH('Calc| Project Costs'!S$9,'Input| Escalations'!$H$23:$N$23,0))+'Input| Projects'!$AA858*INDEX('Input| Escalations'!$H$35:$N$35,MATCH('Calc| Project Costs'!S$9,'Input| Escalations'!$H$23:$N$23,0))+1</f>
        <v>1</v>
      </c>
      <c r="T858" s="192">
        <f>'Input| Projects'!$Y858*INDEX('Input| Escalations'!$H$33:$N$33,MATCH('Calc| Project Costs'!T$9,'Input| Escalations'!$H$23:$N$23,0))+'Input| Projects'!$Z858*INDEX('Input| Escalations'!$H$34:$N$34,MATCH('Calc| Project Costs'!T$9,'Input| Escalations'!$H$23:$N$23,0))+'Input| Projects'!$AA858*INDEX('Input| Escalations'!$H$35:$N$35,MATCH('Calc| Project Costs'!T$9,'Input| Escalations'!$H$23:$N$23,0))+1</f>
        <v>1</v>
      </c>
      <c r="U858" s="106"/>
      <c r="V858" s="186">
        <f t="shared" si="416"/>
        <v>0</v>
      </c>
      <c r="W858" s="186">
        <f t="shared" si="417"/>
        <v>0</v>
      </c>
      <c r="X858" s="186">
        <f t="shared" si="418"/>
        <v>0</v>
      </c>
      <c r="Y858" s="186">
        <f t="shared" si="394"/>
        <v>0</v>
      </c>
      <c r="Z858" s="186">
        <f t="shared" si="395"/>
        <v>0</v>
      </c>
      <c r="AA858" s="186">
        <f t="shared" si="396"/>
        <v>0</v>
      </c>
      <c r="AB858" s="186">
        <f t="shared" si="397"/>
        <v>0</v>
      </c>
      <c r="AC858" s="106"/>
      <c r="AD858" s="186">
        <f>'Input| Projects'!Q858*N858*'Input| Escalations'!$K$19</f>
        <v>0</v>
      </c>
      <c r="AE858" s="186">
        <f>'Input| Projects'!R858*O858*'Input| Escalations'!$K$19</f>
        <v>0</v>
      </c>
      <c r="AF858" s="186">
        <f>'Input| Projects'!S858*P858*'Input| Escalations'!$K$19</f>
        <v>0</v>
      </c>
      <c r="AG858" s="186">
        <f>'Input| Projects'!T858*Q858*'Input| Escalations'!$K$19</f>
        <v>0</v>
      </c>
      <c r="AH858" s="186">
        <f>'Input| Projects'!U858*R858*'Input| Escalations'!$K$19</f>
        <v>0</v>
      </c>
      <c r="AI858" s="186">
        <f>'Input| Projects'!V858*S858*'Input| Escalations'!$K$19</f>
        <v>0</v>
      </c>
      <c r="AJ858" s="186">
        <f>'Input| Projects'!W858*T858*'Input| Escalations'!$K$19</f>
        <v>0</v>
      </c>
      <c r="AK858" s="106"/>
      <c r="AL858" s="186" t="str">
        <f>IFERROR(IF('Input| Overheads'!$C$42="Direct costs",SUMPRODUCT(--('Input| Projects'!$AC858="Yes"),'Calc| Overheads Allocation'!C$8,'Calc| Project Costs'!V858),IF('Input| Overheads'!$C$42="Internal labour",SUMPRODUCT(--('Input| Projects'!$AC858="Yes"),'Calc| Overheads Allocation'!C$8,'Calc| Project Costs'!V858,'Input| Projects'!$Y858),IF('Input| Overheads'!$C$42="DNSP defined",SUMPRODUCT(--('Input| Projects'!$AC858="Yes"),'Calc| Overheads Allocation'!C$61,'Input| Projects'!$AF858),""))),"")</f>
        <v/>
      </c>
      <c r="AM858" s="186" t="str">
        <f>IFERROR(IF('Input| Overheads'!$C$42="Direct costs",SUMPRODUCT(--('Input| Projects'!$AC858="Yes"),'Calc| Overheads Allocation'!D$8,'Calc| Project Costs'!W858),IF('Input| Overheads'!$C$42="Internal labour",SUMPRODUCT(--('Input| Projects'!$AC858="Yes"),'Calc| Overheads Allocation'!D$8,'Calc| Project Costs'!W858,'Input| Projects'!$Y858),IF('Input| Overheads'!$C$42="DNSP defined",SUMPRODUCT(--('Input| Projects'!$AC858="Yes"),'Calc| Overheads Allocation'!D$61,'Input| Projects'!$AF858),""))),"")</f>
        <v/>
      </c>
      <c r="AN858" s="186" t="str">
        <f>IFERROR(IF('Input| Overheads'!$C$42="Direct costs",SUMPRODUCT(--('Input| Projects'!$AC858="Yes"),'Calc| Overheads Allocation'!E$8,'Calc| Project Costs'!X858),IF('Input| Overheads'!$C$42="Internal labour",SUMPRODUCT(--('Input| Projects'!$AC858="Yes"),'Calc| Overheads Allocation'!E$8,'Calc| Project Costs'!X858,'Input| Projects'!$Y858),IF('Input| Overheads'!$C$42="DNSP defined",SUMPRODUCT(--('Input| Projects'!$AC858="Yes"),'Calc| Overheads Allocation'!E$61,'Input| Projects'!$AF858),""))),"")</f>
        <v/>
      </c>
      <c r="AO858" s="186" t="str">
        <f>IFERROR(IF('Input| Overheads'!$C$42="Direct costs",SUMPRODUCT(--('Input| Projects'!$AC858="Yes"),'Calc| Overheads Allocation'!F$8,'Calc| Project Costs'!Y858),IF('Input| Overheads'!$C$42="Internal labour",SUMPRODUCT(--('Input| Projects'!$AC858="Yes"),'Calc| Overheads Allocation'!F$8,'Calc| Project Costs'!Y858,'Input| Projects'!$Y858),IF('Input| Overheads'!$C$42="DNSP defined",SUMPRODUCT(--('Input| Projects'!$AC858="Yes"),'Calc| Overheads Allocation'!F$61,'Input| Projects'!$AF858),""))),"")</f>
        <v/>
      </c>
      <c r="AP858" s="186" t="str">
        <f>IFERROR(IF('Input| Overheads'!$C$42="Direct costs",SUMPRODUCT(--('Input| Projects'!$AC858="Yes"),'Calc| Overheads Allocation'!G$8,'Calc| Project Costs'!Z858),IF('Input| Overheads'!$C$42="Internal labour",SUMPRODUCT(--('Input| Projects'!$AC858="Yes"),'Calc| Overheads Allocation'!G$8,'Calc| Project Costs'!Z858,'Input| Projects'!$Y858),IF('Input| Overheads'!$C$42="DNSP defined",SUMPRODUCT(--('Input| Projects'!$AC858="Yes"),'Calc| Overheads Allocation'!G$61,'Input| Projects'!$AF858),""))),"")</f>
        <v/>
      </c>
      <c r="AQ858" s="186" t="str">
        <f>IFERROR(IF('Input| Overheads'!$C$42="Direct costs",SUMPRODUCT(--('Input| Projects'!$AC858="Yes"),'Calc| Overheads Allocation'!H$8,'Calc| Project Costs'!AA858),IF('Input| Overheads'!$C$42="Internal labour",SUMPRODUCT(--('Input| Projects'!$AC858="Yes"),'Calc| Overheads Allocation'!H$8,'Calc| Project Costs'!AA858,'Input| Projects'!$Y858),IF('Input| Overheads'!$C$42="DNSP defined",SUMPRODUCT(--('Input| Projects'!$AC858="Yes"),'Calc| Overheads Allocation'!H$61,'Input| Projects'!$AF858),""))),"")</f>
        <v/>
      </c>
      <c r="AR858" s="186" t="str">
        <f>IFERROR(IF('Input| Overheads'!$C$42="Direct costs",SUMPRODUCT(--('Input| Projects'!$AC858="Yes"),'Calc| Overheads Allocation'!I$8,'Calc| Project Costs'!AB858),IF('Input| Overheads'!$C$42="Internal labour",SUMPRODUCT(--('Input| Projects'!$AC858="Yes"),'Calc| Overheads Allocation'!I$8,'Calc| Project Costs'!AB858,'Input| Projects'!$Y858),IF('Input| Overheads'!$C$42="DNSP defined",SUMPRODUCT(--('Input| Projects'!$AC858="Yes"),'Calc| Overheads Allocation'!I$61,'Input| Projects'!$AF858),""))),"")</f>
        <v/>
      </c>
      <c r="AS858" s="106"/>
      <c r="AT858" s="186" t="str">
        <f>IFERROR(IF('Input| Overheads'!$C$42="Direct costs",SUMPRODUCT(--('Input| Projects'!$AD858="Yes"),'Calc| Overheads Allocation'!C$9,'Calc| Project Costs'!V858),IF('Input| Overheads'!$C$42="Internal labour",SUMPRODUCT(--('Input| Projects'!$AD858="Yes"),'Calc| Overheads Allocation'!C$9,'Calc| Project Costs'!V858,'Input| Projects'!$Y858),IF('Input| Overheads'!$C$42="DNSP defined",SUMPRODUCT(--('Input| Projects'!$AD858="Yes"),'Calc| Overheads Allocation'!C$62,'Input| Projects'!$AG858),""))),"")</f>
        <v/>
      </c>
      <c r="AU858" s="186" t="str">
        <f>IFERROR(IF('Input| Overheads'!$C$42="Direct costs",SUMPRODUCT(--('Input| Projects'!$AD858="Yes"),'Calc| Overheads Allocation'!D$9,'Calc| Project Costs'!W858),IF('Input| Overheads'!$C$42="Internal labour",SUMPRODUCT(--('Input| Projects'!$AD858="Yes"),'Calc| Overheads Allocation'!D$9,'Calc| Project Costs'!W858,'Input| Projects'!$Y858),IF('Input| Overheads'!$C$42="DNSP defined",SUMPRODUCT(--('Input| Projects'!$AD858="Yes"),'Calc| Overheads Allocation'!D$62,'Input| Projects'!$AG858),""))),"")</f>
        <v/>
      </c>
      <c r="AV858" s="186" t="str">
        <f>IFERROR(IF('Input| Overheads'!$C$42="Direct costs",SUMPRODUCT(--('Input| Projects'!$AD858="Yes"),'Calc| Overheads Allocation'!E$9,'Calc| Project Costs'!X858),IF('Input| Overheads'!$C$42="Internal labour",SUMPRODUCT(--('Input| Projects'!$AD858="Yes"),'Calc| Overheads Allocation'!E$9,'Calc| Project Costs'!X858,'Input| Projects'!$Y858),IF('Input| Overheads'!$C$42="DNSP defined",SUMPRODUCT(--('Input| Projects'!$AD858="Yes"),'Calc| Overheads Allocation'!E$62,'Input| Projects'!$AG858),""))),"")</f>
        <v/>
      </c>
      <c r="AW858" s="186" t="str">
        <f>IFERROR(IF('Input| Overheads'!$C$42="Direct costs",SUMPRODUCT(--('Input| Projects'!$AD858="Yes"),'Calc| Overheads Allocation'!F$9,'Calc| Project Costs'!Y858),IF('Input| Overheads'!$C$42="Internal labour",SUMPRODUCT(--('Input| Projects'!$AD858="Yes"),'Calc| Overheads Allocation'!F$9,'Calc| Project Costs'!Y858,'Input| Projects'!$Y858),IF('Input| Overheads'!$C$42="DNSP defined",SUMPRODUCT(--('Input| Projects'!$AD858="Yes"),'Calc| Overheads Allocation'!F$62,'Input| Projects'!$AG858),""))),"")</f>
        <v/>
      </c>
      <c r="AX858" s="186" t="str">
        <f>IFERROR(IF('Input| Overheads'!$C$42="Direct costs",SUMPRODUCT(--('Input| Projects'!$AD858="Yes"),'Calc| Overheads Allocation'!G$9,'Calc| Project Costs'!Z858),IF('Input| Overheads'!$C$42="Internal labour",SUMPRODUCT(--('Input| Projects'!$AD858="Yes"),'Calc| Overheads Allocation'!G$9,'Calc| Project Costs'!Z858,'Input| Projects'!$Y858),IF('Input| Overheads'!$C$42="DNSP defined",SUMPRODUCT(--('Input| Projects'!$AD858="Yes"),'Calc| Overheads Allocation'!G$62,'Input| Projects'!$AG858),""))),"")</f>
        <v/>
      </c>
      <c r="AY858" s="186" t="str">
        <f>IFERROR(IF('Input| Overheads'!$C$42="Direct costs",SUMPRODUCT(--('Input| Projects'!$AD858="Yes"),'Calc| Overheads Allocation'!H$9,'Calc| Project Costs'!AA858),IF('Input| Overheads'!$C$42="Internal labour",SUMPRODUCT(--('Input| Projects'!$AD858="Yes"),'Calc| Overheads Allocation'!H$9,'Calc| Project Costs'!AA858,'Input| Projects'!$Y858),IF('Input| Overheads'!$C$42="DNSP defined",SUMPRODUCT(--('Input| Projects'!$AD858="Yes"),'Calc| Overheads Allocation'!H$62,'Input| Projects'!$AG858),""))),"")</f>
        <v/>
      </c>
      <c r="AZ858" s="186" t="str">
        <f>IFERROR(IF('Input| Overheads'!$C$42="Direct costs",SUMPRODUCT(--('Input| Projects'!$AD858="Yes"),'Calc| Overheads Allocation'!I$9,'Calc| Project Costs'!AB858),IF('Input| Overheads'!$C$42="Internal labour",SUMPRODUCT(--('Input| Projects'!$AD858="Yes"),'Calc| Overheads Allocation'!I$9,'Calc| Project Costs'!AB858,'Input| Projects'!$Y858),IF('Input| Overheads'!$C$42="DNSP defined",SUMPRODUCT(--('Input| Projects'!$AD858="Yes"),'Calc| Overheads Allocation'!I$62,'Input| Projects'!$AG858),""))),"")</f>
        <v/>
      </c>
      <c r="BA858" s="106"/>
      <c r="BB858" s="186">
        <f t="shared" si="419"/>
        <v>0</v>
      </c>
      <c r="BC858" s="186">
        <f t="shared" si="420"/>
        <v>0</v>
      </c>
      <c r="BD858" s="186">
        <f t="shared" si="421"/>
        <v>0</v>
      </c>
      <c r="BE858" s="186">
        <f t="shared" si="398"/>
        <v>0</v>
      </c>
      <c r="BF858" s="186">
        <f t="shared" si="399"/>
        <v>0</v>
      </c>
      <c r="BG858" s="186">
        <f t="shared" si="400"/>
        <v>0</v>
      </c>
      <c r="BH858" s="186">
        <f t="shared" si="401"/>
        <v>0</v>
      </c>
      <c r="BI858" s="97"/>
      <c r="BJ858" s="186" t="str">
        <f t="shared" si="402"/>
        <v/>
      </c>
      <c r="BK858" s="186" t="str">
        <f t="shared" si="403"/>
        <v/>
      </c>
      <c r="BL858" s="186" t="str">
        <f t="shared" si="404"/>
        <v/>
      </c>
      <c r="BM858" s="186" t="str">
        <f t="shared" si="405"/>
        <v/>
      </c>
      <c r="BN858" s="186" t="str">
        <f t="shared" si="406"/>
        <v/>
      </c>
      <c r="BO858" s="186" t="str">
        <f t="shared" si="407"/>
        <v/>
      </c>
      <c r="BP858" s="186" t="str">
        <f t="shared" si="408"/>
        <v/>
      </c>
      <c r="BQ858" s="97"/>
      <c r="BR858" s="186">
        <f t="shared" si="409"/>
        <v>0</v>
      </c>
      <c r="BS858" s="186">
        <f t="shared" si="410"/>
        <v>0</v>
      </c>
      <c r="BT858" s="222">
        <f t="shared" si="411"/>
        <v>0</v>
      </c>
      <c r="BU858" s="222">
        <f t="shared" si="412"/>
        <v>0</v>
      </c>
      <c r="BV858" s="222">
        <f t="shared" si="413"/>
        <v>0</v>
      </c>
      <c r="BW858" s="222">
        <f t="shared" si="414"/>
        <v>0</v>
      </c>
      <c r="BX858" s="222">
        <f t="shared" si="415"/>
        <v>0</v>
      </c>
      <c r="BY858" s="106"/>
      <c r="BZ858" s="197" t="str">
        <f>IF(SUMIF('Input| Projects'!$AS$8:$CP$8,"Dx",'Input| Projects'!$AS858:$CP858)=0,"",SUMIF('Input| Projects'!$AS$8:$CP$8,"Dx",'Input| Projects'!$AS858:$CP858))</f>
        <v/>
      </c>
      <c r="CA858" s="197" t="str">
        <f>IF(SUMIF('Input| Projects'!$AS$8:$CP$8,"Tx",'Input| Projects'!$AS858:$CP858)=0,"",SUMIF('Input| Projects'!$AS$8:$CP$8,"Tx",'Input| Projects'!$AS858:$CP858))</f>
        <v/>
      </c>
      <c r="CB858" s="150" t="str">
        <f t="shared" si="422"/>
        <v/>
      </c>
    </row>
    <row r="859" spans="2:80" x14ac:dyDescent="0.2">
      <c r="B859" s="201">
        <f>IFERROR('Input| Projects'!B859,"")</f>
        <v>850</v>
      </c>
      <c r="C859" s="42" t="str">
        <f>IFERROR(IF('Input| Projects'!C859="","",'Input| Projects'!C859),"")</f>
        <v/>
      </c>
      <c r="D859" s="42" t="str">
        <f>IFERROR(IF('Input| Projects'!D859="","",'Input| Projects'!D859),"")</f>
        <v/>
      </c>
      <c r="E859" s="104"/>
      <c r="F859" s="190">
        <f>IFERROR('Input| Projects'!I859*'Input| Escalations'!$K$19,"")</f>
        <v>0</v>
      </c>
      <c r="G859" s="190">
        <f>IFERROR('Input| Projects'!J859*'Input| Escalations'!$K$19,"")</f>
        <v>0</v>
      </c>
      <c r="H859" s="190">
        <f>IFERROR('Input| Projects'!K859*'Input| Escalations'!$K$19,"")</f>
        <v>0</v>
      </c>
      <c r="I859" s="190">
        <f>IFERROR('Input| Projects'!L859*'Input| Escalations'!$K$19,"")</f>
        <v>0</v>
      </c>
      <c r="J859" s="190">
        <f>IFERROR('Input| Projects'!M859*'Input| Escalations'!$K$19,"")</f>
        <v>0</v>
      </c>
      <c r="K859" s="190">
        <f>IFERROR('Input| Projects'!N859*'Input| Escalations'!$K$19,"")</f>
        <v>0</v>
      </c>
      <c r="L859" s="190">
        <f>IFERROR('Input| Projects'!O859*'Input| Escalations'!$K$19,"")</f>
        <v>0</v>
      </c>
      <c r="M859" s="150" t="str">
        <f>IF(ABS(SUM(F859:L859)-(SUM('Input| Projects'!I859:O859)*'Input| Escalations'!$K$19))&lt;0.0000001,"",1)</f>
        <v/>
      </c>
      <c r="N859" s="192">
        <f>'Input| Projects'!$Y859*INDEX('Input| Escalations'!$H$33:$N$33,MATCH('Calc| Project Costs'!N$9,'Input| Escalations'!$H$23:$N$23,0))+'Input| Projects'!$Z859*INDEX('Input| Escalations'!$H$34:$N$34,MATCH('Calc| Project Costs'!N$9,'Input| Escalations'!$H$23:$N$23,0))+'Input| Projects'!$AA859*INDEX('Input| Escalations'!$H$35:$N$35,MATCH('Calc| Project Costs'!N$9,'Input| Escalations'!$H$23:$N$23,0))+1</f>
        <v>1</v>
      </c>
      <c r="O859" s="192">
        <f>'Input| Projects'!$Y859*INDEX('Input| Escalations'!$H$33:$N$33,MATCH('Calc| Project Costs'!O$9,'Input| Escalations'!$H$23:$N$23,0))+'Input| Projects'!$Z859*INDEX('Input| Escalations'!$H$34:$N$34,MATCH('Calc| Project Costs'!O$9,'Input| Escalations'!$H$23:$N$23,0))+'Input| Projects'!$AA859*INDEX('Input| Escalations'!$H$35:$N$35,MATCH('Calc| Project Costs'!O$9,'Input| Escalations'!$H$23:$N$23,0))+1</f>
        <v>1</v>
      </c>
      <c r="P859" s="192">
        <f>'Input| Projects'!$Y859*INDEX('Input| Escalations'!$H$33:$N$33,MATCH('Calc| Project Costs'!P$9,'Input| Escalations'!$H$23:$N$23,0))+'Input| Projects'!$Z859*INDEX('Input| Escalations'!$H$34:$N$34,MATCH('Calc| Project Costs'!P$9,'Input| Escalations'!$H$23:$N$23,0))+'Input| Projects'!$AA859*INDEX('Input| Escalations'!$H$35:$N$35,MATCH('Calc| Project Costs'!P$9,'Input| Escalations'!$H$23:$N$23,0))+1</f>
        <v>1</v>
      </c>
      <c r="Q859" s="192">
        <f>'Input| Projects'!$Y859*INDEX('Input| Escalations'!$H$33:$N$33,MATCH('Calc| Project Costs'!Q$9,'Input| Escalations'!$H$23:$N$23,0))+'Input| Projects'!$Z859*INDEX('Input| Escalations'!$H$34:$N$34,MATCH('Calc| Project Costs'!Q$9,'Input| Escalations'!$H$23:$N$23,0))+'Input| Projects'!$AA859*INDEX('Input| Escalations'!$H$35:$N$35,MATCH('Calc| Project Costs'!Q$9,'Input| Escalations'!$H$23:$N$23,0))+1</f>
        <v>1</v>
      </c>
      <c r="R859" s="192">
        <f>'Input| Projects'!$Y859*INDEX('Input| Escalations'!$H$33:$N$33,MATCH('Calc| Project Costs'!R$9,'Input| Escalations'!$H$23:$N$23,0))+'Input| Projects'!$Z859*INDEX('Input| Escalations'!$H$34:$N$34,MATCH('Calc| Project Costs'!R$9,'Input| Escalations'!$H$23:$N$23,0))+'Input| Projects'!$AA859*INDEX('Input| Escalations'!$H$35:$N$35,MATCH('Calc| Project Costs'!R$9,'Input| Escalations'!$H$23:$N$23,0))+1</f>
        <v>1</v>
      </c>
      <c r="S859" s="192">
        <f>'Input| Projects'!$Y859*INDEX('Input| Escalations'!$H$33:$N$33,MATCH('Calc| Project Costs'!S$9,'Input| Escalations'!$H$23:$N$23,0))+'Input| Projects'!$Z859*INDEX('Input| Escalations'!$H$34:$N$34,MATCH('Calc| Project Costs'!S$9,'Input| Escalations'!$H$23:$N$23,0))+'Input| Projects'!$AA859*INDEX('Input| Escalations'!$H$35:$N$35,MATCH('Calc| Project Costs'!S$9,'Input| Escalations'!$H$23:$N$23,0))+1</f>
        <v>1</v>
      </c>
      <c r="T859" s="192">
        <f>'Input| Projects'!$Y859*INDEX('Input| Escalations'!$H$33:$N$33,MATCH('Calc| Project Costs'!T$9,'Input| Escalations'!$H$23:$N$23,0))+'Input| Projects'!$Z859*INDEX('Input| Escalations'!$H$34:$N$34,MATCH('Calc| Project Costs'!T$9,'Input| Escalations'!$H$23:$N$23,0))+'Input| Projects'!$AA859*INDEX('Input| Escalations'!$H$35:$N$35,MATCH('Calc| Project Costs'!T$9,'Input| Escalations'!$H$23:$N$23,0))+1</f>
        <v>1</v>
      </c>
      <c r="U859" s="106"/>
      <c r="V859" s="186">
        <f t="shared" si="416"/>
        <v>0</v>
      </c>
      <c r="W859" s="186">
        <f t="shared" si="417"/>
        <v>0</v>
      </c>
      <c r="X859" s="186">
        <f t="shared" si="418"/>
        <v>0</v>
      </c>
      <c r="Y859" s="186">
        <f t="shared" si="394"/>
        <v>0</v>
      </c>
      <c r="Z859" s="186">
        <f t="shared" si="395"/>
        <v>0</v>
      </c>
      <c r="AA859" s="186">
        <f t="shared" si="396"/>
        <v>0</v>
      </c>
      <c r="AB859" s="186">
        <f t="shared" si="397"/>
        <v>0</v>
      </c>
      <c r="AC859" s="106"/>
      <c r="AD859" s="186">
        <f>'Input| Projects'!Q859*N859*'Input| Escalations'!$K$19</f>
        <v>0</v>
      </c>
      <c r="AE859" s="186">
        <f>'Input| Projects'!R859*O859*'Input| Escalations'!$K$19</f>
        <v>0</v>
      </c>
      <c r="AF859" s="186">
        <f>'Input| Projects'!S859*P859*'Input| Escalations'!$K$19</f>
        <v>0</v>
      </c>
      <c r="AG859" s="186">
        <f>'Input| Projects'!T859*Q859*'Input| Escalations'!$K$19</f>
        <v>0</v>
      </c>
      <c r="AH859" s="186">
        <f>'Input| Projects'!U859*R859*'Input| Escalations'!$K$19</f>
        <v>0</v>
      </c>
      <c r="AI859" s="186">
        <f>'Input| Projects'!V859*S859*'Input| Escalations'!$K$19</f>
        <v>0</v>
      </c>
      <c r="AJ859" s="186">
        <f>'Input| Projects'!W859*T859*'Input| Escalations'!$K$19</f>
        <v>0</v>
      </c>
      <c r="AK859" s="106"/>
      <c r="AL859" s="186" t="str">
        <f>IFERROR(IF('Input| Overheads'!$C$42="Direct costs",SUMPRODUCT(--('Input| Projects'!$AC859="Yes"),'Calc| Overheads Allocation'!C$8,'Calc| Project Costs'!V859),IF('Input| Overheads'!$C$42="Internal labour",SUMPRODUCT(--('Input| Projects'!$AC859="Yes"),'Calc| Overheads Allocation'!C$8,'Calc| Project Costs'!V859,'Input| Projects'!$Y859),IF('Input| Overheads'!$C$42="DNSP defined",SUMPRODUCT(--('Input| Projects'!$AC859="Yes"),'Calc| Overheads Allocation'!C$61,'Input| Projects'!$AF859),""))),"")</f>
        <v/>
      </c>
      <c r="AM859" s="186" t="str">
        <f>IFERROR(IF('Input| Overheads'!$C$42="Direct costs",SUMPRODUCT(--('Input| Projects'!$AC859="Yes"),'Calc| Overheads Allocation'!D$8,'Calc| Project Costs'!W859),IF('Input| Overheads'!$C$42="Internal labour",SUMPRODUCT(--('Input| Projects'!$AC859="Yes"),'Calc| Overheads Allocation'!D$8,'Calc| Project Costs'!W859,'Input| Projects'!$Y859),IF('Input| Overheads'!$C$42="DNSP defined",SUMPRODUCT(--('Input| Projects'!$AC859="Yes"),'Calc| Overheads Allocation'!D$61,'Input| Projects'!$AF859),""))),"")</f>
        <v/>
      </c>
      <c r="AN859" s="186" t="str">
        <f>IFERROR(IF('Input| Overheads'!$C$42="Direct costs",SUMPRODUCT(--('Input| Projects'!$AC859="Yes"),'Calc| Overheads Allocation'!E$8,'Calc| Project Costs'!X859),IF('Input| Overheads'!$C$42="Internal labour",SUMPRODUCT(--('Input| Projects'!$AC859="Yes"),'Calc| Overheads Allocation'!E$8,'Calc| Project Costs'!X859,'Input| Projects'!$Y859),IF('Input| Overheads'!$C$42="DNSP defined",SUMPRODUCT(--('Input| Projects'!$AC859="Yes"),'Calc| Overheads Allocation'!E$61,'Input| Projects'!$AF859),""))),"")</f>
        <v/>
      </c>
      <c r="AO859" s="186" t="str">
        <f>IFERROR(IF('Input| Overheads'!$C$42="Direct costs",SUMPRODUCT(--('Input| Projects'!$AC859="Yes"),'Calc| Overheads Allocation'!F$8,'Calc| Project Costs'!Y859),IF('Input| Overheads'!$C$42="Internal labour",SUMPRODUCT(--('Input| Projects'!$AC859="Yes"),'Calc| Overheads Allocation'!F$8,'Calc| Project Costs'!Y859,'Input| Projects'!$Y859),IF('Input| Overheads'!$C$42="DNSP defined",SUMPRODUCT(--('Input| Projects'!$AC859="Yes"),'Calc| Overheads Allocation'!F$61,'Input| Projects'!$AF859),""))),"")</f>
        <v/>
      </c>
      <c r="AP859" s="186" t="str">
        <f>IFERROR(IF('Input| Overheads'!$C$42="Direct costs",SUMPRODUCT(--('Input| Projects'!$AC859="Yes"),'Calc| Overheads Allocation'!G$8,'Calc| Project Costs'!Z859),IF('Input| Overheads'!$C$42="Internal labour",SUMPRODUCT(--('Input| Projects'!$AC859="Yes"),'Calc| Overheads Allocation'!G$8,'Calc| Project Costs'!Z859,'Input| Projects'!$Y859),IF('Input| Overheads'!$C$42="DNSP defined",SUMPRODUCT(--('Input| Projects'!$AC859="Yes"),'Calc| Overheads Allocation'!G$61,'Input| Projects'!$AF859),""))),"")</f>
        <v/>
      </c>
      <c r="AQ859" s="186" t="str">
        <f>IFERROR(IF('Input| Overheads'!$C$42="Direct costs",SUMPRODUCT(--('Input| Projects'!$AC859="Yes"),'Calc| Overheads Allocation'!H$8,'Calc| Project Costs'!AA859),IF('Input| Overheads'!$C$42="Internal labour",SUMPRODUCT(--('Input| Projects'!$AC859="Yes"),'Calc| Overheads Allocation'!H$8,'Calc| Project Costs'!AA859,'Input| Projects'!$Y859),IF('Input| Overheads'!$C$42="DNSP defined",SUMPRODUCT(--('Input| Projects'!$AC859="Yes"),'Calc| Overheads Allocation'!H$61,'Input| Projects'!$AF859),""))),"")</f>
        <v/>
      </c>
      <c r="AR859" s="186" t="str">
        <f>IFERROR(IF('Input| Overheads'!$C$42="Direct costs",SUMPRODUCT(--('Input| Projects'!$AC859="Yes"),'Calc| Overheads Allocation'!I$8,'Calc| Project Costs'!AB859),IF('Input| Overheads'!$C$42="Internal labour",SUMPRODUCT(--('Input| Projects'!$AC859="Yes"),'Calc| Overheads Allocation'!I$8,'Calc| Project Costs'!AB859,'Input| Projects'!$Y859),IF('Input| Overheads'!$C$42="DNSP defined",SUMPRODUCT(--('Input| Projects'!$AC859="Yes"),'Calc| Overheads Allocation'!I$61,'Input| Projects'!$AF859),""))),"")</f>
        <v/>
      </c>
      <c r="AS859" s="106"/>
      <c r="AT859" s="186" t="str">
        <f>IFERROR(IF('Input| Overheads'!$C$42="Direct costs",SUMPRODUCT(--('Input| Projects'!$AD859="Yes"),'Calc| Overheads Allocation'!C$9,'Calc| Project Costs'!V859),IF('Input| Overheads'!$C$42="Internal labour",SUMPRODUCT(--('Input| Projects'!$AD859="Yes"),'Calc| Overheads Allocation'!C$9,'Calc| Project Costs'!V859,'Input| Projects'!$Y859),IF('Input| Overheads'!$C$42="DNSP defined",SUMPRODUCT(--('Input| Projects'!$AD859="Yes"),'Calc| Overheads Allocation'!C$62,'Input| Projects'!$AG859),""))),"")</f>
        <v/>
      </c>
      <c r="AU859" s="186" t="str">
        <f>IFERROR(IF('Input| Overheads'!$C$42="Direct costs",SUMPRODUCT(--('Input| Projects'!$AD859="Yes"),'Calc| Overheads Allocation'!D$9,'Calc| Project Costs'!W859),IF('Input| Overheads'!$C$42="Internal labour",SUMPRODUCT(--('Input| Projects'!$AD859="Yes"),'Calc| Overheads Allocation'!D$9,'Calc| Project Costs'!W859,'Input| Projects'!$Y859),IF('Input| Overheads'!$C$42="DNSP defined",SUMPRODUCT(--('Input| Projects'!$AD859="Yes"),'Calc| Overheads Allocation'!D$62,'Input| Projects'!$AG859),""))),"")</f>
        <v/>
      </c>
      <c r="AV859" s="186" t="str">
        <f>IFERROR(IF('Input| Overheads'!$C$42="Direct costs",SUMPRODUCT(--('Input| Projects'!$AD859="Yes"),'Calc| Overheads Allocation'!E$9,'Calc| Project Costs'!X859),IF('Input| Overheads'!$C$42="Internal labour",SUMPRODUCT(--('Input| Projects'!$AD859="Yes"),'Calc| Overheads Allocation'!E$9,'Calc| Project Costs'!X859,'Input| Projects'!$Y859),IF('Input| Overheads'!$C$42="DNSP defined",SUMPRODUCT(--('Input| Projects'!$AD859="Yes"),'Calc| Overheads Allocation'!E$62,'Input| Projects'!$AG859),""))),"")</f>
        <v/>
      </c>
      <c r="AW859" s="186" t="str">
        <f>IFERROR(IF('Input| Overheads'!$C$42="Direct costs",SUMPRODUCT(--('Input| Projects'!$AD859="Yes"),'Calc| Overheads Allocation'!F$9,'Calc| Project Costs'!Y859),IF('Input| Overheads'!$C$42="Internal labour",SUMPRODUCT(--('Input| Projects'!$AD859="Yes"),'Calc| Overheads Allocation'!F$9,'Calc| Project Costs'!Y859,'Input| Projects'!$Y859),IF('Input| Overheads'!$C$42="DNSP defined",SUMPRODUCT(--('Input| Projects'!$AD859="Yes"),'Calc| Overheads Allocation'!F$62,'Input| Projects'!$AG859),""))),"")</f>
        <v/>
      </c>
      <c r="AX859" s="186" t="str">
        <f>IFERROR(IF('Input| Overheads'!$C$42="Direct costs",SUMPRODUCT(--('Input| Projects'!$AD859="Yes"),'Calc| Overheads Allocation'!G$9,'Calc| Project Costs'!Z859),IF('Input| Overheads'!$C$42="Internal labour",SUMPRODUCT(--('Input| Projects'!$AD859="Yes"),'Calc| Overheads Allocation'!G$9,'Calc| Project Costs'!Z859,'Input| Projects'!$Y859),IF('Input| Overheads'!$C$42="DNSP defined",SUMPRODUCT(--('Input| Projects'!$AD859="Yes"),'Calc| Overheads Allocation'!G$62,'Input| Projects'!$AG859),""))),"")</f>
        <v/>
      </c>
      <c r="AY859" s="186" t="str">
        <f>IFERROR(IF('Input| Overheads'!$C$42="Direct costs",SUMPRODUCT(--('Input| Projects'!$AD859="Yes"),'Calc| Overheads Allocation'!H$9,'Calc| Project Costs'!AA859),IF('Input| Overheads'!$C$42="Internal labour",SUMPRODUCT(--('Input| Projects'!$AD859="Yes"),'Calc| Overheads Allocation'!H$9,'Calc| Project Costs'!AA859,'Input| Projects'!$Y859),IF('Input| Overheads'!$C$42="DNSP defined",SUMPRODUCT(--('Input| Projects'!$AD859="Yes"),'Calc| Overheads Allocation'!H$62,'Input| Projects'!$AG859),""))),"")</f>
        <v/>
      </c>
      <c r="AZ859" s="186" t="str">
        <f>IFERROR(IF('Input| Overheads'!$C$42="Direct costs",SUMPRODUCT(--('Input| Projects'!$AD859="Yes"),'Calc| Overheads Allocation'!I$9,'Calc| Project Costs'!AB859),IF('Input| Overheads'!$C$42="Internal labour",SUMPRODUCT(--('Input| Projects'!$AD859="Yes"),'Calc| Overheads Allocation'!I$9,'Calc| Project Costs'!AB859,'Input| Projects'!$Y859),IF('Input| Overheads'!$C$42="DNSP defined",SUMPRODUCT(--('Input| Projects'!$AD859="Yes"),'Calc| Overheads Allocation'!I$62,'Input| Projects'!$AG859),""))),"")</f>
        <v/>
      </c>
      <c r="BA859" s="106"/>
      <c r="BB859" s="186">
        <f t="shared" si="419"/>
        <v>0</v>
      </c>
      <c r="BC859" s="186">
        <f t="shared" si="420"/>
        <v>0</v>
      </c>
      <c r="BD859" s="186">
        <f t="shared" si="421"/>
        <v>0</v>
      </c>
      <c r="BE859" s="186">
        <f t="shared" si="398"/>
        <v>0</v>
      </c>
      <c r="BF859" s="186">
        <f t="shared" si="399"/>
        <v>0</v>
      </c>
      <c r="BG859" s="186">
        <f t="shared" si="400"/>
        <v>0</v>
      </c>
      <c r="BH859" s="186">
        <f t="shared" si="401"/>
        <v>0</v>
      </c>
      <c r="BI859" s="97"/>
      <c r="BJ859" s="186" t="str">
        <f t="shared" si="402"/>
        <v/>
      </c>
      <c r="BK859" s="186" t="str">
        <f t="shared" si="403"/>
        <v/>
      </c>
      <c r="BL859" s="186" t="str">
        <f t="shared" si="404"/>
        <v/>
      </c>
      <c r="BM859" s="186" t="str">
        <f t="shared" si="405"/>
        <v/>
      </c>
      <c r="BN859" s="186" t="str">
        <f t="shared" si="406"/>
        <v/>
      </c>
      <c r="BO859" s="186" t="str">
        <f t="shared" si="407"/>
        <v/>
      </c>
      <c r="BP859" s="186" t="str">
        <f t="shared" si="408"/>
        <v/>
      </c>
      <c r="BQ859" s="97"/>
      <c r="BR859" s="186">
        <f t="shared" si="409"/>
        <v>0</v>
      </c>
      <c r="BS859" s="186">
        <f t="shared" si="410"/>
        <v>0</v>
      </c>
      <c r="BT859" s="222">
        <f t="shared" si="411"/>
        <v>0</v>
      </c>
      <c r="BU859" s="222">
        <f t="shared" si="412"/>
        <v>0</v>
      </c>
      <c r="BV859" s="222">
        <f t="shared" si="413"/>
        <v>0</v>
      </c>
      <c r="BW859" s="222">
        <f t="shared" si="414"/>
        <v>0</v>
      </c>
      <c r="BX859" s="222">
        <f t="shared" si="415"/>
        <v>0</v>
      </c>
      <c r="BY859" s="106"/>
      <c r="BZ859" s="197" t="str">
        <f>IF(SUMIF('Input| Projects'!$AS$8:$CP$8,"Dx",'Input| Projects'!$AS859:$CP859)=0,"",SUMIF('Input| Projects'!$AS$8:$CP$8,"Dx",'Input| Projects'!$AS859:$CP859))</f>
        <v/>
      </c>
      <c r="CA859" s="197" t="str">
        <f>IF(SUMIF('Input| Projects'!$AS$8:$CP$8,"Tx",'Input| Projects'!$AS859:$CP859)=0,"",SUMIF('Input| Projects'!$AS$8:$CP$8,"Tx",'Input| Projects'!$AS859:$CP859))</f>
        <v/>
      </c>
      <c r="CB859" s="150" t="str">
        <f t="shared" si="422"/>
        <v/>
      </c>
    </row>
    <row r="860" spans="2:80" x14ac:dyDescent="0.2">
      <c r="B860" s="201">
        <f>IFERROR('Input| Projects'!B860,"")</f>
        <v>851</v>
      </c>
      <c r="C860" s="42" t="str">
        <f>IFERROR(IF('Input| Projects'!C860="","",'Input| Projects'!C860),"")</f>
        <v/>
      </c>
      <c r="D860" s="42" t="str">
        <f>IFERROR(IF('Input| Projects'!D860="","",'Input| Projects'!D860),"")</f>
        <v/>
      </c>
      <c r="E860" s="104"/>
      <c r="F860" s="190">
        <f>IFERROR('Input| Projects'!I860*'Input| Escalations'!$K$19,"")</f>
        <v>0</v>
      </c>
      <c r="G860" s="190">
        <f>IFERROR('Input| Projects'!J860*'Input| Escalations'!$K$19,"")</f>
        <v>0</v>
      </c>
      <c r="H860" s="190">
        <f>IFERROR('Input| Projects'!K860*'Input| Escalations'!$K$19,"")</f>
        <v>0</v>
      </c>
      <c r="I860" s="190">
        <f>IFERROR('Input| Projects'!L860*'Input| Escalations'!$K$19,"")</f>
        <v>0</v>
      </c>
      <c r="J860" s="190">
        <f>IFERROR('Input| Projects'!M860*'Input| Escalations'!$K$19,"")</f>
        <v>0</v>
      </c>
      <c r="K860" s="190">
        <f>IFERROR('Input| Projects'!N860*'Input| Escalations'!$K$19,"")</f>
        <v>0</v>
      </c>
      <c r="L860" s="190">
        <f>IFERROR('Input| Projects'!O860*'Input| Escalations'!$K$19,"")</f>
        <v>0</v>
      </c>
      <c r="M860" s="150" t="str">
        <f>IF(ABS(SUM(F860:L860)-(SUM('Input| Projects'!I860:O860)*'Input| Escalations'!$K$19))&lt;0.0000001,"",1)</f>
        <v/>
      </c>
      <c r="N860" s="192">
        <f>'Input| Projects'!$Y860*INDEX('Input| Escalations'!$H$33:$N$33,MATCH('Calc| Project Costs'!N$9,'Input| Escalations'!$H$23:$N$23,0))+'Input| Projects'!$Z860*INDEX('Input| Escalations'!$H$34:$N$34,MATCH('Calc| Project Costs'!N$9,'Input| Escalations'!$H$23:$N$23,0))+'Input| Projects'!$AA860*INDEX('Input| Escalations'!$H$35:$N$35,MATCH('Calc| Project Costs'!N$9,'Input| Escalations'!$H$23:$N$23,0))+1</f>
        <v>1</v>
      </c>
      <c r="O860" s="192">
        <f>'Input| Projects'!$Y860*INDEX('Input| Escalations'!$H$33:$N$33,MATCH('Calc| Project Costs'!O$9,'Input| Escalations'!$H$23:$N$23,0))+'Input| Projects'!$Z860*INDEX('Input| Escalations'!$H$34:$N$34,MATCH('Calc| Project Costs'!O$9,'Input| Escalations'!$H$23:$N$23,0))+'Input| Projects'!$AA860*INDEX('Input| Escalations'!$H$35:$N$35,MATCH('Calc| Project Costs'!O$9,'Input| Escalations'!$H$23:$N$23,0))+1</f>
        <v>1</v>
      </c>
      <c r="P860" s="192">
        <f>'Input| Projects'!$Y860*INDEX('Input| Escalations'!$H$33:$N$33,MATCH('Calc| Project Costs'!P$9,'Input| Escalations'!$H$23:$N$23,0))+'Input| Projects'!$Z860*INDEX('Input| Escalations'!$H$34:$N$34,MATCH('Calc| Project Costs'!P$9,'Input| Escalations'!$H$23:$N$23,0))+'Input| Projects'!$AA860*INDEX('Input| Escalations'!$H$35:$N$35,MATCH('Calc| Project Costs'!P$9,'Input| Escalations'!$H$23:$N$23,0))+1</f>
        <v>1</v>
      </c>
      <c r="Q860" s="192">
        <f>'Input| Projects'!$Y860*INDEX('Input| Escalations'!$H$33:$N$33,MATCH('Calc| Project Costs'!Q$9,'Input| Escalations'!$H$23:$N$23,0))+'Input| Projects'!$Z860*INDEX('Input| Escalations'!$H$34:$N$34,MATCH('Calc| Project Costs'!Q$9,'Input| Escalations'!$H$23:$N$23,0))+'Input| Projects'!$AA860*INDEX('Input| Escalations'!$H$35:$N$35,MATCH('Calc| Project Costs'!Q$9,'Input| Escalations'!$H$23:$N$23,0))+1</f>
        <v>1</v>
      </c>
      <c r="R860" s="192">
        <f>'Input| Projects'!$Y860*INDEX('Input| Escalations'!$H$33:$N$33,MATCH('Calc| Project Costs'!R$9,'Input| Escalations'!$H$23:$N$23,0))+'Input| Projects'!$Z860*INDEX('Input| Escalations'!$H$34:$N$34,MATCH('Calc| Project Costs'!R$9,'Input| Escalations'!$H$23:$N$23,0))+'Input| Projects'!$AA860*INDEX('Input| Escalations'!$H$35:$N$35,MATCH('Calc| Project Costs'!R$9,'Input| Escalations'!$H$23:$N$23,0))+1</f>
        <v>1</v>
      </c>
      <c r="S860" s="192">
        <f>'Input| Projects'!$Y860*INDEX('Input| Escalations'!$H$33:$N$33,MATCH('Calc| Project Costs'!S$9,'Input| Escalations'!$H$23:$N$23,0))+'Input| Projects'!$Z860*INDEX('Input| Escalations'!$H$34:$N$34,MATCH('Calc| Project Costs'!S$9,'Input| Escalations'!$H$23:$N$23,0))+'Input| Projects'!$AA860*INDEX('Input| Escalations'!$H$35:$N$35,MATCH('Calc| Project Costs'!S$9,'Input| Escalations'!$H$23:$N$23,0))+1</f>
        <v>1</v>
      </c>
      <c r="T860" s="192">
        <f>'Input| Projects'!$Y860*INDEX('Input| Escalations'!$H$33:$N$33,MATCH('Calc| Project Costs'!T$9,'Input| Escalations'!$H$23:$N$23,0))+'Input| Projects'!$Z860*INDEX('Input| Escalations'!$H$34:$N$34,MATCH('Calc| Project Costs'!T$9,'Input| Escalations'!$H$23:$N$23,0))+'Input| Projects'!$AA860*INDEX('Input| Escalations'!$H$35:$N$35,MATCH('Calc| Project Costs'!T$9,'Input| Escalations'!$H$23:$N$23,0))+1</f>
        <v>1</v>
      </c>
      <c r="U860" s="106"/>
      <c r="V860" s="186">
        <f t="shared" si="416"/>
        <v>0</v>
      </c>
      <c r="W860" s="186">
        <f t="shared" si="417"/>
        <v>0</v>
      </c>
      <c r="X860" s="186">
        <f t="shared" si="418"/>
        <v>0</v>
      </c>
      <c r="Y860" s="186">
        <f t="shared" si="394"/>
        <v>0</v>
      </c>
      <c r="Z860" s="186">
        <f t="shared" si="395"/>
        <v>0</v>
      </c>
      <c r="AA860" s="186">
        <f t="shared" si="396"/>
        <v>0</v>
      </c>
      <c r="AB860" s="186">
        <f t="shared" si="397"/>
        <v>0</v>
      </c>
      <c r="AC860" s="106"/>
      <c r="AD860" s="186">
        <f>'Input| Projects'!Q860*N860*'Input| Escalations'!$K$19</f>
        <v>0</v>
      </c>
      <c r="AE860" s="186">
        <f>'Input| Projects'!R860*O860*'Input| Escalations'!$K$19</f>
        <v>0</v>
      </c>
      <c r="AF860" s="186">
        <f>'Input| Projects'!S860*P860*'Input| Escalations'!$K$19</f>
        <v>0</v>
      </c>
      <c r="AG860" s="186">
        <f>'Input| Projects'!T860*Q860*'Input| Escalations'!$K$19</f>
        <v>0</v>
      </c>
      <c r="AH860" s="186">
        <f>'Input| Projects'!U860*R860*'Input| Escalations'!$K$19</f>
        <v>0</v>
      </c>
      <c r="AI860" s="186">
        <f>'Input| Projects'!V860*S860*'Input| Escalations'!$K$19</f>
        <v>0</v>
      </c>
      <c r="AJ860" s="186">
        <f>'Input| Projects'!W860*T860*'Input| Escalations'!$K$19</f>
        <v>0</v>
      </c>
      <c r="AK860" s="106"/>
      <c r="AL860" s="186" t="str">
        <f>IFERROR(IF('Input| Overheads'!$C$42="Direct costs",SUMPRODUCT(--('Input| Projects'!$AC860="Yes"),'Calc| Overheads Allocation'!C$8,'Calc| Project Costs'!V860),IF('Input| Overheads'!$C$42="Internal labour",SUMPRODUCT(--('Input| Projects'!$AC860="Yes"),'Calc| Overheads Allocation'!C$8,'Calc| Project Costs'!V860,'Input| Projects'!$Y860),IF('Input| Overheads'!$C$42="DNSP defined",SUMPRODUCT(--('Input| Projects'!$AC860="Yes"),'Calc| Overheads Allocation'!C$61,'Input| Projects'!$AF860),""))),"")</f>
        <v/>
      </c>
      <c r="AM860" s="186" t="str">
        <f>IFERROR(IF('Input| Overheads'!$C$42="Direct costs",SUMPRODUCT(--('Input| Projects'!$AC860="Yes"),'Calc| Overheads Allocation'!D$8,'Calc| Project Costs'!W860),IF('Input| Overheads'!$C$42="Internal labour",SUMPRODUCT(--('Input| Projects'!$AC860="Yes"),'Calc| Overheads Allocation'!D$8,'Calc| Project Costs'!W860,'Input| Projects'!$Y860),IF('Input| Overheads'!$C$42="DNSP defined",SUMPRODUCT(--('Input| Projects'!$AC860="Yes"),'Calc| Overheads Allocation'!D$61,'Input| Projects'!$AF860),""))),"")</f>
        <v/>
      </c>
      <c r="AN860" s="186" t="str">
        <f>IFERROR(IF('Input| Overheads'!$C$42="Direct costs",SUMPRODUCT(--('Input| Projects'!$AC860="Yes"),'Calc| Overheads Allocation'!E$8,'Calc| Project Costs'!X860),IF('Input| Overheads'!$C$42="Internal labour",SUMPRODUCT(--('Input| Projects'!$AC860="Yes"),'Calc| Overheads Allocation'!E$8,'Calc| Project Costs'!X860,'Input| Projects'!$Y860),IF('Input| Overheads'!$C$42="DNSP defined",SUMPRODUCT(--('Input| Projects'!$AC860="Yes"),'Calc| Overheads Allocation'!E$61,'Input| Projects'!$AF860),""))),"")</f>
        <v/>
      </c>
      <c r="AO860" s="186" t="str">
        <f>IFERROR(IF('Input| Overheads'!$C$42="Direct costs",SUMPRODUCT(--('Input| Projects'!$AC860="Yes"),'Calc| Overheads Allocation'!F$8,'Calc| Project Costs'!Y860),IF('Input| Overheads'!$C$42="Internal labour",SUMPRODUCT(--('Input| Projects'!$AC860="Yes"),'Calc| Overheads Allocation'!F$8,'Calc| Project Costs'!Y860,'Input| Projects'!$Y860),IF('Input| Overheads'!$C$42="DNSP defined",SUMPRODUCT(--('Input| Projects'!$AC860="Yes"),'Calc| Overheads Allocation'!F$61,'Input| Projects'!$AF860),""))),"")</f>
        <v/>
      </c>
      <c r="AP860" s="186" t="str">
        <f>IFERROR(IF('Input| Overheads'!$C$42="Direct costs",SUMPRODUCT(--('Input| Projects'!$AC860="Yes"),'Calc| Overheads Allocation'!G$8,'Calc| Project Costs'!Z860),IF('Input| Overheads'!$C$42="Internal labour",SUMPRODUCT(--('Input| Projects'!$AC860="Yes"),'Calc| Overheads Allocation'!G$8,'Calc| Project Costs'!Z860,'Input| Projects'!$Y860),IF('Input| Overheads'!$C$42="DNSP defined",SUMPRODUCT(--('Input| Projects'!$AC860="Yes"),'Calc| Overheads Allocation'!G$61,'Input| Projects'!$AF860),""))),"")</f>
        <v/>
      </c>
      <c r="AQ860" s="186" t="str">
        <f>IFERROR(IF('Input| Overheads'!$C$42="Direct costs",SUMPRODUCT(--('Input| Projects'!$AC860="Yes"),'Calc| Overheads Allocation'!H$8,'Calc| Project Costs'!AA860),IF('Input| Overheads'!$C$42="Internal labour",SUMPRODUCT(--('Input| Projects'!$AC860="Yes"),'Calc| Overheads Allocation'!H$8,'Calc| Project Costs'!AA860,'Input| Projects'!$Y860),IF('Input| Overheads'!$C$42="DNSP defined",SUMPRODUCT(--('Input| Projects'!$AC860="Yes"),'Calc| Overheads Allocation'!H$61,'Input| Projects'!$AF860),""))),"")</f>
        <v/>
      </c>
      <c r="AR860" s="186" t="str">
        <f>IFERROR(IF('Input| Overheads'!$C$42="Direct costs",SUMPRODUCT(--('Input| Projects'!$AC860="Yes"),'Calc| Overheads Allocation'!I$8,'Calc| Project Costs'!AB860),IF('Input| Overheads'!$C$42="Internal labour",SUMPRODUCT(--('Input| Projects'!$AC860="Yes"),'Calc| Overheads Allocation'!I$8,'Calc| Project Costs'!AB860,'Input| Projects'!$Y860),IF('Input| Overheads'!$C$42="DNSP defined",SUMPRODUCT(--('Input| Projects'!$AC860="Yes"),'Calc| Overheads Allocation'!I$61,'Input| Projects'!$AF860),""))),"")</f>
        <v/>
      </c>
      <c r="AS860" s="106"/>
      <c r="AT860" s="186" t="str">
        <f>IFERROR(IF('Input| Overheads'!$C$42="Direct costs",SUMPRODUCT(--('Input| Projects'!$AD860="Yes"),'Calc| Overheads Allocation'!C$9,'Calc| Project Costs'!V860),IF('Input| Overheads'!$C$42="Internal labour",SUMPRODUCT(--('Input| Projects'!$AD860="Yes"),'Calc| Overheads Allocation'!C$9,'Calc| Project Costs'!V860,'Input| Projects'!$Y860),IF('Input| Overheads'!$C$42="DNSP defined",SUMPRODUCT(--('Input| Projects'!$AD860="Yes"),'Calc| Overheads Allocation'!C$62,'Input| Projects'!$AG860),""))),"")</f>
        <v/>
      </c>
      <c r="AU860" s="186" t="str">
        <f>IFERROR(IF('Input| Overheads'!$C$42="Direct costs",SUMPRODUCT(--('Input| Projects'!$AD860="Yes"),'Calc| Overheads Allocation'!D$9,'Calc| Project Costs'!W860),IF('Input| Overheads'!$C$42="Internal labour",SUMPRODUCT(--('Input| Projects'!$AD860="Yes"),'Calc| Overheads Allocation'!D$9,'Calc| Project Costs'!W860,'Input| Projects'!$Y860),IF('Input| Overheads'!$C$42="DNSP defined",SUMPRODUCT(--('Input| Projects'!$AD860="Yes"),'Calc| Overheads Allocation'!D$62,'Input| Projects'!$AG860),""))),"")</f>
        <v/>
      </c>
      <c r="AV860" s="186" t="str">
        <f>IFERROR(IF('Input| Overheads'!$C$42="Direct costs",SUMPRODUCT(--('Input| Projects'!$AD860="Yes"),'Calc| Overheads Allocation'!E$9,'Calc| Project Costs'!X860),IF('Input| Overheads'!$C$42="Internal labour",SUMPRODUCT(--('Input| Projects'!$AD860="Yes"),'Calc| Overheads Allocation'!E$9,'Calc| Project Costs'!X860,'Input| Projects'!$Y860),IF('Input| Overheads'!$C$42="DNSP defined",SUMPRODUCT(--('Input| Projects'!$AD860="Yes"),'Calc| Overheads Allocation'!E$62,'Input| Projects'!$AG860),""))),"")</f>
        <v/>
      </c>
      <c r="AW860" s="186" t="str">
        <f>IFERROR(IF('Input| Overheads'!$C$42="Direct costs",SUMPRODUCT(--('Input| Projects'!$AD860="Yes"),'Calc| Overheads Allocation'!F$9,'Calc| Project Costs'!Y860),IF('Input| Overheads'!$C$42="Internal labour",SUMPRODUCT(--('Input| Projects'!$AD860="Yes"),'Calc| Overheads Allocation'!F$9,'Calc| Project Costs'!Y860,'Input| Projects'!$Y860),IF('Input| Overheads'!$C$42="DNSP defined",SUMPRODUCT(--('Input| Projects'!$AD860="Yes"),'Calc| Overheads Allocation'!F$62,'Input| Projects'!$AG860),""))),"")</f>
        <v/>
      </c>
      <c r="AX860" s="186" t="str">
        <f>IFERROR(IF('Input| Overheads'!$C$42="Direct costs",SUMPRODUCT(--('Input| Projects'!$AD860="Yes"),'Calc| Overheads Allocation'!G$9,'Calc| Project Costs'!Z860),IF('Input| Overheads'!$C$42="Internal labour",SUMPRODUCT(--('Input| Projects'!$AD860="Yes"),'Calc| Overheads Allocation'!G$9,'Calc| Project Costs'!Z860,'Input| Projects'!$Y860),IF('Input| Overheads'!$C$42="DNSP defined",SUMPRODUCT(--('Input| Projects'!$AD860="Yes"),'Calc| Overheads Allocation'!G$62,'Input| Projects'!$AG860),""))),"")</f>
        <v/>
      </c>
      <c r="AY860" s="186" t="str">
        <f>IFERROR(IF('Input| Overheads'!$C$42="Direct costs",SUMPRODUCT(--('Input| Projects'!$AD860="Yes"),'Calc| Overheads Allocation'!H$9,'Calc| Project Costs'!AA860),IF('Input| Overheads'!$C$42="Internal labour",SUMPRODUCT(--('Input| Projects'!$AD860="Yes"),'Calc| Overheads Allocation'!H$9,'Calc| Project Costs'!AA860,'Input| Projects'!$Y860),IF('Input| Overheads'!$C$42="DNSP defined",SUMPRODUCT(--('Input| Projects'!$AD860="Yes"),'Calc| Overheads Allocation'!H$62,'Input| Projects'!$AG860),""))),"")</f>
        <v/>
      </c>
      <c r="AZ860" s="186" t="str">
        <f>IFERROR(IF('Input| Overheads'!$C$42="Direct costs",SUMPRODUCT(--('Input| Projects'!$AD860="Yes"),'Calc| Overheads Allocation'!I$9,'Calc| Project Costs'!AB860),IF('Input| Overheads'!$C$42="Internal labour",SUMPRODUCT(--('Input| Projects'!$AD860="Yes"),'Calc| Overheads Allocation'!I$9,'Calc| Project Costs'!AB860,'Input| Projects'!$Y860),IF('Input| Overheads'!$C$42="DNSP defined",SUMPRODUCT(--('Input| Projects'!$AD860="Yes"),'Calc| Overheads Allocation'!I$62,'Input| Projects'!$AG860),""))),"")</f>
        <v/>
      </c>
      <c r="BA860" s="106"/>
      <c r="BB860" s="186">
        <f t="shared" si="419"/>
        <v>0</v>
      </c>
      <c r="BC860" s="186">
        <f t="shared" si="420"/>
        <v>0</v>
      </c>
      <c r="BD860" s="186">
        <f t="shared" si="421"/>
        <v>0</v>
      </c>
      <c r="BE860" s="186">
        <f t="shared" si="398"/>
        <v>0</v>
      </c>
      <c r="BF860" s="186">
        <f t="shared" si="399"/>
        <v>0</v>
      </c>
      <c r="BG860" s="186">
        <f t="shared" si="400"/>
        <v>0</v>
      </c>
      <c r="BH860" s="186">
        <f t="shared" si="401"/>
        <v>0</v>
      </c>
      <c r="BI860" s="97"/>
      <c r="BJ860" s="186" t="str">
        <f t="shared" si="402"/>
        <v/>
      </c>
      <c r="BK860" s="186" t="str">
        <f t="shared" si="403"/>
        <v/>
      </c>
      <c r="BL860" s="186" t="str">
        <f t="shared" si="404"/>
        <v/>
      </c>
      <c r="BM860" s="186" t="str">
        <f t="shared" si="405"/>
        <v/>
      </c>
      <c r="BN860" s="186" t="str">
        <f t="shared" si="406"/>
        <v/>
      </c>
      <c r="BO860" s="186" t="str">
        <f t="shared" si="407"/>
        <v/>
      </c>
      <c r="BP860" s="186" t="str">
        <f t="shared" si="408"/>
        <v/>
      </c>
      <c r="BQ860" s="97"/>
      <c r="BR860" s="186">
        <f t="shared" si="409"/>
        <v>0</v>
      </c>
      <c r="BS860" s="186">
        <f t="shared" si="410"/>
        <v>0</v>
      </c>
      <c r="BT860" s="222">
        <f t="shared" si="411"/>
        <v>0</v>
      </c>
      <c r="BU860" s="222">
        <f t="shared" si="412"/>
        <v>0</v>
      </c>
      <c r="BV860" s="222">
        <f t="shared" si="413"/>
        <v>0</v>
      </c>
      <c r="BW860" s="222">
        <f t="shared" si="414"/>
        <v>0</v>
      </c>
      <c r="BX860" s="222">
        <f t="shared" si="415"/>
        <v>0</v>
      </c>
      <c r="BY860" s="106"/>
      <c r="BZ860" s="197" t="str">
        <f>IF(SUMIF('Input| Projects'!$AS$8:$CP$8,"Dx",'Input| Projects'!$AS860:$CP860)=0,"",SUMIF('Input| Projects'!$AS$8:$CP$8,"Dx",'Input| Projects'!$AS860:$CP860))</f>
        <v/>
      </c>
      <c r="CA860" s="197" t="str">
        <f>IF(SUMIF('Input| Projects'!$AS$8:$CP$8,"Tx",'Input| Projects'!$AS860:$CP860)=0,"",SUMIF('Input| Projects'!$AS$8:$CP$8,"Tx",'Input| Projects'!$AS860:$CP860))</f>
        <v/>
      </c>
      <c r="CB860" s="150" t="str">
        <f t="shared" si="422"/>
        <v/>
      </c>
    </row>
    <row r="861" spans="2:80" x14ac:dyDescent="0.2">
      <c r="B861" s="201">
        <f>IFERROR('Input| Projects'!B861,"")</f>
        <v>852</v>
      </c>
      <c r="C861" s="42" t="str">
        <f>IFERROR(IF('Input| Projects'!C861="","",'Input| Projects'!C861),"")</f>
        <v/>
      </c>
      <c r="D861" s="42" t="str">
        <f>IFERROR(IF('Input| Projects'!D861="","",'Input| Projects'!D861),"")</f>
        <v/>
      </c>
      <c r="E861" s="104"/>
      <c r="F861" s="190">
        <f>IFERROR('Input| Projects'!I861*'Input| Escalations'!$K$19,"")</f>
        <v>0</v>
      </c>
      <c r="G861" s="190">
        <f>IFERROR('Input| Projects'!J861*'Input| Escalations'!$K$19,"")</f>
        <v>0</v>
      </c>
      <c r="H861" s="190">
        <f>IFERROR('Input| Projects'!K861*'Input| Escalations'!$K$19,"")</f>
        <v>0</v>
      </c>
      <c r="I861" s="190">
        <f>IFERROR('Input| Projects'!L861*'Input| Escalations'!$K$19,"")</f>
        <v>0</v>
      </c>
      <c r="J861" s="190">
        <f>IFERROR('Input| Projects'!M861*'Input| Escalations'!$K$19,"")</f>
        <v>0</v>
      </c>
      <c r="K861" s="190">
        <f>IFERROR('Input| Projects'!N861*'Input| Escalations'!$K$19,"")</f>
        <v>0</v>
      </c>
      <c r="L861" s="190">
        <f>IFERROR('Input| Projects'!O861*'Input| Escalations'!$K$19,"")</f>
        <v>0</v>
      </c>
      <c r="M861" s="150" t="str">
        <f>IF(ABS(SUM(F861:L861)-(SUM('Input| Projects'!I861:O861)*'Input| Escalations'!$K$19))&lt;0.0000001,"",1)</f>
        <v/>
      </c>
      <c r="N861" s="192">
        <f>'Input| Projects'!$Y861*INDEX('Input| Escalations'!$H$33:$N$33,MATCH('Calc| Project Costs'!N$9,'Input| Escalations'!$H$23:$N$23,0))+'Input| Projects'!$Z861*INDEX('Input| Escalations'!$H$34:$N$34,MATCH('Calc| Project Costs'!N$9,'Input| Escalations'!$H$23:$N$23,0))+'Input| Projects'!$AA861*INDEX('Input| Escalations'!$H$35:$N$35,MATCH('Calc| Project Costs'!N$9,'Input| Escalations'!$H$23:$N$23,0))+1</f>
        <v>1</v>
      </c>
      <c r="O861" s="192">
        <f>'Input| Projects'!$Y861*INDEX('Input| Escalations'!$H$33:$N$33,MATCH('Calc| Project Costs'!O$9,'Input| Escalations'!$H$23:$N$23,0))+'Input| Projects'!$Z861*INDEX('Input| Escalations'!$H$34:$N$34,MATCH('Calc| Project Costs'!O$9,'Input| Escalations'!$H$23:$N$23,0))+'Input| Projects'!$AA861*INDEX('Input| Escalations'!$H$35:$N$35,MATCH('Calc| Project Costs'!O$9,'Input| Escalations'!$H$23:$N$23,0))+1</f>
        <v>1</v>
      </c>
      <c r="P861" s="192">
        <f>'Input| Projects'!$Y861*INDEX('Input| Escalations'!$H$33:$N$33,MATCH('Calc| Project Costs'!P$9,'Input| Escalations'!$H$23:$N$23,0))+'Input| Projects'!$Z861*INDEX('Input| Escalations'!$H$34:$N$34,MATCH('Calc| Project Costs'!P$9,'Input| Escalations'!$H$23:$N$23,0))+'Input| Projects'!$AA861*INDEX('Input| Escalations'!$H$35:$N$35,MATCH('Calc| Project Costs'!P$9,'Input| Escalations'!$H$23:$N$23,0))+1</f>
        <v>1</v>
      </c>
      <c r="Q861" s="192">
        <f>'Input| Projects'!$Y861*INDEX('Input| Escalations'!$H$33:$N$33,MATCH('Calc| Project Costs'!Q$9,'Input| Escalations'!$H$23:$N$23,0))+'Input| Projects'!$Z861*INDEX('Input| Escalations'!$H$34:$N$34,MATCH('Calc| Project Costs'!Q$9,'Input| Escalations'!$H$23:$N$23,0))+'Input| Projects'!$AA861*INDEX('Input| Escalations'!$H$35:$N$35,MATCH('Calc| Project Costs'!Q$9,'Input| Escalations'!$H$23:$N$23,0))+1</f>
        <v>1</v>
      </c>
      <c r="R861" s="192">
        <f>'Input| Projects'!$Y861*INDEX('Input| Escalations'!$H$33:$N$33,MATCH('Calc| Project Costs'!R$9,'Input| Escalations'!$H$23:$N$23,0))+'Input| Projects'!$Z861*INDEX('Input| Escalations'!$H$34:$N$34,MATCH('Calc| Project Costs'!R$9,'Input| Escalations'!$H$23:$N$23,0))+'Input| Projects'!$AA861*INDEX('Input| Escalations'!$H$35:$N$35,MATCH('Calc| Project Costs'!R$9,'Input| Escalations'!$H$23:$N$23,0))+1</f>
        <v>1</v>
      </c>
      <c r="S861" s="192">
        <f>'Input| Projects'!$Y861*INDEX('Input| Escalations'!$H$33:$N$33,MATCH('Calc| Project Costs'!S$9,'Input| Escalations'!$H$23:$N$23,0))+'Input| Projects'!$Z861*INDEX('Input| Escalations'!$H$34:$N$34,MATCH('Calc| Project Costs'!S$9,'Input| Escalations'!$H$23:$N$23,0))+'Input| Projects'!$AA861*INDEX('Input| Escalations'!$H$35:$N$35,MATCH('Calc| Project Costs'!S$9,'Input| Escalations'!$H$23:$N$23,0))+1</f>
        <v>1</v>
      </c>
      <c r="T861" s="192">
        <f>'Input| Projects'!$Y861*INDEX('Input| Escalations'!$H$33:$N$33,MATCH('Calc| Project Costs'!T$9,'Input| Escalations'!$H$23:$N$23,0))+'Input| Projects'!$Z861*INDEX('Input| Escalations'!$H$34:$N$34,MATCH('Calc| Project Costs'!T$9,'Input| Escalations'!$H$23:$N$23,0))+'Input| Projects'!$AA861*INDEX('Input| Escalations'!$H$35:$N$35,MATCH('Calc| Project Costs'!T$9,'Input| Escalations'!$H$23:$N$23,0))+1</f>
        <v>1</v>
      </c>
      <c r="U861" s="106"/>
      <c r="V861" s="186">
        <f t="shared" si="416"/>
        <v>0</v>
      </c>
      <c r="W861" s="186">
        <f t="shared" si="417"/>
        <v>0</v>
      </c>
      <c r="X861" s="186">
        <f t="shared" si="418"/>
        <v>0</v>
      </c>
      <c r="Y861" s="186">
        <f t="shared" si="394"/>
        <v>0</v>
      </c>
      <c r="Z861" s="186">
        <f t="shared" si="395"/>
        <v>0</v>
      </c>
      <c r="AA861" s="186">
        <f t="shared" si="396"/>
        <v>0</v>
      </c>
      <c r="AB861" s="186">
        <f t="shared" si="397"/>
        <v>0</v>
      </c>
      <c r="AC861" s="106"/>
      <c r="AD861" s="186">
        <f>'Input| Projects'!Q861*N861*'Input| Escalations'!$K$19</f>
        <v>0</v>
      </c>
      <c r="AE861" s="186">
        <f>'Input| Projects'!R861*O861*'Input| Escalations'!$K$19</f>
        <v>0</v>
      </c>
      <c r="AF861" s="186">
        <f>'Input| Projects'!S861*P861*'Input| Escalations'!$K$19</f>
        <v>0</v>
      </c>
      <c r="AG861" s="186">
        <f>'Input| Projects'!T861*Q861*'Input| Escalations'!$K$19</f>
        <v>0</v>
      </c>
      <c r="AH861" s="186">
        <f>'Input| Projects'!U861*R861*'Input| Escalations'!$K$19</f>
        <v>0</v>
      </c>
      <c r="AI861" s="186">
        <f>'Input| Projects'!V861*S861*'Input| Escalations'!$K$19</f>
        <v>0</v>
      </c>
      <c r="AJ861" s="186">
        <f>'Input| Projects'!W861*T861*'Input| Escalations'!$K$19</f>
        <v>0</v>
      </c>
      <c r="AK861" s="106"/>
      <c r="AL861" s="186" t="str">
        <f>IFERROR(IF('Input| Overheads'!$C$42="Direct costs",SUMPRODUCT(--('Input| Projects'!$AC861="Yes"),'Calc| Overheads Allocation'!C$8,'Calc| Project Costs'!V861),IF('Input| Overheads'!$C$42="Internal labour",SUMPRODUCT(--('Input| Projects'!$AC861="Yes"),'Calc| Overheads Allocation'!C$8,'Calc| Project Costs'!V861,'Input| Projects'!$Y861),IF('Input| Overheads'!$C$42="DNSP defined",SUMPRODUCT(--('Input| Projects'!$AC861="Yes"),'Calc| Overheads Allocation'!C$61,'Input| Projects'!$AF861),""))),"")</f>
        <v/>
      </c>
      <c r="AM861" s="186" t="str">
        <f>IFERROR(IF('Input| Overheads'!$C$42="Direct costs",SUMPRODUCT(--('Input| Projects'!$AC861="Yes"),'Calc| Overheads Allocation'!D$8,'Calc| Project Costs'!W861),IF('Input| Overheads'!$C$42="Internal labour",SUMPRODUCT(--('Input| Projects'!$AC861="Yes"),'Calc| Overheads Allocation'!D$8,'Calc| Project Costs'!W861,'Input| Projects'!$Y861),IF('Input| Overheads'!$C$42="DNSP defined",SUMPRODUCT(--('Input| Projects'!$AC861="Yes"),'Calc| Overheads Allocation'!D$61,'Input| Projects'!$AF861),""))),"")</f>
        <v/>
      </c>
      <c r="AN861" s="186" t="str">
        <f>IFERROR(IF('Input| Overheads'!$C$42="Direct costs",SUMPRODUCT(--('Input| Projects'!$AC861="Yes"),'Calc| Overheads Allocation'!E$8,'Calc| Project Costs'!X861),IF('Input| Overheads'!$C$42="Internal labour",SUMPRODUCT(--('Input| Projects'!$AC861="Yes"),'Calc| Overheads Allocation'!E$8,'Calc| Project Costs'!X861,'Input| Projects'!$Y861),IF('Input| Overheads'!$C$42="DNSP defined",SUMPRODUCT(--('Input| Projects'!$AC861="Yes"),'Calc| Overheads Allocation'!E$61,'Input| Projects'!$AF861),""))),"")</f>
        <v/>
      </c>
      <c r="AO861" s="186" t="str">
        <f>IFERROR(IF('Input| Overheads'!$C$42="Direct costs",SUMPRODUCT(--('Input| Projects'!$AC861="Yes"),'Calc| Overheads Allocation'!F$8,'Calc| Project Costs'!Y861),IF('Input| Overheads'!$C$42="Internal labour",SUMPRODUCT(--('Input| Projects'!$AC861="Yes"),'Calc| Overheads Allocation'!F$8,'Calc| Project Costs'!Y861,'Input| Projects'!$Y861),IF('Input| Overheads'!$C$42="DNSP defined",SUMPRODUCT(--('Input| Projects'!$AC861="Yes"),'Calc| Overheads Allocation'!F$61,'Input| Projects'!$AF861),""))),"")</f>
        <v/>
      </c>
      <c r="AP861" s="186" t="str">
        <f>IFERROR(IF('Input| Overheads'!$C$42="Direct costs",SUMPRODUCT(--('Input| Projects'!$AC861="Yes"),'Calc| Overheads Allocation'!G$8,'Calc| Project Costs'!Z861),IF('Input| Overheads'!$C$42="Internal labour",SUMPRODUCT(--('Input| Projects'!$AC861="Yes"),'Calc| Overheads Allocation'!G$8,'Calc| Project Costs'!Z861,'Input| Projects'!$Y861),IF('Input| Overheads'!$C$42="DNSP defined",SUMPRODUCT(--('Input| Projects'!$AC861="Yes"),'Calc| Overheads Allocation'!G$61,'Input| Projects'!$AF861),""))),"")</f>
        <v/>
      </c>
      <c r="AQ861" s="186" t="str">
        <f>IFERROR(IF('Input| Overheads'!$C$42="Direct costs",SUMPRODUCT(--('Input| Projects'!$AC861="Yes"),'Calc| Overheads Allocation'!H$8,'Calc| Project Costs'!AA861),IF('Input| Overheads'!$C$42="Internal labour",SUMPRODUCT(--('Input| Projects'!$AC861="Yes"),'Calc| Overheads Allocation'!H$8,'Calc| Project Costs'!AA861,'Input| Projects'!$Y861),IF('Input| Overheads'!$C$42="DNSP defined",SUMPRODUCT(--('Input| Projects'!$AC861="Yes"),'Calc| Overheads Allocation'!H$61,'Input| Projects'!$AF861),""))),"")</f>
        <v/>
      </c>
      <c r="AR861" s="186" t="str">
        <f>IFERROR(IF('Input| Overheads'!$C$42="Direct costs",SUMPRODUCT(--('Input| Projects'!$AC861="Yes"),'Calc| Overheads Allocation'!I$8,'Calc| Project Costs'!AB861),IF('Input| Overheads'!$C$42="Internal labour",SUMPRODUCT(--('Input| Projects'!$AC861="Yes"),'Calc| Overheads Allocation'!I$8,'Calc| Project Costs'!AB861,'Input| Projects'!$Y861),IF('Input| Overheads'!$C$42="DNSP defined",SUMPRODUCT(--('Input| Projects'!$AC861="Yes"),'Calc| Overheads Allocation'!I$61,'Input| Projects'!$AF861),""))),"")</f>
        <v/>
      </c>
      <c r="AS861" s="106"/>
      <c r="AT861" s="186" t="str">
        <f>IFERROR(IF('Input| Overheads'!$C$42="Direct costs",SUMPRODUCT(--('Input| Projects'!$AD861="Yes"),'Calc| Overheads Allocation'!C$9,'Calc| Project Costs'!V861),IF('Input| Overheads'!$C$42="Internal labour",SUMPRODUCT(--('Input| Projects'!$AD861="Yes"),'Calc| Overheads Allocation'!C$9,'Calc| Project Costs'!V861,'Input| Projects'!$Y861),IF('Input| Overheads'!$C$42="DNSP defined",SUMPRODUCT(--('Input| Projects'!$AD861="Yes"),'Calc| Overheads Allocation'!C$62,'Input| Projects'!$AG861),""))),"")</f>
        <v/>
      </c>
      <c r="AU861" s="186" t="str">
        <f>IFERROR(IF('Input| Overheads'!$C$42="Direct costs",SUMPRODUCT(--('Input| Projects'!$AD861="Yes"),'Calc| Overheads Allocation'!D$9,'Calc| Project Costs'!W861),IF('Input| Overheads'!$C$42="Internal labour",SUMPRODUCT(--('Input| Projects'!$AD861="Yes"),'Calc| Overheads Allocation'!D$9,'Calc| Project Costs'!W861,'Input| Projects'!$Y861),IF('Input| Overheads'!$C$42="DNSP defined",SUMPRODUCT(--('Input| Projects'!$AD861="Yes"),'Calc| Overheads Allocation'!D$62,'Input| Projects'!$AG861),""))),"")</f>
        <v/>
      </c>
      <c r="AV861" s="186" t="str">
        <f>IFERROR(IF('Input| Overheads'!$C$42="Direct costs",SUMPRODUCT(--('Input| Projects'!$AD861="Yes"),'Calc| Overheads Allocation'!E$9,'Calc| Project Costs'!X861),IF('Input| Overheads'!$C$42="Internal labour",SUMPRODUCT(--('Input| Projects'!$AD861="Yes"),'Calc| Overheads Allocation'!E$9,'Calc| Project Costs'!X861,'Input| Projects'!$Y861),IF('Input| Overheads'!$C$42="DNSP defined",SUMPRODUCT(--('Input| Projects'!$AD861="Yes"),'Calc| Overheads Allocation'!E$62,'Input| Projects'!$AG861),""))),"")</f>
        <v/>
      </c>
      <c r="AW861" s="186" t="str">
        <f>IFERROR(IF('Input| Overheads'!$C$42="Direct costs",SUMPRODUCT(--('Input| Projects'!$AD861="Yes"),'Calc| Overheads Allocation'!F$9,'Calc| Project Costs'!Y861),IF('Input| Overheads'!$C$42="Internal labour",SUMPRODUCT(--('Input| Projects'!$AD861="Yes"),'Calc| Overheads Allocation'!F$9,'Calc| Project Costs'!Y861,'Input| Projects'!$Y861),IF('Input| Overheads'!$C$42="DNSP defined",SUMPRODUCT(--('Input| Projects'!$AD861="Yes"),'Calc| Overheads Allocation'!F$62,'Input| Projects'!$AG861),""))),"")</f>
        <v/>
      </c>
      <c r="AX861" s="186" t="str">
        <f>IFERROR(IF('Input| Overheads'!$C$42="Direct costs",SUMPRODUCT(--('Input| Projects'!$AD861="Yes"),'Calc| Overheads Allocation'!G$9,'Calc| Project Costs'!Z861),IF('Input| Overheads'!$C$42="Internal labour",SUMPRODUCT(--('Input| Projects'!$AD861="Yes"),'Calc| Overheads Allocation'!G$9,'Calc| Project Costs'!Z861,'Input| Projects'!$Y861),IF('Input| Overheads'!$C$42="DNSP defined",SUMPRODUCT(--('Input| Projects'!$AD861="Yes"),'Calc| Overheads Allocation'!G$62,'Input| Projects'!$AG861),""))),"")</f>
        <v/>
      </c>
      <c r="AY861" s="186" t="str">
        <f>IFERROR(IF('Input| Overheads'!$C$42="Direct costs",SUMPRODUCT(--('Input| Projects'!$AD861="Yes"),'Calc| Overheads Allocation'!H$9,'Calc| Project Costs'!AA861),IF('Input| Overheads'!$C$42="Internal labour",SUMPRODUCT(--('Input| Projects'!$AD861="Yes"),'Calc| Overheads Allocation'!H$9,'Calc| Project Costs'!AA861,'Input| Projects'!$Y861),IF('Input| Overheads'!$C$42="DNSP defined",SUMPRODUCT(--('Input| Projects'!$AD861="Yes"),'Calc| Overheads Allocation'!H$62,'Input| Projects'!$AG861),""))),"")</f>
        <v/>
      </c>
      <c r="AZ861" s="186" t="str">
        <f>IFERROR(IF('Input| Overheads'!$C$42="Direct costs",SUMPRODUCT(--('Input| Projects'!$AD861="Yes"),'Calc| Overheads Allocation'!I$9,'Calc| Project Costs'!AB861),IF('Input| Overheads'!$C$42="Internal labour",SUMPRODUCT(--('Input| Projects'!$AD861="Yes"),'Calc| Overheads Allocation'!I$9,'Calc| Project Costs'!AB861,'Input| Projects'!$Y861),IF('Input| Overheads'!$C$42="DNSP defined",SUMPRODUCT(--('Input| Projects'!$AD861="Yes"),'Calc| Overheads Allocation'!I$62,'Input| Projects'!$AG861),""))),"")</f>
        <v/>
      </c>
      <c r="BA861" s="106"/>
      <c r="BB861" s="186">
        <f t="shared" si="419"/>
        <v>0</v>
      </c>
      <c r="BC861" s="186">
        <f t="shared" si="420"/>
        <v>0</v>
      </c>
      <c r="BD861" s="186">
        <f t="shared" si="421"/>
        <v>0</v>
      </c>
      <c r="BE861" s="186">
        <f t="shared" si="398"/>
        <v>0</v>
      </c>
      <c r="BF861" s="186">
        <f t="shared" si="399"/>
        <v>0</v>
      </c>
      <c r="BG861" s="186">
        <f t="shared" si="400"/>
        <v>0</v>
      </c>
      <c r="BH861" s="186">
        <f t="shared" si="401"/>
        <v>0</v>
      </c>
      <c r="BI861" s="97"/>
      <c r="BJ861" s="186" t="str">
        <f t="shared" si="402"/>
        <v/>
      </c>
      <c r="BK861" s="186" t="str">
        <f t="shared" si="403"/>
        <v/>
      </c>
      <c r="BL861" s="186" t="str">
        <f t="shared" si="404"/>
        <v/>
      </c>
      <c r="BM861" s="186" t="str">
        <f t="shared" si="405"/>
        <v/>
      </c>
      <c r="BN861" s="186" t="str">
        <f t="shared" si="406"/>
        <v/>
      </c>
      <c r="BO861" s="186" t="str">
        <f t="shared" si="407"/>
        <v/>
      </c>
      <c r="BP861" s="186" t="str">
        <f t="shared" si="408"/>
        <v/>
      </c>
      <c r="BQ861" s="97"/>
      <c r="BR861" s="186">
        <f t="shared" si="409"/>
        <v>0</v>
      </c>
      <c r="BS861" s="186">
        <f t="shared" si="410"/>
        <v>0</v>
      </c>
      <c r="BT861" s="222">
        <f t="shared" si="411"/>
        <v>0</v>
      </c>
      <c r="BU861" s="222">
        <f t="shared" si="412"/>
        <v>0</v>
      </c>
      <c r="BV861" s="222">
        <f t="shared" si="413"/>
        <v>0</v>
      </c>
      <c r="BW861" s="222">
        <f t="shared" si="414"/>
        <v>0</v>
      </c>
      <c r="BX861" s="222">
        <f t="shared" si="415"/>
        <v>0</v>
      </c>
      <c r="BY861" s="106"/>
      <c r="BZ861" s="197" t="str">
        <f>IF(SUMIF('Input| Projects'!$AS$8:$CP$8,"Dx",'Input| Projects'!$AS861:$CP861)=0,"",SUMIF('Input| Projects'!$AS$8:$CP$8,"Dx",'Input| Projects'!$AS861:$CP861))</f>
        <v/>
      </c>
      <c r="CA861" s="197" t="str">
        <f>IF(SUMIF('Input| Projects'!$AS$8:$CP$8,"Tx",'Input| Projects'!$AS861:$CP861)=0,"",SUMIF('Input| Projects'!$AS$8:$CP$8,"Tx",'Input| Projects'!$AS861:$CP861))</f>
        <v/>
      </c>
      <c r="CB861" s="150" t="str">
        <f t="shared" si="422"/>
        <v/>
      </c>
    </row>
    <row r="862" spans="2:80" x14ac:dyDescent="0.2">
      <c r="B862" s="201">
        <f>IFERROR('Input| Projects'!B862,"")</f>
        <v>853</v>
      </c>
      <c r="C862" s="42" t="str">
        <f>IFERROR(IF('Input| Projects'!C862="","",'Input| Projects'!C862),"")</f>
        <v/>
      </c>
      <c r="D862" s="42" t="str">
        <f>IFERROR(IF('Input| Projects'!D862="","",'Input| Projects'!D862),"")</f>
        <v/>
      </c>
      <c r="E862" s="104"/>
      <c r="F862" s="190">
        <f>IFERROR('Input| Projects'!I862*'Input| Escalations'!$K$19,"")</f>
        <v>0</v>
      </c>
      <c r="G862" s="190">
        <f>IFERROR('Input| Projects'!J862*'Input| Escalations'!$K$19,"")</f>
        <v>0</v>
      </c>
      <c r="H862" s="190">
        <f>IFERROR('Input| Projects'!K862*'Input| Escalations'!$K$19,"")</f>
        <v>0</v>
      </c>
      <c r="I862" s="190">
        <f>IFERROR('Input| Projects'!L862*'Input| Escalations'!$K$19,"")</f>
        <v>0</v>
      </c>
      <c r="J862" s="190">
        <f>IFERROR('Input| Projects'!M862*'Input| Escalations'!$K$19,"")</f>
        <v>0</v>
      </c>
      <c r="K862" s="190">
        <f>IFERROR('Input| Projects'!N862*'Input| Escalations'!$K$19,"")</f>
        <v>0</v>
      </c>
      <c r="L862" s="190">
        <f>IFERROR('Input| Projects'!O862*'Input| Escalations'!$K$19,"")</f>
        <v>0</v>
      </c>
      <c r="M862" s="150" t="str">
        <f>IF(ABS(SUM(F862:L862)-(SUM('Input| Projects'!I862:O862)*'Input| Escalations'!$K$19))&lt;0.0000001,"",1)</f>
        <v/>
      </c>
      <c r="N862" s="192">
        <f>'Input| Projects'!$Y862*INDEX('Input| Escalations'!$H$33:$N$33,MATCH('Calc| Project Costs'!N$9,'Input| Escalations'!$H$23:$N$23,0))+'Input| Projects'!$Z862*INDEX('Input| Escalations'!$H$34:$N$34,MATCH('Calc| Project Costs'!N$9,'Input| Escalations'!$H$23:$N$23,0))+'Input| Projects'!$AA862*INDEX('Input| Escalations'!$H$35:$N$35,MATCH('Calc| Project Costs'!N$9,'Input| Escalations'!$H$23:$N$23,0))+1</f>
        <v>1</v>
      </c>
      <c r="O862" s="192">
        <f>'Input| Projects'!$Y862*INDEX('Input| Escalations'!$H$33:$N$33,MATCH('Calc| Project Costs'!O$9,'Input| Escalations'!$H$23:$N$23,0))+'Input| Projects'!$Z862*INDEX('Input| Escalations'!$H$34:$N$34,MATCH('Calc| Project Costs'!O$9,'Input| Escalations'!$H$23:$N$23,0))+'Input| Projects'!$AA862*INDEX('Input| Escalations'!$H$35:$N$35,MATCH('Calc| Project Costs'!O$9,'Input| Escalations'!$H$23:$N$23,0))+1</f>
        <v>1</v>
      </c>
      <c r="P862" s="192">
        <f>'Input| Projects'!$Y862*INDEX('Input| Escalations'!$H$33:$N$33,MATCH('Calc| Project Costs'!P$9,'Input| Escalations'!$H$23:$N$23,0))+'Input| Projects'!$Z862*INDEX('Input| Escalations'!$H$34:$N$34,MATCH('Calc| Project Costs'!P$9,'Input| Escalations'!$H$23:$N$23,0))+'Input| Projects'!$AA862*INDEX('Input| Escalations'!$H$35:$N$35,MATCH('Calc| Project Costs'!P$9,'Input| Escalations'!$H$23:$N$23,0))+1</f>
        <v>1</v>
      </c>
      <c r="Q862" s="192">
        <f>'Input| Projects'!$Y862*INDEX('Input| Escalations'!$H$33:$N$33,MATCH('Calc| Project Costs'!Q$9,'Input| Escalations'!$H$23:$N$23,0))+'Input| Projects'!$Z862*INDEX('Input| Escalations'!$H$34:$N$34,MATCH('Calc| Project Costs'!Q$9,'Input| Escalations'!$H$23:$N$23,0))+'Input| Projects'!$AA862*INDEX('Input| Escalations'!$H$35:$N$35,MATCH('Calc| Project Costs'!Q$9,'Input| Escalations'!$H$23:$N$23,0))+1</f>
        <v>1</v>
      </c>
      <c r="R862" s="192">
        <f>'Input| Projects'!$Y862*INDEX('Input| Escalations'!$H$33:$N$33,MATCH('Calc| Project Costs'!R$9,'Input| Escalations'!$H$23:$N$23,0))+'Input| Projects'!$Z862*INDEX('Input| Escalations'!$H$34:$N$34,MATCH('Calc| Project Costs'!R$9,'Input| Escalations'!$H$23:$N$23,0))+'Input| Projects'!$AA862*INDEX('Input| Escalations'!$H$35:$N$35,MATCH('Calc| Project Costs'!R$9,'Input| Escalations'!$H$23:$N$23,0))+1</f>
        <v>1</v>
      </c>
      <c r="S862" s="192">
        <f>'Input| Projects'!$Y862*INDEX('Input| Escalations'!$H$33:$N$33,MATCH('Calc| Project Costs'!S$9,'Input| Escalations'!$H$23:$N$23,0))+'Input| Projects'!$Z862*INDEX('Input| Escalations'!$H$34:$N$34,MATCH('Calc| Project Costs'!S$9,'Input| Escalations'!$H$23:$N$23,0))+'Input| Projects'!$AA862*INDEX('Input| Escalations'!$H$35:$N$35,MATCH('Calc| Project Costs'!S$9,'Input| Escalations'!$H$23:$N$23,0))+1</f>
        <v>1</v>
      </c>
      <c r="T862" s="192">
        <f>'Input| Projects'!$Y862*INDEX('Input| Escalations'!$H$33:$N$33,MATCH('Calc| Project Costs'!T$9,'Input| Escalations'!$H$23:$N$23,0))+'Input| Projects'!$Z862*INDEX('Input| Escalations'!$H$34:$N$34,MATCH('Calc| Project Costs'!T$9,'Input| Escalations'!$H$23:$N$23,0))+'Input| Projects'!$AA862*INDEX('Input| Escalations'!$H$35:$N$35,MATCH('Calc| Project Costs'!T$9,'Input| Escalations'!$H$23:$N$23,0))+1</f>
        <v>1</v>
      </c>
      <c r="U862" s="106"/>
      <c r="V862" s="186">
        <f t="shared" si="416"/>
        <v>0</v>
      </c>
      <c r="W862" s="186">
        <f t="shared" si="417"/>
        <v>0</v>
      </c>
      <c r="X862" s="186">
        <f t="shared" si="418"/>
        <v>0</v>
      </c>
      <c r="Y862" s="186">
        <f t="shared" si="394"/>
        <v>0</v>
      </c>
      <c r="Z862" s="186">
        <f t="shared" si="395"/>
        <v>0</v>
      </c>
      <c r="AA862" s="186">
        <f t="shared" si="396"/>
        <v>0</v>
      </c>
      <c r="AB862" s="186">
        <f t="shared" si="397"/>
        <v>0</v>
      </c>
      <c r="AC862" s="106"/>
      <c r="AD862" s="186">
        <f>'Input| Projects'!Q862*N862*'Input| Escalations'!$K$19</f>
        <v>0</v>
      </c>
      <c r="AE862" s="186">
        <f>'Input| Projects'!R862*O862*'Input| Escalations'!$K$19</f>
        <v>0</v>
      </c>
      <c r="AF862" s="186">
        <f>'Input| Projects'!S862*P862*'Input| Escalations'!$K$19</f>
        <v>0</v>
      </c>
      <c r="AG862" s="186">
        <f>'Input| Projects'!T862*Q862*'Input| Escalations'!$K$19</f>
        <v>0</v>
      </c>
      <c r="AH862" s="186">
        <f>'Input| Projects'!U862*R862*'Input| Escalations'!$K$19</f>
        <v>0</v>
      </c>
      <c r="AI862" s="186">
        <f>'Input| Projects'!V862*S862*'Input| Escalations'!$K$19</f>
        <v>0</v>
      </c>
      <c r="AJ862" s="186">
        <f>'Input| Projects'!W862*T862*'Input| Escalations'!$K$19</f>
        <v>0</v>
      </c>
      <c r="AK862" s="106"/>
      <c r="AL862" s="186" t="str">
        <f>IFERROR(IF('Input| Overheads'!$C$42="Direct costs",SUMPRODUCT(--('Input| Projects'!$AC862="Yes"),'Calc| Overheads Allocation'!C$8,'Calc| Project Costs'!V862),IF('Input| Overheads'!$C$42="Internal labour",SUMPRODUCT(--('Input| Projects'!$AC862="Yes"),'Calc| Overheads Allocation'!C$8,'Calc| Project Costs'!V862,'Input| Projects'!$Y862),IF('Input| Overheads'!$C$42="DNSP defined",SUMPRODUCT(--('Input| Projects'!$AC862="Yes"),'Calc| Overheads Allocation'!C$61,'Input| Projects'!$AF862),""))),"")</f>
        <v/>
      </c>
      <c r="AM862" s="186" t="str">
        <f>IFERROR(IF('Input| Overheads'!$C$42="Direct costs",SUMPRODUCT(--('Input| Projects'!$AC862="Yes"),'Calc| Overheads Allocation'!D$8,'Calc| Project Costs'!W862),IF('Input| Overheads'!$C$42="Internal labour",SUMPRODUCT(--('Input| Projects'!$AC862="Yes"),'Calc| Overheads Allocation'!D$8,'Calc| Project Costs'!W862,'Input| Projects'!$Y862),IF('Input| Overheads'!$C$42="DNSP defined",SUMPRODUCT(--('Input| Projects'!$AC862="Yes"),'Calc| Overheads Allocation'!D$61,'Input| Projects'!$AF862),""))),"")</f>
        <v/>
      </c>
      <c r="AN862" s="186" t="str">
        <f>IFERROR(IF('Input| Overheads'!$C$42="Direct costs",SUMPRODUCT(--('Input| Projects'!$AC862="Yes"),'Calc| Overheads Allocation'!E$8,'Calc| Project Costs'!X862),IF('Input| Overheads'!$C$42="Internal labour",SUMPRODUCT(--('Input| Projects'!$AC862="Yes"),'Calc| Overheads Allocation'!E$8,'Calc| Project Costs'!X862,'Input| Projects'!$Y862),IF('Input| Overheads'!$C$42="DNSP defined",SUMPRODUCT(--('Input| Projects'!$AC862="Yes"),'Calc| Overheads Allocation'!E$61,'Input| Projects'!$AF862),""))),"")</f>
        <v/>
      </c>
      <c r="AO862" s="186" t="str">
        <f>IFERROR(IF('Input| Overheads'!$C$42="Direct costs",SUMPRODUCT(--('Input| Projects'!$AC862="Yes"),'Calc| Overheads Allocation'!F$8,'Calc| Project Costs'!Y862),IF('Input| Overheads'!$C$42="Internal labour",SUMPRODUCT(--('Input| Projects'!$AC862="Yes"),'Calc| Overheads Allocation'!F$8,'Calc| Project Costs'!Y862,'Input| Projects'!$Y862),IF('Input| Overheads'!$C$42="DNSP defined",SUMPRODUCT(--('Input| Projects'!$AC862="Yes"),'Calc| Overheads Allocation'!F$61,'Input| Projects'!$AF862),""))),"")</f>
        <v/>
      </c>
      <c r="AP862" s="186" t="str">
        <f>IFERROR(IF('Input| Overheads'!$C$42="Direct costs",SUMPRODUCT(--('Input| Projects'!$AC862="Yes"),'Calc| Overheads Allocation'!G$8,'Calc| Project Costs'!Z862),IF('Input| Overheads'!$C$42="Internal labour",SUMPRODUCT(--('Input| Projects'!$AC862="Yes"),'Calc| Overheads Allocation'!G$8,'Calc| Project Costs'!Z862,'Input| Projects'!$Y862),IF('Input| Overheads'!$C$42="DNSP defined",SUMPRODUCT(--('Input| Projects'!$AC862="Yes"),'Calc| Overheads Allocation'!G$61,'Input| Projects'!$AF862),""))),"")</f>
        <v/>
      </c>
      <c r="AQ862" s="186" t="str">
        <f>IFERROR(IF('Input| Overheads'!$C$42="Direct costs",SUMPRODUCT(--('Input| Projects'!$AC862="Yes"),'Calc| Overheads Allocation'!H$8,'Calc| Project Costs'!AA862),IF('Input| Overheads'!$C$42="Internal labour",SUMPRODUCT(--('Input| Projects'!$AC862="Yes"),'Calc| Overheads Allocation'!H$8,'Calc| Project Costs'!AA862,'Input| Projects'!$Y862),IF('Input| Overheads'!$C$42="DNSP defined",SUMPRODUCT(--('Input| Projects'!$AC862="Yes"),'Calc| Overheads Allocation'!H$61,'Input| Projects'!$AF862),""))),"")</f>
        <v/>
      </c>
      <c r="AR862" s="186" t="str">
        <f>IFERROR(IF('Input| Overheads'!$C$42="Direct costs",SUMPRODUCT(--('Input| Projects'!$AC862="Yes"),'Calc| Overheads Allocation'!I$8,'Calc| Project Costs'!AB862),IF('Input| Overheads'!$C$42="Internal labour",SUMPRODUCT(--('Input| Projects'!$AC862="Yes"),'Calc| Overheads Allocation'!I$8,'Calc| Project Costs'!AB862,'Input| Projects'!$Y862),IF('Input| Overheads'!$C$42="DNSP defined",SUMPRODUCT(--('Input| Projects'!$AC862="Yes"),'Calc| Overheads Allocation'!I$61,'Input| Projects'!$AF862),""))),"")</f>
        <v/>
      </c>
      <c r="AS862" s="106"/>
      <c r="AT862" s="186" t="str">
        <f>IFERROR(IF('Input| Overheads'!$C$42="Direct costs",SUMPRODUCT(--('Input| Projects'!$AD862="Yes"),'Calc| Overheads Allocation'!C$9,'Calc| Project Costs'!V862),IF('Input| Overheads'!$C$42="Internal labour",SUMPRODUCT(--('Input| Projects'!$AD862="Yes"),'Calc| Overheads Allocation'!C$9,'Calc| Project Costs'!V862,'Input| Projects'!$Y862),IF('Input| Overheads'!$C$42="DNSP defined",SUMPRODUCT(--('Input| Projects'!$AD862="Yes"),'Calc| Overheads Allocation'!C$62,'Input| Projects'!$AG862),""))),"")</f>
        <v/>
      </c>
      <c r="AU862" s="186" t="str">
        <f>IFERROR(IF('Input| Overheads'!$C$42="Direct costs",SUMPRODUCT(--('Input| Projects'!$AD862="Yes"),'Calc| Overheads Allocation'!D$9,'Calc| Project Costs'!W862),IF('Input| Overheads'!$C$42="Internal labour",SUMPRODUCT(--('Input| Projects'!$AD862="Yes"),'Calc| Overheads Allocation'!D$9,'Calc| Project Costs'!W862,'Input| Projects'!$Y862),IF('Input| Overheads'!$C$42="DNSP defined",SUMPRODUCT(--('Input| Projects'!$AD862="Yes"),'Calc| Overheads Allocation'!D$62,'Input| Projects'!$AG862),""))),"")</f>
        <v/>
      </c>
      <c r="AV862" s="186" t="str">
        <f>IFERROR(IF('Input| Overheads'!$C$42="Direct costs",SUMPRODUCT(--('Input| Projects'!$AD862="Yes"),'Calc| Overheads Allocation'!E$9,'Calc| Project Costs'!X862),IF('Input| Overheads'!$C$42="Internal labour",SUMPRODUCT(--('Input| Projects'!$AD862="Yes"),'Calc| Overheads Allocation'!E$9,'Calc| Project Costs'!X862,'Input| Projects'!$Y862),IF('Input| Overheads'!$C$42="DNSP defined",SUMPRODUCT(--('Input| Projects'!$AD862="Yes"),'Calc| Overheads Allocation'!E$62,'Input| Projects'!$AG862),""))),"")</f>
        <v/>
      </c>
      <c r="AW862" s="186" t="str">
        <f>IFERROR(IF('Input| Overheads'!$C$42="Direct costs",SUMPRODUCT(--('Input| Projects'!$AD862="Yes"),'Calc| Overheads Allocation'!F$9,'Calc| Project Costs'!Y862),IF('Input| Overheads'!$C$42="Internal labour",SUMPRODUCT(--('Input| Projects'!$AD862="Yes"),'Calc| Overheads Allocation'!F$9,'Calc| Project Costs'!Y862,'Input| Projects'!$Y862),IF('Input| Overheads'!$C$42="DNSP defined",SUMPRODUCT(--('Input| Projects'!$AD862="Yes"),'Calc| Overheads Allocation'!F$62,'Input| Projects'!$AG862),""))),"")</f>
        <v/>
      </c>
      <c r="AX862" s="186" t="str">
        <f>IFERROR(IF('Input| Overheads'!$C$42="Direct costs",SUMPRODUCT(--('Input| Projects'!$AD862="Yes"),'Calc| Overheads Allocation'!G$9,'Calc| Project Costs'!Z862),IF('Input| Overheads'!$C$42="Internal labour",SUMPRODUCT(--('Input| Projects'!$AD862="Yes"),'Calc| Overheads Allocation'!G$9,'Calc| Project Costs'!Z862,'Input| Projects'!$Y862),IF('Input| Overheads'!$C$42="DNSP defined",SUMPRODUCT(--('Input| Projects'!$AD862="Yes"),'Calc| Overheads Allocation'!G$62,'Input| Projects'!$AG862),""))),"")</f>
        <v/>
      </c>
      <c r="AY862" s="186" t="str">
        <f>IFERROR(IF('Input| Overheads'!$C$42="Direct costs",SUMPRODUCT(--('Input| Projects'!$AD862="Yes"),'Calc| Overheads Allocation'!H$9,'Calc| Project Costs'!AA862),IF('Input| Overheads'!$C$42="Internal labour",SUMPRODUCT(--('Input| Projects'!$AD862="Yes"),'Calc| Overheads Allocation'!H$9,'Calc| Project Costs'!AA862,'Input| Projects'!$Y862),IF('Input| Overheads'!$C$42="DNSP defined",SUMPRODUCT(--('Input| Projects'!$AD862="Yes"),'Calc| Overheads Allocation'!H$62,'Input| Projects'!$AG862),""))),"")</f>
        <v/>
      </c>
      <c r="AZ862" s="186" t="str">
        <f>IFERROR(IF('Input| Overheads'!$C$42="Direct costs",SUMPRODUCT(--('Input| Projects'!$AD862="Yes"),'Calc| Overheads Allocation'!I$9,'Calc| Project Costs'!AB862),IF('Input| Overheads'!$C$42="Internal labour",SUMPRODUCT(--('Input| Projects'!$AD862="Yes"),'Calc| Overheads Allocation'!I$9,'Calc| Project Costs'!AB862,'Input| Projects'!$Y862),IF('Input| Overheads'!$C$42="DNSP defined",SUMPRODUCT(--('Input| Projects'!$AD862="Yes"),'Calc| Overheads Allocation'!I$62,'Input| Projects'!$AG862),""))),"")</f>
        <v/>
      </c>
      <c r="BA862" s="106"/>
      <c r="BB862" s="186">
        <f t="shared" si="419"/>
        <v>0</v>
      </c>
      <c r="BC862" s="186">
        <f t="shared" si="420"/>
        <v>0</v>
      </c>
      <c r="BD862" s="186">
        <f t="shared" si="421"/>
        <v>0</v>
      </c>
      <c r="BE862" s="186">
        <f t="shared" si="398"/>
        <v>0</v>
      </c>
      <c r="BF862" s="186">
        <f t="shared" si="399"/>
        <v>0</v>
      </c>
      <c r="BG862" s="186">
        <f t="shared" si="400"/>
        <v>0</v>
      </c>
      <c r="BH862" s="186">
        <f t="shared" si="401"/>
        <v>0</v>
      </c>
      <c r="BI862" s="97"/>
      <c r="BJ862" s="186" t="str">
        <f t="shared" si="402"/>
        <v/>
      </c>
      <c r="BK862" s="186" t="str">
        <f t="shared" si="403"/>
        <v/>
      </c>
      <c r="BL862" s="186" t="str">
        <f t="shared" si="404"/>
        <v/>
      </c>
      <c r="BM862" s="186" t="str">
        <f t="shared" si="405"/>
        <v/>
      </c>
      <c r="BN862" s="186" t="str">
        <f t="shared" si="406"/>
        <v/>
      </c>
      <c r="BO862" s="186" t="str">
        <f t="shared" si="407"/>
        <v/>
      </c>
      <c r="BP862" s="186" t="str">
        <f t="shared" si="408"/>
        <v/>
      </c>
      <c r="BQ862" s="97"/>
      <c r="BR862" s="186">
        <f t="shared" si="409"/>
        <v>0</v>
      </c>
      <c r="BS862" s="186">
        <f t="shared" si="410"/>
        <v>0</v>
      </c>
      <c r="BT862" s="222">
        <f t="shared" si="411"/>
        <v>0</v>
      </c>
      <c r="BU862" s="222">
        <f t="shared" si="412"/>
        <v>0</v>
      </c>
      <c r="BV862" s="222">
        <f t="shared" si="413"/>
        <v>0</v>
      </c>
      <c r="BW862" s="222">
        <f t="shared" si="414"/>
        <v>0</v>
      </c>
      <c r="BX862" s="222">
        <f t="shared" si="415"/>
        <v>0</v>
      </c>
      <c r="BY862" s="106"/>
      <c r="BZ862" s="197" t="str">
        <f>IF(SUMIF('Input| Projects'!$AS$8:$CP$8,"Dx",'Input| Projects'!$AS862:$CP862)=0,"",SUMIF('Input| Projects'!$AS$8:$CP$8,"Dx",'Input| Projects'!$AS862:$CP862))</f>
        <v/>
      </c>
      <c r="CA862" s="197" t="str">
        <f>IF(SUMIF('Input| Projects'!$AS$8:$CP$8,"Tx",'Input| Projects'!$AS862:$CP862)=0,"",SUMIF('Input| Projects'!$AS$8:$CP$8,"Tx",'Input| Projects'!$AS862:$CP862))</f>
        <v/>
      </c>
      <c r="CB862" s="150" t="str">
        <f t="shared" si="422"/>
        <v/>
      </c>
    </row>
    <row r="863" spans="2:80" x14ac:dyDescent="0.2">
      <c r="B863" s="201">
        <f>IFERROR('Input| Projects'!B863,"")</f>
        <v>854</v>
      </c>
      <c r="C863" s="42" t="str">
        <f>IFERROR(IF('Input| Projects'!C863="","",'Input| Projects'!C863),"")</f>
        <v/>
      </c>
      <c r="D863" s="42" t="str">
        <f>IFERROR(IF('Input| Projects'!D863="","",'Input| Projects'!D863),"")</f>
        <v/>
      </c>
      <c r="E863" s="104"/>
      <c r="F863" s="190">
        <f>IFERROR('Input| Projects'!I863*'Input| Escalations'!$K$19,"")</f>
        <v>0</v>
      </c>
      <c r="G863" s="190">
        <f>IFERROR('Input| Projects'!J863*'Input| Escalations'!$K$19,"")</f>
        <v>0</v>
      </c>
      <c r="H863" s="190">
        <f>IFERROR('Input| Projects'!K863*'Input| Escalations'!$K$19,"")</f>
        <v>0</v>
      </c>
      <c r="I863" s="190">
        <f>IFERROR('Input| Projects'!L863*'Input| Escalations'!$K$19,"")</f>
        <v>0</v>
      </c>
      <c r="J863" s="190">
        <f>IFERROR('Input| Projects'!M863*'Input| Escalations'!$K$19,"")</f>
        <v>0</v>
      </c>
      <c r="K863" s="190">
        <f>IFERROR('Input| Projects'!N863*'Input| Escalations'!$K$19,"")</f>
        <v>0</v>
      </c>
      <c r="L863" s="190">
        <f>IFERROR('Input| Projects'!O863*'Input| Escalations'!$K$19,"")</f>
        <v>0</v>
      </c>
      <c r="M863" s="150" t="str">
        <f>IF(ABS(SUM(F863:L863)-(SUM('Input| Projects'!I863:O863)*'Input| Escalations'!$K$19))&lt;0.0000001,"",1)</f>
        <v/>
      </c>
      <c r="N863" s="192">
        <f>'Input| Projects'!$Y863*INDEX('Input| Escalations'!$H$33:$N$33,MATCH('Calc| Project Costs'!N$9,'Input| Escalations'!$H$23:$N$23,0))+'Input| Projects'!$Z863*INDEX('Input| Escalations'!$H$34:$N$34,MATCH('Calc| Project Costs'!N$9,'Input| Escalations'!$H$23:$N$23,0))+'Input| Projects'!$AA863*INDEX('Input| Escalations'!$H$35:$N$35,MATCH('Calc| Project Costs'!N$9,'Input| Escalations'!$H$23:$N$23,0))+1</f>
        <v>1</v>
      </c>
      <c r="O863" s="192">
        <f>'Input| Projects'!$Y863*INDEX('Input| Escalations'!$H$33:$N$33,MATCH('Calc| Project Costs'!O$9,'Input| Escalations'!$H$23:$N$23,0))+'Input| Projects'!$Z863*INDEX('Input| Escalations'!$H$34:$N$34,MATCH('Calc| Project Costs'!O$9,'Input| Escalations'!$H$23:$N$23,0))+'Input| Projects'!$AA863*INDEX('Input| Escalations'!$H$35:$N$35,MATCH('Calc| Project Costs'!O$9,'Input| Escalations'!$H$23:$N$23,0))+1</f>
        <v>1</v>
      </c>
      <c r="P863" s="192">
        <f>'Input| Projects'!$Y863*INDEX('Input| Escalations'!$H$33:$N$33,MATCH('Calc| Project Costs'!P$9,'Input| Escalations'!$H$23:$N$23,0))+'Input| Projects'!$Z863*INDEX('Input| Escalations'!$H$34:$N$34,MATCH('Calc| Project Costs'!P$9,'Input| Escalations'!$H$23:$N$23,0))+'Input| Projects'!$AA863*INDEX('Input| Escalations'!$H$35:$N$35,MATCH('Calc| Project Costs'!P$9,'Input| Escalations'!$H$23:$N$23,0))+1</f>
        <v>1</v>
      </c>
      <c r="Q863" s="192">
        <f>'Input| Projects'!$Y863*INDEX('Input| Escalations'!$H$33:$N$33,MATCH('Calc| Project Costs'!Q$9,'Input| Escalations'!$H$23:$N$23,0))+'Input| Projects'!$Z863*INDEX('Input| Escalations'!$H$34:$N$34,MATCH('Calc| Project Costs'!Q$9,'Input| Escalations'!$H$23:$N$23,0))+'Input| Projects'!$AA863*INDEX('Input| Escalations'!$H$35:$N$35,MATCH('Calc| Project Costs'!Q$9,'Input| Escalations'!$H$23:$N$23,0))+1</f>
        <v>1</v>
      </c>
      <c r="R863" s="192">
        <f>'Input| Projects'!$Y863*INDEX('Input| Escalations'!$H$33:$N$33,MATCH('Calc| Project Costs'!R$9,'Input| Escalations'!$H$23:$N$23,0))+'Input| Projects'!$Z863*INDEX('Input| Escalations'!$H$34:$N$34,MATCH('Calc| Project Costs'!R$9,'Input| Escalations'!$H$23:$N$23,0))+'Input| Projects'!$AA863*INDEX('Input| Escalations'!$H$35:$N$35,MATCH('Calc| Project Costs'!R$9,'Input| Escalations'!$H$23:$N$23,0))+1</f>
        <v>1</v>
      </c>
      <c r="S863" s="192">
        <f>'Input| Projects'!$Y863*INDEX('Input| Escalations'!$H$33:$N$33,MATCH('Calc| Project Costs'!S$9,'Input| Escalations'!$H$23:$N$23,0))+'Input| Projects'!$Z863*INDEX('Input| Escalations'!$H$34:$N$34,MATCH('Calc| Project Costs'!S$9,'Input| Escalations'!$H$23:$N$23,0))+'Input| Projects'!$AA863*INDEX('Input| Escalations'!$H$35:$N$35,MATCH('Calc| Project Costs'!S$9,'Input| Escalations'!$H$23:$N$23,0))+1</f>
        <v>1</v>
      </c>
      <c r="T863" s="192">
        <f>'Input| Projects'!$Y863*INDEX('Input| Escalations'!$H$33:$N$33,MATCH('Calc| Project Costs'!T$9,'Input| Escalations'!$H$23:$N$23,0))+'Input| Projects'!$Z863*INDEX('Input| Escalations'!$H$34:$N$34,MATCH('Calc| Project Costs'!T$9,'Input| Escalations'!$H$23:$N$23,0))+'Input| Projects'!$AA863*INDEX('Input| Escalations'!$H$35:$N$35,MATCH('Calc| Project Costs'!T$9,'Input| Escalations'!$H$23:$N$23,0))+1</f>
        <v>1</v>
      </c>
      <c r="U863" s="106"/>
      <c r="V863" s="186">
        <f t="shared" si="416"/>
        <v>0</v>
      </c>
      <c r="W863" s="186">
        <f t="shared" si="417"/>
        <v>0</v>
      </c>
      <c r="X863" s="186">
        <f t="shared" si="418"/>
        <v>0</v>
      </c>
      <c r="Y863" s="186">
        <f t="shared" si="394"/>
        <v>0</v>
      </c>
      <c r="Z863" s="186">
        <f t="shared" si="395"/>
        <v>0</v>
      </c>
      <c r="AA863" s="186">
        <f t="shared" si="396"/>
        <v>0</v>
      </c>
      <c r="AB863" s="186">
        <f t="shared" si="397"/>
        <v>0</v>
      </c>
      <c r="AC863" s="106"/>
      <c r="AD863" s="186">
        <f>'Input| Projects'!Q863*N863*'Input| Escalations'!$K$19</f>
        <v>0</v>
      </c>
      <c r="AE863" s="186">
        <f>'Input| Projects'!R863*O863*'Input| Escalations'!$K$19</f>
        <v>0</v>
      </c>
      <c r="AF863" s="186">
        <f>'Input| Projects'!S863*P863*'Input| Escalations'!$K$19</f>
        <v>0</v>
      </c>
      <c r="AG863" s="186">
        <f>'Input| Projects'!T863*Q863*'Input| Escalations'!$K$19</f>
        <v>0</v>
      </c>
      <c r="AH863" s="186">
        <f>'Input| Projects'!U863*R863*'Input| Escalations'!$K$19</f>
        <v>0</v>
      </c>
      <c r="AI863" s="186">
        <f>'Input| Projects'!V863*S863*'Input| Escalations'!$K$19</f>
        <v>0</v>
      </c>
      <c r="AJ863" s="186">
        <f>'Input| Projects'!W863*T863*'Input| Escalations'!$K$19</f>
        <v>0</v>
      </c>
      <c r="AK863" s="106"/>
      <c r="AL863" s="186" t="str">
        <f>IFERROR(IF('Input| Overheads'!$C$42="Direct costs",SUMPRODUCT(--('Input| Projects'!$AC863="Yes"),'Calc| Overheads Allocation'!C$8,'Calc| Project Costs'!V863),IF('Input| Overheads'!$C$42="Internal labour",SUMPRODUCT(--('Input| Projects'!$AC863="Yes"),'Calc| Overheads Allocation'!C$8,'Calc| Project Costs'!V863,'Input| Projects'!$Y863),IF('Input| Overheads'!$C$42="DNSP defined",SUMPRODUCT(--('Input| Projects'!$AC863="Yes"),'Calc| Overheads Allocation'!C$61,'Input| Projects'!$AF863),""))),"")</f>
        <v/>
      </c>
      <c r="AM863" s="186" t="str">
        <f>IFERROR(IF('Input| Overheads'!$C$42="Direct costs",SUMPRODUCT(--('Input| Projects'!$AC863="Yes"),'Calc| Overheads Allocation'!D$8,'Calc| Project Costs'!W863),IF('Input| Overheads'!$C$42="Internal labour",SUMPRODUCT(--('Input| Projects'!$AC863="Yes"),'Calc| Overheads Allocation'!D$8,'Calc| Project Costs'!W863,'Input| Projects'!$Y863),IF('Input| Overheads'!$C$42="DNSP defined",SUMPRODUCT(--('Input| Projects'!$AC863="Yes"),'Calc| Overheads Allocation'!D$61,'Input| Projects'!$AF863),""))),"")</f>
        <v/>
      </c>
      <c r="AN863" s="186" t="str">
        <f>IFERROR(IF('Input| Overheads'!$C$42="Direct costs",SUMPRODUCT(--('Input| Projects'!$AC863="Yes"),'Calc| Overheads Allocation'!E$8,'Calc| Project Costs'!X863),IF('Input| Overheads'!$C$42="Internal labour",SUMPRODUCT(--('Input| Projects'!$AC863="Yes"),'Calc| Overheads Allocation'!E$8,'Calc| Project Costs'!X863,'Input| Projects'!$Y863),IF('Input| Overheads'!$C$42="DNSP defined",SUMPRODUCT(--('Input| Projects'!$AC863="Yes"),'Calc| Overheads Allocation'!E$61,'Input| Projects'!$AF863),""))),"")</f>
        <v/>
      </c>
      <c r="AO863" s="186" t="str">
        <f>IFERROR(IF('Input| Overheads'!$C$42="Direct costs",SUMPRODUCT(--('Input| Projects'!$AC863="Yes"),'Calc| Overheads Allocation'!F$8,'Calc| Project Costs'!Y863),IF('Input| Overheads'!$C$42="Internal labour",SUMPRODUCT(--('Input| Projects'!$AC863="Yes"),'Calc| Overheads Allocation'!F$8,'Calc| Project Costs'!Y863,'Input| Projects'!$Y863),IF('Input| Overheads'!$C$42="DNSP defined",SUMPRODUCT(--('Input| Projects'!$AC863="Yes"),'Calc| Overheads Allocation'!F$61,'Input| Projects'!$AF863),""))),"")</f>
        <v/>
      </c>
      <c r="AP863" s="186" t="str">
        <f>IFERROR(IF('Input| Overheads'!$C$42="Direct costs",SUMPRODUCT(--('Input| Projects'!$AC863="Yes"),'Calc| Overheads Allocation'!G$8,'Calc| Project Costs'!Z863),IF('Input| Overheads'!$C$42="Internal labour",SUMPRODUCT(--('Input| Projects'!$AC863="Yes"),'Calc| Overheads Allocation'!G$8,'Calc| Project Costs'!Z863,'Input| Projects'!$Y863),IF('Input| Overheads'!$C$42="DNSP defined",SUMPRODUCT(--('Input| Projects'!$AC863="Yes"),'Calc| Overheads Allocation'!G$61,'Input| Projects'!$AF863),""))),"")</f>
        <v/>
      </c>
      <c r="AQ863" s="186" t="str">
        <f>IFERROR(IF('Input| Overheads'!$C$42="Direct costs",SUMPRODUCT(--('Input| Projects'!$AC863="Yes"),'Calc| Overheads Allocation'!H$8,'Calc| Project Costs'!AA863),IF('Input| Overheads'!$C$42="Internal labour",SUMPRODUCT(--('Input| Projects'!$AC863="Yes"),'Calc| Overheads Allocation'!H$8,'Calc| Project Costs'!AA863,'Input| Projects'!$Y863),IF('Input| Overheads'!$C$42="DNSP defined",SUMPRODUCT(--('Input| Projects'!$AC863="Yes"),'Calc| Overheads Allocation'!H$61,'Input| Projects'!$AF863),""))),"")</f>
        <v/>
      </c>
      <c r="AR863" s="186" t="str">
        <f>IFERROR(IF('Input| Overheads'!$C$42="Direct costs",SUMPRODUCT(--('Input| Projects'!$AC863="Yes"),'Calc| Overheads Allocation'!I$8,'Calc| Project Costs'!AB863),IF('Input| Overheads'!$C$42="Internal labour",SUMPRODUCT(--('Input| Projects'!$AC863="Yes"),'Calc| Overheads Allocation'!I$8,'Calc| Project Costs'!AB863,'Input| Projects'!$Y863),IF('Input| Overheads'!$C$42="DNSP defined",SUMPRODUCT(--('Input| Projects'!$AC863="Yes"),'Calc| Overheads Allocation'!I$61,'Input| Projects'!$AF863),""))),"")</f>
        <v/>
      </c>
      <c r="AS863" s="106"/>
      <c r="AT863" s="186" t="str">
        <f>IFERROR(IF('Input| Overheads'!$C$42="Direct costs",SUMPRODUCT(--('Input| Projects'!$AD863="Yes"),'Calc| Overheads Allocation'!C$9,'Calc| Project Costs'!V863),IF('Input| Overheads'!$C$42="Internal labour",SUMPRODUCT(--('Input| Projects'!$AD863="Yes"),'Calc| Overheads Allocation'!C$9,'Calc| Project Costs'!V863,'Input| Projects'!$Y863),IF('Input| Overheads'!$C$42="DNSP defined",SUMPRODUCT(--('Input| Projects'!$AD863="Yes"),'Calc| Overheads Allocation'!C$62,'Input| Projects'!$AG863),""))),"")</f>
        <v/>
      </c>
      <c r="AU863" s="186" t="str">
        <f>IFERROR(IF('Input| Overheads'!$C$42="Direct costs",SUMPRODUCT(--('Input| Projects'!$AD863="Yes"),'Calc| Overheads Allocation'!D$9,'Calc| Project Costs'!W863),IF('Input| Overheads'!$C$42="Internal labour",SUMPRODUCT(--('Input| Projects'!$AD863="Yes"),'Calc| Overheads Allocation'!D$9,'Calc| Project Costs'!W863,'Input| Projects'!$Y863),IF('Input| Overheads'!$C$42="DNSP defined",SUMPRODUCT(--('Input| Projects'!$AD863="Yes"),'Calc| Overheads Allocation'!D$62,'Input| Projects'!$AG863),""))),"")</f>
        <v/>
      </c>
      <c r="AV863" s="186" t="str">
        <f>IFERROR(IF('Input| Overheads'!$C$42="Direct costs",SUMPRODUCT(--('Input| Projects'!$AD863="Yes"),'Calc| Overheads Allocation'!E$9,'Calc| Project Costs'!X863),IF('Input| Overheads'!$C$42="Internal labour",SUMPRODUCT(--('Input| Projects'!$AD863="Yes"),'Calc| Overheads Allocation'!E$9,'Calc| Project Costs'!X863,'Input| Projects'!$Y863),IF('Input| Overheads'!$C$42="DNSP defined",SUMPRODUCT(--('Input| Projects'!$AD863="Yes"),'Calc| Overheads Allocation'!E$62,'Input| Projects'!$AG863),""))),"")</f>
        <v/>
      </c>
      <c r="AW863" s="186" t="str">
        <f>IFERROR(IF('Input| Overheads'!$C$42="Direct costs",SUMPRODUCT(--('Input| Projects'!$AD863="Yes"),'Calc| Overheads Allocation'!F$9,'Calc| Project Costs'!Y863),IF('Input| Overheads'!$C$42="Internal labour",SUMPRODUCT(--('Input| Projects'!$AD863="Yes"),'Calc| Overheads Allocation'!F$9,'Calc| Project Costs'!Y863,'Input| Projects'!$Y863),IF('Input| Overheads'!$C$42="DNSP defined",SUMPRODUCT(--('Input| Projects'!$AD863="Yes"),'Calc| Overheads Allocation'!F$62,'Input| Projects'!$AG863),""))),"")</f>
        <v/>
      </c>
      <c r="AX863" s="186" t="str">
        <f>IFERROR(IF('Input| Overheads'!$C$42="Direct costs",SUMPRODUCT(--('Input| Projects'!$AD863="Yes"),'Calc| Overheads Allocation'!G$9,'Calc| Project Costs'!Z863),IF('Input| Overheads'!$C$42="Internal labour",SUMPRODUCT(--('Input| Projects'!$AD863="Yes"),'Calc| Overheads Allocation'!G$9,'Calc| Project Costs'!Z863,'Input| Projects'!$Y863),IF('Input| Overheads'!$C$42="DNSP defined",SUMPRODUCT(--('Input| Projects'!$AD863="Yes"),'Calc| Overheads Allocation'!G$62,'Input| Projects'!$AG863),""))),"")</f>
        <v/>
      </c>
      <c r="AY863" s="186" t="str">
        <f>IFERROR(IF('Input| Overheads'!$C$42="Direct costs",SUMPRODUCT(--('Input| Projects'!$AD863="Yes"),'Calc| Overheads Allocation'!H$9,'Calc| Project Costs'!AA863),IF('Input| Overheads'!$C$42="Internal labour",SUMPRODUCT(--('Input| Projects'!$AD863="Yes"),'Calc| Overheads Allocation'!H$9,'Calc| Project Costs'!AA863,'Input| Projects'!$Y863),IF('Input| Overheads'!$C$42="DNSP defined",SUMPRODUCT(--('Input| Projects'!$AD863="Yes"),'Calc| Overheads Allocation'!H$62,'Input| Projects'!$AG863),""))),"")</f>
        <v/>
      </c>
      <c r="AZ863" s="186" t="str">
        <f>IFERROR(IF('Input| Overheads'!$C$42="Direct costs",SUMPRODUCT(--('Input| Projects'!$AD863="Yes"),'Calc| Overheads Allocation'!I$9,'Calc| Project Costs'!AB863),IF('Input| Overheads'!$C$42="Internal labour",SUMPRODUCT(--('Input| Projects'!$AD863="Yes"),'Calc| Overheads Allocation'!I$9,'Calc| Project Costs'!AB863,'Input| Projects'!$Y863),IF('Input| Overheads'!$C$42="DNSP defined",SUMPRODUCT(--('Input| Projects'!$AD863="Yes"),'Calc| Overheads Allocation'!I$62,'Input| Projects'!$AG863),""))),"")</f>
        <v/>
      </c>
      <c r="BA863" s="106"/>
      <c r="BB863" s="186">
        <f t="shared" si="419"/>
        <v>0</v>
      </c>
      <c r="BC863" s="186">
        <f t="shared" si="420"/>
        <v>0</v>
      </c>
      <c r="BD863" s="186">
        <f t="shared" si="421"/>
        <v>0</v>
      </c>
      <c r="BE863" s="186">
        <f t="shared" si="398"/>
        <v>0</v>
      </c>
      <c r="BF863" s="186">
        <f t="shared" si="399"/>
        <v>0</v>
      </c>
      <c r="BG863" s="186">
        <f t="shared" si="400"/>
        <v>0</v>
      </c>
      <c r="BH863" s="186">
        <f t="shared" si="401"/>
        <v>0</v>
      </c>
      <c r="BI863" s="97"/>
      <c r="BJ863" s="186" t="str">
        <f t="shared" si="402"/>
        <v/>
      </c>
      <c r="BK863" s="186" t="str">
        <f t="shared" si="403"/>
        <v/>
      </c>
      <c r="BL863" s="186" t="str">
        <f t="shared" si="404"/>
        <v/>
      </c>
      <c r="BM863" s="186" t="str">
        <f t="shared" si="405"/>
        <v/>
      </c>
      <c r="BN863" s="186" t="str">
        <f t="shared" si="406"/>
        <v/>
      </c>
      <c r="BO863" s="186" t="str">
        <f t="shared" si="407"/>
        <v/>
      </c>
      <c r="BP863" s="186" t="str">
        <f t="shared" si="408"/>
        <v/>
      </c>
      <c r="BQ863" s="97"/>
      <c r="BR863" s="186">
        <f t="shared" si="409"/>
        <v>0</v>
      </c>
      <c r="BS863" s="186">
        <f t="shared" si="410"/>
        <v>0</v>
      </c>
      <c r="BT863" s="222">
        <f t="shared" si="411"/>
        <v>0</v>
      </c>
      <c r="BU863" s="222">
        <f t="shared" si="412"/>
        <v>0</v>
      </c>
      <c r="BV863" s="222">
        <f t="shared" si="413"/>
        <v>0</v>
      </c>
      <c r="BW863" s="222">
        <f t="shared" si="414"/>
        <v>0</v>
      </c>
      <c r="BX863" s="222">
        <f t="shared" si="415"/>
        <v>0</v>
      </c>
      <c r="BY863" s="106"/>
      <c r="BZ863" s="197" t="str">
        <f>IF(SUMIF('Input| Projects'!$AS$8:$CP$8,"Dx",'Input| Projects'!$AS863:$CP863)=0,"",SUMIF('Input| Projects'!$AS$8:$CP$8,"Dx",'Input| Projects'!$AS863:$CP863))</f>
        <v/>
      </c>
      <c r="CA863" s="197" t="str">
        <f>IF(SUMIF('Input| Projects'!$AS$8:$CP$8,"Tx",'Input| Projects'!$AS863:$CP863)=0,"",SUMIF('Input| Projects'!$AS$8:$CP$8,"Tx",'Input| Projects'!$AS863:$CP863))</f>
        <v/>
      </c>
      <c r="CB863" s="150" t="str">
        <f t="shared" si="422"/>
        <v/>
      </c>
    </row>
    <row r="864" spans="2:80" x14ac:dyDescent="0.2">
      <c r="B864" s="201">
        <f>IFERROR('Input| Projects'!B864,"")</f>
        <v>855</v>
      </c>
      <c r="C864" s="42" t="str">
        <f>IFERROR(IF('Input| Projects'!C864="","",'Input| Projects'!C864),"")</f>
        <v/>
      </c>
      <c r="D864" s="42" t="str">
        <f>IFERROR(IF('Input| Projects'!D864="","",'Input| Projects'!D864),"")</f>
        <v/>
      </c>
      <c r="E864" s="104"/>
      <c r="F864" s="190">
        <f>IFERROR('Input| Projects'!I864*'Input| Escalations'!$K$19,"")</f>
        <v>0</v>
      </c>
      <c r="G864" s="190">
        <f>IFERROR('Input| Projects'!J864*'Input| Escalations'!$K$19,"")</f>
        <v>0</v>
      </c>
      <c r="H864" s="190">
        <f>IFERROR('Input| Projects'!K864*'Input| Escalations'!$K$19,"")</f>
        <v>0</v>
      </c>
      <c r="I864" s="190">
        <f>IFERROR('Input| Projects'!L864*'Input| Escalations'!$K$19,"")</f>
        <v>0</v>
      </c>
      <c r="J864" s="190">
        <f>IFERROR('Input| Projects'!M864*'Input| Escalations'!$K$19,"")</f>
        <v>0</v>
      </c>
      <c r="K864" s="190">
        <f>IFERROR('Input| Projects'!N864*'Input| Escalations'!$K$19,"")</f>
        <v>0</v>
      </c>
      <c r="L864" s="190">
        <f>IFERROR('Input| Projects'!O864*'Input| Escalations'!$K$19,"")</f>
        <v>0</v>
      </c>
      <c r="M864" s="150" t="str">
        <f>IF(ABS(SUM(F864:L864)-(SUM('Input| Projects'!I864:O864)*'Input| Escalations'!$K$19))&lt;0.0000001,"",1)</f>
        <v/>
      </c>
      <c r="N864" s="192">
        <f>'Input| Projects'!$Y864*INDEX('Input| Escalations'!$H$33:$N$33,MATCH('Calc| Project Costs'!N$9,'Input| Escalations'!$H$23:$N$23,0))+'Input| Projects'!$Z864*INDEX('Input| Escalations'!$H$34:$N$34,MATCH('Calc| Project Costs'!N$9,'Input| Escalations'!$H$23:$N$23,0))+'Input| Projects'!$AA864*INDEX('Input| Escalations'!$H$35:$N$35,MATCH('Calc| Project Costs'!N$9,'Input| Escalations'!$H$23:$N$23,0))+1</f>
        <v>1</v>
      </c>
      <c r="O864" s="192">
        <f>'Input| Projects'!$Y864*INDEX('Input| Escalations'!$H$33:$N$33,MATCH('Calc| Project Costs'!O$9,'Input| Escalations'!$H$23:$N$23,0))+'Input| Projects'!$Z864*INDEX('Input| Escalations'!$H$34:$N$34,MATCH('Calc| Project Costs'!O$9,'Input| Escalations'!$H$23:$N$23,0))+'Input| Projects'!$AA864*INDEX('Input| Escalations'!$H$35:$N$35,MATCH('Calc| Project Costs'!O$9,'Input| Escalations'!$H$23:$N$23,0))+1</f>
        <v>1</v>
      </c>
      <c r="P864" s="192">
        <f>'Input| Projects'!$Y864*INDEX('Input| Escalations'!$H$33:$N$33,MATCH('Calc| Project Costs'!P$9,'Input| Escalations'!$H$23:$N$23,0))+'Input| Projects'!$Z864*INDEX('Input| Escalations'!$H$34:$N$34,MATCH('Calc| Project Costs'!P$9,'Input| Escalations'!$H$23:$N$23,0))+'Input| Projects'!$AA864*INDEX('Input| Escalations'!$H$35:$N$35,MATCH('Calc| Project Costs'!P$9,'Input| Escalations'!$H$23:$N$23,0))+1</f>
        <v>1</v>
      </c>
      <c r="Q864" s="192">
        <f>'Input| Projects'!$Y864*INDEX('Input| Escalations'!$H$33:$N$33,MATCH('Calc| Project Costs'!Q$9,'Input| Escalations'!$H$23:$N$23,0))+'Input| Projects'!$Z864*INDEX('Input| Escalations'!$H$34:$N$34,MATCH('Calc| Project Costs'!Q$9,'Input| Escalations'!$H$23:$N$23,0))+'Input| Projects'!$AA864*INDEX('Input| Escalations'!$H$35:$N$35,MATCH('Calc| Project Costs'!Q$9,'Input| Escalations'!$H$23:$N$23,0))+1</f>
        <v>1</v>
      </c>
      <c r="R864" s="192">
        <f>'Input| Projects'!$Y864*INDEX('Input| Escalations'!$H$33:$N$33,MATCH('Calc| Project Costs'!R$9,'Input| Escalations'!$H$23:$N$23,0))+'Input| Projects'!$Z864*INDEX('Input| Escalations'!$H$34:$N$34,MATCH('Calc| Project Costs'!R$9,'Input| Escalations'!$H$23:$N$23,0))+'Input| Projects'!$AA864*INDEX('Input| Escalations'!$H$35:$N$35,MATCH('Calc| Project Costs'!R$9,'Input| Escalations'!$H$23:$N$23,0))+1</f>
        <v>1</v>
      </c>
      <c r="S864" s="192">
        <f>'Input| Projects'!$Y864*INDEX('Input| Escalations'!$H$33:$N$33,MATCH('Calc| Project Costs'!S$9,'Input| Escalations'!$H$23:$N$23,0))+'Input| Projects'!$Z864*INDEX('Input| Escalations'!$H$34:$N$34,MATCH('Calc| Project Costs'!S$9,'Input| Escalations'!$H$23:$N$23,0))+'Input| Projects'!$AA864*INDEX('Input| Escalations'!$H$35:$N$35,MATCH('Calc| Project Costs'!S$9,'Input| Escalations'!$H$23:$N$23,0))+1</f>
        <v>1</v>
      </c>
      <c r="T864" s="192">
        <f>'Input| Projects'!$Y864*INDEX('Input| Escalations'!$H$33:$N$33,MATCH('Calc| Project Costs'!T$9,'Input| Escalations'!$H$23:$N$23,0))+'Input| Projects'!$Z864*INDEX('Input| Escalations'!$H$34:$N$34,MATCH('Calc| Project Costs'!T$9,'Input| Escalations'!$H$23:$N$23,0))+'Input| Projects'!$AA864*INDEX('Input| Escalations'!$H$35:$N$35,MATCH('Calc| Project Costs'!T$9,'Input| Escalations'!$H$23:$N$23,0))+1</f>
        <v>1</v>
      </c>
      <c r="U864" s="106"/>
      <c r="V864" s="186">
        <f t="shared" si="416"/>
        <v>0</v>
      </c>
      <c r="W864" s="186">
        <f t="shared" si="417"/>
        <v>0</v>
      </c>
      <c r="X864" s="186">
        <f t="shared" si="418"/>
        <v>0</v>
      </c>
      <c r="Y864" s="186">
        <f t="shared" si="394"/>
        <v>0</v>
      </c>
      <c r="Z864" s="186">
        <f t="shared" si="395"/>
        <v>0</v>
      </c>
      <c r="AA864" s="186">
        <f t="shared" si="396"/>
        <v>0</v>
      </c>
      <c r="AB864" s="186">
        <f t="shared" si="397"/>
        <v>0</v>
      </c>
      <c r="AC864" s="106"/>
      <c r="AD864" s="186">
        <f>'Input| Projects'!Q864*N864*'Input| Escalations'!$K$19</f>
        <v>0</v>
      </c>
      <c r="AE864" s="186">
        <f>'Input| Projects'!R864*O864*'Input| Escalations'!$K$19</f>
        <v>0</v>
      </c>
      <c r="AF864" s="186">
        <f>'Input| Projects'!S864*P864*'Input| Escalations'!$K$19</f>
        <v>0</v>
      </c>
      <c r="AG864" s="186">
        <f>'Input| Projects'!T864*Q864*'Input| Escalations'!$K$19</f>
        <v>0</v>
      </c>
      <c r="AH864" s="186">
        <f>'Input| Projects'!U864*R864*'Input| Escalations'!$K$19</f>
        <v>0</v>
      </c>
      <c r="AI864" s="186">
        <f>'Input| Projects'!V864*S864*'Input| Escalations'!$K$19</f>
        <v>0</v>
      </c>
      <c r="AJ864" s="186">
        <f>'Input| Projects'!W864*T864*'Input| Escalations'!$K$19</f>
        <v>0</v>
      </c>
      <c r="AK864" s="106"/>
      <c r="AL864" s="186" t="str">
        <f>IFERROR(IF('Input| Overheads'!$C$42="Direct costs",SUMPRODUCT(--('Input| Projects'!$AC864="Yes"),'Calc| Overheads Allocation'!C$8,'Calc| Project Costs'!V864),IF('Input| Overheads'!$C$42="Internal labour",SUMPRODUCT(--('Input| Projects'!$AC864="Yes"),'Calc| Overheads Allocation'!C$8,'Calc| Project Costs'!V864,'Input| Projects'!$Y864),IF('Input| Overheads'!$C$42="DNSP defined",SUMPRODUCT(--('Input| Projects'!$AC864="Yes"),'Calc| Overheads Allocation'!C$61,'Input| Projects'!$AF864),""))),"")</f>
        <v/>
      </c>
      <c r="AM864" s="186" t="str">
        <f>IFERROR(IF('Input| Overheads'!$C$42="Direct costs",SUMPRODUCT(--('Input| Projects'!$AC864="Yes"),'Calc| Overheads Allocation'!D$8,'Calc| Project Costs'!W864),IF('Input| Overheads'!$C$42="Internal labour",SUMPRODUCT(--('Input| Projects'!$AC864="Yes"),'Calc| Overheads Allocation'!D$8,'Calc| Project Costs'!W864,'Input| Projects'!$Y864),IF('Input| Overheads'!$C$42="DNSP defined",SUMPRODUCT(--('Input| Projects'!$AC864="Yes"),'Calc| Overheads Allocation'!D$61,'Input| Projects'!$AF864),""))),"")</f>
        <v/>
      </c>
      <c r="AN864" s="186" t="str">
        <f>IFERROR(IF('Input| Overheads'!$C$42="Direct costs",SUMPRODUCT(--('Input| Projects'!$AC864="Yes"),'Calc| Overheads Allocation'!E$8,'Calc| Project Costs'!X864),IF('Input| Overheads'!$C$42="Internal labour",SUMPRODUCT(--('Input| Projects'!$AC864="Yes"),'Calc| Overheads Allocation'!E$8,'Calc| Project Costs'!X864,'Input| Projects'!$Y864),IF('Input| Overheads'!$C$42="DNSP defined",SUMPRODUCT(--('Input| Projects'!$AC864="Yes"),'Calc| Overheads Allocation'!E$61,'Input| Projects'!$AF864),""))),"")</f>
        <v/>
      </c>
      <c r="AO864" s="186" t="str">
        <f>IFERROR(IF('Input| Overheads'!$C$42="Direct costs",SUMPRODUCT(--('Input| Projects'!$AC864="Yes"),'Calc| Overheads Allocation'!F$8,'Calc| Project Costs'!Y864),IF('Input| Overheads'!$C$42="Internal labour",SUMPRODUCT(--('Input| Projects'!$AC864="Yes"),'Calc| Overheads Allocation'!F$8,'Calc| Project Costs'!Y864,'Input| Projects'!$Y864),IF('Input| Overheads'!$C$42="DNSP defined",SUMPRODUCT(--('Input| Projects'!$AC864="Yes"),'Calc| Overheads Allocation'!F$61,'Input| Projects'!$AF864),""))),"")</f>
        <v/>
      </c>
      <c r="AP864" s="186" t="str">
        <f>IFERROR(IF('Input| Overheads'!$C$42="Direct costs",SUMPRODUCT(--('Input| Projects'!$AC864="Yes"),'Calc| Overheads Allocation'!G$8,'Calc| Project Costs'!Z864),IF('Input| Overheads'!$C$42="Internal labour",SUMPRODUCT(--('Input| Projects'!$AC864="Yes"),'Calc| Overheads Allocation'!G$8,'Calc| Project Costs'!Z864,'Input| Projects'!$Y864),IF('Input| Overheads'!$C$42="DNSP defined",SUMPRODUCT(--('Input| Projects'!$AC864="Yes"),'Calc| Overheads Allocation'!G$61,'Input| Projects'!$AF864),""))),"")</f>
        <v/>
      </c>
      <c r="AQ864" s="186" t="str">
        <f>IFERROR(IF('Input| Overheads'!$C$42="Direct costs",SUMPRODUCT(--('Input| Projects'!$AC864="Yes"),'Calc| Overheads Allocation'!H$8,'Calc| Project Costs'!AA864),IF('Input| Overheads'!$C$42="Internal labour",SUMPRODUCT(--('Input| Projects'!$AC864="Yes"),'Calc| Overheads Allocation'!H$8,'Calc| Project Costs'!AA864,'Input| Projects'!$Y864),IF('Input| Overheads'!$C$42="DNSP defined",SUMPRODUCT(--('Input| Projects'!$AC864="Yes"),'Calc| Overheads Allocation'!H$61,'Input| Projects'!$AF864),""))),"")</f>
        <v/>
      </c>
      <c r="AR864" s="186" t="str">
        <f>IFERROR(IF('Input| Overheads'!$C$42="Direct costs",SUMPRODUCT(--('Input| Projects'!$AC864="Yes"),'Calc| Overheads Allocation'!I$8,'Calc| Project Costs'!AB864),IF('Input| Overheads'!$C$42="Internal labour",SUMPRODUCT(--('Input| Projects'!$AC864="Yes"),'Calc| Overheads Allocation'!I$8,'Calc| Project Costs'!AB864,'Input| Projects'!$Y864),IF('Input| Overheads'!$C$42="DNSP defined",SUMPRODUCT(--('Input| Projects'!$AC864="Yes"),'Calc| Overheads Allocation'!I$61,'Input| Projects'!$AF864),""))),"")</f>
        <v/>
      </c>
      <c r="AS864" s="106"/>
      <c r="AT864" s="186" t="str">
        <f>IFERROR(IF('Input| Overheads'!$C$42="Direct costs",SUMPRODUCT(--('Input| Projects'!$AD864="Yes"),'Calc| Overheads Allocation'!C$9,'Calc| Project Costs'!V864),IF('Input| Overheads'!$C$42="Internal labour",SUMPRODUCT(--('Input| Projects'!$AD864="Yes"),'Calc| Overheads Allocation'!C$9,'Calc| Project Costs'!V864,'Input| Projects'!$Y864),IF('Input| Overheads'!$C$42="DNSP defined",SUMPRODUCT(--('Input| Projects'!$AD864="Yes"),'Calc| Overheads Allocation'!C$62,'Input| Projects'!$AG864),""))),"")</f>
        <v/>
      </c>
      <c r="AU864" s="186" t="str">
        <f>IFERROR(IF('Input| Overheads'!$C$42="Direct costs",SUMPRODUCT(--('Input| Projects'!$AD864="Yes"),'Calc| Overheads Allocation'!D$9,'Calc| Project Costs'!W864),IF('Input| Overheads'!$C$42="Internal labour",SUMPRODUCT(--('Input| Projects'!$AD864="Yes"),'Calc| Overheads Allocation'!D$9,'Calc| Project Costs'!W864,'Input| Projects'!$Y864),IF('Input| Overheads'!$C$42="DNSP defined",SUMPRODUCT(--('Input| Projects'!$AD864="Yes"),'Calc| Overheads Allocation'!D$62,'Input| Projects'!$AG864),""))),"")</f>
        <v/>
      </c>
      <c r="AV864" s="186" t="str">
        <f>IFERROR(IF('Input| Overheads'!$C$42="Direct costs",SUMPRODUCT(--('Input| Projects'!$AD864="Yes"),'Calc| Overheads Allocation'!E$9,'Calc| Project Costs'!X864),IF('Input| Overheads'!$C$42="Internal labour",SUMPRODUCT(--('Input| Projects'!$AD864="Yes"),'Calc| Overheads Allocation'!E$9,'Calc| Project Costs'!X864,'Input| Projects'!$Y864),IF('Input| Overheads'!$C$42="DNSP defined",SUMPRODUCT(--('Input| Projects'!$AD864="Yes"),'Calc| Overheads Allocation'!E$62,'Input| Projects'!$AG864),""))),"")</f>
        <v/>
      </c>
      <c r="AW864" s="186" t="str">
        <f>IFERROR(IF('Input| Overheads'!$C$42="Direct costs",SUMPRODUCT(--('Input| Projects'!$AD864="Yes"),'Calc| Overheads Allocation'!F$9,'Calc| Project Costs'!Y864),IF('Input| Overheads'!$C$42="Internal labour",SUMPRODUCT(--('Input| Projects'!$AD864="Yes"),'Calc| Overheads Allocation'!F$9,'Calc| Project Costs'!Y864,'Input| Projects'!$Y864),IF('Input| Overheads'!$C$42="DNSP defined",SUMPRODUCT(--('Input| Projects'!$AD864="Yes"),'Calc| Overheads Allocation'!F$62,'Input| Projects'!$AG864),""))),"")</f>
        <v/>
      </c>
      <c r="AX864" s="186" t="str">
        <f>IFERROR(IF('Input| Overheads'!$C$42="Direct costs",SUMPRODUCT(--('Input| Projects'!$AD864="Yes"),'Calc| Overheads Allocation'!G$9,'Calc| Project Costs'!Z864),IF('Input| Overheads'!$C$42="Internal labour",SUMPRODUCT(--('Input| Projects'!$AD864="Yes"),'Calc| Overheads Allocation'!G$9,'Calc| Project Costs'!Z864,'Input| Projects'!$Y864),IF('Input| Overheads'!$C$42="DNSP defined",SUMPRODUCT(--('Input| Projects'!$AD864="Yes"),'Calc| Overheads Allocation'!G$62,'Input| Projects'!$AG864),""))),"")</f>
        <v/>
      </c>
      <c r="AY864" s="186" t="str">
        <f>IFERROR(IF('Input| Overheads'!$C$42="Direct costs",SUMPRODUCT(--('Input| Projects'!$AD864="Yes"),'Calc| Overheads Allocation'!H$9,'Calc| Project Costs'!AA864),IF('Input| Overheads'!$C$42="Internal labour",SUMPRODUCT(--('Input| Projects'!$AD864="Yes"),'Calc| Overheads Allocation'!H$9,'Calc| Project Costs'!AA864,'Input| Projects'!$Y864),IF('Input| Overheads'!$C$42="DNSP defined",SUMPRODUCT(--('Input| Projects'!$AD864="Yes"),'Calc| Overheads Allocation'!H$62,'Input| Projects'!$AG864),""))),"")</f>
        <v/>
      </c>
      <c r="AZ864" s="186" t="str">
        <f>IFERROR(IF('Input| Overheads'!$C$42="Direct costs",SUMPRODUCT(--('Input| Projects'!$AD864="Yes"),'Calc| Overheads Allocation'!I$9,'Calc| Project Costs'!AB864),IF('Input| Overheads'!$C$42="Internal labour",SUMPRODUCT(--('Input| Projects'!$AD864="Yes"),'Calc| Overheads Allocation'!I$9,'Calc| Project Costs'!AB864,'Input| Projects'!$Y864),IF('Input| Overheads'!$C$42="DNSP defined",SUMPRODUCT(--('Input| Projects'!$AD864="Yes"),'Calc| Overheads Allocation'!I$62,'Input| Projects'!$AG864),""))),"")</f>
        <v/>
      </c>
      <c r="BA864" s="106"/>
      <c r="BB864" s="186">
        <f t="shared" si="419"/>
        <v>0</v>
      </c>
      <c r="BC864" s="186">
        <f t="shared" si="420"/>
        <v>0</v>
      </c>
      <c r="BD864" s="186">
        <f t="shared" si="421"/>
        <v>0</v>
      </c>
      <c r="BE864" s="186">
        <f t="shared" si="398"/>
        <v>0</v>
      </c>
      <c r="BF864" s="186">
        <f t="shared" si="399"/>
        <v>0</v>
      </c>
      <c r="BG864" s="186">
        <f t="shared" si="400"/>
        <v>0</v>
      </c>
      <c r="BH864" s="186">
        <f t="shared" si="401"/>
        <v>0</v>
      </c>
      <c r="BI864" s="97"/>
      <c r="BJ864" s="186" t="str">
        <f t="shared" si="402"/>
        <v/>
      </c>
      <c r="BK864" s="186" t="str">
        <f t="shared" si="403"/>
        <v/>
      </c>
      <c r="BL864" s="186" t="str">
        <f t="shared" si="404"/>
        <v/>
      </c>
      <c r="BM864" s="186" t="str">
        <f t="shared" si="405"/>
        <v/>
      </c>
      <c r="BN864" s="186" t="str">
        <f t="shared" si="406"/>
        <v/>
      </c>
      <c r="BO864" s="186" t="str">
        <f t="shared" si="407"/>
        <v/>
      </c>
      <c r="BP864" s="186" t="str">
        <f t="shared" si="408"/>
        <v/>
      </c>
      <c r="BQ864" s="97"/>
      <c r="BR864" s="186">
        <f t="shared" si="409"/>
        <v>0</v>
      </c>
      <c r="BS864" s="186">
        <f t="shared" si="410"/>
        <v>0</v>
      </c>
      <c r="BT864" s="222">
        <f t="shared" si="411"/>
        <v>0</v>
      </c>
      <c r="BU864" s="222">
        <f t="shared" si="412"/>
        <v>0</v>
      </c>
      <c r="BV864" s="222">
        <f t="shared" si="413"/>
        <v>0</v>
      </c>
      <c r="BW864" s="222">
        <f t="shared" si="414"/>
        <v>0</v>
      </c>
      <c r="BX864" s="222">
        <f t="shared" si="415"/>
        <v>0</v>
      </c>
      <c r="BY864" s="106"/>
      <c r="BZ864" s="197" t="str">
        <f>IF(SUMIF('Input| Projects'!$AS$8:$CP$8,"Dx",'Input| Projects'!$AS864:$CP864)=0,"",SUMIF('Input| Projects'!$AS$8:$CP$8,"Dx",'Input| Projects'!$AS864:$CP864))</f>
        <v/>
      </c>
      <c r="CA864" s="197" t="str">
        <f>IF(SUMIF('Input| Projects'!$AS$8:$CP$8,"Tx",'Input| Projects'!$AS864:$CP864)=0,"",SUMIF('Input| Projects'!$AS$8:$CP$8,"Tx",'Input| Projects'!$AS864:$CP864))</f>
        <v/>
      </c>
      <c r="CB864" s="150" t="str">
        <f t="shared" si="422"/>
        <v/>
      </c>
    </row>
    <row r="865" spans="2:80" x14ac:dyDescent="0.2">
      <c r="B865" s="201">
        <f>IFERROR('Input| Projects'!B865,"")</f>
        <v>856</v>
      </c>
      <c r="C865" s="42" t="str">
        <f>IFERROR(IF('Input| Projects'!C865="","",'Input| Projects'!C865),"")</f>
        <v/>
      </c>
      <c r="D865" s="42" t="str">
        <f>IFERROR(IF('Input| Projects'!D865="","",'Input| Projects'!D865),"")</f>
        <v/>
      </c>
      <c r="E865" s="104"/>
      <c r="F865" s="190">
        <f>IFERROR('Input| Projects'!I865*'Input| Escalations'!$K$19,"")</f>
        <v>0</v>
      </c>
      <c r="G865" s="190">
        <f>IFERROR('Input| Projects'!J865*'Input| Escalations'!$K$19,"")</f>
        <v>0</v>
      </c>
      <c r="H865" s="190">
        <f>IFERROR('Input| Projects'!K865*'Input| Escalations'!$K$19,"")</f>
        <v>0</v>
      </c>
      <c r="I865" s="190">
        <f>IFERROR('Input| Projects'!L865*'Input| Escalations'!$K$19,"")</f>
        <v>0</v>
      </c>
      <c r="J865" s="190">
        <f>IFERROR('Input| Projects'!M865*'Input| Escalations'!$K$19,"")</f>
        <v>0</v>
      </c>
      <c r="K865" s="190">
        <f>IFERROR('Input| Projects'!N865*'Input| Escalations'!$K$19,"")</f>
        <v>0</v>
      </c>
      <c r="L865" s="190">
        <f>IFERROR('Input| Projects'!O865*'Input| Escalations'!$K$19,"")</f>
        <v>0</v>
      </c>
      <c r="M865" s="150" t="str">
        <f>IF(ABS(SUM(F865:L865)-(SUM('Input| Projects'!I865:O865)*'Input| Escalations'!$K$19))&lt;0.0000001,"",1)</f>
        <v/>
      </c>
      <c r="N865" s="192">
        <f>'Input| Projects'!$Y865*INDEX('Input| Escalations'!$H$33:$N$33,MATCH('Calc| Project Costs'!N$9,'Input| Escalations'!$H$23:$N$23,0))+'Input| Projects'!$Z865*INDEX('Input| Escalations'!$H$34:$N$34,MATCH('Calc| Project Costs'!N$9,'Input| Escalations'!$H$23:$N$23,0))+'Input| Projects'!$AA865*INDEX('Input| Escalations'!$H$35:$N$35,MATCH('Calc| Project Costs'!N$9,'Input| Escalations'!$H$23:$N$23,0))+1</f>
        <v>1</v>
      </c>
      <c r="O865" s="192">
        <f>'Input| Projects'!$Y865*INDEX('Input| Escalations'!$H$33:$N$33,MATCH('Calc| Project Costs'!O$9,'Input| Escalations'!$H$23:$N$23,0))+'Input| Projects'!$Z865*INDEX('Input| Escalations'!$H$34:$N$34,MATCH('Calc| Project Costs'!O$9,'Input| Escalations'!$H$23:$N$23,0))+'Input| Projects'!$AA865*INDEX('Input| Escalations'!$H$35:$N$35,MATCH('Calc| Project Costs'!O$9,'Input| Escalations'!$H$23:$N$23,0))+1</f>
        <v>1</v>
      </c>
      <c r="P865" s="192">
        <f>'Input| Projects'!$Y865*INDEX('Input| Escalations'!$H$33:$N$33,MATCH('Calc| Project Costs'!P$9,'Input| Escalations'!$H$23:$N$23,0))+'Input| Projects'!$Z865*INDEX('Input| Escalations'!$H$34:$N$34,MATCH('Calc| Project Costs'!P$9,'Input| Escalations'!$H$23:$N$23,0))+'Input| Projects'!$AA865*INDEX('Input| Escalations'!$H$35:$N$35,MATCH('Calc| Project Costs'!P$9,'Input| Escalations'!$H$23:$N$23,0))+1</f>
        <v>1</v>
      </c>
      <c r="Q865" s="192">
        <f>'Input| Projects'!$Y865*INDEX('Input| Escalations'!$H$33:$N$33,MATCH('Calc| Project Costs'!Q$9,'Input| Escalations'!$H$23:$N$23,0))+'Input| Projects'!$Z865*INDEX('Input| Escalations'!$H$34:$N$34,MATCH('Calc| Project Costs'!Q$9,'Input| Escalations'!$H$23:$N$23,0))+'Input| Projects'!$AA865*INDEX('Input| Escalations'!$H$35:$N$35,MATCH('Calc| Project Costs'!Q$9,'Input| Escalations'!$H$23:$N$23,0))+1</f>
        <v>1</v>
      </c>
      <c r="R865" s="192">
        <f>'Input| Projects'!$Y865*INDEX('Input| Escalations'!$H$33:$N$33,MATCH('Calc| Project Costs'!R$9,'Input| Escalations'!$H$23:$N$23,0))+'Input| Projects'!$Z865*INDEX('Input| Escalations'!$H$34:$N$34,MATCH('Calc| Project Costs'!R$9,'Input| Escalations'!$H$23:$N$23,0))+'Input| Projects'!$AA865*INDEX('Input| Escalations'!$H$35:$N$35,MATCH('Calc| Project Costs'!R$9,'Input| Escalations'!$H$23:$N$23,0))+1</f>
        <v>1</v>
      </c>
      <c r="S865" s="192">
        <f>'Input| Projects'!$Y865*INDEX('Input| Escalations'!$H$33:$N$33,MATCH('Calc| Project Costs'!S$9,'Input| Escalations'!$H$23:$N$23,0))+'Input| Projects'!$Z865*INDEX('Input| Escalations'!$H$34:$N$34,MATCH('Calc| Project Costs'!S$9,'Input| Escalations'!$H$23:$N$23,0))+'Input| Projects'!$AA865*INDEX('Input| Escalations'!$H$35:$N$35,MATCH('Calc| Project Costs'!S$9,'Input| Escalations'!$H$23:$N$23,0))+1</f>
        <v>1</v>
      </c>
      <c r="T865" s="192">
        <f>'Input| Projects'!$Y865*INDEX('Input| Escalations'!$H$33:$N$33,MATCH('Calc| Project Costs'!T$9,'Input| Escalations'!$H$23:$N$23,0))+'Input| Projects'!$Z865*INDEX('Input| Escalations'!$H$34:$N$34,MATCH('Calc| Project Costs'!T$9,'Input| Escalations'!$H$23:$N$23,0))+'Input| Projects'!$AA865*INDEX('Input| Escalations'!$H$35:$N$35,MATCH('Calc| Project Costs'!T$9,'Input| Escalations'!$H$23:$N$23,0))+1</f>
        <v>1</v>
      </c>
      <c r="U865" s="106"/>
      <c r="V865" s="186">
        <f t="shared" si="416"/>
        <v>0</v>
      </c>
      <c r="W865" s="186">
        <f t="shared" si="417"/>
        <v>0</v>
      </c>
      <c r="X865" s="186">
        <f t="shared" si="418"/>
        <v>0</v>
      </c>
      <c r="Y865" s="186">
        <f t="shared" si="394"/>
        <v>0</v>
      </c>
      <c r="Z865" s="186">
        <f t="shared" si="395"/>
        <v>0</v>
      </c>
      <c r="AA865" s="186">
        <f t="shared" si="396"/>
        <v>0</v>
      </c>
      <c r="AB865" s="186">
        <f t="shared" si="397"/>
        <v>0</v>
      </c>
      <c r="AC865" s="106"/>
      <c r="AD865" s="186">
        <f>'Input| Projects'!Q865*N865*'Input| Escalations'!$K$19</f>
        <v>0</v>
      </c>
      <c r="AE865" s="186">
        <f>'Input| Projects'!R865*O865*'Input| Escalations'!$K$19</f>
        <v>0</v>
      </c>
      <c r="AF865" s="186">
        <f>'Input| Projects'!S865*P865*'Input| Escalations'!$K$19</f>
        <v>0</v>
      </c>
      <c r="AG865" s="186">
        <f>'Input| Projects'!T865*Q865*'Input| Escalations'!$K$19</f>
        <v>0</v>
      </c>
      <c r="AH865" s="186">
        <f>'Input| Projects'!U865*R865*'Input| Escalations'!$K$19</f>
        <v>0</v>
      </c>
      <c r="AI865" s="186">
        <f>'Input| Projects'!V865*S865*'Input| Escalations'!$K$19</f>
        <v>0</v>
      </c>
      <c r="AJ865" s="186">
        <f>'Input| Projects'!W865*T865*'Input| Escalations'!$K$19</f>
        <v>0</v>
      </c>
      <c r="AK865" s="106"/>
      <c r="AL865" s="186" t="str">
        <f>IFERROR(IF('Input| Overheads'!$C$42="Direct costs",SUMPRODUCT(--('Input| Projects'!$AC865="Yes"),'Calc| Overheads Allocation'!C$8,'Calc| Project Costs'!V865),IF('Input| Overheads'!$C$42="Internal labour",SUMPRODUCT(--('Input| Projects'!$AC865="Yes"),'Calc| Overheads Allocation'!C$8,'Calc| Project Costs'!V865,'Input| Projects'!$Y865),IF('Input| Overheads'!$C$42="DNSP defined",SUMPRODUCT(--('Input| Projects'!$AC865="Yes"),'Calc| Overheads Allocation'!C$61,'Input| Projects'!$AF865),""))),"")</f>
        <v/>
      </c>
      <c r="AM865" s="186" t="str">
        <f>IFERROR(IF('Input| Overheads'!$C$42="Direct costs",SUMPRODUCT(--('Input| Projects'!$AC865="Yes"),'Calc| Overheads Allocation'!D$8,'Calc| Project Costs'!W865),IF('Input| Overheads'!$C$42="Internal labour",SUMPRODUCT(--('Input| Projects'!$AC865="Yes"),'Calc| Overheads Allocation'!D$8,'Calc| Project Costs'!W865,'Input| Projects'!$Y865),IF('Input| Overheads'!$C$42="DNSP defined",SUMPRODUCT(--('Input| Projects'!$AC865="Yes"),'Calc| Overheads Allocation'!D$61,'Input| Projects'!$AF865),""))),"")</f>
        <v/>
      </c>
      <c r="AN865" s="186" t="str">
        <f>IFERROR(IF('Input| Overheads'!$C$42="Direct costs",SUMPRODUCT(--('Input| Projects'!$AC865="Yes"),'Calc| Overheads Allocation'!E$8,'Calc| Project Costs'!X865),IF('Input| Overheads'!$C$42="Internal labour",SUMPRODUCT(--('Input| Projects'!$AC865="Yes"),'Calc| Overheads Allocation'!E$8,'Calc| Project Costs'!X865,'Input| Projects'!$Y865),IF('Input| Overheads'!$C$42="DNSP defined",SUMPRODUCT(--('Input| Projects'!$AC865="Yes"),'Calc| Overheads Allocation'!E$61,'Input| Projects'!$AF865),""))),"")</f>
        <v/>
      </c>
      <c r="AO865" s="186" t="str">
        <f>IFERROR(IF('Input| Overheads'!$C$42="Direct costs",SUMPRODUCT(--('Input| Projects'!$AC865="Yes"),'Calc| Overheads Allocation'!F$8,'Calc| Project Costs'!Y865),IF('Input| Overheads'!$C$42="Internal labour",SUMPRODUCT(--('Input| Projects'!$AC865="Yes"),'Calc| Overheads Allocation'!F$8,'Calc| Project Costs'!Y865,'Input| Projects'!$Y865),IF('Input| Overheads'!$C$42="DNSP defined",SUMPRODUCT(--('Input| Projects'!$AC865="Yes"),'Calc| Overheads Allocation'!F$61,'Input| Projects'!$AF865),""))),"")</f>
        <v/>
      </c>
      <c r="AP865" s="186" t="str">
        <f>IFERROR(IF('Input| Overheads'!$C$42="Direct costs",SUMPRODUCT(--('Input| Projects'!$AC865="Yes"),'Calc| Overheads Allocation'!G$8,'Calc| Project Costs'!Z865),IF('Input| Overheads'!$C$42="Internal labour",SUMPRODUCT(--('Input| Projects'!$AC865="Yes"),'Calc| Overheads Allocation'!G$8,'Calc| Project Costs'!Z865,'Input| Projects'!$Y865),IF('Input| Overheads'!$C$42="DNSP defined",SUMPRODUCT(--('Input| Projects'!$AC865="Yes"),'Calc| Overheads Allocation'!G$61,'Input| Projects'!$AF865),""))),"")</f>
        <v/>
      </c>
      <c r="AQ865" s="186" t="str">
        <f>IFERROR(IF('Input| Overheads'!$C$42="Direct costs",SUMPRODUCT(--('Input| Projects'!$AC865="Yes"),'Calc| Overheads Allocation'!H$8,'Calc| Project Costs'!AA865),IF('Input| Overheads'!$C$42="Internal labour",SUMPRODUCT(--('Input| Projects'!$AC865="Yes"),'Calc| Overheads Allocation'!H$8,'Calc| Project Costs'!AA865,'Input| Projects'!$Y865),IF('Input| Overheads'!$C$42="DNSP defined",SUMPRODUCT(--('Input| Projects'!$AC865="Yes"),'Calc| Overheads Allocation'!H$61,'Input| Projects'!$AF865),""))),"")</f>
        <v/>
      </c>
      <c r="AR865" s="186" t="str">
        <f>IFERROR(IF('Input| Overheads'!$C$42="Direct costs",SUMPRODUCT(--('Input| Projects'!$AC865="Yes"),'Calc| Overheads Allocation'!I$8,'Calc| Project Costs'!AB865),IF('Input| Overheads'!$C$42="Internal labour",SUMPRODUCT(--('Input| Projects'!$AC865="Yes"),'Calc| Overheads Allocation'!I$8,'Calc| Project Costs'!AB865,'Input| Projects'!$Y865),IF('Input| Overheads'!$C$42="DNSP defined",SUMPRODUCT(--('Input| Projects'!$AC865="Yes"),'Calc| Overheads Allocation'!I$61,'Input| Projects'!$AF865),""))),"")</f>
        <v/>
      </c>
      <c r="AS865" s="106"/>
      <c r="AT865" s="186" t="str">
        <f>IFERROR(IF('Input| Overheads'!$C$42="Direct costs",SUMPRODUCT(--('Input| Projects'!$AD865="Yes"),'Calc| Overheads Allocation'!C$9,'Calc| Project Costs'!V865),IF('Input| Overheads'!$C$42="Internal labour",SUMPRODUCT(--('Input| Projects'!$AD865="Yes"),'Calc| Overheads Allocation'!C$9,'Calc| Project Costs'!V865,'Input| Projects'!$Y865),IF('Input| Overheads'!$C$42="DNSP defined",SUMPRODUCT(--('Input| Projects'!$AD865="Yes"),'Calc| Overheads Allocation'!C$62,'Input| Projects'!$AG865),""))),"")</f>
        <v/>
      </c>
      <c r="AU865" s="186" t="str">
        <f>IFERROR(IF('Input| Overheads'!$C$42="Direct costs",SUMPRODUCT(--('Input| Projects'!$AD865="Yes"),'Calc| Overheads Allocation'!D$9,'Calc| Project Costs'!W865),IF('Input| Overheads'!$C$42="Internal labour",SUMPRODUCT(--('Input| Projects'!$AD865="Yes"),'Calc| Overheads Allocation'!D$9,'Calc| Project Costs'!W865,'Input| Projects'!$Y865),IF('Input| Overheads'!$C$42="DNSP defined",SUMPRODUCT(--('Input| Projects'!$AD865="Yes"),'Calc| Overheads Allocation'!D$62,'Input| Projects'!$AG865),""))),"")</f>
        <v/>
      </c>
      <c r="AV865" s="186" t="str">
        <f>IFERROR(IF('Input| Overheads'!$C$42="Direct costs",SUMPRODUCT(--('Input| Projects'!$AD865="Yes"),'Calc| Overheads Allocation'!E$9,'Calc| Project Costs'!X865),IF('Input| Overheads'!$C$42="Internal labour",SUMPRODUCT(--('Input| Projects'!$AD865="Yes"),'Calc| Overheads Allocation'!E$9,'Calc| Project Costs'!X865,'Input| Projects'!$Y865),IF('Input| Overheads'!$C$42="DNSP defined",SUMPRODUCT(--('Input| Projects'!$AD865="Yes"),'Calc| Overheads Allocation'!E$62,'Input| Projects'!$AG865),""))),"")</f>
        <v/>
      </c>
      <c r="AW865" s="186" t="str">
        <f>IFERROR(IF('Input| Overheads'!$C$42="Direct costs",SUMPRODUCT(--('Input| Projects'!$AD865="Yes"),'Calc| Overheads Allocation'!F$9,'Calc| Project Costs'!Y865),IF('Input| Overheads'!$C$42="Internal labour",SUMPRODUCT(--('Input| Projects'!$AD865="Yes"),'Calc| Overheads Allocation'!F$9,'Calc| Project Costs'!Y865,'Input| Projects'!$Y865),IF('Input| Overheads'!$C$42="DNSP defined",SUMPRODUCT(--('Input| Projects'!$AD865="Yes"),'Calc| Overheads Allocation'!F$62,'Input| Projects'!$AG865),""))),"")</f>
        <v/>
      </c>
      <c r="AX865" s="186" t="str">
        <f>IFERROR(IF('Input| Overheads'!$C$42="Direct costs",SUMPRODUCT(--('Input| Projects'!$AD865="Yes"),'Calc| Overheads Allocation'!G$9,'Calc| Project Costs'!Z865),IF('Input| Overheads'!$C$42="Internal labour",SUMPRODUCT(--('Input| Projects'!$AD865="Yes"),'Calc| Overheads Allocation'!G$9,'Calc| Project Costs'!Z865,'Input| Projects'!$Y865),IF('Input| Overheads'!$C$42="DNSP defined",SUMPRODUCT(--('Input| Projects'!$AD865="Yes"),'Calc| Overheads Allocation'!G$62,'Input| Projects'!$AG865),""))),"")</f>
        <v/>
      </c>
      <c r="AY865" s="186" t="str">
        <f>IFERROR(IF('Input| Overheads'!$C$42="Direct costs",SUMPRODUCT(--('Input| Projects'!$AD865="Yes"),'Calc| Overheads Allocation'!H$9,'Calc| Project Costs'!AA865),IF('Input| Overheads'!$C$42="Internal labour",SUMPRODUCT(--('Input| Projects'!$AD865="Yes"),'Calc| Overheads Allocation'!H$9,'Calc| Project Costs'!AA865,'Input| Projects'!$Y865),IF('Input| Overheads'!$C$42="DNSP defined",SUMPRODUCT(--('Input| Projects'!$AD865="Yes"),'Calc| Overheads Allocation'!H$62,'Input| Projects'!$AG865),""))),"")</f>
        <v/>
      </c>
      <c r="AZ865" s="186" t="str">
        <f>IFERROR(IF('Input| Overheads'!$C$42="Direct costs",SUMPRODUCT(--('Input| Projects'!$AD865="Yes"),'Calc| Overheads Allocation'!I$9,'Calc| Project Costs'!AB865),IF('Input| Overheads'!$C$42="Internal labour",SUMPRODUCT(--('Input| Projects'!$AD865="Yes"),'Calc| Overheads Allocation'!I$9,'Calc| Project Costs'!AB865,'Input| Projects'!$Y865),IF('Input| Overheads'!$C$42="DNSP defined",SUMPRODUCT(--('Input| Projects'!$AD865="Yes"),'Calc| Overheads Allocation'!I$62,'Input| Projects'!$AG865),""))),"")</f>
        <v/>
      </c>
      <c r="BA865" s="106"/>
      <c r="BB865" s="186">
        <f t="shared" si="419"/>
        <v>0</v>
      </c>
      <c r="BC865" s="186">
        <f t="shared" si="420"/>
        <v>0</v>
      </c>
      <c r="BD865" s="186">
        <f t="shared" si="421"/>
        <v>0</v>
      </c>
      <c r="BE865" s="186">
        <f t="shared" si="398"/>
        <v>0</v>
      </c>
      <c r="BF865" s="186">
        <f t="shared" si="399"/>
        <v>0</v>
      </c>
      <c r="BG865" s="186">
        <f t="shared" si="400"/>
        <v>0</v>
      </c>
      <c r="BH865" s="186">
        <f t="shared" si="401"/>
        <v>0</v>
      </c>
      <c r="BI865" s="97"/>
      <c r="BJ865" s="186" t="str">
        <f t="shared" si="402"/>
        <v/>
      </c>
      <c r="BK865" s="186" t="str">
        <f t="shared" si="403"/>
        <v/>
      </c>
      <c r="BL865" s="186" t="str">
        <f t="shared" si="404"/>
        <v/>
      </c>
      <c r="BM865" s="186" t="str">
        <f t="shared" si="405"/>
        <v/>
      </c>
      <c r="BN865" s="186" t="str">
        <f t="shared" si="406"/>
        <v/>
      </c>
      <c r="BO865" s="186" t="str">
        <f t="shared" si="407"/>
        <v/>
      </c>
      <c r="BP865" s="186" t="str">
        <f t="shared" si="408"/>
        <v/>
      </c>
      <c r="BQ865" s="97"/>
      <c r="BR865" s="186">
        <f t="shared" si="409"/>
        <v>0</v>
      </c>
      <c r="BS865" s="186">
        <f t="shared" si="410"/>
        <v>0</v>
      </c>
      <c r="BT865" s="222">
        <f t="shared" si="411"/>
        <v>0</v>
      </c>
      <c r="BU865" s="222">
        <f t="shared" si="412"/>
        <v>0</v>
      </c>
      <c r="BV865" s="222">
        <f t="shared" si="413"/>
        <v>0</v>
      </c>
      <c r="BW865" s="222">
        <f t="shared" si="414"/>
        <v>0</v>
      </c>
      <c r="BX865" s="222">
        <f t="shared" si="415"/>
        <v>0</v>
      </c>
      <c r="BY865" s="106"/>
      <c r="BZ865" s="197" t="str">
        <f>IF(SUMIF('Input| Projects'!$AS$8:$CP$8,"Dx",'Input| Projects'!$AS865:$CP865)=0,"",SUMIF('Input| Projects'!$AS$8:$CP$8,"Dx",'Input| Projects'!$AS865:$CP865))</f>
        <v/>
      </c>
      <c r="CA865" s="197" t="str">
        <f>IF(SUMIF('Input| Projects'!$AS$8:$CP$8,"Tx",'Input| Projects'!$AS865:$CP865)=0,"",SUMIF('Input| Projects'!$AS$8:$CP$8,"Tx",'Input| Projects'!$AS865:$CP865))</f>
        <v/>
      </c>
      <c r="CB865" s="150" t="str">
        <f t="shared" si="422"/>
        <v/>
      </c>
    </row>
    <row r="866" spans="2:80" x14ac:dyDescent="0.2">
      <c r="B866" s="201">
        <f>IFERROR('Input| Projects'!B866,"")</f>
        <v>857</v>
      </c>
      <c r="C866" s="42" t="str">
        <f>IFERROR(IF('Input| Projects'!C866="","",'Input| Projects'!C866),"")</f>
        <v/>
      </c>
      <c r="D866" s="42" t="str">
        <f>IFERROR(IF('Input| Projects'!D866="","",'Input| Projects'!D866),"")</f>
        <v/>
      </c>
      <c r="E866" s="104"/>
      <c r="F866" s="190">
        <f>IFERROR('Input| Projects'!I866*'Input| Escalations'!$K$19,"")</f>
        <v>0</v>
      </c>
      <c r="G866" s="190">
        <f>IFERROR('Input| Projects'!J866*'Input| Escalations'!$K$19,"")</f>
        <v>0</v>
      </c>
      <c r="H866" s="190">
        <f>IFERROR('Input| Projects'!K866*'Input| Escalations'!$K$19,"")</f>
        <v>0</v>
      </c>
      <c r="I866" s="190">
        <f>IFERROR('Input| Projects'!L866*'Input| Escalations'!$K$19,"")</f>
        <v>0</v>
      </c>
      <c r="J866" s="190">
        <f>IFERROR('Input| Projects'!M866*'Input| Escalations'!$K$19,"")</f>
        <v>0</v>
      </c>
      <c r="K866" s="190">
        <f>IFERROR('Input| Projects'!N866*'Input| Escalations'!$K$19,"")</f>
        <v>0</v>
      </c>
      <c r="L866" s="190">
        <f>IFERROR('Input| Projects'!O866*'Input| Escalations'!$K$19,"")</f>
        <v>0</v>
      </c>
      <c r="M866" s="150" t="str">
        <f>IF(ABS(SUM(F866:L866)-(SUM('Input| Projects'!I866:O866)*'Input| Escalations'!$K$19))&lt;0.0000001,"",1)</f>
        <v/>
      </c>
      <c r="N866" s="192">
        <f>'Input| Projects'!$Y866*INDEX('Input| Escalations'!$H$33:$N$33,MATCH('Calc| Project Costs'!N$9,'Input| Escalations'!$H$23:$N$23,0))+'Input| Projects'!$Z866*INDEX('Input| Escalations'!$H$34:$N$34,MATCH('Calc| Project Costs'!N$9,'Input| Escalations'!$H$23:$N$23,0))+'Input| Projects'!$AA866*INDEX('Input| Escalations'!$H$35:$N$35,MATCH('Calc| Project Costs'!N$9,'Input| Escalations'!$H$23:$N$23,0))+1</f>
        <v>1</v>
      </c>
      <c r="O866" s="192">
        <f>'Input| Projects'!$Y866*INDEX('Input| Escalations'!$H$33:$N$33,MATCH('Calc| Project Costs'!O$9,'Input| Escalations'!$H$23:$N$23,0))+'Input| Projects'!$Z866*INDEX('Input| Escalations'!$H$34:$N$34,MATCH('Calc| Project Costs'!O$9,'Input| Escalations'!$H$23:$N$23,0))+'Input| Projects'!$AA866*INDEX('Input| Escalations'!$H$35:$N$35,MATCH('Calc| Project Costs'!O$9,'Input| Escalations'!$H$23:$N$23,0))+1</f>
        <v>1</v>
      </c>
      <c r="P866" s="192">
        <f>'Input| Projects'!$Y866*INDEX('Input| Escalations'!$H$33:$N$33,MATCH('Calc| Project Costs'!P$9,'Input| Escalations'!$H$23:$N$23,0))+'Input| Projects'!$Z866*INDEX('Input| Escalations'!$H$34:$N$34,MATCH('Calc| Project Costs'!P$9,'Input| Escalations'!$H$23:$N$23,0))+'Input| Projects'!$AA866*INDEX('Input| Escalations'!$H$35:$N$35,MATCH('Calc| Project Costs'!P$9,'Input| Escalations'!$H$23:$N$23,0))+1</f>
        <v>1</v>
      </c>
      <c r="Q866" s="192">
        <f>'Input| Projects'!$Y866*INDEX('Input| Escalations'!$H$33:$N$33,MATCH('Calc| Project Costs'!Q$9,'Input| Escalations'!$H$23:$N$23,0))+'Input| Projects'!$Z866*INDEX('Input| Escalations'!$H$34:$N$34,MATCH('Calc| Project Costs'!Q$9,'Input| Escalations'!$H$23:$N$23,0))+'Input| Projects'!$AA866*INDEX('Input| Escalations'!$H$35:$N$35,MATCH('Calc| Project Costs'!Q$9,'Input| Escalations'!$H$23:$N$23,0))+1</f>
        <v>1</v>
      </c>
      <c r="R866" s="192">
        <f>'Input| Projects'!$Y866*INDEX('Input| Escalations'!$H$33:$N$33,MATCH('Calc| Project Costs'!R$9,'Input| Escalations'!$H$23:$N$23,0))+'Input| Projects'!$Z866*INDEX('Input| Escalations'!$H$34:$N$34,MATCH('Calc| Project Costs'!R$9,'Input| Escalations'!$H$23:$N$23,0))+'Input| Projects'!$AA866*INDEX('Input| Escalations'!$H$35:$N$35,MATCH('Calc| Project Costs'!R$9,'Input| Escalations'!$H$23:$N$23,0))+1</f>
        <v>1</v>
      </c>
      <c r="S866" s="192">
        <f>'Input| Projects'!$Y866*INDEX('Input| Escalations'!$H$33:$N$33,MATCH('Calc| Project Costs'!S$9,'Input| Escalations'!$H$23:$N$23,0))+'Input| Projects'!$Z866*INDEX('Input| Escalations'!$H$34:$N$34,MATCH('Calc| Project Costs'!S$9,'Input| Escalations'!$H$23:$N$23,0))+'Input| Projects'!$AA866*INDEX('Input| Escalations'!$H$35:$N$35,MATCH('Calc| Project Costs'!S$9,'Input| Escalations'!$H$23:$N$23,0))+1</f>
        <v>1</v>
      </c>
      <c r="T866" s="192">
        <f>'Input| Projects'!$Y866*INDEX('Input| Escalations'!$H$33:$N$33,MATCH('Calc| Project Costs'!T$9,'Input| Escalations'!$H$23:$N$23,0))+'Input| Projects'!$Z866*INDEX('Input| Escalations'!$H$34:$N$34,MATCH('Calc| Project Costs'!T$9,'Input| Escalations'!$H$23:$N$23,0))+'Input| Projects'!$AA866*INDEX('Input| Escalations'!$H$35:$N$35,MATCH('Calc| Project Costs'!T$9,'Input| Escalations'!$H$23:$N$23,0))+1</f>
        <v>1</v>
      </c>
      <c r="U866" s="106"/>
      <c r="V866" s="186">
        <f t="shared" si="416"/>
        <v>0</v>
      </c>
      <c r="W866" s="186">
        <f t="shared" si="417"/>
        <v>0</v>
      </c>
      <c r="X866" s="186">
        <f t="shared" si="418"/>
        <v>0</v>
      </c>
      <c r="Y866" s="186">
        <f t="shared" si="394"/>
        <v>0</v>
      </c>
      <c r="Z866" s="186">
        <f t="shared" si="395"/>
        <v>0</v>
      </c>
      <c r="AA866" s="186">
        <f t="shared" si="396"/>
        <v>0</v>
      </c>
      <c r="AB866" s="186">
        <f t="shared" si="397"/>
        <v>0</v>
      </c>
      <c r="AC866" s="106"/>
      <c r="AD866" s="186">
        <f>'Input| Projects'!Q866*N866*'Input| Escalations'!$K$19</f>
        <v>0</v>
      </c>
      <c r="AE866" s="186">
        <f>'Input| Projects'!R866*O866*'Input| Escalations'!$K$19</f>
        <v>0</v>
      </c>
      <c r="AF866" s="186">
        <f>'Input| Projects'!S866*P866*'Input| Escalations'!$K$19</f>
        <v>0</v>
      </c>
      <c r="AG866" s="186">
        <f>'Input| Projects'!T866*Q866*'Input| Escalations'!$K$19</f>
        <v>0</v>
      </c>
      <c r="AH866" s="186">
        <f>'Input| Projects'!U866*R866*'Input| Escalations'!$K$19</f>
        <v>0</v>
      </c>
      <c r="AI866" s="186">
        <f>'Input| Projects'!V866*S866*'Input| Escalations'!$K$19</f>
        <v>0</v>
      </c>
      <c r="AJ866" s="186">
        <f>'Input| Projects'!W866*T866*'Input| Escalations'!$K$19</f>
        <v>0</v>
      </c>
      <c r="AK866" s="106"/>
      <c r="AL866" s="186" t="str">
        <f>IFERROR(IF('Input| Overheads'!$C$42="Direct costs",SUMPRODUCT(--('Input| Projects'!$AC866="Yes"),'Calc| Overheads Allocation'!C$8,'Calc| Project Costs'!V866),IF('Input| Overheads'!$C$42="Internal labour",SUMPRODUCT(--('Input| Projects'!$AC866="Yes"),'Calc| Overheads Allocation'!C$8,'Calc| Project Costs'!V866,'Input| Projects'!$Y866),IF('Input| Overheads'!$C$42="DNSP defined",SUMPRODUCT(--('Input| Projects'!$AC866="Yes"),'Calc| Overheads Allocation'!C$61,'Input| Projects'!$AF866),""))),"")</f>
        <v/>
      </c>
      <c r="AM866" s="186" t="str">
        <f>IFERROR(IF('Input| Overheads'!$C$42="Direct costs",SUMPRODUCT(--('Input| Projects'!$AC866="Yes"),'Calc| Overheads Allocation'!D$8,'Calc| Project Costs'!W866),IF('Input| Overheads'!$C$42="Internal labour",SUMPRODUCT(--('Input| Projects'!$AC866="Yes"),'Calc| Overheads Allocation'!D$8,'Calc| Project Costs'!W866,'Input| Projects'!$Y866),IF('Input| Overheads'!$C$42="DNSP defined",SUMPRODUCT(--('Input| Projects'!$AC866="Yes"),'Calc| Overheads Allocation'!D$61,'Input| Projects'!$AF866),""))),"")</f>
        <v/>
      </c>
      <c r="AN866" s="186" t="str">
        <f>IFERROR(IF('Input| Overheads'!$C$42="Direct costs",SUMPRODUCT(--('Input| Projects'!$AC866="Yes"),'Calc| Overheads Allocation'!E$8,'Calc| Project Costs'!X866),IF('Input| Overheads'!$C$42="Internal labour",SUMPRODUCT(--('Input| Projects'!$AC866="Yes"),'Calc| Overheads Allocation'!E$8,'Calc| Project Costs'!X866,'Input| Projects'!$Y866),IF('Input| Overheads'!$C$42="DNSP defined",SUMPRODUCT(--('Input| Projects'!$AC866="Yes"),'Calc| Overheads Allocation'!E$61,'Input| Projects'!$AF866),""))),"")</f>
        <v/>
      </c>
      <c r="AO866" s="186" t="str">
        <f>IFERROR(IF('Input| Overheads'!$C$42="Direct costs",SUMPRODUCT(--('Input| Projects'!$AC866="Yes"),'Calc| Overheads Allocation'!F$8,'Calc| Project Costs'!Y866),IF('Input| Overheads'!$C$42="Internal labour",SUMPRODUCT(--('Input| Projects'!$AC866="Yes"),'Calc| Overheads Allocation'!F$8,'Calc| Project Costs'!Y866,'Input| Projects'!$Y866),IF('Input| Overheads'!$C$42="DNSP defined",SUMPRODUCT(--('Input| Projects'!$AC866="Yes"),'Calc| Overheads Allocation'!F$61,'Input| Projects'!$AF866),""))),"")</f>
        <v/>
      </c>
      <c r="AP866" s="186" t="str">
        <f>IFERROR(IF('Input| Overheads'!$C$42="Direct costs",SUMPRODUCT(--('Input| Projects'!$AC866="Yes"),'Calc| Overheads Allocation'!G$8,'Calc| Project Costs'!Z866),IF('Input| Overheads'!$C$42="Internal labour",SUMPRODUCT(--('Input| Projects'!$AC866="Yes"),'Calc| Overheads Allocation'!G$8,'Calc| Project Costs'!Z866,'Input| Projects'!$Y866),IF('Input| Overheads'!$C$42="DNSP defined",SUMPRODUCT(--('Input| Projects'!$AC866="Yes"),'Calc| Overheads Allocation'!G$61,'Input| Projects'!$AF866),""))),"")</f>
        <v/>
      </c>
      <c r="AQ866" s="186" t="str">
        <f>IFERROR(IF('Input| Overheads'!$C$42="Direct costs",SUMPRODUCT(--('Input| Projects'!$AC866="Yes"),'Calc| Overheads Allocation'!H$8,'Calc| Project Costs'!AA866),IF('Input| Overheads'!$C$42="Internal labour",SUMPRODUCT(--('Input| Projects'!$AC866="Yes"),'Calc| Overheads Allocation'!H$8,'Calc| Project Costs'!AA866,'Input| Projects'!$Y866),IF('Input| Overheads'!$C$42="DNSP defined",SUMPRODUCT(--('Input| Projects'!$AC866="Yes"),'Calc| Overheads Allocation'!H$61,'Input| Projects'!$AF866),""))),"")</f>
        <v/>
      </c>
      <c r="AR866" s="186" t="str">
        <f>IFERROR(IF('Input| Overheads'!$C$42="Direct costs",SUMPRODUCT(--('Input| Projects'!$AC866="Yes"),'Calc| Overheads Allocation'!I$8,'Calc| Project Costs'!AB866),IF('Input| Overheads'!$C$42="Internal labour",SUMPRODUCT(--('Input| Projects'!$AC866="Yes"),'Calc| Overheads Allocation'!I$8,'Calc| Project Costs'!AB866,'Input| Projects'!$Y866),IF('Input| Overheads'!$C$42="DNSP defined",SUMPRODUCT(--('Input| Projects'!$AC866="Yes"),'Calc| Overheads Allocation'!I$61,'Input| Projects'!$AF866),""))),"")</f>
        <v/>
      </c>
      <c r="AS866" s="106"/>
      <c r="AT866" s="186" t="str">
        <f>IFERROR(IF('Input| Overheads'!$C$42="Direct costs",SUMPRODUCT(--('Input| Projects'!$AD866="Yes"),'Calc| Overheads Allocation'!C$9,'Calc| Project Costs'!V866),IF('Input| Overheads'!$C$42="Internal labour",SUMPRODUCT(--('Input| Projects'!$AD866="Yes"),'Calc| Overheads Allocation'!C$9,'Calc| Project Costs'!V866,'Input| Projects'!$Y866),IF('Input| Overheads'!$C$42="DNSP defined",SUMPRODUCT(--('Input| Projects'!$AD866="Yes"),'Calc| Overheads Allocation'!C$62,'Input| Projects'!$AG866),""))),"")</f>
        <v/>
      </c>
      <c r="AU866" s="186" t="str">
        <f>IFERROR(IF('Input| Overheads'!$C$42="Direct costs",SUMPRODUCT(--('Input| Projects'!$AD866="Yes"),'Calc| Overheads Allocation'!D$9,'Calc| Project Costs'!W866),IF('Input| Overheads'!$C$42="Internal labour",SUMPRODUCT(--('Input| Projects'!$AD866="Yes"),'Calc| Overheads Allocation'!D$9,'Calc| Project Costs'!W866,'Input| Projects'!$Y866),IF('Input| Overheads'!$C$42="DNSP defined",SUMPRODUCT(--('Input| Projects'!$AD866="Yes"),'Calc| Overheads Allocation'!D$62,'Input| Projects'!$AG866),""))),"")</f>
        <v/>
      </c>
      <c r="AV866" s="186" t="str">
        <f>IFERROR(IF('Input| Overheads'!$C$42="Direct costs",SUMPRODUCT(--('Input| Projects'!$AD866="Yes"),'Calc| Overheads Allocation'!E$9,'Calc| Project Costs'!X866),IF('Input| Overheads'!$C$42="Internal labour",SUMPRODUCT(--('Input| Projects'!$AD866="Yes"),'Calc| Overheads Allocation'!E$9,'Calc| Project Costs'!X866,'Input| Projects'!$Y866),IF('Input| Overheads'!$C$42="DNSP defined",SUMPRODUCT(--('Input| Projects'!$AD866="Yes"),'Calc| Overheads Allocation'!E$62,'Input| Projects'!$AG866),""))),"")</f>
        <v/>
      </c>
      <c r="AW866" s="186" t="str">
        <f>IFERROR(IF('Input| Overheads'!$C$42="Direct costs",SUMPRODUCT(--('Input| Projects'!$AD866="Yes"),'Calc| Overheads Allocation'!F$9,'Calc| Project Costs'!Y866),IF('Input| Overheads'!$C$42="Internal labour",SUMPRODUCT(--('Input| Projects'!$AD866="Yes"),'Calc| Overheads Allocation'!F$9,'Calc| Project Costs'!Y866,'Input| Projects'!$Y866),IF('Input| Overheads'!$C$42="DNSP defined",SUMPRODUCT(--('Input| Projects'!$AD866="Yes"),'Calc| Overheads Allocation'!F$62,'Input| Projects'!$AG866),""))),"")</f>
        <v/>
      </c>
      <c r="AX866" s="186" t="str">
        <f>IFERROR(IF('Input| Overheads'!$C$42="Direct costs",SUMPRODUCT(--('Input| Projects'!$AD866="Yes"),'Calc| Overheads Allocation'!G$9,'Calc| Project Costs'!Z866),IF('Input| Overheads'!$C$42="Internal labour",SUMPRODUCT(--('Input| Projects'!$AD866="Yes"),'Calc| Overheads Allocation'!G$9,'Calc| Project Costs'!Z866,'Input| Projects'!$Y866),IF('Input| Overheads'!$C$42="DNSP defined",SUMPRODUCT(--('Input| Projects'!$AD866="Yes"),'Calc| Overheads Allocation'!G$62,'Input| Projects'!$AG866),""))),"")</f>
        <v/>
      </c>
      <c r="AY866" s="186" t="str">
        <f>IFERROR(IF('Input| Overheads'!$C$42="Direct costs",SUMPRODUCT(--('Input| Projects'!$AD866="Yes"),'Calc| Overheads Allocation'!H$9,'Calc| Project Costs'!AA866),IF('Input| Overheads'!$C$42="Internal labour",SUMPRODUCT(--('Input| Projects'!$AD866="Yes"),'Calc| Overheads Allocation'!H$9,'Calc| Project Costs'!AA866,'Input| Projects'!$Y866),IF('Input| Overheads'!$C$42="DNSP defined",SUMPRODUCT(--('Input| Projects'!$AD866="Yes"),'Calc| Overheads Allocation'!H$62,'Input| Projects'!$AG866),""))),"")</f>
        <v/>
      </c>
      <c r="AZ866" s="186" t="str">
        <f>IFERROR(IF('Input| Overheads'!$C$42="Direct costs",SUMPRODUCT(--('Input| Projects'!$AD866="Yes"),'Calc| Overheads Allocation'!I$9,'Calc| Project Costs'!AB866),IF('Input| Overheads'!$C$42="Internal labour",SUMPRODUCT(--('Input| Projects'!$AD866="Yes"),'Calc| Overheads Allocation'!I$9,'Calc| Project Costs'!AB866,'Input| Projects'!$Y866),IF('Input| Overheads'!$C$42="DNSP defined",SUMPRODUCT(--('Input| Projects'!$AD866="Yes"),'Calc| Overheads Allocation'!I$62,'Input| Projects'!$AG866),""))),"")</f>
        <v/>
      </c>
      <c r="BA866" s="106"/>
      <c r="BB866" s="186">
        <f t="shared" si="419"/>
        <v>0</v>
      </c>
      <c r="BC866" s="186">
        <f t="shared" si="420"/>
        <v>0</v>
      </c>
      <c r="BD866" s="186">
        <f t="shared" si="421"/>
        <v>0</v>
      </c>
      <c r="BE866" s="186">
        <f t="shared" si="398"/>
        <v>0</v>
      </c>
      <c r="BF866" s="186">
        <f t="shared" si="399"/>
        <v>0</v>
      </c>
      <c r="BG866" s="186">
        <f t="shared" si="400"/>
        <v>0</v>
      </c>
      <c r="BH866" s="186">
        <f t="shared" si="401"/>
        <v>0</v>
      </c>
      <c r="BI866" s="97"/>
      <c r="BJ866" s="186" t="str">
        <f t="shared" si="402"/>
        <v/>
      </c>
      <c r="BK866" s="186" t="str">
        <f t="shared" si="403"/>
        <v/>
      </c>
      <c r="BL866" s="186" t="str">
        <f t="shared" si="404"/>
        <v/>
      </c>
      <c r="BM866" s="186" t="str">
        <f t="shared" si="405"/>
        <v/>
      </c>
      <c r="BN866" s="186" t="str">
        <f t="shared" si="406"/>
        <v/>
      </c>
      <c r="BO866" s="186" t="str">
        <f t="shared" si="407"/>
        <v/>
      </c>
      <c r="BP866" s="186" t="str">
        <f t="shared" si="408"/>
        <v/>
      </c>
      <c r="BQ866" s="97"/>
      <c r="BR866" s="186">
        <f t="shared" si="409"/>
        <v>0</v>
      </c>
      <c r="BS866" s="186">
        <f t="shared" si="410"/>
        <v>0</v>
      </c>
      <c r="BT866" s="222">
        <f t="shared" si="411"/>
        <v>0</v>
      </c>
      <c r="BU866" s="222">
        <f t="shared" si="412"/>
        <v>0</v>
      </c>
      <c r="BV866" s="222">
        <f t="shared" si="413"/>
        <v>0</v>
      </c>
      <c r="BW866" s="222">
        <f t="shared" si="414"/>
        <v>0</v>
      </c>
      <c r="BX866" s="222">
        <f t="shared" si="415"/>
        <v>0</v>
      </c>
      <c r="BY866" s="106"/>
      <c r="BZ866" s="197" t="str">
        <f>IF(SUMIF('Input| Projects'!$AS$8:$CP$8,"Dx",'Input| Projects'!$AS866:$CP866)=0,"",SUMIF('Input| Projects'!$AS$8:$CP$8,"Dx",'Input| Projects'!$AS866:$CP866))</f>
        <v/>
      </c>
      <c r="CA866" s="197" t="str">
        <f>IF(SUMIF('Input| Projects'!$AS$8:$CP$8,"Tx",'Input| Projects'!$AS866:$CP866)=0,"",SUMIF('Input| Projects'!$AS$8:$CP$8,"Tx",'Input| Projects'!$AS866:$CP866))</f>
        <v/>
      </c>
      <c r="CB866" s="150" t="str">
        <f t="shared" si="422"/>
        <v/>
      </c>
    </row>
    <row r="867" spans="2:80" x14ac:dyDescent="0.2">
      <c r="B867" s="201">
        <f>IFERROR('Input| Projects'!B867,"")</f>
        <v>858</v>
      </c>
      <c r="C867" s="42" t="str">
        <f>IFERROR(IF('Input| Projects'!C867="","",'Input| Projects'!C867),"")</f>
        <v/>
      </c>
      <c r="D867" s="42" t="str">
        <f>IFERROR(IF('Input| Projects'!D867="","",'Input| Projects'!D867),"")</f>
        <v/>
      </c>
      <c r="E867" s="104"/>
      <c r="F867" s="190">
        <f>IFERROR('Input| Projects'!I867*'Input| Escalations'!$K$19,"")</f>
        <v>0</v>
      </c>
      <c r="G867" s="190">
        <f>IFERROR('Input| Projects'!J867*'Input| Escalations'!$K$19,"")</f>
        <v>0</v>
      </c>
      <c r="H867" s="190">
        <f>IFERROR('Input| Projects'!K867*'Input| Escalations'!$K$19,"")</f>
        <v>0</v>
      </c>
      <c r="I867" s="190">
        <f>IFERROR('Input| Projects'!L867*'Input| Escalations'!$K$19,"")</f>
        <v>0</v>
      </c>
      <c r="J867" s="190">
        <f>IFERROR('Input| Projects'!M867*'Input| Escalations'!$K$19,"")</f>
        <v>0</v>
      </c>
      <c r="K867" s="190">
        <f>IFERROR('Input| Projects'!N867*'Input| Escalations'!$K$19,"")</f>
        <v>0</v>
      </c>
      <c r="L867" s="190">
        <f>IFERROR('Input| Projects'!O867*'Input| Escalations'!$K$19,"")</f>
        <v>0</v>
      </c>
      <c r="M867" s="150" t="str">
        <f>IF(ABS(SUM(F867:L867)-(SUM('Input| Projects'!I867:O867)*'Input| Escalations'!$K$19))&lt;0.0000001,"",1)</f>
        <v/>
      </c>
      <c r="N867" s="192">
        <f>'Input| Projects'!$Y867*INDEX('Input| Escalations'!$H$33:$N$33,MATCH('Calc| Project Costs'!N$9,'Input| Escalations'!$H$23:$N$23,0))+'Input| Projects'!$Z867*INDEX('Input| Escalations'!$H$34:$N$34,MATCH('Calc| Project Costs'!N$9,'Input| Escalations'!$H$23:$N$23,0))+'Input| Projects'!$AA867*INDEX('Input| Escalations'!$H$35:$N$35,MATCH('Calc| Project Costs'!N$9,'Input| Escalations'!$H$23:$N$23,0))+1</f>
        <v>1</v>
      </c>
      <c r="O867" s="192">
        <f>'Input| Projects'!$Y867*INDEX('Input| Escalations'!$H$33:$N$33,MATCH('Calc| Project Costs'!O$9,'Input| Escalations'!$H$23:$N$23,0))+'Input| Projects'!$Z867*INDEX('Input| Escalations'!$H$34:$N$34,MATCH('Calc| Project Costs'!O$9,'Input| Escalations'!$H$23:$N$23,0))+'Input| Projects'!$AA867*INDEX('Input| Escalations'!$H$35:$N$35,MATCH('Calc| Project Costs'!O$9,'Input| Escalations'!$H$23:$N$23,0))+1</f>
        <v>1</v>
      </c>
      <c r="P867" s="192">
        <f>'Input| Projects'!$Y867*INDEX('Input| Escalations'!$H$33:$N$33,MATCH('Calc| Project Costs'!P$9,'Input| Escalations'!$H$23:$N$23,0))+'Input| Projects'!$Z867*INDEX('Input| Escalations'!$H$34:$N$34,MATCH('Calc| Project Costs'!P$9,'Input| Escalations'!$H$23:$N$23,0))+'Input| Projects'!$AA867*INDEX('Input| Escalations'!$H$35:$N$35,MATCH('Calc| Project Costs'!P$9,'Input| Escalations'!$H$23:$N$23,0))+1</f>
        <v>1</v>
      </c>
      <c r="Q867" s="192">
        <f>'Input| Projects'!$Y867*INDEX('Input| Escalations'!$H$33:$N$33,MATCH('Calc| Project Costs'!Q$9,'Input| Escalations'!$H$23:$N$23,0))+'Input| Projects'!$Z867*INDEX('Input| Escalations'!$H$34:$N$34,MATCH('Calc| Project Costs'!Q$9,'Input| Escalations'!$H$23:$N$23,0))+'Input| Projects'!$AA867*INDEX('Input| Escalations'!$H$35:$N$35,MATCH('Calc| Project Costs'!Q$9,'Input| Escalations'!$H$23:$N$23,0))+1</f>
        <v>1</v>
      </c>
      <c r="R867" s="192">
        <f>'Input| Projects'!$Y867*INDEX('Input| Escalations'!$H$33:$N$33,MATCH('Calc| Project Costs'!R$9,'Input| Escalations'!$H$23:$N$23,0))+'Input| Projects'!$Z867*INDEX('Input| Escalations'!$H$34:$N$34,MATCH('Calc| Project Costs'!R$9,'Input| Escalations'!$H$23:$N$23,0))+'Input| Projects'!$AA867*INDEX('Input| Escalations'!$H$35:$N$35,MATCH('Calc| Project Costs'!R$9,'Input| Escalations'!$H$23:$N$23,0))+1</f>
        <v>1</v>
      </c>
      <c r="S867" s="192">
        <f>'Input| Projects'!$Y867*INDEX('Input| Escalations'!$H$33:$N$33,MATCH('Calc| Project Costs'!S$9,'Input| Escalations'!$H$23:$N$23,0))+'Input| Projects'!$Z867*INDEX('Input| Escalations'!$H$34:$N$34,MATCH('Calc| Project Costs'!S$9,'Input| Escalations'!$H$23:$N$23,0))+'Input| Projects'!$AA867*INDEX('Input| Escalations'!$H$35:$N$35,MATCH('Calc| Project Costs'!S$9,'Input| Escalations'!$H$23:$N$23,0))+1</f>
        <v>1</v>
      </c>
      <c r="T867" s="192">
        <f>'Input| Projects'!$Y867*INDEX('Input| Escalations'!$H$33:$N$33,MATCH('Calc| Project Costs'!T$9,'Input| Escalations'!$H$23:$N$23,0))+'Input| Projects'!$Z867*INDEX('Input| Escalations'!$H$34:$N$34,MATCH('Calc| Project Costs'!T$9,'Input| Escalations'!$H$23:$N$23,0))+'Input| Projects'!$AA867*INDEX('Input| Escalations'!$H$35:$N$35,MATCH('Calc| Project Costs'!T$9,'Input| Escalations'!$H$23:$N$23,0))+1</f>
        <v>1</v>
      </c>
      <c r="U867" s="106"/>
      <c r="V867" s="186">
        <f t="shared" si="416"/>
        <v>0</v>
      </c>
      <c r="W867" s="186">
        <f t="shared" si="417"/>
        <v>0</v>
      </c>
      <c r="X867" s="186">
        <f t="shared" si="418"/>
        <v>0</v>
      </c>
      <c r="Y867" s="186">
        <f t="shared" si="394"/>
        <v>0</v>
      </c>
      <c r="Z867" s="186">
        <f t="shared" si="395"/>
        <v>0</v>
      </c>
      <c r="AA867" s="186">
        <f t="shared" si="396"/>
        <v>0</v>
      </c>
      <c r="AB867" s="186">
        <f t="shared" si="397"/>
        <v>0</v>
      </c>
      <c r="AC867" s="106"/>
      <c r="AD867" s="186">
        <f>'Input| Projects'!Q867*N867*'Input| Escalations'!$K$19</f>
        <v>0</v>
      </c>
      <c r="AE867" s="186">
        <f>'Input| Projects'!R867*O867*'Input| Escalations'!$K$19</f>
        <v>0</v>
      </c>
      <c r="AF867" s="186">
        <f>'Input| Projects'!S867*P867*'Input| Escalations'!$K$19</f>
        <v>0</v>
      </c>
      <c r="AG867" s="186">
        <f>'Input| Projects'!T867*Q867*'Input| Escalations'!$K$19</f>
        <v>0</v>
      </c>
      <c r="AH867" s="186">
        <f>'Input| Projects'!U867*R867*'Input| Escalations'!$K$19</f>
        <v>0</v>
      </c>
      <c r="AI867" s="186">
        <f>'Input| Projects'!V867*S867*'Input| Escalations'!$K$19</f>
        <v>0</v>
      </c>
      <c r="AJ867" s="186">
        <f>'Input| Projects'!W867*T867*'Input| Escalations'!$K$19</f>
        <v>0</v>
      </c>
      <c r="AK867" s="106"/>
      <c r="AL867" s="186" t="str">
        <f>IFERROR(IF('Input| Overheads'!$C$42="Direct costs",SUMPRODUCT(--('Input| Projects'!$AC867="Yes"),'Calc| Overheads Allocation'!C$8,'Calc| Project Costs'!V867),IF('Input| Overheads'!$C$42="Internal labour",SUMPRODUCT(--('Input| Projects'!$AC867="Yes"),'Calc| Overheads Allocation'!C$8,'Calc| Project Costs'!V867,'Input| Projects'!$Y867),IF('Input| Overheads'!$C$42="DNSP defined",SUMPRODUCT(--('Input| Projects'!$AC867="Yes"),'Calc| Overheads Allocation'!C$61,'Input| Projects'!$AF867),""))),"")</f>
        <v/>
      </c>
      <c r="AM867" s="186" t="str">
        <f>IFERROR(IF('Input| Overheads'!$C$42="Direct costs",SUMPRODUCT(--('Input| Projects'!$AC867="Yes"),'Calc| Overheads Allocation'!D$8,'Calc| Project Costs'!W867),IF('Input| Overheads'!$C$42="Internal labour",SUMPRODUCT(--('Input| Projects'!$AC867="Yes"),'Calc| Overheads Allocation'!D$8,'Calc| Project Costs'!W867,'Input| Projects'!$Y867),IF('Input| Overheads'!$C$42="DNSP defined",SUMPRODUCT(--('Input| Projects'!$AC867="Yes"),'Calc| Overheads Allocation'!D$61,'Input| Projects'!$AF867),""))),"")</f>
        <v/>
      </c>
      <c r="AN867" s="186" t="str">
        <f>IFERROR(IF('Input| Overheads'!$C$42="Direct costs",SUMPRODUCT(--('Input| Projects'!$AC867="Yes"),'Calc| Overheads Allocation'!E$8,'Calc| Project Costs'!X867),IF('Input| Overheads'!$C$42="Internal labour",SUMPRODUCT(--('Input| Projects'!$AC867="Yes"),'Calc| Overheads Allocation'!E$8,'Calc| Project Costs'!X867,'Input| Projects'!$Y867),IF('Input| Overheads'!$C$42="DNSP defined",SUMPRODUCT(--('Input| Projects'!$AC867="Yes"),'Calc| Overheads Allocation'!E$61,'Input| Projects'!$AF867),""))),"")</f>
        <v/>
      </c>
      <c r="AO867" s="186" t="str">
        <f>IFERROR(IF('Input| Overheads'!$C$42="Direct costs",SUMPRODUCT(--('Input| Projects'!$AC867="Yes"),'Calc| Overheads Allocation'!F$8,'Calc| Project Costs'!Y867),IF('Input| Overheads'!$C$42="Internal labour",SUMPRODUCT(--('Input| Projects'!$AC867="Yes"),'Calc| Overheads Allocation'!F$8,'Calc| Project Costs'!Y867,'Input| Projects'!$Y867),IF('Input| Overheads'!$C$42="DNSP defined",SUMPRODUCT(--('Input| Projects'!$AC867="Yes"),'Calc| Overheads Allocation'!F$61,'Input| Projects'!$AF867),""))),"")</f>
        <v/>
      </c>
      <c r="AP867" s="186" t="str">
        <f>IFERROR(IF('Input| Overheads'!$C$42="Direct costs",SUMPRODUCT(--('Input| Projects'!$AC867="Yes"),'Calc| Overheads Allocation'!G$8,'Calc| Project Costs'!Z867),IF('Input| Overheads'!$C$42="Internal labour",SUMPRODUCT(--('Input| Projects'!$AC867="Yes"),'Calc| Overheads Allocation'!G$8,'Calc| Project Costs'!Z867,'Input| Projects'!$Y867),IF('Input| Overheads'!$C$42="DNSP defined",SUMPRODUCT(--('Input| Projects'!$AC867="Yes"),'Calc| Overheads Allocation'!G$61,'Input| Projects'!$AF867),""))),"")</f>
        <v/>
      </c>
      <c r="AQ867" s="186" t="str">
        <f>IFERROR(IF('Input| Overheads'!$C$42="Direct costs",SUMPRODUCT(--('Input| Projects'!$AC867="Yes"),'Calc| Overheads Allocation'!H$8,'Calc| Project Costs'!AA867),IF('Input| Overheads'!$C$42="Internal labour",SUMPRODUCT(--('Input| Projects'!$AC867="Yes"),'Calc| Overheads Allocation'!H$8,'Calc| Project Costs'!AA867,'Input| Projects'!$Y867),IF('Input| Overheads'!$C$42="DNSP defined",SUMPRODUCT(--('Input| Projects'!$AC867="Yes"),'Calc| Overheads Allocation'!H$61,'Input| Projects'!$AF867),""))),"")</f>
        <v/>
      </c>
      <c r="AR867" s="186" t="str">
        <f>IFERROR(IF('Input| Overheads'!$C$42="Direct costs",SUMPRODUCT(--('Input| Projects'!$AC867="Yes"),'Calc| Overheads Allocation'!I$8,'Calc| Project Costs'!AB867),IF('Input| Overheads'!$C$42="Internal labour",SUMPRODUCT(--('Input| Projects'!$AC867="Yes"),'Calc| Overheads Allocation'!I$8,'Calc| Project Costs'!AB867,'Input| Projects'!$Y867),IF('Input| Overheads'!$C$42="DNSP defined",SUMPRODUCT(--('Input| Projects'!$AC867="Yes"),'Calc| Overheads Allocation'!I$61,'Input| Projects'!$AF867),""))),"")</f>
        <v/>
      </c>
      <c r="AS867" s="106"/>
      <c r="AT867" s="186" t="str">
        <f>IFERROR(IF('Input| Overheads'!$C$42="Direct costs",SUMPRODUCT(--('Input| Projects'!$AD867="Yes"),'Calc| Overheads Allocation'!C$9,'Calc| Project Costs'!V867),IF('Input| Overheads'!$C$42="Internal labour",SUMPRODUCT(--('Input| Projects'!$AD867="Yes"),'Calc| Overheads Allocation'!C$9,'Calc| Project Costs'!V867,'Input| Projects'!$Y867),IF('Input| Overheads'!$C$42="DNSP defined",SUMPRODUCT(--('Input| Projects'!$AD867="Yes"),'Calc| Overheads Allocation'!C$62,'Input| Projects'!$AG867),""))),"")</f>
        <v/>
      </c>
      <c r="AU867" s="186" t="str">
        <f>IFERROR(IF('Input| Overheads'!$C$42="Direct costs",SUMPRODUCT(--('Input| Projects'!$AD867="Yes"),'Calc| Overheads Allocation'!D$9,'Calc| Project Costs'!W867),IF('Input| Overheads'!$C$42="Internal labour",SUMPRODUCT(--('Input| Projects'!$AD867="Yes"),'Calc| Overheads Allocation'!D$9,'Calc| Project Costs'!W867,'Input| Projects'!$Y867),IF('Input| Overheads'!$C$42="DNSP defined",SUMPRODUCT(--('Input| Projects'!$AD867="Yes"),'Calc| Overheads Allocation'!D$62,'Input| Projects'!$AG867),""))),"")</f>
        <v/>
      </c>
      <c r="AV867" s="186" t="str">
        <f>IFERROR(IF('Input| Overheads'!$C$42="Direct costs",SUMPRODUCT(--('Input| Projects'!$AD867="Yes"),'Calc| Overheads Allocation'!E$9,'Calc| Project Costs'!X867),IF('Input| Overheads'!$C$42="Internal labour",SUMPRODUCT(--('Input| Projects'!$AD867="Yes"),'Calc| Overheads Allocation'!E$9,'Calc| Project Costs'!X867,'Input| Projects'!$Y867),IF('Input| Overheads'!$C$42="DNSP defined",SUMPRODUCT(--('Input| Projects'!$AD867="Yes"),'Calc| Overheads Allocation'!E$62,'Input| Projects'!$AG867),""))),"")</f>
        <v/>
      </c>
      <c r="AW867" s="186" t="str">
        <f>IFERROR(IF('Input| Overheads'!$C$42="Direct costs",SUMPRODUCT(--('Input| Projects'!$AD867="Yes"),'Calc| Overheads Allocation'!F$9,'Calc| Project Costs'!Y867),IF('Input| Overheads'!$C$42="Internal labour",SUMPRODUCT(--('Input| Projects'!$AD867="Yes"),'Calc| Overheads Allocation'!F$9,'Calc| Project Costs'!Y867,'Input| Projects'!$Y867),IF('Input| Overheads'!$C$42="DNSP defined",SUMPRODUCT(--('Input| Projects'!$AD867="Yes"),'Calc| Overheads Allocation'!F$62,'Input| Projects'!$AG867),""))),"")</f>
        <v/>
      </c>
      <c r="AX867" s="186" t="str">
        <f>IFERROR(IF('Input| Overheads'!$C$42="Direct costs",SUMPRODUCT(--('Input| Projects'!$AD867="Yes"),'Calc| Overheads Allocation'!G$9,'Calc| Project Costs'!Z867),IF('Input| Overheads'!$C$42="Internal labour",SUMPRODUCT(--('Input| Projects'!$AD867="Yes"),'Calc| Overheads Allocation'!G$9,'Calc| Project Costs'!Z867,'Input| Projects'!$Y867),IF('Input| Overheads'!$C$42="DNSP defined",SUMPRODUCT(--('Input| Projects'!$AD867="Yes"),'Calc| Overheads Allocation'!G$62,'Input| Projects'!$AG867),""))),"")</f>
        <v/>
      </c>
      <c r="AY867" s="186" t="str">
        <f>IFERROR(IF('Input| Overheads'!$C$42="Direct costs",SUMPRODUCT(--('Input| Projects'!$AD867="Yes"),'Calc| Overheads Allocation'!H$9,'Calc| Project Costs'!AA867),IF('Input| Overheads'!$C$42="Internal labour",SUMPRODUCT(--('Input| Projects'!$AD867="Yes"),'Calc| Overheads Allocation'!H$9,'Calc| Project Costs'!AA867,'Input| Projects'!$Y867),IF('Input| Overheads'!$C$42="DNSP defined",SUMPRODUCT(--('Input| Projects'!$AD867="Yes"),'Calc| Overheads Allocation'!H$62,'Input| Projects'!$AG867),""))),"")</f>
        <v/>
      </c>
      <c r="AZ867" s="186" t="str">
        <f>IFERROR(IF('Input| Overheads'!$C$42="Direct costs",SUMPRODUCT(--('Input| Projects'!$AD867="Yes"),'Calc| Overheads Allocation'!I$9,'Calc| Project Costs'!AB867),IF('Input| Overheads'!$C$42="Internal labour",SUMPRODUCT(--('Input| Projects'!$AD867="Yes"),'Calc| Overheads Allocation'!I$9,'Calc| Project Costs'!AB867,'Input| Projects'!$Y867),IF('Input| Overheads'!$C$42="DNSP defined",SUMPRODUCT(--('Input| Projects'!$AD867="Yes"),'Calc| Overheads Allocation'!I$62,'Input| Projects'!$AG867),""))),"")</f>
        <v/>
      </c>
      <c r="BA867" s="106"/>
      <c r="BB867" s="186">
        <f t="shared" si="419"/>
        <v>0</v>
      </c>
      <c r="BC867" s="186">
        <f t="shared" si="420"/>
        <v>0</v>
      </c>
      <c r="BD867" s="186">
        <f t="shared" si="421"/>
        <v>0</v>
      </c>
      <c r="BE867" s="186">
        <f t="shared" si="398"/>
        <v>0</v>
      </c>
      <c r="BF867" s="186">
        <f t="shared" si="399"/>
        <v>0</v>
      </c>
      <c r="BG867" s="186">
        <f t="shared" si="400"/>
        <v>0</v>
      </c>
      <c r="BH867" s="186">
        <f t="shared" si="401"/>
        <v>0</v>
      </c>
      <c r="BI867" s="97"/>
      <c r="BJ867" s="186" t="str">
        <f t="shared" si="402"/>
        <v/>
      </c>
      <c r="BK867" s="186" t="str">
        <f t="shared" si="403"/>
        <v/>
      </c>
      <c r="BL867" s="186" t="str">
        <f t="shared" si="404"/>
        <v/>
      </c>
      <c r="BM867" s="186" t="str">
        <f t="shared" si="405"/>
        <v/>
      </c>
      <c r="BN867" s="186" t="str">
        <f t="shared" si="406"/>
        <v/>
      </c>
      <c r="BO867" s="186" t="str">
        <f t="shared" si="407"/>
        <v/>
      </c>
      <c r="BP867" s="186" t="str">
        <f t="shared" si="408"/>
        <v/>
      </c>
      <c r="BQ867" s="97"/>
      <c r="BR867" s="186">
        <f t="shared" si="409"/>
        <v>0</v>
      </c>
      <c r="BS867" s="186">
        <f t="shared" si="410"/>
        <v>0</v>
      </c>
      <c r="BT867" s="222">
        <f t="shared" si="411"/>
        <v>0</v>
      </c>
      <c r="BU867" s="222">
        <f t="shared" si="412"/>
        <v>0</v>
      </c>
      <c r="BV867" s="222">
        <f t="shared" si="413"/>
        <v>0</v>
      </c>
      <c r="BW867" s="222">
        <f t="shared" si="414"/>
        <v>0</v>
      </c>
      <c r="BX867" s="222">
        <f t="shared" si="415"/>
        <v>0</v>
      </c>
      <c r="BY867" s="106"/>
      <c r="BZ867" s="197" t="str">
        <f>IF(SUMIF('Input| Projects'!$AS$8:$CP$8,"Dx",'Input| Projects'!$AS867:$CP867)=0,"",SUMIF('Input| Projects'!$AS$8:$CP$8,"Dx",'Input| Projects'!$AS867:$CP867))</f>
        <v/>
      </c>
      <c r="CA867" s="197" t="str">
        <f>IF(SUMIF('Input| Projects'!$AS$8:$CP$8,"Tx",'Input| Projects'!$AS867:$CP867)=0,"",SUMIF('Input| Projects'!$AS$8:$CP$8,"Tx",'Input| Projects'!$AS867:$CP867))</f>
        <v/>
      </c>
      <c r="CB867" s="150" t="str">
        <f t="shared" si="422"/>
        <v/>
      </c>
    </row>
    <row r="868" spans="2:80" x14ac:dyDescent="0.2">
      <c r="B868" s="201">
        <f>IFERROR('Input| Projects'!B868,"")</f>
        <v>859</v>
      </c>
      <c r="C868" s="42" t="str">
        <f>IFERROR(IF('Input| Projects'!C868="","",'Input| Projects'!C868),"")</f>
        <v/>
      </c>
      <c r="D868" s="42" t="str">
        <f>IFERROR(IF('Input| Projects'!D868="","",'Input| Projects'!D868),"")</f>
        <v/>
      </c>
      <c r="E868" s="104"/>
      <c r="F868" s="190">
        <f>IFERROR('Input| Projects'!I868*'Input| Escalations'!$K$19,"")</f>
        <v>0</v>
      </c>
      <c r="G868" s="190">
        <f>IFERROR('Input| Projects'!J868*'Input| Escalations'!$K$19,"")</f>
        <v>0</v>
      </c>
      <c r="H868" s="190">
        <f>IFERROR('Input| Projects'!K868*'Input| Escalations'!$K$19,"")</f>
        <v>0</v>
      </c>
      <c r="I868" s="190">
        <f>IFERROR('Input| Projects'!L868*'Input| Escalations'!$K$19,"")</f>
        <v>0</v>
      </c>
      <c r="J868" s="190">
        <f>IFERROR('Input| Projects'!M868*'Input| Escalations'!$K$19,"")</f>
        <v>0</v>
      </c>
      <c r="K868" s="190">
        <f>IFERROR('Input| Projects'!N868*'Input| Escalations'!$K$19,"")</f>
        <v>0</v>
      </c>
      <c r="L868" s="190">
        <f>IFERROR('Input| Projects'!O868*'Input| Escalations'!$K$19,"")</f>
        <v>0</v>
      </c>
      <c r="M868" s="150" t="str">
        <f>IF(ABS(SUM(F868:L868)-(SUM('Input| Projects'!I868:O868)*'Input| Escalations'!$K$19))&lt;0.0000001,"",1)</f>
        <v/>
      </c>
      <c r="N868" s="192">
        <f>'Input| Projects'!$Y868*INDEX('Input| Escalations'!$H$33:$N$33,MATCH('Calc| Project Costs'!N$9,'Input| Escalations'!$H$23:$N$23,0))+'Input| Projects'!$Z868*INDEX('Input| Escalations'!$H$34:$N$34,MATCH('Calc| Project Costs'!N$9,'Input| Escalations'!$H$23:$N$23,0))+'Input| Projects'!$AA868*INDEX('Input| Escalations'!$H$35:$N$35,MATCH('Calc| Project Costs'!N$9,'Input| Escalations'!$H$23:$N$23,0))+1</f>
        <v>1</v>
      </c>
      <c r="O868" s="192">
        <f>'Input| Projects'!$Y868*INDEX('Input| Escalations'!$H$33:$N$33,MATCH('Calc| Project Costs'!O$9,'Input| Escalations'!$H$23:$N$23,0))+'Input| Projects'!$Z868*INDEX('Input| Escalations'!$H$34:$N$34,MATCH('Calc| Project Costs'!O$9,'Input| Escalations'!$H$23:$N$23,0))+'Input| Projects'!$AA868*INDEX('Input| Escalations'!$H$35:$N$35,MATCH('Calc| Project Costs'!O$9,'Input| Escalations'!$H$23:$N$23,0))+1</f>
        <v>1</v>
      </c>
      <c r="P868" s="192">
        <f>'Input| Projects'!$Y868*INDEX('Input| Escalations'!$H$33:$N$33,MATCH('Calc| Project Costs'!P$9,'Input| Escalations'!$H$23:$N$23,0))+'Input| Projects'!$Z868*INDEX('Input| Escalations'!$H$34:$N$34,MATCH('Calc| Project Costs'!P$9,'Input| Escalations'!$H$23:$N$23,0))+'Input| Projects'!$AA868*INDEX('Input| Escalations'!$H$35:$N$35,MATCH('Calc| Project Costs'!P$9,'Input| Escalations'!$H$23:$N$23,0))+1</f>
        <v>1</v>
      </c>
      <c r="Q868" s="192">
        <f>'Input| Projects'!$Y868*INDEX('Input| Escalations'!$H$33:$N$33,MATCH('Calc| Project Costs'!Q$9,'Input| Escalations'!$H$23:$N$23,0))+'Input| Projects'!$Z868*INDEX('Input| Escalations'!$H$34:$N$34,MATCH('Calc| Project Costs'!Q$9,'Input| Escalations'!$H$23:$N$23,0))+'Input| Projects'!$AA868*INDEX('Input| Escalations'!$H$35:$N$35,MATCH('Calc| Project Costs'!Q$9,'Input| Escalations'!$H$23:$N$23,0))+1</f>
        <v>1</v>
      </c>
      <c r="R868" s="192">
        <f>'Input| Projects'!$Y868*INDEX('Input| Escalations'!$H$33:$N$33,MATCH('Calc| Project Costs'!R$9,'Input| Escalations'!$H$23:$N$23,0))+'Input| Projects'!$Z868*INDEX('Input| Escalations'!$H$34:$N$34,MATCH('Calc| Project Costs'!R$9,'Input| Escalations'!$H$23:$N$23,0))+'Input| Projects'!$AA868*INDEX('Input| Escalations'!$H$35:$N$35,MATCH('Calc| Project Costs'!R$9,'Input| Escalations'!$H$23:$N$23,0))+1</f>
        <v>1</v>
      </c>
      <c r="S868" s="192">
        <f>'Input| Projects'!$Y868*INDEX('Input| Escalations'!$H$33:$N$33,MATCH('Calc| Project Costs'!S$9,'Input| Escalations'!$H$23:$N$23,0))+'Input| Projects'!$Z868*INDEX('Input| Escalations'!$H$34:$N$34,MATCH('Calc| Project Costs'!S$9,'Input| Escalations'!$H$23:$N$23,0))+'Input| Projects'!$AA868*INDEX('Input| Escalations'!$H$35:$N$35,MATCH('Calc| Project Costs'!S$9,'Input| Escalations'!$H$23:$N$23,0))+1</f>
        <v>1</v>
      </c>
      <c r="T868" s="192">
        <f>'Input| Projects'!$Y868*INDEX('Input| Escalations'!$H$33:$N$33,MATCH('Calc| Project Costs'!T$9,'Input| Escalations'!$H$23:$N$23,0))+'Input| Projects'!$Z868*INDEX('Input| Escalations'!$H$34:$N$34,MATCH('Calc| Project Costs'!T$9,'Input| Escalations'!$H$23:$N$23,0))+'Input| Projects'!$AA868*INDEX('Input| Escalations'!$H$35:$N$35,MATCH('Calc| Project Costs'!T$9,'Input| Escalations'!$H$23:$N$23,0))+1</f>
        <v>1</v>
      </c>
      <c r="U868" s="106"/>
      <c r="V868" s="186">
        <f t="shared" si="416"/>
        <v>0</v>
      </c>
      <c r="W868" s="186">
        <f t="shared" si="417"/>
        <v>0</v>
      </c>
      <c r="X868" s="186">
        <f t="shared" si="418"/>
        <v>0</v>
      </c>
      <c r="Y868" s="186">
        <f t="shared" si="394"/>
        <v>0</v>
      </c>
      <c r="Z868" s="186">
        <f t="shared" si="395"/>
        <v>0</v>
      </c>
      <c r="AA868" s="186">
        <f t="shared" si="396"/>
        <v>0</v>
      </c>
      <c r="AB868" s="186">
        <f t="shared" si="397"/>
        <v>0</v>
      </c>
      <c r="AC868" s="106"/>
      <c r="AD868" s="186">
        <f>'Input| Projects'!Q868*N868*'Input| Escalations'!$K$19</f>
        <v>0</v>
      </c>
      <c r="AE868" s="186">
        <f>'Input| Projects'!R868*O868*'Input| Escalations'!$K$19</f>
        <v>0</v>
      </c>
      <c r="AF868" s="186">
        <f>'Input| Projects'!S868*P868*'Input| Escalations'!$K$19</f>
        <v>0</v>
      </c>
      <c r="AG868" s="186">
        <f>'Input| Projects'!T868*Q868*'Input| Escalations'!$K$19</f>
        <v>0</v>
      </c>
      <c r="AH868" s="186">
        <f>'Input| Projects'!U868*R868*'Input| Escalations'!$K$19</f>
        <v>0</v>
      </c>
      <c r="AI868" s="186">
        <f>'Input| Projects'!V868*S868*'Input| Escalations'!$K$19</f>
        <v>0</v>
      </c>
      <c r="AJ868" s="186">
        <f>'Input| Projects'!W868*T868*'Input| Escalations'!$K$19</f>
        <v>0</v>
      </c>
      <c r="AK868" s="106"/>
      <c r="AL868" s="186" t="str">
        <f>IFERROR(IF('Input| Overheads'!$C$42="Direct costs",SUMPRODUCT(--('Input| Projects'!$AC868="Yes"),'Calc| Overheads Allocation'!C$8,'Calc| Project Costs'!V868),IF('Input| Overheads'!$C$42="Internal labour",SUMPRODUCT(--('Input| Projects'!$AC868="Yes"),'Calc| Overheads Allocation'!C$8,'Calc| Project Costs'!V868,'Input| Projects'!$Y868),IF('Input| Overheads'!$C$42="DNSP defined",SUMPRODUCT(--('Input| Projects'!$AC868="Yes"),'Calc| Overheads Allocation'!C$61,'Input| Projects'!$AF868),""))),"")</f>
        <v/>
      </c>
      <c r="AM868" s="186" t="str">
        <f>IFERROR(IF('Input| Overheads'!$C$42="Direct costs",SUMPRODUCT(--('Input| Projects'!$AC868="Yes"),'Calc| Overheads Allocation'!D$8,'Calc| Project Costs'!W868),IF('Input| Overheads'!$C$42="Internal labour",SUMPRODUCT(--('Input| Projects'!$AC868="Yes"),'Calc| Overheads Allocation'!D$8,'Calc| Project Costs'!W868,'Input| Projects'!$Y868),IF('Input| Overheads'!$C$42="DNSP defined",SUMPRODUCT(--('Input| Projects'!$AC868="Yes"),'Calc| Overheads Allocation'!D$61,'Input| Projects'!$AF868),""))),"")</f>
        <v/>
      </c>
      <c r="AN868" s="186" t="str">
        <f>IFERROR(IF('Input| Overheads'!$C$42="Direct costs",SUMPRODUCT(--('Input| Projects'!$AC868="Yes"),'Calc| Overheads Allocation'!E$8,'Calc| Project Costs'!X868),IF('Input| Overheads'!$C$42="Internal labour",SUMPRODUCT(--('Input| Projects'!$AC868="Yes"),'Calc| Overheads Allocation'!E$8,'Calc| Project Costs'!X868,'Input| Projects'!$Y868),IF('Input| Overheads'!$C$42="DNSP defined",SUMPRODUCT(--('Input| Projects'!$AC868="Yes"),'Calc| Overheads Allocation'!E$61,'Input| Projects'!$AF868),""))),"")</f>
        <v/>
      </c>
      <c r="AO868" s="186" t="str">
        <f>IFERROR(IF('Input| Overheads'!$C$42="Direct costs",SUMPRODUCT(--('Input| Projects'!$AC868="Yes"),'Calc| Overheads Allocation'!F$8,'Calc| Project Costs'!Y868),IF('Input| Overheads'!$C$42="Internal labour",SUMPRODUCT(--('Input| Projects'!$AC868="Yes"),'Calc| Overheads Allocation'!F$8,'Calc| Project Costs'!Y868,'Input| Projects'!$Y868),IF('Input| Overheads'!$C$42="DNSP defined",SUMPRODUCT(--('Input| Projects'!$AC868="Yes"),'Calc| Overheads Allocation'!F$61,'Input| Projects'!$AF868),""))),"")</f>
        <v/>
      </c>
      <c r="AP868" s="186" t="str">
        <f>IFERROR(IF('Input| Overheads'!$C$42="Direct costs",SUMPRODUCT(--('Input| Projects'!$AC868="Yes"),'Calc| Overheads Allocation'!G$8,'Calc| Project Costs'!Z868),IF('Input| Overheads'!$C$42="Internal labour",SUMPRODUCT(--('Input| Projects'!$AC868="Yes"),'Calc| Overheads Allocation'!G$8,'Calc| Project Costs'!Z868,'Input| Projects'!$Y868),IF('Input| Overheads'!$C$42="DNSP defined",SUMPRODUCT(--('Input| Projects'!$AC868="Yes"),'Calc| Overheads Allocation'!G$61,'Input| Projects'!$AF868),""))),"")</f>
        <v/>
      </c>
      <c r="AQ868" s="186" t="str">
        <f>IFERROR(IF('Input| Overheads'!$C$42="Direct costs",SUMPRODUCT(--('Input| Projects'!$AC868="Yes"),'Calc| Overheads Allocation'!H$8,'Calc| Project Costs'!AA868),IF('Input| Overheads'!$C$42="Internal labour",SUMPRODUCT(--('Input| Projects'!$AC868="Yes"),'Calc| Overheads Allocation'!H$8,'Calc| Project Costs'!AA868,'Input| Projects'!$Y868),IF('Input| Overheads'!$C$42="DNSP defined",SUMPRODUCT(--('Input| Projects'!$AC868="Yes"),'Calc| Overheads Allocation'!H$61,'Input| Projects'!$AF868),""))),"")</f>
        <v/>
      </c>
      <c r="AR868" s="186" t="str">
        <f>IFERROR(IF('Input| Overheads'!$C$42="Direct costs",SUMPRODUCT(--('Input| Projects'!$AC868="Yes"),'Calc| Overheads Allocation'!I$8,'Calc| Project Costs'!AB868),IF('Input| Overheads'!$C$42="Internal labour",SUMPRODUCT(--('Input| Projects'!$AC868="Yes"),'Calc| Overheads Allocation'!I$8,'Calc| Project Costs'!AB868,'Input| Projects'!$Y868),IF('Input| Overheads'!$C$42="DNSP defined",SUMPRODUCT(--('Input| Projects'!$AC868="Yes"),'Calc| Overheads Allocation'!I$61,'Input| Projects'!$AF868),""))),"")</f>
        <v/>
      </c>
      <c r="AS868" s="106"/>
      <c r="AT868" s="186" t="str">
        <f>IFERROR(IF('Input| Overheads'!$C$42="Direct costs",SUMPRODUCT(--('Input| Projects'!$AD868="Yes"),'Calc| Overheads Allocation'!C$9,'Calc| Project Costs'!V868),IF('Input| Overheads'!$C$42="Internal labour",SUMPRODUCT(--('Input| Projects'!$AD868="Yes"),'Calc| Overheads Allocation'!C$9,'Calc| Project Costs'!V868,'Input| Projects'!$Y868),IF('Input| Overheads'!$C$42="DNSP defined",SUMPRODUCT(--('Input| Projects'!$AD868="Yes"),'Calc| Overheads Allocation'!C$62,'Input| Projects'!$AG868),""))),"")</f>
        <v/>
      </c>
      <c r="AU868" s="186" t="str">
        <f>IFERROR(IF('Input| Overheads'!$C$42="Direct costs",SUMPRODUCT(--('Input| Projects'!$AD868="Yes"),'Calc| Overheads Allocation'!D$9,'Calc| Project Costs'!W868),IF('Input| Overheads'!$C$42="Internal labour",SUMPRODUCT(--('Input| Projects'!$AD868="Yes"),'Calc| Overheads Allocation'!D$9,'Calc| Project Costs'!W868,'Input| Projects'!$Y868),IF('Input| Overheads'!$C$42="DNSP defined",SUMPRODUCT(--('Input| Projects'!$AD868="Yes"),'Calc| Overheads Allocation'!D$62,'Input| Projects'!$AG868),""))),"")</f>
        <v/>
      </c>
      <c r="AV868" s="186" t="str">
        <f>IFERROR(IF('Input| Overheads'!$C$42="Direct costs",SUMPRODUCT(--('Input| Projects'!$AD868="Yes"),'Calc| Overheads Allocation'!E$9,'Calc| Project Costs'!X868),IF('Input| Overheads'!$C$42="Internal labour",SUMPRODUCT(--('Input| Projects'!$AD868="Yes"),'Calc| Overheads Allocation'!E$9,'Calc| Project Costs'!X868,'Input| Projects'!$Y868),IF('Input| Overheads'!$C$42="DNSP defined",SUMPRODUCT(--('Input| Projects'!$AD868="Yes"),'Calc| Overheads Allocation'!E$62,'Input| Projects'!$AG868),""))),"")</f>
        <v/>
      </c>
      <c r="AW868" s="186" t="str">
        <f>IFERROR(IF('Input| Overheads'!$C$42="Direct costs",SUMPRODUCT(--('Input| Projects'!$AD868="Yes"),'Calc| Overheads Allocation'!F$9,'Calc| Project Costs'!Y868),IF('Input| Overheads'!$C$42="Internal labour",SUMPRODUCT(--('Input| Projects'!$AD868="Yes"),'Calc| Overheads Allocation'!F$9,'Calc| Project Costs'!Y868,'Input| Projects'!$Y868),IF('Input| Overheads'!$C$42="DNSP defined",SUMPRODUCT(--('Input| Projects'!$AD868="Yes"),'Calc| Overheads Allocation'!F$62,'Input| Projects'!$AG868),""))),"")</f>
        <v/>
      </c>
      <c r="AX868" s="186" t="str">
        <f>IFERROR(IF('Input| Overheads'!$C$42="Direct costs",SUMPRODUCT(--('Input| Projects'!$AD868="Yes"),'Calc| Overheads Allocation'!G$9,'Calc| Project Costs'!Z868),IF('Input| Overheads'!$C$42="Internal labour",SUMPRODUCT(--('Input| Projects'!$AD868="Yes"),'Calc| Overheads Allocation'!G$9,'Calc| Project Costs'!Z868,'Input| Projects'!$Y868),IF('Input| Overheads'!$C$42="DNSP defined",SUMPRODUCT(--('Input| Projects'!$AD868="Yes"),'Calc| Overheads Allocation'!G$62,'Input| Projects'!$AG868),""))),"")</f>
        <v/>
      </c>
      <c r="AY868" s="186" t="str">
        <f>IFERROR(IF('Input| Overheads'!$C$42="Direct costs",SUMPRODUCT(--('Input| Projects'!$AD868="Yes"),'Calc| Overheads Allocation'!H$9,'Calc| Project Costs'!AA868),IF('Input| Overheads'!$C$42="Internal labour",SUMPRODUCT(--('Input| Projects'!$AD868="Yes"),'Calc| Overheads Allocation'!H$9,'Calc| Project Costs'!AA868,'Input| Projects'!$Y868),IF('Input| Overheads'!$C$42="DNSP defined",SUMPRODUCT(--('Input| Projects'!$AD868="Yes"),'Calc| Overheads Allocation'!H$62,'Input| Projects'!$AG868),""))),"")</f>
        <v/>
      </c>
      <c r="AZ868" s="186" t="str">
        <f>IFERROR(IF('Input| Overheads'!$C$42="Direct costs",SUMPRODUCT(--('Input| Projects'!$AD868="Yes"),'Calc| Overheads Allocation'!I$9,'Calc| Project Costs'!AB868),IF('Input| Overheads'!$C$42="Internal labour",SUMPRODUCT(--('Input| Projects'!$AD868="Yes"),'Calc| Overheads Allocation'!I$9,'Calc| Project Costs'!AB868,'Input| Projects'!$Y868),IF('Input| Overheads'!$C$42="DNSP defined",SUMPRODUCT(--('Input| Projects'!$AD868="Yes"),'Calc| Overheads Allocation'!I$62,'Input| Projects'!$AG868),""))),"")</f>
        <v/>
      </c>
      <c r="BA868" s="106"/>
      <c r="BB868" s="186">
        <f t="shared" si="419"/>
        <v>0</v>
      </c>
      <c r="BC868" s="186">
        <f t="shared" si="420"/>
        <v>0</v>
      </c>
      <c r="BD868" s="186">
        <f t="shared" si="421"/>
        <v>0</v>
      </c>
      <c r="BE868" s="186">
        <f t="shared" si="398"/>
        <v>0</v>
      </c>
      <c r="BF868" s="186">
        <f t="shared" si="399"/>
        <v>0</v>
      </c>
      <c r="BG868" s="186">
        <f t="shared" si="400"/>
        <v>0</v>
      </c>
      <c r="BH868" s="186">
        <f t="shared" si="401"/>
        <v>0</v>
      </c>
      <c r="BI868" s="97"/>
      <c r="BJ868" s="186" t="str">
        <f t="shared" si="402"/>
        <v/>
      </c>
      <c r="BK868" s="186" t="str">
        <f t="shared" si="403"/>
        <v/>
      </c>
      <c r="BL868" s="186" t="str">
        <f t="shared" si="404"/>
        <v/>
      </c>
      <c r="BM868" s="186" t="str">
        <f t="shared" si="405"/>
        <v/>
      </c>
      <c r="BN868" s="186" t="str">
        <f t="shared" si="406"/>
        <v/>
      </c>
      <c r="BO868" s="186" t="str">
        <f t="shared" si="407"/>
        <v/>
      </c>
      <c r="BP868" s="186" t="str">
        <f t="shared" si="408"/>
        <v/>
      </c>
      <c r="BQ868" s="97"/>
      <c r="BR868" s="186">
        <f t="shared" si="409"/>
        <v>0</v>
      </c>
      <c r="BS868" s="186">
        <f t="shared" si="410"/>
        <v>0</v>
      </c>
      <c r="BT868" s="222">
        <f t="shared" si="411"/>
        <v>0</v>
      </c>
      <c r="BU868" s="222">
        <f t="shared" si="412"/>
        <v>0</v>
      </c>
      <c r="BV868" s="222">
        <f t="shared" si="413"/>
        <v>0</v>
      </c>
      <c r="BW868" s="222">
        <f t="shared" si="414"/>
        <v>0</v>
      </c>
      <c r="BX868" s="222">
        <f t="shared" si="415"/>
        <v>0</v>
      </c>
      <c r="BY868" s="106"/>
      <c r="BZ868" s="197" t="str">
        <f>IF(SUMIF('Input| Projects'!$AS$8:$CP$8,"Dx",'Input| Projects'!$AS868:$CP868)=0,"",SUMIF('Input| Projects'!$AS$8:$CP$8,"Dx",'Input| Projects'!$AS868:$CP868))</f>
        <v/>
      </c>
      <c r="CA868" s="197" t="str">
        <f>IF(SUMIF('Input| Projects'!$AS$8:$CP$8,"Tx",'Input| Projects'!$AS868:$CP868)=0,"",SUMIF('Input| Projects'!$AS$8:$CP$8,"Tx",'Input| Projects'!$AS868:$CP868))</f>
        <v/>
      </c>
      <c r="CB868" s="150" t="str">
        <f t="shared" si="422"/>
        <v/>
      </c>
    </row>
    <row r="869" spans="2:80" x14ac:dyDescent="0.2">
      <c r="B869" s="201">
        <f>IFERROR('Input| Projects'!B869,"")</f>
        <v>860</v>
      </c>
      <c r="C869" s="42" t="str">
        <f>IFERROR(IF('Input| Projects'!C869="","",'Input| Projects'!C869),"")</f>
        <v/>
      </c>
      <c r="D869" s="42" t="str">
        <f>IFERROR(IF('Input| Projects'!D869="","",'Input| Projects'!D869),"")</f>
        <v/>
      </c>
      <c r="E869" s="104"/>
      <c r="F869" s="190">
        <f>IFERROR('Input| Projects'!I869*'Input| Escalations'!$K$19,"")</f>
        <v>0</v>
      </c>
      <c r="G869" s="190">
        <f>IFERROR('Input| Projects'!J869*'Input| Escalations'!$K$19,"")</f>
        <v>0</v>
      </c>
      <c r="H869" s="190">
        <f>IFERROR('Input| Projects'!K869*'Input| Escalations'!$K$19,"")</f>
        <v>0</v>
      </c>
      <c r="I869" s="190">
        <f>IFERROR('Input| Projects'!L869*'Input| Escalations'!$K$19,"")</f>
        <v>0</v>
      </c>
      <c r="J869" s="190">
        <f>IFERROR('Input| Projects'!M869*'Input| Escalations'!$K$19,"")</f>
        <v>0</v>
      </c>
      <c r="K869" s="190">
        <f>IFERROR('Input| Projects'!N869*'Input| Escalations'!$K$19,"")</f>
        <v>0</v>
      </c>
      <c r="L869" s="190">
        <f>IFERROR('Input| Projects'!O869*'Input| Escalations'!$K$19,"")</f>
        <v>0</v>
      </c>
      <c r="M869" s="150" t="str">
        <f>IF(ABS(SUM(F869:L869)-(SUM('Input| Projects'!I869:O869)*'Input| Escalations'!$K$19))&lt;0.0000001,"",1)</f>
        <v/>
      </c>
      <c r="N869" s="192">
        <f>'Input| Projects'!$Y869*INDEX('Input| Escalations'!$H$33:$N$33,MATCH('Calc| Project Costs'!N$9,'Input| Escalations'!$H$23:$N$23,0))+'Input| Projects'!$Z869*INDEX('Input| Escalations'!$H$34:$N$34,MATCH('Calc| Project Costs'!N$9,'Input| Escalations'!$H$23:$N$23,0))+'Input| Projects'!$AA869*INDEX('Input| Escalations'!$H$35:$N$35,MATCH('Calc| Project Costs'!N$9,'Input| Escalations'!$H$23:$N$23,0))+1</f>
        <v>1</v>
      </c>
      <c r="O869" s="192">
        <f>'Input| Projects'!$Y869*INDEX('Input| Escalations'!$H$33:$N$33,MATCH('Calc| Project Costs'!O$9,'Input| Escalations'!$H$23:$N$23,0))+'Input| Projects'!$Z869*INDEX('Input| Escalations'!$H$34:$N$34,MATCH('Calc| Project Costs'!O$9,'Input| Escalations'!$H$23:$N$23,0))+'Input| Projects'!$AA869*INDEX('Input| Escalations'!$H$35:$N$35,MATCH('Calc| Project Costs'!O$9,'Input| Escalations'!$H$23:$N$23,0))+1</f>
        <v>1</v>
      </c>
      <c r="P869" s="192">
        <f>'Input| Projects'!$Y869*INDEX('Input| Escalations'!$H$33:$N$33,MATCH('Calc| Project Costs'!P$9,'Input| Escalations'!$H$23:$N$23,0))+'Input| Projects'!$Z869*INDEX('Input| Escalations'!$H$34:$N$34,MATCH('Calc| Project Costs'!P$9,'Input| Escalations'!$H$23:$N$23,0))+'Input| Projects'!$AA869*INDEX('Input| Escalations'!$H$35:$N$35,MATCH('Calc| Project Costs'!P$9,'Input| Escalations'!$H$23:$N$23,0))+1</f>
        <v>1</v>
      </c>
      <c r="Q869" s="192">
        <f>'Input| Projects'!$Y869*INDEX('Input| Escalations'!$H$33:$N$33,MATCH('Calc| Project Costs'!Q$9,'Input| Escalations'!$H$23:$N$23,0))+'Input| Projects'!$Z869*INDEX('Input| Escalations'!$H$34:$N$34,MATCH('Calc| Project Costs'!Q$9,'Input| Escalations'!$H$23:$N$23,0))+'Input| Projects'!$AA869*INDEX('Input| Escalations'!$H$35:$N$35,MATCH('Calc| Project Costs'!Q$9,'Input| Escalations'!$H$23:$N$23,0))+1</f>
        <v>1</v>
      </c>
      <c r="R869" s="192">
        <f>'Input| Projects'!$Y869*INDEX('Input| Escalations'!$H$33:$N$33,MATCH('Calc| Project Costs'!R$9,'Input| Escalations'!$H$23:$N$23,0))+'Input| Projects'!$Z869*INDEX('Input| Escalations'!$H$34:$N$34,MATCH('Calc| Project Costs'!R$9,'Input| Escalations'!$H$23:$N$23,0))+'Input| Projects'!$AA869*INDEX('Input| Escalations'!$H$35:$N$35,MATCH('Calc| Project Costs'!R$9,'Input| Escalations'!$H$23:$N$23,0))+1</f>
        <v>1</v>
      </c>
      <c r="S869" s="192">
        <f>'Input| Projects'!$Y869*INDEX('Input| Escalations'!$H$33:$N$33,MATCH('Calc| Project Costs'!S$9,'Input| Escalations'!$H$23:$N$23,0))+'Input| Projects'!$Z869*INDEX('Input| Escalations'!$H$34:$N$34,MATCH('Calc| Project Costs'!S$9,'Input| Escalations'!$H$23:$N$23,0))+'Input| Projects'!$AA869*INDEX('Input| Escalations'!$H$35:$N$35,MATCH('Calc| Project Costs'!S$9,'Input| Escalations'!$H$23:$N$23,0))+1</f>
        <v>1</v>
      </c>
      <c r="T869" s="192">
        <f>'Input| Projects'!$Y869*INDEX('Input| Escalations'!$H$33:$N$33,MATCH('Calc| Project Costs'!T$9,'Input| Escalations'!$H$23:$N$23,0))+'Input| Projects'!$Z869*INDEX('Input| Escalations'!$H$34:$N$34,MATCH('Calc| Project Costs'!T$9,'Input| Escalations'!$H$23:$N$23,0))+'Input| Projects'!$AA869*INDEX('Input| Escalations'!$H$35:$N$35,MATCH('Calc| Project Costs'!T$9,'Input| Escalations'!$H$23:$N$23,0))+1</f>
        <v>1</v>
      </c>
      <c r="U869" s="106"/>
      <c r="V869" s="186">
        <f t="shared" si="416"/>
        <v>0</v>
      </c>
      <c r="W869" s="186">
        <f t="shared" si="417"/>
        <v>0</v>
      </c>
      <c r="X869" s="186">
        <f t="shared" si="418"/>
        <v>0</v>
      </c>
      <c r="Y869" s="186">
        <f t="shared" si="394"/>
        <v>0</v>
      </c>
      <c r="Z869" s="186">
        <f t="shared" si="395"/>
        <v>0</v>
      </c>
      <c r="AA869" s="186">
        <f t="shared" si="396"/>
        <v>0</v>
      </c>
      <c r="AB869" s="186">
        <f t="shared" si="397"/>
        <v>0</v>
      </c>
      <c r="AC869" s="106"/>
      <c r="AD869" s="186">
        <f>'Input| Projects'!Q869*N869*'Input| Escalations'!$K$19</f>
        <v>0</v>
      </c>
      <c r="AE869" s="186">
        <f>'Input| Projects'!R869*O869*'Input| Escalations'!$K$19</f>
        <v>0</v>
      </c>
      <c r="AF869" s="186">
        <f>'Input| Projects'!S869*P869*'Input| Escalations'!$K$19</f>
        <v>0</v>
      </c>
      <c r="AG869" s="186">
        <f>'Input| Projects'!T869*Q869*'Input| Escalations'!$K$19</f>
        <v>0</v>
      </c>
      <c r="AH869" s="186">
        <f>'Input| Projects'!U869*R869*'Input| Escalations'!$K$19</f>
        <v>0</v>
      </c>
      <c r="AI869" s="186">
        <f>'Input| Projects'!V869*S869*'Input| Escalations'!$K$19</f>
        <v>0</v>
      </c>
      <c r="AJ869" s="186">
        <f>'Input| Projects'!W869*T869*'Input| Escalations'!$K$19</f>
        <v>0</v>
      </c>
      <c r="AK869" s="106"/>
      <c r="AL869" s="186" t="str">
        <f>IFERROR(IF('Input| Overheads'!$C$42="Direct costs",SUMPRODUCT(--('Input| Projects'!$AC869="Yes"),'Calc| Overheads Allocation'!C$8,'Calc| Project Costs'!V869),IF('Input| Overheads'!$C$42="Internal labour",SUMPRODUCT(--('Input| Projects'!$AC869="Yes"),'Calc| Overheads Allocation'!C$8,'Calc| Project Costs'!V869,'Input| Projects'!$Y869),IF('Input| Overheads'!$C$42="DNSP defined",SUMPRODUCT(--('Input| Projects'!$AC869="Yes"),'Calc| Overheads Allocation'!C$61,'Input| Projects'!$AF869),""))),"")</f>
        <v/>
      </c>
      <c r="AM869" s="186" t="str">
        <f>IFERROR(IF('Input| Overheads'!$C$42="Direct costs",SUMPRODUCT(--('Input| Projects'!$AC869="Yes"),'Calc| Overheads Allocation'!D$8,'Calc| Project Costs'!W869),IF('Input| Overheads'!$C$42="Internal labour",SUMPRODUCT(--('Input| Projects'!$AC869="Yes"),'Calc| Overheads Allocation'!D$8,'Calc| Project Costs'!W869,'Input| Projects'!$Y869),IF('Input| Overheads'!$C$42="DNSP defined",SUMPRODUCT(--('Input| Projects'!$AC869="Yes"),'Calc| Overheads Allocation'!D$61,'Input| Projects'!$AF869),""))),"")</f>
        <v/>
      </c>
      <c r="AN869" s="186" t="str">
        <f>IFERROR(IF('Input| Overheads'!$C$42="Direct costs",SUMPRODUCT(--('Input| Projects'!$AC869="Yes"),'Calc| Overheads Allocation'!E$8,'Calc| Project Costs'!X869),IF('Input| Overheads'!$C$42="Internal labour",SUMPRODUCT(--('Input| Projects'!$AC869="Yes"),'Calc| Overheads Allocation'!E$8,'Calc| Project Costs'!X869,'Input| Projects'!$Y869),IF('Input| Overheads'!$C$42="DNSP defined",SUMPRODUCT(--('Input| Projects'!$AC869="Yes"),'Calc| Overheads Allocation'!E$61,'Input| Projects'!$AF869),""))),"")</f>
        <v/>
      </c>
      <c r="AO869" s="186" t="str">
        <f>IFERROR(IF('Input| Overheads'!$C$42="Direct costs",SUMPRODUCT(--('Input| Projects'!$AC869="Yes"),'Calc| Overheads Allocation'!F$8,'Calc| Project Costs'!Y869),IF('Input| Overheads'!$C$42="Internal labour",SUMPRODUCT(--('Input| Projects'!$AC869="Yes"),'Calc| Overheads Allocation'!F$8,'Calc| Project Costs'!Y869,'Input| Projects'!$Y869),IF('Input| Overheads'!$C$42="DNSP defined",SUMPRODUCT(--('Input| Projects'!$AC869="Yes"),'Calc| Overheads Allocation'!F$61,'Input| Projects'!$AF869),""))),"")</f>
        <v/>
      </c>
      <c r="AP869" s="186" t="str">
        <f>IFERROR(IF('Input| Overheads'!$C$42="Direct costs",SUMPRODUCT(--('Input| Projects'!$AC869="Yes"),'Calc| Overheads Allocation'!G$8,'Calc| Project Costs'!Z869),IF('Input| Overheads'!$C$42="Internal labour",SUMPRODUCT(--('Input| Projects'!$AC869="Yes"),'Calc| Overheads Allocation'!G$8,'Calc| Project Costs'!Z869,'Input| Projects'!$Y869),IF('Input| Overheads'!$C$42="DNSP defined",SUMPRODUCT(--('Input| Projects'!$AC869="Yes"),'Calc| Overheads Allocation'!G$61,'Input| Projects'!$AF869),""))),"")</f>
        <v/>
      </c>
      <c r="AQ869" s="186" t="str">
        <f>IFERROR(IF('Input| Overheads'!$C$42="Direct costs",SUMPRODUCT(--('Input| Projects'!$AC869="Yes"),'Calc| Overheads Allocation'!H$8,'Calc| Project Costs'!AA869),IF('Input| Overheads'!$C$42="Internal labour",SUMPRODUCT(--('Input| Projects'!$AC869="Yes"),'Calc| Overheads Allocation'!H$8,'Calc| Project Costs'!AA869,'Input| Projects'!$Y869),IF('Input| Overheads'!$C$42="DNSP defined",SUMPRODUCT(--('Input| Projects'!$AC869="Yes"),'Calc| Overheads Allocation'!H$61,'Input| Projects'!$AF869),""))),"")</f>
        <v/>
      </c>
      <c r="AR869" s="186" t="str">
        <f>IFERROR(IF('Input| Overheads'!$C$42="Direct costs",SUMPRODUCT(--('Input| Projects'!$AC869="Yes"),'Calc| Overheads Allocation'!I$8,'Calc| Project Costs'!AB869),IF('Input| Overheads'!$C$42="Internal labour",SUMPRODUCT(--('Input| Projects'!$AC869="Yes"),'Calc| Overheads Allocation'!I$8,'Calc| Project Costs'!AB869,'Input| Projects'!$Y869),IF('Input| Overheads'!$C$42="DNSP defined",SUMPRODUCT(--('Input| Projects'!$AC869="Yes"),'Calc| Overheads Allocation'!I$61,'Input| Projects'!$AF869),""))),"")</f>
        <v/>
      </c>
      <c r="AS869" s="106"/>
      <c r="AT869" s="186" t="str">
        <f>IFERROR(IF('Input| Overheads'!$C$42="Direct costs",SUMPRODUCT(--('Input| Projects'!$AD869="Yes"),'Calc| Overheads Allocation'!C$9,'Calc| Project Costs'!V869),IF('Input| Overheads'!$C$42="Internal labour",SUMPRODUCT(--('Input| Projects'!$AD869="Yes"),'Calc| Overheads Allocation'!C$9,'Calc| Project Costs'!V869,'Input| Projects'!$Y869),IF('Input| Overheads'!$C$42="DNSP defined",SUMPRODUCT(--('Input| Projects'!$AD869="Yes"),'Calc| Overheads Allocation'!C$62,'Input| Projects'!$AG869),""))),"")</f>
        <v/>
      </c>
      <c r="AU869" s="186" t="str">
        <f>IFERROR(IF('Input| Overheads'!$C$42="Direct costs",SUMPRODUCT(--('Input| Projects'!$AD869="Yes"),'Calc| Overheads Allocation'!D$9,'Calc| Project Costs'!W869),IF('Input| Overheads'!$C$42="Internal labour",SUMPRODUCT(--('Input| Projects'!$AD869="Yes"),'Calc| Overheads Allocation'!D$9,'Calc| Project Costs'!W869,'Input| Projects'!$Y869),IF('Input| Overheads'!$C$42="DNSP defined",SUMPRODUCT(--('Input| Projects'!$AD869="Yes"),'Calc| Overheads Allocation'!D$62,'Input| Projects'!$AG869),""))),"")</f>
        <v/>
      </c>
      <c r="AV869" s="186" t="str">
        <f>IFERROR(IF('Input| Overheads'!$C$42="Direct costs",SUMPRODUCT(--('Input| Projects'!$AD869="Yes"),'Calc| Overheads Allocation'!E$9,'Calc| Project Costs'!X869),IF('Input| Overheads'!$C$42="Internal labour",SUMPRODUCT(--('Input| Projects'!$AD869="Yes"),'Calc| Overheads Allocation'!E$9,'Calc| Project Costs'!X869,'Input| Projects'!$Y869),IF('Input| Overheads'!$C$42="DNSP defined",SUMPRODUCT(--('Input| Projects'!$AD869="Yes"),'Calc| Overheads Allocation'!E$62,'Input| Projects'!$AG869),""))),"")</f>
        <v/>
      </c>
      <c r="AW869" s="186" t="str">
        <f>IFERROR(IF('Input| Overheads'!$C$42="Direct costs",SUMPRODUCT(--('Input| Projects'!$AD869="Yes"),'Calc| Overheads Allocation'!F$9,'Calc| Project Costs'!Y869),IF('Input| Overheads'!$C$42="Internal labour",SUMPRODUCT(--('Input| Projects'!$AD869="Yes"),'Calc| Overheads Allocation'!F$9,'Calc| Project Costs'!Y869,'Input| Projects'!$Y869),IF('Input| Overheads'!$C$42="DNSP defined",SUMPRODUCT(--('Input| Projects'!$AD869="Yes"),'Calc| Overheads Allocation'!F$62,'Input| Projects'!$AG869),""))),"")</f>
        <v/>
      </c>
      <c r="AX869" s="186" t="str">
        <f>IFERROR(IF('Input| Overheads'!$C$42="Direct costs",SUMPRODUCT(--('Input| Projects'!$AD869="Yes"),'Calc| Overheads Allocation'!G$9,'Calc| Project Costs'!Z869),IF('Input| Overheads'!$C$42="Internal labour",SUMPRODUCT(--('Input| Projects'!$AD869="Yes"),'Calc| Overheads Allocation'!G$9,'Calc| Project Costs'!Z869,'Input| Projects'!$Y869),IF('Input| Overheads'!$C$42="DNSP defined",SUMPRODUCT(--('Input| Projects'!$AD869="Yes"),'Calc| Overheads Allocation'!G$62,'Input| Projects'!$AG869),""))),"")</f>
        <v/>
      </c>
      <c r="AY869" s="186" t="str">
        <f>IFERROR(IF('Input| Overheads'!$C$42="Direct costs",SUMPRODUCT(--('Input| Projects'!$AD869="Yes"),'Calc| Overheads Allocation'!H$9,'Calc| Project Costs'!AA869),IF('Input| Overheads'!$C$42="Internal labour",SUMPRODUCT(--('Input| Projects'!$AD869="Yes"),'Calc| Overheads Allocation'!H$9,'Calc| Project Costs'!AA869,'Input| Projects'!$Y869),IF('Input| Overheads'!$C$42="DNSP defined",SUMPRODUCT(--('Input| Projects'!$AD869="Yes"),'Calc| Overheads Allocation'!H$62,'Input| Projects'!$AG869),""))),"")</f>
        <v/>
      </c>
      <c r="AZ869" s="186" t="str">
        <f>IFERROR(IF('Input| Overheads'!$C$42="Direct costs",SUMPRODUCT(--('Input| Projects'!$AD869="Yes"),'Calc| Overheads Allocation'!I$9,'Calc| Project Costs'!AB869),IF('Input| Overheads'!$C$42="Internal labour",SUMPRODUCT(--('Input| Projects'!$AD869="Yes"),'Calc| Overheads Allocation'!I$9,'Calc| Project Costs'!AB869,'Input| Projects'!$Y869),IF('Input| Overheads'!$C$42="DNSP defined",SUMPRODUCT(--('Input| Projects'!$AD869="Yes"),'Calc| Overheads Allocation'!I$62,'Input| Projects'!$AG869),""))),"")</f>
        <v/>
      </c>
      <c r="BA869" s="106"/>
      <c r="BB869" s="186">
        <f t="shared" si="419"/>
        <v>0</v>
      </c>
      <c r="BC869" s="186">
        <f t="shared" si="420"/>
        <v>0</v>
      </c>
      <c r="BD869" s="186">
        <f t="shared" si="421"/>
        <v>0</v>
      </c>
      <c r="BE869" s="186">
        <f t="shared" si="398"/>
        <v>0</v>
      </c>
      <c r="BF869" s="186">
        <f t="shared" si="399"/>
        <v>0</v>
      </c>
      <c r="BG869" s="186">
        <f t="shared" si="400"/>
        <v>0</v>
      </c>
      <c r="BH869" s="186">
        <f t="shared" si="401"/>
        <v>0</v>
      </c>
      <c r="BI869" s="97"/>
      <c r="BJ869" s="186" t="str">
        <f t="shared" si="402"/>
        <v/>
      </c>
      <c r="BK869" s="186" t="str">
        <f t="shared" si="403"/>
        <v/>
      </c>
      <c r="BL869" s="186" t="str">
        <f t="shared" si="404"/>
        <v/>
      </c>
      <c r="BM869" s="186" t="str">
        <f t="shared" si="405"/>
        <v/>
      </c>
      <c r="BN869" s="186" t="str">
        <f t="shared" si="406"/>
        <v/>
      </c>
      <c r="BO869" s="186" t="str">
        <f t="shared" si="407"/>
        <v/>
      </c>
      <c r="BP869" s="186" t="str">
        <f t="shared" si="408"/>
        <v/>
      </c>
      <c r="BQ869" s="97"/>
      <c r="BR869" s="186">
        <f t="shared" si="409"/>
        <v>0</v>
      </c>
      <c r="BS869" s="186">
        <f t="shared" si="410"/>
        <v>0</v>
      </c>
      <c r="BT869" s="222">
        <f t="shared" si="411"/>
        <v>0</v>
      </c>
      <c r="BU869" s="222">
        <f t="shared" si="412"/>
        <v>0</v>
      </c>
      <c r="BV869" s="222">
        <f t="shared" si="413"/>
        <v>0</v>
      </c>
      <c r="BW869" s="222">
        <f t="shared" si="414"/>
        <v>0</v>
      </c>
      <c r="BX869" s="222">
        <f t="shared" si="415"/>
        <v>0</v>
      </c>
      <c r="BY869" s="106"/>
      <c r="BZ869" s="197" t="str">
        <f>IF(SUMIF('Input| Projects'!$AS$8:$CP$8,"Dx",'Input| Projects'!$AS869:$CP869)=0,"",SUMIF('Input| Projects'!$AS$8:$CP$8,"Dx",'Input| Projects'!$AS869:$CP869))</f>
        <v/>
      </c>
      <c r="CA869" s="197" t="str">
        <f>IF(SUMIF('Input| Projects'!$AS$8:$CP$8,"Tx",'Input| Projects'!$AS869:$CP869)=0,"",SUMIF('Input| Projects'!$AS$8:$CP$8,"Tx",'Input| Projects'!$AS869:$CP869))</f>
        <v/>
      </c>
      <c r="CB869" s="150" t="str">
        <f t="shared" si="422"/>
        <v/>
      </c>
    </row>
    <row r="870" spans="2:80" x14ac:dyDescent="0.2">
      <c r="B870" s="201">
        <f>IFERROR('Input| Projects'!B870,"")</f>
        <v>861</v>
      </c>
      <c r="C870" s="42" t="str">
        <f>IFERROR(IF('Input| Projects'!C870="","",'Input| Projects'!C870),"")</f>
        <v/>
      </c>
      <c r="D870" s="42" t="str">
        <f>IFERROR(IF('Input| Projects'!D870="","",'Input| Projects'!D870),"")</f>
        <v/>
      </c>
      <c r="E870" s="104"/>
      <c r="F870" s="190">
        <f>IFERROR('Input| Projects'!I870*'Input| Escalations'!$K$19,"")</f>
        <v>0</v>
      </c>
      <c r="G870" s="190">
        <f>IFERROR('Input| Projects'!J870*'Input| Escalations'!$K$19,"")</f>
        <v>0</v>
      </c>
      <c r="H870" s="190">
        <f>IFERROR('Input| Projects'!K870*'Input| Escalations'!$K$19,"")</f>
        <v>0</v>
      </c>
      <c r="I870" s="190">
        <f>IFERROR('Input| Projects'!L870*'Input| Escalations'!$K$19,"")</f>
        <v>0</v>
      </c>
      <c r="J870" s="190">
        <f>IFERROR('Input| Projects'!M870*'Input| Escalations'!$K$19,"")</f>
        <v>0</v>
      </c>
      <c r="K870" s="190">
        <f>IFERROR('Input| Projects'!N870*'Input| Escalations'!$K$19,"")</f>
        <v>0</v>
      </c>
      <c r="L870" s="190">
        <f>IFERROR('Input| Projects'!O870*'Input| Escalations'!$K$19,"")</f>
        <v>0</v>
      </c>
      <c r="M870" s="150" t="str">
        <f>IF(ABS(SUM(F870:L870)-(SUM('Input| Projects'!I870:O870)*'Input| Escalations'!$K$19))&lt;0.0000001,"",1)</f>
        <v/>
      </c>
      <c r="N870" s="192">
        <f>'Input| Projects'!$Y870*INDEX('Input| Escalations'!$H$33:$N$33,MATCH('Calc| Project Costs'!N$9,'Input| Escalations'!$H$23:$N$23,0))+'Input| Projects'!$Z870*INDEX('Input| Escalations'!$H$34:$N$34,MATCH('Calc| Project Costs'!N$9,'Input| Escalations'!$H$23:$N$23,0))+'Input| Projects'!$AA870*INDEX('Input| Escalations'!$H$35:$N$35,MATCH('Calc| Project Costs'!N$9,'Input| Escalations'!$H$23:$N$23,0))+1</f>
        <v>1</v>
      </c>
      <c r="O870" s="192">
        <f>'Input| Projects'!$Y870*INDEX('Input| Escalations'!$H$33:$N$33,MATCH('Calc| Project Costs'!O$9,'Input| Escalations'!$H$23:$N$23,0))+'Input| Projects'!$Z870*INDEX('Input| Escalations'!$H$34:$N$34,MATCH('Calc| Project Costs'!O$9,'Input| Escalations'!$H$23:$N$23,0))+'Input| Projects'!$AA870*INDEX('Input| Escalations'!$H$35:$N$35,MATCH('Calc| Project Costs'!O$9,'Input| Escalations'!$H$23:$N$23,0))+1</f>
        <v>1</v>
      </c>
      <c r="P870" s="192">
        <f>'Input| Projects'!$Y870*INDEX('Input| Escalations'!$H$33:$N$33,MATCH('Calc| Project Costs'!P$9,'Input| Escalations'!$H$23:$N$23,0))+'Input| Projects'!$Z870*INDEX('Input| Escalations'!$H$34:$N$34,MATCH('Calc| Project Costs'!P$9,'Input| Escalations'!$H$23:$N$23,0))+'Input| Projects'!$AA870*INDEX('Input| Escalations'!$H$35:$N$35,MATCH('Calc| Project Costs'!P$9,'Input| Escalations'!$H$23:$N$23,0))+1</f>
        <v>1</v>
      </c>
      <c r="Q870" s="192">
        <f>'Input| Projects'!$Y870*INDEX('Input| Escalations'!$H$33:$N$33,MATCH('Calc| Project Costs'!Q$9,'Input| Escalations'!$H$23:$N$23,0))+'Input| Projects'!$Z870*INDEX('Input| Escalations'!$H$34:$N$34,MATCH('Calc| Project Costs'!Q$9,'Input| Escalations'!$H$23:$N$23,0))+'Input| Projects'!$AA870*INDEX('Input| Escalations'!$H$35:$N$35,MATCH('Calc| Project Costs'!Q$9,'Input| Escalations'!$H$23:$N$23,0))+1</f>
        <v>1</v>
      </c>
      <c r="R870" s="192">
        <f>'Input| Projects'!$Y870*INDEX('Input| Escalations'!$H$33:$N$33,MATCH('Calc| Project Costs'!R$9,'Input| Escalations'!$H$23:$N$23,0))+'Input| Projects'!$Z870*INDEX('Input| Escalations'!$H$34:$N$34,MATCH('Calc| Project Costs'!R$9,'Input| Escalations'!$H$23:$N$23,0))+'Input| Projects'!$AA870*INDEX('Input| Escalations'!$H$35:$N$35,MATCH('Calc| Project Costs'!R$9,'Input| Escalations'!$H$23:$N$23,0))+1</f>
        <v>1</v>
      </c>
      <c r="S870" s="192">
        <f>'Input| Projects'!$Y870*INDEX('Input| Escalations'!$H$33:$N$33,MATCH('Calc| Project Costs'!S$9,'Input| Escalations'!$H$23:$N$23,0))+'Input| Projects'!$Z870*INDEX('Input| Escalations'!$H$34:$N$34,MATCH('Calc| Project Costs'!S$9,'Input| Escalations'!$H$23:$N$23,0))+'Input| Projects'!$AA870*INDEX('Input| Escalations'!$H$35:$N$35,MATCH('Calc| Project Costs'!S$9,'Input| Escalations'!$H$23:$N$23,0))+1</f>
        <v>1</v>
      </c>
      <c r="T870" s="192">
        <f>'Input| Projects'!$Y870*INDEX('Input| Escalations'!$H$33:$N$33,MATCH('Calc| Project Costs'!T$9,'Input| Escalations'!$H$23:$N$23,0))+'Input| Projects'!$Z870*INDEX('Input| Escalations'!$H$34:$N$34,MATCH('Calc| Project Costs'!T$9,'Input| Escalations'!$H$23:$N$23,0))+'Input| Projects'!$AA870*INDEX('Input| Escalations'!$H$35:$N$35,MATCH('Calc| Project Costs'!T$9,'Input| Escalations'!$H$23:$N$23,0))+1</f>
        <v>1</v>
      </c>
      <c r="U870" s="106"/>
      <c r="V870" s="186">
        <f t="shared" si="416"/>
        <v>0</v>
      </c>
      <c r="W870" s="186">
        <f t="shared" si="417"/>
        <v>0</v>
      </c>
      <c r="X870" s="186">
        <f t="shared" si="418"/>
        <v>0</v>
      </c>
      <c r="Y870" s="186">
        <f t="shared" si="394"/>
        <v>0</v>
      </c>
      <c r="Z870" s="186">
        <f t="shared" si="395"/>
        <v>0</v>
      </c>
      <c r="AA870" s="186">
        <f t="shared" si="396"/>
        <v>0</v>
      </c>
      <c r="AB870" s="186">
        <f t="shared" si="397"/>
        <v>0</v>
      </c>
      <c r="AC870" s="106"/>
      <c r="AD870" s="186">
        <f>'Input| Projects'!Q870*N870*'Input| Escalations'!$K$19</f>
        <v>0</v>
      </c>
      <c r="AE870" s="186">
        <f>'Input| Projects'!R870*O870*'Input| Escalations'!$K$19</f>
        <v>0</v>
      </c>
      <c r="AF870" s="186">
        <f>'Input| Projects'!S870*P870*'Input| Escalations'!$K$19</f>
        <v>0</v>
      </c>
      <c r="AG870" s="186">
        <f>'Input| Projects'!T870*Q870*'Input| Escalations'!$K$19</f>
        <v>0</v>
      </c>
      <c r="AH870" s="186">
        <f>'Input| Projects'!U870*R870*'Input| Escalations'!$K$19</f>
        <v>0</v>
      </c>
      <c r="AI870" s="186">
        <f>'Input| Projects'!V870*S870*'Input| Escalations'!$K$19</f>
        <v>0</v>
      </c>
      <c r="AJ870" s="186">
        <f>'Input| Projects'!W870*T870*'Input| Escalations'!$K$19</f>
        <v>0</v>
      </c>
      <c r="AK870" s="106"/>
      <c r="AL870" s="186" t="str">
        <f>IFERROR(IF('Input| Overheads'!$C$42="Direct costs",SUMPRODUCT(--('Input| Projects'!$AC870="Yes"),'Calc| Overheads Allocation'!C$8,'Calc| Project Costs'!V870),IF('Input| Overheads'!$C$42="Internal labour",SUMPRODUCT(--('Input| Projects'!$AC870="Yes"),'Calc| Overheads Allocation'!C$8,'Calc| Project Costs'!V870,'Input| Projects'!$Y870),IF('Input| Overheads'!$C$42="DNSP defined",SUMPRODUCT(--('Input| Projects'!$AC870="Yes"),'Calc| Overheads Allocation'!C$61,'Input| Projects'!$AF870),""))),"")</f>
        <v/>
      </c>
      <c r="AM870" s="186" t="str">
        <f>IFERROR(IF('Input| Overheads'!$C$42="Direct costs",SUMPRODUCT(--('Input| Projects'!$AC870="Yes"),'Calc| Overheads Allocation'!D$8,'Calc| Project Costs'!W870),IF('Input| Overheads'!$C$42="Internal labour",SUMPRODUCT(--('Input| Projects'!$AC870="Yes"),'Calc| Overheads Allocation'!D$8,'Calc| Project Costs'!W870,'Input| Projects'!$Y870),IF('Input| Overheads'!$C$42="DNSP defined",SUMPRODUCT(--('Input| Projects'!$AC870="Yes"),'Calc| Overheads Allocation'!D$61,'Input| Projects'!$AF870),""))),"")</f>
        <v/>
      </c>
      <c r="AN870" s="186" t="str">
        <f>IFERROR(IF('Input| Overheads'!$C$42="Direct costs",SUMPRODUCT(--('Input| Projects'!$AC870="Yes"),'Calc| Overheads Allocation'!E$8,'Calc| Project Costs'!X870),IF('Input| Overheads'!$C$42="Internal labour",SUMPRODUCT(--('Input| Projects'!$AC870="Yes"),'Calc| Overheads Allocation'!E$8,'Calc| Project Costs'!X870,'Input| Projects'!$Y870),IF('Input| Overheads'!$C$42="DNSP defined",SUMPRODUCT(--('Input| Projects'!$AC870="Yes"),'Calc| Overheads Allocation'!E$61,'Input| Projects'!$AF870),""))),"")</f>
        <v/>
      </c>
      <c r="AO870" s="186" t="str">
        <f>IFERROR(IF('Input| Overheads'!$C$42="Direct costs",SUMPRODUCT(--('Input| Projects'!$AC870="Yes"),'Calc| Overheads Allocation'!F$8,'Calc| Project Costs'!Y870),IF('Input| Overheads'!$C$42="Internal labour",SUMPRODUCT(--('Input| Projects'!$AC870="Yes"),'Calc| Overheads Allocation'!F$8,'Calc| Project Costs'!Y870,'Input| Projects'!$Y870),IF('Input| Overheads'!$C$42="DNSP defined",SUMPRODUCT(--('Input| Projects'!$AC870="Yes"),'Calc| Overheads Allocation'!F$61,'Input| Projects'!$AF870),""))),"")</f>
        <v/>
      </c>
      <c r="AP870" s="186" t="str">
        <f>IFERROR(IF('Input| Overheads'!$C$42="Direct costs",SUMPRODUCT(--('Input| Projects'!$AC870="Yes"),'Calc| Overheads Allocation'!G$8,'Calc| Project Costs'!Z870),IF('Input| Overheads'!$C$42="Internal labour",SUMPRODUCT(--('Input| Projects'!$AC870="Yes"),'Calc| Overheads Allocation'!G$8,'Calc| Project Costs'!Z870,'Input| Projects'!$Y870),IF('Input| Overheads'!$C$42="DNSP defined",SUMPRODUCT(--('Input| Projects'!$AC870="Yes"),'Calc| Overheads Allocation'!G$61,'Input| Projects'!$AF870),""))),"")</f>
        <v/>
      </c>
      <c r="AQ870" s="186" t="str">
        <f>IFERROR(IF('Input| Overheads'!$C$42="Direct costs",SUMPRODUCT(--('Input| Projects'!$AC870="Yes"),'Calc| Overheads Allocation'!H$8,'Calc| Project Costs'!AA870),IF('Input| Overheads'!$C$42="Internal labour",SUMPRODUCT(--('Input| Projects'!$AC870="Yes"),'Calc| Overheads Allocation'!H$8,'Calc| Project Costs'!AA870,'Input| Projects'!$Y870),IF('Input| Overheads'!$C$42="DNSP defined",SUMPRODUCT(--('Input| Projects'!$AC870="Yes"),'Calc| Overheads Allocation'!H$61,'Input| Projects'!$AF870),""))),"")</f>
        <v/>
      </c>
      <c r="AR870" s="186" t="str">
        <f>IFERROR(IF('Input| Overheads'!$C$42="Direct costs",SUMPRODUCT(--('Input| Projects'!$AC870="Yes"),'Calc| Overheads Allocation'!I$8,'Calc| Project Costs'!AB870),IF('Input| Overheads'!$C$42="Internal labour",SUMPRODUCT(--('Input| Projects'!$AC870="Yes"),'Calc| Overheads Allocation'!I$8,'Calc| Project Costs'!AB870,'Input| Projects'!$Y870),IF('Input| Overheads'!$C$42="DNSP defined",SUMPRODUCT(--('Input| Projects'!$AC870="Yes"),'Calc| Overheads Allocation'!I$61,'Input| Projects'!$AF870),""))),"")</f>
        <v/>
      </c>
      <c r="AS870" s="106"/>
      <c r="AT870" s="186" t="str">
        <f>IFERROR(IF('Input| Overheads'!$C$42="Direct costs",SUMPRODUCT(--('Input| Projects'!$AD870="Yes"),'Calc| Overheads Allocation'!C$9,'Calc| Project Costs'!V870),IF('Input| Overheads'!$C$42="Internal labour",SUMPRODUCT(--('Input| Projects'!$AD870="Yes"),'Calc| Overheads Allocation'!C$9,'Calc| Project Costs'!V870,'Input| Projects'!$Y870),IF('Input| Overheads'!$C$42="DNSP defined",SUMPRODUCT(--('Input| Projects'!$AD870="Yes"),'Calc| Overheads Allocation'!C$62,'Input| Projects'!$AG870),""))),"")</f>
        <v/>
      </c>
      <c r="AU870" s="186" t="str">
        <f>IFERROR(IF('Input| Overheads'!$C$42="Direct costs",SUMPRODUCT(--('Input| Projects'!$AD870="Yes"),'Calc| Overheads Allocation'!D$9,'Calc| Project Costs'!W870),IF('Input| Overheads'!$C$42="Internal labour",SUMPRODUCT(--('Input| Projects'!$AD870="Yes"),'Calc| Overheads Allocation'!D$9,'Calc| Project Costs'!W870,'Input| Projects'!$Y870),IF('Input| Overheads'!$C$42="DNSP defined",SUMPRODUCT(--('Input| Projects'!$AD870="Yes"),'Calc| Overheads Allocation'!D$62,'Input| Projects'!$AG870),""))),"")</f>
        <v/>
      </c>
      <c r="AV870" s="186" t="str">
        <f>IFERROR(IF('Input| Overheads'!$C$42="Direct costs",SUMPRODUCT(--('Input| Projects'!$AD870="Yes"),'Calc| Overheads Allocation'!E$9,'Calc| Project Costs'!X870),IF('Input| Overheads'!$C$42="Internal labour",SUMPRODUCT(--('Input| Projects'!$AD870="Yes"),'Calc| Overheads Allocation'!E$9,'Calc| Project Costs'!X870,'Input| Projects'!$Y870),IF('Input| Overheads'!$C$42="DNSP defined",SUMPRODUCT(--('Input| Projects'!$AD870="Yes"),'Calc| Overheads Allocation'!E$62,'Input| Projects'!$AG870),""))),"")</f>
        <v/>
      </c>
      <c r="AW870" s="186" t="str">
        <f>IFERROR(IF('Input| Overheads'!$C$42="Direct costs",SUMPRODUCT(--('Input| Projects'!$AD870="Yes"),'Calc| Overheads Allocation'!F$9,'Calc| Project Costs'!Y870),IF('Input| Overheads'!$C$42="Internal labour",SUMPRODUCT(--('Input| Projects'!$AD870="Yes"),'Calc| Overheads Allocation'!F$9,'Calc| Project Costs'!Y870,'Input| Projects'!$Y870),IF('Input| Overheads'!$C$42="DNSP defined",SUMPRODUCT(--('Input| Projects'!$AD870="Yes"),'Calc| Overheads Allocation'!F$62,'Input| Projects'!$AG870),""))),"")</f>
        <v/>
      </c>
      <c r="AX870" s="186" t="str">
        <f>IFERROR(IF('Input| Overheads'!$C$42="Direct costs",SUMPRODUCT(--('Input| Projects'!$AD870="Yes"),'Calc| Overheads Allocation'!G$9,'Calc| Project Costs'!Z870),IF('Input| Overheads'!$C$42="Internal labour",SUMPRODUCT(--('Input| Projects'!$AD870="Yes"),'Calc| Overheads Allocation'!G$9,'Calc| Project Costs'!Z870,'Input| Projects'!$Y870),IF('Input| Overheads'!$C$42="DNSP defined",SUMPRODUCT(--('Input| Projects'!$AD870="Yes"),'Calc| Overheads Allocation'!G$62,'Input| Projects'!$AG870),""))),"")</f>
        <v/>
      </c>
      <c r="AY870" s="186" t="str">
        <f>IFERROR(IF('Input| Overheads'!$C$42="Direct costs",SUMPRODUCT(--('Input| Projects'!$AD870="Yes"),'Calc| Overheads Allocation'!H$9,'Calc| Project Costs'!AA870),IF('Input| Overheads'!$C$42="Internal labour",SUMPRODUCT(--('Input| Projects'!$AD870="Yes"),'Calc| Overheads Allocation'!H$9,'Calc| Project Costs'!AA870,'Input| Projects'!$Y870),IF('Input| Overheads'!$C$42="DNSP defined",SUMPRODUCT(--('Input| Projects'!$AD870="Yes"),'Calc| Overheads Allocation'!H$62,'Input| Projects'!$AG870),""))),"")</f>
        <v/>
      </c>
      <c r="AZ870" s="186" t="str">
        <f>IFERROR(IF('Input| Overheads'!$C$42="Direct costs",SUMPRODUCT(--('Input| Projects'!$AD870="Yes"),'Calc| Overheads Allocation'!I$9,'Calc| Project Costs'!AB870),IF('Input| Overheads'!$C$42="Internal labour",SUMPRODUCT(--('Input| Projects'!$AD870="Yes"),'Calc| Overheads Allocation'!I$9,'Calc| Project Costs'!AB870,'Input| Projects'!$Y870),IF('Input| Overheads'!$C$42="DNSP defined",SUMPRODUCT(--('Input| Projects'!$AD870="Yes"),'Calc| Overheads Allocation'!I$62,'Input| Projects'!$AG870),""))),"")</f>
        <v/>
      </c>
      <c r="BA870" s="106"/>
      <c r="BB870" s="186">
        <f t="shared" si="419"/>
        <v>0</v>
      </c>
      <c r="BC870" s="186">
        <f t="shared" si="420"/>
        <v>0</v>
      </c>
      <c r="BD870" s="186">
        <f t="shared" si="421"/>
        <v>0</v>
      </c>
      <c r="BE870" s="186">
        <f t="shared" si="398"/>
        <v>0</v>
      </c>
      <c r="BF870" s="186">
        <f t="shared" si="399"/>
        <v>0</v>
      </c>
      <c r="BG870" s="186">
        <f t="shared" si="400"/>
        <v>0</v>
      </c>
      <c r="BH870" s="186">
        <f t="shared" si="401"/>
        <v>0</v>
      </c>
      <c r="BI870" s="97"/>
      <c r="BJ870" s="186" t="str">
        <f t="shared" si="402"/>
        <v/>
      </c>
      <c r="BK870" s="186" t="str">
        <f t="shared" si="403"/>
        <v/>
      </c>
      <c r="BL870" s="186" t="str">
        <f t="shared" si="404"/>
        <v/>
      </c>
      <c r="BM870" s="186" t="str">
        <f t="shared" si="405"/>
        <v/>
      </c>
      <c r="BN870" s="186" t="str">
        <f t="shared" si="406"/>
        <v/>
      </c>
      <c r="BO870" s="186" t="str">
        <f t="shared" si="407"/>
        <v/>
      </c>
      <c r="BP870" s="186" t="str">
        <f t="shared" si="408"/>
        <v/>
      </c>
      <c r="BQ870" s="97"/>
      <c r="BR870" s="186">
        <f t="shared" si="409"/>
        <v>0</v>
      </c>
      <c r="BS870" s="186">
        <f t="shared" si="410"/>
        <v>0</v>
      </c>
      <c r="BT870" s="222">
        <f t="shared" si="411"/>
        <v>0</v>
      </c>
      <c r="BU870" s="222">
        <f t="shared" si="412"/>
        <v>0</v>
      </c>
      <c r="BV870" s="222">
        <f t="shared" si="413"/>
        <v>0</v>
      </c>
      <c r="BW870" s="222">
        <f t="shared" si="414"/>
        <v>0</v>
      </c>
      <c r="BX870" s="222">
        <f t="shared" si="415"/>
        <v>0</v>
      </c>
      <c r="BY870" s="106"/>
      <c r="BZ870" s="197" t="str">
        <f>IF(SUMIF('Input| Projects'!$AS$8:$CP$8,"Dx",'Input| Projects'!$AS870:$CP870)=0,"",SUMIF('Input| Projects'!$AS$8:$CP$8,"Dx",'Input| Projects'!$AS870:$CP870))</f>
        <v/>
      </c>
      <c r="CA870" s="197" t="str">
        <f>IF(SUMIF('Input| Projects'!$AS$8:$CP$8,"Tx",'Input| Projects'!$AS870:$CP870)=0,"",SUMIF('Input| Projects'!$AS$8:$CP$8,"Tx",'Input| Projects'!$AS870:$CP870))</f>
        <v/>
      </c>
      <c r="CB870" s="150" t="str">
        <f t="shared" si="422"/>
        <v/>
      </c>
    </row>
    <row r="871" spans="2:80" x14ac:dyDescent="0.2">
      <c r="B871" s="201">
        <f>IFERROR('Input| Projects'!B871,"")</f>
        <v>862</v>
      </c>
      <c r="C871" s="42" t="str">
        <f>IFERROR(IF('Input| Projects'!C871="","",'Input| Projects'!C871),"")</f>
        <v/>
      </c>
      <c r="D871" s="42" t="str">
        <f>IFERROR(IF('Input| Projects'!D871="","",'Input| Projects'!D871),"")</f>
        <v/>
      </c>
      <c r="E871" s="104"/>
      <c r="F871" s="190">
        <f>IFERROR('Input| Projects'!I871*'Input| Escalations'!$K$19,"")</f>
        <v>0</v>
      </c>
      <c r="G871" s="190">
        <f>IFERROR('Input| Projects'!J871*'Input| Escalations'!$K$19,"")</f>
        <v>0</v>
      </c>
      <c r="H871" s="190">
        <f>IFERROR('Input| Projects'!K871*'Input| Escalations'!$K$19,"")</f>
        <v>0</v>
      </c>
      <c r="I871" s="190">
        <f>IFERROR('Input| Projects'!L871*'Input| Escalations'!$K$19,"")</f>
        <v>0</v>
      </c>
      <c r="J871" s="190">
        <f>IFERROR('Input| Projects'!M871*'Input| Escalations'!$K$19,"")</f>
        <v>0</v>
      </c>
      <c r="K871" s="190">
        <f>IFERROR('Input| Projects'!N871*'Input| Escalations'!$K$19,"")</f>
        <v>0</v>
      </c>
      <c r="L871" s="190">
        <f>IFERROR('Input| Projects'!O871*'Input| Escalations'!$K$19,"")</f>
        <v>0</v>
      </c>
      <c r="M871" s="150" t="str">
        <f>IF(ABS(SUM(F871:L871)-(SUM('Input| Projects'!I871:O871)*'Input| Escalations'!$K$19))&lt;0.0000001,"",1)</f>
        <v/>
      </c>
      <c r="N871" s="192">
        <f>'Input| Projects'!$Y871*INDEX('Input| Escalations'!$H$33:$N$33,MATCH('Calc| Project Costs'!N$9,'Input| Escalations'!$H$23:$N$23,0))+'Input| Projects'!$Z871*INDEX('Input| Escalations'!$H$34:$N$34,MATCH('Calc| Project Costs'!N$9,'Input| Escalations'!$H$23:$N$23,0))+'Input| Projects'!$AA871*INDEX('Input| Escalations'!$H$35:$N$35,MATCH('Calc| Project Costs'!N$9,'Input| Escalations'!$H$23:$N$23,0))+1</f>
        <v>1</v>
      </c>
      <c r="O871" s="192">
        <f>'Input| Projects'!$Y871*INDEX('Input| Escalations'!$H$33:$N$33,MATCH('Calc| Project Costs'!O$9,'Input| Escalations'!$H$23:$N$23,0))+'Input| Projects'!$Z871*INDEX('Input| Escalations'!$H$34:$N$34,MATCH('Calc| Project Costs'!O$9,'Input| Escalations'!$H$23:$N$23,0))+'Input| Projects'!$AA871*INDEX('Input| Escalations'!$H$35:$N$35,MATCH('Calc| Project Costs'!O$9,'Input| Escalations'!$H$23:$N$23,0))+1</f>
        <v>1</v>
      </c>
      <c r="P871" s="192">
        <f>'Input| Projects'!$Y871*INDEX('Input| Escalations'!$H$33:$N$33,MATCH('Calc| Project Costs'!P$9,'Input| Escalations'!$H$23:$N$23,0))+'Input| Projects'!$Z871*INDEX('Input| Escalations'!$H$34:$N$34,MATCH('Calc| Project Costs'!P$9,'Input| Escalations'!$H$23:$N$23,0))+'Input| Projects'!$AA871*INDEX('Input| Escalations'!$H$35:$N$35,MATCH('Calc| Project Costs'!P$9,'Input| Escalations'!$H$23:$N$23,0))+1</f>
        <v>1</v>
      </c>
      <c r="Q871" s="192">
        <f>'Input| Projects'!$Y871*INDEX('Input| Escalations'!$H$33:$N$33,MATCH('Calc| Project Costs'!Q$9,'Input| Escalations'!$H$23:$N$23,0))+'Input| Projects'!$Z871*INDEX('Input| Escalations'!$H$34:$N$34,MATCH('Calc| Project Costs'!Q$9,'Input| Escalations'!$H$23:$N$23,0))+'Input| Projects'!$AA871*INDEX('Input| Escalations'!$H$35:$N$35,MATCH('Calc| Project Costs'!Q$9,'Input| Escalations'!$H$23:$N$23,0))+1</f>
        <v>1</v>
      </c>
      <c r="R871" s="192">
        <f>'Input| Projects'!$Y871*INDEX('Input| Escalations'!$H$33:$N$33,MATCH('Calc| Project Costs'!R$9,'Input| Escalations'!$H$23:$N$23,0))+'Input| Projects'!$Z871*INDEX('Input| Escalations'!$H$34:$N$34,MATCH('Calc| Project Costs'!R$9,'Input| Escalations'!$H$23:$N$23,0))+'Input| Projects'!$AA871*INDEX('Input| Escalations'!$H$35:$N$35,MATCH('Calc| Project Costs'!R$9,'Input| Escalations'!$H$23:$N$23,0))+1</f>
        <v>1</v>
      </c>
      <c r="S871" s="192">
        <f>'Input| Projects'!$Y871*INDEX('Input| Escalations'!$H$33:$N$33,MATCH('Calc| Project Costs'!S$9,'Input| Escalations'!$H$23:$N$23,0))+'Input| Projects'!$Z871*INDEX('Input| Escalations'!$H$34:$N$34,MATCH('Calc| Project Costs'!S$9,'Input| Escalations'!$H$23:$N$23,0))+'Input| Projects'!$AA871*INDEX('Input| Escalations'!$H$35:$N$35,MATCH('Calc| Project Costs'!S$9,'Input| Escalations'!$H$23:$N$23,0))+1</f>
        <v>1</v>
      </c>
      <c r="T871" s="192">
        <f>'Input| Projects'!$Y871*INDEX('Input| Escalations'!$H$33:$N$33,MATCH('Calc| Project Costs'!T$9,'Input| Escalations'!$H$23:$N$23,0))+'Input| Projects'!$Z871*INDEX('Input| Escalations'!$H$34:$N$34,MATCH('Calc| Project Costs'!T$9,'Input| Escalations'!$H$23:$N$23,0))+'Input| Projects'!$AA871*INDEX('Input| Escalations'!$H$35:$N$35,MATCH('Calc| Project Costs'!T$9,'Input| Escalations'!$H$23:$N$23,0))+1</f>
        <v>1</v>
      </c>
      <c r="U871" s="106"/>
      <c r="V871" s="186">
        <f t="shared" si="416"/>
        <v>0</v>
      </c>
      <c r="W871" s="186">
        <f t="shared" si="417"/>
        <v>0</v>
      </c>
      <c r="X871" s="186">
        <f t="shared" si="418"/>
        <v>0</v>
      </c>
      <c r="Y871" s="186">
        <f t="shared" si="394"/>
        <v>0</v>
      </c>
      <c r="Z871" s="186">
        <f t="shared" si="395"/>
        <v>0</v>
      </c>
      <c r="AA871" s="186">
        <f t="shared" si="396"/>
        <v>0</v>
      </c>
      <c r="AB871" s="186">
        <f t="shared" si="397"/>
        <v>0</v>
      </c>
      <c r="AC871" s="106"/>
      <c r="AD871" s="186">
        <f>'Input| Projects'!Q871*N871*'Input| Escalations'!$K$19</f>
        <v>0</v>
      </c>
      <c r="AE871" s="186">
        <f>'Input| Projects'!R871*O871*'Input| Escalations'!$K$19</f>
        <v>0</v>
      </c>
      <c r="AF871" s="186">
        <f>'Input| Projects'!S871*P871*'Input| Escalations'!$K$19</f>
        <v>0</v>
      </c>
      <c r="AG871" s="186">
        <f>'Input| Projects'!T871*Q871*'Input| Escalations'!$K$19</f>
        <v>0</v>
      </c>
      <c r="AH871" s="186">
        <f>'Input| Projects'!U871*R871*'Input| Escalations'!$K$19</f>
        <v>0</v>
      </c>
      <c r="AI871" s="186">
        <f>'Input| Projects'!V871*S871*'Input| Escalations'!$K$19</f>
        <v>0</v>
      </c>
      <c r="AJ871" s="186">
        <f>'Input| Projects'!W871*T871*'Input| Escalations'!$K$19</f>
        <v>0</v>
      </c>
      <c r="AK871" s="106"/>
      <c r="AL871" s="186" t="str">
        <f>IFERROR(IF('Input| Overheads'!$C$42="Direct costs",SUMPRODUCT(--('Input| Projects'!$AC871="Yes"),'Calc| Overheads Allocation'!C$8,'Calc| Project Costs'!V871),IF('Input| Overheads'!$C$42="Internal labour",SUMPRODUCT(--('Input| Projects'!$AC871="Yes"),'Calc| Overheads Allocation'!C$8,'Calc| Project Costs'!V871,'Input| Projects'!$Y871),IF('Input| Overheads'!$C$42="DNSP defined",SUMPRODUCT(--('Input| Projects'!$AC871="Yes"),'Calc| Overheads Allocation'!C$61,'Input| Projects'!$AF871),""))),"")</f>
        <v/>
      </c>
      <c r="AM871" s="186" t="str">
        <f>IFERROR(IF('Input| Overheads'!$C$42="Direct costs",SUMPRODUCT(--('Input| Projects'!$AC871="Yes"),'Calc| Overheads Allocation'!D$8,'Calc| Project Costs'!W871),IF('Input| Overheads'!$C$42="Internal labour",SUMPRODUCT(--('Input| Projects'!$AC871="Yes"),'Calc| Overheads Allocation'!D$8,'Calc| Project Costs'!W871,'Input| Projects'!$Y871),IF('Input| Overheads'!$C$42="DNSP defined",SUMPRODUCT(--('Input| Projects'!$AC871="Yes"),'Calc| Overheads Allocation'!D$61,'Input| Projects'!$AF871),""))),"")</f>
        <v/>
      </c>
      <c r="AN871" s="186" t="str">
        <f>IFERROR(IF('Input| Overheads'!$C$42="Direct costs",SUMPRODUCT(--('Input| Projects'!$AC871="Yes"),'Calc| Overheads Allocation'!E$8,'Calc| Project Costs'!X871),IF('Input| Overheads'!$C$42="Internal labour",SUMPRODUCT(--('Input| Projects'!$AC871="Yes"),'Calc| Overheads Allocation'!E$8,'Calc| Project Costs'!X871,'Input| Projects'!$Y871),IF('Input| Overheads'!$C$42="DNSP defined",SUMPRODUCT(--('Input| Projects'!$AC871="Yes"),'Calc| Overheads Allocation'!E$61,'Input| Projects'!$AF871),""))),"")</f>
        <v/>
      </c>
      <c r="AO871" s="186" t="str">
        <f>IFERROR(IF('Input| Overheads'!$C$42="Direct costs",SUMPRODUCT(--('Input| Projects'!$AC871="Yes"),'Calc| Overheads Allocation'!F$8,'Calc| Project Costs'!Y871),IF('Input| Overheads'!$C$42="Internal labour",SUMPRODUCT(--('Input| Projects'!$AC871="Yes"),'Calc| Overheads Allocation'!F$8,'Calc| Project Costs'!Y871,'Input| Projects'!$Y871),IF('Input| Overheads'!$C$42="DNSP defined",SUMPRODUCT(--('Input| Projects'!$AC871="Yes"),'Calc| Overheads Allocation'!F$61,'Input| Projects'!$AF871),""))),"")</f>
        <v/>
      </c>
      <c r="AP871" s="186" t="str">
        <f>IFERROR(IF('Input| Overheads'!$C$42="Direct costs",SUMPRODUCT(--('Input| Projects'!$AC871="Yes"),'Calc| Overheads Allocation'!G$8,'Calc| Project Costs'!Z871),IF('Input| Overheads'!$C$42="Internal labour",SUMPRODUCT(--('Input| Projects'!$AC871="Yes"),'Calc| Overheads Allocation'!G$8,'Calc| Project Costs'!Z871,'Input| Projects'!$Y871),IF('Input| Overheads'!$C$42="DNSP defined",SUMPRODUCT(--('Input| Projects'!$AC871="Yes"),'Calc| Overheads Allocation'!G$61,'Input| Projects'!$AF871),""))),"")</f>
        <v/>
      </c>
      <c r="AQ871" s="186" t="str">
        <f>IFERROR(IF('Input| Overheads'!$C$42="Direct costs",SUMPRODUCT(--('Input| Projects'!$AC871="Yes"),'Calc| Overheads Allocation'!H$8,'Calc| Project Costs'!AA871),IF('Input| Overheads'!$C$42="Internal labour",SUMPRODUCT(--('Input| Projects'!$AC871="Yes"),'Calc| Overheads Allocation'!H$8,'Calc| Project Costs'!AA871,'Input| Projects'!$Y871),IF('Input| Overheads'!$C$42="DNSP defined",SUMPRODUCT(--('Input| Projects'!$AC871="Yes"),'Calc| Overheads Allocation'!H$61,'Input| Projects'!$AF871),""))),"")</f>
        <v/>
      </c>
      <c r="AR871" s="186" t="str">
        <f>IFERROR(IF('Input| Overheads'!$C$42="Direct costs",SUMPRODUCT(--('Input| Projects'!$AC871="Yes"),'Calc| Overheads Allocation'!I$8,'Calc| Project Costs'!AB871),IF('Input| Overheads'!$C$42="Internal labour",SUMPRODUCT(--('Input| Projects'!$AC871="Yes"),'Calc| Overheads Allocation'!I$8,'Calc| Project Costs'!AB871,'Input| Projects'!$Y871),IF('Input| Overheads'!$C$42="DNSP defined",SUMPRODUCT(--('Input| Projects'!$AC871="Yes"),'Calc| Overheads Allocation'!I$61,'Input| Projects'!$AF871),""))),"")</f>
        <v/>
      </c>
      <c r="AS871" s="106"/>
      <c r="AT871" s="186" t="str">
        <f>IFERROR(IF('Input| Overheads'!$C$42="Direct costs",SUMPRODUCT(--('Input| Projects'!$AD871="Yes"),'Calc| Overheads Allocation'!C$9,'Calc| Project Costs'!V871),IF('Input| Overheads'!$C$42="Internal labour",SUMPRODUCT(--('Input| Projects'!$AD871="Yes"),'Calc| Overheads Allocation'!C$9,'Calc| Project Costs'!V871,'Input| Projects'!$Y871),IF('Input| Overheads'!$C$42="DNSP defined",SUMPRODUCT(--('Input| Projects'!$AD871="Yes"),'Calc| Overheads Allocation'!C$62,'Input| Projects'!$AG871),""))),"")</f>
        <v/>
      </c>
      <c r="AU871" s="186" t="str">
        <f>IFERROR(IF('Input| Overheads'!$C$42="Direct costs",SUMPRODUCT(--('Input| Projects'!$AD871="Yes"),'Calc| Overheads Allocation'!D$9,'Calc| Project Costs'!W871),IF('Input| Overheads'!$C$42="Internal labour",SUMPRODUCT(--('Input| Projects'!$AD871="Yes"),'Calc| Overheads Allocation'!D$9,'Calc| Project Costs'!W871,'Input| Projects'!$Y871),IF('Input| Overheads'!$C$42="DNSP defined",SUMPRODUCT(--('Input| Projects'!$AD871="Yes"),'Calc| Overheads Allocation'!D$62,'Input| Projects'!$AG871),""))),"")</f>
        <v/>
      </c>
      <c r="AV871" s="186" t="str">
        <f>IFERROR(IF('Input| Overheads'!$C$42="Direct costs",SUMPRODUCT(--('Input| Projects'!$AD871="Yes"),'Calc| Overheads Allocation'!E$9,'Calc| Project Costs'!X871),IF('Input| Overheads'!$C$42="Internal labour",SUMPRODUCT(--('Input| Projects'!$AD871="Yes"),'Calc| Overheads Allocation'!E$9,'Calc| Project Costs'!X871,'Input| Projects'!$Y871),IF('Input| Overheads'!$C$42="DNSP defined",SUMPRODUCT(--('Input| Projects'!$AD871="Yes"),'Calc| Overheads Allocation'!E$62,'Input| Projects'!$AG871),""))),"")</f>
        <v/>
      </c>
      <c r="AW871" s="186" t="str">
        <f>IFERROR(IF('Input| Overheads'!$C$42="Direct costs",SUMPRODUCT(--('Input| Projects'!$AD871="Yes"),'Calc| Overheads Allocation'!F$9,'Calc| Project Costs'!Y871),IF('Input| Overheads'!$C$42="Internal labour",SUMPRODUCT(--('Input| Projects'!$AD871="Yes"),'Calc| Overheads Allocation'!F$9,'Calc| Project Costs'!Y871,'Input| Projects'!$Y871),IF('Input| Overheads'!$C$42="DNSP defined",SUMPRODUCT(--('Input| Projects'!$AD871="Yes"),'Calc| Overheads Allocation'!F$62,'Input| Projects'!$AG871),""))),"")</f>
        <v/>
      </c>
      <c r="AX871" s="186" t="str">
        <f>IFERROR(IF('Input| Overheads'!$C$42="Direct costs",SUMPRODUCT(--('Input| Projects'!$AD871="Yes"),'Calc| Overheads Allocation'!G$9,'Calc| Project Costs'!Z871),IF('Input| Overheads'!$C$42="Internal labour",SUMPRODUCT(--('Input| Projects'!$AD871="Yes"),'Calc| Overheads Allocation'!G$9,'Calc| Project Costs'!Z871,'Input| Projects'!$Y871),IF('Input| Overheads'!$C$42="DNSP defined",SUMPRODUCT(--('Input| Projects'!$AD871="Yes"),'Calc| Overheads Allocation'!G$62,'Input| Projects'!$AG871),""))),"")</f>
        <v/>
      </c>
      <c r="AY871" s="186" t="str">
        <f>IFERROR(IF('Input| Overheads'!$C$42="Direct costs",SUMPRODUCT(--('Input| Projects'!$AD871="Yes"),'Calc| Overheads Allocation'!H$9,'Calc| Project Costs'!AA871),IF('Input| Overheads'!$C$42="Internal labour",SUMPRODUCT(--('Input| Projects'!$AD871="Yes"),'Calc| Overheads Allocation'!H$9,'Calc| Project Costs'!AA871,'Input| Projects'!$Y871),IF('Input| Overheads'!$C$42="DNSP defined",SUMPRODUCT(--('Input| Projects'!$AD871="Yes"),'Calc| Overheads Allocation'!H$62,'Input| Projects'!$AG871),""))),"")</f>
        <v/>
      </c>
      <c r="AZ871" s="186" t="str">
        <f>IFERROR(IF('Input| Overheads'!$C$42="Direct costs",SUMPRODUCT(--('Input| Projects'!$AD871="Yes"),'Calc| Overheads Allocation'!I$9,'Calc| Project Costs'!AB871),IF('Input| Overheads'!$C$42="Internal labour",SUMPRODUCT(--('Input| Projects'!$AD871="Yes"),'Calc| Overheads Allocation'!I$9,'Calc| Project Costs'!AB871,'Input| Projects'!$Y871),IF('Input| Overheads'!$C$42="DNSP defined",SUMPRODUCT(--('Input| Projects'!$AD871="Yes"),'Calc| Overheads Allocation'!I$62,'Input| Projects'!$AG871),""))),"")</f>
        <v/>
      </c>
      <c r="BA871" s="106"/>
      <c r="BB871" s="186">
        <f t="shared" si="419"/>
        <v>0</v>
      </c>
      <c r="BC871" s="186">
        <f t="shared" si="420"/>
        <v>0</v>
      </c>
      <c r="BD871" s="186">
        <f t="shared" si="421"/>
        <v>0</v>
      </c>
      <c r="BE871" s="186">
        <f t="shared" si="398"/>
        <v>0</v>
      </c>
      <c r="BF871" s="186">
        <f t="shared" si="399"/>
        <v>0</v>
      </c>
      <c r="BG871" s="186">
        <f t="shared" si="400"/>
        <v>0</v>
      </c>
      <c r="BH871" s="186">
        <f t="shared" si="401"/>
        <v>0</v>
      </c>
      <c r="BI871" s="97"/>
      <c r="BJ871" s="186" t="str">
        <f t="shared" si="402"/>
        <v/>
      </c>
      <c r="BK871" s="186" t="str">
        <f t="shared" si="403"/>
        <v/>
      </c>
      <c r="BL871" s="186" t="str">
        <f t="shared" si="404"/>
        <v/>
      </c>
      <c r="BM871" s="186" t="str">
        <f t="shared" si="405"/>
        <v/>
      </c>
      <c r="BN871" s="186" t="str">
        <f t="shared" si="406"/>
        <v/>
      </c>
      <c r="BO871" s="186" t="str">
        <f t="shared" si="407"/>
        <v/>
      </c>
      <c r="BP871" s="186" t="str">
        <f t="shared" si="408"/>
        <v/>
      </c>
      <c r="BQ871" s="97"/>
      <c r="BR871" s="186">
        <f t="shared" si="409"/>
        <v>0</v>
      </c>
      <c r="BS871" s="186">
        <f t="shared" si="410"/>
        <v>0</v>
      </c>
      <c r="BT871" s="222">
        <f t="shared" si="411"/>
        <v>0</v>
      </c>
      <c r="BU871" s="222">
        <f t="shared" si="412"/>
        <v>0</v>
      </c>
      <c r="BV871" s="222">
        <f t="shared" si="413"/>
        <v>0</v>
      </c>
      <c r="BW871" s="222">
        <f t="shared" si="414"/>
        <v>0</v>
      </c>
      <c r="BX871" s="222">
        <f t="shared" si="415"/>
        <v>0</v>
      </c>
      <c r="BY871" s="106"/>
      <c r="BZ871" s="197" t="str">
        <f>IF(SUMIF('Input| Projects'!$AS$8:$CP$8,"Dx",'Input| Projects'!$AS871:$CP871)=0,"",SUMIF('Input| Projects'!$AS$8:$CP$8,"Dx",'Input| Projects'!$AS871:$CP871))</f>
        <v/>
      </c>
      <c r="CA871" s="197" t="str">
        <f>IF(SUMIF('Input| Projects'!$AS$8:$CP$8,"Tx",'Input| Projects'!$AS871:$CP871)=0,"",SUMIF('Input| Projects'!$AS$8:$CP$8,"Tx",'Input| Projects'!$AS871:$CP871))</f>
        <v/>
      </c>
      <c r="CB871" s="150" t="str">
        <f t="shared" si="422"/>
        <v/>
      </c>
    </row>
    <row r="872" spans="2:80" x14ac:dyDescent="0.2">
      <c r="B872" s="201">
        <f>IFERROR('Input| Projects'!B872,"")</f>
        <v>863</v>
      </c>
      <c r="C872" s="42" t="str">
        <f>IFERROR(IF('Input| Projects'!C872="","",'Input| Projects'!C872),"")</f>
        <v/>
      </c>
      <c r="D872" s="42" t="str">
        <f>IFERROR(IF('Input| Projects'!D872="","",'Input| Projects'!D872),"")</f>
        <v/>
      </c>
      <c r="E872" s="104"/>
      <c r="F872" s="190">
        <f>IFERROR('Input| Projects'!I872*'Input| Escalations'!$K$19,"")</f>
        <v>0</v>
      </c>
      <c r="G872" s="190">
        <f>IFERROR('Input| Projects'!J872*'Input| Escalations'!$K$19,"")</f>
        <v>0</v>
      </c>
      <c r="H872" s="190">
        <f>IFERROR('Input| Projects'!K872*'Input| Escalations'!$K$19,"")</f>
        <v>0</v>
      </c>
      <c r="I872" s="190">
        <f>IFERROR('Input| Projects'!L872*'Input| Escalations'!$K$19,"")</f>
        <v>0</v>
      </c>
      <c r="J872" s="190">
        <f>IFERROR('Input| Projects'!M872*'Input| Escalations'!$K$19,"")</f>
        <v>0</v>
      </c>
      <c r="K872" s="190">
        <f>IFERROR('Input| Projects'!N872*'Input| Escalations'!$K$19,"")</f>
        <v>0</v>
      </c>
      <c r="L872" s="190">
        <f>IFERROR('Input| Projects'!O872*'Input| Escalations'!$K$19,"")</f>
        <v>0</v>
      </c>
      <c r="M872" s="150" t="str">
        <f>IF(ABS(SUM(F872:L872)-(SUM('Input| Projects'!I872:O872)*'Input| Escalations'!$K$19))&lt;0.0000001,"",1)</f>
        <v/>
      </c>
      <c r="N872" s="192">
        <f>'Input| Projects'!$Y872*INDEX('Input| Escalations'!$H$33:$N$33,MATCH('Calc| Project Costs'!N$9,'Input| Escalations'!$H$23:$N$23,0))+'Input| Projects'!$Z872*INDEX('Input| Escalations'!$H$34:$N$34,MATCH('Calc| Project Costs'!N$9,'Input| Escalations'!$H$23:$N$23,0))+'Input| Projects'!$AA872*INDEX('Input| Escalations'!$H$35:$N$35,MATCH('Calc| Project Costs'!N$9,'Input| Escalations'!$H$23:$N$23,0))+1</f>
        <v>1</v>
      </c>
      <c r="O872" s="192">
        <f>'Input| Projects'!$Y872*INDEX('Input| Escalations'!$H$33:$N$33,MATCH('Calc| Project Costs'!O$9,'Input| Escalations'!$H$23:$N$23,0))+'Input| Projects'!$Z872*INDEX('Input| Escalations'!$H$34:$N$34,MATCH('Calc| Project Costs'!O$9,'Input| Escalations'!$H$23:$N$23,0))+'Input| Projects'!$AA872*INDEX('Input| Escalations'!$H$35:$N$35,MATCH('Calc| Project Costs'!O$9,'Input| Escalations'!$H$23:$N$23,0))+1</f>
        <v>1</v>
      </c>
      <c r="P872" s="192">
        <f>'Input| Projects'!$Y872*INDEX('Input| Escalations'!$H$33:$N$33,MATCH('Calc| Project Costs'!P$9,'Input| Escalations'!$H$23:$N$23,0))+'Input| Projects'!$Z872*INDEX('Input| Escalations'!$H$34:$N$34,MATCH('Calc| Project Costs'!P$9,'Input| Escalations'!$H$23:$N$23,0))+'Input| Projects'!$AA872*INDEX('Input| Escalations'!$H$35:$N$35,MATCH('Calc| Project Costs'!P$9,'Input| Escalations'!$H$23:$N$23,0))+1</f>
        <v>1</v>
      </c>
      <c r="Q872" s="192">
        <f>'Input| Projects'!$Y872*INDEX('Input| Escalations'!$H$33:$N$33,MATCH('Calc| Project Costs'!Q$9,'Input| Escalations'!$H$23:$N$23,0))+'Input| Projects'!$Z872*INDEX('Input| Escalations'!$H$34:$N$34,MATCH('Calc| Project Costs'!Q$9,'Input| Escalations'!$H$23:$N$23,0))+'Input| Projects'!$AA872*INDEX('Input| Escalations'!$H$35:$N$35,MATCH('Calc| Project Costs'!Q$9,'Input| Escalations'!$H$23:$N$23,0))+1</f>
        <v>1</v>
      </c>
      <c r="R872" s="192">
        <f>'Input| Projects'!$Y872*INDEX('Input| Escalations'!$H$33:$N$33,MATCH('Calc| Project Costs'!R$9,'Input| Escalations'!$H$23:$N$23,0))+'Input| Projects'!$Z872*INDEX('Input| Escalations'!$H$34:$N$34,MATCH('Calc| Project Costs'!R$9,'Input| Escalations'!$H$23:$N$23,0))+'Input| Projects'!$AA872*INDEX('Input| Escalations'!$H$35:$N$35,MATCH('Calc| Project Costs'!R$9,'Input| Escalations'!$H$23:$N$23,0))+1</f>
        <v>1</v>
      </c>
      <c r="S872" s="192">
        <f>'Input| Projects'!$Y872*INDEX('Input| Escalations'!$H$33:$N$33,MATCH('Calc| Project Costs'!S$9,'Input| Escalations'!$H$23:$N$23,0))+'Input| Projects'!$Z872*INDEX('Input| Escalations'!$H$34:$N$34,MATCH('Calc| Project Costs'!S$9,'Input| Escalations'!$H$23:$N$23,0))+'Input| Projects'!$AA872*INDEX('Input| Escalations'!$H$35:$N$35,MATCH('Calc| Project Costs'!S$9,'Input| Escalations'!$H$23:$N$23,0))+1</f>
        <v>1</v>
      </c>
      <c r="T872" s="192">
        <f>'Input| Projects'!$Y872*INDEX('Input| Escalations'!$H$33:$N$33,MATCH('Calc| Project Costs'!T$9,'Input| Escalations'!$H$23:$N$23,0))+'Input| Projects'!$Z872*INDEX('Input| Escalations'!$H$34:$N$34,MATCH('Calc| Project Costs'!T$9,'Input| Escalations'!$H$23:$N$23,0))+'Input| Projects'!$AA872*INDEX('Input| Escalations'!$H$35:$N$35,MATCH('Calc| Project Costs'!T$9,'Input| Escalations'!$H$23:$N$23,0))+1</f>
        <v>1</v>
      </c>
      <c r="U872" s="106"/>
      <c r="V872" s="186">
        <f t="shared" si="416"/>
        <v>0</v>
      </c>
      <c r="W872" s="186">
        <f t="shared" si="417"/>
        <v>0</v>
      </c>
      <c r="X872" s="186">
        <f t="shared" si="418"/>
        <v>0</v>
      </c>
      <c r="Y872" s="186">
        <f t="shared" si="394"/>
        <v>0</v>
      </c>
      <c r="Z872" s="186">
        <f t="shared" si="395"/>
        <v>0</v>
      </c>
      <c r="AA872" s="186">
        <f t="shared" si="396"/>
        <v>0</v>
      </c>
      <c r="AB872" s="186">
        <f t="shared" si="397"/>
        <v>0</v>
      </c>
      <c r="AC872" s="106"/>
      <c r="AD872" s="186">
        <f>'Input| Projects'!Q872*N872*'Input| Escalations'!$K$19</f>
        <v>0</v>
      </c>
      <c r="AE872" s="186">
        <f>'Input| Projects'!R872*O872*'Input| Escalations'!$K$19</f>
        <v>0</v>
      </c>
      <c r="AF872" s="186">
        <f>'Input| Projects'!S872*P872*'Input| Escalations'!$K$19</f>
        <v>0</v>
      </c>
      <c r="AG872" s="186">
        <f>'Input| Projects'!T872*Q872*'Input| Escalations'!$K$19</f>
        <v>0</v>
      </c>
      <c r="AH872" s="186">
        <f>'Input| Projects'!U872*R872*'Input| Escalations'!$K$19</f>
        <v>0</v>
      </c>
      <c r="AI872" s="186">
        <f>'Input| Projects'!V872*S872*'Input| Escalations'!$K$19</f>
        <v>0</v>
      </c>
      <c r="AJ872" s="186">
        <f>'Input| Projects'!W872*T872*'Input| Escalations'!$K$19</f>
        <v>0</v>
      </c>
      <c r="AK872" s="106"/>
      <c r="AL872" s="186" t="str">
        <f>IFERROR(IF('Input| Overheads'!$C$42="Direct costs",SUMPRODUCT(--('Input| Projects'!$AC872="Yes"),'Calc| Overheads Allocation'!C$8,'Calc| Project Costs'!V872),IF('Input| Overheads'!$C$42="Internal labour",SUMPRODUCT(--('Input| Projects'!$AC872="Yes"),'Calc| Overheads Allocation'!C$8,'Calc| Project Costs'!V872,'Input| Projects'!$Y872),IF('Input| Overheads'!$C$42="DNSP defined",SUMPRODUCT(--('Input| Projects'!$AC872="Yes"),'Calc| Overheads Allocation'!C$61,'Input| Projects'!$AF872),""))),"")</f>
        <v/>
      </c>
      <c r="AM872" s="186" t="str">
        <f>IFERROR(IF('Input| Overheads'!$C$42="Direct costs",SUMPRODUCT(--('Input| Projects'!$AC872="Yes"),'Calc| Overheads Allocation'!D$8,'Calc| Project Costs'!W872),IF('Input| Overheads'!$C$42="Internal labour",SUMPRODUCT(--('Input| Projects'!$AC872="Yes"),'Calc| Overheads Allocation'!D$8,'Calc| Project Costs'!W872,'Input| Projects'!$Y872),IF('Input| Overheads'!$C$42="DNSP defined",SUMPRODUCT(--('Input| Projects'!$AC872="Yes"),'Calc| Overheads Allocation'!D$61,'Input| Projects'!$AF872),""))),"")</f>
        <v/>
      </c>
      <c r="AN872" s="186" t="str">
        <f>IFERROR(IF('Input| Overheads'!$C$42="Direct costs",SUMPRODUCT(--('Input| Projects'!$AC872="Yes"),'Calc| Overheads Allocation'!E$8,'Calc| Project Costs'!X872),IF('Input| Overheads'!$C$42="Internal labour",SUMPRODUCT(--('Input| Projects'!$AC872="Yes"),'Calc| Overheads Allocation'!E$8,'Calc| Project Costs'!X872,'Input| Projects'!$Y872),IF('Input| Overheads'!$C$42="DNSP defined",SUMPRODUCT(--('Input| Projects'!$AC872="Yes"),'Calc| Overheads Allocation'!E$61,'Input| Projects'!$AF872),""))),"")</f>
        <v/>
      </c>
      <c r="AO872" s="186" t="str">
        <f>IFERROR(IF('Input| Overheads'!$C$42="Direct costs",SUMPRODUCT(--('Input| Projects'!$AC872="Yes"),'Calc| Overheads Allocation'!F$8,'Calc| Project Costs'!Y872),IF('Input| Overheads'!$C$42="Internal labour",SUMPRODUCT(--('Input| Projects'!$AC872="Yes"),'Calc| Overheads Allocation'!F$8,'Calc| Project Costs'!Y872,'Input| Projects'!$Y872),IF('Input| Overheads'!$C$42="DNSP defined",SUMPRODUCT(--('Input| Projects'!$AC872="Yes"),'Calc| Overheads Allocation'!F$61,'Input| Projects'!$AF872),""))),"")</f>
        <v/>
      </c>
      <c r="AP872" s="186" t="str">
        <f>IFERROR(IF('Input| Overheads'!$C$42="Direct costs",SUMPRODUCT(--('Input| Projects'!$AC872="Yes"),'Calc| Overheads Allocation'!G$8,'Calc| Project Costs'!Z872),IF('Input| Overheads'!$C$42="Internal labour",SUMPRODUCT(--('Input| Projects'!$AC872="Yes"),'Calc| Overheads Allocation'!G$8,'Calc| Project Costs'!Z872,'Input| Projects'!$Y872),IF('Input| Overheads'!$C$42="DNSP defined",SUMPRODUCT(--('Input| Projects'!$AC872="Yes"),'Calc| Overheads Allocation'!G$61,'Input| Projects'!$AF872),""))),"")</f>
        <v/>
      </c>
      <c r="AQ872" s="186" t="str">
        <f>IFERROR(IF('Input| Overheads'!$C$42="Direct costs",SUMPRODUCT(--('Input| Projects'!$AC872="Yes"),'Calc| Overheads Allocation'!H$8,'Calc| Project Costs'!AA872),IF('Input| Overheads'!$C$42="Internal labour",SUMPRODUCT(--('Input| Projects'!$AC872="Yes"),'Calc| Overheads Allocation'!H$8,'Calc| Project Costs'!AA872,'Input| Projects'!$Y872),IF('Input| Overheads'!$C$42="DNSP defined",SUMPRODUCT(--('Input| Projects'!$AC872="Yes"),'Calc| Overheads Allocation'!H$61,'Input| Projects'!$AF872),""))),"")</f>
        <v/>
      </c>
      <c r="AR872" s="186" t="str">
        <f>IFERROR(IF('Input| Overheads'!$C$42="Direct costs",SUMPRODUCT(--('Input| Projects'!$AC872="Yes"),'Calc| Overheads Allocation'!I$8,'Calc| Project Costs'!AB872),IF('Input| Overheads'!$C$42="Internal labour",SUMPRODUCT(--('Input| Projects'!$AC872="Yes"),'Calc| Overheads Allocation'!I$8,'Calc| Project Costs'!AB872,'Input| Projects'!$Y872),IF('Input| Overheads'!$C$42="DNSP defined",SUMPRODUCT(--('Input| Projects'!$AC872="Yes"),'Calc| Overheads Allocation'!I$61,'Input| Projects'!$AF872),""))),"")</f>
        <v/>
      </c>
      <c r="AS872" s="106"/>
      <c r="AT872" s="186" t="str">
        <f>IFERROR(IF('Input| Overheads'!$C$42="Direct costs",SUMPRODUCT(--('Input| Projects'!$AD872="Yes"),'Calc| Overheads Allocation'!C$9,'Calc| Project Costs'!V872),IF('Input| Overheads'!$C$42="Internal labour",SUMPRODUCT(--('Input| Projects'!$AD872="Yes"),'Calc| Overheads Allocation'!C$9,'Calc| Project Costs'!V872,'Input| Projects'!$Y872),IF('Input| Overheads'!$C$42="DNSP defined",SUMPRODUCT(--('Input| Projects'!$AD872="Yes"),'Calc| Overheads Allocation'!C$62,'Input| Projects'!$AG872),""))),"")</f>
        <v/>
      </c>
      <c r="AU872" s="186" t="str">
        <f>IFERROR(IF('Input| Overheads'!$C$42="Direct costs",SUMPRODUCT(--('Input| Projects'!$AD872="Yes"),'Calc| Overheads Allocation'!D$9,'Calc| Project Costs'!W872),IF('Input| Overheads'!$C$42="Internal labour",SUMPRODUCT(--('Input| Projects'!$AD872="Yes"),'Calc| Overheads Allocation'!D$9,'Calc| Project Costs'!W872,'Input| Projects'!$Y872),IF('Input| Overheads'!$C$42="DNSP defined",SUMPRODUCT(--('Input| Projects'!$AD872="Yes"),'Calc| Overheads Allocation'!D$62,'Input| Projects'!$AG872),""))),"")</f>
        <v/>
      </c>
      <c r="AV872" s="186" t="str">
        <f>IFERROR(IF('Input| Overheads'!$C$42="Direct costs",SUMPRODUCT(--('Input| Projects'!$AD872="Yes"),'Calc| Overheads Allocation'!E$9,'Calc| Project Costs'!X872),IF('Input| Overheads'!$C$42="Internal labour",SUMPRODUCT(--('Input| Projects'!$AD872="Yes"),'Calc| Overheads Allocation'!E$9,'Calc| Project Costs'!X872,'Input| Projects'!$Y872),IF('Input| Overheads'!$C$42="DNSP defined",SUMPRODUCT(--('Input| Projects'!$AD872="Yes"),'Calc| Overheads Allocation'!E$62,'Input| Projects'!$AG872),""))),"")</f>
        <v/>
      </c>
      <c r="AW872" s="186" t="str">
        <f>IFERROR(IF('Input| Overheads'!$C$42="Direct costs",SUMPRODUCT(--('Input| Projects'!$AD872="Yes"),'Calc| Overheads Allocation'!F$9,'Calc| Project Costs'!Y872),IF('Input| Overheads'!$C$42="Internal labour",SUMPRODUCT(--('Input| Projects'!$AD872="Yes"),'Calc| Overheads Allocation'!F$9,'Calc| Project Costs'!Y872,'Input| Projects'!$Y872),IF('Input| Overheads'!$C$42="DNSP defined",SUMPRODUCT(--('Input| Projects'!$AD872="Yes"),'Calc| Overheads Allocation'!F$62,'Input| Projects'!$AG872),""))),"")</f>
        <v/>
      </c>
      <c r="AX872" s="186" t="str">
        <f>IFERROR(IF('Input| Overheads'!$C$42="Direct costs",SUMPRODUCT(--('Input| Projects'!$AD872="Yes"),'Calc| Overheads Allocation'!G$9,'Calc| Project Costs'!Z872),IF('Input| Overheads'!$C$42="Internal labour",SUMPRODUCT(--('Input| Projects'!$AD872="Yes"),'Calc| Overheads Allocation'!G$9,'Calc| Project Costs'!Z872,'Input| Projects'!$Y872),IF('Input| Overheads'!$C$42="DNSP defined",SUMPRODUCT(--('Input| Projects'!$AD872="Yes"),'Calc| Overheads Allocation'!G$62,'Input| Projects'!$AG872),""))),"")</f>
        <v/>
      </c>
      <c r="AY872" s="186" t="str">
        <f>IFERROR(IF('Input| Overheads'!$C$42="Direct costs",SUMPRODUCT(--('Input| Projects'!$AD872="Yes"),'Calc| Overheads Allocation'!H$9,'Calc| Project Costs'!AA872),IF('Input| Overheads'!$C$42="Internal labour",SUMPRODUCT(--('Input| Projects'!$AD872="Yes"),'Calc| Overheads Allocation'!H$9,'Calc| Project Costs'!AA872,'Input| Projects'!$Y872),IF('Input| Overheads'!$C$42="DNSP defined",SUMPRODUCT(--('Input| Projects'!$AD872="Yes"),'Calc| Overheads Allocation'!H$62,'Input| Projects'!$AG872),""))),"")</f>
        <v/>
      </c>
      <c r="AZ872" s="186" t="str">
        <f>IFERROR(IF('Input| Overheads'!$C$42="Direct costs",SUMPRODUCT(--('Input| Projects'!$AD872="Yes"),'Calc| Overheads Allocation'!I$9,'Calc| Project Costs'!AB872),IF('Input| Overheads'!$C$42="Internal labour",SUMPRODUCT(--('Input| Projects'!$AD872="Yes"),'Calc| Overheads Allocation'!I$9,'Calc| Project Costs'!AB872,'Input| Projects'!$Y872),IF('Input| Overheads'!$C$42="DNSP defined",SUMPRODUCT(--('Input| Projects'!$AD872="Yes"),'Calc| Overheads Allocation'!I$62,'Input| Projects'!$AG872),""))),"")</f>
        <v/>
      </c>
      <c r="BA872" s="106"/>
      <c r="BB872" s="186">
        <f t="shared" si="419"/>
        <v>0</v>
      </c>
      <c r="BC872" s="186">
        <f t="shared" si="420"/>
        <v>0</v>
      </c>
      <c r="BD872" s="186">
        <f t="shared" si="421"/>
        <v>0</v>
      </c>
      <c r="BE872" s="186">
        <f t="shared" si="398"/>
        <v>0</v>
      </c>
      <c r="BF872" s="186">
        <f t="shared" si="399"/>
        <v>0</v>
      </c>
      <c r="BG872" s="186">
        <f t="shared" si="400"/>
        <v>0</v>
      </c>
      <c r="BH872" s="186">
        <f t="shared" si="401"/>
        <v>0</v>
      </c>
      <c r="BI872" s="97"/>
      <c r="BJ872" s="186" t="str">
        <f t="shared" si="402"/>
        <v/>
      </c>
      <c r="BK872" s="186" t="str">
        <f t="shared" si="403"/>
        <v/>
      </c>
      <c r="BL872" s="186" t="str">
        <f t="shared" si="404"/>
        <v/>
      </c>
      <c r="BM872" s="186" t="str">
        <f t="shared" si="405"/>
        <v/>
      </c>
      <c r="BN872" s="186" t="str">
        <f t="shared" si="406"/>
        <v/>
      </c>
      <c r="BO872" s="186" t="str">
        <f t="shared" si="407"/>
        <v/>
      </c>
      <c r="BP872" s="186" t="str">
        <f t="shared" si="408"/>
        <v/>
      </c>
      <c r="BQ872" s="97"/>
      <c r="BR872" s="186">
        <f t="shared" si="409"/>
        <v>0</v>
      </c>
      <c r="BS872" s="186">
        <f t="shared" si="410"/>
        <v>0</v>
      </c>
      <c r="BT872" s="222">
        <f t="shared" si="411"/>
        <v>0</v>
      </c>
      <c r="BU872" s="222">
        <f t="shared" si="412"/>
        <v>0</v>
      </c>
      <c r="BV872" s="222">
        <f t="shared" si="413"/>
        <v>0</v>
      </c>
      <c r="BW872" s="222">
        <f t="shared" si="414"/>
        <v>0</v>
      </c>
      <c r="BX872" s="222">
        <f t="shared" si="415"/>
        <v>0</v>
      </c>
      <c r="BY872" s="106"/>
      <c r="BZ872" s="197" t="str">
        <f>IF(SUMIF('Input| Projects'!$AS$8:$CP$8,"Dx",'Input| Projects'!$AS872:$CP872)=0,"",SUMIF('Input| Projects'!$AS$8:$CP$8,"Dx",'Input| Projects'!$AS872:$CP872))</f>
        <v/>
      </c>
      <c r="CA872" s="197" t="str">
        <f>IF(SUMIF('Input| Projects'!$AS$8:$CP$8,"Tx",'Input| Projects'!$AS872:$CP872)=0,"",SUMIF('Input| Projects'!$AS$8:$CP$8,"Tx",'Input| Projects'!$AS872:$CP872))</f>
        <v/>
      </c>
      <c r="CB872" s="150" t="str">
        <f t="shared" si="422"/>
        <v/>
      </c>
    </row>
    <row r="873" spans="2:80" x14ac:dyDescent="0.2">
      <c r="B873" s="201">
        <f>IFERROR('Input| Projects'!B873,"")</f>
        <v>864</v>
      </c>
      <c r="C873" s="42" t="str">
        <f>IFERROR(IF('Input| Projects'!C873="","",'Input| Projects'!C873),"")</f>
        <v/>
      </c>
      <c r="D873" s="42" t="str">
        <f>IFERROR(IF('Input| Projects'!D873="","",'Input| Projects'!D873),"")</f>
        <v/>
      </c>
      <c r="E873" s="104"/>
      <c r="F873" s="190">
        <f>IFERROR('Input| Projects'!I873*'Input| Escalations'!$K$19,"")</f>
        <v>0</v>
      </c>
      <c r="G873" s="190">
        <f>IFERROR('Input| Projects'!J873*'Input| Escalations'!$K$19,"")</f>
        <v>0</v>
      </c>
      <c r="H873" s="190">
        <f>IFERROR('Input| Projects'!K873*'Input| Escalations'!$K$19,"")</f>
        <v>0</v>
      </c>
      <c r="I873" s="190">
        <f>IFERROR('Input| Projects'!L873*'Input| Escalations'!$K$19,"")</f>
        <v>0</v>
      </c>
      <c r="J873" s="190">
        <f>IFERROR('Input| Projects'!M873*'Input| Escalations'!$K$19,"")</f>
        <v>0</v>
      </c>
      <c r="K873" s="190">
        <f>IFERROR('Input| Projects'!N873*'Input| Escalations'!$K$19,"")</f>
        <v>0</v>
      </c>
      <c r="L873" s="190">
        <f>IFERROR('Input| Projects'!O873*'Input| Escalations'!$K$19,"")</f>
        <v>0</v>
      </c>
      <c r="M873" s="150" t="str">
        <f>IF(ABS(SUM(F873:L873)-(SUM('Input| Projects'!I873:O873)*'Input| Escalations'!$K$19))&lt;0.0000001,"",1)</f>
        <v/>
      </c>
      <c r="N873" s="192">
        <f>'Input| Projects'!$Y873*INDEX('Input| Escalations'!$H$33:$N$33,MATCH('Calc| Project Costs'!N$9,'Input| Escalations'!$H$23:$N$23,0))+'Input| Projects'!$Z873*INDEX('Input| Escalations'!$H$34:$N$34,MATCH('Calc| Project Costs'!N$9,'Input| Escalations'!$H$23:$N$23,0))+'Input| Projects'!$AA873*INDEX('Input| Escalations'!$H$35:$N$35,MATCH('Calc| Project Costs'!N$9,'Input| Escalations'!$H$23:$N$23,0))+1</f>
        <v>1</v>
      </c>
      <c r="O873" s="192">
        <f>'Input| Projects'!$Y873*INDEX('Input| Escalations'!$H$33:$N$33,MATCH('Calc| Project Costs'!O$9,'Input| Escalations'!$H$23:$N$23,0))+'Input| Projects'!$Z873*INDEX('Input| Escalations'!$H$34:$N$34,MATCH('Calc| Project Costs'!O$9,'Input| Escalations'!$H$23:$N$23,0))+'Input| Projects'!$AA873*INDEX('Input| Escalations'!$H$35:$N$35,MATCH('Calc| Project Costs'!O$9,'Input| Escalations'!$H$23:$N$23,0))+1</f>
        <v>1</v>
      </c>
      <c r="P873" s="192">
        <f>'Input| Projects'!$Y873*INDEX('Input| Escalations'!$H$33:$N$33,MATCH('Calc| Project Costs'!P$9,'Input| Escalations'!$H$23:$N$23,0))+'Input| Projects'!$Z873*INDEX('Input| Escalations'!$H$34:$N$34,MATCH('Calc| Project Costs'!P$9,'Input| Escalations'!$H$23:$N$23,0))+'Input| Projects'!$AA873*INDEX('Input| Escalations'!$H$35:$N$35,MATCH('Calc| Project Costs'!P$9,'Input| Escalations'!$H$23:$N$23,0))+1</f>
        <v>1</v>
      </c>
      <c r="Q873" s="192">
        <f>'Input| Projects'!$Y873*INDEX('Input| Escalations'!$H$33:$N$33,MATCH('Calc| Project Costs'!Q$9,'Input| Escalations'!$H$23:$N$23,0))+'Input| Projects'!$Z873*INDEX('Input| Escalations'!$H$34:$N$34,MATCH('Calc| Project Costs'!Q$9,'Input| Escalations'!$H$23:$N$23,0))+'Input| Projects'!$AA873*INDEX('Input| Escalations'!$H$35:$N$35,MATCH('Calc| Project Costs'!Q$9,'Input| Escalations'!$H$23:$N$23,0))+1</f>
        <v>1</v>
      </c>
      <c r="R873" s="192">
        <f>'Input| Projects'!$Y873*INDEX('Input| Escalations'!$H$33:$N$33,MATCH('Calc| Project Costs'!R$9,'Input| Escalations'!$H$23:$N$23,0))+'Input| Projects'!$Z873*INDEX('Input| Escalations'!$H$34:$N$34,MATCH('Calc| Project Costs'!R$9,'Input| Escalations'!$H$23:$N$23,0))+'Input| Projects'!$AA873*INDEX('Input| Escalations'!$H$35:$N$35,MATCH('Calc| Project Costs'!R$9,'Input| Escalations'!$H$23:$N$23,0))+1</f>
        <v>1</v>
      </c>
      <c r="S873" s="192">
        <f>'Input| Projects'!$Y873*INDEX('Input| Escalations'!$H$33:$N$33,MATCH('Calc| Project Costs'!S$9,'Input| Escalations'!$H$23:$N$23,0))+'Input| Projects'!$Z873*INDEX('Input| Escalations'!$H$34:$N$34,MATCH('Calc| Project Costs'!S$9,'Input| Escalations'!$H$23:$N$23,0))+'Input| Projects'!$AA873*INDEX('Input| Escalations'!$H$35:$N$35,MATCH('Calc| Project Costs'!S$9,'Input| Escalations'!$H$23:$N$23,0))+1</f>
        <v>1</v>
      </c>
      <c r="T873" s="192">
        <f>'Input| Projects'!$Y873*INDEX('Input| Escalations'!$H$33:$N$33,MATCH('Calc| Project Costs'!T$9,'Input| Escalations'!$H$23:$N$23,0))+'Input| Projects'!$Z873*INDEX('Input| Escalations'!$H$34:$N$34,MATCH('Calc| Project Costs'!T$9,'Input| Escalations'!$H$23:$N$23,0))+'Input| Projects'!$AA873*INDEX('Input| Escalations'!$H$35:$N$35,MATCH('Calc| Project Costs'!T$9,'Input| Escalations'!$H$23:$N$23,0))+1</f>
        <v>1</v>
      </c>
      <c r="U873" s="106"/>
      <c r="V873" s="186">
        <f t="shared" si="416"/>
        <v>0</v>
      </c>
      <c r="W873" s="186">
        <f t="shared" si="417"/>
        <v>0</v>
      </c>
      <c r="X873" s="186">
        <f t="shared" si="418"/>
        <v>0</v>
      </c>
      <c r="Y873" s="186">
        <f t="shared" si="394"/>
        <v>0</v>
      </c>
      <c r="Z873" s="186">
        <f t="shared" si="395"/>
        <v>0</v>
      </c>
      <c r="AA873" s="186">
        <f t="shared" si="396"/>
        <v>0</v>
      </c>
      <c r="AB873" s="186">
        <f t="shared" si="397"/>
        <v>0</v>
      </c>
      <c r="AC873" s="106"/>
      <c r="AD873" s="186">
        <f>'Input| Projects'!Q873*N873*'Input| Escalations'!$K$19</f>
        <v>0</v>
      </c>
      <c r="AE873" s="186">
        <f>'Input| Projects'!R873*O873*'Input| Escalations'!$K$19</f>
        <v>0</v>
      </c>
      <c r="AF873" s="186">
        <f>'Input| Projects'!S873*P873*'Input| Escalations'!$K$19</f>
        <v>0</v>
      </c>
      <c r="AG873" s="186">
        <f>'Input| Projects'!T873*Q873*'Input| Escalations'!$K$19</f>
        <v>0</v>
      </c>
      <c r="AH873" s="186">
        <f>'Input| Projects'!U873*R873*'Input| Escalations'!$K$19</f>
        <v>0</v>
      </c>
      <c r="AI873" s="186">
        <f>'Input| Projects'!V873*S873*'Input| Escalations'!$K$19</f>
        <v>0</v>
      </c>
      <c r="AJ873" s="186">
        <f>'Input| Projects'!W873*T873*'Input| Escalations'!$K$19</f>
        <v>0</v>
      </c>
      <c r="AK873" s="106"/>
      <c r="AL873" s="186" t="str">
        <f>IFERROR(IF('Input| Overheads'!$C$42="Direct costs",SUMPRODUCT(--('Input| Projects'!$AC873="Yes"),'Calc| Overheads Allocation'!C$8,'Calc| Project Costs'!V873),IF('Input| Overheads'!$C$42="Internal labour",SUMPRODUCT(--('Input| Projects'!$AC873="Yes"),'Calc| Overheads Allocation'!C$8,'Calc| Project Costs'!V873,'Input| Projects'!$Y873),IF('Input| Overheads'!$C$42="DNSP defined",SUMPRODUCT(--('Input| Projects'!$AC873="Yes"),'Calc| Overheads Allocation'!C$61,'Input| Projects'!$AF873),""))),"")</f>
        <v/>
      </c>
      <c r="AM873" s="186" t="str">
        <f>IFERROR(IF('Input| Overheads'!$C$42="Direct costs",SUMPRODUCT(--('Input| Projects'!$AC873="Yes"),'Calc| Overheads Allocation'!D$8,'Calc| Project Costs'!W873),IF('Input| Overheads'!$C$42="Internal labour",SUMPRODUCT(--('Input| Projects'!$AC873="Yes"),'Calc| Overheads Allocation'!D$8,'Calc| Project Costs'!W873,'Input| Projects'!$Y873),IF('Input| Overheads'!$C$42="DNSP defined",SUMPRODUCT(--('Input| Projects'!$AC873="Yes"),'Calc| Overheads Allocation'!D$61,'Input| Projects'!$AF873),""))),"")</f>
        <v/>
      </c>
      <c r="AN873" s="186" t="str">
        <f>IFERROR(IF('Input| Overheads'!$C$42="Direct costs",SUMPRODUCT(--('Input| Projects'!$AC873="Yes"),'Calc| Overheads Allocation'!E$8,'Calc| Project Costs'!X873),IF('Input| Overheads'!$C$42="Internal labour",SUMPRODUCT(--('Input| Projects'!$AC873="Yes"),'Calc| Overheads Allocation'!E$8,'Calc| Project Costs'!X873,'Input| Projects'!$Y873),IF('Input| Overheads'!$C$42="DNSP defined",SUMPRODUCT(--('Input| Projects'!$AC873="Yes"),'Calc| Overheads Allocation'!E$61,'Input| Projects'!$AF873),""))),"")</f>
        <v/>
      </c>
      <c r="AO873" s="186" t="str">
        <f>IFERROR(IF('Input| Overheads'!$C$42="Direct costs",SUMPRODUCT(--('Input| Projects'!$AC873="Yes"),'Calc| Overheads Allocation'!F$8,'Calc| Project Costs'!Y873),IF('Input| Overheads'!$C$42="Internal labour",SUMPRODUCT(--('Input| Projects'!$AC873="Yes"),'Calc| Overheads Allocation'!F$8,'Calc| Project Costs'!Y873,'Input| Projects'!$Y873),IF('Input| Overheads'!$C$42="DNSP defined",SUMPRODUCT(--('Input| Projects'!$AC873="Yes"),'Calc| Overheads Allocation'!F$61,'Input| Projects'!$AF873),""))),"")</f>
        <v/>
      </c>
      <c r="AP873" s="186" t="str">
        <f>IFERROR(IF('Input| Overheads'!$C$42="Direct costs",SUMPRODUCT(--('Input| Projects'!$AC873="Yes"),'Calc| Overheads Allocation'!G$8,'Calc| Project Costs'!Z873),IF('Input| Overheads'!$C$42="Internal labour",SUMPRODUCT(--('Input| Projects'!$AC873="Yes"),'Calc| Overheads Allocation'!G$8,'Calc| Project Costs'!Z873,'Input| Projects'!$Y873),IF('Input| Overheads'!$C$42="DNSP defined",SUMPRODUCT(--('Input| Projects'!$AC873="Yes"),'Calc| Overheads Allocation'!G$61,'Input| Projects'!$AF873),""))),"")</f>
        <v/>
      </c>
      <c r="AQ873" s="186" t="str">
        <f>IFERROR(IF('Input| Overheads'!$C$42="Direct costs",SUMPRODUCT(--('Input| Projects'!$AC873="Yes"),'Calc| Overheads Allocation'!H$8,'Calc| Project Costs'!AA873),IF('Input| Overheads'!$C$42="Internal labour",SUMPRODUCT(--('Input| Projects'!$AC873="Yes"),'Calc| Overheads Allocation'!H$8,'Calc| Project Costs'!AA873,'Input| Projects'!$Y873),IF('Input| Overheads'!$C$42="DNSP defined",SUMPRODUCT(--('Input| Projects'!$AC873="Yes"),'Calc| Overheads Allocation'!H$61,'Input| Projects'!$AF873),""))),"")</f>
        <v/>
      </c>
      <c r="AR873" s="186" t="str">
        <f>IFERROR(IF('Input| Overheads'!$C$42="Direct costs",SUMPRODUCT(--('Input| Projects'!$AC873="Yes"),'Calc| Overheads Allocation'!I$8,'Calc| Project Costs'!AB873),IF('Input| Overheads'!$C$42="Internal labour",SUMPRODUCT(--('Input| Projects'!$AC873="Yes"),'Calc| Overheads Allocation'!I$8,'Calc| Project Costs'!AB873,'Input| Projects'!$Y873),IF('Input| Overheads'!$C$42="DNSP defined",SUMPRODUCT(--('Input| Projects'!$AC873="Yes"),'Calc| Overheads Allocation'!I$61,'Input| Projects'!$AF873),""))),"")</f>
        <v/>
      </c>
      <c r="AS873" s="106"/>
      <c r="AT873" s="186" t="str">
        <f>IFERROR(IF('Input| Overheads'!$C$42="Direct costs",SUMPRODUCT(--('Input| Projects'!$AD873="Yes"),'Calc| Overheads Allocation'!C$9,'Calc| Project Costs'!V873),IF('Input| Overheads'!$C$42="Internal labour",SUMPRODUCT(--('Input| Projects'!$AD873="Yes"),'Calc| Overheads Allocation'!C$9,'Calc| Project Costs'!V873,'Input| Projects'!$Y873),IF('Input| Overheads'!$C$42="DNSP defined",SUMPRODUCT(--('Input| Projects'!$AD873="Yes"),'Calc| Overheads Allocation'!C$62,'Input| Projects'!$AG873),""))),"")</f>
        <v/>
      </c>
      <c r="AU873" s="186" t="str">
        <f>IFERROR(IF('Input| Overheads'!$C$42="Direct costs",SUMPRODUCT(--('Input| Projects'!$AD873="Yes"),'Calc| Overheads Allocation'!D$9,'Calc| Project Costs'!W873),IF('Input| Overheads'!$C$42="Internal labour",SUMPRODUCT(--('Input| Projects'!$AD873="Yes"),'Calc| Overheads Allocation'!D$9,'Calc| Project Costs'!W873,'Input| Projects'!$Y873),IF('Input| Overheads'!$C$42="DNSP defined",SUMPRODUCT(--('Input| Projects'!$AD873="Yes"),'Calc| Overheads Allocation'!D$62,'Input| Projects'!$AG873),""))),"")</f>
        <v/>
      </c>
      <c r="AV873" s="186" t="str">
        <f>IFERROR(IF('Input| Overheads'!$C$42="Direct costs",SUMPRODUCT(--('Input| Projects'!$AD873="Yes"),'Calc| Overheads Allocation'!E$9,'Calc| Project Costs'!X873),IF('Input| Overheads'!$C$42="Internal labour",SUMPRODUCT(--('Input| Projects'!$AD873="Yes"),'Calc| Overheads Allocation'!E$9,'Calc| Project Costs'!X873,'Input| Projects'!$Y873),IF('Input| Overheads'!$C$42="DNSP defined",SUMPRODUCT(--('Input| Projects'!$AD873="Yes"),'Calc| Overheads Allocation'!E$62,'Input| Projects'!$AG873),""))),"")</f>
        <v/>
      </c>
      <c r="AW873" s="186" t="str">
        <f>IFERROR(IF('Input| Overheads'!$C$42="Direct costs",SUMPRODUCT(--('Input| Projects'!$AD873="Yes"),'Calc| Overheads Allocation'!F$9,'Calc| Project Costs'!Y873),IF('Input| Overheads'!$C$42="Internal labour",SUMPRODUCT(--('Input| Projects'!$AD873="Yes"),'Calc| Overheads Allocation'!F$9,'Calc| Project Costs'!Y873,'Input| Projects'!$Y873),IF('Input| Overheads'!$C$42="DNSP defined",SUMPRODUCT(--('Input| Projects'!$AD873="Yes"),'Calc| Overheads Allocation'!F$62,'Input| Projects'!$AG873),""))),"")</f>
        <v/>
      </c>
      <c r="AX873" s="186" t="str">
        <f>IFERROR(IF('Input| Overheads'!$C$42="Direct costs",SUMPRODUCT(--('Input| Projects'!$AD873="Yes"),'Calc| Overheads Allocation'!G$9,'Calc| Project Costs'!Z873),IF('Input| Overheads'!$C$42="Internal labour",SUMPRODUCT(--('Input| Projects'!$AD873="Yes"),'Calc| Overheads Allocation'!G$9,'Calc| Project Costs'!Z873,'Input| Projects'!$Y873),IF('Input| Overheads'!$C$42="DNSP defined",SUMPRODUCT(--('Input| Projects'!$AD873="Yes"),'Calc| Overheads Allocation'!G$62,'Input| Projects'!$AG873),""))),"")</f>
        <v/>
      </c>
      <c r="AY873" s="186" t="str">
        <f>IFERROR(IF('Input| Overheads'!$C$42="Direct costs",SUMPRODUCT(--('Input| Projects'!$AD873="Yes"),'Calc| Overheads Allocation'!H$9,'Calc| Project Costs'!AA873),IF('Input| Overheads'!$C$42="Internal labour",SUMPRODUCT(--('Input| Projects'!$AD873="Yes"),'Calc| Overheads Allocation'!H$9,'Calc| Project Costs'!AA873,'Input| Projects'!$Y873),IF('Input| Overheads'!$C$42="DNSP defined",SUMPRODUCT(--('Input| Projects'!$AD873="Yes"),'Calc| Overheads Allocation'!H$62,'Input| Projects'!$AG873),""))),"")</f>
        <v/>
      </c>
      <c r="AZ873" s="186" t="str">
        <f>IFERROR(IF('Input| Overheads'!$C$42="Direct costs",SUMPRODUCT(--('Input| Projects'!$AD873="Yes"),'Calc| Overheads Allocation'!I$9,'Calc| Project Costs'!AB873),IF('Input| Overheads'!$C$42="Internal labour",SUMPRODUCT(--('Input| Projects'!$AD873="Yes"),'Calc| Overheads Allocation'!I$9,'Calc| Project Costs'!AB873,'Input| Projects'!$Y873),IF('Input| Overheads'!$C$42="DNSP defined",SUMPRODUCT(--('Input| Projects'!$AD873="Yes"),'Calc| Overheads Allocation'!I$62,'Input| Projects'!$AG873),""))),"")</f>
        <v/>
      </c>
      <c r="BA873" s="106"/>
      <c r="BB873" s="186">
        <f t="shared" si="419"/>
        <v>0</v>
      </c>
      <c r="BC873" s="186">
        <f t="shared" si="420"/>
        <v>0</v>
      </c>
      <c r="BD873" s="186">
        <f t="shared" si="421"/>
        <v>0</v>
      </c>
      <c r="BE873" s="186">
        <f t="shared" si="398"/>
        <v>0</v>
      </c>
      <c r="BF873" s="186">
        <f t="shared" si="399"/>
        <v>0</v>
      </c>
      <c r="BG873" s="186">
        <f t="shared" si="400"/>
        <v>0</v>
      </c>
      <c r="BH873" s="186">
        <f t="shared" si="401"/>
        <v>0</v>
      </c>
      <c r="BI873" s="97"/>
      <c r="BJ873" s="186" t="str">
        <f t="shared" si="402"/>
        <v/>
      </c>
      <c r="BK873" s="186" t="str">
        <f t="shared" si="403"/>
        <v/>
      </c>
      <c r="BL873" s="186" t="str">
        <f t="shared" si="404"/>
        <v/>
      </c>
      <c r="BM873" s="186" t="str">
        <f t="shared" si="405"/>
        <v/>
      </c>
      <c r="BN873" s="186" t="str">
        <f t="shared" si="406"/>
        <v/>
      </c>
      <c r="BO873" s="186" t="str">
        <f t="shared" si="407"/>
        <v/>
      </c>
      <c r="BP873" s="186" t="str">
        <f t="shared" si="408"/>
        <v/>
      </c>
      <c r="BQ873" s="97"/>
      <c r="BR873" s="186">
        <f t="shared" si="409"/>
        <v>0</v>
      </c>
      <c r="BS873" s="186">
        <f t="shared" si="410"/>
        <v>0</v>
      </c>
      <c r="BT873" s="222">
        <f t="shared" si="411"/>
        <v>0</v>
      </c>
      <c r="BU873" s="222">
        <f t="shared" si="412"/>
        <v>0</v>
      </c>
      <c r="BV873" s="222">
        <f t="shared" si="413"/>
        <v>0</v>
      </c>
      <c r="BW873" s="222">
        <f t="shared" si="414"/>
        <v>0</v>
      </c>
      <c r="BX873" s="222">
        <f t="shared" si="415"/>
        <v>0</v>
      </c>
      <c r="BY873" s="106"/>
      <c r="BZ873" s="197" t="str">
        <f>IF(SUMIF('Input| Projects'!$AS$8:$CP$8,"Dx",'Input| Projects'!$AS873:$CP873)=0,"",SUMIF('Input| Projects'!$AS$8:$CP$8,"Dx",'Input| Projects'!$AS873:$CP873))</f>
        <v/>
      </c>
      <c r="CA873" s="197" t="str">
        <f>IF(SUMIF('Input| Projects'!$AS$8:$CP$8,"Tx",'Input| Projects'!$AS873:$CP873)=0,"",SUMIF('Input| Projects'!$AS$8:$CP$8,"Tx",'Input| Projects'!$AS873:$CP873))</f>
        <v/>
      </c>
      <c r="CB873" s="150" t="str">
        <f t="shared" si="422"/>
        <v/>
      </c>
    </row>
    <row r="874" spans="2:80" x14ac:dyDescent="0.2">
      <c r="B874" s="201">
        <f>IFERROR('Input| Projects'!B874,"")</f>
        <v>865</v>
      </c>
      <c r="C874" s="42" t="str">
        <f>IFERROR(IF('Input| Projects'!C874="","",'Input| Projects'!C874),"")</f>
        <v/>
      </c>
      <c r="D874" s="42" t="str">
        <f>IFERROR(IF('Input| Projects'!D874="","",'Input| Projects'!D874),"")</f>
        <v/>
      </c>
      <c r="E874" s="104"/>
      <c r="F874" s="190">
        <f>IFERROR('Input| Projects'!I874*'Input| Escalations'!$K$19,"")</f>
        <v>0</v>
      </c>
      <c r="G874" s="190">
        <f>IFERROR('Input| Projects'!J874*'Input| Escalations'!$K$19,"")</f>
        <v>0</v>
      </c>
      <c r="H874" s="190">
        <f>IFERROR('Input| Projects'!K874*'Input| Escalations'!$K$19,"")</f>
        <v>0</v>
      </c>
      <c r="I874" s="190">
        <f>IFERROR('Input| Projects'!L874*'Input| Escalations'!$K$19,"")</f>
        <v>0</v>
      </c>
      <c r="J874" s="190">
        <f>IFERROR('Input| Projects'!M874*'Input| Escalations'!$K$19,"")</f>
        <v>0</v>
      </c>
      <c r="K874" s="190">
        <f>IFERROR('Input| Projects'!N874*'Input| Escalations'!$K$19,"")</f>
        <v>0</v>
      </c>
      <c r="L874" s="190">
        <f>IFERROR('Input| Projects'!O874*'Input| Escalations'!$K$19,"")</f>
        <v>0</v>
      </c>
      <c r="M874" s="150" t="str">
        <f>IF(ABS(SUM(F874:L874)-(SUM('Input| Projects'!I874:O874)*'Input| Escalations'!$K$19))&lt;0.0000001,"",1)</f>
        <v/>
      </c>
      <c r="N874" s="192">
        <f>'Input| Projects'!$Y874*INDEX('Input| Escalations'!$H$33:$N$33,MATCH('Calc| Project Costs'!N$9,'Input| Escalations'!$H$23:$N$23,0))+'Input| Projects'!$Z874*INDEX('Input| Escalations'!$H$34:$N$34,MATCH('Calc| Project Costs'!N$9,'Input| Escalations'!$H$23:$N$23,0))+'Input| Projects'!$AA874*INDEX('Input| Escalations'!$H$35:$N$35,MATCH('Calc| Project Costs'!N$9,'Input| Escalations'!$H$23:$N$23,0))+1</f>
        <v>1</v>
      </c>
      <c r="O874" s="192">
        <f>'Input| Projects'!$Y874*INDEX('Input| Escalations'!$H$33:$N$33,MATCH('Calc| Project Costs'!O$9,'Input| Escalations'!$H$23:$N$23,0))+'Input| Projects'!$Z874*INDEX('Input| Escalations'!$H$34:$N$34,MATCH('Calc| Project Costs'!O$9,'Input| Escalations'!$H$23:$N$23,0))+'Input| Projects'!$AA874*INDEX('Input| Escalations'!$H$35:$N$35,MATCH('Calc| Project Costs'!O$9,'Input| Escalations'!$H$23:$N$23,0))+1</f>
        <v>1</v>
      </c>
      <c r="P874" s="192">
        <f>'Input| Projects'!$Y874*INDEX('Input| Escalations'!$H$33:$N$33,MATCH('Calc| Project Costs'!P$9,'Input| Escalations'!$H$23:$N$23,0))+'Input| Projects'!$Z874*INDEX('Input| Escalations'!$H$34:$N$34,MATCH('Calc| Project Costs'!P$9,'Input| Escalations'!$H$23:$N$23,0))+'Input| Projects'!$AA874*INDEX('Input| Escalations'!$H$35:$N$35,MATCH('Calc| Project Costs'!P$9,'Input| Escalations'!$H$23:$N$23,0))+1</f>
        <v>1</v>
      </c>
      <c r="Q874" s="192">
        <f>'Input| Projects'!$Y874*INDEX('Input| Escalations'!$H$33:$N$33,MATCH('Calc| Project Costs'!Q$9,'Input| Escalations'!$H$23:$N$23,0))+'Input| Projects'!$Z874*INDEX('Input| Escalations'!$H$34:$N$34,MATCH('Calc| Project Costs'!Q$9,'Input| Escalations'!$H$23:$N$23,0))+'Input| Projects'!$AA874*INDEX('Input| Escalations'!$H$35:$N$35,MATCH('Calc| Project Costs'!Q$9,'Input| Escalations'!$H$23:$N$23,0))+1</f>
        <v>1</v>
      </c>
      <c r="R874" s="192">
        <f>'Input| Projects'!$Y874*INDEX('Input| Escalations'!$H$33:$N$33,MATCH('Calc| Project Costs'!R$9,'Input| Escalations'!$H$23:$N$23,0))+'Input| Projects'!$Z874*INDEX('Input| Escalations'!$H$34:$N$34,MATCH('Calc| Project Costs'!R$9,'Input| Escalations'!$H$23:$N$23,0))+'Input| Projects'!$AA874*INDEX('Input| Escalations'!$H$35:$N$35,MATCH('Calc| Project Costs'!R$9,'Input| Escalations'!$H$23:$N$23,0))+1</f>
        <v>1</v>
      </c>
      <c r="S874" s="192">
        <f>'Input| Projects'!$Y874*INDEX('Input| Escalations'!$H$33:$N$33,MATCH('Calc| Project Costs'!S$9,'Input| Escalations'!$H$23:$N$23,0))+'Input| Projects'!$Z874*INDEX('Input| Escalations'!$H$34:$N$34,MATCH('Calc| Project Costs'!S$9,'Input| Escalations'!$H$23:$N$23,0))+'Input| Projects'!$AA874*INDEX('Input| Escalations'!$H$35:$N$35,MATCH('Calc| Project Costs'!S$9,'Input| Escalations'!$H$23:$N$23,0))+1</f>
        <v>1</v>
      </c>
      <c r="T874" s="192">
        <f>'Input| Projects'!$Y874*INDEX('Input| Escalations'!$H$33:$N$33,MATCH('Calc| Project Costs'!T$9,'Input| Escalations'!$H$23:$N$23,0))+'Input| Projects'!$Z874*INDEX('Input| Escalations'!$H$34:$N$34,MATCH('Calc| Project Costs'!T$9,'Input| Escalations'!$H$23:$N$23,0))+'Input| Projects'!$AA874*INDEX('Input| Escalations'!$H$35:$N$35,MATCH('Calc| Project Costs'!T$9,'Input| Escalations'!$H$23:$N$23,0))+1</f>
        <v>1</v>
      </c>
      <c r="U874" s="106"/>
      <c r="V874" s="186">
        <f t="shared" si="416"/>
        <v>0</v>
      </c>
      <c r="W874" s="186">
        <f t="shared" si="417"/>
        <v>0</v>
      </c>
      <c r="X874" s="186">
        <f t="shared" si="418"/>
        <v>0</v>
      </c>
      <c r="Y874" s="186">
        <f t="shared" si="394"/>
        <v>0</v>
      </c>
      <c r="Z874" s="186">
        <f t="shared" si="395"/>
        <v>0</v>
      </c>
      <c r="AA874" s="186">
        <f t="shared" si="396"/>
        <v>0</v>
      </c>
      <c r="AB874" s="186">
        <f t="shared" si="397"/>
        <v>0</v>
      </c>
      <c r="AC874" s="106"/>
      <c r="AD874" s="186">
        <f>'Input| Projects'!Q874*N874*'Input| Escalations'!$K$19</f>
        <v>0</v>
      </c>
      <c r="AE874" s="186">
        <f>'Input| Projects'!R874*O874*'Input| Escalations'!$K$19</f>
        <v>0</v>
      </c>
      <c r="AF874" s="186">
        <f>'Input| Projects'!S874*P874*'Input| Escalations'!$K$19</f>
        <v>0</v>
      </c>
      <c r="AG874" s="186">
        <f>'Input| Projects'!T874*Q874*'Input| Escalations'!$K$19</f>
        <v>0</v>
      </c>
      <c r="AH874" s="186">
        <f>'Input| Projects'!U874*R874*'Input| Escalations'!$K$19</f>
        <v>0</v>
      </c>
      <c r="AI874" s="186">
        <f>'Input| Projects'!V874*S874*'Input| Escalations'!$K$19</f>
        <v>0</v>
      </c>
      <c r="AJ874" s="186">
        <f>'Input| Projects'!W874*T874*'Input| Escalations'!$K$19</f>
        <v>0</v>
      </c>
      <c r="AK874" s="106"/>
      <c r="AL874" s="186" t="str">
        <f>IFERROR(IF('Input| Overheads'!$C$42="Direct costs",SUMPRODUCT(--('Input| Projects'!$AC874="Yes"),'Calc| Overheads Allocation'!C$8,'Calc| Project Costs'!V874),IF('Input| Overheads'!$C$42="Internal labour",SUMPRODUCT(--('Input| Projects'!$AC874="Yes"),'Calc| Overheads Allocation'!C$8,'Calc| Project Costs'!V874,'Input| Projects'!$Y874),IF('Input| Overheads'!$C$42="DNSP defined",SUMPRODUCT(--('Input| Projects'!$AC874="Yes"),'Calc| Overheads Allocation'!C$61,'Input| Projects'!$AF874),""))),"")</f>
        <v/>
      </c>
      <c r="AM874" s="186" t="str">
        <f>IFERROR(IF('Input| Overheads'!$C$42="Direct costs",SUMPRODUCT(--('Input| Projects'!$AC874="Yes"),'Calc| Overheads Allocation'!D$8,'Calc| Project Costs'!W874),IF('Input| Overheads'!$C$42="Internal labour",SUMPRODUCT(--('Input| Projects'!$AC874="Yes"),'Calc| Overheads Allocation'!D$8,'Calc| Project Costs'!W874,'Input| Projects'!$Y874),IF('Input| Overheads'!$C$42="DNSP defined",SUMPRODUCT(--('Input| Projects'!$AC874="Yes"),'Calc| Overheads Allocation'!D$61,'Input| Projects'!$AF874),""))),"")</f>
        <v/>
      </c>
      <c r="AN874" s="186" t="str">
        <f>IFERROR(IF('Input| Overheads'!$C$42="Direct costs",SUMPRODUCT(--('Input| Projects'!$AC874="Yes"),'Calc| Overheads Allocation'!E$8,'Calc| Project Costs'!X874),IF('Input| Overheads'!$C$42="Internal labour",SUMPRODUCT(--('Input| Projects'!$AC874="Yes"),'Calc| Overheads Allocation'!E$8,'Calc| Project Costs'!X874,'Input| Projects'!$Y874),IF('Input| Overheads'!$C$42="DNSP defined",SUMPRODUCT(--('Input| Projects'!$AC874="Yes"),'Calc| Overheads Allocation'!E$61,'Input| Projects'!$AF874),""))),"")</f>
        <v/>
      </c>
      <c r="AO874" s="186" t="str">
        <f>IFERROR(IF('Input| Overheads'!$C$42="Direct costs",SUMPRODUCT(--('Input| Projects'!$AC874="Yes"),'Calc| Overheads Allocation'!F$8,'Calc| Project Costs'!Y874),IF('Input| Overheads'!$C$42="Internal labour",SUMPRODUCT(--('Input| Projects'!$AC874="Yes"),'Calc| Overheads Allocation'!F$8,'Calc| Project Costs'!Y874,'Input| Projects'!$Y874),IF('Input| Overheads'!$C$42="DNSP defined",SUMPRODUCT(--('Input| Projects'!$AC874="Yes"),'Calc| Overheads Allocation'!F$61,'Input| Projects'!$AF874),""))),"")</f>
        <v/>
      </c>
      <c r="AP874" s="186" t="str">
        <f>IFERROR(IF('Input| Overheads'!$C$42="Direct costs",SUMPRODUCT(--('Input| Projects'!$AC874="Yes"),'Calc| Overheads Allocation'!G$8,'Calc| Project Costs'!Z874),IF('Input| Overheads'!$C$42="Internal labour",SUMPRODUCT(--('Input| Projects'!$AC874="Yes"),'Calc| Overheads Allocation'!G$8,'Calc| Project Costs'!Z874,'Input| Projects'!$Y874),IF('Input| Overheads'!$C$42="DNSP defined",SUMPRODUCT(--('Input| Projects'!$AC874="Yes"),'Calc| Overheads Allocation'!G$61,'Input| Projects'!$AF874),""))),"")</f>
        <v/>
      </c>
      <c r="AQ874" s="186" t="str">
        <f>IFERROR(IF('Input| Overheads'!$C$42="Direct costs",SUMPRODUCT(--('Input| Projects'!$AC874="Yes"),'Calc| Overheads Allocation'!H$8,'Calc| Project Costs'!AA874),IF('Input| Overheads'!$C$42="Internal labour",SUMPRODUCT(--('Input| Projects'!$AC874="Yes"),'Calc| Overheads Allocation'!H$8,'Calc| Project Costs'!AA874,'Input| Projects'!$Y874),IF('Input| Overheads'!$C$42="DNSP defined",SUMPRODUCT(--('Input| Projects'!$AC874="Yes"),'Calc| Overheads Allocation'!H$61,'Input| Projects'!$AF874),""))),"")</f>
        <v/>
      </c>
      <c r="AR874" s="186" t="str">
        <f>IFERROR(IF('Input| Overheads'!$C$42="Direct costs",SUMPRODUCT(--('Input| Projects'!$AC874="Yes"),'Calc| Overheads Allocation'!I$8,'Calc| Project Costs'!AB874),IF('Input| Overheads'!$C$42="Internal labour",SUMPRODUCT(--('Input| Projects'!$AC874="Yes"),'Calc| Overheads Allocation'!I$8,'Calc| Project Costs'!AB874,'Input| Projects'!$Y874),IF('Input| Overheads'!$C$42="DNSP defined",SUMPRODUCT(--('Input| Projects'!$AC874="Yes"),'Calc| Overheads Allocation'!I$61,'Input| Projects'!$AF874),""))),"")</f>
        <v/>
      </c>
      <c r="AS874" s="106"/>
      <c r="AT874" s="186" t="str">
        <f>IFERROR(IF('Input| Overheads'!$C$42="Direct costs",SUMPRODUCT(--('Input| Projects'!$AD874="Yes"),'Calc| Overheads Allocation'!C$9,'Calc| Project Costs'!V874),IF('Input| Overheads'!$C$42="Internal labour",SUMPRODUCT(--('Input| Projects'!$AD874="Yes"),'Calc| Overheads Allocation'!C$9,'Calc| Project Costs'!V874,'Input| Projects'!$Y874),IF('Input| Overheads'!$C$42="DNSP defined",SUMPRODUCT(--('Input| Projects'!$AD874="Yes"),'Calc| Overheads Allocation'!C$62,'Input| Projects'!$AG874),""))),"")</f>
        <v/>
      </c>
      <c r="AU874" s="186" t="str">
        <f>IFERROR(IF('Input| Overheads'!$C$42="Direct costs",SUMPRODUCT(--('Input| Projects'!$AD874="Yes"),'Calc| Overheads Allocation'!D$9,'Calc| Project Costs'!W874),IF('Input| Overheads'!$C$42="Internal labour",SUMPRODUCT(--('Input| Projects'!$AD874="Yes"),'Calc| Overheads Allocation'!D$9,'Calc| Project Costs'!W874,'Input| Projects'!$Y874),IF('Input| Overheads'!$C$42="DNSP defined",SUMPRODUCT(--('Input| Projects'!$AD874="Yes"),'Calc| Overheads Allocation'!D$62,'Input| Projects'!$AG874),""))),"")</f>
        <v/>
      </c>
      <c r="AV874" s="186" t="str">
        <f>IFERROR(IF('Input| Overheads'!$C$42="Direct costs",SUMPRODUCT(--('Input| Projects'!$AD874="Yes"),'Calc| Overheads Allocation'!E$9,'Calc| Project Costs'!X874),IF('Input| Overheads'!$C$42="Internal labour",SUMPRODUCT(--('Input| Projects'!$AD874="Yes"),'Calc| Overheads Allocation'!E$9,'Calc| Project Costs'!X874,'Input| Projects'!$Y874),IF('Input| Overheads'!$C$42="DNSP defined",SUMPRODUCT(--('Input| Projects'!$AD874="Yes"),'Calc| Overheads Allocation'!E$62,'Input| Projects'!$AG874),""))),"")</f>
        <v/>
      </c>
      <c r="AW874" s="186" t="str">
        <f>IFERROR(IF('Input| Overheads'!$C$42="Direct costs",SUMPRODUCT(--('Input| Projects'!$AD874="Yes"),'Calc| Overheads Allocation'!F$9,'Calc| Project Costs'!Y874),IF('Input| Overheads'!$C$42="Internal labour",SUMPRODUCT(--('Input| Projects'!$AD874="Yes"),'Calc| Overheads Allocation'!F$9,'Calc| Project Costs'!Y874,'Input| Projects'!$Y874),IF('Input| Overheads'!$C$42="DNSP defined",SUMPRODUCT(--('Input| Projects'!$AD874="Yes"),'Calc| Overheads Allocation'!F$62,'Input| Projects'!$AG874),""))),"")</f>
        <v/>
      </c>
      <c r="AX874" s="186" t="str">
        <f>IFERROR(IF('Input| Overheads'!$C$42="Direct costs",SUMPRODUCT(--('Input| Projects'!$AD874="Yes"),'Calc| Overheads Allocation'!G$9,'Calc| Project Costs'!Z874),IF('Input| Overheads'!$C$42="Internal labour",SUMPRODUCT(--('Input| Projects'!$AD874="Yes"),'Calc| Overheads Allocation'!G$9,'Calc| Project Costs'!Z874,'Input| Projects'!$Y874),IF('Input| Overheads'!$C$42="DNSP defined",SUMPRODUCT(--('Input| Projects'!$AD874="Yes"),'Calc| Overheads Allocation'!G$62,'Input| Projects'!$AG874),""))),"")</f>
        <v/>
      </c>
      <c r="AY874" s="186" t="str">
        <f>IFERROR(IF('Input| Overheads'!$C$42="Direct costs",SUMPRODUCT(--('Input| Projects'!$AD874="Yes"),'Calc| Overheads Allocation'!H$9,'Calc| Project Costs'!AA874),IF('Input| Overheads'!$C$42="Internal labour",SUMPRODUCT(--('Input| Projects'!$AD874="Yes"),'Calc| Overheads Allocation'!H$9,'Calc| Project Costs'!AA874,'Input| Projects'!$Y874),IF('Input| Overheads'!$C$42="DNSP defined",SUMPRODUCT(--('Input| Projects'!$AD874="Yes"),'Calc| Overheads Allocation'!H$62,'Input| Projects'!$AG874),""))),"")</f>
        <v/>
      </c>
      <c r="AZ874" s="186" t="str">
        <f>IFERROR(IF('Input| Overheads'!$C$42="Direct costs",SUMPRODUCT(--('Input| Projects'!$AD874="Yes"),'Calc| Overheads Allocation'!I$9,'Calc| Project Costs'!AB874),IF('Input| Overheads'!$C$42="Internal labour",SUMPRODUCT(--('Input| Projects'!$AD874="Yes"),'Calc| Overheads Allocation'!I$9,'Calc| Project Costs'!AB874,'Input| Projects'!$Y874),IF('Input| Overheads'!$C$42="DNSP defined",SUMPRODUCT(--('Input| Projects'!$AD874="Yes"),'Calc| Overheads Allocation'!I$62,'Input| Projects'!$AG874),""))),"")</f>
        <v/>
      </c>
      <c r="BA874" s="106"/>
      <c r="BB874" s="186">
        <f t="shared" si="419"/>
        <v>0</v>
      </c>
      <c r="BC874" s="186">
        <f t="shared" si="420"/>
        <v>0</v>
      </c>
      <c r="BD874" s="186">
        <f t="shared" si="421"/>
        <v>0</v>
      </c>
      <c r="BE874" s="186">
        <f t="shared" si="398"/>
        <v>0</v>
      </c>
      <c r="BF874" s="186">
        <f t="shared" si="399"/>
        <v>0</v>
      </c>
      <c r="BG874" s="186">
        <f t="shared" si="400"/>
        <v>0</v>
      </c>
      <c r="BH874" s="186">
        <f t="shared" si="401"/>
        <v>0</v>
      </c>
      <c r="BI874" s="97"/>
      <c r="BJ874" s="186" t="str">
        <f t="shared" si="402"/>
        <v/>
      </c>
      <c r="BK874" s="186" t="str">
        <f t="shared" si="403"/>
        <v/>
      </c>
      <c r="BL874" s="186" t="str">
        <f t="shared" si="404"/>
        <v/>
      </c>
      <c r="BM874" s="186" t="str">
        <f t="shared" si="405"/>
        <v/>
      </c>
      <c r="BN874" s="186" t="str">
        <f t="shared" si="406"/>
        <v/>
      </c>
      <c r="BO874" s="186" t="str">
        <f t="shared" si="407"/>
        <v/>
      </c>
      <c r="BP874" s="186" t="str">
        <f t="shared" si="408"/>
        <v/>
      </c>
      <c r="BQ874" s="97"/>
      <c r="BR874" s="186">
        <f t="shared" si="409"/>
        <v>0</v>
      </c>
      <c r="BS874" s="186">
        <f t="shared" si="410"/>
        <v>0</v>
      </c>
      <c r="BT874" s="222">
        <f t="shared" si="411"/>
        <v>0</v>
      </c>
      <c r="BU874" s="222">
        <f t="shared" si="412"/>
        <v>0</v>
      </c>
      <c r="BV874" s="222">
        <f t="shared" si="413"/>
        <v>0</v>
      </c>
      <c r="BW874" s="222">
        <f t="shared" si="414"/>
        <v>0</v>
      </c>
      <c r="BX874" s="222">
        <f t="shared" si="415"/>
        <v>0</v>
      </c>
      <c r="BY874" s="106"/>
      <c r="BZ874" s="197" t="str">
        <f>IF(SUMIF('Input| Projects'!$AS$8:$CP$8,"Dx",'Input| Projects'!$AS874:$CP874)=0,"",SUMIF('Input| Projects'!$AS$8:$CP$8,"Dx",'Input| Projects'!$AS874:$CP874))</f>
        <v/>
      </c>
      <c r="CA874" s="197" t="str">
        <f>IF(SUMIF('Input| Projects'!$AS$8:$CP$8,"Tx",'Input| Projects'!$AS874:$CP874)=0,"",SUMIF('Input| Projects'!$AS$8:$CP$8,"Tx",'Input| Projects'!$AS874:$CP874))</f>
        <v/>
      </c>
      <c r="CB874" s="150" t="str">
        <f t="shared" si="422"/>
        <v/>
      </c>
    </row>
    <row r="875" spans="2:80" x14ac:dyDescent="0.2">
      <c r="B875" s="201">
        <f>IFERROR('Input| Projects'!B875,"")</f>
        <v>866</v>
      </c>
      <c r="C875" s="42" t="str">
        <f>IFERROR(IF('Input| Projects'!C875="","",'Input| Projects'!C875),"")</f>
        <v/>
      </c>
      <c r="D875" s="42" t="str">
        <f>IFERROR(IF('Input| Projects'!D875="","",'Input| Projects'!D875),"")</f>
        <v/>
      </c>
      <c r="E875" s="104"/>
      <c r="F875" s="190">
        <f>IFERROR('Input| Projects'!I875*'Input| Escalations'!$K$19,"")</f>
        <v>0</v>
      </c>
      <c r="G875" s="190">
        <f>IFERROR('Input| Projects'!J875*'Input| Escalations'!$K$19,"")</f>
        <v>0</v>
      </c>
      <c r="H875" s="190">
        <f>IFERROR('Input| Projects'!K875*'Input| Escalations'!$K$19,"")</f>
        <v>0</v>
      </c>
      <c r="I875" s="190">
        <f>IFERROR('Input| Projects'!L875*'Input| Escalations'!$K$19,"")</f>
        <v>0</v>
      </c>
      <c r="J875" s="190">
        <f>IFERROR('Input| Projects'!M875*'Input| Escalations'!$K$19,"")</f>
        <v>0</v>
      </c>
      <c r="K875" s="190">
        <f>IFERROR('Input| Projects'!N875*'Input| Escalations'!$K$19,"")</f>
        <v>0</v>
      </c>
      <c r="L875" s="190">
        <f>IFERROR('Input| Projects'!O875*'Input| Escalations'!$K$19,"")</f>
        <v>0</v>
      </c>
      <c r="M875" s="150" t="str">
        <f>IF(ABS(SUM(F875:L875)-(SUM('Input| Projects'!I875:O875)*'Input| Escalations'!$K$19))&lt;0.0000001,"",1)</f>
        <v/>
      </c>
      <c r="N875" s="192">
        <f>'Input| Projects'!$Y875*INDEX('Input| Escalations'!$H$33:$N$33,MATCH('Calc| Project Costs'!N$9,'Input| Escalations'!$H$23:$N$23,0))+'Input| Projects'!$Z875*INDEX('Input| Escalations'!$H$34:$N$34,MATCH('Calc| Project Costs'!N$9,'Input| Escalations'!$H$23:$N$23,0))+'Input| Projects'!$AA875*INDEX('Input| Escalations'!$H$35:$N$35,MATCH('Calc| Project Costs'!N$9,'Input| Escalations'!$H$23:$N$23,0))+1</f>
        <v>1</v>
      </c>
      <c r="O875" s="192">
        <f>'Input| Projects'!$Y875*INDEX('Input| Escalations'!$H$33:$N$33,MATCH('Calc| Project Costs'!O$9,'Input| Escalations'!$H$23:$N$23,0))+'Input| Projects'!$Z875*INDEX('Input| Escalations'!$H$34:$N$34,MATCH('Calc| Project Costs'!O$9,'Input| Escalations'!$H$23:$N$23,0))+'Input| Projects'!$AA875*INDEX('Input| Escalations'!$H$35:$N$35,MATCH('Calc| Project Costs'!O$9,'Input| Escalations'!$H$23:$N$23,0))+1</f>
        <v>1</v>
      </c>
      <c r="P875" s="192">
        <f>'Input| Projects'!$Y875*INDEX('Input| Escalations'!$H$33:$N$33,MATCH('Calc| Project Costs'!P$9,'Input| Escalations'!$H$23:$N$23,0))+'Input| Projects'!$Z875*INDEX('Input| Escalations'!$H$34:$N$34,MATCH('Calc| Project Costs'!P$9,'Input| Escalations'!$H$23:$N$23,0))+'Input| Projects'!$AA875*INDEX('Input| Escalations'!$H$35:$N$35,MATCH('Calc| Project Costs'!P$9,'Input| Escalations'!$H$23:$N$23,0))+1</f>
        <v>1</v>
      </c>
      <c r="Q875" s="192">
        <f>'Input| Projects'!$Y875*INDEX('Input| Escalations'!$H$33:$N$33,MATCH('Calc| Project Costs'!Q$9,'Input| Escalations'!$H$23:$N$23,0))+'Input| Projects'!$Z875*INDEX('Input| Escalations'!$H$34:$N$34,MATCH('Calc| Project Costs'!Q$9,'Input| Escalations'!$H$23:$N$23,0))+'Input| Projects'!$AA875*INDEX('Input| Escalations'!$H$35:$N$35,MATCH('Calc| Project Costs'!Q$9,'Input| Escalations'!$H$23:$N$23,0))+1</f>
        <v>1</v>
      </c>
      <c r="R875" s="192">
        <f>'Input| Projects'!$Y875*INDEX('Input| Escalations'!$H$33:$N$33,MATCH('Calc| Project Costs'!R$9,'Input| Escalations'!$H$23:$N$23,0))+'Input| Projects'!$Z875*INDEX('Input| Escalations'!$H$34:$N$34,MATCH('Calc| Project Costs'!R$9,'Input| Escalations'!$H$23:$N$23,0))+'Input| Projects'!$AA875*INDEX('Input| Escalations'!$H$35:$N$35,MATCH('Calc| Project Costs'!R$9,'Input| Escalations'!$H$23:$N$23,0))+1</f>
        <v>1</v>
      </c>
      <c r="S875" s="192">
        <f>'Input| Projects'!$Y875*INDEX('Input| Escalations'!$H$33:$N$33,MATCH('Calc| Project Costs'!S$9,'Input| Escalations'!$H$23:$N$23,0))+'Input| Projects'!$Z875*INDEX('Input| Escalations'!$H$34:$N$34,MATCH('Calc| Project Costs'!S$9,'Input| Escalations'!$H$23:$N$23,0))+'Input| Projects'!$AA875*INDEX('Input| Escalations'!$H$35:$N$35,MATCH('Calc| Project Costs'!S$9,'Input| Escalations'!$H$23:$N$23,0))+1</f>
        <v>1</v>
      </c>
      <c r="T875" s="192">
        <f>'Input| Projects'!$Y875*INDEX('Input| Escalations'!$H$33:$N$33,MATCH('Calc| Project Costs'!T$9,'Input| Escalations'!$H$23:$N$23,0))+'Input| Projects'!$Z875*INDEX('Input| Escalations'!$H$34:$N$34,MATCH('Calc| Project Costs'!T$9,'Input| Escalations'!$H$23:$N$23,0))+'Input| Projects'!$AA875*INDEX('Input| Escalations'!$H$35:$N$35,MATCH('Calc| Project Costs'!T$9,'Input| Escalations'!$H$23:$N$23,0))+1</f>
        <v>1</v>
      </c>
      <c r="U875" s="106"/>
      <c r="V875" s="186">
        <f t="shared" si="416"/>
        <v>0</v>
      </c>
      <c r="W875" s="186">
        <f t="shared" si="417"/>
        <v>0</v>
      </c>
      <c r="X875" s="186">
        <f t="shared" si="418"/>
        <v>0</v>
      </c>
      <c r="Y875" s="186">
        <f t="shared" si="394"/>
        <v>0</v>
      </c>
      <c r="Z875" s="186">
        <f t="shared" si="395"/>
        <v>0</v>
      </c>
      <c r="AA875" s="186">
        <f t="shared" si="396"/>
        <v>0</v>
      </c>
      <c r="AB875" s="186">
        <f t="shared" si="397"/>
        <v>0</v>
      </c>
      <c r="AC875" s="106"/>
      <c r="AD875" s="186">
        <f>'Input| Projects'!Q875*N875*'Input| Escalations'!$K$19</f>
        <v>0</v>
      </c>
      <c r="AE875" s="186">
        <f>'Input| Projects'!R875*O875*'Input| Escalations'!$K$19</f>
        <v>0</v>
      </c>
      <c r="AF875" s="186">
        <f>'Input| Projects'!S875*P875*'Input| Escalations'!$K$19</f>
        <v>0</v>
      </c>
      <c r="AG875" s="186">
        <f>'Input| Projects'!T875*Q875*'Input| Escalations'!$K$19</f>
        <v>0</v>
      </c>
      <c r="AH875" s="186">
        <f>'Input| Projects'!U875*R875*'Input| Escalations'!$K$19</f>
        <v>0</v>
      </c>
      <c r="AI875" s="186">
        <f>'Input| Projects'!V875*S875*'Input| Escalations'!$K$19</f>
        <v>0</v>
      </c>
      <c r="AJ875" s="186">
        <f>'Input| Projects'!W875*T875*'Input| Escalations'!$K$19</f>
        <v>0</v>
      </c>
      <c r="AK875" s="106"/>
      <c r="AL875" s="186" t="str">
        <f>IFERROR(IF('Input| Overheads'!$C$42="Direct costs",SUMPRODUCT(--('Input| Projects'!$AC875="Yes"),'Calc| Overheads Allocation'!C$8,'Calc| Project Costs'!V875),IF('Input| Overheads'!$C$42="Internal labour",SUMPRODUCT(--('Input| Projects'!$AC875="Yes"),'Calc| Overheads Allocation'!C$8,'Calc| Project Costs'!V875,'Input| Projects'!$Y875),IF('Input| Overheads'!$C$42="DNSP defined",SUMPRODUCT(--('Input| Projects'!$AC875="Yes"),'Calc| Overheads Allocation'!C$61,'Input| Projects'!$AF875),""))),"")</f>
        <v/>
      </c>
      <c r="AM875" s="186" t="str">
        <f>IFERROR(IF('Input| Overheads'!$C$42="Direct costs",SUMPRODUCT(--('Input| Projects'!$AC875="Yes"),'Calc| Overheads Allocation'!D$8,'Calc| Project Costs'!W875),IF('Input| Overheads'!$C$42="Internal labour",SUMPRODUCT(--('Input| Projects'!$AC875="Yes"),'Calc| Overheads Allocation'!D$8,'Calc| Project Costs'!W875,'Input| Projects'!$Y875),IF('Input| Overheads'!$C$42="DNSP defined",SUMPRODUCT(--('Input| Projects'!$AC875="Yes"),'Calc| Overheads Allocation'!D$61,'Input| Projects'!$AF875),""))),"")</f>
        <v/>
      </c>
      <c r="AN875" s="186" t="str">
        <f>IFERROR(IF('Input| Overheads'!$C$42="Direct costs",SUMPRODUCT(--('Input| Projects'!$AC875="Yes"),'Calc| Overheads Allocation'!E$8,'Calc| Project Costs'!X875),IF('Input| Overheads'!$C$42="Internal labour",SUMPRODUCT(--('Input| Projects'!$AC875="Yes"),'Calc| Overheads Allocation'!E$8,'Calc| Project Costs'!X875,'Input| Projects'!$Y875),IF('Input| Overheads'!$C$42="DNSP defined",SUMPRODUCT(--('Input| Projects'!$AC875="Yes"),'Calc| Overheads Allocation'!E$61,'Input| Projects'!$AF875),""))),"")</f>
        <v/>
      </c>
      <c r="AO875" s="186" t="str">
        <f>IFERROR(IF('Input| Overheads'!$C$42="Direct costs",SUMPRODUCT(--('Input| Projects'!$AC875="Yes"),'Calc| Overheads Allocation'!F$8,'Calc| Project Costs'!Y875),IF('Input| Overheads'!$C$42="Internal labour",SUMPRODUCT(--('Input| Projects'!$AC875="Yes"),'Calc| Overheads Allocation'!F$8,'Calc| Project Costs'!Y875,'Input| Projects'!$Y875),IF('Input| Overheads'!$C$42="DNSP defined",SUMPRODUCT(--('Input| Projects'!$AC875="Yes"),'Calc| Overheads Allocation'!F$61,'Input| Projects'!$AF875),""))),"")</f>
        <v/>
      </c>
      <c r="AP875" s="186" t="str">
        <f>IFERROR(IF('Input| Overheads'!$C$42="Direct costs",SUMPRODUCT(--('Input| Projects'!$AC875="Yes"),'Calc| Overheads Allocation'!G$8,'Calc| Project Costs'!Z875),IF('Input| Overheads'!$C$42="Internal labour",SUMPRODUCT(--('Input| Projects'!$AC875="Yes"),'Calc| Overheads Allocation'!G$8,'Calc| Project Costs'!Z875,'Input| Projects'!$Y875),IF('Input| Overheads'!$C$42="DNSP defined",SUMPRODUCT(--('Input| Projects'!$AC875="Yes"),'Calc| Overheads Allocation'!G$61,'Input| Projects'!$AF875),""))),"")</f>
        <v/>
      </c>
      <c r="AQ875" s="186" t="str">
        <f>IFERROR(IF('Input| Overheads'!$C$42="Direct costs",SUMPRODUCT(--('Input| Projects'!$AC875="Yes"),'Calc| Overheads Allocation'!H$8,'Calc| Project Costs'!AA875),IF('Input| Overheads'!$C$42="Internal labour",SUMPRODUCT(--('Input| Projects'!$AC875="Yes"),'Calc| Overheads Allocation'!H$8,'Calc| Project Costs'!AA875,'Input| Projects'!$Y875),IF('Input| Overheads'!$C$42="DNSP defined",SUMPRODUCT(--('Input| Projects'!$AC875="Yes"),'Calc| Overheads Allocation'!H$61,'Input| Projects'!$AF875),""))),"")</f>
        <v/>
      </c>
      <c r="AR875" s="186" t="str">
        <f>IFERROR(IF('Input| Overheads'!$C$42="Direct costs",SUMPRODUCT(--('Input| Projects'!$AC875="Yes"),'Calc| Overheads Allocation'!I$8,'Calc| Project Costs'!AB875),IF('Input| Overheads'!$C$42="Internal labour",SUMPRODUCT(--('Input| Projects'!$AC875="Yes"),'Calc| Overheads Allocation'!I$8,'Calc| Project Costs'!AB875,'Input| Projects'!$Y875),IF('Input| Overheads'!$C$42="DNSP defined",SUMPRODUCT(--('Input| Projects'!$AC875="Yes"),'Calc| Overheads Allocation'!I$61,'Input| Projects'!$AF875),""))),"")</f>
        <v/>
      </c>
      <c r="AS875" s="106"/>
      <c r="AT875" s="186" t="str">
        <f>IFERROR(IF('Input| Overheads'!$C$42="Direct costs",SUMPRODUCT(--('Input| Projects'!$AD875="Yes"),'Calc| Overheads Allocation'!C$9,'Calc| Project Costs'!V875),IF('Input| Overheads'!$C$42="Internal labour",SUMPRODUCT(--('Input| Projects'!$AD875="Yes"),'Calc| Overheads Allocation'!C$9,'Calc| Project Costs'!V875,'Input| Projects'!$Y875),IF('Input| Overheads'!$C$42="DNSP defined",SUMPRODUCT(--('Input| Projects'!$AD875="Yes"),'Calc| Overheads Allocation'!C$62,'Input| Projects'!$AG875),""))),"")</f>
        <v/>
      </c>
      <c r="AU875" s="186" t="str">
        <f>IFERROR(IF('Input| Overheads'!$C$42="Direct costs",SUMPRODUCT(--('Input| Projects'!$AD875="Yes"),'Calc| Overheads Allocation'!D$9,'Calc| Project Costs'!W875),IF('Input| Overheads'!$C$42="Internal labour",SUMPRODUCT(--('Input| Projects'!$AD875="Yes"),'Calc| Overheads Allocation'!D$9,'Calc| Project Costs'!W875,'Input| Projects'!$Y875),IF('Input| Overheads'!$C$42="DNSP defined",SUMPRODUCT(--('Input| Projects'!$AD875="Yes"),'Calc| Overheads Allocation'!D$62,'Input| Projects'!$AG875),""))),"")</f>
        <v/>
      </c>
      <c r="AV875" s="186" t="str">
        <f>IFERROR(IF('Input| Overheads'!$C$42="Direct costs",SUMPRODUCT(--('Input| Projects'!$AD875="Yes"),'Calc| Overheads Allocation'!E$9,'Calc| Project Costs'!X875),IF('Input| Overheads'!$C$42="Internal labour",SUMPRODUCT(--('Input| Projects'!$AD875="Yes"),'Calc| Overheads Allocation'!E$9,'Calc| Project Costs'!X875,'Input| Projects'!$Y875),IF('Input| Overheads'!$C$42="DNSP defined",SUMPRODUCT(--('Input| Projects'!$AD875="Yes"),'Calc| Overheads Allocation'!E$62,'Input| Projects'!$AG875),""))),"")</f>
        <v/>
      </c>
      <c r="AW875" s="186" t="str">
        <f>IFERROR(IF('Input| Overheads'!$C$42="Direct costs",SUMPRODUCT(--('Input| Projects'!$AD875="Yes"),'Calc| Overheads Allocation'!F$9,'Calc| Project Costs'!Y875),IF('Input| Overheads'!$C$42="Internal labour",SUMPRODUCT(--('Input| Projects'!$AD875="Yes"),'Calc| Overheads Allocation'!F$9,'Calc| Project Costs'!Y875,'Input| Projects'!$Y875),IF('Input| Overheads'!$C$42="DNSP defined",SUMPRODUCT(--('Input| Projects'!$AD875="Yes"),'Calc| Overheads Allocation'!F$62,'Input| Projects'!$AG875),""))),"")</f>
        <v/>
      </c>
      <c r="AX875" s="186" t="str">
        <f>IFERROR(IF('Input| Overheads'!$C$42="Direct costs",SUMPRODUCT(--('Input| Projects'!$AD875="Yes"),'Calc| Overheads Allocation'!G$9,'Calc| Project Costs'!Z875),IF('Input| Overheads'!$C$42="Internal labour",SUMPRODUCT(--('Input| Projects'!$AD875="Yes"),'Calc| Overheads Allocation'!G$9,'Calc| Project Costs'!Z875,'Input| Projects'!$Y875),IF('Input| Overheads'!$C$42="DNSP defined",SUMPRODUCT(--('Input| Projects'!$AD875="Yes"),'Calc| Overheads Allocation'!G$62,'Input| Projects'!$AG875),""))),"")</f>
        <v/>
      </c>
      <c r="AY875" s="186" t="str">
        <f>IFERROR(IF('Input| Overheads'!$C$42="Direct costs",SUMPRODUCT(--('Input| Projects'!$AD875="Yes"),'Calc| Overheads Allocation'!H$9,'Calc| Project Costs'!AA875),IF('Input| Overheads'!$C$42="Internal labour",SUMPRODUCT(--('Input| Projects'!$AD875="Yes"),'Calc| Overheads Allocation'!H$9,'Calc| Project Costs'!AA875,'Input| Projects'!$Y875),IF('Input| Overheads'!$C$42="DNSP defined",SUMPRODUCT(--('Input| Projects'!$AD875="Yes"),'Calc| Overheads Allocation'!H$62,'Input| Projects'!$AG875),""))),"")</f>
        <v/>
      </c>
      <c r="AZ875" s="186" t="str">
        <f>IFERROR(IF('Input| Overheads'!$C$42="Direct costs",SUMPRODUCT(--('Input| Projects'!$AD875="Yes"),'Calc| Overheads Allocation'!I$9,'Calc| Project Costs'!AB875),IF('Input| Overheads'!$C$42="Internal labour",SUMPRODUCT(--('Input| Projects'!$AD875="Yes"),'Calc| Overheads Allocation'!I$9,'Calc| Project Costs'!AB875,'Input| Projects'!$Y875),IF('Input| Overheads'!$C$42="DNSP defined",SUMPRODUCT(--('Input| Projects'!$AD875="Yes"),'Calc| Overheads Allocation'!I$62,'Input| Projects'!$AG875),""))),"")</f>
        <v/>
      </c>
      <c r="BA875" s="106"/>
      <c r="BB875" s="186">
        <f t="shared" si="419"/>
        <v>0</v>
      </c>
      <c r="BC875" s="186">
        <f t="shared" si="420"/>
        <v>0</v>
      </c>
      <c r="BD875" s="186">
        <f t="shared" si="421"/>
        <v>0</v>
      </c>
      <c r="BE875" s="186">
        <f t="shared" si="398"/>
        <v>0</v>
      </c>
      <c r="BF875" s="186">
        <f t="shared" si="399"/>
        <v>0</v>
      </c>
      <c r="BG875" s="186">
        <f t="shared" si="400"/>
        <v>0</v>
      </c>
      <c r="BH875" s="186">
        <f t="shared" si="401"/>
        <v>0</v>
      </c>
      <c r="BI875" s="97"/>
      <c r="BJ875" s="186" t="str">
        <f t="shared" si="402"/>
        <v/>
      </c>
      <c r="BK875" s="186" t="str">
        <f t="shared" si="403"/>
        <v/>
      </c>
      <c r="BL875" s="186" t="str">
        <f t="shared" si="404"/>
        <v/>
      </c>
      <c r="BM875" s="186" t="str">
        <f t="shared" si="405"/>
        <v/>
      </c>
      <c r="BN875" s="186" t="str">
        <f t="shared" si="406"/>
        <v/>
      </c>
      <c r="BO875" s="186" t="str">
        <f t="shared" si="407"/>
        <v/>
      </c>
      <c r="BP875" s="186" t="str">
        <f t="shared" si="408"/>
        <v/>
      </c>
      <c r="BQ875" s="97"/>
      <c r="BR875" s="186">
        <f t="shared" si="409"/>
        <v>0</v>
      </c>
      <c r="BS875" s="186">
        <f t="shared" si="410"/>
        <v>0</v>
      </c>
      <c r="BT875" s="222">
        <f t="shared" si="411"/>
        <v>0</v>
      </c>
      <c r="BU875" s="222">
        <f t="shared" si="412"/>
        <v>0</v>
      </c>
      <c r="BV875" s="222">
        <f t="shared" si="413"/>
        <v>0</v>
      </c>
      <c r="BW875" s="222">
        <f t="shared" si="414"/>
        <v>0</v>
      </c>
      <c r="BX875" s="222">
        <f t="shared" si="415"/>
        <v>0</v>
      </c>
      <c r="BY875" s="106"/>
      <c r="BZ875" s="197" t="str">
        <f>IF(SUMIF('Input| Projects'!$AS$8:$CP$8,"Dx",'Input| Projects'!$AS875:$CP875)=0,"",SUMIF('Input| Projects'!$AS$8:$CP$8,"Dx",'Input| Projects'!$AS875:$CP875))</f>
        <v/>
      </c>
      <c r="CA875" s="197" t="str">
        <f>IF(SUMIF('Input| Projects'!$AS$8:$CP$8,"Tx",'Input| Projects'!$AS875:$CP875)=0,"",SUMIF('Input| Projects'!$AS$8:$CP$8,"Tx",'Input| Projects'!$AS875:$CP875))</f>
        <v/>
      </c>
      <c r="CB875" s="150" t="str">
        <f t="shared" si="422"/>
        <v/>
      </c>
    </row>
    <row r="876" spans="2:80" x14ac:dyDescent="0.2">
      <c r="B876" s="201">
        <f>IFERROR('Input| Projects'!B876,"")</f>
        <v>867</v>
      </c>
      <c r="C876" s="42" t="str">
        <f>IFERROR(IF('Input| Projects'!C876="","",'Input| Projects'!C876),"")</f>
        <v/>
      </c>
      <c r="D876" s="42" t="str">
        <f>IFERROR(IF('Input| Projects'!D876="","",'Input| Projects'!D876),"")</f>
        <v/>
      </c>
      <c r="E876" s="104"/>
      <c r="F876" s="190">
        <f>IFERROR('Input| Projects'!I876*'Input| Escalations'!$K$19,"")</f>
        <v>0</v>
      </c>
      <c r="G876" s="190">
        <f>IFERROR('Input| Projects'!J876*'Input| Escalations'!$K$19,"")</f>
        <v>0</v>
      </c>
      <c r="H876" s="190">
        <f>IFERROR('Input| Projects'!K876*'Input| Escalations'!$K$19,"")</f>
        <v>0</v>
      </c>
      <c r="I876" s="190">
        <f>IFERROR('Input| Projects'!L876*'Input| Escalations'!$K$19,"")</f>
        <v>0</v>
      </c>
      <c r="J876" s="190">
        <f>IFERROR('Input| Projects'!M876*'Input| Escalations'!$K$19,"")</f>
        <v>0</v>
      </c>
      <c r="K876" s="190">
        <f>IFERROR('Input| Projects'!N876*'Input| Escalations'!$K$19,"")</f>
        <v>0</v>
      </c>
      <c r="L876" s="190">
        <f>IFERROR('Input| Projects'!O876*'Input| Escalations'!$K$19,"")</f>
        <v>0</v>
      </c>
      <c r="M876" s="150" t="str">
        <f>IF(ABS(SUM(F876:L876)-(SUM('Input| Projects'!I876:O876)*'Input| Escalations'!$K$19))&lt;0.0000001,"",1)</f>
        <v/>
      </c>
      <c r="N876" s="192">
        <f>'Input| Projects'!$Y876*INDEX('Input| Escalations'!$H$33:$N$33,MATCH('Calc| Project Costs'!N$9,'Input| Escalations'!$H$23:$N$23,0))+'Input| Projects'!$Z876*INDEX('Input| Escalations'!$H$34:$N$34,MATCH('Calc| Project Costs'!N$9,'Input| Escalations'!$H$23:$N$23,0))+'Input| Projects'!$AA876*INDEX('Input| Escalations'!$H$35:$N$35,MATCH('Calc| Project Costs'!N$9,'Input| Escalations'!$H$23:$N$23,0))+1</f>
        <v>1</v>
      </c>
      <c r="O876" s="192">
        <f>'Input| Projects'!$Y876*INDEX('Input| Escalations'!$H$33:$N$33,MATCH('Calc| Project Costs'!O$9,'Input| Escalations'!$H$23:$N$23,0))+'Input| Projects'!$Z876*INDEX('Input| Escalations'!$H$34:$N$34,MATCH('Calc| Project Costs'!O$9,'Input| Escalations'!$H$23:$N$23,0))+'Input| Projects'!$AA876*INDEX('Input| Escalations'!$H$35:$N$35,MATCH('Calc| Project Costs'!O$9,'Input| Escalations'!$H$23:$N$23,0))+1</f>
        <v>1</v>
      </c>
      <c r="P876" s="192">
        <f>'Input| Projects'!$Y876*INDEX('Input| Escalations'!$H$33:$N$33,MATCH('Calc| Project Costs'!P$9,'Input| Escalations'!$H$23:$N$23,0))+'Input| Projects'!$Z876*INDEX('Input| Escalations'!$H$34:$N$34,MATCH('Calc| Project Costs'!P$9,'Input| Escalations'!$H$23:$N$23,0))+'Input| Projects'!$AA876*INDEX('Input| Escalations'!$H$35:$N$35,MATCH('Calc| Project Costs'!P$9,'Input| Escalations'!$H$23:$N$23,0))+1</f>
        <v>1</v>
      </c>
      <c r="Q876" s="192">
        <f>'Input| Projects'!$Y876*INDEX('Input| Escalations'!$H$33:$N$33,MATCH('Calc| Project Costs'!Q$9,'Input| Escalations'!$H$23:$N$23,0))+'Input| Projects'!$Z876*INDEX('Input| Escalations'!$H$34:$N$34,MATCH('Calc| Project Costs'!Q$9,'Input| Escalations'!$H$23:$N$23,0))+'Input| Projects'!$AA876*INDEX('Input| Escalations'!$H$35:$N$35,MATCH('Calc| Project Costs'!Q$9,'Input| Escalations'!$H$23:$N$23,0))+1</f>
        <v>1</v>
      </c>
      <c r="R876" s="192">
        <f>'Input| Projects'!$Y876*INDEX('Input| Escalations'!$H$33:$N$33,MATCH('Calc| Project Costs'!R$9,'Input| Escalations'!$H$23:$N$23,0))+'Input| Projects'!$Z876*INDEX('Input| Escalations'!$H$34:$N$34,MATCH('Calc| Project Costs'!R$9,'Input| Escalations'!$H$23:$N$23,0))+'Input| Projects'!$AA876*INDEX('Input| Escalations'!$H$35:$N$35,MATCH('Calc| Project Costs'!R$9,'Input| Escalations'!$H$23:$N$23,0))+1</f>
        <v>1</v>
      </c>
      <c r="S876" s="192">
        <f>'Input| Projects'!$Y876*INDEX('Input| Escalations'!$H$33:$N$33,MATCH('Calc| Project Costs'!S$9,'Input| Escalations'!$H$23:$N$23,0))+'Input| Projects'!$Z876*INDEX('Input| Escalations'!$H$34:$N$34,MATCH('Calc| Project Costs'!S$9,'Input| Escalations'!$H$23:$N$23,0))+'Input| Projects'!$AA876*INDEX('Input| Escalations'!$H$35:$N$35,MATCH('Calc| Project Costs'!S$9,'Input| Escalations'!$H$23:$N$23,0))+1</f>
        <v>1</v>
      </c>
      <c r="T876" s="192">
        <f>'Input| Projects'!$Y876*INDEX('Input| Escalations'!$H$33:$N$33,MATCH('Calc| Project Costs'!T$9,'Input| Escalations'!$H$23:$N$23,0))+'Input| Projects'!$Z876*INDEX('Input| Escalations'!$H$34:$N$34,MATCH('Calc| Project Costs'!T$9,'Input| Escalations'!$H$23:$N$23,0))+'Input| Projects'!$AA876*INDEX('Input| Escalations'!$H$35:$N$35,MATCH('Calc| Project Costs'!T$9,'Input| Escalations'!$H$23:$N$23,0))+1</f>
        <v>1</v>
      </c>
      <c r="U876" s="106"/>
      <c r="V876" s="186">
        <f t="shared" si="416"/>
        <v>0</v>
      </c>
      <c r="W876" s="186">
        <f t="shared" si="417"/>
        <v>0</v>
      </c>
      <c r="X876" s="186">
        <f t="shared" si="418"/>
        <v>0</v>
      </c>
      <c r="Y876" s="186">
        <f t="shared" si="394"/>
        <v>0</v>
      </c>
      <c r="Z876" s="186">
        <f t="shared" si="395"/>
        <v>0</v>
      </c>
      <c r="AA876" s="186">
        <f t="shared" si="396"/>
        <v>0</v>
      </c>
      <c r="AB876" s="186">
        <f t="shared" si="397"/>
        <v>0</v>
      </c>
      <c r="AC876" s="106"/>
      <c r="AD876" s="186">
        <f>'Input| Projects'!Q876*N876*'Input| Escalations'!$K$19</f>
        <v>0</v>
      </c>
      <c r="AE876" s="186">
        <f>'Input| Projects'!R876*O876*'Input| Escalations'!$K$19</f>
        <v>0</v>
      </c>
      <c r="AF876" s="186">
        <f>'Input| Projects'!S876*P876*'Input| Escalations'!$K$19</f>
        <v>0</v>
      </c>
      <c r="AG876" s="186">
        <f>'Input| Projects'!T876*Q876*'Input| Escalations'!$K$19</f>
        <v>0</v>
      </c>
      <c r="AH876" s="186">
        <f>'Input| Projects'!U876*R876*'Input| Escalations'!$K$19</f>
        <v>0</v>
      </c>
      <c r="AI876" s="186">
        <f>'Input| Projects'!V876*S876*'Input| Escalations'!$K$19</f>
        <v>0</v>
      </c>
      <c r="AJ876" s="186">
        <f>'Input| Projects'!W876*T876*'Input| Escalations'!$K$19</f>
        <v>0</v>
      </c>
      <c r="AK876" s="106"/>
      <c r="AL876" s="186" t="str">
        <f>IFERROR(IF('Input| Overheads'!$C$42="Direct costs",SUMPRODUCT(--('Input| Projects'!$AC876="Yes"),'Calc| Overheads Allocation'!C$8,'Calc| Project Costs'!V876),IF('Input| Overheads'!$C$42="Internal labour",SUMPRODUCT(--('Input| Projects'!$AC876="Yes"),'Calc| Overheads Allocation'!C$8,'Calc| Project Costs'!V876,'Input| Projects'!$Y876),IF('Input| Overheads'!$C$42="DNSP defined",SUMPRODUCT(--('Input| Projects'!$AC876="Yes"),'Calc| Overheads Allocation'!C$61,'Input| Projects'!$AF876),""))),"")</f>
        <v/>
      </c>
      <c r="AM876" s="186" t="str">
        <f>IFERROR(IF('Input| Overheads'!$C$42="Direct costs",SUMPRODUCT(--('Input| Projects'!$AC876="Yes"),'Calc| Overheads Allocation'!D$8,'Calc| Project Costs'!W876),IF('Input| Overheads'!$C$42="Internal labour",SUMPRODUCT(--('Input| Projects'!$AC876="Yes"),'Calc| Overheads Allocation'!D$8,'Calc| Project Costs'!W876,'Input| Projects'!$Y876),IF('Input| Overheads'!$C$42="DNSP defined",SUMPRODUCT(--('Input| Projects'!$AC876="Yes"),'Calc| Overheads Allocation'!D$61,'Input| Projects'!$AF876),""))),"")</f>
        <v/>
      </c>
      <c r="AN876" s="186" t="str">
        <f>IFERROR(IF('Input| Overheads'!$C$42="Direct costs",SUMPRODUCT(--('Input| Projects'!$AC876="Yes"),'Calc| Overheads Allocation'!E$8,'Calc| Project Costs'!X876),IF('Input| Overheads'!$C$42="Internal labour",SUMPRODUCT(--('Input| Projects'!$AC876="Yes"),'Calc| Overheads Allocation'!E$8,'Calc| Project Costs'!X876,'Input| Projects'!$Y876),IF('Input| Overheads'!$C$42="DNSP defined",SUMPRODUCT(--('Input| Projects'!$AC876="Yes"),'Calc| Overheads Allocation'!E$61,'Input| Projects'!$AF876),""))),"")</f>
        <v/>
      </c>
      <c r="AO876" s="186" t="str">
        <f>IFERROR(IF('Input| Overheads'!$C$42="Direct costs",SUMPRODUCT(--('Input| Projects'!$AC876="Yes"),'Calc| Overheads Allocation'!F$8,'Calc| Project Costs'!Y876),IF('Input| Overheads'!$C$42="Internal labour",SUMPRODUCT(--('Input| Projects'!$AC876="Yes"),'Calc| Overheads Allocation'!F$8,'Calc| Project Costs'!Y876,'Input| Projects'!$Y876),IF('Input| Overheads'!$C$42="DNSP defined",SUMPRODUCT(--('Input| Projects'!$AC876="Yes"),'Calc| Overheads Allocation'!F$61,'Input| Projects'!$AF876),""))),"")</f>
        <v/>
      </c>
      <c r="AP876" s="186" t="str">
        <f>IFERROR(IF('Input| Overheads'!$C$42="Direct costs",SUMPRODUCT(--('Input| Projects'!$AC876="Yes"),'Calc| Overheads Allocation'!G$8,'Calc| Project Costs'!Z876),IF('Input| Overheads'!$C$42="Internal labour",SUMPRODUCT(--('Input| Projects'!$AC876="Yes"),'Calc| Overheads Allocation'!G$8,'Calc| Project Costs'!Z876,'Input| Projects'!$Y876),IF('Input| Overheads'!$C$42="DNSP defined",SUMPRODUCT(--('Input| Projects'!$AC876="Yes"),'Calc| Overheads Allocation'!G$61,'Input| Projects'!$AF876),""))),"")</f>
        <v/>
      </c>
      <c r="AQ876" s="186" t="str">
        <f>IFERROR(IF('Input| Overheads'!$C$42="Direct costs",SUMPRODUCT(--('Input| Projects'!$AC876="Yes"),'Calc| Overheads Allocation'!H$8,'Calc| Project Costs'!AA876),IF('Input| Overheads'!$C$42="Internal labour",SUMPRODUCT(--('Input| Projects'!$AC876="Yes"),'Calc| Overheads Allocation'!H$8,'Calc| Project Costs'!AA876,'Input| Projects'!$Y876),IF('Input| Overheads'!$C$42="DNSP defined",SUMPRODUCT(--('Input| Projects'!$AC876="Yes"),'Calc| Overheads Allocation'!H$61,'Input| Projects'!$AF876),""))),"")</f>
        <v/>
      </c>
      <c r="AR876" s="186" t="str">
        <f>IFERROR(IF('Input| Overheads'!$C$42="Direct costs",SUMPRODUCT(--('Input| Projects'!$AC876="Yes"),'Calc| Overheads Allocation'!I$8,'Calc| Project Costs'!AB876),IF('Input| Overheads'!$C$42="Internal labour",SUMPRODUCT(--('Input| Projects'!$AC876="Yes"),'Calc| Overheads Allocation'!I$8,'Calc| Project Costs'!AB876,'Input| Projects'!$Y876),IF('Input| Overheads'!$C$42="DNSP defined",SUMPRODUCT(--('Input| Projects'!$AC876="Yes"),'Calc| Overheads Allocation'!I$61,'Input| Projects'!$AF876),""))),"")</f>
        <v/>
      </c>
      <c r="AS876" s="106"/>
      <c r="AT876" s="186" t="str">
        <f>IFERROR(IF('Input| Overheads'!$C$42="Direct costs",SUMPRODUCT(--('Input| Projects'!$AD876="Yes"),'Calc| Overheads Allocation'!C$9,'Calc| Project Costs'!V876),IF('Input| Overheads'!$C$42="Internal labour",SUMPRODUCT(--('Input| Projects'!$AD876="Yes"),'Calc| Overheads Allocation'!C$9,'Calc| Project Costs'!V876,'Input| Projects'!$Y876),IF('Input| Overheads'!$C$42="DNSP defined",SUMPRODUCT(--('Input| Projects'!$AD876="Yes"),'Calc| Overheads Allocation'!C$62,'Input| Projects'!$AG876),""))),"")</f>
        <v/>
      </c>
      <c r="AU876" s="186" t="str">
        <f>IFERROR(IF('Input| Overheads'!$C$42="Direct costs",SUMPRODUCT(--('Input| Projects'!$AD876="Yes"),'Calc| Overheads Allocation'!D$9,'Calc| Project Costs'!W876),IF('Input| Overheads'!$C$42="Internal labour",SUMPRODUCT(--('Input| Projects'!$AD876="Yes"),'Calc| Overheads Allocation'!D$9,'Calc| Project Costs'!W876,'Input| Projects'!$Y876),IF('Input| Overheads'!$C$42="DNSP defined",SUMPRODUCT(--('Input| Projects'!$AD876="Yes"),'Calc| Overheads Allocation'!D$62,'Input| Projects'!$AG876),""))),"")</f>
        <v/>
      </c>
      <c r="AV876" s="186" t="str">
        <f>IFERROR(IF('Input| Overheads'!$C$42="Direct costs",SUMPRODUCT(--('Input| Projects'!$AD876="Yes"),'Calc| Overheads Allocation'!E$9,'Calc| Project Costs'!X876),IF('Input| Overheads'!$C$42="Internal labour",SUMPRODUCT(--('Input| Projects'!$AD876="Yes"),'Calc| Overheads Allocation'!E$9,'Calc| Project Costs'!X876,'Input| Projects'!$Y876),IF('Input| Overheads'!$C$42="DNSP defined",SUMPRODUCT(--('Input| Projects'!$AD876="Yes"),'Calc| Overheads Allocation'!E$62,'Input| Projects'!$AG876),""))),"")</f>
        <v/>
      </c>
      <c r="AW876" s="186" t="str">
        <f>IFERROR(IF('Input| Overheads'!$C$42="Direct costs",SUMPRODUCT(--('Input| Projects'!$AD876="Yes"),'Calc| Overheads Allocation'!F$9,'Calc| Project Costs'!Y876),IF('Input| Overheads'!$C$42="Internal labour",SUMPRODUCT(--('Input| Projects'!$AD876="Yes"),'Calc| Overheads Allocation'!F$9,'Calc| Project Costs'!Y876,'Input| Projects'!$Y876),IF('Input| Overheads'!$C$42="DNSP defined",SUMPRODUCT(--('Input| Projects'!$AD876="Yes"),'Calc| Overheads Allocation'!F$62,'Input| Projects'!$AG876),""))),"")</f>
        <v/>
      </c>
      <c r="AX876" s="186" t="str">
        <f>IFERROR(IF('Input| Overheads'!$C$42="Direct costs",SUMPRODUCT(--('Input| Projects'!$AD876="Yes"),'Calc| Overheads Allocation'!G$9,'Calc| Project Costs'!Z876),IF('Input| Overheads'!$C$42="Internal labour",SUMPRODUCT(--('Input| Projects'!$AD876="Yes"),'Calc| Overheads Allocation'!G$9,'Calc| Project Costs'!Z876,'Input| Projects'!$Y876),IF('Input| Overheads'!$C$42="DNSP defined",SUMPRODUCT(--('Input| Projects'!$AD876="Yes"),'Calc| Overheads Allocation'!G$62,'Input| Projects'!$AG876),""))),"")</f>
        <v/>
      </c>
      <c r="AY876" s="186" t="str">
        <f>IFERROR(IF('Input| Overheads'!$C$42="Direct costs",SUMPRODUCT(--('Input| Projects'!$AD876="Yes"),'Calc| Overheads Allocation'!H$9,'Calc| Project Costs'!AA876),IF('Input| Overheads'!$C$42="Internal labour",SUMPRODUCT(--('Input| Projects'!$AD876="Yes"),'Calc| Overheads Allocation'!H$9,'Calc| Project Costs'!AA876,'Input| Projects'!$Y876),IF('Input| Overheads'!$C$42="DNSP defined",SUMPRODUCT(--('Input| Projects'!$AD876="Yes"),'Calc| Overheads Allocation'!H$62,'Input| Projects'!$AG876),""))),"")</f>
        <v/>
      </c>
      <c r="AZ876" s="186" t="str">
        <f>IFERROR(IF('Input| Overheads'!$C$42="Direct costs",SUMPRODUCT(--('Input| Projects'!$AD876="Yes"),'Calc| Overheads Allocation'!I$9,'Calc| Project Costs'!AB876),IF('Input| Overheads'!$C$42="Internal labour",SUMPRODUCT(--('Input| Projects'!$AD876="Yes"),'Calc| Overheads Allocation'!I$9,'Calc| Project Costs'!AB876,'Input| Projects'!$Y876),IF('Input| Overheads'!$C$42="DNSP defined",SUMPRODUCT(--('Input| Projects'!$AD876="Yes"),'Calc| Overheads Allocation'!I$62,'Input| Projects'!$AG876),""))),"")</f>
        <v/>
      </c>
      <c r="BA876" s="106"/>
      <c r="BB876" s="186">
        <f t="shared" si="419"/>
        <v>0</v>
      </c>
      <c r="BC876" s="186">
        <f t="shared" si="420"/>
        <v>0</v>
      </c>
      <c r="BD876" s="186">
        <f t="shared" si="421"/>
        <v>0</v>
      </c>
      <c r="BE876" s="186">
        <f t="shared" si="398"/>
        <v>0</v>
      </c>
      <c r="BF876" s="186">
        <f t="shared" si="399"/>
        <v>0</v>
      </c>
      <c r="BG876" s="186">
        <f t="shared" si="400"/>
        <v>0</v>
      </c>
      <c r="BH876" s="186">
        <f t="shared" si="401"/>
        <v>0</v>
      </c>
      <c r="BI876" s="97"/>
      <c r="BJ876" s="186" t="str">
        <f t="shared" si="402"/>
        <v/>
      </c>
      <c r="BK876" s="186" t="str">
        <f t="shared" si="403"/>
        <v/>
      </c>
      <c r="BL876" s="186" t="str">
        <f t="shared" si="404"/>
        <v/>
      </c>
      <c r="BM876" s="186" t="str">
        <f t="shared" si="405"/>
        <v/>
      </c>
      <c r="BN876" s="186" t="str">
        <f t="shared" si="406"/>
        <v/>
      </c>
      <c r="BO876" s="186" t="str">
        <f t="shared" si="407"/>
        <v/>
      </c>
      <c r="BP876" s="186" t="str">
        <f t="shared" si="408"/>
        <v/>
      </c>
      <c r="BQ876" s="97"/>
      <c r="BR876" s="186">
        <f t="shared" si="409"/>
        <v>0</v>
      </c>
      <c r="BS876" s="186">
        <f t="shared" si="410"/>
        <v>0</v>
      </c>
      <c r="BT876" s="222">
        <f t="shared" si="411"/>
        <v>0</v>
      </c>
      <c r="BU876" s="222">
        <f t="shared" si="412"/>
        <v>0</v>
      </c>
      <c r="BV876" s="222">
        <f t="shared" si="413"/>
        <v>0</v>
      </c>
      <c r="BW876" s="222">
        <f t="shared" si="414"/>
        <v>0</v>
      </c>
      <c r="BX876" s="222">
        <f t="shared" si="415"/>
        <v>0</v>
      </c>
      <c r="BY876" s="106"/>
      <c r="BZ876" s="197" t="str">
        <f>IF(SUMIF('Input| Projects'!$AS$8:$CP$8,"Dx",'Input| Projects'!$AS876:$CP876)=0,"",SUMIF('Input| Projects'!$AS$8:$CP$8,"Dx",'Input| Projects'!$AS876:$CP876))</f>
        <v/>
      </c>
      <c r="CA876" s="197" t="str">
        <f>IF(SUMIF('Input| Projects'!$AS$8:$CP$8,"Tx",'Input| Projects'!$AS876:$CP876)=0,"",SUMIF('Input| Projects'!$AS$8:$CP$8,"Tx",'Input| Projects'!$AS876:$CP876))</f>
        <v/>
      </c>
      <c r="CB876" s="150" t="str">
        <f t="shared" si="422"/>
        <v/>
      </c>
    </row>
    <row r="877" spans="2:80" x14ac:dyDescent="0.2">
      <c r="B877" s="201">
        <f>IFERROR('Input| Projects'!B877,"")</f>
        <v>868</v>
      </c>
      <c r="C877" s="42" t="str">
        <f>IFERROR(IF('Input| Projects'!C877="","",'Input| Projects'!C877),"")</f>
        <v/>
      </c>
      <c r="D877" s="42" t="str">
        <f>IFERROR(IF('Input| Projects'!D877="","",'Input| Projects'!D877),"")</f>
        <v/>
      </c>
      <c r="E877" s="104"/>
      <c r="F877" s="190">
        <f>IFERROR('Input| Projects'!I877*'Input| Escalations'!$K$19,"")</f>
        <v>0</v>
      </c>
      <c r="G877" s="190">
        <f>IFERROR('Input| Projects'!J877*'Input| Escalations'!$K$19,"")</f>
        <v>0</v>
      </c>
      <c r="H877" s="190">
        <f>IFERROR('Input| Projects'!K877*'Input| Escalations'!$K$19,"")</f>
        <v>0</v>
      </c>
      <c r="I877" s="190">
        <f>IFERROR('Input| Projects'!L877*'Input| Escalations'!$K$19,"")</f>
        <v>0</v>
      </c>
      <c r="J877" s="190">
        <f>IFERROR('Input| Projects'!M877*'Input| Escalations'!$K$19,"")</f>
        <v>0</v>
      </c>
      <c r="K877" s="190">
        <f>IFERROR('Input| Projects'!N877*'Input| Escalations'!$K$19,"")</f>
        <v>0</v>
      </c>
      <c r="L877" s="190">
        <f>IFERROR('Input| Projects'!O877*'Input| Escalations'!$K$19,"")</f>
        <v>0</v>
      </c>
      <c r="M877" s="150" t="str">
        <f>IF(ABS(SUM(F877:L877)-(SUM('Input| Projects'!I877:O877)*'Input| Escalations'!$K$19))&lt;0.0000001,"",1)</f>
        <v/>
      </c>
      <c r="N877" s="192">
        <f>'Input| Projects'!$Y877*INDEX('Input| Escalations'!$H$33:$N$33,MATCH('Calc| Project Costs'!N$9,'Input| Escalations'!$H$23:$N$23,0))+'Input| Projects'!$Z877*INDEX('Input| Escalations'!$H$34:$N$34,MATCH('Calc| Project Costs'!N$9,'Input| Escalations'!$H$23:$N$23,0))+'Input| Projects'!$AA877*INDEX('Input| Escalations'!$H$35:$N$35,MATCH('Calc| Project Costs'!N$9,'Input| Escalations'!$H$23:$N$23,0))+1</f>
        <v>1</v>
      </c>
      <c r="O877" s="192">
        <f>'Input| Projects'!$Y877*INDEX('Input| Escalations'!$H$33:$N$33,MATCH('Calc| Project Costs'!O$9,'Input| Escalations'!$H$23:$N$23,0))+'Input| Projects'!$Z877*INDEX('Input| Escalations'!$H$34:$N$34,MATCH('Calc| Project Costs'!O$9,'Input| Escalations'!$H$23:$N$23,0))+'Input| Projects'!$AA877*INDEX('Input| Escalations'!$H$35:$N$35,MATCH('Calc| Project Costs'!O$9,'Input| Escalations'!$H$23:$N$23,0))+1</f>
        <v>1</v>
      </c>
      <c r="P877" s="192">
        <f>'Input| Projects'!$Y877*INDEX('Input| Escalations'!$H$33:$N$33,MATCH('Calc| Project Costs'!P$9,'Input| Escalations'!$H$23:$N$23,0))+'Input| Projects'!$Z877*INDEX('Input| Escalations'!$H$34:$N$34,MATCH('Calc| Project Costs'!P$9,'Input| Escalations'!$H$23:$N$23,0))+'Input| Projects'!$AA877*INDEX('Input| Escalations'!$H$35:$N$35,MATCH('Calc| Project Costs'!P$9,'Input| Escalations'!$H$23:$N$23,0))+1</f>
        <v>1</v>
      </c>
      <c r="Q877" s="192">
        <f>'Input| Projects'!$Y877*INDEX('Input| Escalations'!$H$33:$N$33,MATCH('Calc| Project Costs'!Q$9,'Input| Escalations'!$H$23:$N$23,0))+'Input| Projects'!$Z877*INDEX('Input| Escalations'!$H$34:$N$34,MATCH('Calc| Project Costs'!Q$9,'Input| Escalations'!$H$23:$N$23,0))+'Input| Projects'!$AA877*INDEX('Input| Escalations'!$H$35:$N$35,MATCH('Calc| Project Costs'!Q$9,'Input| Escalations'!$H$23:$N$23,0))+1</f>
        <v>1</v>
      </c>
      <c r="R877" s="192">
        <f>'Input| Projects'!$Y877*INDEX('Input| Escalations'!$H$33:$N$33,MATCH('Calc| Project Costs'!R$9,'Input| Escalations'!$H$23:$N$23,0))+'Input| Projects'!$Z877*INDEX('Input| Escalations'!$H$34:$N$34,MATCH('Calc| Project Costs'!R$9,'Input| Escalations'!$H$23:$N$23,0))+'Input| Projects'!$AA877*INDEX('Input| Escalations'!$H$35:$N$35,MATCH('Calc| Project Costs'!R$9,'Input| Escalations'!$H$23:$N$23,0))+1</f>
        <v>1</v>
      </c>
      <c r="S877" s="192">
        <f>'Input| Projects'!$Y877*INDEX('Input| Escalations'!$H$33:$N$33,MATCH('Calc| Project Costs'!S$9,'Input| Escalations'!$H$23:$N$23,0))+'Input| Projects'!$Z877*INDEX('Input| Escalations'!$H$34:$N$34,MATCH('Calc| Project Costs'!S$9,'Input| Escalations'!$H$23:$N$23,0))+'Input| Projects'!$AA877*INDEX('Input| Escalations'!$H$35:$N$35,MATCH('Calc| Project Costs'!S$9,'Input| Escalations'!$H$23:$N$23,0))+1</f>
        <v>1</v>
      </c>
      <c r="T877" s="192">
        <f>'Input| Projects'!$Y877*INDEX('Input| Escalations'!$H$33:$N$33,MATCH('Calc| Project Costs'!T$9,'Input| Escalations'!$H$23:$N$23,0))+'Input| Projects'!$Z877*INDEX('Input| Escalations'!$H$34:$N$34,MATCH('Calc| Project Costs'!T$9,'Input| Escalations'!$H$23:$N$23,0))+'Input| Projects'!$AA877*INDEX('Input| Escalations'!$H$35:$N$35,MATCH('Calc| Project Costs'!T$9,'Input| Escalations'!$H$23:$N$23,0))+1</f>
        <v>1</v>
      </c>
      <c r="U877" s="106"/>
      <c r="V877" s="186">
        <f t="shared" si="416"/>
        <v>0</v>
      </c>
      <c r="W877" s="186">
        <f t="shared" si="417"/>
        <v>0</v>
      </c>
      <c r="X877" s="186">
        <f t="shared" si="418"/>
        <v>0</v>
      </c>
      <c r="Y877" s="186">
        <f t="shared" si="394"/>
        <v>0</v>
      </c>
      <c r="Z877" s="186">
        <f t="shared" si="395"/>
        <v>0</v>
      </c>
      <c r="AA877" s="186">
        <f t="shared" si="396"/>
        <v>0</v>
      </c>
      <c r="AB877" s="186">
        <f t="shared" si="397"/>
        <v>0</v>
      </c>
      <c r="AC877" s="106"/>
      <c r="AD877" s="186">
        <f>'Input| Projects'!Q877*N877*'Input| Escalations'!$K$19</f>
        <v>0</v>
      </c>
      <c r="AE877" s="186">
        <f>'Input| Projects'!R877*O877*'Input| Escalations'!$K$19</f>
        <v>0</v>
      </c>
      <c r="AF877" s="186">
        <f>'Input| Projects'!S877*P877*'Input| Escalations'!$K$19</f>
        <v>0</v>
      </c>
      <c r="AG877" s="186">
        <f>'Input| Projects'!T877*Q877*'Input| Escalations'!$K$19</f>
        <v>0</v>
      </c>
      <c r="AH877" s="186">
        <f>'Input| Projects'!U877*R877*'Input| Escalations'!$K$19</f>
        <v>0</v>
      </c>
      <c r="AI877" s="186">
        <f>'Input| Projects'!V877*S877*'Input| Escalations'!$K$19</f>
        <v>0</v>
      </c>
      <c r="AJ877" s="186">
        <f>'Input| Projects'!W877*T877*'Input| Escalations'!$K$19</f>
        <v>0</v>
      </c>
      <c r="AK877" s="106"/>
      <c r="AL877" s="186" t="str">
        <f>IFERROR(IF('Input| Overheads'!$C$42="Direct costs",SUMPRODUCT(--('Input| Projects'!$AC877="Yes"),'Calc| Overheads Allocation'!C$8,'Calc| Project Costs'!V877),IF('Input| Overheads'!$C$42="Internal labour",SUMPRODUCT(--('Input| Projects'!$AC877="Yes"),'Calc| Overheads Allocation'!C$8,'Calc| Project Costs'!V877,'Input| Projects'!$Y877),IF('Input| Overheads'!$C$42="DNSP defined",SUMPRODUCT(--('Input| Projects'!$AC877="Yes"),'Calc| Overheads Allocation'!C$61,'Input| Projects'!$AF877),""))),"")</f>
        <v/>
      </c>
      <c r="AM877" s="186" t="str">
        <f>IFERROR(IF('Input| Overheads'!$C$42="Direct costs",SUMPRODUCT(--('Input| Projects'!$AC877="Yes"),'Calc| Overheads Allocation'!D$8,'Calc| Project Costs'!W877),IF('Input| Overheads'!$C$42="Internal labour",SUMPRODUCT(--('Input| Projects'!$AC877="Yes"),'Calc| Overheads Allocation'!D$8,'Calc| Project Costs'!W877,'Input| Projects'!$Y877),IF('Input| Overheads'!$C$42="DNSP defined",SUMPRODUCT(--('Input| Projects'!$AC877="Yes"),'Calc| Overheads Allocation'!D$61,'Input| Projects'!$AF877),""))),"")</f>
        <v/>
      </c>
      <c r="AN877" s="186" t="str">
        <f>IFERROR(IF('Input| Overheads'!$C$42="Direct costs",SUMPRODUCT(--('Input| Projects'!$AC877="Yes"),'Calc| Overheads Allocation'!E$8,'Calc| Project Costs'!X877),IF('Input| Overheads'!$C$42="Internal labour",SUMPRODUCT(--('Input| Projects'!$AC877="Yes"),'Calc| Overheads Allocation'!E$8,'Calc| Project Costs'!X877,'Input| Projects'!$Y877),IF('Input| Overheads'!$C$42="DNSP defined",SUMPRODUCT(--('Input| Projects'!$AC877="Yes"),'Calc| Overheads Allocation'!E$61,'Input| Projects'!$AF877),""))),"")</f>
        <v/>
      </c>
      <c r="AO877" s="186" t="str">
        <f>IFERROR(IF('Input| Overheads'!$C$42="Direct costs",SUMPRODUCT(--('Input| Projects'!$AC877="Yes"),'Calc| Overheads Allocation'!F$8,'Calc| Project Costs'!Y877),IF('Input| Overheads'!$C$42="Internal labour",SUMPRODUCT(--('Input| Projects'!$AC877="Yes"),'Calc| Overheads Allocation'!F$8,'Calc| Project Costs'!Y877,'Input| Projects'!$Y877),IF('Input| Overheads'!$C$42="DNSP defined",SUMPRODUCT(--('Input| Projects'!$AC877="Yes"),'Calc| Overheads Allocation'!F$61,'Input| Projects'!$AF877),""))),"")</f>
        <v/>
      </c>
      <c r="AP877" s="186" t="str">
        <f>IFERROR(IF('Input| Overheads'!$C$42="Direct costs",SUMPRODUCT(--('Input| Projects'!$AC877="Yes"),'Calc| Overheads Allocation'!G$8,'Calc| Project Costs'!Z877),IF('Input| Overheads'!$C$42="Internal labour",SUMPRODUCT(--('Input| Projects'!$AC877="Yes"),'Calc| Overheads Allocation'!G$8,'Calc| Project Costs'!Z877,'Input| Projects'!$Y877),IF('Input| Overheads'!$C$42="DNSP defined",SUMPRODUCT(--('Input| Projects'!$AC877="Yes"),'Calc| Overheads Allocation'!G$61,'Input| Projects'!$AF877),""))),"")</f>
        <v/>
      </c>
      <c r="AQ877" s="186" t="str">
        <f>IFERROR(IF('Input| Overheads'!$C$42="Direct costs",SUMPRODUCT(--('Input| Projects'!$AC877="Yes"),'Calc| Overheads Allocation'!H$8,'Calc| Project Costs'!AA877),IF('Input| Overheads'!$C$42="Internal labour",SUMPRODUCT(--('Input| Projects'!$AC877="Yes"),'Calc| Overheads Allocation'!H$8,'Calc| Project Costs'!AA877,'Input| Projects'!$Y877),IF('Input| Overheads'!$C$42="DNSP defined",SUMPRODUCT(--('Input| Projects'!$AC877="Yes"),'Calc| Overheads Allocation'!H$61,'Input| Projects'!$AF877),""))),"")</f>
        <v/>
      </c>
      <c r="AR877" s="186" t="str">
        <f>IFERROR(IF('Input| Overheads'!$C$42="Direct costs",SUMPRODUCT(--('Input| Projects'!$AC877="Yes"),'Calc| Overheads Allocation'!I$8,'Calc| Project Costs'!AB877),IF('Input| Overheads'!$C$42="Internal labour",SUMPRODUCT(--('Input| Projects'!$AC877="Yes"),'Calc| Overheads Allocation'!I$8,'Calc| Project Costs'!AB877,'Input| Projects'!$Y877),IF('Input| Overheads'!$C$42="DNSP defined",SUMPRODUCT(--('Input| Projects'!$AC877="Yes"),'Calc| Overheads Allocation'!I$61,'Input| Projects'!$AF877),""))),"")</f>
        <v/>
      </c>
      <c r="AS877" s="106"/>
      <c r="AT877" s="186" t="str">
        <f>IFERROR(IF('Input| Overheads'!$C$42="Direct costs",SUMPRODUCT(--('Input| Projects'!$AD877="Yes"),'Calc| Overheads Allocation'!C$9,'Calc| Project Costs'!V877),IF('Input| Overheads'!$C$42="Internal labour",SUMPRODUCT(--('Input| Projects'!$AD877="Yes"),'Calc| Overheads Allocation'!C$9,'Calc| Project Costs'!V877,'Input| Projects'!$Y877),IF('Input| Overheads'!$C$42="DNSP defined",SUMPRODUCT(--('Input| Projects'!$AD877="Yes"),'Calc| Overheads Allocation'!C$62,'Input| Projects'!$AG877),""))),"")</f>
        <v/>
      </c>
      <c r="AU877" s="186" t="str">
        <f>IFERROR(IF('Input| Overheads'!$C$42="Direct costs",SUMPRODUCT(--('Input| Projects'!$AD877="Yes"),'Calc| Overheads Allocation'!D$9,'Calc| Project Costs'!W877),IF('Input| Overheads'!$C$42="Internal labour",SUMPRODUCT(--('Input| Projects'!$AD877="Yes"),'Calc| Overheads Allocation'!D$9,'Calc| Project Costs'!W877,'Input| Projects'!$Y877),IF('Input| Overheads'!$C$42="DNSP defined",SUMPRODUCT(--('Input| Projects'!$AD877="Yes"),'Calc| Overheads Allocation'!D$62,'Input| Projects'!$AG877),""))),"")</f>
        <v/>
      </c>
      <c r="AV877" s="186" t="str">
        <f>IFERROR(IF('Input| Overheads'!$C$42="Direct costs",SUMPRODUCT(--('Input| Projects'!$AD877="Yes"),'Calc| Overheads Allocation'!E$9,'Calc| Project Costs'!X877),IF('Input| Overheads'!$C$42="Internal labour",SUMPRODUCT(--('Input| Projects'!$AD877="Yes"),'Calc| Overheads Allocation'!E$9,'Calc| Project Costs'!X877,'Input| Projects'!$Y877),IF('Input| Overheads'!$C$42="DNSP defined",SUMPRODUCT(--('Input| Projects'!$AD877="Yes"),'Calc| Overheads Allocation'!E$62,'Input| Projects'!$AG877),""))),"")</f>
        <v/>
      </c>
      <c r="AW877" s="186" t="str">
        <f>IFERROR(IF('Input| Overheads'!$C$42="Direct costs",SUMPRODUCT(--('Input| Projects'!$AD877="Yes"),'Calc| Overheads Allocation'!F$9,'Calc| Project Costs'!Y877),IF('Input| Overheads'!$C$42="Internal labour",SUMPRODUCT(--('Input| Projects'!$AD877="Yes"),'Calc| Overheads Allocation'!F$9,'Calc| Project Costs'!Y877,'Input| Projects'!$Y877),IF('Input| Overheads'!$C$42="DNSP defined",SUMPRODUCT(--('Input| Projects'!$AD877="Yes"),'Calc| Overheads Allocation'!F$62,'Input| Projects'!$AG877),""))),"")</f>
        <v/>
      </c>
      <c r="AX877" s="186" t="str">
        <f>IFERROR(IF('Input| Overheads'!$C$42="Direct costs",SUMPRODUCT(--('Input| Projects'!$AD877="Yes"),'Calc| Overheads Allocation'!G$9,'Calc| Project Costs'!Z877),IF('Input| Overheads'!$C$42="Internal labour",SUMPRODUCT(--('Input| Projects'!$AD877="Yes"),'Calc| Overheads Allocation'!G$9,'Calc| Project Costs'!Z877,'Input| Projects'!$Y877),IF('Input| Overheads'!$C$42="DNSP defined",SUMPRODUCT(--('Input| Projects'!$AD877="Yes"),'Calc| Overheads Allocation'!G$62,'Input| Projects'!$AG877),""))),"")</f>
        <v/>
      </c>
      <c r="AY877" s="186" t="str">
        <f>IFERROR(IF('Input| Overheads'!$C$42="Direct costs",SUMPRODUCT(--('Input| Projects'!$AD877="Yes"),'Calc| Overheads Allocation'!H$9,'Calc| Project Costs'!AA877),IF('Input| Overheads'!$C$42="Internal labour",SUMPRODUCT(--('Input| Projects'!$AD877="Yes"),'Calc| Overheads Allocation'!H$9,'Calc| Project Costs'!AA877,'Input| Projects'!$Y877),IF('Input| Overheads'!$C$42="DNSP defined",SUMPRODUCT(--('Input| Projects'!$AD877="Yes"),'Calc| Overheads Allocation'!H$62,'Input| Projects'!$AG877),""))),"")</f>
        <v/>
      </c>
      <c r="AZ877" s="186" t="str">
        <f>IFERROR(IF('Input| Overheads'!$C$42="Direct costs",SUMPRODUCT(--('Input| Projects'!$AD877="Yes"),'Calc| Overheads Allocation'!I$9,'Calc| Project Costs'!AB877),IF('Input| Overheads'!$C$42="Internal labour",SUMPRODUCT(--('Input| Projects'!$AD877="Yes"),'Calc| Overheads Allocation'!I$9,'Calc| Project Costs'!AB877,'Input| Projects'!$Y877),IF('Input| Overheads'!$C$42="DNSP defined",SUMPRODUCT(--('Input| Projects'!$AD877="Yes"),'Calc| Overheads Allocation'!I$62,'Input| Projects'!$AG877),""))),"")</f>
        <v/>
      </c>
      <c r="BA877" s="106"/>
      <c r="BB877" s="186">
        <f t="shared" si="419"/>
        <v>0</v>
      </c>
      <c r="BC877" s="186">
        <f t="shared" si="420"/>
        <v>0</v>
      </c>
      <c r="BD877" s="186">
        <f t="shared" si="421"/>
        <v>0</v>
      </c>
      <c r="BE877" s="186">
        <f t="shared" si="398"/>
        <v>0</v>
      </c>
      <c r="BF877" s="186">
        <f t="shared" si="399"/>
        <v>0</v>
      </c>
      <c r="BG877" s="186">
        <f t="shared" si="400"/>
        <v>0</v>
      </c>
      <c r="BH877" s="186">
        <f t="shared" si="401"/>
        <v>0</v>
      </c>
      <c r="BI877" s="97"/>
      <c r="BJ877" s="186" t="str">
        <f t="shared" si="402"/>
        <v/>
      </c>
      <c r="BK877" s="186" t="str">
        <f t="shared" si="403"/>
        <v/>
      </c>
      <c r="BL877" s="186" t="str">
        <f t="shared" si="404"/>
        <v/>
      </c>
      <c r="BM877" s="186" t="str">
        <f t="shared" si="405"/>
        <v/>
      </c>
      <c r="BN877" s="186" t="str">
        <f t="shared" si="406"/>
        <v/>
      </c>
      <c r="BO877" s="186" t="str">
        <f t="shared" si="407"/>
        <v/>
      </c>
      <c r="BP877" s="186" t="str">
        <f t="shared" si="408"/>
        <v/>
      </c>
      <c r="BQ877" s="97"/>
      <c r="BR877" s="186">
        <f t="shared" si="409"/>
        <v>0</v>
      </c>
      <c r="BS877" s="186">
        <f t="shared" si="410"/>
        <v>0</v>
      </c>
      <c r="BT877" s="222">
        <f t="shared" si="411"/>
        <v>0</v>
      </c>
      <c r="BU877" s="222">
        <f t="shared" si="412"/>
        <v>0</v>
      </c>
      <c r="BV877" s="222">
        <f t="shared" si="413"/>
        <v>0</v>
      </c>
      <c r="BW877" s="222">
        <f t="shared" si="414"/>
        <v>0</v>
      </c>
      <c r="BX877" s="222">
        <f t="shared" si="415"/>
        <v>0</v>
      </c>
      <c r="BY877" s="106"/>
      <c r="BZ877" s="197" t="str">
        <f>IF(SUMIF('Input| Projects'!$AS$8:$CP$8,"Dx",'Input| Projects'!$AS877:$CP877)=0,"",SUMIF('Input| Projects'!$AS$8:$CP$8,"Dx",'Input| Projects'!$AS877:$CP877))</f>
        <v/>
      </c>
      <c r="CA877" s="197" t="str">
        <f>IF(SUMIF('Input| Projects'!$AS$8:$CP$8,"Tx",'Input| Projects'!$AS877:$CP877)=0,"",SUMIF('Input| Projects'!$AS$8:$CP$8,"Tx",'Input| Projects'!$AS877:$CP877))</f>
        <v/>
      </c>
      <c r="CB877" s="150" t="str">
        <f t="shared" si="422"/>
        <v/>
      </c>
    </row>
    <row r="878" spans="2:80" x14ac:dyDescent="0.2">
      <c r="B878" s="201">
        <f>IFERROR('Input| Projects'!B878,"")</f>
        <v>869</v>
      </c>
      <c r="C878" s="42" t="str">
        <f>IFERROR(IF('Input| Projects'!C878="","",'Input| Projects'!C878),"")</f>
        <v/>
      </c>
      <c r="D878" s="42" t="str">
        <f>IFERROR(IF('Input| Projects'!D878="","",'Input| Projects'!D878),"")</f>
        <v/>
      </c>
      <c r="E878" s="104"/>
      <c r="F878" s="190">
        <f>IFERROR('Input| Projects'!I878*'Input| Escalations'!$K$19,"")</f>
        <v>0</v>
      </c>
      <c r="G878" s="190">
        <f>IFERROR('Input| Projects'!J878*'Input| Escalations'!$K$19,"")</f>
        <v>0</v>
      </c>
      <c r="H878" s="190">
        <f>IFERROR('Input| Projects'!K878*'Input| Escalations'!$K$19,"")</f>
        <v>0</v>
      </c>
      <c r="I878" s="190">
        <f>IFERROR('Input| Projects'!L878*'Input| Escalations'!$K$19,"")</f>
        <v>0</v>
      </c>
      <c r="J878" s="190">
        <f>IFERROR('Input| Projects'!M878*'Input| Escalations'!$K$19,"")</f>
        <v>0</v>
      </c>
      <c r="K878" s="190">
        <f>IFERROR('Input| Projects'!N878*'Input| Escalations'!$K$19,"")</f>
        <v>0</v>
      </c>
      <c r="L878" s="190">
        <f>IFERROR('Input| Projects'!O878*'Input| Escalations'!$K$19,"")</f>
        <v>0</v>
      </c>
      <c r="M878" s="150" t="str">
        <f>IF(ABS(SUM(F878:L878)-(SUM('Input| Projects'!I878:O878)*'Input| Escalations'!$K$19))&lt;0.0000001,"",1)</f>
        <v/>
      </c>
      <c r="N878" s="192">
        <f>'Input| Projects'!$Y878*INDEX('Input| Escalations'!$H$33:$N$33,MATCH('Calc| Project Costs'!N$9,'Input| Escalations'!$H$23:$N$23,0))+'Input| Projects'!$Z878*INDEX('Input| Escalations'!$H$34:$N$34,MATCH('Calc| Project Costs'!N$9,'Input| Escalations'!$H$23:$N$23,0))+'Input| Projects'!$AA878*INDEX('Input| Escalations'!$H$35:$N$35,MATCH('Calc| Project Costs'!N$9,'Input| Escalations'!$H$23:$N$23,0))+1</f>
        <v>1</v>
      </c>
      <c r="O878" s="192">
        <f>'Input| Projects'!$Y878*INDEX('Input| Escalations'!$H$33:$N$33,MATCH('Calc| Project Costs'!O$9,'Input| Escalations'!$H$23:$N$23,0))+'Input| Projects'!$Z878*INDEX('Input| Escalations'!$H$34:$N$34,MATCH('Calc| Project Costs'!O$9,'Input| Escalations'!$H$23:$N$23,0))+'Input| Projects'!$AA878*INDEX('Input| Escalations'!$H$35:$N$35,MATCH('Calc| Project Costs'!O$9,'Input| Escalations'!$H$23:$N$23,0))+1</f>
        <v>1</v>
      </c>
      <c r="P878" s="192">
        <f>'Input| Projects'!$Y878*INDEX('Input| Escalations'!$H$33:$N$33,MATCH('Calc| Project Costs'!P$9,'Input| Escalations'!$H$23:$N$23,0))+'Input| Projects'!$Z878*INDEX('Input| Escalations'!$H$34:$N$34,MATCH('Calc| Project Costs'!P$9,'Input| Escalations'!$H$23:$N$23,0))+'Input| Projects'!$AA878*INDEX('Input| Escalations'!$H$35:$N$35,MATCH('Calc| Project Costs'!P$9,'Input| Escalations'!$H$23:$N$23,0))+1</f>
        <v>1</v>
      </c>
      <c r="Q878" s="192">
        <f>'Input| Projects'!$Y878*INDEX('Input| Escalations'!$H$33:$N$33,MATCH('Calc| Project Costs'!Q$9,'Input| Escalations'!$H$23:$N$23,0))+'Input| Projects'!$Z878*INDEX('Input| Escalations'!$H$34:$N$34,MATCH('Calc| Project Costs'!Q$9,'Input| Escalations'!$H$23:$N$23,0))+'Input| Projects'!$AA878*INDEX('Input| Escalations'!$H$35:$N$35,MATCH('Calc| Project Costs'!Q$9,'Input| Escalations'!$H$23:$N$23,0))+1</f>
        <v>1</v>
      </c>
      <c r="R878" s="192">
        <f>'Input| Projects'!$Y878*INDEX('Input| Escalations'!$H$33:$N$33,MATCH('Calc| Project Costs'!R$9,'Input| Escalations'!$H$23:$N$23,0))+'Input| Projects'!$Z878*INDEX('Input| Escalations'!$H$34:$N$34,MATCH('Calc| Project Costs'!R$9,'Input| Escalations'!$H$23:$N$23,0))+'Input| Projects'!$AA878*INDEX('Input| Escalations'!$H$35:$N$35,MATCH('Calc| Project Costs'!R$9,'Input| Escalations'!$H$23:$N$23,0))+1</f>
        <v>1</v>
      </c>
      <c r="S878" s="192">
        <f>'Input| Projects'!$Y878*INDEX('Input| Escalations'!$H$33:$N$33,MATCH('Calc| Project Costs'!S$9,'Input| Escalations'!$H$23:$N$23,0))+'Input| Projects'!$Z878*INDEX('Input| Escalations'!$H$34:$N$34,MATCH('Calc| Project Costs'!S$9,'Input| Escalations'!$H$23:$N$23,0))+'Input| Projects'!$AA878*INDEX('Input| Escalations'!$H$35:$N$35,MATCH('Calc| Project Costs'!S$9,'Input| Escalations'!$H$23:$N$23,0))+1</f>
        <v>1</v>
      </c>
      <c r="T878" s="192">
        <f>'Input| Projects'!$Y878*INDEX('Input| Escalations'!$H$33:$N$33,MATCH('Calc| Project Costs'!T$9,'Input| Escalations'!$H$23:$N$23,0))+'Input| Projects'!$Z878*INDEX('Input| Escalations'!$H$34:$N$34,MATCH('Calc| Project Costs'!T$9,'Input| Escalations'!$H$23:$N$23,0))+'Input| Projects'!$AA878*INDEX('Input| Escalations'!$H$35:$N$35,MATCH('Calc| Project Costs'!T$9,'Input| Escalations'!$H$23:$N$23,0))+1</f>
        <v>1</v>
      </c>
      <c r="U878" s="106"/>
      <c r="V878" s="186">
        <f t="shared" si="416"/>
        <v>0</v>
      </c>
      <c r="W878" s="186">
        <f t="shared" si="417"/>
        <v>0</v>
      </c>
      <c r="X878" s="186">
        <f t="shared" si="418"/>
        <v>0</v>
      </c>
      <c r="Y878" s="186">
        <f t="shared" si="394"/>
        <v>0</v>
      </c>
      <c r="Z878" s="186">
        <f t="shared" si="395"/>
        <v>0</v>
      </c>
      <c r="AA878" s="186">
        <f t="shared" si="396"/>
        <v>0</v>
      </c>
      <c r="AB878" s="186">
        <f t="shared" si="397"/>
        <v>0</v>
      </c>
      <c r="AC878" s="106"/>
      <c r="AD878" s="186">
        <f>'Input| Projects'!Q878*N878*'Input| Escalations'!$K$19</f>
        <v>0</v>
      </c>
      <c r="AE878" s="186">
        <f>'Input| Projects'!R878*O878*'Input| Escalations'!$K$19</f>
        <v>0</v>
      </c>
      <c r="AF878" s="186">
        <f>'Input| Projects'!S878*P878*'Input| Escalations'!$K$19</f>
        <v>0</v>
      </c>
      <c r="AG878" s="186">
        <f>'Input| Projects'!T878*Q878*'Input| Escalations'!$K$19</f>
        <v>0</v>
      </c>
      <c r="AH878" s="186">
        <f>'Input| Projects'!U878*R878*'Input| Escalations'!$K$19</f>
        <v>0</v>
      </c>
      <c r="AI878" s="186">
        <f>'Input| Projects'!V878*S878*'Input| Escalations'!$K$19</f>
        <v>0</v>
      </c>
      <c r="AJ878" s="186">
        <f>'Input| Projects'!W878*T878*'Input| Escalations'!$K$19</f>
        <v>0</v>
      </c>
      <c r="AK878" s="106"/>
      <c r="AL878" s="186" t="str">
        <f>IFERROR(IF('Input| Overheads'!$C$42="Direct costs",SUMPRODUCT(--('Input| Projects'!$AC878="Yes"),'Calc| Overheads Allocation'!C$8,'Calc| Project Costs'!V878),IF('Input| Overheads'!$C$42="Internal labour",SUMPRODUCT(--('Input| Projects'!$AC878="Yes"),'Calc| Overheads Allocation'!C$8,'Calc| Project Costs'!V878,'Input| Projects'!$Y878),IF('Input| Overheads'!$C$42="DNSP defined",SUMPRODUCT(--('Input| Projects'!$AC878="Yes"),'Calc| Overheads Allocation'!C$61,'Input| Projects'!$AF878),""))),"")</f>
        <v/>
      </c>
      <c r="AM878" s="186" t="str">
        <f>IFERROR(IF('Input| Overheads'!$C$42="Direct costs",SUMPRODUCT(--('Input| Projects'!$AC878="Yes"),'Calc| Overheads Allocation'!D$8,'Calc| Project Costs'!W878),IF('Input| Overheads'!$C$42="Internal labour",SUMPRODUCT(--('Input| Projects'!$AC878="Yes"),'Calc| Overheads Allocation'!D$8,'Calc| Project Costs'!W878,'Input| Projects'!$Y878),IF('Input| Overheads'!$C$42="DNSP defined",SUMPRODUCT(--('Input| Projects'!$AC878="Yes"),'Calc| Overheads Allocation'!D$61,'Input| Projects'!$AF878),""))),"")</f>
        <v/>
      </c>
      <c r="AN878" s="186" t="str">
        <f>IFERROR(IF('Input| Overheads'!$C$42="Direct costs",SUMPRODUCT(--('Input| Projects'!$AC878="Yes"),'Calc| Overheads Allocation'!E$8,'Calc| Project Costs'!X878),IF('Input| Overheads'!$C$42="Internal labour",SUMPRODUCT(--('Input| Projects'!$AC878="Yes"),'Calc| Overheads Allocation'!E$8,'Calc| Project Costs'!X878,'Input| Projects'!$Y878),IF('Input| Overheads'!$C$42="DNSP defined",SUMPRODUCT(--('Input| Projects'!$AC878="Yes"),'Calc| Overheads Allocation'!E$61,'Input| Projects'!$AF878),""))),"")</f>
        <v/>
      </c>
      <c r="AO878" s="186" t="str">
        <f>IFERROR(IF('Input| Overheads'!$C$42="Direct costs",SUMPRODUCT(--('Input| Projects'!$AC878="Yes"),'Calc| Overheads Allocation'!F$8,'Calc| Project Costs'!Y878),IF('Input| Overheads'!$C$42="Internal labour",SUMPRODUCT(--('Input| Projects'!$AC878="Yes"),'Calc| Overheads Allocation'!F$8,'Calc| Project Costs'!Y878,'Input| Projects'!$Y878),IF('Input| Overheads'!$C$42="DNSP defined",SUMPRODUCT(--('Input| Projects'!$AC878="Yes"),'Calc| Overheads Allocation'!F$61,'Input| Projects'!$AF878),""))),"")</f>
        <v/>
      </c>
      <c r="AP878" s="186" t="str">
        <f>IFERROR(IF('Input| Overheads'!$C$42="Direct costs",SUMPRODUCT(--('Input| Projects'!$AC878="Yes"),'Calc| Overheads Allocation'!G$8,'Calc| Project Costs'!Z878),IF('Input| Overheads'!$C$42="Internal labour",SUMPRODUCT(--('Input| Projects'!$AC878="Yes"),'Calc| Overheads Allocation'!G$8,'Calc| Project Costs'!Z878,'Input| Projects'!$Y878),IF('Input| Overheads'!$C$42="DNSP defined",SUMPRODUCT(--('Input| Projects'!$AC878="Yes"),'Calc| Overheads Allocation'!G$61,'Input| Projects'!$AF878),""))),"")</f>
        <v/>
      </c>
      <c r="AQ878" s="186" t="str">
        <f>IFERROR(IF('Input| Overheads'!$C$42="Direct costs",SUMPRODUCT(--('Input| Projects'!$AC878="Yes"),'Calc| Overheads Allocation'!H$8,'Calc| Project Costs'!AA878),IF('Input| Overheads'!$C$42="Internal labour",SUMPRODUCT(--('Input| Projects'!$AC878="Yes"),'Calc| Overheads Allocation'!H$8,'Calc| Project Costs'!AA878,'Input| Projects'!$Y878),IF('Input| Overheads'!$C$42="DNSP defined",SUMPRODUCT(--('Input| Projects'!$AC878="Yes"),'Calc| Overheads Allocation'!H$61,'Input| Projects'!$AF878),""))),"")</f>
        <v/>
      </c>
      <c r="AR878" s="186" t="str">
        <f>IFERROR(IF('Input| Overheads'!$C$42="Direct costs",SUMPRODUCT(--('Input| Projects'!$AC878="Yes"),'Calc| Overheads Allocation'!I$8,'Calc| Project Costs'!AB878),IF('Input| Overheads'!$C$42="Internal labour",SUMPRODUCT(--('Input| Projects'!$AC878="Yes"),'Calc| Overheads Allocation'!I$8,'Calc| Project Costs'!AB878,'Input| Projects'!$Y878),IF('Input| Overheads'!$C$42="DNSP defined",SUMPRODUCT(--('Input| Projects'!$AC878="Yes"),'Calc| Overheads Allocation'!I$61,'Input| Projects'!$AF878),""))),"")</f>
        <v/>
      </c>
      <c r="AS878" s="106"/>
      <c r="AT878" s="186" t="str">
        <f>IFERROR(IF('Input| Overheads'!$C$42="Direct costs",SUMPRODUCT(--('Input| Projects'!$AD878="Yes"),'Calc| Overheads Allocation'!C$9,'Calc| Project Costs'!V878),IF('Input| Overheads'!$C$42="Internal labour",SUMPRODUCT(--('Input| Projects'!$AD878="Yes"),'Calc| Overheads Allocation'!C$9,'Calc| Project Costs'!V878,'Input| Projects'!$Y878),IF('Input| Overheads'!$C$42="DNSP defined",SUMPRODUCT(--('Input| Projects'!$AD878="Yes"),'Calc| Overheads Allocation'!C$62,'Input| Projects'!$AG878),""))),"")</f>
        <v/>
      </c>
      <c r="AU878" s="186" t="str">
        <f>IFERROR(IF('Input| Overheads'!$C$42="Direct costs",SUMPRODUCT(--('Input| Projects'!$AD878="Yes"),'Calc| Overheads Allocation'!D$9,'Calc| Project Costs'!W878),IF('Input| Overheads'!$C$42="Internal labour",SUMPRODUCT(--('Input| Projects'!$AD878="Yes"),'Calc| Overheads Allocation'!D$9,'Calc| Project Costs'!W878,'Input| Projects'!$Y878),IF('Input| Overheads'!$C$42="DNSP defined",SUMPRODUCT(--('Input| Projects'!$AD878="Yes"),'Calc| Overheads Allocation'!D$62,'Input| Projects'!$AG878),""))),"")</f>
        <v/>
      </c>
      <c r="AV878" s="186" t="str">
        <f>IFERROR(IF('Input| Overheads'!$C$42="Direct costs",SUMPRODUCT(--('Input| Projects'!$AD878="Yes"),'Calc| Overheads Allocation'!E$9,'Calc| Project Costs'!X878),IF('Input| Overheads'!$C$42="Internal labour",SUMPRODUCT(--('Input| Projects'!$AD878="Yes"),'Calc| Overheads Allocation'!E$9,'Calc| Project Costs'!X878,'Input| Projects'!$Y878),IF('Input| Overheads'!$C$42="DNSP defined",SUMPRODUCT(--('Input| Projects'!$AD878="Yes"),'Calc| Overheads Allocation'!E$62,'Input| Projects'!$AG878),""))),"")</f>
        <v/>
      </c>
      <c r="AW878" s="186" t="str">
        <f>IFERROR(IF('Input| Overheads'!$C$42="Direct costs",SUMPRODUCT(--('Input| Projects'!$AD878="Yes"),'Calc| Overheads Allocation'!F$9,'Calc| Project Costs'!Y878),IF('Input| Overheads'!$C$42="Internal labour",SUMPRODUCT(--('Input| Projects'!$AD878="Yes"),'Calc| Overheads Allocation'!F$9,'Calc| Project Costs'!Y878,'Input| Projects'!$Y878),IF('Input| Overheads'!$C$42="DNSP defined",SUMPRODUCT(--('Input| Projects'!$AD878="Yes"),'Calc| Overheads Allocation'!F$62,'Input| Projects'!$AG878),""))),"")</f>
        <v/>
      </c>
      <c r="AX878" s="186" t="str">
        <f>IFERROR(IF('Input| Overheads'!$C$42="Direct costs",SUMPRODUCT(--('Input| Projects'!$AD878="Yes"),'Calc| Overheads Allocation'!G$9,'Calc| Project Costs'!Z878),IF('Input| Overheads'!$C$42="Internal labour",SUMPRODUCT(--('Input| Projects'!$AD878="Yes"),'Calc| Overheads Allocation'!G$9,'Calc| Project Costs'!Z878,'Input| Projects'!$Y878),IF('Input| Overheads'!$C$42="DNSP defined",SUMPRODUCT(--('Input| Projects'!$AD878="Yes"),'Calc| Overheads Allocation'!G$62,'Input| Projects'!$AG878),""))),"")</f>
        <v/>
      </c>
      <c r="AY878" s="186" t="str">
        <f>IFERROR(IF('Input| Overheads'!$C$42="Direct costs",SUMPRODUCT(--('Input| Projects'!$AD878="Yes"),'Calc| Overheads Allocation'!H$9,'Calc| Project Costs'!AA878),IF('Input| Overheads'!$C$42="Internal labour",SUMPRODUCT(--('Input| Projects'!$AD878="Yes"),'Calc| Overheads Allocation'!H$9,'Calc| Project Costs'!AA878,'Input| Projects'!$Y878),IF('Input| Overheads'!$C$42="DNSP defined",SUMPRODUCT(--('Input| Projects'!$AD878="Yes"),'Calc| Overheads Allocation'!H$62,'Input| Projects'!$AG878),""))),"")</f>
        <v/>
      </c>
      <c r="AZ878" s="186" t="str">
        <f>IFERROR(IF('Input| Overheads'!$C$42="Direct costs",SUMPRODUCT(--('Input| Projects'!$AD878="Yes"),'Calc| Overheads Allocation'!I$9,'Calc| Project Costs'!AB878),IF('Input| Overheads'!$C$42="Internal labour",SUMPRODUCT(--('Input| Projects'!$AD878="Yes"),'Calc| Overheads Allocation'!I$9,'Calc| Project Costs'!AB878,'Input| Projects'!$Y878),IF('Input| Overheads'!$C$42="DNSP defined",SUMPRODUCT(--('Input| Projects'!$AD878="Yes"),'Calc| Overheads Allocation'!I$62,'Input| Projects'!$AG878),""))),"")</f>
        <v/>
      </c>
      <c r="BA878" s="106"/>
      <c r="BB878" s="186">
        <f t="shared" si="419"/>
        <v>0</v>
      </c>
      <c r="BC878" s="186">
        <f t="shared" si="420"/>
        <v>0</v>
      </c>
      <c r="BD878" s="186">
        <f t="shared" si="421"/>
        <v>0</v>
      </c>
      <c r="BE878" s="186">
        <f t="shared" si="398"/>
        <v>0</v>
      </c>
      <c r="BF878" s="186">
        <f t="shared" si="399"/>
        <v>0</v>
      </c>
      <c r="BG878" s="186">
        <f t="shared" si="400"/>
        <v>0</v>
      </c>
      <c r="BH878" s="186">
        <f t="shared" si="401"/>
        <v>0</v>
      </c>
      <c r="BI878" s="97"/>
      <c r="BJ878" s="186" t="str">
        <f t="shared" si="402"/>
        <v/>
      </c>
      <c r="BK878" s="186" t="str">
        <f t="shared" si="403"/>
        <v/>
      </c>
      <c r="BL878" s="186" t="str">
        <f t="shared" si="404"/>
        <v/>
      </c>
      <c r="BM878" s="186" t="str">
        <f t="shared" si="405"/>
        <v/>
      </c>
      <c r="BN878" s="186" t="str">
        <f t="shared" si="406"/>
        <v/>
      </c>
      <c r="BO878" s="186" t="str">
        <f t="shared" si="407"/>
        <v/>
      </c>
      <c r="BP878" s="186" t="str">
        <f t="shared" si="408"/>
        <v/>
      </c>
      <c r="BQ878" s="97"/>
      <c r="BR878" s="186">
        <f t="shared" si="409"/>
        <v>0</v>
      </c>
      <c r="BS878" s="186">
        <f t="shared" si="410"/>
        <v>0</v>
      </c>
      <c r="BT878" s="222">
        <f t="shared" si="411"/>
        <v>0</v>
      </c>
      <c r="BU878" s="222">
        <f t="shared" si="412"/>
        <v>0</v>
      </c>
      <c r="BV878" s="222">
        <f t="shared" si="413"/>
        <v>0</v>
      </c>
      <c r="BW878" s="222">
        <f t="shared" si="414"/>
        <v>0</v>
      </c>
      <c r="BX878" s="222">
        <f t="shared" si="415"/>
        <v>0</v>
      </c>
      <c r="BY878" s="106"/>
      <c r="BZ878" s="197" t="str">
        <f>IF(SUMIF('Input| Projects'!$AS$8:$CP$8,"Dx",'Input| Projects'!$AS878:$CP878)=0,"",SUMIF('Input| Projects'!$AS$8:$CP$8,"Dx",'Input| Projects'!$AS878:$CP878))</f>
        <v/>
      </c>
      <c r="CA878" s="197" t="str">
        <f>IF(SUMIF('Input| Projects'!$AS$8:$CP$8,"Tx",'Input| Projects'!$AS878:$CP878)=0,"",SUMIF('Input| Projects'!$AS$8:$CP$8,"Tx",'Input| Projects'!$AS878:$CP878))</f>
        <v/>
      </c>
      <c r="CB878" s="150" t="str">
        <f t="shared" si="422"/>
        <v/>
      </c>
    </row>
    <row r="879" spans="2:80" x14ac:dyDescent="0.2">
      <c r="B879" s="201">
        <f>IFERROR('Input| Projects'!B879,"")</f>
        <v>870</v>
      </c>
      <c r="C879" s="42" t="str">
        <f>IFERROR(IF('Input| Projects'!C879="","",'Input| Projects'!C879),"")</f>
        <v/>
      </c>
      <c r="D879" s="42" t="str">
        <f>IFERROR(IF('Input| Projects'!D879="","",'Input| Projects'!D879),"")</f>
        <v/>
      </c>
      <c r="E879" s="104"/>
      <c r="F879" s="190">
        <f>IFERROR('Input| Projects'!I879*'Input| Escalations'!$K$19,"")</f>
        <v>0</v>
      </c>
      <c r="G879" s="190">
        <f>IFERROR('Input| Projects'!J879*'Input| Escalations'!$K$19,"")</f>
        <v>0</v>
      </c>
      <c r="H879" s="190">
        <f>IFERROR('Input| Projects'!K879*'Input| Escalations'!$K$19,"")</f>
        <v>0</v>
      </c>
      <c r="I879" s="190">
        <f>IFERROR('Input| Projects'!L879*'Input| Escalations'!$K$19,"")</f>
        <v>0</v>
      </c>
      <c r="J879" s="190">
        <f>IFERROR('Input| Projects'!M879*'Input| Escalations'!$K$19,"")</f>
        <v>0</v>
      </c>
      <c r="K879" s="190">
        <f>IFERROR('Input| Projects'!N879*'Input| Escalations'!$K$19,"")</f>
        <v>0</v>
      </c>
      <c r="L879" s="190">
        <f>IFERROR('Input| Projects'!O879*'Input| Escalations'!$K$19,"")</f>
        <v>0</v>
      </c>
      <c r="M879" s="150" t="str">
        <f>IF(ABS(SUM(F879:L879)-(SUM('Input| Projects'!I879:O879)*'Input| Escalations'!$K$19))&lt;0.0000001,"",1)</f>
        <v/>
      </c>
      <c r="N879" s="192">
        <f>'Input| Projects'!$Y879*INDEX('Input| Escalations'!$H$33:$N$33,MATCH('Calc| Project Costs'!N$9,'Input| Escalations'!$H$23:$N$23,0))+'Input| Projects'!$Z879*INDEX('Input| Escalations'!$H$34:$N$34,MATCH('Calc| Project Costs'!N$9,'Input| Escalations'!$H$23:$N$23,0))+'Input| Projects'!$AA879*INDEX('Input| Escalations'!$H$35:$N$35,MATCH('Calc| Project Costs'!N$9,'Input| Escalations'!$H$23:$N$23,0))+1</f>
        <v>1</v>
      </c>
      <c r="O879" s="192">
        <f>'Input| Projects'!$Y879*INDEX('Input| Escalations'!$H$33:$N$33,MATCH('Calc| Project Costs'!O$9,'Input| Escalations'!$H$23:$N$23,0))+'Input| Projects'!$Z879*INDEX('Input| Escalations'!$H$34:$N$34,MATCH('Calc| Project Costs'!O$9,'Input| Escalations'!$H$23:$N$23,0))+'Input| Projects'!$AA879*INDEX('Input| Escalations'!$H$35:$N$35,MATCH('Calc| Project Costs'!O$9,'Input| Escalations'!$H$23:$N$23,0))+1</f>
        <v>1</v>
      </c>
      <c r="P879" s="192">
        <f>'Input| Projects'!$Y879*INDEX('Input| Escalations'!$H$33:$N$33,MATCH('Calc| Project Costs'!P$9,'Input| Escalations'!$H$23:$N$23,0))+'Input| Projects'!$Z879*INDEX('Input| Escalations'!$H$34:$N$34,MATCH('Calc| Project Costs'!P$9,'Input| Escalations'!$H$23:$N$23,0))+'Input| Projects'!$AA879*INDEX('Input| Escalations'!$H$35:$N$35,MATCH('Calc| Project Costs'!P$9,'Input| Escalations'!$H$23:$N$23,0))+1</f>
        <v>1</v>
      </c>
      <c r="Q879" s="192">
        <f>'Input| Projects'!$Y879*INDEX('Input| Escalations'!$H$33:$N$33,MATCH('Calc| Project Costs'!Q$9,'Input| Escalations'!$H$23:$N$23,0))+'Input| Projects'!$Z879*INDEX('Input| Escalations'!$H$34:$N$34,MATCH('Calc| Project Costs'!Q$9,'Input| Escalations'!$H$23:$N$23,0))+'Input| Projects'!$AA879*INDEX('Input| Escalations'!$H$35:$N$35,MATCH('Calc| Project Costs'!Q$9,'Input| Escalations'!$H$23:$N$23,0))+1</f>
        <v>1</v>
      </c>
      <c r="R879" s="192">
        <f>'Input| Projects'!$Y879*INDEX('Input| Escalations'!$H$33:$N$33,MATCH('Calc| Project Costs'!R$9,'Input| Escalations'!$H$23:$N$23,0))+'Input| Projects'!$Z879*INDEX('Input| Escalations'!$H$34:$N$34,MATCH('Calc| Project Costs'!R$9,'Input| Escalations'!$H$23:$N$23,0))+'Input| Projects'!$AA879*INDEX('Input| Escalations'!$H$35:$N$35,MATCH('Calc| Project Costs'!R$9,'Input| Escalations'!$H$23:$N$23,0))+1</f>
        <v>1</v>
      </c>
      <c r="S879" s="192">
        <f>'Input| Projects'!$Y879*INDEX('Input| Escalations'!$H$33:$N$33,MATCH('Calc| Project Costs'!S$9,'Input| Escalations'!$H$23:$N$23,0))+'Input| Projects'!$Z879*INDEX('Input| Escalations'!$H$34:$N$34,MATCH('Calc| Project Costs'!S$9,'Input| Escalations'!$H$23:$N$23,0))+'Input| Projects'!$AA879*INDEX('Input| Escalations'!$H$35:$N$35,MATCH('Calc| Project Costs'!S$9,'Input| Escalations'!$H$23:$N$23,0))+1</f>
        <v>1</v>
      </c>
      <c r="T879" s="192">
        <f>'Input| Projects'!$Y879*INDEX('Input| Escalations'!$H$33:$N$33,MATCH('Calc| Project Costs'!T$9,'Input| Escalations'!$H$23:$N$23,0))+'Input| Projects'!$Z879*INDEX('Input| Escalations'!$H$34:$N$34,MATCH('Calc| Project Costs'!T$9,'Input| Escalations'!$H$23:$N$23,0))+'Input| Projects'!$AA879*INDEX('Input| Escalations'!$H$35:$N$35,MATCH('Calc| Project Costs'!T$9,'Input| Escalations'!$H$23:$N$23,0))+1</f>
        <v>1</v>
      </c>
      <c r="U879" s="106"/>
      <c r="V879" s="186">
        <f t="shared" si="416"/>
        <v>0</v>
      </c>
      <c r="W879" s="186">
        <f t="shared" si="417"/>
        <v>0</v>
      </c>
      <c r="X879" s="186">
        <f t="shared" si="418"/>
        <v>0</v>
      </c>
      <c r="Y879" s="186">
        <f t="shared" si="394"/>
        <v>0</v>
      </c>
      <c r="Z879" s="186">
        <f t="shared" si="395"/>
        <v>0</v>
      </c>
      <c r="AA879" s="186">
        <f t="shared" si="396"/>
        <v>0</v>
      </c>
      <c r="AB879" s="186">
        <f t="shared" si="397"/>
        <v>0</v>
      </c>
      <c r="AC879" s="106"/>
      <c r="AD879" s="186">
        <f>'Input| Projects'!Q879*N879*'Input| Escalations'!$K$19</f>
        <v>0</v>
      </c>
      <c r="AE879" s="186">
        <f>'Input| Projects'!R879*O879*'Input| Escalations'!$K$19</f>
        <v>0</v>
      </c>
      <c r="AF879" s="186">
        <f>'Input| Projects'!S879*P879*'Input| Escalations'!$K$19</f>
        <v>0</v>
      </c>
      <c r="AG879" s="186">
        <f>'Input| Projects'!T879*Q879*'Input| Escalations'!$K$19</f>
        <v>0</v>
      </c>
      <c r="AH879" s="186">
        <f>'Input| Projects'!U879*R879*'Input| Escalations'!$K$19</f>
        <v>0</v>
      </c>
      <c r="AI879" s="186">
        <f>'Input| Projects'!V879*S879*'Input| Escalations'!$K$19</f>
        <v>0</v>
      </c>
      <c r="AJ879" s="186">
        <f>'Input| Projects'!W879*T879*'Input| Escalations'!$K$19</f>
        <v>0</v>
      </c>
      <c r="AK879" s="106"/>
      <c r="AL879" s="186" t="str">
        <f>IFERROR(IF('Input| Overheads'!$C$42="Direct costs",SUMPRODUCT(--('Input| Projects'!$AC879="Yes"),'Calc| Overheads Allocation'!C$8,'Calc| Project Costs'!V879),IF('Input| Overheads'!$C$42="Internal labour",SUMPRODUCT(--('Input| Projects'!$AC879="Yes"),'Calc| Overheads Allocation'!C$8,'Calc| Project Costs'!V879,'Input| Projects'!$Y879),IF('Input| Overheads'!$C$42="DNSP defined",SUMPRODUCT(--('Input| Projects'!$AC879="Yes"),'Calc| Overheads Allocation'!C$61,'Input| Projects'!$AF879),""))),"")</f>
        <v/>
      </c>
      <c r="AM879" s="186" t="str">
        <f>IFERROR(IF('Input| Overheads'!$C$42="Direct costs",SUMPRODUCT(--('Input| Projects'!$AC879="Yes"),'Calc| Overheads Allocation'!D$8,'Calc| Project Costs'!W879),IF('Input| Overheads'!$C$42="Internal labour",SUMPRODUCT(--('Input| Projects'!$AC879="Yes"),'Calc| Overheads Allocation'!D$8,'Calc| Project Costs'!W879,'Input| Projects'!$Y879),IF('Input| Overheads'!$C$42="DNSP defined",SUMPRODUCT(--('Input| Projects'!$AC879="Yes"),'Calc| Overheads Allocation'!D$61,'Input| Projects'!$AF879),""))),"")</f>
        <v/>
      </c>
      <c r="AN879" s="186" t="str">
        <f>IFERROR(IF('Input| Overheads'!$C$42="Direct costs",SUMPRODUCT(--('Input| Projects'!$AC879="Yes"),'Calc| Overheads Allocation'!E$8,'Calc| Project Costs'!X879),IF('Input| Overheads'!$C$42="Internal labour",SUMPRODUCT(--('Input| Projects'!$AC879="Yes"),'Calc| Overheads Allocation'!E$8,'Calc| Project Costs'!X879,'Input| Projects'!$Y879),IF('Input| Overheads'!$C$42="DNSP defined",SUMPRODUCT(--('Input| Projects'!$AC879="Yes"),'Calc| Overheads Allocation'!E$61,'Input| Projects'!$AF879),""))),"")</f>
        <v/>
      </c>
      <c r="AO879" s="186" t="str">
        <f>IFERROR(IF('Input| Overheads'!$C$42="Direct costs",SUMPRODUCT(--('Input| Projects'!$AC879="Yes"),'Calc| Overheads Allocation'!F$8,'Calc| Project Costs'!Y879),IF('Input| Overheads'!$C$42="Internal labour",SUMPRODUCT(--('Input| Projects'!$AC879="Yes"),'Calc| Overheads Allocation'!F$8,'Calc| Project Costs'!Y879,'Input| Projects'!$Y879),IF('Input| Overheads'!$C$42="DNSP defined",SUMPRODUCT(--('Input| Projects'!$AC879="Yes"),'Calc| Overheads Allocation'!F$61,'Input| Projects'!$AF879),""))),"")</f>
        <v/>
      </c>
      <c r="AP879" s="186" t="str">
        <f>IFERROR(IF('Input| Overheads'!$C$42="Direct costs",SUMPRODUCT(--('Input| Projects'!$AC879="Yes"),'Calc| Overheads Allocation'!G$8,'Calc| Project Costs'!Z879),IF('Input| Overheads'!$C$42="Internal labour",SUMPRODUCT(--('Input| Projects'!$AC879="Yes"),'Calc| Overheads Allocation'!G$8,'Calc| Project Costs'!Z879,'Input| Projects'!$Y879),IF('Input| Overheads'!$C$42="DNSP defined",SUMPRODUCT(--('Input| Projects'!$AC879="Yes"),'Calc| Overheads Allocation'!G$61,'Input| Projects'!$AF879),""))),"")</f>
        <v/>
      </c>
      <c r="AQ879" s="186" t="str">
        <f>IFERROR(IF('Input| Overheads'!$C$42="Direct costs",SUMPRODUCT(--('Input| Projects'!$AC879="Yes"),'Calc| Overheads Allocation'!H$8,'Calc| Project Costs'!AA879),IF('Input| Overheads'!$C$42="Internal labour",SUMPRODUCT(--('Input| Projects'!$AC879="Yes"),'Calc| Overheads Allocation'!H$8,'Calc| Project Costs'!AA879,'Input| Projects'!$Y879),IF('Input| Overheads'!$C$42="DNSP defined",SUMPRODUCT(--('Input| Projects'!$AC879="Yes"),'Calc| Overheads Allocation'!H$61,'Input| Projects'!$AF879),""))),"")</f>
        <v/>
      </c>
      <c r="AR879" s="186" t="str">
        <f>IFERROR(IF('Input| Overheads'!$C$42="Direct costs",SUMPRODUCT(--('Input| Projects'!$AC879="Yes"),'Calc| Overheads Allocation'!I$8,'Calc| Project Costs'!AB879),IF('Input| Overheads'!$C$42="Internal labour",SUMPRODUCT(--('Input| Projects'!$AC879="Yes"),'Calc| Overheads Allocation'!I$8,'Calc| Project Costs'!AB879,'Input| Projects'!$Y879),IF('Input| Overheads'!$C$42="DNSP defined",SUMPRODUCT(--('Input| Projects'!$AC879="Yes"),'Calc| Overheads Allocation'!I$61,'Input| Projects'!$AF879),""))),"")</f>
        <v/>
      </c>
      <c r="AS879" s="106"/>
      <c r="AT879" s="186" t="str">
        <f>IFERROR(IF('Input| Overheads'!$C$42="Direct costs",SUMPRODUCT(--('Input| Projects'!$AD879="Yes"),'Calc| Overheads Allocation'!C$9,'Calc| Project Costs'!V879),IF('Input| Overheads'!$C$42="Internal labour",SUMPRODUCT(--('Input| Projects'!$AD879="Yes"),'Calc| Overheads Allocation'!C$9,'Calc| Project Costs'!V879,'Input| Projects'!$Y879),IF('Input| Overheads'!$C$42="DNSP defined",SUMPRODUCT(--('Input| Projects'!$AD879="Yes"),'Calc| Overheads Allocation'!C$62,'Input| Projects'!$AG879),""))),"")</f>
        <v/>
      </c>
      <c r="AU879" s="186" t="str">
        <f>IFERROR(IF('Input| Overheads'!$C$42="Direct costs",SUMPRODUCT(--('Input| Projects'!$AD879="Yes"),'Calc| Overheads Allocation'!D$9,'Calc| Project Costs'!W879),IF('Input| Overheads'!$C$42="Internal labour",SUMPRODUCT(--('Input| Projects'!$AD879="Yes"),'Calc| Overheads Allocation'!D$9,'Calc| Project Costs'!W879,'Input| Projects'!$Y879),IF('Input| Overheads'!$C$42="DNSP defined",SUMPRODUCT(--('Input| Projects'!$AD879="Yes"),'Calc| Overheads Allocation'!D$62,'Input| Projects'!$AG879),""))),"")</f>
        <v/>
      </c>
      <c r="AV879" s="186" t="str">
        <f>IFERROR(IF('Input| Overheads'!$C$42="Direct costs",SUMPRODUCT(--('Input| Projects'!$AD879="Yes"),'Calc| Overheads Allocation'!E$9,'Calc| Project Costs'!X879),IF('Input| Overheads'!$C$42="Internal labour",SUMPRODUCT(--('Input| Projects'!$AD879="Yes"),'Calc| Overheads Allocation'!E$9,'Calc| Project Costs'!X879,'Input| Projects'!$Y879),IF('Input| Overheads'!$C$42="DNSP defined",SUMPRODUCT(--('Input| Projects'!$AD879="Yes"),'Calc| Overheads Allocation'!E$62,'Input| Projects'!$AG879),""))),"")</f>
        <v/>
      </c>
      <c r="AW879" s="186" t="str">
        <f>IFERROR(IF('Input| Overheads'!$C$42="Direct costs",SUMPRODUCT(--('Input| Projects'!$AD879="Yes"),'Calc| Overheads Allocation'!F$9,'Calc| Project Costs'!Y879),IF('Input| Overheads'!$C$42="Internal labour",SUMPRODUCT(--('Input| Projects'!$AD879="Yes"),'Calc| Overheads Allocation'!F$9,'Calc| Project Costs'!Y879,'Input| Projects'!$Y879),IF('Input| Overheads'!$C$42="DNSP defined",SUMPRODUCT(--('Input| Projects'!$AD879="Yes"),'Calc| Overheads Allocation'!F$62,'Input| Projects'!$AG879),""))),"")</f>
        <v/>
      </c>
      <c r="AX879" s="186" t="str">
        <f>IFERROR(IF('Input| Overheads'!$C$42="Direct costs",SUMPRODUCT(--('Input| Projects'!$AD879="Yes"),'Calc| Overheads Allocation'!G$9,'Calc| Project Costs'!Z879),IF('Input| Overheads'!$C$42="Internal labour",SUMPRODUCT(--('Input| Projects'!$AD879="Yes"),'Calc| Overheads Allocation'!G$9,'Calc| Project Costs'!Z879,'Input| Projects'!$Y879),IF('Input| Overheads'!$C$42="DNSP defined",SUMPRODUCT(--('Input| Projects'!$AD879="Yes"),'Calc| Overheads Allocation'!G$62,'Input| Projects'!$AG879),""))),"")</f>
        <v/>
      </c>
      <c r="AY879" s="186" t="str">
        <f>IFERROR(IF('Input| Overheads'!$C$42="Direct costs",SUMPRODUCT(--('Input| Projects'!$AD879="Yes"),'Calc| Overheads Allocation'!H$9,'Calc| Project Costs'!AA879),IF('Input| Overheads'!$C$42="Internal labour",SUMPRODUCT(--('Input| Projects'!$AD879="Yes"),'Calc| Overheads Allocation'!H$9,'Calc| Project Costs'!AA879,'Input| Projects'!$Y879),IF('Input| Overheads'!$C$42="DNSP defined",SUMPRODUCT(--('Input| Projects'!$AD879="Yes"),'Calc| Overheads Allocation'!H$62,'Input| Projects'!$AG879),""))),"")</f>
        <v/>
      </c>
      <c r="AZ879" s="186" t="str">
        <f>IFERROR(IF('Input| Overheads'!$C$42="Direct costs",SUMPRODUCT(--('Input| Projects'!$AD879="Yes"),'Calc| Overheads Allocation'!I$9,'Calc| Project Costs'!AB879),IF('Input| Overheads'!$C$42="Internal labour",SUMPRODUCT(--('Input| Projects'!$AD879="Yes"),'Calc| Overheads Allocation'!I$9,'Calc| Project Costs'!AB879,'Input| Projects'!$Y879),IF('Input| Overheads'!$C$42="DNSP defined",SUMPRODUCT(--('Input| Projects'!$AD879="Yes"),'Calc| Overheads Allocation'!I$62,'Input| Projects'!$AG879),""))),"")</f>
        <v/>
      </c>
      <c r="BA879" s="106"/>
      <c r="BB879" s="186">
        <f t="shared" si="419"/>
        <v>0</v>
      </c>
      <c r="BC879" s="186">
        <f t="shared" si="420"/>
        <v>0</v>
      </c>
      <c r="BD879" s="186">
        <f t="shared" si="421"/>
        <v>0</v>
      </c>
      <c r="BE879" s="186">
        <f t="shared" si="398"/>
        <v>0</v>
      </c>
      <c r="BF879" s="186">
        <f t="shared" si="399"/>
        <v>0</v>
      </c>
      <c r="BG879" s="186">
        <f t="shared" si="400"/>
        <v>0</v>
      </c>
      <c r="BH879" s="186">
        <f t="shared" si="401"/>
        <v>0</v>
      </c>
      <c r="BI879" s="97"/>
      <c r="BJ879" s="186" t="str">
        <f t="shared" si="402"/>
        <v/>
      </c>
      <c r="BK879" s="186" t="str">
        <f t="shared" si="403"/>
        <v/>
      </c>
      <c r="BL879" s="186" t="str">
        <f t="shared" si="404"/>
        <v/>
      </c>
      <c r="BM879" s="186" t="str">
        <f t="shared" si="405"/>
        <v/>
      </c>
      <c r="BN879" s="186" t="str">
        <f t="shared" si="406"/>
        <v/>
      </c>
      <c r="BO879" s="186" t="str">
        <f t="shared" si="407"/>
        <v/>
      </c>
      <c r="BP879" s="186" t="str">
        <f t="shared" si="408"/>
        <v/>
      </c>
      <c r="BQ879" s="97"/>
      <c r="BR879" s="186">
        <f t="shared" si="409"/>
        <v>0</v>
      </c>
      <c r="BS879" s="186">
        <f t="shared" si="410"/>
        <v>0</v>
      </c>
      <c r="BT879" s="222">
        <f t="shared" si="411"/>
        <v>0</v>
      </c>
      <c r="BU879" s="222">
        <f t="shared" si="412"/>
        <v>0</v>
      </c>
      <c r="BV879" s="222">
        <f t="shared" si="413"/>
        <v>0</v>
      </c>
      <c r="BW879" s="222">
        <f t="shared" si="414"/>
        <v>0</v>
      </c>
      <c r="BX879" s="222">
        <f t="shared" si="415"/>
        <v>0</v>
      </c>
      <c r="BY879" s="106"/>
      <c r="BZ879" s="197" t="str">
        <f>IF(SUMIF('Input| Projects'!$AS$8:$CP$8,"Dx",'Input| Projects'!$AS879:$CP879)=0,"",SUMIF('Input| Projects'!$AS$8:$CP$8,"Dx",'Input| Projects'!$AS879:$CP879))</f>
        <v/>
      </c>
      <c r="CA879" s="197" t="str">
        <f>IF(SUMIF('Input| Projects'!$AS$8:$CP$8,"Tx",'Input| Projects'!$AS879:$CP879)=0,"",SUMIF('Input| Projects'!$AS$8:$CP$8,"Tx",'Input| Projects'!$AS879:$CP879))</f>
        <v/>
      </c>
      <c r="CB879" s="150" t="str">
        <f t="shared" si="422"/>
        <v/>
      </c>
    </row>
    <row r="880" spans="2:80" x14ac:dyDescent="0.2">
      <c r="B880" s="201">
        <f>IFERROR('Input| Projects'!B880,"")</f>
        <v>871</v>
      </c>
      <c r="C880" s="42" t="str">
        <f>IFERROR(IF('Input| Projects'!C880="","",'Input| Projects'!C880),"")</f>
        <v/>
      </c>
      <c r="D880" s="42" t="str">
        <f>IFERROR(IF('Input| Projects'!D880="","",'Input| Projects'!D880),"")</f>
        <v/>
      </c>
      <c r="E880" s="104"/>
      <c r="F880" s="190">
        <f>IFERROR('Input| Projects'!I880*'Input| Escalations'!$K$19,"")</f>
        <v>0</v>
      </c>
      <c r="G880" s="190">
        <f>IFERROR('Input| Projects'!J880*'Input| Escalations'!$K$19,"")</f>
        <v>0</v>
      </c>
      <c r="H880" s="190">
        <f>IFERROR('Input| Projects'!K880*'Input| Escalations'!$K$19,"")</f>
        <v>0</v>
      </c>
      <c r="I880" s="190">
        <f>IFERROR('Input| Projects'!L880*'Input| Escalations'!$K$19,"")</f>
        <v>0</v>
      </c>
      <c r="J880" s="190">
        <f>IFERROR('Input| Projects'!M880*'Input| Escalations'!$K$19,"")</f>
        <v>0</v>
      </c>
      <c r="K880" s="190">
        <f>IFERROR('Input| Projects'!N880*'Input| Escalations'!$K$19,"")</f>
        <v>0</v>
      </c>
      <c r="L880" s="190">
        <f>IFERROR('Input| Projects'!O880*'Input| Escalations'!$K$19,"")</f>
        <v>0</v>
      </c>
      <c r="M880" s="150" t="str">
        <f>IF(ABS(SUM(F880:L880)-(SUM('Input| Projects'!I880:O880)*'Input| Escalations'!$K$19))&lt;0.0000001,"",1)</f>
        <v/>
      </c>
      <c r="N880" s="192">
        <f>'Input| Projects'!$Y880*INDEX('Input| Escalations'!$H$33:$N$33,MATCH('Calc| Project Costs'!N$9,'Input| Escalations'!$H$23:$N$23,0))+'Input| Projects'!$Z880*INDEX('Input| Escalations'!$H$34:$N$34,MATCH('Calc| Project Costs'!N$9,'Input| Escalations'!$H$23:$N$23,0))+'Input| Projects'!$AA880*INDEX('Input| Escalations'!$H$35:$N$35,MATCH('Calc| Project Costs'!N$9,'Input| Escalations'!$H$23:$N$23,0))+1</f>
        <v>1</v>
      </c>
      <c r="O880" s="192">
        <f>'Input| Projects'!$Y880*INDEX('Input| Escalations'!$H$33:$N$33,MATCH('Calc| Project Costs'!O$9,'Input| Escalations'!$H$23:$N$23,0))+'Input| Projects'!$Z880*INDEX('Input| Escalations'!$H$34:$N$34,MATCH('Calc| Project Costs'!O$9,'Input| Escalations'!$H$23:$N$23,0))+'Input| Projects'!$AA880*INDEX('Input| Escalations'!$H$35:$N$35,MATCH('Calc| Project Costs'!O$9,'Input| Escalations'!$H$23:$N$23,0))+1</f>
        <v>1</v>
      </c>
      <c r="P880" s="192">
        <f>'Input| Projects'!$Y880*INDEX('Input| Escalations'!$H$33:$N$33,MATCH('Calc| Project Costs'!P$9,'Input| Escalations'!$H$23:$N$23,0))+'Input| Projects'!$Z880*INDEX('Input| Escalations'!$H$34:$N$34,MATCH('Calc| Project Costs'!P$9,'Input| Escalations'!$H$23:$N$23,0))+'Input| Projects'!$AA880*INDEX('Input| Escalations'!$H$35:$N$35,MATCH('Calc| Project Costs'!P$9,'Input| Escalations'!$H$23:$N$23,0))+1</f>
        <v>1</v>
      </c>
      <c r="Q880" s="192">
        <f>'Input| Projects'!$Y880*INDEX('Input| Escalations'!$H$33:$N$33,MATCH('Calc| Project Costs'!Q$9,'Input| Escalations'!$H$23:$N$23,0))+'Input| Projects'!$Z880*INDEX('Input| Escalations'!$H$34:$N$34,MATCH('Calc| Project Costs'!Q$9,'Input| Escalations'!$H$23:$N$23,0))+'Input| Projects'!$AA880*INDEX('Input| Escalations'!$H$35:$N$35,MATCH('Calc| Project Costs'!Q$9,'Input| Escalations'!$H$23:$N$23,0))+1</f>
        <v>1</v>
      </c>
      <c r="R880" s="192">
        <f>'Input| Projects'!$Y880*INDEX('Input| Escalations'!$H$33:$N$33,MATCH('Calc| Project Costs'!R$9,'Input| Escalations'!$H$23:$N$23,0))+'Input| Projects'!$Z880*INDEX('Input| Escalations'!$H$34:$N$34,MATCH('Calc| Project Costs'!R$9,'Input| Escalations'!$H$23:$N$23,0))+'Input| Projects'!$AA880*INDEX('Input| Escalations'!$H$35:$N$35,MATCH('Calc| Project Costs'!R$9,'Input| Escalations'!$H$23:$N$23,0))+1</f>
        <v>1</v>
      </c>
      <c r="S880" s="192">
        <f>'Input| Projects'!$Y880*INDEX('Input| Escalations'!$H$33:$N$33,MATCH('Calc| Project Costs'!S$9,'Input| Escalations'!$H$23:$N$23,0))+'Input| Projects'!$Z880*INDEX('Input| Escalations'!$H$34:$N$34,MATCH('Calc| Project Costs'!S$9,'Input| Escalations'!$H$23:$N$23,0))+'Input| Projects'!$AA880*INDEX('Input| Escalations'!$H$35:$N$35,MATCH('Calc| Project Costs'!S$9,'Input| Escalations'!$H$23:$N$23,0))+1</f>
        <v>1</v>
      </c>
      <c r="T880" s="192">
        <f>'Input| Projects'!$Y880*INDEX('Input| Escalations'!$H$33:$N$33,MATCH('Calc| Project Costs'!T$9,'Input| Escalations'!$H$23:$N$23,0))+'Input| Projects'!$Z880*INDEX('Input| Escalations'!$H$34:$N$34,MATCH('Calc| Project Costs'!T$9,'Input| Escalations'!$H$23:$N$23,0))+'Input| Projects'!$AA880*INDEX('Input| Escalations'!$H$35:$N$35,MATCH('Calc| Project Costs'!T$9,'Input| Escalations'!$H$23:$N$23,0))+1</f>
        <v>1</v>
      </c>
      <c r="U880" s="106"/>
      <c r="V880" s="186">
        <f t="shared" si="416"/>
        <v>0</v>
      </c>
      <c r="W880" s="186">
        <f t="shared" si="417"/>
        <v>0</v>
      </c>
      <c r="X880" s="186">
        <f t="shared" si="418"/>
        <v>0</v>
      </c>
      <c r="Y880" s="186">
        <f t="shared" si="394"/>
        <v>0</v>
      </c>
      <c r="Z880" s="186">
        <f t="shared" si="395"/>
        <v>0</v>
      </c>
      <c r="AA880" s="186">
        <f t="shared" si="396"/>
        <v>0</v>
      </c>
      <c r="AB880" s="186">
        <f t="shared" si="397"/>
        <v>0</v>
      </c>
      <c r="AC880" s="106"/>
      <c r="AD880" s="186">
        <f>'Input| Projects'!Q880*N880*'Input| Escalations'!$K$19</f>
        <v>0</v>
      </c>
      <c r="AE880" s="186">
        <f>'Input| Projects'!R880*O880*'Input| Escalations'!$K$19</f>
        <v>0</v>
      </c>
      <c r="AF880" s="186">
        <f>'Input| Projects'!S880*P880*'Input| Escalations'!$K$19</f>
        <v>0</v>
      </c>
      <c r="AG880" s="186">
        <f>'Input| Projects'!T880*Q880*'Input| Escalations'!$K$19</f>
        <v>0</v>
      </c>
      <c r="AH880" s="186">
        <f>'Input| Projects'!U880*R880*'Input| Escalations'!$K$19</f>
        <v>0</v>
      </c>
      <c r="AI880" s="186">
        <f>'Input| Projects'!V880*S880*'Input| Escalations'!$K$19</f>
        <v>0</v>
      </c>
      <c r="AJ880" s="186">
        <f>'Input| Projects'!W880*T880*'Input| Escalations'!$K$19</f>
        <v>0</v>
      </c>
      <c r="AK880" s="106"/>
      <c r="AL880" s="186" t="str">
        <f>IFERROR(IF('Input| Overheads'!$C$42="Direct costs",SUMPRODUCT(--('Input| Projects'!$AC880="Yes"),'Calc| Overheads Allocation'!C$8,'Calc| Project Costs'!V880),IF('Input| Overheads'!$C$42="Internal labour",SUMPRODUCT(--('Input| Projects'!$AC880="Yes"),'Calc| Overheads Allocation'!C$8,'Calc| Project Costs'!V880,'Input| Projects'!$Y880),IF('Input| Overheads'!$C$42="DNSP defined",SUMPRODUCT(--('Input| Projects'!$AC880="Yes"),'Calc| Overheads Allocation'!C$61,'Input| Projects'!$AF880),""))),"")</f>
        <v/>
      </c>
      <c r="AM880" s="186" t="str">
        <f>IFERROR(IF('Input| Overheads'!$C$42="Direct costs",SUMPRODUCT(--('Input| Projects'!$AC880="Yes"),'Calc| Overheads Allocation'!D$8,'Calc| Project Costs'!W880),IF('Input| Overheads'!$C$42="Internal labour",SUMPRODUCT(--('Input| Projects'!$AC880="Yes"),'Calc| Overheads Allocation'!D$8,'Calc| Project Costs'!W880,'Input| Projects'!$Y880),IF('Input| Overheads'!$C$42="DNSP defined",SUMPRODUCT(--('Input| Projects'!$AC880="Yes"),'Calc| Overheads Allocation'!D$61,'Input| Projects'!$AF880),""))),"")</f>
        <v/>
      </c>
      <c r="AN880" s="186" t="str">
        <f>IFERROR(IF('Input| Overheads'!$C$42="Direct costs",SUMPRODUCT(--('Input| Projects'!$AC880="Yes"),'Calc| Overheads Allocation'!E$8,'Calc| Project Costs'!X880),IF('Input| Overheads'!$C$42="Internal labour",SUMPRODUCT(--('Input| Projects'!$AC880="Yes"),'Calc| Overheads Allocation'!E$8,'Calc| Project Costs'!X880,'Input| Projects'!$Y880),IF('Input| Overheads'!$C$42="DNSP defined",SUMPRODUCT(--('Input| Projects'!$AC880="Yes"),'Calc| Overheads Allocation'!E$61,'Input| Projects'!$AF880),""))),"")</f>
        <v/>
      </c>
      <c r="AO880" s="186" t="str">
        <f>IFERROR(IF('Input| Overheads'!$C$42="Direct costs",SUMPRODUCT(--('Input| Projects'!$AC880="Yes"),'Calc| Overheads Allocation'!F$8,'Calc| Project Costs'!Y880),IF('Input| Overheads'!$C$42="Internal labour",SUMPRODUCT(--('Input| Projects'!$AC880="Yes"),'Calc| Overheads Allocation'!F$8,'Calc| Project Costs'!Y880,'Input| Projects'!$Y880),IF('Input| Overheads'!$C$42="DNSP defined",SUMPRODUCT(--('Input| Projects'!$AC880="Yes"),'Calc| Overheads Allocation'!F$61,'Input| Projects'!$AF880),""))),"")</f>
        <v/>
      </c>
      <c r="AP880" s="186" t="str">
        <f>IFERROR(IF('Input| Overheads'!$C$42="Direct costs",SUMPRODUCT(--('Input| Projects'!$AC880="Yes"),'Calc| Overheads Allocation'!G$8,'Calc| Project Costs'!Z880),IF('Input| Overheads'!$C$42="Internal labour",SUMPRODUCT(--('Input| Projects'!$AC880="Yes"),'Calc| Overheads Allocation'!G$8,'Calc| Project Costs'!Z880,'Input| Projects'!$Y880),IF('Input| Overheads'!$C$42="DNSP defined",SUMPRODUCT(--('Input| Projects'!$AC880="Yes"),'Calc| Overheads Allocation'!G$61,'Input| Projects'!$AF880),""))),"")</f>
        <v/>
      </c>
      <c r="AQ880" s="186" t="str">
        <f>IFERROR(IF('Input| Overheads'!$C$42="Direct costs",SUMPRODUCT(--('Input| Projects'!$AC880="Yes"),'Calc| Overheads Allocation'!H$8,'Calc| Project Costs'!AA880),IF('Input| Overheads'!$C$42="Internal labour",SUMPRODUCT(--('Input| Projects'!$AC880="Yes"),'Calc| Overheads Allocation'!H$8,'Calc| Project Costs'!AA880,'Input| Projects'!$Y880),IF('Input| Overheads'!$C$42="DNSP defined",SUMPRODUCT(--('Input| Projects'!$AC880="Yes"),'Calc| Overheads Allocation'!H$61,'Input| Projects'!$AF880),""))),"")</f>
        <v/>
      </c>
      <c r="AR880" s="186" t="str">
        <f>IFERROR(IF('Input| Overheads'!$C$42="Direct costs",SUMPRODUCT(--('Input| Projects'!$AC880="Yes"),'Calc| Overheads Allocation'!I$8,'Calc| Project Costs'!AB880),IF('Input| Overheads'!$C$42="Internal labour",SUMPRODUCT(--('Input| Projects'!$AC880="Yes"),'Calc| Overheads Allocation'!I$8,'Calc| Project Costs'!AB880,'Input| Projects'!$Y880),IF('Input| Overheads'!$C$42="DNSP defined",SUMPRODUCT(--('Input| Projects'!$AC880="Yes"),'Calc| Overheads Allocation'!I$61,'Input| Projects'!$AF880),""))),"")</f>
        <v/>
      </c>
      <c r="AS880" s="106"/>
      <c r="AT880" s="186" t="str">
        <f>IFERROR(IF('Input| Overheads'!$C$42="Direct costs",SUMPRODUCT(--('Input| Projects'!$AD880="Yes"),'Calc| Overheads Allocation'!C$9,'Calc| Project Costs'!V880),IF('Input| Overheads'!$C$42="Internal labour",SUMPRODUCT(--('Input| Projects'!$AD880="Yes"),'Calc| Overheads Allocation'!C$9,'Calc| Project Costs'!V880,'Input| Projects'!$Y880),IF('Input| Overheads'!$C$42="DNSP defined",SUMPRODUCT(--('Input| Projects'!$AD880="Yes"),'Calc| Overheads Allocation'!C$62,'Input| Projects'!$AG880),""))),"")</f>
        <v/>
      </c>
      <c r="AU880" s="186" t="str">
        <f>IFERROR(IF('Input| Overheads'!$C$42="Direct costs",SUMPRODUCT(--('Input| Projects'!$AD880="Yes"),'Calc| Overheads Allocation'!D$9,'Calc| Project Costs'!W880),IF('Input| Overheads'!$C$42="Internal labour",SUMPRODUCT(--('Input| Projects'!$AD880="Yes"),'Calc| Overheads Allocation'!D$9,'Calc| Project Costs'!W880,'Input| Projects'!$Y880),IF('Input| Overheads'!$C$42="DNSP defined",SUMPRODUCT(--('Input| Projects'!$AD880="Yes"),'Calc| Overheads Allocation'!D$62,'Input| Projects'!$AG880),""))),"")</f>
        <v/>
      </c>
      <c r="AV880" s="186" t="str">
        <f>IFERROR(IF('Input| Overheads'!$C$42="Direct costs",SUMPRODUCT(--('Input| Projects'!$AD880="Yes"),'Calc| Overheads Allocation'!E$9,'Calc| Project Costs'!X880),IF('Input| Overheads'!$C$42="Internal labour",SUMPRODUCT(--('Input| Projects'!$AD880="Yes"),'Calc| Overheads Allocation'!E$9,'Calc| Project Costs'!X880,'Input| Projects'!$Y880),IF('Input| Overheads'!$C$42="DNSP defined",SUMPRODUCT(--('Input| Projects'!$AD880="Yes"),'Calc| Overheads Allocation'!E$62,'Input| Projects'!$AG880),""))),"")</f>
        <v/>
      </c>
      <c r="AW880" s="186" t="str">
        <f>IFERROR(IF('Input| Overheads'!$C$42="Direct costs",SUMPRODUCT(--('Input| Projects'!$AD880="Yes"),'Calc| Overheads Allocation'!F$9,'Calc| Project Costs'!Y880),IF('Input| Overheads'!$C$42="Internal labour",SUMPRODUCT(--('Input| Projects'!$AD880="Yes"),'Calc| Overheads Allocation'!F$9,'Calc| Project Costs'!Y880,'Input| Projects'!$Y880),IF('Input| Overheads'!$C$42="DNSP defined",SUMPRODUCT(--('Input| Projects'!$AD880="Yes"),'Calc| Overheads Allocation'!F$62,'Input| Projects'!$AG880),""))),"")</f>
        <v/>
      </c>
      <c r="AX880" s="186" t="str">
        <f>IFERROR(IF('Input| Overheads'!$C$42="Direct costs",SUMPRODUCT(--('Input| Projects'!$AD880="Yes"),'Calc| Overheads Allocation'!G$9,'Calc| Project Costs'!Z880),IF('Input| Overheads'!$C$42="Internal labour",SUMPRODUCT(--('Input| Projects'!$AD880="Yes"),'Calc| Overheads Allocation'!G$9,'Calc| Project Costs'!Z880,'Input| Projects'!$Y880),IF('Input| Overheads'!$C$42="DNSP defined",SUMPRODUCT(--('Input| Projects'!$AD880="Yes"),'Calc| Overheads Allocation'!G$62,'Input| Projects'!$AG880),""))),"")</f>
        <v/>
      </c>
      <c r="AY880" s="186" t="str">
        <f>IFERROR(IF('Input| Overheads'!$C$42="Direct costs",SUMPRODUCT(--('Input| Projects'!$AD880="Yes"),'Calc| Overheads Allocation'!H$9,'Calc| Project Costs'!AA880),IF('Input| Overheads'!$C$42="Internal labour",SUMPRODUCT(--('Input| Projects'!$AD880="Yes"),'Calc| Overheads Allocation'!H$9,'Calc| Project Costs'!AA880,'Input| Projects'!$Y880),IF('Input| Overheads'!$C$42="DNSP defined",SUMPRODUCT(--('Input| Projects'!$AD880="Yes"),'Calc| Overheads Allocation'!H$62,'Input| Projects'!$AG880),""))),"")</f>
        <v/>
      </c>
      <c r="AZ880" s="186" t="str">
        <f>IFERROR(IF('Input| Overheads'!$C$42="Direct costs",SUMPRODUCT(--('Input| Projects'!$AD880="Yes"),'Calc| Overheads Allocation'!I$9,'Calc| Project Costs'!AB880),IF('Input| Overheads'!$C$42="Internal labour",SUMPRODUCT(--('Input| Projects'!$AD880="Yes"),'Calc| Overheads Allocation'!I$9,'Calc| Project Costs'!AB880,'Input| Projects'!$Y880),IF('Input| Overheads'!$C$42="DNSP defined",SUMPRODUCT(--('Input| Projects'!$AD880="Yes"),'Calc| Overheads Allocation'!I$62,'Input| Projects'!$AG880),""))),"")</f>
        <v/>
      </c>
      <c r="BA880" s="106"/>
      <c r="BB880" s="186">
        <f t="shared" si="419"/>
        <v>0</v>
      </c>
      <c r="BC880" s="186">
        <f t="shared" si="420"/>
        <v>0</v>
      </c>
      <c r="BD880" s="186">
        <f t="shared" si="421"/>
        <v>0</v>
      </c>
      <c r="BE880" s="186">
        <f t="shared" si="398"/>
        <v>0</v>
      </c>
      <c r="BF880" s="186">
        <f t="shared" si="399"/>
        <v>0</v>
      </c>
      <c r="BG880" s="186">
        <f t="shared" si="400"/>
        <v>0</v>
      </c>
      <c r="BH880" s="186">
        <f t="shared" si="401"/>
        <v>0</v>
      </c>
      <c r="BI880" s="97"/>
      <c r="BJ880" s="186" t="str">
        <f t="shared" si="402"/>
        <v/>
      </c>
      <c r="BK880" s="186" t="str">
        <f t="shared" si="403"/>
        <v/>
      </c>
      <c r="BL880" s="186" t="str">
        <f t="shared" si="404"/>
        <v/>
      </c>
      <c r="BM880" s="186" t="str">
        <f t="shared" si="405"/>
        <v/>
      </c>
      <c r="BN880" s="186" t="str">
        <f t="shared" si="406"/>
        <v/>
      </c>
      <c r="BO880" s="186" t="str">
        <f t="shared" si="407"/>
        <v/>
      </c>
      <c r="BP880" s="186" t="str">
        <f t="shared" si="408"/>
        <v/>
      </c>
      <c r="BQ880" s="97"/>
      <c r="BR880" s="186">
        <f t="shared" si="409"/>
        <v>0</v>
      </c>
      <c r="BS880" s="186">
        <f t="shared" si="410"/>
        <v>0</v>
      </c>
      <c r="BT880" s="222">
        <f t="shared" si="411"/>
        <v>0</v>
      </c>
      <c r="BU880" s="222">
        <f t="shared" si="412"/>
        <v>0</v>
      </c>
      <c r="BV880" s="222">
        <f t="shared" si="413"/>
        <v>0</v>
      </c>
      <c r="BW880" s="222">
        <f t="shared" si="414"/>
        <v>0</v>
      </c>
      <c r="BX880" s="222">
        <f t="shared" si="415"/>
        <v>0</v>
      </c>
      <c r="BY880" s="106"/>
      <c r="BZ880" s="197" t="str">
        <f>IF(SUMIF('Input| Projects'!$AS$8:$CP$8,"Dx",'Input| Projects'!$AS880:$CP880)=0,"",SUMIF('Input| Projects'!$AS$8:$CP$8,"Dx",'Input| Projects'!$AS880:$CP880))</f>
        <v/>
      </c>
      <c r="CA880" s="197" t="str">
        <f>IF(SUMIF('Input| Projects'!$AS$8:$CP$8,"Tx",'Input| Projects'!$AS880:$CP880)=0,"",SUMIF('Input| Projects'!$AS$8:$CP$8,"Tx",'Input| Projects'!$AS880:$CP880))</f>
        <v/>
      </c>
      <c r="CB880" s="150" t="str">
        <f t="shared" si="422"/>
        <v/>
      </c>
    </row>
    <row r="881" spans="2:80" x14ac:dyDescent="0.2">
      <c r="B881" s="201">
        <f>IFERROR('Input| Projects'!B881,"")</f>
        <v>872</v>
      </c>
      <c r="C881" s="42" t="str">
        <f>IFERROR(IF('Input| Projects'!C881="","",'Input| Projects'!C881),"")</f>
        <v/>
      </c>
      <c r="D881" s="42" t="str">
        <f>IFERROR(IF('Input| Projects'!D881="","",'Input| Projects'!D881),"")</f>
        <v/>
      </c>
      <c r="E881" s="104"/>
      <c r="F881" s="190">
        <f>IFERROR('Input| Projects'!I881*'Input| Escalations'!$K$19,"")</f>
        <v>0</v>
      </c>
      <c r="G881" s="190">
        <f>IFERROR('Input| Projects'!J881*'Input| Escalations'!$K$19,"")</f>
        <v>0</v>
      </c>
      <c r="H881" s="190">
        <f>IFERROR('Input| Projects'!K881*'Input| Escalations'!$K$19,"")</f>
        <v>0</v>
      </c>
      <c r="I881" s="190">
        <f>IFERROR('Input| Projects'!L881*'Input| Escalations'!$K$19,"")</f>
        <v>0</v>
      </c>
      <c r="J881" s="190">
        <f>IFERROR('Input| Projects'!M881*'Input| Escalations'!$K$19,"")</f>
        <v>0</v>
      </c>
      <c r="K881" s="190">
        <f>IFERROR('Input| Projects'!N881*'Input| Escalations'!$K$19,"")</f>
        <v>0</v>
      </c>
      <c r="L881" s="190">
        <f>IFERROR('Input| Projects'!O881*'Input| Escalations'!$K$19,"")</f>
        <v>0</v>
      </c>
      <c r="M881" s="150" t="str">
        <f>IF(ABS(SUM(F881:L881)-(SUM('Input| Projects'!I881:O881)*'Input| Escalations'!$K$19))&lt;0.0000001,"",1)</f>
        <v/>
      </c>
      <c r="N881" s="192">
        <f>'Input| Projects'!$Y881*INDEX('Input| Escalations'!$H$33:$N$33,MATCH('Calc| Project Costs'!N$9,'Input| Escalations'!$H$23:$N$23,0))+'Input| Projects'!$Z881*INDEX('Input| Escalations'!$H$34:$N$34,MATCH('Calc| Project Costs'!N$9,'Input| Escalations'!$H$23:$N$23,0))+'Input| Projects'!$AA881*INDEX('Input| Escalations'!$H$35:$N$35,MATCH('Calc| Project Costs'!N$9,'Input| Escalations'!$H$23:$N$23,0))+1</f>
        <v>1</v>
      </c>
      <c r="O881" s="192">
        <f>'Input| Projects'!$Y881*INDEX('Input| Escalations'!$H$33:$N$33,MATCH('Calc| Project Costs'!O$9,'Input| Escalations'!$H$23:$N$23,0))+'Input| Projects'!$Z881*INDEX('Input| Escalations'!$H$34:$N$34,MATCH('Calc| Project Costs'!O$9,'Input| Escalations'!$H$23:$N$23,0))+'Input| Projects'!$AA881*INDEX('Input| Escalations'!$H$35:$N$35,MATCH('Calc| Project Costs'!O$9,'Input| Escalations'!$H$23:$N$23,0))+1</f>
        <v>1</v>
      </c>
      <c r="P881" s="192">
        <f>'Input| Projects'!$Y881*INDEX('Input| Escalations'!$H$33:$N$33,MATCH('Calc| Project Costs'!P$9,'Input| Escalations'!$H$23:$N$23,0))+'Input| Projects'!$Z881*INDEX('Input| Escalations'!$H$34:$N$34,MATCH('Calc| Project Costs'!P$9,'Input| Escalations'!$H$23:$N$23,0))+'Input| Projects'!$AA881*INDEX('Input| Escalations'!$H$35:$N$35,MATCH('Calc| Project Costs'!P$9,'Input| Escalations'!$H$23:$N$23,0))+1</f>
        <v>1</v>
      </c>
      <c r="Q881" s="192">
        <f>'Input| Projects'!$Y881*INDEX('Input| Escalations'!$H$33:$N$33,MATCH('Calc| Project Costs'!Q$9,'Input| Escalations'!$H$23:$N$23,0))+'Input| Projects'!$Z881*INDEX('Input| Escalations'!$H$34:$N$34,MATCH('Calc| Project Costs'!Q$9,'Input| Escalations'!$H$23:$N$23,0))+'Input| Projects'!$AA881*INDEX('Input| Escalations'!$H$35:$N$35,MATCH('Calc| Project Costs'!Q$9,'Input| Escalations'!$H$23:$N$23,0))+1</f>
        <v>1</v>
      </c>
      <c r="R881" s="192">
        <f>'Input| Projects'!$Y881*INDEX('Input| Escalations'!$H$33:$N$33,MATCH('Calc| Project Costs'!R$9,'Input| Escalations'!$H$23:$N$23,0))+'Input| Projects'!$Z881*INDEX('Input| Escalations'!$H$34:$N$34,MATCH('Calc| Project Costs'!R$9,'Input| Escalations'!$H$23:$N$23,0))+'Input| Projects'!$AA881*INDEX('Input| Escalations'!$H$35:$N$35,MATCH('Calc| Project Costs'!R$9,'Input| Escalations'!$H$23:$N$23,0))+1</f>
        <v>1</v>
      </c>
      <c r="S881" s="192">
        <f>'Input| Projects'!$Y881*INDEX('Input| Escalations'!$H$33:$N$33,MATCH('Calc| Project Costs'!S$9,'Input| Escalations'!$H$23:$N$23,0))+'Input| Projects'!$Z881*INDEX('Input| Escalations'!$H$34:$N$34,MATCH('Calc| Project Costs'!S$9,'Input| Escalations'!$H$23:$N$23,0))+'Input| Projects'!$AA881*INDEX('Input| Escalations'!$H$35:$N$35,MATCH('Calc| Project Costs'!S$9,'Input| Escalations'!$H$23:$N$23,0))+1</f>
        <v>1</v>
      </c>
      <c r="T881" s="192">
        <f>'Input| Projects'!$Y881*INDEX('Input| Escalations'!$H$33:$N$33,MATCH('Calc| Project Costs'!T$9,'Input| Escalations'!$H$23:$N$23,0))+'Input| Projects'!$Z881*INDEX('Input| Escalations'!$H$34:$N$34,MATCH('Calc| Project Costs'!T$9,'Input| Escalations'!$H$23:$N$23,0))+'Input| Projects'!$AA881*INDEX('Input| Escalations'!$H$35:$N$35,MATCH('Calc| Project Costs'!T$9,'Input| Escalations'!$H$23:$N$23,0))+1</f>
        <v>1</v>
      </c>
      <c r="U881" s="106"/>
      <c r="V881" s="186">
        <f t="shared" si="416"/>
        <v>0</v>
      </c>
      <c r="W881" s="186">
        <f t="shared" si="417"/>
        <v>0</v>
      </c>
      <c r="X881" s="186">
        <f t="shared" si="418"/>
        <v>0</v>
      </c>
      <c r="Y881" s="186">
        <f t="shared" si="394"/>
        <v>0</v>
      </c>
      <c r="Z881" s="186">
        <f t="shared" si="395"/>
        <v>0</v>
      </c>
      <c r="AA881" s="186">
        <f t="shared" si="396"/>
        <v>0</v>
      </c>
      <c r="AB881" s="186">
        <f t="shared" si="397"/>
        <v>0</v>
      </c>
      <c r="AC881" s="106"/>
      <c r="AD881" s="186">
        <f>'Input| Projects'!Q881*N881*'Input| Escalations'!$K$19</f>
        <v>0</v>
      </c>
      <c r="AE881" s="186">
        <f>'Input| Projects'!R881*O881*'Input| Escalations'!$K$19</f>
        <v>0</v>
      </c>
      <c r="AF881" s="186">
        <f>'Input| Projects'!S881*P881*'Input| Escalations'!$K$19</f>
        <v>0</v>
      </c>
      <c r="AG881" s="186">
        <f>'Input| Projects'!T881*Q881*'Input| Escalations'!$K$19</f>
        <v>0</v>
      </c>
      <c r="AH881" s="186">
        <f>'Input| Projects'!U881*R881*'Input| Escalations'!$K$19</f>
        <v>0</v>
      </c>
      <c r="AI881" s="186">
        <f>'Input| Projects'!V881*S881*'Input| Escalations'!$K$19</f>
        <v>0</v>
      </c>
      <c r="AJ881" s="186">
        <f>'Input| Projects'!W881*T881*'Input| Escalations'!$K$19</f>
        <v>0</v>
      </c>
      <c r="AK881" s="106"/>
      <c r="AL881" s="186" t="str">
        <f>IFERROR(IF('Input| Overheads'!$C$42="Direct costs",SUMPRODUCT(--('Input| Projects'!$AC881="Yes"),'Calc| Overheads Allocation'!C$8,'Calc| Project Costs'!V881),IF('Input| Overheads'!$C$42="Internal labour",SUMPRODUCT(--('Input| Projects'!$AC881="Yes"),'Calc| Overheads Allocation'!C$8,'Calc| Project Costs'!V881,'Input| Projects'!$Y881),IF('Input| Overheads'!$C$42="DNSP defined",SUMPRODUCT(--('Input| Projects'!$AC881="Yes"),'Calc| Overheads Allocation'!C$61,'Input| Projects'!$AF881),""))),"")</f>
        <v/>
      </c>
      <c r="AM881" s="186" t="str">
        <f>IFERROR(IF('Input| Overheads'!$C$42="Direct costs",SUMPRODUCT(--('Input| Projects'!$AC881="Yes"),'Calc| Overheads Allocation'!D$8,'Calc| Project Costs'!W881),IF('Input| Overheads'!$C$42="Internal labour",SUMPRODUCT(--('Input| Projects'!$AC881="Yes"),'Calc| Overheads Allocation'!D$8,'Calc| Project Costs'!W881,'Input| Projects'!$Y881),IF('Input| Overheads'!$C$42="DNSP defined",SUMPRODUCT(--('Input| Projects'!$AC881="Yes"),'Calc| Overheads Allocation'!D$61,'Input| Projects'!$AF881),""))),"")</f>
        <v/>
      </c>
      <c r="AN881" s="186" t="str">
        <f>IFERROR(IF('Input| Overheads'!$C$42="Direct costs",SUMPRODUCT(--('Input| Projects'!$AC881="Yes"),'Calc| Overheads Allocation'!E$8,'Calc| Project Costs'!X881),IF('Input| Overheads'!$C$42="Internal labour",SUMPRODUCT(--('Input| Projects'!$AC881="Yes"),'Calc| Overheads Allocation'!E$8,'Calc| Project Costs'!X881,'Input| Projects'!$Y881),IF('Input| Overheads'!$C$42="DNSP defined",SUMPRODUCT(--('Input| Projects'!$AC881="Yes"),'Calc| Overheads Allocation'!E$61,'Input| Projects'!$AF881),""))),"")</f>
        <v/>
      </c>
      <c r="AO881" s="186" t="str">
        <f>IFERROR(IF('Input| Overheads'!$C$42="Direct costs",SUMPRODUCT(--('Input| Projects'!$AC881="Yes"),'Calc| Overheads Allocation'!F$8,'Calc| Project Costs'!Y881),IF('Input| Overheads'!$C$42="Internal labour",SUMPRODUCT(--('Input| Projects'!$AC881="Yes"),'Calc| Overheads Allocation'!F$8,'Calc| Project Costs'!Y881,'Input| Projects'!$Y881),IF('Input| Overheads'!$C$42="DNSP defined",SUMPRODUCT(--('Input| Projects'!$AC881="Yes"),'Calc| Overheads Allocation'!F$61,'Input| Projects'!$AF881),""))),"")</f>
        <v/>
      </c>
      <c r="AP881" s="186" t="str">
        <f>IFERROR(IF('Input| Overheads'!$C$42="Direct costs",SUMPRODUCT(--('Input| Projects'!$AC881="Yes"),'Calc| Overheads Allocation'!G$8,'Calc| Project Costs'!Z881),IF('Input| Overheads'!$C$42="Internal labour",SUMPRODUCT(--('Input| Projects'!$AC881="Yes"),'Calc| Overheads Allocation'!G$8,'Calc| Project Costs'!Z881,'Input| Projects'!$Y881),IF('Input| Overheads'!$C$42="DNSP defined",SUMPRODUCT(--('Input| Projects'!$AC881="Yes"),'Calc| Overheads Allocation'!G$61,'Input| Projects'!$AF881),""))),"")</f>
        <v/>
      </c>
      <c r="AQ881" s="186" t="str">
        <f>IFERROR(IF('Input| Overheads'!$C$42="Direct costs",SUMPRODUCT(--('Input| Projects'!$AC881="Yes"),'Calc| Overheads Allocation'!H$8,'Calc| Project Costs'!AA881),IF('Input| Overheads'!$C$42="Internal labour",SUMPRODUCT(--('Input| Projects'!$AC881="Yes"),'Calc| Overheads Allocation'!H$8,'Calc| Project Costs'!AA881,'Input| Projects'!$Y881),IF('Input| Overheads'!$C$42="DNSP defined",SUMPRODUCT(--('Input| Projects'!$AC881="Yes"),'Calc| Overheads Allocation'!H$61,'Input| Projects'!$AF881),""))),"")</f>
        <v/>
      </c>
      <c r="AR881" s="186" t="str">
        <f>IFERROR(IF('Input| Overheads'!$C$42="Direct costs",SUMPRODUCT(--('Input| Projects'!$AC881="Yes"),'Calc| Overheads Allocation'!I$8,'Calc| Project Costs'!AB881),IF('Input| Overheads'!$C$42="Internal labour",SUMPRODUCT(--('Input| Projects'!$AC881="Yes"),'Calc| Overheads Allocation'!I$8,'Calc| Project Costs'!AB881,'Input| Projects'!$Y881),IF('Input| Overheads'!$C$42="DNSP defined",SUMPRODUCT(--('Input| Projects'!$AC881="Yes"),'Calc| Overheads Allocation'!I$61,'Input| Projects'!$AF881),""))),"")</f>
        <v/>
      </c>
      <c r="AS881" s="106"/>
      <c r="AT881" s="186" t="str">
        <f>IFERROR(IF('Input| Overheads'!$C$42="Direct costs",SUMPRODUCT(--('Input| Projects'!$AD881="Yes"),'Calc| Overheads Allocation'!C$9,'Calc| Project Costs'!V881),IF('Input| Overheads'!$C$42="Internal labour",SUMPRODUCT(--('Input| Projects'!$AD881="Yes"),'Calc| Overheads Allocation'!C$9,'Calc| Project Costs'!V881,'Input| Projects'!$Y881),IF('Input| Overheads'!$C$42="DNSP defined",SUMPRODUCT(--('Input| Projects'!$AD881="Yes"),'Calc| Overheads Allocation'!C$62,'Input| Projects'!$AG881),""))),"")</f>
        <v/>
      </c>
      <c r="AU881" s="186" t="str">
        <f>IFERROR(IF('Input| Overheads'!$C$42="Direct costs",SUMPRODUCT(--('Input| Projects'!$AD881="Yes"),'Calc| Overheads Allocation'!D$9,'Calc| Project Costs'!W881),IF('Input| Overheads'!$C$42="Internal labour",SUMPRODUCT(--('Input| Projects'!$AD881="Yes"),'Calc| Overheads Allocation'!D$9,'Calc| Project Costs'!W881,'Input| Projects'!$Y881),IF('Input| Overheads'!$C$42="DNSP defined",SUMPRODUCT(--('Input| Projects'!$AD881="Yes"),'Calc| Overheads Allocation'!D$62,'Input| Projects'!$AG881),""))),"")</f>
        <v/>
      </c>
      <c r="AV881" s="186" t="str">
        <f>IFERROR(IF('Input| Overheads'!$C$42="Direct costs",SUMPRODUCT(--('Input| Projects'!$AD881="Yes"),'Calc| Overheads Allocation'!E$9,'Calc| Project Costs'!X881),IF('Input| Overheads'!$C$42="Internal labour",SUMPRODUCT(--('Input| Projects'!$AD881="Yes"),'Calc| Overheads Allocation'!E$9,'Calc| Project Costs'!X881,'Input| Projects'!$Y881),IF('Input| Overheads'!$C$42="DNSP defined",SUMPRODUCT(--('Input| Projects'!$AD881="Yes"),'Calc| Overheads Allocation'!E$62,'Input| Projects'!$AG881),""))),"")</f>
        <v/>
      </c>
      <c r="AW881" s="186" t="str">
        <f>IFERROR(IF('Input| Overheads'!$C$42="Direct costs",SUMPRODUCT(--('Input| Projects'!$AD881="Yes"),'Calc| Overheads Allocation'!F$9,'Calc| Project Costs'!Y881),IF('Input| Overheads'!$C$42="Internal labour",SUMPRODUCT(--('Input| Projects'!$AD881="Yes"),'Calc| Overheads Allocation'!F$9,'Calc| Project Costs'!Y881,'Input| Projects'!$Y881),IF('Input| Overheads'!$C$42="DNSP defined",SUMPRODUCT(--('Input| Projects'!$AD881="Yes"),'Calc| Overheads Allocation'!F$62,'Input| Projects'!$AG881),""))),"")</f>
        <v/>
      </c>
      <c r="AX881" s="186" t="str">
        <f>IFERROR(IF('Input| Overheads'!$C$42="Direct costs",SUMPRODUCT(--('Input| Projects'!$AD881="Yes"),'Calc| Overheads Allocation'!G$9,'Calc| Project Costs'!Z881),IF('Input| Overheads'!$C$42="Internal labour",SUMPRODUCT(--('Input| Projects'!$AD881="Yes"),'Calc| Overheads Allocation'!G$9,'Calc| Project Costs'!Z881,'Input| Projects'!$Y881),IF('Input| Overheads'!$C$42="DNSP defined",SUMPRODUCT(--('Input| Projects'!$AD881="Yes"),'Calc| Overheads Allocation'!G$62,'Input| Projects'!$AG881),""))),"")</f>
        <v/>
      </c>
      <c r="AY881" s="186" t="str">
        <f>IFERROR(IF('Input| Overheads'!$C$42="Direct costs",SUMPRODUCT(--('Input| Projects'!$AD881="Yes"),'Calc| Overheads Allocation'!H$9,'Calc| Project Costs'!AA881),IF('Input| Overheads'!$C$42="Internal labour",SUMPRODUCT(--('Input| Projects'!$AD881="Yes"),'Calc| Overheads Allocation'!H$9,'Calc| Project Costs'!AA881,'Input| Projects'!$Y881),IF('Input| Overheads'!$C$42="DNSP defined",SUMPRODUCT(--('Input| Projects'!$AD881="Yes"),'Calc| Overheads Allocation'!H$62,'Input| Projects'!$AG881),""))),"")</f>
        <v/>
      </c>
      <c r="AZ881" s="186" t="str">
        <f>IFERROR(IF('Input| Overheads'!$C$42="Direct costs",SUMPRODUCT(--('Input| Projects'!$AD881="Yes"),'Calc| Overheads Allocation'!I$9,'Calc| Project Costs'!AB881),IF('Input| Overheads'!$C$42="Internal labour",SUMPRODUCT(--('Input| Projects'!$AD881="Yes"),'Calc| Overheads Allocation'!I$9,'Calc| Project Costs'!AB881,'Input| Projects'!$Y881),IF('Input| Overheads'!$C$42="DNSP defined",SUMPRODUCT(--('Input| Projects'!$AD881="Yes"),'Calc| Overheads Allocation'!I$62,'Input| Projects'!$AG881),""))),"")</f>
        <v/>
      </c>
      <c r="BA881" s="106"/>
      <c r="BB881" s="186">
        <f t="shared" si="419"/>
        <v>0</v>
      </c>
      <c r="BC881" s="186">
        <f t="shared" si="420"/>
        <v>0</v>
      </c>
      <c r="BD881" s="186">
        <f t="shared" si="421"/>
        <v>0</v>
      </c>
      <c r="BE881" s="186">
        <f t="shared" si="398"/>
        <v>0</v>
      </c>
      <c r="BF881" s="186">
        <f t="shared" si="399"/>
        <v>0</v>
      </c>
      <c r="BG881" s="186">
        <f t="shared" si="400"/>
        <v>0</v>
      </c>
      <c r="BH881" s="186">
        <f t="shared" si="401"/>
        <v>0</v>
      </c>
      <c r="BI881" s="97"/>
      <c r="BJ881" s="186" t="str">
        <f t="shared" si="402"/>
        <v/>
      </c>
      <c r="BK881" s="186" t="str">
        <f t="shared" si="403"/>
        <v/>
      </c>
      <c r="BL881" s="186" t="str">
        <f t="shared" si="404"/>
        <v/>
      </c>
      <c r="BM881" s="186" t="str">
        <f t="shared" si="405"/>
        <v/>
      </c>
      <c r="BN881" s="186" t="str">
        <f t="shared" si="406"/>
        <v/>
      </c>
      <c r="BO881" s="186" t="str">
        <f t="shared" si="407"/>
        <v/>
      </c>
      <c r="BP881" s="186" t="str">
        <f t="shared" si="408"/>
        <v/>
      </c>
      <c r="BQ881" s="97"/>
      <c r="BR881" s="186">
        <f t="shared" si="409"/>
        <v>0</v>
      </c>
      <c r="BS881" s="186">
        <f t="shared" si="410"/>
        <v>0</v>
      </c>
      <c r="BT881" s="222">
        <f t="shared" si="411"/>
        <v>0</v>
      </c>
      <c r="BU881" s="222">
        <f t="shared" si="412"/>
        <v>0</v>
      </c>
      <c r="BV881" s="222">
        <f t="shared" si="413"/>
        <v>0</v>
      </c>
      <c r="BW881" s="222">
        <f t="shared" si="414"/>
        <v>0</v>
      </c>
      <c r="BX881" s="222">
        <f t="shared" si="415"/>
        <v>0</v>
      </c>
      <c r="BY881" s="106"/>
      <c r="BZ881" s="197" t="str">
        <f>IF(SUMIF('Input| Projects'!$AS$8:$CP$8,"Dx",'Input| Projects'!$AS881:$CP881)=0,"",SUMIF('Input| Projects'!$AS$8:$CP$8,"Dx",'Input| Projects'!$AS881:$CP881))</f>
        <v/>
      </c>
      <c r="CA881" s="197" t="str">
        <f>IF(SUMIF('Input| Projects'!$AS$8:$CP$8,"Tx",'Input| Projects'!$AS881:$CP881)=0,"",SUMIF('Input| Projects'!$AS$8:$CP$8,"Tx",'Input| Projects'!$AS881:$CP881))</f>
        <v/>
      </c>
      <c r="CB881" s="150" t="str">
        <f t="shared" si="422"/>
        <v/>
      </c>
    </row>
    <row r="882" spans="2:80" x14ac:dyDescent="0.2">
      <c r="B882" s="201">
        <f>IFERROR('Input| Projects'!B882,"")</f>
        <v>873</v>
      </c>
      <c r="C882" s="42" t="str">
        <f>IFERROR(IF('Input| Projects'!C882="","",'Input| Projects'!C882),"")</f>
        <v/>
      </c>
      <c r="D882" s="42" t="str">
        <f>IFERROR(IF('Input| Projects'!D882="","",'Input| Projects'!D882),"")</f>
        <v/>
      </c>
      <c r="E882" s="104"/>
      <c r="F882" s="190">
        <f>IFERROR('Input| Projects'!I882*'Input| Escalations'!$K$19,"")</f>
        <v>0</v>
      </c>
      <c r="G882" s="190">
        <f>IFERROR('Input| Projects'!J882*'Input| Escalations'!$K$19,"")</f>
        <v>0</v>
      </c>
      <c r="H882" s="190">
        <f>IFERROR('Input| Projects'!K882*'Input| Escalations'!$K$19,"")</f>
        <v>0</v>
      </c>
      <c r="I882" s="190">
        <f>IFERROR('Input| Projects'!L882*'Input| Escalations'!$K$19,"")</f>
        <v>0</v>
      </c>
      <c r="J882" s="190">
        <f>IFERROR('Input| Projects'!M882*'Input| Escalations'!$K$19,"")</f>
        <v>0</v>
      </c>
      <c r="K882" s="190">
        <f>IFERROR('Input| Projects'!N882*'Input| Escalations'!$K$19,"")</f>
        <v>0</v>
      </c>
      <c r="L882" s="190">
        <f>IFERROR('Input| Projects'!O882*'Input| Escalations'!$K$19,"")</f>
        <v>0</v>
      </c>
      <c r="M882" s="150" t="str">
        <f>IF(ABS(SUM(F882:L882)-(SUM('Input| Projects'!I882:O882)*'Input| Escalations'!$K$19))&lt;0.0000001,"",1)</f>
        <v/>
      </c>
      <c r="N882" s="192">
        <f>'Input| Projects'!$Y882*INDEX('Input| Escalations'!$H$33:$N$33,MATCH('Calc| Project Costs'!N$9,'Input| Escalations'!$H$23:$N$23,0))+'Input| Projects'!$Z882*INDEX('Input| Escalations'!$H$34:$N$34,MATCH('Calc| Project Costs'!N$9,'Input| Escalations'!$H$23:$N$23,0))+'Input| Projects'!$AA882*INDEX('Input| Escalations'!$H$35:$N$35,MATCH('Calc| Project Costs'!N$9,'Input| Escalations'!$H$23:$N$23,0))+1</f>
        <v>1</v>
      </c>
      <c r="O882" s="192">
        <f>'Input| Projects'!$Y882*INDEX('Input| Escalations'!$H$33:$N$33,MATCH('Calc| Project Costs'!O$9,'Input| Escalations'!$H$23:$N$23,0))+'Input| Projects'!$Z882*INDEX('Input| Escalations'!$H$34:$N$34,MATCH('Calc| Project Costs'!O$9,'Input| Escalations'!$H$23:$N$23,0))+'Input| Projects'!$AA882*INDEX('Input| Escalations'!$H$35:$N$35,MATCH('Calc| Project Costs'!O$9,'Input| Escalations'!$H$23:$N$23,0))+1</f>
        <v>1</v>
      </c>
      <c r="P882" s="192">
        <f>'Input| Projects'!$Y882*INDEX('Input| Escalations'!$H$33:$N$33,MATCH('Calc| Project Costs'!P$9,'Input| Escalations'!$H$23:$N$23,0))+'Input| Projects'!$Z882*INDEX('Input| Escalations'!$H$34:$N$34,MATCH('Calc| Project Costs'!P$9,'Input| Escalations'!$H$23:$N$23,0))+'Input| Projects'!$AA882*INDEX('Input| Escalations'!$H$35:$N$35,MATCH('Calc| Project Costs'!P$9,'Input| Escalations'!$H$23:$N$23,0))+1</f>
        <v>1</v>
      </c>
      <c r="Q882" s="192">
        <f>'Input| Projects'!$Y882*INDEX('Input| Escalations'!$H$33:$N$33,MATCH('Calc| Project Costs'!Q$9,'Input| Escalations'!$H$23:$N$23,0))+'Input| Projects'!$Z882*INDEX('Input| Escalations'!$H$34:$N$34,MATCH('Calc| Project Costs'!Q$9,'Input| Escalations'!$H$23:$N$23,0))+'Input| Projects'!$AA882*INDEX('Input| Escalations'!$H$35:$N$35,MATCH('Calc| Project Costs'!Q$9,'Input| Escalations'!$H$23:$N$23,0))+1</f>
        <v>1</v>
      </c>
      <c r="R882" s="192">
        <f>'Input| Projects'!$Y882*INDEX('Input| Escalations'!$H$33:$N$33,MATCH('Calc| Project Costs'!R$9,'Input| Escalations'!$H$23:$N$23,0))+'Input| Projects'!$Z882*INDEX('Input| Escalations'!$H$34:$N$34,MATCH('Calc| Project Costs'!R$9,'Input| Escalations'!$H$23:$N$23,0))+'Input| Projects'!$AA882*INDEX('Input| Escalations'!$H$35:$N$35,MATCH('Calc| Project Costs'!R$9,'Input| Escalations'!$H$23:$N$23,0))+1</f>
        <v>1</v>
      </c>
      <c r="S882" s="192">
        <f>'Input| Projects'!$Y882*INDEX('Input| Escalations'!$H$33:$N$33,MATCH('Calc| Project Costs'!S$9,'Input| Escalations'!$H$23:$N$23,0))+'Input| Projects'!$Z882*INDEX('Input| Escalations'!$H$34:$N$34,MATCH('Calc| Project Costs'!S$9,'Input| Escalations'!$H$23:$N$23,0))+'Input| Projects'!$AA882*INDEX('Input| Escalations'!$H$35:$N$35,MATCH('Calc| Project Costs'!S$9,'Input| Escalations'!$H$23:$N$23,0))+1</f>
        <v>1</v>
      </c>
      <c r="T882" s="192">
        <f>'Input| Projects'!$Y882*INDEX('Input| Escalations'!$H$33:$N$33,MATCH('Calc| Project Costs'!T$9,'Input| Escalations'!$H$23:$N$23,0))+'Input| Projects'!$Z882*INDEX('Input| Escalations'!$H$34:$N$34,MATCH('Calc| Project Costs'!T$9,'Input| Escalations'!$H$23:$N$23,0))+'Input| Projects'!$AA882*INDEX('Input| Escalations'!$H$35:$N$35,MATCH('Calc| Project Costs'!T$9,'Input| Escalations'!$H$23:$N$23,0))+1</f>
        <v>1</v>
      </c>
      <c r="U882" s="106"/>
      <c r="V882" s="186">
        <f t="shared" si="416"/>
        <v>0</v>
      </c>
      <c r="W882" s="186">
        <f t="shared" si="417"/>
        <v>0</v>
      </c>
      <c r="X882" s="186">
        <f t="shared" si="418"/>
        <v>0</v>
      </c>
      <c r="Y882" s="186">
        <f t="shared" si="394"/>
        <v>0</v>
      </c>
      <c r="Z882" s="186">
        <f t="shared" si="395"/>
        <v>0</v>
      </c>
      <c r="AA882" s="186">
        <f t="shared" si="396"/>
        <v>0</v>
      </c>
      <c r="AB882" s="186">
        <f t="shared" si="397"/>
        <v>0</v>
      </c>
      <c r="AC882" s="106"/>
      <c r="AD882" s="186">
        <f>'Input| Projects'!Q882*N882*'Input| Escalations'!$K$19</f>
        <v>0</v>
      </c>
      <c r="AE882" s="186">
        <f>'Input| Projects'!R882*O882*'Input| Escalations'!$K$19</f>
        <v>0</v>
      </c>
      <c r="AF882" s="186">
        <f>'Input| Projects'!S882*P882*'Input| Escalations'!$K$19</f>
        <v>0</v>
      </c>
      <c r="AG882" s="186">
        <f>'Input| Projects'!T882*Q882*'Input| Escalations'!$K$19</f>
        <v>0</v>
      </c>
      <c r="AH882" s="186">
        <f>'Input| Projects'!U882*R882*'Input| Escalations'!$K$19</f>
        <v>0</v>
      </c>
      <c r="AI882" s="186">
        <f>'Input| Projects'!V882*S882*'Input| Escalations'!$K$19</f>
        <v>0</v>
      </c>
      <c r="AJ882" s="186">
        <f>'Input| Projects'!W882*T882*'Input| Escalations'!$K$19</f>
        <v>0</v>
      </c>
      <c r="AK882" s="106"/>
      <c r="AL882" s="186" t="str">
        <f>IFERROR(IF('Input| Overheads'!$C$42="Direct costs",SUMPRODUCT(--('Input| Projects'!$AC882="Yes"),'Calc| Overheads Allocation'!C$8,'Calc| Project Costs'!V882),IF('Input| Overheads'!$C$42="Internal labour",SUMPRODUCT(--('Input| Projects'!$AC882="Yes"),'Calc| Overheads Allocation'!C$8,'Calc| Project Costs'!V882,'Input| Projects'!$Y882),IF('Input| Overheads'!$C$42="DNSP defined",SUMPRODUCT(--('Input| Projects'!$AC882="Yes"),'Calc| Overheads Allocation'!C$61,'Input| Projects'!$AF882),""))),"")</f>
        <v/>
      </c>
      <c r="AM882" s="186" t="str">
        <f>IFERROR(IF('Input| Overheads'!$C$42="Direct costs",SUMPRODUCT(--('Input| Projects'!$AC882="Yes"),'Calc| Overheads Allocation'!D$8,'Calc| Project Costs'!W882),IF('Input| Overheads'!$C$42="Internal labour",SUMPRODUCT(--('Input| Projects'!$AC882="Yes"),'Calc| Overheads Allocation'!D$8,'Calc| Project Costs'!W882,'Input| Projects'!$Y882),IF('Input| Overheads'!$C$42="DNSP defined",SUMPRODUCT(--('Input| Projects'!$AC882="Yes"),'Calc| Overheads Allocation'!D$61,'Input| Projects'!$AF882),""))),"")</f>
        <v/>
      </c>
      <c r="AN882" s="186" t="str">
        <f>IFERROR(IF('Input| Overheads'!$C$42="Direct costs",SUMPRODUCT(--('Input| Projects'!$AC882="Yes"),'Calc| Overheads Allocation'!E$8,'Calc| Project Costs'!X882),IF('Input| Overheads'!$C$42="Internal labour",SUMPRODUCT(--('Input| Projects'!$AC882="Yes"),'Calc| Overheads Allocation'!E$8,'Calc| Project Costs'!X882,'Input| Projects'!$Y882),IF('Input| Overheads'!$C$42="DNSP defined",SUMPRODUCT(--('Input| Projects'!$AC882="Yes"),'Calc| Overheads Allocation'!E$61,'Input| Projects'!$AF882),""))),"")</f>
        <v/>
      </c>
      <c r="AO882" s="186" t="str">
        <f>IFERROR(IF('Input| Overheads'!$C$42="Direct costs",SUMPRODUCT(--('Input| Projects'!$AC882="Yes"),'Calc| Overheads Allocation'!F$8,'Calc| Project Costs'!Y882),IF('Input| Overheads'!$C$42="Internal labour",SUMPRODUCT(--('Input| Projects'!$AC882="Yes"),'Calc| Overheads Allocation'!F$8,'Calc| Project Costs'!Y882,'Input| Projects'!$Y882),IF('Input| Overheads'!$C$42="DNSP defined",SUMPRODUCT(--('Input| Projects'!$AC882="Yes"),'Calc| Overheads Allocation'!F$61,'Input| Projects'!$AF882),""))),"")</f>
        <v/>
      </c>
      <c r="AP882" s="186" t="str">
        <f>IFERROR(IF('Input| Overheads'!$C$42="Direct costs",SUMPRODUCT(--('Input| Projects'!$AC882="Yes"),'Calc| Overheads Allocation'!G$8,'Calc| Project Costs'!Z882),IF('Input| Overheads'!$C$42="Internal labour",SUMPRODUCT(--('Input| Projects'!$AC882="Yes"),'Calc| Overheads Allocation'!G$8,'Calc| Project Costs'!Z882,'Input| Projects'!$Y882),IF('Input| Overheads'!$C$42="DNSP defined",SUMPRODUCT(--('Input| Projects'!$AC882="Yes"),'Calc| Overheads Allocation'!G$61,'Input| Projects'!$AF882),""))),"")</f>
        <v/>
      </c>
      <c r="AQ882" s="186" t="str">
        <f>IFERROR(IF('Input| Overheads'!$C$42="Direct costs",SUMPRODUCT(--('Input| Projects'!$AC882="Yes"),'Calc| Overheads Allocation'!H$8,'Calc| Project Costs'!AA882),IF('Input| Overheads'!$C$42="Internal labour",SUMPRODUCT(--('Input| Projects'!$AC882="Yes"),'Calc| Overheads Allocation'!H$8,'Calc| Project Costs'!AA882,'Input| Projects'!$Y882),IF('Input| Overheads'!$C$42="DNSP defined",SUMPRODUCT(--('Input| Projects'!$AC882="Yes"),'Calc| Overheads Allocation'!H$61,'Input| Projects'!$AF882),""))),"")</f>
        <v/>
      </c>
      <c r="AR882" s="186" t="str">
        <f>IFERROR(IF('Input| Overheads'!$C$42="Direct costs",SUMPRODUCT(--('Input| Projects'!$AC882="Yes"),'Calc| Overheads Allocation'!I$8,'Calc| Project Costs'!AB882),IF('Input| Overheads'!$C$42="Internal labour",SUMPRODUCT(--('Input| Projects'!$AC882="Yes"),'Calc| Overheads Allocation'!I$8,'Calc| Project Costs'!AB882,'Input| Projects'!$Y882),IF('Input| Overheads'!$C$42="DNSP defined",SUMPRODUCT(--('Input| Projects'!$AC882="Yes"),'Calc| Overheads Allocation'!I$61,'Input| Projects'!$AF882),""))),"")</f>
        <v/>
      </c>
      <c r="AS882" s="106"/>
      <c r="AT882" s="186" t="str">
        <f>IFERROR(IF('Input| Overheads'!$C$42="Direct costs",SUMPRODUCT(--('Input| Projects'!$AD882="Yes"),'Calc| Overheads Allocation'!C$9,'Calc| Project Costs'!V882),IF('Input| Overheads'!$C$42="Internal labour",SUMPRODUCT(--('Input| Projects'!$AD882="Yes"),'Calc| Overheads Allocation'!C$9,'Calc| Project Costs'!V882,'Input| Projects'!$Y882),IF('Input| Overheads'!$C$42="DNSP defined",SUMPRODUCT(--('Input| Projects'!$AD882="Yes"),'Calc| Overheads Allocation'!C$62,'Input| Projects'!$AG882),""))),"")</f>
        <v/>
      </c>
      <c r="AU882" s="186" t="str">
        <f>IFERROR(IF('Input| Overheads'!$C$42="Direct costs",SUMPRODUCT(--('Input| Projects'!$AD882="Yes"),'Calc| Overheads Allocation'!D$9,'Calc| Project Costs'!W882),IF('Input| Overheads'!$C$42="Internal labour",SUMPRODUCT(--('Input| Projects'!$AD882="Yes"),'Calc| Overheads Allocation'!D$9,'Calc| Project Costs'!W882,'Input| Projects'!$Y882),IF('Input| Overheads'!$C$42="DNSP defined",SUMPRODUCT(--('Input| Projects'!$AD882="Yes"),'Calc| Overheads Allocation'!D$62,'Input| Projects'!$AG882),""))),"")</f>
        <v/>
      </c>
      <c r="AV882" s="186" t="str">
        <f>IFERROR(IF('Input| Overheads'!$C$42="Direct costs",SUMPRODUCT(--('Input| Projects'!$AD882="Yes"),'Calc| Overheads Allocation'!E$9,'Calc| Project Costs'!X882),IF('Input| Overheads'!$C$42="Internal labour",SUMPRODUCT(--('Input| Projects'!$AD882="Yes"),'Calc| Overheads Allocation'!E$9,'Calc| Project Costs'!X882,'Input| Projects'!$Y882),IF('Input| Overheads'!$C$42="DNSP defined",SUMPRODUCT(--('Input| Projects'!$AD882="Yes"),'Calc| Overheads Allocation'!E$62,'Input| Projects'!$AG882),""))),"")</f>
        <v/>
      </c>
      <c r="AW882" s="186" t="str">
        <f>IFERROR(IF('Input| Overheads'!$C$42="Direct costs",SUMPRODUCT(--('Input| Projects'!$AD882="Yes"),'Calc| Overheads Allocation'!F$9,'Calc| Project Costs'!Y882),IF('Input| Overheads'!$C$42="Internal labour",SUMPRODUCT(--('Input| Projects'!$AD882="Yes"),'Calc| Overheads Allocation'!F$9,'Calc| Project Costs'!Y882,'Input| Projects'!$Y882),IF('Input| Overheads'!$C$42="DNSP defined",SUMPRODUCT(--('Input| Projects'!$AD882="Yes"),'Calc| Overheads Allocation'!F$62,'Input| Projects'!$AG882),""))),"")</f>
        <v/>
      </c>
      <c r="AX882" s="186" t="str">
        <f>IFERROR(IF('Input| Overheads'!$C$42="Direct costs",SUMPRODUCT(--('Input| Projects'!$AD882="Yes"),'Calc| Overheads Allocation'!G$9,'Calc| Project Costs'!Z882),IF('Input| Overheads'!$C$42="Internal labour",SUMPRODUCT(--('Input| Projects'!$AD882="Yes"),'Calc| Overheads Allocation'!G$9,'Calc| Project Costs'!Z882,'Input| Projects'!$Y882),IF('Input| Overheads'!$C$42="DNSP defined",SUMPRODUCT(--('Input| Projects'!$AD882="Yes"),'Calc| Overheads Allocation'!G$62,'Input| Projects'!$AG882),""))),"")</f>
        <v/>
      </c>
      <c r="AY882" s="186" t="str">
        <f>IFERROR(IF('Input| Overheads'!$C$42="Direct costs",SUMPRODUCT(--('Input| Projects'!$AD882="Yes"),'Calc| Overheads Allocation'!H$9,'Calc| Project Costs'!AA882),IF('Input| Overheads'!$C$42="Internal labour",SUMPRODUCT(--('Input| Projects'!$AD882="Yes"),'Calc| Overheads Allocation'!H$9,'Calc| Project Costs'!AA882,'Input| Projects'!$Y882),IF('Input| Overheads'!$C$42="DNSP defined",SUMPRODUCT(--('Input| Projects'!$AD882="Yes"),'Calc| Overheads Allocation'!H$62,'Input| Projects'!$AG882),""))),"")</f>
        <v/>
      </c>
      <c r="AZ882" s="186" t="str">
        <f>IFERROR(IF('Input| Overheads'!$C$42="Direct costs",SUMPRODUCT(--('Input| Projects'!$AD882="Yes"),'Calc| Overheads Allocation'!I$9,'Calc| Project Costs'!AB882),IF('Input| Overheads'!$C$42="Internal labour",SUMPRODUCT(--('Input| Projects'!$AD882="Yes"),'Calc| Overheads Allocation'!I$9,'Calc| Project Costs'!AB882,'Input| Projects'!$Y882),IF('Input| Overheads'!$C$42="DNSP defined",SUMPRODUCT(--('Input| Projects'!$AD882="Yes"),'Calc| Overheads Allocation'!I$62,'Input| Projects'!$AG882),""))),"")</f>
        <v/>
      </c>
      <c r="BA882" s="106"/>
      <c r="BB882" s="186">
        <f t="shared" si="419"/>
        <v>0</v>
      </c>
      <c r="BC882" s="186">
        <f t="shared" si="420"/>
        <v>0</v>
      </c>
      <c r="BD882" s="186">
        <f t="shared" si="421"/>
        <v>0</v>
      </c>
      <c r="BE882" s="186">
        <f t="shared" si="398"/>
        <v>0</v>
      </c>
      <c r="BF882" s="186">
        <f t="shared" si="399"/>
        <v>0</v>
      </c>
      <c r="BG882" s="186">
        <f t="shared" si="400"/>
        <v>0</v>
      </c>
      <c r="BH882" s="186">
        <f t="shared" si="401"/>
        <v>0</v>
      </c>
      <c r="BI882" s="97"/>
      <c r="BJ882" s="186" t="str">
        <f t="shared" si="402"/>
        <v/>
      </c>
      <c r="BK882" s="186" t="str">
        <f t="shared" si="403"/>
        <v/>
      </c>
      <c r="BL882" s="186" t="str">
        <f t="shared" si="404"/>
        <v/>
      </c>
      <c r="BM882" s="186" t="str">
        <f t="shared" si="405"/>
        <v/>
      </c>
      <c r="BN882" s="186" t="str">
        <f t="shared" si="406"/>
        <v/>
      </c>
      <c r="BO882" s="186" t="str">
        <f t="shared" si="407"/>
        <v/>
      </c>
      <c r="BP882" s="186" t="str">
        <f t="shared" si="408"/>
        <v/>
      </c>
      <c r="BQ882" s="97"/>
      <c r="BR882" s="186">
        <f t="shared" si="409"/>
        <v>0</v>
      </c>
      <c r="BS882" s="186">
        <f t="shared" si="410"/>
        <v>0</v>
      </c>
      <c r="BT882" s="222">
        <f t="shared" si="411"/>
        <v>0</v>
      </c>
      <c r="BU882" s="222">
        <f t="shared" si="412"/>
        <v>0</v>
      </c>
      <c r="BV882" s="222">
        <f t="shared" si="413"/>
        <v>0</v>
      </c>
      <c r="BW882" s="222">
        <f t="shared" si="414"/>
        <v>0</v>
      </c>
      <c r="BX882" s="222">
        <f t="shared" si="415"/>
        <v>0</v>
      </c>
      <c r="BY882" s="106"/>
      <c r="BZ882" s="197" t="str">
        <f>IF(SUMIF('Input| Projects'!$AS$8:$CP$8,"Dx",'Input| Projects'!$AS882:$CP882)=0,"",SUMIF('Input| Projects'!$AS$8:$CP$8,"Dx",'Input| Projects'!$AS882:$CP882))</f>
        <v/>
      </c>
      <c r="CA882" s="197" t="str">
        <f>IF(SUMIF('Input| Projects'!$AS$8:$CP$8,"Tx",'Input| Projects'!$AS882:$CP882)=0,"",SUMIF('Input| Projects'!$AS$8:$CP$8,"Tx",'Input| Projects'!$AS882:$CP882))</f>
        <v/>
      </c>
      <c r="CB882" s="150" t="str">
        <f t="shared" si="422"/>
        <v/>
      </c>
    </row>
    <row r="883" spans="2:80" x14ac:dyDescent="0.2">
      <c r="B883" s="201">
        <f>IFERROR('Input| Projects'!B883,"")</f>
        <v>874</v>
      </c>
      <c r="C883" s="42" t="str">
        <f>IFERROR(IF('Input| Projects'!C883="","",'Input| Projects'!C883),"")</f>
        <v/>
      </c>
      <c r="D883" s="42" t="str">
        <f>IFERROR(IF('Input| Projects'!D883="","",'Input| Projects'!D883),"")</f>
        <v/>
      </c>
      <c r="E883" s="104"/>
      <c r="F883" s="190">
        <f>IFERROR('Input| Projects'!I883*'Input| Escalations'!$K$19,"")</f>
        <v>0</v>
      </c>
      <c r="G883" s="190">
        <f>IFERROR('Input| Projects'!J883*'Input| Escalations'!$K$19,"")</f>
        <v>0</v>
      </c>
      <c r="H883" s="190">
        <f>IFERROR('Input| Projects'!K883*'Input| Escalations'!$K$19,"")</f>
        <v>0</v>
      </c>
      <c r="I883" s="190">
        <f>IFERROR('Input| Projects'!L883*'Input| Escalations'!$K$19,"")</f>
        <v>0</v>
      </c>
      <c r="J883" s="190">
        <f>IFERROR('Input| Projects'!M883*'Input| Escalations'!$K$19,"")</f>
        <v>0</v>
      </c>
      <c r="K883" s="190">
        <f>IFERROR('Input| Projects'!N883*'Input| Escalations'!$K$19,"")</f>
        <v>0</v>
      </c>
      <c r="L883" s="190">
        <f>IFERROR('Input| Projects'!O883*'Input| Escalations'!$K$19,"")</f>
        <v>0</v>
      </c>
      <c r="M883" s="150" t="str">
        <f>IF(ABS(SUM(F883:L883)-(SUM('Input| Projects'!I883:O883)*'Input| Escalations'!$K$19))&lt;0.0000001,"",1)</f>
        <v/>
      </c>
      <c r="N883" s="192">
        <f>'Input| Projects'!$Y883*INDEX('Input| Escalations'!$H$33:$N$33,MATCH('Calc| Project Costs'!N$9,'Input| Escalations'!$H$23:$N$23,0))+'Input| Projects'!$Z883*INDEX('Input| Escalations'!$H$34:$N$34,MATCH('Calc| Project Costs'!N$9,'Input| Escalations'!$H$23:$N$23,0))+'Input| Projects'!$AA883*INDEX('Input| Escalations'!$H$35:$N$35,MATCH('Calc| Project Costs'!N$9,'Input| Escalations'!$H$23:$N$23,0))+1</f>
        <v>1</v>
      </c>
      <c r="O883" s="192">
        <f>'Input| Projects'!$Y883*INDEX('Input| Escalations'!$H$33:$N$33,MATCH('Calc| Project Costs'!O$9,'Input| Escalations'!$H$23:$N$23,0))+'Input| Projects'!$Z883*INDEX('Input| Escalations'!$H$34:$N$34,MATCH('Calc| Project Costs'!O$9,'Input| Escalations'!$H$23:$N$23,0))+'Input| Projects'!$AA883*INDEX('Input| Escalations'!$H$35:$N$35,MATCH('Calc| Project Costs'!O$9,'Input| Escalations'!$H$23:$N$23,0))+1</f>
        <v>1</v>
      </c>
      <c r="P883" s="192">
        <f>'Input| Projects'!$Y883*INDEX('Input| Escalations'!$H$33:$N$33,MATCH('Calc| Project Costs'!P$9,'Input| Escalations'!$H$23:$N$23,0))+'Input| Projects'!$Z883*INDEX('Input| Escalations'!$H$34:$N$34,MATCH('Calc| Project Costs'!P$9,'Input| Escalations'!$H$23:$N$23,0))+'Input| Projects'!$AA883*INDEX('Input| Escalations'!$H$35:$N$35,MATCH('Calc| Project Costs'!P$9,'Input| Escalations'!$H$23:$N$23,0))+1</f>
        <v>1</v>
      </c>
      <c r="Q883" s="192">
        <f>'Input| Projects'!$Y883*INDEX('Input| Escalations'!$H$33:$N$33,MATCH('Calc| Project Costs'!Q$9,'Input| Escalations'!$H$23:$N$23,0))+'Input| Projects'!$Z883*INDEX('Input| Escalations'!$H$34:$N$34,MATCH('Calc| Project Costs'!Q$9,'Input| Escalations'!$H$23:$N$23,0))+'Input| Projects'!$AA883*INDEX('Input| Escalations'!$H$35:$N$35,MATCH('Calc| Project Costs'!Q$9,'Input| Escalations'!$H$23:$N$23,0))+1</f>
        <v>1</v>
      </c>
      <c r="R883" s="192">
        <f>'Input| Projects'!$Y883*INDEX('Input| Escalations'!$H$33:$N$33,MATCH('Calc| Project Costs'!R$9,'Input| Escalations'!$H$23:$N$23,0))+'Input| Projects'!$Z883*INDEX('Input| Escalations'!$H$34:$N$34,MATCH('Calc| Project Costs'!R$9,'Input| Escalations'!$H$23:$N$23,0))+'Input| Projects'!$AA883*INDEX('Input| Escalations'!$H$35:$N$35,MATCH('Calc| Project Costs'!R$9,'Input| Escalations'!$H$23:$N$23,0))+1</f>
        <v>1</v>
      </c>
      <c r="S883" s="192">
        <f>'Input| Projects'!$Y883*INDEX('Input| Escalations'!$H$33:$N$33,MATCH('Calc| Project Costs'!S$9,'Input| Escalations'!$H$23:$N$23,0))+'Input| Projects'!$Z883*INDEX('Input| Escalations'!$H$34:$N$34,MATCH('Calc| Project Costs'!S$9,'Input| Escalations'!$H$23:$N$23,0))+'Input| Projects'!$AA883*INDEX('Input| Escalations'!$H$35:$N$35,MATCH('Calc| Project Costs'!S$9,'Input| Escalations'!$H$23:$N$23,0))+1</f>
        <v>1</v>
      </c>
      <c r="T883" s="192">
        <f>'Input| Projects'!$Y883*INDEX('Input| Escalations'!$H$33:$N$33,MATCH('Calc| Project Costs'!T$9,'Input| Escalations'!$H$23:$N$23,0))+'Input| Projects'!$Z883*INDEX('Input| Escalations'!$H$34:$N$34,MATCH('Calc| Project Costs'!T$9,'Input| Escalations'!$H$23:$N$23,0))+'Input| Projects'!$AA883*INDEX('Input| Escalations'!$H$35:$N$35,MATCH('Calc| Project Costs'!T$9,'Input| Escalations'!$H$23:$N$23,0))+1</f>
        <v>1</v>
      </c>
      <c r="U883" s="106"/>
      <c r="V883" s="186">
        <f t="shared" si="416"/>
        <v>0</v>
      </c>
      <c r="W883" s="186">
        <f t="shared" si="417"/>
        <v>0</v>
      </c>
      <c r="X883" s="186">
        <f t="shared" si="418"/>
        <v>0</v>
      </c>
      <c r="Y883" s="186">
        <f t="shared" si="394"/>
        <v>0</v>
      </c>
      <c r="Z883" s="186">
        <f t="shared" si="395"/>
        <v>0</v>
      </c>
      <c r="AA883" s="186">
        <f t="shared" si="396"/>
        <v>0</v>
      </c>
      <c r="AB883" s="186">
        <f t="shared" si="397"/>
        <v>0</v>
      </c>
      <c r="AC883" s="106"/>
      <c r="AD883" s="186">
        <f>'Input| Projects'!Q883*N883*'Input| Escalations'!$K$19</f>
        <v>0</v>
      </c>
      <c r="AE883" s="186">
        <f>'Input| Projects'!R883*O883*'Input| Escalations'!$K$19</f>
        <v>0</v>
      </c>
      <c r="AF883" s="186">
        <f>'Input| Projects'!S883*P883*'Input| Escalations'!$K$19</f>
        <v>0</v>
      </c>
      <c r="AG883" s="186">
        <f>'Input| Projects'!T883*Q883*'Input| Escalations'!$K$19</f>
        <v>0</v>
      </c>
      <c r="AH883" s="186">
        <f>'Input| Projects'!U883*R883*'Input| Escalations'!$K$19</f>
        <v>0</v>
      </c>
      <c r="AI883" s="186">
        <f>'Input| Projects'!V883*S883*'Input| Escalations'!$K$19</f>
        <v>0</v>
      </c>
      <c r="AJ883" s="186">
        <f>'Input| Projects'!W883*T883*'Input| Escalations'!$K$19</f>
        <v>0</v>
      </c>
      <c r="AK883" s="106"/>
      <c r="AL883" s="186" t="str">
        <f>IFERROR(IF('Input| Overheads'!$C$42="Direct costs",SUMPRODUCT(--('Input| Projects'!$AC883="Yes"),'Calc| Overheads Allocation'!C$8,'Calc| Project Costs'!V883),IF('Input| Overheads'!$C$42="Internal labour",SUMPRODUCT(--('Input| Projects'!$AC883="Yes"),'Calc| Overheads Allocation'!C$8,'Calc| Project Costs'!V883,'Input| Projects'!$Y883),IF('Input| Overheads'!$C$42="DNSP defined",SUMPRODUCT(--('Input| Projects'!$AC883="Yes"),'Calc| Overheads Allocation'!C$61,'Input| Projects'!$AF883),""))),"")</f>
        <v/>
      </c>
      <c r="AM883" s="186" t="str">
        <f>IFERROR(IF('Input| Overheads'!$C$42="Direct costs",SUMPRODUCT(--('Input| Projects'!$AC883="Yes"),'Calc| Overheads Allocation'!D$8,'Calc| Project Costs'!W883),IF('Input| Overheads'!$C$42="Internal labour",SUMPRODUCT(--('Input| Projects'!$AC883="Yes"),'Calc| Overheads Allocation'!D$8,'Calc| Project Costs'!W883,'Input| Projects'!$Y883),IF('Input| Overheads'!$C$42="DNSP defined",SUMPRODUCT(--('Input| Projects'!$AC883="Yes"),'Calc| Overheads Allocation'!D$61,'Input| Projects'!$AF883),""))),"")</f>
        <v/>
      </c>
      <c r="AN883" s="186" t="str">
        <f>IFERROR(IF('Input| Overheads'!$C$42="Direct costs",SUMPRODUCT(--('Input| Projects'!$AC883="Yes"),'Calc| Overheads Allocation'!E$8,'Calc| Project Costs'!X883),IF('Input| Overheads'!$C$42="Internal labour",SUMPRODUCT(--('Input| Projects'!$AC883="Yes"),'Calc| Overheads Allocation'!E$8,'Calc| Project Costs'!X883,'Input| Projects'!$Y883),IF('Input| Overheads'!$C$42="DNSP defined",SUMPRODUCT(--('Input| Projects'!$AC883="Yes"),'Calc| Overheads Allocation'!E$61,'Input| Projects'!$AF883),""))),"")</f>
        <v/>
      </c>
      <c r="AO883" s="186" t="str">
        <f>IFERROR(IF('Input| Overheads'!$C$42="Direct costs",SUMPRODUCT(--('Input| Projects'!$AC883="Yes"),'Calc| Overheads Allocation'!F$8,'Calc| Project Costs'!Y883),IF('Input| Overheads'!$C$42="Internal labour",SUMPRODUCT(--('Input| Projects'!$AC883="Yes"),'Calc| Overheads Allocation'!F$8,'Calc| Project Costs'!Y883,'Input| Projects'!$Y883),IF('Input| Overheads'!$C$42="DNSP defined",SUMPRODUCT(--('Input| Projects'!$AC883="Yes"),'Calc| Overheads Allocation'!F$61,'Input| Projects'!$AF883),""))),"")</f>
        <v/>
      </c>
      <c r="AP883" s="186" t="str">
        <f>IFERROR(IF('Input| Overheads'!$C$42="Direct costs",SUMPRODUCT(--('Input| Projects'!$AC883="Yes"),'Calc| Overheads Allocation'!G$8,'Calc| Project Costs'!Z883),IF('Input| Overheads'!$C$42="Internal labour",SUMPRODUCT(--('Input| Projects'!$AC883="Yes"),'Calc| Overheads Allocation'!G$8,'Calc| Project Costs'!Z883,'Input| Projects'!$Y883),IF('Input| Overheads'!$C$42="DNSP defined",SUMPRODUCT(--('Input| Projects'!$AC883="Yes"),'Calc| Overheads Allocation'!G$61,'Input| Projects'!$AF883),""))),"")</f>
        <v/>
      </c>
      <c r="AQ883" s="186" t="str">
        <f>IFERROR(IF('Input| Overheads'!$C$42="Direct costs",SUMPRODUCT(--('Input| Projects'!$AC883="Yes"),'Calc| Overheads Allocation'!H$8,'Calc| Project Costs'!AA883),IF('Input| Overheads'!$C$42="Internal labour",SUMPRODUCT(--('Input| Projects'!$AC883="Yes"),'Calc| Overheads Allocation'!H$8,'Calc| Project Costs'!AA883,'Input| Projects'!$Y883),IF('Input| Overheads'!$C$42="DNSP defined",SUMPRODUCT(--('Input| Projects'!$AC883="Yes"),'Calc| Overheads Allocation'!H$61,'Input| Projects'!$AF883),""))),"")</f>
        <v/>
      </c>
      <c r="AR883" s="186" t="str">
        <f>IFERROR(IF('Input| Overheads'!$C$42="Direct costs",SUMPRODUCT(--('Input| Projects'!$AC883="Yes"),'Calc| Overheads Allocation'!I$8,'Calc| Project Costs'!AB883),IF('Input| Overheads'!$C$42="Internal labour",SUMPRODUCT(--('Input| Projects'!$AC883="Yes"),'Calc| Overheads Allocation'!I$8,'Calc| Project Costs'!AB883,'Input| Projects'!$Y883),IF('Input| Overheads'!$C$42="DNSP defined",SUMPRODUCT(--('Input| Projects'!$AC883="Yes"),'Calc| Overheads Allocation'!I$61,'Input| Projects'!$AF883),""))),"")</f>
        <v/>
      </c>
      <c r="AS883" s="106"/>
      <c r="AT883" s="186" t="str">
        <f>IFERROR(IF('Input| Overheads'!$C$42="Direct costs",SUMPRODUCT(--('Input| Projects'!$AD883="Yes"),'Calc| Overheads Allocation'!C$9,'Calc| Project Costs'!V883),IF('Input| Overheads'!$C$42="Internal labour",SUMPRODUCT(--('Input| Projects'!$AD883="Yes"),'Calc| Overheads Allocation'!C$9,'Calc| Project Costs'!V883,'Input| Projects'!$Y883),IF('Input| Overheads'!$C$42="DNSP defined",SUMPRODUCT(--('Input| Projects'!$AD883="Yes"),'Calc| Overheads Allocation'!C$62,'Input| Projects'!$AG883),""))),"")</f>
        <v/>
      </c>
      <c r="AU883" s="186" t="str">
        <f>IFERROR(IF('Input| Overheads'!$C$42="Direct costs",SUMPRODUCT(--('Input| Projects'!$AD883="Yes"),'Calc| Overheads Allocation'!D$9,'Calc| Project Costs'!W883),IF('Input| Overheads'!$C$42="Internal labour",SUMPRODUCT(--('Input| Projects'!$AD883="Yes"),'Calc| Overheads Allocation'!D$9,'Calc| Project Costs'!W883,'Input| Projects'!$Y883),IF('Input| Overheads'!$C$42="DNSP defined",SUMPRODUCT(--('Input| Projects'!$AD883="Yes"),'Calc| Overheads Allocation'!D$62,'Input| Projects'!$AG883),""))),"")</f>
        <v/>
      </c>
      <c r="AV883" s="186" t="str">
        <f>IFERROR(IF('Input| Overheads'!$C$42="Direct costs",SUMPRODUCT(--('Input| Projects'!$AD883="Yes"),'Calc| Overheads Allocation'!E$9,'Calc| Project Costs'!X883),IF('Input| Overheads'!$C$42="Internal labour",SUMPRODUCT(--('Input| Projects'!$AD883="Yes"),'Calc| Overheads Allocation'!E$9,'Calc| Project Costs'!X883,'Input| Projects'!$Y883),IF('Input| Overheads'!$C$42="DNSP defined",SUMPRODUCT(--('Input| Projects'!$AD883="Yes"),'Calc| Overheads Allocation'!E$62,'Input| Projects'!$AG883),""))),"")</f>
        <v/>
      </c>
      <c r="AW883" s="186" t="str">
        <f>IFERROR(IF('Input| Overheads'!$C$42="Direct costs",SUMPRODUCT(--('Input| Projects'!$AD883="Yes"),'Calc| Overheads Allocation'!F$9,'Calc| Project Costs'!Y883),IF('Input| Overheads'!$C$42="Internal labour",SUMPRODUCT(--('Input| Projects'!$AD883="Yes"),'Calc| Overheads Allocation'!F$9,'Calc| Project Costs'!Y883,'Input| Projects'!$Y883),IF('Input| Overheads'!$C$42="DNSP defined",SUMPRODUCT(--('Input| Projects'!$AD883="Yes"),'Calc| Overheads Allocation'!F$62,'Input| Projects'!$AG883),""))),"")</f>
        <v/>
      </c>
      <c r="AX883" s="186" t="str">
        <f>IFERROR(IF('Input| Overheads'!$C$42="Direct costs",SUMPRODUCT(--('Input| Projects'!$AD883="Yes"),'Calc| Overheads Allocation'!G$9,'Calc| Project Costs'!Z883),IF('Input| Overheads'!$C$42="Internal labour",SUMPRODUCT(--('Input| Projects'!$AD883="Yes"),'Calc| Overheads Allocation'!G$9,'Calc| Project Costs'!Z883,'Input| Projects'!$Y883),IF('Input| Overheads'!$C$42="DNSP defined",SUMPRODUCT(--('Input| Projects'!$AD883="Yes"),'Calc| Overheads Allocation'!G$62,'Input| Projects'!$AG883),""))),"")</f>
        <v/>
      </c>
      <c r="AY883" s="186" t="str">
        <f>IFERROR(IF('Input| Overheads'!$C$42="Direct costs",SUMPRODUCT(--('Input| Projects'!$AD883="Yes"),'Calc| Overheads Allocation'!H$9,'Calc| Project Costs'!AA883),IF('Input| Overheads'!$C$42="Internal labour",SUMPRODUCT(--('Input| Projects'!$AD883="Yes"),'Calc| Overheads Allocation'!H$9,'Calc| Project Costs'!AA883,'Input| Projects'!$Y883),IF('Input| Overheads'!$C$42="DNSP defined",SUMPRODUCT(--('Input| Projects'!$AD883="Yes"),'Calc| Overheads Allocation'!H$62,'Input| Projects'!$AG883),""))),"")</f>
        <v/>
      </c>
      <c r="AZ883" s="186" t="str">
        <f>IFERROR(IF('Input| Overheads'!$C$42="Direct costs",SUMPRODUCT(--('Input| Projects'!$AD883="Yes"),'Calc| Overheads Allocation'!I$9,'Calc| Project Costs'!AB883),IF('Input| Overheads'!$C$42="Internal labour",SUMPRODUCT(--('Input| Projects'!$AD883="Yes"),'Calc| Overheads Allocation'!I$9,'Calc| Project Costs'!AB883,'Input| Projects'!$Y883),IF('Input| Overheads'!$C$42="DNSP defined",SUMPRODUCT(--('Input| Projects'!$AD883="Yes"),'Calc| Overheads Allocation'!I$62,'Input| Projects'!$AG883),""))),"")</f>
        <v/>
      </c>
      <c r="BA883" s="106"/>
      <c r="BB883" s="186">
        <f t="shared" si="419"/>
        <v>0</v>
      </c>
      <c r="BC883" s="186">
        <f t="shared" si="420"/>
        <v>0</v>
      </c>
      <c r="BD883" s="186">
        <f t="shared" si="421"/>
        <v>0</v>
      </c>
      <c r="BE883" s="186">
        <f t="shared" si="398"/>
        <v>0</v>
      </c>
      <c r="BF883" s="186">
        <f t="shared" si="399"/>
        <v>0</v>
      </c>
      <c r="BG883" s="186">
        <f t="shared" si="400"/>
        <v>0</v>
      </c>
      <c r="BH883" s="186">
        <f t="shared" si="401"/>
        <v>0</v>
      </c>
      <c r="BI883" s="97"/>
      <c r="BJ883" s="186" t="str">
        <f t="shared" si="402"/>
        <v/>
      </c>
      <c r="BK883" s="186" t="str">
        <f t="shared" si="403"/>
        <v/>
      </c>
      <c r="BL883" s="186" t="str">
        <f t="shared" si="404"/>
        <v/>
      </c>
      <c r="BM883" s="186" t="str">
        <f t="shared" si="405"/>
        <v/>
      </c>
      <c r="BN883" s="186" t="str">
        <f t="shared" si="406"/>
        <v/>
      </c>
      <c r="BO883" s="186" t="str">
        <f t="shared" si="407"/>
        <v/>
      </c>
      <c r="BP883" s="186" t="str">
        <f t="shared" si="408"/>
        <v/>
      </c>
      <c r="BQ883" s="97"/>
      <c r="BR883" s="186">
        <f t="shared" si="409"/>
        <v>0</v>
      </c>
      <c r="BS883" s="186">
        <f t="shared" si="410"/>
        <v>0</v>
      </c>
      <c r="BT883" s="222">
        <f t="shared" si="411"/>
        <v>0</v>
      </c>
      <c r="BU883" s="222">
        <f t="shared" si="412"/>
        <v>0</v>
      </c>
      <c r="BV883" s="222">
        <f t="shared" si="413"/>
        <v>0</v>
      </c>
      <c r="BW883" s="222">
        <f t="shared" si="414"/>
        <v>0</v>
      </c>
      <c r="BX883" s="222">
        <f t="shared" si="415"/>
        <v>0</v>
      </c>
      <c r="BY883" s="106"/>
      <c r="BZ883" s="197" t="str">
        <f>IF(SUMIF('Input| Projects'!$AS$8:$CP$8,"Dx",'Input| Projects'!$AS883:$CP883)=0,"",SUMIF('Input| Projects'!$AS$8:$CP$8,"Dx",'Input| Projects'!$AS883:$CP883))</f>
        <v/>
      </c>
      <c r="CA883" s="197" t="str">
        <f>IF(SUMIF('Input| Projects'!$AS$8:$CP$8,"Tx",'Input| Projects'!$AS883:$CP883)=0,"",SUMIF('Input| Projects'!$AS$8:$CP$8,"Tx",'Input| Projects'!$AS883:$CP883))</f>
        <v/>
      </c>
      <c r="CB883" s="150" t="str">
        <f t="shared" si="422"/>
        <v/>
      </c>
    </row>
    <row r="884" spans="2:80" x14ac:dyDescent="0.2">
      <c r="B884" s="201">
        <f>IFERROR('Input| Projects'!B884,"")</f>
        <v>875</v>
      </c>
      <c r="C884" s="42" t="str">
        <f>IFERROR(IF('Input| Projects'!C884="","",'Input| Projects'!C884),"")</f>
        <v/>
      </c>
      <c r="D884" s="42" t="str">
        <f>IFERROR(IF('Input| Projects'!D884="","",'Input| Projects'!D884),"")</f>
        <v/>
      </c>
      <c r="E884" s="104"/>
      <c r="F884" s="190">
        <f>IFERROR('Input| Projects'!I884*'Input| Escalations'!$K$19,"")</f>
        <v>0</v>
      </c>
      <c r="G884" s="190">
        <f>IFERROR('Input| Projects'!J884*'Input| Escalations'!$K$19,"")</f>
        <v>0</v>
      </c>
      <c r="H884" s="190">
        <f>IFERROR('Input| Projects'!K884*'Input| Escalations'!$K$19,"")</f>
        <v>0</v>
      </c>
      <c r="I884" s="190">
        <f>IFERROR('Input| Projects'!L884*'Input| Escalations'!$K$19,"")</f>
        <v>0</v>
      </c>
      <c r="J884" s="190">
        <f>IFERROR('Input| Projects'!M884*'Input| Escalations'!$K$19,"")</f>
        <v>0</v>
      </c>
      <c r="K884" s="190">
        <f>IFERROR('Input| Projects'!N884*'Input| Escalations'!$K$19,"")</f>
        <v>0</v>
      </c>
      <c r="L884" s="190">
        <f>IFERROR('Input| Projects'!O884*'Input| Escalations'!$K$19,"")</f>
        <v>0</v>
      </c>
      <c r="M884" s="150" t="str">
        <f>IF(ABS(SUM(F884:L884)-(SUM('Input| Projects'!I884:O884)*'Input| Escalations'!$K$19))&lt;0.0000001,"",1)</f>
        <v/>
      </c>
      <c r="N884" s="192">
        <f>'Input| Projects'!$Y884*INDEX('Input| Escalations'!$H$33:$N$33,MATCH('Calc| Project Costs'!N$9,'Input| Escalations'!$H$23:$N$23,0))+'Input| Projects'!$Z884*INDEX('Input| Escalations'!$H$34:$N$34,MATCH('Calc| Project Costs'!N$9,'Input| Escalations'!$H$23:$N$23,0))+'Input| Projects'!$AA884*INDEX('Input| Escalations'!$H$35:$N$35,MATCH('Calc| Project Costs'!N$9,'Input| Escalations'!$H$23:$N$23,0))+1</f>
        <v>1</v>
      </c>
      <c r="O884" s="192">
        <f>'Input| Projects'!$Y884*INDEX('Input| Escalations'!$H$33:$N$33,MATCH('Calc| Project Costs'!O$9,'Input| Escalations'!$H$23:$N$23,0))+'Input| Projects'!$Z884*INDEX('Input| Escalations'!$H$34:$N$34,MATCH('Calc| Project Costs'!O$9,'Input| Escalations'!$H$23:$N$23,0))+'Input| Projects'!$AA884*INDEX('Input| Escalations'!$H$35:$N$35,MATCH('Calc| Project Costs'!O$9,'Input| Escalations'!$H$23:$N$23,0))+1</f>
        <v>1</v>
      </c>
      <c r="P884" s="192">
        <f>'Input| Projects'!$Y884*INDEX('Input| Escalations'!$H$33:$N$33,MATCH('Calc| Project Costs'!P$9,'Input| Escalations'!$H$23:$N$23,0))+'Input| Projects'!$Z884*INDEX('Input| Escalations'!$H$34:$N$34,MATCH('Calc| Project Costs'!P$9,'Input| Escalations'!$H$23:$N$23,0))+'Input| Projects'!$AA884*INDEX('Input| Escalations'!$H$35:$N$35,MATCH('Calc| Project Costs'!P$9,'Input| Escalations'!$H$23:$N$23,0))+1</f>
        <v>1</v>
      </c>
      <c r="Q884" s="192">
        <f>'Input| Projects'!$Y884*INDEX('Input| Escalations'!$H$33:$N$33,MATCH('Calc| Project Costs'!Q$9,'Input| Escalations'!$H$23:$N$23,0))+'Input| Projects'!$Z884*INDEX('Input| Escalations'!$H$34:$N$34,MATCH('Calc| Project Costs'!Q$9,'Input| Escalations'!$H$23:$N$23,0))+'Input| Projects'!$AA884*INDEX('Input| Escalations'!$H$35:$N$35,MATCH('Calc| Project Costs'!Q$9,'Input| Escalations'!$H$23:$N$23,0))+1</f>
        <v>1</v>
      </c>
      <c r="R884" s="192">
        <f>'Input| Projects'!$Y884*INDEX('Input| Escalations'!$H$33:$N$33,MATCH('Calc| Project Costs'!R$9,'Input| Escalations'!$H$23:$N$23,0))+'Input| Projects'!$Z884*INDEX('Input| Escalations'!$H$34:$N$34,MATCH('Calc| Project Costs'!R$9,'Input| Escalations'!$H$23:$N$23,0))+'Input| Projects'!$AA884*INDEX('Input| Escalations'!$H$35:$N$35,MATCH('Calc| Project Costs'!R$9,'Input| Escalations'!$H$23:$N$23,0))+1</f>
        <v>1</v>
      </c>
      <c r="S884" s="192">
        <f>'Input| Projects'!$Y884*INDEX('Input| Escalations'!$H$33:$N$33,MATCH('Calc| Project Costs'!S$9,'Input| Escalations'!$H$23:$N$23,0))+'Input| Projects'!$Z884*INDEX('Input| Escalations'!$H$34:$N$34,MATCH('Calc| Project Costs'!S$9,'Input| Escalations'!$H$23:$N$23,0))+'Input| Projects'!$AA884*INDEX('Input| Escalations'!$H$35:$N$35,MATCH('Calc| Project Costs'!S$9,'Input| Escalations'!$H$23:$N$23,0))+1</f>
        <v>1</v>
      </c>
      <c r="T884" s="192">
        <f>'Input| Projects'!$Y884*INDEX('Input| Escalations'!$H$33:$N$33,MATCH('Calc| Project Costs'!T$9,'Input| Escalations'!$H$23:$N$23,0))+'Input| Projects'!$Z884*INDEX('Input| Escalations'!$H$34:$N$34,MATCH('Calc| Project Costs'!T$9,'Input| Escalations'!$H$23:$N$23,0))+'Input| Projects'!$AA884*INDEX('Input| Escalations'!$H$35:$N$35,MATCH('Calc| Project Costs'!T$9,'Input| Escalations'!$H$23:$N$23,0))+1</f>
        <v>1</v>
      </c>
      <c r="U884" s="106"/>
      <c r="V884" s="186">
        <f t="shared" si="416"/>
        <v>0</v>
      </c>
      <c r="W884" s="186">
        <f t="shared" si="417"/>
        <v>0</v>
      </c>
      <c r="X884" s="186">
        <f t="shared" si="418"/>
        <v>0</v>
      </c>
      <c r="Y884" s="186">
        <f t="shared" si="394"/>
        <v>0</v>
      </c>
      <c r="Z884" s="186">
        <f t="shared" si="395"/>
        <v>0</v>
      </c>
      <c r="AA884" s="186">
        <f t="shared" si="396"/>
        <v>0</v>
      </c>
      <c r="AB884" s="186">
        <f t="shared" si="397"/>
        <v>0</v>
      </c>
      <c r="AC884" s="106"/>
      <c r="AD884" s="186">
        <f>'Input| Projects'!Q884*N884*'Input| Escalations'!$K$19</f>
        <v>0</v>
      </c>
      <c r="AE884" s="186">
        <f>'Input| Projects'!R884*O884*'Input| Escalations'!$K$19</f>
        <v>0</v>
      </c>
      <c r="AF884" s="186">
        <f>'Input| Projects'!S884*P884*'Input| Escalations'!$K$19</f>
        <v>0</v>
      </c>
      <c r="AG884" s="186">
        <f>'Input| Projects'!T884*Q884*'Input| Escalations'!$K$19</f>
        <v>0</v>
      </c>
      <c r="AH884" s="186">
        <f>'Input| Projects'!U884*R884*'Input| Escalations'!$K$19</f>
        <v>0</v>
      </c>
      <c r="AI884" s="186">
        <f>'Input| Projects'!V884*S884*'Input| Escalations'!$K$19</f>
        <v>0</v>
      </c>
      <c r="AJ884" s="186">
        <f>'Input| Projects'!W884*T884*'Input| Escalations'!$K$19</f>
        <v>0</v>
      </c>
      <c r="AK884" s="106"/>
      <c r="AL884" s="186" t="str">
        <f>IFERROR(IF('Input| Overheads'!$C$42="Direct costs",SUMPRODUCT(--('Input| Projects'!$AC884="Yes"),'Calc| Overheads Allocation'!C$8,'Calc| Project Costs'!V884),IF('Input| Overheads'!$C$42="Internal labour",SUMPRODUCT(--('Input| Projects'!$AC884="Yes"),'Calc| Overheads Allocation'!C$8,'Calc| Project Costs'!V884,'Input| Projects'!$Y884),IF('Input| Overheads'!$C$42="DNSP defined",SUMPRODUCT(--('Input| Projects'!$AC884="Yes"),'Calc| Overheads Allocation'!C$61,'Input| Projects'!$AF884),""))),"")</f>
        <v/>
      </c>
      <c r="AM884" s="186" t="str">
        <f>IFERROR(IF('Input| Overheads'!$C$42="Direct costs",SUMPRODUCT(--('Input| Projects'!$AC884="Yes"),'Calc| Overheads Allocation'!D$8,'Calc| Project Costs'!W884),IF('Input| Overheads'!$C$42="Internal labour",SUMPRODUCT(--('Input| Projects'!$AC884="Yes"),'Calc| Overheads Allocation'!D$8,'Calc| Project Costs'!W884,'Input| Projects'!$Y884),IF('Input| Overheads'!$C$42="DNSP defined",SUMPRODUCT(--('Input| Projects'!$AC884="Yes"),'Calc| Overheads Allocation'!D$61,'Input| Projects'!$AF884),""))),"")</f>
        <v/>
      </c>
      <c r="AN884" s="186" t="str">
        <f>IFERROR(IF('Input| Overheads'!$C$42="Direct costs",SUMPRODUCT(--('Input| Projects'!$AC884="Yes"),'Calc| Overheads Allocation'!E$8,'Calc| Project Costs'!X884),IF('Input| Overheads'!$C$42="Internal labour",SUMPRODUCT(--('Input| Projects'!$AC884="Yes"),'Calc| Overheads Allocation'!E$8,'Calc| Project Costs'!X884,'Input| Projects'!$Y884),IF('Input| Overheads'!$C$42="DNSP defined",SUMPRODUCT(--('Input| Projects'!$AC884="Yes"),'Calc| Overheads Allocation'!E$61,'Input| Projects'!$AF884),""))),"")</f>
        <v/>
      </c>
      <c r="AO884" s="186" t="str">
        <f>IFERROR(IF('Input| Overheads'!$C$42="Direct costs",SUMPRODUCT(--('Input| Projects'!$AC884="Yes"),'Calc| Overheads Allocation'!F$8,'Calc| Project Costs'!Y884),IF('Input| Overheads'!$C$42="Internal labour",SUMPRODUCT(--('Input| Projects'!$AC884="Yes"),'Calc| Overheads Allocation'!F$8,'Calc| Project Costs'!Y884,'Input| Projects'!$Y884),IF('Input| Overheads'!$C$42="DNSP defined",SUMPRODUCT(--('Input| Projects'!$AC884="Yes"),'Calc| Overheads Allocation'!F$61,'Input| Projects'!$AF884),""))),"")</f>
        <v/>
      </c>
      <c r="AP884" s="186" t="str">
        <f>IFERROR(IF('Input| Overheads'!$C$42="Direct costs",SUMPRODUCT(--('Input| Projects'!$AC884="Yes"),'Calc| Overheads Allocation'!G$8,'Calc| Project Costs'!Z884),IF('Input| Overheads'!$C$42="Internal labour",SUMPRODUCT(--('Input| Projects'!$AC884="Yes"),'Calc| Overheads Allocation'!G$8,'Calc| Project Costs'!Z884,'Input| Projects'!$Y884),IF('Input| Overheads'!$C$42="DNSP defined",SUMPRODUCT(--('Input| Projects'!$AC884="Yes"),'Calc| Overheads Allocation'!G$61,'Input| Projects'!$AF884),""))),"")</f>
        <v/>
      </c>
      <c r="AQ884" s="186" t="str">
        <f>IFERROR(IF('Input| Overheads'!$C$42="Direct costs",SUMPRODUCT(--('Input| Projects'!$AC884="Yes"),'Calc| Overheads Allocation'!H$8,'Calc| Project Costs'!AA884),IF('Input| Overheads'!$C$42="Internal labour",SUMPRODUCT(--('Input| Projects'!$AC884="Yes"),'Calc| Overheads Allocation'!H$8,'Calc| Project Costs'!AA884,'Input| Projects'!$Y884),IF('Input| Overheads'!$C$42="DNSP defined",SUMPRODUCT(--('Input| Projects'!$AC884="Yes"),'Calc| Overheads Allocation'!H$61,'Input| Projects'!$AF884),""))),"")</f>
        <v/>
      </c>
      <c r="AR884" s="186" t="str">
        <f>IFERROR(IF('Input| Overheads'!$C$42="Direct costs",SUMPRODUCT(--('Input| Projects'!$AC884="Yes"),'Calc| Overheads Allocation'!I$8,'Calc| Project Costs'!AB884),IF('Input| Overheads'!$C$42="Internal labour",SUMPRODUCT(--('Input| Projects'!$AC884="Yes"),'Calc| Overheads Allocation'!I$8,'Calc| Project Costs'!AB884,'Input| Projects'!$Y884),IF('Input| Overheads'!$C$42="DNSP defined",SUMPRODUCT(--('Input| Projects'!$AC884="Yes"),'Calc| Overheads Allocation'!I$61,'Input| Projects'!$AF884),""))),"")</f>
        <v/>
      </c>
      <c r="AS884" s="106"/>
      <c r="AT884" s="186" t="str">
        <f>IFERROR(IF('Input| Overheads'!$C$42="Direct costs",SUMPRODUCT(--('Input| Projects'!$AD884="Yes"),'Calc| Overheads Allocation'!C$9,'Calc| Project Costs'!V884),IF('Input| Overheads'!$C$42="Internal labour",SUMPRODUCT(--('Input| Projects'!$AD884="Yes"),'Calc| Overheads Allocation'!C$9,'Calc| Project Costs'!V884,'Input| Projects'!$Y884),IF('Input| Overheads'!$C$42="DNSP defined",SUMPRODUCT(--('Input| Projects'!$AD884="Yes"),'Calc| Overheads Allocation'!C$62,'Input| Projects'!$AG884),""))),"")</f>
        <v/>
      </c>
      <c r="AU884" s="186" t="str">
        <f>IFERROR(IF('Input| Overheads'!$C$42="Direct costs",SUMPRODUCT(--('Input| Projects'!$AD884="Yes"),'Calc| Overheads Allocation'!D$9,'Calc| Project Costs'!W884),IF('Input| Overheads'!$C$42="Internal labour",SUMPRODUCT(--('Input| Projects'!$AD884="Yes"),'Calc| Overheads Allocation'!D$9,'Calc| Project Costs'!W884,'Input| Projects'!$Y884),IF('Input| Overheads'!$C$42="DNSP defined",SUMPRODUCT(--('Input| Projects'!$AD884="Yes"),'Calc| Overheads Allocation'!D$62,'Input| Projects'!$AG884),""))),"")</f>
        <v/>
      </c>
      <c r="AV884" s="186" t="str">
        <f>IFERROR(IF('Input| Overheads'!$C$42="Direct costs",SUMPRODUCT(--('Input| Projects'!$AD884="Yes"),'Calc| Overheads Allocation'!E$9,'Calc| Project Costs'!X884),IF('Input| Overheads'!$C$42="Internal labour",SUMPRODUCT(--('Input| Projects'!$AD884="Yes"),'Calc| Overheads Allocation'!E$9,'Calc| Project Costs'!X884,'Input| Projects'!$Y884),IF('Input| Overheads'!$C$42="DNSP defined",SUMPRODUCT(--('Input| Projects'!$AD884="Yes"),'Calc| Overheads Allocation'!E$62,'Input| Projects'!$AG884),""))),"")</f>
        <v/>
      </c>
      <c r="AW884" s="186" t="str">
        <f>IFERROR(IF('Input| Overheads'!$C$42="Direct costs",SUMPRODUCT(--('Input| Projects'!$AD884="Yes"),'Calc| Overheads Allocation'!F$9,'Calc| Project Costs'!Y884),IF('Input| Overheads'!$C$42="Internal labour",SUMPRODUCT(--('Input| Projects'!$AD884="Yes"),'Calc| Overheads Allocation'!F$9,'Calc| Project Costs'!Y884,'Input| Projects'!$Y884),IF('Input| Overheads'!$C$42="DNSP defined",SUMPRODUCT(--('Input| Projects'!$AD884="Yes"),'Calc| Overheads Allocation'!F$62,'Input| Projects'!$AG884),""))),"")</f>
        <v/>
      </c>
      <c r="AX884" s="186" t="str">
        <f>IFERROR(IF('Input| Overheads'!$C$42="Direct costs",SUMPRODUCT(--('Input| Projects'!$AD884="Yes"),'Calc| Overheads Allocation'!G$9,'Calc| Project Costs'!Z884),IF('Input| Overheads'!$C$42="Internal labour",SUMPRODUCT(--('Input| Projects'!$AD884="Yes"),'Calc| Overheads Allocation'!G$9,'Calc| Project Costs'!Z884,'Input| Projects'!$Y884),IF('Input| Overheads'!$C$42="DNSP defined",SUMPRODUCT(--('Input| Projects'!$AD884="Yes"),'Calc| Overheads Allocation'!G$62,'Input| Projects'!$AG884),""))),"")</f>
        <v/>
      </c>
      <c r="AY884" s="186" t="str">
        <f>IFERROR(IF('Input| Overheads'!$C$42="Direct costs",SUMPRODUCT(--('Input| Projects'!$AD884="Yes"),'Calc| Overheads Allocation'!H$9,'Calc| Project Costs'!AA884),IF('Input| Overheads'!$C$42="Internal labour",SUMPRODUCT(--('Input| Projects'!$AD884="Yes"),'Calc| Overheads Allocation'!H$9,'Calc| Project Costs'!AA884,'Input| Projects'!$Y884),IF('Input| Overheads'!$C$42="DNSP defined",SUMPRODUCT(--('Input| Projects'!$AD884="Yes"),'Calc| Overheads Allocation'!H$62,'Input| Projects'!$AG884),""))),"")</f>
        <v/>
      </c>
      <c r="AZ884" s="186" t="str">
        <f>IFERROR(IF('Input| Overheads'!$C$42="Direct costs",SUMPRODUCT(--('Input| Projects'!$AD884="Yes"),'Calc| Overheads Allocation'!I$9,'Calc| Project Costs'!AB884),IF('Input| Overheads'!$C$42="Internal labour",SUMPRODUCT(--('Input| Projects'!$AD884="Yes"),'Calc| Overheads Allocation'!I$9,'Calc| Project Costs'!AB884,'Input| Projects'!$Y884),IF('Input| Overheads'!$C$42="DNSP defined",SUMPRODUCT(--('Input| Projects'!$AD884="Yes"),'Calc| Overheads Allocation'!I$62,'Input| Projects'!$AG884),""))),"")</f>
        <v/>
      </c>
      <c r="BA884" s="106"/>
      <c r="BB884" s="186">
        <f t="shared" si="419"/>
        <v>0</v>
      </c>
      <c r="BC884" s="186">
        <f t="shared" si="420"/>
        <v>0</v>
      </c>
      <c r="BD884" s="186">
        <f t="shared" si="421"/>
        <v>0</v>
      </c>
      <c r="BE884" s="186">
        <f t="shared" si="398"/>
        <v>0</v>
      </c>
      <c r="BF884" s="186">
        <f t="shared" si="399"/>
        <v>0</v>
      </c>
      <c r="BG884" s="186">
        <f t="shared" si="400"/>
        <v>0</v>
      </c>
      <c r="BH884" s="186">
        <f t="shared" si="401"/>
        <v>0</v>
      </c>
      <c r="BI884" s="97"/>
      <c r="BJ884" s="186" t="str">
        <f t="shared" si="402"/>
        <v/>
      </c>
      <c r="BK884" s="186" t="str">
        <f t="shared" si="403"/>
        <v/>
      </c>
      <c r="BL884" s="186" t="str">
        <f t="shared" si="404"/>
        <v/>
      </c>
      <c r="BM884" s="186" t="str">
        <f t="shared" si="405"/>
        <v/>
      </c>
      <c r="BN884" s="186" t="str">
        <f t="shared" si="406"/>
        <v/>
      </c>
      <c r="BO884" s="186" t="str">
        <f t="shared" si="407"/>
        <v/>
      </c>
      <c r="BP884" s="186" t="str">
        <f t="shared" si="408"/>
        <v/>
      </c>
      <c r="BQ884" s="97"/>
      <c r="BR884" s="186">
        <f t="shared" si="409"/>
        <v>0</v>
      </c>
      <c r="BS884" s="186">
        <f t="shared" si="410"/>
        <v>0</v>
      </c>
      <c r="BT884" s="222">
        <f t="shared" si="411"/>
        <v>0</v>
      </c>
      <c r="BU884" s="222">
        <f t="shared" si="412"/>
        <v>0</v>
      </c>
      <c r="BV884" s="222">
        <f t="shared" si="413"/>
        <v>0</v>
      </c>
      <c r="BW884" s="222">
        <f t="shared" si="414"/>
        <v>0</v>
      </c>
      <c r="BX884" s="222">
        <f t="shared" si="415"/>
        <v>0</v>
      </c>
      <c r="BY884" s="106"/>
      <c r="BZ884" s="197" t="str">
        <f>IF(SUMIF('Input| Projects'!$AS$8:$CP$8,"Dx",'Input| Projects'!$AS884:$CP884)=0,"",SUMIF('Input| Projects'!$AS$8:$CP$8,"Dx",'Input| Projects'!$AS884:$CP884))</f>
        <v/>
      </c>
      <c r="CA884" s="197" t="str">
        <f>IF(SUMIF('Input| Projects'!$AS$8:$CP$8,"Tx",'Input| Projects'!$AS884:$CP884)=0,"",SUMIF('Input| Projects'!$AS$8:$CP$8,"Tx",'Input| Projects'!$AS884:$CP884))</f>
        <v/>
      </c>
      <c r="CB884" s="150" t="str">
        <f t="shared" si="422"/>
        <v/>
      </c>
    </row>
    <row r="885" spans="2:80" x14ac:dyDescent="0.2">
      <c r="B885" s="201">
        <f>IFERROR('Input| Projects'!B885,"")</f>
        <v>876</v>
      </c>
      <c r="C885" s="42" t="str">
        <f>IFERROR(IF('Input| Projects'!C885="","",'Input| Projects'!C885),"")</f>
        <v/>
      </c>
      <c r="D885" s="42" t="str">
        <f>IFERROR(IF('Input| Projects'!D885="","",'Input| Projects'!D885),"")</f>
        <v/>
      </c>
      <c r="E885" s="104"/>
      <c r="F885" s="190">
        <f>IFERROR('Input| Projects'!I885*'Input| Escalations'!$K$19,"")</f>
        <v>0</v>
      </c>
      <c r="G885" s="190">
        <f>IFERROR('Input| Projects'!J885*'Input| Escalations'!$K$19,"")</f>
        <v>0</v>
      </c>
      <c r="H885" s="190">
        <f>IFERROR('Input| Projects'!K885*'Input| Escalations'!$K$19,"")</f>
        <v>0</v>
      </c>
      <c r="I885" s="190">
        <f>IFERROR('Input| Projects'!L885*'Input| Escalations'!$K$19,"")</f>
        <v>0</v>
      </c>
      <c r="J885" s="190">
        <f>IFERROR('Input| Projects'!M885*'Input| Escalations'!$K$19,"")</f>
        <v>0</v>
      </c>
      <c r="K885" s="190">
        <f>IFERROR('Input| Projects'!N885*'Input| Escalations'!$K$19,"")</f>
        <v>0</v>
      </c>
      <c r="L885" s="190">
        <f>IFERROR('Input| Projects'!O885*'Input| Escalations'!$K$19,"")</f>
        <v>0</v>
      </c>
      <c r="M885" s="150" t="str">
        <f>IF(ABS(SUM(F885:L885)-(SUM('Input| Projects'!I885:O885)*'Input| Escalations'!$K$19))&lt;0.0000001,"",1)</f>
        <v/>
      </c>
      <c r="N885" s="192">
        <f>'Input| Projects'!$Y885*INDEX('Input| Escalations'!$H$33:$N$33,MATCH('Calc| Project Costs'!N$9,'Input| Escalations'!$H$23:$N$23,0))+'Input| Projects'!$Z885*INDEX('Input| Escalations'!$H$34:$N$34,MATCH('Calc| Project Costs'!N$9,'Input| Escalations'!$H$23:$N$23,0))+'Input| Projects'!$AA885*INDEX('Input| Escalations'!$H$35:$N$35,MATCH('Calc| Project Costs'!N$9,'Input| Escalations'!$H$23:$N$23,0))+1</f>
        <v>1</v>
      </c>
      <c r="O885" s="192">
        <f>'Input| Projects'!$Y885*INDEX('Input| Escalations'!$H$33:$N$33,MATCH('Calc| Project Costs'!O$9,'Input| Escalations'!$H$23:$N$23,0))+'Input| Projects'!$Z885*INDEX('Input| Escalations'!$H$34:$N$34,MATCH('Calc| Project Costs'!O$9,'Input| Escalations'!$H$23:$N$23,0))+'Input| Projects'!$AA885*INDEX('Input| Escalations'!$H$35:$N$35,MATCH('Calc| Project Costs'!O$9,'Input| Escalations'!$H$23:$N$23,0))+1</f>
        <v>1</v>
      </c>
      <c r="P885" s="192">
        <f>'Input| Projects'!$Y885*INDEX('Input| Escalations'!$H$33:$N$33,MATCH('Calc| Project Costs'!P$9,'Input| Escalations'!$H$23:$N$23,0))+'Input| Projects'!$Z885*INDEX('Input| Escalations'!$H$34:$N$34,MATCH('Calc| Project Costs'!P$9,'Input| Escalations'!$H$23:$N$23,0))+'Input| Projects'!$AA885*INDEX('Input| Escalations'!$H$35:$N$35,MATCH('Calc| Project Costs'!P$9,'Input| Escalations'!$H$23:$N$23,0))+1</f>
        <v>1</v>
      </c>
      <c r="Q885" s="192">
        <f>'Input| Projects'!$Y885*INDEX('Input| Escalations'!$H$33:$N$33,MATCH('Calc| Project Costs'!Q$9,'Input| Escalations'!$H$23:$N$23,0))+'Input| Projects'!$Z885*INDEX('Input| Escalations'!$H$34:$N$34,MATCH('Calc| Project Costs'!Q$9,'Input| Escalations'!$H$23:$N$23,0))+'Input| Projects'!$AA885*INDEX('Input| Escalations'!$H$35:$N$35,MATCH('Calc| Project Costs'!Q$9,'Input| Escalations'!$H$23:$N$23,0))+1</f>
        <v>1</v>
      </c>
      <c r="R885" s="192">
        <f>'Input| Projects'!$Y885*INDEX('Input| Escalations'!$H$33:$N$33,MATCH('Calc| Project Costs'!R$9,'Input| Escalations'!$H$23:$N$23,0))+'Input| Projects'!$Z885*INDEX('Input| Escalations'!$H$34:$N$34,MATCH('Calc| Project Costs'!R$9,'Input| Escalations'!$H$23:$N$23,0))+'Input| Projects'!$AA885*INDEX('Input| Escalations'!$H$35:$N$35,MATCH('Calc| Project Costs'!R$9,'Input| Escalations'!$H$23:$N$23,0))+1</f>
        <v>1</v>
      </c>
      <c r="S885" s="192">
        <f>'Input| Projects'!$Y885*INDEX('Input| Escalations'!$H$33:$N$33,MATCH('Calc| Project Costs'!S$9,'Input| Escalations'!$H$23:$N$23,0))+'Input| Projects'!$Z885*INDEX('Input| Escalations'!$H$34:$N$34,MATCH('Calc| Project Costs'!S$9,'Input| Escalations'!$H$23:$N$23,0))+'Input| Projects'!$AA885*INDEX('Input| Escalations'!$H$35:$N$35,MATCH('Calc| Project Costs'!S$9,'Input| Escalations'!$H$23:$N$23,0))+1</f>
        <v>1</v>
      </c>
      <c r="T885" s="192">
        <f>'Input| Projects'!$Y885*INDEX('Input| Escalations'!$H$33:$N$33,MATCH('Calc| Project Costs'!T$9,'Input| Escalations'!$H$23:$N$23,0))+'Input| Projects'!$Z885*INDEX('Input| Escalations'!$H$34:$N$34,MATCH('Calc| Project Costs'!T$9,'Input| Escalations'!$H$23:$N$23,0))+'Input| Projects'!$AA885*INDEX('Input| Escalations'!$H$35:$N$35,MATCH('Calc| Project Costs'!T$9,'Input| Escalations'!$H$23:$N$23,0))+1</f>
        <v>1</v>
      </c>
      <c r="U885" s="106"/>
      <c r="V885" s="186">
        <f t="shared" si="416"/>
        <v>0</v>
      </c>
      <c r="W885" s="186">
        <f t="shared" si="417"/>
        <v>0</v>
      </c>
      <c r="X885" s="186">
        <f t="shared" si="418"/>
        <v>0</v>
      </c>
      <c r="Y885" s="186">
        <f t="shared" si="394"/>
        <v>0</v>
      </c>
      <c r="Z885" s="186">
        <f t="shared" si="395"/>
        <v>0</v>
      </c>
      <c r="AA885" s="186">
        <f t="shared" si="396"/>
        <v>0</v>
      </c>
      <c r="AB885" s="186">
        <f t="shared" si="397"/>
        <v>0</v>
      </c>
      <c r="AC885" s="106"/>
      <c r="AD885" s="186">
        <f>'Input| Projects'!Q885*N885*'Input| Escalations'!$K$19</f>
        <v>0</v>
      </c>
      <c r="AE885" s="186">
        <f>'Input| Projects'!R885*O885*'Input| Escalations'!$K$19</f>
        <v>0</v>
      </c>
      <c r="AF885" s="186">
        <f>'Input| Projects'!S885*P885*'Input| Escalations'!$K$19</f>
        <v>0</v>
      </c>
      <c r="AG885" s="186">
        <f>'Input| Projects'!T885*Q885*'Input| Escalations'!$K$19</f>
        <v>0</v>
      </c>
      <c r="AH885" s="186">
        <f>'Input| Projects'!U885*R885*'Input| Escalations'!$K$19</f>
        <v>0</v>
      </c>
      <c r="AI885" s="186">
        <f>'Input| Projects'!V885*S885*'Input| Escalations'!$K$19</f>
        <v>0</v>
      </c>
      <c r="AJ885" s="186">
        <f>'Input| Projects'!W885*T885*'Input| Escalations'!$K$19</f>
        <v>0</v>
      </c>
      <c r="AK885" s="106"/>
      <c r="AL885" s="186" t="str">
        <f>IFERROR(IF('Input| Overheads'!$C$42="Direct costs",SUMPRODUCT(--('Input| Projects'!$AC885="Yes"),'Calc| Overheads Allocation'!C$8,'Calc| Project Costs'!V885),IF('Input| Overheads'!$C$42="Internal labour",SUMPRODUCT(--('Input| Projects'!$AC885="Yes"),'Calc| Overheads Allocation'!C$8,'Calc| Project Costs'!V885,'Input| Projects'!$Y885),IF('Input| Overheads'!$C$42="DNSP defined",SUMPRODUCT(--('Input| Projects'!$AC885="Yes"),'Calc| Overheads Allocation'!C$61,'Input| Projects'!$AF885),""))),"")</f>
        <v/>
      </c>
      <c r="AM885" s="186" t="str">
        <f>IFERROR(IF('Input| Overheads'!$C$42="Direct costs",SUMPRODUCT(--('Input| Projects'!$AC885="Yes"),'Calc| Overheads Allocation'!D$8,'Calc| Project Costs'!W885),IF('Input| Overheads'!$C$42="Internal labour",SUMPRODUCT(--('Input| Projects'!$AC885="Yes"),'Calc| Overheads Allocation'!D$8,'Calc| Project Costs'!W885,'Input| Projects'!$Y885),IF('Input| Overheads'!$C$42="DNSP defined",SUMPRODUCT(--('Input| Projects'!$AC885="Yes"),'Calc| Overheads Allocation'!D$61,'Input| Projects'!$AF885),""))),"")</f>
        <v/>
      </c>
      <c r="AN885" s="186" t="str">
        <f>IFERROR(IF('Input| Overheads'!$C$42="Direct costs",SUMPRODUCT(--('Input| Projects'!$AC885="Yes"),'Calc| Overheads Allocation'!E$8,'Calc| Project Costs'!X885),IF('Input| Overheads'!$C$42="Internal labour",SUMPRODUCT(--('Input| Projects'!$AC885="Yes"),'Calc| Overheads Allocation'!E$8,'Calc| Project Costs'!X885,'Input| Projects'!$Y885),IF('Input| Overheads'!$C$42="DNSP defined",SUMPRODUCT(--('Input| Projects'!$AC885="Yes"),'Calc| Overheads Allocation'!E$61,'Input| Projects'!$AF885),""))),"")</f>
        <v/>
      </c>
      <c r="AO885" s="186" t="str">
        <f>IFERROR(IF('Input| Overheads'!$C$42="Direct costs",SUMPRODUCT(--('Input| Projects'!$AC885="Yes"),'Calc| Overheads Allocation'!F$8,'Calc| Project Costs'!Y885),IF('Input| Overheads'!$C$42="Internal labour",SUMPRODUCT(--('Input| Projects'!$AC885="Yes"),'Calc| Overheads Allocation'!F$8,'Calc| Project Costs'!Y885,'Input| Projects'!$Y885),IF('Input| Overheads'!$C$42="DNSP defined",SUMPRODUCT(--('Input| Projects'!$AC885="Yes"),'Calc| Overheads Allocation'!F$61,'Input| Projects'!$AF885),""))),"")</f>
        <v/>
      </c>
      <c r="AP885" s="186" t="str">
        <f>IFERROR(IF('Input| Overheads'!$C$42="Direct costs",SUMPRODUCT(--('Input| Projects'!$AC885="Yes"),'Calc| Overheads Allocation'!G$8,'Calc| Project Costs'!Z885),IF('Input| Overheads'!$C$42="Internal labour",SUMPRODUCT(--('Input| Projects'!$AC885="Yes"),'Calc| Overheads Allocation'!G$8,'Calc| Project Costs'!Z885,'Input| Projects'!$Y885),IF('Input| Overheads'!$C$42="DNSP defined",SUMPRODUCT(--('Input| Projects'!$AC885="Yes"),'Calc| Overheads Allocation'!G$61,'Input| Projects'!$AF885),""))),"")</f>
        <v/>
      </c>
      <c r="AQ885" s="186" t="str">
        <f>IFERROR(IF('Input| Overheads'!$C$42="Direct costs",SUMPRODUCT(--('Input| Projects'!$AC885="Yes"),'Calc| Overheads Allocation'!H$8,'Calc| Project Costs'!AA885),IF('Input| Overheads'!$C$42="Internal labour",SUMPRODUCT(--('Input| Projects'!$AC885="Yes"),'Calc| Overheads Allocation'!H$8,'Calc| Project Costs'!AA885,'Input| Projects'!$Y885),IF('Input| Overheads'!$C$42="DNSP defined",SUMPRODUCT(--('Input| Projects'!$AC885="Yes"),'Calc| Overheads Allocation'!H$61,'Input| Projects'!$AF885),""))),"")</f>
        <v/>
      </c>
      <c r="AR885" s="186" t="str">
        <f>IFERROR(IF('Input| Overheads'!$C$42="Direct costs",SUMPRODUCT(--('Input| Projects'!$AC885="Yes"),'Calc| Overheads Allocation'!I$8,'Calc| Project Costs'!AB885),IF('Input| Overheads'!$C$42="Internal labour",SUMPRODUCT(--('Input| Projects'!$AC885="Yes"),'Calc| Overheads Allocation'!I$8,'Calc| Project Costs'!AB885,'Input| Projects'!$Y885),IF('Input| Overheads'!$C$42="DNSP defined",SUMPRODUCT(--('Input| Projects'!$AC885="Yes"),'Calc| Overheads Allocation'!I$61,'Input| Projects'!$AF885),""))),"")</f>
        <v/>
      </c>
      <c r="AS885" s="106"/>
      <c r="AT885" s="186" t="str">
        <f>IFERROR(IF('Input| Overheads'!$C$42="Direct costs",SUMPRODUCT(--('Input| Projects'!$AD885="Yes"),'Calc| Overheads Allocation'!C$9,'Calc| Project Costs'!V885),IF('Input| Overheads'!$C$42="Internal labour",SUMPRODUCT(--('Input| Projects'!$AD885="Yes"),'Calc| Overheads Allocation'!C$9,'Calc| Project Costs'!V885,'Input| Projects'!$Y885),IF('Input| Overheads'!$C$42="DNSP defined",SUMPRODUCT(--('Input| Projects'!$AD885="Yes"),'Calc| Overheads Allocation'!C$62,'Input| Projects'!$AG885),""))),"")</f>
        <v/>
      </c>
      <c r="AU885" s="186" t="str">
        <f>IFERROR(IF('Input| Overheads'!$C$42="Direct costs",SUMPRODUCT(--('Input| Projects'!$AD885="Yes"),'Calc| Overheads Allocation'!D$9,'Calc| Project Costs'!W885),IF('Input| Overheads'!$C$42="Internal labour",SUMPRODUCT(--('Input| Projects'!$AD885="Yes"),'Calc| Overheads Allocation'!D$9,'Calc| Project Costs'!W885,'Input| Projects'!$Y885),IF('Input| Overheads'!$C$42="DNSP defined",SUMPRODUCT(--('Input| Projects'!$AD885="Yes"),'Calc| Overheads Allocation'!D$62,'Input| Projects'!$AG885),""))),"")</f>
        <v/>
      </c>
      <c r="AV885" s="186" t="str">
        <f>IFERROR(IF('Input| Overheads'!$C$42="Direct costs",SUMPRODUCT(--('Input| Projects'!$AD885="Yes"),'Calc| Overheads Allocation'!E$9,'Calc| Project Costs'!X885),IF('Input| Overheads'!$C$42="Internal labour",SUMPRODUCT(--('Input| Projects'!$AD885="Yes"),'Calc| Overheads Allocation'!E$9,'Calc| Project Costs'!X885,'Input| Projects'!$Y885),IF('Input| Overheads'!$C$42="DNSP defined",SUMPRODUCT(--('Input| Projects'!$AD885="Yes"),'Calc| Overheads Allocation'!E$62,'Input| Projects'!$AG885),""))),"")</f>
        <v/>
      </c>
      <c r="AW885" s="186" t="str">
        <f>IFERROR(IF('Input| Overheads'!$C$42="Direct costs",SUMPRODUCT(--('Input| Projects'!$AD885="Yes"),'Calc| Overheads Allocation'!F$9,'Calc| Project Costs'!Y885),IF('Input| Overheads'!$C$42="Internal labour",SUMPRODUCT(--('Input| Projects'!$AD885="Yes"),'Calc| Overheads Allocation'!F$9,'Calc| Project Costs'!Y885,'Input| Projects'!$Y885),IF('Input| Overheads'!$C$42="DNSP defined",SUMPRODUCT(--('Input| Projects'!$AD885="Yes"),'Calc| Overheads Allocation'!F$62,'Input| Projects'!$AG885),""))),"")</f>
        <v/>
      </c>
      <c r="AX885" s="186" t="str">
        <f>IFERROR(IF('Input| Overheads'!$C$42="Direct costs",SUMPRODUCT(--('Input| Projects'!$AD885="Yes"),'Calc| Overheads Allocation'!G$9,'Calc| Project Costs'!Z885),IF('Input| Overheads'!$C$42="Internal labour",SUMPRODUCT(--('Input| Projects'!$AD885="Yes"),'Calc| Overheads Allocation'!G$9,'Calc| Project Costs'!Z885,'Input| Projects'!$Y885),IF('Input| Overheads'!$C$42="DNSP defined",SUMPRODUCT(--('Input| Projects'!$AD885="Yes"),'Calc| Overheads Allocation'!G$62,'Input| Projects'!$AG885),""))),"")</f>
        <v/>
      </c>
      <c r="AY885" s="186" t="str">
        <f>IFERROR(IF('Input| Overheads'!$C$42="Direct costs",SUMPRODUCT(--('Input| Projects'!$AD885="Yes"),'Calc| Overheads Allocation'!H$9,'Calc| Project Costs'!AA885),IF('Input| Overheads'!$C$42="Internal labour",SUMPRODUCT(--('Input| Projects'!$AD885="Yes"),'Calc| Overheads Allocation'!H$9,'Calc| Project Costs'!AA885,'Input| Projects'!$Y885),IF('Input| Overheads'!$C$42="DNSP defined",SUMPRODUCT(--('Input| Projects'!$AD885="Yes"),'Calc| Overheads Allocation'!H$62,'Input| Projects'!$AG885),""))),"")</f>
        <v/>
      </c>
      <c r="AZ885" s="186" t="str">
        <f>IFERROR(IF('Input| Overheads'!$C$42="Direct costs",SUMPRODUCT(--('Input| Projects'!$AD885="Yes"),'Calc| Overheads Allocation'!I$9,'Calc| Project Costs'!AB885),IF('Input| Overheads'!$C$42="Internal labour",SUMPRODUCT(--('Input| Projects'!$AD885="Yes"),'Calc| Overheads Allocation'!I$9,'Calc| Project Costs'!AB885,'Input| Projects'!$Y885),IF('Input| Overheads'!$C$42="DNSP defined",SUMPRODUCT(--('Input| Projects'!$AD885="Yes"),'Calc| Overheads Allocation'!I$62,'Input| Projects'!$AG885),""))),"")</f>
        <v/>
      </c>
      <c r="BA885" s="106"/>
      <c r="BB885" s="186">
        <f t="shared" si="419"/>
        <v>0</v>
      </c>
      <c r="BC885" s="186">
        <f t="shared" si="420"/>
        <v>0</v>
      </c>
      <c r="BD885" s="186">
        <f t="shared" si="421"/>
        <v>0</v>
      </c>
      <c r="BE885" s="186">
        <f t="shared" si="398"/>
        <v>0</v>
      </c>
      <c r="BF885" s="186">
        <f t="shared" si="399"/>
        <v>0</v>
      </c>
      <c r="BG885" s="186">
        <f t="shared" si="400"/>
        <v>0</v>
      </c>
      <c r="BH885" s="186">
        <f t="shared" si="401"/>
        <v>0</v>
      </c>
      <c r="BI885" s="97"/>
      <c r="BJ885" s="186" t="str">
        <f t="shared" si="402"/>
        <v/>
      </c>
      <c r="BK885" s="186" t="str">
        <f t="shared" si="403"/>
        <v/>
      </c>
      <c r="BL885" s="186" t="str">
        <f t="shared" si="404"/>
        <v/>
      </c>
      <c r="BM885" s="186" t="str">
        <f t="shared" si="405"/>
        <v/>
      </c>
      <c r="BN885" s="186" t="str">
        <f t="shared" si="406"/>
        <v/>
      </c>
      <c r="BO885" s="186" t="str">
        <f t="shared" si="407"/>
        <v/>
      </c>
      <c r="BP885" s="186" t="str">
        <f t="shared" si="408"/>
        <v/>
      </c>
      <c r="BQ885" s="97"/>
      <c r="BR885" s="186">
        <f t="shared" si="409"/>
        <v>0</v>
      </c>
      <c r="BS885" s="186">
        <f t="shared" si="410"/>
        <v>0</v>
      </c>
      <c r="BT885" s="222">
        <f t="shared" si="411"/>
        <v>0</v>
      </c>
      <c r="BU885" s="222">
        <f t="shared" si="412"/>
        <v>0</v>
      </c>
      <c r="BV885" s="222">
        <f t="shared" si="413"/>
        <v>0</v>
      </c>
      <c r="BW885" s="222">
        <f t="shared" si="414"/>
        <v>0</v>
      </c>
      <c r="BX885" s="222">
        <f t="shared" si="415"/>
        <v>0</v>
      </c>
      <c r="BY885" s="106"/>
      <c r="BZ885" s="197" t="str">
        <f>IF(SUMIF('Input| Projects'!$AS$8:$CP$8,"Dx",'Input| Projects'!$AS885:$CP885)=0,"",SUMIF('Input| Projects'!$AS$8:$CP$8,"Dx",'Input| Projects'!$AS885:$CP885))</f>
        <v/>
      </c>
      <c r="CA885" s="197" t="str">
        <f>IF(SUMIF('Input| Projects'!$AS$8:$CP$8,"Tx",'Input| Projects'!$AS885:$CP885)=0,"",SUMIF('Input| Projects'!$AS$8:$CP$8,"Tx",'Input| Projects'!$AS885:$CP885))</f>
        <v/>
      </c>
      <c r="CB885" s="150" t="str">
        <f t="shared" si="422"/>
        <v/>
      </c>
    </row>
    <row r="886" spans="2:80" x14ac:dyDescent="0.2">
      <c r="B886" s="201">
        <f>IFERROR('Input| Projects'!B886,"")</f>
        <v>877</v>
      </c>
      <c r="C886" s="42" t="str">
        <f>IFERROR(IF('Input| Projects'!C886="","",'Input| Projects'!C886),"")</f>
        <v/>
      </c>
      <c r="D886" s="42" t="str">
        <f>IFERROR(IF('Input| Projects'!D886="","",'Input| Projects'!D886),"")</f>
        <v/>
      </c>
      <c r="E886" s="104"/>
      <c r="F886" s="190">
        <f>IFERROR('Input| Projects'!I886*'Input| Escalations'!$K$19,"")</f>
        <v>0</v>
      </c>
      <c r="G886" s="190">
        <f>IFERROR('Input| Projects'!J886*'Input| Escalations'!$K$19,"")</f>
        <v>0</v>
      </c>
      <c r="H886" s="190">
        <f>IFERROR('Input| Projects'!K886*'Input| Escalations'!$K$19,"")</f>
        <v>0</v>
      </c>
      <c r="I886" s="190">
        <f>IFERROR('Input| Projects'!L886*'Input| Escalations'!$K$19,"")</f>
        <v>0</v>
      </c>
      <c r="J886" s="190">
        <f>IFERROR('Input| Projects'!M886*'Input| Escalations'!$K$19,"")</f>
        <v>0</v>
      </c>
      <c r="K886" s="190">
        <f>IFERROR('Input| Projects'!N886*'Input| Escalations'!$K$19,"")</f>
        <v>0</v>
      </c>
      <c r="L886" s="190">
        <f>IFERROR('Input| Projects'!O886*'Input| Escalations'!$K$19,"")</f>
        <v>0</v>
      </c>
      <c r="M886" s="150" t="str">
        <f>IF(ABS(SUM(F886:L886)-(SUM('Input| Projects'!I886:O886)*'Input| Escalations'!$K$19))&lt;0.0000001,"",1)</f>
        <v/>
      </c>
      <c r="N886" s="192">
        <f>'Input| Projects'!$Y886*INDEX('Input| Escalations'!$H$33:$N$33,MATCH('Calc| Project Costs'!N$9,'Input| Escalations'!$H$23:$N$23,0))+'Input| Projects'!$Z886*INDEX('Input| Escalations'!$H$34:$N$34,MATCH('Calc| Project Costs'!N$9,'Input| Escalations'!$H$23:$N$23,0))+'Input| Projects'!$AA886*INDEX('Input| Escalations'!$H$35:$N$35,MATCH('Calc| Project Costs'!N$9,'Input| Escalations'!$H$23:$N$23,0))+1</f>
        <v>1</v>
      </c>
      <c r="O886" s="192">
        <f>'Input| Projects'!$Y886*INDEX('Input| Escalations'!$H$33:$N$33,MATCH('Calc| Project Costs'!O$9,'Input| Escalations'!$H$23:$N$23,0))+'Input| Projects'!$Z886*INDEX('Input| Escalations'!$H$34:$N$34,MATCH('Calc| Project Costs'!O$9,'Input| Escalations'!$H$23:$N$23,0))+'Input| Projects'!$AA886*INDEX('Input| Escalations'!$H$35:$N$35,MATCH('Calc| Project Costs'!O$9,'Input| Escalations'!$H$23:$N$23,0))+1</f>
        <v>1</v>
      </c>
      <c r="P886" s="192">
        <f>'Input| Projects'!$Y886*INDEX('Input| Escalations'!$H$33:$N$33,MATCH('Calc| Project Costs'!P$9,'Input| Escalations'!$H$23:$N$23,0))+'Input| Projects'!$Z886*INDEX('Input| Escalations'!$H$34:$N$34,MATCH('Calc| Project Costs'!P$9,'Input| Escalations'!$H$23:$N$23,0))+'Input| Projects'!$AA886*INDEX('Input| Escalations'!$H$35:$N$35,MATCH('Calc| Project Costs'!P$9,'Input| Escalations'!$H$23:$N$23,0))+1</f>
        <v>1</v>
      </c>
      <c r="Q886" s="192">
        <f>'Input| Projects'!$Y886*INDEX('Input| Escalations'!$H$33:$N$33,MATCH('Calc| Project Costs'!Q$9,'Input| Escalations'!$H$23:$N$23,0))+'Input| Projects'!$Z886*INDEX('Input| Escalations'!$H$34:$N$34,MATCH('Calc| Project Costs'!Q$9,'Input| Escalations'!$H$23:$N$23,0))+'Input| Projects'!$AA886*INDEX('Input| Escalations'!$H$35:$N$35,MATCH('Calc| Project Costs'!Q$9,'Input| Escalations'!$H$23:$N$23,0))+1</f>
        <v>1</v>
      </c>
      <c r="R886" s="192">
        <f>'Input| Projects'!$Y886*INDEX('Input| Escalations'!$H$33:$N$33,MATCH('Calc| Project Costs'!R$9,'Input| Escalations'!$H$23:$N$23,0))+'Input| Projects'!$Z886*INDEX('Input| Escalations'!$H$34:$N$34,MATCH('Calc| Project Costs'!R$9,'Input| Escalations'!$H$23:$N$23,0))+'Input| Projects'!$AA886*INDEX('Input| Escalations'!$H$35:$N$35,MATCH('Calc| Project Costs'!R$9,'Input| Escalations'!$H$23:$N$23,0))+1</f>
        <v>1</v>
      </c>
      <c r="S886" s="192">
        <f>'Input| Projects'!$Y886*INDEX('Input| Escalations'!$H$33:$N$33,MATCH('Calc| Project Costs'!S$9,'Input| Escalations'!$H$23:$N$23,0))+'Input| Projects'!$Z886*INDEX('Input| Escalations'!$H$34:$N$34,MATCH('Calc| Project Costs'!S$9,'Input| Escalations'!$H$23:$N$23,0))+'Input| Projects'!$AA886*INDEX('Input| Escalations'!$H$35:$N$35,MATCH('Calc| Project Costs'!S$9,'Input| Escalations'!$H$23:$N$23,0))+1</f>
        <v>1</v>
      </c>
      <c r="T886" s="192">
        <f>'Input| Projects'!$Y886*INDEX('Input| Escalations'!$H$33:$N$33,MATCH('Calc| Project Costs'!T$9,'Input| Escalations'!$H$23:$N$23,0))+'Input| Projects'!$Z886*INDEX('Input| Escalations'!$H$34:$N$34,MATCH('Calc| Project Costs'!T$9,'Input| Escalations'!$H$23:$N$23,0))+'Input| Projects'!$AA886*INDEX('Input| Escalations'!$H$35:$N$35,MATCH('Calc| Project Costs'!T$9,'Input| Escalations'!$H$23:$N$23,0))+1</f>
        <v>1</v>
      </c>
      <c r="U886" s="106"/>
      <c r="V886" s="186">
        <f t="shared" si="416"/>
        <v>0</v>
      </c>
      <c r="W886" s="186">
        <f t="shared" si="417"/>
        <v>0</v>
      </c>
      <c r="X886" s="186">
        <f t="shared" si="418"/>
        <v>0</v>
      </c>
      <c r="Y886" s="186">
        <f t="shared" si="394"/>
        <v>0</v>
      </c>
      <c r="Z886" s="186">
        <f t="shared" si="395"/>
        <v>0</v>
      </c>
      <c r="AA886" s="186">
        <f t="shared" si="396"/>
        <v>0</v>
      </c>
      <c r="AB886" s="186">
        <f t="shared" si="397"/>
        <v>0</v>
      </c>
      <c r="AC886" s="106"/>
      <c r="AD886" s="186">
        <f>'Input| Projects'!Q886*N886*'Input| Escalations'!$K$19</f>
        <v>0</v>
      </c>
      <c r="AE886" s="186">
        <f>'Input| Projects'!R886*O886*'Input| Escalations'!$K$19</f>
        <v>0</v>
      </c>
      <c r="AF886" s="186">
        <f>'Input| Projects'!S886*P886*'Input| Escalations'!$K$19</f>
        <v>0</v>
      </c>
      <c r="AG886" s="186">
        <f>'Input| Projects'!T886*Q886*'Input| Escalations'!$K$19</f>
        <v>0</v>
      </c>
      <c r="AH886" s="186">
        <f>'Input| Projects'!U886*R886*'Input| Escalations'!$K$19</f>
        <v>0</v>
      </c>
      <c r="AI886" s="186">
        <f>'Input| Projects'!V886*S886*'Input| Escalations'!$K$19</f>
        <v>0</v>
      </c>
      <c r="AJ886" s="186">
        <f>'Input| Projects'!W886*T886*'Input| Escalations'!$K$19</f>
        <v>0</v>
      </c>
      <c r="AK886" s="106"/>
      <c r="AL886" s="186" t="str">
        <f>IFERROR(IF('Input| Overheads'!$C$42="Direct costs",SUMPRODUCT(--('Input| Projects'!$AC886="Yes"),'Calc| Overheads Allocation'!C$8,'Calc| Project Costs'!V886),IF('Input| Overheads'!$C$42="Internal labour",SUMPRODUCT(--('Input| Projects'!$AC886="Yes"),'Calc| Overheads Allocation'!C$8,'Calc| Project Costs'!V886,'Input| Projects'!$Y886),IF('Input| Overheads'!$C$42="DNSP defined",SUMPRODUCT(--('Input| Projects'!$AC886="Yes"),'Calc| Overheads Allocation'!C$61,'Input| Projects'!$AF886),""))),"")</f>
        <v/>
      </c>
      <c r="AM886" s="186" t="str">
        <f>IFERROR(IF('Input| Overheads'!$C$42="Direct costs",SUMPRODUCT(--('Input| Projects'!$AC886="Yes"),'Calc| Overheads Allocation'!D$8,'Calc| Project Costs'!W886),IF('Input| Overheads'!$C$42="Internal labour",SUMPRODUCT(--('Input| Projects'!$AC886="Yes"),'Calc| Overheads Allocation'!D$8,'Calc| Project Costs'!W886,'Input| Projects'!$Y886),IF('Input| Overheads'!$C$42="DNSP defined",SUMPRODUCT(--('Input| Projects'!$AC886="Yes"),'Calc| Overheads Allocation'!D$61,'Input| Projects'!$AF886),""))),"")</f>
        <v/>
      </c>
      <c r="AN886" s="186" t="str">
        <f>IFERROR(IF('Input| Overheads'!$C$42="Direct costs",SUMPRODUCT(--('Input| Projects'!$AC886="Yes"),'Calc| Overheads Allocation'!E$8,'Calc| Project Costs'!X886),IF('Input| Overheads'!$C$42="Internal labour",SUMPRODUCT(--('Input| Projects'!$AC886="Yes"),'Calc| Overheads Allocation'!E$8,'Calc| Project Costs'!X886,'Input| Projects'!$Y886),IF('Input| Overheads'!$C$42="DNSP defined",SUMPRODUCT(--('Input| Projects'!$AC886="Yes"),'Calc| Overheads Allocation'!E$61,'Input| Projects'!$AF886),""))),"")</f>
        <v/>
      </c>
      <c r="AO886" s="186" t="str">
        <f>IFERROR(IF('Input| Overheads'!$C$42="Direct costs",SUMPRODUCT(--('Input| Projects'!$AC886="Yes"),'Calc| Overheads Allocation'!F$8,'Calc| Project Costs'!Y886),IF('Input| Overheads'!$C$42="Internal labour",SUMPRODUCT(--('Input| Projects'!$AC886="Yes"),'Calc| Overheads Allocation'!F$8,'Calc| Project Costs'!Y886,'Input| Projects'!$Y886),IF('Input| Overheads'!$C$42="DNSP defined",SUMPRODUCT(--('Input| Projects'!$AC886="Yes"),'Calc| Overheads Allocation'!F$61,'Input| Projects'!$AF886),""))),"")</f>
        <v/>
      </c>
      <c r="AP886" s="186" t="str">
        <f>IFERROR(IF('Input| Overheads'!$C$42="Direct costs",SUMPRODUCT(--('Input| Projects'!$AC886="Yes"),'Calc| Overheads Allocation'!G$8,'Calc| Project Costs'!Z886),IF('Input| Overheads'!$C$42="Internal labour",SUMPRODUCT(--('Input| Projects'!$AC886="Yes"),'Calc| Overheads Allocation'!G$8,'Calc| Project Costs'!Z886,'Input| Projects'!$Y886),IF('Input| Overheads'!$C$42="DNSP defined",SUMPRODUCT(--('Input| Projects'!$AC886="Yes"),'Calc| Overheads Allocation'!G$61,'Input| Projects'!$AF886),""))),"")</f>
        <v/>
      </c>
      <c r="AQ886" s="186" t="str">
        <f>IFERROR(IF('Input| Overheads'!$C$42="Direct costs",SUMPRODUCT(--('Input| Projects'!$AC886="Yes"),'Calc| Overheads Allocation'!H$8,'Calc| Project Costs'!AA886),IF('Input| Overheads'!$C$42="Internal labour",SUMPRODUCT(--('Input| Projects'!$AC886="Yes"),'Calc| Overheads Allocation'!H$8,'Calc| Project Costs'!AA886,'Input| Projects'!$Y886),IF('Input| Overheads'!$C$42="DNSP defined",SUMPRODUCT(--('Input| Projects'!$AC886="Yes"),'Calc| Overheads Allocation'!H$61,'Input| Projects'!$AF886),""))),"")</f>
        <v/>
      </c>
      <c r="AR886" s="186" t="str">
        <f>IFERROR(IF('Input| Overheads'!$C$42="Direct costs",SUMPRODUCT(--('Input| Projects'!$AC886="Yes"),'Calc| Overheads Allocation'!I$8,'Calc| Project Costs'!AB886),IF('Input| Overheads'!$C$42="Internal labour",SUMPRODUCT(--('Input| Projects'!$AC886="Yes"),'Calc| Overheads Allocation'!I$8,'Calc| Project Costs'!AB886,'Input| Projects'!$Y886),IF('Input| Overheads'!$C$42="DNSP defined",SUMPRODUCT(--('Input| Projects'!$AC886="Yes"),'Calc| Overheads Allocation'!I$61,'Input| Projects'!$AF886),""))),"")</f>
        <v/>
      </c>
      <c r="AS886" s="106"/>
      <c r="AT886" s="186" t="str">
        <f>IFERROR(IF('Input| Overheads'!$C$42="Direct costs",SUMPRODUCT(--('Input| Projects'!$AD886="Yes"),'Calc| Overheads Allocation'!C$9,'Calc| Project Costs'!V886),IF('Input| Overheads'!$C$42="Internal labour",SUMPRODUCT(--('Input| Projects'!$AD886="Yes"),'Calc| Overheads Allocation'!C$9,'Calc| Project Costs'!V886,'Input| Projects'!$Y886),IF('Input| Overheads'!$C$42="DNSP defined",SUMPRODUCT(--('Input| Projects'!$AD886="Yes"),'Calc| Overheads Allocation'!C$62,'Input| Projects'!$AG886),""))),"")</f>
        <v/>
      </c>
      <c r="AU886" s="186" t="str">
        <f>IFERROR(IF('Input| Overheads'!$C$42="Direct costs",SUMPRODUCT(--('Input| Projects'!$AD886="Yes"),'Calc| Overheads Allocation'!D$9,'Calc| Project Costs'!W886),IF('Input| Overheads'!$C$42="Internal labour",SUMPRODUCT(--('Input| Projects'!$AD886="Yes"),'Calc| Overheads Allocation'!D$9,'Calc| Project Costs'!W886,'Input| Projects'!$Y886),IF('Input| Overheads'!$C$42="DNSP defined",SUMPRODUCT(--('Input| Projects'!$AD886="Yes"),'Calc| Overheads Allocation'!D$62,'Input| Projects'!$AG886),""))),"")</f>
        <v/>
      </c>
      <c r="AV886" s="186" t="str">
        <f>IFERROR(IF('Input| Overheads'!$C$42="Direct costs",SUMPRODUCT(--('Input| Projects'!$AD886="Yes"),'Calc| Overheads Allocation'!E$9,'Calc| Project Costs'!X886),IF('Input| Overheads'!$C$42="Internal labour",SUMPRODUCT(--('Input| Projects'!$AD886="Yes"),'Calc| Overheads Allocation'!E$9,'Calc| Project Costs'!X886,'Input| Projects'!$Y886),IF('Input| Overheads'!$C$42="DNSP defined",SUMPRODUCT(--('Input| Projects'!$AD886="Yes"),'Calc| Overheads Allocation'!E$62,'Input| Projects'!$AG886),""))),"")</f>
        <v/>
      </c>
      <c r="AW886" s="186" t="str">
        <f>IFERROR(IF('Input| Overheads'!$C$42="Direct costs",SUMPRODUCT(--('Input| Projects'!$AD886="Yes"),'Calc| Overheads Allocation'!F$9,'Calc| Project Costs'!Y886),IF('Input| Overheads'!$C$42="Internal labour",SUMPRODUCT(--('Input| Projects'!$AD886="Yes"),'Calc| Overheads Allocation'!F$9,'Calc| Project Costs'!Y886,'Input| Projects'!$Y886),IF('Input| Overheads'!$C$42="DNSP defined",SUMPRODUCT(--('Input| Projects'!$AD886="Yes"),'Calc| Overheads Allocation'!F$62,'Input| Projects'!$AG886),""))),"")</f>
        <v/>
      </c>
      <c r="AX886" s="186" t="str">
        <f>IFERROR(IF('Input| Overheads'!$C$42="Direct costs",SUMPRODUCT(--('Input| Projects'!$AD886="Yes"),'Calc| Overheads Allocation'!G$9,'Calc| Project Costs'!Z886),IF('Input| Overheads'!$C$42="Internal labour",SUMPRODUCT(--('Input| Projects'!$AD886="Yes"),'Calc| Overheads Allocation'!G$9,'Calc| Project Costs'!Z886,'Input| Projects'!$Y886),IF('Input| Overheads'!$C$42="DNSP defined",SUMPRODUCT(--('Input| Projects'!$AD886="Yes"),'Calc| Overheads Allocation'!G$62,'Input| Projects'!$AG886),""))),"")</f>
        <v/>
      </c>
      <c r="AY886" s="186" t="str">
        <f>IFERROR(IF('Input| Overheads'!$C$42="Direct costs",SUMPRODUCT(--('Input| Projects'!$AD886="Yes"),'Calc| Overheads Allocation'!H$9,'Calc| Project Costs'!AA886),IF('Input| Overheads'!$C$42="Internal labour",SUMPRODUCT(--('Input| Projects'!$AD886="Yes"),'Calc| Overheads Allocation'!H$9,'Calc| Project Costs'!AA886,'Input| Projects'!$Y886),IF('Input| Overheads'!$C$42="DNSP defined",SUMPRODUCT(--('Input| Projects'!$AD886="Yes"),'Calc| Overheads Allocation'!H$62,'Input| Projects'!$AG886),""))),"")</f>
        <v/>
      </c>
      <c r="AZ886" s="186" t="str">
        <f>IFERROR(IF('Input| Overheads'!$C$42="Direct costs",SUMPRODUCT(--('Input| Projects'!$AD886="Yes"),'Calc| Overheads Allocation'!I$9,'Calc| Project Costs'!AB886),IF('Input| Overheads'!$C$42="Internal labour",SUMPRODUCT(--('Input| Projects'!$AD886="Yes"),'Calc| Overheads Allocation'!I$9,'Calc| Project Costs'!AB886,'Input| Projects'!$Y886),IF('Input| Overheads'!$C$42="DNSP defined",SUMPRODUCT(--('Input| Projects'!$AD886="Yes"),'Calc| Overheads Allocation'!I$62,'Input| Projects'!$AG886),""))),"")</f>
        <v/>
      </c>
      <c r="BA886" s="106"/>
      <c r="BB886" s="186">
        <f t="shared" si="419"/>
        <v>0</v>
      </c>
      <c r="BC886" s="186">
        <f t="shared" si="420"/>
        <v>0</v>
      </c>
      <c r="BD886" s="186">
        <f t="shared" si="421"/>
        <v>0</v>
      </c>
      <c r="BE886" s="186">
        <f t="shared" si="398"/>
        <v>0</v>
      </c>
      <c r="BF886" s="186">
        <f t="shared" si="399"/>
        <v>0</v>
      </c>
      <c r="BG886" s="186">
        <f t="shared" si="400"/>
        <v>0</v>
      </c>
      <c r="BH886" s="186">
        <f t="shared" si="401"/>
        <v>0</v>
      </c>
      <c r="BI886" s="97"/>
      <c r="BJ886" s="186" t="str">
        <f t="shared" si="402"/>
        <v/>
      </c>
      <c r="BK886" s="186" t="str">
        <f t="shared" si="403"/>
        <v/>
      </c>
      <c r="BL886" s="186" t="str">
        <f t="shared" si="404"/>
        <v/>
      </c>
      <c r="BM886" s="186" t="str">
        <f t="shared" si="405"/>
        <v/>
      </c>
      <c r="BN886" s="186" t="str">
        <f t="shared" si="406"/>
        <v/>
      </c>
      <c r="BO886" s="186" t="str">
        <f t="shared" si="407"/>
        <v/>
      </c>
      <c r="BP886" s="186" t="str">
        <f t="shared" si="408"/>
        <v/>
      </c>
      <c r="BQ886" s="97"/>
      <c r="BR886" s="186">
        <f t="shared" si="409"/>
        <v>0</v>
      </c>
      <c r="BS886" s="186">
        <f t="shared" si="410"/>
        <v>0</v>
      </c>
      <c r="BT886" s="222">
        <f t="shared" si="411"/>
        <v>0</v>
      </c>
      <c r="BU886" s="222">
        <f t="shared" si="412"/>
        <v>0</v>
      </c>
      <c r="BV886" s="222">
        <f t="shared" si="413"/>
        <v>0</v>
      </c>
      <c r="BW886" s="222">
        <f t="shared" si="414"/>
        <v>0</v>
      </c>
      <c r="BX886" s="222">
        <f t="shared" si="415"/>
        <v>0</v>
      </c>
      <c r="BY886" s="106"/>
      <c r="BZ886" s="197" t="str">
        <f>IF(SUMIF('Input| Projects'!$AS$8:$CP$8,"Dx",'Input| Projects'!$AS886:$CP886)=0,"",SUMIF('Input| Projects'!$AS$8:$CP$8,"Dx",'Input| Projects'!$AS886:$CP886))</f>
        <v/>
      </c>
      <c r="CA886" s="197" t="str">
        <f>IF(SUMIF('Input| Projects'!$AS$8:$CP$8,"Tx",'Input| Projects'!$AS886:$CP886)=0,"",SUMIF('Input| Projects'!$AS$8:$CP$8,"Tx",'Input| Projects'!$AS886:$CP886))</f>
        <v/>
      </c>
      <c r="CB886" s="150" t="str">
        <f t="shared" si="422"/>
        <v/>
      </c>
    </row>
    <row r="887" spans="2:80" x14ac:dyDescent="0.2">
      <c r="B887" s="201">
        <f>IFERROR('Input| Projects'!B887,"")</f>
        <v>878</v>
      </c>
      <c r="C887" s="42" t="str">
        <f>IFERROR(IF('Input| Projects'!C887="","",'Input| Projects'!C887),"")</f>
        <v/>
      </c>
      <c r="D887" s="42" t="str">
        <f>IFERROR(IF('Input| Projects'!D887="","",'Input| Projects'!D887),"")</f>
        <v/>
      </c>
      <c r="E887" s="104"/>
      <c r="F887" s="190">
        <f>IFERROR('Input| Projects'!I887*'Input| Escalations'!$K$19,"")</f>
        <v>0</v>
      </c>
      <c r="G887" s="190">
        <f>IFERROR('Input| Projects'!J887*'Input| Escalations'!$K$19,"")</f>
        <v>0</v>
      </c>
      <c r="H887" s="190">
        <f>IFERROR('Input| Projects'!K887*'Input| Escalations'!$K$19,"")</f>
        <v>0</v>
      </c>
      <c r="I887" s="190">
        <f>IFERROR('Input| Projects'!L887*'Input| Escalations'!$K$19,"")</f>
        <v>0</v>
      </c>
      <c r="J887" s="190">
        <f>IFERROR('Input| Projects'!M887*'Input| Escalations'!$K$19,"")</f>
        <v>0</v>
      </c>
      <c r="K887" s="190">
        <f>IFERROR('Input| Projects'!N887*'Input| Escalations'!$K$19,"")</f>
        <v>0</v>
      </c>
      <c r="L887" s="190">
        <f>IFERROR('Input| Projects'!O887*'Input| Escalations'!$K$19,"")</f>
        <v>0</v>
      </c>
      <c r="M887" s="150" t="str">
        <f>IF(ABS(SUM(F887:L887)-(SUM('Input| Projects'!I887:O887)*'Input| Escalations'!$K$19))&lt;0.0000001,"",1)</f>
        <v/>
      </c>
      <c r="N887" s="192">
        <f>'Input| Projects'!$Y887*INDEX('Input| Escalations'!$H$33:$N$33,MATCH('Calc| Project Costs'!N$9,'Input| Escalations'!$H$23:$N$23,0))+'Input| Projects'!$Z887*INDEX('Input| Escalations'!$H$34:$N$34,MATCH('Calc| Project Costs'!N$9,'Input| Escalations'!$H$23:$N$23,0))+'Input| Projects'!$AA887*INDEX('Input| Escalations'!$H$35:$N$35,MATCH('Calc| Project Costs'!N$9,'Input| Escalations'!$H$23:$N$23,0))+1</f>
        <v>1</v>
      </c>
      <c r="O887" s="192">
        <f>'Input| Projects'!$Y887*INDEX('Input| Escalations'!$H$33:$N$33,MATCH('Calc| Project Costs'!O$9,'Input| Escalations'!$H$23:$N$23,0))+'Input| Projects'!$Z887*INDEX('Input| Escalations'!$H$34:$N$34,MATCH('Calc| Project Costs'!O$9,'Input| Escalations'!$H$23:$N$23,0))+'Input| Projects'!$AA887*INDEX('Input| Escalations'!$H$35:$N$35,MATCH('Calc| Project Costs'!O$9,'Input| Escalations'!$H$23:$N$23,0))+1</f>
        <v>1</v>
      </c>
      <c r="P887" s="192">
        <f>'Input| Projects'!$Y887*INDEX('Input| Escalations'!$H$33:$N$33,MATCH('Calc| Project Costs'!P$9,'Input| Escalations'!$H$23:$N$23,0))+'Input| Projects'!$Z887*INDEX('Input| Escalations'!$H$34:$N$34,MATCH('Calc| Project Costs'!P$9,'Input| Escalations'!$H$23:$N$23,0))+'Input| Projects'!$AA887*INDEX('Input| Escalations'!$H$35:$N$35,MATCH('Calc| Project Costs'!P$9,'Input| Escalations'!$H$23:$N$23,0))+1</f>
        <v>1</v>
      </c>
      <c r="Q887" s="192">
        <f>'Input| Projects'!$Y887*INDEX('Input| Escalations'!$H$33:$N$33,MATCH('Calc| Project Costs'!Q$9,'Input| Escalations'!$H$23:$N$23,0))+'Input| Projects'!$Z887*INDEX('Input| Escalations'!$H$34:$N$34,MATCH('Calc| Project Costs'!Q$9,'Input| Escalations'!$H$23:$N$23,0))+'Input| Projects'!$AA887*INDEX('Input| Escalations'!$H$35:$N$35,MATCH('Calc| Project Costs'!Q$9,'Input| Escalations'!$H$23:$N$23,0))+1</f>
        <v>1</v>
      </c>
      <c r="R887" s="192">
        <f>'Input| Projects'!$Y887*INDEX('Input| Escalations'!$H$33:$N$33,MATCH('Calc| Project Costs'!R$9,'Input| Escalations'!$H$23:$N$23,0))+'Input| Projects'!$Z887*INDEX('Input| Escalations'!$H$34:$N$34,MATCH('Calc| Project Costs'!R$9,'Input| Escalations'!$H$23:$N$23,0))+'Input| Projects'!$AA887*INDEX('Input| Escalations'!$H$35:$N$35,MATCH('Calc| Project Costs'!R$9,'Input| Escalations'!$H$23:$N$23,0))+1</f>
        <v>1</v>
      </c>
      <c r="S887" s="192">
        <f>'Input| Projects'!$Y887*INDEX('Input| Escalations'!$H$33:$N$33,MATCH('Calc| Project Costs'!S$9,'Input| Escalations'!$H$23:$N$23,0))+'Input| Projects'!$Z887*INDEX('Input| Escalations'!$H$34:$N$34,MATCH('Calc| Project Costs'!S$9,'Input| Escalations'!$H$23:$N$23,0))+'Input| Projects'!$AA887*INDEX('Input| Escalations'!$H$35:$N$35,MATCH('Calc| Project Costs'!S$9,'Input| Escalations'!$H$23:$N$23,0))+1</f>
        <v>1</v>
      </c>
      <c r="T887" s="192">
        <f>'Input| Projects'!$Y887*INDEX('Input| Escalations'!$H$33:$N$33,MATCH('Calc| Project Costs'!T$9,'Input| Escalations'!$H$23:$N$23,0))+'Input| Projects'!$Z887*INDEX('Input| Escalations'!$H$34:$N$34,MATCH('Calc| Project Costs'!T$9,'Input| Escalations'!$H$23:$N$23,0))+'Input| Projects'!$AA887*INDEX('Input| Escalations'!$H$35:$N$35,MATCH('Calc| Project Costs'!T$9,'Input| Escalations'!$H$23:$N$23,0))+1</f>
        <v>1</v>
      </c>
      <c r="U887" s="106"/>
      <c r="V887" s="186">
        <f t="shared" si="416"/>
        <v>0</v>
      </c>
      <c r="W887" s="186">
        <f t="shared" si="417"/>
        <v>0</v>
      </c>
      <c r="X887" s="186">
        <f t="shared" si="418"/>
        <v>0</v>
      </c>
      <c r="Y887" s="186">
        <f t="shared" si="394"/>
        <v>0</v>
      </c>
      <c r="Z887" s="186">
        <f t="shared" si="395"/>
        <v>0</v>
      </c>
      <c r="AA887" s="186">
        <f t="shared" si="396"/>
        <v>0</v>
      </c>
      <c r="AB887" s="186">
        <f t="shared" si="397"/>
        <v>0</v>
      </c>
      <c r="AC887" s="106"/>
      <c r="AD887" s="186">
        <f>'Input| Projects'!Q887*N887*'Input| Escalations'!$K$19</f>
        <v>0</v>
      </c>
      <c r="AE887" s="186">
        <f>'Input| Projects'!R887*O887*'Input| Escalations'!$K$19</f>
        <v>0</v>
      </c>
      <c r="AF887" s="186">
        <f>'Input| Projects'!S887*P887*'Input| Escalations'!$K$19</f>
        <v>0</v>
      </c>
      <c r="AG887" s="186">
        <f>'Input| Projects'!T887*Q887*'Input| Escalations'!$K$19</f>
        <v>0</v>
      </c>
      <c r="AH887" s="186">
        <f>'Input| Projects'!U887*R887*'Input| Escalations'!$K$19</f>
        <v>0</v>
      </c>
      <c r="AI887" s="186">
        <f>'Input| Projects'!V887*S887*'Input| Escalations'!$K$19</f>
        <v>0</v>
      </c>
      <c r="AJ887" s="186">
        <f>'Input| Projects'!W887*T887*'Input| Escalations'!$K$19</f>
        <v>0</v>
      </c>
      <c r="AK887" s="106"/>
      <c r="AL887" s="186" t="str">
        <f>IFERROR(IF('Input| Overheads'!$C$42="Direct costs",SUMPRODUCT(--('Input| Projects'!$AC887="Yes"),'Calc| Overheads Allocation'!C$8,'Calc| Project Costs'!V887),IF('Input| Overheads'!$C$42="Internal labour",SUMPRODUCT(--('Input| Projects'!$AC887="Yes"),'Calc| Overheads Allocation'!C$8,'Calc| Project Costs'!V887,'Input| Projects'!$Y887),IF('Input| Overheads'!$C$42="DNSP defined",SUMPRODUCT(--('Input| Projects'!$AC887="Yes"),'Calc| Overheads Allocation'!C$61,'Input| Projects'!$AF887),""))),"")</f>
        <v/>
      </c>
      <c r="AM887" s="186" t="str">
        <f>IFERROR(IF('Input| Overheads'!$C$42="Direct costs",SUMPRODUCT(--('Input| Projects'!$AC887="Yes"),'Calc| Overheads Allocation'!D$8,'Calc| Project Costs'!W887),IF('Input| Overheads'!$C$42="Internal labour",SUMPRODUCT(--('Input| Projects'!$AC887="Yes"),'Calc| Overheads Allocation'!D$8,'Calc| Project Costs'!W887,'Input| Projects'!$Y887),IF('Input| Overheads'!$C$42="DNSP defined",SUMPRODUCT(--('Input| Projects'!$AC887="Yes"),'Calc| Overheads Allocation'!D$61,'Input| Projects'!$AF887),""))),"")</f>
        <v/>
      </c>
      <c r="AN887" s="186" t="str">
        <f>IFERROR(IF('Input| Overheads'!$C$42="Direct costs",SUMPRODUCT(--('Input| Projects'!$AC887="Yes"),'Calc| Overheads Allocation'!E$8,'Calc| Project Costs'!X887),IF('Input| Overheads'!$C$42="Internal labour",SUMPRODUCT(--('Input| Projects'!$AC887="Yes"),'Calc| Overheads Allocation'!E$8,'Calc| Project Costs'!X887,'Input| Projects'!$Y887),IF('Input| Overheads'!$C$42="DNSP defined",SUMPRODUCT(--('Input| Projects'!$AC887="Yes"),'Calc| Overheads Allocation'!E$61,'Input| Projects'!$AF887),""))),"")</f>
        <v/>
      </c>
      <c r="AO887" s="186" t="str">
        <f>IFERROR(IF('Input| Overheads'!$C$42="Direct costs",SUMPRODUCT(--('Input| Projects'!$AC887="Yes"),'Calc| Overheads Allocation'!F$8,'Calc| Project Costs'!Y887),IF('Input| Overheads'!$C$42="Internal labour",SUMPRODUCT(--('Input| Projects'!$AC887="Yes"),'Calc| Overheads Allocation'!F$8,'Calc| Project Costs'!Y887,'Input| Projects'!$Y887),IF('Input| Overheads'!$C$42="DNSP defined",SUMPRODUCT(--('Input| Projects'!$AC887="Yes"),'Calc| Overheads Allocation'!F$61,'Input| Projects'!$AF887),""))),"")</f>
        <v/>
      </c>
      <c r="AP887" s="186" t="str">
        <f>IFERROR(IF('Input| Overheads'!$C$42="Direct costs",SUMPRODUCT(--('Input| Projects'!$AC887="Yes"),'Calc| Overheads Allocation'!G$8,'Calc| Project Costs'!Z887),IF('Input| Overheads'!$C$42="Internal labour",SUMPRODUCT(--('Input| Projects'!$AC887="Yes"),'Calc| Overheads Allocation'!G$8,'Calc| Project Costs'!Z887,'Input| Projects'!$Y887),IF('Input| Overheads'!$C$42="DNSP defined",SUMPRODUCT(--('Input| Projects'!$AC887="Yes"),'Calc| Overheads Allocation'!G$61,'Input| Projects'!$AF887),""))),"")</f>
        <v/>
      </c>
      <c r="AQ887" s="186" t="str">
        <f>IFERROR(IF('Input| Overheads'!$C$42="Direct costs",SUMPRODUCT(--('Input| Projects'!$AC887="Yes"),'Calc| Overheads Allocation'!H$8,'Calc| Project Costs'!AA887),IF('Input| Overheads'!$C$42="Internal labour",SUMPRODUCT(--('Input| Projects'!$AC887="Yes"),'Calc| Overheads Allocation'!H$8,'Calc| Project Costs'!AA887,'Input| Projects'!$Y887),IF('Input| Overheads'!$C$42="DNSP defined",SUMPRODUCT(--('Input| Projects'!$AC887="Yes"),'Calc| Overheads Allocation'!H$61,'Input| Projects'!$AF887),""))),"")</f>
        <v/>
      </c>
      <c r="AR887" s="186" t="str">
        <f>IFERROR(IF('Input| Overheads'!$C$42="Direct costs",SUMPRODUCT(--('Input| Projects'!$AC887="Yes"),'Calc| Overheads Allocation'!I$8,'Calc| Project Costs'!AB887),IF('Input| Overheads'!$C$42="Internal labour",SUMPRODUCT(--('Input| Projects'!$AC887="Yes"),'Calc| Overheads Allocation'!I$8,'Calc| Project Costs'!AB887,'Input| Projects'!$Y887),IF('Input| Overheads'!$C$42="DNSP defined",SUMPRODUCT(--('Input| Projects'!$AC887="Yes"),'Calc| Overheads Allocation'!I$61,'Input| Projects'!$AF887),""))),"")</f>
        <v/>
      </c>
      <c r="AS887" s="106"/>
      <c r="AT887" s="186" t="str">
        <f>IFERROR(IF('Input| Overheads'!$C$42="Direct costs",SUMPRODUCT(--('Input| Projects'!$AD887="Yes"),'Calc| Overheads Allocation'!C$9,'Calc| Project Costs'!V887),IF('Input| Overheads'!$C$42="Internal labour",SUMPRODUCT(--('Input| Projects'!$AD887="Yes"),'Calc| Overheads Allocation'!C$9,'Calc| Project Costs'!V887,'Input| Projects'!$Y887),IF('Input| Overheads'!$C$42="DNSP defined",SUMPRODUCT(--('Input| Projects'!$AD887="Yes"),'Calc| Overheads Allocation'!C$62,'Input| Projects'!$AG887),""))),"")</f>
        <v/>
      </c>
      <c r="AU887" s="186" t="str">
        <f>IFERROR(IF('Input| Overheads'!$C$42="Direct costs",SUMPRODUCT(--('Input| Projects'!$AD887="Yes"),'Calc| Overheads Allocation'!D$9,'Calc| Project Costs'!W887),IF('Input| Overheads'!$C$42="Internal labour",SUMPRODUCT(--('Input| Projects'!$AD887="Yes"),'Calc| Overheads Allocation'!D$9,'Calc| Project Costs'!W887,'Input| Projects'!$Y887),IF('Input| Overheads'!$C$42="DNSP defined",SUMPRODUCT(--('Input| Projects'!$AD887="Yes"),'Calc| Overheads Allocation'!D$62,'Input| Projects'!$AG887),""))),"")</f>
        <v/>
      </c>
      <c r="AV887" s="186" t="str">
        <f>IFERROR(IF('Input| Overheads'!$C$42="Direct costs",SUMPRODUCT(--('Input| Projects'!$AD887="Yes"),'Calc| Overheads Allocation'!E$9,'Calc| Project Costs'!X887),IF('Input| Overheads'!$C$42="Internal labour",SUMPRODUCT(--('Input| Projects'!$AD887="Yes"),'Calc| Overheads Allocation'!E$9,'Calc| Project Costs'!X887,'Input| Projects'!$Y887),IF('Input| Overheads'!$C$42="DNSP defined",SUMPRODUCT(--('Input| Projects'!$AD887="Yes"),'Calc| Overheads Allocation'!E$62,'Input| Projects'!$AG887),""))),"")</f>
        <v/>
      </c>
      <c r="AW887" s="186" t="str">
        <f>IFERROR(IF('Input| Overheads'!$C$42="Direct costs",SUMPRODUCT(--('Input| Projects'!$AD887="Yes"),'Calc| Overheads Allocation'!F$9,'Calc| Project Costs'!Y887),IF('Input| Overheads'!$C$42="Internal labour",SUMPRODUCT(--('Input| Projects'!$AD887="Yes"),'Calc| Overheads Allocation'!F$9,'Calc| Project Costs'!Y887,'Input| Projects'!$Y887),IF('Input| Overheads'!$C$42="DNSP defined",SUMPRODUCT(--('Input| Projects'!$AD887="Yes"),'Calc| Overheads Allocation'!F$62,'Input| Projects'!$AG887),""))),"")</f>
        <v/>
      </c>
      <c r="AX887" s="186" t="str">
        <f>IFERROR(IF('Input| Overheads'!$C$42="Direct costs",SUMPRODUCT(--('Input| Projects'!$AD887="Yes"),'Calc| Overheads Allocation'!G$9,'Calc| Project Costs'!Z887),IF('Input| Overheads'!$C$42="Internal labour",SUMPRODUCT(--('Input| Projects'!$AD887="Yes"),'Calc| Overheads Allocation'!G$9,'Calc| Project Costs'!Z887,'Input| Projects'!$Y887),IF('Input| Overheads'!$C$42="DNSP defined",SUMPRODUCT(--('Input| Projects'!$AD887="Yes"),'Calc| Overheads Allocation'!G$62,'Input| Projects'!$AG887),""))),"")</f>
        <v/>
      </c>
      <c r="AY887" s="186" t="str">
        <f>IFERROR(IF('Input| Overheads'!$C$42="Direct costs",SUMPRODUCT(--('Input| Projects'!$AD887="Yes"),'Calc| Overheads Allocation'!H$9,'Calc| Project Costs'!AA887),IF('Input| Overheads'!$C$42="Internal labour",SUMPRODUCT(--('Input| Projects'!$AD887="Yes"),'Calc| Overheads Allocation'!H$9,'Calc| Project Costs'!AA887,'Input| Projects'!$Y887),IF('Input| Overheads'!$C$42="DNSP defined",SUMPRODUCT(--('Input| Projects'!$AD887="Yes"),'Calc| Overheads Allocation'!H$62,'Input| Projects'!$AG887),""))),"")</f>
        <v/>
      </c>
      <c r="AZ887" s="186" t="str">
        <f>IFERROR(IF('Input| Overheads'!$C$42="Direct costs",SUMPRODUCT(--('Input| Projects'!$AD887="Yes"),'Calc| Overheads Allocation'!I$9,'Calc| Project Costs'!AB887),IF('Input| Overheads'!$C$42="Internal labour",SUMPRODUCT(--('Input| Projects'!$AD887="Yes"),'Calc| Overheads Allocation'!I$9,'Calc| Project Costs'!AB887,'Input| Projects'!$Y887),IF('Input| Overheads'!$C$42="DNSP defined",SUMPRODUCT(--('Input| Projects'!$AD887="Yes"),'Calc| Overheads Allocation'!I$62,'Input| Projects'!$AG887),""))),"")</f>
        <v/>
      </c>
      <c r="BA887" s="106"/>
      <c r="BB887" s="186">
        <f t="shared" si="419"/>
        <v>0</v>
      </c>
      <c r="BC887" s="186">
        <f t="shared" si="420"/>
        <v>0</v>
      </c>
      <c r="BD887" s="186">
        <f t="shared" si="421"/>
        <v>0</v>
      </c>
      <c r="BE887" s="186">
        <f t="shared" si="398"/>
        <v>0</v>
      </c>
      <c r="BF887" s="186">
        <f t="shared" si="399"/>
        <v>0</v>
      </c>
      <c r="BG887" s="186">
        <f t="shared" si="400"/>
        <v>0</v>
      </c>
      <c r="BH887" s="186">
        <f t="shared" si="401"/>
        <v>0</v>
      </c>
      <c r="BI887" s="97"/>
      <c r="BJ887" s="186" t="str">
        <f t="shared" si="402"/>
        <v/>
      </c>
      <c r="BK887" s="186" t="str">
        <f t="shared" si="403"/>
        <v/>
      </c>
      <c r="BL887" s="186" t="str">
        <f t="shared" si="404"/>
        <v/>
      </c>
      <c r="BM887" s="186" t="str">
        <f t="shared" si="405"/>
        <v/>
      </c>
      <c r="BN887" s="186" t="str">
        <f t="shared" si="406"/>
        <v/>
      </c>
      <c r="BO887" s="186" t="str">
        <f t="shared" si="407"/>
        <v/>
      </c>
      <c r="BP887" s="186" t="str">
        <f t="shared" si="408"/>
        <v/>
      </c>
      <c r="BQ887" s="97"/>
      <c r="BR887" s="186">
        <f t="shared" si="409"/>
        <v>0</v>
      </c>
      <c r="BS887" s="186">
        <f t="shared" si="410"/>
        <v>0</v>
      </c>
      <c r="BT887" s="222">
        <f t="shared" si="411"/>
        <v>0</v>
      </c>
      <c r="BU887" s="222">
        <f t="shared" si="412"/>
        <v>0</v>
      </c>
      <c r="BV887" s="222">
        <f t="shared" si="413"/>
        <v>0</v>
      </c>
      <c r="BW887" s="222">
        <f t="shared" si="414"/>
        <v>0</v>
      </c>
      <c r="BX887" s="222">
        <f t="shared" si="415"/>
        <v>0</v>
      </c>
      <c r="BY887" s="106"/>
      <c r="BZ887" s="197" t="str">
        <f>IF(SUMIF('Input| Projects'!$AS$8:$CP$8,"Dx",'Input| Projects'!$AS887:$CP887)=0,"",SUMIF('Input| Projects'!$AS$8:$CP$8,"Dx",'Input| Projects'!$AS887:$CP887))</f>
        <v/>
      </c>
      <c r="CA887" s="197" t="str">
        <f>IF(SUMIF('Input| Projects'!$AS$8:$CP$8,"Tx",'Input| Projects'!$AS887:$CP887)=0,"",SUMIF('Input| Projects'!$AS$8:$CP$8,"Tx",'Input| Projects'!$AS887:$CP887))</f>
        <v/>
      </c>
      <c r="CB887" s="150" t="str">
        <f t="shared" si="422"/>
        <v/>
      </c>
    </row>
    <row r="888" spans="2:80" x14ac:dyDescent="0.2">
      <c r="B888" s="201">
        <f>IFERROR('Input| Projects'!B888,"")</f>
        <v>879</v>
      </c>
      <c r="C888" s="42" t="str">
        <f>IFERROR(IF('Input| Projects'!C888="","",'Input| Projects'!C888),"")</f>
        <v/>
      </c>
      <c r="D888" s="42" t="str">
        <f>IFERROR(IF('Input| Projects'!D888="","",'Input| Projects'!D888),"")</f>
        <v/>
      </c>
      <c r="E888" s="104"/>
      <c r="F888" s="190">
        <f>IFERROR('Input| Projects'!I888*'Input| Escalations'!$K$19,"")</f>
        <v>0</v>
      </c>
      <c r="G888" s="190">
        <f>IFERROR('Input| Projects'!J888*'Input| Escalations'!$K$19,"")</f>
        <v>0</v>
      </c>
      <c r="H888" s="190">
        <f>IFERROR('Input| Projects'!K888*'Input| Escalations'!$K$19,"")</f>
        <v>0</v>
      </c>
      <c r="I888" s="190">
        <f>IFERROR('Input| Projects'!L888*'Input| Escalations'!$K$19,"")</f>
        <v>0</v>
      </c>
      <c r="J888" s="190">
        <f>IFERROR('Input| Projects'!M888*'Input| Escalations'!$K$19,"")</f>
        <v>0</v>
      </c>
      <c r="K888" s="190">
        <f>IFERROR('Input| Projects'!N888*'Input| Escalations'!$K$19,"")</f>
        <v>0</v>
      </c>
      <c r="L888" s="190">
        <f>IFERROR('Input| Projects'!O888*'Input| Escalations'!$K$19,"")</f>
        <v>0</v>
      </c>
      <c r="M888" s="150" t="str">
        <f>IF(ABS(SUM(F888:L888)-(SUM('Input| Projects'!I888:O888)*'Input| Escalations'!$K$19))&lt;0.0000001,"",1)</f>
        <v/>
      </c>
      <c r="N888" s="192">
        <f>'Input| Projects'!$Y888*INDEX('Input| Escalations'!$H$33:$N$33,MATCH('Calc| Project Costs'!N$9,'Input| Escalations'!$H$23:$N$23,0))+'Input| Projects'!$Z888*INDEX('Input| Escalations'!$H$34:$N$34,MATCH('Calc| Project Costs'!N$9,'Input| Escalations'!$H$23:$N$23,0))+'Input| Projects'!$AA888*INDEX('Input| Escalations'!$H$35:$N$35,MATCH('Calc| Project Costs'!N$9,'Input| Escalations'!$H$23:$N$23,0))+1</f>
        <v>1</v>
      </c>
      <c r="O888" s="192">
        <f>'Input| Projects'!$Y888*INDEX('Input| Escalations'!$H$33:$N$33,MATCH('Calc| Project Costs'!O$9,'Input| Escalations'!$H$23:$N$23,0))+'Input| Projects'!$Z888*INDEX('Input| Escalations'!$H$34:$N$34,MATCH('Calc| Project Costs'!O$9,'Input| Escalations'!$H$23:$N$23,0))+'Input| Projects'!$AA888*INDEX('Input| Escalations'!$H$35:$N$35,MATCH('Calc| Project Costs'!O$9,'Input| Escalations'!$H$23:$N$23,0))+1</f>
        <v>1</v>
      </c>
      <c r="P888" s="192">
        <f>'Input| Projects'!$Y888*INDEX('Input| Escalations'!$H$33:$N$33,MATCH('Calc| Project Costs'!P$9,'Input| Escalations'!$H$23:$N$23,0))+'Input| Projects'!$Z888*INDEX('Input| Escalations'!$H$34:$N$34,MATCH('Calc| Project Costs'!P$9,'Input| Escalations'!$H$23:$N$23,0))+'Input| Projects'!$AA888*INDEX('Input| Escalations'!$H$35:$N$35,MATCH('Calc| Project Costs'!P$9,'Input| Escalations'!$H$23:$N$23,0))+1</f>
        <v>1</v>
      </c>
      <c r="Q888" s="192">
        <f>'Input| Projects'!$Y888*INDEX('Input| Escalations'!$H$33:$N$33,MATCH('Calc| Project Costs'!Q$9,'Input| Escalations'!$H$23:$N$23,0))+'Input| Projects'!$Z888*INDEX('Input| Escalations'!$H$34:$N$34,MATCH('Calc| Project Costs'!Q$9,'Input| Escalations'!$H$23:$N$23,0))+'Input| Projects'!$AA888*INDEX('Input| Escalations'!$H$35:$N$35,MATCH('Calc| Project Costs'!Q$9,'Input| Escalations'!$H$23:$N$23,0))+1</f>
        <v>1</v>
      </c>
      <c r="R888" s="192">
        <f>'Input| Projects'!$Y888*INDEX('Input| Escalations'!$H$33:$N$33,MATCH('Calc| Project Costs'!R$9,'Input| Escalations'!$H$23:$N$23,0))+'Input| Projects'!$Z888*INDEX('Input| Escalations'!$H$34:$N$34,MATCH('Calc| Project Costs'!R$9,'Input| Escalations'!$H$23:$N$23,0))+'Input| Projects'!$AA888*INDEX('Input| Escalations'!$H$35:$N$35,MATCH('Calc| Project Costs'!R$9,'Input| Escalations'!$H$23:$N$23,0))+1</f>
        <v>1</v>
      </c>
      <c r="S888" s="192">
        <f>'Input| Projects'!$Y888*INDEX('Input| Escalations'!$H$33:$N$33,MATCH('Calc| Project Costs'!S$9,'Input| Escalations'!$H$23:$N$23,0))+'Input| Projects'!$Z888*INDEX('Input| Escalations'!$H$34:$N$34,MATCH('Calc| Project Costs'!S$9,'Input| Escalations'!$H$23:$N$23,0))+'Input| Projects'!$AA888*INDEX('Input| Escalations'!$H$35:$N$35,MATCH('Calc| Project Costs'!S$9,'Input| Escalations'!$H$23:$N$23,0))+1</f>
        <v>1</v>
      </c>
      <c r="T888" s="192">
        <f>'Input| Projects'!$Y888*INDEX('Input| Escalations'!$H$33:$N$33,MATCH('Calc| Project Costs'!T$9,'Input| Escalations'!$H$23:$N$23,0))+'Input| Projects'!$Z888*INDEX('Input| Escalations'!$H$34:$N$34,MATCH('Calc| Project Costs'!T$9,'Input| Escalations'!$H$23:$N$23,0))+'Input| Projects'!$AA888*INDEX('Input| Escalations'!$H$35:$N$35,MATCH('Calc| Project Costs'!T$9,'Input| Escalations'!$H$23:$N$23,0))+1</f>
        <v>1</v>
      </c>
      <c r="U888" s="106"/>
      <c r="V888" s="186">
        <f t="shared" si="416"/>
        <v>0</v>
      </c>
      <c r="W888" s="186">
        <f t="shared" si="417"/>
        <v>0</v>
      </c>
      <c r="X888" s="186">
        <f t="shared" si="418"/>
        <v>0</v>
      </c>
      <c r="Y888" s="186">
        <f t="shared" si="394"/>
        <v>0</v>
      </c>
      <c r="Z888" s="186">
        <f t="shared" si="395"/>
        <v>0</v>
      </c>
      <c r="AA888" s="186">
        <f t="shared" si="396"/>
        <v>0</v>
      </c>
      <c r="AB888" s="186">
        <f t="shared" si="397"/>
        <v>0</v>
      </c>
      <c r="AC888" s="106"/>
      <c r="AD888" s="186">
        <f>'Input| Projects'!Q888*N888*'Input| Escalations'!$K$19</f>
        <v>0</v>
      </c>
      <c r="AE888" s="186">
        <f>'Input| Projects'!R888*O888*'Input| Escalations'!$K$19</f>
        <v>0</v>
      </c>
      <c r="AF888" s="186">
        <f>'Input| Projects'!S888*P888*'Input| Escalations'!$K$19</f>
        <v>0</v>
      </c>
      <c r="AG888" s="186">
        <f>'Input| Projects'!T888*Q888*'Input| Escalations'!$K$19</f>
        <v>0</v>
      </c>
      <c r="AH888" s="186">
        <f>'Input| Projects'!U888*R888*'Input| Escalations'!$K$19</f>
        <v>0</v>
      </c>
      <c r="AI888" s="186">
        <f>'Input| Projects'!V888*S888*'Input| Escalations'!$K$19</f>
        <v>0</v>
      </c>
      <c r="AJ888" s="186">
        <f>'Input| Projects'!W888*T888*'Input| Escalations'!$K$19</f>
        <v>0</v>
      </c>
      <c r="AK888" s="106"/>
      <c r="AL888" s="186" t="str">
        <f>IFERROR(IF('Input| Overheads'!$C$42="Direct costs",SUMPRODUCT(--('Input| Projects'!$AC888="Yes"),'Calc| Overheads Allocation'!C$8,'Calc| Project Costs'!V888),IF('Input| Overheads'!$C$42="Internal labour",SUMPRODUCT(--('Input| Projects'!$AC888="Yes"),'Calc| Overheads Allocation'!C$8,'Calc| Project Costs'!V888,'Input| Projects'!$Y888),IF('Input| Overheads'!$C$42="DNSP defined",SUMPRODUCT(--('Input| Projects'!$AC888="Yes"),'Calc| Overheads Allocation'!C$61,'Input| Projects'!$AF888),""))),"")</f>
        <v/>
      </c>
      <c r="AM888" s="186" t="str">
        <f>IFERROR(IF('Input| Overheads'!$C$42="Direct costs",SUMPRODUCT(--('Input| Projects'!$AC888="Yes"),'Calc| Overheads Allocation'!D$8,'Calc| Project Costs'!W888),IF('Input| Overheads'!$C$42="Internal labour",SUMPRODUCT(--('Input| Projects'!$AC888="Yes"),'Calc| Overheads Allocation'!D$8,'Calc| Project Costs'!W888,'Input| Projects'!$Y888),IF('Input| Overheads'!$C$42="DNSP defined",SUMPRODUCT(--('Input| Projects'!$AC888="Yes"),'Calc| Overheads Allocation'!D$61,'Input| Projects'!$AF888),""))),"")</f>
        <v/>
      </c>
      <c r="AN888" s="186" t="str">
        <f>IFERROR(IF('Input| Overheads'!$C$42="Direct costs",SUMPRODUCT(--('Input| Projects'!$AC888="Yes"),'Calc| Overheads Allocation'!E$8,'Calc| Project Costs'!X888),IF('Input| Overheads'!$C$42="Internal labour",SUMPRODUCT(--('Input| Projects'!$AC888="Yes"),'Calc| Overheads Allocation'!E$8,'Calc| Project Costs'!X888,'Input| Projects'!$Y888),IF('Input| Overheads'!$C$42="DNSP defined",SUMPRODUCT(--('Input| Projects'!$AC888="Yes"),'Calc| Overheads Allocation'!E$61,'Input| Projects'!$AF888),""))),"")</f>
        <v/>
      </c>
      <c r="AO888" s="186" t="str">
        <f>IFERROR(IF('Input| Overheads'!$C$42="Direct costs",SUMPRODUCT(--('Input| Projects'!$AC888="Yes"),'Calc| Overheads Allocation'!F$8,'Calc| Project Costs'!Y888),IF('Input| Overheads'!$C$42="Internal labour",SUMPRODUCT(--('Input| Projects'!$AC888="Yes"),'Calc| Overheads Allocation'!F$8,'Calc| Project Costs'!Y888,'Input| Projects'!$Y888),IF('Input| Overheads'!$C$42="DNSP defined",SUMPRODUCT(--('Input| Projects'!$AC888="Yes"),'Calc| Overheads Allocation'!F$61,'Input| Projects'!$AF888),""))),"")</f>
        <v/>
      </c>
      <c r="AP888" s="186" t="str">
        <f>IFERROR(IF('Input| Overheads'!$C$42="Direct costs",SUMPRODUCT(--('Input| Projects'!$AC888="Yes"),'Calc| Overheads Allocation'!G$8,'Calc| Project Costs'!Z888),IF('Input| Overheads'!$C$42="Internal labour",SUMPRODUCT(--('Input| Projects'!$AC888="Yes"),'Calc| Overheads Allocation'!G$8,'Calc| Project Costs'!Z888,'Input| Projects'!$Y888),IF('Input| Overheads'!$C$42="DNSP defined",SUMPRODUCT(--('Input| Projects'!$AC888="Yes"),'Calc| Overheads Allocation'!G$61,'Input| Projects'!$AF888),""))),"")</f>
        <v/>
      </c>
      <c r="AQ888" s="186" t="str">
        <f>IFERROR(IF('Input| Overheads'!$C$42="Direct costs",SUMPRODUCT(--('Input| Projects'!$AC888="Yes"),'Calc| Overheads Allocation'!H$8,'Calc| Project Costs'!AA888),IF('Input| Overheads'!$C$42="Internal labour",SUMPRODUCT(--('Input| Projects'!$AC888="Yes"),'Calc| Overheads Allocation'!H$8,'Calc| Project Costs'!AA888,'Input| Projects'!$Y888),IF('Input| Overheads'!$C$42="DNSP defined",SUMPRODUCT(--('Input| Projects'!$AC888="Yes"),'Calc| Overheads Allocation'!H$61,'Input| Projects'!$AF888),""))),"")</f>
        <v/>
      </c>
      <c r="AR888" s="186" t="str">
        <f>IFERROR(IF('Input| Overheads'!$C$42="Direct costs",SUMPRODUCT(--('Input| Projects'!$AC888="Yes"),'Calc| Overheads Allocation'!I$8,'Calc| Project Costs'!AB888),IF('Input| Overheads'!$C$42="Internal labour",SUMPRODUCT(--('Input| Projects'!$AC888="Yes"),'Calc| Overheads Allocation'!I$8,'Calc| Project Costs'!AB888,'Input| Projects'!$Y888),IF('Input| Overheads'!$C$42="DNSP defined",SUMPRODUCT(--('Input| Projects'!$AC888="Yes"),'Calc| Overheads Allocation'!I$61,'Input| Projects'!$AF888),""))),"")</f>
        <v/>
      </c>
      <c r="AS888" s="106"/>
      <c r="AT888" s="186" t="str">
        <f>IFERROR(IF('Input| Overheads'!$C$42="Direct costs",SUMPRODUCT(--('Input| Projects'!$AD888="Yes"),'Calc| Overheads Allocation'!C$9,'Calc| Project Costs'!V888),IF('Input| Overheads'!$C$42="Internal labour",SUMPRODUCT(--('Input| Projects'!$AD888="Yes"),'Calc| Overheads Allocation'!C$9,'Calc| Project Costs'!V888,'Input| Projects'!$Y888),IF('Input| Overheads'!$C$42="DNSP defined",SUMPRODUCT(--('Input| Projects'!$AD888="Yes"),'Calc| Overheads Allocation'!C$62,'Input| Projects'!$AG888),""))),"")</f>
        <v/>
      </c>
      <c r="AU888" s="186" t="str">
        <f>IFERROR(IF('Input| Overheads'!$C$42="Direct costs",SUMPRODUCT(--('Input| Projects'!$AD888="Yes"),'Calc| Overheads Allocation'!D$9,'Calc| Project Costs'!W888),IF('Input| Overheads'!$C$42="Internal labour",SUMPRODUCT(--('Input| Projects'!$AD888="Yes"),'Calc| Overheads Allocation'!D$9,'Calc| Project Costs'!W888,'Input| Projects'!$Y888),IF('Input| Overheads'!$C$42="DNSP defined",SUMPRODUCT(--('Input| Projects'!$AD888="Yes"),'Calc| Overheads Allocation'!D$62,'Input| Projects'!$AG888),""))),"")</f>
        <v/>
      </c>
      <c r="AV888" s="186" t="str">
        <f>IFERROR(IF('Input| Overheads'!$C$42="Direct costs",SUMPRODUCT(--('Input| Projects'!$AD888="Yes"),'Calc| Overheads Allocation'!E$9,'Calc| Project Costs'!X888),IF('Input| Overheads'!$C$42="Internal labour",SUMPRODUCT(--('Input| Projects'!$AD888="Yes"),'Calc| Overheads Allocation'!E$9,'Calc| Project Costs'!X888,'Input| Projects'!$Y888),IF('Input| Overheads'!$C$42="DNSP defined",SUMPRODUCT(--('Input| Projects'!$AD888="Yes"),'Calc| Overheads Allocation'!E$62,'Input| Projects'!$AG888),""))),"")</f>
        <v/>
      </c>
      <c r="AW888" s="186" t="str">
        <f>IFERROR(IF('Input| Overheads'!$C$42="Direct costs",SUMPRODUCT(--('Input| Projects'!$AD888="Yes"),'Calc| Overheads Allocation'!F$9,'Calc| Project Costs'!Y888),IF('Input| Overheads'!$C$42="Internal labour",SUMPRODUCT(--('Input| Projects'!$AD888="Yes"),'Calc| Overheads Allocation'!F$9,'Calc| Project Costs'!Y888,'Input| Projects'!$Y888),IF('Input| Overheads'!$C$42="DNSP defined",SUMPRODUCT(--('Input| Projects'!$AD888="Yes"),'Calc| Overheads Allocation'!F$62,'Input| Projects'!$AG888),""))),"")</f>
        <v/>
      </c>
      <c r="AX888" s="186" t="str">
        <f>IFERROR(IF('Input| Overheads'!$C$42="Direct costs",SUMPRODUCT(--('Input| Projects'!$AD888="Yes"),'Calc| Overheads Allocation'!G$9,'Calc| Project Costs'!Z888),IF('Input| Overheads'!$C$42="Internal labour",SUMPRODUCT(--('Input| Projects'!$AD888="Yes"),'Calc| Overheads Allocation'!G$9,'Calc| Project Costs'!Z888,'Input| Projects'!$Y888),IF('Input| Overheads'!$C$42="DNSP defined",SUMPRODUCT(--('Input| Projects'!$AD888="Yes"),'Calc| Overheads Allocation'!G$62,'Input| Projects'!$AG888),""))),"")</f>
        <v/>
      </c>
      <c r="AY888" s="186" t="str">
        <f>IFERROR(IF('Input| Overheads'!$C$42="Direct costs",SUMPRODUCT(--('Input| Projects'!$AD888="Yes"),'Calc| Overheads Allocation'!H$9,'Calc| Project Costs'!AA888),IF('Input| Overheads'!$C$42="Internal labour",SUMPRODUCT(--('Input| Projects'!$AD888="Yes"),'Calc| Overheads Allocation'!H$9,'Calc| Project Costs'!AA888,'Input| Projects'!$Y888),IF('Input| Overheads'!$C$42="DNSP defined",SUMPRODUCT(--('Input| Projects'!$AD888="Yes"),'Calc| Overheads Allocation'!H$62,'Input| Projects'!$AG888),""))),"")</f>
        <v/>
      </c>
      <c r="AZ888" s="186" t="str">
        <f>IFERROR(IF('Input| Overheads'!$C$42="Direct costs",SUMPRODUCT(--('Input| Projects'!$AD888="Yes"),'Calc| Overheads Allocation'!I$9,'Calc| Project Costs'!AB888),IF('Input| Overheads'!$C$42="Internal labour",SUMPRODUCT(--('Input| Projects'!$AD888="Yes"),'Calc| Overheads Allocation'!I$9,'Calc| Project Costs'!AB888,'Input| Projects'!$Y888),IF('Input| Overheads'!$C$42="DNSP defined",SUMPRODUCT(--('Input| Projects'!$AD888="Yes"),'Calc| Overheads Allocation'!I$62,'Input| Projects'!$AG888),""))),"")</f>
        <v/>
      </c>
      <c r="BA888" s="106"/>
      <c r="BB888" s="186">
        <f t="shared" si="419"/>
        <v>0</v>
      </c>
      <c r="BC888" s="186">
        <f t="shared" si="420"/>
        <v>0</v>
      </c>
      <c r="BD888" s="186">
        <f t="shared" si="421"/>
        <v>0</v>
      </c>
      <c r="BE888" s="186">
        <f t="shared" si="398"/>
        <v>0</v>
      </c>
      <c r="BF888" s="186">
        <f t="shared" si="399"/>
        <v>0</v>
      </c>
      <c r="BG888" s="186">
        <f t="shared" si="400"/>
        <v>0</v>
      </c>
      <c r="BH888" s="186">
        <f t="shared" si="401"/>
        <v>0</v>
      </c>
      <c r="BI888" s="97"/>
      <c r="BJ888" s="186" t="str">
        <f t="shared" si="402"/>
        <v/>
      </c>
      <c r="BK888" s="186" t="str">
        <f t="shared" si="403"/>
        <v/>
      </c>
      <c r="BL888" s="186" t="str">
        <f t="shared" si="404"/>
        <v/>
      </c>
      <c r="BM888" s="186" t="str">
        <f t="shared" si="405"/>
        <v/>
      </c>
      <c r="BN888" s="186" t="str">
        <f t="shared" si="406"/>
        <v/>
      </c>
      <c r="BO888" s="186" t="str">
        <f t="shared" si="407"/>
        <v/>
      </c>
      <c r="BP888" s="186" t="str">
        <f t="shared" si="408"/>
        <v/>
      </c>
      <c r="BQ888" s="97"/>
      <c r="BR888" s="186">
        <f t="shared" si="409"/>
        <v>0</v>
      </c>
      <c r="BS888" s="186">
        <f t="shared" si="410"/>
        <v>0</v>
      </c>
      <c r="BT888" s="222">
        <f t="shared" si="411"/>
        <v>0</v>
      </c>
      <c r="BU888" s="222">
        <f t="shared" si="412"/>
        <v>0</v>
      </c>
      <c r="BV888" s="222">
        <f t="shared" si="413"/>
        <v>0</v>
      </c>
      <c r="BW888" s="222">
        <f t="shared" si="414"/>
        <v>0</v>
      </c>
      <c r="BX888" s="222">
        <f t="shared" si="415"/>
        <v>0</v>
      </c>
      <c r="BY888" s="106"/>
      <c r="BZ888" s="197" t="str">
        <f>IF(SUMIF('Input| Projects'!$AS$8:$CP$8,"Dx",'Input| Projects'!$AS888:$CP888)=0,"",SUMIF('Input| Projects'!$AS$8:$CP$8,"Dx",'Input| Projects'!$AS888:$CP888))</f>
        <v/>
      </c>
      <c r="CA888" s="197" t="str">
        <f>IF(SUMIF('Input| Projects'!$AS$8:$CP$8,"Tx",'Input| Projects'!$AS888:$CP888)=0,"",SUMIF('Input| Projects'!$AS$8:$CP$8,"Tx",'Input| Projects'!$AS888:$CP888))</f>
        <v/>
      </c>
      <c r="CB888" s="150" t="str">
        <f t="shared" si="422"/>
        <v/>
      </c>
    </row>
    <row r="889" spans="2:80" x14ac:dyDescent="0.2">
      <c r="B889" s="201">
        <f>IFERROR('Input| Projects'!B889,"")</f>
        <v>880</v>
      </c>
      <c r="C889" s="42" t="str">
        <f>IFERROR(IF('Input| Projects'!C889="","",'Input| Projects'!C889),"")</f>
        <v/>
      </c>
      <c r="D889" s="42" t="str">
        <f>IFERROR(IF('Input| Projects'!D889="","",'Input| Projects'!D889),"")</f>
        <v/>
      </c>
      <c r="E889" s="104"/>
      <c r="F889" s="190">
        <f>IFERROR('Input| Projects'!I889*'Input| Escalations'!$K$19,"")</f>
        <v>0</v>
      </c>
      <c r="G889" s="190">
        <f>IFERROR('Input| Projects'!J889*'Input| Escalations'!$K$19,"")</f>
        <v>0</v>
      </c>
      <c r="H889" s="190">
        <f>IFERROR('Input| Projects'!K889*'Input| Escalations'!$K$19,"")</f>
        <v>0</v>
      </c>
      <c r="I889" s="190">
        <f>IFERROR('Input| Projects'!L889*'Input| Escalations'!$K$19,"")</f>
        <v>0</v>
      </c>
      <c r="J889" s="190">
        <f>IFERROR('Input| Projects'!M889*'Input| Escalations'!$K$19,"")</f>
        <v>0</v>
      </c>
      <c r="K889" s="190">
        <f>IFERROR('Input| Projects'!N889*'Input| Escalations'!$K$19,"")</f>
        <v>0</v>
      </c>
      <c r="L889" s="190">
        <f>IFERROR('Input| Projects'!O889*'Input| Escalations'!$K$19,"")</f>
        <v>0</v>
      </c>
      <c r="M889" s="150" t="str">
        <f>IF(ABS(SUM(F889:L889)-(SUM('Input| Projects'!I889:O889)*'Input| Escalations'!$K$19))&lt;0.0000001,"",1)</f>
        <v/>
      </c>
      <c r="N889" s="192">
        <f>'Input| Projects'!$Y889*INDEX('Input| Escalations'!$H$33:$N$33,MATCH('Calc| Project Costs'!N$9,'Input| Escalations'!$H$23:$N$23,0))+'Input| Projects'!$Z889*INDEX('Input| Escalations'!$H$34:$N$34,MATCH('Calc| Project Costs'!N$9,'Input| Escalations'!$H$23:$N$23,0))+'Input| Projects'!$AA889*INDEX('Input| Escalations'!$H$35:$N$35,MATCH('Calc| Project Costs'!N$9,'Input| Escalations'!$H$23:$N$23,0))+1</f>
        <v>1</v>
      </c>
      <c r="O889" s="192">
        <f>'Input| Projects'!$Y889*INDEX('Input| Escalations'!$H$33:$N$33,MATCH('Calc| Project Costs'!O$9,'Input| Escalations'!$H$23:$N$23,0))+'Input| Projects'!$Z889*INDEX('Input| Escalations'!$H$34:$N$34,MATCH('Calc| Project Costs'!O$9,'Input| Escalations'!$H$23:$N$23,0))+'Input| Projects'!$AA889*INDEX('Input| Escalations'!$H$35:$N$35,MATCH('Calc| Project Costs'!O$9,'Input| Escalations'!$H$23:$N$23,0))+1</f>
        <v>1</v>
      </c>
      <c r="P889" s="192">
        <f>'Input| Projects'!$Y889*INDEX('Input| Escalations'!$H$33:$N$33,MATCH('Calc| Project Costs'!P$9,'Input| Escalations'!$H$23:$N$23,0))+'Input| Projects'!$Z889*INDEX('Input| Escalations'!$H$34:$N$34,MATCH('Calc| Project Costs'!P$9,'Input| Escalations'!$H$23:$N$23,0))+'Input| Projects'!$AA889*INDEX('Input| Escalations'!$H$35:$N$35,MATCH('Calc| Project Costs'!P$9,'Input| Escalations'!$H$23:$N$23,0))+1</f>
        <v>1</v>
      </c>
      <c r="Q889" s="192">
        <f>'Input| Projects'!$Y889*INDEX('Input| Escalations'!$H$33:$N$33,MATCH('Calc| Project Costs'!Q$9,'Input| Escalations'!$H$23:$N$23,0))+'Input| Projects'!$Z889*INDEX('Input| Escalations'!$H$34:$N$34,MATCH('Calc| Project Costs'!Q$9,'Input| Escalations'!$H$23:$N$23,0))+'Input| Projects'!$AA889*INDEX('Input| Escalations'!$H$35:$N$35,MATCH('Calc| Project Costs'!Q$9,'Input| Escalations'!$H$23:$N$23,0))+1</f>
        <v>1</v>
      </c>
      <c r="R889" s="192">
        <f>'Input| Projects'!$Y889*INDEX('Input| Escalations'!$H$33:$N$33,MATCH('Calc| Project Costs'!R$9,'Input| Escalations'!$H$23:$N$23,0))+'Input| Projects'!$Z889*INDEX('Input| Escalations'!$H$34:$N$34,MATCH('Calc| Project Costs'!R$9,'Input| Escalations'!$H$23:$N$23,0))+'Input| Projects'!$AA889*INDEX('Input| Escalations'!$H$35:$N$35,MATCH('Calc| Project Costs'!R$9,'Input| Escalations'!$H$23:$N$23,0))+1</f>
        <v>1</v>
      </c>
      <c r="S889" s="192">
        <f>'Input| Projects'!$Y889*INDEX('Input| Escalations'!$H$33:$N$33,MATCH('Calc| Project Costs'!S$9,'Input| Escalations'!$H$23:$N$23,0))+'Input| Projects'!$Z889*INDEX('Input| Escalations'!$H$34:$N$34,MATCH('Calc| Project Costs'!S$9,'Input| Escalations'!$H$23:$N$23,0))+'Input| Projects'!$AA889*INDEX('Input| Escalations'!$H$35:$N$35,MATCH('Calc| Project Costs'!S$9,'Input| Escalations'!$H$23:$N$23,0))+1</f>
        <v>1</v>
      </c>
      <c r="T889" s="192">
        <f>'Input| Projects'!$Y889*INDEX('Input| Escalations'!$H$33:$N$33,MATCH('Calc| Project Costs'!T$9,'Input| Escalations'!$H$23:$N$23,0))+'Input| Projects'!$Z889*INDEX('Input| Escalations'!$H$34:$N$34,MATCH('Calc| Project Costs'!T$9,'Input| Escalations'!$H$23:$N$23,0))+'Input| Projects'!$AA889*INDEX('Input| Escalations'!$H$35:$N$35,MATCH('Calc| Project Costs'!T$9,'Input| Escalations'!$H$23:$N$23,0))+1</f>
        <v>1</v>
      </c>
      <c r="U889" s="106"/>
      <c r="V889" s="186">
        <f t="shared" si="416"/>
        <v>0</v>
      </c>
      <c r="W889" s="186">
        <f t="shared" si="417"/>
        <v>0</v>
      </c>
      <c r="X889" s="186">
        <f t="shared" si="418"/>
        <v>0</v>
      </c>
      <c r="Y889" s="186">
        <f t="shared" si="394"/>
        <v>0</v>
      </c>
      <c r="Z889" s="186">
        <f t="shared" si="395"/>
        <v>0</v>
      </c>
      <c r="AA889" s="186">
        <f t="shared" si="396"/>
        <v>0</v>
      </c>
      <c r="AB889" s="186">
        <f t="shared" si="397"/>
        <v>0</v>
      </c>
      <c r="AC889" s="106"/>
      <c r="AD889" s="186">
        <f>'Input| Projects'!Q889*N889*'Input| Escalations'!$K$19</f>
        <v>0</v>
      </c>
      <c r="AE889" s="186">
        <f>'Input| Projects'!R889*O889*'Input| Escalations'!$K$19</f>
        <v>0</v>
      </c>
      <c r="AF889" s="186">
        <f>'Input| Projects'!S889*P889*'Input| Escalations'!$K$19</f>
        <v>0</v>
      </c>
      <c r="AG889" s="186">
        <f>'Input| Projects'!T889*Q889*'Input| Escalations'!$K$19</f>
        <v>0</v>
      </c>
      <c r="AH889" s="186">
        <f>'Input| Projects'!U889*R889*'Input| Escalations'!$K$19</f>
        <v>0</v>
      </c>
      <c r="AI889" s="186">
        <f>'Input| Projects'!V889*S889*'Input| Escalations'!$K$19</f>
        <v>0</v>
      </c>
      <c r="AJ889" s="186">
        <f>'Input| Projects'!W889*T889*'Input| Escalations'!$K$19</f>
        <v>0</v>
      </c>
      <c r="AK889" s="106"/>
      <c r="AL889" s="186" t="str">
        <f>IFERROR(IF('Input| Overheads'!$C$42="Direct costs",SUMPRODUCT(--('Input| Projects'!$AC889="Yes"),'Calc| Overheads Allocation'!C$8,'Calc| Project Costs'!V889),IF('Input| Overheads'!$C$42="Internal labour",SUMPRODUCT(--('Input| Projects'!$AC889="Yes"),'Calc| Overheads Allocation'!C$8,'Calc| Project Costs'!V889,'Input| Projects'!$Y889),IF('Input| Overheads'!$C$42="DNSP defined",SUMPRODUCT(--('Input| Projects'!$AC889="Yes"),'Calc| Overheads Allocation'!C$61,'Input| Projects'!$AF889),""))),"")</f>
        <v/>
      </c>
      <c r="AM889" s="186" t="str">
        <f>IFERROR(IF('Input| Overheads'!$C$42="Direct costs",SUMPRODUCT(--('Input| Projects'!$AC889="Yes"),'Calc| Overheads Allocation'!D$8,'Calc| Project Costs'!W889),IF('Input| Overheads'!$C$42="Internal labour",SUMPRODUCT(--('Input| Projects'!$AC889="Yes"),'Calc| Overheads Allocation'!D$8,'Calc| Project Costs'!W889,'Input| Projects'!$Y889),IF('Input| Overheads'!$C$42="DNSP defined",SUMPRODUCT(--('Input| Projects'!$AC889="Yes"),'Calc| Overheads Allocation'!D$61,'Input| Projects'!$AF889),""))),"")</f>
        <v/>
      </c>
      <c r="AN889" s="186" t="str">
        <f>IFERROR(IF('Input| Overheads'!$C$42="Direct costs",SUMPRODUCT(--('Input| Projects'!$AC889="Yes"),'Calc| Overheads Allocation'!E$8,'Calc| Project Costs'!X889),IF('Input| Overheads'!$C$42="Internal labour",SUMPRODUCT(--('Input| Projects'!$AC889="Yes"),'Calc| Overheads Allocation'!E$8,'Calc| Project Costs'!X889,'Input| Projects'!$Y889),IF('Input| Overheads'!$C$42="DNSP defined",SUMPRODUCT(--('Input| Projects'!$AC889="Yes"),'Calc| Overheads Allocation'!E$61,'Input| Projects'!$AF889),""))),"")</f>
        <v/>
      </c>
      <c r="AO889" s="186" t="str">
        <f>IFERROR(IF('Input| Overheads'!$C$42="Direct costs",SUMPRODUCT(--('Input| Projects'!$AC889="Yes"),'Calc| Overheads Allocation'!F$8,'Calc| Project Costs'!Y889),IF('Input| Overheads'!$C$42="Internal labour",SUMPRODUCT(--('Input| Projects'!$AC889="Yes"),'Calc| Overheads Allocation'!F$8,'Calc| Project Costs'!Y889,'Input| Projects'!$Y889),IF('Input| Overheads'!$C$42="DNSP defined",SUMPRODUCT(--('Input| Projects'!$AC889="Yes"),'Calc| Overheads Allocation'!F$61,'Input| Projects'!$AF889),""))),"")</f>
        <v/>
      </c>
      <c r="AP889" s="186" t="str">
        <f>IFERROR(IF('Input| Overheads'!$C$42="Direct costs",SUMPRODUCT(--('Input| Projects'!$AC889="Yes"),'Calc| Overheads Allocation'!G$8,'Calc| Project Costs'!Z889),IF('Input| Overheads'!$C$42="Internal labour",SUMPRODUCT(--('Input| Projects'!$AC889="Yes"),'Calc| Overheads Allocation'!G$8,'Calc| Project Costs'!Z889,'Input| Projects'!$Y889),IF('Input| Overheads'!$C$42="DNSP defined",SUMPRODUCT(--('Input| Projects'!$AC889="Yes"),'Calc| Overheads Allocation'!G$61,'Input| Projects'!$AF889),""))),"")</f>
        <v/>
      </c>
      <c r="AQ889" s="186" t="str">
        <f>IFERROR(IF('Input| Overheads'!$C$42="Direct costs",SUMPRODUCT(--('Input| Projects'!$AC889="Yes"),'Calc| Overheads Allocation'!H$8,'Calc| Project Costs'!AA889),IF('Input| Overheads'!$C$42="Internal labour",SUMPRODUCT(--('Input| Projects'!$AC889="Yes"),'Calc| Overheads Allocation'!H$8,'Calc| Project Costs'!AA889,'Input| Projects'!$Y889),IF('Input| Overheads'!$C$42="DNSP defined",SUMPRODUCT(--('Input| Projects'!$AC889="Yes"),'Calc| Overheads Allocation'!H$61,'Input| Projects'!$AF889),""))),"")</f>
        <v/>
      </c>
      <c r="AR889" s="186" t="str">
        <f>IFERROR(IF('Input| Overheads'!$C$42="Direct costs",SUMPRODUCT(--('Input| Projects'!$AC889="Yes"),'Calc| Overheads Allocation'!I$8,'Calc| Project Costs'!AB889),IF('Input| Overheads'!$C$42="Internal labour",SUMPRODUCT(--('Input| Projects'!$AC889="Yes"),'Calc| Overheads Allocation'!I$8,'Calc| Project Costs'!AB889,'Input| Projects'!$Y889),IF('Input| Overheads'!$C$42="DNSP defined",SUMPRODUCT(--('Input| Projects'!$AC889="Yes"),'Calc| Overheads Allocation'!I$61,'Input| Projects'!$AF889),""))),"")</f>
        <v/>
      </c>
      <c r="AS889" s="106"/>
      <c r="AT889" s="186" t="str">
        <f>IFERROR(IF('Input| Overheads'!$C$42="Direct costs",SUMPRODUCT(--('Input| Projects'!$AD889="Yes"),'Calc| Overheads Allocation'!C$9,'Calc| Project Costs'!V889),IF('Input| Overheads'!$C$42="Internal labour",SUMPRODUCT(--('Input| Projects'!$AD889="Yes"),'Calc| Overheads Allocation'!C$9,'Calc| Project Costs'!V889,'Input| Projects'!$Y889),IF('Input| Overheads'!$C$42="DNSP defined",SUMPRODUCT(--('Input| Projects'!$AD889="Yes"),'Calc| Overheads Allocation'!C$62,'Input| Projects'!$AG889),""))),"")</f>
        <v/>
      </c>
      <c r="AU889" s="186" t="str">
        <f>IFERROR(IF('Input| Overheads'!$C$42="Direct costs",SUMPRODUCT(--('Input| Projects'!$AD889="Yes"),'Calc| Overheads Allocation'!D$9,'Calc| Project Costs'!W889),IF('Input| Overheads'!$C$42="Internal labour",SUMPRODUCT(--('Input| Projects'!$AD889="Yes"),'Calc| Overheads Allocation'!D$9,'Calc| Project Costs'!W889,'Input| Projects'!$Y889),IF('Input| Overheads'!$C$42="DNSP defined",SUMPRODUCT(--('Input| Projects'!$AD889="Yes"),'Calc| Overheads Allocation'!D$62,'Input| Projects'!$AG889),""))),"")</f>
        <v/>
      </c>
      <c r="AV889" s="186" t="str">
        <f>IFERROR(IF('Input| Overheads'!$C$42="Direct costs",SUMPRODUCT(--('Input| Projects'!$AD889="Yes"),'Calc| Overheads Allocation'!E$9,'Calc| Project Costs'!X889),IF('Input| Overheads'!$C$42="Internal labour",SUMPRODUCT(--('Input| Projects'!$AD889="Yes"),'Calc| Overheads Allocation'!E$9,'Calc| Project Costs'!X889,'Input| Projects'!$Y889),IF('Input| Overheads'!$C$42="DNSP defined",SUMPRODUCT(--('Input| Projects'!$AD889="Yes"),'Calc| Overheads Allocation'!E$62,'Input| Projects'!$AG889),""))),"")</f>
        <v/>
      </c>
      <c r="AW889" s="186" t="str">
        <f>IFERROR(IF('Input| Overheads'!$C$42="Direct costs",SUMPRODUCT(--('Input| Projects'!$AD889="Yes"),'Calc| Overheads Allocation'!F$9,'Calc| Project Costs'!Y889),IF('Input| Overheads'!$C$42="Internal labour",SUMPRODUCT(--('Input| Projects'!$AD889="Yes"),'Calc| Overheads Allocation'!F$9,'Calc| Project Costs'!Y889,'Input| Projects'!$Y889),IF('Input| Overheads'!$C$42="DNSP defined",SUMPRODUCT(--('Input| Projects'!$AD889="Yes"),'Calc| Overheads Allocation'!F$62,'Input| Projects'!$AG889),""))),"")</f>
        <v/>
      </c>
      <c r="AX889" s="186" t="str">
        <f>IFERROR(IF('Input| Overheads'!$C$42="Direct costs",SUMPRODUCT(--('Input| Projects'!$AD889="Yes"),'Calc| Overheads Allocation'!G$9,'Calc| Project Costs'!Z889),IF('Input| Overheads'!$C$42="Internal labour",SUMPRODUCT(--('Input| Projects'!$AD889="Yes"),'Calc| Overheads Allocation'!G$9,'Calc| Project Costs'!Z889,'Input| Projects'!$Y889),IF('Input| Overheads'!$C$42="DNSP defined",SUMPRODUCT(--('Input| Projects'!$AD889="Yes"),'Calc| Overheads Allocation'!G$62,'Input| Projects'!$AG889),""))),"")</f>
        <v/>
      </c>
      <c r="AY889" s="186" t="str">
        <f>IFERROR(IF('Input| Overheads'!$C$42="Direct costs",SUMPRODUCT(--('Input| Projects'!$AD889="Yes"),'Calc| Overheads Allocation'!H$9,'Calc| Project Costs'!AA889),IF('Input| Overheads'!$C$42="Internal labour",SUMPRODUCT(--('Input| Projects'!$AD889="Yes"),'Calc| Overheads Allocation'!H$9,'Calc| Project Costs'!AA889,'Input| Projects'!$Y889),IF('Input| Overheads'!$C$42="DNSP defined",SUMPRODUCT(--('Input| Projects'!$AD889="Yes"),'Calc| Overheads Allocation'!H$62,'Input| Projects'!$AG889),""))),"")</f>
        <v/>
      </c>
      <c r="AZ889" s="186" t="str">
        <f>IFERROR(IF('Input| Overheads'!$C$42="Direct costs",SUMPRODUCT(--('Input| Projects'!$AD889="Yes"),'Calc| Overheads Allocation'!I$9,'Calc| Project Costs'!AB889),IF('Input| Overheads'!$C$42="Internal labour",SUMPRODUCT(--('Input| Projects'!$AD889="Yes"),'Calc| Overheads Allocation'!I$9,'Calc| Project Costs'!AB889,'Input| Projects'!$Y889),IF('Input| Overheads'!$C$42="DNSP defined",SUMPRODUCT(--('Input| Projects'!$AD889="Yes"),'Calc| Overheads Allocation'!I$62,'Input| Projects'!$AG889),""))),"")</f>
        <v/>
      </c>
      <c r="BA889" s="106"/>
      <c r="BB889" s="186">
        <f t="shared" si="419"/>
        <v>0</v>
      </c>
      <c r="BC889" s="186">
        <f t="shared" si="420"/>
        <v>0</v>
      </c>
      <c r="BD889" s="186">
        <f t="shared" si="421"/>
        <v>0</v>
      </c>
      <c r="BE889" s="186">
        <f t="shared" si="398"/>
        <v>0</v>
      </c>
      <c r="BF889" s="186">
        <f t="shared" si="399"/>
        <v>0</v>
      </c>
      <c r="BG889" s="186">
        <f t="shared" si="400"/>
        <v>0</v>
      </c>
      <c r="BH889" s="186">
        <f t="shared" si="401"/>
        <v>0</v>
      </c>
      <c r="BI889" s="97"/>
      <c r="BJ889" s="186" t="str">
        <f t="shared" si="402"/>
        <v/>
      </c>
      <c r="BK889" s="186" t="str">
        <f t="shared" si="403"/>
        <v/>
      </c>
      <c r="BL889" s="186" t="str">
        <f t="shared" si="404"/>
        <v/>
      </c>
      <c r="BM889" s="186" t="str">
        <f t="shared" si="405"/>
        <v/>
      </c>
      <c r="BN889" s="186" t="str">
        <f t="shared" si="406"/>
        <v/>
      </c>
      <c r="BO889" s="186" t="str">
        <f t="shared" si="407"/>
        <v/>
      </c>
      <c r="BP889" s="186" t="str">
        <f t="shared" si="408"/>
        <v/>
      </c>
      <c r="BQ889" s="97"/>
      <c r="BR889" s="186">
        <f t="shared" si="409"/>
        <v>0</v>
      </c>
      <c r="BS889" s="186">
        <f t="shared" si="410"/>
        <v>0</v>
      </c>
      <c r="BT889" s="222">
        <f t="shared" si="411"/>
        <v>0</v>
      </c>
      <c r="BU889" s="222">
        <f t="shared" si="412"/>
        <v>0</v>
      </c>
      <c r="BV889" s="222">
        <f t="shared" si="413"/>
        <v>0</v>
      </c>
      <c r="BW889" s="222">
        <f t="shared" si="414"/>
        <v>0</v>
      </c>
      <c r="BX889" s="222">
        <f t="shared" si="415"/>
        <v>0</v>
      </c>
      <c r="BY889" s="106"/>
      <c r="BZ889" s="197" t="str">
        <f>IF(SUMIF('Input| Projects'!$AS$8:$CP$8,"Dx",'Input| Projects'!$AS889:$CP889)=0,"",SUMIF('Input| Projects'!$AS$8:$CP$8,"Dx",'Input| Projects'!$AS889:$CP889))</f>
        <v/>
      </c>
      <c r="CA889" s="197" t="str">
        <f>IF(SUMIF('Input| Projects'!$AS$8:$CP$8,"Tx",'Input| Projects'!$AS889:$CP889)=0,"",SUMIF('Input| Projects'!$AS$8:$CP$8,"Tx",'Input| Projects'!$AS889:$CP889))</f>
        <v/>
      </c>
      <c r="CB889" s="150" t="str">
        <f t="shared" si="422"/>
        <v/>
      </c>
    </row>
    <row r="890" spans="2:80" x14ac:dyDescent="0.2">
      <c r="B890" s="201">
        <f>IFERROR('Input| Projects'!B890,"")</f>
        <v>881</v>
      </c>
      <c r="C890" s="42" t="str">
        <f>IFERROR(IF('Input| Projects'!C890="","",'Input| Projects'!C890),"")</f>
        <v/>
      </c>
      <c r="D890" s="42" t="str">
        <f>IFERROR(IF('Input| Projects'!D890="","",'Input| Projects'!D890),"")</f>
        <v/>
      </c>
      <c r="E890" s="104"/>
      <c r="F890" s="190">
        <f>IFERROR('Input| Projects'!I890*'Input| Escalations'!$K$19,"")</f>
        <v>0</v>
      </c>
      <c r="G890" s="190">
        <f>IFERROR('Input| Projects'!J890*'Input| Escalations'!$K$19,"")</f>
        <v>0</v>
      </c>
      <c r="H890" s="190">
        <f>IFERROR('Input| Projects'!K890*'Input| Escalations'!$K$19,"")</f>
        <v>0</v>
      </c>
      <c r="I890" s="190">
        <f>IFERROR('Input| Projects'!L890*'Input| Escalations'!$K$19,"")</f>
        <v>0</v>
      </c>
      <c r="J890" s="190">
        <f>IFERROR('Input| Projects'!M890*'Input| Escalations'!$K$19,"")</f>
        <v>0</v>
      </c>
      <c r="K890" s="190">
        <f>IFERROR('Input| Projects'!N890*'Input| Escalations'!$K$19,"")</f>
        <v>0</v>
      </c>
      <c r="L890" s="190">
        <f>IFERROR('Input| Projects'!O890*'Input| Escalations'!$K$19,"")</f>
        <v>0</v>
      </c>
      <c r="M890" s="150" t="str">
        <f>IF(ABS(SUM(F890:L890)-(SUM('Input| Projects'!I890:O890)*'Input| Escalations'!$K$19))&lt;0.0000001,"",1)</f>
        <v/>
      </c>
      <c r="N890" s="192">
        <f>'Input| Projects'!$Y890*INDEX('Input| Escalations'!$H$33:$N$33,MATCH('Calc| Project Costs'!N$9,'Input| Escalations'!$H$23:$N$23,0))+'Input| Projects'!$Z890*INDEX('Input| Escalations'!$H$34:$N$34,MATCH('Calc| Project Costs'!N$9,'Input| Escalations'!$H$23:$N$23,0))+'Input| Projects'!$AA890*INDEX('Input| Escalations'!$H$35:$N$35,MATCH('Calc| Project Costs'!N$9,'Input| Escalations'!$H$23:$N$23,0))+1</f>
        <v>1</v>
      </c>
      <c r="O890" s="192">
        <f>'Input| Projects'!$Y890*INDEX('Input| Escalations'!$H$33:$N$33,MATCH('Calc| Project Costs'!O$9,'Input| Escalations'!$H$23:$N$23,0))+'Input| Projects'!$Z890*INDEX('Input| Escalations'!$H$34:$N$34,MATCH('Calc| Project Costs'!O$9,'Input| Escalations'!$H$23:$N$23,0))+'Input| Projects'!$AA890*INDEX('Input| Escalations'!$H$35:$N$35,MATCH('Calc| Project Costs'!O$9,'Input| Escalations'!$H$23:$N$23,0))+1</f>
        <v>1</v>
      </c>
      <c r="P890" s="192">
        <f>'Input| Projects'!$Y890*INDEX('Input| Escalations'!$H$33:$N$33,MATCH('Calc| Project Costs'!P$9,'Input| Escalations'!$H$23:$N$23,0))+'Input| Projects'!$Z890*INDEX('Input| Escalations'!$H$34:$N$34,MATCH('Calc| Project Costs'!P$9,'Input| Escalations'!$H$23:$N$23,0))+'Input| Projects'!$AA890*INDEX('Input| Escalations'!$H$35:$N$35,MATCH('Calc| Project Costs'!P$9,'Input| Escalations'!$H$23:$N$23,0))+1</f>
        <v>1</v>
      </c>
      <c r="Q890" s="192">
        <f>'Input| Projects'!$Y890*INDEX('Input| Escalations'!$H$33:$N$33,MATCH('Calc| Project Costs'!Q$9,'Input| Escalations'!$H$23:$N$23,0))+'Input| Projects'!$Z890*INDEX('Input| Escalations'!$H$34:$N$34,MATCH('Calc| Project Costs'!Q$9,'Input| Escalations'!$H$23:$N$23,0))+'Input| Projects'!$AA890*INDEX('Input| Escalations'!$H$35:$N$35,MATCH('Calc| Project Costs'!Q$9,'Input| Escalations'!$H$23:$N$23,0))+1</f>
        <v>1</v>
      </c>
      <c r="R890" s="192">
        <f>'Input| Projects'!$Y890*INDEX('Input| Escalations'!$H$33:$N$33,MATCH('Calc| Project Costs'!R$9,'Input| Escalations'!$H$23:$N$23,0))+'Input| Projects'!$Z890*INDEX('Input| Escalations'!$H$34:$N$34,MATCH('Calc| Project Costs'!R$9,'Input| Escalations'!$H$23:$N$23,0))+'Input| Projects'!$AA890*INDEX('Input| Escalations'!$H$35:$N$35,MATCH('Calc| Project Costs'!R$9,'Input| Escalations'!$H$23:$N$23,0))+1</f>
        <v>1</v>
      </c>
      <c r="S890" s="192">
        <f>'Input| Projects'!$Y890*INDEX('Input| Escalations'!$H$33:$N$33,MATCH('Calc| Project Costs'!S$9,'Input| Escalations'!$H$23:$N$23,0))+'Input| Projects'!$Z890*INDEX('Input| Escalations'!$H$34:$N$34,MATCH('Calc| Project Costs'!S$9,'Input| Escalations'!$H$23:$N$23,0))+'Input| Projects'!$AA890*INDEX('Input| Escalations'!$H$35:$N$35,MATCH('Calc| Project Costs'!S$9,'Input| Escalations'!$H$23:$N$23,0))+1</f>
        <v>1</v>
      </c>
      <c r="T890" s="192">
        <f>'Input| Projects'!$Y890*INDEX('Input| Escalations'!$H$33:$N$33,MATCH('Calc| Project Costs'!T$9,'Input| Escalations'!$H$23:$N$23,0))+'Input| Projects'!$Z890*INDEX('Input| Escalations'!$H$34:$N$34,MATCH('Calc| Project Costs'!T$9,'Input| Escalations'!$H$23:$N$23,0))+'Input| Projects'!$AA890*INDEX('Input| Escalations'!$H$35:$N$35,MATCH('Calc| Project Costs'!T$9,'Input| Escalations'!$H$23:$N$23,0))+1</f>
        <v>1</v>
      </c>
      <c r="U890" s="106"/>
      <c r="V890" s="186">
        <f t="shared" si="416"/>
        <v>0</v>
      </c>
      <c r="W890" s="186">
        <f t="shared" si="417"/>
        <v>0</v>
      </c>
      <c r="X890" s="186">
        <f t="shared" si="418"/>
        <v>0</v>
      </c>
      <c r="Y890" s="186">
        <f t="shared" si="394"/>
        <v>0</v>
      </c>
      <c r="Z890" s="186">
        <f t="shared" si="395"/>
        <v>0</v>
      </c>
      <c r="AA890" s="186">
        <f t="shared" si="396"/>
        <v>0</v>
      </c>
      <c r="AB890" s="186">
        <f t="shared" si="397"/>
        <v>0</v>
      </c>
      <c r="AC890" s="106"/>
      <c r="AD890" s="186">
        <f>'Input| Projects'!Q890*N890*'Input| Escalations'!$K$19</f>
        <v>0</v>
      </c>
      <c r="AE890" s="186">
        <f>'Input| Projects'!R890*O890*'Input| Escalations'!$K$19</f>
        <v>0</v>
      </c>
      <c r="AF890" s="186">
        <f>'Input| Projects'!S890*P890*'Input| Escalations'!$K$19</f>
        <v>0</v>
      </c>
      <c r="AG890" s="186">
        <f>'Input| Projects'!T890*Q890*'Input| Escalations'!$K$19</f>
        <v>0</v>
      </c>
      <c r="AH890" s="186">
        <f>'Input| Projects'!U890*R890*'Input| Escalations'!$K$19</f>
        <v>0</v>
      </c>
      <c r="AI890" s="186">
        <f>'Input| Projects'!V890*S890*'Input| Escalations'!$K$19</f>
        <v>0</v>
      </c>
      <c r="AJ890" s="186">
        <f>'Input| Projects'!W890*T890*'Input| Escalations'!$K$19</f>
        <v>0</v>
      </c>
      <c r="AK890" s="106"/>
      <c r="AL890" s="186" t="str">
        <f>IFERROR(IF('Input| Overheads'!$C$42="Direct costs",SUMPRODUCT(--('Input| Projects'!$AC890="Yes"),'Calc| Overheads Allocation'!C$8,'Calc| Project Costs'!V890),IF('Input| Overheads'!$C$42="Internal labour",SUMPRODUCT(--('Input| Projects'!$AC890="Yes"),'Calc| Overheads Allocation'!C$8,'Calc| Project Costs'!V890,'Input| Projects'!$Y890),IF('Input| Overheads'!$C$42="DNSP defined",SUMPRODUCT(--('Input| Projects'!$AC890="Yes"),'Calc| Overheads Allocation'!C$61,'Input| Projects'!$AF890),""))),"")</f>
        <v/>
      </c>
      <c r="AM890" s="186" t="str">
        <f>IFERROR(IF('Input| Overheads'!$C$42="Direct costs",SUMPRODUCT(--('Input| Projects'!$AC890="Yes"),'Calc| Overheads Allocation'!D$8,'Calc| Project Costs'!W890),IF('Input| Overheads'!$C$42="Internal labour",SUMPRODUCT(--('Input| Projects'!$AC890="Yes"),'Calc| Overheads Allocation'!D$8,'Calc| Project Costs'!W890,'Input| Projects'!$Y890),IF('Input| Overheads'!$C$42="DNSP defined",SUMPRODUCT(--('Input| Projects'!$AC890="Yes"),'Calc| Overheads Allocation'!D$61,'Input| Projects'!$AF890),""))),"")</f>
        <v/>
      </c>
      <c r="AN890" s="186" t="str">
        <f>IFERROR(IF('Input| Overheads'!$C$42="Direct costs",SUMPRODUCT(--('Input| Projects'!$AC890="Yes"),'Calc| Overheads Allocation'!E$8,'Calc| Project Costs'!X890),IF('Input| Overheads'!$C$42="Internal labour",SUMPRODUCT(--('Input| Projects'!$AC890="Yes"),'Calc| Overheads Allocation'!E$8,'Calc| Project Costs'!X890,'Input| Projects'!$Y890),IF('Input| Overheads'!$C$42="DNSP defined",SUMPRODUCT(--('Input| Projects'!$AC890="Yes"),'Calc| Overheads Allocation'!E$61,'Input| Projects'!$AF890),""))),"")</f>
        <v/>
      </c>
      <c r="AO890" s="186" t="str">
        <f>IFERROR(IF('Input| Overheads'!$C$42="Direct costs",SUMPRODUCT(--('Input| Projects'!$AC890="Yes"),'Calc| Overheads Allocation'!F$8,'Calc| Project Costs'!Y890),IF('Input| Overheads'!$C$42="Internal labour",SUMPRODUCT(--('Input| Projects'!$AC890="Yes"),'Calc| Overheads Allocation'!F$8,'Calc| Project Costs'!Y890,'Input| Projects'!$Y890),IF('Input| Overheads'!$C$42="DNSP defined",SUMPRODUCT(--('Input| Projects'!$AC890="Yes"),'Calc| Overheads Allocation'!F$61,'Input| Projects'!$AF890),""))),"")</f>
        <v/>
      </c>
      <c r="AP890" s="186" t="str">
        <f>IFERROR(IF('Input| Overheads'!$C$42="Direct costs",SUMPRODUCT(--('Input| Projects'!$AC890="Yes"),'Calc| Overheads Allocation'!G$8,'Calc| Project Costs'!Z890),IF('Input| Overheads'!$C$42="Internal labour",SUMPRODUCT(--('Input| Projects'!$AC890="Yes"),'Calc| Overheads Allocation'!G$8,'Calc| Project Costs'!Z890,'Input| Projects'!$Y890),IF('Input| Overheads'!$C$42="DNSP defined",SUMPRODUCT(--('Input| Projects'!$AC890="Yes"),'Calc| Overheads Allocation'!G$61,'Input| Projects'!$AF890),""))),"")</f>
        <v/>
      </c>
      <c r="AQ890" s="186" t="str">
        <f>IFERROR(IF('Input| Overheads'!$C$42="Direct costs",SUMPRODUCT(--('Input| Projects'!$AC890="Yes"),'Calc| Overheads Allocation'!H$8,'Calc| Project Costs'!AA890),IF('Input| Overheads'!$C$42="Internal labour",SUMPRODUCT(--('Input| Projects'!$AC890="Yes"),'Calc| Overheads Allocation'!H$8,'Calc| Project Costs'!AA890,'Input| Projects'!$Y890),IF('Input| Overheads'!$C$42="DNSP defined",SUMPRODUCT(--('Input| Projects'!$AC890="Yes"),'Calc| Overheads Allocation'!H$61,'Input| Projects'!$AF890),""))),"")</f>
        <v/>
      </c>
      <c r="AR890" s="186" t="str">
        <f>IFERROR(IF('Input| Overheads'!$C$42="Direct costs",SUMPRODUCT(--('Input| Projects'!$AC890="Yes"),'Calc| Overheads Allocation'!I$8,'Calc| Project Costs'!AB890),IF('Input| Overheads'!$C$42="Internal labour",SUMPRODUCT(--('Input| Projects'!$AC890="Yes"),'Calc| Overheads Allocation'!I$8,'Calc| Project Costs'!AB890,'Input| Projects'!$Y890),IF('Input| Overheads'!$C$42="DNSP defined",SUMPRODUCT(--('Input| Projects'!$AC890="Yes"),'Calc| Overheads Allocation'!I$61,'Input| Projects'!$AF890),""))),"")</f>
        <v/>
      </c>
      <c r="AS890" s="106"/>
      <c r="AT890" s="186" t="str">
        <f>IFERROR(IF('Input| Overheads'!$C$42="Direct costs",SUMPRODUCT(--('Input| Projects'!$AD890="Yes"),'Calc| Overheads Allocation'!C$9,'Calc| Project Costs'!V890),IF('Input| Overheads'!$C$42="Internal labour",SUMPRODUCT(--('Input| Projects'!$AD890="Yes"),'Calc| Overheads Allocation'!C$9,'Calc| Project Costs'!V890,'Input| Projects'!$Y890),IF('Input| Overheads'!$C$42="DNSP defined",SUMPRODUCT(--('Input| Projects'!$AD890="Yes"),'Calc| Overheads Allocation'!C$62,'Input| Projects'!$AG890),""))),"")</f>
        <v/>
      </c>
      <c r="AU890" s="186" t="str">
        <f>IFERROR(IF('Input| Overheads'!$C$42="Direct costs",SUMPRODUCT(--('Input| Projects'!$AD890="Yes"),'Calc| Overheads Allocation'!D$9,'Calc| Project Costs'!W890),IF('Input| Overheads'!$C$42="Internal labour",SUMPRODUCT(--('Input| Projects'!$AD890="Yes"),'Calc| Overheads Allocation'!D$9,'Calc| Project Costs'!W890,'Input| Projects'!$Y890),IF('Input| Overheads'!$C$42="DNSP defined",SUMPRODUCT(--('Input| Projects'!$AD890="Yes"),'Calc| Overheads Allocation'!D$62,'Input| Projects'!$AG890),""))),"")</f>
        <v/>
      </c>
      <c r="AV890" s="186" t="str">
        <f>IFERROR(IF('Input| Overheads'!$C$42="Direct costs",SUMPRODUCT(--('Input| Projects'!$AD890="Yes"),'Calc| Overheads Allocation'!E$9,'Calc| Project Costs'!X890),IF('Input| Overheads'!$C$42="Internal labour",SUMPRODUCT(--('Input| Projects'!$AD890="Yes"),'Calc| Overheads Allocation'!E$9,'Calc| Project Costs'!X890,'Input| Projects'!$Y890),IF('Input| Overheads'!$C$42="DNSP defined",SUMPRODUCT(--('Input| Projects'!$AD890="Yes"),'Calc| Overheads Allocation'!E$62,'Input| Projects'!$AG890),""))),"")</f>
        <v/>
      </c>
      <c r="AW890" s="186" t="str">
        <f>IFERROR(IF('Input| Overheads'!$C$42="Direct costs",SUMPRODUCT(--('Input| Projects'!$AD890="Yes"),'Calc| Overheads Allocation'!F$9,'Calc| Project Costs'!Y890),IF('Input| Overheads'!$C$42="Internal labour",SUMPRODUCT(--('Input| Projects'!$AD890="Yes"),'Calc| Overheads Allocation'!F$9,'Calc| Project Costs'!Y890,'Input| Projects'!$Y890),IF('Input| Overheads'!$C$42="DNSP defined",SUMPRODUCT(--('Input| Projects'!$AD890="Yes"),'Calc| Overheads Allocation'!F$62,'Input| Projects'!$AG890),""))),"")</f>
        <v/>
      </c>
      <c r="AX890" s="186" t="str">
        <f>IFERROR(IF('Input| Overheads'!$C$42="Direct costs",SUMPRODUCT(--('Input| Projects'!$AD890="Yes"),'Calc| Overheads Allocation'!G$9,'Calc| Project Costs'!Z890),IF('Input| Overheads'!$C$42="Internal labour",SUMPRODUCT(--('Input| Projects'!$AD890="Yes"),'Calc| Overheads Allocation'!G$9,'Calc| Project Costs'!Z890,'Input| Projects'!$Y890),IF('Input| Overheads'!$C$42="DNSP defined",SUMPRODUCT(--('Input| Projects'!$AD890="Yes"),'Calc| Overheads Allocation'!G$62,'Input| Projects'!$AG890),""))),"")</f>
        <v/>
      </c>
      <c r="AY890" s="186" t="str">
        <f>IFERROR(IF('Input| Overheads'!$C$42="Direct costs",SUMPRODUCT(--('Input| Projects'!$AD890="Yes"),'Calc| Overheads Allocation'!H$9,'Calc| Project Costs'!AA890),IF('Input| Overheads'!$C$42="Internal labour",SUMPRODUCT(--('Input| Projects'!$AD890="Yes"),'Calc| Overheads Allocation'!H$9,'Calc| Project Costs'!AA890,'Input| Projects'!$Y890),IF('Input| Overheads'!$C$42="DNSP defined",SUMPRODUCT(--('Input| Projects'!$AD890="Yes"),'Calc| Overheads Allocation'!H$62,'Input| Projects'!$AG890),""))),"")</f>
        <v/>
      </c>
      <c r="AZ890" s="186" t="str">
        <f>IFERROR(IF('Input| Overheads'!$C$42="Direct costs",SUMPRODUCT(--('Input| Projects'!$AD890="Yes"),'Calc| Overheads Allocation'!I$9,'Calc| Project Costs'!AB890),IF('Input| Overheads'!$C$42="Internal labour",SUMPRODUCT(--('Input| Projects'!$AD890="Yes"),'Calc| Overheads Allocation'!I$9,'Calc| Project Costs'!AB890,'Input| Projects'!$Y890),IF('Input| Overheads'!$C$42="DNSP defined",SUMPRODUCT(--('Input| Projects'!$AD890="Yes"),'Calc| Overheads Allocation'!I$62,'Input| Projects'!$AG890),""))),"")</f>
        <v/>
      </c>
      <c r="BA890" s="106"/>
      <c r="BB890" s="186">
        <f t="shared" si="419"/>
        <v>0</v>
      </c>
      <c r="BC890" s="186">
        <f t="shared" si="420"/>
        <v>0</v>
      </c>
      <c r="BD890" s="186">
        <f t="shared" si="421"/>
        <v>0</v>
      </c>
      <c r="BE890" s="186">
        <f t="shared" si="398"/>
        <v>0</v>
      </c>
      <c r="BF890" s="186">
        <f t="shared" si="399"/>
        <v>0</v>
      </c>
      <c r="BG890" s="186">
        <f t="shared" si="400"/>
        <v>0</v>
      </c>
      <c r="BH890" s="186">
        <f t="shared" si="401"/>
        <v>0</v>
      </c>
      <c r="BI890" s="97"/>
      <c r="BJ890" s="186" t="str">
        <f t="shared" si="402"/>
        <v/>
      </c>
      <c r="BK890" s="186" t="str">
        <f t="shared" si="403"/>
        <v/>
      </c>
      <c r="BL890" s="186" t="str">
        <f t="shared" si="404"/>
        <v/>
      </c>
      <c r="BM890" s="186" t="str">
        <f t="shared" si="405"/>
        <v/>
      </c>
      <c r="BN890" s="186" t="str">
        <f t="shared" si="406"/>
        <v/>
      </c>
      <c r="BO890" s="186" t="str">
        <f t="shared" si="407"/>
        <v/>
      </c>
      <c r="BP890" s="186" t="str">
        <f t="shared" si="408"/>
        <v/>
      </c>
      <c r="BQ890" s="97"/>
      <c r="BR890" s="186">
        <f t="shared" si="409"/>
        <v>0</v>
      </c>
      <c r="BS890" s="186">
        <f t="shared" si="410"/>
        <v>0</v>
      </c>
      <c r="BT890" s="222">
        <f t="shared" si="411"/>
        <v>0</v>
      </c>
      <c r="BU890" s="222">
        <f t="shared" si="412"/>
        <v>0</v>
      </c>
      <c r="BV890" s="222">
        <f t="shared" si="413"/>
        <v>0</v>
      </c>
      <c r="BW890" s="222">
        <f t="shared" si="414"/>
        <v>0</v>
      </c>
      <c r="BX890" s="222">
        <f t="shared" si="415"/>
        <v>0</v>
      </c>
      <c r="BY890" s="106"/>
      <c r="BZ890" s="197" t="str">
        <f>IF(SUMIF('Input| Projects'!$AS$8:$CP$8,"Dx",'Input| Projects'!$AS890:$CP890)=0,"",SUMIF('Input| Projects'!$AS$8:$CP$8,"Dx",'Input| Projects'!$AS890:$CP890))</f>
        <v/>
      </c>
      <c r="CA890" s="197" t="str">
        <f>IF(SUMIF('Input| Projects'!$AS$8:$CP$8,"Tx",'Input| Projects'!$AS890:$CP890)=0,"",SUMIF('Input| Projects'!$AS$8:$CP$8,"Tx",'Input| Projects'!$AS890:$CP890))</f>
        <v/>
      </c>
      <c r="CB890" s="150" t="str">
        <f t="shared" si="422"/>
        <v/>
      </c>
    </row>
    <row r="891" spans="2:80" x14ac:dyDescent="0.2">
      <c r="B891" s="201">
        <f>IFERROR('Input| Projects'!B891,"")</f>
        <v>882</v>
      </c>
      <c r="C891" s="42" t="str">
        <f>IFERROR(IF('Input| Projects'!C891="","",'Input| Projects'!C891),"")</f>
        <v/>
      </c>
      <c r="D891" s="42" t="str">
        <f>IFERROR(IF('Input| Projects'!D891="","",'Input| Projects'!D891),"")</f>
        <v/>
      </c>
      <c r="E891" s="104"/>
      <c r="F891" s="190">
        <f>IFERROR('Input| Projects'!I891*'Input| Escalations'!$K$19,"")</f>
        <v>0</v>
      </c>
      <c r="G891" s="190">
        <f>IFERROR('Input| Projects'!J891*'Input| Escalations'!$K$19,"")</f>
        <v>0</v>
      </c>
      <c r="H891" s="190">
        <f>IFERROR('Input| Projects'!K891*'Input| Escalations'!$K$19,"")</f>
        <v>0</v>
      </c>
      <c r="I891" s="190">
        <f>IFERROR('Input| Projects'!L891*'Input| Escalations'!$K$19,"")</f>
        <v>0</v>
      </c>
      <c r="J891" s="190">
        <f>IFERROR('Input| Projects'!M891*'Input| Escalations'!$K$19,"")</f>
        <v>0</v>
      </c>
      <c r="K891" s="190">
        <f>IFERROR('Input| Projects'!N891*'Input| Escalations'!$K$19,"")</f>
        <v>0</v>
      </c>
      <c r="L891" s="190">
        <f>IFERROR('Input| Projects'!O891*'Input| Escalations'!$K$19,"")</f>
        <v>0</v>
      </c>
      <c r="M891" s="150" t="str">
        <f>IF(ABS(SUM(F891:L891)-(SUM('Input| Projects'!I891:O891)*'Input| Escalations'!$K$19))&lt;0.0000001,"",1)</f>
        <v/>
      </c>
      <c r="N891" s="192">
        <f>'Input| Projects'!$Y891*INDEX('Input| Escalations'!$H$33:$N$33,MATCH('Calc| Project Costs'!N$9,'Input| Escalations'!$H$23:$N$23,0))+'Input| Projects'!$Z891*INDEX('Input| Escalations'!$H$34:$N$34,MATCH('Calc| Project Costs'!N$9,'Input| Escalations'!$H$23:$N$23,0))+'Input| Projects'!$AA891*INDEX('Input| Escalations'!$H$35:$N$35,MATCH('Calc| Project Costs'!N$9,'Input| Escalations'!$H$23:$N$23,0))+1</f>
        <v>1</v>
      </c>
      <c r="O891" s="192">
        <f>'Input| Projects'!$Y891*INDEX('Input| Escalations'!$H$33:$N$33,MATCH('Calc| Project Costs'!O$9,'Input| Escalations'!$H$23:$N$23,0))+'Input| Projects'!$Z891*INDEX('Input| Escalations'!$H$34:$N$34,MATCH('Calc| Project Costs'!O$9,'Input| Escalations'!$H$23:$N$23,0))+'Input| Projects'!$AA891*INDEX('Input| Escalations'!$H$35:$N$35,MATCH('Calc| Project Costs'!O$9,'Input| Escalations'!$H$23:$N$23,0))+1</f>
        <v>1</v>
      </c>
      <c r="P891" s="192">
        <f>'Input| Projects'!$Y891*INDEX('Input| Escalations'!$H$33:$N$33,MATCH('Calc| Project Costs'!P$9,'Input| Escalations'!$H$23:$N$23,0))+'Input| Projects'!$Z891*INDEX('Input| Escalations'!$H$34:$N$34,MATCH('Calc| Project Costs'!P$9,'Input| Escalations'!$H$23:$N$23,0))+'Input| Projects'!$AA891*INDEX('Input| Escalations'!$H$35:$N$35,MATCH('Calc| Project Costs'!P$9,'Input| Escalations'!$H$23:$N$23,0))+1</f>
        <v>1</v>
      </c>
      <c r="Q891" s="192">
        <f>'Input| Projects'!$Y891*INDEX('Input| Escalations'!$H$33:$N$33,MATCH('Calc| Project Costs'!Q$9,'Input| Escalations'!$H$23:$N$23,0))+'Input| Projects'!$Z891*INDEX('Input| Escalations'!$H$34:$N$34,MATCH('Calc| Project Costs'!Q$9,'Input| Escalations'!$H$23:$N$23,0))+'Input| Projects'!$AA891*INDEX('Input| Escalations'!$H$35:$N$35,MATCH('Calc| Project Costs'!Q$9,'Input| Escalations'!$H$23:$N$23,0))+1</f>
        <v>1</v>
      </c>
      <c r="R891" s="192">
        <f>'Input| Projects'!$Y891*INDEX('Input| Escalations'!$H$33:$N$33,MATCH('Calc| Project Costs'!R$9,'Input| Escalations'!$H$23:$N$23,0))+'Input| Projects'!$Z891*INDEX('Input| Escalations'!$H$34:$N$34,MATCH('Calc| Project Costs'!R$9,'Input| Escalations'!$H$23:$N$23,0))+'Input| Projects'!$AA891*INDEX('Input| Escalations'!$H$35:$N$35,MATCH('Calc| Project Costs'!R$9,'Input| Escalations'!$H$23:$N$23,0))+1</f>
        <v>1</v>
      </c>
      <c r="S891" s="192">
        <f>'Input| Projects'!$Y891*INDEX('Input| Escalations'!$H$33:$N$33,MATCH('Calc| Project Costs'!S$9,'Input| Escalations'!$H$23:$N$23,0))+'Input| Projects'!$Z891*INDEX('Input| Escalations'!$H$34:$N$34,MATCH('Calc| Project Costs'!S$9,'Input| Escalations'!$H$23:$N$23,0))+'Input| Projects'!$AA891*INDEX('Input| Escalations'!$H$35:$N$35,MATCH('Calc| Project Costs'!S$9,'Input| Escalations'!$H$23:$N$23,0))+1</f>
        <v>1</v>
      </c>
      <c r="T891" s="192">
        <f>'Input| Projects'!$Y891*INDEX('Input| Escalations'!$H$33:$N$33,MATCH('Calc| Project Costs'!T$9,'Input| Escalations'!$H$23:$N$23,0))+'Input| Projects'!$Z891*INDEX('Input| Escalations'!$H$34:$N$34,MATCH('Calc| Project Costs'!T$9,'Input| Escalations'!$H$23:$N$23,0))+'Input| Projects'!$AA891*INDEX('Input| Escalations'!$H$35:$N$35,MATCH('Calc| Project Costs'!T$9,'Input| Escalations'!$H$23:$N$23,0))+1</f>
        <v>1</v>
      </c>
      <c r="U891" s="106"/>
      <c r="V891" s="186">
        <f t="shared" si="416"/>
        <v>0</v>
      </c>
      <c r="W891" s="186">
        <f t="shared" si="417"/>
        <v>0</v>
      </c>
      <c r="X891" s="186">
        <f t="shared" si="418"/>
        <v>0</v>
      </c>
      <c r="Y891" s="186">
        <f t="shared" si="394"/>
        <v>0</v>
      </c>
      <c r="Z891" s="186">
        <f t="shared" si="395"/>
        <v>0</v>
      </c>
      <c r="AA891" s="186">
        <f t="shared" si="396"/>
        <v>0</v>
      </c>
      <c r="AB891" s="186">
        <f t="shared" si="397"/>
        <v>0</v>
      </c>
      <c r="AC891" s="106"/>
      <c r="AD891" s="186">
        <f>'Input| Projects'!Q891*N891*'Input| Escalations'!$K$19</f>
        <v>0</v>
      </c>
      <c r="AE891" s="186">
        <f>'Input| Projects'!R891*O891*'Input| Escalations'!$K$19</f>
        <v>0</v>
      </c>
      <c r="AF891" s="186">
        <f>'Input| Projects'!S891*P891*'Input| Escalations'!$K$19</f>
        <v>0</v>
      </c>
      <c r="AG891" s="186">
        <f>'Input| Projects'!T891*Q891*'Input| Escalations'!$K$19</f>
        <v>0</v>
      </c>
      <c r="AH891" s="186">
        <f>'Input| Projects'!U891*R891*'Input| Escalations'!$K$19</f>
        <v>0</v>
      </c>
      <c r="AI891" s="186">
        <f>'Input| Projects'!V891*S891*'Input| Escalations'!$K$19</f>
        <v>0</v>
      </c>
      <c r="AJ891" s="186">
        <f>'Input| Projects'!W891*T891*'Input| Escalations'!$K$19</f>
        <v>0</v>
      </c>
      <c r="AK891" s="106"/>
      <c r="AL891" s="186" t="str">
        <f>IFERROR(IF('Input| Overheads'!$C$42="Direct costs",SUMPRODUCT(--('Input| Projects'!$AC891="Yes"),'Calc| Overheads Allocation'!C$8,'Calc| Project Costs'!V891),IF('Input| Overheads'!$C$42="Internal labour",SUMPRODUCT(--('Input| Projects'!$AC891="Yes"),'Calc| Overheads Allocation'!C$8,'Calc| Project Costs'!V891,'Input| Projects'!$Y891),IF('Input| Overheads'!$C$42="DNSP defined",SUMPRODUCT(--('Input| Projects'!$AC891="Yes"),'Calc| Overheads Allocation'!C$61,'Input| Projects'!$AF891),""))),"")</f>
        <v/>
      </c>
      <c r="AM891" s="186" t="str">
        <f>IFERROR(IF('Input| Overheads'!$C$42="Direct costs",SUMPRODUCT(--('Input| Projects'!$AC891="Yes"),'Calc| Overheads Allocation'!D$8,'Calc| Project Costs'!W891),IF('Input| Overheads'!$C$42="Internal labour",SUMPRODUCT(--('Input| Projects'!$AC891="Yes"),'Calc| Overheads Allocation'!D$8,'Calc| Project Costs'!W891,'Input| Projects'!$Y891),IF('Input| Overheads'!$C$42="DNSP defined",SUMPRODUCT(--('Input| Projects'!$AC891="Yes"),'Calc| Overheads Allocation'!D$61,'Input| Projects'!$AF891),""))),"")</f>
        <v/>
      </c>
      <c r="AN891" s="186" t="str">
        <f>IFERROR(IF('Input| Overheads'!$C$42="Direct costs",SUMPRODUCT(--('Input| Projects'!$AC891="Yes"),'Calc| Overheads Allocation'!E$8,'Calc| Project Costs'!X891),IF('Input| Overheads'!$C$42="Internal labour",SUMPRODUCT(--('Input| Projects'!$AC891="Yes"),'Calc| Overheads Allocation'!E$8,'Calc| Project Costs'!X891,'Input| Projects'!$Y891),IF('Input| Overheads'!$C$42="DNSP defined",SUMPRODUCT(--('Input| Projects'!$AC891="Yes"),'Calc| Overheads Allocation'!E$61,'Input| Projects'!$AF891),""))),"")</f>
        <v/>
      </c>
      <c r="AO891" s="186" t="str">
        <f>IFERROR(IF('Input| Overheads'!$C$42="Direct costs",SUMPRODUCT(--('Input| Projects'!$AC891="Yes"),'Calc| Overheads Allocation'!F$8,'Calc| Project Costs'!Y891),IF('Input| Overheads'!$C$42="Internal labour",SUMPRODUCT(--('Input| Projects'!$AC891="Yes"),'Calc| Overheads Allocation'!F$8,'Calc| Project Costs'!Y891,'Input| Projects'!$Y891),IF('Input| Overheads'!$C$42="DNSP defined",SUMPRODUCT(--('Input| Projects'!$AC891="Yes"),'Calc| Overheads Allocation'!F$61,'Input| Projects'!$AF891),""))),"")</f>
        <v/>
      </c>
      <c r="AP891" s="186" t="str">
        <f>IFERROR(IF('Input| Overheads'!$C$42="Direct costs",SUMPRODUCT(--('Input| Projects'!$AC891="Yes"),'Calc| Overheads Allocation'!G$8,'Calc| Project Costs'!Z891),IF('Input| Overheads'!$C$42="Internal labour",SUMPRODUCT(--('Input| Projects'!$AC891="Yes"),'Calc| Overheads Allocation'!G$8,'Calc| Project Costs'!Z891,'Input| Projects'!$Y891),IF('Input| Overheads'!$C$42="DNSP defined",SUMPRODUCT(--('Input| Projects'!$AC891="Yes"),'Calc| Overheads Allocation'!G$61,'Input| Projects'!$AF891),""))),"")</f>
        <v/>
      </c>
      <c r="AQ891" s="186" t="str">
        <f>IFERROR(IF('Input| Overheads'!$C$42="Direct costs",SUMPRODUCT(--('Input| Projects'!$AC891="Yes"),'Calc| Overheads Allocation'!H$8,'Calc| Project Costs'!AA891),IF('Input| Overheads'!$C$42="Internal labour",SUMPRODUCT(--('Input| Projects'!$AC891="Yes"),'Calc| Overheads Allocation'!H$8,'Calc| Project Costs'!AA891,'Input| Projects'!$Y891),IF('Input| Overheads'!$C$42="DNSP defined",SUMPRODUCT(--('Input| Projects'!$AC891="Yes"),'Calc| Overheads Allocation'!H$61,'Input| Projects'!$AF891),""))),"")</f>
        <v/>
      </c>
      <c r="AR891" s="186" t="str">
        <f>IFERROR(IF('Input| Overheads'!$C$42="Direct costs",SUMPRODUCT(--('Input| Projects'!$AC891="Yes"),'Calc| Overheads Allocation'!I$8,'Calc| Project Costs'!AB891),IF('Input| Overheads'!$C$42="Internal labour",SUMPRODUCT(--('Input| Projects'!$AC891="Yes"),'Calc| Overheads Allocation'!I$8,'Calc| Project Costs'!AB891,'Input| Projects'!$Y891),IF('Input| Overheads'!$C$42="DNSP defined",SUMPRODUCT(--('Input| Projects'!$AC891="Yes"),'Calc| Overheads Allocation'!I$61,'Input| Projects'!$AF891),""))),"")</f>
        <v/>
      </c>
      <c r="AS891" s="106"/>
      <c r="AT891" s="186" t="str">
        <f>IFERROR(IF('Input| Overheads'!$C$42="Direct costs",SUMPRODUCT(--('Input| Projects'!$AD891="Yes"),'Calc| Overheads Allocation'!C$9,'Calc| Project Costs'!V891),IF('Input| Overheads'!$C$42="Internal labour",SUMPRODUCT(--('Input| Projects'!$AD891="Yes"),'Calc| Overheads Allocation'!C$9,'Calc| Project Costs'!V891,'Input| Projects'!$Y891),IF('Input| Overheads'!$C$42="DNSP defined",SUMPRODUCT(--('Input| Projects'!$AD891="Yes"),'Calc| Overheads Allocation'!C$62,'Input| Projects'!$AG891),""))),"")</f>
        <v/>
      </c>
      <c r="AU891" s="186" t="str">
        <f>IFERROR(IF('Input| Overheads'!$C$42="Direct costs",SUMPRODUCT(--('Input| Projects'!$AD891="Yes"),'Calc| Overheads Allocation'!D$9,'Calc| Project Costs'!W891),IF('Input| Overheads'!$C$42="Internal labour",SUMPRODUCT(--('Input| Projects'!$AD891="Yes"),'Calc| Overheads Allocation'!D$9,'Calc| Project Costs'!W891,'Input| Projects'!$Y891),IF('Input| Overheads'!$C$42="DNSP defined",SUMPRODUCT(--('Input| Projects'!$AD891="Yes"),'Calc| Overheads Allocation'!D$62,'Input| Projects'!$AG891),""))),"")</f>
        <v/>
      </c>
      <c r="AV891" s="186" t="str">
        <f>IFERROR(IF('Input| Overheads'!$C$42="Direct costs",SUMPRODUCT(--('Input| Projects'!$AD891="Yes"),'Calc| Overheads Allocation'!E$9,'Calc| Project Costs'!X891),IF('Input| Overheads'!$C$42="Internal labour",SUMPRODUCT(--('Input| Projects'!$AD891="Yes"),'Calc| Overheads Allocation'!E$9,'Calc| Project Costs'!X891,'Input| Projects'!$Y891),IF('Input| Overheads'!$C$42="DNSP defined",SUMPRODUCT(--('Input| Projects'!$AD891="Yes"),'Calc| Overheads Allocation'!E$62,'Input| Projects'!$AG891),""))),"")</f>
        <v/>
      </c>
      <c r="AW891" s="186" t="str">
        <f>IFERROR(IF('Input| Overheads'!$C$42="Direct costs",SUMPRODUCT(--('Input| Projects'!$AD891="Yes"),'Calc| Overheads Allocation'!F$9,'Calc| Project Costs'!Y891),IF('Input| Overheads'!$C$42="Internal labour",SUMPRODUCT(--('Input| Projects'!$AD891="Yes"),'Calc| Overheads Allocation'!F$9,'Calc| Project Costs'!Y891,'Input| Projects'!$Y891),IF('Input| Overheads'!$C$42="DNSP defined",SUMPRODUCT(--('Input| Projects'!$AD891="Yes"),'Calc| Overheads Allocation'!F$62,'Input| Projects'!$AG891),""))),"")</f>
        <v/>
      </c>
      <c r="AX891" s="186" t="str">
        <f>IFERROR(IF('Input| Overheads'!$C$42="Direct costs",SUMPRODUCT(--('Input| Projects'!$AD891="Yes"),'Calc| Overheads Allocation'!G$9,'Calc| Project Costs'!Z891),IF('Input| Overheads'!$C$42="Internal labour",SUMPRODUCT(--('Input| Projects'!$AD891="Yes"),'Calc| Overheads Allocation'!G$9,'Calc| Project Costs'!Z891,'Input| Projects'!$Y891),IF('Input| Overheads'!$C$42="DNSP defined",SUMPRODUCT(--('Input| Projects'!$AD891="Yes"),'Calc| Overheads Allocation'!G$62,'Input| Projects'!$AG891),""))),"")</f>
        <v/>
      </c>
      <c r="AY891" s="186" t="str">
        <f>IFERROR(IF('Input| Overheads'!$C$42="Direct costs",SUMPRODUCT(--('Input| Projects'!$AD891="Yes"),'Calc| Overheads Allocation'!H$9,'Calc| Project Costs'!AA891),IF('Input| Overheads'!$C$42="Internal labour",SUMPRODUCT(--('Input| Projects'!$AD891="Yes"),'Calc| Overheads Allocation'!H$9,'Calc| Project Costs'!AA891,'Input| Projects'!$Y891),IF('Input| Overheads'!$C$42="DNSP defined",SUMPRODUCT(--('Input| Projects'!$AD891="Yes"),'Calc| Overheads Allocation'!H$62,'Input| Projects'!$AG891),""))),"")</f>
        <v/>
      </c>
      <c r="AZ891" s="186" t="str">
        <f>IFERROR(IF('Input| Overheads'!$C$42="Direct costs",SUMPRODUCT(--('Input| Projects'!$AD891="Yes"),'Calc| Overheads Allocation'!I$9,'Calc| Project Costs'!AB891),IF('Input| Overheads'!$C$42="Internal labour",SUMPRODUCT(--('Input| Projects'!$AD891="Yes"),'Calc| Overheads Allocation'!I$9,'Calc| Project Costs'!AB891,'Input| Projects'!$Y891),IF('Input| Overheads'!$C$42="DNSP defined",SUMPRODUCT(--('Input| Projects'!$AD891="Yes"),'Calc| Overheads Allocation'!I$62,'Input| Projects'!$AG891),""))),"")</f>
        <v/>
      </c>
      <c r="BA891" s="106"/>
      <c r="BB891" s="186">
        <f t="shared" si="419"/>
        <v>0</v>
      </c>
      <c r="BC891" s="186">
        <f t="shared" si="420"/>
        <v>0</v>
      </c>
      <c r="BD891" s="186">
        <f t="shared" si="421"/>
        <v>0</v>
      </c>
      <c r="BE891" s="186">
        <f t="shared" si="398"/>
        <v>0</v>
      </c>
      <c r="BF891" s="186">
        <f t="shared" si="399"/>
        <v>0</v>
      </c>
      <c r="BG891" s="186">
        <f t="shared" si="400"/>
        <v>0</v>
      </c>
      <c r="BH891" s="186">
        <f t="shared" si="401"/>
        <v>0</v>
      </c>
      <c r="BI891" s="97"/>
      <c r="BJ891" s="186" t="str">
        <f t="shared" si="402"/>
        <v/>
      </c>
      <c r="BK891" s="186" t="str">
        <f t="shared" si="403"/>
        <v/>
      </c>
      <c r="BL891" s="186" t="str">
        <f t="shared" si="404"/>
        <v/>
      </c>
      <c r="BM891" s="186" t="str">
        <f t="shared" si="405"/>
        <v/>
      </c>
      <c r="BN891" s="186" t="str">
        <f t="shared" si="406"/>
        <v/>
      </c>
      <c r="BO891" s="186" t="str">
        <f t="shared" si="407"/>
        <v/>
      </c>
      <c r="BP891" s="186" t="str">
        <f t="shared" si="408"/>
        <v/>
      </c>
      <c r="BQ891" s="97"/>
      <c r="BR891" s="186">
        <f t="shared" si="409"/>
        <v>0</v>
      </c>
      <c r="BS891" s="186">
        <f t="shared" si="410"/>
        <v>0</v>
      </c>
      <c r="BT891" s="222">
        <f t="shared" si="411"/>
        <v>0</v>
      </c>
      <c r="BU891" s="222">
        <f t="shared" si="412"/>
        <v>0</v>
      </c>
      <c r="BV891" s="222">
        <f t="shared" si="413"/>
        <v>0</v>
      </c>
      <c r="BW891" s="222">
        <f t="shared" si="414"/>
        <v>0</v>
      </c>
      <c r="BX891" s="222">
        <f t="shared" si="415"/>
        <v>0</v>
      </c>
      <c r="BY891" s="106"/>
      <c r="BZ891" s="197" t="str">
        <f>IF(SUMIF('Input| Projects'!$AS$8:$CP$8,"Dx",'Input| Projects'!$AS891:$CP891)=0,"",SUMIF('Input| Projects'!$AS$8:$CP$8,"Dx",'Input| Projects'!$AS891:$CP891))</f>
        <v/>
      </c>
      <c r="CA891" s="197" t="str">
        <f>IF(SUMIF('Input| Projects'!$AS$8:$CP$8,"Tx",'Input| Projects'!$AS891:$CP891)=0,"",SUMIF('Input| Projects'!$AS$8:$CP$8,"Tx",'Input| Projects'!$AS891:$CP891))</f>
        <v/>
      </c>
      <c r="CB891" s="150" t="str">
        <f t="shared" si="422"/>
        <v/>
      </c>
    </row>
    <row r="892" spans="2:80" x14ac:dyDescent="0.2">
      <c r="B892" s="201">
        <f>IFERROR('Input| Projects'!B892,"")</f>
        <v>883</v>
      </c>
      <c r="C892" s="42" t="str">
        <f>IFERROR(IF('Input| Projects'!C892="","",'Input| Projects'!C892),"")</f>
        <v/>
      </c>
      <c r="D892" s="42" t="str">
        <f>IFERROR(IF('Input| Projects'!D892="","",'Input| Projects'!D892),"")</f>
        <v/>
      </c>
      <c r="E892" s="104"/>
      <c r="F892" s="190">
        <f>IFERROR('Input| Projects'!I892*'Input| Escalations'!$K$19,"")</f>
        <v>0</v>
      </c>
      <c r="G892" s="190">
        <f>IFERROR('Input| Projects'!J892*'Input| Escalations'!$K$19,"")</f>
        <v>0</v>
      </c>
      <c r="H892" s="190">
        <f>IFERROR('Input| Projects'!K892*'Input| Escalations'!$K$19,"")</f>
        <v>0</v>
      </c>
      <c r="I892" s="190">
        <f>IFERROR('Input| Projects'!L892*'Input| Escalations'!$K$19,"")</f>
        <v>0</v>
      </c>
      <c r="J892" s="190">
        <f>IFERROR('Input| Projects'!M892*'Input| Escalations'!$K$19,"")</f>
        <v>0</v>
      </c>
      <c r="K892" s="190">
        <f>IFERROR('Input| Projects'!N892*'Input| Escalations'!$K$19,"")</f>
        <v>0</v>
      </c>
      <c r="L892" s="190">
        <f>IFERROR('Input| Projects'!O892*'Input| Escalations'!$K$19,"")</f>
        <v>0</v>
      </c>
      <c r="M892" s="150" t="str">
        <f>IF(ABS(SUM(F892:L892)-(SUM('Input| Projects'!I892:O892)*'Input| Escalations'!$K$19))&lt;0.0000001,"",1)</f>
        <v/>
      </c>
      <c r="N892" s="192">
        <f>'Input| Projects'!$Y892*INDEX('Input| Escalations'!$H$33:$N$33,MATCH('Calc| Project Costs'!N$9,'Input| Escalations'!$H$23:$N$23,0))+'Input| Projects'!$Z892*INDEX('Input| Escalations'!$H$34:$N$34,MATCH('Calc| Project Costs'!N$9,'Input| Escalations'!$H$23:$N$23,0))+'Input| Projects'!$AA892*INDEX('Input| Escalations'!$H$35:$N$35,MATCH('Calc| Project Costs'!N$9,'Input| Escalations'!$H$23:$N$23,0))+1</f>
        <v>1</v>
      </c>
      <c r="O892" s="192">
        <f>'Input| Projects'!$Y892*INDEX('Input| Escalations'!$H$33:$N$33,MATCH('Calc| Project Costs'!O$9,'Input| Escalations'!$H$23:$N$23,0))+'Input| Projects'!$Z892*INDEX('Input| Escalations'!$H$34:$N$34,MATCH('Calc| Project Costs'!O$9,'Input| Escalations'!$H$23:$N$23,0))+'Input| Projects'!$AA892*INDEX('Input| Escalations'!$H$35:$N$35,MATCH('Calc| Project Costs'!O$9,'Input| Escalations'!$H$23:$N$23,0))+1</f>
        <v>1</v>
      </c>
      <c r="P892" s="192">
        <f>'Input| Projects'!$Y892*INDEX('Input| Escalations'!$H$33:$N$33,MATCH('Calc| Project Costs'!P$9,'Input| Escalations'!$H$23:$N$23,0))+'Input| Projects'!$Z892*INDEX('Input| Escalations'!$H$34:$N$34,MATCH('Calc| Project Costs'!P$9,'Input| Escalations'!$H$23:$N$23,0))+'Input| Projects'!$AA892*INDEX('Input| Escalations'!$H$35:$N$35,MATCH('Calc| Project Costs'!P$9,'Input| Escalations'!$H$23:$N$23,0))+1</f>
        <v>1</v>
      </c>
      <c r="Q892" s="192">
        <f>'Input| Projects'!$Y892*INDEX('Input| Escalations'!$H$33:$N$33,MATCH('Calc| Project Costs'!Q$9,'Input| Escalations'!$H$23:$N$23,0))+'Input| Projects'!$Z892*INDEX('Input| Escalations'!$H$34:$N$34,MATCH('Calc| Project Costs'!Q$9,'Input| Escalations'!$H$23:$N$23,0))+'Input| Projects'!$AA892*INDEX('Input| Escalations'!$H$35:$N$35,MATCH('Calc| Project Costs'!Q$9,'Input| Escalations'!$H$23:$N$23,0))+1</f>
        <v>1</v>
      </c>
      <c r="R892" s="192">
        <f>'Input| Projects'!$Y892*INDEX('Input| Escalations'!$H$33:$N$33,MATCH('Calc| Project Costs'!R$9,'Input| Escalations'!$H$23:$N$23,0))+'Input| Projects'!$Z892*INDEX('Input| Escalations'!$H$34:$N$34,MATCH('Calc| Project Costs'!R$9,'Input| Escalations'!$H$23:$N$23,0))+'Input| Projects'!$AA892*INDEX('Input| Escalations'!$H$35:$N$35,MATCH('Calc| Project Costs'!R$9,'Input| Escalations'!$H$23:$N$23,0))+1</f>
        <v>1</v>
      </c>
      <c r="S892" s="192">
        <f>'Input| Projects'!$Y892*INDEX('Input| Escalations'!$H$33:$N$33,MATCH('Calc| Project Costs'!S$9,'Input| Escalations'!$H$23:$N$23,0))+'Input| Projects'!$Z892*INDEX('Input| Escalations'!$H$34:$N$34,MATCH('Calc| Project Costs'!S$9,'Input| Escalations'!$H$23:$N$23,0))+'Input| Projects'!$AA892*INDEX('Input| Escalations'!$H$35:$N$35,MATCH('Calc| Project Costs'!S$9,'Input| Escalations'!$H$23:$N$23,0))+1</f>
        <v>1</v>
      </c>
      <c r="T892" s="192">
        <f>'Input| Projects'!$Y892*INDEX('Input| Escalations'!$H$33:$N$33,MATCH('Calc| Project Costs'!T$9,'Input| Escalations'!$H$23:$N$23,0))+'Input| Projects'!$Z892*INDEX('Input| Escalations'!$H$34:$N$34,MATCH('Calc| Project Costs'!T$9,'Input| Escalations'!$H$23:$N$23,0))+'Input| Projects'!$AA892*INDEX('Input| Escalations'!$H$35:$N$35,MATCH('Calc| Project Costs'!T$9,'Input| Escalations'!$H$23:$N$23,0))+1</f>
        <v>1</v>
      </c>
      <c r="U892" s="106"/>
      <c r="V892" s="186">
        <f t="shared" si="416"/>
        <v>0</v>
      </c>
      <c r="W892" s="186">
        <f t="shared" si="417"/>
        <v>0</v>
      </c>
      <c r="X892" s="186">
        <f t="shared" si="418"/>
        <v>0</v>
      </c>
      <c r="Y892" s="186">
        <f t="shared" si="394"/>
        <v>0</v>
      </c>
      <c r="Z892" s="186">
        <f t="shared" si="395"/>
        <v>0</v>
      </c>
      <c r="AA892" s="186">
        <f t="shared" si="396"/>
        <v>0</v>
      </c>
      <c r="AB892" s="186">
        <f t="shared" si="397"/>
        <v>0</v>
      </c>
      <c r="AC892" s="106"/>
      <c r="AD892" s="186">
        <f>'Input| Projects'!Q892*N892*'Input| Escalations'!$K$19</f>
        <v>0</v>
      </c>
      <c r="AE892" s="186">
        <f>'Input| Projects'!R892*O892*'Input| Escalations'!$K$19</f>
        <v>0</v>
      </c>
      <c r="AF892" s="186">
        <f>'Input| Projects'!S892*P892*'Input| Escalations'!$K$19</f>
        <v>0</v>
      </c>
      <c r="AG892" s="186">
        <f>'Input| Projects'!T892*Q892*'Input| Escalations'!$K$19</f>
        <v>0</v>
      </c>
      <c r="AH892" s="186">
        <f>'Input| Projects'!U892*R892*'Input| Escalations'!$K$19</f>
        <v>0</v>
      </c>
      <c r="AI892" s="186">
        <f>'Input| Projects'!V892*S892*'Input| Escalations'!$K$19</f>
        <v>0</v>
      </c>
      <c r="AJ892" s="186">
        <f>'Input| Projects'!W892*T892*'Input| Escalations'!$K$19</f>
        <v>0</v>
      </c>
      <c r="AK892" s="106"/>
      <c r="AL892" s="186" t="str">
        <f>IFERROR(IF('Input| Overheads'!$C$42="Direct costs",SUMPRODUCT(--('Input| Projects'!$AC892="Yes"),'Calc| Overheads Allocation'!C$8,'Calc| Project Costs'!V892),IF('Input| Overheads'!$C$42="Internal labour",SUMPRODUCT(--('Input| Projects'!$AC892="Yes"),'Calc| Overheads Allocation'!C$8,'Calc| Project Costs'!V892,'Input| Projects'!$Y892),IF('Input| Overheads'!$C$42="DNSP defined",SUMPRODUCT(--('Input| Projects'!$AC892="Yes"),'Calc| Overheads Allocation'!C$61,'Input| Projects'!$AF892),""))),"")</f>
        <v/>
      </c>
      <c r="AM892" s="186" t="str">
        <f>IFERROR(IF('Input| Overheads'!$C$42="Direct costs",SUMPRODUCT(--('Input| Projects'!$AC892="Yes"),'Calc| Overheads Allocation'!D$8,'Calc| Project Costs'!W892),IF('Input| Overheads'!$C$42="Internal labour",SUMPRODUCT(--('Input| Projects'!$AC892="Yes"),'Calc| Overheads Allocation'!D$8,'Calc| Project Costs'!W892,'Input| Projects'!$Y892),IF('Input| Overheads'!$C$42="DNSP defined",SUMPRODUCT(--('Input| Projects'!$AC892="Yes"),'Calc| Overheads Allocation'!D$61,'Input| Projects'!$AF892),""))),"")</f>
        <v/>
      </c>
      <c r="AN892" s="186" t="str">
        <f>IFERROR(IF('Input| Overheads'!$C$42="Direct costs",SUMPRODUCT(--('Input| Projects'!$AC892="Yes"),'Calc| Overheads Allocation'!E$8,'Calc| Project Costs'!X892),IF('Input| Overheads'!$C$42="Internal labour",SUMPRODUCT(--('Input| Projects'!$AC892="Yes"),'Calc| Overheads Allocation'!E$8,'Calc| Project Costs'!X892,'Input| Projects'!$Y892),IF('Input| Overheads'!$C$42="DNSP defined",SUMPRODUCT(--('Input| Projects'!$AC892="Yes"),'Calc| Overheads Allocation'!E$61,'Input| Projects'!$AF892),""))),"")</f>
        <v/>
      </c>
      <c r="AO892" s="186" t="str">
        <f>IFERROR(IF('Input| Overheads'!$C$42="Direct costs",SUMPRODUCT(--('Input| Projects'!$AC892="Yes"),'Calc| Overheads Allocation'!F$8,'Calc| Project Costs'!Y892),IF('Input| Overheads'!$C$42="Internal labour",SUMPRODUCT(--('Input| Projects'!$AC892="Yes"),'Calc| Overheads Allocation'!F$8,'Calc| Project Costs'!Y892,'Input| Projects'!$Y892),IF('Input| Overheads'!$C$42="DNSP defined",SUMPRODUCT(--('Input| Projects'!$AC892="Yes"),'Calc| Overheads Allocation'!F$61,'Input| Projects'!$AF892),""))),"")</f>
        <v/>
      </c>
      <c r="AP892" s="186" t="str">
        <f>IFERROR(IF('Input| Overheads'!$C$42="Direct costs",SUMPRODUCT(--('Input| Projects'!$AC892="Yes"),'Calc| Overheads Allocation'!G$8,'Calc| Project Costs'!Z892),IF('Input| Overheads'!$C$42="Internal labour",SUMPRODUCT(--('Input| Projects'!$AC892="Yes"),'Calc| Overheads Allocation'!G$8,'Calc| Project Costs'!Z892,'Input| Projects'!$Y892),IF('Input| Overheads'!$C$42="DNSP defined",SUMPRODUCT(--('Input| Projects'!$AC892="Yes"),'Calc| Overheads Allocation'!G$61,'Input| Projects'!$AF892),""))),"")</f>
        <v/>
      </c>
      <c r="AQ892" s="186" t="str">
        <f>IFERROR(IF('Input| Overheads'!$C$42="Direct costs",SUMPRODUCT(--('Input| Projects'!$AC892="Yes"),'Calc| Overheads Allocation'!H$8,'Calc| Project Costs'!AA892),IF('Input| Overheads'!$C$42="Internal labour",SUMPRODUCT(--('Input| Projects'!$AC892="Yes"),'Calc| Overheads Allocation'!H$8,'Calc| Project Costs'!AA892,'Input| Projects'!$Y892),IF('Input| Overheads'!$C$42="DNSP defined",SUMPRODUCT(--('Input| Projects'!$AC892="Yes"),'Calc| Overheads Allocation'!H$61,'Input| Projects'!$AF892),""))),"")</f>
        <v/>
      </c>
      <c r="AR892" s="186" t="str">
        <f>IFERROR(IF('Input| Overheads'!$C$42="Direct costs",SUMPRODUCT(--('Input| Projects'!$AC892="Yes"),'Calc| Overheads Allocation'!I$8,'Calc| Project Costs'!AB892),IF('Input| Overheads'!$C$42="Internal labour",SUMPRODUCT(--('Input| Projects'!$AC892="Yes"),'Calc| Overheads Allocation'!I$8,'Calc| Project Costs'!AB892,'Input| Projects'!$Y892),IF('Input| Overheads'!$C$42="DNSP defined",SUMPRODUCT(--('Input| Projects'!$AC892="Yes"),'Calc| Overheads Allocation'!I$61,'Input| Projects'!$AF892),""))),"")</f>
        <v/>
      </c>
      <c r="AS892" s="106"/>
      <c r="AT892" s="186" t="str">
        <f>IFERROR(IF('Input| Overheads'!$C$42="Direct costs",SUMPRODUCT(--('Input| Projects'!$AD892="Yes"),'Calc| Overheads Allocation'!C$9,'Calc| Project Costs'!V892),IF('Input| Overheads'!$C$42="Internal labour",SUMPRODUCT(--('Input| Projects'!$AD892="Yes"),'Calc| Overheads Allocation'!C$9,'Calc| Project Costs'!V892,'Input| Projects'!$Y892),IF('Input| Overheads'!$C$42="DNSP defined",SUMPRODUCT(--('Input| Projects'!$AD892="Yes"),'Calc| Overheads Allocation'!C$62,'Input| Projects'!$AG892),""))),"")</f>
        <v/>
      </c>
      <c r="AU892" s="186" t="str">
        <f>IFERROR(IF('Input| Overheads'!$C$42="Direct costs",SUMPRODUCT(--('Input| Projects'!$AD892="Yes"),'Calc| Overheads Allocation'!D$9,'Calc| Project Costs'!W892),IF('Input| Overheads'!$C$42="Internal labour",SUMPRODUCT(--('Input| Projects'!$AD892="Yes"),'Calc| Overheads Allocation'!D$9,'Calc| Project Costs'!W892,'Input| Projects'!$Y892),IF('Input| Overheads'!$C$42="DNSP defined",SUMPRODUCT(--('Input| Projects'!$AD892="Yes"),'Calc| Overheads Allocation'!D$62,'Input| Projects'!$AG892),""))),"")</f>
        <v/>
      </c>
      <c r="AV892" s="186" t="str">
        <f>IFERROR(IF('Input| Overheads'!$C$42="Direct costs",SUMPRODUCT(--('Input| Projects'!$AD892="Yes"),'Calc| Overheads Allocation'!E$9,'Calc| Project Costs'!X892),IF('Input| Overheads'!$C$42="Internal labour",SUMPRODUCT(--('Input| Projects'!$AD892="Yes"),'Calc| Overheads Allocation'!E$9,'Calc| Project Costs'!X892,'Input| Projects'!$Y892),IF('Input| Overheads'!$C$42="DNSP defined",SUMPRODUCT(--('Input| Projects'!$AD892="Yes"),'Calc| Overheads Allocation'!E$62,'Input| Projects'!$AG892),""))),"")</f>
        <v/>
      </c>
      <c r="AW892" s="186" t="str">
        <f>IFERROR(IF('Input| Overheads'!$C$42="Direct costs",SUMPRODUCT(--('Input| Projects'!$AD892="Yes"),'Calc| Overheads Allocation'!F$9,'Calc| Project Costs'!Y892),IF('Input| Overheads'!$C$42="Internal labour",SUMPRODUCT(--('Input| Projects'!$AD892="Yes"),'Calc| Overheads Allocation'!F$9,'Calc| Project Costs'!Y892,'Input| Projects'!$Y892),IF('Input| Overheads'!$C$42="DNSP defined",SUMPRODUCT(--('Input| Projects'!$AD892="Yes"),'Calc| Overheads Allocation'!F$62,'Input| Projects'!$AG892),""))),"")</f>
        <v/>
      </c>
      <c r="AX892" s="186" t="str">
        <f>IFERROR(IF('Input| Overheads'!$C$42="Direct costs",SUMPRODUCT(--('Input| Projects'!$AD892="Yes"),'Calc| Overheads Allocation'!G$9,'Calc| Project Costs'!Z892),IF('Input| Overheads'!$C$42="Internal labour",SUMPRODUCT(--('Input| Projects'!$AD892="Yes"),'Calc| Overheads Allocation'!G$9,'Calc| Project Costs'!Z892,'Input| Projects'!$Y892),IF('Input| Overheads'!$C$42="DNSP defined",SUMPRODUCT(--('Input| Projects'!$AD892="Yes"),'Calc| Overheads Allocation'!G$62,'Input| Projects'!$AG892),""))),"")</f>
        <v/>
      </c>
      <c r="AY892" s="186" t="str">
        <f>IFERROR(IF('Input| Overheads'!$C$42="Direct costs",SUMPRODUCT(--('Input| Projects'!$AD892="Yes"),'Calc| Overheads Allocation'!H$9,'Calc| Project Costs'!AA892),IF('Input| Overheads'!$C$42="Internal labour",SUMPRODUCT(--('Input| Projects'!$AD892="Yes"),'Calc| Overheads Allocation'!H$9,'Calc| Project Costs'!AA892,'Input| Projects'!$Y892),IF('Input| Overheads'!$C$42="DNSP defined",SUMPRODUCT(--('Input| Projects'!$AD892="Yes"),'Calc| Overheads Allocation'!H$62,'Input| Projects'!$AG892),""))),"")</f>
        <v/>
      </c>
      <c r="AZ892" s="186" t="str">
        <f>IFERROR(IF('Input| Overheads'!$C$42="Direct costs",SUMPRODUCT(--('Input| Projects'!$AD892="Yes"),'Calc| Overheads Allocation'!I$9,'Calc| Project Costs'!AB892),IF('Input| Overheads'!$C$42="Internal labour",SUMPRODUCT(--('Input| Projects'!$AD892="Yes"),'Calc| Overheads Allocation'!I$9,'Calc| Project Costs'!AB892,'Input| Projects'!$Y892),IF('Input| Overheads'!$C$42="DNSP defined",SUMPRODUCT(--('Input| Projects'!$AD892="Yes"),'Calc| Overheads Allocation'!I$62,'Input| Projects'!$AG892),""))),"")</f>
        <v/>
      </c>
      <c r="BA892" s="106"/>
      <c r="BB892" s="186">
        <f t="shared" si="419"/>
        <v>0</v>
      </c>
      <c r="BC892" s="186">
        <f t="shared" si="420"/>
        <v>0</v>
      </c>
      <c r="BD892" s="186">
        <f t="shared" si="421"/>
        <v>0</v>
      </c>
      <c r="BE892" s="186">
        <f t="shared" si="398"/>
        <v>0</v>
      </c>
      <c r="BF892" s="186">
        <f t="shared" si="399"/>
        <v>0</v>
      </c>
      <c r="BG892" s="186">
        <f t="shared" si="400"/>
        <v>0</v>
      </c>
      <c r="BH892" s="186">
        <f t="shared" si="401"/>
        <v>0</v>
      </c>
      <c r="BI892" s="97"/>
      <c r="BJ892" s="186" t="str">
        <f t="shared" si="402"/>
        <v/>
      </c>
      <c r="BK892" s="186" t="str">
        <f t="shared" si="403"/>
        <v/>
      </c>
      <c r="BL892" s="186" t="str">
        <f t="shared" si="404"/>
        <v/>
      </c>
      <c r="BM892" s="186" t="str">
        <f t="shared" si="405"/>
        <v/>
      </c>
      <c r="BN892" s="186" t="str">
        <f t="shared" si="406"/>
        <v/>
      </c>
      <c r="BO892" s="186" t="str">
        <f t="shared" si="407"/>
        <v/>
      </c>
      <c r="BP892" s="186" t="str">
        <f t="shared" si="408"/>
        <v/>
      </c>
      <c r="BQ892" s="97"/>
      <c r="BR892" s="186">
        <f t="shared" si="409"/>
        <v>0</v>
      </c>
      <c r="BS892" s="186">
        <f t="shared" si="410"/>
        <v>0</v>
      </c>
      <c r="BT892" s="222">
        <f t="shared" si="411"/>
        <v>0</v>
      </c>
      <c r="BU892" s="222">
        <f t="shared" si="412"/>
        <v>0</v>
      </c>
      <c r="BV892" s="222">
        <f t="shared" si="413"/>
        <v>0</v>
      </c>
      <c r="BW892" s="222">
        <f t="shared" si="414"/>
        <v>0</v>
      </c>
      <c r="BX892" s="222">
        <f t="shared" si="415"/>
        <v>0</v>
      </c>
      <c r="BY892" s="106"/>
      <c r="BZ892" s="197" t="str">
        <f>IF(SUMIF('Input| Projects'!$AS$8:$CP$8,"Dx",'Input| Projects'!$AS892:$CP892)=0,"",SUMIF('Input| Projects'!$AS$8:$CP$8,"Dx",'Input| Projects'!$AS892:$CP892))</f>
        <v/>
      </c>
      <c r="CA892" s="197" t="str">
        <f>IF(SUMIF('Input| Projects'!$AS$8:$CP$8,"Tx",'Input| Projects'!$AS892:$CP892)=0,"",SUMIF('Input| Projects'!$AS$8:$CP$8,"Tx",'Input| Projects'!$AS892:$CP892))</f>
        <v/>
      </c>
      <c r="CB892" s="150" t="str">
        <f t="shared" si="422"/>
        <v/>
      </c>
    </row>
    <row r="893" spans="2:80" x14ac:dyDescent="0.2">
      <c r="B893" s="201">
        <f>IFERROR('Input| Projects'!B893,"")</f>
        <v>884</v>
      </c>
      <c r="C893" s="42" t="str">
        <f>IFERROR(IF('Input| Projects'!C893="","",'Input| Projects'!C893),"")</f>
        <v/>
      </c>
      <c r="D893" s="42" t="str">
        <f>IFERROR(IF('Input| Projects'!D893="","",'Input| Projects'!D893),"")</f>
        <v/>
      </c>
      <c r="E893" s="104"/>
      <c r="F893" s="190">
        <f>IFERROR('Input| Projects'!I893*'Input| Escalations'!$K$19,"")</f>
        <v>0</v>
      </c>
      <c r="G893" s="190">
        <f>IFERROR('Input| Projects'!J893*'Input| Escalations'!$K$19,"")</f>
        <v>0</v>
      </c>
      <c r="H893" s="190">
        <f>IFERROR('Input| Projects'!K893*'Input| Escalations'!$K$19,"")</f>
        <v>0</v>
      </c>
      <c r="I893" s="190">
        <f>IFERROR('Input| Projects'!L893*'Input| Escalations'!$K$19,"")</f>
        <v>0</v>
      </c>
      <c r="J893" s="190">
        <f>IFERROR('Input| Projects'!M893*'Input| Escalations'!$K$19,"")</f>
        <v>0</v>
      </c>
      <c r="K893" s="190">
        <f>IFERROR('Input| Projects'!N893*'Input| Escalations'!$K$19,"")</f>
        <v>0</v>
      </c>
      <c r="L893" s="190">
        <f>IFERROR('Input| Projects'!O893*'Input| Escalations'!$K$19,"")</f>
        <v>0</v>
      </c>
      <c r="M893" s="150" t="str">
        <f>IF(ABS(SUM(F893:L893)-(SUM('Input| Projects'!I893:O893)*'Input| Escalations'!$K$19))&lt;0.0000001,"",1)</f>
        <v/>
      </c>
      <c r="N893" s="192">
        <f>'Input| Projects'!$Y893*INDEX('Input| Escalations'!$H$33:$N$33,MATCH('Calc| Project Costs'!N$9,'Input| Escalations'!$H$23:$N$23,0))+'Input| Projects'!$Z893*INDEX('Input| Escalations'!$H$34:$N$34,MATCH('Calc| Project Costs'!N$9,'Input| Escalations'!$H$23:$N$23,0))+'Input| Projects'!$AA893*INDEX('Input| Escalations'!$H$35:$N$35,MATCH('Calc| Project Costs'!N$9,'Input| Escalations'!$H$23:$N$23,0))+1</f>
        <v>1</v>
      </c>
      <c r="O893" s="192">
        <f>'Input| Projects'!$Y893*INDEX('Input| Escalations'!$H$33:$N$33,MATCH('Calc| Project Costs'!O$9,'Input| Escalations'!$H$23:$N$23,0))+'Input| Projects'!$Z893*INDEX('Input| Escalations'!$H$34:$N$34,MATCH('Calc| Project Costs'!O$9,'Input| Escalations'!$H$23:$N$23,0))+'Input| Projects'!$AA893*INDEX('Input| Escalations'!$H$35:$N$35,MATCH('Calc| Project Costs'!O$9,'Input| Escalations'!$H$23:$N$23,0))+1</f>
        <v>1</v>
      </c>
      <c r="P893" s="192">
        <f>'Input| Projects'!$Y893*INDEX('Input| Escalations'!$H$33:$N$33,MATCH('Calc| Project Costs'!P$9,'Input| Escalations'!$H$23:$N$23,0))+'Input| Projects'!$Z893*INDEX('Input| Escalations'!$H$34:$N$34,MATCH('Calc| Project Costs'!P$9,'Input| Escalations'!$H$23:$N$23,0))+'Input| Projects'!$AA893*INDEX('Input| Escalations'!$H$35:$N$35,MATCH('Calc| Project Costs'!P$9,'Input| Escalations'!$H$23:$N$23,0))+1</f>
        <v>1</v>
      </c>
      <c r="Q893" s="192">
        <f>'Input| Projects'!$Y893*INDEX('Input| Escalations'!$H$33:$N$33,MATCH('Calc| Project Costs'!Q$9,'Input| Escalations'!$H$23:$N$23,0))+'Input| Projects'!$Z893*INDEX('Input| Escalations'!$H$34:$N$34,MATCH('Calc| Project Costs'!Q$9,'Input| Escalations'!$H$23:$N$23,0))+'Input| Projects'!$AA893*INDEX('Input| Escalations'!$H$35:$N$35,MATCH('Calc| Project Costs'!Q$9,'Input| Escalations'!$H$23:$N$23,0))+1</f>
        <v>1</v>
      </c>
      <c r="R893" s="192">
        <f>'Input| Projects'!$Y893*INDEX('Input| Escalations'!$H$33:$N$33,MATCH('Calc| Project Costs'!R$9,'Input| Escalations'!$H$23:$N$23,0))+'Input| Projects'!$Z893*INDEX('Input| Escalations'!$H$34:$N$34,MATCH('Calc| Project Costs'!R$9,'Input| Escalations'!$H$23:$N$23,0))+'Input| Projects'!$AA893*INDEX('Input| Escalations'!$H$35:$N$35,MATCH('Calc| Project Costs'!R$9,'Input| Escalations'!$H$23:$N$23,0))+1</f>
        <v>1</v>
      </c>
      <c r="S893" s="192">
        <f>'Input| Projects'!$Y893*INDEX('Input| Escalations'!$H$33:$N$33,MATCH('Calc| Project Costs'!S$9,'Input| Escalations'!$H$23:$N$23,0))+'Input| Projects'!$Z893*INDEX('Input| Escalations'!$H$34:$N$34,MATCH('Calc| Project Costs'!S$9,'Input| Escalations'!$H$23:$N$23,0))+'Input| Projects'!$AA893*INDEX('Input| Escalations'!$H$35:$N$35,MATCH('Calc| Project Costs'!S$9,'Input| Escalations'!$H$23:$N$23,0))+1</f>
        <v>1</v>
      </c>
      <c r="T893" s="192">
        <f>'Input| Projects'!$Y893*INDEX('Input| Escalations'!$H$33:$N$33,MATCH('Calc| Project Costs'!T$9,'Input| Escalations'!$H$23:$N$23,0))+'Input| Projects'!$Z893*INDEX('Input| Escalations'!$H$34:$N$34,MATCH('Calc| Project Costs'!T$9,'Input| Escalations'!$H$23:$N$23,0))+'Input| Projects'!$AA893*INDEX('Input| Escalations'!$H$35:$N$35,MATCH('Calc| Project Costs'!T$9,'Input| Escalations'!$H$23:$N$23,0))+1</f>
        <v>1</v>
      </c>
      <c r="U893" s="106"/>
      <c r="V893" s="186">
        <f t="shared" si="416"/>
        <v>0</v>
      </c>
      <c r="W893" s="186">
        <f t="shared" si="417"/>
        <v>0</v>
      </c>
      <c r="X893" s="186">
        <f t="shared" si="418"/>
        <v>0</v>
      </c>
      <c r="Y893" s="186">
        <f t="shared" si="394"/>
        <v>0</v>
      </c>
      <c r="Z893" s="186">
        <f t="shared" si="395"/>
        <v>0</v>
      </c>
      <c r="AA893" s="186">
        <f t="shared" si="396"/>
        <v>0</v>
      </c>
      <c r="AB893" s="186">
        <f t="shared" si="397"/>
        <v>0</v>
      </c>
      <c r="AC893" s="106"/>
      <c r="AD893" s="186">
        <f>'Input| Projects'!Q893*N893*'Input| Escalations'!$K$19</f>
        <v>0</v>
      </c>
      <c r="AE893" s="186">
        <f>'Input| Projects'!R893*O893*'Input| Escalations'!$K$19</f>
        <v>0</v>
      </c>
      <c r="AF893" s="186">
        <f>'Input| Projects'!S893*P893*'Input| Escalations'!$K$19</f>
        <v>0</v>
      </c>
      <c r="AG893" s="186">
        <f>'Input| Projects'!T893*Q893*'Input| Escalations'!$K$19</f>
        <v>0</v>
      </c>
      <c r="AH893" s="186">
        <f>'Input| Projects'!U893*R893*'Input| Escalations'!$K$19</f>
        <v>0</v>
      </c>
      <c r="AI893" s="186">
        <f>'Input| Projects'!V893*S893*'Input| Escalations'!$K$19</f>
        <v>0</v>
      </c>
      <c r="AJ893" s="186">
        <f>'Input| Projects'!W893*T893*'Input| Escalations'!$K$19</f>
        <v>0</v>
      </c>
      <c r="AK893" s="106"/>
      <c r="AL893" s="186" t="str">
        <f>IFERROR(IF('Input| Overheads'!$C$42="Direct costs",SUMPRODUCT(--('Input| Projects'!$AC893="Yes"),'Calc| Overheads Allocation'!C$8,'Calc| Project Costs'!V893),IF('Input| Overheads'!$C$42="Internal labour",SUMPRODUCT(--('Input| Projects'!$AC893="Yes"),'Calc| Overheads Allocation'!C$8,'Calc| Project Costs'!V893,'Input| Projects'!$Y893),IF('Input| Overheads'!$C$42="DNSP defined",SUMPRODUCT(--('Input| Projects'!$AC893="Yes"),'Calc| Overheads Allocation'!C$61,'Input| Projects'!$AF893),""))),"")</f>
        <v/>
      </c>
      <c r="AM893" s="186" t="str">
        <f>IFERROR(IF('Input| Overheads'!$C$42="Direct costs",SUMPRODUCT(--('Input| Projects'!$AC893="Yes"),'Calc| Overheads Allocation'!D$8,'Calc| Project Costs'!W893),IF('Input| Overheads'!$C$42="Internal labour",SUMPRODUCT(--('Input| Projects'!$AC893="Yes"),'Calc| Overheads Allocation'!D$8,'Calc| Project Costs'!W893,'Input| Projects'!$Y893),IF('Input| Overheads'!$C$42="DNSP defined",SUMPRODUCT(--('Input| Projects'!$AC893="Yes"),'Calc| Overheads Allocation'!D$61,'Input| Projects'!$AF893),""))),"")</f>
        <v/>
      </c>
      <c r="AN893" s="186" t="str">
        <f>IFERROR(IF('Input| Overheads'!$C$42="Direct costs",SUMPRODUCT(--('Input| Projects'!$AC893="Yes"),'Calc| Overheads Allocation'!E$8,'Calc| Project Costs'!X893),IF('Input| Overheads'!$C$42="Internal labour",SUMPRODUCT(--('Input| Projects'!$AC893="Yes"),'Calc| Overheads Allocation'!E$8,'Calc| Project Costs'!X893,'Input| Projects'!$Y893),IF('Input| Overheads'!$C$42="DNSP defined",SUMPRODUCT(--('Input| Projects'!$AC893="Yes"),'Calc| Overheads Allocation'!E$61,'Input| Projects'!$AF893),""))),"")</f>
        <v/>
      </c>
      <c r="AO893" s="186" t="str">
        <f>IFERROR(IF('Input| Overheads'!$C$42="Direct costs",SUMPRODUCT(--('Input| Projects'!$AC893="Yes"),'Calc| Overheads Allocation'!F$8,'Calc| Project Costs'!Y893),IF('Input| Overheads'!$C$42="Internal labour",SUMPRODUCT(--('Input| Projects'!$AC893="Yes"),'Calc| Overheads Allocation'!F$8,'Calc| Project Costs'!Y893,'Input| Projects'!$Y893),IF('Input| Overheads'!$C$42="DNSP defined",SUMPRODUCT(--('Input| Projects'!$AC893="Yes"),'Calc| Overheads Allocation'!F$61,'Input| Projects'!$AF893),""))),"")</f>
        <v/>
      </c>
      <c r="AP893" s="186" t="str">
        <f>IFERROR(IF('Input| Overheads'!$C$42="Direct costs",SUMPRODUCT(--('Input| Projects'!$AC893="Yes"),'Calc| Overheads Allocation'!G$8,'Calc| Project Costs'!Z893),IF('Input| Overheads'!$C$42="Internal labour",SUMPRODUCT(--('Input| Projects'!$AC893="Yes"),'Calc| Overheads Allocation'!G$8,'Calc| Project Costs'!Z893,'Input| Projects'!$Y893),IF('Input| Overheads'!$C$42="DNSP defined",SUMPRODUCT(--('Input| Projects'!$AC893="Yes"),'Calc| Overheads Allocation'!G$61,'Input| Projects'!$AF893),""))),"")</f>
        <v/>
      </c>
      <c r="AQ893" s="186" t="str">
        <f>IFERROR(IF('Input| Overheads'!$C$42="Direct costs",SUMPRODUCT(--('Input| Projects'!$AC893="Yes"),'Calc| Overheads Allocation'!H$8,'Calc| Project Costs'!AA893),IF('Input| Overheads'!$C$42="Internal labour",SUMPRODUCT(--('Input| Projects'!$AC893="Yes"),'Calc| Overheads Allocation'!H$8,'Calc| Project Costs'!AA893,'Input| Projects'!$Y893),IF('Input| Overheads'!$C$42="DNSP defined",SUMPRODUCT(--('Input| Projects'!$AC893="Yes"),'Calc| Overheads Allocation'!H$61,'Input| Projects'!$AF893),""))),"")</f>
        <v/>
      </c>
      <c r="AR893" s="186" t="str">
        <f>IFERROR(IF('Input| Overheads'!$C$42="Direct costs",SUMPRODUCT(--('Input| Projects'!$AC893="Yes"),'Calc| Overheads Allocation'!I$8,'Calc| Project Costs'!AB893),IF('Input| Overheads'!$C$42="Internal labour",SUMPRODUCT(--('Input| Projects'!$AC893="Yes"),'Calc| Overheads Allocation'!I$8,'Calc| Project Costs'!AB893,'Input| Projects'!$Y893),IF('Input| Overheads'!$C$42="DNSP defined",SUMPRODUCT(--('Input| Projects'!$AC893="Yes"),'Calc| Overheads Allocation'!I$61,'Input| Projects'!$AF893),""))),"")</f>
        <v/>
      </c>
      <c r="AS893" s="106"/>
      <c r="AT893" s="186" t="str">
        <f>IFERROR(IF('Input| Overheads'!$C$42="Direct costs",SUMPRODUCT(--('Input| Projects'!$AD893="Yes"),'Calc| Overheads Allocation'!C$9,'Calc| Project Costs'!V893),IF('Input| Overheads'!$C$42="Internal labour",SUMPRODUCT(--('Input| Projects'!$AD893="Yes"),'Calc| Overheads Allocation'!C$9,'Calc| Project Costs'!V893,'Input| Projects'!$Y893),IF('Input| Overheads'!$C$42="DNSP defined",SUMPRODUCT(--('Input| Projects'!$AD893="Yes"),'Calc| Overheads Allocation'!C$62,'Input| Projects'!$AG893),""))),"")</f>
        <v/>
      </c>
      <c r="AU893" s="186" t="str">
        <f>IFERROR(IF('Input| Overheads'!$C$42="Direct costs",SUMPRODUCT(--('Input| Projects'!$AD893="Yes"),'Calc| Overheads Allocation'!D$9,'Calc| Project Costs'!W893),IF('Input| Overheads'!$C$42="Internal labour",SUMPRODUCT(--('Input| Projects'!$AD893="Yes"),'Calc| Overheads Allocation'!D$9,'Calc| Project Costs'!W893,'Input| Projects'!$Y893),IF('Input| Overheads'!$C$42="DNSP defined",SUMPRODUCT(--('Input| Projects'!$AD893="Yes"),'Calc| Overheads Allocation'!D$62,'Input| Projects'!$AG893),""))),"")</f>
        <v/>
      </c>
      <c r="AV893" s="186" t="str">
        <f>IFERROR(IF('Input| Overheads'!$C$42="Direct costs",SUMPRODUCT(--('Input| Projects'!$AD893="Yes"),'Calc| Overheads Allocation'!E$9,'Calc| Project Costs'!X893),IF('Input| Overheads'!$C$42="Internal labour",SUMPRODUCT(--('Input| Projects'!$AD893="Yes"),'Calc| Overheads Allocation'!E$9,'Calc| Project Costs'!X893,'Input| Projects'!$Y893),IF('Input| Overheads'!$C$42="DNSP defined",SUMPRODUCT(--('Input| Projects'!$AD893="Yes"),'Calc| Overheads Allocation'!E$62,'Input| Projects'!$AG893),""))),"")</f>
        <v/>
      </c>
      <c r="AW893" s="186" t="str">
        <f>IFERROR(IF('Input| Overheads'!$C$42="Direct costs",SUMPRODUCT(--('Input| Projects'!$AD893="Yes"),'Calc| Overheads Allocation'!F$9,'Calc| Project Costs'!Y893),IF('Input| Overheads'!$C$42="Internal labour",SUMPRODUCT(--('Input| Projects'!$AD893="Yes"),'Calc| Overheads Allocation'!F$9,'Calc| Project Costs'!Y893,'Input| Projects'!$Y893),IF('Input| Overheads'!$C$42="DNSP defined",SUMPRODUCT(--('Input| Projects'!$AD893="Yes"),'Calc| Overheads Allocation'!F$62,'Input| Projects'!$AG893),""))),"")</f>
        <v/>
      </c>
      <c r="AX893" s="186" t="str">
        <f>IFERROR(IF('Input| Overheads'!$C$42="Direct costs",SUMPRODUCT(--('Input| Projects'!$AD893="Yes"),'Calc| Overheads Allocation'!G$9,'Calc| Project Costs'!Z893),IF('Input| Overheads'!$C$42="Internal labour",SUMPRODUCT(--('Input| Projects'!$AD893="Yes"),'Calc| Overheads Allocation'!G$9,'Calc| Project Costs'!Z893,'Input| Projects'!$Y893),IF('Input| Overheads'!$C$42="DNSP defined",SUMPRODUCT(--('Input| Projects'!$AD893="Yes"),'Calc| Overheads Allocation'!G$62,'Input| Projects'!$AG893),""))),"")</f>
        <v/>
      </c>
      <c r="AY893" s="186" t="str">
        <f>IFERROR(IF('Input| Overheads'!$C$42="Direct costs",SUMPRODUCT(--('Input| Projects'!$AD893="Yes"),'Calc| Overheads Allocation'!H$9,'Calc| Project Costs'!AA893),IF('Input| Overheads'!$C$42="Internal labour",SUMPRODUCT(--('Input| Projects'!$AD893="Yes"),'Calc| Overheads Allocation'!H$9,'Calc| Project Costs'!AA893,'Input| Projects'!$Y893),IF('Input| Overheads'!$C$42="DNSP defined",SUMPRODUCT(--('Input| Projects'!$AD893="Yes"),'Calc| Overheads Allocation'!H$62,'Input| Projects'!$AG893),""))),"")</f>
        <v/>
      </c>
      <c r="AZ893" s="186" t="str">
        <f>IFERROR(IF('Input| Overheads'!$C$42="Direct costs",SUMPRODUCT(--('Input| Projects'!$AD893="Yes"),'Calc| Overheads Allocation'!I$9,'Calc| Project Costs'!AB893),IF('Input| Overheads'!$C$42="Internal labour",SUMPRODUCT(--('Input| Projects'!$AD893="Yes"),'Calc| Overheads Allocation'!I$9,'Calc| Project Costs'!AB893,'Input| Projects'!$Y893),IF('Input| Overheads'!$C$42="DNSP defined",SUMPRODUCT(--('Input| Projects'!$AD893="Yes"),'Calc| Overheads Allocation'!I$62,'Input| Projects'!$AG893),""))),"")</f>
        <v/>
      </c>
      <c r="BA893" s="106"/>
      <c r="BB893" s="186">
        <f t="shared" si="419"/>
        <v>0</v>
      </c>
      <c r="BC893" s="186">
        <f t="shared" si="420"/>
        <v>0</v>
      </c>
      <c r="BD893" s="186">
        <f t="shared" si="421"/>
        <v>0</v>
      </c>
      <c r="BE893" s="186">
        <f t="shared" si="398"/>
        <v>0</v>
      </c>
      <c r="BF893" s="186">
        <f t="shared" si="399"/>
        <v>0</v>
      </c>
      <c r="BG893" s="186">
        <f t="shared" si="400"/>
        <v>0</v>
      </c>
      <c r="BH893" s="186">
        <f t="shared" si="401"/>
        <v>0</v>
      </c>
      <c r="BI893" s="97"/>
      <c r="BJ893" s="186" t="str">
        <f t="shared" si="402"/>
        <v/>
      </c>
      <c r="BK893" s="186" t="str">
        <f t="shared" si="403"/>
        <v/>
      </c>
      <c r="BL893" s="186" t="str">
        <f t="shared" si="404"/>
        <v/>
      </c>
      <c r="BM893" s="186" t="str">
        <f t="shared" si="405"/>
        <v/>
      </c>
      <c r="BN893" s="186" t="str">
        <f t="shared" si="406"/>
        <v/>
      </c>
      <c r="BO893" s="186" t="str">
        <f t="shared" si="407"/>
        <v/>
      </c>
      <c r="BP893" s="186" t="str">
        <f t="shared" si="408"/>
        <v/>
      </c>
      <c r="BQ893" s="97"/>
      <c r="BR893" s="186">
        <f t="shared" si="409"/>
        <v>0</v>
      </c>
      <c r="BS893" s="186">
        <f t="shared" si="410"/>
        <v>0</v>
      </c>
      <c r="BT893" s="222">
        <f t="shared" si="411"/>
        <v>0</v>
      </c>
      <c r="BU893" s="222">
        <f t="shared" si="412"/>
        <v>0</v>
      </c>
      <c r="BV893" s="222">
        <f t="shared" si="413"/>
        <v>0</v>
      </c>
      <c r="BW893" s="222">
        <f t="shared" si="414"/>
        <v>0</v>
      </c>
      <c r="BX893" s="222">
        <f t="shared" si="415"/>
        <v>0</v>
      </c>
      <c r="BY893" s="106"/>
      <c r="BZ893" s="197" t="str">
        <f>IF(SUMIF('Input| Projects'!$AS$8:$CP$8,"Dx",'Input| Projects'!$AS893:$CP893)=0,"",SUMIF('Input| Projects'!$AS$8:$CP$8,"Dx",'Input| Projects'!$AS893:$CP893))</f>
        <v/>
      </c>
      <c r="CA893" s="197" t="str">
        <f>IF(SUMIF('Input| Projects'!$AS$8:$CP$8,"Tx",'Input| Projects'!$AS893:$CP893)=0,"",SUMIF('Input| Projects'!$AS$8:$CP$8,"Tx",'Input| Projects'!$AS893:$CP893))</f>
        <v/>
      </c>
      <c r="CB893" s="150" t="str">
        <f t="shared" si="422"/>
        <v/>
      </c>
    </row>
    <row r="894" spans="2:80" x14ac:dyDescent="0.2">
      <c r="B894" s="201">
        <f>IFERROR('Input| Projects'!B894,"")</f>
        <v>885</v>
      </c>
      <c r="C894" s="42" t="str">
        <f>IFERROR(IF('Input| Projects'!C894="","",'Input| Projects'!C894),"")</f>
        <v/>
      </c>
      <c r="D894" s="42" t="str">
        <f>IFERROR(IF('Input| Projects'!D894="","",'Input| Projects'!D894),"")</f>
        <v/>
      </c>
      <c r="E894" s="104"/>
      <c r="F894" s="190">
        <f>IFERROR('Input| Projects'!I894*'Input| Escalations'!$K$19,"")</f>
        <v>0</v>
      </c>
      <c r="G894" s="190">
        <f>IFERROR('Input| Projects'!J894*'Input| Escalations'!$K$19,"")</f>
        <v>0</v>
      </c>
      <c r="H894" s="190">
        <f>IFERROR('Input| Projects'!K894*'Input| Escalations'!$K$19,"")</f>
        <v>0</v>
      </c>
      <c r="I894" s="190">
        <f>IFERROR('Input| Projects'!L894*'Input| Escalations'!$K$19,"")</f>
        <v>0</v>
      </c>
      <c r="J894" s="190">
        <f>IFERROR('Input| Projects'!M894*'Input| Escalations'!$K$19,"")</f>
        <v>0</v>
      </c>
      <c r="K894" s="190">
        <f>IFERROR('Input| Projects'!N894*'Input| Escalations'!$K$19,"")</f>
        <v>0</v>
      </c>
      <c r="L894" s="190">
        <f>IFERROR('Input| Projects'!O894*'Input| Escalations'!$K$19,"")</f>
        <v>0</v>
      </c>
      <c r="M894" s="150" t="str">
        <f>IF(ABS(SUM(F894:L894)-(SUM('Input| Projects'!I894:O894)*'Input| Escalations'!$K$19))&lt;0.0000001,"",1)</f>
        <v/>
      </c>
      <c r="N894" s="192">
        <f>'Input| Projects'!$Y894*INDEX('Input| Escalations'!$H$33:$N$33,MATCH('Calc| Project Costs'!N$9,'Input| Escalations'!$H$23:$N$23,0))+'Input| Projects'!$Z894*INDEX('Input| Escalations'!$H$34:$N$34,MATCH('Calc| Project Costs'!N$9,'Input| Escalations'!$H$23:$N$23,0))+'Input| Projects'!$AA894*INDEX('Input| Escalations'!$H$35:$N$35,MATCH('Calc| Project Costs'!N$9,'Input| Escalations'!$H$23:$N$23,0))+1</f>
        <v>1</v>
      </c>
      <c r="O894" s="192">
        <f>'Input| Projects'!$Y894*INDEX('Input| Escalations'!$H$33:$N$33,MATCH('Calc| Project Costs'!O$9,'Input| Escalations'!$H$23:$N$23,0))+'Input| Projects'!$Z894*INDEX('Input| Escalations'!$H$34:$N$34,MATCH('Calc| Project Costs'!O$9,'Input| Escalations'!$H$23:$N$23,0))+'Input| Projects'!$AA894*INDEX('Input| Escalations'!$H$35:$N$35,MATCH('Calc| Project Costs'!O$9,'Input| Escalations'!$H$23:$N$23,0))+1</f>
        <v>1</v>
      </c>
      <c r="P894" s="192">
        <f>'Input| Projects'!$Y894*INDEX('Input| Escalations'!$H$33:$N$33,MATCH('Calc| Project Costs'!P$9,'Input| Escalations'!$H$23:$N$23,0))+'Input| Projects'!$Z894*INDEX('Input| Escalations'!$H$34:$N$34,MATCH('Calc| Project Costs'!P$9,'Input| Escalations'!$H$23:$N$23,0))+'Input| Projects'!$AA894*INDEX('Input| Escalations'!$H$35:$N$35,MATCH('Calc| Project Costs'!P$9,'Input| Escalations'!$H$23:$N$23,0))+1</f>
        <v>1</v>
      </c>
      <c r="Q894" s="192">
        <f>'Input| Projects'!$Y894*INDEX('Input| Escalations'!$H$33:$N$33,MATCH('Calc| Project Costs'!Q$9,'Input| Escalations'!$H$23:$N$23,0))+'Input| Projects'!$Z894*INDEX('Input| Escalations'!$H$34:$N$34,MATCH('Calc| Project Costs'!Q$9,'Input| Escalations'!$H$23:$N$23,0))+'Input| Projects'!$AA894*INDEX('Input| Escalations'!$H$35:$N$35,MATCH('Calc| Project Costs'!Q$9,'Input| Escalations'!$H$23:$N$23,0))+1</f>
        <v>1</v>
      </c>
      <c r="R894" s="192">
        <f>'Input| Projects'!$Y894*INDEX('Input| Escalations'!$H$33:$N$33,MATCH('Calc| Project Costs'!R$9,'Input| Escalations'!$H$23:$N$23,0))+'Input| Projects'!$Z894*INDEX('Input| Escalations'!$H$34:$N$34,MATCH('Calc| Project Costs'!R$9,'Input| Escalations'!$H$23:$N$23,0))+'Input| Projects'!$AA894*INDEX('Input| Escalations'!$H$35:$N$35,MATCH('Calc| Project Costs'!R$9,'Input| Escalations'!$H$23:$N$23,0))+1</f>
        <v>1</v>
      </c>
      <c r="S894" s="192">
        <f>'Input| Projects'!$Y894*INDEX('Input| Escalations'!$H$33:$N$33,MATCH('Calc| Project Costs'!S$9,'Input| Escalations'!$H$23:$N$23,0))+'Input| Projects'!$Z894*INDEX('Input| Escalations'!$H$34:$N$34,MATCH('Calc| Project Costs'!S$9,'Input| Escalations'!$H$23:$N$23,0))+'Input| Projects'!$AA894*INDEX('Input| Escalations'!$H$35:$N$35,MATCH('Calc| Project Costs'!S$9,'Input| Escalations'!$H$23:$N$23,0))+1</f>
        <v>1</v>
      </c>
      <c r="T894" s="192">
        <f>'Input| Projects'!$Y894*INDEX('Input| Escalations'!$H$33:$N$33,MATCH('Calc| Project Costs'!T$9,'Input| Escalations'!$H$23:$N$23,0))+'Input| Projects'!$Z894*INDEX('Input| Escalations'!$H$34:$N$34,MATCH('Calc| Project Costs'!T$9,'Input| Escalations'!$H$23:$N$23,0))+'Input| Projects'!$AA894*INDEX('Input| Escalations'!$H$35:$N$35,MATCH('Calc| Project Costs'!T$9,'Input| Escalations'!$H$23:$N$23,0))+1</f>
        <v>1</v>
      </c>
      <c r="U894" s="106"/>
      <c r="V894" s="186">
        <f t="shared" si="416"/>
        <v>0</v>
      </c>
      <c r="W894" s="186">
        <f t="shared" si="417"/>
        <v>0</v>
      </c>
      <c r="X894" s="186">
        <f t="shared" si="418"/>
        <v>0</v>
      </c>
      <c r="Y894" s="186">
        <f t="shared" si="394"/>
        <v>0</v>
      </c>
      <c r="Z894" s="186">
        <f t="shared" si="395"/>
        <v>0</v>
      </c>
      <c r="AA894" s="186">
        <f t="shared" si="396"/>
        <v>0</v>
      </c>
      <c r="AB894" s="186">
        <f t="shared" si="397"/>
        <v>0</v>
      </c>
      <c r="AC894" s="106"/>
      <c r="AD894" s="186">
        <f>'Input| Projects'!Q894*N894*'Input| Escalations'!$K$19</f>
        <v>0</v>
      </c>
      <c r="AE894" s="186">
        <f>'Input| Projects'!R894*O894*'Input| Escalations'!$K$19</f>
        <v>0</v>
      </c>
      <c r="AF894" s="186">
        <f>'Input| Projects'!S894*P894*'Input| Escalations'!$K$19</f>
        <v>0</v>
      </c>
      <c r="AG894" s="186">
        <f>'Input| Projects'!T894*Q894*'Input| Escalations'!$K$19</f>
        <v>0</v>
      </c>
      <c r="AH894" s="186">
        <f>'Input| Projects'!U894*R894*'Input| Escalations'!$K$19</f>
        <v>0</v>
      </c>
      <c r="AI894" s="186">
        <f>'Input| Projects'!V894*S894*'Input| Escalations'!$K$19</f>
        <v>0</v>
      </c>
      <c r="AJ894" s="186">
        <f>'Input| Projects'!W894*T894*'Input| Escalations'!$K$19</f>
        <v>0</v>
      </c>
      <c r="AK894" s="106"/>
      <c r="AL894" s="186" t="str">
        <f>IFERROR(IF('Input| Overheads'!$C$42="Direct costs",SUMPRODUCT(--('Input| Projects'!$AC894="Yes"),'Calc| Overheads Allocation'!C$8,'Calc| Project Costs'!V894),IF('Input| Overheads'!$C$42="Internal labour",SUMPRODUCT(--('Input| Projects'!$AC894="Yes"),'Calc| Overheads Allocation'!C$8,'Calc| Project Costs'!V894,'Input| Projects'!$Y894),IF('Input| Overheads'!$C$42="DNSP defined",SUMPRODUCT(--('Input| Projects'!$AC894="Yes"),'Calc| Overheads Allocation'!C$61,'Input| Projects'!$AF894),""))),"")</f>
        <v/>
      </c>
      <c r="AM894" s="186" t="str">
        <f>IFERROR(IF('Input| Overheads'!$C$42="Direct costs",SUMPRODUCT(--('Input| Projects'!$AC894="Yes"),'Calc| Overheads Allocation'!D$8,'Calc| Project Costs'!W894),IF('Input| Overheads'!$C$42="Internal labour",SUMPRODUCT(--('Input| Projects'!$AC894="Yes"),'Calc| Overheads Allocation'!D$8,'Calc| Project Costs'!W894,'Input| Projects'!$Y894),IF('Input| Overheads'!$C$42="DNSP defined",SUMPRODUCT(--('Input| Projects'!$AC894="Yes"),'Calc| Overheads Allocation'!D$61,'Input| Projects'!$AF894),""))),"")</f>
        <v/>
      </c>
      <c r="AN894" s="186" t="str">
        <f>IFERROR(IF('Input| Overheads'!$C$42="Direct costs",SUMPRODUCT(--('Input| Projects'!$AC894="Yes"),'Calc| Overheads Allocation'!E$8,'Calc| Project Costs'!X894),IF('Input| Overheads'!$C$42="Internal labour",SUMPRODUCT(--('Input| Projects'!$AC894="Yes"),'Calc| Overheads Allocation'!E$8,'Calc| Project Costs'!X894,'Input| Projects'!$Y894),IF('Input| Overheads'!$C$42="DNSP defined",SUMPRODUCT(--('Input| Projects'!$AC894="Yes"),'Calc| Overheads Allocation'!E$61,'Input| Projects'!$AF894),""))),"")</f>
        <v/>
      </c>
      <c r="AO894" s="186" t="str">
        <f>IFERROR(IF('Input| Overheads'!$C$42="Direct costs",SUMPRODUCT(--('Input| Projects'!$AC894="Yes"),'Calc| Overheads Allocation'!F$8,'Calc| Project Costs'!Y894),IF('Input| Overheads'!$C$42="Internal labour",SUMPRODUCT(--('Input| Projects'!$AC894="Yes"),'Calc| Overheads Allocation'!F$8,'Calc| Project Costs'!Y894,'Input| Projects'!$Y894),IF('Input| Overheads'!$C$42="DNSP defined",SUMPRODUCT(--('Input| Projects'!$AC894="Yes"),'Calc| Overheads Allocation'!F$61,'Input| Projects'!$AF894),""))),"")</f>
        <v/>
      </c>
      <c r="AP894" s="186" t="str">
        <f>IFERROR(IF('Input| Overheads'!$C$42="Direct costs",SUMPRODUCT(--('Input| Projects'!$AC894="Yes"),'Calc| Overheads Allocation'!G$8,'Calc| Project Costs'!Z894),IF('Input| Overheads'!$C$42="Internal labour",SUMPRODUCT(--('Input| Projects'!$AC894="Yes"),'Calc| Overheads Allocation'!G$8,'Calc| Project Costs'!Z894,'Input| Projects'!$Y894),IF('Input| Overheads'!$C$42="DNSP defined",SUMPRODUCT(--('Input| Projects'!$AC894="Yes"),'Calc| Overheads Allocation'!G$61,'Input| Projects'!$AF894),""))),"")</f>
        <v/>
      </c>
      <c r="AQ894" s="186" t="str">
        <f>IFERROR(IF('Input| Overheads'!$C$42="Direct costs",SUMPRODUCT(--('Input| Projects'!$AC894="Yes"),'Calc| Overheads Allocation'!H$8,'Calc| Project Costs'!AA894),IF('Input| Overheads'!$C$42="Internal labour",SUMPRODUCT(--('Input| Projects'!$AC894="Yes"),'Calc| Overheads Allocation'!H$8,'Calc| Project Costs'!AA894,'Input| Projects'!$Y894),IF('Input| Overheads'!$C$42="DNSP defined",SUMPRODUCT(--('Input| Projects'!$AC894="Yes"),'Calc| Overheads Allocation'!H$61,'Input| Projects'!$AF894),""))),"")</f>
        <v/>
      </c>
      <c r="AR894" s="186" t="str">
        <f>IFERROR(IF('Input| Overheads'!$C$42="Direct costs",SUMPRODUCT(--('Input| Projects'!$AC894="Yes"),'Calc| Overheads Allocation'!I$8,'Calc| Project Costs'!AB894),IF('Input| Overheads'!$C$42="Internal labour",SUMPRODUCT(--('Input| Projects'!$AC894="Yes"),'Calc| Overheads Allocation'!I$8,'Calc| Project Costs'!AB894,'Input| Projects'!$Y894),IF('Input| Overheads'!$C$42="DNSP defined",SUMPRODUCT(--('Input| Projects'!$AC894="Yes"),'Calc| Overheads Allocation'!I$61,'Input| Projects'!$AF894),""))),"")</f>
        <v/>
      </c>
      <c r="AS894" s="106"/>
      <c r="AT894" s="186" t="str">
        <f>IFERROR(IF('Input| Overheads'!$C$42="Direct costs",SUMPRODUCT(--('Input| Projects'!$AD894="Yes"),'Calc| Overheads Allocation'!C$9,'Calc| Project Costs'!V894),IF('Input| Overheads'!$C$42="Internal labour",SUMPRODUCT(--('Input| Projects'!$AD894="Yes"),'Calc| Overheads Allocation'!C$9,'Calc| Project Costs'!V894,'Input| Projects'!$Y894),IF('Input| Overheads'!$C$42="DNSP defined",SUMPRODUCT(--('Input| Projects'!$AD894="Yes"),'Calc| Overheads Allocation'!C$62,'Input| Projects'!$AG894),""))),"")</f>
        <v/>
      </c>
      <c r="AU894" s="186" t="str">
        <f>IFERROR(IF('Input| Overheads'!$C$42="Direct costs",SUMPRODUCT(--('Input| Projects'!$AD894="Yes"),'Calc| Overheads Allocation'!D$9,'Calc| Project Costs'!W894),IF('Input| Overheads'!$C$42="Internal labour",SUMPRODUCT(--('Input| Projects'!$AD894="Yes"),'Calc| Overheads Allocation'!D$9,'Calc| Project Costs'!W894,'Input| Projects'!$Y894),IF('Input| Overheads'!$C$42="DNSP defined",SUMPRODUCT(--('Input| Projects'!$AD894="Yes"),'Calc| Overheads Allocation'!D$62,'Input| Projects'!$AG894),""))),"")</f>
        <v/>
      </c>
      <c r="AV894" s="186" t="str">
        <f>IFERROR(IF('Input| Overheads'!$C$42="Direct costs",SUMPRODUCT(--('Input| Projects'!$AD894="Yes"),'Calc| Overheads Allocation'!E$9,'Calc| Project Costs'!X894),IF('Input| Overheads'!$C$42="Internal labour",SUMPRODUCT(--('Input| Projects'!$AD894="Yes"),'Calc| Overheads Allocation'!E$9,'Calc| Project Costs'!X894,'Input| Projects'!$Y894),IF('Input| Overheads'!$C$42="DNSP defined",SUMPRODUCT(--('Input| Projects'!$AD894="Yes"),'Calc| Overheads Allocation'!E$62,'Input| Projects'!$AG894),""))),"")</f>
        <v/>
      </c>
      <c r="AW894" s="186" t="str">
        <f>IFERROR(IF('Input| Overheads'!$C$42="Direct costs",SUMPRODUCT(--('Input| Projects'!$AD894="Yes"),'Calc| Overheads Allocation'!F$9,'Calc| Project Costs'!Y894),IF('Input| Overheads'!$C$42="Internal labour",SUMPRODUCT(--('Input| Projects'!$AD894="Yes"),'Calc| Overheads Allocation'!F$9,'Calc| Project Costs'!Y894,'Input| Projects'!$Y894),IF('Input| Overheads'!$C$42="DNSP defined",SUMPRODUCT(--('Input| Projects'!$AD894="Yes"),'Calc| Overheads Allocation'!F$62,'Input| Projects'!$AG894),""))),"")</f>
        <v/>
      </c>
      <c r="AX894" s="186" t="str">
        <f>IFERROR(IF('Input| Overheads'!$C$42="Direct costs",SUMPRODUCT(--('Input| Projects'!$AD894="Yes"),'Calc| Overheads Allocation'!G$9,'Calc| Project Costs'!Z894),IF('Input| Overheads'!$C$42="Internal labour",SUMPRODUCT(--('Input| Projects'!$AD894="Yes"),'Calc| Overheads Allocation'!G$9,'Calc| Project Costs'!Z894,'Input| Projects'!$Y894),IF('Input| Overheads'!$C$42="DNSP defined",SUMPRODUCT(--('Input| Projects'!$AD894="Yes"),'Calc| Overheads Allocation'!G$62,'Input| Projects'!$AG894),""))),"")</f>
        <v/>
      </c>
      <c r="AY894" s="186" t="str">
        <f>IFERROR(IF('Input| Overheads'!$C$42="Direct costs",SUMPRODUCT(--('Input| Projects'!$AD894="Yes"),'Calc| Overheads Allocation'!H$9,'Calc| Project Costs'!AA894),IF('Input| Overheads'!$C$42="Internal labour",SUMPRODUCT(--('Input| Projects'!$AD894="Yes"),'Calc| Overheads Allocation'!H$9,'Calc| Project Costs'!AA894,'Input| Projects'!$Y894),IF('Input| Overheads'!$C$42="DNSP defined",SUMPRODUCT(--('Input| Projects'!$AD894="Yes"),'Calc| Overheads Allocation'!H$62,'Input| Projects'!$AG894),""))),"")</f>
        <v/>
      </c>
      <c r="AZ894" s="186" t="str">
        <f>IFERROR(IF('Input| Overheads'!$C$42="Direct costs",SUMPRODUCT(--('Input| Projects'!$AD894="Yes"),'Calc| Overheads Allocation'!I$9,'Calc| Project Costs'!AB894),IF('Input| Overheads'!$C$42="Internal labour",SUMPRODUCT(--('Input| Projects'!$AD894="Yes"),'Calc| Overheads Allocation'!I$9,'Calc| Project Costs'!AB894,'Input| Projects'!$Y894),IF('Input| Overheads'!$C$42="DNSP defined",SUMPRODUCT(--('Input| Projects'!$AD894="Yes"),'Calc| Overheads Allocation'!I$62,'Input| Projects'!$AG894),""))),"")</f>
        <v/>
      </c>
      <c r="BA894" s="106"/>
      <c r="BB894" s="186">
        <f t="shared" si="419"/>
        <v>0</v>
      </c>
      <c r="BC894" s="186">
        <f t="shared" si="420"/>
        <v>0</v>
      </c>
      <c r="BD894" s="186">
        <f t="shared" si="421"/>
        <v>0</v>
      </c>
      <c r="BE894" s="186">
        <f t="shared" si="398"/>
        <v>0</v>
      </c>
      <c r="BF894" s="186">
        <f t="shared" si="399"/>
        <v>0</v>
      </c>
      <c r="BG894" s="186">
        <f t="shared" si="400"/>
        <v>0</v>
      </c>
      <c r="BH894" s="186">
        <f t="shared" si="401"/>
        <v>0</v>
      </c>
      <c r="BI894" s="97"/>
      <c r="BJ894" s="186" t="str">
        <f t="shared" si="402"/>
        <v/>
      </c>
      <c r="BK894" s="186" t="str">
        <f t="shared" si="403"/>
        <v/>
      </c>
      <c r="BL894" s="186" t="str">
        <f t="shared" si="404"/>
        <v/>
      </c>
      <c r="BM894" s="186" t="str">
        <f t="shared" si="405"/>
        <v/>
      </c>
      <c r="BN894" s="186" t="str">
        <f t="shared" si="406"/>
        <v/>
      </c>
      <c r="BO894" s="186" t="str">
        <f t="shared" si="407"/>
        <v/>
      </c>
      <c r="BP894" s="186" t="str">
        <f t="shared" si="408"/>
        <v/>
      </c>
      <c r="BQ894" s="97"/>
      <c r="BR894" s="186">
        <f t="shared" si="409"/>
        <v>0</v>
      </c>
      <c r="BS894" s="186">
        <f t="shared" si="410"/>
        <v>0</v>
      </c>
      <c r="BT894" s="222">
        <f t="shared" si="411"/>
        <v>0</v>
      </c>
      <c r="BU894" s="222">
        <f t="shared" si="412"/>
        <v>0</v>
      </c>
      <c r="BV894" s="222">
        <f t="shared" si="413"/>
        <v>0</v>
      </c>
      <c r="BW894" s="222">
        <f t="shared" si="414"/>
        <v>0</v>
      </c>
      <c r="BX894" s="222">
        <f t="shared" si="415"/>
        <v>0</v>
      </c>
      <c r="BY894" s="106"/>
      <c r="BZ894" s="197" t="str">
        <f>IF(SUMIF('Input| Projects'!$AS$8:$CP$8,"Dx",'Input| Projects'!$AS894:$CP894)=0,"",SUMIF('Input| Projects'!$AS$8:$CP$8,"Dx",'Input| Projects'!$AS894:$CP894))</f>
        <v/>
      </c>
      <c r="CA894" s="197" t="str">
        <f>IF(SUMIF('Input| Projects'!$AS$8:$CP$8,"Tx",'Input| Projects'!$AS894:$CP894)=0,"",SUMIF('Input| Projects'!$AS$8:$CP$8,"Tx",'Input| Projects'!$AS894:$CP894))</f>
        <v/>
      </c>
      <c r="CB894" s="150" t="str">
        <f t="shared" si="422"/>
        <v/>
      </c>
    </row>
    <row r="895" spans="2:80" x14ac:dyDescent="0.2">
      <c r="B895" s="201">
        <f>IFERROR('Input| Projects'!B895,"")</f>
        <v>886</v>
      </c>
      <c r="C895" s="42" t="str">
        <f>IFERROR(IF('Input| Projects'!C895="","",'Input| Projects'!C895),"")</f>
        <v/>
      </c>
      <c r="D895" s="42" t="str">
        <f>IFERROR(IF('Input| Projects'!D895="","",'Input| Projects'!D895),"")</f>
        <v/>
      </c>
      <c r="E895" s="104"/>
      <c r="F895" s="190">
        <f>IFERROR('Input| Projects'!I895*'Input| Escalations'!$K$19,"")</f>
        <v>0</v>
      </c>
      <c r="G895" s="190">
        <f>IFERROR('Input| Projects'!J895*'Input| Escalations'!$K$19,"")</f>
        <v>0</v>
      </c>
      <c r="H895" s="190">
        <f>IFERROR('Input| Projects'!K895*'Input| Escalations'!$K$19,"")</f>
        <v>0</v>
      </c>
      <c r="I895" s="190">
        <f>IFERROR('Input| Projects'!L895*'Input| Escalations'!$K$19,"")</f>
        <v>0</v>
      </c>
      <c r="J895" s="190">
        <f>IFERROR('Input| Projects'!M895*'Input| Escalations'!$K$19,"")</f>
        <v>0</v>
      </c>
      <c r="K895" s="190">
        <f>IFERROR('Input| Projects'!N895*'Input| Escalations'!$K$19,"")</f>
        <v>0</v>
      </c>
      <c r="L895" s="190">
        <f>IFERROR('Input| Projects'!O895*'Input| Escalations'!$K$19,"")</f>
        <v>0</v>
      </c>
      <c r="M895" s="150" t="str">
        <f>IF(ABS(SUM(F895:L895)-(SUM('Input| Projects'!I895:O895)*'Input| Escalations'!$K$19))&lt;0.0000001,"",1)</f>
        <v/>
      </c>
      <c r="N895" s="192">
        <f>'Input| Projects'!$Y895*INDEX('Input| Escalations'!$H$33:$N$33,MATCH('Calc| Project Costs'!N$9,'Input| Escalations'!$H$23:$N$23,0))+'Input| Projects'!$Z895*INDEX('Input| Escalations'!$H$34:$N$34,MATCH('Calc| Project Costs'!N$9,'Input| Escalations'!$H$23:$N$23,0))+'Input| Projects'!$AA895*INDEX('Input| Escalations'!$H$35:$N$35,MATCH('Calc| Project Costs'!N$9,'Input| Escalations'!$H$23:$N$23,0))+1</f>
        <v>1</v>
      </c>
      <c r="O895" s="192">
        <f>'Input| Projects'!$Y895*INDEX('Input| Escalations'!$H$33:$N$33,MATCH('Calc| Project Costs'!O$9,'Input| Escalations'!$H$23:$N$23,0))+'Input| Projects'!$Z895*INDEX('Input| Escalations'!$H$34:$N$34,MATCH('Calc| Project Costs'!O$9,'Input| Escalations'!$H$23:$N$23,0))+'Input| Projects'!$AA895*INDEX('Input| Escalations'!$H$35:$N$35,MATCH('Calc| Project Costs'!O$9,'Input| Escalations'!$H$23:$N$23,0))+1</f>
        <v>1</v>
      </c>
      <c r="P895" s="192">
        <f>'Input| Projects'!$Y895*INDEX('Input| Escalations'!$H$33:$N$33,MATCH('Calc| Project Costs'!P$9,'Input| Escalations'!$H$23:$N$23,0))+'Input| Projects'!$Z895*INDEX('Input| Escalations'!$H$34:$N$34,MATCH('Calc| Project Costs'!P$9,'Input| Escalations'!$H$23:$N$23,0))+'Input| Projects'!$AA895*INDEX('Input| Escalations'!$H$35:$N$35,MATCH('Calc| Project Costs'!P$9,'Input| Escalations'!$H$23:$N$23,0))+1</f>
        <v>1</v>
      </c>
      <c r="Q895" s="192">
        <f>'Input| Projects'!$Y895*INDEX('Input| Escalations'!$H$33:$N$33,MATCH('Calc| Project Costs'!Q$9,'Input| Escalations'!$H$23:$N$23,0))+'Input| Projects'!$Z895*INDEX('Input| Escalations'!$H$34:$N$34,MATCH('Calc| Project Costs'!Q$9,'Input| Escalations'!$H$23:$N$23,0))+'Input| Projects'!$AA895*INDEX('Input| Escalations'!$H$35:$N$35,MATCH('Calc| Project Costs'!Q$9,'Input| Escalations'!$H$23:$N$23,0))+1</f>
        <v>1</v>
      </c>
      <c r="R895" s="192">
        <f>'Input| Projects'!$Y895*INDEX('Input| Escalations'!$H$33:$N$33,MATCH('Calc| Project Costs'!R$9,'Input| Escalations'!$H$23:$N$23,0))+'Input| Projects'!$Z895*INDEX('Input| Escalations'!$H$34:$N$34,MATCH('Calc| Project Costs'!R$9,'Input| Escalations'!$H$23:$N$23,0))+'Input| Projects'!$AA895*INDEX('Input| Escalations'!$H$35:$N$35,MATCH('Calc| Project Costs'!R$9,'Input| Escalations'!$H$23:$N$23,0))+1</f>
        <v>1</v>
      </c>
      <c r="S895" s="192">
        <f>'Input| Projects'!$Y895*INDEX('Input| Escalations'!$H$33:$N$33,MATCH('Calc| Project Costs'!S$9,'Input| Escalations'!$H$23:$N$23,0))+'Input| Projects'!$Z895*INDEX('Input| Escalations'!$H$34:$N$34,MATCH('Calc| Project Costs'!S$9,'Input| Escalations'!$H$23:$N$23,0))+'Input| Projects'!$AA895*INDEX('Input| Escalations'!$H$35:$N$35,MATCH('Calc| Project Costs'!S$9,'Input| Escalations'!$H$23:$N$23,0))+1</f>
        <v>1</v>
      </c>
      <c r="T895" s="192">
        <f>'Input| Projects'!$Y895*INDEX('Input| Escalations'!$H$33:$N$33,MATCH('Calc| Project Costs'!T$9,'Input| Escalations'!$H$23:$N$23,0))+'Input| Projects'!$Z895*INDEX('Input| Escalations'!$H$34:$N$34,MATCH('Calc| Project Costs'!T$9,'Input| Escalations'!$H$23:$N$23,0))+'Input| Projects'!$AA895*INDEX('Input| Escalations'!$H$35:$N$35,MATCH('Calc| Project Costs'!T$9,'Input| Escalations'!$H$23:$N$23,0))+1</f>
        <v>1</v>
      </c>
      <c r="U895" s="106"/>
      <c r="V895" s="186">
        <f t="shared" si="416"/>
        <v>0</v>
      </c>
      <c r="W895" s="186">
        <f t="shared" si="417"/>
        <v>0</v>
      </c>
      <c r="X895" s="186">
        <f t="shared" si="418"/>
        <v>0</v>
      </c>
      <c r="Y895" s="186">
        <f t="shared" si="394"/>
        <v>0</v>
      </c>
      <c r="Z895" s="186">
        <f t="shared" si="395"/>
        <v>0</v>
      </c>
      <c r="AA895" s="186">
        <f t="shared" si="396"/>
        <v>0</v>
      </c>
      <c r="AB895" s="186">
        <f t="shared" si="397"/>
        <v>0</v>
      </c>
      <c r="AC895" s="106"/>
      <c r="AD895" s="186">
        <f>'Input| Projects'!Q895*N895*'Input| Escalations'!$K$19</f>
        <v>0</v>
      </c>
      <c r="AE895" s="186">
        <f>'Input| Projects'!R895*O895*'Input| Escalations'!$K$19</f>
        <v>0</v>
      </c>
      <c r="AF895" s="186">
        <f>'Input| Projects'!S895*P895*'Input| Escalations'!$K$19</f>
        <v>0</v>
      </c>
      <c r="AG895" s="186">
        <f>'Input| Projects'!T895*Q895*'Input| Escalations'!$K$19</f>
        <v>0</v>
      </c>
      <c r="AH895" s="186">
        <f>'Input| Projects'!U895*R895*'Input| Escalations'!$K$19</f>
        <v>0</v>
      </c>
      <c r="AI895" s="186">
        <f>'Input| Projects'!V895*S895*'Input| Escalations'!$K$19</f>
        <v>0</v>
      </c>
      <c r="AJ895" s="186">
        <f>'Input| Projects'!W895*T895*'Input| Escalations'!$K$19</f>
        <v>0</v>
      </c>
      <c r="AK895" s="106"/>
      <c r="AL895" s="186" t="str">
        <f>IFERROR(IF('Input| Overheads'!$C$42="Direct costs",SUMPRODUCT(--('Input| Projects'!$AC895="Yes"),'Calc| Overheads Allocation'!C$8,'Calc| Project Costs'!V895),IF('Input| Overheads'!$C$42="Internal labour",SUMPRODUCT(--('Input| Projects'!$AC895="Yes"),'Calc| Overheads Allocation'!C$8,'Calc| Project Costs'!V895,'Input| Projects'!$Y895),IF('Input| Overheads'!$C$42="DNSP defined",SUMPRODUCT(--('Input| Projects'!$AC895="Yes"),'Calc| Overheads Allocation'!C$61,'Input| Projects'!$AF895),""))),"")</f>
        <v/>
      </c>
      <c r="AM895" s="186" t="str">
        <f>IFERROR(IF('Input| Overheads'!$C$42="Direct costs",SUMPRODUCT(--('Input| Projects'!$AC895="Yes"),'Calc| Overheads Allocation'!D$8,'Calc| Project Costs'!W895),IF('Input| Overheads'!$C$42="Internal labour",SUMPRODUCT(--('Input| Projects'!$AC895="Yes"),'Calc| Overheads Allocation'!D$8,'Calc| Project Costs'!W895,'Input| Projects'!$Y895),IF('Input| Overheads'!$C$42="DNSP defined",SUMPRODUCT(--('Input| Projects'!$AC895="Yes"),'Calc| Overheads Allocation'!D$61,'Input| Projects'!$AF895),""))),"")</f>
        <v/>
      </c>
      <c r="AN895" s="186" t="str">
        <f>IFERROR(IF('Input| Overheads'!$C$42="Direct costs",SUMPRODUCT(--('Input| Projects'!$AC895="Yes"),'Calc| Overheads Allocation'!E$8,'Calc| Project Costs'!X895),IF('Input| Overheads'!$C$42="Internal labour",SUMPRODUCT(--('Input| Projects'!$AC895="Yes"),'Calc| Overheads Allocation'!E$8,'Calc| Project Costs'!X895,'Input| Projects'!$Y895),IF('Input| Overheads'!$C$42="DNSP defined",SUMPRODUCT(--('Input| Projects'!$AC895="Yes"),'Calc| Overheads Allocation'!E$61,'Input| Projects'!$AF895),""))),"")</f>
        <v/>
      </c>
      <c r="AO895" s="186" t="str">
        <f>IFERROR(IF('Input| Overheads'!$C$42="Direct costs",SUMPRODUCT(--('Input| Projects'!$AC895="Yes"),'Calc| Overheads Allocation'!F$8,'Calc| Project Costs'!Y895),IF('Input| Overheads'!$C$42="Internal labour",SUMPRODUCT(--('Input| Projects'!$AC895="Yes"),'Calc| Overheads Allocation'!F$8,'Calc| Project Costs'!Y895,'Input| Projects'!$Y895),IF('Input| Overheads'!$C$42="DNSP defined",SUMPRODUCT(--('Input| Projects'!$AC895="Yes"),'Calc| Overheads Allocation'!F$61,'Input| Projects'!$AF895),""))),"")</f>
        <v/>
      </c>
      <c r="AP895" s="186" t="str">
        <f>IFERROR(IF('Input| Overheads'!$C$42="Direct costs",SUMPRODUCT(--('Input| Projects'!$AC895="Yes"),'Calc| Overheads Allocation'!G$8,'Calc| Project Costs'!Z895),IF('Input| Overheads'!$C$42="Internal labour",SUMPRODUCT(--('Input| Projects'!$AC895="Yes"),'Calc| Overheads Allocation'!G$8,'Calc| Project Costs'!Z895,'Input| Projects'!$Y895),IF('Input| Overheads'!$C$42="DNSP defined",SUMPRODUCT(--('Input| Projects'!$AC895="Yes"),'Calc| Overheads Allocation'!G$61,'Input| Projects'!$AF895),""))),"")</f>
        <v/>
      </c>
      <c r="AQ895" s="186" t="str">
        <f>IFERROR(IF('Input| Overheads'!$C$42="Direct costs",SUMPRODUCT(--('Input| Projects'!$AC895="Yes"),'Calc| Overheads Allocation'!H$8,'Calc| Project Costs'!AA895),IF('Input| Overheads'!$C$42="Internal labour",SUMPRODUCT(--('Input| Projects'!$AC895="Yes"),'Calc| Overheads Allocation'!H$8,'Calc| Project Costs'!AA895,'Input| Projects'!$Y895),IF('Input| Overheads'!$C$42="DNSP defined",SUMPRODUCT(--('Input| Projects'!$AC895="Yes"),'Calc| Overheads Allocation'!H$61,'Input| Projects'!$AF895),""))),"")</f>
        <v/>
      </c>
      <c r="AR895" s="186" t="str">
        <f>IFERROR(IF('Input| Overheads'!$C$42="Direct costs",SUMPRODUCT(--('Input| Projects'!$AC895="Yes"),'Calc| Overheads Allocation'!I$8,'Calc| Project Costs'!AB895),IF('Input| Overheads'!$C$42="Internal labour",SUMPRODUCT(--('Input| Projects'!$AC895="Yes"),'Calc| Overheads Allocation'!I$8,'Calc| Project Costs'!AB895,'Input| Projects'!$Y895),IF('Input| Overheads'!$C$42="DNSP defined",SUMPRODUCT(--('Input| Projects'!$AC895="Yes"),'Calc| Overheads Allocation'!I$61,'Input| Projects'!$AF895),""))),"")</f>
        <v/>
      </c>
      <c r="AS895" s="106"/>
      <c r="AT895" s="186" t="str">
        <f>IFERROR(IF('Input| Overheads'!$C$42="Direct costs",SUMPRODUCT(--('Input| Projects'!$AD895="Yes"),'Calc| Overheads Allocation'!C$9,'Calc| Project Costs'!V895),IF('Input| Overheads'!$C$42="Internal labour",SUMPRODUCT(--('Input| Projects'!$AD895="Yes"),'Calc| Overheads Allocation'!C$9,'Calc| Project Costs'!V895,'Input| Projects'!$Y895),IF('Input| Overheads'!$C$42="DNSP defined",SUMPRODUCT(--('Input| Projects'!$AD895="Yes"),'Calc| Overheads Allocation'!C$62,'Input| Projects'!$AG895),""))),"")</f>
        <v/>
      </c>
      <c r="AU895" s="186" t="str">
        <f>IFERROR(IF('Input| Overheads'!$C$42="Direct costs",SUMPRODUCT(--('Input| Projects'!$AD895="Yes"),'Calc| Overheads Allocation'!D$9,'Calc| Project Costs'!W895),IF('Input| Overheads'!$C$42="Internal labour",SUMPRODUCT(--('Input| Projects'!$AD895="Yes"),'Calc| Overheads Allocation'!D$9,'Calc| Project Costs'!W895,'Input| Projects'!$Y895),IF('Input| Overheads'!$C$42="DNSP defined",SUMPRODUCT(--('Input| Projects'!$AD895="Yes"),'Calc| Overheads Allocation'!D$62,'Input| Projects'!$AG895),""))),"")</f>
        <v/>
      </c>
      <c r="AV895" s="186" t="str">
        <f>IFERROR(IF('Input| Overheads'!$C$42="Direct costs",SUMPRODUCT(--('Input| Projects'!$AD895="Yes"),'Calc| Overheads Allocation'!E$9,'Calc| Project Costs'!X895),IF('Input| Overheads'!$C$42="Internal labour",SUMPRODUCT(--('Input| Projects'!$AD895="Yes"),'Calc| Overheads Allocation'!E$9,'Calc| Project Costs'!X895,'Input| Projects'!$Y895),IF('Input| Overheads'!$C$42="DNSP defined",SUMPRODUCT(--('Input| Projects'!$AD895="Yes"),'Calc| Overheads Allocation'!E$62,'Input| Projects'!$AG895),""))),"")</f>
        <v/>
      </c>
      <c r="AW895" s="186" t="str">
        <f>IFERROR(IF('Input| Overheads'!$C$42="Direct costs",SUMPRODUCT(--('Input| Projects'!$AD895="Yes"),'Calc| Overheads Allocation'!F$9,'Calc| Project Costs'!Y895),IF('Input| Overheads'!$C$42="Internal labour",SUMPRODUCT(--('Input| Projects'!$AD895="Yes"),'Calc| Overheads Allocation'!F$9,'Calc| Project Costs'!Y895,'Input| Projects'!$Y895),IF('Input| Overheads'!$C$42="DNSP defined",SUMPRODUCT(--('Input| Projects'!$AD895="Yes"),'Calc| Overheads Allocation'!F$62,'Input| Projects'!$AG895),""))),"")</f>
        <v/>
      </c>
      <c r="AX895" s="186" t="str">
        <f>IFERROR(IF('Input| Overheads'!$C$42="Direct costs",SUMPRODUCT(--('Input| Projects'!$AD895="Yes"),'Calc| Overheads Allocation'!G$9,'Calc| Project Costs'!Z895),IF('Input| Overheads'!$C$42="Internal labour",SUMPRODUCT(--('Input| Projects'!$AD895="Yes"),'Calc| Overheads Allocation'!G$9,'Calc| Project Costs'!Z895,'Input| Projects'!$Y895),IF('Input| Overheads'!$C$42="DNSP defined",SUMPRODUCT(--('Input| Projects'!$AD895="Yes"),'Calc| Overheads Allocation'!G$62,'Input| Projects'!$AG895),""))),"")</f>
        <v/>
      </c>
      <c r="AY895" s="186" t="str">
        <f>IFERROR(IF('Input| Overheads'!$C$42="Direct costs",SUMPRODUCT(--('Input| Projects'!$AD895="Yes"),'Calc| Overheads Allocation'!H$9,'Calc| Project Costs'!AA895),IF('Input| Overheads'!$C$42="Internal labour",SUMPRODUCT(--('Input| Projects'!$AD895="Yes"),'Calc| Overheads Allocation'!H$9,'Calc| Project Costs'!AA895,'Input| Projects'!$Y895),IF('Input| Overheads'!$C$42="DNSP defined",SUMPRODUCT(--('Input| Projects'!$AD895="Yes"),'Calc| Overheads Allocation'!H$62,'Input| Projects'!$AG895),""))),"")</f>
        <v/>
      </c>
      <c r="AZ895" s="186" t="str">
        <f>IFERROR(IF('Input| Overheads'!$C$42="Direct costs",SUMPRODUCT(--('Input| Projects'!$AD895="Yes"),'Calc| Overheads Allocation'!I$9,'Calc| Project Costs'!AB895),IF('Input| Overheads'!$C$42="Internal labour",SUMPRODUCT(--('Input| Projects'!$AD895="Yes"),'Calc| Overheads Allocation'!I$9,'Calc| Project Costs'!AB895,'Input| Projects'!$Y895),IF('Input| Overheads'!$C$42="DNSP defined",SUMPRODUCT(--('Input| Projects'!$AD895="Yes"),'Calc| Overheads Allocation'!I$62,'Input| Projects'!$AG895),""))),"")</f>
        <v/>
      </c>
      <c r="BA895" s="106"/>
      <c r="BB895" s="186">
        <f t="shared" si="419"/>
        <v>0</v>
      </c>
      <c r="BC895" s="186">
        <f t="shared" si="420"/>
        <v>0</v>
      </c>
      <c r="BD895" s="186">
        <f t="shared" si="421"/>
        <v>0</v>
      </c>
      <c r="BE895" s="186">
        <f t="shared" si="398"/>
        <v>0</v>
      </c>
      <c r="BF895" s="186">
        <f t="shared" si="399"/>
        <v>0</v>
      </c>
      <c r="BG895" s="186">
        <f t="shared" si="400"/>
        <v>0</v>
      </c>
      <c r="BH895" s="186">
        <f t="shared" si="401"/>
        <v>0</v>
      </c>
      <c r="BI895" s="97"/>
      <c r="BJ895" s="186" t="str">
        <f t="shared" si="402"/>
        <v/>
      </c>
      <c r="BK895" s="186" t="str">
        <f t="shared" si="403"/>
        <v/>
      </c>
      <c r="BL895" s="186" t="str">
        <f t="shared" si="404"/>
        <v/>
      </c>
      <c r="BM895" s="186" t="str">
        <f t="shared" si="405"/>
        <v/>
      </c>
      <c r="BN895" s="186" t="str">
        <f t="shared" si="406"/>
        <v/>
      </c>
      <c r="BO895" s="186" t="str">
        <f t="shared" si="407"/>
        <v/>
      </c>
      <c r="BP895" s="186" t="str">
        <f t="shared" si="408"/>
        <v/>
      </c>
      <c r="BQ895" s="97"/>
      <c r="BR895" s="186">
        <f t="shared" si="409"/>
        <v>0</v>
      </c>
      <c r="BS895" s="186">
        <f t="shared" si="410"/>
        <v>0</v>
      </c>
      <c r="BT895" s="222">
        <f t="shared" si="411"/>
        <v>0</v>
      </c>
      <c r="BU895" s="222">
        <f t="shared" si="412"/>
        <v>0</v>
      </c>
      <c r="BV895" s="222">
        <f t="shared" si="413"/>
        <v>0</v>
      </c>
      <c r="BW895" s="222">
        <f t="shared" si="414"/>
        <v>0</v>
      </c>
      <c r="BX895" s="222">
        <f t="shared" si="415"/>
        <v>0</v>
      </c>
      <c r="BY895" s="106"/>
      <c r="BZ895" s="197" t="str">
        <f>IF(SUMIF('Input| Projects'!$AS$8:$CP$8,"Dx",'Input| Projects'!$AS895:$CP895)=0,"",SUMIF('Input| Projects'!$AS$8:$CP$8,"Dx",'Input| Projects'!$AS895:$CP895))</f>
        <v/>
      </c>
      <c r="CA895" s="197" t="str">
        <f>IF(SUMIF('Input| Projects'!$AS$8:$CP$8,"Tx",'Input| Projects'!$AS895:$CP895)=0,"",SUMIF('Input| Projects'!$AS$8:$CP$8,"Tx",'Input| Projects'!$AS895:$CP895))</f>
        <v/>
      </c>
      <c r="CB895" s="150" t="str">
        <f t="shared" si="422"/>
        <v/>
      </c>
    </row>
    <row r="896" spans="2:80" x14ac:dyDescent="0.2">
      <c r="B896" s="201">
        <f>IFERROR('Input| Projects'!B896,"")</f>
        <v>887</v>
      </c>
      <c r="C896" s="42" t="str">
        <f>IFERROR(IF('Input| Projects'!C896="","",'Input| Projects'!C896),"")</f>
        <v/>
      </c>
      <c r="D896" s="42" t="str">
        <f>IFERROR(IF('Input| Projects'!D896="","",'Input| Projects'!D896),"")</f>
        <v/>
      </c>
      <c r="E896" s="104"/>
      <c r="F896" s="190">
        <f>IFERROR('Input| Projects'!I896*'Input| Escalations'!$K$19,"")</f>
        <v>0</v>
      </c>
      <c r="G896" s="190">
        <f>IFERROR('Input| Projects'!J896*'Input| Escalations'!$K$19,"")</f>
        <v>0</v>
      </c>
      <c r="H896" s="190">
        <f>IFERROR('Input| Projects'!K896*'Input| Escalations'!$K$19,"")</f>
        <v>0</v>
      </c>
      <c r="I896" s="190">
        <f>IFERROR('Input| Projects'!L896*'Input| Escalations'!$K$19,"")</f>
        <v>0</v>
      </c>
      <c r="J896" s="190">
        <f>IFERROR('Input| Projects'!M896*'Input| Escalations'!$K$19,"")</f>
        <v>0</v>
      </c>
      <c r="K896" s="190">
        <f>IFERROR('Input| Projects'!N896*'Input| Escalations'!$K$19,"")</f>
        <v>0</v>
      </c>
      <c r="L896" s="190">
        <f>IFERROR('Input| Projects'!O896*'Input| Escalations'!$K$19,"")</f>
        <v>0</v>
      </c>
      <c r="M896" s="150" t="str">
        <f>IF(ABS(SUM(F896:L896)-(SUM('Input| Projects'!I896:O896)*'Input| Escalations'!$K$19))&lt;0.0000001,"",1)</f>
        <v/>
      </c>
      <c r="N896" s="192">
        <f>'Input| Projects'!$Y896*INDEX('Input| Escalations'!$H$33:$N$33,MATCH('Calc| Project Costs'!N$9,'Input| Escalations'!$H$23:$N$23,0))+'Input| Projects'!$Z896*INDEX('Input| Escalations'!$H$34:$N$34,MATCH('Calc| Project Costs'!N$9,'Input| Escalations'!$H$23:$N$23,0))+'Input| Projects'!$AA896*INDEX('Input| Escalations'!$H$35:$N$35,MATCH('Calc| Project Costs'!N$9,'Input| Escalations'!$H$23:$N$23,0))+1</f>
        <v>1</v>
      </c>
      <c r="O896" s="192">
        <f>'Input| Projects'!$Y896*INDEX('Input| Escalations'!$H$33:$N$33,MATCH('Calc| Project Costs'!O$9,'Input| Escalations'!$H$23:$N$23,0))+'Input| Projects'!$Z896*INDEX('Input| Escalations'!$H$34:$N$34,MATCH('Calc| Project Costs'!O$9,'Input| Escalations'!$H$23:$N$23,0))+'Input| Projects'!$AA896*INDEX('Input| Escalations'!$H$35:$N$35,MATCH('Calc| Project Costs'!O$9,'Input| Escalations'!$H$23:$N$23,0))+1</f>
        <v>1</v>
      </c>
      <c r="P896" s="192">
        <f>'Input| Projects'!$Y896*INDEX('Input| Escalations'!$H$33:$N$33,MATCH('Calc| Project Costs'!P$9,'Input| Escalations'!$H$23:$N$23,0))+'Input| Projects'!$Z896*INDEX('Input| Escalations'!$H$34:$N$34,MATCH('Calc| Project Costs'!P$9,'Input| Escalations'!$H$23:$N$23,0))+'Input| Projects'!$AA896*INDEX('Input| Escalations'!$H$35:$N$35,MATCH('Calc| Project Costs'!P$9,'Input| Escalations'!$H$23:$N$23,0))+1</f>
        <v>1</v>
      </c>
      <c r="Q896" s="192">
        <f>'Input| Projects'!$Y896*INDEX('Input| Escalations'!$H$33:$N$33,MATCH('Calc| Project Costs'!Q$9,'Input| Escalations'!$H$23:$N$23,0))+'Input| Projects'!$Z896*INDEX('Input| Escalations'!$H$34:$N$34,MATCH('Calc| Project Costs'!Q$9,'Input| Escalations'!$H$23:$N$23,0))+'Input| Projects'!$AA896*INDEX('Input| Escalations'!$H$35:$N$35,MATCH('Calc| Project Costs'!Q$9,'Input| Escalations'!$H$23:$N$23,0))+1</f>
        <v>1</v>
      </c>
      <c r="R896" s="192">
        <f>'Input| Projects'!$Y896*INDEX('Input| Escalations'!$H$33:$N$33,MATCH('Calc| Project Costs'!R$9,'Input| Escalations'!$H$23:$N$23,0))+'Input| Projects'!$Z896*INDEX('Input| Escalations'!$H$34:$N$34,MATCH('Calc| Project Costs'!R$9,'Input| Escalations'!$H$23:$N$23,0))+'Input| Projects'!$AA896*INDEX('Input| Escalations'!$H$35:$N$35,MATCH('Calc| Project Costs'!R$9,'Input| Escalations'!$H$23:$N$23,0))+1</f>
        <v>1</v>
      </c>
      <c r="S896" s="192">
        <f>'Input| Projects'!$Y896*INDEX('Input| Escalations'!$H$33:$N$33,MATCH('Calc| Project Costs'!S$9,'Input| Escalations'!$H$23:$N$23,0))+'Input| Projects'!$Z896*INDEX('Input| Escalations'!$H$34:$N$34,MATCH('Calc| Project Costs'!S$9,'Input| Escalations'!$H$23:$N$23,0))+'Input| Projects'!$AA896*INDEX('Input| Escalations'!$H$35:$N$35,MATCH('Calc| Project Costs'!S$9,'Input| Escalations'!$H$23:$N$23,0))+1</f>
        <v>1</v>
      </c>
      <c r="T896" s="192">
        <f>'Input| Projects'!$Y896*INDEX('Input| Escalations'!$H$33:$N$33,MATCH('Calc| Project Costs'!T$9,'Input| Escalations'!$H$23:$N$23,0))+'Input| Projects'!$Z896*INDEX('Input| Escalations'!$H$34:$N$34,MATCH('Calc| Project Costs'!T$9,'Input| Escalations'!$H$23:$N$23,0))+'Input| Projects'!$AA896*INDEX('Input| Escalations'!$H$35:$N$35,MATCH('Calc| Project Costs'!T$9,'Input| Escalations'!$H$23:$N$23,0))+1</f>
        <v>1</v>
      </c>
      <c r="U896" s="106"/>
      <c r="V896" s="186">
        <f t="shared" si="416"/>
        <v>0</v>
      </c>
      <c r="W896" s="186">
        <f t="shared" si="417"/>
        <v>0</v>
      </c>
      <c r="X896" s="186">
        <f t="shared" si="418"/>
        <v>0</v>
      </c>
      <c r="Y896" s="186">
        <f t="shared" si="394"/>
        <v>0</v>
      </c>
      <c r="Z896" s="186">
        <f t="shared" si="395"/>
        <v>0</v>
      </c>
      <c r="AA896" s="186">
        <f t="shared" si="396"/>
        <v>0</v>
      </c>
      <c r="AB896" s="186">
        <f t="shared" si="397"/>
        <v>0</v>
      </c>
      <c r="AC896" s="106"/>
      <c r="AD896" s="186">
        <f>'Input| Projects'!Q896*N896*'Input| Escalations'!$K$19</f>
        <v>0</v>
      </c>
      <c r="AE896" s="186">
        <f>'Input| Projects'!R896*O896*'Input| Escalations'!$K$19</f>
        <v>0</v>
      </c>
      <c r="AF896" s="186">
        <f>'Input| Projects'!S896*P896*'Input| Escalations'!$K$19</f>
        <v>0</v>
      </c>
      <c r="AG896" s="186">
        <f>'Input| Projects'!T896*Q896*'Input| Escalations'!$K$19</f>
        <v>0</v>
      </c>
      <c r="AH896" s="186">
        <f>'Input| Projects'!U896*R896*'Input| Escalations'!$K$19</f>
        <v>0</v>
      </c>
      <c r="AI896" s="186">
        <f>'Input| Projects'!V896*S896*'Input| Escalations'!$K$19</f>
        <v>0</v>
      </c>
      <c r="AJ896" s="186">
        <f>'Input| Projects'!W896*T896*'Input| Escalations'!$K$19</f>
        <v>0</v>
      </c>
      <c r="AK896" s="106"/>
      <c r="AL896" s="186" t="str">
        <f>IFERROR(IF('Input| Overheads'!$C$42="Direct costs",SUMPRODUCT(--('Input| Projects'!$AC896="Yes"),'Calc| Overheads Allocation'!C$8,'Calc| Project Costs'!V896),IF('Input| Overheads'!$C$42="Internal labour",SUMPRODUCT(--('Input| Projects'!$AC896="Yes"),'Calc| Overheads Allocation'!C$8,'Calc| Project Costs'!V896,'Input| Projects'!$Y896),IF('Input| Overheads'!$C$42="DNSP defined",SUMPRODUCT(--('Input| Projects'!$AC896="Yes"),'Calc| Overheads Allocation'!C$61,'Input| Projects'!$AF896),""))),"")</f>
        <v/>
      </c>
      <c r="AM896" s="186" t="str">
        <f>IFERROR(IF('Input| Overheads'!$C$42="Direct costs",SUMPRODUCT(--('Input| Projects'!$AC896="Yes"),'Calc| Overheads Allocation'!D$8,'Calc| Project Costs'!W896),IF('Input| Overheads'!$C$42="Internal labour",SUMPRODUCT(--('Input| Projects'!$AC896="Yes"),'Calc| Overheads Allocation'!D$8,'Calc| Project Costs'!W896,'Input| Projects'!$Y896),IF('Input| Overheads'!$C$42="DNSP defined",SUMPRODUCT(--('Input| Projects'!$AC896="Yes"),'Calc| Overheads Allocation'!D$61,'Input| Projects'!$AF896),""))),"")</f>
        <v/>
      </c>
      <c r="AN896" s="186" t="str">
        <f>IFERROR(IF('Input| Overheads'!$C$42="Direct costs",SUMPRODUCT(--('Input| Projects'!$AC896="Yes"),'Calc| Overheads Allocation'!E$8,'Calc| Project Costs'!X896),IF('Input| Overheads'!$C$42="Internal labour",SUMPRODUCT(--('Input| Projects'!$AC896="Yes"),'Calc| Overheads Allocation'!E$8,'Calc| Project Costs'!X896,'Input| Projects'!$Y896),IF('Input| Overheads'!$C$42="DNSP defined",SUMPRODUCT(--('Input| Projects'!$AC896="Yes"),'Calc| Overheads Allocation'!E$61,'Input| Projects'!$AF896),""))),"")</f>
        <v/>
      </c>
      <c r="AO896" s="186" t="str">
        <f>IFERROR(IF('Input| Overheads'!$C$42="Direct costs",SUMPRODUCT(--('Input| Projects'!$AC896="Yes"),'Calc| Overheads Allocation'!F$8,'Calc| Project Costs'!Y896),IF('Input| Overheads'!$C$42="Internal labour",SUMPRODUCT(--('Input| Projects'!$AC896="Yes"),'Calc| Overheads Allocation'!F$8,'Calc| Project Costs'!Y896,'Input| Projects'!$Y896),IF('Input| Overheads'!$C$42="DNSP defined",SUMPRODUCT(--('Input| Projects'!$AC896="Yes"),'Calc| Overheads Allocation'!F$61,'Input| Projects'!$AF896),""))),"")</f>
        <v/>
      </c>
      <c r="AP896" s="186" t="str">
        <f>IFERROR(IF('Input| Overheads'!$C$42="Direct costs",SUMPRODUCT(--('Input| Projects'!$AC896="Yes"),'Calc| Overheads Allocation'!G$8,'Calc| Project Costs'!Z896),IF('Input| Overheads'!$C$42="Internal labour",SUMPRODUCT(--('Input| Projects'!$AC896="Yes"),'Calc| Overheads Allocation'!G$8,'Calc| Project Costs'!Z896,'Input| Projects'!$Y896),IF('Input| Overheads'!$C$42="DNSP defined",SUMPRODUCT(--('Input| Projects'!$AC896="Yes"),'Calc| Overheads Allocation'!G$61,'Input| Projects'!$AF896),""))),"")</f>
        <v/>
      </c>
      <c r="AQ896" s="186" t="str">
        <f>IFERROR(IF('Input| Overheads'!$C$42="Direct costs",SUMPRODUCT(--('Input| Projects'!$AC896="Yes"),'Calc| Overheads Allocation'!H$8,'Calc| Project Costs'!AA896),IF('Input| Overheads'!$C$42="Internal labour",SUMPRODUCT(--('Input| Projects'!$AC896="Yes"),'Calc| Overheads Allocation'!H$8,'Calc| Project Costs'!AA896,'Input| Projects'!$Y896),IF('Input| Overheads'!$C$42="DNSP defined",SUMPRODUCT(--('Input| Projects'!$AC896="Yes"),'Calc| Overheads Allocation'!H$61,'Input| Projects'!$AF896),""))),"")</f>
        <v/>
      </c>
      <c r="AR896" s="186" t="str">
        <f>IFERROR(IF('Input| Overheads'!$C$42="Direct costs",SUMPRODUCT(--('Input| Projects'!$AC896="Yes"),'Calc| Overheads Allocation'!I$8,'Calc| Project Costs'!AB896),IF('Input| Overheads'!$C$42="Internal labour",SUMPRODUCT(--('Input| Projects'!$AC896="Yes"),'Calc| Overheads Allocation'!I$8,'Calc| Project Costs'!AB896,'Input| Projects'!$Y896),IF('Input| Overheads'!$C$42="DNSP defined",SUMPRODUCT(--('Input| Projects'!$AC896="Yes"),'Calc| Overheads Allocation'!I$61,'Input| Projects'!$AF896),""))),"")</f>
        <v/>
      </c>
      <c r="AS896" s="106"/>
      <c r="AT896" s="186" t="str">
        <f>IFERROR(IF('Input| Overheads'!$C$42="Direct costs",SUMPRODUCT(--('Input| Projects'!$AD896="Yes"),'Calc| Overheads Allocation'!C$9,'Calc| Project Costs'!V896),IF('Input| Overheads'!$C$42="Internal labour",SUMPRODUCT(--('Input| Projects'!$AD896="Yes"),'Calc| Overheads Allocation'!C$9,'Calc| Project Costs'!V896,'Input| Projects'!$Y896),IF('Input| Overheads'!$C$42="DNSP defined",SUMPRODUCT(--('Input| Projects'!$AD896="Yes"),'Calc| Overheads Allocation'!C$62,'Input| Projects'!$AG896),""))),"")</f>
        <v/>
      </c>
      <c r="AU896" s="186" t="str">
        <f>IFERROR(IF('Input| Overheads'!$C$42="Direct costs",SUMPRODUCT(--('Input| Projects'!$AD896="Yes"),'Calc| Overheads Allocation'!D$9,'Calc| Project Costs'!W896),IF('Input| Overheads'!$C$42="Internal labour",SUMPRODUCT(--('Input| Projects'!$AD896="Yes"),'Calc| Overheads Allocation'!D$9,'Calc| Project Costs'!W896,'Input| Projects'!$Y896),IF('Input| Overheads'!$C$42="DNSP defined",SUMPRODUCT(--('Input| Projects'!$AD896="Yes"),'Calc| Overheads Allocation'!D$62,'Input| Projects'!$AG896),""))),"")</f>
        <v/>
      </c>
      <c r="AV896" s="186" t="str">
        <f>IFERROR(IF('Input| Overheads'!$C$42="Direct costs",SUMPRODUCT(--('Input| Projects'!$AD896="Yes"),'Calc| Overheads Allocation'!E$9,'Calc| Project Costs'!X896),IF('Input| Overheads'!$C$42="Internal labour",SUMPRODUCT(--('Input| Projects'!$AD896="Yes"),'Calc| Overheads Allocation'!E$9,'Calc| Project Costs'!X896,'Input| Projects'!$Y896),IF('Input| Overheads'!$C$42="DNSP defined",SUMPRODUCT(--('Input| Projects'!$AD896="Yes"),'Calc| Overheads Allocation'!E$62,'Input| Projects'!$AG896),""))),"")</f>
        <v/>
      </c>
      <c r="AW896" s="186" t="str">
        <f>IFERROR(IF('Input| Overheads'!$C$42="Direct costs",SUMPRODUCT(--('Input| Projects'!$AD896="Yes"),'Calc| Overheads Allocation'!F$9,'Calc| Project Costs'!Y896),IF('Input| Overheads'!$C$42="Internal labour",SUMPRODUCT(--('Input| Projects'!$AD896="Yes"),'Calc| Overheads Allocation'!F$9,'Calc| Project Costs'!Y896,'Input| Projects'!$Y896),IF('Input| Overheads'!$C$42="DNSP defined",SUMPRODUCT(--('Input| Projects'!$AD896="Yes"),'Calc| Overheads Allocation'!F$62,'Input| Projects'!$AG896),""))),"")</f>
        <v/>
      </c>
      <c r="AX896" s="186" t="str">
        <f>IFERROR(IF('Input| Overheads'!$C$42="Direct costs",SUMPRODUCT(--('Input| Projects'!$AD896="Yes"),'Calc| Overheads Allocation'!G$9,'Calc| Project Costs'!Z896),IF('Input| Overheads'!$C$42="Internal labour",SUMPRODUCT(--('Input| Projects'!$AD896="Yes"),'Calc| Overheads Allocation'!G$9,'Calc| Project Costs'!Z896,'Input| Projects'!$Y896),IF('Input| Overheads'!$C$42="DNSP defined",SUMPRODUCT(--('Input| Projects'!$AD896="Yes"),'Calc| Overheads Allocation'!G$62,'Input| Projects'!$AG896),""))),"")</f>
        <v/>
      </c>
      <c r="AY896" s="186" t="str">
        <f>IFERROR(IF('Input| Overheads'!$C$42="Direct costs",SUMPRODUCT(--('Input| Projects'!$AD896="Yes"),'Calc| Overheads Allocation'!H$9,'Calc| Project Costs'!AA896),IF('Input| Overheads'!$C$42="Internal labour",SUMPRODUCT(--('Input| Projects'!$AD896="Yes"),'Calc| Overheads Allocation'!H$9,'Calc| Project Costs'!AA896,'Input| Projects'!$Y896),IF('Input| Overheads'!$C$42="DNSP defined",SUMPRODUCT(--('Input| Projects'!$AD896="Yes"),'Calc| Overheads Allocation'!H$62,'Input| Projects'!$AG896),""))),"")</f>
        <v/>
      </c>
      <c r="AZ896" s="186" t="str">
        <f>IFERROR(IF('Input| Overheads'!$C$42="Direct costs",SUMPRODUCT(--('Input| Projects'!$AD896="Yes"),'Calc| Overheads Allocation'!I$9,'Calc| Project Costs'!AB896),IF('Input| Overheads'!$C$42="Internal labour",SUMPRODUCT(--('Input| Projects'!$AD896="Yes"),'Calc| Overheads Allocation'!I$9,'Calc| Project Costs'!AB896,'Input| Projects'!$Y896),IF('Input| Overheads'!$C$42="DNSP defined",SUMPRODUCT(--('Input| Projects'!$AD896="Yes"),'Calc| Overheads Allocation'!I$62,'Input| Projects'!$AG896),""))),"")</f>
        <v/>
      </c>
      <c r="BA896" s="106"/>
      <c r="BB896" s="186">
        <f t="shared" si="419"/>
        <v>0</v>
      </c>
      <c r="BC896" s="186">
        <f t="shared" si="420"/>
        <v>0</v>
      </c>
      <c r="BD896" s="186">
        <f t="shared" si="421"/>
        <v>0</v>
      </c>
      <c r="BE896" s="186">
        <f t="shared" si="398"/>
        <v>0</v>
      </c>
      <c r="BF896" s="186">
        <f t="shared" si="399"/>
        <v>0</v>
      </c>
      <c r="BG896" s="186">
        <f t="shared" si="400"/>
        <v>0</v>
      </c>
      <c r="BH896" s="186">
        <f t="shared" si="401"/>
        <v>0</v>
      </c>
      <c r="BI896" s="97"/>
      <c r="BJ896" s="186" t="str">
        <f t="shared" si="402"/>
        <v/>
      </c>
      <c r="BK896" s="186" t="str">
        <f t="shared" si="403"/>
        <v/>
      </c>
      <c r="BL896" s="186" t="str">
        <f t="shared" si="404"/>
        <v/>
      </c>
      <c r="BM896" s="186" t="str">
        <f t="shared" si="405"/>
        <v/>
      </c>
      <c r="BN896" s="186" t="str">
        <f t="shared" si="406"/>
        <v/>
      </c>
      <c r="BO896" s="186" t="str">
        <f t="shared" si="407"/>
        <v/>
      </c>
      <c r="BP896" s="186" t="str">
        <f t="shared" si="408"/>
        <v/>
      </c>
      <c r="BQ896" s="97"/>
      <c r="BR896" s="186">
        <f t="shared" si="409"/>
        <v>0</v>
      </c>
      <c r="BS896" s="186">
        <f t="shared" si="410"/>
        <v>0</v>
      </c>
      <c r="BT896" s="222">
        <f t="shared" si="411"/>
        <v>0</v>
      </c>
      <c r="BU896" s="222">
        <f t="shared" si="412"/>
        <v>0</v>
      </c>
      <c r="BV896" s="222">
        <f t="shared" si="413"/>
        <v>0</v>
      </c>
      <c r="BW896" s="222">
        <f t="shared" si="414"/>
        <v>0</v>
      </c>
      <c r="BX896" s="222">
        <f t="shared" si="415"/>
        <v>0</v>
      </c>
      <c r="BY896" s="106"/>
      <c r="BZ896" s="197" t="str">
        <f>IF(SUMIF('Input| Projects'!$AS$8:$CP$8,"Dx",'Input| Projects'!$AS896:$CP896)=0,"",SUMIF('Input| Projects'!$AS$8:$CP$8,"Dx",'Input| Projects'!$AS896:$CP896))</f>
        <v/>
      </c>
      <c r="CA896" s="197" t="str">
        <f>IF(SUMIF('Input| Projects'!$AS$8:$CP$8,"Tx",'Input| Projects'!$AS896:$CP896)=0,"",SUMIF('Input| Projects'!$AS$8:$CP$8,"Tx",'Input| Projects'!$AS896:$CP896))</f>
        <v/>
      </c>
      <c r="CB896" s="150" t="str">
        <f t="shared" si="422"/>
        <v/>
      </c>
    </row>
    <row r="897" spans="2:80" x14ac:dyDescent="0.2">
      <c r="B897" s="201">
        <f>IFERROR('Input| Projects'!B897,"")</f>
        <v>888</v>
      </c>
      <c r="C897" s="42" t="str">
        <f>IFERROR(IF('Input| Projects'!C897="","",'Input| Projects'!C897),"")</f>
        <v/>
      </c>
      <c r="D897" s="42" t="str">
        <f>IFERROR(IF('Input| Projects'!D897="","",'Input| Projects'!D897),"")</f>
        <v/>
      </c>
      <c r="E897" s="104"/>
      <c r="F897" s="190">
        <f>IFERROR('Input| Projects'!I897*'Input| Escalations'!$K$19,"")</f>
        <v>0</v>
      </c>
      <c r="G897" s="190">
        <f>IFERROR('Input| Projects'!J897*'Input| Escalations'!$K$19,"")</f>
        <v>0</v>
      </c>
      <c r="H897" s="190">
        <f>IFERROR('Input| Projects'!K897*'Input| Escalations'!$K$19,"")</f>
        <v>0</v>
      </c>
      <c r="I897" s="190">
        <f>IFERROR('Input| Projects'!L897*'Input| Escalations'!$K$19,"")</f>
        <v>0</v>
      </c>
      <c r="J897" s="190">
        <f>IFERROR('Input| Projects'!M897*'Input| Escalations'!$K$19,"")</f>
        <v>0</v>
      </c>
      <c r="K897" s="190">
        <f>IFERROR('Input| Projects'!N897*'Input| Escalations'!$K$19,"")</f>
        <v>0</v>
      </c>
      <c r="L897" s="190">
        <f>IFERROR('Input| Projects'!O897*'Input| Escalations'!$K$19,"")</f>
        <v>0</v>
      </c>
      <c r="M897" s="150" t="str">
        <f>IF(ABS(SUM(F897:L897)-(SUM('Input| Projects'!I897:O897)*'Input| Escalations'!$K$19))&lt;0.0000001,"",1)</f>
        <v/>
      </c>
      <c r="N897" s="192">
        <f>'Input| Projects'!$Y897*INDEX('Input| Escalations'!$H$33:$N$33,MATCH('Calc| Project Costs'!N$9,'Input| Escalations'!$H$23:$N$23,0))+'Input| Projects'!$Z897*INDEX('Input| Escalations'!$H$34:$N$34,MATCH('Calc| Project Costs'!N$9,'Input| Escalations'!$H$23:$N$23,0))+'Input| Projects'!$AA897*INDEX('Input| Escalations'!$H$35:$N$35,MATCH('Calc| Project Costs'!N$9,'Input| Escalations'!$H$23:$N$23,0))+1</f>
        <v>1</v>
      </c>
      <c r="O897" s="192">
        <f>'Input| Projects'!$Y897*INDEX('Input| Escalations'!$H$33:$N$33,MATCH('Calc| Project Costs'!O$9,'Input| Escalations'!$H$23:$N$23,0))+'Input| Projects'!$Z897*INDEX('Input| Escalations'!$H$34:$N$34,MATCH('Calc| Project Costs'!O$9,'Input| Escalations'!$H$23:$N$23,0))+'Input| Projects'!$AA897*INDEX('Input| Escalations'!$H$35:$N$35,MATCH('Calc| Project Costs'!O$9,'Input| Escalations'!$H$23:$N$23,0))+1</f>
        <v>1</v>
      </c>
      <c r="P897" s="192">
        <f>'Input| Projects'!$Y897*INDEX('Input| Escalations'!$H$33:$N$33,MATCH('Calc| Project Costs'!P$9,'Input| Escalations'!$H$23:$N$23,0))+'Input| Projects'!$Z897*INDEX('Input| Escalations'!$H$34:$N$34,MATCH('Calc| Project Costs'!P$9,'Input| Escalations'!$H$23:$N$23,0))+'Input| Projects'!$AA897*INDEX('Input| Escalations'!$H$35:$N$35,MATCH('Calc| Project Costs'!P$9,'Input| Escalations'!$H$23:$N$23,0))+1</f>
        <v>1</v>
      </c>
      <c r="Q897" s="192">
        <f>'Input| Projects'!$Y897*INDEX('Input| Escalations'!$H$33:$N$33,MATCH('Calc| Project Costs'!Q$9,'Input| Escalations'!$H$23:$N$23,0))+'Input| Projects'!$Z897*INDEX('Input| Escalations'!$H$34:$N$34,MATCH('Calc| Project Costs'!Q$9,'Input| Escalations'!$H$23:$N$23,0))+'Input| Projects'!$AA897*INDEX('Input| Escalations'!$H$35:$N$35,MATCH('Calc| Project Costs'!Q$9,'Input| Escalations'!$H$23:$N$23,0))+1</f>
        <v>1</v>
      </c>
      <c r="R897" s="192">
        <f>'Input| Projects'!$Y897*INDEX('Input| Escalations'!$H$33:$N$33,MATCH('Calc| Project Costs'!R$9,'Input| Escalations'!$H$23:$N$23,0))+'Input| Projects'!$Z897*INDEX('Input| Escalations'!$H$34:$N$34,MATCH('Calc| Project Costs'!R$9,'Input| Escalations'!$H$23:$N$23,0))+'Input| Projects'!$AA897*INDEX('Input| Escalations'!$H$35:$N$35,MATCH('Calc| Project Costs'!R$9,'Input| Escalations'!$H$23:$N$23,0))+1</f>
        <v>1</v>
      </c>
      <c r="S897" s="192">
        <f>'Input| Projects'!$Y897*INDEX('Input| Escalations'!$H$33:$N$33,MATCH('Calc| Project Costs'!S$9,'Input| Escalations'!$H$23:$N$23,0))+'Input| Projects'!$Z897*INDEX('Input| Escalations'!$H$34:$N$34,MATCH('Calc| Project Costs'!S$9,'Input| Escalations'!$H$23:$N$23,0))+'Input| Projects'!$AA897*INDEX('Input| Escalations'!$H$35:$N$35,MATCH('Calc| Project Costs'!S$9,'Input| Escalations'!$H$23:$N$23,0))+1</f>
        <v>1</v>
      </c>
      <c r="T897" s="192">
        <f>'Input| Projects'!$Y897*INDEX('Input| Escalations'!$H$33:$N$33,MATCH('Calc| Project Costs'!T$9,'Input| Escalations'!$H$23:$N$23,0))+'Input| Projects'!$Z897*INDEX('Input| Escalations'!$H$34:$N$34,MATCH('Calc| Project Costs'!T$9,'Input| Escalations'!$H$23:$N$23,0))+'Input| Projects'!$AA897*INDEX('Input| Escalations'!$H$35:$N$35,MATCH('Calc| Project Costs'!T$9,'Input| Escalations'!$H$23:$N$23,0))+1</f>
        <v>1</v>
      </c>
      <c r="U897" s="106"/>
      <c r="V897" s="186">
        <f t="shared" si="416"/>
        <v>0</v>
      </c>
      <c r="W897" s="186">
        <f t="shared" si="417"/>
        <v>0</v>
      </c>
      <c r="X897" s="186">
        <f t="shared" si="418"/>
        <v>0</v>
      </c>
      <c r="Y897" s="186">
        <f t="shared" si="394"/>
        <v>0</v>
      </c>
      <c r="Z897" s="186">
        <f t="shared" si="395"/>
        <v>0</v>
      </c>
      <c r="AA897" s="186">
        <f t="shared" si="396"/>
        <v>0</v>
      </c>
      <c r="AB897" s="186">
        <f t="shared" si="397"/>
        <v>0</v>
      </c>
      <c r="AC897" s="106"/>
      <c r="AD897" s="186">
        <f>'Input| Projects'!Q897*N897*'Input| Escalations'!$K$19</f>
        <v>0</v>
      </c>
      <c r="AE897" s="186">
        <f>'Input| Projects'!R897*O897*'Input| Escalations'!$K$19</f>
        <v>0</v>
      </c>
      <c r="AF897" s="186">
        <f>'Input| Projects'!S897*P897*'Input| Escalations'!$K$19</f>
        <v>0</v>
      </c>
      <c r="AG897" s="186">
        <f>'Input| Projects'!T897*Q897*'Input| Escalations'!$K$19</f>
        <v>0</v>
      </c>
      <c r="AH897" s="186">
        <f>'Input| Projects'!U897*R897*'Input| Escalations'!$K$19</f>
        <v>0</v>
      </c>
      <c r="AI897" s="186">
        <f>'Input| Projects'!V897*S897*'Input| Escalations'!$K$19</f>
        <v>0</v>
      </c>
      <c r="AJ897" s="186">
        <f>'Input| Projects'!W897*T897*'Input| Escalations'!$K$19</f>
        <v>0</v>
      </c>
      <c r="AK897" s="106"/>
      <c r="AL897" s="186" t="str">
        <f>IFERROR(IF('Input| Overheads'!$C$42="Direct costs",SUMPRODUCT(--('Input| Projects'!$AC897="Yes"),'Calc| Overheads Allocation'!C$8,'Calc| Project Costs'!V897),IF('Input| Overheads'!$C$42="Internal labour",SUMPRODUCT(--('Input| Projects'!$AC897="Yes"),'Calc| Overheads Allocation'!C$8,'Calc| Project Costs'!V897,'Input| Projects'!$Y897),IF('Input| Overheads'!$C$42="DNSP defined",SUMPRODUCT(--('Input| Projects'!$AC897="Yes"),'Calc| Overheads Allocation'!C$61,'Input| Projects'!$AF897),""))),"")</f>
        <v/>
      </c>
      <c r="AM897" s="186" t="str">
        <f>IFERROR(IF('Input| Overheads'!$C$42="Direct costs",SUMPRODUCT(--('Input| Projects'!$AC897="Yes"),'Calc| Overheads Allocation'!D$8,'Calc| Project Costs'!W897),IF('Input| Overheads'!$C$42="Internal labour",SUMPRODUCT(--('Input| Projects'!$AC897="Yes"),'Calc| Overheads Allocation'!D$8,'Calc| Project Costs'!W897,'Input| Projects'!$Y897),IF('Input| Overheads'!$C$42="DNSP defined",SUMPRODUCT(--('Input| Projects'!$AC897="Yes"),'Calc| Overheads Allocation'!D$61,'Input| Projects'!$AF897),""))),"")</f>
        <v/>
      </c>
      <c r="AN897" s="186" t="str">
        <f>IFERROR(IF('Input| Overheads'!$C$42="Direct costs",SUMPRODUCT(--('Input| Projects'!$AC897="Yes"),'Calc| Overheads Allocation'!E$8,'Calc| Project Costs'!X897),IF('Input| Overheads'!$C$42="Internal labour",SUMPRODUCT(--('Input| Projects'!$AC897="Yes"),'Calc| Overheads Allocation'!E$8,'Calc| Project Costs'!X897,'Input| Projects'!$Y897),IF('Input| Overheads'!$C$42="DNSP defined",SUMPRODUCT(--('Input| Projects'!$AC897="Yes"),'Calc| Overheads Allocation'!E$61,'Input| Projects'!$AF897),""))),"")</f>
        <v/>
      </c>
      <c r="AO897" s="186" t="str">
        <f>IFERROR(IF('Input| Overheads'!$C$42="Direct costs",SUMPRODUCT(--('Input| Projects'!$AC897="Yes"),'Calc| Overheads Allocation'!F$8,'Calc| Project Costs'!Y897),IF('Input| Overheads'!$C$42="Internal labour",SUMPRODUCT(--('Input| Projects'!$AC897="Yes"),'Calc| Overheads Allocation'!F$8,'Calc| Project Costs'!Y897,'Input| Projects'!$Y897),IF('Input| Overheads'!$C$42="DNSP defined",SUMPRODUCT(--('Input| Projects'!$AC897="Yes"),'Calc| Overheads Allocation'!F$61,'Input| Projects'!$AF897),""))),"")</f>
        <v/>
      </c>
      <c r="AP897" s="186" t="str">
        <f>IFERROR(IF('Input| Overheads'!$C$42="Direct costs",SUMPRODUCT(--('Input| Projects'!$AC897="Yes"),'Calc| Overheads Allocation'!G$8,'Calc| Project Costs'!Z897),IF('Input| Overheads'!$C$42="Internal labour",SUMPRODUCT(--('Input| Projects'!$AC897="Yes"),'Calc| Overheads Allocation'!G$8,'Calc| Project Costs'!Z897,'Input| Projects'!$Y897),IF('Input| Overheads'!$C$42="DNSP defined",SUMPRODUCT(--('Input| Projects'!$AC897="Yes"),'Calc| Overheads Allocation'!G$61,'Input| Projects'!$AF897),""))),"")</f>
        <v/>
      </c>
      <c r="AQ897" s="186" t="str">
        <f>IFERROR(IF('Input| Overheads'!$C$42="Direct costs",SUMPRODUCT(--('Input| Projects'!$AC897="Yes"),'Calc| Overheads Allocation'!H$8,'Calc| Project Costs'!AA897),IF('Input| Overheads'!$C$42="Internal labour",SUMPRODUCT(--('Input| Projects'!$AC897="Yes"),'Calc| Overheads Allocation'!H$8,'Calc| Project Costs'!AA897,'Input| Projects'!$Y897),IF('Input| Overheads'!$C$42="DNSP defined",SUMPRODUCT(--('Input| Projects'!$AC897="Yes"),'Calc| Overheads Allocation'!H$61,'Input| Projects'!$AF897),""))),"")</f>
        <v/>
      </c>
      <c r="AR897" s="186" t="str">
        <f>IFERROR(IF('Input| Overheads'!$C$42="Direct costs",SUMPRODUCT(--('Input| Projects'!$AC897="Yes"),'Calc| Overheads Allocation'!I$8,'Calc| Project Costs'!AB897),IF('Input| Overheads'!$C$42="Internal labour",SUMPRODUCT(--('Input| Projects'!$AC897="Yes"),'Calc| Overheads Allocation'!I$8,'Calc| Project Costs'!AB897,'Input| Projects'!$Y897),IF('Input| Overheads'!$C$42="DNSP defined",SUMPRODUCT(--('Input| Projects'!$AC897="Yes"),'Calc| Overheads Allocation'!I$61,'Input| Projects'!$AF897),""))),"")</f>
        <v/>
      </c>
      <c r="AS897" s="106"/>
      <c r="AT897" s="186" t="str">
        <f>IFERROR(IF('Input| Overheads'!$C$42="Direct costs",SUMPRODUCT(--('Input| Projects'!$AD897="Yes"),'Calc| Overheads Allocation'!C$9,'Calc| Project Costs'!V897),IF('Input| Overheads'!$C$42="Internal labour",SUMPRODUCT(--('Input| Projects'!$AD897="Yes"),'Calc| Overheads Allocation'!C$9,'Calc| Project Costs'!V897,'Input| Projects'!$Y897),IF('Input| Overheads'!$C$42="DNSP defined",SUMPRODUCT(--('Input| Projects'!$AD897="Yes"),'Calc| Overheads Allocation'!C$62,'Input| Projects'!$AG897),""))),"")</f>
        <v/>
      </c>
      <c r="AU897" s="186" t="str">
        <f>IFERROR(IF('Input| Overheads'!$C$42="Direct costs",SUMPRODUCT(--('Input| Projects'!$AD897="Yes"),'Calc| Overheads Allocation'!D$9,'Calc| Project Costs'!W897),IF('Input| Overheads'!$C$42="Internal labour",SUMPRODUCT(--('Input| Projects'!$AD897="Yes"),'Calc| Overheads Allocation'!D$9,'Calc| Project Costs'!W897,'Input| Projects'!$Y897),IF('Input| Overheads'!$C$42="DNSP defined",SUMPRODUCT(--('Input| Projects'!$AD897="Yes"),'Calc| Overheads Allocation'!D$62,'Input| Projects'!$AG897),""))),"")</f>
        <v/>
      </c>
      <c r="AV897" s="186" t="str">
        <f>IFERROR(IF('Input| Overheads'!$C$42="Direct costs",SUMPRODUCT(--('Input| Projects'!$AD897="Yes"),'Calc| Overheads Allocation'!E$9,'Calc| Project Costs'!X897),IF('Input| Overheads'!$C$42="Internal labour",SUMPRODUCT(--('Input| Projects'!$AD897="Yes"),'Calc| Overheads Allocation'!E$9,'Calc| Project Costs'!X897,'Input| Projects'!$Y897),IF('Input| Overheads'!$C$42="DNSP defined",SUMPRODUCT(--('Input| Projects'!$AD897="Yes"),'Calc| Overheads Allocation'!E$62,'Input| Projects'!$AG897),""))),"")</f>
        <v/>
      </c>
      <c r="AW897" s="186" t="str">
        <f>IFERROR(IF('Input| Overheads'!$C$42="Direct costs",SUMPRODUCT(--('Input| Projects'!$AD897="Yes"),'Calc| Overheads Allocation'!F$9,'Calc| Project Costs'!Y897),IF('Input| Overheads'!$C$42="Internal labour",SUMPRODUCT(--('Input| Projects'!$AD897="Yes"),'Calc| Overheads Allocation'!F$9,'Calc| Project Costs'!Y897,'Input| Projects'!$Y897),IF('Input| Overheads'!$C$42="DNSP defined",SUMPRODUCT(--('Input| Projects'!$AD897="Yes"),'Calc| Overheads Allocation'!F$62,'Input| Projects'!$AG897),""))),"")</f>
        <v/>
      </c>
      <c r="AX897" s="186" t="str">
        <f>IFERROR(IF('Input| Overheads'!$C$42="Direct costs",SUMPRODUCT(--('Input| Projects'!$AD897="Yes"),'Calc| Overheads Allocation'!G$9,'Calc| Project Costs'!Z897),IF('Input| Overheads'!$C$42="Internal labour",SUMPRODUCT(--('Input| Projects'!$AD897="Yes"),'Calc| Overheads Allocation'!G$9,'Calc| Project Costs'!Z897,'Input| Projects'!$Y897),IF('Input| Overheads'!$C$42="DNSP defined",SUMPRODUCT(--('Input| Projects'!$AD897="Yes"),'Calc| Overheads Allocation'!G$62,'Input| Projects'!$AG897),""))),"")</f>
        <v/>
      </c>
      <c r="AY897" s="186" t="str">
        <f>IFERROR(IF('Input| Overheads'!$C$42="Direct costs",SUMPRODUCT(--('Input| Projects'!$AD897="Yes"),'Calc| Overheads Allocation'!H$9,'Calc| Project Costs'!AA897),IF('Input| Overheads'!$C$42="Internal labour",SUMPRODUCT(--('Input| Projects'!$AD897="Yes"),'Calc| Overheads Allocation'!H$9,'Calc| Project Costs'!AA897,'Input| Projects'!$Y897),IF('Input| Overheads'!$C$42="DNSP defined",SUMPRODUCT(--('Input| Projects'!$AD897="Yes"),'Calc| Overheads Allocation'!H$62,'Input| Projects'!$AG897),""))),"")</f>
        <v/>
      </c>
      <c r="AZ897" s="186" t="str">
        <f>IFERROR(IF('Input| Overheads'!$C$42="Direct costs",SUMPRODUCT(--('Input| Projects'!$AD897="Yes"),'Calc| Overheads Allocation'!I$9,'Calc| Project Costs'!AB897),IF('Input| Overheads'!$C$42="Internal labour",SUMPRODUCT(--('Input| Projects'!$AD897="Yes"),'Calc| Overheads Allocation'!I$9,'Calc| Project Costs'!AB897,'Input| Projects'!$Y897),IF('Input| Overheads'!$C$42="DNSP defined",SUMPRODUCT(--('Input| Projects'!$AD897="Yes"),'Calc| Overheads Allocation'!I$62,'Input| Projects'!$AG897),""))),"")</f>
        <v/>
      </c>
      <c r="BA897" s="106"/>
      <c r="BB897" s="186">
        <f t="shared" si="419"/>
        <v>0</v>
      </c>
      <c r="BC897" s="186">
        <f t="shared" si="420"/>
        <v>0</v>
      </c>
      <c r="BD897" s="186">
        <f t="shared" si="421"/>
        <v>0</v>
      </c>
      <c r="BE897" s="186">
        <f t="shared" si="398"/>
        <v>0</v>
      </c>
      <c r="BF897" s="186">
        <f t="shared" si="399"/>
        <v>0</v>
      </c>
      <c r="BG897" s="186">
        <f t="shared" si="400"/>
        <v>0</v>
      </c>
      <c r="BH897" s="186">
        <f t="shared" si="401"/>
        <v>0</v>
      </c>
      <c r="BI897" s="97"/>
      <c r="BJ897" s="186" t="str">
        <f t="shared" si="402"/>
        <v/>
      </c>
      <c r="BK897" s="186" t="str">
        <f t="shared" si="403"/>
        <v/>
      </c>
      <c r="BL897" s="186" t="str">
        <f t="shared" si="404"/>
        <v/>
      </c>
      <c r="BM897" s="186" t="str">
        <f t="shared" si="405"/>
        <v/>
      </c>
      <c r="BN897" s="186" t="str">
        <f t="shared" si="406"/>
        <v/>
      </c>
      <c r="BO897" s="186" t="str">
        <f t="shared" si="407"/>
        <v/>
      </c>
      <c r="BP897" s="186" t="str">
        <f t="shared" si="408"/>
        <v/>
      </c>
      <c r="BQ897" s="97"/>
      <c r="BR897" s="186">
        <f t="shared" si="409"/>
        <v>0</v>
      </c>
      <c r="BS897" s="186">
        <f t="shared" si="410"/>
        <v>0</v>
      </c>
      <c r="BT897" s="222">
        <f t="shared" si="411"/>
        <v>0</v>
      </c>
      <c r="BU897" s="222">
        <f t="shared" si="412"/>
        <v>0</v>
      </c>
      <c r="BV897" s="222">
        <f t="shared" si="413"/>
        <v>0</v>
      </c>
      <c r="BW897" s="222">
        <f t="shared" si="414"/>
        <v>0</v>
      </c>
      <c r="BX897" s="222">
        <f t="shared" si="415"/>
        <v>0</v>
      </c>
      <c r="BY897" s="106"/>
      <c r="BZ897" s="197" t="str">
        <f>IF(SUMIF('Input| Projects'!$AS$8:$CP$8,"Dx",'Input| Projects'!$AS897:$CP897)=0,"",SUMIF('Input| Projects'!$AS$8:$CP$8,"Dx",'Input| Projects'!$AS897:$CP897))</f>
        <v/>
      </c>
      <c r="CA897" s="197" t="str">
        <f>IF(SUMIF('Input| Projects'!$AS$8:$CP$8,"Tx",'Input| Projects'!$AS897:$CP897)=0,"",SUMIF('Input| Projects'!$AS$8:$CP$8,"Tx",'Input| Projects'!$AS897:$CP897))</f>
        <v/>
      </c>
      <c r="CB897" s="150" t="str">
        <f t="shared" si="422"/>
        <v/>
      </c>
    </row>
    <row r="898" spans="2:80" x14ac:dyDescent="0.2">
      <c r="B898" s="201">
        <f>IFERROR('Input| Projects'!B898,"")</f>
        <v>889</v>
      </c>
      <c r="C898" s="42" t="str">
        <f>IFERROR(IF('Input| Projects'!C898="","",'Input| Projects'!C898),"")</f>
        <v/>
      </c>
      <c r="D898" s="42" t="str">
        <f>IFERROR(IF('Input| Projects'!D898="","",'Input| Projects'!D898),"")</f>
        <v/>
      </c>
      <c r="E898" s="104"/>
      <c r="F898" s="190">
        <f>IFERROR('Input| Projects'!I898*'Input| Escalations'!$K$19,"")</f>
        <v>0</v>
      </c>
      <c r="G898" s="190">
        <f>IFERROR('Input| Projects'!J898*'Input| Escalations'!$K$19,"")</f>
        <v>0</v>
      </c>
      <c r="H898" s="190">
        <f>IFERROR('Input| Projects'!K898*'Input| Escalations'!$K$19,"")</f>
        <v>0</v>
      </c>
      <c r="I898" s="190">
        <f>IFERROR('Input| Projects'!L898*'Input| Escalations'!$K$19,"")</f>
        <v>0</v>
      </c>
      <c r="J898" s="190">
        <f>IFERROR('Input| Projects'!M898*'Input| Escalations'!$K$19,"")</f>
        <v>0</v>
      </c>
      <c r="K898" s="190">
        <f>IFERROR('Input| Projects'!N898*'Input| Escalations'!$K$19,"")</f>
        <v>0</v>
      </c>
      <c r="L898" s="190">
        <f>IFERROR('Input| Projects'!O898*'Input| Escalations'!$K$19,"")</f>
        <v>0</v>
      </c>
      <c r="M898" s="150" t="str">
        <f>IF(ABS(SUM(F898:L898)-(SUM('Input| Projects'!I898:O898)*'Input| Escalations'!$K$19))&lt;0.0000001,"",1)</f>
        <v/>
      </c>
      <c r="N898" s="192">
        <f>'Input| Projects'!$Y898*INDEX('Input| Escalations'!$H$33:$N$33,MATCH('Calc| Project Costs'!N$9,'Input| Escalations'!$H$23:$N$23,0))+'Input| Projects'!$Z898*INDEX('Input| Escalations'!$H$34:$N$34,MATCH('Calc| Project Costs'!N$9,'Input| Escalations'!$H$23:$N$23,0))+'Input| Projects'!$AA898*INDEX('Input| Escalations'!$H$35:$N$35,MATCH('Calc| Project Costs'!N$9,'Input| Escalations'!$H$23:$N$23,0))+1</f>
        <v>1</v>
      </c>
      <c r="O898" s="192">
        <f>'Input| Projects'!$Y898*INDEX('Input| Escalations'!$H$33:$N$33,MATCH('Calc| Project Costs'!O$9,'Input| Escalations'!$H$23:$N$23,0))+'Input| Projects'!$Z898*INDEX('Input| Escalations'!$H$34:$N$34,MATCH('Calc| Project Costs'!O$9,'Input| Escalations'!$H$23:$N$23,0))+'Input| Projects'!$AA898*INDEX('Input| Escalations'!$H$35:$N$35,MATCH('Calc| Project Costs'!O$9,'Input| Escalations'!$H$23:$N$23,0))+1</f>
        <v>1</v>
      </c>
      <c r="P898" s="192">
        <f>'Input| Projects'!$Y898*INDEX('Input| Escalations'!$H$33:$N$33,MATCH('Calc| Project Costs'!P$9,'Input| Escalations'!$H$23:$N$23,0))+'Input| Projects'!$Z898*INDEX('Input| Escalations'!$H$34:$N$34,MATCH('Calc| Project Costs'!P$9,'Input| Escalations'!$H$23:$N$23,0))+'Input| Projects'!$AA898*INDEX('Input| Escalations'!$H$35:$N$35,MATCH('Calc| Project Costs'!P$9,'Input| Escalations'!$H$23:$N$23,0))+1</f>
        <v>1</v>
      </c>
      <c r="Q898" s="192">
        <f>'Input| Projects'!$Y898*INDEX('Input| Escalations'!$H$33:$N$33,MATCH('Calc| Project Costs'!Q$9,'Input| Escalations'!$H$23:$N$23,0))+'Input| Projects'!$Z898*INDEX('Input| Escalations'!$H$34:$N$34,MATCH('Calc| Project Costs'!Q$9,'Input| Escalations'!$H$23:$N$23,0))+'Input| Projects'!$AA898*INDEX('Input| Escalations'!$H$35:$N$35,MATCH('Calc| Project Costs'!Q$9,'Input| Escalations'!$H$23:$N$23,0))+1</f>
        <v>1</v>
      </c>
      <c r="R898" s="192">
        <f>'Input| Projects'!$Y898*INDEX('Input| Escalations'!$H$33:$N$33,MATCH('Calc| Project Costs'!R$9,'Input| Escalations'!$H$23:$N$23,0))+'Input| Projects'!$Z898*INDEX('Input| Escalations'!$H$34:$N$34,MATCH('Calc| Project Costs'!R$9,'Input| Escalations'!$H$23:$N$23,0))+'Input| Projects'!$AA898*INDEX('Input| Escalations'!$H$35:$N$35,MATCH('Calc| Project Costs'!R$9,'Input| Escalations'!$H$23:$N$23,0))+1</f>
        <v>1</v>
      </c>
      <c r="S898" s="192">
        <f>'Input| Projects'!$Y898*INDEX('Input| Escalations'!$H$33:$N$33,MATCH('Calc| Project Costs'!S$9,'Input| Escalations'!$H$23:$N$23,0))+'Input| Projects'!$Z898*INDEX('Input| Escalations'!$H$34:$N$34,MATCH('Calc| Project Costs'!S$9,'Input| Escalations'!$H$23:$N$23,0))+'Input| Projects'!$AA898*INDEX('Input| Escalations'!$H$35:$N$35,MATCH('Calc| Project Costs'!S$9,'Input| Escalations'!$H$23:$N$23,0))+1</f>
        <v>1</v>
      </c>
      <c r="T898" s="192">
        <f>'Input| Projects'!$Y898*INDEX('Input| Escalations'!$H$33:$N$33,MATCH('Calc| Project Costs'!T$9,'Input| Escalations'!$H$23:$N$23,0))+'Input| Projects'!$Z898*INDEX('Input| Escalations'!$H$34:$N$34,MATCH('Calc| Project Costs'!T$9,'Input| Escalations'!$H$23:$N$23,0))+'Input| Projects'!$AA898*INDEX('Input| Escalations'!$H$35:$N$35,MATCH('Calc| Project Costs'!T$9,'Input| Escalations'!$H$23:$N$23,0))+1</f>
        <v>1</v>
      </c>
      <c r="U898" s="106"/>
      <c r="V898" s="186">
        <f t="shared" si="416"/>
        <v>0</v>
      </c>
      <c r="W898" s="186">
        <f t="shared" si="417"/>
        <v>0</v>
      </c>
      <c r="X898" s="186">
        <f t="shared" si="418"/>
        <v>0</v>
      </c>
      <c r="Y898" s="186">
        <f t="shared" si="394"/>
        <v>0</v>
      </c>
      <c r="Z898" s="186">
        <f t="shared" si="395"/>
        <v>0</v>
      </c>
      <c r="AA898" s="186">
        <f t="shared" si="396"/>
        <v>0</v>
      </c>
      <c r="AB898" s="186">
        <f t="shared" si="397"/>
        <v>0</v>
      </c>
      <c r="AC898" s="106"/>
      <c r="AD898" s="186">
        <f>'Input| Projects'!Q898*N898*'Input| Escalations'!$K$19</f>
        <v>0</v>
      </c>
      <c r="AE898" s="186">
        <f>'Input| Projects'!R898*O898*'Input| Escalations'!$K$19</f>
        <v>0</v>
      </c>
      <c r="AF898" s="186">
        <f>'Input| Projects'!S898*P898*'Input| Escalations'!$K$19</f>
        <v>0</v>
      </c>
      <c r="AG898" s="186">
        <f>'Input| Projects'!T898*Q898*'Input| Escalations'!$K$19</f>
        <v>0</v>
      </c>
      <c r="AH898" s="186">
        <f>'Input| Projects'!U898*R898*'Input| Escalations'!$K$19</f>
        <v>0</v>
      </c>
      <c r="AI898" s="186">
        <f>'Input| Projects'!V898*S898*'Input| Escalations'!$K$19</f>
        <v>0</v>
      </c>
      <c r="AJ898" s="186">
        <f>'Input| Projects'!W898*T898*'Input| Escalations'!$K$19</f>
        <v>0</v>
      </c>
      <c r="AK898" s="106"/>
      <c r="AL898" s="186" t="str">
        <f>IFERROR(IF('Input| Overheads'!$C$42="Direct costs",SUMPRODUCT(--('Input| Projects'!$AC898="Yes"),'Calc| Overheads Allocation'!C$8,'Calc| Project Costs'!V898),IF('Input| Overheads'!$C$42="Internal labour",SUMPRODUCT(--('Input| Projects'!$AC898="Yes"),'Calc| Overheads Allocation'!C$8,'Calc| Project Costs'!V898,'Input| Projects'!$Y898),IF('Input| Overheads'!$C$42="DNSP defined",SUMPRODUCT(--('Input| Projects'!$AC898="Yes"),'Calc| Overheads Allocation'!C$61,'Input| Projects'!$AF898),""))),"")</f>
        <v/>
      </c>
      <c r="AM898" s="186" t="str">
        <f>IFERROR(IF('Input| Overheads'!$C$42="Direct costs",SUMPRODUCT(--('Input| Projects'!$AC898="Yes"),'Calc| Overheads Allocation'!D$8,'Calc| Project Costs'!W898),IF('Input| Overheads'!$C$42="Internal labour",SUMPRODUCT(--('Input| Projects'!$AC898="Yes"),'Calc| Overheads Allocation'!D$8,'Calc| Project Costs'!W898,'Input| Projects'!$Y898),IF('Input| Overheads'!$C$42="DNSP defined",SUMPRODUCT(--('Input| Projects'!$AC898="Yes"),'Calc| Overheads Allocation'!D$61,'Input| Projects'!$AF898),""))),"")</f>
        <v/>
      </c>
      <c r="AN898" s="186" t="str">
        <f>IFERROR(IF('Input| Overheads'!$C$42="Direct costs",SUMPRODUCT(--('Input| Projects'!$AC898="Yes"),'Calc| Overheads Allocation'!E$8,'Calc| Project Costs'!X898),IF('Input| Overheads'!$C$42="Internal labour",SUMPRODUCT(--('Input| Projects'!$AC898="Yes"),'Calc| Overheads Allocation'!E$8,'Calc| Project Costs'!X898,'Input| Projects'!$Y898),IF('Input| Overheads'!$C$42="DNSP defined",SUMPRODUCT(--('Input| Projects'!$AC898="Yes"),'Calc| Overheads Allocation'!E$61,'Input| Projects'!$AF898),""))),"")</f>
        <v/>
      </c>
      <c r="AO898" s="186" t="str">
        <f>IFERROR(IF('Input| Overheads'!$C$42="Direct costs",SUMPRODUCT(--('Input| Projects'!$AC898="Yes"),'Calc| Overheads Allocation'!F$8,'Calc| Project Costs'!Y898),IF('Input| Overheads'!$C$42="Internal labour",SUMPRODUCT(--('Input| Projects'!$AC898="Yes"),'Calc| Overheads Allocation'!F$8,'Calc| Project Costs'!Y898,'Input| Projects'!$Y898),IF('Input| Overheads'!$C$42="DNSP defined",SUMPRODUCT(--('Input| Projects'!$AC898="Yes"),'Calc| Overheads Allocation'!F$61,'Input| Projects'!$AF898),""))),"")</f>
        <v/>
      </c>
      <c r="AP898" s="186" t="str">
        <f>IFERROR(IF('Input| Overheads'!$C$42="Direct costs",SUMPRODUCT(--('Input| Projects'!$AC898="Yes"),'Calc| Overheads Allocation'!G$8,'Calc| Project Costs'!Z898),IF('Input| Overheads'!$C$42="Internal labour",SUMPRODUCT(--('Input| Projects'!$AC898="Yes"),'Calc| Overheads Allocation'!G$8,'Calc| Project Costs'!Z898,'Input| Projects'!$Y898),IF('Input| Overheads'!$C$42="DNSP defined",SUMPRODUCT(--('Input| Projects'!$AC898="Yes"),'Calc| Overheads Allocation'!G$61,'Input| Projects'!$AF898),""))),"")</f>
        <v/>
      </c>
      <c r="AQ898" s="186" t="str">
        <f>IFERROR(IF('Input| Overheads'!$C$42="Direct costs",SUMPRODUCT(--('Input| Projects'!$AC898="Yes"),'Calc| Overheads Allocation'!H$8,'Calc| Project Costs'!AA898),IF('Input| Overheads'!$C$42="Internal labour",SUMPRODUCT(--('Input| Projects'!$AC898="Yes"),'Calc| Overheads Allocation'!H$8,'Calc| Project Costs'!AA898,'Input| Projects'!$Y898),IF('Input| Overheads'!$C$42="DNSP defined",SUMPRODUCT(--('Input| Projects'!$AC898="Yes"),'Calc| Overheads Allocation'!H$61,'Input| Projects'!$AF898),""))),"")</f>
        <v/>
      </c>
      <c r="AR898" s="186" t="str">
        <f>IFERROR(IF('Input| Overheads'!$C$42="Direct costs",SUMPRODUCT(--('Input| Projects'!$AC898="Yes"),'Calc| Overheads Allocation'!I$8,'Calc| Project Costs'!AB898),IF('Input| Overheads'!$C$42="Internal labour",SUMPRODUCT(--('Input| Projects'!$AC898="Yes"),'Calc| Overheads Allocation'!I$8,'Calc| Project Costs'!AB898,'Input| Projects'!$Y898),IF('Input| Overheads'!$C$42="DNSP defined",SUMPRODUCT(--('Input| Projects'!$AC898="Yes"),'Calc| Overheads Allocation'!I$61,'Input| Projects'!$AF898),""))),"")</f>
        <v/>
      </c>
      <c r="AS898" s="106"/>
      <c r="AT898" s="186" t="str">
        <f>IFERROR(IF('Input| Overheads'!$C$42="Direct costs",SUMPRODUCT(--('Input| Projects'!$AD898="Yes"),'Calc| Overheads Allocation'!C$9,'Calc| Project Costs'!V898),IF('Input| Overheads'!$C$42="Internal labour",SUMPRODUCT(--('Input| Projects'!$AD898="Yes"),'Calc| Overheads Allocation'!C$9,'Calc| Project Costs'!V898,'Input| Projects'!$Y898),IF('Input| Overheads'!$C$42="DNSP defined",SUMPRODUCT(--('Input| Projects'!$AD898="Yes"),'Calc| Overheads Allocation'!C$62,'Input| Projects'!$AG898),""))),"")</f>
        <v/>
      </c>
      <c r="AU898" s="186" t="str">
        <f>IFERROR(IF('Input| Overheads'!$C$42="Direct costs",SUMPRODUCT(--('Input| Projects'!$AD898="Yes"),'Calc| Overheads Allocation'!D$9,'Calc| Project Costs'!W898),IF('Input| Overheads'!$C$42="Internal labour",SUMPRODUCT(--('Input| Projects'!$AD898="Yes"),'Calc| Overheads Allocation'!D$9,'Calc| Project Costs'!W898,'Input| Projects'!$Y898),IF('Input| Overheads'!$C$42="DNSP defined",SUMPRODUCT(--('Input| Projects'!$AD898="Yes"),'Calc| Overheads Allocation'!D$62,'Input| Projects'!$AG898),""))),"")</f>
        <v/>
      </c>
      <c r="AV898" s="186" t="str">
        <f>IFERROR(IF('Input| Overheads'!$C$42="Direct costs",SUMPRODUCT(--('Input| Projects'!$AD898="Yes"),'Calc| Overheads Allocation'!E$9,'Calc| Project Costs'!X898),IF('Input| Overheads'!$C$42="Internal labour",SUMPRODUCT(--('Input| Projects'!$AD898="Yes"),'Calc| Overheads Allocation'!E$9,'Calc| Project Costs'!X898,'Input| Projects'!$Y898),IF('Input| Overheads'!$C$42="DNSP defined",SUMPRODUCT(--('Input| Projects'!$AD898="Yes"),'Calc| Overheads Allocation'!E$62,'Input| Projects'!$AG898),""))),"")</f>
        <v/>
      </c>
      <c r="AW898" s="186" t="str">
        <f>IFERROR(IF('Input| Overheads'!$C$42="Direct costs",SUMPRODUCT(--('Input| Projects'!$AD898="Yes"),'Calc| Overheads Allocation'!F$9,'Calc| Project Costs'!Y898),IF('Input| Overheads'!$C$42="Internal labour",SUMPRODUCT(--('Input| Projects'!$AD898="Yes"),'Calc| Overheads Allocation'!F$9,'Calc| Project Costs'!Y898,'Input| Projects'!$Y898),IF('Input| Overheads'!$C$42="DNSP defined",SUMPRODUCT(--('Input| Projects'!$AD898="Yes"),'Calc| Overheads Allocation'!F$62,'Input| Projects'!$AG898),""))),"")</f>
        <v/>
      </c>
      <c r="AX898" s="186" t="str">
        <f>IFERROR(IF('Input| Overheads'!$C$42="Direct costs",SUMPRODUCT(--('Input| Projects'!$AD898="Yes"),'Calc| Overheads Allocation'!G$9,'Calc| Project Costs'!Z898),IF('Input| Overheads'!$C$42="Internal labour",SUMPRODUCT(--('Input| Projects'!$AD898="Yes"),'Calc| Overheads Allocation'!G$9,'Calc| Project Costs'!Z898,'Input| Projects'!$Y898),IF('Input| Overheads'!$C$42="DNSP defined",SUMPRODUCT(--('Input| Projects'!$AD898="Yes"),'Calc| Overheads Allocation'!G$62,'Input| Projects'!$AG898),""))),"")</f>
        <v/>
      </c>
      <c r="AY898" s="186" t="str">
        <f>IFERROR(IF('Input| Overheads'!$C$42="Direct costs",SUMPRODUCT(--('Input| Projects'!$AD898="Yes"),'Calc| Overheads Allocation'!H$9,'Calc| Project Costs'!AA898),IF('Input| Overheads'!$C$42="Internal labour",SUMPRODUCT(--('Input| Projects'!$AD898="Yes"),'Calc| Overheads Allocation'!H$9,'Calc| Project Costs'!AA898,'Input| Projects'!$Y898),IF('Input| Overheads'!$C$42="DNSP defined",SUMPRODUCT(--('Input| Projects'!$AD898="Yes"),'Calc| Overheads Allocation'!H$62,'Input| Projects'!$AG898),""))),"")</f>
        <v/>
      </c>
      <c r="AZ898" s="186" t="str">
        <f>IFERROR(IF('Input| Overheads'!$C$42="Direct costs",SUMPRODUCT(--('Input| Projects'!$AD898="Yes"),'Calc| Overheads Allocation'!I$9,'Calc| Project Costs'!AB898),IF('Input| Overheads'!$C$42="Internal labour",SUMPRODUCT(--('Input| Projects'!$AD898="Yes"),'Calc| Overheads Allocation'!I$9,'Calc| Project Costs'!AB898,'Input| Projects'!$Y898),IF('Input| Overheads'!$C$42="DNSP defined",SUMPRODUCT(--('Input| Projects'!$AD898="Yes"),'Calc| Overheads Allocation'!I$62,'Input| Projects'!$AG898),""))),"")</f>
        <v/>
      </c>
      <c r="BA898" s="106"/>
      <c r="BB898" s="186">
        <f t="shared" si="419"/>
        <v>0</v>
      </c>
      <c r="BC898" s="186">
        <f t="shared" si="420"/>
        <v>0</v>
      </c>
      <c r="BD898" s="186">
        <f t="shared" si="421"/>
        <v>0</v>
      </c>
      <c r="BE898" s="186">
        <f t="shared" si="398"/>
        <v>0</v>
      </c>
      <c r="BF898" s="186">
        <f t="shared" si="399"/>
        <v>0</v>
      </c>
      <c r="BG898" s="186">
        <f t="shared" si="400"/>
        <v>0</v>
      </c>
      <c r="BH898" s="186">
        <f t="shared" si="401"/>
        <v>0</v>
      </c>
      <c r="BI898" s="97"/>
      <c r="BJ898" s="186" t="str">
        <f t="shared" si="402"/>
        <v/>
      </c>
      <c r="BK898" s="186" t="str">
        <f t="shared" si="403"/>
        <v/>
      </c>
      <c r="BL898" s="186" t="str">
        <f t="shared" si="404"/>
        <v/>
      </c>
      <c r="BM898" s="186" t="str">
        <f t="shared" si="405"/>
        <v/>
      </c>
      <c r="BN898" s="186" t="str">
        <f t="shared" si="406"/>
        <v/>
      </c>
      <c r="BO898" s="186" t="str">
        <f t="shared" si="407"/>
        <v/>
      </c>
      <c r="BP898" s="186" t="str">
        <f t="shared" si="408"/>
        <v/>
      </c>
      <c r="BQ898" s="97"/>
      <c r="BR898" s="186">
        <f t="shared" si="409"/>
        <v>0</v>
      </c>
      <c r="BS898" s="186">
        <f t="shared" si="410"/>
        <v>0</v>
      </c>
      <c r="BT898" s="222">
        <f t="shared" si="411"/>
        <v>0</v>
      </c>
      <c r="BU898" s="222">
        <f t="shared" si="412"/>
        <v>0</v>
      </c>
      <c r="BV898" s="222">
        <f t="shared" si="413"/>
        <v>0</v>
      </c>
      <c r="BW898" s="222">
        <f t="shared" si="414"/>
        <v>0</v>
      </c>
      <c r="BX898" s="222">
        <f t="shared" si="415"/>
        <v>0</v>
      </c>
      <c r="BY898" s="106"/>
      <c r="BZ898" s="197" t="str">
        <f>IF(SUMIF('Input| Projects'!$AS$8:$CP$8,"Dx",'Input| Projects'!$AS898:$CP898)=0,"",SUMIF('Input| Projects'!$AS$8:$CP$8,"Dx",'Input| Projects'!$AS898:$CP898))</f>
        <v/>
      </c>
      <c r="CA898" s="197" t="str">
        <f>IF(SUMIF('Input| Projects'!$AS$8:$CP$8,"Tx",'Input| Projects'!$AS898:$CP898)=0,"",SUMIF('Input| Projects'!$AS$8:$CP$8,"Tx",'Input| Projects'!$AS898:$CP898))</f>
        <v/>
      </c>
      <c r="CB898" s="150" t="str">
        <f t="shared" si="422"/>
        <v/>
      </c>
    </row>
    <row r="899" spans="2:80" x14ac:dyDescent="0.2">
      <c r="B899" s="201">
        <f>IFERROR('Input| Projects'!B899,"")</f>
        <v>890</v>
      </c>
      <c r="C899" s="42" t="str">
        <f>IFERROR(IF('Input| Projects'!C899="","",'Input| Projects'!C899),"")</f>
        <v/>
      </c>
      <c r="D899" s="42" t="str">
        <f>IFERROR(IF('Input| Projects'!D899="","",'Input| Projects'!D899),"")</f>
        <v/>
      </c>
      <c r="E899" s="104"/>
      <c r="F899" s="190">
        <f>IFERROR('Input| Projects'!I899*'Input| Escalations'!$K$19,"")</f>
        <v>0</v>
      </c>
      <c r="G899" s="190">
        <f>IFERROR('Input| Projects'!J899*'Input| Escalations'!$K$19,"")</f>
        <v>0</v>
      </c>
      <c r="H899" s="190">
        <f>IFERROR('Input| Projects'!K899*'Input| Escalations'!$K$19,"")</f>
        <v>0</v>
      </c>
      <c r="I899" s="190">
        <f>IFERROR('Input| Projects'!L899*'Input| Escalations'!$K$19,"")</f>
        <v>0</v>
      </c>
      <c r="J899" s="190">
        <f>IFERROR('Input| Projects'!M899*'Input| Escalations'!$K$19,"")</f>
        <v>0</v>
      </c>
      <c r="K899" s="190">
        <f>IFERROR('Input| Projects'!N899*'Input| Escalations'!$K$19,"")</f>
        <v>0</v>
      </c>
      <c r="L899" s="190">
        <f>IFERROR('Input| Projects'!O899*'Input| Escalations'!$K$19,"")</f>
        <v>0</v>
      </c>
      <c r="M899" s="150" t="str">
        <f>IF(ABS(SUM(F899:L899)-(SUM('Input| Projects'!I899:O899)*'Input| Escalations'!$K$19))&lt;0.0000001,"",1)</f>
        <v/>
      </c>
      <c r="N899" s="192">
        <f>'Input| Projects'!$Y899*INDEX('Input| Escalations'!$H$33:$N$33,MATCH('Calc| Project Costs'!N$9,'Input| Escalations'!$H$23:$N$23,0))+'Input| Projects'!$Z899*INDEX('Input| Escalations'!$H$34:$N$34,MATCH('Calc| Project Costs'!N$9,'Input| Escalations'!$H$23:$N$23,0))+'Input| Projects'!$AA899*INDEX('Input| Escalations'!$H$35:$N$35,MATCH('Calc| Project Costs'!N$9,'Input| Escalations'!$H$23:$N$23,0))+1</f>
        <v>1</v>
      </c>
      <c r="O899" s="192">
        <f>'Input| Projects'!$Y899*INDEX('Input| Escalations'!$H$33:$N$33,MATCH('Calc| Project Costs'!O$9,'Input| Escalations'!$H$23:$N$23,0))+'Input| Projects'!$Z899*INDEX('Input| Escalations'!$H$34:$N$34,MATCH('Calc| Project Costs'!O$9,'Input| Escalations'!$H$23:$N$23,0))+'Input| Projects'!$AA899*INDEX('Input| Escalations'!$H$35:$N$35,MATCH('Calc| Project Costs'!O$9,'Input| Escalations'!$H$23:$N$23,0))+1</f>
        <v>1</v>
      </c>
      <c r="P899" s="192">
        <f>'Input| Projects'!$Y899*INDEX('Input| Escalations'!$H$33:$N$33,MATCH('Calc| Project Costs'!P$9,'Input| Escalations'!$H$23:$N$23,0))+'Input| Projects'!$Z899*INDEX('Input| Escalations'!$H$34:$N$34,MATCH('Calc| Project Costs'!P$9,'Input| Escalations'!$H$23:$N$23,0))+'Input| Projects'!$AA899*INDEX('Input| Escalations'!$H$35:$N$35,MATCH('Calc| Project Costs'!P$9,'Input| Escalations'!$H$23:$N$23,0))+1</f>
        <v>1</v>
      </c>
      <c r="Q899" s="192">
        <f>'Input| Projects'!$Y899*INDEX('Input| Escalations'!$H$33:$N$33,MATCH('Calc| Project Costs'!Q$9,'Input| Escalations'!$H$23:$N$23,0))+'Input| Projects'!$Z899*INDEX('Input| Escalations'!$H$34:$N$34,MATCH('Calc| Project Costs'!Q$9,'Input| Escalations'!$H$23:$N$23,0))+'Input| Projects'!$AA899*INDEX('Input| Escalations'!$H$35:$N$35,MATCH('Calc| Project Costs'!Q$9,'Input| Escalations'!$H$23:$N$23,0))+1</f>
        <v>1</v>
      </c>
      <c r="R899" s="192">
        <f>'Input| Projects'!$Y899*INDEX('Input| Escalations'!$H$33:$N$33,MATCH('Calc| Project Costs'!R$9,'Input| Escalations'!$H$23:$N$23,0))+'Input| Projects'!$Z899*INDEX('Input| Escalations'!$H$34:$N$34,MATCH('Calc| Project Costs'!R$9,'Input| Escalations'!$H$23:$N$23,0))+'Input| Projects'!$AA899*INDEX('Input| Escalations'!$H$35:$N$35,MATCH('Calc| Project Costs'!R$9,'Input| Escalations'!$H$23:$N$23,0))+1</f>
        <v>1</v>
      </c>
      <c r="S899" s="192">
        <f>'Input| Projects'!$Y899*INDEX('Input| Escalations'!$H$33:$N$33,MATCH('Calc| Project Costs'!S$9,'Input| Escalations'!$H$23:$N$23,0))+'Input| Projects'!$Z899*INDEX('Input| Escalations'!$H$34:$N$34,MATCH('Calc| Project Costs'!S$9,'Input| Escalations'!$H$23:$N$23,0))+'Input| Projects'!$AA899*INDEX('Input| Escalations'!$H$35:$N$35,MATCH('Calc| Project Costs'!S$9,'Input| Escalations'!$H$23:$N$23,0))+1</f>
        <v>1</v>
      </c>
      <c r="T899" s="192">
        <f>'Input| Projects'!$Y899*INDEX('Input| Escalations'!$H$33:$N$33,MATCH('Calc| Project Costs'!T$9,'Input| Escalations'!$H$23:$N$23,0))+'Input| Projects'!$Z899*INDEX('Input| Escalations'!$H$34:$N$34,MATCH('Calc| Project Costs'!T$9,'Input| Escalations'!$H$23:$N$23,0))+'Input| Projects'!$AA899*INDEX('Input| Escalations'!$H$35:$N$35,MATCH('Calc| Project Costs'!T$9,'Input| Escalations'!$H$23:$N$23,0))+1</f>
        <v>1</v>
      </c>
      <c r="U899" s="106"/>
      <c r="V899" s="186">
        <f t="shared" si="416"/>
        <v>0</v>
      </c>
      <c r="W899" s="186">
        <f t="shared" si="417"/>
        <v>0</v>
      </c>
      <c r="X899" s="186">
        <f t="shared" si="418"/>
        <v>0</v>
      </c>
      <c r="Y899" s="186">
        <f t="shared" si="394"/>
        <v>0</v>
      </c>
      <c r="Z899" s="186">
        <f t="shared" si="395"/>
        <v>0</v>
      </c>
      <c r="AA899" s="186">
        <f t="shared" si="396"/>
        <v>0</v>
      </c>
      <c r="AB899" s="186">
        <f t="shared" si="397"/>
        <v>0</v>
      </c>
      <c r="AC899" s="106"/>
      <c r="AD899" s="186">
        <f>'Input| Projects'!Q899*N899*'Input| Escalations'!$K$19</f>
        <v>0</v>
      </c>
      <c r="AE899" s="186">
        <f>'Input| Projects'!R899*O899*'Input| Escalations'!$K$19</f>
        <v>0</v>
      </c>
      <c r="AF899" s="186">
        <f>'Input| Projects'!S899*P899*'Input| Escalations'!$K$19</f>
        <v>0</v>
      </c>
      <c r="AG899" s="186">
        <f>'Input| Projects'!T899*Q899*'Input| Escalations'!$K$19</f>
        <v>0</v>
      </c>
      <c r="AH899" s="186">
        <f>'Input| Projects'!U899*R899*'Input| Escalations'!$K$19</f>
        <v>0</v>
      </c>
      <c r="AI899" s="186">
        <f>'Input| Projects'!V899*S899*'Input| Escalations'!$K$19</f>
        <v>0</v>
      </c>
      <c r="AJ899" s="186">
        <f>'Input| Projects'!W899*T899*'Input| Escalations'!$K$19</f>
        <v>0</v>
      </c>
      <c r="AK899" s="106"/>
      <c r="AL899" s="186" t="str">
        <f>IFERROR(IF('Input| Overheads'!$C$42="Direct costs",SUMPRODUCT(--('Input| Projects'!$AC899="Yes"),'Calc| Overheads Allocation'!C$8,'Calc| Project Costs'!V899),IF('Input| Overheads'!$C$42="Internal labour",SUMPRODUCT(--('Input| Projects'!$AC899="Yes"),'Calc| Overheads Allocation'!C$8,'Calc| Project Costs'!V899,'Input| Projects'!$Y899),IF('Input| Overheads'!$C$42="DNSP defined",SUMPRODUCT(--('Input| Projects'!$AC899="Yes"),'Calc| Overheads Allocation'!C$61,'Input| Projects'!$AF899),""))),"")</f>
        <v/>
      </c>
      <c r="AM899" s="186" t="str">
        <f>IFERROR(IF('Input| Overheads'!$C$42="Direct costs",SUMPRODUCT(--('Input| Projects'!$AC899="Yes"),'Calc| Overheads Allocation'!D$8,'Calc| Project Costs'!W899),IF('Input| Overheads'!$C$42="Internal labour",SUMPRODUCT(--('Input| Projects'!$AC899="Yes"),'Calc| Overheads Allocation'!D$8,'Calc| Project Costs'!W899,'Input| Projects'!$Y899),IF('Input| Overheads'!$C$42="DNSP defined",SUMPRODUCT(--('Input| Projects'!$AC899="Yes"),'Calc| Overheads Allocation'!D$61,'Input| Projects'!$AF899),""))),"")</f>
        <v/>
      </c>
      <c r="AN899" s="186" t="str">
        <f>IFERROR(IF('Input| Overheads'!$C$42="Direct costs",SUMPRODUCT(--('Input| Projects'!$AC899="Yes"),'Calc| Overheads Allocation'!E$8,'Calc| Project Costs'!X899),IF('Input| Overheads'!$C$42="Internal labour",SUMPRODUCT(--('Input| Projects'!$AC899="Yes"),'Calc| Overheads Allocation'!E$8,'Calc| Project Costs'!X899,'Input| Projects'!$Y899),IF('Input| Overheads'!$C$42="DNSP defined",SUMPRODUCT(--('Input| Projects'!$AC899="Yes"),'Calc| Overheads Allocation'!E$61,'Input| Projects'!$AF899),""))),"")</f>
        <v/>
      </c>
      <c r="AO899" s="186" t="str">
        <f>IFERROR(IF('Input| Overheads'!$C$42="Direct costs",SUMPRODUCT(--('Input| Projects'!$AC899="Yes"),'Calc| Overheads Allocation'!F$8,'Calc| Project Costs'!Y899),IF('Input| Overheads'!$C$42="Internal labour",SUMPRODUCT(--('Input| Projects'!$AC899="Yes"),'Calc| Overheads Allocation'!F$8,'Calc| Project Costs'!Y899,'Input| Projects'!$Y899),IF('Input| Overheads'!$C$42="DNSP defined",SUMPRODUCT(--('Input| Projects'!$AC899="Yes"),'Calc| Overheads Allocation'!F$61,'Input| Projects'!$AF899),""))),"")</f>
        <v/>
      </c>
      <c r="AP899" s="186" t="str">
        <f>IFERROR(IF('Input| Overheads'!$C$42="Direct costs",SUMPRODUCT(--('Input| Projects'!$AC899="Yes"),'Calc| Overheads Allocation'!G$8,'Calc| Project Costs'!Z899),IF('Input| Overheads'!$C$42="Internal labour",SUMPRODUCT(--('Input| Projects'!$AC899="Yes"),'Calc| Overheads Allocation'!G$8,'Calc| Project Costs'!Z899,'Input| Projects'!$Y899),IF('Input| Overheads'!$C$42="DNSP defined",SUMPRODUCT(--('Input| Projects'!$AC899="Yes"),'Calc| Overheads Allocation'!G$61,'Input| Projects'!$AF899),""))),"")</f>
        <v/>
      </c>
      <c r="AQ899" s="186" t="str">
        <f>IFERROR(IF('Input| Overheads'!$C$42="Direct costs",SUMPRODUCT(--('Input| Projects'!$AC899="Yes"),'Calc| Overheads Allocation'!H$8,'Calc| Project Costs'!AA899),IF('Input| Overheads'!$C$42="Internal labour",SUMPRODUCT(--('Input| Projects'!$AC899="Yes"),'Calc| Overheads Allocation'!H$8,'Calc| Project Costs'!AA899,'Input| Projects'!$Y899),IF('Input| Overheads'!$C$42="DNSP defined",SUMPRODUCT(--('Input| Projects'!$AC899="Yes"),'Calc| Overheads Allocation'!H$61,'Input| Projects'!$AF899),""))),"")</f>
        <v/>
      </c>
      <c r="AR899" s="186" t="str">
        <f>IFERROR(IF('Input| Overheads'!$C$42="Direct costs",SUMPRODUCT(--('Input| Projects'!$AC899="Yes"),'Calc| Overheads Allocation'!I$8,'Calc| Project Costs'!AB899),IF('Input| Overheads'!$C$42="Internal labour",SUMPRODUCT(--('Input| Projects'!$AC899="Yes"),'Calc| Overheads Allocation'!I$8,'Calc| Project Costs'!AB899,'Input| Projects'!$Y899),IF('Input| Overheads'!$C$42="DNSP defined",SUMPRODUCT(--('Input| Projects'!$AC899="Yes"),'Calc| Overheads Allocation'!I$61,'Input| Projects'!$AF899),""))),"")</f>
        <v/>
      </c>
      <c r="AS899" s="106"/>
      <c r="AT899" s="186" t="str">
        <f>IFERROR(IF('Input| Overheads'!$C$42="Direct costs",SUMPRODUCT(--('Input| Projects'!$AD899="Yes"),'Calc| Overheads Allocation'!C$9,'Calc| Project Costs'!V899),IF('Input| Overheads'!$C$42="Internal labour",SUMPRODUCT(--('Input| Projects'!$AD899="Yes"),'Calc| Overheads Allocation'!C$9,'Calc| Project Costs'!V899,'Input| Projects'!$Y899),IF('Input| Overheads'!$C$42="DNSP defined",SUMPRODUCT(--('Input| Projects'!$AD899="Yes"),'Calc| Overheads Allocation'!C$62,'Input| Projects'!$AG899),""))),"")</f>
        <v/>
      </c>
      <c r="AU899" s="186" t="str">
        <f>IFERROR(IF('Input| Overheads'!$C$42="Direct costs",SUMPRODUCT(--('Input| Projects'!$AD899="Yes"),'Calc| Overheads Allocation'!D$9,'Calc| Project Costs'!W899),IF('Input| Overheads'!$C$42="Internal labour",SUMPRODUCT(--('Input| Projects'!$AD899="Yes"),'Calc| Overheads Allocation'!D$9,'Calc| Project Costs'!W899,'Input| Projects'!$Y899),IF('Input| Overheads'!$C$42="DNSP defined",SUMPRODUCT(--('Input| Projects'!$AD899="Yes"),'Calc| Overheads Allocation'!D$62,'Input| Projects'!$AG899),""))),"")</f>
        <v/>
      </c>
      <c r="AV899" s="186" t="str">
        <f>IFERROR(IF('Input| Overheads'!$C$42="Direct costs",SUMPRODUCT(--('Input| Projects'!$AD899="Yes"),'Calc| Overheads Allocation'!E$9,'Calc| Project Costs'!X899),IF('Input| Overheads'!$C$42="Internal labour",SUMPRODUCT(--('Input| Projects'!$AD899="Yes"),'Calc| Overheads Allocation'!E$9,'Calc| Project Costs'!X899,'Input| Projects'!$Y899),IF('Input| Overheads'!$C$42="DNSP defined",SUMPRODUCT(--('Input| Projects'!$AD899="Yes"),'Calc| Overheads Allocation'!E$62,'Input| Projects'!$AG899),""))),"")</f>
        <v/>
      </c>
      <c r="AW899" s="186" t="str">
        <f>IFERROR(IF('Input| Overheads'!$C$42="Direct costs",SUMPRODUCT(--('Input| Projects'!$AD899="Yes"),'Calc| Overheads Allocation'!F$9,'Calc| Project Costs'!Y899),IF('Input| Overheads'!$C$42="Internal labour",SUMPRODUCT(--('Input| Projects'!$AD899="Yes"),'Calc| Overheads Allocation'!F$9,'Calc| Project Costs'!Y899,'Input| Projects'!$Y899),IF('Input| Overheads'!$C$42="DNSP defined",SUMPRODUCT(--('Input| Projects'!$AD899="Yes"),'Calc| Overheads Allocation'!F$62,'Input| Projects'!$AG899),""))),"")</f>
        <v/>
      </c>
      <c r="AX899" s="186" t="str">
        <f>IFERROR(IF('Input| Overheads'!$C$42="Direct costs",SUMPRODUCT(--('Input| Projects'!$AD899="Yes"),'Calc| Overheads Allocation'!G$9,'Calc| Project Costs'!Z899),IF('Input| Overheads'!$C$42="Internal labour",SUMPRODUCT(--('Input| Projects'!$AD899="Yes"),'Calc| Overheads Allocation'!G$9,'Calc| Project Costs'!Z899,'Input| Projects'!$Y899),IF('Input| Overheads'!$C$42="DNSP defined",SUMPRODUCT(--('Input| Projects'!$AD899="Yes"),'Calc| Overheads Allocation'!G$62,'Input| Projects'!$AG899),""))),"")</f>
        <v/>
      </c>
      <c r="AY899" s="186" t="str">
        <f>IFERROR(IF('Input| Overheads'!$C$42="Direct costs",SUMPRODUCT(--('Input| Projects'!$AD899="Yes"),'Calc| Overheads Allocation'!H$9,'Calc| Project Costs'!AA899),IF('Input| Overheads'!$C$42="Internal labour",SUMPRODUCT(--('Input| Projects'!$AD899="Yes"),'Calc| Overheads Allocation'!H$9,'Calc| Project Costs'!AA899,'Input| Projects'!$Y899),IF('Input| Overheads'!$C$42="DNSP defined",SUMPRODUCT(--('Input| Projects'!$AD899="Yes"),'Calc| Overheads Allocation'!H$62,'Input| Projects'!$AG899),""))),"")</f>
        <v/>
      </c>
      <c r="AZ899" s="186" t="str">
        <f>IFERROR(IF('Input| Overheads'!$C$42="Direct costs",SUMPRODUCT(--('Input| Projects'!$AD899="Yes"),'Calc| Overheads Allocation'!I$9,'Calc| Project Costs'!AB899),IF('Input| Overheads'!$C$42="Internal labour",SUMPRODUCT(--('Input| Projects'!$AD899="Yes"),'Calc| Overheads Allocation'!I$9,'Calc| Project Costs'!AB899,'Input| Projects'!$Y899),IF('Input| Overheads'!$C$42="DNSP defined",SUMPRODUCT(--('Input| Projects'!$AD899="Yes"),'Calc| Overheads Allocation'!I$62,'Input| Projects'!$AG899),""))),"")</f>
        <v/>
      </c>
      <c r="BA899" s="106"/>
      <c r="BB899" s="186">
        <f t="shared" si="419"/>
        <v>0</v>
      </c>
      <c r="BC899" s="186">
        <f t="shared" si="420"/>
        <v>0</v>
      </c>
      <c r="BD899" s="186">
        <f t="shared" si="421"/>
        <v>0</v>
      </c>
      <c r="BE899" s="186">
        <f t="shared" si="398"/>
        <v>0</v>
      </c>
      <c r="BF899" s="186">
        <f t="shared" si="399"/>
        <v>0</v>
      </c>
      <c r="BG899" s="186">
        <f t="shared" si="400"/>
        <v>0</v>
      </c>
      <c r="BH899" s="186">
        <f t="shared" si="401"/>
        <v>0</v>
      </c>
      <c r="BI899" s="97"/>
      <c r="BJ899" s="186" t="str">
        <f t="shared" si="402"/>
        <v/>
      </c>
      <c r="BK899" s="186" t="str">
        <f t="shared" si="403"/>
        <v/>
      </c>
      <c r="BL899" s="186" t="str">
        <f t="shared" si="404"/>
        <v/>
      </c>
      <c r="BM899" s="186" t="str">
        <f t="shared" si="405"/>
        <v/>
      </c>
      <c r="BN899" s="186" t="str">
        <f t="shared" si="406"/>
        <v/>
      </c>
      <c r="BO899" s="186" t="str">
        <f t="shared" si="407"/>
        <v/>
      </c>
      <c r="BP899" s="186" t="str">
        <f t="shared" si="408"/>
        <v/>
      </c>
      <c r="BQ899" s="97"/>
      <c r="BR899" s="186">
        <f t="shared" si="409"/>
        <v>0</v>
      </c>
      <c r="BS899" s="186">
        <f t="shared" si="410"/>
        <v>0</v>
      </c>
      <c r="BT899" s="222">
        <f t="shared" si="411"/>
        <v>0</v>
      </c>
      <c r="BU899" s="222">
        <f t="shared" si="412"/>
        <v>0</v>
      </c>
      <c r="BV899" s="222">
        <f t="shared" si="413"/>
        <v>0</v>
      </c>
      <c r="BW899" s="222">
        <f t="shared" si="414"/>
        <v>0</v>
      </c>
      <c r="BX899" s="222">
        <f t="shared" si="415"/>
        <v>0</v>
      </c>
      <c r="BY899" s="106"/>
      <c r="BZ899" s="197" t="str">
        <f>IF(SUMIF('Input| Projects'!$AS$8:$CP$8,"Dx",'Input| Projects'!$AS899:$CP899)=0,"",SUMIF('Input| Projects'!$AS$8:$CP$8,"Dx",'Input| Projects'!$AS899:$CP899))</f>
        <v/>
      </c>
      <c r="CA899" s="197" t="str">
        <f>IF(SUMIF('Input| Projects'!$AS$8:$CP$8,"Tx",'Input| Projects'!$AS899:$CP899)=0,"",SUMIF('Input| Projects'!$AS$8:$CP$8,"Tx",'Input| Projects'!$AS899:$CP899))</f>
        <v/>
      </c>
      <c r="CB899" s="150" t="str">
        <f t="shared" si="422"/>
        <v/>
      </c>
    </row>
    <row r="900" spans="2:80" x14ac:dyDescent="0.2">
      <c r="B900" s="201">
        <f>IFERROR('Input| Projects'!B900,"")</f>
        <v>891</v>
      </c>
      <c r="C900" s="42" t="str">
        <f>IFERROR(IF('Input| Projects'!C900="","",'Input| Projects'!C900),"")</f>
        <v/>
      </c>
      <c r="D900" s="42" t="str">
        <f>IFERROR(IF('Input| Projects'!D900="","",'Input| Projects'!D900),"")</f>
        <v/>
      </c>
      <c r="E900" s="104"/>
      <c r="F900" s="190">
        <f>IFERROR('Input| Projects'!I900*'Input| Escalations'!$K$19,"")</f>
        <v>0</v>
      </c>
      <c r="G900" s="190">
        <f>IFERROR('Input| Projects'!J900*'Input| Escalations'!$K$19,"")</f>
        <v>0</v>
      </c>
      <c r="H900" s="190">
        <f>IFERROR('Input| Projects'!K900*'Input| Escalations'!$K$19,"")</f>
        <v>0</v>
      </c>
      <c r="I900" s="190">
        <f>IFERROR('Input| Projects'!L900*'Input| Escalations'!$K$19,"")</f>
        <v>0</v>
      </c>
      <c r="J900" s="190">
        <f>IFERROR('Input| Projects'!M900*'Input| Escalations'!$K$19,"")</f>
        <v>0</v>
      </c>
      <c r="K900" s="190">
        <f>IFERROR('Input| Projects'!N900*'Input| Escalations'!$K$19,"")</f>
        <v>0</v>
      </c>
      <c r="L900" s="190">
        <f>IFERROR('Input| Projects'!O900*'Input| Escalations'!$K$19,"")</f>
        <v>0</v>
      </c>
      <c r="M900" s="150" t="str">
        <f>IF(ABS(SUM(F900:L900)-(SUM('Input| Projects'!I900:O900)*'Input| Escalations'!$K$19))&lt;0.0000001,"",1)</f>
        <v/>
      </c>
      <c r="N900" s="192">
        <f>'Input| Projects'!$Y900*INDEX('Input| Escalations'!$H$33:$N$33,MATCH('Calc| Project Costs'!N$9,'Input| Escalations'!$H$23:$N$23,0))+'Input| Projects'!$Z900*INDEX('Input| Escalations'!$H$34:$N$34,MATCH('Calc| Project Costs'!N$9,'Input| Escalations'!$H$23:$N$23,0))+'Input| Projects'!$AA900*INDEX('Input| Escalations'!$H$35:$N$35,MATCH('Calc| Project Costs'!N$9,'Input| Escalations'!$H$23:$N$23,0))+1</f>
        <v>1</v>
      </c>
      <c r="O900" s="192">
        <f>'Input| Projects'!$Y900*INDEX('Input| Escalations'!$H$33:$N$33,MATCH('Calc| Project Costs'!O$9,'Input| Escalations'!$H$23:$N$23,0))+'Input| Projects'!$Z900*INDEX('Input| Escalations'!$H$34:$N$34,MATCH('Calc| Project Costs'!O$9,'Input| Escalations'!$H$23:$N$23,0))+'Input| Projects'!$AA900*INDEX('Input| Escalations'!$H$35:$N$35,MATCH('Calc| Project Costs'!O$9,'Input| Escalations'!$H$23:$N$23,0))+1</f>
        <v>1</v>
      </c>
      <c r="P900" s="192">
        <f>'Input| Projects'!$Y900*INDEX('Input| Escalations'!$H$33:$N$33,MATCH('Calc| Project Costs'!P$9,'Input| Escalations'!$H$23:$N$23,0))+'Input| Projects'!$Z900*INDEX('Input| Escalations'!$H$34:$N$34,MATCH('Calc| Project Costs'!P$9,'Input| Escalations'!$H$23:$N$23,0))+'Input| Projects'!$AA900*INDEX('Input| Escalations'!$H$35:$N$35,MATCH('Calc| Project Costs'!P$9,'Input| Escalations'!$H$23:$N$23,0))+1</f>
        <v>1</v>
      </c>
      <c r="Q900" s="192">
        <f>'Input| Projects'!$Y900*INDEX('Input| Escalations'!$H$33:$N$33,MATCH('Calc| Project Costs'!Q$9,'Input| Escalations'!$H$23:$N$23,0))+'Input| Projects'!$Z900*INDEX('Input| Escalations'!$H$34:$N$34,MATCH('Calc| Project Costs'!Q$9,'Input| Escalations'!$H$23:$N$23,0))+'Input| Projects'!$AA900*INDEX('Input| Escalations'!$H$35:$N$35,MATCH('Calc| Project Costs'!Q$9,'Input| Escalations'!$H$23:$N$23,0))+1</f>
        <v>1</v>
      </c>
      <c r="R900" s="192">
        <f>'Input| Projects'!$Y900*INDEX('Input| Escalations'!$H$33:$N$33,MATCH('Calc| Project Costs'!R$9,'Input| Escalations'!$H$23:$N$23,0))+'Input| Projects'!$Z900*INDEX('Input| Escalations'!$H$34:$N$34,MATCH('Calc| Project Costs'!R$9,'Input| Escalations'!$H$23:$N$23,0))+'Input| Projects'!$AA900*INDEX('Input| Escalations'!$H$35:$N$35,MATCH('Calc| Project Costs'!R$9,'Input| Escalations'!$H$23:$N$23,0))+1</f>
        <v>1</v>
      </c>
      <c r="S900" s="192">
        <f>'Input| Projects'!$Y900*INDEX('Input| Escalations'!$H$33:$N$33,MATCH('Calc| Project Costs'!S$9,'Input| Escalations'!$H$23:$N$23,0))+'Input| Projects'!$Z900*INDEX('Input| Escalations'!$H$34:$N$34,MATCH('Calc| Project Costs'!S$9,'Input| Escalations'!$H$23:$N$23,0))+'Input| Projects'!$AA900*INDEX('Input| Escalations'!$H$35:$N$35,MATCH('Calc| Project Costs'!S$9,'Input| Escalations'!$H$23:$N$23,0))+1</f>
        <v>1</v>
      </c>
      <c r="T900" s="192">
        <f>'Input| Projects'!$Y900*INDEX('Input| Escalations'!$H$33:$N$33,MATCH('Calc| Project Costs'!T$9,'Input| Escalations'!$H$23:$N$23,0))+'Input| Projects'!$Z900*INDEX('Input| Escalations'!$H$34:$N$34,MATCH('Calc| Project Costs'!T$9,'Input| Escalations'!$H$23:$N$23,0))+'Input| Projects'!$AA900*INDEX('Input| Escalations'!$H$35:$N$35,MATCH('Calc| Project Costs'!T$9,'Input| Escalations'!$H$23:$N$23,0))+1</f>
        <v>1</v>
      </c>
      <c r="U900" s="106"/>
      <c r="V900" s="186">
        <f t="shared" si="416"/>
        <v>0</v>
      </c>
      <c r="W900" s="186">
        <f t="shared" si="417"/>
        <v>0</v>
      </c>
      <c r="X900" s="186">
        <f t="shared" si="418"/>
        <v>0</v>
      </c>
      <c r="Y900" s="186">
        <f t="shared" si="394"/>
        <v>0</v>
      </c>
      <c r="Z900" s="186">
        <f t="shared" si="395"/>
        <v>0</v>
      </c>
      <c r="AA900" s="186">
        <f t="shared" si="396"/>
        <v>0</v>
      </c>
      <c r="AB900" s="186">
        <f t="shared" si="397"/>
        <v>0</v>
      </c>
      <c r="AC900" s="106"/>
      <c r="AD900" s="186">
        <f>'Input| Projects'!Q900*N900*'Input| Escalations'!$K$19</f>
        <v>0</v>
      </c>
      <c r="AE900" s="186">
        <f>'Input| Projects'!R900*O900*'Input| Escalations'!$K$19</f>
        <v>0</v>
      </c>
      <c r="AF900" s="186">
        <f>'Input| Projects'!S900*P900*'Input| Escalations'!$K$19</f>
        <v>0</v>
      </c>
      <c r="AG900" s="186">
        <f>'Input| Projects'!T900*Q900*'Input| Escalations'!$K$19</f>
        <v>0</v>
      </c>
      <c r="AH900" s="186">
        <f>'Input| Projects'!U900*R900*'Input| Escalations'!$K$19</f>
        <v>0</v>
      </c>
      <c r="AI900" s="186">
        <f>'Input| Projects'!V900*S900*'Input| Escalations'!$K$19</f>
        <v>0</v>
      </c>
      <c r="AJ900" s="186">
        <f>'Input| Projects'!W900*T900*'Input| Escalations'!$K$19</f>
        <v>0</v>
      </c>
      <c r="AK900" s="106"/>
      <c r="AL900" s="186" t="str">
        <f>IFERROR(IF('Input| Overheads'!$C$42="Direct costs",SUMPRODUCT(--('Input| Projects'!$AC900="Yes"),'Calc| Overheads Allocation'!C$8,'Calc| Project Costs'!V900),IF('Input| Overheads'!$C$42="Internal labour",SUMPRODUCT(--('Input| Projects'!$AC900="Yes"),'Calc| Overheads Allocation'!C$8,'Calc| Project Costs'!V900,'Input| Projects'!$Y900),IF('Input| Overheads'!$C$42="DNSP defined",SUMPRODUCT(--('Input| Projects'!$AC900="Yes"),'Calc| Overheads Allocation'!C$61,'Input| Projects'!$AF900),""))),"")</f>
        <v/>
      </c>
      <c r="AM900" s="186" t="str">
        <f>IFERROR(IF('Input| Overheads'!$C$42="Direct costs",SUMPRODUCT(--('Input| Projects'!$AC900="Yes"),'Calc| Overheads Allocation'!D$8,'Calc| Project Costs'!W900),IF('Input| Overheads'!$C$42="Internal labour",SUMPRODUCT(--('Input| Projects'!$AC900="Yes"),'Calc| Overheads Allocation'!D$8,'Calc| Project Costs'!W900,'Input| Projects'!$Y900),IF('Input| Overheads'!$C$42="DNSP defined",SUMPRODUCT(--('Input| Projects'!$AC900="Yes"),'Calc| Overheads Allocation'!D$61,'Input| Projects'!$AF900),""))),"")</f>
        <v/>
      </c>
      <c r="AN900" s="186" t="str">
        <f>IFERROR(IF('Input| Overheads'!$C$42="Direct costs",SUMPRODUCT(--('Input| Projects'!$AC900="Yes"),'Calc| Overheads Allocation'!E$8,'Calc| Project Costs'!X900),IF('Input| Overheads'!$C$42="Internal labour",SUMPRODUCT(--('Input| Projects'!$AC900="Yes"),'Calc| Overheads Allocation'!E$8,'Calc| Project Costs'!X900,'Input| Projects'!$Y900),IF('Input| Overheads'!$C$42="DNSP defined",SUMPRODUCT(--('Input| Projects'!$AC900="Yes"),'Calc| Overheads Allocation'!E$61,'Input| Projects'!$AF900),""))),"")</f>
        <v/>
      </c>
      <c r="AO900" s="186" t="str">
        <f>IFERROR(IF('Input| Overheads'!$C$42="Direct costs",SUMPRODUCT(--('Input| Projects'!$AC900="Yes"),'Calc| Overheads Allocation'!F$8,'Calc| Project Costs'!Y900),IF('Input| Overheads'!$C$42="Internal labour",SUMPRODUCT(--('Input| Projects'!$AC900="Yes"),'Calc| Overheads Allocation'!F$8,'Calc| Project Costs'!Y900,'Input| Projects'!$Y900),IF('Input| Overheads'!$C$42="DNSP defined",SUMPRODUCT(--('Input| Projects'!$AC900="Yes"),'Calc| Overheads Allocation'!F$61,'Input| Projects'!$AF900),""))),"")</f>
        <v/>
      </c>
      <c r="AP900" s="186" t="str">
        <f>IFERROR(IF('Input| Overheads'!$C$42="Direct costs",SUMPRODUCT(--('Input| Projects'!$AC900="Yes"),'Calc| Overheads Allocation'!G$8,'Calc| Project Costs'!Z900),IF('Input| Overheads'!$C$42="Internal labour",SUMPRODUCT(--('Input| Projects'!$AC900="Yes"),'Calc| Overheads Allocation'!G$8,'Calc| Project Costs'!Z900,'Input| Projects'!$Y900),IF('Input| Overheads'!$C$42="DNSP defined",SUMPRODUCT(--('Input| Projects'!$AC900="Yes"),'Calc| Overheads Allocation'!G$61,'Input| Projects'!$AF900),""))),"")</f>
        <v/>
      </c>
      <c r="AQ900" s="186" t="str">
        <f>IFERROR(IF('Input| Overheads'!$C$42="Direct costs",SUMPRODUCT(--('Input| Projects'!$AC900="Yes"),'Calc| Overheads Allocation'!H$8,'Calc| Project Costs'!AA900),IF('Input| Overheads'!$C$42="Internal labour",SUMPRODUCT(--('Input| Projects'!$AC900="Yes"),'Calc| Overheads Allocation'!H$8,'Calc| Project Costs'!AA900,'Input| Projects'!$Y900),IF('Input| Overheads'!$C$42="DNSP defined",SUMPRODUCT(--('Input| Projects'!$AC900="Yes"),'Calc| Overheads Allocation'!H$61,'Input| Projects'!$AF900),""))),"")</f>
        <v/>
      </c>
      <c r="AR900" s="186" t="str">
        <f>IFERROR(IF('Input| Overheads'!$C$42="Direct costs",SUMPRODUCT(--('Input| Projects'!$AC900="Yes"),'Calc| Overheads Allocation'!I$8,'Calc| Project Costs'!AB900),IF('Input| Overheads'!$C$42="Internal labour",SUMPRODUCT(--('Input| Projects'!$AC900="Yes"),'Calc| Overheads Allocation'!I$8,'Calc| Project Costs'!AB900,'Input| Projects'!$Y900),IF('Input| Overheads'!$C$42="DNSP defined",SUMPRODUCT(--('Input| Projects'!$AC900="Yes"),'Calc| Overheads Allocation'!I$61,'Input| Projects'!$AF900),""))),"")</f>
        <v/>
      </c>
      <c r="AS900" s="106"/>
      <c r="AT900" s="186" t="str">
        <f>IFERROR(IF('Input| Overheads'!$C$42="Direct costs",SUMPRODUCT(--('Input| Projects'!$AD900="Yes"),'Calc| Overheads Allocation'!C$9,'Calc| Project Costs'!V900),IF('Input| Overheads'!$C$42="Internal labour",SUMPRODUCT(--('Input| Projects'!$AD900="Yes"),'Calc| Overheads Allocation'!C$9,'Calc| Project Costs'!V900,'Input| Projects'!$Y900),IF('Input| Overheads'!$C$42="DNSP defined",SUMPRODUCT(--('Input| Projects'!$AD900="Yes"),'Calc| Overheads Allocation'!C$62,'Input| Projects'!$AG900),""))),"")</f>
        <v/>
      </c>
      <c r="AU900" s="186" t="str">
        <f>IFERROR(IF('Input| Overheads'!$C$42="Direct costs",SUMPRODUCT(--('Input| Projects'!$AD900="Yes"),'Calc| Overheads Allocation'!D$9,'Calc| Project Costs'!W900),IF('Input| Overheads'!$C$42="Internal labour",SUMPRODUCT(--('Input| Projects'!$AD900="Yes"),'Calc| Overheads Allocation'!D$9,'Calc| Project Costs'!W900,'Input| Projects'!$Y900),IF('Input| Overheads'!$C$42="DNSP defined",SUMPRODUCT(--('Input| Projects'!$AD900="Yes"),'Calc| Overheads Allocation'!D$62,'Input| Projects'!$AG900),""))),"")</f>
        <v/>
      </c>
      <c r="AV900" s="186" t="str">
        <f>IFERROR(IF('Input| Overheads'!$C$42="Direct costs",SUMPRODUCT(--('Input| Projects'!$AD900="Yes"),'Calc| Overheads Allocation'!E$9,'Calc| Project Costs'!X900),IF('Input| Overheads'!$C$42="Internal labour",SUMPRODUCT(--('Input| Projects'!$AD900="Yes"),'Calc| Overheads Allocation'!E$9,'Calc| Project Costs'!X900,'Input| Projects'!$Y900),IF('Input| Overheads'!$C$42="DNSP defined",SUMPRODUCT(--('Input| Projects'!$AD900="Yes"),'Calc| Overheads Allocation'!E$62,'Input| Projects'!$AG900),""))),"")</f>
        <v/>
      </c>
      <c r="AW900" s="186" t="str">
        <f>IFERROR(IF('Input| Overheads'!$C$42="Direct costs",SUMPRODUCT(--('Input| Projects'!$AD900="Yes"),'Calc| Overheads Allocation'!F$9,'Calc| Project Costs'!Y900),IF('Input| Overheads'!$C$42="Internal labour",SUMPRODUCT(--('Input| Projects'!$AD900="Yes"),'Calc| Overheads Allocation'!F$9,'Calc| Project Costs'!Y900,'Input| Projects'!$Y900),IF('Input| Overheads'!$C$42="DNSP defined",SUMPRODUCT(--('Input| Projects'!$AD900="Yes"),'Calc| Overheads Allocation'!F$62,'Input| Projects'!$AG900),""))),"")</f>
        <v/>
      </c>
      <c r="AX900" s="186" t="str">
        <f>IFERROR(IF('Input| Overheads'!$C$42="Direct costs",SUMPRODUCT(--('Input| Projects'!$AD900="Yes"),'Calc| Overheads Allocation'!G$9,'Calc| Project Costs'!Z900),IF('Input| Overheads'!$C$42="Internal labour",SUMPRODUCT(--('Input| Projects'!$AD900="Yes"),'Calc| Overheads Allocation'!G$9,'Calc| Project Costs'!Z900,'Input| Projects'!$Y900),IF('Input| Overheads'!$C$42="DNSP defined",SUMPRODUCT(--('Input| Projects'!$AD900="Yes"),'Calc| Overheads Allocation'!G$62,'Input| Projects'!$AG900),""))),"")</f>
        <v/>
      </c>
      <c r="AY900" s="186" t="str">
        <f>IFERROR(IF('Input| Overheads'!$C$42="Direct costs",SUMPRODUCT(--('Input| Projects'!$AD900="Yes"),'Calc| Overheads Allocation'!H$9,'Calc| Project Costs'!AA900),IF('Input| Overheads'!$C$42="Internal labour",SUMPRODUCT(--('Input| Projects'!$AD900="Yes"),'Calc| Overheads Allocation'!H$9,'Calc| Project Costs'!AA900,'Input| Projects'!$Y900),IF('Input| Overheads'!$C$42="DNSP defined",SUMPRODUCT(--('Input| Projects'!$AD900="Yes"),'Calc| Overheads Allocation'!H$62,'Input| Projects'!$AG900),""))),"")</f>
        <v/>
      </c>
      <c r="AZ900" s="186" t="str">
        <f>IFERROR(IF('Input| Overheads'!$C$42="Direct costs",SUMPRODUCT(--('Input| Projects'!$AD900="Yes"),'Calc| Overheads Allocation'!I$9,'Calc| Project Costs'!AB900),IF('Input| Overheads'!$C$42="Internal labour",SUMPRODUCT(--('Input| Projects'!$AD900="Yes"),'Calc| Overheads Allocation'!I$9,'Calc| Project Costs'!AB900,'Input| Projects'!$Y900),IF('Input| Overheads'!$C$42="DNSP defined",SUMPRODUCT(--('Input| Projects'!$AD900="Yes"),'Calc| Overheads Allocation'!I$62,'Input| Projects'!$AG900),""))),"")</f>
        <v/>
      </c>
      <c r="BA900" s="106"/>
      <c r="BB900" s="186">
        <f t="shared" si="419"/>
        <v>0</v>
      </c>
      <c r="BC900" s="186">
        <f t="shared" si="420"/>
        <v>0</v>
      </c>
      <c r="BD900" s="186">
        <f t="shared" si="421"/>
        <v>0</v>
      </c>
      <c r="BE900" s="186">
        <f t="shared" si="398"/>
        <v>0</v>
      </c>
      <c r="BF900" s="186">
        <f t="shared" si="399"/>
        <v>0</v>
      </c>
      <c r="BG900" s="186">
        <f t="shared" si="400"/>
        <v>0</v>
      </c>
      <c r="BH900" s="186">
        <f t="shared" si="401"/>
        <v>0</v>
      </c>
      <c r="BI900" s="97"/>
      <c r="BJ900" s="186" t="str">
        <f t="shared" si="402"/>
        <v/>
      </c>
      <c r="BK900" s="186" t="str">
        <f t="shared" si="403"/>
        <v/>
      </c>
      <c r="BL900" s="186" t="str">
        <f t="shared" si="404"/>
        <v/>
      </c>
      <c r="BM900" s="186" t="str">
        <f t="shared" si="405"/>
        <v/>
      </c>
      <c r="BN900" s="186" t="str">
        <f t="shared" si="406"/>
        <v/>
      </c>
      <c r="BO900" s="186" t="str">
        <f t="shared" si="407"/>
        <v/>
      </c>
      <c r="BP900" s="186" t="str">
        <f t="shared" si="408"/>
        <v/>
      </c>
      <c r="BQ900" s="97"/>
      <c r="BR900" s="186">
        <f t="shared" si="409"/>
        <v>0</v>
      </c>
      <c r="BS900" s="186">
        <f t="shared" si="410"/>
        <v>0</v>
      </c>
      <c r="BT900" s="222">
        <f t="shared" si="411"/>
        <v>0</v>
      </c>
      <c r="BU900" s="222">
        <f t="shared" si="412"/>
        <v>0</v>
      </c>
      <c r="BV900" s="222">
        <f t="shared" si="413"/>
        <v>0</v>
      </c>
      <c r="BW900" s="222">
        <f t="shared" si="414"/>
        <v>0</v>
      </c>
      <c r="BX900" s="222">
        <f t="shared" si="415"/>
        <v>0</v>
      </c>
      <c r="BY900" s="106"/>
      <c r="BZ900" s="197" t="str">
        <f>IF(SUMIF('Input| Projects'!$AS$8:$CP$8,"Dx",'Input| Projects'!$AS900:$CP900)=0,"",SUMIF('Input| Projects'!$AS$8:$CP$8,"Dx",'Input| Projects'!$AS900:$CP900))</f>
        <v/>
      </c>
      <c r="CA900" s="197" t="str">
        <f>IF(SUMIF('Input| Projects'!$AS$8:$CP$8,"Tx",'Input| Projects'!$AS900:$CP900)=0,"",SUMIF('Input| Projects'!$AS$8:$CP$8,"Tx",'Input| Projects'!$AS900:$CP900))</f>
        <v/>
      </c>
      <c r="CB900" s="150" t="str">
        <f t="shared" si="422"/>
        <v/>
      </c>
    </row>
    <row r="901" spans="2:80" x14ac:dyDescent="0.2">
      <c r="B901" s="201">
        <f>IFERROR('Input| Projects'!B901,"")</f>
        <v>892</v>
      </c>
      <c r="C901" s="42" t="str">
        <f>IFERROR(IF('Input| Projects'!C901="","",'Input| Projects'!C901),"")</f>
        <v/>
      </c>
      <c r="D901" s="42" t="str">
        <f>IFERROR(IF('Input| Projects'!D901="","",'Input| Projects'!D901),"")</f>
        <v/>
      </c>
      <c r="E901" s="104"/>
      <c r="F901" s="190">
        <f>IFERROR('Input| Projects'!I901*'Input| Escalations'!$K$19,"")</f>
        <v>0</v>
      </c>
      <c r="G901" s="190">
        <f>IFERROR('Input| Projects'!J901*'Input| Escalations'!$K$19,"")</f>
        <v>0</v>
      </c>
      <c r="H901" s="190">
        <f>IFERROR('Input| Projects'!K901*'Input| Escalations'!$K$19,"")</f>
        <v>0</v>
      </c>
      <c r="I901" s="190">
        <f>IFERROR('Input| Projects'!L901*'Input| Escalations'!$K$19,"")</f>
        <v>0</v>
      </c>
      <c r="J901" s="190">
        <f>IFERROR('Input| Projects'!M901*'Input| Escalations'!$K$19,"")</f>
        <v>0</v>
      </c>
      <c r="K901" s="190">
        <f>IFERROR('Input| Projects'!N901*'Input| Escalations'!$K$19,"")</f>
        <v>0</v>
      </c>
      <c r="L901" s="190">
        <f>IFERROR('Input| Projects'!O901*'Input| Escalations'!$K$19,"")</f>
        <v>0</v>
      </c>
      <c r="M901" s="150" t="str">
        <f>IF(ABS(SUM(F901:L901)-(SUM('Input| Projects'!I901:O901)*'Input| Escalations'!$K$19))&lt;0.0000001,"",1)</f>
        <v/>
      </c>
      <c r="N901" s="192">
        <f>'Input| Projects'!$Y901*INDEX('Input| Escalations'!$H$33:$N$33,MATCH('Calc| Project Costs'!N$9,'Input| Escalations'!$H$23:$N$23,0))+'Input| Projects'!$Z901*INDEX('Input| Escalations'!$H$34:$N$34,MATCH('Calc| Project Costs'!N$9,'Input| Escalations'!$H$23:$N$23,0))+'Input| Projects'!$AA901*INDEX('Input| Escalations'!$H$35:$N$35,MATCH('Calc| Project Costs'!N$9,'Input| Escalations'!$H$23:$N$23,0))+1</f>
        <v>1</v>
      </c>
      <c r="O901" s="192">
        <f>'Input| Projects'!$Y901*INDEX('Input| Escalations'!$H$33:$N$33,MATCH('Calc| Project Costs'!O$9,'Input| Escalations'!$H$23:$N$23,0))+'Input| Projects'!$Z901*INDEX('Input| Escalations'!$H$34:$N$34,MATCH('Calc| Project Costs'!O$9,'Input| Escalations'!$H$23:$N$23,0))+'Input| Projects'!$AA901*INDEX('Input| Escalations'!$H$35:$N$35,MATCH('Calc| Project Costs'!O$9,'Input| Escalations'!$H$23:$N$23,0))+1</f>
        <v>1</v>
      </c>
      <c r="P901" s="192">
        <f>'Input| Projects'!$Y901*INDEX('Input| Escalations'!$H$33:$N$33,MATCH('Calc| Project Costs'!P$9,'Input| Escalations'!$H$23:$N$23,0))+'Input| Projects'!$Z901*INDEX('Input| Escalations'!$H$34:$N$34,MATCH('Calc| Project Costs'!P$9,'Input| Escalations'!$H$23:$N$23,0))+'Input| Projects'!$AA901*INDEX('Input| Escalations'!$H$35:$N$35,MATCH('Calc| Project Costs'!P$9,'Input| Escalations'!$H$23:$N$23,0))+1</f>
        <v>1</v>
      </c>
      <c r="Q901" s="192">
        <f>'Input| Projects'!$Y901*INDEX('Input| Escalations'!$H$33:$N$33,MATCH('Calc| Project Costs'!Q$9,'Input| Escalations'!$H$23:$N$23,0))+'Input| Projects'!$Z901*INDEX('Input| Escalations'!$H$34:$N$34,MATCH('Calc| Project Costs'!Q$9,'Input| Escalations'!$H$23:$N$23,0))+'Input| Projects'!$AA901*INDEX('Input| Escalations'!$H$35:$N$35,MATCH('Calc| Project Costs'!Q$9,'Input| Escalations'!$H$23:$N$23,0))+1</f>
        <v>1</v>
      </c>
      <c r="R901" s="192">
        <f>'Input| Projects'!$Y901*INDEX('Input| Escalations'!$H$33:$N$33,MATCH('Calc| Project Costs'!R$9,'Input| Escalations'!$H$23:$N$23,0))+'Input| Projects'!$Z901*INDEX('Input| Escalations'!$H$34:$N$34,MATCH('Calc| Project Costs'!R$9,'Input| Escalations'!$H$23:$N$23,0))+'Input| Projects'!$AA901*INDEX('Input| Escalations'!$H$35:$N$35,MATCH('Calc| Project Costs'!R$9,'Input| Escalations'!$H$23:$N$23,0))+1</f>
        <v>1</v>
      </c>
      <c r="S901" s="192">
        <f>'Input| Projects'!$Y901*INDEX('Input| Escalations'!$H$33:$N$33,MATCH('Calc| Project Costs'!S$9,'Input| Escalations'!$H$23:$N$23,0))+'Input| Projects'!$Z901*INDEX('Input| Escalations'!$H$34:$N$34,MATCH('Calc| Project Costs'!S$9,'Input| Escalations'!$H$23:$N$23,0))+'Input| Projects'!$AA901*INDEX('Input| Escalations'!$H$35:$N$35,MATCH('Calc| Project Costs'!S$9,'Input| Escalations'!$H$23:$N$23,0))+1</f>
        <v>1</v>
      </c>
      <c r="T901" s="192">
        <f>'Input| Projects'!$Y901*INDEX('Input| Escalations'!$H$33:$N$33,MATCH('Calc| Project Costs'!T$9,'Input| Escalations'!$H$23:$N$23,0))+'Input| Projects'!$Z901*INDEX('Input| Escalations'!$H$34:$N$34,MATCH('Calc| Project Costs'!T$9,'Input| Escalations'!$H$23:$N$23,0))+'Input| Projects'!$AA901*INDEX('Input| Escalations'!$H$35:$N$35,MATCH('Calc| Project Costs'!T$9,'Input| Escalations'!$H$23:$N$23,0))+1</f>
        <v>1</v>
      </c>
      <c r="U901" s="106"/>
      <c r="V901" s="186">
        <f t="shared" si="416"/>
        <v>0</v>
      </c>
      <c r="W901" s="186">
        <f t="shared" si="417"/>
        <v>0</v>
      </c>
      <c r="X901" s="186">
        <f t="shared" si="418"/>
        <v>0</v>
      </c>
      <c r="Y901" s="186">
        <f t="shared" si="394"/>
        <v>0</v>
      </c>
      <c r="Z901" s="186">
        <f t="shared" si="395"/>
        <v>0</v>
      </c>
      <c r="AA901" s="186">
        <f t="shared" si="396"/>
        <v>0</v>
      </c>
      <c r="AB901" s="186">
        <f t="shared" si="397"/>
        <v>0</v>
      </c>
      <c r="AC901" s="106"/>
      <c r="AD901" s="186">
        <f>'Input| Projects'!Q901*N901*'Input| Escalations'!$K$19</f>
        <v>0</v>
      </c>
      <c r="AE901" s="186">
        <f>'Input| Projects'!R901*O901*'Input| Escalations'!$K$19</f>
        <v>0</v>
      </c>
      <c r="AF901" s="186">
        <f>'Input| Projects'!S901*P901*'Input| Escalations'!$K$19</f>
        <v>0</v>
      </c>
      <c r="AG901" s="186">
        <f>'Input| Projects'!T901*Q901*'Input| Escalations'!$K$19</f>
        <v>0</v>
      </c>
      <c r="AH901" s="186">
        <f>'Input| Projects'!U901*R901*'Input| Escalations'!$K$19</f>
        <v>0</v>
      </c>
      <c r="AI901" s="186">
        <f>'Input| Projects'!V901*S901*'Input| Escalations'!$K$19</f>
        <v>0</v>
      </c>
      <c r="AJ901" s="186">
        <f>'Input| Projects'!W901*T901*'Input| Escalations'!$K$19</f>
        <v>0</v>
      </c>
      <c r="AK901" s="106"/>
      <c r="AL901" s="186" t="str">
        <f>IFERROR(IF('Input| Overheads'!$C$42="Direct costs",SUMPRODUCT(--('Input| Projects'!$AC901="Yes"),'Calc| Overheads Allocation'!C$8,'Calc| Project Costs'!V901),IF('Input| Overheads'!$C$42="Internal labour",SUMPRODUCT(--('Input| Projects'!$AC901="Yes"),'Calc| Overheads Allocation'!C$8,'Calc| Project Costs'!V901,'Input| Projects'!$Y901),IF('Input| Overheads'!$C$42="DNSP defined",SUMPRODUCT(--('Input| Projects'!$AC901="Yes"),'Calc| Overheads Allocation'!C$61,'Input| Projects'!$AF901),""))),"")</f>
        <v/>
      </c>
      <c r="AM901" s="186" t="str">
        <f>IFERROR(IF('Input| Overheads'!$C$42="Direct costs",SUMPRODUCT(--('Input| Projects'!$AC901="Yes"),'Calc| Overheads Allocation'!D$8,'Calc| Project Costs'!W901),IF('Input| Overheads'!$C$42="Internal labour",SUMPRODUCT(--('Input| Projects'!$AC901="Yes"),'Calc| Overheads Allocation'!D$8,'Calc| Project Costs'!W901,'Input| Projects'!$Y901),IF('Input| Overheads'!$C$42="DNSP defined",SUMPRODUCT(--('Input| Projects'!$AC901="Yes"),'Calc| Overheads Allocation'!D$61,'Input| Projects'!$AF901),""))),"")</f>
        <v/>
      </c>
      <c r="AN901" s="186" t="str">
        <f>IFERROR(IF('Input| Overheads'!$C$42="Direct costs",SUMPRODUCT(--('Input| Projects'!$AC901="Yes"),'Calc| Overheads Allocation'!E$8,'Calc| Project Costs'!X901),IF('Input| Overheads'!$C$42="Internal labour",SUMPRODUCT(--('Input| Projects'!$AC901="Yes"),'Calc| Overheads Allocation'!E$8,'Calc| Project Costs'!X901,'Input| Projects'!$Y901),IF('Input| Overheads'!$C$42="DNSP defined",SUMPRODUCT(--('Input| Projects'!$AC901="Yes"),'Calc| Overheads Allocation'!E$61,'Input| Projects'!$AF901),""))),"")</f>
        <v/>
      </c>
      <c r="AO901" s="186" t="str">
        <f>IFERROR(IF('Input| Overheads'!$C$42="Direct costs",SUMPRODUCT(--('Input| Projects'!$AC901="Yes"),'Calc| Overheads Allocation'!F$8,'Calc| Project Costs'!Y901),IF('Input| Overheads'!$C$42="Internal labour",SUMPRODUCT(--('Input| Projects'!$AC901="Yes"),'Calc| Overheads Allocation'!F$8,'Calc| Project Costs'!Y901,'Input| Projects'!$Y901),IF('Input| Overheads'!$C$42="DNSP defined",SUMPRODUCT(--('Input| Projects'!$AC901="Yes"),'Calc| Overheads Allocation'!F$61,'Input| Projects'!$AF901),""))),"")</f>
        <v/>
      </c>
      <c r="AP901" s="186" t="str">
        <f>IFERROR(IF('Input| Overheads'!$C$42="Direct costs",SUMPRODUCT(--('Input| Projects'!$AC901="Yes"),'Calc| Overheads Allocation'!G$8,'Calc| Project Costs'!Z901),IF('Input| Overheads'!$C$42="Internal labour",SUMPRODUCT(--('Input| Projects'!$AC901="Yes"),'Calc| Overheads Allocation'!G$8,'Calc| Project Costs'!Z901,'Input| Projects'!$Y901),IF('Input| Overheads'!$C$42="DNSP defined",SUMPRODUCT(--('Input| Projects'!$AC901="Yes"),'Calc| Overheads Allocation'!G$61,'Input| Projects'!$AF901),""))),"")</f>
        <v/>
      </c>
      <c r="AQ901" s="186" t="str">
        <f>IFERROR(IF('Input| Overheads'!$C$42="Direct costs",SUMPRODUCT(--('Input| Projects'!$AC901="Yes"),'Calc| Overheads Allocation'!H$8,'Calc| Project Costs'!AA901),IF('Input| Overheads'!$C$42="Internal labour",SUMPRODUCT(--('Input| Projects'!$AC901="Yes"),'Calc| Overheads Allocation'!H$8,'Calc| Project Costs'!AA901,'Input| Projects'!$Y901),IF('Input| Overheads'!$C$42="DNSP defined",SUMPRODUCT(--('Input| Projects'!$AC901="Yes"),'Calc| Overheads Allocation'!H$61,'Input| Projects'!$AF901),""))),"")</f>
        <v/>
      </c>
      <c r="AR901" s="186" t="str">
        <f>IFERROR(IF('Input| Overheads'!$C$42="Direct costs",SUMPRODUCT(--('Input| Projects'!$AC901="Yes"),'Calc| Overheads Allocation'!I$8,'Calc| Project Costs'!AB901),IF('Input| Overheads'!$C$42="Internal labour",SUMPRODUCT(--('Input| Projects'!$AC901="Yes"),'Calc| Overheads Allocation'!I$8,'Calc| Project Costs'!AB901,'Input| Projects'!$Y901),IF('Input| Overheads'!$C$42="DNSP defined",SUMPRODUCT(--('Input| Projects'!$AC901="Yes"),'Calc| Overheads Allocation'!I$61,'Input| Projects'!$AF901),""))),"")</f>
        <v/>
      </c>
      <c r="AS901" s="106"/>
      <c r="AT901" s="186" t="str">
        <f>IFERROR(IF('Input| Overheads'!$C$42="Direct costs",SUMPRODUCT(--('Input| Projects'!$AD901="Yes"),'Calc| Overheads Allocation'!C$9,'Calc| Project Costs'!V901),IF('Input| Overheads'!$C$42="Internal labour",SUMPRODUCT(--('Input| Projects'!$AD901="Yes"),'Calc| Overheads Allocation'!C$9,'Calc| Project Costs'!V901,'Input| Projects'!$Y901),IF('Input| Overheads'!$C$42="DNSP defined",SUMPRODUCT(--('Input| Projects'!$AD901="Yes"),'Calc| Overheads Allocation'!C$62,'Input| Projects'!$AG901),""))),"")</f>
        <v/>
      </c>
      <c r="AU901" s="186" t="str">
        <f>IFERROR(IF('Input| Overheads'!$C$42="Direct costs",SUMPRODUCT(--('Input| Projects'!$AD901="Yes"),'Calc| Overheads Allocation'!D$9,'Calc| Project Costs'!W901),IF('Input| Overheads'!$C$42="Internal labour",SUMPRODUCT(--('Input| Projects'!$AD901="Yes"),'Calc| Overheads Allocation'!D$9,'Calc| Project Costs'!W901,'Input| Projects'!$Y901),IF('Input| Overheads'!$C$42="DNSP defined",SUMPRODUCT(--('Input| Projects'!$AD901="Yes"),'Calc| Overheads Allocation'!D$62,'Input| Projects'!$AG901),""))),"")</f>
        <v/>
      </c>
      <c r="AV901" s="186" t="str">
        <f>IFERROR(IF('Input| Overheads'!$C$42="Direct costs",SUMPRODUCT(--('Input| Projects'!$AD901="Yes"),'Calc| Overheads Allocation'!E$9,'Calc| Project Costs'!X901),IF('Input| Overheads'!$C$42="Internal labour",SUMPRODUCT(--('Input| Projects'!$AD901="Yes"),'Calc| Overheads Allocation'!E$9,'Calc| Project Costs'!X901,'Input| Projects'!$Y901),IF('Input| Overheads'!$C$42="DNSP defined",SUMPRODUCT(--('Input| Projects'!$AD901="Yes"),'Calc| Overheads Allocation'!E$62,'Input| Projects'!$AG901),""))),"")</f>
        <v/>
      </c>
      <c r="AW901" s="186" t="str">
        <f>IFERROR(IF('Input| Overheads'!$C$42="Direct costs",SUMPRODUCT(--('Input| Projects'!$AD901="Yes"),'Calc| Overheads Allocation'!F$9,'Calc| Project Costs'!Y901),IF('Input| Overheads'!$C$42="Internal labour",SUMPRODUCT(--('Input| Projects'!$AD901="Yes"),'Calc| Overheads Allocation'!F$9,'Calc| Project Costs'!Y901,'Input| Projects'!$Y901),IF('Input| Overheads'!$C$42="DNSP defined",SUMPRODUCT(--('Input| Projects'!$AD901="Yes"),'Calc| Overheads Allocation'!F$62,'Input| Projects'!$AG901),""))),"")</f>
        <v/>
      </c>
      <c r="AX901" s="186" t="str">
        <f>IFERROR(IF('Input| Overheads'!$C$42="Direct costs",SUMPRODUCT(--('Input| Projects'!$AD901="Yes"),'Calc| Overheads Allocation'!G$9,'Calc| Project Costs'!Z901),IF('Input| Overheads'!$C$42="Internal labour",SUMPRODUCT(--('Input| Projects'!$AD901="Yes"),'Calc| Overheads Allocation'!G$9,'Calc| Project Costs'!Z901,'Input| Projects'!$Y901),IF('Input| Overheads'!$C$42="DNSP defined",SUMPRODUCT(--('Input| Projects'!$AD901="Yes"),'Calc| Overheads Allocation'!G$62,'Input| Projects'!$AG901),""))),"")</f>
        <v/>
      </c>
      <c r="AY901" s="186" t="str">
        <f>IFERROR(IF('Input| Overheads'!$C$42="Direct costs",SUMPRODUCT(--('Input| Projects'!$AD901="Yes"),'Calc| Overheads Allocation'!H$9,'Calc| Project Costs'!AA901),IF('Input| Overheads'!$C$42="Internal labour",SUMPRODUCT(--('Input| Projects'!$AD901="Yes"),'Calc| Overheads Allocation'!H$9,'Calc| Project Costs'!AA901,'Input| Projects'!$Y901),IF('Input| Overheads'!$C$42="DNSP defined",SUMPRODUCT(--('Input| Projects'!$AD901="Yes"),'Calc| Overheads Allocation'!H$62,'Input| Projects'!$AG901),""))),"")</f>
        <v/>
      </c>
      <c r="AZ901" s="186" t="str">
        <f>IFERROR(IF('Input| Overheads'!$C$42="Direct costs",SUMPRODUCT(--('Input| Projects'!$AD901="Yes"),'Calc| Overheads Allocation'!I$9,'Calc| Project Costs'!AB901),IF('Input| Overheads'!$C$42="Internal labour",SUMPRODUCT(--('Input| Projects'!$AD901="Yes"),'Calc| Overheads Allocation'!I$9,'Calc| Project Costs'!AB901,'Input| Projects'!$Y901),IF('Input| Overheads'!$C$42="DNSP defined",SUMPRODUCT(--('Input| Projects'!$AD901="Yes"),'Calc| Overheads Allocation'!I$62,'Input| Projects'!$AG901),""))),"")</f>
        <v/>
      </c>
      <c r="BA901" s="106"/>
      <c r="BB901" s="186">
        <f t="shared" si="419"/>
        <v>0</v>
      </c>
      <c r="BC901" s="186">
        <f t="shared" si="420"/>
        <v>0</v>
      </c>
      <c r="BD901" s="186">
        <f t="shared" si="421"/>
        <v>0</v>
      </c>
      <c r="BE901" s="186">
        <f t="shared" si="398"/>
        <v>0</v>
      </c>
      <c r="BF901" s="186">
        <f t="shared" si="399"/>
        <v>0</v>
      </c>
      <c r="BG901" s="186">
        <f t="shared" si="400"/>
        <v>0</v>
      </c>
      <c r="BH901" s="186">
        <f t="shared" si="401"/>
        <v>0</v>
      </c>
      <c r="BI901" s="97"/>
      <c r="BJ901" s="186" t="str">
        <f t="shared" si="402"/>
        <v/>
      </c>
      <c r="BK901" s="186" t="str">
        <f t="shared" si="403"/>
        <v/>
      </c>
      <c r="BL901" s="186" t="str">
        <f t="shared" si="404"/>
        <v/>
      </c>
      <c r="BM901" s="186" t="str">
        <f t="shared" si="405"/>
        <v/>
      </c>
      <c r="BN901" s="186" t="str">
        <f t="shared" si="406"/>
        <v/>
      </c>
      <c r="BO901" s="186" t="str">
        <f t="shared" si="407"/>
        <v/>
      </c>
      <c r="BP901" s="186" t="str">
        <f t="shared" si="408"/>
        <v/>
      </c>
      <c r="BQ901" s="97"/>
      <c r="BR901" s="186">
        <f t="shared" si="409"/>
        <v>0</v>
      </c>
      <c r="BS901" s="186">
        <f t="shared" si="410"/>
        <v>0</v>
      </c>
      <c r="BT901" s="222">
        <f t="shared" si="411"/>
        <v>0</v>
      </c>
      <c r="BU901" s="222">
        <f t="shared" si="412"/>
        <v>0</v>
      </c>
      <c r="BV901" s="222">
        <f t="shared" si="413"/>
        <v>0</v>
      </c>
      <c r="BW901" s="222">
        <f t="shared" si="414"/>
        <v>0</v>
      </c>
      <c r="BX901" s="222">
        <f t="shared" si="415"/>
        <v>0</v>
      </c>
      <c r="BY901" s="106"/>
      <c r="BZ901" s="197" t="str">
        <f>IF(SUMIF('Input| Projects'!$AS$8:$CP$8,"Dx",'Input| Projects'!$AS901:$CP901)=0,"",SUMIF('Input| Projects'!$AS$8:$CP$8,"Dx",'Input| Projects'!$AS901:$CP901))</f>
        <v/>
      </c>
      <c r="CA901" s="197" t="str">
        <f>IF(SUMIF('Input| Projects'!$AS$8:$CP$8,"Tx",'Input| Projects'!$AS901:$CP901)=0,"",SUMIF('Input| Projects'!$AS$8:$CP$8,"Tx",'Input| Projects'!$AS901:$CP901))</f>
        <v/>
      </c>
      <c r="CB901" s="150" t="str">
        <f t="shared" si="422"/>
        <v/>
      </c>
    </row>
    <row r="902" spans="2:80" x14ac:dyDescent="0.2">
      <c r="B902" s="201">
        <f>IFERROR('Input| Projects'!B902,"")</f>
        <v>893</v>
      </c>
      <c r="C902" s="42" t="str">
        <f>IFERROR(IF('Input| Projects'!C902="","",'Input| Projects'!C902),"")</f>
        <v/>
      </c>
      <c r="D902" s="42" t="str">
        <f>IFERROR(IF('Input| Projects'!D902="","",'Input| Projects'!D902),"")</f>
        <v/>
      </c>
      <c r="E902" s="104"/>
      <c r="F902" s="190">
        <f>IFERROR('Input| Projects'!I902*'Input| Escalations'!$K$19,"")</f>
        <v>0</v>
      </c>
      <c r="G902" s="190">
        <f>IFERROR('Input| Projects'!J902*'Input| Escalations'!$K$19,"")</f>
        <v>0</v>
      </c>
      <c r="H902" s="190">
        <f>IFERROR('Input| Projects'!K902*'Input| Escalations'!$K$19,"")</f>
        <v>0</v>
      </c>
      <c r="I902" s="190">
        <f>IFERROR('Input| Projects'!L902*'Input| Escalations'!$K$19,"")</f>
        <v>0</v>
      </c>
      <c r="J902" s="190">
        <f>IFERROR('Input| Projects'!M902*'Input| Escalations'!$K$19,"")</f>
        <v>0</v>
      </c>
      <c r="K902" s="190">
        <f>IFERROR('Input| Projects'!N902*'Input| Escalations'!$K$19,"")</f>
        <v>0</v>
      </c>
      <c r="L902" s="190">
        <f>IFERROR('Input| Projects'!O902*'Input| Escalations'!$K$19,"")</f>
        <v>0</v>
      </c>
      <c r="M902" s="150" t="str">
        <f>IF(ABS(SUM(F902:L902)-(SUM('Input| Projects'!I902:O902)*'Input| Escalations'!$K$19))&lt;0.0000001,"",1)</f>
        <v/>
      </c>
      <c r="N902" s="192">
        <f>'Input| Projects'!$Y902*INDEX('Input| Escalations'!$H$33:$N$33,MATCH('Calc| Project Costs'!N$9,'Input| Escalations'!$H$23:$N$23,0))+'Input| Projects'!$Z902*INDEX('Input| Escalations'!$H$34:$N$34,MATCH('Calc| Project Costs'!N$9,'Input| Escalations'!$H$23:$N$23,0))+'Input| Projects'!$AA902*INDEX('Input| Escalations'!$H$35:$N$35,MATCH('Calc| Project Costs'!N$9,'Input| Escalations'!$H$23:$N$23,0))+1</f>
        <v>1</v>
      </c>
      <c r="O902" s="192">
        <f>'Input| Projects'!$Y902*INDEX('Input| Escalations'!$H$33:$N$33,MATCH('Calc| Project Costs'!O$9,'Input| Escalations'!$H$23:$N$23,0))+'Input| Projects'!$Z902*INDEX('Input| Escalations'!$H$34:$N$34,MATCH('Calc| Project Costs'!O$9,'Input| Escalations'!$H$23:$N$23,0))+'Input| Projects'!$AA902*INDEX('Input| Escalations'!$H$35:$N$35,MATCH('Calc| Project Costs'!O$9,'Input| Escalations'!$H$23:$N$23,0))+1</f>
        <v>1</v>
      </c>
      <c r="P902" s="192">
        <f>'Input| Projects'!$Y902*INDEX('Input| Escalations'!$H$33:$N$33,MATCH('Calc| Project Costs'!P$9,'Input| Escalations'!$H$23:$N$23,0))+'Input| Projects'!$Z902*INDEX('Input| Escalations'!$H$34:$N$34,MATCH('Calc| Project Costs'!P$9,'Input| Escalations'!$H$23:$N$23,0))+'Input| Projects'!$AA902*INDEX('Input| Escalations'!$H$35:$N$35,MATCH('Calc| Project Costs'!P$9,'Input| Escalations'!$H$23:$N$23,0))+1</f>
        <v>1</v>
      </c>
      <c r="Q902" s="192">
        <f>'Input| Projects'!$Y902*INDEX('Input| Escalations'!$H$33:$N$33,MATCH('Calc| Project Costs'!Q$9,'Input| Escalations'!$H$23:$N$23,0))+'Input| Projects'!$Z902*INDEX('Input| Escalations'!$H$34:$N$34,MATCH('Calc| Project Costs'!Q$9,'Input| Escalations'!$H$23:$N$23,0))+'Input| Projects'!$AA902*INDEX('Input| Escalations'!$H$35:$N$35,MATCH('Calc| Project Costs'!Q$9,'Input| Escalations'!$H$23:$N$23,0))+1</f>
        <v>1</v>
      </c>
      <c r="R902" s="192">
        <f>'Input| Projects'!$Y902*INDEX('Input| Escalations'!$H$33:$N$33,MATCH('Calc| Project Costs'!R$9,'Input| Escalations'!$H$23:$N$23,0))+'Input| Projects'!$Z902*INDEX('Input| Escalations'!$H$34:$N$34,MATCH('Calc| Project Costs'!R$9,'Input| Escalations'!$H$23:$N$23,0))+'Input| Projects'!$AA902*INDEX('Input| Escalations'!$H$35:$N$35,MATCH('Calc| Project Costs'!R$9,'Input| Escalations'!$H$23:$N$23,0))+1</f>
        <v>1</v>
      </c>
      <c r="S902" s="192">
        <f>'Input| Projects'!$Y902*INDEX('Input| Escalations'!$H$33:$N$33,MATCH('Calc| Project Costs'!S$9,'Input| Escalations'!$H$23:$N$23,0))+'Input| Projects'!$Z902*INDEX('Input| Escalations'!$H$34:$N$34,MATCH('Calc| Project Costs'!S$9,'Input| Escalations'!$H$23:$N$23,0))+'Input| Projects'!$AA902*INDEX('Input| Escalations'!$H$35:$N$35,MATCH('Calc| Project Costs'!S$9,'Input| Escalations'!$H$23:$N$23,0))+1</f>
        <v>1</v>
      </c>
      <c r="T902" s="192">
        <f>'Input| Projects'!$Y902*INDEX('Input| Escalations'!$H$33:$N$33,MATCH('Calc| Project Costs'!T$9,'Input| Escalations'!$H$23:$N$23,0))+'Input| Projects'!$Z902*INDEX('Input| Escalations'!$H$34:$N$34,MATCH('Calc| Project Costs'!T$9,'Input| Escalations'!$H$23:$N$23,0))+'Input| Projects'!$AA902*INDEX('Input| Escalations'!$H$35:$N$35,MATCH('Calc| Project Costs'!T$9,'Input| Escalations'!$H$23:$N$23,0))+1</f>
        <v>1</v>
      </c>
      <c r="U902" s="106"/>
      <c r="V902" s="186">
        <f t="shared" si="416"/>
        <v>0</v>
      </c>
      <c r="W902" s="186">
        <f t="shared" si="417"/>
        <v>0</v>
      </c>
      <c r="X902" s="186">
        <f t="shared" si="418"/>
        <v>0</v>
      </c>
      <c r="Y902" s="186">
        <f t="shared" ref="Y902:Y965" si="423">IFERROR(I902*Q902,"")</f>
        <v>0</v>
      </c>
      <c r="Z902" s="186">
        <f t="shared" ref="Z902:Z965" si="424">IFERROR(J902*R902,"")</f>
        <v>0</v>
      </c>
      <c r="AA902" s="186">
        <f t="shared" ref="AA902:AA965" si="425">IFERROR(K902*S902,"")</f>
        <v>0</v>
      </c>
      <c r="AB902" s="186">
        <f t="shared" ref="AB902:AB965" si="426">IFERROR(L902*T902,"")</f>
        <v>0</v>
      </c>
      <c r="AC902" s="106"/>
      <c r="AD902" s="186">
        <f>'Input| Projects'!Q902*N902*'Input| Escalations'!$K$19</f>
        <v>0</v>
      </c>
      <c r="AE902" s="186">
        <f>'Input| Projects'!R902*O902*'Input| Escalations'!$K$19</f>
        <v>0</v>
      </c>
      <c r="AF902" s="186">
        <f>'Input| Projects'!S902*P902*'Input| Escalations'!$K$19</f>
        <v>0</v>
      </c>
      <c r="AG902" s="186">
        <f>'Input| Projects'!T902*Q902*'Input| Escalations'!$K$19</f>
        <v>0</v>
      </c>
      <c r="AH902" s="186">
        <f>'Input| Projects'!U902*R902*'Input| Escalations'!$K$19</f>
        <v>0</v>
      </c>
      <c r="AI902" s="186">
        <f>'Input| Projects'!V902*S902*'Input| Escalations'!$K$19</f>
        <v>0</v>
      </c>
      <c r="AJ902" s="186">
        <f>'Input| Projects'!W902*T902*'Input| Escalations'!$K$19</f>
        <v>0</v>
      </c>
      <c r="AK902" s="106"/>
      <c r="AL902" s="186" t="str">
        <f>IFERROR(IF('Input| Overheads'!$C$42="Direct costs",SUMPRODUCT(--('Input| Projects'!$AC902="Yes"),'Calc| Overheads Allocation'!C$8,'Calc| Project Costs'!V902),IF('Input| Overheads'!$C$42="Internal labour",SUMPRODUCT(--('Input| Projects'!$AC902="Yes"),'Calc| Overheads Allocation'!C$8,'Calc| Project Costs'!V902,'Input| Projects'!$Y902),IF('Input| Overheads'!$C$42="DNSP defined",SUMPRODUCT(--('Input| Projects'!$AC902="Yes"),'Calc| Overheads Allocation'!C$61,'Input| Projects'!$AF902),""))),"")</f>
        <v/>
      </c>
      <c r="AM902" s="186" t="str">
        <f>IFERROR(IF('Input| Overheads'!$C$42="Direct costs",SUMPRODUCT(--('Input| Projects'!$AC902="Yes"),'Calc| Overheads Allocation'!D$8,'Calc| Project Costs'!W902),IF('Input| Overheads'!$C$42="Internal labour",SUMPRODUCT(--('Input| Projects'!$AC902="Yes"),'Calc| Overheads Allocation'!D$8,'Calc| Project Costs'!W902,'Input| Projects'!$Y902),IF('Input| Overheads'!$C$42="DNSP defined",SUMPRODUCT(--('Input| Projects'!$AC902="Yes"),'Calc| Overheads Allocation'!D$61,'Input| Projects'!$AF902),""))),"")</f>
        <v/>
      </c>
      <c r="AN902" s="186" t="str">
        <f>IFERROR(IF('Input| Overheads'!$C$42="Direct costs",SUMPRODUCT(--('Input| Projects'!$AC902="Yes"),'Calc| Overheads Allocation'!E$8,'Calc| Project Costs'!X902),IF('Input| Overheads'!$C$42="Internal labour",SUMPRODUCT(--('Input| Projects'!$AC902="Yes"),'Calc| Overheads Allocation'!E$8,'Calc| Project Costs'!X902,'Input| Projects'!$Y902),IF('Input| Overheads'!$C$42="DNSP defined",SUMPRODUCT(--('Input| Projects'!$AC902="Yes"),'Calc| Overheads Allocation'!E$61,'Input| Projects'!$AF902),""))),"")</f>
        <v/>
      </c>
      <c r="AO902" s="186" t="str">
        <f>IFERROR(IF('Input| Overheads'!$C$42="Direct costs",SUMPRODUCT(--('Input| Projects'!$AC902="Yes"),'Calc| Overheads Allocation'!F$8,'Calc| Project Costs'!Y902),IF('Input| Overheads'!$C$42="Internal labour",SUMPRODUCT(--('Input| Projects'!$AC902="Yes"),'Calc| Overheads Allocation'!F$8,'Calc| Project Costs'!Y902,'Input| Projects'!$Y902),IF('Input| Overheads'!$C$42="DNSP defined",SUMPRODUCT(--('Input| Projects'!$AC902="Yes"),'Calc| Overheads Allocation'!F$61,'Input| Projects'!$AF902),""))),"")</f>
        <v/>
      </c>
      <c r="AP902" s="186" t="str">
        <f>IFERROR(IF('Input| Overheads'!$C$42="Direct costs",SUMPRODUCT(--('Input| Projects'!$AC902="Yes"),'Calc| Overheads Allocation'!G$8,'Calc| Project Costs'!Z902),IF('Input| Overheads'!$C$42="Internal labour",SUMPRODUCT(--('Input| Projects'!$AC902="Yes"),'Calc| Overheads Allocation'!G$8,'Calc| Project Costs'!Z902,'Input| Projects'!$Y902),IF('Input| Overheads'!$C$42="DNSP defined",SUMPRODUCT(--('Input| Projects'!$AC902="Yes"),'Calc| Overheads Allocation'!G$61,'Input| Projects'!$AF902),""))),"")</f>
        <v/>
      </c>
      <c r="AQ902" s="186" t="str">
        <f>IFERROR(IF('Input| Overheads'!$C$42="Direct costs",SUMPRODUCT(--('Input| Projects'!$AC902="Yes"),'Calc| Overheads Allocation'!H$8,'Calc| Project Costs'!AA902),IF('Input| Overheads'!$C$42="Internal labour",SUMPRODUCT(--('Input| Projects'!$AC902="Yes"),'Calc| Overheads Allocation'!H$8,'Calc| Project Costs'!AA902,'Input| Projects'!$Y902),IF('Input| Overheads'!$C$42="DNSP defined",SUMPRODUCT(--('Input| Projects'!$AC902="Yes"),'Calc| Overheads Allocation'!H$61,'Input| Projects'!$AF902),""))),"")</f>
        <v/>
      </c>
      <c r="AR902" s="186" t="str">
        <f>IFERROR(IF('Input| Overheads'!$C$42="Direct costs",SUMPRODUCT(--('Input| Projects'!$AC902="Yes"),'Calc| Overheads Allocation'!I$8,'Calc| Project Costs'!AB902),IF('Input| Overheads'!$C$42="Internal labour",SUMPRODUCT(--('Input| Projects'!$AC902="Yes"),'Calc| Overheads Allocation'!I$8,'Calc| Project Costs'!AB902,'Input| Projects'!$Y902),IF('Input| Overheads'!$C$42="DNSP defined",SUMPRODUCT(--('Input| Projects'!$AC902="Yes"),'Calc| Overheads Allocation'!I$61,'Input| Projects'!$AF902),""))),"")</f>
        <v/>
      </c>
      <c r="AS902" s="106"/>
      <c r="AT902" s="186" t="str">
        <f>IFERROR(IF('Input| Overheads'!$C$42="Direct costs",SUMPRODUCT(--('Input| Projects'!$AD902="Yes"),'Calc| Overheads Allocation'!C$9,'Calc| Project Costs'!V902),IF('Input| Overheads'!$C$42="Internal labour",SUMPRODUCT(--('Input| Projects'!$AD902="Yes"),'Calc| Overheads Allocation'!C$9,'Calc| Project Costs'!V902,'Input| Projects'!$Y902),IF('Input| Overheads'!$C$42="DNSP defined",SUMPRODUCT(--('Input| Projects'!$AD902="Yes"),'Calc| Overheads Allocation'!C$62,'Input| Projects'!$AG902),""))),"")</f>
        <v/>
      </c>
      <c r="AU902" s="186" t="str">
        <f>IFERROR(IF('Input| Overheads'!$C$42="Direct costs",SUMPRODUCT(--('Input| Projects'!$AD902="Yes"),'Calc| Overheads Allocation'!D$9,'Calc| Project Costs'!W902),IF('Input| Overheads'!$C$42="Internal labour",SUMPRODUCT(--('Input| Projects'!$AD902="Yes"),'Calc| Overheads Allocation'!D$9,'Calc| Project Costs'!W902,'Input| Projects'!$Y902),IF('Input| Overheads'!$C$42="DNSP defined",SUMPRODUCT(--('Input| Projects'!$AD902="Yes"),'Calc| Overheads Allocation'!D$62,'Input| Projects'!$AG902),""))),"")</f>
        <v/>
      </c>
      <c r="AV902" s="186" t="str">
        <f>IFERROR(IF('Input| Overheads'!$C$42="Direct costs",SUMPRODUCT(--('Input| Projects'!$AD902="Yes"),'Calc| Overheads Allocation'!E$9,'Calc| Project Costs'!X902),IF('Input| Overheads'!$C$42="Internal labour",SUMPRODUCT(--('Input| Projects'!$AD902="Yes"),'Calc| Overheads Allocation'!E$9,'Calc| Project Costs'!X902,'Input| Projects'!$Y902),IF('Input| Overheads'!$C$42="DNSP defined",SUMPRODUCT(--('Input| Projects'!$AD902="Yes"),'Calc| Overheads Allocation'!E$62,'Input| Projects'!$AG902),""))),"")</f>
        <v/>
      </c>
      <c r="AW902" s="186" t="str">
        <f>IFERROR(IF('Input| Overheads'!$C$42="Direct costs",SUMPRODUCT(--('Input| Projects'!$AD902="Yes"),'Calc| Overheads Allocation'!F$9,'Calc| Project Costs'!Y902),IF('Input| Overheads'!$C$42="Internal labour",SUMPRODUCT(--('Input| Projects'!$AD902="Yes"),'Calc| Overheads Allocation'!F$9,'Calc| Project Costs'!Y902,'Input| Projects'!$Y902),IF('Input| Overheads'!$C$42="DNSP defined",SUMPRODUCT(--('Input| Projects'!$AD902="Yes"),'Calc| Overheads Allocation'!F$62,'Input| Projects'!$AG902),""))),"")</f>
        <v/>
      </c>
      <c r="AX902" s="186" t="str">
        <f>IFERROR(IF('Input| Overheads'!$C$42="Direct costs",SUMPRODUCT(--('Input| Projects'!$AD902="Yes"),'Calc| Overheads Allocation'!G$9,'Calc| Project Costs'!Z902),IF('Input| Overheads'!$C$42="Internal labour",SUMPRODUCT(--('Input| Projects'!$AD902="Yes"),'Calc| Overheads Allocation'!G$9,'Calc| Project Costs'!Z902,'Input| Projects'!$Y902),IF('Input| Overheads'!$C$42="DNSP defined",SUMPRODUCT(--('Input| Projects'!$AD902="Yes"),'Calc| Overheads Allocation'!G$62,'Input| Projects'!$AG902),""))),"")</f>
        <v/>
      </c>
      <c r="AY902" s="186" t="str">
        <f>IFERROR(IF('Input| Overheads'!$C$42="Direct costs",SUMPRODUCT(--('Input| Projects'!$AD902="Yes"),'Calc| Overheads Allocation'!H$9,'Calc| Project Costs'!AA902),IF('Input| Overheads'!$C$42="Internal labour",SUMPRODUCT(--('Input| Projects'!$AD902="Yes"),'Calc| Overheads Allocation'!H$9,'Calc| Project Costs'!AA902,'Input| Projects'!$Y902),IF('Input| Overheads'!$C$42="DNSP defined",SUMPRODUCT(--('Input| Projects'!$AD902="Yes"),'Calc| Overheads Allocation'!H$62,'Input| Projects'!$AG902),""))),"")</f>
        <v/>
      </c>
      <c r="AZ902" s="186" t="str">
        <f>IFERROR(IF('Input| Overheads'!$C$42="Direct costs",SUMPRODUCT(--('Input| Projects'!$AD902="Yes"),'Calc| Overheads Allocation'!I$9,'Calc| Project Costs'!AB902),IF('Input| Overheads'!$C$42="Internal labour",SUMPRODUCT(--('Input| Projects'!$AD902="Yes"),'Calc| Overheads Allocation'!I$9,'Calc| Project Costs'!AB902,'Input| Projects'!$Y902),IF('Input| Overheads'!$C$42="DNSP defined",SUMPRODUCT(--('Input| Projects'!$AD902="Yes"),'Calc| Overheads Allocation'!I$62,'Input| Projects'!$AG902),""))),"")</f>
        <v/>
      </c>
      <c r="BA902" s="106"/>
      <c r="BB902" s="186">
        <f t="shared" si="419"/>
        <v>0</v>
      </c>
      <c r="BC902" s="186">
        <f t="shared" si="420"/>
        <v>0</v>
      </c>
      <c r="BD902" s="186">
        <f t="shared" si="421"/>
        <v>0</v>
      </c>
      <c r="BE902" s="186">
        <f t="shared" ref="BE902:BE965" si="427">IFERROR(SUM(AO902,AW902),"")</f>
        <v>0</v>
      </c>
      <c r="BF902" s="186">
        <f t="shared" ref="BF902:BF965" si="428">IFERROR(SUM(AP902,AX902),"")</f>
        <v>0</v>
      </c>
      <c r="BG902" s="186">
        <f t="shared" ref="BG902:BG965" si="429">IFERROR(SUM(AQ902,AY902),"")</f>
        <v>0</v>
      </c>
      <c r="BH902" s="186">
        <f t="shared" ref="BH902:BH965" si="430">IFERROR(SUM(AR902,AZ902),"")</f>
        <v>0</v>
      </c>
      <c r="BI902" s="97"/>
      <c r="BJ902" s="186" t="str">
        <f t="shared" ref="BJ902:BJ965" si="431">IFERROR(BB902*(AD902/V902),"")</f>
        <v/>
      </c>
      <c r="BK902" s="186" t="str">
        <f t="shared" ref="BK902:BK965" si="432">IFERROR(BC902*(AE902/W902),"")</f>
        <v/>
      </c>
      <c r="BL902" s="186" t="str">
        <f t="shared" ref="BL902:BL965" si="433">IFERROR(BD902*(AF902/X902),"")</f>
        <v/>
      </c>
      <c r="BM902" s="186" t="str">
        <f t="shared" ref="BM902:BM965" si="434">IFERROR(BE902*(AG902/Y902),"")</f>
        <v/>
      </c>
      <c r="BN902" s="186" t="str">
        <f t="shared" ref="BN902:BN965" si="435">IFERROR(BF902*(AH902/Z902),"")</f>
        <v/>
      </c>
      <c r="BO902" s="186" t="str">
        <f t="shared" ref="BO902:BO965" si="436">IFERROR(BG902*(AI902/AA902),"")</f>
        <v/>
      </c>
      <c r="BP902" s="186" t="str">
        <f t="shared" ref="BP902:BP965" si="437">IFERROR(BH902*(AJ902/AB902),"")</f>
        <v/>
      </c>
      <c r="BQ902" s="97"/>
      <c r="BR902" s="186">
        <f t="shared" ref="BR902:BR965" si="438">IFERROR(V902+BB902,"")</f>
        <v>0</v>
      </c>
      <c r="BS902" s="186">
        <f t="shared" ref="BS902:BS965" si="439">IFERROR(W902+BC902,"")</f>
        <v>0</v>
      </c>
      <c r="BT902" s="222">
        <f t="shared" ref="BT902:BT965" si="440">IFERROR(X902+BD902,"")</f>
        <v>0</v>
      </c>
      <c r="BU902" s="222">
        <f t="shared" ref="BU902:BU965" si="441">IFERROR(Y902+BE902,"")</f>
        <v>0</v>
      </c>
      <c r="BV902" s="222">
        <f t="shared" ref="BV902:BV965" si="442">IFERROR(Z902+BF902,"")</f>
        <v>0</v>
      </c>
      <c r="BW902" s="222">
        <f t="shared" ref="BW902:BW965" si="443">IFERROR(AA902+BG902,"")</f>
        <v>0</v>
      </c>
      <c r="BX902" s="222">
        <f t="shared" ref="BX902:BX965" si="444">IFERROR(AB902+BH902,"")</f>
        <v>0</v>
      </c>
      <c r="BY902" s="106"/>
      <c r="BZ902" s="197" t="str">
        <f>IF(SUMIF('Input| Projects'!$AS$8:$CP$8,"Dx",'Input| Projects'!$AS902:$CP902)=0,"",SUMIF('Input| Projects'!$AS$8:$CP$8,"Dx",'Input| Projects'!$AS902:$CP902))</f>
        <v/>
      </c>
      <c r="CA902" s="197" t="str">
        <f>IF(SUMIF('Input| Projects'!$AS$8:$CP$8,"Tx",'Input| Projects'!$AS902:$CP902)=0,"",SUMIF('Input| Projects'!$AS$8:$CP$8,"Tx",'Input| Projects'!$AS902:$CP902))</f>
        <v/>
      </c>
      <c r="CB902" s="150" t="str">
        <f t="shared" si="422"/>
        <v/>
      </c>
    </row>
    <row r="903" spans="2:80" x14ac:dyDescent="0.2">
      <c r="B903" s="201">
        <f>IFERROR('Input| Projects'!B903,"")</f>
        <v>894</v>
      </c>
      <c r="C903" s="42" t="str">
        <f>IFERROR(IF('Input| Projects'!C903="","",'Input| Projects'!C903),"")</f>
        <v/>
      </c>
      <c r="D903" s="42" t="str">
        <f>IFERROR(IF('Input| Projects'!D903="","",'Input| Projects'!D903),"")</f>
        <v/>
      </c>
      <c r="E903" s="104"/>
      <c r="F903" s="190">
        <f>IFERROR('Input| Projects'!I903*'Input| Escalations'!$K$19,"")</f>
        <v>0</v>
      </c>
      <c r="G903" s="190">
        <f>IFERROR('Input| Projects'!J903*'Input| Escalations'!$K$19,"")</f>
        <v>0</v>
      </c>
      <c r="H903" s="190">
        <f>IFERROR('Input| Projects'!K903*'Input| Escalations'!$K$19,"")</f>
        <v>0</v>
      </c>
      <c r="I903" s="190">
        <f>IFERROR('Input| Projects'!L903*'Input| Escalations'!$K$19,"")</f>
        <v>0</v>
      </c>
      <c r="J903" s="190">
        <f>IFERROR('Input| Projects'!M903*'Input| Escalations'!$K$19,"")</f>
        <v>0</v>
      </c>
      <c r="K903" s="190">
        <f>IFERROR('Input| Projects'!N903*'Input| Escalations'!$K$19,"")</f>
        <v>0</v>
      </c>
      <c r="L903" s="190">
        <f>IFERROR('Input| Projects'!O903*'Input| Escalations'!$K$19,"")</f>
        <v>0</v>
      </c>
      <c r="M903" s="150" t="str">
        <f>IF(ABS(SUM(F903:L903)-(SUM('Input| Projects'!I903:O903)*'Input| Escalations'!$K$19))&lt;0.0000001,"",1)</f>
        <v/>
      </c>
      <c r="N903" s="192">
        <f>'Input| Projects'!$Y903*INDEX('Input| Escalations'!$H$33:$N$33,MATCH('Calc| Project Costs'!N$9,'Input| Escalations'!$H$23:$N$23,0))+'Input| Projects'!$Z903*INDEX('Input| Escalations'!$H$34:$N$34,MATCH('Calc| Project Costs'!N$9,'Input| Escalations'!$H$23:$N$23,0))+'Input| Projects'!$AA903*INDEX('Input| Escalations'!$H$35:$N$35,MATCH('Calc| Project Costs'!N$9,'Input| Escalations'!$H$23:$N$23,0))+1</f>
        <v>1</v>
      </c>
      <c r="O903" s="192">
        <f>'Input| Projects'!$Y903*INDEX('Input| Escalations'!$H$33:$N$33,MATCH('Calc| Project Costs'!O$9,'Input| Escalations'!$H$23:$N$23,0))+'Input| Projects'!$Z903*INDEX('Input| Escalations'!$H$34:$N$34,MATCH('Calc| Project Costs'!O$9,'Input| Escalations'!$H$23:$N$23,0))+'Input| Projects'!$AA903*INDEX('Input| Escalations'!$H$35:$N$35,MATCH('Calc| Project Costs'!O$9,'Input| Escalations'!$H$23:$N$23,0))+1</f>
        <v>1</v>
      </c>
      <c r="P903" s="192">
        <f>'Input| Projects'!$Y903*INDEX('Input| Escalations'!$H$33:$N$33,MATCH('Calc| Project Costs'!P$9,'Input| Escalations'!$H$23:$N$23,0))+'Input| Projects'!$Z903*INDEX('Input| Escalations'!$H$34:$N$34,MATCH('Calc| Project Costs'!P$9,'Input| Escalations'!$H$23:$N$23,0))+'Input| Projects'!$AA903*INDEX('Input| Escalations'!$H$35:$N$35,MATCH('Calc| Project Costs'!P$9,'Input| Escalations'!$H$23:$N$23,0))+1</f>
        <v>1</v>
      </c>
      <c r="Q903" s="192">
        <f>'Input| Projects'!$Y903*INDEX('Input| Escalations'!$H$33:$N$33,MATCH('Calc| Project Costs'!Q$9,'Input| Escalations'!$H$23:$N$23,0))+'Input| Projects'!$Z903*INDEX('Input| Escalations'!$H$34:$N$34,MATCH('Calc| Project Costs'!Q$9,'Input| Escalations'!$H$23:$N$23,0))+'Input| Projects'!$AA903*INDEX('Input| Escalations'!$H$35:$N$35,MATCH('Calc| Project Costs'!Q$9,'Input| Escalations'!$H$23:$N$23,0))+1</f>
        <v>1</v>
      </c>
      <c r="R903" s="192">
        <f>'Input| Projects'!$Y903*INDEX('Input| Escalations'!$H$33:$N$33,MATCH('Calc| Project Costs'!R$9,'Input| Escalations'!$H$23:$N$23,0))+'Input| Projects'!$Z903*INDEX('Input| Escalations'!$H$34:$N$34,MATCH('Calc| Project Costs'!R$9,'Input| Escalations'!$H$23:$N$23,0))+'Input| Projects'!$AA903*INDEX('Input| Escalations'!$H$35:$N$35,MATCH('Calc| Project Costs'!R$9,'Input| Escalations'!$H$23:$N$23,0))+1</f>
        <v>1</v>
      </c>
      <c r="S903" s="192">
        <f>'Input| Projects'!$Y903*INDEX('Input| Escalations'!$H$33:$N$33,MATCH('Calc| Project Costs'!S$9,'Input| Escalations'!$H$23:$N$23,0))+'Input| Projects'!$Z903*INDEX('Input| Escalations'!$H$34:$N$34,MATCH('Calc| Project Costs'!S$9,'Input| Escalations'!$H$23:$N$23,0))+'Input| Projects'!$AA903*INDEX('Input| Escalations'!$H$35:$N$35,MATCH('Calc| Project Costs'!S$9,'Input| Escalations'!$H$23:$N$23,0))+1</f>
        <v>1</v>
      </c>
      <c r="T903" s="192">
        <f>'Input| Projects'!$Y903*INDEX('Input| Escalations'!$H$33:$N$33,MATCH('Calc| Project Costs'!T$9,'Input| Escalations'!$H$23:$N$23,0))+'Input| Projects'!$Z903*INDEX('Input| Escalations'!$H$34:$N$34,MATCH('Calc| Project Costs'!T$9,'Input| Escalations'!$H$23:$N$23,0))+'Input| Projects'!$AA903*INDEX('Input| Escalations'!$H$35:$N$35,MATCH('Calc| Project Costs'!T$9,'Input| Escalations'!$H$23:$N$23,0))+1</f>
        <v>1</v>
      </c>
      <c r="U903" s="106"/>
      <c r="V903" s="186">
        <f t="shared" ref="V903:V966" si="445">IFERROR(F903*N903,"")</f>
        <v>0</v>
      </c>
      <c r="W903" s="186">
        <f t="shared" ref="W903:W966" si="446">IFERROR(G903*O903,"")</f>
        <v>0</v>
      </c>
      <c r="X903" s="186">
        <f t="shared" ref="X903:X966" si="447">IFERROR(H903*P903,"")</f>
        <v>0</v>
      </c>
      <c r="Y903" s="186">
        <f t="shared" si="423"/>
        <v>0</v>
      </c>
      <c r="Z903" s="186">
        <f t="shared" si="424"/>
        <v>0</v>
      </c>
      <c r="AA903" s="186">
        <f t="shared" si="425"/>
        <v>0</v>
      </c>
      <c r="AB903" s="186">
        <f t="shared" si="426"/>
        <v>0</v>
      </c>
      <c r="AC903" s="106"/>
      <c r="AD903" s="186">
        <f>'Input| Projects'!Q903*N903*'Input| Escalations'!$K$19</f>
        <v>0</v>
      </c>
      <c r="AE903" s="186">
        <f>'Input| Projects'!R903*O903*'Input| Escalations'!$K$19</f>
        <v>0</v>
      </c>
      <c r="AF903" s="186">
        <f>'Input| Projects'!S903*P903*'Input| Escalations'!$K$19</f>
        <v>0</v>
      </c>
      <c r="AG903" s="186">
        <f>'Input| Projects'!T903*Q903*'Input| Escalations'!$K$19</f>
        <v>0</v>
      </c>
      <c r="AH903" s="186">
        <f>'Input| Projects'!U903*R903*'Input| Escalations'!$K$19</f>
        <v>0</v>
      </c>
      <c r="AI903" s="186">
        <f>'Input| Projects'!V903*S903*'Input| Escalations'!$K$19</f>
        <v>0</v>
      </c>
      <c r="AJ903" s="186">
        <f>'Input| Projects'!W903*T903*'Input| Escalations'!$K$19</f>
        <v>0</v>
      </c>
      <c r="AK903" s="106"/>
      <c r="AL903" s="186" t="str">
        <f>IFERROR(IF('Input| Overheads'!$C$42="Direct costs",SUMPRODUCT(--('Input| Projects'!$AC903="Yes"),'Calc| Overheads Allocation'!C$8,'Calc| Project Costs'!V903),IF('Input| Overheads'!$C$42="Internal labour",SUMPRODUCT(--('Input| Projects'!$AC903="Yes"),'Calc| Overheads Allocation'!C$8,'Calc| Project Costs'!V903,'Input| Projects'!$Y903),IF('Input| Overheads'!$C$42="DNSP defined",SUMPRODUCT(--('Input| Projects'!$AC903="Yes"),'Calc| Overheads Allocation'!C$61,'Input| Projects'!$AF903),""))),"")</f>
        <v/>
      </c>
      <c r="AM903" s="186" t="str">
        <f>IFERROR(IF('Input| Overheads'!$C$42="Direct costs",SUMPRODUCT(--('Input| Projects'!$AC903="Yes"),'Calc| Overheads Allocation'!D$8,'Calc| Project Costs'!W903),IF('Input| Overheads'!$C$42="Internal labour",SUMPRODUCT(--('Input| Projects'!$AC903="Yes"),'Calc| Overheads Allocation'!D$8,'Calc| Project Costs'!W903,'Input| Projects'!$Y903),IF('Input| Overheads'!$C$42="DNSP defined",SUMPRODUCT(--('Input| Projects'!$AC903="Yes"),'Calc| Overheads Allocation'!D$61,'Input| Projects'!$AF903),""))),"")</f>
        <v/>
      </c>
      <c r="AN903" s="186" t="str">
        <f>IFERROR(IF('Input| Overheads'!$C$42="Direct costs",SUMPRODUCT(--('Input| Projects'!$AC903="Yes"),'Calc| Overheads Allocation'!E$8,'Calc| Project Costs'!X903),IF('Input| Overheads'!$C$42="Internal labour",SUMPRODUCT(--('Input| Projects'!$AC903="Yes"),'Calc| Overheads Allocation'!E$8,'Calc| Project Costs'!X903,'Input| Projects'!$Y903),IF('Input| Overheads'!$C$42="DNSP defined",SUMPRODUCT(--('Input| Projects'!$AC903="Yes"),'Calc| Overheads Allocation'!E$61,'Input| Projects'!$AF903),""))),"")</f>
        <v/>
      </c>
      <c r="AO903" s="186" t="str">
        <f>IFERROR(IF('Input| Overheads'!$C$42="Direct costs",SUMPRODUCT(--('Input| Projects'!$AC903="Yes"),'Calc| Overheads Allocation'!F$8,'Calc| Project Costs'!Y903),IF('Input| Overheads'!$C$42="Internal labour",SUMPRODUCT(--('Input| Projects'!$AC903="Yes"),'Calc| Overheads Allocation'!F$8,'Calc| Project Costs'!Y903,'Input| Projects'!$Y903),IF('Input| Overheads'!$C$42="DNSP defined",SUMPRODUCT(--('Input| Projects'!$AC903="Yes"),'Calc| Overheads Allocation'!F$61,'Input| Projects'!$AF903),""))),"")</f>
        <v/>
      </c>
      <c r="AP903" s="186" t="str">
        <f>IFERROR(IF('Input| Overheads'!$C$42="Direct costs",SUMPRODUCT(--('Input| Projects'!$AC903="Yes"),'Calc| Overheads Allocation'!G$8,'Calc| Project Costs'!Z903),IF('Input| Overheads'!$C$42="Internal labour",SUMPRODUCT(--('Input| Projects'!$AC903="Yes"),'Calc| Overheads Allocation'!G$8,'Calc| Project Costs'!Z903,'Input| Projects'!$Y903),IF('Input| Overheads'!$C$42="DNSP defined",SUMPRODUCT(--('Input| Projects'!$AC903="Yes"),'Calc| Overheads Allocation'!G$61,'Input| Projects'!$AF903),""))),"")</f>
        <v/>
      </c>
      <c r="AQ903" s="186" t="str">
        <f>IFERROR(IF('Input| Overheads'!$C$42="Direct costs",SUMPRODUCT(--('Input| Projects'!$AC903="Yes"),'Calc| Overheads Allocation'!H$8,'Calc| Project Costs'!AA903),IF('Input| Overheads'!$C$42="Internal labour",SUMPRODUCT(--('Input| Projects'!$AC903="Yes"),'Calc| Overheads Allocation'!H$8,'Calc| Project Costs'!AA903,'Input| Projects'!$Y903),IF('Input| Overheads'!$C$42="DNSP defined",SUMPRODUCT(--('Input| Projects'!$AC903="Yes"),'Calc| Overheads Allocation'!H$61,'Input| Projects'!$AF903),""))),"")</f>
        <v/>
      </c>
      <c r="AR903" s="186" t="str">
        <f>IFERROR(IF('Input| Overheads'!$C$42="Direct costs",SUMPRODUCT(--('Input| Projects'!$AC903="Yes"),'Calc| Overheads Allocation'!I$8,'Calc| Project Costs'!AB903),IF('Input| Overheads'!$C$42="Internal labour",SUMPRODUCT(--('Input| Projects'!$AC903="Yes"),'Calc| Overheads Allocation'!I$8,'Calc| Project Costs'!AB903,'Input| Projects'!$Y903),IF('Input| Overheads'!$C$42="DNSP defined",SUMPRODUCT(--('Input| Projects'!$AC903="Yes"),'Calc| Overheads Allocation'!I$61,'Input| Projects'!$AF903),""))),"")</f>
        <v/>
      </c>
      <c r="AS903" s="106"/>
      <c r="AT903" s="186" t="str">
        <f>IFERROR(IF('Input| Overheads'!$C$42="Direct costs",SUMPRODUCT(--('Input| Projects'!$AD903="Yes"),'Calc| Overheads Allocation'!C$9,'Calc| Project Costs'!V903),IF('Input| Overheads'!$C$42="Internal labour",SUMPRODUCT(--('Input| Projects'!$AD903="Yes"),'Calc| Overheads Allocation'!C$9,'Calc| Project Costs'!V903,'Input| Projects'!$Y903),IF('Input| Overheads'!$C$42="DNSP defined",SUMPRODUCT(--('Input| Projects'!$AD903="Yes"),'Calc| Overheads Allocation'!C$62,'Input| Projects'!$AG903),""))),"")</f>
        <v/>
      </c>
      <c r="AU903" s="186" t="str">
        <f>IFERROR(IF('Input| Overheads'!$C$42="Direct costs",SUMPRODUCT(--('Input| Projects'!$AD903="Yes"),'Calc| Overheads Allocation'!D$9,'Calc| Project Costs'!W903),IF('Input| Overheads'!$C$42="Internal labour",SUMPRODUCT(--('Input| Projects'!$AD903="Yes"),'Calc| Overheads Allocation'!D$9,'Calc| Project Costs'!W903,'Input| Projects'!$Y903),IF('Input| Overheads'!$C$42="DNSP defined",SUMPRODUCT(--('Input| Projects'!$AD903="Yes"),'Calc| Overheads Allocation'!D$62,'Input| Projects'!$AG903),""))),"")</f>
        <v/>
      </c>
      <c r="AV903" s="186" t="str">
        <f>IFERROR(IF('Input| Overheads'!$C$42="Direct costs",SUMPRODUCT(--('Input| Projects'!$AD903="Yes"),'Calc| Overheads Allocation'!E$9,'Calc| Project Costs'!X903),IF('Input| Overheads'!$C$42="Internal labour",SUMPRODUCT(--('Input| Projects'!$AD903="Yes"),'Calc| Overheads Allocation'!E$9,'Calc| Project Costs'!X903,'Input| Projects'!$Y903),IF('Input| Overheads'!$C$42="DNSP defined",SUMPRODUCT(--('Input| Projects'!$AD903="Yes"),'Calc| Overheads Allocation'!E$62,'Input| Projects'!$AG903),""))),"")</f>
        <v/>
      </c>
      <c r="AW903" s="186" t="str">
        <f>IFERROR(IF('Input| Overheads'!$C$42="Direct costs",SUMPRODUCT(--('Input| Projects'!$AD903="Yes"),'Calc| Overheads Allocation'!F$9,'Calc| Project Costs'!Y903),IF('Input| Overheads'!$C$42="Internal labour",SUMPRODUCT(--('Input| Projects'!$AD903="Yes"),'Calc| Overheads Allocation'!F$9,'Calc| Project Costs'!Y903,'Input| Projects'!$Y903),IF('Input| Overheads'!$C$42="DNSP defined",SUMPRODUCT(--('Input| Projects'!$AD903="Yes"),'Calc| Overheads Allocation'!F$62,'Input| Projects'!$AG903),""))),"")</f>
        <v/>
      </c>
      <c r="AX903" s="186" t="str">
        <f>IFERROR(IF('Input| Overheads'!$C$42="Direct costs",SUMPRODUCT(--('Input| Projects'!$AD903="Yes"),'Calc| Overheads Allocation'!G$9,'Calc| Project Costs'!Z903),IF('Input| Overheads'!$C$42="Internal labour",SUMPRODUCT(--('Input| Projects'!$AD903="Yes"),'Calc| Overheads Allocation'!G$9,'Calc| Project Costs'!Z903,'Input| Projects'!$Y903),IF('Input| Overheads'!$C$42="DNSP defined",SUMPRODUCT(--('Input| Projects'!$AD903="Yes"),'Calc| Overheads Allocation'!G$62,'Input| Projects'!$AG903),""))),"")</f>
        <v/>
      </c>
      <c r="AY903" s="186" t="str">
        <f>IFERROR(IF('Input| Overheads'!$C$42="Direct costs",SUMPRODUCT(--('Input| Projects'!$AD903="Yes"),'Calc| Overheads Allocation'!H$9,'Calc| Project Costs'!AA903),IF('Input| Overheads'!$C$42="Internal labour",SUMPRODUCT(--('Input| Projects'!$AD903="Yes"),'Calc| Overheads Allocation'!H$9,'Calc| Project Costs'!AA903,'Input| Projects'!$Y903),IF('Input| Overheads'!$C$42="DNSP defined",SUMPRODUCT(--('Input| Projects'!$AD903="Yes"),'Calc| Overheads Allocation'!H$62,'Input| Projects'!$AG903),""))),"")</f>
        <v/>
      </c>
      <c r="AZ903" s="186" t="str">
        <f>IFERROR(IF('Input| Overheads'!$C$42="Direct costs",SUMPRODUCT(--('Input| Projects'!$AD903="Yes"),'Calc| Overheads Allocation'!I$9,'Calc| Project Costs'!AB903),IF('Input| Overheads'!$C$42="Internal labour",SUMPRODUCT(--('Input| Projects'!$AD903="Yes"),'Calc| Overheads Allocation'!I$9,'Calc| Project Costs'!AB903,'Input| Projects'!$Y903),IF('Input| Overheads'!$C$42="DNSP defined",SUMPRODUCT(--('Input| Projects'!$AD903="Yes"),'Calc| Overheads Allocation'!I$62,'Input| Projects'!$AG903),""))),"")</f>
        <v/>
      </c>
      <c r="BA903" s="106"/>
      <c r="BB903" s="186">
        <f t="shared" ref="BB903:BB966" si="448">IFERROR(SUM(AL903,AT903),"")</f>
        <v>0</v>
      </c>
      <c r="BC903" s="186">
        <f t="shared" ref="BC903:BC966" si="449">IFERROR(SUM(AM903,AU903),"")</f>
        <v>0</v>
      </c>
      <c r="BD903" s="186">
        <f t="shared" ref="BD903:BD966" si="450">IFERROR(SUM(AN903,AV903),"")</f>
        <v>0</v>
      </c>
      <c r="BE903" s="186">
        <f t="shared" si="427"/>
        <v>0</v>
      </c>
      <c r="BF903" s="186">
        <f t="shared" si="428"/>
        <v>0</v>
      </c>
      <c r="BG903" s="186">
        <f t="shared" si="429"/>
        <v>0</v>
      </c>
      <c r="BH903" s="186">
        <f t="shared" si="430"/>
        <v>0</v>
      </c>
      <c r="BI903" s="97"/>
      <c r="BJ903" s="186" t="str">
        <f t="shared" si="431"/>
        <v/>
      </c>
      <c r="BK903" s="186" t="str">
        <f t="shared" si="432"/>
        <v/>
      </c>
      <c r="BL903" s="186" t="str">
        <f t="shared" si="433"/>
        <v/>
      </c>
      <c r="BM903" s="186" t="str">
        <f t="shared" si="434"/>
        <v/>
      </c>
      <c r="BN903" s="186" t="str">
        <f t="shared" si="435"/>
        <v/>
      </c>
      <c r="BO903" s="186" t="str">
        <f t="shared" si="436"/>
        <v/>
      </c>
      <c r="BP903" s="186" t="str">
        <f t="shared" si="437"/>
        <v/>
      </c>
      <c r="BQ903" s="97"/>
      <c r="BR903" s="186">
        <f t="shared" si="438"/>
        <v>0</v>
      </c>
      <c r="BS903" s="186">
        <f t="shared" si="439"/>
        <v>0</v>
      </c>
      <c r="BT903" s="222">
        <f t="shared" si="440"/>
        <v>0</v>
      </c>
      <c r="BU903" s="222">
        <f t="shared" si="441"/>
        <v>0</v>
      </c>
      <c r="BV903" s="222">
        <f t="shared" si="442"/>
        <v>0</v>
      </c>
      <c r="BW903" s="222">
        <f t="shared" si="443"/>
        <v>0</v>
      </c>
      <c r="BX903" s="222">
        <f t="shared" si="444"/>
        <v>0</v>
      </c>
      <c r="BY903" s="106"/>
      <c r="BZ903" s="197" t="str">
        <f>IF(SUMIF('Input| Projects'!$AS$8:$CP$8,"Dx",'Input| Projects'!$AS903:$CP903)=0,"",SUMIF('Input| Projects'!$AS$8:$CP$8,"Dx",'Input| Projects'!$AS903:$CP903))</f>
        <v/>
      </c>
      <c r="CA903" s="197" t="str">
        <f>IF(SUMIF('Input| Projects'!$AS$8:$CP$8,"Tx",'Input| Projects'!$AS903:$CP903)=0,"",SUMIF('Input| Projects'!$AS$8:$CP$8,"Tx",'Input| Projects'!$AS903:$CP903))</f>
        <v/>
      </c>
      <c r="CB903" s="150" t="str">
        <f t="shared" ref="CB903:CB966" si="451">IF(SUM(BZ903:CA903,F903:L903)=0,"",IF(SUM(BZ903:CA903)=1,"",1))</f>
        <v/>
      </c>
    </row>
    <row r="904" spans="2:80" x14ac:dyDescent="0.2">
      <c r="B904" s="201">
        <f>IFERROR('Input| Projects'!B904,"")</f>
        <v>895</v>
      </c>
      <c r="C904" s="42" t="str">
        <f>IFERROR(IF('Input| Projects'!C904="","",'Input| Projects'!C904),"")</f>
        <v/>
      </c>
      <c r="D904" s="42" t="str">
        <f>IFERROR(IF('Input| Projects'!D904="","",'Input| Projects'!D904),"")</f>
        <v/>
      </c>
      <c r="E904" s="104"/>
      <c r="F904" s="190">
        <f>IFERROR('Input| Projects'!I904*'Input| Escalations'!$K$19,"")</f>
        <v>0</v>
      </c>
      <c r="G904" s="190">
        <f>IFERROR('Input| Projects'!J904*'Input| Escalations'!$K$19,"")</f>
        <v>0</v>
      </c>
      <c r="H904" s="190">
        <f>IFERROR('Input| Projects'!K904*'Input| Escalations'!$K$19,"")</f>
        <v>0</v>
      </c>
      <c r="I904" s="190">
        <f>IFERROR('Input| Projects'!L904*'Input| Escalations'!$K$19,"")</f>
        <v>0</v>
      </c>
      <c r="J904" s="190">
        <f>IFERROR('Input| Projects'!M904*'Input| Escalations'!$K$19,"")</f>
        <v>0</v>
      </c>
      <c r="K904" s="190">
        <f>IFERROR('Input| Projects'!N904*'Input| Escalations'!$K$19,"")</f>
        <v>0</v>
      </c>
      <c r="L904" s="190">
        <f>IFERROR('Input| Projects'!O904*'Input| Escalations'!$K$19,"")</f>
        <v>0</v>
      </c>
      <c r="M904" s="150" t="str">
        <f>IF(ABS(SUM(F904:L904)-(SUM('Input| Projects'!I904:O904)*'Input| Escalations'!$K$19))&lt;0.0000001,"",1)</f>
        <v/>
      </c>
      <c r="N904" s="192">
        <f>'Input| Projects'!$Y904*INDEX('Input| Escalations'!$H$33:$N$33,MATCH('Calc| Project Costs'!N$9,'Input| Escalations'!$H$23:$N$23,0))+'Input| Projects'!$Z904*INDEX('Input| Escalations'!$H$34:$N$34,MATCH('Calc| Project Costs'!N$9,'Input| Escalations'!$H$23:$N$23,0))+'Input| Projects'!$AA904*INDEX('Input| Escalations'!$H$35:$N$35,MATCH('Calc| Project Costs'!N$9,'Input| Escalations'!$H$23:$N$23,0))+1</f>
        <v>1</v>
      </c>
      <c r="O904" s="192">
        <f>'Input| Projects'!$Y904*INDEX('Input| Escalations'!$H$33:$N$33,MATCH('Calc| Project Costs'!O$9,'Input| Escalations'!$H$23:$N$23,0))+'Input| Projects'!$Z904*INDEX('Input| Escalations'!$H$34:$N$34,MATCH('Calc| Project Costs'!O$9,'Input| Escalations'!$H$23:$N$23,0))+'Input| Projects'!$AA904*INDEX('Input| Escalations'!$H$35:$N$35,MATCH('Calc| Project Costs'!O$9,'Input| Escalations'!$H$23:$N$23,0))+1</f>
        <v>1</v>
      </c>
      <c r="P904" s="192">
        <f>'Input| Projects'!$Y904*INDEX('Input| Escalations'!$H$33:$N$33,MATCH('Calc| Project Costs'!P$9,'Input| Escalations'!$H$23:$N$23,0))+'Input| Projects'!$Z904*INDEX('Input| Escalations'!$H$34:$N$34,MATCH('Calc| Project Costs'!P$9,'Input| Escalations'!$H$23:$N$23,0))+'Input| Projects'!$AA904*INDEX('Input| Escalations'!$H$35:$N$35,MATCH('Calc| Project Costs'!P$9,'Input| Escalations'!$H$23:$N$23,0))+1</f>
        <v>1</v>
      </c>
      <c r="Q904" s="192">
        <f>'Input| Projects'!$Y904*INDEX('Input| Escalations'!$H$33:$N$33,MATCH('Calc| Project Costs'!Q$9,'Input| Escalations'!$H$23:$N$23,0))+'Input| Projects'!$Z904*INDEX('Input| Escalations'!$H$34:$N$34,MATCH('Calc| Project Costs'!Q$9,'Input| Escalations'!$H$23:$N$23,0))+'Input| Projects'!$AA904*INDEX('Input| Escalations'!$H$35:$N$35,MATCH('Calc| Project Costs'!Q$9,'Input| Escalations'!$H$23:$N$23,0))+1</f>
        <v>1</v>
      </c>
      <c r="R904" s="192">
        <f>'Input| Projects'!$Y904*INDEX('Input| Escalations'!$H$33:$N$33,MATCH('Calc| Project Costs'!R$9,'Input| Escalations'!$H$23:$N$23,0))+'Input| Projects'!$Z904*INDEX('Input| Escalations'!$H$34:$N$34,MATCH('Calc| Project Costs'!R$9,'Input| Escalations'!$H$23:$N$23,0))+'Input| Projects'!$AA904*INDEX('Input| Escalations'!$H$35:$N$35,MATCH('Calc| Project Costs'!R$9,'Input| Escalations'!$H$23:$N$23,0))+1</f>
        <v>1</v>
      </c>
      <c r="S904" s="192">
        <f>'Input| Projects'!$Y904*INDEX('Input| Escalations'!$H$33:$N$33,MATCH('Calc| Project Costs'!S$9,'Input| Escalations'!$H$23:$N$23,0))+'Input| Projects'!$Z904*INDEX('Input| Escalations'!$H$34:$N$34,MATCH('Calc| Project Costs'!S$9,'Input| Escalations'!$H$23:$N$23,0))+'Input| Projects'!$AA904*INDEX('Input| Escalations'!$H$35:$N$35,MATCH('Calc| Project Costs'!S$9,'Input| Escalations'!$H$23:$N$23,0))+1</f>
        <v>1</v>
      </c>
      <c r="T904" s="192">
        <f>'Input| Projects'!$Y904*INDEX('Input| Escalations'!$H$33:$N$33,MATCH('Calc| Project Costs'!T$9,'Input| Escalations'!$H$23:$N$23,0))+'Input| Projects'!$Z904*INDEX('Input| Escalations'!$H$34:$N$34,MATCH('Calc| Project Costs'!T$9,'Input| Escalations'!$H$23:$N$23,0))+'Input| Projects'!$AA904*INDEX('Input| Escalations'!$H$35:$N$35,MATCH('Calc| Project Costs'!T$9,'Input| Escalations'!$H$23:$N$23,0))+1</f>
        <v>1</v>
      </c>
      <c r="U904" s="106"/>
      <c r="V904" s="186">
        <f t="shared" si="445"/>
        <v>0</v>
      </c>
      <c r="W904" s="186">
        <f t="shared" si="446"/>
        <v>0</v>
      </c>
      <c r="X904" s="186">
        <f t="shared" si="447"/>
        <v>0</v>
      </c>
      <c r="Y904" s="186">
        <f t="shared" si="423"/>
        <v>0</v>
      </c>
      <c r="Z904" s="186">
        <f t="shared" si="424"/>
        <v>0</v>
      </c>
      <c r="AA904" s="186">
        <f t="shared" si="425"/>
        <v>0</v>
      </c>
      <c r="AB904" s="186">
        <f t="shared" si="426"/>
        <v>0</v>
      </c>
      <c r="AC904" s="106"/>
      <c r="AD904" s="186">
        <f>'Input| Projects'!Q904*N904*'Input| Escalations'!$K$19</f>
        <v>0</v>
      </c>
      <c r="AE904" s="186">
        <f>'Input| Projects'!R904*O904*'Input| Escalations'!$K$19</f>
        <v>0</v>
      </c>
      <c r="AF904" s="186">
        <f>'Input| Projects'!S904*P904*'Input| Escalations'!$K$19</f>
        <v>0</v>
      </c>
      <c r="AG904" s="186">
        <f>'Input| Projects'!T904*Q904*'Input| Escalations'!$K$19</f>
        <v>0</v>
      </c>
      <c r="AH904" s="186">
        <f>'Input| Projects'!U904*R904*'Input| Escalations'!$K$19</f>
        <v>0</v>
      </c>
      <c r="AI904" s="186">
        <f>'Input| Projects'!V904*S904*'Input| Escalations'!$K$19</f>
        <v>0</v>
      </c>
      <c r="AJ904" s="186">
        <f>'Input| Projects'!W904*T904*'Input| Escalations'!$K$19</f>
        <v>0</v>
      </c>
      <c r="AK904" s="106"/>
      <c r="AL904" s="186" t="str">
        <f>IFERROR(IF('Input| Overheads'!$C$42="Direct costs",SUMPRODUCT(--('Input| Projects'!$AC904="Yes"),'Calc| Overheads Allocation'!C$8,'Calc| Project Costs'!V904),IF('Input| Overheads'!$C$42="Internal labour",SUMPRODUCT(--('Input| Projects'!$AC904="Yes"),'Calc| Overheads Allocation'!C$8,'Calc| Project Costs'!V904,'Input| Projects'!$Y904),IF('Input| Overheads'!$C$42="DNSP defined",SUMPRODUCT(--('Input| Projects'!$AC904="Yes"),'Calc| Overheads Allocation'!C$61,'Input| Projects'!$AF904),""))),"")</f>
        <v/>
      </c>
      <c r="AM904" s="186" t="str">
        <f>IFERROR(IF('Input| Overheads'!$C$42="Direct costs",SUMPRODUCT(--('Input| Projects'!$AC904="Yes"),'Calc| Overheads Allocation'!D$8,'Calc| Project Costs'!W904),IF('Input| Overheads'!$C$42="Internal labour",SUMPRODUCT(--('Input| Projects'!$AC904="Yes"),'Calc| Overheads Allocation'!D$8,'Calc| Project Costs'!W904,'Input| Projects'!$Y904),IF('Input| Overheads'!$C$42="DNSP defined",SUMPRODUCT(--('Input| Projects'!$AC904="Yes"),'Calc| Overheads Allocation'!D$61,'Input| Projects'!$AF904),""))),"")</f>
        <v/>
      </c>
      <c r="AN904" s="186" t="str">
        <f>IFERROR(IF('Input| Overheads'!$C$42="Direct costs",SUMPRODUCT(--('Input| Projects'!$AC904="Yes"),'Calc| Overheads Allocation'!E$8,'Calc| Project Costs'!X904),IF('Input| Overheads'!$C$42="Internal labour",SUMPRODUCT(--('Input| Projects'!$AC904="Yes"),'Calc| Overheads Allocation'!E$8,'Calc| Project Costs'!X904,'Input| Projects'!$Y904),IF('Input| Overheads'!$C$42="DNSP defined",SUMPRODUCT(--('Input| Projects'!$AC904="Yes"),'Calc| Overheads Allocation'!E$61,'Input| Projects'!$AF904),""))),"")</f>
        <v/>
      </c>
      <c r="AO904" s="186" t="str">
        <f>IFERROR(IF('Input| Overheads'!$C$42="Direct costs",SUMPRODUCT(--('Input| Projects'!$AC904="Yes"),'Calc| Overheads Allocation'!F$8,'Calc| Project Costs'!Y904),IF('Input| Overheads'!$C$42="Internal labour",SUMPRODUCT(--('Input| Projects'!$AC904="Yes"),'Calc| Overheads Allocation'!F$8,'Calc| Project Costs'!Y904,'Input| Projects'!$Y904),IF('Input| Overheads'!$C$42="DNSP defined",SUMPRODUCT(--('Input| Projects'!$AC904="Yes"),'Calc| Overheads Allocation'!F$61,'Input| Projects'!$AF904),""))),"")</f>
        <v/>
      </c>
      <c r="AP904" s="186" t="str">
        <f>IFERROR(IF('Input| Overheads'!$C$42="Direct costs",SUMPRODUCT(--('Input| Projects'!$AC904="Yes"),'Calc| Overheads Allocation'!G$8,'Calc| Project Costs'!Z904),IF('Input| Overheads'!$C$42="Internal labour",SUMPRODUCT(--('Input| Projects'!$AC904="Yes"),'Calc| Overheads Allocation'!G$8,'Calc| Project Costs'!Z904,'Input| Projects'!$Y904),IF('Input| Overheads'!$C$42="DNSP defined",SUMPRODUCT(--('Input| Projects'!$AC904="Yes"),'Calc| Overheads Allocation'!G$61,'Input| Projects'!$AF904),""))),"")</f>
        <v/>
      </c>
      <c r="AQ904" s="186" t="str">
        <f>IFERROR(IF('Input| Overheads'!$C$42="Direct costs",SUMPRODUCT(--('Input| Projects'!$AC904="Yes"),'Calc| Overheads Allocation'!H$8,'Calc| Project Costs'!AA904),IF('Input| Overheads'!$C$42="Internal labour",SUMPRODUCT(--('Input| Projects'!$AC904="Yes"),'Calc| Overheads Allocation'!H$8,'Calc| Project Costs'!AA904,'Input| Projects'!$Y904),IF('Input| Overheads'!$C$42="DNSP defined",SUMPRODUCT(--('Input| Projects'!$AC904="Yes"),'Calc| Overheads Allocation'!H$61,'Input| Projects'!$AF904),""))),"")</f>
        <v/>
      </c>
      <c r="AR904" s="186" t="str">
        <f>IFERROR(IF('Input| Overheads'!$C$42="Direct costs",SUMPRODUCT(--('Input| Projects'!$AC904="Yes"),'Calc| Overheads Allocation'!I$8,'Calc| Project Costs'!AB904),IF('Input| Overheads'!$C$42="Internal labour",SUMPRODUCT(--('Input| Projects'!$AC904="Yes"),'Calc| Overheads Allocation'!I$8,'Calc| Project Costs'!AB904,'Input| Projects'!$Y904),IF('Input| Overheads'!$C$42="DNSP defined",SUMPRODUCT(--('Input| Projects'!$AC904="Yes"),'Calc| Overheads Allocation'!I$61,'Input| Projects'!$AF904),""))),"")</f>
        <v/>
      </c>
      <c r="AS904" s="106"/>
      <c r="AT904" s="186" t="str">
        <f>IFERROR(IF('Input| Overheads'!$C$42="Direct costs",SUMPRODUCT(--('Input| Projects'!$AD904="Yes"),'Calc| Overheads Allocation'!C$9,'Calc| Project Costs'!V904),IF('Input| Overheads'!$C$42="Internal labour",SUMPRODUCT(--('Input| Projects'!$AD904="Yes"),'Calc| Overheads Allocation'!C$9,'Calc| Project Costs'!V904,'Input| Projects'!$Y904),IF('Input| Overheads'!$C$42="DNSP defined",SUMPRODUCT(--('Input| Projects'!$AD904="Yes"),'Calc| Overheads Allocation'!C$62,'Input| Projects'!$AG904),""))),"")</f>
        <v/>
      </c>
      <c r="AU904" s="186" t="str">
        <f>IFERROR(IF('Input| Overheads'!$C$42="Direct costs",SUMPRODUCT(--('Input| Projects'!$AD904="Yes"),'Calc| Overheads Allocation'!D$9,'Calc| Project Costs'!W904),IF('Input| Overheads'!$C$42="Internal labour",SUMPRODUCT(--('Input| Projects'!$AD904="Yes"),'Calc| Overheads Allocation'!D$9,'Calc| Project Costs'!W904,'Input| Projects'!$Y904),IF('Input| Overheads'!$C$42="DNSP defined",SUMPRODUCT(--('Input| Projects'!$AD904="Yes"),'Calc| Overheads Allocation'!D$62,'Input| Projects'!$AG904),""))),"")</f>
        <v/>
      </c>
      <c r="AV904" s="186" t="str">
        <f>IFERROR(IF('Input| Overheads'!$C$42="Direct costs",SUMPRODUCT(--('Input| Projects'!$AD904="Yes"),'Calc| Overheads Allocation'!E$9,'Calc| Project Costs'!X904),IF('Input| Overheads'!$C$42="Internal labour",SUMPRODUCT(--('Input| Projects'!$AD904="Yes"),'Calc| Overheads Allocation'!E$9,'Calc| Project Costs'!X904,'Input| Projects'!$Y904),IF('Input| Overheads'!$C$42="DNSP defined",SUMPRODUCT(--('Input| Projects'!$AD904="Yes"),'Calc| Overheads Allocation'!E$62,'Input| Projects'!$AG904),""))),"")</f>
        <v/>
      </c>
      <c r="AW904" s="186" t="str">
        <f>IFERROR(IF('Input| Overheads'!$C$42="Direct costs",SUMPRODUCT(--('Input| Projects'!$AD904="Yes"),'Calc| Overheads Allocation'!F$9,'Calc| Project Costs'!Y904),IF('Input| Overheads'!$C$42="Internal labour",SUMPRODUCT(--('Input| Projects'!$AD904="Yes"),'Calc| Overheads Allocation'!F$9,'Calc| Project Costs'!Y904,'Input| Projects'!$Y904),IF('Input| Overheads'!$C$42="DNSP defined",SUMPRODUCT(--('Input| Projects'!$AD904="Yes"),'Calc| Overheads Allocation'!F$62,'Input| Projects'!$AG904),""))),"")</f>
        <v/>
      </c>
      <c r="AX904" s="186" t="str">
        <f>IFERROR(IF('Input| Overheads'!$C$42="Direct costs",SUMPRODUCT(--('Input| Projects'!$AD904="Yes"),'Calc| Overheads Allocation'!G$9,'Calc| Project Costs'!Z904),IF('Input| Overheads'!$C$42="Internal labour",SUMPRODUCT(--('Input| Projects'!$AD904="Yes"),'Calc| Overheads Allocation'!G$9,'Calc| Project Costs'!Z904,'Input| Projects'!$Y904),IF('Input| Overheads'!$C$42="DNSP defined",SUMPRODUCT(--('Input| Projects'!$AD904="Yes"),'Calc| Overheads Allocation'!G$62,'Input| Projects'!$AG904),""))),"")</f>
        <v/>
      </c>
      <c r="AY904" s="186" t="str">
        <f>IFERROR(IF('Input| Overheads'!$C$42="Direct costs",SUMPRODUCT(--('Input| Projects'!$AD904="Yes"),'Calc| Overheads Allocation'!H$9,'Calc| Project Costs'!AA904),IF('Input| Overheads'!$C$42="Internal labour",SUMPRODUCT(--('Input| Projects'!$AD904="Yes"),'Calc| Overheads Allocation'!H$9,'Calc| Project Costs'!AA904,'Input| Projects'!$Y904),IF('Input| Overheads'!$C$42="DNSP defined",SUMPRODUCT(--('Input| Projects'!$AD904="Yes"),'Calc| Overheads Allocation'!H$62,'Input| Projects'!$AG904),""))),"")</f>
        <v/>
      </c>
      <c r="AZ904" s="186" t="str">
        <f>IFERROR(IF('Input| Overheads'!$C$42="Direct costs",SUMPRODUCT(--('Input| Projects'!$AD904="Yes"),'Calc| Overheads Allocation'!I$9,'Calc| Project Costs'!AB904),IF('Input| Overheads'!$C$42="Internal labour",SUMPRODUCT(--('Input| Projects'!$AD904="Yes"),'Calc| Overheads Allocation'!I$9,'Calc| Project Costs'!AB904,'Input| Projects'!$Y904),IF('Input| Overheads'!$C$42="DNSP defined",SUMPRODUCT(--('Input| Projects'!$AD904="Yes"),'Calc| Overheads Allocation'!I$62,'Input| Projects'!$AG904),""))),"")</f>
        <v/>
      </c>
      <c r="BA904" s="106"/>
      <c r="BB904" s="186">
        <f t="shared" si="448"/>
        <v>0</v>
      </c>
      <c r="BC904" s="186">
        <f t="shared" si="449"/>
        <v>0</v>
      </c>
      <c r="BD904" s="186">
        <f t="shared" si="450"/>
        <v>0</v>
      </c>
      <c r="BE904" s="186">
        <f t="shared" si="427"/>
        <v>0</v>
      </c>
      <c r="BF904" s="186">
        <f t="shared" si="428"/>
        <v>0</v>
      </c>
      <c r="BG904" s="186">
        <f t="shared" si="429"/>
        <v>0</v>
      </c>
      <c r="BH904" s="186">
        <f t="shared" si="430"/>
        <v>0</v>
      </c>
      <c r="BI904" s="97"/>
      <c r="BJ904" s="186" t="str">
        <f t="shared" si="431"/>
        <v/>
      </c>
      <c r="BK904" s="186" t="str">
        <f t="shared" si="432"/>
        <v/>
      </c>
      <c r="BL904" s="186" t="str">
        <f t="shared" si="433"/>
        <v/>
      </c>
      <c r="BM904" s="186" t="str">
        <f t="shared" si="434"/>
        <v/>
      </c>
      <c r="BN904" s="186" t="str">
        <f t="shared" si="435"/>
        <v/>
      </c>
      <c r="BO904" s="186" t="str">
        <f t="shared" si="436"/>
        <v/>
      </c>
      <c r="BP904" s="186" t="str">
        <f t="shared" si="437"/>
        <v/>
      </c>
      <c r="BQ904" s="97"/>
      <c r="BR904" s="186">
        <f t="shared" si="438"/>
        <v>0</v>
      </c>
      <c r="BS904" s="186">
        <f t="shared" si="439"/>
        <v>0</v>
      </c>
      <c r="BT904" s="222">
        <f t="shared" si="440"/>
        <v>0</v>
      </c>
      <c r="BU904" s="222">
        <f t="shared" si="441"/>
        <v>0</v>
      </c>
      <c r="BV904" s="222">
        <f t="shared" si="442"/>
        <v>0</v>
      </c>
      <c r="BW904" s="222">
        <f t="shared" si="443"/>
        <v>0</v>
      </c>
      <c r="BX904" s="222">
        <f t="shared" si="444"/>
        <v>0</v>
      </c>
      <c r="BY904" s="106"/>
      <c r="BZ904" s="197" t="str">
        <f>IF(SUMIF('Input| Projects'!$AS$8:$CP$8,"Dx",'Input| Projects'!$AS904:$CP904)=0,"",SUMIF('Input| Projects'!$AS$8:$CP$8,"Dx",'Input| Projects'!$AS904:$CP904))</f>
        <v/>
      </c>
      <c r="CA904" s="197" t="str">
        <f>IF(SUMIF('Input| Projects'!$AS$8:$CP$8,"Tx",'Input| Projects'!$AS904:$CP904)=0,"",SUMIF('Input| Projects'!$AS$8:$CP$8,"Tx",'Input| Projects'!$AS904:$CP904))</f>
        <v/>
      </c>
      <c r="CB904" s="150" t="str">
        <f t="shared" si="451"/>
        <v/>
      </c>
    </row>
    <row r="905" spans="2:80" x14ac:dyDescent="0.2">
      <c r="B905" s="201">
        <f>IFERROR('Input| Projects'!B905,"")</f>
        <v>896</v>
      </c>
      <c r="C905" s="42" t="str">
        <f>IFERROR(IF('Input| Projects'!C905="","",'Input| Projects'!C905),"")</f>
        <v/>
      </c>
      <c r="D905" s="42" t="str">
        <f>IFERROR(IF('Input| Projects'!D905="","",'Input| Projects'!D905),"")</f>
        <v/>
      </c>
      <c r="E905" s="104"/>
      <c r="F905" s="190">
        <f>IFERROR('Input| Projects'!I905*'Input| Escalations'!$K$19,"")</f>
        <v>0</v>
      </c>
      <c r="G905" s="190">
        <f>IFERROR('Input| Projects'!J905*'Input| Escalations'!$K$19,"")</f>
        <v>0</v>
      </c>
      <c r="H905" s="190">
        <f>IFERROR('Input| Projects'!K905*'Input| Escalations'!$K$19,"")</f>
        <v>0</v>
      </c>
      <c r="I905" s="190">
        <f>IFERROR('Input| Projects'!L905*'Input| Escalations'!$K$19,"")</f>
        <v>0</v>
      </c>
      <c r="J905" s="190">
        <f>IFERROR('Input| Projects'!M905*'Input| Escalations'!$K$19,"")</f>
        <v>0</v>
      </c>
      <c r="K905" s="190">
        <f>IFERROR('Input| Projects'!N905*'Input| Escalations'!$K$19,"")</f>
        <v>0</v>
      </c>
      <c r="L905" s="190">
        <f>IFERROR('Input| Projects'!O905*'Input| Escalations'!$K$19,"")</f>
        <v>0</v>
      </c>
      <c r="M905" s="150" t="str">
        <f>IF(ABS(SUM(F905:L905)-(SUM('Input| Projects'!I905:O905)*'Input| Escalations'!$K$19))&lt;0.0000001,"",1)</f>
        <v/>
      </c>
      <c r="N905" s="192">
        <f>'Input| Projects'!$Y905*INDEX('Input| Escalations'!$H$33:$N$33,MATCH('Calc| Project Costs'!N$9,'Input| Escalations'!$H$23:$N$23,0))+'Input| Projects'!$Z905*INDEX('Input| Escalations'!$H$34:$N$34,MATCH('Calc| Project Costs'!N$9,'Input| Escalations'!$H$23:$N$23,0))+'Input| Projects'!$AA905*INDEX('Input| Escalations'!$H$35:$N$35,MATCH('Calc| Project Costs'!N$9,'Input| Escalations'!$H$23:$N$23,0))+1</f>
        <v>1</v>
      </c>
      <c r="O905" s="192">
        <f>'Input| Projects'!$Y905*INDEX('Input| Escalations'!$H$33:$N$33,MATCH('Calc| Project Costs'!O$9,'Input| Escalations'!$H$23:$N$23,0))+'Input| Projects'!$Z905*INDEX('Input| Escalations'!$H$34:$N$34,MATCH('Calc| Project Costs'!O$9,'Input| Escalations'!$H$23:$N$23,0))+'Input| Projects'!$AA905*INDEX('Input| Escalations'!$H$35:$N$35,MATCH('Calc| Project Costs'!O$9,'Input| Escalations'!$H$23:$N$23,0))+1</f>
        <v>1</v>
      </c>
      <c r="P905" s="192">
        <f>'Input| Projects'!$Y905*INDEX('Input| Escalations'!$H$33:$N$33,MATCH('Calc| Project Costs'!P$9,'Input| Escalations'!$H$23:$N$23,0))+'Input| Projects'!$Z905*INDEX('Input| Escalations'!$H$34:$N$34,MATCH('Calc| Project Costs'!P$9,'Input| Escalations'!$H$23:$N$23,0))+'Input| Projects'!$AA905*INDEX('Input| Escalations'!$H$35:$N$35,MATCH('Calc| Project Costs'!P$9,'Input| Escalations'!$H$23:$N$23,0))+1</f>
        <v>1</v>
      </c>
      <c r="Q905" s="192">
        <f>'Input| Projects'!$Y905*INDEX('Input| Escalations'!$H$33:$N$33,MATCH('Calc| Project Costs'!Q$9,'Input| Escalations'!$H$23:$N$23,0))+'Input| Projects'!$Z905*INDEX('Input| Escalations'!$H$34:$N$34,MATCH('Calc| Project Costs'!Q$9,'Input| Escalations'!$H$23:$N$23,0))+'Input| Projects'!$AA905*INDEX('Input| Escalations'!$H$35:$N$35,MATCH('Calc| Project Costs'!Q$9,'Input| Escalations'!$H$23:$N$23,0))+1</f>
        <v>1</v>
      </c>
      <c r="R905" s="192">
        <f>'Input| Projects'!$Y905*INDEX('Input| Escalations'!$H$33:$N$33,MATCH('Calc| Project Costs'!R$9,'Input| Escalations'!$H$23:$N$23,0))+'Input| Projects'!$Z905*INDEX('Input| Escalations'!$H$34:$N$34,MATCH('Calc| Project Costs'!R$9,'Input| Escalations'!$H$23:$N$23,0))+'Input| Projects'!$AA905*INDEX('Input| Escalations'!$H$35:$N$35,MATCH('Calc| Project Costs'!R$9,'Input| Escalations'!$H$23:$N$23,0))+1</f>
        <v>1</v>
      </c>
      <c r="S905" s="192">
        <f>'Input| Projects'!$Y905*INDEX('Input| Escalations'!$H$33:$N$33,MATCH('Calc| Project Costs'!S$9,'Input| Escalations'!$H$23:$N$23,0))+'Input| Projects'!$Z905*INDEX('Input| Escalations'!$H$34:$N$34,MATCH('Calc| Project Costs'!S$9,'Input| Escalations'!$H$23:$N$23,0))+'Input| Projects'!$AA905*INDEX('Input| Escalations'!$H$35:$N$35,MATCH('Calc| Project Costs'!S$9,'Input| Escalations'!$H$23:$N$23,0))+1</f>
        <v>1</v>
      </c>
      <c r="T905" s="192">
        <f>'Input| Projects'!$Y905*INDEX('Input| Escalations'!$H$33:$N$33,MATCH('Calc| Project Costs'!T$9,'Input| Escalations'!$H$23:$N$23,0))+'Input| Projects'!$Z905*INDEX('Input| Escalations'!$H$34:$N$34,MATCH('Calc| Project Costs'!T$9,'Input| Escalations'!$H$23:$N$23,0))+'Input| Projects'!$AA905*INDEX('Input| Escalations'!$H$35:$N$35,MATCH('Calc| Project Costs'!T$9,'Input| Escalations'!$H$23:$N$23,0))+1</f>
        <v>1</v>
      </c>
      <c r="U905" s="106"/>
      <c r="V905" s="186">
        <f t="shared" si="445"/>
        <v>0</v>
      </c>
      <c r="W905" s="186">
        <f t="shared" si="446"/>
        <v>0</v>
      </c>
      <c r="X905" s="186">
        <f t="shared" si="447"/>
        <v>0</v>
      </c>
      <c r="Y905" s="186">
        <f t="shared" si="423"/>
        <v>0</v>
      </c>
      <c r="Z905" s="186">
        <f t="shared" si="424"/>
        <v>0</v>
      </c>
      <c r="AA905" s="186">
        <f t="shared" si="425"/>
        <v>0</v>
      </c>
      <c r="AB905" s="186">
        <f t="shared" si="426"/>
        <v>0</v>
      </c>
      <c r="AC905" s="106"/>
      <c r="AD905" s="186">
        <f>'Input| Projects'!Q905*N905*'Input| Escalations'!$K$19</f>
        <v>0</v>
      </c>
      <c r="AE905" s="186">
        <f>'Input| Projects'!R905*O905*'Input| Escalations'!$K$19</f>
        <v>0</v>
      </c>
      <c r="AF905" s="186">
        <f>'Input| Projects'!S905*P905*'Input| Escalations'!$K$19</f>
        <v>0</v>
      </c>
      <c r="AG905" s="186">
        <f>'Input| Projects'!T905*Q905*'Input| Escalations'!$K$19</f>
        <v>0</v>
      </c>
      <c r="AH905" s="186">
        <f>'Input| Projects'!U905*R905*'Input| Escalations'!$K$19</f>
        <v>0</v>
      </c>
      <c r="AI905" s="186">
        <f>'Input| Projects'!V905*S905*'Input| Escalations'!$K$19</f>
        <v>0</v>
      </c>
      <c r="AJ905" s="186">
        <f>'Input| Projects'!W905*T905*'Input| Escalations'!$K$19</f>
        <v>0</v>
      </c>
      <c r="AK905" s="106"/>
      <c r="AL905" s="186" t="str">
        <f>IFERROR(IF('Input| Overheads'!$C$42="Direct costs",SUMPRODUCT(--('Input| Projects'!$AC905="Yes"),'Calc| Overheads Allocation'!C$8,'Calc| Project Costs'!V905),IF('Input| Overheads'!$C$42="Internal labour",SUMPRODUCT(--('Input| Projects'!$AC905="Yes"),'Calc| Overheads Allocation'!C$8,'Calc| Project Costs'!V905,'Input| Projects'!$Y905),IF('Input| Overheads'!$C$42="DNSP defined",SUMPRODUCT(--('Input| Projects'!$AC905="Yes"),'Calc| Overheads Allocation'!C$61,'Input| Projects'!$AF905),""))),"")</f>
        <v/>
      </c>
      <c r="AM905" s="186" t="str">
        <f>IFERROR(IF('Input| Overheads'!$C$42="Direct costs",SUMPRODUCT(--('Input| Projects'!$AC905="Yes"),'Calc| Overheads Allocation'!D$8,'Calc| Project Costs'!W905),IF('Input| Overheads'!$C$42="Internal labour",SUMPRODUCT(--('Input| Projects'!$AC905="Yes"),'Calc| Overheads Allocation'!D$8,'Calc| Project Costs'!W905,'Input| Projects'!$Y905),IF('Input| Overheads'!$C$42="DNSP defined",SUMPRODUCT(--('Input| Projects'!$AC905="Yes"),'Calc| Overheads Allocation'!D$61,'Input| Projects'!$AF905),""))),"")</f>
        <v/>
      </c>
      <c r="AN905" s="186" t="str">
        <f>IFERROR(IF('Input| Overheads'!$C$42="Direct costs",SUMPRODUCT(--('Input| Projects'!$AC905="Yes"),'Calc| Overheads Allocation'!E$8,'Calc| Project Costs'!X905),IF('Input| Overheads'!$C$42="Internal labour",SUMPRODUCT(--('Input| Projects'!$AC905="Yes"),'Calc| Overheads Allocation'!E$8,'Calc| Project Costs'!X905,'Input| Projects'!$Y905),IF('Input| Overheads'!$C$42="DNSP defined",SUMPRODUCT(--('Input| Projects'!$AC905="Yes"),'Calc| Overheads Allocation'!E$61,'Input| Projects'!$AF905),""))),"")</f>
        <v/>
      </c>
      <c r="AO905" s="186" t="str">
        <f>IFERROR(IF('Input| Overheads'!$C$42="Direct costs",SUMPRODUCT(--('Input| Projects'!$AC905="Yes"),'Calc| Overheads Allocation'!F$8,'Calc| Project Costs'!Y905),IF('Input| Overheads'!$C$42="Internal labour",SUMPRODUCT(--('Input| Projects'!$AC905="Yes"),'Calc| Overheads Allocation'!F$8,'Calc| Project Costs'!Y905,'Input| Projects'!$Y905),IF('Input| Overheads'!$C$42="DNSP defined",SUMPRODUCT(--('Input| Projects'!$AC905="Yes"),'Calc| Overheads Allocation'!F$61,'Input| Projects'!$AF905),""))),"")</f>
        <v/>
      </c>
      <c r="AP905" s="186" t="str">
        <f>IFERROR(IF('Input| Overheads'!$C$42="Direct costs",SUMPRODUCT(--('Input| Projects'!$AC905="Yes"),'Calc| Overheads Allocation'!G$8,'Calc| Project Costs'!Z905),IF('Input| Overheads'!$C$42="Internal labour",SUMPRODUCT(--('Input| Projects'!$AC905="Yes"),'Calc| Overheads Allocation'!G$8,'Calc| Project Costs'!Z905,'Input| Projects'!$Y905),IF('Input| Overheads'!$C$42="DNSP defined",SUMPRODUCT(--('Input| Projects'!$AC905="Yes"),'Calc| Overheads Allocation'!G$61,'Input| Projects'!$AF905),""))),"")</f>
        <v/>
      </c>
      <c r="AQ905" s="186" t="str">
        <f>IFERROR(IF('Input| Overheads'!$C$42="Direct costs",SUMPRODUCT(--('Input| Projects'!$AC905="Yes"),'Calc| Overheads Allocation'!H$8,'Calc| Project Costs'!AA905),IF('Input| Overheads'!$C$42="Internal labour",SUMPRODUCT(--('Input| Projects'!$AC905="Yes"),'Calc| Overheads Allocation'!H$8,'Calc| Project Costs'!AA905,'Input| Projects'!$Y905),IF('Input| Overheads'!$C$42="DNSP defined",SUMPRODUCT(--('Input| Projects'!$AC905="Yes"),'Calc| Overheads Allocation'!H$61,'Input| Projects'!$AF905),""))),"")</f>
        <v/>
      </c>
      <c r="AR905" s="186" t="str">
        <f>IFERROR(IF('Input| Overheads'!$C$42="Direct costs",SUMPRODUCT(--('Input| Projects'!$AC905="Yes"),'Calc| Overheads Allocation'!I$8,'Calc| Project Costs'!AB905),IF('Input| Overheads'!$C$42="Internal labour",SUMPRODUCT(--('Input| Projects'!$AC905="Yes"),'Calc| Overheads Allocation'!I$8,'Calc| Project Costs'!AB905,'Input| Projects'!$Y905),IF('Input| Overheads'!$C$42="DNSP defined",SUMPRODUCT(--('Input| Projects'!$AC905="Yes"),'Calc| Overheads Allocation'!I$61,'Input| Projects'!$AF905),""))),"")</f>
        <v/>
      </c>
      <c r="AS905" s="106"/>
      <c r="AT905" s="186" t="str">
        <f>IFERROR(IF('Input| Overheads'!$C$42="Direct costs",SUMPRODUCT(--('Input| Projects'!$AD905="Yes"),'Calc| Overheads Allocation'!C$9,'Calc| Project Costs'!V905),IF('Input| Overheads'!$C$42="Internal labour",SUMPRODUCT(--('Input| Projects'!$AD905="Yes"),'Calc| Overheads Allocation'!C$9,'Calc| Project Costs'!V905,'Input| Projects'!$Y905),IF('Input| Overheads'!$C$42="DNSP defined",SUMPRODUCT(--('Input| Projects'!$AD905="Yes"),'Calc| Overheads Allocation'!C$62,'Input| Projects'!$AG905),""))),"")</f>
        <v/>
      </c>
      <c r="AU905" s="186" t="str">
        <f>IFERROR(IF('Input| Overheads'!$C$42="Direct costs",SUMPRODUCT(--('Input| Projects'!$AD905="Yes"),'Calc| Overheads Allocation'!D$9,'Calc| Project Costs'!W905),IF('Input| Overheads'!$C$42="Internal labour",SUMPRODUCT(--('Input| Projects'!$AD905="Yes"),'Calc| Overheads Allocation'!D$9,'Calc| Project Costs'!W905,'Input| Projects'!$Y905),IF('Input| Overheads'!$C$42="DNSP defined",SUMPRODUCT(--('Input| Projects'!$AD905="Yes"),'Calc| Overheads Allocation'!D$62,'Input| Projects'!$AG905),""))),"")</f>
        <v/>
      </c>
      <c r="AV905" s="186" t="str">
        <f>IFERROR(IF('Input| Overheads'!$C$42="Direct costs",SUMPRODUCT(--('Input| Projects'!$AD905="Yes"),'Calc| Overheads Allocation'!E$9,'Calc| Project Costs'!X905),IF('Input| Overheads'!$C$42="Internal labour",SUMPRODUCT(--('Input| Projects'!$AD905="Yes"),'Calc| Overheads Allocation'!E$9,'Calc| Project Costs'!X905,'Input| Projects'!$Y905),IF('Input| Overheads'!$C$42="DNSP defined",SUMPRODUCT(--('Input| Projects'!$AD905="Yes"),'Calc| Overheads Allocation'!E$62,'Input| Projects'!$AG905),""))),"")</f>
        <v/>
      </c>
      <c r="AW905" s="186" t="str">
        <f>IFERROR(IF('Input| Overheads'!$C$42="Direct costs",SUMPRODUCT(--('Input| Projects'!$AD905="Yes"),'Calc| Overheads Allocation'!F$9,'Calc| Project Costs'!Y905),IF('Input| Overheads'!$C$42="Internal labour",SUMPRODUCT(--('Input| Projects'!$AD905="Yes"),'Calc| Overheads Allocation'!F$9,'Calc| Project Costs'!Y905,'Input| Projects'!$Y905),IF('Input| Overheads'!$C$42="DNSP defined",SUMPRODUCT(--('Input| Projects'!$AD905="Yes"),'Calc| Overheads Allocation'!F$62,'Input| Projects'!$AG905),""))),"")</f>
        <v/>
      </c>
      <c r="AX905" s="186" t="str">
        <f>IFERROR(IF('Input| Overheads'!$C$42="Direct costs",SUMPRODUCT(--('Input| Projects'!$AD905="Yes"),'Calc| Overheads Allocation'!G$9,'Calc| Project Costs'!Z905),IF('Input| Overheads'!$C$42="Internal labour",SUMPRODUCT(--('Input| Projects'!$AD905="Yes"),'Calc| Overheads Allocation'!G$9,'Calc| Project Costs'!Z905,'Input| Projects'!$Y905),IF('Input| Overheads'!$C$42="DNSP defined",SUMPRODUCT(--('Input| Projects'!$AD905="Yes"),'Calc| Overheads Allocation'!G$62,'Input| Projects'!$AG905),""))),"")</f>
        <v/>
      </c>
      <c r="AY905" s="186" t="str">
        <f>IFERROR(IF('Input| Overheads'!$C$42="Direct costs",SUMPRODUCT(--('Input| Projects'!$AD905="Yes"),'Calc| Overheads Allocation'!H$9,'Calc| Project Costs'!AA905),IF('Input| Overheads'!$C$42="Internal labour",SUMPRODUCT(--('Input| Projects'!$AD905="Yes"),'Calc| Overheads Allocation'!H$9,'Calc| Project Costs'!AA905,'Input| Projects'!$Y905),IF('Input| Overheads'!$C$42="DNSP defined",SUMPRODUCT(--('Input| Projects'!$AD905="Yes"),'Calc| Overheads Allocation'!H$62,'Input| Projects'!$AG905),""))),"")</f>
        <v/>
      </c>
      <c r="AZ905" s="186" t="str">
        <f>IFERROR(IF('Input| Overheads'!$C$42="Direct costs",SUMPRODUCT(--('Input| Projects'!$AD905="Yes"),'Calc| Overheads Allocation'!I$9,'Calc| Project Costs'!AB905),IF('Input| Overheads'!$C$42="Internal labour",SUMPRODUCT(--('Input| Projects'!$AD905="Yes"),'Calc| Overheads Allocation'!I$9,'Calc| Project Costs'!AB905,'Input| Projects'!$Y905),IF('Input| Overheads'!$C$42="DNSP defined",SUMPRODUCT(--('Input| Projects'!$AD905="Yes"),'Calc| Overheads Allocation'!I$62,'Input| Projects'!$AG905),""))),"")</f>
        <v/>
      </c>
      <c r="BA905" s="106"/>
      <c r="BB905" s="186">
        <f t="shared" si="448"/>
        <v>0</v>
      </c>
      <c r="BC905" s="186">
        <f t="shared" si="449"/>
        <v>0</v>
      </c>
      <c r="BD905" s="186">
        <f t="shared" si="450"/>
        <v>0</v>
      </c>
      <c r="BE905" s="186">
        <f t="shared" si="427"/>
        <v>0</v>
      </c>
      <c r="BF905" s="186">
        <f t="shared" si="428"/>
        <v>0</v>
      </c>
      <c r="BG905" s="186">
        <f t="shared" si="429"/>
        <v>0</v>
      </c>
      <c r="BH905" s="186">
        <f t="shared" si="430"/>
        <v>0</v>
      </c>
      <c r="BI905" s="97"/>
      <c r="BJ905" s="186" t="str">
        <f t="shared" si="431"/>
        <v/>
      </c>
      <c r="BK905" s="186" t="str">
        <f t="shared" si="432"/>
        <v/>
      </c>
      <c r="BL905" s="186" t="str">
        <f t="shared" si="433"/>
        <v/>
      </c>
      <c r="BM905" s="186" t="str">
        <f t="shared" si="434"/>
        <v/>
      </c>
      <c r="BN905" s="186" t="str">
        <f t="shared" si="435"/>
        <v/>
      </c>
      <c r="BO905" s="186" t="str">
        <f t="shared" si="436"/>
        <v/>
      </c>
      <c r="BP905" s="186" t="str">
        <f t="shared" si="437"/>
        <v/>
      </c>
      <c r="BQ905" s="97"/>
      <c r="BR905" s="186">
        <f t="shared" si="438"/>
        <v>0</v>
      </c>
      <c r="BS905" s="186">
        <f t="shared" si="439"/>
        <v>0</v>
      </c>
      <c r="BT905" s="222">
        <f t="shared" si="440"/>
        <v>0</v>
      </c>
      <c r="BU905" s="222">
        <f t="shared" si="441"/>
        <v>0</v>
      </c>
      <c r="BV905" s="222">
        <f t="shared" si="442"/>
        <v>0</v>
      </c>
      <c r="BW905" s="222">
        <f t="shared" si="443"/>
        <v>0</v>
      </c>
      <c r="BX905" s="222">
        <f t="shared" si="444"/>
        <v>0</v>
      </c>
      <c r="BY905" s="106"/>
      <c r="BZ905" s="197" t="str">
        <f>IF(SUMIF('Input| Projects'!$AS$8:$CP$8,"Dx",'Input| Projects'!$AS905:$CP905)=0,"",SUMIF('Input| Projects'!$AS$8:$CP$8,"Dx",'Input| Projects'!$AS905:$CP905))</f>
        <v/>
      </c>
      <c r="CA905" s="197" t="str">
        <f>IF(SUMIF('Input| Projects'!$AS$8:$CP$8,"Tx",'Input| Projects'!$AS905:$CP905)=0,"",SUMIF('Input| Projects'!$AS$8:$CP$8,"Tx",'Input| Projects'!$AS905:$CP905))</f>
        <v/>
      </c>
      <c r="CB905" s="150" t="str">
        <f t="shared" si="451"/>
        <v/>
      </c>
    </row>
    <row r="906" spans="2:80" x14ac:dyDescent="0.2">
      <c r="B906" s="201">
        <f>IFERROR('Input| Projects'!B906,"")</f>
        <v>897</v>
      </c>
      <c r="C906" s="42" t="str">
        <f>IFERROR(IF('Input| Projects'!C906="","",'Input| Projects'!C906),"")</f>
        <v/>
      </c>
      <c r="D906" s="42" t="str">
        <f>IFERROR(IF('Input| Projects'!D906="","",'Input| Projects'!D906),"")</f>
        <v/>
      </c>
      <c r="E906" s="104"/>
      <c r="F906" s="190">
        <f>IFERROR('Input| Projects'!I906*'Input| Escalations'!$K$19,"")</f>
        <v>0</v>
      </c>
      <c r="G906" s="190">
        <f>IFERROR('Input| Projects'!J906*'Input| Escalations'!$K$19,"")</f>
        <v>0</v>
      </c>
      <c r="H906" s="190">
        <f>IFERROR('Input| Projects'!K906*'Input| Escalations'!$K$19,"")</f>
        <v>0</v>
      </c>
      <c r="I906" s="190">
        <f>IFERROR('Input| Projects'!L906*'Input| Escalations'!$K$19,"")</f>
        <v>0</v>
      </c>
      <c r="J906" s="190">
        <f>IFERROR('Input| Projects'!M906*'Input| Escalations'!$K$19,"")</f>
        <v>0</v>
      </c>
      <c r="K906" s="190">
        <f>IFERROR('Input| Projects'!N906*'Input| Escalations'!$K$19,"")</f>
        <v>0</v>
      </c>
      <c r="L906" s="190">
        <f>IFERROR('Input| Projects'!O906*'Input| Escalations'!$K$19,"")</f>
        <v>0</v>
      </c>
      <c r="M906" s="150" t="str">
        <f>IF(ABS(SUM(F906:L906)-(SUM('Input| Projects'!I906:O906)*'Input| Escalations'!$K$19))&lt;0.0000001,"",1)</f>
        <v/>
      </c>
      <c r="N906" s="192">
        <f>'Input| Projects'!$Y906*INDEX('Input| Escalations'!$H$33:$N$33,MATCH('Calc| Project Costs'!N$9,'Input| Escalations'!$H$23:$N$23,0))+'Input| Projects'!$Z906*INDEX('Input| Escalations'!$H$34:$N$34,MATCH('Calc| Project Costs'!N$9,'Input| Escalations'!$H$23:$N$23,0))+'Input| Projects'!$AA906*INDEX('Input| Escalations'!$H$35:$N$35,MATCH('Calc| Project Costs'!N$9,'Input| Escalations'!$H$23:$N$23,0))+1</f>
        <v>1</v>
      </c>
      <c r="O906" s="192">
        <f>'Input| Projects'!$Y906*INDEX('Input| Escalations'!$H$33:$N$33,MATCH('Calc| Project Costs'!O$9,'Input| Escalations'!$H$23:$N$23,0))+'Input| Projects'!$Z906*INDEX('Input| Escalations'!$H$34:$N$34,MATCH('Calc| Project Costs'!O$9,'Input| Escalations'!$H$23:$N$23,0))+'Input| Projects'!$AA906*INDEX('Input| Escalations'!$H$35:$N$35,MATCH('Calc| Project Costs'!O$9,'Input| Escalations'!$H$23:$N$23,0))+1</f>
        <v>1</v>
      </c>
      <c r="P906" s="192">
        <f>'Input| Projects'!$Y906*INDEX('Input| Escalations'!$H$33:$N$33,MATCH('Calc| Project Costs'!P$9,'Input| Escalations'!$H$23:$N$23,0))+'Input| Projects'!$Z906*INDEX('Input| Escalations'!$H$34:$N$34,MATCH('Calc| Project Costs'!P$9,'Input| Escalations'!$H$23:$N$23,0))+'Input| Projects'!$AA906*INDEX('Input| Escalations'!$H$35:$N$35,MATCH('Calc| Project Costs'!P$9,'Input| Escalations'!$H$23:$N$23,0))+1</f>
        <v>1</v>
      </c>
      <c r="Q906" s="192">
        <f>'Input| Projects'!$Y906*INDEX('Input| Escalations'!$H$33:$N$33,MATCH('Calc| Project Costs'!Q$9,'Input| Escalations'!$H$23:$N$23,0))+'Input| Projects'!$Z906*INDEX('Input| Escalations'!$H$34:$N$34,MATCH('Calc| Project Costs'!Q$9,'Input| Escalations'!$H$23:$N$23,0))+'Input| Projects'!$AA906*INDEX('Input| Escalations'!$H$35:$N$35,MATCH('Calc| Project Costs'!Q$9,'Input| Escalations'!$H$23:$N$23,0))+1</f>
        <v>1</v>
      </c>
      <c r="R906" s="192">
        <f>'Input| Projects'!$Y906*INDEX('Input| Escalations'!$H$33:$N$33,MATCH('Calc| Project Costs'!R$9,'Input| Escalations'!$H$23:$N$23,0))+'Input| Projects'!$Z906*INDEX('Input| Escalations'!$H$34:$N$34,MATCH('Calc| Project Costs'!R$9,'Input| Escalations'!$H$23:$N$23,0))+'Input| Projects'!$AA906*INDEX('Input| Escalations'!$H$35:$N$35,MATCH('Calc| Project Costs'!R$9,'Input| Escalations'!$H$23:$N$23,0))+1</f>
        <v>1</v>
      </c>
      <c r="S906" s="192">
        <f>'Input| Projects'!$Y906*INDEX('Input| Escalations'!$H$33:$N$33,MATCH('Calc| Project Costs'!S$9,'Input| Escalations'!$H$23:$N$23,0))+'Input| Projects'!$Z906*INDEX('Input| Escalations'!$H$34:$N$34,MATCH('Calc| Project Costs'!S$9,'Input| Escalations'!$H$23:$N$23,0))+'Input| Projects'!$AA906*INDEX('Input| Escalations'!$H$35:$N$35,MATCH('Calc| Project Costs'!S$9,'Input| Escalations'!$H$23:$N$23,0))+1</f>
        <v>1</v>
      </c>
      <c r="T906" s="192">
        <f>'Input| Projects'!$Y906*INDEX('Input| Escalations'!$H$33:$N$33,MATCH('Calc| Project Costs'!T$9,'Input| Escalations'!$H$23:$N$23,0))+'Input| Projects'!$Z906*INDEX('Input| Escalations'!$H$34:$N$34,MATCH('Calc| Project Costs'!T$9,'Input| Escalations'!$H$23:$N$23,0))+'Input| Projects'!$AA906*INDEX('Input| Escalations'!$H$35:$N$35,MATCH('Calc| Project Costs'!T$9,'Input| Escalations'!$H$23:$N$23,0))+1</f>
        <v>1</v>
      </c>
      <c r="U906" s="106"/>
      <c r="V906" s="186">
        <f t="shared" si="445"/>
        <v>0</v>
      </c>
      <c r="W906" s="186">
        <f t="shared" si="446"/>
        <v>0</v>
      </c>
      <c r="X906" s="186">
        <f t="shared" si="447"/>
        <v>0</v>
      </c>
      <c r="Y906" s="186">
        <f t="shared" si="423"/>
        <v>0</v>
      </c>
      <c r="Z906" s="186">
        <f t="shared" si="424"/>
        <v>0</v>
      </c>
      <c r="AA906" s="186">
        <f t="shared" si="425"/>
        <v>0</v>
      </c>
      <c r="AB906" s="186">
        <f t="shared" si="426"/>
        <v>0</v>
      </c>
      <c r="AC906" s="106"/>
      <c r="AD906" s="186">
        <f>'Input| Projects'!Q906*N906*'Input| Escalations'!$K$19</f>
        <v>0</v>
      </c>
      <c r="AE906" s="186">
        <f>'Input| Projects'!R906*O906*'Input| Escalations'!$K$19</f>
        <v>0</v>
      </c>
      <c r="AF906" s="186">
        <f>'Input| Projects'!S906*P906*'Input| Escalations'!$K$19</f>
        <v>0</v>
      </c>
      <c r="AG906" s="186">
        <f>'Input| Projects'!T906*Q906*'Input| Escalations'!$K$19</f>
        <v>0</v>
      </c>
      <c r="AH906" s="186">
        <f>'Input| Projects'!U906*R906*'Input| Escalations'!$K$19</f>
        <v>0</v>
      </c>
      <c r="AI906" s="186">
        <f>'Input| Projects'!V906*S906*'Input| Escalations'!$K$19</f>
        <v>0</v>
      </c>
      <c r="AJ906" s="186">
        <f>'Input| Projects'!W906*T906*'Input| Escalations'!$K$19</f>
        <v>0</v>
      </c>
      <c r="AK906" s="106"/>
      <c r="AL906" s="186" t="str">
        <f>IFERROR(IF('Input| Overheads'!$C$42="Direct costs",SUMPRODUCT(--('Input| Projects'!$AC906="Yes"),'Calc| Overheads Allocation'!C$8,'Calc| Project Costs'!V906),IF('Input| Overheads'!$C$42="Internal labour",SUMPRODUCT(--('Input| Projects'!$AC906="Yes"),'Calc| Overheads Allocation'!C$8,'Calc| Project Costs'!V906,'Input| Projects'!$Y906),IF('Input| Overheads'!$C$42="DNSP defined",SUMPRODUCT(--('Input| Projects'!$AC906="Yes"),'Calc| Overheads Allocation'!C$61,'Input| Projects'!$AF906),""))),"")</f>
        <v/>
      </c>
      <c r="AM906" s="186" t="str">
        <f>IFERROR(IF('Input| Overheads'!$C$42="Direct costs",SUMPRODUCT(--('Input| Projects'!$AC906="Yes"),'Calc| Overheads Allocation'!D$8,'Calc| Project Costs'!W906),IF('Input| Overheads'!$C$42="Internal labour",SUMPRODUCT(--('Input| Projects'!$AC906="Yes"),'Calc| Overheads Allocation'!D$8,'Calc| Project Costs'!W906,'Input| Projects'!$Y906),IF('Input| Overheads'!$C$42="DNSP defined",SUMPRODUCT(--('Input| Projects'!$AC906="Yes"),'Calc| Overheads Allocation'!D$61,'Input| Projects'!$AF906),""))),"")</f>
        <v/>
      </c>
      <c r="AN906" s="186" t="str">
        <f>IFERROR(IF('Input| Overheads'!$C$42="Direct costs",SUMPRODUCT(--('Input| Projects'!$AC906="Yes"),'Calc| Overheads Allocation'!E$8,'Calc| Project Costs'!X906),IF('Input| Overheads'!$C$42="Internal labour",SUMPRODUCT(--('Input| Projects'!$AC906="Yes"),'Calc| Overheads Allocation'!E$8,'Calc| Project Costs'!X906,'Input| Projects'!$Y906),IF('Input| Overheads'!$C$42="DNSP defined",SUMPRODUCT(--('Input| Projects'!$AC906="Yes"),'Calc| Overheads Allocation'!E$61,'Input| Projects'!$AF906),""))),"")</f>
        <v/>
      </c>
      <c r="AO906" s="186" t="str">
        <f>IFERROR(IF('Input| Overheads'!$C$42="Direct costs",SUMPRODUCT(--('Input| Projects'!$AC906="Yes"),'Calc| Overheads Allocation'!F$8,'Calc| Project Costs'!Y906),IF('Input| Overheads'!$C$42="Internal labour",SUMPRODUCT(--('Input| Projects'!$AC906="Yes"),'Calc| Overheads Allocation'!F$8,'Calc| Project Costs'!Y906,'Input| Projects'!$Y906),IF('Input| Overheads'!$C$42="DNSP defined",SUMPRODUCT(--('Input| Projects'!$AC906="Yes"),'Calc| Overheads Allocation'!F$61,'Input| Projects'!$AF906),""))),"")</f>
        <v/>
      </c>
      <c r="AP906" s="186" t="str">
        <f>IFERROR(IF('Input| Overheads'!$C$42="Direct costs",SUMPRODUCT(--('Input| Projects'!$AC906="Yes"),'Calc| Overheads Allocation'!G$8,'Calc| Project Costs'!Z906),IF('Input| Overheads'!$C$42="Internal labour",SUMPRODUCT(--('Input| Projects'!$AC906="Yes"),'Calc| Overheads Allocation'!G$8,'Calc| Project Costs'!Z906,'Input| Projects'!$Y906),IF('Input| Overheads'!$C$42="DNSP defined",SUMPRODUCT(--('Input| Projects'!$AC906="Yes"),'Calc| Overheads Allocation'!G$61,'Input| Projects'!$AF906),""))),"")</f>
        <v/>
      </c>
      <c r="AQ906" s="186" t="str">
        <f>IFERROR(IF('Input| Overheads'!$C$42="Direct costs",SUMPRODUCT(--('Input| Projects'!$AC906="Yes"),'Calc| Overheads Allocation'!H$8,'Calc| Project Costs'!AA906),IF('Input| Overheads'!$C$42="Internal labour",SUMPRODUCT(--('Input| Projects'!$AC906="Yes"),'Calc| Overheads Allocation'!H$8,'Calc| Project Costs'!AA906,'Input| Projects'!$Y906),IF('Input| Overheads'!$C$42="DNSP defined",SUMPRODUCT(--('Input| Projects'!$AC906="Yes"),'Calc| Overheads Allocation'!H$61,'Input| Projects'!$AF906),""))),"")</f>
        <v/>
      </c>
      <c r="AR906" s="186" t="str">
        <f>IFERROR(IF('Input| Overheads'!$C$42="Direct costs",SUMPRODUCT(--('Input| Projects'!$AC906="Yes"),'Calc| Overheads Allocation'!I$8,'Calc| Project Costs'!AB906),IF('Input| Overheads'!$C$42="Internal labour",SUMPRODUCT(--('Input| Projects'!$AC906="Yes"),'Calc| Overheads Allocation'!I$8,'Calc| Project Costs'!AB906,'Input| Projects'!$Y906),IF('Input| Overheads'!$C$42="DNSP defined",SUMPRODUCT(--('Input| Projects'!$AC906="Yes"),'Calc| Overheads Allocation'!I$61,'Input| Projects'!$AF906),""))),"")</f>
        <v/>
      </c>
      <c r="AS906" s="106"/>
      <c r="AT906" s="186" t="str">
        <f>IFERROR(IF('Input| Overheads'!$C$42="Direct costs",SUMPRODUCT(--('Input| Projects'!$AD906="Yes"),'Calc| Overheads Allocation'!C$9,'Calc| Project Costs'!V906),IF('Input| Overheads'!$C$42="Internal labour",SUMPRODUCT(--('Input| Projects'!$AD906="Yes"),'Calc| Overheads Allocation'!C$9,'Calc| Project Costs'!V906,'Input| Projects'!$Y906),IF('Input| Overheads'!$C$42="DNSP defined",SUMPRODUCT(--('Input| Projects'!$AD906="Yes"),'Calc| Overheads Allocation'!C$62,'Input| Projects'!$AG906),""))),"")</f>
        <v/>
      </c>
      <c r="AU906" s="186" t="str">
        <f>IFERROR(IF('Input| Overheads'!$C$42="Direct costs",SUMPRODUCT(--('Input| Projects'!$AD906="Yes"),'Calc| Overheads Allocation'!D$9,'Calc| Project Costs'!W906),IF('Input| Overheads'!$C$42="Internal labour",SUMPRODUCT(--('Input| Projects'!$AD906="Yes"),'Calc| Overheads Allocation'!D$9,'Calc| Project Costs'!W906,'Input| Projects'!$Y906),IF('Input| Overheads'!$C$42="DNSP defined",SUMPRODUCT(--('Input| Projects'!$AD906="Yes"),'Calc| Overheads Allocation'!D$62,'Input| Projects'!$AG906),""))),"")</f>
        <v/>
      </c>
      <c r="AV906" s="186" t="str">
        <f>IFERROR(IF('Input| Overheads'!$C$42="Direct costs",SUMPRODUCT(--('Input| Projects'!$AD906="Yes"),'Calc| Overheads Allocation'!E$9,'Calc| Project Costs'!X906),IF('Input| Overheads'!$C$42="Internal labour",SUMPRODUCT(--('Input| Projects'!$AD906="Yes"),'Calc| Overheads Allocation'!E$9,'Calc| Project Costs'!X906,'Input| Projects'!$Y906),IF('Input| Overheads'!$C$42="DNSP defined",SUMPRODUCT(--('Input| Projects'!$AD906="Yes"),'Calc| Overheads Allocation'!E$62,'Input| Projects'!$AG906),""))),"")</f>
        <v/>
      </c>
      <c r="AW906" s="186" t="str">
        <f>IFERROR(IF('Input| Overheads'!$C$42="Direct costs",SUMPRODUCT(--('Input| Projects'!$AD906="Yes"),'Calc| Overheads Allocation'!F$9,'Calc| Project Costs'!Y906),IF('Input| Overheads'!$C$42="Internal labour",SUMPRODUCT(--('Input| Projects'!$AD906="Yes"),'Calc| Overheads Allocation'!F$9,'Calc| Project Costs'!Y906,'Input| Projects'!$Y906),IF('Input| Overheads'!$C$42="DNSP defined",SUMPRODUCT(--('Input| Projects'!$AD906="Yes"),'Calc| Overheads Allocation'!F$62,'Input| Projects'!$AG906),""))),"")</f>
        <v/>
      </c>
      <c r="AX906" s="186" t="str">
        <f>IFERROR(IF('Input| Overheads'!$C$42="Direct costs",SUMPRODUCT(--('Input| Projects'!$AD906="Yes"),'Calc| Overheads Allocation'!G$9,'Calc| Project Costs'!Z906),IF('Input| Overheads'!$C$42="Internal labour",SUMPRODUCT(--('Input| Projects'!$AD906="Yes"),'Calc| Overheads Allocation'!G$9,'Calc| Project Costs'!Z906,'Input| Projects'!$Y906),IF('Input| Overheads'!$C$42="DNSP defined",SUMPRODUCT(--('Input| Projects'!$AD906="Yes"),'Calc| Overheads Allocation'!G$62,'Input| Projects'!$AG906),""))),"")</f>
        <v/>
      </c>
      <c r="AY906" s="186" t="str">
        <f>IFERROR(IF('Input| Overheads'!$C$42="Direct costs",SUMPRODUCT(--('Input| Projects'!$AD906="Yes"),'Calc| Overheads Allocation'!H$9,'Calc| Project Costs'!AA906),IF('Input| Overheads'!$C$42="Internal labour",SUMPRODUCT(--('Input| Projects'!$AD906="Yes"),'Calc| Overheads Allocation'!H$9,'Calc| Project Costs'!AA906,'Input| Projects'!$Y906),IF('Input| Overheads'!$C$42="DNSP defined",SUMPRODUCT(--('Input| Projects'!$AD906="Yes"),'Calc| Overheads Allocation'!H$62,'Input| Projects'!$AG906),""))),"")</f>
        <v/>
      </c>
      <c r="AZ906" s="186" t="str">
        <f>IFERROR(IF('Input| Overheads'!$C$42="Direct costs",SUMPRODUCT(--('Input| Projects'!$AD906="Yes"),'Calc| Overheads Allocation'!I$9,'Calc| Project Costs'!AB906),IF('Input| Overheads'!$C$42="Internal labour",SUMPRODUCT(--('Input| Projects'!$AD906="Yes"),'Calc| Overheads Allocation'!I$9,'Calc| Project Costs'!AB906,'Input| Projects'!$Y906),IF('Input| Overheads'!$C$42="DNSP defined",SUMPRODUCT(--('Input| Projects'!$AD906="Yes"),'Calc| Overheads Allocation'!I$62,'Input| Projects'!$AG906),""))),"")</f>
        <v/>
      </c>
      <c r="BA906" s="106"/>
      <c r="BB906" s="186">
        <f t="shared" si="448"/>
        <v>0</v>
      </c>
      <c r="BC906" s="186">
        <f t="shared" si="449"/>
        <v>0</v>
      </c>
      <c r="BD906" s="186">
        <f t="shared" si="450"/>
        <v>0</v>
      </c>
      <c r="BE906" s="186">
        <f t="shared" si="427"/>
        <v>0</v>
      </c>
      <c r="BF906" s="186">
        <f t="shared" si="428"/>
        <v>0</v>
      </c>
      <c r="BG906" s="186">
        <f t="shared" si="429"/>
        <v>0</v>
      </c>
      <c r="BH906" s="186">
        <f t="shared" si="430"/>
        <v>0</v>
      </c>
      <c r="BI906" s="97"/>
      <c r="BJ906" s="186" t="str">
        <f t="shared" si="431"/>
        <v/>
      </c>
      <c r="BK906" s="186" t="str">
        <f t="shared" si="432"/>
        <v/>
      </c>
      <c r="BL906" s="186" t="str">
        <f t="shared" si="433"/>
        <v/>
      </c>
      <c r="BM906" s="186" t="str">
        <f t="shared" si="434"/>
        <v/>
      </c>
      <c r="BN906" s="186" t="str">
        <f t="shared" si="435"/>
        <v/>
      </c>
      <c r="BO906" s="186" t="str">
        <f t="shared" si="436"/>
        <v/>
      </c>
      <c r="BP906" s="186" t="str">
        <f t="shared" si="437"/>
        <v/>
      </c>
      <c r="BQ906" s="97"/>
      <c r="BR906" s="186">
        <f t="shared" si="438"/>
        <v>0</v>
      </c>
      <c r="BS906" s="186">
        <f t="shared" si="439"/>
        <v>0</v>
      </c>
      <c r="BT906" s="222">
        <f t="shared" si="440"/>
        <v>0</v>
      </c>
      <c r="BU906" s="222">
        <f t="shared" si="441"/>
        <v>0</v>
      </c>
      <c r="BV906" s="222">
        <f t="shared" si="442"/>
        <v>0</v>
      </c>
      <c r="BW906" s="222">
        <f t="shared" si="443"/>
        <v>0</v>
      </c>
      <c r="BX906" s="222">
        <f t="shared" si="444"/>
        <v>0</v>
      </c>
      <c r="BY906" s="106"/>
      <c r="BZ906" s="197" t="str">
        <f>IF(SUMIF('Input| Projects'!$AS$8:$CP$8,"Dx",'Input| Projects'!$AS906:$CP906)=0,"",SUMIF('Input| Projects'!$AS$8:$CP$8,"Dx",'Input| Projects'!$AS906:$CP906))</f>
        <v/>
      </c>
      <c r="CA906" s="197" t="str">
        <f>IF(SUMIF('Input| Projects'!$AS$8:$CP$8,"Tx",'Input| Projects'!$AS906:$CP906)=0,"",SUMIF('Input| Projects'!$AS$8:$CP$8,"Tx",'Input| Projects'!$AS906:$CP906))</f>
        <v/>
      </c>
      <c r="CB906" s="150" t="str">
        <f t="shared" si="451"/>
        <v/>
      </c>
    </row>
    <row r="907" spans="2:80" x14ac:dyDescent="0.2">
      <c r="B907" s="201">
        <f>IFERROR('Input| Projects'!B907,"")</f>
        <v>898</v>
      </c>
      <c r="C907" s="42" t="str">
        <f>IFERROR(IF('Input| Projects'!C907="","",'Input| Projects'!C907),"")</f>
        <v/>
      </c>
      <c r="D907" s="42" t="str">
        <f>IFERROR(IF('Input| Projects'!D907="","",'Input| Projects'!D907),"")</f>
        <v/>
      </c>
      <c r="E907" s="104"/>
      <c r="F907" s="190">
        <f>IFERROR('Input| Projects'!I907*'Input| Escalations'!$K$19,"")</f>
        <v>0</v>
      </c>
      <c r="G907" s="190">
        <f>IFERROR('Input| Projects'!J907*'Input| Escalations'!$K$19,"")</f>
        <v>0</v>
      </c>
      <c r="H907" s="190">
        <f>IFERROR('Input| Projects'!K907*'Input| Escalations'!$K$19,"")</f>
        <v>0</v>
      </c>
      <c r="I907" s="190">
        <f>IFERROR('Input| Projects'!L907*'Input| Escalations'!$K$19,"")</f>
        <v>0</v>
      </c>
      <c r="J907" s="190">
        <f>IFERROR('Input| Projects'!M907*'Input| Escalations'!$K$19,"")</f>
        <v>0</v>
      </c>
      <c r="K907" s="190">
        <f>IFERROR('Input| Projects'!N907*'Input| Escalations'!$K$19,"")</f>
        <v>0</v>
      </c>
      <c r="L907" s="190">
        <f>IFERROR('Input| Projects'!O907*'Input| Escalations'!$K$19,"")</f>
        <v>0</v>
      </c>
      <c r="M907" s="150" t="str">
        <f>IF(ABS(SUM(F907:L907)-(SUM('Input| Projects'!I907:O907)*'Input| Escalations'!$K$19))&lt;0.0000001,"",1)</f>
        <v/>
      </c>
      <c r="N907" s="192">
        <f>'Input| Projects'!$Y907*INDEX('Input| Escalations'!$H$33:$N$33,MATCH('Calc| Project Costs'!N$9,'Input| Escalations'!$H$23:$N$23,0))+'Input| Projects'!$Z907*INDEX('Input| Escalations'!$H$34:$N$34,MATCH('Calc| Project Costs'!N$9,'Input| Escalations'!$H$23:$N$23,0))+'Input| Projects'!$AA907*INDEX('Input| Escalations'!$H$35:$N$35,MATCH('Calc| Project Costs'!N$9,'Input| Escalations'!$H$23:$N$23,0))+1</f>
        <v>1</v>
      </c>
      <c r="O907" s="192">
        <f>'Input| Projects'!$Y907*INDEX('Input| Escalations'!$H$33:$N$33,MATCH('Calc| Project Costs'!O$9,'Input| Escalations'!$H$23:$N$23,0))+'Input| Projects'!$Z907*INDEX('Input| Escalations'!$H$34:$N$34,MATCH('Calc| Project Costs'!O$9,'Input| Escalations'!$H$23:$N$23,0))+'Input| Projects'!$AA907*INDEX('Input| Escalations'!$H$35:$N$35,MATCH('Calc| Project Costs'!O$9,'Input| Escalations'!$H$23:$N$23,0))+1</f>
        <v>1</v>
      </c>
      <c r="P907" s="192">
        <f>'Input| Projects'!$Y907*INDEX('Input| Escalations'!$H$33:$N$33,MATCH('Calc| Project Costs'!P$9,'Input| Escalations'!$H$23:$N$23,0))+'Input| Projects'!$Z907*INDEX('Input| Escalations'!$H$34:$N$34,MATCH('Calc| Project Costs'!P$9,'Input| Escalations'!$H$23:$N$23,0))+'Input| Projects'!$AA907*INDEX('Input| Escalations'!$H$35:$N$35,MATCH('Calc| Project Costs'!P$9,'Input| Escalations'!$H$23:$N$23,0))+1</f>
        <v>1</v>
      </c>
      <c r="Q907" s="192">
        <f>'Input| Projects'!$Y907*INDEX('Input| Escalations'!$H$33:$N$33,MATCH('Calc| Project Costs'!Q$9,'Input| Escalations'!$H$23:$N$23,0))+'Input| Projects'!$Z907*INDEX('Input| Escalations'!$H$34:$N$34,MATCH('Calc| Project Costs'!Q$9,'Input| Escalations'!$H$23:$N$23,0))+'Input| Projects'!$AA907*INDEX('Input| Escalations'!$H$35:$N$35,MATCH('Calc| Project Costs'!Q$9,'Input| Escalations'!$H$23:$N$23,0))+1</f>
        <v>1</v>
      </c>
      <c r="R907" s="192">
        <f>'Input| Projects'!$Y907*INDEX('Input| Escalations'!$H$33:$N$33,MATCH('Calc| Project Costs'!R$9,'Input| Escalations'!$H$23:$N$23,0))+'Input| Projects'!$Z907*INDEX('Input| Escalations'!$H$34:$N$34,MATCH('Calc| Project Costs'!R$9,'Input| Escalations'!$H$23:$N$23,0))+'Input| Projects'!$AA907*INDEX('Input| Escalations'!$H$35:$N$35,MATCH('Calc| Project Costs'!R$9,'Input| Escalations'!$H$23:$N$23,0))+1</f>
        <v>1</v>
      </c>
      <c r="S907" s="192">
        <f>'Input| Projects'!$Y907*INDEX('Input| Escalations'!$H$33:$N$33,MATCH('Calc| Project Costs'!S$9,'Input| Escalations'!$H$23:$N$23,0))+'Input| Projects'!$Z907*INDEX('Input| Escalations'!$H$34:$N$34,MATCH('Calc| Project Costs'!S$9,'Input| Escalations'!$H$23:$N$23,0))+'Input| Projects'!$AA907*INDEX('Input| Escalations'!$H$35:$N$35,MATCH('Calc| Project Costs'!S$9,'Input| Escalations'!$H$23:$N$23,0))+1</f>
        <v>1</v>
      </c>
      <c r="T907" s="192">
        <f>'Input| Projects'!$Y907*INDEX('Input| Escalations'!$H$33:$N$33,MATCH('Calc| Project Costs'!T$9,'Input| Escalations'!$H$23:$N$23,0))+'Input| Projects'!$Z907*INDEX('Input| Escalations'!$H$34:$N$34,MATCH('Calc| Project Costs'!T$9,'Input| Escalations'!$H$23:$N$23,0))+'Input| Projects'!$AA907*INDEX('Input| Escalations'!$H$35:$N$35,MATCH('Calc| Project Costs'!T$9,'Input| Escalations'!$H$23:$N$23,0))+1</f>
        <v>1</v>
      </c>
      <c r="U907" s="106"/>
      <c r="V907" s="186">
        <f t="shared" si="445"/>
        <v>0</v>
      </c>
      <c r="W907" s="186">
        <f t="shared" si="446"/>
        <v>0</v>
      </c>
      <c r="X907" s="186">
        <f t="shared" si="447"/>
        <v>0</v>
      </c>
      <c r="Y907" s="186">
        <f t="shared" si="423"/>
        <v>0</v>
      </c>
      <c r="Z907" s="186">
        <f t="shared" si="424"/>
        <v>0</v>
      </c>
      <c r="AA907" s="186">
        <f t="shared" si="425"/>
        <v>0</v>
      </c>
      <c r="AB907" s="186">
        <f t="shared" si="426"/>
        <v>0</v>
      </c>
      <c r="AC907" s="106"/>
      <c r="AD907" s="186">
        <f>'Input| Projects'!Q907*N907*'Input| Escalations'!$K$19</f>
        <v>0</v>
      </c>
      <c r="AE907" s="186">
        <f>'Input| Projects'!R907*O907*'Input| Escalations'!$K$19</f>
        <v>0</v>
      </c>
      <c r="AF907" s="186">
        <f>'Input| Projects'!S907*P907*'Input| Escalations'!$K$19</f>
        <v>0</v>
      </c>
      <c r="AG907" s="186">
        <f>'Input| Projects'!T907*Q907*'Input| Escalations'!$K$19</f>
        <v>0</v>
      </c>
      <c r="AH907" s="186">
        <f>'Input| Projects'!U907*R907*'Input| Escalations'!$K$19</f>
        <v>0</v>
      </c>
      <c r="AI907" s="186">
        <f>'Input| Projects'!V907*S907*'Input| Escalations'!$K$19</f>
        <v>0</v>
      </c>
      <c r="AJ907" s="186">
        <f>'Input| Projects'!W907*T907*'Input| Escalations'!$K$19</f>
        <v>0</v>
      </c>
      <c r="AK907" s="106"/>
      <c r="AL907" s="186" t="str">
        <f>IFERROR(IF('Input| Overheads'!$C$42="Direct costs",SUMPRODUCT(--('Input| Projects'!$AC907="Yes"),'Calc| Overheads Allocation'!C$8,'Calc| Project Costs'!V907),IF('Input| Overheads'!$C$42="Internal labour",SUMPRODUCT(--('Input| Projects'!$AC907="Yes"),'Calc| Overheads Allocation'!C$8,'Calc| Project Costs'!V907,'Input| Projects'!$Y907),IF('Input| Overheads'!$C$42="DNSP defined",SUMPRODUCT(--('Input| Projects'!$AC907="Yes"),'Calc| Overheads Allocation'!C$61,'Input| Projects'!$AF907),""))),"")</f>
        <v/>
      </c>
      <c r="AM907" s="186" t="str">
        <f>IFERROR(IF('Input| Overheads'!$C$42="Direct costs",SUMPRODUCT(--('Input| Projects'!$AC907="Yes"),'Calc| Overheads Allocation'!D$8,'Calc| Project Costs'!W907),IF('Input| Overheads'!$C$42="Internal labour",SUMPRODUCT(--('Input| Projects'!$AC907="Yes"),'Calc| Overheads Allocation'!D$8,'Calc| Project Costs'!W907,'Input| Projects'!$Y907),IF('Input| Overheads'!$C$42="DNSP defined",SUMPRODUCT(--('Input| Projects'!$AC907="Yes"),'Calc| Overheads Allocation'!D$61,'Input| Projects'!$AF907),""))),"")</f>
        <v/>
      </c>
      <c r="AN907" s="186" t="str">
        <f>IFERROR(IF('Input| Overheads'!$C$42="Direct costs",SUMPRODUCT(--('Input| Projects'!$AC907="Yes"),'Calc| Overheads Allocation'!E$8,'Calc| Project Costs'!X907),IF('Input| Overheads'!$C$42="Internal labour",SUMPRODUCT(--('Input| Projects'!$AC907="Yes"),'Calc| Overheads Allocation'!E$8,'Calc| Project Costs'!X907,'Input| Projects'!$Y907),IF('Input| Overheads'!$C$42="DNSP defined",SUMPRODUCT(--('Input| Projects'!$AC907="Yes"),'Calc| Overheads Allocation'!E$61,'Input| Projects'!$AF907),""))),"")</f>
        <v/>
      </c>
      <c r="AO907" s="186" t="str">
        <f>IFERROR(IF('Input| Overheads'!$C$42="Direct costs",SUMPRODUCT(--('Input| Projects'!$AC907="Yes"),'Calc| Overheads Allocation'!F$8,'Calc| Project Costs'!Y907),IF('Input| Overheads'!$C$42="Internal labour",SUMPRODUCT(--('Input| Projects'!$AC907="Yes"),'Calc| Overheads Allocation'!F$8,'Calc| Project Costs'!Y907,'Input| Projects'!$Y907),IF('Input| Overheads'!$C$42="DNSP defined",SUMPRODUCT(--('Input| Projects'!$AC907="Yes"),'Calc| Overheads Allocation'!F$61,'Input| Projects'!$AF907),""))),"")</f>
        <v/>
      </c>
      <c r="AP907" s="186" t="str">
        <f>IFERROR(IF('Input| Overheads'!$C$42="Direct costs",SUMPRODUCT(--('Input| Projects'!$AC907="Yes"),'Calc| Overheads Allocation'!G$8,'Calc| Project Costs'!Z907),IF('Input| Overheads'!$C$42="Internal labour",SUMPRODUCT(--('Input| Projects'!$AC907="Yes"),'Calc| Overheads Allocation'!G$8,'Calc| Project Costs'!Z907,'Input| Projects'!$Y907),IF('Input| Overheads'!$C$42="DNSP defined",SUMPRODUCT(--('Input| Projects'!$AC907="Yes"),'Calc| Overheads Allocation'!G$61,'Input| Projects'!$AF907),""))),"")</f>
        <v/>
      </c>
      <c r="AQ907" s="186" t="str">
        <f>IFERROR(IF('Input| Overheads'!$C$42="Direct costs",SUMPRODUCT(--('Input| Projects'!$AC907="Yes"),'Calc| Overheads Allocation'!H$8,'Calc| Project Costs'!AA907),IF('Input| Overheads'!$C$42="Internal labour",SUMPRODUCT(--('Input| Projects'!$AC907="Yes"),'Calc| Overheads Allocation'!H$8,'Calc| Project Costs'!AA907,'Input| Projects'!$Y907),IF('Input| Overheads'!$C$42="DNSP defined",SUMPRODUCT(--('Input| Projects'!$AC907="Yes"),'Calc| Overheads Allocation'!H$61,'Input| Projects'!$AF907),""))),"")</f>
        <v/>
      </c>
      <c r="AR907" s="186" t="str">
        <f>IFERROR(IF('Input| Overheads'!$C$42="Direct costs",SUMPRODUCT(--('Input| Projects'!$AC907="Yes"),'Calc| Overheads Allocation'!I$8,'Calc| Project Costs'!AB907),IF('Input| Overheads'!$C$42="Internal labour",SUMPRODUCT(--('Input| Projects'!$AC907="Yes"),'Calc| Overheads Allocation'!I$8,'Calc| Project Costs'!AB907,'Input| Projects'!$Y907),IF('Input| Overheads'!$C$42="DNSP defined",SUMPRODUCT(--('Input| Projects'!$AC907="Yes"),'Calc| Overheads Allocation'!I$61,'Input| Projects'!$AF907),""))),"")</f>
        <v/>
      </c>
      <c r="AS907" s="106"/>
      <c r="AT907" s="186" t="str">
        <f>IFERROR(IF('Input| Overheads'!$C$42="Direct costs",SUMPRODUCT(--('Input| Projects'!$AD907="Yes"),'Calc| Overheads Allocation'!C$9,'Calc| Project Costs'!V907),IF('Input| Overheads'!$C$42="Internal labour",SUMPRODUCT(--('Input| Projects'!$AD907="Yes"),'Calc| Overheads Allocation'!C$9,'Calc| Project Costs'!V907,'Input| Projects'!$Y907),IF('Input| Overheads'!$C$42="DNSP defined",SUMPRODUCT(--('Input| Projects'!$AD907="Yes"),'Calc| Overheads Allocation'!C$62,'Input| Projects'!$AG907),""))),"")</f>
        <v/>
      </c>
      <c r="AU907" s="186" t="str">
        <f>IFERROR(IF('Input| Overheads'!$C$42="Direct costs",SUMPRODUCT(--('Input| Projects'!$AD907="Yes"),'Calc| Overheads Allocation'!D$9,'Calc| Project Costs'!W907),IF('Input| Overheads'!$C$42="Internal labour",SUMPRODUCT(--('Input| Projects'!$AD907="Yes"),'Calc| Overheads Allocation'!D$9,'Calc| Project Costs'!W907,'Input| Projects'!$Y907),IF('Input| Overheads'!$C$42="DNSP defined",SUMPRODUCT(--('Input| Projects'!$AD907="Yes"),'Calc| Overheads Allocation'!D$62,'Input| Projects'!$AG907),""))),"")</f>
        <v/>
      </c>
      <c r="AV907" s="186" t="str">
        <f>IFERROR(IF('Input| Overheads'!$C$42="Direct costs",SUMPRODUCT(--('Input| Projects'!$AD907="Yes"),'Calc| Overheads Allocation'!E$9,'Calc| Project Costs'!X907),IF('Input| Overheads'!$C$42="Internal labour",SUMPRODUCT(--('Input| Projects'!$AD907="Yes"),'Calc| Overheads Allocation'!E$9,'Calc| Project Costs'!X907,'Input| Projects'!$Y907),IF('Input| Overheads'!$C$42="DNSP defined",SUMPRODUCT(--('Input| Projects'!$AD907="Yes"),'Calc| Overheads Allocation'!E$62,'Input| Projects'!$AG907),""))),"")</f>
        <v/>
      </c>
      <c r="AW907" s="186" t="str">
        <f>IFERROR(IF('Input| Overheads'!$C$42="Direct costs",SUMPRODUCT(--('Input| Projects'!$AD907="Yes"),'Calc| Overheads Allocation'!F$9,'Calc| Project Costs'!Y907),IF('Input| Overheads'!$C$42="Internal labour",SUMPRODUCT(--('Input| Projects'!$AD907="Yes"),'Calc| Overheads Allocation'!F$9,'Calc| Project Costs'!Y907,'Input| Projects'!$Y907),IF('Input| Overheads'!$C$42="DNSP defined",SUMPRODUCT(--('Input| Projects'!$AD907="Yes"),'Calc| Overheads Allocation'!F$62,'Input| Projects'!$AG907),""))),"")</f>
        <v/>
      </c>
      <c r="AX907" s="186" t="str">
        <f>IFERROR(IF('Input| Overheads'!$C$42="Direct costs",SUMPRODUCT(--('Input| Projects'!$AD907="Yes"),'Calc| Overheads Allocation'!G$9,'Calc| Project Costs'!Z907),IF('Input| Overheads'!$C$42="Internal labour",SUMPRODUCT(--('Input| Projects'!$AD907="Yes"),'Calc| Overheads Allocation'!G$9,'Calc| Project Costs'!Z907,'Input| Projects'!$Y907),IF('Input| Overheads'!$C$42="DNSP defined",SUMPRODUCT(--('Input| Projects'!$AD907="Yes"),'Calc| Overheads Allocation'!G$62,'Input| Projects'!$AG907),""))),"")</f>
        <v/>
      </c>
      <c r="AY907" s="186" t="str">
        <f>IFERROR(IF('Input| Overheads'!$C$42="Direct costs",SUMPRODUCT(--('Input| Projects'!$AD907="Yes"),'Calc| Overheads Allocation'!H$9,'Calc| Project Costs'!AA907),IF('Input| Overheads'!$C$42="Internal labour",SUMPRODUCT(--('Input| Projects'!$AD907="Yes"),'Calc| Overheads Allocation'!H$9,'Calc| Project Costs'!AA907,'Input| Projects'!$Y907),IF('Input| Overheads'!$C$42="DNSP defined",SUMPRODUCT(--('Input| Projects'!$AD907="Yes"),'Calc| Overheads Allocation'!H$62,'Input| Projects'!$AG907),""))),"")</f>
        <v/>
      </c>
      <c r="AZ907" s="186" t="str">
        <f>IFERROR(IF('Input| Overheads'!$C$42="Direct costs",SUMPRODUCT(--('Input| Projects'!$AD907="Yes"),'Calc| Overheads Allocation'!I$9,'Calc| Project Costs'!AB907),IF('Input| Overheads'!$C$42="Internal labour",SUMPRODUCT(--('Input| Projects'!$AD907="Yes"),'Calc| Overheads Allocation'!I$9,'Calc| Project Costs'!AB907,'Input| Projects'!$Y907),IF('Input| Overheads'!$C$42="DNSP defined",SUMPRODUCT(--('Input| Projects'!$AD907="Yes"),'Calc| Overheads Allocation'!I$62,'Input| Projects'!$AG907),""))),"")</f>
        <v/>
      </c>
      <c r="BA907" s="106"/>
      <c r="BB907" s="186">
        <f t="shared" si="448"/>
        <v>0</v>
      </c>
      <c r="BC907" s="186">
        <f t="shared" si="449"/>
        <v>0</v>
      </c>
      <c r="BD907" s="186">
        <f t="shared" si="450"/>
        <v>0</v>
      </c>
      <c r="BE907" s="186">
        <f t="shared" si="427"/>
        <v>0</v>
      </c>
      <c r="BF907" s="186">
        <f t="shared" si="428"/>
        <v>0</v>
      </c>
      <c r="BG907" s="186">
        <f t="shared" si="429"/>
        <v>0</v>
      </c>
      <c r="BH907" s="186">
        <f t="shared" si="430"/>
        <v>0</v>
      </c>
      <c r="BI907" s="97"/>
      <c r="BJ907" s="186" t="str">
        <f t="shared" si="431"/>
        <v/>
      </c>
      <c r="BK907" s="186" t="str">
        <f t="shared" si="432"/>
        <v/>
      </c>
      <c r="BL907" s="186" t="str">
        <f t="shared" si="433"/>
        <v/>
      </c>
      <c r="BM907" s="186" t="str">
        <f t="shared" si="434"/>
        <v/>
      </c>
      <c r="BN907" s="186" t="str">
        <f t="shared" si="435"/>
        <v/>
      </c>
      <c r="BO907" s="186" t="str">
        <f t="shared" si="436"/>
        <v/>
      </c>
      <c r="BP907" s="186" t="str">
        <f t="shared" si="437"/>
        <v/>
      </c>
      <c r="BQ907" s="97"/>
      <c r="BR907" s="186">
        <f t="shared" si="438"/>
        <v>0</v>
      </c>
      <c r="BS907" s="186">
        <f t="shared" si="439"/>
        <v>0</v>
      </c>
      <c r="BT907" s="222">
        <f t="shared" si="440"/>
        <v>0</v>
      </c>
      <c r="BU907" s="222">
        <f t="shared" si="441"/>
        <v>0</v>
      </c>
      <c r="BV907" s="222">
        <f t="shared" si="442"/>
        <v>0</v>
      </c>
      <c r="BW907" s="222">
        <f t="shared" si="443"/>
        <v>0</v>
      </c>
      <c r="BX907" s="222">
        <f t="shared" si="444"/>
        <v>0</v>
      </c>
      <c r="BY907" s="106"/>
      <c r="BZ907" s="197" t="str">
        <f>IF(SUMIF('Input| Projects'!$AS$8:$CP$8,"Dx",'Input| Projects'!$AS907:$CP907)=0,"",SUMIF('Input| Projects'!$AS$8:$CP$8,"Dx",'Input| Projects'!$AS907:$CP907))</f>
        <v/>
      </c>
      <c r="CA907" s="197" t="str">
        <f>IF(SUMIF('Input| Projects'!$AS$8:$CP$8,"Tx",'Input| Projects'!$AS907:$CP907)=0,"",SUMIF('Input| Projects'!$AS$8:$CP$8,"Tx",'Input| Projects'!$AS907:$CP907))</f>
        <v/>
      </c>
      <c r="CB907" s="150" t="str">
        <f t="shared" si="451"/>
        <v/>
      </c>
    </row>
    <row r="908" spans="2:80" x14ac:dyDescent="0.2">
      <c r="B908" s="201">
        <f>IFERROR('Input| Projects'!B908,"")</f>
        <v>899</v>
      </c>
      <c r="C908" s="42" t="str">
        <f>IFERROR(IF('Input| Projects'!C908="","",'Input| Projects'!C908),"")</f>
        <v/>
      </c>
      <c r="D908" s="42" t="str">
        <f>IFERROR(IF('Input| Projects'!D908="","",'Input| Projects'!D908),"")</f>
        <v/>
      </c>
      <c r="E908" s="104"/>
      <c r="F908" s="190">
        <f>IFERROR('Input| Projects'!I908*'Input| Escalations'!$K$19,"")</f>
        <v>0</v>
      </c>
      <c r="G908" s="190">
        <f>IFERROR('Input| Projects'!J908*'Input| Escalations'!$K$19,"")</f>
        <v>0</v>
      </c>
      <c r="H908" s="190">
        <f>IFERROR('Input| Projects'!K908*'Input| Escalations'!$K$19,"")</f>
        <v>0</v>
      </c>
      <c r="I908" s="190">
        <f>IFERROR('Input| Projects'!L908*'Input| Escalations'!$K$19,"")</f>
        <v>0</v>
      </c>
      <c r="J908" s="190">
        <f>IFERROR('Input| Projects'!M908*'Input| Escalations'!$K$19,"")</f>
        <v>0</v>
      </c>
      <c r="K908" s="190">
        <f>IFERROR('Input| Projects'!N908*'Input| Escalations'!$K$19,"")</f>
        <v>0</v>
      </c>
      <c r="L908" s="190">
        <f>IFERROR('Input| Projects'!O908*'Input| Escalations'!$K$19,"")</f>
        <v>0</v>
      </c>
      <c r="M908" s="150" t="str">
        <f>IF(ABS(SUM(F908:L908)-(SUM('Input| Projects'!I908:O908)*'Input| Escalations'!$K$19))&lt;0.0000001,"",1)</f>
        <v/>
      </c>
      <c r="N908" s="192">
        <f>'Input| Projects'!$Y908*INDEX('Input| Escalations'!$H$33:$N$33,MATCH('Calc| Project Costs'!N$9,'Input| Escalations'!$H$23:$N$23,0))+'Input| Projects'!$Z908*INDEX('Input| Escalations'!$H$34:$N$34,MATCH('Calc| Project Costs'!N$9,'Input| Escalations'!$H$23:$N$23,0))+'Input| Projects'!$AA908*INDEX('Input| Escalations'!$H$35:$N$35,MATCH('Calc| Project Costs'!N$9,'Input| Escalations'!$H$23:$N$23,0))+1</f>
        <v>1</v>
      </c>
      <c r="O908" s="192">
        <f>'Input| Projects'!$Y908*INDEX('Input| Escalations'!$H$33:$N$33,MATCH('Calc| Project Costs'!O$9,'Input| Escalations'!$H$23:$N$23,0))+'Input| Projects'!$Z908*INDEX('Input| Escalations'!$H$34:$N$34,MATCH('Calc| Project Costs'!O$9,'Input| Escalations'!$H$23:$N$23,0))+'Input| Projects'!$AA908*INDEX('Input| Escalations'!$H$35:$N$35,MATCH('Calc| Project Costs'!O$9,'Input| Escalations'!$H$23:$N$23,0))+1</f>
        <v>1</v>
      </c>
      <c r="P908" s="192">
        <f>'Input| Projects'!$Y908*INDEX('Input| Escalations'!$H$33:$N$33,MATCH('Calc| Project Costs'!P$9,'Input| Escalations'!$H$23:$N$23,0))+'Input| Projects'!$Z908*INDEX('Input| Escalations'!$H$34:$N$34,MATCH('Calc| Project Costs'!P$9,'Input| Escalations'!$H$23:$N$23,0))+'Input| Projects'!$AA908*INDEX('Input| Escalations'!$H$35:$N$35,MATCH('Calc| Project Costs'!P$9,'Input| Escalations'!$H$23:$N$23,0))+1</f>
        <v>1</v>
      </c>
      <c r="Q908" s="192">
        <f>'Input| Projects'!$Y908*INDEX('Input| Escalations'!$H$33:$N$33,MATCH('Calc| Project Costs'!Q$9,'Input| Escalations'!$H$23:$N$23,0))+'Input| Projects'!$Z908*INDEX('Input| Escalations'!$H$34:$N$34,MATCH('Calc| Project Costs'!Q$9,'Input| Escalations'!$H$23:$N$23,0))+'Input| Projects'!$AA908*INDEX('Input| Escalations'!$H$35:$N$35,MATCH('Calc| Project Costs'!Q$9,'Input| Escalations'!$H$23:$N$23,0))+1</f>
        <v>1</v>
      </c>
      <c r="R908" s="192">
        <f>'Input| Projects'!$Y908*INDEX('Input| Escalations'!$H$33:$N$33,MATCH('Calc| Project Costs'!R$9,'Input| Escalations'!$H$23:$N$23,0))+'Input| Projects'!$Z908*INDEX('Input| Escalations'!$H$34:$N$34,MATCH('Calc| Project Costs'!R$9,'Input| Escalations'!$H$23:$N$23,0))+'Input| Projects'!$AA908*INDEX('Input| Escalations'!$H$35:$N$35,MATCH('Calc| Project Costs'!R$9,'Input| Escalations'!$H$23:$N$23,0))+1</f>
        <v>1</v>
      </c>
      <c r="S908" s="192">
        <f>'Input| Projects'!$Y908*INDEX('Input| Escalations'!$H$33:$N$33,MATCH('Calc| Project Costs'!S$9,'Input| Escalations'!$H$23:$N$23,0))+'Input| Projects'!$Z908*INDEX('Input| Escalations'!$H$34:$N$34,MATCH('Calc| Project Costs'!S$9,'Input| Escalations'!$H$23:$N$23,0))+'Input| Projects'!$AA908*INDEX('Input| Escalations'!$H$35:$N$35,MATCH('Calc| Project Costs'!S$9,'Input| Escalations'!$H$23:$N$23,0))+1</f>
        <v>1</v>
      </c>
      <c r="T908" s="192">
        <f>'Input| Projects'!$Y908*INDEX('Input| Escalations'!$H$33:$N$33,MATCH('Calc| Project Costs'!T$9,'Input| Escalations'!$H$23:$N$23,0))+'Input| Projects'!$Z908*INDEX('Input| Escalations'!$H$34:$N$34,MATCH('Calc| Project Costs'!T$9,'Input| Escalations'!$H$23:$N$23,0))+'Input| Projects'!$AA908*INDEX('Input| Escalations'!$H$35:$N$35,MATCH('Calc| Project Costs'!T$9,'Input| Escalations'!$H$23:$N$23,0))+1</f>
        <v>1</v>
      </c>
      <c r="U908" s="106"/>
      <c r="V908" s="186">
        <f t="shared" si="445"/>
        <v>0</v>
      </c>
      <c r="W908" s="186">
        <f t="shared" si="446"/>
        <v>0</v>
      </c>
      <c r="X908" s="186">
        <f t="shared" si="447"/>
        <v>0</v>
      </c>
      <c r="Y908" s="186">
        <f t="shared" si="423"/>
        <v>0</v>
      </c>
      <c r="Z908" s="186">
        <f t="shared" si="424"/>
        <v>0</v>
      </c>
      <c r="AA908" s="186">
        <f t="shared" si="425"/>
        <v>0</v>
      </c>
      <c r="AB908" s="186">
        <f t="shared" si="426"/>
        <v>0</v>
      </c>
      <c r="AC908" s="106"/>
      <c r="AD908" s="186">
        <f>'Input| Projects'!Q908*N908*'Input| Escalations'!$K$19</f>
        <v>0</v>
      </c>
      <c r="AE908" s="186">
        <f>'Input| Projects'!R908*O908*'Input| Escalations'!$K$19</f>
        <v>0</v>
      </c>
      <c r="AF908" s="186">
        <f>'Input| Projects'!S908*P908*'Input| Escalations'!$K$19</f>
        <v>0</v>
      </c>
      <c r="AG908" s="186">
        <f>'Input| Projects'!T908*Q908*'Input| Escalations'!$K$19</f>
        <v>0</v>
      </c>
      <c r="AH908" s="186">
        <f>'Input| Projects'!U908*R908*'Input| Escalations'!$K$19</f>
        <v>0</v>
      </c>
      <c r="AI908" s="186">
        <f>'Input| Projects'!V908*S908*'Input| Escalations'!$K$19</f>
        <v>0</v>
      </c>
      <c r="AJ908" s="186">
        <f>'Input| Projects'!W908*T908*'Input| Escalations'!$K$19</f>
        <v>0</v>
      </c>
      <c r="AK908" s="106"/>
      <c r="AL908" s="186" t="str">
        <f>IFERROR(IF('Input| Overheads'!$C$42="Direct costs",SUMPRODUCT(--('Input| Projects'!$AC908="Yes"),'Calc| Overheads Allocation'!C$8,'Calc| Project Costs'!V908),IF('Input| Overheads'!$C$42="Internal labour",SUMPRODUCT(--('Input| Projects'!$AC908="Yes"),'Calc| Overheads Allocation'!C$8,'Calc| Project Costs'!V908,'Input| Projects'!$Y908),IF('Input| Overheads'!$C$42="DNSP defined",SUMPRODUCT(--('Input| Projects'!$AC908="Yes"),'Calc| Overheads Allocation'!C$61,'Input| Projects'!$AF908),""))),"")</f>
        <v/>
      </c>
      <c r="AM908" s="186" t="str">
        <f>IFERROR(IF('Input| Overheads'!$C$42="Direct costs",SUMPRODUCT(--('Input| Projects'!$AC908="Yes"),'Calc| Overheads Allocation'!D$8,'Calc| Project Costs'!W908),IF('Input| Overheads'!$C$42="Internal labour",SUMPRODUCT(--('Input| Projects'!$AC908="Yes"),'Calc| Overheads Allocation'!D$8,'Calc| Project Costs'!W908,'Input| Projects'!$Y908),IF('Input| Overheads'!$C$42="DNSP defined",SUMPRODUCT(--('Input| Projects'!$AC908="Yes"),'Calc| Overheads Allocation'!D$61,'Input| Projects'!$AF908),""))),"")</f>
        <v/>
      </c>
      <c r="AN908" s="186" t="str">
        <f>IFERROR(IF('Input| Overheads'!$C$42="Direct costs",SUMPRODUCT(--('Input| Projects'!$AC908="Yes"),'Calc| Overheads Allocation'!E$8,'Calc| Project Costs'!X908),IF('Input| Overheads'!$C$42="Internal labour",SUMPRODUCT(--('Input| Projects'!$AC908="Yes"),'Calc| Overheads Allocation'!E$8,'Calc| Project Costs'!X908,'Input| Projects'!$Y908),IF('Input| Overheads'!$C$42="DNSP defined",SUMPRODUCT(--('Input| Projects'!$AC908="Yes"),'Calc| Overheads Allocation'!E$61,'Input| Projects'!$AF908),""))),"")</f>
        <v/>
      </c>
      <c r="AO908" s="186" t="str">
        <f>IFERROR(IF('Input| Overheads'!$C$42="Direct costs",SUMPRODUCT(--('Input| Projects'!$AC908="Yes"),'Calc| Overheads Allocation'!F$8,'Calc| Project Costs'!Y908),IF('Input| Overheads'!$C$42="Internal labour",SUMPRODUCT(--('Input| Projects'!$AC908="Yes"),'Calc| Overheads Allocation'!F$8,'Calc| Project Costs'!Y908,'Input| Projects'!$Y908),IF('Input| Overheads'!$C$42="DNSP defined",SUMPRODUCT(--('Input| Projects'!$AC908="Yes"),'Calc| Overheads Allocation'!F$61,'Input| Projects'!$AF908),""))),"")</f>
        <v/>
      </c>
      <c r="AP908" s="186" t="str">
        <f>IFERROR(IF('Input| Overheads'!$C$42="Direct costs",SUMPRODUCT(--('Input| Projects'!$AC908="Yes"),'Calc| Overheads Allocation'!G$8,'Calc| Project Costs'!Z908),IF('Input| Overheads'!$C$42="Internal labour",SUMPRODUCT(--('Input| Projects'!$AC908="Yes"),'Calc| Overheads Allocation'!G$8,'Calc| Project Costs'!Z908,'Input| Projects'!$Y908),IF('Input| Overheads'!$C$42="DNSP defined",SUMPRODUCT(--('Input| Projects'!$AC908="Yes"),'Calc| Overheads Allocation'!G$61,'Input| Projects'!$AF908),""))),"")</f>
        <v/>
      </c>
      <c r="AQ908" s="186" t="str">
        <f>IFERROR(IF('Input| Overheads'!$C$42="Direct costs",SUMPRODUCT(--('Input| Projects'!$AC908="Yes"),'Calc| Overheads Allocation'!H$8,'Calc| Project Costs'!AA908),IF('Input| Overheads'!$C$42="Internal labour",SUMPRODUCT(--('Input| Projects'!$AC908="Yes"),'Calc| Overheads Allocation'!H$8,'Calc| Project Costs'!AA908,'Input| Projects'!$Y908),IF('Input| Overheads'!$C$42="DNSP defined",SUMPRODUCT(--('Input| Projects'!$AC908="Yes"),'Calc| Overheads Allocation'!H$61,'Input| Projects'!$AF908),""))),"")</f>
        <v/>
      </c>
      <c r="AR908" s="186" t="str">
        <f>IFERROR(IF('Input| Overheads'!$C$42="Direct costs",SUMPRODUCT(--('Input| Projects'!$AC908="Yes"),'Calc| Overheads Allocation'!I$8,'Calc| Project Costs'!AB908),IF('Input| Overheads'!$C$42="Internal labour",SUMPRODUCT(--('Input| Projects'!$AC908="Yes"),'Calc| Overheads Allocation'!I$8,'Calc| Project Costs'!AB908,'Input| Projects'!$Y908),IF('Input| Overheads'!$C$42="DNSP defined",SUMPRODUCT(--('Input| Projects'!$AC908="Yes"),'Calc| Overheads Allocation'!I$61,'Input| Projects'!$AF908),""))),"")</f>
        <v/>
      </c>
      <c r="AS908" s="106"/>
      <c r="AT908" s="186" t="str">
        <f>IFERROR(IF('Input| Overheads'!$C$42="Direct costs",SUMPRODUCT(--('Input| Projects'!$AD908="Yes"),'Calc| Overheads Allocation'!C$9,'Calc| Project Costs'!V908),IF('Input| Overheads'!$C$42="Internal labour",SUMPRODUCT(--('Input| Projects'!$AD908="Yes"),'Calc| Overheads Allocation'!C$9,'Calc| Project Costs'!V908,'Input| Projects'!$Y908),IF('Input| Overheads'!$C$42="DNSP defined",SUMPRODUCT(--('Input| Projects'!$AD908="Yes"),'Calc| Overheads Allocation'!C$62,'Input| Projects'!$AG908),""))),"")</f>
        <v/>
      </c>
      <c r="AU908" s="186" t="str">
        <f>IFERROR(IF('Input| Overheads'!$C$42="Direct costs",SUMPRODUCT(--('Input| Projects'!$AD908="Yes"),'Calc| Overheads Allocation'!D$9,'Calc| Project Costs'!W908),IF('Input| Overheads'!$C$42="Internal labour",SUMPRODUCT(--('Input| Projects'!$AD908="Yes"),'Calc| Overheads Allocation'!D$9,'Calc| Project Costs'!W908,'Input| Projects'!$Y908),IF('Input| Overheads'!$C$42="DNSP defined",SUMPRODUCT(--('Input| Projects'!$AD908="Yes"),'Calc| Overheads Allocation'!D$62,'Input| Projects'!$AG908),""))),"")</f>
        <v/>
      </c>
      <c r="AV908" s="186" t="str">
        <f>IFERROR(IF('Input| Overheads'!$C$42="Direct costs",SUMPRODUCT(--('Input| Projects'!$AD908="Yes"),'Calc| Overheads Allocation'!E$9,'Calc| Project Costs'!X908),IF('Input| Overheads'!$C$42="Internal labour",SUMPRODUCT(--('Input| Projects'!$AD908="Yes"),'Calc| Overheads Allocation'!E$9,'Calc| Project Costs'!X908,'Input| Projects'!$Y908),IF('Input| Overheads'!$C$42="DNSP defined",SUMPRODUCT(--('Input| Projects'!$AD908="Yes"),'Calc| Overheads Allocation'!E$62,'Input| Projects'!$AG908),""))),"")</f>
        <v/>
      </c>
      <c r="AW908" s="186" t="str">
        <f>IFERROR(IF('Input| Overheads'!$C$42="Direct costs",SUMPRODUCT(--('Input| Projects'!$AD908="Yes"),'Calc| Overheads Allocation'!F$9,'Calc| Project Costs'!Y908),IF('Input| Overheads'!$C$42="Internal labour",SUMPRODUCT(--('Input| Projects'!$AD908="Yes"),'Calc| Overheads Allocation'!F$9,'Calc| Project Costs'!Y908,'Input| Projects'!$Y908),IF('Input| Overheads'!$C$42="DNSP defined",SUMPRODUCT(--('Input| Projects'!$AD908="Yes"),'Calc| Overheads Allocation'!F$62,'Input| Projects'!$AG908),""))),"")</f>
        <v/>
      </c>
      <c r="AX908" s="186" t="str">
        <f>IFERROR(IF('Input| Overheads'!$C$42="Direct costs",SUMPRODUCT(--('Input| Projects'!$AD908="Yes"),'Calc| Overheads Allocation'!G$9,'Calc| Project Costs'!Z908),IF('Input| Overheads'!$C$42="Internal labour",SUMPRODUCT(--('Input| Projects'!$AD908="Yes"),'Calc| Overheads Allocation'!G$9,'Calc| Project Costs'!Z908,'Input| Projects'!$Y908),IF('Input| Overheads'!$C$42="DNSP defined",SUMPRODUCT(--('Input| Projects'!$AD908="Yes"),'Calc| Overheads Allocation'!G$62,'Input| Projects'!$AG908),""))),"")</f>
        <v/>
      </c>
      <c r="AY908" s="186" t="str">
        <f>IFERROR(IF('Input| Overheads'!$C$42="Direct costs",SUMPRODUCT(--('Input| Projects'!$AD908="Yes"),'Calc| Overheads Allocation'!H$9,'Calc| Project Costs'!AA908),IF('Input| Overheads'!$C$42="Internal labour",SUMPRODUCT(--('Input| Projects'!$AD908="Yes"),'Calc| Overheads Allocation'!H$9,'Calc| Project Costs'!AA908,'Input| Projects'!$Y908),IF('Input| Overheads'!$C$42="DNSP defined",SUMPRODUCT(--('Input| Projects'!$AD908="Yes"),'Calc| Overheads Allocation'!H$62,'Input| Projects'!$AG908),""))),"")</f>
        <v/>
      </c>
      <c r="AZ908" s="186" t="str">
        <f>IFERROR(IF('Input| Overheads'!$C$42="Direct costs",SUMPRODUCT(--('Input| Projects'!$AD908="Yes"),'Calc| Overheads Allocation'!I$9,'Calc| Project Costs'!AB908),IF('Input| Overheads'!$C$42="Internal labour",SUMPRODUCT(--('Input| Projects'!$AD908="Yes"),'Calc| Overheads Allocation'!I$9,'Calc| Project Costs'!AB908,'Input| Projects'!$Y908),IF('Input| Overheads'!$C$42="DNSP defined",SUMPRODUCT(--('Input| Projects'!$AD908="Yes"),'Calc| Overheads Allocation'!I$62,'Input| Projects'!$AG908),""))),"")</f>
        <v/>
      </c>
      <c r="BA908" s="106"/>
      <c r="BB908" s="186">
        <f t="shared" si="448"/>
        <v>0</v>
      </c>
      <c r="BC908" s="186">
        <f t="shared" si="449"/>
        <v>0</v>
      </c>
      <c r="BD908" s="186">
        <f t="shared" si="450"/>
        <v>0</v>
      </c>
      <c r="BE908" s="186">
        <f t="shared" si="427"/>
        <v>0</v>
      </c>
      <c r="BF908" s="186">
        <f t="shared" si="428"/>
        <v>0</v>
      </c>
      <c r="BG908" s="186">
        <f t="shared" si="429"/>
        <v>0</v>
      </c>
      <c r="BH908" s="186">
        <f t="shared" si="430"/>
        <v>0</v>
      </c>
      <c r="BI908" s="97"/>
      <c r="BJ908" s="186" t="str">
        <f t="shared" si="431"/>
        <v/>
      </c>
      <c r="BK908" s="186" t="str">
        <f t="shared" si="432"/>
        <v/>
      </c>
      <c r="BL908" s="186" t="str">
        <f t="shared" si="433"/>
        <v/>
      </c>
      <c r="BM908" s="186" t="str">
        <f t="shared" si="434"/>
        <v/>
      </c>
      <c r="BN908" s="186" t="str">
        <f t="shared" si="435"/>
        <v/>
      </c>
      <c r="BO908" s="186" t="str">
        <f t="shared" si="436"/>
        <v/>
      </c>
      <c r="BP908" s="186" t="str">
        <f t="shared" si="437"/>
        <v/>
      </c>
      <c r="BQ908" s="97"/>
      <c r="BR908" s="186">
        <f t="shared" si="438"/>
        <v>0</v>
      </c>
      <c r="BS908" s="186">
        <f t="shared" si="439"/>
        <v>0</v>
      </c>
      <c r="BT908" s="222">
        <f t="shared" si="440"/>
        <v>0</v>
      </c>
      <c r="BU908" s="222">
        <f t="shared" si="441"/>
        <v>0</v>
      </c>
      <c r="BV908" s="222">
        <f t="shared" si="442"/>
        <v>0</v>
      </c>
      <c r="BW908" s="222">
        <f t="shared" si="443"/>
        <v>0</v>
      </c>
      <c r="BX908" s="222">
        <f t="shared" si="444"/>
        <v>0</v>
      </c>
      <c r="BY908" s="106"/>
      <c r="BZ908" s="197" t="str">
        <f>IF(SUMIF('Input| Projects'!$AS$8:$CP$8,"Dx",'Input| Projects'!$AS908:$CP908)=0,"",SUMIF('Input| Projects'!$AS$8:$CP$8,"Dx",'Input| Projects'!$AS908:$CP908))</f>
        <v/>
      </c>
      <c r="CA908" s="197" t="str">
        <f>IF(SUMIF('Input| Projects'!$AS$8:$CP$8,"Tx",'Input| Projects'!$AS908:$CP908)=0,"",SUMIF('Input| Projects'!$AS$8:$CP$8,"Tx",'Input| Projects'!$AS908:$CP908))</f>
        <v/>
      </c>
      <c r="CB908" s="150" t="str">
        <f t="shared" si="451"/>
        <v/>
      </c>
    </row>
    <row r="909" spans="2:80" x14ac:dyDescent="0.2">
      <c r="B909" s="201">
        <f>IFERROR('Input| Projects'!B909,"")</f>
        <v>900</v>
      </c>
      <c r="C909" s="42" t="str">
        <f>IFERROR(IF('Input| Projects'!C909="","",'Input| Projects'!C909),"")</f>
        <v/>
      </c>
      <c r="D909" s="42" t="str">
        <f>IFERROR(IF('Input| Projects'!D909="","",'Input| Projects'!D909),"")</f>
        <v/>
      </c>
      <c r="E909" s="104"/>
      <c r="F909" s="190">
        <f>IFERROR('Input| Projects'!I909*'Input| Escalations'!$K$19,"")</f>
        <v>0</v>
      </c>
      <c r="G909" s="190">
        <f>IFERROR('Input| Projects'!J909*'Input| Escalations'!$K$19,"")</f>
        <v>0</v>
      </c>
      <c r="H909" s="190">
        <f>IFERROR('Input| Projects'!K909*'Input| Escalations'!$K$19,"")</f>
        <v>0</v>
      </c>
      <c r="I909" s="190">
        <f>IFERROR('Input| Projects'!L909*'Input| Escalations'!$K$19,"")</f>
        <v>0</v>
      </c>
      <c r="J909" s="190">
        <f>IFERROR('Input| Projects'!M909*'Input| Escalations'!$K$19,"")</f>
        <v>0</v>
      </c>
      <c r="K909" s="190">
        <f>IFERROR('Input| Projects'!N909*'Input| Escalations'!$K$19,"")</f>
        <v>0</v>
      </c>
      <c r="L909" s="190">
        <f>IFERROR('Input| Projects'!O909*'Input| Escalations'!$K$19,"")</f>
        <v>0</v>
      </c>
      <c r="M909" s="150" t="str">
        <f>IF(ABS(SUM(F909:L909)-(SUM('Input| Projects'!I909:O909)*'Input| Escalations'!$K$19))&lt;0.0000001,"",1)</f>
        <v/>
      </c>
      <c r="N909" s="192">
        <f>'Input| Projects'!$Y909*INDEX('Input| Escalations'!$H$33:$N$33,MATCH('Calc| Project Costs'!N$9,'Input| Escalations'!$H$23:$N$23,0))+'Input| Projects'!$Z909*INDEX('Input| Escalations'!$H$34:$N$34,MATCH('Calc| Project Costs'!N$9,'Input| Escalations'!$H$23:$N$23,0))+'Input| Projects'!$AA909*INDEX('Input| Escalations'!$H$35:$N$35,MATCH('Calc| Project Costs'!N$9,'Input| Escalations'!$H$23:$N$23,0))+1</f>
        <v>1</v>
      </c>
      <c r="O909" s="192">
        <f>'Input| Projects'!$Y909*INDEX('Input| Escalations'!$H$33:$N$33,MATCH('Calc| Project Costs'!O$9,'Input| Escalations'!$H$23:$N$23,0))+'Input| Projects'!$Z909*INDEX('Input| Escalations'!$H$34:$N$34,MATCH('Calc| Project Costs'!O$9,'Input| Escalations'!$H$23:$N$23,0))+'Input| Projects'!$AA909*INDEX('Input| Escalations'!$H$35:$N$35,MATCH('Calc| Project Costs'!O$9,'Input| Escalations'!$H$23:$N$23,0))+1</f>
        <v>1</v>
      </c>
      <c r="P909" s="192">
        <f>'Input| Projects'!$Y909*INDEX('Input| Escalations'!$H$33:$N$33,MATCH('Calc| Project Costs'!P$9,'Input| Escalations'!$H$23:$N$23,0))+'Input| Projects'!$Z909*INDEX('Input| Escalations'!$H$34:$N$34,MATCH('Calc| Project Costs'!P$9,'Input| Escalations'!$H$23:$N$23,0))+'Input| Projects'!$AA909*INDEX('Input| Escalations'!$H$35:$N$35,MATCH('Calc| Project Costs'!P$9,'Input| Escalations'!$H$23:$N$23,0))+1</f>
        <v>1</v>
      </c>
      <c r="Q909" s="192">
        <f>'Input| Projects'!$Y909*INDEX('Input| Escalations'!$H$33:$N$33,MATCH('Calc| Project Costs'!Q$9,'Input| Escalations'!$H$23:$N$23,0))+'Input| Projects'!$Z909*INDEX('Input| Escalations'!$H$34:$N$34,MATCH('Calc| Project Costs'!Q$9,'Input| Escalations'!$H$23:$N$23,0))+'Input| Projects'!$AA909*INDEX('Input| Escalations'!$H$35:$N$35,MATCH('Calc| Project Costs'!Q$9,'Input| Escalations'!$H$23:$N$23,0))+1</f>
        <v>1</v>
      </c>
      <c r="R909" s="192">
        <f>'Input| Projects'!$Y909*INDEX('Input| Escalations'!$H$33:$N$33,MATCH('Calc| Project Costs'!R$9,'Input| Escalations'!$H$23:$N$23,0))+'Input| Projects'!$Z909*INDEX('Input| Escalations'!$H$34:$N$34,MATCH('Calc| Project Costs'!R$9,'Input| Escalations'!$H$23:$N$23,0))+'Input| Projects'!$AA909*INDEX('Input| Escalations'!$H$35:$N$35,MATCH('Calc| Project Costs'!R$9,'Input| Escalations'!$H$23:$N$23,0))+1</f>
        <v>1</v>
      </c>
      <c r="S909" s="192">
        <f>'Input| Projects'!$Y909*INDEX('Input| Escalations'!$H$33:$N$33,MATCH('Calc| Project Costs'!S$9,'Input| Escalations'!$H$23:$N$23,0))+'Input| Projects'!$Z909*INDEX('Input| Escalations'!$H$34:$N$34,MATCH('Calc| Project Costs'!S$9,'Input| Escalations'!$H$23:$N$23,0))+'Input| Projects'!$AA909*INDEX('Input| Escalations'!$H$35:$N$35,MATCH('Calc| Project Costs'!S$9,'Input| Escalations'!$H$23:$N$23,0))+1</f>
        <v>1</v>
      </c>
      <c r="T909" s="192">
        <f>'Input| Projects'!$Y909*INDEX('Input| Escalations'!$H$33:$N$33,MATCH('Calc| Project Costs'!T$9,'Input| Escalations'!$H$23:$N$23,0))+'Input| Projects'!$Z909*INDEX('Input| Escalations'!$H$34:$N$34,MATCH('Calc| Project Costs'!T$9,'Input| Escalations'!$H$23:$N$23,0))+'Input| Projects'!$AA909*INDEX('Input| Escalations'!$H$35:$N$35,MATCH('Calc| Project Costs'!T$9,'Input| Escalations'!$H$23:$N$23,0))+1</f>
        <v>1</v>
      </c>
      <c r="U909" s="106"/>
      <c r="V909" s="186">
        <f t="shared" si="445"/>
        <v>0</v>
      </c>
      <c r="W909" s="186">
        <f t="shared" si="446"/>
        <v>0</v>
      </c>
      <c r="X909" s="186">
        <f t="shared" si="447"/>
        <v>0</v>
      </c>
      <c r="Y909" s="186">
        <f t="shared" si="423"/>
        <v>0</v>
      </c>
      <c r="Z909" s="186">
        <f t="shared" si="424"/>
        <v>0</v>
      </c>
      <c r="AA909" s="186">
        <f t="shared" si="425"/>
        <v>0</v>
      </c>
      <c r="AB909" s="186">
        <f t="shared" si="426"/>
        <v>0</v>
      </c>
      <c r="AC909" s="106"/>
      <c r="AD909" s="186">
        <f>'Input| Projects'!Q909*N909*'Input| Escalations'!$K$19</f>
        <v>0</v>
      </c>
      <c r="AE909" s="186">
        <f>'Input| Projects'!R909*O909*'Input| Escalations'!$K$19</f>
        <v>0</v>
      </c>
      <c r="AF909" s="186">
        <f>'Input| Projects'!S909*P909*'Input| Escalations'!$K$19</f>
        <v>0</v>
      </c>
      <c r="AG909" s="186">
        <f>'Input| Projects'!T909*Q909*'Input| Escalations'!$K$19</f>
        <v>0</v>
      </c>
      <c r="AH909" s="186">
        <f>'Input| Projects'!U909*R909*'Input| Escalations'!$K$19</f>
        <v>0</v>
      </c>
      <c r="AI909" s="186">
        <f>'Input| Projects'!V909*S909*'Input| Escalations'!$K$19</f>
        <v>0</v>
      </c>
      <c r="AJ909" s="186">
        <f>'Input| Projects'!W909*T909*'Input| Escalations'!$K$19</f>
        <v>0</v>
      </c>
      <c r="AK909" s="106"/>
      <c r="AL909" s="186" t="str">
        <f>IFERROR(IF('Input| Overheads'!$C$42="Direct costs",SUMPRODUCT(--('Input| Projects'!$AC909="Yes"),'Calc| Overheads Allocation'!C$8,'Calc| Project Costs'!V909),IF('Input| Overheads'!$C$42="Internal labour",SUMPRODUCT(--('Input| Projects'!$AC909="Yes"),'Calc| Overheads Allocation'!C$8,'Calc| Project Costs'!V909,'Input| Projects'!$Y909),IF('Input| Overheads'!$C$42="DNSP defined",SUMPRODUCT(--('Input| Projects'!$AC909="Yes"),'Calc| Overheads Allocation'!C$61,'Input| Projects'!$AF909),""))),"")</f>
        <v/>
      </c>
      <c r="AM909" s="186" t="str">
        <f>IFERROR(IF('Input| Overheads'!$C$42="Direct costs",SUMPRODUCT(--('Input| Projects'!$AC909="Yes"),'Calc| Overheads Allocation'!D$8,'Calc| Project Costs'!W909),IF('Input| Overheads'!$C$42="Internal labour",SUMPRODUCT(--('Input| Projects'!$AC909="Yes"),'Calc| Overheads Allocation'!D$8,'Calc| Project Costs'!W909,'Input| Projects'!$Y909),IF('Input| Overheads'!$C$42="DNSP defined",SUMPRODUCT(--('Input| Projects'!$AC909="Yes"),'Calc| Overheads Allocation'!D$61,'Input| Projects'!$AF909),""))),"")</f>
        <v/>
      </c>
      <c r="AN909" s="186" t="str">
        <f>IFERROR(IF('Input| Overheads'!$C$42="Direct costs",SUMPRODUCT(--('Input| Projects'!$AC909="Yes"),'Calc| Overheads Allocation'!E$8,'Calc| Project Costs'!X909),IF('Input| Overheads'!$C$42="Internal labour",SUMPRODUCT(--('Input| Projects'!$AC909="Yes"),'Calc| Overheads Allocation'!E$8,'Calc| Project Costs'!X909,'Input| Projects'!$Y909),IF('Input| Overheads'!$C$42="DNSP defined",SUMPRODUCT(--('Input| Projects'!$AC909="Yes"),'Calc| Overheads Allocation'!E$61,'Input| Projects'!$AF909),""))),"")</f>
        <v/>
      </c>
      <c r="AO909" s="186" t="str">
        <f>IFERROR(IF('Input| Overheads'!$C$42="Direct costs",SUMPRODUCT(--('Input| Projects'!$AC909="Yes"),'Calc| Overheads Allocation'!F$8,'Calc| Project Costs'!Y909),IF('Input| Overheads'!$C$42="Internal labour",SUMPRODUCT(--('Input| Projects'!$AC909="Yes"),'Calc| Overheads Allocation'!F$8,'Calc| Project Costs'!Y909,'Input| Projects'!$Y909),IF('Input| Overheads'!$C$42="DNSP defined",SUMPRODUCT(--('Input| Projects'!$AC909="Yes"),'Calc| Overheads Allocation'!F$61,'Input| Projects'!$AF909),""))),"")</f>
        <v/>
      </c>
      <c r="AP909" s="186" t="str">
        <f>IFERROR(IF('Input| Overheads'!$C$42="Direct costs",SUMPRODUCT(--('Input| Projects'!$AC909="Yes"),'Calc| Overheads Allocation'!G$8,'Calc| Project Costs'!Z909),IF('Input| Overheads'!$C$42="Internal labour",SUMPRODUCT(--('Input| Projects'!$AC909="Yes"),'Calc| Overheads Allocation'!G$8,'Calc| Project Costs'!Z909,'Input| Projects'!$Y909),IF('Input| Overheads'!$C$42="DNSP defined",SUMPRODUCT(--('Input| Projects'!$AC909="Yes"),'Calc| Overheads Allocation'!G$61,'Input| Projects'!$AF909),""))),"")</f>
        <v/>
      </c>
      <c r="AQ909" s="186" t="str">
        <f>IFERROR(IF('Input| Overheads'!$C$42="Direct costs",SUMPRODUCT(--('Input| Projects'!$AC909="Yes"),'Calc| Overheads Allocation'!H$8,'Calc| Project Costs'!AA909),IF('Input| Overheads'!$C$42="Internal labour",SUMPRODUCT(--('Input| Projects'!$AC909="Yes"),'Calc| Overheads Allocation'!H$8,'Calc| Project Costs'!AA909,'Input| Projects'!$Y909),IF('Input| Overheads'!$C$42="DNSP defined",SUMPRODUCT(--('Input| Projects'!$AC909="Yes"),'Calc| Overheads Allocation'!H$61,'Input| Projects'!$AF909),""))),"")</f>
        <v/>
      </c>
      <c r="AR909" s="186" t="str">
        <f>IFERROR(IF('Input| Overheads'!$C$42="Direct costs",SUMPRODUCT(--('Input| Projects'!$AC909="Yes"),'Calc| Overheads Allocation'!I$8,'Calc| Project Costs'!AB909),IF('Input| Overheads'!$C$42="Internal labour",SUMPRODUCT(--('Input| Projects'!$AC909="Yes"),'Calc| Overheads Allocation'!I$8,'Calc| Project Costs'!AB909,'Input| Projects'!$Y909),IF('Input| Overheads'!$C$42="DNSP defined",SUMPRODUCT(--('Input| Projects'!$AC909="Yes"),'Calc| Overheads Allocation'!I$61,'Input| Projects'!$AF909),""))),"")</f>
        <v/>
      </c>
      <c r="AS909" s="106"/>
      <c r="AT909" s="186" t="str">
        <f>IFERROR(IF('Input| Overheads'!$C$42="Direct costs",SUMPRODUCT(--('Input| Projects'!$AD909="Yes"),'Calc| Overheads Allocation'!C$9,'Calc| Project Costs'!V909),IF('Input| Overheads'!$C$42="Internal labour",SUMPRODUCT(--('Input| Projects'!$AD909="Yes"),'Calc| Overheads Allocation'!C$9,'Calc| Project Costs'!V909,'Input| Projects'!$Y909),IF('Input| Overheads'!$C$42="DNSP defined",SUMPRODUCT(--('Input| Projects'!$AD909="Yes"),'Calc| Overheads Allocation'!C$62,'Input| Projects'!$AG909),""))),"")</f>
        <v/>
      </c>
      <c r="AU909" s="186" t="str">
        <f>IFERROR(IF('Input| Overheads'!$C$42="Direct costs",SUMPRODUCT(--('Input| Projects'!$AD909="Yes"),'Calc| Overheads Allocation'!D$9,'Calc| Project Costs'!W909),IF('Input| Overheads'!$C$42="Internal labour",SUMPRODUCT(--('Input| Projects'!$AD909="Yes"),'Calc| Overheads Allocation'!D$9,'Calc| Project Costs'!W909,'Input| Projects'!$Y909),IF('Input| Overheads'!$C$42="DNSP defined",SUMPRODUCT(--('Input| Projects'!$AD909="Yes"),'Calc| Overheads Allocation'!D$62,'Input| Projects'!$AG909),""))),"")</f>
        <v/>
      </c>
      <c r="AV909" s="186" t="str">
        <f>IFERROR(IF('Input| Overheads'!$C$42="Direct costs",SUMPRODUCT(--('Input| Projects'!$AD909="Yes"),'Calc| Overheads Allocation'!E$9,'Calc| Project Costs'!X909),IF('Input| Overheads'!$C$42="Internal labour",SUMPRODUCT(--('Input| Projects'!$AD909="Yes"),'Calc| Overheads Allocation'!E$9,'Calc| Project Costs'!X909,'Input| Projects'!$Y909),IF('Input| Overheads'!$C$42="DNSP defined",SUMPRODUCT(--('Input| Projects'!$AD909="Yes"),'Calc| Overheads Allocation'!E$62,'Input| Projects'!$AG909),""))),"")</f>
        <v/>
      </c>
      <c r="AW909" s="186" t="str">
        <f>IFERROR(IF('Input| Overheads'!$C$42="Direct costs",SUMPRODUCT(--('Input| Projects'!$AD909="Yes"),'Calc| Overheads Allocation'!F$9,'Calc| Project Costs'!Y909),IF('Input| Overheads'!$C$42="Internal labour",SUMPRODUCT(--('Input| Projects'!$AD909="Yes"),'Calc| Overheads Allocation'!F$9,'Calc| Project Costs'!Y909,'Input| Projects'!$Y909),IF('Input| Overheads'!$C$42="DNSP defined",SUMPRODUCT(--('Input| Projects'!$AD909="Yes"),'Calc| Overheads Allocation'!F$62,'Input| Projects'!$AG909),""))),"")</f>
        <v/>
      </c>
      <c r="AX909" s="186" t="str">
        <f>IFERROR(IF('Input| Overheads'!$C$42="Direct costs",SUMPRODUCT(--('Input| Projects'!$AD909="Yes"),'Calc| Overheads Allocation'!G$9,'Calc| Project Costs'!Z909),IF('Input| Overheads'!$C$42="Internal labour",SUMPRODUCT(--('Input| Projects'!$AD909="Yes"),'Calc| Overheads Allocation'!G$9,'Calc| Project Costs'!Z909,'Input| Projects'!$Y909),IF('Input| Overheads'!$C$42="DNSP defined",SUMPRODUCT(--('Input| Projects'!$AD909="Yes"),'Calc| Overheads Allocation'!G$62,'Input| Projects'!$AG909),""))),"")</f>
        <v/>
      </c>
      <c r="AY909" s="186" t="str">
        <f>IFERROR(IF('Input| Overheads'!$C$42="Direct costs",SUMPRODUCT(--('Input| Projects'!$AD909="Yes"),'Calc| Overheads Allocation'!H$9,'Calc| Project Costs'!AA909),IF('Input| Overheads'!$C$42="Internal labour",SUMPRODUCT(--('Input| Projects'!$AD909="Yes"),'Calc| Overheads Allocation'!H$9,'Calc| Project Costs'!AA909,'Input| Projects'!$Y909),IF('Input| Overheads'!$C$42="DNSP defined",SUMPRODUCT(--('Input| Projects'!$AD909="Yes"),'Calc| Overheads Allocation'!H$62,'Input| Projects'!$AG909),""))),"")</f>
        <v/>
      </c>
      <c r="AZ909" s="186" t="str">
        <f>IFERROR(IF('Input| Overheads'!$C$42="Direct costs",SUMPRODUCT(--('Input| Projects'!$AD909="Yes"),'Calc| Overheads Allocation'!I$9,'Calc| Project Costs'!AB909),IF('Input| Overheads'!$C$42="Internal labour",SUMPRODUCT(--('Input| Projects'!$AD909="Yes"),'Calc| Overheads Allocation'!I$9,'Calc| Project Costs'!AB909,'Input| Projects'!$Y909),IF('Input| Overheads'!$C$42="DNSP defined",SUMPRODUCT(--('Input| Projects'!$AD909="Yes"),'Calc| Overheads Allocation'!I$62,'Input| Projects'!$AG909),""))),"")</f>
        <v/>
      </c>
      <c r="BA909" s="106"/>
      <c r="BB909" s="186">
        <f t="shared" si="448"/>
        <v>0</v>
      </c>
      <c r="BC909" s="186">
        <f t="shared" si="449"/>
        <v>0</v>
      </c>
      <c r="BD909" s="186">
        <f t="shared" si="450"/>
        <v>0</v>
      </c>
      <c r="BE909" s="186">
        <f t="shared" si="427"/>
        <v>0</v>
      </c>
      <c r="BF909" s="186">
        <f t="shared" si="428"/>
        <v>0</v>
      </c>
      <c r="BG909" s="186">
        <f t="shared" si="429"/>
        <v>0</v>
      </c>
      <c r="BH909" s="186">
        <f t="shared" si="430"/>
        <v>0</v>
      </c>
      <c r="BI909" s="97"/>
      <c r="BJ909" s="186" t="str">
        <f t="shared" si="431"/>
        <v/>
      </c>
      <c r="BK909" s="186" t="str">
        <f t="shared" si="432"/>
        <v/>
      </c>
      <c r="BL909" s="186" t="str">
        <f t="shared" si="433"/>
        <v/>
      </c>
      <c r="BM909" s="186" t="str">
        <f t="shared" si="434"/>
        <v/>
      </c>
      <c r="BN909" s="186" t="str">
        <f t="shared" si="435"/>
        <v/>
      </c>
      <c r="BO909" s="186" t="str">
        <f t="shared" si="436"/>
        <v/>
      </c>
      <c r="BP909" s="186" t="str">
        <f t="shared" si="437"/>
        <v/>
      </c>
      <c r="BQ909" s="97"/>
      <c r="BR909" s="186">
        <f t="shared" si="438"/>
        <v>0</v>
      </c>
      <c r="BS909" s="186">
        <f t="shared" si="439"/>
        <v>0</v>
      </c>
      <c r="BT909" s="222">
        <f t="shared" si="440"/>
        <v>0</v>
      </c>
      <c r="BU909" s="222">
        <f t="shared" si="441"/>
        <v>0</v>
      </c>
      <c r="BV909" s="222">
        <f t="shared" si="442"/>
        <v>0</v>
      </c>
      <c r="BW909" s="222">
        <f t="shared" si="443"/>
        <v>0</v>
      </c>
      <c r="BX909" s="222">
        <f t="shared" si="444"/>
        <v>0</v>
      </c>
      <c r="BY909" s="106"/>
      <c r="BZ909" s="197" t="str">
        <f>IF(SUMIF('Input| Projects'!$AS$8:$CP$8,"Dx",'Input| Projects'!$AS909:$CP909)=0,"",SUMIF('Input| Projects'!$AS$8:$CP$8,"Dx",'Input| Projects'!$AS909:$CP909))</f>
        <v/>
      </c>
      <c r="CA909" s="197" t="str">
        <f>IF(SUMIF('Input| Projects'!$AS$8:$CP$8,"Tx",'Input| Projects'!$AS909:$CP909)=0,"",SUMIF('Input| Projects'!$AS$8:$CP$8,"Tx",'Input| Projects'!$AS909:$CP909))</f>
        <v/>
      </c>
      <c r="CB909" s="150" t="str">
        <f t="shared" si="451"/>
        <v/>
      </c>
    </row>
    <row r="910" spans="2:80" x14ac:dyDescent="0.2">
      <c r="B910" s="201">
        <f>IFERROR('Input| Projects'!B910,"")</f>
        <v>901</v>
      </c>
      <c r="C910" s="42" t="str">
        <f>IFERROR(IF('Input| Projects'!C910="","",'Input| Projects'!C910),"")</f>
        <v/>
      </c>
      <c r="D910" s="42" t="str">
        <f>IFERROR(IF('Input| Projects'!D910="","",'Input| Projects'!D910),"")</f>
        <v/>
      </c>
      <c r="E910" s="104"/>
      <c r="F910" s="190">
        <f>IFERROR('Input| Projects'!I910*'Input| Escalations'!$K$19,"")</f>
        <v>0</v>
      </c>
      <c r="G910" s="190">
        <f>IFERROR('Input| Projects'!J910*'Input| Escalations'!$K$19,"")</f>
        <v>0</v>
      </c>
      <c r="H910" s="190">
        <f>IFERROR('Input| Projects'!K910*'Input| Escalations'!$K$19,"")</f>
        <v>0</v>
      </c>
      <c r="I910" s="190">
        <f>IFERROR('Input| Projects'!L910*'Input| Escalations'!$K$19,"")</f>
        <v>0</v>
      </c>
      <c r="J910" s="190">
        <f>IFERROR('Input| Projects'!M910*'Input| Escalations'!$K$19,"")</f>
        <v>0</v>
      </c>
      <c r="K910" s="190">
        <f>IFERROR('Input| Projects'!N910*'Input| Escalations'!$K$19,"")</f>
        <v>0</v>
      </c>
      <c r="L910" s="190">
        <f>IFERROR('Input| Projects'!O910*'Input| Escalations'!$K$19,"")</f>
        <v>0</v>
      </c>
      <c r="M910" s="150" t="str">
        <f>IF(ABS(SUM(F910:L910)-(SUM('Input| Projects'!I910:O910)*'Input| Escalations'!$K$19))&lt;0.0000001,"",1)</f>
        <v/>
      </c>
      <c r="N910" s="192">
        <f>'Input| Projects'!$Y910*INDEX('Input| Escalations'!$H$33:$N$33,MATCH('Calc| Project Costs'!N$9,'Input| Escalations'!$H$23:$N$23,0))+'Input| Projects'!$Z910*INDEX('Input| Escalations'!$H$34:$N$34,MATCH('Calc| Project Costs'!N$9,'Input| Escalations'!$H$23:$N$23,0))+'Input| Projects'!$AA910*INDEX('Input| Escalations'!$H$35:$N$35,MATCH('Calc| Project Costs'!N$9,'Input| Escalations'!$H$23:$N$23,0))+1</f>
        <v>1</v>
      </c>
      <c r="O910" s="192">
        <f>'Input| Projects'!$Y910*INDEX('Input| Escalations'!$H$33:$N$33,MATCH('Calc| Project Costs'!O$9,'Input| Escalations'!$H$23:$N$23,0))+'Input| Projects'!$Z910*INDEX('Input| Escalations'!$H$34:$N$34,MATCH('Calc| Project Costs'!O$9,'Input| Escalations'!$H$23:$N$23,0))+'Input| Projects'!$AA910*INDEX('Input| Escalations'!$H$35:$N$35,MATCH('Calc| Project Costs'!O$9,'Input| Escalations'!$H$23:$N$23,0))+1</f>
        <v>1</v>
      </c>
      <c r="P910" s="192">
        <f>'Input| Projects'!$Y910*INDEX('Input| Escalations'!$H$33:$N$33,MATCH('Calc| Project Costs'!P$9,'Input| Escalations'!$H$23:$N$23,0))+'Input| Projects'!$Z910*INDEX('Input| Escalations'!$H$34:$N$34,MATCH('Calc| Project Costs'!P$9,'Input| Escalations'!$H$23:$N$23,0))+'Input| Projects'!$AA910*INDEX('Input| Escalations'!$H$35:$N$35,MATCH('Calc| Project Costs'!P$9,'Input| Escalations'!$H$23:$N$23,0))+1</f>
        <v>1</v>
      </c>
      <c r="Q910" s="192">
        <f>'Input| Projects'!$Y910*INDEX('Input| Escalations'!$H$33:$N$33,MATCH('Calc| Project Costs'!Q$9,'Input| Escalations'!$H$23:$N$23,0))+'Input| Projects'!$Z910*INDEX('Input| Escalations'!$H$34:$N$34,MATCH('Calc| Project Costs'!Q$9,'Input| Escalations'!$H$23:$N$23,0))+'Input| Projects'!$AA910*INDEX('Input| Escalations'!$H$35:$N$35,MATCH('Calc| Project Costs'!Q$9,'Input| Escalations'!$H$23:$N$23,0))+1</f>
        <v>1</v>
      </c>
      <c r="R910" s="192">
        <f>'Input| Projects'!$Y910*INDEX('Input| Escalations'!$H$33:$N$33,MATCH('Calc| Project Costs'!R$9,'Input| Escalations'!$H$23:$N$23,0))+'Input| Projects'!$Z910*INDEX('Input| Escalations'!$H$34:$N$34,MATCH('Calc| Project Costs'!R$9,'Input| Escalations'!$H$23:$N$23,0))+'Input| Projects'!$AA910*INDEX('Input| Escalations'!$H$35:$N$35,MATCH('Calc| Project Costs'!R$9,'Input| Escalations'!$H$23:$N$23,0))+1</f>
        <v>1</v>
      </c>
      <c r="S910" s="192">
        <f>'Input| Projects'!$Y910*INDEX('Input| Escalations'!$H$33:$N$33,MATCH('Calc| Project Costs'!S$9,'Input| Escalations'!$H$23:$N$23,0))+'Input| Projects'!$Z910*INDEX('Input| Escalations'!$H$34:$N$34,MATCH('Calc| Project Costs'!S$9,'Input| Escalations'!$H$23:$N$23,0))+'Input| Projects'!$AA910*INDEX('Input| Escalations'!$H$35:$N$35,MATCH('Calc| Project Costs'!S$9,'Input| Escalations'!$H$23:$N$23,0))+1</f>
        <v>1</v>
      </c>
      <c r="T910" s="192">
        <f>'Input| Projects'!$Y910*INDEX('Input| Escalations'!$H$33:$N$33,MATCH('Calc| Project Costs'!T$9,'Input| Escalations'!$H$23:$N$23,0))+'Input| Projects'!$Z910*INDEX('Input| Escalations'!$H$34:$N$34,MATCH('Calc| Project Costs'!T$9,'Input| Escalations'!$H$23:$N$23,0))+'Input| Projects'!$AA910*INDEX('Input| Escalations'!$H$35:$N$35,MATCH('Calc| Project Costs'!T$9,'Input| Escalations'!$H$23:$N$23,0))+1</f>
        <v>1</v>
      </c>
      <c r="U910" s="106"/>
      <c r="V910" s="186">
        <f t="shared" si="445"/>
        <v>0</v>
      </c>
      <c r="W910" s="186">
        <f t="shared" si="446"/>
        <v>0</v>
      </c>
      <c r="X910" s="186">
        <f t="shared" si="447"/>
        <v>0</v>
      </c>
      <c r="Y910" s="186">
        <f t="shared" si="423"/>
        <v>0</v>
      </c>
      <c r="Z910" s="186">
        <f t="shared" si="424"/>
        <v>0</v>
      </c>
      <c r="AA910" s="186">
        <f t="shared" si="425"/>
        <v>0</v>
      </c>
      <c r="AB910" s="186">
        <f t="shared" si="426"/>
        <v>0</v>
      </c>
      <c r="AC910" s="106"/>
      <c r="AD910" s="186">
        <f>'Input| Projects'!Q910*N910*'Input| Escalations'!$K$19</f>
        <v>0</v>
      </c>
      <c r="AE910" s="186">
        <f>'Input| Projects'!R910*O910*'Input| Escalations'!$K$19</f>
        <v>0</v>
      </c>
      <c r="AF910" s="186">
        <f>'Input| Projects'!S910*P910*'Input| Escalations'!$K$19</f>
        <v>0</v>
      </c>
      <c r="AG910" s="186">
        <f>'Input| Projects'!T910*Q910*'Input| Escalations'!$K$19</f>
        <v>0</v>
      </c>
      <c r="AH910" s="186">
        <f>'Input| Projects'!U910*R910*'Input| Escalations'!$K$19</f>
        <v>0</v>
      </c>
      <c r="AI910" s="186">
        <f>'Input| Projects'!V910*S910*'Input| Escalations'!$K$19</f>
        <v>0</v>
      </c>
      <c r="AJ910" s="186">
        <f>'Input| Projects'!W910*T910*'Input| Escalations'!$K$19</f>
        <v>0</v>
      </c>
      <c r="AK910" s="106"/>
      <c r="AL910" s="186" t="str">
        <f>IFERROR(IF('Input| Overheads'!$C$42="Direct costs",SUMPRODUCT(--('Input| Projects'!$AC910="Yes"),'Calc| Overheads Allocation'!C$8,'Calc| Project Costs'!V910),IF('Input| Overheads'!$C$42="Internal labour",SUMPRODUCT(--('Input| Projects'!$AC910="Yes"),'Calc| Overheads Allocation'!C$8,'Calc| Project Costs'!V910,'Input| Projects'!$Y910),IF('Input| Overheads'!$C$42="DNSP defined",SUMPRODUCT(--('Input| Projects'!$AC910="Yes"),'Calc| Overheads Allocation'!C$61,'Input| Projects'!$AF910),""))),"")</f>
        <v/>
      </c>
      <c r="AM910" s="186" t="str">
        <f>IFERROR(IF('Input| Overheads'!$C$42="Direct costs",SUMPRODUCT(--('Input| Projects'!$AC910="Yes"),'Calc| Overheads Allocation'!D$8,'Calc| Project Costs'!W910),IF('Input| Overheads'!$C$42="Internal labour",SUMPRODUCT(--('Input| Projects'!$AC910="Yes"),'Calc| Overheads Allocation'!D$8,'Calc| Project Costs'!W910,'Input| Projects'!$Y910),IF('Input| Overheads'!$C$42="DNSP defined",SUMPRODUCT(--('Input| Projects'!$AC910="Yes"),'Calc| Overheads Allocation'!D$61,'Input| Projects'!$AF910),""))),"")</f>
        <v/>
      </c>
      <c r="AN910" s="186" t="str">
        <f>IFERROR(IF('Input| Overheads'!$C$42="Direct costs",SUMPRODUCT(--('Input| Projects'!$AC910="Yes"),'Calc| Overheads Allocation'!E$8,'Calc| Project Costs'!X910),IF('Input| Overheads'!$C$42="Internal labour",SUMPRODUCT(--('Input| Projects'!$AC910="Yes"),'Calc| Overheads Allocation'!E$8,'Calc| Project Costs'!X910,'Input| Projects'!$Y910),IF('Input| Overheads'!$C$42="DNSP defined",SUMPRODUCT(--('Input| Projects'!$AC910="Yes"),'Calc| Overheads Allocation'!E$61,'Input| Projects'!$AF910),""))),"")</f>
        <v/>
      </c>
      <c r="AO910" s="186" t="str">
        <f>IFERROR(IF('Input| Overheads'!$C$42="Direct costs",SUMPRODUCT(--('Input| Projects'!$AC910="Yes"),'Calc| Overheads Allocation'!F$8,'Calc| Project Costs'!Y910),IF('Input| Overheads'!$C$42="Internal labour",SUMPRODUCT(--('Input| Projects'!$AC910="Yes"),'Calc| Overheads Allocation'!F$8,'Calc| Project Costs'!Y910,'Input| Projects'!$Y910),IF('Input| Overheads'!$C$42="DNSP defined",SUMPRODUCT(--('Input| Projects'!$AC910="Yes"),'Calc| Overheads Allocation'!F$61,'Input| Projects'!$AF910),""))),"")</f>
        <v/>
      </c>
      <c r="AP910" s="186" t="str">
        <f>IFERROR(IF('Input| Overheads'!$C$42="Direct costs",SUMPRODUCT(--('Input| Projects'!$AC910="Yes"),'Calc| Overheads Allocation'!G$8,'Calc| Project Costs'!Z910),IF('Input| Overheads'!$C$42="Internal labour",SUMPRODUCT(--('Input| Projects'!$AC910="Yes"),'Calc| Overheads Allocation'!G$8,'Calc| Project Costs'!Z910,'Input| Projects'!$Y910),IF('Input| Overheads'!$C$42="DNSP defined",SUMPRODUCT(--('Input| Projects'!$AC910="Yes"),'Calc| Overheads Allocation'!G$61,'Input| Projects'!$AF910),""))),"")</f>
        <v/>
      </c>
      <c r="AQ910" s="186" t="str">
        <f>IFERROR(IF('Input| Overheads'!$C$42="Direct costs",SUMPRODUCT(--('Input| Projects'!$AC910="Yes"),'Calc| Overheads Allocation'!H$8,'Calc| Project Costs'!AA910),IF('Input| Overheads'!$C$42="Internal labour",SUMPRODUCT(--('Input| Projects'!$AC910="Yes"),'Calc| Overheads Allocation'!H$8,'Calc| Project Costs'!AA910,'Input| Projects'!$Y910),IF('Input| Overheads'!$C$42="DNSP defined",SUMPRODUCT(--('Input| Projects'!$AC910="Yes"),'Calc| Overheads Allocation'!H$61,'Input| Projects'!$AF910),""))),"")</f>
        <v/>
      </c>
      <c r="AR910" s="186" t="str">
        <f>IFERROR(IF('Input| Overheads'!$C$42="Direct costs",SUMPRODUCT(--('Input| Projects'!$AC910="Yes"),'Calc| Overheads Allocation'!I$8,'Calc| Project Costs'!AB910),IF('Input| Overheads'!$C$42="Internal labour",SUMPRODUCT(--('Input| Projects'!$AC910="Yes"),'Calc| Overheads Allocation'!I$8,'Calc| Project Costs'!AB910,'Input| Projects'!$Y910),IF('Input| Overheads'!$C$42="DNSP defined",SUMPRODUCT(--('Input| Projects'!$AC910="Yes"),'Calc| Overheads Allocation'!I$61,'Input| Projects'!$AF910),""))),"")</f>
        <v/>
      </c>
      <c r="AS910" s="106"/>
      <c r="AT910" s="186" t="str">
        <f>IFERROR(IF('Input| Overheads'!$C$42="Direct costs",SUMPRODUCT(--('Input| Projects'!$AD910="Yes"),'Calc| Overheads Allocation'!C$9,'Calc| Project Costs'!V910),IF('Input| Overheads'!$C$42="Internal labour",SUMPRODUCT(--('Input| Projects'!$AD910="Yes"),'Calc| Overheads Allocation'!C$9,'Calc| Project Costs'!V910,'Input| Projects'!$Y910),IF('Input| Overheads'!$C$42="DNSP defined",SUMPRODUCT(--('Input| Projects'!$AD910="Yes"),'Calc| Overheads Allocation'!C$62,'Input| Projects'!$AG910),""))),"")</f>
        <v/>
      </c>
      <c r="AU910" s="186" t="str">
        <f>IFERROR(IF('Input| Overheads'!$C$42="Direct costs",SUMPRODUCT(--('Input| Projects'!$AD910="Yes"),'Calc| Overheads Allocation'!D$9,'Calc| Project Costs'!W910),IF('Input| Overheads'!$C$42="Internal labour",SUMPRODUCT(--('Input| Projects'!$AD910="Yes"),'Calc| Overheads Allocation'!D$9,'Calc| Project Costs'!W910,'Input| Projects'!$Y910),IF('Input| Overheads'!$C$42="DNSP defined",SUMPRODUCT(--('Input| Projects'!$AD910="Yes"),'Calc| Overheads Allocation'!D$62,'Input| Projects'!$AG910),""))),"")</f>
        <v/>
      </c>
      <c r="AV910" s="186" t="str">
        <f>IFERROR(IF('Input| Overheads'!$C$42="Direct costs",SUMPRODUCT(--('Input| Projects'!$AD910="Yes"),'Calc| Overheads Allocation'!E$9,'Calc| Project Costs'!X910),IF('Input| Overheads'!$C$42="Internal labour",SUMPRODUCT(--('Input| Projects'!$AD910="Yes"),'Calc| Overheads Allocation'!E$9,'Calc| Project Costs'!X910,'Input| Projects'!$Y910),IF('Input| Overheads'!$C$42="DNSP defined",SUMPRODUCT(--('Input| Projects'!$AD910="Yes"),'Calc| Overheads Allocation'!E$62,'Input| Projects'!$AG910),""))),"")</f>
        <v/>
      </c>
      <c r="AW910" s="186" t="str">
        <f>IFERROR(IF('Input| Overheads'!$C$42="Direct costs",SUMPRODUCT(--('Input| Projects'!$AD910="Yes"),'Calc| Overheads Allocation'!F$9,'Calc| Project Costs'!Y910),IF('Input| Overheads'!$C$42="Internal labour",SUMPRODUCT(--('Input| Projects'!$AD910="Yes"),'Calc| Overheads Allocation'!F$9,'Calc| Project Costs'!Y910,'Input| Projects'!$Y910),IF('Input| Overheads'!$C$42="DNSP defined",SUMPRODUCT(--('Input| Projects'!$AD910="Yes"),'Calc| Overheads Allocation'!F$62,'Input| Projects'!$AG910),""))),"")</f>
        <v/>
      </c>
      <c r="AX910" s="186" t="str">
        <f>IFERROR(IF('Input| Overheads'!$C$42="Direct costs",SUMPRODUCT(--('Input| Projects'!$AD910="Yes"),'Calc| Overheads Allocation'!G$9,'Calc| Project Costs'!Z910),IF('Input| Overheads'!$C$42="Internal labour",SUMPRODUCT(--('Input| Projects'!$AD910="Yes"),'Calc| Overheads Allocation'!G$9,'Calc| Project Costs'!Z910,'Input| Projects'!$Y910),IF('Input| Overheads'!$C$42="DNSP defined",SUMPRODUCT(--('Input| Projects'!$AD910="Yes"),'Calc| Overheads Allocation'!G$62,'Input| Projects'!$AG910),""))),"")</f>
        <v/>
      </c>
      <c r="AY910" s="186" t="str">
        <f>IFERROR(IF('Input| Overheads'!$C$42="Direct costs",SUMPRODUCT(--('Input| Projects'!$AD910="Yes"),'Calc| Overheads Allocation'!H$9,'Calc| Project Costs'!AA910),IF('Input| Overheads'!$C$42="Internal labour",SUMPRODUCT(--('Input| Projects'!$AD910="Yes"),'Calc| Overheads Allocation'!H$9,'Calc| Project Costs'!AA910,'Input| Projects'!$Y910),IF('Input| Overheads'!$C$42="DNSP defined",SUMPRODUCT(--('Input| Projects'!$AD910="Yes"),'Calc| Overheads Allocation'!H$62,'Input| Projects'!$AG910),""))),"")</f>
        <v/>
      </c>
      <c r="AZ910" s="186" t="str">
        <f>IFERROR(IF('Input| Overheads'!$C$42="Direct costs",SUMPRODUCT(--('Input| Projects'!$AD910="Yes"),'Calc| Overheads Allocation'!I$9,'Calc| Project Costs'!AB910),IF('Input| Overheads'!$C$42="Internal labour",SUMPRODUCT(--('Input| Projects'!$AD910="Yes"),'Calc| Overheads Allocation'!I$9,'Calc| Project Costs'!AB910,'Input| Projects'!$Y910),IF('Input| Overheads'!$C$42="DNSP defined",SUMPRODUCT(--('Input| Projects'!$AD910="Yes"),'Calc| Overheads Allocation'!I$62,'Input| Projects'!$AG910),""))),"")</f>
        <v/>
      </c>
      <c r="BA910" s="106"/>
      <c r="BB910" s="186">
        <f t="shared" si="448"/>
        <v>0</v>
      </c>
      <c r="BC910" s="186">
        <f t="shared" si="449"/>
        <v>0</v>
      </c>
      <c r="BD910" s="186">
        <f t="shared" si="450"/>
        <v>0</v>
      </c>
      <c r="BE910" s="186">
        <f t="shared" si="427"/>
        <v>0</v>
      </c>
      <c r="BF910" s="186">
        <f t="shared" si="428"/>
        <v>0</v>
      </c>
      <c r="BG910" s="186">
        <f t="shared" si="429"/>
        <v>0</v>
      </c>
      <c r="BH910" s="186">
        <f t="shared" si="430"/>
        <v>0</v>
      </c>
      <c r="BI910" s="97"/>
      <c r="BJ910" s="186" t="str">
        <f t="shared" si="431"/>
        <v/>
      </c>
      <c r="BK910" s="186" t="str">
        <f t="shared" si="432"/>
        <v/>
      </c>
      <c r="BL910" s="186" t="str">
        <f t="shared" si="433"/>
        <v/>
      </c>
      <c r="BM910" s="186" t="str">
        <f t="shared" si="434"/>
        <v/>
      </c>
      <c r="BN910" s="186" t="str">
        <f t="shared" si="435"/>
        <v/>
      </c>
      <c r="BO910" s="186" t="str">
        <f t="shared" si="436"/>
        <v/>
      </c>
      <c r="BP910" s="186" t="str">
        <f t="shared" si="437"/>
        <v/>
      </c>
      <c r="BQ910" s="97"/>
      <c r="BR910" s="186">
        <f t="shared" si="438"/>
        <v>0</v>
      </c>
      <c r="BS910" s="186">
        <f t="shared" si="439"/>
        <v>0</v>
      </c>
      <c r="BT910" s="222">
        <f t="shared" si="440"/>
        <v>0</v>
      </c>
      <c r="BU910" s="222">
        <f t="shared" si="441"/>
        <v>0</v>
      </c>
      <c r="BV910" s="222">
        <f t="shared" si="442"/>
        <v>0</v>
      </c>
      <c r="BW910" s="222">
        <f t="shared" si="443"/>
        <v>0</v>
      </c>
      <c r="BX910" s="222">
        <f t="shared" si="444"/>
        <v>0</v>
      </c>
      <c r="BY910" s="106"/>
      <c r="BZ910" s="197" t="str">
        <f>IF(SUMIF('Input| Projects'!$AS$8:$CP$8,"Dx",'Input| Projects'!$AS910:$CP910)=0,"",SUMIF('Input| Projects'!$AS$8:$CP$8,"Dx",'Input| Projects'!$AS910:$CP910))</f>
        <v/>
      </c>
      <c r="CA910" s="197" t="str">
        <f>IF(SUMIF('Input| Projects'!$AS$8:$CP$8,"Tx",'Input| Projects'!$AS910:$CP910)=0,"",SUMIF('Input| Projects'!$AS$8:$CP$8,"Tx",'Input| Projects'!$AS910:$CP910))</f>
        <v/>
      </c>
      <c r="CB910" s="150" t="str">
        <f t="shared" si="451"/>
        <v/>
      </c>
    </row>
    <row r="911" spans="2:80" x14ac:dyDescent="0.2">
      <c r="B911" s="201">
        <f>IFERROR('Input| Projects'!B911,"")</f>
        <v>902</v>
      </c>
      <c r="C911" s="42" t="str">
        <f>IFERROR(IF('Input| Projects'!C911="","",'Input| Projects'!C911),"")</f>
        <v/>
      </c>
      <c r="D911" s="42" t="str">
        <f>IFERROR(IF('Input| Projects'!D911="","",'Input| Projects'!D911),"")</f>
        <v/>
      </c>
      <c r="E911" s="104"/>
      <c r="F911" s="190">
        <f>IFERROR('Input| Projects'!I911*'Input| Escalations'!$K$19,"")</f>
        <v>0</v>
      </c>
      <c r="G911" s="190">
        <f>IFERROR('Input| Projects'!J911*'Input| Escalations'!$K$19,"")</f>
        <v>0</v>
      </c>
      <c r="H911" s="190">
        <f>IFERROR('Input| Projects'!K911*'Input| Escalations'!$K$19,"")</f>
        <v>0</v>
      </c>
      <c r="I911" s="190">
        <f>IFERROR('Input| Projects'!L911*'Input| Escalations'!$K$19,"")</f>
        <v>0</v>
      </c>
      <c r="J911" s="190">
        <f>IFERROR('Input| Projects'!M911*'Input| Escalations'!$K$19,"")</f>
        <v>0</v>
      </c>
      <c r="K911" s="190">
        <f>IFERROR('Input| Projects'!N911*'Input| Escalations'!$K$19,"")</f>
        <v>0</v>
      </c>
      <c r="L911" s="190">
        <f>IFERROR('Input| Projects'!O911*'Input| Escalations'!$K$19,"")</f>
        <v>0</v>
      </c>
      <c r="M911" s="150" t="str">
        <f>IF(ABS(SUM(F911:L911)-(SUM('Input| Projects'!I911:O911)*'Input| Escalations'!$K$19))&lt;0.0000001,"",1)</f>
        <v/>
      </c>
      <c r="N911" s="192">
        <f>'Input| Projects'!$Y911*INDEX('Input| Escalations'!$H$33:$N$33,MATCH('Calc| Project Costs'!N$9,'Input| Escalations'!$H$23:$N$23,0))+'Input| Projects'!$Z911*INDEX('Input| Escalations'!$H$34:$N$34,MATCH('Calc| Project Costs'!N$9,'Input| Escalations'!$H$23:$N$23,0))+'Input| Projects'!$AA911*INDEX('Input| Escalations'!$H$35:$N$35,MATCH('Calc| Project Costs'!N$9,'Input| Escalations'!$H$23:$N$23,0))+1</f>
        <v>1</v>
      </c>
      <c r="O911" s="192">
        <f>'Input| Projects'!$Y911*INDEX('Input| Escalations'!$H$33:$N$33,MATCH('Calc| Project Costs'!O$9,'Input| Escalations'!$H$23:$N$23,0))+'Input| Projects'!$Z911*INDEX('Input| Escalations'!$H$34:$N$34,MATCH('Calc| Project Costs'!O$9,'Input| Escalations'!$H$23:$N$23,0))+'Input| Projects'!$AA911*INDEX('Input| Escalations'!$H$35:$N$35,MATCH('Calc| Project Costs'!O$9,'Input| Escalations'!$H$23:$N$23,0))+1</f>
        <v>1</v>
      </c>
      <c r="P911" s="192">
        <f>'Input| Projects'!$Y911*INDEX('Input| Escalations'!$H$33:$N$33,MATCH('Calc| Project Costs'!P$9,'Input| Escalations'!$H$23:$N$23,0))+'Input| Projects'!$Z911*INDEX('Input| Escalations'!$H$34:$N$34,MATCH('Calc| Project Costs'!P$9,'Input| Escalations'!$H$23:$N$23,0))+'Input| Projects'!$AA911*INDEX('Input| Escalations'!$H$35:$N$35,MATCH('Calc| Project Costs'!P$9,'Input| Escalations'!$H$23:$N$23,0))+1</f>
        <v>1</v>
      </c>
      <c r="Q911" s="192">
        <f>'Input| Projects'!$Y911*INDEX('Input| Escalations'!$H$33:$N$33,MATCH('Calc| Project Costs'!Q$9,'Input| Escalations'!$H$23:$N$23,0))+'Input| Projects'!$Z911*INDEX('Input| Escalations'!$H$34:$N$34,MATCH('Calc| Project Costs'!Q$9,'Input| Escalations'!$H$23:$N$23,0))+'Input| Projects'!$AA911*INDEX('Input| Escalations'!$H$35:$N$35,MATCH('Calc| Project Costs'!Q$9,'Input| Escalations'!$H$23:$N$23,0))+1</f>
        <v>1</v>
      </c>
      <c r="R911" s="192">
        <f>'Input| Projects'!$Y911*INDEX('Input| Escalations'!$H$33:$N$33,MATCH('Calc| Project Costs'!R$9,'Input| Escalations'!$H$23:$N$23,0))+'Input| Projects'!$Z911*INDEX('Input| Escalations'!$H$34:$N$34,MATCH('Calc| Project Costs'!R$9,'Input| Escalations'!$H$23:$N$23,0))+'Input| Projects'!$AA911*INDEX('Input| Escalations'!$H$35:$N$35,MATCH('Calc| Project Costs'!R$9,'Input| Escalations'!$H$23:$N$23,0))+1</f>
        <v>1</v>
      </c>
      <c r="S911" s="192">
        <f>'Input| Projects'!$Y911*INDEX('Input| Escalations'!$H$33:$N$33,MATCH('Calc| Project Costs'!S$9,'Input| Escalations'!$H$23:$N$23,0))+'Input| Projects'!$Z911*INDEX('Input| Escalations'!$H$34:$N$34,MATCH('Calc| Project Costs'!S$9,'Input| Escalations'!$H$23:$N$23,0))+'Input| Projects'!$AA911*INDEX('Input| Escalations'!$H$35:$N$35,MATCH('Calc| Project Costs'!S$9,'Input| Escalations'!$H$23:$N$23,0))+1</f>
        <v>1</v>
      </c>
      <c r="T911" s="192">
        <f>'Input| Projects'!$Y911*INDEX('Input| Escalations'!$H$33:$N$33,MATCH('Calc| Project Costs'!T$9,'Input| Escalations'!$H$23:$N$23,0))+'Input| Projects'!$Z911*INDEX('Input| Escalations'!$H$34:$N$34,MATCH('Calc| Project Costs'!T$9,'Input| Escalations'!$H$23:$N$23,0))+'Input| Projects'!$AA911*INDEX('Input| Escalations'!$H$35:$N$35,MATCH('Calc| Project Costs'!T$9,'Input| Escalations'!$H$23:$N$23,0))+1</f>
        <v>1</v>
      </c>
      <c r="U911" s="106"/>
      <c r="V911" s="186">
        <f t="shared" si="445"/>
        <v>0</v>
      </c>
      <c r="W911" s="186">
        <f t="shared" si="446"/>
        <v>0</v>
      </c>
      <c r="X911" s="186">
        <f t="shared" si="447"/>
        <v>0</v>
      </c>
      <c r="Y911" s="186">
        <f t="shared" si="423"/>
        <v>0</v>
      </c>
      <c r="Z911" s="186">
        <f t="shared" si="424"/>
        <v>0</v>
      </c>
      <c r="AA911" s="186">
        <f t="shared" si="425"/>
        <v>0</v>
      </c>
      <c r="AB911" s="186">
        <f t="shared" si="426"/>
        <v>0</v>
      </c>
      <c r="AC911" s="106"/>
      <c r="AD911" s="186">
        <f>'Input| Projects'!Q911*N911*'Input| Escalations'!$K$19</f>
        <v>0</v>
      </c>
      <c r="AE911" s="186">
        <f>'Input| Projects'!R911*O911*'Input| Escalations'!$K$19</f>
        <v>0</v>
      </c>
      <c r="AF911" s="186">
        <f>'Input| Projects'!S911*P911*'Input| Escalations'!$K$19</f>
        <v>0</v>
      </c>
      <c r="AG911" s="186">
        <f>'Input| Projects'!T911*Q911*'Input| Escalations'!$K$19</f>
        <v>0</v>
      </c>
      <c r="AH911" s="186">
        <f>'Input| Projects'!U911*R911*'Input| Escalations'!$K$19</f>
        <v>0</v>
      </c>
      <c r="AI911" s="186">
        <f>'Input| Projects'!V911*S911*'Input| Escalations'!$K$19</f>
        <v>0</v>
      </c>
      <c r="AJ911" s="186">
        <f>'Input| Projects'!W911*T911*'Input| Escalations'!$K$19</f>
        <v>0</v>
      </c>
      <c r="AK911" s="106"/>
      <c r="AL911" s="186" t="str">
        <f>IFERROR(IF('Input| Overheads'!$C$42="Direct costs",SUMPRODUCT(--('Input| Projects'!$AC911="Yes"),'Calc| Overheads Allocation'!C$8,'Calc| Project Costs'!V911),IF('Input| Overheads'!$C$42="Internal labour",SUMPRODUCT(--('Input| Projects'!$AC911="Yes"),'Calc| Overheads Allocation'!C$8,'Calc| Project Costs'!V911,'Input| Projects'!$Y911),IF('Input| Overheads'!$C$42="DNSP defined",SUMPRODUCT(--('Input| Projects'!$AC911="Yes"),'Calc| Overheads Allocation'!C$61,'Input| Projects'!$AF911),""))),"")</f>
        <v/>
      </c>
      <c r="AM911" s="186" t="str">
        <f>IFERROR(IF('Input| Overheads'!$C$42="Direct costs",SUMPRODUCT(--('Input| Projects'!$AC911="Yes"),'Calc| Overheads Allocation'!D$8,'Calc| Project Costs'!W911),IF('Input| Overheads'!$C$42="Internal labour",SUMPRODUCT(--('Input| Projects'!$AC911="Yes"),'Calc| Overheads Allocation'!D$8,'Calc| Project Costs'!W911,'Input| Projects'!$Y911),IF('Input| Overheads'!$C$42="DNSP defined",SUMPRODUCT(--('Input| Projects'!$AC911="Yes"),'Calc| Overheads Allocation'!D$61,'Input| Projects'!$AF911),""))),"")</f>
        <v/>
      </c>
      <c r="AN911" s="186" t="str">
        <f>IFERROR(IF('Input| Overheads'!$C$42="Direct costs",SUMPRODUCT(--('Input| Projects'!$AC911="Yes"),'Calc| Overheads Allocation'!E$8,'Calc| Project Costs'!X911),IF('Input| Overheads'!$C$42="Internal labour",SUMPRODUCT(--('Input| Projects'!$AC911="Yes"),'Calc| Overheads Allocation'!E$8,'Calc| Project Costs'!X911,'Input| Projects'!$Y911),IF('Input| Overheads'!$C$42="DNSP defined",SUMPRODUCT(--('Input| Projects'!$AC911="Yes"),'Calc| Overheads Allocation'!E$61,'Input| Projects'!$AF911),""))),"")</f>
        <v/>
      </c>
      <c r="AO911" s="186" t="str">
        <f>IFERROR(IF('Input| Overheads'!$C$42="Direct costs",SUMPRODUCT(--('Input| Projects'!$AC911="Yes"),'Calc| Overheads Allocation'!F$8,'Calc| Project Costs'!Y911),IF('Input| Overheads'!$C$42="Internal labour",SUMPRODUCT(--('Input| Projects'!$AC911="Yes"),'Calc| Overheads Allocation'!F$8,'Calc| Project Costs'!Y911,'Input| Projects'!$Y911),IF('Input| Overheads'!$C$42="DNSP defined",SUMPRODUCT(--('Input| Projects'!$AC911="Yes"),'Calc| Overheads Allocation'!F$61,'Input| Projects'!$AF911),""))),"")</f>
        <v/>
      </c>
      <c r="AP911" s="186" t="str">
        <f>IFERROR(IF('Input| Overheads'!$C$42="Direct costs",SUMPRODUCT(--('Input| Projects'!$AC911="Yes"),'Calc| Overheads Allocation'!G$8,'Calc| Project Costs'!Z911),IF('Input| Overheads'!$C$42="Internal labour",SUMPRODUCT(--('Input| Projects'!$AC911="Yes"),'Calc| Overheads Allocation'!G$8,'Calc| Project Costs'!Z911,'Input| Projects'!$Y911),IF('Input| Overheads'!$C$42="DNSP defined",SUMPRODUCT(--('Input| Projects'!$AC911="Yes"),'Calc| Overheads Allocation'!G$61,'Input| Projects'!$AF911),""))),"")</f>
        <v/>
      </c>
      <c r="AQ911" s="186" t="str">
        <f>IFERROR(IF('Input| Overheads'!$C$42="Direct costs",SUMPRODUCT(--('Input| Projects'!$AC911="Yes"),'Calc| Overheads Allocation'!H$8,'Calc| Project Costs'!AA911),IF('Input| Overheads'!$C$42="Internal labour",SUMPRODUCT(--('Input| Projects'!$AC911="Yes"),'Calc| Overheads Allocation'!H$8,'Calc| Project Costs'!AA911,'Input| Projects'!$Y911),IF('Input| Overheads'!$C$42="DNSP defined",SUMPRODUCT(--('Input| Projects'!$AC911="Yes"),'Calc| Overheads Allocation'!H$61,'Input| Projects'!$AF911),""))),"")</f>
        <v/>
      </c>
      <c r="AR911" s="186" t="str">
        <f>IFERROR(IF('Input| Overheads'!$C$42="Direct costs",SUMPRODUCT(--('Input| Projects'!$AC911="Yes"),'Calc| Overheads Allocation'!I$8,'Calc| Project Costs'!AB911),IF('Input| Overheads'!$C$42="Internal labour",SUMPRODUCT(--('Input| Projects'!$AC911="Yes"),'Calc| Overheads Allocation'!I$8,'Calc| Project Costs'!AB911,'Input| Projects'!$Y911),IF('Input| Overheads'!$C$42="DNSP defined",SUMPRODUCT(--('Input| Projects'!$AC911="Yes"),'Calc| Overheads Allocation'!I$61,'Input| Projects'!$AF911),""))),"")</f>
        <v/>
      </c>
      <c r="AS911" s="106"/>
      <c r="AT911" s="186" t="str">
        <f>IFERROR(IF('Input| Overheads'!$C$42="Direct costs",SUMPRODUCT(--('Input| Projects'!$AD911="Yes"),'Calc| Overheads Allocation'!C$9,'Calc| Project Costs'!V911),IF('Input| Overheads'!$C$42="Internal labour",SUMPRODUCT(--('Input| Projects'!$AD911="Yes"),'Calc| Overheads Allocation'!C$9,'Calc| Project Costs'!V911,'Input| Projects'!$Y911),IF('Input| Overheads'!$C$42="DNSP defined",SUMPRODUCT(--('Input| Projects'!$AD911="Yes"),'Calc| Overheads Allocation'!C$62,'Input| Projects'!$AG911),""))),"")</f>
        <v/>
      </c>
      <c r="AU911" s="186" t="str">
        <f>IFERROR(IF('Input| Overheads'!$C$42="Direct costs",SUMPRODUCT(--('Input| Projects'!$AD911="Yes"),'Calc| Overheads Allocation'!D$9,'Calc| Project Costs'!W911),IF('Input| Overheads'!$C$42="Internal labour",SUMPRODUCT(--('Input| Projects'!$AD911="Yes"),'Calc| Overheads Allocation'!D$9,'Calc| Project Costs'!W911,'Input| Projects'!$Y911),IF('Input| Overheads'!$C$42="DNSP defined",SUMPRODUCT(--('Input| Projects'!$AD911="Yes"),'Calc| Overheads Allocation'!D$62,'Input| Projects'!$AG911),""))),"")</f>
        <v/>
      </c>
      <c r="AV911" s="186" t="str">
        <f>IFERROR(IF('Input| Overheads'!$C$42="Direct costs",SUMPRODUCT(--('Input| Projects'!$AD911="Yes"),'Calc| Overheads Allocation'!E$9,'Calc| Project Costs'!X911),IF('Input| Overheads'!$C$42="Internal labour",SUMPRODUCT(--('Input| Projects'!$AD911="Yes"),'Calc| Overheads Allocation'!E$9,'Calc| Project Costs'!X911,'Input| Projects'!$Y911),IF('Input| Overheads'!$C$42="DNSP defined",SUMPRODUCT(--('Input| Projects'!$AD911="Yes"),'Calc| Overheads Allocation'!E$62,'Input| Projects'!$AG911),""))),"")</f>
        <v/>
      </c>
      <c r="AW911" s="186" t="str">
        <f>IFERROR(IF('Input| Overheads'!$C$42="Direct costs",SUMPRODUCT(--('Input| Projects'!$AD911="Yes"),'Calc| Overheads Allocation'!F$9,'Calc| Project Costs'!Y911),IF('Input| Overheads'!$C$42="Internal labour",SUMPRODUCT(--('Input| Projects'!$AD911="Yes"),'Calc| Overheads Allocation'!F$9,'Calc| Project Costs'!Y911,'Input| Projects'!$Y911),IF('Input| Overheads'!$C$42="DNSP defined",SUMPRODUCT(--('Input| Projects'!$AD911="Yes"),'Calc| Overheads Allocation'!F$62,'Input| Projects'!$AG911),""))),"")</f>
        <v/>
      </c>
      <c r="AX911" s="186" t="str">
        <f>IFERROR(IF('Input| Overheads'!$C$42="Direct costs",SUMPRODUCT(--('Input| Projects'!$AD911="Yes"),'Calc| Overheads Allocation'!G$9,'Calc| Project Costs'!Z911),IF('Input| Overheads'!$C$42="Internal labour",SUMPRODUCT(--('Input| Projects'!$AD911="Yes"),'Calc| Overheads Allocation'!G$9,'Calc| Project Costs'!Z911,'Input| Projects'!$Y911),IF('Input| Overheads'!$C$42="DNSP defined",SUMPRODUCT(--('Input| Projects'!$AD911="Yes"),'Calc| Overheads Allocation'!G$62,'Input| Projects'!$AG911),""))),"")</f>
        <v/>
      </c>
      <c r="AY911" s="186" t="str">
        <f>IFERROR(IF('Input| Overheads'!$C$42="Direct costs",SUMPRODUCT(--('Input| Projects'!$AD911="Yes"),'Calc| Overheads Allocation'!H$9,'Calc| Project Costs'!AA911),IF('Input| Overheads'!$C$42="Internal labour",SUMPRODUCT(--('Input| Projects'!$AD911="Yes"),'Calc| Overheads Allocation'!H$9,'Calc| Project Costs'!AA911,'Input| Projects'!$Y911),IF('Input| Overheads'!$C$42="DNSP defined",SUMPRODUCT(--('Input| Projects'!$AD911="Yes"),'Calc| Overheads Allocation'!H$62,'Input| Projects'!$AG911),""))),"")</f>
        <v/>
      </c>
      <c r="AZ911" s="186" t="str">
        <f>IFERROR(IF('Input| Overheads'!$C$42="Direct costs",SUMPRODUCT(--('Input| Projects'!$AD911="Yes"),'Calc| Overheads Allocation'!I$9,'Calc| Project Costs'!AB911),IF('Input| Overheads'!$C$42="Internal labour",SUMPRODUCT(--('Input| Projects'!$AD911="Yes"),'Calc| Overheads Allocation'!I$9,'Calc| Project Costs'!AB911,'Input| Projects'!$Y911),IF('Input| Overheads'!$C$42="DNSP defined",SUMPRODUCT(--('Input| Projects'!$AD911="Yes"),'Calc| Overheads Allocation'!I$62,'Input| Projects'!$AG911),""))),"")</f>
        <v/>
      </c>
      <c r="BA911" s="106"/>
      <c r="BB911" s="186">
        <f t="shared" si="448"/>
        <v>0</v>
      </c>
      <c r="BC911" s="186">
        <f t="shared" si="449"/>
        <v>0</v>
      </c>
      <c r="BD911" s="186">
        <f t="shared" si="450"/>
        <v>0</v>
      </c>
      <c r="BE911" s="186">
        <f t="shared" si="427"/>
        <v>0</v>
      </c>
      <c r="BF911" s="186">
        <f t="shared" si="428"/>
        <v>0</v>
      </c>
      <c r="BG911" s="186">
        <f t="shared" si="429"/>
        <v>0</v>
      </c>
      <c r="BH911" s="186">
        <f t="shared" si="430"/>
        <v>0</v>
      </c>
      <c r="BI911" s="97"/>
      <c r="BJ911" s="186" t="str">
        <f t="shared" si="431"/>
        <v/>
      </c>
      <c r="BK911" s="186" t="str">
        <f t="shared" si="432"/>
        <v/>
      </c>
      <c r="BL911" s="186" t="str">
        <f t="shared" si="433"/>
        <v/>
      </c>
      <c r="BM911" s="186" t="str">
        <f t="shared" si="434"/>
        <v/>
      </c>
      <c r="BN911" s="186" t="str">
        <f t="shared" si="435"/>
        <v/>
      </c>
      <c r="BO911" s="186" t="str">
        <f t="shared" si="436"/>
        <v/>
      </c>
      <c r="BP911" s="186" t="str">
        <f t="shared" si="437"/>
        <v/>
      </c>
      <c r="BQ911" s="97"/>
      <c r="BR911" s="186">
        <f t="shared" si="438"/>
        <v>0</v>
      </c>
      <c r="BS911" s="186">
        <f t="shared" si="439"/>
        <v>0</v>
      </c>
      <c r="BT911" s="222">
        <f t="shared" si="440"/>
        <v>0</v>
      </c>
      <c r="BU911" s="222">
        <f t="shared" si="441"/>
        <v>0</v>
      </c>
      <c r="BV911" s="222">
        <f t="shared" si="442"/>
        <v>0</v>
      </c>
      <c r="BW911" s="222">
        <f t="shared" si="443"/>
        <v>0</v>
      </c>
      <c r="BX911" s="222">
        <f t="shared" si="444"/>
        <v>0</v>
      </c>
      <c r="BY911" s="106"/>
      <c r="BZ911" s="197" t="str">
        <f>IF(SUMIF('Input| Projects'!$AS$8:$CP$8,"Dx",'Input| Projects'!$AS911:$CP911)=0,"",SUMIF('Input| Projects'!$AS$8:$CP$8,"Dx",'Input| Projects'!$AS911:$CP911))</f>
        <v/>
      </c>
      <c r="CA911" s="197" t="str">
        <f>IF(SUMIF('Input| Projects'!$AS$8:$CP$8,"Tx",'Input| Projects'!$AS911:$CP911)=0,"",SUMIF('Input| Projects'!$AS$8:$CP$8,"Tx",'Input| Projects'!$AS911:$CP911))</f>
        <v/>
      </c>
      <c r="CB911" s="150" t="str">
        <f t="shared" si="451"/>
        <v/>
      </c>
    </row>
    <row r="912" spans="2:80" x14ac:dyDescent="0.2">
      <c r="B912" s="201">
        <f>IFERROR('Input| Projects'!B912,"")</f>
        <v>903</v>
      </c>
      <c r="C912" s="42" t="str">
        <f>IFERROR(IF('Input| Projects'!C912="","",'Input| Projects'!C912),"")</f>
        <v/>
      </c>
      <c r="D912" s="42" t="str">
        <f>IFERROR(IF('Input| Projects'!D912="","",'Input| Projects'!D912),"")</f>
        <v/>
      </c>
      <c r="E912" s="104"/>
      <c r="F912" s="190">
        <f>IFERROR('Input| Projects'!I912*'Input| Escalations'!$K$19,"")</f>
        <v>0</v>
      </c>
      <c r="G912" s="190">
        <f>IFERROR('Input| Projects'!J912*'Input| Escalations'!$K$19,"")</f>
        <v>0</v>
      </c>
      <c r="H912" s="190">
        <f>IFERROR('Input| Projects'!K912*'Input| Escalations'!$K$19,"")</f>
        <v>0</v>
      </c>
      <c r="I912" s="190">
        <f>IFERROR('Input| Projects'!L912*'Input| Escalations'!$K$19,"")</f>
        <v>0</v>
      </c>
      <c r="J912" s="190">
        <f>IFERROR('Input| Projects'!M912*'Input| Escalations'!$K$19,"")</f>
        <v>0</v>
      </c>
      <c r="K912" s="190">
        <f>IFERROR('Input| Projects'!N912*'Input| Escalations'!$K$19,"")</f>
        <v>0</v>
      </c>
      <c r="L912" s="190">
        <f>IFERROR('Input| Projects'!O912*'Input| Escalations'!$K$19,"")</f>
        <v>0</v>
      </c>
      <c r="M912" s="150" t="str">
        <f>IF(ABS(SUM(F912:L912)-(SUM('Input| Projects'!I912:O912)*'Input| Escalations'!$K$19))&lt;0.0000001,"",1)</f>
        <v/>
      </c>
      <c r="N912" s="192">
        <f>'Input| Projects'!$Y912*INDEX('Input| Escalations'!$H$33:$N$33,MATCH('Calc| Project Costs'!N$9,'Input| Escalations'!$H$23:$N$23,0))+'Input| Projects'!$Z912*INDEX('Input| Escalations'!$H$34:$N$34,MATCH('Calc| Project Costs'!N$9,'Input| Escalations'!$H$23:$N$23,0))+'Input| Projects'!$AA912*INDEX('Input| Escalations'!$H$35:$N$35,MATCH('Calc| Project Costs'!N$9,'Input| Escalations'!$H$23:$N$23,0))+1</f>
        <v>1</v>
      </c>
      <c r="O912" s="192">
        <f>'Input| Projects'!$Y912*INDEX('Input| Escalations'!$H$33:$N$33,MATCH('Calc| Project Costs'!O$9,'Input| Escalations'!$H$23:$N$23,0))+'Input| Projects'!$Z912*INDEX('Input| Escalations'!$H$34:$N$34,MATCH('Calc| Project Costs'!O$9,'Input| Escalations'!$H$23:$N$23,0))+'Input| Projects'!$AA912*INDEX('Input| Escalations'!$H$35:$N$35,MATCH('Calc| Project Costs'!O$9,'Input| Escalations'!$H$23:$N$23,0))+1</f>
        <v>1</v>
      </c>
      <c r="P912" s="192">
        <f>'Input| Projects'!$Y912*INDEX('Input| Escalations'!$H$33:$N$33,MATCH('Calc| Project Costs'!P$9,'Input| Escalations'!$H$23:$N$23,0))+'Input| Projects'!$Z912*INDEX('Input| Escalations'!$H$34:$N$34,MATCH('Calc| Project Costs'!P$9,'Input| Escalations'!$H$23:$N$23,0))+'Input| Projects'!$AA912*INDEX('Input| Escalations'!$H$35:$N$35,MATCH('Calc| Project Costs'!P$9,'Input| Escalations'!$H$23:$N$23,0))+1</f>
        <v>1</v>
      </c>
      <c r="Q912" s="192">
        <f>'Input| Projects'!$Y912*INDEX('Input| Escalations'!$H$33:$N$33,MATCH('Calc| Project Costs'!Q$9,'Input| Escalations'!$H$23:$N$23,0))+'Input| Projects'!$Z912*INDEX('Input| Escalations'!$H$34:$N$34,MATCH('Calc| Project Costs'!Q$9,'Input| Escalations'!$H$23:$N$23,0))+'Input| Projects'!$AA912*INDEX('Input| Escalations'!$H$35:$N$35,MATCH('Calc| Project Costs'!Q$9,'Input| Escalations'!$H$23:$N$23,0))+1</f>
        <v>1</v>
      </c>
      <c r="R912" s="192">
        <f>'Input| Projects'!$Y912*INDEX('Input| Escalations'!$H$33:$N$33,MATCH('Calc| Project Costs'!R$9,'Input| Escalations'!$H$23:$N$23,0))+'Input| Projects'!$Z912*INDEX('Input| Escalations'!$H$34:$N$34,MATCH('Calc| Project Costs'!R$9,'Input| Escalations'!$H$23:$N$23,0))+'Input| Projects'!$AA912*INDEX('Input| Escalations'!$H$35:$N$35,MATCH('Calc| Project Costs'!R$9,'Input| Escalations'!$H$23:$N$23,0))+1</f>
        <v>1</v>
      </c>
      <c r="S912" s="192">
        <f>'Input| Projects'!$Y912*INDEX('Input| Escalations'!$H$33:$N$33,MATCH('Calc| Project Costs'!S$9,'Input| Escalations'!$H$23:$N$23,0))+'Input| Projects'!$Z912*INDEX('Input| Escalations'!$H$34:$N$34,MATCH('Calc| Project Costs'!S$9,'Input| Escalations'!$H$23:$N$23,0))+'Input| Projects'!$AA912*INDEX('Input| Escalations'!$H$35:$N$35,MATCH('Calc| Project Costs'!S$9,'Input| Escalations'!$H$23:$N$23,0))+1</f>
        <v>1</v>
      </c>
      <c r="T912" s="192">
        <f>'Input| Projects'!$Y912*INDEX('Input| Escalations'!$H$33:$N$33,MATCH('Calc| Project Costs'!T$9,'Input| Escalations'!$H$23:$N$23,0))+'Input| Projects'!$Z912*INDEX('Input| Escalations'!$H$34:$N$34,MATCH('Calc| Project Costs'!T$9,'Input| Escalations'!$H$23:$N$23,0))+'Input| Projects'!$AA912*INDEX('Input| Escalations'!$H$35:$N$35,MATCH('Calc| Project Costs'!T$9,'Input| Escalations'!$H$23:$N$23,0))+1</f>
        <v>1</v>
      </c>
      <c r="U912" s="106"/>
      <c r="V912" s="186">
        <f t="shared" si="445"/>
        <v>0</v>
      </c>
      <c r="W912" s="186">
        <f t="shared" si="446"/>
        <v>0</v>
      </c>
      <c r="X912" s="186">
        <f t="shared" si="447"/>
        <v>0</v>
      </c>
      <c r="Y912" s="186">
        <f t="shared" si="423"/>
        <v>0</v>
      </c>
      <c r="Z912" s="186">
        <f t="shared" si="424"/>
        <v>0</v>
      </c>
      <c r="AA912" s="186">
        <f t="shared" si="425"/>
        <v>0</v>
      </c>
      <c r="AB912" s="186">
        <f t="shared" si="426"/>
        <v>0</v>
      </c>
      <c r="AC912" s="106"/>
      <c r="AD912" s="186">
        <f>'Input| Projects'!Q912*N912*'Input| Escalations'!$K$19</f>
        <v>0</v>
      </c>
      <c r="AE912" s="186">
        <f>'Input| Projects'!R912*O912*'Input| Escalations'!$K$19</f>
        <v>0</v>
      </c>
      <c r="AF912" s="186">
        <f>'Input| Projects'!S912*P912*'Input| Escalations'!$K$19</f>
        <v>0</v>
      </c>
      <c r="AG912" s="186">
        <f>'Input| Projects'!T912*Q912*'Input| Escalations'!$K$19</f>
        <v>0</v>
      </c>
      <c r="AH912" s="186">
        <f>'Input| Projects'!U912*R912*'Input| Escalations'!$K$19</f>
        <v>0</v>
      </c>
      <c r="AI912" s="186">
        <f>'Input| Projects'!V912*S912*'Input| Escalations'!$K$19</f>
        <v>0</v>
      </c>
      <c r="AJ912" s="186">
        <f>'Input| Projects'!W912*T912*'Input| Escalations'!$K$19</f>
        <v>0</v>
      </c>
      <c r="AK912" s="106"/>
      <c r="AL912" s="186" t="str">
        <f>IFERROR(IF('Input| Overheads'!$C$42="Direct costs",SUMPRODUCT(--('Input| Projects'!$AC912="Yes"),'Calc| Overheads Allocation'!C$8,'Calc| Project Costs'!V912),IF('Input| Overheads'!$C$42="Internal labour",SUMPRODUCT(--('Input| Projects'!$AC912="Yes"),'Calc| Overheads Allocation'!C$8,'Calc| Project Costs'!V912,'Input| Projects'!$Y912),IF('Input| Overheads'!$C$42="DNSP defined",SUMPRODUCT(--('Input| Projects'!$AC912="Yes"),'Calc| Overheads Allocation'!C$61,'Input| Projects'!$AF912),""))),"")</f>
        <v/>
      </c>
      <c r="AM912" s="186" t="str">
        <f>IFERROR(IF('Input| Overheads'!$C$42="Direct costs",SUMPRODUCT(--('Input| Projects'!$AC912="Yes"),'Calc| Overheads Allocation'!D$8,'Calc| Project Costs'!W912),IF('Input| Overheads'!$C$42="Internal labour",SUMPRODUCT(--('Input| Projects'!$AC912="Yes"),'Calc| Overheads Allocation'!D$8,'Calc| Project Costs'!W912,'Input| Projects'!$Y912),IF('Input| Overheads'!$C$42="DNSP defined",SUMPRODUCT(--('Input| Projects'!$AC912="Yes"),'Calc| Overheads Allocation'!D$61,'Input| Projects'!$AF912),""))),"")</f>
        <v/>
      </c>
      <c r="AN912" s="186" t="str">
        <f>IFERROR(IF('Input| Overheads'!$C$42="Direct costs",SUMPRODUCT(--('Input| Projects'!$AC912="Yes"),'Calc| Overheads Allocation'!E$8,'Calc| Project Costs'!X912),IF('Input| Overheads'!$C$42="Internal labour",SUMPRODUCT(--('Input| Projects'!$AC912="Yes"),'Calc| Overheads Allocation'!E$8,'Calc| Project Costs'!X912,'Input| Projects'!$Y912),IF('Input| Overheads'!$C$42="DNSP defined",SUMPRODUCT(--('Input| Projects'!$AC912="Yes"),'Calc| Overheads Allocation'!E$61,'Input| Projects'!$AF912),""))),"")</f>
        <v/>
      </c>
      <c r="AO912" s="186" t="str">
        <f>IFERROR(IF('Input| Overheads'!$C$42="Direct costs",SUMPRODUCT(--('Input| Projects'!$AC912="Yes"),'Calc| Overheads Allocation'!F$8,'Calc| Project Costs'!Y912),IF('Input| Overheads'!$C$42="Internal labour",SUMPRODUCT(--('Input| Projects'!$AC912="Yes"),'Calc| Overheads Allocation'!F$8,'Calc| Project Costs'!Y912,'Input| Projects'!$Y912),IF('Input| Overheads'!$C$42="DNSP defined",SUMPRODUCT(--('Input| Projects'!$AC912="Yes"),'Calc| Overheads Allocation'!F$61,'Input| Projects'!$AF912),""))),"")</f>
        <v/>
      </c>
      <c r="AP912" s="186" t="str">
        <f>IFERROR(IF('Input| Overheads'!$C$42="Direct costs",SUMPRODUCT(--('Input| Projects'!$AC912="Yes"),'Calc| Overheads Allocation'!G$8,'Calc| Project Costs'!Z912),IF('Input| Overheads'!$C$42="Internal labour",SUMPRODUCT(--('Input| Projects'!$AC912="Yes"),'Calc| Overheads Allocation'!G$8,'Calc| Project Costs'!Z912,'Input| Projects'!$Y912),IF('Input| Overheads'!$C$42="DNSP defined",SUMPRODUCT(--('Input| Projects'!$AC912="Yes"),'Calc| Overheads Allocation'!G$61,'Input| Projects'!$AF912),""))),"")</f>
        <v/>
      </c>
      <c r="AQ912" s="186" t="str">
        <f>IFERROR(IF('Input| Overheads'!$C$42="Direct costs",SUMPRODUCT(--('Input| Projects'!$AC912="Yes"),'Calc| Overheads Allocation'!H$8,'Calc| Project Costs'!AA912),IF('Input| Overheads'!$C$42="Internal labour",SUMPRODUCT(--('Input| Projects'!$AC912="Yes"),'Calc| Overheads Allocation'!H$8,'Calc| Project Costs'!AA912,'Input| Projects'!$Y912),IF('Input| Overheads'!$C$42="DNSP defined",SUMPRODUCT(--('Input| Projects'!$AC912="Yes"),'Calc| Overheads Allocation'!H$61,'Input| Projects'!$AF912),""))),"")</f>
        <v/>
      </c>
      <c r="AR912" s="186" t="str">
        <f>IFERROR(IF('Input| Overheads'!$C$42="Direct costs",SUMPRODUCT(--('Input| Projects'!$AC912="Yes"),'Calc| Overheads Allocation'!I$8,'Calc| Project Costs'!AB912),IF('Input| Overheads'!$C$42="Internal labour",SUMPRODUCT(--('Input| Projects'!$AC912="Yes"),'Calc| Overheads Allocation'!I$8,'Calc| Project Costs'!AB912,'Input| Projects'!$Y912),IF('Input| Overheads'!$C$42="DNSP defined",SUMPRODUCT(--('Input| Projects'!$AC912="Yes"),'Calc| Overheads Allocation'!I$61,'Input| Projects'!$AF912),""))),"")</f>
        <v/>
      </c>
      <c r="AS912" s="106"/>
      <c r="AT912" s="186" t="str">
        <f>IFERROR(IF('Input| Overheads'!$C$42="Direct costs",SUMPRODUCT(--('Input| Projects'!$AD912="Yes"),'Calc| Overheads Allocation'!C$9,'Calc| Project Costs'!V912),IF('Input| Overheads'!$C$42="Internal labour",SUMPRODUCT(--('Input| Projects'!$AD912="Yes"),'Calc| Overheads Allocation'!C$9,'Calc| Project Costs'!V912,'Input| Projects'!$Y912),IF('Input| Overheads'!$C$42="DNSP defined",SUMPRODUCT(--('Input| Projects'!$AD912="Yes"),'Calc| Overheads Allocation'!C$62,'Input| Projects'!$AG912),""))),"")</f>
        <v/>
      </c>
      <c r="AU912" s="186" t="str">
        <f>IFERROR(IF('Input| Overheads'!$C$42="Direct costs",SUMPRODUCT(--('Input| Projects'!$AD912="Yes"),'Calc| Overheads Allocation'!D$9,'Calc| Project Costs'!W912),IF('Input| Overheads'!$C$42="Internal labour",SUMPRODUCT(--('Input| Projects'!$AD912="Yes"),'Calc| Overheads Allocation'!D$9,'Calc| Project Costs'!W912,'Input| Projects'!$Y912),IF('Input| Overheads'!$C$42="DNSP defined",SUMPRODUCT(--('Input| Projects'!$AD912="Yes"),'Calc| Overheads Allocation'!D$62,'Input| Projects'!$AG912),""))),"")</f>
        <v/>
      </c>
      <c r="AV912" s="186" t="str">
        <f>IFERROR(IF('Input| Overheads'!$C$42="Direct costs",SUMPRODUCT(--('Input| Projects'!$AD912="Yes"),'Calc| Overheads Allocation'!E$9,'Calc| Project Costs'!X912),IF('Input| Overheads'!$C$42="Internal labour",SUMPRODUCT(--('Input| Projects'!$AD912="Yes"),'Calc| Overheads Allocation'!E$9,'Calc| Project Costs'!X912,'Input| Projects'!$Y912),IF('Input| Overheads'!$C$42="DNSP defined",SUMPRODUCT(--('Input| Projects'!$AD912="Yes"),'Calc| Overheads Allocation'!E$62,'Input| Projects'!$AG912),""))),"")</f>
        <v/>
      </c>
      <c r="AW912" s="186" t="str">
        <f>IFERROR(IF('Input| Overheads'!$C$42="Direct costs",SUMPRODUCT(--('Input| Projects'!$AD912="Yes"),'Calc| Overheads Allocation'!F$9,'Calc| Project Costs'!Y912),IF('Input| Overheads'!$C$42="Internal labour",SUMPRODUCT(--('Input| Projects'!$AD912="Yes"),'Calc| Overheads Allocation'!F$9,'Calc| Project Costs'!Y912,'Input| Projects'!$Y912),IF('Input| Overheads'!$C$42="DNSP defined",SUMPRODUCT(--('Input| Projects'!$AD912="Yes"),'Calc| Overheads Allocation'!F$62,'Input| Projects'!$AG912),""))),"")</f>
        <v/>
      </c>
      <c r="AX912" s="186" t="str">
        <f>IFERROR(IF('Input| Overheads'!$C$42="Direct costs",SUMPRODUCT(--('Input| Projects'!$AD912="Yes"),'Calc| Overheads Allocation'!G$9,'Calc| Project Costs'!Z912),IF('Input| Overheads'!$C$42="Internal labour",SUMPRODUCT(--('Input| Projects'!$AD912="Yes"),'Calc| Overheads Allocation'!G$9,'Calc| Project Costs'!Z912,'Input| Projects'!$Y912),IF('Input| Overheads'!$C$42="DNSP defined",SUMPRODUCT(--('Input| Projects'!$AD912="Yes"),'Calc| Overheads Allocation'!G$62,'Input| Projects'!$AG912),""))),"")</f>
        <v/>
      </c>
      <c r="AY912" s="186" t="str">
        <f>IFERROR(IF('Input| Overheads'!$C$42="Direct costs",SUMPRODUCT(--('Input| Projects'!$AD912="Yes"),'Calc| Overheads Allocation'!H$9,'Calc| Project Costs'!AA912),IF('Input| Overheads'!$C$42="Internal labour",SUMPRODUCT(--('Input| Projects'!$AD912="Yes"),'Calc| Overheads Allocation'!H$9,'Calc| Project Costs'!AA912,'Input| Projects'!$Y912),IF('Input| Overheads'!$C$42="DNSP defined",SUMPRODUCT(--('Input| Projects'!$AD912="Yes"),'Calc| Overheads Allocation'!H$62,'Input| Projects'!$AG912),""))),"")</f>
        <v/>
      </c>
      <c r="AZ912" s="186" t="str">
        <f>IFERROR(IF('Input| Overheads'!$C$42="Direct costs",SUMPRODUCT(--('Input| Projects'!$AD912="Yes"),'Calc| Overheads Allocation'!I$9,'Calc| Project Costs'!AB912),IF('Input| Overheads'!$C$42="Internal labour",SUMPRODUCT(--('Input| Projects'!$AD912="Yes"),'Calc| Overheads Allocation'!I$9,'Calc| Project Costs'!AB912,'Input| Projects'!$Y912),IF('Input| Overheads'!$C$42="DNSP defined",SUMPRODUCT(--('Input| Projects'!$AD912="Yes"),'Calc| Overheads Allocation'!I$62,'Input| Projects'!$AG912),""))),"")</f>
        <v/>
      </c>
      <c r="BA912" s="106"/>
      <c r="BB912" s="186">
        <f t="shared" si="448"/>
        <v>0</v>
      </c>
      <c r="BC912" s="186">
        <f t="shared" si="449"/>
        <v>0</v>
      </c>
      <c r="BD912" s="186">
        <f t="shared" si="450"/>
        <v>0</v>
      </c>
      <c r="BE912" s="186">
        <f t="shared" si="427"/>
        <v>0</v>
      </c>
      <c r="BF912" s="186">
        <f t="shared" si="428"/>
        <v>0</v>
      </c>
      <c r="BG912" s="186">
        <f t="shared" si="429"/>
        <v>0</v>
      </c>
      <c r="BH912" s="186">
        <f t="shared" si="430"/>
        <v>0</v>
      </c>
      <c r="BI912" s="97"/>
      <c r="BJ912" s="186" t="str">
        <f t="shared" si="431"/>
        <v/>
      </c>
      <c r="BK912" s="186" t="str">
        <f t="shared" si="432"/>
        <v/>
      </c>
      <c r="BL912" s="186" t="str">
        <f t="shared" si="433"/>
        <v/>
      </c>
      <c r="BM912" s="186" t="str">
        <f t="shared" si="434"/>
        <v/>
      </c>
      <c r="BN912" s="186" t="str">
        <f t="shared" si="435"/>
        <v/>
      </c>
      <c r="BO912" s="186" t="str">
        <f t="shared" si="436"/>
        <v/>
      </c>
      <c r="BP912" s="186" t="str">
        <f t="shared" si="437"/>
        <v/>
      </c>
      <c r="BQ912" s="97"/>
      <c r="BR912" s="186">
        <f t="shared" si="438"/>
        <v>0</v>
      </c>
      <c r="BS912" s="186">
        <f t="shared" si="439"/>
        <v>0</v>
      </c>
      <c r="BT912" s="222">
        <f t="shared" si="440"/>
        <v>0</v>
      </c>
      <c r="BU912" s="222">
        <f t="shared" si="441"/>
        <v>0</v>
      </c>
      <c r="BV912" s="222">
        <f t="shared" si="442"/>
        <v>0</v>
      </c>
      <c r="BW912" s="222">
        <f t="shared" si="443"/>
        <v>0</v>
      </c>
      <c r="BX912" s="222">
        <f t="shared" si="444"/>
        <v>0</v>
      </c>
      <c r="BY912" s="106"/>
      <c r="BZ912" s="197" t="str">
        <f>IF(SUMIF('Input| Projects'!$AS$8:$CP$8,"Dx",'Input| Projects'!$AS912:$CP912)=0,"",SUMIF('Input| Projects'!$AS$8:$CP$8,"Dx",'Input| Projects'!$AS912:$CP912))</f>
        <v/>
      </c>
      <c r="CA912" s="197" t="str">
        <f>IF(SUMIF('Input| Projects'!$AS$8:$CP$8,"Tx",'Input| Projects'!$AS912:$CP912)=0,"",SUMIF('Input| Projects'!$AS$8:$CP$8,"Tx",'Input| Projects'!$AS912:$CP912))</f>
        <v/>
      </c>
      <c r="CB912" s="150" t="str">
        <f t="shared" si="451"/>
        <v/>
      </c>
    </row>
    <row r="913" spans="2:80" x14ac:dyDescent="0.2">
      <c r="B913" s="201">
        <f>IFERROR('Input| Projects'!B913,"")</f>
        <v>904</v>
      </c>
      <c r="C913" s="42" t="str">
        <f>IFERROR(IF('Input| Projects'!C913="","",'Input| Projects'!C913),"")</f>
        <v/>
      </c>
      <c r="D913" s="42" t="str">
        <f>IFERROR(IF('Input| Projects'!D913="","",'Input| Projects'!D913),"")</f>
        <v/>
      </c>
      <c r="E913" s="104"/>
      <c r="F913" s="190">
        <f>IFERROR('Input| Projects'!I913*'Input| Escalations'!$K$19,"")</f>
        <v>0</v>
      </c>
      <c r="G913" s="190">
        <f>IFERROR('Input| Projects'!J913*'Input| Escalations'!$K$19,"")</f>
        <v>0</v>
      </c>
      <c r="H913" s="190">
        <f>IFERROR('Input| Projects'!K913*'Input| Escalations'!$K$19,"")</f>
        <v>0</v>
      </c>
      <c r="I913" s="190">
        <f>IFERROR('Input| Projects'!L913*'Input| Escalations'!$K$19,"")</f>
        <v>0</v>
      </c>
      <c r="J913" s="190">
        <f>IFERROR('Input| Projects'!M913*'Input| Escalations'!$K$19,"")</f>
        <v>0</v>
      </c>
      <c r="K913" s="190">
        <f>IFERROR('Input| Projects'!N913*'Input| Escalations'!$K$19,"")</f>
        <v>0</v>
      </c>
      <c r="L913" s="190">
        <f>IFERROR('Input| Projects'!O913*'Input| Escalations'!$K$19,"")</f>
        <v>0</v>
      </c>
      <c r="M913" s="150" t="str">
        <f>IF(ABS(SUM(F913:L913)-(SUM('Input| Projects'!I913:O913)*'Input| Escalations'!$K$19))&lt;0.0000001,"",1)</f>
        <v/>
      </c>
      <c r="N913" s="192">
        <f>'Input| Projects'!$Y913*INDEX('Input| Escalations'!$H$33:$N$33,MATCH('Calc| Project Costs'!N$9,'Input| Escalations'!$H$23:$N$23,0))+'Input| Projects'!$Z913*INDEX('Input| Escalations'!$H$34:$N$34,MATCH('Calc| Project Costs'!N$9,'Input| Escalations'!$H$23:$N$23,0))+'Input| Projects'!$AA913*INDEX('Input| Escalations'!$H$35:$N$35,MATCH('Calc| Project Costs'!N$9,'Input| Escalations'!$H$23:$N$23,0))+1</f>
        <v>1</v>
      </c>
      <c r="O913" s="192">
        <f>'Input| Projects'!$Y913*INDEX('Input| Escalations'!$H$33:$N$33,MATCH('Calc| Project Costs'!O$9,'Input| Escalations'!$H$23:$N$23,0))+'Input| Projects'!$Z913*INDEX('Input| Escalations'!$H$34:$N$34,MATCH('Calc| Project Costs'!O$9,'Input| Escalations'!$H$23:$N$23,0))+'Input| Projects'!$AA913*INDEX('Input| Escalations'!$H$35:$N$35,MATCH('Calc| Project Costs'!O$9,'Input| Escalations'!$H$23:$N$23,0))+1</f>
        <v>1</v>
      </c>
      <c r="P913" s="192">
        <f>'Input| Projects'!$Y913*INDEX('Input| Escalations'!$H$33:$N$33,MATCH('Calc| Project Costs'!P$9,'Input| Escalations'!$H$23:$N$23,0))+'Input| Projects'!$Z913*INDEX('Input| Escalations'!$H$34:$N$34,MATCH('Calc| Project Costs'!P$9,'Input| Escalations'!$H$23:$N$23,0))+'Input| Projects'!$AA913*INDEX('Input| Escalations'!$H$35:$N$35,MATCH('Calc| Project Costs'!P$9,'Input| Escalations'!$H$23:$N$23,0))+1</f>
        <v>1</v>
      </c>
      <c r="Q913" s="192">
        <f>'Input| Projects'!$Y913*INDEX('Input| Escalations'!$H$33:$N$33,MATCH('Calc| Project Costs'!Q$9,'Input| Escalations'!$H$23:$N$23,0))+'Input| Projects'!$Z913*INDEX('Input| Escalations'!$H$34:$N$34,MATCH('Calc| Project Costs'!Q$9,'Input| Escalations'!$H$23:$N$23,0))+'Input| Projects'!$AA913*INDEX('Input| Escalations'!$H$35:$N$35,MATCH('Calc| Project Costs'!Q$9,'Input| Escalations'!$H$23:$N$23,0))+1</f>
        <v>1</v>
      </c>
      <c r="R913" s="192">
        <f>'Input| Projects'!$Y913*INDEX('Input| Escalations'!$H$33:$N$33,MATCH('Calc| Project Costs'!R$9,'Input| Escalations'!$H$23:$N$23,0))+'Input| Projects'!$Z913*INDEX('Input| Escalations'!$H$34:$N$34,MATCH('Calc| Project Costs'!R$9,'Input| Escalations'!$H$23:$N$23,0))+'Input| Projects'!$AA913*INDEX('Input| Escalations'!$H$35:$N$35,MATCH('Calc| Project Costs'!R$9,'Input| Escalations'!$H$23:$N$23,0))+1</f>
        <v>1</v>
      </c>
      <c r="S913" s="192">
        <f>'Input| Projects'!$Y913*INDEX('Input| Escalations'!$H$33:$N$33,MATCH('Calc| Project Costs'!S$9,'Input| Escalations'!$H$23:$N$23,0))+'Input| Projects'!$Z913*INDEX('Input| Escalations'!$H$34:$N$34,MATCH('Calc| Project Costs'!S$9,'Input| Escalations'!$H$23:$N$23,0))+'Input| Projects'!$AA913*INDEX('Input| Escalations'!$H$35:$N$35,MATCH('Calc| Project Costs'!S$9,'Input| Escalations'!$H$23:$N$23,0))+1</f>
        <v>1</v>
      </c>
      <c r="T913" s="192">
        <f>'Input| Projects'!$Y913*INDEX('Input| Escalations'!$H$33:$N$33,MATCH('Calc| Project Costs'!T$9,'Input| Escalations'!$H$23:$N$23,0))+'Input| Projects'!$Z913*INDEX('Input| Escalations'!$H$34:$N$34,MATCH('Calc| Project Costs'!T$9,'Input| Escalations'!$H$23:$N$23,0))+'Input| Projects'!$AA913*INDEX('Input| Escalations'!$H$35:$N$35,MATCH('Calc| Project Costs'!T$9,'Input| Escalations'!$H$23:$N$23,0))+1</f>
        <v>1</v>
      </c>
      <c r="U913" s="106"/>
      <c r="V913" s="186">
        <f t="shared" si="445"/>
        <v>0</v>
      </c>
      <c r="W913" s="186">
        <f t="shared" si="446"/>
        <v>0</v>
      </c>
      <c r="X913" s="186">
        <f t="shared" si="447"/>
        <v>0</v>
      </c>
      <c r="Y913" s="186">
        <f t="shared" si="423"/>
        <v>0</v>
      </c>
      <c r="Z913" s="186">
        <f t="shared" si="424"/>
        <v>0</v>
      </c>
      <c r="AA913" s="186">
        <f t="shared" si="425"/>
        <v>0</v>
      </c>
      <c r="AB913" s="186">
        <f t="shared" si="426"/>
        <v>0</v>
      </c>
      <c r="AC913" s="106"/>
      <c r="AD913" s="186">
        <f>'Input| Projects'!Q913*N913*'Input| Escalations'!$K$19</f>
        <v>0</v>
      </c>
      <c r="AE913" s="186">
        <f>'Input| Projects'!R913*O913*'Input| Escalations'!$K$19</f>
        <v>0</v>
      </c>
      <c r="AF913" s="186">
        <f>'Input| Projects'!S913*P913*'Input| Escalations'!$K$19</f>
        <v>0</v>
      </c>
      <c r="AG913" s="186">
        <f>'Input| Projects'!T913*Q913*'Input| Escalations'!$K$19</f>
        <v>0</v>
      </c>
      <c r="AH913" s="186">
        <f>'Input| Projects'!U913*R913*'Input| Escalations'!$K$19</f>
        <v>0</v>
      </c>
      <c r="AI913" s="186">
        <f>'Input| Projects'!V913*S913*'Input| Escalations'!$K$19</f>
        <v>0</v>
      </c>
      <c r="AJ913" s="186">
        <f>'Input| Projects'!W913*T913*'Input| Escalations'!$K$19</f>
        <v>0</v>
      </c>
      <c r="AK913" s="106"/>
      <c r="AL913" s="186" t="str">
        <f>IFERROR(IF('Input| Overheads'!$C$42="Direct costs",SUMPRODUCT(--('Input| Projects'!$AC913="Yes"),'Calc| Overheads Allocation'!C$8,'Calc| Project Costs'!V913),IF('Input| Overheads'!$C$42="Internal labour",SUMPRODUCT(--('Input| Projects'!$AC913="Yes"),'Calc| Overheads Allocation'!C$8,'Calc| Project Costs'!V913,'Input| Projects'!$Y913),IF('Input| Overheads'!$C$42="DNSP defined",SUMPRODUCT(--('Input| Projects'!$AC913="Yes"),'Calc| Overheads Allocation'!C$61,'Input| Projects'!$AF913),""))),"")</f>
        <v/>
      </c>
      <c r="AM913" s="186" t="str">
        <f>IFERROR(IF('Input| Overheads'!$C$42="Direct costs",SUMPRODUCT(--('Input| Projects'!$AC913="Yes"),'Calc| Overheads Allocation'!D$8,'Calc| Project Costs'!W913),IF('Input| Overheads'!$C$42="Internal labour",SUMPRODUCT(--('Input| Projects'!$AC913="Yes"),'Calc| Overheads Allocation'!D$8,'Calc| Project Costs'!W913,'Input| Projects'!$Y913),IF('Input| Overheads'!$C$42="DNSP defined",SUMPRODUCT(--('Input| Projects'!$AC913="Yes"),'Calc| Overheads Allocation'!D$61,'Input| Projects'!$AF913),""))),"")</f>
        <v/>
      </c>
      <c r="AN913" s="186" t="str">
        <f>IFERROR(IF('Input| Overheads'!$C$42="Direct costs",SUMPRODUCT(--('Input| Projects'!$AC913="Yes"),'Calc| Overheads Allocation'!E$8,'Calc| Project Costs'!X913),IF('Input| Overheads'!$C$42="Internal labour",SUMPRODUCT(--('Input| Projects'!$AC913="Yes"),'Calc| Overheads Allocation'!E$8,'Calc| Project Costs'!X913,'Input| Projects'!$Y913),IF('Input| Overheads'!$C$42="DNSP defined",SUMPRODUCT(--('Input| Projects'!$AC913="Yes"),'Calc| Overheads Allocation'!E$61,'Input| Projects'!$AF913),""))),"")</f>
        <v/>
      </c>
      <c r="AO913" s="186" t="str">
        <f>IFERROR(IF('Input| Overheads'!$C$42="Direct costs",SUMPRODUCT(--('Input| Projects'!$AC913="Yes"),'Calc| Overheads Allocation'!F$8,'Calc| Project Costs'!Y913),IF('Input| Overheads'!$C$42="Internal labour",SUMPRODUCT(--('Input| Projects'!$AC913="Yes"),'Calc| Overheads Allocation'!F$8,'Calc| Project Costs'!Y913,'Input| Projects'!$Y913),IF('Input| Overheads'!$C$42="DNSP defined",SUMPRODUCT(--('Input| Projects'!$AC913="Yes"),'Calc| Overheads Allocation'!F$61,'Input| Projects'!$AF913),""))),"")</f>
        <v/>
      </c>
      <c r="AP913" s="186" t="str">
        <f>IFERROR(IF('Input| Overheads'!$C$42="Direct costs",SUMPRODUCT(--('Input| Projects'!$AC913="Yes"),'Calc| Overheads Allocation'!G$8,'Calc| Project Costs'!Z913),IF('Input| Overheads'!$C$42="Internal labour",SUMPRODUCT(--('Input| Projects'!$AC913="Yes"),'Calc| Overheads Allocation'!G$8,'Calc| Project Costs'!Z913,'Input| Projects'!$Y913),IF('Input| Overheads'!$C$42="DNSP defined",SUMPRODUCT(--('Input| Projects'!$AC913="Yes"),'Calc| Overheads Allocation'!G$61,'Input| Projects'!$AF913),""))),"")</f>
        <v/>
      </c>
      <c r="AQ913" s="186" t="str">
        <f>IFERROR(IF('Input| Overheads'!$C$42="Direct costs",SUMPRODUCT(--('Input| Projects'!$AC913="Yes"),'Calc| Overheads Allocation'!H$8,'Calc| Project Costs'!AA913),IF('Input| Overheads'!$C$42="Internal labour",SUMPRODUCT(--('Input| Projects'!$AC913="Yes"),'Calc| Overheads Allocation'!H$8,'Calc| Project Costs'!AA913,'Input| Projects'!$Y913),IF('Input| Overheads'!$C$42="DNSP defined",SUMPRODUCT(--('Input| Projects'!$AC913="Yes"),'Calc| Overheads Allocation'!H$61,'Input| Projects'!$AF913),""))),"")</f>
        <v/>
      </c>
      <c r="AR913" s="186" t="str">
        <f>IFERROR(IF('Input| Overheads'!$C$42="Direct costs",SUMPRODUCT(--('Input| Projects'!$AC913="Yes"),'Calc| Overheads Allocation'!I$8,'Calc| Project Costs'!AB913),IF('Input| Overheads'!$C$42="Internal labour",SUMPRODUCT(--('Input| Projects'!$AC913="Yes"),'Calc| Overheads Allocation'!I$8,'Calc| Project Costs'!AB913,'Input| Projects'!$Y913),IF('Input| Overheads'!$C$42="DNSP defined",SUMPRODUCT(--('Input| Projects'!$AC913="Yes"),'Calc| Overheads Allocation'!I$61,'Input| Projects'!$AF913),""))),"")</f>
        <v/>
      </c>
      <c r="AS913" s="106"/>
      <c r="AT913" s="186" t="str">
        <f>IFERROR(IF('Input| Overheads'!$C$42="Direct costs",SUMPRODUCT(--('Input| Projects'!$AD913="Yes"),'Calc| Overheads Allocation'!C$9,'Calc| Project Costs'!V913),IF('Input| Overheads'!$C$42="Internal labour",SUMPRODUCT(--('Input| Projects'!$AD913="Yes"),'Calc| Overheads Allocation'!C$9,'Calc| Project Costs'!V913,'Input| Projects'!$Y913),IF('Input| Overheads'!$C$42="DNSP defined",SUMPRODUCT(--('Input| Projects'!$AD913="Yes"),'Calc| Overheads Allocation'!C$62,'Input| Projects'!$AG913),""))),"")</f>
        <v/>
      </c>
      <c r="AU913" s="186" t="str">
        <f>IFERROR(IF('Input| Overheads'!$C$42="Direct costs",SUMPRODUCT(--('Input| Projects'!$AD913="Yes"),'Calc| Overheads Allocation'!D$9,'Calc| Project Costs'!W913),IF('Input| Overheads'!$C$42="Internal labour",SUMPRODUCT(--('Input| Projects'!$AD913="Yes"),'Calc| Overheads Allocation'!D$9,'Calc| Project Costs'!W913,'Input| Projects'!$Y913),IF('Input| Overheads'!$C$42="DNSP defined",SUMPRODUCT(--('Input| Projects'!$AD913="Yes"),'Calc| Overheads Allocation'!D$62,'Input| Projects'!$AG913),""))),"")</f>
        <v/>
      </c>
      <c r="AV913" s="186" t="str">
        <f>IFERROR(IF('Input| Overheads'!$C$42="Direct costs",SUMPRODUCT(--('Input| Projects'!$AD913="Yes"),'Calc| Overheads Allocation'!E$9,'Calc| Project Costs'!X913),IF('Input| Overheads'!$C$42="Internal labour",SUMPRODUCT(--('Input| Projects'!$AD913="Yes"),'Calc| Overheads Allocation'!E$9,'Calc| Project Costs'!X913,'Input| Projects'!$Y913),IF('Input| Overheads'!$C$42="DNSP defined",SUMPRODUCT(--('Input| Projects'!$AD913="Yes"),'Calc| Overheads Allocation'!E$62,'Input| Projects'!$AG913),""))),"")</f>
        <v/>
      </c>
      <c r="AW913" s="186" t="str">
        <f>IFERROR(IF('Input| Overheads'!$C$42="Direct costs",SUMPRODUCT(--('Input| Projects'!$AD913="Yes"),'Calc| Overheads Allocation'!F$9,'Calc| Project Costs'!Y913),IF('Input| Overheads'!$C$42="Internal labour",SUMPRODUCT(--('Input| Projects'!$AD913="Yes"),'Calc| Overheads Allocation'!F$9,'Calc| Project Costs'!Y913,'Input| Projects'!$Y913),IF('Input| Overheads'!$C$42="DNSP defined",SUMPRODUCT(--('Input| Projects'!$AD913="Yes"),'Calc| Overheads Allocation'!F$62,'Input| Projects'!$AG913),""))),"")</f>
        <v/>
      </c>
      <c r="AX913" s="186" t="str">
        <f>IFERROR(IF('Input| Overheads'!$C$42="Direct costs",SUMPRODUCT(--('Input| Projects'!$AD913="Yes"),'Calc| Overheads Allocation'!G$9,'Calc| Project Costs'!Z913),IF('Input| Overheads'!$C$42="Internal labour",SUMPRODUCT(--('Input| Projects'!$AD913="Yes"),'Calc| Overheads Allocation'!G$9,'Calc| Project Costs'!Z913,'Input| Projects'!$Y913),IF('Input| Overheads'!$C$42="DNSP defined",SUMPRODUCT(--('Input| Projects'!$AD913="Yes"),'Calc| Overheads Allocation'!G$62,'Input| Projects'!$AG913),""))),"")</f>
        <v/>
      </c>
      <c r="AY913" s="186" t="str">
        <f>IFERROR(IF('Input| Overheads'!$C$42="Direct costs",SUMPRODUCT(--('Input| Projects'!$AD913="Yes"),'Calc| Overheads Allocation'!H$9,'Calc| Project Costs'!AA913),IF('Input| Overheads'!$C$42="Internal labour",SUMPRODUCT(--('Input| Projects'!$AD913="Yes"),'Calc| Overheads Allocation'!H$9,'Calc| Project Costs'!AA913,'Input| Projects'!$Y913),IF('Input| Overheads'!$C$42="DNSP defined",SUMPRODUCT(--('Input| Projects'!$AD913="Yes"),'Calc| Overheads Allocation'!H$62,'Input| Projects'!$AG913),""))),"")</f>
        <v/>
      </c>
      <c r="AZ913" s="186" t="str">
        <f>IFERROR(IF('Input| Overheads'!$C$42="Direct costs",SUMPRODUCT(--('Input| Projects'!$AD913="Yes"),'Calc| Overheads Allocation'!I$9,'Calc| Project Costs'!AB913),IF('Input| Overheads'!$C$42="Internal labour",SUMPRODUCT(--('Input| Projects'!$AD913="Yes"),'Calc| Overheads Allocation'!I$9,'Calc| Project Costs'!AB913,'Input| Projects'!$Y913),IF('Input| Overheads'!$C$42="DNSP defined",SUMPRODUCT(--('Input| Projects'!$AD913="Yes"),'Calc| Overheads Allocation'!I$62,'Input| Projects'!$AG913),""))),"")</f>
        <v/>
      </c>
      <c r="BA913" s="106"/>
      <c r="BB913" s="186">
        <f t="shared" si="448"/>
        <v>0</v>
      </c>
      <c r="BC913" s="186">
        <f t="shared" si="449"/>
        <v>0</v>
      </c>
      <c r="BD913" s="186">
        <f t="shared" si="450"/>
        <v>0</v>
      </c>
      <c r="BE913" s="186">
        <f t="shared" si="427"/>
        <v>0</v>
      </c>
      <c r="BF913" s="186">
        <f t="shared" si="428"/>
        <v>0</v>
      </c>
      <c r="BG913" s="186">
        <f t="shared" si="429"/>
        <v>0</v>
      </c>
      <c r="BH913" s="186">
        <f t="shared" si="430"/>
        <v>0</v>
      </c>
      <c r="BI913" s="97"/>
      <c r="BJ913" s="186" t="str">
        <f t="shared" si="431"/>
        <v/>
      </c>
      <c r="BK913" s="186" t="str">
        <f t="shared" si="432"/>
        <v/>
      </c>
      <c r="BL913" s="186" t="str">
        <f t="shared" si="433"/>
        <v/>
      </c>
      <c r="BM913" s="186" t="str">
        <f t="shared" si="434"/>
        <v/>
      </c>
      <c r="BN913" s="186" t="str">
        <f t="shared" si="435"/>
        <v/>
      </c>
      <c r="BO913" s="186" t="str">
        <f t="shared" si="436"/>
        <v/>
      </c>
      <c r="BP913" s="186" t="str">
        <f t="shared" si="437"/>
        <v/>
      </c>
      <c r="BQ913" s="97"/>
      <c r="BR913" s="186">
        <f t="shared" si="438"/>
        <v>0</v>
      </c>
      <c r="BS913" s="186">
        <f t="shared" si="439"/>
        <v>0</v>
      </c>
      <c r="BT913" s="222">
        <f t="shared" si="440"/>
        <v>0</v>
      </c>
      <c r="BU913" s="222">
        <f t="shared" si="441"/>
        <v>0</v>
      </c>
      <c r="BV913" s="222">
        <f t="shared" si="442"/>
        <v>0</v>
      </c>
      <c r="BW913" s="222">
        <f t="shared" si="443"/>
        <v>0</v>
      </c>
      <c r="BX913" s="222">
        <f t="shared" si="444"/>
        <v>0</v>
      </c>
      <c r="BY913" s="106"/>
      <c r="BZ913" s="197" t="str">
        <f>IF(SUMIF('Input| Projects'!$AS$8:$CP$8,"Dx",'Input| Projects'!$AS913:$CP913)=0,"",SUMIF('Input| Projects'!$AS$8:$CP$8,"Dx",'Input| Projects'!$AS913:$CP913))</f>
        <v/>
      </c>
      <c r="CA913" s="197" t="str">
        <f>IF(SUMIF('Input| Projects'!$AS$8:$CP$8,"Tx",'Input| Projects'!$AS913:$CP913)=0,"",SUMIF('Input| Projects'!$AS$8:$CP$8,"Tx",'Input| Projects'!$AS913:$CP913))</f>
        <v/>
      </c>
      <c r="CB913" s="150" t="str">
        <f t="shared" si="451"/>
        <v/>
      </c>
    </row>
    <row r="914" spans="2:80" x14ac:dyDescent="0.2">
      <c r="B914" s="201">
        <f>IFERROR('Input| Projects'!B914,"")</f>
        <v>905</v>
      </c>
      <c r="C914" s="42" t="str">
        <f>IFERROR(IF('Input| Projects'!C914="","",'Input| Projects'!C914),"")</f>
        <v/>
      </c>
      <c r="D914" s="42" t="str">
        <f>IFERROR(IF('Input| Projects'!D914="","",'Input| Projects'!D914),"")</f>
        <v/>
      </c>
      <c r="E914" s="104"/>
      <c r="F914" s="190">
        <f>IFERROR('Input| Projects'!I914*'Input| Escalations'!$K$19,"")</f>
        <v>0</v>
      </c>
      <c r="G914" s="190">
        <f>IFERROR('Input| Projects'!J914*'Input| Escalations'!$K$19,"")</f>
        <v>0</v>
      </c>
      <c r="H914" s="190">
        <f>IFERROR('Input| Projects'!K914*'Input| Escalations'!$K$19,"")</f>
        <v>0</v>
      </c>
      <c r="I914" s="190">
        <f>IFERROR('Input| Projects'!L914*'Input| Escalations'!$K$19,"")</f>
        <v>0</v>
      </c>
      <c r="J914" s="190">
        <f>IFERROR('Input| Projects'!M914*'Input| Escalations'!$K$19,"")</f>
        <v>0</v>
      </c>
      <c r="K914" s="190">
        <f>IFERROR('Input| Projects'!N914*'Input| Escalations'!$K$19,"")</f>
        <v>0</v>
      </c>
      <c r="L914" s="190">
        <f>IFERROR('Input| Projects'!O914*'Input| Escalations'!$K$19,"")</f>
        <v>0</v>
      </c>
      <c r="M914" s="150" t="str">
        <f>IF(ABS(SUM(F914:L914)-(SUM('Input| Projects'!I914:O914)*'Input| Escalations'!$K$19))&lt;0.0000001,"",1)</f>
        <v/>
      </c>
      <c r="N914" s="192">
        <f>'Input| Projects'!$Y914*INDEX('Input| Escalations'!$H$33:$N$33,MATCH('Calc| Project Costs'!N$9,'Input| Escalations'!$H$23:$N$23,0))+'Input| Projects'!$Z914*INDEX('Input| Escalations'!$H$34:$N$34,MATCH('Calc| Project Costs'!N$9,'Input| Escalations'!$H$23:$N$23,0))+'Input| Projects'!$AA914*INDEX('Input| Escalations'!$H$35:$N$35,MATCH('Calc| Project Costs'!N$9,'Input| Escalations'!$H$23:$N$23,0))+1</f>
        <v>1</v>
      </c>
      <c r="O914" s="192">
        <f>'Input| Projects'!$Y914*INDEX('Input| Escalations'!$H$33:$N$33,MATCH('Calc| Project Costs'!O$9,'Input| Escalations'!$H$23:$N$23,0))+'Input| Projects'!$Z914*INDEX('Input| Escalations'!$H$34:$N$34,MATCH('Calc| Project Costs'!O$9,'Input| Escalations'!$H$23:$N$23,0))+'Input| Projects'!$AA914*INDEX('Input| Escalations'!$H$35:$N$35,MATCH('Calc| Project Costs'!O$9,'Input| Escalations'!$H$23:$N$23,0))+1</f>
        <v>1</v>
      </c>
      <c r="P914" s="192">
        <f>'Input| Projects'!$Y914*INDEX('Input| Escalations'!$H$33:$N$33,MATCH('Calc| Project Costs'!P$9,'Input| Escalations'!$H$23:$N$23,0))+'Input| Projects'!$Z914*INDEX('Input| Escalations'!$H$34:$N$34,MATCH('Calc| Project Costs'!P$9,'Input| Escalations'!$H$23:$N$23,0))+'Input| Projects'!$AA914*INDEX('Input| Escalations'!$H$35:$N$35,MATCH('Calc| Project Costs'!P$9,'Input| Escalations'!$H$23:$N$23,0))+1</f>
        <v>1</v>
      </c>
      <c r="Q914" s="192">
        <f>'Input| Projects'!$Y914*INDEX('Input| Escalations'!$H$33:$N$33,MATCH('Calc| Project Costs'!Q$9,'Input| Escalations'!$H$23:$N$23,0))+'Input| Projects'!$Z914*INDEX('Input| Escalations'!$H$34:$N$34,MATCH('Calc| Project Costs'!Q$9,'Input| Escalations'!$H$23:$N$23,0))+'Input| Projects'!$AA914*INDEX('Input| Escalations'!$H$35:$N$35,MATCH('Calc| Project Costs'!Q$9,'Input| Escalations'!$H$23:$N$23,0))+1</f>
        <v>1</v>
      </c>
      <c r="R914" s="192">
        <f>'Input| Projects'!$Y914*INDEX('Input| Escalations'!$H$33:$N$33,MATCH('Calc| Project Costs'!R$9,'Input| Escalations'!$H$23:$N$23,0))+'Input| Projects'!$Z914*INDEX('Input| Escalations'!$H$34:$N$34,MATCH('Calc| Project Costs'!R$9,'Input| Escalations'!$H$23:$N$23,0))+'Input| Projects'!$AA914*INDEX('Input| Escalations'!$H$35:$N$35,MATCH('Calc| Project Costs'!R$9,'Input| Escalations'!$H$23:$N$23,0))+1</f>
        <v>1</v>
      </c>
      <c r="S914" s="192">
        <f>'Input| Projects'!$Y914*INDEX('Input| Escalations'!$H$33:$N$33,MATCH('Calc| Project Costs'!S$9,'Input| Escalations'!$H$23:$N$23,0))+'Input| Projects'!$Z914*INDEX('Input| Escalations'!$H$34:$N$34,MATCH('Calc| Project Costs'!S$9,'Input| Escalations'!$H$23:$N$23,0))+'Input| Projects'!$AA914*INDEX('Input| Escalations'!$H$35:$N$35,MATCH('Calc| Project Costs'!S$9,'Input| Escalations'!$H$23:$N$23,0))+1</f>
        <v>1</v>
      </c>
      <c r="T914" s="192">
        <f>'Input| Projects'!$Y914*INDEX('Input| Escalations'!$H$33:$N$33,MATCH('Calc| Project Costs'!T$9,'Input| Escalations'!$H$23:$N$23,0))+'Input| Projects'!$Z914*INDEX('Input| Escalations'!$H$34:$N$34,MATCH('Calc| Project Costs'!T$9,'Input| Escalations'!$H$23:$N$23,0))+'Input| Projects'!$AA914*INDEX('Input| Escalations'!$H$35:$N$35,MATCH('Calc| Project Costs'!T$9,'Input| Escalations'!$H$23:$N$23,0))+1</f>
        <v>1</v>
      </c>
      <c r="U914" s="106"/>
      <c r="V914" s="186">
        <f t="shared" si="445"/>
        <v>0</v>
      </c>
      <c r="W914" s="186">
        <f t="shared" si="446"/>
        <v>0</v>
      </c>
      <c r="X914" s="186">
        <f t="shared" si="447"/>
        <v>0</v>
      </c>
      <c r="Y914" s="186">
        <f t="shared" si="423"/>
        <v>0</v>
      </c>
      <c r="Z914" s="186">
        <f t="shared" si="424"/>
        <v>0</v>
      </c>
      <c r="AA914" s="186">
        <f t="shared" si="425"/>
        <v>0</v>
      </c>
      <c r="AB914" s="186">
        <f t="shared" si="426"/>
        <v>0</v>
      </c>
      <c r="AC914" s="106"/>
      <c r="AD914" s="186">
        <f>'Input| Projects'!Q914*N914*'Input| Escalations'!$K$19</f>
        <v>0</v>
      </c>
      <c r="AE914" s="186">
        <f>'Input| Projects'!R914*O914*'Input| Escalations'!$K$19</f>
        <v>0</v>
      </c>
      <c r="AF914" s="186">
        <f>'Input| Projects'!S914*P914*'Input| Escalations'!$K$19</f>
        <v>0</v>
      </c>
      <c r="AG914" s="186">
        <f>'Input| Projects'!T914*Q914*'Input| Escalations'!$K$19</f>
        <v>0</v>
      </c>
      <c r="AH914" s="186">
        <f>'Input| Projects'!U914*R914*'Input| Escalations'!$K$19</f>
        <v>0</v>
      </c>
      <c r="AI914" s="186">
        <f>'Input| Projects'!V914*S914*'Input| Escalations'!$K$19</f>
        <v>0</v>
      </c>
      <c r="AJ914" s="186">
        <f>'Input| Projects'!W914*T914*'Input| Escalations'!$K$19</f>
        <v>0</v>
      </c>
      <c r="AK914" s="106"/>
      <c r="AL914" s="186" t="str">
        <f>IFERROR(IF('Input| Overheads'!$C$42="Direct costs",SUMPRODUCT(--('Input| Projects'!$AC914="Yes"),'Calc| Overheads Allocation'!C$8,'Calc| Project Costs'!V914),IF('Input| Overheads'!$C$42="Internal labour",SUMPRODUCT(--('Input| Projects'!$AC914="Yes"),'Calc| Overheads Allocation'!C$8,'Calc| Project Costs'!V914,'Input| Projects'!$Y914),IF('Input| Overheads'!$C$42="DNSP defined",SUMPRODUCT(--('Input| Projects'!$AC914="Yes"),'Calc| Overheads Allocation'!C$61,'Input| Projects'!$AF914),""))),"")</f>
        <v/>
      </c>
      <c r="AM914" s="186" t="str">
        <f>IFERROR(IF('Input| Overheads'!$C$42="Direct costs",SUMPRODUCT(--('Input| Projects'!$AC914="Yes"),'Calc| Overheads Allocation'!D$8,'Calc| Project Costs'!W914),IF('Input| Overheads'!$C$42="Internal labour",SUMPRODUCT(--('Input| Projects'!$AC914="Yes"),'Calc| Overheads Allocation'!D$8,'Calc| Project Costs'!W914,'Input| Projects'!$Y914),IF('Input| Overheads'!$C$42="DNSP defined",SUMPRODUCT(--('Input| Projects'!$AC914="Yes"),'Calc| Overheads Allocation'!D$61,'Input| Projects'!$AF914),""))),"")</f>
        <v/>
      </c>
      <c r="AN914" s="186" t="str">
        <f>IFERROR(IF('Input| Overheads'!$C$42="Direct costs",SUMPRODUCT(--('Input| Projects'!$AC914="Yes"),'Calc| Overheads Allocation'!E$8,'Calc| Project Costs'!X914),IF('Input| Overheads'!$C$42="Internal labour",SUMPRODUCT(--('Input| Projects'!$AC914="Yes"),'Calc| Overheads Allocation'!E$8,'Calc| Project Costs'!X914,'Input| Projects'!$Y914),IF('Input| Overheads'!$C$42="DNSP defined",SUMPRODUCT(--('Input| Projects'!$AC914="Yes"),'Calc| Overheads Allocation'!E$61,'Input| Projects'!$AF914),""))),"")</f>
        <v/>
      </c>
      <c r="AO914" s="186" t="str">
        <f>IFERROR(IF('Input| Overheads'!$C$42="Direct costs",SUMPRODUCT(--('Input| Projects'!$AC914="Yes"),'Calc| Overheads Allocation'!F$8,'Calc| Project Costs'!Y914),IF('Input| Overheads'!$C$42="Internal labour",SUMPRODUCT(--('Input| Projects'!$AC914="Yes"),'Calc| Overheads Allocation'!F$8,'Calc| Project Costs'!Y914,'Input| Projects'!$Y914),IF('Input| Overheads'!$C$42="DNSP defined",SUMPRODUCT(--('Input| Projects'!$AC914="Yes"),'Calc| Overheads Allocation'!F$61,'Input| Projects'!$AF914),""))),"")</f>
        <v/>
      </c>
      <c r="AP914" s="186" t="str">
        <f>IFERROR(IF('Input| Overheads'!$C$42="Direct costs",SUMPRODUCT(--('Input| Projects'!$AC914="Yes"),'Calc| Overheads Allocation'!G$8,'Calc| Project Costs'!Z914),IF('Input| Overheads'!$C$42="Internal labour",SUMPRODUCT(--('Input| Projects'!$AC914="Yes"),'Calc| Overheads Allocation'!G$8,'Calc| Project Costs'!Z914,'Input| Projects'!$Y914),IF('Input| Overheads'!$C$42="DNSP defined",SUMPRODUCT(--('Input| Projects'!$AC914="Yes"),'Calc| Overheads Allocation'!G$61,'Input| Projects'!$AF914),""))),"")</f>
        <v/>
      </c>
      <c r="AQ914" s="186" t="str">
        <f>IFERROR(IF('Input| Overheads'!$C$42="Direct costs",SUMPRODUCT(--('Input| Projects'!$AC914="Yes"),'Calc| Overheads Allocation'!H$8,'Calc| Project Costs'!AA914),IF('Input| Overheads'!$C$42="Internal labour",SUMPRODUCT(--('Input| Projects'!$AC914="Yes"),'Calc| Overheads Allocation'!H$8,'Calc| Project Costs'!AA914,'Input| Projects'!$Y914),IF('Input| Overheads'!$C$42="DNSP defined",SUMPRODUCT(--('Input| Projects'!$AC914="Yes"),'Calc| Overheads Allocation'!H$61,'Input| Projects'!$AF914),""))),"")</f>
        <v/>
      </c>
      <c r="AR914" s="186" t="str">
        <f>IFERROR(IF('Input| Overheads'!$C$42="Direct costs",SUMPRODUCT(--('Input| Projects'!$AC914="Yes"),'Calc| Overheads Allocation'!I$8,'Calc| Project Costs'!AB914),IF('Input| Overheads'!$C$42="Internal labour",SUMPRODUCT(--('Input| Projects'!$AC914="Yes"),'Calc| Overheads Allocation'!I$8,'Calc| Project Costs'!AB914,'Input| Projects'!$Y914),IF('Input| Overheads'!$C$42="DNSP defined",SUMPRODUCT(--('Input| Projects'!$AC914="Yes"),'Calc| Overheads Allocation'!I$61,'Input| Projects'!$AF914),""))),"")</f>
        <v/>
      </c>
      <c r="AS914" s="106"/>
      <c r="AT914" s="186" t="str">
        <f>IFERROR(IF('Input| Overheads'!$C$42="Direct costs",SUMPRODUCT(--('Input| Projects'!$AD914="Yes"),'Calc| Overheads Allocation'!C$9,'Calc| Project Costs'!V914),IF('Input| Overheads'!$C$42="Internal labour",SUMPRODUCT(--('Input| Projects'!$AD914="Yes"),'Calc| Overheads Allocation'!C$9,'Calc| Project Costs'!V914,'Input| Projects'!$Y914),IF('Input| Overheads'!$C$42="DNSP defined",SUMPRODUCT(--('Input| Projects'!$AD914="Yes"),'Calc| Overheads Allocation'!C$62,'Input| Projects'!$AG914),""))),"")</f>
        <v/>
      </c>
      <c r="AU914" s="186" t="str">
        <f>IFERROR(IF('Input| Overheads'!$C$42="Direct costs",SUMPRODUCT(--('Input| Projects'!$AD914="Yes"),'Calc| Overheads Allocation'!D$9,'Calc| Project Costs'!W914),IF('Input| Overheads'!$C$42="Internal labour",SUMPRODUCT(--('Input| Projects'!$AD914="Yes"),'Calc| Overheads Allocation'!D$9,'Calc| Project Costs'!W914,'Input| Projects'!$Y914),IF('Input| Overheads'!$C$42="DNSP defined",SUMPRODUCT(--('Input| Projects'!$AD914="Yes"),'Calc| Overheads Allocation'!D$62,'Input| Projects'!$AG914),""))),"")</f>
        <v/>
      </c>
      <c r="AV914" s="186" t="str">
        <f>IFERROR(IF('Input| Overheads'!$C$42="Direct costs",SUMPRODUCT(--('Input| Projects'!$AD914="Yes"),'Calc| Overheads Allocation'!E$9,'Calc| Project Costs'!X914),IF('Input| Overheads'!$C$42="Internal labour",SUMPRODUCT(--('Input| Projects'!$AD914="Yes"),'Calc| Overheads Allocation'!E$9,'Calc| Project Costs'!X914,'Input| Projects'!$Y914),IF('Input| Overheads'!$C$42="DNSP defined",SUMPRODUCT(--('Input| Projects'!$AD914="Yes"),'Calc| Overheads Allocation'!E$62,'Input| Projects'!$AG914),""))),"")</f>
        <v/>
      </c>
      <c r="AW914" s="186" t="str">
        <f>IFERROR(IF('Input| Overheads'!$C$42="Direct costs",SUMPRODUCT(--('Input| Projects'!$AD914="Yes"),'Calc| Overheads Allocation'!F$9,'Calc| Project Costs'!Y914),IF('Input| Overheads'!$C$42="Internal labour",SUMPRODUCT(--('Input| Projects'!$AD914="Yes"),'Calc| Overheads Allocation'!F$9,'Calc| Project Costs'!Y914,'Input| Projects'!$Y914),IF('Input| Overheads'!$C$42="DNSP defined",SUMPRODUCT(--('Input| Projects'!$AD914="Yes"),'Calc| Overheads Allocation'!F$62,'Input| Projects'!$AG914),""))),"")</f>
        <v/>
      </c>
      <c r="AX914" s="186" t="str">
        <f>IFERROR(IF('Input| Overheads'!$C$42="Direct costs",SUMPRODUCT(--('Input| Projects'!$AD914="Yes"),'Calc| Overheads Allocation'!G$9,'Calc| Project Costs'!Z914),IF('Input| Overheads'!$C$42="Internal labour",SUMPRODUCT(--('Input| Projects'!$AD914="Yes"),'Calc| Overheads Allocation'!G$9,'Calc| Project Costs'!Z914,'Input| Projects'!$Y914),IF('Input| Overheads'!$C$42="DNSP defined",SUMPRODUCT(--('Input| Projects'!$AD914="Yes"),'Calc| Overheads Allocation'!G$62,'Input| Projects'!$AG914),""))),"")</f>
        <v/>
      </c>
      <c r="AY914" s="186" t="str">
        <f>IFERROR(IF('Input| Overheads'!$C$42="Direct costs",SUMPRODUCT(--('Input| Projects'!$AD914="Yes"),'Calc| Overheads Allocation'!H$9,'Calc| Project Costs'!AA914),IF('Input| Overheads'!$C$42="Internal labour",SUMPRODUCT(--('Input| Projects'!$AD914="Yes"),'Calc| Overheads Allocation'!H$9,'Calc| Project Costs'!AA914,'Input| Projects'!$Y914),IF('Input| Overheads'!$C$42="DNSP defined",SUMPRODUCT(--('Input| Projects'!$AD914="Yes"),'Calc| Overheads Allocation'!H$62,'Input| Projects'!$AG914),""))),"")</f>
        <v/>
      </c>
      <c r="AZ914" s="186" t="str">
        <f>IFERROR(IF('Input| Overheads'!$C$42="Direct costs",SUMPRODUCT(--('Input| Projects'!$AD914="Yes"),'Calc| Overheads Allocation'!I$9,'Calc| Project Costs'!AB914),IF('Input| Overheads'!$C$42="Internal labour",SUMPRODUCT(--('Input| Projects'!$AD914="Yes"),'Calc| Overheads Allocation'!I$9,'Calc| Project Costs'!AB914,'Input| Projects'!$Y914),IF('Input| Overheads'!$C$42="DNSP defined",SUMPRODUCT(--('Input| Projects'!$AD914="Yes"),'Calc| Overheads Allocation'!I$62,'Input| Projects'!$AG914),""))),"")</f>
        <v/>
      </c>
      <c r="BA914" s="106"/>
      <c r="BB914" s="186">
        <f t="shared" si="448"/>
        <v>0</v>
      </c>
      <c r="BC914" s="186">
        <f t="shared" si="449"/>
        <v>0</v>
      </c>
      <c r="BD914" s="186">
        <f t="shared" si="450"/>
        <v>0</v>
      </c>
      <c r="BE914" s="186">
        <f t="shared" si="427"/>
        <v>0</v>
      </c>
      <c r="BF914" s="186">
        <f t="shared" si="428"/>
        <v>0</v>
      </c>
      <c r="BG914" s="186">
        <f t="shared" si="429"/>
        <v>0</v>
      </c>
      <c r="BH914" s="186">
        <f t="shared" si="430"/>
        <v>0</v>
      </c>
      <c r="BI914" s="97"/>
      <c r="BJ914" s="186" t="str">
        <f t="shared" si="431"/>
        <v/>
      </c>
      <c r="BK914" s="186" t="str">
        <f t="shared" si="432"/>
        <v/>
      </c>
      <c r="BL914" s="186" t="str">
        <f t="shared" si="433"/>
        <v/>
      </c>
      <c r="BM914" s="186" t="str">
        <f t="shared" si="434"/>
        <v/>
      </c>
      <c r="BN914" s="186" t="str">
        <f t="shared" si="435"/>
        <v/>
      </c>
      <c r="BO914" s="186" t="str">
        <f t="shared" si="436"/>
        <v/>
      </c>
      <c r="BP914" s="186" t="str">
        <f t="shared" si="437"/>
        <v/>
      </c>
      <c r="BQ914" s="97"/>
      <c r="BR914" s="186">
        <f t="shared" si="438"/>
        <v>0</v>
      </c>
      <c r="BS914" s="186">
        <f t="shared" si="439"/>
        <v>0</v>
      </c>
      <c r="BT914" s="222">
        <f t="shared" si="440"/>
        <v>0</v>
      </c>
      <c r="BU914" s="222">
        <f t="shared" si="441"/>
        <v>0</v>
      </c>
      <c r="BV914" s="222">
        <f t="shared" si="442"/>
        <v>0</v>
      </c>
      <c r="BW914" s="222">
        <f t="shared" si="443"/>
        <v>0</v>
      </c>
      <c r="BX914" s="222">
        <f t="shared" si="444"/>
        <v>0</v>
      </c>
      <c r="BY914" s="106"/>
      <c r="BZ914" s="197" t="str">
        <f>IF(SUMIF('Input| Projects'!$AS$8:$CP$8,"Dx",'Input| Projects'!$AS914:$CP914)=0,"",SUMIF('Input| Projects'!$AS$8:$CP$8,"Dx",'Input| Projects'!$AS914:$CP914))</f>
        <v/>
      </c>
      <c r="CA914" s="197" t="str">
        <f>IF(SUMIF('Input| Projects'!$AS$8:$CP$8,"Tx",'Input| Projects'!$AS914:$CP914)=0,"",SUMIF('Input| Projects'!$AS$8:$CP$8,"Tx",'Input| Projects'!$AS914:$CP914))</f>
        <v/>
      </c>
      <c r="CB914" s="150" t="str">
        <f t="shared" si="451"/>
        <v/>
      </c>
    </row>
    <row r="915" spans="2:80" x14ac:dyDescent="0.2">
      <c r="B915" s="201">
        <f>IFERROR('Input| Projects'!B915,"")</f>
        <v>906</v>
      </c>
      <c r="C915" s="42" t="str">
        <f>IFERROR(IF('Input| Projects'!C915="","",'Input| Projects'!C915),"")</f>
        <v/>
      </c>
      <c r="D915" s="42" t="str">
        <f>IFERROR(IF('Input| Projects'!D915="","",'Input| Projects'!D915),"")</f>
        <v/>
      </c>
      <c r="E915" s="104"/>
      <c r="F915" s="190">
        <f>IFERROR('Input| Projects'!I915*'Input| Escalations'!$K$19,"")</f>
        <v>0</v>
      </c>
      <c r="G915" s="190">
        <f>IFERROR('Input| Projects'!J915*'Input| Escalations'!$K$19,"")</f>
        <v>0</v>
      </c>
      <c r="H915" s="190">
        <f>IFERROR('Input| Projects'!K915*'Input| Escalations'!$K$19,"")</f>
        <v>0</v>
      </c>
      <c r="I915" s="190">
        <f>IFERROR('Input| Projects'!L915*'Input| Escalations'!$K$19,"")</f>
        <v>0</v>
      </c>
      <c r="J915" s="190">
        <f>IFERROR('Input| Projects'!M915*'Input| Escalations'!$K$19,"")</f>
        <v>0</v>
      </c>
      <c r="K915" s="190">
        <f>IFERROR('Input| Projects'!N915*'Input| Escalations'!$K$19,"")</f>
        <v>0</v>
      </c>
      <c r="L915" s="190">
        <f>IFERROR('Input| Projects'!O915*'Input| Escalations'!$K$19,"")</f>
        <v>0</v>
      </c>
      <c r="M915" s="150" t="str">
        <f>IF(ABS(SUM(F915:L915)-(SUM('Input| Projects'!I915:O915)*'Input| Escalations'!$K$19))&lt;0.0000001,"",1)</f>
        <v/>
      </c>
      <c r="N915" s="192">
        <f>'Input| Projects'!$Y915*INDEX('Input| Escalations'!$H$33:$N$33,MATCH('Calc| Project Costs'!N$9,'Input| Escalations'!$H$23:$N$23,0))+'Input| Projects'!$Z915*INDEX('Input| Escalations'!$H$34:$N$34,MATCH('Calc| Project Costs'!N$9,'Input| Escalations'!$H$23:$N$23,0))+'Input| Projects'!$AA915*INDEX('Input| Escalations'!$H$35:$N$35,MATCH('Calc| Project Costs'!N$9,'Input| Escalations'!$H$23:$N$23,0))+1</f>
        <v>1</v>
      </c>
      <c r="O915" s="192">
        <f>'Input| Projects'!$Y915*INDEX('Input| Escalations'!$H$33:$N$33,MATCH('Calc| Project Costs'!O$9,'Input| Escalations'!$H$23:$N$23,0))+'Input| Projects'!$Z915*INDEX('Input| Escalations'!$H$34:$N$34,MATCH('Calc| Project Costs'!O$9,'Input| Escalations'!$H$23:$N$23,0))+'Input| Projects'!$AA915*INDEX('Input| Escalations'!$H$35:$N$35,MATCH('Calc| Project Costs'!O$9,'Input| Escalations'!$H$23:$N$23,0))+1</f>
        <v>1</v>
      </c>
      <c r="P915" s="192">
        <f>'Input| Projects'!$Y915*INDEX('Input| Escalations'!$H$33:$N$33,MATCH('Calc| Project Costs'!P$9,'Input| Escalations'!$H$23:$N$23,0))+'Input| Projects'!$Z915*INDEX('Input| Escalations'!$H$34:$N$34,MATCH('Calc| Project Costs'!P$9,'Input| Escalations'!$H$23:$N$23,0))+'Input| Projects'!$AA915*INDEX('Input| Escalations'!$H$35:$N$35,MATCH('Calc| Project Costs'!P$9,'Input| Escalations'!$H$23:$N$23,0))+1</f>
        <v>1</v>
      </c>
      <c r="Q915" s="192">
        <f>'Input| Projects'!$Y915*INDEX('Input| Escalations'!$H$33:$N$33,MATCH('Calc| Project Costs'!Q$9,'Input| Escalations'!$H$23:$N$23,0))+'Input| Projects'!$Z915*INDEX('Input| Escalations'!$H$34:$N$34,MATCH('Calc| Project Costs'!Q$9,'Input| Escalations'!$H$23:$N$23,0))+'Input| Projects'!$AA915*INDEX('Input| Escalations'!$H$35:$N$35,MATCH('Calc| Project Costs'!Q$9,'Input| Escalations'!$H$23:$N$23,0))+1</f>
        <v>1</v>
      </c>
      <c r="R915" s="192">
        <f>'Input| Projects'!$Y915*INDEX('Input| Escalations'!$H$33:$N$33,MATCH('Calc| Project Costs'!R$9,'Input| Escalations'!$H$23:$N$23,0))+'Input| Projects'!$Z915*INDEX('Input| Escalations'!$H$34:$N$34,MATCH('Calc| Project Costs'!R$9,'Input| Escalations'!$H$23:$N$23,0))+'Input| Projects'!$AA915*INDEX('Input| Escalations'!$H$35:$N$35,MATCH('Calc| Project Costs'!R$9,'Input| Escalations'!$H$23:$N$23,0))+1</f>
        <v>1</v>
      </c>
      <c r="S915" s="192">
        <f>'Input| Projects'!$Y915*INDEX('Input| Escalations'!$H$33:$N$33,MATCH('Calc| Project Costs'!S$9,'Input| Escalations'!$H$23:$N$23,0))+'Input| Projects'!$Z915*INDEX('Input| Escalations'!$H$34:$N$34,MATCH('Calc| Project Costs'!S$9,'Input| Escalations'!$H$23:$N$23,0))+'Input| Projects'!$AA915*INDEX('Input| Escalations'!$H$35:$N$35,MATCH('Calc| Project Costs'!S$9,'Input| Escalations'!$H$23:$N$23,0))+1</f>
        <v>1</v>
      </c>
      <c r="T915" s="192">
        <f>'Input| Projects'!$Y915*INDEX('Input| Escalations'!$H$33:$N$33,MATCH('Calc| Project Costs'!T$9,'Input| Escalations'!$H$23:$N$23,0))+'Input| Projects'!$Z915*INDEX('Input| Escalations'!$H$34:$N$34,MATCH('Calc| Project Costs'!T$9,'Input| Escalations'!$H$23:$N$23,0))+'Input| Projects'!$AA915*INDEX('Input| Escalations'!$H$35:$N$35,MATCH('Calc| Project Costs'!T$9,'Input| Escalations'!$H$23:$N$23,0))+1</f>
        <v>1</v>
      </c>
      <c r="U915" s="106"/>
      <c r="V915" s="186">
        <f t="shared" si="445"/>
        <v>0</v>
      </c>
      <c r="W915" s="186">
        <f t="shared" si="446"/>
        <v>0</v>
      </c>
      <c r="X915" s="186">
        <f t="shared" si="447"/>
        <v>0</v>
      </c>
      <c r="Y915" s="186">
        <f t="shared" si="423"/>
        <v>0</v>
      </c>
      <c r="Z915" s="186">
        <f t="shared" si="424"/>
        <v>0</v>
      </c>
      <c r="AA915" s="186">
        <f t="shared" si="425"/>
        <v>0</v>
      </c>
      <c r="AB915" s="186">
        <f t="shared" si="426"/>
        <v>0</v>
      </c>
      <c r="AC915" s="106"/>
      <c r="AD915" s="186">
        <f>'Input| Projects'!Q915*N915*'Input| Escalations'!$K$19</f>
        <v>0</v>
      </c>
      <c r="AE915" s="186">
        <f>'Input| Projects'!R915*O915*'Input| Escalations'!$K$19</f>
        <v>0</v>
      </c>
      <c r="AF915" s="186">
        <f>'Input| Projects'!S915*P915*'Input| Escalations'!$K$19</f>
        <v>0</v>
      </c>
      <c r="AG915" s="186">
        <f>'Input| Projects'!T915*Q915*'Input| Escalations'!$K$19</f>
        <v>0</v>
      </c>
      <c r="AH915" s="186">
        <f>'Input| Projects'!U915*R915*'Input| Escalations'!$K$19</f>
        <v>0</v>
      </c>
      <c r="AI915" s="186">
        <f>'Input| Projects'!V915*S915*'Input| Escalations'!$K$19</f>
        <v>0</v>
      </c>
      <c r="AJ915" s="186">
        <f>'Input| Projects'!W915*T915*'Input| Escalations'!$K$19</f>
        <v>0</v>
      </c>
      <c r="AK915" s="106"/>
      <c r="AL915" s="186" t="str">
        <f>IFERROR(IF('Input| Overheads'!$C$42="Direct costs",SUMPRODUCT(--('Input| Projects'!$AC915="Yes"),'Calc| Overheads Allocation'!C$8,'Calc| Project Costs'!V915),IF('Input| Overheads'!$C$42="Internal labour",SUMPRODUCT(--('Input| Projects'!$AC915="Yes"),'Calc| Overheads Allocation'!C$8,'Calc| Project Costs'!V915,'Input| Projects'!$Y915),IF('Input| Overheads'!$C$42="DNSP defined",SUMPRODUCT(--('Input| Projects'!$AC915="Yes"),'Calc| Overheads Allocation'!C$61,'Input| Projects'!$AF915),""))),"")</f>
        <v/>
      </c>
      <c r="AM915" s="186" t="str">
        <f>IFERROR(IF('Input| Overheads'!$C$42="Direct costs",SUMPRODUCT(--('Input| Projects'!$AC915="Yes"),'Calc| Overheads Allocation'!D$8,'Calc| Project Costs'!W915),IF('Input| Overheads'!$C$42="Internal labour",SUMPRODUCT(--('Input| Projects'!$AC915="Yes"),'Calc| Overheads Allocation'!D$8,'Calc| Project Costs'!W915,'Input| Projects'!$Y915),IF('Input| Overheads'!$C$42="DNSP defined",SUMPRODUCT(--('Input| Projects'!$AC915="Yes"),'Calc| Overheads Allocation'!D$61,'Input| Projects'!$AF915),""))),"")</f>
        <v/>
      </c>
      <c r="AN915" s="186" t="str">
        <f>IFERROR(IF('Input| Overheads'!$C$42="Direct costs",SUMPRODUCT(--('Input| Projects'!$AC915="Yes"),'Calc| Overheads Allocation'!E$8,'Calc| Project Costs'!X915),IF('Input| Overheads'!$C$42="Internal labour",SUMPRODUCT(--('Input| Projects'!$AC915="Yes"),'Calc| Overheads Allocation'!E$8,'Calc| Project Costs'!X915,'Input| Projects'!$Y915),IF('Input| Overheads'!$C$42="DNSP defined",SUMPRODUCT(--('Input| Projects'!$AC915="Yes"),'Calc| Overheads Allocation'!E$61,'Input| Projects'!$AF915),""))),"")</f>
        <v/>
      </c>
      <c r="AO915" s="186" t="str">
        <f>IFERROR(IF('Input| Overheads'!$C$42="Direct costs",SUMPRODUCT(--('Input| Projects'!$AC915="Yes"),'Calc| Overheads Allocation'!F$8,'Calc| Project Costs'!Y915),IF('Input| Overheads'!$C$42="Internal labour",SUMPRODUCT(--('Input| Projects'!$AC915="Yes"),'Calc| Overheads Allocation'!F$8,'Calc| Project Costs'!Y915,'Input| Projects'!$Y915),IF('Input| Overheads'!$C$42="DNSP defined",SUMPRODUCT(--('Input| Projects'!$AC915="Yes"),'Calc| Overheads Allocation'!F$61,'Input| Projects'!$AF915),""))),"")</f>
        <v/>
      </c>
      <c r="AP915" s="186" t="str">
        <f>IFERROR(IF('Input| Overheads'!$C$42="Direct costs",SUMPRODUCT(--('Input| Projects'!$AC915="Yes"),'Calc| Overheads Allocation'!G$8,'Calc| Project Costs'!Z915),IF('Input| Overheads'!$C$42="Internal labour",SUMPRODUCT(--('Input| Projects'!$AC915="Yes"),'Calc| Overheads Allocation'!G$8,'Calc| Project Costs'!Z915,'Input| Projects'!$Y915),IF('Input| Overheads'!$C$42="DNSP defined",SUMPRODUCT(--('Input| Projects'!$AC915="Yes"),'Calc| Overheads Allocation'!G$61,'Input| Projects'!$AF915),""))),"")</f>
        <v/>
      </c>
      <c r="AQ915" s="186" t="str">
        <f>IFERROR(IF('Input| Overheads'!$C$42="Direct costs",SUMPRODUCT(--('Input| Projects'!$AC915="Yes"),'Calc| Overheads Allocation'!H$8,'Calc| Project Costs'!AA915),IF('Input| Overheads'!$C$42="Internal labour",SUMPRODUCT(--('Input| Projects'!$AC915="Yes"),'Calc| Overheads Allocation'!H$8,'Calc| Project Costs'!AA915,'Input| Projects'!$Y915),IF('Input| Overheads'!$C$42="DNSP defined",SUMPRODUCT(--('Input| Projects'!$AC915="Yes"),'Calc| Overheads Allocation'!H$61,'Input| Projects'!$AF915),""))),"")</f>
        <v/>
      </c>
      <c r="AR915" s="186" t="str">
        <f>IFERROR(IF('Input| Overheads'!$C$42="Direct costs",SUMPRODUCT(--('Input| Projects'!$AC915="Yes"),'Calc| Overheads Allocation'!I$8,'Calc| Project Costs'!AB915),IF('Input| Overheads'!$C$42="Internal labour",SUMPRODUCT(--('Input| Projects'!$AC915="Yes"),'Calc| Overheads Allocation'!I$8,'Calc| Project Costs'!AB915,'Input| Projects'!$Y915),IF('Input| Overheads'!$C$42="DNSP defined",SUMPRODUCT(--('Input| Projects'!$AC915="Yes"),'Calc| Overheads Allocation'!I$61,'Input| Projects'!$AF915),""))),"")</f>
        <v/>
      </c>
      <c r="AS915" s="106"/>
      <c r="AT915" s="186" t="str">
        <f>IFERROR(IF('Input| Overheads'!$C$42="Direct costs",SUMPRODUCT(--('Input| Projects'!$AD915="Yes"),'Calc| Overheads Allocation'!C$9,'Calc| Project Costs'!V915),IF('Input| Overheads'!$C$42="Internal labour",SUMPRODUCT(--('Input| Projects'!$AD915="Yes"),'Calc| Overheads Allocation'!C$9,'Calc| Project Costs'!V915,'Input| Projects'!$Y915),IF('Input| Overheads'!$C$42="DNSP defined",SUMPRODUCT(--('Input| Projects'!$AD915="Yes"),'Calc| Overheads Allocation'!C$62,'Input| Projects'!$AG915),""))),"")</f>
        <v/>
      </c>
      <c r="AU915" s="186" t="str">
        <f>IFERROR(IF('Input| Overheads'!$C$42="Direct costs",SUMPRODUCT(--('Input| Projects'!$AD915="Yes"),'Calc| Overheads Allocation'!D$9,'Calc| Project Costs'!W915),IF('Input| Overheads'!$C$42="Internal labour",SUMPRODUCT(--('Input| Projects'!$AD915="Yes"),'Calc| Overheads Allocation'!D$9,'Calc| Project Costs'!W915,'Input| Projects'!$Y915),IF('Input| Overheads'!$C$42="DNSP defined",SUMPRODUCT(--('Input| Projects'!$AD915="Yes"),'Calc| Overheads Allocation'!D$62,'Input| Projects'!$AG915),""))),"")</f>
        <v/>
      </c>
      <c r="AV915" s="186" t="str">
        <f>IFERROR(IF('Input| Overheads'!$C$42="Direct costs",SUMPRODUCT(--('Input| Projects'!$AD915="Yes"),'Calc| Overheads Allocation'!E$9,'Calc| Project Costs'!X915),IF('Input| Overheads'!$C$42="Internal labour",SUMPRODUCT(--('Input| Projects'!$AD915="Yes"),'Calc| Overheads Allocation'!E$9,'Calc| Project Costs'!X915,'Input| Projects'!$Y915),IF('Input| Overheads'!$C$42="DNSP defined",SUMPRODUCT(--('Input| Projects'!$AD915="Yes"),'Calc| Overheads Allocation'!E$62,'Input| Projects'!$AG915),""))),"")</f>
        <v/>
      </c>
      <c r="AW915" s="186" t="str">
        <f>IFERROR(IF('Input| Overheads'!$C$42="Direct costs",SUMPRODUCT(--('Input| Projects'!$AD915="Yes"),'Calc| Overheads Allocation'!F$9,'Calc| Project Costs'!Y915),IF('Input| Overheads'!$C$42="Internal labour",SUMPRODUCT(--('Input| Projects'!$AD915="Yes"),'Calc| Overheads Allocation'!F$9,'Calc| Project Costs'!Y915,'Input| Projects'!$Y915),IF('Input| Overheads'!$C$42="DNSP defined",SUMPRODUCT(--('Input| Projects'!$AD915="Yes"),'Calc| Overheads Allocation'!F$62,'Input| Projects'!$AG915),""))),"")</f>
        <v/>
      </c>
      <c r="AX915" s="186" t="str">
        <f>IFERROR(IF('Input| Overheads'!$C$42="Direct costs",SUMPRODUCT(--('Input| Projects'!$AD915="Yes"),'Calc| Overheads Allocation'!G$9,'Calc| Project Costs'!Z915),IF('Input| Overheads'!$C$42="Internal labour",SUMPRODUCT(--('Input| Projects'!$AD915="Yes"),'Calc| Overheads Allocation'!G$9,'Calc| Project Costs'!Z915,'Input| Projects'!$Y915),IF('Input| Overheads'!$C$42="DNSP defined",SUMPRODUCT(--('Input| Projects'!$AD915="Yes"),'Calc| Overheads Allocation'!G$62,'Input| Projects'!$AG915),""))),"")</f>
        <v/>
      </c>
      <c r="AY915" s="186" t="str">
        <f>IFERROR(IF('Input| Overheads'!$C$42="Direct costs",SUMPRODUCT(--('Input| Projects'!$AD915="Yes"),'Calc| Overheads Allocation'!H$9,'Calc| Project Costs'!AA915),IF('Input| Overheads'!$C$42="Internal labour",SUMPRODUCT(--('Input| Projects'!$AD915="Yes"),'Calc| Overheads Allocation'!H$9,'Calc| Project Costs'!AA915,'Input| Projects'!$Y915),IF('Input| Overheads'!$C$42="DNSP defined",SUMPRODUCT(--('Input| Projects'!$AD915="Yes"),'Calc| Overheads Allocation'!H$62,'Input| Projects'!$AG915),""))),"")</f>
        <v/>
      </c>
      <c r="AZ915" s="186" t="str">
        <f>IFERROR(IF('Input| Overheads'!$C$42="Direct costs",SUMPRODUCT(--('Input| Projects'!$AD915="Yes"),'Calc| Overheads Allocation'!I$9,'Calc| Project Costs'!AB915),IF('Input| Overheads'!$C$42="Internal labour",SUMPRODUCT(--('Input| Projects'!$AD915="Yes"),'Calc| Overheads Allocation'!I$9,'Calc| Project Costs'!AB915,'Input| Projects'!$Y915),IF('Input| Overheads'!$C$42="DNSP defined",SUMPRODUCT(--('Input| Projects'!$AD915="Yes"),'Calc| Overheads Allocation'!I$62,'Input| Projects'!$AG915),""))),"")</f>
        <v/>
      </c>
      <c r="BA915" s="106"/>
      <c r="BB915" s="186">
        <f t="shared" si="448"/>
        <v>0</v>
      </c>
      <c r="BC915" s="186">
        <f t="shared" si="449"/>
        <v>0</v>
      </c>
      <c r="BD915" s="186">
        <f t="shared" si="450"/>
        <v>0</v>
      </c>
      <c r="BE915" s="186">
        <f t="shared" si="427"/>
        <v>0</v>
      </c>
      <c r="BF915" s="186">
        <f t="shared" si="428"/>
        <v>0</v>
      </c>
      <c r="BG915" s="186">
        <f t="shared" si="429"/>
        <v>0</v>
      </c>
      <c r="BH915" s="186">
        <f t="shared" si="430"/>
        <v>0</v>
      </c>
      <c r="BI915" s="97"/>
      <c r="BJ915" s="186" t="str">
        <f t="shared" si="431"/>
        <v/>
      </c>
      <c r="BK915" s="186" t="str">
        <f t="shared" si="432"/>
        <v/>
      </c>
      <c r="BL915" s="186" t="str">
        <f t="shared" si="433"/>
        <v/>
      </c>
      <c r="BM915" s="186" t="str">
        <f t="shared" si="434"/>
        <v/>
      </c>
      <c r="BN915" s="186" t="str">
        <f t="shared" si="435"/>
        <v/>
      </c>
      <c r="BO915" s="186" t="str">
        <f t="shared" si="436"/>
        <v/>
      </c>
      <c r="BP915" s="186" t="str">
        <f t="shared" si="437"/>
        <v/>
      </c>
      <c r="BQ915" s="97"/>
      <c r="BR915" s="186">
        <f t="shared" si="438"/>
        <v>0</v>
      </c>
      <c r="BS915" s="186">
        <f t="shared" si="439"/>
        <v>0</v>
      </c>
      <c r="BT915" s="222">
        <f t="shared" si="440"/>
        <v>0</v>
      </c>
      <c r="BU915" s="222">
        <f t="shared" si="441"/>
        <v>0</v>
      </c>
      <c r="BV915" s="222">
        <f t="shared" si="442"/>
        <v>0</v>
      </c>
      <c r="BW915" s="222">
        <f t="shared" si="443"/>
        <v>0</v>
      </c>
      <c r="BX915" s="222">
        <f t="shared" si="444"/>
        <v>0</v>
      </c>
      <c r="BY915" s="106"/>
      <c r="BZ915" s="197" t="str">
        <f>IF(SUMIF('Input| Projects'!$AS$8:$CP$8,"Dx",'Input| Projects'!$AS915:$CP915)=0,"",SUMIF('Input| Projects'!$AS$8:$CP$8,"Dx",'Input| Projects'!$AS915:$CP915))</f>
        <v/>
      </c>
      <c r="CA915" s="197" t="str">
        <f>IF(SUMIF('Input| Projects'!$AS$8:$CP$8,"Tx",'Input| Projects'!$AS915:$CP915)=0,"",SUMIF('Input| Projects'!$AS$8:$CP$8,"Tx",'Input| Projects'!$AS915:$CP915))</f>
        <v/>
      </c>
      <c r="CB915" s="150" t="str">
        <f t="shared" si="451"/>
        <v/>
      </c>
    </row>
    <row r="916" spans="2:80" x14ac:dyDescent="0.2">
      <c r="B916" s="201">
        <f>IFERROR('Input| Projects'!B916,"")</f>
        <v>907</v>
      </c>
      <c r="C916" s="42" t="str">
        <f>IFERROR(IF('Input| Projects'!C916="","",'Input| Projects'!C916),"")</f>
        <v/>
      </c>
      <c r="D916" s="42" t="str">
        <f>IFERROR(IF('Input| Projects'!D916="","",'Input| Projects'!D916),"")</f>
        <v/>
      </c>
      <c r="E916" s="104"/>
      <c r="F916" s="190">
        <f>IFERROR('Input| Projects'!I916*'Input| Escalations'!$K$19,"")</f>
        <v>0</v>
      </c>
      <c r="G916" s="190">
        <f>IFERROR('Input| Projects'!J916*'Input| Escalations'!$K$19,"")</f>
        <v>0</v>
      </c>
      <c r="H916" s="190">
        <f>IFERROR('Input| Projects'!K916*'Input| Escalations'!$K$19,"")</f>
        <v>0</v>
      </c>
      <c r="I916" s="190">
        <f>IFERROR('Input| Projects'!L916*'Input| Escalations'!$K$19,"")</f>
        <v>0</v>
      </c>
      <c r="J916" s="190">
        <f>IFERROR('Input| Projects'!M916*'Input| Escalations'!$K$19,"")</f>
        <v>0</v>
      </c>
      <c r="K916" s="190">
        <f>IFERROR('Input| Projects'!N916*'Input| Escalations'!$K$19,"")</f>
        <v>0</v>
      </c>
      <c r="L916" s="190">
        <f>IFERROR('Input| Projects'!O916*'Input| Escalations'!$K$19,"")</f>
        <v>0</v>
      </c>
      <c r="M916" s="150" t="str">
        <f>IF(ABS(SUM(F916:L916)-(SUM('Input| Projects'!I916:O916)*'Input| Escalations'!$K$19))&lt;0.0000001,"",1)</f>
        <v/>
      </c>
      <c r="N916" s="192">
        <f>'Input| Projects'!$Y916*INDEX('Input| Escalations'!$H$33:$N$33,MATCH('Calc| Project Costs'!N$9,'Input| Escalations'!$H$23:$N$23,0))+'Input| Projects'!$Z916*INDEX('Input| Escalations'!$H$34:$N$34,MATCH('Calc| Project Costs'!N$9,'Input| Escalations'!$H$23:$N$23,0))+'Input| Projects'!$AA916*INDEX('Input| Escalations'!$H$35:$N$35,MATCH('Calc| Project Costs'!N$9,'Input| Escalations'!$H$23:$N$23,0))+1</f>
        <v>1</v>
      </c>
      <c r="O916" s="192">
        <f>'Input| Projects'!$Y916*INDEX('Input| Escalations'!$H$33:$N$33,MATCH('Calc| Project Costs'!O$9,'Input| Escalations'!$H$23:$N$23,0))+'Input| Projects'!$Z916*INDEX('Input| Escalations'!$H$34:$N$34,MATCH('Calc| Project Costs'!O$9,'Input| Escalations'!$H$23:$N$23,0))+'Input| Projects'!$AA916*INDEX('Input| Escalations'!$H$35:$N$35,MATCH('Calc| Project Costs'!O$9,'Input| Escalations'!$H$23:$N$23,0))+1</f>
        <v>1</v>
      </c>
      <c r="P916" s="192">
        <f>'Input| Projects'!$Y916*INDEX('Input| Escalations'!$H$33:$N$33,MATCH('Calc| Project Costs'!P$9,'Input| Escalations'!$H$23:$N$23,0))+'Input| Projects'!$Z916*INDEX('Input| Escalations'!$H$34:$N$34,MATCH('Calc| Project Costs'!P$9,'Input| Escalations'!$H$23:$N$23,0))+'Input| Projects'!$AA916*INDEX('Input| Escalations'!$H$35:$N$35,MATCH('Calc| Project Costs'!P$9,'Input| Escalations'!$H$23:$N$23,0))+1</f>
        <v>1</v>
      </c>
      <c r="Q916" s="192">
        <f>'Input| Projects'!$Y916*INDEX('Input| Escalations'!$H$33:$N$33,MATCH('Calc| Project Costs'!Q$9,'Input| Escalations'!$H$23:$N$23,0))+'Input| Projects'!$Z916*INDEX('Input| Escalations'!$H$34:$N$34,MATCH('Calc| Project Costs'!Q$9,'Input| Escalations'!$H$23:$N$23,0))+'Input| Projects'!$AA916*INDEX('Input| Escalations'!$H$35:$N$35,MATCH('Calc| Project Costs'!Q$9,'Input| Escalations'!$H$23:$N$23,0))+1</f>
        <v>1</v>
      </c>
      <c r="R916" s="192">
        <f>'Input| Projects'!$Y916*INDEX('Input| Escalations'!$H$33:$N$33,MATCH('Calc| Project Costs'!R$9,'Input| Escalations'!$H$23:$N$23,0))+'Input| Projects'!$Z916*INDEX('Input| Escalations'!$H$34:$N$34,MATCH('Calc| Project Costs'!R$9,'Input| Escalations'!$H$23:$N$23,0))+'Input| Projects'!$AA916*INDEX('Input| Escalations'!$H$35:$N$35,MATCH('Calc| Project Costs'!R$9,'Input| Escalations'!$H$23:$N$23,0))+1</f>
        <v>1</v>
      </c>
      <c r="S916" s="192">
        <f>'Input| Projects'!$Y916*INDEX('Input| Escalations'!$H$33:$N$33,MATCH('Calc| Project Costs'!S$9,'Input| Escalations'!$H$23:$N$23,0))+'Input| Projects'!$Z916*INDEX('Input| Escalations'!$H$34:$N$34,MATCH('Calc| Project Costs'!S$9,'Input| Escalations'!$H$23:$N$23,0))+'Input| Projects'!$AA916*INDEX('Input| Escalations'!$H$35:$N$35,MATCH('Calc| Project Costs'!S$9,'Input| Escalations'!$H$23:$N$23,0))+1</f>
        <v>1</v>
      </c>
      <c r="T916" s="192">
        <f>'Input| Projects'!$Y916*INDEX('Input| Escalations'!$H$33:$N$33,MATCH('Calc| Project Costs'!T$9,'Input| Escalations'!$H$23:$N$23,0))+'Input| Projects'!$Z916*INDEX('Input| Escalations'!$H$34:$N$34,MATCH('Calc| Project Costs'!T$9,'Input| Escalations'!$H$23:$N$23,0))+'Input| Projects'!$AA916*INDEX('Input| Escalations'!$H$35:$N$35,MATCH('Calc| Project Costs'!T$9,'Input| Escalations'!$H$23:$N$23,0))+1</f>
        <v>1</v>
      </c>
      <c r="U916" s="106"/>
      <c r="V916" s="186">
        <f t="shared" si="445"/>
        <v>0</v>
      </c>
      <c r="W916" s="186">
        <f t="shared" si="446"/>
        <v>0</v>
      </c>
      <c r="X916" s="186">
        <f t="shared" si="447"/>
        <v>0</v>
      </c>
      <c r="Y916" s="186">
        <f t="shared" si="423"/>
        <v>0</v>
      </c>
      <c r="Z916" s="186">
        <f t="shared" si="424"/>
        <v>0</v>
      </c>
      <c r="AA916" s="186">
        <f t="shared" si="425"/>
        <v>0</v>
      </c>
      <c r="AB916" s="186">
        <f t="shared" si="426"/>
        <v>0</v>
      </c>
      <c r="AC916" s="106"/>
      <c r="AD916" s="186">
        <f>'Input| Projects'!Q916*N916*'Input| Escalations'!$K$19</f>
        <v>0</v>
      </c>
      <c r="AE916" s="186">
        <f>'Input| Projects'!R916*O916*'Input| Escalations'!$K$19</f>
        <v>0</v>
      </c>
      <c r="AF916" s="186">
        <f>'Input| Projects'!S916*P916*'Input| Escalations'!$K$19</f>
        <v>0</v>
      </c>
      <c r="AG916" s="186">
        <f>'Input| Projects'!T916*Q916*'Input| Escalations'!$K$19</f>
        <v>0</v>
      </c>
      <c r="AH916" s="186">
        <f>'Input| Projects'!U916*R916*'Input| Escalations'!$K$19</f>
        <v>0</v>
      </c>
      <c r="AI916" s="186">
        <f>'Input| Projects'!V916*S916*'Input| Escalations'!$K$19</f>
        <v>0</v>
      </c>
      <c r="AJ916" s="186">
        <f>'Input| Projects'!W916*T916*'Input| Escalations'!$K$19</f>
        <v>0</v>
      </c>
      <c r="AK916" s="106"/>
      <c r="AL916" s="186" t="str">
        <f>IFERROR(IF('Input| Overheads'!$C$42="Direct costs",SUMPRODUCT(--('Input| Projects'!$AC916="Yes"),'Calc| Overheads Allocation'!C$8,'Calc| Project Costs'!V916),IF('Input| Overheads'!$C$42="Internal labour",SUMPRODUCT(--('Input| Projects'!$AC916="Yes"),'Calc| Overheads Allocation'!C$8,'Calc| Project Costs'!V916,'Input| Projects'!$Y916),IF('Input| Overheads'!$C$42="DNSP defined",SUMPRODUCT(--('Input| Projects'!$AC916="Yes"),'Calc| Overheads Allocation'!C$61,'Input| Projects'!$AF916),""))),"")</f>
        <v/>
      </c>
      <c r="AM916" s="186" t="str">
        <f>IFERROR(IF('Input| Overheads'!$C$42="Direct costs",SUMPRODUCT(--('Input| Projects'!$AC916="Yes"),'Calc| Overheads Allocation'!D$8,'Calc| Project Costs'!W916),IF('Input| Overheads'!$C$42="Internal labour",SUMPRODUCT(--('Input| Projects'!$AC916="Yes"),'Calc| Overheads Allocation'!D$8,'Calc| Project Costs'!W916,'Input| Projects'!$Y916),IF('Input| Overheads'!$C$42="DNSP defined",SUMPRODUCT(--('Input| Projects'!$AC916="Yes"),'Calc| Overheads Allocation'!D$61,'Input| Projects'!$AF916),""))),"")</f>
        <v/>
      </c>
      <c r="AN916" s="186" t="str">
        <f>IFERROR(IF('Input| Overheads'!$C$42="Direct costs",SUMPRODUCT(--('Input| Projects'!$AC916="Yes"),'Calc| Overheads Allocation'!E$8,'Calc| Project Costs'!X916),IF('Input| Overheads'!$C$42="Internal labour",SUMPRODUCT(--('Input| Projects'!$AC916="Yes"),'Calc| Overheads Allocation'!E$8,'Calc| Project Costs'!X916,'Input| Projects'!$Y916),IF('Input| Overheads'!$C$42="DNSP defined",SUMPRODUCT(--('Input| Projects'!$AC916="Yes"),'Calc| Overheads Allocation'!E$61,'Input| Projects'!$AF916),""))),"")</f>
        <v/>
      </c>
      <c r="AO916" s="186" t="str">
        <f>IFERROR(IF('Input| Overheads'!$C$42="Direct costs",SUMPRODUCT(--('Input| Projects'!$AC916="Yes"),'Calc| Overheads Allocation'!F$8,'Calc| Project Costs'!Y916),IF('Input| Overheads'!$C$42="Internal labour",SUMPRODUCT(--('Input| Projects'!$AC916="Yes"),'Calc| Overheads Allocation'!F$8,'Calc| Project Costs'!Y916,'Input| Projects'!$Y916),IF('Input| Overheads'!$C$42="DNSP defined",SUMPRODUCT(--('Input| Projects'!$AC916="Yes"),'Calc| Overheads Allocation'!F$61,'Input| Projects'!$AF916),""))),"")</f>
        <v/>
      </c>
      <c r="AP916" s="186" t="str">
        <f>IFERROR(IF('Input| Overheads'!$C$42="Direct costs",SUMPRODUCT(--('Input| Projects'!$AC916="Yes"),'Calc| Overheads Allocation'!G$8,'Calc| Project Costs'!Z916),IF('Input| Overheads'!$C$42="Internal labour",SUMPRODUCT(--('Input| Projects'!$AC916="Yes"),'Calc| Overheads Allocation'!G$8,'Calc| Project Costs'!Z916,'Input| Projects'!$Y916),IF('Input| Overheads'!$C$42="DNSP defined",SUMPRODUCT(--('Input| Projects'!$AC916="Yes"),'Calc| Overheads Allocation'!G$61,'Input| Projects'!$AF916),""))),"")</f>
        <v/>
      </c>
      <c r="AQ916" s="186" t="str">
        <f>IFERROR(IF('Input| Overheads'!$C$42="Direct costs",SUMPRODUCT(--('Input| Projects'!$AC916="Yes"),'Calc| Overheads Allocation'!H$8,'Calc| Project Costs'!AA916),IF('Input| Overheads'!$C$42="Internal labour",SUMPRODUCT(--('Input| Projects'!$AC916="Yes"),'Calc| Overheads Allocation'!H$8,'Calc| Project Costs'!AA916,'Input| Projects'!$Y916),IF('Input| Overheads'!$C$42="DNSP defined",SUMPRODUCT(--('Input| Projects'!$AC916="Yes"),'Calc| Overheads Allocation'!H$61,'Input| Projects'!$AF916),""))),"")</f>
        <v/>
      </c>
      <c r="AR916" s="186" t="str">
        <f>IFERROR(IF('Input| Overheads'!$C$42="Direct costs",SUMPRODUCT(--('Input| Projects'!$AC916="Yes"),'Calc| Overheads Allocation'!I$8,'Calc| Project Costs'!AB916),IF('Input| Overheads'!$C$42="Internal labour",SUMPRODUCT(--('Input| Projects'!$AC916="Yes"),'Calc| Overheads Allocation'!I$8,'Calc| Project Costs'!AB916,'Input| Projects'!$Y916),IF('Input| Overheads'!$C$42="DNSP defined",SUMPRODUCT(--('Input| Projects'!$AC916="Yes"),'Calc| Overheads Allocation'!I$61,'Input| Projects'!$AF916),""))),"")</f>
        <v/>
      </c>
      <c r="AS916" s="106"/>
      <c r="AT916" s="186" t="str">
        <f>IFERROR(IF('Input| Overheads'!$C$42="Direct costs",SUMPRODUCT(--('Input| Projects'!$AD916="Yes"),'Calc| Overheads Allocation'!C$9,'Calc| Project Costs'!V916),IF('Input| Overheads'!$C$42="Internal labour",SUMPRODUCT(--('Input| Projects'!$AD916="Yes"),'Calc| Overheads Allocation'!C$9,'Calc| Project Costs'!V916,'Input| Projects'!$Y916),IF('Input| Overheads'!$C$42="DNSP defined",SUMPRODUCT(--('Input| Projects'!$AD916="Yes"),'Calc| Overheads Allocation'!C$62,'Input| Projects'!$AG916),""))),"")</f>
        <v/>
      </c>
      <c r="AU916" s="186" t="str">
        <f>IFERROR(IF('Input| Overheads'!$C$42="Direct costs",SUMPRODUCT(--('Input| Projects'!$AD916="Yes"),'Calc| Overheads Allocation'!D$9,'Calc| Project Costs'!W916),IF('Input| Overheads'!$C$42="Internal labour",SUMPRODUCT(--('Input| Projects'!$AD916="Yes"),'Calc| Overheads Allocation'!D$9,'Calc| Project Costs'!W916,'Input| Projects'!$Y916),IF('Input| Overheads'!$C$42="DNSP defined",SUMPRODUCT(--('Input| Projects'!$AD916="Yes"),'Calc| Overheads Allocation'!D$62,'Input| Projects'!$AG916),""))),"")</f>
        <v/>
      </c>
      <c r="AV916" s="186" t="str">
        <f>IFERROR(IF('Input| Overheads'!$C$42="Direct costs",SUMPRODUCT(--('Input| Projects'!$AD916="Yes"),'Calc| Overheads Allocation'!E$9,'Calc| Project Costs'!X916),IF('Input| Overheads'!$C$42="Internal labour",SUMPRODUCT(--('Input| Projects'!$AD916="Yes"),'Calc| Overheads Allocation'!E$9,'Calc| Project Costs'!X916,'Input| Projects'!$Y916),IF('Input| Overheads'!$C$42="DNSP defined",SUMPRODUCT(--('Input| Projects'!$AD916="Yes"),'Calc| Overheads Allocation'!E$62,'Input| Projects'!$AG916),""))),"")</f>
        <v/>
      </c>
      <c r="AW916" s="186" t="str">
        <f>IFERROR(IF('Input| Overheads'!$C$42="Direct costs",SUMPRODUCT(--('Input| Projects'!$AD916="Yes"),'Calc| Overheads Allocation'!F$9,'Calc| Project Costs'!Y916),IF('Input| Overheads'!$C$42="Internal labour",SUMPRODUCT(--('Input| Projects'!$AD916="Yes"),'Calc| Overheads Allocation'!F$9,'Calc| Project Costs'!Y916,'Input| Projects'!$Y916),IF('Input| Overheads'!$C$42="DNSP defined",SUMPRODUCT(--('Input| Projects'!$AD916="Yes"),'Calc| Overheads Allocation'!F$62,'Input| Projects'!$AG916),""))),"")</f>
        <v/>
      </c>
      <c r="AX916" s="186" t="str">
        <f>IFERROR(IF('Input| Overheads'!$C$42="Direct costs",SUMPRODUCT(--('Input| Projects'!$AD916="Yes"),'Calc| Overheads Allocation'!G$9,'Calc| Project Costs'!Z916),IF('Input| Overheads'!$C$42="Internal labour",SUMPRODUCT(--('Input| Projects'!$AD916="Yes"),'Calc| Overheads Allocation'!G$9,'Calc| Project Costs'!Z916,'Input| Projects'!$Y916),IF('Input| Overheads'!$C$42="DNSP defined",SUMPRODUCT(--('Input| Projects'!$AD916="Yes"),'Calc| Overheads Allocation'!G$62,'Input| Projects'!$AG916),""))),"")</f>
        <v/>
      </c>
      <c r="AY916" s="186" t="str">
        <f>IFERROR(IF('Input| Overheads'!$C$42="Direct costs",SUMPRODUCT(--('Input| Projects'!$AD916="Yes"),'Calc| Overheads Allocation'!H$9,'Calc| Project Costs'!AA916),IF('Input| Overheads'!$C$42="Internal labour",SUMPRODUCT(--('Input| Projects'!$AD916="Yes"),'Calc| Overheads Allocation'!H$9,'Calc| Project Costs'!AA916,'Input| Projects'!$Y916),IF('Input| Overheads'!$C$42="DNSP defined",SUMPRODUCT(--('Input| Projects'!$AD916="Yes"),'Calc| Overheads Allocation'!H$62,'Input| Projects'!$AG916),""))),"")</f>
        <v/>
      </c>
      <c r="AZ916" s="186" t="str">
        <f>IFERROR(IF('Input| Overheads'!$C$42="Direct costs",SUMPRODUCT(--('Input| Projects'!$AD916="Yes"),'Calc| Overheads Allocation'!I$9,'Calc| Project Costs'!AB916),IF('Input| Overheads'!$C$42="Internal labour",SUMPRODUCT(--('Input| Projects'!$AD916="Yes"),'Calc| Overheads Allocation'!I$9,'Calc| Project Costs'!AB916,'Input| Projects'!$Y916),IF('Input| Overheads'!$C$42="DNSP defined",SUMPRODUCT(--('Input| Projects'!$AD916="Yes"),'Calc| Overheads Allocation'!I$62,'Input| Projects'!$AG916),""))),"")</f>
        <v/>
      </c>
      <c r="BA916" s="106"/>
      <c r="BB916" s="186">
        <f t="shared" si="448"/>
        <v>0</v>
      </c>
      <c r="BC916" s="186">
        <f t="shared" si="449"/>
        <v>0</v>
      </c>
      <c r="BD916" s="186">
        <f t="shared" si="450"/>
        <v>0</v>
      </c>
      <c r="BE916" s="186">
        <f t="shared" si="427"/>
        <v>0</v>
      </c>
      <c r="BF916" s="186">
        <f t="shared" si="428"/>
        <v>0</v>
      </c>
      <c r="BG916" s="186">
        <f t="shared" si="429"/>
        <v>0</v>
      </c>
      <c r="BH916" s="186">
        <f t="shared" si="430"/>
        <v>0</v>
      </c>
      <c r="BI916" s="97"/>
      <c r="BJ916" s="186" t="str">
        <f t="shared" si="431"/>
        <v/>
      </c>
      <c r="BK916" s="186" t="str">
        <f t="shared" si="432"/>
        <v/>
      </c>
      <c r="BL916" s="186" t="str">
        <f t="shared" si="433"/>
        <v/>
      </c>
      <c r="BM916" s="186" t="str">
        <f t="shared" si="434"/>
        <v/>
      </c>
      <c r="BN916" s="186" t="str">
        <f t="shared" si="435"/>
        <v/>
      </c>
      <c r="BO916" s="186" t="str">
        <f t="shared" si="436"/>
        <v/>
      </c>
      <c r="BP916" s="186" t="str">
        <f t="shared" si="437"/>
        <v/>
      </c>
      <c r="BQ916" s="97"/>
      <c r="BR916" s="186">
        <f t="shared" si="438"/>
        <v>0</v>
      </c>
      <c r="BS916" s="186">
        <f t="shared" si="439"/>
        <v>0</v>
      </c>
      <c r="BT916" s="222">
        <f t="shared" si="440"/>
        <v>0</v>
      </c>
      <c r="BU916" s="222">
        <f t="shared" si="441"/>
        <v>0</v>
      </c>
      <c r="BV916" s="222">
        <f t="shared" si="442"/>
        <v>0</v>
      </c>
      <c r="BW916" s="222">
        <f t="shared" si="443"/>
        <v>0</v>
      </c>
      <c r="BX916" s="222">
        <f t="shared" si="444"/>
        <v>0</v>
      </c>
      <c r="BY916" s="106"/>
      <c r="BZ916" s="197" t="str">
        <f>IF(SUMIF('Input| Projects'!$AS$8:$CP$8,"Dx",'Input| Projects'!$AS916:$CP916)=0,"",SUMIF('Input| Projects'!$AS$8:$CP$8,"Dx",'Input| Projects'!$AS916:$CP916))</f>
        <v/>
      </c>
      <c r="CA916" s="197" t="str">
        <f>IF(SUMIF('Input| Projects'!$AS$8:$CP$8,"Tx",'Input| Projects'!$AS916:$CP916)=0,"",SUMIF('Input| Projects'!$AS$8:$CP$8,"Tx",'Input| Projects'!$AS916:$CP916))</f>
        <v/>
      </c>
      <c r="CB916" s="150" t="str">
        <f t="shared" si="451"/>
        <v/>
      </c>
    </row>
    <row r="917" spans="2:80" x14ac:dyDescent="0.2">
      <c r="B917" s="201">
        <f>IFERROR('Input| Projects'!B917,"")</f>
        <v>908</v>
      </c>
      <c r="C917" s="42" t="str">
        <f>IFERROR(IF('Input| Projects'!C917="","",'Input| Projects'!C917),"")</f>
        <v/>
      </c>
      <c r="D917" s="42" t="str">
        <f>IFERROR(IF('Input| Projects'!D917="","",'Input| Projects'!D917),"")</f>
        <v/>
      </c>
      <c r="E917" s="104"/>
      <c r="F917" s="190">
        <f>IFERROR('Input| Projects'!I917*'Input| Escalations'!$K$19,"")</f>
        <v>0</v>
      </c>
      <c r="G917" s="190">
        <f>IFERROR('Input| Projects'!J917*'Input| Escalations'!$K$19,"")</f>
        <v>0</v>
      </c>
      <c r="H917" s="190">
        <f>IFERROR('Input| Projects'!K917*'Input| Escalations'!$K$19,"")</f>
        <v>0</v>
      </c>
      <c r="I917" s="190">
        <f>IFERROR('Input| Projects'!L917*'Input| Escalations'!$K$19,"")</f>
        <v>0</v>
      </c>
      <c r="J917" s="190">
        <f>IFERROR('Input| Projects'!M917*'Input| Escalations'!$K$19,"")</f>
        <v>0</v>
      </c>
      <c r="K917" s="190">
        <f>IFERROR('Input| Projects'!N917*'Input| Escalations'!$K$19,"")</f>
        <v>0</v>
      </c>
      <c r="L917" s="190">
        <f>IFERROR('Input| Projects'!O917*'Input| Escalations'!$K$19,"")</f>
        <v>0</v>
      </c>
      <c r="M917" s="150" t="str">
        <f>IF(ABS(SUM(F917:L917)-(SUM('Input| Projects'!I917:O917)*'Input| Escalations'!$K$19))&lt;0.0000001,"",1)</f>
        <v/>
      </c>
      <c r="N917" s="192">
        <f>'Input| Projects'!$Y917*INDEX('Input| Escalations'!$H$33:$N$33,MATCH('Calc| Project Costs'!N$9,'Input| Escalations'!$H$23:$N$23,0))+'Input| Projects'!$Z917*INDEX('Input| Escalations'!$H$34:$N$34,MATCH('Calc| Project Costs'!N$9,'Input| Escalations'!$H$23:$N$23,0))+'Input| Projects'!$AA917*INDEX('Input| Escalations'!$H$35:$N$35,MATCH('Calc| Project Costs'!N$9,'Input| Escalations'!$H$23:$N$23,0))+1</f>
        <v>1</v>
      </c>
      <c r="O917" s="192">
        <f>'Input| Projects'!$Y917*INDEX('Input| Escalations'!$H$33:$N$33,MATCH('Calc| Project Costs'!O$9,'Input| Escalations'!$H$23:$N$23,0))+'Input| Projects'!$Z917*INDEX('Input| Escalations'!$H$34:$N$34,MATCH('Calc| Project Costs'!O$9,'Input| Escalations'!$H$23:$N$23,0))+'Input| Projects'!$AA917*INDEX('Input| Escalations'!$H$35:$N$35,MATCH('Calc| Project Costs'!O$9,'Input| Escalations'!$H$23:$N$23,0))+1</f>
        <v>1</v>
      </c>
      <c r="P917" s="192">
        <f>'Input| Projects'!$Y917*INDEX('Input| Escalations'!$H$33:$N$33,MATCH('Calc| Project Costs'!P$9,'Input| Escalations'!$H$23:$N$23,0))+'Input| Projects'!$Z917*INDEX('Input| Escalations'!$H$34:$N$34,MATCH('Calc| Project Costs'!P$9,'Input| Escalations'!$H$23:$N$23,0))+'Input| Projects'!$AA917*INDEX('Input| Escalations'!$H$35:$N$35,MATCH('Calc| Project Costs'!P$9,'Input| Escalations'!$H$23:$N$23,0))+1</f>
        <v>1</v>
      </c>
      <c r="Q917" s="192">
        <f>'Input| Projects'!$Y917*INDEX('Input| Escalations'!$H$33:$N$33,MATCH('Calc| Project Costs'!Q$9,'Input| Escalations'!$H$23:$N$23,0))+'Input| Projects'!$Z917*INDEX('Input| Escalations'!$H$34:$N$34,MATCH('Calc| Project Costs'!Q$9,'Input| Escalations'!$H$23:$N$23,0))+'Input| Projects'!$AA917*INDEX('Input| Escalations'!$H$35:$N$35,MATCH('Calc| Project Costs'!Q$9,'Input| Escalations'!$H$23:$N$23,0))+1</f>
        <v>1</v>
      </c>
      <c r="R917" s="192">
        <f>'Input| Projects'!$Y917*INDEX('Input| Escalations'!$H$33:$N$33,MATCH('Calc| Project Costs'!R$9,'Input| Escalations'!$H$23:$N$23,0))+'Input| Projects'!$Z917*INDEX('Input| Escalations'!$H$34:$N$34,MATCH('Calc| Project Costs'!R$9,'Input| Escalations'!$H$23:$N$23,0))+'Input| Projects'!$AA917*INDEX('Input| Escalations'!$H$35:$N$35,MATCH('Calc| Project Costs'!R$9,'Input| Escalations'!$H$23:$N$23,0))+1</f>
        <v>1</v>
      </c>
      <c r="S917" s="192">
        <f>'Input| Projects'!$Y917*INDEX('Input| Escalations'!$H$33:$N$33,MATCH('Calc| Project Costs'!S$9,'Input| Escalations'!$H$23:$N$23,0))+'Input| Projects'!$Z917*INDEX('Input| Escalations'!$H$34:$N$34,MATCH('Calc| Project Costs'!S$9,'Input| Escalations'!$H$23:$N$23,0))+'Input| Projects'!$AA917*INDEX('Input| Escalations'!$H$35:$N$35,MATCH('Calc| Project Costs'!S$9,'Input| Escalations'!$H$23:$N$23,0))+1</f>
        <v>1</v>
      </c>
      <c r="T917" s="192">
        <f>'Input| Projects'!$Y917*INDEX('Input| Escalations'!$H$33:$N$33,MATCH('Calc| Project Costs'!T$9,'Input| Escalations'!$H$23:$N$23,0))+'Input| Projects'!$Z917*INDEX('Input| Escalations'!$H$34:$N$34,MATCH('Calc| Project Costs'!T$9,'Input| Escalations'!$H$23:$N$23,0))+'Input| Projects'!$AA917*INDEX('Input| Escalations'!$H$35:$N$35,MATCH('Calc| Project Costs'!T$9,'Input| Escalations'!$H$23:$N$23,0))+1</f>
        <v>1</v>
      </c>
      <c r="U917" s="106"/>
      <c r="V917" s="186">
        <f t="shared" si="445"/>
        <v>0</v>
      </c>
      <c r="W917" s="186">
        <f t="shared" si="446"/>
        <v>0</v>
      </c>
      <c r="X917" s="186">
        <f t="shared" si="447"/>
        <v>0</v>
      </c>
      <c r="Y917" s="186">
        <f t="shared" si="423"/>
        <v>0</v>
      </c>
      <c r="Z917" s="186">
        <f t="shared" si="424"/>
        <v>0</v>
      </c>
      <c r="AA917" s="186">
        <f t="shared" si="425"/>
        <v>0</v>
      </c>
      <c r="AB917" s="186">
        <f t="shared" si="426"/>
        <v>0</v>
      </c>
      <c r="AC917" s="106"/>
      <c r="AD917" s="186">
        <f>'Input| Projects'!Q917*N917*'Input| Escalations'!$K$19</f>
        <v>0</v>
      </c>
      <c r="AE917" s="186">
        <f>'Input| Projects'!R917*O917*'Input| Escalations'!$K$19</f>
        <v>0</v>
      </c>
      <c r="AF917" s="186">
        <f>'Input| Projects'!S917*P917*'Input| Escalations'!$K$19</f>
        <v>0</v>
      </c>
      <c r="AG917" s="186">
        <f>'Input| Projects'!T917*Q917*'Input| Escalations'!$K$19</f>
        <v>0</v>
      </c>
      <c r="AH917" s="186">
        <f>'Input| Projects'!U917*R917*'Input| Escalations'!$K$19</f>
        <v>0</v>
      </c>
      <c r="AI917" s="186">
        <f>'Input| Projects'!V917*S917*'Input| Escalations'!$K$19</f>
        <v>0</v>
      </c>
      <c r="AJ917" s="186">
        <f>'Input| Projects'!W917*T917*'Input| Escalations'!$K$19</f>
        <v>0</v>
      </c>
      <c r="AK917" s="106"/>
      <c r="AL917" s="186" t="str">
        <f>IFERROR(IF('Input| Overheads'!$C$42="Direct costs",SUMPRODUCT(--('Input| Projects'!$AC917="Yes"),'Calc| Overheads Allocation'!C$8,'Calc| Project Costs'!V917),IF('Input| Overheads'!$C$42="Internal labour",SUMPRODUCT(--('Input| Projects'!$AC917="Yes"),'Calc| Overheads Allocation'!C$8,'Calc| Project Costs'!V917,'Input| Projects'!$Y917),IF('Input| Overheads'!$C$42="DNSP defined",SUMPRODUCT(--('Input| Projects'!$AC917="Yes"),'Calc| Overheads Allocation'!C$61,'Input| Projects'!$AF917),""))),"")</f>
        <v/>
      </c>
      <c r="AM917" s="186" t="str">
        <f>IFERROR(IF('Input| Overheads'!$C$42="Direct costs",SUMPRODUCT(--('Input| Projects'!$AC917="Yes"),'Calc| Overheads Allocation'!D$8,'Calc| Project Costs'!W917),IF('Input| Overheads'!$C$42="Internal labour",SUMPRODUCT(--('Input| Projects'!$AC917="Yes"),'Calc| Overheads Allocation'!D$8,'Calc| Project Costs'!W917,'Input| Projects'!$Y917),IF('Input| Overheads'!$C$42="DNSP defined",SUMPRODUCT(--('Input| Projects'!$AC917="Yes"),'Calc| Overheads Allocation'!D$61,'Input| Projects'!$AF917),""))),"")</f>
        <v/>
      </c>
      <c r="AN917" s="186" t="str">
        <f>IFERROR(IF('Input| Overheads'!$C$42="Direct costs",SUMPRODUCT(--('Input| Projects'!$AC917="Yes"),'Calc| Overheads Allocation'!E$8,'Calc| Project Costs'!X917),IF('Input| Overheads'!$C$42="Internal labour",SUMPRODUCT(--('Input| Projects'!$AC917="Yes"),'Calc| Overheads Allocation'!E$8,'Calc| Project Costs'!X917,'Input| Projects'!$Y917),IF('Input| Overheads'!$C$42="DNSP defined",SUMPRODUCT(--('Input| Projects'!$AC917="Yes"),'Calc| Overheads Allocation'!E$61,'Input| Projects'!$AF917),""))),"")</f>
        <v/>
      </c>
      <c r="AO917" s="186" t="str">
        <f>IFERROR(IF('Input| Overheads'!$C$42="Direct costs",SUMPRODUCT(--('Input| Projects'!$AC917="Yes"),'Calc| Overheads Allocation'!F$8,'Calc| Project Costs'!Y917),IF('Input| Overheads'!$C$42="Internal labour",SUMPRODUCT(--('Input| Projects'!$AC917="Yes"),'Calc| Overheads Allocation'!F$8,'Calc| Project Costs'!Y917,'Input| Projects'!$Y917),IF('Input| Overheads'!$C$42="DNSP defined",SUMPRODUCT(--('Input| Projects'!$AC917="Yes"),'Calc| Overheads Allocation'!F$61,'Input| Projects'!$AF917),""))),"")</f>
        <v/>
      </c>
      <c r="AP917" s="186" t="str">
        <f>IFERROR(IF('Input| Overheads'!$C$42="Direct costs",SUMPRODUCT(--('Input| Projects'!$AC917="Yes"),'Calc| Overheads Allocation'!G$8,'Calc| Project Costs'!Z917),IF('Input| Overheads'!$C$42="Internal labour",SUMPRODUCT(--('Input| Projects'!$AC917="Yes"),'Calc| Overheads Allocation'!G$8,'Calc| Project Costs'!Z917,'Input| Projects'!$Y917),IF('Input| Overheads'!$C$42="DNSP defined",SUMPRODUCT(--('Input| Projects'!$AC917="Yes"),'Calc| Overheads Allocation'!G$61,'Input| Projects'!$AF917),""))),"")</f>
        <v/>
      </c>
      <c r="AQ917" s="186" t="str">
        <f>IFERROR(IF('Input| Overheads'!$C$42="Direct costs",SUMPRODUCT(--('Input| Projects'!$AC917="Yes"),'Calc| Overheads Allocation'!H$8,'Calc| Project Costs'!AA917),IF('Input| Overheads'!$C$42="Internal labour",SUMPRODUCT(--('Input| Projects'!$AC917="Yes"),'Calc| Overheads Allocation'!H$8,'Calc| Project Costs'!AA917,'Input| Projects'!$Y917),IF('Input| Overheads'!$C$42="DNSP defined",SUMPRODUCT(--('Input| Projects'!$AC917="Yes"),'Calc| Overheads Allocation'!H$61,'Input| Projects'!$AF917),""))),"")</f>
        <v/>
      </c>
      <c r="AR917" s="186" t="str">
        <f>IFERROR(IF('Input| Overheads'!$C$42="Direct costs",SUMPRODUCT(--('Input| Projects'!$AC917="Yes"),'Calc| Overheads Allocation'!I$8,'Calc| Project Costs'!AB917),IF('Input| Overheads'!$C$42="Internal labour",SUMPRODUCT(--('Input| Projects'!$AC917="Yes"),'Calc| Overheads Allocation'!I$8,'Calc| Project Costs'!AB917,'Input| Projects'!$Y917),IF('Input| Overheads'!$C$42="DNSP defined",SUMPRODUCT(--('Input| Projects'!$AC917="Yes"),'Calc| Overheads Allocation'!I$61,'Input| Projects'!$AF917),""))),"")</f>
        <v/>
      </c>
      <c r="AS917" s="106"/>
      <c r="AT917" s="186" t="str">
        <f>IFERROR(IF('Input| Overheads'!$C$42="Direct costs",SUMPRODUCT(--('Input| Projects'!$AD917="Yes"),'Calc| Overheads Allocation'!C$9,'Calc| Project Costs'!V917),IF('Input| Overheads'!$C$42="Internal labour",SUMPRODUCT(--('Input| Projects'!$AD917="Yes"),'Calc| Overheads Allocation'!C$9,'Calc| Project Costs'!V917,'Input| Projects'!$Y917),IF('Input| Overheads'!$C$42="DNSP defined",SUMPRODUCT(--('Input| Projects'!$AD917="Yes"),'Calc| Overheads Allocation'!C$62,'Input| Projects'!$AG917),""))),"")</f>
        <v/>
      </c>
      <c r="AU917" s="186" t="str">
        <f>IFERROR(IF('Input| Overheads'!$C$42="Direct costs",SUMPRODUCT(--('Input| Projects'!$AD917="Yes"),'Calc| Overheads Allocation'!D$9,'Calc| Project Costs'!W917),IF('Input| Overheads'!$C$42="Internal labour",SUMPRODUCT(--('Input| Projects'!$AD917="Yes"),'Calc| Overheads Allocation'!D$9,'Calc| Project Costs'!W917,'Input| Projects'!$Y917),IF('Input| Overheads'!$C$42="DNSP defined",SUMPRODUCT(--('Input| Projects'!$AD917="Yes"),'Calc| Overheads Allocation'!D$62,'Input| Projects'!$AG917),""))),"")</f>
        <v/>
      </c>
      <c r="AV917" s="186" t="str">
        <f>IFERROR(IF('Input| Overheads'!$C$42="Direct costs",SUMPRODUCT(--('Input| Projects'!$AD917="Yes"),'Calc| Overheads Allocation'!E$9,'Calc| Project Costs'!X917),IF('Input| Overheads'!$C$42="Internal labour",SUMPRODUCT(--('Input| Projects'!$AD917="Yes"),'Calc| Overheads Allocation'!E$9,'Calc| Project Costs'!X917,'Input| Projects'!$Y917),IF('Input| Overheads'!$C$42="DNSP defined",SUMPRODUCT(--('Input| Projects'!$AD917="Yes"),'Calc| Overheads Allocation'!E$62,'Input| Projects'!$AG917),""))),"")</f>
        <v/>
      </c>
      <c r="AW917" s="186" t="str">
        <f>IFERROR(IF('Input| Overheads'!$C$42="Direct costs",SUMPRODUCT(--('Input| Projects'!$AD917="Yes"),'Calc| Overheads Allocation'!F$9,'Calc| Project Costs'!Y917),IF('Input| Overheads'!$C$42="Internal labour",SUMPRODUCT(--('Input| Projects'!$AD917="Yes"),'Calc| Overheads Allocation'!F$9,'Calc| Project Costs'!Y917,'Input| Projects'!$Y917),IF('Input| Overheads'!$C$42="DNSP defined",SUMPRODUCT(--('Input| Projects'!$AD917="Yes"),'Calc| Overheads Allocation'!F$62,'Input| Projects'!$AG917),""))),"")</f>
        <v/>
      </c>
      <c r="AX917" s="186" t="str">
        <f>IFERROR(IF('Input| Overheads'!$C$42="Direct costs",SUMPRODUCT(--('Input| Projects'!$AD917="Yes"),'Calc| Overheads Allocation'!G$9,'Calc| Project Costs'!Z917),IF('Input| Overheads'!$C$42="Internal labour",SUMPRODUCT(--('Input| Projects'!$AD917="Yes"),'Calc| Overheads Allocation'!G$9,'Calc| Project Costs'!Z917,'Input| Projects'!$Y917),IF('Input| Overheads'!$C$42="DNSP defined",SUMPRODUCT(--('Input| Projects'!$AD917="Yes"),'Calc| Overheads Allocation'!G$62,'Input| Projects'!$AG917),""))),"")</f>
        <v/>
      </c>
      <c r="AY917" s="186" t="str">
        <f>IFERROR(IF('Input| Overheads'!$C$42="Direct costs",SUMPRODUCT(--('Input| Projects'!$AD917="Yes"),'Calc| Overheads Allocation'!H$9,'Calc| Project Costs'!AA917),IF('Input| Overheads'!$C$42="Internal labour",SUMPRODUCT(--('Input| Projects'!$AD917="Yes"),'Calc| Overheads Allocation'!H$9,'Calc| Project Costs'!AA917,'Input| Projects'!$Y917),IF('Input| Overheads'!$C$42="DNSP defined",SUMPRODUCT(--('Input| Projects'!$AD917="Yes"),'Calc| Overheads Allocation'!H$62,'Input| Projects'!$AG917),""))),"")</f>
        <v/>
      </c>
      <c r="AZ917" s="186" t="str">
        <f>IFERROR(IF('Input| Overheads'!$C$42="Direct costs",SUMPRODUCT(--('Input| Projects'!$AD917="Yes"),'Calc| Overheads Allocation'!I$9,'Calc| Project Costs'!AB917),IF('Input| Overheads'!$C$42="Internal labour",SUMPRODUCT(--('Input| Projects'!$AD917="Yes"),'Calc| Overheads Allocation'!I$9,'Calc| Project Costs'!AB917,'Input| Projects'!$Y917),IF('Input| Overheads'!$C$42="DNSP defined",SUMPRODUCT(--('Input| Projects'!$AD917="Yes"),'Calc| Overheads Allocation'!I$62,'Input| Projects'!$AG917),""))),"")</f>
        <v/>
      </c>
      <c r="BA917" s="106"/>
      <c r="BB917" s="186">
        <f t="shared" si="448"/>
        <v>0</v>
      </c>
      <c r="BC917" s="186">
        <f t="shared" si="449"/>
        <v>0</v>
      </c>
      <c r="BD917" s="186">
        <f t="shared" si="450"/>
        <v>0</v>
      </c>
      <c r="BE917" s="186">
        <f t="shared" si="427"/>
        <v>0</v>
      </c>
      <c r="BF917" s="186">
        <f t="shared" si="428"/>
        <v>0</v>
      </c>
      <c r="BG917" s="186">
        <f t="shared" si="429"/>
        <v>0</v>
      </c>
      <c r="BH917" s="186">
        <f t="shared" si="430"/>
        <v>0</v>
      </c>
      <c r="BI917" s="97"/>
      <c r="BJ917" s="186" t="str">
        <f t="shared" si="431"/>
        <v/>
      </c>
      <c r="BK917" s="186" t="str">
        <f t="shared" si="432"/>
        <v/>
      </c>
      <c r="BL917" s="186" t="str">
        <f t="shared" si="433"/>
        <v/>
      </c>
      <c r="BM917" s="186" t="str">
        <f t="shared" si="434"/>
        <v/>
      </c>
      <c r="BN917" s="186" t="str">
        <f t="shared" si="435"/>
        <v/>
      </c>
      <c r="BO917" s="186" t="str">
        <f t="shared" si="436"/>
        <v/>
      </c>
      <c r="BP917" s="186" t="str">
        <f t="shared" si="437"/>
        <v/>
      </c>
      <c r="BQ917" s="97"/>
      <c r="BR917" s="186">
        <f t="shared" si="438"/>
        <v>0</v>
      </c>
      <c r="BS917" s="186">
        <f t="shared" si="439"/>
        <v>0</v>
      </c>
      <c r="BT917" s="222">
        <f t="shared" si="440"/>
        <v>0</v>
      </c>
      <c r="BU917" s="222">
        <f t="shared" si="441"/>
        <v>0</v>
      </c>
      <c r="BV917" s="222">
        <f t="shared" si="442"/>
        <v>0</v>
      </c>
      <c r="BW917" s="222">
        <f t="shared" si="443"/>
        <v>0</v>
      </c>
      <c r="BX917" s="222">
        <f t="shared" si="444"/>
        <v>0</v>
      </c>
      <c r="BY917" s="106"/>
      <c r="BZ917" s="197" t="str">
        <f>IF(SUMIF('Input| Projects'!$AS$8:$CP$8,"Dx",'Input| Projects'!$AS917:$CP917)=0,"",SUMIF('Input| Projects'!$AS$8:$CP$8,"Dx",'Input| Projects'!$AS917:$CP917))</f>
        <v/>
      </c>
      <c r="CA917" s="197" t="str">
        <f>IF(SUMIF('Input| Projects'!$AS$8:$CP$8,"Tx",'Input| Projects'!$AS917:$CP917)=0,"",SUMIF('Input| Projects'!$AS$8:$CP$8,"Tx",'Input| Projects'!$AS917:$CP917))</f>
        <v/>
      </c>
      <c r="CB917" s="150" t="str">
        <f t="shared" si="451"/>
        <v/>
      </c>
    </row>
    <row r="918" spans="2:80" x14ac:dyDescent="0.2">
      <c r="B918" s="201">
        <f>IFERROR('Input| Projects'!B918,"")</f>
        <v>909</v>
      </c>
      <c r="C918" s="42" t="str">
        <f>IFERROR(IF('Input| Projects'!C918="","",'Input| Projects'!C918),"")</f>
        <v/>
      </c>
      <c r="D918" s="42" t="str">
        <f>IFERROR(IF('Input| Projects'!D918="","",'Input| Projects'!D918),"")</f>
        <v/>
      </c>
      <c r="E918" s="104"/>
      <c r="F918" s="190">
        <f>IFERROR('Input| Projects'!I918*'Input| Escalations'!$K$19,"")</f>
        <v>0</v>
      </c>
      <c r="G918" s="190">
        <f>IFERROR('Input| Projects'!J918*'Input| Escalations'!$K$19,"")</f>
        <v>0</v>
      </c>
      <c r="H918" s="190">
        <f>IFERROR('Input| Projects'!K918*'Input| Escalations'!$K$19,"")</f>
        <v>0</v>
      </c>
      <c r="I918" s="190">
        <f>IFERROR('Input| Projects'!L918*'Input| Escalations'!$K$19,"")</f>
        <v>0</v>
      </c>
      <c r="J918" s="190">
        <f>IFERROR('Input| Projects'!M918*'Input| Escalations'!$K$19,"")</f>
        <v>0</v>
      </c>
      <c r="K918" s="190">
        <f>IFERROR('Input| Projects'!N918*'Input| Escalations'!$K$19,"")</f>
        <v>0</v>
      </c>
      <c r="L918" s="190">
        <f>IFERROR('Input| Projects'!O918*'Input| Escalations'!$K$19,"")</f>
        <v>0</v>
      </c>
      <c r="M918" s="150" t="str">
        <f>IF(ABS(SUM(F918:L918)-(SUM('Input| Projects'!I918:O918)*'Input| Escalations'!$K$19))&lt;0.0000001,"",1)</f>
        <v/>
      </c>
      <c r="N918" s="192">
        <f>'Input| Projects'!$Y918*INDEX('Input| Escalations'!$H$33:$N$33,MATCH('Calc| Project Costs'!N$9,'Input| Escalations'!$H$23:$N$23,0))+'Input| Projects'!$Z918*INDEX('Input| Escalations'!$H$34:$N$34,MATCH('Calc| Project Costs'!N$9,'Input| Escalations'!$H$23:$N$23,0))+'Input| Projects'!$AA918*INDEX('Input| Escalations'!$H$35:$N$35,MATCH('Calc| Project Costs'!N$9,'Input| Escalations'!$H$23:$N$23,0))+1</f>
        <v>1</v>
      </c>
      <c r="O918" s="192">
        <f>'Input| Projects'!$Y918*INDEX('Input| Escalations'!$H$33:$N$33,MATCH('Calc| Project Costs'!O$9,'Input| Escalations'!$H$23:$N$23,0))+'Input| Projects'!$Z918*INDEX('Input| Escalations'!$H$34:$N$34,MATCH('Calc| Project Costs'!O$9,'Input| Escalations'!$H$23:$N$23,0))+'Input| Projects'!$AA918*INDEX('Input| Escalations'!$H$35:$N$35,MATCH('Calc| Project Costs'!O$9,'Input| Escalations'!$H$23:$N$23,0))+1</f>
        <v>1</v>
      </c>
      <c r="P918" s="192">
        <f>'Input| Projects'!$Y918*INDEX('Input| Escalations'!$H$33:$N$33,MATCH('Calc| Project Costs'!P$9,'Input| Escalations'!$H$23:$N$23,0))+'Input| Projects'!$Z918*INDEX('Input| Escalations'!$H$34:$N$34,MATCH('Calc| Project Costs'!P$9,'Input| Escalations'!$H$23:$N$23,0))+'Input| Projects'!$AA918*INDEX('Input| Escalations'!$H$35:$N$35,MATCH('Calc| Project Costs'!P$9,'Input| Escalations'!$H$23:$N$23,0))+1</f>
        <v>1</v>
      </c>
      <c r="Q918" s="192">
        <f>'Input| Projects'!$Y918*INDEX('Input| Escalations'!$H$33:$N$33,MATCH('Calc| Project Costs'!Q$9,'Input| Escalations'!$H$23:$N$23,0))+'Input| Projects'!$Z918*INDEX('Input| Escalations'!$H$34:$N$34,MATCH('Calc| Project Costs'!Q$9,'Input| Escalations'!$H$23:$N$23,0))+'Input| Projects'!$AA918*INDEX('Input| Escalations'!$H$35:$N$35,MATCH('Calc| Project Costs'!Q$9,'Input| Escalations'!$H$23:$N$23,0))+1</f>
        <v>1</v>
      </c>
      <c r="R918" s="192">
        <f>'Input| Projects'!$Y918*INDEX('Input| Escalations'!$H$33:$N$33,MATCH('Calc| Project Costs'!R$9,'Input| Escalations'!$H$23:$N$23,0))+'Input| Projects'!$Z918*INDEX('Input| Escalations'!$H$34:$N$34,MATCH('Calc| Project Costs'!R$9,'Input| Escalations'!$H$23:$N$23,0))+'Input| Projects'!$AA918*INDEX('Input| Escalations'!$H$35:$N$35,MATCH('Calc| Project Costs'!R$9,'Input| Escalations'!$H$23:$N$23,0))+1</f>
        <v>1</v>
      </c>
      <c r="S918" s="192">
        <f>'Input| Projects'!$Y918*INDEX('Input| Escalations'!$H$33:$N$33,MATCH('Calc| Project Costs'!S$9,'Input| Escalations'!$H$23:$N$23,0))+'Input| Projects'!$Z918*INDEX('Input| Escalations'!$H$34:$N$34,MATCH('Calc| Project Costs'!S$9,'Input| Escalations'!$H$23:$N$23,0))+'Input| Projects'!$AA918*INDEX('Input| Escalations'!$H$35:$N$35,MATCH('Calc| Project Costs'!S$9,'Input| Escalations'!$H$23:$N$23,0))+1</f>
        <v>1</v>
      </c>
      <c r="T918" s="192">
        <f>'Input| Projects'!$Y918*INDEX('Input| Escalations'!$H$33:$N$33,MATCH('Calc| Project Costs'!T$9,'Input| Escalations'!$H$23:$N$23,0))+'Input| Projects'!$Z918*INDEX('Input| Escalations'!$H$34:$N$34,MATCH('Calc| Project Costs'!T$9,'Input| Escalations'!$H$23:$N$23,0))+'Input| Projects'!$AA918*INDEX('Input| Escalations'!$H$35:$N$35,MATCH('Calc| Project Costs'!T$9,'Input| Escalations'!$H$23:$N$23,0))+1</f>
        <v>1</v>
      </c>
      <c r="U918" s="106"/>
      <c r="V918" s="186">
        <f t="shared" si="445"/>
        <v>0</v>
      </c>
      <c r="W918" s="186">
        <f t="shared" si="446"/>
        <v>0</v>
      </c>
      <c r="X918" s="186">
        <f t="shared" si="447"/>
        <v>0</v>
      </c>
      <c r="Y918" s="186">
        <f t="shared" si="423"/>
        <v>0</v>
      </c>
      <c r="Z918" s="186">
        <f t="shared" si="424"/>
        <v>0</v>
      </c>
      <c r="AA918" s="186">
        <f t="shared" si="425"/>
        <v>0</v>
      </c>
      <c r="AB918" s="186">
        <f t="shared" si="426"/>
        <v>0</v>
      </c>
      <c r="AC918" s="106"/>
      <c r="AD918" s="186">
        <f>'Input| Projects'!Q918*N918*'Input| Escalations'!$K$19</f>
        <v>0</v>
      </c>
      <c r="AE918" s="186">
        <f>'Input| Projects'!R918*O918*'Input| Escalations'!$K$19</f>
        <v>0</v>
      </c>
      <c r="AF918" s="186">
        <f>'Input| Projects'!S918*P918*'Input| Escalations'!$K$19</f>
        <v>0</v>
      </c>
      <c r="AG918" s="186">
        <f>'Input| Projects'!T918*Q918*'Input| Escalations'!$K$19</f>
        <v>0</v>
      </c>
      <c r="AH918" s="186">
        <f>'Input| Projects'!U918*R918*'Input| Escalations'!$K$19</f>
        <v>0</v>
      </c>
      <c r="AI918" s="186">
        <f>'Input| Projects'!V918*S918*'Input| Escalations'!$K$19</f>
        <v>0</v>
      </c>
      <c r="AJ918" s="186">
        <f>'Input| Projects'!W918*T918*'Input| Escalations'!$K$19</f>
        <v>0</v>
      </c>
      <c r="AK918" s="106"/>
      <c r="AL918" s="186" t="str">
        <f>IFERROR(IF('Input| Overheads'!$C$42="Direct costs",SUMPRODUCT(--('Input| Projects'!$AC918="Yes"),'Calc| Overheads Allocation'!C$8,'Calc| Project Costs'!V918),IF('Input| Overheads'!$C$42="Internal labour",SUMPRODUCT(--('Input| Projects'!$AC918="Yes"),'Calc| Overheads Allocation'!C$8,'Calc| Project Costs'!V918,'Input| Projects'!$Y918),IF('Input| Overheads'!$C$42="DNSP defined",SUMPRODUCT(--('Input| Projects'!$AC918="Yes"),'Calc| Overheads Allocation'!C$61,'Input| Projects'!$AF918),""))),"")</f>
        <v/>
      </c>
      <c r="AM918" s="186" t="str">
        <f>IFERROR(IF('Input| Overheads'!$C$42="Direct costs",SUMPRODUCT(--('Input| Projects'!$AC918="Yes"),'Calc| Overheads Allocation'!D$8,'Calc| Project Costs'!W918),IF('Input| Overheads'!$C$42="Internal labour",SUMPRODUCT(--('Input| Projects'!$AC918="Yes"),'Calc| Overheads Allocation'!D$8,'Calc| Project Costs'!W918,'Input| Projects'!$Y918),IF('Input| Overheads'!$C$42="DNSP defined",SUMPRODUCT(--('Input| Projects'!$AC918="Yes"),'Calc| Overheads Allocation'!D$61,'Input| Projects'!$AF918),""))),"")</f>
        <v/>
      </c>
      <c r="AN918" s="186" t="str">
        <f>IFERROR(IF('Input| Overheads'!$C$42="Direct costs",SUMPRODUCT(--('Input| Projects'!$AC918="Yes"),'Calc| Overheads Allocation'!E$8,'Calc| Project Costs'!X918),IF('Input| Overheads'!$C$42="Internal labour",SUMPRODUCT(--('Input| Projects'!$AC918="Yes"),'Calc| Overheads Allocation'!E$8,'Calc| Project Costs'!X918,'Input| Projects'!$Y918),IF('Input| Overheads'!$C$42="DNSP defined",SUMPRODUCT(--('Input| Projects'!$AC918="Yes"),'Calc| Overheads Allocation'!E$61,'Input| Projects'!$AF918),""))),"")</f>
        <v/>
      </c>
      <c r="AO918" s="186" t="str">
        <f>IFERROR(IF('Input| Overheads'!$C$42="Direct costs",SUMPRODUCT(--('Input| Projects'!$AC918="Yes"),'Calc| Overheads Allocation'!F$8,'Calc| Project Costs'!Y918),IF('Input| Overheads'!$C$42="Internal labour",SUMPRODUCT(--('Input| Projects'!$AC918="Yes"),'Calc| Overheads Allocation'!F$8,'Calc| Project Costs'!Y918,'Input| Projects'!$Y918),IF('Input| Overheads'!$C$42="DNSP defined",SUMPRODUCT(--('Input| Projects'!$AC918="Yes"),'Calc| Overheads Allocation'!F$61,'Input| Projects'!$AF918),""))),"")</f>
        <v/>
      </c>
      <c r="AP918" s="186" t="str">
        <f>IFERROR(IF('Input| Overheads'!$C$42="Direct costs",SUMPRODUCT(--('Input| Projects'!$AC918="Yes"),'Calc| Overheads Allocation'!G$8,'Calc| Project Costs'!Z918),IF('Input| Overheads'!$C$42="Internal labour",SUMPRODUCT(--('Input| Projects'!$AC918="Yes"),'Calc| Overheads Allocation'!G$8,'Calc| Project Costs'!Z918,'Input| Projects'!$Y918),IF('Input| Overheads'!$C$42="DNSP defined",SUMPRODUCT(--('Input| Projects'!$AC918="Yes"),'Calc| Overheads Allocation'!G$61,'Input| Projects'!$AF918),""))),"")</f>
        <v/>
      </c>
      <c r="AQ918" s="186" t="str">
        <f>IFERROR(IF('Input| Overheads'!$C$42="Direct costs",SUMPRODUCT(--('Input| Projects'!$AC918="Yes"),'Calc| Overheads Allocation'!H$8,'Calc| Project Costs'!AA918),IF('Input| Overheads'!$C$42="Internal labour",SUMPRODUCT(--('Input| Projects'!$AC918="Yes"),'Calc| Overheads Allocation'!H$8,'Calc| Project Costs'!AA918,'Input| Projects'!$Y918),IF('Input| Overheads'!$C$42="DNSP defined",SUMPRODUCT(--('Input| Projects'!$AC918="Yes"),'Calc| Overheads Allocation'!H$61,'Input| Projects'!$AF918),""))),"")</f>
        <v/>
      </c>
      <c r="AR918" s="186" t="str">
        <f>IFERROR(IF('Input| Overheads'!$C$42="Direct costs",SUMPRODUCT(--('Input| Projects'!$AC918="Yes"),'Calc| Overheads Allocation'!I$8,'Calc| Project Costs'!AB918),IF('Input| Overheads'!$C$42="Internal labour",SUMPRODUCT(--('Input| Projects'!$AC918="Yes"),'Calc| Overheads Allocation'!I$8,'Calc| Project Costs'!AB918,'Input| Projects'!$Y918),IF('Input| Overheads'!$C$42="DNSP defined",SUMPRODUCT(--('Input| Projects'!$AC918="Yes"),'Calc| Overheads Allocation'!I$61,'Input| Projects'!$AF918),""))),"")</f>
        <v/>
      </c>
      <c r="AS918" s="106"/>
      <c r="AT918" s="186" t="str">
        <f>IFERROR(IF('Input| Overheads'!$C$42="Direct costs",SUMPRODUCT(--('Input| Projects'!$AD918="Yes"),'Calc| Overheads Allocation'!C$9,'Calc| Project Costs'!V918),IF('Input| Overheads'!$C$42="Internal labour",SUMPRODUCT(--('Input| Projects'!$AD918="Yes"),'Calc| Overheads Allocation'!C$9,'Calc| Project Costs'!V918,'Input| Projects'!$Y918),IF('Input| Overheads'!$C$42="DNSP defined",SUMPRODUCT(--('Input| Projects'!$AD918="Yes"),'Calc| Overheads Allocation'!C$62,'Input| Projects'!$AG918),""))),"")</f>
        <v/>
      </c>
      <c r="AU918" s="186" t="str">
        <f>IFERROR(IF('Input| Overheads'!$C$42="Direct costs",SUMPRODUCT(--('Input| Projects'!$AD918="Yes"),'Calc| Overheads Allocation'!D$9,'Calc| Project Costs'!W918),IF('Input| Overheads'!$C$42="Internal labour",SUMPRODUCT(--('Input| Projects'!$AD918="Yes"),'Calc| Overheads Allocation'!D$9,'Calc| Project Costs'!W918,'Input| Projects'!$Y918),IF('Input| Overheads'!$C$42="DNSP defined",SUMPRODUCT(--('Input| Projects'!$AD918="Yes"),'Calc| Overheads Allocation'!D$62,'Input| Projects'!$AG918),""))),"")</f>
        <v/>
      </c>
      <c r="AV918" s="186" t="str">
        <f>IFERROR(IF('Input| Overheads'!$C$42="Direct costs",SUMPRODUCT(--('Input| Projects'!$AD918="Yes"),'Calc| Overheads Allocation'!E$9,'Calc| Project Costs'!X918),IF('Input| Overheads'!$C$42="Internal labour",SUMPRODUCT(--('Input| Projects'!$AD918="Yes"),'Calc| Overheads Allocation'!E$9,'Calc| Project Costs'!X918,'Input| Projects'!$Y918),IF('Input| Overheads'!$C$42="DNSP defined",SUMPRODUCT(--('Input| Projects'!$AD918="Yes"),'Calc| Overheads Allocation'!E$62,'Input| Projects'!$AG918),""))),"")</f>
        <v/>
      </c>
      <c r="AW918" s="186" t="str">
        <f>IFERROR(IF('Input| Overheads'!$C$42="Direct costs",SUMPRODUCT(--('Input| Projects'!$AD918="Yes"),'Calc| Overheads Allocation'!F$9,'Calc| Project Costs'!Y918),IF('Input| Overheads'!$C$42="Internal labour",SUMPRODUCT(--('Input| Projects'!$AD918="Yes"),'Calc| Overheads Allocation'!F$9,'Calc| Project Costs'!Y918,'Input| Projects'!$Y918),IF('Input| Overheads'!$C$42="DNSP defined",SUMPRODUCT(--('Input| Projects'!$AD918="Yes"),'Calc| Overheads Allocation'!F$62,'Input| Projects'!$AG918),""))),"")</f>
        <v/>
      </c>
      <c r="AX918" s="186" t="str">
        <f>IFERROR(IF('Input| Overheads'!$C$42="Direct costs",SUMPRODUCT(--('Input| Projects'!$AD918="Yes"),'Calc| Overheads Allocation'!G$9,'Calc| Project Costs'!Z918),IF('Input| Overheads'!$C$42="Internal labour",SUMPRODUCT(--('Input| Projects'!$AD918="Yes"),'Calc| Overheads Allocation'!G$9,'Calc| Project Costs'!Z918,'Input| Projects'!$Y918),IF('Input| Overheads'!$C$42="DNSP defined",SUMPRODUCT(--('Input| Projects'!$AD918="Yes"),'Calc| Overheads Allocation'!G$62,'Input| Projects'!$AG918),""))),"")</f>
        <v/>
      </c>
      <c r="AY918" s="186" t="str">
        <f>IFERROR(IF('Input| Overheads'!$C$42="Direct costs",SUMPRODUCT(--('Input| Projects'!$AD918="Yes"),'Calc| Overheads Allocation'!H$9,'Calc| Project Costs'!AA918),IF('Input| Overheads'!$C$42="Internal labour",SUMPRODUCT(--('Input| Projects'!$AD918="Yes"),'Calc| Overheads Allocation'!H$9,'Calc| Project Costs'!AA918,'Input| Projects'!$Y918),IF('Input| Overheads'!$C$42="DNSP defined",SUMPRODUCT(--('Input| Projects'!$AD918="Yes"),'Calc| Overheads Allocation'!H$62,'Input| Projects'!$AG918),""))),"")</f>
        <v/>
      </c>
      <c r="AZ918" s="186" t="str">
        <f>IFERROR(IF('Input| Overheads'!$C$42="Direct costs",SUMPRODUCT(--('Input| Projects'!$AD918="Yes"),'Calc| Overheads Allocation'!I$9,'Calc| Project Costs'!AB918),IF('Input| Overheads'!$C$42="Internal labour",SUMPRODUCT(--('Input| Projects'!$AD918="Yes"),'Calc| Overheads Allocation'!I$9,'Calc| Project Costs'!AB918,'Input| Projects'!$Y918),IF('Input| Overheads'!$C$42="DNSP defined",SUMPRODUCT(--('Input| Projects'!$AD918="Yes"),'Calc| Overheads Allocation'!I$62,'Input| Projects'!$AG918),""))),"")</f>
        <v/>
      </c>
      <c r="BA918" s="106"/>
      <c r="BB918" s="186">
        <f t="shared" si="448"/>
        <v>0</v>
      </c>
      <c r="BC918" s="186">
        <f t="shared" si="449"/>
        <v>0</v>
      </c>
      <c r="BD918" s="186">
        <f t="shared" si="450"/>
        <v>0</v>
      </c>
      <c r="BE918" s="186">
        <f t="shared" si="427"/>
        <v>0</v>
      </c>
      <c r="BF918" s="186">
        <f t="shared" si="428"/>
        <v>0</v>
      </c>
      <c r="BG918" s="186">
        <f t="shared" si="429"/>
        <v>0</v>
      </c>
      <c r="BH918" s="186">
        <f t="shared" si="430"/>
        <v>0</v>
      </c>
      <c r="BI918" s="97"/>
      <c r="BJ918" s="186" t="str">
        <f t="shared" si="431"/>
        <v/>
      </c>
      <c r="BK918" s="186" t="str">
        <f t="shared" si="432"/>
        <v/>
      </c>
      <c r="BL918" s="186" t="str">
        <f t="shared" si="433"/>
        <v/>
      </c>
      <c r="BM918" s="186" t="str">
        <f t="shared" si="434"/>
        <v/>
      </c>
      <c r="BN918" s="186" t="str">
        <f t="shared" si="435"/>
        <v/>
      </c>
      <c r="BO918" s="186" t="str">
        <f t="shared" si="436"/>
        <v/>
      </c>
      <c r="BP918" s="186" t="str">
        <f t="shared" si="437"/>
        <v/>
      </c>
      <c r="BQ918" s="97"/>
      <c r="BR918" s="186">
        <f t="shared" si="438"/>
        <v>0</v>
      </c>
      <c r="BS918" s="186">
        <f t="shared" si="439"/>
        <v>0</v>
      </c>
      <c r="BT918" s="222">
        <f t="shared" si="440"/>
        <v>0</v>
      </c>
      <c r="BU918" s="222">
        <f t="shared" si="441"/>
        <v>0</v>
      </c>
      <c r="BV918" s="222">
        <f t="shared" si="442"/>
        <v>0</v>
      </c>
      <c r="BW918" s="222">
        <f t="shared" si="443"/>
        <v>0</v>
      </c>
      <c r="BX918" s="222">
        <f t="shared" si="444"/>
        <v>0</v>
      </c>
      <c r="BY918" s="106"/>
      <c r="BZ918" s="197" t="str">
        <f>IF(SUMIF('Input| Projects'!$AS$8:$CP$8,"Dx",'Input| Projects'!$AS918:$CP918)=0,"",SUMIF('Input| Projects'!$AS$8:$CP$8,"Dx",'Input| Projects'!$AS918:$CP918))</f>
        <v/>
      </c>
      <c r="CA918" s="197" t="str">
        <f>IF(SUMIF('Input| Projects'!$AS$8:$CP$8,"Tx",'Input| Projects'!$AS918:$CP918)=0,"",SUMIF('Input| Projects'!$AS$8:$CP$8,"Tx",'Input| Projects'!$AS918:$CP918))</f>
        <v/>
      </c>
      <c r="CB918" s="150" t="str">
        <f t="shared" si="451"/>
        <v/>
      </c>
    </row>
    <row r="919" spans="2:80" x14ac:dyDescent="0.2">
      <c r="B919" s="201">
        <f>IFERROR('Input| Projects'!B919,"")</f>
        <v>910</v>
      </c>
      <c r="C919" s="42" t="str">
        <f>IFERROR(IF('Input| Projects'!C919="","",'Input| Projects'!C919),"")</f>
        <v/>
      </c>
      <c r="D919" s="42" t="str">
        <f>IFERROR(IF('Input| Projects'!D919="","",'Input| Projects'!D919),"")</f>
        <v/>
      </c>
      <c r="E919" s="104"/>
      <c r="F919" s="190">
        <f>IFERROR('Input| Projects'!I919*'Input| Escalations'!$K$19,"")</f>
        <v>0</v>
      </c>
      <c r="G919" s="190">
        <f>IFERROR('Input| Projects'!J919*'Input| Escalations'!$K$19,"")</f>
        <v>0</v>
      </c>
      <c r="H919" s="190">
        <f>IFERROR('Input| Projects'!K919*'Input| Escalations'!$K$19,"")</f>
        <v>0</v>
      </c>
      <c r="I919" s="190">
        <f>IFERROR('Input| Projects'!L919*'Input| Escalations'!$K$19,"")</f>
        <v>0</v>
      </c>
      <c r="J919" s="190">
        <f>IFERROR('Input| Projects'!M919*'Input| Escalations'!$K$19,"")</f>
        <v>0</v>
      </c>
      <c r="K919" s="190">
        <f>IFERROR('Input| Projects'!N919*'Input| Escalations'!$K$19,"")</f>
        <v>0</v>
      </c>
      <c r="L919" s="190">
        <f>IFERROR('Input| Projects'!O919*'Input| Escalations'!$K$19,"")</f>
        <v>0</v>
      </c>
      <c r="M919" s="150" t="str">
        <f>IF(ABS(SUM(F919:L919)-(SUM('Input| Projects'!I919:O919)*'Input| Escalations'!$K$19))&lt;0.0000001,"",1)</f>
        <v/>
      </c>
      <c r="N919" s="192">
        <f>'Input| Projects'!$Y919*INDEX('Input| Escalations'!$H$33:$N$33,MATCH('Calc| Project Costs'!N$9,'Input| Escalations'!$H$23:$N$23,0))+'Input| Projects'!$Z919*INDEX('Input| Escalations'!$H$34:$N$34,MATCH('Calc| Project Costs'!N$9,'Input| Escalations'!$H$23:$N$23,0))+'Input| Projects'!$AA919*INDEX('Input| Escalations'!$H$35:$N$35,MATCH('Calc| Project Costs'!N$9,'Input| Escalations'!$H$23:$N$23,0))+1</f>
        <v>1</v>
      </c>
      <c r="O919" s="192">
        <f>'Input| Projects'!$Y919*INDEX('Input| Escalations'!$H$33:$N$33,MATCH('Calc| Project Costs'!O$9,'Input| Escalations'!$H$23:$N$23,0))+'Input| Projects'!$Z919*INDEX('Input| Escalations'!$H$34:$N$34,MATCH('Calc| Project Costs'!O$9,'Input| Escalations'!$H$23:$N$23,0))+'Input| Projects'!$AA919*INDEX('Input| Escalations'!$H$35:$N$35,MATCH('Calc| Project Costs'!O$9,'Input| Escalations'!$H$23:$N$23,0))+1</f>
        <v>1</v>
      </c>
      <c r="P919" s="192">
        <f>'Input| Projects'!$Y919*INDEX('Input| Escalations'!$H$33:$N$33,MATCH('Calc| Project Costs'!P$9,'Input| Escalations'!$H$23:$N$23,0))+'Input| Projects'!$Z919*INDEX('Input| Escalations'!$H$34:$N$34,MATCH('Calc| Project Costs'!P$9,'Input| Escalations'!$H$23:$N$23,0))+'Input| Projects'!$AA919*INDEX('Input| Escalations'!$H$35:$N$35,MATCH('Calc| Project Costs'!P$9,'Input| Escalations'!$H$23:$N$23,0))+1</f>
        <v>1</v>
      </c>
      <c r="Q919" s="192">
        <f>'Input| Projects'!$Y919*INDEX('Input| Escalations'!$H$33:$N$33,MATCH('Calc| Project Costs'!Q$9,'Input| Escalations'!$H$23:$N$23,0))+'Input| Projects'!$Z919*INDEX('Input| Escalations'!$H$34:$N$34,MATCH('Calc| Project Costs'!Q$9,'Input| Escalations'!$H$23:$N$23,0))+'Input| Projects'!$AA919*INDEX('Input| Escalations'!$H$35:$N$35,MATCH('Calc| Project Costs'!Q$9,'Input| Escalations'!$H$23:$N$23,0))+1</f>
        <v>1</v>
      </c>
      <c r="R919" s="192">
        <f>'Input| Projects'!$Y919*INDEX('Input| Escalations'!$H$33:$N$33,MATCH('Calc| Project Costs'!R$9,'Input| Escalations'!$H$23:$N$23,0))+'Input| Projects'!$Z919*INDEX('Input| Escalations'!$H$34:$N$34,MATCH('Calc| Project Costs'!R$9,'Input| Escalations'!$H$23:$N$23,0))+'Input| Projects'!$AA919*INDEX('Input| Escalations'!$H$35:$N$35,MATCH('Calc| Project Costs'!R$9,'Input| Escalations'!$H$23:$N$23,0))+1</f>
        <v>1</v>
      </c>
      <c r="S919" s="192">
        <f>'Input| Projects'!$Y919*INDEX('Input| Escalations'!$H$33:$N$33,MATCH('Calc| Project Costs'!S$9,'Input| Escalations'!$H$23:$N$23,0))+'Input| Projects'!$Z919*INDEX('Input| Escalations'!$H$34:$N$34,MATCH('Calc| Project Costs'!S$9,'Input| Escalations'!$H$23:$N$23,0))+'Input| Projects'!$AA919*INDEX('Input| Escalations'!$H$35:$N$35,MATCH('Calc| Project Costs'!S$9,'Input| Escalations'!$H$23:$N$23,0))+1</f>
        <v>1</v>
      </c>
      <c r="T919" s="192">
        <f>'Input| Projects'!$Y919*INDEX('Input| Escalations'!$H$33:$N$33,MATCH('Calc| Project Costs'!T$9,'Input| Escalations'!$H$23:$N$23,0))+'Input| Projects'!$Z919*INDEX('Input| Escalations'!$H$34:$N$34,MATCH('Calc| Project Costs'!T$9,'Input| Escalations'!$H$23:$N$23,0))+'Input| Projects'!$AA919*INDEX('Input| Escalations'!$H$35:$N$35,MATCH('Calc| Project Costs'!T$9,'Input| Escalations'!$H$23:$N$23,0))+1</f>
        <v>1</v>
      </c>
      <c r="U919" s="106"/>
      <c r="V919" s="186">
        <f t="shared" si="445"/>
        <v>0</v>
      </c>
      <c r="W919" s="186">
        <f t="shared" si="446"/>
        <v>0</v>
      </c>
      <c r="X919" s="186">
        <f t="shared" si="447"/>
        <v>0</v>
      </c>
      <c r="Y919" s="186">
        <f t="shared" si="423"/>
        <v>0</v>
      </c>
      <c r="Z919" s="186">
        <f t="shared" si="424"/>
        <v>0</v>
      </c>
      <c r="AA919" s="186">
        <f t="shared" si="425"/>
        <v>0</v>
      </c>
      <c r="AB919" s="186">
        <f t="shared" si="426"/>
        <v>0</v>
      </c>
      <c r="AC919" s="106"/>
      <c r="AD919" s="186">
        <f>'Input| Projects'!Q919*N919*'Input| Escalations'!$K$19</f>
        <v>0</v>
      </c>
      <c r="AE919" s="186">
        <f>'Input| Projects'!R919*O919*'Input| Escalations'!$K$19</f>
        <v>0</v>
      </c>
      <c r="AF919" s="186">
        <f>'Input| Projects'!S919*P919*'Input| Escalations'!$K$19</f>
        <v>0</v>
      </c>
      <c r="AG919" s="186">
        <f>'Input| Projects'!T919*Q919*'Input| Escalations'!$K$19</f>
        <v>0</v>
      </c>
      <c r="AH919" s="186">
        <f>'Input| Projects'!U919*R919*'Input| Escalations'!$K$19</f>
        <v>0</v>
      </c>
      <c r="AI919" s="186">
        <f>'Input| Projects'!V919*S919*'Input| Escalations'!$K$19</f>
        <v>0</v>
      </c>
      <c r="AJ919" s="186">
        <f>'Input| Projects'!W919*T919*'Input| Escalations'!$K$19</f>
        <v>0</v>
      </c>
      <c r="AK919" s="106"/>
      <c r="AL919" s="186" t="str">
        <f>IFERROR(IF('Input| Overheads'!$C$42="Direct costs",SUMPRODUCT(--('Input| Projects'!$AC919="Yes"),'Calc| Overheads Allocation'!C$8,'Calc| Project Costs'!V919),IF('Input| Overheads'!$C$42="Internal labour",SUMPRODUCT(--('Input| Projects'!$AC919="Yes"),'Calc| Overheads Allocation'!C$8,'Calc| Project Costs'!V919,'Input| Projects'!$Y919),IF('Input| Overheads'!$C$42="DNSP defined",SUMPRODUCT(--('Input| Projects'!$AC919="Yes"),'Calc| Overheads Allocation'!C$61,'Input| Projects'!$AF919),""))),"")</f>
        <v/>
      </c>
      <c r="AM919" s="186" t="str">
        <f>IFERROR(IF('Input| Overheads'!$C$42="Direct costs",SUMPRODUCT(--('Input| Projects'!$AC919="Yes"),'Calc| Overheads Allocation'!D$8,'Calc| Project Costs'!W919),IF('Input| Overheads'!$C$42="Internal labour",SUMPRODUCT(--('Input| Projects'!$AC919="Yes"),'Calc| Overheads Allocation'!D$8,'Calc| Project Costs'!W919,'Input| Projects'!$Y919),IF('Input| Overheads'!$C$42="DNSP defined",SUMPRODUCT(--('Input| Projects'!$AC919="Yes"),'Calc| Overheads Allocation'!D$61,'Input| Projects'!$AF919),""))),"")</f>
        <v/>
      </c>
      <c r="AN919" s="186" t="str">
        <f>IFERROR(IF('Input| Overheads'!$C$42="Direct costs",SUMPRODUCT(--('Input| Projects'!$AC919="Yes"),'Calc| Overheads Allocation'!E$8,'Calc| Project Costs'!X919),IF('Input| Overheads'!$C$42="Internal labour",SUMPRODUCT(--('Input| Projects'!$AC919="Yes"),'Calc| Overheads Allocation'!E$8,'Calc| Project Costs'!X919,'Input| Projects'!$Y919),IF('Input| Overheads'!$C$42="DNSP defined",SUMPRODUCT(--('Input| Projects'!$AC919="Yes"),'Calc| Overheads Allocation'!E$61,'Input| Projects'!$AF919),""))),"")</f>
        <v/>
      </c>
      <c r="AO919" s="186" t="str">
        <f>IFERROR(IF('Input| Overheads'!$C$42="Direct costs",SUMPRODUCT(--('Input| Projects'!$AC919="Yes"),'Calc| Overheads Allocation'!F$8,'Calc| Project Costs'!Y919),IF('Input| Overheads'!$C$42="Internal labour",SUMPRODUCT(--('Input| Projects'!$AC919="Yes"),'Calc| Overheads Allocation'!F$8,'Calc| Project Costs'!Y919,'Input| Projects'!$Y919),IF('Input| Overheads'!$C$42="DNSP defined",SUMPRODUCT(--('Input| Projects'!$AC919="Yes"),'Calc| Overheads Allocation'!F$61,'Input| Projects'!$AF919),""))),"")</f>
        <v/>
      </c>
      <c r="AP919" s="186" t="str">
        <f>IFERROR(IF('Input| Overheads'!$C$42="Direct costs",SUMPRODUCT(--('Input| Projects'!$AC919="Yes"),'Calc| Overheads Allocation'!G$8,'Calc| Project Costs'!Z919),IF('Input| Overheads'!$C$42="Internal labour",SUMPRODUCT(--('Input| Projects'!$AC919="Yes"),'Calc| Overheads Allocation'!G$8,'Calc| Project Costs'!Z919,'Input| Projects'!$Y919),IF('Input| Overheads'!$C$42="DNSP defined",SUMPRODUCT(--('Input| Projects'!$AC919="Yes"),'Calc| Overheads Allocation'!G$61,'Input| Projects'!$AF919),""))),"")</f>
        <v/>
      </c>
      <c r="AQ919" s="186" t="str">
        <f>IFERROR(IF('Input| Overheads'!$C$42="Direct costs",SUMPRODUCT(--('Input| Projects'!$AC919="Yes"),'Calc| Overheads Allocation'!H$8,'Calc| Project Costs'!AA919),IF('Input| Overheads'!$C$42="Internal labour",SUMPRODUCT(--('Input| Projects'!$AC919="Yes"),'Calc| Overheads Allocation'!H$8,'Calc| Project Costs'!AA919,'Input| Projects'!$Y919),IF('Input| Overheads'!$C$42="DNSP defined",SUMPRODUCT(--('Input| Projects'!$AC919="Yes"),'Calc| Overheads Allocation'!H$61,'Input| Projects'!$AF919),""))),"")</f>
        <v/>
      </c>
      <c r="AR919" s="186" t="str">
        <f>IFERROR(IF('Input| Overheads'!$C$42="Direct costs",SUMPRODUCT(--('Input| Projects'!$AC919="Yes"),'Calc| Overheads Allocation'!I$8,'Calc| Project Costs'!AB919),IF('Input| Overheads'!$C$42="Internal labour",SUMPRODUCT(--('Input| Projects'!$AC919="Yes"),'Calc| Overheads Allocation'!I$8,'Calc| Project Costs'!AB919,'Input| Projects'!$Y919),IF('Input| Overheads'!$C$42="DNSP defined",SUMPRODUCT(--('Input| Projects'!$AC919="Yes"),'Calc| Overheads Allocation'!I$61,'Input| Projects'!$AF919),""))),"")</f>
        <v/>
      </c>
      <c r="AS919" s="106"/>
      <c r="AT919" s="186" t="str">
        <f>IFERROR(IF('Input| Overheads'!$C$42="Direct costs",SUMPRODUCT(--('Input| Projects'!$AD919="Yes"),'Calc| Overheads Allocation'!C$9,'Calc| Project Costs'!V919),IF('Input| Overheads'!$C$42="Internal labour",SUMPRODUCT(--('Input| Projects'!$AD919="Yes"),'Calc| Overheads Allocation'!C$9,'Calc| Project Costs'!V919,'Input| Projects'!$Y919),IF('Input| Overheads'!$C$42="DNSP defined",SUMPRODUCT(--('Input| Projects'!$AD919="Yes"),'Calc| Overheads Allocation'!C$62,'Input| Projects'!$AG919),""))),"")</f>
        <v/>
      </c>
      <c r="AU919" s="186" t="str">
        <f>IFERROR(IF('Input| Overheads'!$C$42="Direct costs",SUMPRODUCT(--('Input| Projects'!$AD919="Yes"),'Calc| Overheads Allocation'!D$9,'Calc| Project Costs'!W919),IF('Input| Overheads'!$C$42="Internal labour",SUMPRODUCT(--('Input| Projects'!$AD919="Yes"),'Calc| Overheads Allocation'!D$9,'Calc| Project Costs'!W919,'Input| Projects'!$Y919),IF('Input| Overheads'!$C$42="DNSP defined",SUMPRODUCT(--('Input| Projects'!$AD919="Yes"),'Calc| Overheads Allocation'!D$62,'Input| Projects'!$AG919),""))),"")</f>
        <v/>
      </c>
      <c r="AV919" s="186" t="str">
        <f>IFERROR(IF('Input| Overheads'!$C$42="Direct costs",SUMPRODUCT(--('Input| Projects'!$AD919="Yes"),'Calc| Overheads Allocation'!E$9,'Calc| Project Costs'!X919),IF('Input| Overheads'!$C$42="Internal labour",SUMPRODUCT(--('Input| Projects'!$AD919="Yes"),'Calc| Overheads Allocation'!E$9,'Calc| Project Costs'!X919,'Input| Projects'!$Y919),IF('Input| Overheads'!$C$42="DNSP defined",SUMPRODUCT(--('Input| Projects'!$AD919="Yes"),'Calc| Overheads Allocation'!E$62,'Input| Projects'!$AG919),""))),"")</f>
        <v/>
      </c>
      <c r="AW919" s="186" t="str">
        <f>IFERROR(IF('Input| Overheads'!$C$42="Direct costs",SUMPRODUCT(--('Input| Projects'!$AD919="Yes"),'Calc| Overheads Allocation'!F$9,'Calc| Project Costs'!Y919),IF('Input| Overheads'!$C$42="Internal labour",SUMPRODUCT(--('Input| Projects'!$AD919="Yes"),'Calc| Overheads Allocation'!F$9,'Calc| Project Costs'!Y919,'Input| Projects'!$Y919),IF('Input| Overheads'!$C$42="DNSP defined",SUMPRODUCT(--('Input| Projects'!$AD919="Yes"),'Calc| Overheads Allocation'!F$62,'Input| Projects'!$AG919),""))),"")</f>
        <v/>
      </c>
      <c r="AX919" s="186" t="str">
        <f>IFERROR(IF('Input| Overheads'!$C$42="Direct costs",SUMPRODUCT(--('Input| Projects'!$AD919="Yes"),'Calc| Overheads Allocation'!G$9,'Calc| Project Costs'!Z919),IF('Input| Overheads'!$C$42="Internal labour",SUMPRODUCT(--('Input| Projects'!$AD919="Yes"),'Calc| Overheads Allocation'!G$9,'Calc| Project Costs'!Z919,'Input| Projects'!$Y919),IF('Input| Overheads'!$C$42="DNSP defined",SUMPRODUCT(--('Input| Projects'!$AD919="Yes"),'Calc| Overheads Allocation'!G$62,'Input| Projects'!$AG919),""))),"")</f>
        <v/>
      </c>
      <c r="AY919" s="186" t="str">
        <f>IFERROR(IF('Input| Overheads'!$C$42="Direct costs",SUMPRODUCT(--('Input| Projects'!$AD919="Yes"),'Calc| Overheads Allocation'!H$9,'Calc| Project Costs'!AA919),IF('Input| Overheads'!$C$42="Internal labour",SUMPRODUCT(--('Input| Projects'!$AD919="Yes"),'Calc| Overheads Allocation'!H$9,'Calc| Project Costs'!AA919,'Input| Projects'!$Y919),IF('Input| Overheads'!$C$42="DNSP defined",SUMPRODUCT(--('Input| Projects'!$AD919="Yes"),'Calc| Overheads Allocation'!H$62,'Input| Projects'!$AG919),""))),"")</f>
        <v/>
      </c>
      <c r="AZ919" s="186" t="str">
        <f>IFERROR(IF('Input| Overheads'!$C$42="Direct costs",SUMPRODUCT(--('Input| Projects'!$AD919="Yes"),'Calc| Overheads Allocation'!I$9,'Calc| Project Costs'!AB919),IF('Input| Overheads'!$C$42="Internal labour",SUMPRODUCT(--('Input| Projects'!$AD919="Yes"),'Calc| Overheads Allocation'!I$9,'Calc| Project Costs'!AB919,'Input| Projects'!$Y919),IF('Input| Overheads'!$C$42="DNSP defined",SUMPRODUCT(--('Input| Projects'!$AD919="Yes"),'Calc| Overheads Allocation'!I$62,'Input| Projects'!$AG919),""))),"")</f>
        <v/>
      </c>
      <c r="BA919" s="106"/>
      <c r="BB919" s="186">
        <f t="shared" si="448"/>
        <v>0</v>
      </c>
      <c r="BC919" s="186">
        <f t="shared" si="449"/>
        <v>0</v>
      </c>
      <c r="BD919" s="186">
        <f t="shared" si="450"/>
        <v>0</v>
      </c>
      <c r="BE919" s="186">
        <f t="shared" si="427"/>
        <v>0</v>
      </c>
      <c r="BF919" s="186">
        <f t="shared" si="428"/>
        <v>0</v>
      </c>
      <c r="BG919" s="186">
        <f t="shared" si="429"/>
        <v>0</v>
      </c>
      <c r="BH919" s="186">
        <f t="shared" si="430"/>
        <v>0</v>
      </c>
      <c r="BI919" s="97"/>
      <c r="BJ919" s="186" t="str">
        <f t="shared" si="431"/>
        <v/>
      </c>
      <c r="BK919" s="186" t="str">
        <f t="shared" si="432"/>
        <v/>
      </c>
      <c r="BL919" s="186" t="str">
        <f t="shared" si="433"/>
        <v/>
      </c>
      <c r="BM919" s="186" t="str">
        <f t="shared" si="434"/>
        <v/>
      </c>
      <c r="BN919" s="186" t="str">
        <f t="shared" si="435"/>
        <v/>
      </c>
      <c r="BO919" s="186" t="str">
        <f t="shared" si="436"/>
        <v/>
      </c>
      <c r="BP919" s="186" t="str">
        <f t="shared" si="437"/>
        <v/>
      </c>
      <c r="BQ919" s="97"/>
      <c r="BR919" s="186">
        <f t="shared" si="438"/>
        <v>0</v>
      </c>
      <c r="BS919" s="186">
        <f t="shared" si="439"/>
        <v>0</v>
      </c>
      <c r="BT919" s="222">
        <f t="shared" si="440"/>
        <v>0</v>
      </c>
      <c r="BU919" s="222">
        <f t="shared" si="441"/>
        <v>0</v>
      </c>
      <c r="BV919" s="222">
        <f t="shared" si="442"/>
        <v>0</v>
      </c>
      <c r="BW919" s="222">
        <f t="shared" si="443"/>
        <v>0</v>
      </c>
      <c r="BX919" s="222">
        <f t="shared" si="444"/>
        <v>0</v>
      </c>
      <c r="BY919" s="106"/>
      <c r="BZ919" s="197" t="str">
        <f>IF(SUMIF('Input| Projects'!$AS$8:$CP$8,"Dx",'Input| Projects'!$AS919:$CP919)=0,"",SUMIF('Input| Projects'!$AS$8:$CP$8,"Dx",'Input| Projects'!$AS919:$CP919))</f>
        <v/>
      </c>
      <c r="CA919" s="197" t="str">
        <f>IF(SUMIF('Input| Projects'!$AS$8:$CP$8,"Tx",'Input| Projects'!$AS919:$CP919)=0,"",SUMIF('Input| Projects'!$AS$8:$CP$8,"Tx",'Input| Projects'!$AS919:$CP919))</f>
        <v/>
      </c>
      <c r="CB919" s="150" t="str">
        <f t="shared" si="451"/>
        <v/>
      </c>
    </row>
    <row r="920" spans="2:80" x14ac:dyDescent="0.2">
      <c r="B920" s="201">
        <f>IFERROR('Input| Projects'!B920,"")</f>
        <v>911</v>
      </c>
      <c r="C920" s="42" t="str">
        <f>IFERROR(IF('Input| Projects'!C920="","",'Input| Projects'!C920),"")</f>
        <v/>
      </c>
      <c r="D920" s="42" t="str">
        <f>IFERROR(IF('Input| Projects'!D920="","",'Input| Projects'!D920),"")</f>
        <v/>
      </c>
      <c r="E920" s="104"/>
      <c r="F920" s="190">
        <f>IFERROR('Input| Projects'!I920*'Input| Escalations'!$K$19,"")</f>
        <v>0</v>
      </c>
      <c r="G920" s="190">
        <f>IFERROR('Input| Projects'!J920*'Input| Escalations'!$K$19,"")</f>
        <v>0</v>
      </c>
      <c r="H920" s="190">
        <f>IFERROR('Input| Projects'!K920*'Input| Escalations'!$K$19,"")</f>
        <v>0</v>
      </c>
      <c r="I920" s="190">
        <f>IFERROR('Input| Projects'!L920*'Input| Escalations'!$K$19,"")</f>
        <v>0</v>
      </c>
      <c r="J920" s="190">
        <f>IFERROR('Input| Projects'!M920*'Input| Escalations'!$K$19,"")</f>
        <v>0</v>
      </c>
      <c r="K920" s="190">
        <f>IFERROR('Input| Projects'!N920*'Input| Escalations'!$K$19,"")</f>
        <v>0</v>
      </c>
      <c r="L920" s="190">
        <f>IFERROR('Input| Projects'!O920*'Input| Escalations'!$K$19,"")</f>
        <v>0</v>
      </c>
      <c r="M920" s="150" t="str">
        <f>IF(ABS(SUM(F920:L920)-(SUM('Input| Projects'!I920:O920)*'Input| Escalations'!$K$19))&lt;0.0000001,"",1)</f>
        <v/>
      </c>
      <c r="N920" s="192">
        <f>'Input| Projects'!$Y920*INDEX('Input| Escalations'!$H$33:$N$33,MATCH('Calc| Project Costs'!N$9,'Input| Escalations'!$H$23:$N$23,0))+'Input| Projects'!$Z920*INDEX('Input| Escalations'!$H$34:$N$34,MATCH('Calc| Project Costs'!N$9,'Input| Escalations'!$H$23:$N$23,0))+'Input| Projects'!$AA920*INDEX('Input| Escalations'!$H$35:$N$35,MATCH('Calc| Project Costs'!N$9,'Input| Escalations'!$H$23:$N$23,0))+1</f>
        <v>1</v>
      </c>
      <c r="O920" s="192">
        <f>'Input| Projects'!$Y920*INDEX('Input| Escalations'!$H$33:$N$33,MATCH('Calc| Project Costs'!O$9,'Input| Escalations'!$H$23:$N$23,0))+'Input| Projects'!$Z920*INDEX('Input| Escalations'!$H$34:$N$34,MATCH('Calc| Project Costs'!O$9,'Input| Escalations'!$H$23:$N$23,0))+'Input| Projects'!$AA920*INDEX('Input| Escalations'!$H$35:$N$35,MATCH('Calc| Project Costs'!O$9,'Input| Escalations'!$H$23:$N$23,0))+1</f>
        <v>1</v>
      </c>
      <c r="P920" s="192">
        <f>'Input| Projects'!$Y920*INDEX('Input| Escalations'!$H$33:$N$33,MATCH('Calc| Project Costs'!P$9,'Input| Escalations'!$H$23:$N$23,0))+'Input| Projects'!$Z920*INDEX('Input| Escalations'!$H$34:$N$34,MATCH('Calc| Project Costs'!P$9,'Input| Escalations'!$H$23:$N$23,0))+'Input| Projects'!$AA920*INDEX('Input| Escalations'!$H$35:$N$35,MATCH('Calc| Project Costs'!P$9,'Input| Escalations'!$H$23:$N$23,0))+1</f>
        <v>1</v>
      </c>
      <c r="Q920" s="192">
        <f>'Input| Projects'!$Y920*INDEX('Input| Escalations'!$H$33:$N$33,MATCH('Calc| Project Costs'!Q$9,'Input| Escalations'!$H$23:$N$23,0))+'Input| Projects'!$Z920*INDEX('Input| Escalations'!$H$34:$N$34,MATCH('Calc| Project Costs'!Q$9,'Input| Escalations'!$H$23:$N$23,0))+'Input| Projects'!$AA920*INDEX('Input| Escalations'!$H$35:$N$35,MATCH('Calc| Project Costs'!Q$9,'Input| Escalations'!$H$23:$N$23,0))+1</f>
        <v>1</v>
      </c>
      <c r="R920" s="192">
        <f>'Input| Projects'!$Y920*INDEX('Input| Escalations'!$H$33:$N$33,MATCH('Calc| Project Costs'!R$9,'Input| Escalations'!$H$23:$N$23,0))+'Input| Projects'!$Z920*INDEX('Input| Escalations'!$H$34:$N$34,MATCH('Calc| Project Costs'!R$9,'Input| Escalations'!$H$23:$N$23,0))+'Input| Projects'!$AA920*INDEX('Input| Escalations'!$H$35:$N$35,MATCH('Calc| Project Costs'!R$9,'Input| Escalations'!$H$23:$N$23,0))+1</f>
        <v>1</v>
      </c>
      <c r="S920" s="192">
        <f>'Input| Projects'!$Y920*INDEX('Input| Escalations'!$H$33:$N$33,MATCH('Calc| Project Costs'!S$9,'Input| Escalations'!$H$23:$N$23,0))+'Input| Projects'!$Z920*INDEX('Input| Escalations'!$H$34:$N$34,MATCH('Calc| Project Costs'!S$9,'Input| Escalations'!$H$23:$N$23,0))+'Input| Projects'!$AA920*INDEX('Input| Escalations'!$H$35:$N$35,MATCH('Calc| Project Costs'!S$9,'Input| Escalations'!$H$23:$N$23,0))+1</f>
        <v>1</v>
      </c>
      <c r="T920" s="192">
        <f>'Input| Projects'!$Y920*INDEX('Input| Escalations'!$H$33:$N$33,MATCH('Calc| Project Costs'!T$9,'Input| Escalations'!$H$23:$N$23,0))+'Input| Projects'!$Z920*INDEX('Input| Escalations'!$H$34:$N$34,MATCH('Calc| Project Costs'!T$9,'Input| Escalations'!$H$23:$N$23,0))+'Input| Projects'!$AA920*INDEX('Input| Escalations'!$H$35:$N$35,MATCH('Calc| Project Costs'!T$9,'Input| Escalations'!$H$23:$N$23,0))+1</f>
        <v>1</v>
      </c>
      <c r="U920" s="106"/>
      <c r="V920" s="186">
        <f t="shared" si="445"/>
        <v>0</v>
      </c>
      <c r="W920" s="186">
        <f t="shared" si="446"/>
        <v>0</v>
      </c>
      <c r="X920" s="186">
        <f t="shared" si="447"/>
        <v>0</v>
      </c>
      <c r="Y920" s="186">
        <f t="shared" si="423"/>
        <v>0</v>
      </c>
      <c r="Z920" s="186">
        <f t="shared" si="424"/>
        <v>0</v>
      </c>
      <c r="AA920" s="186">
        <f t="shared" si="425"/>
        <v>0</v>
      </c>
      <c r="AB920" s="186">
        <f t="shared" si="426"/>
        <v>0</v>
      </c>
      <c r="AC920" s="106"/>
      <c r="AD920" s="186">
        <f>'Input| Projects'!Q920*N920*'Input| Escalations'!$K$19</f>
        <v>0</v>
      </c>
      <c r="AE920" s="186">
        <f>'Input| Projects'!R920*O920*'Input| Escalations'!$K$19</f>
        <v>0</v>
      </c>
      <c r="AF920" s="186">
        <f>'Input| Projects'!S920*P920*'Input| Escalations'!$K$19</f>
        <v>0</v>
      </c>
      <c r="AG920" s="186">
        <f>'Input| Projects'!T920*Q920*'Input| Escalations'!$K$19</f>
        <v>0</v>
      </c>
      <c r="AH920" s="186">
        <f>'Input| Projects'!U920*R920*'Input| Escalations'!$K$19</f>
        <v>0</v>
      </c>
      <c r="AI920" s="186">
        <f>'Input| Projects'!V920*S920*'Input| Escalations'!$K$19</f>
        <v>0</v>
      </c>
      <c r="AJ920" s="186">
        <f>'Input| Projects'!W920*T920*'Input| Escalations'!$K$19</f>
        <v>0</v>
      </c>
      <c r="AK920" s="106"/>
      <c r="AL920" s="186" t="str">
        <f>IFERROR(IF('Input| Overheads'!$C$42="Direct costs",SUMPRODUCT(--('Input| Projects'!$AC920="Yes"),'Calc| Overheads Allocation'!C$8,'Calc| Project Costs'!V920),IF('Input| Overheads'!$C$42="Internal labour",SUMPRODUCT(--('Input| Projects'!$AC920="Yes"),'Calc| Overheads Allocation'!C$8,'Calc| Project Costs'!V920,'Input| Projects'!$Y920),IF('Input| Overheads'!$C$42="DNSP defined",SUMPRODUCT(--('Input| Projects'!$AC920="Yes"),'Calc| Overheads Allocation'!C$61,'Input| Projects'!$AF920),""))),"")</f>
        <v/>
      </c>
      <c r="AM920" s="186" t="str">
        <f>IFERROR(IF('Input| Overheads'!$C$42="Direct costs",SUMPRODUCT(--('Input| Projects'!$AC920="Yes"),'Calc| Overheads Allocation'!D$8,'Calc| Project Costs'!W920),IF('Input| Overheads'!$C$42="Internal labour",SUMPRODUCT(--('Input| Projects'!$AC920="Yes"),'Calc| Overheads Allocation'!D$8,'Calc| Project Costs'!W920,'Input| Projects'!$Y920),IF('Input| Overheads'!$C$42="DNSP defined",SUMPRODUCT(--('Input| Projects'!$AC920="Yes"),'Calc| Overheads Allocation'!D$61,'Input| Projects'!$AF920),""))),"")</f>
        <v/>
      </c>
      <c r="AN920" s="186" t="str">
        <f>IFERROR(IF('Input| Overheads'!$C$42="Direct costs",SUMPRODUCT(--('Input| Projects'!$AC920="Yes"),'Calc| Overheads Allocation'!E$8,'Calc| Project Costs'!X920),IF('Input| Overheads'!$C$42="Internal labour",SUMPRODUCT(--('Input| Projects'!$AC920="Yes"),'Calc| Overheads Allocation'!E$8,'Calc| Project Costs'!X920,'Input| Projects'!$Y920),IF('Input| Overheads'!$C$42="DNSP defined",SUMPRODUCT(--('Input| Projects'!$AC920="Yes"),'Calc| Overheads Allocation'!E$61,'Input| Projects'!$AF920),""))),"")</f>
        <v/>
      </c>
      <c r="AO920" s="186" t="str">
        <f>IFERROR(IF('Input| Overheads'!$C$42="Direct costs",SUMPRODUCT(--('Input| Projects'!$AC920="Yes"),'Calc| Overheads Allocation'!F$8,'Calc| Project Costs'!Y920),IF('Input| Overheads'!$C$42="Internal labour",SUMPRODUCT(--('Input| Projects'!$AC920="Yes"),'Calc| Overheads Allocation'!F$8,'Calc| Project Costs'!Y920,'Input| Projects'!$Y920),IF('Input| Overheads'!$C$42="DNSP defined",SUMPRODUCT(--('Input| Projects'!$AC920="Yes"),'Calc| Overheads Allocation'!F$61,'Input| Projects'!$AF920),""))),"")</f>
        <v/>
      </c>
      <c r="AP920" s="186" t="str">
        <f>IFERROR(IF('Input| Overheads'!$C$42="Direct costs",SUMPRODUCT(--('Input| Projects'!$AC920="Yes"),'Calc| Overheads Allocation'!G$8,'Calc| Project Costs'!Z920),IF('Input| Overheads'!$C$42="Internal labour",SUMPRODUCT(--('Input| Projects'!$AC920="Yes"),'Calc| Overheads Allocation'!G$8,'Calc| Project Costs'!Z920,'Input| Projects'!$Y920),IF('Input| Overheads'!$C$42="DNSP defined",SUMPRODUCT(--('Input| Projects'!$AC920="Yes"),'Calc| Overheads Allocation'!G$61,'Input| Projects'!$AF920),""))),"")</f>
        <v/>
      </c>
      <c r="AQ920" s="186" t="str">
        <f>IFERROR(IF('Input| Overheads'!$C$42="Direct costs",SUMPRODUCT(--('Input| Projects'!$AC920="Yes"),'Calc| Overheads Allocation'!H$8,'Calc| Project Costs'!AA920),IF('Input| Overheads'!$C$42="Internal labour",SUMPRODUCT(--('Input| Projects'!$AC920="Yes"),'Calc| Overheads Allocation'!H$8,'Calc| Project Costs'!AA920,'Input| Projects'!$Y920),IF('Input| Overheads'!$C$42="DNSP defined",SUMPRODUCT(--('Input| Projects'!$AC920="Yes"),'Calc| Overheads Allocation'!H$61,'Input| Projects'!$AF920),""))),"")</f>
        <v/>
      </c>
      <c r="AR920" s="186" t="str">
        <f>IFERROR(IF('Input| Overheads'!$C$42="Direct costs",SUMPRODUCT(--('Input| Projects'!$AC920="Yes"),'Calc| Overheads Allocation'!I$8,'Calc| Project Costs'!AB920),IF('Input| Overheads'!$C$42="Internal labour",SUMPRODUCT(--('Input| Projects'!$AC920="Yes"),'Calc| Overheads Allocation'!I$8,'Calc| Project Costs'!AB920,'Input| Projects'!$Y920),IF('Input| Overheads'!$C$42="DNSP defined",SUMPRODUCT(--('Input| Projects'!$AC920="Yes"),'Calc| Overheads Allocation'!I$61,'Input| Projects'!$AF920),""))),"")</f>
        <v/>
      </c>
      <c r="AS920" s="106"/>
      <c r="AT920" s="186" t="str">
        <f>IFERROR(IF('Input| Overheads'!$C$42="Direct costs",SUMPRODUCT(--('Input| Projects'!$AD920="Yes"),'Calc| Overheads Allocation'!C$9,'Calc| Project Costs'!V920),IF('Input| Overheads'!$C$42="Internal labour",SUMPRODUCT(--('Input| Projects'!$AD920="Yes"),'Calc| Overheads Allocation'!C$9,'Calc| Project Costs'!V920,'Input| Projects'!$Y920),IF('Input| Overheads'!$C$42="DNSP defined",SUMPRODUCT(--('Input| Projects'!$AD920="Yes"),'Calc| Overheads Allocation'!C$62,'Input| Projects'!$AG920),""))),"")</f>
        <v/>
      </c>
      <c r="AU920" s="186" t="str">
        <f>IFERROR(IF('Input| Overheads'!$C$42="Direct costs",SUMPRODUCT(--('Input| Projects'!$AD920="Yes"),'Calc| Overheads Allocation'!D$9,'Calc| Project Costs'!W920),IF('Input| Overheads'!$C$42="Internal labour",SUMPRODUCT(--('Input| Projects'!$AD920="Yes"),'Calc| Overheads Allocation'!D$9,'Calc| Project Costs'!W920,'Input| Projects'!$Y920),IF('Input| Overheads'!$C$42="DNSP defined",SUMPRODUCT(--('Input| Projects'!$AD920="Yes"),'Calc| Overheads Allocation'!D$62,'Input| Projects'!$AG920),""))),"")</f>
        <v/>
      </c>
      <c r="AV920" s="186" t="str">
        <f>IFERROR(IF('Input| Overheads'!$C$42="Direct costs",SUMPRODUCT(--('Input| Projects'!$AD920="Yes"),'Calc| Overheads Allocation'!E$9,'Calc| Project Costs'!X920),IF('Input| Overheads'!$C$42="Internal labour",SUMPRODUCT(--('Input| Projects'!$AD920="Yes"),'Calc| Overheads Allocation'!E$9,'Calc| Project Costs'!X920,'Input| Projects'!$Y920),IF('Input| Overheads'!$C$42="DNSP defined",SUMPRODUCT(--('Input| Projects'!$AD920="Yes"),'Calc| Overheads Allocation'!E$62,'Input| Projects'!$AG920),""))),"")</f>
        <v/>
      </c>
      <c r="AW920" s="186" t="str">
        <f>IFERROR(IF('Input| Overheads'!$C$42="Direct costs",SUMPRODUCT(--('Input| Projects'!$AD920="Yes"),'Calc| Overheads Allocation'!F$9,'Calc| Project Costs'!Y920),IF('Input| Overheads'!$C$42="Internal labour",SUMPRODUCT(--('Input| Projects'!$AD920="Yes"),'Calc| Overheads Allocation'!F$9,'Calc| Project Costs'!Y920,'Input| Projects'!$Y920),IF('Input| Overheads'!$C$42="DNSP defined",SUMPRODUCT(--('Input| Projects'!$AD920="Yes"),'Calc| Overheads Allocation'!F$62,'Input| Projects'!$AG920),""))),"")</f>
        <v/>
      </c>
      <c r="AX920" s="186" t="str">
        <f>IFERROR(IF('Input| Overheads'!$C$42="Direct costs",SUMPRODUCT(--('Input| Projects'!$AD920="Yes"),'Calc| Overheads Allocation'!G$9,'Calc| Project Costs'!Z920),IF('Input| Overheads'!$C$42="Internal labour",SUMPRODUCT(--('Input| Projects'!$AD920="Yes"),'Calc| Overheads Allocation'!G$9,'Calc| Project Costs'!Z920,'Input| Projects'!$Y920),IF('Input| Overheads'!$C$42="DNSP defined",SUMPRODUCT(--('Input| Projects'!$AD920="Yes"),'Calc| Overheads Allocation'!G$62,'Input| Projects'!$AG920),""))),"")</f>
        <v/>
      </c>
      <c r="AY920" s="186" t="str">
        <f>IFERROR(IF('Input| Overheads'!$C$42="Direct costs",SUMPRODUCT(--('Input| Projects'!$AD920="Yes"),'Calc| Overheads Allocation'!H$9,'Calc| Project Costs'!AA920),IF('Input| Overheads'!$C$42="Internal labour",SUMPRODUCT(--('Input| Projects'!$AD920="Yes"),'Calc| Overheads Allocation'!H$9,'Calc| Project Costs'!AA920,'Input| Projects'!$Y920),IF('Input| Overheads'!$C$42="DNSP defined",SUMPRODUCT(--('Input| Projects'!$AD920="Yes"),'Calc| Overheads Allocation'!H$62,'Input| Projects'!$AG920),""))),"")</f>
        <v/>
      </c>
      <c r="AZ920" s="186" t="str">
        <f>IFERROR(IF('Input| Overheads'!$C$42="Direct costs",SUMPRODUCT(--('Input| Projects'!$AD920="Yes"),'Calc| Overheads Allocation'!I$9,'Calc| Project Costs'!AB920),IF('Input| Overheads'!$C$42="Internal labour",SUMPRODUCT(--('Input| Projects'!$AD920="Yes"),'Calc| Overheads Allocation'!I$9,'Calc| Project Costs'!AB920,'Input| Projects'!$Y920),IF('Input| Overheads'!$C$42="DNSP defined",SUMPRODUCT(--('Input| Projects'!$AD920="Yes"),'Calc| Overheads Allocation'!I$62,'Input| Projects'!$AG920),""))),"")</f>
        <v/>
      </c>
      <c r="BA920" s="106"/>
      <c r="BB920" s="186">
        <f t="shared" si="448"/>
        <v>0</v>
      </c>
      <c r="BC920" s="186">
        <f t="shared" si="449"/>
        <v>0</v>
      </c>
      <c r="BD920" s="186">
        <f t="shared" si="450"/>
        <v>0</v>
      </c>
      <c r="BE920" s="186">
        <f t="shared" si="427"/>
        <v>0</v>
      </c>
      <c r="BF920" s="186">
        <f t="shared" si="428"/>
        <v>0</v>
      </c>
      <c r="BG920" s="186">
        <f t="shared" si="429"/>
        <v>0</v>
      </c>
      <c r="BH920" s="186">
        <f t="shared" si="430"/>
        <v>0</v>
      </c>
      <c r="BI920" s="97"/>
      <c r="BJ920" s="186" t="str">
        <f t="shared" si="431"/>
        <v/>
      </c>
      <c r="BK920" s="186" t="str">
        <f t="shared" si="432"/>
        <v/>
      </c>
      <c r="BL920" s="186" t="str">
        <f t="shared" si="433"/>
        <v/>
      </c>
      <c r="BM920" s="186" t="str">
        <f t="shared" si="434"/>
        <v/>
      </c>
      <c r="BN920" s="186" t="str">
        <f t="shared" si="435"/>
        <v/>
      </c>
      <c r="BO920" s="186" t="str">
        <f t="shared" si="436"/>
        <v/>
      </c>
      <c r="BP920" s="186" t="str">
        <f t="shared" si="437"/>
        <v/>
      </c>
      <c r="BQ920" s="97"/>
      <c r="BR920" s="186">
        <f t="shared" si="438"/>
        <v>0</v>
      </c>
      <c r="BS920" s="186">
        <f t="shared" si="439"/>
        <v>0</v>
      </c>
      <c r="BT920" s="222">
        <f t="shared" si="440"/>
        <v>0</v>
      </c>
      <c r="BU920" s="222">
        <f t="shared" si="441"/>
        <v>0</v>
      </c>
      <c r="BV920" s="222">
        <f t="shared" si="442"/>
        <v>0</v>
      </c>
      <c r="BW920" s="222">
        <f t="shared" si="443"/>
        <v>0</v>
      </c>
      <c r="BX920" s="222">
        <f t="shared" si="444"/>
        <v>0</v>
      </c>
      <c r="BY920" s="106"/>
      <c r="BZ920" s="197" t="str">
        <f>IF(SUMIF('Input| Projects'!$AS$8:$CP$8,"Dx",'Input| Projects'!$AS920:$CP920)=0,"",SUMIF('Input| Projects'!$AS$8:$CP$8,"Dx",'Input| Projects'!$AS920:$CP920))</f>
        <v/>
      </c>
      <c r="CA920" s="197" t="str">
        <f>IF(SUMIF('Input| Projects'!$AS$8:$CP$8,"Tx",'Input| Projects'!$AS920:$CP920)=0,"",SUMIF('Input| Projects'!$AS$8:$CP$8,"Tx",'Input| Projects'!$AS920:$CP920))</f>
        <v/>
      </c>
      <c r="CB920" s="150" t="str">
        <f t="shared" si="451"/>
        <v/>
      </c>
    </row>
    <row r="921" spans="2:80" x14ac:dyDescent="0.2">
      <c r="B921" s="201">
        <f>IFERROR('Input| Projects'!B921,"")</f>
        <v>912</v>
      </c>
      <c r="C921" s="42" t="str">
        <f>IFERROR(IF('Input| Projects'!C921="","",'Input| Projects'!C921),"")</f>
        <v/>
      </c>
      <c r="D921" s="42" t="str">
        <f>IFERROR(IF('Input| Projects'!D921="","",'Input| Projects'!D921),"")</f>
        <v/>
      </c>
      <c r="E921" s="104"/>
      <c r="F921" s="190">
        <f>IFERROR('Input| Projects'!I921*'Input| Escalations'!$K$19,"")</f>
        <v>0</v>
      </c>
      <c r="G921" s="190">
        <f>IFERROR('Input| Projects'!J921*'Input| Escalations'!$K$19,"")</f>
        <v>0</v>
      </c>
      <c r="H921" s="190">
        <f>IFERROR('Input| Projects'!K921*'Input| Escalations'!$K$19,"")</f>
        <v>0</v>
      </c>
      <c r="I921" s="190">
        <f>IFERROR('Input| Projects'!L921*'Input| Escalations'!$K$19,"")</f>
        <v>0</v>
      </c>
      <c r="J921" s="190">
        <f>IFERROR('Input| Projects'!M921*'Input| Escalations'!$K$19,"")</f>
        <v>0</v>
      </c>
      <c r="K921" s="190">
        <f>IFERROR('Input| Projects'!N921*'Input| Escalations'!$K$19,"")</f>
        <v>0</v>
      </c>
      <c r="L921" s="190">
        <f>IFERROR('Input| Projects'!O921*'Input| Escalations'!$K$19,"")</f>
        <v>0</v>
      </c>
      <c r="M921" s="150" t="str">
        <f>IF(ABS(SUM(F921:L921)-(SUM('Input| Projects'!I921:O921)*'Input| Escalations'!$K$19))&lt;0.0000001,"",1)</f>
        <v/>
      </c>
      <c r="N921" s="192">
        <f>'Input| Projects'!$Y921*INDEX('Input| Escalations'!$H$33:$N$33,MATCH('Calc| Project Costs'!N$9,'Input| Escalations'!$H$23:$N$23,0))+'Input| Projects'!$Z921*INDEX('Input| Escalations'!$H$34:$N$34,MATCH('Calc| Project Costs'!N$9,'Input| Escalations'!$H$23:$N$23,0))+'Input| Projects'!$AA921*INDEX('Input| Escalations'!$H$35:$N$35,MATCH('Calc| Project Costs'!N$9,'Input| Escalations'!$H$23:$N$23,0))+1</f>
        <v>1</v>
      </c>
      <c r="O921" s="192">
        <f>'Input| Projects'!$Y921*INDEX('Input| Escalations'!$H$33:$N$33,MATCH('Calc| Project Costs'!O$9,'Input| Escalations'!$H$23:$N$23,0))+'Input| Projects'!$Z921*INDEX('Input| Escalations'!$H$34:$N$34,MATCH('Calc| Project Costs'!O$9,'Input| Escalations'!$H$23:$N$23,0))+'Input| Projects'!$AA921*INDEX('Input| Escalations'!$H$35:$N$35,MATCH('Calc| Project Costs'!O$9,'Input| Escalations'!$H$23:$N$23,0))+1</f>
        <v>1</v>
      </c>
      <c r="P921" s="192">
        <f>'Input| Projects'!$Y921*INDEX('Input| Escalations'!$H$33:$N$33,MATCH('Calc| Project Costs'!P$9,'Input| Escalations'!$H$23:$N$23,0))+'Input| Projects'!$Z921*INDEX('Input| Escalations'!$H$34:$N$34,MATCH('Calc| Project Costs'!P$9,'Input| Escalations'!$H$23:$N$23,0))+'Input| Projects'!$AA921*INDEX('Input| Escalations'!$H$35:$N$35,MATCH('Calc| Project Costs'!P$9,'Input| Escalations'!$H$23:$N$23,0))+1</f>
        <v>1</v>
      </c>
      <c r="Q921" s="192">
        <f>'Input| Projects'!$Y921*INDEX('Input| Escalations'!$H$33:$N$33,MATCH('Calc| Project Costs'!Q$9,'Input| Escalations'!$H$23:$N$23,0))+'Input| Projects'!$Z921*INDEX('Input| Escalations'!$H$34:$N$34,MATCH('Calc| Project Costs'!Q$9,'Input| Escalations'!$H$23:$N$23,0))+'Input| Projects'!$AA921*INDEX('Input| Escalations'!$H$35:$N$35,MATCH('Calc| Project Costs'!Q$9,'Input| Escalations'!$H$23:$N$23,0))+1</f>
        <v>1</v>
      </c>
      <c r="R921" s="192">
        <f>'Input| Projects'!$Y921*INDEX('Input| Escalations'!$H$33:$N$33,MATCH('Calc| Project Costs'!R$9,'Input| Escalations'!$H$23:$N$23,0))+'Input| Projects'!$Z921*INDEX('Input| Escalations'!$H$34:$N$34,MATCH('Calc| Project Costs'!R$9,'Input| Escalations'!$H$23:$N$23,0))+'Input| Projects'!$AA921*INDEX('Input| Escalations'!$H$35:$N$35,MATCH('Calc| Project Costs'!R$9,'Input| Escalations'!$H$23:$N$23,0))+1</f>
        <v>1</v>
      </c>
      <c r="S921" s="192">
        <f>'Input| Projects'!$Y921*INDEX('Input| Escalations'!$H$33:$N$33,MATCH('Calc| Project Costs'!S$9,'Input| Escalations'!$H$23:$N$23,0))+'Input| Projects'!$Z921*INDEX('Input| Escalations'!$H$34:$N$34,MATCH('Calc| Project Costs'!S$9,'Input| Escalations'!$H$23:$N$23,0))+'Input| Projects'!$AA921*INDEX('Input| Escalations'!$H$35:$N$35,MATCH('Calc| Project Costs'!S$9,'Input| Escalations'!$H$23:$N$23,0))+1</f>
        <v>1</v>
      </c>
      <c r="T921" s="192">
        <f>'Input| Projects'!$Y921*INDEX('Input| Escalations'!$H$33:$N$33,MATCH('Calc| Project Costs'!T$9,'Input| Escalations'!$H$23:$N$23,0))+'Input| Projects'!$Z921*INDEX('Input| Escalations'!$H$34:$N$34,MATCH('Calc| Project Costs'!T$9,'Input| Escalations'!$H$23:$N$23,0))+'Input| Projects'!$AA921*INDEX('Input| Escalations'!$H$35:$N$35,MATCH('Calc| Project Costs'!T$9,'Input| Escalations'!$H$23:$N$23,0))+1</f>
        <v>1</v>
      </c>
      <c r="U921" s="106"/>
      <c r="V921" s="186">
        <f t="shared" si="445"/>
        <v>0</v>
      </c>
      <c r="W921" s="186">
        <f t="shared" si="446"/>
        <v>0</v>
      </c>
      <c r="X921" s="186">
        <f t="shared" si="447"/>
        <v>0</v>
      </c>
      <c r="Y921" s="186">
        <f t="shared" si="423"/>
        <v>0</v>
      </c>
      <c r="Z921" s="186">
        <f t="shared" si="424"/>
        <v>0</v>
      </c>
      <c r="AA921" s="186">
        <f t="shared" si="425"/>
        <v>0</v>
      </c>
      <c r="AB921" s="186">
        <f t="shared" si="426"/>
        <v>0</v>
      </c>
      <c r="AC921" s="106"/>
      <c r="AD921" s="186">
        <f>'Input| Projects'!Q921*N921*'Input| Escalations'!$K$19</f>
        <v>0</v>
      </c>
      <c r="AE921" s="186">
        <f>'Input| Projects'!R921*O921*'Input| Escalations'!$K$19</f>
        <v>0</v>
      </c>
      <c r="AF921" s="186">
        <f>'Input| Projects'!S921*P921*'Input| Escalations'!$K$19</f>
        <v>0</v>
      </c>
      <c r="AG921" s="186">
        <f>'Input| Projects'!T921*Q921*'Input| Escalations'!$K$19</f>
        <v>0</v>
      </c>
      <c r="AH921" s="186">
        <f>'Input| Projects'!U921*R921*'Input| Escalations'!$K$19</f>
        <v>0</v>
      </c>
      <c r="AI921" s="186">
        <f>'Input| Projects'!V921*S921*'Input| Escalations'!$K$19</f>
        <v>0</v>
      </c>
      <c r="AJ921" s="186">
        <f>'Input| Projects'!W921*T921*'Input| Escalations'!$K$19</f>
        <v>0</v>
      </c>
      <c r="AK921" s="106"/>
      <c r="AL921" s="186" t="str">
        <f>IFERROR(IF('Input| Overheads'!$C$42="Direct costs",SUMPRODUCT(--('Input| Projects'!$AC921="Yes"),'Calc| Overheads Allocation'!C$8,'Calc| Project Costs'!V921),IF('Input| Overheads'!$C$42="Internal labour",SUMPRODUCT(--('Input| Projects'!$AC921="Yes"),'Calc| Overheads Allocation'!C$8,'Calc| Project Costs'!V921,'Input| Projects'!$Y921),IF('Input| Overheads'!$C$42="DNSP defined",SUMPRODUCT(--('Input| Projects'!$AC921="Yes"),'Calc| Overheads Allocation'!C$61,'Input| Projects'!$AF921),""))),"")</f>
        <v/>
      </c>
      <c r="AM921" s="186" t="str">
        <f>IFERROR(IF('Input| Overheads'!$C$42="Direct costs",SUMPRODUCT(--('Input| Projects'!$AC921="Yes"),'Calc| Overheads Allocation'!D$8,'Calc| Project Costs'!W921),IF('Input| Overheads'!$C$42="Internal labour",SUMPRODUCT(--('Input| Projects'!$AC921="Yes"),'Calc| Overheads Allocation'!D$8,'Calc| Project Costs'!W921,'Input| Projects'!$Y921),IF('Input| Overheads'!$C$42="DNSP defined",SUMPRODUCT(--('Input| Projects'!$AC921="Yes"),'Calc| Overheads Allocation'!D$61,'Input| Projects'!$AF921),""))),"")</f>
        <v/>
      </c>
      <c r="AN921" s="186" t="str">
        <f>IFERROR(IF('Input| Overheads'!$C$42="Direct costs",SUMPRODUCT(--('Input| Projects'!$AC921="Yes"),'Calc| Overheads Allocation'!E$8,'Calc| Project Costs'!X921),IF('Input| Overheads'!$C$42="Internal labour",SUMPRODUCT(--('Input| Projects'!$AC921="Yes"),'Calc| Overheads Allocation'!E$8,'Calc| Project Costs'!X921,'Input| Projects'!$Y921),IF('Input| Overheads'!$C$42="DNSP defined",SUMPRODUCT(--('Input| Projects'!$AC921="Yes"),'Calc| Overheads Allocation'!E$61,'Input| Projects'!$AF921),""))),"")</f>
        <v/>
      </c>
      <c r="AO921" s="186" t="str">
        <f>IFERROR(IF('Input| Overheads'!$C$42="Direct costs",SUMPRODUCT(--('Input| Projects'!$AC921="Yes"),'Calc| Overheads Allocation'!F$8,'Calc| Project Costs'!Y921),IF('Input| Overheads'!$C$42="Internal labour",SUMPRODUCT(--('Input| Projects'!$AC921="Yes"),'Calc| Overheads Allocation'!F$8,'Calc| Project Costs'!Y921,'Input| Projects'!$Y921),IF('Input| Overheads'!$C$42="DNSP defined",SUMPRODUCT(--('Input| Projects'!$AC921="Yes"),'Calc| Overheads Allocation'!F$61,'Input| Projects'!$AF921),""))),"")</f>
        <v/>
      </c>
      <c r="AP921" s="186" t="str">
        <f>IFERROR(IF('Input| Overheads'!$C$42="Direct costs",SUMPRODUCT(--('Input| Projects'!$AC921="Yes"),'Calc| Overheads Allocation'!G$8,'Calc| Project Costs'!Z921),IF('Input| Overheads'!$C$42="Internal labour",SUMPRODUCT(--('Input| Projects'!$AC921="Yes"),'Calc| Overheads Allocation'!G$8,'Calc| Project Costs'!Z921,'Input| Projects'!$Y921),IF('Input| Overheads'!$C$42="DNSP defined",SUMPRODUCT(--('Input| Projects'!$AC921="Yes"),'Calc| Overheads Allocation'!G$61,'Input| Projects'!$AF921),""))),"")</f>
        <v/>
      </c>
      <c r="AQ921" s="186" t="str">
        <f>IFERROR(IF('Input| Overheads'!$C$42="Direct costs",SUMPRODUCT(--('Input| Projects'!$AC921="Yes"),'Calc| Overheads Allocation'!H$8,'Calc| Project Costs'!AA921),IF('Input| Overheads'!$C$42="Internal labour",SUMPRODUCT(--('Input| Projects'!$AC921="Yes"),'Calc| Overheads Allocation'!H$8,'Calc| Project Costs'!AA921,'Input| Projects'!$Y921),IF('Input| Overheads'!$C$42="DNSP defined",SUMPRODUCT(--('Input| Projects'!$AC921="Yes"),'Calc| Overheads Allocation'!H$61,'Input| Projects'!$AF921),""))),"")</f>
        <v/>
      </c>
      <c r="AR921" s="186" t="str">
        <f>IFERROR(IF('Input| Overheads'!$C$42="Direct costs",SUMPRODUCT(--('Input| Projects'!$AC921="Yes"),'Calc| Overheads Allocation'!I$8,'Calc| Project Costs'!AB921),IF('Input| Overheads'!$C$42="Internal labour",SUMPRODUCT(--('Input| Projects'!$AC921="Yes"),'Calc| Overheads Allocation'!I$8,'Calc| Project Costs'!AB921,'Input| Projects'!$Y921),IF('Input| Overheads'!$C$42="DNSP defined",SUMPRODUCT(--('Input| Projects'!$AC921="Yes"),'Calc| Overheads Allocation'!I$61,'Input| Projects'!$AF921),""))),"")</f>
        <v/>
      </c>
      <c r="AS921" s="106"/>
      <c r="AT921" s="186" t="str">
        <f>IFERROR(IF('Input| Overheads'!$C$42="Direct costs",SUMPRODUCT(--('Input| Projects'!$AD921="Yes"),'Calc| Overheads Allocation'!C$9,'Calc| Project Costs'!V921),IF('Input| Overheads'!$C$42="Internal labour",SUMPRODUCT(--('Input| Projects'!$AD921="Yes"),'Calc| Overheads Allocation'!C$9,'Calc| Project Costs'!V921,'Input| Projects'!$Y921),IF('Input| Overheads'!$C$42="DNSP defined",SUMPRODUCT(--('Input| Projects'!$AD921="Yes"),'Calc| Overheads Allocation'!C$62,'Input| Projects'!$AG921),""))),"")</f>
        <v/>
      </c>
      <c r="AU921" s="186" t="str">
        <f>IFERROR(IF('Input| Overheads'!$C$42="Direct costs",SUMPRODUCT(--('Input| Projects'!$AD921="Yes"),'Calc| Overheads Allocation'!D$9,'Calc| Project Costs'!W921),IF('Input| Overheads'!$C$42="Internal labour",SUMPRODUCT(--('Input| Projects'!$AD921="Yes"),'Calc| Overheads Allocation'!D$9,'Calc| Project Costs'!W921,'Input| Projects'!$Y921),IF('Input| Overheads'!$C$42="DNSP defined",SUMPRODUCT(--('Input| Projects'!$AD921="Yes"),'Calc| Overheads Allocation'!D$62,'Input| Projects'!$AG921),""))),"")</f>
        <v/>
      </c>
      <c r="AV921" s="186" t="str">
        <f>IFERROR(IF('Input| Overheads'!$C$42="Direct costs",SUMPRODUCT(--('Input| Projects'!$AD921="Yes"),'Calc| Overheads Allocation'!E$9,'Calc| Project Costs'!X921),IF('Input| Overheads'!$C$42="Internal labour",SUMPRODUCT(--('Input| Projects'!$AD921="Yes"),'Calc| Overheads Allocation'!E$9,'Calc| Project Costs'!X921,'Input| Projects'!$Y921),IF('Input| Overheads'!$C$42="DNSP defined",SUMPRODUCT(--('Input| Projects'!$AD921="Yes"),'Calc| Overheads Allocation'!E$62,'Input| Projects'!$AG921),""))),"")</f>
        <v/>
      </c>
      <c r="AW921" s="186" t="str">
        <f>IFERROR(IF('Input| Overheads'!$C$42="Direct costs",SUMPRODUCT(--('Input| Projects'!$AD921="Yes"),'Calc| Overheads Allocation'!F$9,'Calc| Project Costs'!Y921),IF('Input| Overheads'!$C$42="Internal labour",SUMPRODUCT(--('Input| Projects'!$AD921="Yes"),'Calc| Overheads Allocation'!F$9,'Calc| Project Costs'!Y921,'Input| Projects'!$Y921),IF('Input| Overheads'!$C$42="DNSP defined",SUMPRODUCT(--('Input| Projects'!$AD921="Yes"),'Calc| Overheads Allocation'!F$62,'Input| Projects'!$AG921),""))),"")</f>
        <v/>
      </c>
      <c r="AX921" s="186" t="str">
        <f>IFERROR(IF('Input| Overheads'!$C$42="Direct costs",SUMPRODUCT(--('Input| Projects'!$AD921="Yes"),'Calc| Overheads Allocation'!G$9,'Calc| Project Costs'!Z921),IF('Input| Overheads'!$C$42="Internal labour",SUMPRODUCT(--('Input| Projects'!$AD921="Yes"),'Calc| Overheads Allocation'!G$9,'Calc| Project Costs'!Z921,'Input| Projects'!$Y921),IF('Input| Overheads'!$C$42="DNSP defined",SUMPRODUCT(--('Input| Projects'!$AD921="Yes"),'Calc| Overheads Allocation'!G$62,'Input| Projects'!$AG921),""))),"")</f>
        <v/>
      </c>
      <c r="AY921" s="186" t="str">
        <f>IFERROR(IF('Input| Overheads'!$C$42="Direct costs",SUMPRODUCT(--('Input| Projects'!$AD921="Yes"),'Calc| Overheads Allocation'!H$9,'Calc| Project Costs'!AA921),IF('Input| Overheads'!$C$42="Internal labour",SUMPRODUCT(--('Input| Projects'!$AD921="Yes"),'Calc| Overheads Allocation'!H$9,'Calc| Project Costs'!AA921,'Input| Projects'!$Y921),IF('Input| Overheads'!$C$42="DNSP defined",SUMPRODUCT(--('Input| Projects'!$AD921="Yes"),'Calc| Overheads Allocation'!H$62,'Input| Projects'!$AG921),""))),"")</f>
        <v/>
      </c>
      <c r="AZ921" s="186" t="str">
        <f>IFERROR(IF('Input| Overheads'!$C$42="Direct costs",SUMPRODUCT(--('Input| Projects'!$AD921="Yes"),'Calc| Overheads Allocation'!I$9,'Calc| Project Costs'!AB921),IF('Input| Overheads'!$C$42="Internal labour",SUMPRODUCT(--('Input| Projects'!$AD921="Yes"),'Calc| Overheads Allocation'!I$9,'Calc| Project Costs'!AB921,'Input| Projects'!$Y921),IF('Input| Overheads'!$C$42="DNSP defined",SUMPRODUCT(--('Input| Projects'!$AD921="Yes"),'Calc| Overheads Allocation'!I$62,'Input| Projects'!$AG921),""))),"")</f>
        <v/>
      </c>
      <c r="BA921" s="106"/>
      <c r="BB921" s="186">
        <f t="shared" si="448"/>
        <v>0</v>
      </c>
      <c r="BC921" s="186">
        <f t="shared" si="449"/>
        <v>0</v>
      </c>
      <c r="BD921" s="186">
        <f t="shared" si="450"/>
        <v>0</v>
      </c>
      <c r="BE921" s="186">
        <f t="shared" si="427"/>
        <v>0</v>
      </c>
      <c r="BF921" s="186">
        <f t="shared" si="428"/>
        <v>0</v>
      </c>
      <c r="BG921" s="186">
        <f t="shared" si="429"/>
        <v>0</v>
      </c>
      <c r="BH921" s="186">
        <f t="shared" si="430"/>
        <v>0</v>
      </c>
      <c r="BI921" s="97"/>
      <c r="BJ921" s="186" t="str">
        <f t="shared" si="431"/>
        <v/>
      </c>
      <c r="BK921" s="186" t="str">
        <f t="shared" si="432"/>
        <v/>
      </c>
      <c r="BL921" s="186" t="str">
        <f t="shared" si="433"/>
        <v/>
      </c>
      <c r="BM921" s="186" t="str">
        <f t="shared" si="434"/>
        <v/>
      </c>
      <c r="BN921" s="186" t="str">
        <f t="shared" si="435"/>
        <v/>
      </c>
      <c r="BO921" s="186" t="str">
        <f t="shared" si="436"/>
        <v/>
      </c>
      <c r="BP921" s="186" t="str">
        <f t="shared" si="437"/>
        <v/>
      </c>
      <c r="BQ921" s="97"/>
      <c r="BR921" s="186">
        <f t="shared" si="438"/>
        <v>0</v>
      </c>
      <c r="BS921" s="186">
        <f t="shared" si="439"/>
        <v>0</v>
      </c>
      <c r="BT921" s="222">
        <f t="shared" si="440"/>
        <v>0</v>
      </c>
      <c r="BU921" s="222">
        <f t="shared" si="441"/>
        <v>0</v>
      </c>
      <c r="BV921" s="222">
        <f t="shared" si="442"/>
        <v>0</v>
      </c>
      <c r="BW921" s="222">
        <f t="shared" si="443"/>
        <v>0</v>
      </c>
      <c r="BX921" s="222">
        <f t="shared" si="444"/>
        <v>0</v>
      </c>
      <c r="BY921" s="106"/>
      <c r="BZ921" s="197" t="str">
        <f>IF(SUMIF('Input| Projects'!$AS$8:$CP$8,"Dx",'Input| Projects'!$AS921:$CP921)=0,"",SUMIF('Input| Projects'!$AS$8:$CP$8,"Dx",'Input| Projects'!$AS921:$CP921))</f>
        <v/>
      </c>
      <c r="CA921" s="197" t="str">
        <f>IF(SUMIF('Input| Projects'!$AS$8:$CP$8,"Tx",'Input| Projects'!$AS921:$CP921)=0,"",SUMIF('Input| Projects'!$AS$8:$CP$8,"Tx",'Input| Projects'!$AS921:$CP921))</f>
        <v/>
      </c>
      <c r="CB921" s="150" t="str">
        <f t="shared" si="451"/>
        <v/>
      </c>
    </row>
    <row r="922" spans="2:80" x14ac:dyDescent="0.2">
      <c r="B922" s="201">
        <f>IFERROR('Input| Projects'!B922,"")</f>
        <v>913</v>
      </c>
      <c r="C922" s="42" t="str">
        <f>IFERROR(IF('Input| Projects'!C922="","",'Input| Projects'!C922),"")</f>
        <v/>
      </c>
      <c r="D922" s="42" t="str">
        <f>IFERROR(IF('Input| Projects'!D922="","",'Input| Projects'!D922),"")</f>
        <v/>
      </c>
      <c r="E922" s="104"/>
      <c r="F922" s="190">
        <f>IFERROR('Input| Projects'!I922*'Input| Escalations'!$K$19,"")</f>
        <v>0</v>
      </c>
      <c r="G922" s="190">
        <f>IFERROR('Input| Projects'!J922*'Input| Escalations'!$K$19,"")</f>
        <v>0</v>
      </c>
      <c r="H922" s="190">
        <f>IFERROR('Input| Projects'!K922*'Input| Escalations'!$K$19,"")</f>
        <v>0</v>
      </c>
      <c r="I922" s="190">
        <f>IFERROR('Input| Projects'!L922*'Input| Escalations'!$K$19,"")</f>
        <v>0</v>
      </c>
      <c r="J922" s="190">
        <f>IFERROR('Input| Projects'!M922*'Input| Escalations'!$K$19,"")</f>
        <v>0</v>
      </c>
      <c r="K922" s="190">
        <f>IFERROR('Input| Projects'!N922*'Input| Escalations'!$K$19,"")</f>
        <v>0</v>
      </c>
      <c r="L922" s="190">
        <f>IFERROR('Input| Projects'!O922*'Input| Escalations'!$K$19,"")</f>
        <v>0</v>
      </c>
      <c r="M922" s="150" t="str">
        <f>IF(ABS(SUM(F922:L922)-(SUM('Input| Projects'!I922:O922)*'Input| Escalations'!$K$19))&lt;0.0000001,"",1)</f>
        <v/>
      </c>
      <c r="N922" s="192">
        <f>'Input| Projects'!$Y922*INDEX('Input| Escalations'!$H$33:$N$33,MATCH('Calc| Project Costs'!N$9,'Input| Escalations'!$H$23:$N$23,0))+'Input| Projects'!$Z922*INDEX('Input| Escalations'!$H$34:$N$34,MATCH('Calc| Project Costs'!N$9,'Input| Escalations'!$H$23:$N$23,0))+'Input| Projects'!$AA922*INDEX('Input| Escalations'!$H$35:$N$35,MATCH('Calc| Project Costs'!N$9,'Input| Escalations'!$H$23:$N$23,0))+1</f>
        <v>1</v>
      </c>
      <c r="O922" s="192">
        <f>'Input| Projects'!$Y922*INDEX('Input| Escalations'!$H$33:$N$33,MATCH('Calc| Project Costs'!O$9,'Input| Escalations'!$H$23:$N$23,0))+'Input| Projects'!$Z922*INDEX('Input| Escalations'!$H$34:$N$34,MATCH('Calc| Project Costs'!O$9,'Input| Escalations'!$H$23:$N$23,0))+'Input| Projects'!$AA922*INDEX('Input| Escalations'!$H$35:$N$35,MATCH('Calc| Project Costs'!O$9,'Input| Escalations'!$H$23:$N$23,0))+1</f>
        <v>1</v>
      </c>
      <c r="P922" s="192">
        <f>'Input| Projects'!$Y922*INDEX('Input| Escalations'!$H$33:$N$33,MATCH('Calc| Project Costs'!P$9,'Input| Escalations'!$H$23:$N$23,0))+'Input| Projects'!$Z922*INDEX('Input| Escalations'!$H$34:$N$34,MATCH('Calc| Project Costs'!P$9,'Input| Escalations'!$H$23:$N$23,0))+'Input| Projects'!$AA922*INDEX('Input| Escalations'!$H$35:$N$35,MATCH('Calc| Project Costs'!P$9,'Input| Escalations'!$H$23:$N$23,0))+1</f>
        <v>1</v>
      </c>
      <c r="Q922" s="192">
        <f>'Input| Projects'!$Y922*INDEX('Input| Escalations'!$H$33:$N$33,MATCH('Calc| Project Costs'!Q$9,'Input| Escalations'!$H$23:$N$23,0))+'Input| Projects'!$Z922*INDEX('Input| Escalations'!$H$34:$N$34,MATCH('Calc| Project Costs'!Q$9,'Input| Escalations'!$H$23:$N$23,0))+'Input| Projects'!$AA922*INDEX('Input| Escalations'!$H$35:$N$35,MATCH('Calc| Project Costs'!Q$9,'Input| Escalations'!$H$23:$N$23,0))+1</f>
        <v>1</v>
      </c>
      <c r="R922" s="192">
        <f>'Input| Projects'!$Y922*INDEX('Input| Escalations'!$H$33:$N$33,MATCH('Calc| Project Costs'!R$9,'Input| Escalations'!$H$23:$N$23,0))+'Input| Projects'!$Z922*INDEX('Input| Escalations'!$H$34:$N$34,MATCH('Calc| Project Costs'!R$9,'Input| Escalations'!$H$23:$N$23,0))+'Input| Projects'!$AA922*INDEX('Input| Escalations'!$H$35:$N$35,MATCH('Calc| Project Costs'!R$9,'Input| Escalations'!$H$23:$N$23,0))+1</f>
        <v>1</v>
      </c>
      <c r="S922" s="192">
        <f>'Input| Projects'!$Y922*INDEX('Input| Escalations'!$H$33:$N$33,MATCH('Calc| Project Costs'!S$9,'Input| Escalations'!$H$23:$N$23,0))+'Input| Projects'!$Z922*INDEX('Input| Escalations'!$H$34:$N$34,MATCH('Calc| Project Costs'!S$9,'Input| Escalations'!$H$23:$N$23,0))+'Input| Projects'!$AA922*INDEX('Input| Escalations'!$H$35:$N$35,MATCH('Calc| Project Costs'!S$9,'Input| Escalations'!$H$23:$N$23,0))+1</f>
        <v>1</v>
      </c>
      <c r="T922" s="192">
        <f>'Input| Projects'!$Y922*INDEX('Input| Escalations'!$H$33:$N$33,MATCH('Calc| Project Costs'!T$9,'Input| Escalations'!$H$23:$N$23,0))+'Input| Projects'!$Z922*INDEX('Input| Escalations'!$H$34:$N$34,MATCH('Calc| Project Costs'!T$9,'Input| Escalations'!$H$23:$N$23,0))+'Input| Projects'!$AA922*INDEX('Input| Escalations'!$H$35:$N$35,MATCH('Calc| Project Costs'!T$9,'Input| Escalations'!$H$23:$N$23,0))+1</f>
        <v>1</v>
      </c>
      <c r="U922" s="106"/>
      <c r="V922" s="186">
        <f t="shared" si="445"/>
        <v>0</v>
      </c>
      <c r="W922" s="186">
        <f t="shared" si="446"/>
        <v>0</v>
      </c>
      <c r="X922" s="186">
        <f t="shared" si="447"/>
        <v>0</v>
      </c>
      <c r="Y922" s="186">
        <f t="shared" si="423"/>
        <v>0</v>
      </c>
      <c r="Z922" s="186">
        <f t="shared" si="424"/>
        <v>0</v>
      </c>
      <c r="AA922" s="186">
        <f t="shared" si="425"/>
        <v>0</v>
      </c>
      <c r="AB922" s="186">
        <f t="shared" si="426"/>
        <v>0</v>
      </c>
      <c r="AC922" s="106"/>
      <c r="AD922" s="186">
        <f>'Input| Projects'!Q922*N922*'Input| Escalations'!$K$19</f>
        <v>0</v>
      </c>
      <c r="AE922" s="186">
        <f>'Input| Projects'!R922*O922*'Input| Escalations'!$K$19</f>
        <v>0</v>
      </c>
      <c r="AF922" s="186">
        <f>'Input| Projects'!S922*P922*'Input| Escalations'!$K$19</f>
        <v>0</v>
      </c>
      <c r="AG922" s="186">
        <f>'Input| Projects'!T922*Q922*'Input| Escalations'!$K$19</f>
        <v>0</v>
      </c>
      <c r="AH922" s="186">
        <f>'Input| Projects'!U922*R922*'Input| Escalations'!$K$19</f>
        <v>0</v>
      </c>
      <c r="AI922" s="186">
        <f>'Input| Projects'!V922*S922*'Input| Escalations'!$K$19</f>
        <v>0</v>
      </c>
      <c r="AJ922" s="186">
        <f>'Input| Projects'!W922*T922*'Input| Escalations'!$K$19</f>
        <v>0</v>
      </c>
      <c r="AK922" s="106"/>
      <c r="AL922" s="186" t="str">
        <f>IFERROR(IF('Input| Overheads'!$C$42="Direct costs",SUMPRODUCT(--('Input| Projects'!$AC922="Yes"),'Calc| Overheads Allocation'!C$8,'Calc| Project Costs'!V922),IF('Input| Overheads'!$C$42="Internal labour",SUMPRODUCT(--('Input| Projects'!$AC922="Yes"),'Calc| Overheads Allocation'!C$8,'Calc| Project Costs'!V922,'Input| Projects'!$Y922),IF('Input| Overheads'!$C$42="DNSP defined",SUMPRODUCT(--('Input| Projects'!$AC922="Yes"),'Calc| Overheads Allocation'!C$61,'Input| Projects'!$AF922),""))),"")</f>
        <v/>
      </c>
      <c r="AM922" s="186" t="str">
        <f>IFERROR(IF('Input| Overheads'!$C$42="Direct costs",SUMPRODUCT(--('Input| Projects'!$AC922="Yes"),'Calc| Overheads Allocation'!D$8,'Calc| Project Costs'!W922),IF('Input| Overheads'!$C$42="Internal labour",SUMPRODUCT(--('Input| Projects'!$AC922="Yes"),'Calc| Overheads Allocation'!D$8,'Calc| Project Costs'!W922,'Input| Projects'!$Y922),IF('Input| Overheads'!$C$42="DNSP defined",SUMPRODUCT(--('Input| Projects'!$AC922="Yes"),'Calc| Overheads Allocation'!D$61,'Input| Projects'!$AF922),""))),"")</f>
        <v/>
      </c>
      <c r="AN922" s="186" t="str">
        <f>IFERROR(IF('Input| Overheads'!$C$42="Direct costs",SUMPRODUCT(--('Input| Projects'!$AC922="Yes"),'Calc| Overheads Allocation'!E$8,'Calc| Project Costs'!X922),IF('Input| Overheads'!$C$42="Internal labour",SUMPRODUCT(--('Input| Projects'!$AC922="Yes"),'Calc| Overheads Allocation'!E$8,'Calc| Project Costs'!X922,'Input| Projects'!$Y922),IF('Input| Overheads'!$C$42="DNSP defined",SUMPRODUCT(--('Input| Projects'!$AC922="Yes"),'Calc| Overheads Allocation'!E$61,'Input| Projects'!$AF922),""))),"")</f>
        <v/>
      </c>
      <c r="AO922" s="186" t="str">
        <f>IFERROR(IF('Input| Overheads'!$C$42="Direct costs",SUMPRODUCT(--('Input| Projects'!$AC922="Yes"),'Calc| Overheads Allocation'!F$8,'Calc| Project Costs'!Y922),IF('Input| Overheads'!$C$42="Internal labour",SUMPRODUCT(--('Input| Projects'!$AC922="Yes"),'Calc| Overheads Allocation'!F$8,'Calc| Project Costs'!Y922,'Input| Projects'!$Y922),IF('Input| Overheads'!$C$42="DNSP defined",SUMPRODUCT(--('Input| Projects'!$AC922="Yes"),'Calc| Overheads Allocation'!F$61,'Input| Projects'!$AF922),""))),"")</f>
        <v/>
      </c>
      <c r="AP922" s="186" t="str">
        <f>IFERROR(IF('Input| Overheads'!$C$42="Direct costs",SUMPRODUCT(--('Input| Projects'!$AC922="Yes"),'Calc| Overheads Allocation'!G$8,'Calc| Project Costs'!Z922),IF('Input| Overheads'!$C$42="Internal labour",SUMPRODUCT(--('Input| Projects'!$AC922="Yes"),'Calc| Overheads Allocation'!G$8,'Calc| Project Costs'!Z922,'Input| Projects'!$Y922),IF('Input| Overheads'!$C$42="DNSP defined",SUMPRODUCT(--('Input| Projects'!$AC922="Yes"),'Calc| Overheads Allocation'!G$61,'Input| Projects'!$AF922),""))),"")</f>
        <v/>
      </c>
      <c r="AQ922" s="186" t="str">
        <f>IFERROR(IF('Input| Overheads'!$C$42="Direct costs",SUMPRODUCT(--('Input| Projects'!$AC922="Yes"),'Calc| Overheads Allocation'!H$8,'Calc| Project Costs'!AA922),IF('Input| Overheads'!$C$42="Internal labour",SUMPRODUCT(--('Input| Projects'!$AC922="Yes"),'Calc| Overheads Allocation'!H$8,'Calc| Project Costs'!AA922,'Input| Projects'!$Y922),IF('Input| Overheads'!$C$42="DNSP defined",SUMPRODUCT(--('Input| Projects'!$AC922="Yes"),'Calc| Overheads Allocation'!H$61,'Input| Projects'!$AF922),""))),"")</f>
        <v/>
      </c>
      <c r="AR922" s="186" t="str">
        <f>IFERROR(IF('Input| Overheads'!$C$42="Direct costs",SUMPRODUCT(--('Input| Projects'!$AC922="Yes"),'Calc| Overheads Allocation'!I$8,'Calc| Project Costs'!AB922),IF('Input| Overheads'!$C$42="Internal labour",SUMPRODUCT(--('Input| Projects'!$AC922="Yes"),'Calc| Overheads Allocation'!I$8,'Calc| Project Costs'!AB922,'Input| Projects'!$Y922),IF('Input| Overheads'!$C$42="DNSP defined",SUMPRODUCT(--('Input| Projects'!$AC922="Yes"),'Calc| Overheads Allocation'!I$61,'Input| Projects'!$AF922),""))),"")</f>
        <v/>
      </c>
      <c r="AS922" s="106"/>
      <c r="AT922" s="186" t="str">
        <f>IFERROR(IF('Input| Overheads'!$C$42="Direct costs",SUMPRODUCT(--('Input| Projects'!$AD922="Yes"),'Calc| Overheads Allocation'!C$9,'Calc| Project Costs'!V922),IF('Input| Overheads'!$C$42="Internal labour",SUMPRODUCT(--('Input| Projects'!$AD922="Yes"),'Calc| Overheads Allocation'!C$9,'Calc| Project Costs'!V922,'Input| Projects'!$Y922),IF('Input| Overheads'!$C$42="DNSP defined",SUMPRODUCT(--('Input| Projects'!$AD922="Yes"),'Calc| Overheads Allocation'!C$62,'Input| Projects'!$AG922),""))),"")</f>
        <v/>
      </c>
      <c r="AU922" s="186" t="str">
        <f>IFERROR(IF('Input| Overheads'!$C$42="Direct costs",SUMPRODUCT(--('Input| Projects'!$AD922="Yes"),'Calc| Overheads Allocation'!D$9,'Calc| Project Costs'!W922),IF('Input| Overheads'!$C$42="Internal labour",SUMPRODUCT(--('Input| Projects'!$AD922="Yes"),'Calc| Overheads Allocation'!D$9,'Calc| Project Costs'!W922,'Input| Projects'!$Y922),IF('Input| Overheads'!$C$42="DNSP defined",SUMPRODUCT(--('Input| Projects'!$AD922="Yes"),'Calc| Overheads Allocation'!D$62,'Input| Projects'!$AG922),""))),"")</f>
        <v/>
      </c>
      <c r="AV922" s="186" t="str">
        <f>IFERROR(IF('Input| Overheads'!$C$42="Direct costs",SUMPRODUCT(--('Input| Projects'!$AD922="Yes"),'Calc| Overheads Allocation'!E$9,'Calc| Project Costs'!X922),IF('Input| Overheads'!$C$42="Internal labour",SUMPRODUCT(--('Input| Projects'!$AD922="Yes"),'Calc| Overheads Allocation'!E$9,'Calc| Project Costs'!X922,'Input| Projects'!$Y922),IF('Input| Overheads'!$C$42="DNSP defined",SUMPRODUCT(--('Input| Projects'!$AD922="Yes"),'Calc| Overheads Allocation'!E$62,'Input| Projects'!$AG922),""))),"")</f>
        <v/>
      </c>
      <c r="AW922" s="186" t="str">
        <f>IFERROR(IF('Input| Overheads'!$C$42="Direct costs",SUMPRODUCT(--('Input| Projects'!$AD922="Yes"),'Calc| Overheads Allocation'!F$9,'Calc| Project Costs'!Y922),IF('Input| Overheads'!$C$42="Internal labour",SUMPRODUCT(--('Input| Projects'!$AD922="Yes"),'Calc| Overheads Allocation'!F$9,'Calc| Project Costs'!Y922,'Input| Projects'!$Y922),IF('Input| Overheads'!$C$42="DNSP defined",SUMPRODUCT(--('Input| Projects'!$AD922="Yes"),'Calc| Overheads Allocation'!F$62,'Input| Projects'!$AG922),""))),"")</f>
        <v/>
      </c>
      <c r="AX922" s="186" t="str">
        <f>IFERROR(IF('Input| Overheads'!$C$42="Direct costs",SUMPRODUCT(--('Input| Projects'!$AD922="Yes"),'Calc| Overheads Allocation'!G$9,'Calc| Project Costs'!Z922),IF('Input| Overheads'!$C$42="Internal labour",SUMPRODUCT(--('Input| Projects'!$AD922="Yes"),'Calc| Overheads Allocation'!G$9,'Calc| Project Costs'!Z922,'Input| Projects'!$Y922),IF('Input| Overheads'!$C$42="DNSP defined",SUMPRODUCT(--('Input| Projects'!$AD922="Yes"),'Calc| Overheads Allocation'!G$62,'Input| Projects'!$AG922),""))),"")</f>
        <v/>
      </c>
      <c r="AY922" s="186" t="str">
        <f>IFERROR(IF('Input| Overheads'!$C$42="Direct costs",SUMPRODUCT(--('Input| Projects'!$AD922="Yes"),'Calc| Overheads Allocation'!H$9,'Calc| Project Costs'!AA922),IF('Input| Overheads'!$C$42="Internal labour",SUMPRODUCT(--('Input| Projects'!$AD922="Yes"),'Calc| Overheads Allocation'!H$9,'Calc| Project Costs'!AA922,'Input| Projects'!$Y922),IF('Input| Overheads'!$C$42="DNSP defined",SUMPRODUCT(--('Input| Projects'!$AD922="Yes"),'Calc| Overheads Allocation'!H$62,'Input| Projects'!$AG922),""))),"")</f>
        <v/>
      </c>
      <c r="AZ922" s="186" t="str">
        <f>IFERROR(IF('Input| Overheads'!$C$42="Direct costs",SUMPRODUCT(--('Input| Projects'!$AD922="Yes"),'Calc| Overheads Allocation'!I$9,'Calc| Project Costs'!AB922),IF('Input| Overheads'!$C$42="Internal labour",SUMPRODUCT(--('Input| Projects'!$AD922="Yes"),'Calc| Overheads Allocation'!I$9,'Calc| Project Costs'!AB922,'Input| Projects'!$Y922),IF('Input| Overheads'!$C$42="DNSP defined",SUMPRODUCT(--('Input| Projects'!$AD922="Yes"),'Calc| Overheads Allocation'!I$62,'Input| Projects'!$AG922),""))),"")</f>
        <v/>
      </c>
      <c r="BA922" s="106"/>
      <c r="BB922" s="186">
        <f t="shared" si="448"/>
        <v>0</v>
      </c>
      <c r="BC922" s="186">
        <f t="shared" si="449"/>
        <v>0</v>
      </c>
      <c r="BD922" s="186">
        <f t="shared" si="450"/>
        <v>0</v>
      </c>
      <c r="BE922" s="186">
        <f t="shared" si="427"/>
        <v>0</v>
      </c>
      <c r="BF922" s="186">
        <f t="shared" si="428"/>
        <v>0</v>
      </c>
      <c r="BG922" s="186">
        <f t="shared" si="429"/>
        <v>0</v>
      </c>
      <c r="BH922" s="186">
        <f t="shared" si="430"/>
        <v>0</v>
      </c>
      <c r="BI922" s="97"/>
      <c r="BJ922" s="186" t="str">
        <f t="shared" si="431"/>
        <v/>
      </c>
      <c r="BK922" s="186" t="str">
        <f t="shared" si="432"/>
        <v/>
      </c>
      <c r="BL922" s="186" t="str">
        <f t="shared" si="433"/>
        <v/>
      </c>
      <c r="BM922" s="186" t="str">
        <f t="shared" si="434"/>
        <v/>
      </c>
      <c r="BN922" s="186" t="str">
        <f t="shared" si="435"/>
        <v/>
      </c>
      <c r="BO922" s="186" t="str">
        <f t="shared" si="436"/>
        <v/>
      </c>
      <c r="BP922" s="186" t="str">
        <f t="shared" si="437"/>
        <v/>
      </c>
      <c r="BQ922" s="97"/>
      <c r="BR922" s="186">
        <f t="shared" si="438"/>
        <v>0</v>
      </c>
      <c r="BS922" s="186">
        <f t="shared" si="439"/>
        <v>0</v>
      </c>
      <c r="BT922" s="222">
        <f t="shared" si="440"/>
        <v>0</v>
      </c>
      <c r="BU922" s="222">
        <f t="shared" si="441"/>
        <v>0</v>
      </c>
      <c r="BV922" s="222">
        <f t="shared" si="442"/>
        <v>0</v>
      </c>
      <c r="BW922" s="222">
        <f t="shared" si="443"/>
        <v>0</v>
      </c>
      <c r="BX922" s="222">
        <f t="shared" si="444"/>
        <v>0</v>
      </c>
      <c r="BY922" s="106"/>
      <c r="BZ922" s="197" t="str">
        <f>IF(SUMIF('Input| Projects'!$AS$8:$CP$8,"Dx",'Input| Projects'!$AS922:$CP922)=0,"",SUMIF('Input| Projects'!$AS$8:$CP$8,"Dx",'Input| Projects'!$AS922:$CP922))</f>
        <v/>
      </c>
      <c r="CA922" s="197" t="str">
        <f>IF(SUMIF('Input| Projects'!$AS$8:$CP$8,"Tx",'Input| Projects'!$AS922:$CP922)=0,"",SUMIF('Input| Projects'!$AS$8:$CP$8,"Tx",'Input| Projects'!$AS922:$CP922))</f>
        <v/>
      </c>
      <c r="CB922" s="150" t="str">
        <f t="shared" si="451"/>
        <v/>
      </c>
    </row>
    <row r="923" spans="2:80" x14ac:dyDescent="0.2">
      <c r="B923" s="201">
        <f>IFERROR('Input| Projects'!B923,"")</f>
        <v>914</v>
      </c>
      <c r="C923" s="42" t="str">
        <f>IFERROR(IF('Input| Projects'!C923="","",'Input| Projects'!C923),"")</f>
        <v/>
      </c>
      <c r="D923" s="42" t="str">
        <f>IFERROR(IF('Input| Projects'!D923="","",'Input| Projects'!D923),"")</f>
        <v/>
      </c>
      <c r="E923" s="104"/>
      <c r="F923" s="190">
        <f>IFERROR('Input| Projects'!I923*'Input| Escalations'!$K$19,"")</f>
        <v>0</v>
      </c>
      <c r="G923" s="190">
        <f>IFERROR('Input| Projects'!J923*'Input| Escalations'!$K$19,"")</f>
        <v>0</v>
      </c>
      <c r="H923" s="190">
        <f>IFERROR('Input| Projects'!K923*'Input| Escalations'!$K$19,"")</f>
        <v>0</v>
      </c>
      <c r="I923" s="190">
        <f>IFERROR('Input| Projects'!L923*'Input| Escalations'!$K$19,"")</f>
        <v>0</v>
      </c>
      <c r="J923" s="190">
        <f>IFERROR('Input| Projects'!M923*'Input| Escalations'!$K$19,"")</f>
        <v>0</v>
      </c>
      <c r="K923" s="190">
        <f>IFERROR('Input| Projects'!N923*'Input| Escalations'!$K$19,"")</f>
        <v>0</v>
      </c>
      <c r="L923" s="190">
        <f>IFERROR('Input| Projects'!O923*'Input| Escalations'!$K$19,"")</f>
        <v>0</v>
      </c>
      <c r="M923" s="150" t="str">
        <f>IF(ABS(SUM(F923:L923)-(SUM('Input| Projects'!I923:O923)*'Input| Escalations'!$K$19))&lt;0.0000001,"",1)</f>
        <v/>
      </c>
      <c r="N923" s="192">
        <f>'Input| Projects'!$Y923*INDEX('Input| Escalations'!$H$33:$N$33,MATCH('Calc| Project Costs'!N$9,'Input| Escalations'!$H$23:$N$23,0))+'Input| Projects'!$Z923*INDEX('Input| Escalations'!$H$34:$N$34,MATCH('Calc| Project Costs'!N$9,'Input| Escalations'!$H$23:$N$23,0))+'Input| Projects'!$AA923*INDEX('Input| Escalations'!$H$35:$N$35,MATCH('Calc| Project Costs'!N$9,'Input| Escalations'!$H$23:$N$23,0))+1</f>
        <v>1</v>
      </c>
      <c r="O923" s="192">
        <f>'Input| Projects'!$Y923*INDEX('Input| Escalations'!$H$33:$N$33,MATCH('Calc| Project Costs'!O$9,'Input| Escalations'!$H$23:$N$23,0))+'Input| Projects'!$Z923*INDEX('Input| Escalations'!$H$34:$N$34,MATCH('Calc| Project Costs'!O$9,'Input| Escalations'!$H$23:$N$23,0))+'Input| Projects'!$AA923*INDEX('Input| Escalations'!$H$35:$N$35,MATCH('Calc| Project Costs'!O$9,'Input| Escalations'!$H$23:$N$23,0))+1</f>
        <v>1</v>
      </c>
      <c r="P923" s="192">
        <f>'Input| Projects'!$Y923*INDEX('Input| Escalations'!$H$33:$N$33,MATCH('Calc| Project Costs'!P$9,'Input| Escalations'!$H$23:$N$23,0))+'Input| Projects'!$Z923*INDEX('Input| Escalations'!$H$34:$N$34,MATCH('Calc| Project Costs'!P$9,'Input| Escalations'!$H$23:$N$23,0))+'Input| Projects'!$AA923*INDEX('Input| Escalations'!$H$35:$N$35,MATCH('Calc| Project Costs'!P$9,'Input| Escalations'!$H$23:$N$23,0))+1</f>
        <v>1</v>
      </c>
      <c r="Q923" s="192">
        <f>'Input| Projects'!$Y923*INDEX('Input| Escalations'!$H$33:$N$33,MATCH('Calc| Project Costs'!Q$9,'Input| Escalations'!$H$23:$N$23,0))+'Input| Projects'!$Z923*INDEX('Input| Escalations'!$H$34:$N$34,MATCH('Calc| Project Costs'!Q$9,'Input| Escalations'!$H$23:$N$23,0))+'Input| Projects'!$AA923*INDEX('Input| Escalations'!$H$35:$N$35,MATCH('Calc| Project Costs'!Q$9,'Input| Escalations'!$H$23:$N$23,0))+1</f>
        <v>1</v>
      </c>
      <c r="R923" s="192">
        <f>'Input| Projects'!$Y923*INDEX('Input| Escalations'!$H$33:$N$33,MATCH('Calc| Project Costs'!R$9,'Input| Escalations'!$H$23:$N$23,0))+'Input| Projects'!$Z923*INDEX('Input| Escalations'!$H$34:$N$34,MATCH('Calc| Project Costs'!R$9,'Input| Escalations'!$H$23:$N$23,0))+'Input| Projects'!$AA923*INDEX('Input| Escalations'!$H$35:$N$35,MATCH('Calc| Project Costs'!R$9,'Input| Escalations'!$H$23:$N$23,0))+1</f>
        <v>1</v>
      </c>
      <c r="S923" s="192">
        <f>'Input| Projects'!$Y923*INDEX('Input| Escalations'!$H$33:$N$33,MATCH('Calc| Project Costs'!S$9,'Input| Escalations'!$H$23:$N$23,0))+'Input| Projects'!$Z923*INDEX('Input| Escalations'!$H$34:$N$34,MATCH('Calc| Project Costs'!S$9,'Input| Escalations'!$H$23:$N$23,0))+'Input| Projects'!$AA923*INDEX('Input| Escalations'!$H$35:$N$35,MATCH('Calc| Project Costs'!S$9,'Input| Escalations'!$H$23:$N$23,0))+1</f>
        <v>1</v>
      </c>
      <c r="T923" s="192">
        <f>'Input| Projects'!$Y923*INDEX('Input| Escalations'!$H$33:$N$33,MATCH('Calc| Project Costs'!T$9,'Input| Escalations'!$H$23:$N$23,0))+'Input| Projects'!$Z923*INDEX('Input| Escalations'!$H$34:$N$34,MATCH('Calc| Project Costs'!T$9,'Input| Escalations'!$H$23:$N$23,0))+'Input| Projects'!$AA923*INDEX('Input| Escalations'!$H$35:$N$35,MATCH('Calc| Project Costs'!T$9,'Input| Escalations'!$H$23:$N$23,0))+1</f>
        <v>1</v>
      </c>
      <c r="U923" s="106"/>
      <c r="V923" s="186">
        <f t="shared" si="445"/>
        <v>0</v>
      </c>
      <c r="W923" s="186">
        <f t="shared" si="446"/>
        <v>0</v>
      </c>
      <c r="X923" s="186">
        <f t="shared" si="447"/>
        <v>0</v>
      </c>
      <c r="Y923" s="186">
        <f t="shared" si="423"/>
        <v>0</v>
      </c>
      <c r="Z923" s="186">
        <f t="shared" si="424"/>
        <v>0</v>
      </c>
      <c r="AA923" s="186">
        <f t="shared" si="425"/>
        <v>0</v>
      </c>
      <c r="AB923" s="186">
        <f t="shared" si="426"/>
        <v>0</v>
      </c>
      <c r="AC923" s="106"/>
      <c r="AD923" s="186">
        <f>'Input| Projects'!Q923*N923*'Input| Escalations'!$K$19</f>
        <v>0</v>
      </c>
      <c r="AE923" s="186">
        <f>'Input| Projects'!R923*O923*'Input| Escalations'!$K$19</f>
        <v>0</v>
      </c>
      <c r="AF923" s="186">
        <f>'Input| Projects'!S923*P923*'Input| Escalations'!$K$19</f>
        <v>0</v>
      </c>
      <c r="AG923" s="186">
        <f>'Input| Projects'!T923*Q923*'Input| Escalations'!$K$19</f>
        <v>0</v>
      </c>
      <c r="AH923" s="186">
        <f>'Input| Projects'!U923*R923*'Input| Escalations'!$K$19</f>
        <v>0</v>
      </c>
      <c r="AI923" s="186">
        <f>'Input| Projects'!V923*S923*'Input| Escalations'!$K$19</f>
        <v>0</v>
      </c>
      <c r="AJ923" s="186">
        <f>'Input| Projects'!W923*T923*'Input| Escalations'!$K$19</f>
        <v>0</v>
      </c>
      <c r="AK923" s="106"/>
      <c r="AL923" s="186" t="str">
        <f>IFERROR(IF('Input| Overheads'!$C$42="Direct costs",SUMPRODUCT(--('Input| Projects'!$AC923="Yes"),'Calc| Overheads Allocation'!C$8,'Calc| Project Costs'!V923),IF('Input| Overheads'!$C$42="Internal labour",SUMPRODUCT(--('Input| Projects'!$AC923="Yes"),'Calc| Overheads Allocation'!C$8,'Calc| Project Costs'!V923,'Input| Projects'!$Y923),IF('Input| Overheads'!$C$42="DNSP defined",SUMPRODUCT(--('Input| Projects'!$AC923="Yes"),'Calc| Overheads Allocation'!C$61,'Input| Projects'!$AF923),""))),"")</f>
        <v/>
      </c>
      <c r="AM923" s="186" t="str">
        <f>IFERROR(IF('Input| Overheads'!$C$42="Direct costs",SUMPRODUCT(--('Input| Projects'!$AC923="Yes"),'Calc| Overheads Allocation'!D$8,'Calc| Project Costs'!W923),IF('Input| Overheads'!$C$42="Internal labour",SUMPRODUCT(--('Input| Projects'!$AC923="Yes"),'Calc| Overheads Allocation'!D$8,'Calc| Project Costs'!W923,'Input| Projects'!$Y923),IF('Input| Overheads'!$C$42="DNSP defined",SUMPRODUCT(--('Input| Projects'!$AC923="Yes"),'Calc| Overheads Allocation'!D$61,'Input| Projects'!$AF923),""))),"")</f>
        <v/>
      </c>
      <c r="AN923" s="186" t="str">
        <f>IFERROR(IF('Input| Overheads'!$C$42="Direct costs",SUMPRODUCT(--('Input| Projects'!$AC923="Yes"),'Calc| Overheads Allocation'!E$8,'Calc| Project Costs'!X923),IF('Input| Overheads'!$C$42="Internal labour",SUMPRODUCT(--('Input| Projects'!$AC923="Yes"),'Calc| Overheads Allocation'!E$8,'Calc| Project Costs'!X923,'Input| Projects'!$Y923),IF('Input| Overheads'!$C$42="DNSP defined",SUMPRODUCT(--('Input| Projects'!$AC923="Yes"),'Calc| Overheads Allocation'!E$61,'Input| Projects'!$AF923),""))),"")</f>
        <v/>
      </c>
      <c r="AO923" s="186" t="str">
        <f>IFERROR(IF('Input| Overheads'!$C$42="Direct costs",SUMPRODUCT(--('Input| Projects'!$AC923="Yes"),'Calc| Overheads Allocation'!F$8,'Calc| Project Costs'!Y923),IF('Input| Overheads'!$C$42="Internal labour",SUMPRODUCT(--('Input| Projects'!$AC923="Yes"),'Calc| Overheads Allocation'!F$8,'Calc| Project Costs'!Y923,'Input| Projects'!$Y923),IF('Input| Overheads'!$C$42="DNSP defined",SUMPRODUCT(--('Input| Projects'!$AC923="Yes"),'Calc| Overheads Allocation'!F$61,'Input| Projects'!$AF923),""))),"")</f>
        <v/>
      </c>
      <c r="AP923" s="186" t="str">
        <f>IFERROR(IF('Input| Overheads'!$C$42="Direct costs",SUMPRODUCT(--('Input| Projects'!$AC923="Yes"),'Calc| Overheads Allocation'!G$8,'Calc| Project Costs'!Z923),IF('Input| Overheads'!$C$42="Internal labour",SUMPRODUCT(--('Input| Projects'!$AC923="Yes"),'Calc| Overheads Allocation'!G$8,'Calc| Project Costs'!Z923,'Input| Projects'!$Y923),IF('Input| Overheads'!$C$42="DNSP defined",SUMPRODUCT(--('Input| Projects'!$AC923="Yes"),'Calc| Overheads Allocation'!G$61,'Input| Projects'!$AF923),""))),"")</f>
        <v/>
      </c>
      <c r="AQ923" s="186" t="str">
        <f>IFERROR(IF('Input| Overheads'!$C$42="Direct costs",SUMPRODUCT(--('Input| Projects'!$AC923="Yes"),'Calc| Overheads Allocation'!H$8,'Calc| Project Costs'!AA923),IF('Input| Overheads'!$C$42="Internal labour",SUMPRODUCT(--('Input| Projects'!$AC923="Yes"),'Calc| Overheads Allocation'!H$8,'Calc| Project Costs'!AA923,'Input| Projects'!$Y923),IF('Input| Overheads'!$C$42="DNSP defined",SUMPRODUCT(--('Input| Projects'!$AC923="Yes"),'Calc| Overheads Allocation'!H$61,'Input| Projects'!$AF923),""))),"")</f>
        <v/>
      </c>
      <c r="AR923" s="186" t="str">
        <f>IFERROR(IF('Input| Overheads'!$C$42="Direct costs",SUMPRODUCT(--('Input| Projects'!$AC923="Yes"),'Calc| Overheads Allocation'!I$8,'Calc| Project Costs'!AB923),IF('Input| Overheads'!$C$42="Internal labour",SUMPRODUCT(--('Input| Projects'!$AC923="Yes"),'Calc| Overheads Allocation'!I$8,'Calc| Project Costs'!AB923,'Input| Projects'!$Y923),IF('Input| Overheads'!$C$42="DNSP defined",SUMPRODUCT(--('Input| Projects'!$AC923="Yes"),'Calc| Overheads Allocation'!I$61,'Input| Projects'!$AF923),""))),"")</f>
        <v/>
      </c>
      <c r="AS923" s="106"/>
      <c r="AT923" s="186" t="str">
        <f>IFERROR(IF('Input| Overheads'!$C$42="Direct costs",SUMPRODUCT(--('Input| Projects'!$AD923="Yes"),'Calc| Overheads Allocation'!C$9,'Calc| Project Costs'!V923),IF('Input| Overheads'!$C$42="Internal labour",SUMPRODUCT(--('Input| Projects'!$AD923="Yes"),'Calc| Overheads Allocation'!C$9,'Calc| Project Costs'!V923,'Input| Projects'!$Y923),IF('Input| Overheads'!$C$42="DNSP defined",SUMPRODUCT(--('Input| Projects'!$AD923="Yes"),'Calc| Overheads Allocation'!C$62,'Input| Projects'!$AG923),""))),"")</f>
        <v/>
      </c>
      <c r="AU923" s="186" t="str">
        <f>IFERROR(IF('Input| Overheads'!$C$42="Direct costs",SUMPRODUCT(--('Input| Projects'!$AD923="Yes"),'Calc| Overheads Allocation'!D$9,'Calc| Project Costs'!W923),IF('Input| Overheads'!$C$42="Internal labour",SUMPRODUCT(--('Input| Projects'!$AD923="Yes"),'Calc| Overheads Allocation'!D$9,'Calc| Project Costs'!W923,'Input| Projects'!$Y923),IF('Input| Overheads'!$C$42="DNSP defined",SUMPRODUCT(--('Input| Projects'!$AD923="Yes"),'Calc| Overheads Allocation'!D$62,'Input| Projects'!$AG923),""))),"")</f>
        <v/>
      </c>
      <c r="AV923" s="186" t="str">
        <f>IFERROR(IF('Input| Overheads'!$C$42="Direct costs",SUMPRODUCT(--('Input| Projects'!$AD923="Yes"),'Calc| Overheads Allocation'!E$9,'Calc| Project Costs'!X923),IF('Input| Overheads'!$C$42="Internal labour",SUMPRODUCT(--('Input| Projects'!$AD923="Yes"),'Calc| Overheads Allocation'!E$9,'Calc| Project Costs'!X923,'Input| Projects'!$Y923),IF('Input| Overheads'!$C$42="DNSP defined",SUMPRODUCT(--('Input| Projects'!$AD923="Yes"),'Calc| Overheads Allocation'!E$62,'Input| Projects'!$AG923),""))),"")</f>
        <v/>
      </c>
      <c r="AW923" s="186" t="str">
        <f>IFERROR(IF('Input| Overheads'!$C$42="Direct costs",SUMPRODUCT(--('Input| Projects'!$AD923="Yes"),'Calc| Overheads Allocation'!F$9,'Calc| Project Costs'!Y923),IF('Input| Overheads'!$C$42="Internal labour",SUMPRODUCT(--('Input| Projects'!$AD923="Yes"),'Calc| Overheads Allocation'!F$9,'Calc| Project Costs'!Y923,'Input| Projects'!$Y923),IF('Input| Overheads'!$C$42="DNSP defined",SUMPRODUCT(--('Input| Projects'!$AD923="Yes"),'Calc| Overheads Allocation'!F$62,'Input| Projects'!$AG923),""))),"")</f>
        <v/>
      </c>
      <c r="AX923" s="186" t="str">
        <f>IFERROR(IF('Input| Overheads'!$C$42="Direct costs",SUMPRODUCT(--('Input| Projects'!$AD923="Yes"),'Calc| Overheads Allocation'!G$9,'Calc| Project Costs'!Z923),IF('Input| Overheads'!$C$42="Internal labour",SUMPRODUCT(--('Input| Projects'!$AD923="Yes"),'Calc| Overheads Allocation'!G$9,'Calc| Project Costs'!Z923,'Input| Projects'!$Y923),IF('Input| Overheads'!$C$42="DNSP defined",SUMPRODUCT(--('Input| Projects'!$AD923="Yes"),'Calc| Overheads Allocation'!G$62,'Input| Projects'!$AG923),""))),"")</f>
        <v/>
      </c>
      <c r="AY923" s="186" t="str">
        <f>IFERROR(IF('Input| Overheads'!$C$42="Direct costs",SUMPRODUCT(--('Input| Projects'!$AD923="Yes"),'Calc| Overheads Allocation'!H$9,'Calc| Project Costs'!AA923),IF('Input| Overheads'!$C$42="Internal labour",SUMPRODUCT(--('Input| Projects'!$AD923="Yes"),'Calc| Overheads Allocation'!H$9,'Calc| Project Costs'!AA923,'Input| Projects'!$Y923),IF('Input| Overheads'!$C$42="DNSP defined",SUMPRODUCT(--('Input| Projects'!$AD923="Yes"),'Calc| Overheads Allocation'!H$62,'Input| Projects'!$AG923),""))),"")</f>
        <v/>
      </c>
      <c r="AZ923" s="186" t="str">
        <f>IFERROR(IF('Input| Overheads'!$C$42="Direct costs",SUMPRODUCT(--('Input| Projects'!$AD923="Yes"),'Calc| Overheads Allocation'!I$9,'Calc| Project Costs'!AB923),IF('Input| Overheads'!$C$42="Internal labour",SUMPRODUCT(--('Input| Projects'!$AD923="Yes"),'Calc| Overheads Allocation'!I$9,'Calc| Project Costs'!AB923,'Input| Projects'!$Y923),IF('Input| Overheads'!$C$42="DNSP defined",SUMPRODUCT(--('Input| Projects'!$AD923="Yes"),'Calc| Overheads Allocation'!I$62,'Input| Projects'!$AG923),""))),"")</f>
        <v/>
      </c>
      <c r="BA923" s="106"/>
      <c r="BB923" s="186">
        <f t="shared" si="448"/>
        <v>0</v>
      </c>
      <c r="BC923" s="186">
        <f t="shared" si="449"/>
        <v>0</v>
      </c>
      <c r="BD923" s="186">
        <f t="shared" si="450"/>
        <v>0</v>
      </c>
      <c r="BE923" s="186">
        <f t="shared" si="427"/>
        <v>0</v>
      </c>
      <c r="BF923" s="186">
        <f t="shared" si="428"/>
        <v>0</v>
      </c>
      <c r="BG923" s="186">
        <f t="shared" si="429"/>
        <v>0</v>
      </c>
      <c r="BH923" s="186">
        <f t="shared" si="430"/>
        <v>0</v>
      </c>
      <c r="BI923" s="97"/>
      <c r="BJ923" s="186" t="str">
        <f t="shared" si="431"/>
        <v/>
      </c>
      <c r="BK923" s="186" t="str">
        <f t="shared" si="432"/>
        <v/>
      </c>
      <c r="BL923" s="186" t="str">
        <f t="shared" si="433"/>
        <v/>
      </c>
      <c r="BM923" s="186" t="str">
        <f t="shared" si="434"/>
        <v/>
      </c>
      <c r="BN923" s="186" t="str">
        <f t="shared" si="435"/>
        <v/>
      </c>
      <c r="BO923" s="186" t="str">
        <f t="shared" si="436"/>
        <v/>
      </c>
      <c r="BP923" s="186" t="str">
        <f t="shared" si="437"/>
        <v/>
      </c>
      <c r="BQ923" s="97"/>
      <c r="BR923" s="186">
        <f t="shared" si="438"/>
        <v>0</v>
      </c>
      <c r="BS923" s="186">
        <f t="shared" si="439"/>
        <v>0</v>
      </c>
      <c r="BT923" s="222">
        <f t="shared" si="440"/>
        <v>0</v>
      </c>
      <c r="BU923" s="222">
        <f t="shared" si="441"/>
        <v>0</v>
      </c>
      <c r="BV923" s="222">
        <f t="shared" si="442"/>
        <v>0</v>
      </c>
      <c r="BW923" s="222">
        <f t="shared" si="443"/>
        <v>0</v>
      </c>
      <c r="BX923" s="222">
        <f t="shared" si="444"/>
        <v>0</v>
      </c>
      <c r="BY923" s="106"/>
      <c r="BZ923" s="197" t="str">
        <f>IF(SUMIF('Input| Projects'!$AS$8:$CP$8,"Dx",'Input| Projects'!$AS923:$CP923)=0,"",SUMIF('Input| Projects'!$AS$8:$CP$8,"Dx",'Input| Projects'!$AS923:$CP923))</f>
        <v/>
      </c>
      <c r="CA923" s="197" t="str">
        <f>IF(SUMIF('Input| Projects'!$AS$8:$CP$8,"Tx",'Input| Projects'!$AS923:$CP923)=0,"",SUMIF('Input| Projects'!$AS$8:$CP$8,"Tx",'Input| Projects'!$AS923:$CP923))</f>
        <v/>
      </c>
      <c r="CB923" s="150" t="str">
        <f t="shared" si="451"/>
        <v/>
      </c>
    </row>
    <row r="924" spans="2:80" x14ac:dyDescent="0.2">
      <c r="B924" s="201">
        <f>IFERROR('Input| Projects'!B924,"")</f>
        <v>915</v>
      </c>
      <c r="C924" s="42" t="str">
        <f>IFERROR(IF('Input| Projects'!C924="","",'Input| Projects'!C924),"")</f>
        <v/>
      </c>
      <c r="D924" s="42" t="str">
        <f>IFERROR(IF('Input| Projects'!D924="","",'Input| Projects'!D924),"")</f>
        <v/>
      </c>
      <c r="E924" s="104"/>
      <c r="F924" s="190">
        <f>IFERROR('Input| Projects'!I924*'Input| Escalations'!$K$19,"")</f>
        <v>0</v>
      </c>
      <c r="G924" s="190">
        <f>IFERROR('Input| Projects'!J924*'Input| Escalations'!$K$19,"")</f>
        <v>0</v>
      </c>
      <c r="H924" s="190">
        <f>IFERROR('Input| Projects'!K924*'Input| Escalations'!$K$19,"")</f>
        <v>0</v>
      </c>
      <c r="I924" s="190">
        <f>IFERROR('Input| Projects'!L924*'Input| Escalations'!$K$19,"")</f>
        <v>0</v>
      </c>
      <c r="J924" s="190">
        <f>IFERROR('Input| Projects'!M924*'Input| Escalations'!$K$19,"")</f>
        <v>0</v>
      </c>
      <c r="K924" s="190">
        <f>IFERROR('Input| Projects'!N924*'Input| Escalations'!$K$19,"")</f>
        <v>0</v>
      </c>
      <c r="L924" s="190">
        <f>IFERROR('Input| Projects'!O924*'Input| Escalations'!$K$19,"")</f>
        <v>0</v>
      </c>
      <c r="M924" s="150" t="str">
        <f>IF(ABS(SUM(F924:L924)-(SUM('Input| Projects'!I924:O924)*'Input| Escalations'!$K$19))&lt;0.0000001,"",1)</f>
        <v/>
      </c>
      <c r="N924" s="192">
        <f>'Input| Projects'!$Y924*INDEX('Input| Escalations'!$H$33:$N$33,MATCH('Calc| Project Costs'!N$9,'Input| Escalations'!$H$23:$N$23,0))+'Input| Projects'!$Z924*INDEX('Input| Escalations'!$H$34:$N$34,MATCH('Calc| Project Costs'!N$9,'Input| Escalations'!$H$23:$N$23,0))+'Input| Projects'!$AA924*INDEX('Input| Escalations'!$H$35:$N$35,MATCH('Calc| Project Costs'!N$9,'Input| Escalations'!$H$23:$N$23,0))+1</f>
        <v>1</v>
      </c>
      <c r="O924" s="192">
        <f>'Input| Projects'!$Y924*INDEX('Input| Escalations'!$H$33:$N$33,MATCH('Calc| Project Costs'!O$9,'Input| Escalations'!$H$23:$N$23,0))+'Input| Projects'!$Z924*INDEX('Input| Escalations'!$H$34:$N$34,MATCH('Calc| Project Costs'!O$9,'Input| Escalations'!$H$23:$N$23,0))+'Input| Projects'!$AA924*INDEX('Input| Escalations'!$H$35:$N$35,MATCH('Calc| Project Costs'!O$9,'Input| Escalations'!$H$23:$N$23,0))+1</f>
        <v>1</v>
      </c>
      <c r="P924" s="192">
        <f>'Input| Projects'!$Y924*INDEX('Input| Escalations'!$H$33:$N$33,MATCH('Calc| Project Costs'!P$9,'Input| Escalations'!$H$23:$N$23,0))+'Input| Projects'!$Z924*INDEX('Input| Escalations'!$H$34:$N$34,MATCH('Calc| Project Costs'!P$9,'Input| Escalations'!$H$23:$N$23,0))+'Input| Projects'!$AA924*INDEX('Input| Escalations'!$H$35:$N$35,MATCH('Calc| Project Costs'!P$9,'Input| Escalations'!$H$23:$N$23,0))+1</f>
        <v>1</v>
      </c>
      <c r="Q924" s="192">
        <f>'Input| Projects'!$Y924*INDEX('Input| Escalations'!$H$33:$N$33,MATCH('Calc| Project Costs'!Q$9,'Input| Escalations'!$H$23:$N$23,0))+'Input| Projects'!$Z924*INDEX('Input| Escalations'!$H$34:$N$34,MATCH('Calc| Project Costs'!Q$9,'Input| Escalations'!$H$23:$N$23,0))+'Input| Projects'!$AA924*INDEX('Input| Escalations'!$H$35:$N$35,MATCH('Calc| Project Costs'!Q$9,'Input| Escalations'!$H$23:$N$23,0))+1</f>
        <v>1</v>
      </c>
      <c r="R924" s="192">
        <f>'Input| Projects'!$Y924*INDEX('Input| Escalations'!$H$33:$N$33,MATCH('Calc| Project Costs'!R$9,'Input| Escalations'!$H$23:$N$23,0))+'Input| Projects'!$Z924*INDEX('Input| Escalations'!$H$34:$N$34,MATCH('Calc| Project Costs'!R$9,'Input| Escalations'!$H$23:$N$23,0))+'Input| Projects'!$AA924*INDEX('Input| Escalations'!$H$35:$N$35,MATCH('Calc| Project Costs'!R$9,'Input| Escalations'!$H$23:$N$23,0))+1</f>
        <v>1</v>
      </c>
      <c r="S924" s="192">
        <f>'Input| Projects'!$Y924*INDEX('Input| Escalations'!$H$33:$N$33,MATCH('Calc| Project Costs'!S$9,'Input| Escalations'!$H$23:$N$23,0))+'Input| Projects'!$Z924*INDEX('Input| Escalations'!$H$34:$N$34,MATCH('Calc| Project Costs'!S$9,'Input| Escalations'!$H$23:$N$23,0))+'Input| Projects'!$AA924*INDEX('Input| Escalations'!$H$35:$N$35,MATCH('Calc| Project Costs'!S$9,'Input| Escalations'!$H$23:$N$23,0))+1</f>
        <v>1</v>
      </c>
      <c r="T924" s="192">
        <f>'Input| Projects'!$Y924*INDEX('Input| Escalations'!$H$33:$N$33,MATCH('Calc| Project Costs'!T$9,'Input| Escalations'!$H$23:$N$23,0))+'Input| Projects'!$Z924*INDEX('Input| Escalations'!$H$34:$N$34,MATCH('Calc| Project Costs'!T$9,'Input| Escalations'!$H$23:$N$23,0))+'Input| Projects'!$AA924*INDEX('Input| Escalations'!$H$35:$N$35,MATCH('Calc| Project Costs'!T$9,'Input| Escalations'!$H$23:$N$23,0))+1</f>
        <v>1</v>
      </c>
      <c r="U924" s="106"/>
      <c r="V924" s="186">
        <f t="shared" si="445"/>
        <v>0</v>
      </c>
      <c r="W924" s="186">
        <f t="shared" si="446"/>
        <v>0</v>
      </c>
      <c r="X924" s="186">
        <f t="shared" si="447"/>
        <v>0</v>
      </c>
      <c r="Y924" s="186">
        <f t="shared" si="423"/>
        <v>0</v>
      </c>
      <c r="Z924" s="186">
        <f t="shared" si="424"/>
        <v>0</v>
      </c>
      <c r="AA924" s="186">
        <f t="shared" si="425"/>
        <v>0</v>
      </c>
      <c r="AB924" s="186">
        <f t="shared" si="426"/>
        <v>0</v>
      </c>
      <c r="AC924" s="106"/>
      <c r="AD924" s="186">
        <f>'Input| Projects'!Q924*N924*'Input| Escalations'!$K$19</f>
        <v>0</v>
      </c>
      <c r="AE924" s="186">
        <f>'Input| Projects'!R924*O924*'Input| Escalations'!$K$19</f>
        <v>0</v>
      </c>
      <c r="AF924" s="186">
        <f>'Input| Projects'!S924*P924*'Input| Escalations'!$K$19</f>
        <v>0</v>
      </c>
      <c r="AG924" s="186">
        <f>'Input| Projects'!T924*Q924*'Input| Escalations'!$K$19</f>
        <v>0</v>
      </c>
      <c r="AH924" s="186">
        <f>'Input| Projects'!U924*R924*'Input| Escalations'!$K$19</f>
        <v>0</v>
      </c>
      <c r="AI924" s="186">
        <f>'Input| Projects'!V924*S924*'Input| Escalations'!$K$19</f>
        <v>0</v>
      </c>
      <c r="AJ924" s="186">
        <f>'Input| Projects'!W924*T924*'Input| Escalations'!$K$19</f>
        <v>0</v>
      </c>
      <c r="AK924" s="106"/>
      <c r="AL924" s="186" t="str">
        <f>IFERROR(IF('Input| Overheads'!$C$42="Direct costs",SUMPRODUCT(--('Input| Projects'!$AC924="Yes"),'Calc| Overheads Allocation'!C$8,'Calc| Project Costs'!V924),IF('Input| Overheads'!$C$42="Internal labour",SUMPRODUCT(--('Input| Projects'!$AC924="Yes"),'Calc| Overheads Allocation'!C$8,'Calc| Project Costs'!V924,'Input| Projects'!$Y924),IF('Input| Overheads'!$C$42="DNSP defined",SUMPRODUCT(--('Input| Projects'!$AC924="Yes"),'Calc| Overheads Allocation'!C$61,'Input| Projects'!$AF924),""))),"")</f>
        <v/>
      </c>
      <c r="AM924" s="186" t="str">
        <f>IFERROR(IF('Input| Overheads'!$C$42="Direct costs",SUMPRODUCT(--('Input| Projects'!$AC924="Yes"),'Calc| Overheads Allocation'!D$8,'Calc| Project Costs'!W924),IF('Input| Overheads'!$C$42="Internal labour",SUMPRODUCT(--('Input| Projects'!$AC924="Yes"),'Calc| Overheads Allocation'!D$8,'Calc| Project Costs'!W924,'Input| Projects'!$Y924),IF('Input| Overheads'!$C$42="DNSP defined",SUMPRODUCT(--('Input| Projects'!$AC924="Yes"),'Calc| Overheads Allocation'!D$61,'Input| Projects'!$AF924),""))),"")</f>
        <v/>
      </c>
      <c r="AN924" s="186" t="str">
        <f>IFERROR(IF('Input| Overheads'!$C$42="Direct costs",SUMPRODUCT(--('Input| Projects'!$AC924="Yes"),'Calc| Overheads Allocation'!E$8,'Calc| Project Costs'!X924),IF('Input| Overheads'!$C$42="Internal labour",SUMPRODUCT(--('Input| Projects'!$AC924="Yes"),'Calc| Overheads Allocation'!E$8,'Calc| Project Costs'!X924,'Input| Projects'!$Y924),IF('Input| Overheads'!$C$42="DNSP defined",SUMPRODUCT(--('Input| Projects'!$AC924="Yes"),'Calc| Overheads Allocation'!E$61,'Input| Projects'!$AF924),""))),"")</f>
        <v/>
      </c>
      <c r="AO924" s="186" t="str">
        <f>IFERROR(IF('Input| Overheads'!$C$42="Direct costs",SUMPRODUCT(--('Input| Projects'!$AC924="Yes"),'Calc| Overheads Allocation'!F$8,'Calc| Project Costs'!Y924),IF('Input| Overheads'!$C$42="Internal labour",SUMPRODUCT(--('Input| Projects'!$AC924="Yes"),'Calc| Overheads Allocation'!F$8,'Calc| Project Costs'!Y924,'Input| Projects'!$Y924),IF('Input| Overheads'!$C$42="DNSP defined",SUMPRODUCT(--('Input| Projects'!$AC924="Yes"),'Calc| Overheads Allocation'!F$61,'Input| Projects'!$AF924),""))),"")</f>
        <v/>
      </c>
      <c r="AP924" s="186" t="str">
        <f>IFERROR(IF('Input| Overheads'!$C$42="Direct costs",SUMPRODUCT(--('Input| Projects'!$AC924="Yes"),'Calc| Overheads Allocation'!G$8,'Calc| Project Costs'!Z924),IF('Input| Overheads'!$C$42="Internal labour",SUMPRODUCT(--('Input| Projects'!$AC924="Yes"),'Calc| Overheads Allocation'!G$8,'Calc| Project Costs'!Z924,'Input| Projects'!$Y924),IF('Input| Overheads'!$C$42="DNSP defined",SUMPRODUCT(--('Input| Projects'!$AC924="Yes"),'Calc| Overheads Allocation'!G$61,'Input| Projects'!$AF924),""))),"")</f>
        <v/>
      </c>
      <c r="AQ924" s="186" t="str">
        <f>IFERROR(IF('Input| Overheads'!$C$42="Direct costs",SUMPRODUCT(--('Input| Projects'!$AC924="Yes"),'Calc| Overheads Allocation'!H$8,'Calc| Project Costs'!AA924),IF('Input| Overheads'!$C$42="Internal labour",SUMPRODUCT(--('Input| Projects'!$AC924="Yes"),'Calc| Overheads Allocation'!H$8,'Calc| Project Costs'!AA924,'Input| Projects'!$Y924),IF('Input| Overheads'!$C$42="DNSP defined",SUMPRODUCT(--('Input| Projects'!$AC924="Yes"),'Calc| Overheads Allocation'!H$61,'Input| Projects'!$AF924),""))),"")</f>
        <v/>
      </c>
      <c r="AR924" s="186" t="str">
        <f>IFERROR(IF('Input| Overheads'!$C$42="Direct costs",SUMPRODUCT(--('Input| Projects'!$AC924="Yes"),'Calc| Overheads Allocation'!I$8,'Calc| Project Costs'!AB924),IF('Input| Overheads'!$C$42="Internal labour",SUMPRODUCT(--('Input| Projects'!$AC924="Yes"),'Calc| Overheads Allocation'!I$8,'Calc| Project Costs'!AB924,'Input| Projects'!$Y924),IF('Input| Overheads'!$C$42="DNSP defined",SUMPRODUCT(--('Input| Projects'!$AC924="Yes"),'Calc| Overheads Allocation'!I$61,'Input| Projects'!$AF924),""))),"")</f>
        <v/>
      </c>
      <c r="AS924" s="106"/>
      <c r="AT924" s="186" t="str">
        <f>IFERROR(IF('Input| Overheads'!$C$42="Direct costs",SUMPRODUCT(--('Input| Projects'!$AD924="Yes"),'Calc| Overheads Allocation'!C$9,'Calc| Project Costs'!V924),IF('Input| Overheads'!$C$42="Internal labour",SUMPRODUCT(--('Input| Projects'!$AD924="Yes"),'Calc| Overheads Allocation'!C$9,'Calc| Project Costs'!V924,'Input| Projects'!$Y924),IF('Input| Overheads'!$C$42="DNSP defined",SUMPRODUCT(--('Input| Projects'!$AD924="Yes"),'Calc| Overheads Allocation'!C$62,'Input| Projects'!$AG924),""))),"")</f>
        <v/>
      </c>
      <c r="AU924" s="186" t="str">
        <f>IFERROR(IF('Input| Overheads'!$C$42="Direct costs",SUMPRODUCT(--('Input| Projects'!$AD924="Yes"),'Calc| Overheads Allocation'!D$9,'Calc| Project Costs'!W924),IF('Input| Overheads'!$C$42="Internal labour",SUMPRODUCT(--('Input| Projects'!$AD924="Yes"),'Calc| Overheads Allocation'!D$9,'Calc| Project Costs'!W924,'Input| Projects'!$Y924),IF('Input| Overheads'!$C$42="DNSP defined",SUMPRODUCT(--('Input| Projects'!$AD924="Yes"),'Calc| Overheads Allocation'!D$62,'Input| Projects'!$AG924),""))),"")</f>
        <v/>
      </c>
      <c r="AV924" s="186" t="str">
        <f>IFERROR(IF('Input| Overheads'!$C$42="Direct costs",SUMPRODUCT(--('Input| Projects'!$AD924="Yes"),'Calc| Overheads Allocation'!E$9,'Calc| Project Costs'!X924),IF('Input| Overheads'!$C$42="Internal labour",SUMPRODUCT(--('Input| Projects'!$AD924="Yes"),'Calc| Overheads Allocation'!E$9,'Calc| Project Costs'!X924,'Input| Projects'!$Y924),IF('Input| Overheads'!$C$42="DNSP defined",SUMPRODUCT(--('Input| Projects'!$AD924="Yes"),'Calc| Overheads Allocation'!E$62,'Input| Projects'!$AG924),""))),"")</f>
        <v/>
      </c>
      <c r="AW924" s="186" t="str">
        <f>IFERROR(IF('Input| Overheads'!$C$42="Direct costs",SUMPRODUCT(--('Input| Projects'!$AD924="Yes"),'Calc| Overheads Allocation'!F$9,'Calc| Project Costs'!Y924),IF('Input| Overheads'!$C$42="Internal labour",SUMPRODUCT(--('Input| Projects'!$AD924="Yes"),'Calc| Overheads Allocation'!F$9,'Calc| Project Costs'!Y924,'Input| Projects'!$Y924),IF('Input| Overheads'!$C$42="DNSP defined",SUMPRODUCT(--('Input| Projects'!$AD924="Yes"),'Calc| Overheads Allocation'!F$62,'Input| Projects'!$AG924),""))),"")</f>
        <v/>
      </c>
      <c r="AX924" s="186" t="str">
        <f>IFERROR(IF('Input| Overheads'!$C$42="Direct costs",SUMPRODUCT(--('Input| Projects'!$AD924="Yes"),'Calc| Overheads Allocation'!G$9,'Calc| Project Costs'!Z924),IF('Input| Overheads'!$C$42="Internal labour",SUMPRODUCT(--('Input| Projects'!$AD924="Yes"),'Calc| Overheads Allocation'!G$9,'Calc| Project Costs'!Z924,'Input| Projects'!$Y924),IF('Input| Overheads'!$C$42="DNSP defined",SUMPRODUCT(--('Input| Projects'!$AD924="Yes"),'Calc| Overheads Allocation'!G$62,'Input| Projects'!$AG924),""))),"")</f>
        <v/>
      </c>
      <c r="AY924" s="186" t="str">
        <f>IFERROR(IF('Input| Overheads'!$C$42="Direct costs",SUMPRODUCT(--('Input| Projects'!$AD924="Yes"),'Calc| Overheads Allocation'!H$9,'Calc| Project Costs'!AA924),IF('Input| Overheads'!$C$42="Internal labour",SUMPRODUCT(--('Input| Projects'!$AD924="Yes"),'Calc| Overheads Allocation'!H$9,'Calc| Project Costs'!AA924,'Input| Projects'!$Y924),IF('Input| Overheads'!$C$42="DNSP defined",SUMPRODUCT(--('Input| Projects'!$AD924="Yes"),'Calc| Overheads Allocation'!H$62,'Input| Projects'!$AG924),""))),"")</f>
        <v/>
      </c>
      <c r="AZ924" s="186" t="str">
        <f>IFERROR(IF('Input| Overheads'!$C$42="Direct costs",SUMPRODUCT(--('Input| Projects'!$AD924="Yes"),'Calc| Overheads Allocation'!I$9,'Calc| Project Costs'!AB924),IF('Input| Overheads'!$C$42="Internal labour",SUMPRODUCT(--('Input| Projects'!$AD924="Yes"),'Calc| Overheads Allocation'!I$9,'Calc| Project Costs'!AB924,'Input| Projects'!$Y924),IF('Input| Overheads'!$C$42="DNSP defined",SUMPRODUCT(--('Input| Projects'!$AD924="Yes"),'Calc| Overheads Allocation'!I$62,'Input| Projects'!$AG924),""))),"")</f>
        <v/>
      </c>
      <c r="BA924" s="106"/>
      <c r="BB924" s="186">
        <f t="shared" si="448"/>
        <v>0</v>
      </c>
      <c r="BC924" s="186">
        <f t="shared" si="449"/>
        <v>0</v>
      </c>
      <c r="BD924" s="186">
        <f t="shared" si="450"/>
        <v>0</v>
      </c>
      <c r="BE924" s="186">
        <f t="shared" si="427"/>
        <v>0</v>
      </c>
      <c r="BF924" s="186">
        <f t="shared" si="428"/>
        <v>0</v>
      </c>
      <c r="BG924" s="186">
        <f t="shared" si="429"/>
        <v>0</v>
      </c>
      <c r="BH924" s="186">
        <f t="shared" si="430"/>
        <v>0</v>
      </c>
      <c r="BI924" s="97"/>
      <c r="BJ924" s="186" t="str">
        <f t="shared" si="431"/>
        <v/>
      </c>
      <c r="BK924" s="186" t="str">
        <f t="shared" si="432"/>
        <v/>
      </c>
      <c r="BL924" s="186" t="str">
        <f t="shared" si="433"/>
        <v/>
      </c>
      <c r="BM924" s="186" t="str">
        <f t="shared" si="434"/>
        <v/>
      </c>
      <c r="BN924" s="186" t="str">
        <f t="shared" si="435"/>
        <v/>
      </c>
      <c r="BO924" s="186" t="str">
        <f t="shared" si="436"/>
        <v/>
      </c>
      <c r="BP924" s="186" t="str">
        <f t="shared" si="437"/>
        <v/>
      </c>
      <c r="BQ924" s="97"/>
      <c r="BR924" s="186">
        <f t="shared" si="438"/>
        <v>0</v>
      </c>
      <c r="BS924" s="186">
        <f t="shared" si="439"/>
        <v>0</v>
      </c>
      <c r="BT924" s="222">
        <f t="shared" si="440"/>
        <v>0</v>
      </c>
      <c r="BU924" s="222">
        <f t="shared" si="441"/>
        <v>0</v>
      </c>
      <c r="BV924" s="222">
        <f t="shared" si="442"/>
        <v>0</v>
      </c>
      <c r="BW924" s="222">
        <f t="shared" si="443"/>
        <v>0</v>
      </c>
      <c r="BX924" s="222">
        <f t="shared" si="444"/>
        <v>0</v>
      </c>
      <c r="BY924" s="106"/>
      <c r="BZ924" s="197" t="str">
        <f>IF(SUMIF('Input| Projects'!$AS$8:$CP$8,"Dx",'Input| Projects'!$AS924:$CP924)=0,"",SUMIF('Input| Projects'!$AS$8:$CP$8,"Dx",'Input| Projects'!$AS924:$CP924))</f>
        <v/>
      </c>
      <c r="CA924" s="197" t="str">
        <f>IF(SUMIF('Input| Projects'!$AS$8:$CP$8,"Tx",'Input| Projects'!$AS924:$CP924)=0,"",SUMIF('Input| Projects'!$AS$8:$CP$8,"Tx",'Input| Projects'!$AS924:$CP924))</f>
        <v/>
      </c>
      <c r="CB924" s="150" t="str">
        <f t="shared" si="451"/>
        <v/>
      </c>
    </row>
    <row r="925" spans="2:80" x14ac:dyDescent="0.2">
      <c r="B925" s="201">
        <f>IFERROR('Input| Projects'!B925,"")</f>
        <v>916</v>
      </c>
      <c r="C925" s="42" t="str">
        <f>IFERROR(IF('Input| Projects'!C925="","",'Input| Projects'!C925),"")</f>
        <v/>
      </c>
      <c r="D925" s="42" t="str">
        <f>IFERROR(IF('Input| Projects'!D925="","",'Input| Projects'!D925),"")</f>
        <v/>
      </c>
      <c r="E925" s="104"/>
      <c r="F925" s="190">
        <f>IFERROR('Input| Projects'!I925*'Input| Escalations'!$K$19,"")</f>
        <v>0</v>
      </c>
      <c r="G925" s="190">
        <f>IFERROR('Input| Projects'!J925*'Input| Escalations'!$K$19,"")</f>
        <v>0</v>
      </c>
      <c r="H925" s="190">
        <f>IFERROR('Input| Projects'!K925*'Input| Escalations'!$K$19,"")</f>
        <v>0</v>
      </c>
      <c r="I925" s="190">
        <f>IFERROR('Input| Projects'!L925*'Input| Escalations'!$K$19,"")</f>
        <v>0</v>
      </c>
      <c r="J925" s="190">
        <f>IFERROR('Input| Projects'!M925*'Input| Escalations'!$K$19,"")</f>
        <v>0</v>
      </c>
      <c r="K925" s="190">
        <f>IFERROR('Input| Projects'!N925*'Input| Escalations'!$K$19,"")</f>
        <v>0</v>
      </c>
      <c r="L925" s="190">
        <f>IFERROR('Input| Projects'!O925*'Input| Escalations'!$K$19,"")</f>
        <v>0</v>
      </c>
      <c r="M925" s="150" t="str">
        <f>IF(ABS(SUM(F925:L925)-(SUM('Input| Projects'!I925:O925)*'Input| Escalations'!$K$19))&lt;0.0000001,"",1)</f>
        <v/>
      </c>
      <c r="N925" s="192">
        <f>'Input| Projects'!$Y925*INDEX('Input| Escalations'!$H$33:$N$33,MATCH('Calc| Project Costs'!N$9,'Input| Escalations'!$H$23:$N$23,0))+'Input| Projects'!$Z925*INDEX('Input| Escalations'!$H$34:$N$34,MATCH('Calc| Project Costs'!N$9,'Input| Escalations'!$H$23:$N$23,0))+'Input| Projects'!$AA925*INDEX('Input| Escalations'!$H$35:$N$35,MATCH('Calc| Project Costs'!N$9,'Input| Escalations'!$H$23:$N$23,0))+1</f>
        <v>1</v>
      </c>
      <c r="O925" s="192">
        <f>'Input| Projects'!$Y925*INDEX('Input| Escalations'!$H$33:$N$33,MATCH('Calc| Project Costs'!O$9,'Input| Escalations'!$H$23:$N$23,0))+'Input| Projects'!$Z925*INDEX('Input| Escalations'!$H$34:$N$34,MATCH('Calc| Project Costs'!O$9,'Input| Escalations'!$H$23:$N$23,0))+'Input| Projects'!$AA925*INDEX('Input| Escalations'!$H$35:$N$35,MATCH('Calc| Project Costs'!O$9,'Input| Escalations'!$H$23:$N$23,0))+1</f>
        <v>1</v>
      </c>
      <c r="P925" s="192">
        <f>'Input| Projects'!$Y925*INDEX('Input| Escalations'!$H$33:$N$33,MATCH('Calc| Project Costs'!P$9,'Input| Escalations'!$H$23:$N$23,0))+'Input| Projects'!$Z925*INDEX('Input| Escalations'!$H$34:$N$34,MATCH('Calc| Project Costs'!P$9,'Input| Escalations'!$H$23:$N$23,0))+'Input| Projects'!$AA925*INDEX('Input| Escalations'!$H$35:$N$35,MATCH('Calc| Project Costs'!P$9,'Input| Escalations'!$H$23:$N$23,0))+1</f>
        <v>1</v>
      </c>
      <c r="Q925" s="192">
        <f>'Input| Projects'!$Y925*INDEX('Input| Escalations'!$H$33:$N$33,MATCH('Calc| Project Costs'!Q$9,'Input| Escalations'!$H$23:$N$23,0))+'Input| Projects'!$Z925*INDEX('Input| Escalations'!$H$34:$N$34,MATCH('Calc| Project Costs'!Q$9,'Input| Escalations'!$H$23:$N$23,0))+'Input| Projects'!$AA925*INDEX('Input| Escalations'!$H$35:$N$35,MATCH('Calc| Project Costs'!Q$9,'Input| Escalations'!$H$23:$N$23,0))+1</f>
        <v>1</v>
      </c>
      <c r="R925" s="192">
        <f>'Input| Projects'!$Y925*INDEX('Input| Escalations'!$H$33:$N$33,MATCH('Calc| Project Costs'!R$9,'Input| Escalations'!$H$23:$N$23,0))+'Input| Projects'!$Z925*INDEX('Input| Escalations'!$H$34:$N$34,MATCH('Calc| Project Costs'!R$9,'Input| Escalations'!$H$23:$N$23,0))+'Input| Projects'!$AA925*INDEX('Input| Escalations'!$H$35:$N$35,MATCH('Calc| Project Costs'!R$9,'Input| Escalations'!$H$23:$N$23,0))+1</f>
        <v>1</v>
      </c>
      <c r="S925" s="192">
        <f>'Input| Projects'!$Y925*INDEX('Input| Escalations'!$H$33:$N$33,MATCH('Calc| Project Costs'!S$9,'Input| Escalations'!$H$23:$N$23,0))+'Input| Projects'!$Z925*INDEX('Input| Escalations'!$H$34:$N$34,MATCH('Calc| Project Costs'!S$9,'Input| Escalations'!$H$23:$N$23,0))+'Input| Projects'!$AA925*INDEX('Input| Escalations'!$H$35:$N$35,MATCH('Calc| Project Costs'!S$9,'Input| Escalations'!$H$23:$N$23,0))+1</f>
        <v>1</v>
      </c>
      <c r="T925" s="192">
        <f>'Input| Projects'!$Y925*INDEX('Input| Escalations'!$H$33:$N$33,MATCH('Calc| Project Costs'!T$9,'Input| Escalations'!$H$23:$N$23,0))+'Input| Projects'!$Z925*INDEX('Input| Escalations'!$H$34:$N$34,MATCH('Calc| Project Costs'!T$9,'Input| Escalations'!$H$23:$N$23,0))+'Input| Projects'!$AA925*INDEX('Input| Escalations'!$H$35:$N$35,MATCH('Calc| Project Costs'!T$9,'Input| Escalations'!$H$23:$N$23,0))+1</f>
        <v>1</v>
      </c>
      <c r="U925" s="106"/>
      <c r="V925" s="186">
        <f t="shared" si="445"/>
        <v>0</v>
      </c>
      <c r="W925" s="186">
        <f t="shared" si="446"/>
        <v>0</v>
      </c>
      <c r="X925" s="186">
        <f t="shared" si="447"/>
        <v>0</v>
      </c>
      <c r="Y925" s="186">
        <f t="shared" si="423"/>
        <v>0</v>
      </c>
      <c r="Z925" s="186">
        <f t="shared" si="424"/>
        <v>0</v>
      </c>
      <c r="AA925" s="186">
        <f t="shared" si="425"/>
        <v>0</v>
      </c>
      <c r="AB925" s="186">
        <f t="shared" si="426"/>
        <v>0</v>
      </c>
      <c r="AC925" s="106"/>
      <c r="AD925" s="186">
        <f>'Input| Projects'!Q925*N925*'Input| Escalations'!$K$19</f>
        <v>0</v>
      </c>
      <c r="AE925" s="186">
        <f>'Input| Projects'!R925*O925*'Input| Escalations'!$K$19</f>
        <v>0</v>
      </c>
      <c r="AF925" s="186">
        <f>'Input| Projects'!S925*P925*'Input| Escalations'!$K$19</f>
        <v>0</v>
      </c>
      <c r="AG925" s="186">
        <f>'Input| Projects'!T925*Q925*'Input| Escalations'!$K$19</f>
        <v>0</v>
      </c>
      <c r="AH925" s="186">
        <f>'Input| Projects'!U925*R925*'Input| Escalations'!$K$19</f>
        <v>0</v>
      </c>
      <c r="AI925" s="186">
        <f>'Input| Projects'!V925*S925*'Input| Escalations'!$K$19</f>
        <v>0</v>
      </c>
      <c r="AJ925" s="186">
        <f>'Input| Projects'!W925*T925*'Input| Escalations'!$K$19</f>
        <v>0</v>
      </c>
      <c r="AK925" s="106"/>
      <c r="AL925" s="186" t="str">
        <f>IFERROR(IF('Input| Overheads'!$C$42="Direct costs",SUMPRODUCT(--('Input| Projects'!$AC925="Yes"),'Calc| Overheads Allocation'!C$8,'Calc| Project Costs'!V925),IF('Input| Overheads'!$C$42="Internal labour",SUMPRODUCT(--('Input| Projects'!$AC925="Yes"),'Calc| Overheads Allocation'!C$8,'Calc| Project Costs'!V925,'Input| Projects'!$Y925),IF('Input| Overheads'!$C$42="DNSP defined",SUMPRODUCT(--('Input| Projects'!$AC925="Yes"),'Calc| Overheads Allocation'!C$61,'Input| Projects'!$AF925),""))),"")</f>
        <v/>
      </c>
      <c r="AM925" s="186" t="str">
        <f>IFERROR(IF('Input| Overheads'!$C$42="Direct costs",SUMPRODUCT(--('Input| Projects'!$AC925="Yes"),'Calc| Overheads Allocation'!D$8,'Calc| Project Costs'!W925),IF('Input| Overheads'!$C$42="Internal labour",SUMPRODUCT(--('Input| Projects'!$AC925="Yes"),'Calc| Overheads Allocation'!D$8,'Calc| Project Costs'!W925,'Input| Projects'!$Y925),IF('Input| Overheads'!$C$42="DNSP defined",SUMPRODUCT(--('Input| Projects'!$AC925="Yes"),'Calc| Overheads Allocation'!D$61,'Input| Projects'!$AF925),""))),"")</f>
        <v/>
      </c>
      <c r="AN925" s="186" t="str">
        <f>IFERROR(IF('Input| Overheads'!$C$42="Direct costs",SUMPRODUCT(--('Input| Projects'!$AC925="Yes"),'Calc| Overheads Allocation'!E$8,'Calc| Project Costs'!X925),IF('Input| Overheads'!$C$42="Internal labour",SUMPRODUCT(--('Input| Projects'!$AC925="Yes"),'Calc| Overheads Allocation'!E$8,'Calc| Project Costs'!X925,'Input| Projects'!$Y925),IF('Input| Overheads'!$C$42="DNSP defined",SUMPRODUCT(--('Input| Projects'!$AC925="Yes"),'Calc| Overheads Allocation'!E$61,'Input| Projects'!$AF925),""))),"")</f>
        <v/>
      </c>
      <c r="AO925" s="186" t="str">
        <f>IFERROR(IF('Input| Overheads'!$C$42="Direct costs",SUMPRODUCT(--('Input| Projects'!$AC925="Yes"),'Calc| Overheads Allocation'!F$8,'Calc| Project Costs'!Y925),IF('Input| Overheads'!$C$42="Internal labour",SUMPRODUCT(--('Input| Projects'!$AC925="Yes"),'Calc| Overheads Allocation'!F$8,'Calc| Project Costs'!Y925,'Input| Projects'!$Y925),IF('Input| Overheads'!$C$42="DNSP defined",SUMPRODUCT(--('Input| Projects'!$AC925="Yes"),'Calc| Overheads Allocation'!F$61,'Input| Projects'!$AF925),""))),"")</f>
        <v/>
      </c>
      <c r="AP925" s="186" t="str">
        <f>IFERROR(IF('Input| Overheads'!$C$42="Direct costs",SUMPRODUCT(--('Input| Projects'!$AC925="Yes"),'Calc| Overheads Allocation'!G$8,'Calc| Project Costs'!Z925),IF('Input| Overheads'!$C$42="Internal labour",SUMPRODUCT(--('Input| Projects'!$AC925="Yes"),'Calc| Overheads Allocation'!G$8,'Calc| Project Costs'!Z925,'Input| Projects'!$Y925),IF('Input| Overheads'!$C$42="DNSP defined",SUMPRODUCT(--('Input| Projects'!$AC925="Yes"),'Calc| Overheads Allocation'!G$61,'Input| Projects'!$AF925),""))),"")</f>
        <v/>
      </c>
      <c r="AQ925" s="186" t="str">
        <f>IFERROR(IF('Input| Overheads'!$C$42="Direct costs",SUMPRODUCT(--('Input| Projects'!$AC925="Yes"),'Calc| Overheads Allocation'!H$8,'Calc| Project Costs'!AA925),IF('Input| Overheads'!$C$42="Internal labour",SUMPRODUCT(--('Input| Projects'!$AC925="Yes"),'Calc| Overheads Allocation'!H$8,'Calc| Project Costs'!AA925,'Input| Projects'!$Y925),IF('Input| Overheads'!$C$42="DNSP defined",SUMPRODUCT(--('Input| Projects'!$AC925="Yes"),'Calc| Overheads Allocation'!H$61,'Input| Projects'!$AF925),""))),"")</f>
        <v/>
      </c>
      <c r="AR925" s="186" t="str">
        <f>IFERROR(IF('Input| Overheads'!$C$42="Direct costs",SUMPRODUCT(--('Input| Projects'!$AC925="Yes"),'Calc| Overheads Allocation'!I$8,'Calc| Project Costs'!AB925),IF('Input| Overheads'!$C$42="Internal labour",SUMPRODUCT(--('Input| Projects'!$AC925="Yes"),'Calc| Overheads Allocation'!I$8,'Calc| Project Costs'!AB925,'Input| Projects'!$Y925),IF('Input| Overheads'!$C$42="DNSP defined",SUMPRODUCT(--('Input| Projects'!$AC925="Yes"),'Calc| Overheads Allocation'!I$61,'Input| Projects'!$AF925),""))),"")</f>
        <v/>
      </c>
      <c r="AS925" s="106"/>
      <c r="AT925" s="186" t="str">
        <f>IFERROR(IF('Input| Overheads'!$C$42="Direct costs",SUMPRODUCT(--('Input| Projects'!$AD925="Yes"),'Calc| Overheads Allocation'!C$9,'Calc| Project Costs'!V925),IF('Input| Overheads'!$C$42="Internal labour",SUMPRODUCT(--('Input| Projects'!$AD925="Yes"),'Calc| Overheads Allocation'!C$9,'Calc| Project Costs'!V925,'Input| Projects'!$Y925),IF('Input| Overheads'!$C$42="DNSP defined",SUMPRODUCT(--('Input| Projects'!$AD925="Yes"),'Calc| Overheads Allocation'!C$62,'Input| Projects'!$AG925),""))),"")</f>
        <v/>
      </c>
      <c r="AU925" s="186" t="str">
        <f>IFERROR(IF('Input| Overheads'!$C$42="Direct costs",SUMPRODUCT(--('Input| Projects'!$AD925="Yes"),'Calc| Overheads Allocation'!D$9,'Calc| Project Costs'!W925),IF('Input| Overheads'!$C$42="Internal labour",SUMPRODUCT(--('Input| Projects'!$AD925="Yes"),'Calc| Overheads Allocation'!D$9,'Calc| Project Costs'!W925,'Input| Projects'!$Y925),IF('Input| Overheads'!$C$42="DNSP defined",SUMPRODUCT(--('Input| Projects'!$AD925="Yes"),'Calc| Overheads Allocation'!D$62,'Input| Projects'!$AG925),""))),"")</f>
        <v/>
      </c>
      <c r="AV925" s="186" t="str">
        <f>IFERROR(IF('Input| Overheads'!$C$42="Direct costs",SUMPRODUCT(--('Input| Projects'!$AD925="Yes"),'Calc| Overheads Allocation'!E$9,'Calc| Project Costs'!X925),IF('Input| Overheads'!$C$42="Internal labour",SUMPRODUCT(--('Input| Projects'!$AD925="Yes"),'Calc| Overheads Allocation'!E$9,'Calc| Project Costs'!X925,'Input| Projects'!$Y925),IF('Input| Overheads'!$C$42="DNSP defined",SUMPRODUCT(--('Input| Projects'!$AD925="Yes"),'Calc| Overheads Allocation'!E$62,'Input| Projects'!$AG925),""))),"")</f>
        <v/>
      </c>
      <c r="AW925" s="186" t="str">
        <f>IFERROR(IF('Input| Overheads'!$C$42="Direct costs",SUMPRODUCT(--('Input| Projects'!$AD925="Yes"),'Calc| Overheads Allocation'!F$9,'Calc| Project Costs'!Y925),IF('Input| Overheads'!$C$42="Internal labour",SUMPRODUCT(--('Input| Projects'!$AD925="Yes"),'Calc| Overheads Allocation'!F$9,'Calc| Project Costs'!Y925,'Input| Projects'!$Y925),IF('Input| Overheads'!$C$42="DNSP defined",SUMPRODUCT(--('Input| Projects'!$AD925="Yes"),'Calc| Overheads Allocation'!F$62,'Input| Projects'!$AG925),""))),"")</f>
        <v/>
      </c>
      <c r="AX925" s="186" t="str">
        <f>IFERROR(IF('Input| Overheads'!$C$42="Direct costs",SUMPRODUCT(--('Input| Projects'!$AD925="Yes"),'Calc| Overheads Allocation'!G$9,'Calc| Project Costs'!Z925),IF('Input| Overheads'!$C$42="Internal labour",SUMPRODUCT(--('Input| Projects'!$AD925="Yes"),'Calc| Overheads Allocation'!G$9,'Calc| Project Costs'!Z925,'Input| Projects'!$Y925),IF('Input| Overheads'!$C$42="DNSP defined",SUMPRODUCT(--('Input| Projects'!$AD925="Yes"),'Calc| Overheads Allocation'!G$62,'Input| Projects'!$AG925),""))),"")</f>
        <v/>
      </c>
      <c r="AY925" s="186" t="str">
        <f>IFERROR(IF('Input| Overheads'!$C$42="Direct costs",SUMPRODUCT(--('Input| Projects'!$AD925="Yes"),'Calc| Overheads Allocation'!H$9,'Calc| Project Costs'!AA925),IF('Input| Overheads'!$C$42="Internal labour",SUMPRODUCT(--('Input| Projects'!$AD925="Yes"),'Calc| Overheads Allocation'!H$9,'Calc| Project Costs'!AA925,'Input| Projects'!$Y925),IF('Input| Overheads'!$C$42="DNSP defined",SUMPRODUCT(--('Input| Projects'!$AD925="Yes"),'Calc| Overheads Allocation'!H$62,'Input| Projects'!$AG925),""))),"")</f>
        <v/>
      </c>
      <c r="AZ925" s="186" t="str">
        <f>IFERROR(IF('Input| Overheads'!$C$42="Direct costs",SUMPRODUCT(--('Input| Projects'!$AD925="Yes"),'Calc| Overheads Allocation'!I$9,'Calc| Project Costs'!AB925),IF('Input| Overheads'!$C$42="Internal labour",SUMPRODUCT(--('Input| Projects'!$AD925="Yes"),'Calc| Overheads Allocation'!I$9,'Calc| Project Costs'!AB925,'Input| Projects'!$Y925),IF('Input| Overheads'!$C$42="DNSP defined",SUMPRODUCT(--('Input| Projects'!$AD925="Yes"),'Calc| Overheads Allocation'!I$62,'Input| Projects'!$AG925),""))),"")</f>
        <v/>
      </c>
      <c r="BA925" s="106"/>
      <c r="BB925" s="186">
        <f t="shared" si="448"/>
        <v>0</v>
      </c>
      <c r="BC925" s="186">
        <f t="shared" si="449"/>
        <v>0</v>
      </c>
      <c r="BD925" s="186">
        <f t="shared" si="450"/>
        <v>0</v>
      </c>
      <c r="BE925" s="186">
        <f t="shared" si="427"/>
        <v>0</v>
      </c>
      <c r="BF925" s="186">
        <f t="shared" si="428"/>
        <v>0</v>
      </c>
      <c r="BG925" s="186">
        <f t="shared" si="429"/>
        <v>0</v>
      </c>
      <c r="BH925" s="186">
        <f t="shared" si="430"/>
        <v>0</v>
      </c>
      <c r="BI925" s="97"/>
      <c r="BJ925" s="186" t="str">
        <f t="shared" si="431"/>
        <v/>
      </c>
      <c r="BK925" s="186" t="str">
        <f t="shared" si="432"/>
        <v/>
      </c>
      <c r="BL925" s="186" t="str">
        <f t="shared" si="433"/>
        <v/>
      </c>
      <c r="BM925" s="186" t="str">
        <f t="shared" si="434"/>
        <v/>
      </c>
      <c r="BN925" s="186" t="str">
        <f t="shared" si="435"/>
        <v/>
      </c>
      <c r="BO925" s="186" t="str">
        <f t="shared" si="436"/>
        <v/>
      </c>
      <c r="BP925" s="186" t="str">
        <f t="shared" si="437"/>
        <v/>
      </c>
      <c r="BQ925" s="97"/>
      <c r="BR925" s="186">
        <f t="shared" si="438"/>
        <v>0</v>
      </c>
      <c r="BS925" s="186">
        <f t="shared" si="439"/>
        <v>0</v>
      </c>
      <c r="BT925" s="222">
        <f t="shared" si="440"/>
        <v>0</v>
      </c>
      <c r="BU925" s="222">
        <f t="shared" si="441"/>
        <v>0</v>
      </c>
      <c r="BV925" s="222">
        <f t="shared" si="442"/>
        <v>0</v>
      </c>
      <c r="BW925" s="222">
        <f t="shared" si="443"/>
        <v>0</v>
      </c>
      <c r="BX925" s="222">
        <f t="shared" si="444"/>
        <v>0</v>
      </c>
      <c r="BY925" s="106"/>
      <c r="BZ925" s="197" t="str">
        <f>IF(SUMIF('Input| Projects'!$AS$8:$CP$8,"Dx",'Input| Projects'!$AS925:$CP925)=0,"",SUMIF('Input| Projects'!$AS$8:$CP$8,"Dx",'Input| Projects'!$AS925:$CP925))</f>
        <v/>
      </c>
      <c r="CA925" s="197" t="str">
        <f>IF(SUMIF('Input| Projects'!$AS$8:$CP$8,"Tx",'Input| Projects'!$AS925:$CP925)=0,"",SUMIF('Input| Projects'!$AS$8:$CP$8,"Tx",'Input| Projects'!$AS925:$CP925))</f>
        <v/>
      </c>
      <c r="CB925" s="150" t="str">
        <f t="shared" si="451"/>
        <v/>
      </c>
    </row>
    <row r="926" spans="2:80" x14ac:dyDescent="0.2">
      <c r="B926" s="201">
        <f>IFERROR('Input| Projects'!B926,"")</f>
        <v>917</v>
      </c>
      <c r="C926" s="42" t="str">
        <f>IFERROR(IF('Input| Projects'!C926="","",'Input| Projects'!C926),"")</f>
        <v/>
      </c>
      <c r="D926" s="42" t="str">
        <f>IFERROR(IF('Input| Projects'!D926="","",'Input| Projects'!D926),"")</f>
        <v/>
      </c>
      <c r="E926" s="104"/>
      <c r="F926" s="190">
        <f>IFERROR('Input| Projects'!I926*'Input| Escalations'!$K$19,"")</f>
        <v>0</v>
      </c>
      <c r="G926" s="190">
        <f>IFERROR('Input| Projects'!J926*'Input| Escalations'!$K$19,"")</f>
        <v>0</v>
      </c>
      <c r="H926" s="190">
        <f>IFERROR('Input| Projects'!K926*'Input| Escalations'!$K$19,"")</f>
        <v>0</v>
      </c>
      <c r="I926" s="190">
        <f>IFERROR('Input| Projects'!L926*'Input| Escalations'!$K$19,"")</f>
        <v>0</v>
      </c>
      <c r="J926" s="190">
        <f>IFERROR('Input| Projects'!M926*'Input| Escalations'!$K$19,"")</f>
        <v>0</v>
      </c>
      <c r="K926" s="190">
        <f>IFERROR('Input| Projects'!N926*'Input| Escalations'!$K$19,"")</f>
        <v>0</v>
      </c>
      <c r="L926" s="190">
        <f>IFERROR('Input| Projects'!O926*'Input| Escalations'!$K$19,"")</f>
        <v>0</v>
      </c>
      <c r="M926" s="150" t="str">
        <f>IF(ABS(SUM(F926:L926)-(SUM('Input| Projects'!I926:O926)*'Input| Escalations'!$K$19))&lt;0.0000001,"",1)</f>
        <v/>
      </c>
      <c r="N926" s="192">
        <f>'Input| Projects'!$Y926*INDEX('Input| Escalations'!$H$33:$N$33,MATCH('Calc| Project Costs'!N$9,'Input| Escalations'!$H$23:$N$23,0))+'Input| Projects'!$Z926*INDEX('Input| Escalations'!$H$34:$N$34,MATCH('Calc| Project Costs'!N$9,'Input| Escalations'!$H$23:$N$23,0))+'Input| Projects'!$AA926*INDEX('Input| Escalations'!$H$35:$N$35,MATCH('Calc| Project Costs'!N$9,'Input| Escalations'!$H$23:$N$23,0))+1</f>
        <v>1</v>
      </c>
      <c r="O926" s="192">
        <f>'Input| Projects'!$Y926*INDEX('Input| Escalations'!$H$33:$N$33,MATCH('Calc| Project Costs'!O$9,'Input| Escalations'!$H$23:$N$23,0))+'Input| Projects'!$Z926*INDEX('Input| Escalations'!$H$34:$N$34,MATCH('Calc| Project Costs'!O$9,'Input| Escalations'!$H$23:$N$23,0))+'Input| Projects'!$AA926*INDEX('Input| Escalations'!$H$35:$N$35,MATCH('Calc| Project Costs'!O$9,'Input| Escalations'!$H$23:$N$23,0))+1</f>
        <v>1</v>
      </c>
      <c r="P926" s="192">
        <f>'Input| Projects'!$Y926*INDEX('Input| Escalations'!$H$33:$N$33,MATCH('Calc| Project Costs'!P$9,'Input| Escalations'!$H$23:$N$23,0))+'Input| Projects'!$Z926*INDEX('Input| Escalations'!$H$34:$N$34,MATCH('Calc| Project Costs'!P$9,'Input| Escalations'!$H$23:$N$23,0))+'Input| Projects'!$AA926*INDEX('Input| Escalations'!$H$35:$N$35,MATCH('Calc| Project Costs'!P$9,'Input| Escalations'!$H$23:$N$23,0))+1</f>
        <v>1</v>
      </c>
      <c r="Q926" s="192">
        <f>'Input| Projects'!$Y926*INDEX('Input| Escalations'!$H$33:$N$33,MATCH('Calc| Project Costs'!Q$9,'Input| Escalations'!$H$23:$N$23,0))+'Input| Projects'!$Z926*INDEX('Input| Escalations'!$H$34:$N$34,MATCH('Calc| Project Costs'!Q$9,'Input| Escalations'!$H$23:$N$23,0))+'Input| Projects'!$AA926*INDEX('Input| Escalations'!$H$35:$N$35,MATCH('Calc| Project Costs'!Q$9,'Input| Escalations'!$H$23:$N$23,0))+1</f>
        <v>1</v>
      </c>
      <c r="R926" s="192">
        <f>'Input| Projects'!$Y926*INDEX('Input| Escalations'!$H$33:$N$33,MATCH('Calc| Project Costs'!R$9,'Input| Escalations'!$H$23:$N$23,0))+'Input| Projects'!$Z926*INDEX('Input| Escalations'!$H$34:$N$34,MATCH('Calc| Project Costs'!R$9,'Input| Escalations'!$H$23:$N$23,0))+'Input| Projects'!$AA926*INDEX('Input| Escalations'!$H$35:$N$35,MATCH('Calc| Project Costs'!R$9,'Input| Escalations'!$H$23:$N$23,0))+1</f>
        <v>1</v>
      </c>
      <c r="S926" s="192">
        <f>'Input| Projects'!$Y926*INDEX('Input| Escalations'!$H$33:$N$33,MATCH('Calc| Project Costs'!S$9,'Input| Escalations'!$H$23:$N$23,0))+'Input| Projects'!$Z926*INDEX('Input| Escalations'!$H$34:$N$34,MATCH('Calc| Project Costs'!S$9,'Input| Escalations'!$H$23:$N$23,0))+'Input| Projects'!$AA926*INDEX('Input| Escalations'!$H$35:$N$35,MATCH('Calc| Project Costs'!S$9,'Input| Escalations'!$H$23:$N$23,0))+1</f>
        <v>1</v>
      </c>
      <c r="T926" s="192">
        <f>'Input| Projects'!$Y926*INDEX('Input| Escalations'!$H$33:$N$33,MATCH('Calc| Project Costs'!T$9,'Input| Escalations'!$H$23:$N$23,0))+'Input| Projects'!$Z926*INDEX('Input| Escalations'!$H$34:$N$34,MATCH('Calc| Project Costs'!T$9,'Input| Escalations'!$H$23:$N$23,0))+'Input| Projects'!$AA926*INDEX('Input| Escalations'!$H$35:$N$35,MATCH('Calc| Project Costs'!T$9,'Input| Escalations'!$H$23:$N$23,0))+1</f>
        <v>1</v>
      </c>
      <c r="U926" s="106"/>
      <c r="V926" s="186">
        <f t="shared" si="445"/>
        <v>0</v>
      </c>
      <c r="W926" s="186">
        <f t="shared" si="446"/>
        <v>0</v>
      </c>
      <c r="X926" s="186">
        <f t="shared" si="447"/>
        <v>0</v>
      </c>
      <c r="Y926" s="186">
        <f t="shared" si="423"/>
        <v>0</v>
      </c>
      <c r="Z926" s="186">
        <f t="shared" si="424"/>
        <v>0</v>
      </c>
      <c r="AA926" s="186">
        <f t="shared" si="425"/>
        <v>0</v>
      </c>
      <c r="AB926" s="186">
        <f t="shared" si="426"/>
        <v>0</v>
      </c>
      <c r="AC926" s="106"/>
      <c r="AD926" s="186">
        <f>'Input| Projects'!Q926*N926*'Input| Escalations'!$K$19</f>
        <v>0</v>
      </c>
      <c r="AE926" s="186">
        <f>'Input| Projects'!R926*O926*'Input| Escalations'!$K$19</f>
        <v>0</v>
      </c>
      <c r="AF926" s="186">
        <f>'Input| Projects'!S926*P926*'Input| Escalations'!$K$19</f>
        <v>0</v>
      </c>
      <c r="AG926" s="186">
        <f>'Input| Projects'!T926*Q926*'Input| Escalations'!$K$19</f>
        <v>0</v>
      </c>
      <c r="AH926" s="186">
        <f>'Input| Projects'!U926*R926*'Input| Escalations'!$K$19</f>
        <v>0</v>
      </c>
      <c r="AI926" s="186">
        <f>'Input| Projects'!V926*S926*'Input| Escalations'!$K$19</f>
        <v>0</v>
      </c>
      <c r="AJ926" s="186">
        <f>'Input| Projects'!W926*T926*'Input| Escalations'!$K$19</f>
        <v>0</v>
      </c>
      <c r="AK926" s="106"/>
      <c r="AL926" s="186" t="str">
        <f>IFERROR(IF('Input| Overheads'!$C$42="Direct costs",SUMPRODUCT(--('Input| Projects'!$AC926="Yes"),'Calc| Overheads Allocation'!C$8,'Calc| Project Costs'!V926),IF('Input| Overheads'!$C$42="Internal labour",SUMPRODUCT(--('Input| Projects'!$AC926="Yes"),'Calc| Overheads Allocation'!C$8,'Calc| Project Costs'!V926,'Input| Projects'!$Y926),IF('Input| Overheads'!$C$42="DNSP defined",SUMPRODUCT(--('Input| Projects'!$AC926="Yes"),'Calc| Overheads Allocation'!C$61,'Input| Projects'!$AF926),""))),"")</f>
        <v/>
      </c>
      <c r="AM926" s="186" t="str">
        <f>IFERROR(IF('Input| Overheads'!$C$42="Direct costs",SUMPRODUCT(--('Input| Projects'!$AC926="Yes"),'Calc| Overheads Allocation'!D$8,'Calc| Project Costs'!W926),IF('Input| Overheads'!$C$42="Internal labour",SUMPRODUCT(--('Input| Projects'!$AC926="Yes"),'Calc| Overheads Allocation'!D$8,'Calc| Project Costs'!W926,'Input| Projects'!$Y926),IF('Input| Overheads'!$C$42="DNSP defined",SUMPRODUCT(--('Input| Projects'!$AC926="Yes"),'Calc| Overheads Allocation'!D$61,'Input| Projects'!$AF926),""))),"")</f>
        <v/>
      </c>
      <c r="AN926" s="186" t="str">
        <f>IFERROR(IF('Input| Overheads'!$C$42="Direct costs",SUMPRODUCT(--('Input| Projects'!$AC926="Yes"),'Calc| Overheads Allocation'!E$8,'Calc| Project Costs'!X926),IF('Input| Overheads'!$C$42="Internal labour",SUMPRODUCT(--('Input| Projects'!$AC926="Yes"),'Calc| Overheads Allocation'!E$8,'Calc| Project Costs'!X926,'Input| Projects'!$Y926),IF('Input| Overheads'!$C$42="DNSP defined",SUMPRODUCT(--('Input| Projects'!$AC926="Yes"),'Calc| Overheads Allocation'!E$61,'Input| Projects'!$AF926),""))),"")</f>
        <v/>
      </c>
      <c r="AO926" s="186" t="str">
        <f>IFERROR(IF('Input| Overheads'!$C$42="Direct costs",SUMPRODUCT(--('Input| Projects'!$AC926="Yes"),'Calc| Overheads Allocation'!F$8,'Calc| Project Costs'!Y926),IF('Input| Overheads'!$C$42="Internal labour",SUMPRODUCT(--('Input| Projects'!$AC926="Yes"),'Calc| Overheads Allocation'!F$8,'Calc| Project Costs'!Y926,'Input| Projects'!$Y926),IF('Input| Overheads'!$C$42="DNSP defined",SUMPRODUCT(--('Input| Projects'!$AC926="Yes"),'Calc| Overheads Allocation'!F$61,'Input| Projects'!$AF926),""))),"")</f>
        <v/>
      </c>
      <c r="AP926" s="186" t="str">
        <f>IFERROR(IF('Input| Overheads'!$C$42="Direct costs",SUMPRODUCT(--('Input| Projects'!$AC926="Yes"),'Calc| Overheads Allocation'!G$8,'Calc| Project Costs'!Z926),IF('Input| Overheads'!$C$42="Internal labour",SUMPRODUCT(--('Input| Projects'!$AC926="Yes"),'Calc| Overheads Allocation'!G$8,'Calc| Project Costs'!Z926,'Input| Projects'!$Y926),IF('Input| Overheads'!$C$42="DNSP defined",SUMPRODUCT(--('Input| Projects'!$AC926="Yes"),'Calc| Overheads Allocation'!G$61,'Input| Projects'!$AF926),""))),"")</f>
        <v/>
      </c>
      <c r="AQ926" s="186" t="str">
        <f>IFERROR(IF('Input| Overheads'!$C$42="Direct costs",SUMPRODUCT(--('Input| Projects'!$AC926="Yes"),'Calc| Overheads Allocation'!H$8,'Calc| Project Costs'!AA926),IF('Input| Overheads'!$C$42="Internal labour",SUMPRODUCT(--('Input| Projects'!$AC926="Yes"),'Calc| Overheads Allocation'!H$8,'Calc| Project Costs'!AA926,'Input| Projects'!$Y926),IF('Input| Overheads'!$C$42="DNSP defined",SUMPRODUCT(--('Input| Projects'!$AC926="Yes"),'Calc| Overheads Allocation'!H$61,'Input| Projects'!$AF926),""))),"")</f>
        <v/>
      </c>
      <c r="AR926" s="186" t="str">
        <f>IFERROR(IF('Input| Overheads'!$C$42="Direct costs",SUMPRODUCT(--('Input| Projects'!$AC926="Yes"),'Calc| Overheads Allocation'!I$8,'Calc| Project Costs'!AB926),IF('Input| Overheads'!$C$42="Internal labour",SUMPRODUCT(--('Input| Projects'!$AC926="Yes"),'Calc| Overheads Allocation'!I$8,'Calc| Project Costs'!AB926,'Input| Projects'!$Y926),IF('Input| Overheads'!$C$42="DNSP defined",SUMPRODUCT(--('Input| Projects'!$AC926="Yes"),'Calc| Overheads Allocation'!I$61,'Input| Projects'!$AF926),""))),"")</f>
        <v/>
      </c>
      <c r="AS926" s="106"/>
      <c r="AT926" s="186" t="str">
        <f>IFERROR(IF('Input| Overheads'!$C$42="Direct costs",SUMPRODUCT(--('Input| Projects'!$AD926="Yes"),'Calc| Overheads Allocation'!C$9,'Calc| Project Costs'!V926),IF('Input| Overheads'!$C$42="Internal labour",SUMPRODUCT(--('Input| Projects'!$AD926="Yes"),'Calc| Overheads Allocation'!C$9,'Calc| Project Costs'!V926,'Input| Projects'!$Y926),IF('Input| Overheads'!$C$42="DNSP defined",SUMPRODUCT(--('Input| Projects'!$AD926="Yes"),'Calc| Overheads Allocation'!C$62,'Input| Projects'!$AG926),""))),"")</f>
        <v/>
      </c>
      <c r="AU926" s="186" t="str">
        <f>IFERROR(IF('Input| Overheads'!$C$42="Direct costs",SUMPRODUCT(--('Input| Projects'!$AD926="Yes"),'Calc| Overheads Allocation'!D$9,'Calc| Project Costs'!W926),IF('Input| Overheads'!$C$42="Internal labour",SUMPRODUCT(--('Input| Projects'!$AD926="Yes"),'Calc| Overheads Allocation'!D$9,'Calc| Project Costs'!W926,'Input| Projects'!$Y926),IF('Input| Overheads'!$C$42="DNSP defined",SUMPRODUCT(--('Input| Projects'!$AD926="Yes"),'Calc| Overheads Allocation'!D$62,'Input| Projects'!$AG926),""))),"")</f>
        <v/>
      </c>
      <c r="AV926" s="186" t="str">
        <f>IFERROR(IF('Input| Overheads'!$C$42="Direct costs",SUMPRODUCT(--('Input| Projects'!$AD926="Yes"),'Calc| Overheads Allocation'!E$9,'Calc| Project Costs'!X926),IF('Input| Overheads'!$C$42="Internal labour",SUMPRODUCT(--('Input| Projects'!$AD926="Yes"),'Calc| Overheads Allocation'!E$9,'Calc| Project Costs'!X926,'Input| Projects'!$Y926),IF('Input| Overheads'!$C$42="DNSP defined",SUMPRODUCT(--('Input| Projects'!$AD926="Yes"),'Calc| Overheads Allocation'!E$62,'Input| Projects'!$AG926),""))),"")</f>
        <v/>
      </c>
      <c r="AW926" s="186" t="str">
        <f>IFERROR(IF('Input| Overheads'!$C$42="Direct costs",SUMPRODUCT(--('Input| Projects'!$AD926="Yes"),'Calc| Overheads Allocation'!F$9,'Calc| Project Costs'!Y926),IF('Input| Overheads'!$C$42="Internal labour",SUMPRODUCT(--('Input| Projects'!$AD926="Yes"),'Calc| Overheads Allocation'!F$9,'Calc| Project Costs'!Y926,'Input| Projects'!$Y926),IF('Input| Overheads'!$C$42="DNSP defined",SUMPRODUCT(--('Input| Projects'!$AD926="Yes"),'Calc| Overheads Allocation'!F$62,'Input| Projects'!$AG926),""))),"")</f>
        <v/>
      </c>
      <c r="AX926" s="186" t="str">
        <f>IFERROR(IF('Input| Overheads'!$C$42="Direct costs",SUMPRODUCT(--('Input| Projects'!$AD926="Yes"),'Calc| Overheads Allocation'!G$9,'Calc| Project Costs'!Z926),IF('Input| Overheads'!$C$42="Internal labour",SUMPRODUCT(--('Input| Projects'!$AD926="Yes"),'Calc| Overheads Allocation'!G$9,'Calc| Project Costs'!Z926,'Input| Projects'!$Y926),IF('Input| Overheads'!$C$42="DNSP defined",SUMPRODUCT(--('Input| Projects'!$AD926="Yes"),'Calc| Overheads Allocation'!G$62,'Input| Projects'!$AG926),""))),"")</f>
        <v/>
      </c>
      <c r="AY926" s="186" t="str">
        <f>IFERROR(IF('Input| Overheads'!$C$42="Direct costs",SUMPRODUCT(--('Input| Projects'!$AD926="Yes"),'Calc| Overheads Allocation'!H$9,'Calc| Project Costs'!AA926),IF('Input| Overheads'!$C$42="Internal labour",SUMPRODUCT(--('Input| Projects'!$AD926="Yes"),'Calc| Overheads Allocation'!H$9,'Calc| Project Costs'!AA926,'Input| Projects'!$Y926),IF('Input| Overheads'!$C$42="DNSP defined",SUMPRODUCT(--('Input| Projects'!$AD926="Yes"),'Calc| Overheads Allocation'!H$62,'Input| Projects'!$AG926),""))),"")</f>
        <v/>
      </c>
      <c r="AZ926" s="186" t="str">
        <f>IFERROR(IF('Input| Overheads'!$C$42="Direct costs",SUMPRODUCT(--('Input| Projects'!$AD926="Yes"),'Calc| Overheads Allocation'!I$9,'Calc| Project Costs'!AB926),IF('Input| Overheads'!$C$42="Internal labour",SUMPRODUCT(--('Input| Projects'!$AD926="Yes"),'Calc| Overheads Allocation'!I$9,'Calc| Project Costs'!AB926,'Input| Projects'!$Y926),IF('Input| Overheads'!$C$42="DNSP defined",SUMPRODUCT(--('Input| Projects'!$AD926="Yes"),'Calc| Overheads Allocation'!I$62,'Input| Projects'!$AG926),""))),"")</f>
        <v/>
      </c>
      <c r="BA926" s="106"/>
      <c r="BB926" s="186">
        <f t="shared" si="448"/>
        <v>0</v>
      </c>
      <c r="BC926" s="186">
        <f t="shared" si="449"/>
        <v>0</v>
      </c>
      <c r="BD926" s="186">
        <f t="shared" si="450"/>
        <v>0</v>
      </c>
      <c r="BE926" s="186">
        <f t="shared" si="427"/>
        <v>0</v>
      </c>
      <c r="BF926" s="186">
        <f t="shared" si="428"/>
        <v>0</v>
      </c>
      <c r="BG926" s="186">
        <f t="shared" si="429"/>
        <v>0</v>
      </c>
      <c r="BH926" s="186">
        <f t="shared" si="430"/>
        <v>0</v>
      </c>
      <c r="BI926" s="97"/>
      <c r="BJ926" s="186" t="str">
        <f t="shared" si="431"/>
        <v/>
      </c>
      <c r="BK926" s="186" t="str">
        <f t="shared" si="432"/>
        <v/>
      </c>
      <c r="BL926" s="186" t="str">
        <f t="shared" si="433"/>
        <v/>
      </c>
      <c r="BM926" s="186" t="str">
        <f t="shared" si="434"/>
        <v/>
      </c>
      <c r="BN926" s="186" t="str">
        <f t="shared" si="435"/>
        <v/>
      </c>
      <c r="BO926" s="186" t="str">
        <f t="shared" si="436"/>
        <v/>
      </c>
      <c r="BP926" s="186" t="str">
        <f t="shared" si="437"/>
        <v/>
      </c>
      <c r="BQ926" s="97"/>
      <c r="BR926" s="186">
        <f t="shared" si="438"/>
        <v>0</v>
      </c>
      <c r="BS926" s="186">
        <f t="shared" si="439"/>
        <v>0</v>
      </c>
      <c r="BT926" s="222">
        <f t="shared" si="440"/>
        <v>0</v>
      </c>
      <c r="BU926" s="222">
        <f t="shared" si="441"/>
        <v>0</v>
      </c>
      <c r="BV926" s="222">
        <f t="shared" si="442"/>
        <v>0</v>
      </c>
      <c r="BW926" s="222">
        <f t="shared" si="443"/>
        <v>0</v>
      </c>
      <c r="BX926" s="222">
        <f t="shared" si="444"/>
        <v>0</v>
      </c>
      <c r="BY926" s="106"/>
      <c r="BZ926" s="197" t="str">
        <f>IF(SUMIF('Input| Projects'!$AS$8:$CP$8,"Dx",'Input| Projects'!$AS926:$CP926)=0,"",SUMIF('Input| Projects'!$AS$8:$CP$8,"Dx",'Input| Projects'!$AS926:$CP926))</f>
        <v/>
      </c>
      <c r="CA926" s="197" t="str">
        <f>IF(SUMIF('Input| Projects'!$AS$8:$CP$8,"Tx",'Input| Projects'!$AS926:$CP926)=0,"",SUMIF('Input| Projects'!$AS$8:$CP$8,"Tx",'Input| Projects'!$AS926:$CP926))</f>
        <v/>
      </c>
      <c r="CB926" s="150" t="str">
        <f t="shared" si="451"/>
        <v/>
      </c>
    </row>
    <row r="927" spans="2:80" x14ac:dyDescent="0.2">
      <c r="B927" s="201">
        <f>IFERROR('Input| Projects'!B927,"")</f>
        <v>918</v>
      </c>
      <c r="C927" s="42" t="str">
        <f>IFERROR(IF('Input| Projects'!C927="","",'Input| Projects'!C927),"")</f>
        <v/>
      </c>
      <c r="D927" s="42" t="str">
        <f>IFERROR(IF('Input| Projects'!D927="","",'Input| Projects'!D927),"")</f>
        <v/>
      </c>
      <c r="E927" s="104"/>
      <c r="F927" s="190">
        <f>IFERROR('Input| Projects'!I927*'Input| Escalations'!$K$19,"")</f>
        <v>0</v>
      </c>
      <c r="G927" s="190">
        <f>IFERROR('Input| Projects'!J927*'Input| Escalations'!$K$19,"")</f>
        <v>0</v>
      </c>
      <c r="H927" s="190">
        <f>IFERROR('Input| Projects'!K927*'Input| Escalations'!$K$19,"")</f>
        <v>0</v>
      </c>
      <c r="I927" s="190">
        <f>IFERROR('Input| Projects'!L927*'Input| Escalations'!$K$19,"")</f>
        <v>0</v>
      </c>
      <c r="J927" s="190">
        <f>IFERROR('Input| Projects'!M927*'Input| Escalations'!$K$19,"")</f>
        <v>0</v>
      </c>
      <c r="K927" s="190">
        <f>IFERROR('Input| Projects'!N927*'Input| Escalations'!$K$19,"")</f>
        <v>0</v>
      </c>
      <c r="L927" s="190">
        <f>IFERROR('Input| Projects'!O927*'Input| Escalations'!$K$19,"")</f>
        <v>0</v>
      </c>
      <c r="M927" s="150" t="str">
        <f>IF(ABS(SUM(F927:L927)-(SUM('Input| Projects'!I927:O927)*'Input| Escalations'!$K$19))&lt;0.0000001,"",1)</f>
        <v/>
      </c>
      <c r="N927" s="192">
        <f>'Input| Projects'!$Y927*INDEX('Input| Escalations'!$H$33:$N$33,MATCH('Calc| Project Costs'!N$9,'Input| Escalations'!$H$23:$N$23,0))+'Input| Projects'!$Z927*INDEX('Input| Escalations'!$H$34:$N$34,MATCH('Calc| Project Costs'!N$9,'Input| Escalations'!$H$23:$N$23,0))+'Input| Projects'!$AA927*INDEX('Input| Escalations'!$H$35:$N$35,MATCH('Calc| Project Costs'!N$9,'Input| Escalations'!$H$23:$N$23,0))+1</f>
        <v>1</v>
      </c>
      <c r="O927" s="192">
        <f>'Input| Projects'!$Y927*INDEX('Input| Escalations'!$H$33:$N$33,MATCH('Calc| Project Costs'!O$9,'Input| Escalations'!$H$23:$N$23,0))+'Input| Projects'!$Z927*INDEX('Input| Escalations'!$H$34:$N$34,MATCH('Calc| Project Costs'!O$9,'Input| Escalations'!$H$23:$N$23,0))+'Input| Projects'!$AA927*INDEX('Input| Escalations'!$H$35:$N$35,MATCH('Calc| Project Costs'!O$9,'Input| Escalations'!$H$23:$N$23,0))+1</f>
        <v>1</v>
      </c>
      <c r="P927" s="192">
        <f>'Input| Projects'!$Y927*INDEX('Input| Escalations'!$H$33:$N$33,MATCH('Calc| Project Costs'!P$9,'Input| Escalations'!$H$23:$N$23,0))+'Input| Projects'!$Z927*INDEX('Input| Escalations'!$H$34:$N$34,MATCH('Calc| Project Costs'!P$9,'Input| Escalations'!$H$23:$N$23,0))+'Input| Projects'!$AA927*INDEX('Input| Escalations'!$H$35:$N$35,MATCH('Calc| Project Costs'!P$9,'Input| Escalations'!$H$23:$N$23,0))+1</f>
        <v>1</v>
      </c>
      <c r="Q927" s="192">
        <f>'Input| Projects'!$Y927*INDEX('Input| Escalations'!$H$33:$N$33,MATCH('Calc| Project Costs'!Q$9,'Input| Escalations'!$H$23:$N$23,0))+'Input| Projects'!$Z927*INDEX('Input| Escalations'!$H$34:$N$34,MATCH('Calc| Project Costs'!Q$9,'Input| Escalations'!$H$23:$N$23,0))+'Input| Projects'!$AA927*INDEX('Input| Escalations'!$H$35:$N$35,MATCH('Calc| Project Costs'!Q$9,'Input| Escalations'!$H$23:$N$23,0))+1</f>
        <v>1</v>
      </c>
      <c r="R927" s="192">
        <f>'Input| Projects'!$Y927*INDEX('Input| Escalations'!$H$33:$N$33,MATCH('Calc| Project Costs'!R$9,'Input| Escalations'!$H$23:$N$23,0))+'Input| Projects'!$Z927*INDEX('Input| Escalations'!$H$34:$N$34,MATCH('Calc| Project Costs'!R$9,'Input| Escalations'!$H$23:$N$23,0))+'Input| Projects'!$AA927*INDEX('Input| Escalations'!$H$35:$N$35,MATCH('Calc| Project Costs'!R$9,'Input| Escalations'!$H$23:$N$23,0))+1</f>
        <v>1</v>
      </c>
      <c r="S927" s="192">
        <f>'Input| Projects'!$Y927*INDEX('Input| Escalations'!$H$33:$N$33,MATCH('Calc| Project Costs'!S$9,'Input| Escalations'!$H$23:$N$23,0))+'Input| Projects'!$Z927*INDEX('Input| Escalations'!$H$34:$N$34,MATCH('Calc| Project Costs'!S$9,'Input| Escalations'!$H$23:$N$23,0))+'Input| Projects'!$AA927*INDEX('Input| Escalations'!$H$35:$N$35,MATCH('Calc| Project Costs'!S$9,'Input| Escalations'!$H$23:$N$23,0))+1</f>
        <v>1</v>
      </c>
      <c r="T927" s="192">
        <f>'Input| Projects'!$Y927*INDEX('Input| Escalations'!$H$33:$N$33,MATCH('Calc| Project Costs'!T$9,'Input| Escalations'!$H$23:$N$23,0))+'Input| Projects'!$Z927*INDEX('Input| Escalations'!$H$34:$N$34,MATCH('Calc| Project Costs'!T$9,'Input| Escalations'!$H$23:$N$23,0))+'Input| Projects'!$AA927*INDEX('Input| Escalations'!$H$35:$N$35,MATCH('Calc| Project Costs'!T$9,'Input| Escalations'!$H$23:$N$23,0))+1</f>
        <v>1</v>
      </c>
      <c r="U927" s="106"/>
      <c r="V927" s="186">
        <f t="shared" si="445"/>
        <v>0</v>
      </c>
      <c r="W927" s="186">
        <f t="shared" si="446"/>
        <v>0</v>
      </c>
      <c r="X927" s="186">
        <f t="shared" si="447"/>
        <v>0</v>
      </c>
      <c r="Y927" s="186">
        <f t="shared" si="423"/>
        <v>0</v>
      </c>
      <c r="Z927" s="186">
        <f t="shared" si="424"/>
        <v>0</v>
      </c>
      <c r="AA927" s="186">
        <f t="shared" si="425"/>
        <v>0</v>
      </c>
      <c r="AB927" s="186">
        <f t="shared" si="426"/>
        <v>0</v>
      </c>
      <c r="AC927" s="106"/>
      <c r="AD927" s="186">
        <f>'Input| Projects'!Q927*N927*'Input| Escalations'!$K$19</f>
        <v>0</v>
      </c>
      <c r="AE927" s="186">
        <f>'Input| Projects'!R927*O927*'Input| Escalations'!$K$19</f>
        <v>0</v>
      </c>
      <c r="AF927" s="186">
        <f>'Input| Projects'!S927*P927*'Input| Escalations'!$K$19</f>
        <v>0</v>
      </c>
      <c r="AG927" s="186">
        <f>'Input| Projects'!T927*Q927*'Input| Escalations'!$K$19</f>
        <v>0</v>
      </c>
      <c r="AH927" s="186">
        <f>'Input| Projects'!U927*R927*'Input| Escalations'!$K$19</f>
        <v>0</v>
      </c>
      <c r="AI927" s="186">
        <f>'Input| Projects'!V927*S927*'Input| Escalations'!$K$19</f>
        <v>0</v>
      </c>
      <c r="AJ927" s="186">
        <f>'Input| Projects'!W927*T927*'Input| Escalations'!$K$19</f>
        <v>0</v>
      </c>
      <c r="AK927" s="106"/>
      <c r="AL927" s="186" t="str">
        <f>IFERROR(IF('Input| Overheads'!$C$42="Direct costs",SUMPRODUCT(--('Input| Projects'!$AC927="Yes"),'Calc| Overheads Allocation'!C$8,'Calc| Project Costs'!V927),IF('Input| Overheads'!$C$42="Internal labour",SUMPRODUCT(--('Input| Projects'!$AC927="Yes"),'Calc| Overheads Allocation'!C$8,'Calc| Project Costs'!V927,'Input| Projects'!$Y927),IF('Input| Overheads'!$C$42="DNSP defined",SUMPRODUCT(--('Input| Projects'!$AC927="Yes"),'Calc| Overheads Allocation'!C$61,'Input| Projects'!$AF927),""))),"")</f>
        <v/>
      </c>
      <c r="AM927" s="186" t="str">
        <f>IFERROR(IF('Input| Overheads'!$C$42="Direct costs",SUMPRODUCT(--('Input| Projects'!$AC927="Yes"),'Calc| Overheads Allocation'!D$8,'Calc| Project Costs'!W927),IF('Input| Overheads'!$C$42="Internal labour",SUMPRODUCT(--('Input| Projects'!$AC927="Yes"),'Calc| Overheads Allocation'!D$8,'Calc| Project Costs'!W927,'Input| Projects'!$Y927),IF('Input| Overheads'!$C$42="DNSP defined",SUMPRODUCT(--('Input| Projects'!$AC927="Yes"),'Calc| Overheads Allocation'!D$61,'Input| Projects'!$AF927),""))),"")</f>
        <v/>
      </c>
      <c r="AN927" s="186" t="str">
        <f>IFERROR(IF('Input| Overheads'!$C$42="Direct costs",SUMPRODUCT(--('Input| Projects'!$AC927="Yes"),'Calc| Overheads Allocation'!E$8,'Calc| Project Costs'!X927),IF('Input| Overheads'!$C$42="Internal labour",SUMPRODUCT(--('Input| Projects'!$AC927="Yes"),'Calc| Overheads Allocation'!E$8,'Calc| Project Costs'!X927,'Input| Projects'!$Y927),IF('Input| Overheads'!$C$42="DNSP defined",SUMPRODUCT(--('Input| Projects'!$AC927="Yes"),'Calc| Overheads Allocation'!E$61,'Input| Projects'!$AF927),""))),"")</f>
        <v/>
      </c>
      <c r="AO927" s="186" t="str">
        <f>IFERROR(IF('Input| Overheads'!$C$42="Direct costs",SUMPRODUCT(--('Input| Projects'!$AC927="Yes"),'Calc| Overheads Allocation'!F$8,'Calc| Project Costs'!Y927),IF('Input| Overheads'!$C$42="Internal labour",SUMPRODUCT(--('Input| Projects'!$AC927="Yes"),'Calc| Overheads Allocation'!F$8,'Calc| Project Costs'!Y927,'Input| Projects'!$Y927),IF('Input| Overheads'!$C$42="DNSP defined",SUMPRODUCT(--('Input| Projects'!$AC927="Yes"),'Calc| Overheads Allocation'!F$61,'Input| Projects'!$AF927),""))),"")</f>
        <v/>
      </c>
      <c r="AP927" s="186" t="str">
        <f>IFERROR(IF('Input| Overheads'!$C$42="Direct costs",SUMPRODUCT(--('Input| Projects'!$AC927="Yes"),'Calc| Overheads Allocation'!G$8,'Calc| Project Costs'!Z927),IF('Input| Overheads'!$C$42="Internal labour",SUMPRODUCT(--('Input| Projects'!$AC927="Yes"),'Calc| Overheads Allocation'!G$8,'Calc| Project Costs'!Z927,'Input| Projects'!$Y927),IF('Input| Overheads'!$C$42="DNSP defined",SUMPRODUCT(--('Input| Projects'!$AC927="Yes"),'Calc| Overheads Allocation'!G$61,'Input| Projects'!$AF927),""))),"")</f>
        <v/>
      </c>
      <c r="AQ927" s="186" t="str">
        <f>IFERROR(IF('Input| Overheads'!$C$42="Direct costs",SUMPRODUCT(--('Input| Projects'!$AC927="Yes"),'Calc| Overheads Allocation'!H$8,'Calc| Project Costs'!AA927),IF('Input| Overheads'!$C$42="Internal labour",SUMPRODUCT(--('Input| Projects'!$AC927="Yes"),'Calc| Overheads Allocation'!H$8,'Calc| Project Costs'!AA927,'Input| Projects'!$Y927),IF('Input| Overheads'!$C$42="DNSP defined",SUMPRODUCT(--('Input| Projects'!$AC927="Yes"),'Calc| Overheads Allocation'!H$61,'Input| Projects'!$AF927),""))),"")</f>
        <v/>
      </c>
      <c r="AR927" s="186" t="str">
        <f>IFERROR(IF('Input| Overheads'!$C$42="Direct costs",SUMPRODUCT(--('Input| Projects'!$AC927="Yes"),'Calc| Overheads Allocation'!I$8,'Calc| Project Costs'!AB927),IF('Input| Overheads'!$C$42="Internal labour",SUMPRODUCT(--('Input| Projects'!$AC927="Yes"),'Calc| Overheads Allocation'!I$8,'Calc| Project Costs'!AB927,'Input| Projects'!$Y927),IF('Input| Overheads'!$C$42="DNSP defined",SUMPRODUCT(--('Input| Projects'!$AC927="Yes"),'Calc| Overheads Allocation'!I$61,'Input| Projects'!$AF927),""))),"")</f>
        <v/>
      </c>
      <c r="AS927" s="106"/>
      <c r="AT927" s="186" t="str">
        <f>IFERROR(IF('Input| Overheads'!$C$42="Direct costs",SUMPRODUCT(--('Input| Projects'!$AD927="Yes"),'Calc| Overheads Allocation'!C$9,'Calc| Project Costs'!V927),IF('Input| Overheads'!$C$42="Internal labour",SUMPRODUCT(--('Input| Projects'!$AD927="Yes"),'Calc| Overheads Allocation'!C$9,'Calc| Project Costs'!V927,'Input| Projects'!$Y927),IF('Input| Overheads'!$C$42="DNSP defined",SUMPRODUCT(--('Input| Projects'!$AD927="Yes"),'Calc| Overheads Allocation'!C$62,'Input| Projects'!$AG927),""))),"")</f>
        <v/>
      </c>
      <c r="AU927" s="186" t="str">
        <f>IFERROR(IF('Input| Overheads'!$C$42="Direct costs",SUMPRODUCT(--('Input| Projects'!$AD927="Yes"),'Calc| Overheads Allocation'!D$9,'Calc| Project Costs'!W927),IF('Input| Overheads'!$C$42="Internal labour",SUMPRODUCT(--('Input| Projects'!$AD927="Yes"),'Calc| Overheads Allocation'!D$9,'Calc| Project Costs'!W927,'Input| Projects'!$Y927),IF('Input| Overheads'!$C$42="DNSP defined",SUMPRODUCT(--('Input| Projects'!$AD927="Yes"),'Calc| Overheads Allocation'!D$62,'Input| Projects'!$AG927),""))),"")</f>
        <v/>
      </c>
      <c r="AV927" s="186" t="str">
        <f>IFERROR(IF('Input| Overheads'!$C$42="Direct costs",SUMPRODUCT(--('Input| Projects'!$AD927="Yes"),'Calc| Overheads Allocation'!E$9,'Calc| Project Costs'!X927),IF('Input| Overheads'!$C$42="Internal labour",SUMPRODUCT(--('Input| Projects'!$AD927="Yes"),'Calc| Overheads Allocation'!E$9,'Calc| Project Costs'!X927,'Input| Projects'!$Y927),IF('Input| Overheads'!$C$42="DNSP defined",SUMPRODUCT(--('Input| Projects'!$AD927="Yes"),'Calc| Overheads Allocation'!E$62,'Input| Projects'!$AG927),""))),"")</f>
        <v/>
      </c>
      <c r="AW927" s="186" t="str">
        <f>IFERROR(IF('Input| Overheads'!$C$42="Direct costs",SUMPRODUCT(--('Input| Projects'!$AD927="Yes"),'Calc| Overheads Allocation'!F$9,'Calc| Project Costs'!Y927),IF('Input| Overheads'!$C$42="Internal labour",SUMPRODUCT(--('Input| Projects'!$AD927="Yes"),'Calc| Overheads Allocation'!F$9,'Calc| Project Costs'!Y927,'Input| Projects'!$Y927),IF('Input| Overheads'!$C$42="DNSP defined",SUMPRODUCT(--('Input| Projects'!$AD927="Yes"),'Calc| Overheads Allocation'!F$62,'Input| Projects'!$AG927),""))),"")</f>
        <v/>
      </c>
      <c r="AX927" s="186" t="str">
        <f>IFERROR(IF('Input| Overheads'!$C$42="Direct costs",SUMPRODUCT(--('Input| Projects'!$AD927="Yes"),'Calc| Overheads Allocation'!G$9,'Calc| Project Costs'!Z927),IF('Input| Overheads'!$C$42="Internal labour",SUMPRODUCT(--('Input| Projects'!$AD927="Yes"),'Calc| Overheads Allocation'!G$9,'Calc| Project Costs'!Z927,'Input| Projects'!$Y927),IF('Input| Overheads'!$C$42="DNSP defined",SUMPRODUCT(--('Input| Projects'!$AD927="Yes"),'Calc| Overheads Allocation'!G$62,'Input| Projects'!$AG927),""))),"")</f>
        <v/>
      </c>
      <c r="AY927" s="186" t="str">
        <f>IFERROR(IF('Input| Overheads'!$C$42="Direct costs",SUMPRODUCT(--('Input| Projects'!$AD927="Yes"),'Calc| Overheads Allocation'!H$9,'Calc| Project Costs'!AA927),IF('Input| Overheads'!$C$42="Internal labour",SUMPRODUCT(--('Input| Projects'!$AD927="Yes"),'Calc| Overheads Allocation'!H$9,'Calc| Project Costs'!AA927,'Input| Projects'!$Y927),IF('Input| Overheads'!$C$42="DNSP defined",SUMPRODUCT(--('Input| Projects'!$AD927="Yes"),'Calc| Overheads Allocation'!H$62,'Input| Projects'!$AG927),""))),"")</f>
        <v/>
      </c>
      <c r="AZ927" s="186" t="str">
        <f>IFERROR(IF('Input| Overheads'!$C$42="Direct costs",SUMPRODUCT(--('Input| Projects'!$AD927="Yes"),'Calc| Overheads Allocation'!I$9,'Calc| Project Costs'!AB927),IF('Input| Overheads'!$C$42="Internal labour",SUMPRODUCT(--('Input| Projects'!$AD927="Yes"),'Calc| Overheads Allocation'!I$9,'Calc| Project Costs'!AB927,'Input| Projects'!$Y927),IF('Input| Overheads'!$C$42="DNSP defined",SUMPRODUCT(--('Input| Projects'!$AD927="Yes"),'Calc| Overheads Allocation'!I$62,'Input| Projects'!$AG927),""))),"")</f>
        <v/>
      </c>
      <c r="BA927" s="106"/>
      <c r="BB927" s="186">
        <f t="shared" si="448"/>
        <v>0</v>
      </c>
      <c r="BC927" s="186">
        <f t="shared" si="449"/>
        <v>0</v>
      </c>
      <c r="BD927" s="186">
        <f t="shared" si="450"/>
        <v>0</v>
      </c>
      <c r="BE927" s="186">
        <f t="shared" si="427"/>
        <v>0</v>
      </c>
      <c r="BF927" s="186">
        <f t="shared" si="428"/>
        <v>0</v>
      </c>
      <c r="BG927" s="186">
        <f t="shared" si="429"/>
        <v>0</v>
      </c>
      <c r="BH927" s="186">
        <f t="shared" si="430"/>
        <v>0</v>
      </c>
      <c r="BI927" s="97"/>
      <c r="BJ927" s="186" t="str">
        <f t="shared" si="431"/>
        <v/>
      </c>
      <c r="BK927" s="186" t="str">
        <f t="shared" si="432"/>
        <v/>
      </c>
      <c r="BL927" s="186" t="str">
        <f t="shared" si="433"/>
        <v/>
      </c>
      <c r="BM927" s="186" t="str">
        <f t="shared" si="434"/>
        <v/>
      </c>
      <c r="BN927" s="186" t="str">
        <f t="shared" si="435"/>
        <v/>
      </c>
      <c r="BO927" s="186" t="str">
        <f t="shared" si="436"/>
        <v/>
      </c>
      <c r="BP927" s="186" t="str">
        <f t="shared" si="437"/>
        <v/>
      </c>
      <c r="BQ927" s="97"/>
      <c r="BR927" s="186">
        <f t="shared" si="438"/>
        <v>0</v>
      </c>
      <c r="BS927" s="186">
        <f t="shared" si="439"/>
        <v>0</v>
      </c>
      <c r="BT927" s="222">
        <f t="shared" si="440"/>
        <v>0</v>
      </c>
      <c r="BU927" s="222">
        <f t="shared" si="441"/>
        <v>0</v>
      </c>
      <c r="BV927" s="222">
        <f t="shared" si="442"/>
        <v>0</v>
      </c>
      <c r="BW927" s="222">
        <f t="shared" si="443"/>
        <v>0</v>
      </c>
      <c r="BX927" s="222">
        <f t="shared" si="444"/>
        <v>0</v>
      </c>
      <c r="BY927" s="106"/>
      <c r="BZ927" s="197" t="str">
        <f>IF(SUMIF('Input| Projects'!$AS$8:$CP$8,"Dx",'Input| Projects'!$AS927:$CP927)=0,"",SUMIF('Input| Projects'!$AS$8:$CP$8,"Dx",'Input| Projects'!$AS927:$CP927))</f>
        <v/>
      </c>
      <c r="CA927" s="197" t="str">
        <f>IF(SUMIF('Input| Projects'!$AS$8:$CP$8,"Tx",'Input| Projects'!$AS927:$CP927)=0,"",SUMIF('Input| Projects'!$AS$8:$CP$8,"Tx",'Input| Projects'!$AS927:$CP927))</f>
        <v/>
      </c>
      <c r="CB927" s="150" t="str">
        <f t="shared" si="451"/>
        <v/>
      </c>
    </row>
    <row r="928" spans="2:80" x14ac:dyDescent="0.2">
      <c r="B928" s="201">
        <f>IFERROR('Input| Projects'!B928,"")</f>
        <v>919</v>
      </c>
      <c r="C928" s="42" t="str">
        <f>IFERROR(IF('Input| Projects'!C928="","",'Input| Projects'!C928),"")</f>
        <v/>
      </c>
      <c r="D928" s="42" t="str">
        <f>IFERROR(IF('Input| Projects'!D928="","",'Input| Projects'!D928),"")</f>
        <v/>
      </c>
      <c r="E928" s="104"/>
      <c r="F928" s="190">
        <f>IFERROR('Input| Projects'!I928*'Input| Escalations'!$K$19,"")</f>
        <v>0</v>
      </c>
      <c r="G928" s="190">
        <f>IFERROR('Input| Projects'!J928*'Input| Escalations'!$K$19,"")</f>
        <v>0</v>
      </c>
      <c r="H928" s="190">
        <f>IFERROR('Input| Projects'!K928*'Input| Escalations'!$K$19,"")</f>
        <v>0</v>
      </c>
      <c r="I928" s="190">
        <f>IFERROR('Input| Projects'!L928*'Input| Escalations'!$K$19,"")</f>
        <v>0</v>
      </c>
      <c r="J928" s="190">
        <f>IFERROR('Input| Projects'!M928*'Input| Escalations'!$K$19,"")</f>
        <v>0</v>
      </c>
      <c r="K928" s="190">
        <f>IFERROR('Input| Projects'!N928*'Input| Escalations'!$K$19,"")</f>
        <v>0</v>
      </c>
      <c r="L928" s="190">
        <f>IFERROR('Input| Projects'!O928*'Input| Escalations'!$K$19,"")</f>
        <v>0</v>
      </c>
      <c r="M928" s="150" t="str">
        <f>IF(ABS(SUM(F928:L928)-(SUM('Input| Projects'!I928:O928)*'Input| Escalations'!$K$19))&lt;0.0000001,"",1)</f>
        <v/>
      </c>
      <c r="N928" s="192">
        <f>'Input| Projects'!$Y928*INDEX('Input| Escalations'!$H$33:$N$33,MATCH('Calc| Project Costs'!N$9,'Input| Escalations'!$H$23:$N$23,0))+'Input| Projects'!$Z928*INDEX('Input| Escalations'!$H$34:$N$34,MATCH('Calc| Project Costs'!N$9,'Input| Escalations'!$H$23:$N$23,0))+'Input| Projects'!$AA928*INDEX('Input| Escalations'!$H$35:$N$35,MATCH('Calc| Project Costs'!N$9,'Input| Escalations'!$H$23:$N$23,0))+1</f>
        <v>1</v>
      </c>
      <c r="O928" s="192">
        <f>'Input| Projects'!$Y928*INDEX('Input| Escalations'!$H$33:$N$33,MATCH('Calc| Project Costs'!O$9,'Input| Escalations'!$H$23:$N$23,0))+'Input| Projects'!$Z928*INDEX('Input| Escalations'!$H$34:$N$34,MATCH('Calc| Project Costs'!O$9,'Input| Escalations'!$H$23:$N$23,0))+'Input| Projects'!$AA928*INDEX('Input| Escalations'!$H$35:$N$35,MATCH('Calc| Project Costs'!O$9,'Input| Escalations'!$H$23:$N$23,0))+1</f>
        <v>1</v>
      </c>
      <c r="P928" s="192">
        <f>'Input| Projects'!$Y928*INDEX('Input| Escalations'!$H$33:$N$33,MATCH('Calc| Project Costs'!P$9,'Input| Escalations'!$H$23:$N$23,0))+'Input| Projects'!$Z928*INDEX('Input| Escalations'!$H$34:$N$34,MATCH('Calc| Project Costs'!P$9,'Input| Escalations'!$H$23:$N$23,0))+'Input| Projects'!$AA928*INDEX('Input| Escalations'!$H$35:$N$35,MATCH('Calc| Project Costs'!P$9,'Input| Escalations'!$H$23:$N$23,0))+1</f>
        <v>1</v>
      </c>
      <c r="Q928" s="192">
        <f>'Input| Projects'!$Y928*INDEX('Input| Escalations'!$H$33:$N$33,MATCH('Calc| Project Costs'!Q$9,'Input| Escalations'!$H$23:$N$23,0))+'Input| Projects'!$Z928*INDEX('Input| Escalations'!$H$34:$N$34,MATCH('Calc| Project Costs'!Q$9,'Input| Escalations'!$H$23:$N$23,0))+'Input| Projects'!$AA928*INDEX('Input| Escalations'!$H$35:$N$35,MATCH('Calc| Project Costs'!Q$9,'Input| Escalations'!$H$23:$N$23,0))+1</f>
        <v>1</v>
      </c>
      <c r="R928" s="192">
        <f>'Input| Projects'!$Y928*INDEX('Input| Escalations'!$H$33:$N$33,MATCH('Calc| Project Costs'!R$9,'Input| Escalations'!$H$23:$N$23,0))+'Input| Projects'!$Z928*INDEX('Input| Escalations'!$H$34:$N$34,MATCH('Calc| Project Costs'!R$9,'Input| Escalations'!$H$23:$N$23,0))+'Input| Projects'!$AA928*INDEX('Input| Escalations'!$H$35:$N$35,MATCH('Calc| Project Costs'!R$9,'Input| Escalations'!$H$23:$N$23,0))+1</f>
        <v>1</v>
      </c>
      <c r="S928" s="192">
        <f>'Input| Projects'!$Y928*INDEX('Input| Escalations'!$H$33:$N$33,MATCH('Calc| Project Costs'!S$9,'Input| Escalations'!$H$23:$N$23,0))+'Input| Projects'!$Z928*INDEX('Input| Escalations'!$H$34:$N$34,MATCH('Calc| Project Costs'!S$9,'Input| Escalations'!$H$23:$N$23,0))+'Input| Projects'!$AA928*INDEX('Input| Escalations'!$H$35:$N$35,MATCH('Calc| Project Costs'!S$9,'Input| Escalations'!$H$23:$N$23,0))+1</f>
        <v>1</v>
      </c>
      <c r="T928" s="192">
        <f>'Input| Projects'!$Y928*INDEX('Input| Escalations'!$H$33:$N$33,MATCH('Calc| Project Costs'!T$9,'Input| Escalations'!$H$23:$N$23,0))+'Input| Projects'!$Z928*INDEX('Input| Escalations'!$H$34:$N$34,MATCH('Calc| Project Costs'!T$9,'Input| Escalations'!$H$23:$N$23,0))+'Input| Projects'!$AA928*INDEX('Input| Escalations'!$H$35:$N$35,MATCH('Calc| Project Costs'!T$9,'Input| Escalations'!$H$23:$N$23,0))+1</f>
        <v>1</v>
      </c>
      <c r="U928" s="106"/>
      <c r="V928" s="186">
        <f t="shared" si="445"/>
        <v>0</v>
      </c>
      <c r="W928" s="186">
        <f t="shared" si="446"/>
        <v>0</v>
      </c>
      <c r="X928" s="186">
        <f t="shared" si="447"/>
        <v>0</v>
      </c>
      <c r="Y928" s="186">
        <f t="shared" si="423"/>
        <v>0</v>
      </c>
      <c r="Z928" s="186">
        <f t="shared" si="424"/>
        <v>0</v>
      </c>
      <c r="AA928" s="186">
        <f t="shared" si="425"/>
        <v>0</v>
      </c>
      <c r="AB928" s="186">
        <f t="shared" si="426"/>
        <v>0</v>
      </c>
      <c r="AC928" s="106"/>
      <c r="AD928" s="186">
        <f>'Input| Projects'!Q928*N928*'Input| Escalations'!$K$19</f>
        <v>0</v>
      </c>
      <c r="AE928" s="186">
        <f>'Input| Projects'!R928*O928*'Input| Escalations'!$K$19</f>
        <v>0</v>
      </c>
      <c r="AF928" s="186">
        <f>'Input| Projects'!S928*P928*'Input| Escalations'!$K$19</f>
        <v>0</v>
      </c>
      <c r="AG928" s="186">
        <f>'Input| Projects'!T928*Q928*'Input| Escalations'!$K$19</f>
        <v>0</v>
      </c>
      <c r="AH928" s="186">
        <f>'Input| Projects'!U928*R928*'Input| Escalations'!$K$19</f>
        <v>0</v>
      </c>
      <c r="AI928" s="186">
        <f>'Input| Projects'!V928*S928*'Input| Escalations'!$K$19</f>
        <v>0</v>
      </c>
      <c r="AJ928" s="186">
        <f>'Input| Projects'!W928*T928*'Input| Escalations'!$K$19</f>
        <v>0</v>
      </c>
      <c r="AK928" s="106"/>
      <c r="AL928" s="186" t="str">
        <f>IFERROR(IF('Input| Overheads'!$C$42="Direct costs",SUMPRODUCT(--('Input| Projects'!$AC928="Yes"),'Calc| Overheads Allocation'!C$8,'Calc| Project Costs'!V928),IF('Input| Overheads'!$C$42="Internal labour",SUMPRODUCT(--('Input| Projects'!$AC928="Yes"),'Calc| Overheads Allocation'!C$8,'Calc| Project Costs'!V928,'Input| Projects'!$Y928),IF('Input| Overheads'!$C$42="DNSP defined",SUMPRODUCT(--('Input| Projects'!$AC928="Yes"),'Calc| Overheads Allocation'!C$61,'Input| Projects'!$AF928),""))),"")</f>
        <v/>
      </c>
      <c r="AM928" s="186" t="str">
        <f>IFERROR(IF('Input| Overheads'!$C$42="Direct costs",SUMPRODUCT(--('Input| Projects'!$AC928="Yes"),'Calc| Overheads Allocation'!D$8,'Calc| Project Costs'!W928),IF('Input| Overheads'!$C$42="Internal labour",SUMPRODUCT(--('Input| Projects'!$AC928="Yes"),'Calc| Overheads Allocation'!D$8,'Calc| Project Costs'!W928,'Input| Projects'!$Y928),IF('Input| Overheads'!$C$42="DNSP defined",SUMPRODUCT(--('Input| Projects'!$AC928="Yes"),'Calc| Overheads Allocation'!D$61,'Input| Projects'!$AF928),""))),"")</f>
        <v/>
      </c>
      <c r="AN928" s="186" t="str">
        <f>IFERROR(IF('Input| Overheads'!$C$42="Direct costs",SUMPRODUCT(--('Input| Projects'!$AC928="Yes"),'Calc| Overheads Allocation'!E$8,'Calc| Project Costs'!X928),IF('Input| Overheads'!$C$42="Internal labour",SUMPRODUCT(--('Input| Projects'!$AC928="Yes"),'Calc| Overheads Allocation'!E$8,'Calc| Project Costs'!X928,'Input| Projects'!$Y928),IF('Input| Overheads'!$C$42="DNSP defined",SUMPRODUCT(--('Input| Projects'!$AC928="Yes"),'Calc| Overheads Allocation'!E$61,'Input| Projects'!$AF928),""))),"")</f>
        <v/>
      </c>
      <c r="AO928" s="186" t="str">
        <f>IFERROR(IF('Input| Overheads'!$C$42="Direct costs",SUMPRODUCT(--('Input| Projects'!$AC928="Yes"),'Calc| Overheads Allocation'!F$8,'Calc| Project Costs'!Y928),IF('Input| Overheads'!$C$42="Internal labour",SUMPRODUCT(--('Input| Projects'!$AC928="Yes"),'Calc| Overheads Allocation'!F$8,'Calc| Project Costs'!Y928,'Input| Projects'!$Y928),IF('Input| Overheads'!$C$42="DNSP defined",SUMPRODUCT(--('Input| Projects'!$AC928="Yes"),'Calc| Overheads Allocation'!F$61,'Input| Projects'!$AF928),""))),"")</f>
        <v/>
      </c>
      <c r="AP928" s="186" t="str">
        <f>IFERROR(IF('Input| Overheads'!$C$42="Direct costs",SUMPRODUCT(--('Input| Projects'!$AC928="Yes"),'Calc| Overheads Allocation'!G$8,'Calc| Project Costs'!Z928),IF('Input| Overheads'!$C$42="Internal labour",SUMPRODUCT(--('Input| Projects'!$AC928="Yes"),'Calc| Overheads Allocation'!G$8,'Calc| Project Costs'!Z928,'Input| Projects'!$Y928),IF('Input| Overheads'!$C$42="DNSP defined",SUMPRODUCT(--('Input| Projects'!$AC928="Yes"),'Calc| Overheads Allocation'!G$61,'Input| Projects'!$AF928),""))),"")</f>
        <v/>
      </c>
      <c r="AQ928" s="186" t="str">
        <f>IFERROR(IF('Input| Overheads'!$C$42="Direct costs",SUMPRODUCT(--('Input| Projects'!$AC928="Yes"),'Calc| Overheads Allocation'!H$8,'Calc| Project Costs'!AA928),IF('Input| Overheads'!$C$42="Internal labour",SUMPRODUCT(--('Input| Projects'!$AC928="Yes"),'Calc| Overheads Allocation'!H$8,'Calc| Project Costs'!AA928,'Input| Projects'!$Y928),IF('Input| Overheads'!$C$42="DNSP defined",SUMPRODUCT(--('Input| Projects'!$AC928="Yes"),'Calc| Overheads Allocation'!H$61,'Input| Projects'!$AF928),""))),"")</f>
        <v/>
      </c>
      <c r="AR928" s="186" t="str">
        <f>IFERROR(IF('Input| Overheads'!$C$42="Direct costs",SUMPRODUCT(--('Input| Projects'!$AC928="Yes"),'Calc| Overheads Allocation'!I$8,'Calc| Project Costs'!AB928),IF('Input| Overheads'!$C$42="Internal labour",SUMPRODUCT(--('Input| Projects'!$AC928="Yes"),'Calc| Overheads Allocation'!I$8,'Calc| Project Costs'!AB928,'Input| Projects'!$Y928),IF('Input| Overheads'!$C$42="DNSP defined",SUMPRODUCT(--('Input| Projects'!$AC928="Yes"),'Calc| Overheads Allocation'!I$61,'Input| Projects'!$AF928),""))),"")</f>
        <v/>
      </c>
      <c r="AS928" s="106"/>
      <c r="AT928" s="186" t="str">
        <f>IFERROR(IF('Input| Overheads'!$C$42="Direct costs",SUMPRODUCT(--('Input| Projects'!$AD928="Yes"),'Calc| Overheads Allocation'!C$9,'Calc| Project Costs'!V928),IF('Input| Overheads'!$C$42="Internal labour",SUMPRODUCT(--('Input| Projects'!$AD928="Yes"),'Calc| Overheads Allocation'!C$9,'Calc| Project Costs'!V928,'Input| Projects'!$Y928),IF('Input| Overheads'!$C$42="DNSP defined",SUMPRODUCT(--('Input| Projects'!$AD928="Yes"),'Calc| Overheads Allocation'!C$62,'Input| Projects'!$AG928),""))),"")</f>
        <v/>
      </c>
      <c r="AU928" s="186" t="str">
        <f>IFERROR(IF('Input| Overheads'!$C$42="Direct costs",SUMPRODUCT(--('Input| Projects'!$AD928="Yes"),'Calc| Overheads Allocation'!D$9,'Calc| Project Costs'!W928),IF('Input| Overheads'!$C$42="Internal labour",SUMPRODUCT(--('Input| Projects'!$AD928="Yes"),'Calc| Overheads Allocation'!D$9,'Calc| Project Costs'!W928,'Input| Projects'!$Y928),IF('Input| Overheads'!$C$42="DNSP defined",SUMPRODUCT(--('Input| Projects'!$AD928="Yes"),'Calc| Overheads Allocation'!D$62,'Input| Projects'!$AG928),""))),"")</f>
        <v/>
      </c>
      <c r="AV928" s="186" t="str">
        <f>IFERROR(IF('Input| Overheads'!$C$42="Direct costs",SUMPRODUCT(--('Input| Projects'!$AD928="Yes"),'Calc| Overheads Allocation'!E$9,'Calc| Project Costs'!X928),IF('Input| Overheads'!$C$42="Internal labour",SUMPRODUCT(--('Input| Projects'!$AD928="Yes"),'Calc| Overheads Allocation'!E$9,'Calc| Project Costs'!X928,'Input| Projects'!$Y928),IF('Input| Overheads'!$C$42="DNSP defined",SUMPRODUCT(--('Input| Projects'!$AD928="Yes"),'Calc| Overheads Allocation'!E$62,'Input| Projects'!$AG928),""))),"")</f>
        <v/>
      </c>
      <c r="AW928" s="186" t="str">
        <f>IFERROR(IF('Input| Overheads'!$C$42="Direct costs",SUMPRODUCT(--('Input| Projects'!$AD928="Yes"),'Calc| Overheads Allocation'!F$9,'Calc| Project Costs'!Y928),IF('Input| Overheads'!$C$42="Internal labour",SUMPRODUCT(--('Input| Projects'!$AD928="Yes"),'Calc| Overheads Allocation'!F$9,'Calc| Project Costs'!Y928,'Input| Projects'!$Y928),IF('Input| Overheads'!$C$42="DNSP defined",SUMPRODUCT(--('Input| Projects'!$AD928="Yes"),'Calc| Overheads Allocation'!F$62,'Input| Projects'!$AG928),""))),"")</f>
        <v/>
      </c>
      <c r="AX928" s="186" t="str">
        <f>IFERROR(IF('Input| Overheads'!$C$42="Direct costs",SUMPRODUCT(--('Input| Projects'!$AD928="Yes"),'Calc| Overheads Allocation'!G$9,'Calc| Project Costs'!Z928),IF('Input| Overheads'!$C$42="Internal labour",SUMPRODUCT(--('Input| Projects'!$AD928="Yes"),'Calc| Overheads Allocation'!G$9,'Calc| Project Costs'!Z928,'Input| Projects'!$Y928),IF('Input| Overheads'!$C$42="DNSP defined",SUMPRODUCT(--('Input| Projects'!$AD928="Yes"),'Calc| Overheads Allocation'!G$62,'Input| Projects'!$AG928),""))),"")</f>
        <v/>
      </c>
      <c r="AY928" s="186" t="str">
        <f>IFERROR(IF('Input| Overheads'!$C$42="Direct costs",SUMPRODUCT(--('Input| Projects'!$AD928="Yes"),'Calc| Overheads Allocation'!H$9,'Calc| Project Costs'!AA928),IF('Input| Overheads'!$C$42="Internal labour",SUMPRODUCT(--('Input| Projects'!$AD928="Yes"),'Calc| Overheads Allocation'!H$9,'Calc| Project Costs'!AA928,'Input| Projects'!$Y928),IF('Input| Overheads'!$C$42="DNSP defined",SUMPRODUCT(--('Input| Projects'!$AD928="Yes"),'Calc| Overheads Allocation'!H$62,'Input| Projects'!$AG928),""))),"")</f>
        <v/>
      </c>
      <c r="AZ928" s="186" t="str">
        <f>IFERROR(IF('Input| Overheads'!$C$42="Direct costs",SUMPRODUCT(--('Input| Projects'!$AD928="Yes"),'Calc| Overheads Allocation'!I$9,'Calc| Project Costs'!AB928),IF('Input| Overheads'!$C$42="Internal labour",SUMPRODUCT(--('Input| Projects'!$AD928="Yes"),'Calc| Overheads Allocation'!I$9,'Calc| Project Costs'!AB928,'Input| Projects'!$Y928),IF('Input| Overheads'!$C$42="DNSP defined",SUMPRODUCT(--('Input| Projects'!$AD928="Yes"),'Calc| Overheads Allocation'!I$62,'Input| Projects'!$AG928),""))),"")</f>
        <v/>
      </c>
      <c r="BA928" s="106"/>
      <c r="BB928" s="186">
        <f t="shared" si="448"/>
        <v>0</v>
      </c>
      <c r="BC928" s="186">
        <f t="shared" si="449"/>
        <v>0</v>
      </c>
      <c r="BD928" s="186">
        <f t="shared" si="450"/>
        <v>0</v>
      </c>
      <c r="BE928" s="186">
        <f t="shared" si="427"/>
        <v>0</v>
      </c>
      <c r="BF928" s="186">
        <f t="shared" si="428"/>
        <v>0</v>
      </c>
      <c r="BG928" s="186">
        <f t="shared" si="429"/>
        <v>0</v>
      </c>
      <c r="BH928" s="186">
        <f t="shared" si="430"/>
        <v>0</v>
      </c>
      <c r="BI928" s="97"/>
      <c r="BJ928" s="186" t="str">
        <f t="shared" si="431"/>
        <v/>
      </c>
      <c r="BK928" s="186" t="str">
        <f t="shared" si="432"/>
        <v/>
      </c>
      <c r="BL928" s="186" t="str">
        <f t="shared" si="433"/>
        <v/>
      </c>
      <c r="BM928" s="186" t="str">
        <f t="shared" si="434"/>
        <v/>
      </c>
      <c r="BN928" s="186" t="str">
        <f t="shared" si="435"/>
        <v/>
      </c>
      <c r="BO928" s="186" t="str">
        <f t="shared" si="436"/>
        <v/>
      </c>
      <c r="BP928" s="186" t="str">
        <f t="shared" si="437"/>
        <v/>
      </c>
      <c r="BQ928" s="97"/>
      <c r="BR928" s="186">
        <f t="shared" si="438"/>
        <v>0</v>
      </c>
      <c r="BS928" s="186">
        <f t="shared" si="439"/>
        <v>0</v>
      </c>
      <c r="BT928" s="222">
        <f t="shared" si="440"/>
        <v>0</v>
      </c>
      <c r="BU928" s="222">
        <f t="shared" si="441"/>
        <v>0</v>
      </c>
      <c r="BV928" s="222">
        <f t="shared" si="442"/>
        <v>0</v>
      </c>
      <c r="BW928" s="222">
        <f t="shared" si="443"/>
        <v>0</v>
      </c>
      <c r="BX928" s="222">
        <f t="shared" si="444"/>
        <v>0</v>
      </c>
      <c r="BY928" s="106"/>
      <c r="BZ928" s="197" t="str">
        <f>IF(SUMIF('Input| Projects'!$AS$8:$CP$8,"Dx",'Input| Projects'!$AS928:$CP928)=0,"",SUMIF('Input| Projects'!$AS$8:$CP$8,"Dx",'Input| Projects'!$AS928:$CP928))</f>
        <v/>
      </c>
      <c r="CA928" s="197" t="str">
        <f>IF(SUMIF('Input| Projects'!$AS$8:$CP$8,"Tx",'Input| Projects'!$AS928:$CP928)=0,"",SUMIF('Input| Projects'!$AS$8:$CP$8,"Tx",'Input| Projects'!$AS928:$CP928))</f>
        <v/>
      </c>
      <c r="CB928" s="150" t="str">
        <f t="shared" si="451"/>
        <v/>
      </c>
    </row>
    <row r="929" spans="2:80" x14ac:dyDescent="0.2">
      <c r="B929" s="201">
        <f>IFERROR('Input| Projects'!B929,"")</f>
        <v>920</v>
      </c>
      <c r="C929" s="42" t="str">
        <f>IFERROR(IF('Input| Projects'!C929="","",'Input| Projects'!C929),"")</f>
        <v/>
      </c>
      <c r="D929" s="42" t="str">
        <f>IFERROR(IF('Input| Projects'!D929="","",'Input| Projects'!D929),"")</f>
        <v/>
      </c>
      <c r="E929" s="104"/>
      <c r="F929" s="190">
        <f>IFERROR('Input| Projects'!I929*'Input| Escalations'!$K$19,"")</f>
        <v>0</v>
      </c>
      <c r="G929" s="190">
        <f>IFERROR('Input| Projects'!J929*'Input| Escalations'!$K$19,"")</f>
        <v>0</v>
      </c>
      <c r="H929" s="190">
        <f>IFERROR('Input| Projects'!K929*'Input| Escalations'!$K$19,"")</f>
        <v>0</v>
      </c>
      <c r="I929" s="190">
        <f>IFERROR('Input| Projects'!L929*'Input| Escalations'!$K$19,"")</f>
        <v>0</v>
      </c>
      <c r="J929" s="190">
        <f>IFERROR('Input| Projects'!M929*'Input| Escalations'!$K$19,"")</f>
        <v>0</v>
      </c>
      <c r="K929" s="190">
        <f>IFERROR('Input| Projects'!N929*'Input| Escalations'!$K$19,"")</f>
        <v>0</v>
      </c>
      <c r="L929" s="190">
        <f>IFERROR('Input| Projects'!O929*'Input| Escalations'!$K$19,"")</f>
        <v>0</v>
      </c>
      <c r="M929" s="150" t="str">
        <f>IF(ABS(SUM(F929:L929)-(SUM('Input| Projects'!I929:O929)*'Input| Escalations'!$K$19))&lt;0.0000001,"",1)</f>
        <v/>
      </c>
      <c r="N929" s="192">
        <f>'Input| Projects'!$Y929*INDEX('Input| Escalations'!$H$33:$N$33,MATCH('Calc| Project Costs'!N$9,'Input| Escalations'!$H$23:$N$23,0))+'Input| Projects'!$Z929*INDEX('Input| Escalations'!$H$34:$N$34,MATCH('Calc| Project Costs'!N$9,'Input| Escalations'!$H$23:$N$23,0))+'Input| Projects'!$AA929*INDEX('Input| Escalations'!$H$35:$N$35,MATCH('Calc| Project Costs'!N$9,'Input| Escalations'!$H$23:$N$23,0))+1</f>
        <v>1</v>
      </c>
      <c r="O929" s="192">
        <f>'Input| Projects'!$Y929*INDEX('Input| Escalations'!$H$33:$N$33,MATCH('Calc| Project Costs'!O$9,'Input| Escalations'!$H$23:$N$23,0))+'Input| Projects'!$Z929*INDEX('Input| Escalations'!$H$34:$N$34,MATCH('Calc| Project Costs'!O$9,'Input| Escalations'!$H$23:$N$23,0))+'Input| Projects'!$AA929*INDEX('Input| Escalations'!$H$35:$N$35,MATCH('Calc| Project Costs'!O$9,'Input| Escalations'!$H$23:$N$23,0))+1</f>
        <v>1</v>
      </c>
      <c r="P929" s="192">
        <f>'Input| Projects'!$Y929*INDEX('Input| Escalations'!$H$33:$N$33,MATCH('Calc| Project Costs'!P$9,'Input| Escalations'!$H$23:$N$23,0))+'Input| Projects'!$Z929*INDEX('Input| Escalations'!$H$34:$N$34,MATCH('Calc| Project Costs'!P$9,'Input| Escalations'!$H$23:$N$23,0))+'Input| Projects'!$AA929*INDEX('Input| Escalations'!$H$35:$N$35,MATCH('Calc| Project Costs'!P$9,'Input| Escalations'!$H$23:$N$23,0))+1</f>
        <v>1</v>
      </c>
      <c r="Q929" s="192">
        <f>'Input| Projects'!$Y929*INDEX('Input| Escalations'!$H$33:$N$33,MATCH('Calc| Project Costs'!Q$9,'Input| Escalations'!$H$23:$N$23,0))+'Input| Projects'!$Z929*INDEX('Input| Escalations'!$H$34:$N$34,MATCH('Calc| Project Costs'!Q$9,'Input| Escalations'!$H$23:$N$23,0))+'Input| Projects'!$AA929*INDEX('Input| Escalations'!$H$35:$N$35,MATCH('Calc| Project Costs'!Q$9,'Input| Escalations'!$H$23:$N$23,0))+1</f>
        <v>1</v>
      </c>
      <c r="R929" s="192">
        <f>'Input| Projects'!$Y929*INDEX('Input| Escalations'!$H$33:$N$33,MATCH('Calc| Project Costs'!R$9,'Input| Escalations'!$H$23:$N$23,0))+'Input| Projects'!$Z929*INDEX('Input| Escalations'!$H$34:$N$34,MATCH('Calc| Project Costs'!R$9,'Input| Escalations'!$H$23:$N$23,0))+'Input| Projects'!$AA929*INDEX('Input| Escalations'!$H$35:$N$35,MATCH('Calc| Project Costs'!R$9,'Input| Escalations'!$H$23:$N$23,0))+1</f>
        <v>1</v>
      </c>
      <c r="S929" s="192">
        <f>'Input| Projects'!$Y929*INDEX('Input| Escalations'!$H$33:$N$33,MATCH('Calc| Project Costs'!S$9,'Input| Escalations'!$H$23:$N$23,0))+'Input| Projects'!$Z929*INDEX('Input| Escalations'!$H$34:$N$34,MATCH('Calc| Project Costs'!S$9,'Input| Escalations'!$H$23:$N$23,0))+'Input| Projects'!$AA929*INDEX('Input| Escalations'!$H$35:$N$35,MATCH('Calc| Project Costs'!S$9,'Input| Escalations'!$H$23:$N$23,0))+1</f>
        <v>1</v>
      </c>
      <c r="T929" s="192">
        <f>'Input| Projects'!$Y929*INDEX('Input| Escalations'!$H$33:$N$33,MATCH('Calc| Project Costs'!T$9,'Input| Escalations'!$H$23:$N$23,0))+'Input| Projects'!$Z929*INDEX('Input| Escalations'!$H$34:$N$34,MATCH('Calc| Project Costs'!T$9,'Input| Escalations'!$H$23:$N$23,0))+'Input| Projects'!$AA929*INDEX('Input| Escalations'!$H$35:$N$35,MATCH('Calc| Project Costs'!T$9,'Input| Escalations'!$H$23:$N$23,0))+1</f>
        <v>1</v>
      </c>
      <c r="U929" s="106"/>
      <c r="V929" s="186">
        <f t="shared" si="445"/>
        <v>0</v>
      </c>
      <c r="W929" s="186">
        <f t="shared" si="446"/>
        <v>0</v>
      </c>
      <c r="X929" s="186">
        <f t="shared" si="447"/>
        <v>0</v>
      </c>
      <c r="Y929" s="186">
        <f t="shared" si="423"/>
        <v>0</v>
      </c>
      <c r="Z929" s="186">
        <f t="shared" si="424"/>
        <v>0</v>
      </c>
      <c r="AA929" s="186">
        <f t="shared" si="425"/>
        <v>0</v>
      </c>
      <c r="AB929" s="186">
        <f t="shared" si="426"/>
        <v>0</v>
      </c>
      <c r="AC929" s="106"/>
      <c r="AD929" s="186">
        <f>'Input| Projects'!Q929*N929*'Input| Escalations'!$K$19</f>
        <v>0</v>
      </c>
      <c r="AE929" s="186">
        <f>'Input| Projects'!R929*O929*'Input| Escalations'!$K$19</f>
        <v>0</v>
      </c>
      <c r="AF929" s="186">
        <f>'Input| Projects'!S929*P929*'Input| Escalations'!$K$19</f>
        <v>0</v>
      </c>
      <c r="AG929" s="186">
        <f>'Input| Projects'!T929*Q929*'Input| Escalations'!$K$19</f>
        <v>0</v>
      </c>
      <c r="AH929" s="186">
        <f>'Input| Projects'!U929*R929*'Input| Escalations'!$K$19</f>
        <v>0</v>
      </c>
      <c r="AI929" s="186">
        <f>'Input| Projects'!V929*S929*'Input| Escalations'!$K$19</f>
        <v>0</v>
      </c>
      <c r="AJ929" s="186">
        <f>'Input| Projects'!W929*T929*'Input| Escalations'!$K$19</f>
        <v>0</v>
      </c>
      <c r="AK929" s="106"/>
      <c r="AL929" s="186" t="str">
        <f>IFERROR(IF('Input| Overheads'!$C$42="Direct costs",SUMPRODUCT(--('Input| Projects'!$AC929="Yes"),'Calc| Overheads Allocation'!C$8,'Calc| Project Costs'!V929),IF('Input| Overheads'!$C$42="Internal labour",SUMPRODUCT(--('Input| Projects'!$AC929="Yes"),'Calc| Overheads Allocation'!C$8,'Calc| Project Costs'!V929,'Input| Projects'!$Y929),IF('Input| Overheads'!$C$42="DNSP defined",SUMPRODUCT(--('Input| Projects'!$AC929="Yes"),'Calc| Overheads Allocation'!C$61,'Input| Projects'!$AF929),""))),"")</f>
        <v/>
      </c>
      <c r="AM929" s="186" t="str">
        <f>IFERROR(IF('Input| Overheads'!$C$42="Direct costs",SUMPRODUCT(--('Input| Projects'!$AC929="Yes"),'Calc| Overheads Allocation'!D$8,'Calc| Project Costs'!W929),IF('Input| Overheads'!$C$42="Internal labour",SUMPRODUCT(--('Input| Projects'!$AC929="Yes"),'Calc| Overheads Allocation'!D$8,'Calc| Project Costs'!W929,'Input| Projects'!$Y929),IF('Input| Overheads'!$C$42="DNSP defined",SUMPRODUCT(--('Input| Projects'!$AC929="Yes"),'Calc| Overheads Allocation'!D$61,'Input| Projects'!$AF929),""))),"")</f>
        <v/>
      </c>
      <c r="AN929" s="186" t="str">
        <f>IFERROR(IF('Input| Overheads'!$C$42="Direct costs",SUMPRODUCT(--('Input| Projects'!$AC929="Yes"),'Calc| Overheads Allocation'!E$8,'Calc| Project Costs'!X929),IF('Input| Overheads'!$C$42="Internal labour",SUMPRODUCT(--('Input| Projects'!$AC929="Yes"),'Calc| Overheads Allocation'!E$8,'Calc| Project Costs'!X929,'Input| Projects'!$Y929),IF('Input| Overheads'!$C$42="DNSP defined",SUMPRODUCT(--('Input| Projects'!$AC929="Yes"),'Calc| Overheads Allocation'!E$61,'Input| Projects'!$AF929),""))),"")</f>
        <v/>
      </c>
      <c r="AO929" s="186" t="str">
        <f>IFERROR(IF('Input| Overheads'!$C$42="Direct costs",SUMPRODUCT(--('Input| Projects'!$AC929="Yes"),'Calc| Overheads Allocation'!F$8,'Calc| Project Costs'!Y929),IF('Input| Overheads'!$C$42="Internal labour",SUMPRODUCT(--('Input| Projects'!$AC929="Yes"),'Calc| Overheads Allocation'!F$8,'Calc| Project Costs'!Y929,'Input| Projects'!$Y929),IF('Input| Overheads'!$C$42="DNSP defined",SUMPRODUCT(--('Input| Projects'!$AC929="Yes"),'Calc| Overheads Allocation'!F$61,'Input| Projects'!$AF929),""))),"")</f>
        <v/>
      </c>
      <c r="AP929" s="186" t="str">
        <f>IFERROR(IF('Input| Overheads'!$C$42="Direct costs",SUMPRODUCT(--('Input| Projects'!$AC929="Yes"),'Calc| Overheads Allocation'!G$8,'Calc| Project Costs'!Z929),IF('Input| Overheads'!$C$42="Internal labour",SUMPRODUCT(--('Input| Projects'!$AC929="Yes"),'Calc| Overheads Allocation'!G$8,'Calc| Project Costs'!Z929,'Input| Projects'!$Y929),IF('Input| Overheads'!$C$42="DNSP defined",SUMPRODUCT(--('Input| Projects'!$AC929="Yes"),'Calc| Overheads Allocation'!G$61,'Input| Projects'!$AF929),""))),"")</f>
        <v/>
      </c>
      <c r="AQ929" s="186" t="str">
        <f>IFERROR(IF('Input| Overheads'!$C$42="Direct costs",SUMPRODUCT(--('Input| Projects'!$AC929="Yes"),'Calc| Overheads Allocation'!H$8,'Calc| Project Costs'!AA929),IF('Input| Overheads'!$C$42="Internal labour",SUMPRODUCT(--('Input| Projects'!$AC929="Yes"),'Calc| Overheads Allocation'!H$8,'Calc| Project Costs'!AA929,'Input| Projects'!$Y929),IF('Input| Overheads'!$C$42="DNSP defined",SUMPRODUCT(--('Input| Projects'!$AC929="Yes"),'Calc| Overheads Allocation'!H$61,'Input| Projects'!$AF929),""))),"")</f>
        <v/>
      </c>
      <c r="AR929" s="186" t="str">
        <f>IFERROR(IF('Input| Overheads'!$C$42="Direct costs",SUMPRODUCT(--('Input| Projects'!$AC929="Yes"),'Calc| Overheads Allocation'!I$8,'Calc| Project Costs'!AB929),IF('Input| Overheads'!$C$42="Internal labour",SUMPRODUCT(--('Input| Projects'!$AC929="Yes"),'Calc| Overheads Allocation'!I$8,'Calc| Project Costs'!AB929,'Input| Projects'!$Y929),IF('Input| Overheads'!$C$42="DNSP defined",SUMPRODUCT(--('Input| Projects'!$AC929="Yes"),'Calc| Overheads Allocation'!I$61,'Input| Projects'!$AF929),""))),"")</f>
        <v/>
      </c>
      <c r="AS929" s="106"/>
      <c r="AT929" s="186" t="str">
        <f>IFERROR(IF('Input| Overheads'!$C$42="Direct costs",SUMPRODUCT(--('Input| Projects'!$AD929="Yes"),'Calc| Overheads Allocation'!C$9,'Calc| Project Costs'!V929),IF('Input| Overheads'!$C$42="Internal labour",SUMPRODUCT(--('Input| Projects'!$AD929="Yes"),'Calc| Overheads Allocation'!C$9,'Calc| Project Costs'!V929,'Input| Projects'!$Y929),IF('Input| Overheads'!$C$42="DNSP defined",SUMPRODUCT(--('Input| Projects'!$AD929="Yes"),'Calc| Overheads Allocation'!C$62,'Input| Projects'!$AG929),""))),"")</f>
        <v/>
      </c>
      <c r="AU929" s="186" t="str">
        <f>IFERROR(IF('Input| Overheads'!$C$42="Direct costs",SUMPRODUCT(--('Input| Projects'!$AD929="Yes"),'Calc| Overheads Allocation'!D$9,'Calc| Project Costs'!W929),IF('Input| Overheads'!$C$42="Internal labour",SUMPRODUCT(--('Input| Projects'!$AD929="Yes"),'Calc| Overheads Allocation'!D$9,'Calc| Project Costs'!W929,'Input| Projects'!$Y929),IF('Input| Overheads'!$C$42="DNSP defined",SUMPRODUCT(--('Input| Projects'!$AD929="Yes"),'Calc| Overheads Allocation'!D$62,'Input| Projects'!$AG929),""))),"")</f>
        <v/>
      </c>
      <c r="AV929" s="186" t="str">
        <f>IFERROR(IF('Input| Overheads'!$C$42="Direct costs",SUMPRODUCT(--('Input| Projects'!$AD929="Yes"),'Calc| Overheads Allocation'!E$9,'Calc| Project Costs'!X929),IF('Input| Overheads'!$C$42="Internal labour",SUMPRODUCT(--('Input| Projects'!$AD929="Yes"),'Calc| Overheads Allocation'!E$9,'Calc| Project Costs'!X929,'Input| Projects'!$Y929),IF('Input| Overheads'!$C$42="DNSP defined",SUMPRODUCT(--('Input| Projects'!$AD929="Yes"),'Calc| Overheads Allocation'!E$62,'Input| Projects'!$AG929),""))),"")</f>
        <v/>
      </c>
      <c r="AW929" s="186" t="str">
        <f>IFERROR(IF('Input| Overheads'!$C$42="Direct costs",SUMPRODUCT(--('Input| Projects'!$AD929="Yes"),'Calc| Overheads Allocation'!F$9,'Calc| Project Costs'!Y929),IF('Input| Overheads'!$C$42="Internal labour",SUMPRODUCT(--('Input| Projects'!$AD929="Yes"),'Calc| Overheads Allocation'!F$9,'Calc| Project Costs'!Y929,'Input| Projects'!$Y929),IF('Input| Overheads'!$C$42="DNSP defined",SUMPRODUCT(--('Input| Projects'!$AD929="Yes"),'Calc| Overheads Allocation'!F$62,'Input| Projects'!$AG929),""))),"")</f>
        <v/>
      </c>
      <c r="AX929" s="186" t="str">
        <f>IFERROR(IF('Input| Overheads'!$C$42="Direct costs",SUMPRODUCT(--('Input| Projects'!$AD929="Yes"),'Calc| Overheads Allocation'!G$9,'Calc| Project Costs'!Z929),IF('Input| Overheads'!$C$42="Internal labour",SUMPRODUCT(--('Input| Projects'!$AD929="Yes"),'Calc| Overheads Allocation'!G$9,'Calc| Project Costs'!Z929,'Input| Projects'!$Y929),IF('Input| Overheads'!$C$42="DNSP defined",SUMPRODUCT(--('Input| Projects'!$AD929="Yes"),'Calc| Overheads Allocation'!G$62,'Input| Projects'!$AG929),""))),"")</f>
        <v/>
      </c>
      <c r="AY929" s="186" t="str">
        <f>IFERROR(IF('Input| Overheads'!$C$42="Direct costs",SUMPRODUCT(--('Input| Projects'!$AD929="Yes"),'Calc| Overheads Allocation'!H$9,'Calc| Project Costs'!AA929),IF('Input| Overheads'!$C$42="Internal labour",SUMPRODUCT(--('Input| Projects'!$AD929="Yes"),'Calc| Overheads Allocation'!H$9,'Calc| Project Costs'!AA929,'Input| Projects'!$Y929),IF('Input| Overheads'!$C$42="DNSP defined",SUMPRODUCT(--('Input| Projects'!$AD929="Yes"),'Calc| Overheads Allocation'!H$62,'Input| Projects'!$AG929),""))),"")</f>
        <v/>
      </c>
      <c r="AZ929" s="186" t="str">
        <f>IFERROR(IF('Input| Overheads'!$C$42="Direct costs",SUMPRODUCT(--('Input| Projects'!$AD929="Yes"),'Calc| Overheads Allocation'!I$9,'Calc| Project Costs'!AB929),IF('Input| Overheads'!$C$42="Internal labour",SUMPRODUCT(--('Input| Projects'!$AD929="Yes"),'Calc| Overheads Allocation'!I$9,'Calc| Project Costs'!AB929,'Input| Projects'!$Y929),IF('Input| Overheads'!$C$42="DNSP defined",SUMPRODUCT(--('Input| Projects'!$AD929="Yes"),'Calc| Overheads Allocation'!I$62,'Input| Projects'!$AG929),""))),"")</f>
        <v/>
      </c>
      <c r="BA929" s="106"/>
      <c r="BB929" s="186">
        <f t="shared" si="448"/>
        <v>0</v>
      </c>
      <c r="BC929" s="186">
        <f t="shared" si="449"/>
        <v>0</v>
      </c>
      <c r="BD929" s="186">
        <f t="shared" si="450"/>
        <v>0</v>
      </c>
      <c r="BE929" s="186">
        <f t="shared" si="427"/>
        <v>0</v>
      </c>
      <c r="BF929" s="186">
        <f t="shared" si="428"/>
        <v>0</v>
      </c>
      <c r="BG929" s="186">
        <f t="shared" si="429"/>
        <v>0</v>
      </c>
      <c r="BH929" s="186">
        <f t="shared" si="430"/>
        <v>0</v>
      </c>
      <c r="BI929" s="97"/>
      <c r="BJ929" s="186" t="str">
        <f t="shared" si="431"/>
        <v/>
      </c>
      <c r="BK929" s="186" t="str">
        <f t="shared" si="432"/>
        <v/>
      </c>
      <c r="BL929" s="186" t="str">
        <f t="shared" si="433"/>
        <v/>
      </c>
      <c r="BM929" s="186" t="str">
        <f t="shared" si="434"/>
        <v/>
      </c>
      <c r="BN929" s="186" t="str">
        <f t="shared" si="435"/>
        <v/>
      </c>
      <c r="BO929" s="186" t="str">
        <f t="shared" si="436"/>
        <v/>
      </c>
      <c r="BP929" s="186" t="str">
        <f t="shared" si="437"/>
        <v/>
      </c>
      <c r="BQ929" s="97"/>
      <c r="BR929" s="186">
        <f t="shared" si="438"/>
        <v>0</v>
      </c>
      <c r="BS929" s="186">
        <f t="shared" si="439"/>
        <v>0</v>
      </c>
      <c r="BT929" s="222">
        <f t="shared" si="440"/>
        <v>0</v>
      </c>
      <c r="BU929" s="222">
        <f t="shared" si="441"/>
        <v>0</v>
      </c>
      <c r="BV929" s="222">
        <f t="shared" si="442"/>
        <v>0</v>
      </c>
      <c r="BW929" s="222">
        <f t="shared" si="443"/>
        <v>0</v>
      </c>
      <c r="BX929" s="222">
        <f t="shared" si="444"/>
        <v>0</v>
      </c>
      <c r="BY929" s="106"/>
      <c r="BZ929" s="197" t="str">
        <f>IF(SUMIF('Input| Projects'!$AS$8:$CP$8,"Dx",'Input| Projects'!$AS929:$CP929)=0,"",SUMIF('Input| Projects'!$AS$8:$CP$8,"Dx",'Input| Projects'!$AS929:$CP929))</f>
        <v/>
      </c>
      <c r="CA929" s="197" t="str">
        <f>IF(SUMIF('Input| Projects'!$AS$8:$CP$8,"Tx",'Input| Projects'!$AS929:$CP929)=0,"",SUMIF('Input| Projects'!$AS$8:$CP$8,"Tx",'Input| Projects'!$AS929:$CP929))</f>
        <v/>
      </c>
      <c r="CB929" s="150" t="str">
        <f t="shared" si="451"/>
        <v/>
      </c>
    </row>
    <row r="930" spans="2:80" x14ac:dyDescent="0.2">
      <c r="B930" s="201">
        <f>IFERROR('Input| Projects'!B930,"")</f>
        <v>921</v>
      </c>
      <c r="C930" s="42" t="str">
        <f>IFERROR(IF('Input| Projects'!C930="","",'Input| Projects'!C930),"")</f>
        <v/>
      </c>
      <c r="D930" s="42" t="str">
        <f>IFERROR(IF('Input| Projects'!D930="","",'Input| Projects'!D930),"")</f>
        <v/>
      </c>
      <c r="E930" s="104"/>
      <c r="F930" s="190">
        <f>IFERROR('Input| Projects'!I930*'Input| Escalations'!$K$19,"")</f>
        <v>0</v>
      </c>
      <c r="G930" s="190">
        <f>IFERROR('Input| Projects'!J930*'Input| Escalations'!$K$19,"")</f>
        <v>0</v>
      </c>
      <c r="H930" s="190">
        <f>IFERROR('Input| Projects'!K930*'Input| Escalations'!$K$19,"")</f>
        <v>0</v>
      </c>
      <c r="I930" s="190">
        <f>IFERROR('Input| Projects'!L930*'Input| Escalations'!$K$19,"")</f>
        <v>0</v>
      </c>
      <c r="J930" s="190">
        <f>IFERROR('Input| Projects'!M930*'Input| Escalations'!$K$19,"")</f>
        <v>0</v>
      </c>
      <c r="K930" s="190">
        <f>IFERROR('Input| Projects'!N930*'Input| Escalations'!$K$19,"")</f>
        <v>0</v>
      </c>
      <c r="L930" s="190">
        <f>IFERROR('Input| Projects'!O930*'Input| Escalations'!$K$19,"")</f>
        <v>0</v>
      </c>
      <c r="M930" s="150" t="str">
        <f>IF(ABS(SUM(F930:L930)-(SUM('Input| Projects'!I930:O930)*'Input| Escalations'!$K$19))&lt;0.0000001,"",1)</f>
        <v/>
      </c>
      <c r="N930" s="192">
        <f>'Input| Projects'!$Y930*INDEX('Input| Escalations'!$H$33:$N$33,MATCH('Calc| Project Costs'!N$9,'Input| Escalations'!$H$23:$N$23,0))+'Input| Projects'!$Z930*INDEX('Input| Escalations'!$H$34:$N$34,MATCH('Calc| Project Costs'!N$9,'Input| Escalations'!$H$23:$N$23,0))+'Input| Projects'!$AA930*INDEX('Input| Escalations'!$H$35:$N$35,MATCH('Calc| Project Costs'!N$9,'Input| Escalations'!$H$23:$N$23,0))+1</f>
        <v>1</v>
      </c>
      <c r="O930" s="192">
        <f>'Input| Projects'!$Y930*INDEX('Input| Escalations'!$H$33:$N$33,MATCH('Calc| Project Costs'!O$9,'Input| Escalations'!$H$23:$N$23,0))+'Input| Projects'!$Z930*INDEX('Input| Escalations'!$H$34:$N$34,MATCH('Calc| Project Costs'!O$9,'Input| Escalations'!$H$23:$N$23,0))+'Input| Projects'!$AA930*INDEX('Input| Escalations'!$H$35:$N$35,MATCH('Calc| Project Costs'!O$9,'Input| Escalations'!$H$23:$N$23,0))+1</f>
        <v>1</v>
      </c>
      <c r="P930" s="192">
        <f>'Input| Projects'!$Y930*INDEX('Input| Escalations'!$H$33:$N$33,MATCH('Calc| Project Costs'!P$9,'Input| Escalations'!$H$23:$N$23,0))+'Input| Projects'!$Z930*INDEX('Input| Escalations'!$H$34:$N$34,MATCH('Calc| Project Costs'!P$9,'Input| Escalations'!$H$23:$N$23,0))+'Input| Projects'!$AA930*INDEX('Input| Escalations'!$H$35:$N$35,MATCH('Calc| Project Costs'!P$9,'Input| Escalations'!$H$23:$N$23,0))+1</f>
        <v>1</v>
      </c>
      <c r="Q930" s="192">
        <f>'Input| Projects'!$Y930*INDEX('Input| Escalations'!$H$33:$N$33,MATCH('Calc| Project Costs'!Q$9,'Input| Escalations'!$H$23:$N$23,0))+'Input| Projects'!$Z930*INDEX('Input| Escalations'!$H$34:$N$34,MATCH('Calc| Project Costs'!Q$9,'Input| Escalations'!$H$23:$N$23,0))+'Input| Projects'!$AA930*INDEX('Input| Escalations'!$H$35:$N$35,MATCH('Calc| Project Costs'!Q$9,'Input| Escalations'!$H$23:$N$23,0))+1</f>
        <v>1</v>
      </c>
      <c r="R930" s="192">
        <f>'Input| Projects'!$Y930*INDEX('Input| Escalations'!$H$33:$N$33,MATCH('Calc| Project Costs'!R$9,'Input| Escalations'!$H$23:$N$23,0))+'Input| Projects'!$Z930*INDEX('Input| Escalations'!$H$34:$N$34,MATCH('Calc| Project Costs'!R$9,'Input| Escalations'!$H$23:$N$23,0))+'Input| Projects'!$AA930*INDEX('Input| Escalations'!$H$35:$N$35,MATCH('Calc| Project Costs'!R$9,'Input| Escalations'!$H$23:$N$23,0))+1</f>
        <v>1</v>
      </c>
      <c r="S930" s="192">
        <f>'Input| Projects'!$Y930*INDEX('Input| Escalations'!$H$33:$N$33,MATCH('Calc| Project Costs'!S$9,'Input| Escalations'!$H$23:$N$23,0))+'Input| Projects'!$Z930*INDEX('Input| Escalations'!$H$34:$N$34,MATCH('Calc| Project Costs'!S$9,'Input| Escalations'!$H$23:$N$23,0))+'Input| Projects'!$AA930*INDEX('Input| Escalations'!$H$35:$N$35,MATCH('Calc| Project Costs'!S$9,'Input| Escalations'!$H$23:$N$23,0))+1</f>
        <v>1</v>
      </c>
      <c r="T930" s="192">
        <f>'Input| Projects'!$Y930*INDEX('Input| Escalations'!$H$33:$N$33,MATCH('Calc| Project Costs'!T$9,'Input| Escalations'!$H$23:$N$23,0))+'Input| Projects'!$Z930*INDEX('Input| Escalations'!$H$34:$N$34,MATCH('Calc| Project Costs'!T$9,'Input| Escalations'!$H$23:$N$23,0))+'Input| Projects'!$AA930*INDEX('Input| Escalations'!$H$35:$N$35,MATCH('Calc| Project Costs'!T$9,'Input| Escalations'!$H$23:$N$23,0))+1</f>
        <v>1</v>
      </c>
      <c r="U930" s="106"/>
      <c r="V930" s="186">
        <f t="shared" si="445"/>
        <v>0</v>
      </c>
      <c r="W930" s="186">
        <f t="shared" si="446"/>
        <v>0</v>
      </c>
      <c r="X930" s="186">
        <f t="shared" si="447"/>
        <v>0</v>
      </c>
      <c r="Y930" s="186">
        <f t="shared" si="423"/>
        <v>0</v>
      </c>
      <c r="Z930" s="186">
        <f t="shared" si="424"/>
        <v>0</v>
      </c>
      <c r="AA930" s="186">
        <f t="shared" si="425"/>
        <v>0</v>
      </c>
      <c r="AB930" s="186">
        <f t="shared" si="426"/>
        <v>0</v>
      </c>
      <c r="AC930" s="106"/>
      <c r="AD930" s="186">
        <f>'Input| Projects'!Q930*N930*'Input| Escalations'!$K$19</f>
        <v>0</v>
      </c>
      <c r="AE930" s="186">
        <f>'Input| Projects'!R930*O930*'Input| Escalations'!$K$19</f>
        <v>0</v>
      </c>
      <c r="AF930" s="186">
        <f>'Input| Projects'!S930*P930*'Input| Escalations'!$K$19</f>
        <v>0</v>
      </c>
      <c r="AG930" s="186">
        <f>'Input| Projects'!T930*Q930*'Input| Escalations'!$K$19</f>
        <v>0</v>
      </c>
      <c r="AH930" s="186">
        <f>'Input| Projects'!U930*R930*'Input| Escalations'!$K$19</f>
        <v>0</v>
      </c>
      <c r="AI930" s="186">
        <f>'Input| Projects'!V930*S930*'Input| Escalations'!$K$19</f>
        <v>0</v>
      </c>
      <c r="AJ930" s="186">
        <f>'Input| Projects'!W930*T930*'Input| Escalations'!$K$19</f>
        <v>0</v>
      </c>
      <c r="AK930" s="106"/>
      <c r="AL930" s="186" t="str">
        <f>IFERROR(IF('Input| Overheads'!$C$42="Direct costs",SUMPRODUCT(--('Input| Projects'!$AC930="Yes"),'Calc| Overheads Allocation'!C$8,'Calc| Project Costs'!V930),IF('Input| Overheads'!$C$42="Internal labour",SUMPRODUCT(--('Input| Projects'!$AC930="Yes"),'Calc| Overheads Allocation'!C$8,'Calc| Project Costs'!V930,'Input| Projects'!$Y930),IF('Input| Overheads'!$C$42="DNSP defined",SUMPRODUCT(--('Input| Projects'!$AC930="Yes"),'Calc| Overheads Allocation'!C$61,'Input| Projects'!$AF930),""))),"")</f>
        <v/>
      </c>
      <c r="AM930" s="186" t="str">
        <f>IFERROR(IF('Input| Overheads'!$C$42="Direct costs",SUMPRODUCT(--('Input| Projects'!$AC930="Yes"),'Calc| Overheads Allocation'!D$8,'Calc| Project Costs'!W930),IF('Input| Overheads'!$C$42="Internal labour",SUMPRODUCT(--('Input| Projects'!$AC930="Yes"),'Calc| Overheads Allocation'!D$8,'Calc| Project Costs'!W930,'Input| Projects'!$Y930),IF('Input| Overheads'!$C$42="DNSP defined",SUMPRODUCT(--('Input| Projects'!$AC930="Yes"),'Calc| Overheads Allocation'!D$61,'Input| Projects'!$AF930),""))),"")</f>
        <v/>
      </c>
      <c r="AN930" s="186" t="str">
        <f>IFERROR(IF('Input| Overheads'!$C$42="Direct costs",SUMPRODUCT(--('Input| Projects'!$AC930="Yes"),'Calc| Overheads Allocation'!E$8,'Calc| Project Costs'!X930),IF('Input| Overheads'!$C$42="Internal labour",SUMPRODUCT(--('Input| Projects'!$AC930="Yes"),'Calc| Overheads Allocation'!E$8,'Calc| Project Costs'!X930,'Input| Projects'!$Y930),IF('Input| Overheads'!$C$42="DNSP defined",SUMPRODUCT(--('Input| Projects'!$AC930="Yes"),'Calc| Overheads Allocation'!E$61,'Input| Projects'!$AF930),""))),"")</f>
        <v/>
      </c>
      <c r="AO930" s="186" t="str">
        <f>IFERROR(IF('Input| Overheads'!$C$42="Direct costs",SUMPRODUCT(--('Input| Projects'!$AC930="Yes"),'Calc| Overheads Allocation'!F$8,'Calc| Project Costs'!Y930),IF('Input| Overheads'!$C$42="Internal labour",SUMPRODUCT(--('Input| Projects'!$AC930="Yes"),'Calc| Overheads Allocation'!F$8,'Calc| Project Costs'!Y930,'Input| Projects'!$Y930),IF('Input| Overheads'!$C$42="DNSP defined",SUMPRODUCT(--('Input| Projects'!$AC930="Yes"),'Calc| Overheads Allocation'!F$61,'Input| Projects'!$AF930),""))),"")</f>
        <v/>
      </c>
      <c r="AP930" s="186" t="str">
        <f>IFERROR(IF('Input| Overheads'!$C$42="Direct costs",SUMPRODUCT(--('Input| Projects'!$AC930="Yes"),'Calc| Overheads Allocation'!G$8,'Calc| Project Costs'!Z930),IF('Input| Overheads'!$C$42="Internal labour",SUMPRODUCT(--('Input| Projects'!$AC930="Yes"),'Calc| Overheads Allocation'!G$8,'Calc| Project Costs'!Z930,'Input| Projects'!$Y930),IF('Input| Overheads'!$C$42="DNSP defined",SUMPRODUCT(--('Input| Projects'!$AC930="Yes"),'Calc| Overheads Allocation'!G$61,'Input| Projects'!$AF930),""))),"")</f>
        <v/>
      </c>
      <c r="AQ930" s="186" t="str">
        <f>IFERROR(IF('Input| Overheads'!$C$42="Direct costs",SUMPRODUCT(--('Input| Projects'!$AC930="Yes"),'Calc| Overheads Allocation'!H$8,'Calc| Project Costs'!AA930),IF('Input| Overheads'!$C$42="Internal labour",SUMPRODUCT(--('Input| Projects'!$AC930="Yes"),'Calc| Overheads Allocation'!H$8,'Calc| Project Costs'!AA930,'Input| Projects'!$Y930),IF('Input| Overheads'!$C$42="DNSP defined",SUMPRODUCT(--('Input| Projects'!$AC930="Yes"),'Calc| Overheads Allocation'!H$61,'Input| Projects'!$AF930),""))),"")</f>
        <v/>
      </c>
      <c r="AR930" s="186" t="str">
        <f>IFERROR(IF('Input| Overheads'!$C$42="Direct costs",SUMPRODUCT(--('Input| Projects'!$AC930="Yes"),'Calc| Overheads Allocation'!I$8,'Calc| Project Costs'!AB930),IF('Input| Overheads'!$C$42="Internal labour",SUMPRODUCT(--('Input| Projects'!$AC930="Yes"),'Calc| Overheads Allocation'!I$8,'Calc| Project Costs'!AB930,'Input| Projects'!$Y930),IF('Input| Overheads'!$C$42="DNSP defined",SUMPRODUCT(--('Input| Projects'!$AC930="Yes"),'Calc| Overheads Allocation'!I$61,'Input| Projects'!$AF930),""))),"")</f>
        <v/>
      </c>
      <c r="AS930" s="106"/>
      <c r="AT930" s="186" t="str">
        <f>IFERROR(IF('Input| Overheads'!$C$42="Direct costs",SUMPRODUCT(--('Input| Projects'!$AD930="Yes"),'Calc| Overheads Allocation'!C$9,'Calc| Project Costs'!V930),IF('Input| Overheads'!$C$42="Internal labour",SUMPRODUCT(--('Input| Projects'!$AD930="Yes"),'Calc| Overheads Allocation'!C$9,'Calc| Project Costs'!V930,'Input| Projects'!$Y930),IF('Input| Overheads'!$C$42="DNSP defined",SUMPRODUCT(--('Input| Projects'!$AD930="Yes"),'Calc| Overheads Allocation'!C$62,'Input| Projects'!$AG930),""))),"")</f>
        <v/>
      </c>
      <c r="AU930" s="186" t="str">
        <f>IFERROR(IF('Input| Overheads'!$C$42="Direct costs",SUMPRODUCT(--('Input| Projects'!$AD930="Yes"),'Calc| Overheads Allocation'!D$9,'Calc| Project Costs'!W930),IF('Input| Overheads'!$C$42="Internal labour",SUMPRODUCT(--('Input| Projects'!$AD930="Yes"),'Calc| Overheads Allocation'!D$9,'Calc| Project Costs'!W930,'Input| Projects'!$Y930),IF('Input| Overheads'!$C$42="DNSP defined",SUMPRODUCT(--('Input| Projects'!$AD930="Yes"),'Calc| Overheads Allocation'!D$62,'Input| Projects'!$AG930),""))),"")</f>
        <v/>
      </c>
      <c r="AV930" s="186" t="str">
        <f>IFERROR(IF('Input| Overheads'!$C$42="Direct costs",SUMPRODUCT(--('Input| Projects'!$AD930="Yes"),'Calc| Overheads Allocation'!E$9,'Calc| Project Costs'!X930),IF('Input| Overheads'!$C$42="Internal labour",SUMPRODUCT(--('Input| Projects'!$AD930="Yes"),'Calc| Overheads Allocation'!E$9,'Calc| Project Costs'!X930,'Input| Projects'!$Y930),IF('Input| Overheads'!$C$42="DNSP defined",SUMPRODUCT(--('Input| Projects'!$AD930="Yes"),'Calc| Overheads Allocation'!E$62,'Input| Projects'!$AG930),""))),"")</f>
        <v/>
      </c>
      <c r="AW930" s="186" t="str">
        <f>IFERROR(IF('Input| Overheads'!$C$42="Direct costs",SUMPRODUCT(--('Input| Projects'!$AD930="Yes"),'Calc| Overheads Allocation'!F$9,'Calc| Project Costs'!Y930),IF('Input| Overheads'!$C$42="Internal labour",SUMPRODUCT(--('Input| Projects'!$AD930="Yes"),'Calc| Overheads Allocation'!F$9,'Calc| Project Costs'!Y930,'Input| Projects'!$Y930),IF('Input| Overheads'!$C$42="DNSP defined",SUMPRODUCT(--('Input| Projects'!$AD930="Yes"),'Calc| Overheads Allocation'!F$62,'Input| Projects'!$AG930),""))),"")</f>
        <v/>
      </c>
      <c r="AX930" s="186" t="str">
        <f>IFERROR(IF('Input| Overheads'!$C$42="Direct costs",SUMPRODUCT(--('Input| Projects'!$AD930="Yes"),'Calc| Overheads Allocation'!G$9,'Calc| Project Costs'!Z930),IF('Input| Overheads'!$C$42="Internal labour",SUMPRODUCT(--('Input| Projects'!$AD930="Yes"),'Calc| Overheads Allocation'!G$9,'Calc| Project Costs'!Z930,'Input| Projects'!$Y930),IF('Input| Overheads'!$C$42="DNSP defined",SUMPRODUCT(--('Input| Projects'!$AD930="Yes"),'Calc| Overheads Allocation'!G$62,'Input| Projects'!$AG930),""))),"")</f>
        <v/>
      </c>
      <c r="AY930" s="186" t="str">
        <f>IFERROR(IF('Input| Overheads'!$C$42="Direct costs",SUMPRODUCT(--('Input| Projects'!$AD930="Yes"),'Calc| Overheads Allocation'!H$9,'Calc| Project Costs'!AA930),IF('Input| Overheads'!$C$42="Internal labour",SUMPRODUCT(--('Input| Projects'!$AD930="Yes"),'Calc| Overheads Allocation'!H$9,'Calc| Project Costs'!AA930,'Input| Projects'!$Y930),IF('Input| Overheads'!$C$42="DNSP defined",SUMPRODUCT(--('Input| Projects'!$AD930="Yes"),'Calc| Overheads Allocation'!H$62,'Input| Projects'!$AG930),""))),"")</f>
        <v/>
      </c>
      <c r="AZ930" s="186" t="str">
        <f>IFERROR(IF('Input| Overheads'!$C$42="Direct costs",SUMPRODUCT(--('Input| Projects'!$AD930="Yes"),'Calc| Overheads Allocation'!I$9,'Calc| Project Costs'!AB930),IF('Input| Overheads'!$C$42="Internal labour",SUMPRODUCT(--('Input| Projects'!$AD930="Yes"),'Calc| Overheads Allocation'!I$9,'Calc| Project Costs'!AB930,'Input| Projects'!$Y930),IF('Input| Overheads'!$C$42="DNSP defined",SUMPRODUCT(--('Input| Projects'!$AD930="Yes"),'Calc| Overheads Allocation'!I$62,'Input| Projects'!$AG930),""))),"")</f>
        <v/>
      </c>
      <c r="BA930" s="106"/>
      <c r="BB930" s="186">
        <f t="shared" si="448"/>
        <v>0</v>
      </c>
      <c r="BC930" s="186">
        <f t="shared" si="449"/>
        <v>0</v>
      </c>
      <c r="BD930" s="186">
        <f t="shared" si="450"/>
        <v>0</v>
      </c>
      <c r="BE930" s="186">
        <f t="shared" si="427"/>
        <v>0</v>
      </c>
      <c r="BF930" s="186">
        <f t="shared" si="428"/>
        <v>0</v>
      </c>
      <c r="BG930" s="186">
        <f t="shared" si="429"/>
        <v>0</v>
      </c>
      <c r="BH930" s="186">
        <f t="shared" si="430"/>
        <v>0</v>
      </c>
      <c r="BI930" s="97"/>
      <c r="BJ930" s="186" t="str">
        <f t="shared" si="431"/>
        <v/>
      </c>
      <c r="BK930" s="186" t="str">
        <f t="shared" si="432"/>
        <v/>
      </c>
      <c r="BL930" s="186" t="str">
        <f t="shared" si="433"/>
        <v/>
      </c>
      <c r="BM930" s="186" t="str">
        <f t="shared" si="434"/>
        <v/>
      </c>
      <c r="BN930" s="186" t="str">
        <f t="shared" si="435"/>
        <v/>
      </c>
      <c r="BO930" s="186" t="str">
        <f t="shared" si="436"/>
        <v/>
      </c>
      <c r="BP930" s="186" t="str">
        <f t="shared" si="437"/>
        <v/>
      </c>
      <c r="BQ930" s="97"/>
      <c r="BR930" s="186">
        <f t="shared" si="438"/>
        <v>0</v>
      </c>
      <c r="BS930" s="186">
        <f t="shared" si="439"/>
        <v>0</v>
      </c>
      <c r="BT930" s="222">
        <f t="shared" si="440"/>
        <v>0</v>
      </c>
      <c r="BU930" s="222">
        <f t="shared" si="441"/>
        <v>0</v>
      </c>
      <c r="BV930" s="222">
        <f t="shared" si="442"/>
        <v>0</v>
      </c>
      <c r="BW930" s="222">
        <f t="shared" si="443"/>
        <v>0</v>
      </c>
      <c r="BX930" s="222">
        <f t="shared" si="444"/>
        <v>0</v>
      </c>
      <c r="BY930" s="106"/>
      <c r="BZ930" s="197" t="str">
        <f>IF(SUMIF('Input| Projects'!$AS$8:$CP$8,"Dx",'Input| Projects'!$AS930:$CP930)=0,"",SUMIF('Input| Projects'!$AS$8:$CP$8,"Dx",'Input| Projects'!$AS930:$CP930))</f>
        <v/>
      </c>
      <c r="CA930" s="197" t="str">
        <f>IF(SUMIF('Input| Projects'!$AS$8:$CP$8,"Tx",'Input| Projects'!$AS930:$CP930)=0,"",SUMIF('Input| Projects'!$AS$8:$CP$8,"Tx",'Input| Projects'!$AS930:$CP930))</f>
        <v/>
      </c>
      <c r="CB930" s="150" t="str">
        <f t="shared" si="451"/>
        <v/>
      </c>
    </row>
    <row r="931" spans="2:80" x14ac:dyDescent="0.2">
      <c r="B931" s="201">
        <f>IFERROR('Input| Projects'!B931,"")</f>
        <v>922</v>
      </c>
      <c r="C931" s="42" t="str">
        <f>IFERROR(IF('Input| Projects'!C931="","",'Input| Projects'!C931),"")</f>
        <v/>
      </c>
      <c r="D931" s="42" t="str">
        <f>IFERROR(IF('Input| Projects'!D931="","",'Input| Projects'!D931),"")</f>
        <v/>
      </c>
      <c r="E931" s="104"/>
      <c r="F931" s="190">
        <f>IFERROR('Input| Projects'!I931*'Input| Escalations'!$K$19,"")</f>
        <v>0</v>
      </c>
      <c r="G931" s="190">
        <f>IFERROR('Input| Projects'!J931*'Input| Escalations'!$K$19,"")</f>
        <v>0</v>
      </c>
      <c r="H931" s="190">
        <f>IFERROR('Input| Projects'!K931*'Input| Escalations'!$K$19,"")</f>
        <v>0</v>
      </c>
      <c r="I931" s="190">
        <f>IFERROR('Input| Projects'!L931*'Input| Escalations'!$K$19,"")</f>
        <v>0</v>
      </c>
      <c r="J931" s="190">
        <f>IFERROR('Input| Projects'!M931*'Input| Escalations'!$K$19,"")</f>
        <v>0</v>
      </c>
      <c r="K931" s="190">
        <f>IFERROR('Input| Projects'!N931*'Input| Escalations'!$K$19,"")</f>
        <v>0</v>
      </c>
      <c r="L931" s="190">
        <f>IFERROR('Input| Projects'!O931*'Input| Escalations'!$K$19,"")</f>
        <v>0</v>
      </c>
      <c r="M931" s="150" t="str">
        <f>IF(ABS(SUM(F931:L931)-(SUM('Input| Projects'!I931:O931)*'Input| Escalations'!$K$19))&lt;0.0000001,"",1)</f>
        <v/>
      </c>
      <c r="N931" s="192">
        <f>'Input| Projects'!$Y931*INDEX('Input| Escalations'!$H$33:$N$33,MATCH('Calc| Project Costs'!N$9,'Input| Escalations'!$H$23:$N$23,0))+'Input| Projects'!$Z931*INDEX('Input| Escalations'!$H$34:$N$34,MATCH('Calc| Project Costs'!N$9,'Input| Escalations'!$H$23:$N$23,0))+'Input| Projects'!$AA931*INDEX('Input| Escalations'!$H$35:$N$35,MATCH('Calc| Project Costs'!N$9,'Input| Escalations'!$H$23:$N$23,0))+1</f>
        <v>1</v>
      </c>
      <c r="O931" s="192">
        <f>'Input| Projects'!$Y931*INDEX('Input| Escalations'!$H$33:$N$33,MATCH('Calc| Project Costs'!O$9,'Input| Escalations'!$H$23:$N$23,0))+'Input| Projects'!$Z931*INDEX('Input| Escalations'!$H$34:$N$34,MATCH('Calc| Project Costs'!O$9,'Input| Escalations'!$H$23:$N$23,0))+'Input| Projects'!$AA931*INDEX('Input| Escalations'!$H$35:$N$35,MATCH('Calc| Project Costs'!O$9,'Input| Escalations'!$H$23:$N$23,0))+1</f>
        <v>1</v>
      </c>
      <c r="P931" s="192">
        <f>'Input| Projects'!$Y931*INDEX('Input| Escalations'!$H$33:$N$33,MATCH('Calc| Project Costs'!P$9,'Input| Escalations'!$H$23:$N$23,0))+'Input| Projects'!$Z931*INDEX('Input| Escalations'!$H$34:$N$34,MATCH('Calc| Project Costs'!P$9,'Input| Escalations'!$H$23:$N$23,0))+'Input| Projects'!$AA931*INDEX('Input| Escalations'!$H$35:$N$35,MATCH('Calc| Project Costs'!P$9,'Input| Escalations'!$H$23:$N$23,0))+1</f>
        <v>1</v>
      </c>
      <c r="Q931" s="192">
        <f>'Input| Projects'!$Y931*INDEX('Input| Escalations'!$H$33:$N$33,MATCH('Calc| Project Costs'!Q$9,'Input| Escalations'!$H$23:$N$23,0))+'Input| Projects'!$Z931*INDEX('Input| Escalations'!$H$34:$N$34,MATCH('Calc| Project Costs'!Q$9,'Input| Escalations'!$H$23:$N$23,0))+'Input| Projects'!$AA931*INDEX('Input| Escalations'!$H$35:$N$35,MATCH('Calc| Project Costs'!Q$9,'Input| Escalations'!$H$23:$N$23,0))+1</f>
        <v>1</v>
      </c>
      <c r="R931" s="192">
        <f>'Input| Projects'!$Y931*INDEX('Input| Escalations'!$H$33:$N$33,MATCH('Calc| Project Costs'!R$9,'Input| Escalations'!$H$23:$N$23,0))+'Input| Projects'!$Z931*INDEX('Input| Escalations'!$H$34:$N$34,MATCH('Calc| Project Costs'!R$9,'Input| Escalations'!$H$23:$N$23,0))+'Input| Projects'!$AA931*INDEX('Input| Escalations'!$H$35:$N$35,MATCH('Calc| Project Costs'!R$9,'Input| Escalations'!$H$23:$N$23,0))+1</f>
        <v>1</v>
      </c>
      <c r="S931" s="192">
        <f>'Input| Projects'!$Y931*INDEX('Input| Escalations'!$H$33:$N$33,MATCH('Calc| Project Costs'!S$9,'Input| Escalations'!$H$23:$N$23,0))+'Input| Projects'!$Z931*INDEX('Input| Escalations'!$H$34:$N$34,MATCH('Calc| Project Costs'!S$9,'Input| Escalations'!$H$23:$N$23,0))+'Input| Projects'!$AA931*INDEX('Input| Escalations'!$H$35:$N$35,MATCH('Calc| Project Costs'!S$9,'Input| Escalations'!$H$23:$N$23,0))+1</f>
        <v>1</v>
      </c>
      <c r="T931" s="192">
        <f>'Input| Projects'!$Y931*INDEX('Input| Escalations'!$H$33:$N$33,MATCH('Calc| Project Costs'!T$9,'Input| Escalations'!$H$23:$N$23,0))+'Input| Projects'!$Z931*INDEX('Input| Escalations'!$H$34:$N$34,MATCH('Calc| Project Costs'!T$9,'Input| Escalations'!$H$23:$N$23,0))+'Input| Projects'!$AA931*INDEX('Input| Escalations'!$H$35:$N$35,MATCH('Calc| Project Costs'!T$9,'Input| Escalations'!$H$23:$N$23,0))+1</f>
        <v>1</v>
      </c>
      <c r="U931" s="106"/>
      <c r="V931" s="186">
        <f t="shared" si="445"/>
        <v>0</v>
      </c>
      <c r="W931" s="186">
        <f t="shared" si="446"/>
        <v>0</v>
      </c>
      <c r="X931" s="186">
        <f t="shared" si="447"/>
        <v>0</v>
      </c>
      <c r="Y931" s="186">
        <f t="shared" si="423"/>
        <v>0</v>
      </c>
      <c r="Z931" s="186">
        <f t="shared" si="424"/>
        <v>0</v>
      </c>
      <c r="AA931" s="186">
        <f t="shared" si="425"/>
        <v>0</v>
      </c>
      <c r="AB931" s="186">
        <f t="shared" si="426"/>
        <v>0</v>
      </c>
      <c r="AC931" s="106"/>
      <c r="AD931" s="186">
        <f>'Input| Projects'!Q931*N931*'Input| Escalations'!$K$19</f>
        <v>0</v>
      </c>
      <c r="AE931" s="186">
        <f>'Input| Projects'!R931*O931*'Input| Escalations'!$K$19</f>
        <v>0</v>
      </c>
      <c r="AF931" s="186">
        <f>'Input| Projects'!S931*P931*'Input| Escalations'!$K$19</f>
        <v>0</v>
      </c>
      <c r="AG931" s="186">
        <f>'Input| Projects'!T931*Q931*'Input| Escalations'!$K$19</f>
        <v>0</v>
      </c>
      <c r="AH931" s="186">
        <f>'Input| Projects'!U931*R931*'Input| Escalations'!$K$19</f>
        <v>0</v>
      </c>
      <c r="AI931" s="186">
        <f>'Input| Projects'!V931*S931*'Input| Escalations'!$K$19</f>
        <v>0</v>
      </c>
      <c r="AJ931" s="186">
        <f>'Input| Projects'!W931*T931*'Input| Escalations'!$K$19</f>
        <v>0</v>
      </c>
      <c r="AK931" s="106"/>
      <c r="AL931" s="186" t="str">
        <f>IFERROR(IF('Input| Overheads'!$C$42="Direct costs",SUMPRODUCT(--('Input| Projects'!$AC931="Yes"),'Calc| Overheads Allocation'!C$8,'Calc| Project Costs'!V931),IF('Input| Overheads'!$C$42="Internal labour",SUMPRODUCT(--('Input| Projects'!$AC931="Yes"),'Calc| Overheads Allocation'!C$8,'Calc| Project Costs'!V931,'Input| Projects'!$Y931),IF('Input| Overheads'!$C$42="DNSP defined",SUMPRODUCT(--('Input| Projects'!$AC931="Yes"),'Calc| Overheads Allocation'!C$61,'Input| Projects'!$AF931),""))),"")</f>
        <v/>
      </c>
      <c r="AM931" s="186" t="str">
        <f>IFERROR(IF('Input| Overheads'!$C$42="Direct costs",SUMPRODUCT(--('Input| Projects'!$AC931="Yes"),'Calc| Overheads Allocation'!D$8,'Calc| Project Costs'!W931),IF('Input| Overheads'!$C$42="Internal labour",SUMPRODUCT(--('Input| Projects'!$AC931="Yes"),'Calc| Overheads Allocation'!D$8,'Calc| Project Costs'!W931,'Input| Projects'!$Y931),IF('Input| Overheads'!$C$42="DNSP defined",SUMPRODUCT(--('Input| Projects'!$AC931="Yes"),'Calc| Overheads Allocation'!D$61,'Input| Projects'!$AF931),""))),"")</f>
        <v/>
      </c>
      <c r="AN931" s="186" t="str">
        <f>IFERROR(IF('Input| Overheads'!$C$42="Direct costs",SUMPRODUCT(--('Input| Projects'!$AC931="Yes"),'Calc| Overheads Allocation'!E$8,'Calc| Project Costs'!X931),IF('Input| Overheads'!$C$42="Internal labour",SUMPRODUCT(--('Input| Projects'!$AC931="Yes"),'Calc| Overheads Allocation'!E$8,'Calc| Project Costs'!X931,'Input| Projects'!$Y931),IF('Input| Overheads'!$C$42="DNSP defined",SUMPRODUCT(--('Input| Projects'!$AC931="Yes"),'Calc| Overheads Allocation'!E$61,'Input| Projects'!$AF931),""))),"")</f>
        <v/>
      </c>
      <c r="AO931" s="186" t="str">
        <f>IFERROR(IF('Input| Overheads'!$C$42="Direct costs",SUMPRODUCT(--('Input| Projects'!$AC931="Yes"),'Calc| Overheads Allocation'!F$8,'Calc| Project Costs'!Y931),IF('Input| Overheads'!$C$42="Internal labour",SUMPRODUCT(--('Input| Projects'!$AC931="Yes"),'Calc| Overheads Allocation'!F$8,'Calc| Project Costs'!Y931,'Input| Projects'!$Y931),IF('Input| Overheads'!$C$42="DNSP defined",SUMPRODUCT(--('Input| Projects'!$AC931="Yes"),'Calc| Overheads Allocation'!F$61,'Input| Projects'!$AF931),""))),"")</f>
        <v/>
      </c>
      <c r="AP931" s="186" t="str">
        <f>IFERROR(IF('Input| Overheads'!$C$42="Direct costs",SUMPRODUCT(--('Input| Projects'!$AC931="Yes"),'Calc| Overheads Allocation'!G$8,'Calc| Project Costs'!Z931),IF('Input| Overheads'!$C$42="Internal labour",SUMPRODUCT(--('Input| Projects'!$AC931="Yes"),'Calc| Overheads Allocation'!G$8,'Calc| Project Costs'!Z931,'Input| Projects'!$Y931),IF('Input| Overheads'!$C$42="DNSP defined",SUMPRODUCT(--('Input| Projects'!$AC931="Yes"),'Calc| Overheads Allocation'!G$61,'Input| Projects'!$AF931),""))),"")</f>
        <v/>
      </c>
      <c r="AQ931" s="186" t="str">
        <f>IFERROR(IF('Input| Overheads'!$C$42="Direct costs",SUMPRODUCT(--('Input| Projects'!$AC931="Yes"),'Calc| Overheads Allocation'!H$8,'Calc| Project Costs'!AA931),IF('Input| Overheads'!$C$42="Internal labour",SUMPRODUCT(--('Input| Projects'!$AC931="Yes"),'Calc| Overheads Allocation'!H$8,'Calc| Project Costs'!AA931,'Input| Projects'!$Y931),IF('Input| Overheads'!$C$42="DNSP defined",SUMPRODUCT(--('Input| Projects'!$AC931="Yes"),'Calc| Overheads Allocation'!H$61,'Input| Projects'!$AF931),""))),"")</f>
        <v/>
      </c>
      <c r="AR931" s="186" t="str">
        <f>IFERROR(IF('Input| Overheads'!$C$42="Direct costs",SUMPRODUCT(--('Input| Projects'!$AC931="Yes"),'Calc| Overheads Allocation'!I$8,'Calc| Project Costs'!AB931),IF('Input| Overheads'!$C$42="Internal labour",SUMPRODUCT(--('Input| Projects'!$AC931="Yes"),'Calc| Overheads Allocation'!I$8,'Calc| Project Costs'!AB931,'Input| Projects'!$Y931),IF('Input| Overheads'!$C$42="DNSP defined",SUMPRODUCT(--('Input| Projects'!$AC931="Yes"),'Calc| Overheads Allocation'!I$61,'Input| Projects'!$AF931),""))),"")</f>
        <v/>
      </c>
      <c r="AS931" s="106"/>
      <c r="AT931" s="186" t="str">
        <f>IFERROR(IF('Input| Overheads'!$C$42="Direct costs",SUMPRODUCT(--('Input| Projects'!$AD931="Yes"),'Calc| Overheads Allocation'!C$9,'Calc| Project Costs'!V931),IF('Input| Overheads'!$C$42="Internal labour",SUMPRODUCT(--('Input| Projects'!$AD931="Yes"),'Calc| Overheads Allocation'!C$9,'Calc| Project Costs'!V931,'Input| Projects'!$Y931),IF('Input| Overheads'!$C$42="DNSP defined",SUMPRODUCT(--('Input| Projects'!$AD931="Yes"),'Calc| Overheads Allocation'!C$62,'Input| Projects'!$AG931),""))),"")</f>
        <v/>
      </c>
      <c r="AU931" s="186" t="str">
        <f>IFERROR(IF('Input| Overheads'!$C$42="Direct costs",SUMPRODUCT(--('Input| Projects'!$AD931="Yes"),'Calc| Overheads Allocation'!D$9,'Calc| Project Costs'!W931),IF('Input| Overheads'!$C$42="Internal labour",SUMPRODUCT(--('Input| Projects'!$AD931="Yes"),'Calc| Overheads Allocation'!D$9,'Calc| Project Costs'!W931,'Input| Projects'!$Y931),IF('Input| Overheads'!$C$42="DNSP defined",SUMPRODUCT(--('Input| Projects'!$AD931="Yes"),'Calc| Overheads Allocation'!D$62,'Input| Projects'!$AG931),""))),"")</f>
        <v/>
      </c>
      <c r="AV931" s="186" t="str">
        <f>IFERROR(IF('Input| Overheads'!$C$42="Direct costs",SUMPRODUCT(--('Input| Projects'!$AD931="Yes"),'Calc| Overheads Allocation'!E$9,'Calc| Project Costs'!X931),IF('Input| Overheads'!$C$42="Internal labour",SUMPRODUCT(--('Input| Projects'!$AD931="Yes"),'Calc| Overheads Allocation'!E$9,'Calc| Project Costs'!X931,'Input| Projects'!$Y931),IF('Input| Overheads'!$C$42="DNSP defined",SUMPRODUCT(--('Input| Projects'!$AD931="Yes"),'Calc| Overheads Allocation'!E$62,'Input| Projects'!$AG931),""))),"")</f>
        <v/>
      </c>
      <c r="AW931" s="186" t="str">
        <f>IFERROR(IF('Input| Overheads'!$C$42="Direct costs",SUMPRODUCT(--('Input| Projects'!$AD931="Yes"),'Calc| Overheads Allocation'!F$9,'Calc| Project Costs'!Y931),IF('Input| Overheads'!$C$42="Internal labour",SUMPRODUCT(--('Input| Projects'!$AD931="Yes"),'Calc| Overheads Allocation'!F$9,'Calc| Project Costs'!Y931,'Input| Projects'!$Y931),IF('Input| Overheads'!$C$42="DNSP defined",SUMPRODUCT(--('Input| Projects'!$AD931="Yes"),'Calc| Overheads Allocation'!F$62,'Input| Projects'!$AG931),""))),"")</f>
        <v/>
      </c>
      <c r="AX931" s="186" t="str">
        <f>IFERROR(IF('Input| Overheads'!$C$42="Direct costs",SUMPRODUCT(--('Input| Projects'!$AD931="Yes"),'Calc| Overheads Allocation'!G$9,'Calc| Project Costs'!Z931),IF('Input| Overheads'!$C$42="Internal labour",SUMPRODUCT(--('Input| Projects'!$AD931="Yes"),'Calc| Overheads Allocation'!G$9,'Calc| Project Costs'!Z931,'Input| Projects'!$Y931),IF('Input| Overheads'!$C$42="DNSP defined",SUMPRODUCT(--('Input| Projects'!$AD931="Yes"),'Calc| Overheads Allocation'!G$62,'Input| Projects'!$AG931),""))),"")</f>
        <v/>
      </c>
      <c r="AY931" s="186" t="str">
        <f>IFERROR(IF('Input| Overheads'!$C$42="Direct costs",SUMPRODUCT(--('Input| Projects'!$AD931="Yes"),'Calc| Overheads Allocation'!H$9,'Calc| Project Costs'!AA931),IF('Input| Overheads'!$C$42="Internal labour",SUMPRODUCT(--('Input| Projects'!$AD931="Yes"),'Calc| Overheads Allocation'!H$9,'Calc| Project Costs'!AA931,'Input| Projects'!$Y931),IF('Input| Overheads'!$C$42="DNSP defined",SUMPRODUCT(--('Input| Projects'!$AD931="Yes"),'Calc| Overheads Allocation'!H$62,'Input| Projects'!$AG931),""))),"")</f>
        <v/>
      </c>
      <c r="AZ931" s="186" t="str">
        <f>IFERROR(IF('Input| Overheads'!$C$42="Direct costs",SUMPRODUCT(--('Input| Projects'!$AD931="Yes"),'Calc| Overheads Allocation'!I$9,'Calc| Project Costs'!AB931),IF('Input| Overheads'!$C$42="Internal labour",SUMPRODUCT(--('Input| Projects'!$AD931="Yes"),'Calc| Overheads Allocation'!I$9,'Calc| Project Costs'!AB931,'Input| Projects'!$Y931),IF('Input| Overheads'!$C$42="DNSP defined",SUMPRODUCT(--('Input| Projects'!$AD931="Yes"),'Calc| Overheads Allocation'!I$62,'Input| Projects'!$AG931),""))),"")</f>
        <v/>
      </c>
      <c r="BA931" s="106"/>
      <c r="BB931" s="186">
        <f t="shared" si="448"/>
        <v>0</v>
      </c>
      <c r="BC931" s="186">
        <f t="shared" si="449"/>
        <v>0</v>
      </c>
      <c r="BD931" s="186">
        <f t="shared" si="450"/>
        <v>0</v>
      </c>
      <c r="BE931" s="186">
        <f t="shared" si="427"/>
        <v>0</v>
      </c>
      <c r="BF931" s="186">
        <f t="shared" si="428"/>
        <v>0</v>
      </c>
      <c r="BG931" s="186">
        <f t="shared" si="429"/>
        <v>0</v>
      </c>
      <c r="BH931" s="186">
        <f t="shared" si="430"/>
        <v>0</v>
      </c>
      <c r="BI931" s="97"/>
      <c r="BJ931" s="186" t="str">
        <f t="shared" si="431"/>
        <v/>
      </c>
      <c r="BK931" s="186" t="str">
        <f t="shared" si="432"/>
        <v/>
      </c>
      <c r="BL931" s="186" t="str">
        <f t="shared" si="433"/>
        <v/>
      </c>
      <c r="BM931" s="186" t="str">
        <f t="shared" si="434"/>
        <v/>
      </c>
      <c r="BN931" s="186" t="str">
        <f t="shared" si="435"/>
        <v/>
      </c>
      <c r="BO931" s="186" t="str">
        <f t="shared" si="436"/>
        <v/>
      </c>
      <c r="BP931" s="186" t="str">
        <f t="shared" si="437"/>
        <v/>
      </c>
      <c r="BQ931" s="97"/>
      <c r="BR931" s="186">
        <f t="shared" si="438"/>
        <v>0</v>
      </c>
      <c r="BS931" s="186">
        <f t="shared" si="439"/>
        <v>0</v>
      </c>
      <c r="BT931" s="222">
        <f t="shared" si="440"/>
        <v>0</v>
      </c>
      <c r="BU931" s="222">
        <f t="shared" si="441"/>
        <v>0</v>
      </c>
      <c r="BV931" s="222">
        <f t="shared" si="442"/>
        <v>0</v>
      </c>
      <c r="BW931" s="222">
        <f t="shared" si="443"/>
        <v>0</v>
      </c>
      <c r="BX931" s="222">
        <f t="shared" si="444"/>
        <v>0</v>
      </c>
      <c r="BY931" s="106"/>
      <c r="BZ931" s="197" t="str">
        <f>IF(SUMIF('Input| Projects'!$AS$8:$CP$8,"Dx",'Input| Projects'!$AS931:$CP931)=0,"",SUMIF('Input| Projects'!$AS$8:$CP$8,"Dx",'Input| Projects'!$AS931:$CP931))</f>
        <v/>
      </c>
      <c r="CA931" s="197" t="str">
        <f>IF(SUMIF('Input| Projects'!$AS$8:$CP$8,"Tx",'Input| Projects'!$AS931:$CP931)=0,"",SUMIF('Input| Projects'!$AS$8:$CP$8,"Tx",'Input| Projects'!$AS931:$CP931))</f>
        <v/>
      </c>
      <c r="CB931" s="150" t="str">
        <f t="shared" si="451"/>
        <v/>
      </c>
    </row>
    <row r="932" spans="2:80" x14ac:dyDescent="0.2">
      <c r="B932" s="201">
        <f>IFERROR('Input| Projects'!B932,"")</f>
        <v>923</v>
      </c>
      <c r="C932" s="42" t="str">
        <f>IFERROR(IF('Input| Projects'!C932="","",'Input| Projects'!C932),"")</f>
        <v/>
      </c>
      <c r="D932" s="42" t="str">
        <f>IFERROR(IF('Input| Projects'!D932="","",'Input| Projects'!D932),"")</f>
        <v/>
      </c>
      <c r="E932" s="104"/>
      <c r="F932" s="190">
        <f>IFERROR('Input| Projects'!I932*'Input| Escalations'!$K$19,"")</f>
        <v>0</v>
      </c>
      <c r="G932" s="190">
        <f>IFERROR('Input| Projects'!J932*'Input| Escalations'!$K$19,"")</f>
        <v>0</v>
      </c>
      <c r="H932" s="190">
        <f>IFERROR('Input| Projects'!K932*'Input| Escalations'!$K$19,"")</f>
        <v>0</v>
      </c>
      <c r="I932" s="190">
        <f>IFERROR('Input| Projects'!L932*'Input| Escalations'!$K$19,"")</f>
        <v>0</v>
      </c>
      <c r="J932" s="190">
        <f>IFERROR('Input| Projects'!M932*'Input| Escalations'!$K$19,"")</f>
        <v>0</v>
      </c>
      <c r="K932" s="190">
        <f>IFERROR('Input| Projects'!N932*'Input| Escalations'!$K$19,"")</f>
        <v>0</v>
      </c>
      <c r="L932" s="190">
        <f>IFERROR('Input| Projects'!O932*'Input| Escalations'!$K$19,"")</f>
        <v>0</v>
      </c>
      <c r="M932" s="150" t="str">
        <f>IF(ABS(SUM(F932:L932)-(SUM('Input| Projects'!I932:O932)*'Input| Escalations'!$K$19))&lt;0.0000001,"",1)</f>
        <v/>
      </c>
      <c r="N932" s="192">
        <f>'Input| Projects'!$Y932*INDEX('Input| Escalations'!$H$33:$N$33,MATCH('Calc| Project Costs'!N$9,'Input| Escalations'!$H$23:$N$23,0))+'Input| Projects'!$Z932*INDEX('Input| Escalations'!$H$34:$N$34,MATCH('Calc| Project Costs'!N$9,'Input| Escalations'!$H$23:$N$23,0))+'Input| Projects'!$AA932*INDEX('Input| Escalations'!$H$35:$N$35,MATCH('Calc| Project Costs'!N$9,'Input| Escalations'!$H$23:$N$23,0))+1</f>
        <v>1</v>
      </c>
      <c r="O932" s="192">
        <f>'Input| Projects'!$Y932*INDEX('Input| Escalations'!$H$33:$N$33,MATCH('Calc| Project Costs'!O$9,'Input| Escalations'!$H$23:$N$23,0))+'Input| Projects'!$Z932*INDEX('Input| Escalations'!$H$34:$N$34,MATCH('Calc| Project Costs'!O$9,'Input| Escalations'!$H$23:$N$23,0))+'Input| Projects'!$AA932*INDEX('Input| Escalations'!$H$35:$N$35,MATCH('Calc| Project Costs'!O$9,'Input| Escalations'!$H$23:$N$23,0))+1</f>
        <v>1</v>
      </c>
      <c r="P932" s="192">
        <f>'Input| Projects'!$Y932*INDEX('Input| Escalations'!$H$33:$N$33,MATCH('Calc| Project Costs'!P$9,'Input| Escalations'!$H$23:$N$23,0))+'Input| Projects'!$Z932*INDEX('Input| Escalations'!$H$34:$N$34,MATCH('Calc| Project Costs'!P$9,'Input| Escalations'!$H$23:$N$23,0))+'Input| Projects'!$AA932*INDEX('Input| Escalations'!$H$35:$N$35,MATCH('Calc| Project Costs'!P$9,'Input| Escalations'!$H$23:$N$23,0))+1</f>
        <v>1</v>
      </c>
      <c r="Q932" s="192">
        <f>'Input| Projects'!$Y932*INDEX('Input| Escalations'!$H$33:$N$33,MATCH('Calc| Project Costs'!Q$9,'Input| Escalations'!$H$23:$N$23,0))+'Input| Projects'!$Z932*INDEX('Input| Escalations'!$H$34:$N$34,MATCH('Calc| Project Costs'!Q$9,'Input| Escalations'!$H$23:$N$23,0))+'Input| Projects'!$AA932*INDEX('Input| Escalations'!$H$35:$N$35,MATCH('Calc| Project Costs'!Q$9,'Input| Escalations'!$H$23:$N$23,0))+1</f>
        <v>1</v>
      </c>
      <c r="R932" s="192">
        <f>'Input| Projects'!$Y932*INDEX('Input| Escalations'!$H$33:$N$33,MATCH('Calc| Project Costs'!R$9,'Input| Escalations'!$H$23:$N$23,0))+'Input| Projects'!$Z932*INDEX('Input| Escalations'!$H$34:$N$34,MATCH('Calc| Project Costs'!R$9,'Input| Escalations'!$H$23:$N$23,0))+'Input| Projects'!$AA932*INDEX('Input| Escalations'!$H$35:$N$35,MATCH('Calc| Project Costs'!R$9,'Input| Escalations'!$H$23:$N$23,0))+1</f>
        <v>1</v>
      </c>
      <c r="S932" s="192">
        <f>'Input| Projects'!$Y932*INDEX('Input| Escalations'!$H$33:$N$33,MATCH('Calc| Project Costs'!S$9,'Input| Escalations'!$H$23:$N$23,0))+'Input| Projects'!$Z932*INDEX('Input| Escalations'!$H$34:$N$34,MATCH('Calc| Project Costs'!S$9,'Input| Escalations'!$H$23:$N$23,0))+'Input| Projects'!$AA932*INDEX('Input| Escalations'!$H$35:$N$35,MATCH('Calc| Project Costs'!S$9,'Input| Escalations'!$H$23:$N$23,0))+1</f>
        <v>1</v>
      </c>
      <c r="T932" s="192">
        <f>'Input| Projects'!$Y932*INDEX('Input| Escalations'!$H$33:$N$33,MATCH('Calc| Project Costs'!T$9,'Input| Escalations'!$H$23:$N$23,0))+'Input| Projects'!$Z932*INDEX('Input| Escalations'!$H$34:$N$34,MATCH('Calc| Project Costs'!T$9,'Input| Escalations'!$H$23:$N$23,0))+'Input| Projects'!$AA932*INDEX('Input| Escalations'!$H$35:$N$35,MATCH('Calc| Project Costs'!T$9,'Input| Escalations'!$H$23:$N$23,0))+1</f>
        <v>1</v>
      </c>
      <c r="U932" s="106"/>
      <c r="V932" s="186">
        <f t="shared" si="445"/>
        <v>0</v>
      </c>
      <c r="W932" s="186">
        <f t="shared" si="446"/>
        <v>0</v>
      </c>
      <c r="X932" s="186">
        <f t="shared" si="447"/>
        <v>0</v>
      </c>
      <c r="Y932" s="186">
        <f t="shared" si="423"/>
        <v>0</v>
      </c>
      <c r="Z932" s="186">
        <f t="shared" si="424"/>
        <v>0</v>
      </c>
      <c r="AA932" s="186">
        <f t="shared" si="425"/>
        <v>0</v>
      </c>
      <c r="AB932" s="186">
        <f t="shared" si="426"/>
        <v>0</v>
      </c>
      <c r="AC932" s="106"/>
      <c r="AD932" s="186">
        <f>'Input| Projects'!Q932*N932*'Input| Escalations'!$K$19</f>
        <v>0</v>
      </c>
      <c r="AE932" s="186">
        <f>'Input| Projects'!R932*O932*'Input| Escalations'!$K$19</f>
        <v>0</v>
      </c>
      <c r="AF932" s="186">
        <f>'Input| Projects'!S932*P932*'Input| Escalations'!$K$19</f>
        <v>0</v>
      </c>
      <c r="AG932" s="186">
        <f>'Input| Projects'!T932*Q932*'Input| Escalations'!$K$19</f>
        <v>0</v>
      </c>
      <c r="AH932" s="186">
        <f>'Input| Projects'!U932*R932*'Input| Escalations'!$K$19</f>
        <v>0</v>
      </c>
      <c r="AI932" s="186">
        <f>'Input| Projects'!V932*S932*'Input| Escalations'!$K$19</f>
        <v>0</v>
      </c>
      <c r="AJ932" s="186">
        <f>'Input| Projects'!W932*T932*'Input| Escalations'!$K$19</f>
        <v>0</v>
      </c>
      <c r="AK932" s="106"/>
      <c r="AL932" s="186" t="str">
        <f>IFERROR(IF('Input| Overheads'!$C$42="Direct costs",SUMPRODUCT(--('Input| Projects'!$AC932="Yes"),'Calc| Overheads Allocation'!C$8,'Calc| Project Costs'!V932),IF('Input| Overheads'!$C$42="Internal labour",SUMPRODUCT(--('Input| Projects'!$AC932="Yes"),'Calc| Overheads Allocation'!C$8,'Calc| Project Costs'!V932,'Input| Projects'!$Y932),IF('Input| Overheads'!$C$42="DNSP defined",SUMPRODUCT(--('Input| Projects'!$AC932="Yes"),'Calc| Overheads Allocation'!C$61,'Input| Projects'!$AF932),""))),"")</f>
        <v/>
      </c>
      <c r="AM932" s="186" t="str">
        <f>IFERROR(IF('Input| Overheads'!$C$42="Direct costs",SUMPRODUCT(--('Input| Projects'!$AC932="Yes"),'Calc| Overheads Allocation'!D$8,'Calc| Project Costs'!W932),IF('Input| Overheads'!$C$42="Internal labour",SUMPRODUCT(--('Input| Projects'!$AC932="Yes"),'Calc| Overheads Allocation'!D$8,'Calc| Project Costs'!W932,'Input| Projects'!$Y932),IF('Input| Overheads'!$C$42="DNSP defined",SUMPRODUCT(--('Input| Projects'!$AC932="Yes"),'Calc| Overheads Allocation'!D$61,'Input| Projects'!$AF932),""))),"")</f>
        <v/>
      </c>
      <c r="AN932" s="186" t="str">
        <f>IFERROR(IF('Input| Overheads'!$C$42="Direct costs",SUMPRODUCT(--('Input| Projects'!$AC932="Yes"),'Calc| Overheads Allocation'!E$8,'Calc| Project Costs'!X932),IF('Input| Overheads'!$C$42="Internal labour",SUMPRODUCT(--('Input| Projects'!$AC932="Yes"),'Calc| Overheads Allocation'!E$8,'Calc| Project Costs'!X932,'Input| Projects'!$Y932),IF('Input| Overheads'!$C$42="DNSP defined",SUMPRODUCT(--('Input| Projects'!$AC932="Yes"),'Calc| Overheads Allocation'!E$61,'Input| Projects'!$AF932),""))),"")</f>
        <v/>
      </c>
      <c r="AO932" s="186" t="str">
        <f>IFERROR(IF('Input| Overheads'!$C$42="Direct costs",SUMPRODUCT(--('Input| Projects'!$AC932="Yes"),'Calc| Overheads Allocation'!F$8,'Calc| Project Costs'!Y932),IF('Input| Overheads'!$C$42="Internal labour",SUMPRODUCT(--('Input| Projects'!$AC932="Yes"),'Calc| Overheads Allocation'!F$8,'Calc| Project Costs'!Y932,'Input| Projects'!$Y932),IF('Input| Overheads'!$C$42="DNSP defined",SUMPRODUCT(--('Input| Projects'!$AC932="Yes"),'Calc| Overheads Allocation'!F$61,'Input| Projects'!$AF932),""))),"")</f>
        <v/>
      </c>
      <c r="AP932" s="186" t="str">
        <f>IFERROR(IF('Input| Overheads'!$C$42="Direct costs",SUMPRODUCT(--('Input| Projects'!$AC932="Yes"),'Calc| Overheads Allocation'!G$8,'Calc| Project Costs'!Z932),IF('Input| Overheads'!$C$42="Internal labour",SUMPRODUCT(--('Input| Projects'!$AC932="Yes"),'Calc| Overheads Allocation'!G$8,'Calc| Project Costs'!Z932,'Input| Projects'!$Y932),IF('Input| Overheads'!$C$42="DNSP defined",SUMPRODUCT(--('Input| Projects'!$AC932="Yes"),'Calc| Overheads Allocation'!G$61,'Input| Projects'!$AF932),""))),"")</f>
        <v/>
      </c>
      <c r="AQ932" s="186" t="str">
        <f>IFERROR(IF('Input| Overheads'!$C$42="Direct costs",SUMPRODUCT(--('Input| Projects'!$AC932="Yes"),'Calc| Overheads Allocation'!H$8,'Calc| Project Costs'!AA932),IF('Input| Overheads'!$C$42="Internal labour",SUMPRODUCT(--('Input| Projects'!$AC932="Yes"),'Calc| Overheads Allocation'!H$8,'Calc| Project Costs'!AA932,'Input| Projects'!$Y932),IF('Input| Overheads'!$C$42="DNSP defined",SUMPRODUCT(--('Input| Projects'!$AC932="Yes"),'Calc| Overheads Allocation'!H$61,'Input| Projects'!$AF932),""))),"")</f>
        <v/>
      </c>
      <c r="AR932" s="186" t="str">
        <f>IFERROR(IF('Input| Overheads'!$C$42="Direct costs",SUMPRODUCT(--('Input| Projects'!$AC932="Yes"),'Calc| Overheads Allocation'!I$8,'Calc| Project Costs'!AB932),IF('Input| Overheads'!$C$42="Internal labour",SUMPRODUCT(--('Input| Projects'!$AC932="Yes"),'Calc| Overheads Allocation'!I$8,'Calc| Project Costs'!AB932,'Input| Projects'!$Y932),IF('Input| Overheads'!$C$42="DNSP defined",SUMPRODUCT(--('Input| Projects'!$AC932="Yes"),'Calc| Overheads Allocation'!I$61,'Input| Projects'!$AF932),""))),"")</f>
        <v/>
      </c>
      <c r="AS932" s="106"/>
      <c r="AT932" s="186" t="str">
        <f>IFERROR(IF('Input| Overheads'!$C$42="Direct costs",SUMPRODUCT(--('Input| Projects'!$AD932="Yes"),'Calc| Overheads Allocation'!C$9,'Calc| Project Costs'!V932),IF('Input| Overheads'!$C$42="Internal labour",SUMPRODUCT(--('Input| Projects'!$AD932="Yes"),'Calc| Overheads Allocation'!C$9,'Calc| Project Costs'!V932,'Input| Projects'!$Y932),IF('Input| Overheads'!$C$42="DNSP defined",SUMPRODUCT(--('Input| Projects'!$AD932="Yes"),'Calc| Overheads Allocation'!C$62,'Input| Projects'!$AG932),""))),"")</f>
        <v/>
      </c>
      <c r="AU932" s="186" t="str">
        <f>IFERROR(IF('Input| Overheads'!$C$42="Direct costs",SUMPRODUCT(--('Input| Projects'!$AD932="Yes"),'Calc| Overheads Allocation'!D$9,'Calc| Project Costs'!W932),IF('Input| Overheads'!$C$42="Internal labour",SUMPRODUCT(--('Input| Projects'!$AD932="Yes"),'Calc| Overheads Allocation'!D$9,'Calc| Project Costs'!W932,'Input| Projects'!$Y932),IF('Input| Overheads'!$C$42="DNSP defined",SUMPRODUCT(--('Input| Projects'!$AD932="Yes"),'Calc| Overheads Allocation'!D$62,'Input| Projects'!$AG932),""))),"")</f>
        <v/>
      </c>
      <c r="AV932" s="186" t="str">
        <f>IFERROR(IF('Input| Overheads'!$C$42="Direct costs",SUMPRODUCT(--('Input| Projects'!$AD932="Yes"),'Calc| Overheads Allocation'!E$9,'Calc| Project Costs'!X932),IF('Input| Overheads'!$C$42="Internal labour",SUMPRODUCT(--('Input| Projects'!$AD932="Yes"),'Calc| Overheads Allocation'!E$9,'Calc| Project Costs'!X932,'Input| Projects'!$Y932),IF('Input| Overheads'!$C$42="DNSP defined",SUMPRODUCT(--('Input| Projects'!$AD932="Yes"),'Calc| Overheads Allocation'!E$62,'Input| Projects'!$AG932),""))),"")</f>
        <v/>
      </c>
      <c r="AW932" s="186" t="str">
        <f>IFERROR(IF('Input| Overheads'!$C$42="Direct costs",SUMPRODUCT(--('Input| Projects'!$AD932="Yes"),'Calc| Overheads Allocation'!F$9,'Calc| Project Costs'!Y932),IF('Input| Overheads'!$C$42="Internal labour",SUMPRODUCT(--('Input| Projects'!$AD932="Yes"),'Calc| Overheads Allocation'!F$9,'Calc| Project Costs'!Y932,'Input| Projects'!$Y932),IF('Input| Overheads'!$C$42="DNSP defined",SUMPRODUCT(--('Input| Projects'!$AD932="Yes"),'Calc| Overheads Allocation'!F$62,'Input| Projects'!$AG932),""))),"")</f>
        <v/>
      </c>
      <c r="AX932" s="186" t="str">
        <f>IFERROR(IF('Input| Overheads'!$C$42="Direct costs",SUMPRODUCT(--('Input| Projects'!$AD932="Yes"),'Calc| Overheads Allocation'!G$9,'Calc| Project Costs'!Z932),IF('Input| Overheads'!$C$42="Internal labour",SUMPRODUCT(--('Input| Projects'!$AD932="Yes"),'Calc| Overheads Allocation'!G$9,'Calc| Project Costs'!Z932,'Input| Projects'!$Y932),IF('Input| Overheads'!$C$42="DNSP defined",SUMPRODUCT(--('Input| Projects'!$AD932="Yes"),'Calc| Overheads Allocation'!G$62,'Input| Projects'!$AG932),""))),"")</f>
        <v/>
      </c>
      <c r="AY932" s="186" t="str">
        <f>IFERROR(IF('Input| Overheads'!$C$42="Direct costs",SUMPRODUCT(--('Input| Projects'!$AD932="Yes"),'Calc| Overheads Allocation'!H$9,'Calc| Project Costs'!AA932),IF('Input| Overheads'!$C$42="Internal labour",SUMPRODUCT(--('Input| Projects'!$AD932="Yes"),'Calc| Overheads Allocation'!H$9,'Calc| Project Costs'!AA932,'Input| Projects'!$Y932),IF('Input| Overheads'!$C$42="DNSP defined",SUMPRODUCT(--('Input| Projects'!$AD932="Yes"),'Calc| Overheads Allocation'!H$62,'Input| Projects'!$AG932),""))),"")</f>
        <v/>
      </c>
      <c r="AZ932" s="186" t="str">
        <f>IFERROR(IF('Input| Overheads'!$C$42="Direct costs",SUMPRODUCT(--('Input| Projects'!$AD932="Yes"),'Calc| Overheads Allocation'!I$9,'Calc| Project Costs'!AB932),IF('Input| Overheads'!$C$42="Internal labour",SUMPRODUCT(--('Input| Projects'!$AD932="Yes"),'Calc| Overheads Allocation'!I$9,'Calc| Project Costs'!AB932,'Input| Projects'!$Y932),IF('Input| Overheads'!$C$42="DNSP defined",SUMPRODUCT(--('Input| Projects'!$AD932="Yes"),'Calc| Overheads Allocation'!I$62,'Input| Projects'!$AG932),""))),"")</f>
        <v/>
      </c>
      <c r="BA932" s="106"/>
      <c r="BB932" s="186">
        <f t="shared" si="448"/>
        <v>0</v>
      </c>
      <c r="BC932" s="186">
        <f t="shared" si="449"/>
        <v>0</v>
      </c>
      <c r="BD932" s="186">
        <f t="shared" si="450"/>
        <v>0</v>
      </c>
      <c r="BE932" s="186">
        <f t="shared" si="427"/>
        <v>0</v>
      </c>
      <c r="BF932" s="186">
        <f t="shared" si="428"/>
        <v>0</v>
      </c>
      <c r="BG932" s="186">
        <f t="shared" si="429"/>
        <v>0</v>
      </c>
      <c r="BH932" s="186">
        <f t="shared" si="430"/>
        <v>0</v>
      </c>
      <c r="BI932" s="97"/>
      <c r="BJ932" s="186" t="str">
        <f t="shared" si="431"/>
        <v/>
      </c>
      <c r="BK932" s="186" t="str">
        <f t="shared" si="432"/>
        <v/>
      </c>
      <c r="BL932" s="186" t="str">
        <f t="shared" si="433"/>
        <v/>
      </c>
      <c r="BM932" s="186" t="str">
        <f t="shared" si="434"/>
        <v/>
      </c>
      <c r="BN932" s="186" t="str">
        <f t="shared" si="435"/>
        <v/>
      </c>
      <c r="BO932" s="186" t="str">
        <f t="shared" si="436"/>
        <v/>
      </c>
      <c r="BP932" s="186" t="str">
        <f t="shared" si="437"/>
        <v/>
      </c>
      <c r="BQ932" s="97"/>
      <c r="BR932" s="186">
        <f t="shared" si="438"/>
        <v>0</v>
      </c>
      <c r="BS932" s="186">
        <f t="shared" si="439"/>
        <v>0</v>
      </c>
      <c r="BT932" s="222">
        <f t="shared" si="440"/>
        <v>0</v>
      </c>
      <c r="BU932" s="222">
        <f t="shared" si="441"/>
        <v>0</v>
      </c>
      <c r="BV932" s="222">
        <f t="shared" si="442"/>
        <v>0</v>
      </c>
      <c r="BW932" s="222">
        <f t="shared" si="443"/>
        <v>0</v>
      </c>
      <c r="BX932" s="222">
        <f t="shared" si="444"/>
        <v>0</v>
      </c>
      <c r="BY932" s="106"/>
      <c r="BZ932" s="197" t="str">
        <f>IF(SUMIF('Input| Projects'!$AS$8:$CP$8,"Dx",'Input| Projects'!$AS932:$CP932)=0,"",SUMIF('Input| Projects'!$AS$8:$CP$8,"Dx",'Input| Projects'!$AS932:$CP932))</f>
        <v/>
      </c>
      <c r="CA932" s="197" t="str">
        <f>IF(SUMIF('Input| Projects'!$AS$8:$CP$8,"Tx",'Input| Projects'!$AS932:$CP932)=0,"",SUMIF('Input| Projects'!$AS$8:$CP$8,"Tx",'Input| Projects'!$AS932:$CP932))</f>
        <v/>
      </c>
      <c r="CB932" s="150" t="str">
        <f t="shared" si="451"/>
        <v/>
      </c>
    </row>
    <row r="933" spans="2:80" x14ac:dyDescent="0.2">
      <c r="B933" s="201">
        <f>IFERROR('Input| Projects'!B933,"")</f>
        <v>924</v>
      </c>
      <c r="C933" s="42" t="str">
        <f>IFERROR(IF('Input| Projects'!C933="","",'Input| Projects'!C933),"")</f>
        <v/>
      </c>
      <c r="D933" s="42" t="str">
        <f>IFERROR(IF('Input| Projects'!D933="","",'Input| Projects'!D933),"")</f>
        <v/>
      </c>
      <c r="E933" s="104"/>
      <c r="F933" s="190">
        <f>IFERROR('Input| Projects'!I933*'Input| Escalations'!$K$19,"")</f>
        <v>0</v>
      </c>
      <c r="G933" s="190">
        <f>IFERROR('Input| Projects'!J933*'Input| Escalations'!$K$19,"")</f>
        <v>0</v>
      </c>
      <c r="H933" s="190">
        <f>IFERROR('Input| Projects'!K933*'Input| Escalations'!$K$19,"")</f>
        <v>0</v>
      </c>
      <c r="I933" s="190">
        <f>IFERROR('Input| Projects'!L933*'Input| Escalations'!$K$19,"")</f>
        <v>0</v>
      </c>
      <c r="J933" s="190">
        <f>IFERROR('Input| Projects'!M933*'Input| Escalations'!$K$19,"")</f>
        <v>0</v>
      </c>
      <c r="K933" s="190">
        <f>IFERROR('Input| Projects'!N933*'Input| Escalations'!$K$19,"")</f>
        <v>0</v>
      </c>
      <c r="L933" s="190">
        <f>IFERROR('Input| Projects'!O933*'Input| Escalations'!$K$19,"")</f>
        <v>0</v>
      </c>
      <c r="M933" s="150" t="str">
        <f>IF(ABS(SUM(F933:L933)-(SUM('Input| Projects'!I933:O933)*'Input| Escalations'!$K$19))&lt;0.0000001,"",1)</f>
        <v/>
      </c>
      <c r="N933" s="192">
        <f>'Input| Projects'!$Y933*INDEX('Input| Escalations'!$H$33:$N$33,MATCH('Calc| Project Costs'!N$9,'Input| Escalations'!$H$23:$N$23,0))+'Input| Projects'!$Z933*INDEX('Input| Escalations'!$H$34:$N$34,MATCH('Calc| Project Costs'!N$9,'Input| Escalations'!$H$23:$N$23,0))+'Input| Projects'!$AA933*INDEX('Input| Escalations'!$H$35:$N$35,MATCH('Calc| Project Costs'!N$9,'Input| Escalations'!$H$23:$N$23,0))+1</f>
        <v>1</v>
      </c>
      <c r="O933" s="192">
        <f>'Input| Projects'!$Y933*INDEX('Input| Escalations'!$H$33:$N$33,MATCH('Calc| Project Costs'!O$9,'Input| Escalations'!$H$23:$N$23,0))+'Input| Projects'!$Z933*INDEX('Input| Escalations'!$H$34:$N$34,MATCH('Calc| Project Costs'!O$9,'Input| Escalations'!$H$23:$N$23,0))+'Input| Projects'!$AA933*INDEX('Input| Escalations'!$H$35:$N$35,MATCH('Calc| Project Costs'!O$9,'Input| Escalations'!$H$23:$N$23,0))+1</f>
        <v>1</v>
      </c>
      <c r="P933" s="192">
        <f>'Input| Projects'!$Y933*INDEX('Input| Escalations'!$H$33:$N$33,MATCH('Calc| Project Costs'!P$9,'Input| Escalations'!$H$23:$N$23,0))+'Input| Projects'!$Z933*INDEX('Input| Escalations'!$H$34:$N$34,MATCH('Calc| Project Costs'!P$9,'Input| Escalations'!$H$23:$N$23,0))+'Input| Projects'!$AA933*INDEX('Input| Escalations'!$H$35:$N$35,MATCH('Calc| Project Costs'!P$9,'Input| Escalations'!$H$23:$N$23,0))+1</f>
        <v>1</v>
      </c>
      <c r="Q933" s="192">
        <f>'Input| Projects'!$Y933*INDEX('Input| Escalations'!$H$33:$N$33,MATCH('Calc| Project Costs'!Q$9,'Input| Escalations'!$H$23:$N$23,0))+'Input| Projects'!$Z933*INDEX('Input| Escalations'!$H$34:$N$34,MATCH('Calc| Project Costs'!Q$9,'Input| Escalations'!$H$23:$N$23,0))+'Input| Projects'!$AA933*INDEX('Input| Escalations'!$H$35:$N$35,MATCH('Calc| Project Costs'!Q$9,'Input| Escalations'!$H$23:$N$23,0))+1</f>
        <v>1</v>
      </c>
      <c r="R933" s="192">
        <f>'Input| Projects'!$Y933*INDEX('Input| Escalations'!$H$33:$N$33,MATCH('Calc| Project Costs'!R$9,'Input| Escalations'!$H$23:$N$23,0))+'Input| Projects'!$Z933*INDEX('Input| Escalations'!$H$34:$N$34,MATCH('Calc| Project Costs'!R$9,'Input| Escalations'!$H$23:$N$23,0))+'Input| Projects'!$AA933*INDEX('Input| Escalations'!$H$35:$N$35,MATCH('Calc| Project Costs'!R$9,'Input| Escalations'!$H$23:$N$23,0))+1</f>
        <v>1</v>
      </c>
      <c r="S933" s="192">
        <f>'Input| Projects'!$Y933*INDEX('Input| Escalations'!$H$33:$N$33,MATCH('Calc| Project Costs'!S$9,'Input| Escalations'!$H$23:$N$23,0))+'Input| Projects'!$Z933*INDEX('Input| Escalations'!$H$34:$N$34,MATCH('Calc| Project Costs'!S$9,'Input| Escalations'!$H$23:$N$23,0))+'Input| Projects'!$AA933*INDEX('Input| Escalations'!$H$35:$N$35,MATCH('Calc| Project Costs'!S$9,'Input| Escalations'!$H$23:$N$23,0))+1</f>
        <v>1</v>
      </c>
      <c r="T933" s="192">
        <f>'Input| Projects'!$Y933*INDEX('Input| Escalations'!$H$33:$N$33,MATCH('Calc| Project Costs'!T$9,'Input| Escalations'!$H$23:$N$23,0))+'Input| Projects'!$Z933*INDEX('Input| Escalations'!$H$34:$N$34,MATCH('Calc| Project Costs'!T$9,'Input| Escalations'!$H$23:$N$23,0))+'Input| Projects'!$AA933*INDEX('Input| Escalations'!$H$35:$N$35,MATCH('Calc| Project Costs'!T$9,'Input| Escalations'!$H$23:$N$23,0))+1</f>
        <v>1</v>
      </c>
      <c r="U933" s="106"/>
      <c r="V933" s="186">
        <f t="shared" si="445"/>
        <v>0</v>
      </c>
      <c r="W933" s="186">
        <f t="shared" si="446"/>
        <v>0</v>
      </c>
      <c r="X933" s="186">
        <f t="shared" si="447"/>
        <v>0</v>
      </c>
      <c r="Y933" s="186">
        <f t="shared" si="423"/>
        <v>0</v>
      </c>
      <c r="Z933" s="186">
        <f t="shared" si="424"/>
        <v>0</v>
      </c>
      <c r="AA933" s="186">
        <f t="shared" si="425"/>
        <v>0</v>
      </c>
      <c r="AB933" s="186">
        <f t="shared" si="426"/>
        <v>0</v>
      </c>
      <c r="AC933" s="106"/>
      <c r="AD933" s="186">
        <f>'Input| Projects'!Q933*N933*'Input| Escalations'!$K$19</f>
        <v>0</v>
      </c>
      <c r="AE933" s="186">
        <f>'Input| Projects'!R933*O933*'Input| Escalations'!$K$19</f>
        <v>0</v>
      </c>
      <c r="AF933" s="186">
        <f>'Input| Projects'!S933*P933*'Input| Escalations'!$K$19</f>
        <v>0</v>
      </c>
      <c r="AG933" s="186">
        <f>'Input| Projects'!T933*Q933*'Input| Escalations'!$K$19</f>
        <v>0</v>
      </c>
      <c r="AH933" s="186">
        <f>'Input| Projects'!U933*R933*'Input| Escalations'!$K$19</f>
        <v>0</v>
      </c>
      <c r="AI933" s="186">
        <f>'Input| Projects'!V933*S933*'Input| Escalations'!$K$19</f>
        <v>0</v>
      </c>
      <c r="AJ933" s="186">
        <f>'Input| Projects'!W933*T933*'Input| Escalations'!$K$19</f>
        <v>0</v>
      </c>
      <c r="AK933" s="106"/>
      <c r="AL933" s="186" t="str">
        <f>IFERROR(IF('Input| Overheads'!$C$42="Direct costs",SUMPRODUCT(--('Input| Projects'!$AC933="Yes"),'Calc| Overheads Allocation'!C$8,'Calc| Project Costs'!V933),IF('Input| Overheads'!$C$42="Internal labour",SUMPRODUCT(--('Input| Projects'!$AC933="Yes"),'Calc| Overheads Allocation'!C$8,'Calc| Project Costs'!V933,'Input| Projects'!$Y933),IF('Input| Overheads'!$C$42="DNSP defined",SUMPRODUCT(--('Input| Projects'!$AC933="Yes"),'Calc| Overheads Allocation'!C$61,'Input| Projects'!$AF933),""))),"")</f>
        <v/>
      </c>
      <c r="AM933" s="186" t="str">
        <f>IFERROR(IF('Input| Overheads'!$C$42="Direct costs",SUMPRODUCT(--('Input| Projects'!$AC933="Yes"),'Calc| Overheads Allocation'!D$8,'Calc| Project Costs'!W933),IF('Input| Overheads'!$C$42="Internal labour",SUMPRODUCT(--('Input| Projects'!$AC933="Yes"),'Calc| Overheads Allocation'!D$8,'Calc| Project Costs'!W933,'Input| Projects'!$Y933),IF('Input| Overheads'!$C$42="DNSP defined",SUMPRODUCT(--('Input| Projects'!$AC933="Yes"),'Calc| Overheads Allocation'!D$61,'Input| Projects'!$AF933),""))),"")</f>
        <v/>
      </c>
      <c r="AN933" s="186" t="str">
        <f>IFERROR(IF('Input| Overheads'!$C$42="Direct costs",SUMPRODUCT(--('Input| Projects'!$AC933="Yes"),'Calc| Overheads Allocation'!E$8,'Calc| Project Costs'!X933),IF('Input| Overheads'!$C$42="Internal labour",SUMPRODUCT(--('Input| Projects'!$AC933="Yes"),'Calc| Overheads Allocation'!E$8,'Calc| Project Costs'!X933,'Input| Projects'!$Y933),IF('Input| Overheads'!$C$42="DNSP defined",SUMPRODUCT(--('Input| Projects'!$AC933="Yes"),'Calc| Overheads Allocation'!E$61,'Input| Projects'!$AF933),""))),"")</f>
        <v/>
      </c>
      <c r="AO933" s="186" t="str">
        <f>IFERROR(IF('Input| Overheads'!$C$42="Direct costs",SUMPRODUCT(--('Input| Projects'!$AC933="Yes"),'Calc| Overheads Allocation'!F$8,'Calc| Project Costs'!Y933),IF('Input| Overheads'!$C$42="Internal labour",SUMPRODUCT(--('Input| Projects'!$AC933="Yes"),'Calc| Overheads Allocation'!F$8,'Calc| Project Costs'!Y933,'Input| Projects'!$Y933),IF('Input| Overheads'!$C$42="DNSP defined",SUMPRODUCT(--('Input| Projects'!$AC933="Yes"),'Calc| Overheads Allocation'!F$61,'Input| Projects'!$AF933),""))),"")</f>
        <v/>
      </c>
      <c r="AP933" s="186" t="str">
        <f>IFERROR(IF('Input| Overheads'!$C$42="Direct costs",SUMPRODUCT(--('Input| Projects'!$AC933="Yes"),'Calc| Overheads Allocation'!G$8,'Calc| Project Costs'!Z933),IF('Input| Overheads'!$C$42="Internal labour",SUMPRODUCT(--('Input| Projects'!$AC933="Yes"),'Calc| Overheads Allocation'!G$8,'Calc| Project Costs'!Z933,'Input| Projects'!$Y933),IF('Input| Overheads'!$C$42="DNSP defined",SUMPRODUCT(--('Input| Projects'!$AC933="Yes"),'Calc| Overheads Allocation'!G$61,'Input| Projects'!$AF933),""))),"")</f>
        <v/>
      </c>
      <c r="AQ933" s="186" t="str">
        <f>IFERROR(IF('Input| Overheads'!$C$42="Direct costs",SUMPRODUCT(--('Input| Projects'!$AC933="Yes"),'Calc| Overheads Allocation'!H$8,'Calc| Project Costs'!AA933),IF('Input| Overheads'!$C$42="Internal labour",SUMPRODUCT(--('Input| Projects'!$AC933="Yes"),'Calc| Overheads Allocation'!H$8,'Calc| Project Costs'!AA933,'Input| Projects'!$Y933),IF('Input| Overheads'!$C$42="DNSP defined",SUMPRODUCT(--('Input| Projects'!$AC933="Yes"),'Calc| Overheads Allocation'!H$61,'Input| Projects'!$AF933),""))),"")</f>
        <v/>
      </c>
      <c r="AR933" s="186" t="str">
        <f>IFERROR(IF('Input| Overheads'!$C$42="Direct costs",SUMPRODUCT(--('Input| Projects'!$AC933="Yes"),'Calc| Overheads Allocation'!I$8,'Calc| Project Costs'!AB933),IF('Input| Overheads'!$C$42="Internal labour",SUMPRODUCT(--('Input| Projects'!$AC933="Yes"),'Calc| Overheads Allocation'!I$8,'Calc| Project Costs'!AB933,'Input| Projects'!$Y933),IF('Input| Overheads'!$C$42="DNSP defined",SUMPRODUCT(--('Input| Projects'!$AC933="Yes"),'Calc| Overheads Allocation'!I$61,'Input| Projects'!$AF933),""))),"")</f>
        <v/>
      </c>
      <c r="AS933" s="106"/>
      <c r="AT933" s="186" t="str">
        <f>IFERROR(IF('Input| Overheads'!$C$42="Direct costs",SUMPRODUCT(--('Input| Projects'!$AD933="Yes"),'Calc| Overheads Allocation'!C$9,'Calc| Project Costs'!V933),IF('Input| Overheads'!$C$42="Internal labour",SUMPRODUCT(--('Input| Projects'!$AD933="Yes"),'Calc| Overheads Allocation'!C$9,'Calc| Project Costs'!V933,'Input| Projects'!$Y933),IF('Input| Overheads'!$C$42="DNSP defined",SUMPRODUCT(--('Input| Projects'!$AD933="Yes"),'Calc| Overheads Allocation'!C$62,'Input| Projects'!$AG933),""))),"")</f>
        <v/>
      </c>
      <c r="AU933" s="186" t="str">
        <f>IFERROR(IF('Input| Overheads'!$C$42="Direct costs",SUMPRODUCT(--('Input| Projects'!$AD933="Yes"),'Calc| Overheads Allocation'!D$9,'Calc| Project Costs'!W933),IF('Input| Overheads'!$C$42="Internal labour",SUMPRODUCT(--('Input| Projects'!$AD933="Yes"),'Calc| Overheads Allocation'!D$9,'Calc| Project Costs'!W933,'Input| Projects'!$Y933),IF('Input| Overheads'!$C$42="DNSP defined",SUMPRODUCT(--('Input| Projects'!$AD933="Yes"),'Calc| Overheads Allocation'!D$62,'Input| Projects'!$AG933),""))),"")</f>
        <v/>
      </c>
      <c r="AV933" s="186" t="str">
        <f>IFERROR(IF('Input| Overheads'!$C$42="Direct costs",SUMPRODUCT(--('Input| Projects'!$AD933="Yes"),'Calc| Overheads Allocation'!E$9,'Calc| Project Costs'!X933),IF('Input| Overheads'!$C$42="Internal labour",SUMPRODUCT(--('Input| Projects'!$AD933="Yes"),'Calc| Overheads Allocation'!E$9,'Calc| Project Costs'!X933,'Input| Projects'!$Y933),IF('Input| Overheads'!$C$42="DNSP defined",SUMPRODUCT(--('Input| Projects'!$AD933="Yes"),'Calc| Overheads Allocation'!E$62,'Input| Projects'!$AG933),""))),"")</f>
        <v/>
      </c>
      <c r="AW933" s="186" t="str">
        <f>IFERROR(IF('Input| Overheads'!$C$42="Direct costs",SUMPRODUCT(--('Input| Projects'!$AD933="Yes"),'Calc| Overheads Allocation'!F$9,'Calc| Project Costs'!Y933),IF('Input| Overheads'!$C$42="Internal labour",SUMPRODUCT(--('Input| Projects'!$AD933="Yes"),'Calc| Overheads Allocation'!F$9,'Calc| Project Costs'!Y933,'Input| Projects'!$Y933),IF('Input| Overheads'!$C$42="DNSP defined",SUMPRODUCT(--('Input| Projects'!$AD933="Yes"),'Calc| Overheads Allocation'!F$62,'Input| Projects'!$AG933),""))),"")</f>
        <v/>
      </c>
      <c r="AX933" s="186" t="str">
        <f>IFERROR(IF('Input| Overheads'!$C$42="Direct costs",SUMPRODUCT(--('Input| Projects'!$AD933="Yes"),'Calc| Overheads Allocation'!G$9,'Calc| Project Costs'!Z933),IF('Input| Overheads'!$C$42="Internal labour",SUMPRODUCT(--('Input| Projects'!$AD933="Yes"),'Calc| Overheads Allocation'!G$9,'Calc| Project Costs'!Z933,'Input| Projects'!$Y933),IF('Input| Overheads'!$C$42="DNSP defined",SUMPRODUCT(--('Input| Projects'!$AD933="Yes"),'Calc| Overheads Allocation'!G$62,'Input| Projects'!$AG933),""))),"")</f>
        <v/>
      </c>
      <c r="AY933" s="186" t="str">
        <f>IFERROR(IF('Input| Overheads'!$C$42="Direct costs",SUMPRODUCT(--('Input| Projects'!$AD933="Yes"),'Calc| Overheads Allocation'!H$9,'Calc| Project Costs'!AA933),IF('Input| Overheads'!$C$42="Internal labour",SUMPRODUCT(--('Input| Projects'!$AD933="Yes"),'Calc| Overheads Allocation'!H$9,'Calc| Project Costs'!AA933,'Input| Projects'!$Y933),IF('Input| Overheads'!$C$42="DNSP defined",SUMPRODUCT(--('Input| Projects'!$AD933="Yes"),'Calc| Overheads Allocation'!H$62,'Input| Projects'!$AG933),""))),"")</f>
        <v/>
      </c>
      <c r="AZ933" s="186" t="str">
        <f>IFERROR(IF('Input| Overheads'!$C$42="Direct costs",SUMPRODUCT(--('Input| Projects'!$AD933="Yes"),'Calc| Overheads Allocation'!I$9,'Calc| Project Costs'!AB933),IF('Input| Overheads'!$C$42="Internal labour",SUMPRODUCT(--('Input| Projects'!$AD933="Yes"),'Calc| Overheads Allocation'!I$9,'Calc| Project Costs'!AB933,'Input| Projects'!$Y933),IF('Input| Overheads'!$C$42="DNSP defined",SUMPRODUCT(--('Input| Projects'!$AD933="Yes"),'Calc| Overheads Allocation'!I$62,'Input| Projects'!$AG933),""))),"")</f>
        <v/>
      </c>
      <c r="BA933" s="106"/>
      <c r="BB933" s="186">
        <f t="shared" si="448"/>
        <v>0</v>
      </c>
      <c r="BC933" s="186">
        <f t="shared" si="449"/>
        <v>0</v>
      </c>
      <c r="BD933" s="186">
        <f t="shared" si="450"/>
        <v>0</v>
      </c>
      <c r="BE933" s="186">
        <f t="shared" si="427"/>
        <v>0</v>
      </c>
      <c r="BF933" s="186">
        <f t="shared" si="428"/>
        <v>0</v>
      </c>
      <c r="BG933" s="186">
        <f t="shared" si="429"/>
        <v>0</v>
      </c>
      <c r="BH933" s="186">
        <f t="shared" si="430"/>
        <v>0</v>
      </c>
      <c r="BI933" s="97"/>
      <c r="BJ933" s="186" t="str">
        <f t="shared" si="431"/>
        <v/>
      </c>
      <c r="BK933" s="186" t="str">
        <f t="shared" si="432"/>
        <v/>
      </c>
      <c r="BL933" s="186" t="str">
        <f t="shared" si="433"/>
        <v/>
      </c>
      <c r="BM933" s="186" t="str">
        <f t="shared" si="434"/>
        <v/>
      </c>
      <c r="BN933" s="186" t="str">
        <f t="shared" si="435"/>
        <v/>
      </c>
      <c r="BO933" s="186" t="str">
        <f t="shared" si="436"/>
        <v/>
      </c>
      <c r="BP933" s="186" t="str">
        <f t="shared" si="437"/>
        <v/>
      </c>
      <c r="BQ933" s="97"/>
      <c r="BR933" s="186">
        <f t="shared" si="438"/>
        <v>0</v>
      </c>
      <c r="BS933" s="186">
        <f t="shared" si="439"/>
        <v>0</v>
      </c>
      <c r="BT933" s="222">
        <f t="shared" si="440"/>
        <v>0</v>
      </c>
      <c r="BU933" s="222">
        <f t="shared" si="441"/>
        <v>0</v>
      </c>
      <c r="BV933" s="222">
        <f t="shared" si="442"/>
        <v>0</v>
      </c>
      <c r="BW933" s="222">
        <f t="shared" si="443"/>
        <v>0</v>
      </c>
      <c r="BX933" s="222">
        <f t="shared" si="444"/>
        <v>0</v>
      </c>
      <c r="BY933" s="106"/>
      <c r="BZ933" s="197" t="str">
        <f>IF(SUMIF('Input| Projects'!$AS$8:$CP$8,"Dx",'Input| Projects'!$AS933:$CP933)=0,"",SUMIF('Input| Projects'!$AS$8:$CP$8,"Dx",'Input| Projects'!$AS933:$CP933))</f>
        <v/>
      </c>
      <c r="CA933" s="197" t="str">
        <f>IF(SUMIF('Input| Projects'!$AS$8:$CP$8,"Tx",'Input| Projects'!$AS933:$CP933)=0,"",SUMIF('Input| Projects'!$AS$8:$CP$8,"Tx",'Input| Projects'!$AS933:$CP933))</f>
        <v/>
      </c>
      <c r="CB933" s="150" t="str">
        <f t="shared" si="451"/>
        <v/>
      </c>
    </row>
    <row r="934" spans="2:80" x14ac:dyDescent="0.2">
      <c r="B934" s="201">
        <f>IFERROR('Input| Projects'!B934,"")</f>
        <v>925</v>
      </c>
      <c r="C934" s="42" t="str">
        <f>IFERROR(IF('Input| Projects'!C934="","",'Input| Projects'!C934),"")</f>
        <v/>
      </c>
      <c r="D934" s="42" t="str">
        <f>IFERROR(IF('Input| Projects'!D934="","",'Input| Projects'!D934),"")</f>
        <v/>
      </c>
      <c r="E934" s="104"/>
      <c r="F934" s="190">
        <f>IFERROR('Input| Projects'!I934*'Input| Escalations'!$K$19,"")</f>
        <v>0</v>
      </c>
      <c r="G934" s="190">
        <f>IFERROR('Input| Projects'!J934*'Input| Escalations'!$K$19,"")</f>
        <v>0</v>
      </c>
      <c r="H934" s="190">
        <f>IFERROR('Input| Projects'!K934*'Input| Escalations'!$K$19,"")</f>
        <v>0</v>
      </c>
      <c r="I934" s="190">
        <f>IFERROR('Input| Projects'!L934*'Input| Escalations'!$K$19,"")</f>
        <v>0</v>
      </c>
      <c r="J934" s="190">
        <f>IFERROR('Input| Projects'!M934*'Input| Escalations'!$K$19,"")</f>
        <v>0</v>
      </c>
      <c r="K934" s="190">
        <f>IFERROR('Input| Projects'!N934*'Input| Escalations'!$K$19,"")</f>
        <v>0</v>
      </c>
      <c r="L934" s="190">
        <f>IFERROR('Input| Projects'!O934*'Input| Escalations'!$K$19,"")</f>
        <v>0</v>
      </c>
      <c r="M934" s="150" t="str">
        <f>IF(ABS(SUM(F934:L934)-(SUM('Input| Projects'!I934:O934)*'Input| Escalations'!$K$19))&lt;0.0000001,"",1)</f>
        <v/>
      </c>
      <c r="N934" s="192">
        <f>'Input| Projects'!$Y934*INDEX('Input| Escalations'!$H$33:$N$33,MATCH('Calc| Project Costs'!N$9,'Input| Escalations'!$H$23:$N$23,0))+'Input| Projects'!$Z934*INDEX('Input| Escalations'!$H$34:$N$34,MATCH('Calc| Project Costs'!N$9,'Input| Escalations'!$H$23:$N$23,0))+'Input| Projects'!$AA934*INDEX('Input| Escalations'!$H$35:$N$35,MATCH('Calc| Project Costs'!N$9,'Input| Escalations'!$H$23:$N$23,0))+1</f>
        <v>1</v>
      </c>
      <c r="O934" s="192">
        <f>'Input| Projects'!$Y934*INDEX('Input| Escalations'!$H$33:$N$33,MATCH('Calc| Project Costs'!O$9,'Input| Escalations'!$H$23:$N$23,0))+'Input| Projects'!$Z934*INDEX('Input| Escalations'!$H$34:$N$34,MATCH('Calc| Project Costs'!O$9,'Input| Escalations'!$H$23:$N$23,0))+'Input| Projects'!$AA934*INDEX('Input| Escalations'!$H$35:$N$35,MATCH('Calc| Project Costs'!O$9,'Input| Escalations'!$H$23:$N$23,0))+1</f>
        <v>1</v>
      </c>
      <c r="P934" s="192">
        <f>'Input| Projects'!$Y934*INDEX('Input| Escalations'!$H$33:$N$33,MATCH('Calc| Project Costs'!P$9,'Input| Escalations'!$H$23:$N$23,0))+'Input| Projects'!$Z934*INDEX('Input| Escalations'!$H$34:$N$34,MATCH('Calc| Project Costs'!P$9,'Input| Escalations'!$H$23:$N$23,0))+'Input| Projects'!$AA934*INDEX('Input| Escalations'!$H$35:$N$35,MATCH('Calc| Project Costs'!P$9,'Input| Escalations'!$H$23:$N$23,0))+1</f>
        <v>1</v>
      </c>
      <c r="Q934" s="192">
        <f>'Input| Projects'!$Y934*INDEX('Input| Escalations'!$H$33:$N$33,MATCH('Calc| Project Costs'!Q$9,'Input| Escalations'!$H$23:$N$23,0))+'Input| Projects'!$Z934*INDEX('Input| Escalations'!$H$34:$N$34,MATCH('Calc| Project Costs'!Q$9,'Input| Escalations'!$H$23:$N$23,0))+'Input| Projects'!$AA934*INDEX('Input| Escalations'!$H$35:$N$35,MATCH('Calc| Project Costs'!Q$9,'Input| Escalations'!$H$23:$N$23,0))+1</f>
        <v>1</v>
      </c>
      <c r="R934" s="192">
        <f>'Input| Projects'!$Y934*INDEX('Input| Escalations'!$H$33:$N$33,MATCH('Calc| Project Costs'!R$9,'Input| Escalations'!$H$23:$N$23,0))+'Input| Projects'!$Z934*INDEX('Input| Escalations'!$H$34:$N$34,MATCH('Calc| Project Costs'!R$9,'Input| Escalations'!$H$23:$N$23,0))+'Input| Projects'!$AA934*INDEX('Input| Escalations'!$H$35:$N$35,MATCH('Calc| Project Costs'!R$9,'Input| Escalations'!$H$23:$N$23,0))+1</f>
        <v>1</v>
      </c>
      <c r="S934" s="192">
        <f>'Input| Projects'!$Y934*INDEX('Input| Escalations'!$H$33:$N$33,MATCH('Calc| Project Costs'!S$9,'Input| Escalations'!$H$23:$N$23,0))+'Input| Projects'!$Z934*INDEX('Input| Escalations'!$H$34:$N$34,MATCH('Calc| Project Costs'!S$9,'Input| Escalations'!$H$23:$N$23,0))+'Input| Projects'!$AA934*INDEX('Input| Escalations'!$H$35:$N$35,MATCH('Calc| Project Costs'!S$9,'Input| Escalations'!$H$23:$N$23,0))+1</f>
        <v>1</v>
      </c>
      <c r="T934" s="192">
        <f>'Input| Projects'!$Y934*INDEX('Input| Escalations'!$H$33:$N$33,MATCH('Calc| Project Costs'!T$9,'Input| Escalations'!$H$23:$N$23,0))+'Input| Projects'!$Z934*INDEX('Input| Escalations'!$H$34:$N$34,MATCH('Calc| Project Costs'!T$9,'Input| Escalations'!$H$23:$N$23,0))+'Input| Projects'!$AA934*INDEX('Input| Escalations'!$H$35:$N$35,MATCH('Calc| Project Costs'!T$9,'Input| Escalations'!$H$23:$N$23,0))+1</f>
        <v>1</v>
      </c>
      <c r="U934" s="106"/>
      <c r="V934" s="186">
        <f t="shared" si="445"/>
        <v>0</v>
      </c>
      <c r="W934" s="186">
        <f t="shared" si="446"/>
        <v>0</v>
      </c>
      <c r="X934" s="186">
        <f t="shared" si="447"/>
        <v>0</v>
      </c>
      <c r="Y934" s="186">
        <f t="shared" si="423"/>
        <v>0</v>
      </c>
      <c r="Z934" s="186">
        <f t="shared" si="424"/>
        <v>0</v>
      </c>
      <c r="AA934" s="186">
        <f t="shared" si="425"/>
        <v>0</v>
      </c>
      <c r="AB934" s="186">
        <f t="shared" si="426"/>
        <v>0</v>
      </c>
      <c r="AC934" s="106"/>
      <c r="AD934" s="186">
        <f>'Input| Projects'!Q934*N934*'Input| Escalations'!$K$19</f>
        <v>0</v>
      </c>
      <c r="AE934" s="186">
        <f>'Input| Projects'!R934*O934*'Input| Escalations'!$K$19</f>
        <v>0</v>
      </c>
      <c r="AF934" s="186">
        <f>'Input| Projects'!S934*P934*'Input| Escalations'!$K$19</f>
        <v>0</v>
      </c>
      <c r="AG934" s="186">
        <f>'Input| Projects'!T934*Q934*'Input| Escalations'!$K$19</f>
        <v>0</v>
      </c>
      <c r="AH934" s="186">
        <f>'Input| Projects'!U934*R934*'Input| Escalations'!$K$19</f>
        <v>0</v>
      </c>
      <c r="AI934" s="186">
        <f>'Input| Projects'!V934*S934*'Input| Escalations'!$K$19</f>
        <v>0</v>
      </c>
      <c r="AJ934" s="186">
        <f>'Input| Projects'!W934*T934*'Input| Escalations'!$K$19</f>
        <v>0</v>
      </c>
      <c r="AK934" s="106"/>
      <c r="AL934" s="186" t="str">
        <f>IFERROR(IF('Input| Overheads'!$C$42="Direct costs",SUMPRODUCT(--('Input| Projects'!$AC934="Yes"),'Calc| Overheads Allocation'!C$8,'Calc| Project Costs'!V934),IF('Input| Overheads'!$C$42="Internal labour",SUMPRODUCT(--('Input| Projects'!$AC934="Yes"),'Calc| Overheads Allocation'!C$8,'Calc| Project Costs'!V934,'Input| Projects'!$Y934),IF('Input| Overheads'!$C$42="DNSP defined",SUMPRODUCT(--('Input| Projects'!$AC934="Yes"),'Calc| Overheads Allocation'!C$61,'Input| Projects'!$AF934),""))),"")</f>
        <v/>
      </c>
      <c r="AM934" s="186" t="str">
        <f>IFERROR(IF('Input| Overheads'!$C$42="Direct costs",SUMPRODUCT(--('Input| Projects'!$AC934="Yes"),'Calc| Overheads Allocation'!D$8,'Calc| Project Costs'!W934),IF('Input| Overheads'!$C$42="Internal labour",SUMPRODUCT(--('Input| Projects'!$AC934="Yes"),'Calc| Overheads Allocation'!D$8,'Calc| Project Costs'!W934,'Input| Projects'!$Y934),IF('Input| Overheads'!$C$42="DNSP defined",SUMPRODUCT(--('Input| Projects'!$AC934="Yes"),'Calc| Overheads Allocation'!D$61,'Input| Projects'!$AF934),""))),"")</f>
        <v/>
      </c>
      <c r="AN934" s="186" t="str">
        <f>IFERROR(IF('Input| Overheads'!$C$42="Direct costs",SUMPRODUCT(--('Input| Projects'!$AC934="Yes"),'Calc| Overheads Allocation'!E$8,'Calc| Project Costs'!X934),IF('Input| Overheads'!$C$42="Internal labour",SUMPRODUCT(--('Input| Projects'!$AC934="Yes"),'Calc| Overheads Allocation'!E$8,'Calc| Project Costs'!X934,'Input| Projects'!$Y934),IF('Input| Overheads'!$C$42="DNSP defined",SUMPRODUCT(--('Input| Projects'!$AC934="Yes"),'Calc| Overheads Allocation'!E$61,'Input| Projects'!$AF934),""))),"")</f>
        <v/>
      </c>
      <c r="AO934" s="186" t="str">
        <f>IFERROR(IF('Input| Overheads'!$C$42="Direct costs",SUMPRODUCT(--('Input| Projects'!$AC934="Yes"),'Calc| Overheads Allocation'!F$8,'Calc| Project Costs'!Y934),IF('Input| Overheads'!$C$42="Internal labour",SUMPRODUCT(--('Input| Projects'!$AC934="Yes"),'Calc| Overheads Allocation'!F$8,'Calc| Project Costs'!Y934,'Input| Projects'!$Y934),IF('Input| Overheads'!$C$42="DNSP defined",SUMPRODUCT(--('Input| Projects'!$AC934="Yes"),'Calc| Overheads Allocation'!F$61,'Input| Projects'!$AF934),""))),"")</f>
        <v/>
      </c>
      <c r="AP934" s="186" t="str">
        <f>IFERROR(IF('Input| Overheads'!$C$42="Direct costs",SUMPRODUCT(--('Input| Projects'!$AC934="Yes"),'Calc| Overheads Allocation'!G$8,'Calc| Project Costs'!Z934),IF('Input| Overheads'!$C$42="Internal labour",SUMPRODUCT(--('Input| Projects'!$AC934="Yes"),'Calc| Overheads Allocation'!G$8,'Calc| Project Costs'!Z934,'Input| Projects'!$Y934),IF('Input| Overheads'!$C$42="DNSP defined",SUMPRODUCT(--('Input| Projects'!$AC934="Yes"),'Calc| Overheads Allocation'!G$61,'Input| Projects'!$AF934),""))),"")</f>
        <v/>
      </c>
      <c r="AQ934" s="186" t="str">
        <f>IFERROR(IF('Input| Overheads'!$C$42="Direct costs",SUMPRODUCT(--('Input| Projects'!$AC934="Yes"),'Calc| Overheads Allocation'!H$8,'Calc| Project Costs'!AA934),IF('Input| Overheads'!$C$42="Internal labour",SUMPRODUCT(--('Input| Projects'!$AC934="Yes"),'Calc| Overheads Allocation'!H$8,'Calc| Project Costs'!AA934,'Input| Projects'!$Y934),IF('Input| Overheads'!$C$42="DNSP defined",SUMPRODUCT(--('Input| Projects'!$AC934="Yes"),'Calc| Overheads Allocation'!H$61,'Input| Projects'!$AF934),""))),"")</f>
        <v/>
      </c>
      <c r="AR934" s="186" t="str">
        <f>IFERROR(IF('Input| Overheads'!$C$42="Direct costs",SUMPRODUCT(--('Input| Projects'!$AC934="Yes"),'Calc| Overheads Allocation'!I$8,'Calc| Project Costs'!AB934),IF('Input| Overheads'!$C$42="Internal labour",SUMPRODUCT(--('Input| Projects'!$AC934="Yes"),'Calc| Overheads Allocation'!I$8,'Calc| Project Costs'!AB934,'Input| Projects'!$Y934),IF('Input| Overheads'!$C$42="DNSP defined",SUMPRODUCT(--('Input| Projects'!$AC934="Yes"),'Calc| Overheads Allocation'!I$61,'Input| Projects'!$AF934),""))),"")</f>
        <v/>
      </c>
      <c r="AS934" s="106"/>
      <c r="AT934" s="186" t="str">
        <f>IFERROR(IF('Input| Overheads'!$C$42="Direct costs",SUMPRODUCT(--('Input| Projects'!$AD934="Yes"),'Calc| Overheads Allocation'!C$9,'Calc| Project Costs'!V934),IF('Input| Overheads'!$C$42="Internal labour",SUMPRODUCT(--('Input| Projects'!$AD934="Yes"),'Calc| Overheads Allocation'!C$9,'Calc| Project Costs'!V934,'Input| Projects'!$Y934),IF('Input| Overheads'!$C$42="DNSP defined",SUMPRODUCT(--('Input| Projects'!$AD934="Yes"),'Calc| Overheads Allocation'!C$62,'Input| Projects'!$AG934),""))),"")</f>
        <v/>
      </c>
      <c r="AU934" s="186" t="str">
        <f>IFERROR(IF('Input| Overheads'!$C$42="Direct costs",SUMPRODUCT(--('Input| Projects'!$AD934="Yes"),'Calc| Overheads Allocation'!D$9,'Calc| Project Costs'!W934),IF('Input| Overheads'!$C$42="Internal labour",SUMPRODUCT(--('Input| Projects'!$AD934="Yes"),'Calc| Overheads Allocation'!D$9,'Calc| Project Costs'!W934,'Input| Projects'!$Y934),IF('Input| Overheads'!$C$42="DNSP defined",SUMPRODUCT(--('Input| Projects'!$AD934="Yes"),'Calc| Overheads Allocation'!D$62,'Input| Projects'!$AG934),""))),"")</f>
        <v/>
      </c>
      <c r="AV934" s="186" t="str">
        <f>IFERROR(IF('Input| Overheads'!$C$42="Direct costs",SUMPRODUCT(--('Input| Projects'!$AD934="Yes"),'Calc| Overheads Allocation'!E$9,'Calc| Project Costs'!X934),IF('Input| Overheads'!$C$42="Internal labour",SUMPRODUCT(--('Input| Projects'!$AD934="Yes"),'Calc| Overheads Allocation'!E$9,'Calc| Project Costs'!X934,'Input| Projects'!$Y934),IF('Input| Overheads'!$C$42="DNSP defined",SUMPRODUCT(--('Input| Projects'!$AD934="Yes"),'Calc| Overheads Allocation'!E$62,'Input| Projects'!$AG934),""))),"")</f>
        <v/>
      </c>
      <c r="AW934" s="186" t="str">
        <f>IFERROR(IF('Input| Overheads'!$C$42="Direct costs",SUMPRODUCT(--('Input| Projects'!$AD934="Yes"),'Calc| Overheads Allocation'!F$9,'Calc| Project Costs'!Y934),IF('Input| Overheads'!$C$42="Internal labour",SUMPRODUCT(--('Input| Projects'!$AD934="Yes"),'Calc| Overheads Allocation'!F$9,'Calc| Project Costs'!Y934,'Input| Projects'!$Y934),IF('Input| Overheads'!$C$42="DNSP defined",SUMPRODUCT(--('Input| Projects'!$AD934="Yes"),'Calc| Overheads Allocation'!F$62,'Input| Projects'!$AG934),""))),"")</f>
        <v/>
      </c>
      <c r="AX934" s="186" t="str">
        <f>IFERROR(IF('Input| Overheads'!$C$42="Direct costs",SUMPRODUCT(--('Input| Projects'!$AD934="Yes"),'Calc| Overheads Allocation'!G$9,'Calc| Project Costs'!Z934),IF('Input| Overheads'!$C$42="Internal labour",SUMPRODUCT(--('Input| Projects'!$AD934="Yes"),'Calc| Overheads Allocation'!G$9,'Calc| Project Costs'!Z934,'Input| Projects'!$Y934),IF('Input| Overheads'!$C$42="DNSP defined",SUMPRODUCT(--('Input| Projects'!$AD934="Yes"),'Calc| Overheads Allocation'!G$62,'Input| Projects'!$AG934),""))),"")</f>
        <v/>
      </c>
      <c r="AY934" s="186" t="str">
        <f>IFERROR(IF('Input| Overheads'!$C$42="Direct costs",SUMPRODUCT(--('Input| Projects'!$AD934="Yes"),'Calc| Overheads Allocation'!H$9,'Calc| Project Costs'!AA934),IF('Input| Overheads'!$C$42="Internal labour",SUMPRODUCT(--('Input| Projects'!$AD934="Yes"),'Calc| Overheads Allocation'!H$9,'Calc| Project Costs'!AA934,'Input| Projects'!$Y934),IF('Input| Overheads'!$C$42="DNSP defined",SUMPRODUCT(--('Input| Projects'!$AD934="Yes"),'Calc| Overheads Allocation'!H$62,'Input| Projects'!$AG934),""))),"")</f>
        <v/>
      </c>
      <c r="AZ934" s="186" t="str">
        <f>IFERROR(IF('Input| Overheads'!$C$42="Direct costs",SUMPRODUCT(--('Input| Projects'!$AD934="Yes"),'Calc| Overheads Allocation'!I$9,'Calc| Project Costs'!AB934),IF('Input| Overheads'!$C$42="Internal labour",SUMPRODUCT(--('Input| Projects'!$AD934="Yes"),'Calc| Overheads Allocation'!I$9,'Calc| Project Costs'!AB934,'Input| Projects'!$Y934),IF('Input| Overheads'!$C$42="DNSP defined",SUMPRODUCT(--('Input| Projects'!$AD934="Yes"),'Calc| Overheads Allocation'!I$62,'Input| Projects'!$AG934),""))),"")</f>
        <v/>
      </c>
      <c r="BA934" s="106"/>
      <c r="BB934" s="186">
        <f t="shared" si="448"/>
        <v>0</v>
      </c>
      <c r="BC934" s="186">
        <f t="shared" si="449"/>
        <v>0</v>
      </c>
      <c r="BD934" s="186">
        <f t="shared" si="450"/>
        <v>0</v>
      </c>
      <c r="BE934" s="186">
        <f t="shared" si="427"/>
        <v>0</v>
      </c>
      <c r="BF934" s="186">
        <f t="shared" si="428"/>
        <v>0</v>
      </c>
      <c r="BG934" s="186">
        <f t="shared" si="429"/>
        <v>0</v>
      </c>
      <c r="BH934" s="186">
        <f t="shared" si="430"/>
        <v>0</v>
      </c>
      <c r="BI934" s="97"/>
      <c r="BJ934" s="186" t="str">
        <f t="shared" si="431"/>
        <v/>
      </c>
      <c r="BK934" s="186" t="str">
        <f t="shared" si="432"/>
        <v/>
      </c>
      <c r="BL934" s="186" t="str">
        <f t="shared" si="433"/>
        <v/>
      </c>
      <c r="BM934" s="186" t="str">
        <f t="shared" si="434"/>
        <v/>
      </c>
      <c r="BN934" s="186" t="str">
        <f t="shared" si="435"/>
        <v/>
      </c>
      <c r="BO934" s="186" t="str">
        <f t="shared" si="436"/>
        <v/>
      </c>
      <c r="BP934" s="186" t="str">
        <f t="shared" si="437"/>
        <v/>
      </c>
      <c r="BQ934" s="97"/>
      <c r="BR934" s="186">
        <f t="shared" si="438"/>
        <v>0</v>
      </c>
      <c r="BS934" s="186">
        <f t="shared" si="439"/>
        <v>0</v>
      </c>
      <c r="BT934" s="222">
        <f t="shared" si="440"/>
        <v>0</v>
      </c>
      <c r="BU934" s="222">
        <f t="shared" si="441"/>
        <v>0</v>
      </c>
      <c r="BV934" s="222">
        <f t="shared" si="442"/>
        <v>0</v>
      </c>
      <c r="BW934" s="222">
        <f t="shared" si="443"/>
        <v>0</v>
      </c>
      <c r="BX934" s="222">
        <f t="shared" si="444"/>
        <v>0</v>
      </c>
      <c r="BY934" s="106"/>
      <c r="BZ934" s="197" t="str">
        <f>IF(SUMIF('Input| Projects'!$AS$8:$CP$8,"Dx",'Input| Projects'!$AS934:$CP934)=0,"",SUMIF('Input| Projects'!$AS$8:$CP$8,"Dx",'Input| Projects'!$AS934:$CP934))</f>
        <v/>
      </c>
      <c r="CA934" s="197" t="str">
        <f>IF(SUMIF('Input| Projects'!$AS$8:$CP$8,"Tx",'Input| Projects'!$AS934:$CP934)=0,"",SUMIF('Input| Projects'!$AS$8:$CP$8,"Tx",'Input| Projects'!$AS934:$CP934))</f>
        <v/>
      </c>
      <c r="CB934" s="150" t="str">
        <f t="shared" si="451"/>
        <v/>
      </c>
    </row>
    <row r="935" spans="2:80" x14ac:dyDescent="0.2">
      <c r="B935" s="201">
        <f>IFERROR('Input| Projects'!B935,"")</f>
        <v>926</v>
      </c>
      <c r="C935" s="42" t="str">
        <f>IFERROR(IF('Input| Projects'!C935="","",'Input| Projects'!C935),"")</f>
        <v/>
      </c>
      <c r="D935" s="42" t="str">
        <f>IFERROR(IF('Input| Projects'!D935="","",'Input| Projects'!D935),"")</f>
        <v/>
      </c>
      <c r="E935" s="104"/>
      <c r="F935" s="190">
        <f>IFERROR('Input| Projects'!I935*'Input| Escalations'!$K$19,"")</f>
        <v>0</v>
      </c>
      <c r="G935" s="190">
        <f>IFERROR('Input| Projects'!J935*'Input| Escalations'!$K$19,"")</f>
        <v>0</v>
      </c>
      <c r="H935" s="190">
        <f>IFERROR('Input| Projects'!K935*'Input| Escalations'!$K$19,"")</f>
        <v>0</v>
      </c>
      <c r="I935" s="190">
        <f>IFERROR('Input| Projects'!L935*'Input| Escalations'!$K$19,"")</f>
        <v>0</v>
      </c>
      <c r="J935" s="190">
        <f>IFERROR('Input| Projects'!M935*'Input| Escalations'!$K$19,"")</f>
        <v>0</v>
      </c>
      <c r="K935" s="190">
        <f>IFERROR('Input| Projects'!N935*'Input| Escalations'!$K$19,"")</f>
        <v>0</v>
      </c>
      <c r="L935" s="190">
        <f>IFERROR('Input| Projects'!O935*'Input| Escalations'!$K$19,"")</f>
        <v>0</v>
      </c>
      <c r="M935" s="150" t="str">
        <f>IF(ABS(SUM(F935:L935)-(SUM('Input| Projects'!I935:O935)*'Input| Escalations'!$K$19))&lt;0.0000001,"",1)</f>
        <v/>
      </c>
      <c r="N935" s="192">
        <f>'Input| Projects'!$Y935*INDEX('Input| Escalations'!$H$33:$N$33,MATCH('Calc| Project Costs'!N$9,'Input| Escalations'!$H$23:$N$23,0))+'Input| Projects'!$Z935*INDEX('Input| Escalations'!$H$34:$N$34,MATCH('Calc| Project Costs'!N$9,'Input| Escalations'!$H$23:$N$23,0))+'Input| Projects'!$AA935*INDEX('Input| Escalations'!$H$35:$N$35,MATCH('Calc| Project Costs'!N$9,'Input| Escalations'!$H$23:$N$23,0))+1</f>
        <v>1</v>
      </c>
      <c r="O935" s="192">
        <f>'Input| Projects'!$Y935*INDEX('Input| Escalations'!$H$33:$N$33,MATCH('Calc| Project Costs'!O$9,'Input| Escalations'!$H$23:$N$23,0))+'Input| Projects'!$Z935*INDEX('Input| Escalations'!$H$34:$N$34,MATCH('Calc| Project Costs'!O$9,'Input| Escalations'!$H$23:$N$23,0))+'Input| Projects'!$AA935*INDEX('Input| Escalations'!$H$35:$N$35,MATCH('Calc| Project Costs'!O$9,'Input| Escalations'!$H$23:$N$23,0))+1</f>
        <v>1</v>
      </c>
      <c r="P935" s="192">
        <f>'Input| Projects'!$Y935*INDEX('Input| Escalations'!$H$33:$N$33,MATCH('Calc| Project Costs'!P$9,'Input| Escalations'!$H$23:$N$23,0))+'Input| Projects'!$Z935*INDEX('Input| Escalations'!$H$34:$N$34,MATCH('Calc| Project Costs'!P$9,'Input| Escalations'!$H$23:$N$23,0))+'Input| Projects'!$AA935*INDEX('Input| Escalations'!$H$35:$N$35,MATCH('Calc| Project Costs'!P$9,'Input| Escalations'!$H$23:$N$23,0))+1</f>
        <v>1</v>
      </c>
      <c r="Q935" s="192">
        <f>'Input| Projects'!$Y935*INDEX('Input| Escalations'!$H$33:$N$33,MATCH('Calc| Project Costs'!Q$9,'Input| Escalations'!$H$23:$N$23,0))+'Input| Projects'!$Z935*INDEX('Input| Escalations'!$H$34:$N$34,MATCH('Calc| Project Costs'!Q$9,'Input| Escalations'!$H$23:$N$23,0))+'Input| Projects'!$AA935*INDEX('Input| Escalations'!$H$35:$N$35,MATCH('Calc| Project Costs'!Q$9,'Input| Escalations'!$H$23:$N$23,0))+1</f>
        <v>1</v>
      </c>
      <c r="R935" s="192">
        <f>'Input| Projects'!$Y935*INDEX('Input| Escalations'!$H$33:$N$33,MATCH('Calc| Project Costs'!R$9,'Input| Escalations'!$H$23:$N$23,0))+'Input| Projects'!$Z935*INDEX('Input| Escalations'!$H$34:$N$34,MATCH('Calc| Project Costs'!R$9,'Input| Escalations'!$H$23:$N$23,0))+'Input| Projects'!$AA935*INDEX('Input| Escalations'!$H$35:$N$35,MATCH('Calc| Project Costs'!R$9,'Input| Escalations'!$H$23:$N$23,0))+1</f>
        <v>1</v>
      </c>
      <c r="S935" s="192">
        <f>'Input| Projects'!$Y935*INDEX('Input| Escalations'!$H$33:$N$33,MATCH('Calc| Project Costs'!S$9,'Input| Escalations'!$H$23:$N$23,0))+'Input| Projects'!$Z935*INDEX('Input| Escalations'!$H$34:$N$34,MATCH('Calc| Project Costs'!S$9,'Input| Escalations'!$H$23:$N$23,0))+'Input| Projects'!$AA935*INDEX('Input| Escalations'!$H$35:$N$35,MATCH('Calc| Project Costs'!S$9,'Input| Escalations'!$H$23:$N$23,0))+1</f>
        <v>1</v>
      </c>
      <c r="T935" s="192">
        <f>'Input| Projects'!$Y935*INDEX('Input| Escalations'!$H$33:$N$33,MATCH('Calc| Project Costs'!T$9,'Input| Escalations'!$H$23:$N$23,0))+'Input| Projects'!$Z935*INDEX('Input| Escalations'!$H$34:$N$34,MATCH('Calc| Project Costs'!T$9,'Input| Escalations'!$H$23:$N$23,0))+'Input| Projects'!$AA935*INDEX('Input| Escalations'!$H$35:$N$35,MATCH('Calc| Project Costs'!T$9,'Input| Escalations'!$H$23:$N$23,0))+1</f>
        <v>1</v>
      </c>
      <c r="U935" s="106"/>
      <c r="V935" s="186">
        <f t="shared" si="445"/>
        <v>0</v>
      </c>
      <c r="W935" s="186">
        <f t="shared" si="446"/>
        <v>0</v>
      </c>
      <c r="X935" s="186">
        <f t="shared" si="447"/>
        <v>0</v>
      </c>
      <c r="Y935" s="186">
        <f t="shared" si="423"/>
        <v>0</v>
      </c>
      <c r="Z935" s="186">
        <f t="shared" si="424"/>
        <v>0</v>
      </c>
      <c r="AA935" s="186">
        <f t="shared" si="425"/>
        <v>0</v>
      </c>
      <c r="AB935" s="186">
        <f t="shared" si="426"/>
        <v>0</v>
      </c>
      <c r="AC935" s="106"/>
      <c r="AD935" s="186">
        <f>'Input| Projects'!Q935*N935*'Input| Escalations'!$K$19</f>
        <v>0</v>
      </c>
      <c r="AE935" s="186">
        <f>'Input| Projects'!R935*O935*'Input| Escalations'!$K$19</f>
        <v>0</v>
      </c>
      <c r="AF935" s="186">
        <f>'Input| Projects'!S935*P935*'Input| Escalations'!$K$19</f>
        <v>0</v>
      </c>
      <c r="AG935" s="186">
        <f>'Input| Projects'!T935*Q935*'Input| Escalations'!$K$19</f>
        <v>0</v>
      </c>
      <c r="AH935" s="186">
        <f>'Input| Projects'!U935*R935*'Input| Escalations'!$K$19</f>
        <v>0</v>
      </c>
      <c r="AI935" s="186">
        <f>'Input| Projects'!V935*S935*'Input| Escalations'!$K$19</f>
        <v>0</v>
      </c>
      <c r="AJ935" s="186">
        <f>'Input| Projects'!W935*T935*'Input| Escalations'!$K$19</f>
        <v>0</v>
      </c>
      <c r="AK935" s="106"/>
      <c r="AL935" s="186" t="str">
        <f>IFERROR(IF('Input| Overheads'!$C$42="Direct costs",SUMPRODUCT(--('Input| Projects'!$AC935="Yes"),'Calc| Overheads Allocation'!C$8,'Calc| Project Costs'!V935),IF('Input| Overheads'!$C$42="Internal labour",SUMPRODUCT(--('Input| Projects'!$AC935="Yes"),'Calc| Overheads Allocation'!C$8,'Calc| Project Costs'!V935,'Input| Projects'!$Y935),IF('Input| Overheads'!$C$42="DNSP defined",SUMPRODUCT(--('Input| Projects'!$AC935="Yes"),'Calc| Overheads Allocation'!C$61,'Input| Projects'!$AF935),""))),"")</f>
        <v/>
      </c>
      <c r="AM935" s="186" t="str">
        <f>IFERROR(IF('Input| Overheads'!$C$42="Direct costs",SUMPRODUCT(--('Input| Projects'!$AC935="Yes"),'Calc| Overheads Allocation'!D$8,'Calc| Project Costs'!W935),IF('Input| Overheads'!$C$42="Internal labour",SUMPRODUCT(--('Input| Projects'!$AC935="Yes"),'Calc| Overheads Allocation'!D$8,'Calc| Project Costs'!W935,'Input| Projects'!$Y935),IF('Input| Overheads'!$C$42="DNSP defined",SUMPRODUCT(--('Input| Projects'!$AC935="Yes"),'Calc| Overheads Allocation'!D$61,'Input| Projects'!$AF935),""))),"")</f>
        <v/>
      </c>
      <c r="AN935" s="186" t="str">
        <f>IFERROR(IF('Input| Overheads'!$C$42="Direct costs",SUMPRODUCT(--('Input| Projects'!$AC935="Yes"),'Calc| Overheads Allocation'!E$8,'Calc| Project Costs'!X935),IF('Input| Overheads'!$C$42="Internal labour",SUMPRODUCT(--('Input| Projects'!$AC935="Yes"),'Calc| Overheads Allocation'!E$8,'Calc| Project Costs'!X935,'Input| Projects'!$Y935),IF('Input| Overheads'!$C$42="DNSP defined",SUMPRODUCT(--('Input| Projects'!$AC935="Yes"),'Calc| Overheads Allocation'!E$61,'Input| Projects'!$AF935),""))),"")</f>
        <v/>
      </c>
      <c r="AO935" s="186" t="str">
        <f>IFERROR(IF('Input| Overheads'!$C$42="Direct costs",SUMPRODUCT(--('Input| Projects'!$AC935="Yes"),'Calc| Overheads Allocation'!F$8,'Calc| Project Costs'!Y935),IF('Input| Overheads'!$C$42="Internal labour",SUMPRODUCT(--('Input| Projects'!$AC935="Yes"),'Calc| Overheads Allocation'!F$8,'Calc| Project Costs'!Y935,'Input| Projects'!$Y935),IF('Input| Overheads'!$C$42="DNSP defined",SUMPRODUCT(--('Input| Projects'!$AC935="Yes"),'Calc| Overheads Allocation'!F$61,'Input| Projects'!$AF935),""))),"")</f>
        <v/>
      </c>
      <c r="AP935" s="186" t="str">
        <f>IFERROR(IF('Input| Overheads'!$C$42="Direct costs",SUMPRODUCT(--('Input| Projects'!$AC935="Yes"),'Calc| Overheads Allocation'!G$8,'Calc| Project Costs'!Z935),IF('Input| Overheads'!$C$42="Internal labour",SUMPRODUCT(--('Input| Projects'!$AC935="Yes"),'Calc| Overheads Allocation'!G$8,'Calc| Project Costs'!Z935,'Input| Projects'!$Y935),IF('Input| Overheads'!$C$42="DNSP defined",SUMPRODUCT(--('Input| Projects'!$AC935="Yes"),'Calc| Overheads Allocation'!G$61,'Input| Projects'!$AF935),""))),"")</f>
        <v/>
      </c>
      <c r="AQ935" s="186" t="str">
        <f>IFERROR(IF('Input| Overheads'!$C$42="Direct costs",SUMPRODUCT(--('Input| Projects'!$AC935="Yes"),'Calc| Overheads Allocation'!H$8,'Calc| Project Costs'!AA935),IF('Input| Overheads'!$C$42="Internal labour",SUMPRODUCT(--('Input| Projects'!$AC935="Yes"),'Calc| Overheads Allocation'!H$8,'Calc| Project Costs'!AA935,'Input| Projects'!$Y935),IF('Input| Overheads'!$C$42="DNSP defined",SUMPRODUCT(--('Input| Projects'!$AC935="Yes"),'Calc| Overheads Allocation'!H$61,'Input| Projects'!$AF935),""))),"")</f>
        <v/>
      </c>
      <c r="AR935" s="186" t="str">
        <f>IFERROR(IF('Input| Overheads'!$C$42="Direct costs",SUMPRODUCT(--('Input| Projects'!$AC935="Yes"),'Calc| Overheads Allocation'!I$8,'Calc| Project Costs'!AB935),IF('Input| Overheads'!$C$42="Internal labour",SUMPRODUCT(--('Input| Projects'!$AC935="Yes"),'Calc| Overheads Allocation'!I$8,'Calc| Project Costs'!AB935,'Input| Projects'!$Y935),IF('Input| Overheads'!$C$42="DNSP defined",SUMPRODUCT(--('Input| Projects'!$AC935="Yes"),'Calc| Overheads Allocation'!I$61,'Input| Projects'!$AF935),""))),"")</f>
        <v/>
      </c>
      <c r="AS935" s="106"/>
      <c r="AT935" s="186" t="str">
        <f>IFERROR(IF('Input| Overheads'!$C$42="Direct costs",SUMPRODUCT(--('Input| Projects'!$AD935="Yes"),'Calc| Overheads Allocation'!C$9,'Calc| Project Costs'!V935),IF('Input| Overheads'!$C$42="Internal labour",SUMPRODUCT(--('Input| Projects'!$AD935="Yes"),'Calc| Overheads Allocation'!C$9,'Calc| Project Costs'!V935,'Input| Projects'!$Y935),IF('Input| Overheads'!$C$42="DNSP defined",SUMPRODUCT(--('Input| Projects'!$AD935="Yes"),'Calc| Overheads Allocation'!C$62,'Input| Projects'!$AG935),""))),"")</f>
        <v/>
      </c>
      <c r="AU935" s="186" t="str">
        <f>IFERROR(IF('Input| Overheads'!$C$42="Direct costs",SUMPRODUCT(--('Input| Projects'!$AD935="Yes"),'Calc| Overheads Allocation'!D$9,'Calc| Project Costs'!W935),IF('Input| Overheads'!$C$42="Internal labour",SUMPRODUCT(--('Input| Projects'!$AD935="Yes"),'Calc| Overheads Allocation'!D$9,'Calc| Project Costs'!W935,'Input| Projects'!$Y935),IF('Input| Overheads'!$C$42="DNSP defined",SUMPRODUCT(--('Input| Projects'!$AD935="Yes"),'Calc| Overheads Allocation'!D$62,'Input| Projects'!$AG935),""))),"")</f>
        <v/>
      </c>
      <c r="AV935" s="186" t="str">
        <f>IFERROR(IF('Input| Overheads'!$C$42="Direct costs",SUMPRODUCT(--('Input| Projects'!$AD935="Yes"),'Calc| Overheads Allocation'!E$9,'Calc| Project Costs'!X935),IF('Input| Overheads'!$C$42="Internal labour",SUMPRODUCT(--('Input| Projects'!$AD935="Yes"),'Calc| Overheads Allocation'!E$9,'Calc| Project Costs'!X935,'Input| Projects'!$Y935),IF('Input| Overheads'!$C$42="DNSP defined",SUMPRODUCT(--('Input| Projects'!$AD935="Yes"),'Calc| Overheads Allocation'!E$62,'Input| Projects'!$AG935),""))),"")</f>
        <v/>
      </c>
      <c r="AW935" s="186" t="str">
        <f>IFERROR(IF('Input| Overheads'!$C$42="Direct costs",SUMPRODUCT(--('Input| Projects'!$AD935="Yes"),'Calc| Overheads Allocation'!F$9,'Calc| Project Costs'!Y935),IF('Input| Overheads'!$C$42="Internal labour",SUMPRODUCT(--('Input| Projects'!$AD935="Yes"),'Calc| Overheads Allocation'!F$9,'Calc| Project Costs'!Y935,'Input| Projects'!$Y935),IF('Input| Overheads'!$C$42="DNSP defined",SUMPRODUCT(--('Input| Projects'!$AD935="Yes"),'Calc| Overheads Allocation'!F$62,'Input| Projects'!$AG935),""))),"")</f>
        <v/>
      </c>
      <c r="AX935" s="186" t="str">
        <f>IFERROR(IF('Input| Overheads'!$C$42="Direct costs",SUMPRODUCT(--('Input| Projects'!$AD935="Yes"),'Calc| Overheads Allocation'!G$9,'Calc| Project Costs'!Z935),IF('Input| Overheads'!$C$42="Internal labour",SUMPRODUCT(--('Input| Projects'!$AD935="Yes"),'Calc| Overheads Allocation'!G$9,'Calc| Project Costs'!Z935,'Input| Projects'!$Y935),IF('Input| Overheads'!$C$42="DNSP defined",SUMPRODUCT(--('Input| Projects'!$AD935="Yes"),'Calc| Overheads Allocation'!G$62,'Input| Projects'!$AG935),""))),"")</f>
        <v/>
      </c>
      <c r="AY935" s="186" t="str">
        <f>IFERROR(IF('Input| Overheads'!$C$42="Direct costs",SUMPRODUCT(--('Input| Projects'!$AD935="Yes"),'Calc| Overheads Allocation'!H$9,'Calc| Project Costs'!AA935),IF('Input| Overheads'!$C$42="Internal labour",SUMPRODUCT(--('Input| Projects'!$AD935="Yes"),'Calc| Overheads Allocation'!H$9,'Calc| Project Costs'!AA935,'Input| Projects'!$Y935),IF('Input| Overheads'!$C$42="DNSP defined",SUMPRODUCT(--('Input| Projects'!$AD935="Yes"),'Calc| Overheads Allocation'!H$62,'Input| Projects'!$AG935),""))),"")</f>
        <v/>
      </c>
      <c r="AZ935" s="186" t="str">
        <f>IFERROR(IF('Input| Overheads'!$C$42="Direct costs",SUMPRODUCT(--('Input| Projects'!$AD935="Yes"),'Calc| Overheads Allocation'!I$9,'Calc| Project Costs'!AB935),IF('Input| Overheads'!$C$42="Internal labour",SUMPRODUCT(--('Input| Projects'!$AD935="Yes"),'Calc| Overheads Allocation'!I$9,'Calc| Project Costs'!AB935,'Input| Projects'!$Y935),IF('Input| Overheads'!$C$42="DNSP defined",SUMPRODUCT(--('Input| Projects'!$AD935="Yes"),'Calc| Overheads Allocation'!I$62,'Input| Projects'!$AG935),""))),"")</f>
        <v/>
      </c>
      <c r="BA935" s="106"/>
      <c r="BB935" s="186">
        <f t="shared" si="448"/>
        <v>0</v>
      </c>
      <c r="BC935" s="186">
        <f t="shared" si="449"/>
        <v>0</v>
      </c>
      <c r="BD935" s="186">
        <f t="shared" si="450"/>
        <v>0</v>
      </c>
      <c r="BE935" s="186">
        <f t="shared" si="427"/>
        <v>0</v>
      </c>
      <c r="BF935" s="186">
        <f t="shared" si="428"/>
        <v>0</v>
      </c>
      <c r="BG935" s="186">
        <f t="shared" si="429"/>
        <v>0</v>
      </c>
      <c r="BH935" s="186">
        <f t="shared" si="430"/>
        <v>0</v>
      </c>
      <c r="BI935" s="97"/>
      <c r="BJ935" s="186" t="str">
        <f t="shared" si="431"/>
        <v/>
      </c>
      <c r="BK935" s="186" t="str">
        <f t="shared" si="432"/>
        <v/>
      </c>
      <c r="BL935" s="186" t="str">
        <f t="shared" si="433"/>
        <v/>
      </c>
      <c r="BM935" s="186" t="str">
        <f t="shared" si="434"/>
        <v/>
      </c>
      <c r="BN935" s="186" t="str">
        <f t="shared" si="435"/>
        <v/>
      </c>
      <c r="BO935" s="186" t="str">
        <f t="shared" si="436"/>
        <v/>
      </c>
      <c r="BP935" s="186" t="str">
        <f t="shared" si="437"/>
        <v/>
      </c>
      <c r="BQ935" s="97"/>
      <c r="BR935" s="186">
        <f t="shared" si="438"/>
        <v>0</v>
      </c>
      <c r="BS935" s="186">
        <f t="shared" si="439"/>
        <v>0</v>
      </c>
      <c r="BT935" s="222">
        <f t="shared" si="440"/>
        <v>0</v>
      </c>
      <c r="BU935" s="222">
        <f t="shared" si="441"/>
        <v>0</v>
      </c>
      <c r="BV935" s="222">
        <f t="shared" si="442"/>
        <v>0</v>
      </c>
      <c r="BW935" s="222">
        <f t="shared" si="443"/>
        <v>0</v>
      </c>
      <c r="BX935" s="222">
        <f t="shared" si="444"/>
        <v>0</v>
      </c>
      <c r="BY935" s="106"/>
      <c r="BZ935" s="197" t="str">
        <f>IF(SUMIF('Input| Projects'!$AS$8:$CP$8,"Dx",'Input| Projects'!$AS935:$CP935)=0,"",SUMIF('Input| Projects'!$AS$8:$CP$8,"Dx",'Input| Projects'!$AS935:$CP935))</f>
        <v/>
      </c>
      <c r="CA935" s="197" t="str">
        <f>IF(SUMIF('Input| Projects'!$AS$8:$CP$8,"Tx",'Input| Projects'!$AS935:$CP935)=0,"",SUMIF('Input| Projects'!$AS$8:$CP$8,"Tx",'Input| Projects'!$AS935:$CP935))</f>
        <v/>
      </c>
      <c r="CB935" s="150" t="str">
        <f t="shared" si="451"/>
        <v/>
      </c>
    </row>
    <row r="936" spans="2:80" x14ac:dyDescent="0.2">
      <c r="B936" s="201">
        <f>IFERROR('Input| Projects'!B936,"")</f>
        <v>927</v>
      </c>
      <c r="C936" s="42" t="str">
        <f>IFERROR(IF('Input| Projects'!C936="","",'Input| Projects'!C936),"")</f>
        <v/>
      </c>
      <c r="D936" s="42" t="str">
        <f>IFERROR(IF('Input| Projects'!D936="","",'Input| Projects'!D936),"")</f>
        <v/>
      </c>
      <c r="E936" s="104"/>
      <c r="F936" s="190">
        <f>IFERROR('Input| Projects'!I936*'Input| Escalations'!$K$19,"")</f>
        <v>0</v>
      </c>
      <c r="G936" s="190">
        <f>IFERROR('Input| Projects'!J936*'Input| Escalations'!$K$19,"")</f>
        <v>0</v>
      </c>
      <c r="H936" s="190">
        <f>IFERROR('Input| Projects'!K936*'Input| Escalations'!$K$19,"")</f>
        <v>0</v>
      </c>
      <c r="I936" s="190">
        <f>IFERROR('Input| Projects'!L936*'Input| Escalations'!$K$19,"")</f>
        <v>0</v>
      </c>
      <c r="J936" s="190">
        <f>IFERROR('Input| Projects'!M936*'Input| Escalations'!$K$19,"")</f>
        <v>0</v>
      </c>
      <c r="K936" s="190">
        <f>IFERROR('Input| Projects'!N936*'Input| Escalations'!$K$19,"")</f>
        <v>0</v>
      </c>
      <c r="L936" s="190">
        <f>IFERROR('Input| Projects'!O936*'Input| Escalations'!$K$19,"")</f>
        <v>0</v>
      </c>
      <c r="M936" s="150" t="str">
        <f>IF(ABS(SUM(F936:L936)-(SUM('Input| Projects'!I936:O936)*'Input| Escalations'!$K$19))&lt;0.0000001,"",1)</f>
        <v/>
      </c>
      <c r="N936" s="192">
        <f>'Input| Projects'!$Y936*INDEX('Input| Escalations'!$H$33:$N$33,MATCH('Calc| Project Costs'!N$9,'Input| Escalations'!$H$23:$N$23,0))+'Input| Projects'!$Z936*INDEX('Input| Escalations'!$H$34:$N$34,MATCH('Calc| Project Costs'!N$9,'Input| Escalations'!$H$23:$N$23,0))+'Input| Projects'!$AA936*INDEX('Input| Escalations'!$H$35:$N$35,MATCH('Calc| Project Costs'!N$9,'Input| Escalations'!$H$23:$N$23,0))+1</f>
        <v>1</v>
      </c>
      <c r="O936" s="192">
        <f>'Input| Projects'!$Y936*INDEX('Input| Escalations'!$H$33:$N$33,MATCH('Calc| Project Costs'!O$9,'Input| Escalations'!$H$23:$N$23,0))+'Input| Projects'!$Z936*INDEX('Input| Escalations'!$H$34:$N$34,MATCH('Calc| Project Costs'!O$9,'Input| Escalations'!$H$23:$N$23,0))+'Input| Projects'!$AA936*INDEX('Input| Escalations'!$H$35:$N$35,MATCH('Calc| Project Costs'!O$9,'Input| Escalations'!$H$23:$N$23,0))+1</f>
        <v>1</v>
      </c>
      <c r="P936" s="192">
        <f>'Input| Projects'!$Y936*INDEX('Input| Escalations'!$H$33:$N$33,MATCH('Calc| Project Costs'!P$9,'Input| Escalations'!$H$23:$N$23,0))+'Input| Projects'!$Z936*INDEX('Input| Escalations'!$H$34:$N$34,MATCH('Calc| Project Costs'!P$9,'Input| Escalations'!$H$23:$N$23,0))+'Input| Projects'!$AA936*INDEX('Input| Escalations'!$H$35:$N$35,MATCH('Calc| Project Costs'!P$9,'Input| Escalations'!$H$23:$N$23,0))+1</f>
        <v>1</v>
      </c>
      <c r="Q936" s="192">
        <f>'Input| Projects'!$Y936*INDEX('Input| Escalations'!$H$33:$N$33,MATCH('Calc| Project Costs'!Q$9,'Input| Escalations'!$H$23:$N$23,0))+'Input| Projects'!$Z936*INDEX('Input| Escalations'!$H$34:$N$34,MATCH('Calc| Project Costs'!Q$9,'Input| Escalations'!$H$23:$N$23,0))+'Input| Projects'!$AA936*INDEX('Input| Escalations'!$H$35:$N$35,MATCH('Calc| Project Costs'!Q$9,'Input| Escalations'!$H$23:$N$23,0))+1</f>
        <v>1</v>
      </c>
      <c r="R936" s="192">
        <f>'Input| Projects'!$Y936*INDEX('Input| Escalations'!$H$33:$N$33,MATCH('Calc| Project Costs'!R$9,'Input| Escalations'!$H$23:$N$23,0))+'Input| Projects'!$Z936*INDEX('Input| Escalations'!$H$34:$N$34,MATCH('Calc| Project Costs'!R$9,'Input| Escalations'!$H$23:$N$23,0))+'Input| Projects'!$AA936*INDEX('Input| Escalations'!$H$35:$N$35,MATCH('Calc| Project Costs'!R$9,'Input| Escalations'!$H$23:$N$23,0))+1</f>
        <v>1</v>
      </c>
      <c r="S936" s="192">
        <f>'Input| Projects'!$Y936*INDEX('Input| Escalations'!$H$33:$N$33,MATCH('Calc| Project Costs'!S$9,'Input| Escalations'!$H$23:$N$23,0))+'Input| Projects'!$Z936*INDEX('Input| Escalations'!$H$34:$N$34,MATCH('Calc| Project Costs'!S$9,'Input| Escalations'!$H$23:$N$23,0))+'Input| Projects'!$AA936*INDEX('Input| Escalations'!$H$35:$N$35,MATCH('Calc| Project Costs'!S$9,'Input| Escalations'!$H$23:$N$23,0))+1</f>
        <v>1</v>
      </c>
      <c r="T936" s="192">
        <f>'Input| Projects'!$Y936*INDEX('Input| Escalations'!$H$33:$N$33,MATCH('Calc| Project Costs'!T$9,'Input| Escalations'!$H$23:$N$23,0))+'Input| Projects'!$Z936*INDEX('Input| Escalations'!$H$34:$N$34,MATCH('Calc| Project Costs'!T$9,'Input| Escalations'!$H$23:$N$23,0))+'Input| Projects'!$AA936*INDEX('Input| Escalations'!$H$35:$N$35,MATCH('Calc| Project Costs'!T$9,'Input| Escalations'!$H$23:$N$23,0))+1</f>
        <v>1</v>
      </c>
      <c r="U936" s="106"/>
      <c r="V936" s="186">
        <f t="shared" si="445"/>
        <v>0</v>
      </c>
      <c r="W936" s="186">
        <f t="shared" si="446"/>
        <v>0</v>
      </c>
      <c r="X936" s="186">
        <f t="shared" si="447"/>
        <v>0</v>
      </c>
      <c r="Y936" s="186">
        <f t="shared" si="423"/>
        <v>0</v>
      </c>
      <c r="Z936" s="186">
        <f t="shared" si="424"/>
        <v>0</v>
      </c>
      <c r="AA936" s="186">
        <f t="shared" si="425"/>
        <v>0</v>
      </c>
      <c r="AB936" s="186">
        <f t="shared" si="426"/>
        <v>0</v>
      </c>
      <c r="AC936" s="106"/>
      <c r="AD936" s="186">
        <f>'Input| Projects'!Q936*N936*'Input| Escalations'!$K$19</f>
        <v>0</v>
      </c>
      <c r="AE936" s="186">
        <f>'Input| Projects'!R936*O936*'Input| Escalations'!$K$19</f>
        <v>0</v>
      </c>
      <c r="AF936" s="186">
        <f>'Input| Projects'!S936*P936*'Input| Escalations'!$K$19</f>
        <v>0</v>
      </c>
      <c r="AG936" s="186">
        <f>'Input| Projects'!T936*Q936*'Input| Escalations'!$K$19</f>
        <v>0</v>
      </c>
      <c r="AH936" s="186">
        <f>'Input| Projects'!U936*R936*'Input| Escalations'!$K$19</f>
        <v>0</v>
      </c>
      <c r="AI936" s="186">
        <f>'Input| Projects'!V936*S936*'Input| Escalations'!$K$19</f>
        <v>0</v>
      </c>
      <c r="AJ936" s="186">
        <f>'Input| Projects'!W936*T936*'Input| Escalations'!$K$19</f>
        <v>0</v>
      </c>
      <c r="AK936" s="106"/>
      <c r="AL936" s="186" t="str">
        <f>IFERROR(IF('Input| Overheads'!$C$42="Direct costs",SUMPRODUCT(--('Input| Projects'!$AC936="Yes"),'Calc| Overheads Allocation'!C$8,'Calc| Project Costs'!V936),IF('Input| Overheads'!$C$42="Internal labour",SUMPRODUCT(--('Input| Projects'!$AC936="Yes"),'Calc| Overheads Allocation'!C$8,'Calc| Project Costs'!V936,'Input| Projects'!$Y936),IF('Input| Overheads'!$C$42="DNSP defined",SUMPRODUCT(--('Input| Projects'!$AC936="Yes"),'Calc| Overheads Allocation'!C$61,'Input| Projects'!$AF936),""))),"")</f>
        <v/>
      </c>
      <c r="AM936" s="186" t="str">
        <f>IFERROR(IF('Input| Overheads'!$C$42="Direct costs",SUMPRODUCT(--('Input| Projects'!$AC936="Yes"),'Calc| Overheads Allocation'!D$8,'Calc| Project Costs'!W936),IF('Input| Overheads'!$C$42="Internal labour",SUMPRODUCT(--('Input| Projects'!$AC936="Yes"),'Calc| Overheads Allocation'!D$8,'Calc| Project Costs'!W936,'Input| Projects'!$Y936),IF('Input| Overheads'!$C$42="DNSP defined",SUMPRODUCT(--('Input| Projects'!$AC936="Yes"),'Calc| Overheads Allocation'!D$61,'Input| Projects'!$AF936),""))),"")</f>
        <v/>
      </c>
      <c r="AN936" s="186" t="str">
        <f>IFERROR(IF('Input| Overheads'!$C$42="Direct costs",SUMPRODUCT(--('Input| Projects'!$AC936="Yes"),'Calc| Overheads Allocation'!E$8,'Calc| Project Costs'!X936),IF('Input| Overheads'!$C$42="Internal labour",SUMPRODUCT(--('Input| Projects'!$AC936="Yes"),'Calc| Overheads Allocation'!E$8,'Calc| Project Costs'!X936,'Input| Projects'!$Y936),IF('Input| Overheads'!$C$42="DNSP defined",SUMPRODUCT(--('Input| Projects'!$AC936="Yes"),'Calc| Overheads Allocation'!E$61,'Input| Projects'!$AF936),""))),"")</f>
        <v/>
      </c>
      <c r="AO936" s="186" t="str">
        <f>IFERROR(IF('Input| Overheads'!$C$42="Direct costs",SUMPRODUCT(--('Input| Projects'!$AC936="Yes"),'Calc| Overheads Allocation'!F$8,'Calc| Project Costs'!Y936),IF('Input| Overheads'!$C$42="Internal labour",SUMPRODUCT(--('Input| Projects'!$AC936="Yes"),'Calc| Overheads Allocation'!F$8,'Calc| Project Costs'!Y936,'Input| Projects'!$Y936),IF('Input| Overheads'!$C$42="DNSP defined",SUMPRODUCT(--('Input| Projects'!$AC936="Yes"),'Calc| Overheads Allocation'!F$61,'Input| Projects'!$AF936),""))),"")</f>
        <v/>
      </c>
      <c r="AP936" s="186" t="str">
        <f>IFERROR(IF('Input| Overheads'!$C$42="Direct costs",SUMPRODUCT(--('Input| Projects'!$AC936="Yes"),'Calc| Overheads Allocation'!G$8,'Calc| Project Costs'!Z936),IF('Input| Overheads'!$C$42="Internal labour",SUMPRODUCT(--('Input| Projects'!$AC936="Yes"),'Calc| Overheads Allocation'!G$8,'Calc| Project Costs'!Z936,'Input| Projects'!$Y936),IF('Input| Overheads'!$C$42="DNSP defined",SUMPRODUCT(--('Input| Projects'!$AC936="Yes"),'Calc| Overheads Allocation'!G$61,'Input| Projects'!$AF936),""))),"")</f>
        <v/>
      </c>
      <c r="AQ936" s="186" t="str">
        <f>IFERROR(IF('Input| Overheads'!$C$42="Direct costs",SUMPRODUCT(--('Input| Projects'!$AC936="Yes"),'Calc| Overheads Allocation'!H$8,'Calc| Project Costs'!AA936),IF('Input| Overheads'!$C$42="Internal labour",SUMPRODUCT(--('Input| Projects'!$AC936="Yes"),'Calc| Overheads Allocation'!H$8,'Calc| Project Costs'!AA936,'Input| Projects'!$Y936),IF('Input| Overheads'!$C$42="DNSP defined",SUMPRODUCT(--('Input| Projects'!$AC936="Yes"),'Calc| Overheads Allocation'!H$61,'Input| Projects'!$AF936),""))),"")</f>
        <v/>
      </c>
      <c r="AR936" s="186" t="str">
        <f>IFERROR(IF('Input| Overheads'!$C$42="Direct costs",SUMPRODUCT(--('Input| Projects'!$AC936="Yes"),'Calc| Overheads Allocation'!I$8,'Calc| Project Costs'!AB936),IF('Input| Overheads'!$C$42="Internal labour",SUMPRODUCT(--('Input| Projects'!$AC936="Yes"),'Calc| Overheads Allocation'!I$8,'Calc| Project Costs'!AB936,'Input| Projects'!$Y936),IF('Input| Overheads'!$C$42="DNSP defined",SUMPRODUCT(--('Input| Projects'!$AC936="Yes"),'Calc| Overheads Allocation'!I$61,'Input| Projects'!$AF936),""))),"")</f>
        <v/>
      </c>
      <c r="AS936" s="106"/>
      <c r="AT936" s="186" t="str">
        <f>IFERROR(IF('Input| Overheads'!$C$42="Direct costs",SUMPRODUCT(--('Input| Projects'!$AD936="Yes"),'Calc| Overheads Allocation'!C$9,'Calc| Project Costs'!V936),IF('Input| Overheads'!$C$42="Internal labour",SUMPRODUCT(--('Input| Projects'!$AD936="Yes"),'Calc| Overheads Allocation'!C$9,'Calc| Project Costs'!V936,'Input| Projects'!$Y936),IF('Input| Overheads'!$C$42="DNSP defined",SUMPRODUCT(--('Input| Projects'!$AD936="Yes"),'Calc| Overheads Allocation'!C$62,'Input| Projects'!$AG936),""))),"")</f>
        <v/>
      </c>
      <c r="AU936" s="186" t="str">
        <f>IFERROR(IF('Input| Overheads'!$C$42="Direct costs",SUMPRODUCT(--('Input| Projects'!$AD936="Yes"),'Calc| Overheads Allocation'!D$9,'Calc| Project Costs'!W936),IF('Input| Overheads'!$C$42="Internal labour",SUMPRODUCT(--('Input| Projects'!$AD936="Yes"),'Calc| Overheads Allocation'!D$9,'Calc| Project Costs'!W936,'Input| Projects'!$Y936),IF('Input| Overheads'!$C$42="DNSP defined",SUMPRODUCT(--('Input| Projects'!$AD936="Yes"),'Calc| Overheads Allocation'!D$62,'Input| Projects'!$AG936),""))),"")</f>
        <v/>
      </c>
      <c r="AV936" s="186" t="str">
        <f>IFERROR(IF('Input| Overheads'!$C$42="Direct costs",SUMPRODUCT(--('Input| Projects'!$AD936="Yes"),'Calc| Overheads Allocation'!E$9,'Calc| Project Costs'!X936),IF('Input| Overheads'!$C$42="Internal labour",SUMPRODUCT(--('Input| Projects'!$AD936="Yes"),'Calc| Overheads Allocation'!E$9,'Calc| Project Costs'!X936,'Input| Projects'!$Y936),IF('Input| Overheads'!$C$42="DNSP defined",SUMPRODUCT(--('Input| Projects'!$AD936="Yes"),'Calc| Overheads Allocation'!E$62,'Input| Projects'!$AG936),""))),"")</f>
        <v/>
      </c>
      <c r="AW936" s="186" t="str">
        <f>IFERROR(IF('Input| Overheads'!$C$42="Direct costs",SUMPRODUCT(--('Input| Projects'!$AD936="Yes"),'Calc| Overheads Allocation'!F$9,'Calc| Project Costs'!Y936),IF('Input| Overheads'!$C$42="Internal labour",SUMPRODUCT(--('Input| Projects'!$AD936="Yes"),'Calc| Overheads Allocation'!F$9,'Calc| Project Costs'!Y936,'Input| Projects'!$Y936),IF('Input| Overheads'!$C$42="DNSP defined",SUMPRODUCT(--('Input| Projects'!$AD936="Yes"),'Calc| Overheads Allocation'!F$62,'Input| Projects'!$AG936),""))),"")</f>
        <v/>
      </c>
      <c r="AX936" s="186" t="str">
        <f>IFERROR(IF('Input| Overheads'!$C$42="Direct costs",SUMPRODUCT(--('Input| Projects'!$AD936="Yes"),'Calc| Overheads Allocation'!G$9,'Calc| Project Costs'!Z936),IF('Input| Overheads'!$C$42="Internal labour",SUMPRODUCT(--('Input| Projects'!$AD936="Yes"),'Calc| Overheads Allocation'!G$9,'Calc| Project Costs'!Z936,'Input| Projects'!$Y936),IF('Input| Overheads'!$C$42="DNSP defined",SUMPRODUCT(--('Input| Projects'!$AD936="Yes"),'Calc| Overheads Allocation'!G$62,'Input| Projects'!$AG936),""))),"")</f>
        <v/>
      </c>
      <c r="AY936" s="186" t="str">
        <f>IFERROR(IF('Input| Overheads'!$C$42="Direct costs",SUMPRODUCT(--('Input| Projects'!$AD936="Yes"),'Calc| Overheads Allocation'!H$9,'Calc| Project Costs'!AA936),IF('Input| Overheads'!$C$42="Internal labour",SUMPRODUCT(--('Input| Projects'!$AD936="Yes"),'Calc| Overheads Allocation'!H$9,'Calc| Project Costs'!AA936,'Input| Projects'!$Y936),IF('Input| Overheads'!$C$42="DNSP defined",SUMPRODUCT(--('Input| Projects'!$AD936="Yes"),'Calc| Overheads Allocation'!H$62,'Input| Projects'!$AG936),""))),"")</f>
        <v/>
      </c>
      <c r="AZ936" s="186" t="str">
        <f>IFERROR(IF('Input| Overheads'!$C$42="Direct costs",SUMPRODUCT(--('Input| Projects'!$AD936="Yes"),'Calc| Overheads Allocation'!I$9,'Calc| Project Costs'!AB936),IF('Input| Overheads'!$C$42="Internal labour",SUMPRODUCT(--('Input| Projects'!$AD936="Yes"),'Calc| Overheads Allocation'!I$9,'Calc| Project Costs'!AB936,'Input| Projects'!$Y936),IF('Input| Overheads'!$C$42="DNSP defined",SUMPRODUCT(--('Input| Projects'!$AD936="Yes"),'Calc| Overheads Allocation'!I$62,'Input| Projects'!$AG936),""))),"")</f>
        <v/>
      </c>
      <c r="BA936" s="106"/>
      <c r="BB936" s="186">
        <f t="shared" si="448"/>
        <v>0</v>
      </c>
      <c r="BC936" s="186">
        <f t="shared" si="449"/>
        <v>0</v>
      </c>
      <c r="BD936" s="186">
        <f t="shared" si="450"/>
        <v>0</v>
      </c>
      <c r="BE936" s="186">
        <f t="shared" si="427"/>
        <v>0</v>
      </c>
      <c r="BF936" s="186">
        <f t="shared" si="428"/>
        <v>0</v>
      </c>
      <c r="BG936" s="186">
        <f t="shared" si="429"/>
        <v>0</v>
      </c>
      <c r="BH936" s="186">
        <f t="shared" si="430"/>
        <v>0</v>
      </c>
      <c r="BI936" s="97"/>
      <c r="BJ936" s="186" t="str">
        <f t="shared" si="431"/>
        <v/>
      </c>
      <c r="BK936" s="186" t="str">
        <f t="shared" si="432"/>
        <v/>
      </c>
      <c r="BL936" s="186" t="str">
        <f t="shared" si="433"/>
        <v/>
      </c>
      <c r="BM936" s="186" t="str">
        <f t="shared" si="434"/>
        <v/>
      </c>
      <c r="BN936" s="186" t="str">
        <f t="shared" si="435"/>
        <v/>
      </c>
      <c r="BO936" s="186" t="str">
        <f t="shared" si="436"/>
        <v/>
      </c>
      <c r="BP936" s="186" t="str">
        <f t="shared" si="437"/>
        <v/>
      </c>
      <c r="BQ936" s="97"/>
      <c r="BR936" s="186">
        <f t="shared" si="438"/>
        <v>0</v>
      </c>
      <c r="BS936" s="186">
        <f t="shared" si="439"/>
        <v>0</v>
      </c>
      <c r="BT936" s="222">
        <f t="shared" si="440"/>
        <v>0</v>
      </c>
      <c r="BU936" s="222">
        <f t="shared" si="441"/>
        <v>0</v>
      </c>
      <c r="BV936" s="222">
        <f t="shared" si="442"/>
        <v>0</v>
      </c>
      <c r="BW936" s="222">
        <f t="shared" si="443"/>
        <v>0</v>
      </c>
      <c r="BX936" s="222">
        <f t="shared" si="444"/>
        <v>0</v>
      </c>
      <c r="BY936" s="106"/>
      <c r="BZ936" s="197" t="str">
        <f>IF(SUMIF('Input| Projects'!$AS$8:$CP$8,"Dx",'Input| Projects'!$AS936:$CP936)=0,"",SUMIF('Input| Projects'!$AS$8:$CP$8,"Dx",'Input| Projects'!$AS936:$CP936))</f>
        <v/>
      </c>
      <c r="CA936" s="197" t="str">
        <f>IF(SUMIF('Input| Projects'!$AS$8:$CP$8,"Tx",'Input| Projects'!$AS936:$CP936)=0,"",SUMIF('Input| Projects'!$AS$8:$CP$8,"Tx",'Input| Projects'!$AS936:$CP936))</f>
        <v/>
      </c>
      <c r="CB936" s="150" t="str">
        <f t="shared" si="451"/>
        <v/>
      </c>
    </row>
    <row r="937" spans="2:80" x14ac:dyDescent="0.2">
      <c r="B937" s="201">
        <f>IFERROR('Input| Projects'!B937,"")</f>
        <v>928</v>
      </c>
      <c r="C937" s="42" t="str">
        <f>IFERROR(IF('Input| Projects'!C937="","",'Input| Projects'!C937),"")</f>
        <v/>
      </c>
      <c r="D937" s="42" t="str">
        <f>IFERROR(IF('Input| Projects'!D937="","",'Input| Projects'!D937),"")</f>
        <v/>
      </c>
      <c r="E937" s="104"/>
      <c r="F937" s="190">
        <f>IFERROR('Input| Projects'!I937*'Input| Escalations'!$K$19,"")</f>
        <v>0</v>
      </c>
      <c r="G937" s="190">
        <f>IFERROR('Input| Projects'!J937*'Input| Escalations'!$K$19,"")</f>
        <v>0</v>
      </c>
      <c r="H937" s="190">
        <f>IFERROR('Input| Projects'!K937*'Input| Escalations'!$K$19,"")</f>
        <v>0</v>
      </c>
      <c r="I937" s="190">
        <f>IFERROR('Input| Projects'!L937*'Input| Escalations'!$K$19,"")</f>
        <v>0</v>
      </c>
      <c r="J937" s="190">
        <f>IFERROR('Input| Projects'!M937*'Input| Escalations'!$K$19,"")</f>
        <v>0</v>
      </c>
      <c r="K937" s="190">
        <f>IFERROR('Input| Projects'!N937*'Input| Escalations'!$K$19,"")</f>
        <v>0</v>
      </c>
      <c r="L937" s="190">
        <f>IFERROR('Input| Projects'!O937*'Input| Escalations'!$K$19,"")</f>
        <v>0</v>
      </c>
      <c r="M937" s="150" t="str">
        <f>IF(ABS(SUM(F937:L937)-(SUM('Input| Projects'!I937:O937)*'Input| Escalations'!$K$19))&lt;0.0000001,"",1)</f>
        <v/>
      </c>
      <c r="N937" s="192">
        <f>'Input| Projects'!$Y937*INDEX('Input| Escalations'!$H$33:$N$33,MATCH('Calc| Project Costs'!N$9,'Input| Escalations'!$H$23:$N$23,0))+'Input| Projects'!$Z937*INDEX('Input| Escalations'!$H$34:$N$34,MATCH('Calc| Project Costs'!N$9,'Input| Escalations'!$H$23:$N$23,0))+'Input| Projects'!$AA937*INDEX('Input| Escalations'!$H$35:$N$35,MATCH('Calc| Project Costs'!N$9,'Input| Escalations'!$H$23:$N$23,0))+1</f>
        <v>1</v>
      </c>
      <c r="O937" s="192">
        <f>'Input| Projects'!$Y937*INDEX('Input| Escalations'!$H$33:$N$33,MATCH('Calc| Project Costs'!O$9,'Input| Escalations'!$H$23:$N$23,0))+'Input| Projects'!$Z937*INDEX('Input| Escalations'!$H$34:$N$34,MATCH('Calc| Project Costs'!O$9,'Input| Escalations'!$H$23:$N$23,0))+'Input| Projects'!$AA937*INDEX('Input| Escalations'!$H$35:$N$35,MATCH('Calc| Project Costs'!O$9,'Input| Escalations'!$H$23:$N$23,0))+1</f>
        <v>1</v>
      </c>
      <c r="P937" s="192">
        <f>'Input| Projects'!$Y937*INDEX('Input| Escalations'!$H$33:$N$33,MATCH('Calc| Project Costs'!P$9,'Input| Escalations'!$H$23:$N$23,0))+'Input| Projects'!$Z937*INDEX('Input| Escalations'!$H$34:$N$34,MATCH('Calc| Project Costs'!P$9,'Input| Escalations'!$H$23:$N$23,0))+'Input| Projects'!$AA937*INDEX('Input| Escalations'!$H$35:$N$35,MATCH('Calc| Project Costs'!P$9,'Input| Escalations'!$H$23:$N$23,0))+1</f>
        <v>1</v>
      </c>
      <c r="Q937" s="192">
        <f>'Input| Projects'!$Y937*INDEX('Input| Escalations'!$H$33:$N$33,MATCH('Calc| Project Costs'!Q$9,'Input| Escalations'!$H$23:$N$23,0))+'Input| Projects'!$Z937*INDEX('Input| Escalations'!$H$34:$N$34,MATCH('Calc| Project Costs'!Q$9,'Input| Escalations'!$H$23:$N$23,0))+'Input| Projects'!$AA937*INDEX('Input| Escalations'!$H$35:$N$35,MATCH('Calc| Project Costs'!Q$9,'Input| Escalations'!$H$23:$N$23,0))+1</f>
        <v>1</v>
      </c>
      <c r="R937" s="192">
        <f>'Input| Projects'!$Y937*INDEX('Input| Escalations'!$H$33:$N$33,MATCH('Calc| Project Costs'!R$9,'Input| Escalations'!$H$23:$N$23,0))+'Input| Projects'!$Z937*INDEX('Input| Escalations'!$H$34:$N$34,MATCH('Calc| Project Costs'!R$9,'Input| Escalations'!$H$23:$N$23,0))+'Input| Projects'!$AA937*INDEX('Input| Escalations'!$H$35:$N$35,MATCH('Calc| Project Costs'!R$9,'Input| Escalations'!$H$23:$N$23,0))+1</f>
        <v>1</v>
      </c>
      <c r="S937" s="192">
        <f>'Input| Projects'!$Y937*INDEX('Input| Escalations'!$H$33:$N$33,MATCH('Calc| Project Costs'!S$9,'Input| Escalations'!$H$23:$N$23,0))+'Input| Projects'!$Z937*INDEX('Input| Escalations'!$H$34:$N$34,MATCH('Calc| Project Costs'!S$9,'Input| Escalations'!$H$23:$N$23,0))+'Input| Projects'!$AA937*INDEX('Input| Escalations'!$H$35:$N$35,MATCH('Calc| Project Costs'!S$9,'Input| Escalations'!$H$23:$N$23,0))+1</f>
        <v>1</v>
      </c>
      <c r="T937" s="192">
        <f>'Input| Projects'!$Y937*INDEX('Input| Escalations'!$H$33:$N$33,MATCH('Calc| Project Costs'!T$9,'Input| Escalations'!$H$23:$N$23,0))+'Input| Projects'!$Z937*INDEX('Input| Escalations'!$H$34:$N$34,MATCH('Calc| Project Costs'!T$9,'Input| Escalations'!$H$23:$N$23,0))+'Input| Projects'!$AA937*INDEX('Input| Escalations'!$H$35:$N$35,MATCH('Calc| Project Costs'!T$9,'Input| Escalations'!$H$23:$N$23,0))+1</f>
        <v>1</v>
      </c>
      <c r="U937" s="106"/>
      <c r="V937" s="186">
        <f t="shared" si="445"/>
        <v>0</v>
      </c>
      <c r="W937" s="186">
        <f t="shared" si="446"/>
        <v>0</v>
      </c>
      <c r="X937" s="186">
        <f t="shared" si="447"/>
        <v>0</v>
      </c>
      <c r="Y937" s="186">
        <f t="shared" si="423"/>
        <v>0</v>
      </c>
      <c r="Z937" s="186">
        <f t="shared" si="424"/>
        <v>0</v>
      </c>
      <c r="AA937" s="186">
        <f t="shared" si="425"/>
        <v>0</v>
      </c>
      <c r="AB937" s="186">
        <f t="shared" si="426"/>
        <v>0</v>
      </c>
      <c r="AC937" s="106"/>
      <c r="AD937" s="186">
        <f>'Input| Projects'!Q937*N937*'Input| Escalations'!$K$19</f>
        <v>0</v>
      </c>
      <c r="AE937" s="186">
        <f>'Input| Projects'!R937*O937*'Input| Escalations'!$K$19</f>
        <v>0</v>
      </c>
      <c r="AF937" s="186">
        <f>'Input| Projects'!S937*P937*'Input| Escalations'!$K$19</f>
        <v>0</v>
      </c>
      <c r="AG937" s="186">
        <f>'Input| Projects'!T937*Q937*'Input| Escalations'!$K$19</f>
        <v>0</v>
      </c>
      <c r="AH937" s="186">
        <f>'Input| Projects'!U937*R937*'Input| Escalations'!$K$19</f>
        <v>0</v>
      </c>
      <c r="AI937" s="186">
        <f>'Input| Projects'!V937*S937*'Input| Escalations'!$K$19</f>
        <v>0</v>
      </c>
      <c r="AJ937" s="186">
        <f>'Input| Projects'!W937*T937*'Input| Escalations'!$K$19</f>
        <v>0</v>
      </c>
      <c r="AK937" s="106"/>
      <c r="AL937" s="186" t="str">
        <f>IFERROR(IF('Input| Overheads'!$C$42="Direct costs",SUMPRODUCT(--('Input| Projects'!$AC937="Yes"),'Calc| Overheads Allocation'!C$8,'Calc| Project Costs'!V937),IF('Input| Overheads'!$C$42="Internal labour",SUMPRODUCT(--('Input| Projects'!$AC937="Yes"),'Calc| Overheads Allocation'!C$8,'Calc| Project Costs'!V937,'Input| Projects'!$Y937),IF('Input| Overheads'!$C$42="DNSP defined",SUMPRODUCT(--('Input| Projects'!$AC937="Yes"),'Calc| Overheads Allocation'!C$61,'Input| Projects'!$AF937),""))),"")</f>
        <v/>
      </c>
      <c r="AM937" s="186" t="str">
        <f>IFERROR(IF('Input| Overheads'!$C$42="Direct costs",SUMPRODUCT(--('Input| Projects'!$AC937="Yes"),'Calc| Overheads Allocation'!D$8,'Calc| Project Costs'!W937),IF('Input| Overheads'!$C$42="Internal labour",SUMPRODUCT(--('Input| Projects'!$AC937="Yes"),'Calc| Overheads Allocation'!D$8,'Calc| Project Costs'!W937,'Input| Projects'!$Y937),IF('Input| Overheads'!$C$42="DNSP defined",SUMPRODUCT(--('Input| Projects'!$AC937="Yes"),'Calc| Overheads Allocation'!D$61,'Input| Projects'!$AF937),""))),"")</f>
        <v/>
      </c>
      <c r="AN937" s="186" t="str">
        <f>IFERROR(IF('Input| Overheads'!$C$42="Direct costs",SUMPRODUCT(--('Input| Projects'!$AC937="Yes"),'Calc| Overheads Allocation'!E$8,'Calc| Project Costs'!X937),IF('Input| Overheads'!$C$42="Internal labour",SUMPRODUCT(--('Input| Projects'!$AC937="Yes"),'Calc| Overheads Allocation'!E$8,'Calc| Project Costs'!X937,'Input| Projects'!$Y937),IF('Input| Overheads'!$C$42="DNSP defined",SUMPRODUCT(--('Input| Projects'!$AC937="Yes"),'Calc| Overheads Allocation'!E$61,'Input| Projects'!$AF937),""))),"")</f>
        <v/>
      </c>
      <c r="AO937" s="186" t="str">
        <f>IFERROR(IF('Input| Overheads'!$C$42="Direct costs",SUMPRODUCT(--('Input| Projects'!$AC937="Yes"),'Calc| Overheads Allocation'!F$8,'Calc| Project Costs'!Y937),IF('Input| Overheads'!$C$42="Internal labour",SUMPRODUCT(--('Input| Projects'!$AC937="Yes"),'Calc| Overheads Allocation'!F$8,'Calc| Project Costs'!Y937,'Input| Projects'!$Y937),IF('Input| Overheads'!$C$42="DNSP defined",SUMPRODUCT(--('Input| Projects'!$AC937="Yes"),'Calc| Overheads Allocation'!F$61,'Input| Projects'!$AF937),""))),"")</f>
        <v/>
      </c>
      <c r="AP937" s="186" t="str">
        <f>IFERROR(IF('Input| Overheads'!$C$42="Direct costs",SUMPRODUCT(--('Input| Projects'!$AC937="Yes"),'Calc| Overheads Allocation'!G$8,'Calc| Project Costs'!Z937),IF('Input| Overheads'!$C$42="Internal labour",SUMPRODUCT(--('Input| Projects'!$AC937="Yes"),'Calc| Overheads Allocation'!G$8,'Calc| Project Costs'!Z937,'Input| Projects'!$Y937),IF('Input| Overheads'!$C$42="DNSP defined",SUMPRODUCT(--('Input| Projects'!$AC937="Yes"),'Calc| Overheads Allocation'!G$61,'Input| Projects'!$AF937),""))),"")</f>
        <v/>
      </c>
      <c r="AQ937" s="186" t="str">
        <f>IFERROR(IF('Input| Overheads'!$C$42="Direct costs",SUMPRODUCT(--('Input| Projects'!$AC937="Yes"),'Calc| Overheads Allocation'!H$8,'Calc| Project Costs'!AA937),IF('Input| Overheads'!$C$42="Internal labour",SUMPRODUCT(--('Input| Projects'!$AC937="Yes"),'Calc| Overheads Allocation'!H$8,'Calc| Project Costs'!AA937,'Input| Projects'!$Y937),IF('Input| Overheads'!$C$42="DNSP defined",SUMPRODUCT(--('Input| Projects'!$AC937="Yes"),'Calc| Overheads Allocation'!H$61,'Input| Projects'!$AF937),""))),"")</f>
        <v/>
      </c>
      <c r="AR937" s="186" t="str">
        <f>IFERROR(IF('Input| Overheads'!$C$42="Direct costs",SUMPRODUCT(--('Input| Projects'!$AC937="Yes"),'Calc| Overheads Allocation'!I$8,'Calc| Project Costs'!AB937),IF('Input| Overheads'!$C$42="Internal labour",SUMPRODUCT(--('Input| Projects'!$AC937="Yes"),'Calc| Overheads Allocation'!I$8,'Calc| Project Costs'!AB937,'Input| Projects'!$Y937),IF('Input| Overheads'!$C$42="DNSP defined",SUMPRODUCT(--('Input| Projects'!$AC937="Yes"),'Calc| Overheads Allocation'!I$61,'Input| Projects'!$AF937),""))),"")</f>
        <v/>
      </c>
      <c r="AS937" s="106"/>
      <c r="AT937" s="186" t="str">
        <f>IFERROR(IF('Input| Overheads'!$C$42="Direct costs",SUMPRODUCT(--('Input| Projects'!$AD937="Yes"),'Calc| Overheads Allocation'!C$9,'Calc| Project Costs'!V937),IF('Input| Overheads'!$C$42="Internal labour",SUMPRODUCT(--('Input| Projects'!$AD937="Yes"),'Calc| Overheads Allocation'!C$9,'Calc| Project Costs'!V937,'Input| Projects'!$Y937),IF('Input| Overheads'!$C$42="DNSP defined",SUMPRODUCT(--('Input| Projects'!$AD937="Yes"),'Calc| Overheads Allocation'!C$62,'Input| Projects'!$AG937),""))),"")</f>
        <v/>
      </c>
      <c r="AU937" s="186" t="str">
        <f>IFERROR(IF('Input| Overheads'!$C$42="Direct costs",SUMPRODUCT(--('Input| Projects'!$AD937="Yes"),'Calc| Overheads Allocation'!D$9,'Calc| Project Costs'!W937),IF('Input| Overheads'!$C$42="Internal labour",SUMPRODUCT(--('Input| Projects'!$AD937="Yes"),'Calc| Overheads Allocation'!D$9,'Calc| Project Costs'!W937,'Input| Projects'!$Y937),IF('Input| Overheads'!$C$42="DNSP defined",SUMPRODUCT(--('Input| Projects'!$AD937="Yes"),'Calc| Overheads Allocation'!D$62,'Input| Projects'!$AG937),""))),"")</f>
        <v/>
      </c>
      <c r="AV937" s="186" t="str">
        <f>IFERROR(IF('Input| Overheads'!$C$42="Direct costs",SUMPRODUCT(--('Input| Projects'!$AD937="Yes"),'Calc| Overheads Allocation'!E$9,'Calc| Project Costs'!X937),IF('Input| Overheads'!$C$42="Internal labour",SUMPRODUCT(--('Input| Projects'!$AD937="Yes"),'Calc| Overheads Allocation'!E$9,'Calc| Project Costs'!X937,'Input| Projects'!$Y937),IF('Input| Overheads'!$C$42="DNSP defined",SUMPRODUCT(--('Input| Projects'!$AD937="Yes"),'Calc| Overheads Allocation'!E$62,'Input| Projects'!$AG937),""))),"")</f>
        <v/>
      </c>
      <c r="AW937" s="186" t="str">
        <f>IFERROR(IF('Input| Overheads'!$C$42="Direct costs",SUMPRODUCT(--('Input| Projects'!$AD937="Yes"),'Calc| Overheads Allocation'!F$9,'Calc| Project Costs'!Y937),IF('Input| Overheads'!$C$42="Internal labour",SUMPRODUCT(--('Input| Projects'!$AD937="Yes"),'Calc| Overheads Allocation'!F$9,'Calc| Project Costs'!Y937,'Input| Projects'!$Y937),IF('Input| Overheads'!$C$42="DNSP defined",SUMPRODUCT(--('Input| Projects'!$AD937="Yes"),'Calc| Overheads Allocation'!F$62,'Input| Projects'!$AG937),""))),"")</f>
        <v/>
      </c>
      <c r="AX937" s="186" t="str">
        <f>IFERROR(IF('Input| Overheads'!$C$42="Direct costs",SUMPRODUCT(--('Input| Projects'!$AD937="Yes"),'Calc| Overheads Allocation'!G$9,'Calc| Project Costs'!Z937),IF('Input| Overheads'!$C$42="Internal labour",SUMPRODUCT(--('Input| Projects'!$AD937="Yes"),'Calc| Overheads Allocation'!G$9,'Calc| Project Costs'!Z937,'Input| Projects'!$Y937),IF('Input| Overheads'!$C$42="DNSP defined",SUMPRODUCT(--('Input| Projects'!$AD937="Yes"),'Calc| Overheads Allocation'!G$62,'Input| Projects'!$AG937),""))),"")</f>
        <v/>
      </c>
      <c r="AY937" s="186" t="str">
        <f>IFERROR(IF('Input| Overheads'!$C$42="Direct costs",SUMPRODUCT(--('Input| Projects'!$AD937="Yes"),'Calc| Overheads Allocation'!H$9,'Calc| Project Costs'!AA937),IF('Input| Overheads'!$C$42="Internal labour",SUMPRODUCT(--('Input| Projects'!$AD937="Yes"),'Calc| Overheads Allocation'!H$9,'Calc| Project Costs'!AA937,'Input| Projects'!$Y937),IF('Input| Overheads'!$C$42="DNSP defined",SUMPRODUCT(--('Input| Projects'!$AD937="Yes"),'Calc| Overheads Allocation'!H$62,'Input| Projects'!$AG937),""))),"")</f>
        <v/>
      </c>
      <c r="AZ937" s="186" t="str">
        <f>IFERROR(IF('Input| Overheads'!$C$42="Direct costs",SUMPRODUCT(--('Input| Projects'!$AD937="Yes"),'Calc| Overheads Allocation'!I$9,'Calc| Project Costs'!AB937),IF('Input| Overheads'!$C$42="Internal labour",SUMPRODUCT(--('Input| Projects'!$AD937="Yes"),'Calc| Overheads Allocation'!I$9,'Calc| Project Costs'!AB937,'Input| Projects'!$Y937),IF('Input| Overheads'!$C$42="DNSP defined",SUMPRODUCT(--('Input| Projects'!$AD937="Yes"),'Calc| Overheads Allocation'!I$62,'Input| Projects'!$AG937),""))),"")</f>
        <v/>
      </c>
      <c r="BA937" s="106"/>
      <c r="BB937" s="186">
        <f t="shared" si="448"/>
        <v>0</v>
      </c>
      <c r="BC937" s="186">
        <f t="shared" si="449"/>
        <v>0</v>
      </c>
      <c r="BD937" s="186">
        <f t="shared" si="450"/>
        <v>0</v>
      </c>
      <c r="BE937" s="186">
        <f t="shared" si="427"/>
        <v>0</v>
      </c>
      <c r="BF937" s="186">
        <f t="shared" si="428"/>
        <v>0</v>
      </c>
      <c r="BG937" s="186">
        <f t="shared" si="429"/>
        <v>0</v>
      </c>
      <c r="BH937" s="186">
        <f t="shared" si="430"/>
        <v>0</v>
      </c>
      <c r="BI937" s="97"/>
      <c r="BJ937" s="186" t="str">
        <f t="shared" si="431"/>
        <v/>
      </c>
      <c r="BK937" s="186" t="str">
        <f t="shared" si="432"/>
        <v/>
      </c>
      <c r="BL937" s="186" t="str">
        <f t="shared" si="433"/>
        <v/>
      </c>
      <c r="BM937" s="186" t="str">
        <f t="shared" si="434"/>
        <v/>
      </c>
      <c r="BN937" s="186" t="str">
        <f t="shared" si="435"/>
        <v/>
      </c>
      <c r="BO937" s="186" t="str">
        <f t="shared" si="436"/>
        <v/>
      </c>
      <c r="BP937" s="186" t="str">
        <f t="shared" si="437"/>
        <v/>
      </c>
      <c r="BQ937" s="97"/>
      <c r="BR937" s="186">
        <f t="shared" si="438"/>
        <v>0</v>
      </c>
      <c r="BS937" s="186">
        <f t="shared" si="439"/>
        <v>0</v>
      </c>
      <c r="BT937" s="222">
        <f t="shared" si="440"/>
        <v>0</v>
      </c>
      <c r="BU937" s="222">
        <f t="shared" si="441"/>
        <v>0</v>
      </c>
      <c r="BV937" s="222">
        <f t="shared" si="442"/>
        <v>0</v>
      </c>
      <c r="BW937" s="222">
        <f t="shared" si="443"/>
        <v>0</v>
      </c>
      <c r="BX937" s="222">
        <f t="shared" si="444"/>
        <v>0</v>
      </c>
      <c r="BY937" s="106"/>
      <c r="BZ937" s="197" t="str">
        <f>IF(SUMIF('Input| Projects'!$AS$8:$CP$8,"Dx",'Input| Projects'!$AS937:$CP937)=0,"",SUMIF('Input| Projects'!$AS$8:$CP$8,"Dx",'Input| Projects'!$AS937:$CP937))</f>
        <v/>
      </c>
      <c r="CA937" s="197" t="str">
        <f>IF(SUMIF('Input| Projects'!$AS$8:$CP$8,"Tx",'Input| Projects'!$AS937:$CP937)=0,"",SUMIF('Input| Projects'!$AS$8:$CP$8,"Tx",'Input| Projects'!$AS937:$CP937))</f>
        <v/>
      </c>
      <c r="CB937" s="150" t="str">
        <f t="shared" si="451"/>
        <v/>
      </c>
    </row>
    <row r="938" spans="2:80" x14ac:dyDescent="0.2">
      <c r="B938" s="201">
        <f>IFERROR('Input| Projects'!B938,"")</f>
        <v>929</v>
      </c>
      <c r="C938" s="42" t="str">
        <f>IFERROR(IF('Input| Projects'!C938="","",'Input| Projects'!C938),"")</f>
        <v/>
      </c>
      <c r="D938" s="42" t="str">
        <f>IFERROR(IF('Input| Projects'!D938="","",'Input| Projects'!D938),"")</f>
        <v/>
      </c>
      <c r="E938" s="104"/>
      <c r="F938" s="190">
        <f>IFERROR('Input| Projects'!I938*'Input| Escalations'!$K$19,"")</f>
        <v>0</v>
      </c>
      <c r="G938" s="190">
        <f>IFERROR('Input| Projects'!J938*'Input| Escalations'!$K$19,"")</f>
        <v>0</v>
      </c>
      <c r="H938" s="190">
        <f>IFERROR('Input| Projects'!K938*'Input| Escalations'!$K$19,"")</f>
        <v>0</v>
      </c>
      <c r="I938" s="190">
        <f>IFERROR('Input| Projects'!L938*'Input| Escalations'!$K$19,"")</f>
        <v>0</v>
      </c>
      <c r="J938" s="190">
        <f>IFERROR('Input| Projects'!M938*'Input| Escalations'!$K$19,"")</f>
        <v>0</v>
      </c>
      <c r="K938" s="190">
        <f>IFERROR('Input| Projects'!N938*'Input| Escalations'!$K$19,"")</f>
        <v>0</v>
      </c>
      <c r="L938" s="190">
        <f>IFERROR('Input| Projects'!O938*'Input| Escalations'!$K$19,"")</f>
        <v>0</v>
      </c>
      <c r="M938" s="150" t="str">
        <f>IF(ABS(SUM(F938:L938)-(SUM('Input| Projects'!I938:O938)*'Input| Escalations'!$K$19))&lt;0.0000001,"",1)</f>
        <v/>
      </c>
      <c r="N938" s="192">
        <f>'Input| Projects'!$Y938*INDEX('Input| Escalations'!$H$33:$N$33,MATCH('Calc| Project Costs'!N$9,'Input| Escalations'!$H$23:$N$23,0))+'Input| Projects'!$Z938*INDEX('Input| Escalations'!$H$34:$N$34,MATCH('Calc| Project Costs'!N$9,'Input| Escalations'!$H$23:$N$23,0))+'Input| Projects'!$AA938*INDEX('Input| Escalations'!$H$35:$N$35,MATCH('Calc| Project Costs'!N$9,'Input| Escalations'!$H$23:$N$23,0))+1</f>
        <v>1</v>
      </c>
      <c r="O938" s="192">
        <f>'Input| Projects'!$Y938*INDEX('Input| Escalations'!$H$33:$N$33,MATCH('Calc| Project Costs'!O$9,'Input| Escalations'!$H$23:$N$23,0))+'Input| Projects'!$Z938*INDEX('Input| Escalations'!$H$34:$N$34,MATCH('Calc| Project Costs'!O$9,'Input| Escalations'!$H$23:$N$23,0))+'Input| Projects'!$AA938*INDEX('Input| Escalations'!$H$35:$N$35,MATCH('Calc| Project Costs'!O$9,'Input| Escalations'!$H$23:$N$23,0))+1</f>
        <v>1</v>
      </c>
      <c r="P938" s="192">
        <f>'Input| Projects'!$Y938*INDEX('Input| Escalations'!$H$33:$N$33,MATCH('Calc| Project Costs'!P$9,'Input| Escalations'!$H$23:$N$23,0))+'Input| Projects'!$Z938*INDEX('Input| Escalations'!$H$34:$N$34,MATCH('Calc| Project Costs'!P$9,'Input| Escalations'!$H$23:$N$23,0))+'Input| Projects'!$AA938*INDEX('Input| Escalations'!$H$35:$N$35,MATCH('Calc| Project Costs'!P$9,'Input| Escalations'!$H$23:$N$23,0))+1</f>
        <v>1</v>
      </c>
      <c r="Q938" s="192">
        <f>'Input| Projects'!$Y938*INDEX('Input| Escalations'!$H$33:$N$33,MATCH('Calc| Project Costs'!Q$9,'Input| Escalations'!$H$23:$N$23,0))+'Input| Projects'!$Z938*INDEX('Input| Escalations'!$H$34:$N$34,MATCH('Calc| Project Costs'!Q$9,'Input| Escalations'!$H$23:$N$23,0))+'Input| Projects'!$AA938*INDEX('Input| Escalations'!$H$35:$N$35,MATCH('Calc| Project Costs'!Q$9,'Input| Escalations'!$H$23:$N$23,0))+1</f>
        <v>1</v>
      </c>
      <c r="R938" s="192">
        <f>'Input| Projects'!$Y938*INDEX('Input| Escalations'!$H$33:$N$33,MATCH('Calc| Project Costs'!R$9,'Input| Escalations'!$H$23:$N$23,0))+'Input| Projects'!$Z938*INDEX('Input| Escalations'!$H$34:$N$34,MATCH('Calc| Project Costs'!R$9,'Input| Escalations'!$H$23:$N$23,0))+'Input| Projects'!$AA938*INDEX('Input| Escalations'!$H$35:$N$35,MATCH('Calc| Project Costs'!R$9,'Input| Escalations'!$H$23:$N$23,0))+1</f>
        <v>1</v>
      </c>
      <c r="S938" s="192">
        <f>'Input| Projects'!$Y938*INDEX('Input| Escalations'!$H$33:$N$33,MATCH('Calc| Project Costs'!S$9,'Input| Escalations'!$H$23:$N$23,0))+'Input| Projects'!$Z938*INDEX('Input| Escalations'!$H$34:$N$34,MATCH('Calc| Project Costs'!S$9,'Input| Escalations'!$H$23:$N$23,0))+'Input| Projects'!$AA938*INDEX('Input| Escalations'!$H$35:$N$35,MATCH('Calc| Project Costs'!S$9,'Input| Escalations'!$H$23:$N$23,0))+1</f>
        <v>1</v>
      </c>
      <c r="T938" s="192">
        <f>'Input| Projects'!$Y938*INDEX('Input| Escalations'!$H$33:$N$33,MATCH('Calc| Project Costs'!T$9,'Input| Escalations'!$H$23:$N$23,0))+'Input| Projects'!$Z938*INDEX('Input| Escalations'!$H$34:$N$34,MATCH('Calc| Project Costs'!T$9,'Input| Escalations'!$H$23:$N$23,0))+'Input| Projects'!$AA938*INDEX('Input| Escalations'!$H$35:$N$35,MATCH('Calc| Project Costs'!T$9,'Input| Escalations'!$H$23:$N$23,0))+1</f>
        <v>1</v>
      </c>
      <c r="U938" s="106"/>
      <c r="V938" s="186">
        <f t="shared" si="445"/>
        <v>0</v>
      </c>
      <c r="W938" s="186">
        <f t="shared" si="446"/>
        <v>0</v>
      </c>
      <c r="X938" s="186">
        <f t="shared" si="447"/>
        <v>0</v>
      </c>
      <c r="Y938" s="186">
        <f t="shared" si="423"/>
        <v>0</v>
      </c>
      <c r="Z938" s="186">
        <f t="shared" si="424"/>
        <v>0</v>
      </c>
      <c r="AA938" s="186">
        <f t="shared" si="425"/>
        <v>0</v>
      </c>
      <c r="AB938" s="186">
        <f t="shared" si="426"/>
        <v>0</v>
      </c>
      <c r="AC938" s="106"/>
      <c r="AD938" s="186">
        <f>'Input| Projects'!Q938*N938*'Input| Escalations'!$K$19</f>
        <v>0</v>
      </c>
      <c r="AE938" s="186">
        <f>'Input| Projects'!R938*O938*'Input| Escalations'!$K$19</f>
        <v>0</v>
      </c>
      <c r="AF938" s="186">
        <f>'Input| Projects'!S938*P938*'Input| Escalations'!$K$19</f>
        <v>0</v>
      </c>
      <c r="AG938" s="186">
        <f>'Input| Projects'!T938*Q938*'Input| Escalations'!$K$19</f>
        <v>0</v>
      </c>
      <c r="AH938" s="186">
        <f>'Input| Projects'!U938*R938*'Input| Escalations'!$K$19</f>
        <v>0</v>
      </c>
      <c r="AI938" s="186">
        <f>'Input| Projects'!V938*S938*'Input| Escalations'!$K$19</f>
        <v>0</v>
      </c>
      <c r="AJ938" s="186">
        <f>'Input| Projects'!W938*T938*'Input| Escalations'!$K$19</f>
        <v>0</v>
      </c>
      <c r="AK938" s="106"/>
      <c r="AL938" s="186" t="str">
        <f>IFERROR(IF('Input| Overheads'!$C$42="Direct costs",SUMPRODUCT(--('Input| Projects'!$AC938="Yes"),'Calc| Overheads Allocation'!C$8,'Calc| Project Costs'!V938),IF('Input| Overheads'!$C$42="Internal labour",SUMPRODUCT(--('Input| Projects'!$AC938="Yes"),'Calc| Overheads Allocation'!C$8,'Calc| Project Costs'!V938,'Input| Projects'!$Y938),IF('Input| Overheads'!$C$42="DNSP defined",SUMPRODUCT(--('Input| Projects'!$AC938="Yes"),'Calc| Overheads Allocation'!C$61,'Input| Projects'!$AF938),""))),"")</f>
        <v/>
      </c>
      <c r="AM938" s="186" t="str">
        <f>IFERROR(IF('Input| Overheads'!$C$42="Direct costs",SUMPRODUCT(--('Input| Projects'!$AC938="Yes"),'Calc| Overheads Allocation'!D$8,'Calc| Project Costs'!W938),IF('Input| Overheads'!$C$42="Internal labour",SUMPRODUCT(--('Input| Projects'!$AC938="Yes"),'Calc| Overheads Allocation'!D$8,'Calc| Project Costs'!W938,'Input| Projects'!$Y938),IF('Input| Overheads'!$C$42="DNSP defined",SUMPRODUCT(--('Input| Projects'!$AC938="Yes"),'Calc| Overheads Allocation'!D$61,'Input| Projects'!$AF938),""))),"")</f>
        <v/>
      </c>
      <c r="AN938" s="186" t="str">
        <f>IFERROR(IF('Input| Overheads'!$C$42="Direct costs",SUMPRODUCT(--('Input| Projects'!$AC938="Yes"),'Calc| Overheads Allocation'!E$8,'Calc| Project Costs'!X938),IF('Input| Overheads'!$C$42="Internal labour",SUMPRODUCT(--('Input| Projects'!$AC938="Yes"),'Calc| Overheads Allocation'!E$8,'Calc| Project Costs'!X938,'Input| Projects'!$Y938),IF('Input| Overheads'!$C$42="DNSP defined",SUMPRODUCT(--('Input| Projects'!$AC938="Yes"),'Calc| Overheads Allocation'!E$61,'Input| Projects'!$AF938),""))),"")</f>
        <v/>
      </c>
      <c r="AO938" s="186" t="str">
        <f>IFERROR(IF('Input| Overheads'!$C$42="Direct costs",SUMPRODUCT(--('Input| Projects'!$AC938="Yes"),'Calc| Overheads Allocation'!F$8,'Calc| Project Costs'!Y938),IF('Input| Overheads'!$C$42="Internal labour",SUMPRODUCT(--('Input| Projects'!$AC938="Yes"),'Calc| Overheads Allocation'!F$8,'Calc| Project Costs'!Y938,'Input| Projects'!$Y938),IF('Input| Overheads'!$C$42="DNSP defined",SUMPRODUCT(--('Input| Projects'!$AC938="Yes"),'Calc| Overheads Allocation'!F$61,'Input| Projects'!$AF938),""))),"")</f>
        <v/>
      </c>
      <c r="AP938" s="186" t="str">
        <f>IFERROR(IF('Input| Overheads'!$C$42="Direct costs",SUMPRODUCT(--('Input| Projects'!$AC938="Yes"),'Calc| Overheads Allocation'!G$8,'Calc| Project Costs'!Z938),IF('Input| Overheads'!$C$42="Internal labour",SUMPRODUCT(--('Input| Projects'!$AC938="Yes"),'Calc| Overheads Allocation'!G$8,'Calc| Project Costs'!Z938,'Input| Projects'!$Y938),IF('Input| Overheads'!$C$42="DNSP defined",SUMPRODUCT(--('Input| Projects'!$AC938="Yes"),'Calc| Overheads Allocation'!G$61,'Input| Projects'!$AF938),""))),"")</f>
        <v/>
      </c>
      <c r="AQ938" s="186" t="str">
        <f>IFERROR(IF('Input| Overheads'!$C$42="Direct costs",SUMPRODUCT(--('Input| Projects'!$AC938="Yes"),'Calc| Overheads Allocation'!H$8,'Calc| Project Costs'!AA938),IF('Input| Overheads'!$C$42="Internal labour",SUMPRODUCT(--('Input| Projects'!$AC938="Yes"),'Calc| Overheads Allocation'!H$8,'Calc| Project Costs'!AA938,'Input| Projects'!$Y938),IF('Input| Overheads'!$C$42="DNSP defined",SUMPRODUCT(--('Input| Projects'!$AC938="Yes"),'Calc| Overheads Allocation'!H$61,'Input| Projects'!$AF938),""))),"")</f>
        <v/>
      </c>
      <c r="AR938" s="186" t="str">
        <f>IFERROR(IF('Input| Overheads'!$C$42="Direct costs",SUMPRODUCT(--('Input| Projects'!$AC938="Yes"),'Calc| Overheads Allocation'!I$8,'Calc| Project Costs'!AB938),IF('Input| Overheads'!$C$42="Internal labour",SUMPRODUCT(--('Input| Projects'!$AC938="Yes"),'Calc| Overheads Allocation'!I$8,'Calc| Project Costs'!AB938,'Input| Projects'!$Y938),IF('Input| Overheads'!$C$42="DNSP defined",SUMPRODUCT(--('Input| Projects'!$AC938="Yes"),'Calc| Overheads Allocation'!I$61,'Input| Projects'!$AF938),""))),"")</f>
        <v/>
      </c>
      <c r="AS938" s="106"/>
      <c r="AT938" s="186" t="str">
        <f>IFERROR(IF('Input| Overheads'!$C$42="Direct costs",SUMPRODUCT(--('Input| Projects'!$AD938="Yes"),'Calc| Overheads Allocation'!C$9,'Calc| Project Costs'!V938),IF('Input| Overheads'!$C$42="Internal labour",SUMPRODUCT(--('Input| Projects'!$AD938="Yes"),'Calc| Overheads Allocation'!C$9,'Calc| Project Costs'!V938,'Input| Projects'!$Y938),IF('Input| Overheads'!$C$42="DNSP defined",SUMPRODUCT(--('Input| Projects'!$AD938="Yes"),'Calc| Overheads Allocation'!C$62,'Input| Projects'!$AG938),""))),"")</f>
        <v/>
      </c>
      <c r="AU938" s="186" t="str">
        <f>IFERROR(IF('Input| Overheads'!$C$42="Direct costs",SUMPRODUCT(--('Input| Projects'!$AD938="Yes"),'Calc| Overheads Allocation'!D$9,'Calc| Project Costs'!W938),IF('Input| Overheads'!$C$42="Internal labour",SUMPRODUCT(--('Input| Projects'!$AD938="Yes"),'Calc| Overheads Allocation'!D$9,'Calc| Project Costs'!W938,'Input| Projects'!$Y938),IF('Input| Overheads'!$C$42="DNSP defined",SUMPRODUCT(--('Input| Projects'!$AD938="Yes"),'Calc| Overheads Allocation'!D$62,'Input| Projects'!$AG938),""))),"")</f>
        <v/>
      </c>
      <c r="AV938" s="186" t="str">
        <f>IFERROR(IF('Input| Overheads'!$C$42="Direct costs",SUMPRODUCT(--('Input| Projects'!$AD938="Yes"),'Calc| Overheads Allocation'!E$9,'Calc| Project Costs'!X938),IF('Input| Overheads'!$C$42="Internal labour",SUMPRODUCT(--('Input| Projects'!$AD938="Yes"),'Calc| Overheads Allocation'!E$9,'Calc| Project Costs'!X938,'Input| Projects'!$Y938),IF('Input| Overheads'!$C$42="DNSP defined",SUMPRODUCT(--('Input| Projects'!$AD938="Yes"),'Calc| Overheads Allocation'!E$62,'Input| Projects'!$AG938),""))),"")</f>
        <v/>
      </c>
      <c r="AW938" s="186" t="str">
        <f>IFERROR(IF('Input| Overheads'!$C$42="Direct costs",SUMPRODUCT(--('Input| Projects'!$AD938="Yes"),'Calc| Overheads Allocation'!F$9,'Calc| Project Costs'!Y938),IF('Input| Overheads'!$C$42="Internal labour",SUMPRODUCT(--('Input| Projects'!$AD938="Yes"),'Calc| Overheads Allocation'!F$9,'Calc| Project Costs'!Y938,'Input| Projects'!$Y938),IF('Input| Overheads'!$C$42="DNSP defined",SUMPRODUCT(--('Input| Projects'!$AD938="Yes"),'Calc| Overheads Allocation'!F$62,'Input| Projects'!$AG938),""))),"")</f>
        <v/>
      </c>
      <c r="AX938" s="186" t="str">
        <f>IFERROR(IF('Input| Overheads'!$C$42="Direct costs",SUMPRODUCT(--('Input| Projects'!$AD938="Yes"),'Calc| Overheads Allocation'!G$9,'Calc| Project Costs'!Z938),IF('Input| Overheads'!$C$42="Internal labour",SUMPRODUCT(--('Input| Projects'!$AD938="Yes"),'Calc| Overheads Allocation'!G$9,'Calc| Project Costs'!Z938,'Input| Projects'!$Y938),IF('Input| Overheads'!$C$42="DNSP defined",SUMPRODUCT(--('Input| Projects'!$AD938="Yes"),'Calc| Overheads Allocation'!G$62,'Input| Projects'!$AG938),""))),"")</f>
        <v/>
      </c>
      <c r="AY938" s="186" t="str">
        <f>IFERROR(IF('Input| Overheads'!$C$42="Direct costs",SUMPRODUCT(--('Input| Projects'!$AD938="Yes"),'Calc| Overheads Allocation'!H$9,'Calc| Project Costs'!AA938),IF('Input| Overheads'!$C$42="Internal labour",SUMPRODUCT(--('Input| Projects'!$AD938="Yes"),'Calc| Overheads Allocation'!H$9,'Calc| Project Costs'!AA938,'Input| Projects'!$Y938),IF('Input| Overheads'!$C$42="DNSP defined",SUMPRODUCT(--('Input| Projects'!$AD938="Yes"),'Calc| Overheads Allocation'!H$62,'Input| Projects'!$AG938),""))),"")</f>
        <v/>
      </c>
      <c r="AZ938" s="186" t="str">
        <f>IFERROR(IF('Input| Overheads'!$C$42="Direct costs",SUMPRODUCT(--('Input| Projects'!$AD938="Yes"),'Calc| Overheads Allocation'!I$9,'Calc| Project Costs'!AB938),IF('Input| Overheads'!$C$42="Internal labour",SUMPRODUCT(--('Input| Projects'!$AD938="Yes"),'Calc| Overheads Allocation'!I$9,'Calc| Project Costs'!AB938,'Input| Projects'!$Y938),IF('Input| Overheads'!$C$42="DNSP defined",SUMPRODUCT(--('Input| Projects'!$AD938="Yes"),'Calc| Overheads Allocation'!I$62,'Input| Projects'!$AG938),""))),"")</f>
        <v/>
      </c>
      <c r="BA938" s="106"/>
      <c r="BB938" s="186">
        <f t="shared" si="448"/>
        <v>0</v>
      </c>
      <c r="BC938" s="186">
        <f t="shared" si="449"/>
        <v>0</v>
      </c>
      <c r="BD938" s="186">
        <f t="shared" si="450"/>
        <v>0</v>
      </c>
      <c r="BE938" s="186">
        <f t="shared" si="427"/>
        <v>0</v>
      </c>
      <c r="BF938" s="186">
        <f t="shared" si="428"/>
        <v>0</v>
      </c>
      <c r="BG938" s="186">
        <f t="shared" si="429"/>
        <v>0</v>
      </c>
      <c r="BH938" s="186">
        <f t="shared" si="430"/>
        <v>0</v>
      </c>
      <c r="BI938" s="97"/>
      <c r="BJ938" s="186" t="str">
        <f t="shared" si="431"/>
        <v/>
      </c>
      <c r="BK938" s="186" t="str">
        <f t="shared" si="432"/>
        <v/>
      </c>
      <c r="BL938" s="186" t="str">
        <f t="shared" si="433"/>
        <v/>
      </c>
      <c r="BM938" s="186" t="str">
        <f t="shared" si="434"/>
        <v/>
      </c>
      <c r="BN938" s="186" t="str">
        <f t="shared" si="435"/>
        <v/>
      </c>
      <c r="BO938" s="186" t="str">
        <f t="shared" si="436"/>
        <v/>
      </c>
      <c r="BP938" s="186" t="str">
        <f t="shared" si="437"/>
        <v/>
      </c>
      <c r="BQ938" s="97"/>
      <c r="BR938" s="186">
        <f t="shared" si="438"/>
        <v>0</v>
      </c>
      <c r="BS938" s="186">
        <f t="shared" si="439"/>
        <v>0</v>
      </c>
      <c r="BT938" s="222">
        <f t="shared" si="440"/>
        <v>0</v>
      </c>
      <c r="BU938" s="222">
        <f t="shared" si="441"/>
        <v>0</v>
      </c>
      <c r="BV938" s="222">
        <f t="shared" si="442"/>
        <v>0</v>
      </c>
      <c r="BW938" s="222">
        <f t="shared" si="443"/>
        <v>0</v>
      </c>
      <c r="BX938" s="222">
        <f t="shared" si="444"/>
        <v>0</v>
      </c>
      <c r="BY938" s="106"/>
      <c r="BZ938" s="197" t="str">
        <f>IF(SUMIF('Input| Projects'!$AS$8:$CP$8,"Dx",'Input| Projects'!$AS938:$CP938)=0,"",SUMIF('Input| Projects'!$AS$8:$CP$8,"Dx",'Input| Projects'!$AS938:$CP938))</f>
        <v/>
      </c>
      <c r="CA938" s="197" t="str">
        <f>IF(SUMIF('Input| Projects'!$AS$8:$CP$8,"Tx",'Input| Projects'!$AS938:$CP938)=0,"",SUMIF('Input| Projects'!$AS$8:$CP$8,"Tx",'Input| Projects'!$AS938:$CP938))</f>
        <v/>
      </c>
      <c r="CB938" s="150" t="str">
        <f t="shared" si="451"/>
        <v/>
      </c>
    </row>
    <row r="939" spans="2:80" x14ac:dyDescent="0.2">
      <c r="B939" s="201">
        <f>IFERROR('Input| Projects'!B939,"")</f>
        <v>930</v>
      </c>
      <c r="C939" s="42" t="str">
        <f>IFERROR(IF('Input| Projects'!C939="","",'Input| Projects'!C939),"")</f>
        <v/>
      </c>
      <c r="D939" s="42" t="str">
        <f>IFERROR(IF('Input| Projects'!D939="","",'Input| Projects'!D939),"")</f>
        <v/>
      </c>
      <c r="E939" s="104"/>
      <c r="F939" s="190">
        <f>IFERROR('Input| Projects'!I939*'Input| Escalations'!$K$19,"")</f>
        <v>0</v>
      </c>
      <c r="G939" s="190">
        <f>IFERROR('Input| Projects'!J939*'Input| Escalations'!$K$19,"")</f>
        <v>0</v>
      </c>
      <c r="H939" s="190">
        <f>IFERROR('Input| Projects'!K939*'Input| Escalations'!$K$19,"")</f>
        <v>0</v>
      </c>
      <c r="I939" s="190">
        <f>IFERROR('Input| Projects'!L939*'Input| Escalations'!$K$19,"")</f>
        <v>0</v>
      </c>
      <c r="J939" s="190">
        <f>IFERROR('Input| Projects'!M939*'Input| Escalations'!$K$19,"")</f>
        <v>0</v>
      </c>
      <c r="K939" s="190">
        <f>IFERROR('Input| Projects'!N939*'Input| Escalations'!$K$19,"")</f>
        <v>0</v>
      </c>
      <c r="L939" s="190">
        <f>IFERROR('Input| Projects'!O939*'Input| Escalations'!$K$19,"")</f>
        <v>0</v>
      </c>
      <c r="M939" s="150" t="str">
        <f>IF(ABS(SUM(F939:L939)-(SUM('Input| Projects'!I939:O939)*'Input| Escalations'!$K$19))&lt;0.0000001,"",1)</f>
        <v/>
      </c>
      <c r="N939" s="192">
        <f>'Input| Projects'!$Y939*INDEX('Input| Escalations'!$H$33:$N$33,MATCH('Calc| Project Costs'!N$9,'Input| Escalations'!$H$23:$N$23,0))+'Input| Projects'!$Z939*INDEX('Input| Escalations'!$H$34:$N$34,MATCH('Calc| Project Costs'!N$9,'Input| Escalations'!$H$23:$N$23,0))+'Input| Projects'!$AA939*INDEX('Input| Escalations'!$H$35:$N$35,MATCH('Calc| Project Costs'!N$9,'Input| Escalations'!$H$23:$N$23,0))+1</f>
        <v>1</v>
      </c>
      <c r="O939" s="192">
        <f>'Input| Projects'!$Y939*INDEX('Input| Escalations'!$H$33:$N$33,MATCH('Calc| Project Costs'!O$9,'Input| Escalations'!$H$23:$N$23,0))+'Input| Projects'!$Z939*INDEX('Input| Escalations'!$H$34:$N$34,MATCH('Calc| Project Costs'!O$9,'Input| Escalations'!$H$23:$N$23,0))+'Input| Projects'!$AA939*INDEX('Input| Escalations'!$H$35:$N$35,MATCH('Calc| Project Costs'!O$9,'Input| Escalations'!$H$23:$N$23,0))+1</f>
        <v>1</v>
      </c>
      <c r="P939" s="192">
        <f>'Input| Projects'!$Y939*INDEX('Input| Escalations'!$H$33:$N$33,MATCH('Calc| Project Costs'!P$9,'Input| Escalations'!$H$23:$N$23,0))+'Input| Projects'!$Z939*INDEX('Input| Escalations'!$H$34:$N$34,MATCH('Calc| Project Costs'!P$9,'Input| Escalations'!$H$23:$N$23,0))+'Input| Projects'!$AA939*INDEX('Input| Escalations'!$H$35:$N$35,MATCH('Calc| Project Costs'!P$9,'Input| Escalations'!$H$23:$N$23,0))+1</f>
        <v>1</v>
      </c>
      <c r="Q939" s="192">
        <f>'Input| Projects'!$Y939*INDEX('Input| Escalations'!$H$33:$N$33,MATCH('Calc| Project Costs'!Q$9,'Input| Escalations'!$H$23:$N$23,0))+'Input| Projects'!$Z939*INDEX('Input| Escalations'!$H$34:$N$34,MATCH('Calc| Project Costs'!Q$9,'Input| Escalations'!$H$23:$N$23,0))+'Input| Projects'!$AA939*INDEX('Input| Escalations'!$H$35:$N$35,MATCH('Calc| Project Costs'!Q$9,'Input| Escalations'!$H$23:$N$23,0))+1</f>
        <v>1</v>
      </c>
      <c r="R939" s="192">
        <f>'Input| Projects'!$Y939*INDEX('Input| Escalations'!$H$33:$N$33,MATCH('Calc| Project Costs'!R$9,'Input| Escalations'!$H$23:$N$23,0))+'Input| Projects'!$Z939*INDEX('Input| Escalations'!$H$34:$N$34,MATCH('Calc| Project Costs'!R$9,'Input| Escalations'!$H$23:$N$23,0))+'Input| Projects'!$AA939*INDEX('Input| Escalations'!$H$35:$N$35,MATCH('Calc| Project Costs'!R$9,'Input| Escalations'!$H$23:$N$23,0))+1</f>
        <v>1</v>
      </c>
      <c r="S939" s="192">
        <f>'Input| Projects'!$Y939*INDEX('Input| Escalations'!$H$33:$N$33,MATCH('Calc| Project Costs'!S$9,'Input| Escalations'!$H$23:$N$23,0))+'Input| Projects'!$Z939*INDEX('Input| Escalations'!$H$34:$N$34,MATCH('Calc| Project Costs'!S$9,'Input| Escalations'!$H$23:$N$23,0))+'Input| Projects'!$AA939*INDEX('Input| Escalations'!$H$35:$N$35,MATCH('Calc| Project Costs'!S$9,'Input| Escalations'!$H$23:$N$23,0))+1</f>
        <v>1</v>
      </c>
      <c r="T939" s="192">
        <f>'Input| Projects'!$Y939*INDEX('Input| Escalations'!$H$33:$N$33,MATCH('Calc| Project Costs'!T$9,'Input| Escalations'!$H$23:$N$23,0))+'Input| Projects'!$Z939*INDEX('Input| Escalations'!$H$34:$N$34,MATCH('Calc| Project Costs'!T$9,'Input| Escalations'!$H$23:$N$23,0))+'Input| Projects'!$AA939*INDEX('Input| Escalations'!$H$35:$N$35,MATCH('Calc| Project Costs'!T$9,'Input| Escalations'!$H$23:$N$23,0))+1</f>
        <v>1</v>
      </c>
      <c r="U939" s="106"/>
      <c r="V939" s="186">
        <f t="shared" si="445"/>
        <v>0</v>
      </c>
      <c r="W939" s="186">
        <f t="shared" si="446"/>
        <v>0</v>
      </c>
      <c r="X939" s="186">
        <f t="shared" si="447"/>
        <v>0</v>
      </c>
      <c r="Y939" s="186">
        <f t="shared" si="423"/>
        <v>0</v>
      </c>
      <c r="Z939" s="186">
        <f t="shared" si="424"/>
        <v>0</v>
      </c>
      <c r="AA939" s="186">
        <f t="shared" si="425"/>
        <v>0</v>
      </c>
      <c r="AB939" s="186">
        <f t="shared" si="426"/>
        <v>0</v>
      </c>
      <c r="AC939" s="106"/>
      <c r="AD939" s="186">
        <f>'Input| Projects'!Q939*N939*'Input| Escalations'!$K$19</f>
        <v>0</v>
      </c>
      <c r="AE939" s="186">
        <f>'Input| Projects'!R939*O939*'Input| Escalations'!$K$19</f>
        <v>0</v>
      </c>
      <c r="AF939" s="186">
        <f>'Input| Projects'!S939*P939*'Input| Escalations'!$K$19</f>
        <v>0</v>
      </c>
      <c r="AG939" s="186">
        <f>'Input| Projects'!T939*Q939*'Input| Escalations'!$K$19</f>
        <v>0</v>
      </c>
      <c r="AH939" s="186">
        <f>'Input| Projects'!U939*R939*'Input| Escalations'!$K$19</f>
        <v>0</v>
      </c>
      <c r="AI939" s="186">
        <f>'Input| Projects'!V939*S939*'Input| Escalations'!$K$19</f>
        <v>0</v>
      </c>
      <c r="AJ939" s="186">
        <f>'Input| Projects'!W939*T939*'Input| Escalations'!$K$19</f>
        <v>0</v>
      </c>
      <c r="AK939" s="106"/>
      <c r="AL939" s="186" t="str">
        <f>IFERROR(IF('Input| Overheads'!$C$42="Direct costs",SUMPRODUCT(--('Input| Projects'!$AC939="Yes"),'Calc| Overheads Allocation'!C$8,'Calc| Project Costs'!V939),IF('Input| Overheads'!$C$42="Internal labour",SUMPRODUCT(--('Input| Projects'!$AC939="Yes"),'Calc| Overheads Allocation'!C$8,'Calc| Project Costs'!V939,'Input| Projects'!$Y939),IF('Input| Overheads'!$C$42="DNSP defined",SUMPRODUCT(--('Input| Projects'!$AC939="Yes"),'Calc| Overheads Allocation'!C$61,'Input| Projects'!$AF939),""))),"")</f>
        <v/>
      </c>
      <c r="AM939" s="186" t="str">
        <f>IFERROR(IF('Input| Overheads'!$C$42="Direct costs",SUMPRODUCT(--('Input| Projects'!$AC939="Yes"),'Calc| Overheads Allocation'!D$8,'Calc| Project Costs'!W939),IF('Input| Overheads'!$C$42="Internal labour",SUMPRODUCT(--('Input| Projects'!$AC939="Yes"),'Calc| Overheads Allocation'!D$8,'Calc| Project Costs'!W939,'Input| Projects'!$Y939),IF('Input| Overheads'!$C$42="DNSP defined",SUMPRODUCT(--('Input| Projects'!$AC939="Yes"),'Calc| Overheads Allocation'!D$61,'Input| Projects'!$AF939),""))),"")</f>
        <v/>
      </c>
      <c r="AN939" s="186" t="str">
        <f>IFERROR(IF('Input| Overheads'!$C$42="Direct costs",SUMPRODUCT(--('Input| Projects'!$AC939="Yes"),'Calc| Overheads Allocation'!E$8,'Calc| Project Costs'!X939),IF('Input| Overheads'!$C$42="Internal labour",SUMPRODUCT(--('Input| Projects'!$AC939="Yes"),'Calc| Overheads Allocation'!E$8,'Calc| Project Costs'!X939,'Input| Projects'!$Y939),IF('Input| Overheads'!$C$42="DNSP defined",SUMPRODUCT(--('Input| Projects'!$AC939="Yes"),'Calc| Overheads Allocation'!E$61,'Input| Projects'!$AF939),""))),"")</f>
        <v/>
      </c>
      <c r="AO939" s="186" t="str">
        <f>IFERROR(IF('Input| Overheads'!$C$42="Direct costs",SUMPRODUCT(--('Input| Projects'!$AC939="Yes"),'Calc| Overheads Allocation'!F$8,'Calc| Project Costs'!Y939),IF('Input| Overheads'!$C$42="Internal labour",SUMPRODUCT(--('Input| Projects'!$AC939="Yes"),'Calc| Overheads Allocation'!F$8,'Calc| Project Costs'!Y939,'Input| Projects'!$Y939),IF('Input| Overheads'!$C$42="DNSP defined",SUMPRODUCT(--('Input| Projects'!$AC939="Yes"),'Calc| Overheads Allocation'!F$61,'Input| Projects'!$AF939),""))),"")</f>
        <v/>
      </c>
      <c r="AP939" s="186" t="str">
        <f>IFERROR(IF('Input| Overheads'!$C$42="Direct costs",SUMPRODUCT(--('Input| Projects'!$AC939="Yes"),'Calc| Overheads Allocation'!G$8,'Calc| Project Costs'!Z939),IF('Input| Overheads'!$C$42="Internal labour",SUMPRODUCT(--('Input| Projects'!$AC939="Yes"),'Calc| Overheads Allocation'!G$8,'Calc| Project Costs'!Z939,'Input| Projects'!$Y939),IF('Input| Overheads'!$C$42="DNSP defined",SUMPRODUCT(--('Input| Projects'!$AC939="Yes"),'Calc| Overheads Allocation'!G$61,'Input| Projects'!$AF939),""))),"")</f>
        <v/>
      </c>
      <c r="AQ939" s="186" t="str">
        <f>IFERROR(IF('Input| Overheads'!$C$42="Direct costs",SUMPRODUCT(--('Input| Projects'!$AC939="Yes"),'Calc| Overheads Allocation'!H$8,'Calc| Project Costs'!AA939),IF('Input| Overheads'!$C$42="Internal labour",SUMPRODUCT(--('Input| Projects'!$AC939="Yes"),'Calc| Overheads Allocation'!H$8,'Calc| Project Costs'!AA939,'Input| Projects'!$Y939),IF('Input| Overheads'!$C$42="DNSP defined",SUMPRODUCT(--('Input| Projects'!$AC939="Yes"),'Calc| Overheads Allocation'!H$61,'Input| Projects'!$AF939),""))),"")</f>
        <v/>
      </c>
      <c r="AR939" s="186" t="str">
        <f>IFERROR(IF('Input| Overheads'!$C$42="Direct costs",SUMPRODUCT(--('Input| Projects'!$AC939="Yes"),'Calc| Overheads Allocation'!I$8,'Calc| Project Costs'!AB939),IF('Input| Overheads'!$C$42="Internal labour",SUMPRODUCT(--('Input| Projects'!$AC939="Yes"),'Calc| Overheads Allocation'!I$8,'Calc| Project Costs'!AB939,'Input| Projects'!$Y939),IF('Input| Overheads'!$C$42="DNSP defined",SUMPRODUCT(--('Input| Projects'!$AC939="Yes"),'Calc| Overheads Allocation'!I$61,'Input| Projects'!$AF939),""))),"")</f>
        <v/>
      </c>
      <c r="AS939" s="106"/>
      <c r="AT939" s="186" t="str">
        <f>IFERROR(IF('Input| Overheads'!$C$42="Direct costs",SUMPRODUCT(--('Input| Projects'!$AD939="Yes"),'Calc| Overheads Allocation'!C$9,'Calc| Project Costs'!V939),IF('Input| Overheads'!$C$42="Internal labour",SUMPRODUCT(--('Input| Projects'!$AD939="Yes"),'Calc| Overheads Allocation'!C$9,'Calc| Project Costs'!V939,'Input| Projects'!$Y939),IF('Input| Overheads'!$C$42="DNSP defined",SUMPRODUCT(--('Input| Projects'!$AD939="Yes"),'Calc| Overheads Allocation'!C$62,'Input| Projects'!$AG939),""))),"")</f>
        <v/>
      </c>
      <c r="AU939" s="186" t="str">
        <f>IFERROR(IF('Input| Overheads'!$C$42="Direct costs",SUMPRODUCT(--('Input| Projects'!$AD939="Yes"),'Calc| Overheads Allocation'!D$9,'Calc| Project Costs'!W939),IF('Input| Overheads'!$C$42="Internal labour",SUMPRODUCT(--('Input| Projects'!$AD939="Yes"),'Calc| Overheads Allocation'!D$9,'Calc| Project Costs'!W939,'Input| Projects'!$Y939),IF('Input| Overheads'!$C$42="DNSP defined",SUMPRODUCT(--('Input| Projects'!$AD939="Yes"),'Calc| Overheads Allocation'!D$62,'Input| Projects'!$AG939),""))),"")</f>
        <v/>
      </c>
      <c r="AV939" s="186" t="str">
        <f>IFERROR(IF('Input| Overheads'!$C$42="Direct costs",SUMPRODUCT(--('Input| Projects'!$AD939="Yes"),'Calc| Overheads Allocation'!E$9,'Calc| Project Costs'!X939),IF('Input| Overheads'!$C$42="Internal labour",SUMPRODUCT(--('Input| Projects'!$AD939="Yes"),'Calc| Overheads Allocation'!E$9,'Calc| Project Costs'!X939,'Input| Projects'!$Y939),IF('Input| Overheads'!$C$42="DNSP defined",SUMPRODUCT(--('Input| Projects'!$AD939="Yes"),'Calc| Overheads Allocation'!E$62,'Input| Projects'!$AG939),""))),"")</f>
        <v/>
      </c>
      <c r="AW939" s="186" t="str">
        <f>IFERROR(IF('Input| Overheads'!$C$42="Direct costs",SUMPRODUCT(--('Input| Projects'!$AD939="Yes"),'Calc| Overheads Allocation'!F$9,'Calc| Project Costs'!Y939),IF('Input| Overheads'!$C$42="Internal labour",SUMPRODUCT(--('Input| Projects'!$AD939="Yes"),'Calc| Overheads Allocation'!F$9,'Calc| Project Costs'!Y939,'Input| Projects'!$Y939),IF('Input| Overheads'!$C$42="DNSP defined",SUMPRODUCT(--('Input| Projects'!$AD939="Yes"),'Calc| Overheads Allocation'!F$62,'Input| Projects'!$AG939),""))),"")</f>
        <v/>
      </c>
      <c r="AX939" s="186" t="str">
        <f>IFERROR(IF('Input| Overheads'!$C$42="Direct costs",SUMPRODUCT(--('Input| Projects'!$AD939="Yes"),'Calc| Overheads Allocation'!G$9,'Calc| Project Costs'!Z939),IF('Input| Overheads'!$C$42="Internal labour",SUMPRODUCT(--('Input| Projects'!$AD939="Yes"),'Calc| Overheads Allocation'!G$9,'Calc| Project Costs'!Z939,'Input| Projects'!$Y939),IF('Input| Overheads'!$C$42="DNSP defined",SUMPRODUCT(--('Input| Projects'!$AD939="Yes"),'Calc| Overheads Allocation'!G$62,'Input| Projects'!$AG939),""))),"")</f>
        <v/>
      </c>
      <c r="AY939" s="186" t="str">
        <f>IFERROR(IF('Input| Overheads'!$C$42="Direct costs",SUMPRODUCT(--('Input| Projects'!$AD939="Yes"),'Calc| Overheads Allocation'!H$9,'Calc| Project Costs'!AA939),IF('Input| Overheads'!$C$42="Internal labour",SUMPRODUCT(--('Input| Projects'!$AD939="Yes"),'Calc| Overheads Allocation'!H$9,'Calc| Project Costs'!AA939,'Input| Projects'!$Y939),IF('Input| Overheads'!$C$42="DNSP defined",SUMPRODUCT(--('Input| Projects'!$AD939="Yes"),'Calc| Overheads Allocation'!H$62,'Input| Projects'!$AG939),""))),"")</f>
        <v/>
      </c>
      <c r="AZ939" s="186" t="str">
        <f>IFERROR(IF('Input| Overheads'!$C$42="Direct costs",SUMPRODUCT(--('Input| Projects'!$AD939="Yes"),'Calc| Overheads Allocation'!I$9,'Calc| Project Costs'!AB939),IF('Input| Overheads'!$C$42="Internal labour",SUMPRODUCT(--('Input| Projects'!$AD939="Yes"),'Calc| Overheads Allocation'!I$9,'Calc| Project Costs'!AB939,'Input| Projects'!$Y939),IF('Input| Overheads'!$C$42="DNSP defined",SUMPRODUCT(--('Input| Projects'!$AD939="Yes"),'Calc| Overheads Allocation'!I$62,'Input| Projects'!$AG939),""))),"")</f>
        <v/>
      </c>
      <c r="BA939" s="106"/>
      <c r="BB939" s="186">
        <f t="shared" si="448"/>
        <v>0</v>
      </c>
      <c r="BC939" s="186">
        <f t="shared" si="449"/>
        <v>0</v>
      </c>
      <c r="BD939" s="186">
        <f t="shared" si="450"/>
        <v>0</v>
      </c>
      <c r="BE939" s="186">
        <f t="shared" si="427"/>
        <v>0</v>
      </c>
      <c r="BF939" s="186">
        <f t="shared" si="428"/>
        <v>0</v>
      </c>
      <c r="BG939" s="186">
        <f t="shared" si="429"/>
        <v>0</v>
      </c>
      <c r="BH939" s="186">
        <f t="shared" si="430"/>
        <v>0</v>
      </c>
      <c r="BI939" s="97"/>
      <c r="BJ939" s="186" t="str">
        <f t="shared" si="431"/>
        <v/>
      </c>
      <c r="BK939" s="186" t="str">
        <f t="shared" si="432"/>
        <v/>
      </c>
      <c r="BL939" s="186" t="str">
        <f t="shared" si="433"/>
        <v/>
      </c>
      <c r="BM939" s="186" t="str">
        <f t="shared" si="434"/>
        <v/>
      </c>
      <c r="BN939" s="186" t="str">
        <f t="shared" si="435"/>
        <v/>
      </c>
      <c r="BO939" s="186" t="str">
        <f t="shared" si="436"/>
        <v/>
      </c>
      <c r="BP939" s="186" t="str">
        <f t="shared" si="437"/>
        <v/>
      </c>
      <c r="BQ939" s="97"/>
      <c r="BR939" s="186">
        <f t="shared" si="438"/>
        <v>0</v>
      </c>
      <c r="BS939" s="186">
        <f t="shared" si="439"/>
        <v>0</v>
      </c>
      <c r="BT939" s="222">
        <f t="shared" si="440"/>
        <v>0</v>
      </c>
      <c r="BU939" s="222">
        <f t="shared" si="441"/>
        <v>0</v>
      </c>
      <c r="BV939" s="222">
        <f t="shared" si="442"/>
        <v>0</v>
      </c>
      <c r="BW939" s="222">
        <f t="shared" si="443"/>
        <v>0</v>
      </c>
      <c r="BX939" s="222">
        <f t="shared" si="444"/>
        <v>0</v>
      </c>
      <c r="BY939" s="106"/>
      <c r="BZ939" s="197" t="str">
        <f>IF(SUMIF('Input| Projects'!$AS$8:$CP$8,"Dx",'Input| Projects'!$AS939:$CP939)=0,"",SUMIF('Input| Projects'!$AS$8:$CP$8,"Dx",'Input| Projects'!$AS939:$CP939))</f>
        <v/>
      </c>
      <c r="CA939" s="197" t="str">
        <f>IF(SUMIF('Input| Projects'!$AS$8:$CP$8,"Tx",'Input| Projects'!$AS939:$CP939)=0,"",SUMIF('Input| Projects'!$AS$8:$CP$8,"Tx",'Input| Projects'!$AS939:$CP939))</f>
        <v/>
      </c>
      <c r="CB939" s="150" t="str">
        <f t="shared" si="451"/>
        <v/>
      </c>
    </row>
    <row r="940" spans="2:80" x14ac:dyDescent="0.2">
      <c r="B940" s="201">
        <f>IFERROR('Input| Projects'!B940,"")</f>
        <v>931</v>
      </c>
      <c r="C940" s="42" t="str">
        <f>IFERROR(IF('Input| Projects'!C940="","",'Input| Projects'!C940),"")</f>
        <v/>
      </c>
      <c r="D940" s="42" t="str">
        <f>IFERROR(IF('Input| Projects'!D940="","",'Input| Projects'!D940),"")</f>
        <v/>
      </c>
      <c r="E940" s="104"/>
      <c r="F940" s="190">
        <f>IFERROR('Input| Projects'!I940*'Input| Escalations'!$K$19,"")</f>
        <v>0</v>
      </c>
      <c r="G940" s="190">
        <f>IFERROR('Input| Projects'!J940*'Input| Escalations'!$K$19,"")</f>
        <v>0</v>
      </c>
      <c r="H940" s="190">
        <f>IFERROR('Input| Projects'!K940*'Input| Escalations'!$K$19,"")</f>
        <v>0</v>
      </c>
      <c r="I940" s="190">
        <f>IFERROR('Input| Projects'!L940*'Input| Escalations'!$K$19,"")</f>
        <v>0</v>
      </c>
      <c r="J940" s="190">
        <f>IFERROR('Input| Projects'!M940*'Input| Escalations'!$K$19,"")</f>
        <v>0</v>
      </c>
      <c r="K940" s="190">
        <f>IFERROR('Input| Projects'!N940*'Input| Escalations'!$K$19,"")</f>
        <v>0</v>
      </c>
      <c r="L940" s="190">
        <f>IFERROR('Input| Projects'!O940*'Input| Escalations'!$K$19,"")</f>
        <v>0</v>
      </c>
      <c r="M940" s="150" t="str">
        <f>IF(ABS(SUM(F940:L940)-(SUM('Input| Projects'!I940:O940)*'Input| Escalations'!$K$19))&lt;0.0000001,"",1)</f>
        <v/>
      </c>
      <c r="N940" s="192">
        <f>'Input| Projects'!$Y940*INDEX('Input| Escalations'!$H$33:$N$33,MATCH('Calc| Project Costs'!N$9,'Input| Escalations'!$H$23:$N$23,0))+'Input| Projects'!$Z940*INDEX('Input| Escalations'!$H$34:$N$34,MATCH('Calc| Project Costs'!N$9,'Input| Escalations'!$H$23:$N$23,0))+'Input| Projects'!$AA940*INDEX('Input| Escalations'!$H$35:$N$35,MATCH('Calc| Project Costs'!N$9,'Input| Escalations'!$H$23:$N$23,0))+1</f>
        <v>1</v>
      </c>
      <c r="O940" s="192">
        <f>'Input| Projects'!$Y940*INDEX('Input| Escalations'!$H$33:$N$33,MATCH('Calc| Project Costs'!O$9,'Input| Escalations'!$H$23:$N$23,0))+'Input| Projects'!$Z940*INDEX('Input| Escalations'!$H$34:$N$34,MATCH('Calc| Project Costs'!O$9,'Input| Escalations'!$H$23:$N$23,0))+'Input| Projects'!$AA940*INDEX('Input| Escalations'!$H$35:$N$35,MATCH('Calc| Project Costs'!O$9,'Input| Escalations'!$H$23:$N$23,0))+1</f>
        <v>1</v>
      </c>
      <c r="P940" s="192">
        <f>'Input| Projects'!$Y940*INDEX('Input| Escalations'!$H$33:$N$33,MATCH('Calc| Project Costs'!P$9,'Input| Escalations'!$H$23:$N$23,0))+'Input| Projects'!$Z940*INDEX('Input| Escalations'!$H$34:$N$34,MATCH('Calc| Project Costs'!P$9,'Input| Escalations'!$H$23:$N$23,0))+'Input| Projects'!$AA940*INDEX('Input| Escalations'!$H$35:$N$35,MATCH('Calc| Project Costs'!P$9,'Input| Escalations'!$H$23:$N$23,0))+1</f>
        <v>1</v>
      </c>
      <c r="Q940" s="192">
        <f>'Input| Projects'!$Y940*INDEX('Input| Escalations'!$H$33:$N$33,MATCH('Calc| Project Costs'!Q$9,'Input| Escalations'!$H$23:$N$23,0))+'Input| Projects'!$Z940*INDEX('Input| Escalations'!$H$34:$N$34,MATCH('Calc| Project Costs'!Q$9,'Input| Escalations'!$H$23:$N$23,0))+'Input| Projects'!$AA940*INDEX('Input| Escalations'!$H$35:$N$35,MATCH('Calc| Project Costs'!Q$9,'Input| Escalations'!$H$23:$N$23,0))+1</f>
        <v>1</v>
      </c>
      <c r="R940" s="192">
        <f>'Input| Projects'!$Y940*INDEX('Input| Escalations'!$H$33:$N$33,MATCH('Calc| Project Costs'!R$9,'Input| Escalations'!$H$23:$N$23,0))+'Input| Projects'!$Z940*INDEX('Input| Escalations'!$H$34:$N$34,MATCH('Calc| Project Costs'!R$9,'Input| Escalations'!$H$23:$N$23,0))+'Input| Projects'!$AA940*INDEX('Input| Escalations'!$H$35:$N$35,MATCH('Calc| Project Costs'!R$9,'Input| Escalations'!$H$23:$N$23,0))+1</f>
        <v>1</v>
      </c>
      <c r="S940" s="192">
        <f>'Input| Projects'!$Y940*INDEX('Input| Escalations'!$H$33:$N$33,MATCH('Calc| Project Costs'!S$9,'Input| Escalations'!$H$23:$N$23,0))+'Input| Projects'!$Z940*INDEX('Input| Escalations'!$H$34:$N$34,MATCH('Calc| Project Costs'!S$9,'Input| Escalations'!$H$23:$N$23,0))+'Input| Projects'!$AA940*INDEX('Input| Escalations'!$H$35:$N$35,MATCH('Calc| Project Costs'!S$9,'Input| Escalations'!$H$23:$N$23,0))+1</f>
        <v>1</v>
      </c>
      <c r="T940" s="192">
        <f>'Input| Projects'!$Y940*INDEX('Input| Escalations'!$H$33:$N$33,MATCH('Calc| Project Costs'!T$9,'Input| Escalations'!$H$23:$N$23,0))+'Input| Projects'!$Z940*INDEX('Input| Escalations'!$H$34:$N$34,MATCH('Calc| Project Costs'!T$9,'Input| Escalations'!$H$23:$N$23,0))+'Input| Projects'!$AA940*INDEX('Input| Escalations'!$H$35:$N$35,MATCH('Calc| Project Costs'!T$9,'Input| Escalations'!$H$23:$N$23,0))+1</f>
        <v>1</v>
      </c>
      <c r="U940" s="106"/>
      <c r="V940" s="186">
        <f t="shared" si="445"/>
        <v>0</v>
      </c>
      <c r="W940" s="186">
        <f t="shared" si="446"/>
        <v>0</v>
      </c>
      <c r="X940" s="186">
        <f t="shared" si="447"/>
        <v>0</v>
      </c>
      <c r="Y940" s="186">
        <f t="shared" si="423"/>
        <v>0</v>
      </c>
      <c r="Z940" s="186">
        <f t="shared" si="424"/>
        <v>0</v>
      </c>
      <c r="AA940" s="186">
        <f t="shared" si="425"/>
        <v>0</v>
      </c>
      <c r="AB940" s="186">
        <f t="shared" si="426"/>
        <v>0</v>
      </c>
      <c r="AC940" s="106"/>
      <c r="AD940" s="186">
        <f>'Input| Projects'!Q940*N940*'Input| Escalations'!$K$19</f>
        <v>0</v>
      </c>
      <c r="AE940" s="186">
        <f>'Input| Projects'!R940*O940*'Input| Escalations'!$K$19</f>
        <v>0</v>
      </c>
      <c r="AF940" s="186">
        <f>'Input| Projects'!S940*P940*'Input| Escalations'!$K$19</f>
        <v>0</v>
      </c>
      <c r="AG940" s="186">
        <f>'Input| Projects'!T940*Q940*'Input| Escalations'!$K$19</f>
        <v>0</v>
      </c>
      <c r="AH940" s="186">
        <f>'Input| Projects'!U940*R940*'Input| Escalations'!$K$19</f>
        <v>0</v>
      </c>
      <c r="AI940" s="186">
        <f>'Input| Projects'!V940*S940*'Input| Escalations'!$K$19</f>
        <v>0</v>
      </c>
      <c r="AJ940" s="186">
        <f>'Input| Projects'!W940*T940*'Input| Escalations'!$K$19</f>
        <v>0</v>
      </c>
      <c r="AK940" s="106"/>
      <c r="AL940" s="186" t="str">
        <f>IFERROR(IF('Input| Overheads'!$C$42="Direct costs",SUMPRODUCT(--('Input| Projects'!$AC940="Yes"),'Calc| Overheads Allocation'!C$8,'Calc| Project Costs'!V940),IF('Input| Overheads'!$C$42="Internal labour",SUMPRODUCT(--('Input| Projects'!$AC940="Yes"),'Calc| Overheads Allocation'!C$8,'Calc| Project Costs'!V940,'Input| Projects'!$Y940),IF('Input| Overheads'!$C$42="DNSP defined",SUMPRODUCT(--('Input| Projects'!$AC940="Yes"),'Calc| Overheads Allocation'!C$61,'Input| Projects'!$AF940),""))),"")</f>
        <v/>
      </c>
      <c r="AM940" s="186" t="str">
        <f>IFERROR(IF('Input| Overheads'!$C$42="Direct costs",SUMPRODUCT(--('Input| Projects'!$AC940="Yes"),'Calc| Overheads Allocation'!D$8,'Calc| Project Costs'!W940),IF('Input| Overheads'!$C$42="Internal labour",SUMPRODUCT(--('Input| Projects'!$AC940="Yes"),'Calc| Overheads Allocation'!D$8,'Calc| Project Costs'!W940,'Input| Projects'!$Y940),IF('Input| Overheads'!$C$42="DNSP defined",SUMPRODUCT(--('Input| Projects'!$AC940="Yes"),'Calc| Overheads Allocation'!D$61,'Input| Projects'!$AF940),""))),"")</f>
        <v/>
      </c>
      <c r="AN940" s="186" t="str">
        <f>IFERROR(IF('Input| Overheads'!$C$42="Direct costs",SUMPRODUCT(--('Input| Projects'!$AC940="Yes"),'Calc| Overheads Allocation'!E$8,'Calc| Project Costs'!X940),IF('Input| Overheads'!$C$42="Internal labour",SUMPRODUCT(--('Input| Projects'!$AC940="Yes"),'Calc| Overheads Allocation'!E$8,'Calc| Project Costs'!X940,'Input| Projects'!$Y940),IF('Input| Overheads'!$C$42="DNSP defined",SUMPRODUCT(--('Input| Projects'!$AC940="Yes"),'Calc| Overheads Allocation'!E$61,'Input| Projects'!$AF940),""))),"")</f>
        <v/>
      </c>
      <c r="AO940" s="186" t="str">
        <f>IFERROR(IF('Input| Overheads'!$C$42="Direct costs",SUMPRODUCT(--('Input| Projects'!$AC940="Yes"),'Calc| Overheads Allocation'!F$8,'Calc| Project Costs'!Y940),IF('Input| Overheads'!$C$42="Internal labour",SUMPRODUCT(--('Input| Projects'!$AC940="Yes"),'Calc| Overheads Allocation'!F$8,'Calc| Project Costs'!Y940,'Input| Projects'!$Y940),IF('Input| Overheads'!$C$42="DNSP defined",SUMPRODUCT(--('Input| Projects'!$AC940="Yes"),'Calc| Overheads Allocation'!F$61,'Input| Projects'!$AF940),""))),"")</f>
        <v/>
      </c>
      <c r="AP940" s="186" t="str">
        <f>IFERROR(IF('Input| Overheads'!$C$42="Direct costs",SUMPRODUCT(--('Input| Projects'!$AC940="Yes"),'Calc| Overheads Allocation'!G$8,'Calc| Project Costs'!Z940),IF('Input| Overheads'!$C$42="Internal labour",SUMPRODUCT(--('Input| Projects'!$AC940="Yes"),'Calc| Overheads Allocation'!G$8,'Calc| Project Costs'!Z940,'Input| Projects'!$Y940),IF('Input| Overheads'!$C$42="DNSP defined",SUMPRODUCT(--('Input| Projects'!$AC940="Yes"),'Calc| Overheads Allocation'!G$61,'Input| Projects'!$AF940),""))),"")</f>
        <v/>
      </c>
      <c r="AQ940" s="186" t="str">
        <f>IFERROR(IF('Input| Overheads'!$C$42="Direct costs",SUMPRODUCT(--('Input| Projects'!$AC940="Yes"),'Calc| Overheads Allocation'!H$8,'Calc| Project Costs'!AA940),IF('Input| Overheads'!$C$42="Internal labour",SUMPRODUCT(--('Input| Projects'!$AC940="Yes"),'Calc| Overheads Allocation'!H$8,'Calc| Project Costs'!AA940,'Input| Projects'!$Y940),IF('Input| Overheads'!$C$42="DNSP defined",SUMPRODUCT(--('Input| Projects'!$AC940="Yes"),'Calc| Overheads Allocation'!H$61,'Input| Projects'!$AF940),""))),"")</f>
        <v/>
      </c>
      <c r="AR940" s="186" t="str">
        <f>IFERROR(IF('Input| Overheads'!$C$42="Direct costs",SUMPRODUCT(--('Input| Projects'!$AC940="Yes"),'Calc| Overheads Allocation'!I$8,'Calc| Project Costs'!AB940),IF('Input| Overheads'!$C$42="Internal labour",SUMPRODUCT(--('Input| Projects'!$AC940="Yes"),'Calc| Overheads Allocation'!I$8,'Calc| Project Costs'!AB940,'Input| Projects'!$Y940),IF('Input| Overheads'!$C$42="DNSP defined",SUMPRODUCT(--('Input| Projects'!$AC940="Yes"),'Calc| Overheads Allocation'!I$61,'Input| Projects'!$AF940),""))),"")</f>
        <v/>
      </c>
      <c r="AS940" s="106"/>
      <c r="AT940" s="186" t="str">
        <f>IFERROR(IF('Input| Overheads'!$C$42="Direct costs",SUMPRODUCT(--('Input| Projects'!$AD940="Yes"),'Calc| Overheads Allocation'!C$9,'Calc| Project Costs'!V940),IF('Input| Overheads'!$C$42="Internal labour",SUMPRODUCT(--('Input| Projects'!$AD940="Yes"),'Calc| Overheads Allocation'!C$9,'Calc| Project Costs'!V940,'Input| Projects'!$Y940),IF('Input| Overheads'!$C$42="DNSP defined",SUMPRODUCT(--('Input| Projects'!$AD940="Yes"),'Calc| Overheads Allocation'!C$62,'Input| Projects'!$AG940),""))),"")</f>
        <v/>
      </c>
      <c r="AU940" s="186" t="str">
        <f>IFERROR(IF('Input| Overheads'!$C$42="Direct costs",SUMPRODUCT(--('Input| Projects'!$AD940="Yes"),'Calc| Overheads Allocation'!D$9,'Calc| Project Costs'!W940),IF('Input| Overheads'!$C$42="Internal labour",SUMPRODUCT(--('Input| Projects'!$AD940="Yes"),'Calc| Overheads Allocation'!D$9,'Calc| Project Costs'!W940,'Input| Projects'!$Y940),IF('Input| Overheads'!$C$42="DNSP defined",SUMPRODUCT(--('Input| Projects'!$AD940="Yes"),'Calc| Overheads Allocation'!D$62,'Input| Projects'!$AG940),""))),"")</f>
        <v/>
      </c>
      <c r="AV940" s="186" t="str">
        <f>IFERROR(IF('Input| Overheads'!$C$42="Direct costs",SUMPRODUCT(--('Input| Projects'!$AD940="Yes"),'Calc| Overheads Allocation'!E$9,'Calc| Project Costs'!X940),IF('Input| Overheads'!$C$42="Internal labour",SUMPRODUCT(--('Input| Projects'!$AD940="Yes"),'Calc| Overheads Allocation'!E$9,'Calc| Project Costs'!X940,'Input| Projects'!$Y940),IF('Input| Overheads'!$C$42="DNSP defined",SUMPRODUCT(--('Input| Projects'!$AD940="Yes"),'Calc| Overheads Allocation'!E$62,'Input| Projects'!$AG940),""))),"")</f>
        <v/>
      </c>
      <c r="AW940" s="186" t="str">
        <f>IFERROR(IF('Input| Overheads'!$C$42="Direct costs",SUMPRODUCT(--('Input| Projects'!$AD940="Yes"),'Calc| Overheads Allocation'!F$9,'Calc| Project Costs'!Y940),IF('Input| Overheads'!$C$42="Internal labour",SUMPRODUCT(--('Input| Projects'!$AD940="Yes"),'Calc| Overheads Allocation'!F$9,'Calc| Project Costs'!Y940,'Input| Projects'!$Y940),IF('Input| Overheads'!$C$42="DNSP defined",SUMPRODUCT(--('Input| Projects'!$AD940="Yes"),'Calc| Overheads Allocation'!F$62,'Input| Projects'!$AG940),""))),"")</f>
        <v/>
      </c>
      <c r="AX940" s="186" t="str">
        <f>IFERROR(IF('Input| Overheads'!$C$42="Direct costs",SUMPRODUCT(--('Input| Projects'!$AD940="Yes"),'Calc| Overheads Allocation'!G$9,'Calc| Project Costs'!Z940),IF('Input| Overheads'!$C$42="Internal labour",SUMPRODUCT(--('Input| Projects'!$AD940="Yes"),'Calc| Overheads Allocation'!G$9,'Calc| Project Costs'!Z940,'Input| Projects'!$Y940),IF('Input| Overheads'!$C$42="DNSP defined",SUMPRODUCT(--('Input| Projects'!$AD940="Yes"),'Calc| Overheads Allocation'!G$62,'Input| Projects'!$AG940),""))),"")</f>
        <v/>
      </c>
      <c r="AY940" s="186" t="str">
        <f>IFERROR(IF('Input| Overheads'!$C$42="Direct costs",SUMPRODUCT(--('Input| Projects'!$AD940="Yes"),'Calc| Overheads Allocation'!H$9,'Calc| Project Costs'!AA940),IF('Input| Overheads'!$C$42="Internal labour",SUMPRODUCT(--('Input| Projects'!$AD940="Yes"),'Calc| Overheads Allocation'!H$9,'Calc| Project Costs'!AA940,'Input| Projects'!$Y940),IF('Input| Overheads'!$C$42="DNSP defined",SUMPRODUCT(--('Input| Projects'!$AD940="Yes"),'Calc| Overheads Allocation'!H$62,'Input| Projects'!$AG940),""))),"")</f>
        <v/>
      </c>
      <c r="AZ940" s="186" t="str">
        <f>IFERROR(IF('Input| Overheads'!$C$42="Direct costs",SUMPRODUCT(--('Input| Projects'!$AD940="Yes"),'Calc| Overheads Allocation'!I$9,'Calc| Project Costs'!AB940),IF('Input| Overheads'!$C$42="Internal labour",SUMPRODUCT(--('Input| Projects'!$AD940="Yes"),'Calc| Overheads Allocation'!I$9,'Calc| Project Costs'!AB940,'Input| Projects'!$Y940),IF('Input| Overheads'!$C$42="DNSP defined",SUMPRODUCT(--('Input| Projects'!$AD940="Yes"),'Calc| Overheads Allocation'!I$62,'Input| Projects'!$AG940),""))),"")</f>
        <v/>
      </c>
      <c r="BA940" s="106"/>
      <c r="BB940" s="186">
        <f t="shared" si="448"/>
        <v>0</v>
      </c>
      <c r="BC940" s="186">
        <f t="shared" si="449"/>
        <v>0</v>
      </c>
      <c r="BD940" s="186">
        <f t="shared" si="450"/>
        <v>0</v>
      </c>
      <c r="BE940" s="186">
        <f t="shared" si="427"/>
        <v>0</v>
      </c>
      <c r="BF940" s="186">
        <f t="shared" si="428"/>
        <v>0</v>
      </c>
      <c r="BG940" s="186">
        <f t="shared" si="429"/>
        <v>0</v>
      </c>
      <c r="BH940" s="186">
        <f t="shared" si="430"/>
        <v>0</v>
      </c>
      <c r="BI940" s="97"/>
      <c r="BJ940" s="186" t="str">
        <f t="shared" si="431"/>
        <v/>
      </c>
      <c r="BK940" s="186" t="str">
        <f t="shared" si="432"/>
        <v/>
      </c>
      <c r="BL940" s="186" t="str">
        <f t="shared" si="433"/>
        <v/>
      </c>
      <c r="BM940" s="186" t="str">
        <f t="shared" si="434"/>
        <v/>
      </c>
      <c r="BN940" s="186" t="str">
        <f t="shared" si="435"/>
        <v/>
      </c>
      <c r="BO940" s="186" t="str">
        <f t="shared" si="436"/>
        <v/>
      </c>
      <c r="BP940" s="186" t="str">
        <f t="shared" si="437"/>
        <v/>
      </c>
      <c r="BQ940" s="97"/>
      <c r="BR940" s="186">
        <f t="shared" si="438"/>
        <v>0</v>
      </c>
      <c r="BS940" s="186">
        <f t="shared" si="439"/>
        <v>0</v>
      </c>
      <c r="BT940" s="222">
        <f t="shared" si="440"/>
        <v>0</v>
      </c>
      <c r="BU940" s="222">
        <f t="shared" si="441"/>
        <v>0</v>
      </c>
      <c r="BV940" s="222">
        <f t="shared" si="442"/>
        <v>0</v>
      </c>
      <c r="BW940" s="222">
        <f t="shared" si="443"/>
        <v>0</v>
      </c>
      <c r="BX940" s="222">
        <f t="shared" si="444"/>
        <v>0</v>
      </c>
      <c r="BY940" s="106"/>
      <c r="BZ940" s="197" t="str">
        <f>IF(SUMIF('Input| Projects'!$AS$8:$CP$8,"Dx",'Input| Projects'!$AS940:$CP940)=0,"",SUMIF('Input| Projects'!$AS$8:$CP$8,"Dx",'Input| Projects'!$AS940:$CP940))</f>
        <v/>
      </c>
      <c r="CA940" s="197" t="str">
        <f>IF(SUMIF('Input| Projects'!$AS$8:$CP$8,"Tx",'Input| Projects'!$AS940:$CP940)=0,"",SUMIF('Input| Projects'!$AS$8:$CP$8,"Tx",'Input| Projects'!$AS940:$CP940))</f>
        <v/>
      </c>
      <c r="CB940" s="150" t="str">
        <f t="shared" si="451"/>
        <v/>
      </c>
    </row>
    <row r="941" spans="2:80" x14ac:dyDescent="0.2">
      <c r="B941" s="201">
        <f>IFERROR('Input| Projects'!B941,"")</f>
        <v>932</v>
      </c>
      <c r="C941" s="42" t="str">
        <f>IFERROR(IF('Input| Projects'!C941="","",'Input| Projects'!C941),"")</f>
        <v/>
      </c>
      <c r="D941" s="42" t="str">
        <f>IFERROR(IF('Input| Projects'!D941="","",'Input| Projects'!D941),"")</f>
        <v/>
      </c>
      <c r="E941" s="104"/>
      <c r="F941" s="190">
        <f>IFERROR('Input| Projects'!I941*'Input| Escalations'!$K$19,"")</f>
        <v>0</v>
      </c>
      <c r="G941" s="190">
        <f>IFERROR('Input| Projects'!J941*'Input| Escalations'!$K$19,"")</f>
        <v>0</v>
      </c>
      <c r="H941" s="190">
        <f>IFERROR('Input| Projects'!K941*'Input| Escalations'!$K$19,"")</f>
        <v>0</v>
      </c>
      <c r="I941" s="190">
        <f>IFERROR('Input| Projects'!L941*'Input| Escalations'!$K$19,"")</f>
        <v>0</v>
      </c>
      <c r="J941" s="190">
        <f>IFERROR('Input| Projects'!M941*'Input| Escalations'!$K$19,"")</f>
        <v>0</v>
      </c>
      <c r="K941" s="190">
        <f>IFERROR('Input| Projects'!N941*'Input| Escalations'!$K$19,"")</f>
        <v>0</v>
      </c>
      <c r="L941" s="190">
        <f>IFERROR('Input| Projects'!O941*'Input| Escalations'!$K$19,"")</f>
        <v>0</v>
      </c>
      <c r="M941" s="150" t="str">
        <f>IF(ABS(SUM(F941:L941)-(SUM('Input| Projects'!I941:O941)*'Input| Escalations'!$K$19))&lt;0.0000001,"",1)</f>
        <v/>
      </c>
      <c r="N941" s="192">
        <f>'Input| Projects'!$Y941*INDEX('Input| Escalations'!$H$33:$N$33,MATCH('Calc| Project Costs'!N$9,'Input| Escalations'!$H$23:$N$23,0))+'Input| Projects'!$Z941*INDEX('Input| Escalations'!$H$34:$N$34,MATCH('Calc| Project Costs'!N$9,'Input| Escalations'!$H$23:$N$23,0))+'Input| Projects'!$AA941*INDEX('Input| Escalations'!$H$35:$N$35,MATCH('Calc| Project Costs'!N$9,'Input| Escalations'!$H$23:$N$23,0))+1</f>
        <v>1</v>
      </c>
      <c r="O941" s="192">
        <f>'Input| Projects'!$Y941*INDEX('Input| Escalations'!$H$33:$N$33,MATCH('Calc| Project Costs'!O$9,'Input| Escalations'!$H$23:$N$23,0))+'Input| Projects'!$Z941*INDEX('Input| Escalations'!$H$34:$N$34,MATCH('Calc| Project Costs'!O$9,'Input| Escalations'!$H$23:$N$23,0))+'Input| Projects'!$AA941*INDEX('Input| Escalations'!$H$35:$N$35,MATCH('Calc| Project Costs'!O$9,'Input| Escalations'!$H$23:$N$23,0))+1</f>
        <v>1</v>
      </c>
      <c r="P941" s="192">
        <f>'Input| Projects'!$Y941*INDEX('Input| Escalations'!$H$33:$N$33,MATCH('Calc| Project Costs'!P$9,'Input| Escalations'!$H$23:$N$23,0))+'Input| Projects'!$Z941*INDEX('Input| Escalations'!$H$34:$N$34,MATCH('Calc| Project Costs'!P$9,'Input| Escalations'!$H$23:$N$23,0))+'Input| Projects'!$AA941*INDEX('Input| Escalations'!$H$35:$N$35,MATCH('Calc| Project Costs'!P$9,'Input| Escalations'!$H$23:$N$23,0))+1</f>
        <v>1</v>
      </c>
      <c r="Q941" s="192">
        <f>'Input| Projects'!$Y941*INDEX('Input| Escalations'!$H$33:$N$33,MATCH('Calc| Project Costs'!Q$9,'Input| Escalations'!$H$23:$N$23,0))+'Input| Projects'!$Z941*INDEX('Input| Escalations'!$H$34:$N$34,MATCH('Calc| Project Costs'!Q$9,'Input| Escalations'!$H$23:$N$23,0))+'Input| Projects'!$AA941*INDEX('Input| Escalations'!$H$35:$N$35,MATCH('Calc| Project Costs'!Q$9,'Input| Escalations'!$H$23:$N$23,0))+1</f>
        <v>1</v>
      </c>
      <c r="R941" s="192">
        <f>'Input| Projects'!$Y941*INDEX('Input| Escalations'!$H$33:$N$33,MATCH('Calc| Project Costs'!R$9,'Input| Escalations'!$H$23:$N$23,0))+'Input| Projects'!$Z941*INDEX('Input| Escalations'!$H$34:$N$34,MATCH('Calc| Project Costs'!R$9,'Input| Escalations'!$H$23:$N$23,0))+'Input| Projects'!$AA941*INDEX('Input| Escalations'!$H$35:$N$35,MATCH('Calc| Project Costs'!R$9,'Input| Escalations'!$H$23:$N$23,0))+1</f>
        <v>1</v>
      </c>
      <c r="S941" s="192">
        <f>'Input| Projects'!$Y941*INDEX('Input| Escalations'!$H$33:$N$33,MATCH('Calc| Project Costs'!S$9,'Input| Escalations'!$H$23:$N$23,0))+'Input| Projects'!$Z941*INDEX('Input| Escalations'!$H$34:$N$34,MATCH('Calc| Project Costs'!S$9,'Input| Escalations'!$H$23:$N$23,0))+'Input| Projects'!$AA941*INDEX('Input| Escalations'!$H$35:$N$35,MATCH('Calc| Project Costs'!S$9,'Input| Escalations'!$H$23:$N$23,0))+1</f>
        <v>1</v>
      </c>
      <c r="T941" s="192">
        <f>'Input| Projects'!$Y941*INDEX('Input| Escalations'!$H$33:$N$33,MATCH('Calc| Project Costs'!T$9,'Input| Escalations'!$H$23:$N$23,0))+'Input| Projects'!$Z941*INDEX('Input| Escalations'!$H$34:$N$34,MATCH('Calc| Project Costs'!T$9,'Input| Escalations'!$H$23:$N$23,0))+'Input| Projects'!$AA941*INDEX('Input| Escalations'!$H$35:$N$35,MATCH('Calc| Project Costs'!T$9,'Input| Escalations'!$H$23:$N$23,0))+1</f>
        <v>1</v>
      </c>
      <c r="U941" s="106"/>
      <c r="V941" s="186">
        <f t="shared" si="445"/>
        <v>0</v>
      </c>
      <c r="W941" s="186">
        <f t="shared" si="446"/>
        <v>0</v>
      </c>
      <c r="X941" s="186">
        <f t="shared" si="447"/>
        <v>0</v>
      </c>
      <c r="Y941" s="186">
        <f t="shared" si="423"/>
        <v>0</v>
      </c>
      <c r="Z941" s="186">
        <f t="shared" si="424"/>
        <v>0</v>
      </c>
      <c r="AA941" s="186">
        <f t="shared" si="425"/>
        <v>0</v>
      </c>
      <c r="AB941" s="186">
        <f t="shared" si="426"/>
        <v>0</v>
      </c>
      <c r="AC941" s="106"/>
      <c r="AD941" s="186">
        <f>'Input| Projects'!Q941*N941*'Input| Escalations'!$K$19</f>
        <v>0</v>
      </c>
      <c r="AE941" s="186">
        <f>'Input| Projects'!R941*O941*'Input| Escalations'!$K$19</f>
        <v>0</v>
      </c>
      <c r="AF941" s="186">
        <f>'Input| Projects'!S941*P941*'Input| Escalations'!$K$19</f>
        <v>0</v>
      </c>
      <c r="AG941" s="186">
        <f>'Input| Projects'!T941*Q941*'Input| Escalations'!$K$19</f>
        <v>0</v>
      </c>
      <c r="AH941" s="186">
        <f>'Input| Projects'!U941*R941*'Input| Escalations'!$K$19</f>
        <v>0</v>
      </c>
      <c r="AI941" s="186">
        <f>'Input| Projects'!V941*S941*'Input| Escalations'!$K$19</f>
        <v>0</v>
      </c>
      <c r="AJ941" s="186">
        <f>'Input| Projects'!W941*T941*'Input| Escalations'!$K$19</f>
        <v>0</v>
      </c>
      <c r="AK941" s="106"/>
      <c r="AL941" s="186" t="str">
        <f>IFERROR(IF('Input| Overheads'!$C$42="Direct costs",SUMPRODUCT(--('Input| Projects'!$AC941="Yes"),'Calc| Overheads Allocation'!C$8,'Calc| Project Costs'!V941),IF('Input| Overheads'!$C$42="Internal labour",SUMPRODUCT(--('Input| Projects'!$AC941="Yes"),'Calc| Overheads Allocation'!C$8,'Calc| Project Costs'!V941,'Input| Projects'!$Y941),IF('Input| Overheads'!$C$42="DNSP defined",SUMPRODUCT(--('Input| Projects'!$AC941="Yes"),'Calc| Overheads Allocation'!C$61,'Input| Projects'!$AF941),""))),"")</f>
        <v/>
      </c>
      <c r="AM941" s="186" t="str">
        <f>IFERROR(IF('Input| Overheads'!$C$42="Direct costs",SUMPRODUCT(--('Input| Projects'!$AC941="Yes"),'Calc| Overheads Allocation'!D$8,'Calc| Project Costs'!W941),IF('Input| Overheads'!$C$42="Internal labour",SUMPRODUCT(--('Input| Projects'!$AC941="Yes"),'Calc| Overheads Allocation'!D$8,'Calc| Project Costs'!W941,'Input| Projects'!$Y941),IF('Input| Overheads'!$C$42="DNSP defined",SUMPRODUCT(--('Input| Projects'!$AC941="Yes"),'Calc| Overheads Allocation'!D$61,'Input| Projects'!$AF941),""))),"")</f>
        <v/>
      </c>
      <c r="AN941" s="186" t="str">
        <f>IFERROR(IF('Input| Overheads'!$C$42="Direct costs",SUMPRODUCT(--('Input| Projects'!$AC941="Yes"),'Calc| Overheads Allocation'!E$8,'Calc| Project Costs'!X941),IF('Input| Overheads'!$C$42="Internal labour",SUMPRODUCT(--('Input| Projects'!$AC941="Yes"),'Calc| Overheads Allocation'!E$8,'Calc| Project Costs'!X941,'Input| Projects'!$Y941),IF('Input| Overheads'!$C$42="DNSP defined",SUMPRODUCT(--('Input| Projects'!$AC941="Yes"),'Calc| Overheads Allocation'!E$61,'Input| Projects'!$AF941),""))),"")</f>
        <v/>
      </c>
      <c r="AO941" s="186" t="str">
        <f>IFERROR(IF('Input| Overheads'!$C$42="Direct costs",SUMPRODUCT(--('Input| Projects'!$AC941="Yes"),'Calc| Overheads Allocation'!F$8,'Calc| Project Costs'!Y941),IF('Input| Overheads'!$C$42="Internal labour",SUMPRODUCT(--('Input| Projects'!$AC941="Yes"),'Calc| Overheads Allocation'!F$8,'Calc| Project Costs'!Y941,'Input| Projects'!$Y941),IF('Input| Overheads'!$C$42="DNSP defined",SUMPRODUCT(--('Input| Projects'!$AC941="Yes"),'Calc| Overheads Allocation'!F$61,'Input| Projects'!$AF941),""))),"")</f>
        <v/>
      </c>
      <c r="AP941" s="186" t="str">
        <f>IFERROR(IF('Input| Overheads'!$C$42="Direct costs",SUMPRODUCT(--('Input| Projects'!$AC941="Yes"),'Calc| Overheads Allocation'!G$8,'Calc| Project Costs'!Z941),IF('Input| Overheads'!$C$42="Internal labour",SUMPRODUCT(--('Input| Projects'!$AC941="Yes"),'Calc| Overheads Allocation'!G$8,'Calc| Project Costs'!Z941,'Input| Projects'!$Y941),IF('Input| Overheads'!$C$42="DNSP defined",SUMPRODUCT(--('Input| Projects'!$AC941="Yes"),'Calc| Overheads Allocation'!G$61,'Input| Projects'!$AF941),""))),"")</f>
        <v/>
      </c>
      <c r="AQ941" s="186" t="str">
        <f>IFERROR(IF('Input| Overheads'!$C$42="Direct costs",SUMPRODUCT(--('Input| Projects'!$AC941="Yes"),'Calc| Overheads Allocation'!H$8,'Calc| Project Costs'!AA941),IF('Input| Overheads'!$C$42="Internal labour",SUMPRODUCT(--('Input| Projects'!$AC941="Yes"),'Calc| Overheads Allocation'!H$8,'Calc| Project Costs'!AA941,'Input| Projects'!$Y941),IF('Input| Overheads'!$C$42="DNSP defined",SUMPRODUCT(--('Input| Projects'!$AC941="Yes"),'Calc| Overheads Allocation'!H$61,'Input| Projects'!$AF941),""))),"")</f>
        <v/>
      </c>
      <c r="AR941" s="186" t="str">
        <f>IFERROR(IF('Input| Overheads'!$C$42="Direct costs",SUMPRODUCT(--('Input| Projects'!$AC941="Yes"),'Calc| Overheads Allocation'!I$8,'Calc| Project Costs'!AB941),IF('Input| Overheads'!$C$42="Internal labour",SUMPRODUCT(--('Input| Projects'!$AC941="Yes"),'Calc| Overheads Allocation'!I$8,'Calc| Project Costs'!AB941,'Input| Projects'!$Y941),IF('Input| Overheads'!$C$42="DNSP defined",SUMPRODUCT(--('Input| Projects'!$AC941="Yes"),'Calc| Overheads Allocation'!I$61,'Input| Projects'!$AF941),""))),"")</f>
        <v/>
      </c>
      <c r="AS941" s="106"/>
      <c r="AT941" s="186" t="str">
        <f>IFERROR(IF('Input| Overheads'!$C$42="Direct costs",SUMPRODUCT(--('Input| Projects'!$AD941="Yes"),'Calc| Overheads Allocation'!C$9,'Calc| Project Costs'!V941),IF('Input| Overheads'!$C$42="Internal labour",SUMPRODUCT(--('Input| Projects'!$AD941="Yes"),'Calc| Overheads Allocation'!C$9,'Calc| Project Costs'!V941,'Input| Projects'!$Y941),IF('Input| Overheads'!$C$42="DNSP defined",SUMPRODUCT(--('Input| Projects'!$AD941="Yes"),'Calc| Overheads Allocation'!C$62,'Input| Projects'!$AG941),""))),"")</f>
        <v/>
      </c>
      <c r="AU941" s="186" t="str">
        <f>IFERROR(IF('Input| Overheads'!$C$42="Direct costs",SUMPRODUCT(--('Input| Projects'!$AD941="Yes"),'Calc| Overheads Allocation'!D$9,'Calc| Project Costs'!W941),IF('Input| Overheads'!$C$42="Internal labour",SUMPRODUCT(--('Input| Projects'!$AD941="Yes"),'Calc| Overheads Allocation'!D$9,'Calc| Project Costs'!W941,'Input| Projects'!$Y941),IF('Input| Overheads'!$C$42="DNSP defined",SUMPRODUCT(--('Input| Projects'!$AD941="Yes"),'Calc| Overheads Allocation'!D$62,'Input| Projects'!$AG941),""))),"")</f>
        <v/>
      </c>
      <c r="AV941" s="186" t="str">
        <f>IFERROR(IF('Input| Overheads'!$C$42="Direct costs",SUMPRODUCT(--('Input| Projects'!$AD941="Yes"),'Calc| Overheads Allocation'!E$9,'Calc| Project Costs'!X941),IF('Input| Overheads'!$C$42="Internal labour",SUMPRODUCT(--('Input| Projects'!$AD941="Yes"),'Calc| Overheads Allocation'!E$9,'Calc| Project Costs'!X941,'Input| Projects'!$Y941),IF('Input| Overheads'!$C$42="DNSP defined",SUMPRODUCT(--('Input| Projects'!$AD941="Yes"),'Calc| Overheads Allocation'!E$62,'Input| Projects'!$AG941),""))),"")</f>
        <v/>
      </c>
      <c r="AW941" s="186" t="str">
        <f>IFERROR(IF('Input| Overheads'!$C$42="Direct costs",SUMPRODUCT(--('Input| Projects'!$AD941="Yes"),'Calc| Overheads Allocation'!F$9,'Calc| Project Costs'!Y941),IF('Input| Overheads'!$C$42="Internal labour",SUMPRODUCT(--('Input| Projects'!$AD941="Yes"),'Calc| Overheads Allocation'!F$9,'Calc| Project Costs'!Y941,'Input| Projects'!$Y941),IF('Input| Overheads'!$C$42="DNSP defined",SUMPRODUCT(--('Input| Projects'!$AD941="Yes"),'Calc| Overheads Allocation'!F$62,'Input| Projects'!$AG941),""))),"")</f>
        <v/>
      </c>
      <c r="AX941" s="186" t="str">
        <f>IFERROR(IF('Input| Overheads'!$C$42="Direct costs",SUMPRODUCT(--('Input| Projects'!$AD941="Yes"),'Calc| Overheads Allocation'!G$9,'Calc| Project Costs'!Z941),IF('Input| Overheads'!$C$42="Internal labour",SUMPRODUCT(--('Input| Projects'!$AD941="Yes"),'Calc| Overheads Allocation'!G$9,'Calc| Project Costs'!Z941,'Input| Projects'!$Y941),IF('Input| Overheads'!$C$42="DNSP defined",SUMPRODUCT(--('Input| Projects'!$AD941="Yes"),'Calc| Overheads Allocation'!G$62,'Input| Projects'!$AG941),""))),"")</f>
        <v/>
      </c>
      <c r="AY941" s="186" t="str">
        <f>IFERROR(IF('Input| Overheads'!$C$42="Direct costs",SUMPRODUCT(--('Input| Projects'!$AD941="Yes"),'Calc| Overheads Allocation'!H$9,'Calc| Project Costs'!AA941),IF('Input| Overheads'!$C$42="Internal labour",SUMPRODUCT(--('Input| Projects'!$AD941="Yes"),'Calc| Overheads Allocation'!H$9,'Calc| Project Costs'!AA941,'Input| Projects'!$Y941),IF('Input| Overheads'!$C$42="DNSP defined",SUMPRODUCT(--('Input| Projects'!$AD941="Yes"),'Calc| Overheads Allocation'!H$62,'Input| Projects'!$AG941),""))),"")</f>
        <v/>
      </c>
      <c r="AZ941" s="186" t="str">
        <f>IFERROR(IF('Input| Overheads'!$C$42="Direct costs",SUMPRODUCT(--('Input| Projects'!$AD941="Yes"),'Calc| Overheads Allocation'!I$9,'Calc| Project Costs'!AB941),IF('Input| Overheads'!$C$42="Internal labour",SUMPRODUCT(--('Input| Projects'!$AD941="Yes"),'Calc| Overheads Allocation'!I$9,'Calc| Project Costs'!AB941,'Input| Projects'!$Y941),IF('Input| Overheads'!$C$42="DNSP defined",SUMPRODUCT(--('Input| Projects'!$AD941="Yes"),'Calc| Overheads Allocation'!I$62,'Input| Projects'!$AG941),""))),"")</f>
        <v/>
      </c>
      <c r="BA941" s="106"/>
      <c r="BB941" s="186">
        <f t="shared" si="448"/>
        <v>0</v>
      </c>
      <c r="BC941" s="186">
        <f t="shared" si="449"/>
        <v>0</v>
      </c>
      <c r="BD941" s="186">
        <f t="shared" si="450"/>
        <v>0</v>
      </c>
      <c r="BE941" s="186">
        <f t="shared" si="427"/>
        <v>0</v>
      </c>
      <c r="BF941" s="186">
        <f t="shared" si="428"/>
        <v>0</v>
      </c>
      <c r="BG941" s="186">
        <f t="shared" si="429"/>
        <v>0</v>
      </c>
      <c r="BH941" s="186">
        <f t="shared" si="430"/>
        <v>0</v>
      </c>
      <c r="BI941" s="97"/>
      <c r="BJ941" s="186" t="str">
        <f t="shared" si="431"/>
        <v/>
      </c>
      <c r="BK941" s="186" t="str">
        <f t="shared" si="432"/>
        <v/>
      </c>
      <c r="BL941" s="186" t="str">
        <f t="shared" si="433"/>
        <v/>
      </c>
      <c r="BM941" s="186" t="str">
        <f t="shared" si="434"/>
        <v/>
      </c>
      <c r="BN941" s="186" t="str">
        <f t="shared" si="435"/>
        <v/>
      </c>
      <c r="BO941" s="186" t="str">
        <f t="shared" si="436"/>
        <v/>
      </c>
      <c r="BP941" s="186" t="str">
        <f t="shared" si="437"/>
        <v/>
      </c>
      <c r="BQ941" s="97"/>
      <c r="BR941" s="186">
        <f t="shared" si="438"/>
        <v>0</v>
      </c>
      <c r="BS941" s="186">
        <f t="shared" si="439"/>
        <v>0</v>
      </c>
      <c r="BT941" s="222">
        <f t="shared" si="440"/>
        <v>0</v>
      </c>
      <c r="BU941" s="222">
        <f t="shared" si="441"/>
        <v>0</v>
      </c>
      <c r="BV941" s="222">
        <f t="shared" si="442"/>
        <v>0</v>
      </c>
      <c r="BW941" s="222">
        <f t="shared" si="443"/>
        <v>0</v>
      </c>
      <c r="BX941" s="222">
        <f t="shared" si="444"/>
        <v>0</v>
      </c>
      <c r="BY941" s="106"/>
      <c r="BZ941" s="197" t="str">
        <f>IF(SUMIF('Input| Projects'!$AS$8:$CP$8,"Dx",'Input| Projects'!$AS941:$CP941)=0,"",SUMIF('Input| Projects'!$AS$8:$CP$8,"Dx",'Input| Projects'!$AS941:$CP941))</f>
        <v/>
      </c>
      <c r="CA941" s="197" t="str">
        <f>IF(SUMIF('Input| Projects'!$AS$8:$CP$8,"Tx",'Input| Projects'!$AS941:$CP941)=0,"",SUMIF('Input| Projects'!$AS$8:$CP$8,"Tx",'Input| Projects'!$AS941:$CP941))</f>
        <v/>
      </c>
      <c r="CB941" s="150" t="str">
        <f t="shared" si="451"/>
        <v/>
      </c>
    </row>
    <row r="942" spans="2:80" x14ac:dyDescent="0.2">
      <c r="B942" s="201">
        <f>IFERROR('Input| Projects'!B942,"")</f>
        <v>933</v>
      </c>
      <c r="C942" s="42" t="str">
        <f>IFERROR(IF('Input| Projects'!C942="","",'Input| Projects'!C942),"")</f>
        <v/>
      </c>
      <c r="D942" s="42" t="str">
        <f>IFERROR(IF('Input| Projects'!D942="","",'Input| Projects'!D942),"")</f>
        <v/>
      </c>
      <c r="E942" s="104"/>
      <c r="F942" s="190">
        <f>IFERROR('Input| Projects'!I942*'Input| Escalations'!$K$19,"")</f>
        <v>0</v>
      </c>
      <c r="G942" s="190">
        <f>IFERROR('Input| Projects'!J942*'Input| Escalations'!$K$19,"")</f>
        <v>0</v>
      </c>
      <c r="H942" s="190">
        <f>IFERROR('Input| Projects'!K942*'Input| Escalations'!$K$19,"")</f>
        <v>0</v>
      </c>
      <c r="I942" s="190">
        <f>IFERROR('Input| Projects'!L942*'Input| Escalations'!$K$19,"")</f>
        <v>0</v>
      </c>
      <c r="J942" s="190">
        <f>IFERROR('Input| Projects'!M942*'Input| Escalations'!$K$19,"")</f>
        <v>0</v>
      </c>
      <c r="K942" s="190">
        <f>IFERROR('Input| Projects'!N942*'Input| Escalations'!$K$19,"")</f>
        <v>0</v>
      </c>
      <c r="L942" s="190">
        <f>IFERROR('Input| Projects'!O942*'Input| Escalations'!$K$19,"")</f>
        <v>0</v>
      </c>
      <c r="M942" s="150" t="str">
        <f>IF(ABS(SUM(F942:L942)-(SUM('Input| Projects'!I942:O942)*'Input| Escalations'!$K$19))&lt;0.0000001,"",1)</f>
        <v/>
      </c>
      <c r="N942" s="192">
        <f>'Input| Projects'!$Y942*INDEX('Input| Escalations'!$H$33:$N$33,MATCH('Calc| Project Costs'!N$9,'Input| Escalations'!$H$23:$N$23,0))+'Input| Projects'!$Z942*INDEX('Input| Escalations'!$H$34:$N$34,MATCH('Calc| Project Costs'!N$9,'Input| Escalations'!$H$23:$N$23,0))+'Input| Projects'!$AA942*INDEX('Input| Escalations'!$H$35:$N$35,MATCH('Calc| Project Costs'!N$9,'Input| Escalations'!$H$23:$N$23,0))+1</f>
        <v>1</v>
      </c>
      <c r="O942" s="192">
        <f>'Input| Projects'!$Y942*INDEX('Input| Escalations'!$H$33:$N$33,MATCH('Calc| Project Costs'!O$9,'Input| Escalations'!$H$23:$N$23,0))+'Input| Projects'!$Z942*INDEX('Input| Escalations'!$H$34:$N$34,MATCH('Calc| Project Costs'!O$9,'Input| Escalations'!$H$23:$N$23,0))+'Input| Projects'!$AA942*INDEX('Input| Escalations'!$H$35:$N$35,MATCH('Calc| Project Costs'!O$9,'Input| Escalations'!$H$23:$N$23,0))+1</f>
        <v>1</v>
      </c>
      <c r="P942" s="192">
        <f>'Input| Projects'!$Y942*INDEX('Input| Escalations'!$H$33:$N$33,MATCH('Calc| Project Costs'!P$9,'Input| Escalations'!$H$23:$N$23,0))+'Input| Projects'!$Z942*INDEX('Input| Escalations'!$H$34:$N$34,MATCH('Calc| Project Costs'!P$9,'Input| Escalations'!$H$23:$N$23,0))+'Input| Projects'!$AA942*INDEX('Input| Escalations'!$H$35:$N$35,MATCH('Calc| Project Costs'!P$9,'Input| Escalations'!$H$23:$N$23,0))+1</f>
        <v>1</v>
      </c>
      <c r="Q942" s="192">
        <f>'Input| Projects'!$Y942*INDEX('Input| Escalations'!$H$33:$N$33,MATCH('Calc| Project Costs'!Q$9,'Input| Escalations'!$H$23:$N$23,0))+'Input| Projects'!$Z942*INDEX('Input| Escalations'!$H$34:$N$34,MATCH('Calc| Project Costs'!Q$9,'Input| Escalations'!$H$23:$N$23,0))+'Input| Projects'!$AA942*INDEX('Input| Escalations'!$H$35:$N$35,MATCH('Calc| Project Costs'!Q$9,'Input| Escalations'!$H$23:$N$23,0))+1</f>
        <v>1</v>
      </c>
      <c r="R942" s="192">
        <f>'Input| Projects'!$Y942*INDEX('Input| Escalations'!$H$33:$N$33,MATCH('Calc| Project Costs'!R$9,'Input| Escalations'!$H$23:$N$23,0))+'Input| Projects'!$Z942*INDEX('Input| Escalations'!$H$34:$N$34,MATCH('Calc| Project Costs'!R$9,'Input| Escalations'!$H$23:$N$23,0))+'Input| Projects'!$AA942*INDEX('Input| Escalations'!$H$35:$N$35,MATCH('Calc| Project Costs'!R$9,'Input| Escalations'!$H$23:$N$23,0))+1</f>
        <v>1</v>
      </c>
      <c r="S942" s="192">
        <f>'Input| Projects'!$Y942*INDEX('Input| Escalations'!$H$33:$N$33,MATCH('Calc| Project Costs'!S$9,'Input| Escalations'!$H$23:$N$23,0))+'Input| Projects'!$Z942*INDEX('Input| Escalations'!$H$34:$N$34,MATCH('Calc| Project Costs'!S$9,'Input| Escalations'!$H$23:$N$23,0))+'Input| Projects'!$AA942*INDEX('Input| Escalations'!$H$35:$N$35,MATCH('Calc| Project Costs'!S$9,'Input| Escalations'!$H$23:$N$23,0))+1</f>
        <v>1</v>
      </c>
      <c r="T942" s="192">
        <f>'Input| Projects'!$Y942*INDEX('Input| Escalations'!$H$33:$N$33,MATCH('Calc| Project Costs'!T$9,'Input| Escalations'!$H$23:$N$23,0))+'Input| Projects'!$Z942*INDEX('Input| Escalations'!$H$34:$N$34,MATCH('Calc| Project Costs'!T$9,'Input| Escalations'!$H$23:$N$23,0))+'Input| Projects'!$AA942*INDEX('Input| Escalations'!$H$35:$N$35,MATCH('Calc| Project Costs'!T$9,'Input| Escalations'!$H$23:$N$23,0))+1</f>
        <v>1</v>
      </c>
      <c r="U942" s="106"/>
      <c r="V942" s="186">
        <f t="shared" si="445"/>
        <v>0</v>
      </c>
      <c r="W942" s="186">
        <f t="shared" si="446"/>
        <v>0</v>
      </c>
      <c r="X942" s="186">
        <f t="shared" si="447"/>
        <v>0</v>
      </c>
      <c r="Y942" s="186">
        <f t="shared" si="423"/>
        <v>0</v>
      </c>
      <c r="Z942" s="186">
        <f t="shared" si="424"/>
        <v>0</v>
      </c>
      <c r="AA942" s="186">
        <f t="shared" si="425"/>
        <v>0</v>
      </c>
      <c r="AB942" s="186">
        <f t="shared" si="426"/>
        <v>0</v>
      </c>
      <c r="AC942" s="106"/>
      <c r="AD942" s="186">
        <f>'Input| Projects'!Q942*N942*'Input| Escalations'!$K$19</f>
        <v>0</v>
      </c>
      <c r="AE942" s="186">
        <f>'Input| Projects'!R942*O942*'Input| Escalations'!$K$19</f>
        <v>0</v>
      </c>
      <c r="AF942" s="186">
        <f>'Input| Projects'!S942*P942*'Input| Escalations'!$K$19</f>
        <v>0</v>
      </c>
      <c r="AG942" s="186">
        <f>'Input| Projects'!T942*Q942*'Input| Escalations'!$K$19</f>
        <v>0</v>
      </c>
      <c r="AH942" s="186">
        <f>'Input| Projects'!U942*R942*'Input| Escalations'!$K$19</f>
        <v>0</v>
      </c>
      <c r="AI942" s="186">
        <f>'Input| Projects'!V942*S942*'Input| Escalations'!$K$19</f>
        <v>0</v>
      </c>
      <c r="AJ942" s="186">
        <f>'Input| Projects'!W942*T942*'Input| Escalations'!$K$19</f>
        <v>0</v>
      </c>
      <c r="AK942" s="106"/>
      <c r="AL942" s="186" t="str">
        <f>IFERROR(IF('Input| Overheads'!$C$42="Direct costs",SUMPRODUCT(--('Input| Projects'!$AC942="Yes"),'Calc| Overheads Allocation'!C$8,'Calc| Project Costs'!V942),IF('Input| Overheads'!$C$42="Internal labour",SUMPRODUCT(--('Input| Projects'!$AC942="Yes"),'Calc| Overheads Allocation'!C$8,'Calc| Project Costs'!V942,'Input| Projects'!$Y942),IF('Input| Overheads'!$C$42="DNSP defined",SUMPRODUCT(--('Input| Projects'!$AC942="Yes"),'Calc| Overheads Allocation'!C$61,'Input| Projects'!$AF942),""))),"")</f>
        <v/>
      </c>
      <c r="AM942" s="186" t="str">
        <f>IFERROR(IF('Input| Overheads'!$C$42="Direct costs",SUMPRODUCT(--('Input| Projects'!$AC942="Yes"),'Calc| Overheads Allocation'!D$8,'Calc| Project Costs'!W942),IF('Input| Overheads'!$C$42="Internal labour",SUMPRODUCT(--('Input| Projects'!$AC942="Yes"),'Calc| Overheads Allocation'!D$8,'Calc| Project Costs'!W942,'Input| Projects'!$Y942),IF('Input| Overheads'!$C$42="DNSP defined",SUMPRODUCT(--('Input| Projects'!$AC942="Yes"),'Calc| Overheads Allocation'!D$61,'Input| Projects'!$AF942),""))),"")</f>
        <v/>
      </c>
      <c r="AN942" s="186" t="str">
        <f>IFERROR(IF('Input| Overheads'!$C$42="Direct costs",SUMPRODUCT(--('Input| Projects'!$AC942="Yes"),'Calc| Overheads Allocation'!E$8,'Calc| Project Costs'!X942),IF('Input| Overheads'!$C$42="Internal labour",SUMPRODUCT(--('Input| Projects'!$AC942="Yes"),'Calc| Overheads Allocation'!E$8,'Calc| Project Costs'!X942,'Input| Projects'!$Y942),IF('Input| Overheads'!$C$42="DNSP defined",SUMPRODUCT(--('Input| Projects'!$AC942="Yes"),'Calc| Overheads Allocation'!E$61,'Input| Projects'!$AF942),""))),"")</f>
        <v/>
      </c>
      <c r="AO942" s="186" t="str">
        <f>IFERROR(IF('Input| Overheads'!$C$42="Direct costs",SUMPRODUCT(--('Input| Projects'!$AC942="Yes"),'Calc| Overheads Allocation'!F$8,'Calc| Project Costs'!Y942),IF('Input| Overheads'!$C$42="Internal labour",SUMPRODUCT(--('Input| Projects'!$AC942="Yes"),'Calc| Overheads Allocation'!F$8,'Calc| Project Costs'!Y942,'Input| Projects'!$Y942),IF('Input| Overheads'!$C$42="DNSP defined",SUMPRODUCT(--('Input| Projects'!$AC942="Yes"),'Calc| Overheads Allocation'!F$61,'Input| Projects'!$AF942),""))),"")</f>
        <v/>
      </c>
      <c r="AP942" s="186" t="str">
        <f>IFERROR(IF('Input| Overheads'!$C$42="Direct costs",SUMPRODUCT(--('Input| Projects'!$AC942="Yes"),'Calc| Overheads Allocation'!G$8,'Calc| Project Costs'!Z942),IF('Input| Overheads'!$C$42="Internal labour",SUMPRODUCT(--('Input| Projects'!$AC942="Yes"),'Calc| Overheads Allocation'!G$8,'Calc| Project Costs'!Z942,'Input| Projects'!$Y942),IF('Input| Overheads'!$C$42="DNSP defined",SUMPRODUCT(--('Input| Projects'!$AC942="Yes"),'Calc| Overheads Allocation'!G$61,'Input| Projects'!$AF942),""))),"")</f>
        <v/>
      </c>
      <c r="AQ942" s="186" t="str">
        <f>IFERROR(IF('Input| Overheads'!$C$42="Direct costs",SUMPRODUCT(--('Input| Projects'!$AC942="Yes"),'Calc| Overheads Allocation'!H$8,'Calc| Project Costs'!AA942),IF('Input| Overheads'!$C$42="Internal labour",SUMPRODUCT(--('Input| Projects'!$AC942="Yes"),'Calc| Overheads Allocation'!H$8,'Calc| Project Costs'!AA942,'Input| Projects'!$Y942),IF('Input| Overheads'!$C$42="DNSP defined",SUMPRODUCT(--('Input| Projects'!$AC942="Yes"),'Calc| Overheads Allocation'!H$61,'Input| Projects'!$AF942),""))),"")</f>
        <v/>
      </c>
      <c r="AR942" s="186" t="str">
        <f>IFERROR(IF('Input| Overheads'!$C$42="Direct costs",SUMPRODUCT(--('Input| Projects'!$AC942="Yes"),'Calc| Overheads Allocation'!I$8,'Calc| Project Costs'!AB942),IF('Input| Overheads'!$C$42="Internal labour",SUMPRODUCT(--('Input| Projects'!$AC942="Yes"),'Calc| Overheads Allocation'!I$8,'Calc| Project Costs'!AB942,'Input| Projects'!$Y942),IF('Input| Overheads'!$C$42="DNSP defined",SUMPRODUCT(--('Input| Projects'!$AC942="Yes"),'Calc| Overheads Allocation'!I$61,'Input| Projects'!$AF942),""))),"")</f>
        <v/>
      </c>
      <c r="AS942" s="106"/>
      <c r="AT942" s="186" t="str">
        <f>IFERROR(IF('Input| Overheads'!$C$42="Direct costs",SUMPRODUCT(--('Input| Projects'!$AD942="Yes"),'Calc| Overheads Allocation'!C$9,'Calc| Project Costs'!V942),IF('Input| Overheads'!$C$42="Internal labour",SUMPRODUCT(--('Input| Projects'!$AD942="Yes"),'Calc| Overheads Allocation'!C$9,'Calc| Project Costs'!V942,'Input| Projects'!$Y942),IF('Input| Overheads'!$C$42="DNSP defined",SUMPRODUCT(--('Input| Projects'!$AD942="Yes"),'Calc| Overheads Allocation'!C$62,'Input| Projects'!$AG942),""))),"")</f>
        <v/>
      </c>
      <c r="AU942" s="186" t="str">
        <f>IFERROR(IF('Input| Overheads'!$C$42="Direct costs",SUMPRODUCT(--('Input| Projects'!$AD942="Yes"),'Calc| Overheads Allocation'!D$9,'Calc| Project Costs'!W942),IF('Input| Overheads'!$C$42="Internal labour",SUMPRODUCT(--('Input| Projects'!$AD942="Yes"),'Calc| Overheads Allocation'!D$9,'Calc| Project Costs'!W942,'Input| Projects'!$Y942),IF('Input| Overheads'!$C$42="DNSP defined",SUMPRODUCT(--('Input| Projects'!$AD942="Yes"),'Calc| Overheads Allocation'!D$62,'Input| Projects'!$AG942),""))),"")</f>
        <v/>
      </c>
      <c r="AV942" s="186" t="str">
        <f>IFERROR(IF('Input| Overheads'!$C$42="Direct costs",SUMPRODUCT(--('Input| Projects'!$AD942="Yes"),'Calc| Overheads Allocation'!E$9,'Calc| Project Costs'!X942),IF('Input| Overheads'!$C$42="Internal labour",SUMPRODUCT(--('Input| Projects'!$AD942="Yes"),'Calc| Overheads Allocation'!E$9,'Calc| Project Costs'!X942,'Input| Projects'!$Y942),IF('Input| Overheads'!$C$42="DNSP defined",SUMPRODUCT(--('Input| Projects'!$AD942="Yes"),'Calc| Overheads Allocation'!E$62,'Input| Projects'!$AG942),""))),"")</f>
        <v/>
      </c>
      <c r="AW942" s="186" t="str">
        <f>IFERROR(IF('Input| Overheads'!$C$42="Direct costs",SUMPRODUCT(--('Input| Projects'!$AD942="Yes"),'Calc| Overheads Allocation'!F$9,'Calc| Project Costs'!Y942),IF('Input| Overheads'!$C$42="Internal labour",SUMPRODUCT(--('Input| Projects'!$AD942="Yes"),'Calc| Overheads Allocation'!F$9,'Calc| Project Costs'!Y942,'Input| Projects'!$Y942),IF('Input| Overheads'!$C$42="DNSP defined",SUMPRODUCT(--('Input| Projects'!$AD942="Yes"),'Calc| Overheads Allocation'!F$62,'Input| Projects'!$AG942),""))),"")</f>
        <v/>
      </c>
      <c r="AX942" s="186" t="str">
        <f>IFERROR(IF('Input| Overheads'!$C$42="Direct costs",SUMPRODUCT(--('Input| Projects'!$AD942="Yes"),'Calc| Overheads Allocation'!G$9,'Calc| Project Costs'!Z942),IF('Input| Overheads'!$C$42="Internal labour",SUMPRODUCT(--('Input| Projects'!$AD942="Yes"),'Calc| Overheads Allocation'!G$9,'Calc| Project Costs'!Z942,'Input| Projects'!$Y942),IF('Input| Overheads'!$C$42="DNSP defined",SUMPRODUCT(--('Input| Projects'!$AD942="Yes"),'Calc| Overheads Allocation'!G$62,'Input| Projects'!$AG942),""))),"")</f>
        <v/>
      </c>
      <c r="AY942" s="186" t="str">
        <f>IFERROR(IF('Input| Overheads'!$C$42="Direct costs",SUMPRODUCT(--('Input| Projects'!$AD942="Yes"),'Calc| Overheads Allocation'!H$9,'Calc| Project Costs'!AA942),IF('Input| Overheads'!$C$42="Internal labour",SUMPRODUCT(--('Input| Projects'!$AD942="Yes"),'Calc| Overheads Allocation'!H$9,'Calc| Project Costs'!AA942,'Input| Projects'!$Y942),IF('Input| Overheads'!$C$42="DNSP defined",SUMPRODUCT(--('Input| Projects'!$AD942="Yes"),'Calc| Overheads Allocation'!H$62,'Input| Projects'!$AG942),""))),"")</f>
        <v/>
      </c>
      <c r="AZ942" s="186" t="str">
        <f>IFERROR(IF('Input| Overheads'!$C$42="Direct costs",SUMPRODUCT(--('Input| Projects'!$AD942="Yes"),'Calc| Overheads Allocation'!I$9,'Calc| Project Costs'!AB942),IF('Input| Overheads'!$C$42="Internal labour",SUMPRODUCT(--('Input| Projects'!$AD942="Yes"),'Calc| Overheads Allocation'!I$9,'Calc| Project Costs'!AB942,'Input| Projects'!$Y942),IF('Input| Overheads'!$C$42="DNSP defined",SUMPRODUCT(--('Input| Projects'!$AD942="Yes"),'Calc| Overheads Allocation'!I$62,'Input| Projects'!$AG942),""))),"")</f>
        <v/>
      </c>
      <c r="BA942" s="106"/>
      <c r="BB942" s="186">
        <f t="shared" si="448"/>
        <v>0</v>
      </c>
      <c r="BC942" s="186">
        <f t="shared" si="449"/>
        <v>0</v>
      </c>
      <c r="BD942" s="186">
        <f t="shared" si="450"/>
        <v>0</v>
      </c>
      <c r="BE942" s="186">
        <f t="shared" si="427"/>
        <v>0</v>
      </c>
      <c r="BF942" s="186">
        <f t="shared" si="428"/>
        <v>0</v>
      </c>
      <c r="BG942" s="186">
        <f t="shared" si="429"/>
        <v>0</v>
      </c>
      <c r="BH942" s="186">
        <f t="shared" si="430"/>
        <v>0</v>
      </c>
      <c r="BI942" s="97"/>
      <c r="BJ942" s="186" t="str">
        <f t="shared" si="431"/>
        <v/>
      </c>
      <c r="BK942" s="186" t="str">
        <f t="shared" si="432"/>
        <v/>
      </c>
      <c r="BL942" s="186" t="str">
        <f t="shared" si="433"/>
        <v/>
      </c>
      <c r="BM942" s="186" t="str">
        <f t="shared" si="434"/>
        <v/>
      </c>
      <c r="BN942" s="186" t="str">
        <f t="shared" si="435"/>
        <v/>
      </c>
      <c r="BO942" s="186" t="str">
        <f t="shared" si="436"/>
        <v/>
      </c>
      <c r="BP942" s="186" t="str">
        <f t="shared" si="437"/>
        <v/>
      </c>
      <c r="BQ942" s="97"/>
      <c r="BR942" s="186">
        <f t="shared" si="438"/>
        <v>0</v>
      </c>
      <c r="BS942" s="186">
        <f t="shared" si="439"/>
        <v>0</v>
      </c>
      <c r="BT942" s="222">
        <f t="shared" si="440"/>
        <v>0</v>
      </c>
      <c r="BU942" s="222">
        <f t="shared" si="441"/>
        <v>0</v>
      </c>
      <c r="BV942" s="222">
        <f t="shared" si="442"/>
        <v>0</v>
      </c>
      <c r="BW942" s="222">
        <f t="shared" si="443"/>
        <v>0</v>
      </c>
      <c r="BX942" s="222">
        <f t="shared" si="444"/>
        <v>0</v>
      </c>
      <c r="BY942" s="106"/>
      <c r="BZ942" s="197" t="str">
        <f>IF(SUMIF('Input| Projects'!$AS$8:$CP$8,"Dx",'Input| Projects'!$AS942:$CP942)=0,"",SUMIF('Input| Projects'!$AS$8:$CP$8,"Dx",'Input| Projects'!$AS942:$CP942))</f>
        <v/>
      </c>
      <c r="CA942" s="197" t="str">
        <f>IF(SUMIF('Input| Projects'!$AS$8:$CP$8,"Tx",'Input| Projects'!$AS942:$CP942)=0,"",SUMIF('Input| Projects'!$AS$8:$CP$8,"Tx",'Input| Projects'!$AS942:$CP942))</f>
        <v/>
      </c>
      <c r="CB942" s="150" t="str">
        <f t="shared" si="451"/>
        <v/>
      </c>
    </row>
    <row r="943" spans="2:80" x14ac:dyDescent="0.2">
      <c r="B943" s="201">
        <f>IFERROR('Input| Projects'!B943,"")</f>
        <v>934</v>
      </c>
      <c r="C943" s="42" t="str">
        <f>IFERROR(IF('Input| Projects'!C943="","",'Input| Projects'!C943),"")</f>
        <v/>
      </c>
      <c r="D943" s="42" t="str">
        <f>IFERROR(IF('Input| Projects'!D943="","",'Input| Projects'!D943),"")</f>
        <v/>
      </c>
      <c r="E943" s="104"/>
      <c r="F943" s="190">
        <f>IFERROR('Input| Projects'!I943*'Input| Escalations'!$K$19,"")</f>
        <v>0</v>
      </c>
      <c r="G943" s="190">
        <f>IFERROR('Input| Projects'!J943*'Input| Escalations'!$K$19,"")</f>
        <v>0</v>
      </c>
      <c r="H943" s="190">
        <f>IFERROR('Input| Projects'!K943*'Input| Escalations'!$K$19,"")</f>
        <v>0</v>
      </c>
      <c r="I943" s="190">
        <f>IFERROR('Input| Projects'!L943*'Input| Escalations'!$K$19,"")</f>
        <v>0</v>
      </c>
      <c r="J943" s="190">
        <f>IFERROR('Input| Projects'!M943*'Input| Escalations'!$K$19,"")</f>
        <v>0</v>
      </c>
      <c r="K943" s="190">
        <f>IFERROR('Input| Projects'!N943*'Input| Escalations'!$K$19,"")</f>
        <v>0</v>
      </c>
      <c r="L943" s="190">
        <f>IFERROR('Input| Projects'!O943*'Input| Escalations'!$K$19,"")</f>
        <v>0</v>
      </c>
      <c r="M943" s="150" t="str">
        <f>IF(ABS(SUM(F943:L943)-(SUM('Input| Projects'!I943:O943)*'Input| Escalations'!$K$19))&lt;0.0000001,"",1)</f>
        <v/>
      </c>
      <c r="N943" s="192">
        <f>'Input| Projects'!$Y943*INDEX('Input| Escalations'!$H$33:$N$33,MATCH('Calc| Project Costs'!N$9,'Input| Escalations'!$H$23:$N$23,0))+'Input| Projects'!$Z943*INDEX('Input| Escalations'!$H$34:$N$34,MATCH('Calc| Project Costs'!N$9,'Input| Escalations'!$H$23:$N$23,0))+'Input| Projects'!$AA943*INDEX('Input| Escalations'!$H$35:$N$35,MATCH('Calc| Project Costs'!N$9,'Input| Escalations'!$H$23:$N$23,0))+1</f>
        <v>1</v>
      </c>
      <c r="O943" s="192">
        <f>'Input| Projects'!$Y943*INDEX('Input| Escalations'!$H$33:$N$33,MATCH('Calc| Project Costs'!O$9,'Input| Escalations'!$H$23:$N$23,0))+'Input| Projects'!$Z943*INDEX('Input| Escalations'!$H$34:$N$34,MATCH('Calc| Project Costs'!O$9,'Input| Escalations'!$H$23:$N$23,0))+'Input| Projects'!$AA943*INDEX('Input| Escalations'!$H$35:$N$35,MATCH('Calc| Project Costs'!O$9,'Input| Escalations'!$H$23:$N$23,0))+1</f>
        <v>1</v>
      </c>
      <c r="P943" s="192">
        <f>'Input| Projects'!$Y943*INDEX('Input| Escalations'!$H$33:$N$33,MATCH('Calc| Project Costs'!P$9,'Input| Escalations'!$H$23:$N$23,0))+'Input| Projects'!$Z943*INDEX('Input| Escalations'!$H$34:$N$34,MATCH('Calc| Project Costs'!P$9,'Input| Escalations'!$H$23:$N$23,0))+'Input| Projects'!$AA943*INDEX('Input| Escalations'!$H$35:$N$35,MATCH('Calc| Project Costs'!P$9,'Input| Escalations'!$H$23:$N$23,0))+1</f>
        <v>1</v>
      </c>
      <c r="Q943" s="192">
        <f>'Input| Projects'!$Y943*INDEX('Input| Escalations'!$H$33:$N$33,MATCH('Calc| Project Costs'!Q$9,'Input| Escalations'!$H$23:$N$23,0))+'Input| Projects'!$Z943*INDEX('Input| Escalations'!$H$34:$N$34,MATCH('Calc| Project Costs'!Q$9,'Input| Escalations'!$H$23:$N$23,0))+'Input| Projects'!$AA943*INDEX('Input| Escalations'!$H$35:$N$35,MATCH('Calc| Project Costs'!Q$9,'Input| Escalations'!$H$23:$N$23,0))+1</f>
        <v>1</v>
      </c>
      <c r="R943" s="192">
        <f>'Input| Projects'!$Y943*INDEX('Input| Escalations'!$H$33:$N$33,MATCH('Calc| Project Costs'!R$9,'Input| Escalations'!$H$23:$N$23,0))+'Input| Projects'!$Z943*INDEX('Input| Escalations'!$H$34:$N$34,MATCH('Calc| Project Costs'!R$9,'Input| Escalations'!$H$23:$N$23,0))+'Input| Projects'!$AA943*INDEX('Input| Escalations'!$H$35:$N$35,MATCH('Calc| Project Costs'!R$9,'Input| Escalations'!$H$23:$N$23,0))+1</f>
        <v>1</v>
      </c>
      <c r="S943" s="192">
        <f>'Input| Projects'!$Y943*INDEX('Input| Escalations'!$H$33:$N$33,MATCH('Calc| Project Costs'!S$9,'Input| Escalations'!$H$23:$N$23,0))+'Input| Projects'!$Z943*INDEX('Input| Escalations'!$H$34:$N$34,MATCH('Calc| Project Costs'!S$9,'Input| Escalations'!$H$23:$N$23,0))+'Input| Projects'!$AA943*INDEX('Input| Escalations'!$H$35:$N$35,MATCH('Calc| Project Costs'!S$9,'Input| Escalations'!$H$23:$N$23,0))+1</f>
        <v>1</v>
      </c>
      <c r="T943" s="192">
        <f>'Input| Projects'!$Y943*INDEX('Input| Escalations'!$H$33:$N$33,MATCH('Calc| Project Costs'!T$9,'Input| Escalations'!$H$23:$N$23,0))+'Input| Projects'!$Z943*INDEX('Input| Escalations'!$H$34:$N$34,MATCH('Calc| Project Costs'!T$9,'Input| Escalations'!$H$23:$N$23,0))+'Input| Projects'!$AA943*INDEX('Input| Escalations'!$H$35:$N$35,MATCH('Calc| Project Costs'!T$9,'Input| Escalations'!$H$23:$N$23,0))+1</f>
        <v>1</v>
      </c>
      <c r="U943" s="106"/>
      <c r="V943" s="186">
        <f t="shared" si="445"/>
        <v>0</v>
      </c>
      <c r="W943" s="186">
        <f t="shared" si="446"/>
        <v>0</v>
      </c>
      <c r="X943" s="186">
        <f t="shared" si="447"/>
        <v>0</v>
      </c>
      <c r="Y943" s="186">
        <f t="shared" si="423"/>
        <v>0</v>
      </c>
      <c r="Z943" s="186">
        <f t="shared" si="424"/>
        <v>0</v>
      </c>
      <c r="AA943" s="186">
        <f t="shared" si="425"/>
        <v>0</v>
      </c>
      <c r="AB943" s="186">
        <f t="shared" si="426"/>
        <v>0</v>
      </c>
      <c r="AC943" s="106"/>
      <c r="AD943" s="186">
        <f>'Input| Projects'!Q943*N943*'Input| Escalations'!$K$19</f>
        <v>0</v>
      </c>
      <c r="AE943" s="186">
        <f>'Input| Projects'!R943*O943*'Input| Escalations'!$K$19</f>
        <v>0</v>
      </c>
      <c r="AF943" s="186">
        <f>'Input| Projects'!S943*P943*'Input| Escalations'!$K$19</f>
        <v>0</v>
      </c>
      <c r="AG943" s="186">
        <f>'Input| Projects'!T943*Q943*'Input| Escalations'!$K$19</f>
        <v>0</v>
      </c>
      <c r="AH943" s="186">
        <f>'Input| Projects'!U943*R943*'Input| Escalations'!$K$19</f>
        <v>0</v>
      </c>
      <c r="AI943" s="186">
        <f>'Input| Projects'!V943*S943*'Input| Escalations'!$K$19</f>
        <v>0</v>
      </c>
      <c r="AJ943" s="186">
        <f>'Input| Projects'!W943*T943*'Input| Escalations'!$K$19</f>
        <v>0</v>
      </c>
      <c r="AK943" s="106"/>
      <c r="AL943" s="186" t="str">
        <f>IFERROR(IF('Input| Overheads'!$C$42="Direct costs",SUMPRODUCT(--('Input| Projects'!$AC943="Yes"),'Calc| Overheads Allocation'!C$8,'Calc| Project Costs'!V943),IF('Input| Overheads'!$C$42="Internal labour",SUMPRODUCT(--('Input| Projects'!$AC943="Yes"),'Calc| Overheads Allocation'!C$8,'Calc| Project Costs'!V943,'Input| Projects'!$Y943),IF('Input| Overheads'!$C$42="DNSP defined",SUMPRODUCT(--('Input| Projects'!$AC943="Yes"),'Calc| Overheads Allocation'!C$61,'Input| Projects'!$AF943),""))),"")</f>
        <v/>
      </c>
      <c r="AM943" s="186" t="str">
        <f>IFERROR(IF('Input| Overheads'!$C$42="Direct costs",SUMPRODUCT(--('Input| Projects'!$AC943="Yes"),'Calc| Overheads Allocation'!D$8,'Calc| Project Costs'!W943),IF('Input| Overheads'!$C$42="Internal labour",SUMPRODUCT(--('Input| Projects'!$AC943="Yes"),'Calc| Overheads Allocation'!D$8,'Calc| Project Costs'!W943,'Input| Projects'!$Y943),IF('Input| Overheads'!$C$42="DNSP defined",SUMPRODUCT(--('Input| Projects'!$AC943="Yes"),'Calc| Overheads Allocation'!D$61,'Input| Projects'!$AF943),""))),"")</f>
        <v/>
      </c>
      <c r="AN943" s="186" t="str">
        <f>IFERROR(IF('Input| Overheads'!$C$42="Direct costs",SUMPRODUCT(--('Input| Projects'!$AC943="Yes"),'Calc| Overheads Allocation'!E$8,'Calc| Project Costs'!X943),IF('Input| Overheads'!$C$42="Internal labour",SUMPRODUCT(--('Input| Projects'!$AC943="Yes"),'Calc| Overheads Allocation'!E$8,'Calc| Project Costs'!X943,'Input| Projects'!$Y943),IF('Input| Overheads'!$C$42="DNSP defined",SUMPRODUCT(--('Input| Projects'!$AC943="Yes"),'Calc| Overheads Allocation'!E$61,'Input| Projects'!$AF943),""))),"")</f>
        <v/>
      </c>
      <c r="AO943" s="186" t="str">
        <f>IFERROR(IF('Input| Overheads'!$C$42="Direct costs",SUMPRODUCT(--('Input| Projects'!$AC943="Yes"),'Calc| Overheads Allocation'!F$8,'Calc| Project Costs'!Y943),IF('Input| Overheads'!$C$42="Internal labour",SUMPRODUCT(--('Input| Projects'!$AC943="Yes"),'Calc| Overheads Allocation'!F$8,'Calc| Project Costs'!Y943,'Input| Projects'!$Y943),IF('Input| Overheads'!$C$42="DNSP defined",SUMPRODUCT(--('Input| Projects'!$AC943="Yes"),'Calc| Overheads Allocation'!F$61,'Input| Projects'!$AF943),""))),"")</f>
        <v/>
      </c>
      <c r="AP943" s="186" t="str">
        <f>IFERROR(IF('Input| Overheads'!$C$42="Direct costs",SUMPRODUCT(--('Input| Projects'!$AC943="Yes"),'Calc| Overheads Allocation'!G$8,'Calc| Project Costs'!Z943),IF('Input| Overheads'!$C$42="Internal labour",SUMPRODUCT(--('Input| Projects'!$AC943="Yes"),'Calc| Overheads Allocation'!G$8,'Calc| Project Costs'!Z943,'Input| Projects'!$Y943),IF('Input| Overheads'!$C$42="DNSP defined",SUMPRODUCT(--('Input| Projects'!$AC943="Yes"),'Calc| Overheads Allocation'!G$61,'Input| Projects'!$AF943),""))),"")</f>
        <v/>
      </c>
      <c r="AQ943" s="186" t="str">
        <f>IFERROR(IF('Input| Overheads'!$C$42="Direct costs",SUMPRODUCT(--('Input| Projects'!$AC943="Yes"),'Calc| Overheads Allocation'!H$8,'Calc| Project Costs'!AA943),IF('Input| Overheads'!$C$42="Internal labour",SUMPRODUCT(--('Input| Projects'!$AC943="Yes"),'Calc| Overheads Allocation'!H$8,'Calc| Project Costs'!AA943,'Input| Projects'!$Y943),IF('Input| Overheads'!$C$42="DNSP defined",SUMPRODUCT(--('Input| Projects'!$AC943="Yes"),'Calc| Overheads Allocation'!H$61,'Input| Projects'!$AF943),""))),"")</f>
        <v/>
      </c>
      <c r="AR943" s="186" t="str">
        <f>IFERROR(IF('Input| Overheads'!$C$42="Direct costs",SUMPRODUCT(--('Input| Projects'!$AC943="Yes"),'Calc| Overheads Allocation'!I$8,'Calc| Project Costs'!AB943),IF('Input| Overheads'!$C$42="Internal labour",SUMPRODUCT(--('Input| Projects'!$AC943="Yes"),'Calc| Overheads Allocation'!I$8,'Calc| Project Costs'!AB943,'Input| Projects'!$Y943),IF('Input| Overheads'!$C$42="DNSP defined",SUMPRODUCT(--('Input| Projects'!$AC943="Yes"),'Calc| Overheads Allocation'!I$61,'Input| Projects'!$AF943),""))),"")</f>
        <v/>
      </c>
      <c r="AS943" s="106"/>
      <c r="AT943" s="186" t="str">
        <f>IFERROR(IF('Input| Overheads'!$C$42="Direct costs",SUMPRODUCT(--('Input| Projects'!$AD943="Yes"),'Calc| Overheads Allocation'!C$9,'Calc| Project Costs'!V943),IF('Input| Overheads'!$C$42="Internal labour",SUMPRODUCT(--('Input| Projects'!$AD943="Yes"),'Calc| Overheads Allocation'!C$9,'Calc| Project Costs'!V943,'Input| Projects'!$Y943),IF('Input| Overheads'!$C$42="DNSP defined",SUMPRODUCT(--('Input| Projects'!$AD943="Yes"),'Calc| Overheads Allocation'!C$62,'Input| Projects'!$AG943),""))),"")</f>
        <v/>
      </c>
      <c r="AU943" s="186" t="str">
        <f>IFERROR(IF('Input| Overheads'!$C$42="Direct costs",SUMPRODUCT(--('Input| Projects'!$AD943="Yes"),'Calc| Overheads Allocation'!D$9,'Calc| Project Costs'!W943),IF('Input| Overheads'!$C$42="Internal labour",SUMPRODUCT(--('Input| Projects'!$AD943="Yes"),'Calc| Overheads Allocation'!D$9,'Calc| Project Costs'!W943,'Input| Projects'!$Y943),IF('Input| Overheads'!$C$42="DNSP defined",SUMPRODUCT(--('Input| Projects'!$AD943="Yes"),'Calc| Overheads Allocation'!D$62,'Input| Projects'!$AG943),""))),"")</f>
        <v/>
      </c>
      <c r="AV943" s="186" t="str">
        <f>IFERROR(IF('Input| Overheads'!$C$42="Direct costs",SUMPRODUCT(--('Input| Projects'!$AD943="Yes"),'Calc| Overheads Allocation'!E$9,'Calc| Project Costs'!X943),IF('Input| Overheads'!$C$42="Internal labour",SUMPRODUCT(--('Input| Projects'!$AD943="Yes"),'Calc| Overheads Allocation'!E$9,'Calc| Project Costs'!X943,'Input| Projects'!$Y943),IF('Input| Overheads'!$C$42="DNSP defined",SUMPRODUCT(--('Input| Projects'!$AD943="Yes"),'Calc| Overheads Allocation'!E$62,'Input| Projects'!$AG943),""))),"")</f>
        <v/>
      </c>
      <c r="AW943" s="186" t="str">
        <f>IFERROR(IF('Input| Overheads'!$C$42="Direct costs",SUMPRODUCT(--('Input| Projects'!$AD943="Yes"),'Calc| Overheads Allocation'!F$9,'Calc| Project Costs'!Y943),IF('Input| Overheads'!$C$42="Internal labour",SUMPRODUCT(--('Input| Projects'!$AD943="Yes"),'Calc| Overheads Allocation'!F$9,'Calc| Project Costs'!Y943,'Input| Projects'!$Y943),IF('Input| Overheads'!$C$42="DNSP defined",SUMPRODUCT(--('Input| Projects'!$AD943="Yes"),'Calc| Overheads Allocation'!F$62,'Input| Projects'!$AG943),""))),"")</f>
        <v/>
      </c>
      <c r="AX943" s="186" t="str">
        <f>IFERROR(IF('Input| Overheads'!$C$42="Direct costs",SUMPRODUCT(--('Input| Projects'!$AD943="Yes"),'Calc| Overheads Allocation'!G$9,'Calc| Project Costs'!Z943),IF('Input| Overheads'!$C$42="Internal labour",SUMPRODUCT(--('Input| Projects'!$AD943="Yes"),'Calc| Overheads Allocation'!G$9,'Calc| Project Costs'!Z943,'Input| Projects'!$Y943),IF('Input| Overheads'!$C$42="DNSP defined",SUMPRODUCT(--('Input| Projects'!$AD943="Yes"),'Calc| Overheads Allocation'!G$62,'Input| Projects'!$AG943),""))),"")</f>
        <v/>
      </c>
      <c r="AY943" s="186" t="str">
        <f>IFERROR(IF('Input| Overheads'!$C$42="Direct costs",SUMPRODUCT(--('Input| Projects'!$AD943="Yes"),'Calc| Overheads Allocation'!H$9,'Calc| Project Costs'!AA943),IF('Input| Overheads'!$C$42="Internal labour",SUMPRODUCT(--('Input| Projects'!$AD943="Yes"),'Calc| Overheads Allocation'!H$9,'Calc| Project Costs'!AA943,'Input| Projects'!$Y943),IF('Input| Overheads'!$C$42="DNSP defined",SUMPRODUCT(--('Input| Projects'!$AD943="Yes"),'Calc| Overheads Allocation'!H$62,'Input| Projects'!$AG943),""))),"")</f>
        <v/>
      </c>
      <c r="AZ943" s="186" t="str">
        <f>IFERROR(IF('Input| Overheads'!$C$42="Direct costs",SUMPRODUCT(--('Input| Projects'!$AD943="Yes"),'Calc| Overheads Allocation'!I$9,'Calc| Project Costs'!AB943),IF('Input| Overheads'!$C$42="Internal labour",SUMPRODUCT(--('Input| Projects'!$AD943="Yes"),'Calc| Overheads Allocation'!I$9,'Calc| Project Costs'!AB943,'Input| Projects'!$Y943),IF('Input| Overheads'!$C$42="DNSP defined",SUMPRODUCT(--('Input| Projects'!$AD943="Yes"),'Calc| Overheads Allocation'!I$62,'Input| Projects'!$AG943),""))),"")</f>
        <v/>
      </c>
      <c r="BA943" s="106"/>
      <c r="BB943" s="186">
        <f t="shared" si="448"/>
        <v>0</v>
      </c>
      <c r="BC943" s="186">
        <f t="shared" si="449"/>
        <v>0</v>
      </c>
      <c r="BD943" s="186">
        <f t="shared" si="450"/>
        <v>0</v>
      </c>
      <c r="BE943" s="186">
        <f t="shared" si="427"/>
        <v>0</v>
      </c>
      <c r="BF943" s="186">
        <f t="shared" si="428"/>
        <v>0</v>
      </c>
      <c r="BG943" s="186">
        <f t="shared" si="429"/>
        <v>0</v>
      </c>
      <c r="BH943" s="186">
        <f t="shared" si="430"/>
        <v>0</v>
      </c>
      <c r="BI943" s="97"/>
      <c r="BJ943" s="186" t="str">
        <f t="shared" si="431"/>
        <v/>
      </c>
      <c r="BK943" s="186" t="str">
        <f t="shared" si="432"/>
        <v/>
      </c>
      <c r="BL943" s="186" t="str">
        <f t="shared" si="433"/>
        <v/>
      </c>
      <c r="BM943" s="186" t="str">
        <f t="shared" si="434"/>
        <v/>
      </c>
      <c r="BN943" s="186" t="str">
        <f t="shared" si="435"/>
        <v/>
      </c>
      <c r="BO943" s="186" t="str">
        <f t="shared" si="436"/>
        <v/>
      </c>
      <c r="BP943" s="186" t="str">
        <f t="shared" si="437"/>
        <v/>
      </c>
      <c r="BQ943" s="97"/>
      <c r="BR943" s="186">
        <f t="shared" si="438"/>
        <v>0</v>
      </c>
      <c r="BS943" s="186">
        <f t="shared" si="439"/>
        <v>0</v>
      </c>
      <c r="BT943" s="222">
        <f t="shared" si="440"/>
        <v>0</v>
      </c>
      <c r="BU943" s="222">
        <f t="shared" si="441"/>
        <v>0</v>
      </c>
      <c r="BV943" s="222">
        <f t="shared" si="442"/>
        <v>0</v>
      </c>
      <c r="BW943" s="222">
        <f t="shared" si="443"/>
        <v>0</v>
      </c>
      <c r="BX943" s="222">
        <f t="shared" si="444"/>
        <v>0</v>
      </c>
      <c r="BY943" s="106"/>
      <c r="BZ943" s="197" t="str">
        <f>IF(SUMIF('Input| Projects'!$AS$8:$CP$8,"Dx",'Input| Projects'!$AS943:$CP943)=0,"",SUMIF('Input| Projects'!$AS$8:$CP$8,"Dx",'Input| Projects'!$AS943:$CP943))</f>
        <v/>
      </c>
      <c r="CA943" s="197" t="str">
        <f>IF(SUMIF('Input| Projects'!$AS$8:$CP$8,"Tx",'Input| Projects'!$AS943:$CP943)=0,"",SUMIF('Input| Projects'!$AS$8:$CP$8,"Tx",'Input| Projects'!$AS943:$CP943))</f>
        <v/>
      </c>
      <c r="CB943" s="150" t="str">
        <f t="shared" si="451"/>
        <v/>
      </c>
    </row>
    <row r="944" spans="2:80" x14ac:dyDescent="0.2">
      <c r="B944" s="201">
        <f>IFERROR('Input| Projects'!B944,"")</f>
        <v>935</v>
      </c>
      <c r="C944" s="42" t="str">
        <f>IFERROR(IF('Input| Projects'!C944="","",'Input| Projects'!C944),"")</f>
        <v/>
      </c>
      <c r="D944" s="42" t="str">
        <f>IFERROR(IF('Input| Projects'!D944="","",'Input| Projects'!D944),"")</f>
        <v/>
      </c>
      <c r="E944" s="104"/>
      <c r="F944" s="190">
        <f>IFERROR('Input| Projects'!I944*'Input| Escalations'!$K$19,"")</f>
        <v>0</v>
      </c>
      <c r="G944" s="190">
        <f>IFERROR('Input| Projects'!J944*'Input| Escalations'!$K$19,"")</f>
        <v>0</v>
      </c>
      <c r="H944" s="190">
        <f>IFERROR('Input| Projects'!K944*'Input| Escalations'!$K$19,"")</f>
        <v>0</v>
      </c>
      <c r="I944" s="190">
        <f>IFERROR('Input| Projects'!L944*'Input| Escalations'!$K$19,"")</f>
        <v>0</v>
      </c>
      <c r="J944" s="190">
        <f>IFERROR('Input| Projects'!M944*'Input| Escalations'!$K$19,"")</f>
        <v>0</v>
      </c>
      <c r="K944" s="190">
        <f>IFERROR('Input| Projects'!N944*'Input| Escalations'!$K$19,"")</f>
        <v>0</v>
      </c>
      <c r="L944" s="190">
        <f>IFERROR('Input| Projects'!O944*'Input| Escalations'!$K$19,"")</f>
        <v>0</v>
      </c>
      <c r="M944" s="150" t="str">
        <f>IF(ABS(SUM(F944:L944)-(SUM('Input| Projects'!I944:O944)*'Input| Escalations'!$K$19))&lt;0.0000001,"",1)</f>
        <v/>
      </c>
      <c r="N944" s="192">
        <f>'Input| Projects'!$Y944*INDEX('Input| Escalations'!$H$33:$N$33,MATCH('Calc| Project Costs'!N$9,'Input| Escalations'!$H$23:$N$23,0))+'Input| Projects'!$Z944*INDEX('Input| Escalations'!$H$34:$N$34,MATCH('Calc| Project Costs'!N$9,'Input| Escalations'!$H$23:$N$23,0))+'Input| Projects'!$AA944*INDEX('Input| Escalations'!$H$35:$N$35,MATCH('Calc| Project Costs'!N$9,'Input| Escalations'!$H$23:$N$23,0))+1</f>
        <v>1</v>
      </c>
      <c r="O944" s="192">
        <f>'Input| Projects'!$Y944*INDEX('Input| Escalations'!$H$33:$N$33,MATCH('Calc| Project Costs'!O$9,'Input| Escalations'!$H$23:$N$23,0))+'Input| Projects'!$Z944*INDEX('Input| Escalations'!$H$34:$N$34,MATCH('Calc| Project Costs'!O$9,'Input| Escalations'!$H$23:$N$23,0))+'Input| Projects'!$AA944*INDEX('Input| Escalations'!$H$35:$N$35,MATCH('Calc| Project Costs'!O$9,'Input| Escalations'!$H$23:$N$23,0))+1</f>
        <v>1</v>
      </c>
      <c r="P944" s="192">
        <f>'Input| Projects'!$Y944*INDEX('Input| Escalations'!$H$33:$N$33,MATCH('Calc| Project Costs'!P$9,'Input| Escalations'!$H$23:$N$23,0))+'Input| Projects'!$Z944*INDEX('Input| Escalations'!$H$34:$N$34,MATCH('Calc| Project Costs'!P$9,'Input| Escalations'!$H$23:$N$23,0))+'Input| Projects'!$AA944*INDEX('Input| Escalations'!$H$35:$N$35,MATCH('Calc| Project Costs'!P$9,'Input| Escalations'!$H$23:$N$23,0))+1</f>
        <v>1</v>
      </c>
      <c r="Q944" s="192">
        <f>'Input| Projects'!$Y944*INDEX('Input| Escalations'!$H$33:$N$33,MATCH('Calc| Project Costs'!Q$9,'Input| Escalations'!$H$23:$N$23,0))+'Input| Projects'!$Z944*INDEX('Input| Escalations'!$H$34:$N$34,MATCH('Calc| Project Costs'!Q$9,'Input| Escalations'!$H$23:$N$23,0))+'Input| Projects'!$AA944*INDEX('Input| Escalations'!$H$35:$N$35,MATCH('Calc| Project Costs'!Q$9,'Input| Escalations'!$H$23:$N$23,0))+1</f>
        <v>1</v>
      </c>
      <c r="R944" s="192">
        <f>'Input| Projects'!$Y944*INDEX('Input| Escalations'!$H$33:$N$33,MATCH('Calc| Project Costs'!R$9,'Input| Escalations'!$H$23:$N$23,0))+'Input| Projects'!$Z944*INDEX('Input| Escalations'!$H$34:$N$34,MATCH('Calc| Project Costs'!R$9,'Input| Escalations'!$H$23:$N$23,0))+'Input| Projects'!$AA944*INDEX('Input| Escalations'!$H$35:$N$35,MATCH('Calc| Project Costs'!R$9,'Input| Escalations'!$H$23:$N$23,0))+1</f>
        <v>1</v>
      </c>
      <c r="S944" s="192">
        <f>'Input| Projects'!$Y944*INDEX('Input| Escalations'!$H$33:$N$33,MATCH('Calc| Project Costs'!S$9,'Input| Escalations'!$H$23:$N$23,0))+'Input| Projects'!$Z944*INDEX('Input| Escalations'!$H$34:$N$34,MATCH('Calc| Project Costs'!S$9,'Input| Escalations'!$H$23:$N$23,0))+'Input| Projects'!$AA944*INDEX('Input| Escalations'!$H$35:$N$35,MATCH('Calc| Project Costs'!S$9,'Input| Escalations'!$H$23:$N$23,0))+1</f>
        <v>1</v>
      </c>
      <c r="T944" s="192">
        <f>'Input| Projects'!$Y944*INDEX('Input| Escalations'!$H$33:$N$33,MATCH('Calc| Project Costs'!T$9,'Input| Escalations'!$H$23:$N$23,0))+'Input| Projects'!$Z944*INDEX('Input| Escalations'!$H$34:$N$34,MATCH('Calc| Project Costs'!T$9,'Input| Escalations'!$H$23:$N$23,0))+'Input| Projects'!$AA944*INDEX('Input| Escalations'!$H$35:$N$35,MATCH('Calc| Project Costs'!T$9,'Input| Escalations'!$H$23:$N$23,0))+1</f>
        <v>1</v>
      </c>
      <c r="U944" s="106"/>
      <c r="V944" s="186">
        <f t="shared" si="445"/>
        <v>0</v>
      </c>
      <c r="W944" s="186">
        <f t="shared" si="446"/>
        <v>0</v>
      </c>
      <c r="X944" s="186">
        <f t="shared" si="447"/>
        <v>0</v>
      </c>
      <c r="Y944" s="186">
        <f t="shared" si="423"/>
        <v>0</v>
      </c>
      <c r="Z944" s="186">
        <f t="shared" si="424"/>
        <v>0</v>
      </c>
      <c r="AA944" s="186">
        <f t="shared" si="425"/>
        <v>0</v>
      </c>
      <c r="AB944" s="186">
        <f t="shared" si="426"/>
        <v>0</v>
      </c>
      <c r="AC944" s="106"/>
      <c r="AD944" s="186">
        <f>'Input| Projects'!Q944*N944*'Input| Escalations'!$K$19</f>
        <v>0</v>
      </c>
      <c r="AE944" s="186">
        <f>'Input| Projects'!R944*O944*'Input| Escalations'!$K$19</f>
        <v>0</v>
      </c>
      <c r="AF944" s="186">
        <f>'Input| Projects'!S944*P944*'Input| Escalations'!$K$19</f>
        <v>0</v>
      </c>
      <c r="AG944" s="186">
        <f>'Input| Projects'!T944*Q944*'Input| Escalations'!$K$19</f>
        <v>0</v>
      </c>
      <c r="AH944" s="186">
        <f>'Input| Projects'!U944*R944*'Input| Escalations'!$K$19</f>
        <v>0</v>
      </c>
      <c r="AI944" s="186">
        <f>'Input| Projects'!V944*S944*'Input| Escalations'!$K$19</f>
        <v>0</v>
      </c>
      <c r="AJ944" s="186">
        <f>'Input| Projects'!W944*T944*'Input| Escalations'!$K$19</f>
        <v>0</v>
      </c>
      <c r="AK944" s="106"/>
      <c r="AL944" s="186" t="str">
        <f>IFERROR(IF('Input| Overheads'!$C$42="Direct costs",SUMPRODUCT(--('Input| Projects'!$AC944="Yes"),'Calc| Overheads Allocation'!C$8,'Calc| Project Costs'!V944),IF('Input| Overheads'!$C$42="Internal labour",SUMPRODUCT(--('Input| Projects'!$AC944="Yes"),'Calc| Overheads Allocation'!C$8,'Calc| Project Costs'!V944,'Input| Projects'!$Y944),IF('Input| Overheads'!$C$42="DNSP defined",SUMPRODUCT(--('Input| Projects'!$AC944="Yes"),'Calc| Overheads Allocation'!C$61,'Input| Projects'!$AF944),""))),"")</f>
        <v/>
      </c>
      <c r="AM944" s="186" t="str">
        <f>IFERROR(IF('Input| Overheads'!$C$42="Direct costs",SUMPRODUCT(--('Input| Projects'!$AC944="Yes"),'Calc| Overheads Allocation'!D$8,'Calc| Project Costs'!W944),IF('Input| Overheads'!$C$42="Internal labour",SUMPRODUCT(--('Input| Projects'!$AC944="Yes"),'Calc| Overheads Allocation'!D$8,'Calc| Project Costs'!W944,'Input| Projects'!$Y944),IF('Input| Overheads'!$C$42="DNSP defined",SUMPRODUCT(--('Input| Projects'!$AC944="Yes"),'Calc| Overheads Allocation'!D$61,'Input| Projects'!$AF944),""))),"")</f>
        <v/>
      </c>
      <c r="AN944" s="186" t="str">
        <f>IFERROR(IF('Input| Overheads'!$C$42="Direct costs",SUMPRODUCT(--('Input| Projects'!$AC944="Yes"),'Calc| Overheads Allocation'!E$8,'Calc| Project Costs'!X944),IF('Input| Overheads'!$C$42="Internal labour",SUMPRODUCT(--('Input| Projects'!$AC944="Yes"),'Calc| Overheads Allocation'!E$8,'Calc| Project Costs'!X944,'Input| Projects'!$Y944),IF('Input| Overheads'!$C$42="DNSP defined",SUMPRODUCT(--('Input| Projects'!$AC944="Yes"),'Calc| Overheads Allocation'!E$61,'Input| Projects'!$AF944),""))),"")</f>
        <v/>
      </c>
      <c r="AO944" s="186" t="str">
        <f>IFERROR(IF('Input| Overheads'!$C$42="Direct costs",SUMPRODUCT(--('Input| Projects'!$AC944="Yes"),'Calc| Overheads Allocation'!F$8,'Calc| Project Costs'!Y944),IF('Input| Overheads'!$C$42="Internal labour",SUMPRODUCT(--('Input| Projects'!$AC944="Yes"),'Calc| Overheads Allocation'!F$8,'Calc| Project Costs'!Y944,'Input| Projects'!$Y944),IF('Input| Overheads'!$C$42="DNSP defined",SUMPRODUCT(--('Input| Projects'!$AC944="Yes"),'Calc| Overheads Allocation'!F$61,'Input| Projects'!$AF944),""))),"")</f>
        <v/>
      </c>
      <c r="AP944" s="186" t="str">
        <f>IFERROR(IF('Input| Overheads'!$C$42="Direct costs",SUMPRODUCT(--('Input| Projects'!$AC944="Yes"),'Calc| Overheads Allocation'!G$8,'Calc| Project Costs'!Z944),IF('Input| Overheads'!$C$42="Internal labour",SUMPRODUCT(--('Input| Projects'!$AC944="Yes"),'Calc| Overheads Allocation'!G$8,'Calc| Project Costs'!Z944,'Input| Projects'!$Y944),IF('Input| Overheads'!$C$42="DNSP defined",SUMPRODUCT(--('Input| Projects'!$AC944="Yes"),'Calc| Overheads Allocation'!G$61,'Input| Projects'!$AF944),""))),"")</f>
        <v/>
      </c>
      <c r="AQ944" s="186" t="str">
        <f>IFERROR(IF('Input| Overheads'!$C$42="Direct costs",SUMPRODUCT(--('Input| Projects'!$AC944="Yes"),'Calc| Overheads Allocation'!H$8,'Calc| Project Costs'!AA944),IF('Input| Overheads'!$C$42="Internal labour",SUMPRODUCT(--('Input| Projects'!$AC944="Yes"),'Calc| Overheads Allocation'!H$8,'Calc| Project Costs'!AA944,'Input| Projects'!$Y944),IF('Input| Overheads'!$C$42="DNSP defined",SUMPRODUCT(--('Input| Projects'!$AC944="Yes"),'Calc| Overheads Allocation'!H$61,'Input| Projects'!$AF944),""))),"")</f>
        <v/>
      </c>
      <c r="AR944" s="186" t="str">
        <f>IFERROR(IF('Input| Overheads'!$C$42="Direct costs",SUMPRODUCT(--('Input| Projects'!$AC944="Yes"),'Calc| Overheads Allocation'!I$8,'Calc| Project Costs'!AB944),IF('Input| Overheads'!$C$42="Internal labour",SUMPRODUCT(--('Input| Projects'!$AC944="Yes"),'Calc| Overheads Allocation'!I$8,'Calc| Project Costs'!AB944,'Input| Projects'!$Y944),IF('Input| Overheads'!$C$42="DNSP defined",SUMPRODUCT(--('Input| Projects'!$AC944="Yes"),'Calc| Overheads Allocation'!I$61,'Input| Projects'!$AF944),""))),"")</f>
        <v/>
      </c>
      <c r="AS944" s="106"/>
      <c r="AT944" s="186" t="str">
        <f>IFERROR(IF('Input| Overheads'!$C$42="Direct costs",SUMPRODUCT(--('Input| Projects'!$AD944="Yes"),'Calc| Overheads Allocation'!C$9,'Calc| Project Costs'!V944),IF('Input| Overheads'!$C$42="Internal labour",SUMPRODUCT(--('Input| Projects'!$AD944="Yes"),'Calc| Overheads Allocation'!C$9,'Calc| Project Costs'!V944,'Input| Projects'!$Y944),IF('Input| Overheads'!$C$42="DNSP defined",SUMPRODUCT(--('Input| Projects'!$AD944="Yes"),'Calc| Overheads Allocation'!C$62,'Input| Projects'!$AG944),""))),"")</f>
        <v/>
      </c>
      <c r="AU944" s="186" t="str">
        <f>IFERROR(IF('Input| Overheads'!$C$42="Direct costs",SUMPRODUCT(--('Input| Projects'!$AD944="Yes"),'Calc| Overheads Allocation'!D$9,'Calc| Project Costs'!W944),IF('Input| Overheads'!$C$42="Internal labour",SUMPRODUCT(--('Input| Projects'!$AD944="Yes"),'Calc| Overheads Allocation'!D$9,'Calc| Project Costs'!W944,'Input| Projects'!$Y944),IF('Input| Overheads'!$C$42="DNSP defined",SUMPRODUCT(--('Input| Projects'!$AD944="Yes"),'Calc| Overheads Allocation'!D$62,'Input| Projects'!$AG944),""))),"")</f>
        <v/>
      </c>
      <c r="AV944" s="186" t="str">
        <f>IFERROR(IF('Input| Overheads'!$C$42="Direct costs",SUMPRODUCT(--('Input| Projects'!$AD944="Yes"),'Calc| Overheads Allocation'!E$9,'Calc| Project Costs'!X944),IF('Input| Overheads'!$C$42="Internal labour",SUMPRODUCT(--('Input| Projects'!$AD944="Yes"),'Calc| Overheads Allocation'!E$9,'Calc| Project Costs'!X944,'Input| Projects'!$Y944),IF('Input| Overheads'!$C$42="DNSP defined",SUMPRODUCT(--('Input| Projects'!$AD944="Yes"),'Calc| Overheads Allocation'!E$62,'Input| Projects'!$AG944),""))),"")</f>
        <v/>
      </c>
      <c r="AW944" s="186" t="str">
        <f>IFERROR(IF('Input| Overheads'!$C$42="Direct costs",SUMPRODUCT(--('Input| Projects'!$AD944="Yes"),'Calc| Overheads Allocation'!F$9,'Calc| Project Costs'!Y944),IF('Input| Overheads'!$C$42="Internal labour",SUMPRODUCT(--('Input| Projects'!$AD944="Yes"),'Calc| Overheads Allocation'!F$9,'Calc| Project Costs'!Y944,'Input| Projects'!$Y944),IF('Input| Overheads'!$C$42="DNSP defined",SUMPRODUCT(--('Input| Projects'!$AD944="Yes"),'Calc| Overheads Allocation'!F$62,'Input| Projects'!$AG944),""))),"")</f>
        <v/>
      </c>
      <c r="AX944" s="186" t="str">
        <f>IFERROR(IF('Input| Overheads'!$C$42="Direct costs",SUMPRODUCT(--('Input| Projects'!$AD944="Yes"),'Calc| Overheads Allocation'!G$9,'Calc| Project Costs'!Z944),IF('Input| Overheads'!$C$42="Internal labour",SUMPRODUCT(--('Input| Projects'!$AD944="Yes"),'Calc| Overheads Allocation'!G$9,'Calc| Project Costs'!Z944,'Input| Projects'!$Y944),IF('Input| Overheads'!$C$42="DNSP defined",SUMPRODUCT(--('Input| Projects'!$AD944="Yes"),'Calc| Overheads Allocation'!G$62,'Input| Projects'!$AG944),""))),"")</f>
        <v/>
      </c>
      <c r="AY944" s="186" t="str">
        <f>IFERROR(IF('Input| Overheads'!$C$42="Direct costs",SUMPRODUCT(--('Input| Projects'!$AD944="Yes"),'Calc| Overheads Allocation'!H$9,'Calc| Project Costs'!AA944),IF('Input| Overheads'!$C$42="Internal labour",SUMPRODUCT(--('Input| Projects'!$AD944="Yes"),'Calc| Overheads Allocation'!H$9,'Calc| Project Costs'!AA944,'Input| Projects'!$Y944),IF('Input| Overheads'!$C$42="DNSP defined",SUMPRODUCT(--('Input| Projects'!$AD944="Yes"),'Calc| Overheads Allocation'!H$62,'Input| Projects'!$AG944),""))),"")</f>
        <v/>
      </c>
      <c r="AZ944" s="186" t="str">
        <f>IFERROR(IF('Input| Overheads'!$C$42="Direct costs",SUMPRODUCT(--('Input| Projects'!$AD944="Yes"),'Calc| Overheads Allocation'!I$9,'Calc| Project Costs'!AB944),IF('Input| Overheads'!$C$42="Internal labour",SUMPRODUCT(--('Input| Projects'!$AD944="Yes"),'Calc| Overheads Allocation'!I$9,'Calc| Project Costs'!AB944,'Input| Projects'!$Y944),IF('Input| Overheads'!$C$42="DNSP defined",SUMPRODUCT(--('Input| Projects'!$AD944="Yes"),'Calc| Overheads Allocation'!I$62,'Input| Projects'!$AG944),""))),"")</f>
        <v/>
      </c>
      <c r="BA944" s="106"/>
      <c r="BB944" s="186">
        <f t="shared" si="448"/>
        <v>0</v>
      </c>
      <c r="BC944" s="186">
        <f t="shared" si="449"/>
        <v>0</v>
      </c>
      <c r="BD944" s="186">
        <f t="shared" si="450"/>
        <v>0</v>
      </c>
      <c r="BE944" s="186">
        <f t="shared" si="427"/>
        <v>0</v>
      </c>
      <c r="BF944" s="186">
        <f t="shared" si="428"/>
        <v>0</v>
      </c>
      <c r="BG944" s="186">
        <f t="shared" si="429"/>
        <v>0</v>
      </c>
      <c r="BH944" s="186">
        <f t="shared" si="430"/>
        <v>0</v>
      </c>
      <c r="BI944" s="97"/>
      <c r="BJ944" s="186" t="str">
        <f t="shared" si="431"/>
        <v/>
      </c>
      <c r="BK944" s="186" t="str">
        <f t="shared" si="432"/>
        <v/>
      </c>
      <c r="BL944" s="186" t="str">
        <f t="shared" si="433"/>
        <v/>
      </c>
      <c r="BM944" s="186" t="str">
        <f t="shared" si="434"/>
        <v/>
      </c>
      <c r="BN944" s="186" t="str">
        <f t="shared" si="435"/>
        <v/>
      </c>
      <c r="BO944" s="186" t="str">
        <f t="shared" si="436"/>
        <v/>
      </c>
      <c r="BP944" s="186" t="str">
        <f t="shared" si="437"/>
        <v/>
      </c>
      <c r="BQ944" s="97"/>
      <c r="BR944" s="186">
        <f t="shared" si="438"/>
        <v>0</v>
      </c>
      <c r="BS944" s="186">
        <f t="shared" si="439"/>
        <v>0</v>
      </c>
      <c r="BT944" s="222">
        <f t="shared" si="440"/>
        <v>0</v>
      </c>
      <c r="BU944" s="222">
        <f t="shared" si="441"/>
        <v>0</v>
      </c>
      <c r="BV944" s="222">
        <f t="shared" si="442"/>
        <v>0</v>
      </c>
      <c r="BW944" s="222">
        <f t="shared" si="443"/>
        <v>0</v>
      </c>
      <c r="BX944" s="222">
        <f t="shared" si="444"/>
        <v>0</v>
      </c>
      <c r="BY944" s="106"/>
      <c r="BZ944" s="197" t="str">
        <f>IF(SUMIF('Input| Projects'!$AS$8:$CP$8,"Dx",'Input| Projects'!$AS944:$CP944)=0,"",SUMIF('Input| Projects'!$AS$8:$CP$8,"Dx",'Input| Projects'!$AS944:$CP944))</f>
        <v/>
      </c>
      <c r="CA944" s="197" t="str">
        <f>IF(SUMIF('Input| Projects'!$AS$8:$CP$8,"Tx",'Input| Projects'!$AS944:$CP944)=0,"",SUMIF('Input| Projects'!$AS$8:$CP$8,"Tx",'Input| Projects'!$AS944:$CP944))</f>
        <v/>
      </c>
      <c r="CB944" s="150" t="str">
        <f t="shared" si="451"/>
        <v/>
      </c>
    </row>
    <row r="945" spans="2:80" x14ac:dyDescent="0.2">
      <c r="B945" s="201">
        <f>IFERROR('Input| Projects'!B945,"")</f>
        <v>936</v>
      </c>
      <c r="C945" s="42" t="str">
        <f>IFERROR(IF('Input| Projects'!C945="","",'Input| Projects'!C945),"")</f>
        <v/>
      </c>
      <c r="D945" s="42" t="str">
        <f>IFERROR(IF('Input| Projects'!D945="","",'Input| Projects'!D945),"")</f>
        <v/>
      </c>
      <c r="E945" s="104"/>
      <c r="F945" s="190">
        <f>IFERROR('Input| Projects'!I945*'Input| Escalations'!$K$19,"")</f>
        <v>0</v>
      </c>
      <c r="G945" s="190">
        <f>IFERROR('Input| Projects'!J945*'Input| Escalations'!$K$19,"")</f>
        <v>0</v>
      </c>
      <c r="H945" s="190">
        <f>IFERROR('Input| Projects'!K945*'Input| Escalations'!$K$19,"")</f>
        <v>0</v>
      </c>
      <c r="I945" s="190">
        <f>IFERROR('Input| Projects'!L945*'Input| Escalations'!$K$19,"")</f>
        <v>0</v>
      </c>
      <c r="J945" s="190">
        <f>IFERROR('Input| Projects'!M945*'Input| Escalations'!$K$19,"")</f>
        <v>0</v>
      </c>
      <c r="K945" s="190">
        <f>IFERROR('Input| Projects'!N945*'Input| Escalations'!$K$19,"")</f>
        <v>0</v>
      </c>
      <c r="L945" s="190">
        <f>IFERROR('Input| Projects'!O945*'Input| Escalations'!$K$19,"")</f>
        <v>0</v>
      </c>
      <c r="M945" s="150" t="str">
        <f>IF(ABS(SUM(F945:L945)-(SUM('Input| Projects'!I945:O945)*'Input| Escalations'!$K$19))&lt;0.0000001,"",1)</f>
        <v/>
      </c>
      <c r="N945" s="192">
        <f>'Input| Projects'!$Y945*INDEX('Input| Escalations'!$H$33:$N$33,MATCH('Calc| Project Costs'!N$9,'Input| Escalations'!$H$23:$N$23,0))+'Input| Projects'!$Z945*INDEX('Input| Escalations'!$H$34:$N$34,MATCH('Calc| Project Costs'!N$9,'Input| Escalations'!$H$23:$N$23,0))+'Input| Projects'!$AA945*INDEX('Input| Escalations'!$H$35:$N$35,MATCH('Calc| Project Costs'!N$9,'Input| Escalations'!$H$23:$N$23,0))+1</f>
        <v>1</v>
      </c>
      <c r="O945" s="192">
        <f>'Input| Projects'!$Y945*INDEX('Input| Escalations'!$H$33:$N$33,MATCH('Calc| Project Costs'!O$9,'Input| Escalations'!$H$23:$N$23,0))+'Input| Projects'!$Z945*INDEX('Input| Escalations'!$H$34:$N$34,MATCH('Calc| Project Costs'!O$9,'Input| Escalations'!$H$23:$N$23,0))+'Input| Projects'!$AA945*INDEX('Input| Escalations'!$H$35:$N$35,MATCH('Calc| Project Costs'!O$9,'Input| Escalations'!$H$23:$N$23,0))+1</f>
        <v>1</v>
      </c>
      <c r="P945" s="192">
        <f>'Input| Projects'!$Y945*INDEX('Input| Escalations'!$H$33:$N$33,MATCH('Calc| Project Costs'!P$9,'Input| Escalations'!$H$23:$N$23,0))+'Input| Projects'!$Z945*INDEX('Input| Escalations'!$H$34:$N$34,MATCH('Calc| Project Costs'!P$9,'Input| Escalations'!$H$23:$N$23,0))+'Input| Projects'!$AA945*INDEX('Input| Escalations'!$H$35:$N$35,MATCH('Calc| Project Costs'!P$9,'Input| Escalations'!$H$23:$N$23,0))+1</f>
        <v>1</v>
      </c>
      <c r="Q945" s="192">
        <f>'Input| Projects'!$Y945*INDEX('Input| Escalations'!$H$33:$N$33,MATCH('Calc| Project Costs'!Q$9,'Input| Escalations'!$H$23:$N$23,0))+'Input| Projects'!$Z945*INDEX('Input| Escalations'!$H$34:$N$34,MATCH('Calc| Project Costs'!Q$9,'Input| Escalations'!$H$23:$N$23,0))+'Input| Projects'!$AA945*INDEX('Input| Escalations'!$H$35:$N$35,MATCH('Calc| Project Costs'!Q$9,'Input| Escalations'!$H$23:$N$23,0))+1</f>
        <v>1</v>
      </c>
      <c r="R945" s="192">
        <f>'Input| Projects'!$Y945*INDEX('Input| Escalations'!$H$33:$N$33,MATCH('Calc| Project Costs'!R$9,'Input| Escalations'!$H$23:$N$23,0))+'Input| Projects'!$Z945*INDEX('Input| Escalations'!$H$34:$N$34,MATCH('Calc| Project Costs'!R$9,'Input| Escalations'!$H$23:$N$23,0))+'Input| Projects'!$AA945*INDEX('Input| Escalations'!$H$35:$N$35,MATCH('Calc| Project Costs'!R$9,'Input| Escalations'!$H$23:$N$23,0))+1</f>
        <v>1</v>
      </c>
      <c r="S945" s="192">
        <f>'Input| Projects'!$Y945*INDEX('Input| Escalations'!$H$33:$N$33,MATCH('Calc| Project Costs'!S$9,'Input| Escalations'!$H$23:$N$23,0))+'Input| Projects'!$Z945*INDEX('Input| Escalations'!$H$34:$N$34,MATCH('Calc| Project Costs'!S$9,'Input| Escalations'!$H$23:$N$23,0))+'Input| Projects'!$AA945*INDEX('Input| Escalations'!$H$35:$N$35,MATCH('Calc| Project Costs'!S$9,'Input| Escalations'!$H$23:$N$23,0))+1</f>
        <v>1</v>
      </c>
      <c r="T945" s="192">
        <f>'Input| Projects'!$Y945*INDEX('Input| Escalations'!$H$33:$N$33,MATCH('Calc| Project Costs'!T$9,'Input| Escalations'!$H$23:$N$23,0))+'Input| Projects'!$Z945*INDEX('Input| Escalations'!$H$34:$N$34,MATCH('Calc| Project Costs'!T$9,'Input| Escalations'!$H$23:$N$23,0))+'Input| Projects'!$AA945*INDEX('Input| Escalations'!$H$35:$N$35,MATCH('Calc| Project Costs'!T$9,'Input| Escalations'!$H$23:$N$23,0))+1</f>
        <v>1</v>
      </c>
      <c r="U945" s="106"/>
      <c r="V945" s="186">
        <f t="shared" si="445"/>
        <v>0</v>
      </c>
      <c r="W945" s="186">
        <f t="shared" si="446"/>
        <v>0</v>
      </c>
      <c r="X945" s="186">
        <f t="shared" si="447"/>
        <v>0</v>
      </c>
      <c r="Y945" s="186">
        <f t="shared" si="423"/>
        <v>0</v>
      </c>
      <c r="Z945" s="186">
        <f t="shared" si="424"/>
        <v>0</v>
      </c>
      <c r="AA945" s="186">
        <f t="shared" si="425"/>
        <v>0</v>
      </c>
      <c r="AB945" s="186">
        <f t="shared" si="426"/>
        <v>0</v>
      </c>
      <c r="AC945" s="106"/>
      <c r="AD945" s="186">
        <f>'Input| Projects'!Q945*N945*'Input| Escalations'!$K$19</f>
        <v>0</v>
      </c>
      <c r="AE945" s="186">
        <f>'Input| Projects'!R945*O945*'Input| Escalations'!$K$19</f>
        <v>0</v>
      </c>
      <c r="AF945" s="186">
        <f>'Input| Projects'!S945*P945*'Input| Escalations'!$K$19</f>
        <v>0</v>
      </c>
      <c r="AG945" s="186">
        <f>'Input| Projects'!T945*Q945*'Input| Escalations'!$K$19</f>
        <v>0</v>
      </c>
      <c r="AH945" s="186">
        <f>'Input| Projects'!U945*R945*'Input| Escalations'!$K$19</f>
        <v>0</v>
      </c>
      <c r="AI945" s="186">
        <f>'Input| Projects'!V945*S945*'Input| Escalations'!$K$19</f>
        <v>0</v>
      </c>
      <c r="AJ945" s="186">
        <f>'Input| Projects'!W945*T945*'Input| Escalations'!$K$19</f>
        <v>0</v>
      </c>
      <c r="AK945" s="106"/>
      <c r="AL945" s="186" t="str">
        <f>IFERROR(IF('Input| Overheads'!$C$42="Direct costs",SUMPRODUCT(--('Input| Projects'!$AC945="Yes"),'Calc| Overheads Allocation'!C$8,'Calc| Project Costs'!V945),IF('Input| Overheads'!$C$42="Internal labour",SUMPRODUCT(--('Input| Projects'!$AC945="Yes"),'Calc| Overheads Allocation'!C$8,'Calc| Project Costs'!V945,'Input| Projects'!$Y945),IF('Input| Overheads'!$C$42="DNSP defined",SUMPRODUCT(--('Input| Projects'!$AC945="Yes"),'Calc| Overheads Allocation'!C$61,'Input| Projects'!$AF945),""))),"")</f>
        <v/>
      </c>
      <c r="AM945" s="186" t="str">
        <f>IFERROR(IF('Input| Overheads'!$C$42="Direct costs",SUMPRODUCT(--('Input| Projects'!$AC945="Yes"),'Calc| Overheads Allocation'!D$8,'Calc| Project Costs'!W945),IF('Input| Overheads'!$C$42="Internal labour",SUMPRODUCT(--('Input| Projects'!$AC945="Yes"),'Calc| Overheads Allocation'!D$8,'Calc| Project Costs'!W945,'Input| Projects'!$Y945),IF('Input| Overheads'!$C$42="DNSP defined",SUMPRODUCT(--('Input| Projects'!$AC945="Yes"),'Calc| Overheads Allocation'!D$61,'Input| Projects'!$AF945),""))),"")</f>
        <v/>
      </c>
      <c r="AN945" s="186" t="str">
        <f>IFERROR(IF('Input| Overheads'!$C$42="Direct costs",SUMPRODUCT(--('Input| Projects'!$AC945="Yes"),'Calc| Overheads Allocation'!E$8,'Calc| Project Costs'!X945),IF('Input| Overheads'!$C$42="Internal labour",SUMPRODUCT(--('Input| Projects'!$AC945="Yes"),'Calc| Overheads Allocation'!E$8,'Calc| Project Costs'!X945,'Input| Projects'!$Y945),IF('Input| Overheads'!$C$42="DNSP defined",SUMPRODUCT(--('Input| Projects'!$AC945="Yes"),'Calc| Overheads Allocation'!E$61,'Input| Projects'!$AF945),""))),"")</f>
        <v/>
      </c>
      <c r="AO945" s="186" t="str">
        <f>IFERROR(IF('Input| Overheads'!$C$42="Direct costs",SUMPRODUCT(--('Input| Projects'!$AC945="Yes"),'Calc| Overheads Allocation'!F$8,'Calc| Project Costs'!Y945),IF('Input| Overheads'!$C$42="Internal labour",SUMPRODUCT(--('Input| Projects'!$AC945="Yes"),'Calc| Overheads Allocation'!F$8,'Calc| Project Costs'!Y945,'Input| Projects'!$Y945),IF('Input| Overheads'!$C$42="DNSP defined",SUMPRODUCT(--('Input| Projects'!$AC945="Yes"),'Calc| Overheads Allocation'!F$61,'Input| Projects'!$AF945),""))),"")</f>
        <v/>
      </c>
      <c r="AP945" s="186" t="str">
        <f>IFERROR(IF('Input| Overheads'!$C$42="Direct costs",SUMPRODUCT(--('Input| Projects'!$AC945="Yes"),'Calc| Overheads Allocation'!G$8,'Calc| Project Costs'!Z945),IF('Input| Overheads'!$C$42="Internal labour",SUMPRODUCT(--('Input| Projects'!$AC945="Yes"),'Calc| Overheads Allocation'!G$8,'Calc| Project Costs'!Z945,'Input| Projects'!$Y945),IF('Input| Overheads'!$C$42="DNSP defined",SUMPRODUCT(--('Input| Projects'!$AC945="Yes"),'Calc| Overheads Allocation'!G$61,'Input| Projects'!$AF945),""))),"")</f>
        <v/>
      </c>
      <c r="AQ945" s="186" t="str">
        <f>IFERROR(IF('Input| Overheads'!$C$42="Direct costs",SUMPRODUCT(--('Input| Projects'!$AC945="Yes"),'Calc| Overheads Allocation'!H$8,'Calc| Project Costs'!AA945),IF('Input| Overheads'!$C$42="Internal labour",SUMPRODUCT(--('Input| Projects'!$AC945="Yes"),'Calc| Overheads Allocation'!H$8,'Calc| Project Costs'!AA945,'Input| Projects'!$Y945),IF('Input| Overheads'!$C$42="DNSP defined",SUMPRODUCT(--('Input| Projects'!$AC945="Yes"),'Calc| Overheads Allocation'!H$61,'Input| Projects'!$AF945),""))),"")</f>
        <v/>
      </c>
      <c r="AR945" s="186" t="str">
        <f>IFERROR(IF('Input| Overheads'!$C$42="Direct costs",SUMPRODUCT(--('Input| Projects'!$AC945="Yes"),'Calc| Overheads Allocation'!I$8,'Calc| Project Costs'!AB945),IF('Input| Overheads'!$C$42="Internal labour",SUMPRODUCT(--('Input| Projects'!$AC945="Yes"),'Calc| Overheads Allocation'!I$8,'Calc| Project Costs'!AB945,'Input| Projects'!$Y945),IF('Input| Overheads'!$C$42="DNSP defined",SUMPRODUCT(--('Input| Projects'!$AC945="Yes"),'Calc| Overheads Allocation'!I$61,'Input| Projects'!$AF945),""))),"")</f>
        <v/>
      </c>
      <c r="AS945" s="106"/>
      <c r="AT945" s="186" t="str">
        <f>IFERROR(IF('Input| Overheads'!$C$42="Direct costs",SUMPRODUCT(--('Input| Projects'!$AD945="Yes"),'Calc| Overheads Allocation'!C$9,'Calc| Project Costs'!V945),IF('Input| Overheads'!$C$42="Internal labour",SUMPRODUCT(--('Input| Projects'!$AD945="Yes"),'Calc| Overheads Allocation'!C$9,'Calc| Project Costs'!V945,'Input| Projects'!$Y945),IF('Input| Overheads'!$C$42="DNSP defined",SUMPRODUCT(--('Input| Projects'!$AD945="Yes"),'Calc| Overheads Allocation'!C$62,'Input| Projects'!$AG945),""))),"")</f>
        <v/>
      </c>
      <c r="AU945" s="186" t="str">
        <f>IFERROR(IF('Input| Overheads'!$C$42="Direct costs",SUMPRODUCT(--('Input| Projects'!$AD945="Yes"),'Calc| Overheads Allocation'!D$9,'Calc| Project Costs'!W945),IF('Input| Overheads'!$C$42="Internal labour",SUMPRODUCT(--('Input| Projects'!$AD945="Yes"),'Calc| Overheads Allocation'!D$9,'Calc| Project Costs'!W945,'Input| Projects'!$Y945),IF('Input| Overheads'!$C$42="DNSP defined",SUMPRODUCT(--('Input| Projects'!$AD945="Yes"),'Calc| Overheads Allocation'!D$62,'Input| Projects'!$AG945),""))),"")</f>
        <v/>
      </c>
      <c r="AV945" s="186" t="str">
        <f>IFERROR(IF('Input| Overheads'!$C$42="Direct costs",SUMPRODUCT(--('Input| Projects'!$AD945="Yes"),'Calc| Overheads Allocation'!E$9,'Calc| Project Costs'!X945),IF('Input| Overheads'!$C$42="Internal labour",SUMPRODUCT(--('Input| Projects'!$AD945="Yes"),'Calc| Overheads Allocation'!E$9,'Calc| Project Costs'!X945,'Input| Projects'!$Y945),IF('Input| Overheads'!$C$42="DNSP defined",SUMPRODUCT(--('Input| Projects'!$AD945="Yes"),'Calc| Overheads Allocation'!E$62,'Input| Projects'!$AG945),""))),"")</f>
        <v/>
      </c>
      <c r="AW945" s="186" t="str">
        <f>IFERROR(IF('Input| Overheads'!$C$42="Direct costs",SUMPRODUCT(--('Input| Projects'!$AD945="Yes"),'Calc| Overheads Allocation'!F$9,'Calc| Project Costs'!Y945),IF('Input| Overheads'!$C$42="Internal labour",SUMPRODUCT(--('Input| Projects'!$AD945="Yes"),'Calc| Overheads Allocation'!F$9,'Calc| Project Costs'!Y945,'Input| Projects'!$Y945),IF('Input| Overheads'!$C$42="DNSP defined",SUMPRODUCT(--('Input| Projects'!$AD945="Yes"),'Calc| Overheads Allocation'!F$62,'Input| Projects'!$AG945),""))),"")</f>
        <v/>
      </c>
      <c r="AX945" s="186" t="str">
        <f>IFERROR(IF('Input| Overheads'!$C$42="Direct costs",SUMPRODUCT(--('Input| Projects'!$AD945="Yes"),'Calc| Overheads Allocation'!G$9,'Calc| Project Costs'!Z945),IF('Input| Overheads'!$C$42="Internal labour",SUMPRODUCT(--('Input| Projects'!$AD945="Yes"),'Calc| Overheads Allocation'!G$9,'Calc| Project Costs'!Z945,'Input| Projects'!$Y945),IF('Input| Overheads'!$C$42="DNSP defined",SUMPRODUCT(--('Input| Projects'!$AD945="Yes"),'Calc| Overheads Allocation'!G$62,'Input| Projects'!$AG945),""))),"")</f>
        <v/>
      </c>
      <c r="AY945" s="186" t="str">
        <f>IFERROR(IF('Input| Overheads'!$C$42="Direct costs",SUMPRODUCT(--('Input| Projects'!$AD945="Yes"),'Calc| Overheads Allocation'!H$9,'Calc| Project Costs'!AA945),IF('Input| Overheads'!$C$42="Internal labour",SUMPRODUCT(--('Input| Projects'!$AD945="Yes"),'Calc| Overheads Allocation'!H$9,'Calc| Project Costs'!AA945,'Input| Projects'!$Y945),IF('Input| Overheads'!$C$42="DNSP defined",SUMPRODUCT(--('Input| Projects'!$AD945="Yes"),'Calc| Overheads Allocation'!H$62,'Input| Projects'!$AG945),""))),"")</f>
        <v/>
      </c>
      <c r="AZ945" s="186" t="str">
        <f>IFERROR(IF('Input| Overheads'!$C$42="Direct costs",SUMPRODUCT(--('Input| Projects'!$AD945="Yes"),'Calc| Overheads Allocation'!I$9,'Calc| Project Costs'!AB945),IF('Input| Overheads'!$C$42="Internal labour",SUMPRODUCT(--('Input| Projects'!$AD945="Yes"),'Calc| Overheads Allocation'!I$9,'Calc| Project Costs'!AB945,'Input| Projects'!$Y945),IF('Input| Overheads'!$C$42="DNSP defined",SUMPRODUCT(--('Input| Projects'!$AD945="Yes"),'Calc| Overheads Allocation'!I$62,'Input| Projects'!$AG945),""))),"")</f>
        <v/>
      </c>
      <c r="BA945" s="106"/>
      <c r="BB945" s="186">
        <f t="shared" si="448"/>
        <v>0</v>
      </c>
      <c r="BC945" s="186">
        <f t="shared" si="449"/>
        <v>0</v>
      </c>
      <c r="BD945" s="186">
        <f t="shared" si="450"/>
        <v>0</v>
      </c>
      <c r="BE945" s="186">
        <f t="shared" si="427"/>
        <v>0</v>
      </c>
      <c r="BF945" s="186">
        <f t="shared" si="428"/>
        <v>0</v>
      </c>
      <c r="BG945" s="186">
        <f t="shared" si="429"/>
        <v>0</v>
      </c>
      <c r="BH945" s="186">
        <f t="shared" si="430"/>
        <v>0</v>
      </c>
      <c r="BI945" s="97"/>
      <c r="BJ945" s="186" t="str">
        <f t="shared" si="431"/>
        <v/>
      </c>
      <c r="BK945" s="186" t="str">
        <f t="shared" si="432"/>
        <v/>
      </c>
      <c r="BL945" s="186" t="str">
        <f t="shared" si="433"/>
        <v/>
      </c>
      <c r="BM945" s="186" t="str">
        <f t="shared" si="434"/>
        <v/>
      </c>
      <c r="BN945" s="186" t="str">
        <f t="shared" si="435"/>
        <v/>
      </c>
      <c r="BO945" s="186" t="str">
        <f t="shared" si="436"/>
        <v/>
      </c>
      <c r="BP945" s="186" t="str">
        <f t="shared" si="437"/>
        <v/>
      </c>
      <c r="BQ945" s="97"/>
      <c r="BR945" s="186">
        <f t="shared" si="438"/>
        <v>0</v>
      </c>
      <c r="BS945" s="186">
        <f t="shared" si="439"/>
        <v>0</v>
      </c>
      <c r="BT945" s="222">
        <f t="shared" si="440"/>
        <v>0</v>
      </c>
      <c r="BU945" s="222">
        <f t="shared" si="441"/>
        <v>0</v>
      </c>
      <c r="BV945" s="222">
        <f t="shared" si="442"/>
        <v>0</v>
      </c>
      <c r="BW945" s="222">
        <f t="shared" si="443"/>
        <v>0</v>
      </c>
      <c r="BX945" s="222">
        <f t="shared" si="444"/>
        <v>0</v>
      </c>
      <c r="BY945" s="106"/>
      <c r="BZ945" s="197" t="str">
        <f>IF(SUMIF('Input| Projects'!$AS$8:$CP$8,"Dx",'Input| Projects'!$AS945:$CP945)=0,"",SUMIF('Input| Projects'!$AS$8:$CP$8,"Dx",'Input| Projects'!$AS945:$CP945))</f>
        <v/>
      </c>
      <c r="CA945" s="197" t="str">
        <f>IF(SUMIF('Input| Projects'!$AS$8:$CP$8,"Tx",'Input| Projects'!$AS945:$CP945)=0,"",SUMIF('Input| Projects'!$AS$8:$CP$8,"Tx",'Input| Projects'!$AS945:$CP945))</f>
        <v/>
      </c>
      <c r="CB945" s="150" t="str">
        <f t="shared" si="451"/>
        <v/>
      </c>
    </row>
    <row r="946" spans="2:80" x14ac:dyDescent="0.2">
      <c r="B946" s="201">
        <f>IFERROR('Input| Projects'!B946,"")</f>
        <v>937</v>
      </c>
      <c r="C946" s="42" t="str">
        <f>IFERROR(IF('Input| Projects'!C946="","",'Input| Projects'!C946),"")</f>
        <v/>
      </c>
      <c r="D946" s="42" t="str">
        <f>IFERROR(IF('Input| Projects'!D946="","",'Input| Projects'!D946),"")</f>
        <v/>
      </c>
      <c r="E946" s="104"/>
      <c r="F946" s="190">
        <f>IFERROR('Input| Projects'!I946*'Input| Escalations'!$K$19,"")</f>
        <v>0</v>
      </c>
      <c r="G946" s="190">
        <f>IFERROR('Input| Projects'!J946*'Input| Escalations'!$K$19,"")</f>
        <v>0</v>
      </c>
      <c r="H946" s="190">
        <f>IFERROR('Input| Projects'!K946*'Input| Escalations'!$K$19,"")</f>
        <v>0</v>
      </c>
      <c r="I946" s="190">
        <f>IFERROR('Input| Projects'!L946*'Input| Escalations'!$K$19,"")</f>
        <v>0</v>
      </c>
      <c r="J946" s="190">
        <f>IFERROR('Input| Projects'!M946*'Input| Escalations'!$K$19,"")</f>
        <v>0</v>
      </c>
      <c r="K946" s="190">
        <f>IFERROR('Input| Projects'!N946*'Input| Escalations'!$K$19,"")</f>
        <v>0</v>
      </c>
      <c r="L946" s="190">
        <f>IFERROR('Input| Projects'!O946*'Input| Escalations'!$K$19,"")</f>
        <v>0</v>
      </c>
      <c r="M946" s="150" t="str">
        <f>IF(ABS(SUM(F946:L946)-(SUM('Input| Projects'!I946:O946)*'Input| Escalations'!$K$19))&lt;0.0000001,"",1)</f>
        <v/>
      </c>
      <c r="N946" s="192">
        <f>'Input| Projects'!$Y946*INDEX('Input| Escalations'!$H$33:$N$33,MATCH('Calc| Project Costs'!N$9,'Input| Escalations'!$H$23:$N$23,0))+'Input| Projects'!$Z946*INDEX('Input| Escalations'!$H$34:$N$34,MATCH('Calc| Project Costs'!N$9,'Input| Escalations'!$H$23:$N$23,0))+'Input| Projects'!$AA946*INDEX('Input| Escalations'!$H$35:$N$35,MATCH('Calc| Project Costs'!N$9,'Input| Escalations'!$H$23:$N$23,0))+1</f>
        <v>1</v>
      </c>
      <c r="O946" s="192">
        <f>'Input| Projects'!$Y946*INDEX('Input| Escalations'!$H$33:$N$33,MATCH('Calc| Project Costs'!O$9,'Input| Escalations'!$H$23:$N$23,0))+'Input| Projects'!$Z946*INDEX('Input| Escalations'!$H$34:$N$34,MATCH('Calc| Project Costs'!O$9,'Input| Escalations'!$H$23:$N$23,0))+'Input| Projects'!$AA946*INDEX('Input| Escalations'!$H$35:$N$35,MATCH('Calc| Project Costs'!O$9,'Input| Escalations'!$H$23:$N$23,0))+1</f>
        <v>1</v>
      </c>
      <c r="P946" s="192">
        <f>'Input| Projects'!$Y946*INDEX('Input| Escalations'!$H$33:$N$33,MATCH('Calc| Project Costs'!P$9,'Input| Escalations'!$H$23:$N$23,0))+'Input| Projects'!$Z946*INDEX('Input| Escalations'!$H$34:$N$34,MATCH('Calc| Project Costs'!P$9,'Input| Escalations'!$H$23:$N$23,0))+'Input| Projects'!$AA946*INDEX('Input| Escalations'!$H$35:$N$35,MATCH('Calc| Project Costs'!P$9,'Input| Escalations'!$H$23:$N$23,0))+1</f>
        <v>1</v>
      </c>
      <c r="Q946" s="192">
        <f>'Input| Projects'!$Y946*INDEX('Input| Escalations'!$H$33:$N$33,MATCH('Calc| Project Costs'!Q$9,'Input| Escalations'!$H$23:$N$23,0))+'Input| Projects'!$Z946*INDEX('Input| Escalations'!$H$34:$N$34,MATCH('Calc| Project Costs'!Q$9,'Input| Escalations'!$H$23:$N$23,0))+'Input| Projects'!$AA946*INDEX('Input| Escalations'!$H$35:$N$35,MATCH('Calc| Project Costs'!Q$9,'Input| Escalations'!$H$23:$N$23,0))+1</f>
        <v>1</v>
      </c>
      <c r="R946" s="192">
        <f>'Input| Projects'!$Y946*INDEX('Input| Escalations'!$H$33:$N$33,MATCH('Calc| Project Costs'!R$9,'Input| Escalations'!$H$23:$N$23,0))+'Input| Projects'!$Z946*INDEX('Input| Escalations'!$H$34:$N$34,MATCH('Calc| Project Costs'!R$9,'Input| Escalations'!$H$23:$N$23,0))+'Input| Projects'!$AA946*INDEX('Input| Escalations'!$H$35:$N$35,MATCH('Calc| Project Costs'!R$9,'Input| Escalations'!$H$23:$N$23,0))+1</f>
        <v>1</v>
      </c>
      <c r="S946" s="192">
        <f>'Input| Projects'!$Y946*INDEX('Input| Escalations'!$H$33:$N$33,MATCH('Calc| Project Costs'!S$9,'Input| Escalations'!$H$23:$N$23,0))+'Input| Projects'!$Z946*INDEX('Input| Escalations'!$H$34:$N$34,MATCH('Calc| Project Costs'!S$9,'Input| Escalations'!$H$23:$N$23,0))+'Input| Projects'!$AA946*INDEX('Input| Escalations'!$H$35:$N$35,MATCH('Calc| Project Costs'!S$9,'Input| Escalations'!$H$23:$N$23,0))+1</f>
        <v>1</v>
      </c>
      <c r="T946" s="192">
        <f>'Input| Projects'!$Y946*INDEX('Input| Escalations'!$H$33:$N$33,MATCH('Calc| Project Costs'!T$9,'Input| Escalations'!$H$23:$N$23,0))+'Input| Projects'!$Z946*INDEX('Input| Escalations'!$H$34:$N$34,MATCH('Calc| Project Costs'!T$9,'Input| Escalations'!$H$23:$N$23,0))+'Input| Projects'!$AA946*INDEX('Input| Escalations'!$H$35:$N$35,MATCH('Calc| Project Costs'!T$9,'Input| Escalations'!$H$23:$N$23,0))+1</f>
        <v>1</v>
      </c>
      <c r="U946" s="106"/>
      <c r="V946" s="186">
        <f t="shared" si="445"/>
        <v>0</v>
      </c>
      <c r="W946" s="186">
        <f t="shared" si="446"/>
        <v>0</v>
      </c>
      <c r="X946" s="186">
        <f t="shared" si="447"/>
        <v>0</v>
      </c>
      <c r="Y946" s="186">
        <f t="shared" si="423"/>
        <v>0</v>
      </c>
      <c r="Z946" s="186">
        <f t="shared" si="424"/>
        <v>0</v>
      </c>
      <c r="AA946" s="186">
        <f t="shared" si="425"/>
        <v>0</v>
      </c>
      <c r="AB946" s="186">
        <f t="shared" si="426"/>
        <v>0</v>
      </c>
      <c r="AC946" s="106"/>
      <c r="AD946" s="186">
        <f>'Input| Projects'!Q946*N946*'Input| Escalations'!$K$19</f>
        <v>0</v>
      </c>
      <c r="AE946" s="186">
        <f>'Input| Projects'!R946*O946*'Input| Escalations'!$K$19</f>
        <v>0</v>
      </c>
      <c r="AF946" s="186">
        <f>'Input| Projects'!S946*P946*'Input| Escalations'!$K$19</f>
        <v>0</v>
      </c>
      <c r="AG946" s="186">
        <f>'Input| Projects'!T946*Q946*'Input| Escalations'!$K$19</f>
        <v>0</v>
      </c>
      <c r="AH946" s="186">
        <f>'Input| Projects'!U946*R946*'Input| Escalations'!$K$19</f>
        <v>0</v>
      </c>
      <c r="AI946" s="186">
        <f>'Input| Projects'!V946*S946*'Input| Escalations'!$K$19</f>
        <v>0</v>
      </c>
      <c r="AJ946" s="186">
        <f>'Input| Projects'!W946*T946*'Input| Escalations'!$K$19</f>
        <v>0</v>
      </c>
      <c r="AK946" s="106"/>
      <c r="AL946" s="186" t="str">
        <f>IFERROR(IF('Input| Overheads'!$C$42="Direct costs",SUMPRODUCT(--('Input| Projects'!$AC946="Yes"),'Calc| Overheads Allocation'!C$8,'Calc| Project Costs'!V946),IF('Input| Overheads'!$C$42="Internal labour",SUMPRODUCT(--('Input| Projects'!$AC946="Yes"),'Calc| Overheads Allocation'!C$8,'Calc| Project Costs'!V946,'Input| Projects'!$Y946),IF('Input| Overheads'!$C$42="DNSP defined",SUMPRODUCT(--('Input| Projects'!$AC946="Yes"),'Calc| Overheads Allocation'!C$61,'Input| Projects'!$AF946),""))),"")</f>
        <v/>
      </c>
      <c r="AM946" s="186" t="str">
        <f>IFERROR(IF('Input| Overheads'!$C$42="Direct costs",SUMPRODUCT(--('Input| Projects'!$AC946="Yes"),'Calc| Overheads Allocation'!D$8,'Calc| Project Costs'!W946),IF('Input| Overheads'!$C$42="Internal labour",SUMPRODUCT(--('Input| Projects'!$AC946="Yes"),'Calc| Overheads Allocation'!D$8,'Calc| Project Costs'!W946,'Input| Projects'!$Y946),IF('Input| Overheads'!$C$42="DNSP defined",SUMPRODUCT(--('Input| Projects'!$AC946="Yes"),'Calc| Overheads Allocation'!D$61,'Input| Projects'!$AF946),""))),"")</f>
        <v/>
      </c>
      <c r="AN946" s="186" t="str">
        <f>IFERROR(IF('Input| Overheads'!$C$42="Direct costs",SUMPRODUCT(--('Input| Projects'!$AC946="Yes"),'Calc| Overheads Allocation'!E$8,'Calc| Project Costs'!X946),IF('Input| Overheads'!$C$42="Internal labour",SUMPRODUCT(--('Input| Projects'!$AC946="Yes"),'Calc| Overheads Allocation'!E$8,'Calc| Project Costs'!X946,'Input| Projects'!$Y946),IF('Input| Overheads'!$C$42="DNSP defined",SUMPRODUCT(--('Input| Projects'!$AC946="Yes"),'Calc| Overheads Allocation'!E$61,'Input| Projects'!$AF946),""))),"")</f>
        <v/>
      </c>
      <c r="AO946" s="186" t="str">
        <f>IFERROR(IF('Input| Overheads'!$C$42="Direct costs",SUMPRODUCT(--('Input| Projects'!$AC946="Yes"),'Calc| Overheads Allocation'!F$8,'Calc| Project Costs'!Y946),IF('Input| Overheads'!$C$42="Internal labour",SUMPRODUCT(--('Input| Projects'!$AC946="Yes"),'Calc| Overheads Allocation'!F$8,'Calc| Project Costs'!Y946,'Input| Projects'!$Y946),IF('Input| Overheads'!$C$42="DNSP defined",SUMPRODUCT(--('Input| Projects'!$AC946="Yes"),'Calc| Overheads Allocation'!F$61,'Input| Projects'!$AF946),""))),"")</f>
        <v/>
      </c>
      <c r="AP946" s="186" t="str">
        <f>IFERROR(IF('Input| Overheads'!$C$42="Direct costs",SUMPRODUCT(--('Input| Projects'!$AC946="Yes"),'Calc| Overheads Allocation'!G$8,'Calc| Project Costs'!Z946),IF('Input| Overheads'!$C$42="Internal labour",SUMPRODUCT(--('Input| Projects'!$AC946="Yes"),'Calc| Overheads Allocation'!G$8,'Calc| Project Costs'!Z946,'Input| Projects'!$Y946),IF('Input| Overheads'!$C$42="DNSP defined",SUMPRODUCT(--('Input| Projects'!$AC946="Yes"),'Calc| Overheads Allocation'!G$61,'Input| Projects'!$AF946),""))),"")</f>
        <v/>
      </c>
      <c r="AQ946" s="186" t="str">
        <f>IFERROR(IF('Input| Overheads'!$C$42="Direct costs",SUMPRODUCT(--('Input| Projects'!$AC946="Yes"),'Calc| Overheads Allocation'!H$8,'Calc| Project Costs'!AA946),IF('Input| Overheads'!$C$42="Internal labour",SUMPRODUCT(--('Input| Projects'!$AC946="Yes"),'Calc| Overheads Allocation'!H$8,'Calc| Project Costs'!AA946,'Input| Projects'!$Y946),IF('Input| Overheads'!$C$42="DNSP defined",SUMPRODUCT(--('Input| Projects'!$AC946="Yes"),'Calc| Overheads Allocation'!H$61,'Input| Projects'!$AF946),""))),"")</f>
        <v/>
      </c>
      <c r="AR946" s="186" t="str">
        <f>IFERROR(IF('Input| Overheads'!$C$42="Direct costs",SUMPRODUCT(--('Input| Projects'!$AC946="Yes"),'Calc| Overheads Allocation'!I$8,'Calc| Project Costs'!AB946),IF('Input| Overheads'!$C$42="Internal labour",SUMPRODUCT(--('Input| Projects'!$AC946="Yes"),'Calc| Overheads Allocation'!I$8,'Calc| Project Costs'!AB946,'Input| Projects'!$Y946),IF('Input| Overheads'!$C$42="DNSP defined",SUMPRODUCT(--('Input| Projects'!$AC946="Yes"),'Calc| Overheads Allocation'!I$61,'Input| Projects'!$AF946),""))),"")</f>
        <v/>
      </c>
      <c r="AS946" s="106"/>
      <c r="AT946" s="186" t="str">
        <f>IFERROR(IF('Input| Overheads'!$C$42="Direct costs",SUMPRODUCT(--('Input| Projects'!$AD946="Yes"),'Calc| Overheads Allocation'!C$9,'Calc| Project Costs'!V946),IF('Input| Overheads'!$C$42="Internal labour",SUMPRODUCT(--('Input| Projects'!$AD946="Yes"),'Calc| Overheads Allocation'!C$9,'Calc| Project Costs'!V946,'Input| Projects'!$Y946),IF('Input| Overheads'!$C$42="DNSP defined",SUMPRODUCT(--('Input| Projects'!$AD946="Yes"),'Calc| Overheads Allocation'!C$62,'Input| Projects'!$AG946),""))),"")</f>
        <v/>
      </c>
      <c r="AU946" s="186" t="str">
        <f>IFERROR(IF('Input| Overheads'!$C$42="Direct costs",SUMPRODUCT(--('Input| Projects'!$AD946="Yes"),'Calc| Overheads Allocation'!D$9,'Calc| Project Costs'!W946),IF('Input| Overheads'!$C$42="Internal labour",SUMPRODUCT(--('Input| Projects'!$AD946="Yes"),'Calc| Overheads Allocation'!D$9,'Calc| Project Costs'!W946,'Input| Projects'!$Y946),IF('Input| Overheads'!$C$42="DNSP defined",SUMPRODUCT(--('Input| Projects'!$AD946="Yes"),'Calc| Overheads Allocation'!D$62,'Input| Projects'!$AG946),""))),"")</f>
        <v/>
      </c>
      <c r="AV946" s="186" t="str">
        <f>IFERROR(IF('Input| Overheads'!$C$42="Direct costs",SUMPRODUCT(--('Input| Projects'!$AD946="Yes"),'Calc| Overheads Allocation'!E$9,'Calc| Project Costs'!X946),IF('Input| Overheads'!$C$42="Internal labour",SUMPRODUCT(--('Input| Projects'!$AD946="Yes"),'Calc| Overheads Allocation'!E$9,'Calc| Project Costs'!X946,'Input| Projects'!$Y946),IF('Input| Overheads'!$C$42="DNSP defined",SUMPRODUCT(--('Input| Projects'!$AD946="Yes"),'Calc| Overheads Allocation'!E$62,'Input| Projects'!$AG946),""))),"")</f>
        <v/>
      </c>
      <c r="AW946" s="186" t="str">
        <f>IFERROR(IF('Input| Overheads'!$C$42="Direct costs",SUMPRODUCT(--('Input| Projects'!$AD946="Yes"),'Calc| Overheads Allocation'!F$9,'Calc| Project Costs'!Y946),IF('Input| Overheads'!$C$42="Internal labour",SUMPRODUCT(--('Input| Projects'!$AD946="Yes"),'Calc| Overheads Allocation'!F$9,'Calc| Project Costs'!Y946,'Input| Projects'!$Y946),IF('Input| Overheads'!$C$42="DNSP defined",SUMPRODUCT(--('Input| Projects'!$AD946="Yes"),'Calc| Overheads Allocation'!F$62,'Input| Projects'!$AG946),""))),"")</f>
        <v/>
      </c>
      <c r="AX946" s="186" t="str">
        <f>IFERROR(IF('Input| Overheads'!$C$42="Direct costs",SUMPRODUCT(--('Input| Projects'!$AD946="Yes"),'Calc| Overheads Allocation'!G$9,'Calc| Project Costs'!Z946),IF('Input| Overheads'!$C$42="Internal labour",SUMPRODUCT(--('Input| Projects'!$AD946="Yes"),'Calc| Overheads Allocation'!G$9,'Calc| Project Costs'!Z946,'Input| Projects'!$Y946),IF('Input| Overheads'!$C$42="DNSP defined",SUMPRODUCT(--('Input| Projects'!$AD946="Yes"),'Calc| Overheads Allocation'!G$62,'Input| Projects'!$AG946),""))),"")</f>
        <v/>
      </c>
      <c r="AY946" s="186" t="str">
        <f>IFERROR(IF('Input| Overheads'!$C$42="Direct costs",SUMPRODUCT(--('Input| Projects'!$AD946="Yes"),'Calc| Overheads Allocation'!H$9,'Calc| Project Costs'!AA946),IF('Input| Overheads'!$C$42="Internal labour",SUMPRODUCT(--('Input| Projects'!$AD946="Yes"),'Calc| Overheads Allocation'!H$9,'Calc| Project Costs'!AA946,'Input| Projects'!$Y946),IF('Input| Overheads'!$C$42="DNSP defined",SUMPRODUCT(--('Input| Projects'!$AD946="Yes"),'Calc| Overheads Allocation'!H$62,'Input| Projects'!$AG946),""))),"")</f>
        <v/>
      </c>
      <c r="AZ946" s="186" t="str">
        <f>IFERROR(IF('Input| Overheads'!$C$42="Direct costs",SUMPRODUCT(--('Input| Projects'!$AD946="Yes"),'Calc| Overheads Allocation'!I$9,'Calc| Project Costs'!AB946),IF('Input| Overheads'!$C$42="Internal labour",SUMPRODUCT(--('Input| Projects'!$AD946="Yes"),'Calc| Overheads Allocation'!I$9,'Calc| Project Costs'!AB946,'Input| Projects'!$Y946),IF('Input| Overheads'!$C$42="DNSP defined",SUMPRODUCT(--('Input| Projects'!$AD946="Yes"),'Calc| Overheads Allocation'!I$62,'Input| Projects'!$AG946),""))),"")</f>
        <v/>
      </c>
      <c r="BA946" s="106"/>
      <c r="BB946" s="186">
        <f t="shared" si="448"/>
        <v>0</v>
      </c>
      <c r="BC946" s="186">
        <f t="shared" si="449"/>
        <v>0</v>
      </c>
      <c r="BD946" s="186">
        <f t="shared" si="450"/>
        <v>0</v>
      </c>
      <c r="BE946" s="186">
        <f t="shared" si="427"/>
        <v>0</v>
      </c>
      <c r="BF946" s="186">
        <f t="shared" si="428"/>
        <v>0</v>
      </c>
      <c r="BG946" s="186">
        <f t="shared" si="429"/>
        <v>0</v>
      </c>
      <c r="BH946" s="186">
        <f t="shared" si="430"/>
        <v>0</v>
      </c>
      <c r="BI946" s="97"/>
      <c r="BJ946" s="186" t="str">
        <f t="shared" si="431"/>
        <v/>
      </c>
      <c r="BK946" s="186" t="str">
        <f t="shared" si="432"/>
        <v/>
      </c>
      <c r="BL946" s="186" t="str">
        <f t="shared" si="433"/>
        <v/>
      </c>
      <c r="BM946" s="186" t="str">
        <f t="shared" si="434"/>
        <v/>
      </c>
      <c r="BN946" s="186" t="str">
        <f t="shared" si="435"/>
        <v/>
      </c>
      <c r="BO946" s="186" t="str">
        <f t="shared" si="436"/>
        <v/>
      </c>
      <c r="BP946" s="186" t="str">
        <f t="shared" si="437"/>
        <v/>
      </c>
      <c r="BQ946" s="97"/>
      <c r="BR946" s="186">
        <f t="shared" si="438"/>
        <v>0</v>
      </c>
      <c r="BS946" s="186">
        <f t="shared" si="439"/>
        <v>0</v>
      </c>
      <c r="BT946" s="222">
        <f t="shared" si="440"/>
        <v>0</v>
      </c>
      <c r="BU946" s="222">
        <f t="shared" si="441"/>
        <v>0</v>
      </c>
      <c r="BV946" s="222">
        <f t="shared" si="442"/>
        <v>0</v>
      </c>
      <c r="BW946" s="222">
        <f t="shared" si="443"/>
        <v>0</v>
      </c>
      <c r="BX946" s="222">
        <f t="shared" si="444"/>
        <v>0</v>
      </c>
      <c r="BY946" s="106"/>
      <c r="BZ946" s="197" t="str">
        <f>IF(SUMIF('Input| Projects'!$AS$8:$CP$8,"Dx",'Input| Projects'!$AS946:$CP946)=0,"",SUMIF('Input| Projects'!$AS$8:$CP$8,"Dx",'Input| Projects'!$AS946:$CP946))</f>
        <v/>
      </c>
      <c r="CA946" s="197" t="str">
        <f>IF(SUMIF('Input| Projects'!$AS$8:$CP$8,"Tx",'Input| Projects'!$AS946:$CP946)=0,"",SUMIF('Input| Projects'!$AS$8:$CP$8,"Tx",'Input| Projects'!$AS946:$CP946))</f>
        <v/>
      </c>
      <c r="CB946" s="150" t="str">
        <f t="shared" si="451"/>
        <v/>
      </c>
    </row>
    <row r="947" spans="2:80" x14ac:dyDescent="0.2">
      <c r="B947" s="201">
        <f>IFERROR('Input| Projects'!B947,"")</f>
        <v>938</v>
      </c>
      <c r="C947" s="42" t="str">
        <f>IFERROR(IF('Input| Projects'!C947="","",'Input| Projects'!C947),"")</f>
        <v/>
      </c>
      <c r="D947" s="42" t="str">
        <f>IFERROR(IF('Input| Projects'!D947="","",'Input| Projects'!D947),"")</f>
        <v/>
      </c>
      <c r="E947" s="104"/>
      <c r="F947" s="190">
        <f>IFERROR('Input| Projects'!I947*'Input| Escalations'!$K$19,"")</f>
        <v>0</v>
      </c>
      <c r="G947" s="190">
        <f>IFERROR('Input| Projects'!J947*'Input| Escalations'!$K$19,"")</f>
        <v>0</v>
      </c>
      <c r="H947" s="190">
        <f>IFERROR('Input| Projects'!K947*'Input| Escalations'!$K$19,"")</f>
        <v>0</v>
      </c>
      <c r="I947" s="190">
        <f>IFERROR('Input| Projects'!L947*'Input| Escalations'!$K$19,"")</f>
        <v>0</v>
      </c>
      <c r="J947" s="190">
        <f>IFERROR('Input| Projects'!M947*'Input| Escalations'!$K$19,"")</f>
        <v>0</v>
      </c>
      <c r="K947" s="190">
        <f>IFERROR('Input| Projects'!N947*'Input| Escalations'!$K$19,"")</f>
        <v>0</v>
      </c>
      <c r="L947" s="190">
        <f>IFERROR('Input| Projects'!O947*'Input| Escalations'!$K$19,"")</f>
        <v>0</v>
      </c>
      <c r="M947" s="150" t="str">
        <f>IF(ABS(SUM(F947:L947)-(SUM('Input| Projects'!I947:O947)*'Input| Escalations'!$K$19))&lt;0.0000001,"",1)</f>
        <v/>
      </c>
      <c r="N947" s="192">
        <f>'Input| Projects'!$Y947*INDEX('Input| Escalations'!$H$33:$N$33,MATCH('Calc| Project Costs'!N$9,'Input| Escalations'!$H$23:$N$23,0))+'Input| Projects'!$Z947*INDEX('Input| Escalations'!$H$34:$N$34,MATCH('Calc| Project Costs'!N$9,'Input| Escalations'!$H$23:$N$23,0))+'Input| Projects'!$AA947*INDEX('Input| Escalations'!$H$35:$N$35,MATCH('Calc| Project Costs'!N$9,'Input| Escalations'!$H$23:$N$23,0))+1</f>
        <v>1</v>
      </c>
      <c r="O947" s="192">
        <f>'Input| Projects'!$Y947*INDEX('Input| Escalations'!$H$33:$N$33,MATCH('Calc| Project Costs'!O$9,'Input| Escalations'!$H$23:$N$23,0))+'Input| Projects'!$Z947*INDEX('Input| Escalations'!$H$34:$N$34,MATCH('Calc| Project Costs'!O$9,'Input| Escalations'!$H$23:$N$23,0))+'Input| Projects'!$AA947*INDEX('Input| Escalations'!$H$35:$N$35,MATCH('Calc| Project Costs'!O$9,'Input| Escalations'!$H$23:$N$23,0))+1</f>
        <v>1</v>
      </c>
      <c r="P947" s="192">
        <f>'Input| Projects'!$Y947*INDEX('Input| Escalations'!$H$33:$N$33,MATCH('Calc| Project Costs'!P$9,'Input| Escalations'!$H$23:$N$23,0))+'Input| Projects'!$Z947*INDEX('Input| Escalations'!$H$34:$N$34,MATCH('Calc| Project Costs'!P$9,'Input| Escalations'!$H$23:$N$23,0))+'Input| Projects'!$AA947*INDEX('Input| Escalations'!$H$35:$N$35,MATCH('Calc| Project Costs'!P$9,'Input| Escalations'!$H$23:$N$23,0))+1</f>
        <v>1</v>
      </c>
      <c r="Q947" s="192">
        <f>'Input| Projects'!$Y947*INDEX('Input| Escalations'!$H$33:$N$33,MATCH('Calc| Project Costs'!Q$9,'Input| Escalations'!$H$23:$N$23,0))+'Input| Projects'!$Z947*INDEX('Input| Escalations'!$H$34:$N$34,MATCH('Calc| Project Costs'!Q$9,'Input| Escalations'!$H$23:$N$23,0))+'Input| Projects'!$AA947*INDEX('Input| Escalations'!$H$35:$N$35,MATCH('Calc| Project Costs'!Q$9,'Input| Escalations'!$H$23:$N$23,0))+1</f>
        <v>1</v>
      </c>
      <c r="R947" s="192">
        <f>'Input| Projects'!$Y947*INDEX('Input| Escalations'!$H$33:$N$33,MATCH('Calc| Project Costs'!R$9,'Input| Escalations'!$H$23:$N$23,0))+'Input| Projects'!$Z947*INDEX('Input| Escalations'!$H$34:$N$34,MATCH('Calc| Project Costs'!R$9,'Input| Escalations'!$H$23:$N$23,0))+'Input| Projects'!$AA947*INDEX('Input| Escalations'!$H$35:$N$35,MATCH('Calc| Project Costs'!R$9,'Input| Escalations'!$H$23:$N$23,0))+1</f>
        <v>1</v>
      </c>
      <c r="S947" s="192">
        <f>'Input| Projects'!$Y947*INDEX('Input| Escalations'!$H$33:$N$33,MATCH('Calc| Project Costs'!S$9,'Input| Escalations'!$H$23:$N$23,0))+'Input| Projects'!$Z947*INDEX('Input| Escalations'!$H$34:$N$34,MATCH('Calc| Project Costs'!S$9,'Input| Escalations'!$H$23:$N$23,0))+'Input| Projects'!$AA947*INDEX('Input| Escalations'!$H$35:$N$35,MATCH('Calc| Project Costs'!S$9,'Input| Escalations'!$H$23:$N$23,0))+1</f>
        <v>1</v>
      </c>
      <c r="T947" s="192">
        <f>'Input| Projects'!$Y947*INDEX('Input| Escalations'!$H$33:$N$33,MATCH('Calc| Project Costs'!T$9,'Input| Escalations'!$H$23:$N$23,0))+'Input| Projects'!$Z947*INDEX('Input| Escalations'!$H$34:$N$34,MATCH('Calc| Project Costs'!T$9,'Input| Escalations'!$H$23:$N$23,0))+'Input| Projects'!$AA947*INDEX('Input| Escalations'!$H$35:$N$35,MATCH('Calc| Project Costs'!T$9,'Input| Escalations'!$H$23:$N$23,0))+1</f>
        <v>1</v>
      </c>
      <c r="U947" s="106"/>
      <c r="V947" s="186">
        <f t="shared" si="445"/>
        <v>0</v>
      </c>
      <c r="W947" s="186">
        <f t="shared" si="446"/>
        <v>0</v>
      </c>
      <c r="X947" s="186">
        <f t="shared" si="447"/>
        <v>0</v>
      </c>
      <c r="Y947" s="186">
        <f t="shared" si="423"/>
        <v>0</v>
      </c>
      <c r="Z947" s="186">
        <f t="shared" si="424"/>
        <v>0</v>
      </c>
      <c r="AA947" s="186">
        <f t="shared" si="425"/>
        <v>0</v>
      </c>
      <c r="AB947" s="186">
        <f t="shared" si="426"/>
        <v>0</v>
      </c>
      <c r="AC947" s="106"/>
      <c r="AD947" s="186">
        <f>'Input| Projects'!Q947*N947*'Input| Escalations'!$K$19</f>
        <v>0</v>
      </c>
      <c r="AE947" s="186">
        <f>'Input| Projects'!R947*O947*'Input| Escalations'!$K$19</f>
        <v>0</v>
      </c>
      <c r="AF947" s="186">
        <f>'Input| Projects'!S947*P947*'Input| Escalations'!$K$19</f>
        <v>0</v>
      </c>
      <c r="AG947" s="186">
        <f>'Input| Projects'!T947*Q947*'Input| Escalations'!$K$19</f>
        <v>0</v>
      </c>
      <c r="AH947" s="186">
        <f>'Input| Projects'!U947*R947*'Input| Escalations'!$K$19</f>
        <v>0</v>
      </c>
      <c r="AI947" s="186">
        <f>'Input| Projects'!V947*S947*'Input| Escalations'!$K$19</f>
        <v>0</v>
      </c>
      <c r="AJ947" s="186">
        <f>'Input| Projects'!W947*T947*'Input| Escalations'!$K$19</f>
        <v>0</v>
      </c>
      <c r="AK947" s="106"/>
      <c r="AL947" s="186" t="str">
        <f>IFERROR(IF('Input| Overheads'!$C$42="Direct costs",SUMPRODUCT(--('Input| Projects'!$AC947="Yes"),'Calc| Overheads Allocation'!C$8,'Calc| Project Costs'!V947),IF('Input| Overheads'!$C$42="Internal labour",SUMPRODUCT(--('Input| Projects'!$AC947="Yes"),'Calc| Overheads Allocation'!C$8,'Calc| Project Costs'!V947,'Input| Projects'!$Y947),IF('Input| Overheads'!$C$42="DNSP defined",SUMPRODUCT(--('Input| Projects'!$AC947="Yes"),'Calc| Overheads Allocation'!C$61,'Input| Projects'!$AF947),""))),"")</f>
        <v/>
      </c>
      <c r="AM947" s="186" t="str">
        <f>IFERROR(IF('Input| Overheads'!$C$42="Direct costs",SUMPRODUCT(--('Input| Projects'!$AC947="Yes"),'Calc| Overheads Allocation'!D$8,'Calc| Project Costs'!W947),IF('Input| Overheads'!$C$42="Internal labour",SUMPRODUCT(--('Input| Projects'!$AC947="Yes"),'Calc| Overheads Allocation'!D$8,'Calc| Project Costs'!W947,'Input| Projects'!$Y947),IF('Input| Overheads'!$C$42="DNSP defined",SUMPRODUCT(--('Input| Projects'!$AC947="Yes"),'Calc| Overheads Allocation'!D$61,'Input| Projects'!$AF947),""))),"")</f>
        <v/>
      </c>
      <c r="AN947" s="186" t="str">
        <f>IFERROR(IF('Input| Overheads'!$C$42="Direct costs",SUMPRODUCT(--('Input| Projects'!$AC947="Yes"),'Calc| Overheads Allocation'!E$8,'Calc| Project Costs'!X947),IF('Input| Overheads'!$C$42="Internal labour",SUMPRODUCT(--('Input| Projects'!$AC947="Yes"),'Calc| Overheads Allocation'!E$8,'Calc| Project Costs'!X947,'Input| Projects'!$Y947),IF('Input| Overheads'!$C$42="DNSP defined",SUMPRODUCT(--('Input| Projects'!$AC947="Yes"),'Calc| Overheads Allocation'!E$61,'Input| Projects'!$AF947),""))),"")</f>
        <v/>
      </c>
      <c r="AO947" s="186" t="str">
        <f>IFERROR(IF('Input| Overheads'!$C$42="Direct costs",SUMPRODUCT(--('Input| Projects'!$AC947="Yes"),'Calc| Overheads Allocation'!F$8,'Calc| Project Costs'!Y947),IF('Input| Overheads'!$C$42="Internal labour",SUMPRODUCT(--('Input| Projects'!$AC947="Yes"),'Calc| Overheads Allocation'!F$8,'Calc| Project Costs'!Y947,'Input| Projects'!$Y947),IF('Input| Overheads'!$C$42="DNSP defined",SUMPRODUCT(--('Input| Projects'!$AC947="Yes"),'Calc| Overheads Allocation'!F$61,'Input| Projects'!$AF947),""))),"")</f>
        <v/>
      </c>
      <c r="AP947" s="186" t="str">
        <f>IFERROR(IF('Input| Overheads'!$C$42="Direct costs",SUMPRODUCT(--('Input| Projects'!$AC947="Yes"),'Calc| Overheads Allocation'!G$8,'Calc| Project Costs'!Z947),IF('Input| Overheads'!$C$42="Internal labour",SUMPRODUCT(--('Input| Projects'!$AC947="Yes"),'Calc| Overheads Allocation'!G$8,'Calc| Project Costs'!Z947,'Input| Projects'!$Y947),IF('Input| Overheads'!$C$42="DNSP defined",SUMPRODUCT(--('Input| Projects'!$AC947="Yes"),'Calc| Overheads Allocation'!G$61,'Input| Projects'!$AF947),""))),"")</f>
        <v/>
      </c>
      <c r="AQ947" s="186" t="str">
        <f>IFERROR(IF('Input| Overheads'!$C$42="Direct costs",SUMPRODUCT(--('Input| Projects'!$AC947="Yes"),'Calc| Overheads Allocation'!H$8,'Calc| Project Costs'!AA947),IF('Input| Overheads'!$C$42="Internal labour",SUMPRODUCT(--('Input| Projects'!$AC947="Yes"),'Calc| Overheads Allocation'!H$8,'Calc| Project Costs'!AA947,'Input| Projects'!$Y947),IF('Input| Overheads'!$C$42="DNSP defined",SUMPRODUCT(--('Input| Projects'!$AC947="Yes"),'Calc| Overheads Allocation'!H$61,'Input| Projects'!$AF947),""))),"")</f>
        <v/>
      </c>
      <c r="AR947" s="186" t="str">
        <f>IFERROR(IF('Input| Overheads'!$C$42="Direct costs",SUMPRODUCT(--('Input| Projects'!$AC947="Yes"),'Calc| Overheads Allocation'!I$8,'Calc| Project Costs'!AB947),IF('Input| Overheads'!$C$42="Internal labour",SUMPRODUCT(--('Input| Projects'!$AC947="Yes"),'Calc| Overheads Allocation'!I$8,'Calc| Project Costs'!AB947,'Input| Projects'!$Y947),IF('Input| Overheads'!$C$42="DNSP defined",SUMPRODUCT(--('Input| Projects'!$AC947="Yes"),'Calc| Overheads Allocation'!I$61,'Input| Projects'!$AF947),""))),"")</f>
        <v/>
      </c>
      <c r="AS947" s="106"/>
      <c r="AT947" s="186" t="str">
        <f>IFERROR(IF('Input| Overheads'!$C$42="Direct costs",SUMPRODUCT(--('Input| Projects'!$AD947="Yes"),'Calc| Overheads Allocation'!C$9,'Calc| Project Costs'!V947),IF('Input| Overheads'!$C$42="Internal labour",SUMPRODUCT(--('Input| Projects'!$AD947="Yes"),'Calc| Overheads Allocation'!C$9,'Calc| Project Costs'!V947,'Input| Projects'!$Y947),IF('Input| Overheads'!$C$42="DNSP defined",SUMPRODUCT(--('Input| Projects'!$AD947="Yes"),'Calc| Overheads Allocation'!C$62,'Input| Projects'!$AG947),""))),"")</f>
        <v/>
      </c>
      <c r="AU947" s="186" t="str">
        <f>IFERROR(IF('Input| Overheads'!$C$42="Direct costs",SUMPRODUCT(--('Input| Projects'!$AD947="Yes"),'Calc| Overheads Allocation'!D$9,'Calc| Project Costs'!W947),IF('Input| Overheads'!$C$42="Internal labour",SUMPRODUCT(--('Input| Projects'!$AD947="Yes"),'Calc| Overheads Allocation'!D$9,'Calc| Project Costs'!W947,'Input| Projects'!$Y947),IF('Input| Overheads'!$C$42="DNSP defined",SUMPRODUCT(--('Input| Projects'!$AD947="Yes"),'Calc| Overheads Allocation'!D$62,'Input| Projects'!$AG947),""))),"")</f>
        <v/>
      </c>
      <c r="AV947" s="186" t="str">
        <f>IFERROR(IF('Input| Overheads'!$C$42="Direct costs",SUMPRODUCT(--('Input| Projects'!$AD947="Yes"),'Calc| Overheads Allocation'!E$9,'Calc| Project Costs'!X947),IF('Input| Overheads'!$C$42="Internal labour",SUMPRODUCT(--('Input| Projects'!$AD947="Yes"),'Calc| Overheads Allocation'!E$9,'Calc| Project Costs'!X947,'Input| Projects'!$Y947),IF('Input| Overheads'!$C$42="DNSP defined",SUMPRODUCT(--('Input| Projects'!$AD947="Yes"),'Calc| Overheads Allocation'!E$62,'Input| Projects'!$AG947),""))),"")</f>
        <v/>
      </c>
      <c r="AW947" s="186" t="str">
        <f>IFERROR(IF('Input| Overheads'!$C$42="Direct costs",SUMPRODUCT(--('Input| Projects'!$AD947="Yes"),'Calc| Overheads Allocation'!F$9,'Calc| Project Costs'!Y947),IF('Input| Overheads'!$C$42="Internal labour",SUMPRODUCT(--('Input| Projects'!$AD947="Yes"),'Calc| Overheads Allocation'!F$9,'Calc| Project Costs'!Y947,'Input| Projects'!$Y947),IF('Input| Overheads'!$C$42="DNSP defined",SUMPRODUCT(--('Input| Projects'!$AD947="Yes"),'Calc| Overheads Allocation'!F$62,'Input| Projects'!$AG947),""))),"")</f>
        <v/>
      </c>
      <c r="AX947" s="186" t="str">
        <f>IFERROR(IF('Input| Overheads'!$C$42="Direct costs",SUMPRODUCT(--('Input| Projects'!$AD947="Yes"),'Calc| Overheads Allocation'!G$9,'Calc| Project Costs'!Z947),IF('Input| Overheads'!$C$42="Internal labour",SUMPRODUCT(--('Input| Projects'!$AD947="Yes"),'Calc| Overheads Allocation'!G$9,'Calc| Project Costs'!Z947,'Input| Projects'!$Y947),IF('Input| Overheads'!$C$42="DNSP defined",SUMPRODUCT(--('Input| Projects'!$AD947="Yes"),'Calc| Overheads Allocation'!G$62,'Input| Projects'!$AG947),""))),"")</f>
        <v/>
      </c>
      <c r="AY947" s="186" t="str">
        <f>IFERROR(IF('Input| Overheads'!$C$42="Direct costs",SUMPRODUCT(--('Input| Projects'!$AD947="Yes"),'Calc| Overheads Allocation'!H$9,'Calc| Project Costs'!AA947),IF('Input| Overheads'!$C$42="Internal labour",SUMPRODUCT(--('Input| Projects'!$AD947="Yes"),'Calc| Overheads Allocation'!H$9,'Calc| Project Costs'!AA947,'Input| Projects'!$Y947),IF('Input| Overheads'!$C$42="DNSP defined",SUMPRODUCT(--('Input| Projects'!$AD947="Yes"),'Calc| Overheads Allocation'!H$62,'Input| Projects'!$AG947),""))),"")</f>
        <v/>
      </c>
      <c r="AZ947" s="186" t="str">
        <f>IFERROR(IF('Input| Overheads'!$C$42="Direct costs",SUMPRODUCT(--('Input| Projects'!$AD947="Yes"),'Calc| Overheads Allocation'!I$9,'Calc| Project Costs'!AB947),IF('Input| Overheads'!$C$42="Internal labour",SUMPRODUCT(--('Input| Projects'!$AD947="Yes"),'Calc| Overheads Allocation'!I$9,'Calc| Project Costs'!AB947,'Input| Projects'!$Y947),IF('Input| Overheads'!$C$42="DNSP defined",SUMPRODUCT(--('Input| Projects'!$AD947="Yes"),'Calc| Overheads Allocation'!I$62,'Input| Projects'!$AG947),""))),"")</f>
        <v/>
      </c>
      <c r="BA947" s="106"/>
      <c r="BB947" s="186">
        <f t="shared" si="448"/>
        <v>0</v>
      </c>
      <c r="BC947" s="186">
        <f t="shared" si="449"/>
        <v>0</v>
      </c>
      <c r="BD947" s="186">
        <f t="shared" si="450"/>
        <v>0</v>
      </c>
      <c r="BE947" s="186">
        <f t="shared" si="427"/>
        <v>0</v>
      </c>
      <c r="BF947" s="186">
        <f t="shared" si="428"/>
        <v>0</v>
      </c>
      <c r="BG947" s="186">
        <f t="shared" si="429"/>
        <v>0</v>
      </c>
      <c r="BH947" s="186">
        <f t="shared" si="430"/>
        <v>0</v>
      </c>
      <c r="BI947" s="97"/>
      <c r="BJ947" s="186" t="str">
        <f t="shared" si="431"/>
        <v/>
      </c>
      <c r="BK947" s="186" t="str">
        <f t="shared" si="432"/>
        <v/>
      </c>
      <c r="BL947" s="186" t="str">
        <f t="shared" si="433"/>
        <v/>
      </c>
      <c r="BM947" s="186" t="str">
        <f t="shared" si="434"/>
        <v/>
      </c>
      <c r="BN947" s="186" t="str">
        <f t="shared" si="435"/>
        <v/>
      </c>
      <c r="BO947" s="186" t="str">
        <f t="shared" si="436"/>
        <v/>
      </c>
      <c r="BP947" s="186" t="str">
        <f t="shared" si="437"/>
        <v/>
      </c>
      <c r="BQ947" s="97"/>
      <c r="BR947" s="186">
        <f t="shared" si="438"/>
        <v>0</v>
      </c>
      <c r="BS947" s="186">
        <f t="shared" si="439"/>
        <v>0</v>
      </c>
      <c r="BT947" s="222">
        <f t="shared" si="440"/>
        <v>0</v>
      </c>
      <c r="BU947" s="222">
        <f t="shared" si="441"/>
        <v>0</v>
      </c>
      <c r="BV947" s="222">
        <f t="shared" si="442"/>
        <v>0</v>
      </c>
      <c r="BW947" s="222">
        <f t="shared" si="443"/>
        <v>0</v>
      </c>
      <c r="BX947" s="222">
        <f t="shared" si="444"/>
        <v>0</v>
      </c>
      <c r="BY947" s="106"/>
      <c r="BZ947" s="197" t="str">
        <f>IF(SUMIF('Input| Projects'!$AS$8:$CP$8,"Dx",'Input| Projects'!$AS947:$CP947)=0,"",SUMIF('Input| Projects'!$AS$8:$CP$8,"Dx",'Input| Projects'!$AS947:$CP947))</f>
        <v/>
      </c>
      <c r="CA947" s="197" t="str">
        <f>IF(SUMIF('Input| Projects'!$AS$8:$CP$8,"Tx",'Input| Projects'!$AS947:$CP947)=0,"",SUMIF('Input| Projects'!$AS$8:$CP$8,"Tx",'Input| Projects'!$AS947:$CP947))</f>
        <v/>
      </c>
      <c r="CB947" s="150" t="str">
        <f t="shared" si="451"/>
        <v/>
      </c>
    </row>
    <row r="948" spans="2:80" x14ac:dyDescent="0.2">
      <c r="B948" s="201">
        <f>IFERROR('Input| Projects'!B948,"")</f>
        <v>939</v>
      </c>
      <c r="C948" s="42" t="str">
        <f>IFERROR(IF('Input| Projects'!C948="","",'Input| Projects'!C948),"")</f>
        <v/>
      </c>
      <c r="D948" s="42" t="str">
        <f>IFERROR(IF('Input| Projects'!D948="","",'Input| Projects'!D948),"")</f>
        <v/>
      </c>
      <c r="E948" s="104"/>
      <c r="F948" s="190">
        <f>IFERROR('Input| Projects'!I948*'Input| Escalations'!$K$19,"")</f>
        <v>0</v>
      </c>
      <c r="G948" s="190">
        <f>IFERROR('Input| Projects'!J948*'Input| Escalations'!$K$19,"")</f>
        <v>0</v>
      </c>
      <c r="H948" s="190">
        <f>IFERROR('Input| Projects'!K948*'Input| Escalations'!$K$19,"")</f>
        <v>0</v>
      </c>
      <c r="I948" s="190">
        <f>IFERROR('Input| Projects'!L948*'Input| Escalations'!$K$19,"")</f>
        <v>0</v>
      </c>
      <c r="J948" s="190">
        <f>IFERROR('Input| Projects'!M948*'Input| Escalations'!$K$19,"")</f>
        <v>0</v>
      </c>
      <c r="K948" s="190">
        <f>IFERROR('Input| Projects'!N948*'Input| Escalations'!$K$19,"")</f>
        <v>0</v>
      </c>
      <c r="L948" s="190">
        <f>IFERROR('Input| Projects'!O948*'Input| Escalations'!$K$19,"")</f>
        <v>0</v>
      </c>
      <c r="M948" s="150" t="str">
        <f>IF(ABS(SUM(F948:L948)-(SUM('Input| Projects'!I948:O948)*'Input| Escalations'!$K$19))&lt;0.0000001,"",1)</f>
        <v/>
      </c>
      <c r="N948" s="192">
        <f>'Input| Projects'!$Y948*INDEX('Input| Escalations'!$H$33:$N$33,MATCH('Calc| Project Costs'!N$9,'Input| Escalations'!$H$23:$N$23,0))+'Input| Projects'!$Z948*INDEX('Input| Escalations'!$H$34:$N$34,MATCH('Calc| Project Costs'!N$9,'Input| Escalations'!$H$23:$N$23,0))+'Input| Projects'!$AA948*INDEX('Input| Escalations'!$H$35:$N$35,MATCH('Calc| Project Costs'!N$9,'Input| Escalations'!$H$23:$N$23,0))+1</f>
        <v>1</v>
      </c>
      <c r="O948" s="192">
        <f>'Input| Projects'!$Y948*INDEX('Input| Escalations'!$H$33:$N$33,MATCH('Calc| Project Costs'!O$9,'Input| Escalations'!$H$23:$N$23,0))+'Input| Projects'!$Z948*INDEX('Input| Escalations'!$H$34:$N$34,MATCH('Calc| Project Costs'!O$9,'Input| Escalations'!$H$23:$N$23,0))+'Input| Projects'!$AA948*INDEX('Input| Escalations'!$H$35:$N$35,MATCH('Calc| Project Costs'!O$9,'Input| Escalations'!$H$23:$N$23,0))+1</f>
        <v>1</v>
      </c>
      <c r="P948" s="192">
        <f>'Input| Projects'!$Y948*INDEX('Input| Escalations'!$H$33:$N$33,MATCH('Calc| Project Costs'!P$9,'Input| Escalations'!$H$23:$N$23,0))+'Input| Projects'!$Z948*INDEX('Input| Escalations'!$H$34:$N$34,MATCH('Calc| Project Costs'!P$9,'Input| Escalations'!$H$23:$N$23,0))+'Input| Projects'!$AA948*INDEX('Input| Escalations'!$H$35:$N$35,MATCH('Calc| Project Costs'!P$9,'Input| Escalations'!$H$23:$N$23,0))+1</f>
        <v>1</v>
      </c>
      <c r="Q948" s="192">
        <f>'Input| Projects'!$Y948*INDEX('Input| Escalations'!$H$33:$N$33,MATCH('Calc| Project Costs'!Q$9,'Input| Escalations'!$H$23:$N$23,0))+'Input| Projects'!$Z948*INDEX('Input| Escalations'!$H$34:$N$34,MATCH('Calc| Project Costs'!Q$9,'Input| Escalations'!$H$23:$N$23,0))+'Input| Projects'!$AA948*INDEX('Input| Escalations'!$H$35:$N$35,MATCH('Calc| Project Costs'!Q$9,'Input| Escalations'!$H$23:$N$23,0))+1</f>
        <v>1</v>
      </c>
      <c r="R948" s="192">
        <f>'Input| Projects'!$Y948*INDEX('Input| Escalations'!$H$33:$N$33,MATCH('Calc| Project Costs'!R$9,'Input| Escalations'!$H$23:$N$23,0))+'Input| Projects'!$Z948*INDEX('Input| Escalations'!$H$34:$N$34,MATCH('Calc| Project Costs'!R$9,'Input| Escalations'!$H$23:$N$23,0))+'Input| Projects'!$AA948*INDEX('Input| Escalations'!$H$35:$N$35,MATCH('Calc| Project Costs'!R$9,'Input| Escalations'!$H$23:$N$23,0))+1</f>
        <v>1</v>
      </c>
      <c r="S948" s="192">
        <f>'Input| Projects'!$Y948*INDEX('Input| Escalations'!$H$33:$N$33,MATCH('Calc| Project Costs'!S$9,'Input| Escalations'!$H$23:$N$23,0))+'Input| Projects'!$Z948*INDEX('Input| Escalations'!$H$34:$N$34,MATCH('Calc| Project Costs'!S$9,'Input| Escalations'!$H$23:$N$23,0))+'Input| Projects'!$AA948*INDEX('Input| Escalations'!$H$35:$N$35,MATCH('Calc| Project Costs'!S$9,'Input| Escalations'!$H$23:$N$23,0))+1</f>
        <v>1</v>
      </c>
      <c r="T948" s="192">
        <f>'Input| Projects'!$Y948*INDEX('Input| Escalations'!$H$33:$N$33,MATCH('Calc| Project Costs'!T$9,'Input| Escalations'!$H$23:$N$23,0))+'Input| Projects'!$Z948*INDEX('Input| Escalations'!$H$34:$N$34,MATCH('Calc| Project Costs'!T$9,'Input| Escalations'!$H$23:$N$23,0))+'Input| Projects'!$AA948*INDEX('Input| Escalations'!$H$35:$N$35,MATCH('Calc| Project Costs'!T$9,'Input| Escalations'!$H$23:$N$23,0))+1</f>
        <v>1</v>
      </c>
      <c r="U948" s="106"/>
      <c r="V948" s="186">
        <f t="shared" si="445"/>
        <v>0</v>
      </c>
      <c r="W948" s="186">
        <f t="shared" si="446"/>
        <v>0</v>
      </c>
      <c r="X948" s="186">
        <f t="shared" si="447"/>
        <v>0</v>
      </c>
      <c r="Y948" s="186">
        <f t="shared" si="423"/>
        <v>0</v>
      </c>
      <c r="Z948" s="186">
        <f t="shared" si="424"/>
        <v>0</v>
      </c>
      <c r="AA948" s="186">
        <f t="shared" si="425"/>
        <v>0</v>
      </c>
      <c r="AB948" s="186">
        <f t="shared" si="426"/>
        <v>0</v>
      </c>
      <c r="AC948" s="106"/>
      <c r="AD948" s="186">
        <f>'Input| Projects'!Q948*N948*'Input| Escalations'!$K$19</f>
        <v>0</v>
      </c>
      <c r="AE948" s="186">
        <f>'Input| Projects'!R948*O948*'Input| Escalations'!$K$19</f>
        <v>0</v>
      </c>
      <c r="AF948" s="186">
        <f>'Input| Projects'!S948*P948*'Input| Escalations'!$K$19</f>
        <v>0</v>
      </c>
      <c r="AG948" s="186">
        <f>'Input| Projects'!T948*Q948*'Input| Escalations'!$K$19</f>
        <v>0</v>
      </c>
      <c r="AH948" s="186">
        <f>'Input| Projects'!U948*R948*'Input| Escalations'!$K$19</f>
        <v>0</v>
      </c>
      <c r="AI948" s="186">
        <f>'Input| Projects'!V948*S948*'Input| Escalations'!$K$19</f>
        <v>0</v>
      </c>
      <c r="AJ948" s="186">
        <f>'Input| Projects'!W948*T948*'Input| Escalations'!$K$19</f>
        <v>0</v>
      </c>
      <c r="AK948" s="106"/>
      <c r="AL948" s="186" t="str">
        <f>IFERROR(IF('Input| Overheads'!$C$42="Direct costs",SUMPRODUCT(--('Input| Projects'!$AC948="Yes"),'Calc| Overheads Allocation'!C$8,'Calc| Project Costs'!V948),IF('Input| Overheads'!$C$42="Internal labour",SUMPRODUCT(--('Input| Projects'!$AC948="Yes"),'Calc| Overheads Allocation'!C$8,'Calc| Project Costs'!V948,'Input| Projects'!$Y948),IF('Input| Overheads'!$C$42="DNSP defined",SUMPRODUCT(--('Input| Projects'!$AC948="Yes"),'Calc| Overheads Allocation'!C$61,'Input| Projects'!$AF948),""))),"")</f>
        <v/>
      </c>
      <c r="AM948" s="186" t="str">
        <f>IFERROR(IF('Input| Overheads'!$C$42="Direct costs",SUMPRODUCT(--('Input| Projects'!$AC948="Yes"),'Calc| Overheads Allocation'!D$8,'Calc| Project Costs'!W948),IF('Input| Overheads'!$C$42="Internal labour",SUMPRODUCT(--('Input| Projects'!$AC948="Yes"),'Calc| Overheads Allocation'!D$8,'Calc| Project Costs'!W948,'Input| Projects'!$Y948),IF('Input| Overheads'!$C$42="DNSP defined",SUMPRODUCT(--('Input| Projects'!$AC948="Yes"),'Calc| Overheads Allocation'!D$61,'Input| Projects'!$AF948),""))),"")</f>
        <v/>
      </c>
      <c r="AN948" s="186" t="str">
        <f>IFERROR(IF('Input| Overheads'!$C$42="Direct costs",SUMPRODUCT(--('Input| Projects'!$AC948="Yes"),'Calc| Overheads Allocation'!E$8,'Calc| Project Costs'!X948),IF('Input| Overheads'!$C$42="Internal labour",SUMPRODUCT(--('Input| Projects'!$AC948="Yes"),'Calc| Overheads Allocation'!E$8,'Calc| Project Costs'!X948,'Input| Projects'!$Y948),IF('Input| Overheads'!$C$42="DNSP defined",SUMPRODUCT(--('Input| Projects'!$AC948="Yes"),'Calc| Overheads Allocation'!E$61,'Input| Projects'!$AF948),""))),"")</f>
        <v/>
      </c>
      <c r="AO948" s="186" t="str">
        <f>IFERROR(IF('Input| Overheads'!$C$42="Direct costs",SUMPRODUCT(--('Input| Projects'!$AC948="Yes"),'Calc| Overheads Allocation'!F$8,'Calc| Project Costs'!Y948),IF('Input| Overheads'!$C$42="Internal labour",SUMPRODUCT(--('Input| Projects'!$AC948="Yes"),'Calc| Overheads Allocation'!F$8,'Calc| Project Costs'!Y948,'Input| Projects'!$Y948),IF('Input| Overheads'!$C$42="DNSP defined",SUMPRODUCT(--('Input| Projects'!$AC948="Yes"),'Calc| Overheads Allocation'!F$61,'Input| Projects'!$AF948),""))),"")</f>
        <v/>
      </c>
      <c r="AP948" s="186" t="str">
        <f>IFERROR(IF('Input| Overheads'!$C$42="Direct costs",SUMPRODUCT(--('Input| Projects'!$AC948="Yes"),'Calc| Overheads Allocation'!G$8,'Calc| Project Costs'!Z948),IF('Input| Overheads'!$C$42="Internal labour",SUMPRODUCT(--('Input| Projects'!$AC948="Yes"),'Calc| Overheads Allocation'!G$8,'Calc| Project Costs'!Z948,'Input| Projects'!$Y948),IF('Input| Overheads'!$C$42="DNSP defined",SUMPRODUCT(--('Input| Projects'!$AC948="Yes"),'Calc| Overheads Allocation'!G$61,'Input| Projects'!$AF948),""))),"")</f>
        <v/>
      </c>
      <c r="AQ948" s="186" t="str">
        <f>IFERROR(IF('Input| Overheads'!$C$42="Direct costs",SUMPRODUCT(--('Input| Projects'!$AC948="Yes"),'Calc| Overheads Allocation'!H$8,'Calc| Project Costs'!AA948),IF('Input| Overheads'!$C$42="Internal labour",SUMPRODUCT(--('Input| Projects'!$AC948="Yes"),'Calc| Overheads Allocation'!H$8,'Calc| Project Costs'!AA948,'Input| Projects'!$Y948),IF('Input| Overheads'!$C$42="DNSP defined",SUMPRODUCT(--('Input| Projects'!$AC948="Yes"),'Calc| Overheads Allocation'!H$61,'Input| Projects'!$AF948),""))),"")</f>
        <v/>
      </c>
      <c r="AR948" s="186" t="str">
        <f>IFERROR(IF('Input| Overheads'!$C$42="Direct costs",SUMPRODUCT(--('Input| Projects'!$AC948="Yes"),'Calc| Overheads Allocation'!I$8,'Calc| Project Costs'!AB948),IF('Input| Overheads'!$C$42="Internal labour",SUMPRODUCT(--('Input| Projects'!$AC948="Yes"),'Calc| Overheads Allocation'!I$8,'Calc| Project Costs'!AB948,'Input| Projects'!$Y948),IF('Input| Overheads'!$C$42="DNSP defined",SUMPRODUCT(--('Input| Projects'!$AC948="Yes"),'Calc| Overheads Allocation'!I$61,'Input| Projects'!$AF948),""))),"")</f>
        <v/>
      </c>
      <c r="AS948" s="106"/>
      <c r="AT948" s="186" t="str">
        <f>IFERROR(IF('Input| Overheads'!$C$42="Direct costs",SUMPRODUCT(--('Input| Projects'!$AD948="Yes"),'Calc| Overheads Allocation'!C$9,'Calc| Project Costs'!V948),IF('Input| Overheads'!$C$42="Internal labour",SUMPRODUCT(--('Input| Projects'!$AD948="Yes"),'Calc| Overheads Allocation'!C$9,'Calc| Project Costs'!V948,'Input| Projects'!$Y948),IF('Input| Overheads'!$C$42="DNSP defined",SUMPRODUCT(--('Input| Projects'!$AD948="Yes"),'Calc| Overheads Allocation'!C$62,'Input| Projects'!$AG948),""))),"")</f>
        <v/>
      </c>
      <c r="AU948" s="186" t="str">
        <f>IFERROR(IF('Input| Overheads'!$C$42="Direct costs",SUMPRODUCT(--('Input| Projects'!$AD948="Yes"),'Calc| Overheads Allocation'!D$9,'Calc| Project Costs'!W948),IF('Input| Overheads'!$C$42="Internal labour",SUMPRODUCT(--('Input| Projects'!$AD948="Yes"),'Calc| Overheads Allocation'!D$9,'Calc| Project Costs'!W948,'Input| Projects'!$Y948),IF('Input| Overheads'!$C$42="DNSP defined",SUMPRODUCT(--('Input| Projects'!$AD948="Yes"),'Calc| Overheads Allocation'!D$62,'Input| Projects'!$AG948),""))),"")</f>
        <v/>
      </c>
      <c r="AV948" s="186" t="str">
        <f>IFERROR(IF('Input| Overheads'!$C$42="Direct costs",SUMPRODUCT(--('Input| Projects'!$AD948="Yes"),'Calc| Overheads Allocation'!E$9,'Calc| Project Costs'!X948),IF('Input| Overheads'!$C$42="Internal labour",SUMPRODUCT(--('Input| Projects'!$AD948="Yes"),'Calc| Overheads Allocation'!E$9,'Calc| Project Costs'!X948,'Input| Projects'!$Y948),IF('Input| Overheads'!$C$42="DNSP defined",SUMPRODUCT(--('Input| Projects'!$AD948="Yes"),'Calc| Overheads Allocation'!E$62,'Input| Projects'!$AG948),""))),"")</f>
        <v/>
      </c>
      <c r="AW948" s="186" t="str">
        <f>IFERROR(IF('Input| Overheads'!$C$42="Direct costs",SUMPRODUCT(--('Input| Projects'!$AD948="Yes"),'Calc| Overheads Allocation'!F$9,'Calc| Project Costs'!Y948),IF('Input| Overheads'!$C$42="Internal labour",SUMPRODUCT(--('Input| Projects'!$AD948="Yes"),'Calc| Overheads Allocation'!F$9,'Calc| Project Costs'!Y948,'Input| Projects'!$Y948),IF('Input| Overheads'!$C$42="DNSP defined",SUMPRODUCT(--('Input| Projects'!$AD948="Yes"),'Calc| Overheads Allocation'!F$62,'Input| Projects'!$AG948),""))),"")</f>
        <v/>
      </c>
      <c r="AX948" s="186" t="str">
        <f>IFERROR(IF('Input| Overheads'!$C$42="Direct costs",SUMPRODUCT(--('Input| Projects'!$AD948="Yes"),'Calc| Overheads Allocation'!G$9,'Calc| Project Costs'!Z948),IF('Input| Overheads'!$C$42="Internal labour",SUMPRODUCT(--('Input| Projects'!$AD948="Yes"),'Calc| Overheads Allocation'!G$9,'Calc| Project Costs'!Z948,'Input| Projects'!$Y948),IF('Input| Overheads'!$C$42="DNSP defined",SUMPRODUCT(--('Input| Projects'!$AD948="Yes"),'Calc| Overheads Allocation'!G$62,'Input| Projects'!$AG948),""))),"")</f>
        <v/>
      </c>
      <c r="AY948" s="186" t="str">
        <f>IFERROR(IF('Input| Overheads'!$C$42="Direct costs",SUMPRODUCT(--('Input| Projects'!$AD948="Yes"),'Calc| Overheads Allocation'!H$9,'Calc| Project Costs'!AA948),IF('Input| Overheads'!$C$42="Internal labour",SUMPRODUCT(--('Input| Projects'!$AD948="Yes"),'Calc| Overheads Allocation'!H$9,'Calc| Project Costs'!AA948,'Input| Projects'!$Y948),IF('Input| Overheads'!$C$42="DNSP defined",SUMPRODUCT(--('Input| Projects'!$AD948="Yes"),'Calc| Overheads Allocation'!H$62,'Input| Projects'!$AG948),""))),"")</f>
        <v/>
      </c>
      <c r="AZ948" s="186" t="str">
        <f>IFERROR(IF('Input| Overheads'!$C$42="Direct costs",SUMPRODUCT(--('Input| Projects'!$AD948="Yes"),'Calc| Overheads Allocation'!I$9,'Calc| Project Costs'!AB948),IF('Input| Overheads'!$C$42="Internal labour",SUMPRODUCT(--('Input| Projects'!$AD948="Yes"),'Calc| Overheads Allocation'!I$9,'Calc| Project Costs'!AB948,'Input| Projects'!$Y948),IF('Input| Overheads'!$C$42="DNSP defined",SUMPRODUCT(--('Input| Projects'!$AD948="Yes"),'Calc| Overheads Allocation'!I$62,'Input| Projects'!$AG948),""))),"")</f>
        <v/>
      </c>
      <c r="BA948" s="106"/>
      <c r="BB948" s="186">
        <f t="shared" si="448"/>
        <v>0</v>
      </c>
      <c r="BC948" s="186">
        <f t="shared" si="449"/>
        <v>0</v>
      </c>
      <c r="BD948" s="186">
        <f t="shared" si="450"/>
        <v>0</v>
      </c>
      <c r="BE948" s="186">
        <f t="shared" si="427"/>
        <v>0</v>
      </c>
      <c r="BF948" s="186">
        <f t="shared" si="428"/>
        <v>0</v>
      </c>
      <c r="BG948" s="186">
        <f t="shared" si="429"/>
        <v>0</v>
      </c>
      <c r="BH948" s="186">
        <f t="shared" si="430"/>
        <v>0</v>
      </c>
      <c r="BI948" s="97"/>
      <c r="BJ948" s="186" t="str">
        <f t="shared" si="431"/>
        <v/>
      </c>
      <c r="BK948" s="186" t="str">
        <f t="shared" si="432"/>
        <v/>
      </c>
      <c r="BL948" s="186" t="str">
        <f t="shared" si="433"/>
        <v/>
      </c>
      <c r="BM948" s="186" t="str">
        <f t="shared" si="434"/>
        <v/>
      </c>
      <c r="BN948" s="186" t="str">
        <f t="shared" si="435"/>
        <v/>
      </c>
      <c r="BO948" s="186" t="str">
        <f t="shared" si="436"/>
        <v/>
      </c>
      <c r="BP948" s="186" t="str">
        <f t="shared" si="437"/>
        <v/>
      </c>
      <c r="BQ948" s="97"/>
      <c r="BR948" s="186">
        <f t="shared" si="438"/>
        <v>0</v>
      </c>
      <c r="BS948" s="186">
        <f t="shared" si="439"/>
        <v>0</v>
      </c>
      <c r="BT948" s="222">
        <f t="shared" si="440"/>
        <v>0</v>
      </c>
      <c r="BU948" s="222">
        <f t="shared" si="441"/>
        <v>0</v>
      </c>
      <c r="BV948" s="222">
        <f t="shared" si="442"/>
        <v>0</v>
      </c>
      <c r="BW948" s="222">
        <f t="shared" si="443"/>
        <v>0</v>
      </c>
      <c r="BX948" s="222">
        <f t="shared" si="444"/>
        <v>0</v>
      </c>
      <c r="BY948" s="106"/>
      <c r="BZ948" s="197" t="str">
        <f>IF(SUMIF('Input| Projects'!$AS$8:$CP$8,"Dx",'Input| Projects'!$AS948:$CP948)=0,"",SUMIF('Input| Projects'!$AS$8:$CP$8,"Dx",'Input| Projects'!$AS948:$CP948))</f>
        <v/>
      </c>
      <c r="CA948" s="197" t="str">
        <f>IF(SUMIF('Input| Projects'!$AS$8:$CP$8,"Tx",'Input| Projects'!$AS948:$CP948)=0,"",SUMIF('Input| Projects'!$AS$8:$CP$8,"Tx",'Input| Projects'!$AS948:$CP948))</f>
        <v/>
      </c>
      <c r="CB948" s="150" t="str">
        <f t="shared" si="451"/>
        <v/>
      </c>
    </row>
    <row r="949" spans="2:80" x14ac:dyDescent="0.2">
      <c r="B949" s="201">
        <f>IFERROR('Input| Projects'!B949,"")</f>
        <v>940</v>
      </c>
      <c r="C949" s="42" t="str">
        <f>IFERROR(IF('Input| Projects'!C949="","",'Input| Projects'!C949),"")</f>
        <v/>
      </c>
      <c r="D949" s="42" t="str">
        <f>IFERROR(IF('Input| Projects'!D949="","",'Input| Projects'!D949),"")</f>
        <v/>
      </c>
      <c r="E949" s="104"/>
      <c r="F949" s="190">
        <f>IFERROR('Input| Projects'!I949*'Input| Escalations'!$K$19,"")</f>
        <v>0</v>
      </c>
      <c r="G949" s="190">
        <f>IFERROR('Input| Projects'!J949*'Input| Escalations'!$K$19,"")</f>
        <v>0</v>
      </c>
      <c r="H949" s="190">
        <f>IFERROR('Input| Projects'!K949*'Input| Escalations'!$K$19,"")</f>
        <v>0</v>
      </c>
      <c r="I949" s="190">
        <f>IFERROR('Input| Projects'!L949*'Input| Escalations'!$K$19,"")</f>
        <v>0</v>
      </c>
      <c r="J949" s="190">
        <f>IFERROR('Input| Projects'!M949*'Input| Escalations'!$K$19,"")</f>
        <v>0</v>
      </c>
      <c r="K949" s="190">
        <f>IFERROR('Input| Projects'!N949*'Input| Escalations'!$K$19,"")</f>
        <v>0</v>
      </c>
      <c r="L949" s="190">
        <f>IFERROR('Input| Projects'!O949*'Input| Escalations'!$K$19,"")</f>
        <v>0</v>
      </c>
      <c r="M949" s="150" t="str">
        <f>IF(ABS(SUM(F949:L949)-(SUM('Input| Projects'!I949:O949)*'Input| Escalations'!$K$19))&lt;0.0000001,"",1)</f>
        <v/>
      </c>
      <c r="N949" s="192">
        <f>'Input| Projects'!$Y949*INDEX('Input| Escalations'!$H$33:$N$33,MATCH('Calc| Project Costs'!N$9,'Input| Escalations'!$H$23:$N$23,0))+'Input| Projects'!$Z949*INDEX('Input| Escalations'!$H$34:$N$34,MATCH('Calc| Project Costs'!N$9,'Input| Escalations'!$H$23:$N$23,0))+'Input| Projects'!$AA949*INDEX('Input| Escalations'!$H$35:$N$35,MATCH('Calc| Project Costs'!N$9,'Input| Escalations'!$H$23:$N$23,0))+1</f>
        <v>1</v>
      </c>
      <c r="O949" s="192">
        <f>'Input| Projects'!$Y949*INDEX('Input| Escalations'!$H$33:$N$33,MATCH('Calc| Project Costs'!O$9,'Input| Escalations'!$H$23:$N$23,0))+'Input| Projects'!$Z949*INDEX('Input| Escalations'!$H$34:$N$34,MATCH('Calc| Project Costs'!O$9,'Input| Escalations'!$H$23:$N$23,0))+'Input| Projects'!$AA949*INDEX('Input| Escalations'!$H$35:$N$35,MATCH('Calc| Project Costs'!O$9,'Input| Escalations'!$H$23:$N$23,0))+1</f>
        <v>1</v>
      </c>
      <c r="P949" s="192">
        <f>'Input| Projects'!$Y949*INDEX('Input| Escalations'!$H$33:$N$33,MATCH('Calc| Project Costs'!P$9,'Input| Escalations'!$H$23:$N$23,0))+'Input| Projects'!$Z949*INDEX('Input| Escalations'!$H$34:$N$34,MATCH('Calc| Project Costs'!P$9,'Input| Escalations'!$H$23:$N$23,0))+'Input| Projects'!$AA949*INDEX('Input| Escalations'!$H$35:$N$35,MATCH('Calc| Project Costs'!P$9,'Input| Escalations'!$H$23:$N$23,0))+1</f>
        <v>1</v>
      </c>
      <c r="Q949" s="192">
        <f>'Input| Projects'!$Y949*INDEX('Input| Escalations'!$H$33:$N$33,MATCH('Calc| Project Costs'!Q$9,'Input| Escalations'!$H$23:$N$23,0))+'Input| Projects'!$Z949*INDEX('Input| Escalations'!$H$34:$N$34,MATCH('Calc| Project Costs'!Q$9,'Input| Escalations'!$H$23:$N$23,0))+'Input| Projects'!$AA949*INDEX('Input| Escalations'!$H$35:$N$35,MATCH('Calc| Project Costs'!Q$9,'Input| Escalations'!$H$23:$N$23,0))+1</f>
        <v>1</v>
      </c>
      <c r="R949" s="192">
        <f>'Input| Projects'!$Y949*INDEX('Input| Escalations'!$H$33:$N$33,MATCH('Calc| Project Costs'!R$9,'Input| Escalations'!$H$23:$N$23,0))+'Input| Projects'!$Z949*INDEX('Input| Escalations'!$H$34:$N$34,MATCH('Calc| Project Costs'!R$9,'Input| Escalations'!$H$23:$N$23,0))+'Input| Projects'!$AA949*INDEX('Input| Escalations'!$H$35:$N$35,MATCH('Calc| Project Costs'!R$9,'Input| Escalations'!$H$23:$N$23,0))+1</f>
        <v>1</v>
      </c>
      <c r="S949" s="192">
        <f>'Input| Projects'!$Y949*INDEX('Input| Escalations'!$H$33:$N$33,MATCH('Calc| Project Costs'!S$9,'Input| Escalations'!$H$23:$N$23,0))+'Input| Projects'!$Z949*INDEX('Input| Escalations'!$H$34:$N$34,MATCH('Calc| Project Costs'!S$9,'Input| Escalations'!$H$23:$N$23,0))+'Input| Projects'!$AA949*INDEX('Input| Escalations'!$H$35:$N$35,MATCH('Calc| Project Costs'!S$9,'Input| Escalations'!$H$23:$N$23,0))+1</f>
        <v>1</v>
      </c>
      <c r="T949" s="192">
        <f>'Input| Projects'!$Y949*INDEX('Input| Escalations'!$H$33:$N$33,MATCH('Calc| Project Costs'!T$9,'Input| Escalations'!$H$23:$N$23,0))+'Input| Projects'!$Z949*INDEX('Input| Escalations'!$H$34:$N$34,MATCH('Calc| Project Costs'!T$9,'Input| Escalations'!$H$23:$N$23,0))+'Input| Projects'!$AA949*INDEX('Input| Escalations'!$H$35:$N$35,MATCH('Calc| Project Costs'!T$9,'Input| Escalations'!$H$23:$N$23,0))+1</f>
        <v>1</v>
      </c>
      <c r="U949" s="106"/>
      <c r="V949" s="186">
        <f t="shared" si="445"/>
        <v>0</v>
      </c>
      <c r="W949" s="186">
        <f t="shared" si="446"/>
        <v>0</v>
      </c>
      <c r="X949" s="186">
        <f t="shared" si="447"/>
        <v>0</v>
      </c>
      <c r="Y949" s="186">
        <f t="shared" si="423"/>
        <v>0</v>
      </c>
      <c r="Z949" s="186">
        <f t="shared" si="424"/>
        <v>0</v>
      </c>
      <c r="AA949" s="186">
        <f t="shared" si="425"/>
        <v>0</v>
      </c>
      <c r="AB949" s="186">
        <f t="shared" si="426"/>
        <v>0</v>
      </c>
      <c r="AC949" s="106"/>
      <c r="AD949" s="186">
        <f>'Input| Projects'!Q949*N949*'Input| Escalations'!$K$19</f>
        <v>0</v>
      </c>
      <c r="AE949" s="186">
        <f>'Input| Projects'!R949*O949*'Input| Escalations'!$K$19</f>
        <v>0</v>
      </c>
      <c r="AF949" s="186">
        <f>'Input| Projects'!S949*P949*'Input| Escalations'!$K$19</f>
        <v>0</v>
      </c>
      <c r="AG949" s="186">
        <f>'Input| Projects'!T949*Q949*'Input| Escalations'!$K$19</f>
        <v>0</v>
      </c>
      <c r="AH949" s="186">
        <f>'Input| Projects'!U949*R949*'Input| Escalations'!$K$19</f>
        <v>0</v>
      </c>
      <c r="AI949" s="186">
        <f>'Input| Projects'!V949*S949*'Input| Escalations'!$K$19</f>
        <v>0</v>
      </c>
      <c r="AJ949" s="186">
        <f>'Input| Projects'!W949*T949*'Input| Escalations'!$K$19</f>
        <v>0</v>
      </c>
      <c r="AK949" s="106"/>
      <c r="AL949" s="186" t="str">
        <f>IFERROR(IF('Input| Overheads'!$C$42="Direct costs",SUMPRODUCT(--('Input| Projects'!$AC949="Yes"),'Calc| Overheads Allocation'!C$8,'Calc| Project Costs'!V949),IF('Input| Overheads'!$C$42="Internal labour",SUMPRODUCT(--('Input| Projects'!$AC949="Yes"),'Calc| Overheads Allocation'!C$8,'Calc| Project Costs'!V949,'Input| Projects'!$Y949),IF('Input| Overheads'!$C$42="DNSP defined",SUMPRODUCT(--('Input| Projects'!$AC949="Yes"),'Calc| Overheads Allocation'!C$61,'Input| Projects'!$AF949),""))),"")</f>
        <v/>
      </c>
      <c r="AM949" s="186" t="str">
        <f>IFERROR(IF('Input| Overheads'!$C$42="Direct costs",SUMPRODUCT(--('Input| Projects'!$AC949="Yes"),'Calc| Overheads Allocation'!D$8,'Calc| Project Costs'!W949),IF('Input| Overheads'!$C$42="Internal labour",SUMPRODUCT(--('Input| Projects'!$AC949="Yes"),'Calc| Overheads Allocation'!D$8,'Calc| Project Costs'!W949,'Input| Projects'!$Y949),IF('Input| Overheads'!$C$42="DNSP defined",SUMPRODUCT(--('Input| Projects'!$AC949="Yes"),'Calc| Overheads Allocation'!D$61,'Input| Projects'!$AF949),""))),"")</f>
        <v/>
      </c>
      <c r="AN949" s="186" t="str">
        <f>IFERROR(IF('Input| Overheads'!$C$42="Direct costs",SUMPRODUCT(--('Input| Projects'!$AC949="Yes"),'Calc| Overheads Allocation'!E$8,'Calc| Project Costs'!X949),IF('Input| Overheads'!$C$42="Internal labour",SUMPRODUCT(--('Input| Projects'!$AC949="Yes"),'Calc| Overheads Allocation'!E$8,'Calc| Project Costs'!X949,'Input| Projects'!$Y949),IF('Input| Overheads'!$C$42="DNSP defined",SUMPRODUCT(--('Input| Projects'!$AC949="Yes"),'Calc| Overheads Allocation'!E$61,'Input| Projects'!$AF949),""))),"")</f>
        <v/>
      </c>
      <c r="AO949" s="186" t="str">
        <f>IFERROR(IF('Input| Overheads'!$C$42="Direct costs",SUMPRODUCT(--('Input| Projects'!$AC949="Yes"),'Calc| Overheads Allocation'!F$8,'Calc| Project Costs'!Y949),IF('Input| Overheads'!$C$42="Internal labour",SUMPRODUCT(--('Input| Projects'!$AC949="Yes"),'Calc| Overheads Allocation'!F$8,'Calc| Project Costs'!Y949,'Input| Projects'!$Y949),IF('Input| Overheads'!$C$42="DNSP defined",SUMPRODUCT(--('Input| Projects'!$AC949="Yes"),'Calc| Overheads Allocation'!F$61,'Input| Projects'!$AF949),""))),"")</f>
        <v/>
      </c>
      <c r="AP949" s="186" t="str">
        <f>IFERROR(IF('Input| Overheads'!$C$42="Direct costs",SUMPRODUCT(--('Input| Projects'!$AC949="Yes"),'Calc| Overheads Allocation'!G$8,'Calc| Project Costs'!Z949),IF('Input| Overheads'!$C$42="Internal labour",SUMPRODUCT(--('Input| Projects'!$AC949="Yes"),'Calc| Overheads Allocation'!G$8,'Calc| Project Costs'!Z949,'Input| Projects'!$Y949),IF('Input| Overheads'!$C$42="DNSP defined",SUMPRODUCT(--('Input| Projects'!$AC949="Yes"),'Calc| Overheads Allocation'!G$61,'Input| Projects'!$AF949),""))),"")</f>
        <v/>
      </c>
      <c r="AQ949" s="186" t="str">
        <f>IFERROR(IF('Input| Overheads'!$C$42="Direct costs",SUMPRODUCT(--('Input| Projects'!$AC949="Yes"),'Calc| Overheads Allocation'!H$8,'Calc| Project Costs'!AA949),IF('Input| Overheads'!$C$42="Internal labour",SUMPRODUCT(--('Input| Projects'!$AC949="Yes"),'Calc| Overheads Allocation'!H$8,'Calc| Project Costs'!AA949,'Input| Projects'!$Y949),IF('Input| Overheads'!$C$42="DNSP defined",SUMPRODUCT(--('Input| Projects'!$AC949="Yes"),'Calc| Overheads Allocation'!H$61,'Input| Projects'!$AF949),""))),"")</f>
        <v/>
      </c>
      <c r="AR949" s="186" t="str">
        <f>IFERROR(IF('Input| Overheads'!$C$42="Direct costs",SUMPRODUCT(--('Input| Projects'!$AC949="Yes"),'Calc| Overheads Allocation'!I$8,'Calc| Project Costs'!AB949),IF('Input| Overheads'!$C$42="Internal labour",SUMPRODUCT(--('Input| Projects'!$AC949="Yes"),'Calc| Overheads Allocation'!I$8,'Calc| Project Costs'!AB949,'Input| Projects'!$Y949),IF('Input| Overheads'!$C$42="DNSP defined",SUMPRODUCT(--('Input| Projects'!$AC949="Yes"),'Calc| Overheads Allocation'!I$61,'Input| Projects'!$AF949),""))),"")</f>
        <v/>
      </c>
      <c r="AS949" s="106"/>
      <c r="AT949" s="186" t="str">
        <f>IFERROR(IF('Input| Overheads'!$C$42="Direct costs",SUMPRODUCT(--('Input| Projects'!$AD949="Yes"),'Calc| Overheads Allocation'!C$9,'Calc| Project Costs'!V949),IF('Input| Overheads'!$C$42="Internal labour",SUMPRODUCT(--('Input| Projects'!$AD949="Yes"),'Calc| Overheads Allocation'!C$9,'Calc| Project Costs'!V949,'Input| Projects'!$Y949),IF('Input| Overheads'!$C$42="DNSP defined",SUMPRODUCT(--('Input| Projects'!$AD949="Yes"),'Calc| Overheads Allocation'!C$62,'Input| Projects'!$AG949),""))),"")</f>
        <v/>
      </c>
      <c r="AU949" s="186" t="str">
        <f>IFERROR(IF('Input| Overheads'!$C$42="Direct costs",SUMPRODUCT(--('Input| Projects'!$AD949="Yes"),'Calc| Overheads Allocation'!D$9,'Calc| Project Costs'!W949),IF('Input| Overheads'!$C$42="Internal labour",SUMPRODUCT(--('Input| Projects'!$AD949="Yes"),'Calc| Overheads Allocation'!D$9,'Calc| Project Costs'!W949,'Input| Projects'!$Y949),IF('Input| Overheads'!$C$42="DNSP defined",SUMPRODUCT(--('Input| Projects'!$AD949="Yes"),'Calc| Overheads Allocation'!D$62,'Input| Projects'!$AG949),""))),"")</f>
        <v/>
      </c>
      <c r="AV949" s="186" t="str">
        <f>IFERROR(IF('Input| Overheads'!$C$42="Direct costs",SUMPRODUCT(--('Input| Projects'!$AD949="Yes"),'Calc| Overheads Allocation'!E$9,'Calc| Project Costs'!X949),IF('Input| Overheads'!$C$42="Internal labour",SUMPRODUCT(--('Input| Projects'!$AD949="Yes"),'Calc| Overheads Allocation'!E$9,'Calc| Project Costs'!X949,'Input| Projects'!$Y949),IF('Input| Overheads'!$C$42="DNSP defined",SUMPRODUCT(--('Input| Projects'!$AD949="Yes"),'Calc| Overheads Allocation'!E$62,'Input| Projects'!$AG949),""))),"")</f>
        <v/>
      </c>
      <c r="AW949" s="186" t="str">
        <f>IFERROR(IF('Input| Overheads'!$C$42="Direct costs",SUMPRODUCT(--('Input| Projects'!$AD949="Yes"),'Calc| Overheads Allocation'!F$9,'Calc| Project Costs'!Y949),IF('Input| Overheads'!$C$42="Internal labour",SUMPRODUCT(--('Input| Projects'!$AD949="Yes"),'Calc| Overheads Allocation'!F$9,'Calc| Project Costs'!Y949,'Input| Projects'!$Y949),IF('Input| Overheads'!$C$42="DNSP defined",SUMPRODUCT(--('Input| Projects'!$AD949="Yes"),'Calc| Overheads Allocation'!F$62,'Input| Projects'!$AG949),""))),"")</f>
        <v/>
      </c>
      <c r="AX949" s="186" t="str">
        <f>IFERROR(IF('Input| Overheads'!$C$42="Direct costs",SUMPRODUCT(--('Input| Projects'!$AD949="Yes"),'Calc| Overheads Allocation'!G$9,'Calc| Project Costs'!Z949),IF('Input| Overheads'!$C$42="Internal labour",SUMPRODUCT(--('Input| Projects'!$AD949="Yes"),'Calc| Overheads Allocation'!G$9,'Calc| Project Costs'!Z949,'Input| Projects'!$Y949),IF('Input| Overheads'!$C$42="DNSP defined",SUMPRODUCT(--('Input| Projects'!$AD949="Yes"),'Calc| Overheads Allocation'!G$62,'Input| Projects'!$AG949),""))),"")</f>
        <v/>
      </c>
      <c r="AY949" s="186" t="str">
        <f>IFERROR(IF('Input| Overheads'!$C$42="Direct costs",SUMPRODUCT(--('Input| Projects'!$AD949="Yes"),'Calc| Overheads Allocation'!H$9,'Calc| Project Costs'!AA949),IF('Input| Overheads'!$C$42="Internal labour",SUMPRODUCT(--('Input| Projects'!$AD949="Yes"),'Calc| Overheads Allocation'!H$9,'Calc| Project Costs'!AA949,'Input| Projects'!$Y949),IF('Input| Overheads'!$C$42="DNSP defined",SUMPRODUCT(--('Input| Projects'!$AD949="Yes"),'Calc| Overheads Allocation'!H$62,'Input| Projects'!$AG949),""))),"")</f>
        <v/>
      </c>
      <c r="AZ949" s="186" t="str">
        <f>IFERROR(IF('Input| Overheads'!$C$42="Direct costs",SUMPRODUCT(--('Input| Projects'!$AD949="Yes"),'Calc| Overheads Allocation'!I$9,'Calc| Project Costs'!AB949),IF('Input| Overheads'!$C$42="Internal labour",SUMPRODUCT(--('Input| Projects'!$AD949="Yes"),'Calc| Overheads Allocation'!I$9,'Calc| Project Costs'!AB949,'Input| Projects'!$Y949),IF('Input| Overheads'!$C$42="DNSP defined",SUMPRODUCT(--('Input| Projects'!$AD949="Yes"),'Calc| Overheads Allocation'!I$62,'Input| Projects'!$AG949),""))),"")</f>
        <v/>
      </c>
      <c r="BA949" s="106"/>
      <c r="BB949" s="186">
        <f t="shared" si="448"/>
        <v>0</v>
      </c>
      <c r="BC949" s="186">
        <f t="shared" si="449"/>
        <v>0</v>
      </c>
      <c r="BD949" s="186">
        <f t="shared" si="450"/>
        <v>0</v>
      </c>
      <c r="BE949" s="186">
        <f t="shared" si="427"/>
        <v>0</v>
      </c>
      <c r="BF949" s="186">
        <f t="shared" si="428"/>
        <v>0</v>
      </c>
      <c r="BG949" s="186">
        <f t="shared" si="429"/>
        <v>0</v>
      </c>
      <c r="BH949" s="186">
        <f t="shared" si="430"/>
        <v>0</v>
      </c>
      <c r="BI949" s="97"/>
      <c r="BJ949" s="186" t="str">
        <f t="shared" si="431"/>
        <v/>
      </c>
      <c r="BK949" s="186" t="str">
        <f t="shared" si="432"/>
        <v/>
      </c>
      <c r="BL949" s="186" t="str">
        <f t="shared" si="433"/>
        <v/>
      </c>
      <c r="BM949" s="186" t="str">
        <f t="shared" si="434"/>
        <v/>
      </c>
      <c r="BN949" s="186" t="str">
        <f t="shared" si="435"/>
        <v/>
      </c>
      <c r="BO949" s="186" t="str">
        <f t="shared" si="436"/>
        <v/>
      </c>
      <c r="BP949" s="186" t="str">
        <f t="shared" si="437"/>
        <v/>
      </c>
      <c r="BQ949" s="97"/>
      <c r="BR949" s="186">
        <f t="shared" si="438"/>
        <v>0</v>
      </c>
      <c r="BS949" s="186">
        <f t="shared" si="439"/>
        <v>0</v>
      </c>
      <c r="BT949" s="222">
        <f t="shared" si="440"/>
        <v>0</v>
      </c>
      <c r="BU949" s="222">
        <f t="shared" si="441"/>
        <v>0</v>
      </c>
      <c r="BV949" s="222">
        <f t="shared" si="442"/>
        <v>0</v>
      </c>
      <c r="BW949" s="222">
        <f t="shared" si="443"/>
        <v>0</v>
      </c>
      <c r="BX949" s="222">
        <f t="shared" si="444"/>
        <v>0</v>
      </c>
      <c r="BY949" s="106"/>
      <c r="BZ949" s="197" t="str">
        <f>IF(SUMIF('Input| Projects'!$AS$8:$CP$8,"Dx",'Input| Projects'!$AS949:$CP949)=0,"",SUMIF('Input| Projects'!$AS$8:$CP$8,"Dx",'Input| Projects'!$AS949:$CP949))</f>
        <v/>
      </c>
      <c r="CA949" s="197" t="str">
        <f>IF(SUMIF('Input| Projects'!$AS$8:$CP$8,"Tx",'Input| Projects'!$AS949:$CP949)=0,"",SUMIF('Input| Projects'!$AS$8:$CP$8,"Tx",'Input| Projects'!$AS949:$CP949))</f>
        <v/>
      </c>
      <c r="CB949" s="150" t="str">
        <f t="shared" si="451"/>
        <v/>
      </c>
    </row>
    <row r="950" spans="2:80" x14ac:dyDescent="0.2">
      <c r="B950" s="201">
        <f>IFERROR('Input| Projects'!B950,"")</f>
        <v>941</v>
      </c>
      <c r="C950" s="42" t="str">
        <f>IFERROR(IF('Input| Projects'!C950="","",'Input| Projects'!C950),"")</f>
        <v/>
      </c>
      <c r="D950" s="42" t="str">
        <f>IFERROR(IF('Input| Projects'!D950="","",'Input| Projects'!D950),"")</f>
        <v/>
      </c>
      <c r="E950" s="104"/>
      <c r="F950" s="190">
        <f>IFERROR('Input| Projects'!I950*'Input| Escalations'!$K$19,"")</f>
        <v>0</v>
      </c>
      <c r="G950" s="190">
        <f>IFERROR('Input| Projects'!J950*'Input| Escalations'!$K$19,"")</f>
        <v>0</v>
      </c>
      <c r="H950" s="190">
        <f>IFERROR('Input| Projects'!K950*'Input| Escalations'!$K$19,"")</f>
        <v>0</v>
      </c>
      <c r="I950" s="190">
        <f>IFERROR('Input| Projects'!L950*'Input| Escalations'!$K$19,"")</f>
        <v>0</v>
      </c>
      <c r="J950" s="190">
        <f>IFERROR('Input| Projects'!M950*'Input| Escalations'!$K$19,"")</f>
        <v>0</v>
      </c>
      <c r="K950" s="190">
        <f>IFERROR('Input| Projects'!N950*'Input| Escalations'!$K$19,"")</f>
        <v>0</v>
      </c>
      <c r="L950" s="190">
        <f>IFERROR('Input| Projects'!O950*'Input| Escalations'!$K$19,"")</f>
        <v>0</v>
      </c>
      <c r="M950" s="150" t="str">
        <f>IF(ABS(SUM(F950:L950)-(SUM('Input| Projects'!I950:O950)*'Input| Escalations'!$K$19))&lt;0.0000001,"",1)</f>
        <v/>
      </c>
      <c r="N950" s="192">
        <f>'Input| Projects'!$Y950*INDEX('Input| Escalations'!$H$33:$N$33,MATCH('Calc| Project Costs'!N$9,'Input| Escalations'!$H$23:$N$23,0))+'Input| Projects'!$Z950*INDEX('Input| Escalations'!$H$34:$N$34,MATCH('Calc| Project Costs'!N$9,'Input| Escalations'!$H$23:$N$23,0))+'Input| Projects'!$AA950*INDEX('Input| Escalations'!$H$35:$N$35,MATCH('Calc| Project Costs'!N$9,'Input| Escalations'!$H$23:$N$23,0))+1</f>
        <v>1</v>
      </c>
      <c r="O950" s="192">
        <f>'Input| Projects'!$Y950*INDEX('Input| Escalations'!$H$33:$N$33,MATCH('Calc| Project Costs'!O$9,'Input| Escalations'!$H$23:$N$23,0))+'Input| Projects'!$Z950*INDEX('Input| Escalations'!$H$34:$N$34,MATCH('Calc| Project Costs'!O$9,'Input| Escalations'!$H$23:$N$23,0))+'Input| Projects'!$AA950*INDEX('Input| Escalations'!$H$35:$N$35,MATCH('Calc| Project Costs'!O$9,'Input| Escalations'!$H$23:$N$23,0))+1</f>
        <v>1</v>
      </c>
      <c r="P950" s="192">
        <f>'Input| Projects'!$Y950*INDEX('Input| Escalations'!$H$33:$N$33,MATCH('Calc| Project Costs'!P$9,'Input| Escalations'!$H$23:$N$23,0))+'Input| Projects'!$Z950*INDEX('Input| Escalations'!$H$34:$N$34,MATCH('Calc| Project Costs'!P$9,'Input| Escalations'!$H$23:$N$23,0))+'Input| Projects'!$AA950*INDEX('Input| Escalations'!$H$35:$N$35,MATCH('Calc| Project Costs'!P$9,'Input| Escalations'!$H$23:$N$23,0))+1</f>
        <v>1</v>
      </c>
      <c r="Q950" s="192">
        <f>'Input| Projects'!$Y950*INDEX('Input| Escalations'!$H$33:$N$33,MATCH('Calc| Project Costs'!Q$9,'Input| Escalations'!$H$23:$N$23,0))+'Input| Projects'!$Z950*INDEX('Input| Escalations'!$H$34:$N$34,MATCH('Calc| Project Costs'!Q$9,'Input| Escalations'!$H$23:$N$23,0))+'Input| Projects'!$AA950*INDEX('Input| Escalations'!$H$35:$N$35,MATCH('Calc| Project Costs'!Q$9,'Input| Escalations'!$H$23:$N$23,0))+1</f>
        <v>1</v>
      </c>
      <c r="R950" s="192">
        <f>'Input| Projects'!$Y950*INDEX('Input| Escalations'!$H$33:$N$33,MATCH('Calc| Project Costs'!R$9,'Input| Escalations'!$H$23:$N$23,0))+'Input| Projects'!$Z950*INDEX('Input| Escalations'!$H$34:$N$34,MATCH('Calc| Project Costs'!R$9,'Input| Escalations'!$H$23:$N$23,0))+'Input| Projects'!$AA950*INDEX('Input| Escalations'!$H$35:$N$35,MATCH('Calc| Project Costs'!R$9,'Input| Escalations'!$H$23:$N$23,0))+1</f>
        <v>1</v>
      </c>
      <c r="S950" s="192">
        <f>'Input| Projects'!$Y950*INDEX('Input| Escalations'!$H$33:$N$33,MATCH('Calc| Project Costs'!S$9,'Input| Escalations'!$H$23:$N$23,0))+'Input| Projects'!$Z950*INDEX('Input| Escalations'!$H$34:$N$34,MATCH('Calc| Project Costs'!S$9,'Input| Escalations'!$H$23:$N$23,0))+'Input| Projects'!$AA950*INDEX('Input| Escalations'!$H$35:$N$35,MATCH('Calc| Project Costs'!S$9,'Input| Escalations'!$H$23:$N$23,0))+1</f>
        <v>1</v>
      </c>
      <c r="T950" s="192">
        <f>'Input| Projects'!$Y950*INDEX('Input| Escalations'!$H$33:$N$33,MATCH('Calc| Project Costs'!T$9,'Input| Escalations'!$H$23:$N$23,0))+'Input| Projects'!$Z950*INDEX('Input| Escalations'!$H$34:$N$34,MATCH('Calc| Project Costs'!T$9,'Input| Escalations'!$H$23:$N$23,0))+'Input| Projects'!$AA950*INDEX('Input| Escalations'!$H$35:$N$35,MATCH('Calc| Project Costs'!T$9,'Input| Escalations'!$H$23:$N$23,0))+1</f>
        <v>1</v>
      </c>
      <c r="U950" s="106"/>
      <c r="V950" s="186">
        <f t="shared" si="445"/>
        <v>0</v>
      </c>
      <c r="W950" s="186">
        <f t="shared" si="446"/>
        <v>0</v>
      </c>
      <c r="X950" s="186">
        <f t="shared" si="447"/>
        <v>0</v>
      </c>
      <c r="Y950" s="186">
        <f t="shared" si="423"/>
        <v>0</v>
      </c>
      <c r="Z950" s="186">
        <f t="shared" si="424"/>
        <v>0</v>
      </c>
      <c r="AA950" s="186">
        <f t="shared" si="425"/>
        <v>0</v>
      </c>
      <c r="AB950" s="186">
        <f t="shared" si="426"/>
        <v>0</v>
      </c>
      <c r="AC950" s="106"/>
      <c r="AD950" s="186">
        <f>'Input| Projects'!Q950*N950*'Input| Escalations'!$K$19</f>
        <v>0</v>
      </c>
      <c r="AE950" s="186">
        <f>'Input| Projects'!R950*O950*'Input| Escalations'!$K$19</f>
        <v>0</v>
      </c>
      <c r="AF950" s="186">
        <f>'Input| Projects'!S950*P950*'Input| Escalations'!$K$19</f>
        <v>0</v>
      </c>
      <c r="AG950" s="186">
        <f>'Input| Projects'!T950*Q950*'Input| Escalations'!$K$19</f>
        <v>0</v>
      </c>
      <c r="AH950" s="186">
        <f>'Input| Projects'!U950*R950*'Input| Escalations'!$K$19</f>
        <v>0</v>
      </c>
      <c r="AI950" s="186">
        <f>'Input| Projects'!V950*S950*'Input| Escalations'!$K$19</f>
        <v>0</v>
      </c>
      <c r="AJ950" s="186">
        <f>'Input| Projects'!W950*T950*'Input| Escalations'!$K$19</f>
        <v>0</v>
      </c>
      <c r="AK950" s="106"/>
      <c r="AL950" s="186" t="str">
        <f>IFERROR(IF('Input| Overheads'!$C$42="Direct costs",SUMPRODUCT(--('Input| Projects'!$AC950="Yes"),'Calc| Overheads Allocation'!C$8,'Calc| Project Costs'!V950),IF('Input| Overheads'!$C$42="Internal labour",SUMPRODUCT(--('Input| Projects'!$AC950="Yes"),'Calc| Overheads Allocation'!C$8,'Calc| Project Costs'!V950,'Input| Projects'!$Y950),IF('Input| Overheads'!$C$42="DNSP defined",SUMPRODUCT(--('Input| Projects'!$AC950="Yes"),'Calc| Overheads Allocation'!C$61,'Input| Projects'!$AF950),""))),"")</f>
        <v/>
      </c>
      <c r="AM950" s="186" t="str">
        <f>IFERROR(IF('Input| Overheads'!$C$42="Direct costs",SUMPRODUCT(--('Input| Projects'!$AC950="Yes"),'Calc| Overheads Allocation'!D$8,'Calc| Project Costs'!W950),IF('Input| Overheads'!$C$42="Internal labour",SUMPRODUCT(--('Input| Projects'!$AC950="Yes"),'Calc| Overheads Allocation'!D$8,'Calc| Project Costs'!W950,'Input| Projects'!$Y950),IF('Input| Overheads'!$C$42="DNSP defined",SUMPRODUCT(--('Input| Projects'!$AC950="Yes"),'Calc| Overheads Allocation'!D$61,'Input| Projects'!$AF950),""))),"")</f>
        <v/>
      </c>
      <c r="AN950" s="186" t="str">
        <f>IFERROR(IF('Input| Overheads'!$C$42="Direct costs",SUMPRODUCT(--('Input| Projects'!$AC950="Yes"),'Calc| Overheads Allocation'!E$8,'Calc| Project Costs'!X950),IF('Input| Overheads'!$C$42="Internal labour",SUMPRODUCT(--('Input| Projects'!$AC950="Yes"),'Calc| Overheads Allocation'!E$8,'Calc| Project Costs'!X950,'Input| Projects'!$Y950),IF('Input| Overheads'!$C$42="DNSP defined",SUMPRODUCT(--('Input| Projects'!$AC950="Yes"),'Calc| Overheads Allocation'!E$61,'Input| Projects'!$AF950),""))),"")</f>
        <v/>
      </c>
      <c r="AO950" s="186" t="str">
        <f>IFERROR(IF('Input| Overheads'!$C$42="Direct costs",SUMPRODUCT(--('Input| Projects'!$AC950="Yes"),'Calc| Overheads Allocation'!F$8,'Calc| Project Costs'!Y950),IF('Input| Overheads'!$C$42="Internal labour",SUMPRODUCT(--('Input| Projects'!$AC950="Yes"),'Calc| Overheads Allocation'!F$8,'Calc| Project Costs'!Y950,'Input| Projects'!$Y950),IF('Input| Overheads'!$C$42="DNSP defined",SUMPRODUCT(--('Input| Projects'!$AC950="Yes"),'Calc| Overheads Allocation'!F$61,'Input| Projects'!$AF950),""))),"")</f>
        <v/>
      </c>
      <c r="AP950" s="186" t="str">
        <f>IFERROR(IF('Input| Overheads'!$C$42="Direct costs",SUMPRODUCT(--('Input| Projects'!$AC950="Yes"),'Calc| Overheads Allocation'!G$8,'Calc| Project Costs'!Z950),IF('Input| Overheads'!$C$42="Internal labour",SUMPRODUCT(--('Input| Projects'!$AC950="Yes"),'Calc| Overheads Allocation'!G$8,'Calc| Project Costs'!Z950,'Input| Projects'!$Y950),IF('Input| Overheads'!$C$42="DNSP defined",SUMPRODUCT(--('Input| Projects'!$AC950="Yes"),'Calc| Overheads Allocation'!G$61,'Input| Projects'!$AF950),""))),"")</f>
        <v/>
      </c>
      <c r="AQ950" s="186" t="str">
        <f>IFERROR(IF('Input| Overheads'!$C$42="Direct costs",SUMPRODUCT(--('Input| Projects'!$AC950="Yes"),'Calc| Overheads Allocation'!H$8,'Calc| Project Costs'!AA950),IF('Input| Overheads'!$C$42="Internal labour",SUMPRODUCT(--('Input| Projects'!$AC950="Yes"),'Calc| Overheads Allocation'!H$8,'Calc| Project Costs'!AA950,'Input| Projects'!$Y950),IF('Input| Overheads'!$C$42="DNSP defined",SUMPRODUCT(--('Input| Projects'!$AC950="Yes"),'Calc| Overheads Allocation'!H$61,'Input| Projects'!$AF950),""))),"")</f>
        <v/>
      </c>
      <c r="AR950" s="186" t="str">
        <f>IFERROR(IF('Input| Overheads'!$C$42="Direct costs",SUMPRODUCT(--('Input| Projects'!$AC950="Yes"),'Calc| Overheads Allocation'!I$8,'Calc| Project Costs'!AB950),IF('Input| Overheads'!$C$42="Internal labour",SUMPRODUCT(--('Input| Projects'!$AC950="Yes"),'Calc| Overheads Allocation'!I$8,'Calc| Project Costs'!AB950,'Input| Projects'!$Y950),IF('Input| Overheads'!$C$42="DNSP defined",SUMPRODUCT(--('Input| Projects'!$AC950="Yes"),'Calc| Overheads Allocation'!I$61,'Input| Projects'!$AF950),""))),"")</f>
        <v/>
      </c>
      <c r="AS950" s="106"/>
      <c r="AT950" s="186" t="str">
        <f>IFERROR(IF('Input| Overheads'!$C$42="Direct costs",SUMPRODUCT(--('Input| Projects'!$AD950="Yes"),'Calc| Overheads Allocation'!C$9,'Calc| Project Costs'!V950),IF('Input| Overheads'!$C$42="Internal labour",SUMPRODUCT(--('Input| Projects'!$AD950="Yes"),'Calc| Overheads Allocation'!C$9,'Calc| Project Costs'!V950,'Input| Projects'!$Y950),IF('Input| Overheads'!$C$42="DNSP defined",SUMPRODUCT(--('Input| Projects'!$AD950="Yes"),'Calc| Overheads Allocation'!C$62,'Input| Projects'!$AG950),""))),"")</f>
        <v/>
      </c>
      <c r="AU950" s="186" t="str">
        <f>IFERROR(IF('Input| Overheads'!$C$42="Direct costs",SUMPRODUCT(--('Input| Projects'!$AD950="Yes"),'Calc| Overheads Allocation'!D$9,'Calc| Project Costs'!W950),IF('Input| Overheads'!$C$42="Internal labour",SUMPRODUCT(--('Input| Projects'!$AD950="Yes"),'Calc| Overheads Allocation'!D$9,'Calc| Project Costs'!W950,'Input| Projects'!$Y950),IF('Input| Overheads'!$C$42="DNSP defined",SUMPRODUCT(--('Input| Projects'!$AD950="Yes"),'Calc| Overheads Allocation'!D$62,'Input| Projects'!$AG950),""))),"")</f>
        <v/>
      </c>
      <c r="AV950" s="186" t="str">
        <f>IFERROR(IF('Input| Overheads'!$C$42="Direct costs",SUMPRODUCT(--('Input| Projects'!$AD950="Yes"),'Calc| Overheads Allocation'!E$9,'Calc| Project Costs'!X950),IF('Input| Overheads'!$C$42="Internal labour",SUMPRODUCT(--('Input| Projects'!$AD950="Yes"),'Calc| Overheads Allocation'!E$9,'Calc| Project Costs'!X950,'Input| Projects'!$Y950),IF('Input| Overheads'!$C$42="DNSP defined",SUMPRODUCT(--('Input| Projects'!$AD950="Yes"),'Calc| Overheads Allocation'!E$62,'Input| Projects'!$AG950),""))),"")</f>
        <v/>
      </c>
      <c r="AW950" s="186" t="str">
        <f>IFERROR(IF('Input| Overheads'!$C$42="Direct costs",SUMPRODUCT(--('Input| Projects'!$AD950="Yes"),'Calc| Overheads Allocation'!F$9,'Calc| Project Costs'!Y950),IF('Input| Overheads'!$C$42="Internal labour",SUMPRODUCT(--('Input| Projects'!$AD950="Yes"),'Calc| Overheads Allocation'!F$9,'Calc| Project Costs'!Y950,'Input| Projects'!$Y950),IF('Input| Overheads'!$C$42="DNSP defined",SUMPRODUCT(--('Input| Projects'!$AD950="Yes"),'Calc| Overheads Allocation'!F$62,'Input| Projects'!$AG950),""))),"")</f>
        <v/>
      </c>
      <c r="AX950" s="186" t="str">
        <f>IFERROR(IF('Input| Overheads'!$C$42="Direct costs",SUMPRODUCT(--('Input| Projects'!$AD950="Yes"),'Calc| Overheads Allocation'!G$9,'Calc| Project Costs'!Z950),IF('Input| Overheads'!$C$42="Internal labour",SUMPRODUCT(--('Input| Projects'!$AD950="Yes"),'Calc| Overheads Allocation'!G$9,'Calc| Project Costs'!Z950,'Input| Projects'!$Y950),IF('Input| Overheads'!$C$42="DNSP defined",SUMPRODUCT(--('Input| Projects'!$AD950="Yes"),'Calc| Overheads Allocation'!G$62,'Input| Projects'!$AG950),""))),"")</f>
        <v/>
      </c>
      <c r="AY950" s="186" t="str">
        <f>IFERROR(IF('Input| Overheads'!$C$42="Direct costs",SUMPRODUCT(--('Input| Projects'!$AD950="Yes"),'Calc| Overheads Allocation'!H$9,'Calc| Project Costs'!AA950),IF('Input| Overheads'!$C$42="Internal labour",SUMPRODUCT(--('Input| Projects'!$AD950="Yes"),'Calc| Overheads Allocation'!H$9,'Calc| Project Costs'!AA950,'Input| Projects'!$Y950),IF('Input| Overheads'!$C$42="DNSP defined",SUMPRODUCT(--('Input| Projects'!$AD950="Yes"),'Calc| Overheads Allocation'!H$62,'Input| Projects'!$AG950),""))),"")</f>
        <v/>
      </c>
      <c r="AZ950" s="186" t="str">
        <f>IFERROR(IF('Input| Overheads'!$C$42="Direct costs",SUMPRODUCT(--('Input| Projects'!$AD950="Yes"),'Calc| Overheads Allocation'!I$9,'Calc| Project Costs'!AB950),IF('Input| Overheads'!$C$42="Internal labour",SUMPRODUCT(--('Input| Projects'!$AD950="Yes"),'Calc| Overheads Allocation'!I$9,'Calc| Project Costs'!AB950,'Input| Projects'!$Y950),IF('Input| Overheads'!$C$42="DNSP defined",SUMPRODUCT(--('Input| Projects'!$AD950="Yes"),'Calc| Overheads Allocation'!I$62,'Input| Projects'!$AG950),""))),"")</f>
        <v/>
      </c>
      <c r="BA950" s="106"/>
      <c r="BB950" s="186">
        <f t="shared" si="448"/>
        <v>0</v>
      </c>
      <c r="BC950" s="186">
        <f t="shared" si="449"/>
        <v>0</v>
      </c>
      <c r="BD950" s="186">
        <f t="shared" si="450"/>
        <v>0</v>
      </c>
      <c r="BE950" s="186">
        <f t="shared" si="427"/>
        <v>0</v>
      </c>
      <c r="BF950" s="186">
        <f t="shared" si="428"/>
        <v>0</v>
      </c>
      <c r="BG950" s="186">
        <f t="shared" si="429"/>
        <v>0</v>
      </c>
      <c r="BH950" s="186">
        <f t="shared" si="430"/>
        <v>0</v>
      </c>
      <c r="BI950" s="97"/>
      <c r="BJ950" s="186" t="str">
        <f t="shared" si="431"/>
        <v/>
      </c>
      <c r="BK950" s="186" t="str">
        <f t="shared" si="432"/>
        <v/>
      </c>
      <c r="BL950" s="186" t="str">
        <f t="shared" si="433"/>
        <v/>
      </c>
      <c r="BM950" s="186" t="str">
        <f t="shared" si="434"/>
        <v/>
      </c>
      <c r="BN950" s="186" t="str">
        <f t="shared" si="435"/>
        <v/>
      </c>
      <c r="BO950" s="186" t="str">
        <f t="shared" si="436"/>
        <v/>
      </c>
      <c r="BP950" s="186" t="str">
        <f t="shared" si="437"/>
        <v/>
      </c>
      <c r="BQ950" s="97"/>
      <c r="BR950" s="186">
        <f t="shared" si="438"/>
        <v>0</v>
      </c>
      <c r="BS950" s="186">
        <f t="shared" si="439"/>
        <v>0</v>
      </c>
      <c r="BT950" s="222">
        <f t="shared" si="440"/>
        <v>0</v>
      </c>
      <c r="BU950" s="222">
        <f t="shared" si="441"/>
        <v>0</v>
      </c>
      <c r="BV950" s="222">
        <f t="shared" si="442"/>
        <v>0</v>
      </c>
      <c r="BW950" s="222">
        <f t="shared" si="443"/>
        <v>0</v>
      </c>
      <c r="BX950" s="222">
        <f t="shared" si="444"/>
        <v>0</v>
      </c>
      <c r="BY950" s="106"/>
      <c r="BZ950" s="197" t="str">
        <f>IF(SUMIF('Input| Projects'!$AS$8:$CP$8,"Dx",'Input| Projects'!$AS950:$CP950)=0,"",SUMIF('Input| Projects'!$AS$8:$CP$8,"Dx",'Input| Projects'!$AS950:$CP950))</f>
        <v/>
      </c>
      <c r="CA950" s="197" t="str">
        <f>IF(SUMIF('Input| Projects'!$AS$8:$CP$8,"Tx",'Input| Projects'!$AS950:$CP950)=0,"",SUMIF('Input| Projects'!$AS$8:$CP$8,"Tx",'Input| Projects'!$AS950:$CP950))</f>
        <v/>
      </c>
      <c r="CB950" s="150" t="str">
        <f t="shared" si="451"/>
        <v/>
      </c>
    </row>
    <row r="951" spans="2:80" x14ac:dyDescent="0.2">
      <c r="B951" s="201">
        <f>IFERROR('Input| Projects'!B951,"")</f>
        <v>942</v>
      </c>
      <c r="C951" s="42" t="str">
        <f>IFERROR(IF('Input| Projects'!C951="","",'Input| Projects'!C951),"")</f>
        <v/>
      </c>
      <c r="D951" s="42" t="str">
        <f>IFERROR(IF('Input| Projects'!D951="","",'Input| Projects'!D951),"")</f>
        <v/>
      </c>
      <c r="E951" s="104"/>
      <c r="F951" s="190">
        <f>IFERROR('Input| Projects'!I951*'Input| Escalations'!$K$19,"")</f>
        <v>0</v>
      </c>
      <c r="G951" s="190">
        <f>IFERROR('Input| Projects'!J951*'Input| Escalations'!$K$19,"")</f>
        <v>0</v>
      </c>
      <c r="H951" s="190">
        <f>IFERROR('Input| Projects'!K951*'Input| Escalations'!$K$19,"")</f>
        <v>0</v>
      </c>
      <c r="I951" s="190">
        <f>IFERROR('Input| Projects'!L951*'Input| Escalations'!$K$19,"")</f>
        <v>0</v>
      </c>
      <c r="J951" s="190">
        <f>IFERROR('Input| Projects'!M951*'Input| Escalations'!$K$19,"")</f>
        <v>0</v>
      </c>
      <c r="K951" s="190">
        <f>IFERROR('Input| Projects'!N951*'Input| Escalations'!$K$19,"")</f>
        <v>0</v>
      </c>
      <c r="L951" s="190">
        <f>IFERROR('Input| Projects'!O951*'Input| Escalations'!$K$19,"")</f>
        <v>0</v>
      </c>
      <c r="M951" s="150" t="str">
        <f>IF(ABS(SUM(F951:L951)-(SUM('Input| Projects'!I951:O951)*'Input| Escalations'!$K$19))&lt;0.0000001,"",1)</f>
        <v/>
      </c>
      <c r="N951" s="192">
        <f>'Input| Projects'!$Y951*INDEX('Input| Escalations'!$H$33:$N$33,MATCH('Calc| Project Costs'!N$9,'Input| Escalations'!$H$23:$N$23,0))+'Input| Projects'!$Z951*INDEX('Input| Escalations'!$H$34:$N$34,MATCH('Calc| Project Costs'!N$9,'Input| Escalations'!$H$23:$N$23,0))+'Input| Projects'!$AA951*INDEX('Input| Escalations'!$H$35:$N$35,MATCH('Calc| Project Costs'!N$9,'Input| Escalations'!$H$23:$N$23,0))+1</f>
        <v>1</v>
      </c>
      <c r="O951" s="192">
        <f>'Input| Projects'!$Y951*INDEX('Input| Escalations'!$H$33:$N$33,MATCH('Calc| Project Costs'!O$9,'Input| Escalations'!$H$23:$N$23,0))+'Input| Projects'!$Z951*INDEX('Input| Escalations'!$H$34:$N$34,MATCH('Calc| Project Costs'!O$9,'Input| Escalations'!$H$23:$N$23,0))+'Input| Projects'!$AA951*INDEX('Input| Escalations'!$H$35:$N$35,MATCH('Calc| Project Costs'!O$9,'Input| Escalations'!$H$23:$N$23,0))+1</f>
        <v>1</v>
      </c>
      <c r="P951" s="192">
        <f>'Input| Projects'!$Y951*INDEX('Input| Escalations'!$H$33:$N$33,MATCH('Calc| Project Costs'!P$9,'Input| Escalations'!$H$23:$N$23,0))+'Input| Projects'!$Z951*INDEX('Input| Escalations'!$H$34:$N$34,MATCH('Calc| Project Costs'!P$9,'Input| Escalations'!$H$23:$N$23,0))+'Input| Projects'!$AA951*INDEX('Input| Escalations'!$H$35:$N$35,MATCH('Calc| Project Costs'!P$9,'Input| Escalations'!$H$23:$N$23,0))+1</f>
        <v>1</v>
      </c>
      <c r="Q951" s="192">
        <f>'Input| Projects'!$Y951*INDEX('Input| Escalations'!$H$33:$N$33,MATCH('Calc| Project Costs'!Q$9,'Input| Escalations'!$H$23:$N$23,0))+'Input| Projects'!$Z951*INDEX('Input| Escalations'!$H$34:$N$34,MATCH('Calc| Project Costs'!Q$9,'Input| Escalations'!$H$23:$N$23,0))+'Input| Projects'!$AA951*INDEX('Input| Escalations'!$H$35:$N$35,MATCH('Calc| Project Costs'!Q$9,'Input| Escalations'!$H$23:$N$23,0))+1</f>
        <v>1</v>
      </c>
      <c r="R951" s="192">
        <f>'Input| Projects'!$Y951*INDEX('Input| Escalations'!$H$33:$N$33,MATCH('Calc| Project Costs'!R$9,'Input| Escalations'!$H$23:$N$23,0))+'Input| Projects'!$Z951*INDEX('Input| Escalations'!$H$34:$N$34,MATCH('Calc| Project Costs'!R$9,'Input| Escalations'!$H$23:$N$23,0))+'Input| Projects'!$AA951*INDEX('Input| Escalations'!$H$35:$N$35,MATCH('Calc| Project Costs'!R$9,'Input| Escalations'!$H$23:$N$23,0))+1</f>
        <v>1</v>
      </c>
      <c r="S951" s="192">
        <f>'Input| Projects'!$Y951*INDEX('Input| Escalations'!$H$33:$N$33,MATCH('Calc| Project Costs'!S$9,'Input| Escalations'!$H$23:$N$23,0))+'Input| Projects'!$Z951*INDEX('Input| Escalations'!$H$34:$N$34,MATCH('Calc| Project Costs'!S$9,'Input| Escalations'!$H$23:$N$23,0))+'Input| Projects'!$AA951*INDEX('Input| Escalations'!$H$35:$N$35,MATCH('Calc| Project Costs'!S$9,'Input| Escalations'!$H$23:$N$23,0))+1</f>
        <v>1</v>
      </c>
      <c r="T951" s="192">
        <f>'Input| Projects'!$Y951*INDEX('Input| Escalations'!$H$33:$N$33,MATCH('Calc| Project Costs'!T$9,'Input| Escalations'!$H$23:$N$23,0))+'Input| Projects'!$Z951*INDEX('Input| Escalations'!$H$34:$N$34,MATCH('Calc| Project Costs'!T$9,'Input| Escalations'!$H$23:$N$23,0))+'Input| Projects'!$AA951*INDEX('Input| Escalations'!$H$35:$N$35,MATCH('Calc| Project Costs'!T$9,'Input| Escalations'!$H$23:$N$23,0))+1</f>
        <v>1</v>
      </c>
      <c r="U951" s="106"/>
      <c r="V951" s="186">
        <f t="shared" si="445"/>
        <v>0</v>
      </c>
      <c r="W951" s="186">
        <f t="shared" si="446"/>
        <v>0</v>
      </c>
      <c r="X951" s="186">
        <f t="shared" si="447"/>
        <v>0</v>
      </c>
      <c r="Y951" s="186">
        <f t="shared" si="423"/>
        <v>0</v>
      </c>
      <c r="Z951" s="186">
        <f t="shared" si="424"/>
        <v>0</v>
      </c>
      <c r="AA951" s="186">
        <f t="shared" si="425"/>
        <v>0</v>
      </c>
      <c r="AB951" s="186">
        <f t="shared" si="426"/>
        <v>0</v>
      </c>
      <c r="AC951" s="106"/>
      <c r="AD951" s="186">
        <f>'Input| Projects'!Q951*N951*'Input| Escalations'!$K$19</f>
        <v>0</v>
      </c>
      <c r="AE951" s="186">
        <f>'Input| Projects'!R951*O951*'Input| Escalations'!$K$19</f>
        <v>0</v>
      </c>
      <c r="AF951" s="186">
        <f>'Input| Projects'!S951*P951*'Input| Escalations'!$K$19</f>
        <v>0</v>
      </c>
      <c r="AG951" s="186">
        <f>'Input| Projects'!T951*Q951*'Input| Escalations'!$K$19</f>
        <v>0</v>
      </c>
      <c r="AH951" s="186">
        <f>'Input| Projects'!U951*R951*'Input| Escalations'!$K$19</f>
        <v>0</v>
      </c>
      <c r="AI951" s="186">
        <f>'Input| Projects'!V951*S951*'Input| Escalations'!$K$19</f>
        <v>0</v>
      </c>
      <c r="AJ951" s="186">
        <f>'Input| Projects'!W951*T951*'Input| Escalations'!$K$19</f>
        <v>0</v>
      </c>
      <c r="AK951" s="106"/>
      <c r="AL951" s="186" t="str">
        <f>IFERROR(IF('Input| Overheads'!$C$42="Direct costs",SUMPRODUCT(--('Input| Projects'!$AC951="Yes"),'Calc| Overheads Allocation'!C$8,'Calc| Project Costs'!V951),IF('Input| Overheads'!$C$42="Internal labour",SUMPRODUCT(--('Input| Projects'!$AC951="Yes"),'Calc| Overheads Allocation'!C$8,'Calc| Project Costs'!V951,'Input| Projects'!$Y951),IF('Input| Overheads'!$C$42="DNSP defined",SUMPRODUCT(--('Input| Projects'!$AC951="Yes"),'Calc| Overheads Allocation'!C$61,'Input| Projects'!$AF951),""))),"")</f>
        <v/>
      </c>
      <c r="AM951" s="186" t="str">
        <f>IFERROR(IF('Input| Overheads'!$C$42="Direct costs",SUMPRODUCT(--('Input| Projects'!$AC951="Yes"),'Calc| Overheads Allocation'!D$8,'Calc| Project Costs'!W951),IF('Input| Overheads'!$C$42="Internal labour",SUMPRODUCT(--('Input| Projects'!$AC951="Yes"),'Calc| Overheads Allocation'!D$8,'Calc| Project Costs'!W951,'Input| Projects'!$Y951),IF('Input| Overheads'!$C$42="DNSP defined",SUMPRODUCT(--('Input| Projects'!$AC951="Yes"),'Calc| Overheads Allocation'!D$61,'Input| Projects'!$AF951),""))),"")</f>
        <v/>
      </c>
      <c r="AN951" s="186" t="str">
        <f>IFERROR(IF('Input| Overheads'!$C$42="Direct costs",SUMPRODUCT(--('Input| Projects'!$AC951="Yes"),'Calc| Overheads Allocation'!E$8,'Calc| Project Costs'!X951),IF('Input| Overheads'!$C$42="Internal labour",SUMPRODUCT(--('Input| Projects'!$AC951="Yes"),'Calc| Overheads Allocation'!E$8,'Calc| Project Costs'!X951,'Input| Projects'!$Y951),IF('Input| Overheads'!$C$42="DNSP defined",SUMPRODUCT(--('Input| Projects'!$AC951="Yes"),'Calc| Overheads Allocation'!E$61,'Input| Projects'!$AF951),""))),"")</f>
        <v/>
      </c>
      <c r="AO951" s="186" t="str">
        <f>IFERROR(IF('Input| Overheads'!$C$42="Direct costs",SUMPRODUCT(--('Input| Projects'!$AC951="Yes"),'Calc| Overheads Allocation'!F$8,'Calc| Project Costs'!Y951),IF('Input| Overheads'!$C$42="Internal labour",SUMPRODUCT(--('Input| Projects'!$AC951="Yes"),'Calc| Overheads Allocation'!F$8,'Calc| Project Costs'!Y951,'Input| Projects'!$Y951),IF('Input| Overheads'!$C$42="DNSP defined",SUMPRODUCT(--('Input| Projects'!$AC951="Yes"),'Calc| Overheads Allocation'!F$61,'Input| Projects'!$AF951),""))),"")</f>
        <v/>
      </c>
      <c r="AP951" s="186" t="str">
        <f>IFERROR(IF('Input| Overheads'!$C$42="Direct costs",SUMPRODUCT(--('Input| Projects'!$AC951="Yes"),'Calc| Overheads Allocation'!G$8,'Calc| Project Costs'!Z951),IF('Input| Overheads'!$C$42="Internal labour",SUMPRODUCT(--('Input| Projects'!$AC951="Yes"),'Calc| Overheads Allocation'!G$8,'Calc| Project Costs'!Z951,'Input| Projects'!$Y951),IF('Input| Overheads'!$C$42="DNSP defined",SUMPRODUCT(--('Input| Projects'!$AC951="Yes"),'Calc| Overheads Allocation'!G$61,'Input| Projects'!$AF951),""))),"")</f>
        <v/>
      </c>
      <c r="AQ951" s="186" t="str">
        <f>IFERROR(IF('Input| Overheads'!$C$42="Direct costs",SUMPRODUCT(--('Input| Projects'!$AC951="Yes"),'Calc| Overheads Allocation'!H$8,'Calc| Project Costs'!AA951),IF('Input| Overheads'!$C$42="Internal labour",SUMPRODUCT(--('Input| Projects'!$AC951="Yes"),'Calc| Overheads Allocation'!H$8,'Calc| Project Costs'!AA951,'Input| Projects'!$Y951),IF('Input| Overheads'!$C$42="DNSP defined",SUMPRODUCT(--('Input| Projects'!$AC951="Yes"),'Calc| Overheads Allocation'!H$61,'Input| Projects'!$AF951),""))),"")</f>
        <v/>
      </c>
      <c r="AR951" s="186" t="str">
        <f>IFERROR(IF('Input| Overheads'!$C$42="Direct costs",SUMPRODUCT(--('Input| Projects'!$AC951="Yes"),'Calc| Overheads Allocation'!I$8,'Calc| Project Costs'!AB951),IF('Input| Overheads'!$C$42="Internal labour",SUMPRODUCT(--('Input| Projects'!$AC951="Yes"),'Calc| Overheads Allocation'!I$8,'Calc| Project Costs'!AB951,'Input| Projects'!$Y951),IF('Input| Overheads'!$C$42="DNSP defined",SUMPRODUCT(--('Input| Projects'!$AC951="Yes"),'Calc| Overheads Allocation'!I$61,'Input| Projects'!$AF951),""))),"")</f>
        <v/>
      </c>
      <c r="AS951" s="106"/>
      <c r="AT951" s="186" t="str">
        <f>IFERROR(IF('Input| Overheads'!$C$42="Direct costs",SUMPRODUCT(--('Input| Projects'!$AD951="Yes"),'Calc| Overheads Allocation'!C$9,'Calc| Project Costs'!V951),IF('Input| Overheads'!$C$42="Internal labour",SUMPRODUCT(--('Input| Projects'!$AD951="Yes"),'Calc| Overheads Allocation'!C$9,'Calc| Project Costs'!V951,'Input| Projects'!$Y951),IF('Input| Overheads'!$C$42="DNSP defined",SUMPRODUCT(--('Input| Projects'!$AD951="Yes"),'Calc| Overheads Allocation'!C$62,'Input| Projects'!$AG951),""))),"")</f>
        <v/>
      </c>
      <c r="AU951" s="186" t="str">
        <f>IFERROR(IF('Input| Overheads'!$C$42="Direct costs",SUMPRODUCT(--('Input| Projects'!$AD951="Yes"),'Calc| Overheads Allocation'!D$9,'Calc| Project Costs'!W951),IF('Input| Overheads'!$C$42="Internal labour",SUMPRODUCT(--('Input| Projects'!$AD951="Yes"),'Calc| Overheads Allocation'!D$9,'Calc| Project Costs'!W951,'Input| Projects'!$Y951),IF('Input| Overheads'!$C$42="DNSP defined",SUMPRODUCT(--('Input| Projects'!$AD951="Yes"),'Calc| Overheads Allocation'!D$62,'Input| Projects'!$AG951),""))),"")</f>
        <v/>
      </c>
      <c r="AV951" s="186" t="str">
        <f>IFERROR(IF('Input| Overheads'!$C$42="Direct costs",SUMPRODUCT(--('Input| Projects'!$AD951="Yes"),'Calc| Overheads Allocation'!E$9,'Calc| Project Costs'!X951),IF('Input| Overheads'!$C$42="Internal labour",SUMPRODUCT(--('Input| Projects'!$AD951="Yes"),'Calc| Overheads Allocation'!E$9,'Calc| Project Costs'!X951,'Input| Projects'!$Y951),IF('Input| Overheads'!$C$42="DNSP defined",SUMPRODUCT(--('Input| Projects'!$AD951="Yes"),'Calc| Overheads Allocation'!E$62,'Input| Projects'!$AG951),""))),"")</f>
        <v/>
      </c>
      <c r="AW951" s="186" t="str">
        <f>IFERROR(IF('Input| Overheads'!$C$42="Direct costs",SUMPRODUCT(--('Input| Projects'!$AD951="Yes"),'Calc| Overheads Allocation'!F$9,'Calc| Project Costs'!Y951),IF('Input| Overheads'!$C$42="Internal labour",SUMPRODUCT(--('Input| Projects'!$AD951="Yes"),'Calc| Overheads Allocation'!F$9,'Calc| Project Costs'!Y951,'Input| Projects'!$Y951),IF('Input| Overheads'!$C$42="DNSP defined",SUMPRODUCT(--('Input| Projects'!$AD951="Yes"),'Calc| Overheads Allocation'!F$62,'Input| Projects'!$AG951),""))),"")</f>
        <v/>
      </c>
      <c r="AX951" s="186" t="str">
        <f>IFERROR(IF('Input| Overheads'!$C$42="Direct costs",SUMPRODUCT(--('Input| Projects'!$AD951="Yes"),'Calc| Overheads Allocation'!G$9,'Calc| Project Costs'!Z951),IF('Input| Overheads'!$C$42="Internal labour",SUMPRODUCT(--('Input| Projects'!$AD951="Yes"),'Calc| Overheads Allocation'!G$9,'Calc| Project Costs'!Z951,'Input| Projects'!$Y951),IF('Input| Overheads'!$C$42="DNSP defined",SUMPRODUCT(--('Input| Projects'!$AD951="Yes"),'Calc| Overheads Allocation'!G$62,'Input| Projects'!$AG951),""))),"")</f>
        <v/>
      </c>
      <c r="AY951" s="186" t="str">
        <f>IFERROR(IF('Input| Overheads'!$C$42="Direct costs",SUMPRODUCT(--('Input| Projects'!$AD951="Yes"),'Calc| Overheads Allocation'!H$9,'Calc| Project Costs'!AA951),IF('Input| Overheads'!$C$42="Internal labour",SUMPRODUCT(--('Input| Projects'!$AD951="Yes"),'Calc| Overheads Allocation'!H$9,'Calc| Project Costs'!AA951,'Input| Projects'!$Y951),IF('Input| Overheads'!$C$42="DNSP defined",SUMPRODUCT(--('Input| Projects'!$AD951="Yes"),'Calc| Overheads Allocation'!H$62,'Input| Projects'!$AG951),""))),"")</f>
        <v/>
      </c>
      <c r="AZ951" s="186" t="str">
        <f>IFERROR(IF('Input| Overheads'!$C$42="Direct costs",SUMPRODUCT(--('Input| Projects'!$AD951="Yes"),'Calc| Overheads Allocation'!I$9,'Calc| Project Costs'!AB951),IF('Input| Overheads'!$C$42="Internal labour",SUMPRODUCT(--('Input| Projects'!$AD951="Yes"),'Calc| Overheads Allocation'!I$9,'Calc| Project Costs'!AB951,'Input| Projects'!$Y951),IF('Input| Overheads'!$C$42="DNSP defined",SUMPRODUCT(--('Input| Projects'!$AD951="Yes"),'Calc| Overheads Allocation'!I$62,'Input| Projects'!$AG951),""))),"")</f>
        <v/>
      </c>
      <c r="BA951" s="106"/>
      <c r="BB951" s="186">
        <f t="shared" si="448"/>
        <v>0</v>
      </c>
      <c r="BC951" s="186">
        <f t="shared" si="449"/>
        <v>0</v>
      </c>
      <c r="BD951" s="186">
        <f t="shared" si="450"/>
        <v>0</v>
      </c>
      <c r="BE951" s="186">
        <f t="shared" si="427"/>
        <v>0</v>
      </c>
      <c r="BF951" s="186">
        <f t="shared" si="428"/>
        <v>0</v>
      </c>
      <c r="BG951" s="186">
        <f t="shared" si="429"/>
        <v>0</v>
      </c>
      <c r="BH951" s="186">
        <f t="shared" si="430"/>
        <v>0</v>
      </c>
      <c r="BI951" s="97"/>
      <c r="BJ951" s="186" t="str">
        <f t="shared" si="431"/>
        <v/>
      </c>
      <c r="BK951" s="186" t="str">
        <f t="shared" si="432"/>
        <v/>
      </c>
      <c r="BL951" s="186" t="str">
        <f t="shared" si="433"/>
        <v/>
      </c>
      <c r="BM951" s="186" t="str">
        <f t="shared" si="434"/>
        <v/>
      </c>
      <c r="BN951" s="186" t="str">
        <f t="shared" si="435"/>
        <v/>
      </c>
      <c r="BO951" s="186" t="str">
        <f t="shared" si="436"/>
        <v/>
      </c>
      <c r="BP951" s="186" t="str">
        <f t="shared" si="437"/>
        <v/>
      </c>
      <c r="BQ951" s="97"/>
      <c r="BR951" s="186">
        <f t="shared" si="438"/>
        <v>0</v>
      </c>
      <c r="BS951" s="186">
        <f t="shared" si="439"/>
        <v>0</v>
      </c>
      <c r="BT951" s="222">
        <f t="shared" si="440"/>
        <v>0</v>
      </c>
      <c r="BU951" s="222">
        <f t="shared" si="441"/>
        <v>0</v>
      </c>
      <c r="BV951" s="222">
        <f t="shared" si="442"/>
        <v>0</v>
      </c>
      <c r="BW951" s="222">
        <f t="shared" si="443"/>
        <v>0</v>
      </c>
      <c r="BX951" s="222">
        <f t="shared" si="444"/>
        <v>0</v>
      </c>
      <c r="BY951" s="106"/>
      <c r="BZ951" s="197" t="str">
        <f>IF(SUMIF('Input| Projects'!$AS$8:$CP$8,"Dx",'Input| Projects'!$AS951:$CP951)=0,"",SUMIF('Input| Projects'!$AS$8:$CP$8,"Dx",'Input| Projects'!$AS951:$CP951))</f>
        <v/>
      </c>
      <c r="CA951" s="197" t="str">
        <f>IF(SUMIF('Input| Projects'!$AS$8:$CP$8,"Tx",'Input| Projects'!$AS951:$CP951)=0,"",SUMIF('Input| Projects'!$AS$8:$CP$8,"Tx",'Input| Projects'!$AS951:$CP951))</f>
        <v/>
      </c>
      <c r="CB951" s="150" t="str">
        <f t="shared" si="451"/>
        <v/>
      </c>
    </row>
    <row r="952" spans="2:80" x14ac:dyDescent="0.2">
      <c r="B952" s="201">
        <f>IFERROR('Input| Projects'!B952,"")</f>
        <v>943</v>
      </c>
      <c r="C952" s="42" t="str">
        <f>IFERROR(IF('Input| Projects'!C952="","",'Input| Projects'!C952),"")</f>
        <v/>
      </c>
      <c r="D952" s="42" t="str">
        <f>IFERROR(IF('Input| Projects'!D952="","",'Input| Projects'!D952),"")</f>
        <v/>
      </c>
      <c r="E952" s="104"/>
      <c r="F952" s="190">
        <f>IFERROR('Input| Projects'!I952*'Input| Escalations'!$K$19,"")</f>
        <v>0</v>
      </c>
      <c r="G952" s="190">
        <f>IFERROR('Input| Projects'!J952*'Input| Escalations'!$K$19,"")</f>
        <v>0</v>
      </c>
      <c r="H952" s="190">
        <f>IFERROR('Input| Projects'!K952*'Input| Escalations'!$K$19,"")</f>
        <v>0</v>
      </c>
      <c r="I952" s="190">
        <f>IFERROR('Input| Projects'!L952*'Input| Escalations'!$K$19,"")</f>
        <v>0</v>
      </c>
      <c r="J952" s="190">
        <f>IFERROR('Input| Projects'!M952*'Input| Escalations'!$K$19,"")</f>
        <v>0</v>
      </c>
      <c r="K952" s="190">
        <f>IFERROR('Input| Projects'!N952*'Input| Escalations'!$K$19,"")</f>
        <v>0</v>
      </c>
      <c r="L952" s="190">
        <f>IFERROR('Input| Projects'!O952*'Input| Escalations'!$K$19,"")</f>
        <v>0</v>
      </c>
      <c r="M952" s="150" t="str">
        <f>IF(ABS(SUM(F952:L952)-(SUM('Input| Projects'!I952:O952)*'Input| Escalations'!$K$19))&lt;0.0000001,"",1)</f>
        <v/>
      </c>
      <c r="N952" s="192">
        <f>'Input| Projects'!$Y952*INDEX('Input| Escalations'!$H$33:$N$33,MATCH('Calc| Project Costs'!N$9,'Input| Escalations'!$H$23:$N$23,0))+'Input| Projects'!$Z952*INDEX('Input| Escalations'!$H$34:$N$34,MATCH('Calc| Project Costs'!N$9,'Input| Escalations'!$H$23:$N$23,0))+'Input| Projects'!$AA952*INDEX('Input| Escalations'!$H$35:$N$35,MATCH('Calc| Project Costs'!N$9,'Input| Escalations'!$H$23:$N$23,0))+1</f>
        <v>1</v>
      </c>
      <c r="O952" s="192">
        <f>'Input| Projects'!$Y952*INDEX('Input| Escalations'!$H$33:$N$33,MATCH('Calc| Project Costs'!O$9,'Input| Escalations'!$H$23:$N$23,0))+'Input| Projects'!$Z952*INDEX('Input| Escalations'!$H$34:$N$34,MATCH('Calc| Project Costs'!O$9,'Input| Escalations'!$H$23:$N$23,0))+'Input| Projects'!$AA952*INDEX('Input| Escalations'!$H$35:$N$35,MATCH('Calc| Project Costs'!O$9,'Input| Escalations'!$H$23:$N$23,0))+1</f>
        <v>1</v>
      </c>
      <c r="P952" s="192">
        <f>'Input| Projects'!$Y952*INDEX('Input| Escalations'!$H$33:$N$33,MATCH('Calc| Project Costs'!P$9,'Input| Escalations'!$H$23:$N$23,0))+'Input| Projects'!$Z952*INDEX('Input| Escalations'!$H$34:$N$34,MATCH('Calc| Project Costs'!P$9,'Input| Escalations'!$H$23:$N$23,0))+'Input| Projects'!$AA952*INDEX('Input| Escalations'!$H$35:$N$35,MATCH('Calc| Project Costs'!P$9,'Input| Escalations'!$H$23:$N$23,0))+1</f>
        <v>1</v>
      </c>
      <c r="Q952" s="192">
        <f>'Input| Projects'!$Y952*INDEX('Input| Escalations'!$H$33:$N$33,MATCH('Calc| Project Costs'!Q$9,'Input| Escalations'!$H$23:$N$23,0))+'Input| Projects'!$Z952*INDEX('Input| Escalations'!$H$34:$N$34,MATCH('Calc| Project Costs'!Q$9,'Input| Escalations'!$H$23:$N$23,0))+'Input| Projects'!$AA952*INDEX('Input| Escalations'!$H$35:$N$35,MATCH('Calc| Project Costs'!Q$9,'Input| Escalations'!$H$23:$N$23,0))+1</f>
        <v>1</v>
      </c>
      <c r="R952" s="192">
        <f>'Input| Projects'!$Y952*INDEX('Input| Escalations'!$H$33:$N$33,MATCH('Calc| Project Costs'!R$9,'Input| Escalations'!$H$23:$N$23,0))+'Input| Projects'!$Z952*INDEX('Input| Escalations'!$H$34:$N$34,MATCH('Calc| Project Costs'!R$9,'Input| Escalations'!$H$23:$N$23,0))+'Input| Projects'!$AA952*INDEX('Input| Escalations'!$H$35:$N$35,MATCH('Calc| Project Costs'!R$9,'Input| Escalations'!$H$23:$N$23,0))+1</f>
        <v>1</v>
      </c>
      <c r="S952" s="192">
        <f>'Input| Projects'!$Y952*INDEX('Input| Escalations'!$H$33:$N$33,MATCH('Calc| Project Costs'!S$9,'Input| Escalations'!$H$23:$N$23,0))+'Input| Projects'!$Z952*INDEX('Input| Escalations'!$H$34:$N$34,MATCH('Calc| Project Costs'!S$9,'Input| Escalations'!$H$23:$N$23,0))+'Input| Projects'!$AA952*INDEX('Input| Escalations'!$H$35:$N$35,MATCH('Calc| Project Costs'!S$9,'Input| Escalations'!$H$23:$N$23,0))+1</f>
        <v>1</v>
      </c>
      <c r="T952" s="192">
        <f>'Input| Projects'!$Y952*INDEX('Input| Escalations'!$H$33:$N$33,MATCH('Calc| Project Costs'!T$9,'Input| Escalations'!$H$23:$N$23,0))+'Input| Projects'!$Z952*INDEX('Input| Escalations'!$H$34:$N$34,MATCH('Calc| Project Costs'!T$9,'Input| Escalations'!$H$23:$N$23,0))+'Input| Projects'!$AA952*INDEX('Input| Escalations'!$H$35:$N$35,MATCH('Calc| Project Costs'!T$9,'Input| Escalations'!$H$23:$N$23,0))+1</f>
        <v>1</v>
      </c>
      <c r="U952" s="106"/>
      <c r="V952" s="186">
        <f t="shared" si="445"/>
        <v>0</v>
      </c>
      <c r="W952" s="186">
        <f t="shared" si="446"/>
        <v>0</v>
      </c>
      <c r="X952" s="186">
        <f t="shared" si="447"/>
        <v>0</v>
      </c>
      <c r="Y952" s="186">
        <f t="shared" si="423"/>
        <v>0</v>
      </c>
      <c r="Z952" s="186">
        <f t="shared" si="424"/>
        <v>0</v>
      </c>
      <c r="AA952" s="186">
        <f t="shared" si="425"/>
        <v>0</v>
      </c>
      <c r="AB952" s="186">
        <f t="shared" si="426"/>
        <v>0</v>
      </c>
      <c r="AC952" s="106"/>
      <c r="AD952" s="186">
        <f>'Input| Projects'!Q952*N952*'Input| Escalations'!$K$19</f>
        <v>0</v>
      </c>
      <c r="AE952" s="186">
        <f>'Input| Projects'!R952*O952*'Input| Escalations'!$K$19</f>
        <v>0</v>
      </c>
      <c r="AF952" s="186">
        <f>'Input| Projects'!S952*P952*'Input| Escalations'!$K$19</f>
        <v>0</v>
      </c>
      <c r="AG952" s="186">
        <f>'Input| Projects'!T952*Q952*'Input| Escalations'!$K$19</f>
        <v>0</v>
      </c>
      <c r="AH952" s="186">
        <f>'Input| Projects'!U952*R952*'Input| Escalations'!$K$19</f>
        <v>0</v>
      </c>
      <c r="AI952" s="186">
        <f>'Input| Projects'!V952*S952*'Input| Escalations'!$K$19</f>
        <v>0</v>
      </c>
      <c r="AJ952" s="186">
        <f>'Input| Projects'!W952*T952*'Input| Escalations'!$K$19</f>
        <v>0</v>
      </c>
      <c r="AK952" s="106"/>
      <c r="AL952" s="186" t="str">
        <f>IFERROR(IF('Input| Overheads'!$C$42="Direct costs",SUMPRODUCT(--('Input| Projects'!$AC952="Yes"),'Calc| Overheads Allocation'!C$8,'Calc| Project Costs'!V952),IF('Input| Overheads'!$C$42="Internal labour",SUMPRODUCT(--('Input| Projects'!$AC952="Yes"),'Calc| Overheads Allocation'!C$8,'Calc| Project Costs'!V952,'Input| Projects'!$Y952),IF('Input| Overheads'!$C$42="DNSP defined",SUMPRODUCT(--('Input| Projects'!$AC952="Yes"),'Calc| Overheads Allocation'!C$61,'Input| Projects'!$AF952),""))),"")</f>
        <v/>
      </c>
      <c r="AM952" s="186" t="str">
        <f>IFERROR(IF('Input| Overheads'!$C$42="Direct costs",SUMPRODUCT(--('Input| Projects'!$AC952="Yes"),'Calc| Overheads Allocation'!D$8,'Calc| Project Costs'!W952),IF('Input| Overheads'!$C$42="Internal labour",SUMPRODUCT(--('Input| Projects'!$AC952="Yes"),'Calc| Overheads Allocation'!D$8,'Calc| Project Costs'!W952,'Input| Projects'!$Y952),IF('Input| Overheads'!$C$42="DNSP defined",SUMPRODUCT(--('Input| Projects'!$AC952="Yes"),'Calc| Overheads Allocation'!D$61,'Input| Projects'!$AF952),""))),"")</f>
        <v/>
      </c>
      <c r="AN952" s="186" t="str">
        <f>IFERROR(IF('Input| Overheads'!$C$42="Direct costs",SUMPRODUCT(--('Input| Projects'!$AC952="Yes"),'Calc| Overheads Allocation'!E$8,'Calc| Project Costs'!X952),IF('Input| Overheads'!$C$42="Internal labour",SUMPRODUCT(--('Input| Projects'!$AC952="Yes"),'Calc| Overheads Allocation'!E$8,'Calc| Project Costs'!X952,'Input| Projects'!$Y952),IF('Input| Overheads'!$C$42="DNSP defined",SUMPRODUCT(--('Input| Projects'!$AC952="Yes"),'Calc| Overheads Allocation'!E$61,'Input| Projects'!$AF952),""))),"")</f>
        <v/>
      </c>
      <c r="AO952" s="186" t="str">
        <f>IFERROR(IF('Input| Overheads'!$C$42="Direct costs",SUMPRODUCT(--('Input| Projects'!$AC952="Yes"),'Calc| Overheads Allocation'!F$8,'Calc| Project Costs'!Y952),IF('Input| Overheads'!$C$42="Internal labour",SUMPRODUCT(--('Input| Projects'!$AC952="Yes"),'Calc| Overheads Allocation'!F$8,'Calc| Project Costs'!Y952,'Input| Projects'!$Y952),IF('Input| Overheads'!$C$42="DNSP defined",SUMPRODUCT(--('Input| Projects'!$AC952="Yes"),'Calc| Overheads Allocation'!F$61,'Input| Projects'!$AF952),""))),"")</f>
        <v/>
      </c>
      <c r="AP952" s="186" t="str">
        <f>IFERROR(IF('Input| Overheads'!$C$42="Direct costs",SUMPRODUCT(--('Input| Projects'!$AC952="Yes"),'Calc| Overheads Allocation'!G$8,'Calc| Project Costs'!Z952),IF('Input| Overheads'!$C$42="Internal labour",SUMPRODUCT(--('Input| Projects'!$AC952="Yes"),'Calc| Overheads Allocation'!G$8,'Calc| Project Costs'!Z952,'Input| Projects'!$Y952),IF('Input| Overheads'!$C$42="DNSP defined",SUMPRODUCT(--('Input| Projects'!$AC952="Yes"),'Calc| Overheads Allocation'!G$61,'Input| Projects'!$AF952),""))),"")</f>
        <v/>
      </c>
      <c r="AQ952" s="186" t="str">
        <f>IFERROR(IF('Input| Overheads'!$C$42="Direct costs",SUMPRODUCT(--('Input| Projects'!$AC952="Yes"),'Calc| Overheads Allocation'!H$8,'Calc| Project Costs'!AA952),IF('Input| Overheads'!$C$42="Internal labour",SUMPRODUCT(--('Input| Projects'!$AC952="Yes"),'Calc| Overheads Allocation'!H$8,'Calc| Project Costs'!AA952,'Input| Projects'!$Y952),IF('Input| Overheads'!$C$42="DNSP defined",SUMPRODUCT(--('Input| Projects'!$AC952="Yes"),'Calc| Overheads Allocation'!H$61,'Input| Projects'!$AF952),""))),"")</f>
        <v/>
      </c>
      <c r="AR952" s="186" t="str">
        <f>IFERROR(IF('Input| Overheads'!$C$42="Direct costs",SUMPRODUCT(--('Input| Projects'!$AC952="Yes"),'Calc| Overheads Allocation'!I$8,'Calc| Project Costs'!AB952),IF('Input| Overheads'!$C$42="Internal labour",SUMPRODUCT(--('Input| Projects'!$AC952="Yes"),'Calc| Overheads Allocation'!I$8,'Calc| Project Costs'!AB952,'Input| Projects'!$Y952),IF('Input| Overheads'!$C$42="DNSP defined",SUMPRODUCT(--('Input| Projects'!$AC952="Yes"),'Calc| Overheads Allocation'!I$61,'Input| Projects'!$AF952),""))),"")</f>
        <v/>
      </c>
      <c r="AS952" s="106"/>
      <c r="AT952" s="186" t="str">
        <f>IFERROR(IF('Input| Overheads'!$C$42="Direct costs",SUMPRODUCT(--('Input| Projects'!$AD952="Yes"),'Calc| Overheads Allocation'!C$9,'Calc| Project Costs'!V952),IF('Input| Overheads'!$C$42="Internal labour",SUMPRODUCT(--('Input| Projects'!$AD952="Yes"),'Calc| Overheads Allocation'!C$9,'Calc| Project Costs'!V952,'Input| Projects'!$Y952),IF('Input| Overheads'!$C$42="DNSP defined",SUMPRODUCT(--('Input| Projects'!$AD952="Yes"),'Calc| Overheads Allocation'!C$62,'Input| Projects'!$AG952),""))),"")</f>
        <v/>
      </c>
      <c r="AU952" s="186" t="str">
        <f>IFERROR(IF('Input| Overheads'!$C$42="Direct costs",SUMPRODUCT(--('Input| Projects'!$AD952="Yes"),'Calc| Overheads Allocation'!D$9,'Calc| Project Costs'!W952),IF('Input| Overheads'!$C$42="Internal labour",SUMPRODUCT(--('Input| Projects'!$AD952="Yes"),'Calc| Overheads Allocation'!D$9,'Calc| Project Costs'!W952,'Input| Projects'!$Y952),IF('Input| Overheads'!$C$42="DNSP defined",SUMPRODUCT(--('Input| Projects'!$AD952="Yes"),'Calc| Overheads Allocation'!D$62,'Input| Projects'!$AG952),""))),"")</f>
        <v/>
      </c>
      <c r="AV952" s="186" t="str">
        <f>IFERROR(IF('Input| Overheads'!$C$42="Direct costs",SUMPRODUCT(--('Input| Projects'!$AD952="Yes"),'Calc| Overheads Allocation'!E$9,'Calc| Project Costs'!X952),IF('Input| Overheads'!$C$42="Internal labour",SUMPRODUCT(--('Input| Projects'!$AD952="Yes"),'Calc| Overheads Allocation'!E$9,'Calc| Project Costs'!X952,'Input| Projects'!$Y952),IF('Input| Overheads'!$C$42="DNSP defined",SUMPRODUCT(--('Input| Projects'!$AD952="Yes"),'Calc| Overheads Allocation'!E$62,'Input| Projects'!$AG952),""))),"")</f>
        <v/>
      </c>
      <c r="AW952" s="186" t="str">
        <f>IFERROR(IF('Input| Overheads'!$C$42="Direct costs",SUMPRODUCT(--('Input| Projects'!$AD952="Yes"),'Calc| Overheads Allocation'!F$9,'Calc| Project Costs'!Y952),IF('Input| Overheads'!$C$42="Internal labour",SUMPRODUCT(--('Input| Projects'!$AD952="Yes"),'Calc| Overheads Allocation'!F$9,'Calc| Project Costs'!Y952,'Input| Projects'!$Y952),IF('Input| Overheads'!$C$42="DNSP defined",SUMPRODUCT(--('Input| Projects'!$AD952="Yes"),'Calc| Overheads Allocation'!F$62,'Input| Projects'!$AG952),""))),"")</f>
        <v/>
      </c>
      <c r="AX952" s="186" t="str">
        <f>IFERROR(IF('Input| Overheads'!$C$42="Direct costs",SUMPRODUCT(--('Input| Projects'!$AD952="Yes"),'Calc| Overheads Allocation'!G$9,'Calc| Project Costs'!Z952),IF('Input| Overheads'!$C$42="Internal labour",SUMPRODUCT(--('Input| Projects'!$AD952="Yes"),'Calc| Overheads Allocation'!G$9,'Calc| Project Costs'!Z952,'Input| Projects'!$Y952),IF('Input| Overheads'!$C$42="DNSP defined",SUMPRODUCT(--('Input| Projects'!$AD952="Yes"),'Calc| Overheads Allocation'!G$62,'Input| Projects'!$AG952),""))),"")</f>
        <v/>
      </c>
      <c r="AY952" s="186" t="str">
        <f>IFERROR(IF('Input| Overheads'!$C$42="Direct costs",SUMPRODUCT(--('Input| Projects'!$AD952="Yes"),'Calc| Overheads Allocation'!H$9,'Calc| Project Costs'!AA952),IF('Input| Overheads'!$C$42="Internal labour",SUMPRODUCT(--('Input| Projects'!$AD952="Yes"),'Calc| Overheads Allocation'!H$9,'Calc| Project Costs'!AA952,'Input| Projects'!$Y952),IF('Input| Overheads'!$C$42="DNSP defined",SUMPRODUCT(--('Input| Projects'!$AD952="Yes"),'Calc| Overheads Allocation'!H$62,'Input| Projects'!$AG952),""))),"")</f>
        <v/>
      </c>
      <c r="AZ952" s="186" t="str">
        <f>IFERROR(IF('Input| Overheads'!$C$42="Direct costs",SUMPRODUCT(--('Input| Projects'!$AD952="Yes"),'Calc| Overheads Allocation'!I$9,'Calc| Project Costs'!AB952),IF('Input| Overheads'!$C$42="Internal labour",SUMPRODUCT(--('Input| Projects'!$AD952="Yes"),'Calc| Overheads Allocation'!I$9,'Calc| Project Costs'!AB952,'Input| Projects'!$Y952),IF('Input| Overheads'!$C$42="DNSP defined",SUMPRODUCT(--('Input| Projects'!$AD952="Yes"),'Calc| Overheads Allocation'!I$62,'Input| Projects'!$AG952),""))),"")</f>
        <v/>
      </c>
      <c r="BA952" s="106"/>
      <c r="BB952" s="186">
        <f t="shared" si="448"/>
        <v>0</v>
      </c>
      <c r="BC952" s="186">
        <f t="shared" si="449"/>
        <v>0</v>
      </c>
      <c r="BD952" s="186">
        <f t="shared" si="450"/>
        <v>0</v>
      </c>
      <c r="BE952" s="186">
        <f t="shared" si="427"/>
        <v>0</v>
      </c>
      <c r="BF952" s="186">
        <f t="shared" si="428"/>
        <v>0</v>
      </c>
      <c r="BG952" s="186">
        <f t="shared" si="429"/>
        <v>0</v>
      </c>
      <c r="BH952" s="186">
        <f t="shared" si="430"/>
        <v>0</v>
      </c>
      <c r="BI952" s="97"/>
      <c r="BJ952" s="186" t="str">
        <f t="shared" si="431"/>
        <v/>
      </c>
      <c r="BK952" s="186" t="str">
        <f t="shared" si="432"/>
        <v/>
      </c>
      <c r="BL952" s="186" t="str">
        <f t="shared" si="433"/>
        <v/>
      </c>
      <c r="BM952" s="186" t="str">
        <f t="shared" si="434"/>
        <v/>
      </c>
      <c r="BN952" s="186" t="str">
        <f t="shared" si="435"/>
        <v/>
      </c>
      <c r="BO952" s="186" t="str">
        <f t="shared" si="436"/>
        <v/>
      </c>
      <c r="BP952" s="186" t="str">
        <f t="shared" si="437"/>
        <v/>
      </c>
      <c r="BQ952" s="97"/>
      <c r="BR952" s="186">
        <f t="shared" si="438"/>
        <v>0</v>
      </c>
      <c r="BS952" s="186">
        <f t="shared" si="439"/>
        <v>0</v>
      </c>
      <c r="BT952" s="222">
        <f t="shared" si="440"/>
        <v>0</v>
      </c>
      <c r="BU952" s="222">
        <f t="shared" si="441"/>
        <v>0</v>
      </c>
      <c r="BV952" s="222">
        <f t="shared" si="442"/>
        <v>0</v>
      </c>
      <c r="BW952" s="222">
        <f t="shared" si="443"/>
        <v>0</v>
      </c>
      <c r="BX952" s="222">
        <f t="shared" si="444"/>
        <v>0</v>
      </c>
      <c r="BY952" s="106"/>
      <c r="BZ952" s="197" t="str">
        <f>IF(SUMIF('Input| Projects'!$AS$8:$CP$8,"Dx",'Input| Projects'!$AS952:$CP952)=0,"",SUMIF('Input| Projects'!$AS$8:$CP$8,"Dx",'Input| Projects'!$AS952:$CP952))</f>
        <v/>
      </c>
      <c r="CA952" s="197" t="str">
        <f>IF(SUMIF('Input| Projects'!$AS$8:$CP$8,"Tx",'Input| Projects'!$AS952:$CP952)=0,"",SUMIF('Input| Projects'!$AS$8:$CP$8,"Tx",'Input| Projects'!$AS952:$CP952))</f>
        <v/>
      </c>
      <c r="CB952" s="150" t="str">
        <f t="shared" si="451"/>
        <v/>
      </c>
    </row>
    <row r="953" spans="2:80" x14ac:dyDescent="0.2">
      <c r="B953" s="201">
        <f>IFERROR('Input| Projects'!B953,"")</f>
        <v>944</v>
      </c>
      <c r="C953" s="42" t="str">
        <f>IFERROR(IF('Input| Projects'!C953="","",'Input| Projects'!C953),"")</f>
        <v/>
      </c>
      <c r="D953" s="42" t="str">
        <f>IFERROR(IF('Input| Projects'!D953="","",'Input| Projects'!D953),"")</f>
        <v/>
      </c>
      <c r="E953" s="104"/>
      <c r="F953" s="190">
        <f>IFERROR('Input| Projects'!I953*'Input| Escalations'!$K$19,"")</f>
        <v>0</v>
      </c>
      <c r="G953" s="190">
        <f>IFERROR('Input| Projects'!J953*'Input| Escalations'!$K$19,"")</f>
        <v>0</v>
      </c>
      <c r="H953" s="190">
        <f>IFERROR('Input| Projects'!K953*'Input| Escalations'!$K$19,"")</f>
        <v>0</v>
      </c>
      <c r="I953" s="190">
        <f>IFERROR('Input| Projects'!L953*'Input| Escalations'!$K$19,"")</f>
        <v>0</v>
      </c>
      <c r="J953" s="190">
        <f>IFERROR('Input| Projects'!M953*'Input| Escalations'!$K$19,"")</f>
        <v>0</v>
      </c>
      <c r="K953" s="190">
        <f>IFERROR('Input| Projects'!N953*'Input| Escalations'!$K$19,"")</f>
        <v>0</v>
      </c>
      <c r="L953" s="190">
        <f>IFERROR('Input| Projects'!O953*'Input| Escalations'!$K$19,"")</f>
        <v>0</v>
      </c>
      <c r="M953" s="150" t="str">
        <f>IF(ABS(SUM(F953:L953)-(SUM('Input| Projects'!I953:O953)*'Input| Escalations'!$K$19))&lt;0.0000001,"",1)</f>
        <v/>
      </c>
      <c r="N953" s="192">
        <f>'Input| Projects'!$Y953*INDEX('Input| Escalations'!$H$33:$N$33,MATCH('Calc| Project Costs'!N$9,'Input| Escalations'!$H$23:$N$23,0))+'Input| Projects'!$Z953*INDEX('Input| Escalations'!$H$34:$N$34,MATCH('Calc| Project Costs'!N$9,'Input| Escalations'!$H$23:$N$23,0))+'Input| Projects'!$AA953*INDEX('Input| Escalations'!$H$35:$N$35,MATCH('Calc| Project Costs'!N$9,'Input| Escalations'!$H$23:$N$23,0))+1</f>
        <v>1</v>
      </c>
      <c r="O953" s="192">
        <f>'Input| Projects'!$Y953*INDEX('Input| Escalations'!$H$33:$N$33,MATCH('Calc| Project Costs'!O$9,'Input| Escalations'!$H$23:$N$23,0))+'Input| Projects'!$Z953*INDEX('Input| Escalations'!$H$34:$N$34,MATCH('Calc| Project Costs'!O$9,'Input| Escalations'!$H$23:$N$23,0))+'Input| Projects'!$AA953*INDEX('Input| Escalations'!$H$35:$N$35,MATCH('Calc| Project Costs'!O$9,'Input| Escalations'!$H$23:$N$23,0))+1</f>
        <v>1</v>
      </c>
      <c r="P953" s="192">
        <f>'Input| Projects'!$Y953*INDEX('Input| Escalations'!$H$33:$N$33,MATCH('Calc| Project Costs'!P$9,'Input| Escalations'!$H$23:$N$23,0))+'Input| Projects'!$Z953*INDEX('Input| Escalations'!$H$34:$N$34,MATCH('Calc| Project Costs'!P$9,'Input| Escalations'!$H$23:$N$23,0))+'Input| Projects'!$AA953*INDEX('Input| Escalations'!$H$35:$N$35,MATCH('Calc| Project Costs'!P$9,'Input| Escalations'!$H$23:$N$23,0))+1</f>
        <v>1</v>
      </c>
      <c r="Q953" s="192">
        <f>'Input| Projects'!$Y953*INDEX('Input| Escalations'!$H$33:$N$33,MATCH('Calc| Project Costs'!Q$9,'Input| Escalations'!$H$23:$N$23,0))+'Input| Projects'!$Z953*INDEX('Input| Escalations'!$H$34:$N$34,MATCH('Calc| Project Costs'!Q$9,'Input| Escalations'!$H$23:$N$23,0))+'Input| Projects'!$AA953*INDEX('Input| Escalations'!$H$35:$N$35,MATCH('Calc| Project Costs'!Q$9,'Input| Escalations'!$H$23:$N$23,0))+1</f>
        <v>1</v>
      </c>
      <c r="R953" s="192">
        <f>'Input| Projects'!$Y953*INDEX('Input| Escalations'!$H$33:$N$33,MATCH('Calc| Project Costs'!R$9,'Input| Escalations'!$H$23:$N$23,0))+'Input| Projects'!$Z953*INDEX('Input| Escalations'!$H$34:$N$34,MATCH('Calc| Project Costs'!R$9,'Input| Escalations'!$H$23:$N$23,0))+'Input| Projects'!$AA953*INDEX('Input| Escalations'!$H$35:$N$35,MATCH('Calc| Project Costs'!R$9,'Input| Escalations'!$H$23:$N$23,0))+1</f>
        <v>1</v>
      </c>
      <c r="S953" s="192">
        <f>'Input| Projects'!$Y953*INDEX('Input| Escalations'!$H$33:$N$33,MATCH('Calc| Project Costs'!S$9,'Input| Escalations'!$H$23:$N$23,0))+'Input| Projects'!$Z953*INDEX('Input| Escalations'!$H$34:$N$34,MATCH('Calc| Project Costs'!S$9,'Input| Escalations'!$H$23:$N$23,0))+'Input| Projects'!$AA953*INDEX('Input| Escalations'!$H$35:$N$35,MATCH('Calc| Project Costs'!S$9,'Input| Escalations'!$H$23:$N$23,0))+1</f>
        <v>1</v>
      </c>
      <c r="T953" s="192">
        <f>'Input| Projects'!$Y953*INDEX('Input| Escalations'!$H$33:$N$33,MATCH('Calc| Project Costs'!T$9,'Input| Escalations'!$H$23:$N$23,0))+'Input| Projects'!$Z953*INDEX('Input| Escalations'!$H$34:$N$34,MATCH('Calc| Project Costs'!T$9,'Input| Escalations'!$H$23:$N$23,0))+'Input| Projects'!$AA953*INDEX('Input| Escalations'!$H$35:$N$35,MATCH('Calc| Project Costs'!T$9,'Input| Escalations'!$H$23:$N$23,0))+1</f>
        <v>1</v>
      </c>
      <c r="U953" s="106"/>
      <c r="V953" s="186">
        <f t="shared" si="445"/>
        <v>0</v>
      </c>
      <c r="W953" s="186">
        <f t="shared" si="446"/>
        <v>0</v>
      </c>
      <c r="X953" s="186">
        <f t="shared" si="447"/>
        <v>0</v>
      </c>
      <c r="Y953" s="186">
        <f t="shared" si="423"/>
        <v>0</v>
      </c>
      <c r="Z953" s="186">
        <f t="shared" si="424"/>
        <v>0</v>
      </c>
      <c r="AA953" s="186">
        <f t="shared" si="425"/>
        <v>0</v>
      </c>
      <c r="AB953" s="186">
        <f t="shared" si="426"/>
        <v>0</v>
      </c>
      <c r="AC953" s="106"/>
      <c r="AD953" s="186">
        <f>'Input| Projects'!Q953*N953*'Input| Escalations'!$K$19</f>
        <v>0</v>
      </c>
      <c r="AE953" s="186">
        <f>'Input| Projects'!R953*O953*'Input| Escalations'!$K$19</f>
        <v>0</v>
      </c>
      <c r="AF953" s="186">
        <f>'Input| Projects'!S953*P953*'Input| Escalations'!$K$19</f>
        <v>0</v>
      </c>
      <c r="AG953" s="186">
        <f>'Input| Projects'!T953*Q953*'Input| Escalations'!$K$19</f>
        <v>0</v>
      </c>
      <c r="AH953" s="186">
        <f>'Input| Projects'!U953*R953*'Input| Escalations'!$K$19</f>
        <v>0</v>
      </c>
      <c r="AI953" s="186">
        <f>'Input| Projects'!V953*S953*'Input| Escalations'!$K$19</f>
        <v>0</v>
      </c>
      <c r="AJ953" s="186">
        <f>'Input| Projects'!W953*T953*'Input| Escalations'!$K$19</f>
        <v>0</v>
      </c>
      <c r="AK953" s="106"/>
      <c r="AL953" s="186" t="str">
        <f>IFERROR(IF('Input| Overheads'!$C$42="Direct costs",SUMPRODUCT(--('Input| Projects'!$AC953="Yes"),'Calc| Overheads Allocation'!C$8,'Calc| Project Costs'!V953),IF('Input| Overheads'!$C$42="Internal labour",SUMPRODUCT(--('Input| Projects'!$AC953="Yes"),'Calc| Overheads Allocation'!C$8,'Calc| Project Costs'!V953,'Input| Projects'!$Y953),IF('Input| Overheads'!$C$42="DNSP defined",SUMPRODUCT(--('Input| Projects'!$AC953="Yes"),'Calc| Overheads Allocation'!C$61,'Input| Projects'!$AF953),""))),"")</f>
        <v/>
      </c>
      <c r="AM953" s="186" t="str">
        <f>IFERROR(IF('Input| Overheads'!$C$42="Direct costs",SUMPRODUCT(--('Input| Projects'!$AC953="Yes"),'Calc| Overheads Allocation'!D$8,'Calc| Project Costs'!W953),IF('Input| Overheads'!$C$42="Internal labour",SUMPRODUCT(--('Input| Projects'!$AC953="Yes"),'Calc| Overheads Allocation'!D$8,'Calc| Project Costs'!W953,'Input| Projects'!$Y953),IF('Input| Overheads'!$C$42="DNSP defined",SUMPRODUCT(--('Input| Projects'!$AC953="Yes"),'Calc| Overheads Allocation'!D$61,'Input| Projects'!$AF953),""))),"")</f>
        <v/>
      </c>
      <c r="AN953" s="186" t="str">
        <f>IFERROR(IF('Input| Overheads'!$C$42="Direct costs",SUMPRODUCT(--('Input| Projects'!$AC953="Yes"),'Calc| Overheads Allocation'!E$8,'Calc| Project Costs'!X953),IF('Input| Overheads'!$C$42="Internal labour",SUMPRODUCT(--('Input| Projects'!$AC953="Yes"),'Calc| Overheads Allocation'!E$8,'Calc| Project Costs'!X953,'Input| Projects'!$Y953),IF('Input| Overheads'!$C$42="DNSP defined",SUMPRODUCT(--('Input| Projects'!$AC953="Yes"),'Calc| Overheads Allocation'!E$61,'Input| Projects'!$AF953),""))),"")</f>
        <v/>
      </c>
      <c r="AO953" s="186" t="str">
        <f>IFERROR(IF('Input| Overheads'!$C$42="Direct costs",SUMPRODUCT(--('Input| Projects'!$AC953="Yes"),'Calc| Overheads Allocation'!F$8,'Calc| Project Costs'!Y953),IF('Input| Overheads'!$C$42="Internal labour",SUMPRODUCT(--('Input| Projects'!$AC953="Yes"),'Calc| Overheads Allocation'!F$8,'Calc| Project Costs'!Y953,'Input| Projects'!$Y953),IF('Input| Overheads'!$C$42="DNSP defined",SUMPRODUCT(--('Input| Projects'!$AC953="Yes"),'Calc| Overheads Allocation'!F$61,'Input| Projects'!$AF953),""))),"")</f>
        <v/>
      </c>
      <c r="AP953" s="186" t="str">
        <f>IFERROR(IF('Input| Overheads'!$C$42="Direct costs",SUMPRODUCT(--('Input| Projects'!$AC953="Yes"),'Calc| Overheads Allocation'!G$8,'Calc| Project Costs'!Z953),IF('Input| Overheads'!$C$42="Internal labour",SUMPRODUCT(--('Input| Projects'!$AC953="Yes"),'Calc| Overheads Allocation'!G$8,'Calc| Project Costs'!Z953,'Input| Projects'!$Y953),IF('Input| Overheads'!$C$42="DNSP defined",SUMPRODUCT(--('Input| Projects'!$AC953="Yes"),'Calc| Overheads Allocation'!G$61,'Input| Projects'!$AF953),""))),"")</f>
        <v/>
      </c>
      <c r="AQ953" s="186" t="str">
        <f>IFERROR(IF('Input| Overheads'!$C$42="Direct costs",SUMPRODUCT(--('Input| Projects'!$AC953="Yes"),'Calc| Overheads Allocation'!H$8,'Calc| Project Costs'!AA953),IF('Input| Overheads'!$C$42="Internal labour",SUMPRODUCT(--('Input| Projects'!$AC953="Yes"),'Calc| Overheads Allocation'!H$8,'Calc| Project Costs'!AA953,'Input| Projects'!$Y953),IF('Input| Overheads'!$C$42="DNSP defined",SUMPRODUCT(--('Input| Projects'!$AC953="Yes"),'Calc| Overheads Allocation'!H$61,'Input| Projects'!$AF953),""))),"")</f>
        <v/>
      </c>
      <c r="AR953" s="186" t="str">
        <f>IFERROR(IF('Input| Overheads'!$C$42="Direct costs",SUMPRODUCT(--('Input| Projects'!$AC953="Yes"),'Calc| Overheads Allocation'!I$8,'Calc| Project Costs'!AB953),IF('Input| Overheads'!$C$42="Internal labour",SUMPRODUCT(--('Input| Projects'!$AC953="Yes"),'Calc| Overheads Allocation'!I$8,'Calc| Project Costs'!AB953,'Input| Projects'!$Y953),IF('Input| Overheads'!$C$42="DNSP defined",SUMPRODUCT(--('Input| Projects'!$AC953="Yes"),'Calc| Overheads Allocation'!I$61,'Input| Projects'!$AF953),""))),"")</f>
        <v/>
      </c>
      <c r="AS953" s="106"/>
      <c r="AT953" s="186" t="str">
        <f>IFERROR(IF('Input| Overheads'!$C$42="Direct costs",SUMPRODUCT(--('Input| Projects'!$AD953="Yes"),'Calc| Overheads Allocation'!C$9,'Calc| Project Costs'!V953),IF('Input| Overheads'!$C$42="Internal labour",SUMPRODUCT(--('Input| Projects'!$AD953="Yes"),'Calc| Overheads Allocation'!C$9,'Calc| Project Costs'!V953,'Input| Projects'!$Y953),IF('Input| Overheads'!$C$42="DNSP defined",SUMPRODUCT(--('Input| Projects'!$AD953="Yes"),'Calc| Overheads Allocation'!C$62,'Input| Projects'!$AG953),""))),"")</f>
        <v/>
      </c>
      <c r="AU953" s="186" t="str">
        <f>IFERROR(IF('Input| Overheads'!$C$42="Direct costs",SUMPRODUCT(--('Input| Projects'!$AD953="Yes"),'Calc| Overheads Allocation'!D$9,'Calc| Project Costs'!W953),IF('Input| Overheads'!$C$42="Internal labour",SUMPRODUCT(--('Input| Projects'!$AD953="Yes"),'Calc| Overheads Allocation'!D$9,'Calc| Project Costs'!W953,'Input| Projects'!$Y953),IF('Input| Overheads'!$C$42="DNSP defined",SUMPRODUCT(--('Input| Projects'!$AD953="Yes"),'Calc| Overheads Allocation'!D$62,'Input| Projects'!$AG953),""))),"")</f>
        <v/>
      </c>
      <c r="AV953" s="186" t="str">
        <f>IFERROR(IF('Input| Overheads'!$C$42="Direct costs",SUMPRODUCT(--('Input| Projects'!$AD953="Yes"),'Calc| Overheads Allocation'!E$9,'Calc| Project Costs'!X953),IF('Input| Overheads'!$C$42="Internal labour",SUMPRODUCT(--('Input| Projects'!$AD953="Yes"),'Calc| Overheads Allocation'!E$9,'Calc| Project Costs'!X953,'Input| Projects'!$Y953),IF('Input| Overheads'!$C$42="DNSP defined",SUMPRODUCT(--('Input| Projects'!$AD953="Yes"),'Calc| Overheads Allocation'!E$62,'Input| Projects'!$AG953),""))),"")</f>
        <v/>
      </c>
      <c r="AW953" s="186" t="str">
        <f>IFERROR(IF('Input| Overheads'!$C$42="Direct costs",SUMPRODUCT(--('Input| Projects'!$AD953="Yes"),'Calc| Overheads Allocation'!F$9,'Calc| Project Costs'!Y953),IF('Input| Overheads'!$C$42="Internal labour",SUMPRODUCT(--('Input| Projects'!$AD953="Yes"),'Calc| Overheads Allocation'!F$9,'Calc| Project Costs'!Y953,'Input| Projects'!$Y953),IF('Input| Overheads'!$C$42="DNSP defined",SUMPRODUCT(--('Input| Projects'!$AD953="Yes"),'Calc| Overheads Allocation'!F$62,'Input| Projects'!$AG953),""))),"")</f>
        <v/>
      </c>
      <c r="AX953" s="186" t="str">
        <f>IFERROR(IF('Input| Overheads'!$C$42="Direct costs",SUMPRODUCT(--('Input| Projects'!$AD953="Yes"),'Calc| Overheads Allocation'!G$9,'Calc| Project Costs'!Z953),IF('Input| Overheads'!$C$42="Internal labour",SUMPRODUCT(--('Input| Projects'!$AD953="Yes"),'Calc| Overheads Allocation'!G$9,'Calc| Project Costs'!Z953,'Input| Projects'!$Y953),IF('Input| Overheads'!$C$42="DNSP defined",SUMPRODUCT(--('Input| Projects'!$AD953="Yes"),'Calc| Overheads Allocation'!G$62,'Input| Projects'!$AG953),""))),"")</f>
        <v/>
      </c>
      <c r="AY953" s="186" t="str">
        <f>IFERROR(IF('Input| Overheads'!$C$42="Direct costs",SUMPRODUCT(--('Input| Projects'!$AD953="Yes"),'Calc| Overheads Allocation'!H$9,'Calc| Project Costs'!AA953),IF('Input| Overheads'!$C$42="Internal labour",SUMPRODUCT(--('Input| Projects'!$AD953="Yes"),'Calc| Overheads Allocation'!H$9,'Calc| Project Costs'!AA953,'Input| Projects'!$Y953),IF('Input| Overheads'!$C$42="DNSP defined",SUMPRODUCT(--('Input| Projects'!$AD953="Yes"),'Calc| Overheads Allocation'!H$62,'Input| Projects'!$AG953),""))),"")</f>
        <v/>
      </c>
      <c r="AZ953" s="186" t="str">
        <f>IFERROR(IF('Input| Overheads'!$C$42="Direct costs",SUMPRODUCT(--('Input| Projects'!$AD953="Yes"),'Calc| Overheads Allocation'!I$9,'Calc| Project Costs'!AB953),IF('Input| Overheads'!$C$42="Internal labour",SUMPRODUCT(--('Input| Projects'!$AD953="Yes"),'Calc| Overheads Allocation'!I$9,'Calc| Project Costs'!AB953,'Input| Projects'!$Y953),IF('Input| Overheads'!$C$42="DNSP defined",SUMPRODUCT(--('Input| Projects'!$AD953="Yes"),'Calc| Overheads Allocation'!I$62,'Input| Projects'!$AG953),""))),"")</f>
        <v/>
      </c>
      <c r="BA953" s="106"/>
      <c r="BB953" s="186">
        <f t="shared" si="448"/>
        <v>0</v>
      </c>
      <c r="BC953" s="186">
        <f t="shared" si="449"/>
        <v>0</v>
      </c>
      <c r="BD953" s="186">
        <f t="shared" si="450"/>
        <v>0</v>
      </c>
      <c r="BE953" s="186">
        <f t="shared" si="427"/>
        <v>0</v>
      </c>
      <c r="BF953" s="186">
        <f t="shared" si="428"/>
        <v>0</v>
      </c>
      <c r="BG953" s="186">
        <f t="shared" si="429"/>
        <v>0</v>
      </c>
      <c r="BH953" s="186">
        <f t="shared" si="430"/>
        <v>0</v>
      </c>
      <c r="BI953" s="97"/>
      <c r="BJ953" s="186" t="str">
        <f t="shared" si="431"/>
        <v/>
      </c>
      <c r="BK953" s="186" t="str">
        <f t="shared" si="432"/>
        <v/>
      </c>
      <c r="BL953" s="186" t="str">
        <f t="shared" si="433"/>
        <v/>
      </c>
      <c r="BM953" s="186" t="str">
        <f t="shared" si="434"/>
        <v/>
      </c>
      <c r="BN953" s="186" t="str">
        <f t="shared" si="435"/>
        <v/>
      </c>
      <c r="BO953" s="186" t="str">
        <f t="shared" si="436"/>
        <v/>
      </c>
      <c r="BP953" s="186" t="str">
        <f t="shared" si="437"/>
        <v/>
      </c>
      <c r="BQ953" s="97"/>
      <c r="BR953" s="186">
        <f t="shared" si="438"/>
        <v>0</v>
      </c>
      <c r="BS953" s="186">
        <f t="shared" si="439"/>
        <v>0</v>
      </c>
      <c r="BT953" s="222">
        <f t="shared" si="440"/>
        <v>0</v>
      </c>
      <c r="BU953" s="222">
        <f t="shared" si="441"/>
        <v>0</v>
      </c>
      <c r="BV953" s="222">
        <f t="shared" si="442"/>
        <v>0</v>
      </c>
      <c r="BW953" s="222">
        <f t="shared" si="443"/>
        <v>0</v>
      </c>
      <c r="BX953" s="222">
        <f t="shared" si="444"/>
        <v>0</v>
      </c>
      <c r="BY953" s="106"/>
      <c r="BZ953" s="197" t="str">
        <f>IF(SUMIF('Input| Projects'!$AS$8:$CP$8,"Dx",'Input| Projects'!$AS953:$CP953)=0,"",SUMIF('Input| Projects'!$AS$8:$CP$8,"Dx",'Input| Projects'!$AS953:$CP953))</f>
        <v/>
      </c>
      <c r="CA953" s="197" t="str">
        <f>IF(SUMIF('Input| Projects'!$AS$8:$CP$8,"Tx",'Input| Projects'!$AS953:$CP953)=0,"",SUMIF('Input| Projects'!$AS$8:$CP$8,"Tx",'Input| Projects'!$AS953:$CP953))</f>
        <v/>
      </c>
      <c r="CB953" s="150" t="str">
        <f t="shared" si="451"/>
        <v/>
      </c>
    </row>
    <row r="954" spans="2:80" x14ac:dyDescent="0.2">
      <c r="B954" s="201">
        <f>IFERROR('Input| Projects'!B954,"")</f>
        <v>945</v>
      </c>
      <c r="C954" s="42" t="str">
        <f>IFERROR(IF('Input| Projects'!C954="","",'Input| Projects'!C954),"")</f>
        <v/>
      </c>
      <c r="D954" s="42" t="str">
        <f>IFERROR(IF('Input| Projects'!D954="","",'Input| Projects'!D954),"")</f>
        <v/>
      </c>
      <c r="E954" s="104"/>
      <c r="F954" s="190">
        <f>IFERROR('Input| Projects'!I954*'Input| Escalations'!$K$19,"")</f>
        <v>0</v>
      </c>
      <c r="G954" s="190">
        <f>IFERROR('Input| Projects'!J954*'Input| Escalations'!$K$19,"")</f>
        <v>0</v>
      </c>
      <c r="H954" s="190">
        <f>IFERROR('Input| Projects'!K954*'Input| Escalations'!$K$19,"")</f>
        <v>0</v>
      </c>
      <c r="I954" s="190">
        <f>IFERROR('Input| Projects'!L954*'Input| Escalations'!$K$19,"")</f>
        <v>0</v>
      </c>
      <c r="J954" s="190">
        <f>IFERROR('Input| Projects'!M954*'Input| Escalations'!$K$19,"")</f>
        <v>0</v>
      </c>
      <c r="K954" s="190">
        <f>IFERROR('Input| Projects'!N954*'Input| Escalations'!$K$19,"")</f>
        <v>0</v>
      </c>
      <c r="L954" s="190">
        <f>IFERROR('Input| Projects'!O954*'Input| Escalations'!$K$19,"")</f>
        <v>0</v>
      </c>
      <c r="M954" s="150" t="str">
        <f>IF(ABS(SUM(F954:L954)-(SUM('Input| Projects'!I954:O954)*'Input| Escalations'!$K$19))&lt;0.0000001,"",1)</f>
        <v/>
      </c>
      <c r="N954" s="192">
        <f>'Input| Projects'!$Y954*INDEX('Input| Escalations'!$H$33:$N$33,MATCH('Calc| Project Costs'!N$9,'Input| Escalations'!$H$23:$N$23,0))+'Input| Projects'!$Z954*INDEX('Input| Escalations'!$H$34:$N$34,MATCH('Calc| Project Costs'!N$9,'Input| Escalations'!$H$23:$N$23,0))+'Input| Projects'!$AA954*INDEX('Input| Escalations'!$H$35:$N$35,MATCH('Calc| Project Costs'!N$9,'Input| Escalations'!$H$23:$N$23,0))+1</f>
        <v>1</v>
      </c>
      <c r="O954" s="192">
        <f>'Input| Projects'!$Y954*INDEX('Input| Escalations'!$H$33:$N$33,MATCH('Calc| Project Costs'!O$9,'Input| Escalations'!$H$23:$N$23,0))+'Input| Projects'!$Z954*INDEX('Input| Escalations'!$H$34:$N$34,MATCH('Calc| Project Costs'!O$9,'Input| Escalations'!$H$23:$N$23,0))+'Input| Projects'!$AA954*INDEX('Input| Escalations'!$H$35:$N$35,MATCH('Calc| Project Costs'!O$9,'Input| Escalations'!$H$23:$N$23,0))+1</f>
        <v>1</v>
      </c>
      <c r="P954" s="192">
        <f>'Input| Projects'!$Y954*INDEX('Input| Escalations'!$H$33:$N$33,MATCH('Calc| Project Costs'!P$9,'Input| Escalations'!$H$23:$N$23,0))+'Input| Projects'!$Z954*INDEX('Input| Escalations'!$H$34:$N$34,MATCH('Calc| Project Costs'!P$9,'Input| Escalations'!$H$23:$N$23,0))+'Input| Projects'!$AA954*INDEX('Input| Escalations'!$H$35:$N$35,MATCH('Calc| Project Costs'!P$9,'Input| Escalations'!$H$23:$N$23,0))+1</f>
        <v>1</v>
      </c>
      <c r="Q954" s="192">
        <f>'Input| Projects'!$Y954*INDEX('Input| Escalations'!$H$33:$N$33,MATCH('Calc| Project Costs'!Q$9,'Input| Escalations'!$H$23:$N$23,0))+'Input| Projects'!$Z954*INDEX('Input| Escalations'!$H$34:$N$34,MATCH('Calc| Project Costs'!Q$9,'Input| Escalations'!$H$23:$N$23,0))+'Input| Projects'!$AA954*INDEX('Input| Escalations'!$H$35:$N$35,MATCH('Calc| Project Costs'!Q$9,'Input| Escalations'!$H$23:$N$23,0))+1</f>
        <v>1</v>
      </c>
      <c r="R954" s="192">
        <f>'Input| Projects'!$Y954*INDEX('Input| Escalations'!$H$33:$N$33,MATCH('Calc| Project Costs'!R$9,'Input| Escalations'!$H$23:$N$23,0))+'Input| Projects'!$Z954*INDEX('Input| Escalations'!$H$34:$N$34,MATCH('Calc| Project Costs'!R$9,'Input| Escalations'!$H$23:$N$23,0))+'Input| Projects'!$AA954*INDEX('Input| Escalations'!$H$35:$N$35,MATCH('Calc| Project Costs'!R$9,'Input| Escalations'!$H$23:$N$23,0))+1</f>
        <v>1</v>
      </c>
      <c r="S954" s="192">
        <f>'Input| Projects'!$Y954*INDEX('Input| Escalations'!$H$33:$N$33,MATCH('Calc| Project Costs'!S$9,'Input| Escalations'!$H$23:$N$23,0))+'Input| Projects'!$Z954*INDEX('Input| Escalations'!$H$34:$N$34,MATCH('Calc| Project Costs'!S$9,'Input| Escalations'!$H$23:$N$23,0))+'Input| Projects'!$AA954*INDEX('Input| Escalations'!$H$35:$N$35,MATCH('Calc| Project Costs'!S$9,'Input| Escalations'!$H$23:$N$23,0))+1</f>
        <v>1</v>
      </c>
      <c r="T954" s="192">
        <f>'Input| Projects'!$Y954*INDEX('Input| Escalations'!$H$33:$N$33,MATCH('Calc| Project Costs'!T$9,'Input| Escalations'!$H$23:$N$23,0))+'Input| Projects'!$Z954*INDEX('Input| Escalations'!$H$34:$N$34,MATCH('Calc| Project Costs'!T$9,'Input| Escalations'!$H$23:$N$23,0))+'Input| Projects'!$AA954*INDEX('Input| Escalations'!$H$35:$N$35,MATCH('Calc| Project Costs'!T$9,'Input| Escalations'!$H$23:$N$23,0))+1</f>
        <v>1</v>
      </c>
      <c r="U954" s="106"/>
      <c r="V954" s="186">
        <f t="shared" si="445"/>
        <v>0</v>
      </c>
      <c r="W954" s="186">
        <f t="shared" si="446"/>
        <v>0</v>
      </c>
      <c r="X954" s="186">
        <f t="shared" si="447"/>
        <v>0</v>
      </c>
      <c r="Y954" s="186">
        <f t="shared" si="423"/>
        <v>0</v>
      </c>
      <c r="Z954" s="186">
        <f t="shared" si="424"/>
        <v>0</v>
      </c>
      <c r="AA954" s="186">
        <f t="shared" si="425"/>
        <v>0</v>
      </c>
      <c r="AB954" s="186">
        <f t="shared" si="426"/>
        <v>0</v>
      </c>
      <c r="AC954" s="106"/>
      <c r="AD954" s="186">
        <f>'Input| Projects'!Q954*N954*'Input| Escalations'!$K$19</f>
        <v>0</v>
      </c>
      <c r="AE954" s="186">
        <f>'Input| Projects'!R954*O954*'Input| Escalations'!$K$19</f>
        <v>0</v>
      </c>
      <c r="AF954" s="186">
        <f>'Input| Projects'!S954*P954*'Input| Escalations'!$K$19</f>
        <v>0</v>
      </c>
      <c r="AG954" s="186">
        <f>'Input| Projects'!T954*Q954*'Input| Escalations'!$K$19</f>
        <v>0</v>
      </c>
      <c r="AH954" s="186">
        <f>'Input| Projects'!U954*R954*'Input| Escalations'!$K$19</f>
        <v>0</v>
      </c>
      <c r="AI954" s="186">
        <f>'Input| Projects'!V954*S954*'Input| Escalations'!$K$19</f>
        <v>0</v>
      </c>
      <c r="AJ954" s="186">
        <f>'Input| Projects'!W954*T954*'Input| Escalations'!$K$19</f>
        <v>0</v>
      </c>
      <c r="AK954" s="106"/>
      <c r="AL954" s="186" t="str">
        <f>IFERROR(IF('Input| Overheads'!$C$42="Direct costs",SUMPRODUCT(--('Input| Projects'!$AC954="Yes"),'Calc| Overheads Allocation'!C$8,'Calc| Project Costs'!V954),IF('Input| Overheads'!$C$42="Internal labour",SUMPRODUCT(--('Input| Projects'!$AC954="Yes"),'Calc| Overheads Allocation'!C$8,'Calc| Project Costs'!V954,'Input| Projects'!$Y954),IF('Input| Overheads'!$C$42="DNSP defined",SUMPRODUCT(--('Input| Projects'!$AC954="Yes"),'Calc| Overheads Allocation'!C$61,'Input| Projects'!$AF954),""))),"")</f>
        <v/>
      </c>
      <c r="AM954" s="186" t="str">
        <f>IFERROR(IF('Input| Overheads'!$C$42="Direct costs",SUMPRODUCT(--('Input| Projects'!$AC954="Yes"),'Calc| Overheads Allocation'!D$8,'Calc| Project Costs'!W954),IF('Input| Overheads'!$C$42="Internal labour",SUMPRODUCT(--('Input| Projects'!$AC954="Yes"),'Calc| Overheads Allocation'!D$8,'Calc| Project Costs'!W954,'Input| Projects'!$Y954),IF('Input| Overheads'!$C$42="DNSP defined",SUMPRODUCT(--('Input| Projects'!$AC954="Yes"),'Calc| Overheads Allocation'!D$61,'Input| Projects'!$AF954),""))),"")</f>
        <v/>
      </c>
      <c r="AN954" s="186" t="str">
        <f>IFERROR(IF('Input| Overheads'!$C$42="Direct costs",SUMPRODUCT(--('Input| Projects'!$AC954="Yes"),'Calc| Overheads Allocation'!E$8,'Calc| Project Costs'!X954),IF('Input| Overheads'!$C$42="Internal labour",SUMPRODUCT(--('Input| Projects'!$AC954="Yes"),'Calc| Overheads Allocation'!E$8,'Calc| Project Costs'!X954,'Input| Projects'!$Y954),IF('Input| Overheads'!$C$42="DNSP defined",SUMPRODUCT(--('Input| Projects'!$AC954="Yes"),'Calc| Overheads Allocation'!E$61,'Input| Projects'!$AF954),""))),"")</f>
        <v/>
      </c>
      <c r="AO954" s="186" t="str">
        <f>IFERROR(IF('Input| Overheads'!$C$42="Direct costs",SUMPRODUCT(--('Input| Projects'!$AC954="Yes"),'Calc| Overheads Allocation'!F$8,'Calc| Project Costs'!Y954),IF('Input| Overheads'!$C$42="Internal labour",SUMPRODUCT(--('Input| Projects'!$AC954="Yes"),'Calc| Overheads Allocation'!F$8,'Calc| Project Costs'!Y954,'Input| Projects'!$Y954),IF('Input| Overheads'!$C$42="DNSP defined",SUMPRODUCT(--('Input| Projects'!$AC954="Yes"),'Calc| Overheads Allocation'!F$61,'Input| Projects'!$AF954),""))),"")</f>
        <v/>
      </c>
      <c r="AP954" s="186" t="str">
        <f>IFERROR(IF('Input| Overheads'!$C$42="Direct costs",SUMPRODUCT(--('Input| Projects'!$AC954="Yes"),'Calc| Overheads Allocation'!G$8,'Calc| Project Costs'!Z954),IF('Input| Overheads'!$C$42="Internal labour",SUMPRODUCT(--('Input| Projects'!$AC954="Yes"),'Calc| Overheads Allocation'!G$8,'Calc| Project Costs'!Z954,'Input| Projects'!$Y954),IF('Input| Overheads'!$C$42="DNSP defined",SUMPRODUCT(--('Input| Projects'!$AC954="Yes"),'Calc| Overheads Allocation'!G$61,'Input| Projects'!$AF954),""))),"")</f>
        <v/>
      </c>
      <c r="AQ954" s="186" t="str">
        <f>IFERROR(IF('Input| Overheads'!$C$42="Direct costs",SUMPRODUCT(--('Input| Projects'!$AC954="Yes"),'Calc| Overheads Allocation'!H$8,'Calc| Project Costs'!AA954),IF('Input| Overheads'!$C$42="Internal labour",SUMPRODUCT(--('Input| Projects'!$AC954="Yes"),'Calc| Overheads Allocation'!H$8,'Calc| Project Costs'!AA954,'Input| Projects'!$Y954),IF('Input| Overheads'!$C$42="DNSP defined",SUMPRODUCT(--('Input| Projects'!$AC954="Yes"),'Calc| Overheads Allocation'!H$61,'Input| Projects'!$AF954),""))),"")</f>
        <v/>
      </c>
      <c r="AR954" s="186" t="str">
        <f>IFERROR(IF('Input| Overheads'!$C$42="Direct costs",SUMPRODUCT(--('Input| Projects'!$AC954="Yes"),'Calc| Overheads Allocation'!I$8,'Calc| Project Costs'!AB954),IF('Input| Overheads'!$C$42="Internal labour",SUMPRODUCT(--('Input| Projects'!$AC954="Yes"),'Calc| Overheads Allocation'!I$8,'Calc| Project Costs'!AB954,'Input| Projects'!$Y954),IF('Input| Overheads'!$C$42="DNSP defined",SUMPRODUCT(--('Input| Projects'!$AC954="Yes"),'Calc| Overheads Allocation'!I$61,'Input| Projects'!$AF954),""))),"")</f>
        <v/>
      </c>
      <c r="AS954" s="106"/>
      <c r="AT954" s="186" t="str">
        <f>IFERROR(IF('Input| Overheads'!$C$42="Direct costs",SUMPRODUCT(--('Input| Projects'!$AD954="Yes"),'Calc| Overheads Allocation'!C$9,'Calc| Project Costs'!V954),IF('Input| Overheads'!$C$42="Internal labour",SUMPRODUCT(--('Input| Projects'!$AD954="Yes"),'Calc| Overheads Allocation'!C$9,'Calc| Project Costs'!V954,'Input| Projects'!$Y954),IF('Input| Overheads'!$C$42="DNSP defined",SUMPRODUCT(--('Input| Projects'!$AD954="Yes"),'Calc| Overheads Allocation'!C$62,'Input| Projects'!$AG954),""))),"")</f>
        <v/>
      </c>
      <c r="AU954" s="186" t="str">
        <f>IFERROR(IF('Input| Overheads'!$C$42="Direct costs",SUMPRODUCT(--('Input| Projects'!$AD954="Yes"),'Calc| Overheads Allocation'!D$9,'Calc| Project Costs'!W954),IF('Input| Overheads'!$C$42="Internal labour",SUMPRODUCT(--('Input| Projects'!$AD954="Yes"),'Calc| Overheads Allocation'!D$9,'Calc| Project Costs'!W954,'Input| Projects'!$Y954),IF('Input| Overheads'!$C$42="DNSP defined",SUMPRODUCT(--('Input| Projects'!$AD954="Yes"),'Calc| Overheads Allocation'!D$62,'Input| Projects'!$AG954),""))),"")</f>
        <v/>
      </c>
      <c r="AV954" s="186" t="str">
        <f>IFERROR(IF('Input| Overheads'!$C$42="Direct costs",SUMPRODUCT(--('Input| Projects'!$AD954="Yes"),'Calc| Overheads Allocation'!E$9,'Calc| Project Costs'!X954),IF('Input| Overheads'!$C$42="Internal labour",SUMPRODUCT(--('Input| Projects'!$AD954="Yes"),'Calc| Overheads Allocation'!E$9,'Calc| Project Costs'!X954,'Input| Projects'!$Y954),IF('Input| Overheads'!$C$42="DNSP defined",SUMPRODUCT(--('Input| Projects'!$AD954="Yes"),'Calc| Overheads Allocation'!E$62,'Input| Projects'!$AG954),""))),"")</f>
        <v/>
      </c>
      <c r="AW954" s="186" t="str">
        <f>IFERROR(IF('Input| Overheads'!$C$42="Direct costs",SUMPRODUCT(--('Input| Projects'!$AD954="Yes"),'Calc| Overheads Allocation'!F$9,'Calc| Project Costs'!Y954),IF('Input| Overheads'!$C$42="Internal labour",SUMPRODUCT(--('Input| Projects'!$AD954="Yes"),'Calc| Overheads Allocation'!F$9,'Calc| Project Costs'!Y954,'Input| Projects'!$Y954),IF('Input| Overheads'!$C$42="DNSP defined",SUMPRODUCT(--('Input| Projects'!$AD954="Yes"),'Calc| Overheads Allocation'!F$62,'Input| Projects'!$AG954),""))),"")</f>
        <v/>
      </c>
      <c r="AX954" s="186" t="str">
        <f>IFERROR(IF('Input| Overheads'!$C$42="Direct costs",SUMPRODUCT(--('Input| Projects'!$AD954="Yes"),'Calc| Overheads Allocation'!G$9,'Calc| Project Costs'!Z954),IF('Input| Overheads'!$C$42="Internal labour",SUMPRODUCT(--('Input| Projects'!$AD954="Yes"),'Calc| Overheads Allocation'!G$9,'Calc| Project Costs'!Z954,'Input| Projects'!$Y954),IF('Input| Overheads'!$C$42="DNSP defined",SUMPRODUCT(--('Input| Projects'!$AD954="Yes"),'Calc| Overheads Allocation'!G$62,'Input| Projects'!$AG954),""))),"")</f>
        <v/>
      </c>
      <c r="AY954" s="186" t="str">
        <f>IFERROR(IF('Input| Overheads'!$C$42="Direct costs",SUMPRODUCT(--('Input| Projects'!$AD954="Yes"),'Calc| Overheads Allocation'!H$9,'Calc| Project Costs'!AA954),IF('Input| Overheads'!$C$42="Internal labour",SUMPRODUCT(--('Input| Projects'!$AD954="Yes"),'Calc| Overheads Allocation'!H$9,'Calc| Project Costs'!AA954,'Input| Projects'!$Y954),IF('Input| Overheads'!$C$42="DNSP defined",SUMPRODUCT(--('Input| Projects'!$AD954="Yes"),'Calc| Overheads Allocation'!H$62,'Input| Projects'!$AG954),""))),"")</f>
        <v/>
      </c>
      <c r="AZ954" s="186" t="str">
        <f>IFERROR(IF('Input| Overheads'!$C$42="Direct costs",SUMPRODUCT(--('Input| Projects'!$AD954="Yes"),'Calc| Overheads Allocation'!I$9,'Calc| Project Costs'!AB954),IF('Input| Overheads'!$C$42="Internal labour",SUMPRODUCT(--('Input| Projects'!$AD954="Yes"),'Calc| Overheads Allocation'!I$9,'Calc| Project Costs'!AB954,'Input| Projects'!$Y954),IF('Input| Overheads'!$C$42="DNSP defined",SUMPRODUCT(--('Input| Projects'!$AD954="Yes"),'Calc| Overheads Allocation'!I$62,'Input| Projects'!$AG954),""))),"")</f>
        <v/>
      </c>
      <c r="BA954" s="106"/>
      <c r="BB954" s="186">
        <f t="shared" si="448"/>
        <v>0</v>
      </c>
      <c r="BC954" s="186">
        <f t="shared" si="449"/>
        <v>0</v>
      </c>
      <c r="BD954" s="186">
        <f t="shared" si="450"/>
        <v>0</v>
      </c>
      <c r="BE954" s="186">
        <f t="shared" si="427"/>
        <v>0</v>
      </c>
      <c r="BF954" s="186">
        <f t="shared" si="428"/>
        <v>0</v>
      </c>
      <c r="BG954" s="186">
        <f t="shared" si="429"/>
        <v>0</v>
      </c>
      <c r="BH954" s="186">
        <f t="shared" si="430"/>
        <v>0</v>
      </c>
      <c r="BI954" s="97"/>
      <c r="BJ954" s="186" t="str">
        <f t="shared" si="431"/>
        <v/>
      </c>
      <c r="BK954" s="186" t="str">
        <f t="shared" si="432"/>
        <v/>
      </c>
      <c r="BL954" s="186" t="str">
        <f t="shared" si="433"/>
        <v/>
      </c>
      <c r="BM954" s="186" t="str">
        <f t="shared" si="434"/>
        <v/>
      </c>
      <c r="BN954" s="186" t="str">
        <f t="shared" si="435"/>
        <v/>
      </c>
      <c r="BO954" s="186" t="str">
        <f t="shared" si="436"/>
        <v/>
      </c>
      <c r="BP954" s="186" t="str">
        <f t="shared" si="437"/>
        <v/>
      </c>
      <c r="BQ954" s="97"/>
      <c r="BR954" s="186">
        <f t="shared" si="438"/>
        <v>0</v>
      </c>
      <c r="BS954" s="186">
        <f t="shared" si="439"/>
        <v>0</v>
      </c>
      <c r="BT954" s="222">
        <f t="shared" si="440"/>
        <v>0</v>
      </c>
      <c r="BU954" s="222">
        <f t="shared" si="441"/>
        <v>0</v>
      </c>
      <c r="BV954" s="222">
        <f t="shared" si="442"/>
        <v>0</v>
      </c>
      <c r="BW954" s="222">
        <f t="shared" si="443"/>
        <v>0</v>
      </c>
      <c r="BX954" s="222">
        <f t="shared" si="444"/>
        <v>0</v>
      </c>
      <c r="BY954" s="106"/>
      <c r="BZ954" s="197" t="str">
        <f>IF(SUMIF('Input| Projects'!$AS$8:$CP$8,"Dx",'Input| Projects'!$AS954:$CP954)=0,"",SUMIF('Input| Projects'!$AS$8:$CP$8,"Dx",'Input| Projects'!$AS954:$CP954))</f>
        <v/>
      </c>
      <c r="CA954" s="197" t="str">
        <f>IF(SUMIF('Input| Projects'!$AS$8:$CP$8,"Tx",'Input| Projects'!$AS954:$CP954)=0,"",SUMIF('Input| Projects'!$AS$8:$CP$8,"Tx",'Input| Projects'!$AS954:$CP954))</f>
        <v/>
      </c>
      <c r="CB954" s="150" t="str">
        <f t="shared" si="451"/>
        <v/>
      </c>
    </row>
    <row r="955" spans="2:80" x14ac:dyDescent="0.2">
      <c r="B955" s="201">
        <f>IFERROR('Input| Projects'!B955,"")</f>
        <v>946</v>
      </c>
      <c r="C955" s="42" t="str">
        <f>IFERROR(IF('Input| Projects'!C955="","",'Input| Projects'!C955),"")</f>
        <v/>
      </c>
      <c r="D955" s="42" t="str">
        <f>IFERROR(IF('Input| Projects'!D955="","",'Input| Projects'!D955),"")</f>
        <v/>
      </c>
      <c r="E955" s="104"/>
      <c r="F955" s="190">
        <f>IFERROR('Input| Projects'!I955*'Input| Escalations'!$K$19,"")</f>
        <v>0</v>
      </c>
      <c r="G955" s="190">
        <f>IFERROR('Input| Projects'!J955*'Input| Escalations'!$K$19,"")</f>
        <v>0</v>
      </c>
      <c r="H955" s="190">
        <f>IFERROR('Input| Projects'!K955*'Input| Escalations'!$K$19,"")</f>
        <v>0</v>
      </c>
      <c r="I955" s="190">
        <f>IFERROR('Input| Projects'!L955*'Input| Escalations'!$K$19,"")</f>
        <v>0</v>
      </c>
      <c r="J955" s="190">
        <f>IFERROR('Input| Projects'!M955*'Input| Escalations'!$K$19,"")</f>
        <v>0</v>
      </c>
      <c r="K955" s="190">
        <f>IFERROR('Input| Projects'!N955*'Input| Escalations'!$K$19,"")</f>
        <v>0</v>
      </c>
      <c r="L955" s="190">
        <f>IFERROR('Input| Projects'!O955*'Input| Escalations'!$K$19,"")</f>
        <v>0</v>
      </c>
      <c r="M955" s="150" t="str">
        <f>IF(ABS(SUM(F955:L955)-(SUM('Input| Projects'!I955:O955)*'Input| Escalations'!$K$19))&lt;0.0000001,"",1)</f>
        <v/>
      </c>
      <c r="N955" s="192">
        <f>'Input| Projects'!$Y955*INDEX('Input| Escalations'!$H$33:$N$33,MATCH('Calc| Project Costs'!N$9,'Input| Escalations'!$H$23:$N$23,0))+'Input| Projects'!$Z955*INDEX('Input| Escalations'!$H$34:$N$34,MATCH('Calc| Project Costs'!N$9,'Input| Escalations'!$H$23:$N$23,0))+'Input| Projects'!$AA955*INDEX('Input| Escalations'!$H$35:$N$35,MATCH('Calc| Project Costs'!N$9,'Input| Escalations'!$H$23:$N$23,0))+1</f>
        <v>1</v>
      </c>
      <c r="O955" s="192">
        <f>'Input| Projects'!$Y955*INDEX('Input| Escalations'!$H$33:$N$33,MATCH('Calc| Project Costs'!O$9,'Input| Escalations'!$H$23:$N$23,0))+'Input| Projects'!$Z955*INDEX('Input| Escalations'!$H$34:$N$34,MATCH('Calc| Project Costs'!O$9,'Input| Escalations'!$H$23:$N$23,0))+'Input| Projects'!$AA955*INDEX('Input| Escalations'!$H$35:$N$35,MATCH('Calc| Project Costs'!O$9,'Input| Escalations'!$H$23:$N$23,0))+1</f>
        <v>1</v>
      </c>
      <c r="P955" s="192">
        <f>'Input| Projects'!$Y955*INDEX('Input| Escalations'!$H$33:$N$33,MATCH('Calc| Project Costs'!P$9,'Input| Escalations'!$H$23:$N$23,0))+'Input| Projects'!$Z955*INDEX('Input| Escalations'!$H$34:$N$34,MATCH('Calc| Project Costs'!P$9,'Input| Escalations'!$H$23:$N$23,0))+'Input| Projects'!$AA955*INDEX('Input| Escalations'!$H$35:$N$35,MATCH('Calc| Project Costs'!P$9,'Input| Escalations'!$H$23:$N$23,0))+1</f>
        <v>1</v>
      </c>
      <c r="Q955" s="192">
        <f>'Input| Projects'!$Y955*INDEX('Input| Escalations'!$H$33:$N$33,MATCH('Calc| Project Costs'!Q$9,'Input| Escalations'!$H$23:$N$23,0))+'Input| Projects'!$Z955*INDEX('Input| Escalations'!$H$34:$N$34,MATCH('Calc| Project Costs'!Q$9,'Input| Escalations'!$H$23:$N$23,0))+'Input| Projects'!$AA955*INDEX('Input| Escalations'!$H$35:$N$35,MATCH('Calc| Project Costs'!Q$9,'Input| Escalations'!$H$23:$N$23,0))+1</f>
        <v>1</v>
      </c>
      <c r="R955" s="192">
        <f>'Input| Projects'!$Y955*INDEX('Input| Escalations'!$H$33:$N$33,MATCH('Calc| Project Costs'!R$9,'Input| Escalations'!$H$23:$N$23,0))+'Input| Projects'!$Z955*INDEX('Input| Escalations'!$H$34:$N$34,MATCH('Calc| Project Costs'!R$9,'Input| Escalations'!$H$23:$N$23,0))+'Input| Projects'!$AA955*INDEX('Input| Escalations'!$H$35:$N$35,MATCH('Calc| Project Costs'!R$9,'Input| Escalations'!$H$23:$N$23,0))+1</f>
        <v>1</v>
      </c>
      <c r="S955" s="192">
        <f>'Input| Projects'!$Y955*INDEX('Input| Escalations'!$H$33:$N$33,MATCH('Calc| Project Costs'!S$9,'Input| Escalations'!$H$23:$N$23,0))+'Input| Projects'!$Z955*INDEX('Input| Escalations'!$H$34:$N$34,MATCH('Calc| Project Costs'!S$9,'Input| Escalations'!$H$23:$N$23,0))+'Input| Projects'!$AA955*INDEX('Input| Escalations'!$H$35:$N$35,MATCH('Calc| Project Costs'!S$9,'Input| Escalations'!$H$23:$N$23,0))+1</f>
        <v>1</v>
      </c>
      <c r="T955" s="192">
        <f>'Input| Projects'!$Y955*INDEX('Input| Escalations'!$H$33:$N$33,MATCH('Calc| Project Costs'!T$9,'Input| Escalations'!$H$23:$N$23,0))+'Input| Projects'!$Z955*INDEX('Input| Escalations'!$H$34:$N$34,MATCH('Calc| Project Costs'!T$9,'Input| Escalations'!$H$23:$N$23,0))+'Input| Projects'!$AA955*INDEX('Input| Escalations'!$H$35:$N$35,MATCH('Calc| Project Costs'!T$9,'Input| Escalations'!$H$23:$N$23,0))+1</f>
        <v>1</v>
      </c>
      <c r="U955" s="106"/>
      <c r="V955" s="186">
        <f t="shared" si="445"/>
        <v>0</v>
      </c>
      <c r="W955" s="186">
        <f t="shared" si="446"/>
        <v>0</v>
      </c>
      <c r="X955" s="186">
        <f t="shared" si="447"/>
        <v>0</v>
      </c>
      <c r="Y955" s="186">
        <f t="shared" si="423"/>
        <v>0</v>
      </c>
      <c r="Z955" s="186">
        <f t="shared" si="424"/>
        <v>0</v>
      </c>
      <c r="AA955" s="186">
        <f t="shared" si="425"/>
        <v>0</v>
      </c>
      <c r="AB955" s="186">
        <f t="shared" si="426"/>
        <v>0</v>
      </c>
      <c r="AC955" s="106"/>
      <c r="AD955" s="186">
        <f>'Input| Projects'!Q955*N955*'Input| Escalations'!$K$19</f>
        <v>0</v>
      </c>
      <c r="AE955" s="186">
        <f>'Input| Projects'!R955*O955*'Input| Escalations'!$K$19</f>
        <v>0</v>
      </c>
      <c r="AF955" s="186">
        <f>'Input| Projects'!S955*P955*'Input| Escalations'!$K$19</f>
        <v>0</v>
      </c>
      <c r="AG955" s="186">
        <f>'Input| Projects'!T955*Q955*'Input| Escalations'!$K$19</f>
        <v>0</v>
      </c>
      <c r="AH955" s="186">
        <f>'Input| Projects'!U955*R955*'Input| Escalations'!$K$19</f>
        <v>0</v>
      </c>
      <c r="AI955" s="186">
        <f>'Input| Projects'!V955*S955*'Input| Escalations'!$K$19</f>
        <v>0</v>
      </c>
      <c r="AJ955" s="186">
        <f>'Input| Projects'!W955*T955*'Input| Escalations'!$K$19</f>
        <v>0</v>
      </c>
      <c r="AK955" s="106"/>
      <c r="AL955" s="186" t="str">
        <f>IFERROR(IF('Input| Overheads'!$C$42="Direct costs",SUMPRODUCT(--('Input| Projects'!$AC955="Yes"),'Calc| Overheads Allocation'!C$8,'Calc| Project Costs'!V955),IF('Input| Overheads'!$C$42="Internal labour",SUMPRODUCT(--('Input| Projects'!$AC955="Yes"),'Calc| Overheads Allocation'!C$8,'Calc| Project Costs'!V955,'Input| Projects'!$Y955),IF('Input| Overheads'!$C$42="DNSP defined",SUMPRODUCT(--('Input| Projects'!$AC955="Yes"),'Calc| Overheads Allocation'!C$61,'Input| Projects'!$AF955),""))),"")</f>
        <v/>
      </c>
      <c r="AM955" s="186" t="str">
        <f>IFERROR(IF('Input| Overheads'!$C$42="Direct costs",SUMPRODUCT(--('Input| Projects'!$AC955="Yes"),'Calc| Overheads Allocation'!D$8,'Calc| Project Costs'!W955),IF('Input| Overheads'!$C$42="Internal labour",SUMPRODUCT(--('Input| Projects'!$AC955="Yes"),'Calc| Overheads Allocation'!D$8,'Calc| Project Costs'!W955,'Input| Projects'!$Y955),IF('Input| Overheads'!$C$42="DNSP defined",SUMPRODUCT(--('Input| Projects'!$AC955="Yes"),'Calc| Overheads Allocation'!D$61,'Input| Projects'!$AF955),""))),"")</f>
        <v/>
      </c>
      <c r="AN955" s="186" t="str">
        <f>IFERROR(IF('Input| Overheads'!$C$42="Direct costs",SUMPRODUCT(--('Input| Projects'!$AC955="Yes"),'Calc| Overheads Allocation'!E$8,'Calc| Project Costs'!X955),IF('Input| Overheads'!$C$42="Internal labour",SUMPRODUCT(--('Input| Projects'!$AC955="Yes"),'Calc| Overheads Allocation'!E$8,'Calc| Project Costs'!X955,'Input| Projects'!$Y955),IF('Input| Overheads'!$C$42="DNSP defined",SUMPRODUCT(--('Input| Projects'!$AC955="Yes"),'Calc| Overheads Allocation'!E$61,'Input| Projects'!$AF955),""))),"")</f>
        <v/>
      </c>
      <c r="AO955" s="186" t="str">
        <f>IFERROR(IF('Input| Overheads'!$C$42="Direct costs",SUMPRODUCT(--('Input| Projects'!$AC955="Yes"),'Calc| Overheads Allocation'!F$8,'Calc| Project Costs'!Y955),IF('Input| Overheads'!$C$42="Internal labour",SUMPRODUCT(--('Input| Projects'!$AC955="Yes"),'Calc| Overheads Allocation'!F$8,'Calc| Project Costs'!Y955,'Input| Projects'!$Y955),IF('Input| Overheads'!$C$42="DNSP defined",SUMPRODUCT(--('Input| Projects'!$AC955="Yes"),'Calc| Overheads Allocation'!F$61,'Input| Projects'!$AF955),""))),"")</f>
        <v/>
      </c>
      <c r="AP955" s="186" t="str">
        <f>IFERROR(IF('Input| Overheads'!$C$42="Direct costs",SUMPRODUCT(--('Input| Projects'!$AC955="Yes"),'Calc| Overheads Allocation'!G$8,'Calc| Project Costs'!Z955),IF('Input| Overheads'!$C$42="Internal labour",SUMPRODUCT(--('Input| Projects'!$AC955="Yes"),'Calc| Overheads Allocation'!G$8,'Calc| Project Costs'!Z955,'Input| Projects'!$Y955),IF('Input| Overheads'!$C$42="DNSP defined",SUMPRODUCT(--('Input| Projects'!$AC955="Yes"),'Calc| Overheads Allocation'!G$61,'Input| Projects'!$AF955),""))),"")</f>
        <v/>
      </c>
      <c r="AQ955" s="186" t="str">
        <f>IFERROR(IF('Input| Overheads'!$C$42="Direct costs",SUMPRODUCT(--('Input| Projects'!$AC955="Yes"),'Calc| Overheads Allocation'!H$8,'Calc| Project Costs'!AA955),IF('Input| Overheads'!$C$42="Internal labour",SUMPRODUCT(--('Input| Projects'!$AC955="Yes"),'Calc| Overheads Allocation'!H$8,'Calc| Project Costs'!AA955,'Input| Projects'!$Y955),IF('Input| Overheads'!$C$42="DNSP defined",SUMPRODUCT(--('Input| Projects'!$AC955="Yes"),'Calc| Overheads Allocation'!H$61,'Input| Projects'!$AF955),""))),"")</f>
        <v/>
      </c>
      <c r="AR955" s="186" t="str">
        <f>IFERROR(IF('Input| Overheads'!$C$42="Direct costs",SUMPRODUCT(--('Input| Projects'!$AC955="Yes"),'Calc| Overheads Allocation'!I$8,'Calc| Project Costs'!AB955),IF('Input| Overheads'!$C$42="Internal labour",SUMPRODUCT(--('Input| Projects'!$AC955="Yes"),'Calc| Overheads Allocation'!I$8,'Calc| Project Costs'!AB955,'Input| Projects'!$Y955),IF('Input| Overheads'!$C$42="DNSP defined",SUMPRODUCT(--('Input| Projects'!$AC955="Yes"),'Calc| Overheads Allocation'!I$61,'Input| Projects'!$AF955),""))),"")</f>
        <v/>
      </c>
      <c r="AS955" s="106"/>
      <c r="AT955" s="186" t="str">
        <f>IFERROR(IF('Input| Overheads'!$C$42="Direct costs",SUMPRODUCT(--('Input| Projects'!$AD955="Yes"),'Calc| Overheads Allocation'!C$9,'Calc| Project Costs'!V955),IF('Input| Overheads'!$C$42="Internal labour",SUMPRODUCT(--('Input| Projects'!$AD955="Yes"),'Calc| Overheads Allocation'!C$9,'Calc| Project Costs'!V955,'Input| Projects'!$Y955),IF('Input| Overheads'!$C$42="DNSP defined",SUMPRODUCT(--('Input| Projects'!$AD955="Yes"),'Calc| Overheads Allocation'!C$62,'Input| Projects'!$AG955),""))),"")</f>
        <v/>
      </c>
      <c r="AU955" s="186" t="str">
        <f>IFERROR(IF('Input| Overheads'!$C$42="Direct costs",SUMPRODUCT(--('Input| Projects'!$AD955="Yes"),'Calc| Overheads Allocation'!D$9,'Calc| Project Costs'!W955),IF('Input| Overheads'!$C$42="Internal labour",SUMPRODUCT(--('Input| Projects'!$AD955="Yes"),'Calc| Overheads Allocation'!D$9,'Calc| Project Costs'!W955,'Input| Projects'!$Y955),IF('Input| Overheads'!$C$42="DNSP defined",SUMPRODUCT(--('Input| Projects'!$AD955="Yes"),'Calc| Overheads Allocation'!D$62,'Input| Projects'!$AG955),""))),"")</f>
        <v/>
      </c>
      <c r="AV955" s="186" t="str">
        <f>IFERROR(IF('Input| Overheads'!$C$42="Direct costs",SUMPRODUCT(--('Input| Projects'!$AD955="Yes"),'Calc| Overheads Allocation'!E$9,'Calc| Project Costs'!X955),IF('Input| Overheads'!$C$42="Internal labour",SUMPRODUCT(--('Input| Projects'!$AD955="Yes"),'Calc| Overheads Allocation'!E$9,'Calc| Project Costs'!X955,'Input| Projects'!$Y955),IF('Input| Overheads'!$C$42="DNSP defined",SUMPRODUCT(--('Input| Projects'!$AD955="Yes"),'Calc| Overheads Allocation'!E$62,'Input| Projects'!$AG955),""))),"")</f>
        <v/>
      </c>
      <c r="AW955" s="186" t="str">
        <f>IFERROR(IF('Input| Overheads'!$C$42="Direct costs",SUMPRODUCT(--('Input| Projects'!$AD955="Yes"),'Calc| Overheads Allocation'!F$9,'Calc| Project Costs'!Y955),IF('Input| Overheads'!$C$42="Internal labour",SUMPRODUCT(--('Input| Projects'!$AD955="Yes"),'Calc| Overheads Allocation'!F$9,'Calc| Project Costs'!Y955,'Input| Projects'!$Y955),IF('Input| Overheads'!$C$42="DNSP defined",SUMPRODUCT(--('Input| Projects'!$AD955="Yes"),'Calc| Overheads Allocation'!F$62,'Input| Projects'!$AG955),""))),"")</f>
        <v/>
      </c>
      <c r="AX955" s="186" t="str">
        <f>IFERROR(IF('Input| Overheads'!$C$42="Direct costs",SUMPRODUCT(--('Input| Projects'!$AD955="Yes"),'Calc| Overheads Allocation'!G$9,'Calc| Project Costs'!Z955),IF('Input| Overheads'!$C$42="Internal labour",SUMPRODUCT(--('Input| Projects'!$AD955="Yes"),'Calc| Overheads Allocation'!G$9,'Calc| Project Costs'!Z955,'Input| Projects'!$Y955),IF('Input| Overheads'!$C$42="DNSP defined",SUMPRODUCT(--('Input| Projects'!$AD955="Yes"),'Calc| Overheads Allocation'!G$62,'Input| Projects'!$AG955),""))),"")</f>
        <v/>
      </c>
      <c r="AY955" s="186" t="str">
        <f>IFERROR(IF('Input| Overheads'!$C$42="Direct costs",SUMPRODUCT(--('Input| Projects'!$AD955="Yes"),'Calc| Overheads Allocation'!H$9,'Calc| Project Costs'!AA955),IF('Input| Overheads'!$C$42="Internal labour",SUMPRODUCT(--('Input| Projects'!$AD955="Yes"),'Calc| Overheads Allocation'!H$9,'Calc| Project Costs'!AA955,'Input| Projects'!$Y955),IF('Input| Overheads'!$C$42="DNSP defined",SUMPRODUCT(--('Input| Projects'!$AD955="Yes"),'Calc| Overheads Allocation'!H$62,'Input| Projects'!$AG955),""))),"")</f>
        <v/>
      </c>
      <c r="AZ955" s="186" t="str">
        <f>IFERROR(IF('Input| Overheads'!$C$42="Direct costs",SUMPRODUCT(--('Input| Projects'!$AD955="Yes"),'Calc| Overheads Allocation'!I$9,'Calc| Project Costs'!AB955),IF('Input| Overheads'!$C$42="Internal labour",SUMPRODUCT(--('Input| Projects'!$AD955="Yes"),'Calc| Overheads Allocation'!I$9,'Calc| Project Costs'!AB955,'Input| Projects'!$Y955),IF('Input| Overheads'!$C$42="DNSP defined",SUMPRODUCT(--('Input| Projects'!$AD955="Yes"),'Calc| Overheads Allocation'!I$62,'Input| Projects'!$AG955),""))),"")</f>
        <v/>
      </c>
      <c r="BA955" s="106"/>
      <c r="BB955" s="186">
        <f t="shared" si="448"/>
        <v>0</v>
      </c>
      <c r="BC955" s="186">
        <f t="shared" si="449"/>
        <v>0</v>
      </c>
      <c r="BD955" s="186">
        <f t="shared" si="450"/>
        <v>0</v>
      </c>
      <c r="BE955" s="186">
        <f t="shared" si="427"/>
        <v>0</v>
      </c>
      <c r="BF955" s="186">
        <f t="shared" si="428"/>
        <v>0</v>
      </c>
      <c r="BG955" s="186">
        <f t="shared" si="429"/>
        <v>0</v>
      </c>
      <c r="BH955" s="186">
        <f t="shared" si="430"/>
        <v>0</v>
      </c>
      <c r="BI955" s="97"/>
      <c r="BJ955" s="186" t="str">
        <f t="shared" si="431"/>
        <v/>
      </c>
      <c r="BK955" s="186" t="str">
        <f t="shared" si="432"/>
        <v/>
      </c>
      <c r="BL955" s="186" t="str">
        <f t="shared" si="433"/>
        <v/>
      </c>
      <c r="BM955" s="186" t="str">
        <f t="shared" si="434"/>
        <v/>
      </c>
      <c r="BN955" s="186" t="str">
        <f t="shared" si="435"/>
        <v/>
      </c>
      <c r="BO955" s="186" t="str">
        <f t="shared" si="436"/>
        <v/>
      </c>
      <c r="BP955" s="186" t="str">
        <f t="shared" si="437"/>
        <v/>
      </c>
      <c r="BQ955" s="97"/>
      <c r="BR955" s="186">
        <f t="shared" si="438"/>
        <v>0</v>
      </c>
      <c r="BS955" s="186">
        <f t="shared" si="439"/>
        <v>0</v>
      </c>
      <c r="BT955" s="222">
        <f t="shared" si="440"/>
        <v>0</v>
      </c>
      <c r="BU955" s="222">
        <f t="shared" si="441"/>
        <v>0</v>
      </c>
      <c r="BV955" s="222">
        <f t="shared" si="442"/>
        <v>0</v>
      </c>
      <c r="BW955" s="222">
        <f t="shared" si="443"/>
        <v>0</v>
      </c>
      <c r="BX955" s="222">
        <f t="shared" si="444"/>
        <v>0</v>
      </c>
      <c r="BY955" s="106"/>
      <c r="BZ955" s="197" t="str">
        <f>IF(SUMIF('Input| Projects'!$AS$8:$CP$8,"Dx",'Input| Projects'!$AS955:$CP955)=0,"",SUMIF('Input| Projects'!$AS$8:$CP$8,"Dx",'Input| Projects'!$AS955:$CP955))</f>
        <v/>
      </c>
      <c r="CA955" s="197" t="str">
        <f>IF(SUMIF('Input| Projects'!$AS$8:$CP$8,"Tx",'Input| Projects'!$AS955:$CP955)=0,"",SUMIF('Input| Projects'!$AS$8:$CP$8,"Tx",'Input| Projects'!$AS955:$CP955))</f>
        <v/>
      </c>
      <c r="CB955" s="150" t="str">
        <f t="shared" si="451"/>
        <v/>
      </c>
    </row>
    <row r="956" spans="2:80" x14ac:dyDescent="0.2">
      <c r="B956" s="201">
        <f>IFERROR('Input| Projects'!B956,"")</f>
        <v>947</v>
      </c>
      <c r="C956" s="42" t="str">
        <f>IFERROR(IF('Input| Projects'!C956="","",'Input| Projects'!C956),"")</f>
        <v/>
      </c>
      <c r="D956" s="42" t="str">
        <f>IFERROR(IF('Input| Projects'!D956="","",'Input| Projects'!D956),"")</f>
        <v/>
      </c>
      <c r="E956" s="104"/>
      <c r="F956" s="190">
        <f>IFERROR('Input| Projects'!I956*'Input| Escalations'!$K$19,"")</f>
        <v>0</v>
      </c>
      <c r="G956" s="190">
        <f>IFERROR('Input| Projects'!J956*'Input| Escalations'!$K$19,"")</f>
        <v>0</v>
      </c>
      <c r="H956" s="190">
        <f>IFERROR('Input| Projects'!K956*'Input| Escalations'!$K$19,"")</f>
        <v>0</v>
      </c>
      <c r="I956" s="190">
        <f>IFERROR('Input| Projects'!L956*'Input| Escalations'!$K$19,"")</f>
        <v>0</v>
      </c>
      <c r="J956" s="190">
        <f>IFERROR('Input| Projects'!M956*'Input| Escalations'!$K$19,"")</f>
        <v>0</v>
      </c>
      <c r="K956" s="190">
        <f>IFERROR('Input| Projects'!N956*'Input| Escalations'!$K$19,"")</f>
        <v>0</v>
      </c>
      <c r="L956" s="190">
        <f>IFERROR('Input| Projects'!O956*'Input| Escalations'!$K$19,"")</f>
        <v>0</v>
      </c>
      <c r="M956" s="150" t="str">
        <f>IF(ABS(SUM(F956:L956)-(SUM('Input| Projects'!I956:O956)*'Input| Escalations'!$K$19))&lt;0.0000001,"",1)</f>
        <v/>
      </c>
      <c r="N956" s="192">
        <f>'Input| Projects'!$Y956*INDEX('Input| Escalations'!$H$33:$N$33,MATCH('Calc| Project Costs'!N$9,'Input| Escalations'!$H$23:$N$23,0))+'Input| Projects'!$Z956*INDEX('Input| Escalations'!$H$34:$N$34,MATCH('Calc| Project Costs'!N$9,'Input| Escalations'!$H$23:$N$23,0))+'Input| Projects'!$AA956*INDEX('Input| Escalations'!$H$35:$N$35,MATCH('Calc| Project Costs'!N$9,'Input| Escalations'!$H$23:$N$23,0))+1</f>
        <v>1</v>
      </c>
      <c r="O956" s="192">
        <f>'Input| Projects'!$Y956*INDEX('Input| Escalations'!$H$33:$N$33,MATCH('Calc| Project Costs'!O$9,'Input| Escalations'!$H$23:$N$23,0))+'Input| Projects'!$Z956*INDEX('Input| Escalations'!$H$34:$N$34,MATCH('Calc| Project Costs'!O$9,'Input| Escalations'!$H$23:$N$23,0))+'Input| Projects'!$AA956*INDEX('Input| Escalations'!$H$35:$N$35,MATCH('Calc| Project Costs'!O$9,'Input| Escalations'!$H$23:$N$23,0))+1</f>
        <v>1</v>
      </c>
      <c r="P956" s="192">
        <f>'Input| Projects'!$Y956*INDEX('Input| Escalations'!$H$33:$N$33,MATCH('Calc| Project Costs'!P$9,'Input| Escalations'!$H$23:$N$23,0))+'Input| Projects'!$Z956*INDEX('Input| Escalations'!$H$34:$N$34,MATCH('Calc| Project Costs'!P$9,'Input| Escalations'!$H$23:$N$23,0))+'Input| Projects'!$AA956*INDEX('Input| Escalations'!$H$35:$N$35,MATCH('Calc| Project Costs'!P$9,'Input| Escalations'!$H$23:$N$23,0))+1</f>
        <v>1</v>
      </c>
      <c r="Q956" s="192">
        <f>'Input| Projects'!$Y956*INDEX('Input| Escalations'!$H$33:$N$33,MATCH('Calc| Project Costs'!Q$9,'Input| Escalations'!$H$23:$N$23,0))+'Input| Projects'!$Z956*INDEX('Input| Escalations'!$H$34:$N$34,MATCH('Calc| Project Costs'!Q$9,'Input| Escalations'!$H$23:$N$23,0))+'Input| Projects'!$AA956*INDEX('Input| Escalations'!$H$35:$N$35,MATCH('Calc| Project Costs'!Q$9,'Input| Escalations'!$H$23:$N$23,0))+1</f>
        <v>1</v>
      </c>
      <c r="R956" s="192">
        <f>'Input| Projects'!$Y956*INDEX('Input| Escalations'!$H$33:$N$33,MATCH('Calc| Project Costs'!R$9,'Input| Escalations'!$H$23:$N$23,0))+'Input| Projects'!$Z956*INDEX('Input| Escalations'!$H$34:$N$34,MATCH('Calc| Project Costs'!R$9,'Input| Escalations'!$H$23:$N$23,0))+'Input| Projects'!$AA956*INDEX('Input| Escalations'!$H$35:$N$35,MATCH('Calc| Project Costs'!R$9,'Input| Escalations'!$H$23:$N$23,0))+1</f>
        <v>1</v>
      </c>
      <c r="S956" s="192">
        <f>'Input| Projects'!$Y956*INDEX('Input| Escalations'!$H$33:$N$33,MATCH('Calc| Project Costs'!S$9,'Input| Escalations'!$H$23:$N$23,0))+'Input| Projects'!$Z956*INDEX('Input| Escalations'!$H$34:$N$34,MATCH('Calc| Project Costs'!S$9,'Input| Escalations'!$H$23:$N$23,0))+'Input| Projects'!$AA956*INDEX('Input| Escalations'!$H$35:$N$35,MATCH('Calc| Project Costs'!S$9,'Input| Escalations'!$H$23:$N$23,0))+1</f>
        <v>1</v>
      </c>
      <c r="T956" s="192">
        <f>'Input| Projects'!$Y956*INDEX('Input| Escalations'!$H$33:$N$33,MATCH('Calc| Project Costs'!T$9,'Input| Escalations'!$H$23:$N$23,0))+'Input| Projects'!$Z956*INDEX('Input| Escalations'!$H$34:$N$34,MATCH('Calc| Project Costs'!T$9,'Input| Escalations'!$H$23:$N$23,0))+'Input| Projects'!$AA956*INDEX('Input| Escalations'!$H$35:$N$35,MATCH('Calc| Project Costs'!T$9,'Input| Escalations'!$H$23:$N$23,0))+1</f>
        <v>1</v>
      </c>
      <c r="U956" s="106"/>
      <c r="V956" s="186">
        <f t="shared" si="445"/>
        <v>0</v>
      </c>
      <c r="W956" s="186">
        <f t="shared" si="446"/>
        <v>0</v>
      </c>
      <c r="X956" s="186">
        <f t="shared" si="447"/>
        <v>0</v>
      </c>
      <c r="Y956" s="186">
        <f t="shared" si="423"/>
        <v>0</v>
      </c>
      <c r="Z956" s="186">
        <f t="shared" si="424"/>
        <v>0</v>
      </c>
      <c r="AA956" s="186">
        <f t="shared" si="425"/>
        <v>0</v>
      </c>
      <c r="AB956" s="186">
        <f t="shared" si="426"/>
        <v>0</v>
      </c>
      <c r="AC956" s="106"/>
      <c r="AD956" s="186">
        <f>'Input| Projects'!Q956*N956*'Input| Escalations'!$K$19</f>
        <v>0</v>
      </c>
      <c r="AE956" s="186">
        <f>'Input| Projects'!R956*O956*'Input| Escalations'!$K$19</f>
        <v>0</v>
      </c>
      <c r="AF956" s="186">
        <f>'Input| Projects'!S956*P956*'Input| Escalations'!$K$19</f>
        <v>0</v>
      </c>
      <c r="AG956" s="186">
        <f>'Input| Projects'!T956*Q956*'Input| Escalations'!$K$19</f>
        <v>0</v>
      </c>
      <c r="AH956" s="186">
        <f>'Input| Projects'!U956*R956*'Input| Escalations'!$K$19</f>
        <v>0</v>
      </c>
      <c r="AI956" s="186">
        <f>'Input| Projects'!V956*S956*'Input| Escalations'!$K$19</f>
        <v>0</v>
      </c>
      <c r="AJ956" s="186">
        <f>'Input| Projects'!W956*T956*'Input| Escalations'!$K$19</f>
        <v>0</v>
      </c>
      <c r="AK956" s="106"/>
      <c r="AL956" s="186" t="str">
        <f>IFERROR(IF('Input| Overheads'!$C$42="Direct costs",SUMPRODUCT(--('Input| Projects'!$AC956="Yes"),'Calc| Overheads Allocation'!C$8,'Calc| Project Costs'!V956),IF('Input| Overheads'!$C$42="Internal labour",SUMPRODUCT(--('Input| Projects'!$AC956="Yes"),'Calc| Overheads Allocation'!C$8,'Calc| Project Costs'!V956,'Input| Projects'!$Y956),IF('Input| Overheads'!$C$42="DNSP defined",SUMPRODUCT(--('Input| Projects'!$AC956="Yes"),'Calc| Overheads Allocation'!C$61,'Input| Projects'!$AF956),""))),"")</f>
        <v/>
      </c>
      <c r="AM956" s="186" t="str">
        <f>IFERROR(IF('Input| Overheads'!$C$42="Direct costs",SUMPRODUCT(--('Input| Projects'!$AC956="Yes"),'Calc| Overheads Allocation'!D$8,'Calc| Project Costs'!W956),IF('Input| Overheads'!$C$42="Internal labour",SUMPRODUCT(--('Input| Projects'!$AC956="Yes"),'Calc| Overheads Allocation'!D$8,'Calc| Project Costs'!W956,'Input| Projects'!$Y956),IF('Input| Overheads'!$C$42="DNSP defined",SUMPRODUCT(--('Input| Projects'!$AC956="Yes"),'Calc| Overheads Allocation'!D$61,'Input| Projects'!$AF956),""))),"")</f>
        <v/>
      </c>
      <c r="AN956" s="186" t="str">
        <f>IFERROR(IF('Input| Overheads'!$C$42="Direct costs",SUMPRODUCT(--('Input| Projects'!$AC956="Yes"),'Calc| Overheads Allocation'!E$8,'Calc| Project Costs'!X956),IF('Input| Overheads'!$C$42="Internal labour",SUMPRODUCT(--('Input| Projects'!$AC956="Yes"),'Calc| Overheads Allocation'!E$8,'Calc| Project Costs'!X956,'Input| Projects'!$Y956),IF('Input| Overheads'!$C$42="DNSP defined",SUMPRODUCT(--('Input| Projects'!$AC956="Yes"),'Calc| Overheads Allocation'!E$61,'Input| Projects'!$AF956),""))),"")</f>
        <v/>
      </c>
      <c r="AO956" s="186" t="str">
        <f>IFERROR(IF('Input| Overheads'!$C$42="Direct costs",SUMPRODUCT(--('Input| Projects'!$AC956="Yes"),'Calc| Overheads Allocation'!F$8,'Calc| Project Costs'!Y956),IF('Input| Overheads'!$C$42="Internal labour",SUMPRODUCT(--('Input| Projects'!$AC956="Yes"),'Calc| Overheads Allocation'!F$8,'Calc| Project Costs'!Y956,'Input| Projects'!$Y956),IF('Input| Overheads'!$C$42="DNSP defined",SUMPRODUCT(--('Input| Projects'!$AC956="Yes"),'Calc| Overheads Allocation'!F$61,'Input| Projects'!$AF956),""))),"")</f>
        <v/>
      </c>
      <c r="AP956" s="186" t="str">
        <f>IFERROR(IF('Input| Overheads'!$C$42="Direct costs",SUMPRODUCT(--('Input| Projects'!$AC956="Yes"),'Calc| Overheads Allocation'!G$8,'Calc| Project Costs'!Z956),IF('Input| Overheads'!$C$42="Internal labour",SUMPRODUCT(--('Input| Projects'!$AC956="Yes"),'Calc| Overheads Allocation'!G$8,'Calc| Project Costs'!Z956,'Input| Projects'!$Y956),IF('Input| Overheads'!$C$42="DNSP defined",SUMPRODUCT(--('Input| Projects'!$AC956="Yes"),'Calc| Overheads Allocation'!G$61,'Input| Projects'!$AF956),""))),"")</f>
        <v/>
      </c>
      <c r="AQ956" s="186" t="str">
        <f>IFERROR(IF('Input| Overheads'!$C$42="Direct costs",SUMPRODUCT(--('Input| Projects'!$AC956="Yes"),'Calc| Overheads Allocation'!H$8,'Calc| Project Costs'!AA956),IF('Input| Overheads'!$C$42="Internal labour",SUMPRODUCT(--('Input| Projects'!$AC956="Yes"),'Calc| Overheads Allocation'!H$8,'Calc| Project Costs'!AA956,'Input| Projects'!$Y956),IF('Input| Overheads'!$C$42="DNSP defined",SUMPRODUCT(--('Input| Projects'!$AC956="Yes"),'Calc| Overheads Allocation'!H$61,'Input| Projects'!$AF956),""))),"")</f>
        <v/>
      </c>
      <c r="AR956" s="186" t="str">
        <f>IFERROR(IF('Input| Overheads'!$C$42="Direct costs",SUMPRODUCT(--('Input| Projects'!$AC956="Yes"),'Calc| Overheads Allocation'!I$8,'Calc| Project Costs'!AB956),IF('Input| Overheads'!$C$42="Internal labour",SUMPRODUCT(--('Input| Projects'!$AC956="Yes"),'Calc| Overheads Allocation'!I$8,'Calc| Project Costs'!AB956,'Input| Projects'!$Y956),IF('Input| Overheads'!$C$42="DNSP defined",SUMPRODUCT(--('Input| Projects'!$AC956="Yes"),'Calc| Overheads Allocation'!I$61,'Input| Projects'!$AF956),""))),"")</f>
        <v/>
      </c>
      <c r="AS956" s="106"/>
      <c r="AT956" s="186" t="str">
        <f>IFERROR(IF('Input| Overheads'!$C$42="Direct costs",SUMPRODUCT(--('Input| Projects'!$AD956="Yes"),'Calc| Overheads Allocation'!C$9,'Calc| Project Costs'!V956),IF('Input| Overheads'!$C$42="Internal labour",SUMPRODUCT(--('Input| Projects'!$AD956="Yes"),'Calc| Overheads Allocation'!C$9,'Calc| Project Costs'!V956,'Input| Projects'!$Y956),IF('Input| Overheads'!$C$42="DNSP defined",SUMPRODUCT(--('Input| Projects'!$AD956="Yes"),'Calc| Overheads Allocation'!C$62,'Input| Projects'!$AG956),""))),"")</f>
        <v/>
      </c>
      <c r="AU956" s="186" t="str">
        <f>IFERROR(IF('Input| Overheads'!$C$42="Direct costs",SUMPRODUCT(--('Input| Projects'!$AD956="Yes"),'Calc| Overheads Allocation'!D$9,'Calc| Project Costs'!W956),IF('Input| Overheads'!$C$42="Internal labour",SUMPRODUCT(--('Input| Projects'!$AD956="Yes"),'Calc| Overheads Allocation'!D$9,'Calc| Project Costs'!W956,'Input| Projects'!$Y956),IF('Input| Overheads'!$C$42="DNSP defined",SUMPRODUCT(--('Input| Projects'!$AD956="Yes"),'Calc| Overheads Allocation'!D$62,'Input| Projects'!$AG956),""))),"")</f>
        <v/>
      </c>
      <c r="AV956" s="186" t="str">
        <f>IFERROR(IF('Input| Overheads'!$C$42="Direct costs",SUMPRODUCT(--('Input| Projects'!$AD956="Yes"),'Calc| Overheads Allocation'!E$9,'Calc| Project Costs'!X956),IF('Input| Overheads'!$C$42="Internal labour",SUMPRODUCT(--('Input| Projects'!$AD956="Yes"),'Calc| Overheads Allocation'!E$9,'Calc| Project Costs'!X956,'Input| Projects'!$Y956),IF('Input| Overheads'!$C$42="DNSP defined",SUMPRODUCT(--('Input| Projects'!$AD956="Yes"),'Calc| Overheads Allocation'!E$62,'Input| Projects'!$AG956),""))),"")</f>
        <v/>
      </c>
      <c r="AW956" s="186" t="str">
        <f>IFERROR(IF('Input| Overheads'!$C$42="Direct costs",SUMPRODUCT(--('Input| Projects'!$AD956="Yes"),'Calc| Overheads Allocation'!F$9,'Calc| Project Costs'!Y956),IF('Input| Overheads'!$C$42="Internal labour",SUMPRODUCT(--('Input| Projects'!$AD956="Yes"),'Calc| Overheads Allocation'!F$9,'Calc| Project Costs'!Y956,'Input| Projects'!$Y956),IF('Input| Overheads'!$C$42="DNSP defined",SUMPRODUCT(--('Input| Projects'!$AD956="Yes"),'Calc| Overheads Allocation'!F$62,'Input| Projects'!$AG956),""))),"")</f>
        <v/>
      </c>
      <c r="AX956" s="186" t="str">
        <f>IFERROR(IF('Input| Overheads'!$C$42="Direct costs",SUMPRODUCT(--('Input| Projects'!$AD956="Yes"),'Calc| Overheads Allocation'!G$9,'Calc| Project Costs'!Z956),IF('Input| Overheads'!$C$42="Internal labour",SUMPRODUCT(--('Input| Projects'!$AD956="Yes"),'Calc| Overheads Allocation'!G$9,'Calc| Project Costs'!Z956,'Input| Projects'!$Y956),IF('Input| Overheads'!$C$42="DNSP defined",SUMPRODUCT(--('Input| Projects'!$AD956="Yes"),'Calc| Overheads Allocation'!G$62,'Input| Projects'!$AG956),""))),"")</f>
        <v/>
      </c>
      <c r="AY956" s="186" t="str">
        <f>IFERROR(IF('Input| Overheads'!$C$42="Direct costs",SUMPRODUCT(--('Input| Projects'!$AD956="Yes"),'Calc| Overheads Allocation'!H$9,'Calc| Project Costs'!AA956),IF('Input| Overheads'!$C$42="Internal labour",SUMPRODUCT(--('Input| Projects'!$AD956="Yes"),'Calc| Overheads Allocation'!H$9,'Calc| Project Costs'!AA956,'Input| Projects'!$Y956),IF('Input| Overheads'!$C$42="DNSP defined",SUMPRODUCT(--('Input| Projects'!$AD956="Yes"),'Calc| Overheads Allocation'!H$62,'Input| Projects'!$AG956),""))),"")</f>
        <v/>
      </c>
      <c r="AZ956" s="186" t="str">
        <f>IFERROR(IF('Input| Overheads'!$C$42="Direct costs",SUMPRODUCT(--('Input| Projects'!$AD956="Yes"),'Calc| Overheads Allocation'!I$9,'Calc| Project Costs'!AB956),IF('Input| Overheads'!$C$42="Internal labour",SUMPRODUCT(--('Input| Projects'!$AD956="Yes"),'Calc| Overheads Allocation'!I$9,'Calc| Project Costs'!AB956,'Input| Projects'!$Y956),IF('Input| Overheads'!$C$42="DNSP defined",SUMPRODUCT(--('Input| Projects'!$AD956="Yes"),'Calc| Overheads Allocation'!I$62,'Input| Projects'!$AG956),""))),"")</f>
        <v/>
      </c>
      <c r="BA956" s="106"/>
      <c r="BB956" s="186">
        <f t="shared" si="448"/>
        <v>0</v>
      </c>
      <c r="BC956" s="186">
        <f t="shared" si="449"/>
        <v>0</v>
      </c>
      <c r="BD956" s="186">
        <f t="shared" si="450"/>
        <v>0</v>
      </c>
      <c r="BE956" s="186">
        <f t="shared" si="427"/>
        <v>0</v>
      </c>
      <c r="BF956" s="186">
        <f t="shared" si="428"/>
        <v>0</v>
      </c>
      <c r="BG956" s="186">
        <f t="shared" si="429"/>
        <v>0</v>
      </c>
      <c r="BH956" s="186">
        <f t="shared" si="430"/>
        <v>0</v>
      </c>
      <c r="BI956" s="97"/>
      <c r="BJ956" s="186" t="str">
        <f t="shared" si="431"/>
        <v/>
      </c>
      <c r="BK956" s="186" t="str">
        <f t="shared" si="432"/>
        <v/>
      </c>
      <c r="BL956" s="186" t="str">
        <f t="shared" si="433"/>
        <v/>
      </c>
      <c r="BM956" s="186" t="str">
        <f t="shared" si="434"/>
        <v/>
      </c>
      <c r="BN956" s="186" t="str">
        <f t="shared" si="435"/>
        <v/>
      </c>
      <c r="BO956" s="186" t="str">
        <f t="shared" si="436"/>
        <v/>
      </c>
      <c r="BP956" s="186" t="str">
        <f t="shared" si="437"/>
        <v/>
      </c>
      <c r="BQ956" s="97"/>
      <c r="BR956" s="186">
        <f t="shared" si="438"/>
        <v>0</v>
      </c>
      <c r="BS956" s="186">
        <f t="shared" si="439"/>
        <v>0</v>
      </c>
      <c r="BT956" s="222">
        <f t="shared" si="440"/>
        <v>0</v>
      </c>
      <c r="BU956" s="222">
        <f t="shared" si="441"/>
        <v>0</v>
      </c>
      <c r="BV956" s="222">
        <f t="shared" si="442"/>
        <v>0</v>
      </c>
      <c r="BW956" s="222">
        <f t="shared" si="443"/>
        <v>0</v>
      </c>
      <c r="BX956" s="222">
        <f t="shared" si="444"/>
        <v>0</v>
      </c>
      <c r="BY956" s="106"/>
      <c r="BZ956" s="197" t="str">
        <f>IF(SUMIF('Input| Projects'!$AS$8:$CP$8,"Dx",'Input| Projects'!$AS956:$CP956)=0,"",SUMIF('Input| Projects'!$AS$8:$CP$8,"Dx",'Input| Projects'!$AS956:$CP956))</f>
        <v/>
      </c>
      <c r="CA956" s="197" t="str">
        <f>IF(SUMIF('Input| Projects'!$AS$8:$CP$8,"Tx",'Input| Projects'!$AS956:$CP956)=0,"",SUMIF('Input| Projects'!$AS$8:$CP$8,"Tx",'Input| Projects'!$AS956:$CP956))</f>
        <v/>
      </c>
      <c r="CB956" s="150" t="str">
        <f t="shared" si="451"/>
        <v/>
      </c>
    </row>
    <row r="957" spans="2:80" x14ac:dyDescent="0.2">
      <c r="B957" s="201">
        <f>IFERROR('Input| Projects'!B957,"")</f>
        <v>948</v>
      </c>
      <c r="C957" s="42" t="str">
        <f>IFERROR(IF('Input| Projects'!C957="","",'Input| Projects'!C957),"")</f>
        <v/>
      </c>
      <c r="D957" s="42" t="str">
        <f>IFERROR(IF('Input| Projects'!D957="","",'Input| Projects'!D957),"")</f>
        <v/>
      </c>
      <c r="E957" s="104"/>
      <c r="F957" s="190">
        <f>IFERROR('Input| Projects'!I957*'Input| Escalations'!$K$19,"")</f>
        <v>0</v>
      </c>
      <c r="G957" s="190">
        <f>IFERROR('Input| Projects'!J957*'Input| Escalations'!$K$19,"")</f>
        <v>0</v>
      </c>
      <c r="H957" s="190">
        <f>IFERROR('Input| Projects'!K957*'Input| Escalations'!$K$19,"")</f>
        <v>0</v>
      </c>
      <c r="I957" s="190">
        <f>IFERROR('Input| Projects'!L957*'Input| Escalations'!$K$19,"")</f>
        <v>0</v>
      </c>
      <c r="J957" s="190">
        <f>IFERROR('Input| Projects'!M957*'Input| Escalations'!$K$19,"")</f>
        <v>0</v>
      </c>
      <c r="K957" s="190">
        <f>IFERROR('Input| Projects'!N957*'Input| Escalations'!$K$19,"")</f>
        <v>0</v>
      </c>
      <c r="L957" s="190">
        <f>IFERROR('Input| Projects'!O957*'Input| Escalations'!$K$19,"")</f>
        <v>0</v>
      </c>
      <c r="M957" s="150" t="str">
        <f>IF(ABS(SUM(F957:L957)-(SUM('Input| Projects'!I957:O957)*'Input| Escalations'!$K$19))&lt;0.0000001,"",1)</f>
        <v/>
      </c>
      <c r="N957" s="192">
        <f>'Input| Projects'!$Y957*INDEX('Input| Escalations'!$H$33:$N$33,MATCH('Calc| Project Costs'!N$9,'Input| Escalations'!$H$23:$N$23,0))+'Input| Projects'!$Z957*INDEX('Input| Escalations'!$H$34:$N$34,MATCH('Calc| Project Costs'!N$9,'Input| Escalations'!$H$23:$N$23,0))+'Input| Projects'!$AA957*INDEX('Input| Escalations'!$H$35:$N$35,MATCH('Calc| Project Costs'!N$9,'Input| Escalations'!$H$23:$N$23,0))+1</f>
        <v>1</v>
      </c>
      <c r="O957" s="192">
        <f>'Input| Projects'!$Y957*INDEX('Input| Escalations'!$H$33:$N$33,MATCH('Calc| Project Costs'!O$9,'Input| Escalations'!$H$23:$N$23,0))+'Input| Projects'!$Z957*INDEX('Input| Escalations'!$H$34:$N$34,MATCH('Calc| Project Costs'!O$9,'Input| Escalations'!$H$23:$N$23,0))+'Input| Projects'!$AA957*INDEX('Input| Escalations'!$H$35:$N$35,MATCH('Calc| Project Costs'!O$9,'Input| Escalations'!$H$23:$N$23,0))+1</f>
        <v>1</v>
      </c>
      <c r="P957" s="192">
        <f>'Input| Projects'!$Y957*INDEX('Input| Escalations'!$H$33:$N$33,MATCH('Calc| Project Costs'!P$9,'Input| Escalations'!$H$23:$N$23,0))+'Input| Projects'!$Z957*INDEX('Input| Escalations'!$H$34:$N$34,MATCH('Calc| Project Costs'!P$9,'Input| Escalations'!$H$23:$N$23,0))+'Input| Projects'!$AA957*INDEX('Input| Escalations'!$H$35:$N$35,MATCH('Calc| Project Costs'!P$9,'Input| Escalations'!$H$23:$N$23,0))+1</f>
        <v>1</v>
      </c>
      <c r="Q957" s="192">
        <f>'Input| Projects'!$Y957*INDEX('Input| Escalations'!$H$33:$N$33,MATCH('Calc| Project Costs'!Q$9,'Input| Escalations'!$H$23:$N$23,0))+'Input| Projects'!$Z957*INDEX('Input| Escalations'!$H$34:$N$34,MATCH('Calc| Project Costs'!Q$9,'Input| Escalations'!$H$23:$N$23,0))+'Input| Projects'!$AA957*INDEX('Input| Escalations'!$H$35:$N$35,MATCH('Calc| Project Costs'!Q$9,'Input| Escalations'!$H$23:$N$23,0))+1</f>
        <v>1</v>
      </c>
      <c r="R957" s="192">
        <f>'Input| Projects'!$Y957*INDEX('Input| Escalations'!$H$33:$N$33,MATCH('Calc| Project Costs'!R$9,'Input| Escalations'!$H$23:$N$23,0))+'Input| Projects'!$Z957*INDEX('Input| Escalations'!$H$34:$N$34,MATCH('Calc| Project Costs'!R$9,'Input| Escalations'!$H$23:$N$23,0))+'Input| Projects'!$AA957*INDEX('Input| Escalations'!$H$35:$N$35,MATCH('Calc| Project Costs'!R$9,'Input| Escalations'!$H$23:$N$23,0))+1</f>
        <v>1</v>
      </c>
      <c r="S957" s="192">
        <f>'Input| Projects'!$Y957*INDEX('Input| Escalations'!$H$33:$N$33,MATCH('Calc| Project Costs'!S$9,'Input| Escalations'!$H$23:$N$23,0))+'Input| Projects'!$Z957*INDEX('Input| Escalations'!$H$34:$N$34,MATCH('Calc| Project Costs'!S$9,'Input| Escalations'!$H$23:$N$23,0))+'Input| Projects'!$AA957*INDEX('Input| Escalations'!$H$35:$N$35,MATCH('Calc| Project Costs'!S$9,'Input| Escalations'!$H$23:$N$23,0))+1</f>
        <v>1</v>
      </c>
      <c r="T957" s="192">
        <f>'Input| Projects'!$Y957*INDEX('Input| Escalations'!$H$33:$N$33,MATCH('Calc| Project Costs'!T$9,'Input| Escalations'!$H$23:$N$23,0))+'Input| Projects'!$Z957*INDEX('Input| Escalations'!$H$34:$N$34,MATCH('Calc| Project Costs'!T$9,'Input| Escalations'!$H$23:$N$23,0))+'Input| Projects'!$AA957*INDEX('Input| Escalations'!$H$35:$N$35,MATCH('Calc| Project Costs'!T$9,'Input| Escalations'!$H$23:$N$23,0))+1</f>
        <v>1</v>
      </c>
      <c r="U957" s="106"/>
      <c r="V957" s="186">
        <f t="shared" si="445"/>
        <v>0</v>
      </c>
      <c r="W957" s="186">
        <f t="shared" si="446"/>
        <v>0</v>
      </c>
      <c r="X957" s="186">
        <f t="shared" si="447"/>
        <v>0</v>
      </c>
      <c r="Y957" s="186">
        <f t="shared" si="423"/>
        <v>0</v>
      </c>
      <c r="Z957" s="186">
        <f t="shared" si="424"/>
        <v>0</v>
      </c>
      <c r="AA957" s="186">
        <f t="shared" si="425"/>
        <v>0</v>
      </c>
      <c r="AB957" s="186">
        <f t="shared" si="426"/>
        <v>0</v>
      </c>
      <c r="AC957" s="106"/>
      <c r="AD957" s="186">
        <f>'Input| Projects'!Q957*N957*'Input| Escalations'!$K$19</f>
        <v>0</v>
      </c>
      <c r="AE957" s="186">
        <f>'Input| Projects'!R957*O957*'Input| Escalations'!$K$19</f>
        <v>0</v>
      </c>
      <c r="AF957" s="186">
        <f>'Input| Projects'!S957*P957*'Input| Escalations'!$K$19</f>
        <v>0</v>
      </c>
      <c r="AG957" s="186">
        <f>'Input| Projects'!T957*Q957*'Input| Escalations'!$K$19</f>
        <v>0</v>
      </c>
      <c r="AH957" s="186">
        <f>'Input| Projects'!U957*R957*'Input| Escalations'!$K$19</f>
        <v>0</v>
      </c>
      <c r="AI957" s="186">
        <f>'Input| Projects'!V957*S957*'Input| Escalations'!$K$19</f>
        <v>0</v>
      </c>
      <c r="AJ957" s="186">
        <f>'Input| Projects'!W957*T957*'Input| Escalations'!$K$19</f>
        <v>0</v>
      </c>
      <c r="AK957" s="106"/>
      <c r="AL957" s="186" t="str">
        <f>IFERROR(IF('Input| Overheads'!$C$42="Direct costs",SUMPRODUCT(--('Input| Projects'!$AC957="Yes"),'Calc| Overheads Allocation'!C$8,'Calc| Project Costs'!V957),IF('Input| Overheads'!$C$42="Internal labour",SUMPRODUCT(--('Input| Projects'!$AC957="Yes"),'Calc| Overheads Allocation'!C$8,'Calc| Project Costs'!V957,'Input| Projects'!$Y957),IF('Input| Overheads'!$C$42="DNSP defined",SUMPRODUCT(--('Input| Projects'!$AC957="Yes"),'Calc| Overheads Allocation'!C$61,'Input| Projects'!$AF957),""))),"")</f>
        <v/>
      </c>
      <c r="AM957" s="186" t="str">
        <f>IFERROR(IF('Input| Overheads'!$C$42="Direct costs",SUMPRODUCT(--('Input| Projects'!$AC957="Yes"),'Calc| Overheads Allocation'!D$8,'Calc| Project Costs'!W957),IF('Input| Overheads'!$C$42="Internal labour",SUMPRODUCT(--('Input| Projects'!$AC957="Yes"),'Calc| Overheads Allocation'!D$8,'Calc| Project Costs'!W957,'Input| Projects'!$Y957),IF('Input| Overheads'!$C$42="DNSP defined",SUMPRODUCT(--('Input| Projects'!$AC957="Yes"),'Calc| Overheads Allocation'!D$61,'Input| Projects'!$AF957),""))),"")</f>
        <v/>
      </c>
      <c r="AN957" s="186" t="str">
        <f>IFERROR(IF('Input| Overheads'!$C$42="Direct costs",SUMPRODUCT(--('Input| Projects'!$AC957="Yes"),'Calc| Overheads Allocation'!E$8,'Calc| Project Costs'!X957),IF('Input| Overheads'!$C$42="Internal labour",SUMPRODUCT(--('Input| Projects'!$AC957="Yes"),'Calc| Overheads Allocation'!E$8,'Calc| Project Costs'!X957,'Input| Projects'!$Y957),IF('Input| Overheads'!$C$42="DNSP defined",SUMPRODUCT(--('Input| Projects'!$AC957="Yes"),'Calc| Overheads Allocation'!E$61,'Input| Projects'!$AF957),""))),"")</f>
        <v/>
      </c>
      <c r="AO957" s="186" t="str">
        <f>IFERROR(IF('Input| Overheads'!$C$42="Direct costs",SUMPRODUCT(--('Input| Projects'!$AC957="Yes"),'Calc| Overheads Allocation'!F$8,'Calc| Project Costs'!Y957),IF('Input| Overheads'!$C$42="Internal labour",SUMPRODUCT(--('Input| Projects'!$AC957="Yes"),'Calc| Overheads Allocation'!F$8,'Calc| Project Costs'!Y957,'Input| Projects'!$Y957),IF('Input| Overheads'!$C$42="DNSP defined",SUMPRODUCT(--('Input| Projects'!$AC957="Yes"),'Calc| Overheads Allocation'!F$61,'Input| Projects'!$AF957),""))),"")</f>
        <v/>
      </c>
      <c r="AP957" s="186" t="str">
        <f>IFERROR(IF('Input| Overheads'!$C$42="Direct costs",SUMPRODUCT(--('Input| Projects'!$AC957="Yes"),'Calc| Overheads Allocation'!G$8,'Calc| Project Costs'!Z957),IF('Input| Overheads'!$C$42="Internal labour",SUMPRODUCT(--('Input| Projects'!$AC957="Yes"),'Calc| Overheads Allocation'!G$8,'Calc| Project Costs'!Z957,'Input| Projects'!$Y957),IF('Input| Overheads'!$C$42="DNSP defined",SUMPRODUCT(--('Input| Projects'!$AC957="Yes"),'Calc| Overheads Allocation'!G$61,'Input| Projects'!$AF957),""))),"")</f>
        <v/>
      </c>
      <c r="AQ957" s="186" t="str">
        <f>IFERROR(IF('Input| Overheads'!$C$42="Direct costs",SUMPRODUCT(--('Input| Projects'!$AC957="Yes"),'Calc| Overheads Allocation'!H$8,'Calc| Project Costs'!AA957),IF('Input| Overheads'!$C$42="Internal labour",SUMPRODUCT(--('Input| Projects'!$AC957="Yes"),'Calc| Overheads Allocation'!H$8,'Calc| Project Costs'!AA957,'Input| Projects'!$Y957),IF('Input| Overheads'!$C$42="DNSP defined",SUMPRODUCT(--('Input| Projects'!$AC957="Yes"),'Calc| Overheads Allocation'!H$61,'Input| Projects'!$AF957),""))),"")</f>
        <v/>
      </c>
      <c r="AR957" s="186" t="str">
        <f>IFERROR(IF('Input| Overheads'!$C$42="Direct costs",SUMPRODUCT(--('Input| Projects'!$AC957="Yes"),'Calc| Overheads Allocation'!I$8,'Calc| Project Costs'!AB957),IF('Input| Overheads'!$C$42="Internal labour",SUMPRODUCT(--('Input| Projects'!$AC957="Yes"),'Calc| Overheads Allocation'!I$8,'Calc| Project Costs'!AB957,'Input| Projects'!$Y957),IF('Input| Overheads'!$C$42="DNSP defined",SUMPRODUCT(--('Input| Projects'!$AC957="Yes"),'Calc| Overheads Allocation'!I$61,'Input| Projects'!$AF957),""))),"")</f>
        <v/>
      </c>
      <c r="AS957" s="106"/>
      <c r="AT957" s="186" t="str">
        <f>IFERROR(IF('Input| Overheads'!$C$42="Direct costs",SUMPRODUCT(--('Input| Projects'!$AD957="Yes"),'Calc| Overheads Allocation'!C$9,'Calc| Project Costs'!V957),IF('Input| Overheads'!$C$42="Internal labour",SUMPRODUCT(--('Input| Projects'!$AD957="Yes"),'Calc| Overheads Allocation'!C$9,'Calc| Project Costs'!V957,'Input| Projects'!$Y957),IF('Input| Overheads'!$C$42="DNSP defined",SUMPRODUCT(--('Input| Projects'!$AD957="Yes"),'Calc| Overheads Allocation'!C$62,'Input| Projects'!$AG957),""))),"")</f>
        <v/>
      </c>
      <c r="AU957" s="186" t="str">
        <f>IFERROR(IF('Input| Overheads'!$C$42="Direct costs",SUMPRODUCT(--('Input| Projects'!$AD957="Yes"),'Calc| Overheads Allocation'!D$9,'Calc| Project Costs'!W957),IF('Input| Overheads'!$C$42="Internal labour",SUMPRODUCT(--('Input| Projects'!$AD957="Yes"),'Calc| Overheads Allocation'!D$9,'Calc| Project Costs'!W957,'Input| Projects'!$Y957),IF('Input| Overheads'!$C$42="DNSP defined",SUMPRODUCT(--('Input| Projects'!$AD957="Yes"),'Calc| Overheads Allocation'!D$62,'Input| Projects'!$AG957),""))),"")</f>
        <v/>
      </c>
      <c r="AV957" s="186" t="str">
        <f>IFERROR(IF('Input| Overheads'!$C$42="Direct costs",SUMPRODUCT(--('Input| Projects'!$AD957="Yes"),'Calc| Overheads Allocation'!E$9,'Calc| Project Costs'!X957),IF('Input| Overheads'!$C$42="Internal labour",SUMPRODUCT(--('Input| Projects'!$AD957="Yes"),'Calc| Overheads Allocation'!E$9,'Calc| Project Costs'!X957,'Input| Projects'!$Y957),IF('Input| Overheads'!$C$42="DNSP defined",SUMPRODUCT(--('Input| Projects'!$AD957="Yes"),'Calc| Overheads Allocation'!E$62,'Input| Projects'!$AG957),""))),"")</f>
        <v/>
      </c>
      <c r="AW957" s="186" t="str">
        <f>IFERROR(IF('Input| Overheads'!$C$42="Direct costs",SUMPRODUCT(--('Input| Projects'!$AD957="Yes"),'Calc| Overheads Allocation'!F$9,'Calc| Project Costs'!Y957),IF('Input| Overheads'!$C$42="Internal labour",SUMPRODUCT(--('Input| Projects'!$AD957="Yes"),'Calc| Overheads Allocation'!F$9,'Calc| Project Costs'!Y957,'Input| Projects'!$Y957),IF('Input| Overheads'!$C$42="DNSP defined",SUMPRODUCT(--('Input| Projects'!$AD957="Yes"),'Calc| Overheads Allocation'!F$62,'Input| Projects'!$AG957),""))),"")</f>
        <v/>
      </c>
      <c r="AX957" s="186" t="str">
        <f>IFERROR(IF('Input| Overheads'!$C$42="Direct costs",SUMPRODUCT(--('Input| Projects'!$AD957="Yes"),'Calc| Overheads Allocation'!G$9,'Calc| Project Costs'!Z957),IF('Input| Overheads'!$C$42="Internal labour",SUMPRODUCT(--('Input| Projects'!$AD957="Yes"),'Calc| Overheads Allocation'!G$9,'Calc| Project Costs'!Z957,'Input| Projects'!$Y957),IF('Input| Overheads'!$C$42="DNSP defined",SUMPRODUCT(--('Input| Projects'!$AD957="Yes"),'Calc| Overheads Allocation'!G$62,'Input| Projects'!$AG957),""))),"")</f>
        <v/>
      </c>
      <c r="AY957" s="186" t="str">
        <f>IFERROR(IF('Input| Overheads'!$C$42="Direct costs",SUMPRODUCT(--('Input| Projects'!$AD957="Yes"),'Calc| Overheads Allocation'!H$9,'Calc| Project Costs'!AA957),IF('Input| Overheads'!$C$42="Internal labour",SUMPRODUCT(--('Input| Projects'!$AD957="Yes"),'Calc| Overheads Allocation'!H$9,'Calc| Project Costs'!AA957,'Input| Projects'!$Y957),IF('Input| Overheads'!$C$42="DNSP defined",SUMPRODUCT(--('Input| Projects'!$AD957="Yes"),'Calc| Overheads Allocation'!H$62,'Input| Projects'!$AG957),""))),"")</f>
        <v/>
      </c>
      <c r="AZ957" s="186" t="str">
        <f>IFERROR(IF('Input| Overheads'!$C$42="Direct costs",SUMPRODUCT(--('Input| Projects'!$AD957="Yes"),'Calc| Overheads Allocation'!I$9,'Calc| Project Costs'!AB957),IF('Input| Overheads'!$C$42="Internal labour",SUMPRODUCT(--('Input| Projects'!$AD957="Yes"),'Calc| Overheads Allocation'!I$9,'Calc| Project Costs'!AB957,'Input| Projects'!$Y957),IF('Input| Overheads'!$C$42="DNSP defined",SUMPRODUCT(--('Input| Projects'!$AD957="Yes"),'Calc| Overheads Allocation'!I$62,'Input| Projects'!$AG957),""))),"")</f>
        <v/>
      </c>
      <c r="BA957" s="106"/>
      <c r="BB957" s="186">
        <f t="shared" si="448"/>
        <v>0</v>
      </c>
      <c r="BC957" s="186">
        <f t="shared" si="449"/>
        <v>0</v>
      </c>
      <c r="BD957" s="186">
        <f t="shared" si="450"/>
        <v>0</v>
      </c>
      <c r="BE957" s="186">
        <f t="shared" si="427"/>
        <v>0</v>
      </c>
      <c r="BF957" s="186">
        <f t="shared" si="428"/>
        <v>0</v>
      </c>
      <c r="BG957" s="186">
        <f t="shared" si="429"/>
        <v>0</v>
      </c>
      <c r="BH957" s="186">
        <f t="shared" si="430"/>
        <v>0</v>
      </c>
      <c r="BI957" s="97"/>
      <c r="BJ957" s="186" t="str">
        <f t="shared" si="431"/>
        <v/>
      </c>
      <c r="BK957" s="186" t="str">
        <f t="shared" si="432"/>
        <v/>
      </c>
      <c r="BL957" s="186" t="str">
        <f t="shared" si="433"/>
        <v/>
      </c>
      <c r="BM957" s="186" t="str">
        <f t="shared" si="434"/>
        <v/>
      </c>
      <c r="BN957" s="186" t="str">
        <f t="shared" si="435"/>
        <v/>
      </c>
      <c r="BO957" s="186" t="str">
        <f t="shared" si="436"/>
        <v/>
      </c>
      <c r="BP957" s="186" t="str">
        <f t="shared" si="437"/>
        <v/>
      </c>
      <c r="BQ957" s="97"/>
      <c r="BR957" s="186">
        <f t="shared" si="438"/>
        <v>0</v>
      </c>
      <c r="BS957" s="186">
        <f t="shared" si="439"/>
        <v>0</v>
      </c>
      <c r="BT957" s="222">
        <f t="shared" si="440"/>
        <v>0</v>
      </c>
      <c r="BU957" s="222">
        <f t="shared" si="441"/>
        <v>0</v>
      </c>
      <c r="BV957" s="222">
        <f t="shared" si="442"/>
        <v>0</v>
      </c>
      <c r="BW957" s="222">
        <f t="shared" si="443"/>
        <v>0</v>
      </c>
      <c r="BX957" s="222">
        <f t="shared" si="444"/>
        <v>0</v>
      </c>
      <c r="BY957" s="106"/>
      <c r="BZ957" s="197" t="str">
        <f>IF(SUMIF('Input| Projects'!$AS$8:$CP$8,"Dx",'Input| Projects'!$AS957:$CP957)=0,"",SUMIF('Input| Projects'!$AS$8:$CP$8,"Dx",'Input| Projects'!$AS957:$CP957))</f>
        <v/>
      </c>
      <c r="CA957" s="197" t="str">
        <f>IF(SUMIF('Input| Projects'!$AS$8:$CP$8,"Tx",'Input| Projects'!$AS957:$CP957)=0,"",SUMIF('Input| Projects'!$AS$8:$CP$8,"Tx",'Input| Projects'!$AS957:$CP957))</f>
        <v/>
      </c>
      <c r="CB957" s="150" t="str">
        <f t="shared" si="451"/>
        <v/>
      </c>
    </row>
    <row r="958" spans="2:80" x14ac:dyDescent="0.2">
      <c r="B958" s="201">
        <f>IFERROR('Input| Projects'!B958,"")</f>
        <v>949</v>
      </c>
      <c r="C958" s="42" t="str">
        <f>IFERROR(IF('Input| Projects'!C958="","",'Input| Projects'!C958),"")</f>
        <v/>
      </c>
      <c r="D958" s="42" t="str">
        <f>IFERROR(IF('Input| Projects'!D958="","",'Input| Projects'!D958),"")</f>
        <v/>
      </c>
      <c r="E958" s="104"/>
      <c r="F958" s="190">
        <f>IFERROR('Input| Projects'!I958*'Input| Escalations'!$K$19,"")</f>
        <v>0</v>
      </c>
      <c r="G958" s="190">
        <f>IFERROR('Input| Projects'!J958*'Input| Escalations'!$K$19,"")</f>
        <v>0</v>
      </c>
      <c r="H958" s="190">
        <f>IFERROR('Input| Projects'!K958*'Input| Escalations'!$K$19,"")</f>
        <v>0</v>
      </c>
      <c r="I958" s="190">
        <f>IFERROR('Input| Projects'!L958*'Input| Escalations'!$K$19,"")</f>
        <v>0</v>
      </c>
      <c r="J958" s="190">
        <f>IFERROR('Input| Projects'!M958*'Input| Escalations'!$K$19,"")</f>
        <v>0</v>
      </c>
      <c r="K958" s="190">
        <f>IFERROR('Input| Projects'!N958*'Input| Escalations'!$K$19,"")</f>
        <v>0</v>
      </c>
      <c r="L958" s="190">
        <f>IFERROR('Input| Projects'!O958*'Input| Escalations'!$K$19,"")</f>
        <v>0</v>
      </c>
      <c r="M958" s="150" t="str">
        <f>IF(ABS(SUM(F958:L958)-(SUM('Input| Projects'!I958:O958)*'Input| Escalations'!$K$19))&lt;0.0000001,"",1)</f>
        <v/>
      </c>
      <c r="N958" s="192">
        <f>'Input| Projects'!$Y958*INDEX('Input| Escalations'!$H$33:$N$33,MATCH('Calc| Project Costs'!N$9,'Input| Escalations'!$H$23:$N$23,0))+'Input| Projects'!$Z958*INDEX('Input| Escalations'!$H$34:$N$34,MATCH('Calc| Project Costs'!N$9,'Input| Escalations'!$H$23:$N$23,0))+'Input| Projects'!$AA958*INDEX('Input| Escalations'!$H$35:$N$35,MATCH('Calc| Project Costs'!N$9,'Input| Escalations'!$H$23:$N$23,0))+1</f>
        <v>1</v>
      </c>
      <c r="O958" s="192">
        <f>'Input| Projects'!$Y958*INDEX('Input| Escalations'!$H$33:$N$33,MATCH('Calc| Project Costs'!O$9,'Input| Escalations'!$H$23:$N$23,0))+'Input| Projects'!$Z958*INDEX('Input| Escalations'!$H$34:$N$34,MATCH('Calc| Project Costs'!O$9,'Input| Escalations'!$H$23:$N$23,0))+'Input| Projects'!$AA958*INDEX('Input| Escalations'!$H$35:$N$35,MATCH('Calc| Project Costs'!O$9,'Input| Escalations'!$H$23:$N$23,0))+1</f>
        <v>1</v>
      </c>
      <c r="P958" s="192">
        <f>'Input| Projects'!$Y958*INDEX('Input| Escalations'!$H$33:$N$33,MATCH('Calc| Project Costs'!P$9,'Input| Escalations'!$H$23:$N$23,0))+'Input| Projects'!$Z958*INDEX('Input| Escalations'!$H$34:$N$34,MATCH('Calc| Project Costs'!P$9,'Input| Escalations'!$H$23:$N$23,0))+'Input| Projects'!$AA958*INDEX('Input| Escalations'!$H$35:$N$35,MATCH('Calc| Project Costs'!P$9,'Input| Escalations'!$H$23:$N$23,0))+1</f>
        <v>1</v>
      </c>
      <c r="Q958" s="192">
        <f>'Input| Projects'!$Y958*INDEX('Input| Escalations'!$H$33:$N$33,MATCH('Calc| Project Costs'!Q$9,'Input| Escalations'!$H$23:$N$23,0))+'Input| Projects'!$Z958*INDEX('Input| Escalations'!$H$34:$N$34,MATCH('Calc| Project Costs'!Q$9,'Input| Escalations'!$H$23:$N$23,0))+'Input| Projects'!$AA958*INDEX('Input| Escalations'!$H$35:$N$35,MATCH('Calc| Project Costs'!Q$9,'Input| Escalations'!$H$23:$N$23,0))+1</f>
        <v>1</v>
      </c>
      <c r="R958" s="192">
        <f>'Input| Projects'!$Y958*INDEX('Input| Escalations'!$H$33:$N$33,MATCH('Calc| Project Costs'!R$9,'Input| Escalations'!$H$23:$N$23,0))+'Input| Projects'!$Z958*INDEX('Input| Escalations'!$H$34:$N$34,MATCH('Calc| Project Costs'!R$9,'Input| Escalations'!$H$23:$N$23,0))+'Input| Projects'!$AA958*INDEX('Input| Escalations'!$H$35:$N$35,MATCH('Calc| Project Costs'!R$9,'Input| Escalations'!$H$23:$N$23,0))+1</f>
        <v>1</v>
      </c>
      <c r="S958" s="192">
        <f>'Input| Projects'!$Y958*INDEX('Input| Escalations'!$H$33:$N$33,MATCH('Calc| Project Costs'!S$9,'Input| Escalations'!$H$23:$N$23,0))+'Input| Projects'!$Z958*INDEX('Input| Escalations'!$H$34:$N$34,MATCH('Calc| Project Costs'!S$9,'Input| Escalations'!$H$23:$N$23,0))+'Input| Projects'!$AA958*INDEX('Input| Escalations'!$H$35:$N$35,MATCH('Calc| Project Costs'!S$9,'Input| Escalations'!$H$23:$N$23,0))+1</f>
        <v>1</v>
      </c>
      <c r="T958" s="192">
        <f>'Input| Projects'!$Y958*INDEX('Input| Escalations'!$H$33:$N$33,MATCH('Calc| Project Costs'!T$9,'Input| Escalations'!$H$23:$N$23,0))+'Input| Projects'!$Z958*INDEX('Input| Escalations'!$H$34:$N$34,MATCH('Calc| Project Costs'!T$9,'Input| Escalations'!$H$23:$N$23,0))+'Input| Projects'!$AA958*INDEX('Input| Escalations'!$H$35:$N$35,MATCH('Calc| Project Costs'!T$9,'Input| Escalations'!$H$23:$N$23,0))+1</f>
        <v>1</v>
      </c>
      <c r="U958" s="106"/>
      <c r="V958" s="186">
        <f t="shared" si="445"/>
        <v>0</v>
      </c>
      <c r="W958" s="186">
        <f t="shared" si="446"/>
        <v>0</v>
      </c>
      <c r="X958" s="186">
        <f t="shared" si="447"/>
        <v>0</v>
      </c>
      <c r="Y958" s="186">
        <f t="shared" si="423"/>
        <v>0</v>
      </c>
      <c r="Z958" s="186">
        <f t="shared" si="424"/>
        <v>0</v>
      </c>
      <c r="AA958" s="186">
        <f t="shared" si="425"/>
        <v>0</v>
      </c>
      <c r="AB958" s="186">
        <f t="shared" si="426"/>
        <v>0</v>
      </c>
      <c r="AC958" s="106"/>
      <c r="AD958" s="186">
        <f>'Input| Projects'!Q958*N958*'Input| Escalations'!$K$19</f>
        <v>0</v>
      </c>
      <c r="AE958" s="186">
        <f>'Input| Projects'!R958*O958*'Input| Escalations'!$K$19</f>
        <v>0</v>
      </c>
      <c r="AF958" s="186">
        <f>'Input| Projects'!S958*P958*'Input| Escalations'!$K$19</f>
        <v>0</v>
      </c>
      <c r="AG958" s="186">
        <f>'Input| Projects'!T958*Q958*'Input| Escalations'!$K$19</f>
        <v>0</v>
      </c>
      <c r="AH958" s="186">
        <f>'Input| Projects'!U958*R958*'Input| Escalations'!$K$19</f>
        <v>0</v>
      </c>
      <c r="AI958" s="186">
        <f>'Input| Projects'!V958*S958*'Input| Escalations'!$K$19</f>
        <v>0</v>
      </c>
      <c r="AJ958" s="186">
        <f>'Input| Projects'!W958*T958*'Input| Escalations'!$K$19</f>
        <v>0</v>
      </c>
      <c r="AK958" s="106"/>
      <c r="AL958" s="186" t="str">
        <f>IFERROR(IF('Input| Overheads'!$C$42="Direct costs",SUMPRODUCT(--('Input| Projects'!$AC958="Yes"),'Calc| Overheads Allocation'!C$8,'Calc| Project Costs'!V958),IF('Input| Overheads'!$C$42="Internal labour",SUMPRODUCT(--('Input| Projects'!$AC958="Yes"),'Calc| Overheads Allocation'!C$8,'Calc| Project Costs'!V958,'Input| Projects'!$Y958),IF('Input| Overheads'!$C$42="DNSP defined",SUMPRODUCT(--('Input| Projects'!$AC958="Yes"),'Calc| Overheads Allocation'!C$61,'Input| Projects'!$AF958),""))),"")</f>
        <v/>
      </c>
      <c r="AM958" s="186" t="str">
        <f>IFERROR(IF('Input| Overheads'!$C$42="Direct costs",SUMPRODUCT(--('Input| Projects'!$AC958="Yes"),'Calc| Overheads Allocation'!D$8,'Calc| Project Costs'!W958),IF('Input| Overheads'!$C$42="Internal labour",SUMPRODUCT(--('Input| Projects'!$AC958="Yes"),'Calc| Overheads Allocation'!D$8,'Calc| Project Costs'!W958,'Input| Projects'!$Y958),IF('Input| Overheads'!$C$42="DNSP defined",SUMPRODUCT(--('Input| Projects'!$AC958="Yes"),'Calc| Overheads Allocation'!D$61,'Input| Projects'!$AF958),""))),"")</f>
        <v/>
      </c>
      <c r="AN958" s="186" t="str">
        <f>IFERROR(IF('Input| Overheads'!$C$42="Direct costs",SUMPRODUCT(--('Input| Projects'!$AC958="Yes"),'Calc| Overheads Allocation'!E$8,'Calc| Project Costs'!X958),IF('Input| Overheads'!$C$42="Internal labour",SUMPRODUCT(--('Input| Projects'!$AC958="Yes"),'Calc| Overheads Allocation'!E$8,'Calc| Project Costs'!X958,'Input| Projects'!$Y958),IF('Input| Overheads'!$C$42="DNSP defined",SUMPRODUCT(--('Input| Projects'!$AC958="Yes"),'Calc| Overheads Allocation'!E$61,'Input| Projects'!$AF958),""))),"")</f>
        <v/>
      </c>
      <c r="AO958" s="186" t="str">
        <f>IFERROR(IF('Input| Overheads'!$C$42="Direct costs",SUMPRODUCT(--('Input| Projects'!$AC958="Yes"),'Calc| Overheads Allocation'!F$8,'Calc| Project Costs'!Y958),IF('Input| Overheads'!$C$42="Internal labour",SUMPRODUCT(--('Input| Projects'!$AC958="Yes"),'Calc| Overheads Allocation'!F$8,'Calc| Project Costs'!Y958,'Input| Projects'!$Y958),IF('Input| Overheads'!$C$42="DNSP defined",SUMPRODUCT(--('Input| Projects'!$AC958="Yes"),'Calc| Overheads Allocation'!F$61,'Input| Projects'!$AF958),""))),"")</f>
        <v/>
      </c>
      <c r="AP958" s="186" t="str">
        <f>IFERROR(IF('Input| Overheads'!$C$42="Direct costs",SUMPRODUCT(--('Input| Projects'!$AC958="Yes"),'Calc| Overheads Allocation'!G$8,'Calc| Project Costs'!Z958),IF('Input| Overheads'!$C$42="Internal labour",SUMPRODUCT(--('Input| Projects'!$AC958="Yes"),'Calc| Overheads Allocation'!G$8,'Calc| Project Costs'!Z958,'Input| Projects'!$Y958),IF('Input| Overheads'!$C$42="DNSP defined",SUMPRODUCT(--('Input| Projects'!$AC958="Yes"),'Calc| Overheads Allocation'!G$61,'Input| Projects'!$AF958),""))),"")</f>
        <v/>
      </c>
      <c r="AQ958" s="186" t="str">
        <f>IFERROR(IF('Input| Overheads'!$C$42="Direct costs",SUMPRODUCT(--('Input| Projects'!$AC958="Yes"),'Calc| Overheads Allocation'!H$8,'Calc| Project Costs'!AA958),IF('Input| Overheads'!$C$42="Internal labour",SUMPRODUCT(--('Input| Projects'!$AC958="Yes"),'Calc| Overheads Allocation'!H$8,'Calc| Project Costs'!AA958,'Input| Projects'!$Y958),IF('Input| Overheads'!$C$42="DNSP defined",SUMPRODUCT(--('Input| Projects'!$AC958="Yes"),'Calc| Overheads Allocation'!H$61,'Input| Projects'!$AF958),""))),"")</f>
        <v/>
      </c>
      <c r="AR958" s="186" t="str">
        <f>IFERROR(IF('Input| Overheads'!$C$42="Direct costs",SUMPRODUCT(--('Input| Projects'!$AC958="Yes"),'Calc| Overheads Allocation'!I$8,'Calc| Project Costs'!AB958),IF('Input| Overheads'!$C$42="Internal labour",SUMPRODUCT(--('Input| Projects'!$AC958="Yes"),'Calc| Overheads Allocation'!I$8,'Calc| Project Costs'!AB958,'Input| Projects'!$Y958),IF('Input| Overheads'!$C$42="DNSP defined",SUMPRODUCT(--('Input| Projects'!$AC958="Yes"),'Calc| Overheads Allocation'!I$61,'Input| Projects'!$AF958),""))),"")</f>
        <v/>
      </c>
      <c r="AS958" s="106"/>
      <c r="AT958" s="186" t="str">
        <f>IFERROR(IF('Input| Overheads'!$C$42="Direct costs",SUMPRODUCT(--('Input| Projects'!$AD958="Yes"),'Calc| Overheads Allocation'!C$9,'Calc| Project Costs'!V958),IF('Input| Overheads'!$C$42="Internal labour",SUMPRODUCT(--('Input| Projects'!$AD958="Yes"),'Calc| Overheads Allocation'!C$9,'Calc| Project Costs'!V958,'Input| Projects'!$Y958),IF('Input| Overheads'!$C$42="DNSP defined",SUMPRODUCT(--('Input| Projects'!$AD958="Yes"),'Calc| Overheads Allocation'!C$62,'Input| Projects'!$AG958),""))),"")</f>
        <v/>
      </c>
      <c r="AU958" s="186" t="str">
        <f>IFERROR(IF('Input| Overheads'!$C$42="Direct costs",SUMPRODUCT(--('Input| Projects'!$AD958="Yes"),'Calc| Overheads Allocation'!D$9,'Calc| Project Costs'!W958),IF('Input| Overheads'!$C$42="Internal labour",SUMPRODUCT(--('Input| Projects'!$AD958="Yes"),'Calc| Overheads Allocation'!D$9,'Calc| Project Costs'!W958,'Input| Projects'!$Y958),IF('Input| Overheads'!$C$42="DNSP defined",SUMPRODUCT(--('Input| Projects'!$AD958="Yes"),'Calc| Overheads Allocation'!D$62,'Input| Projects'!$AG958),""))),"")</f>
        <v/>
      </c>
      <c r="AV958" s="186" t="str">
        <f>IFERROR(IF('Input| Overheads'!$C$42="Direct costs",SUMPRODUCT(--('Input| Projects'!$AD958="Yes"),'Calc| Overheads Allocation'!E$9,'Calc| Project Costs'!X958),IF('Input| Overheads'!$C$42="Internal labour",SUMPRODUCT(--('Input| Projects'!$AD958="Yes"),'Calc| Overheads Allocation'!E$9,'Calc| Project Costs'!X958,'Input| Projects'!$Y958),IF('Input| Overheads'!$C$42="DNSP defined",SUMPRODUCT(--('Input| Projects'!$AD958="Yes"),'Calc| Overheads Allocation'!E$62,'Input| Projects'!$AG958),""))),"")</f>
        <v/>
      </c>
      <c r="AW958" s="186" t="str">
        <f>IFERROR(IF('Input| Overheads'!$C$42="Direct costs",SUMPRODUCT(--('Input| Projects'!$AD958="Yes"),'Calc| Overheads Allocation'!F$9,'Calc| Project Costs'!Y958),IF('Input| Overheads'!$C$42="Internal labour",SUMPRODUCT(--('Input| Projects'!$AD958="Yes"),'Calc| Overheads Allocation'!F$9,'Calc| Project Costs'!Y958,'Input| Projects'!$Y958),IF('Input| Overheads'!$C$42="DNSP defined",SUMPRODUCT(--('Input| Projects'!$AD958="Yes"),'Calc| Overheads Allocation'!F$62,'Input| Projects'!$AG958),""))),"")</f>
        <v/>
      </c>
      <c r="AX958" s="186" t="str">
        <f>IFERROR(IF('Input| Overheads'!$C$42="Direct costs",SUMPRODUCT(--('Input| Projects'!$AD958="Yes"),'Calc| Overheads Allocation'!G$9,'Calc| Project Costs'!Z958),IF('Input| Overheads'!$C$42="Internal labour",SUMPRODUCT(--('Input| Projects'!$AD958="Yes"),'Calc| Overheads Allocation'!G$9,'Calc| Project Costs'!Z958,'Input| Projects'!$Y958),IF('Input| Overheads'!$C$42="DNSP defined",SUMPRODUCT(--('Input| Projects'!$AD958="Yes"),'Calc| Overheads Allocation'!G$62,'Input| Projects'!$AG958),""))),"")</f>
        <v/>
      </c>
      <c r="AY958" s="186" t="str">
        <f>IFERROR(IF('Input| Overheads'!$C$42="Direct costs",SUMPRODUCT(--('Input| Projects'!$AD958="Yes"),'Calc| Overheads Allocation'!H$9,'Calc| Project Costs'!AA958),IF('Input| Overheads'!$C$42="Internal labour",SUMPRODUCT(--('Input| Projects'!$AD958="Yes"),'Calc| Overheads Allocation'!H$9,'Calc| Project Costs'!AA958,'Input| Projects'!$Y958),IF('Input| Overheads'!$C$42="DNSP defined",SUMPRODUCT(--('Input| Projects'!$AD958="Yes"),'Calc| Overheads Allocation'!H$62,'Input| Projects'!$AG958),""))),"")</f>
        <v/>
      </c>
      <c r="AZ958" s="186" t="str">
        <f>IFERROR(IF('Input| Overheads'!$C$42="Direct costs",SUMPRODUCT(--('Input| Projects'!$AD958="Yes"),'Calc| Overheads Allocation'!I$9,'Calc| Project Costs'!AB958),IF('Input| Overheads'!$C$42="Internal labour",SUMPRODUCT(--('Input| Projects'!$AD958="Yes"),'Calc| Overheads Allocation'!I$9,'Calc| Project Costs'!AB958,'Input| Projects'!$Y958),IF('Input| Overheads'!$C$42="DNSP defined",SUMPRODUCT(--('Input| Projects'!$AD958="Yes"),'Calc| Overheads Allocation'!I$62,'Input| Projects'!$AG958),""))),"")</f>
        <v/>
      </c>
      <c r="BA958" s="106"/>
      <c r="BB958" s="186">
        <f t="shared" si="448"/>
        <v>0</v>
      </c>
      <c r="BC958" s="186">
        <f t="shared" si="449"/>
        <v>0</v>
      </c>
      <c r="BD958" s="186">
        <f t="shared" si="450"/>
        <v>0</v>
      </c>
      <c r="BE958" s="186">
        <f t="shared" si="427"/>
        <v>0</v>
      </c>
      <c r="BF958" s="186">
        <f t="shared" si="428"/>
        <v>0</v>
      </c>
      <c r="BG958" s="186">
        <f t="shared" si="429"/>
        <v>0</v>
      </c>
      <c r="BH958" s="186">
        <f t="shared" si="430"/>
        <v>0</v>
      </c>
      <c r="BI958" s="97"/>
      <c r="BJ958" s="186" t="str">
        <f t="shared" si="431"/>
        <v/>
      </c>
      <c r="BK958" s="186" t="str">
        <f t="shared" si="432"/>
        <v/>
      </c>
      <c r="BL958" s="186" t="str">
        <f t="shared" si="433"/>
        <v/>
      </c>
      <c r="BM958" s="186" t="str">
        <f t="shared" si="434"/>
        <v/>
      </c>
      <c r="BN958" s="186" t="str">
        <f t="shared" si="435"/>
        <v/>
      </c>
      <c r="BO958" s="186" t="str">
        <f t="shared" si="436"/>
        <v/>
      </c>
      <c r="BP958" s="186" t="str">
        <f t="shared" si="437"/>
        <v/>
      </c>
      <c r="BQ958" s="97"/>
      <c r="BR958" s="186">
        <f t="shared" si="438"/>
        <v>0</v>
      </c>
      <c r="BS958" s="186">
        <f t="shared" si="439"/>
        <v>0</v>
      </c>
      <c r="BT958" s="222">
        <f t="shared" si="440"/>
        <v>0</v>
      </c>
      <c r="BU958" s="222">
        <f t="shared" si="441"/>
        <v>0</v>
      </c>
      <c r="BV958" s="222">
        <f t="shared" si="442"/>
        <v>0</v>
      </c>
      <c r="BW958" s="222">
        <f t="shared" si="443"/>
        <v>0</v>
      </c>
      <c r="BX958" s="222">
        <f t="shared" si="444"/>
        <v>0</v>
      </c>
      <c r="BY958" s="106"/>
      <c r="BZ958" s="197" t="str">
        <f>IF(SUMIF('Input| Projects'!$AS$8:$CP$8,"Dx",'Input| Projects'!$AS958:$CP958)=0,"",SUMIF('Input| Projects'!$AS$8:$CP$8,"Dx",'Input| Projects'!$AS958:$CP958))</f>
        <v/>
      </c>
      <c r="CA958" s="197" t="str">
        <f>IF(SUMIF('Input| Projects'!$AS$8:$CP$8,"Tx",'Input| Projects'!$AS958:$CP958)=0,"",SUMIF('Input| Projects'!$AS$8:$CP$8,"Tx",'Input| Projects'!$AS958:$CP958))</f>
        <v/>
      </c>
      <c r="CB958" s="150" t="str">
        <f t="shared" si="451"/>
        <v/>
      </c>
    </row>
    <row r="959" spans="2:80" x14ac:dyDescent="0.2">
      <c r="B959" s="201">
        <f>IFERROR('Input| Projects'!B959,"")</f>
        <v>950</v>
      </c>
      <c r="C959" s="42" t="str">
        <f>IFERROR(IF('Input| Projects'!C959="","",'Input| Projects'!C959),"")</f>
        <v/>
      </c>
      <c r="D959" s="42" t="str">
        <f>IFERROR(IF('Input| Projects'!D959="","",'Input| Projects'!D959),"")</f>
        <v/>
      </c>
      <c r="E959" s="104"/>
      <c r="F959" s="190">
        <f>IFERROR('Input| Projects'!I959*'Input| Escalations'!$K$19,"")</f>
        <v>0</v>
      </c>
      <c r="G959" s="190">
        <f>IFERROR('Input| Projects'!J959*'Input| Escalations'!$K$19,"")</f>
        <v>0</v>
      </c>
      <c r="H959" s="190">
        <f>IFERROR('Input| Projects'!K959*'Input| Escalations'!$K$19,"")</f>
        <v>0</v>
      </c>
      <c r="I959" s="190">
        <f>IFERROR('Input| Projects'!L959*'Input| Escalations'!$K$19,"")</f>
        <v>0</v>
      </c>
      <c r="J959" s="190">
        <f>IFERROR('Input| Projects'!M959*'Input| Escalations'!$K$19,"")</f>
        <v>0</v>
      </c>
      <c r="K959" s="190">
        <f>IFERROR('Input| Projects'!N959*'Input| Escalations'!$K$19,"")</f>
        <v>0</v>
      </c>
      <c r="L959" s="190">
        <f>IFERROR('Input| Projects'!O959*'Input| Escalations'!$K$19,"")</f>
        <v>0</v>
      </c>
      <c r="M959" s="150" t="str">
        <f>IF(ABS(SUM(F959:L959)-(SUM('Input| Projects'!I959:O959)*'Input| Escalations'!$K$19))&lt;0.0000001,"",1)</f>
        <v/>
      </c>
      <c r="N959" s="192">
        <f>'Input| Projects'!$Y959*INDEX('Input| Escalations'!$H$33:$N$33,MATCH('Calc| Project Costs'!N$9,'Input| Escalations'!$H$23:$N$23,0))+'Input| Projects'!$Z959*INDEX('Input| Escalations'!$H$34:$N$34,MATCH('Calc| Project Costs'!N$9,'Input| Escalations'!$H$23:$N$23,0))+'Input| Projects'!$AA959*INDEX('Input| Escalations'!$H$35:$N$35,MATCH('Calc| Project Costs'!N$9,'Input| Escalations'!$H$23:$N$23,0))+1</f>
        <v>1</v>
      </c>
      <c r="O959" s="192">
        <f>'Input| Projects'!$Y959*INDEX('Input| Escalations'!$H$33:$N$33,MATCH('Calc| Project Costs'!O$9,'Input| Escalations'!$H$23:$N$23,0))+'Input| Projects'!$Z959*INDEX('Input| Escalations'!$H$34:$N$34,MATCH('Calc| Project Costs'!O$9,'Input| Escalations'!$H$23:$N$23,0))+'Input| Projects'!$AA959*INDEX('Input| Escalations'!$H$35:$N$35,MATCH('Calc| Project Costs'!O$9,'Input| Escalations'!$H$23:$N$23,0))+1</f>
        <v>1</v>
      </c>
      <c r="P959" s="192">
        <f>'Input| Projects'!$Y959*INDEX('Input| Escalations'!$H$33:$N$33,MATCH('Calc| Project Costs'!P$9,'Input| Escalations'!$H$23:$N$23,0))+'Input| Projects'!$Z959*INDEX('Input| Escalations'!$H$34:$N$34,MATCH('Calc| Project Costs'!P$9,'Input| Escalations'!$H$23:$N$23,0))+'Input| Projects'!$AA959*INDEX('Input| Escalations'!$H$35:$N$35,MATCH('Calc| Project Costs'!P$9,'Input| Escalations'!$H$23:$N$23,0))+1</f>
        <v>1</v>
      </c>
      <c r="Q959" s="192">
        <f>'Input| Projects'!$Y959*INDEX('Input| Escalations'!$H$33:$N$33,MATCH('Calc| Project Costs'!Q$9,'Input| Escalations'!$H$23:$N$23,0))+'Input| Projects'!$Z959*INDEX('Input| Escalations'!$H$34:$N$34,MATCH('Calc| Project Costs'!Q$9,'Input| Escalations'!$H$23:$N$23,0))+'Input| Projects'!$AA959*INDEX('Input| Escalations'!$H$35:$N$35,MATCH('Calc| Project Costs'!Q$9,'Input| Escalations'!$H$23:$N$23,0))+1</f>
        <v>1</v>
      </c>
      <c r="R959" s="192">
        <f>'Input| Projects'!$Y959*INDEX('Input| Escalations'!$H$33:$N$33,MATCH('Calc| Project Costs'!R$9,'Input| Escalations'!$H$23:$N$23,0))+'Input| Projects'!$Z959*INDEX('Input| Escalations'!$H$34:$N$34,MATCH('Calc| Project Costs'!R$9,'Input| Escalations'!$H$23:$N$23,0))+'Input| Projects'!$AA959*INDEX('Input| Escalations'!$H$35:$N$35,MATCH('Calc| Project Costs'!R$9,'Input| Escalations'!$H$23:$N$23,0))+1</f>
        <v>1</v>
      </c>
      <c r="S959" s="192">
        <f>'Input| Projects'!$Y959*INDEX('Input| Escalations'!$H$33:$N$33,MATCH('Calc| Project Costs'!S$9,'Input| Escalations'!$H$23:$N$23,0))+'Input| Projects'!$Z959*INDEX('Input| Escalations'!$H$34:$N$34,MATCH('Calc| Project Costs'!S$9,'Input| Escalations'!$H$23:$N$23,0))+'Input| Projects'!$AA959*INDEX('Input| Escalations'!$H$35:$N$35,MATCH('Calc| Project Costs'!S$9,'Input| Escalations'!$H$23:$N$23,0))+1</f>
        <v>1</v>
      </c>
      <c r="T959" s="192">
        <f>'Input| Projects'!$Y959*INDEX('Input| Escalations'!$H$33:$N$33,MATCH('Calc| Project Costs'!T$9,'Input| Escalations'!$H$23:$N$23,0))+'Input| Projects'!$Z959*INDEX('Input| Escalations'!$H$34:$N$34,MATCH('Calc| Project Costs'!T$9,'Input| Escalations'!$H$23:$N$23,0))+'Input| Projects'!$AA959*INDEX('Input| Escalations'!$H$35:$N$35,MATCH('Calc| Project Costs'!T$9,'Input| Escalations'!$H$23:$N$23,0))+1</f>
        <v>1</v>
      </c>
      <c r="U959" s="106"/>
      <c r="V959" s="186">
        <f t="shared" si="445"/>
        <v>0</v>
      </c>
      <c r="W959" s="186">
        <f t="shared" si="446"/>
        <v>0</v>
      </c>
      <c r="X959" s="186">
        <f t="shared" si="447"/>
        <v>0</v>
      </c>
      <c r="Y959" s="186">
        <f t="shared" si="423"/>
        <v>0</v>
      </c>
      <c r="Z959" s="186">
        <f t="shared" si="424"/>
        <v>0</v>
      </c>
      <c r="AA959" s="186">
        <f t="shared" si="425"/>
        <v>0</v>
      </c>
      <c r="AB959" s="186">
        <f t="shared" si="426"/>
        <v>0</v>
      </c>
      <c r="AC959" s="106"/>
      <c r="AD959" s="186">
        <f>'Input| Projects'!Q959*N959*'Input| Escalations'!$K$19</f>
        <v>0</v>
      </c>
      <c r="AE959" s="186">
        <f>'Input| Projects'!R959*O959*'Input| Escalations'!$K$19</f>
        <v>0</v>
      </c>
      <c r="AF959" s="186">
        <f>'Input| Projects'!S959*P959*'Input| Escalations'!$K$19</f>
        <v>0</v>
      </c>
      <c r="AG959" s="186">
        <f>'Input| Projects'!T959*Q959*'Input| Escalations'!$K$19</f>
        <v>0</v>
      </c>
      <c r="AH959" s="186">
        <f>'Input| Projects'!U959*R959*'Input| Escalations'!$K$19</f>
        <v>0</v>
      </c>
      <c r="AI959" s="186">
        <f>'Input| Projects'!V959*S959*'Input| Escalations'!$K$19</f>
        <v>0</v>
      </c>
      <c r="AJ959" s="186">
        <f>'Input| Projects'!W959*T959*'Input| Escalations'!$K$19</f>
        <v>0</v>
      </c>
      <c r="AK959" s="106"/>
      <c r="AL959" s="186" t="str">
        <f>IFERROR(IF('Input| Overheads'!$C$42="Direct costs",SUMPRODUCT(--('Input| Projects'!$AC959="Yes"),'Calc| Overheads Allocation'!C$8,'Calc| Project Costs'!V959),IF('Input| Overheads'!$C$42="Internal labour",SUMPRODUCT(--('Input| Projects'!$AC959="Yes"),'Calc| Overheads Allocation'!C$8,'Calc| Project Costs'!V959,'Input| Projects'!$Y959),IF('Input| Overheads'!$C$42="DNSP defined",SUMPRODUCT(--('Input| Projects'!$AC959="Yes"),'Calc| Overheads Allocation'!C$61,'Input| Projects'!$AF959),""))),"")</f>
        <v/>
      </c>
      <c r="AM959" s="186" t="str">
        <f>IFERROR(IF('Input| Overheads'!$C$42="Direct costs",SUMPRODUCT(--('Input| Projects'!$AC959="Yes"),'Calc| Overheads Allocation'!D$8,'Calc| Project Costs'!W959),IF('Input| Overheads'!$C$42="Internal labour",SUMPRODUCT(--('Input| Projects'!$AC959="Yes"),'Calc| Overheads Allocation'!D$8,'Calc| Project Costs'!W959,'Input| Projects'!$Y959),IF('Input| Overheads'!$C$42="DNSP defined",SUMPRODUCT(--('Input| Projects'!$AC959="Yes"),'Calc| Overheads Allocation'!D$61,'Input| Projects'!$AF959),""))),"")</f>
        <v/>
      </c>
      <c r="AN959" s="186" t="str">
        <f>IFERROR(IF('Input| Overheads'!$C$42="Direct costs",SUMPRODUCT(--('Input| Projects'!$AC959="Yes"),'Calc| Overheads Allocation'!E$8,'Calc| Project Costs'!X959),IF('Input| Overheads'!$C$42="Internal labour",SUMPRODUCT(--('Input| Projects'!$AC959="Yes"),'Calc| Overheads Allocation'!E$8,'Calc| Project Costs'!X959,'Input| Projects'!$Y959),IF('Input| Overheads'!$C$42="DNSP defined",SUMPRODUCT(--('Input| Projects'!$AC959="Yes"),'Calc| Overheads Allocation'!E$61,'Input| Projects'!$AF959),""))),"")</f>
        <v/>
      </c>
      <c r="AO959" s="186" t="str">
        <f>IFERROR(IF('Input| Overheads'!$C$42="Direct costs",SUMPRODUCT(--('Input| Projects'!$AC959="Yes"),'Calc| Overheads Allocation'!F$8,'Calc| Project Costs'!Y959),IF('Input| Overheads'!$C$42="Internal labour",SUMPRODUCT(--('Input| Projects'!$AC959="Yes"),'Calc| Overheads Allocation'!F$8,'Calc| Project Costs'!Y959,'Input| Projects'!$Y959),IF('Input| Overheads'!$C$42="DNSP defined",SUMPRODUCT(--('Input| Projects'!$AC959="Yes"),'Calc| Overheads Allocation'!F$61,'Input| Projects'!$AF959),""))),"")</f>
        <v/>
      </c>
      <c r="AP959" s="186" t="str">
        <f>IFERROR(IF('Input| Overheads'!$C$42="Direct costs",SUMPRODUCT(--('Input| Projects'!$AC959="Yes"),'Calc| Overheads Allocation'!G$8,'Calc| Project Costs'!Z959),IF('Input| Overheads'!$C$42="Internal labour",SUMPRODUCT(--('Input| Projects'!$AC959="Yes"),'Calc| Overheads Allocation'!G$8,'Calc| Project Costs'!Z959,'Input| Projects'!$Y959),IF('Input| Overheads'!$C$42="DNSP defined",SUMPRODUCT(--('Input| Projects'!$AC959="Yes"),'Calc| Overheads Allocation'!G$61,'Input| Projects'!$AF959),""))),"")</f>
        <v/>
      </c>
      <c r="AQ959" s="186" t="str">
        <f>IFERROR(IF('Input| Overheads'!$C$42="Direct costs",SUMPRODUCT(--('Input| Projects'!$AC959="Yes"),'Calc| Overheads Allocation'!H$8,'Calc| Project Costs'!AA959),IF('Input| Overheads'!$C$42="Internal labour",SUMPRODUCT(--('Input| Projects'!$AC959="Yes"),'Calc| Overheads Allocation'!H$8,'Calc| Project Costs'!AA959,'Input| Projects'!$Y959),IF('Input| Overheads'!$C$42="DNSP defined",SUMPRODUCT(--('Input| Projects'!$AC959="Yes"),'Calc| Overheads Allocation'!H$61,'Input| Projects'!$AF959),""))),"")</f>
        <v/>
      </c>
      <c r="AR959" s="186" t="str">
        <f>IFERROR(IF('Input| Overheads'!$C$42="Direct costs",SUMPRODUCT(--('Input| Projects'!$AC959="Yes"),'Calc| Overheads Allocation'!I$8,'Calc| Project Costs'!AB959),IF('Input| Overheads'!$C$42="Internal labour",SUMPRODUCT(--('Input| Projects'!$AC959="Yes"),'Calc| Overheads Allocation'!I$8,'Calc| Project Costs'!AB959,'Input| Projects'!$Y959),IF('Input| Overheads'!$C$42="DNSP defined",SUMPRODUCT(--('Input| Projects'!$AC959="Yes"),'Calc| Overheads Allocation'!I$61,'Input| Projects'!$AF959),""))),"")</f>
        <v/>
      </c>
      <c r="AS959" s="106"/>
      <c r="AT959" s="186" t="str">
        <f>IFERROR(IF('Input| Overheads'!$C$42="Direct costs",SUMPRODUCT(--('Input| Projects'!$AD959="Yes"),'Calc| Overheads Allocation'!C$9,'Calc| Project Costs'!V959),IF('Input| Overheads'!$C$42="Internal labour",SUMPRODUCT(--('Input| Projects'!$AD959="Yes"),'Calc| Overheads Allocation'!C$9,'Calc| Project Costs'!V959,'Input| Projects'!$Y959),IF('Input| Overheads'!$C$42="DNSP defined",SUMPRODUCT(--('Input| Projects'!$AD959="Yes"),'Calc| Overheads Allocation'!C$62,'Input| Projects'!$AG959),""))),"")</f>
        <v/>
      </c>
      <c r="AU959" s="186" t="str">
        <f>IFERROR(IF('Input| Overheads'!$C$42="Direct costs",SUMPRODUCT(--('Input| Projects'!$AD959="Yes"),'Calc| Overheads Allocation'!D$9,'Calc| Project Costs'!W959),IF('Input| Overheads'!$C$42="Internal labour",SUMPRODUCT(--('Input| Projects'!$AD959="Yes"),'Calc| Overheads Allocation'!D$9,'Calc| Project Costs'!W959,'Input| Projects'!$Y959),IF('Input| Overheads'!$C$42="DNSP defined",SUMPRODUCT(--('Input| Projects'!$AD959="Yes"),'Calc| Overheads Allocation'!D$62,'Input| Projects'!$AG959),""))),"")</f>
        <v/>
      </c>
      <c r="AV959" s="186" t="str">
        <f>IFERROR(IF('Input| Overheads'!$C$42="Direct costs",SUMPRODUCT(--('Input| Projects'!$AD959="Yes"),'Calc| Overheads Allocation'!E$9,'Calc| Project Costs'!X959),IF('Input| Overheads'!$C$42="Internal labour",SUMPRODUCT(--('Input| Projects'!$AD959="Yes"),'Calc| Overheads Allocation'!E$9,'Calc| Project Costs'!X959,'Input| Projects'!$Y959),IF('Input| Overheads'!$C$42="DNSP defined",SUMPRODUCT(--('Input| Projects'!$AD959="Yes"),'Calc| Overheads Allocation'!E$62,'Input| Projects'!$AG959),""))),"")</f>
        <v/>
      </c>
      <c r="AW959" s="186" t="str">
        <f>IFERROR(IF('Input| Overheads'!$C$42="Direct costs",SUMPRODUCT(--('Input| Projects'!$AD959="Yes"),'Calc| Overheads Allocation'!F$9,'Calc| Project Costs'!Y959),IF('Input| Overheads'!$C$42="Internal labour",SUMPRODUCT(--('Input| Projects'!$AD959="Yes"),'Calc| Overheads Allocation'!F$9,'Calc| Project Costs'!Y959,'Input| Projects'!$Y959),IF('Input| Overheads'!$C$42="DNSP defined",SUMPRODUCT(--('Input| Projects'!$AD959="Yes"),'Calc| Overheads Allocation'!F$62,'Input| Projects'!$AG959),""))),"")</f>
        <v/>
      </c>
      <c r="AX959" s="186" t="str">
        <f>IFERROR(IF('Input| Overheads'!$C$42="Direct costs",SUMPRODUCT(--('Input| Projects'!$AD959="Yes"),'Calc| Overheads Allocation'!G$9,'Calc| Project Costs'!Z959),IF('Input| Overheads'!$C$42="Internal labour",SUMPRODUCT(--('Input| Projects'!$AD959="Yes"),'Calc| Overheads Allocation'!G$9,'Calc| Project Costs'!Z959,'Input| Projects'!$Y959),IF('Input| Overheads'!$C$42="DNSP defined",SUMPRODUCT(--('Input| Projects'!$AD959="Yes"),'Calc| Overheads Allocation'!G$62,'Input| Projects'!$AG959),""))),"")</f>
        <v/>
      </c>
      <c r="AY959" s="186" t="str">
        <f>IFERROR(IF('Input| Overheads'!$C$42="Direct costs",SUMPRODUCT(--('Input| Projects'!$AD959="Yes"),'Calc| Overheads Allocation'!H$9,'Calc| Project Costs'!AA959),IF('Input| Overheads'!$C$42="Internal labour",SUMPRODUCT(--('Input| Projects'!$AD959="Yes"),'Calc| Overheads Allocation'!H$9,'Calc| Project Costs'!AA959,'Input| Projects'!$Y959),IF('Input| Overheads'!$C$42="DNSP defined",SUMPRODUCT(--('Input| Projects'!$AD959="Yes"),'Calc| Overheads Allocation'!H$62,'Input| Projects'!$AG959),""))),"")</f>
        <v/>
      </c>
      <c r="AZ959" s="186" t="str">
        <f>IFERROR(IF('Input| Overheads'!$C$42="Direct costs",SUMPRODUCT(--('Input| Projects'!$AD959="Yes"),'Calc| Overheads Allocation'!I$9,'Calc| Project Costs'!AB959),IF('Input| Overheads'!$C$42="Internal labour",SUMPRODUCT(--('Input| Projects'!$AD959="Yes"),'Calc| Overheads Allocation'!I$9,'Calc| Project Costs'!AB959,'Input| Projects'!$Y959),IF('Input| Overheads'!$C$42="DNSP defined",SUMPRODUCT(--('Input| Projects'!$AD959="Yes"),'Calc| Overheads Allocation'!I$62,'Input| Projects'!$AG959),""))),"")</f>
        <v/>
      </c>
      <c r="BA959" s="106"/>
      <c r="BB959" s="186">
        <f t="shared" si="448"/>
        <v>0</v>
      </c>
      <c r="BC959" s="186">
        <f t="shared" si="449"/>
        <v>0</v>
      </c>
      <c r="BD959" s="186">
        <f t="shared" si="450"/>
        <v>0</v>
      </c>
      <c r="BE959" s="186">
        <f t="shared" si="427"/>
        <v>0</v>
      </c>
      <c r="BF959" s="186">
        <f t="shared" si="428"/>
        <v>0</v>
      </c>
      <c r="BG959" s="186">
        <f t="shared" si="429"/>
        <v>0</v>
      </c>
      <c r="BH959" s="186">
        <f t="shared" si="430"/>
        <v>0</v>
      </c>
      <c r="BI959" s="97"/>
      <c r="BJ959" s="186" t="str">
        <f t="shared" si="431"/>
        <v/>
      </c>
      <c r="BK959" s="186" t="str">
        <f t="shared" si="432"/>
        <v/>
      </c>
      <c r="BL959" s="186" t="str">
        <f t="shared" si="433"/>
        <v/>
      </c>
      <c r="BM959" s="186" t="str">
        <f t="shared" si="434"/>
        <v/>
      </c>
      <c r="BN959" s="186" t="str">
        <f t="shared" si="435"/>
        <v/>
      </c>
      <c r="BO959" s="186" t="str">
        <f t="shared" si="436"/>
        <v/>
      </c>
      <c r="BP959" s="186" t="str">
        <f t="shared" si="437"/>
        <v/>
      </c>
      <c r="BQ959" s="97"/>
      <c r="BR959" s="186">
        <f t="shared" si="438"/>
        <v>0</v>
      </c>
      <c r="BS959" s="186">
        <f t="shared" si="439"/>
        <v>0</v>
      </c>
      <c r="BT959" s="222">
        <f t="shared" si="440"/>
        <v>0</v>
      </c>
      <c r="BU959" s="222">
        <f t="shared" si="441"/>
        <v>0</v>
      </c>
      <c r="BV959" s="222">
        <f t="shared" si="442"/>
        <v>0</v>
      </c>
      <c r="BW959" s="222">
        <f t="shared" si="443"/>
        <v>0</v>
      </c>
      <c r="BX959" s="222">
        <f t="shared" si="444"/>
        <v>0</v>
      </c>
      <c r="BY959" s="106"/>
      <c r="BZ959" s="197" t="str">
        <f>IF(SUMIF('Input| Projects'!$AS$8:$CP$8,"Dx",'Input| Projects'!$AS959:$CP959)=0,"",SUMIF('Input| Projects'!$AS$8:$CP$8,"Dx",'Input| Projects'!$AS959:$CP959))</f>
        <v/>
      </c>
      <c r="CA959" s="197" t="str">
        <f>IF(SUMIF('Input| Projects'!$AS$8:$CP$8,"Tx",'Input| Projects'!$AS959:$CP959)=0,"",SUMIF('Input| Projects'!$AS$8:$CP$8,"Tx",'Input| Projects'!$AS959:$CP959))</f>
        <v/>
      </c>
      <c r="CB959" s="150" t="str">
        <f t="shared" si="451"/>
        <v/>
      </c>
    </row>
    <row r="960" spans="2:80" x14ac:dyDescent="0.2">
      <c r="B960" s="201">
        <f>IFERROR('Input| Projects'!B960,"")</f>
        <v>951</v>
      </c>
      <c r="C960" s="42" t="str">
        <f>IFERROR(IF('Input| Projects'!C960="","",'Input| Projects'!C960),"")</f>
        <v/>
      </c>
      <c r="D960" s="42" t="str">
        <f>IFERROR(IF('Input| Projects'!D960="","",'Input| Projects'!D960),"")</f>
        <v/>
      </c>
      <c r="E960" s="104"/>
      <c r="F960" s="190">
        <f>IFERROR('Input| Projects'!I960*'Input| Escalations'!$K$19,"")</f>
        <v>0</v>
      </c>
      <c r="G960" s="190">
        <f>IFERROR('Input| Projects'!J960*'Input| Escalations'!$K$19,"")</f>
        <v>0</v>
      </c>
      <c r="H960" s="190">
        <f>IFERROR('Input| Projects'!K960*'Input| Escalations'!$K$19,"")</f>
        <v>0</v>
      </c>
      <c r="I960" s="190">
        <f>IFERROR('Input| Projects'!L960*'Input| Escalations'!$K$19,"")</f>
        <v>0</v>
      </c>
      <c r="J960" s="190">
        <f>IFERROR('Input| Projects'!M960*'Input| Escalations'!$K$19,"")</f>
        <v>0</v>
      </c>
      <c r="K960" s="190">
        <f>IFERROR('Input| Projects'!N960*'Input| Escalations'!$K$19,"")</f>
        <v>0</v>
      </c>
      <c r="L960" s="190">
        <f>IFERROR('Input| Projects'!O960*'Input| Escalations'!$K$19,"")</f>
        <v>0</v>
      </c>
      <c r="M960" s="150" t="str">
        <f>IF(ABS(SUM(F960:L960)-(SUM('Input| Projects'!I960:O960)*'Input| Escalations'!$K$19))&lt;0.0000001,"",1)</f>
        <v/>
      </c>
      <c r="N960" s="192">
        <f>'Input| Projects'!$Y960*INDEX('Input| Escalations'!$H$33:$N$33,MATCH('Calc| Project Costs'!N$9,'Input| Escalations'!$H$23:$N$23,0))+'Input| Projects'!$Z960*INDEX('Input| Escalations'!$H$34:$N$34,MATCH('Calc| Project Costs'!N$9,'Input| Escalations'!$H$23:$N$23,0))+'Input| Projects'!$AA960*INDEX('Input| Escalations'!$H$35:$N$35,MATCH('Calc| Project Costs'!N$9,'Input| Escalations'!$H$23:$N$23,0))+1</f>
        <v>1</v>
      </c>
      <c r="O960" s="192">
        <f>'Input| Projects'!$Y960*INDEX('Input| Escalations'!$H$33:$N$33,MATCH('Calc| Project Costs'!O$9,'Input| Escalations'!$H$23:$N$23,0))+'Input| Projects'!$Z960*INDEX('Input| Escalations'!$H$34:$N$34,MATCH('Calc| Project Costs'!O$9,'Input| Escalations'!$H$23:$N$23,0))+'Input| Projects'!$AA960*INDEX('Input| Escalations'!$H$35:$N$35,MATCH('Calc| Project Costs'!O$9,'Input| Escalations'!$H$23:$N$23,0))+1</f>
        <v>1</v>
      </c>
      <c r="P960" s="192">
        <f>'Input| Projects'!$Y960*INDEX('Input| Escalations'!$H$33:$N$33,MATCH('Calc| Project Costs'!P$9,'Input| Escalations'!$H$23:$N$23,0))+'Input| Projects'!$Z960*INDEX('Input| Escalations'!$H$34:$N$34,MATCH('Calc| Project Costs'!P$9,'Input| Escalations'!$H$23:$N$23,0))+'Input| Projects'!$AA960*INDEX('Input| Escalations'!$H$35:$N$35,MATCH('Calc| Project Costs'!P$9,'Input| Escalations'!$H$23:$N$23,0))+1</f>
        <v>1</v>
      </c>
      <c r="Q960" s="192">
        <f>'Input| Projects'!$Y960*INDEX('Input| Escalations'!$H$33:$N$33,MATCH('Calc| Project Costs'!Q$9,'Input| Escalations'!$H$23:$N$23,0))+'Input| Projects'!$Z960*INDEX('Input| Escalations'!$H$34:$N$34,MATCH('Calc| Project Costs'!Q$9,'Input| Escalations'!$H$23:$N$23,0))+'Input| Projects'!$AA960*INDEX('Input| Escalations'!$H$35:$N$35,MATCH('Calc| Project Costs'!Q$9,'Input| Escalations'!$H$23:$N$23,0))+1</f>
        <v>1</v>
      </c>
      <c r="R960" s="192">
        <f>'Input| Projects'!$Y960*INDEX('Input| Escalations'!$H$33:$N$33,MATCH('Calc| Project Costs'!R$9,'Input| Escalations'!$H$23:$N$23,0))+'Input| Projects'!$Z960*INDEX('Input| Escalations'!$H$34:$N$34,MATCH('Calc| Project Costs'!R$9,'Input| Escalations'!$H$23:$N$23,0))+'Input| Projects'!$AA960*INDEX('Input| Escalations'!$H$35:$N$35,MATCH('Calc| Project Costs'!R$9,'Input| Escalations'!$H$23:$N$23,0))+1</f>
        <v>1</v>
      </c>
      <c r="S960" s="192">
        <f>'Input| Projects'!$Y960*INDEX('Input| Escalations'!$H$33:$N$33,MATCH('Calc| Project Costs'!S$9,'Input| Escalations'!$H$23:$N$23,0))+'Input| Projects'!$Z960*INDEX('Input| Escalations'!$H$34:$N$34,MATCH('Calc| Project Costs'!S$9,'Input| Escalations'!$H$23:$N$23,0))+'Input| Projects'!$AA960*INDEX('Input| Escalations'!$H$35:$N$35,MATCH('Calc| Project Costs'!S$9,'Input| Escalations'!$H$23:$N$23,0))+1</f>
        <v>1</v>
      </c>
      <c r="T960" s="192">
        <f>'Input| Projects'!$Y960*INDEX('Input| Escalations'!$H$33:$N$33,MATCH('Calc| Project Costs'!T$9,'Input| Escalations'!$H$23:$N$23,0))+'Input| Projects'!$Z960*INDEX('Input| Escalations'!$H$34:$N$34,MATCH('Calc| Project Costs'!T$9,'Input| Escalations'!$H$23:$N$23,0))+'Input| Projects'!$AA960*INDEX('Input| Escalations'!$H$35:$N$35,MATCH('Calc| Project Costs'!T$9,'Input| Escalations'!$H$23:$N$23,0))+1</f>
        <v>1</v>
      </c>
      <c r="U960" s="106"/>
      <c r="V960" s="186">
        <f t="shared" si="445"/>
        <v>0</v>
      </c>
      <c r="W960" s="186">
        <f t="shared" si="446"/>
        <v>0</v>
      </c>
      <c r="X960" s="186">
        <f t="shared" si="447"/>
        <v>0</v>
      </c>
      <c r="Y960" s="186">
        <f t="shared" si="423"/>
        <v>0</v>
      </c>
      <c r="Z960" s="186">
        <f t="shared" si="424"/>
        <v>0</v>
      </c>
      <c r="AA960" s="186">
        <f t="shared" si="425"/>
        <v>0</v>
      </c>
      <c r="AB960" s="186">
        <f t="shared" si="426"/>
        <v>0</v>
      </c>
      <c r="AC960" s="106"/>
      <c r="AD960" s="186">
        <f>'Input| Projects'!Q960*N960*'Input| Escalations'!$K$19</f>
        <v>0</v>
      </c>
      <c r="AE960" s="186">
        <f>'Input| Projects'!R960*O960*'Input| Escalations'!$K$19</f>
        <v>0</v>
      </c>
      <c r="AF960" s="186">
        <f>'Input| Projects'!S960*P960*'Input| Escalations'!$K$19</f>
        <v>0</v>
      </c>
      <c r="AG960" s="186">
        <f>'Input| Projects'!T960*Q960*'Input| Escalations'!$K$19</f>
        <v>0</v>
      </c>
      <c r="AH960" s="186">
        <f>'Input| Projects'!U960*R960*'Input| Escalations'!$K$19</f>
        <v>0</v>
      </c>
      <c r="AI960" s="186">
        <f>'Input| Projects'!V960*S960*'Input| Escalations'!$K$19</f>
        <v>0</v>
      </c>
      <c r="AJ960" s="186">
        <f>'Input| Projects'!W960*T960*'Input| Escalations'!$K$19</f>
        <v>0</v>
      </c>
      <c r="AK960" s="106"/>
      <c r="AL960" s="186" t="str">
        <f>IFERROR(IF('Input| Overheads'!$C$42="Direct costs",SUMPRODUCT(--('Input| Projects'!$AC960="Yes"),'Calc| Overheads Allocation'!C$8,'Calc| Project Costs'!V960),IF('Input| Overheads'!$C$42="Internal labour",SUMPRODUCT(--('Input| Projects'!$AC960="Yes"),'Calc| Overheads Allocation'!C$8,'Calc| Project Costs'!V960,'Input| Projects'!$Y960),IF('Input| Overheads'!$C$42="DNSP defined",SUMPRODUCT(--('Input| Projects'!$AC960="Yes"),'Calc| Overheads Allocation'!C$61,'Input| Projects'!$AF960),""))),"")</f>
        <v/>
      </c>
      <c r="AM960" s="186" t="str">
        <f>IFERROR(IF('Input| Overheads'!$C$42="Direct costs",SUMPRODUCT(--('Input| Projects'!$AC960="Yes"),'Calc| Overheads Allocation'!D$8,'Calc| Project Costs'!W960),IF('Input| Overheads'!$C$42="Internal labour",SUMPRODUCT(--('Input| Projects'!$AC960="Yes"),'Calc| Overheads Allocation'!D$8,'Calc| Project Costs'!W960,'Input| Projects'!$Y960),IF('Input| Overheads'!$C$42="DNSP defined",SUMPRODUCT(--('Input| Projects'!$AC960="Yes"),'Calc| Overheads Allocation'!D$61,'Input| Projects'!$AF960),""))),"")</f>
        <v/>
      </c>
      <c r="AN960" s="186" t="str">
        <f>IFERROR(IF('Input| Overheads'!$C$42="Direct costs",SUMPRODUCT(--('Input| Projects'!$AC960="Yes"),'Calc| Overheads Allocation'!E$8,'Calc| Project Costs'!X960),IF('Input| Overheads'!$C$42="Internal labour",SUMPRODUCT(--('Input| Projects'!$AC960="Yes"),'Calc| Overheads Allocation'!E$8,'Calc| Project Costs'!X960,'Input| Projects'!$Y960),IF('Input| Overheads'!$C$42="DNSP defined",SUMPRODUCT(--('Input| Projects'!$AC960="Yes"),'Calc| Overheads Allocation'!E$61,'Input| Projects'!$AF960),""))),"")</f>
        <v/>
      </c>
      <c r="AO960" s="186" t="str">
        <f>IFERROR(IF('Input| Overheads'!$C$42="Direct costs",SUMPRODUCT(--('Input| Projects'!$AC960="Yes"),'Calc| Overheads Allocation'!F$8,'Calc| Project Costs'!Y960),IF('Input| Overheads'!$C$42="Internal labour",SUMPRODUCT(--('Input| Projects'!$AC960="Yes"),'Calc| Overheads Allocation'!F$8,'Calc| Project Costs'!Y960,'Input| Projects'!$Y960),IF('Input| Overheads'!$C$42="DNSP defined",SUMPRODUCT(--('Input| Projects'!$AC960="Yes"),'Calc| Overheads Allocation'!F$61,'Input| Projects'!$AF960),""))),"")</f>
        <v/>
      </c>
      <c r="AP960" s="186" t="str">
        <f>IFERROR(IF('Input| Overheads'!$C$42="Direct costs",SUMPRODUCT(--('Input| Projects'!$AC960="Yes"),'Calc| Overheads Allocation'!G$8,'Calc| Project Costs'!Z960),IF('Input| Overheads'!$C$42="Internal labour",SUMPRODUCT(--('Input| Projects'!$AC960="Yes"),'Calc| Overheads Allocation'!G$8,'Calc| Project Costs'!Z960,'Input| Projects'!$Y960),IF('Input| Overheads'!$C$42="DNSP defined",SUMPRODUCT(--('Input| Projects'!$AC960="Yes"),'Calc| Overheads Allocation'!G$61,'Input| Projects'!$AF960),""))),"")</f>
        <v/>
      </c>
      <c r="AQ960" s="186" t="str">
        <f>IFERROR(IF('Input| Overheads'!$C$42="Direct costs",SUMPRODUCT(--('Input| Projects'!$AC960="Yes"),'Calc| Overheads Allocation'!H$8,'Calc| Project Costs'!AA960),IF('Input| Overheads'!$C$42="Internal labour",SUMPRODUCT(--('Input| Projects'!$AC960="Yes"),'Calc| Overheads Allocation'!H$8,'Calc| Project Costs'!AA960,'Input| Projects'!$Y960),IF('Input| Overheads'!$C$42="DNSP defined",SUMPRODUCT(--('Input| Projects'!$AC960="Yes"),'Calc| Overheads Allocation'!H$61,'Input| Projects'!$AF960),""))),"")</f>
        <v/>
      </c>
      <c r="AR960" s="186" t="str">
        <f>IFERROR(IF('Input| Overheads'!$C$42="Direct costs",SUMPRODUCT(--('Input| Projects'!$AC960="Yes"),'Calc| Overheads Allocation'!I$8,'Calc| Project Costs'!AB960),IF('Input| Overheads'!$C$42="Internal labour",SUMPRODUCT(--('Input| Projects'!$AC960="Yes"),'Calc| Overheads Allocation'!I$8,'Calc| Project Costs'!AB960,'Input| Projects'!$Y960),IF('Input| Overheads'!$C$42="DNSP defined",SUMPRODUCT(--('Input| Projects'!$AC960="Yes"),'Calc| Overheads Allocation'!I$61,'Input| Projects'!$AF960),""))),"")</f>
        <v/>
      </c>
      <c r="AS960" s="106"/>
      <c r="AT960" s="186" t="str">
        <f>IFERROR(IF('Input| Overheads'!$C$42="Direct costs",SUMPRODUCT(--('Input| Projects'!$AD960="Yes"),'Calc| Overheads Allocation'!C$9,'Calc| Project Costs'!V960),IF('Input| Overheads'!$C$42="Internal labour",SUMPRODUCT(--('Input| Projects'!$AD960="Yes"),'Calc| Overheads Allocation'!C$9,'Calc| Project Costs'!V960,'Input| Projects'!$Y960),IF('Input| Overheads'!$C$42="DNSP defined",SUMPRODUCT(--('Input| Projects'!$AD960="Yes"),'Calc| Overheads Allocation'!C$62,'Input| Projects'!$AG960),""))),"")</f>
        <v/>
      </c>
      <c r="AU960" s="186" t="str">
        <f>IFERROR(IF('Input| Overheads'!$C$42="Direct costs",SUMPRODUCT(--('Input| Projects'!$AD960="Yes"),'Calc| Overheads Allocation'!D$9,'Calc| Project Costs'!W960),IF('Input| Overheads'!$C$42="Internal labour",SUMPRODUCT(--('Input| Projects'!$AD960="Yes"),'Calc| Overheads Allocation'!D$9,'Calc| Project Costs'!W960,'Input| Projects'!$Y960),IF('Input| Overheads'!$C$42="DNSP defined",SUMPRODUCT(--('Input| Projects'!$AD960="Yes"),'Calc| Overheads Allocation'!D$62,'Input| Projects'!$AG960),""))),"")</f>
        <v/>
      </c>
      <c r="AV960" s="186" t="str">
        <f>IFERROR(IF('Input| Overheads'!$C$42="Direct costs",SUMPRODUCT(--('Input| Projects'!$AD960="Yes"),'Calc| Overheads Allocation'!E$9,'Calc| Project Costs'!X960),IF('Input| Overheads'!$C$42="Internal labour",SUMPRODUCT(--('Input| Projects'!$AD960="Yes"),'Calc| Overheads Allocation'!E$9,'Calc| Project Costs'!X960,'Input| Projects'!$Y960),IF('Input| Overheads'!$C$42="DNSP defined",SUMPRODUCT(--('Input| Projects'!$AD960="Yes"),'Calc| Overheads Allocation'!E$62,'Input| Projects'!$AG960),""))),"")</f>
        <v/>
      </c>
      <c r="AW960" s="186" t="str">
        <f>IFERROR(IF('Input| Overheads'!$C$42="Direct costs",SUMPRODUCT(--('Input| Projects'!$AD960="Yes"),'Calc| Overheads Allocation'!F$9,'Calc| Project Costs'!Y960),IF('Input| Overheads'!$C$42="Internal labour",SUMPRODUCT(--('Input| Projects'!$AD960="Yes"),'Calc| Overheads Allocation'!F$9,'Calc| Project Costs'!Y960,'Input| Projects'!$Y960),IF('Input| Overheads'!$C$42="DNSP defined",SUMPRODUCT(--('Input| Projects'!$AD960="Yes"),'Calc| Overheads Allocation'!F$62,'Input| Projects'!$AG960),""))),"")</f>
        <v/>
      </c>
      <c r="AX960" s="186" t="str">
        <f>IFERROR(IF('Input| Overheads'!$C$42="Direct costs",SUMPRODUCT(--('Input| Projects'!$AD960="Yes"),'Calc| Overheads Allocation'!G$9,'Calc| Project Costs'!Z960),IF('Input| Overheads'!$C$42="Internal labour",SUMPRODUCT(--('Input| Projects'!$AD960="Yes"),'Calc| Overheads Allocation'!G$9,'Calc| Project Costs'!Z960,'Input| Projects'!$Y960),IF('Input| Overheads'!$C$42="DNSP defined",SUMPRODUCT(--('Input| Projects'!$AD960="Yes"),'Calc| Overheads Allocation'!G$62,'Input| Projects'!$AG960),""))),"")</f>
        <v/>
      </c>
      <c r="AY960" s="186" t="str">
        <f>IFERROR(IF('Input| Overheads'!$C$42="Direct costs",SUMPRODUCT(--('Input| Projects'!$AD960="Yes"),'Calc| Overheads Allocation'!H$9,'Calc| Project Costs'!AA960),IF('Input| Overheads'!$C$42="Internal labour",SUMPRODUCT(--('Input| Projects'!$AD960="Yes"),'Calc| Overheads Allocation'!H$9,'Calc| Project Costs'!AA960,'Input| Projects'!$Y960),IF('Input| Overheads'!$C$42="DNSP defined",SUMPRODUCT(--('Input| Projects'!$AD960="Yes"),'Calc| Overheads Allocation'!H$62,'Input| Projects'!$AG960),""))),"")</f>
        <v/>
      </c>
      <c r="AZ960" s="186" t="str">
        <f>IFERROR(IF('Input| Overheads'!$C$42="Direct costs",SUMPRODUCT(--('Input| Projects'!$AD960="Yes"),'Calc| Overheads Allocation'!I$9,'Calc| Project Costs'!AB960),IF('Input| Overheads'!$C$42="Internal labour",SUMPRODUCT(--('Input| Projects'!$AD960="Yes"),'Calc| Overheads Allocation'!I$9,'Calc| Project Costs'!AB960,'Input| Projects'!$Y960),IF('Input| Overheads'!$C$42="DNSP defined",SUMPRODUCT(--('Input| Projects'!$AD960="Yes"),'Calc| Overheads Allocation'!I$62,'Input| Projects'!$AG960),""))),"")</f>
        <v/>
      </c>
      <c r="BA960" s="106"/>
      <c r="BB960" s="186">
        <f t="shared" si="448"/>
        <v>0</v>
      </c>
      <c r="BC960" s="186">
        <f t="shared" si="449"/>
        <v>0</v>
      </c>
      <c r="BD960" s="186">
        <f t="shared" si="450"/>
        <v>0</v>
      </c>
      <c r="BE960" s="186">
        <f t="shared" si="427"/>
        <v>0</v>
      </c>
      <c r="BF960" s="186">
        <f t="shared" si="428"/>
        <v>0</v>
      </c>
      <c r="BG960" s="186">
        <f t="shared" si="429"/>
        <v>0</v>
      </c>
      <c r="BH960" s="186">
        <f t="shared" si="430"/>
        <v>0</v>
      </c>
      <c r="BI960" s="97"/>
      <c r="BJ960" s="186" t="str">
        <f t="shared" si="431"/>
        <v/>
      </c>
      <c r="BK960" s="186" t="str">
        <f t="shared" si="432"/>
        <v/>
      </c>
      <c r="BL960" s="186" t="str">
        <f t="shared" si="433"/>
        <v/>
      </c>
      <c r="BM960" s="186" t="str">
        <f t="shared" si="434"/>
        <v/>
      </c>
      <c r="BN960" s="186" t="str">
        <f t="shared" si="435"/>
        <v/>
      </c>
      <c r="BO960" s="186" t="str">
        <f t="shared" si="436"/>
        <v/>
      </c>
      <c r="BP960" s="186" t="str">
        <f t="shared" si="437"/>
        <v/>
      </c>
      <c r="BQ960" s="97"/>
      <c r="BR960" s="186">
        <f t="shared" si="438"/>
        <v>0</v>
      </c>
      <c r="BS960" s="186">
        <f t="shared" si="439"/>
        <v>0</v>
      </c>
      <c r="BT960" s="222">
        <f t="shared" si="440"/>
        <v>0</v>
      </c>
      <c r="BU960" s="222">
        <f t="shared" si="441"/>
        <v>0</v>
      </c>
      <c r="BV960" s="222">
        <f t="shared" si="442"/>
        <v>0</v>
      </c>
      <c r="BW960" s="222">
        <f t="shared" si="443"/>
        <v>0</v>
      </c>
      <c r="BX960" s="222">
        <f t="shared" si="444"/>
        <v>0</v>
      </c>
      <c r="BY960" s="106"/>
      <c r="BZ960" s="197" t="str">
        <f>IF(SUMIF('Input| Projects'!$AS$8:$CP$8,"Dx",'Input| Projects'!$AS960:$CP960)=0,"",SUMIF('Input| Projects'!$AS$8:$CP$8,"Dx",'Input| Projects'!$AS960:$CP960))</f>
        <v/>
      </c>
      <c r="CA960" s="197" t="str">
        <f>IF(SUMIF('Input| Projects'!$AS$8:$CP$8,"Tx",'Input| Projects'!$AS960:$CP960)=0,"",SUMIF('Input| Projects'!$AS$8:$CP$8,"Tx",'Input| Projects'!$AS960:$CP960))</f>
        <v/>
      </c>
      <c r="CB960" s="150" t="str">
        <f t="shared" si="451"/>
        <v/>
      </c>
    </row>
    <row r="961" spans="2:80" x14ac:dyDescent="0.2">
      <c r="B961" s="201">
        <f>IFERROR('Input| Projects'!B961,"")</f>
        <v>952</v>
      </c>
      <c r="C961" s="42" t="str">
        <f>IFERROR(IF('Input| Projects'!C961="","",'Input| Projects'!C961),"")</f>
        <v/>
      </c>
      <c r="D961" s="42" t="str">
        <f>IFERROR(IF('Input| Projects'!D961="","",'Input| Projects'!D961),"")</f>
        <v/>
      </c>
      <c r="E961" s="104"/>
      <c r="F961" s="190">
        <f>IFERROR('Input| Projects'!I961*'Input| Escalations'!$K$19,"")</f>
        <v>0</v>
      </c>
      <c r="G961" s="190">
        <f>IFERROR('Input| Projects'!J961*'Input| Escalations'!$K$19,"")</f>
        <v>0</v>
      </c>
      <c r="H961" s="190">
        <f>IFERROR('Input| Projects'!K961*'Input| Escalations'!$K$19,"")</f>
        <v>0</v>
      </c>
      <c r="I961" s="190">
        <f>IFERROR('Input| Projects'!L961*'Input| Escalations'!$K$19,"")</f>
        <v>0</v>
      </c>
      <c r="J961" s="190">
        <f>IFERROR('Input| Projects'!M961*'Input| Escalations'!$K$19,"")</f>
        <v>0</v>
      </c>
      <c r="K961" s="190">
        <f>IFERROR('Input| Projects'!N961*'Input| Escalations'!$K$19,"")</f>
        <v>0</v>
      </c>
      <c r="L961" s="190">
        <f>IFERROR('Input| Projects'!O961*'Input| Escalations'!$K$19,"")</f>
        <v>0</v>
      </c>
      <c r="M961" s="150" t="str">
        <f>IF(ABS(SUM(F961:L961)-(SUM('Input| Projects'!I961:O961)*'Input| Escalations'!$K$19))&lt;0.0000001,"",1)</f>
        <v/>
      </c>
      <c r="N961" s="192">
        <f>'Input| Projects'!$Y961*INDEX('Input| Escalations'!$H$33:$N$33,MATCH('Calc| Project Costs'!N$9,'Input| Escalations'!$H$23:$N$23,0))+'Input| Projects'!$Z961*INDEX('Input| Escalations'!$H$34:$N$34,MATCH('Calc| Project Costs'!N$9,'Input| Escalations'!$H$23:$N$23,0))+'Input| Projects'!$AA961*INDEX('Input| Escalations'!$H$35:$N$35,MATCH('Calc| Project Costs'!N$9,'Input| Escalations'!$H$23:$N$23,0))+1</f>
        <v>1</v>
      </c>
      <c r="O961" s="192">
        <f>'Input| Projects'!$Y961*INDEX('Input| Escalations'!$H$33:$N$33,MATCH('Calc| Project Costs'!O$9,'Input| Escalations'!$H$23:$N$23,0))+'Input| Projects'!$Z961*INDEX('Input| Escalations'!$H$34:$N$34,MATCH('Calc| Project Costs'!O$9,'Input| Escalations'!$H$23:$N$23,0))+'Input| Projects'!$AA961*INDEX('Input| Escalations'!$H$35:$N$35,MATCH('Calc| Project Costs'!O$9,'Input| Escalations'!$H$23:$N$23,0))+1</f>
        <v>1</v>
      </c>
      <c r="P961" s="192">
        <f>'Input| Projects'!$Y961*INDEX('Input| Escalations'!$H$33:$N$33,MATCH('Calc| Project Costs'!P$9,'Input| Escalations'!$H$23:$N$23,0))+'Input| Projects'!$Z961*INDEX('Input| Escalations'!$H$34:$N$34,MATCH('Calc| Project Costs'!P$9,'Input| Escalations'!$H$23:$N$23,0))+'Input| Projects'!$AA961*INDEX('Input| Escalations'!$H$35:$N$35,MATCH('Calc| Project Costs'!P$9,'Input| Escalations'!$H$23:$N$23,0))+1</f>
        <v>1</v>
      </c>
      <c r="Q961" s="192">
        <f>'Input| Projects'!$Y961*INDEX('Input| Escalations'!$H$33:$N$33,MATCH('Calc| Project Costs'!Q$9,'Input| Escalations'!$H$23:$N$23,0))+'Input| Projects'!$Z961*INDEX('Input| Escalations'!$H$34:$N$34,MATCH('Calc| Project Costs'!Q$9,'Input| Escalations'!$H$23:$N$23,0))+'Input| Projects'!$AA961*INDEX('Input| Escalations'!$H$35:$N$35,MATCH('Calc| Project Costs'!Q$9,'Input| Escalations'!$H$23:$N$23,0))+1</f>
        <v>1</v>
      </c>
      <c r="R961" s="192">
        <f>'Input| Projects'!$Y961*INDEX('Input| Escalations'!$H$33:$N$33,MATCH('Calc| Project Costs'!R$9,'Input| Escalations'!$H$23:$N$23,0))+'Input| Projects'!$Z961*INDEX('Input| Escalations'!$H$34:$N$34,MATCH('Calc| Project Costs'!R$9,'Input| Escalations'!$H$23:$N$23,0))+'Input| Projects'!$AA961*INDEX('Input| Escalations'!$H$35:$N$35,MATCH('Calc| Project Costs'!R$9,'Input| Escalations'!$H$23:$N$23,0))+1</f>
        <v>1</v>
      </c>
      <c r="S961" s="192">
        <f>'Input| Projects'!$Y961*INDEX('Input| Escalations'!$H$33:$N$33,MATCH('Calc| Project Costs'!S$9,'Input| Escalations'!$H$23:$N$23,0))+'Input| Projects'!$Z961*INDEX('Input| Escalations'!$H$34:$N$34,MATCH('Calc| Project Costs'!S$9,'Input| Escalations'!$H$23:$N$23,0))+'Input| Projects'!$AA961*INDEX('Input| Escalations'!$H$35:$N$35,MATCH('Calc| Project Costs'!S$9,'Input| Escalations'!$H$23:$N$23,0))+1</f>
        <v>1</v>
      </c>
      <c r="T961" s="192">
        <f>'Input| Projects'!$Y961*INDEX('Input| Escalations'!$H$33:$N$33,MATCH('Calc| Project Costs'!T$9,'Input| Escalations'!$H$23:$N$23,0))+'Input| Projects'!$Z961*INDEX('Input| Escalations'!$H$34:$N$34,MATCH('Calc| Project Costs'!T$9,'Input| Escalations'!$H$23:$N$23,0))+'Input| Projects'!$AA961*INDEX('Input| Escalations'!$H$35:$N$35,MATCH('Calc| Project Costs'!T$9,'Input| Escalations'!$H$23:$N$23,0))+1</f>
        <v>1</v>
      </c>
      <c r="U961" s="106"/>
      <c r="V961" s="186">
        <f t="shared" si="445"/>
        <v>0</v>
      </c>
      <c r="W961" s="186">
        <f t="shared" si="446"/>
        <v>0</v>
      </c>
      <c r="X961" s="186">
        <f t="shared" si="447"/>
        <v>0</v>
      </c>
      <c r="Y961" s="186">
        <f t="shared" si="423"/>
        <v>0</v>
      </c>
      <c r="Z961" s="186">
        <f t="shared" si="424"/>
        <v>0</v>
      </c>
      <c r="AA961" s="186">
        <f t="shared" si="425"/>
        <v>0</v>
      </c>
      <c r="AB961" s="186">
        <f t="shared" si="426"/>
        <v>0</v>
      </c>
      <c r="AC961" s="106"/>
      <c r="AD961" s="186">
        <f>'Input| Projects'!Q961*N961*'Input| Escalations'!$K$19</f>
        <v>0</v>
      </c>
      <c r="AE961" s="186">
        <f>'Input| Projects'!R961*O961*'Input| Escalations'!$K$19</f>
        <v>0</v>
      </c>
      <c r="AF961" s="186">
        <f>'Input| Projects'!S961*P961*'Input| Escalations'!$K$19</f>
        <v>0</v>
      </c>
      <c r="AG961" s="186">
        <f>'Input| Projects'!T961*Q961*'Input| Escalations'!$K$19</f>
        <v>0</v>
      </c>
      <c r="AH961" s="186">
        <f>'Input| Projects'!U961*R961*'Input| Escalations'!$K$19</f>
        <v>0</v>
      </c>
      <c r="AI961" s="186">
        <f>'Input| Projects'!V961*S961*'Input| Escalations'!$K$19</f>
        <v>0</v>
      </c>
      <c r="AJ961" s="186">
        <f>'Input| Projects'!W961*T961*'Input| Escalations'!$K$19</f>
        <v>0</v>
      </c>
      <c r="AK961" s="106"/>
      <c r="AL961" s="186" t="str">
        <f>IFERROR(IF('Input| Overheads'!$C$42="Direct costs",SUMPRODUCT(--('Input| Projects'!$AC961="Yes"),'Calc| Overheads Allocation'!C$8,'Calc| Project Costs'!V961),IF('Input| Overheads'!$C$42="Internal labour",SUMPRODUCT(--('Input| Projects'!$AC961="Yes"),'Calc| Overheads Allocation'!C$8,'Calc| Project Costs'!V961,'Input| Projects'!$Y961),IF('Input| Overheads'!$C$42="DNSP defined",SUMPRODUCT(--('Input| Projects'!$AC961="Yes"),'Calc| Overheads Allocation'!C$61,'Input| Projects'!$AF961),""))),"")</f>
        <v/>
      </c>
      <c r="AM961" s="186" t="str">
        <f>IFERROR(IF('Input| Overheads'!$C$42="Direct costs",SUMPRODUCT(--('Input| Projects'!$AC961="Yes"),'Calc| Overheads Allocation'!D$8,'Calc| Project Costs'!W961),IF('Input| Overheads'!$C$42="Internal labour",SUMPRODUCT(--('Input| Projects'!$AC961="Yes"),'Calc| Overheads Allocation'!D$8,'Calc| Project Costs'!W961,'Input| Projects'!$Y961),IF('Input| Overheads'!$C$42="DNSP defined",SUMPRODUCT(--('Input| Projects'!$AC961="Yes"),'Calc| Overheads Allocation'!D$61,'Input| Projects'!$AF961),""))),"")</f>
        <v/>
      </c>
      <c r="AN961" s="186" t="str">
        <f>IFERROR(IF('Input| Overheads'!$C$42="Direct costs",SUMPRODUCT(--('Input| Projects'!$AC961="Yes"),'Calc| Overheads Allocation'!E$8,'Calc| Project Costs'!X961),IF('Input| Overheads'!$C$42="Internal labour",SUMPRODUCT(--('Input| Projects'!$AC961="Yes"),'Calc| Overheads Allocation'!E$8,'Calc| Project Costs'!X961,'Input| Projects'!$Y961),IF('Input| Overheads'!$C$42="DNSP defined",SUMPRODUCT(--('Input| Projects'!$AC961="Yes"),'Calc| Overheads Allocation'!E$61,'Input| Projects'!$AF961),""))),"")</f>
        <v/>
      </c>
      <c r="AO961" s="186" t="str">
        <f>IFERROR(IF('Input| Overheads'!$C$42="Direct costs",SUMPRODUCT(--('Input| Projects'!$AC961="Yes"),'Calc| Overheads Allocation'!F$8,'Calc| Project Costs'!Y961),IF('Input| Overheads'!$C$42="Internal labour",SUMPRODUCT(--('Input| Projects'!$AC961="Yes"),'Calc| Overheads Allocation'!F$8,'Calc| Project Costs'!Y961,'Input| Projects'!$Y961),IF('Input| Overheads'!$C$42="DNSP defined",SUMPRODUCT(--('Input| Projects'!$AC961="Yes"),'Calc| Overheads Allocation'!F$61,'Input| Projects'!$AF961),""))),"")</f>
        <v/>
      </c>
      <c r="AP961" s="186" t="str">
        <f>IFERROR(IF('Input| Overheads'!$C$42="Direct costs",SUMPRODUCT(--('Input| Projects'!$AC961="Yes"),'Calc| Overheads Allocation'!G$8,'Calc| Project Costs'!Z961),IF('Input| Overheads'!$C$42="Internal labour",SUMPRODUCT(--('Input| Projects'!$AC961="Yes"),'Calc| Overheads Allocation'!G$8,'Calc| Project Costs'!Z961,'Input| Projects'!$Y961),IF('Input| Overheads'!$C$42="DNSP defined",SUMPRODUCT(--('Input| Projects'!$AC961="Yes"),'Calc| Overheads Allocation'!G$61,'Input| Projects'!$AF961),""))),"")</f>
        <v/>
      </c>
      <c r="AQ961" s="186" t="str">
        <f>IFERROR(IF('Input| Overheads'!$C$42="Direct costs",SUMPRODUCT(--('Input| Projects'!$AC961="Yes"),'Calc| Overheads Allocation'!H$8,'Calc| Project Costs'!AA961),IF('Input| Overheads'!$C$42="Internal labour",SUMPRODUCT(--('Input| Projects'!$AC961="Yes"),'Calc| Overheads Allocation'!H$8,'Calc| Project Costs'!AA961,'Input| Projects'!$Y961),IF('Input| Overheads'!$C$42="DNSP defined",SUMPRODUCT(--('Input| Projects'!$AC961="Yes"),'Calc| Overheads Allocation'!H$61,'Input| Projects'!$AF961),""))),"")</f>
        <v/>
      </c>
      <c r="AR961" s="186" t="str">
        <f>IFERROR(IF('Input| Overheads'!$C$42="Direct costs",SUMPRODUCT(--('Input| Projects'!$AC961="Yes"),'Calc| Overheads Allocation'!I$8,'Calc| Project Costs'!AB961),IF('Input| Overheads'!$C$42="Internal labour",SUMPRODUCT(--('Input| Projects'!$AC961="Yes"),'Calc| Overheads Allocation'!I$8,'Calc| Project Costs'!AB961,'Input| Projects'!$Y961),IF('Input| Overheads'!$C$42="DNSP defined",SUMPRODUCT(--('Input| Projects'!$AC961="Yes"),'Calc| Overheads Allocation'!I$61,'Input| Projects'!$AF961),""))),"")</f>
        <v/>
      </c>
      <c r="AS961" s="106"/>
      <c r="AT961" s="186" t="str">
        <f>IFERROR(IF('Input| Overheads'!$C$42="Direct costs",SUMPRODUCT(--('Input| Projects'!$AD961="Yes"),'Calc| Overheads Allocation'!C$9,'Calc| Project Costs'!V961),IF('Input| Overheads'!$C$42="Internal labour",SUMPRODUCT(--('Input| Projects'!$AD961="Yes"),'Calc| Overheads Allocation'!C$9,'Calc| Project Costs'!V961,'Input| Projects'!$Y961),IF('Input| Overheads'!$C$42="DNSP defined",SUMPRODUCT(--('Input| Projects'!$AD961="Yes"),'Calc| Overheads Allocation'!C$62,'Input| Projects'!$AG961),""))),"")</f>
        <v/>
      </c>
      <c r="AU961" s="186" t="str">
        <f>IFERROR(IF('Input| Overheads'!$C$42="Direct costs",SUMPRODUCT(--('Input| Projects'!$AD961="Yes"),'Calc| Overheads Allocation'!D$9,'Calc| Project Costs'!W961),IF('Input| Overheads'!$C$42="Internal labour",SUMPRODUCT(--('Input| Projects'!$AD961="Yes"),'Calc| Overheads Allocation'!D$9,'Calc| Project Costs'!W961,'Input| Projects'!$Y961),IF('Input| Overheads'!$C$42="DNSP defined",SUMPRODUCT(--('Input| Projects'!$AD961="Yes"),'Calc| Overheads Allocation'!D$62,'Input| Projects'!$AG961),""))),"")</f>
        <v/>
      </c>
      <c r="AV961" s="186" t="str">
        <f>IFERROR(IF('Input| Overheads'!$C$42="Direct costs",SUMPRODUCT(--('Input| Projects'!$AD961="Yes"),'Calc| Overheads Allocation'!E$9,'Calc| Project Costs'!X961),IF('Input| Overheads'!$C$42="Internal labour",SUMPRODUCT(--('Input| Projects'!$AD961="Yes"),'Calc| Overheads Allocation'!E$9,'Calc| Project Costs'!X961,'Input| Projects'!$Y961),IF('Input| Overheads'!$C$42="DNSP defined",SUMPRODUCT(--('Input| Projects'!$AD961="Yes"),'Calc| Overheads Allocation'!E$62,'Input| Projects'!$AG961),""))),"")</f>
        <v/>
      </c>
      <c r="AW961" s="186" t="str">
        <f>IFERROR(IF('Input| Overheads'!$C$42="Direct costs",SUMPRODUCT(--('Input| Projects'!$AD961="Yes"),'Calc| Overheads Allocation'!F$9,'Calc| Project Costs'!Y961),IF('Input| Overheads'!$C$42="Internal labour",SUMPRODUCT(--('Input| Projects'!$AD961="Yes"),'Calc| Overheads Allocation'!F$9,'Calc| Project Costs'!Y961,'Input| Projects'!$Y961),IF('Input| Overheads'!$C$42="DNSP defined",SUMPRODUCT(--('Input| Projects'!$AD961="Yes"),'Calc| Overheads Allocation'!F$62,'Input| Projects'!$AG961),""))),"")</f>
        <v/>
      </c>
      <c r="AX961" s="186" t="str">
        <f>IFERROR(IF('Input| Overheads'!$C$42="Direct costs",SUMPRODUCT(--('Input| Projects'!$AD961="Yes"),'Calc| Overheads Allocation'!G$9,'Calc| Project Costs'!Z961),IF('Input| Overheads'!$C$42="Internal labour",SUMPRODUCT(--('Input| Projects'!$AD961="Yes"),'Calc| Overheads Allocation'!G$9,'Calc| Project Costs'!Z961,'Input| Projects'!$Y961),IF('Input| Overheads'!$C$42="DNSP defined",SUMPRODUCT(--('Input| Projects'!$AD961="Yes"),'Calc| Overheads Allocation'!G$62,'Input| Projects'!$AG961),""))),"")</f>
        <v/>
      </c>
      <c r="AY961" s="186" t="str">
        <f>IFERROR(IF('Input| Overheads'!$C$42="Direct costs",SUMPRODUCT(--('Input| Projects'!$AD961="Yes"),'Calc| Overheads Allocation'!H$9,'Calc| Project Costs'!AA961),IF('Input| Overheads'!$C$42="Internal labour",SUMPRODUCT(--('Input| Projects'!$AD961="Yes"),'Calc| Overheads Allocation'!H$9,'Calc| Project Costs'!AA961,'Input| Projects'!$Y961),IF('Input| Overheads'!$C$42="DNSP defined",SUMPRODUCT(--('Input| Projects'!$AD961="Yes"),'Calc| Overheads Allocation'!H$62,'Input| Projects'!$AG961),""))),"")</f>
        <v/>
      </c>
      <c r="AZ961" s="186" t="str">
        <f>IFERROR(IF('Input| Overheads'!$C$42="Direct costs",SUMPRODUCT(--('Input| Projects'!$AD961="Yes"),'Calc| Overheads Allocation'!I$9,'Calc| Project Costs'!AB961),IF('Input| Overheads'!$C$42="Internal labour",SUMPRODUCT(--('Input| Projects'!$AD961="Yes"),'Calc| Overheads Allocation'!I$9,'Calc| Project Costs'!AB961,'Input| Projects'!$Y961),IF('Input| Overheads'!$C$42="DNSP defined",SUMPRODUCT(--('Input| Projects'!$AD961="Yes"),'Calc| Overheads Allocation'!I$62,'Input| Projects'!$AG961),""))),"")</f>
        <v/>
      </c>
      <c r="BA961" s="106"/>
      <c r="BB961" s="186">
        <f t="shared" si="448"/>
        <v>0</v>
      </c>
      <c r="BC961" s="186">
        <f t="shared" si="449"/>
        <v>0</v>
      </c>
      <c r="BD961" s="186">
        <f t="shared" si="450"/>
        <v>0</v>
      </c>
      <c r="BE961" s="186">
        <f t="shared" si="427"/>
        <v>0</v>
      </c>
      <c r="BF961" s="186">
        <f t="shared" si="428"/>
        <v>0</v>
      </c>
      <c r="BG961" s="186">
        <f t="shared" si="429"/>
        <v>0</v>
      </c>
      <c r="BH961" s="186">
        <f t="shared" si="430"/>
        <v>0</v>
      </c>
      <c r="BI961" s="97"/>
      <c r="BJ961" s="186" t="str">
        <f t="shared" si="431"/>
        <v/>
      </c>
      <c r="BK961" s="186" t="str">
        <f t="shared" si="432"/>
        <v/>
      </c>
      <c r="BL961" s="186" t="str">
        <f t="shared" si="433"/>
        <v/>
      </c>
      <c r="BM961" s="186" t="str">
        <f t="shared" si="434"/>
        <v/>
      </c>
      <c r="BN961" s="186" t="str">
        <f t="shared" si="435"/>
        <v/>
      </c>
      <c r="BO961" s="186" t="str">
        <f t="shared" si="436"/>
        <v/>
      </c>
      <c r="BP961" s="186" t="str">
        <f t="shared" si="437"/>
        <v/>
      </c>
      <c r="BQ961" s="97"/>
      <c r="BR961" s="186">
        <f t="shared" si="438"/>
        <v>0</v>
      </c>
      <c r="BS961" s="186">
        <f t="shared" si="439"/>
        <v>0</v>
      </c>
      <c r="BT961" s="222">
        <f t="shared" si="440"/>
        <v>0</v>
      </c>
      <c r="BU961" s="222">
        <f t="shared" si="441"/>
        <v>0</v>
      </c>
      <c r="BV961" s="222">
        <f t="shared" si="442"/>
        <v>0</v>
      </c>
      <c r="BW961" s="222">
        <f t="shared" si="443"/>
        <v>0</v>
      </c>
      <c r="BX961" s="222">
        <f t="shared" si="444"/>
        <v>0</v>
      </c>
      <c r="BY961" s="106"/>
      <c r="BZ961" s="197" t="str">
        <f>IF(SUMIF('Input| Projects'!$AS$8:$CP$8,"Dx",'Input| Projects'!$AS961:$CP961)=0,"",SUMIF('Input| Projects'!$AS$8:$CP$8,"Dx",'Input| Projects'!$AS961:$CP961))</f>
        <v/>
      </c>
      <c r="CA961" s="197" t="str">
        <f>IF(SUMIF('Input| Projects'!$AS$8:$CP$8,"Tx",'Input| Projects'!$AS961:$CP961)=0,"",SUMIF('Input| Projects'!$AS$8:$CP$8,"Tx",'Input| Projects'!$AS961:$CP961))</f>
        <v/>
      </c>
      <c r="CB961" s="150" t="str">
        <f t="shared" si="451"/>
        <v/>
      </c>
    </row>
    <row r="962" spans="2:80" x14ac:dyDescent="0.2">
      <c r="B962" s="201">
        <f>IFERROR('Input| Projects'!B962,"")</f>
        <v>953</v>
      </c>
      <c r="C962" s="42" t="str">
        <f>IFERROR(IF('Input| Projects'!C962="","",'Input| Projects'!C962),"")</f>
        <v/>
      </c>
      <c r="D962" s="42" t="str">
        <f>IFERROR(IF('Input| Projects'!D962="","",'Input| Projects'!D962),"")</f>
        <v/>
      </c>
      <c r="E962" s="104"/>
      <c r="F962" s="190">
        <f>IFERROR('Input| Projects'!I962*'Input| Escalations'!$K$19,"")</f>
        <v>0</v>
      </c>
      <c r="G962" s="190">
        <f>IFERROR('Input| Projects'!J962*'Input| Escalations'!$K$19,"")</f>
        <v>0</v>
      </c>
      <c r="H962" s="190">
        <f>IFERROR('Input| Projects'!K962*'Input| Escalations'!$K$19,"")</f>
        <v>0</v>
      </c>
      <c r="I962" s="190">
        <f>IFERROR('Input| Projects'!L962*'Input| Escalations'!$K$19,"")</f>
        <v>0</v>
      </c>
      <c r="J962" s="190">
        <f>IFERROR('Input| Projects'!M962*'Input| Escalations'!$K$19,"")</f>
        <v>0</v>
      </c>
      <c r="K962" s="190">
        <f>IFERROR('Input| Projects'!N962*'Input| Escalations'!$K$19,"")</f>
        <v>0</v>
      </c>
      <c r="L962" s="190">
        <f>IFERROR('Input| Projects'!O962*'Input| Escalations'!$K$19,"")</f>
        <v>0</v>
      </c>
      <c r="M962" s="150" t="str">
        <f>IF(ABS(SUM(F962:L962)-(SUM('Input| Projects'!I962:O962)*'Input| Escalations'!$K$19))&lt;0.0000001,"",1)</f>
        <v/>
      </c>
      <c r="N962" s="192">
        <f>'Input| Projects'!$Y962*INDEX('Input| Escalations'!$H$33:$N$33,MATCH('Calc| Project Costs'!N$9,'Input| Escalations'!$H$23:$N$23,0))+'Input| Projects'!$Z962*INDEX('Input| Escalations'!$H$34:$N$34,MATCH('Calc| Project Costs'!N$9,'Input| Escalations'!$H$23:$N$23,0))+'Input| Projects'!$AA962*INDEX('Input| Escalations'!$H$35:$N$35,MATCH('Calc| Project Costs'!N$9,'Input| Escalations'!$H$23:$N$23,0))+1</f>
        <v>1</v>
      </c>
      <c r="O962" s="192">
        <f>'Input| Projects'!$Y962*INDEX('Input| Escalations'!$H$33:$N$33,MATCH('Calc| Project Costs'!O$9,'Input| Escalations'!$H$23:$N$23,0))+'Input| Projects'!$Z962*INDEX('Input| Escalations'!$H$34:$N$34,MATCH('Calc| Project Costs'!O$9,'Input| Escalations'!$H$23:$N$23,0))+'Input| Projects'!$AA962*INDEX('Input| Escalations'!$H$35:$N$35,MATCH('Calc| Project Costs'!O$9,'Input| Escalations'!$H$23:$N$23,0))+1</f>
        <v>1</v>
      </c>
      <c r="P962" s="192">
        <f>'Input| Projects'!$Y962*INDEX('Input| Escalations'!$H$33:$N$33,MATCH('Calc| Project Costs'!P$9,'Input| Escalations'!$H$23:$N$23,0))+'Input| Projects'!$Z962*INDEX('Input| Escalations'!$H$34:$N$34,MATCH('Calc| Project Costs'!P$9,'Input| Escalations'!$H$23:$N$23,0))+'Input| Projects'!$AA962*INDEX('Input| Escalations'!$H$35:$N$35,MATCH('Calc| Project Costs'!P$9,'Input| Escalations'!$H$23:$N$23,0))+1</f>
        <v>1</v>
      </c>
      <c r="Q962" s="192">
        <f>'Input| Projects'!$Y962*INDEX('Input| Escalations'!$H$33:$N$33,MATCH('Calc| Project Costs'!Q$9,'Input| Escalations'!$H$23:$N$23,0))+'Input| Projects'!$Z962*INDEX('Input| Escalations'!$H$34:$N$34,MATCH('Calc| Project Costs'!Q$9,'Input| Escalations'!$H$23:$N$23,0))+'Input| Projects'!$AA962*INDEX('Input| Escalations'!$H$35:$N$35,MATCH('Calc| Project Costs'!Q$9,'Input| Escalations'!$H$23:$N$23,0))+1</f>
        <v>1</v>
      </c>
      <c r="R962" s="192">
        <f>'Input| Projects'!$Y962*INDEX('Input| Escalations'!$H$33:$N$33,MATCH('Calc| Project Costs'!R$9,'Input| Escalations'!$H$23:$N$23,0))+'Input| Projects'!$Z962*INDEX('Input| Escalations'!$H$34:$N$34,MATCH('Calc| Project Costs'!R$9,'Input| Escalations'!$H$23:$N$23,0))+'Input| Projects'!$AA962*INDEX('Input| Escalations'!$H$35:$N$35,MATCH('Calc| Project Costs'!R$9,'Input| Escalations'!$H$23:$N$23,0))+1</f>
        <v>1</v>
      </c>
      <c r="S962" s="192">
        <f>'Input| Projects'!$Y962*INDEX('Input| Escalations'!$H$33:$N$33,MATCH('Calc| Project Costs'!S$9,'Input| Escalations'!$H$23:$N$23,0))+'Input| Projects'!$Z962*INDEX('Input| Escalations'!$H$34:$N$34,MATCH('Calc| Project Costs'!S$9,'Input| Escalations'!$H$23:$N$23,0))+'Input| Projects'!$AA962*INDEX('Input| Escalations'!$H$35:$N$35,MATCH('Calc| Project Costs'!S$9,'Input| Escalations'!$H$23:$N$23,0))+1</f>
        <v>1</v>
      </c>
      <c r="T962" s="192">
        <f>'Input| Projects'!$Y962*INDEX('Input| Escalations'!$H$33:$N$33,MATCH('Calc| Project Costs'!T$9,'Input| Escalations'!$H$23:$N$23,0))+'Input| Projects'!$Z962*INDEX('Input| Escalations'!$H$34:$N$34,MATCH('Calc| Project Costs'!T$9,'Input| Escalations'!$H$23:$N$23,0))+'Input| Projects'!$AA962*INDEX('Input| Escalations'!$H$35:$N$35,MATCH('Calc| Project Costs'!T$9,'Input| Escalations'!$H$23:$N$23,0))+1</f>
        <v>1</v>
      </c>
      <c r="U962" s="106"/>
      <c r="V962" s="186">
        <f t="shared" si="445"/>
        <v>0</v>
      </c>
      <c r="W962" s="186">
        <f t="shared" si="446"/>
        <v>0</v>
      </c>
      <c r="X962" s="186">
        <f t="shared" si="447"/>
        <v>0</v>
      </c>
      <c r="Y962" s="186">
        <f t="shared" si="423"/>
        <v>0</v>
      </c>
      <c r="Z962" s="186">
        <f t="shared" si="424"/>
        <v>0</v>
      </c>
      <c r="AA962" s="186">
        <f t="shared" si="425"/>
        <v>0</v>
      </c>
      <c r="AB962" s="186">
        <f t="shared" si="426"/>
        <v>0</v>
      </c>
      <c r="AC962" s="106"/>
      <c r="AD962" s="186">
        <f>'Input| Projects'!Q962*N962*'Input| Escalations'!$K$19</f>
        <v>0</v>
      </c>
      <c r="AE962" s="186">
        <f>'Input| Projects'!R962*O962*'Input| Escalations'!$K$19</f>
        <v>0</v>
      </c>
      <c r="AF962" s="186">
        <f>'Input| Projects'!S962*P962*'Input| Escalations'!$K$19</f>
        <v>0</v>
      </c>
      <c r="AG962" s="186">
        <f>'Input| Projects'!T962*Q962*'Input| Escalations'!$K$19</f>
        <v>0</v>
      </c>
      <c r="AH962" s="186">
        <f>'Input| Projects'!U962*R962*'Input| Escalations'!$K$19</f>
        <v>0</v>
      </c>
      <c r="AI962" s="186">
        <f>'Input| Projects'!V962*S962*'Input| Escalations'!$K$19</f>
        <v>0</v>
      </c>
      <c r="AJ962" s="186">
        <f>'Input| Projects'!W962*T962*'Input| Escalations'!$K$19</f>
        <v>0</v>
      </c>
      <c r="AK962" s="106"/>
      <c r="AL962" s="186" t="str">
        <f>IFERROR(IF('Input| Overheads'!$C$42="Direct costs",SUMPRODUCT(--('Input| Projects'!$AC962="Yes"),'Calc| Overheads Allocation'!C$8,'Calc| Project Costs'!V962),IF('Input| Overheads'!$C$42="Internal labour",SUMPRODUCT(--('Input| Projects'!$AC962="Yes"),'Calc| Overheads Allocation'!C$8,'Calc| Project Costs'!V962,'Input| Projects'!$Y962),IF('Input| Overheads'!$C$42="DNSP defined",SUMPRODUCT(--('Input| Projects'!$AC962="Yes"),'Calc| Overheads Allocation'!C$61,'Input| Projects'!$AF962),""))),"")</f>
        <v/>
      </c>
      <c r="AM962" s="186" t="str">
        <f>IFERROR(IF('Input| Overheads'!$C$42="Direct costs",SUMPRODUCT(--('Input| Projects'!$AC962="Yes"),'Calc| Overheads Allocation'!D$8,'Calc| Project Costs'!W962),IF('Input| Overheads'!$C$42="Internal labour",SUMPRODUCT(--('Input| Projects'!$AC962="Yes"),'Calc| Overheads Allocation'!D$8,'Calc| Project Costs'!W962,'Input| Projects'!$Y962),IF('Input| Overheads'!$C$42="DNSP defined",SUMPRODUCT(--('Input| Projects'!$AC962="Yes"),'Calc| Overheads Allocation'!D$61,'Input| Projects'!$AF962),""))),"")</f>
        <v/>
      </c>
      <c r="AN962" s="186" t="str">
        <f>IFERROR(IF('Input| Overheads'!$C$42="Direct costs",SUMPRODUCT(--('Input| Projects'!$AC962="Yes"),'Calc| Overheads Allocation'!E$8,'Calc| Project Costs'!X962),IF('Input| Overheads'!$C$42="Internal labour",SUMPRODUCT(--('Input| Projects'!$AC962="Yes"),'Calc| Overheads Allocation'!E$8,'Calc| Project Costs'!X962,'Input| Projects'!$Y962),IF('Input| Overheads'!$C$42="DNSP defined",SUMPRODUCT(--('Input| Projects'!$AC962="Yes"),'Calc| Overheads Allocation'!E$61,'Input| Projects'!$AF962),""))),"")</f>
        <v/>
      </c>
      <c r="AO962" s="186" t="str">
        <f>IFERROR(IF('Input| Overheads'!$C$42="Direct costs",SUMPRODUCT(--('Input| Projects'!$AC962="Yes"),'Calc| Overheads Allocation'!F$8,'Calc| Project Costs'!Y962),IF('Input| Overheads'!$C$42="Internal labour",SUMPRODUCT(--('Input| Projects'!$AC962="Yes"),'Calc| Overheads Allocation'!F$8,'Calc| Project Costs'!Y962,'Input| Projects'!$Y962),IF('Input| Overheads'!$C$42="DNSP defined",SUMPRODUCT(--('Input| Projects'!$AC962="Yes"),'Calc| Overheads Allocation'!F$61,'Input| Projects'!$AF962),""))),"")</f>
        <v/>
      </c>
      <c r="AP962" s="186" t="str">
        <f>IFERROR(IF('Input| Overheads'!$C$42="Direct costs",SUMPRODUCT(--('Input| Projects'!$AC962="Yes"),'Calc| Overheads Allocation'!G$8,'Calc| Project Costs'!Z962),IF('Input| Overheads'!$C$42="Internal labour",SUMPRODUCT(--('Input| Projects'!$AC962="Yes"),'Calc| Overheads Allocation'!G$8,'Calc| Project Costs'!Z962,'Input| Projects'!$Y962),IF('Input| Overheads'!$C$42="DNSP defined",SUMPRODUCT(--('Input| Projects'!$AC962="Yes"),'Calc| Overheads Allocation'!G$61,'Input| Projects'!$AF962),""))),"")</f>
        <v/>
      </c>
      <c r="AQ962" s="186" t="str">
        <f>IFERROR(IF('Input| Overheads'!$C$42="Direct costs",SUMPRODUCT(--('Input| Projects'!$AC962="Yes"),'Calc| Overheads Allocation'!H$8,'Calc| Project Costs'!AA962),IF('Input| Overheads'!$C$42="Internal labour",SUMPRODUCT(--('Input| Projects'!$AC962="Yes"),'Calc| Overheads Allocation'!H$8,'Calc| Project Costs'!AA962,'Input| Projects'!$Y962),IF('Input| Overheads'!$C$42="DNSP defined",SUMPRODUCT(--('Input| Projects'!$AC962="Yes"),'Calc| Overheads Allocation'!H$61,'Input| Projects'!$AF962),""))),"")</f>
        <v/>
      </c>
      <c r="AR962" s="186" t="str">
        <f>IFERROR(IF('Input| Overheads'!$C$42="Direct costs",SUMPRODUCT(--('Input| Projects'!$AC962="Yes"),'Calc| Overheads Allocation'!I$8,'Calc| Project Costs'!AB962),IF('Input| Overheads'!$C$42="Internal labour",SUMPRODUCT(--('Input| Projects'!$AC962="Yes"),'Calc| Overheads Allocation'!I$8,'Calc| Project Costs'!AB962,'Input| Projects'!$Y962),IF('Input| Overheads'!$C$42="DNSP defined",SUMPRODUCT(--('Input| Projects'!$AC962="Yes"),'Calc| Overheads Allocation'!I$61,'Input| Projects'!$AF962),""))),"")</f>
        <v/>
      </c>
      <c r="AS962" s="106"/>
      <c r="AT962" s="186" t="str">
        <f>IFERROR(IF('Input| Overheads'!$C$42="Direct costs",SUMPRODUCT(--('Input| Projects'!$AD962="Yes"),'Calc| Overheads Allocation'!C$9,'Calc| Project Costs'!V962),IF('Input| Overheads'!$C$42="Internal labour",SUMPRODUCT(--('Input| Projects'!$AD962="Yes"),'Calc| Overheads Allocation'!C$9,'Calc| Project Costs'!V962,'Input| Projects'!$Y962),IF('Input| Overheads'!$C$42="DNSP defined",SUMPRODUCT(--('Input| Projects'!$AD962="Yes"),'Calc| Overheads Allocation'!C$62,'Input| Projects'!$AG962),""))),"")</f>
        <v/>
      </c>
      <c r="AU962" s="186" t="str">
        <f>IFERROR(IF('Input| Overheads'!$C$42="Direct costs",SUMPRODUCT(--('Input| Projects'!$AD962="Yes"),'Calc| Overheads Allocation'!D$9,'Calc| Project Costs'!W962),IF('Input| Overheads'!$C$42="Internal labour",SUMPRODUCT(--('Input| Projects'!$AD962="Yes"),'Calc| Overheads Allocation'!D$9,'Calc| Project Costs'!W962,'Input| Projects'!$Y962),IF('Input| Overheads'!$C$42="DNSP defined",SUMPRODUCT(--('Input| Projects'!$AD962="Yes"),'Calc| Overheads Allocation'!D$62,'Input| Projects'!$AG962),""))),"")</f>
        <v/>
      </c>
      <c r="AV962" s="186" t="str">
        <f>IFERROR(IF('Input| Overheads'!$C$42="Direct costs",SUMPRODUCT(--('Input| Projects'!$AD962="Yes"),'Calc| Overheads Allocation'!E$9,'Calc| Project Costs'!X962),IF('Input| Overheads'!$C$42="Internal labour",SUMPRODUCT(--('Input| Projects'!$AD962="Yes"),'Calc| Overheads Allocation'!E$9,'Calc| Project Costs'!X962,'Input| Projects'!$Y962),IF('Input| Overheads'!$C$42="DNSP defined",SUMPRODUCT(--('Input| Projects'!$AD962="Yes"),'Calc| Overheads Allocation'!E$62,'Input| Projects'!$AG962),""))),"")</f>
        <v/>
      </c>
      <c r="AW962" s="186" t="str">
        <f>IFERROR(IF('Input| Overheads'!$C$42="Direct costs",SUMPRODUCT(--('Input| Projects'!$AD962="Yes"),'Calc| Overheads Allocation'!F$9,'Calc| Project Costs'!Y962),IF('Input| Overheads'!$C$42="Internal labour",SUMPRODUCT(--('Input| Projects'!$AD962="Yes"),'Calc| Overheads Allocation'!F$9,'Calc| Project Costs'!Y962,'Input| Projects'!$Y962),IF('Input| Overheads'!$C$42="DNSP defined",SUMPRODUCT(--('Input| Projects'!$AD962="Yes"),'Calc| Overheads Allocation'!F$62,'Input| Projects'!$AG962),""))),"")</f>
        <v/>
      </c>
      <c r="AX962" s="186" t="str">
        <f>IFERROR(IF('Input| Overheads'!$C$42="Direct costs",SUMPRODUCT(--('Input| Projects'!$AD962="Yes"),'Calc| Overheads Allocation'!G$9,'Calc| Project Costs'!Z962),IF('Input| Overheads'!$C$42="Internal labour",SUMPRODUCT(--('Input| Projects'!$AD962="Yes"),'Calc| Overheads Allocation'!G$9,'Calc| Project Costs'!Z962,'Input| Projects'!$Y962),IF('Input| Overheads'!$C$42="DNSP defined",SUMPRODUCT(--('Input| Projects'!$AD962="Yes"),'Calc| Overheads Allocation'!G$62,'Input| Projects'!$AG962),""))),"")</f>
        <v/>
      </c>
      <c r="AY962" s="186" t="str">
        <f>IFERROR(IF('Input| Overheads'!$C$42="Direct costs",SUMPRODUCT(--('Input| Projects'!$AD962="Yes"),'Calc| Overheads Allocation'!H$9,'Calc| Project Costs'!AA962),IF('Input| Overheads'!$C$42="Internal labour",SUMPRODUCT(--('Input| Projects'!$AD962="Yes"),'Calc| Overheads Allocation'!H$9,'Calc| Project Costs'!AA962,'Input| Projects'!$Y962),IF('Input| Overheads'!$C$42="DNSP defined",SUMPRODUCT(--('Input| Projects'!$AD962="Yes"),'Calc| Overheads Allocation'!H$62,'Input| Projects'!$AG962),""))),"")</f>
        <v/>
      </c>
      <c r="AZ962" s="186" t="str">
        <f>IFERROR(IF('Input| Overheads'!$C$42="Direct costs",SUMPRODUCT(--('Input| Projects'!$AD962="Yes"),'Calc| Overheads Allocation'!I$9,'Calc| Project Costs'!AB962),IF('Input| Overheads'!$C$42="Internal labour",SUMPRODUCT(--('Input| Projects'!$AD962="Yes"),'Calc| Overheads Allocation'!I$9,'Calc| Project Costs'!AB962,'Input| Projects'!$Y962),IF('Input| Overheads'!$C$42="DNSP defined",SUMPRODUCT(--('Input| Projects'!$AD962="Yes"),'Calc| Overheads Allocation'!I$62,'Input| Projects'!$AG962),""))),"")</f>
        <v/>
      </c>
      <c r="BA962" s="106"/>
      <c r="BB962" s="186">
        <f t="shared" si="448"/>
        <v>0</v>
      </c>
      <c r="BC962" s="186">
        <f t="shared" si="449"/>
        <v>0</v>
      </c>
      <c r="BD962" s="186">
        <f t="shared" si="450"/>
        <v>0</v>
      </c>
      <c r="BE962" s="186">
        <f t="shared" si="427"/>
        <v>0</v>
      </c>
      <c r="BF962" s="186">
        <f t="shared" si="428"/>
        <v>0</v>
      </c>
      <c r="BG962" s="186">
        <f t="shared" si="429"/>
        <v>0</v>
      </c>
      <c r="BH962" s="186">
        <f t="shared" si="430"/>
        <v>0</v>
      </c>
      <c r="BI962" s="97"/>
      <c r="BJ962" s="186" t="str">
        <f t="shared" si="431"/>
        <v/>
      </c>
      <c r="BK962" s="186" t="str">
        <f t="shared" si="432"/>
        <v/>
      </c>
      <c r="BL962" s="186" t="str">
        <f t="shared" si="433"/>
        <v/>
      </c>
      <c r="BM962" s="186" t="str">
        <f t="shared" si="434"/>
        <v/>
      </c>
      <c r="BN962" s="186" t="str">
        <f t="shared" si="435"/>
        <v/>
      </c>
      <c r="BO962" s="186" t="str">
        <f t="shared" si="436"/>
        <v/>
      </c>
      <c r="BP962" s="186" t="str">
        <f t="shared" si="437"/>
        <v/>
      </c>
      <c r="BQ962" s="97"/>
      <c r="BR962" s="186">
        <f t="shared" si="438"/>
        <v>0</v>
      </c>
      <c r="BS962" s="186">
        <f t="shared" si="439"/>
        <v>0</v>
      </c>
      <c r="BT962" s="222">
        <f t="shared" si="440"/>
        <v>0</v>
      </c>
      <c r="BU962" s="222">
        <f t="shared" si="441"/>
        <v>0</v>
      </c>
      <c r="BV962" s="222">
        <f t="shared" si="442"/>
        <v>0</v>
      </c>
      <c r="BW962" s="222">
        <f t="shared" si="443"/>
        <v>0</v>
      </c>
      <c r="BX962" s="222">
        <f t="shared" si="444"/>
        <v>0</v>
      </c>
      <c r="BY962" s="106"/>
      <c r="BZ962" s="197" t="str">
        <f>IF(SUMIF('Input| Projects'!$AS$8:$CP$8,"Dx",'Input| Projects'!$AS962:$CP962)=0,"",SUMIF('Input| Projects'!$AS$8:$CP$8,"Dx",'Input| Projects'!$AS962:$CP962))</f>
        <v/>
      </c>
      <c r="CA962" s="197" t="str">
        <f>IF(SUMIF('Input| Projects'!$AS$8:$CP$8,"Tx",'Input| Projects'!$AS962:$CP962)=0,"",SUMIF('Input| Projects'!$AS$8:$CP$8,"Tx",'Input| Projects'!$AS962:$CP962))</f>
        <v/>
      </c>
      <c r="CB962" s="150" t="str">
        <f t="shared" si="451"/>
        <v/>
      </c>
    </row>
    <row r="963" spans="2:80" x14ac:dyDescent="0.2">
      <c r="B963" s="201">
        <f>IFERROR('Input| Projects'!B963,"")</f>
        <v>954</v>
      </c>
      <c r="C963" s="42" t="str">
        <f>IFERROR(IF('Input| Projects'!C963="","",'Input| Projects'!C963),"")</f>
        <v/>
      </c>
      <c r="D963" s="42" t="str">
        <f>IFERROR(IF('Input| Projects'!D963="","",'Input| Projects'!D963),"")</f>
        <v/>
      </c>
      <c r="E963" s="104"/>
      <c r="F963" s="190">
        <f>IFERROR('Input| Projects'!I963*'Input| Escalations'!$K$19,"")</f>
        <v>0</v>
      </c>
      <c r="G963" s="190">
        <f>IFERROR('Input| Projects'!J963*'Input| Escalations'!$K$19,"")</f>
        <v>0</v>
      </c>
      <c r="H963" s="190">
        <f>IFERROR('Input| Projects'!K963*'Input| Escalations'!$K$19,"")</f>
        <v>0</v>
      </c>
      <c r="I963" s="190">
        <f>IFERROR('Input| Projects'!L963*'Input| Escalations'!$K$19,"")</f>
        <v>0</v>
      </c>
      <c r="J963" s="190">
        <f>IFERROR('Input| Projects'!M963*'Input| Escalations'!$K$19,"")</f>
        <v>0</v>
      </c>
      <c r="K963" s="190">
        <f>IFERROR('Input| Projects'!N963*'Input| Escalations'!$K$19,"")</f>
        <v>0</v>
      </c>
      <c r="L963" s="190">
        <f>IFERROR('Input| Projects'!O963*'Input| Escalations'!$K$19,"")</f>
        <v>0</v>
      </c>
      <c r="M963" s="150" t="str">
        <f>IF(ABS(SUM(F963:L963)-(SUM('Input| Projects'!I963:O963)*'Input| Escalations'!$K$19))&lt;0.0000001,"",1)</f>
        <v/>
      </c>
      <c r="N963" s="192">
        <f>'Input| Projects'!$Y963*INDEX('Input| Escalations'!$H$33:$N$33,MATCH('Calc| Project Costs'!N$9,'Input| Escalations'!$H$23:$N$23,0))+'Input| Projects'!$Z963*INDEX('Input| Escalations'!$H$34:$N$34,MATCH('Calc| Project Costs'!N$9,'Input| Escalations'!$H$23:$N$23,0))+'Input| Projects'!$AA963*INDEX('Input| Escalations'!$H$35:$N$35,MATCH('Calc| Project Costs'!N$9,'Input| Escalations'!$H$23:$N$23,0))+1</f>
        <v>1</v>
      </c>
      <c r="O963" s="192">
        <f>'Input| Projects'!$Y963*INDEX('Input| Escalations'!$H$33:$N$33,MATCH('Calc| Project Costs'!O$9,'Input| Escalations'!$H$23:$N$23,0))+'Input| Projects'!$Z963*INDEX('Input| Escalations'!$H$34:$N$34,MATCH('Calc| Project Costs'!O$9,'Input| Escalations'!$H$23:$N$23,0))+'Input| Projects'!$AA963*INDEX('Input| Escalations'!$H$35:$N$35,MATCH('Calc| Project Costs'!O$9,'Input| Escalations'!$H$23:$N$23,0))+1</f>
        <v>1</v>
      </c>
      <c r="P963" s="192">
        <f>'Input| Projects'!$Y963*INDEX('Input| Escalations'!$H$33:$N$33,MATCH('Calc| Project Costs'!P$9,'Input| Escalations'!$H$23:$N$23,0))+'Input| Projects'!$Z963*INDEX('Input| Escalations'!$H$34:$N$34,MATCH('Calc| Project Costs'!P$9,'Input| Escalations'!$H$23:$N$23,0))+'Input| Projects'!$AA963*INDEX('Input| Escalations'!$H$35:$N$35,MATCH('Calc| Project Costs'!P$9,'Input| Escalations'!$H$23:$N$23,0))+1</f>
        <v>1</v>
      </c>
      <c r="Q963" s="192">
        <f>'Input| Projects'!$Y963*INDEX('Input| Escalations'!$H$33:$N$33,MATCH('Calc| Project Costs'!Q$9,'Input| Escalations'!$H$23:$N$23,0))+'Input| Projects'!$Z963*INDEX('Input| Escalations'!$H$34:$N$34,MATCH('Calc| Project Costs'!Q$9,'Input| Escalations'!$H$23:$N$23,0))+'Input| Projects'!$AA963*INDEX('Input| Escalations'!$H$35:$N$35,MATCH('Calc| Project Costs'!Q$9,'Input| Escalations'!$H$23:$N$23,0))+1</f>
        <v>1</v>
      </c>
      <c r="R963" s="192">
        <f>'Input| Projects'!$Y963*INDEX('Input| Escalations'!$H$33:$N$33,MATCH('Calc| Project Costs'!R$9,'Input| Escalations'!$H$23:$N$23,0))+'Input| Projects'!$Z963*INDEX('Input| Escalations'!$H$34:$N$34,MATCH('Calc| Project Costs'!R$9,'Input| Escalations'!$H$23:$N$23,0))+'Input| Projects'!$AA963*INDEX('Input| Escalations'!$H$35:$N$35,MATCH('Calc| Project Costs'!R$9,'Input| Escalations'!$H$23:$N$23,0))+1</f>
        <v>1</v>
      </c>
      <c r="S963" s="192">
        <f>'Input| Projects'!$Y963*INDEX('Input| Escalations'!$H$33:$N$33,MATCH('Calc| Project Costs'!S$9,'Input| Escalations'!$H$23:$N$23,0))+'Input| Projects'!$Z963*INDEX('Input| Escalations'!$H$34:$N$34,MATCH('Calc| Project Costs'!S$9,'Input| Escalations'!$H$23:$N$23,0))+'Input| Projects'!$AA963*INDEX('Input| Escalations'!$H$35:$N$35,MATCH('Calc| Project Costs'!S$9,'Input| Escalations'!$H$23:$N$23,0))+1</f>
        <v>1</v>
      </c>
      <c r="T963" s="192">
        <f>'Input| Projects'!$Y963*INDEX('Input| Escalations'!$H$33:$N$33,MATCH('Calc| Project Costs'!T$9,'Input| Escalations'!$H$23:$N$23,0))+'Input| Projects'!$Z963*INDEX('Input| Escalations'!$H$34:$N$34,MATCH('Calc| Project Costs'!T$9,'Input| Escalations'!$H$23:$N$23,0))+'Input| Projects'!$AA963*INDEX('Input| Escalations'!$H$35:$N$35,MATCH('Calc| Project Costs'!T$9,'Input| Escalations'!$H$23:$N$23,0))+1</f>
        <v>1</v>
      </c>
      <c r="U963" s="106"/>
      <c r="V963" s="186">
        <f t="shared" si="445"/>
        <v>0</v>
      </c>
      <c r="W963" s="186">
        <f t="shared" si="446"/>
        <v>0</v>
      </c>
      <c r="X963" s="186">
        <f t="shared" si="447"/>
        <v>0</v>
      </c>
      <c r="Y963" s="186">
        <f t="shared" si="423"/>
        <v>0</v>
      </c>
      <c r="Z963" s="186">
        <f t="shared" si="424"/>
        <v>0</v>
      </c>
      <c r="AA963" s="186">
        <f t="shared" si="425"/>
        <v>0</v>
      </c>
      <c r="AB963" s="186">
        <f t="shared" si="426"/>
        <v>0</v>
      </c>
      <c r="AC963" s="106"/>
      <c r="AD963" s="186">
        <f>'Input| Projects'!Q963*N963*'Input| Escalations'!$K$19</f>
        <v>0</v>
      </c>
      <c r="AE963" s="186">
        <f>'Input| Projects'!R963*O963*'Input| Escalations'!$K$19</f>
        <v>0</v>
      </c>
      <c r="AF963" s="186">
        <f>'Input| Projects'!S963*P963*'Input| Escalations'!$K$19</f>
        <v>0</v>
      </c>
      <c r="AG963" s="186">
        <f>'Input| Projects'!T963*Q963*'Input| Escalations'!$K$19</f>
        <v>0</v>
      </c>
      <c r="AH963" s="186">
        <f>'Input| Projects'!U963*R963*'Input| Escalations'!$K$19</f>
        <v>0</v>
      </c>
      <c r="AI963" s="186">
        <f>'Input| Projects'!V963*S963*'Input| Escalations'!$K$19</f>
        <v>0</v>
      </c>
      <c r="AJ963" s="186">
        <f>'Input| Projects'!W963*T963*'Input| Escalations'!$K$19</f>
        <v>0</v>
      </c>
      <c r="AK963" s="106"/>
      <c r="AL963" s="186" t="str">
        <f>IFERROR(IF('Input| Overheads'!$C$42="Direct costs",SUMPRODUCT(--('Input| Projects'!$AC963="Yes"),'Calc| Overheads Allocation'!C$8,'Calc| Project Costs'!V963),IF('Input| Overheads'!$C$42="Internal labour",SUMPRODUCT(--('Input| Projects'!$AC963="Yes"),'Calc| Overheads Allocation'!C$8,'Calc| Project Costs'!V963,'Input| Projects'!$Y963),IF('Input| Overheads'!$C$42="DNSP defined",SUMPRODUCT(--('Input| Projects'!$AC963="Yes"),'Calc| Overheads Allocation'!C$61,'Input| Projects'!$AF963),""))),"")</f>
        <v/>
      </c>
      <c r="AM963" s="186" t="str">
        <f>IFERROR(IF('Input| Overheads'!$C$42="Direct costs",SUMPRODUCT(--('Input| Projects'!$AC963="Yes"),'Calc| Overheads Allocation'!D$8,'Calc| Project Costs'!W963),IF('Input| Overheads'!$C$42="Internal labour",SUMPRODUCT(--('Input| Projects'!$AC963="Yes"),'Calc| Overheads Allocation'!D$8,'Calc| Project Costs'!W963,'Input| Projects'!$Y963),IF('Input| Overheads'!$C$42="DNSP defined",SUMPRODUCT(--('Input| Projects'!$AC963="Yes"),'Calc| Overheads Allocation'!D$61,'Input| Projects'!$AF963),""))),"")</f>
        <v/>
      </c>
      <c r="AN963" s="186" t="str">
        <f>IFERROR(IF('Input| Overheads'!$C$42="Direct costs",SUMPRODUCT(--('Input| Projects'!$AC963="Yes"),'Calc| Overheads Allocation'!E$8,'Calc| Project Costs'!X963),IF('Input| Overheads'!$C$42="Internal labour",SUMPRODUCT(--('Input| Projects'!$AC963="Yes"),'Calc| Overheads Allocation'!E$8,'Calc| Project Costs'!X963,'Input| Projects'!$Y963),IF('Input| Overheads'!$C$42="DNSP defined",SUMPRODUCT(--('Input| Projects'!$AC963="Yes"),'Calc| Overheads Allocation'!E$61,'Input| Projects'!$AF963),""))),"")</f>
        <v/>
      </c>
      <c r="AO963" s="186" t="str">
        <f>IFERROR(IF('Input| Overheads'!$C$42="Direct costs",SUMPRODUCT(--('Input| Projects'!$AC963="Yes"),'Calc| Overheads Allocation'!F$8,'Calc| Project Costs'!Y963),IF('Input| Overheads'!$C$42="Internal labour",SUMPRODUCT(--('Input| Projects'!$AC963="Yes"),'Calc| Overheads Allocation'!F$8,'Calc| Project Costs'!Y963,'Input| Projects'!$Y963),IF('Input| Overheads'!$C$42="DNSP defined",SUMPRODUCT(--('Input| Projects'!$AC963="Yes"),'Calc| Overheads Allocation'!F$61,'Input| Projects'!$AF963),""))),"")</f>
        <v/>
      </c>
      <c r="AP963" s="186" t="str">
        <f>IFERROR(IF('Input| Overheads'!$C$42="Direct costs",SUMPRODUCT(--('Input| Projects'!$AC963="Yes"),'Calc| Overheads Allocation'!G$8,'Calc| Project Costs'!Z963),IF('Input| Overheads'!$C$42="Internal labour",SUMPRODUCT(--('Input| Projects'!$AC963="Yes"),'Calc| Overheads Allocation'!G$8,'Calc| Project Costs'!Z963,'Input| Projects'!$Y963),IF('Input| Overheads'!$C$42="DNSP defined",SUMPRODUCT(--('Input| Projects'!$AC963="Yes"),'Calc| Overheads Allocation'!G$61,'Input| Projects'!$AF963),""))),"")</f>
        <v/>
      </c>
      <c r="AQ963" s="186" t="str">
        <f>IFERROR(IF('Input| Overheads'!$C$42="Direct costs",SUMPRODUCT(--('Input| Projects'!$AC963="Yes"),'Calc| Overheads Allocation'!H$8,'Calc| Project Costs'!AA963),IF('Input| Overheads'!$C$42="Internal labour",SUMPRODUCT(--('Input| Projects'!$AC963="Yes"),'Calc| Overheads Allocation'!H$8,'Calc| Project Costs'!AA963,'Input| Projects'!$Y963),IF('Input| Overheads'!$C$42="DNSP defined",SUMPRODUCT(--('Input| Projects'!$AC963="Yes"),'Calc| Overheads Allocation'!H$61,'Input| Projects'!$AF963),""))),"")</f>
        <v/>
      </c>
      <c r="AR963" s="186" t="str">
        <f>IFERROR(IF('Input| Overheads'!$C$42="Direct costs",SUMPRODUCT(--('Input| Projects'!$AC963="Yes"),'Calc| Overheads Allocation'!I$8,'Calc| Project Costs'!AB963),IF('Input| Overheads'!$C$42="Internal labour",SUMPRODUCT(--('Input| Projects'!$AC963="Yes"),'Calc| Overheads Allocation'!I$8,'Calc| Project Costs'!AB963,'Input| Projects'!$Y963),IF('Input| Overheads'!$C$42="DNSP defined",SUMPRODUCT(--('Input| Projects'!$AC963="Yes"),'Calc| Overheads Allocation'!I$61,'Input| Projects'!$AF963),""))),"")</f>
        <v/>
      </c>
      <c r="AS963" s="106"/>
      <c r="AT963" s="186" t="str">
        <f>IFERROR(IF('Input| Overheads'!$C$42="Direct costs",SUMPRODUCT(--('Input| Projects'!$AD963="Yes"),'Calc| Overheads Allocation'!C$9,'Calc| Project Costs'!V963),IF('Input| Overheads'!$C$42="Internal labour",SUMPRODUCT(--('Input| Projects'!$AD963="Yes"),'Calc| Overheads Allocation'!C$9,'Calc| Project Costs'!V963,'Input| Projects'!$Y963),IF('Input| Overheads'!$C$42="DNSP defined",SUMPRODUCT(--('Input| Projects'!$AD963="Yes"),'Calc| Overheads Allocation'!C$62,'Input| Projects'!$AG963),""))),"")</f>
        <v/>
      </c>
      <c r="AU963" s="186" t="str">
        <f>IFERROR(IF('Input| Overheads'!$C$42="Direct costs",SUMPRODUCT(--('Input| Projects'!$AD963="Yes"),'Calc| Overheads Allocation'!D$9,'Calc| Project Costs'!W963),IF('Input| Overheads'!$C$42="Internal labour",SUMPRODUCT(--('Input| Projects'!$AD963="Yes"),'Calc| Overheads Allocation'!D$9,'Calc| Project Costs'!W963,'Input| Projects'!$Y963),IF('Input| Overheads'!$C$42="DNSP defined",SUMPRODUCT(--('Input| Projects'!$AD963="Yes"),'Calc| Overheads Allocation'!D$62,'Input| Projects'!$AG963),""))),"")</f>
        <v/>
      </c>
      <c r="AV963" s="186" t="str">
        <f>IFERROR(IF('Input| Overheads'!$C$42="Direct costs",SUMPRODUCT(--('Input| Projects'!$AD963="Yes"),'Calc| Overheads Allocation'!E$9,'Calc| Project Costs'!X963),IF('Input| Overheads'!$C$42="Internal labour",SUMPRODUCT(--('Input| Projects'!$AD963="Yes"),'Calc| Overheads Allocation'!E$9,'Calc| Project Costs'!X963,'Input| Projects'!$Y963),IF('Input| Overheads'!$C$42="DNSP defined",SUMPRODUCT(--('Input| Projects'!$AD963="Yes"),'Calc| Overheads Allocation'!E$62,'Input| Projects'!$AG963),""))),"")</f>
        <v/>
      </c>
      <c r="AW963" s="186" t="str">
        <f>IFERROR(IF('Input| Overheads'!$C$42="Direct costs",SUMPRODUCT(--('Input| Projects'!$AD963="Yes"),'Calc| Overheads Allocation'!F$9,'Calc| Project Costs'!Y963),IF('Input| Overheads'!$C$42="Internal labour",SUMPRODUCT(--('Input| Projects'!$AD963="Yes"),'Calc| Overheads Allocation'!F$9,'Calc| Project Costs'!Y963,'Input| Projects'!$Y963),IF('Input| Overheads'!$C$42="DNSP defined",SUMPRODUCT(--('Input| Projects'!$AD963="Yes"),'Calc| Overheads Allocation'!F$62,'Input| Projects'!$AG963),""))),"")</f>
        <v/>
      </c>
      <c r="AX963" s="186" t="str">
        <f>IFERROR(IF('Input| Overheads'!$C$42="Direct costs",SUMPRODUCT(--('Input| Projects'!$AD963="Yes"),'Calc| Overheads Allocation'!G$9,'Calc| Project Costs'!Z963),IF('Input| Overheads'!$C$42="Internal labour",SUMPRODUCT(--('Input| Projects'!$AD963="Yes"),'Calc| Overheads Allocation'!G$9,'Calc| Project Costs'!Z963,'Input| Projects'!$Y963),IF('Input| Overheads'!$C$42="DNSP defined",SUMPRODUCT(--('Input| Projects'!$AD963="Yes"),'Calc| Overheads Allocation'!G$62,'Input| Projects'!$AG963),""))),"")</f>
        <v/>
      </c>
      <c r="AY963" s="186" t="str">
        <f>IFERROR(IF('Input| Overheads'!$C$42="Direct costs",SUMPRODUCT(--('Input| Projects'!$AD963="Yes"),'Calc| Overheads Allocation'!H$9,'Calc| Project Costs'!AA963),IF('Input| Overheads'!$C$42="Internal labour",SUMPRODUCT(--('Input| Projects'!$AD963="Yes"),'Calc| Overheads Allocation'!H$9,'Calc| Project Costs'!AA963,'Input| Projects'!$Y963),IF('Input| Overheads'!$C$42="DNSP defined",SUMPRODUCT(--('Input| Projects'!$AD963="Yes"),'Calc| Overheads Allocation'!H$62,'Input| Projects'!$AG963),""))),"")</f>
        <v/>
      </c>
      <c r="AZ963" s="186" t="str">
        <f>IFERROR(IF('Input| Overheads'!$C$42="Direct costs",SUMPRODUCT(--('Input| Projects'!$AD963="Yes"),'Calc| Overheads Allocation'!I$9,'Calc| Project Costs'!AB963),IF('Input| Overheads'!$C$42="Internal labour",SUMPRODUCT(--('Input| Projects'!$AD963="Yes"),'Calc| Overheads Allocation'!I$9,'Calc| Project Costs'!AB963,'Input| Projects'!$Y963),IF('Input| Overheads'!$C$42="DNSP defined",SUMPRODUCT(--('Input| Projects'!$AD963="Yes"),'Calc| Overheads Allocation'!I$62,'Input| Projects'!$AG963),""))),"")</f>
        <v/>
      </c>
      <c r="BA963" s="106"/>
      <c r="BB963" s="186">
        <f t="shared" si="448"/>
        <v>0</v>
      </c>
      <c r="BC963" s="186">
        <f t="shared" si="449"/>
        <v>0</v>
      </c>
      <c r="BD963" s="186">
        <f t="shared" si="450"/>
        <v>0</v>
      </c>
      <c r="BE963" s="186">
        <f t="shared" si="427"/>
        <v>0</v>
      </c>
      <c r="BF963" s="186">
        <f t="shared" si="428"/>
        <v>0</v>
      </c>
      <c r="BG963" s="186">
        <f t="shared" si="429"/>
        <v>0</v>
      </c>
      <c r="BH963" s="186">
        <f t="shared" si="430"/>
        <v>0</v>
      </c>
      <c r="BI963" s="97"/>
      <c r="BJ963" s="186" t="str">
        <f t="shared" si="431"/>
        <v/>
      </c>
      <c r="BK963" s="186" t="str">
        <f t="shared" si="432"/>
        <v/>
      </c>
      <c r="BL963" s="186" t="str">
        <f t="shared" si="433"/>
        <v/>
      </c>
      <c r="BM963" s="186" t="str">
        <f t="shared" si="434"/>
        <v/>
      </c>
      <c r="BN963" s="186" t="str">
        <f t="shared" si="435"/>
        <v/>
      </c>
      <c r="BO963" s="186" t="str">
        <f t="shared" si="436"/>
        <v/>
      </c>
      <c r="BP963" s="186" t="str">
        <f t="shared" si="437"/>
        <v/>
      </c>
      <c r="BQ963" s="97"/>
      <c r="BR963" s="186">
        <f t="shared" si="438"/>
        <v>0</v>
      </c>
      <c r="BS963" s="186">
        <f t="shared" si="439"/>
        <v>0</v>
      </c>
      <c r="BT963" s="222">
        <f t="shared" si="440"/>
        <v>0</v>
      </c>
      <c r="BU963" s="222">
        <f t="shared" si="441"/>
        <v>0</v>
      </c>
      <c r="BV963" s="222">
        <f t="shared" si="442"/>
        <v>0</v>
      </c>
      <c r="BW963" s="222">
        <f t="shared" si="443"/>
        <v>0</v>
      </c>
      <c r="BX963" s="222">
        <f t="shared" si="444"/>
        <v>0</v>
      </c>
      <c r="BY963" s="106"/>
      <c r="BZ963" s="197" t="str">
        <f>IF(SUMIF('Input| Projects'!$AS$8:$CP$8,"Dx",'Input| Projects'!$AS963:$CP963)=0,"",SUMIF('Input| Projects'!$AS$8:$CP$8,"Dx",'Input| Projects'!$AS963:$CP963))</f>
        <v/>
      </c>
      <c r="CA963" s="197" t="str">
        <f>IF(SUMIF('Input| Projects'!$AS$8:$CP$8,"Tx",'Input| Projects'!$AS963:$CP963)=0,"",SUMIF('Input| Projects'!$AS$8:$CP$8,"Tx",'Input| Projects'!$AS963:$CP963))</f>
        <v/>
      </c>
      <c r="CB963" s="150" t="str">
        <f t="shared" si="451"/>
        <v/>
      </c>
    </row>
    <row r="964" spans="2:80" x14ac:dyDescent="0.2">
      <c r="B964" s="201">
        <f>IFERROR('Input| Projects'!B964,"")</f>
        <v>955</v>
      </c>
      <c r="C964" s="42" t="str">
        <f>IFERROR(IF('Input| Projects'!C964="","",'Input| Projects'!C964),"")</f>
        <v/>
      </c>
      <c r="D964" s="42" t="str">
        <f>IFERROR(IF('Input| Projects'!D964="","",'Input| Projects'!D964),"")</f>
        <v/>
      </c>
      <c r="E964" s="104"/>
      <c r="F964" s="190">
        <f>IFERROR('Input| Projects'!I964*'Input| Escalations'!$K$19,"")</f>
        <v>0</v>
      </c>
      <c r="G964" s="190">
        <f>IFERROR('Input| Projects'!J964*'Input| Escalations'!$K$19,"")</f>
        <v>0</v>
      </c>
      <c r="H964" s="190">
        <f>IFERROR('Input| Projects'!K964*'Input| Escalations'!$K$19,"")</f>
        <v>0</v>
      </c>
      <c r="I964" s="190">
        <f>IFERROR('Input| Projects'!L964*'Input| Escalations'!$K$19,"")</f>
        <v>0</v>
      </c>
      <c r="J964" s="190">
        <f>IFERROR('Input| Projects'!M964*'Input| Escalations'!$K$19,"")</f>
        <v>0</v>
      </c>
      <c r="K964" s="190">
        <f>IFERROR('Input| Projects'!N964*'Input| Escalations'!$K$19,"")</f>
        <v>0</v>
      </c>
      <c r="L964" s="190">
        <f>IFERROR('Input| Projects'!O964*'Input| Escalations'!$K$19,"")</f>
        <v>0</v>
      </c>
      <c r="M964" s="150" t="str">
        <f>IF(ABS(SUM(F964:L964)-(SUM('Input| Projects'!I964:O964)*'Input| Escalations'!$K$19))&lt;0.0000001,"",1)</f>
        <v/>
      </c>
      <c r="N964" s="192">
        <f>'Input| Projects'!$Y964*INDEX('Input| Escalations'!$H$33:$N$33,MATCH('Calc| Project Costs'!N$9,'Input| Escalations'!$H$23:$N$23,0))+'Input| Projects'!$Z964*INDEX('Input| Escalations'!$H$34:$N$34,MATCH('Calc| Project Costs'!N$9,'Input| Escalations'!$H$23:$N$23,0))+'Input| Projects'!$AA964*INDEX('Input| Escalations'!$H$35:$N$35,MATCH('Calc| Project Costs'!N$9,'Input| Escalations'!$H$23:$N$23,0))+1</f>
        <v>1</v>
      </c>
      <c r="O964" s="192">
        <f>'Input| Projects'!$Y964*INDEX('Input| Escalations'!$H$33:$N$33,MATCH('Calc| Project Costs'!O$9,'Input| Escalations'!$H$23:$N$23,0))+'Input| Projects'!$Z964*INDEX('Input| Escalations'!$H$34:$N$34,MATCH('Calc| Project Costs'!O$9,'Input| Escalations'!$H$23:$N$23,0))+'Input| Projects'!$AA964*INDEX('Input| Escalations'!$H$35:$N$35,MATCH('Calc| Project Costs'!O$9,'Input| Escalations'!$H$23:$N$23,0))+1</f>
        <v>1</v>
      </c>
      <c r="P964" s="192">
        <f>'Input| Projects'!$Y964*INDEX('Input| Escalations'!$H$33:$N$33,MATCH('Calc| Project Costs'!P$9,'Input| Escalations'!$H$23:$N$23,0))+'Input| Projects'!$Z964*INDEX('Input| Escalations'!$H$34:$N$34,MATCH('Calc| Project Costs'!P$9,'Input| Escalations'!$H$23:$N$23,0))+'Input| Projects'!$AA964*INDEX('Input| Escalations'!$H$35:$N$35,MATCH('Calc| Project Costs'!P$9,'Input| Escalations'!$H$23:$N$23,0))+1</f>
        <v>1</v>
      </c>
      <c r="Q964" s="192">
        <f>'Input| Projects'!$Y964*INDEX('Input| Escalations'!$H$33:$N$33,MATCH('Calc| Project Costs'!Q$9,'Input| Escalations'!$H$23:$N$23,0))+'Input| Projects'!$Z964*INDEX('Input| Escalations'!$H$34:$N$34,MATCH('Calc| Project Costs'!Q$9,'Input| Escalations'!$H$23:$N$23,0))+'Input| Projects'!$AA964*INDEX('Input| Escalations'!$H$35:$N$35,MATCH('Calc| Project Costs'!Q$9,'Input| Escalations'!$H$23:$N$23,0))+1</f>
        <v>1</v>
      </c>
      <c r="R964" s="192">
        <f>'Input| Projects'!$Y964*INDEX('Input| Escalations'!$H$33:$N$33,MATCH('Calc| Project Costs'!R$9,'Input| Escalations'!$H$23:$N$23,0))+'Input| Projects'!$Z964*INDEX('Input| Escalations'!$H$34:$N$34,MATCH('Calc| Project Costs'!R$9,'Input| Escalations'!$H$23:$N$23,0))+'Input| Projects'!$AA964*INDEX('Input| Escalations'!$H$35:$N$35,MATCH('Calc| Project Costs'!R$9,'Input| Escalations'!$H$23:$N$23,0))+1</f>
        <v>1</v>
      </c>
      <c r="S964" s="192">
        <f>'Input| Projects'!$Y964*INDEX('Input| Escalations'!$H$33:$N$33,MATCH('Calc| Project Costs'!S$9,'Input| Escalations'!$H$23:$N$23,0))+'Input| Projects'!$Z964*INDEX('Input| Escalations'!$H$34:$N$34,MATCH('Calc| Project Costs'!S$9,'Input| Escalations'!$H$23:$N$23,0))+'Input| Projects'!$AA964*INDEX('Input| Escalations'!$H$35:$N$35,MATCH('Calc| Project Costs'!S$9,'Input| Escalations'!$H$23:$N$23,0))+1</f>
        <v>1</v>
      </c>
      <c r="T964" s="192">
        <f>'Input| Projects'!$Y964*INDEX('Input| Escalations'!$H$33:$N$33,MATCH('Calc| Project Costs'!T$9,'Input| Escalations'!$H$23:$N$23,0))+'Input| Projects'!$Z964*INDEX('Input| Escalations'!$H$34:$N$34,MATCH('Calc| Project Costs'!T$9,'Input| Escalations'!$H$23:$N$23,0))+'Input| Projects'!$AA964*INDEX('Input| Escalations'!$H$35:$N$35,MATCH('Calc| Project Costs'!T$9,'Input| Escalations'!$H$23:$N$23,0))+1</f>
        <v>1</v>
      </c>
      <c r="U964" s="106"/>
      <c r="V964" s="186">
        <f t="shared" si="445"/>
        <v>0</v>
      </c>
      <c r="W964" s="186">
        <f t="shared" si="446"/>
        <v>0</v>
      </c>
      <c r="X964" s="186">
        <f t="shared" si="447"/>
        <v>0</v>
      </c>
      <c r="Y964" s="186">
        <f t="shared" si="423"/>
        <v>0</v>
      </c>
      <c r="Z964" s="186">
        <f t="shared" si="424"/>
        <v>0</v>
      </c>
      <c r="AA964" s="186">
        <f t="shared" si="425"/>
        <v>0</v>
      </c>
      <c r="AB964" s="186">
        <f t="shared" si="426"/>
        <v>0</v>
      </c>
      <c r="AC964" s="106"/>
      <c r="AD964" s="186">
        <f>'Input| Projects'!Q964*N964*'Input| Escalations'!$K$19</f>
        <v>0</v>
      </c>
      <c r="AE964" s="186">
        <f>'Input| Projects'!R964*O964*'Input| Escalations'!$K$19</f>
        <v>0</v>
      </c>
      <c r="AF964" s="186">
        <f>'Input| Projects'!S964*P964*'Input| Escalations'!$K$19</f>
        <v>0</v>
      </c>
      <c r="AG964" s="186">
        <f>'Input| Projects'!T964*Q964*'Input| Escalations'!$K$19</f>
        <v>0</v>
      </c>
      <c r="AH964" s="186">
        <f>'Input| Projects'!U964*R964*'Input| Escalations'!$K$19</f>
        <v>0</v>
      </c>
      <c r="AI964" s="186">
        <f>'Input| Projects'!V964*S964*'Input| Escalations'!$K$19</f>
        <v>0</v>
      </c>
      <c r="AJ964" s="186">
        <f>'Input| Projects'!W964*T964*'Input| Escalations'!$K$19</f>
        <v>0</v>
      </c>
      <c r="AK964" s="106"/>
      <c r="AL964" s="186" t="str">
        <f>IFERROR(IF('Input| Overheads'!$C$42="Direct costs",SUMPRODUCT(--('Input| Projects'!$AC964="Yes"),'Calc| Overheads Allocation'!C$8,'Calc| Project Costs'!V964),IF('Input| Overheads'!$C$42="Internal labour",SUMPRODUCT(--('Input| Projects'!$AC964="Yes"),'Calc| Overheads Allocation'!C$8,'Calc| Project Costs'!V964,'Input| Projects'!$Y964),IF('Input| Overheads'!$C$42="DNSP defined",SUMPRODUCT(--('Input| Projects'!$AC964="Yes"),'Calc| Overheads Allocation'!C$61,'Input| Projects'!$AF964),""))),"")</f>
        <v/>
      </c>
      <c r="AM964" s="186" t="str">
        <f>IFERROR(IF('Input| Overheads'!$C$42="Direct costs",SUMPRODUCT(--('Input| Projects'!$AC964="Yes"),'Calc| Overheads Allocation'!D$8,'Calc| Project Costs'!W964),IF('Input| Overheads'!$C$42="Internal labour",SUMPRODUCT(--('Input| Projects'!$AC964="Yes"),'Calc| Overheads Allocation'!D$8,'Calc| Project Costs'!W964,'Input| Projects'!$Y964),IF('Input| Overheads'!$C$42="DNSP defined",SUMPRODUCT(--('Input| Projects'!$AC964="Yes"),'Calc| Overheads Allocation'!D$61,'Input| Projects'!$AF964),""))),"")</f>
        <v/>
      </c>
      <c r="AN964" s="186" t="str">
        <f>IFERROR(IF('Input| Overheads'!$C$42="Direct costs",SUMPRODUCT(--('Input| Projects'!$AC964="Yes"),'Calc| Overheads Allocation'!E$8,'Calc| Project Costs'!X964),IF('Input| Overheads'!$C$42="Internal labour",SUMPRODUCT(--('Input| Projects'!$AC964="Yes"),'Calc| Overheads Allocation'!E$8,'Calc| Project Costs'!X964,'Input| Projects'!$Y964),IF('Input| Overheads'!$C$42="DNSP defined",SUMPRODUCT(--('Input| Projects'!$AC964="Yes"),'Calc| Overheads Allocation'!E$61,'Input| Projects'!$AF964),""))),"")</f>
        <v/>
      </c>
      <c r="AO964" s="186" t="str">
        <f>IFERROR(IF('Input| Overheads'!$C$42="Direct costs",SUMPRODUCT(--('Input| Projects'!$AC964="Yes"),'Calc| Overheads Allocation'!F$8,'Calc| Project Costs'!Y964),IF('Input| Overheads'!$C$42="Internal labour",SUMPRODUCT(--('Input| Projects'!$AC964="Yes"),'Calc| Overheads Allocation'!F$8,'Calc| Project Costs'!Y964,'Input| Projects'!$Y964),IF('Input| Overheads'!$C$42="DNSP defined",SUMPRODUCT(--('Input| Projects'!$AC964="Yes"),'Calc| Overheads Allocation'!F$61,'Input| Projects'!$AF964),""))),"")</f>
        <v/>
      </c>
      <c r="AP964" s="186" t="str">
        <f>IFERROR(IF('Input| Overheads'!$C$42="Direct costs",SUMPRODUCT(--('Input| Projects'!$AC964="Yes"),'Calc| Overheads Allocation'!G$8,'Calc| Project Costs'!Z964),IF('Input| Overheads'!$C$42="Internal labour",SUMPRODUCT(--('Input| Projects'!$AC964="Yes"),'Calc| Overheads Allocation'!G$8,'Calc| Project Costs'!Z964,'Input| Projects'!$Y964),IF('Input| Overheads'!$C$42="DNSP defined",SUMPRODUCT(--('Input| Projects'!$AC964="Yes"),'Calc| Overheads Allocation'!G$61,'Input| Projects'!$AF964),""))),"")</f>
        <v/>
      </c>
      <c r="AQ964" s="186" t="str">
        <f>IFERROR(IF('Input| Overheads'!$C$42="Direct costs",SUMPRODUCT(--('Input| Projects'!$AC964="Yes"),'Calc| Overheads Allocation'!H$8,'Calc| Project Costs'!AA964),IF('Input| Overheads'!$C$42="Internal labour",SUMPRODUCT(--('Input| Projects'!$AC964="Yes"),'Calc| Overheads Allocation'!H$8,'Calc| Project Costs'!AA964,'Input| Projects'!$Y964),IF('Input| Overheads'!$C$42="DNSP defined",SUMPRODUCT(--('Input| Projects'!$AC964="Yes"),'Calc| Overheads Allocation'!H$61,'Input| Projects'!$AF964),""))),"")</f>
        <v/>
      </c>
      <c r="AR964" s="186" t="str">
        <f>IFERROR(IF('Input| Overheads'!$C$42="Direct costs",SUMPRODUCT(--('Input| Projects'!$AC964="Yes"),'Calc| Overheads Allocation'!I$8,'Calc| Project Costs'!AB964),IF('Input| Overheads'!$C$42="Internal labour",SUMPRODUCT(--('Input| Projects'!$AC964="Yes"),'Calc| Overheads Allocation'!I$8,'Calc| Project Costs'!AB964,'Input| Projects'!$Y964),IF('Input| Overheads'!$C$42="DNSP defined",SUMPRODUCT(--('Input| Projects'!$AC964="Yes"),'Calc| Overheads Allocation'!I$61,'Input| Projects'!$AF964),""))),"")</f>
        <v/>
      </c>
      <c r="AS964" s="106"/>
      <c r="AT964" s="186" t="str">
        <f>IFERROR(IF('Input| Overheads'!$C$42="Direct costs",SUMPRODUCT(--('Input| Projects'!$AD964="Yes"),'Calc| Overheads Allocation'!C$9,'Calc| Project Costs'!V964),IF('Input| Overheads'!$C$42="Internal labour",SUMPRODUCT(--('Input| Projects'!$AD964="Yes"),'Calc| Overheads Allocation'!C$9,'Calc| Project Costs'!V964,'Input| Projects'!$Y964),IF('Input| Overheads'!$C$42="DNSP defined",SUMPRODUCT(--('Input| Projects'!$AD964="Yes"),'Calc| Overheads Allocation'!C$62,'Input| Projects'!$AG964),""))),"")</f>
        <v/>
      </c>
      <c r="AU964" s="186" t="str">
        <f>IFERROR(IF('Input| Overheads'!$C$42="Direct costs",SUMPRODUCT(--('Input| Projects'!$AD964="Yes"),'Calc| Overheads Allocation'!D$9,'Calc| Project Costs'!W964),IF('Input| Overheads'!$C$42="Internal labour",SUMPRODUCT(--('Input| Projects'!$AD964="Yes"),'Calc| Overheads Allocation'!D$9,'Calc| Project Costs'!W964,'Input| Projects'!$Y964),IF('Input| Overheads'!$C$42="DNSP defined",SUMPRODUCT(--('Input| Projects'!$AD964="Yes"),'Calc| Overheads Allocation'!D$62,'Input| Projects'!$AG964),""))),"")</f>
        <v/>
      </c>
      <c r="AV964" s="186" t="str">
        <f>IFERROR(IF('Input| Overheads'!$C$42="Direct costs",SUMPRODUCT(--('Input| Projects'!$AD964="Yes"),'Calc| Overheads Allocation'!E$9,'Calc| Project Costs'!X964),IF('Input| Overheads'!$C$42="Internal labour",SUMPRODUCT(--('Input| Projects'!$AD964="Yes"),'Calc| Overheads Allocation'!E$9,'Calc| Project Costs'!X964,'Input| Projects'!$Y964),IF('Input| Overheads'!$C$42="DNSP defined",SUMPRODUCT(--('Input| Projects'!$AD964="Yes"),'Calc| Overheads Allocation'!E$62,'Input| Projects'!$AG964),""))),"")</f>
        <v/>
      </c>
      <c r="AW964" s="186" t="str">
        <f>IFERROR(IF('Input| Overheads'!$C$42="Direct costs",SUMPRODUCT(--('Input| Projects'!$AD964="Yes"),'Calc| Overheads Allocation'!F$9,'Calc| Project Costs'!Y964),IF('Input| Overheads'!$C$42="Internal labour",SUMPRODUCT(--('Input| Projects'!$AD964="Yes"),'Calc| Overheads Allocation'!F$9,'Calc| Project Costs'!Y964,'Input| Projects'!$Y964),IF('Input| Overheads'!$C$42="DNSP defined",SUMPRODUCT(--('Input| Projects'!$AD964="Yes"),'Calc| Overheads Allocation'!F$62,'Input| Projects'!$AG964),""))),"")</f>
        <v/>
      </c>
      <c r="AX964" s="186" t="str">
        <f>IFERROR(IF('Input| Overheads'!$C$42="Direct costs",SUMPRODUCT(--('Input| Projects'!$AD964="Yes"),'Calc| Overheads Allocation'!G$9,'Calc| Project Costs'!Z964),IF('Input| Overheads'!$C$42="Internal labour",SUMPRODUCT(--('Input| Projects'!$AD964="Yes"),'Calc| Overheads Allocation'!G$9,'Calc| Project Costs'!Z964,'Input| Projects'!$Y964),IF('Input| Overheads'!$C$42="DNSP defined",SUMPRODUCT(--('Input| Projects'!$AD964="Yes"),'Calc| Overheads Allocation'!G$62,'Input| Projects'!$AG964),""))),"")</f>
        <v/>
      </c>
      <c r="AY964" s="186" t="str">
        <f>IFERROR(IF('Input| Overheads'!$C$42="Direct costs",SUMPRODUCT(--('Input| Projects'!$AD964="Yes"),'Calc| Overheads Allocation'!H$9,'Calc| Project Costs'!AA964),IF('Input| Overheads'!$C$42="Internal labour",SUMPRODUCT(--('Input| Projects'!$AD964="Yes"),'Calc| Overheads Allocation'!H$9,'Calc| Project Costs'!AA964,'Input| Projects'!$Y964),IF('Input| Overheads'!$C$42="DNSP defined",SUMPRODUCT(--('Input| Projects'!$AD964="Yes"),'Calc| Overheads Allocation'!H$62,'Input| Projects'!$AG964),""))),"")</f>
        <v/>
      </c>
      <c r="AZ964" s="186" t="str">
        <f>IFERROR(IF('Input| Overheads'!$C$42="Direct costs",SUMPRODUCT(--('Input| Projects'!$AD964="Yes"),'Calc| Overheads Allocation'!I$9,'Calc| Project Costs'!AB964),IF('Input| Overheads'!$C$42="Internal labour",SUMPRODUCT(--('Input| Projects'!$AD964="Yes"),'Calc| Overheads Allocation'!I$9,'Calc| Project Costs'!AB964,'Input| Projects'!$Y964),IF('Input| Overheads'!$C$42="DNSP defined",SUMPRODUCT(--('Input| Projects'!$AD964="Yes"),'Calc| Overheads Allocation'!I$62,'Input| Projects'!$AG964),""))),"")</f>
        <v/>
      </c>
      <c r="BA964" s="106"/>
      <c r="BB964" s="186">
        <f t="shared" si="448"/>
        <v>0</v>
      </c>
      <c r="BC964" s="186">
        <f t="shared" si="449"/>
        <v>0</v>
      </c>
      <c r="BD964" s="186">
        <f t="shared" si="450"/>
        <v>0</v>
      </c>
      <c r="BE964" s="186">
        <f t="shared" si="427"/>
        <v>0</v>
      </c>
      <c r="BF964" s="186">
        <f t="shared" si="428"/>
        <v>0</v>
      </c>
      <c r="BG964" s="186">
        <f t="shared" si="429"/>
        <v>0</v>
      </c>
      <c r="BH964" s="186">
        <f t="shared" si="430"/>
        <v>0</v>
      </c>
      <c r="BI964" s="97"/>
      <c r="BJ964" s="186" t="str">
        <f t="shared" si="431"/>
        <v/>
      </c>
      <c r="BK964" s="186" t="str">
        <f t="shared" si="432"/>
        <v/>
      </c>
      <c r="BL964" s="186" t="str">
        <f t="shared" si="433"/>
        <v/>
      </c>
      <c r="BM964" s="186" t="str">
        <f t="shared" si="434"/>
        <v/>
      </c>
      <c r="BN964" s="186" t="str">
        <f t="shared" si="435"/>
        <v/>
      </c>
      <c r="BO964" s="186" t="str">
        <f t="shared" si="436"/>
        <v/>
      </c>
      <c r="BP964" s="186" t="str">
        <f t="shared" si="437"/>
        <v/>
      </c>
      <c r="BQ964" s="97"/>
      <c r="BR964" s="186">
        <f t="shared" si="438"/>
        <v>0</v>
      </c>
      <c r="BS964" s="186">
        <f t="shared" si="439"/>
        <v>0</v>
      </c>
      <c r="BT964" s="222">
        <f t="shared" si="440"/>
        <v>0</v>
      </c>
      <c r="BU964" s="222">
        <f t="shared" si="441"/>
        <v>0</v>
      </c>
      <c r="BV964" s="222">
        <f t="shared" si="442"/>
        <v>0</v>
      </c>
      <c r="BW964" s="222">
        <f t="shared" si="443"/>
        <v>0</v>
      </c>
      <c r="BX964" s="222">
        <f t="shared" si="444"/>
        <v>0</v>
      </c>
      <c r="BY964" s="106"/>
      <c r="BZ964" s="197" t="str">
        <f>IF(SUMIF('Input| Projects'!$AS$8:$CP$8,"Dx",'Input| Projects'!$AS964:$CP964)=0,"",SUMIF('Input| Projects'!$AS$8:$CP$8,"Dx",'Input| Projects'!$AS964:$CP964))</f>
        <v/>
      </c>
      <c r="CA964" s="197" t="str">
        <f>IF(SUMIF('Input| Projects'!$AS$8:$CP$8,"Tx",'Input| Projects'!$AS964:$CP964)=0,"",SUMIF('Input| Projects'!$AS$8:$CP$8,"Tx",'Input| Projects'!$AS964:$CP964))</f>
        <v/>
      </c>
      <c r="CB964" s="150" t="str">
        <f t="shared" si="451"/>
        <v/>
      </c>
    </row>
    <row r="965" spans="2:80" x14ac:dyDescent="0.2">
      <c r="B965" s="201">
        <f>IFERROR('Input| Projects'!B965,"")</f>
        <v>956</v>
      </c>
      <c r="C965" s="42" t="str">
        <f>IFERROR(IF('Input| Projects'!C965="","",'Input| Projects'!C965),"")</f>
        <v/>
      </c>
      <c r="D965" s="42" t="str">
        <f>IFERROR(IF('Input| Projects'!D965="","",'Input| Projects'!D965),"")</f>
        <v/>
      </c>
      <c r="E965" s="104"/>
      <c r="F965" s="190">
        <f>IFERROR('Input| Projects'!I965*'Input| Escalations'!$K$19,"")</f>
        <v>0</v>
      </c>
      <c r="G965" s="190">
        <f>IFERROR('Input| Projects'!J965*'Input| Escalations'!$K$19,"")</f>
        <v>0</v>
      </c>
      <c r="H965" s="190">
        <f>IFERROR('Input| Projects'!K965*'Input| Escalations'!$K$19,"")</f>
        <v>0</v>
      </c>
      <c r="I965" s="190">
        <f>IFERROR('Input| Projects'!L965*'Input| Escalations'!$K$19,"")</f>
        <v>0</v>
      </c>
      <c r="J965" s="190">
        <f>IFERROR('Input| Projects'!M965*'Input| Escalations'!$K$19,"")</f>
        <v>0</v>
      </c>
      <c r="K965" s="190">
        <f>IFERROR('Input| Projects'!N965*'Input| Escalations'!$K$19,"")</f>
        <v>0</v>
      </c>
      <c r="L965" s="190">
        <f>IFERROR('Input| Projects'!O965*'Input| Escalations'!$K$19,"")</f>
        <v>0</v>
      </c>
      <c r="M965" s="150" t="str">
        <f>IF(ABS(SUM(F965:L965)-(SUM('Input| Projects'!I965:O965)*'Input| Escalations'!$K$19))&lt;0.0000001,"",1)</f>
        <v/>
      </c>
      <c r="N965" s="192">
        <f>'Input| Projects'!$Y965*INDEX('Input| Escalations'!$H$33:$N$33,MATCH('Calc| Project Costs'!N$9,'Input| Escalations'!$H$23:$N$23,0))+'Input| Projects'!$Z965*INDEX('Input| Escalations'!$H$34:$N$34,MATCH('Calc| Project Costs'!N$9,'Input| Escalations'!$H$23:$N$23,0))+'Input| Projects'!$AA965*INDEX('Input| Escalations'!$H$35:$N$35,MATCH('Calc| Project Costs'!N$9,'Input| Escalations'!$H$23:$N$23,0))+1</f>
        <v>1</v>
      </c>
      <c r="O965" s="192">
        <f>'Input| Projects'!$Y965*INDEX('Input| Escalations'!$H$33:$N$33,MATCH('Calc| Project Costs'!O$9,'Input| Escalations'!$H$23:$N$23,0))+'Input| Projects'!$Z965*INDEX('Input| Escalations'!$H$34:$N$34,MATCH('Calc| Project Costs'!O$9,'Input| Escalations'!$H$23:$N$23,0))+'Input| Projects'!$AA965*INDEX('Input| Escalations'!$H$35:$N$35,MATCH('Calc| Project Costs'!O$9,'Input| Escalations'!$H$23:$N$23,0))+1</f>
        <v>1</v>
      </c>
      <c r="P965" s="192">
        <f>'Input| Projects'!$Y965*INDEX('Input| Escalations'!$H$33:$N$33,MATCH('Calc| Project Costs'!P$9,'Input| Escalations'!$H$23:$N$23,0))+'Input| Projects'!$Z965*INDEX('Input| Escalations'!$H$34:$N$34,MATCH('Calc| Project Costs'!P$9,'Input| Escalations'!$H$23:$N$23,0))+'Input| Projects'!$AA965*INDEX('Input| Escalations'!$H$35:$N$35,MATCH('Calc| Project Costs'!P$9,'Input| Escalations'!$H$23:$N$23,0))+1</f>
        <v>1</v>
      </c>
      <c r="Q965" s="192">
        <f>'Input| Projects'!$Y965*INDEX('Input| Escalations'!$H$33:$N$33,MATCH('Calc| Project Costs'!Q$9,'Input| Escalations'!$H$23:$N$23,0))+'Input| Projects'!$Z965*INDEX('Input| Escalations'!$H$34:$N$34,MATCH('Calc| Project Costs'!Q$9,'Input| Escalations'!$H$23:$N$23,0))+'Input| Projects'!$AA965*INDEX('Input| Escalations'!$H$35:$N$35,MATCH('Calc| Project Costs'!Q$9,'Input| Escalations'!$H$23:$N$23,0))+1</f>
        <v>1</v>
      </c>
      <c r="R965" s="192">
        <f>'Input| Projects'!$Y965*INDEX('Input| Escalations'!$H$33:$N$33,MATCH('Calc| Project Costs'!R$9,'Input| Escalations'!$H$23:$N$23,0))+'Input| Projects'!$Z965*INDEX('Input| Escalations'!$H$34:$N$34,MATCH('Calc| Project Costs'!R$9,'Input| Escalations'!$H$23:$N$23,0))+'Input| Projects'!$AA965*INDEX('Input| Escalations'!$H$35:$N$35,MATCH('Calc| Project Costs'!R$9,'Input| Escalations'!$H$23:$N$23,0))+1</f>
        <v>1</v>
      </c>
      <c r="S965" s="192">
        <f>'Input| Projects'!$Y965*INDEX('Input| Escalations'!$H$33:$N$33,MATCH('Calc| Project Costs'!S$9,'Input| Escalations'!$H$23:$N$23,0))+'Input| Projects'!$Z965*INDEX('Input| Escalations'!$H$34:$N$34,MATCH('Calc| Project Costs'!S$9,'Input| Escalations'!$H$23:$N$23,0))+'Input| Projects'!$AA965*INDEX('Input| Escalations'!$H$35:$N$35,MATCH('Calc| Project Costs'!S$9,'Input| Escalations'!$H$23:$N$23,0))+1</f>
        <v>1</v>
      </c>
      <c r="T965" s="192">
        <f>'Input| Projects'!$Y965*INDEX('Input| Escalations'!$H$33:$N$33,MATCH('Calc| Project Costs'!T$9,'Input| Escalations'!$H$23:$N$23,0))+'Input| Projects'!$Z965*INDEX('Input| Escalations'!$H$34:$N$34,MATCH('Calc| Project Costs'!T$9,'Input| Escalations'!$H$23:$N$23,0))+'Input| Projects'!$AA965*INDEX('Input| Escalations'!$H$35:$N$35,MATCH('Calc| Project Costs'!T$9,'Input| Escalations'!$H$23:$N$23,0))+1</f>
        <v>1</v>
      </c>
      <c r="U965" s="106"/>
      <c r="V965" s="186">
        <f t="shared" si="445"/>
        <v>0</v>
      </c>
      <c r="W965" s="186">
        <f t="shared" si="446"/>
        <v>0</v>
      </c>
      <c r="X965" s="186">
        <f t="shared" si="447"/>
        <v>0</v>
      </c>
      <c r="Y965" s="186">
        <f t="shared" si="423"/>
        <v>0</v>
      </c>
      <c r="Z965" s="186">
        <f t="shared" si="424"/>
        <v>0</v>
      </c>
      <c r="AA965" s="186">
        <f t="shared" si="425"/>
        <v>0</v>
      </c>
      <c r="AB965" s="186">
        <f t="shared" si="426"/>
        <v>0</v>
      </c>
      <c r="AC965" s="106"/>
      <c r="AD965" s="186">
        <f>'Input| Projects'!Q965*N965*'Input| Escalations'!$K$19</f>
        <v>0</v>
      </c>
      <c r="AE965" s="186">
        <f>'Input| Projects'!R965*O965*'Input| Escalations'!$K$19</f>
        <v>0</v>
      </c>
      <c r="AF965" s="186">
        <f>'Input| Projects'!S965*P965*'Input| Escalations'!$K$19</f>
        <v>0</v>
      </c>
      <c r="AG965" s="186">
        <f>'Input| Projects'!T965*Q965*'Input| Escalations'!$K$19</f>
        <v>0</v>
      </c>
      <c r="AH965" s="186">
        <f>'Input| Projects'!U965*R965*'Input| Escalations'!$K$19</f>
        <v>0</v>
      </c>
      <c r="AI965" s="186">
        <f>'Input| Projects'!V965*S965*'Input| Escalations'!$K$19</f>
        <v>0</v>
      </c>
      <c r="AJ965" s="186">
        <f>'Input| Projects'!W965*T965*'Input| Escalations'!$K$19</f>
        <v>0</v>
      </c>
      <c r="AK965" s="106"/>
      <c r="AL965" s="186" t="str">
        <f>IFERROR(IF('Input| Overheads'!$C$42="Direct costs",SUMPRODUCT(--('Input| Projects'!$AC965="Yes"),'Calc| Overheads Allocation'!C$8,'Calc| Project Costs'!V965),IF('Input| Overheads'!$C$42="Internal labour",SUMPRODUCT(--('Input| Projects'!$AC965="Yes"),'Calc| Overheads Allocation'!C$8,'Calc| Project Costs'!V965,'Input| Projects'!$Y965),IF('Input| Overheads'!$C$42="DNSP defined",SUMPRODUCT(--('Input| Projects'!$AC965="Yes"),'Calc| Overheads Allocation'!C$61,'Input| Projects'!$AF965),""))),"")</f>
        <v/>
      </c>
      <c r="AM965" s="186" t="str">
        <f>IFERROR(IF('Input| Overheads'!$C$42="Direct costs",SUMPRODUCT(--('Input| Projects'!$AC965="Yes"),'Calc| Overheads Allocation'!D$8,'Calc| Project Costs'!W965),IF('Input| Overheads'!$C$42="Internal labour",SUMPRODUCT(--('Input| Projects'!$AC965="Yes"),'Calc| Overheads Allocation'!D$8,'Calc| Project Costs'!W965,'Input| Projects'!$Y965),IF('Input| Overheads'!$C$42="DNSP defined",SUMPRODUCT(--('Input| Projects'!$AC965="Yes"),'Calc| Overheads Allocation'!D$61,'Input| Projects'!$AF965),""))),"")</f>
        <v/>
      </c>
      <c r="AN965" s="186" t="str">
        <f>IFERROR(IF('Input| Overheads'!$C$42="Direct costs",SUMPRODUCT(--('Input| Projects'!$AC965="Yes"),'Calc| Overheads Allocation'!E$8,'Calc| Project Costs'!X965),IF('Input| Overheads'!$C$42="Internal labour",SUMPRODUCT(--('Input| Projects'!$AC965="Yes"),'Calc| Overheads Allocation'!E$8,'Calc| Project Costs'!X965,'Input| Projects'!$Y965),IF('Input| Overheads'!$C$42="DNSP defined",SUMPRODUCT(--('Input| Projects'!$AC965="Yes"),'Calc| Overheads Allocation'!E$61,'Input| Projects'!$AF965),""))),"")</f>
        <v/>
      </c>
      <c r="AO965" s="186" t="str">
        <f>IFERROR(IF('Input| Overheads'!$C$42="Direct costs",SUMPRODUCT(--('Input| Projects'!$AC965="Yes"),'Calc| Overheads Allocation'!F$8,'Calc| Project Costs'!Y965),IF('Input| Overheads'!$C$42="Internal labour",SUMPRODUCT(--('Input| Projects'!$AC965="Yes"),'Calc| Overheads Allocation'!F$8,'Calc| Project Costs'!Y965,'Input| Projects'!$Y965),IF('Input| Overheads'!$C$42="DNSP defined",SUMPRODUCT(--('Input| Projects'!$AC965="Yes"),'Calc| Overheads Allocation'!F$61,'Input| Projects'!$AF965),""))),"")</f>
        <v/>
      </c>
      <c r="AP965" s="186" t="str">
        <f>IFERROR(IF('Input| Overheads'!$C$42="Direct costs",SUMPRODUCT(--('Input| Projects'!$AC965="Yes"),'Calc| Overheads Allocation'!G$8,'Calc| Project Costs'!Z965),IF('Input| Overheads'!$C$42="Internal labour",SUMPRODUCT(--('Input| Projects'!$AC965="Yes"),'Calc| Overheads Allocation'!G$8,'Calc| Project Costs'!Z965,'Input| Projects'!$Y965),IF('Input| Overheads'!$C$42="DNSP defined",SUMPRODUCT(--('Input| Projects'!$AC965="Yes"),'Calc| Overheads Allocation'!G$61,'Input| Projects'!$AF965),""))),"")</f>
        <v/>
      </c>
      <c r="AQ965" s="186" t="str">
        <f>IFERROR(IF('Input| Overheads'!$C$42="Direct costs",SUMPRODUCT(--('Input| Projects'!$AC965="Yes"),'Calc| Overheads Allocation'!H$8,'Calc| Project Costs'!AA965),IF('Input| Overheads'!$C$42="Internal labour",SUMPRODUCT(--('Input| Projects'!$AC965="Yes"),'Calc| Overheads Allocation'!H$8,'Calc| Project Costs'!AA965,'Input| Projects'!$Y965),IF('Input| Overheads'!$C$42="DNSP defined",SUMPRODUCT(--('Input| Projects'!$AC965="Yes"),'Calc| Overheads Allocation'!H$61,'Input| Projects'!$AF965),""))),"")</f>
        <v/>
      </c>
      <c r="AR965" s="186" t="str">
        <f>IFERROR(IF('Input| Overheads'!$C$42="Direct costs",SUMPRODUCT(--('Input| Projects'!$AC965="Yes"),'Calc| Overheads Allocation'!I$8,'Calc| Project Costs'!AB965),IF('Input| Overheads'!$C$42="Internal labour",SUMPRODUCT(--('Input| Projects'!$AC965="Yes"),'Calc| Overheads Allocation'!I$8,'Calc| Project Costs'!AB965,'Input| Projects'!$Y965),IF('Input| Overheads'!$C$42="DNSP defined",SUMPRODUCT(--('Input| Projects'!$AC965="Yes"),'Calc| Overheads Allocation'!I$61,'Input| Projects'!$AF965),""))),"")</f>
        <v/>
      </c>
      <c r="AS965" s="106"/>
      <c r="AT965" s="186" t="str">
        <f>IFERROR(IF('Input| Overheads'!$C$42="Direct costs",SUMPRODUCT(--('Input| Projects'!$AD965="Yes"),'Calc| Overheads Allocation'!C$9,'Calc| Project Costs'!V965),IF('Input| Overheads'!$C$42="Internal labour",SUMPRODUCT(--('Input| Projects'!$AD965="Yes"),'Calc| Overheads Allocation'!C$9,'Calc| Project Costs'!V965,'Input| Projects'!$Y965),IF('Input| Overheads'!$C$42="DNSP defined",SUMPRODUCT(--('Input| Projects'!$AD965="Yes"),'Calc| Overheads Allocation'!C$62,'Input| Projects'!$AG965),""))),"")</f>
        <v/>
      </c>
      <c r="AU965" s="186" t="str">
        <f>IFERROR(IF('Input| Overheads'!$C$42="Direct costs",SUMPRODUCT(--('Input| Projects'!$AD965="Yes"),'Calc| Overheads Allocation'!D$9,'Calc| Project Costs'!W965),IF('Input| Overheads'!$C$42="Internal labour",SUMPRODUCT(--('Input| Projects'!$AD965="Yes"),'Calc| Overheads Allocation'!D$9,'Calc| Project Costs'!W965,'Input| Projects'!$Y965),IF('Input| Overheads'!$C$42="DNSP defined",SUMPRODUCT(--('Input| Projects'!$AD965="Yes"),'Calc| Overheads Allocation'!D$62,'Input| Projects'!$AG965),""))),"")</f>
        <v/>
      </c>
      <c r="AV965" s="186" t="str">
        <f>IFERROR(IF('Input| Overheads'!$C$42="Direct costs",SUMPRODUCT(--('Input| Projects'!$AD965="Yes"),'Calc| Overheads Allocation'!E$9,'Calc| Project Costs'!X965),IF('Input| Overheads'!$C$42="Internal labour",SUMPRODUCT(--('Input| Projects'!$AD965="Yes"),'Calc| Overheads Allocation'!E$9,'Calc| Project Costs'!X965,'Input| Projects'!$Y965),IF('Input| Overheads'!$C$42="DNSP defined",SUMPRODUCT(--('Input| Projects'!$AD965="Yes"),'Calc| Overheads Allocation'!E$62,'Input| Projects'!$AG965),""))),"")</f>
        <v/>
      </c>
      <c r="AW965" s="186" t="str">
        <f>IFERROR(IF('Input| Overheads'!$C$42="Direct costs",SUMPRODUCT(--('Input| Projects'!$AD965="Yes"),'Calc| Overheads Allocation'!F$9,'Calc| Project Costs'!Y965),IF('Input| Overheads'!$C$42="Internal labour",SUMPRODUCT(--('Input| Projects'!$AD965="Yes"),'Calc| Overheads Allocation'!F$9,'Calc| Project Costs'!Y965,'Input| Projects'!$Y965),IF('Input| Overheads'!$C$42="DNSP defined",SUMPRODUCT(--('Input| Projects'!$AD965="Yes"),'Calc| Overheads Allocation'!F$62,'Input| Projects'!$AG965),""))),"")</f>
        <v/>
      </c>
      <c r="AX965" s="186" t="str">
        <f>IFERROR(IF('Input| Overheads'!$C$42="Direct costs",SUMPRODUCT(--('Input| Projects'!$AD965="Yes"),'Calc| Overheads Allocation'!G$9,'Calc| Project Costs'!Z965),IF('Input| Overheads'!$C$42="Internal labour",SUMPRODUCT(--('Input| Projects'!$AD965="Yes"),'Calc| Overheads Allocation'!G$9,'Calc| Project Costs'!Z965,'Input| Projects'!$Y965),IF('Input| Overheads'!$C$42="DNSP defined",SUMPRODUCT(--('Input| Projects'!$AD965="Yes"),'Calc| Overheads Allocation'!G$62,'Input| Projects'!$AG965),""))),"")</f>
        <v/>
      </c>
      <c r="AY965" s="186" t="str">
        <f>IFERROR(IF('Input| Overheads'!$C$42="Direct costs",SUMPRODUCT(--('Input| Projects'!$AD965="Yes"),'Calc| Overheads Allocation'!H$9,'Calc| Project Costs'!AA965),IF('Input| Overheads'!$C$42="Internal labour",SUMPRODUCT(--('Input| Projects'!$AD965="Yes"),'Calc| Overheads Allocation'!H$9,'Calc| Project Costs'!AA965,'Input| Projects'!$Y965),IF('Input| Overheads'!$C$42="DNSP defined",SUMPRODUCT(--('Input| Projects'!$AD965="Yes"),'Calc| Overheads Allocation'!H$62,'Input| Projects'!$AG965),""))),"")</f>
        <v/>
      </c>
      <c r="AZ965" s="186" t="str">
        <f>IFERROR(IF('Input| Overheads'!$C$42="Direct costs",SUMPRODUCT(--('Input| Projects'!$AD965="Yes"),'Calc| Overheads Allocation'!I$9,'Calc| Project Costs'!AB965),IF('Input| Overheads'!$C$42="Internal labour",SUMPRODUCT(--('Input| Projects'!$AD965="Yes"),'Calc| Overheads Allocation'!I$9,'Calc| Project Costs'!AB965,'Input| Projects'!$Y965),IF('Input| Overheads'!$C$42="DNSP defined",SUMPRODUCT(--('Input| Projects'!$AD965="Yes"),'Calc| Overheads Allocation'!I$62,'Input| Projects'!$AG965),""))),"")</f>
        <v/>
      </c>
      <c r="BA965" s="106"/>
      <c r="BB965" s="186">
        <f t="shared" si="448"/>
        <v>0</v>
      </c>
      <c r="BC965" s="186">
        <f t="shared" si="449"/>
        <v>0</v>
      </c>
      <c r="BD965" s="186">
        <f t="shared" si="450"/>
        <v>0</v>
      </c>
      <c r="BE965" s="186">
        <f t="shared" si="427"/>
        <v>0</v>
      </c>
      <c r="BF965" s="186">
        <f t="shared" si="428"/>
        <v>0</v>
      </c>
      <c r="BG965" s="186">
        <f t="shared" si="429"/>
        <v>0</v>
      </c>
      <c r="BH965" s="186">
        <f t="shared" si="430"/>
        <v>0</v>
      </c>
      <c r="BI965" s="97"/>
      <c r="BJ965" s="186" t="str">
        <f t="shared" si="431"/>
        <v/>
      </c>
      <c r="BK965" s="186" t="str">
        <f t="shared" si="432"/>
        <v/>
      </c>
      <c r="BL965" s="186" t="str">
        <f t="shared" si="433"/>
        <v/>
      </c>
      <c r="BM965" s="186" t="str">
        <f t="shared" si="434"/>
        <v/>
      </c>
      <c r="BN965" s="186" t="str">
        <f t="shared" si="435"/>
        <v/>
      </c>
      <c r="BO965" s="186" t="str">
        <f t="shared" si="436"/>
        <v/>
      </c>
      <c r="BP965" s="186" t="str">
        <f t="shared" si="437"/>
        <v/>
      </c>
      <c r="BQ965" s="97"/>
      <c r="BR965" s="186">
        <f t="shared" si="438"/>
        <v>0</v>
      </c>
      <c r="BS965" s="186">
        <f t="shared" si="439"/>
        <v>0</v>
      </c>
      <c r="BT965" s="222">
        <f t="shared" si="440"/>
        <v>0</v>
      </c>
      <c r="BU965" s="222">
        <f t="shared" si="441"/>
        <v>0</v>
      </c>
      <c r="BV965" s="222">
        <f t="shared" si="442"/>
        <v>0</v>
      </c>
      <c r="BW965" s="222">
        <f t="shared" si="443"/>
        <v>0</v>
      </c>
      <c r="BX965" s="222">
        <f t="shared" si="444"/>
        <v>0</v>
      </c>
      <c r="BY965" s="106"/>
      <c r="BZ965" s="197" t="str">
        <f>IF(SUMIF('Input| Projects'!$AS$8:$CP$8,"Dx",'Input| Projects'!$AS965:$CP965)=0,"",SUMIF('Input| Projects'!$AS$8:$CP$8,"Dx",'Input| Projects'!$AS965:$CP965))</f>
        <v/>
      </c>
      <c r="CA965" s="197" t="str">
        <f>IF(SUMIF('Input| Projects'!$AS$8:$CP$8,"Tx",'Input| Projects'!$AS965:$CP965)=0,"",SUMIF('Input| Projects'!$AS$8:$CP$8,"Tx",'Input| Projects'!$AS965:$CP965))</f>
        <v/>
      </c>
      <c r="CB965" s="150" t="str">
        <f t="shared" si="451"/>
        <v/>
      </c>
    </row>
    <row r="966" spans="2:80" x14ac:dyDescent="0.2">
      <c r="B966" s="201">
        <f>IFERROR('Input| Projects'!B966,"")</f>
        <v>957</v>
      </c>
      <c r="C966" s="42" t="str">
        <f>IFERROR(IF('Input| Projects'!C966="","",'Input| Projects'!C966),"")</f>
        <v/>
      </c>
      <c r="D966" s="42" t="str">
        <f>IFERROR(IF('Input| Projects'!D966="","",'Input| Projects'!D966),"")</f>
        <v/>
      </c>
      <c r="E966" s="104"/>
      <c r="F966" s="190">
        <f>IFERROR('Input| Projects'!I966*'Input| Escalations'!$K$19,"")</f>
        <v>0</v>
      </c>
      <c r="G966" s="190">
        <f>IFERROR('Input| Projects'!J966*'Input| Escalations'!$K$19,"")</f>
        <v>0</v>
      </c>
      <c r="H966" s="190">
        <f>IFERROR('Input| Projects'!K966*'Input| Escalations'!$K$19,"")</f>
        <v>0</v>
      </c>
      <c r="I966" s="190">
        <f>IFERROR('Input| Projects'!L966*'Input| Escalations'!$K$19,"")</f>
        <v>0</v>
      </c>
      <c r="J966" s="190">
        <f>IFERROR('Input| Projects'!M966*'Input| Escalations'!$K$19,"")</f>
        <v>0</v>
      </c>
      <c r="K966" s="190">
        <f>IFERROR('Input| Projects'!N966*'Input| Escalations'!$K$19,"")</f>
        <v>0</v>
      </c>
      <c r="L966" s="190">
        <f>IFERROR('Input| Projects'!O966*'Input| Escalations'!$K$19,"")</f>
        <v>0</v>
      </c>
      <c r="M966" s="150" t="str">
        <f>IF(ABS(SUM(F966:L966)-(SUM('Input| Projects'!I966:O966)*'Input| Escalations'!$K$19))&lt;0.0000001,"",1)</f>
        <v/>
      </c>
      <c r="N966" s="192">
        <f>'Input| Projects'!$Y966*INDEX('Input| Escalations'!$H$33:$N$33,MATCH('Calc| Project Costs'!N$9,'Input| Escalations'!$H$23:$N$23,0))+'Input| Projects'!$Z966*INDEX('Input| Escalations'!$H$34:$N$34,MATCH('Calc| Project Costs'!N$9,'Input| Escalations'!$H$23:$N$23,0))+'Input| Projects'!$AA966*INDEX('Input| Escalations'!$H$35:$N$35,MATCH('Calc| Project Costs'!N$9,'Input| Escalations'!$H$23:$N$23,0))+1</f>
        <v>1</v>
      </c>
      <c r="O966" s="192">
        <f>'Input| Projects'!$Y966*INDEX('Input| Escalations'!$H$33:$N$33,MATCH('Calc| Project Costs'!O$9,'Input| Escalations'!$H$23:$N$23,0))+'Input| Projects'!$Z966*INDEX('Input| Escalations'!$H$34:$N$34,MATCH('Calc| Project Costs'!O$9,'Input| Escalations'!$H$23:$N$23,0))+'Input| Projects'!$AA966*INDEX('Input| Escalations'!$H$35:$N$35,MATCH('Calc| Project Costs'!O$9,'Input| Escalations'!$H$23:$N$23,0))+1</f>
        <v>1</v>
      </c>
      <c r="P966" s="192">
        <f>'Input| Projects'!$Y966*INDEX('Input| Escalations'!$H$33:$N$33,MATCH('Calc| Project Costs'!P$9,'Input| Escalations'!$H$23:$N$23,0))+'Input| Projects'!$Z966*INDEX('Input| Escalations'!$H$34:$N$34,MATCH('Calc| Project Costs'!P$9,'Input| Escalations'!$H$23:$N$23,0))+'Input| Projects'!$AA966*INDEX('Input| Escalations'!$H$35:$N$35,MATCH('Calc| Project Costs'!P$9,'Input| Escalations'!$H$23:$N$23,0))+1</f>
        <v>1</v>
      </c>
      <c r="Q966" s="192">
        <f>'Input| Projects'!$Y966*INDEX('Input| Escalations'!$H$33:$N$33,MATCH('Calc| Project Costs'!Q$9,'Input| Escalations'!$H$23:$N$23,0))+'Input| Projects'!$Z966*INDEX('Input| Escalations'!$H$34:$N$34,MATCH('Calc| Project Costs'!Q$9,'Input| Escalations'!$H$23:$N$23,0))+'Input| Projects'!$AA966*INDEX('Input| Escalations'!$H$35:$N$35,MATCH('Calc| Project Costs'!Q$9,'Input| Escalations'!$H$23:$N$23,0))+1</f>
        <v>1</v>
      </c>
      <c r="R966" s="192">
        <f>'Input| Projects'!$Y966*INDEX('Input| Escalations'!$H$33:$N$33,MATCH('Calc| Project Costs'!R$9,'Input| Escalations'!$H$23:$N$23,0))+'Input| Projects'!$Z966*INDEX('Input| Escalations'!$H$34:$N$34,MATCH('Calc| Project Costs'!R$9,'Input| Escalations'!$H$23:$N$23,0))+'Input| Projects'!$AA966*INDEX('Input| Escalations'!$H$35:$N$35,MATCH('Calc| Project Costs'!R$9,'Input| Escalations'!$H$23:$N$23,0))+1</f>
        <v>1</v>
      </c>
      <c r="S966" s="192">
        <f>'Input| Projects'!$Y966*INDEX('Input| Escalations'!$H$33:$N$33,MATCH('Calc| Project Costs'!S$9,'Input| Escalations'!$H$23:$N$23,0))+'Input| Projects'!$Z966*INDEX('Input| Escalations'!$H$34:$N$34,MATCH('Calc| Project Costs'!S$9,'Input| Escalations'!$H$23:$N$23,0))+'Input| Projects'!$AA966*INDEX('Input| Escalations'!$H$35:$N$35,MATCH('Calc| Project Costs'!S$9,'Input| Escalations'!$H$23:$N$23,0))+1</f>
        <v>1</v>
      </c>
      <c r="T966" s="192">
        <f>'Input| Projects'!$Y966*INDEX('Input| Escalations'!$H$33:$N$33,MATCH('Calc| Project Costs'!T$9,'Input| Escalations'!$H$23:$N$23,0))+'Input| Projects'!$Z966*INDEX('Input| Escalations'!$H$34:$N$34,MATCH('Calc| Project Costs'!T$9,'Input| Escalations'!$H$23:$N$23,0))+'Input| Projects'!$AA966*INDEX('Input| Escalations'!$H$35:$N$35,MATCH('Calc| Project Costs'!T$9,'Input| Escalations'!$H$23:$N$23,0))+1</f>
        <v>1</v>
      </c>
      <c r="U966" s="106"/>
      <c r="V966" s="186">
        <f t="shared" si="445"/>
        <v>0</v>
      </c>
      <c r="W966" s="186">
        <f t="shared" si="446"/>
        <v>0</v>
      </c>
      <c r="X966" s="186">
        <f t="shared" si="447"/>
        <v>0</v>
      </c>
      <c r="Y966" s="186">
        <f t="shared" ref="Y966:Y1005" si="452">IFERROR(I966*Q966,"")</f>
        <v>0</v>
      </c>
      <c r="Z966" s="186">
        <f t="shared" ref="Z966:Z1005" si="453">IFERROR(J966*R966,"")</f>
        <v>0</v>
      </c>
      <c r="AA966" s="186">
        <f t="shared" ref="AA966:AA1005" si="454">IFERROR(K966*S966,"")</f>
        <v>0</v>
      </c>
      <c r="AB966" s="186">
        <f t="shared" ref="AB966:AB1005" si="455">IFERROR(L966*T966,"")</f>
        <v>0</v>
      </c>
      <c r="AC966" s="106"/>
      <c r="AD966" s="186">
        <f>'Input| Projects'!Q966*N966*'Input| Escalations'!$K$19</f>
        <v>0</v>
      </c>
      <c r="AE966" s="186">
        <f>'Input| Projects'!R966*O966*'Input| Escalations'!$K$19</f>
        <v>0</v>
      </c>
      <c r="AF966" s="186">
        <f>'Input| Projects'!S966*P966*'Input| Escalations'!$K$19</f>
        <v>0</v>
      </c>
      <c r="AG966" s="186">
        <f>'Input| Projects'!T966*Q966*'Input| Escalations'!$K$19</f>
        <v>0</v>
      </c>
      <c r="AH966" s="186">
        <f>'Input| Projects'!U966*R966*'Input| Escalations'!$K$19</f>
        <v>0</v>
      </c>
      <c r="AI966" s="186">
        <f>'Input| Projects'!V966*S966*'Input| Escalations'!$K$19</f>
        <v>0</v>
      </c>
      <c r="AJ966" s="186">
        <f>'Input| Projects'!W966*T966*'Input| Escalations'!$K$19</f>
        <v>0</v>
      </c>
      <c r="AK966" s="106"/>
      <c r="AL966" s="186" t="str">
        <f>IFERROR(IF('Input| Overheads'!$C$42="Direct costs",SUMPRODUCT(--('Input| Projects'!$AC966="Yes"),'Calc| Overheads Allocation'!C$8,'Calc| Project Costs'!V966),IF('Input| Overheads'!$C$42="Internal labour",SUMPRODUCT(--('Input| Projects'!$AC966="Yes"),'Calc| Overheads Allocation'!C$8,'Calc| Project Costs'!V966,'Input| Projects'!$Y966),IF('Input| Overheads'!$C$42="DNSP defined",SUMPRODUCT(--('Input| Projects'!$AC966="Yes"),'Calc| Overheads Allocation'!C$61,'Input| Projects'!$AF966),""))),"")</f>
        <v/>
      </c>
      <c r="AM966" s="186" t="str">
        <f>IFERROR(IF('Input| Overheads'!$C$42="Direct costs",SUMPRODUCT(--('Input| Projects'!$AC966="Yes"),'Calc| Overheads Allocation'!D$8,'Calc| Project Costs'!W966),IF('Input| Overheads'!$C$42="Internal labour",SUMPRODUCT(--('Input| Projects'!$AC966="Yes"),'Calc| Overheads Allocation'!D$8,'Calc| Project Costs'!W966,'Input| Projects'!$Y966),IF('Input| Overheads'!$C$42="DNSP defined",SUMPRODUCT(--('Input| Projects'!$AC966="Yes"),'Calc| Overheads Allocation'!D$61,'Input| Projects'!$AF966),""))),"")</f>
        <v/>
      </c>
      <c r="AN966" s="186" t="str">
        <f>IFERROR(IF('Input| Overheads'!$C$42="Direct costs",SUMPRODUCT(--('Input| Projects'!$AC966="Yes"),'Calc| Overheads Allocation'!E$8,'Calc| Project Costs'!X966),IF('Input| Overheads'!$C$42="Internal labour",SUMPRODUCT(--('Input| Projects'!$AC966="Yes"),'Calc| Overheads Allocation'!E$8,'Calc| Project Costs'!X966,'Input| Projects'!$Y966),IF('Input| Overheads'!$C$42="DNSP defined",SUMPRODUCT(--('Input| Projects'!$AC966="Yes"),'Calc| Overheads Allocation'!E$61,'Input| Projects'!$AF966),""))),"")</f>
        <v/>
      </c>
      <c r="AO966" s="186" t="str">
        <f>IFERROR(IF('Input| Overheads'!$C$42="Direct costs",SUMPRODUCT(--('Input| Projects'!$AC966="Yes"),'Calc| Overheads Allocation'!F$8,'Calc| Project Costs'!Y966),IF('Input| Overheads'!$C$42="Internal labour",SUMPRODUCT(--('Input| Projects'!$AC966="Yes"),'Calc| Overheads Allocation'!F$8,'Calc| Project Costs'!Y966,'Input| Projects'!$Y966),IF('Input| Overheads'!$C$42="DNSP defined",SUMPRODUCT(--('Input| Projects'!$AC966="Yes"),'Calc| Overheads Allocation'!F$61,'Input| Projects'!$AF966),""))),"")</f>
        <v/>
      </c>
      <c r="AP966" s="186" t="str">
        <f>IFERROR(IF('Input| Overheads'!$C$42="Direct costs",SUMPRODUCT(--('Input| Projects'!$AC966="Yes"),'Calc| Overheads Allocation'!G$8,'Calc| Project Costs'!Z966),IF('Input| Overheads'!$C$42="Internal labour",SUMPRODUCT(--('Input| Projects'!$AC966="Yes"),'Calc| Overheads Allocation'!G$8,'Calc| Project Costs'!Z966,'Input| Projects'!$Y966),IF('Input| Overheads'!$C$42="DNSP defined",SUMPRODUCT(--('Input| Projects'!$AC966="Yes"),'Calc| Overheads Allocation'!G$61,'Input| Projects'!$AF966),""))),"")</f>
        <v/>
      </c>
      <c r="AQ966" s="186" t="str">
        <f>IFERROR(IF('Input| Overheads'!$C$42="Direct costs",SUMPRODUCT(--('Input| Projects'!$AC966="Yes"),'Calc| Overheads Allocation'!H$8,'Calc| Project Costs'!AA966),IF('Input| Overheads'!$C$42="Internal labour",SUMPRODUCT(--('Input| Projects'!$AC966="Yes"),'Calc| Overheads Allocation'!H$8,'Calc| Project Costs'!AA966,'Input| Projects'!$Y966),IF('Input| Overheads'!$C$42="DNSP defined",SUMPRODUCT(--('Input| Projects'!$AC966="Yes"),'Calc| Overheads Allocation'!H$61,'Input| Projects'!$AF966),""))),"")</f>
        <v/>
      </c>
      <c r="AR966" s="186" t="str">
        <f>IFERROR(IF('Input| Overheads'!$C$42="Direct costs",SUMPRODUCT(--('Input| Projects'!$AC966="Yes"),'Calc| Overheads Allocation'!I$8,'Calc| Project Costs'!AB966),IF('Input| Overheads'!$C$42="Internal labour",SUMPRODUCT(--('Input| Projects'!$AC966="Yes"),'Calc| Overheads Allocation'!I$8,'Calc| Project Costs'!AB966,'Input| Projects'!$Y966),IF('Input| Overheads'!$C$42="DNSP defined",SUMPRODUCT(--('Input| Projects'!$AC966="Yes"),'Calc| Overheads Allocation'!I$61,'Input| Projects'!$AF966),""))),"")</f>
        <v/>
      </c>
      <c r="AS966" s="106"/>
      <c r="AT966" s="186" t="str">
        <f>IFERROR(IF('Input| Overheads'!$C$42="Direct costs",SUMPRODUCT(--('Input| Projects'!$AD966="Yes"),'Calc| Overheads Allocation'!C$9,'Calc| Project Costs'!V966),IF('Input| Overheads'!$C$42="Internal labour",SUMPRODUCT(--('Input| Projects'!$AD966="Yes"),'Calc| Overheads Allocation'!C$9,'Calc| Project Costs'!V966,'Input| Projects'!$Y966),IF('Input| Overheads'!$C$42="DNSP defined",SUMPRODUCT(--('Input| Projects'!$AD966="Yes"),'Calc| Overheads Allocation'!C$62,'Input| Projects'!$AG966),""))),"")</f>
        <v/>
      </c>
      <c r="AU966" s="186" t="str">
        <f>IFERROR(IF('Input| Overheads'!$C$42="Direct costs",SUMPRODUCT(--('Input| Projects'!$AD966="Yes"),'Calc| Overheads Allocation'!D$9,'Calc| Project Costs'!W966),IF('Input| Overheads'!$C$42="Internal labour",SUMPRODUCT(--('Input| Projects'!$AD966="Yes"),'Calc| Overheads Allocation'!D$9,'Calc| Project Costs'!W966,'Input| Projects'!$Y966),IF('Input| Overheads'!$C$42="DNSP defined",SUMPRODUCT(--('Input| Projects'!$AD966="Yes"),'Calc| Overheads Allocation'!D$62,'Input| Projects'!$AG966),""))),"")</f>
        <v/>
      </c>
      <c r="AV966" s="186" t="str">
        <f>IFERROR(IF('Input| Overheads'!$C$42="Direct costs",SUMPRODUCT(--('Input| Projects'!$AD966="Yes"),'Calc| Overheads Allocation'!E$9,'Calc| Project Costs'!X966),IF('Input| Overheads'!$C$42="Internal labour",SUMPRODUCT(--('Input| Projects'!$AD966="Yes"),'Calc| Overheads Allocation'!E$9,'Calc| Project Costs'!X966,'Input| Projects'!$Y966),IF('Input| Overheads'!$C$42="DNSP defined",SUMPRODUCT(--('Input| Projects'!$AD966="Yes"),'Calc| Overheads Allocation'!E$62,'Input| Projects'!$AG966),""))),"")</f>
        <v/>
      </c>
      <c r="AW966" s="186" t="str">
        <f>IFERROR(IF('Input| Overheads'!$C$42="Direct costs",SUMPRODUCT(--('Input| Projects'!$AD966="Yes"),'Calc| Overheads Allocation'!F$9,'Calc| Project Costs'!Y966),IF('Input| Overheads'!$C$42="Internal labour",SUMPRODUCT(--('Input| Projects'!$AD966="Yes"),'Calc| Overheads Allocation'!F$9,'Calc| Project Costs'!Y966,'Input| Projects'!$Y966),IF('Input| Overheads'!$C$42="DNSP defined",SUMPRODUCT(--('Input| Projects'!$AD966="Yes"),'Calc| Overheads Allocation'!F$62,'Input| Projects'!$AG966),""))),"")</f>
        <v/>
      </c>
      <c r="AX966" s="186" t="str">
        <f>IFERROR(IF('Input| Overheads'!$C$42="Direct costs",SUMPRODUCT(--('Input| Projects'!$AD966="Yes"),'Calc| Overheads Allocation'!G$9,'Calc| Project Costs'!Z966),IF('Input| Overheads'!$C$42="Internal labour",SUMPRODUCT(--('Input| Projects'!$AD966="Yes"),'Calc| Overheads Allocation'!G$9,'Calc| Project Costs'!Z966,'Input| Projects'!$Y966),IF('Input| Overheads'!$C$42="DNSP defined",SUMPRODUCT(--('Input| Projects'!$AD966="Yes"),'Calc| Overheads Allocation'!G$62,'Input| Projects'!$AG966),""))),"")</f>
        <v/>
      </c>
      <c r="AY966" s="186" t="str">
        <f>IFERROR(IF('Input| Overheads'!$C$42="Direct costs",SUMPRODUCT(--('Input| Projects'!$AD966="Yes"),'Calc| Overheads Allocation'!H$9,'Calc| Project Costs'!AA966),IF('Input| Overheads'!$C$42="Internal labour",SUMPRODUCT(--('Input| Projects'!$AD966="Yes"),'Calc| Overheads Allocation'!H$9,'Calc| Project Costs'!AA966,'Input| Projects'!$Y966),IF('Input| Overheads'!$C$42="DNSP defined",SUMPRODUCT(--('Input| Projects'!$AD966="Yes"),'Calc| Overheads Allocation'!H$62,'Input| Projects'!$AG966),""))),"")</f>
        <v/>
      </c>
      <c r="AZ966" s="186" t="str">
        <f>IFERROR(IF('Input| Overheads'!$C$42="Direct costs",SUMPRODUCT(--('Input| Projects'!$AD966="Yes"),'Calc| Overheads Allocation'!I$9,'Calc| Project Costs'!AB966),IF('Input| Overheads'!$C$42="Internal labour",SUMPRODUCT(--('Input| Projects'!$AD966="Yes"),'Calc| Overheads Allocation'!I$9,'Calc| Project Costs'!AB966,'Input| Projects'!$Y966),IF('Input| Overheads'!$C$42="DNSP defined",SUMPRODUCT(--('Input| Projects'!$AD966="Yes"),'Calc| Overheads Allocation'!I$62,'Input| Projects'!$AG966),""))),"")</f>
        <v/>
      </c>
      <c r="BA966" s="106"/>
      <c r="BB966" s="186">
        <f t="shared" si="448"/>
        <v>0</v>
      </c>
      <c r="BC966" s="186">
        <f t="shared" si="449"/>
        <v>0</v>
      </c>
      <c r="BD966" s="186">
        <f t="shared" si="450"/>
        <v>0</v>
      </c>
      <c r="BE966" s="186">
        <f t="shared" ref="BE966:BE1005" si="456">IFERROR(SUM(AO966,AW966),"")</f>
        <v>0</v>
      </c>
      <c r="BF966" s="186">
        <f t="shared" ref="BF966:BF1005" si="457">IFERROR(SUM(AP966,AX966),"")</f>
        <v>0</v>
      </c>
      <c r="BG966" s="186">
        <f t="shared" ref="BG966:BG1005" si="458">IFERROR(SUM(AQ966,AY966),"")</f>
        <v>0</v>
      </c>
      <c r="BH966" s="186">
        <f t="shared" ref="BH966:BH1005" si="459">IFERROR(SUM(AR966,AZ966),"")</f>
        <v>0</v>
      </c>
      <c r="BI966" s="97"/>
      <c r="BJ966" s="186" t="str">
        <f t="shared" ref="BJ966:BJ1005" si="460">IFERROR(BB966*(AD966/V966),"")</f>
        <v/>
      </c>
      <c r="BK966" s="186" t="str">
        <f t="shared" ref="BK966:BK1005" si="461">IFERROR(BC966*(AE966/W966),"")</f>
        <v/>
      </c>
      <c r="BL966" s="186" t="str">
        <f t="shared" ref="BL966:BL1005" si="462">IFERROR(BD966*(AF966/X966),"")</f>
        <v/>
      </c>
      <c r="BM966" s="186" t="str">
        <f t="shared" ref="BM966:BM1005" si="463">IFERROR(BE966*(AG966/Y966),"")</f>
        <v/>
      </c>
      <c r="BN966" s="186" t="str">
        <f t="shared" ref="BN966:BN1005" si="464">IFERROR(BF966*(AH966/Z966),"")</f>
        <v/>
      </c>
      <c r="BO966" s="186" t="str">
        <f t="shared" ref="BO966:BO1005" si="465">IFERROR(BG966*(AI966/AA966),"")</f>
        <v/>
      </c>
      <c r="BP966" s="186" t="str">
        <f t="shared" ref="BP966:BP1005" si="466">IFERROR(BH966*(AJ966/AB966),"")</f>
        <v/>
      </c>
      <c r="BQ966" s="97"/>
      <c r="BR966" s="186">
        <f t="shared" ref="BR966:BR1005" si="467">IFERROR(V966+BB966,"")</f>
        <v>0</v>
      </c>
      <c r="BS966" s="186">
        <f t="shared" ref="BS966:BS1005" si="468">IFERROR(W966+BC966,"")</f>
        <v>0</v>
      </c>
      <c r="BT966" s="222">
        <f t="shared" ref="BT966:BT1005" si="469">IFERROR(X966+BD966,"")</f>
        <v>0</v>
      </c>
      <c r="BU966" s="222">
        <f t="shared" ref="BU966:BU1005" si="470">IFERROR(Y966+BE966,"")</f>
        <v>0</v>
      </c>
      <c r="BV966" s="222">
        <f t="shared" ref="BV966:BV1005" si="471">IFERROR(Z966+BF966,"")</f>
        <v>0</v>
      </c>
      <c r="BW966" s="222">
        <f t="shared" ref="BW966:BW1005" si="472">IFERROR(AA966+BG966,"")</f>
        <v>0</v>
      </c>
      <c r="BX966" s="222">
        <f t="shared" ref="BX966:BX1005" si="473">IFERROR(AB966+BH966,"")</f>
        <v>0</v>
      </c>
      <c r="BY966" s="106"/>
      <c r="BZ966" s="197" t="str">
        <f>IF(SUMIF('Input| Projects'!$AS$8:$CP$8,"Dx",'Input| Projects'!$AS966:$CP966)=0,"",SUMIF('Input| Projects'!$AS$8:$CP$8,"Dx",'Input| Projects'!$AS966:$CP966))</f>
        <v/>
      </c>
      <c r="CA966" s="197" t="str">
        <f>IF(SUMIF('Input| Projects'!$AS$8:$CP$8,"Tx",'Input| Projects'!$AS966:$CP966)=0,"",SUMIF('Input| Projects'!$AS$8:$CP$8,"Tx",'Input| Projects'!$AS966:$CP966))</f>
        <v/>
      </c>
      <c r="CB966" s="150" t="str">
        <f t="shared" si="451"/>
        <v/>
      </c>
    </row>
    <row r="967" spans="2:80" x14ac:dyDescent="0.2">
      <c r="B967" s="201">
        <f>IFERROR('Input| Projects'!B967,"")</f>
        <v>958</v>
      </c>
      <c r="C967" s="42" t="str">
        <f>IFERROR(IF('Input| Projects'!C967="","",'Input| Projects'!C967),"")</f>
        <v/>
      </c>
      <c r="D967" s="42" t="str">
        <f>IFERROR(IF('Input| Projects'!D967="","",'Input| Projects'!D967),"")</f>
        <v/>
      </c>
      <c r="E967" s="104"/>
      <c r="F967" s="190">
        <f>IFERROR('Input| Projects'!I967*'Input| Escalations'!$K$19,"")</f>
        <v>0</v>
      </c>
      <c r="G967" s="190">
        <f>IFERROR('Input| Projects'!J967*'Input| Escalations'!$K$19,"")</f>
        <v>0</v>
      </c>
      <c r="H967" s="190">
        <f>IFERROR('Input| Projects'!K967*'Input| Escalations'!$K$19,"")</f>
        <v>0</v>
      </c>
      <c r="I967" s="190">
        <f>IFERROR('Input| Projects'!L967*'Input| Escalations'!$K$19,"")</f>
        <v>0</v>
      </c>
      <c r="J967" s="190">
        <f>IFERROR('Input| Projects'!M967*'Input| Escalations'!$K$19,"")</f>
        <v>0</v>
      </c>
      <c r="K967" s="190">
        <f>IFERROR('Input| Projects'!N967*'Input| Escalations'!$K$19,"")</f>
        <v>0</v>
      </c>
      <c r="L967" s="190">
        <f>IFERROR('Input| Projects'!O967*'Input| Escalations'!$K$19,"")</f>
        <v>0</v>
      </c>
      <c r="M967" s="150" t="str">
        <f>IF(ABS(SUM(F967:L967)-(SUM('Input| Projects'!I967:O967)*'Input| Escalations'!$K$19))&lt;0.0000001,"",1)</f>
        <v/>
      </c>
      <c r="N967" s="192">
        <f>'Input| Projects'!$Y967*INDEX('Input| Escalations'!$H$33:$N$33,MATCH('Calc| Project Costs'!N$9,'Input| Escalations'!$H$23:$N$23,0))+'Input| Projects'!$Z967*INDEX('Input| Escalations'!$H$34:$N$34,MATCH('Calc| Project Costs'!N$9,'Input| Escalations'!$H$23:$N$23,0))+'Input| Projects'!$AA967*INDEX('Input| Escalations'!$H$35:$N$35,MATCH('Calc| Project Costs'!N$9,'Input| Escalations'!$H$23:$N$23,0))+1</f>
        <v>1</v>
      </c>
      <c r="O967" s="192">
        <f>'Input| Projects'!$Y967*INDEX('Input| Escalations'!$H$33:$N$33,MATCH('Calc| Project Costs'!O$9,'Input| Escalations'!$H$23:$N$23,0))+'Input| Projects'!$Z967*INDEX('Input| Escalations'!$H$34:$N$34,MATCH('Calc| Project Costs'!O$9,'Input| Escalations'!$H$23:$N$23,0))+'Input| Projects'!$AA967*INDEX('Input| Escalations'!$H$35:$N$35,MATCH('Calc| Project Costs'!O$9,'Input| Escalations'!$H$23:$N$23,0))+1</f>
        <v>1</v>
      </c>
      <c r="P967" s="192">
        <f>'Input| Projects'!$Y967*INDEX('Input| Escalations'!$H$33:$N$33,MATCH('Calc| Project Costs'!P$9,'Input| Escalations'!$H$23:$N$23,0))+'Input| Projects'!$Z967*INDEX('Input| Escalations'!$H$34:$N$34,MATCH('Calc| Project Costs'!P$9,'Input| Escalations'!$H$23:$N$23,0))+'Input| Projects'!$AA967*INDEX('Input| Escalations'!$H$35:$N$35,MATCH('Calc| Project Costs'!P$9,'Input| Escalations'!$H$23:$N$23,0))+1</f>
        <v>1</v>
      </c>
      <c r="Q967" s="192">
        <f>'Input| Projects'!$Y967*INDEX('Input| Escalations'!$H$33:$N$33,MATCH('Calc| Project Costs'!Q$9,'Input| Escalations'!$H$23:$N$23,0))+'Input| Projects'!$Z967*INDEX('Input| Escalations'!$H$34:$N$34,MATCH('Calc| Project Costs'!Q$9,'Input| Escalations'!$H$23:$N$23,0))+'Input| Projects'!$AA967*INDEX('Input| Escalations'!$H$35:$N$35,MATCH('Calc| Project Costs'!Q$9,'Input| Escalations'!$H$23:$N$23,0))+1</f>
        <v>1</v>
      </c>
      <c r="R967" s="192">
        <f>'Input| Projects'!$Y967*INDEX('Input| Escalations'!$H$33:$N$33,MATCH('Calc| Project Costs'!R$9,'Input| Escalations'!$H$23:$N$23,0))+'Input| Projects'!$Z967*INDEX('Input| Escalations'!$H$34:$N$34,MATCH('Calc| Project Costs'!R$9,'Input| Escalations'!$H$23:$N$23,0))+'Input| Projects'!$AA967*INDEX('Input| Escalations'!$H$35:$N$35,MATCH('Calc| Project Costs'!R$9,'Input| Escalations'!$H$23:$N$23,0))+1</f>
        <v>1</v>
      </c>
      <c r="S967" s="192">
        <f>'Input| Projects'!$Y967*INDEX('Input| Escalations'!$H$33:$N$33,MATCH('Calc| Project Costs'!S$9,'Input| Escalations'!$H$23:$N$23,0))+'Input| Projects'!$Z967*INDEX('Input| Escalations'!$H$34:$N$34,MATCH('Calc| Project Costs'!S$9,'Input| Escalations'!$H$23:$N$23,0))+'Input| Projects'!$AA967*INDEX('Input| Escalations'!$H$35:$N$35,MATCH('Calc| Project Costs'!S$9,'Input| Escalations'!$H$23:$N$23,0))+1</f>
        <v>1</v>
      </c>
      <c r="T967" s="192">
        <f>'Input| Projects'!$Y967*INDEX('Input| Escalations'!$H$33:$N$33,MATCH('Calc| Project Costs'!T$9,'Input| Escalations'!$H$23:$N$23,0))+'Input| Projects'!$Z967*INDEX('Input| Escalations'!$H$34:$N$34,MATCH('Calc| Project Costs'!T$9,'Input| Escalations'!$H$23:$N$23,0))+'Input| Projects'!$AA967*INDEX('Input| Escalations'!$H$35:$N$35,MATCH('Calc| Project Costs'!T$9,'Input| Escalations'!$H$23:$N$23,0))+1</f>
        <v>1</v>
      </c>
      <c r="U967" s="106"/>
      <c r="V967" s="186">
        <f t="shared" ref="V967:V1005" si="474">IFERROR(F967*N967,"")</f>
        <v>0</v>
      </c>
      <c r="W967" s="186">
        <f t="shared" ref="W967:W1005" si="475">IFERROR(G967*O967,"")</f>
        <v>0</v>
      </c>
      <c r="X967" s="186">
        <f t="shared" ref="X967:X1005" si="476">IFERROR(H967*P967,"")</f>
        <v>0</v>
      </c>
      <c r="Y967" s="186">
        <f t="shared" si="452"/>
        <v>0</v>
      </c>
      <c r="Z967" s="186">
        <f t="shared" si="453"/>
        <v>0</v>
      </c>
      <c r="AA967" s="186">
        <f t="shared" si="454"/>
        <v>0</v>
      </c>
      <c r="AB967" s="186">
        <f t="shared" si="455"/>
        <v>0</v>
      </c>
      <c r="AC967" s="106"/>
      <c r="AD967" s="186">
        <f>'Input| Projects'!Q967*N967*'Input| Escalations'!$K$19</f>
        <v>0</v>
      </c>
      <c r="AE967" s="186">
        <f>'Input| Projects'!R967*O967*'Input| Escalations'!$K$19</f>
        <v>0</v>
      </c>
      <c r="AF967" s="186">
        <f>'Input| Projects'!S967*P967*'Input| Escalations'!$K$19</f>
        <v>0</v>
      </c>
      <c r="AG967" s="186">
        <f>'Input| Projects'!T967*Q967*'Input| Escalations'!$K$19</f>
        <v>0</v>
      </c>
      <c r="AH967" s="186">
        <f>'Input| Projects'!U967*R967*'Input| Escalations'!$K$19</f>
        <v>0</v>
      </c>
      <c r="AI967" s="186">
        <f>'Input| Projects'!V967*S967*'Input| Escalations'!$K$19</f>
        <v>0</v>
      </c>
      <c r="AJ967" s="186">
        <f>'Input| Projects'!W967*T967*'Input| Escalations'!$K$19</f>
        <v>0</v>
      </c>
      <c r="AK967" s="106"/>
      <c r="AL967" s="186" t="str">
        <f>IFERROR(IF('Input| Overheads'!$C$42="Direct costs",SUMPRODUCT(--('Input| Projects'!$AC967="Yes"),'Calc| Overheads Allocation'!C$8,'Calc| Project Costs'!V967),IF('Input| Overheads'!$C$42="Internal labour",SUMPRODUCT(--('Input| Projects'!$AC967="Yes"),'Calc| Overheads Allocation'!C$8,'Calc| Project Costs'!V967,'Input| Projects'!$Y967),IF('Input| Overheads'!$C$42="DNSP defined",SUMPRODUCT(--('Input| Projects'!$AC967="Yes"),'Calc| Overheads Allocation'!C$61,'Input| Projects'!$AF967),""))),"")</f>
        <v/>
      </c>
      <c r="AM967" s="186" t="str">
        <f>IFERROR(IF('Input| Overheads'!$C$42="Direct costs",SUMPRODUCT(--('Input| Projects'!$AC967="Yes"),'Calc| Overheads Allocation'!D$8,'Calc| Project Costs'!W967),IF('Input| Overheads'!$C$42="Internal labour",SUMPRODUCT(--('Input| Projects'!$AC967="Yes"),'Calc| Overheads Allocation'!D$8,'Calc| Project Costs'!W967,'Input| Projects'!$Y967),IF('Input| Overheads'!$C$42="DNSP defined",SUMPRODUCT(--('Input| Projects'!$AC967="Yes"),'Calc| Overheads Allocation'!D$61,'Input| Projects'!$AF967),""))),"")</f>
        <v/>
      </c>
      <c r="AN967" s="186" t="str">
        <f>IFERROR(IF('Input| Overheads'!$C$42="Direct costs",SUMPRODUCT(--('Input| Projects'!$AC967="Yes"),'Calc| Overheads Allocation'!E$8,'Calc| Project Costs'!X967),IF('Input| Overheads'!$C$42="Internal labour",SUMPRODUCT(--('Input| Projects'!$AC967="Yes"),'Calc| Overheads Allocation'!E$8,'Calc| Project Costs'!X967,'Input| Projects'!$Y967),IF('Input| Overheads'!$C$42="DNSP defined",SUMPRODUCT(--('Input| Projects'!$AC967="Yes"),'Calc| Overheads Allocation'!E$61,'Input| Projects'!$AF967),""))),"")</f>
        <v/>
      </c>
      <c r="AO967" s="186" t="str">
        <f>IFERROR(IF('Input| Overheads'!$C$42="Direct costs",SUMPRODUCT(--('Input| Projects'!$AC967="Yes"),'Calc| Overheads Allocation'!F$8,'Calc| Project Costs'!Y967),IF('Input| Overheads'!$C$42="Internal labour",SUMPRODUCT(--('Input| Projects'!$AC967="Yes"),'Calc| Overheads Allocation'!F$8,'Calc| Project Costs'!Y967,'Input| Projects'!$Y967),IF('Input| Overheads'!$C$42="DNSP defined",SUMPRODUCT(--('Input| Projects'!$AC967="Yes"),'Calc| Overheads Allocation'!F$61,'Input| Projects'!$AF967),""))),"")</f>
        <v/>
      </c>
      <c r="AP967" s="186" t="str">
        <f>IFERROR(IF('Input| Overheads'!$C$42="Direct costs",SUMPRODUCT(--('Input| Projects'!$AC967="Yes"),'Calc| Overheads Allocation'!G$8,'Calc| Project Costs'!Z967),IF('Input| Overheads'!$C$42="Internal labour",SUMPRODUCT(--('Input| Projects'!$AC967="Yes"),'Calc| Overheads Allocation'!G$8,'Calc| Project Costs'!Z967,'Input| Projects'!$Y967),IF('Input| Overheads'!$C$42="DNSP defined",SUMPRODUCT(--('Input| Projects'!$AC967="Yes"),'Calc| Overheads Allocation'!G$61,'Input| Projects'!$AF967),""))),"")</f>
        <v/>
      </c>
      <c r="AQ967" s="186" t="str">
        <f>IFERROR(IF('Input| Overheads'!$C$42="Direct costs",SUMPRODUCT(--('Input| Projects'!$AC967="Yes"),'Calc| Overheads Allocation'!H$8,'Calc| Project Costs'!AA967),IF('Input| Overheads'!$C$42="Internal labour",SUMPRODUCT(--('Input| Projects'!$AC967="Yes"),'Calc| Overheads Allocation'!H$8,'Calc| Project Costs'!AA967,'Input| Projects'!$Y967),IF('Input| Overheads'!$C$42="DNSP defined",SUMPRODUCT(--('Input| Projects'!$AC967="Yes"),'Calc| Overheads Allocation'!H$61,'Input| Projects'!$AF967),""))),"")</f>
        <v/>
      </c>
      <c r="AR967" s="186" t="str">
        <f>IFERROR(IF('Input| Overheads'!$C$42="Direct costs",SUMPRODUCT(--('Input| Projects'!$AC967="Yes"),'Calc| Overheads Allocation'!I$8,'Calc| Project Costs'!AB967),IF('Input| Overheads'!$C$42="Internal labour",SUMPRODUCT(--('Input| Projects'!$AC967="Yes"),'Calc| Overheads Allocation'!I$8,'Calc| Project Costs'!AB967,'Input| Projects'!$Y967),IF('Input| Overheads'!$C$42="DNSP defined",SUMPRODUCT(--('Input| Projects'!$AC967="Yes"),'Calc| Overheads Allocation'!I$61,'Input| Projects'!$AF967),""))),"")</f>
        <v/>
      </c>
      <c r="AS967" s="106"/>
      <c r="AT967" s="186" t="str">
        <f>IFERROR(IF('Input| Overheads'!$C$42="Direct costs",SUMPRODUCT(--('Input| Projects'!$AD967="Yes"),'Calc| Overheads Allocation'!C$9,'Calc| Project Costs'!V967),IF('Input| Overheads'!$C$42="Internal labour",SUMPRODUCT(--('Input| Projects'!$AD967="Yes"),'Calc| Overheads Allocation'!C$9,'Calc| Project Costs'!V967,'Input| Projects'!$Y967),IF('Input| Overheads'!$C$42="DNSP defined",SUMPRODUCT(--('Input| Projects'!$AD967="Yes"),'Calc| Overheads Allocation'!C$62,'Input| Projects'!$AG967),""))),"")</f>
        <v/>
      </c>
      <c r="AU967" s="186" t="str">
        <f>IFERROR(IF('Input| Overheads'!$C$42="Direct costs",SUMPRODUCT(--('Input| Projects'!$AD967="Yes"),'Calc| Overheads Allocation'!D$9,'Calc| Project Costs'!W967),IF('Input| Overheads'!$C$42="Internal labour",SUMPRODUCT(--('Input| Projects'!$AD967="Yes"),'Calc| Overheads Allocation'!D$9,'Calc| Project Costs'!W967,'Input| Projects'!$Y967),IF('Input| Overheads'!$C$42="DNSP defined",SUMPRODUCT(--('Input| Projects'!$AD967="Yes"),'Calc| Overheads Allocation'!D$62,'Input| Projects'!$AG967),""))),"")</f>
        <v/>
      </c>
      <c r="AV967" s="186" t="str">
        <f>IFERROR(IF('Input| Overheads'!$C$42="Direct costs",SUMPRODUCT(--('Input| Projects'!$AD967="Yes"),'Calc| Overheads Allocation'!E$9,'Calc| Project Costs'!X967),IF('Input| Overheads'!$C$42="Internal labour",SUMPRODUCT(--('Input| Projects'!$AD967="Yes"),'Calc| Overheads Allocation'!E$9,'Calc| Project Costs'!X967,'Input| Projects'!$Y967),IF('Input| Overheads'!$C$42="DNSP defined",SUMPRODUCT(--('Input| Projects'!$AD967="Yes"),'Calc| Overheads Allocation'!E$62,'Input| Projects'!$AG967),""))),"")</f>
        <v/>
      </c>
      <c r="AW967" s="186" t="str">
        <f>IFERROR(IF('Input| Overheads'!$C$42="Direct costs",SUMPRODUCT(--('Input| Projects'!$AD967="Yes"),'Calc| Overheads Allocation'!F$9,'Calc| Project Costs'!Y967),IF('Input| Overheads'!$C$42="Internal labour",SUMPRODUCT(--('Input| Projects'!$AD967="Yes"),'Calc| Overheads Allocation'!F$9,'Calc| Project Costs'!Y967,'Input| Projects'!$Y967),IF('Input| Overheads'!$C$42="DNSP defined",SUMPRODUCT(--('Input| Projects'!$AD967="Yes"),'Calc| Overheads Allocation'!F$62,'Input| Projects'!$AG967),""))),"")</f>
        <v/>
      </c>
      <c r="AX967" s="186" t="str">
        <f>IFERROR(IF('Input| Overheads'!$C$42="Direct costs",SUMPRODUCT(--('Input| Projects'!$AD967="Yes"),'Calc| Overheads Allocation'!G$9,'Calc| Project Costs'!Z967),IF('Input| Overheads'!$C$42="Internal labour",SUMPRODUCT(--('Input| Projects'!$AD967="Yes"),'Calc| Overheads Allocation'!G$9,'Calc| Project Costs'!Z967,'Input| Projects'!$Y967),IF('Input| Overheads'!$C$42="DNSP defined",SUMPRODUCT(--('Input| Projects'!$AD967="Yes"),'Calc| Overheads Allocation'!G$62,'Input| Projects'!$AG967),""))),"")</f>
        <v/>
      </c>
      <c r="AY967" s="186" t="str">
        <f>IFERROR(IF('Input| Overheads'!$C$42="Direct costs",SUMPRODUCT(--('Input| Projects'!$AD967="Yes"),'Calc| Overheads Allocation'!H$9,'Calc| Project Costs'!AA967),IF('Input| Overheads'!$C$42="Internal labour",SUMPRODUCT(--('Input| Projects'!$AD967="Yes"),'Calc| Overheads Allocation'!H$9,'Calc| Project Costs'!AA967,'Input| Projects'!$Y967),IF('Input| Overheads'!$C$42="DNSP defined",SUMPRODUCT(--('Input| Projects'!$AD967="Yes"),'Calc| Overheads Allocation'!H$62,'Input| Projects'!$AG967),""))),"")</f>
        <v/>
      </c>
      <c r="AZ967" s="186" t="str">
        <f>IFERROR(IF('Input| Overheads'!$C$42="Direct costs",SUMPRODUCT(--('Input| Projects'!$AD967="Yes"),'Calc| Overheads Allocation'!I$9,'Calc| Project Costs'!AB967),IF('Input| Overheads'!$C$42="Internal labour",SUMPRODUCT(--('Input| Projects'!$AD967="Yes"),'Calc| Overheads Allocation'!I$9,'Calc| Project Costs'!AB967,'Input| Projects'!$Y967),IF('Input| Overheads'!$C$42="DNSP defined",SUMPRODUCT(--('Input| Projects'!$AD967="Yes"),'Calc| Overheads Allocation'!I$62,'Input| Projects'!$AG967),""))),"")</f>
        <v/>
      </c>
      <c r="BA967" s="106"/>
      <c r="BB967" s="186">
        <f t="shared" ref="BB967:BB1005" si="477">IFERROR(SUM(AL967,AT967),"")</f>
        <v>0</v>
      </c>
      <c r="BC967" s="186">
        <f t="shared" ref="BC967:BC1005" si="478">IFERROR(SUM(AM967,AU967),"")</f>
        <v>0</v>
      </c>
      <c r="BD967" s="186">
        <f t="shared" ref="BD967:BD1005" si="479">IFERROR(SUM(AN967,AV967),"")</f>
        <v>0</v>
      </c>
      <c r="BE967" s="186">
        <f t="shared" si="456"/>
        <v>0</v>
      </c>
      <c r="BF967" s="186">
        <f t="shared" si="457"/>
        <v>0</v>
      </c>
      <c r="BG967" s="186">
        <f t="shared" si="458"/>
        <v>0</v>
      </c>
      <c r="BH967" s="186">
        <f t="shared" si="459"/>
        <v>0</v>
      </c>
      <c r="BI967" s="97"/>
      <c r="BJ967" s="186" t="str">
        <f t="shared" si="460"/>
        <v/>
      </c>
      <c r="BK967" s="186" t="str">
        <f t="shared" si="461"/>
        <v/>
      </c>
      <c r="BL967" s="186" t="str">
        <f t="shared" si="462"/>
        <v/>
      </c>
      <c r="BM967" s="186" t="str">
        <f t="shared" si="463"/>
        <v/>
      </c>
      <c r="BN967" s="186" t="str">
        <f t="shared" si="464"/>
        <v/>
      </c>
      <c r="BO967" s="186" t="str">
        <f t="shared" si="465"/>
        <v/>
      </c>
      <c r="BP967" s="186" t="str">
        <f t="shared" si="466"/>
        <v/>
      </c>
      <c r="BQ967" s="97"/>
      <c r="BR967" s="186">
        <f t="shared" si="467"/>
        <v>0</v>
      </c>
      <c r="BS967" s="186">
        <f t="shared" si="468"/>
        <v>0</v>
      </c>
      <c r="BT967" s="222">
        <f t="shared" si="469"/>
        <v>0</v>
      </c>
      <c r="BU967" s="222">
        <f t="shared" si="470"/>
        <v>0</v>
      </c>
      <c r="BV967" s="222">
        <f t="shared" si="471"/>
        <v>0</v>
      </c>
      <c r="BW967" s="222">
        <f t="shared" si="472"/>
        <v>0</v>
      </c>
      <c r="BX967" s="222">
        <f t="shared" si="473"/>
        <v>0</v>
      </c>
      <c r="BY967" s="106"/>
      <c r="BZ967" s="197" t="str">
        <f>IF(SUMIF('Input| Projects'!$AS$8:$CP$8,"Dx",'Input| Projects'!$AS967:$CP967)=0,"",SUMIF('Input| Projects'!$AS$8:$CP$8,"Dx",'Input| Projects'!$AS967:$CP967))</f>
        <v/>
      </c>
      <c r="CA967" s="197" t="str">
        <f>IF(SUMIF('Input| Projects'!$AS$8:$CP$8,"Tx",'Input| Projects'!$AS967:$CP967)=0,"",SUMIF('Input| Projects'!$AS$8:$CP$8,"Tx",'Input| Projects'!$AS967:$CP967))</f>
        <v/>
      </c>
      <c r="CB967" s="150" t="str">
        <f t="shared" ref="CB967:CB1005" si="480">IF(SUM(BZ967:CA967,F967:L967)=0,"",IF(SUM(BZ967:CA967)=1,"",1))</f>
        <v/>
      </c>
    </row>
    <row r="968" spans="2:80" x14ac:dyDescent="0.2">
      <c r="B968" s="201">
        <f>IFERROR('Input| Projects'!B968,"")</f>
        <v>959</v>
      </c>
      <c r="C968" s="42" t="str">
        <f>IFERROR(IF('Input| Projects'!C968="","",'Input| Projects'!C968),"")</f>
        <v/>
      </c>
      <c r="D968" s="42" t="str">
        <f>IFERROR(IF('Input| Projects'!D968="","",'Input| Projects'!D968),"")</f>
        <v/>
      </c>
      <c r="E968" s="104"/>
      <c r="F968" s="190">
        <f>IFERROR('Input| Projects'!I968*'Input| Escalations'!$K$19,"")</f>
        <v>0</v>
      </c>
      <c r="G968" s="190">
        <f>IFERROR('Input| Projects'!J968*'Input| Escalations'!$K$19,"")</f>
        <v>0</v>
      </c>
      <c r="H968" s="190">
        <f>IFERROR('Input| Projects'!K968*'Input| Escalations'!$K$19,"")</f>
        <v>0</v>
      </c>
      <c r="I968" s="190">
        <f>IFERROR('Input| Projects'!L968*'Input| Escalations'!$K$19,"")</f>
        <v>0</v>
      </c>
      <c r="J968" s="190">
        <f>IFERROR('Input| Projects'!M968*'Input| Escalations'!$K$19,"")</f>
        <v>0</v>
      </c>
      <c r="K968" s="190">
        <f>IFERROR('Input| Projects'!N968*'Input| Escalations'!$K$19,"")</f>
        <v>0</v>
      </c>
      <c r="L968" s="190">
        <f>IFERROR('Input| Projects'!O968*'Input| Escalations'!$K$19,"")</f>
        <v>0</v>
      </c>
      <c r="M968" s="150" t="str">
        <f>IF(ABS(SUM(F968:L968)-(SUM('Input| Projects'!I968:O968)*'Input| Escalations'!$K$19))&lt;0.0000001,"",1)</f>
        <v/>
      </c>
      <c r="N968" s="192">
        <f>'Input| Projects'!$Y968*INDEX('Input| Escalations'!$H$33:$N$33,MATCH('Calc| Project Costs'!N$9,'Input| Escalations'!$H$23:$N$23,0))+'Input| Projects'!$Z968*INDEX('Input| Escalations'!$H$34:$N$34,MATCH('Calc| Project Costs'!N$9,'Input| Escalations'!$H$23:$N$23,0))+'Input| Projects'!$AA968*INDEX('Input| Escalations'!$H$35:$N$35,MATCH('Calc| Project Costs'!N$9,'Input| Escalations'!$H$23:$N$23,0))+1</f>
        <v>1</v>
      </c>
      <c r="O968" s="192">
        <f>'Input| Projects'!$Y968*INDEX('Input| Escalations'!$H$33:$N$33,MATCH('Calc| Project Costs'!O$9,'Input| Escalations'!$H$23:$N$23,0))+'Input| Projects'!$Z968*INDEX('Input| Escalations'!$H$34:$N$34,MATCH('Calc| Project Costs'!O$9,'Input| Escalations'!$H$23:$N$23,0))+'Input| Projects'!$AA968*INDEX('Input| Escalations'!$H$35:$N$35,MATCH('Calc| Project Costs'!O$9,'Input| Escalations'!$H$23:$N$23,0))+1</f>
        <v>1</v>
      </c>
      <c r="P968" s="192">
        <f>'Input| Projects'!$Y968*INDEX('Input| Escalations'!$H$33:$N$33,MATCH('Calc| Project Costs'!P$9,'Input| Escalations'!$H$23:$N$23,0))+'Input| Projects'!$Z968*INDEX('Input| Escalations'!$H$34:$N$34,MATCH('Calc| Project Costs'!P$9,'Input| Escalations'!$H$23:$N$23,0))+'Input| Projects'!$AA968*INDEX('Input| Escalations'!$H$35:$N$35,MATCH('Calc| Project Costs'!P$9,'Input| Escalations'!$H$23:$N$23,0))+1</f>
        <v>1</v>
      </c>
      <c r="Q968" s="192">
        <f>'Input| Projects'!$Y968*INDEX('Input| Escalations'!$H$33:$N$33,MATCH('Calc| Project Costs'!Q$9,'Input| Escalations'!$H$23:$N$23,0))+'Input| Projects'!$Z968*INDEX('Input| Escalations'!$H$34:$N$34,MATCH('Calc| Project Costs'!Q$9,'Input| Escalations'!$H$23:$N$23,0))+'Input| Projects'!$AA968*INDEX('Input| Escalations'!$H$35:$N$35,MATCH('Calc| Project Costs'!Q$9,'Input| Escalations'!$H$23:$N$23,0))+1</f>
        <v>1</v>
      </c>
      <c r="R968" s="192">
        <f>'Input| Projects'!$Y968*INDEX('Input| Escalations'!$H$33:$N$33,MATCH('Calc| Project Costs'!R$9,'Input| Escalations'!$H$23:$N$23,0))+'Input| Projects'!$Z968*INDEX('Input| Escalations'!$H$34:$N$34,MATCH('Calc| Project Costs'!R$9,'Input| Escalations'!$H$23:$N$23,0))+'Input| Projects'!$AA968*INDEX('Input| Escalations'!$H$35:$N$35,MATCH('Calc| Project Costs'!R$9,'Input| Escalations'!$H$23:$N$23,0))+1</f>
        <v>1</v>
      </c>
      <c r="S968" s="192">
        <f>'Input| Projects'!$Y968*INDEX('Input| Escalations'!$H$33:$N$33,MATCH('Calc| Project Costs'!S$9,'Input| Escalations'!$H$23:$N$23,0))+'Input| Projects'!$Z968*INDEX('Input| Escalations'!$H$34:$N$34,MATCH('Calc| Project Costs'!S$9,'Input| Escalations'!$H$23:$N$23,0))+'Input| Projects'!$AA968*INDEX('Input| Escalations'!$H$35:$N$35,MATCH('Calc| Project Costs'!S$9,'Input| Escalations'!$H$23:$N$23,0))+1</f>
        <v>1</v>
      </c>
      <c r="T968" s="192">
        <f>'Input| Projects'!$Y968*INDEX('Input| Escalations'!$H$33:$N$33,MATCH('Calc| Project Costs'!T$9,'Input| Escalations'!$H$23:$N$23,0))+'Input| Projects'!$Z968*INDEX('Input| Escalations'!$H$34:$N$34,MATCH('Calc| Project Costs'!T$9,'Input| Escalations'!$H$23:$N$23,0))+'Input| Projects'!$AA968*INDEX('Input| Escalations'!$H$35:$N$35,MATCH('Calc| Project Costs'!T$9,'Input| Escalations'!$H$23:$N$23,0))+1</f>
        <v>1</v>
      </c>
      <c r="U968" s="106"/>
      <c r="V968" s="186">
        <f t="shared" si="474"/>
        <v>0</v>
      </c>
      <c r="W968" s="186">
        <f t="shared" si="475"/>
        <v>0</v>
      </c>
      <c r="X968" s="186">
        <f t="shared" si="476"/>
        <v>0</v>
      </c>
      <c r="Y968" s="186">
        <f t="shared" si="452"/>
        <v>0</v>
      </c>
      <c r="Z968" s="186">
        <f t="shared" si="453"/>
        <v>0</v>
      </c>
      <c r="AA968" s="186">
        <f t="shared" si="454"/>
        <v>0</v>
      </c>
      <c r="AB968" s="186">
        <f t="shared" si="455"/>
        <v>0</v>
      </c>
      <c r="AC968" s="106"/>
      <c r="AD968" s="186">
        <f>'Input| Projects'!Q968*N968*'Input| Escalations'!$K$19</f>
        <v>0</v>
      </c>
      <c r="AE968" s="186">
        <f>'Input| Projects'!R968*O968*'Input| Escalations'!$K$19</f>
        <v>0</v>
      </c>
      <c r="AF968" s="186">
        <f>'Input| Projects'!S968*P968*'Input| Escalations'!$K$19</f>
        <v>0</v>
      </c>
      <c r="AG968" s="186">
        <f>'Input| Projects'!T968*Q968*'Input| Escalations'!$K$19</f>
        <v>0</v>
      </c>
      <c r="AH968" s="186">
        <f>'Input| Projects'!U968*R968*'Input| Escalations'!$K$19</f>
        <v>0</v>
      </c>
      <c r="AI968" s="186">
        <f>'Input| Projects'!V968*S968*'Input| Escalations'!$K$19</f>
        <v>0</v>
      </c>
      <c r="AJ968" s="186">
        <f>'Input| Projects'!W968*T968*'Input| Escalations'!$K$19</f>
        <v>0</v>
      </c>
      <c r="AK968" s="106"/>
      <c r="AL968" s="186" t="str">
        <f>IFERROR(IF('Input| Overheads'!$C$42="Direct costs",SUMPRODUCT(--('Input| Projects'!$AC968="Yes"),'Calc| Overheads Allocation'!C$8,'Calc| Project Costs'!V968),IF('Input| Overheads'!$C$42="Internal labour",SUMPRODUCT(--('Input| Projects'!$AC968="Yes"),'Calc| Overheads Allocation'!C$8,'Calc| Project Costs'!V968,'Input| Projects'!$Y968),IF('Input| Overheads'!$C$42="DNSP defined",SUMPRODUCT(--('Input| Projects'!$AC968="Yes"),'Calc| Overheads Allocation'!C$61,'Input| Projects'!$AF968),""))),"")</f>
        <v/>
      </c>
      <c r="AM968" s="186" t="str">
        <f>IFERROR(IF('Input| Overheads'!$C$42="Direct costs",SUMPRODUCT(--('Input| Projects'!$AC968="Yes"),'Calc| Overheads Allocation'!D$8,'Calc| Project Costs'!W968),IF('Input| Overheads'!$C$42="Internal labour",SUMPRODUCT(--('Input| Projects'!$AC968="Yes"),'Calc| Overheads Allocation'!D$8,'Calc| Project Costs'!W968,'Input| Projects'!$Y968),IF('Input| Overheads'!$C$42="DNSP defined",SUMPRODUCT(--('Input| Projects'!$AC968="Yes"),'Calc| Overheads Allocation'!D$61,'Input| Projects'!$AF968),""))),"")</f>
        <v/>
      </c>
      <c r="AN968" s="186" t="str">
        <f>IFERROR(IF('Input| Overheads'!$C$42="Direct costs",SUMPRODUCT(--('Input| Projects'!$AC968="Yes"),'Calc| Overheads Allocation'!E$8,'Calc| Project Costs'!X968),IF('Input| Overheads'!$C$42="Internal labour",SUMPRODUCT(--('Input| Projects'!$AC968="Yes"),'Calc| Overheads Allocation'!E$8,'Calc| Project Costs'!X968,'Input| Projects'!$Y968),IF('Input| Overheads'!$C$42="DNSP defined",SUMPRODUCT(--('Input| Projects'!$AC968="Yes"),'Calc| Overheads Allocation'!E$61,'Input| Projects'!$AF968),""))),"")</f>
        <v/>
      </c>
      <c r="AO968" s="186" t="str">
        <f>IFERROR(IF('Input| Overheads'!$C$42="Direct costs",SUMPRODUCT(--('Input| Projects'!$AC968="Yes"),'Calc| Overheads Allocation'!F$8,'Calc| Project Costs'!Y968),IF('Input| Overheads'!$C$42="Internal labour",SUMPRODUCT(--('Input| Projects'!$AC968="Yes"),'Calc| Overheads Allocation'!F$8,'Calc| Project Costs'!Y968,'Input| Projects'!$Y968),IF('Input| Overheads'!$C$42="DNSP defined",SUMPRODUCT(--('Input| Projects'!$AC968="Yes"),'Calc| Overheads Allocation'!F$61,'Input| Projects'!$AF968),""))),"")</f>
        <v/>
      </c>
      <c r="AP968" s="186" t="str">
        <f>IFERROR(IF('Input| Overheads'!$C$42="Direct costs",SUMPRODUCT(--('Input| Projects'!$AC968="Yes"),'Calc| Overheads Allocation'!G$8,'Calc| Project Costs'!Z968),IF('Input| Overheads'!$C$42="Internal labour",SUMPRODUCT(--('Input| Projects'!$AC968="Yes"),'Calc| Overheads Allocation'!G$8,'Calc| Project Costs'!Z968,'Input| Projects'!$Y968),IF('Input| Overheads'!$C$42="DNSP defined",SUMPRODUCT(--('Input| Projects'!$AC968="Yes"),'Calc| Overheads Allocation'!G$61,'Input| Projects'!$AF968),""))),"")</f>
        <v/>
      </c>
      <c r="AQ968" s="186" t="str">
        <f>IFERROR(IF('Input| Overheads'!$C$42="Direct costs",SUMPRODUCT(--('Input| Projects'!$AC968="Yes"),'Calc| Overheads Allocation'!H$8,'Calc| Project Costs'!AA968),IF('Input| Overheads'!$C$42="Internal labour",SUMPRODUCT(--('Input| Projects'!$AC968="Yes"),'Calc| Overheads Allocation'!H$8,'Calc| Project Costs'!AA968,'Input| Projects'!$Y968),IF('Input| Overheads'!$C$42="DNSP defined",SUMPRODUCT(--('Input| Projects'!$AC968="Yes"),'Calc| Overheads Allocation'!H$61,'Input| Projects'!$AF968),""))),"")</f>
        <v/>
      </c>
      <c r="AR968" s="186" t="str">
        <f>IFERROR(IF('Input| Overheads'!$C$42="Direct costs",SUMPRODUCT(--('Input| Projects'!$AC968="Yes"),'Calc| Overheads Allocation'!I$8,'Calc| Project Costs'!AB968),IF('Input| Overheads'!$C$42="Internal labour",SUMPRODUCT(--('Input| Projects'!$AC968="Yes"),'Calc| Overheads Allocation'!I$8,'Calc| Project Costs'!AB968,'Input| Projects'!$Y968),IF('Input| Overheads'!$C$42="DNSP defined",SUMPRODUCT(--('Input| Projects'!$AC968="Yes"),'Calc| Overheads Allocation'!I$61,'Input| Projects'!$AF968),""))),"")</f>
        <v/>
      </c>
      <c r="AS968" s="106"/>
      <c r="AT968" s="186" t="str">
        <f>IFERROR(IF('Input| Overheads'!$C$42="Direct costs",SUMPRODUCT(--('Input| Projects'!$AD968="Yes"),'Calc| Overheads Allocation'!C$9,'Calc| Project Costs'!V968),IF('Input| Overheads'!$C$42="Internal labour",SUMPRODUCT(--('Input| Projects'!$AD968="Yes"),'Calc| Overheads Allocation'!C$9,'Calc| Project Costs'!V968,'Input| Projects'!$Y968),IF('Input| Overheads'!$C$42="DNSP defined",SUMPRODUCT(--('Input| Projects'!$AD968="Yes"),'Calc| Overheads Allocation'!C$62,'Input| Projects'!$AG968),""))),"")</f>
        <v/>
      </c>
      <c r="AU968" s="186" t="str">
        <f>IFERROR(IF('Input| Overheads'!$C$42="Direct costs",SUMPRODUCT(--('Input| Projects'!$AD968="Yes"),'Calc| Overheads Allocation'!D$9,'Calc| Project Costs'!W968),IF('Input| Overheads'!$C$42="Internal labour",SUMPRODUCT(--('Input| Projects'!$AD968="Yes"),'Calc| Overheads Allocation'!D$9,'Calc| Project Costs'!W968,'Input| Projects'!$Y968),IF('Input| Overheads'!$C$42="DNSP defined",SUMPRODUCT(--('Input| Projects'!$AD968="Yes"),'Calc| Overheads Allocation'!D$62,'Input| Projects'!$AG968),""))),"")</f>
        <v/>
      </c>
      <c r="AV968" s="186" t="str">
        <f>IFERROR(IF('Input| Overheads'!$C$42="Direct costs",SUMPRODUCT(--('Input| Projects'!$AD968="Yes"),'Calc| Overheads Allocation'!E$9,'Calc| Project Costs'!X968),IF('Input| Overheads'!$C$42="Internal labour",SUMPRODUCT(--('Input| Projects'!$AD968="Yes"),'Calc| Overheads Allocation'!E$9,'Calc| Project Costs'!X968,'Input| Projects'!$Y968),IF('Input| Overheads'!$C$42="DNSP defined",SUMPRODUCT(--('Input| Projects'!$AD968="Yes"),'Calc| Overheads Allocation'!E$62,'Input| Projects'!$AG968),""))),"")</f>
        <v/>
      </c>
      <c r="AW968" s="186" t="str">
        <f>IFERROR(IF('Input| Overheads'!$C$42="Direct costs",SUMPRODUCT(--('Input| Projects'!$AD968="Yes"),'Calc| Overheads Allocation'!F$9,'Calc| Project Costs'!Y968),IF('Input| Overheads'!$C$42="Internal labour",SUMPRODUCT(--('Input| Projects'!$AD968="Yes"),'Calc| Overheads Allocation'!F$9,'Calc| Project Costs'!Y968,'Input| Projects'!$Y968),IF('Input| Overheads'!$C$42="DNSP defined",SUMPRODUCT(--('Input| Projects'!$AD968="Yes"),'Calc| Overheads Allocation'!F$62,'Input| Projects'!$AG968),""))),"")</f>
        <v/>
      </c>
      <c r="AX968" s="186" t="str">
        <f>IFERROR(IF('Input| Overheads'!$C$42="Direct costs",SUMPRODUCT(--('Input| Projects'!$AD968="Yes"),'Calc| Overheads Allocation'!G$9,'Calc| Project Costs'!Z968),IF('Input| Overheads'!$C$42="Internal labour",SUMPRODUCT(--('Input| Projects'!$AD968="Yes"),'Calc| Overheads Allocation'!G$9,'Calc| Project Costs'!Z968,'Input| Projects'!$Y968),IF('Input| Overheads'!$C$42="DNSP defined",SUMPRODUCT(--('Input| Projects'!$AD968="Yes"),'Calc| Overheads Allocation'!G$62,'Input| Projects'!$AG968),""))),"")</f>
        <v/>
      </c>
      <c r="AY968" s="186" t="str">
        <f>IFERROR(IF('Input| Overheads'!$C$42="Direct costs",SUMPRODUCT(--('Input| Projects'!$AD968="Yes"),'Calc| Overheads Allocation'!H$9,'Calc| Project Costs'!AA968),IF('Input| Overheads'!$C$42="Internal labour",SUMPRODUCT(--('Input| Projects'!$AD968="Yes"),'Calc| Overheads Allocation'!H$9,'Calc| Project Costs'!AA968,'Input| Projects'!$Y968),IF('Input| Overheads'!$C$42="DNSP defined",SUMPRODUCT(--('Input| Projects'!$AD968="Yes"),'Calc| Overheads Allocation'!H$62,'Input| Projects'!$AG968),""))),"")</f>
        <v/>
      </c>
      <c r="AZ968" s="186" t="str">
        <f>IFERROR(IF('Input| Overheads'!$C$42="Direct costs",SUMPRODUCT(--('Input| Projects'!$AD968="Yes"),'Calc| Overheads Allocation'!I$9,'Calc| Project Costs'!AB968),IF('Input| Overheads'!$C$42="Internal labour",SUMPRODUCT(--('Input| Projects'!$AD968="Yes"),'Calc| Overheads Allocation'!I$9,'Calc| Project Costs'!AB968,'Input| Projects'!$Y968),IF('Input| Overheads'!$C$42="DNSP defined",SUMPRODUCT(--('Input| Projects'!$AD968="Yes"),'Calc| Overheads Allocation'!I$62,'Input| Projects'!$AG968),""))),"")</f>
        <v/>
      </c>
      <c r="BA968" s="106"/>
      <c r="BB968" s="186">
        <f t="shared" si="477"/>
        <v>0</v>
      </c>
      <c r="BC968" s="186">
        <f t="shared" si="478"/>
        <v>0</v>
      </c>
      <c r="BD968" s="186">
        <f t="shared" si="479"/>
        <v>0</v>
      </c>
      <c r="BE968" s="186">
        <f t="shared" si="456"/>
        <v>0</v>
      </c>
      <c r="BF968" s="186">
        <f t="shared" si="457"/>
        <v>0</v>
      </c>
      <c r="BG968" s="186">
        <f t="shared" si="458"/>
        <v>0</v>
      </c>
      <c r="BH968" s="186">
        <f t="shared" si="459"/>
        <v>0</v>
      </c>
      <c r="BI968" s="97"/>
      <c r="BJ968" s="186" t="str">
        <f t="shared" si="460"/>
        <v/>
      </c>
      <c r="BK968" s="186" t="str">
        <f t="shared" si="461"/>
        <v/>
      </c>
      <c r="BL968" s="186" t="str">
        <f t="shared" si="462"/>
        <v/>
      </c>
      <c r="BM968" s="186" t="str">
        <f t="shared" si="463"/>
        <v/>
      </c>
      <c r="BN968" s="186" t="str">
        <f t="shared" si="464"/>
        <v/>
      </c>
      <c r="BO968" s="186" t="str">
        <f t="shared" si="465"/>
        <v/>
      </c>
      <c r="BP968" s="186" t="str">
        <f t="shared" si="466"/>
        <v/>
      </c>
      <c r="BQ968" s="97"/>
      <c r="BR968" s="186">
        <f t="shared" si="467"/>
        <v>0</v>
      </c>
      <c r="BS968" s="186">
        <f t="shared" si="468"/>
        <v>0</v>
      </c>
      <c r="BT968" s="222">
        <f t="shared" si="469"/>
        <v>0</v>
      </c>
      <c r="BU968" s="222">
        <f t="shared" si="470"/>
        <v>0</v>
      </c>
      <c r="BV968" s="222">
        <f t="shared" si="471"/>
        <v>0</v>
      </c>
      <c r="BW968" s="222">
        <f t="shared" si="472"/>
        <v>0</v>
      </c>
      <c r="BX968" s="222">
        <f t="shared" si="473"/>
        <v>0</v>
      </c>
      <c r="BY968" s="106"/>
      <c r="BZ968" s="197" t="str">
        <f>IF(SUMIF('Input| Projects'!$AS$8:$CP$8,"Dx",'Input| Projects'!$AS968:$CP968)=0,"",SUMIF('Input| Projects'!$AS$8:$CP$8,"Dx",'Input| Projects'!$AS968:$CP968))</f>
        <v/>
      </c>
      <c r="CA968" s="197" t="str">
        <f>IF(SUMIF('Input| Projects'!$AS$8:$CP$8,"Tx",'Input| Projects'!$AS968:$CP968)=0,"",SUMIF('Input| Projects'!$AS$8:$CP$8,"Tx",'Input| Projects'!$AS968:$CP968))</f>
        <v/>
      </c>
      <c r="CB968" s="150" t="str">
        <f t="shared" si="480"/>
        <v/>
      </c>
    </row>
    <row r="969" spans="2:80" x14ac:dyDescent="0.2">
      <c r="B969" s="201">
        <f>IFERROR('Input| Projects'!B969,"")</f>
        <v>960</v>
      </c>
      <c r="C969" s="42" t="str">
        <f>IFERROR(IF('Input| Projects'!C969="","",'Input| Projects'!C969),"")</f>
        <v/>
      </c>
      <c r="D969" s="42" t="str">
        <f>IFERROR(IF('Input| Projects'!D969="","",'Input| Projects'!D969),"")</f>
        <v/>
      </c>
      <c r="E969" s="104"/>
      <c r="F969" s="190">
        <f>IFERROR('Input| Projects'!I969*'Input| Escalations'!$K$19,"")</f>
        <v>0</v>
      </c>
      <c r="G969" s="190">
        <f>IFERROR('Input| Projects'!J969*'Input| Escalations'!$K$19,"")</f>
        <v>0</v>
      </c>
      <c r="H969" s="190">
        <f>IFERROR('Input| Projects'!K969*'Input| Escalations'!$K$19,"")</f>
        <v>0</v>
      </c>
      <c r="I969" s="190">
        <f>IFERROR('Input| Projects'!L969*'Input| Escalations'!$K$19,"")</f>
        <v>0</v>
      </c>
      <c r="J969" s="190">
        <f>IFERROR('Input| Projects'!M969*'Input| Escalations'!$K$19,"")</f>
        <v>0</v>
      </c>
      <c r="K969" s="190">
        <f>IFERROR('Input| Projects'!N969*'Input| Escalations'!$K$19,"")</f>
        <v>0</v>
      </c>
      <c r="L969" s="190">
        <f>IFERROR('Input| Projects'!O969*'Input| Escalations'!$K$19,"")</f>
        <v>0</v>
      </c>
      <c r="M969" s="150" t="str">
        <f>IF(ABS(SUM(F969:L969)-(SUM('Input| Projects'!I969:O969)*'Input| Escalations'!$K$19))&lt;0.0000001,"",1)</f>
        <v/>
      </c>
      <c r="N969" s="192">
        <f>'Input| Projects'!$Y969*INDEX('Input| Escalations'!$H$33:$N$33,MATCH('Calc| Project Costs'!N$9,'Input| Escalations'!$H$23:$N$23,0))+'Input| Projects'!$Z969*INDEX('Input| Escalations'!$H$34:$N$34,MATCH('Calc| Project Costs'!N$9,'Input| Escalations'!$H$23:$N$23,0))+'Input| Projects'!$AA969*INDEX('Input| Escalations'!$H$35:$N$35,MATCH('Calc| Project Costs'!N$9,'Input| Escalations'!$H$23:$N$23,0))+1</f>
        <v>1</v>
      </c>
      <c r="O969" s="192">
        <f>'Input| Projects'!$Y969*INDEX('Input| Escalations'!$H$33:$N$33,MATCH('Calc| Project Costs'!O$9,'Input| Escalations'!$H$23:$N$23,0))+'Input| Projects'!$Z969*INDEX('Input| Escalations'!$H$34:$N$34,MATCH('Calc| Project Costs'!O$9,'Input| Escalations'!$H$23:$N$23,0))+'Input| Projects'!$AA969*INDEX('Input| Escalations'!$H$35:$N$35,MATCH('Calc| Project Costs'!O$9,'Input| Escalations'!$H$23:$N$23,0))+1</f>
        <v>1</v>
      </c>
      <c r="P969" s="192">
        <f>'Input| Projects'!$Y969*INDEX('Input| Escalations'!$H$33:$N$33,MATCH('Calc| Project Costs'!P$9,'Input| Escalations'!$H$23:$N$23,0))+'Input| Projects'!$Z969*INDEX('Input| Escalations'!$H$34:$N$34,MATCH('Calc| Project Costs'!P$9,'Input| Escalations'!$H$23:$N$23,0))+'Input| Projects'!$AA969*INDEX('Input| Escalations'!$H$35:$N$35,MATCH('Calc| Project Costs'!P$9,'Input| Escalations'!$H$23:$N$23,0))+1</f>
        <v>1</v>
      </c>
      <c r="Q969" s="192">
        <f>'Input| Projects'!$Y969*INDEX('Input| Escalations'!$H$33:$N$33,MATCH('Calc| Project Costs'!Q$9,'Input| Escalations'!$H$23:$N$23,0))+'Input| Projects'!$Z969*INDEX('Input| Escalations'!$H$34:$N$34,MATCH('Calc| Project Costs'!Q$9,'Input| Escalations'!$H$23:$N$23,0))+'Input| Projects'!$AA969*INDEX('Input| Escalations'!$H$35:$N$35,MATCH('Calc| Project Costs'!Q$9,'Input| Escalations'!$H$23:$N$23,0))+1</f>
        <v>1</v>
      </c>
      <c r="R969" s="192">
        <f>'Input| Projects'!$Y969*INDEX('Input| Escalations'!$H$33:$N$33,MATCH('Calc| Project Costs'!R$9,'Input| Escalations'!$H$23:$N$23,0))+'Input| Projects'!$Z969*INDEX('Input| Escalations'!$H$34:$N$34,MATCH('Calc| Project Costs'!R$9,'Input| Escalations'!$H$23:$N$23,0))+'Input| Projects'!$AA969*INDEX('Input| Escalations'!$H$35:$N$35,MATCH('Calc| Project Costs'!R$9,'Input| Escalations'!$H$23:$N$23,0))+1</f>
        <v>1</v>
      </c>
      <c r="S969" s="192">
        <f>'Input| Projects'!$Y969*INDEX('Input| Escalations'!$H$33:$N$33,MATCH('Calc| Project Costs'!S$9,'Input| Escalations'!$H$23:$N$23,0))+'Input| Projects'!$Z969*INDEX('Input| Escalations'!$H$34:$N$34,MATCH('Calc| Project Costs'!S$9,'Input| Escalations'!$H$23:$N$23,0))+'Input| Projects'!$AA969*INDEX('Input| Escalations'!$H$35:$N$35,MATCH('Calc| Project Costs'!S$9,'Input| Escalations'!$H$23:$N$23,0))+1</f>
        <v>1</v>
      </c>
      <c r="T969" s="192">
        <f>'Input| Projects'!$Y969*INDEX('Input| Escalations'!$H$33:$N$33,MATCH('Calc| Project Costs'!T$9,'Input| Escalations'!$H$23:$N$23,0))+'Input| Projects'!$Z969*INDEX('Input| Escalations'!$H$34:$N$34,MATCH('Calc| Project Costs'!T$9,'Input| Escalations'!$H$23:$N$23,0))+'Input| Projects'!$AA969*INDEX('Input| Escalations'!$H$35:$N$35,MATCH('Calc| Project Costs'!T$9,'Input| Escalations'!$H$23:$N$23,0))+1</f>
        <v>1</v>
      </c>
      <c r="U969" s="106"/>
      <c r="V969" s="186">
        <f t="shared" si="474"/>
        <v>0</v>
      </c>
      <c r="W969" s="186">
        <f t="shared" si="475"/>
        <v>0</v>
      </c>
      <c r="X969" s="186">
        <f t="shared" si="476"/>
        <v>0</v>
      </c>
      <c r="Y969" s="186">
        <f t="shared" si="452"/>
        <v>0</v>
      </c>
      <c r="Z969" s="186">
        <f t="shared" si="453"/>
        <v>0</v>
      </c>
      <c r="AA969" s="186">
        <f t="shared" si="454"/>
        <v>0</v>
      </c>
      <c r="AB969" s="186">
        <f t="shared" si="455"/>
        <v>0</v>
      </c>
      <c r="AC969" s="106"/>
      <c r="AD969" s="186">
        <f>'Input| Projects'!Q969*N969*'Input| Escalations'!$K$19</f>
        <v>0</v>
      </c>
      <c r="AE969" s="186">
        <f>'Input| Projects'!R969*O969*'Input| Escalations'!$K$19</f>
        <v>0</v>
      </c>
      <c r="AF969" s="186">
        <f>'Input| Projects'!S969*P969*'Input| Escalations'!$K$19</f>
        <v>0</v>
      </c>
      <c r="AG969" s="186">
        <f>'Input| Projects'!T969*Q969*'Input| Escalations'!$K$19</f>
        <v>0</v>
      </c>
      <c r="AH969" s="186">
        <f>'Input| Projects'!U969*R969*'Input| Escalations'!$K$19</f>
        <v>0</v>
      </c>
      <c r="AI969" s="186">
        <f>'Input| Projects'!V969*S969*'Input| Escalations'!$K$19</f>
        <v>0</v>
      </c>
      <c r="AJ969" s="186">
        <f>'Input| Projects'!W969*T969*'Input| Escalations'!$K$19</f>
        <v>0</v>
      </c>
      <c r="AK969" s="106"/>
      <c r="AL969" s="186" t="str">
        <f>IFERROR(IF('Input| Overheads'!$C$42="Direct costs",SUMPRODUCT(--('Input| Projects'!$AC969="Yes"),'Calc| Overheads Allocation'!C$8,'Calc| Project Costs'!V969),IF('Input| Overheads'!$C$42="Internal labour",SUMPRODUCT(--('Input| Projects'!$AC969="Yes"),'Calc| Overheads Allocation'!C$8,'Calc| Project Costs'!V969,'Input| Projects'!$Y969),IF('Input| Overheads'!$C$42="DNSP defined",SUMPRODUCT(--('Input| Projects'!$AC969="Yes"),'Calc| Overheads Allocation'!C$61,'Input| Projects'!$AF969),""))),"")</f>
        <v/>
      </c>
      <c r="AM969" s="186" t="str">
        <f>IFERROR(IF('Input| Overheads'!$C$42="Direct costs",SUMPRODUCT(--('Input| Projects'!$AC969="Yes"),'Calc| Overheads Allocation'!D$8,'Calc| Project Costs'!W969),IF('Input| Overheads'!$C$42="Internal labour",SUMPRODUCT(--('Input| Projects'!$AC969="Yes"),'Calc| Overheads Allocation'!D$8,'Calc| Project Costs'!W969,'Input| Projects'!$Y969),IF('Input| Overheads'!$C$42="DNSP defined",SUMPRODUCT(--('Input| Projects'!$AC969="Yes"),'Calc| Overheads Allocation'!D$61,'Input| Projects'!$AF969),""))),"")</f>
        <v/>
      </c>
      <c r="AN969" s="186" t="str">
        <f>IFERROR(IF('Input| Overheads'!$C$42="Direct costs",SUMPRODUCT(--('Input| Projects'!$AC969="Yes"),'Calc| Overheads Allocation'!E$8,'Calc| Project Costs'!X969),IF('Input| Overheads'!$C$42="Internal labour",SUMPRODUCT(--('Input| Projects'!$AC969="Yes"),'Calc| Overheads Allocation'!E$8,'Calc| Project Costs'!X969,'Input| Projects'!$Y969),IF('Input| Overheads'!$C$42="DNSP defined",SUMPRODUCT(--('Input| Projects'!$AC969="Yes"),'Calc| Overheads Allocation'!E$61,'Input| Projects'!$AF969),""))),"")</f>
        <v/>
      </c>
      <c r="AO969" s="186" t="str">
        <f>IFERROR(IF('Input| Overheads'!$C$42="Direct costs",SUMPRODUCT(--('Input| Projects'!$AC969="Yes"),'Calc| Overheads Allocation'!F$8,'Calc| Project Costs'!Y969),IF('Input| Overheads'!$C$42="Internal labour",SUMPRODUCT(--('Input| Projects'!$AC969="Yes"),'Calc| Overheads Allocation'!F$8,'Calc| Project Costs'!Y969,'Input| Projects'!$Y969),IF('Input| Overheads'!$C$42="DNSP defined",SUMPRODUCT(--('Input| Projects'!$AC969="Yes"),'Calc| Overheads Allocation'!F$61,'Input| Projects'!$AF969),""))),"")</f>
        <v/>
      </c>
      <c r="AP969" s="186" t="str">
        <f>IFERROR(IF('Input| Overheads'!$C$42="Direct costs",SUMPRODUCT(--('Input| Projects'!$AC969="Yes"),'Calc| Overheads Allocation'!G$8,'Calc| Project Costs'!Z969),IF('Input| Overheads'!$C$42="Internal labour",SUMPRODUCT(--('Input| Projects'!$AC969="Yes"),'Calc| Overheads Allocation'!G$8,'Calc| Project Costs'!Z969,'Input| Projects'!$Y969),IF('Input| Overheads'!$C$42="DNSP defined",SUMPRODUCT(--('Input| Projects'!$AC969="Yes"),'Calc| Overheads Allocation'!G$61,'Input| Projects'!$AF969),""))),"")</f>
        <v/>
      </c>
      <c r="AQ969" s="186" t="str">
        <f>IFERROR(IF('Input| Overheads'!$C$42="Direct costs",SUMPRODUCT(--('Input| Projects'!$AC969="Yes"),'Calc| Overheads Allocation'!H$8,'Calc| Project Costs'!AA969),IF('Input| Overheads'!$C$42="Internal labour",SUMPRODUCT(--('Input| Projects'!$AC969="Yes"),'Calc| Overheads Allocation'!H$8,'Calc| Project Costs'!AA969,'Input| Projects'!$Y969),IF('Input| Overheads'!$C$42="DNSP defined",SUMPRODUCT(--('Input| Projects'!$AC969="Yes"),'Calc| Overheads Allocation'!H$61,'Input| Projects'!$AF969),""))),"")</f>
        <v/>
      </c>
      <c r="AR969" s="186" t="str">
        <f>IFERROR(IF('Input| Overheads'!$C$42="Direct costs",SUMPRODUCT(--('Input| Projects'!$AC969="Yes"),'Calc| Overheads Allocation'!I$8,'Calc| Project Costs'!AB969),IF('Input| Overheads'!$C$42="Internal labour",SUMPRODUCT(--('Input| Projects'!$AC969="Yes"),'Calc| Overheads Allocation'!I$8,'Calc| Project Costs'!AB969,'Input| Projects'!$Y969),IF('Input| Overheads'!$C$42="DNSP defined",SUMPRODUCT(--('Input| Projects'!$AC969="Yes"),'Calc| Overheads Allocation'!I$61,'Input| Projects'!$AF969),""))),"")</f>
        <v/>
      </c>
      <c r="AS969" s="106"/>
      <c r="AT969" s="186" t="str">
        <f>IFERROR(IF('Input| Overheads'!$C$42="Direct costs",SUMPRODUCT(--('Input| Projects'!$AD969="Yes"),'Calc| Overheads Allocation'!C$9,'Calc| Project Costs'!V969),IF('Input| Overheads'!$C$42="Internal labour",SUMPRODUCT(--('Input| Projects'!$AD969="Yes"),'Calc| Overheads Allocation'!C$9,'Calc| Project Costs'!V969,'Input| Projects'!$Y969),IF('Input| Overheads'!$C$42="DNSP defined",SUMPRODUCT(--('Input| Projects'!$AD969="Yes"),'Calc| Overheads Allocation'!C$62,'Input| Projects'!$AG969),""))),"")</f>
        <v/>
      </c>
      <c r="AU969" s="186" t="str">
        <f>IFERROR(IF('Input| Overheads'!$C$42="Direct costs",SUMPRODUCT(--('Input| Projects'!$AD969="Yes"),'Calc| Overheads Allocation'!D$9,'Calc| Project Costs'!W969),IF('Input| Overheads'!$C$42="Internal labour",SUMPRODUCT(--('Input| Projects'!$AD969="Yes"),'Calc| Overheads Allocation'!D$9,'Calc| Project Costs'!W969,'Input| Projects'!$Y969),IF('Input| Overheads'!$C$42="DNSP defined",SUMPRODUCT(--('Input| Projects'!$AD969="Yes"),'Calc| Overheads Allocation'!D$62,'Input| Projects'!$AG969),""))),"")</f>
        <v/>
      </c>
      <c r="AV969" s="186" t="str">
        <f>IFERROR(IF('Input| Overheads'!$C$42="Direct costs",SUMPRODUCT(--('Input| Projects'!$AD969="Yes"),'Calc| Overheads Allocation'!E$9,'Calc| Project Costs'!X969),IF('Input| Overheads'!$C$42="Internal labour",SUMPRODUCT(--('Input| Projects'!$AD969="Yes"),'Calc| Overheads Allocation'!E$9,'Calc| Project Costs'!X969,'Input| Projects'!$Y969),IF('Input| Overheads'!$C$42="DNSP defined",SUMPRODUCT(--('Input| Projects'!$AD969="Yes"),'Calc| Overheads Allocation'!E$62,'Input| Projects'!$AG969),""))),"")</f>
        <v/>
      </c>
      <c r="AW969" s="186" t="str">
        <f>IFERROR(IF('Input| Overheads'!$C$42="Direct costs",SUMPRODUCT(--('Input| Projects'!$AD969="Yes"),'Calc| Overheads Allocation'!F$9,'Calc| Project Costs'!Y969),IF('Input| Overheads'!$C$42="Internal labour",SUMPRODUCT(--('Input| Projects'!$AD969="Yes"),'Calc| Overheads Allocation'!F$9,'Calc| Project Costs'!Y969,'Input| Projects'!$Y969),IF('Input| Overheads'!$C$42="DNSP defined",SUMPRODUCT(--('Input| Projects'!$AD969="Yes"),'Calc| Overheads Allocation'!F$62,'Input| Projects'!$AG969),""))),"")</f>
        <v/>
      </c>
      <c r="AX969" s="186" t="str">
        <f>IFERROR(IF('Input| Overheads'!$C$42="Direct costs",SUMPRODUCT(--('Input| Projects'!$AD969="Yes"),'Calc| Overheads Allocation'!G$9,'Calc| Project Costs'!Z969),IF('Input| Overheads'!$C$42="Internal labour",SUMPRODUCT(--('Input| Projects'!$AD969="Yes"),'Calc| Overheads Allocation'!G$9,'Calc| Project Costs'!Z969,'Input| Projects'!$Y969),IF('Input| Overheads'!$C$42="DNSP defined",SUMPRODUCT(--('Input| Projects'!$AD969="Yes"),'Calc| Overheads Allocation'!G$62,'Input| Projects'!$AG969),""))),"")</f>
        <v/>
      </c>
      <c r="AY969" s="186" t="str">
        <f>IFERROR(IF('Input| Overheads'!$C$42="Direct costs",SUMPRODUCT(--('Input| Projects'!$AD969="Yes"),'Calc| Overheads Allocation'!H$9,'Calc| Project Costs'!AA969),IF('Input| Overheads'!$C$42="Internal labour",SUMPRODUCT(--('Input| Projects'!$AD969="Yes"),'Calc| Overheads Allocation'!H$9,'Calc| Project Costs'!AA969,'Input| Projects'!$Y969),IF('Input| Overheads'!$C$42="DNSP defined",SUMPRODUCT(--('Input| Projects'!$AD969="Yes"),'Calc| Overheads Allocation'!H$62,'Input| Projects'!$AG969),""))),"")</f>
        <v/>
      </c>
      <c r="AZ969" s="186" t="str">
        <f>IFERROR(IF('Input| Overheads'!$C$42="Direct costs",SUMPRODUCT(--('Input| Projects'!$AD969="Yes"),'Calc| Overheads Allocation'!I$9,'Calc| Project Costs'!AB969),IF('Input| Overheads'!$C$42="Internal labour",SUMPRODUCT(--('Input| Projects'!$AD969="Yes"),'Calc| Overheads Allocation'!I$9,'Calc| Project Costs'!AB969,'Input| Projects'!$Y969),IF('Input| Overheads'!$C$42="DNSP defined",SUMPRODUCT(--('Input| Projects'!$AD969="Yes"),'Calc| Overheads Allocation'!I$62,'Input| Projects'!$AG969),""))),"")</f>
        <v/>
      </c>
      <c r="BA969" s="106"/>
      <c r="BB969" s="186">
        <f t="shared" si="477"/>
        <v>0</v>
      </c>
      <c r="BC969" s="186">
        <f t="shared" si="478"/>
        <v>0</v>
      </c>
      <c r="BD969" s="186">
        <f t="shared" si="479"/>
        <v>0</v>
      </c>
      <c r="BE969" s="186">
        <f t="shared" si="456"/>
        <v>0</v>
      </c>
      <c r="BF969" s="186">
        <f t="shared" si="457"/>
        <v>0</v>
      </c>
      <c r="BG969" s="186">
        <f t="shared" si="458"/>
        <v>0</v>
      </c>
      <c r="BH969" s="186">
        <f t="shared" si="459"/>
        <v>0</v>
      </c>
      <c r="BI969" s="97"/>
      <c r="BJ969" s="186" t="str">
        <f t="shared" si="460"/>
        <v/>
      </c>
      <c r="BK969" s="186" t="str">
        <f t="shared" si="461"/>
        <v/>
      </c>
      <c r="BL969" s="186" t="str">
        <f t="shared" si="462"/>
        <v/>
      </c>
      <c r="BM969" s="186" t="str">
        <f t="shared" si="463"/>
        <v/>
      </c>
      <c r="BN969" s="186" t="str">
        <f t="shared" si="464"/>
        <v/>
      </c>
      <c r="BO969" s="186" t="str">
        <f t="shared" si="465"/>
        <v/>
      </c>
      <c r="BP969" s="186" t="str">
        <f t="shared" si="466"/>
        <v/>
      </c>
      <c r="BQ969" s="97"/>
      <c r="BR969" s="186">
        <f t="shared" si="467"/>
        <v>0</v>
      </c>
      <c r="BS969" s="186">
        <f t="shared" si="468"/>
        <v>0</v>
      </c>
      <c r="BT969" s="222">
        <f t="shared" si="469"/>
        <v>0</v>
      </c>
      <c r="BU969" s="222">
        <f t="shared" si="470"/>
        <v>0</v>
      </c>
      <c r="BV969" s="222">
        <f t="shared" si="471"/>
        <v>0</v>
      </c>
      <c r="BW969" s="222">
        <f t="shared" si="472"/>
        <v>0</v>
      </c>
      <c r="BX969" s="222">
        <f t="shared" si="473"/>
        <v>0</v>
      </c>
      <c r="BY969" s="106"/>
      <c r="BZ969" s="197" t="str">
        <f>IF(SUMIF('Input| Projects'!$AS$8:$CP$8,"Dx",'Input| Projects'!$AS969:$CP969)=0,"",SUMIF('Input| Projects'!$AS$8:$CP$8,"Dx",'Input| Projects'!$AS969:$CP969))</f>
        <v/>
      </c>
      <c r="CA969" s="197" t="str">
        <f>IF(SUMIF('Input| Projects'!$AS$8:$CP$8,"Tx",'Input| Projects'!$AS969:$CP969)=0,"",SUMIF('Input| Projects'!$AS$8:$CP$8,"Tx",'Input| Projects'!$AS969:$CP969))</f>
        <v/>
      </c>
      <c r="CB969" s="150" t="str">
        <f t="shared" si="480"/>
        <v/>
      </c>
    </row>
    <row r="970" spans="2:80" x14ac:dyDescent="0.2">
      <c r="B970" s="201">
        <f>IFERROR('Input| Projects'!B970,"")</f>
        <v>961</v>
      </c>
      <c r="C970" s="42" t="str">
        <f>IFERROR(IF('Input| Projects'!C970="","",'Input| Projects'!C970),"")</f>
        <v/>
      </c>
      <c r="D970" s="42" t="str">
        <f>IFERROR(IF('Input| Projects'!D970="","",'Input| Projects'!D970),"")</f>
        <v/>
      </c>
      <c r="E970" s="104"/>
      <c r="F970" s="190">
        <f>IFERROR('Input| Projects'!I970*'Input| Escalations'!$K$19,"")</f>
        <v>0</v>
      </c>
      <c r="G970" s="190">
        <f>IFERROR('Input| Projects'!J970*'Input| Escalations'!$K$19,"")</f>
        <v>0</v>
      </c>
      <c r="H970" s="190">
        <f>IFERROR('Input| Projects'!K970*'Input| Escalations'!$K$19,"")</f>
        <v>0</v>
      </c>
      <c r="I970" s="190">
        <f>IFERROR('Input| Projects'!L970*'Input| Escalations'!$K$19,"")</f>
        <v>0</v>
      </c>
      <c r="J970" s="190">
        <f>IFERROR('Input| Projects'!M970*'Input| Escalations'!$K$19,"")</f>
        <v>0</v>
      </c>
      <c r="K970" s="190">
        <f>IFERROR('Input| Projects'!N970*'Input| Escalations'!$K$19,"")</f>
        <v>0</v>
      </c>
      <c r="L970" s="190">
        <f>IFERROR('Input| Projects'!O970*'Input| Escalations'!$K$19,"")</f>
        <v>0</v>
      </c>
      <c r="M970" s="150" t="str">
        <f>IF(ABS(SUM(F970:L970)-(SUM('Input| Projects'!I970:O970)*'Input| Escalations'!$K$19))&lt;0.0000001,"",1)</f>
        <v/>
      </c>
      <c r="N970" s="192">
        <f>'Input| Projects'!$Y970*INDEX('Input| Escalations'!$H$33:$N$33,MATCH('Calc| Project Costs'!N$9,'Input| Escalations'!$H$23:$N$23,0))+'Input| Projects'!$Z970*INDEX('Input| Escalations'!$H$34:$N$34,MATCH('Calc| Project Costs'!N$9,'Input| Escalations'!$H$23:$N$23,0))+'Input| Projects'!$AA970*INDEX('Input| Escalations'!$H$35:$N$35,MATCH('Calc| Project Costs'!N$9,'Input| Escalations'!$H$23:$N$23,0))+1</f>
        <v>1</v>
      </c>
      <c r="O970" s="192">
        <f>'Input| Projects'!$Y970*INDEX('Input| Escalations'!$H$33:$N$33,MATCH('Calc| Project Costs'!O$9,'Input| Escalations'!$H$23:$N$23,0))+'Input| Projects'!$Z970*INDEX('Input| Escalations'!$H$34:$N$34,MATCH('Calc| Project Costs'!O$9,'Input| Escalations'!$H$23:$N$23,0))+'Input| Projects'!$AA970*INDEX('Input| Escalations'!$H$35:$N$35,MATCH('Calc| Project Costs'!O$9,'Input| Escalations'!$H$23:$N$23,0))+1</f>
        <v>1</v>
      </c>
      <c r="P970" s="192">
        <f>'Input| Projects'!$Y970*INDEX('Input| Escalations'!$H$33:$N$33,MATCH('Calc| Project Costs'!P$9,'Input| Escalations'!$H$23:$N$23,0))+'Input| Projects'!$Z970*INDEX('Input| Escalations'!$H$34:$N$34,MATCH('Calc| Project Costs'!P$9,'Input| Escalations'!$H$23:$N$23,0))+'Input| Projects'!$AA970*INDEX('Input| Escalations'!$H$35:$N$35,MATCH('Calc| Project Costs'!P$9,'Input| Escalations'!$H$23:$N$23,0))+1</f>
        <v>1</v>
      </c>
      <c r="Q970" s="192">
        <f>'Input| Projects'!$Y970*INDEX('Input| Escalations'!$H$33:$N$33,MATCH('Calc| Project Costs'!Q$9,'Input| Escalations'!$H$23:$N$23,0))+'Input| Projects'!$Z970*INDEX('Input| Escalations'!$H$34:$N$34,MATCH('Calc| Project Costs'!Q$9,'Input| Escalations'!$H$23:$N$23,0))+'Input| Projects'!$AA970*INDEX('Input| Escalations'!$H$35:$N$35,MATCH('Calc| Project Costs'!Q$9,'Input| Escalations'!$H$23:$N$23,0))+1</f>
        <v>1</v>
      </c>
      <c r="R970" s="192">
        <f>'Input| Projects'!$Y970*INDEX('Input| Escalations'!$H$33:$N$33,MATCH('Calc| Project Costs'!R$9,'Input| Escalations'!$H$23:$N$23,0))+'Input| Projects'!$Z970*INDEX('Input| Escalations'!$H$34:$N$34,MATCH('Calc| Project Costs'!R$9,'Input| Escalations'!$H$23:$N$23,0))+'Input| Projects'!$AA970*INDEX('Input| Escalations'!$H$35:$N$35,MATCH('Calc| Project Costs'!R$9,'Input| Escalations'!$H$23:$N$23,0))+1</f>
        <v>1</v>
      </c>
      <c r="S970" s="192">
        <f>'Input| Projects'!$Y970*INDEX('Input| Escalations'!$H$33:$N$33,MATCH('Calc| Project Costs'!S$9,'Input| Escalations'!$H$23:$N$23,0))+'Input| Projects'!$Z970*INDEX('Input| Escalations'!$H$34:$N$34,MATCH('Calc| Project Costs'!S$9,'Input| Escalations'!$H$23:$N$23,0))+'Input| Projects'!$AA970*INDEX('Input| Escalations'!$H$35:$N$35,MATCH('Calc| Project Costs'!S$9,'Input| Escalations'!$H$23:$N$23,0))+1</f>
        <v>1</v>
      </c>
      <c r="T970" s="192">
        <f>'Input| Projects'!$Y970*INDEX('Input| Escalations'!$H$33:$N$33,MATCH('Calc| Project Costs'!T$9,'Input| Escalations'!$H$23:$N$23,0))+'Input| Projects'!$Z970*INDEX('Input| Escalations'!$H$34:$N$34,MATCH('Calc| Project Costs'!T$9,'Input| Escalations'!$H$23:$N$23,0))+'Input| Projects'!$AA970*INDEX('Input| Escalations'!$H$35:$N$35,MATCH('Calc| Project Costs'!T$9,'Input| Escalations'!$H$23:$N$23,0))+1</f>
        <v>1</v>
      </c>
      <c r="U970" s="106"/>
      <c r="V970" s="186">
        <f t="shared" si="474"/>
        <v>0</v>
      </c>
      <c r="W970" s="186">
        <f t="shared" si="475"/>
        <v>0</v>
      </c>
      <c r="X970" s="186">
        <f t="shared" si="476"/>
        <v>0</v>
      </c>
      <c r="Y970" s="186">
        <f t="shared" si="452"/>
        <v>0</v>
      </c>
      <c r="Z970" s="186">
        <f t="shared" si="453"/>
        <v>0</v>
      </c>
      <c r="AA970" s="186">
        <f t="shared" si="454"/>
        <v>0</v>
      </c>
      <c r="AB970" s="186">
        <f t="shared" si="455"/>
        <v>0</v>
      </c>
      <c r="AC970" s="106"/>
      <c r="AD970" s="186">
        <f>'Input| Projects'!Q970*N970*'Input| Escalations'!$K$19</f>
        <v>0</v>
      </c>
      <c r="AE970" s="186">
        <f>'Input| Projects'!R970*O970*'Input| Escalations'!$K$19</f>
        <v>0</v>
      </c>
      <c r="AF970" s="186">
        <f>'Input| Projects'!S970*P970*'Input| Escalations'!$K$19</f>
        <v>0</v>
      </c>
      <c r="AG970" s="186">
        <f>'Input| Projects'!T970*Q970*'Input| Escalations'!$K$19</f>
        <v>0</v>
      </c>
      <c r="AH970" s="186">
        <f>'Input| Projects'!U970*R970*'Input| Escalations'!$K$19</f>
        <v>0</v>
      </c>
      <c r="AI970" s="186">
        <f>'Input| Projects'!V970*S970*'Input| Escalations'!$K$19</f>
        <v>0</v>
      </c>
      <c r="AJ970" s="186">
        <f>'Input| Projects'!W970*T970*'Input| Escalations'!$K$19</f>
        <v>0</v>
      </c>
      <c r="AK970" s="106"/>
      <c r="AL970" s="186" t="str">
        <f>IFERROR(IF('Input| Overheads'!$C$42="Direct costs",SUMPRODUCT(--('Input| Projects'!$AC970="Yes"),'Calc| Overheads Allocation'!C$8,'Calc| Project Costs'!V970),IF('Input| Overheads'!$C$42="Internal labour",SUMPRODUCT(--('Input| Projects'!$AC970="Yes"),'Calc| Overheads Allocation'!C$8,'Calc| Project Costs'!V970,'Input| Projects'!$Y970),IF('Input| Overheads'!$C$42="DNSP defined",SUMPRODUCT(--('Input| Projects'!$AC970="Yes"),'Calc| Overheads Allocation'!C$61,'Input| Projects'!$AF970),""))),"")</f>
        <v/>
      </c>
      <c r="AM970" s="186" t="str">
        <f>IFERROR(IF('Input| Overheads'!$C$42="Direct costs",SUMPRODUCT(--('Input| Projects'!$AC970="Yes"),'Calc| Overheads Allocation'!D$8,'Calc| Project Costs'!W970),IF('Input| Overheads'!$C$42="Internal labour",SUMPRODUCT(--('Input| Projects'!$AC970="Yes"),'Calc| Overheads Allocation'!D$8,'Calc| Project Costs'!W970,'Input| Projects'!$Y970),IF('Input| Overheads'!$C$42="DNSP defined",SUMPRODUCT(--('Input| Projects'!$AC970="Yes"),'Calc| Overheads Allocation'!D$61,'Input| Projects'!$AF970),""))),"")</f>
        <v/>
      </c>
      <c r="AN970" s="186" t="str">
        <f>IFERROR(IF('Input| Overheads'!$C$42="Direct costs",SUMPRODUCT(--('Input| Projects'!$AC970="Yes"),'Calc| Overheads Allocation'!E$8,'Calc| Project Costs'!X970),IF('Input| Overheads'!$C$42="Internal labour",SUMPRODUCT(--('Input| Projects'!$AC970="Yes"),'Calc| Overheads Allocation'!E$8,'Calc| Project Costs'!X970,'Input| Projects'!$Y970),IF('Input| Overheads'!$C$42="DNSP defined",SUMPRODUCT(--('Input| Projects'!$AC970="Yes"),'Calc| Overheads Allocation'!E$61,'Input| Projects'!$AF970),""))),"")</f>
        <v/>
      </c>
      <c r="AO970" s="186" t="str">
        <f>IFERROR(IF('Input| Overheads'!$C$42="Direct costs",SUMPRODUCT(--('Input| Projects'!$AC970="Yes"),'Calc| Overheads Allocation'!F$8,'Calc| Project Costs'!Y970),IF('Input| Overheads'!$C$42="Internal labour",SUMPRODUCT(--('Input| Projects'!$AC970="Yes"),'Calc| Overheads Allocation'!F$8,'Calc| Project Costs'!Y970,'Input| Projects'!$Y970),IF('Input| Overheads'!$C$42="DNSP defined",SUMPRODUCT(--('Input| Projects'!$AC970="Yes"),'Calc| Overheads Allocation'!F$61,'Input| Projects'!$AF970),""))),"")</f>
        <v/>
      </c>
      <c r="AP970" s="186" t="str">
        <f>IFERROR(IF('Input| Overheads'!$C$42="Direct costs",SUMPRODUCT(--('Input| Projects'!$AC970="Yes"),'Calc| Overheads Allocation'!G$8,'Calc| Project Costs'!Z970),IF('Input| Overheads'!$C$42="Internal labour",SUMPRODUCT(--('Input| Projects'!$AC970="Yes"),'Calc| Overheads Allocation'!G$8,'Calc| Project Costs'!Z970,'Input| Projects'!$Y970),IF('Input| Overheads'!$C$42="DNSP defined",SUMPRODUCT(--('Input| Projects'!$AC970="Yes"),'Calc| Overheads Allocation'!G$61,'Input| Projects'!$AF970),""))),"")</f>
        <v/>
      </c>
      <c r="AQ970" s="186" t="str">
        <f>IFERROR(IF('Input| Overheads'!$C$42="Direct costs",SUMPRODUCT(--('Input| Projects'!$AC970="Yes"),'Calc| Overheads Allocation'!H$8,'Calc| Project Costs'!AA970),IF('Input| Overheads'!$C$42="Internal labour",SUMPRODUCT(--('Input| Projects'!$AC970="Yes"),'Calc| Overheads Allocation'!H$8,'Calc| Project Costs'!AA970,'Input| Projects'!$Y970),IF('Input| Overheads'!$C$42="DNSP defined",SUMPRODUCT(--('Input| Projects'!$AC970="Yes"),'Calc| Overheads Allocation'!H$61,'Input| Projects'!$AF970),""))),"")</f>
        <v/>
      </c>
      <c r="AR970" s="186" t="str">
        <f>IFERROR(IF('Input| Overheads'!$C$42="Direct costs",SUMPRODUCT(--('Input| Projects'!$AC970="Yes"),'Calc| Overheads Allocation'!I$8,'Calc| Project Costs'!AB970),IF('Input| Overheads'!$C$42="Internal labour",SUMPRODUCT(--('Input| Projects'!$AC970="Yes"),'Calc| Overheads Allocation'!I$8,'Calc| Project Costs'!AB970,'Input| Projects'!$Y970),IF('Input| Overheads'!$C$42="DNSP defined",SUMPRODUCT(--('Input| Projects'!$AC970="Yes"),'Calc| Overheads Allocation'!I$61,'Input| Projects'!$AF970),""))),"")</f>
        <v/>
      </c>
      <c r="AS970" s="106"/>
      <c r="AT970" s="186" t="str">
        <f>IFERROR(IF('Input| Overheads'!$C$42="Direct costs",SUMPRODUCT(--('Input| Projects'!$AD970="Yes"),'Calc| Overheads Allocation'!C$9,'Calc| Project Costs'!V970),IF('Input| Overheads'!$C$42="Internal labour",SUMPRODUCT(--('Input| Projects'!$AD970="Yes"),'Calc| Overheads Allocation'!C$9,'Calc| Project Costs'!V970,'Input| Projects'!$Y970),IF('Input| Overheads'!$C$42="DNSP defined",SUMPRODUCT(--('Input| Projects'!$AD970="Yes"),'Calc| Overheads Allocation'!C$62,'Input| Projects'!$AG970),""))),"")</f>
        <v/>
      </c>
      <c r="AU970" s="186" t="str">
        <f>IFERROR(IF('Input| Overheads'!$C$42="Direct costs",SUMPRODUCT(--('Input| Projects'!$AD970="Yes"),'Calc| Overheads Allocation'!D$9,'Calc| Project Costs'!W970),IF('Input| Overheads'!$C$42="Internal labour",SUMPRODUCT(--('Input| Projects'!$AD970="Yes"),'Calc| Overheads Allocation'!D$9,'Calc| Project Costs'!W970,'Input| Projects'!$Y970),IF('Input| Overheads'!$C$42="DNSP defined",SUMPRODUCT(--('Input| Projects'!$AD970="Yes"),'Calc| Overheads Allocation'!D$62,'Input| Projects'!$AG970),""))),"")</f>
        <v/>
      </c>
      <c r="AV970" s="186" t="str">
        <f>IFERROR(IF('Input| Overheads'!$C$42="Direct costs",SUMPRODUCT(--('Input| Projects'!$AD970="Yes"),'Calc| Overheads Allocation'!E$9,'Calc| Project Costs'!X970),IF('Input| Overheads'!$C$42="Internal labour",SUMPRODUCT(--('Input| Projects'!$AD970="Yes"),'Calc| Overheads Allocation'!E$9,'Calc| Project Costs'!X970,'Input| Projects'!$Y970),IF('Input| Overheads'!$C$42="DNSP defined",SUMPRODUCT(--('Input| Projects'!$AD970="Yes"),'Calc| Overheads Allocation'!E$62,'Input| Projects'!$AG970),""))),"")</f>
        <v/>
      </c>
      <c r="AW970" s="186" t="str">
        <f>IFERROR(IF('Input| Overheads'!$C$42="Direct costs",SUMPRODUCT(--('Input| Projects'!$AD970="Yes"),'Calc| Overheads Allocation'!F$9,'Calc| Project Costs'!Y970),IF('Input| Overheads'!$C$42="Internal labour",SUMPRODUCT(--('Input| Projects'!$AD970="Yes"),'Calc| Overheads Allocation'!F$9,'Calc| Project Costs'!Y970,'Input| Projects'!$Y970),IF('Input| Overheads'!$C$42="DNSP defined",SUMPRODUCT(--('Input| Projects'!$AD970="Yes"),'Calc| Overheads Allocation'!F$62,'Input| Projects'!$AG970),""))),"")</f>
        <v/>
      </c>
      <c r="AX970" s="186" t="str">
        <f>IFERROR(IF('Input| Overheads'!$C$42="Direct costs",SUMPRODUCT(--('Input| Projects'!$AD970="Yes"),'Calc| Overheads Allocation'!G$9,'Calc| Project Costs'!Z970),IF('Input| Overheads'!$C$42="Internal labour",SUMPRODUCT(--('Input| Projects'!$AD970="Yes"),'Calc| Overheads Allocation'!G$9,'Calc| Project Costs'!Z970,'Input| Projects'!$Y970),IF('Input| Overheads'!$C$42="DNSP defined",SUMPRODUCT(--('Input| Projects'!$AD970="Yes"),'Calc| Overheads Allocation'!G$62,'Input| Projects'!$AG970),""))),"")</f>
        <v/>
      </c>
      <c r="AY970" s="186" t="str">
        <f>IFERROR(IF('Input| Overheads'!$C$42="Direct costs",SUMPRODUCT(--('Input| Projects'!$AD970="Yes"),'Calc| Overheads Allocation'!H$9,'Calc| Project Costs'!AA970),IF('Input| Overheads'!$C$42="Internal labour",SUMPRODUCT(--('Input| Projects'!$AD970="Yes"),'Calc| Overheads Allocation'!H$9,'Calc| Project Costs'!AA970,'Input| Projects'!$Y970),IF('Input| Overheads'!$C$42="DNSP defined",SUMPRODUCT(--('Input| Projects'!$AD970="Yes"),'Calc| Overheads Allocation'!H$62,'Input| Projects'!$AG970),""))),"")</f>
        <v/>
      </c>
      <c r="AZ970" s="186" t="str">
        <f>IFERROR(IF('Input| Overheads'!$C$42="Direct costs",SUMPRODUCT(--('Input| Projects'!$AD970="Yes"),'Calc| Overheads Allocation'!I$9,'Calc| Project Costs'!AB970),IF('Input| Overheads'!$C$42="Internal labour",SUMPRODUCT(--('Input| Projects'!$AD970="Yes"),'Calc| Overheads Allocation'!I$9,'Calc| Project Costs'!AB970,'Input| Projects'!$Y970),IF('Input| Overheads'!$C$42="DNSP defined",SUMPRODUCT(--('Input| Projects'!$AD970="Yes"),'Calc| Overheads Allocation'!I$62,'Input| Projects'!$AG970),""))),"")</f>
        <v/>
      </c>
      <c r="BA970" s="106"/>
      <c r="BB970" s="186">
        <f t="shared" si="477"/>
        <v>0</v>
      </c>
      <c r="BC970" s="186">
        <f t="shared" si="478"/>
        <v>0</v>
      </c>
      <c r="BD970" s="186">
        <f t="shared" si="479"/>
        <v>0</v>
      </c>
      <c r="BE970" s="186">
        <f t="shared" si="456"/>
        <v>0</v>
      </c>
      <c r="BF970" s="186">
        <f t="shared" si="457"/>
        <v>0</v>
      </c>
      <c r="BG970" s="186">
        <f t="shared" si="458"/>
        <v>0</v>
      </c>
      <c r="BH970" s="186">
        <f t="shared" si="459"/>
        <v>0</v>
      </c>
      <c r="BI970" s="97"/>
      <c r="BJ970" s="186" t="str">
        <f t="shared" si="460"/>
        <v/>
      </c>
      <c r="BK970" s="186" t="str">
        <f t="shared" si="461"/>
        <v/>
      </c>
      <c r="BL970" s="186" t="str">
        <f t="shared" si="462"/>
        <v/>
      </c>
      <c r="BM970" s="186" t="str">
        <f t="shared" si="463"/>
        <v/>
      </c>
      <c r="BN970" s="186" t="str">
        <f t="shared" si="464"/>
        <v/>
      </c>
      <c r="BO970" s="186" t="str">
        <f t="shared" si="465"/>
        <v/>
      </c>
      <c r="BP970" s="186" t="str">
        <f t="shared" si="466"/>
        <v/>
      </c>
      <c r="BQ970" s="97"/>
      <c r="BR970" s="186">
        <f t="shared" si="467"/>
        <v>0</v>
      </c>
      <c r="BS970" s="186">
        <f t="shared" si="468"/>
        <v>0</v>
      </c>
      <c r="BT970" s="222">
        <f t="shared" si="469"/>
        <v>0</v>
      </c>
      <c r="BU970" s="222">
        <f t="shared" si="470"/>
        <v>0</v>
      </c>
      <c r="BV970" s="222">
        <f t="shared" si="471"/>
        <v>0</v>
      </c>
      <c r="BW970" s="222">
        <f t="shared" si="472"/>
        <v>0</v>
      </c>
      <c r="BX970" s="222">
        <f t="shared" si="473"/>
        <v>0</v>
      </c>
      <c r="BY970" s="106"/>
      <c r="BZ970" s="197" t="str">
        <f>IF(SUMIF('Input| Projects'!$AS$8:$CP$8,"Dx",'Input| Projects'!$AS970:$CP970)=0,"",SUMIF('Input| Projects'!$AS$8:$CP$8,"Dx",'Input| Projects'!$AS970:$CP970))</f>
        <v/>
      </c>
      <c r="CA970" s="197" t="str">
        <f>IF(SUMIF('Input| Projects'!$AS$8:$CP$8,"Tx",'Input| Projects'!$AS970:$CP970)=0,"",SUMIF('Input| Projects'!$AS$8:$CP$8,"Tx",'Input| Projects'!$AS970:$CP970))</f>
        <v/>
      </c>
      <c r="CB970" s="150" t="str">
        <f t="shared" si="480"/>
        <v/>
      </c>
    </row>
    <row r="971" spans="2:80" x14ac:dyDescent="0.2">
      <c r="B971" s="201">
        <f>IFERROR('Input| Projects'!B971,"")</f>
        <v>962</v>
      </c>
      <c r="C971" s="42" t="str">
        <f>IFERROR(IF('Input| Projects'!C971="","",'Input| Projects'!C971),"")</f>
        <v/>
      </c>
      <c r="D971" s="42" t="str">
        <f>IFERROR(IF('Input| Projects'!D971="","",'Input| Projects'!D971),"")</f>
        <v/>
      </c>
      <c r="E971" s="104"/>
      <c r="F971" s="190">
        <f>IFERROR('Input| Projects'!I971*'Input| Escalations'!$K$19,"")</f>
        <v>0</v>
      </c>
      <c r="G971" s="190">
        <f>IFERROR('Input| Projects'!J971*'Input| Escalations'!$K$19,"")</f>
        <v>0</v>
      </c>
      <c r="H971" s="190">
        <f>IFERROR('Input| Projects'!K971*'Input| Escalations'!$K$19,"")</f>
        <v>0</v>
      </c>
      <c r="I971" s="190">
        <f>IFERROR('Input| Projects'!L971*'Input| Escalations'!$K$19,"")</f>
        <v>0</v>
      </c>
      <c r="J971" s="190">
        <f>IFERROR('Input| Projects'!M971*'Input| Escalations'!$K$19,"")</f>
        <v>0</v>
      </c>
      <c r="K971" s="190">
        <f>IFERROR('Input| Projects'!N971*'Input| Escalations'!$K$19,"")</f>
        <v>0</v>
      </c>
      <c r="L971" s="190">
        <f>IFERROR('Input| Projects'!O971*'Input| Escalations'!$K$19,"")</f>
        <v>0</v>
      </c>
      <c r="M971" s="150" t="str">
        <f>IF(ABS(SUM(F971:L971)-(SUM('Input| Projects'!I971:O971)*'Input| Escalations'!$K$19))&lt;0.0000001,"",1)</f>
        <v/>
      </c>
      <c r="N971" s="192">
        <f>'Input| Projects'!$Y971*INDEX('Input| Escalations'!$H$33:$N$33,MATCH('Calc| Project Costs'!N$9,'Input| Escalations'!$H$23:$N$23,0))+'Input| Projects'!$Z971*INDEX('Input| Escalations'!$H$34:$N$34,MATCH('Calc| Project Costs'!N$9,'Input| Escalations'!$H$23:$N$23,0))+'Input| Projects'!$AA971*INDEX('Input| Escalations'!$H$35:$N$35,MATCH('Calc| Project Costs'!N$9,'Input| Escalations'!$H$23:$N$23,0))+1</f>
        <v>1</v>
      </c>
      <c r="O971" s="192">
        <f>'Input| Projects'!$Y971*INDEX('Input| Escalations'!$H$33:$N$33,MATCH('Calc| Project Costs'!O$9,'Input| Escalations'!$H$23:$N$23,0))+'Input| Projects'!$Z971*INDEX('Input| Escalations'!$H$34:$N$34,MATCH('Calc| Project Costs'!O$9,'Input| Escalations'!$H$23:$N$23,0))+'Input| Projects'!$AA971*INDEX('Input| Escalations'!$H$35:$N$35,MATCH('Calc| Project Costs'!O$9,'Input| Escalations'!$H$23:$N$23,0))+1</f>
        <v>1</v>
      </c>
      <c r="P971" s="192">
        <f>'Input| Projects'!$Y971*INDEX('Input| Escalations'!$H$33:$N$33,MATCH('Calc| Project Costs'!P$9,'Input| Escalations'!$H$23:$N$23,0))+'Input| Projects'!$Z971*INDEX('Input| Escalations'!$H$34:$N$34,MATCH('Calc| Project Costs'!P$9,'Input| Escalations'!$H$23:$N$23,0))+'Input| Projects'!$AA971*INDEX('Input| Escalations'!$H$35:$N$35,MATCH('Calc| Project Costs'!P$9,'Input| Escalations'!$H$23:$N$23,0))+1</f>
        <v>1</v>
      </c>
      <c r="Q971" s="192">
        <f>'Input| Projects'!$Y971*INDEX('Input| Escalations'!$H$33:$N$33,MATCH('Calc| Project Costs'!Q$9,'Input| Escalations'!$H$23:$N$23,0))+'Input| Projects'!$Z971*INDEX('Input| Escalations'!$H$34:$N$34,MATCH('Calc| Project Costs'!Q$9,'Input| Escalations'!$H$23:$N$23,0))+'Input| Projects'!$AA971*INDEX('Input| Escalations'!$H$35:$N$35,MATCH('Calc| Project Costs'!Q$9,'Input| Escalations'!$H$23:$N$23,0))+1</f>
        <v>1</v>
      </c>
      <c r="R971" s="192">
        <f>'Input| Projects'!$Y971*INDEX('Input| Escalations'!$H$33:$N$33,MATCH('Calc| Project Costs'!R$9,'Input| Escalations'!$H$23:$N$23,0))+'Input| Projects'!$Z971*INDEX('Input| Escalations'!$H$34:$N$34,MATCH('Calc| Project Costs'!R$9,'Input| Escalations'!$H$23:$N$23,0))+'Input| Projects'!$AA971*INDEX('Input| Escalations'!$H$35:$N$35,MATCH('Calc| Project Costs'!R$9,'Input| Escalations'!$H$23:$N$23,0))+1</f>
        <v>1</v>
      </c>
      <c r="S971" s="192">
        <f>'Input| Projects'!$Y971*INDEX('Input| Escalations'!$H$33:$N$33,MATCH('Calc| Project Costs'!S$9,'Input| Escalations'!$H$23:$N$23,0))+'Input| Projects'!$Z971*INDEX('Input| Escalations'!$H$34:$N$34,MATCH('Calc| Project Costs'!S$9,'Input| Escalations'!$H$23:$N$23,0))+'Input| Projects'!$AA971*INDEX('Input| Escalations'!$H$35:$N$35,MATCH('Calc| Project Costs'!S$9,'Input| Escalations'!$H$23:$N$23,0))+1</f>
        <v>1</v>
      </c>
      <c r="T971" s="192">
        <f>'Input| Projects'!$Y971*INDEX('Input| Escalations'!$H$33:$N$33,MATCH('Calc| Project Costs'!T$9,'Input| Escalations'!$H$23:$N$23,0))+'Input| Projects'!$Z971*INDEX('Input| Escalations'!$H$34:$N$34,MATCH('Calc| Project Costs'!T$9,'Input| Escalations'!$H$23:$N$23,0))+'Input| Projects'!$AA971*INDEX('Input| Escalations'!$H$35:$N$35,MATCH('Calc| Project Costs'!T$9,'Input| Escalations'!$H$23:$N$23,0))+1</f>
        <v>1</v>
      </c>
      <c r="U971" s="106"/>
      <c r="V971" s="186">
        <f t="shared" si="474"/>
        <v>0</v>
      </c>
      <c r="W971" s="186">
        <f t="shared" si="475"/>
        <v>0</v>
      </c>
      <c r="X971" s="186">
        <f t="shared" si="476"/>
        <v>0</v>
      </c>
      <c r="Y971" s="186">
        <f t="shared" si="452"/>
        <v>0</v>
      </c>
      <c r="Z971" s="186">
        <f t="shared" si="453"/>
        <v>0</v>
      </c>
      <c r="AA971" s="186">
        <f t="shared" si="454"/>
        <v>0</v>
      </c>
      <c r="AB971" s="186">
        <f t="shared" si="455"/>
        <v>0</v>
      </c>
      <c r="AC971" s="106"/>
      <c r="AD971" s="186">
        <f>'Input| Projects'!Q971*N971*'Input| Escalations'!$K$19</f>
        <v>0</v>
      </c>
      <c r="AE971" s="186">
        <f>'Input| Projects'!R971*O971*'Input| Escalations'!$K$19</f>
        <v>0</v>
      </c>
      <c r="AF971" s="186">
        <f>'Input| Projects'!S971*P971*'Input| Escalations'!$K$19</f>
        <v>0</v>
      </c>
      <c r="AG971" s="186">
        <f>'Input| Projects'!T971*Q971*'Input| Escalations'!$K$19</f>
        <v>0</v>
      </c>
      <c r="AH971" s="186">
        <f>'Input| Projects'!U971*R971*'Input| Escalations'!$K$19</f>
        <v>0</v>
      </c>
      <c r="AI971" s="186">
        <f>'Input| Projects'!V971*S971*'Input| Escalations'!$K$19</f>
        <v>0</v>
      </c>
      <c r="AJ971" s="186">
        <f>'Input| Projects'!W971*T971*'Input| Escalations'!$K$19</f>
        <v>0</v>
      </c>
      <c r="AK971" s="106"/>
      <c r="AL971" s="186" t="str">
        <f>IFERROR(IF('Input| Overheads'!$C$42="Direct costs",SUMPRODUCT(--('Input| Projects'!$AC971="Yes"),'Calc| Overheads Allocation'!C$8,'Calc| Project Costs'!V971),IF('Input| Overheads'!$C$42="Internal labour",SUMPRODUCT(--('Input| Projects'!$AC971="Yes"),'Calc| Overheads Allocation'!C$8,'Calc| Project Costs'!V971,'Input| Projects'!$Y971),IF('Input| Overheads'!$C$42="DNSP defined",SUMPRODUCT(--('Input| Projects'!$AC971="Yes"),'Calc| Overheads Allocation'!C$61,'Input| Projects'!$AF971),""))),"")</f>
        <v/>
      </c>
      <c r="AM971" s="186" t="str">
        <f>IFERROR(IF('Input| Overheads'!$C$42="Direct costs",SUMPRODUCT(--('Input| Projects'!$AC971="Yes"),'Calc| Overheads Allocation'!D$8,'Calc| Project Costs'!W971),IF('Input| Overheads'!$C$42="Internal labour",SUMPRODUCT(--('Input| Projects'!$AC971="Yes"),'Calc| Overheads Allocation'!D$8,'Calc| Project Costs'!W971,'Input| Projects'!$Y971),IF('Input| Overheads'!$C$42="DNSP defined",SUMPRODUCT(--('Input| Projects'!$AC971="Yes"),'Calc| Overheads Allocation'!D$61,'Input| Projects'!$AF971),""))),"")</f>
        <v/>
      </c>
      <c r="AN971" s="186" t="str">
        <f>IFERROR(IF('Input| Overheads'!$C$42="Direct costs",SUMPRODUCT(--('Input| Projects'!$AC971="Yes"),'Calc| Overheads Allocation'!E$8,'Calc| Project Costs'!X971),IF('Input| Overheads'!$C$42="Internal labour",SUMPRODUCT(--('Input| Projects'!$AC971="Yes"),'Calc| Overheads Allocation'!E$8,'Calc| Project Costs'!X971,'Input| Projects'!$Y971),IF('Input| Overheads'!$C$42="DNSP defined",SUMPRODUCT(--('Input| Projects'!$AC971="Yes"),'Calc| Overheads Allocation'!E$61,'Input| Projects'!$AF971),""))),"")</f>
        <v/>
      </c>
      <c r="AO971" s="186" t="str">
        <f>IFERROR(IF('Input| Overheads'!$C$42="Direct costs",SUMPRODUCT(--('Input| Projects'!$AC971="Yes"),'Calc| Overheads Allocation'!F$8,'Calc| Project Costs'!Y971),IF('Input| Overheads'!$C$42="Internal labour",SUMPRODUCT(--('Input| Projects'!$AC971="Yes"),'Calc| Overheads Allocation'!F$8,'Calc| Project Costs'!Y971,'Input| Projects'!$Y971),IF('Input| Overheads'!$C$42="DNSP defined",SUMPRODUCT(--('Input| Projects'!$AC971="Yes"),'Calc| Overheads Allocation'!F$61,'Input| Projects'!$AF971),""))),"")</f>
        <v/>
      </c>
      <c r="AP971" s="186" t="str">
        <f>IFERROR(IF('Input| Overheads'!$C$42="Direct costs",SUMPRODUCT(--('Input| Projects'!$AC971="Yes"),'Calc| Overheads Allocation'!G$8,'Calc| Project Costs'!Z971),IF('Input| Overheads'!$C$42="Internal labour",SUMPRODUCT(--('Input| Projects'!$AC971="Yes"),'Calc| Overheads Allocation'!G$8,'Calc| Project Costs'!Z971,'Input| Projects'!$Y971),IF('Input| Overheads'!$C$42="DNSP defined",SUMPRODUCT(--('Input| Projects'!$AC971="Yes"),'Calc| Overheads Allocation'!G$61,'Input| Projects'!$AF971),""))),"")</f>
        <v/>
      </c>
      <c r="AQ971" s="186" t="str">
        <f>IFERROR(IF('Input| Overheads'!$C$42="Direct costs",SUMPRODUCT(--('Input| Projects'!$AC971="Yes"),'Calc| Overheads Allocation'!H$8,'Calc| Project Costs'!AA971),IF('Input| Overheads'!$C$42="Internal labour",SUMPRODUCT(--('Input| Projects'!$AC971="Yes"),'Calc| Overheads Allocation'!H$8,'Calc| Project Costs'!AA971,'Input| Projects'!$Y971),IF('Input| Overheads'!$C$42="DNSP defined",SUMPRODUCT(--('Input| Projects'!$AC971="Yes"),'Calc| Overheads Allocation'!H$61,'Input| Projects'!$AF971),""))),"")</f>
        <v/>
      </c>
      <c r="AR971" s="186" t="str">
        <f>IFERROR(IF('Input| Overheads'!$C$42="Direct costs",SUMPRODUCT(--('Input| Projects'!$AC971="Yes"),'Calc| Overheads Allocation'!I$8,'Calc| Project Costs'!AB971),IF('Input| Overheads'!$C$42="Internal labour",SUMPRODUCT(--('Input| Projects'!$AC971="Yes"),'Calc| Overheads Allocation'!I$8,'Calc| Project Costs'!AB971,'Input| Projects'!$Y971),IF('Input| Overheads'!$C$42="DNSP defined",SUMPRODUCT(--('Input| Projects'!$AC971="Yes"),'Calc| Overheads Allocation'!I$61,'Input| Projects'!$AF971),""))),"")</f>
        <v/>
      </c>
      <c r="AS971" s="106"/>
      <c r="AT971" s="186" t="str">
        <f>IFERROR(IF('Input| Overheads'!$C$42="Direct costs",SUMPRODUCT(--('Input| Projects'!$AD971="Yes"),'Calc| Overheads Allocation'!C$9,'Calc| Project Costs'!V971),IF('Input| Overheads'!$C$42="Internal labour",SUMPRODUCT(--('Input| Projects'!$AD971="Yes"),'Calc| Overheads Allocation'!C$9,'Calc| Project Costs'!V971,'Input| Projects'!$Y971),IF('Input| Overheads'!$C$42="DNSP defined",SUMPRODUCT(--('Input| Projects'!$AD971="Yes"),'Calc| Overheads Allocation'!C$62,'Input| Projects'!$AG971),""))),"")</f>
        <v/>
      </c>
      <c r="AU971" s="186" t="str">
        <f>IFERROR(IF('Input| Overheads'!$C$42="Direct costs",SUMPRODUCT(--('Input| Projects'!$AD971="Yes"),'Calc| Overheads Allocation'!D$9,'Calc| Project Costs'!W971),IF('Input| Overheads'!$C$42="Internal labour",SUMPRODUCT(--('Input| Projects'!$AD971="Yes"),'Calc| Overheads Allocation'!D$9,'Calc| Project Costs'!W971,'Input| Projects'!$Y971),IF('Input| Overheads'!$C$42="DNSP defined",SUMPRODUCT(--('Input| Projects'!$AD971="Yes"),'Calc| Overheads Allocation'!D$62,'Input| Projects'!$AG971),""))),"")</f>
        <v/>
      </c>
      <c r="AV971" s="186" t="str">
        <f>IFERROR(IF('Input| Overheads'!$C$42="Direct costs",SUMPRODUCT(--('Input| Projects'!$AD971="Yes"),'Calc| Overheads Allocation'!E$9,'Calc| Project Costs'!X971),IF('Input| Overheads'!$C$42="Internal labour",SUMPRODUCT(--('Input| Projects'!$AD971="Yes"),'Calc| Overheads Allocation'!E$9,'Calc| Project Costs'!X971,'Input| Projects'!$Y971),IF('Input| Overheads'!$C$42="DNSP defined",SUMPRODUCT(--('Input| Projects'!$AD971="Yes"),'Calc| Overheads Allocation'!E$62,'Input| Projects'!$AG971),""))),"")</f>
        <v/>
      </c>
      <c r="AW971" s="186" t="str">
        <f>IFERROR(IF('Input| Overheads'!$C$42="Direct costs",SUMPRODUCT(--('Input| Projects'!$AD971="Yes"),'Calc| Overheads Allocation'!F$9,'Calc| Project Costs'!Y971),IF('Input| Overheads'!$C$42="Internal labour",SUMPRODUCT(--('Input| Projects'!$AD971="Yes"),'Calc| Overheads Allocation'!F$9,'Calc| Project Costs'!Y971,'Input| Projects'!$Y971),IF('Input| Overheads'!$C$42="DNSP defined",SUMPRODUCT(--('Input| Projects'!$AD971="Yes"),'Calc| Overheads Allocation'!F$62,'Input| Projects'!$AG971),""))),"")</f>
        <v/>
      </c>
      <c r="AX971" s="186" t="str">
        <f>IFERROR(IF('Input| Overheads'!$C$42="Direct costs",SUMPRODUCT(--('Input| Projects'!$AD971="Yes"),'Calc| Overheads Allocation'!G$9,'Calc| Project Costs'!Z971),IF('Input| Overheads'!$C$42="Internal labour",SUMPRODUCT(--('Input| Projects'!$AD971="Yes"),'Calc| Overheads Allocation'!G$9,'Calc| Project Costs'!Z971,'Input| Projects'!$Y971),IF('Input| Overheads'!$C$42="DNSP defined",SUMPRODUCT(--('Input| Projects'!$AD971="Yes"),'Calc| Overheads Allocation'!G$62,'Input| Projects'!$AG971),""))),"")</f>
        <v/>
      </c>
      <c r="AY971" s="186" t="str">
        <f>IFERROR(IF('Input| Overheads'!$C$42="Direct costs",SUMPRODUCT(--('Input| Projects'!$AD971="Yes"),'Calc| Overheads Allocation'!H$9,'Calc| Project Costs'!AA971),IF('Input| Overheads'!$C$42="Internal labour",SUMPRODUCT(--('Input| Projects'!$AD971="Yes"),'Calc| Overheads Allocation'!H$9,'Calc| Project Costs'!AA971,'Input| Projects'!$Y971),IF('Input| Overheads'!$C$42="DNSP defined",SUMPRODUCT(--('Input| Projects'!$AD971="Yes"),'Calc| Overheads Allocation'!H$62,'Input| Projects'!$AG971),""))),"")</f>
        <v/>
      </c>
      <c r="AZ971" s="186" t="str">
        <f>IFERROR(IF('Input| Overheads'!$C$42="Direct costs",SUMPRODUCT(--('Input| Projects'!$AD971="Yes"),'Calc| Overheads Allocation'!I$9,'Calc| Project Costs'!AB971),IF('Input| Overheads'!$C$42="Internal labour",SUMPRODUCT(--('Input| Projects'!$AD971="Yes"),'Calc| Overheads Allocation'!I$9,'Calc| Project Costs'!AB971,'Input| Projects'!$Y971),IF('Input| Overheads'!$C$42="DNSP defined",SUMPRODUCT(--('Input| Projects'!$AD971="Yes"),'Calc| Overheads Allocation'!I$62,'Input| Projects'!$AG971),""))),"")</f>
        <v/>
      </c>
      <c r="BA971" s="106"/>
      <c r="BB971" s="186">
        <f t="shared" si="477"/>
        <v>0</v>
      </c>
      <c r="BC971" s="186">
        <f t="shared" si="478"/>
        <v>0</v>
      </c>
      <c r="BD971" s="186">
        <f t="shared" si="479"/>
        <v>0</v>
      </c>
      <c r="BE971" s="186">
        <f t="shared" si="456"/>
        <v>0</v>
      </c>
      <c r="BF971" s="186">
        <f t="shared" si="457"/>
        <v>0</v>
      </c>
      <c r="BG971" s="186">
        <f t="shared" si="458"/>
        <v>0</v>
      </c>
      <c r="BH971" s="186">
        <f t="shared" si="459"/>
        <v>0</v>
      </c>
      <c r="BI971" s="97"/>
      <c r="BJ971" s="186" t="str">
        <f t="shared" si="460"/>
        <v/>
      </c>
      <c r="BK971" s="186" t="str">
        <f t="shared" si="461"/>
        <v/>
      </c>
      <c r="BL971" s="186" t="str">
        <f t="shared" si="462"/>
        <v/>
      </c>
      <c r="BM971" s="186" t="str">
        <f t="shared" si="463"/>
        <v/>
      </c>
      <c r="BN971" s="186" t="str">
        <f t="shared" si="464"/>
        <v/>
      </c>
      <c r="BO971" s="186" t="str">
        <f t="shared" si="465"/>
        <v/>
      </c>
      <c r="BP971" s="186" t="str">
        <f t="shared" si="466"/>
        <v/>
      </c>
      <c r="BQ971" s="97"/>
      <c r="BR971" s="186">
        <f t="shared" si="467"/>
        <v>0</v>
      </c>
      <c r="BS971" s="186">
        <f t="shared" si="468"/>
        <v>0</v>
      </c>
      <c r="BT971" s="222">
        <f t="shared" si="469"/>
        <v>0</v>
      </c>
      <c r="BU971" s="222">
        <f t="shared" si="470"/>
        <v>0</v>
      </c>
      <c r="BV971" s="222">
        <f t="shared" si="471"/>
        <v>0</v>
      </c>
      <c r="BW971" s="222">
        <f t="shared" si="472"/>
        <v>0</v>
      </c>
      <c r="BX971" s="222">
        <f t="shared" si="473"/>
        <v>0</v>
      </c>
      <c r="BY971" s="106"/>
      <c r="BZ971" s="197" t="str">
        <f>IF(SUMIF('Input| Projects'!$AS$8:$CP$8,"Dx",'Input| Projects'!$AS971:$CP971)=0,"",SUMIF('Input| Projects'!$AS$8:$CP$8,"Dx",'Input| Projects'!$AS971:$CP971))</f>
        <v/>
      </c>
      <c r="CA971" s="197" t="str">
        <f>IF(SUMIF('Input| Projects'!$AS$8:$CP$8,"Tx",'Input| Projects'!$AS971:$CP971)=0,"",SUMIF('Input| Projects'!$AS$8:$CP$8,"Tx",'Input| Projects'!$AS971:$CP971))</f>
        <v/>
      </c>
      <c r="CB971" s="150" t="str">
        <f t="shared" si="480"/>
        <v/>
      </c>
    </row>
    <row r="972" spans="2:80" x14ac:dyDescent="0.2">
      <c r="B972" s="201">
        <f>IFERROR('Input| Projects'!B972,"")</f>
        <v>963</v>
      </c>
      <c r="C972" s="42" t="str">
        <f>IFERROR(IF('Input| Projects'!C972="","",'Input| Projects'!C972),"")</f>
        <v/>
      </c>
      <c r="D972" s="42" t="str">
        <f>IFERROR(IF('Input| Projects'!D972="","",'Input| Projects'!D972),"")</f>
        <v/>
      </c>
      <c r="E972" s="104"/>
      <c r="F972" s="190">
        <f>IFERROR('Input| Projects'!I972*'Input| Escalations'!$K$19,"")</f>
        <v>0</v>
      </c>
      <c r="G972" s="190">
        <f>IFERROR('Input| Projects'!J972*'Input| Escalations'!$K$19,"")</f>
        <v>0</v>
      </c>
      <c r="H972" s="190">
        <f>IFERROR('Input| Projects'!K972*'Input| Escalations'!$K$19,"")</f>
        <v>0</v>
      </c>
      <c r="I972" s="190">
        <f>IFERROR('Input| Projects'!L972*'Input| Escalations'!$K$19,"")</f>
        <v>0</v>
      </c>
      <c r="J972" s="190">
        <f>IFERROR('Input| Projects'!M972*'Input| Escalations'!$K$19,"")</f>
        <v>0</v>
      </c>
      <c r="K972" s="190">
        <f>IFERROR('Input| Projects'!N972*'Input| Escalations'!$K$19,"")</f>
        <v>0</v>
      </c>
      <c r="L972" s="190">
        <f>IFERROR('Input| Projects'!O972*'Input| Escalations'!$K$19,"")</f>
        <v>0</v>
      </c>
      <c r="M972" s="150" t="str">
        <f>IF(ABS(SUM(F972:L972)-(SUM('Input| Projects'!I972:O972)*'Input| Escalations'!$K$19))&lt;0.0000001,"",1)</f>
        <v/>
      </c>
      <c r="N972" s="192">
        <f>'Input| Projects'!$Y972*INDEX('Input| Escalations'!$H$33:$N$33,MATCH('Calc| Project Costs'!N$9,'Input| Escalations'!$H$23:$N$23,0))+'Input| Projects'!$Z972*INDEX('Input| Escalations'!$H$34:$N$34,MATCH('Calc| Project Costs'!N$9,'Input| Escalations'!$H$23:$N$23,0))+'Input| Projects'!$AA972*INDEX('Input| Escalations'!$H$35:$N$35,MATCH('Calc| Project Costs'!N$9,'Input| Escalations'!$H$23:$N$23,0))+1</f>
        <v>1</v>
      </c>
      <c r="O972" s="192">
        <f>'Input| Projects'!$Y972*INDEX('Input| Escalations'!$H$33:$N$33,MATCH('Calc| Project Costs'!O$9,'Input| Escalations'!$H$23:$N$23,0))+'Input| Projects'!$Z972*INDEX('Input| Escalations'!$H$34:$N$34,MATCH('Calc| Project Costs'!O$9,'Input| Escalations'!$H$23:$N$23,0))+'Input| Projects'!$AA972*INDEX('Input| Escalations'!$H$35:$N$35,MATCH('Calc| Project Costs'!O$9,'Input| Escalations'!$H$23:$N$23,0))+1</f>
        <v>1</v>
      </c>
      <c r="P972" s="192">
        <f>'Input| Projects'!$Y972*INDEX('Input| Escalations'!$H$33:$N$33,MATCH('Calc| Project Costs'!P$9,'Input| Escalations'!$H$23:$N$23,0))+'Input| Projects'!$Z972*INDEX('Input| Escalations'!$H$34:$N$34,MATCH('Calc| Project Costs'!P$9,'Input| Escalations'!$H$23:$N$23,0))+'Input| Projects'!$AA972*INDEX('Input| Escalations'!$H$35:$N$35,MATCH('Calc| Project Costs'!P$9,'Input| Escalations'!$H$23:$N$23,0))+1</f>
        <v>1</v>
      </c>
      <c r="Q972" s="192">
        <f>'Input| Projects'!$Y972*INDEX('Input| Escalations'!$H$33:$N$33,MATCH('Calc| Project Costs'!Q$9,'Input| Escalations'!$H$23:$N$23,0))+'Input| Projects'!$Z972*INDEX('Input| Escalations'!$H$34:$N$34,MATCH('Calc| Project Costs'!Q$9,'Input| Escalations'!$H$23:$N$23,0))+'Input| Projects'!$AA972*INDEX('Input| Escalations'!$H$35:$N$35,MATCH('Calc| Project Costs'!Q$9,'Input| Escalations'!$H$23:$N$23,0))+1</f>
        <v>1</v>
      </c>
      <c r="R972" s="192">
        <f>'Input| Projects'!$Y972*INDEX('Input| Escalations'!$H$33:$N$33,MATCH('Calc| Project Costs'!R$9,'Input| Escalations'!$H$23:$N$23,0))+'Input| Projects'!$Z972*INDEX('Input| Escalations'!$H$34:$N$34,MATCH('Calc| Project Costs'!R$9,'Input| Escalations'!$H$23:$N$23,0))+'Input| Projects'!$AA972*INDEX('Input| Escalations'!$H$35:$N$35,MATCH('Calc| Project Costs'!R$9,'Input| Escalations'!$H$23:$N$23,0))+1</f>
        <v>1</v>
      </c>
      <c r="S972" s="192">
        <f>'Input| Projects'!$Y972*INDEX('Input| Escalations'!$H$33:$N$33,MATCH('Calc| Project Costs'!S$9,'Input| Escalations'!$H$23:$N$23,0))+'Input| Projects'!$Z972*INDEX('Input| Escalations'!$H$34:$N$34,MATCH('Calc| Project Costs'!S$9,'Input| Escalations'!$H$23:$N$23,0))+'Input| Projects'!$AA972*INDEX('Input| Escalations'!$H$35:$N$35,MATCH('Calc| Project Costs'!S$9,'Input| Escalations'!$H$23:$N$23,0))+1</f>
        <v>1</v>
      </c>
      <c r="T972" s="192">
        <f>'Input| Projects'!$Y972*INDEX('Input| Escalations'!$H$33:$N$33,MATCH('Calc| Project Costs'!T$9,'Input| Escalations'!$H$23:$N$23,0))+'Input| Projects'!$Z972*INDEX('Input| Escalations'!$H$34:$N$34,MATCH('Calc| Project Costs'!T$9,'Input| Escalations'!$H$23:$N$23,0))+'Input| Projects'!$AA972*INDEX('Input| Escalations'!$H$35:$N$35,MATCH('Calc| Project Costs'!T$9,'Input| Escalations'!$H$23:$N$23,0))+1</f>
        <v>1</v>
      </c>
      <c r="U972" s="106"/>
      <c r="V972" s="186">
        <f t="shared" si="474"/>
        <v>0</v>
      </c>
      <c r="W972" s="186">
        <f t="shared" si="475"/>
        <v>0</v>
      </c>
      <c r="X972" s="186">
        <f t="shared" si="476"/>
        <v>0</v>
      </c>
      <c r="Y972" s="186">
        <f t="shared" si="452"/>
        <v>0</v>
      </c>
      <c r="Z972" s="186">
        <f t="shared" si="453"/>
        <v>0</v>
      </c>
      <c r="AA972" s="186">
        <f t="shared" si="454"/>
        <v>0</v>
      </c>
      <c r="AB972" s="186">
        <f t="shared" si="455"/>
        <v>0</v>
      </c>
      <c r="AC972" s="106"/>
      <c r="AD972" s="186">
        <f>'Input| Projects'!Q972*N972*'Input| Escalations'!$K$19</f>
        <v>0</v>
      </c>
      <c r="AE972" s="186">
        <f>'Input| Projects'!R972*O972*'Input| Escalations'!$K$19</f>
        <v>0</v>
      </c>
      <c r="AF972" s="186">
        <f>'Input| Projects'!S972*P972*'Input| Escalations'!$K$19</f>
        <v>0</v>
      </c>
      <c r="AG972" s="186">
        <f>'Input| Projects'!T972*Q972*'Input| Escalations'!$K$19</f>
        <v>0</v>
      </c>
      <c r="AH972" s="186">
        <f>'Input| Projects'!U972*R972*'Input| Escalations'!$K$19</f>
        <v>0</v>
      </c>
      <c r="AI972" s="186">
        <f>'Input| Projects'!V972*S972*'Input| Escalations'!$K$19</f>
        <v>0</v>
      </c>
      <c r="AJ972" s="186">
        <f>'Input| Projects'!W972*T972*'Input| Escalations'!$K$19</f>
        <v>0</v>
      </c>
      <c r="AK972" s="106"/>
      <c r="AL972" s="186" t="str">
        <f>IFERROR(IF('Input| Overheads'!$C$42="Direct costs",SUMPRODUCT(--('Input| Projects'!$AC972="Yes"),'Calc| Overheads Allocation'!C$8,'Calc| Project Costs'!V972),IF('Input| Overheads'!$C$42="Internal labour",SUMPRODUCT(--('Input| Projects'!$AC972="Yes"),'Calc| Overheads Allocation'!C$8,'Calc| Project Costs'!V972,'Input| Projects'!$Y972),IF('Input| Overheads'!$C$42="DNSP defined",SUMPRODUCT(--('Input| Projects'!$AC972="Yes"),'Calc| Overheads Allocation'!C$61,'Input| Projects'!$AF972),""))),"")</f>
        <v/>
      </c>
      <c r="AM972" s="186" t="str">
        <f>IFERROR(IF('Input| Overheads'!$C$42="Direct costs",SUMPRODUCT(--('Input| Projects'!$AC972="Yes"),'Calc| Overheads Allocation'!D$8,'Calc| Project Costs'!W972),IF('Input| Overheads'!$C$42="Internal labour",SUMPRODUCT(--('Input| Projects'!$AC972="Yes"),'Calc| Overheads Allocation'!D$8,'Calc| Project Costs'!W972,'Input| Projects'!$Y972),IF('Input| Overheads'!$C$42="DNSP defined",SUMPRODUCT(--('Input| Projects'!$AC972="Yes"),'Calc| Overheads Allocation'!D$61,'Input| Projects'!$AF972),""))),"")</f>
        <v/>
      </c>
      <c r="AN972" s="186" t="str">
        <f>IFERROR(IF('Input| Overheads'!$C$42="Direct costs",SUMPRODUCT(--('Input| Projects'!$AC972="Yes"),'Calc| Overheads Allocation'!E$8,'Calc| Project Costs'!X972),IF('Input| Overheads'!$C$42="Internal labour",SUMPRODUCT(--('Input| Projects'!$AC972="Yes"),'Calc| Overheads Allocation'!E$8,'Calc| Project Costs'!X972,'Input| Projects'!$Y972),IF('Input| Overheads'!$C$42="DNSP defined",SUMPRODUCT(--('Input| Projects'!$AC972="Yes"),'Calc| Overheads Allocation'!E$61,'Input| Projects'!$AF972),""))),"")</f>
        <v/>
      </c>
      <c r="AO972" s="186" t="str">
        <f>IFERROR(IF('Input| Overheads'!$C$42="Direct costs",SUMPRODUCT(--('Input| Projects'!$AC972="Yes"),'Calc| Overheads Allocation'!F$8,'Calc| Project Costs'!Y972),IF('Input| Overheads'!$C$42="Internal labour",SUMPRODUCT(--('Input| Projects'!$AC972="Yes"),'Calc| Overheads Allocation'!F$8,'Calc| Project Costs'!Y972,'Input| Projects'!$Y972),IF('Input| Overheads'!$C$42="DNSP defined",SUMPRODUCT(--('Input| Projects'!$AC972="Yes"),'Calc| Overheads Allocation'!F$61,'Input| Projects'!$AF972),""))),"")</f>
        <v/>
      </c>
      <c r="AP972" s="186" t="str">
        <f>IFERROR(IF('Input| Overheads'!$C$42="Direct costs",SUMPRODUCT(--('Input| Projects'!$AC972="Yes"),'Calc| Overheads Allocation'!G$8,'Calc| Project Costs'!Z972),IF('Input| Overheads'!$C$42="Internal labour",SUMPRODUCT(--('Input| Projects'!$AC972="Yes"),'Calc| Overheads Allocation'!G$8,'Calc| Project Costs'!Z972,'Input| Projects'!$Y972),IF('Input| Overheads'!$C$42="DNSP defined",SUMPRODUCT(--('Input| Projects'!$AC972="Yes"),'Calc| Overheads Allocation'!G$61,'Input| Projects'!$AF972),""))),"")</f>
        <v/>
      </c>
      <c r="AQ972" s="186" t="str">
        <f>IFERROR(IF('Input| Overheads'!$C$42="Direct costs",SUMPRODUCT(--('Input| Projects'!$AC972="Yes"),'Calc| Overheads Allocation'!H$8,'Calc| Project Costs'!AA972),IF('Input| Overheads'!$C$42="Internal labour",SUMPRODUCT(--('Input| Projects'!$AC972="Yes"),'Calc| Overheads Allocation'!H$8,'Calc| Project Costs'!AA972,'Input| Projects'!$Y972),IF('Input| Overheads'!$C$42="DNSP defined",SUMPRODUCT(--('Input| Projects'!$AC972="Yes"),'Calc| Overheads Allocation'!H$61,'Input| Projects'!$AF972),""))),"")</f>
        <v/>
      </c>
      <c r="AR972" s="186" t="str">
        <f>IFERROR(IF('Input| Overheads'!$C$42="Direct costs",SUMPRODUCT(--('Input| Projects'!$AC972="Yes"),'Calc| Overheads Allocation'!I$8,'Calc| Project Costs'!AB972),IF('Input| Overheads'!$C$42="Internal labour",SUMPRODUCT(--('Input| Projects'!$AC972="Yes"),'Calc| Overheads Allocation'!I$8,'Calc| Project Costs'!AB972,'Input| Projects'!$Y972),IF('Input| Overheads'!$C$42="DNSP defined",SUMPRODUCT(--('Input| Projects'!$AC972="Yes"),'Calc| Overheads Allocation'!I$61,'Input| Projects'!$AF972),""))),"")</f>
        <v/>
      </c>
      <c r="AS972" s="106"/>
      <c r="AT972" s="186" t="str">
        <f>IFERROR(IF('Input| Overheads'!$C$42="Direct costs",SUMPRODUCT(--('Input| Projects'!$AD972="Yes"),'Calc| Overheads Allocation'!C$9,'Calc| Project Costs'!V972),IF('Input| Overheads'!$C$42="Internal labour",SUMPRODUCT(--('Input| Projects'!$AD972="Yes"),'Calc| Overheads Allocation'!C$9,'Calc| Project Costs'!V972,'Input| Projects'!$Y972),IF('Input| Overheads'!$C$42="DNSP defined",SUMPRODUCT(--('Input| Projects'!$AD972="Yes"),'Calc| Overheads Allocation'!C$62,'Input| Projects'!$AG972),""))),"")</f>
        <v/>
      </c>
      <c r="AU972" s="186" t="str">
        <f>IFERROR(IF('Input| Overheads'!$C$42="Direct costs",SUMPRODUCT(--('Input| Projects'!$AD972="Yes"),'Calc| Overheads Allocation'!D$9,'Calc| Project Costs'!W972),IF('Input| Overheads'!$C$42="Internal labour",SUMPRODUCT(--('Input| Projects'!$AD972="Yes"),'Calc| Overheads Allocation'!D$9,'Calc| Project Costs'!W972,'Input| Projects'!$Y972),IF('Input| Overheads'!$C$42="DNSP defined",SUMPRODUCT(--('Input| Projects'!$AD972="Yes"),'Calc| Overheads Allocation'!D$62,'Input| Projects'!$AG972),""))),"")</f>
        <v/>
      </c>
      <c r="AV972" s="186" t="str">
        <f>IFERROR(IF('Input| Overheads'!$C$42="Direct costs",SUMPRODUCT(--('Input| Projects'!$AD972="Yes"),'Calc| Overheads Allocation'!E$9,'Calc| Project Costs'!X972),IF('Input| Overheads'!$C$42="Internal labour",SUMPRODUCT(--('Input| Projects'!$AD972="Yes"),'Calc| Overheads Allocation'!E$9,'Calc| Project Costs'!X972,'Input| Projects'!$Y972),IF('Input| Overheads'!$C$42="DNSP defined",SUMPRODUCT(--('Input| Projects'!$AD972="Yes"),'Calc| Overheads Allocation'!E$62,'Input| Projects'!$AG972),""))),"")</f>
        <v/>
      </c>
      <c r="AW972" s="186" t="str">
        <f>IFERROR(IF('Input| Overheads'!$C$42="Direct costs",SUMPRODUCT(--('Input| Projects'!$AD972="Yes"),'Calc| Overheads Allocation'!F$9,'Calc| Project Costs'!Y972),IF('Input| Overheads'!$C$42="Internal labour",SUMPRODUCT(--('Input| Projects'!$AD972="Yes"),'Calc| Overheads Allocation'!F$9,'Calc| Project Costs'!Y972,'Input| Projects'!$Y972),IF('Input| Overheads'!$C$42="DNSP defined",SUMPRODUCT(--('Input| Projects'!$AD972="Yes"),'Calc| Overheads Allocation'!F$62,'Input| Projects'!$AG972),""))),"")</f>
        <v/>
      </c>
      <c r="AX972" s="186" t="str">
        <f>IFERROR(IF('Input| Overheads'!$C$42="Direct costs",SUMPRODUCT(--('Input| Projects'!$AD972="Yes"),'Calc| Overheads Allocation'!G$9,'Calc| Project Costs'!Z972),IF('Input| Overheads'!$C$42="Internal labour",SUMPRODUCT(--('Input| Projects'!$AD972="Yes"),'Calc| Overheads Allocation'!G$9,'Calc| Project Costs'!Z972,'Input| Projects'!$Y972),IF('Input| Overheads'!$C$42="DNSP defined",SUMPRODUCT(--('Input| Projects'!$AD972="Yes"),'Calc| Overheads Allocation'!G$62,'Input| Projects'!$AG972),""))),"")</f>
        <v/>
      </c>
      <c r="AY972" s="186" t="str">
        <f>IFERROR(IF('Input| Overheads'!$C$42="Direct costs",SUMPRODUCT(--('Input| Projects'!$AD972="Yes"),'Calc| Overheads Allocation'!H$9,'Calc| Project Costs'!AA972),IF('Input| Overheads'!$C$42="Internal labour",SUMPRODUCT(--('Input| Projects'!$AD972="Yes"),'Calc| Overheads Allocation'!H$9,'Calc| Project Costs'!AA972,'Input| Projects'!$Y972),IF('Input| Overheads'!$C$42="DNSP defined",SUMPRODUCT(--('Input| Projects'!$AD972="Yes"),'Calc| Overheads Allocation'!H$62,'Input| Projects'!$AG972),""))),"")</f>
        <v/>
      </c>
      <c r="AZ972" s="186" t="str">
        <f>IFERROR(IF('Input| Overheads'!$C$42="Direct costs",SUMPRODUCT(--('Input| Projects'!$AD972="Yes"),'Calc| Overheads Allocation'!I$9,'Calc| Project Costs'!AB972),IF('Input| Overheads'!$C$42="Internal labour",SUMPRODUCT(--('Input| Projects'!$AD972="Yes"),'Calc| Overheads Allocation'!I$9,'Calc| Project Costs'!AB972,'Input| Projects'!$Y972),IF('Input| Overheads'!$C$42="DNSP defined",SUMPRODUCT(--('Input| Projects'!$AD972="Yes"),'Calc| Overheads Allocation'!I$62,'Input| Projects'!$AG972),""))),"")</f>
        <v/>
      </c>
      <c r="BA972" s="106"/>
      <c r="BB972" s="186">
        <f t="shared" si="477"/>
        <v>0</v>
      </c>
      <c r="BC972" s="186">
        <f t="shared" si="478"/>
        <v>0</v>
      </c>
      <c r="BD972" s="186">
        <f t="shared" si="479"/>
        <v>0</v>
      </c>
      <c r="BE972" s="186">
        <f t="shared" si="456"/>
        <v>0</v>
      </c>
      <c r="BF972" s="186">
        <f t="shared" si="457"/>
        <v>0</v>
      </c>
      <c r="BG972" s="186">
        <f t="shared" si="458"/>
        <v>0</v>
      </c>
      <c r="BH972" s="186">
        <f t="shared" si="459"/>
        <v>0</v>
      </c>
      <c r="BI972" s="97"/>
      <c r="BJ972" s="186" t="str">
        <f t="shared" si="460"/>
        <v/>
      </c>
      <c r="BK972" s="186" t="str">
        <f t="shared" si="461"/>
        <v/>
      </c>
      <c r="BL972" s="186" t="str">
        <f t="shared" si="462"/>
        <v/>
      </c>
      <c r="BM972" s="186" t="str">
        <f t="shared" si="463"/>
        <v/>
      </c>
      <c r="BN972" s="186" t="str">
        <f t="shared" si="464"/>
        <v/>
      </c>
      <c r="BO972" s="186" t="str">
        <f t="shared" si="465"/>
        <v/>
      </c>
      <c r="BP972" s="186" t="str">
        <f t="shared" si="466"/>
        <v/>
      </c>
      <c r="BQ972" s="97"/>
      <c r="BR972" s="186">
        <f t="shared" si="467"/>
        <v>0</v>
      </c>
      <c r="BS972" s="186">
        <f t="shared" si="468"/>
        <v>0</v>
      </c>
      <c r="BT972" s="222">
        <f t="shared" si="469"/>
        <v>0</v>
      </c>
      <c r="BU972" s="222">
        <f t="shared" si="470"/>
        <v>0</v>
      </c>
      <c r="BV972" s="222">
        <f t="shared" si="471"/>
        <v>0</v>
      </c>
      <c r="BW972" s="222">
        <f t="shared" si="472"/>
        <v>0</v>
      </c>
      <c r="BX972" s="222">
        <f t="shared" si="473"/>
        <v>0</v>
      </c>
      <c r="BY972" s="106"/>
      <c r="BZ972" s="197" t="str">
        <f>IF(SUMIF('Input| Projects'!$AS$8:$CP$8,"Dx",'Input| Projects'!$AS972:$CP972)=0,"",SUMIF('Input| Projects'!$AS$8:$CP$8,"Dx",'Input| Projects'!$AS972:$CP972))</f>
        <v/>
      </c>
      <c r="CA972" s="197" t="str">
        <f>IF(SUMIF('Input| Projects'!$AS$8:$CP$8,"Tx",'Input| Projects'!$AS972:$CP972)=0,"",SUMIF('Input| Projects'!$AS$8:$CP$8,"Tx",'Input| Projects'!$AS972:$CP972))</f>
        <v/>
      </c>
      <c r="CB972" s="150" t="str">
        <f t="shared" si="480"/>
        <v/>
      </c>
    </row>
    <row r="973" spans="2:80" x14ac:dyDescent="0.2">
      <c r="B973" s="201">
        <f>IFERROR('Input| Projects'!B973,"")</f>
        <v>964</v>
      </c>
      <c r="C973" s="42" t="str">
        <f>IFERROR(IF('Input| Projects'!C973="","",'Input| Projects'!C973),"")</f>
        <v/>
      </c>
      <c r="D973" s="42" t="str">
        <f>IFERROR(IF('Input| Projects'!D973="","",'Input| Projects'!D973),"")</f>
        <v/>
      </c>
      <c r="E973" s="104"/>
      <c r="F973" s="190">
        <f>IFERROR('Input| Projects'!I973*'Input| Escalations'!$K$19,"")</f>
        <v>0</v>
      </c>
      <c r="G973" s="190">
        <f>IFERROR('Input| Projects'!J973*'Input| Escalations'!$K$19,"")</f>
        <v>0</v>
      </c>
      <c r="H973" s="190">
        <f>IFERROR('Input| Projects'!K973*'Input| Escalations'!$K$19,"")</f>
        <v>0</v>
      </c>
      <c r="I973" s="190">
        <f>IFERROR('Input| Projects'!L973*'Input| Escalations'!$K$19,"")</f>
        <v>0</v>
      </c>
      <c r="J973" s="190">
        <f>IFERROR('Input| Projects'!M973*'Input| Escalations'!$K$19,"")</f>
        <v>0</v>
      </c>
      <c r="K973" s="190">
        <f>IFERROR('Input| Projects'!N973*'Input| Escalations'!$K$19,"")</f>
        <v>0</v>
      </c>
      <c r="L973" s="190">
        <f>IFERROR('Input| Projects'!O973*'Input| Escalations'!$K$19,"")</f>
        <v>0</v>
      </c>
      <c r="M973" s="150" t="str">
        <f>IF(ABS(SUM(F973:L973)-(SUM('Input| Projects'!I973:O973)*'Input| Escalations'!$K$19))&lt;0.0000001,"",1)</f>
        <v/>
      </c>
      <c r="N973" s="192">
        <f>'Input| Projects'!$Y973*INDEX('Input| Escalations'!$H$33:$N$33,MATCH('Calc| Project Costs'!N$9,'Input| Escalations'!$H$23:$N$23,0))+'Input| Projects'!$Z973*INDEX('Input| Escalations'!$H$34:$N$34,MATCH('Calc| Project Costs'!N$9,'Input| Escalations'!$H$23:$N$23,0))+'Input| Projects'!$AA973*INDEX('Input| Escalations'!$H$35:$N$35,MATCH('Calc| Project Costs'!N$9,'Input| Escalations'!$H$23:$N$23,0))+1</f>
        <v>1</v>
      </c>
      <c r="O973" s="192">
        <f>'Input| Projects'!$Y973*INDEX('Input| Escalations'!$H$33:$N$33,MATCH('Calc| Project Costs'!O$9,'Input| Escalations'!$H$23:$N$23,0))+'Input| Projects'!$Z973*INDEX('Input| Escalations'!$H$34:$N$34,MATCH('Calc| Project Costs'!O$9,'Input| Escalations'!$H$23:$N$23,0))+'Input| Projects'!$AA973*INDEX('Input| Escalations'!$H$35:$N$35,MATCH('Calc| Project Costs'!O$9,'Input| Escalations'!$H$23:$N$23,0))+1</f>
        <v>1</v>
      </c>
      <c r="P973" s="192">
        <f>'Input| Projects'!$Y973*INDEX('Input| Escalations'!$H$33:$N$33,MATCH('Calc| Project Costs'!P$9,'Input| Escalations'!$H$23:$N$23,0))+'Input| Projects'!$Z973*INDEX('Input| Escalations'!$H$34:$N$34,MATCH('Calc| Project Costs'!P$9,'Input| Escalations'!$H$23:$N$23,0))+'Input| Projects'!$AA973*INDEX('Input| Escalations'!$H$35:$N$35,MATCH('Calc| Project Costs'!P$9,'Input| Escalations'!$H$23:$N$23,0))+1</f>
        <v>1</v>
      </c>
      <c r="Q973" s="192">
        <f>'Input| Projects'!$Y973*INDEX('Input| Escalations'!$H$33:$N$33,MATCH('Calc| Project Costs'!Q$9,'Input| Escalations'!$H$23:$N$23,0))+'Input| Projects'!$Z973*INDEX('Input| Escalations'!$H$34:$N$34,MATCH('Calc| Project Costs'!Q$9,'Input| Escalations'!$H$23:$N$23,0))+'Input| Projects'!$AA973*INDEX('Input| Escalations'!$H$35:$N$35,MATCH('Calc| Project Costs'!Q$9,'Input| Escalations'!$H$23:$N$23,0))+1</f>
        <v>1</v>
      </c>
      <c r="R973" s="192">
        <f>'Input| Projects'!$Y973*INDEX('Input| Escalations'!$H$33:$N$33,MATCH('Calc| Project Costs'!R$9,'Input| Escalations'!$H$23:$N$23,0))+'Input| Projects'!$Z973*INDEX('Input| Escalations'!$H$34:$N$34,MATCH('Calc| Project Costs'!R$9,'Input| Escalations'!$H$23:$N$23,0))+'Input| Projects'!$AA973*INDEX('Input| Escalations'!$H$35:$N$35,MATCH('Calc| Project Costs'!R$9,'Input| Escalations'!$H$23:$N$23,0))+1</f>
        <v>1</v>
      </c>
      <c r="S973" s="192">
        <f>'Input| Projects'!$Y973*INDEX('Input| Escalations'!$H$33:$N$33,MATCH('Calc| Project Costs'!S$9,'Input| Escalations'!$H$23:$N$23,0))+'Input| Projects'!$Z973*INDEX('Input| Escalations'!$H$34:$N$34,MATCH('Calc| Project Costs'!S$9,'Input| Escalations'!$H$23:$N$23,0))+'Input| Projects'!$AA973*INDEX('Input| Escalations'!$H$35:$N$35,MATCH('Calc| Project Costs'!S$9,'Input| Escalations'!$H$23:$N$23,0))+1</f>
        <v>1</v>
      </c>
      <c r="T973" s="192">
        <f>'Input| Projects'!$Y973*INDEX('Input| Escalations'!$H$33:$N$33,MATCH('Calc| Project Costs'!T$9,'Input| Escalations'!$H$23:$N$23,0))+'Input| Projects'!$Z973*INDEX('Input| Escalations'!$H$34:$N$34,MATCH('Calc| Project Costs'!T$9,'Input| Escalations'!$H$23:$N$23,0))+'Input| Projects'!$AA973*INDEX('Input| Escalations'!$H$35:$N$35,MATCH('Calc| Project Costs'!T$9,'Input| Escalations'!$H$23:$N$23,0))+1</f>
        <v>1</v>
      </c>
      <c r="U973" s="106"/>
      <c r="V973" s="186">
        <f t="shared" si="474"/>
        <v>0</v>
      </c>
      <c r="W973" s="186">
        <f t="shared" si="475"/>
        <v>0</v>
      </c>
      <c r="X973" s="186">
        <f t="shared" si="476"/>
        <v>0</v>
      </c>
      <c r="Y973" s="186">
        <f t="shared" si="452"/>
        <v>0</v>
      </c>
      <c r="Z973" s="186">
        <f t="shared" si="453"/>
        <v>0</v>
      </c>
      <c r="AA973" s="186">
        <f t="shared" si="454"/>
        <v>0</v>
      </c>
      <c r="AB973" s="186">
        <f t="shared" si="455"/>
        <v>0</v>
      </c>
      <c r="AC973" s="106"/>
      <c r="AD973" s="186">
        <f>'Input| Projects'!Q973*N973*'Input| Escalations'!$K$19</f>
        <v>0</v>
      </c>
      <c r="AE973" s="186">
        <f>'Input| Projects'!R973*O973*'Input| Escalations'!$K$19</f>
        <v>0</v>
      </c>
      <c r="AF973" s="186">
        <f>'Input| Projects'!S973*P973*'Input| Escalations'!$K$19</f>
        <v>0</v>
      </c>
      <c r="AG973" s="186">
        <f>'Input| Projects'!T973*Q973*'Input| Escalations'!$K$19</f>
        <v>0</v>
      </c>
      <c r="AH973" s="186">
        <f>'Input| Projects'!U973*R973*'Input| Escalations'!$K$19</f>
        <v>0</v>
      </c>
      <c r="AI973" s="186">
        <f>'Input| Projects'!V973*S973*'Input| Escalations'!$K$19</f>
        <v>0</v>
      </c>
      <c r="AJ973" s="186">
        <f>'Input| Projects'!W973*T973*'Input| Escalations'!$K$19</f>
        <v>0</v>
      </c>
      <c r="AK973" s="106"/>
      <c r="AL973" s="186" t="str">
        <f>IFERROR(IF('Input| Overheads'!$C$42="Direct costs",SUMPRODUCT(--('Input| Projects'!$AC973="Yes"),'Calc| Overheads Allocation'!C$8,'Calc| Project Costs'!V973),IF('Input| Overheads'!$C$42="Internal labour",SUMPRODUCT(--('Input| Projects'!$AC973="Yes"),'Calc| Overheads Allocation'!C$8,'Calc| Project Costs'!V973,'Input| Projects'!$Y973),IF('Input| Overheads'!$C$42="DNSP defined",SUMPRODUCT(--('Input| Projects'!$AC973="Yes"),'Calc| Overheads Allocation'!C$61,'Input| Projects'!$AF973),""))),"")</f>
        <v/>
      </c>
      <c r="AM973" s="186" t="str">
        <f>IFERROR(IF('Input| Overheads'!$C$42="Direct costs",SUMPRODUCT(--('Input| Projects'!$AC973="Yes"),'Calc| Overheads Allocation'!D$8,'Calc| Project Costs'!W973),IF('Input| Overheads'!$C$42="Internal labour",SUMPRODUCT(--('Input| Projects'!$AC973="Yes"),'Calc| Overheads Allocation'!D$8,'Calc| Project Costs'!W973,'Input| Projects'!$Y973),IF('Input| Overheads'!$C$42="DNSP defined",SUMPRODUCT(--('Input| Projects'!$AC973="Yes"),'Calc| Overheads Allocation'!D$61,'Input| Projects'!$AF973),""))),"")</f>
        <v/>
      </c>
      <c r="AN973" s="186" t="str">
        <f>IFERROR(IF('Input| Overheads'!$C$42="Direct costs",SUMPRODUCT(--('Input| Projects'!$AC973="Yes"),'Calc| Overheads Allocation'!E$8,'Calc| Project Costs'!X973),IF('Input| Overheads'!$C$42="Internal labour",SUMPRODUCT(--('Input| Projects'!$AC973="Yes"),'Calc| Overheads Allocation'!E$8,'Calc| Project Costs'!X973,'Input| Projects'!$Y973),IF('Input| Overheads'!$C$42="DNSP defined",SUMPRODUCT(--('Input| Projects'!$AC973="Yes"),'Calc| Overheads Allocation'!E$61,'Input| Projects'!$AF973),""))),"")</f>
        <v/>
      </c>
      <c r="AO973" s="186" t="str">
        <f>IFERROR(IF('Input| Overheads'!$C$42="Direct costs",SUMPRODUCT(--('Input| Projects'!$AC973="Yes"),'Calc| Overheads Allocation'!F$8,'Calc| Project Costs'!Y973),IF('Input| Overheads'!$C$42="Internal labour",SUMPRODUCT(--('Input| Projects'!$AC973="Yes"),'Calc| Overheads Allocation'!F$8,'Calc| Project Costs'!Y973,'Input| Projects'!$Y973),IF('Input| Overheads'!$C$42="DNSP defined",SUMPRODUCT(--('Input| Projects'!$AC973="Yes"),'Calc| Overheads Allocation'!F$61,'Input| Projects'!$AF973),""))),"")</f>
        <v/>
      </c>
      <c r="AP973" s="186" t="str">
        <f>IFERROR(IF('Input| Overheads'!$C$42="Direct costs",SUMPRODUCT(--('Input| Projects'!$AC973="Yes"),'Calc| Overheads Allocation'!G$8,'Calc| Project Costs'!Z973),IF('Input| Overheads'!$C$42="Internal labour",SUMPRODUCT(--('Input| Projects'!$AC973="Yes"),'Calc| Overheads Allocation'!G$8,'Calc| Project Costs'!Z973,'Input| Projects'!$Y973),IF('Input| Overheads'!$C$42="DNSP defined",SUMPRODUCT(--('Input| Projects'!$AC973="Yes"),'Calc| Overheads Allocation'!G$61,'Input| Projects'!$AF973),""))),"")</f>
        <v/>
      </c>
      <c r="AQ973" s="186" t="str">
        <f>IFERROR(IF('Input| Overheads'!$C$42="Direct costs",SUMPRODUCT(--('Input| Projects'!$AC973="Yes"),'Calc| Overheads Allocation'!H$8,'Calc| Project Costs'!AA973),IF('Input| Overheads'!$C$42="Internal labour",SUMPRODUCT(--('Input| Projects'!$AC973="Yes"),'Calc| Overheads Allocation'!H$8,'Calc| Project Costs'!AA973,'Input| Projects'!$Y973),IF('Input| Overheads'!$C$42="DNSP defined",SUMPRODUCT(--('Input| Projects'!$AC973="Yes"),'Calc| Overheads Allocation'!H$61,'Input| Projects'!$AF973),""))),"")</f>
        <v/>
      </c>
      <c r="AR973" s="186" t="str">
        <f>IFERROR(IF('Input| Overheads'!$C$42="Direct costs",SUMPRODUCT(--('Input| Projects'!$AC973="Yes"),'Calc| Overheads Allocation'!I$8,'Calc| Project Costs'!AB973),IF('Input| Overheads'!$C$42="Internal labour",SUMPRODUCT(--('Input| Projects'!$AC973="Yes"),'Calc| Overheads Allocation'!I$8,'Calc| Project Costs'!AB973,'Input| Projects'!$Y973),IF('Input| Overheads'!$C$42="DNSP defined",SUMPRODUCT(--('Input| Projects'!$AC973="Yes"),'Calc| Overheads Allocation'!I$61,'Input| Projects'!$AF973),""))),"")</f>
        <v/>
      </c>
      <c r="AS973" s="106"/>
      <c r="AT973" s="186" t="str">
        <f>IFERROR(IF('Input| Overheads'!$C$42="Direct costs",SUMPRODUCT(--('Input| Projects'!$AD973="Yes"),'Calc| Overheads Allocation'!C$9,'Calc| Project Costs'!V973),IF('Input| Overheads'!$C$42="Internal labour",SUMPRODUCT(--('Input| Projects'!$AD973="Yes"),'Calc| Overheads Allocation'!C$9,'Calc| Project Costs'!V973,'Input| Projects'!$Y973),IF('Input| Overheads'!$C$42="DNSP defined",SUMPRODUCT(--('Input| Projects'!$AD973="Yes"),'Calc| Overheads Allocation'!C$62,'Input| Projects'!$AG973),""))),"")</f>
        <v/>
      </c>
      <c r="AU973" s="186" t="str">
        <f>IFERROR(IF('Input| Overheads'!$C$42="Direct costs",SUMPRODUCT(--('Input| Projects'!$AD973="Yes"),'Calc| Overheads Allocation'!D$9,'Calc| Project Costs'!W973),IF('Input| Overheads'!$C$42="Internal labour",SUMPRODUCT(--('Input| Projects'!$AD973="Yes"),'Calc| Overheads Allocation'!D$9,'Calc| Project Costs'!W973,'Input| Projects'!$Y973),IF('Input| Overheads'!$C$42="DNSP defined",SUMPRODUCT(--('Input| Projects'!$AD973="Yes"),'Calc| Overheads Allocation'!D$62,'Input| Projects'!$AG973),""))),"")</f>
        <v/>
      </c>
      <c r="AV973" s="186" t="str">
        <f>IFERROR(IF('Input| Overheads'!$C$42="Direct costs",SUMPRODUCT(--('Input| Projects'!$AD973="Yes"),'Calc| Overheads Allocation'!E$9,'Calc| Project Costs'!X973),IF('Input| Overheads'!$C$42="Internal labour",SUMPRODUCT(--('Input| Projects'!$AD973="Yes"),'Calc| Overheads Allocation'!E$9,'Calc| Project Costs'!X973,'Input| Projects'!$Y973),IF('Input| Overheads'!$C$42="DNSP defined",SUMPRODUCT(--('Input| Projects'!$AD973="Yes"),'Calc| Overheads Allocation'!E$62,'Input| Projects'!$AG973),""))),"")</f>
        <v/>
      </c>
      <c r="AW973" s="186" t="str">
        <f>IFERROR(IF('Input| Overheads'!$C$42="Direct costs",SUMPRODUCT(--('Input| Projects'!$AD973="Yes"),'Calc| Overheads Allocation'!F$9,'Calc| Project Costs'!Y973),IF('Input| Overheads'!$C$42="Internal labour",SUMPRODUCT(--('Input| Projects'!$AD973="Yes"),'Calc| Overheads Allocation'!F$9,'Calc| Project Costs'!Y973,'Input| Projects'!$Y973),IF('Input| Overheads'!$C$42="DNSP defined",SUMPRODUCT(--('Input| Projects'!$AD973="Yes"),'Calc| Overheads Allocation'!F$62,'Input| Projects'!$AG973),""))),"")</f>
        <v/>
      </c>
      <c r="AX973" s="186" t="str">
        <f>IFERROR(IF('Input| Overheads'!$C$42="Direct costs",SUMPRODUCT(--('Input| Projects'!$AD973="Yes"),'Calc| Overheads Allocation'!G$9,'Calc| Project Costs'!Z973),IF('Input| Overheads'!$C$42="Internal labour",SUMPRODUCT(--('Input| Projects'!$AD973="Yes"),'Calc| Overheads Allocation'!G$9,'Calc| Project Costs'!Z973,'Input| Projects'!$Y973),IF('Input| Overheads'!$C$42="DNSP defined",SUMPRODUCT(--('Input| Projects'!$AD973="Yes"),'Calc| Overheads Allocation'!G$62,'Input| Projects'!$AG973),""))),"")</f>
        <v/>
      </c>
      <c r="AY973" s="186" t="str">
        <f>IFERROR(IF('Input| Overheads'!$C$42="Direct costs",SUMPRODUCT(--('Input| Projects'!$AD973="Yes"),'Calc| Overheads Allocation'!H$9,'Calc| Project Costs'!AA973),IF('Input| Overheads'!$C$42="Internal labour",SUMPRODUCT(--('Input| Projects'!$AD973="Yes"),'Calc| Overheads Allocation'!H$9,'Calc| Project Costs'!AA973,'Input| Projects'!$Y973),IF('Input| Overheads'!$C$42="DNSP defined",SUMPRODUCT(--('Input| Projects'!$AD973="Yes"),'Calc| Overheads Allocation'!H$62,'Input| Projects'!$AG973),""))),"")</f>
        <v/>
      </c>
      <c r="AZ973" s="186" t="str">
        <f>IFERROR(IF('Input| Overheads'!$C$42="Direct costs",SUMPRODUCT(--('Input| Projects'!$AD973="Yes"),'Calc| Overheads Allocation'!I$9,'Calc| Project Costs'!AB973),IF('Input| Overheads'!$C$42="Internal labour",SUMPRODUCT(--('Input| Projects'!$AD973="Yes"),'Calc| Overheads Allocation'!I$9,'Calc| Project Costs'!AB973,'Input| Projects'!$Y973),IF('Input| Overheads'!$C$42="DNSP defined",SUMPRODUCT(--('Input| Projects'!$AD973="Yes"),'Calc| Overheads Allocation'!I$62,'Input| Projects'!$AG973),""))),"")</f>
        <v/>
      </c>
      <c r="BA973" s="106"/>
      <c r="BB973" s="186">
        <f t="shared" si="477"/>
        <v>0</v>
      </c>
      <c r="BC973" s="186">
        <f t="shared" si="478"/>
        <v>0</v>
      </c>
      <c r="BD973" s="186">
        <f t="shared" si="479"/>
        <v>0</v>
      </c>
      <c r="BE973" s="186">
        <f t="shared" si="456"/>
        <v>0</v>
      </c>
      <c r="BF973" s="186">
        <f t="shared" si="457"/>
        <v>0</v>
      </c>
      <c r="BG973" s="186">
        <f t="shared" si="458"/>
        <v>0</v>
      </c>
      <c r="BH973" s="186">
        <f t="shared" si="459"/>
        <v>0</v>
      </c>
      <c r="BI973" s="97"/>
      <c r="BJ973" s="186" t="str">
        <f t="shared" si="460"/>
        <v/>
      </c>
      <c r="BK973" s="186" t="str">
        <f t="shared" si="461"/>
        <v/>
      </c>
      <c r="BL973" s="186" t="str">
        <f t="shared" si="462"/>
        <v/>
      </c>
      <c r="BM973" s="186" t="str">
        <f t="shared" si="463"/>
        <v/>
      </c>
      <c r="BN973" s="186" t="str">
        <f t="shared" si="464"/>
        <v/>
      </c>
      <c r="BO973" s="186" t="str">
        <f t="shared" si="465"/>
        <v/>
      </c>
      <c r="BP973" s="186" t="str">
        <f t="shared" si="466"/>
        <v/>
      </c>
      <c r="BQ973" s="97"/>
      <c r="BR973" s="186">
        <f t="shared" si="467"/>
        <v>0</v>
      </c>
      <c r="BS973" s="186">
        <f t="shared" si="468"/>
        <v>0</v>
      </c>
      <c r="BT973" s="222">
        <f t="shared" si="469"/>
        <v>0</v>
      </c>
      <c r="BU973" s="222">
        <f t="shared" si="470"/>
        <v>0</v>
      </c>
      <c r="BV973" s="222">
        <f t="shared" si="471"/>
        <v>0</v>
      </c>
      <c r="BW973" s="222">
        <f t="shared" si="472"/>
        <v>0</v>
      </c>
      <c r="BX973" s="222">
        <f t="shared" si="473"/>
        <v>0</v>
      </c>
      <c r="BY973" s="106"/>
      <c r="BZ973" s="197" t="str">
        <f>IF(SUMIF('Input| Projects'!$AS$8:$CP$8,"Dx",'Input| Projects'!$AS973:$CP973)=0,"",SUMIF('Input| Projects'!$AS$8:$CP$8,"Dx",'Input| Projects'!$AS973:$CP973))</f>
        <v/>
      </c>
      <c r="CA973" s="197" t="str">
        <f>IF(SUMIF('Input| Projects'!$AS$8:$CP$8,"Tx",'Input| Projects'!$AS973:$CP973)=0,"",SUMIF('Input| Projects'!$AS$8:$CP$8,"Tx",'Input| Projects'!$AS973:$CP973))</f>
        <v/>
      </c>
      <c r="CB973" s="150" t="str">
        <f t="shared" si="480"/>
        <v/>
      </c>
    </row>
    <row r="974" spans="2:80" x14ac:dyDescent="0.2">
      <c r="B974" s="201">
        <f>IFERROR('Input| Projects'!B974,"")</f>
        <v>965</v>
      </c>
      <c r="C974" s="42" t="str">
        <f>IFERROR(IF('Input| Projects'!C974="","",'Input| Projects'!C974),"")</f>
        <v/>
      </c>
      <c r="D974" s="42" t="str">
        <f>IFERROR(IF('Input| Projects'!D974="","",'Input| Projects'!D974),"")</f>
        <v/>
      </c>
      <c r="E974" s="104"/>
      <c r="F974" s="190">
        <f>IFERROR('Input| Projects'!I974*'Input| Escalations'!$K$19,"")</f>
        <v>0</v>
      </c>
      <c r="G974" s="190">
        <f>IFERROR('Input| Projects'!J974*'Input| Escalations'!$K$19,"")</f>
        <v>0</v>
      </c>
      <c r="H974" s="190">
        <f>IFERROR('Input| Projects'!K974*'Input| Escalations'!$K$19,"")</f>
        <v>0</v>
      </c>
      <c r="I974" s="190">
        <f>IFERROR('Input| Projects'!L974*'Input| Escalations'!$K$19,"")</f>
        <v>0</v>
      </c>
      <c r="J974" s="190">
        <f>IFERROR('Input| Projects'!M974*'Input| Escalations'!$K$19,"")</f>
        <v>0</v>
      </c>
      <c r="K974" s="190">
        <f>IFERROR('Input| Projects'!N974*'Input| Escalations'!$K$19,"")</f>
        <v>0</v>
      </c>
      <c r="L974" s="190">
        <f>IFERROR('Input| Projects'!O974*'Input| Escalations'!$K$19,"")</f>
        <v>0</v>
      </c>
      <c r="M974" s="150" t="str">
        <f>IF(ABS(SUM(F974:L974)-(SUM('Input| Projects'!I974:O974)*'Input| Escalations'!$K$19))&lt;0.0000001,"",1)</f>
        <v/>
      </c>
      <c r="N974" s="192">
        <f>'Input| Projects'!$Y974*INDEX('Input| Escalations'!$H$33:$N$33,MATCH('Calc| Project Costs'!N$9,'Input| Escalations'!$H$23:$N$23,0))+'Input| Projects'!$Z974*INDEX('Input| Escalations'!$H$34:$N$34,MATCH('Calc| Project Costs'!N$9,'Input| Escalations'!$H$23:$N$23,0))+'Input| Projects'!$AA974*INDEX('Input| Escalations'!$H$35:$N$35,MATCH('Calc| Project Costs'!N$9,'Input| Escalations'!$H$23:$N$23,0))+1</f>
        <v>1</v>
      </c>
      <c r="O974" s="192">
        <f>'Input| Projects'!$Y974*INDEX('Input| Escalations'!$H$33:$N$33,MATCH('Calc| Project Costs'!O$9,'Input| Escalations'!$H$23:$N$23,0))+'Input| Projects'!$Z974*INDEX('Input| Escalations'!$H$34:$N$34,MATCH('Calc| Project Costs'!O$9,'Input| Escalations'!$H$23:$N$23,0))+'Input| Projects'!$AA974*INDEX('Input| Escalations'!$H$35:$N$35,MATCH('Calc| Project Costs'!O$9,'Input| Escalations'!$H$23:$N$23,0))+1</f>
        <v>1</v>
      </c>
      <c r="P974" s="192">
        <f>'Input| Projects'!$Y974*INDEX('Input| Escalations'!$H$33:$N$33,MATCH('Calc| Project Costs'!P$9,'Input| Escalations'!$H$23:$N$23,0))+'Input| Projects'!$Z974*INDEX('Input| Escalations'!$H$34:$N$34,MATCH('Calc| Project Costs'!P$9,'Input| Escalations'!$H$23:$N$23,0))+'Input| Projects'!$AA974*INDEX('Input| Escalations'!$H$35:$N$35,MATCH('Calc| Project Costs'!P$9,'Input| Escalations'!$H$23:$N$23,0))+1</f>
        <v>1</v>
      </c>
      <c r="Q974" s="192">
        <f>'Input| Projects'!$Y974*INDEX('Input| Escalations'!$H$33:$N$33,MATCH('Calc| Project Costs'!Q$9,'Input| Escalations'!$H$23:$N$23,0))+'Input| Projects'!$Z974*INDEX('Input| Escalations'!$H$34:$N$34,MATCH('Calc| Project Costs'!Q$9,'Input| Escalations'!$H$23:$N$23,0))+'Input| Projects'!$AA974*INDEX('Input| Escalations'!$H$35:$N$35,MATCH('Calc| Project Costs'!Q$9,'Input| Escalations'!$H$23:$N$23,0))+1</f>
        <v>1</v>
      </c>
      <c r="R974" s="192">
        <f>'Input| Projects'!$Y974*INDEX('Input| Escalations'!$H$33:$N$33,MATCH('Calc| Project Costs'!R$9,'Input| Escalations'!$H$23:$N$23,0))+'Input| Projects'!$Z974*INDEX('Input| Escalations'!$H$34:$N$34,MATCH('Calc| Project Costs'!R$9,'Input| Escalations'!$H$23:$N$23,0))+'Input| Projects'!$AA974*INDEX('Input| Escalations'!$H$35:$N$35,MATCH('Calc| Project Costs'!R$9,'Input| Escalations'!$H$23:$N$23,0))+1</f>
        <v>1</v>
      </c>
      <c r="S974" s="192">
        <f>'Input| Projects'!$Y974*INDEX('Input| Escalations'!$H$33:$N$33,MATCH('Calc| Project Costs'!S$9,'Input| Escalations'!$H$23:$N$23,0))+'Input| Projects'!$Z974*INDEX('Input| Escalations'!$H$34:$N$34,MATCH('Calc| Project Costs'!S$9,'Input| Escalations'!$H$23:$N$23,0))+'Input| Projects'!$AA974*INDEX('Input| Escalations'!$H$35:$N$35,MATCH('Calc| Project Costs'!S$9,'Input| Escalations'!$H$23:$N$23,0))+1</f>
        <v>1</v>
      </c>
      <c r="T974" s="192">
        <f>'Input| Projects'!$Y974*INDEX('Input| Escalations'!$H$33:$N$33,MATCH('Calc| Project Costs'!T$9,'Input| Escalations'!$H$23:$N$23,0))+'Input| Projects'!$Z974*INDEX('Input| Escalations'!$H$34:$N$34,MATCH('Calc| Project Costs'!T$9,'Input| Escalations'!$H$23:$N$23,0))+'Input| Projects'!$AA974*INDEX('Input| Escalations'!$H$35:$N$35,MATCH('Calc| Project Costs'!T$9,'Input| Escalations'!$H$23:$N$23,0))+1</f>
        <v>1</v>
      </c>
      <c r="U974" s="106"/>
      <c r="V974" s="186">
        <f t="shared" si="474"/>
        <v>0</v>
      </c>
      <c r="W974" s="186">
        <f t="shared" si="475"/>
        <v>0</v>
      </c>
      <c r="X974" s="186">
        <f t="shared" si="476"/>
        <v>0</v>
      </c>
      <c r="Y974" s="186">
        <f t="shared" si="452"/>
        <v>0</v>
      </c>
      <c r="Z974" s="186">
        <f t="shared" si="453"/>
        <v>0</v>
      </c>
      <c r="AA974" s="186">
        <f t="shared" si="454"/>
        <v>0</v>
      </c>
      <c r="AB974" s="186">
        <f t="shared" si="455"/>
        <v>0</v>
      </c>
      <c r="AC974" s="106"/>
      <c r="AD974" s="186">
        <f>'Input| Projects'!Q974*N974*'Input| Escalations'!$K$19</f>
        <v>0</v>
      </c>
      <c r="AE974" s="186">
        <f>'Input| Projects'!R974*O974*'Input| Escalations'!$K$19</f>
        <v>0</v>
      </c>
      <c r="AF974" s="186">
        <f>'Input| Projects'!S974*P974*'Input| Escalations'!$K$19</f>
        <v>0</v>
      </c>
      <c r="AG974" s="186">
        <f>'Input| Projects'!T974*Q974*'Input| Escalations'!$K$19</f>
        <v>0</v>
      </c>
      <c r="AH974" s="186">
        <f>'Input| Projects'!U974*R974*'Input| Escalations'!$K$19</f>
        <v>0</v>
      </c>
      <c r="AI974" s="186">
        <f>'Input| Projects'!V974*S974*'Input| Escalations'!$K$19</f>
        <v>0</v>
      </c>
      <c r="AJ974" s="186">
        <f>'Input| Projects'!W974*T974*'Input| Escalations'!$K$19</f>
        <v>0</v>
      </c>
      <c r="AK974" s="106"/>
      <c r="AL974" s="186" t="str">
        <f>IFERROR(IF('Input| Overheads'!$C$42="Direct costs",SUMPRODUCT(--('Input| Projects'!$AC974="Yes"),'Calc| Overheads Allocation'!C$8,'Calc| Project Costs'!V974),IF('Input| Overheads'!$C$42="Internal labour",SUMPRODUCT(--('Input| Projects'!$AC974="Yes"),'Calc| Overheads Allocation'!C$8,'Calc| Project Costs'!V974,'Input| Projects'!$Y974),IF('Input| Overheads'!$C$42="DNSP defined",SUMPRODUCT(--('Input| Projects'!$AC974="Yes"),'Calc| Overheads Allocation'!C$61,'Input| Projects'!$AF974),""))),"")</f>
        <v/>
      </c>
      <c r="AM974" s="186" t="str">
        <f>IFERROR(IF('Input| Overheads'!$C$42="Direct costs",SUMPRODUCT(--('Input| Projects'!$AC974="Yes"),'Calc| Overheads Allocation'!D$8,'Calc| Project Costs'!W974),IF('Input| Overheads'!$C$42="Internal labour",SUMPRODUCT(--('Input| Projects'!$AC974="Yes"),'Calc| Overheads Allocation'!D$8,'Calc| Project Costs'!W974,'Input| Projects'!$Y974),IF('Input| Overheads'!$C$42="DNSP defined",SUMPRODUCT(--('Input| Projects'!$AC974="Yes"),'Calc| Overheads Allocation'!D$61,'Input| Projects'!$AF974),""))),"")</f>
        <v/>
      </c>
      <c r="AN974" s="186" t="str">
        <f>IFERROR(IF('Input| Overheads'!$C$42="Direct costs",SUMPRODUCT(--('Input| Projects'!$AC974="Yes"),'Calc| Overheads Allocation'!E$8,'Calc| Project Costs'!X974),IF('Input| Overheads'!$C$42="Internal labour",SUMPRODUCT(--('Input| Projects'!$AC974="Yes"),'Calc| Overheads Allocation'!E$8,'Calc| Project Costs'!X974,'Input| Projects'!$Y974),IF('Input| Overheads'!$C$42="DNSP defined",SUMPRODUCT(--('Input| Projects'!$AC974="Yes"),'Calc| Overheads Allocation'!E$61,'Input| Projects'!$AF974),""))),"")</f>
        <v/>
      </c>
      <c r="AO974" s="186" t="str">
        <f>IFERROR(IF('Input| Overheads'!$C$42="Direct costs",SUMPRODUCT(--('Input| Projects'!$AC974="Yes"),'Calc| Overheads Allocation'!F$8,'Calc| Project Costs'!Y974),IF('Input| Overheads'!$C$42="Internal labour",SUMPRODUCT(--('Input| Projects'!$AC974="Yes"),'Calc| Overheads Allocation'!F$8,'Calc| Project Costs'!Y974,'Input| Projects'!$Y974),IF('Input| Overheads'!$C$42="DNSP defined",SUMPRODUCT(--('Input| Projects'!$AC974="Yes"),'Calc| Overheads Allocation'!F$61,'Input| Projects'!$AF974),""))),"")</f>
        <v/>
      </c>
      <c r="AP974" s="186" t="str">
        <f>IFERROR(IF('Input| Overheads'!$C$42="Direct costs",SUMPRODUCT(--('Input| Projects'!$AC974="Yes"),'Calc| Overheads Allocation'!G$8,'Calc| Project Costs'!Z974),IF('Input| Overheads'!$C$42="Internal labour",SUMPRODUCT(--('Input| Projects'!$AC974="Yes"),'Calc| Overheads Allocation'!G$8,'Calc| Project Costs'!Z974,'Input| Projects'!$Y974),IF('Input| Overheads'!$C$42="DNSP defined",SUMPRODUCT(--('Input| Projects'!$AC974="Yes"),'Calc| Overheads Allocation'!G$61,'Input| Projects'!$AF974),""))),"")</f>
        <v/>
      </c>
      <c r="AQ974" s="186" t="str">
        <f>IFERROR(IF('Input| Overheads'!$C$42="Direct costs",SUMPRODUCT(--('Input| Projects'!$AC974="Yes"),'Calc| Overheads Allocation'!H$8,'Calc| Project Costs'!AA974),IF('Input| Overheads'!$C$42="Internal labour",SUMPRODUCT(--('Input| Projects'!$AC974="Yes"),'Calc| Overheads Allocation'!H$8,'Calc| Project Costs'!AA974,'Input| Projects'!$Y974),IF('Input| Overheads'!$C$42="DNSP defined",SUMPRODUCT(--('Input| Projects'!$AC974="Yes"),'Calc| Overheads Allocation'!H$61,'Input| Projects'!$AF974),""))),"")</f>
        <v/>
      </c>
      <c r="AR974" s="186" t="str">
        <f>IFERROR(IF('Input| Overheads'!$C$42="Direct costs",SUMPRODUCT(--('Input| Projects'!$AC974="Yes"),'Calc| Overheads Allocation'!I$8,'Calc| Project Costs'!AB974),IF('Input| Overheads'!$C$42="Internal labour",SUMPRODUCT(--('Input| Projects'!$AC974="Yes"),'Calc| Overheads Allocation'!I$8,'Calc| Project Costs'!AB974,'Input| Projects'!$Y974),IF('Input| Overheads'!$C$42="DNSP defined",SUMPRODUCT(--('Input| Projects'!$AC974="Yes"),'Calc| Overheads Allocation'!I$61,'Input| Projects'!$AF974),""))),"")</f>
        <v/>
      </c>
      <c r="AS974" s="106"/>
      <c r="AT974" s="186" t="str">
        <f>IFERROR(IF('Input| Overheads'!$C$42="Direct costs",SUMPRODUCT(--('Input| Projects'!$AD974="Yes"),'Calc| Overheads Allocation'!C$9,'Calc| Project Costs'!V974),IF('Input| Overheads'!$C$42="Internal labour",SUMPRODUCT(--('Input| Projects'!$AD974="Yes"),'Calc| Overheads Allocation'!C$9,'Calc| Project Costs'!V974,'Input| Projects'!$Y974),IF('Input| Overheads'!$C$42="DNSP defined",SUMPRODUCT(--('Input| Projects'!$AD974="Yes"),'Calc| Overheads Allocation'!C$62,'Input| Projects'!$AG974),""))),"")</f>
        <v/>
      </c>
      <c r="AU974" s="186" t="str">
        <f>IFERROR(IF('Input| Overheads'!$C$42="Direct costs",SUMPRODUCT(--('Input| Projects'!$AD974="Yes"),'Calc| Overheads Allocation'!D$9,'Calc| Project Costs'!W974),IF('Input| Overheads'!$C$42="Internal labour",SUMPRODUCT(--('Input| Projects'!$AD974="Yes"),'Calc| Overheads Allocation'!D$9,'Calc| Project Costs'!W974,'Input| Projects'!$Y974),IF('Input| Overheads'!$C$42="DNSP defined",SUMPRODUCT(--('Input| Projects'!$AD974="Yes"),'Calc| Overheads Allocation'!D$62,'Input| Projects'!$AG974),""))),"")</f>
        <v/>
      </c>
      <c r="AV974" s="186" t="str">
        <f>IFERROR(IF('Input| Overheads'!$C$42="Direct costs",SUMPRODUCT(--('Input| Projects'!$AD974="Yes"),'Calc| Overheads Allocation'!E$9,'Calc| Project Costs'!X974),IF('Input| Overheads'!$C$42="Internal labour",SUMPRODUCT(--('Input| Projects'!$AD974="Yes"),'Calc| Overheads Allocation'!E$9,'Calc| Project Costs'!X974,'Input| Projects'!$Y974),IF('Input| Overheads'!$C$42="DNSP defined",SUMPRODUCT(--('Input| Projects'!$AD974="Yes"),'Calc| Overheads Allocation'!E$62,'Input| Projects'!$AG974),""))),"")</f>
        <v/>
      </c>
      <c r="AW974" s="186" t="str">
        <f>IFERROR(IF('Input| Overheads'!$C$42="Direct costs",SUMPRODUCT(--('Input| Projects'!$AD974="Yes"),'Calc| Overheads Allocation'!F$9,'Calc| Project Costs'!Y974),IF('Input| Overheads'!$C$42="Internal labour",SUMPRODUCT(--('Input| Projects'!$AD974="Yes"),'Calc| Overheads Allocation'!F$9,'Calc| Project Costs'!Y974,'Input| Projects'!$Y974),IF('Input| Overheads'!$C$42="DNSP defined",SUMPRODUCT(--('Input| Projects'!$AD974="Yes"),'Calc| Overheads Allocation'!F$62,'Input| Projects'!$AG974),""))),"")</f>
        <v/>
      </c>
      <c r="AX974" s="186" t="str">
        <f>IFERROR(IF('Input| Overheads'!$C$42="Direct costs",SUMPRODUCT(--('Input| Projects'!$AD974="Yes"),'Calc| Overheads Allocation'!G$9,'Calc| Project Costs'!Z974),IF('Input| Overheads'!$C$42="Internal labour",SUMPRODUCT(--('Input| Projects'!$AD974="Yes"),'Calc| Overheads Allocation'!G$9,'Calc| Project Costs'!Z974,'Input| Projects'!$Y974),IF('Input| Overheads'!$C$42="DNSP defined",SUMPRODUCT(--('Input| Projects'!$AD974="Yes"),'Calc| Overheads Allocation'!G$62,'Input| Projects'!$AG974),""))),"")</f>
        <v/>
      </c>
      <c r="AY974" s="186" t="str">
        <f>IFERROR(IF('Input| Overheads'!$C$42="Direct costs",SUMPRODUCT(--('Input| Projects'!$AD974="Yes"),'Calc| Overheads Allocation'!H$9,'Calc| Project Costs'!AA974),IF('Input| Overheads'!$C$42="Internal labour",SUMPRODUCT(--('Input| Projects'!$AD974="Yes"),'Calc| Overheads Allocation'!H$9,'Calc| Project Costs'!AA974,'Input| Projects'!$Y974),IF('Input| Overheads'!$C$42="DNSP defined",SUMPRODUCT(--('Input| Projects'!$AD974="Yes"),'Calc| Overheads Allocation'!H$62,'Input| Projects'!$AG974),""))),"")</f>
        <v/>
      </c>
      <c r="AZ974" s="186" t="str">
        <f>IFERROR(IF('Input| Overheads'!$C$42="Direct costs",SUMPRODUCT(--('Input| Projects'!$AD974="Yes"),'Calc| Overheads Allocation'!I$9,'Calc| Project Costs'!AB974),IF('Input| Overheads'!$C$42="Internal labour",SUMPRODUCT(--('Input| Projects'!$AD974="Yes"),'Calc| Overheads Allocation'!I$9,'Calc| Project Costs'!AB974,'Input| Projects'!$Y974),IF('Input| Overheads'!$C$42="DNSP defined",SUMPRODUCT(--('Input| Projects'!$AD974="Yes"),'Calc| Overheads Allocation'!I$62,'Input| Projects'!$AG974),""))),"")</f>
        <v/>
      </c>
      <c r="BA974" s="106"/>
      <c r="BB974" s="186">
        <f t="shared" si="477"/>
        <v>0</v>
      </c>
      <c r="BC974" s="186">
        <f t="shared" si="478"/>
        <v>0</v>
      </c>
      <c r="BD974" s="186">
        <f t="shared" si="479"/>
        <v>0</v>
      </c>
      <c r="BE974" s="186">
        <f t="shared" si="456"/>
        <v>0</v>
      </c>
      <c r="BF974" s="186">
        <f t="shared" si="457"/>
        <v>0</v>
      </c>
      <c r="BG974" s="186">
        <f t="shared" si="458"/>
        <v>0</v>
      </c>
      <c r="BH974" s="186">
        <f t="shared" si="459"/>
        <v>0</v>
      </c>
      <c r="BI974" s="97"/>
      <c r="BJ974" s="186" t="str">
        <f t="shared" si="460"/>
        <v/>
      </c>
      <c r="BK974" s="186" t="str">
        <f t="shared" si="461"/>
        <v/>
      </c>
      <c r="BL974" s="186" t="str">
        <f t="shared" si="462"/>
        <v/>
      </c>
      <c r="BM974" s="186" t="str">
        <f t="shared" si="463"/>
        <v/>
      </c>
      <c r="BN974" s="186" t="str">
        <f t="shared" si="464"/>
        <v/>
      </c>
      <c r="BO974" s="186" t="str">
        <f t="shared" si="465"/>
        <v/>
      </c>
      <c r="BP974" s="186" t="str">
        <f t="shared" si="466"/>
        <v/>
      </c>
      <c r="BQ974" s="97"/>
      <c r="BR974" s="186">
        <f t="shared" si="467"/>
        <v>0</v>
      </c>
      <c r="BS974" s="186">
        <f t="shared" si="468"/>
        <v>0</v>
      </c>
      <c r="BT974" s="222">
        <f t="shared" si="469"/>
        <v>0</v>
      </c>
      <c r="BU974" s="222">
        <f t="shared" si="470"/>
        <v>0</v>
      </c>
      <c r="BV974" s="222">
        <f t="shared" si="471"/>
        <v>0</v>
      </c>
      <c r="BW974" s="222">
        <f t="shared" si="472"/>
        <v>0</v>
      </c>
      <c r="BX974" s="222">
        <f t="shared" si="473"/>
        <v>0</v>
      </c>
      <c r="BY974" s="106"/>
      <c r="BZ974" s="197" t="str">
        <f>IF(SUMIF('Input| Projects'!$AS$8:$CP$8,"Dx",'Input| Projects'!$AS974:$CP974)=0,"",SUMIF('Input| Projects'!$AS$8:$CP$8,"Dx",'Input| Projects'!$AS974:$CP974))</f>
        <v/>
      </c>
      <c r="CA974" s="197" t="str">
        <f>IF(SUMIF('Input| Projects'!$AS$8:$CP$8,"Tx",'Input| Projects'!$AS974:$CP974)=0,"",SUMIF('Input| Projects'!$AS$8:$CP$8,"Tx",'Input| Projects'!$AS974:$CP974))</f>
        <v/>
      </c>
      <c r="CB974" s="150" t="str">
        <f t="shared" si="480"/>
        <v/>
      </c>
    </row>
    <row r="975" spans="2:80" x14ac:dyDescent="0.2">
      <c r="B975" s="201">
        <f>IFERROR('Input| Projects'!B975,"")</f>
        <v>966</v>
      </c>
      <c r="C975" s="42" t="str">
        <f>IFERROR(IF('Input| Projects'!C975="","",'Input| Projects'!C975),"")</f>
        <v/>
      </c>
      <c r="D975" s="42" t="str">
        <f>IFERROR(IF('Input| Projects'!D975="","",'Input| Projects'!D975),"")</f>
        <v/>
      </c>
      <c r="E975" s="104"/>
      <c r="F975" s="190">
        <f>IFERROR('Input| Projects'!I975*'Input| Escalations'!$K$19,"")</f>
        <v>0</v>
      </c>
      <c r="G975" s="190">
        <f>IFERROR('Input| Projects'!J975*'Input| Escalations'!$K$19,"")</f>
        <v>0</v>
      </c>
      <c r="H975" s="190">
        <f>IFERROR('Input| Projects'!K975*'Input| Escalations'!$K$19,"")</f>
        <v>0</v>
      </c>
      <c r="I975" s="190">
        <f>IFERROR('Input| Projects'!L975*'Input| Escalations'!$K$19,"")</f>
        <v>0</v>
      </c>
      <c r="J975" s="190">
        <f>IFERROR('Input| Projects'!M975*'Input| Escalations'!$K$19,"")</f>
        <v>0</v>
      </c>
      <c r="K975" s="190">
        <f>IFERROR('Input| Projects'!N975*'Input| Escalations'!$K$19,"")</f>
        <v>0</v>
      </c>
      <c r="L975" s="190">
        <f>IFERROR('Input| Projects'!O975*'Input| Escalations'!$K$19,"")</f>
        <v>0</v>
      </c>
      <c r="M975" s="150" t="str">
        <f>IF(ABS(SUM(F975:L975)-(SUM('Input| Projects'!I975:O975)*'Input| Escalations'!$K$19))&lt;0.0000001,"",1)</f>
        <v/>
      </c>
      <c r="N975" s="192">
        <f>'Input| Projects'!$Y975*INDEX('Input| Escalations'!$H$33:$N$33,MATCH('Calc| Project Costs'!N$9,'Input| Escalations'!$H$23:$N$23,0))+'Input| Projects'!$Z975*INDEX('Input| Escalations'!$H$34:$N$34,MATCH('Calc| Project Costs'!N$9,'Input| Escalations'!$H$23:$N$23,0))+'Input| Projects'!$AA975*INDEX('Input| Escalations'!$H$35:$N$35,MATCH('Calc| Project Costs'!N$9,'Input| Escalations'!$H$23:$N$23,0))+1</f>
        <v>1</v>
      </c>
      <c r="O975" s="192">
        <f>'Input| Projects'!$Y975*INDEX('Input| Escalations'!$H$33:$N$33,MATCH('Calc| Project Costs'!O$9,'Input| Escalations'!$H$23:$N$23,0))+'Input| Projects'!$Z975*INDEX('Input| Escalations'!$H$34:$N$34,MATCH('Calc| Project Costs'!O$9,'Input| Escalations'!$H$23:$N$23,0))+'Input| Projects'!$AA975*INDEX('Input| Escalations'!$H$35:$N$35,MATCH('Calc| Project Costs'!O$9,'Input| Escalations'!$H$23:$N$23,0))+1</f>
        <v>1</v>
      </c>
      <c r="P975" s="192">
        <f>'Input| Projects'!$Y975*INDEX('Input| Escalations'!$H$33:$N$33,MATCH('Calc| Project Costs'!P$9,'Input| Escalations'!$H$23:$N$23,0))+'Input| Projects'!$Z975*INDEX('Input| Escalations'!$H$34:$N$34,MATCH('Calc| Project Costs'!P$9,'Input| Escalations'!$H$23:$N$23,0))+'Input| Projects'!$AA975*INDEX('Input| Escalations'!$H$35:$N$35,MATCH('Calc| Project Costs'!P$9,'Input| Escalations'!$H$23:$N$23,0))+1</f>
        <v>1</v>
      </c>
      <c r="Q975" s="192">
        <f>'Input| Projects'!$Y975*INDEX('Input| Escalations'!$H$33:$N$33,MATCH('Calc| Project Costs'!Q$9,'Input| Escalations'!$H$23:$N$23,0))+'Input| Projects'!$Z975*INDEX('Input| Escalations'!$H$34:$N$34,MATCH('Calc| Project Costs'!Q$9,'Input| Escalations'!$H$23:$N$23,0))+'Input| Projects'!$AA975*INDEX('Input| Escalations'!$H$35:$N$35,MATCH('Calc| Project Costs'!Q$9,'Input| Escalations'!$H$23:$N$23,0))+1</f>
        <v>1</v>
      </c>
      <c r="R975" s="192">
        <f>'Input| Projects'!$Y975*INDEX('Input| Escalations'!$H$33:$N$33,MATCH('Calc| Project Costs'!R$9,'Input| Escalations'!$H$23:$N$23,0))+'Input| Projects'!$Z975*INDEX('Input| Escalations'!$H$34:$N$34,MATCH('Calc| Project Costs'!R$9,'Input| Escalations'!$H$23:$N$23,0))+'Input| Projects'!$AA975*INDEX('Input| Escalations'!$H$35:$N$35,MATCH('Calc| Project Costs'!R$9,'Input| Escalations'!$H$23:$N$23,0))+1</f>
        <v>1</v>
      </c>
      <c r="S975" s="192">
        <f>'Input| Projects'!$Y975*INDEX('Input| Escalations'!$H$33:$N$33,MATCH('Calc| Project Costs'!S$9,'Input| Escalations'!$H$23:$N$23,0))+'Input| Projects'!$Z975*INDEX('Input| Escalations'!$H$34:$N$34,MATCH('Calc| Project Costs'!S$9,'Input| Escalations'!$H$23:$N$23,0))+'Input| Projects'!$AA975*INDEX('Input| Escalations'!$H$35:$N$35,MATCH('Calc| Project Costs'!S$9,'Input| Escalations'!$H$23:$N$23,0))+1</f>
        <v>1</v>
      </c>
      <c r="T975" s="192">
        <f>'Input| Projects'!$Y975*INDEX('Input| Escalations'!$H$33:$N$33,MATCH('Calc| Project Costs'!T$9,'Input| Escalations'!$H$23:$N$23,0))+'Input| Projects'!$Z975*INDEX('Input| Escalations'!$H$34:$N$34,MATCH('Calc| Project Costs'!T$9,'Input| Escalations'!$H$23:$N$23,0))+'Input| Projects'!$AA975*INDEX('Input| Escalations'!$H$35:$N$35,MATCH('Calc| Project Costs'!T$9,'Input| Escalations'!$H$23:$N$23,0))+1</f>
        <v>1</v>
      </c>
      <c r="U975" s="106"/>
      <c r="V975" s="186">
        <f t="shared" si="474"/>
        <v>0</v>
      </c>
      <c r="W975" s="186">
        <f t="shared" si="475"/>
        <v>0</v>
      </c>
      <c r="X975" s="186">
        <f t="shared" si="476"/>
        <v>0</v>
      </c>
      <c r="Y975" s="186">
        <f t="shared" si="452"/>
        <v>0</v>
      </c>
      <c r="Z975" s="186">
        <f t="shared" si="453"/>
        <v>0</v>
      </c>
      <c r="AA975" s="186">
        <f t="shared" si="454"/>
        <v>0</v>
      </c>
      <c r="AB975" s="186">
        <f t="shared" si="455"/>
        <v>0</v>
      </c>
      <c r="AC975" s="106"/>
      <c r="AD975" s="186">
        <f>'Input| Projects'!Q975*N975*'Input| Escalations'!$K$19</f>
        <v>0</v>
      </c>
      <c r="AE975" s="186">
        <f>'Input| Projects'!R975*O975*'Input| Escalations'!$K$19</f>
        <v>0</v>
      </c>
      <c r="AF975" s="186">
        <f>'Input| Projects'!S975*P975*'Input| Escalations'!$K$19</f>
        <v>0</v>
      </c>
      <c r="AG975" s="186">
        <f>'Input| Projects'!T975*Q975*'Input| Escalations'!$K$19</f>
        <v>0</v>
      </c>
      <c r="AH975" s="186">
        <f>'Input| Projects'!U975*R975*'Input| Escalations'!$K$19</f>
        <v>0</v>
      </c>
      <c r="AI975" s="186">
        <f>'Input| Projects'!V975*S975*'Input| Escalations'!$K$19</f>
        <v>0</v>
      </c>
      <c r="AJ975" s="186">
        <f>'Input| Projects'!W975*T975*'Input| Escalations'!$K$19</f>
        <v>0</v>
      </c>
      <c r="AK975" s="106"/>
      <c r="AL975" s="186" t="str">
        <f>IFERROR(IF('Input| Overheads'!$C$42="Direct costs",SUMPRODUCT(--('Input| Projects'!$AC975="Yes"),'Calc| Overheads Allocation'!C$8,'Calc| Project Costs'!V975),IF('Input| Overheads'!$C$42="Internal labour",SUMPRODUCT(--('Input| Projects'!$AC975="Yes"),'Calc| Overheads Allocation'!C$8,'Calc| Project Costs'!V975,'Input| Projects'!$Y975),IF('Input| Overheads'!$C$42="DNSP defined",SUMPRODUCT(--('Input| Projects'!$AC975="Yes"),'Calc| Overheads Allocation'!C$61,'Input| Projects'!$AF975),""))),"")</f>
        <v/>
      </c>
      <c r="AM975" s="186" t="str">
        <f>IFERROR(IF('Input| Overheads'!$C$42="Direct costs",SUMPRODUCT(--('Input| Projects'!$AC975="Yes"),'Calc| Overheads Allocation'!D$8,'Calc| Project Costs'!W975),IF('Input| Overheads'!$C$42="Internal labour",SUMPRODUCT(--('Input| Projects'!$AC975="Yes"),'Calc| Overheads Allocation'!D$8,'Calc| Project Costs'!W975,'Input| Projects'!$Y975),IF('Input| Overheads'!$C$42="DNSP defined",SUMPRODUCT(--('Input| Projects'!$AC975="Yes"),'Calc| Overheads Allocation'!D$61,'Input| Projects'!$AF975),""))),"")</f>
        <v/>
      </c>
      <c r="AN975" s="186" t="str">
        <f>IFERROR(IF('Input| Overheads'!$C$42="Direct costs",SUMPRODUCT(--('Input| Projects'!$AC975="Yes"),'Calc| Overheads Allocation'!E$8,'Calc| Project Costs'!X975),IF('Input| Overheads'!$C$42="Internal labour",SUMPRODUCT(--('Input| Projects'!$AC975="Yes"),'Calc| Overheads Allocation'!E$8,'Calc| Project Costs'!X975,'Input| Projects'!$Y975),IF('Input| Overheads'!$C$42="DNSP defined",SUMPRODUCT(--('Input| Projects'!$AC975="Yes"),'Calc| Overheads Allocation'!E$61,'Input| Projects'!$AF975),""))),"")</f>
        <v/>
      </c>
      <c r="AO975" s="186" t="str">
        <f>IFERROR(IF('Input| Overheads'!$C$42="Direct costs",SUMPRODUCT(--('Input| Projects'!$AC975="Yes"),'Calc| Overheads Allocation'!F$8,'Calc| Project Costs'!Y975),IF('Input| Overheads'!$C$42="Internal labour",SUMPRODUCT(--('Input| Projects'!$AC975="Yes"),'Calc| Overheads Allocation'!F$8,'Calc| Project Costs'!Y975,'Input| Projects'!$Y975),IF('Input| Overheads'!$C$42="DNSP defined",SUMPRODUCT(--('Input| Projects'!$AC975="Yes"),'Calc| Overheads Allocation'!F$61,'Input| Projects'!$AF975),""))),"")</f>
        <v/>
      </c>
      <c r="AP975" s="186" t="str">
        <f>IFERROR(IF('Input| Overheads'!$C$42="Direct costs",SUMPRODUCT(--('Input| Projects'!$AC975="Yes"),'Calc| Overheads Allocation'!G$8,'Calc| Project Costs'!Z975),IF('Input| Overheads'!$C$42="Internal labour",SUMPRODUCT(--('Input| Projects'!$AC975="Yes"),'Calc| Overheads Allocation'!G$8,'Calc| Project Costs'!Z975,'Input| Projects'!$Y975),IF('Input| Overheads'!$C$42="DNSP defined",SUMPRODUCT(--('Input| Projects'!$AC975="Yes"),'Calc| Overheads Allocation'!G$61,'Input| Projects'!$AF975),""))),"")</f>
        <v/>
      </c>
      <c r="AQ975" s="186" t="str">
        <f>IFERROR(IF('Input| Overheads'!$C$42="Direct costs",SUMPRODUCT(--('Input| Projects'!$AC975="Yes"),'Calc| Overheads Allocation'!H$8,'Calc| Project Costs'!AA975),IF('Input| Overheads'!$C$42="Internal labour",SUMPRODUCT(--('Input| Projects'!$AC975="Yes"),'Calc| Overheads Allocation'!H$8,'Calc| Project Costs'!AA975,'Input| Projects'!$Y975),IF('Input| Overheads'!$C$42="DNSP defined",SUMPRODUCT(--('Input| Projects'!$AC975="Yes"),'Calc| Overheads Allocation'!H$61,'Input| Projects'!$AF975),""))),"")</f>
        <v/>
      </c>
      <c r="AR975" s="186" t="str">
        <f>IFERROR(IF('Input| Overheads'!$C$42="Direct costs",SUMPRODUCT(--('Input| Projects'!$AC975="Yes"),'Calc| Overheads Allocation'!I$8,'Calc| Project Costs'!AB975),IF('Input| Overheads'!$C$42="Internal labour",SUMPRODUCT(--('Input| Projects'!$AC975="Yes"),'Calc| Overheads Allocation'!I$8,'Calc| Project Costs'!AB975,'Input| Projects'!$Y975),IF('Input| Overheads'!$C$42="DNSP defined",SUMPRODUCT(--('Input| Projects'!$AC975="Yes"),'Calc| Overheads Allocation'!I$61,'Input| Projects'!$AF975),""))),"")</f>
        <v/>
      </c>
      <c r="AS975" s="106"/>
      <c r="AT975" s="186" t="str">
        <f>IFERROR(IF('Input| Overheads'!$C$42="Direct costs",SUMPRODUCT(--('Input| Projects'!$AD975="Yes"),'Calc| Overheads Allocation'!C$9,'Calc| Project Costs'!V975),IF('Input| Overheads'!$C$42="Internal labour",SUMPRODUCT(--('Input| Projects'!$AD975="Yes"),'Calc| Overheads Allocation'!C$9,'Calc| Project Costs'!V975,'Input| Projects'!$Y975),IF('Input| Overheads'!$C$42="DNSP defined",SUMPRODUCT(--('Input| Projects'!$AD975="Yes"),'Calc| Overheads Allocation'!C$62,'Input| Projects'!$AG975),""))),"")</f>
        <v/>
      </c>
      <c r="AU975" s="186" t="str">
        <f>IFERROR(IF('Input| Overheads'!$C$42="Direct costs",SUMPRODUCT(--('Input| Projects'!$AD975="Yes"),'Calc| Overheads Allocation'!D$9,'Calc| Project Costs'!W975),IF('Input| Overheads'!$C$42="Internal labour",SUMPRODUCT(--('Input| Projects'!$AD975="Yes"),'Calc| Overheads Allocation'!D$9,'Calc| Project Costs'!W975,'Input| Projects'!$Y975),IF('Input| Overheads'!$C$42="DNSP defined",SUMPRODUCT(--('Input| Projects'!$AD975="Yes"),'Calc| Overheads Allocation'!D$62,'Input| Projects'!$AG975),""))),"")</f>
        <v/>
      </c>
      <c r="AV975" s="186" t="str">
        <f>IFERROR(IF('Input| Overheads'!$C$42="Direct costs",SUMPRODUCT(--('Input| Projects'!$AD975="Yes"),'Calc| Overheads Allocation'!E$9,'Calc| Project Costs'!X975),IF('Input| Overheads'!$C$42="Internal labour",SUMPRODUCT(--('Input| Projects'!$AD975="Yes"),'Calc| Overheads Allocation'!E$9,'Calc| Project Costs'!X975,'Input| Projects'!$Y975),IF('Input| Overheads'!$C$42="DNSP defined",SUMPRODUCT(--('Input| Projects'!$AD975="Yes"),'Calc| Overheads Allocation'!E$62,'Input| Projects'!$AG975),""))),"")</f>
        <v/>
      </c>
      <c r="AW975" s="186" t="str">
        <f>IFERROR(IF('Input| Overheads'!$C$42="Direct costs",SUMPRODUCT(--('Input| Projects'!$AD975="Yes"),'Calc| Overheads Allocation'!F$9,'Calc| Project Costs'!Y975),IF('Input| Overheads'!$C$42="Internal labour",SUMPRODUCT(--('Input| Projects'!$AD975="Yes"),'Calc| Overheads Allocation'!F$9,'Calc| Project Costs'!Y975,'Input| Projects'!$Y975),IF('Input| Overheads'!$C$42="DNSP defined",SUMPRODUCT(--('Input| Projects'!$AD975="Yes"),'Calc| Overheads Allocation'!F$62,'Input| Projects'!$AG975),""))),"")</f>
        <v/>
      </c>
      <c r="AX975" s="186" t="str">
        <f>IFERROR(IF('Input| Overheads'!$C$42="Direct costs",SUMPRODUCT(--('Input| Projects'!$AD975="Yes"),'Calc| Overheads Allocation'!G$9,'Calc| Project Costs'!Z975),IF('Input| Overheads'!$C$42="Internal labour",SUMPRODUCT(--('Input| Projects'!$AD975="Yes"),'Calc| Overheads Allocation'!G$9,'Calc| Project Costs'!Z975,'Input| Projects'!$Y975),IF('Input| Overheads'!$C$42="DNSP defined",SUMPRODUCT(--('Input| Projects'!$AD975="Yes"),'Calc| Overheads Allocation'!G$62,'Input| Projects'!$AG975),""))),"")</f>
        <v/>
      </c>
      <c r="AY975" s="186" t="str">
        <f>IFERROR(IF('Input| Overheads'!$C$42="Direct costs",SUMPRODUCT(--('Input| Projects'!$AD975="Yes"),'Calc| Overheads Allocation'!H$9,'Calc| Project Costs'!AA975),IF('Input| Overheads'!$C$42="Internal labour",SUMPRODUCT(--('Input| Projects'!$AD975="Yes"),'Calc| Overheads Allocation'!H$9,'Calc| Project Costs'!AA975,'Input| Projects'!$Y975),IF('Input| Overheads'!$C$42="DNSP defined",SUMPRODUCT(--('Input| Projects'!$AD975="Yes"),'Calc| Overheads Allocation'!H$62,'Input| Projects'!$AG975),""))),"")</f>
        <v/>
      </c>
      <c r="AZ975" s="186" t="str">
        <f>IFERROR(IF('Input| Overheads'!$C$42="Direct costs",SUMPRODUCT(--('Input| Projects'!$AD975="Yes"),'Calc| Overheads Allocation'!I$9,'Calc| Project Costs'!AB975),IF('Input| Overheads'!$C$42="Internal labour",SUMPRODUCT(--('Input| Projects'!$AD975="Yes"),'Calc| Overheads Allocation'!I$9,'Calc| Project Costs'!AB975,'Input| Projects'!$Y975),IF('Input| Overheads'!$C$42="DNSP defined",SUMPRODUCT(--('Input| Projects'!$AD975="Yes"),'Calc| Overheads Allocation'!I$62,'Input| Projects'!$AG975),""))),"")</f>
        <v/>
      </c>
      <c r="BA975" s="106"/>
      <c r="BB975" s="186">
        <f t="shared" si="477"/>
        <v>0</v>
      </c>
      <c r="BC975" s="186">
        <f t="shared" si="478"/>
        <v>0</v>
      </c>
      <c r="BD975" s="186">
        <f t="shared" si="479"/>
        <v>0</v>
      </c>
      <c r="BE975" s="186">
        <f t="shared" si="456"/>
        <v>0</v>
      </c>
      <c r="BF975" s="186">
        <f t="shared" si="457"/>
        <v>0</v>
      </c>
      <c r="BG975" s="186">
        <f t="shared" si="458"/>
        <v>0</v>
      </c>
      <c r="BH975" s="186">
        <f t="shared" si="459"/>
        <v>0</v>
      </c>
      <c r="BI975" s="97"/>
      <c r="BJ975" s="186" t="str">
        <f t="shared" si="460"/>
        <v/>
      </c>
      <c r="BK975" s="186" t="str">
        <f t="shared" si="461"/>
        <v/>
      </c>
      <c r="BL975" s="186" t="str">
        <f t="shared" si="462"/>
        <v/>
      </c>
      <c r="BM975" s="186" t="str">
        <f t="shared" si="463"/>
        <v/>
      </c>
      <c r="BN975" s="186" t="str">
        <f t="shared" si="464"/>
        <v/>
      </c>
      <c r="BO975" s="186" t="str">
        <f t="shared" si="465"/>
        <v/>
      </c>
      <c r="BP975" s="186" t="str">
        <f t="shared" si="466"/>
        <v/>
      </c>
      <c r="BQ975" s="97"/>
      <c r="BR975" s="186">
        <f t="shared" si="467"/>
        <v>0</v>
      </c>
      <c r="BS975" s="186">
        <f t="shared" si="468"/>
        <v>0</v>
      </c>
      <c r="BT975" s="222">
        <f t="shared" si="469"/>
        <v>0</v>
      </c>
      <c r="BU975" s="222">
        <f t="shared" si="470"/>
        <v>0</v>
      </c>
      <c r="BV975" s="222">
        <f t="shared" si="471"/>
        <v>0</v>
      </c>
      <c r="BW975" s="222">
        <f t="shared" si="472"/>
        <v>0</v>
      </c>
      <c r="BX975" s="222">
        <f t="shared" si="473"/>
        <v>0</v>
      </c>
      <c r="BY975" s="106"/>
      <c r="BZ975" s="197" t="str">
        <f>IF(SUMIF('Input| Projects'!$AS$8:$CP$8,"Dx",'Input| Projects'!$AS975:$CP975)=0,"",SUMIF('Input| Projects'!$AS$8:$CP$8,"Dx",'Input| Projects'!$AS975:$CP975))</f>
        <v/>
      </c>
      <c r="CA975" s="197" t="str">
        <f>IF(SUMIF('Input| Projects'!$AS$8:$CP$8,"Tx",'Input| Projects'!$AS975:$CP975)=0,"",SUMIF('Input| Projects'!$AS$8:$CP$8,"Tx",'Input| Projects'!$AS975:$CP975))</f>
        <v/>
      </c>
      <c r="CB975" s="150" t="str">
        <f t="shared" si="480"/>
        <v/>
      </c>
    </row>
    <row r="976" spans="2:80" x14ac:dyDescent="0.2">
      <c r="B976" s="201">
        <f>IFERROR('Input| Projects'!B976,"")</f>
        <v>967</v>
      </c>
      <c r="C976" s="42" t="str">
        <f>IFERROR(IF('Input| Projects'!C976="","",'Input| Projects'!C976),"")</f>
        <v/>
      </c>
      <c r="D976" s="42" t="str">
        <f>IFERROR(IF('Input| Projects'!D976="","",'Input| Projects'!D976),"")</f>
        <v/>
      </c>
      <c r="E976" s="104"/>
      <c r="F976" s="190">
        <f>IFERROR('Input| Projects'!I976*'Input| Escalations'!$K$19,"")</f>
        <v>0</v>
      </c>
      <c r="G976" s="190">
        <f>IFERROR('Input| Projects'!J976*'Input| Escalations'!$K$19,"")</f>
        <v>0</v>
      </c>
      <c r="H976" s="190">
        <f>IFERROR('Input| Projects'!K976*'Input| Escalations'!$K$19,"")</f>
        <v>0</v>
      </c>
      <c r="I976" s="190">
        <f>IFERROR('Input| Projects'!L976*'Input| Escalations'!$K$19,"")</f>
        <v>0</v>
      </c>
      <c r="J976" s="190">
        <f>IFERROR('Input| Projects'!M976*'Input| Escalations'!$K$19,"")</f>
        <v>0</v>
      </c>
      <c r="K976" s="190">
        <f>IFERROR('Input| Projects'!N976*'Input| Escalations'!$K$19,"")</f>
        <v>0</v>
      </c>
      <c r="L976" s="190">
        <f>IFERROR('Input| Projects'!O976*'Input| Escalations'!$K$19,"")</f>
        <v>0</v>
      </c>
      <c r="M976" s="150" t="str">
        <f>IF(ABS(SUM(F976:L976)-(SUM('Input| Projects'!I976:O976)*'Input| Escalations'!$K$19))&lt;0.0000001,"",1)</f>
        <v/>
      </c>
      <c r="N976" s="192">
        <f>'Input| Projects'!$Y976*INDEX('Input| Escalations'!$H$33:$N$33,MATCH('Calc| Project Costs'!N$9,'Input| Escalations'!$H$23:$N$23,0))+'Input| Projects'!$Z976*INDEX('Input| Escalations'!$H$34:$N$34,MATCH('Calc| Project Costs'!N$9,'Input| Escalations'!$H$23:$N$23,0))+'Input| Projects'!$AA976*INDEX('Input| Escalations'!$H$35:$N$35,MATCH('Calc| Project Costs'!N$9,'Input| Escalations'!$H$23:$N$23,0))+1</f>
        <v>1</v>
      </c>
      <c r="O976" s="192">
        <f>'Input| Projects'!$Y976*INDEX('Input| Escalations'!$H$33:$N$33,MATCH('Calc| Project Costs'!O$9,'Input| Escalations'!$H$23:$N$23,0))+'Input| Projects'!$Z976*INDEX('Input| Escalations'!$H$34:$N$34,MATCH('Calc| Project Costs'!O$9,'Input| Escalations'!$H$23:$N$23,0))+'Input| Projects'!$AA976*INDEX('Input| Escalations'!$H$35:$N$35,MATCH('Calc| Project Costs'!O$9,'Input| Escalations'!$H$23:$N$23,0))+1</f>
        <v>1</v>
      </c>
      <c r="P976" s="192">
        <f>'Input| Projects'!$Y976*INDEX('Input| Escalations'!$H$33:$N$33,MATCH('Calc| Project Costs'!P$9,'Input| Escalations'!$H$23:$N$23,0))+'Input| Projects'!$Z976*INDEX('Input| Escalations'!$H$34:$N$34,MATCH('Calc| Project Costs'!P$9,'Input| Escalations'!$H$23:$N$23,0))+'Input| Projects'!$AA976*INDEX('Input| Escalations'!$H$35:$N$35,MATCH('Calc| Project Costs'!P$9,'Input| Escalations'!$H$23:$N$23,0))+1</f>
        <v>1</v>
      </c>
      <c r="Q976" s="192">
        <f>'Input| Projects'!$Y976*INDEX('Input| Escalations'!$H$33:$N$33,MATCH('Calc| Project Costs'!Q$9,'Input| Escalations'!$H$23:$N$23,0))+'Input| Projects'!$Z976*INDEX('Input| Escalations'!$H$34:$N$34,MATCH('Calc| Project Costs'!Q$9,'Input| Escalations'!$H$23:$N$23,0))+'Input| Projects'!$AA976*INDEX('Input| Escalations'!$H$35:$N$35,MATCH('Calc| Project Costs'!Q$9,'Input| Escalations'!$H$23:$N$23,0))+1</f>
        <v>1</v>
      </c>
      <c r="R976" s="192">
        <f>'Input| Projects'!$Y976*INDEX('Input| Escalations'!$H$33:$N$33,MATCH('Calc| Project Costs'!R$9,'Input| Escalations'!$H$23:$N$23,0))+'Input| Projects'!$Z976*INDEX('Input| Escalations'!$H$34:$N$34,MATCH('Calc| Project Costs'!R$9,'Input| Escalations'!$H$23:$N$23,0))+'Input| Projects'!$AA976*INDEX('Input| Escalations'!$H$35:$N$35,MATCH('Calc| Project Costs'!R$9,'Input| Escalations'!$H$23:$N$23,0))+1</f>
        <v>1</v>
      </c>
      <c r="S976" s="192">
        <f>'Input| Projects'!$Y976*INDEX('Input| Escalations'!$H$33:$N$33,MATCH('Calc| Project Costs'!S$9,'Input| Escalations'!$H$23:$N$23,0))+'Input| Projects'!$Z976*INDEX('Input| Escalations'!$H$34:$N$34,MATCH('Calc| Project Costs'!S$9,'Input| Escalations'!$H$23:$N$23,0))+'Input| Projects'!$AA976*INDEX('Input| Escalations'!$H$35:$N$35,MATCH('Calc| Project Costs'!S$9,'Input| Escalations'!$H$23:$N$23,0))+1</f>
        <v>1</v>
      </c>
      <c r="T976" s="192">
        <f>'Input| Projects'!$Y976*INDEX('Input| Escalations'!$H$33:$N$33,MATCH('Calc| Project Costs'!T$9,'Input| Escalations'!$H$23:$N$23,0))+'Input| Projects'!$Z976*INDEX('Input| Escalations'!$H$34:$N$34,MATCH('Calc| Project Costs'!T$9,'Input| Escalations'!$H$23:$N$23,0))+'Input| Projects'!$AA976*INDEX('Input| Escalations'!$H$35:$N$35,MATCH('Calc| Project Costs'!T$9,'Input| Escalations'!$H$23:$N$23,0))+1</f>
        <v>1</v>
      </c>
      <c r="U976" s="106"/>
      <c r="V976" s="186">
        <f t="shared" si="474"/>
        <v>0</v>
      </c>
      <c r="W976" s="186">
        <f t="shared" si="475"/>
        <v>0</v>
      </c>
      <c r="X976" s="186">
        <f t="shared" si="476"/>
        <v>0</v>
      </c>
      <c r="Y976" s="186">
        <f t="shared" si="452"/>
        <v>0</v>
      </c>
      <c r="Z976" s="186">
        <f t="shared" si="453"/>
        <v>0</v>
      </c>
      <c r="AA976" s="186">
        <f t="shared" si="454"/>
        <v>0</v>
      </c>
      <c r="AB976" s="186">
        <f t="shared" si="455"/>
        <v>0</v>
      </c>
      <c r="AC976" s="106"/>
      <c r="AD976" s="186">
        <f>'Input| Projects'!Q976*N976*'Input| Escalations'!$K$19</f>
        <v>0</v>
      </c>
      <c r="AE976" s="186">
        <f>'Input| Projects'!R976*O976*'Input| Escalations'!$K$19</f>
        <v>0</v>
      </c>
      <c r="AF976" s="186">
        <f>'Input| Projects'!S976*P976*'Input| Escalations'!$K$19</f>
        <v>0</v>
      </c>
      <c r="AG976" s="186">
        <f>'Input| Projects'!T976*Q976*'Input| Escalations'!$K$19</f>
        <v>0</v>
      </c>
      <c r="AH976" s="186">
        <f>'Input| Projects'!U976*R976*'Input| Escalations'!$K$19</f>
        <v>0</v>
      </c>
      <c r="AI976" s="186">
        <f>'Input| Projects'!V976*S976*'Input| Escalations'!$K$19</f>
        <v>0</v>
      </c>
      <c r="AJ976" s="186">
        <f>'Input| Projects'!W976*T976*'Input| Escalations'!$K$19</f>
        <v>0</v>
      </c>
      <c r="AK976" s="106"/>
      <c r="AL976" s="186" t="str">
        <f>IFERROR(IF('Input| Overheads'!$C$42="Direct costs",SUMPRODUCT(--('Input| Projects'!$AC976="Yes"),'Calc| Overheads Allocation'!C$8,'Calc| Project Costs'!V976),IF('Input| Overheads'!$C$42="Internal labour",SUMPRODUCT(--('Input| Projects'!$AC976="Yes"),'Calc| Overheads Allocation'!C$8,'Calc| Project Costs'!V976,'Input| Projects'!$Y976),IF('Input| Overheads'!$C$42="DNSP defined",SUMPRODUCT(--('Input| Projects'!$AC976="Yes"),'Calc| Overheads Allocation'!C$61,'Input| Projects'!$AF976),""))),"")</f>
        <v/>
      </c>
      <c r="AM976" s="186" t="str">
        <f>IFERROR(IF('Input| Overheads'!$C$42="Direct costs",SUMPRODUCT(--('Input| Projects'!$AC976="Yes"),'Calc| Overheads Allocation'!D$8,'Calc| Project Costs'!W976),IF('Input| Overheads'!$C$42="Internal labour",SUMPRODUCT(--('Input| Projects'!$AC976="Yes"),'Calc| Overheads Allocation'!D$8,'Calc| Project Costs'!W976,'Input| Projects'!$Y976),IF('Input| Overheads'!$C$42="DNSP defined",SUMPRODUCT(--('Input| Projects'!$AC976="Yes"),'Calc| Overheads Allocation'!D$61,'Input| Projects'!$AF976),""))),"")</f>
        <v/>
      </c>
      <c r="AN976" s="186" t="str">
        <f>IFERROR(IF('Input| Overheads'!$C$42="Direct costs",SUMPRODUCT(--('Input| Projects'!$AC976="Yes"),'Calc| Overheads Allocation'!E$8,'Calc| Project Costs'!X976),IF('Input| Overheads'!$C$42="Internal labour",SUMPRODUCT(--('Input| Projects'!$AC976="Yes"),'Calc| Overheads Allocation'!E$8,'Calc| Project Costs'!X976,'Input| Projects'!$Y976),IF('Input| Overheads'!$C$42="DNSP defined",SUMPRODUCT(--('Input| Projects'!$AC976="Yes"),'Calc| Overheads Allocation'!E$61,'Input| Projects'!$AF976),""))),"")</f>
        <v/>
      </c>
      <c r="AO976" s="186" t="str">
        <f>IFERROR(IF('Input| Overheads'!$C$42="Direct costs",SUMPRODUCT(--('Input| Projects'!$AC976="Yes"),'Calc| Overheads Allocation'!F$8,'Calc| Project Costs'!Y976),IF('Input| Overheads'!$C$42="Internal labour",SUMPRODUCT(--('Input| Projects'!$AC976="Yes"),'Calc| Overheads Allocation'!F$8,'Calc| Project Costs'!Y976,'Input| Projects'!$Y976),IF('Input| Overheads'!$C$42="DNSP defined",SUMPRODUCT(--('Input| Projects'!$AC976="Yes"),'Calc| Overheads Allocation'!F$61,'Input| Projects'!$AF976),""))),"")</f>
        <v/>
      </c>
      <c r="AP976" s="186" t="str">
        <f>IFERROR(IF('Input| Overheads'!$C$42="Direct costs",SUMPRODUCT(--('Input| Projects'!$AC976="Yes"),'Calc| Overheads Allocation'!G$8,'Calc| Project Costs'!Z976),IF('Input| Overheads'!$C$42="Internal labour",SUMPRODUCT(--('Input| Projects'!$AC976="Yes"),'Calc| Overheads Allocation'!G$8,'Calc| Project Costs'!Z976,'Input| Projects'!$Y976),IF('Input| Overheads'!$C$42="DNSP defined",SUMPRODUCT(--('Input| Projects'!$AC976="Yes"),'Calc| Overheads Allocation'!G$61,'Input| Projects'!$AF976),""))),"")</f>
        <v/>
      </c>
      <c r="AQ976" s="186" t="str">
        <f>IFERROR(IF('Input| Overheads'!$C$42="Direct costs",SUMPRODUCT(--('Input| Projects'!$AC976="Yes"),'Calc| Overheads Allocation'!H$8,'Calc| Project Costs'!AA976),IF('Input| Overheads'!$C$42="Internal labour",SUMPRODUCT(--('Input| Projects'!$AC976="Yes"),'Calc| Overheads Allocation'!H$8,'Calc| Project Costs'!AA976,'Input| Projects'!$Y976),IF('Input| Overheads'!$C$42="DNSP defined",SUMPRODUCT(--('Input| Projects'!$AC976="Yes"),'Calc| Overheads Allocation'!H$61,'Input| Projects'!$AF976),""))),"")</f>
        <v/>
      </c>
      <c r="AR976" s="186" t="str">
        <f>IFERROR(IF('Input| Overheads'!$C$42="Direct costs",SUMPRODUCT(--('Input| Projects'!$AC976="Yes"),'Calc| Overheads Allocation'!I$8,'Calc| Project Costs'!AB976),IF('Input| Overheads'!$C$42="Internal labour",SUMPRODUCT(--('Input| Projects'!$AC976="Yes"),'Calc| Overheads Allocation'!I$8,'Calc| Project Costs'!AB976,'Input| Projects'!$Y976),IF('Input| Overheads'!$C$42="DNSP defined",SUMPRODUCT(--('Input| Projects'!$AC976="Yes"),'Calc| Overheads Allocation'!I$61,'Input| Projects'!$AF976),""))),"")</f>
        <v/>
      </c>
      <c r="AS976" s="106"/>
      <c r="AT976" s="186" t="str">
        <f>IFERROR(IF('Input| Overheads'!$C$42="Direct costs",SUMPRODUCT(--('Input| Projects'!$AD976="Yes"),'Calc| Overheads Allocation'!C$9,'Calc| Project Costs'!V976),IF('Input| Overheads'!$C$42="Internal labour",SUMPRODUCT(--('Input| Projects'!$AD976="Yes"),'Calc| Overheads Allocation'!C$9,'Calc| Project Costs'!V976,'Input| Projects'!$Y976),IF('Input| Overheads'!$C$42="DNSP defined",SUMPRODUCT(--('Input| Projects'!$AD976="Yes"),'Calc| Overheads Allocation'!C$62,'Input| Projects'!$AG976),""))),"")</f>
        <v/>
      </c>
      <c r="AU976" s="186" t="str">
        <f>IFERROR(IF('Input| Overheads'!$C$42="Direct costs",SUMPRODUCT(--('Input| Projects'!$AD976="Yes"),'Calc| Overheads Allocation'!D$9,'Calc| Project Costs'!W976),IF('Input| Overheads'!$C$42="Internal labour",SUMPRODUCT(--('Input| Projects'!$AD976="Yes"),'Calc| Overheads Allocation'!D$9,'Calc| Project Costs'!W976,'Input| Projects'!$Y976),IF('Input| Overheads'!$C$42="DNSP defined",SUMPRODUCT(--('Input| Projects'!$AD976="Yes"),'Calc| Overheads Allocation'!D$62,'Input| Projects'!$AG976),""))),"")</f>
        <v/>
      </c>
      <c r="AV976" s="186" t="str">
        <f>IFERROR(IF('Input| Overheads'!$C$42="Direct costs",SUMPRODUCT(--('Input| Projects'!$AD976="Yes"),'Calc| Overheads Allocation'!E$9,'Calc| Project Costs'!X976),IF('Input| Overheads'!$C$42="Internal labour",SUMPRODUCT(--('Input| Projects'!$AD976="Yes"),'Calc| Overheads Allocation'!E$9,'Calc| Project Costs'!X976,'Input| Projects'!$Y976),IF('Input| Overheads'!$C$42="DNSP defined",SUMPRODUCT(--('Input| Projects'!$AD976="Yes"),'Calc| Overheads Allocation'!E$62,'Input| Projects'!$AG976),""))),"")</f>
        <v/>
      </c>
      <c r="AW976" s="186" t="str">
        <f>IFERROR(IF('Input| Overheads'!$C$42="Direct costs",SUMPRODUCT(--('Input| Projects'!$AD976="Yes"),'Calc| Overheads Allocation'!F$9,'Calc| Project Costs'!Y976),IF('Input| Overheads'!$C$42="Internal labour",SUMPRODUCT(--('Input| Projects'!$AD976="Yes"),'Calc| Overheads Allocation'!F$9,'Calc| Project Costs'!Y976,'Input| Projects'!$Y976),IF('Input| Overheads'!$C$42="DNSP defined",SUMPRODUCT(--('Input| Projects'!$AD976="Yes"),'Calc| Overheads Allocation'!F$62,'Input| Projects'!$AG976),""))),"")</f>
        <v/>
      </c>
      <c r="AX976" s="186" t="str">
        <f>IFERROR(IF('Input| Overheads'!$C$42="Direct costs",SUMPRODUCT(--('Input| Projects'!$AD976="Yes"),'Calc| Overheads Allocation'!G$9,'Calc| Project Costs'!Z976),IF('Input| Overheads'!$C$42="Internal labour",SUMPRODUCT(--('Input| Projects'!$AD976="Yes"),'Calc| Overheads Allocation'!G$9,'Calc| Project Costs'!Z976,'Input| Projects'!$Y976),IF('Input| Overheads'!$C$42="DNSP defined",SUMPRODUCT(--('Input| Projects'!$AD976="Yes"),'Calc| Overheads Allocation'!G$62,'Input| Projects'!$AG976),""))),"")</f>
        <v/>
      </c>
      <c r="AY976" s="186" t="str">
        <f>IFERROR(IF('Input| Overheads'!$C$42="Direct costs",SUMPRODUCT(--('Input| Projects'!$AD976="Yes"),'Calc| Overheads Allocation'!H$9,'Calc| Project Costs'!AA976),IF('Input| Overheads'!$C$42="Internal labour",SUMPRODUCT(--('Input| Projects'!$AD976="Yes"),'Calc| Overheads Allocation'!H$9,'Calc| Project Costs'!AA976,'Input| Projects'!$Y976),IF('Input| Overheads'!$C$42="DNSP defined",SUMPRODUCT(--('Input| Projects'!$AD976="Yes"),'Calc| Overheads Allocation'!H$62,'Input| Projects'!$AG976),""))),"")</f>
        <v/>
      </c>
      <c r="AZ976" s="186" t="str">
        <f>IFERROR(IF('Input| Overheads'!$C$42="Direct costs",SUMPRODUCT(--('Input| Projects'!$AD976="Yes"),'Calc| Overheads Allocation'!I$9,'Calc| Project Costs'!AB976),IF('Input| Overheads'!$C$42="Internal labour",SUMPRODUCT(--('Input| Projects'!$AD976="Yes"),'Calc| Overheads Allocation'!I$9,'Calc| Project Costs'!AB976,'Input| Projects'!$Y976),IF('Input| Overheads'!$C$42="DNSP defined",SUMPRODUCT(--('Input| Projects'!$AD976="Yes"),'Calc| Overheads Allocation'!I$62,'Input| Projects'!$AG976),""))),"")</f>
        <v/>
      </c>
      <c r="BA976" s="106"/>
      <c r="BB976" s="186">
        <f t="shared" si="477"/>
        <v>0</v>
      </c>
      <c r="BC976" s="186">
        <f t="shared" si="478"/>
        <v>0</v>
      </c>
      <c r="BD976" s="186">
        <f t="shared" si="479"/>
        <v>0</v>
      </c>
      <c r="BE976" s="186">
        <f t="shared" si="456"/>
        <v>0</v>
      </c>
      <c r="BF976" s="186">
        <f t="shared" si="457"/>
        <v>0</v>
      </c>
      <c r="BG976" s="186">
        <f t="shared" si="458"/>
        <v>0</v>
      </c>
      <c r="BH976" s="186">
        <f t="shared" si="459"/>
        <v>0</v>
      </c>
      <c r="BI976" s="97"/>
      <c r="BJ976" s="186" t="str">
        <f t="shared" si="460"/>
        <v/>
      </c>
      <c r="BK976" s="186" t="str">
        <f t="shared" si="461"/>
        <v/>
      </c>
      <c r="BL976" s="186" t="str">
        <f t="shared" si="462"/>
        <v/>
      </c>
      <c r="BM976" s="186" t="str">
        <f t="shared" si="463"/>
        <v/>
      </c>
      <c r="BN976" s="186" t="str">
        <f t="shared" si="464"/>
        <v/>
      </c>
      <c r="BO976" s="186" t="str">
        <f t="shared" si="465"/>
        <v/>
      </c>
      <c r="BP976" s="186" t="str">
        <f t="shared" si="466"/>
        <v/>
      </c>
      <c r="BQ976" s="97"/>
      <c r="BR976" s="186">
        <f t="shared" si="467"/>
        <v>0</v>
      </c>
      <c r="BS976" s="186">
        <f t="shared" si="468"/>
        <v>0</v>
      </c>
      <c r="BT976" s="222">
        <f t="shared" si="469"/>
        <v>0</v>
      </c>
      <c r="BU976" s="222">
        <f t="shared" si="470"/>
        <v>0</v>
      </c>
      <c r="BV976" s="222">
        <f t="shared" si="471"/>
        <v>0</v>
      </c>
      <c r="BW976" s="222">
        <f t="shared" si="472"/>
        <v>0</v>
      </c>
      <c r="BX976" s="222">
        <f t="shared" si="473"/>
        <v>0</v>
      </c>
      <c r="BY976" s="106"/>
      <c r="BZ976" s="197" t="str">
        <f>IF(SUMIF('Input| Projects'!$AS$8:$CP$8,"Dx",'Input| Projects'!$AS976:$CP976)=0,"",SUMIF('Input| Projects'!$AS$8:$CP$8,"Dx",'Input| Projects'!$AS976:$CP976))</f>
        <v/>
      </c>
      <c r="CA976" s="197" t="str">
        <f>IF(SUMIF('Input| Projects'!$AS$8:$CP$8,"Tx",'Input| Projects'!$AS976:$CP976)=0,"",SUMIF('Input| Projects'!$AS$8:$CP$8,"Tx",'Input| Projects'!$AS976:$CP976))</f>
        <v/>
      </c>
      <c r="CB976" s="150" t="str">
        <f t="shared" si="480"/>
        <v/>
      </c>
    </row>
    <row r="977" spans="2:80" x14ac:dyDescent="0.2">
      <c r="B977" s="201">
        <f>IFERROR('Input| Projects'!B977,"")</f>
        <v>968</v>
      </c>
      <c r="C977" s="42" t="str">
        <f>IFERROR(IF('Input| Projects'!C977="","",'Input| Projects'!C977),"")</f>
        <v/>
      </c>
      <c r="D977" s="42" t="str">
        <f>IFERROR(IF('Input| Projects'!D977="","",'Input| Projects'!D977),"")</f>
        <v/>
      </c>
      <c r="E977" s="104"/>
      <c r="F977" s="190">
        <f>IFERROR('Input| Projects'!I977*'Input| Escalations'!$K$19,"")</f>
        <v>0</v>
      </c>
      <c r="G977" s="190">
        <f>IFERROR('Input| Projects'!J977*'Input| Escalations'!$K$19,"")</f>
        <v>0</v>
      </c>
      <c r="H977" s="190">
        <f>IFERROR('Input| Projects'!K977*'Input| Escalations'!$K$19,"")</f>
        <v>0</v>
      </c>
      <c r="I977" s="190">
        <f>IFERROR('Input| Projects'!L977*'Input| Escalations'!$K$19,"")</f>
        <v>0</v>
      </c>
      <c r="J977" s="190">
        <f>IFERROR('Input| Projects'!M977*'Input| Escalations'!$K$19,"")</f>
        <v>0</v>
      </c>
      <c r="K977" s="190">
        <f>IFERROR('Input| Projects'!N977*'Input| Escalations'!$K$19,"")</f>
        <v>0</v>
      </c>
      <c r="L977" s="190">
        <f>IFERROR('Input| Projects'!O977*'Input| Escalations'!$K$19,"")</f>
        <v>0</v>
      </c>
      <c r="M977" s="150" t="str">
        <f>IF(ABS(SUM(F977:L977)-(SUM('Input| Projects'!I977:O977)*'Input| Escalations'!$K$19))&lt;0.0000001,"",1)</f>
        <v/>
      </c>
      <c r="N977" s="192">
        <f>'Input| Projects'!$Y977*INDEX('Input| Escalations'!$H$33:$N$33,MATCH('Calc| Project Costs'!N$9,'Input| Escalations'!$H$23:$N$23,0))+'Input| Projects'!$Z977*INDEX('Input| Escalations'!$H$34:$N$34,MATCH('Calc| Project Costs'!N$9,'Input| Escalations'!$H$23:$N$23,0))+'Input| Projects'!$AA977*INDEX('Input| Escalations'!$H$35:$N$35,MATCH('Calc| Project Costs'!N$9,'Input| Escalations'!$H$23:$N$23,0))+1</f>
        <v>1</v>
      </c>
      <c r="O977" s="192">
        <f>'Input| Projects'!$Y977*INDEX('Input| Escalations'!$H$33:$N$33,MATCH('Calc| Project Costs'!O$9,'Input| Escalations'!$H$23:$N$23,0))+'Input| Projects'!$Z977*INDEX('Input| Escalations'!$H$34:$N$34,MATCH('Calc| Project Costs'!O$9,'Input| Escalations'!$H$23:$N$23,0))+'Input| Projects'!$AA977*INDEX('Input| Escalations'!$H$35:$N$35,MATCH('Calc| Project Costs'!O$9,'Input| Escalations'!$H$23:$N$23,0))+1</f>
        <v>1</v>
      </c>
      <c r="P977" s="192">
        <f>'Input| Projects'!$Y977*INDEX('Input| Escalations'!$H$33:$N$33,MATCH('Calc| Project Costs'!P$9,'Input| Escalations'!$H$23:$N$23,0))+'Input| Projects'!$Z977*INDEX('Input| Escalations'!$H$34:$N$34,MATCH('Calc| Project Costs'!P$9,'Input| Escalations'!$H$23:$N$23,0))+'Input| Projects'!$AA977*INDEX('Input| Escalations'!$H$35:$N$35,MATCH('Calc| Project Costs'!P$9,'Input| Escalations'!$H$23:$N$23,0))+1</f>
        <v>1</v>
      </c>
      <c r="Q977" s="192">
        <f>'Input| Projects'!$Y977*INDEX('Input| Escalations'!$H$33:$N$33,MATCH('Calc| Project Costs'!Q$9,'Input| Escalations'!$H$23:$N$23,0))+'Input| Projects'!$Z977*INDEX('Input| Escalations'!$H$34:$N$34,MATCH('Calc| Project Costs'!Q$9,'Input| Escalations'!$H$23:$N$23,0))+'Input| Projects'!$AA977*INDEX('Input| Escalations'!$H$35:$N$35,MATCH('Calc| Project Costs'!Q$9,'Input| Escalations'!$H$23:$N$23,0))+1</f>
        <v>1</v>
      </c>
      <c r="R977" s="192">
        <f>'Input| Projects'!$Y977*INDEX('Input| Escalations'!$H$33:$N$33,MATCH('Calc| Project Costs'!R$9,'Input| Escalations'!$H$23:$N$23,0))+'Input| Projects'!$Z977*INDEX('Input| Escalations'!$H$34:$N$34,MATCH('Calc| Project Costs'!R$9,'Input| Escalations'!$H$23:$N$23,0))+'Input| Projects'!$AA977*INDEX('Input| Escalations'!$H$35:$N$35,MATCH('Calc| Project Costs'!R$9,'Input| Escalations'!$H$23:$N$23,0))+1</f>
        <v>1</v>
      </c>
      <c r="S977" s="192">
        <f>'Input| Projects'!$Y977*INDEX('Input| Escalations'!$H$33:$N$33,MATCH('Calc| Project Costs'!S$9,'Input| Escalations'!$H$23:$N$23,0))+'Input| Projects'!$Z977*INDEX('Input| Escalations'!$H$34:$N$34,MATCH('Calc| Project Costs'!S$9,'Input| Escalations'!$H$23:$N$23,0))+'Input| Projects'!$AA977*INDEX('Input| Escalations'!$H$35:$N$35,MATCH('Calc| Project Costs'!S$9,'Input| Escalations'!$H$23:$N$23,0))+1</f>
        <v>1</v>
      </c>
      <c r="T977" s="192">
        <f>'Input| Projects'!$Y977*INDEX('Input| Escalations'!$H$33:$N$33,MATCH('Calc| Project Costs'!T$9,'Input| Escalations'!$H$23:$N$23,0))+'Input| Projects'!$Z977*INDEX('Input| Escalations'!$H$34:$N$34,MATCH('Calc| Project Costs'!T$9,'Input| Escalations'!$H$23:$N$23,0))+'Input| Projects'!$AA977*INDEX('Input| Escalations'!$H$35:$N$35,MATCH('Calc| Project Costs'!T$9,'Input| Escalations'!$H$23:$N$23,0))+1</f>
        <v>1</v>
      </c>
      <c r="U977" s="106"/>
      <c r="V977" s="186">
        <f t="shared" si="474"/>
        <v>0</v>
      </c>
      <c r="W977" s="186">
        <f t="shared" si="475"/>
        <v>0</v>
      </c>
      <c r="X977" s="186">
        <f t="shared" si="476"/>
        <v>0</v>
      </c>
      <c r="Y977" s="186">
        <f t="shared" si="452"/>
        <v>0</v>
      </c>
      <c r="Z977" s="186">
        <f t="shared" si="453"/>
        <v>0</v>
      </c>
      <c r="AA977" s="186">
        <f t="shared" si="454"/>
        <v>0</v>
      </c>
      <c r="AB977" s="186">
        <f t="shared" si="455"/>
        <v>0</v>
      </c>
      <c r="AC977" s="106"/>
      <c r="AD977" s="186">
        <f>'Input| Projects'!Q977*N977*'Input| Escalations'!$K$19</f>
        <v>0</v>
      </c>
      <c r="AE977" s="186">
        <f>'Input| Projects'!R977*O977*'Input| Escalations'!$K$19</f>
        <v>0</v>
      </c>
      <c r="AF977" s="186">
        <f>'Input| Projects'!S977*P977*'Input| Escalations'!$K$19</f>
        <v>0</v>
      </c>
      <c r="AG977" s="186">
        <f>'Input| Projects'!T977*Q977*'Input| Escalations'!$K$19</f>
        <v>0</v>
      </c>
      <c r="AH977" s="186">
        <f>'Input| Projects'!U977*R977*'Input| Escalations'!$K$19</f>
        <v>0</v>
      </c>
      <c r="AI977" s="186">
        <f>'Input| Projects'!V977*S977*'Input| Escalations'!$K$19</f>
        <v>0</v>
      </c>
      <c r="AJ977" s="186">
        <f>'Input| Projects'!W977*T977*'Input| Escalations'!$K$19</f>
        <v>0</v>
      </c>
      <c r="AK977" s="106"/>
      <c r="AL977" s="186" t="str">
        <f>IFERROR(IF('Input| Overheads'!$C$42="Direct costs",SUMPRODUCT(--('Input| Projects'!$AC977="Yes"),'Calc| Overheads Allocation'!C$8,'Calc| Project Costs'!V977),IF('Input| Overheads'!$C$42="Internal labour",SUMPRODUCT(--('Input| Projects'!$AC977="Yes"),'Calc| Overheads Allocation'!C$8,'Calc| Project Costs'!V977,'Input| Projects'!$Y977),IF('Input| Overheads'!$C$42="DNSP defined",SUMPRODUCT(--('Input| Projects'!$AC977="Yes"),'Calc| Overheads Allocation'!C$61,'Input| Projects'!$AF977),""))),"")</f>
        <v/>
      </c>
      <c r="AM977" s="186" t="str">
        <f>IFERROR(IF('Input| Overheads'!$C$42="Direct costs",SUMPRODUCT(--('Input| Projects'!$AC977="Yes"),'Calc| Overheads Allocation'!D$8,'Calc| Project Costs'!W977),IF('Input| Overheads'!$C$42="Internal labour",SUMPRODUCT(--('Input| Projects'!$AC977="Yes"),'Calc| Overheads Allocation'!D$8,'Calc| Project Costs'!W977,'Input| Projects'!$Y977),IF('Input| Overheads'!$C$42="DNSP defined",SUMPRODUCT(--('Input| Projects'!$AC977="Yes"),'Calc| Overheads Allocation'!D$61,'Input| Projects'!$AF977),""))),"")</f>
        <v/>
      </c>
      <c r="AN977" s="186" t="str">
        <f>IFERROR(IF('Input| Overheads'!$C$42="Direct costs",SUMPRODUCT(--('Input| Projects'!$AC977="Yes"),'Calc| Overheads Allocation'!E$8,'Calc| Project Costs'!X977),IF('Input| Overheads'!$C$42="Internal labour",SUMPRODUCT(--('Input| Projects'!$AC977="Yes"),'Calc| Overheads Allocation'!E$8,'Calc| Project Costs'!X977,'Input| Projects'!$Y977),IF('Input| Overheads'!$C$42="DNSP defined",SUMPRODUCT(--('Input| Projects'!$AC977="Yes"),'Calc| Overheads Allocation'!E$61,'Input| Projects'!$AF977),""))),"")</f>
        <v/>
      </c>
      <c r="AO977" s="186" t="str">
        <f>IFERROR(IF('Input| Overheads'!$C$42="Direct costs",SUMPRODUCT(--('Input| Projects'!$AC977="Yes"),'Calc| Overheads Allocation'!F$8,'Calc| Project Costs'!Y977),IF('Input| Overheads'!$C$42="Internal labour",SUMPRODUCT(--('Input| Projects'!$AC977="Yes"),'Calc| Overheads Allocation'!F$8,'Calc| Project Costs'!Y977,'Input| Projects'!$Y977),IF('Input| Overheads'!$C$42="DNSP defined",SUMPRODUCT(--('Input| Projects'!$AC977="Yes"),'Calc| Overheads Allocation'!F$61,'Input| Projects'!$AF977),""))),"")</f>
        <v/>
      </c>
      <c r="AP977" s="186" t="str">
        <f>IFERROR(IF('Input| Overheads'!$C$42="Direct costs",SUMPRODUCT(--('Input| Projects'!$AC977="Yes"),'Calc| Overheads Allocation'!G$8,'Calc| Project Costs'!Z977),IF('Input| Overheads'!$C$42="Internal labour",SUMPRODUCT(--('Input| Projects'!$AC977="Yes"),'Calc| Overheads Allocation'!G$8,'Calc| Project Costs'!Z977,'Input| Projects'!$Y977),IF('Input| Overheads'!$C$42="DNSP defined",SUMPRODUCT(--('Input| Projects'!$AC977="Yes"),'Calc| Overheads Allocation'!G$61,'Input| Projects'!$AF977),""))),"")</f>
        <v/>
      </c>
      <c r="AQ977" s="186" t="str">
        <f>IFERROR(IF('Input| Overheads'!$C$42="Direct costs",SUMPRODUCT(--('Input| Projects'!$AC977="Yes"),'Calc| Overheads Allocation'!H$8,'Calc| Project Costs'!AA977),IF('Input| Overheads'!$C$42="Internal labour",SUMPRODUCT(--('Input| Projects'!$AC977="Yes"),'Calc| Overheads Allocation'!H$8,'Calc| Project Costs'!AA977,'Input| Projects'!$Y977),IF('Input| Overheads'!$C$42="DNSP defined",SUMPRODUCT(--('Input| Projects'!$AC977="Yes"),'Calc| Overheads Allocation'!H$61,'Input| Projects'!$AF977),""))),"")</f>
        <v/>
      </c>
      <c r="AR977" s="186" t="str">
        <f>IFERROR(IF('Input| Overheads'!$C$42="Direct costs",SUMPRODUCT(--('Input| Projects'!$AC977="Yes"),'Calc| Overheads Allocation'!I$8,'Calc| Project Costs'!AB977),IF('Input| Overheads'!$C$42="Internal labour",SUMPRODUCT(--('Input| Projects'!$AC977="Yes"),'Calc| Overheads Allocation'!I$8,'Calc| Project Costs'!AB977,'Input| Projects'!$Y977),IF('Input| Overheads'!$C$42="DNSP defined",SUMPRODUCT(--('Input| Projects'!$AC977="Yes"),'Calc| Overheads Allocation'!I$61,'Input| Projects'!$AF977),""))),"")</f>
        <v/>
      </c>
      <c r="AS977" s="106"/>
      <c r="AT977" s="186" t="str">
        <f>IFERROR(IF('Input| Overheads'!$C$42="Direct costs",SUMPRODUCT(--('Input| Projects'!$AD977="Yes"),'Calc| Overheads Allocation'!C$9,'Calc| Project Costs'!V977),IF('Input| Overheads'!$C$42="Internal labour",SUMPRODUCT(--('Input| Projects'!$AD977="Yes"),'Calc| Overheads Allocation'!C$9,'Calc| Project Costs'!V977,'Input| Projects'!$Y977),IF('Input| Overheads'!$C$42="DNSP defined",SUMPRODUCT(--('Input| Projects'!$AD977="Yes"),'Calc| Overheads Allocation'!C$62,'Input| Projects'!$AG977),""))),"")</f>
        <v/>
      </c>
      <c r="AU977" s="186" t="str">
        <f>IFERROR(IF('Input| Overheads'!$C$42="Direct costs",SUMPRODUCT(--('Input| Projects'!$AD977="Yes"),'Calc| Overheads Allocation'!D$9,'Calc| Project Costs'!W977),IF('Input| Overheads'!$C$42="Internal labour",SUMPRODUCT(--('Input| Projects'!$AD977="Yes"),'Calc| Overheads Allocation'!D$9,'Calc| Project Costs'!W977,'Input| Projects'!$Y977),IF('Input| Overheads'!$C$42="DNSP defined",SUMPRODUCT(--('Input| Projects'!$AD977="Yes"),'Calc| Overheads Allocation'!D$62,'Input| Projects'!$AG977),""))),"")</f>
        <v/>
      </c>
      <c r="AV977" s="186" t="str">
        <f>IFERROR(IF('Input| Overheads'!$C$42="Direct costs",SUMPRODUCT(--('Input| Projects'!$AD977="Yes"),'Calc| Overheads Allocation'!E$9,'Calc| Project Costs'!X977),IF('Input| Overheads'!$C$42="Internal labour",SUMPRODUCT(--('Input| Projects'!$AD977="Yes"),'Calc| Overheads Allocation'!E$9,'Calc| Project Costs'!X977,'Input| Projects'!$Y977),IF('Input| Overheads'!$C$42="DNSP defined",SUMPRODUCT(--('Input| Projects'!$AD977="Yes"),'Calc| Overheads Allocation'!E$62,'Input| Projects'!$AG977),""))),"")</f>
        <v/>
      </c>
      <c r="AW977" s="186" t="str">
        <f>IFERROR(IF('Input| Overheads'!$C$42="Direct costs",SUMPRODUCT(--('Input| Projects'!$AD977="Yes"),'Calc| Overheads Allocation'!F$9,'Calc| Project Costs'!Y977),IF('Input| Overheads'!$C$42="Internal labour",SUMPRODUCT(--('Input| Projects'!$AD977="Yes"),'Calc| Overheads Allocation'!F$9,'Calc| Project Costs'!Y977,'Input| Projects'!$Y977),IF('Input| Overheads'!$C$42="DNSP defined",SUMPRODUCT(--('Input| Projects'!$AD977="Yes"),'Calc| Overheads Allocation'!F$62,'Input| Projects'!$AG977),""))),"")</f>
        <v/>
      </c>
      <c r="AX977" s="186" t="str">
        <f>IFERROR(IF('Input| Overheads'!$C$42="Direct costs",SUMPRODUCT(--('Input| Projects'!$AD977="Yes"),'Calc| Overheads Allocation'!G$9,'Calc| Project Costs'!Z977),IF('Input| Overheads'!$C$42="Internal labour",SUMPRODUCT(--('Input| Projects'!$AD977="Yes"),'Calc| Overheads Allocation'!G$9,'Calc| Project Costs'!Z977,'Input| Projects'!$Y977),IF('Input| Overheads'!$C$42="DNSP defined",SUMPRODUCT(--('Input| Projects'!$AD977="Yes"),'Calc| Overheads Allocation'!G$62,'Input| Projects'!$AG977),""))),"")</f>
        <v/>
      </c>
      <c r="AY977" s="186" t="str">
        <f>IFERROR(IF('Input| Overheads'!$C$42="Direct costs",SUMPRODUCT(--('Input| Projects'!$AD977="Yes"),'Calc| Overheads Allocation'!H$9,'Calc| Project Costs'!AA977),IF('Input| Overheads'!$C$42="Internal labour",SUMPRODUCT(--('Input| Projects'!$AD977="Yes"),'Calc| Overheads Allocation'!H$9,'Calc| Project Costs'!AA977,'Input| Projects'!$Y977),IF('Input| Overheads'!$C$42="DNSP defined",SUMPRODUCT(--('Input| Projects'!$AD977="Yes"),'Calc| Overheads Allocation'!H$62,'Input| Projects'!$AG977),""))),"")</f>
        <v/>
      </c>
      <c r="AZ977" s="186" t="str">
        <f>IFERROR(IF('Input| Overheads'!$C$42="Direct costs",SUMPRODUCT(--('Input| Projects'!$AD977="Yes"),'Calc| Overheads Allocation'!I$9,'Calc| Project Costs'!AB977),IF('Input| Overheads'!$C$42="Internal labour",SUMPRODUCT(--('Input| Projects'!$AD977="Yes"),'Calc| Overheads Allocation'!I$9,'Calc| Project Costs'!AB977,'Input| Projects'!$Y977),IF('Input| Overheads'!$C$42="DNSP defined",SUMPRODUCT(--('Input| Projects'!$AD977="Yes"),'Calc| Overheads Allocation'!I$62,'Input| Projects'!$AG977),""))),"")</f>
        <v/>
      </c>
      <c r="BA977" s="106"/>
      <c r="BB977" s="186">
        <f t="shared" si="477"/>
        <v>0</v>
      </c>
      <c r="BC977" s="186">
        <f t="shared" si="478"/>
        <v>0</v>
      </c>
      <c r="BD977" s="186">
        <f t="shared" si="479"/>
        <v>0</v>
      </c>
      <c r="BE977" s="186">
        <f t="shared" si="456"/>
        <v>0</v>
      </c>
      <c r="BF977" s="186">
        <f t="shared" si="457"/>
        <v>0</v>
      </c>
      <c r="BG977" s="186">
        <f t="shared" si="458"/>
        <v>0</v>
      </c>
      <c r="BH977" s="186">
        <f t="shared" si="459"/>
        <v>0</v>
      </c>
      <c r="BI977" s="97"/>
      <c r="BJ977" s="186" t="str">
        <f t="shared" si="460"/>
        <v/>
      </c>
      <c r="BK977" s="186" t="str">
        <f t="shared" si="461"/>
        <v/>
      </c>
      <c r="BL977" s="186" t="str">
        <f t="shared" si="462"/>
        <v/>
      </c>
      <c r="BM977" s="186" t="str">
        <f t="shared" si="463"/>
        <v/>
      </c>
      <c r="BN977" s="186" t="str">
        <f t="shared" si="464"/>
        <v/>
      </c>
      <c r="BO977" s="186" t="str">
        <f t="shared" si="465"/>
        <v/>
      </c>
      <c r="BP977" s="186" t="str">
        <f t="shared" si="466"/>
        <v/>
      </c>
      <c r="BQ977" s="97"/>
      <c r="BR977" s="186">
        <f t="shared" si="467"/>
        <v>0</v>
      </c>
      <c r="BS977" s="186">
        <f t="shared" si="468"/>
        <v>0</v>
      </c>
      <c r="BT977" s="222">
        <f t="shared" si="469"/>
        <v>0</v>
      </c>
      <c r="BU977" s="222">
        <f t="shared" si="470"/>
        <v>0</v>
      </c>
      <c r="BV977" s="222">
        <f t="shared" si="471"/>
        <v>0</v>
      </c>
      <c r="BW977" s="222">
        <f t="shared" si="472"/>
        <v>0</v>
      </c>
      <c r="BX977" s="222">
        <f t="shared" si="473"/>
        <v>0</v>
      </c>
      <c r="BY977" s="106"/>
      <c r="BZ977" s="197" t="str">
        <f>IF(SUMIF('Input| Projects'!$AS$8:$CP$8,"Dx",'Input| Projects'!$AS977:$CP977)=0,"",SUMIF('Input| Projects'!$AS$8:$CP$8,"Dx",'Input| Projects'!$AS977:$CP977))</f>
        <v/>
      </c>
      <c r="CA977" s="197" t="str">
        <f>IF(SUMIF('Input| Projects'!$AS$8:$CP$8,"Tx",'Input| Projects'!$AS977:$CP977)=0,"",SUMIF('Input| Projects'!$AS$8:$CP$8,"Tx",'Input| Projects'!$AS977:$CP977))</f>
        <v/>
      </c>
      <c r="CB977" s="150" t="str">
        <f t="shared" si="480"/>
        <v/>
      </c>
    </row>
    <row r="978" spans="2:80" x14ac:dyDescent="0.2">
      <c r="B978" s="201">
        <f>IFERROR('Input| Projects'!B978,"")</f>
        <v>969</v>
      </c>
      <c r="C978" s="42" t="str">
        <f>IFERROR(IF('Input| Projects'!C978="","",'Input| Projects'!C978),"")</f>
        <v/>
      </c>
      <c r="D978" s="42" t="str">
        <f>IFERROR(IF('Input| Projects'!D978="","",'Input| Projects'!D978),"")</f>
        <v/>
      </c>
      <c r="E978" s="104"/>
      <c r="F978" s="190">
        <f>IFERROR('Input| Projects'!I978*'Input| Escalations'!$K$19,"")</f>
        <v>0</v>
      </c>
      <c r="G978" s="190">
        <f>IFERROR('Input| Projects'!J978*'Input| Escalations'!$K$19,"")</f>
        <v>0</v>
      </c>
      <c r="H978" s="190">
        <f>IFERROR('Input| Projects'!K978*'Input| Escalations'!$K$19,"")</f>
        <v>0</v>
      </c>
      <c r="I978" s="190">
        <f>IFERROR('Input| Projects'!L978*'Input| Escalations'!$K$19,"")</f>
        <v>0</v>
      </c>
      <c r="J978" s="190">
        <f>IFERROR('Input| Projects'!M978*'Input| Escalations'!$K$19,"")</f>
        <v>0</v>
      </c>
      <c r="K978" s="190">
        <f>IFERROR('Input| Projects'!N978*'Input| Escalations'!$K$19,"")</f>
        <v>0</v>
      </c>
      <c r="L978" s="190">
        <f>IFERROR('Input| Projects'!O978*'Input| Escalations'!$K$19,"")</f>
        <v>0</v>
      </c>
      <c r="M978" s="150" t="str">
        <f>IF(ABS(SUM(F978:L978)-(SUM('Input| Projects'!I978:O978)*'Input| Escalations'!$K$19))&lt;0.0000001,"",1)</f>
        <v/>
      </c>
      <c r="N978" s="192">
        <f>'Input| Projects'!$Y978*INDEX('Input| Escalations'!$H$33:$N$33,MATCH('Calc| Project Costs'!N$9,'Input| Escalations'!$H$23:$N$23,0))+'Input| Projects'!$Z978*INDEX('Input| Escalations'!$H$34:$N$34,MATCH('Calc| Project Costs'!N$9,'Input| Escalations'!$H$23:$N$23,0))+'Input| Projects'!$AA978*INDEX('Input| Escalations'!$H$35:$N$35,MATCH('Calc| Project Costs'!N$9,'Input| Escalations'!$H$23:$N$23,0))+1</f>
        <v>1</v>
      </c>
      <c r="O978" s="192">
        <f>'Input| Projects'!$Y978*INDEX('Input| Escalations'!$H$33:$N$33,MATCH('Calc| Project Costs'!O$9,'Input| Escalations'!$H$23:$N$23,0))+'Input| Projects'!$Z978*INDEX('Input| Escalations'!$H$34:$N$34,MATCH('Calc| Project Costs'!O$9,'Input| Escalations'!$H$23:$N$23,0))+'Input| Projects'!$AA978*INDEX('Input| Escalations'!$H$35:$N$35,MATCH('Calc| Project Costs'!O$9,'Input| Escalations'!$H$23:$N$23,0))+1</f>
        <v>1</v>
      </c>
      <c r="P978" s="192">
        <f>'Input| Projects'!$Y978*INDEX('Input| Escalations'!$H$33:$N$33,MATCH('Calc| Project Costs'!P$9,'Input| Escalations'!$H$23:$N$23,0))+'Input| Projects'!$Z978*INDEX('Input| Escalations'!$H$34:$N$34,MATCH('Calc| Project Costs'!P$9,'Input| Escalations'!$H$23:$N$23,0))+'Input| Projects'!$AA978*INDEX('Input| Escalations'!$H$35:$N$35,MATCH('Calc| Project Costs'!P$9,'Input| Escalations'!$H$23:$N$23,0))+1</f>
        <v>1</v>
      </c>
      <c r="Q978" s="192">
        <f>'Input| Projects'!$Y978*INDEX('Input| Escalations'!$H$33:$N$33,MATCH('Calc| Project Costs'!Q$9,'Input| Escalations'!$H$23:$N$23,0))+'Input| Projects'!$Z978*INDEX('Input| Escalations'!$H$34:$N$34,MATCH('Calc| Project Costs'!Q$9,'Input| Escalations'!$H$23:$N$23,0))+'Input| Projects'!$AA978*INDEX('Input| Escalations'!$H$35:$N$35,MATCH('Calc| Project Costs'!Q$9,'Input| Escalations'!$H$23:$N$23,0))+1</f>
        <v>1</v>
      </c>
      <c r="R978" s="192">
        <f>'Input| Projects'!$Y978*INDEX('Input| Escalations'!$H$33:$N$33,MATCH('Calc| Project Costs'!R$9,'Input| Escalations'!$H$23:$N$23,0))+'Input| Projects'!$Z978*INDEX('Input| Escalations'!$H$34:$N$34,MATCH('Calc| Project Costs'!R$9,'Input| Escalations'!$H$23:$N$23,0))+'Input| Projects'!$AA978*INDEX('Input| Escalations'!$H$35:$N$35,MATCH('Calc| Project Costs'!R$9,'Input| Escalations'!$H$23:$N$23,0))+1</f>
        <v>1</v>
      </c>
      <c r="S978" s="192">
        <f>'Input| Projects'!$Y978*INDEX('Input| Escalations'!$H$33:$N$33,MATCH('Calc| Project Costs'!S$9,'Input| Escalations'!$H$23:$N$23,0))+'Input| Projects'!$Z978*INDEX('Input| Escalations'!$H$34:$N$34,MATCH('Calc| Project Costs'!S$9,'Input| Escalations'!$H$23:$N$23,0))+'Input| Projects'!$AA978*INDEX('Input| Escalations'!$H$35:$N$35,MATCH('Calc| Project Costs'!S$9,'Input| Escalations'!$H$23:$N$23,0))+1</f>
        <v>1</v>
      </c>
      <c r="T978" s="192">
        <f>'Input| Projects'!$Y978*INDEX('Input| Escalations'!$H$33:$N$33,MATCH('Calc| Project Costs'!T$9,'Input| Escalations'!$H$23:$N$23,0))+'Input| Projects'!$Z978*INDEX('Input| Escalations'!$H$34:$N$34,MATCH('Calc| Project Costs'!T$9,'Input| Escalations'!$H$23:$N$23,0))+'Input| Projects'!$AA978*INDEX('Input| Escalations'!$H$35:$N$35,MATCH('Calc| Project Costs'!T$9,'Input| Escalations'!$H$23:$N$23,0))+1</f>
        <v>1</v>
      </c>
      <c r="U978" s="106"/>
      <c r="V978" s="186">
        <f t="shared" si="474"/>
        <v>0</v>
      </c>
      <c r="W978" s="186">
        <f t="shared" si="475"/>
        <v>0</v>
      </c>
      <c r="X978" s="186">
        <f t="shared" si="476"/>
        <v>0</v>
      </c>
      <c r="Y978" s="186">
        <f t="shared" si="452"/>
        <v>0</v>
      </c>
      <c r="Z978" s="186">
        <f t="shared" si="453"/>
        <v>0</v>
      </c>
      <c r="AA978" s="186">
        <f t="shared" si="454"/>
        <v>0</v>
      </c>
      <c r="AB978" s="186">
        <f t="shared" si="455"/>
        <v>0</v>
      </c>
      <c r="AC978" s="106"/>
      <c r="AD978" s="186">
        <f>'Input| Projects'!Q978*N978*'Input| Escalations'!$K$19</f>
        <v>0</v>
      </c>
      <c r="AE978" s="186">
        <f>'Input| Projects'!R978*O978*'Input| Escalations'!$K$19</f>
        <v>0</v>
      </c>
      <c r="AF978" s="186">
        <f>'Input| Projects'!S978*P978*'Input| Escalations'!$K$19</f>
        <v>0</v>
      </c>
      <c r="AG978" s="186">
        <f>'Input| Projects'!T978*Q978*'Input| Escalations'!$K$19</f>
        <v>0</v>
      </c>
      <c r="AH978" s="186">
        <f>'Input| Projects'!U978*R978*'Input| Escalations'!$K$19</f>
        <v>0</v>
      </c>
      <c r="AI978" s="186">
        <f>'Input| Projects'!V978*S978*'Input| Escalations'!$K$19</f>
        <v>0</v>
      </c>
      <c r="AJ978" s="186">
        <f>'Input| Projects'!W978*T978*'Input| Escalations'!$K$19</f>
        <v>0</v>
      </c>
      <c r="AK978" s="106"/>
      <c r="AL978" s="186" t="str">
        <f>IFERROR(IF('Input| Overheads'!$C$42="Direct costs",SUMPRODUCT(--('Input| Projects'!$AC978="Yes"),'Calc| Overheads Allocation'!C$8,'Calc| Project Costs'!V978),IF('Input| Overheads'!$C$42="Internal labour",SUMPRODUCT(--('Input| Projects'!$AC978="Yes"),'Calc| Overheads Allocation'!C$8,'Calc| Project Costs'!V978,'Input| Projects'!$Y978),IF('Input| Overheads'!$C$42="DNSP defined",SUMPRODUCT(--('Input| Projects'!$AC978="Yes"),'Calc| Overheads Allocation'!C$61,'Input| Projects'!$AF978),""))),"")</f>
        <v/>
      </c>
      <c r="AM978" s="186" t="str">
        <f>IFERROR(IF('Input| Overheads'!$C$42="Direct costs",SUMPRODUCT(--('Input| Projects'!$AC978="Yes"),'Calc| Overheads Allocation'!D$8,'Calc| Project Costs'!W978),IF('Input| Overheads'!$C$42="Internal labour",SUMPRODUCT(--('Input| Projects'!$AC978="Yes"),'Calc| Overheads Allocation'!D$8,'Calc| Project Costs'!W978,'Input| Projects'!$Y978),IF('Input| Overheads'!$C$42="DNSP defined",SUMPRODUCT(--('Input| Projects'!$AC978="Yes"),'Calc| Overheads Allocation'!D$61,'Input| Projects'!$AF978),""))),"")</f>
        <v/>
      </c>
      <c r="AN978" s="186" t="str">
        <f>IFERROR(IF('Input| Overheads'!$C$42="Direct costs",SUMPRODUCT(--('Input| Projects'!$AC978="Yes"),'Calc| Overheads Allocation'!E$8,'Calc| Project Costs'!X978),IF('Input| Overheads'!$C$42="Internal labour",SUMPRODUCT(--('Input| Projects'!$AC978="Yes"),'Calc| Overheads Allocation'!E$8,'Calc| Project Costs'!X978,'Input| Projects'!$Y978),IF('Input| Overheads'!$C$42="DNSP defined",SUMPRODUCT(--('Input| Projects'!$AC978="Yes"),'Calc| Overheads Allocation'!E$61,'Input| Projects'!$AF978),""))),"")</f>
        <v/>
      </c>
      <c r="AO978" s="186" t="str">
        <f>IFERROR(IF('Input| Overheads'!$C$42="Direct costs",SUMPRODUCT(--('Input| Projects'!$AC978="Yes"),'Calc| Overheads Allocation'!F$8,'Calc| Project Costs'!Y978),IF('Input| Overheads'!$C$42="Internal labour",SUMPRODUCT(--('Input| Projects'!$AC978="Yes"),'Calc| Overheads Allocation'!F$8,'Calc| Project Costs'!Y978,'Input| Projects'!$Y978),IF('Input| Overheads'!$C$42="DNSP defined",SUMPRODUCT(--('Input| Projects'!$AC978="Yes"),'Calc| Overheads Allocation'!F$61,'Input| Projects'!$AF978),""))),"")</f>
        <v/>
      </c>
      <c r="AP978" s="186" t="str">
        <f>IFERROR(IF('Input| Overheads'!$C$42="Direct costs",SUMPRODUCT(--('Input| Projects'!$AC978="Yes"),'Calc| Overheads Allocation'!G$8,'Calc| Project Costs'!Z978),IF('Input| Overheads'!$C$42="Internal labour",SUMPRODUCT(--('Input| Projects'!$AC978="Yes"),'Calc| Overheads Allocation'!G$8,'Calc| Project Costs'!Z978,'Input| Projects'!$Y978),IF('Input| Overheads'!$C$42="DNSP defined",SUMPRODUCT(--('Input| Projects'!$AC978="Yes"),'Calc| Overheads Allocation'!G$61,'Input| Projects'!$AF978),""))),"")</f>
        <v/>
      </c>
      <c r="AQ978" s="186" t="str">
        <f>IFERROR(IF('Input| Overheads'!$C$42="Direct costs",SUMPRODUCT(--('Input| Projects'!$AC978="Yes"),'Calc| Overheads Allocation'!H$8,'Calc| Project Costs'!AA978),IF('Input| Overheads'!$C$42="Internal labour",SUMPRODUCT(--('Input| Projects'!$AC978="Yes"),'Calc| Overheads Allocation'!H$8,'Calc| Project Costs'!AA978,'Input| Projects'!$Y978),IF('Input| Overheads'!$C$42="DNSP defined",SUMPRODUCT(--('Input| Projects'!$AC978="Yes"),'Calc| Overheads Allocation'!H$61,'Input| Projects'!$AF978),""))),"")</f>
        <v/>
      </c>
      <c r="AR978" s="186" t="str">
        <f>IFERROR(IF('Input| Overheads'!$C$42="Direct costs",SUMPRODUCT(--('Input| Projects'!$AC978="Yes"),'Calc| Overheads Allocation'!I$8,'Calc| Project Costs'!AB978),IF('Input| Overheads'!$C$42="Internal labour",SUMPRODUCT(--('Input| Projects'!$AC978="Yes"),'Calc| Overheads Allocation'!I$8,'Calc| Project Costs'!AB978,'Input| Projects'!$Y978),IF('Input| Overheads'!$C$42="DNSP defined",SUMPRODUCT(--('Input| Projects'!$AC978="Yes"),'Calc| Overheads Allocation'!I$61,'Input| Projects'!$AF978),""))),"")</f>
        <v/>
      </c>
      <c r="AS978" s="106"/>
      <c r="AT978" s="186" t="str">
        <f>IFERROR(IF('Input| Overheads'!$C$42="Direct costs",SUMPRODUCT(--('Input| Projects'!$AD978="Yes"),'Calc| Overheads Allocation'!C$9,'Calc| Project Costs'!V978),IF('Input| Overheads'!$C$42="Internal labour",SUMPRODUCT(--('Input| Projects'!$AD978="Yes"),'Calc| Overheads Allocation'!C$9,'Calc| Project Costs'!V978,'Input| Projects'!$Y978),IF('Input| Overheads'!$C$42="DNSP defined",SUMPRODUCT(--('Input| Projects'!$AD978="Yes"),'Calc| Overheads Allocation'!C$62,'Input| Projects'!$AG978),""))),"")</f>
        <v/>
      </c>
      <c r="AU978" s="186" t="str">
        <f>IFERROR(IF('Input| Overheads'!$C$42="Direct costs",SUMPRODUCT(--('Input| Projects'!$AD978="Yes"),'Calc| Overheads Allocation'!D$9,'Calc| Project Costs'!W978),IF('Input| Overheads'!$C$42="Internal labour",SUMPRODUCT(--('Input| Projects'!$AD978="Yes"),'Calc| Overheads Allocation'!D$9,'Calc| Project Costs'!W978,'Input| Projects'!$Y978),IF('Input| Overheads'!$C$42="DNSP defined",SUMPRODUCT(--('Input| Projects'!$AD978="Yes"),'Calc| Overheads Allocation'!D$62,'Input| Projects'!$AG978),""))),"")</f>
        <v/>
      </c>
      <c r="AV978" s="186" t="str">
        <f>IFERROR(IF('Input| Overheads'!$C$42="Direct costs",SUMPRODUCT(--('Input| Projects'!$AD978="Yes"),'Calc| Overheads Allocation'!E$9,'Calc| Project Costs'!X978),IF('Input| Overheads'!$C$42="Internal labour",SUMPRODUCT(--('Input| Projects'!$AD978="Yes"),'Calc| Overheads Allocation'!E$9,'Calc| Project Costs'!X978,'Input| Projects'!$Y978),IF('Input| Overheads'!$C$42="DNSP defined",SUMPRODUCT(--('Input| Projects'!$AD978="Yes"),'Calc| Overheads Allocation'!E$62,'Input| Projects'!$AG978),""))),"")</f>
        <v/>
      </c>
      <c r="AW978" s="186" t="str">
        <f>IFERROR(IF('Input| Overheads'!$C$42="Direct costs",SUMPRODUCT(--('Input| Projects'!$AD978="Yes"),'Calc| Overheads Allocation'!F$9,'Calc| Project Costs'!Y978),IF('Input| Overheads'!$C$42="Internal labour",SUMPRODUCT(--('Input| Projects'!$AD978="Yes"),'Calc| Overheads Allocation'!F$9,'Calc| Project Costs'!Y978,'Input| Projects'!$Y978),IF('Input| Overheads'!$C$42="DNSP defined",SUMPRODUCT(--('Input| Projects'!$AD978="Yes"),'Calc| Overheads Allocation'!F$62,'Input| Projects'!$AG978),""))),"")</f>
        <v/>
      </c>
      <c r="AX978" s="186" t="str">
        <f>IFERROR(IF('Input| Overheads'!$C$42="Direct costs",SUMPRODUCT(--('Input| Projects'!$AD978="Yes"),'Calc| Overheads Allocation'!G$9,'Calc| Project Costs'!Z978),IF('Input| Overheads'!$C$42="Internal labour",SUMPRODUCT(--('Input| Projects'!$AD978="Yes"),'Calc| Overheads Allocation'!G$9,'Calc| Project Costs'!Z978,'Input| Projects'!$Y978),IF('Input| Overheads'!$C$42="DNSP defined",SUMPRODUCT(--('Input| Projects'!$AD978="Yes"),'Calc| Overheads Allocation'!G$62,'Input| Projects'!$AG978),""))),"")</f>
        <v/>
      </c>
      <c r="AY978" s="186" t="str">
        <f>IFERROR(IF('Input| Overheads'!$C$42="Direct costs",SUMPRODUCT(--('Input| Projects'!$AD978="Yes"),'Calc| Overheads Allocation'!H$9,'Calc| Project Costs'!AA978),IF('Input| Overheads'!$C$42="Internal labour",SUMPRODUCT(--('Input| Projects'!$AD978="Yes"),'Calc| Overheads Allocation'!H$9,'Calc| Project Costs'!AA978,'Input| Projects'!$Y978),IF('Input| Overheads'!$C$42="DNSP defined",SUMPRODUCT(--('Input| Projects'!$AD978="Yes"),'Calc| Overheads Allocation'!H$62,'Input| Projects'!$AG978),""))),"")</f>
        <v/>
      </c>
      <c r="AZ978" s="186" t="str">
        <f>IFERROR(IF('Input| Overheads'!$C$42="Direct costs",SUMPRODUCT(--('Input| Projects'!$AD978="Yes"),'Calc| Overheads Allocation'!I$9,'Calc| Project Costs'!AB978),IF('Input| Overheads'!$C$42="Internal labour",SUMPRODUCT(--('Input| Projects'!$AD978="Yes"),'Calc| Overheads Allocation'!I$9,'Calc| Project Costs'!AB978,'Input| Projects'!$Y978),IF('Input| Overheads'!$C$42="DNSP defined",SUMPRODUCT(--('Input| Projects'!$AD978="Yes"),'Calc| Overheads Allocation'!I$62,'Input| Projects'!$AG978),""))),"")</f>
        <v/>
      </c>
      <c r="BA978" s="106"/>
      <c r="BB978" s="186">
        <f t="shared" si="477"/>
        <v>0</v>
      </c>
      <c r="BC978" s="186">
        <f t="shared" si="478"/>
        <v>0</v>
      </c>
      <c r="BD978" s="186">
        <f t="shared" si="479"/>
        <v>0</v>
      </c>
      <c r="BE978" s="186">
        <f t="shared" si="456"/>
        <v>0</v>
      </c>
      <c r="BF978" s="186">
        <f t="shared" si="457"/>
        <v>0</v>
      </c>
      <c r="BG978" s="186">
        <f t="shared" si="458"/>
        <v>0</v>
      </c>
      <c r="BH978" s="186">
        <f t="shared" si="459"/>
        <v>0</v>
      </c>
      <c r="BI978" s="97"/>
      <c r="BJ978" s="186" t="str">
        <f t="shared" si="460"/>
        <v/>
      </c>
      <c r="BK978" s="186" t="str">
        <f t="shared" si="461"/>
        <v/>
      </c>
      <c r="BL978" s="186" t="str">
        <f t="shared" si="462"/>
        <v/>
      </c>
      <c r="BM978" s="186" t="str">
        <f t="shared" si="463"/>
        <v/>
      </c>
      <c r="BN978" s="186" t="str">
        <f t="shared" si="464"/>
        <v/>
      </c>
      <c r="BO978" s="186" t="str">
        <f t="shared" si="465"/>
        <v/>
      </c>
      <c r="BP978" s="186" t="str">
        <f t="shared" si="466"/>
        <v/>
      </c>
      <c r="BQ978" s="97"/>
      <c r="BR978" s="186">
        <f t="shared" si="467"/>
        <v>0</v>
      </c>
      <c r="BS978" s="186">
        <f t="shared" si="468"/>
        <v>0</v>
      </c>
      <c r="BT978" s="222">
        <f t="shared" si="469"/>
        <v>0</v>
      </c>
      <c r="BU978" s="222">
        <f t="shared" si="470"/>
        <v>0</v>
      </c>
      <c r="BV978" s="222">
        <f t="shared" si="471"/>
        <v>0</v>
      </c>
      <c r="BW978" s="222">
        <f t="shared" si="472"/>
        <v>0</v>
      </c>
      <c r="BX978" s="222">
        <f t="shared" si="473"/>
        <v>0</v>
      </c>
      <c r="BY978" s="106"/>
      <c r="BZ978" s="197" t="str">
        <f>IF(SUMIF('Input| Projects'!$AS$8:$CP$8,"Dx",'Input| Projects'!$AS978:$CP978)=0,"",SUMIF('Input| Projects'!$AS$8:$CP$8,"Dx",'Input| Projects'!$AS978:$CP978))</f>
        <v/>
      </c>
      <c r="CA978" s="197" t="str">
        <f>IF(SUMIF('Input| Projects'!$AS$8:$CP$8,"Tx",'Input| Projects'!$AS978:$CP978)=0,"",SUMIF('Input| Projects'!$AS$8:$CP$8,"Tx",'Input| Projects'!$AS978:$CP978))</f>
        <v/>
      </c>
      <c r="CB978" s="150" t="str">
        <f t="shared" si="480"/>
        <v/>
      </c>
    </row>
    <row r="979" spans="2:80" x14ac:dyDescent="0.2">
      <c r="B979" s="201">
        <f>IFERROR('Input| Projects'!B979,"")</f>
        <v>970</v>
      </c>
      <c r="C979" s="42" t="str">
        <f>IFERROR(IF('Input| Projects'!C979="","",'Input| Projects'!C979),"")</f>
        <v/>
      </c>
      <c r="D979" s="42" t="str">
        <f>IFERROR(IF('Input| Projects'!D979="","",'Input| Projects'!D979),"")</f>
        <v/>
      </c>
      <c r="E979" s="104"/>
      <c r="F979" s="190">
        <f>IFERROR('Input| Projects'!I979*'Input| Escalations'!$K$19,"")</f>
        <v>0</v>
      </c>
      <c r="G979" s="190">
        <f>IFERROR('Input| Projects'!J979*'Input| Escalations'!$K$19,"")</f>
        <v>0</v>
      </c>
      <c r="H979" s="190">
        <f>IFERROR('Input| Projects'!K979*'Input| Escalations'!$K$19,"")</f>
        <v>0</v>
      </c>
      <c r="I979" s="190">
        <f>IFERROR('Input| Projects'!L979*'Input| Escalations'!$K$19,"")</f>
        <v>0</v>
      </c>
      <c r="J979" s="190">
        <f>IFERROR('Input| Projects'!M979*'Input| Escalations'!$K$19,"")</f>
        <v>0</v>
      </c>
      <c r="K979" s="190">
        <f>IFERROR('Input| Projects'!N979*'Input| Escalations'!$K$19,"")</f>
        <v>0</v>
      </c>
      <c r="L979" s="190">
        <f>IFERROR('Input| Projects'!O979*'Input| Escalations'!$K$19,"")</f>
        <v>0</v>
      </c>
      <c r="M979" s="150" t="str">
        <f>IF(ABS(SUM(F979:L979)-(SUM('Input| Projects'!I979:O979)*'Input| Escalations'!$K$19))&lt;0.0000001,"",1)</f>
        <v/>
      </c>
      <c r="N979" s="192">
        <f>'Input| Projects'!$Y979*INDEX('Input| Escalations'!$H$33:$N$33,MATCH('Calc| Project Costs'!N$9,'Input| Escalations'!$H$23:$N$23,0))+'Input| Projects'!$Z979*INDEX('Input| Escalations'!$H$34:$N$34,MATCH('Calc| Project Costs'!N$9,'Input| Escalations'!$H$23:$N$23,0))+'Input| Projects'!$AA979*INDEX('Input| Escalations'!$H$35:$N$35,MATCH('Calc| Project Costs'!N$9,'Input| Escalations'!$H$23:$N$23,0))+1</f>
        <v>1</v>
      </c>
      <c r="O979" s="192">
        <f>'Input| Projects'!$Y979*INDEX('Input| Escalations'!$H$33:$N$33,MATCH('Calc| Project Costs'!O$9,'Input| Escalations'!$H$23:$N$23,0))+'Input| Projects'!$Z979*INDEX('Input| Escalations'!$H$34:$N$34,MATCH('Calc| Project Costs'!O$9,'Input| Escalations'!$H$23:$N$23,0))+'Input| Projects'!$AA979*INDEX('Input| Escalations'!$H$35:$N$35,MATCH('Calc| Project Costs'!O$9,'Input| Escalations'!$H$23:$N$23,0))+1</f>
        <v>1</v>
      </c>
      <c r="P979" s="192">
        <f>'Input| Projects'!$Y979*INDEX('Input| Escalations'!$H$33:$N$33,MATCH('Calc| Project Costs'!P$9,'Input| Escalations'!$H$23:$N$23,0))+'Input| Projects'!$Z979*INDEX('Input| Escalations'!$H$34:$N$34,MATCH('Calc| Project Costs'!P$9,'Input| Escalations'!$H$23:$N$23,0))+'Input| Projects'!$AA979*INDEX('Input| Escalations'!$H$35:$N$35,MATCH('Calc| Project Costs'!P$9,'Input| Escalations'!$H$23:$N$23,0))+1</f>
        <v>1</v>
      </c>
      <c r="Q979" s="192">
        <f>'Input| Projects'!$Y979*INDEX('Input| Escalations'!$H$33:$N$33,MATCH('Calc| Project Costs'!Q$9,'Input| Escalations'!$H$23:$N$23,0))+'Input| Projects'!$Z979*INDEX('Input| Escalations'!$H$34:$N$34,MATCH('Calc| Project Costs'!Q$9,'Input| Escalations'!$H$23:$N$23,0))+'Input| Projects'!$AA979*INDEX('Input| Escalations'!$H$35:$N$35,MATCH('Calc| Project Costs'!Q$9,'Input| Escalations'!$H$23:$N$23,0))+1</f>
        <v>1</v>
      </c>
      <c r="R979" s="192">
        <f>'Input| Projects'!$Y979*INDEX('Input| Escalations'!$H$33:$N$33,MATCH('Calc| Project Costs'!R$9,'Input| Escalations'!$H$23:$N$23,0))+'Input| Projects'!$Z979*INDEX('Input| Escalations'!$H$34:$N$34,MATCH('Calc| Project Costs'!R$9,'Input| Escalations'!$H$23:$N$23,0))+'Input| Projects'!$AA979*INDEX('Input| Escalations'!$H$35:$N$35,MATCH('Calc| Project Costs'!R$9,'Input| Escalations'!$H$23:$N$23,0))+1</f>
        <v>1</v>
      </c>
      <c r="S979" s="192">
        <f>'Input| Projects'!$Y979*INDEX('Input| Escalations'!$H$33:$N$33,MATCH('Calc| Project Costs'!S$9,'Input| Escalations'!$H$23:$N$23,0))+'Input| Projects'!$Z979*INDEX('Input| Escalations'!$H$34:$N$34,MATCH('Calc| Project Costs'!S$9,'Input| Escalations'!$H$23:$N$23,0))+'Input| Projects'!$AA979*INDEX('Input| Escalations'!$H$35:$N$35,MATCH('Calc| Project Costs'!S$9,'Input| Escalations'!$H$23:$N$23,0))+1</f>
        <v>1</v>
      </c>
      <c r="T979" s="192">
        <f>'Input| Projects'!$Y979*INDEX('Input| Escalations'!$H$33:$N$33,MATCH('Calc| Project Costs'!T$9,'Input| Escalations'!$H$23:$N$23,0))+'Input| Projects'!$Z979*INDEX('Input| Escalations'!$H$34:$N$34,MATCH('Calc| Project Costs'!T$9,'Input| Escalations'!$H$23:$N$23,0))+'Input| Projects'!$AA979*INDEX('Input| Escalations'!$H$35:$N$35,MATCH('Calc| Project Costs'!T$9,'Input| Escalations'!$H$23:$N$23,0))+1</f>
        <v>1</v>
      </c>
      <c r="U979" s="106"/>
      <c r="V979" s="186">
        <f t="shared" si="474"/>
        <v>0</v>
      </c>
      <c r="W979" s="186">
        <f t="shared" si="475"/>
        <v>0</v>
      </c>
      <c r="X979" s="186">
        <f t="shared" si="476"/>
        <v>0</v>
      </c>
      <c r="Y979" s="186">
        <f t="shared" si="452"/>
        <v>0</v>
      </c>
      <c r="Z979" s="186">
        <f t="shared" si="453"/>
        <v>0</v>
      </c>
      <c r="AA979" s="186">
        <f t="shared" si="454"/>
        <v>0</v>
      </c>
      <c r="AB979" s="186">
        <f t="shared" si="455"/>
        <v>0</v>
      </c>
      <c r="AC979" s="106"/>
      <c r="AD979" s="186">
        <f>'Input| Projects'!Q979*N979*'Input| Escalations'!$K$19</f>
        <v>0</v>
      </c>
      <c r="AE979" s="186">
        <f>'Input| Projects'!R979*O979*'Input| Escalations'!$K$19</f>
        <v>0</v>
      </c>
      <c r="AF979" s="186">
        <f>'Input| Projects'!S979*P979*'Input| Escalations'!$K$19</f>
        <v>0</v>
      </c>
      <c r="AG979" s="186">
        <f>'Input| Projects'!T979*Q979*'Input| Escalations'!$K$19</f>
        <v>0</v>
      </c>
      <c r="AH979" s="186">
        <f>'Input| Projects'!U979*R979*'Input| Escalations'!$K$19</f>
        <v>0</v>
      </c>
      <c r="AI979" s="186">
        <f>'Input| Projects'!V979*S979*'Input| Escalations'!$K$19</f>
        <v>0</v>
      </c>
      <c r="AJ979" s="186">
        <f>'Input| Projects'!W979*T979*'Input| Escalations'!$K$19</f>
        <v>0</v>
      </c>
      <c r="AK979" s="106"/>
      <c r="AL979" s="186" t="str">
        <f>IFERROR(IF('Input| Overheads'!$C$42="Direct costs",SUMPRODUCT(--('Input| Projects'!$AC979="Yes"),'Calc| Overheads Allocation'!C$8,'Calc| Project Costs'!V979),IF('Input| Overheads'!$C$42="Internal labour",SUMPRODUCT(--('Input| Projects'!$AC979="Yes"),'Calc| Overheads Allocation'!C$8,'Calc| Project Costs'!V979,'Input| Projects'!$Y979),IF('Input| Overheads'!$C$42="DNSP defined",SUMPRODUCT(--('Input| Projects'!$AC979="Yes"),'Calc| Overheads Allocation'!C$61,'Input| Projects'!$AF979),""))),"")</f>
        <v/>
      </c>
      <c r="AM979" s="186" t="str">
        <f>IFERROR(IF('Input| Overheads'!$C$42="Direct costs",SUMPRODUCT(--('Input| Projects'!$AC979="Yes"),'Calc| Overheads Allocation'!D$8,'Calc| Project Costs'!W979),IF('Input| Overheads'!$C$42="Internal labour",SUMPRODUCT(--('Input| Projects'!$AC979="Yes"),'Calc| Overheads Allocation'!D$8,'Calc| Project Costs'!W979,'Input| Projects'!$Y979),IF('Input| Overheads'!$C$42="DNSP defined",SUMPRODUCT(--('Input| Projects'!$AC979="Yes"),'Calc| Overheads Allocation'!D$61,'Input| Projects'!$AF979),""))),"")</f>
        <v/>
      </c>
      <c r="AN979" s="186" t="str">
        <f>IFERROR(IF('Input| Overheads'!$C$42="Direct costs",SUMPRODUCT(--('Input| Projects'!$AC979="Yes"),'Calc| Overheads Allocation'!E$8,'Calc| Project Costs'!X979),IF('Input| Overheads'!$C$42="Internal labour",SUMPRODUCT(--('Input| Projects'!$AC979="Yes"),'Calc| Overheads Allocation'!E$8,'Calc| Project Costs'!X979,'Input| Projects'!$Y979),IF('Input| Overheads'!$C$42="DNSP defined",SUMPRODUCT(--('Input| Projects'!$AC979="Yes"),'Calc| Overheads Allocation'!E$61,'Input| Projects'!$AF979),""))),"")</f>
        <v/>
      </c>
      <c r="AO979" s="186" t="str">
        <f>IFERROR(IF('Input| Overheads'!$C$42="Direct costs",SUMPRODUCT(--('Input| Projects'!$AC979="Yes"),'Calc| Overheads Allocation'!F$8,'Calc| Project Costs'!Y979),IF('Input| Overheads'!$C$42="Internal labour",SUMPRODUCT(--('Input| Projects'!$AC979="Yes"),'Calc| Overheads Allocation'!F$8,'Calc| Project Costs'!Y979,'Input| Projects'!$Y979),IF('Input| Overheads'!$C$42="DNSP defined",SUMPRODUCT(--('Input| Projects'!$AC979="Yes"),'Calc| Overheads Allocation'!F$61,'Input| Projects'!$AF979),""))),"")</f>
        <v/>
      </c>
      <c r="AP979" s="186" t="str">
        <f>IFERROR(IF('Input| Overheads'!$C$42="Direct costs",SUMPRODUCT(--('Input| Projects'!$AC979="Yes"),'Calc| Overheads Allocation'!G$8,'Calc| Project Costs'!Z979),IF('Input| Overheads'!$C$42="Internal labour",SUMPRODUCT(--('Input| Projects'!$AC979="Yes"),'Calc| Overheads Allocation'!G$8,'Calc| Project Costs'!Z979,'Input| Projects'!$Y979),IF('Input| Overheads'!$C$42="DNSP defined",SUMPRODUCT(--('Input| Projects'!$AC979="Yes"),'Calc| Overheads Allocation'!G$61,'Input| Projects'!$AF979),""))),"")</f>
        <v/>
      </c>
      <c r="AQ979" s="186" t="str">
        <f>IFERROR(IF('Input| Overheads'!$C$42="Direct costs",SUMPRODUCT(--('Input| Projects'!$AC979="Yes"),'Calc| Overheads Allocation'!H$8,'Calc| Project Costs'!AA979),IF('Input| Overheads'!$C$42="Internal labour",SUMPRODUCT(--('Input| Projects'!$AC979="Yes"),'Calc| Overheads Allocation'!H$8,'Calc| Project Costs'!AA979,'Input| Projects'!$Y979),IF('Input| Overheads'!$C$42="DNSP defined",SUMPRODUCT(--('Input| Projects'!$AC979="Yes"),'Calc| Overheads Allocation'!H$61,'Input| Projects'!$AF979),""))),"")</f>
        <v/>
      </c>
      <c r="AR979" s="186" t="str">
        <f>IFERROR(IF('Input| Overheads'!$C$42="Direct costs",SUMPRODUCT(--('Input| Projects'!$AC979="Yes"),'Calc| Overheads Allocation'!I$8,'Calc| Project Costs'!AB979),IF('Input| Overheads'!$C$42="Internal labour",SUMPRODUCT(--('Input| Projects'!$AC979="Yes"),'Calc| Overheads Allocation'!I$8,'Calc| Project Costs'!AB979,'Input| Projects'!$Y979),IF('Input| Overheads'!$C$42="DNSP defined",SUMPRODUCT(--('Input| Projects'!$AC979="Yes"),'Calc| Overheads Allocation'!I$61,'Input| Projects'!$AF979),""))),"")</f>
        <v/>
      </c>
      <c r="AS979" s="106"/>
      <c r="AT979" s="186" t="str">
        <f>IFERROR(IF('Input| Overheads'!$C$42="Direct costs",SUMPRODUCT(--('Input| Projects'!$AD979="Yes"),'Calc| Overheads Allocation'!C$9,'Calc| Project Costs'!V979),IF('Input| Overheads'!$C$42="Internal labour",SUMPRODUCT(--('Input| Projects'!$AD979="Yes"),'Calc| Overheads Allocation'!C$9,'Calc| Project Costs'!V979,'Input| Projects'!$Y979),IF('Input| Overheads'!$C$42="DNSP defined",SUMPRODUCT(--('Input| Projects'!$AD979="Yes"),'Calc| Overheads Allocation'!C$62,'Input| Projects'!$AG979),""))),"")</f>
        <v/>
      </c>
      <c r="AU979" s="186" t="str">
        <f>IFERROR(IF('Input| Overheads'!$C$42="Direct costs",SUMPRODUCT(--('Input| Projects'!$AD979="Yes"),'Calc| Overheads Allocation'!D$9,'Calc| Project Costs'!W979),IF('Input| Overheads'!$C$42="Internal labour",SUMPRODUCT(--('Input| Projects'!$AD979="Yes"),'Calc| Overheads Allocation'!D$9,'Calc| Project Costs'!W979,'Input| Projects'!$Y979),IF('Input| Overheads'!$C$42="DNSP defined",SUMPRODUCT(--('Input| Projects'!$AD979="Yes"),'Calc| Overheads Allocation'!D$62,'Input| Projects'!$AG979),""))),"")</f>
        <v/>
      </c>
      <c r="AV979" s="186" t="str">
        <f>IFERROR(IF('Input| Overheads'!$C$42="Direct costs",SUMPRODUCT(--('Input| Projects'!$AD979="Yes"),'Calc| Overheads Allocation'!E$9,'Calc| Project Costs'!X979),IF('Input| Overheads'!$C$42="Internal labour",SUMPRODUCT(--('Input| Projects'!$AD979="Yes"),'Calc| Overheads Allocation'!E$9,'Calc| Project Costs'!X979,'Input| Projects'!$Y979),IF('Input| Overheads'!$C$42="DNSP defined",SUMPRODUCT(--('Input| Projects'!$AD979="Yes"),'Calc| Overheads Allocation'!E$62,'Input| Projects'!$AG979),""))),"")</f>
        <v/>
      </c>
      <c r="AW979" s="186" t="str">
        <f>IFERROR(IF('Input| Overheads'!$C$42="Direct costs",SUMPRODUCT(--('Input| Projects'!$AD979="Yes"),'Calc| Overheads Allocation'!F$9,'Calc| Project Costs'!Y979),IF('Input| Overheads'!$C$42="Internal labour",SUMPRODUCT(--('Input| Projects'!$AD979="Yes"),'Calc| Overheads Allocation'!F$9,'Calc| Project Costs'!Y979,'Input| Projects'!$Y979),IF('Input| Overheads'!$C$42="DNSP defined",SUMPRODUCT(--('Input| Projects'!$AD979="Yes"),'Calc| Overheads Allocation'!F$62,'Input| Projects'!$AG979),""))),"")</f>
        <v/>
      </c>
      <c r="AX979" s="186" t="str">
        <f>IFERROR(IF('Input| Overheads'!$C$42="Direct costs",SUMPRODUCT(--('Input| Projects'!$AD979="Yes"),'Calc| Overheads Allocation'!G$9,'Calc| Project Costs'!Z979),IF('Input| Overheads'!$C$42="Internal labour",SUMPRODUCT(--('Input| Projects'!$AD979="Yes"),'Calc| Overheads Allocation'!G$9,'Calc| Project Costs'!Z979,'Input| Projects'!$Y979),IF('Input| Overheads'!$C$42="DNSP defined",SUMPRODUCT(--('Input| Projects'!$AD979="Yes"),'Calc| Overheads Allocation'!G$62,'Input| Projects'!$AG979),""))),"")</f>
        <v/>
      </c>
      <c r="AY979" s="186" t="str">
        <f>IFERROR(IF('Input| Overheads'!$C$42="Direct costs",SUMPRODUCT(--('Input| Projects'!$AD979="Yes"),'Calc| Overheads Allocation'!H$9,'Calc| Project Costs'!AA979),IF('Input| Overheads'!$C$42="Internal labour",SUMPRODUCT(--('Input| Projects'!$AD979="Yes"),'Calc| Overheads Allocation'!H$9,'Calc| Project Costs'!AA979,'Input| Projects'!$Y979),IF('Input| Overheads'!$C$42="DNSP defined",SUMPRODUCT(--('Input| Projects'!$AD979="Yes"),'Calc| Overheads Allocation'!H$62,'Input| Projects'!$AG979),""))),"")</f>
        <v/>
      </c>
      <c r="AZ979" s="186" t="str">
        <f>IFERROR(IF('Input| Overheads'!$C$42="Direct costs",SUMPRODUCT(--('Input| Projects'!$AD979="Yes"),'Calc| Overheads Allocation'!I$9,'Calc| Project Costs'!AB979),IF('Input| Overheads'!$C$42="Internal labour",SUMPRODUCT(--('Input| Projects'!$AD979="Yes"),'Calc| Overheads Allocation'!I$9,'Calc| Project Costs'!AB979,'Input| Projects'!$Y979),IF('Input| Overheads'!$C$42="DNSP defined",SUMPRODUCT(--('Input| Projects'!$AD979="Yes"),'Calc| Overheads Allocation'!I$62,'Input| Projects'!$AG979),""))),"")</f>
        <v/>
      </c>
      <c r="BA979" s="106"/>
      <c r="BB979" s="186">
        <f t="shared" si="477"/>
        <v>0</v>
      </c>
      <c r="BC979" s="186">
        <f t="shared" si="478"/>
        <v>0</v>
      </c>
      <c r="BD979" s="186">
        <f t="shared" si="479"/>
        <v>0</v>
      </c>
      <c r="BE979" s="186">
        <f t="shared" si="456"/>
        <v>0</v>
      </c>
      <c r="BF979" s="186">
        <f t="shared" si="457"/>
        <v>0</v>
      </c>
      <c r="BG979" s="186">
        <f t="shared" si="458"/>
        <v>0</v>
      </c>
      <c r="BH979" s="186">
        <f t="shared" si="459"/>
        <v>0</v>
      </c>
      <c r="BI979" s="97"/>
      <c r="BJ979" s="186" t="str">
        <f t="shared" si="460"/>
        <v/>
      </c>
      <c r="BK979" s="186" t="str">
        <f t="shared" si="461"/>
        <v/>
      </c>
      <c r="BL979" s="186" t="str">
        <f t="shared" si="462"/>
        <v/>
      </c>
      <c r="BM979" s="186" t="str">
        <f t="shared" si="463"/>
        <v/>
      </c>
      <c r="BN979" s="186" t="str">
        <f t="shared" si="464"/>
        <v/>
      </c>
      <c r="BO979" s="186" t="str">
        <f t="shared" si="465"/>
        <v/>
      </c>
      <c r="BP979" s="186" t="str">
        <f t="shared" si="466"/>
        <v/>
      </c>
      <c r="BQ979" s="97"/>
      <c r="BR979" s="186">
        <f t="shared" si="467"/>
        <v>0</v>
      </c>
      <c r="BS979" s="186">
        <f t="shared" si="468"/>
        <v>0</v>
      </c>
      <c r="BT979" s="222">
        <f t="shared" si="469"/>
        <v>0</v>
      </c>
      <c r="BU979" s="222">
        <f t="shared" si="470"/>
        <v>0</v>
      </c>
      <c r="BV979" s="222">
        <f t="shared" si="471"/>
        <v>0</v>
      </c>
      <c r="BW979" s="222">
        <f t="shared" si="472"/>
        <v>0</v>
      </c>
      <c r="BX979" s="222">
        <f t="shared" si="473"/>
        <v>0</v>
      </c>
      <c r="BY979" s="106"/>
      <c r="BZ979" s="197" t="str">
        <f>IF(SUMIF('Input| Projects'!$AS$8:$CP$8,"Dx",'Input| Projects'!$AS979:$CP979)=0,"",SUMIF('Input| Projects'!$AS$8:$CP$8,"Dx",'Input| Projects'!$AS979:$CP979))</f>
        <v/>
      </c>
      <c r="CA979" s="197" t="str">
        <f>IF(SUMIF('Input| Projects'!$AS$8:$CP$8,"Tx",'Input| Projects'!$AS979:$CP979)=0,"",SUMIF('Input| Projects'!$AS$8:$CP$8,"Tx",'Input| Projects'!$AS979:$CP979))</f>
        <v/>
      </c>
      <c r="CB979" s="150" t="str">
        <f t="shared" si="480"/>
        <v/>
      </c>
    </row>
    <row r="980" spans="2:80" x14ac:dyDescent="0.2">
      <c r="B980" s="201">
        <f>IFERROR('Input| Projects'!B980,"")</f>
        <v>971</v>
      </c>
      <c r="C980" s="42" t="str">
        <f>IFERROR(IF('Input| Projects'!C980="","",'Input| Projects'!C980),"")</f>
        <v/>
      </c>
      <c r="D980" s="42" t="str">
        <f>IFERROR(IF('Input| Projects'!D980="","",'Input| Projects'!D980),"")</f>
        <v/>
      </c>
      <c r="E980" s="104"/>
      <c r="F980" s="190">
        <f>IFERROR('Input| Projects'!I980*'Input| Escalations'!$K$19,"")</f>
        <v>0</v>
      </c>
      <c r="G980" s="190">
        <f>IFERROR('Input| Projects'!J980*'Input| Escalations'!$K$19,"")</f>
        <v>0</v>
      </c>
      <c r="H980" s="190">
        <f>IFERROR('Input| Projects'!K980*'Input| Escalations'!$K$19,"")</f>
        <v>0</v>
      </c>
      <c r="I980" s="190">
        <f>IFERROR('Input| Projects'!L980*'Input| Escalations'!$K$19,"")</f>
        <v>0</v>
      </c>
      <c r="J980" s="190">
        <f>IFERROR('Input| Projects'!M980*'Input| Escalations'!$K$19,"")</f>
        <v>0</v>
      </c>
      <c r="K980" s="190">
        <f>IFERROR('Input| Projects'!N980*'Input| Escalations'!$K$19,"")</f>
        <v>0</v>
      </c>
      <c r="L980" s="190">
        <f>IFERROR('Input| Projects'!O980*'Input| Escalations'!$K$19,"")</f>
        <v>0</v>
      </c>
      <c r="M980" s="150" t="str">
        <f>IF(ABS(SUM(F980:L980)-(SUM('Input| Projects'!I980:O980)*'Input| Escalations'!$K$19))&lt;0.0000001,"",1)</f>
        <v/>
      </c>
      <c r="N980" s="192">
        <f>'Input| Projects'!$Y980*INDEX('Input| Escalations'!$H$33:$N$33,MATCH('Calc| Project Costs'!N$9,'Input| Escalations'!$H$23:$N$23,0))+'Input| Projects'!$Z980*INDEX('Input| Escalations'!$H$34:$N$34,MATCH('Calc| Project Costs'!N$9,'Input| Escalations'!$H$23:$N$23,0))+'Input| Projects'!$AA980*INDEX('Input| Escalations'!$H$35:$N$35,MATCH('Calc| Project Costs'!N$9,'Input| Escalations'!$H$23:$N$23,0))+1</f>
        <v>1</v>
      </c>
      <c r="O980" s="192">
        <f>'Input| Projects'!$Y980*INDEX('Input| Escalations'!$H$33:$N$33,MATCH('Calc| Project Costs'!O$9,'Input| Escalations'!$H$23:$N$23,0))+'Input| Projects'!$Z980*INDEX('Input| Escalations'!$H$34:$N$34,MATCH('Calc| Project Costs'!O$9,'Input| Escalations'!$H$23:$N$23,0))+'Input| Projects'!$AA980*INDEX('Input| Escalations'!$H$35:$N$35,MATCH('Calc| Project Costs'!O$9,'Input| Escalations'!$H$23:$N$23,0))+1</f>
        <v>1</v>
      </c>
      <c r="P980" s="192">
        <f>'Input| Projects'!$Y980*INDEX('Input| Escalations'!$H$33:$N$33,MATCH('Calc| Project Costs'!P$9,'Input| Escalations'!$H$23:$N$23,0))+'Input| Projects'!$Z980*INDEX('Input| Escalations'!$H$34:$N$34,MATCH('Calc| Project Costs'!P$9,'Input| Escalations'!$H$23:$N$23,0))+'Input| Projects'!$AA980*INDEX('Input| Escalations'!$H$35:$N$35,MATCH('Calc| Project Costs'!P$9,'Input| Escalations'!$H$23:$N$23,0))+1</f>
        <v>1</v>
      </c>
      <c r="Q980" s="192">
        <f>'Input| Projects'!$Y980*INDEX('Input| Escalations'!$H$33:$N$33,MATCH('Calc| Project Costs'!Q$9,'Input| Escalations'!$H$23:$N$23,0))+'Input| Projects'!$Z980*INDEX('Input| Escalations'!$H$34:$N$34,MATCH('Calc| Project Costs'!Q$9,'Input| Escalations'!$H$23:$N$23,0))+'Input| Projects'!$AA980*INDEX('Input| Escalations'!$H$35:$N$35,MATCH('Calc| Project Costs'!Q$9,'Input| Escalations'!$H$23:$N$23,0))+1</f>
        <v>1</v>
      </c>
      <c r="R980" s="192">
        <f>'Input| Projects'!$Y980*INDEX('Input| Escalations'!$H$33:$N$33,MATCH('Calc| Project Costs'!R$9,'Input| Escalations'!$H$23:$N$23,0))+'Input| Projects'!$Z980*INDEX('Input| Escalations'!$H$34:$N$34,MATCH('Calc| Project Costs'!R$9,'Input| Escalations'!$H$23:$N$23,0))+'Input| Projects'!$AA980*INDEX('Input| Escalations'!$H$35:$N$35,MATCH('Calc| Project Costs'!R$9,'Input| Escalations'!$H$23:$N$23,0))+1</f>
        <v>1</v>
      </c>
      <c r="S980" s="192">
        <f>'Input| Projects'!$Y980*INDEX('Input| Escalations'!$H$33:$N$33,MATCH('Calc| Project Costs'!S$9,'Input| Escalations'!$H$23:$N$23,0))+'Input| Projects'!$Z980*INDEX('Input| Escalations'!$H$34:$N$34,MATCH('Calc| Project Costs'!S$9,'Input| Escalations'!$H$23:$N$23,0))+'Input| Projects'!$AA980*INDEX('Input| Escalations'!$H$35:$N$35,MATCH('Calc| Project Costs'!S$9,'Input| Escalations'!$H$23:$N$23,0))+1</f>
        <v>1</v>
      </c>
      <c r="T980" s="192">
        <f>'Input| Projects'!$Y980*INDEX('Input| Escalations'!$H$33:$N$33,MATCH('Calc| Project Costs'!T$9,'Input| Escalations'!$H$23:$N$23,0))+'Input| Projects'!$Z980*INDEX('Input| Escalations'!$H$34:$N$34,MATCH('Calc| Project Costs'!T$9,'Input| Escalations'!$H$23:$N$23,0))+'Input| Projects'!$AA980*INDEX('Input| Escalations'!$H$35:$N$35,MATCH('Calc| Project Costs'!T$9,'Input| Escalations'!$H$23:$N$23,0))+1</f>
        <v>1</v>
      </c>
      <c r="U980" s="106"/>
      <c r="V980" s="186">
        <f t="shared" si="474"/>
        <v>0</v>
      </c>
      <c r="W980" s="186">
        <f t="shared" si="475"/>
        <v>0</v>
      </c>
      <c r="X980" s="186">
        <f t="shared" si="476"/>
        <v>0</v>
      </c>
      <c r="Y980" s="186">
        <f t="shared" si="452"/>
        <v>0</v>
      </c>
      <c r="Z980" s="186">
        <f t="shared" si="453"/>
        <v>0</v>
      </c>
      <c r="AA980" s="186">
        <f t="shared" si="454"/>
        <v>0</v>
      </c>
      <c r="AB980" s="186">
        <f t="shared" si="455"/>
        <v>0</v>
      </c>
      <c r="AC980" s="106"/>
      <c r="AD980" s="186">
        <f>'Input| Projects'!Q980*N980*'Input| Escalations'!$K$19</f>
        <v>0</v>
      </c>
      <c r="AE980" s="186">
        <f>'Input| Projects'!R980*O980*'Input| Escalations'!$K$19</f>
        <v>0</v>
      </c>
      <c r="AF980" s="186">
        <f>'Input| Projects'!S980*P980*'Input| Escalations'!$K$19</f>
        <v>0</v>
      </c>
      <c r="AG980" s="186">
        <f>'Input| Projects'!T980*Q980*'Input| Escalations'!$K$19</f>
        <v>0</v>
      </c>
      <c r="AH980" s="186">
        <f>'Input| Projects'!U980*R980*'Input| Escalations'!$K$19</f>
        <v>0</v>
      </c>
      <c r="AI980" s="186">
        <f>'Input| Projects'!V980*S980*'Input| Escalations'!$K$19</f>
        <v>0</v>
      </c>
      <c r="AJ980" s="186">
        <f>'Input| Projects'!W980*T980*'Input| Escalations'!$K$19</f>
        <v>0</v>
      </c>
      <c r="AK980" s="106"/>
      <c r="AL980" s="186" t="str">
        <f>IFERROR(IF('Input| Overheads'!$C$42="Direct costs",SUMPRODUCT(--('Input| Projects'!$AC980="Yes"),'Calc| Overheads Allocation'!C$8,'Calc| Project Costs'!V980),IF('Input| Overheads'!$C$42="Internal labour",SUMPRODUCT(--('Input| Projects'!$AC980="Yes"),'Calc| Overheads Allocation'!C$8,'Calc| Project Costs'!V980,'Input| Projects'!$Y980),IF('Input| Overheads'!$C$42="DNSP defined",SUMPRODUCT(--('Input| Projects'!$AC980="Yes"),'Calc| Overheads Allocation'!C$61,'Input| Projects'!$AF980),""))),"")</f>
        <v/>
      </c>
      <c r="AM980" s="186" t="str">
        <f>IFERROR(IF('Input| Overheads'!$C$42="Direct costs",SUMPRODUCT(--('Input| Projects'!$AC980="Yes"),'Calc| Overheads Allocation'!D$8,'Calc| Project Costs'!W980),IF('Input| Overheads'!$C$42="Internal labour",SUMPRODUCT(--('Input| Projects'!$AC980="Yes"),'Calc| Overheads Allocation'!D$8,'Calc| Project Costs'!W980,'Input| Projects'!$Y980),IF('Input| Overheads'!$C$42="DNSP defined",SUMPRODUCT(--('Input| Projects'!$AC980="Yes"),'Calc| Overheads Allocation'!D$61,'Input| Projects'!$AF980),""))),"")</f>
        <v/>
      </c>
      <c r="AN980" s="186" t="str">
        <f>IFERROR(IF('Input| Overheads'!$C$42="Direct costs",SUMPRODUCT(--('Input| Projects'!$AC980="Yes"),'Calc| Overheads Allocation'!E$8,'Calc| Project Costs'!X980),IF('Input| Overheads'!$C$42="Internal labour",SUMPRODUCT(--('Input| Projects'!$AC980="Yes"),'Calc| Overheads Allocation'!E$8,'Calc| Project Costs'!X980,'Input| Projects'!$Y980),IF('Input| Overheads'!$C$42="DNSP defined",SUMPRODUCT(--('Input| Projects'!$AC980="Yes"),'Calc| Overheads Allocation'!E$61,'Input| Projects'!$AF980),""))),"")</f>
        <v/>
      </c>
      <c r="AO980" s="186" t="str">
        <f>IFERROR(IF('Input| Overheads'!$C$42="Direct costs",SUMPRODUCT(--('Input| Projects'!$AC980="Yes"),'Calc| Overheads Allocation'!F$8,'Calc| Project Costs'!Y980),IF('Input| Overheads'!$C$42="Internal labour",SUMPRODUCT(--('Input| Projects'!$AC980="Yes"),'Calc| Overheads Allocation'!F$8,'Calc| Project Costs'!Y980,'Input| Projects'!$Y980),IF('Input| Overheads'!$C$42="DNSP defined",SUMPRODUCT(--('Input| Projects'!$AC980="Yes"),'Calc| Overheads Allocation'!F$61,'Input| Projects'!$AF980),""))),"")</f>
        <v/>
      </c>
      <c r="AP980" s="186" t="str">
        <f>IFERROR(IF('Input| Overheads'!$C$42="Direct costs",SUMPRODUCT(--('Input| Projects'!$AC980="Yes"),'Calc| Overheads Allocation'!G$8,'Calc| Project Costs'!Z980),IF('Input| Overheads'!$C$42="Internal labour",SUMPRODUCT(--('Input| Projects'!$AC980="Yes"),'Calc| Overheads Allocation'!G$8,'Calc| Project Costs'!Z980,'Input| Projects'!$Y980),IF('Input| Overheads'!$C$42="DNSP defined",SUMPRODUCT(--('Input| Projects'!$AC980="Yes"),'Calc| Overheads Allocation'!G$61,'Input| Projects'!$AF980),""))),"")</f>
        <v/>
      </c>
      <c r="AQ980" s="186" t="str">
        <f>IFERROR(IF('Input| Overheads'!$C$42="Direct costs",SUMPRODUCT(--('Input| Projects'!$AC980="Yes"),'Calc| Overheads Allocation'!H$8,'Calc| Project Costs'!AA980),IF('Input| Overheads'!$C$42="Internal labour",SUMPRODUCT(--('Input| Projects'!$AC980="Yes"),'Calc| Overheads Allocation'!H$8,'Calc| Project Costs'!AA980,'Input| Projects'!$Y980),IF('Input| Overheads'!$C$42="DNSP defined",SUMPRODUCT(--('Input| Projects'!$AC980="Yes"),'Calc| Overheads Allocation'!H$61,'Input| Projects'!$AF980),""))),"")</f>
        <v/>
      </c>
      <c r="AR980" s="186" t="str">
        <f>IFERROR(IF('Input| Overheads'!$C$42="Direct costs",SUMPRODUCT(--('Input| Projects'!$AC980="Yes"),'Calc| Overheads Allocation'!I$8,'Calc| Project Costs'!AB980),IF('Input| Overheads'!$C$42="Internal labour",SUMPRODUCT(--('Input| Projects'!$AC980="Yes"),'Calc| Overheads Allocation'!I$8,'Calc| Project Costs'!AB980,'Input| Projects'!$Y980),IF('Input| Overheads'!$C$42="DNSP defined",SUMPRODUCT(--('Input| Projects'!$AC980="Yes"),'Calc| Overheads Allocation'!I$61,'Input| Projects'!$AF980),""))),"")</f>
        <v/>
      </c>
      <c r="AS980" s="106"/>
      <c r="AT980" s="186" t="str">
        <f>IFERROR(IF('Input| Overheads'!$C$42="Direct costs",SUMPRODUCT(--('Input| Projects'!$AD980="Yes"),'Calc| Overheads Allocation'!C$9,'Calc| Project Costs'!V980),IF('Input| Overheads'!$C$42="Internal labour",SUMPRODUCT(--('Input| Projects'!$AD980="Yes"),'Calc| Overheads Allocation'!C$9,'Calc| Project Costs'!V980,'Input| Projects'!$Y980),IF('Input| Overheads'!$C$42="DNSP defined",SUMPRODUCT(--('Input| Projects'!$AD980="Yes"),'Calc| Overheads Allocation'!C$62,'Input| Projects'!$AG980),""))),"")</f>
        <v/>
      </c>
      <c r="AU980" s="186" t="str">
        <f>IFERROR(IF('Input| Overheads'!$C$42="Direct costs",SUMPRODUCT(--('Input| Projects'!$AD980="Yes"),'Calc| Overheads Allocation'!D$9,'Calc| Project Costs'!W980),IF('Input| Overheads'!$C$42="Internal labour",SUMPRODUCT(--('Input| Projects'!$AD980="Yes"),'Calc| Overheads Allocation'!D$9,'Calc| Project Costs'!W980,'Input| Projects'!$Y980),IF('Input| Overheads'!$C$42="DNSP defined",SUMPRODUCT(--('Input| Projects'!$AD980="Yes"),'Calc| Overheads Allocation'!D$62,'Input| Projects'!$AG980),""))),"")</f>
        <v/>
      </c>
      <c r="AV980" s="186" t="str">
        <f>IFERROR(IF('Input| Overheads'!$C$42="Direct costs",SUMPRODUCT(--('Input| Projects'!$AD980="Yes"),'Calc| Overheads Allocation'!E$9,'Calc| Project Costs'!X980),IF('Input| Overheads'!$C$42="Internal labour",SUMPRODUCT(--('Input| Projects'!$AD980="Yes"),'Calc| Overheads Allocation'!E$9,'Calc| Project Costs'!X980,'Input| Projects'!$Y980),IF('Input| Overheads'!$C$42="DNSP defined",SUMPRODUCT(--('Input| Projects'!$AD980="Yes"),'Calc| Overheads Allocation'!E$62,'Input| Projects'!$AG980),""))),"")</f>
        <v/>
      </c>
      <c r="AW980" s="186" t="str">
        <f>IFERROR(IF('Input| Overheads'!$C$42="Direct costs",SUMPRODUCT(--('Input| Projects'!$AD980="Yes"),'Calc| Overheads Allocation'!F$9,'Calc| Project Costs'!Y980),IF('Input| Overheads'!$C$42="Internal labour",SUMPRODUCT(--('Input| Projects'!$AD980="Yes"),'Calc| Overheads Allocation'!F$9,'Calc| Project Costs'!Y980,'Input| Projects'!$Y980),IF('Input| Overheads'!$C$42="DNSP defined",SUMPRODUCT(--('Input| Projects'!$AD980="Yes"),'Calc| Overheads Allocation'!F$62,'Input| Projects'!$AG980),""))),"")</f>
        <v/>
      </c>
      <c r="AX980" s="186" t="str">
        <f>IFERROR(IF('Input| Overheads'!$C$42="Direct costs",SUMPRODUCT(--('Input| Projects'!$AD980="Yes"),'Calc| Overheads Allocation'!G$9,'Calc| Project Costs'!Z980),IF('Input| Overheads'!$C$42="Internal labour",SUMPRODUCT(--('Input| Projects'!$AD980="Yes"),'Calc| Overheads Allocation'!G$9,'Calc| Project Costs'!Z980,'Input| Projects'!$Y980),IF('Input| Overheads'!$C$42="DNSP defined",SUMPRODUCT(--('Input| Projects'!$AD980="Yes"),'Calc| Overheads Allocation'!G$62,'Input| Projects'!$AG980),""))),"")</f>
        <v/>
      </c>
      <c r="AY980" s="186" t="str">
        <f>IFERROR(IF('Input| Overheads'!$C$42="Direct costs",SUMPRODUCT(--('Input| Projects'!$AD980="Yes"),'Calc| Overheads Allocation'!H$9,'Calc| Project Costs'!AA980),IF('Input| Overheads'!$C$42="Internal labour",SUMPRODUCT(--('Input| Projects'!$AD980="Yes"),'Calc| Overheads Allocation'!H$9,'Calc| Project Costs'!AA980,'Input| Projects'!$Y980),IF('Input| Overheads'!$C$42="DNSP defined",SUMPRODUCT(--('Input| Projects'!$AD980="Yes"),'Calc| Overheads Allocation'!H$62,'Input| Projects'!$AG980),""))),"")</f>
        <v/>
      </c>
      <c r="AZ980" s="186" t="str">
        <f>IFERROR(IF('Input| Overheads'!$C$42="Direct costs",SUMPRODUCT(--('Input| Projects'!$AD980="Yes"),'Calc| Overheads Allocation'!I$9,'Calc| Project Costs'!AB980),IF('Input| Overheads'!$C$42="Internal labour",SUMPRODUCT(--('Input| Projects'!$AD980="Yes"),'Calc| Overheads Allocation'!I$9,'Calc| Project Costs'!AB980,'Input| Projects'!$Y980),IF('Input| Overheads'!$C$42="DNSP defined",SUMPRODUCT(--('Input| Projects'!$AD980="Yes"),'Calc| Overheads Allocation'!I$62,'Input| Projects'!$AG980),""))),"")</f>
        <v/>
      </c>
      <c r="BA980" s="106"/>
      <c r="BB980" s="186">
        <f t="shared" si="477"/>
        <v>0</v>
      </c>
      <c r="BC980" s="186">
        <f t="shared" si="478"/>
        <v>0</v>
      </c>
      <c r="BD980" s="186">
        <f t="shared" si="479"/>
        <v>0</v>
      </c>
      <c r="BE980" s="186">
        <f t="shared" si="456"/>
        <v>0</v>
      </c>
      <c r="BF980" s="186">
        <f t="shared" si="457"/>
        <v>0</v>
      </c>
      <c r="BG980" s="186">
        <f t="shared" si="458"/>
        <v>0</v>
      </c>
      <c r="BH980" s="186">
        <f t="shared" si="459"/>
        <v>0</v>
      </c>
      <c r="BI980" s="97"/>
      <c r="BJ980" s="186" t="str">
        <f t="shared" si="460"/>
        <v/>
      </c>
      <c r="BK980" s="186" t="str">
        <f t="shared" si="461"/>
        <v/>
      </c>
      <c r="BL980" s="186" t="str">
        <f t="shared" si="462"/>
        <v/>
      </c>
      <c r="BM980" s="186" t="str">
        <f t="shared" si="463"/>
        <v/>
      </c>
      <c r="BN980" s="186" t="str">
        <f t="shared" si="464"/>
        <v/>
      </c>
      <c r="BO980" s="186" t="str">
        <f t="shared" si="465"/>
        <v/>
      </c>
      <c r="BP980" s="186" t="str">
        <f t="shared" si="466"/>
        <v/>
      </c>
      <c r="BQ980" s="97"/>
      <c r="BR980" s="186">
        <f t="shared" si="467"/>
        <v>0</v>
      </c>
      <c r="BS980" s="186">
        <f t="shared" si="468"/>
        <v>0</v>
      </c>
      <c r="BT980" s="222">
        <f t="shared" si="469"/>
        <v>0</v>
      </c>
      <c r="BU980" s="222">
        <f t="shared" si="470"/>
        <v>0</v>
      </c>
      <c r="BV980" s="222">
        <f t="shared" si="471"/>
        <v>0</v>
      </c>
      <c r="BW980" s="222">
        <f t="shared" si="472"/>
        <v>0</v>
      </c>
      <c r="BX980" s="222">
        <f t="shared" si="473"/>
        <v>0</v>
      </c>
      <c r="BY980" s="106"/>
      <c r="BZ980" s="197" t="str">
        <f>IF(SUMIF('Input| Projects'!$AS$8:$CP$8,"Dx",'Input| Projects'!$AS980:$CP980)=0,"",SUMIF('Input| Projects'!$AS$8:$CP$8,"Dx",'Input| Projects'!$AS980:$CP980))</f>
        <v/>
      </c>
      <c r="CA980" s="197" t="str">
        <f>IF(SUMIF('Input| Projects'!$AS$8:$CP$8,"Tx",'Input| Projects'!$AS980:$CP980)=0,"",SUMIF('Input| Projects'!$AS$8:$CP$8,"Tx",'Input| Projects'!$AS980:$CP980))</f>
        <v/>
      </c>
      <c r="CB980" s="150" t="str">
        <f t="shared" si="480"/>
        <v/>
      </c>
    </row>
    <row r="981" spans="2:80" x14ac:dyDescent="0.2">
      <c r="B981" s="201">
        <f>IFERROR('Input| Projects'!B981,"")</f>
        <v>972</v>
      </c>
      <c r="C981" s="42" t="str">
        <f>IFERROR(IF('Input| Projects'!C981="","",'Input| Projects'!C981),"")</f>
        <v/>
      </c>
      <c r="D981" s="42" t="str">
        <f>IFERROR(IF('Input| Projects'!D981="","",'Input| Projects'!D981),"")</f>
        <v/>
      </c>
      <c r="E981" s="104"/>
      <c r="F981" s="190">
        <f>IFERROR('Input| Projects'!I981*'Input| Escalations'!$K$19,"")</f>
        <v>0</v>
      </c>
      <c r="G981" s="190">
        <f>IFERROR('Input| Projects'!J981*'Input| Escalations'!$K$19,"")</f>
        <v>0</v>
      </c>
      <c r="H981" s="190">
        <f>IFERROR('Input| Projects'!K981*'Input| Escalations'!$K$19,"")</f>
        <v>0</v>
      </c>
      <c r="I981" s="190">
        <f>IFERROR('Input| Projects'!L981*'Input| Escalations'!$K$19,"")</f>
        <v>0</v>
      </c>
      <c r="J981" s="190">
        <f>IFERROR('Input| Projects'!M981*'Input| Escalations'!$K$19,"")</f>
        <v>0</v>
      </c>
      <c r="K981" s="190">
        <f>IFERROR('Input| Projects'!N981*'Input| Escalations'!$K$19,"")</f>
        <v>0</v>
      </c>
      <c r="L981" s="190">
        <f>IFERROR('Input| Projects'!O981*'Input| Escalations'!$K$19,"")</f>
        <v>0</v>
      </c>
      <c r="M981" s="150" t="str">
        <f>IF(ABS(SUM(F981:L981)-(SUM('Input| Projects'!I981:O981)*'Input| Escalations'!$K$19))&lt;0.0000001,"",1)</f>
        <v/>
      </c>
      <c r="N981" s="192">
        <f>'Input| Projects'!$Y981*INDEX('Input| Escalations'!$H$33:$N$33,MATCH('Calc| Project Costs'!N$9,'Input| Escalations'!$H$23:$N$23,0))+'Input| Projects'!$Z981*INDEX('Input| Escalations'!$H$34:$N$34,MATCH('Calc| Project Costs'!N$9,'Input| Escalations'!$H$23:$N$23,0))+'Input| Projects'!$AA981*INDEX('Input| Escalations'!$H$35:$N$35,MATCH('Calc| Project Costs'!N$9,'Input| Escalations'!$H$23:$N$23,0))+1</f>
        <v>1</v>
      </c>
      <c r="O981" s="192">
        <f>'Input| Projects'!$Y981*INDEX('Input| Escalations'!$H$33:$N$33,MATCH('Calc| Project Costs'!O$9,'Input| Escalations'!$H$23:$N$23,0))+'Input| Projects'!$Z981*INDEX('Input| Escalations'!$H$34:$N$34,MATCH('Calc| Project Costs'!O$9,'Input| Escalations'!$H$23:$N$23,0))+'Input| Projects'!$AA981*INDEX('Input| Escalations'!$H$35:$N$35,MATCH('Calc| Project Costs'!O$9,'Input| Escalations'!$H$23:$N$23,0))+1</f>
        <v>1</v>
      </c>
      <c r="P981" s="192">
        <f>'Input| Projects'!$Y981*INDEX('Input| Escalations'!$H$33:$N$33,MATCH('Calc| Project Costs'!P$9,'Input| Escalations'!$H$23:$N$23,0))+'Input| Projects'!$Z981*INDEX('Input| Escalations'!$H$34:$N$34,MATCH('Calc| Project Costs'!P$9,'Input| Escalations'!$H$23:$N$23,0))+'Input| Projects'!$AA981*INDEX('Input| Escalations'!$H$35:$N$35,MATCH('Calc| Project Costs'!P$9,'Input| Escalations'!$H$23:$N$23,0))+1</f>
        <v>1</v>
      </c>
      <c r="Q981" s="192">
        <f>'Input| Projects'!$Y981*INDEX('Input| Escalations'!$H$33:$N$33,MATCH('Calc| Project Costs'!Q$9,'Input| Escalations'!$H$23:$N$23,0))+'Input| Projects'!$Z981*INDEX('Input| Escalations'!$H$34:$N$34,MATCH('Calc| Project Costs'!Q$9,'Input| Escalations'!$H$23:$N$23,0))+'Input| Projects'!$AA981*INDEX('Input| Escalations'!$H$35:$N$35,MATCH('Calc| Project Costs'!Q$9,'Input| Escalations'!$H$23:$N$23,0))+1</f>
        <v>1</v>
      </c>
      <c r="R981" s="192">
        <f>'Input| Projects'!$Y981*INDEX('Input| Escalations'!$H$33:$N$33,MATCH('Calc| Project Costs'!R$9,'Input| Escalations'!$H$23:$N$23,0))+'Input| Projects'!$Z981*INDEX('Input| Escalations'!$H$34:$N$34,MATCH('Calc| Project Costs'!R$9,'Input| Escalations'!$H$23:$N$23,0))+'Input| Projects'!$AA981*INDEX('Input| Escalations'!$H$35:$N$35,MATCH('Calc| Project Costs'!R$9,'Input| Escalations'!$H$23:$N$23,0))+1</f>
        <v>1</v>
      </c>
      <c r="S981" s="192">
        <f>'Input| Projects'!$Y981*INDEX('Input| Escalations'!$H$33:$N$33,MATCH('Calc| Project Costs'!S$9,'Input| Escalations'!$H$23:$N$23,0))+'Input| Projects'!$Z981*INDEX('Input| Escalations'!$H$34:$N$34,MATCH('Calc| Project Costs'!S$9,'Input| Escalations'!$H$23:$N$23,0))+'Input| Projects'!$AA981*INDEX('Input| Escalations'!$H$35:$N$35,MATCH('Calc| Project Costs'!S$9,'Input| Escalations'!$H$23:$N$23,0))+1</f>
        <v>1</v>
      </c>
      <c r="T981" s="192">
        <f>'Input| Projects'!$Y981*INDEX('Input| Escalations'!$H$33:$N$33,MATCH('Calc| Project Costs'!T$9,'Input| Escalations'!$H$23:$N$23,0))+'Input| Projects'!$Z981*INDEX('Input| Escalations'!$H$34:$N$34,MATCH('Calc| Project Costs'!T$9,'Input| Escalations'!$H$23:$N$23,0))+'Input| Projects'!$AA981*INDEX('Input| Escalations'!$H$35:$N$35,MATCH('Calc| Project Costs'!T$9,'Input| Escalations'!$H$23:$N$23,0))+1</f>
        <v>1</v>
      </c>
      <c r="U981" s="106"/>
      <c r="V981" s="186">
        <f t="shared" si="474"/>
        <v>0</v>
      </c>
      <c r="W981" s="186">
        <f t="shared" si="475"/>
        <v>0</v>
      </c>
      <c r="X981" s="186">
        <f t="shared" si="476"/>
        <v>0</v>
      </c>
      <c r="Y981" s="186">
        <f t="shared" si="452"/>
        <v>0</v>
      </c>
      <c r="Z981" s="186">
        <f t="shared" si="453"/>
        <v>0</v>
      </c>
      <c r="AA981" s="186">
        <f t="shared" si="454"/>
        <v>0</v>
      </c>
      <c r="AB981" s="186">
        <f t="shared" si="455"/>
        <v>0</v>
      </c>
      <c r="AC981" s="106"/>
      <c r="AD981" s="186">
        <f>'Input| Projects'!Q981*N981*'Input| Escalations'!$K$19</f>
        <v>0</v>
      </c>
      <c r="AE981" s="186">
        <f>'Input| Projects'!R981*O981*'Input| Escalations'!$K$19</f>
        <v>0</v>
      </c>
      <c r="AF981" s="186">
        <f>'Input| Projects'!S981*P981*'Input| Escalations'!$K$19</f>
        <v>0</v>
      </c>
      <c r="AG981" s="186">
        <f>'Input| Projects'!T981*Q981*'Input| Escalations'!$K$19</f>
        <v>0</v>
      </c>
      <c r="AH981" s="186">
        <f>'Input| Projects'!U981*R981*'Input| Escalations'!$K$19</f>
        <v>0</v>
      </c>
      <c r="AI981" s="186">
        <f>'Input| Projects'!V981*S981*'Input| Escalations'!$K$19</f>
        <v>0</v>
      </c>
      <c r="AJ981" s="186">
        <f>'Input| Projects'!W981*T981*'Input| Escalations'!$K$19</f>
        <v>0</v>
      </c>
      <c r="AK981" s="106"/>
      <c r="AL981" s="186" t="str">
        <f>IFERROR(IF('Input| Overheads'!$C$42="Direct costs",SUMPRODUCT(--('Input| Projects'!$AC981="Yes"),'Calc| Overheads Allocation'!C$8,'Calc| Project Costs'!V981),IF('Input| Overheads'!$C$42="Internal labour",SUMPRODUCT(--('Input| Projects'!$AC981="Yes"),'Calc| Overheads Allocation'!C$8,'Calc| Project Costs'!V981,'Input| Projects'!$Y981),IF('Input| Overheads'!$C$42="DNSP defined",SUMPRODUCT(--('Input| Projects'!$AC981="Yes"),'Calc| Overheads Allocation'!C$61,'Input| Projects'!$AF981),""))),"")</f>
        <v/>
      </c>
      <c r="AM981" s="186" t="str">
        <f>IFERROR(IF('Input| Overheads'!$C$42="Direct costs",SUMPRODUCT(--('Input| Projects'!$AC981="Yes"),'Calc| Overheads Allocation'!D$8,'Calc| Project Costs'!W981),IF('Input| Overheads'!$C$42="Internal labour",SUMPRODUCT(--('Input| Projects'!$AC981="Yes"),'Calc| Overheads Allocation'!D$8,'Calc| Project Costs'!W981,'Input| Projects'!$Y981),IF('Input| Overheads'!$C$42="DNSP defined",SUMPRODUCT(--('Input| Projects'!$AC981="Yes"),'Calc| Overheads Allocation'!D$61,'Input| Projects'!$AF981),""))),"")</f>
        <v/>
      </c>
      <c r="AN981" s="186" t="str">
        <f>IFERROR(IF('Input| Overheads'!$C$42="Direct costs",SUMPRODUCT(--('Input| Projects'!$AC981="Yes"),'Calc| Overheads Allocation'!E$8,'Calc| Project Costs'!X981),IF('Input| Overheads'!$C$42="Internal labour",SUMPRODUCT(--('Input| Projects'!$AC981="Yes"),'Calc| Overheads Allocation'!E$8,'Calc| Project Costs'!X981,'Input| Projects'!$Y981),IF('Input| Overheads'!$C$42="DNSP defined",SUMPRODUCT(--('Input| Projects'!$AC981="Yes"),'Calc| Overheads Allocation'!E$61,'Input| Projects'!$AF981),""))),"")</f>
        <v/>
      </c>
      <c r="AO981" s="186" t="str">
        <f>IFERROR(IF('Input| Overheads'!$C$42="Direct costs",SUMPRODUCT(--('Input| Projects'!$AC981="Yes"),'Calc| Overheads Allocation'!F$8,'Calc| Project Costs'!Y981),IF('Input| Overheads'!$C$42="Internal labour",SUMPRODUCT(--('Input| Projects'!$AC981="Yes"),'Calc| Overheads Allocation'!F$8,'Calc| Project Costs'!Y981,'Input| Projects'!$Y981),IF('Input| Overheads'!$C$42="DNSP defined",SUMPRODUCT(--('Input| Projects'!$AC981="Yes"),'Calc| Overheads Allocation'!F$61,'Input| Projects'!$AF981),""))),"")</f>
        <v/>
      </c>
      <c r="AP981" s="186" t="str">
        <f>IFERROR(IF('Input| Overheads'!$C$42="Direct costs",SUMPRODUCT(--('Input| Projects'!$AC981="Yes"),'Calc| Overheads Allocation'!G$8,'Calc| Project Costs'!Z981),IF('Input| Overheads'!$C$42="Internal labour",SUMPRODUCT(--('Input| Projects'!$AC981="Yes"),'Calc| Overheads Allocation'!G$8,'Calc| Project Costs'!Z981,'Input| Projects'!$Y981),IF('Input| Overheads'!$C$42="DNSP defined",SUMPRODUCT(--('Input| Projects'!$AC981="Yes"),'Calc| Overheads Allocation'!G$61,'Input| Projects'!$AF981),""))),"")</f>
        <v/>
      </c>
      <c r="AQ981" s="186" t="str">
        <f>IFERROR(IF('Input| Overheads'!$C$42="Direct costs",SUMPRODUCT(--('Input| Projects'!$AC981="Yes"),'Calc| Overheads Allocation'!H$8,'Calc| Project Costs'!AA981),IF('Input| Overheads'!$C$42="Internal labour",SUMPRODUCT(--('Input| Projects'!$AC981="Yes"),'Calc| Overheads Allocation'!H$8,'Calc| Project Costs'!AA981,'Input| Projects'!$Y981),IF('Input| Overheads'!$C$42="DNSP defined",SUMPRODUCT(--('Input| Projects'!$AC981="Yes"),'Calc| Overheads Allocation'!H$61,'Input| Projects'!$AF981),""))),"")</f>
        <v/>
      </c>
      <c r="AR981" s="186" t="str">
        <f>IFERROR(IF('Input| Overheads'!$C$42="Direct costs",SUMPRODUCT(--('Input| Projects'!$AC981="Yes"),'Calc| Overheads Allocation'!I$8,'Calc| Project Costs'!AB981),IF('Input| Overheads'!$C$42="Internal labour",SUMPRODUCT(--('Input| Projects'!$AC981="Yes"),'Calc| Overheads Allocation'!I$8,'Calc| Project Costs'!AB981,'Input| Projects'!$Y981),IF('Input| Overheads'!$C$42="DNSP defined",SUMPRODUCT(--('Input| Projects'!$AC981="Yes"),'Calc| Overheads Allocation'!I$61,'Input| Projects'!$AF981),""))),"")</f>
        <v/>
      </c>
      <c r="AS981" s="106"/>
      <c r="AT981" s="186" t="str">
        <f>IFERROR(IF('Input| Overheads'!$C$42="Direct costs",SUMPRODUCT(--('Input| Projects'!$AD981="Yes"),'Calc| Overheads Allocation'!C$9,'Calc| Project Costs'!V981),IF('Input| Overheads'!$C$42="Internal labour",SUMPRODUCT(--('Input| Projects'!$AD981="Yes"),'Calc| Overheads Allocation'!C$9,'Calc| Project Costs'!V981,'Input| Projects'!$Y981),IF('Input| Overheads'!$C$42="DNSP defined",SUMPRODUCT(--('Input| Projects'!$AD981="Yes"),'Calc| Overheads Allocation'!C$62,'Input| Projects'!$AG981),""))),"")</f>
        <v/>
      </c>
      <c r="AU981" s="186" t="str">
        <f>IFERROR(IF('Input| Overheads'!$C$42="Direct costs",SUMPRODUCT(--('Input| Projects'!$AD981="Yes"),'Calc| Overheads Allocation'!D$9,'Calc| Project Costs'!W981),IF('Input| Overheads'!$C$42="Internal labour",SUMPRODUCT(--('Input| Projects'!$AD981="Yes"),'Calc| Overheads Allocation'!D$9,'Calc| Project Costs'!W981,'Input| Projects'!$Y981),IF('Input| Overheads'!$C$42="DNSP defined",SUMPRODUCT(--('Input| Projects'!$AD981="Yes"),'Calc| Overheads Allocation'!D$62,'Input| Projects'!$AG981),""))),"")</f>
        <v/>
      </c>
      <c r="AV981" s="186" t="str">
        <f>IFERROR(IF('Input| Overheads'!$C$42="Direct costs",SUMPRODUCT(--('Input| Projects'!$AD981="Yes"),'Calc| Overheads Allocation'!E$9,'Calc| Project Costs'!X981),IF('Input| Overheads'!$C$42="Internal labour",SUMPRODUCT(--('Input| Projects'!$AD981="Yes"),'Calc| Overheads Allocation'!E$9,'Calc| Project Costs'!X981,'Input| Projects'!$Y981),IF('Input| Overheads'!$C$42="DNSP defined",SUMPRODUCT(--('Input| Projects'!$AD981="Yes"),'Calc| Overheads Allocation'!E$62,'Input| Projects'!$AG981),""))),"")</f>
        <v/>
      </c>
      <c r="AW981" s="186" t="str">
        <f>IFERROR(IF('Input| Overheads'!$C$42="Direct costs",SUMPRODUCT(--('Input| Projects'!$AD981="Yes"),'Calc| Overheads Allocation'!F$9,'Calc| Project Costs'!Y981),IF('Input| Overheads'!$C$42="Internal labour",SUMPRODUCT(--('Input| Projects'!$AD981="Yes"),'Calc| Overheads Allocation'!F$9,'Calc| Project Costs'!Y981,'Input| Projects'!$Y981),IF('Input| Overheads'!$C$42="DNSP defined",SUMPRODUCT(--('Input| Projects'!$AD981="Yes"),'Calc| Overheads Allocation'!F$62,'Input| Projects'!$AG981),""))),"")</f>
        <v/>
      </c>
      <c r="AX981" s="186" t="str">
        <f>IFERROR(IF('Input| Overheads'!$C$42="Direct costs",SUMPRODUCT(--('Input| Projects'!$AD981="Yes"),'Calc| Overheads Allocation'!G$9,'Calc| Project Costs'!Z981),IF('Input| Overheads'!$C$42="Internal labour",SUMPRODUCT(--('Input| Projects'!$AD981="Yes"),'Calc| Overheads Allocation'!G$9,'Calc| Project Costs'!Z981,'Input| Projects'!$Y981),IF('Input| Overheads'!$C$42="DNSP defined",SUMPRODUCT(--('Input| Projects'!$AD981="Yes"),'Calc| Overheads Allocation'!G$62,'Input| Projects'!$AG981),""))),"")</f>
        <v/>
      </c>
      <c r="AY981" s="186" t="str">
        <f>IFERROR(IF('Input| Overheads'!$C$42="Direct costs",SUMPRODUCT(--('Input| Projects'!$AD981="Yes"),'Calc| Overheads Allocation'!H$9,'Calc| Project Costs'!AA981),IF('Input| Overheads'!$C$42="Internal labour",SUMPRODUCT(--('Input| Projects'!$AD981="Yes"),'Calc| Overheads Allocation'!H$9,'Calc| Project Costs'!AA981,'Input| Projects'!$Y981),IF('Input| Overheads'!$C$42="DNSP defined",SUMPRODUCT(--('Input| Projects'!$AD981="Yes"),'Calc| Overheads Allocation'!H$62,'Input| Projects'!$AG981),""))),"")</f>
        <v/>
      </c>
      <c r="AZ981" s="186" t="str">
        <f>IFERROR(IF('Input| Overheads'!$C$42="Direct costs",SUMPRODUCT(--('Input| Projects'!$AD981="Yes"),'Calc| Overheads Allocation'!I$9,'Calc| Project Costs'!AB981),IF('Input| Overheads'!$C$42="Internal labour",SUMPRODUCT(--('Input| Projects'!$AD981="Yes"),'Calc| Overheads Allocation'!I$9,'Calc| Project Costs'!AB981,'Input| Projects'!$Y981),IF('Input| Overheads'!$C$42="DNSP defined",SUMPRODUCT(--('Input| Projects'!$AD981="Yes"),'Calc| Overheads Allocation'!I$62,'Input| Projects'!$AG981),""))),"")</f>
        <v/>
      </c>
      <c r="BA981" s="106"/>
      <c r="BB981" s="186">
        <f t="shared" si="477"/>
        <v>0</v>
      </c>
      <c r="BC981" s="186">
        <f t="shared" si="478"/>
        <v>0</v>
      </c>
      <c r="BD981" s="186">
        <f t="shared" si="479"/>
        <v>0</v>
      </c>
      <c r="BE981" s="186">
        <f t="shared" si="456"/>
        <v>0</v>
      </c>
      <c r="BF981" s="186">
        <f t="shared" si="457"/>
        <v>0</v>
      </c>
      <c r="BG981" s="186">
        <f t="shared" si="458"/>
        <v>0</v>
      </c>
      <c r="BH981" s="186">
        <f t="shared" si="459"/>
        <v>0</v>
      </c>
      <c r="BI981" s="97"/>
      <c r="BJ981" s="186" t="str">
        <f t="shared" si="460"/>
        <v/>
      </c>
      <c r="BK981" s="186" t="str">
        <f t="shared" si="461"/>
        <v/>
      </c>
      <c r="BL981" s="186" t="str">
        <f t="shared" si="462"/>
        <v/>
      </c>
      <c r="BM981" s="186" t="str">
        <f t="shared" si="463"/>
        <v/>
      </c>
      <c r="BN981" s="186" t="str">
        <f t="shared" si="464"/>
        <v/>
      </c>
      <c r="BO981" s="186" t="str">
        <f t="shared" si="465"/>
        <v/>
      </c>
      <c r="BP981" s="186" t="str">
        <f t="shared" si="466"/>
        <v/>
      </c>
      <c r="BQ981" s="97"/>
      <c r="BR981" s="186">
        <f t="shared" si="467"/>
        <v>0</v>
      </c>
      <c r="BS981" s="186">
        <f t="shared" si="468"/>
        <v>0</v>
      </c>
      <c r="BT981" s="222">
        <f t="shared" si="469"/>
        <v>0</v>
      </c>
      <c r="BU981" s="222">
        <f t="shared" si="470"/>
        <v>0</v>
      </c>
      <c r="BV981" s="222">
        <f t="shared" si="471"/>
        <v>0</v>
      </c>
      <c r="BW981" s="222">
        <f t="shared" si="472"/>
        <v>0</v>
      </c>
      <c r="BX981" s="222">
        <f t="shared" si="473"/>
        <v>0</v>
      </c>
      <c r="BY981" s="106"/>
      <c r="BZ981" s="197" t="str">
        <f>IF(SUMIF('Input| Projects'!$AS$8:$CP$8,"Dx",'Input| Projects'!$AS981:$CP981)=0,"",SUMIF('Input| Projects'!$AS$8:$CP$8,"Dx",'Input| Projects'!$AS981:$CP981))</f>
        <v/>
      </c>
      <c r="CA981" s="197" t="str">
        <f>IF(SUMIF('Input| Projects'!$AS$8:$CP$8,"Tx",'Input| Projects'!$AS981:$CP981)=0,"",SUMIF('Input| Projects'!$AS$8:$CP$8,"Tx",'Input| Projects'!$AS981:$CP981))</f>
        <v/>
      </c>
      <c r="CB981" s="150" t="str">
        <f t="shared" si="480"/>
        <v/>
      </c>
    </row>
    <row r="982" spans="2:80" x14ac:dyDescent="0.2">
      <c r="B982" s="201">
        <f>IFERROR('Input| Projects'!B982,"")</f>
        <v>973</v>
      </c>
      <c r="C982" s="42" t="str">
        <f>IFERROR(IF('Input| Projects'!C982="","",'Input| Projects'!C982),"")</f>
        <v/>
      </c>
      <c r="D982" s="42" t="str">
        <f>IFERROR(IF('Input| Projects'!D982="","",'Input| Projects'!D982),"")</f>
        <v/>
      </c>
      <c r="E982" s="104"/>
      <c r="F982" s="190">
        <f>IFERROR('Input| Projects'!I982*'Input| Escalations'!$K$19,"")</f>
        <v>0</v>
      </c>
      <c r="G982" s="190">
        <f>IFERROR('Input| Projects'!J982*'Input| Escalations'!$K$19,"")</f>
        <v>0</v>
      </c>
      <c r="H982" s="190">
        <f>IFERROR('Input| Projects'!K982*'Input| Escalations'!$K$19,"")</f>
        <v>0</v>
      </c>
      <c r="I982" s="190">
        <f>IFERROR('Input| Projects'!L982*'Input| Escalations'!$K$19,"")</f>
        <v>0</v>
      </c>
      <c r="J982" s="190">
        <f>IFERROR('Input| Projects'!M982*'Input| Escalations'!$K$19,"")</f>
        <v>0</v>
      </c>
      <c r="K982" s="190">
        <f>IFERROR('Input| Projects'!N982*'Input| Escalations'!$K$19,"")</f>
        <v>0</v>
      </c>
      <c r="L982" s="190">
        <f>IFERROR('Input| Projects'!O982*'Input| Escalations'!$K$19,"")</f>
        <v>0</v>
      </c>
      <c r="M982" s="150" t="str">
        <f>IF(ABS(SUM(F982:L982)-(SUM('Input| Projects'!I982:O982)*'Input| Escalations'!$K$19))&lt;0.0000001,"",1)</f>
        <v/>
      </c>
      <c r="N982" s="192">
        <f>'Input| Projects'!$Y982*INDEX('Input| Escalations'!$H$33:$N$33,MATCH('Calc| Project Costs'!N$9,'Input| Escalations'!$H$23:$N$23,0))+'Input| Projects'!$Z982*INDEX('Input| Escalations'!$H$34:$N$34,MATCH('Calc| Project Costs'!N$9,'Input| Escalations'!$H$23:$N$23,0))+'Input| Projects'!$AA982*INDEX('Input| Escalations'!$H$35:$N$35,MATCH('Calc| Project Costs'!N$9,'Input| Escalations'!$H$23:$N$23,0))+1</f>
        <v>1</v>
      </c>
      <c r="O982" s="192">
        <f>'Input| Projects'!$Y982*INDEX('Input| Escalations'!$H$33:$N$33,MATCH('Calc| Project Costs'!O$9,'Input| Escalations'!$H$23:$N$23,0))+'Input| Projects'!$Z982*INDEX('Input| Escalations'!$H$34:$N$34,MATCH('Calc| Project Costs'!O$9,'Input| Escalations'!$H$23:$N$23,0))+'Input| Projects'!$AA982*INDEX('Input| Escalations'!$H$35:$N$35,MATCH('Calc| Project Costs'!O$9,'Input| Escalations'!$H$23:$N$23,0))+1</f>
        <v>1</v>
      </c>
      <c r="P982" s="192">
        <f>'Input| Projects'!$Y982*INDEX('Input| Escalations'!$H$33:$N$33,MATCH('Calc| Project Costs'!P$9,'Input| Escalations'!$H$23:$N$23,0))+'Input| Projects'!$Z982*INDEX('Input| Escalations'!$H$34:$N$34,MATCH('Calc| Project Costs'!P$9,'Input| Escalations'!$H$23:$N$23,0))+'Input| Projects'!$AA982*INDEX('Input| Escalations'!$H$35:$N$35,MATCH('Calc| Project Costs'!P$9,'Input| Escalations'!$H$23:$N$23,0))+1</f>
        <v>1</v>
      </c>
      <c r="Q982" s="192">
        <f>'Input| Projects'!$Y982*INDEX('Input| Escalations'!$H$33:$N$33,MATCH('Calc| Project Costs'!Q$9,'Input| Escalations'!$H$23:$N$23,0))+'Input| Projects'!$Z982*INDEX('Input| Escalations'!$H$34:$N$34,MATCH('Calc| Project Costs'!Q$9,'Input| Escalations'!$H$23:$N$23,0))+'Input| Projects'!$AA982*INDEX('Input| Escalations'!$H$35:$N$35,MATCH('Calc| Project Costs'!Q$9,'Input| Escalations'!$H$23:$N$23,0))+1</f>
        <v>1</v>
      </c>
      <c r="R982" s="192">
        <f>'Input| Projects'!$Y982*INDEX('Input| Escalations'!$H$33:$N$33,MATCH('Calc| Project Costs'!R$9,'Input| Escalations'!$H$23:$N$23,0))+'Input| Projects'!$Z982*INDEX('Input| Escalations'!$H$34:$N$34,MATCH('Calc| Project Costs'!R$9,'Input| Escalations'!$H$23:$N$23,0))+'Input| Projects'!$AA982*INDEX('Input| Escalations'!$H$35:$N$35,MATCH('Calc| Project Costs'!R$9,'Input| Escalations'!$H$23:$N$23,0))+1</f>
        <v>1</v>
      </c>
      <c r="S982" s="192">
        <f>'Input| Projects'!$Y982*INDEX('Input| Escalations'!$H$33:$N$33,MATCH('Calc| Project Costs'!S$9,'Input| Escalations'!$H$23:$N$23,0))+'Input| Projects'!$Z982*INDEX('Input| Escalations'!$H$34:$N$34,MATCH('Calc| Project Costs'!S$9,'Input| Escalations'!$H$23:$N$23,0))+'Input| Projects'!$AA982*INDEX('Input| Escalations'!$H$35:$N$35,MATCH('Calc| Project Costs'!S$9,'Input| Escalations'!$H$23:$N$23,0))+1</f>
        <v>1</v>
      </c>
      <c r="T982" s="192">
        <f>'Input| Projects'!$Y982*INDEX('Input| Escalations'!$H$33:$N$33,MATCH('Calc| Project Costs'!T$9,'Input| Escalations'!$H$23:$N$23,0))+'Input| Projects'!$Z982*INDEX('Input| Escalations'!$H$34:$N$34,MATCH('Calc| Project Costs'!T$9,'Input| Escalations'!$H$23:$N$23,0))+'Input| Projects'!$AA982*INDEX('Input| Escalations'!$H$35:$N$35,MATCH('Calc| Project Costs'!T$9,'Input| Escalations'!$H$23:$N$23,0))+1</f>
        <v>1</v>
      </c>
      <c r="U982" s="106"/>
      <c r="V982" s="186">
        <f t="shared" si="474"/>
        <v>0</v>
      </c>
      <c r="W982" s="186">
        <f t="shared" si="475"/>
        <v>0</v>
      </c>
      <c r="X982" s="186">
        <f t="shared" si="476"/>
        <v>0</v>
      </c>
      <c r="Y982" s="186">
        <f t="shared" si="452"/>
        <v>0</v>
      </c>
      <c r="Z982" s="186">
        <f t="shared" si="453"/>
        <v>0</v>
      </c>
      <c r="AA982" s="186">
        <f t="shared" si="454"/>
        <v>0</v>
      </c>
      <c r="AB982" s="186">
        <f t="shared" si="455"/>
        <v>0</v>
      </c>
      <c r="AC982" s="106"/>
      <c r="AD982" s="186">
        <f>'Input| Projects'!Q982*N982*'Input| Escalations'!$K$19</f>
        <v>0</v>
      </c>
      <c r="AE982" s="186">
        <f>'Input| Projects'!R982*O982*'Input| Escalations'!$K$19</f>
        <v>0</v>
      </c>
      <c r="AF982" s="186">
        <f>'Input| Projects'!S982*P982*'Input| Escalations'!$K$19</f>
        <v>0</v>
      </c>
      <c r="AG982" s="186">
        <f>'Input| Projects'!T982*Q982*'Input| Escalations'!$K$19</f>
        <v>0</v>
      </c>
      <c r="AH982" s="186">
        <f>'Input| Projects'!U982*R982*'Input| Escalations'!$K$19</f>
        <v>0</v>
      </c>
      <c r="AI982" s="186">
        <f>'Input| Projects'!V982*S982*'Input| Escalations'!$K$19</f>
        <v>0</v>
      </c>
      <c r="AJ982" s="186">
        <f>'Input| Projects'!W982*T982*'Input| Escalations'!$K$19</f>
        <v>0</v>
      </c>
      <c r="AK982" s="106"/>
      <c r="AL982" s="186" t="str">
        <f>IFERROR(IF('Input| Overheads'!$C$42="Direct costs",SUMPRODUCT(--('Input| Projects'!$AC982="Yes"),'Calc| Overheads Allocation'!C$8,'Calc| Project Costs'!V982),IF('Input| Overheads'!$C$42="Internal labour",SUMPRODUCT(--('Input| Projects'!$AC982="Yes"),'Calc| Overheads Allocation'!C$8,'Calc| Project Costs'!V982,'Input| Projects'!$Y982),IF('Input| Overheads'!$C$42="DNSP defined",SUMPRODUCT(--('Input| Projects'!$AC982="Yes"),'Calc| Overheads Allocation'!C$61,'Input| Projects'!$AF982),""))),"")</f>
        <v/>
      </c>
      <c r="AM982" s="186" t="str">
        <f>IFERROR(IF('Input| Overheads'!$C$42="Direct costs",SUMPRODUCT(--('Input| Projects'!$AC982="Yes"),'Calc| Overheads Allocation'!D$8,'Calc| Project Costs'!W982),IF('Input| Overheads'!$C$42="Internal labour",SUMPRODUCT(--('Input| Projects'!$AC982="Yes"),'Calc| Overheads Allocation'!D$8,'Calc| Project Costs'!W982,'Input| Projects'!$Y982),IF('Input| Overheads'!$C$42="DNSP defined",SUMPRODUCT(--('Input| Projects'!$AC982="Yes"),'Calc| Overheads Allocation'!D$61,'Input| Projects'!$AF982),""))),"")</f>
        <v/>
      </c>
      <c r="AN982" s="186" t="str">
        <f>IFERROR(IF('Input| Overheads'!$C$42="Direct costs",SUMPRODUCT(--('Input| Projects'!$AC982="Yes"),'Calc| Overheads Allocation'!E$8,'Calc| Project Costs'!X982),IF('Input| Overheads'!$C$42="Internal labour",SUMPRODUCT(--('Input| Projects'!$AC982="Yes"),'Calc| Overheads Allocation'!E$8,'Calc| Project Costs'!X982,'Input| Projects'!$Y982),IF('Input| Overheads'!$C$42="DNSP defined",SUMPRODUCT(--('Input| Projects'!$AC982="Yes"),'Calc| Overheads Allocation'!E$61,'Input| Projects'!$AF982),""))),"")</f>
        <v/>
      </c>
      <c r="AO982" s="186" t="str">
        <f>IFERROR(IF('Input| Overheads'!$C$42="Direct costs",SUMPRODUCT(--('Input| Projects'!$AC982="Yes"),'Calc| Overheads Allocation'!F$8,'Calc| Project Costs'!Y982),IF('Input| Overheads'!$C$42="Internal labour",SUMPRODUCT(--('Input| Projects'!$AC982="Yes"),'Calc| Overheads Allocation'!F$8,'Calc| Project Costs'!Y982,'Input| Projects'!$Y982),IF('Input| Overheads'!$C$42="DNSP defined",SUMPRODUCT(--('Input| Projects'!$AC982="Yes"),'Calc| Overheads Allocation'!F$61,'Input| Projects'!$AF982),""))),"")</f>
        <v/>
      </c>
      <c r="AP982" s="186" t="str">
        <f>IFERROR(IF('Input| Overheads'!$C$42="Direct costs",SUMPRODUCT(--('Input| Projects'!$AC982="Yes"),'Calc| Overheads Allocation'!G$8,'Calc| Project Costs'!Z982),IF('Input| Overheads'!$C$42="Internal labour",SUMPRODUCT(--('Input| Projects'!$AC982="Yes"),'Calc| Overheads Allocation'!G$8,'Calc| Project Costs'!Z982,'Input| Projects'!$Y982),IF('Input| Overheads'!$C$42="DNSP defined",SUMPRODUCT(--('Input| Projects'!$AC982="Yes"),'Calc| Overheads Allocation'!G$61,'Input| Projects'!$AF982),""))),"")</f>
        <v/>
      </c>
      <c r="AQ982" s="186" t="str">
        <f>IFERROR(IF('Input| Overheads'!$C$42="Direct costs",SUMPRODUCT(--('Input| Projects'!$AC982="Yes"),'Calc| Overheads Allocation'!H$8,'Calc| Project Costs'!AA982),IF('Input| Overheads'!$C$42="Internal labour",SUMPRODUCT(--('Input| Projects'!$AC982="Yes"),'Calc| Overheads Allocation'!H$8,'Calc| Project Costs'!AA982,'Input| Projects'!$Y982),IF('Input| Overheads'!$C$42="DNSP defined",SUMPRODUCT(--('Input| Projects'!$AC982="Yes"),'Calc| Overheads Allocation'!H$61,'Input| Projects'!$AF982),""))),"")</f>
        <v/>
      </c>
      <c r="AR982" s="186" t="str">
        <f>IFERROR(IF('Input| Overheads'!$C$42="Direct costs",SUMPRODUCT(--('Input| Projects'!$AC982="Yes"),'Calc| Overheads Allocation'!I$8,'Calc| Project Costs'!AB982),IF('Input| Overheads'!$C$42="Internal labour",SUMPRODUCT(--('Input| Projects'!$AC982="Yes"),'Calc| Overheads Allocation'!I$8,'Calc| Project Costs'!AB982,'Input| Projects'!$Y982),IF('Input| Overheads'!$C$42="DNSP defined",SUMPRODUCT(--('Input| Projects'!$AC982="Yes"),'Calc| Overheads Allocation'!I$61,'Input| Projects'!$AF982),""))),"")</f>
        <v/>
      </c>
      <c r="AS982" s="106"/>
      <c r="AT982" s="186" t="str">
        <f>IFERROR(IF('Input| Overheads'!$C$42="Direct costs",SUMPRODUCT(--('Input| Projects'!$AD982="Yes"),'Calc| Overheads Allocation'!C$9,'Calc| Project Costs'!V982),IF('Input| Overheads'!$C$42="Internal labour",SUMPRODUCT(--('Input| Projects'!$AD982="Yes"),'Calc| Overheads Allocation'!C$9,'Calc| Project Costs'!V982,'Input| Projects'!$Y982),IF('Input| Overheads'!$C$42="DNSP defined",SUMPRODUCT(--('Input| Projects'!$AD982="Yes"),'Calc| Overheads Allocation'!C$62,'Input| Projects'!$AG982),""))),"")</f>
        <v/>
      </c>
      <c r="AU982" s="186" t="str">
        <f>IFERROR(IF('Input| Overheads'!$C$42="Direct costs",SUMPRODUCT(--('Input| Projects'!$AD982="Yes"),'Calc| Overheads Allocation'!D$9,'Calc| Project Costs'!W982),IF('Input| Overheads'!$C$42="Internal labour",SUMPRODUCT(--('Input| Projects'!$AD982="Yes"),'Calc| Overheads Allocation'!D$9,'Calc| Project Costs'!W982,'Input| Projects'!$Y982),IF('Input| Overheads'!$C$42="DNSP defined",SUMPRODUCT(--('Input| Projects'!$AD982="Yes"),'Calc| Overheads Allocation'!D$62,'Input| Projects'!$AG982),""))),"")</f>
        <v/>
      </c>
      <c r="AV982" s="186" t="str">
        <f>IFERROR(IF('Input| Overheads'!$C$42="Direct costs",SUMPRODUCT(--('Input| Projects'!$AD982="Yes"),'Calc| Overheads Allocation'!E$9,'Calc| Project Costs'!X982),IF('Input| Overheads'!$C$42="Internal labour",SUMPRODUCT(--('Input| Projects'!$AD982="Yes"),'Calc| Overheads Allocation'!E$9,'Calc| Project Costs'!X982,'Input| Projects'!$Y982),IF('Input| Overheads'!$C$42="DNSP defined",SUMPRODUCT(--('Input| Projects'!$AD982="Yes"),'Calc| Overheads Allocation'!E$62,'Input| Projects'!$AG982),""))),"")</f>
        <v/>
      </c>
      <c r="AW982" s="186" t="str">
        <f>IFERROR(IF('Input| Overheads'!$C$42="Direct costs",SUMPRODUCT(--('Input| Projects'!$AD982="Yes"),'Calc| Overheads Allocation'!F$9,'Calc| Project Costs'!Y982),IF('Input| Overheads'!$C$42="Internal labour",SUMPRODUCT(--('Input| Projects'!$AD982="Yes"),'Calc| Overheads Allocation'!F$9,'Calc| Project Costs'!Y982,'Input| Projects'!$Y982),IF('Input| Overheads'!$C$42="DNSP defined",SUMPRODUCT(--('Input| Projects'!$AD982="Yes"),'Calc| Overheads Allocation'!F$62,'Input| Projects'!$AG982),""))),"")</f>
        <v/>
      </c>
      <c r="AX982" s="186" t="str">
        <f>IFERROR(IF('Input| Overheads'!$C$42="Direct costs",SUMPRODUCT(--('Input| Projects'!$AD982="Yes"),'Calc| Overheads Allocation'!G$9,'Calc| Project Costs'!Z982),IF('Input| Overheads'!$C$42="Internal labour",SUMPRODUCT(--('Input| Projects'!$AD982="Yes"),'Calc| Overheads Allocation'!G$9,'Calc| Project Costs'!Z982,'Input| Projects'!$Y982),IF('Input| Overheads'!$C$42="DNSP defined",SUMPRODUCT(--('Input| Projects'!$AD982="Yes"),'Calc| Overheads Allocation'!G$62,'Input| Projects'!$AG982),""))),"")</f>
        <v/>
      </c>
      <c r="AY982" s="186" t="str">
        <f>IFERROR(IF('Input| Overheads'!$C$42="Direct costs",SUMPRODUCT(--('Input| Projects'!$AD982="Yes"),'Calc| Overheads Allocation'!H$9,'Calc| Project Costs'!AA982),IF('Input| Overheads'!$C$42="Internal labour",SUMPRODUCT(--('Input| Projects'!$AD982="Yes"),'Calc| Overheads Allocation'!H$9,'Calc| Project Costs'!AA982,'Input| Projects'!$Y982),IF('Input| Overheads'!$C$42="DNSP defined",SUMPRODUCT(--('Input| Projects'!$AD982="Yes"),'Calc| Overheads Allocation'!H$62,'Input| Projects'!$AG982),""))),"")</f>
        <v/>
      </c>
      <c r="AZ982" s="186" t="str">
        <f>IFERROR(IF('Input| Overheads'!$C$42="Direct costs",SUMPRODUCT(--('Input| Projects'!$AD982="Yes"),'Calc| Overheads Allocation'!I$9,'Calc| Project Costs'!AB982),IF('Input| Overheads'!$C$42="Internal labour",SUMPRODUCT(--('Input| Projects'!$AD982="Yes"),'Calc| Overheads Allocation'!I$9,'Calc| Project Costs'!AB982,'Input| Projects'!$Y982),IF('Input| Overheads'!$C$42="DNSP defined",SUMPRODUCT(--('Input| Projects'!$AD982="Yes"),'Calc| Overheads Allocation'!I$62,'Input| Projects'!$AG982),""))),"")</f>
        <v/>
      </c>
      <c r="BA982" s="106"/>
      <c r="BB982" s="186">
        <f t="shared" si="477"/>
        <v>0</v>
      </c>
      <c r="BC982" s="186">
        <f t="shared" si="478"/>
        <v>0</v>
      </c>
      <c r="BD982" s="186">
        <f t="shared" si="479"/>
        <v>0</v>
      </c>
      <c r="BE982" s="186">
        <f t="shared" si="456"/>
        <v>0</v>
      </c>
      <c r="BF982" s="186">
        <f t="shared" si="457"/>
        <v>0</v>
      </c>
      <c r="BG982" s="186">
        <f t="shared" si="458"/>
        <v>0</v>
      </c>
      <c r="BH982" s="186">
        <f t="shared" si="459"/>
        <v>0</v>
      </c>
      <c r="BI982" s="97"/>
      <c r="BJ982" s="186" t="str">
        <f t="shared" si="460"/>
        <v/>
      </c>
      <c r="BK982" s="186" t="str">
        <f t="shared" si="461"/>
        <v/>
      </c>
      <c r="BL982" s="186" t="str">
        <f t="shared" si="462"/>
        <v/>
      </c>
      <c r="BM982" s="186" t="str">
        <f t="shared" si="463"/>
        <v/>
      </c>
      <c r="BN982" s="186" t="str">
        <f t="shared" si="464"/>
        <v/>
      </c>
      <c r="BO982" s="186" t="str">
        <f t="shared" si="465"/>
        <v/>
      </c>
      <c r="BP982" s="186" t="str">
        <f t="shared" si="466"/>
        <v/>
      </c>
      <c r="BQ982" s="97"/>
      <c r="BR982" s="186">
        <f t="shared" si="467"/>
        <v>0</v>
      </c>
      <c r="BS982" s="186">
        <f t="shared" si="468"/>
        <v>0</v>
      </c>
      <c r="BT982" s="222">
        <f t="shared" si="469"/>
        <v>0</v>
      </c>
      <c r="BU982" s="222">
        <f t="shared" si="470"/>
        <v>0</v>
      </c>
      <c r="BV982" s="222">
        <f t="shared" si="471"/>
        <v>0</v>
      </c>
      <c r="BW982" s="222">
        <f t="shared" si="472"/>
        <v>0</v>
      </c>
      <c r="BX982" s="222">
        <f t="shared" si="473"/>
        <v>0</v>
      </c>
      <c r="BY982" s="106"/>
      <c r="BZ982" s="197" t="str">
        <f>IF(SUMIF('Input| Projects'!$AS$8:$CP$8,"Dx",'Input| Projects'!$AS982:$CP982)=0,"",SUMIF('Input| Projects'!$AS$8:$CP$8,"Dx",'Input| Projects'!$AS982:$CP982))</f>
        <v/>
      </c>
      <c r="CA982" s="197" t="str">
        <f>IF(SUMIF('Input| Projects'!$AS$8:$CP$8,"Tx",'Input| Projects'!$AS982:$CP982)=0,"",SUMIF('Input| Projects'!$AS$8:$CP$8,"Tx",'Input| Projects'!$AS982:$CP982))</f>
        <v/>
      </c>
      <c r="CB982" s="150" t="str">
        <f t="shared" si="480"/>
        <v/>
      </c>
    </row>
    <row r="983" spans="2:80" x14ac:dyDescent="0.2">
      <c r="B983" s="201">
        <f>IFERROR('Input| Projects'!B983,"")</f>
        <v>974</v>
      </c>
      <c r="C983" s="42" t="str">
        <f>IFERROR(IF('Input| Projects'!C983="","",'Input| Projects'!C983),"")</f>
        <v/>
      </c>
      <c r="D983" s="42" t="str">
        <f>IFERROR(IF('Input| Projects'!D983="","",'Input| Projects'!D983),"")</f>
        <v/>
      </c>
      <c r="E983" s="104"/>
      <c r="F983" s="190">
        <f>IFERROR('Input| Projects'!I983*'Input| Escalations'!$K$19,"")</f>
        <v>0</v>
      </c>
      <c r="G983" s="190">
        <f>IFERROR('Input| Projects'!J983*'Input| Escalations'!$K$19,"")</f>
        <v>0</v>
      </c>
      <c r="H983" s="190">
        <f>IFERROR('Input| Projects'!K983*'Input| Escalations'!$K$19,"")</f>
        <v>0</v>
      </c>
      <c r="I983" s="190">
        <f>IFERROR('Input| Projects'!L983*'Input| Escalations'!$K$19,"")</f>
        <v>0</v>
      </c>
      <c r="J983" s="190">
        <f>IFERROR('Input| Projects'!M983*'Input| Escalations'!$K$19,"")</f>
        <v>0</v>
      </c>
      <c r="K983" s="190">
        <f>IFERROR('Input| Projects'!N983*'Input| Escalations'!$K$19,"")</f>
        <v>0</v>
      </c>
      <c r="L983" s="190">
        <f>IFERROR('Input| Projects'!O983*'Input| Escalations'!$K$19,"")</f>
        <v>0</v>
      </c>
      <c r="M983" s="150" t="str">
        <f>IF(ABS(SUM(F983:L983)-(SUM('Input| Projects'!I983:O983)*'Input| Escalations'!$K$19))&lt;0.0000001,"",1)</f>
        <v/>
      </c>
      <c r="N983" s="192">
        <f>'Input| Projects'!$Y983*INDEX('Input| Escalations'!$H$33:$N$33,MATCH('Calc| Project Costs'!N$9,'Input| Escalations'!$H$23:$N$23,0))+'Input| Projects'!$Z983*INDEX('Input| Escalations'!$H$34:$N$34,MATCH('Calc| Project Costs'!N$9,'Input| Escalations'!$H$23:$N$23,0))+'Input| Projects'!$AA983*INDEX('Input| Escalations'!$H$35:$N$35,MATCH('Calc| Project Costs'!N$9,'Input| Escalations'!$H$23:$N$23,0))+1</f>
        <v>1</v>
      </c>
      <c r="O983" s="192">
        <f>'Input| Projects'!$Y983*INDEX('Input| Escalations'!$H$33:$N$33,MATCH('Calc| Project Costs'!O$9,'Input| Escalations'!$H$23:$N$23,0))+'Input| Projects'!$Z983*INDEX('Input| Escalations'!$H$34:$N$34,MATCH('Calc| Project Costs'!O$9,'Input| Escalations'!$H$23:$N$23,0))+'Input| Projects'!$AA983*INDEX('Input| Escalations'!$H$35:$N$35,MATCH('Calc| Project Costs'!O$9,'Input| Escalations'!$H$23:$N$23,0))+1</f>
        <v>1</v>
      </c>
      <c r="P983" s="192">
        <f>'Input| Projects'!$Y983*INDEX('Input| Escalations'!$H$33:$N$33,MATCH('Calc| Project Costs'!P$9,'Input| Escalations'!$H$23:$N$23,0))+'Input| Projects'!$Z983*INDEX('Input| Escalations'!$H$34:$N$34,MATCH('Calc| Project Costs'!P$9,'Input| Escalations'!$H$23:$N$23,0))+'Input| Projects'!$AA983*INDEX('Input| Escalations'!$H$35:$N$35,MATCH('Calc| Project Costs'!P$9,'Input| Escalations'!$H$23:$N$23,0))+1</f>
        <v>1</v>
      </c>
      <c r="Q983" s="192">
        <f>'Input| Projects'!$Y983*INDEX('Input| Escalations'!$H$33:$N$33,MATCH('Calc| Project Costs'!Q$9,'Input| Escalations'!$H$23:$N$23,0))+'Input| Projects'!$Z983*INDEX('Input| Escalations'!$H$34:$N$34,MATCH('Calc| Project Costs'!Q$9,'Input| Escalations'!$H$23:$N$23,0))+'Input| Projects'!$AA983*INDEX('Input| Escalations'!$H$35:$N$35,MATCH('Calc| Project Costs'!Q$9,'Input| Escalations'!$H$23:$N$23,0))+1</f>
        <v>1</v>
      </c>
      <c r="R983" s="192">
        <f>'Input| Projects'!$Y983*INDEX('Input| Escalations'!$H$33:$N$33,MATCH('Calc| Project Costs'!R$9,'Input| Escalations'!$H$23:$N$23,0))+'Input| Projects'!$Z983*INDEX('Input| Escalations'!$H$34:$N$34,MATCH('Calc| Project Costs'!R$9,'Input| Escalations'!$H$23:$N$23,0))+'Input| Projects'!$AA983*INDEX('Input| Escalations'!$H$35:$N$35,MATCH('Calc| Project Costs'!R$9,'Input| Escalations'!$H$23:$N$23,0))+1</f>
        <v>1</v>
      </c>
      <c r="S983" s="192">
        <f>'Input| Projects'!$Y983*INDEX('Input| Escalations'!$H$33:$N$33,MATCH('Calc| Project Costs'!S$9,'Input| Escalations'!$H$23:$N$23,0))+'Input| Projects'!$Z983*INDEX('Input| Escalations'!$H$34:$N$34,MATCH('Calc| Project Costs'!S$9,'Input| Escalations'!$H$23:$N$23,0))+'Input| Projects'!$AA983*INDEX('Input| Escalations'!$H$35:$N$35,MATCH('Calc| Project Costs'!S$9,'Input| Escalations'!$H$23:$N$23,0))+1</f>
        <v>1</v>
      </c>
      <c r="T983" s="192">
        <f>'Input| Projects'!$Y983*INDEX('Input| Escalations'!$H$33:$N$33,MATCH('Calc| Project Costs'!T$9,'Input| Escalations'!$H$23:$N$23,0))+'Input| Projects'!$Z983*INDEX('Input| Escalations'!$H$34:$N$34,MATCH('Calc| Project Costs'!T$9,'Input| Escalations'!$H$23:$N$23,0))+'Input| Projects'!$AA983*INDEX('Input| Escalations'!$H$35:$N$35,MATCH('Calc| Project Costs'!T$9,'Input| Escalations'!$H$23:$N$23,0))+1</f>
        <v>1</v>
      </c>
      <c r="U983" s="106"/>
      <c r="V983" s="186">
        <f t="shared" si="474"/>
        <v>0</v>
      </c>
      <c r="W983" s="186">
        <f t="shared" si="475"/>
        <v>0</v>
      </c>
      <c r="X983" s="186">
        <f t="shared" si="476"/>
        <v>0</v>
      </c>
      <c r="Y983" s="186">
        <f t="shared" si="452"/>
        <v>0</v>
      </c>
      <c r="Z983" s="186">
        <f t="shared" si="453"/>
        <v>0</v>
      </c>
      <c r="AA983" s="186">
        <f t="shared" si="454"/>
        <v>0</v>
      </c>
      <c r="AB983" s="186">
        <f t="shared" si="455"/>
        <v>0</v>
      </c>
      <c r="AC983" s="106"/>
      <c r="AD983" s="186">
        <f>'Input| Projects'!Q983*N983*'Input| Escalations'!$K$19</f>
        <v>0</v>
      </c>
      <c r="AE983" s="186">
        <f>'Input| Projects'!R983*O983*'Input| Escalations'!$K$19</f>
        <v>0</v>
      </c>
      <c r="AF983" s="186">
        <f>'Input| Projects'!S983*P983*'Input| Escalations'!$K$19</f>
        <v>0</v>
      </c>
      <c r="AG983" s="186">
        <f>'Input| Projects'!T983*Q983*'Input| Escalations'!$K$19</f>
        <v>0</v>
      </c>
      <c r="AH983" s="186">
        <f>'Input| Projects'!U983*R983*'Input| Escalations'!$K$19</f>
        <v>0</v>
      </c>
      <c r="AI983" s="186">
        <f>'Input| Projects'!V983*S983*'Input| Escalations'!$K$19</f>
        <v>0</v>
      </c>
      <c r="AJ983" s="186">
        <f>'Input| Projects'!W983*T983*'Input| Escalations'!$K$19</f>
        <v>0</v>
      </c>
      <c r="AK983" s="106"/>
      <c r="AL983" s="186" t="str">
        <f>IFERROR(IF('Input| Overheads'!$C$42="Direct costs",SUMPRODUCT(--('Input| Projects'!$AC983="Yes"),'Calc| Overheads Allocation'!C$8,'Calc| Project Costs'!V983),IF('Input| Overheads'!$C$42="Internal labour",SUMPRODUCT(--('Input| Projects'!$AC983="Yes"),'Calc| Overheads Allocation'!C$8,'Calc| Project Costs'!V983,'Input| Projects'!$Y983),IF('Input| Overheads'!$C$42="DNSP defined",SUMPRODUCT(--('Input| Projects'!$AC983="Yes"),'Calc| Overheads Allocation'!C$61,'Input| Projects'!$AF983),""))),"")</f>
        <v/>
      </c>
      <c r="AM983" s="186" t="str">
        <f>IFERROR(IF('Input| Overheads'!$C$42="Direct costs",SUMPRODUCT(--('Input| Projects'!$AC983="Yes"),'Calc| Overheads Allocation'!D$8,'Calc| Project Costs'!W983),IF('Input| Overheads'!$C$42="Internal labour",SUMPRODUCT(--('Input| Projects'!$AC983="Yes"),'Calc| Overheads Allocation'!D$8,'Calc| Project Costs'!W983,'Input| Projects'!$Y983),IF('Input| Overheads'!$C$42="DNSP defined",SUMPRODUCT(--('Input| Projects'!$AC983="Yes"),'Calc| Overheads Allocation'!D$61,'Input| Projects'!$AF983),""))),"")</f>
        <v/>
      </c>
      <c r="AN983" s="186" t="str">
        <f>IFERROR(IF('Input| Overheads'!$C$42="Direct costs",SUMPRODUCT(--('Input| Projects'!$AC983="Yes"),'Calc| Overheads Allocation'!E$8,'Calc| Project Costs'!X983),IF('Input| Overheads'!$C$42="Internal labour",SUMPRODUCT(--('Input| Projects'!$AC983="Yes"),'Calc| Overheads Allocation'!E$8,'Calc| Project Costs'!X983,'Input| Projects'!$Y983),IF('Input| Overheads'!$C$42="DNSP defined",SUMPRODUCT(--('Input| Projects'!$AC983="Yes"),'Calc| Overheads Allocation'!E$61,'Input| Projects'!$AF983),""))),"")</f>
        <v/>
      </c>
      <c r="AO983" s="186" t="str">
        <f>IFERROR(IF('Input| Overheads'!$C$42="Direct costs",SUMPRODUCT(--('Input| Projects'!$AC983="Yes"),'Calc| Overheads Allocation'!F$8,'Calc| Project Costs'!Y983),IF('Input| Overheads'!$C$42="Internal labour",SUMPRODUCT(--('Input| Projects'!$AC983="Yes"),'Calc| Overheads Allocation'!F$8,'Calc| Project Costs'!Y983,'Input| Projects'!$Y983),IF('Input| Overheads'!$C$42="DNSP defined",SUMPRODUCT(--('Input| Projects'!$AC983="Yes"),'Calc| Overheads Allocation'!F$61,'Input| Projects'!$AF983),""))),"")</f>
        <v/>
      </c>
      <c r="AP983" s="186" t="str">
        <f>IFERROR(IF('Input| Overheads'!$C$42="Direct costs",SUMPRODUCT(--('Input| Projects'!$AC983="Yes"),'Calc| Overheads Allocation'!G$8,'Calc| Project Costs'!Z983),IF('Input| Overheads'!$C$42="Internal labour",SUMPRODUCT(--('Input| Projects'!$AC983="Yes"),'Calc| Overheads Allocation'!G$8,'Calc| Project Costs'!Z983,'Input| Projects'!$Y983),IF('Input| Overheads'!$C$42="DNSP defined",SUMPRODUCT(--('Input| Projects'!$AC983="Yes"),'Calc| Overheads Allocation'!G$61,'Input| Projects'!$AF983),""))),"")</f>
        <v/>
      </c>
      <c r="AQ983" s="186" t="str">
        <f>IFERROR(IF('Input| Overheads'!$C$42="Direct costs",SUMPRODUCT(--('Input| Projects'!$AC983="Yes"),'Calc| Overheads Allocation'!H$8,'Calc| Project Costs'!AA983),IF('Input| Overheads'!$C$42="Internal labour",SUMPRODUCT(--('Input| Projects'!$AC983="Yes"),'Calc| Overheads Allocation'!H$8,'Calc| Project Costs'!AA983,'Input| Projects'!$Y983),IF('Input| Overheads'!$C$42="DNSP defined",SUMPRODUCT(--('Input| Projects'!$AC983="Yes"),'Calc| Overheads Allocation'!H$61,'Input| Projects'!$AF983),""))),"")</f>
        <v/>
      </c>
      <c r="AR983" s="186" t="str">
        <f>IFERROR(IF('Input| Overheads'!$C$42="Direct costs",SUMPRODUCT(--('Input| Projects'!$AC983="Yes"),'Calc| Overheads Allocation'!I$8,'Calc| Project Costs'!AB983),IF('Input| Overheads'!$C$42="Internal labour",SUMPRODUCT(--('Input| Projects'!$AC983="Yes"),'Calc| Overheads Allocation'!I$8,'Calc| Project Costs'!AB983,'Input| Projects'!$Y983),IF('Input| Overheads'!$C$42="DNSP defined",SUMPRODUCT(--('Input| Projects'!$AC983="Yes"),'Calc| Overheads Allocation'!I$61,'Input| Projects'!$AF983),""))),"")</f>
        <v/>
      </c>
      <c r="AS983" s="106"/>
      <c r="AT983" s="186" t="str">
        <f>IFERROR(IF('Input| Overheads'!$C$42="Direct costs",SUMPRODUCT(--('Input| Projects'!$AD983="Yes"),'Calc| Overheads Allocation'!C$9,'Calc| Project Costs'!V983),IF('Input| Overheads'!$C$42="Internal labour",SUMPRODUCT(--('Input| Projects'!$AD983="Yes"),'Calc| Overheads Allocation'!C$9,'Calc| Project Costs'!V983,'Input| Projects'!$Y983),IF('Input| Overheads'!$C$42="DNSP defined",SUMPRODUCT(--('Input| Projects'!$AD983="Yes"),'Calc| Overheads Allocation'!C$62,'Input| Projects'!$AG983),""))),"")</f>
        <v/>
      </c>
      <c r="AU983" s="186" t="str">
        <f>IFERROR(IF('Input| Overheads'!$C$42="Direct costs",SUMPRODUCT(--('Input| Projects'!$AD983="Yes"),'Calc| Overheads Allocation'!D$9,'Calc| Project Costs'!W983),IF('Input| Overheads'!$C$42="Internal labour",SUMPRODUCT(--('Input| Projects'!$AD983="Yes"),'Calc| Overheads Allocation'!D$9,'Calc| Project Costs'!W983,'Input| Projects'!$Y983),IF('Input| Overheads'!$C$42="DNSP defined",SUMPRODUCT(--('Input| Projects'!$AD983="Yes"),'Calc| Overheads Allocation'!D$62,'Input| Projects'!$AG983),""))),"")</f>
        <v/>
      </c>
      <c r="AV983" s="186" t="str">
        <f>IFERROR(IF('Input| Overheads'!$C$42="Direct costs",SUMPRODUCT(--('Input| Projects'!$AD983="Yes"),'Calc| Overheads Allocation'!E$9,'Calc| Project Costs'!X983),IF('Input| Overheads'!$C$42="Internal labour",SUMPRODUCT(--('Input| Projects'!$AD983="Yes"),'Calc| Overheads Allocation'!E$9,'Calc| Project Costs'!X983,'Input| Projects'!$Y983),IF('Input| Overheads'!$C$42="DNSP defined",SUMPRODUCT(--('Input| Projects'!$AD983="Yes"),'Calc| Overheads Allocation'!E$62,'Input| Projects'!$AG983),""))),"")</f>
        <v/>
      </c>
      <c r="AW983" s="186" t="str">
        <f>IFERROR(IF('Input| Overheads'!$C$42="Direct costs",SUMPRODUCT(--('Input| Projects'!$AD983="Yes"),'Calc| Overheads Allocation'!F$9,'Calc| Project Costs'!Y983),IF('Input| Overheads'!$C$42="Internal labour",SUMPRODUCT(--('Input| Projects'!$AD983="Yes"),'Calc| Overheads Allocation'!F$9,'Calc| Project Costs'!Y983,'Input| Projects'!$Y983),IF('Input| Overheads'!$C$42="DNSP defined",SUMPRODUCT(--('Input| Projects'!$AD983="Yes"),'Calc| Overheads Allocation'!F$62,'Input| Projects'!$AG983),""))),"")</f>
        <v/>
      </c>
      <c r="AX983" s="186" t="str">
        <f>IFERROR(IF('Input| Overheads'!$C$42="Direct costs",SUMPRODUCT(--('Input| Projects'!$AD983="Yes"),'Calc| Overheads Allocation'!G$9,'Calc| Project Costs'!Z983),IF('Input| Overheads'!$C$42="Internal labour",SUMPRODUCT(--('Input| Projects'!$AD983="Yes"),'Calc| Overheads Allocation'!G$9,'Calc| Project Costs'!Z983,'Input| Projects'!$Y983),IF('Input| Overheads'!$C$42="DNSP defined",SUMPRODUCT(--('Input| Projects'!$AD983="Yes"),'Calc| Overheads Allocation'!G$62,'Input| Projects'!$AG983),""))),"")</f>
        <v/>
      </c>
      <c r="AY983" s="186" t="str">
        <f>IFERROR(IF('Input| Overheads'!$C$42="Direct costs",SUMPRODUCT(--('Input| Projects'!$AD983="Yes"),'Calc| Overheads Allocation'!H$9,'Calc| Project Costs'!AA983),IF('Input| Overheads'!$C$42="Internal labour",SUMPRODUCT(--('Input| Projects'!$AD983="Yes"),'Calc| Overheads Allocation'!H$9,'Calc| Project Costs'!AA983,'Input| Projects'!$Y983),IF('Input| Overheads'!$C$42="DNSP defined",SUMPRODUCT(--('Input| Projects'!$AD983="Yes"),'Calc| Overheads Allocation'!H$62,'Input| Projects'!$AG983),""))),"")</f>
        <v/>
      </c>
      <c r="AZ983" s="186" t="str">
        <f>IFERROR(IF('Input| Overheads'!$C$42="Direct costs",SUMPRODUCT(--('Input| Projects'!$AD983="Yes"),'Calc| Overheads Allocation'!I$9,'Calc| Project Costs'!AB983),IF('Input| Overheads'!$C$42="Internal labour",SUMPRODUCT(--('Input| Projects'!$AD983="Yes"),'Calc| Overheads Allocation'!I$9,'Calc| Project Costs'!AB983,'Input| Projects'!$Y983),IF('Input| Overheads'!$C$42="DNSP defined",SUMPRODUCT(--('Input| Projects'!$AD983="Yes"),'Calc| Overheads Allocation'!I$62,'Input| Projects'!$AG983),""))),"")</f>
        <v/>
      </c>
      <c r="BA983" s="106"/>
      <c r="BB983" s="186">
        <f t="shared" si="477"/>
        <v>0</v>
      </c>
      <c r="BC983" s="186">
        <f t="shared" si="478"/>
        <v>0</v>
      </c>
      <c r="BD983" s="186">
        <f t="shared" si="479"/>
        <v>0</v>
      </c>
      <c r="BE983" s="186">
        <f t="shared" si="456"/>
        <v>0</v>
      </c>
      <c r="BF983" s="186">
        <f t="shared" si="457"/>
        <v>0</v>
      </c>
      <c r="BG983" s="186">
        <f t="shared" si="458"/>
        <v>0</v>
      </c>
      <c r="BH983" s="186">
        <f t="shared" si="459"/>
        <v>0</v>
      </c>
      <c r="BI983" s="97"/>
      <c r="BJ983" s="186" t="str">
        <f t="shared" si="460"/>
        <v/>
      </c>
      <c r="BK983" s="186" t="str">
        <f t="shared" si="461"/>
        <v/>
      </c>
      <c r="BL983" s="186" t="str">
        <f t="shared" si="462"/>
        <v/>
      </c>
      <c r="BM983" s="186" t="str">
        <f t="shared" si="463"/>
        <v/>
      </c>
      <c r="BN983" s="186" t="str">
        <f t="shared" si="464"/>
        <v/>
      </c>
      <c r="BO983" s="186" t="str">
        <f t="shared" si="465"/>
        <v/>
      </c>
      <c r="BP983" s="186" t="str">
        <f t="shared" si="466"/>
        <v/>
      </c>
      <c r="BQ983" s="97"/>
      <c r="BR983" s="186">
        <f t="shared" si="467"/>
        <v>0</v>
      </c>
      <c r="BS983" s="186">
        <f t="shared" si="468"/>
        <v>0</v>
      </c>
      <c r="BT983" s="222">
        <f t="shared" si="469"/>
        <v>0</v>
      </c>
      <c r="BU983" s="222">
        <f t="shared" si="470"/>
        <v>0</v>
      </c>
      <c r="BV983" s="222">
        <f t="shared" si="471"/>
        <v>0</v>
      </c>
      <c r="BW983" s="222">
        <f t="shared" si="472"/>
        <v>0</v>
      </c>
      <c r="BX983" s="222">
        <f t="shared" si="473"/>
        <v>0</v>
      </c>
      <c r="BY983" s="106"/>
      <c r="BZ983" s="197" t="str">
        <f>IF(SUMIF('Input| Projects'!$AS$8:$CP$8,"Dx",'Input| Projects'!$AS983:$CP983)=0,"",SUMIF('Input| Projects'!$AS$8:$CP$8,"Dx",'Input| Projects'!$AS983:$CP983))</f>
        <v/>
      </c>
      <c r="CA983" s="197" t="str">
        <f>IF(SUMIF('Input| Projects'!$AS$8:$CP$8,"Tx",'Input| Projects'!$AS983:$CP983)=0,"",SUMIF('Input| Projects'!$AS$8:$CP$8,"Tx",'Input| Projects'!$AS983:$CP983))</f>
        <v/>
      </c>
      <c r="CB983" s="150" t="str">
        <f t="shared" si="480"/>
        <v/>
      </c>
    </row>
    <row r="984" spans="2:80" x14ac:dyDescent="0.2">
      <c r="B984" s="201">
        <f>IFERROR('Input| Projects'!B984,"")</f>
        <v>975</v>
      </c>
      <c r="C984" s="42" t="str">
        <f>IFERROR(IF('Input| Projects'!C984="","",'Input| Projects'!C984),"")</f>
        <v/>
      </c>
      <c r="D984" s="42" t="str">
        <f>IFERROR(IF('Input| Projects'!D984="","",'Input| Projects'!D984),"")</f>
        <v/>
      </c>
      <c r="E984" s="104"/>
      <c r="F984" s="190">
        <f>IFERROR('Input| Projects'!I984*'Input| Escalations'!$K$19,"")</f>
        <v>0</v>
      </c>
      <c r="G984" s="190">
        <f>IFERROR('Input| Projects'!J984*'Input| Escalations'!$K$19,"")</f>
        <v>0</v>
      </c>
      <c r="H984" s="190">
        <f>IFERROR('Input| Projects'!K984*'Input| Escalations'!$K$19,"")</f>
        <v>0</v>
      </c>
      <c r="I984" s="190">
        <f>IFERROR('Input| Projects'!L984*'Input| Escalations'!$K$19,"")</f>
        <v>0</v>
      </c>
      <c r="J984" s="190">
        <f>IFERROR('Input| Projects'!M984*'Input| Escalations'!$K$19,"")</f>
        <v>0</v>
      </c>
      <c r="K984" s="190">
        <f>IFERROR('Input| Projects'!N984*'Input| Escalations'!$K$19,"")</f>
        <v>0</v>
      </c>
      <c r="L984" s="190">
        <f>IFERROR('Input| Projects'!O984*'Input| Escalations'!$K$19,"")</f>
        <v>0</v>
      </c>
      <c r="M984" s="150" t="str">
        <f>IF(ABS(SUM(F984:L984)-(SUM('Input| Projects'!I984:O984)*'Input| Escalations'!$K$19))&lt;0.0000001,"",1)</f>
        <v/>
      </c>
      <c r="N984" s="192">
        <f>'Input| Projects'!$Y984*INDEX('Input| Escalations'!$H$33:$N$33,MATCH('Calc| Project Costs'!N$9,'Input| Escalations'!$H$23:$N$23,0))+'Input| Projects'!$Z984*INDEX('Input| Escalations'!$H$34:$N$34,MATCH('Calc| Project Costs'!N$9,'Input| Escalations'!$H$23:$N$23,0))+'Input| Projects'!$AA984*INDEX('Input| Escalations'!$H$35:$N$35,MATCH('Calc| Project Costs'!N$9,'Input| Escalations'!$H$23:$N$23,0))+1</f>
        <v>1</v>
      </c>
      <c r="O984" s="192">
        <f>'Input| Projects'!$Y984*INDEX('Input| Escalations'!$H$33:$N$33,MATCH('Calc| Project Costs'!O$9,'Input| Escalations'!$H$23:$N$23,0))+'Input| Projects'!$Z984*INDEX('Input| Escalations'!$H$34:$N$34,MATCH('Calc| Project Costs'!O$9,'Input| Escalations'!$H$23:$N$23,0))+'Input| Projects'!$AA984*INDEX('Input| Escalations'!$H$35:$N$35,MATCH('Calc| Project Costs'!O$9,'Input| Escalations'!$H$23:$N$23,0))+1</f>
        <v>1</v>
      </c>
      <c r="P984" s="192">
        <f>'Input| Projects'!$Y984*INDEX('Input| Escalations'!$H$33:$N$33,MATCH('Calc| Project Costs'!P$9,'Input| Escalations'!$H$23:$N$23,0))+'Input| Projects'!$Z984*INDEX('Input| Escalations'!$H$34:$N$34,MATCH('Calc| Project Costs'!P$9,'Input| Escalations'!$H$23:$N$23,0))+'Input| Projects'!$AA984*INDEX('Input| Escalations'!$H$35:$N$35,MATCH('Calc| Project Costs'!P$9,'Input| Escalations'!$H$23:$N$23,0))+1</f>
        <v>1</v>
      </c>
      <c r="Q984" s="192">
        <f>'Input| Projects'!$Y984*INDEX('Input| Escalations'!$H$33:$N$33,MATCH('Calc| Project Costs'!Q$9,'Input| Escalations'!$H$23:$N$23,0))+'Input| Projects'!$Z984*INDEX('Input| Escalations'!$H$34:$N$34,MATCH('Calc| Project Costs'!Q$9,'Input| Escalations'!$H$23:$N$23,0))+'Input| Projects'!$AA984*INDEX('Input| Escalations'!$H$35:$N$35,MATCH('Calc| Project Costs'!Q$9,'Input| Escalations'!$H$23:$N$23,0))+1</f>
        <v>1</v>
      </c>
      <c r="R984" s="192">
        <f>'Input| Projects'!$Y984*INDEX('Input| Escalations'!$H$33:$N$33,MATCH('Calc| Project Costs'!R$9,'Input| Escalations'!$H$23:$N$23,0))+'Input| Projects'!$Z984*INDEX('Input| Escalations'!$H$34:$N$34,MATCH('Calc| Project Costs'!R$9,'Input| Escalations'!$H$23:$N$23,0))+'Input| Projects'!$AA984*INDEX('Input| Escalations'!$H$35:$N$35,MATCH('Calc| Project Costs'!R$9,'Input| Escalations'!$H$23:$N$23,0))+1</f>
        <v>1</v>
      </c>
      <c r="S984" s="192">
        <f>'Input| Projects'!$Y984*INDEX('Input| Escalations'!$H$33:$N$33,MATCH('Calc| Project Costs'!S$9,'Input| Escalations'!$H$23:$N$23,0))+'Input| Projects'!$Z984*INDEX('Input| Escalations'!$H$34:$N$34,MATCH('Calc| Project Costs'!S$9,'Input| Escalations'!$H$23:$N$23,0))+'Input| Projects'!$AA984*INDEX('Input| Escalations'!$H$35:$N$35,MATCH('Calc| Project Costs'!S$9,'Input| Escalations'!$H$23:$N$23,0))+1</f>
        <v>1</v>
      </c>
      <c r="T984" s="192">
        <f>'Input| Projects'!$Y984*INDEX('Input| Escalations'!$H$33:$N$33,MATCH('Calc| Project Costs'!T$9,'Input| Escalations'!$H$23:$N$23,0))+'Input| Projects'!$Z984*INDEX('Input| Escalations'!$H$34:$N$34,MATCH('Calc| Project Costs'!T$9,'Input| Escalations'!$H$23:$N$23,0))+'Input| Projects'!$AA984*INDEX('Input| Escalations'!$H$35:$N$35,MATCH('Calc| Project Costs'!T$9,'Input| Escalations'!$H$23:$N$23,0))+1</f>
        <v>1</v>
      </c>
      <c r="U984" s="106"/>
      <c r="V984" s="186">
        <f t="shared" si="474"/>
        <v>0</v>
      </c>
      <c r="W984" s="186">
        <f t="shared" si="475"/>
        <v>0</v>
      </c>
      <c r="X984" s="186">
        <f t="shared" si="476"/>
        <v>0</v>
      </c>
      <c r="Y984" s="186">
        <f t="shared" si="452"/>
        <v>0</v>
      </c>
      <c r="Z984" s="186">
        <f t="shared" si="453"/>
        <v>0</v>
      </c>
      <c r="AA984" s="186">
        <f t="shared" si="454"/>
        <v>0</v>
      </c>
      <c r="AB984" s="186">
        <f t="shared" si="455"/>
        <v>0</v>
      </c>
      <c r="AC984" s="106"/>
      <c r="AD984" s="186">
        <f>'Input| Projects'!Q984*N984*'Input| Escalations'!$K$19</f>
        <v>0</v>
      </c>
      <c r="AE984" s="186">
        <f>'Input| Projects'!R984*O984*'Input| Escalations'!$K$19</f>
        <v>0</v>
      </c>
      <c r="AF984" s="186">
        <f>'Input| Projects'!S984*P984*'Input| Escalations'!$K$19</f>
        <v>0</v>
      </c>
      <c r="AG984" s="186">
        <f>'Input| Projects'!T984*Q984*'Input| Escalations'!$K$19</f>
        <v>0</v>
      </c>
      <c r="AH984" s="186">
        <f>'Input| Projects'!U984*R984*'Input| Escalations'!$K$19</f>
        <v>0</v>
      </c>
      <c r="AI984" s="186">
        <f>'Input| Projects'!V984*S984*'Input| Escalations'!$K$19</f>
        <v>0</v>
      </c>
      <c r="AJ984" s="186">
        <f>'Input| Projects'!W984*T984*'Input| Escalations'!$K$19</f>
        <v>0</v>
      </c>
      <c r="AK984" s="106"/>
      <c r="AL984" s="186" t="str">
        <f>IFERROR(IF('Input| Overheads'!$C$42="Direct costs",SUMPRODUCT(--('Input| Projects'!$AC984="Yes"),'Calc| Overheads Allocation'!C$8,'Calc| Project Costs'!V984),IF('Input| Overheads'!$C$42="Internal labour",SUMPRODUCT(--('Input| Projects'!$AC984="Yes"),'Calc| Overheads Allocation'!C$8,'Calc| Project Costs'!V984,'Input| Projects'!$Y984),IF('Input| Overheads'!$C$42="DNSP defined",SUMPRODUCT(--('Input| Projects'!$AC984="Yes"),'Calc| Overheads Allocation'!C$61,'Input| Projects'!$AF984),""))),"")</f>
        <v/>
      </c>
      <c r="AM984" s="186" t="str">
        <f>IFERROR(IF('Input| Overheads'!$C$42="Direct costs",SUMPRODUCT(--('Input| Projects'!$AC984="Yes"),'Calc| Overheads Allocation'!D$8,'Calc| Project Costs'!W984),IF('Input| Overheads'!$C$42="Internal labour",SUMPRODUCT(--('Input| Projects'!$AC984="Yes"),'Calc| Overheads Allocation'!D$8,'Calc| Project Costs'!W984,'Input| Projects'!$Y984),IF('Input| Overheads'!$C$42="DNSP defined",SUMPRODUCT(--('Input| Projects'!$AC984="Yes"),'Calc| Overheads Allocation'!D$61,'Input| Projects'!$AF984),""))),"")</f>
        <v/>
      </c>
      <c r="AN984" s="186" t="str">
        <f>IFERROR(IF('Input| Overheads'!$C$42="Direct costs",SUMPRODUCT(--('Input| Projects'!$AC984="Yes"),'Calc| Overheads Allocation'!E$8,'Calc| Project Costs'!X984),IF('Input| Overheads'!$C$42="Internal labour",SUMPRODUCT(--('Input| Projects'!$AC984="Yes"),'Calc| Overheads Allocation'!E$8,'Calc| Project Costs'!X984,'Input| Projects'!$Y984),IF('Input| Overheads'!$C$42="DNSP defined",SUMPRODUCT(--('Input| Projects'!$AC984="Yes"),'Calc| Overheads Allocation'!E$61,'Input| Projects'!$AF984),""))),"")</f>
        <v/>
      </c>
      <c r="AO984" s="186" t="str">
        <f>IFERROR(IF('Input| Overheads'!$C$42="Direct costs",SUMPRODUCT(--('Input| Projects'!$AC984="Yes"),'Calc| Overheads Allocation'!F$8,'Calc| Project Costs'!Y984),IF('Input| Overheads'!$C$42="Internal labour",SUMPRODUCT(--('Input| Projects'!$AC984="Yes"),'Calc| Overheads Allocation'!F$8,'Calc| Project Costs'!Y984,'Input| Projects'!$Y984),IF('Input| Overheads'!$C$42="DNSP defined",SUMPRODUCT(--('Input| Projects'!$AC984="Yes"),'Calc| Overheads Allocation'!F$61,'Input| Projects'!$AF984),""))),"")</f>
        <v/>
      </c>
      <c r="AP984" s="186" t="str">
        <f>IFERROR(IF('Input| Overheads'!$C$42="Direct costs",SUMPRODUCT(--('Input| Projects'!$AC984="Yes"),'Calc| Overheads Allocation'!G$8,'Calc| Project Costs'!Z984),IF('Input| Overheads'!$C$42="Internal labour",SUMPRODUCT(--('Input| Projects'!$AC984="Yes"),'Calc| Overheads Allocation'!G$8,'Calc| Project Costs'!Z984,'Input| Projects'!$Y984),IF('Input| Overheads'!$C$42="DNSP defined",SUMPRODUCT(--('Input| Projects'!$AC984="Yes"),'Calc| Overheads Allocation'!G$61,'Input| Projects'!$AF984),""))),"")</f>
        <v/>
      </c>
      <c r="AQ984" s="186" t="str">
        <f>IFERROR(IF('Input| Overheads'!$C$42="Direct costs",SUMPRODUCT(--('Input| Projects'!$AC984="Yes"),'Calc| Overheads Allocation'!H$8,'Calc| Project Costs'!AA984),IF('Input| Overheads'!$C$42="Internal labour",SUMPRODUCT(--('Input| Projects'!$AC984="Yes"),'Calc| Overheads Allocation'!H$8,'Calc| Project Costs'!AA984,'Input| Projects'!$Y984),IF('Input| Overheads'!$C$42="DNSP defined",SUMPRODUCT(--('Input| Projects'!$AC984="Yes"),'Calc| Overheads Allocation'!H$61,'Input| Projects'!$AF984),""))),"")</f>
        <v/>
      </c>
      <c r="AR984" s="186" t="str">
        <f>IFERROR(IF('Input| Overheads'!$C$42="Direct costs",SUMPRODUCT(--('Input| Projects'!$AC984="Yes"),'Calc| Overheads Allocation'!I$8,'Calc| Project Costs'!AB984),IF('Input| Overheads'!$C$42="Internal labour",SUMPRODUCT(--('Input| Projects'!$AC984="Yes"),'Calc| Overheads Allocation'!I$8,'Calc| Project Costs'!AB984,'Input| Projects'!$Y984),IF('Input| Overheads'!$C$42="DNSP defined",SUMPRODUCT(--('Input| Projects'!$AC984="Yes"),'Calc| Overheads Allocation'!I$61,'Input| Projects'!$AF984),""))),"")</f>
        <v/>
      </c>
      <c r="AS984" s="106"/>
      <c r="AT984" s="186" t="str">
        <f>IFERROR(IF('Input| Overheads'!$C$42="Direct costs",SUMPRODUCT(--('Input| Projects'!$AD984="Yes"),'Calc| Overheads Allocation'!C$9,'Calc| Project Costs'!V984),IF('Input| Overheads'!$C$42="Internal labour",SUMPRODUCT(--('Input| Projects'!$AD984="Yes"),'Calc| Overheads Allocation'!C$9,'Calc| Project Costs'!V984,'Input| Projects'!$Y984),IF('Input| Overheads'!$C$42="DNSP defined",SUMPRODUCT(--('Input| Projects'!$AD984="Yes"),'Calc| Overheads Allocation'!C$62,'Input| Projects'!$AG984),""))),"")</f>
        <v/>
      </c>
      <c r="AU984" s="186" t="str">
        <f>IFERROR(IF('Input| Overheads'!$C$42="Direct costs",SUMPRODUCT(--('Input| Projects'!$AD984="Yes"),'Calc| Overheads Allocation'!D$9,'Calc| Project Costs'!W984),IF('Input| Overheads'!$C$42="Internal labour",SUMPRODUCT(--('Input| Projects'!$AD984="Yes"),'Calc| Overheads Allocation'!D$9,'Calc| Project Costs'!W984,'Input| Projects'!$Y984),IF('Input| Overheads'!$C$42="DNSP defined",SUMPRODUCT(--('Input| Projects'!$AD984="Yes"),'Calc| Overheads Allocation'!D$62,'Input| Projects'!$AG984),""))),"")</f>
        <v/>
      </c>
      <c r="AV984" s="186" t="str">
        <f>IFERROR(IF('Input| Overheads'!$C$42="Direct costs",SUMPRODUCT(--('Input| Projects'!$AD984="Yes"),'Calc| Overheads Allocation'!E$9,'Calc| Project Costs'!X984),IF('Input| Overheads'!$C$42="Internal labour",SUMPRODUCT(--('Input| Projects'!$AD984="Yes"),'Calc| Overheads Allocation'!E$9,'Calc| Project Costs'!X984,'Input| Projects'!$Y984),IF('Input| Overheads'!$C$42="DNSP defined",SUMPRODUCT(--('Input| Projects'!$AD984="Yes"),'Calc| Overheads Allocation'!E$62,'Input| Projects'!$AG984),""))),"")</f>
        <v/>
      </c>
      <c r="AW984" s="186" t="str">
        <f>IFERROR(IF('Input| Overheads'!$C$42="Direct costs",SUMPRODUCT(--('Input| Projects'!$AD984="Yes"),'Calc| Overheads Allocation'!F$9,'Calc| Project Costs'!Y984),IF('Input| Overheads'!$C$42="Internal labour",SUMPRODUCT(--('Input| Projects'!$AD984="Yes"),'Calc| Overheads Allocation'!F$9,'Calc| Project Costs'!Y984,'Input| Projects'!$Y984),IF('Input| Overheads'!$C$42="DNSP defined",SUMPRODUCT(--('Input| Projects'!$AD984="Yes"),'Calc| Overheads Allocation'!F$62,'Input| Projects'!$AG984),""))),"")</f>
        <v/>
      </c>
      <c r="AX984" s="186" t="str">
        <f>IFERROR(IF('Input| Overheads'!$C$42="Direct costs",SUMPRODUCT(--('Input| Projects'!$AD984="Yes"),'Calc| Overheads Allocation'!G$9,'Calc| Project Costs'!Z984),IF('Input| Overheads'!$C$42="Internal labour",SUMPRODUCT(--('Input| Projects'!$AD984="Yes"),'Calc| Overheads Allocation'!G$9,'Calc| Project Costs'!Z984,'Input| Projects'!$Y984),IF('Input| Overheads'!$C$42="DNSP defined",SUMPRODUCT(--('Input| Projects'!$AD984="Yes"),'Calc| Overheads Allocation'!G$62,'Input| Projects'!$AG984),""))),"")</f>
        <v/>
      </c>
      <c r="AY984" s="186" t="str">
        <f>IFERROR(IF('Input| Overheads'!$C$42="Direct costs",SUMPRODUCT(--('Input| Projects'!$AD984="Yes"),'Calc| Overheads Allocation'!H$9,'Calc| Project Costs'!AA984),IF('Input| Overheads'!$C$42="Internal labour",SUMPRODUCT(--('Input| Projects'!$AD984="Yes"),'Calc| Overheads Allocation'!H$9,'Calc| Project Costs'!AA984,'Input| Projects'!$Y984),IF('Input| Overheads'!$C$42="DNSP defined",SUMPRODUCT(--('Input| Projects'!$AD984="Yes"),'Calc| Overheads Allocation'!H$62,'Input| Projects'!$AG984),""))),"")</f>
        <v/>
      </c>
      <c r="AZ984" s="186" t="str">
        <f>IFERROR(IF('Input| Overheads'!$C$42="Direct costs",SUMPRODUCT(--('Input| Projects'!$AD984="Yes"),'Calc| Overheads Allocation'!I$9,'Calc| Project Costs'!AB984),IF('Input| Overheads'!$C$42="Internal labour",SUMPRODUCT(--('Input| Projects'!$AD984="Yes"),'Calc| Overheads Allocation'!I$9,'Calc| Project Costs'!AB984,'Input| Projects'!$Y984),IF('Input| Overheads'!$C$42="DNSP defined",SUMPRODUCT(--('Input| Projects'!$AD984="Yes"),'Calc| Overheads Allocation'!I$62,'Input| Projects'!$AG984),""))),"")</f>
        <v/>
      </c>
      <c r="BA984" s="106"/>
      <c r="BB984" s="186">
        <f t="shared" si="477"/>
        <v>0</v>
      </c>
      <c r="BC984" s="186">
        <f t="shared" si="478"/>
        <v>0</v>
      </c>
      <c r="BD984" s="186">
        <f t="shared" si="479"/>
        <v>0</v>
      </c>
      <c r="BE984" s="186">
        <f t="shared" si="456"/>
        <v>0</v>
      </c>
      <c r="BF984" s="186">
        <f t="shared" si="457"/>
        <v>0</v>
      </c>
      <c r="BG984" s="186">
        <f t="shared" si="458"/>
        <v>0</v>
      </c>
      <c r="BH984" s="186">
        <f t="shared" si="459"/>
        <v>0</v>
      </c>
      <c r="BI984" s="97"/>
      <c r="BJ984" s="186" t="str">
        <f t="shared" si="460"/>
        <v/>
      </c>
      <c r="BK984" s="186" t="str">
        <f t="shared" si="461"/>
        <v/>
      </c>
      <c r="BL984" s="186" t="str">
        <f t="shared" si="462"/>
        <v/>
      </c>
      <c r="BM984" s="186" t="str">
        <f t="shared" si="463"/>
        <v/>
      </c>
      <c r="BN984" s="186" t="str">
        <f t="shared" si="464"/>
        <v/>
      </c>
      <c r="BO984" s="186" t="str">
        <f t="shared" si="465"/>
        <v/>
      </c>
      <c r="BP984" s="186" t="str">
        <f t="shared" si="466"/>
        <v/>
      </c>
      <c r="BQ984" s="97"/>
      <c r="BR984" s="186">
        <f t="shared" si="467"/>
        <v>0</v>
      </c>
      <c r="BS984" s="186">
        <f t="shared" si="468"/>
        <v>0</v>
      </c>
      <c r="BT984" s="222">
        <f t="shared" si="469"/>
        <v>0</v>
      </c>
      <c r="BU984" s="222">
        <f t="shared" si="470"/>
        <v>0</v>
      </c>
      <c r="BV984" s="222">
        <f t="shared" si="471"/>
        <v>0</v>
      </c>
      <c r="BW984" s="222">
        <f t="shared" si="472"/>
        <v>0</v>
      </c>
      <c r="BX984" s="222">
        <f t="shared" si="473"/>
        <v>0</v>
      </c>
      <c r="BY984" s="106"/>
      <c r="BZ984" s="197" t="str">
        <f>IF(SUMIF('Input| Projects'!$AS$8:$CP$8,"Dx",'Input| Projects'!$AS984:$CP984)=0,"",SUMIF('Input| Projects'!$AS$8:$CP$8,"Dx",'Input| Projects'!$AS984:$CP984))</f>
        <v/>
      </c>
      <c r="CA984" s="197" t="str">
        <f>IF(SUMIF('Input| Projects'!$AS$8:$CP$8,"Tx",'Input| Projects'!$AS984:$CP984)=0,"",SUMIF('Input| Projects'!$AS$8:$CP$8,"Tx",'Input| Projects'!$AS984:$CP984))</f>
        <v/>
      </c>
      <c r="CB984" s="150" t="str">
        <f t="shared" si="480"/>
        <v/>
      </c>
    </row>
    <row r="985" spans="2:80" x14ac:dyDescent="0.2">
      <c r="B985" s="201">
        <f>IFERROR('Input| Projects'!B985,"")</f>
        <v>976</v>
      </c>
      <c r="C985" s="42" t="str">
        <f>IFERROR(IF('Input| Projects'!C985="","",'Input| Projects'!C985),"")</f>
        <v/>
      </c>
      <c r="D985" s="42" t="str">
        <f>IFERROR(IF('Input| Projects'!D985="","",'Input| Projects'!D985),"")</f>
        <v/>
      </c>
      <c r="E985" s="104"/>
      <c r="F985" s="190">
        <f>IFERROR('Input| Projects'!I985*'Input| Escalations'!$K$19,"")</f>
        <v>0</v>
      </c>
      <c r="G985" s="190">
        <f>IFERROR('Input| Projects'!J985*'Input| Escalations'!$K$19,"")</f>
        <v>0</v>
      </c>
      <c r="H985" s="190">
        <f>IFERROR('Input| Projects'!K985*'Input| Escalations'!$K$19,"")</f>
        <v>0</v>
      </c>
      <c r="I985" s="190">
        <f>IFERROR('Input| Projects'!L985*'Input| Escalations'!$K$19,"")</f>
        <v>0</v>
      </c>
      <c r="J985" s="190">
        <f>IFERROR('Input| Projects'!M985*'Input| Escalations'!$K$19,"")</f>
        <v>0</v>
      </c>
      <c r="K985" s="190">
        <f>IFERROR('Input| Projects'!N985*'Input| Escalations'!$K$19,"")</f>
        <v>0</v>
      </c>
      <c r="L985" s="190">
        <f>IFERROR('Input| Projects'!O985*'Input| Escalations'!$K$19,"")</f>
        <v>0</v>
      </c>
      <c r="M985" s="150" t="str">
        <f>IF(ABS(SUM(F985:L985)-(SUM('Input| Projects'!I985:O985)*'Input| Escalations'!$K$19))&lt;0.0000001,"",1)</f>
        <v/>
      </c>
      <c r="N985" s="192">
        <f>'Input| Projects'!$Y985*INDEX('Input| Escalations'!$H$33:$N$33,MATCH('Calc| Project Costs'!N$9,'Input| Escalations'!$H$23:$N$23,0))+'Input| Projects'!$Z985*INDEX('Input| Escalations'!$H$34:$N$34,MATCH('Calc| Project Costs'!N$9,'Input| Escalations'!$H$23:$N$23,0))+'Input| Projects'!$AA985*INDEX('Input| Escalations'!$H$35:$N$35,MATCH('Calc| Project Costs'!N$9,'Input| Escalations'!$H$23:$N$23,0))+1</f>
        <v>1</v>
      </c>
      <c r="O985" s="192">
        <f>'Input| Projects'!$Y985*INDEX('Input| Escalations'!$H$33:$N$33,MATCH('Calc| Project Costs'!O$9,'Input| Escalations'!$H$23:$N$23,0))+'Input| Projects'!$Z985*INDEX('Input| Escalations'!$H$34:$N$34,MATCH('Calc| Project Costs'!O$9,'Input| Escalations'!$H$23:$N$23,0))+'Input| Projects'!$AA985*INDEX('Input| Escalations'!$H$35:$N$35,MATCH('Calc| Project Costs'!O$9,'Input| Escalations'!$H$23:$N$23,0))+1</f>
        <v>1</v>
      </c>
      <c r="P985" s="192">
        <f>'Input| Projects'!$Y985*INDEX('Input| Escalations'!$H$33:$N$33,MATCH('Calc| Project Costs'!P$9,'Input| Escalations'!$H$23:$N$23,0))+'Input| Projects'!$Z985*INDEX('Input| Escalations'!$H$34:$N$34,MATCH('Calc| Project Costs'!P$9,'Input| Escalations'!$H$23:$N$23,0))+'Input| Projects'!$AA985*INDEX('Input| Escalations'!$H$35:$N$35,MATCH('Calc| Project Costs'!P$9,'Input| Escalations'!$H$23:$N$23,0))+1</f>
        <v>1</v>
      </c>
      <c r="Q985" s="192">
        <f>'Input| Projects'!$Y985*INDEX('Input| Escalations'!$H$33:$N$33,MATCH('Calc| Project Costs'!Q$9,'Input| Escalations'!$H$23:$N$23,0))+'Input| Projects'!$Z985*INDEX('Input| Escalations'!$H$34:$N$34,MATCH('Calc| Project Costs'!Q$9,'Input| Escalations'!$H$23:$N$23,0))+'Input| Projects'!$AA985*INDEX('Input| Escalations'!$H$35:$N$35,MATCH('Calc| Project Costs'!Q$9,'Input| Escalations'!$H$23:$N$23,0))+1</f>
        <v>1</v>
      </c>
      <c r="R985" s="192">
        <f>'Input| Projects'!$Y985*INDEX('Input| Escalations'!$H$33:$N$33,MATCH('Calc| Project Costs'!R$9,'Input| Escalations'!$H$23:$N$23,0))+'Input| Projects'!$Z985*INDEX('Input| Escalations'!$H$34:$N$34,MATCH('Calc| Project Costs'!R$9,'Input| Escalations'!$H$23:$N$23,0))+'Input| Projects'!$AA985*INDEX('Input| Escalations'!$H$35:$N$35,MATCH('Calc| Project Costs'!R$9,'Input| Escalations'!$H$23:$N$23,0))+1</f>
        <v>1</v>
      </c>
      <c r="S985" s="192">
        <f>'Input| Projects'!$Y985*INDEX('Input| Escalations'!$H$33:$N$33,MATCH('Calc| Project Costs'!S$9,'Input| Escalations'!$H$23:$N$23,0))+'Input| Projects'!$Z985*INDEX('Input| Escalations'!$H$34:$N$34,MATCH('Calc| Project Costs'!S$9,'Input| Escalations'!$H$23:$N$23,0))+'Input| Projects'!$AA985*INDEX('Input| Escalations'!$H$35:$N$35,MATCH('Calc| Project Costs'!S$9,'Input| Escalations'!$H$23:$N$23,0))+1</f>
        <v>1</v>
      </c>
      <c r="T985" s="192">
        <f>'Input| Projects'!$Y985*INDEX('Input| Escalations'!$H$33:$N$33,MATCH('Calc| Project Costs'!T$9,'Input| Escalations'!$H$23:$N$23,0))+'Input| Projects'!$Z985*INDEX('Input| Escalations'!$H$34:$N$34,MATCH('Calc| Project Costs'!T$9,'Input| Escalations'!$H$23:$N$23,0))+'Input| Projects'!$AA985*INDEX('Input| Escalations'!$H$35:$N$35,MATCH('Calc| Project Costs'!T$9,'Input| Escalations'!$H$23:$N$23,0))+1</f>
        <v>1</v>
      </c>
      <c r="U985" s="106"/>
      <c r="V985" s="186">
        <f t="shared" si="474"/>
        <v>0</v>
      </c>
      <c r="W985" s="186">
        <f t="shared" si="475"/>
        <v>0</v>
      </c>
      <c r="X985" s="186">
        <f t="shared" si="476"/>
        <v>0</v>
      </c>
      <c r="Y985" s="186">
        <f t="shared" si="452"/>
        <v>0</v>
      </c>
      <c r="Z985" s="186">
        <f t="shared" si="453"/>
        <v>0</v>
      </c>
      <c r="AA985" s="186">
        <f t="shared" si="454"/>
        <v>0</v>
      </c>
      <c r="AB985" s="186">
        <f t="shared" si="455"/>
        <v>0</v>
      </c>
      <c r="AC985" s="106"/>
      <c r="AD985" s="186">
        <f>'Input| Projects'!Q985*N985*'Input| Escalations'!$K$19</f>
        <v>0</v>
      </c>
      <c r="AE985" s="186">
        <f>'Input| Projects'!R985*O985*'Input| Escalations'!$K$19</f>
        <v>0</v>
      </c>
      <c r="AF985" s="186">
        <f>'Input| Projects'!S985*P985*'Input| Escalations'!$K$19</f>
        <v>0</v>
      </c>
      <c r="AG985" s="186">
        <f>'Input| Projects'!T985*Q985*'Input| Escalations'!$K$19</f>
        <v>0</v>
      </c>
      <c r="AH985" s="186">
        <f>'Input| Projects'!U985*R985*'Input| Escalations'!$K$19</f>
        <v>0</v>
      </c>
      <c r="AI985" s="186">
        <f>'Input| Projects'!V985*S985*'Input| Escalations'!$K$19</f>
        <v>0</v>
      </c>
      <c r="AJ985" s="186">
        <f>'Input| Projects'!W985*T985*'Input| Escalations'!$K$19</f>
        <v>0</v>
      </c>
      <c r="AK985" s="106"/>
      <c r="AL985" s="186" t="str">
        <f>IFERROR(IF('Input| Overheads'!$C$42="Direct costs",SUMPRODUCT(--('Input| Projects'!$AC985="Yes"),'Calc| Overheads Allocation'!C$8,'Calc| Project Costs'!V985),IF('Input| Overheads'!$C$42="Internal labour",SUMPRODUCT(--('Input| Projects'!$AC985="Yes"),'Calc| Overheads Allocation'!C$8,'Calc| Project Costs'!V985,'Input| Projects'!$Y985),IF('Input| Overheads'!$C$42="DNSP defined",SUMPRODUCT(--('Input| Projects'!$AC985="Yes"),'Calc| Overheads Allocation'!C$61,'Input| Projects'!$AF985),""))),"")</f>
        <v/>
      </c>
      <c r="AM985" s="186" t="str">
        <f>IFERROR(IF('Input| Overheads'!$C$42="Direct costs",SUMPRODUCT(--('Input| Projects'!$AC985="Yes"),'Calc| Overheads Allocation'!D$8,'Calc| Project Costs'!W985),IF('Input| Overheads'!$C$42="Internal labour",SUMPRODUCT(--('Input| Projects'!$AC985="Yes"),'Calc| Overheads Allocation'!D$8,'Calc| Project Costs'!W985,'Input| Projects'!$Y985),IF('Input| Overheads'!$C$42="DNSP defined",SUMPRODUCT(--('Input| Projects'!$AC985="Yes"),'Calc| Overheads Allocation'!D$61,'Input| Projects'!$AF985),""))),"")</f>
        <v/>
      </c>
      <c r="AN985" s="186" t="str">
        <f>IFERROR(IF('Input| Overheads'!$C$42="Direct costs",SUMPRODUCT(--('Input| Projects'!$AC985="Yes"),'Calc| Overheads Allocation'!E$8,'Calc| Project Costs'!X985),IF('Input| Overheads'!$C$42="Internal labour",SUMPRODUCT(--('Input| Projects'!$AC985="Yes"),'Calc| Overheads Allocation'!E$8,'Calc| Project Costs'!X985,'Input| Projects'!$Y985),IF('Input| Overheads'!$C$42="DNSP defined",SUMPRODUCT(--('Input| Projects'!$AC985="Yes"),'Calc| Overheads Allocation'!E$61,'Input| Projects'!$AF985),""))),"")</f>
        <v/>
      </c>
      <c r="AO985" s="186" t="str">
        <f>IFERROR(IF('Input| Overheads'!$C$42="Direct costs",SUMPRODUCT(--('Input| Projects'!$AC985="Yes"),'Calc| Overheads Allocation'!F$8,'Calc| Project Costs'!Y985),IF('Input| Overheads'!$C$42="Internal labour",SUMPRODUCT(--('Input| Projects'!$AC985="Yes"),'Calc| Overheads Allocation'!F$8,'Calc| Project Costs'!Y985,'Input| Projects'!$Y985),IF('Input| Overheads'!$C$42="DNSP defined",SUMPRODUCT(--('Input| Projects'!$AC985="Yes"),'Calc| Overheads Allocation'!F$61,'Input| Projects'!$AF985),""))),"")</f>
        <v/>
      </c>
      <c r="AP985" s="186" t="str">
        <f>IFERROR(IF('Input| Overheads'!$C$42="Direct costs",SUMPRODUCT(--('Input| Projects'!$AC985="Yes"),'Calc| Overheads Allocation'!G$8,'Calc| Project Costs'!Z985),IF('Input| Overheads'!$C$42="Internal labour",SUMPRODUCT(--('Input| Projects'!$AC985="Yes"),'Calc| Overheads Allocation'!G$8,'Calc| Project Costs'!Z985,'Input| Projects'!$Y985),IF('Input| Overheads'!$C$42="DNSP defined",SUMPRODUCT(--('Input| Projects'!$AC985="Yes"),'Calc| Overheads Allocation'!G$61,'Input| Projects'!$AF985),""))),"")</f>
        <v/>
      </c>
      <c r="AQ985" s="186" t="str">
        <f>IFERROR(IF('Input| Overheads'!$C$42="Direct costs",SUMPRODUCT(--('Input| Projects'!$AC985="Yes"),'Calc| Overheads Allocation'!H$8,'Calc| Project Costs'!AA985),IF('Input| Overheads'!$C$42="Internal labour",SUMPRODUCT(--('Input| Projects'!$AC985="Yes"),'Calc| Overheads Allocation'!H$8,'Calc| Project Costs'!AA985,'Input| Projects'!$Y985),IF('Input| Overheads'!$C$42="DNSP defined",SUMPRODUCT(--('Input| Projects'!$AC985="Yes"),'Calc| Overheads Allocation'!H$61,'Input| Projects'!$AF985),""))),"")</f>
        <v/>
      </c>
      <c r="AR985" s="186" t="str">
        <f>IFERROR(IF('Input| Overheads'!$C$42="Direct costs",SUMPRODUCT(--('Input| Projects'!$AC985="Yes"),'Calc| Overheads Allocation'!I$8,'Calc| Project Costs'!AB985),IF('Input| Overheads'!$C$42="Internal labour",SUMPRODUCT(--('Input| Projects'!$AC985="Yes"),'Calc| Overheads Allocation'!I$8,'Calc| Project Costs'!AB985,'Input| Projects'!$Y985),IF('Input| Overheads'!$C$42="DNSP defined",SUMPRODUCT(--('Input| Projects'!$AC985="Yes"),'Calc| Overheads Allocation'!I$61,'Input| Projects'!$AF985),""))),"")</f>
        <v/>
      </c>
      <c r="AS985" s="106"/>
      <c r="AT985" s="186" t="str">
        <f>IFERROR(IF('Input| Overheads'!$C$42="Direct costs",SUMPRODUCT(--('Input| Projects'!$AD985="Yes"),'Calc| Overheads Allocation'!C$9,'Calc| Project Costs'!V985),IF('Input| Overheads'!$C$42="Internal labour",SUMPRODUCT(--('Input| Projects'!$AD985="Yes"),'Calc| Overheads Allocation'!C$9,'Calc| Project Costs'!V985,'Input| Projects'!$Y985),IF('Input| Overheads'!$C$42="DNSP defined",SUMPRODUCT(--('Input| Projects'!$AD985="Yes"),'Calc| Overheads Allocation'!C$62,'Input| Projects'!$AG985),""))),"")</f>
        <v/>
      </c>
      <c r="AU985" s="186" t="str">
        <f>IFERROR(IF('Input| Overheads'!$C$42="Direct costs",SUMPRODUCT(--('Input| Projects'!$AD985="Yes"),'Calc| Overheads Allocation'!D$9,'Calc| Project Costs'!W985),IF('Input| Overheads'!$C$42="Internal labour",SUMPRODUCT(--('Input| Projects'!$AD985="Yes"),'Calc| Overheads Allocation'!D$9,'Calc| Project Costs'!W985,'Input| Projects'!$Y985),IF('Input| Overheads'!$C$42="DNSP defined",SUMPRODUCT(--('Input| Projects'!$AD985="Yes"),'Calc| Overheads Allocation'!D$62,'Input| Projects'!$AG985),""))),"")</f>
        <v/>
      </c>
      <c r="AV985" s="186" t="str">
        <f>IFERROR(IF('Input| Overheads'!$C$42="Direct costs",SUMPRODUCT(--('Input| Projects'!$AD985="Yes"),'Calc| Overheads Allocation'!E$9,'Calc| Project Costs'!X985),IF('Input| Overheads'!$C$42="Internal labour",SUMPRODUCT(--('Input| Projects'!$AD985="Yes"),'Calc| Overheads Allocation'!E$9,'Calc| Project Costs'!X985,'Input| Projects'!$Y985),IF('Input| Overheads'!$C$42="DNSP defined",SUMPRODUCT(--('Input| Projects'!$AD985="Yes"),'Calc| Overheads Allocation'!E$62,'Input| Projects'!$AG985),""))),"")</f>
        <v/>
      </c>
      <c r="AW985" s="186" t="str">
        <f>IFERROR(IF('Input| Overheads'!$C$42="Direct costs",SUMPRODUCT(--('Input| Projects'!$AD985="Yes"),'Calc| Overheads Allocation'!F$9,'Calc| Project Costs'!Y985),IF('Input| Overheads'!$C$42="Internal labour",SUMPRODUCT(--('Input| Projects'!$AD985="Yes"),'Calc| Overheads Allocation'!F$9,'Calc| Project Costs'!Y985,'Input| Projects'!$Y985),IF('Input| Overheads'!$C$42="DNSP defined",SUMPRODUCT(--('Input| Projects'!$AD985="Yes"),'Calc| Overheads Allocation'!F$62,'Input| Projects'!$AG985),""))),"")</f>
        <v/>
      </c>
      <c r="AX985" s="186" t="str">
        <f>IFERROR(IF('Input| Overheads'!$C$42="Direct costs",SUMPRODUCT(--('Input| Projects'!$AD985="Yes"),'Calc| Overheads Allocation'!G$9,'Calc| Project Costs'!Z985),IF('Input| Overheads'!$C$42="Internal labour",SUMPRODUCT(--('Input| Projects'!$AD985="Yes"),'Calc| Overheads Allocation'!G$9,'Calc| Project Costs'!Z985,'Input| Projects'!$Y985),IF('Input| Overheads'!$C$42="DNSP defined",SUMPRODUCT(--('Input| Projects'!$AD985="Yes"),'Calc| Overheads Allocation'!G$62,'Input| Projects'!$AG985),""))),"")</f>
        <v/>
      </c>
      <c r="AY985" s="186" t="str">
        <f>IFERROR(IF('Input| Overheads'!$C$42="Direct costs",SUMPRODUCT(--('Input| Projects'!$AD985="Yes"),'Calc| Overheads Allocation'!H$9,'Calc| Project Costs'!AA985),IF('Input| Overheads'!$C$42="Internal labour",SUMPRODUCT(--('Input| Projects'!$AD985="Yes"),'Calc| Overheads Allocation'!H$9,'Calc| Project Costs'!AA985,'Input| Projects'!$Y985),IF('Input| Overheads'!$C$42="DNSP defined",SUMPRODUCT(--('Input| Projects'!$AD985="Yes"),'Calc| Overheads Allocation'!H$62,'Input| Projects'!$AG985),""))),"")</f>
        <v/>
      </c>
      <c r="AZ985" s="186" t="str">
        <f>IFERROR(IF('Input| Overheads'!$C$42="Direct costs",SUMPRODUCT(--('Input| Projects'!$AD985="Yes"),'Calc| Overheads Allocation'!I$9,'Calc| Project Costs'!AB985),IF('Input| Overheads'!$C$42="Internal labour",SUMPRODUCT(--('Input| Projects'!$AD985="Yes"),'Calc| Overheads Allocation'!I$9,'Calc| Project Costs'!AB985,'Input| Projects'!$Y985),IF('Input| Overheads'!$C$42="DNSP defined",SUMPRODUCT(--('Input| Projects'!$AD985="Yes"),'Calc| Overheads Allocation'!I$62,'Input| Projects'!$AG985),""))),"")</f>
        <v/>
      </c>
      <c r="BA985" s="106"/>
      <c r="BB985" s="186">
        <f t="shared" si="477"/>
        <v>0</v>
      </c>
      <c r="BC985" s="186">
        <f t="shared" si="478"/>
        <v>0</v>
      </c>
      <c r="BD985" s="186">
        <f t="shared" si="479"/>
        <v>0</v>
      </c>
      <c r="BE985" s="186">
        <f t="shared" si="456"/>
        <v>0</v>
      </c>
      <c r="BF985" s="186">
        <f t="shared" si="457"/>
        <v>0</v>
      </c>
      <c r="BG985" s="186">
        <f t="shared" si="458"/>
        <v>0</v>
      </c>
      <c r="BH985" s="186">
        <f t="shared" si="459"/>
        <v>0</v>
      </c>
      <c r="BI985" s="97"/>
      <c r="BJ985" s="186" t="str">
        <f t="shared" si="460"/>
        <v/>
      </c>
      <c r="BK985" s="186" t="str">
        <f t="shared" si="461"/>
        <v/>
      </c>
      <c r="BL985" s="186" t="str">
        <f t="shared" si="462"/>
        <v/>
      </c>
      <c r="BM985" s="186" t="str">
        <f t="shared" si="463"/>
        <v/>
      </c>
      <c r="BN985" s="186" t="str">
        <f t="shared" si="464"/>
        <v/>
      </c>
      <c r="BO985" s="186" t="str">
        <f t="shared" si="465"/>
        <v/>
      </c>
      <c r="BP985" s="186" t="str">
        <f t="shared" si="466"/>
        <v/>
      </c>
      <c r="BQ985" s="97"/>
      <c r="BR985" s="186">
        <f t="shared" si="467"/>
        <v>0</v>
      </c>
      <c r="BS985" s="186">
        <f t="shared" si="468"/>
        <v>0</v>
      </c>
      <c r="BT985" s="222">
        <f t="shared" si="469"/>
        <v>0</v>
      </c>
      <c r="BU985" s="222">
        <f t="shared" si="470"/>
        <v>0</v>
      </c>
      <c r="BV985" s="222">
        <f t="shared" si="471"/>
        <v>0</v>
      </c>
      <c r="BW985" s="222">
        <f t="shared" si="472"/>
        <v>0</v>
      </c>
      <c r="BX985" s="222">
        <f t="shared" si="473"/>
        <v>0</v>
      </c>
      <c r="BY985" s="106"/>
      <c r="BZ985" s="197" t="str">
        <f>IF(SUMIF('Input| Projects'!$AS$8:$CP$8,"Dx",'Input| Projects'!$AS985:$CP985)=0,"",SUMIF('Input| Projects'!$AS$8:$CP$8,"Dx",'Input| Projects'!$AS985:$CP985))</f>
        <v/>
      </c>
      <c r="CA985" s="197" t="str">
        <f>IF(SUMIF('Input| Projects'!$AS$8:$CP$8,"Tx",'Input| Projects'!$AS985:$CP985)=0,"",SUMIF('Input| Projects'!$AS$8:$CP$8,"Tx",'Input| Projects'!$AS985:$CP985))</f>
        <v/>
      </c>
      <c r="CB985" s="150" t="str">
        <f t="shared" si="480"/>
        <v/>
      </c>
    </row>
    <row r="986" spans="2:80" x14ac:dyDescent="0.2">
      <c r="B986" s="201">
        <f>IFERROR('Input| Projects'!B986,"")</f>
        <v>977</v>
      </c>
      <c r="C986" s="42" t="str">
        <f>IFERROR(IF('Input| Projects'!C986="","",'Input| Projects'!C986),"")</f>
        <v/>
      </c>
      <c r="D986" s="42" t="str">
        <f>IFERROR(IF('Input| Projects'!D986="","",'Input| Projects'!D986),"")</f>
        <v/>
      </c>
      <c r="E986" s="104"/>
      <c r="F986" s="190">
        <f>IFERROR('Input| Projects'!I986*'Input| Escalations'!$K$19,"")</f>
        <v>0</v>
      </c>
      <c r="G986" s="190">
        <f>IFERROR('Input| Projects'!J986*'Input| Escalations'!$K$19,"")</f>
        <v>0</v>
      </c>
      <c r="H986" s="190">
        <f>IFERROR('Input| Projects'!K986*'Input| Escalations'!$K$19,"")</f>
        <v>0</v>
      </c>
      <c r="I986" s="190">
        <f>IFERROR('Input| Projects'!L986*'Input| Escalations'!$K$19,"")</f>
        <v>0</v>
      </c>
      <c r="J986" s="190">
        <f>IFERROR('Input| Projects'!M986*'Input| Escalations'!$K$19,"")</f>
        <v>0</v>
      </c>
      <c r="K986" s="190">
        <f>IFERROR('Input| Projects'!N986*'Input| Escalations'!$K$19,"")</f>
        <v>0</v>
      </c>
      <c r="L986" s="190">
        <f>IFERROR('Input| Projects'!O986*'Input| Escalations'!$K$19,"")</f>
        <v>0</v>
      </c>
      <c r="M986" s="150" t="str">
        <f>IF(ABS(SUM(F986:L986)-(SUM('Input| Projects'!I986:O986)*'Input| Escalations'!$K$19))&lt;0.0000001,"",1)</f>
        <v/>
      </c>
      <c r="N986" s="192">
        <f>'Input| Projects'!$Y986*INDEX('Input| Escalations'!$H$33:$N$33,MATCH('Calc| Project Costs'!N$9,'Input| Escalations'!$H$23:$N$23,0))+'Input| Projects'!$Z986*INDEX('Input| Escalations'!$H$34:$N$34,MATCH('Calc| Project Costs'!N$9,'Input| Escalations'!$H$23:$N$23,0))+'Input| Projects'!$AA986*INDEX('Input| Escalations'!$H$35:$N$35,MATCH('Calc| Project Costs'!N$9,'Input| Escalations'!$H$23:$N$23,0))+1</f>
        <v>1</v>
      </c>
      <c r="O986" s="192">
        <f>'Input| Projects'!$Y986*INDEX('Input| Escalations'!$H$33:$N$33,MATCH('Calc| Project Costs'!O$9,'Input| Escalations'!$H$23:$N$23,0))+'Input| Projects'!$Z986*INDEX('Input| Escalations'!$H$34:$N$34,MATCH('Calc| Project Costs'!O$9,'Input| Escalations'!$H$23:$N$23,0))+'Input| Projects'!$AA986*INDEX('Input| Escalations'!$H$35:$N$35,MATCH('Calc| Project Costs'!O$9,'Input| Escalations'!$H$23:$N$23,0))+1</f>
        <v>1</v>
      </c>
      <c r="P986" s="192">
        <f>'Input| Projects'!$Y986*INDEX('Input| Escalations'!$H$33:$N$33,MATCH('Calc| Project Costs'!P$9,'Input| Escalations'!$H$23:$N$23,0))+'Input| Projects'!$Z986*INDEX('Input| Escalations'!$H$34:$N$34,MATCH('Calc| Project Costs'!P$9,'Input| Escalations'!$H$23:$N$23,0))+'Input| Projects'!$AA986*INDEX('Input| Escalations'!$H$35:$N$35,MATCH('Calc| Project Costs'!P$9,'Input| Escalations'!$H$23:$N$23,0))+1</f>
        <v>1</v>
      </c>
      <c r="Q986" s="192">
        <f>'Input| Projects'!$Y986*INDEX('Input| Escalations'!$H$33:$N$33,MATCH('Calc| Project Costs'!Q$9,'Input| Escalations'!$H$23:$N$23,0))+'Input| Projects'!$Z986*INDEX('Input| Escalations'!$H$34:$N$34,MATCH('Calc| Project Costs'!Q$9,'Input| Escalations'!$H$23:$N$23,0))+'Input| Projects'!$AA986*INDEX('Input| Escalations'!$H$35:$N$35,MATCH('Calc| Project Costs'!Q$9,'Input| Escalations'!$H$23:$N$23,0))+1</f>
        <v>1</v>
      </c>
      <c r="R986" s="192">
        <f>'Input| Projects'!$Y986*INDEX('Input| Escalations'!$H$33:$N$33,MATCH('Calc| Project Costs'!R$9,'Input| Escalations'!$H$23:$N$23,0))+'Input| Projects'!$Z986*INDEX('Input| Escalations'!$H$34:$N$34,MATCH('Calc| Project Costs'!R$9,'Input| Escalations'!$H$23:$N$23,0))+'Input| Projects'!$AA986*INDEX('Input| Escalations'!$H$35:$N$35,MATCH('Calc| Project Costs'!R$9,'Input| Escalations'!$H$23:$N$23,0))+1</f>
        <v>1</v>
      </c>
      <c r="S986" s="192">
        <f>'Input| Projects'!$Y986*INDEX('Input| Escalations'!$H$33:$N$33,MATCH('Calc| Project Costs'!S$9,'Input| Escalations'!$H$23:$N$23,0))+'Input| Projects'!$Z986*INDEX('Input| Escalations'!$H$34:$N$34,MATCH('Calc| Project Costs'!S$9,'Input| Escalations'!$H$23:$N$23,0))+'Input| Projects'!$AA986*INDEX('Input| Escalations'!$H$35:$N$35,MATCH('Calc| Project Costs'!S$9,'Input| Escalations'!$H$23:$N$23,0))+1</f>
        <v>1</v>
      </c>
      <c r="T986" s="192">
        <f>'Input| Projects'!$Y986*INDEX('Input| Escalations'!$H$33:$N$33,MATCH('Calc| Project Costs'!T$9,'Input| Escalations'!$H$23:$N$23,0))+'Input| Projects'!$Z986*INDEX('Input| Escalations'!$H$34:$N$34,MATCH('Calc| Project Costs'!T$9,'Input| Escalations'!$H$23:$N$23,0))+'Input| Projects'!$AA986*INDEX('Input| Escalations'!$H$35:$N$35,MATCH('Calc| Project Costs'!T$9,'Input| Escalations'!$H$23:$N$23,0))+1</f>
        <v>1</v>
      </c>
      <c r="U986" s="106"/>
      <c r="V986" s="186">
        <f t="shared" si="474"/>
        <v>0</v>
      </c>
      <c r="W986" s="186">
        <f t="shared" si="475"/>
        <v>0</v>
      </c>
      <c r="X986" s="186">
        <f t="shared" si="476"/>
        <v>0</v>
      </c>
      <c r="Y986" s="186">
        <f t="shared" si="452"/>
        <v>0</v>
      </c>
      <c r="Z986" s="186">
        <f t="shared" si="453"/>
        <v>0</v>
      </c>
      <c r="AA986" s="186">
        <f t="shared" si="454"/>
        <v>0</v>
      </c>
      <c r="AB986" s="186">
        <f t="shared" si="455"/>
        <v>0</v>
      </c>
      <c r="AC986" s="106"/>
      <c r="AD986" s="186">
        <f>'Input| Projects'!Q986*N986*'Input| Escalations'!$K$19</f>
        <v>0</v>
      </c>
      <c r="AE986" s="186">
        <f>'Input| Projects'!R986*O986*'Input| Escalations'!$K$19</f>
        <v>0</v>
      </c>
      <c r="AF986" s="186">
        <f>'Input| Projects'!S986*P986*'Input| Escalations'!$K$19</f>
        <v>0</v>
      </c>
      <c r="AG986" s="186">
        <f>'Input| Projects'!T986*Q986*'Input| Escalations'!$K$19</f>
        <v>0</v>
      </c>
      <c r="AH986" s="186">
        <f>'Input| Projects'!U986*R986*'Input| Escalations'!$K$19</f>
        <v>0</v>
      </c>
      <c r="AI986" s="186">
        <f>'Input| Projects'!V986*S986*'Input| Escalations'!$K$19</f>
        <v>0</v>
      </c>
      <c r="AJ986" s="186">
        <f>'Input| Projects'!W986*T986*'Input| Escalations'!$K$19</f>
        <v>0</v>
      </c>
      <c r="AK986" s="106"/>
      <c r="AL986" s="186" t="str">
        <f>IFERROR(IF('Input| Overheads'!$C$42="Direct costs",SUMPRODUCT(--('Input| Projects'!$AC986="Yes"),'Calc| Overheads Allocation'!C$8,'Calc| Project Costs'!V986),IF('Input| Overheads'!$C$42="Internal labour",SUMPRODUCT(--('Input| Projects'!$AC986="Yes"),'Calc| Overheads Allocation'!C$8,'Calc| Project Costs'!V986,'Input| Projects'!$Y986),IF('Input| Overheads'!$C$42="DNSP defined",SUMPRODUCT(--('Input| Projects'!$AC986="Yes"),'Calc| Overheads Allocation'!C$61,'Input| Projects'!$AF986),""))),"")</f>
        <v/>
      </c>
      <c r="AM986" s="186" t="str">
        <f>IFERROR(IF('Input| Overheads'!$C$42="Direct costs",SUMPRODUCT(--('Input| Projects'!$AC986="Yes"),'Calc| Overheads Allocation'!D$8,'Calc| Project Costs'!W986),IF('Input| Overheads'!$C$42="Internal labour",SUMPRODUCT(--('Input| Projects'!$AC986="Yes"),'Calc| Overheads Allocation'!D$8,'Calc| Project Costs'!W986,'Input| Projects'!$Y986),IF('Input| Overheads'!$C$42="DNSP defined",SUMPRODUCT(--('Input| Projects'!$AC986="Yes"),'Calc| Overheads Allocation'!D$61,'Input| Projects'!$AF986),""))),"")</f>
        <v/>
      </c>
      <c r="AN986" s="186" t="str">
        <f>IFERROR(IF('Input| Overheads'!$C$42="Direct costs",SUMPRODUCT(--('Input| Projects'!$AC986="Yes"),'Calc| Overheads Allocation'!E$8,'Calc| Project Costs'!X986),IF('Input| Overheads'!$C$42="Internal labour",SUMPRODUCT(--('Input| Projects'!$AC986="Yes"),'Calc| Overheads Allocation'!E$8,'Calc| Project Costs'!X986,'Input| Projects'!$Y986),IF('Input| Overheads'!$C$42="DNSP defined",SUMPRODUCT(--('Input| Projects'!$AC986="Yes"),'Calc| Overheads Allocation'!E$61,'Input| Projects'!$AF986),""))),"")</f>
        <v/>
      </c>
      <c r="AO986" s="186" t="str">
        <f>IFERROR(IF('Input| Overheads'!$C$42="Direct costs",SUMPRODUCT(--('Input| Projects'!$AC986="Yes"),'Calc| Overheads Allocation'!F$8,'Calc| Project Costs'!Y986),IF('Input| Overheads'!$C$42="Internal labour",SUMPRODUCT(--('Input| Projects'!$AC986="Yes"),'Calc| Overheads Allocation'!F$8,'Calc| Project Costs'!Y986,'Input| Projects'!$Y986),IF('Input| Overheads'!$C$42="DNSP defined",SUMPRODUCT(--('Input| Projects'!$AC986="Yes"),'Calc| Overheads Allocation'!F$61,'Input| Projects'!$AF986),""))),"")</f>
        <v/>
      </c>
      <c r="AP986" s="186" t="str">
        <f>IFERROR(IF('Input| Overheads'!$C$42="Direct costs",SUMPRODUCT(--('Input| Projects'!$AC986="Yes"),'Calc| Overheads Allocation'!G$8,'Calc| Project Costs'!Z986),IF('Input| Overheads'!$C$42="Internal labour",SUMPRODUCT(--('Input| Projects'!$AC986="Yes"),'Calc| Overheads Allocation'!G$8,'Calc| Project Costs'!Z986,'Input| Projects'!$Y986),IF('Input| Overheads'!$C$42="DNSP defined",SUMPRODUCT(--('Input| Projects'!$AC986="Yes"),'Calc| Overheads Allocation'!G$61,'Input| Projects'!$AF986),""))),"")</f>
        <v/>
      </c>
      <c r="AQ986" s="186" t="str">
        <f>IFERROR(IF('Input| Overheads'!$C$42="Direct costs",SUMPRODUCT(--('Input| Projects'!$AC986="Yes"),'Calc| Overheads Allocation'!H$8,'Calc| Project Costs'!AA986),IF('Input| Overheads'!$C$42="Internal labour",SUMPRODUCT(--('Input| Projects'!$AC986="Yes"),'Calc| Overheads Allocation'!H$8,'Calc| Project Costs'!AA986,'Input| Projects'!$Y986),IF('Input| Overheads'!$C$42="DNSP defined",SUMPRODUCT(--('Input| Projects'!$AC986="Yes"),'Calc| Overheads Allocation'!H$61,'Input| Projects'!$AF986),""))),"")</f>
        <v/>
      </c>
      <c r="AR986" s="186" t="str">
        <f>IFERROR(IF('Input| Overheads'!$C$42="Direct costs",SUMPRODUCT(--('Input| Projects'!$AC986="Yes"),'Calc| Overheads Allocation'!I$8,'Calc| Project Costs'!AB986),IF('Input| Overheads'!$C$42="Internal labour",SUMPRODUCT(--('Input| Projects'!$AC986="Yes"),'Calc| Overheads Allocation'!I$8,'Calc| Project Costs'!AB986,'Input| Projects'!$Y986),IF('Input| Overheads'!$C$42="DNSP defined",SUMPRODUCT(--('Input| Projects'!$AC986="Yes"),'Calc| Overheads Allocation'!I$61,'Input| Projects'!$AF986),""))),"")</f>
        <v/>
      </c>
      <c r="AS986" s="106"/>
      <c r="AT986" s="186" t="str">
        <f>IFERROR(IF('Input| Overheads'!$C$42="Direct costs",SUMPRODUCT(--('Input| Projects'!$AD986="Yes"),'Calc| Overheads Allocation'!C$9,'Calc| Project Costs'!V986),IF('Input| Overheads'!$C$42="Internal labour",SUMPRODUCT(--('Input| Projects'!$AD986="Yes"),'Calc| Overheads Allocation'!C$9,'Calc| Project Costs'!V986,'Input| Projects'!$Y986),IF('Input| Overheads'!$C$42="DNSP defined",SUMPRODUCT(--('Input| Projects'!$AD986="Yes"),'Calc| Overheads Allocation'!C$62,'Input| Projects'!$AG986),""))),"")</f>
        <v/>
      </c>
      <c r="AU986" s="186" t="str">
        <f>IFERROR(IF('Input| Overheads'!$C$42="Direct costs",SUMPRODUCT(--('Input| Projects'!$AD986="Yes"),'Calc| Overheads Allocation'!D$9,'Calc| Project Costs'!W986),IF('Input| Overheads'!$C$42="Internal labour",SUMPRODUCT(--('Input| Projects'!$AD986="Yes"),'Calc| Overheads Allocation'!D$9,'Calc| Project Costs'!W986,'Input| Projects'!$Y986),IF('Input| Overheads'!$C$42="DNSP defined",SUMPRODUCT(--('Input| Projects'!$AD986="Yes"),'Calc| Overheads Allocation'!D$62,'Input| Projects'!$AG986),""))),"")</f>
        <v/>
      </c>
      <c r="AV986" s="186" t="str">
        <f>IFERROR(IF('Input| Overheads'!$C$42="Direct costs",SUMPRODUCT(--('Input| Projects'!$AD986="Yes"),'Calc| Overheads Allocation'!E$9,'Calc| Project Costs'!X986),IF('Input| Overheads'!$C$42="Internal labour",SUMPRODUCT(--('Input| Projects'!$AD986="Yes"),'Calc| Overheads Allocation'!E$9,'Calc| Project Costs'!X986,'Input| Projects'!$Y986),IF('Input| Overheads'!$C$42="DNSP defined",SUMPRODUCT(--('Input| Projects'!$AD986="Yes"),'Calc| Overheads Allocation'!E$62,'Input| Projects'!$AG986),""))),"")</f>
        <v/>
      </c>
      <c r="AW986" s="186" t="str">
        <f>IFERROR(IF('Input| Overheads'!$C$42="Direct costs",SUMPRODUCT(--('Input| Projects'!$AD986="Yes"),'Calc| Overheads Allocation'!F$9,'Calc| Project Costs'!Y986),IF('Input| Overheads'!$C$42="Internal labour",SUMPRODUCT(--('Input| Projects'!$AD986="Yes"),'Calc| Overheads Allocation'!F$9,'Calc| Project Costs'!Y986,'Input| Projects'!$Y986),IF('Input| Overheads'!$C$42="DNSP defined",SUMPRODUCT(--('Input| Projects'!$AD986="Yes"),'Calc| Overheads Allocation'!F$62,'Input| Projects'!$AG986),""))),"")</f>
        <v/>
      </c>
      <c r="AX986" s="186" t="str">
        <f>IFERROR(IF('Input| Overheads'!$C$42="Direct costs",SUMPRODUCT(--('Input| Projects'!$AD986="Yes"),'Calc| Overheads Allocation'!G$9,'Calc| Project Costs'!Z986),IF('Input| Overheads'!$C$42="Internal labour",SUMPRODUCT(--('Input| Projects'!$AD986="Yes"),'Calc| Overheads Allocation'!G$9,'Calc| Project Costs'!Z986,'Input| Projects'!$Y986),IF('Input| Overheads'!$C$42="DNSP defined",SUMPRODUCT(--('Input| Projects'!$AD986="Yes"),'Calc| Overheads Allocation'!G$62,'Input| Projects'!$AG986),""))),"")</f>
        <v/>
      </c>
      <c r="AY986" s="186" t="str">
        <f>IFERROR(IF('Input| Overheads'!$C$42="Direct costs",SUMPRODUCT(--('Input| Projects'!$AD986="Yes"),'Calc| Overheads Allocation'!H$9,'Calc| Project Costs'!AA986),IF('Input| Overheads'!$C$42="Internal labour",SUMPRODUCT(--('Input| Projects'!$AD986="Yes"),'Calc| Overheads Allocation'!H$9,'Calc| Project Costs'!AA986,'Input| Projects'!$Y986),IF('Input| Overheads'!$C$42="DNSP defined",SUMPRODUCT(--('Input| Projects'!$AD986="Yes"),'Calc| Overheads Allocation'!H$62,'Input| Projects'!$AG986),""))),"")</f>
        <v/>
      </c>
      <c r="AZ986" s="186" t="str">
        <f>IFERROR(IF('Input| Overheads'!$C$42="Direct costs",SUMPRODUCT(--('Input| Projects'!$AD986="Yes"),'Calc| Overheads Allocation'!I$9,'Calc| Project Costs'!AB986),IF('Input| Overheads'!$C$42="Internal labour",SUMPRODUCT(--('Input| Projects'!$AD986="Yes"),'Calc| Overheads Allocation'!I$9,'Calc| Project Costs'!AB986,'Input| Projects'!$Y986),IF('Input| Overheads'!$C$42="DNSP defined",SUMPRODUCT(--('Input| Projects'!$AD986="Yes"),'Calc| Overheads Allocation'!I$62,'Input| Projects'!$AG986),""))),"")</f>
        <v/>
      </c>
      <c r="BA986" s="106"/>
      <c r="BB986" s="186">
        <f t="shared" si="477"/>
        <v>0</v>
      </c>
      <c r="BC986" s="186">
        <f t="shared" si="478"/>
        <v>0</v>
      </c>
      <c r="BD986" s="186">
        <f t="shared" si="479"/>
        <v>0</v>
      </c>
      <c r="BE986" s="186">
        <f t="shared" si="456"/>
        <v>0</v>
      </c>
      <c r="BF986" s="186">
        <f t="shared" si="457"/>
        <v>0</v>
      </c>
      <c r="BG986" s="186">
        <f t="shared" si="458"/>
        <v>0</v>
      </c>
      <c r="BH986" s="186">
        <f t="shared" si="459"/>
        <v>0</v>
      </c>
      <c r="BI986" s="97"/>
      <c r="BJ986" s="186" t="str">
        <f t="shared" si="460"/>
        <v/>
      </c>
      <c r="BK986" s="186" t="str">
        <f t="shared" si="461"/>
        <v/>
      </c>
      <c r="BL986" s="186" t="str">
        <f t="shared" si="462"/>
        <v/>
      </c>
      <c r="BM986" s="186" t="str">
        <f t="shared" si="463"/>
        <v/>
      </c>
      <c r="BN986" s="186" t="str">
        <f t="shared" si="464"/>
        <v/>
      </c>
      <c r="BO986" s="186" t="str">
        <f t="shared" si="465"/>
        <v/>
      </c>
      <c r="BP986" s="186" t="str">
        <f t="shared" si="466"/>
        <v/>
      </c>
      <c r="BQ986" s="97"/>
      <c r="BR986" s="186">
        <f t="shared" si="467"/>
        <v>0</v>
      </c>
      <c r="BS986" s="186">
        <f t="shared" si="468"/>
        <v>0</v>
      </c>
      <c r="BT986" s="222">
        <f t="shared" si="469"/>
        <v>0</v>
      </c>
      <c r="BU986" s="222">
        <f t="shared" si="470"/>
        <v>0</v>
      </c>
      <c r="BV986" s="222">
        <f t="shared" si="471"/>
        <v>0</v>
      </c>
      <c r="BW986" s="222">
        <f t="shared" si="472"/>
        <v>0</v>
      </c>
      <c r="BX986" s="222">
        <f t="shared" si="473"/>
        <v>0</v>
      </c>
      <c r="BY986" s="106"/>
      <c r="BZ986" s="197" t="str">
        <f>IF(SUMIF('Input| Projects'!$AS$8:$CP$8,"Dx",'Input| Projects'!$AS986:$CP986)=0,"",SUMIF('Input| Projects'!$AS$8:$CP$8,"Dx",'Input| Projects'!$AS986:$CP986))</f>
        <v/>
      </c>
      <c r="CA986" s="197" t="str">
        <f>IF(SUMIF('Input| Projects'!$AS$8:$CP$8,"Tx",'Input| Projects'!$AS986:$CP986)=0,"",SUMIF('Input| Projects'!$AS$8:$CP$8,"Tx",'Input| Projects'!$AS986:$CP986))</f>
        <v/>
      </c>
      <c r="CB986" s="150" t="str">
        <f t="shared" si="480"/>
        <v/>
      </c>
    </row>
    <row r="987" spans="2:80" x14ac:dyDescent="0.2">
      <c r="B987" s="201">
        <f>IFERROR('Input| Projects'!B987,"")</f>
        <v>978</v>
      </c>
      <c r="C987" s="42" t="str">
        <f>IFERROR(IF('Input| Projects'!C987="","",'Input| Projects'!C987),"")</f>
        <v/>
      </c>
      <c r="D987" s="42" t="str">
        <f>IFERROR(IF('Input| Projects'!D987="","",'Input| Projects'!D987),"")</f>
        <v/>
      </c>
      <c r="E987" s="104"/>
      <c r="F987" s="190">
        <f>IFERROR('Input| Projects'!I987*'Input| Escalations'!$K$19,"")</f>
        <v>0</v>
      </c>
      <c r="G987" s="190">
        <f>IFERROR('Input| Projects'!J987*'Input| Escalations'!$K$19,"")</f>
        <v>0</v>
      </c>
      <c r="H987" s="190">
        <f>IFERROR('Input| Projects'!K987*'Input| Escalations'!$K$19,"")</f>
        <v>0</v>
      </c>
      <c r="I987" s="190">
        <f>IFERROR('Input| Projects'!L987*'Input| Escalations'!$K$19,"")</f>
        <v>0</v>
      </c>
      <c r="J987" s="190">
        <f>IFERROR('Input| Projects'!M987*'Input| Escalations'!$K$19,"")</f>
        <v>0</v>
      </c>
      <c r="K987" s="190">
        <f>IFERROR('Input| Projects'!N987*'Input| Escalations'!$K$19,"")</f>
        <v>0</v>
      </c>
      <c r="L987" s="190">
        <f>IFERROR('Input| Projects'!O987*'Input| Escalations'!$K$19,"")</f>
        <v>0</v>
      </c>
      <c r="M987" s="150" t="str">
        <f>IF(ABS(SUM(F987:L987)-(SUM('Input| Projects'!I987:O987)*'Input| Escalations'!$K$19))&lt;0.0000001,"",1)</f>
        <v/>
      </c>
      <c r="N987" s="192">
        <f>'Input| Projects'!$Y987*INDEX('Input| Escalations'!$H$33:$N$33,MATCH('Calc| Project Costs'!N$9,'Input| Escalations'!$H$23:$N$23,0))+'Input| Projects'!$Z987*INDEX('Input| Escalations'!$H$34:$N$34,MATCH('Calc| Project Costs'!N$9,'Input| Escalations'!$H$23:$N$23,0))+'Input| Projects'!$AA987*INDEX('Input| Escalations'!$H$35:$N$35,MATCH('Calc| Project Costs'!N$9,'Input| Escalations'!$H$23:$N$23,0))+1</f>
        <v>1</v>
      </c>
      <c r="O987" s="192">
        <f>'Input| Projects'!$Y987*INDEX('Input| Escalations'!$H$33:$N$33,MATCH('Calc| Project Costs'!O$9,'Input| Escalations'!$H$23:$N$23,0))+'Input| Projects'!$Z987*INDEX('Input| Escalations'!$H$34:$N$34,MATCH('Calc| Project Costs'!O$9,'Input| Escalations'!$H$23:$N$23,0))+'Input| Projects'!$AA987*INDEX('Input| Escalations'!$H$35:$N$35,MATCH('Calc| Project Costs'!O$9,'Input| Escalations'!$H$23:$N$23,0))+1</f>
        <v>1</v>
      </c>
      <c r="P987" s="192">
        <f>'Input| Projects'!$Y987*INDEX('Input| Escalations'!$H$33:$N$33,MATCH('Calc| Project Costs'!P$9,'Input| Escalations'!$H$23:$N$23,0))+'Input| Projects'!$Z987*INDEX('Input| Escalations'!$H$34:$N$34,MATCH('Calc| Project Costs'!P$9,'Input| Escalations'!$H$23:$N$23,0))+'Input| Projects'!$AA987*INDEX('Input| Escalations'!$H$35:$N$35,MATCH('Calc| Project Costs'!P$9,'Input| Escalations'!$H$23:$N$23,0))+1</f>
        <v>1</v>
      </c>
      <c r="Q987" s="192">
        <f>'Input| Projects'!$Y987*INDEX('Input| Escalations'!$H$33:$N$33,MATCH('Calc| Project Costs'!Q$9,'Input| Escalations'!$H$23:$N$23,0))+'Input| Projects'!$Z987*INDEX('Input| Escalations'!$H$34:$N$34,MATCH('Calc| Project Costs'!Q$9,'Input| Escalations'!$H$23:$N$23,0))+'Input| Projects'!$AA987*INDEX('Input| Escalations'!$H$35:$N$35,MATCH('Calc| Project Costs'!Q$9,'Input| Escalations'!$H$23:$N$23,0))+1</f>
        <v>1</v>
      </c>
      <c r="R987" s="192">
        <f>'Input| Projects'!$Y987*INDEX('Input| Escalations'!$H$33:$N$33,MATCH('Calc| Project Costs'!R$9,'Input| Escalations'!$H$23:$N$23,0))+'Input| Projects'!$Z987*INDEX('Input| Escalations'!$H$34:$N$34,MATCH('Calc| Project Costs'!R$9,'Input| Escalations'!$H$23:$N$23,0))+'Input| Projects'!$AA987*INDEX('Input| Escalations'!$H$35:$N$35,MATCH('Calc| Project Costs'!R$9,'Input| Escalations'!$H$23:$N$23,0))+1</f>
        <v>1</v>
      </c>
      <c r="S987" s="192">
        <f>'Input| Projects'!$Y987*INDEX('Input| Escalations'!$H$33:$N$33,MATCH('Calc| Project Costs'!S$9,'Input| Escalations'!$H$23:$N$23,0))+'Input| Projects'!$Z987*INDEX('Input| Escalations'!$H$34:$N$34,MATCH('Calc| Project Costs'!S$9,'Input| Escalations'!$H$23:$N$23,0))+'Input| Projects'!$AA987*INDEX('Input| Escalations'!$H$35:$N$35,MATCH('Calc| Project Costs'!S$9,'Input| Escalations'!$H$23:$N$23,0))+1</f>
        <v>1</v>
      </c>
      <c r="T987" s="192">
        <f>'Input| Projects'!$Y987*INDEX('Input| Escalations'!$H$33:$N$33,MATCH('Calc| Project Costs'!T$9,'Input| Escalations'!$H$23:$N$23,0))+'Input| Projects'!$Z987*INDEX('Input| Escalations'!$H$34:$N$34,MATCH('Calc| Project Costs'!T$9,'Input| Escalations'!$H$23:$N$23,0))+'Input| Projects'!$AA987*INDEX('Input| Escalations'!$H$35:$N$35,MATCH('Calc| Project Costs'!T$9,'Input| Escalations'!$H$23:$N$23,0))+1</f>
        <v>1</v>
      </c>
      <c r="U987" s="106"/>
      <c r="V987" s="186">
        <f t="shared" si="474"/>
        <v>0</v>
      </c>
      <c r="W987" s="186">
        <f t="shared" si="475"/>
        <v>0</v>
      </c>
      <c r="X987" s="186">
        <f t="shared" si="476"/>
        <v>0</v>
      </c>
      <c r="Y987" s="186">
        <f t="shared" si="452"/>
        <v>0</v>
      </c>
      <c r="Z987" s="186">
        <f t="shared" si="453"/>
        <v>0</v>
      </c>
      <c r="AA987" s="186">
        <f t="shared" si="454"/>
        <v>0</v>
      </c>
      <c r="AB987" s="186">
        <f t="shared" si="455"/>
        <v>0</v>
      </c>
      <c r="AC987" s="106"/>
      <c r="AD987" s="186">
        <f>'Input| Projects'!Q987*N987*'Input| Escalations'!$K$19</f>
        <v>0</v>
      </c>
      <c r="AE987" s="186">
        <f>'Input| Projects'!R987*O987*'Input| Escalations'!$K$19</f>
        <v>0</v>
      </c>
      <c r="AF987" s="186">
        <f>'Input| Projects'!S987*P987*'Input| Escalations'!$K$19</f>
        <v>0</v>
      </c>
      <c r="AG987" s="186">
        <f>'Input| Projects'!T987*Q987*'Input| Escalations'!$K$19</f>
        <v>0</v>
      </c>
      <c r="AH987" s="186">
        <f>'Input| Projects'!U987*R987*'Input| Escalations'!$K$19</f>
        <v>0</v>
      </c>
      <c r="AI987" s="186">
        <f>'Input| Projects'!V987*S987*'Input| Escalations'!$K$19</f>
        <v>0</v>
      </c>
      <c r="AJ987" s="186">
        <f>'Input| Projects'!W987*T987*'Input| Escalations'!$K$19</f>
        <v>0</v>
      </c>
      <c r="AK987" s="106"/>
      <c r="AL987" s="186" t="str">
        <f>IFERROR(IF('Input| Overheads'!$C$42="Direct costs",SUMPRODUCT(--('Input| Projects'!$AC987="Yes"),'Calc| Overheads Allocation'!C$8,'Calc| Project Costs'!V987),IF('Input| Overheads'!$C$42="Internal labour",SUMPRODUCT(--('Input| Projects'!$AC987="Yes"),'Calc| Overheads Allocation'!C$8,'Calc| Project Costs'!V987,'Input| Projects'!$Y987),IF('Input| Overheads'!$C$42="DNSP defined",SUMPRODUCT(--('Input| Projects'!$AC987="Yes"),'Calc| Overheads Allocation'!C$61,'Input| Projects'!$AF987),""))),"")</f>
        <v/>
      </c>
      <c r="AM987" s="186" t="str">
        <f>IFERROR(IF('Input| Overheads'!$C$42="Direct costs",SUMPRODUCT(--('Input| Projects'!$AC987="Yes"),'Calc| Overheads Allocation'!D$8,'Calc| Project Costs'!W987),IF('Input| Overheads'!$C$42="Internal labour",SUMPRODUCT(--('Input| Projects'!$AC987="Yes"),'Calc| Overheads Allocation'!D$8,'Calc| Project Costs'!W987,'Input| Projects'!$Y987),IF('Input| Overheads'!$C$42="DNSP defined",SUMPRODUCT(--('Input| Projects'!$AC987="Yes"),'Calc| Overheads Allocation'!D$61,'Input| Projects'!$AF987),""))),"")</f>
        <v/>
      </c>
      <c r="AN987" s="186" t="str">
        <f>IFERROR(IF('Input| Overheads'!$C$42="Direct costs",SUMPRODUCT(--('Input| Projects'!$AC987="Yes"),'Calc| Overheads Allocation'!E$8,'Calc| Project Costs'!X987),IF('Input| Overheads'!$C$42="Internal labour",SUMPRODUCT(--('Input| Projects'!$AC987="Yes"),'Calc| Overheads Allocation'!E$8,'Calc| Project Costs'!X987,'Input| Projects'!$Y987),IF('Input| Overheads'!$C$42="DNSP defined",SUMPRODUCT(--('Input| Projects'!$AC987="Yes"),'Calc| Overheads Allocation'!E$61,'Input| Projects'!$AF987),""))),"")</f>
        <v/>
      </c>
      <c r="AO987" s="186" t="str">
        <f>IFERROR(IF('Input| Overheads'!$C$42="Direct costs",SUMPRODUCT(--('Input| Projects'!$AC987="Yes"),'Calc| Overheads Allocation'!F$8,'Calc| Project Costs'!Y987),IF('Input| Overheads'!$C$42="Internal labour",SUMPRODUCT(--('Input| Projects'!$AC987="Yes"),'Calc| Overheads Allocation'!F$8,'Calc| Project Costs'!Y987,'Input| Projects'!$Y987),IF('Input| Overheads'!$C$42="DNSP defined",SUMPRODUCT(--('Input| Projects'!$AC987="Yes"),'Calc| Overheads Allocation'!F$61,'Input| Projects'!$AF987),""))),"")</f>
        <v/>
      </c>
      <c r="AP987" s="186" t="str">
        <f>IFERROR(IF('Input| Overheads'!$C$42="Direct costs",SUMPRODUCT(--('Input| Projects'!$AC987="Yes"),'Calc| Overheads Allocation'!G$8,'Calc| Project Costs'!Z987),IF('Input| Overheads'!$C$42="Internal labour",SUMPRODUCT(--('Input| Projects'!$AC987="Yes"),'Calc| Overheads Allocation'!G$8,'Calc| Project Costs'!Z987,'Input| Projects'!$Y987),IF('Input| Overheads'!$C$42="DNSP defined",SUMPRODUCT(--('Input| Projects'!$AC987="Yes"),'Calc| Overheads Allocation'!G$61,'Input| Projects'!$AF987),""))),"")</f>
        <v/>
      </c>
      <c r="AQ987" s="186" t="str">
        <f>IFERROR(IF('Input| Overheads'!$C$42="Direct costs",SUMPRODUCT(--('Input| Projects'!$AC987="Yes"),'Calc| Overheads Allocation'!H$8,'Calc| Project Costs'!AA987),IF('Input| Overheads'!$C$42="Internal labour",SUMPRODUCT(--('Input| Projects'!$AC987="Yes"),'Calc| Overheads Allocation'!H$8,'Calc| Project Costs'!AA987,'Input| Projects'!$Y987),IF('Input| Overheads'!$C$42="DNSP defined",SUMPRODUCT(--('Input| Projects'!$AC987="Yes"),'Calc| Overheads Allocation'!H$61,'Input| Projects'!$AF987),""))),"")</f>
        <v/>
      </c>
      <c r="AR987" s="186" t="str">
        <f>IFERROR(IF('Input| Overheads'!$C$42="Direct costs",SUMPRODUCT(--('Input| Projects'!$AC987="Yes"),'Calc| Overheads Allocation'!I$8,'Calc| Project Costs'!AB987),IF('Input| Overheads'!$C$42="Internal labour",SUMPRODUCT(--('Input| Projects'!$AC987="Yes"),'Calc| Overheads Allocation'!I$8,'Calc| Project Costs'!AB987,'Input| Projects'!$Y987),IF('Input| Overheads'!$C$42="DNSP defined",SUMPRODUCT(--('Input| Projects'!$AC987="Yes"),'Calc| Overheads Allocation'!I$61,'Input| Projects'!$AF987),""))),"")</f>
        <v/>
      </c>
      <c r="AS987" s="106"/>
      <c r="AT987" s="186" t="str">
        <f>IFERROR(IF('Input| Overheads'!$C$42="Direct costs",SUMPRODUCT(--('Input| Projects'!$AD987="Yes"),'Calc| Overheads Allocation'!C$9,'Calc| Project Costs'!V987),IF('Input| Overheads'!$C$42="Internal labour",SUMPRODUCT(--('Input| Projects'!$AD987="Yes"),'Calc| Overheads Allocation'!C$9,'Calc| Project Costs'!V987,'Input| Projects'!$Y987),IF('Input| Overheads'!$C$42="DNSP defined",SUMPRODUCT(--('Input| Projects'!$AD987="Yes"),'Calc| Overheads Allocation'!C$62,'Input| Projects'!$AG987),""))),"")</f>
        <v/>
      </c>
      <c r="AU987" s="186" t="str">
        <f>IFERROR(IF('Input| Overheads'!$C$42="Direct costs",SUMPRODUCT(--('Input| Projects'!$AD987="Yes"),'Calc| Overheads Allocation'!D$9,'Calc| Project Costs'!W987),IF('Input| Overheads'!$C$42="Internal labour",SUMPRODUCT(--('Input| Projects'!$AD987="Yes"),'Calc| Overheads Allocation'!D$9,'Calc| Project Costs'!W987,'Input| Projects'!$Y987),IF('Input| Overheads'!$C$42="DNSP defined",SUMPRODUCT(--('Input| Projects'!$AD987="Yes"),'Calc| Overheads Allocation'!D$62,'Input| Projects'!$AG987),""))),"")</f>
        <v/>
      </c>
      <c r="AV987" s="186" t="str">
        <f>IFERROR(IF('Input| Overheads'!$C$42="Direct costs",SUMPRODUCT(--('Input| Projects'!$AD987="Yes"),'Calc| Overheads Allocation'!E$9,'Calc| Project Costs'!X987),IF('Input| Overheads'!$C$42="Internal labour",SUMPRODUCT(--('Input| Projects'!$AD987="Yes"),'Calc| Overheads Allocation'!E$9,'Calc| Project Costs'!X987,'Input| Projects'!$Y987),IF('Input| Overheads'!$C$42="DNSP defined",SUMPRODUCT(--('Input| Projects'!$AD987="Yes"),'Calc| Overheads Allocation'!E$62,'Input| Projects'!$AG987),""))),"")</f>
        <v/>
      </c>
      <c r="AW987" s="186" t="str">
        <f>IFERROR(IF('Input| Overheads'!$C$42="Direct costs",SUMPRODUCT(--('Input| Projects'!$AD987="Yes"),'Calc| Overheads Allocation'!F$9,'Calc| Project Costs'!Y987),IF('Input| Overheads'!$C$42="Internal labour",SUMPRODUCT(--('Input| Projects'!$AD987="Yes"),'Calc| Overheads Allocation'!F$9,'Calc| Project Costs'!Y987,'Input| Projects'!$Y987),IF('Input| Overheads'!$C$42="DNSP defined",SUMPRODUCT(--('Input| Projects'!$AD987="Yes"),'Calc| Overheads Allocation'!F$62,'Input| Projects'!$AG987),""))),"")</f>
        <v/>
      </c>
      <c r="AX987" s="186" t="str">
        <f>IFERROR(IF('Input| Overheads'!$C$42="Direct costs",SUMPRODUCT(--('Input| Projects'!$AD987="Yes"),'Calc| Overheads Allocation'!G$9,'Calc| Project Costs'!Z987),IF('Input| Overheads'!$C$42="Internal labour",SUMPRODUCT(--('Input| Projects'!$AD987="Yes"),'Calc| Overheads Allocation'!G$9,'Calc| Project Costs'!Z987,'Input| Projects'!$Y987),IF('Input| Overheads'!$C$42="DNSP defined",SUMPRODUCT(--('Input| Projects'!$AD987="Yes"),'Calc| Overheads Allocation'!G$62,'Input| Projects'!$AG987),""))),"")</f>
        <v/>
      </c>
      <c r="AY987" s="186" t="str">
        <f>IFERROR(IF('Input| Overheads'!$C$42="Direct costs",SUMPRODUCT(--('Input| Projects'!$AD987="Yes"),'Calc| Overheads Allocation'!H$9,'Calc| Project Costs'!AA987),IF('Input| Overheads'!$C$42="Internal labour",SUMPRODUCT(--('Input| Projects'!$AD987="Yes"),'Calc| Overheads Allocation'!H$9,'Calc| Project Costs'!AA987,'Input| Projects'!$Y987),IF('Input| Overheads'!$C$42="DNSP defined",SUMPRODUCT(--('Input| Projects'!$AD987="Yes"),'Calc| Overheads Allocation'!H$62,'Input| Projects'!$AG987),""))),"")</f>
        <v/>
      </c>
      <c r="AZ987" s="186" t="str">
        <f>IFERROR(IF('Input| Overheads'!$C$42="Direct costs",SUMPRODUCT(--('Input| Projects'!$AD987="Yes"),'Calc| Overheads Allocation'!I$9,'Calc| Project Costs'!AB987),IF('Input| Overheads'!$C$42="Internal labour",SUMPRODUCT(--('Input| Projects'!$AD987="Yes"),'Calc| Overheads Allocation'!I$9,'Calc| Project Costs'!AB987,'Input| Projects'!$Y987),IF('Input| Overheads'!$C$42="DNSP defined",SUMPRODUCT(--('Input| Projects'!$AD987="Yes"),'Calc| Overheads Allocation'!I$62,'Input| Projects'!$AG987),""))),"")</f>
        <v/>
      </c>
      <c r="BA987" s="106"/>
      <c r="BB987" s="186">
        <f t="shared" si="477"/>
        <v>0</v>
      </c>
      <c r="BC987" s="186">
        <f t="shared" si="478"/>
        <v>0</v>
      </c>
      <c r="BD987" s="186">
        <f t="shared" si="479"/>
        <v>0</v>
      </c>
      <c r="BE987" s="186">
        <f t="shared" si="456"/>
        <v>0</v>
      </c>
      <c r="BF987" s="186">
        <f t="shared" si="457"/>
        <v>0</v>
      </c>
      <c r="BG987" s="186">
        <f t="shared" si="458"/>
        <v>0</v>
      </c>
      <c r="BH987" s="186">
        <f t="shared" si="459"/>
        <v>0</v>
      </c>
      <c r="BI987" s="97"/>
      <c r="BJ987" s="186" t="str">
        <f t="shared" si="460"/>
        <v/>
      </c>
      <c r="BK987" s="186" t="str">
        <f t="shared" si="461"/>
        <v/>
      </c>
      <c r="BL987" s="186" t="str">
        <f t="shared" si="462"/>
        <v/>
      </c>
      <c r="BM987" s="186" t="str">
        <f t="shared" si="463"/>
        <v/>
      </c>
      <c r="BN987" s="186" t="str">
        <f t="shared" si="464"/>
        <v/>
      </c>
      <c r="BO987" s="186" t="str">
        <f t="shared" si="465"/>
        <v/>
      </c>
      <c r="BP987" s="186" t="str">
        <f t="shared" si="466"/>
        <v/>
      </c>
      <c r="BQ987" s="97"/>
      <c r="BR987" s="186">
        <f t="shared" si="467"/>
        <v>0</v>
      </c>
      <c r="BS987" s="186">
        <f t="shared" si="468"/>
        <v>0</v>
      </c>
      <c r="BT987" s="222">
        <f t="shared" si="469"/>
        <v>0</v>
      </c>
      <c r="BU987" s="222">
        <f t="shared" si="470"/>
        <v>0</v>
      </c>
      <c r="BV987" s="222">
        <f t="shared" si="471"/>
        <v>0</v>
      </c>
      <c r="BW987" s="222">
        <f t="shared" si="472"/>
        <v>0</v>
      </c>
      <c r="BX987" s="222">
        <f t="shared" si="473"/>
        <v>0</v>
      </c>
      <c r="BY987" s="106"/>
      <c r="BZ987" s="197" t="str">
        <f>IF(SUMIF('Input| Projects'!$AS$8:$CP$8,"Dx",'Input| Projects'!$AS987:$CP987)=0,"",SUMIF('Input| Projects'!$AS$8:$CP$8,"Dx",'Input| Projects'!$AS987:$CP987))</f>
        <v/>
      </c>
      <c r="CA987" s="197" t="str">
        <f>IF(SUMIF('Input| Projects'!$AS$8:$CP$8,"Tx",'Input| Projects'!$AS987:$CP987)=0,"",SUMIF('Input| Projects'!$AS$8:$CP$8,"Tx",'Input| Projects'!$AS987:$CP987))</f>
        <v/>
      </c>
      <c r="CB987" s="150" t="str">
        <f t="shared" si="480"/>
        <v/>
      </c>
    </row>
    <row r="988" spans="2:80" x14ac:dyDescent="0.2">
      <c r="B988" s="201">
        <f>IFERROR('Input| Projects'!B988,"")</f>
        <v>979</v>
      </c>
      <c r="C988" s="42" t="str">
        <f>IFERROR(IF('Input| Projects'!C988="","",'Input| Projects'!C988),"")</f>
        <v/>
      </c>
      <c r="D988" s="42" t="str">
        <f>IFERROR(IF('Input| Projects'!D988="","",'Input| Projects'!D988),"")</f>
        <v/>
      </c>
      <c r="E988" s="104"/>
      <c r="F988" s="190">
        <f>IFERROR('Input| Projects'!I988*'Input| Escalations'!$K$19,"")</f>
        <v>0</v>
      </c>
      <c r="G988" s="190">
        <f>IFERROR('Input| Projects'!J988*'Input| Escalations'!$K$19,"")</f>
        <v>0</v>
      </c>
      <c r="H988" s="190">
        <f>IFERROR('Input| Projects'!K988*'Input| Escalations'!$K$19,"")</f>
        <v>0</v>
      </c>
      <c r="I988" s="190">
        <f>IFERROR('Input| Projects'!L988*'Input| Escalations'!$K$19,"")</f>
        <v>0</v>
      </c>
      <c r="J988" s="190">
        <f>IFERROR('Input| Projects'!M988*'Input| Escalations'!$K$19,"")</f>
        <v>0</v>
      </c>
      <c r="K988" s="190">
        <f>IFERROR('Input| Projects'!N988*'Input| Escalations'!$K$19,"")</f>
        <v>0</v>
      </c>
      <c r="L988" s="190">
        <f>IFERROR('Input| Projects'!O988*'Input| Escalations'!$K$19,"")</f>
        <v>0</v>
      </c>
      <c r="M988" s="150" t="str">
        <f>IF(ABS(SUM(F988:L988)-(SUM('Input| Projects'!I988:O988)*'Input| Escalations'!$K$19))&lt;0.0000001,"",1)</f>
        <v/>
      </c>
      <c r="N988" s="192">
        <f>'Input| Projects'!$Y988*INDEX('Input| Escalations'!$H$33:$N$33,MATCH('Calc| Project Costs'!N$9,'Input| Escalations'!$H$23:$N$23,0))+'Input| Projects'!$Z988*INDEX('Input| Escalations'!$H$34:$N$34,MATCH('Calc| Project Costs'!N$9,'Input| Escalations'!$H$23:$N$23,0))+'Input| Projects'!$AA988*INDEX('Input| Escalations'!$H$35:$N$35,MATCH('Calc| Project Costs'!N$9,'Input| Escalations'!$H$23:$N$23,0))+1</f>
        <v>1</v>
      </c>
      <c r="O988" s="192">
        <f>'Input| Projects'!$Y988*INDEX('Input| Escalations'!$H$33:$N$33,MATCH('Calc| Project Costs'!O$9,'Input| Escalations'!$H$23:$N$23,0))+'Input| Projects'!$Z988*INDEX('Input| Escalations'!$H$34:$N$34,MATCH('Calc| Project Costs'!O$9,'Input| Escalations'!$H$23:$N$23,0))+'Input| Projects'!$AA988*INDEX('Input| Escalations'!$H$35:$N$35,MATCH('Calc| Project Costs'!O$9,'Input| Escalations'!$H$23:$N$23,0))+1</f>
        <v>1</v>
      </c>
      <c r="P988" s="192">
        <f>'Input| Projects'!$Y988*INDEX('Input| Escalations'!$H$33:$N$33,MATCH('Calc| Project Costs'!P$9,'Input| Escalations'!$H$23:$N$23,0))+'Input| Projects'!$Z988*INDEX('Input| Escalations'!$H$34:$N$34,MATCH('Calc| Project Costs'!P$9,'Input| Escalations'!$H$23:$N$23,0))+'Input| Projects'!$AA988*INDEX('Input| Escalations'!$H$35:$N$35,MATCH('Calc| Project Costs'!P$9,'Input| Escalations'!$H$23:$N$23,0))+1</f>
        <v>1</v>
      </c>
      <c r="Q988" s="192">
        <f>'Input| Projects'!$Y988*INDEX('Input| Escalations'!$H$33:$N$33,MATCH('Calc| Project Costs'!Q$9,'Input| Escalations'!$H$23:$N$23,0))+'Input| Projects'!$Z988*INDEX('Input| Escalations'!$H$34:$N$34,MATCH('Calc| Project Costs'!Q$9,'Input| Escalations'!$H$23:$N$23,0))+'Input| Projects'!$AA988*INDEX('Input| Escalations'!$H$35:$N$35,MATCH('Calc| Project Costs'!Q$9,'Input| Escalations'!$H$23:$N$23,0))+1</f>
        <v>1</v>
      </c>
      <c r="R988" s="192">
        <f>'Input| Projects'!$Y988*INDEX('Input| Escalations'!$H$33:$N$33,MATCH('Calc| Project Costs'!R$9,'Input| Escalations'!$H$23:$N$23,0))+'Input| Projects'!$Z988*INDEX('Input| Escalations'!$H$34:$N$34,MATCH('Calc| Project Costs'!R$9,'Input| Escalations'!$H$23:$N$23,0))+'Input| Projects'!$AA988*INDEX('Input| Escalations'!$H$35:$N$35,MATCH('Calc| Project Costs'!R$9,'Input| Escalations'!$H$23:$N$23,0))+1</f>
        <v>1</v>
      </c>
      <c r="S988" s="192">
        <f>'Input| Projects'!$Y988*INDEX('Input| Escalations'!$H$33:$N$33,MATCH('Calc| Project Costs'!S$9,'Input| Escalations'!$H$23:$N$23,0))+'Input| Projects'!$Z988*INDEX('Input| Escalations'!$H$34:$N$34,MATCH('Calc| Project Costs'!S$9,'Input| Escalations'!$H$23:$N$23,0))+'Input| Projects'!$AA988*INDEX('Input| Escalations'!$H$35:$N$35,MATCH('Calc| Project Costs'!S$9,'Input| Escalations'!$H$23:$N$23,0))+1</f>
        <v>1</v>
      </c>
      <c r="T988" s="192">
        <f>'Input| Projects'!$Y988*INDEX('Input| Escalations'!$H$33:$N$33,MATCH('Calc| Project Costs'!T$9,'Input| Escalations'!$H$23:$N$23,0))+'Input| Projects'!$Z988*INDEX('Input| Escalations'!$H$34:$N$34,MATCH('Calc| Project Costs'!T$9,'Input| Escalations'!$H$23:$N$23,0))+'Input| Projects'!$AA988*INDEX('Input| Escalations'!$H$35:$N$35,MATCH('Calc| Project Costs'!T$9,'Input| Escalations'!$H$23:$N$23,0))+1</f>
        <v>1</v>
      </c>
      <c r="U988" s="106"/>
      <c r="V988" s="186">
        <f t="shared" si="474"/>
        <v>0</v>
      </c>
      <c r="W988" s="186">
        <f t="shared" si="475"/>
        <v>0</v>
      </c>
      <c r="X988" s="186">
        <f t="shared" si="476"/>
        <v>0</v>
      </c>
      <c r="Y988" s="186">
        <f t="shared" si="452"/>
        <v>0</v>
      </c>
      <c r="Z988" s="186">
        <f t="shared" si="453"/>
        <v>0</v>
      </c>
      <c r="AA988" s="186">
        <f t="shared" si="454"/>
        <v>0</v>
      </c>
      <c r="AB988" s="186">
        <f t="shared" si="455"/>
        <v>0</v>
      </c>
      <c r="AC988" s="106"/>
      <c r="AD988" s="186">
        <f>'Input| Projects'!Q988*N988*'Input| Escalations'!$K$19</f>
        <v>0</v>
      </c>
      <c r="AE988" s="186">
        <f>'Input| Projects'!R988*O988*'Input| Escalations'!$K$19</f>
        <v>0</v>
      </c>
      <c r="AF988" s="186">
        <f>'Input| Projects'!S988*P988*'Input| Escalations'!$K$19</f>
        <v>0</v>
      </c>
      <c r="AG988" s="186">
        <f>'Input| Projects'!T988*Q988*'Input| Escalations'!$K$19</f>
        <v>0</v>
      </c>
      <c r="AH988" s="186">
        <f>'Input| Projects'!U988*R988*'Input| Escalations'!$K$19</f>
        <v>0</v>
      </c>
      <c r="AI988" s="186">
        <f>'Input| Projects'!V988*S988*'Input| Escalations'!$K$19</f>
        <v>0</v>
      </c>
      <c r="AJ988" s="186">
        <f>'Input| Projects'!W988*T988*'Input| Escalations'!$K$19</f>
        <v>0</v>
      </c>
      <c r="AK988" s="106"/>
      <c r="AL988" s="186" t="str">
        <f>IFERROR(IF('Input| Overheads'!$C$42="Direct costs",SUMPRODUCT(--('Input| Projects'!$AC988="Yes"),'Calc| Overheads Allocation'!C$8,'Calc| Project Costs'!V988),IF('Input| Overheads'!$C$42="Internal labour",SUMPRODUCT(--('Input| Projects'!$AC988="Yes"),'Calc| Overheads Allocation'!C$8,'Calc| Project Costs'!V988,'Input| Projects'!$Y988),IF('Input| Overheads'!$C$42="DNSP defined",SUMPRODUCT(--('Input| Projects'!$AC988="Yes"),'Calc| Overheads Allocation'!C$61,'Input| Projects'!$AF988),""))),"")</f>
        <v/>
      </c>
      <c r="AM988" s="186" t="str">
        <f>IFERROR(IF('Input| Overheads'!$C$42="Direct costs",SUMPRODUCT(--('Input| Projects'!$AC988="Yes"),'Calc| Overheads Allocation'!D$8,'Calc| Project Costs'!W988),IF('Input| Overheads'!$C$42="Internal labour",SUMPRODUCT(--('Input| Projects'!$AC988="Yes"),'Calc| Overheads Allocation'!D$8,'Calc| Project Costs'!W988,'Input| Projects'!$Y988),IF('Input| Overheads'!$C$42="DNSP defined",SUMPRODUCT(--('Input| Projects'!$AC988="Yes"),'Calc| Overheads Allocation'!D$61,'Input| Projects'!$AF988),""))),"")</f>
        <v/>
      </c>
      <c r="AN988" s="186" t="str">
        <f>IFERROR(IF('Input| Overheads'!$C$42="Direct costs",SUMPRODUCT(--('Input| Projects'!$AC988="Yes"),'Calc| Overheads Allocation'!E$8,'Calc| Project Costs'!X988),IF('Input| Overheads'!$C$42="Internal labour",SUMPRODUCT(--('Input| Projects'!$AC988="Yes"),'Calc| Overheads Allocation'!E$8,'Calc| Project Costs'!X988,'Input| Projects'!$Y988),IF('Input| Overheads'!$C$42="DNSP defined",SUMPRODUCT(--('Input| Projects'!$AC988="Yes"),'Calc| Overheads Allocation'!E$61,'Input| Projects'!$AF988),""))),"")</f>
        <v/>
      </c>
      <c r="AO988" s="186" t="str">
        <f>IFERROR(IF('Input| Overheads'!$C$42="Direct costs",SUMPRODUCT(--('Input| Projects'!$AC988="Yes"),'Calc| Overheads Allocation'!F$8,'Calc| Project Costs'!Y988),IF('Input| Overheads'!$C$42="Internal labour",SUMPRODUCT(--('Input| Projects'!$AC988="Yes"),'Calc| Overheads Allocation'!F$8,'Calc| Project Costs'!Y988,'Input| Projects'!$Y988),IF('Input| Overheads'!$C$42="DNSP defined",SUMPRODUCT(--('Input| Projects'!$AC988="Yes"),'Calc| Overheads Allocation'!F$61,'Input| Projects'!$AF988),""))),"")</f>
        <v/>
      </c>
      <c r="AP988" s="186" t="str">
        <f>IFERROR(IF('Input| Overheads'!$C$42="Direct costs",SUMPRODUCT(--('Input| Projects'!$AC988="Yes"),'Calc| Overheads Allocation'!G$8,'Calc| Project Costs'!Z988),IF('Input| Overheads'!$C$42="Internal labour",SUMPRODUCT(--('Input| Projects'!$AC988="Yes"),'Calc| Overheads Allocation'!G$8,'Calc| Project Costs'!Z988,'Input| Projects'!$Y988),IF('Input| Overheads'!$C$42="DNSP defined",SUMPRODUCT(--('Input| Projects'!$AC988="Yes"),'Calc| Overheads Allocation'!G$61,'Input| Projects'!$AF988),""))),"")</f>
        <v/>
      </c>
      <c r="AQ988" s="186" t="str">
        <f>IFERROR(IF('Input| Overheads'!$C$42="Direct costs",SUMPRODUCT(--('Input| Projects'!$AC988="Yes"),'Calc| Overheads Allocation'!H$8,'Calc| Project Costs'!AA988),IF('Input| Overheads'!$C$42="Internal labour",SUMPRODUCT(--('Input| Projects'!$AC988="Yes"),'Calc| Overheads Allocation'!H$8,'Calc| Project Costs'!AA988,'Input| Projects'!$Y988),IF('Input| Overheads'!$C$42="DNSP defined",SUMPRODUCT(--('Input| Projects'!$AC988="Yes"),'Calc| Overheads Allocation'!H$61,'Input| Projects'!$AF988),""))),"")</f>
        <v/>
      </c>
      <c r="AR988" s="186" t="str">
        <f>IFERROR(IF('Input| Overheads'!$C$42="Direct costs",SUMPRODUCT(--('Input| Projects'!$AC988="Yes"),'Calc| Overheads Allocation'!I$8,'Calc| Project Costs'!AB988),IF('Input| Overheads'!$C$42="Internal labour",SUMPRODUCT(--('Input| Projects'!$AC988="Yes"),'Calc| Overheads Allocation'!I$8,'Calc| Project Costs'!AB988,'Input| Projects'!$Y988),IF('Input| Overheads'!$C$42="DNSP defined",SUMPRODUCT(--('Input| Projects'!$AC988="Yes"),'Calc| Overheads Allocation'!I$61,'Input| Projects'!$AF988),""))),"")</f>
        <v/>
      </c>
      <c r="AS988" s="106"/>
      <c r="AT988" s="186" t="str">
        <f>IFERROR(IF('Input| Overheads'!$C$42="Direct costs",SUMPRODUCT(--('Input| Projects'!$AD988="Yes"),'Calc| Overheads Allocation'!C$9,'Calc| Project Costs'!V988),IF('Input| Overheads'!$C$42="Internal labour",SUMPRODUCT(--('Input| Projects'!$AD988="Yes"),'Calc| Overheads Allocation'!C$9,'Calc| Project Costs'!V988,'Input| Projects'!$Y988),IF('Input| Overheads'!$C$42="DNSP defined",SUMPRODUCT(--('Input| Projects'!$AD988="Yes"),'Calc| Overheads Allocation'!C$62,'Input| Projects'!$AG988),""))),"")</f>
        <v/>
      </c>
      <c r="AU988" s="186" t="str">
        <f>IFERROR(IF('Input| Overheads'!$C$42="Direct costs",SUMPRODUCT(--('Input| Projects'!$AD988="Yes"),'Calc| Overheads Allocation'!D$9,'Calc| Project Costs'!W988),IF('Input| Overheads'!$C$42="Internal labour",SUMPRODUCT(--('Input| Projects'!$AD988="Yes"),'Calc| Overheads Allocation'!D$9,'Calc| Project Costs'!W988,'Input| Projects'!$Y988),IF('Input| Overheads'!$C$42="DNSP defined",SUMPRODUCT(--('Input| Projects'!$AD988="Yes"),'Calc| Overheads Allocation'!D$62,'Input| Projects'!$AG988),""))),"")</f>
        <v/>
      </c>
      <c r="AV988" s="186" t="str">
        <f>IFERROR(IF('Input| Overheads'!$C$42="Direct costs",SUMPRODUCT(--('Input| Projects'!$AD988="Yes"),'Calc| Overheads Allocation'!E$9,'Calc| Project Costs'!X988),IF('Input| Overheads'!$C$42="Internal labour",SUMPRODUCT(--('Input| Projects'!$AD988="Yes"),'Calc| Overheads Allocation'!E$9,'Calc| Project Costs'!X988,'Input| Projects'!$Y988),IF('Input| Overheads'!$C$42="DNSP defined",SUMPRODUCT(--('Input| Projects'!$AD988="Yes"),'Calc| Overheads Allocation'!E$62,'Input| Projects'!$AG988),""))),"")</f>
        <v/>
      </c>
      <c r="AW988" s="186" t="str">
        <f>IFERROR(IF('Input| Overheads'!$C$42="Direct costs",SUMPRODUCT(--('Input| Projects'!$AD988="Yes"),'Calc| Overheads Allocation'!F$9,'Calc| Project Costs'!Y988),IF('Input| Overheads'!$C$42="Internal labour",SUMPRODUCT(--('Input| Projects'!$AD988="Yes"),'Calc| Overheads Allocation'!F$9,'Calc| Project Costs'!Y988,'Input| Projects'!$Y988),IF('Input| Overheads'!$C$42="DNSP defined",SUMPRODUCT(--('Input| Projects'!$AD988="Yes"),'Calc| Overheads Allocation'!F$62,'Input| Projects'!$AG988),""))),"")</f>
        <v/>
      </c>
      <c r="AX988" s="186" t="str">
        <f>IFERROR(IF('Input| Overheads'!$C$42="Direct costs",SUMPRODUCT(--('Input| Projects'!$AD988="Yes"),'Calc| Overheads Allocation'!G$9,'Calc| Project Costs'!Z988),IF('Input| Overheads'!$C$42="Internal labour",SUMPRODUCT(--('Input| Projects'!$AD988="Yes"),'Calc| Overheads Allocation'!G$9,'Calc| Project Costs'!Z988,'Input| Projects'!$Y988),IF('Input| Overheads'!$C$42="DNSP defined",SUMPRODUCT(--('Input| Projects'!$AD988="Yes"),'Calc| Overheads Allocation'!G$62,'Input| Projects'!$AG988),""))),"")</f>
        <v/>
      </c>
      <c r="AY988" s="186" t="str">
        <f>IFERROR(IF('Input| Overheads'!$C$42="Direct costs",SUMPRODUCT(--('Input| Projects'!$AD988="Yes"),'Calc| Overheads Allocation'!H$9,'Calc| Project Costs'!AA988),IF('Input| Overheads'!$C$42="Internal labour",SUMPRODUCT(--('Input| Projects'!$AD988="Yes"),'Calc| Overheads Allocation'!H$9,'Calc| Project Costs'!AA988,'Input| Projects'!$Y988),IF('Input| Overheads'!$C$42="DNSP defined",SUMPRODUCT(--('Input| Projects'!$AD988="Yes"),'Calc| Overheads Allocation'!H$62,'Input| Projects'!$AG988),""))),"")</f>
        <v/>
      </c>
      <c r="AZ988" s="186" t="str">
        <f>IFERROR(IF('Input| Overheads'!$C$42="Direct costs",SUMPRODUCT(--('Input| Projects'!$AD988="Yes"),'Calc| Overheads Allocation'!I$9,'Calc| Project Costs'!AB988),IF('Input| Overheads'!$C$42="Internal labour",SUMPRODUCT(--('Input| Projects'!$AD988="Yes"),'Calc| Overheads Allocation'!I$9,'Calc| Project Costs'!AB988,'Input| Projects'!$Y988),IF('Input| Overheads'!$C$42="DNSP defined",SUMPRODUCT(--('Input| Projects'!$AD988="Yes"),'Calc| Overheads Allocation'!I$62,'Input| Projects'!$AG988),""))),"")</f>
        <v/>
      </c>
      <c r="BA988" s="106"/>
      <c r="BB988" s="186">
        <f t="shared" si="477"/>
        <v>0</v>
      </c>
      <c r="BC988" s="186">
        <f t="shared" si="478"/>
        <v>0</v>
      </c>
      <c r="BD988" s="186">
        <f t="shared" si="479"/>
        <v>0</v>
      </c>
      <c r="BE988" s="186">
        <f t="shared" si="456"/>
        <v>0</v>
      </c>
      <c r="BF988" s="186">
        <f t="shared" si="457"/>
        <v>0</v>
      </c>
      <c r="BG988" s="186">
        <f t="shared" si="458"/>
        <v>0</v>
      </c>
      <c r="BH988" s="186">
        <f t="shared" si="459"/>
        <v>0</v>
      </c>
      <c r="BI988" s="97"/>
      <c r="BJ988" s="186" t="str">
        <f t="shared" si="460"/>
        <v/>
      </c>
      <c r="BK988" s="186" t="str">
        <f t="shared" si="461"/>
        <v/>
      </c>
      <c r="BL988" s="186" t="str">
        <f t="shared" si="462"/>
        <v/>
      </c>
      <c r="BM988" s="186" t="str">
        <f t="shared" si="463"/>
        <v/>
      </c>
      <c r="BN988" s="186" t="str">
        <f t="shared" si="464"/>
        <v/>
      </c>
      <c r="BO988" s="186" t="str">
        <f t="shared" si="465"/>
        <v/>
      </c>
      <c r="BP988" s="186" t="str">
        <f t="shared" si="466"/>
        <v/>
      </c>
      <c r="BQ988" s="97"/>
      <c r="BR988" s="186">
        <f t="shared" si="467"/>
        <v>0</v>
      </c>
      <c r="BS988" s="186">
        <f t="shared" si="468"/>
        <v>0</v>
      </c>
      <c r="BT988" s="222">
        <f t="shared" si="469"/>
        <v>0</v>
      </c>
      <c r="BU988" s="222">
        <f t="shared" si="470"/>
        <v>0</v>
      </c>
      <c r="BV988" s="222">
        <f t="shared" si="471"/>
        <v>0</v>
      </c>
      <c r="BW988" s="222">
        <f t="shared" si="472"/>
        <v>0</v>
      </c>
      <c r="BX988" s="222">
        <f t="shared" si="473"/>
        <v>0</v>
      </c>
      <c r="BY988" s="106"/>
      <c r="BZ988" s="197" t="str">
        <f>IF(SUMIF('Input| Projects'!$AS$8:$CP$8,"Dx",'Input| Projects'!$AS988:$CP988)=0,"",SUMIF('Input| Projects'!$AS$8:$CP$8,"Dx",'Input| Projects'!$AS988:$CP988))</f>
        <v/>
      </c>
      <c r="CA988" s="197" t="str">
        <f>IF(SUMIF('Input| Projects'!$AS$8:$CP$8,"Tx",'Input| Projects'!$AS988:$CP988)=0,"",SUMIF('Input| Projects'!$AS$8:$CP$8,"Tx",'Input| Projects'!$AS988:$CP988))</f>
        <v/>
      </c>
      <c r="CB988" s="150" t="str">
        <f t="shared" si="480"/>
        <v/>
      </c>
    </row>
    <row r="989" spans="2:80" x14ac:dyDescent="0.2">
      <c r="B989" s="201">
        <f>IFERROR('Input| Projects'!B989,"")</f>
        <v>980</v>
      </c>
      <c r="C989" s="42" t="str">
        <f>IFERROR(IF('Input| Projects'!C989="","",'Input| Projects'!C989),"")</f>
        <v/>
      </c>
      <c r="D989" s="42" t="str">
        <f>IFERROR(IF('Input| Projects'!D989="","",'Input| Projects'!D989),"")</f>
        <v/>
      </c>
      <c r="E989" s="104"/>
      <c r="F989" s="190">
        <f>IFERROR('Input| Projects'!I989*'Input| Escalations'!$K$19,"")</f>
        <v>0</v>
      </c>
      <c r="G989" s="190">
        <f>IFERROR('Input| Projects'!J989*'Input| Escalations'!$K$19,"")</f>
        <v>0</v>
      </c>
      <c r="H989" s="190">
        <f>IFERROR('Input| Projects'!K989*'Input| Escalations'!$K$19,"")</f>
        <v>0</v>
      </c>
      <c r="I989" s="190">
        <f>IFERROR('Input| Projects'!L989*'Input| Escalations'!$K$19,"")</f>
        <v>0</v>
      </c>
      <c r="J989" s="190">
        <f>IFERROR('Input| Projects'!M989*'Input| Escalations'!$K$19,"")</f>
        <v>0</v>
      </c>
      <c r="K989" s="190">
        <f>IFERROR('Input| Projects'!N989*'Input| Escalations'!$K$19,"")</f>
        <v>0</v>
      </c>
      <c r="L989" s="190">
        <f>IFERROR('Input| Projects'!O989*'Input| Escalations'!$K$19,"")</f>
        <v>0</v>
      </c>
      <c r="M989" s="150" t="str">
        <f>IF(ABS(SUM(F989:L989)-(SUM('Input| Projects'!I989:O989)*'Input| Escalations'!$K$19))&lt;0.0000001,"",1)</f>
        <v/>
      </c>
      <c r="N989" s="192">
        <f>'Input| Projects'!$Y989*INDEX('Input| Escalations'!$H$33:$N$33,MATCH('Calc| Project Costs'!N$9,'Input| Escalations'!$H$23:$N$23,0))+'Input| Projects'!$Z989*INDEX('Input| Escalations'!$H$34:$N$34,MATCH('Calc| Project Costs'!N$9,'Input| Escalations'!$H$23:$N$23,0))+'Input| Projects'!$AA989*INDEX('Input| Escalations'!$H$35:$N$35,MATCH('Calc| Project Costs'!N$9,'Input| Escalations'!$H$23:$N$23,0))+1</f>
        <v>1</v>
      </c>
      <c r="O989" s="192">
        <f>'Input| Projects'!$Y989*INDEX('Input| Escalations'!$H$33:$N$33,MATCH('Calc| Project Costs'!O$9,'Input| Escalations'!$H$23:$N$23,0))+'Input| Projects'!$Z989*INDEX('Input| Escalations'!$H$34:$N$34,MATCH('Calc| Project Costs'!O$9,'Input| Escalations'!$H$23:$N$23,0))+'Input| Projects'!$AA989*INDEX('Input| Escalations'!$H$35:$N$35,MATCH('Calc| Project Costs'!O$9,'Input| Escalations'!$H$23:$N$23,0))+1</f>
        <v>1</v>
      </c>
      <c r="P989" s="192">
        <f>'Input| Projects'!$Y989*INDEX('Input| Escalations'!$H$33:$N$33,MATCH('Calc| Project Costs'!P$9,'Input| Escalations'!$H$23:$N$23,0))+'Input| Projects'!$Z989*INDEX('Input| Escalations'!$H$34:$N$34,MATCH('Calc| Project Costs'!P$9,'Input| Escalations'!$H$23:$N$23,0))+'Input| Projects'!$AA989*INDEX('Input| Escalations'!$H$35:$N$35,MATCH('Calc| Project Costs'!P$9,'Input| Escalations'!$H$23:$N$23,0))+1</f>
        <v>1</v>
      </c>
      <c r="Q989" s="192">
        <f>'Input| Projects'!$Y989*INDEX('Input| Escalations'!$H$33:$N$33,MATCH('Calc| Project Costs'!Q$9,'Input| Escalations'!$H$23:$N$23,0))+'Input| Projects'!$Z989*INDEX('Input| Escalations'!$H$34:$N$34,MATCH('Calc| Project Costs'!Q$9,'Input| Escalations'!$H$23:$N$23,0))+'Input| Projects'!$AA989*INDEX('Input| Escalations'!$H$35:$N$35,MATCH('Calc| Project Costs'!Q$9,'Input| Escalations'!$H$23:$N$23,0))+1</f>
        <v>1</v>
      </c>
      <c r="R989" s="192">
        <f>'Input| Projects'!$Y989*INDEX('Input| Escalations'!$H$33:$N$33,MATCH('Calc| Project Costs'!R$9,'Input| Escalations'!$H$23:$N$23,0))+'Input| Projects'!$Z989*INDEX('Input| Escalations'!$H$34:$N$34,MATCH('Calc| Project Costs'!R$9,'Input| Escalations'!$H$23:$N$23,0))+'Input| Projects'!$AA989*INDEX('Input| Escalations'!$H$35:$N$35,MATCH('Calc| Project Costs'!R$9,'Input| Escalations'!$H$23:$N$23,0))+1</f>
        <v>1</v>
      </c>
      <c r="S989" s="192">
        <f>'Input| Projects'!$Y989*INDEX('Input| Escalations'!$H$33:$N$33,MATCH('Calc| Project Costs'!S$9,'Input| Escalations'!$H$23:$N$23,0))+'Input| Projects'!$Z989*INDEX('Input| Escalations'!$H$34:$N$34,MATCH('Calc| Project Costs'!S$9,'Input| Escalations'!$H$23:$N$23,0))+'Input| Projects'!$AA989*INDEX('Input| Escalations'!$H$35:$N$35,MATCH('Calc| Project Costs'!S$9,'Input| Escalations'!$H$23:$N$23,0))+1</f>
        <v>1</v>
      </c>
      <c r="T989" s="192">
        <f>'Input| Projects'!$Y989*INDEX('Input| Escalations'!$H$33:$N$33,MATCH('Calc| Project Costs'!T$9,'Input| Escalations'!$H$23:$N$23,0))+'Input| Projects'!$Z989*INDEX('Input| Escalations'!$H$34:$N$34,MATCH('Calc| Project Costs'!T$9,'Input| Escalations'!$H$23:$N$23,0))+'Input| Projects'!$AA989*INDEX('Input| Escalations'!$H$35:$N$35,MATCH('Calc| Project Costs'!T$9,'Input| Escalations'!$H$23:$N$23,0))+1</f>
        <v>1</v>
      </c>
      <c r="U989" s="106"/>
      <c r="V989" s="186">
        <f t="shared" si="474"/>
        <v>0</v>
      </c>
      <c r="W989" s="186">
        <f t="shared" si="475"/>
        <v>0</v>
      </c>
      <c r="X989" s="186">
        <f t="shared" si="476"/>
        <v>0</v>
      </c>
      <c r="Y989" s="186">
        <f t="shared" si="452"/>
        <v>0</v>
      </c>
      <c r="Z989" s="186">
        <f t="shared" si="453"/>
        <v>0</v>
      </c>
      <c r="AA989" s="186">
        <f t="shared" si="454"/>
        <v>0</v>
      </c>
      <c r="AB989" s="186">
        <f t="shared" si="455"/>
        <v>0</v>
      </c>
      <c r="AC989" s="106"/>
      <c r="AD989" s="186">
        <f>'Input| Projects'!Q989*N989*'Input| Escalations'!$K$19</f>
        <v>0</v>
      </c>
      <c r="AE989" s="186">
        <f>'Input| Projects'!R989*O989*'Input| Escalations'!$K$19</f>
        <v>0</v>
      </c>
      <c r="AF989" s="186">
        <f>'Input| Projects'!S989*P989*'Input| Escalations'!$K$19</f>
        <v>0</v>
      </c>
      <c r="AG989" s="186">
        <f>'Input| Projects'!T989*Q989*'Input| Escalations'!$K$19</f>
        <v>0</v>
      </c>
      <c r="AH989" s="186">
        <f>'Input| Projects'!U989*R989*'Input| Escalations'!$K$19</f>
        <v>0</v>
      </c>
      <c r="AI989" s="186">
        <f>'Input| Projects'!V989*S989*'Input| Escalations'!$K$19</f>
        <v>0</v>
      </c>
      <c r="AJ989" s="186">
        <f>'Input| Projects'!W989*T989*'Input| Escalations'!$K$19</f>
        <v>0</v>
      </c>
      <c r="AK989" s="106"/>
      <c r="AL989" s="186" t="str">
        <f>IFERROR(IF('Input| Overheads'!$C$42="Direct costs",SUMPRODUCT(--('Input| Projects'!$AC989="Yes"),'Calc| Overheads Allocation'!C$8,'Calc| Project Costs'!V989),IF('Input| Overheads'!$C$42="Internal labour",SUMPRODUCT(--('Input| Projects'!$AC989="Yes"),'Calc| Overheads Allocation'!C$8,'Calc| Project Costs'!V989,'Input| Projects'!$Y989),IF('Input| Overheads'!$C$42="DNSP defined",SUMPRODUCT(--('Input| Projects'!$AC989="Yes"),'Calc| Overheads Allocation'!C$61,'Input| Projects'!$AF989),""))),"")</f>
        <v/>
      </c>
      <c r="AM989" s="186" t="str">
        <f>IFERROR(IF('Input| Overheads'!$C$42="Direct costs",SUMPRODUCT(--('Input| Projects'!$AC989="Yes"),'Calc| Overheads Allocation'!D$8,'Calc| Project Costs'!W989),IF('Input| Overheads'!$C$42="Internal labour",SUMPRODUCT(--('Input| Projects'!$AC989="Yes"),'Calc| Overheads Allocation'!D$8,'Calc| Project Costs'!W989,'Input| Projects'!$Y989),IF('Input| Overheads'!$C$42="DNSP defined",SUMPRODUCT(--('Input| Projects'!$AC989="Yes"),'Calc| Overheads Allocation'!D$61,'Input| Projects'!$AF989),""))),"")</f>
        <v/>
      </c>
      <c r="AN989" s="186" t="str">
        <f>IFERROR(IF('Input| Overheads'!$C$42="Direct costs",SUMPRODUCT(--('Input| Projects'!$AC989="Yes"),'Calc| Overheads Allocation'!E$8,'Calc| Project Costs'!X989),IF('Input| Overheads'!$C$42="Internal labour",SUMPRODUCT(--('Input| Projects'!$AC989="Yes"),'Calc| Overheads Allocation'!E$8,'Calc| Project Costs'!X989,'Input| Projects'!$Y989),IF('Input| Overheads'!$C$42="DNSP defined",SUMPRODUCT(--('Input| Projects'!$AC989="Yes"),'Calc| Overheads Allocation'!E$61,'Input| Projects'!$AF989),""))),"")</f>
        <v/>
      </c>
      <c r="AO989" s="186" t="str">
        <f>IFERROR(IF('Input| Overheads'!$C$42="Direct costs",SUMPRODUCT(--('Input| Projects'!$AC989="Yes"),'Calc| Overheads Allocation'!F$8,'Calc| Project Costs'!Y989),IF('Input| Overheads'!$C$42="Internal labour",SUMPRODUCT(--('Input| Projects'!$AC989="Yes"),'Calc| Overheads Allocation'!F$8,'Calc| Project Costs'!Y989,'Input| Projects'!$Y989),IF('Input| Overheads'!$C$42="DNSP defined",SUMPRODUCT(--('Input| Projects'!$AC989="Yes"),'Calc| Overheads Allocation'!F$61,'Input| Projects'!$AF989),""))),"")</f>
        <v/>
      </c>
      <c r="AP989" s="186" t="str">
        <f>IFERROR(IF('Input| Overheads'!$C$42="Direct costs",SUMPRODUCT(--('Input| Projects'!$AC989="Yes"),'Calc| Overheads Allocation'!G$8,'Calc| Project Costs'!Z989),IF('Input| Overheads'!$C$42="Internal labour",SUMPRODUCT(--('Input| Projects'!$AC989="Yes"),'Calc| Overheads Allocation'!G$8,'Calc| Project Costs'!Z989,'Input| Projects'!$Y989),IF('Input| Overheads'!$C$42="DNSP defined",SUMPRODUCT(--('Input| Projects'!$AC989="Yes"),'Calc| Overheads Allocation'!G$61,'Input| Projects'!$AF989),""))),"")</f>
        <v/>
      </c>
      <c r="AQ989" s="186" t="str">
        <f>IFERROR(IF('Input| Overheads'!$C$42="Direct costs",SUMPRODUCT(--('Input| Projects'!$AC989="Yes"),'Calc| Overheads Allocation'!H$8,'Calc| Project Costs'!AA989),IF('Input| Overheads'!$C$42="Internal labour",SUMPRODUCT(--('Input| Projects'!$AC989="Yes"),'Calc| Overheads Allocation'!H$8,'Calc| Project Costs'!AA989,'Input| Projects'!$Y989),IF('Input| Overheads'!$C$42="DNSP defined",SUMPRODUCT(--('Input| Projects'!$AC989="Yes"),'Calc| Overheads Allocation'!H$61,'Input| Projects'!$AF989),""))),"")</f>
        <v/>
      </c>
      <c r="AR989" s="186" t="str">
        <f>IFERROR(IF('Input| Overheads'!$C$42="Direct costs",SUMPRODUCT(--('Input| Projects'!$AC989="Yes"),'Calc| Overheads Allocation'!I$8,'Calc| Project Costs'!AB989),IF('Input| Overheads'!$C$42="Internal labour",SUMPRODUCT(--('Input| Projects'!$AC989="Yes"),'Calc| Overheads Allocation'!I$8,'Calc| Project Costs'!AB989,'Input| Projects'!$Y989),IF('Input| Overheads'!$C$42="DNSP defined",SUMPRODUCT(--('Input| Projects'!$AC989="Yes"),'Calc| Overheads Allocation'!I$61,'Input| Projects'!$AF989),""))),"")</f>
        <v/>
      </c>
      <c r="AS989" s="106"/>
      <c r="AT989" s="186" t="str">
        <f>IFERROR(IF('Input| Overheads'!$C$42="Direct costs",SUMPRODUCT(--('Input| Projects'!$AD989="Yes"),'Calc| Overheads Allocation'!C$9,'Calc| Project Costs'!V989),IF('Input| Overheads'!$C$42="Internal labour",SUMPRODUCT(--('Input| Projects'!$AD989="Yes"),'Calc| Overheads Allocation'!C$9,'Calc| Project Costs'!V989,'Input| Projects'!$Y989),IF('Input| Overheads'!$C$42="DNSP defined",SUMPRODUCT(--('Input| Projects'!$AD989="Yes"),'Calc| Overheads Allocation'!C$62,'Input| Projects'!$AG989),""))),"")</f>
        <v/>
      </c>
      <c r="AU989" s="186" t="str">
        <f>IFERROR(IF('Input| Overheads'!$C$42="Direct costs",SUMPRODUCT(--('Input| Projects'!$AD989="Yes"),'Calc| Overheads Allocation'!D$9,'Calc| Project Costs'!W989),IF('Input| Overheads'!$C$42="Internal labour",SUMPRODUCT(--('Input| Projects'!$AD989="Yes"),'Calc| Overheads Allocation'!D$9,'Calc| Project Costs'!W989,'Input| Projects'!$Y989),IF('Input| Overheads'!$C$42="DNSP defined",SUMPRODUCT(--('Input| Projects'!$AD989="Yes"),'Calc| Overheads Allocation'!D$62,'Input| Projects'!$AG989),""))),"")</f>
        <v/>
      </c>
      <c r="AV989" s="186" t="str">
        <f>IFERROR(IF('Input| Overheads'!$C$42="Direct costs",SUMPRODUCT(--('Input| Projects'!$AD989="Yes"),'Calc| Overheads Allocation'!E$9,'Calc| Project Costs'!X989),IF('Input| Overheads'!$C$42="Internal labour",SUMPRODUCT(--('Input| Projects'!$AD989="Yes"),'Calc| Overheads Allocation'!E$9,'Calc| Project Costs'!X989,'Input| Projects'!$Y989),IF('Input| Overheads'!$C$42="DNSP defined",SUMPRODUCT(--('Input| Projects'!$AD989="Yes"),'Calc| Overheads Allocation'!E$62,'Input| Projects'!$AG989),""))),"")</f>
        <v/>
      </c>
      <c r="AW989" s="186" t="str">
        <f>IFERROR(IF('Input| Overheads'!$C$42="Direct costs",SUMPRODUCT(--('Input| Projects'!$AD989="Yes"),'Calc| Overheads Allocation'!F$9,'Calc| Project Costs'!Y989),IF('Input| Overheads'!$C$42="Internal labour",SUMPRODUCT(--('Input| Projects'!$AD989="Yes"),'Calc| Overheads Allocation'!F$9,'Calc| Project Costs'!Y989,'Input| Projects'!$Y989),IF('Input| Overheads'!$C$42="DNSP defined",SUMPRODUCT(--('Input| Projects'!$AD989="Yes"),'Calc| Overheads Allocation'!F$62,'Input| Projects'!$AG989),""))),"")</f>
        <v/>
      </c>
      <c r="AX989" s="186" t="str">
        <f>IFERROR(IF('Input| Overheads'!$C$42="Direct costs",SUMPRODUCT(--('Input| Projects'!$AD989="Yes"),'Calc| Overheads Allocation'!G$9,'Calc| Project Costs'!Z989),IF('Input| Overheads'!$C$42="Internal labour",SUMPRODUCT(--('Input| Projects'!$AD989="Yes"),'Calc| Overheads Allocation'!G$9,'Calc| Project Costs'!Z989,'Input| Projects'!$Y989),IF('Input| Overheads'!$C$42="DNSP defined",SUMPRODUCT(--('Input| Projects'!$AD989="Yes"),'Calc| Overheads Allocation'!G$62,'Input| Projects'!$AG989),""))),"")</f>
        <v/>
      </c>
      <c r="AY989" s="186" t="str">
        <f>IFERROR(IF('Input| Overheads'!$C$42="Direct costs",SUMPRODUCT(--('Input| Projects'!$AD989="Yes"),'Calc| Overheads Allocation'!H$9,'Calc| Project Costs'!AA989),IF('Input| Overheads'!$C$42="Internal labour",SUMPRODUCT(--('Input| Projects'!$AD989="Yes"),'Calc| Overheads Allocation'!H$9,'Calc| Project Costs'!AA989,'Input| Projects'!$Y989),IF('Input| Overheads'!$C$42="DNSP defined",SUMPRODUCT(--('Input| Projects'!$AD989="Yes"),'Calc| Overheads Allocation'!H$62,'Input| Projects'!$AG989),""))),"")</f>
        <v/>
      </c>
      <c r="AZ989" s="186" t="str">
        <f>IFERROR(IF('Input| Overheads'!$C$42="Direct costs",SUMPRODUCT(--('Input| Projects'!$AD989="Yes"),'Calc| Overheads Allocation'!I$9,'Calc| Project Costs'!AB989),IF('Input| Overheads'!$C$42="Internal labour",SUMPRODUCT(--('Input| Projects'!$AD989="Yes"),'Calc| Overheads Allocation'!I$9,'Calc| Project Costs'!AB989,'Input| Projects'!$Y989),IF('Input| Overheads'!$C$42="DNSP defined",SUMPRODUCT(--('Input| Projects'!$AD989="Yes"),'Calc| Overheads Allocation'!I$62,'Input| Projects'!$AG989),""))),"")</f>
        <v/>
      </c>
      <c r="BA989" s="106"/>
      <c r="BB989" s="186">
        <f t="shared" si="477"/>
        <v>0</v>
      </c>
      <c r="BC989" s="186">
        <f t="shared" si="478"/>
        <v>0</v>
      </c>
      <c r="BD989" s="186">
        <f t="shared" si="479"/>
        <v>0</v>
      </c>
      <c r="BE989" s="186">
        <f t="shared" si="456"/>
        <v>0</v>
      </c>
      <c r="BF989" s="186">
        <f t="shared" si="457"/>
        <v>0</v>
      </c>
      <c r="BG989" s="186">
        <f t="shared" si="458"/>
        <v>0</v>
      </c>
      <c r="BH989" s="186">
        <f t="shared" si="459"/>
        <v>0</v>
      </c>
      <c r="BI989" s="97"/>
      <c r="BJ989" s="186" t="str">
        <f t="shared" si="460"/>
        <v/>
      </c>
      <c r="BK989" s="186" t="str">
        <f t="shared" si="461"/>
        <v/>
      </c>
      <c r="BL989" s="186" t="str">
        <f t="shared" si="462"/>
        <v/>
      </c>
      <c r="BM989" s="186" t="str">
        <f t="shared" si="463"/>
        <v/>
      </c>
      <c r="BN989" s="186" t="str">
        <f t="shared" si="464"/>
        <v/>
      </c>
      <c r="BO989" s="186" t="str">
        <f t="shared" si="465"/>
        <v/>
      </c>
      <c r="BP989" s="186" t="str">
        <f t="shared" si="466"/>
        <v/>
      </c>
      <c r="BQ989" s="97"/>
      <c r="BR989" s="186">
        <f t="shared" si="467"/>
        <v>0</v>
      </c>
      <c r="BS989" s="186">
        <f t="shared" si="468"/>
        <v>0</v>
      </c>
      <c r="BT989" s="222">
        <f t="shared" si="469"/>
        <v>0</v>
      </c>
      <c r="BU989" s="222">
        <f t="shared" si="470"/>
        <v>0</v>
      </c>
      <c r="BV989" s="222">
        <f t="shared" si="471"/>
        <v>0</v>
      </c>
      <c r="BW989" s="222">
        <f t="shared" si="472"/>
        <v>0</v>
      </c>
      <c r="BX989" s="222">
        <f t="shared" si="473"/>
        <v>0</v>
      </c>
      <c r="BY989" s="106"/>
      <c r="BZ989" s="197" t="str">
        <f>IF(SUMIF('Input| Projects'!$AS$8:$CP$8,"Dx",'Input| Projects'!$AS989:$CP989)=0,"",SUMIF('Input| Projects'!$AS$8:$CP$8,"Dx",'Input| Projects'!$AS989:$CP989))</f>
        <v/>
      </c>
      <c r="CA989" s="197" t="str">
        <f>IF(SUMIF('Input| Projects'!$AS$8:$CP$8,"Tx",'Input| Projects'!$AS989:$CP989)=0,"",SUMIF('Input| Projects'!$AS$8:$CP$8,"Tx",'Input| Projects'!$AS989:$CP989))</f>
        <v/>
      </c>
      <c r="CB989" s="150" t="str">
        <f t="shared" si="480"/>
        <v/>
      </c>
    </row>
    <row r="990" spans="2:80" x14ac:dyDescent="0.2">
      <c r="B990" s="201">
        <f>IFERROR('Input| Projects'!B990,"")</f>
        <v>981</v>
      </c>
      <c r="C990" s="42" t="str">
        <f>IFERROR(IF('Input| Projects'!C990="","",'Input| Projects'!C990),"")</f>
        <v/>
      </c>
      <c r="D990" s="42" t="str">
        <f>IFERROR(IF('Input| Projects'!D990="","",'Input| Projects'!D990),"")</f>
        <v/>
      </c>
      <c r="E990" s="104"/>
      <c r="F990" s="190">
        <f>IFERROR('Input| Projects'!I990*'Input| Escalations'!$K$19,"")</f>
        <v>0</v>
      </c>
      <c r="G990" s="190">
        <f>IFERROR('Input| Projects'!J990*'Input| Escalations'!$K$19,"")</f>
        <v>0</v>
      </c>
      <c r="H990" s="190">
        <f>IFERROR('Input| Projects'!K990*'Input| Escalations'!$K$19,"")</f>
        <v>0</v>
      </c>
      <c r="I990" s="190">
        <f>IFERROR('Input| Projects'!L990*'Input| Escalations'!$K$19,"")</f>
        <v>0</v>
      </c>
      <c r="J990" s="190">
        <f>IFERROR('Input| Projects'!M990*'Input| Escalations'!$K$19,"")</f>
        <v>0</v>
      </c>
      <c r="K990" s="190">
        <f>IFERROR('Input| Projects'!N990*'Input| Escalations'!$K$19,"")</f>
        <v>0</v>
      </c>
      <c r="L990" s="190">
        <f>IFERROR('Input| Projects'!O990*'Input| Escalations'!$K$19,"")</f>
        <v>0</v>
      </c>
      <c r="M990" s="150" t="str">
        <f>IF(ABS(SUM(F990:L990)-(SUM('Input| Projects'!I990:O990)*'Input| Escalations'!$K$19))&lt;0.0000001,"",1)</f>
        <v/>
      </c>
      <c r="N990" s="192">
        <f>'Input| Projects'!$Y990*INDEX('Input| Escalations'!$H$33:$N$33,MATCH('Calc| Project Costs'!N$9,'Input| Escalations'!$H$23:$N$23,0))+'Input| Projects'!$Z990*INDEX('Input| Escalations'!$H$34:$N$34,MATCH('Calc| Project Costs'!N$9,'Input| Escalations'!$H$23:$N$23,0))+'Input| Projects'!$AA990*INDEX('Input| Escalations'!$H$35:$N$35,MATCH('Calc| Project Costs'!N$9,'Input| Escalations'!$H$23:$N$23,0))+1</f>
        <v>1</v>
      </c>
      <c r="O990" s="192">
        <f>'Input| Projects'!$Y990*INDEX('Input| Escalations'!$H$33:$N$33,MATCH('Calc| Project Costs'!O$9,'Input| Escalations'!$H$23:$N$23,0))+'Input| Projects'!$Z990*INDEX('Input| Escalations'!$H$34:$N$34,MATCH('Calc| Project Costs'!O$9,'Input| Escalations'!$H$23:$N$23,0))+'Input| Projects'!$AA990*INDEX('Input| Escalations'!$H$35:$N$35,MATCH('Calc| Project Costs'!O$9,'Input| Escalations'!$H$23:$N$23,0))+1</f>
        <v>1</v>
      </c>
      <c r="P990" s="192">
        <f>'Input| Projects'!$Y990*INDEX('Input| Escalations'!$H$33:$N$33,MATCH('Calc| Project Costs'!P$9,'Input| Escalations'!$H$23:$N$23,0))+'Input| Projects'!$Z990*INDEX('Input| Escalations'!$H$34:$N$34,MATCH('Calc| Project Costs'!P$9,'Input| Escalations'!$H$23:$N$23,0))+'Input| Projects'!$AA990*INDEX('Input| Escalations'!$H$35:$N$35,MATCH('Calc| Project Costs'!P$9,'Input| Escalations'!$H$23:$N$23,0))+1</f>
        <v>1</v>
      </c>
      <c r="Q990" s="192">
        <f>'Input| Projects'!$Y990*INDEX('Input| Escalations'!$H$33:$N$33,MATCH('Calc| Project Costs'!Q$9,'Input| Escalations'!$H$23:$N$23,0))+'Input| Projects'!$Z990*INDEX('Input| Escalations'!$H$34:$N$34,MATCH('Calc| Project Costs'!Q$9,'Input| Escalations'!$H$23:$N$23,0))+'Input| Projects'!$AA990*INDEX('Input| Escalations'!$H$35:$N$35,MATCH('Calc| Project Costs'!Q$9,'Input| Escalations'!$H$23:$N$23,0))+1</f>
        <v>1</v>
      </c>
      <c r="R990" s="192">
        <f>'Input| Projects'!$Y990*INDEX('Input| Escalations'!$H$33:$N$33,MATCH('Calc| Project Costs'!R$9,'Input| Escalations'!$H$23:$N$23,0))+'Input| Projects'!$Z990*INDEX('Input| Escalations'!$H$34:$N$34,MATCH('Calc| Project Costs'!R$9,'Input| Escalations'!$H$23:$N$23,0))+'Input| Projects'!$AA990*INDEX('Input| Escalations'!$H$35:$N$35,MATCH('Calc| Project Costs'!R$9,'Input| Escalations'!$H$23:$N$23,0))+1</f>
        <v>1</v>
      </c>
      <c r="S990" s="192">
        <f>'Input| Projects'!$Y990*INDEX('Input| Escalations'!$H$33:$N$33,MATCH('Calc| Project Costs'!S$9,'Input| Escalations'!$H$23:$N$23,0))+'Input| Projects'!$Z990*INDEX('Input| Escalations'!$H$34:$N$34,MATCH('Calc| Project Costs'!S$9,'Input| Escalations'!$H$23:$N$23,0))+'Input| Projects'!$AA990*INDEX('Input| Escalations'!$H$35:$N$35,MATCH('Calc| Project Costs'!S$9,'Input| Escalations'!$H$23:$N$23,0))+1</f>
        <v>1</v>
      </c>
      <c r="T990" s="192">
        <f>'Input| Projects'!$Y990*INDEX('Input| Escalations'!$H$33:$N$33,MATCH('Calc| Project Costs'!T$9,'Input| Escalations'!$H$23:$N$23,0))+'Input| Projects'!$Z990*INDEX('Input| Escalations'!$H$34:$N$34,MATCH('Calc| Project Costs'!T$9,'Input| Escalations'!$H$23:$N$23,0))+'Input| Projects'!$AA990*INDEX('Input| Escalations'!$H$35:$N$35,MATCH('Calc| Project Costs'!T$9,'Input| Escalations'!$H$23:$N$23,0))+1</f>
        <v>1</v>
      </c>
      <c r="U990" s="106"/>
      <c r="V990" s="186">
        <f t="shared" si="474"/>
        <v>0</v>
      </c>
      <c r="W990" s="186">
        <f t="shared" si="475"/>
        <v>0</v>
      </c>
      <c r="X990" s="186">
        <f t="shared" si="476"/>
        <v>0</v>
      </c>
      <c r="Y990" s="186">
        <f t="shared" si="452"/>
        <v>0</v>
      </c>
      <c r="Z990" s="186">
        <f t="shared" si="453"/>
        <v>0</v>
      </c>
      <c r="AA990" s="186">
        <f t="shared" si="454"/>
        <v>0</v>
      </c>
      <c r="AB990" s="186">
        <f t="shared" si="455"/>
        <v>0</v>
      </c>
      <c r="AC990" s="106"/>
      <c r="AD990" s="186">
        <f>'Input| Projects'!Q990*N990*'Input| Escalations'!$K$19</f>
        <v>0</v>
      </c>
      <c r="AE990" s="186">
        <f>'Input| Projects'!R990*O990*'Input| Escalations'!$K$19</f>
        <v>0</v>
      </c>
      <c r="AF990" s="186">
        <f>'Input| Projects'!S990*P990*'Input| Escalations'!$K$19</f>
        <v>0</v>
      </c>
      <c r="AG990" s="186">
        <f>'Input| Projects'!T990*Q990*'Input| Escalations'!$K$19</f>
        <v>0</v>
      </c>
      <c r="AH990" s="186">
        <f>'Input| Projects'!U990*R990*'Input| Escalations'!$K$19</f>
        <v>0</v>
      </c>
      <c r="AI990" s="186">
        <f>'Input| Projects'!V990*S990*'Input| Escalations'!$K$19</f>
        <v>0</v>
      </c>
      <c r="AJ990" s="186">
        <f>'Input| Projects'!W990*T990*'Input| Escalations'!$K$19</f>
        <v>0</v>
      </c>
      <c r="AK990" s="106"/>
      <c r="AL990" s="186" t="str">
        <f>IFERROR(IF('Input| Overheads'!$C$42="Direct costs",SUMPRODUCT(--('Input| Projects'!$AC990="Yes"),'Calc| Overheads Allocation'!C$8,'Calc| Project Costs'!V990),IF('Input| Overheads'!$C$42="Internal labour",SUMPRODUCT(--('Input| Projects'!$AC990="Yes"),'Calc| Overheads Allocation'!C$8,'Calc| Project Costs'!V990,'Input| Projects'!$Y990),IF('Input| Overheads'!$C$42="DNSP defined",SUMPRODUCT(--('Input| Projects'!$AC990="Yes"),'Calc| Overheads Allocation'!C$61,'Input| Projects'!$AF990),""))),"")</f>
        <v/>
      </c>
      <c r="AM990" s="186" t="str">
        <f>IFERROR(IF('Input| Overheads'!$C$42="Direct costs",SUMPRODUCT(--('Input| Projects'!$AC990="Yes"),'Calc| Overheads Allocation'!D$8,'Calc| Project Costs'!W990),IF('Input| Overheads'!$C$42="Internal labour",SUMPRODUCT(--('Input| Projects'!$AC990="Yes"),'Calc| Overheads Allocation'!D$8,'Calc| Project Costs'!W990,'Input| Projects'!$Y990),IF('Input| Overheads'!$C$42="DNSP defined",SUMPRODUCT(--('Input| Projects'!$AC990="Yes"),'Calc| Overheads Allocation'!D$61,'Input| Projects'!$AF990),""))),"")</f>
        <v/>
      </c>
      <c r="AN990" s="186" t="str">
        <f>IFERROR(IF('Input| Overheads'!$C$42="Direct costs",SUMPRODUCT(--('Input| Projects'!$AC990="Yes"),'Calc| Overheads Allocation'!E$8,'Calc| Project Costs'!X990),IF('Input| Overheads'!$C$42="Internal labour",SUMPRODUCT(--('Input| Projects'!$AC990="Yes"),'Calc| Overheads Allocation'!E$8,'Calc| Project Costs'!X990,'Input| Projects'!$Y990),IF('Input| Overheads'!$C$42="DNSP defined",SUMPRODUCT(--('Input| Projects'!$AC990="Yes"),'Calc| Overheads Allocation'!E$61,'Input| Projects'!$AF990),""))),"")</f>
        <v/>
      </c>
      <c r="AO990" s="186" t="str">
        <f>IFERROR(IF('Input| Overheads'!$C$42="Direct costs",SUMPRODUCT(--('Input| Projects'!$AC990="Yes"),'Calc| Overheads Allocation'!F$8,'Calc| Project Costs'!Y990),IF('Input| Overheads'!$C$42="Internal labour",SUMPRODUCT(--('Input| Projects'!$AC990="Yes"),'Calc| Overheads Allocation'!F$8,'Calc| Project Costs'!Y990,'Input| Projects'!$Y990),IF('Input| Overheads'!$C$42="DNSP defined",SUMPRODUCT(--('Input| Projects'!$AC990="Yes"),'Calc| Overheads Allocation'!F$61,'Input| Projects'!$AF990),""))),"")</f>
        <v/>
      </c>
      <c r="AP990" s="186" t="str">
        <f>IFERROR(IF('Input| Overheads'!$C$42="Direct costs",SUMPRODUCT(--('Input| Projects'!$AC990="Yes"),'Calc| Overheads Allocation'!G$8,'Calc| Project Costs'!Z990),IF('Input| Overheads'!$C$42="Internal labour",SUMPRODUCT(--('Input| Projects'!$AC990="Yes"),'Calc| Overheads Allocation'!G$8,'Calc| Project Costs'!Z990,'Input| Projects'!$Y990),IF('Input| Overheads'!$C$42="DNSP defined",SUMPRODUCT(--('Input| Projects'!$AC990="Yes"),'Calc| Overheads Allocation'!G$61,'Input| Projects'!$AF990),""))),"")</f>
        <v/>
      </c>
      <c r="AQ990" s="186" t="str">
        <f>IFERROR(IF('Input| Overheads'!$C$42="Direct costs",SUMPRODUCT(--('Input| Projects'!$AC990="Yes"),'Calc| Overheads Allocation'!H$8,'Calc| Project Costs'!AA990),IF('Input| Overheads'!$C$42="Internal labour",SUMPRODUCT(--('Input| Projects'!$AC990="Yes"),'Calc| Overheads Allocation'!H$8,'Calc| Project Costs'!AA990,'Input| Projects'!$Y990),IF('Input| Overheads'!$C$42="DNSP defined",SUMPRODUCT(--('Input| Projects'!$AC990="Yes"),'Calc| Overheads Allocation'!H$61,'Input| Projects'!$AF990),""))),"")</f>
        <v/>
      </c>
      <c r="AR990" s="186" t="str">
        <f>IFERROR(IF('Input| Overheads'!$C$42="Direct costs",SUMPRODUCT(--('Input| Projects'!$AC990="Yes"),'Calc| Overheads Allocation'!I$8,'Calc| Project Costs'!AB990),IF('Input| Overheads'!$C$42="Internal labour",SUMPRODUCT(--('Input| Projects'!$AC990="Yes"),'Calc| Overheads Allocation'!I$8,'Calc| Project Costs'!AB990,'Input| Projects'!$Y990),IF('Input| Overheads'!$C$42="DNSP defined",SUMPRODUCT(--('Input| Projects'!$AC990="Yes"),'Calc| Overheads Allocation'!I$61,'Input| Projects'!$AF990),""))),"")</f>
        <v/>
      </c>
      <c r="AS990" s="106"/>
      <c r="AT990" s="186" t="str">
        <f>IFERROR(IF('Input| Overheads'!$C$42="Direct costs",SUMPRODUCT(--('Input| Projects'!$AD990="Yes"),'Calc| Overheads Allocation'!C$9,'Calc| Project Costs'!V990),IF('Input| Overheads'!$C$42="Internal labour",SUMPRODUCT(--('Input| Projects'!$AD990="Yes"),'Calc| Overheads Allocation'!C$9,'Calc| Project Costs'!V990,'Input| Projects'!$Y990),IF('Input| Overheads'!$C$42="DNSP defined",SUMPRODUCT(--('Input| Projects'!$AD990="Yes"),'Calc| Overheads Allocation'!C$62,'Input| Projects'!$AG990),""))),"")</f>
        <v/>
      </c>
      <c r="AU990" s="186" t="str">
        <f>IFERROR(IF('Input| Overheads'!$C$42="Direct costs",SUMPRODUCT(--('Input| Projects'!$AD990="Yes"),'Calc| Overheads Allocation'!D$9,'Calc| Project Costs'!W990),IF('Input| Overheads'!$C$42="Internal labour",SUMPRODUCT(--('Input| Projects'!$AD990="Yes"),'Calc| Overheads Allocation'!D$9,'Calc| Project Costs'!W990,'Input| Projects'!$Y990),IF('Input| Overheads'!$C$42="DNSP defined",SUMPRODUCT(--('Input| Projects'!$AD990="Yes"),'Calc| Overheads Allocation'!D$62,'Input| Projects'!$AG990),""))),"")</f>
        <v/>
      </c>
      <c r="AV990" s="186" t="str">
        <f>IFERROR(IF('Input| Overheads'!$C$42="Direct costs",SUMPRODUCT(--('Input| Projects'!$AD990="Yes"),'Calc| Overheads Allocation'!E$9,'Calc| Project Costs'!X990),IF('Input| Overheads'!$C$42="Internal labour",SUMPRODUCT(--('Input| Projects'!$AD990="Yes"),'Calc| Overheads Allocation'!E$9,'Calc| Project Costs'!X990,'Input| Projects'!$Y990),IF('Input| Overheads'!$C$42="DNSP defined",SUMPRODUCT(--('Input| Projects'!$AD990="Yes"),'Calc| Overheads Allocation'!E$62,'Input| Projects'!$AG990),""))),"")</f>
        <v/>
      </c>
      <c r="AW990" s="186" t="str">
        <f>IFERROR(IF('Input| Overheads'!$C$42="Direct costs",SUMPRODUCT(--('Input| Projects'!$AD990="Yes"),'Calc| Overheads Allocation'!F$9,'Calc| Project Costs'!Y990),IF('Input| Overheads'!$C$42="Internal labour",SUMPRODUCT(--('Input| Projects'!$AD990="Yes"),'Calc| Overheads Allocation'!F$9,'Calc| Project Costs'!Y990,'Input| Projects'!$Y990),IF('Input| Overheads'!$C$42="DNSP defined",SUMPRODUCT(--('Input| Projects'!$AD990="Yes"),'Calc| Overheads Allocation'!F$62,'Input| Projects'!$AG990),""))),"")</f>
        <v/>
      </c>
      <c r="AX990" s="186" t="str">
        <f>IFERROR(IF('Input| Overheads'!$C$42="Direct costs",SUMPRODUCT(--('Input| Projects'!$AD990="Yes"),'Calc| Overheads Allocation'!G$9,'Calc| Project Costs'!Z990),IF('Input| Overheads'!$C$42="Internal labour",SUMPRODUCT(--('Input| Projects'!$AD990="Yes"),'Calc| Overheads Allocation'!G$9,'Calc| Project Costs'!Z990,'Input| Projects'!$Y990),IF('Input| Overheads'!$C$42="DNSP defined",SUMPRODUCT(--('Input| Projects'!$AD990="Yes"),'Calc| Overheads Allocation'!G$62,'Input| Projects'!$AG990),""))),"")</f>
        <v/>
      </c>
      <c r="AY990" s="186" t="str">
        <f>IFERROR(IF('Input| Overheads'!$C$42="Direct costs",SUMPRODUCT(--('Input| Projects'!$AD990="Yes"),'Calc| Overheads Allocation'!H$9,'Calc| Project Costs'!AA990),IF('Input| Overheads'!$C$42="Internal labour",SUMPRODUCT(--('Input| Projects'!$AD990="Yes"),'Calc| Overheads Allocation'!H$9,'Calc| Project Costs'!AA990,'Input| Projects'!$Y990),IF('Input| Overheads'!$C$42="DNSP defined",SUMPRODUCT(--('Input| Projects'!$AD990="Yes"),'Calc| Overheads Allocation'!H$62,'Input| Projects'!$AG990),""))),"")</f>
        <v/>
      </c>
      <c r="AZ990" s="186" t="str">
        <f>IFERROR(IF('Input| Overheads'!$C$42="Direct costs",SUMPRODUCT(--('Input| Projects'!$AD990="Yes"),'Calc| Overheads Allocation'!I$9,'Calc| Project Costs'!AB990),IF('Input| Overheads'!$C$42="Internal labour",SUMPRODUCT(--('Input| Projects'!$AD990="Yes"),'Calc| Overheads Allocation'!I$9,'Calc| Project Costs'!AB990,'Input| Projects'!$Y990),IF('Input| Overheads'!$C$42="DNSP defined",SUMPRODUCT(--('Input| Projects'!$AD990="Yes"),'Calc| Overheads Allocation'!I$62,'Input| Projects'!$AG990),""))),"")</f>
        <v/>
      </c>
      <c r="BA990" s="106"/>
      <c r="BB990" s="186">
        <f t="shared" si="477"/>
        <v>0</v>
      </c>
      <c r="BC990" s="186">
        <f t="shared" si="478"/>
        <v>0</v>
      </c>
      <c r="BD990" s="186">
        <f t="shared" si="479"/>
        <v>0</v>
      </c>
      <c r="BE990" s="186">
        <f t="shared" si="456"/>
        <v>0</v>
      </c>
      <c r="BF990" s="186">
        <f t="shared" si="457"/>
        <v>0</v>
      </c>
      <c r="BG990" s="186">
        <f t="shared" si="458"/>
        <v>0</v>
      </c>
      <c r="BH990" s="186">
        <f t="shared" si="459"/>
        <v>0</v>
      </c>
      <c r="BI990" s="97"/>
      <c r="BJ990" s="186" t="str">
        <f t="shared" si="460"/>
        <v/>
      </c>
      <c r="BK990" s="186" t="str">
        <f t="shared" si="461"/>
        <v/>
      </c>
      <c r="BL990" s="186" t="str">
        <f t="shared" si="462"/>
        <v/>
      </c>
      <c r="BM990" s="186" t="str">
        <f t="shared" si="463"/>
        <v/>
      </c>
      <c r="BN990" s="186" t="str">
        <f t="shared" si="464"/>
        <v/>
      </c>
      <c r="BO990" s="186" t="str">
        <f t="shared" si="465"/>
        <v/>
      </c>
      <c r="BP990" s="186" t="str">
        <f t="shared" si="466"/>
        <v/>
      </c>
      <c r="BQ990" s="97"/>
      <c r="BR990" s="186">
        <f t="shared" si="467"/>
        <v>0</v>
      </c>
      <c r="BS990" s="186">
        <f t="shared" si="468"/>
        <v>0</v>
      </c>
      <c r="BT990" s="222">
        <f t="shared" si="469"/>
        <v>0</v>
      </c>
      <c r="BU990" s="222">
        <f t="shared" si="470"/>
        <v>0</v>
      </c>
      <c r="BV990" s="222">
        <f t="shared" si="471"/>
        <v>0</v>
      </c>
      <c r="BW990" s="222">
        <f t="shared" si="472"/>
        <v>0</v>
      </c>
      <c r="BX990" s="222">
        <f t="shared" si="473"/>
        <v>0</v>
      </c>
      <c r="BY990" s="106"/>
      <c r="BZ990" s="197" t="str">
        <f>IF(SUMIF('Input| Projects'!$AS$8:$CP$8,"Dx",'Input| Projects'!$AS990:$CP990)=0,"",SUMIF('Input| Projects'!$AS$8:$CP$8,"Dx",'Input| Projects'!$AS990:$CP990))</f>
        <v/>
      </c>
      <c r="CA990" s="197" t="str">
        <f>IF(SUMIF('Input| Projects'!$AS$8:$CP$8,"Tx",'Input| Projects'!$AS990:$CP990)=0,"",SUMIF('Input| Projects'!$AS$8:$CP$8,"Tx",'Input| Projects'!$AS990:$CP990))</f>
        <v/>
      </c>
      <c r="CB990" s="150" t="str">
        <f t="shared" si="480"/>
        <v/>
      </c>
    </row>
    <row r="991" spans="2:80" x14ac:dyDescent="0.2">
      <c r="B991" s="201">
        <f>IFERROR('Input| Projects'!B991,"")</f>
        <v>982</v>
      </c>
      <c r="C991" s="42" t="str">
        <f>IFERROR(IF('Input| Projects'!C991="","",'Input| Projects'!C991),"")</f>
        <v/>
      </c>
      <c r="D991" s="42" t="str">
        <f>IFERROR(IF('Input| Projects'!D991="","",'Input| Projects'!D991),"")</f>
        <v/>
      </c>
      <c r="E991" s="104"/>
      <c r="F991" s="190">
        <f>IFERROR('Input| Projects'!I991*'Input| Escalations'!$K$19,"")</f>
        <v>0</v>
      </c>
      <c r="G991" s="190">
        <f>IFERROR('Input| Projects'!J991*'Input| Escalations'!$K$19,"")</f>
        <v>0</v>
      </c>
      <c r="H991" s="190">
        <f>IFERROR('Input| Projects'!K991*'Input| Escalations'!$K$19,"")</f>
        <v>0</v>
      </c>
      <c r="I991" s="190">
        <f>IFERROR('Input| Projects'!L991*'Input| Escalations'!$K$19,"")</f>
        <v>0</v>
      </c>
      <c r="J991" s="190">
        <f>IFERROR('Input| Projects'!M991*'Input| Escalations'!$K$19,"")</f>
        <v>0</v>
      </c>
      <c r="K991" s="190">
        <f>IFERROR('Input| Projects'!N991*'Input| Escalations'!$K$19,"")</f>
        <v>0</v>
      </c>
      <c r="L991" s="190">
        <f>IFERROR('Input| Projects'!O991*'Input| Escalations'!$K$19,"")</f>
        <v>0</v>
      </c>
      <c r="M991" s="150" t="str">
        <f>IF(ABS(SUM(F991:L991)-(SUM('Input| Projects'!I991:O991)*'Input| Escalations'!$K$19))&lt;0.0000001,"",1)</f>
        <v/>
      </c>
      <c r="N991" s="192">
        <f>'Input| Projects'!$Y991*INDEX('Input| Escalations'!$H$33:$N$33,MATCH('Calc| Project Costs'!N$9,'Input| Escalations'!$H$23:$N$23,0))+'Input| Projects'!$Z991*INDEX('Input| Escalations'!$H$34:$N$34,MATCH('Calc| Project Costs'!N$9,'Input| Escalations'!$H$23:$N$23,0))+'Input| Projects'!$AA991*INDEX('Input| Escalations'!$H$35:$N$35,MATCH('Calc| Project Costs'!N$9,'Input| Escalations'!$H$23:$N$23,0))+1</f>
        <v>1</v>
      </c>
      <c r="O991" s="192">
        <f>'Input| Projects'!$Y991*INDEX('Input| Escalations'!$H$33:$N$33,MATCH('Calc| Project Costs'!O$9,'Input| Escalations'!$H$23:$N$23,0))+'Input| Projects'!$Z991*INDEX('Input| Escalations'!$H$34:$N$34,MATCH('Calc| Project Costs'!O$9,'Input| Escalations'!$H$23:$N$23,0))+'Input| Projects'!$AA991*INDEX('Input| Escalations'!$H$35:$N$35,MATCH('Calc| Project Costs'!O$9,'Input| Escalations'!$H$23:$N$23,0))+1</f>
        <v>1</v>
      </c>
      <c r="P991" s="192">
        <f>'Input| Projects'!$Y991*INDEX('Input| Escalations'!$H$33:$N$33,MATCH('Calc| Project Costs'!P$9,'Input| Escalations'!$H$23:$N$23,0))+'Input| Projects'!$Z991*INDEX('Input| Escalations'!$H$34:$N$34,MATCH('Calc| Project Costs'!P$9,'Input| Escalations'!$H$23:$N$23,0))+'Input| Projects'!$AA991*INDEX('Input| Escalations'!$H$35:$N$35,MATCH('Calc| Project Costs'!P$9,'Input| Escalations'!$H$23:$N$23,0))+1</f>
        <v>1</v>
      </c>
      <c r="Q991" s="192">
        <f>'Input| Projects'!$Y991*INDEX('Input| Escalations'!$H$33:$N$33,MATCH('Calc| Project Costs'!Q$9,'Input| Escalations'!$H$23:$N$23,0))+'Input| Projects'!$Z991*INDEX('Input| Escalations'!$H$34:$N$34,MATCH('Calc| Project Costs'!Q$9,'Input| Escalations'!$H$23:$N$23,0))+'Input| Projects'!$AA991*INDEX('Input| Escalations'!$H$35:$N$35,MATCH('Calc| Project Costs'!Q$9,'Input| Escalations'!$H$23:$N$23,0))+1</f>
        <v>1</v>
      </c>
      <c r="R991" s="192">
        <f>'Input| Projects'!$Y991*INDEX('Input| Escalations'!$H$33:$N$33,MATCH('Calc| Project Costs'!R$9,'Input| Escalations'!$H$23:$N$23,0))+'Input| Projects'!$Z991*INDEX('Input| Escalations'!$H$34:$N$34,MATCH('Calc| Project Costs'!R$9,'Input| Escalations'!$H$23:$N$23,0))+'Input| Projects'!$AA991*INDEX('Input| Escalations'!$H$35:$N$35,MATCH('Calc| Project Costs'!R$9,'Input| Escalations'!$H$23:$N$23,0))+1</f>
        <v>1</v>
      </c>
      <c r="S991" s="192">
        <f>'Input| Projects'!$Y991*INDEX('Input| Escalations'!$H$33:$N$33,MATCH('Calc| Project Costs'!S$9,'Input| Escalations'!$H$23:$N$23,0))+'Input| Projects'!$Z991*INDEX('Input| Escalations'!$H$34:$N$34,MATCH('Calc| Project Costs'!S$9,'Input| Escalations'!$H$23:$N$23,0))+'Input| Projects'!$AA991*INDEX('Input| Escalations'!$H$35:$N$35,MATCH('Calc| Project Costs'!S$9,'Input| Escalations'!$H$23:$N$23,0))+1</f>
        <v>1</v>
      </c>
      <c r="T991" s="192">
        <f>'Input| Projects'!$Y991*INDEX('Input| Escalations'!$H$33:$N$33,MATCH('Calc| Project Costs'!T$9,'Input| Escalations'!$H$23:$N$23,0))+'Input| Projects'!$Z991*INDEX('Input| Escalations'!$H$34:$N$34,MATCH('Calc| Project Costs'!T$9,'Input| Escalations'!$H$23:$N$23,0))+'Input| Projects'!$AA991*INDEX('Input| Escalations'!$H$35:$N$35,MATCH('Calc| Project Costs'!T$9,'Input| Escalations'!$H$23:$N$23,0))+1</f>
        <v>1</v>
      </c>
      <c r="U991" s="106"/>
      <c r="V991" s="186">
        <f t="shared" si="474"/>
        <v>0</v>
      </c>
      <c r="W991" s="186">
        <f t="shared" si="475"/>
        <v>0</v>
      </c>
      <c r="X991" s="186">
        <f t="shared" si="476"/>
        <v>0</v>
      </c>
      <c r="Y991" s="186">
        <f t="shared" si="452"/>
        <v>0</v>
      </c>
      <c r="Z991" s="186">
        <f t="shared" si="453"/>
        <v>0</v>
      </c>
      <c r="AA991" s="186">
        <f t="shared" si="454"/>
        <v>0</v>
      </c>
      <c r="AB991" s="186">
        <f t="shared" si="455"/>
        <v>0</v>
      </c>
      <c r="AC991" s="106"/>
      <c r="AD991" s="186">
        <f>'Input| Projects'!Q991*N991*'Input| Escalations'!$K$19</f>
        <v>0</v>
      </c>
      <c r="AE991" s="186">
        <f>'Input| Projects'!R991*O991*'Input| Escalations'!$K$19</f>
        <v>0</v>
      </c>
      <c r="AF991" s="186">
        <f>'Input| Projects'!S991*P991*'Input| Escalations'!$K$19</f>
        <v>0</v>
      </c>
      <c r="AG991" s="186">
        <f>'Input| Projects'!T991*Q991*'Input| Escalations'!$K$19</f>
        <v>0</v>
      </c>
      <c r="AH991" s="186">
        <f>'Input| Projects'!U991*R991*'Input| Escalations'!$K$19</f>
        <v>0</v>
      </c>
      <c r="AI991" s="186">
        <f>'Input| Projects'!V991*S991*'Input| Escalations'!$K$19</f>
        <v>0</v>
      </c>
      <c r="AJ991" s="186">
        <f>'Input| Projects'!W991*T991*'Input| Escalations'!$K$19</f>
        <v>0</v>
      </c>
      <c r="AK991" s="106"/>
      <c r="AL991" s="186" t="str">
        <f>IFERROR(IF('Input| Overheads'!$C$42="Direct costs",SUMPRODUCT(--('Input| Projects'!$AC991="Yes"),'Calc| Overheads Allocation'!C$8,'Calc| Project Costs'!V991),IF('Input| Overheads'!$C$42="Internal labour",SUMPRODUCT(--('Input| Projects'!$AC991="Yes"),'Calc| Overheads Allocation'!C$8,'Calc| Project Costs'!V991,'Input| Projects'!$Y991),IF('Input| Overheads'!$C$42="DNSP defined",SUMPRODUCT(--('Input| Projects'!$AC991="Yes"),'Calc| Overheads Allocation'!C$61,'Input| Projects'!$AF991),""))),"")</f>
        <v/>
      </c>
      <c r="AM991" s="186" t="str">
        <f>IFERROR(IF('Input| Overheads'!$C$42="Direct costs",SUMPRODUCT(--('Input| Projects'!$AC991="Yes"),'Calc| Overheads Allocation'!D$8,'Calc| Project Costs'!W991),IF('Input| Overheads'!$C$42="Internal labour",SUMPRODUCT(--('Input| Projects'!$AC991="Yes"),'Calc| Overheads Allocation'!D$8,'Calc| Project Costs'!W991,'Input| Projects'!$Y991),IF('Input| Overheads'!$C$42="DNSP defined",SUMPRODUCT(--('Input| Projects'!$AC991="Yes"),'Calc| Overheads Allocation'!D$61,'Input| Projects'!$AF991),""))),"")</f>
        <v/>
      </c>
      <c r="AN991" s="186" t="str">
        <f>IFERROR(IF('Input| Overheads'!$C$42="Direct costs",SUMPRODUCT(--('Input| Projects'!$AC991="Yes"),'Calc| Overheads Allocation'!E$8,'Calc| Project Costs'!X991),IF('Input| Overheads'!$C$42="Internal labour",SUMPRODUCT(--('Input| Projects'!$AC991="Yes"),'Calc| Overheads Allocation'!E$8,'Calc| Project Costs'!X991,'Input| Projects'!$Y991),IF('Input| Overheads'!$C$42="DNSP defined",SUMPRODUCT(--('Input| Projects'!$AC991="Yes"),'Calc| Overheads Allocation'!E$61,'Input| Projects'!$AF991),""))),"")</f>
        <v/>
      </c>
      <c r="AO991" s="186" t="str">
        <f>IFERROR(IF('Input| Overheads'!$C$42="Direct costs",SUMPRODUCT(--('Input| Projects'!$AC991="Yes"),'Calc| Overheads Allocation'!F$8,'Calc| Project Costs'!Y991),IF('Input| Overheads'!$C$42="Internal labour",SUMPRODUCT(--('Input| Projects'!$AC991="Yes"),'Calc| Overheads Allocation'!F$8,'Calc| Project Costs'!Y991,'Input| Projects'!$Y991),IF('Input| Overheads'!$C$42="DNSP defined",SUMPRODUCT(--('Input| Projects'!$AC991="Yes"),'Calc| Overheads Allocation'!F$61,'Input| Projects'!$AF991),""))),"")</f>
        <v/>
      </c>
      <c r="AP991" s="186" t="str">
        <f>IFERROR(IF('Input| Overheads'!$C$42="Direct costs",SUMPRODUCT(--('Input| Projects'!$AC991="Yes"),'Calc| Overheads Allocation'!G$8,'Calc| Project Costs'!Z991),IF('Input| Overheads'!$C$42="Internal labour",SUMPRODUCT(--('Input| Projects'!$AC991="Yes"),'Calc| Overheads Allocation'!G$8,'Calc| Project Costs'!Z991,'Input| Projects'!$Y991),IF('Input| Overheads'!$C$42="DNSP defined",SUMPRODUCT(--('Input| Projects'!$AC991="Yes"),'Calc| Overheads Allocation'!G$61,'Input| Projects'!$AF991),""))),"")</f>
        <v/>
      </c>
      <c r="AQ991" s="186" t="str">
        <f>IFERROR(IF('Input| Overheads'!$C$42="Direct costs",SUMPRODUCT(--('Input| Projects'!$AC991="Yes"),'Calc| Overheads Allocation'!H$8,'Calc| Project Costs'!AA991),IF('Input| Overheads'!$C$42="Internal labour",SUMPRODUCT(--('Input| Projects'!$AC991="Yes"),'Calc| Overheads Allocation'!H$8,'Calc| Project Costs'!AA991,'Input| Projects'!$Y991),IF('Input| Overheads'!$C$42="DNSP defined",SUMPRODUCT(--('Input| Projects'!$AC991="Yes"),'Calc| Overheads Allocation'!H$61,'Input| Projects'!$AF991),""))),"")</f>
        <v/>
      </c>
      <c r="AR991" s="186" t="str">
        <f>IFERROR(IF('Input| Overheads'!$C$42="Direct costs",SUMPRODUCT(--('Input| Projects'!$AC991="Yes"),'Calc| Overheads Allocation'!I$8,'Calc| Project Costs'!AB991),IF('Input| Overheads'!$C$42="Internal labour",SUMPRODUCT(--('Input| Projects'!$AC991="Yes"),'Calc| Overheads Allocation'!I$8,'Calc| Project Costs'!AB991,'Input| Projects'!$Y991),IF('Input| Overheads'!$C$42="DNSP defined",SUMPRODUCT(--('Input| Projects'!$AC991="Yes"),'Calc| Overheads Allocation'!I$61,'Input| Projects'!$AF991),""))),"")</f>
        <v/>
      </c>
      <c r="AS991" s="106"/>
      <c r="AT991" s="186" t="str">
        <f>IFERROR(IF('Input| Overheads'!$C$42="Direct costs",SUMPRODUCT(--('Input| Projects'!$AD991="Yes"),'Calc| Overheads Allocation'!C$9,'Calc| Project Costs'!V991),IF('Input| Overheads'!$C$42="Internal labour",SUMPRODUCT(--('Input| Projects'!$AD991="Yes"),'Calc| Overheads Allocation'!C$9,'Calc| Project Costs'!V991,'Input| Projects'!$Y991),IF('Input| Overheads'!$C$42="DNSP defined",SUMPRODUCT(--('Input| Projects'!$AD991="Yes"),'Calc| Overheads Allocation'!C$62,'Input| Projects'!$AG991),""))),"")</f>
        <v/>
      </c>
      <c r="AU991" s="186" t="str">
        <f>IFERROR(IF('Input| Overheads'!$C$42="Direct costs",SUMPRODUCT(--('Input| Projects'!$AD991="Yes"),'Calc| Overheads Allocation'!D$9,'Calc| Project Costs'!W991),IF('Input| Overheads'!$C$42="Internal labour",SUMPRODUCT(--('Input| Projects'!$AD991="Yes"),'Calc| Overheads Allocation'!D$9,'Calc| Project Costs'!W991,'Input| Projects'!$Y991),IF('Input| Overheads'!$C$42="DNSP defined",SUMPRODUCT(--('Input| Projects'!$AD991="Yes"),'Calc| Overheads Allocation'!D$62,'Input| Projects'!$AG991),""))),"")</f>
        <v/>
      </c>
      <c r="AV991" s="186" t="str">
        <f>IFERROR(IF('Input| Overheads'!$C$42="Direct costs",SUMPRODUCT(--('Input| Projects'!$AD991="Yes"),'Calc| Overheads Allocation'!E$9,'Calc| Project Costs'!X991),IF('Input| Overheads'!$C$42="Internal labour",SUMPRODUCT(--('Input| Projects'!$AD991="Yes"),'Calc| Overheads Allocation'!E$9,'Calc| Project Costs'!X991,'Input| Projects'!$Y991),IF('Input| Overheads'!$C$42="DNSP defined",SUMPRODUCT(--('Input| Projects'!$AD991="Yes"),'Calc| Overheads Allocation'!E$62,'Input| Projects'!$AG991),""))),"")</f>
        <v/>
      </c>
      <c r="AW991" s="186" t="str">
        <f>IFERROR(IF('Input| Overheads'!$C$42="Direct costs",SUMPRODUCT(--('Input| Projects'!$AD991="Yes"),'Calc| Overheads Allocation'!F$9,'Calc| Project Costs'!Y991),IF('Input| Overheads'!$C$42="Internal labour",SUMPRODUCT(--('Input| Projects'!$AD991="Yes"),'Calc| Overheads Allocation'!F$9,'Calc| Project Costs'!Y991,'Input| Projects'!$Y991),IF('Input| Overheads'!$C$42="DNSP defined",SUMPRODUCT(--('Input| Projects'!$AD991="Yes"),'Calc| Overheads Allocation'!F$62,'Input| Projects'!$AG991),""))),"")</f>
        <v/>
      </c>
      <c r="AX991" s="186" t="str">
        <f>IFERROR(IF('Input| Overheads'!$C$42="Direct costs",SUMPRODUCT(--('Input| Projects'!$AD991="Yes"),'Calc| Overheads Allocation'!G$9,'Calc| Project Costs'!Z991),IF('Input| Overheads'!$C$42="Internal labour",SUMPRODUCT(--('Input| Projects'!$AD991="Yes"),'Calc| Overheads Allocation'!G$9,'Calc| Project Costs'!Z991,'Input| Projects'!$Y991),IF('Input| Overheads'!$C$42="DNSP defined",SUMPRODUCT(--('Input| Projects'!$AD991="Yes"),'Calc| Overheads Allocation'!G$62,'Input| Projects'!$AG991),""))),"")</f>
        <v/>
      </c>
      <c r="AY991" s="186" t="str">
        <f>IFERROR(IF('Input| Overheads'!$C$42="Direct costs",SUMPRODUCT(--('Input| Projects'!$AD991="Yes"),'Calc| Overheads Allocation'!H$9,'Calc| Project Costs'!AA991),IF('Input| Overheads'!$C$42="Internal labour",SUMPRODUCT(--('Input| Projects'!$AD991="Yes"),'Calc| Overheads Allocation'!H$9,'Calc| Project Costs'!AA991,'Input| Projects'!$Y991),IF('Input| Overheads'!$C$42="DNSP defined",SUMPRODUCT(--('Input| Projects'!$AD991="Yes"),'Calc| Overheads Allocation'!H$62,'Input| Projects'!$AG991),""))),"")</f>
        <v/>
      </c>
      <c r="AZ991" s="186" t="str">
        <f>IFERROR(IF('Input| Overheads'!$C$42="Direct costs",SUMPRODUCT(--('Input| Projects'!$AD991="Yes"),'Calc| Overheads Allocation'!I$9,'Calc| Project Costs'!AB991),IF('Input| Overheads'!$C$42="Internal labour",SUMPRODUCT(--('Input| Projects'!$AD991="Yes"),'Calc| Overheads Allocation'!I$9,'Calc| Project Costs'!AB991,'Input| Projects'!$Y991),IF('Input| Overheads'!$C$42="DNSP defined",SUMPRODUCT(--('Input| Projects'!$AD991="Yes"),'Calc| Overheads Allocation'!I$62,'Input| Projects'!$AG991),""))),"")</f>
        <v/>
      </c>
      <c r="BA991" s="106"/>
      <c r="BB991" s="186">
        <f t="shared" si="477"/>
        <v>0</v>
      </c>
      <c r="BC991" s="186">
        <f t="shared" si="478"/>
        <v>0</v>
      </c>
      <c r="BD991" s="186">
        <f t="shared" si="479"/>
        <v>0</v>
      </c>
      <c r="BE991" s="186">
        <f t="shared" si="456"/>
        <v>0</v>
      </c>
      <c r="BF991" s="186">
        <f t="shared" si="457"/>
        <v>0</v>
      </c>
      <c r="BG991" s="186">
        <f t="shared" si="458"/>
        <v>0</v>
      </c>
      <c r="BH991" s="186">
        <f t="shared" si="459"/>
        <v>0</v>
      </c>
      <c r="BI991" s="97"/>
      <c r="BJ991" s="186" t="str">
        <f t="shared" si="460"/>
        <v/>
      </c>
      <c r="BK991" s="186" t="str">
        <f t="shared" si="461"/>
        <v/>
      </c>
      <c r="BL991" s="186" t="str">
        <f t="shared" si="462"/>
        <v/>
      </c>
      <c r="BM991" s="186" t="str">
        <f t="shared" si="463"/>
        <v/>
      </c>
      <c r="BN991" s="186" t="str">
        <f t="shared" si="464"/>
        <v/>
      </c>
      <c r="BO991" s="186" t="str">
        <f t="shared" si="465"/>
        <v/>
      </c>
      <c r="BP991" s="186" t="str">
        <f t="shared" si="466"/>
        <v/>
      </c>
      <c r="BQ991" s="97"/>
      <c r="BR991" s="186">
        <f t="shared" si="467"/>
        <v>0</v>
      </c>
      <c r="BS991" s="186">
        <f t="shared" si="468"/>
        <v>0</v>
      </c>
      <c r="BT991" s="222">
        <f t="shared" si="469"/>
        <v>0</v>
      </c>
      <c r="BU991" s="222">
        <f t="shared" si="470"/>
        <v>0</v>
      </c>
      <c r="BV991" s="222">
        <f t="shared" si="471"/>
        <v>0</v>
      </c>
      <c r="BW991" s="222">
        <f t="shared" si="472"/>
        <v>0</v>
      </c>
      <c r="BX991" s="222">
        <f t="shared" si="473"/>
        <v>0</v>
      </c>
      <c r="BY991" s="106"/>
      <c r="BZ991" s="197" t="str">
        <f>IF(SUMIF('Input| Projects'!$AS$8:$CP$8,"Dx",'Input| Projects'!$AS991:$CP991)=0,"",SUMIF('Input| Projects'!$AS$8:$CP$8,"Dx",'Input| Projects'!$AS991:$CP991))</f>
        <v/>
      </c>
      <c r="CA991" s="197" t="str">
        <f>IF(SUMIF('Input| Projects'!$AS$8:$CP$8,"Tx",'Input| Projects'!$AS991:$CP991)=0,"",SUMIF('Input| Projects'!$AS$8:$CP$8,"Tx",'Input| Projects'!$AS991:$CP991))</f>
        <v/>
      </c>
      <c r="CB991" s="150" t="str">
        <f t="shared" si="480"/>
        <v/>
      </c>
    </row>
    <row r="992" spans="2:80" x14ac:dyDescent="0.2">
      <c r="B992" s="201">
        <f>IFERROR('Input| Projects'!B992,"")</f>
        <v>983</v>
      </c>
      <c r="C992" s="42" t="str">
        <f>IFERROR(IF('Input| Projects'!C992="","",'Input| Projects'!C992),"")</f>
        <v/>
      </c>
      <c r="D992" s="42" t="str">
        <f>IFERROR(IF('Input| Projects'!D992="","",'Input| Projects'!D992),"")</f>
        <v/>
      </c>
      <c r="E992" s="104"/>
      <c r="F992" s="190">
        <f>IFERROR('Input| Projects'!I992*'Input| Escalations'!$K$19,"")</f>
        <v>0</v>
      </c>
      <c r="G992" s="190">
        <f>IFERROR('Input| Projects'!J992*'Input| Escalations'!$K$19,"")</f>
        <v>0</v>
      </c>
      <c r="H992" s="190">
        <f>IFERROR('Input| Projects'!K992*'Input| Escalations'!$K$19,"")</f>
        <v>0</v>
      </c>
      <c r="I992" s="190">
        <f>IFERROR('Input| Projects'!L992*'Input| Escalations'!$K$19,"")</f>
        <v>0</v>
      </c>
      <c r="J992" s="190">
        <f>IFERROR('Input| Projects'!M992*'Input| Escalations'!$K$19,"")</f>
        <v>0</v>
      </c>
      <c r="K992" s="190">
        <f>IFERROR('Input| Projects'!N992*'Input| Escalations'!$K$19,"")</f>
        <v>0</v>
      </c>
      <c r="L992" s="190">
        <f>IFERROR('Input| Projects'!O992*'Input| Escalations'!$K$19,"")</f>
        <v>0</v>
      </c>
      <c r="M992" s="150" t="str">
        <f>IF(ABS(SUM(F992:L992)-(SUM('Input| Projects'!I992:O992)*'Input| Escalations'!$K$19))&lt;0.0000001,"",1)</f>
        <v/>
      </c>
      <c r="N992" s="192">
        <f>'Input| Projects'!$Y992*INDEX('Input| Escalations'!$H$33:$N$33,MATCH('Calc| Project Costs'!N$9,'Input| Escalations'!$H$23:$N$23,0))+'Input| Projects'!$Z992*INDEX('Input| Escalations'!$H$34:$N$34,MATCH('Calc| Project Costs'!N$9,'Input| Escalations'!$H$23:$N$23,0))+'Input| Projects'!$AA992*INDEX('Input| Escalations'!$H$35:$N$35,MATCH('Calc| Project Costs'!N$9,'Input| Escalations'!$H$23:$N$23,0))+1</f>
        <v>1</v>
      </c>
      <c r="O992" s="192">
        <f>'Input| Projects'!$Y992*INDEX('Input| Escalations'!$H$33:$N$33,MATCH('Calc| Project Costs'!O$9,'Input| Escalations'!$H$23:$N$23,0))+'Input| Projects'!$Z992*INDEX('Input| Escalations'!$H$34:$N$34,MATCH('Calc| Project Costs'!O$9,'Input| Escalations'!$H$23:$N$23,0))+'Input| Projects'!$AA992*INDEX('Input| Escalations'!$H$35:$N$35,MATCH('Calc| Project Costs'!O$9,'Input| Escalations'!$H$23:$N$23,0))+1</f>
        <v>1</v>
      </c>
      <c r="P992" s="192">
        <f>'Input| Projects'!$Y992*INDEX('Input| Escalations'!$H$33:$N$33,MATCH('Calc| Project Costs'!P$9,'Input| Escalations'!$H$23:$N$23,0))+'Input| Projects'!$Z992*INDEX('Input| Escalations'!$H$34:$N$34,MATCH('Calc| Project Costs'!P$9,'Input| Escalations'!$H$23:$N$23,0))+'Input| Projects'!$AA992*INDEX('Input| Escalations'!$H$35:$N$35,MATCH('Calc| Project Costs'!P$9,'Input| Escalations'!$H$23:$N$23,0))+1</f>
        <v>1</v>
      </c>
      <c r="Q992" s="192">
        <f>'Input| Projects'!$Y992*INDEX('Input| Escalations'!$H$33:$N$33,MATCH('Calc| Project Costs'!Q$9,'Input| Escalations'!$H$23:$N$23,0))+'Input| Projects'!$Z992*INDEX('Input| Escalations'!$H$34:$N$34,MATCH('Calc| Project Costs'!Q$9,'Input| Escalations'!$H$23:$N$23,0))+'Input| Projects'!$AA992*INDEX('Input| Escalations'!$H$35:$N$35,MATCH('Calc| Project Costs'!Q$9,'Input| Escalations'!$H$23:$N$23,0))+1</f>
        <v>1</v>
      </c>
      <c r="R992" s="192">
        <f>'Input| Projects'!$Y992*INDEX('Input| Escalations'!$H$33:$N$33,MATCH('Calc| Project Costs'!R$9,'Input| Escalations'!$H$23:$N$23,0))+'Input| Projects'!$Z992*INDEX('Input| Escalations'!$H$34:$N$34,MATCH('Calc| Project Costs'!R$9,'Input| Escalations'!$H$23:$N$23,0))+'Input| Projects'!$AA992*INDEX('Input| Escalations'!$H$35:$N$35,MATCH('Calc| Project Costs'!R$9,'Input| Escalations'!$H$23:$N$23,0))+1</f>
        <v>1</v>
      </c>
      <c r="S992" s="192">
        <f>'Input| Projects'!$Y992*INDEX('Input| Escalations'!$H$33:$N$33,MATCH('Calc| Project Costs'!S$9,'Input| Escalations'!$H$23:$N$23,0))+'Input| Projects'!$Z992*INDEX('Input| Escalations'!$H$34:$N$34,MATCH('Calc| Project Costs'!S$9,'Input| Escalations'!$H$23:$N$23,0))+'Input| Projects'!$AA992*INDEX('Input| Escalations'!$H$35:$N$35,MATCH('Calc| Project Costs'!S$9,'Input| Escalations'!$H$23:$N$23,0))+1</f>
        <v>1</v>
      </c>
      <c r="T992" s="192">
        <f>'Input| Projects'!$Y992*INDEX('Input| Escalations'!$H$33:$N$33,MATCH('Calc| Project Costs'!T$9,'Input| Escalations'!$H$23:$N$23,0))+'Input| Projects'!$Z992*INDEX('Input| Escalations'!$H$34:$N$34,MATCH('Calc| Project Costs'!T$9,'Input| Escalations'!$H$23:$N$23,0))+'Input| Projects'!$AA992*INDEX('Input| Escalations'!$H$35:$N$35,MATCH('Calc| Project Costs'!T$9,'Input| Escalations'!$H$23:$N$23,0))+1</f>
        <v>1</v>
      </c>
      <c r="U992" s="106"/>
      <c r="V992" s="186">
        <f t="shared" si="474"/>
        <v>0</v>
      </c>
      <c r="W992" s="186">
        <f t="shared" si="475"/>
        <v>0</v>
      </c>
      <c r="X992" s="186">
        <f t="shared" si="476"/>
        <v>0</v>
      </c>
      <c r="Y992" s="186">
        <f t="shared" si="452"/>
        <v>0</v>
      </c>
      <c r="Z992" s="186">
        <f t="shared" si="453"/>
        <v>0</v>
      </c>
      <c r="AA992" s="186">
        <f t="shared" si="454"/>
        <v>0</v>
      </c>
      <c r="AB992" s="186">
        <f t="shared" si="455"/>
        <v>0</v>
      </c>
      <c r="AC992" s="106"/>
      <c r="AD992" s="186">
        <f>'Input| Projects'!Q992*N992*'Input| Escalations'!$K$19</f>
        <v>0</v>
      </c>
      <c r="AE992" s="186">
        <f>'Input| Projects'!R992*O992*'Input| Escalations'!$K$19</f>
        <v>0</v>
      </c>
      <c r="AF992" s="186">
        <f>'Input| Projects'!S992*P992*'Input| Escalations'!$K$19</f>
        <v>0</v>
      </c>
      <c r="AG992" s="186">
        <f>'Input| Projects'!T992*Q992*'Input| Escalations'!$K$19</f>
        <v>0</v>
      </c>
      <c r="AH992" s="186">
        <f>'Input| Projects'!U992*R992*'Input| Escalations'!$K$19</f>
        <v>0</v>
      </c>
      <c r="AI992" s="186">
        <f>'Input| Projects'!V992*S992*'Input| Escalations'!$K$19</f>
        <v>0</v>
      </c>
      <c r="AJ992" s="186">
        <f>'Input| Projects'!W992*T992*'Input| Escalations'!$K$19</f>
        <v>0</v>
      </c>
      <c r="AK992" s="106"/>
      <c r="AL992" s="186" t="str">
        <f>IFERROR(IF('Input| Overheads'!$C$42="Direct costs",SUMPRODUCT(--('Input| Projects'!$AC992="Yes"),'Calc| Overheads Allocation'!C$8,'Calc| Project Costs'!V992),IF('Input| Overheads'!$C$42="Internal labour",SUMPRODUCT(--('Input| Projects'!$AC992="Yes"),'Calc| Overheads Allocation'!C$8,'Calc| Project Costs'!V992,'Input| Projects'!$Y992),IF('Input| Overheads'!$C$42="DNSP defined",SUMPRODUCT(--('Input| Projects'!$AC992="Yes"),'Calc| Overheads Allocation'!C$61,'Input| Projects'!$AF992),""))),"")</f>
        <v/>
      </c>
      <c r="AM992" s="186" t="str">
        <f>IFERROR(IF('Input| Overheads'!$C$42="Direct costs",SUMPRODUCT(--('Input| Projects'!$AC992="Yes"),'Calc| Overheads Allocation'!D$8,'Calc| Project Costs'!W992),IF('Input| Overheads'!$C$42="Internal labour",SUMPRODUCT(--('Input| Projects'!$AC992="Yes"),'Calc| Overheads Allocation'!D$8,'Calc| Project Costs'!W992,'Input| Projects'!$Y992),IF('Input| Overheads'!$C$42="DNSP defined",SUMPRODUCT(--('Input| Projects'!$AC992="Yes"),'Calc| Overheads Allocation'!D$61,'Input| Projects'!$AF992),""))),"")</f>
        <v/>
      </c>
      <c r="AN992" s="186" t="str">
        <f>IFERROR(IF('Input| Overheads'!$C$42="Direct costs",SUMPRODUCT(--('Input| Projects'!$AC992="Yes"),'Calc| Overheads Allocation'!E$8,'Calc| Project Costs'!X992),IF('Input| Overheads'!$C$42="Internal labour",SUMPRODUCT(--('Input| Projects'!$AC992="Yes"),'Calc| Overheads Allocation'!E$8,'Calc| Project Costs'!X992,'Input| Projects'!$Y992),IF('Input| Overheads'!$C$42="DNSP defined",SUMPRODUCT(--('Input| Projects'!$AC992="Yes"),'Calc| Overheads Allocation'!E$61,'Input| Projects'!$AF992),""))),"")</f>
        <v/>
      </c>
      <c r="AO992" s="186" t="str">
        <f>IFERROR(IF('Input| Overheads'!$C$42="Direct costs",SUMPRODUCT(--('Input| Projects'!$AC992="Yes"),'Calc| Overheads Allocation'!F$8,'Calc| Project Costs'!Y992),IF('Input| Overheads'!$C$42="Internal labour",SUMPRODUCT(--('Input| Projects'!$AC992="Yes"),'Calc| Overheads Allocation'!F$8,'Calc| Project Costs'!Y992,'Input| Projects'!$Y992),IF('Input| Overheads'!$C$42="DNSP defined",SUMPRODUCT(--('Input| Projects'!$AC992="Yes"),'Calc| Overheads Allocation'!F$61,'Input| Projects'!$AF992),""))),"")</f>
        <v/>
      </c>
      <c r="AP992" s="186" t="str">
        <f>IFERROR(IF('Input| Overheads'!$C$42="Direct costs",SUMPRODUCT(--('Input| Projects'!$AC992="Yes"),'Calc| Overheads Allocation'!G$8,'Calc| Project Costs'!Z992),IF('Input| Overheads'!$C$42="Internal labour",SUMPRODUCT(--('Input| Projects'!$AC992="Yes"),'Calc| Overheads Allocation'!G$8,'Calc| Project Costs'!Z992,'Input| Projects'!$Y992),IF('Input| Overheads'!$C$42="DNSP defined",SUMPRODUCT(--('Input| Projects'!$AC992="Yes"),'Calc| Overheads Allocation'!G$61,'Input| Projects'!$AF992),""))),"")</f>
        <v/>
      </c>
      <c r="AQ992" s="186" t="str">
        <f>IFERROR(IF('Input| Overheads'!$C$42="Direct costs",SUMPRODUCT(--('Input| Projects'!$AC992="Yes"),'Calc| Overheads Allocation'!H$8,'Calc| Project Costs'!AA992),IF('Input| Overheads'!$C$42="Internal labour",SUMPRODUCT(--('Input| Projects'!$AC992="Yes"),'Calc| Overheads Allocation'!H$8,'Calc| Project Costs'!AA992,'Input| Projects'!$Y992),IF('Input| Overheads'!$C$42="DNSP defined",SUMPRODUCT(--('Input| Projects'!$AC992="Yes"),'Calc| Overheads Allocation'!H$61,'Input| Projects'!$AF992),""))),"")</f>
        <v/>
      </c>
      <c r="AR992" s="186" t="str">
        <f>IFERROR(IF('Input| Overheads'!$C$42="Direct costs",SUMPRODUCT(--('Input| Projects'!$AC992="Yes"),'Calc| Overheads Allocation'!I$8,'Calc| Project Costs'!AB992),IF('Input| Overheads'!$C$42="Internal labour",SUMPRODUCT(--('Input| Projects'!$AC992="Yes"),'Calc| Overheads Allocation'!I$8,'Calc| Project Costs'!AB992,'Input| Projects'!$Y992),IF('Input| Overheads'!$C$42="DNSP defined",SUMPRODUCT(--('Input| Projects'!$AC992="Yes"),'Calc| Overheads Allocation'!I$61,'Input| Projects'!$AF992),""))),"")</f>
        <v/>
      </c>
      <c r="AS992" s="106"/>
      <c r="AT992" s="186" t="str">
        <f>IFERROR(IF('Input| Overheads'!$C$42="Direct costs",SUMPRODUCT(--('Input| Projects'!$AD992="Yes"),'Calc| Overheads Allocation'!C$9,'Calc| Project Costs'!V992),IF('Input| Overheads'!$C$42="Internal labour",SUMPRODUCT(--('Input| Projects'!$AD992="Yes"),'Calc| Overheads Allocation'!C$9,'Calc| Project Costs'!V992,'Input| Projects'!$Y992),IF('Input| Overheads'!$C$42="DNSP defined",SUMPRODUCT(--('Input| Projects'!$AD992="Yes"),'Calc| Overheads Allocation'!C$62,'Input| Projects'!$AG992),""))),"")</f>
        <v/>
      </c>
      <c r="AU992" s="186" t="str">
        <f>IFERROR(IF('Input| Overheads'!$C$42="Direct costs",SUMPRODUCT(--('Input| Projects'!$AD992="Yes"),'Calc| Overheads Allocation'!D$9,'Calc| Project Costs'!W992),IF('Input| Overheads'!$C$42="Internal labour",SUMPRODUCT(--('Input| Projects'!$AD992="Yes"),'Calc| Overheads Allocation'!D$9,'Calc| Project Costs'!W992,'Input| Projects'!$Y992),IF('Input| Overheads'!$C$42="DNSP defined",SUMPRODUCT(--('Input| Projects'!$AD992="Yes"),'Calc| Overheads Allocation'!D$62,'Input| Projects'!$AG992),""))),"")</f>
        <v/>
      </c>
      <c r="AV992" s="186" t="str">
        <f>IFERROR(IF('Input| Overheads'!$C$42="Direct costs",SUMPRODUCT(--('Input| Projects'!$AD992="Yes"),'Calc| Overheads Allocation'!E$9,'Calc| Project Costs'!X992),IF('Input| Overheads'!$C$42="Internal labour",SUMPRODUCT(--('Input| Projects'!$AD992="Yes"),'Calc| Overheads Allocation'!E$9,'Calc| Project Costs'!X992,'Input| Projects'!$Y992),IF('Input| Overheads'!$C$42="DNSP defined",SUMPRODUCT(--('Input| Projects'!$AD992="Yes"),'Calc| Overheads Allocation'!E$62,'Input| Projects'!$AG992),""))),"")</f>
        <v/>
      </c>
      <c r="AW992" s="186" t="str">
        <f>IFERROR(IF('Input| Overheads'!$C$42="Direct costs",SUMPRODUCT(--('Input| Projects'!$AD992="Yes"),'Calc| Overheads Allocation'!F$9,'Calc| Project Costs'!Y992),IF('Input| Overheads'!$C$42="Internal labour",SUMPRODUCT(--('Input| Projects'!$AD992="Yes"),'Calc| Overheads Allocation'!F$9,'Calc| Project Costs'!Y992,'Input| Projects'!$Y992),IF('Input| Overheads'!$C$42="DNSP defined",SUMPRODUCT(--('Input| Projects'!$AD992="Yes"),'Calc| Overheads Allocation'!F$62,'Input| Projects'!$AG992),""))),"")</f>
        <v/>
      </c>
      <c r="AX992" s="186" t="str">
        <f>IFERROR(IF('Input| Overheads'!$C$42="Direct costs",SUMPRODUCT(--('Input| Projects'!$AD992="Yes"),'Calc| Overheads Allocation'!G$9,'Calc| Project Costs'!Z992),IF('Input| Overheads'!$C$42="Internal labour",SUMPRODUCT(--('Input| Projects'!$AD992="Yes"),'Calc| Overheads Allocation'!G$9,'Calc| Project Costs'!Z992,'Input| Projects'!$Y992),IF('Input| Overheads'!$C$42="DNSP defined",SUMPRODUCT(--('Input| Projects'!$AD992="Yes"),'Calc| Overheads Allocation'!G$62,'Input| Projects'!$AG992),""))),"")</f>
        <v/>
      </c>
      <c r="AY992" s="186" t="str">
        <f>IFERROR(IF('Input| Overheads'!$C$42="Direct costs",SUMPRODUCT(--('Input| Projects'!$AD992="Yes"),'Calc| Overheads Allocation'!H$9,'Calc| Project Costs'!AA992),IF('Input| Overheads'!$C$42="Internal labour",SUMPRODUCT(--('Input| Projects'!$AD992="Yes"),'Calc| Overheads Allocation'!H$9,'Calc| Project Costs'!AA992,'Input| Projects'!$Y992),IF('Input| Overheads'!$C$42="DNSP defined",SUMPRODUCT(--('Input| Projects'!$AD992="Yes"),'Calc| Overheads Allocation'!H$62,'Input| Projects'!$AG992),""))),"")</f>
        <v/>
      </c>
      <c r="AZ992" s="186" t="str">
        <f>IFERROR(IF('Input| Overheads'!$C$42="Direct costs",SUMPRODUCT(--('Input| Projects'!$AD992="Yes"),'Calc| Overheads Allocation'!I$9,'Calc| Project Costs'!AB992),IF('Input| Overheads'!$C$42="Internal labour",SUMPRODUCT(--('Input| Projects'!$AD992="Yes"),'Calc| Overheads Allocation'!I$9,'Calc| Project Costs'!AB992,'Input| Projects'!$Y992),IF('Input| Overheads'!$C$42="DNSP defined",SUMPRODUCT(--('Input| Projects'!$AD992="Yes"),'Calc| Overheads Allocation'!I$62,'Input| Projects'!$AG992),""))),"")</f>
        <v/>
      </c>
      <c r="BA992" s="106"/>
      <c r="BB992" s="186">
        <f t="shared" si="477"/>
        <v>0</v>
      </c>
      <c r="BC992" s="186">
        <f t="shared" si="478"/>
        <v>0</v>
      </c>
      <c r="BD992" s="186">
        <f t="shared" si="479"/>
        <v>0</v>
      </c>
      <c r="BE992" s="186">
        <f t="shared" si="456"/>
        <v>0</v>
      </c>
      <c r="BF992" s="186">
        <f t="shared" si="457"/>
        <v>0</v>
      </c>
      <c r="BG992" s="186">
        <f t="shared" si="458"/>
        <v>0</v>
      </c>
      <c r="BH992" s="186">
        <f t="shared" si="459"/>
        <v>0</v>
      </c>
      <c r="BI992" s="97"/>
      <c r="BJ992" s="186" t="str">
        <f t="shared" si="460"/>
        <v/>
      </c>
      <c r="BK992" s="186" t="str">
        <f t="shared" si="461"/>
        <v/>
      </c>
      <c r="BL992" s="186" t="str">
        <f t="shared" si="462"/>
        <v/>
      </c>
      <c r="BM992" s="186" t="str">
        <f t="shared" si="463"/>
        <v/>
      </c>
      <c r="BN992" s="186" t="str">
        <f t="shared" si="464"/>
        <v/>
      </c>
      <c r="BO992" s="186" t="str">
        <f t="shared" si="465"/>
        <v/>
      </c>
      <c r="BP992" s="186" t="str">
        <f t="shared" si="466"/>
        <v/>
      </c>
      <c r="BQ992" s="97"/>
      <c r="BR992" s="186">
        <f t="shared" si="467"/>
        <v>0</v>
      </c>
      <c r="BS992" s="186">
        <f t="shared" si="468"/>
        <v>0</v>
      </c>
      <c r="BT992" s="222">
        <f t="shared" si="469"/>
        <v>0</v>
      </c>
      <c r="BU992" s="222">
        <f t="shared" si="470"/>
        <v>0</v>
      </c>
      <c r="BV992" s="222">
        <f t="shared" si="471"/>
        <v>0</v>
      </c>
      <c r="BW992" s="222">
        <f t="shared" si="472"/>
        <v>0</v>
      </c>
      <c r="BX992" s="222">
        <f t="shared" si="473"/>
        <v>0</v>
      </c>
      <c r="BY992" s="106"/>
      <c r="BZ992" s="197" t="str">
        <f>IF(SUMIF('Input| Projects'!$AS$8:$CP$8,"Dx",'Input| Projects'!$AS992:$CP992)=0,"",SUMIF('Input| Projects'!$AS$8:$CP$8,"Dx",'Input| Projects'!$AS992:$CP992))</f>
        <v/>
      </c>
      <c r="CA992" s="197" t="str">
        <f>IF(SUMIF('Input| Projects'!$AS$8:$CP$8,"Tx",'Input| Projects'!$AS992:$CP992)=0,"",SUMIF('Input| Projects'!$AS$8:$CP$8,"Tx",'Input| Projects'!$AS992:$CP992))</f>
        <v/>
      </c>
      <c r="CB992" s="150" t="str">
        <f t="shared" si="480"/>
        <v/>
      </c>
    </row>
    <row r="993" spans="2:80" x14ac:dyDescent="0.2">
      <c r="B993" s="201">
        <f>IFERROR('Input| Projects'!B993,"")</f>
        <v>984</v>
      </c>
      <c r="C993" s="42" t="str">
        <f>IFERROR(IF('Input| Projects'!C993="","",'Input| Projects'!C993),"")</f>
        <v/>
      </c>
      <c r="D993" s="42" t="str">
        <f>IFERROR(IF('Input| Projects'!D993="","",'Input| Projects'!D993),"")</f>
        <v/>
      </c>
      <c r="E993" s="104"/>
      <c r="F993" s="190">
        <f>IFERROR('Input| Projects'!I993*'Input| Escalations'!$K$19,"")</f>
        <v>0</v>
      </c>
      <c r="G993" s="190">
        <f>IFERROR('Input| Projects'!J993*'Input| Escalations'!$K$19,"")</f>
        <v>0</v>
      </c>
      <c r="H993" s="190">
        <f>IFERROR('Input| Projects'!K993*'Input| Escalations'!$K$19,"")</f>
        <v>0</v>
      </c>
      <c r="I993" s="190">
        <f>IFERROR('Input| Projects'!L993*'Input| Escalations'!$K$19,"")</f>
        <v>0</v>
      </c>
      <c r="J993" s="190">
        <f>IFERROR('Input| Projects'!M993*'Input| Escalations'!$K$19,"")</f>
        <v>0</v>
      </c>
      <c r="K993" s="190">
        <f>IFERROR('Input| Projects'!N993*'Input| Escalations'!$K$19,"")</f>
        <v>0</v>
      </c>
      <c r="L993" s="190">
        <f>IFERROR('Input| Projects'!O993*'Input| Escalations'!$K$19,"")</f>
        <v>0</v>
      </c>
      <c r="M993" s="150" t="str">
        <f>IF(ABS(SUM(F993:L993)-(SUM('Input| Projects'!I993:O993)*'Input| Escalations'!$K$19))&lt;0.0000001,"",1)</f>
        <v/>
      </c>
      <c r="N993" s="192">
        <f>'Input| Projects'!$Y993*INDEX('Input| Escalations'!$H$33:$N$33,MATCH('Calc| Project Costs'!N$9,'Input| Escalations'!$H$23:$N$23,0))+'Input| Projects'!$Z993*INDEX('Input| Escalations'!$H$34:$N$34,MATCH('Calc| Project Costs'!N$9,'Input| Escalations'!$H$23:$N$23,0))+'Input| Projects'!$AA993*INDEX('Input| Escalations'!$H$35:$N$35,MATCH('Calc| Project Costs'!N$9,'Input| Escalations'!$H$23:$N$23,0))+1</f>
        <v>1</v>
      </c>
      <c r="O993" s="192">
        <f>'Input| Projects'!$Y993*INDEX('Input| Escalations'!$H$33:$N$33,MATCH('Calc| Project Costs'!O$9,'Input| Escalations'!$H$23:$N$23,0))+'Input| Projects'!$Z993*INDEX('Input| Escalations'!$H$34:$N$34,MATCH('Calc| Project Costs'!O$9,'Input| Escalations'!$H$23:$N$23,0))+'Input| Projects'!$AA993*INDEX('Input| Escalations'!$H$35:$N$35,MATCH('Calc| Project Costs'!O$9,'Input| Escalations'!$H$23:$N$23,0))+1</f>
        <v>1</v>
      </c>
      <c r="P993" s="192">
        <f>'Input| Projects'!$Y993*INDEX('Input| Escalations'!$H$33:$N$33,MATCH('Calc| Project Costs'!P$9,'Input| Escalations'!$H$23:$N$23,0))+'Input| Projects'!$Z993*INDEX('Input| Escalations'!$H$34:$N$34,MATCH('Calc| Project Costs'!P$9,'Input| Escalations'!$H$23:$N$23,0))+'Input| Projects'!$AA993*INDEX('Input| Escalations'!$H$35:$N$35,MATCH('Calc| Project Costs'!P$9,'Input| Escalations'!$H$23:$N$23,0))+1</f>
        <v>1</v>
      </c>
      <c r="Q993" s="192">
        <f>'Input| Projects'!$Y993*INDEX('Input| Escalations'!$H$33:$N$33,MATCH('Calc| Project Costs'!Q$9,'Input| Escalations'!$H$23:$N$23,0))+'Input| Projects'!$Z993*INDEX('Input| Escalations'!$H$34:$N$34,MATCH('Calc| Project Costs'!Q$9,'Input| Escalations'!$H$23:$N$23,0))+'Input| Projects'!$AA993*INDEX('Input| Escalations'!$H$35:$N$35,MATCH('Calc| Project Costs'!Q$9,'Input| Escalations'!$H$23:$N$23,0))+1</f>
        <v>1</v>
      </c>
      <c r="R993" s="192">
        <f>'Input| Projects'!$Y993*INDEX('Input| Escalations'!$H$33:$N$33,MATCH('Calc| Project Costs'!R$9,'Input| Escalations'!$H$23:$N$23,0))+'Input| Projects'!$Z993*INDEX('Input| Escalations'!$H$34:$N$34,MATCH('Calc| Project Costs'!R$9,'Input| Escalations'!$H$23:$N$23,0))+'Input| Projects'!$AA993*INDEX('Input| Escalations'!$H$35:$N$35,MATCH('Calc| Project Costs'!R$9,'Input| Escalations'!$H$23:$N$23,0))+1</f>
        <v>1</v>
      </c>
      <c r="S993" s="192">
        <f>'Input| Projects'!$Y993*INDEX('Input| Escalations'!$H$33:$N$33,MATCH('Calc| Project Costs'!S$9,'Input| Escalations'!$H$23:$N$23,0))+'Input| Projects'!$Z993*INDEX('Input| Escalations'!$H$34:$N$34,MATCH('Calc| Project Costs'!S$9,'Input| Escalations'!$H$23:$N$23,0))+'Input| Projects'!$AA993*INDEX('Input| Escalations'!$H$35:$N$35,MATCH('Calc| Project Costs'!S$9,'Input| Escalations'!$H$23:$N$23,0))+1</f>
        <v>1</v>
      </c>
      <c r="T993" s="192">
        <f>'Input| Projects'!$Y993*INDEX('Input| Escalations'!$H$33:$N$33,MATCH('Calc| Project Costs'!T$9,'Input| Escalations'!$H$23:$N$23,0))+'Input| Projects'!$Z993*INDEX('Input| Escalations'!$H$34:$N$34,MATCH('Calc| Project Costs'!T$9,'Input| Escalations'!$H$23:$N$23,0))+'Input| Projects'!$AA993*INDEX('Input| Escalations'!$H$35:$N$35,MATCH('Calc| Project Costs'!T$9,'Input| Escalations'!$H$23:$N$23,0))+1</f>
        <v>1</v>
      </c>
      <c r="U993" s="106"/>
      <c r="V993" s="186">
        <f t="shared" si="474"/>
        <v>0</v>
      </c>
      <c r="W993" s="186">
        <f t="shared" si="475"/>
        <v>0</v>
      </c>
      <c r="X993" s="186">
        <f t="shared" si="476"/>
        <v>0</v>
      </c>
      <c r="Y993" s="186">
        <f t="shared" si="452"/>
        <v>0</v>
      </c>
      <c r="Z993" s="186">
        <f t="shared" si="453"/>
        <v>0</v>
      </c>
      <c r="AA993" s="186">
        <f t="shared" si="454"/>
        <v>0</v>
      </c>
      <c r="AB993" s="186">
        <f t="shared" si="455"/>
        <v>0</v>
      </c>
      <c r="AC993" s="106"/>
      <c r="AD993" s="186">
        <f>'Input| Projects'!Q993*N993*'Input| Escalations'!$K$19</f>
        <v>0</v>
      </c>
      <c r="AE993" s="186">
        <f>'Input| Projects'!R993*O993*'Input| Escalations'!$K$19</f>
        <v>0</v>
      </c>
      <c r="AF993" s="186">
        <f>'Input| Projects'!S993*P993*'Input| Escalations'!$K$19</f>
        <v>0</v>
      </c>
      <c r="AG993" s="186">
        <f>'Input| Projects'!T993*Q993*'Input| Escalations'!$K$19</f>
        <v>0</v>
      </c>
      <c r="AH993" s="186">
        <f>'Input| Projects'!U993*R993*'Input| Escalations'!$K$19</f>
        <v>0</v>
      </c>
      <c r="AI993" s="186">
        <f>'Input| Projects'!V993*S993*'Input| Escalations'!$K$19</f>
        <v>0</v>
      </c>
      <c r="AJ993" s="186">
        <f>'Input| Projects'!W993*T993*'Input| Escalations'!$K$19</f>
        <v>0</v>
      </c>
      <c r="AK993" s="106"/>
      <c r="AL993" s="186" t="str">
        <f>IFERROR(IF('Input| Overheads'!$C$42="Direct costs",SUMPRODUCT(--('Input| Projects'!$AC993="Yes"),'Calc| Overheads Allocation'!C$8,'Calc| Project Costs'!V993),IF('Input| Overheads'!$C$42="Internal labour",SUMPRODUCT(--('Input| Projects'!$AC993="Yes"),'Calc| Overheads Allocation'!C$8,'Calc| Project Costs'!V993,'Input| Projects'!$Y993),IF('Input| Overheads'!$C$42="DNSP defined",SUMPRODUCT(--('Input| Projects'!$AC993="Yes"),'Calc| Overheads Allocation'!C$61,'Input| Projects'!$AF993),""))),"")</f>
        <v/>
      </c>
      <c r="AM993" s="186" t="str">
        <f>IFERROR(IF('Input| Overheads'!$C$42="Direct costs",SUMPRODUCT(--('Input| Projects'!$AC993="Yes"),'Calc| Overheads Allocation'!D$8,'Calc| Project Costs'!W993),IF('Input| Overheads'!$C$42="Internal labour",SUMPRODUCT(--('Input| Projects'!$AC993="Yes"),'Calc| Overheads Allocation'!D$8,'Calc| Project Costs'!W993,'Input| Projects'!$Y993),IF('Input| Overheads'!$C$42="DNSP defined",SUMPRODUCT(--('Input| Projects'!$AC993="Yes"),'Calc| Overheads Allocation'!D$61,'Input| Projects'!$AF993),""))),"")</f>
        <v/>
      </c>
      <c r="AN993" s="186" t="str">
        <f>IFERROR(IF('Input| Overheads'!$C$42="Direct costs",SUMPRODUCT(--('Input| Projects'!$AC993="Yes"),'Calc| Overheads Allocation'!E$8,'Calc| Project Costs'!X993),IF('Input| Overheads'!$C$42="Internal labour",SUMPRODUCT(--('Input| Projects'!$AC993="Yes"),'Calc| Overheads Allocation'!E$8,'Calc| Project Costs'!X993,'Input| Projects'!$Y993),IF('Input| Overheads'!$C$42="DNSP defined",SUMPRODUCT(--('Input| Projects'!$AC993="Yes"),'Calc| Overheads Allocation'!E$61,'Input| Projects'!$AF993),""))),"")</f>
        <v/>
      </c>
      <c r="AO993" s="186" t="str">
        <f>IFERROR(IF('Input| Overheads'!$C$42="Direct costs",SUMPRODUCT(--('Input| Projects'!$AC993="Yes"),'Calc| Overheads Allocation'!F$8,'Calc| Project Costs'!Y993),IF('Input| Overheads'!$C$42="Internal labour",SUMPRODUCT(--('Input| Projects'!$AC993="Yes"),'Calc| Overheads Allocation'!F$8,'Calc| Project Costs'!Y993,'Input| Projects'!$Y993),IF('Input| Overheads'!$C$42="DNSP defined",SUMPRODUCT(--('Input| Projects'!$AC993="Yes"),'Calc| Overheads Allocation'!F$61,'Input| Projects'!$AF993),""))),"")</f>
        <v/>
      </c>
      <c r="AP993" s="186" t="str">
        <f>IFERROR(IF('Input| Overheads'!$C$42="Direct costs",SUMPRODUCT(--('Input| Projects'!$AC993="Yes"),'Calc| Overheads Allocation'!G$8,'Calc| Project Costs'!Z993),IF('Input| Overheads'!$C$42="Internal labour",SUMPRODUCT(--('Input| Projects'!$AC993="Yes"),'Calc| Overheads Allocation'!G$8,'Calc| Project Costs'!Z993,'Input| Projects'!$Y993),IF('Input| Overheads'!$C$42="DNSP defined",SUMPRODUCT(--('Input| Projects'!$AC993="Yes"),'Calc| Overheads Allocation'!G$61,'Input| Projects'!$AF993),""))),"")</f>
        <v/>
      </c>
      <c r="AQ993" s="186" t="str">
        <f>IFERROR(IF('Input| Overheads'!$C$42="Direct costs",SUMPRODUCT(--('Input| Projects'!$AC993="Yes"),'Calc| Overheads Allocation'!H$8,'Calc| Project Costs'!AA993),IF('Input| Overheads'!$C$42="Internal labour",SUMPRODUCT(--('Input| Projects'!$AC993="Yes"),'Calc| Overheads Allocation'!H$8,'Calc| Project Costs'!AA993,'Input| Projects'!$Y993),IF('Input| Overheads'!$C$42="DNSP defined",SUMPRODUCT(--('Input| Projects'!$AC993="Yes"),'Calc| Overheads Allocation'!H$61,'Input| Projects'!$AF993),""))),"")</f>
        <v/>
      </c>
      <c r="AR993" s="186" t="str">
        <f>IFERROR(IF('Input| Overheads'!$C$42="Direct costs",SUMPRODUCT(--('Input| Projects'!$AC993="Yes"),'Calc| Overheads Allocation'!I$8,'Calc| Project Costs'!AB993),IF('Input| Overheads'!$C$42="Internal labour",SUMPRODUCT(--('Input| Projects'!$AC993="Yes"),'Calc| Overheads Allocation'!I$8,'Calc| Project Costs'!AB993,'Input| Projects'!$Y993),IF('Input| Overheads'!$C$42="DNSP defined",SUMPRODUCT(--('Input| Projects'!$AC993="Yes"),'Calc| Overheads Allocation'!I$61,'Input| Projects'!$AF993),""))),"")</f>
        <v/>
      </c>
      <c r="AS993" s="106"/>
      <c r="AT993" s="186" t="str">
        <f>IFERROR(IF('Input| Overheads'!$C$42="Direct costs",SUMPRODUCT(--('Input| Projects'!$AD993="Yes"),'Calc| Overheads Allocation'!C$9,'Calc| Project Costs'!V993),IF('Input| Overheads'!$C$42="Internal labour",SUMPRODUCT(--('Input| Projects'!$AD993="Yes"),'Calc| Overheads Allocation'!C$9,'Calc| Project Costs'!V993,'Input| Projects'!$Y993),IF('Input| Overheads'!$C$42="DNSP defined",SUMPRODUCT(--('Input| Projects'!$AD993="Yes"),'Calc| Overheads Allocation'!C$62,'Input| Projects'!$AG993),""))),"")</f>
        <v/>
      </c>
      <c r="AU993" s="186" t="str">
        <f>IFERROR(IF('Input| Overheads'!$C$42="Direct costs",SUMPRODUCT(--('Input| Projects'!$AD993="Yes"),'Calc| Overheads Allocation'!D$9,'Calc| Project Costs'!W993),IF('Input| Overheads'!$C$42="Internal labour",SUMPRODUCT(--('Input| Projects'!$AD993="Yes"),'Calc| Overheads Allocation'!D$9,'Calc| Project Costs'!W993,'Input| Projects'!$Y993),IF('Input| Overheads'!$C$42="DNSP defined",SUMPRODUCT(--('Input| Projects'!$AD993="Yes"),'Calc| Overheads Allocation'!D$62,'Input| Projects'!$AG993),""))),"")</f>
        <v/>
      </c>
      <c r="AV993" s="186" t="str">
        <f>IFERROR(IF('Input| Overheads'!$C$42="Direct costs",SUMPRODUCT(--('Input| Projects'!$AD993="Yes"),'Calc| Overheads Allocation'!E$9,'Calc| Project Costs'!X993),IF('Input| Overheads'!$C$42="Internal labour",SUMPRODUCT(--('Input| Projects'!$AD993="Yes"),'Calc| Overheads Allocation'!E$9,'Calc| Project Costs'!X993,'Input| Projects'!$Y993),IF('Input| Overheads'!$C$42="DNSP defined",SUMPRODUCT(--('Input| Projects'!$AD993="Yes"),'Calc| Overheads Allocation'!E$62,'Input| Projects'!$AG993),""))),"")</f>
        <v/>
      </c>
      <c r="AW993" s="186" t="str">
        <f>IFERROR(IF('Input| Overheads'!$C$42="Direct costs",SUMPRODUCT(--('Input| Projects'!$AD993="Yes"),'Calc| Overheads Allocation'!F$9,'Calc| Project Costs'!Y993),IF('Input| Overheads'!$C$42="Internal labour",SUMPRODUCT(--('Input| Projects'!$AD993="Yes"),'Calc| Overheads Allocation'!F$9,'Calc| Project Costs'!Y993,'Input| Projects'!$Y993),IF('Input| Overheads'!$C$42="DNSP defined",SUMPRODUCT(--('Input| Projects'!$AD993="Yes"),'Calc| Overheads Allocation'!F$62,'Input| Projects'!$AG993),""))),"")</f>
        <v/>
      </c>
      <c r="AX993" s="186" t="str">
        <f>IFERROR(IF('Input| Overheads'!$C$42="Direct costs",SUMPRODUCT(--('Input| Projects'!$AD993="Yes"),'Calc| Overheads Allocation'!G$9,'Calc| Project Costs'!Z993),IF('Input| Overheads'!$C$42="Internal labour",SUMPRODUCT(--('Input| Projects'!$AD993="Yes"),'Calc| Overheads Allocation'!G$9,'Calc| Project Costs'!Z993,'Input| Projects'!$Y993),IF('Input| Overheads'!$C$42="DNSP defined",SUMPRODUCT(--('Input| Projects'!$AD993="Yes"),'Calc| Overheads Allocation'!G$62,'Input| Projects'!$AG993),""))),"")</f>
        <v/>
      </c>
      <c r="AY993" s="186" t="str">
        <f>IFERROR(IF('Input| Overheads'!$C$42="Direct costs",SUMPRODUCT(--('Input| Projects'!$AD993="Yes"),'Calc| Overheads Allocation'!H$9,'Calc| Project Costs'!AA993),IF('Input| Overheads'!$C$42="Internal labour",SUMPRODUCT(--('Input| Projects'!$AD993="Yes"),'Calc| Overheads Allocation'!H$9,'Calc| Project Costs'!AA993,'Input| Projects'!$Y993),IF('Input| Overheads'!$C$42="DNSP defined",SUMPRODUCT(--('Input| Projects'!$AD993="Yes"),'Calc| Overheads Allocation'!H$62,'Input| Projects'!$AG993),""))),"")</f>
        <v/>
      </c>
      <c r="AZ993" s="186" t="str">
        <f>IFERROR(IF('Input| Overheads'!$C$42="Direct costs",SUMPRODUCT(--('Input| Projects'!$AD993="Yes"),'Calc| Overheads Allocation'!I$9,'Calc| Project Costs'!AB993),IF('Input| Overheads'!$C$42="Internal labour",SUMPRODUCT(--('Input| Projects'!$AD993="Yes"),'Calc| Overheads Allocation'!I$9,'Calc| Project Costs'!AB993,'Input| Projects'!$Y993),IF('Input| Overheads'!$C$42="DNSP defined",SUMPRODUCT(--('Input| Projects'!$AD993="Yes"),'Calc| Overheads Allocation'!I$62,'Input| Projects'!$AG993),""))),"")</f>
        <v/>
      </c>
      <c r="BA993" s="106"/>
      <c r="BB993" s="186">
        <f t="shared" si="477"/>
        <v>0</v>
      </c>
      <c r="BC993" s="186">
        <f t="shared" si="478"/>
        <v>0</v>
      </c>
      <c r="BD993" s="186">
        <f t="shared" si="479"/>
        <v>0</v>
      </c>
      <c r="BE993" s="186">
        <f t="shared" si="456"/>
        <v>0</v>
      </c>
      <c r="BF993" s="186">
        <f t="shared" si="457"/>
        <v>0</v>
      </c>
      <c r="BG993" s="186">
        <f t="shared" si="458"/>
        <v>0</v>
      </c>
      <c r="BH993" s="186">
        <f t="shared" si="459"/>
        <v>0</v>
      </c>
      <c r="BI993" s="97"/>
      <c r="BJ993" s="186" t="str">
        <f t="shared" si="460"/>
        <v/>
      </c>
      <c r="BK993" s="186" t="str">
        <f t="shared" si="461"/>
        <v/>
      </c>
      <c r="BL993" s="186" t="str">
        <f t="shared" si="462"/>
        <v/>
      </c>
      <c r="BM993" s="186" t="str">
        <f t="shared" si="463"/>
        <v/>
      </c>
      <c r="BN993" s="186" t="str">
        <f t="shared" si="464"/>
        <v/>
      </c>
      <c r="BO993" s="186" t="str">
        <f t="shared" si="465"/>
        <v/>
      </c>
      <c r="BP993" s="186" t="str">
        <f t="shared" si="466"/>
        <v/>
      </c>
      <c r="BQ993" s="97"/>
      <c r="BR993" s="186">
        <f t="shared" si="467"/>
        <v>0</v>
      </c>
      <c r="BS993" s="186">
        <f t="shared" si="468"/>
        <v>0</v>
      </c>
      <c r="BT993" s="222">
        <f t="shared" si="469"/>
        <v>0</v>
      </c>
      <c r="BU993" s="222">
        <f t="shared" si="470"/>
        <v>0</v>
      </c>
      <c r="BV993" s="222">
        <f t="shared" si="471"/>
        <v>0</v>
      </c>
      <c r="BW993" s="222">
        <f t="shared" si="472"/>
        <v>0</v>
      </c>
      <c r="BX993" s="222">
        <f t="shared" si="473"/>
        <v>0</v>
      </c>
      <c r="BY993" s="106"/>
      <c r="BZ993" s="197" t="str">
        <f>IF(SUMIF('Input| Projects'!$AS$8:$CP$8,"Dx",'Input| Projects'!$AS993:$CP993)=0,"",SUMIF('Input| Projects'!$AS$8:$CP$8,"Dx",'Input| Projects'!$AS993:$CP993))</f>
        <v/>
      </c>
      <c r="CA993" s="197" t="str">
        <f>IF(SUMIF('Input| Projects'!$AS$8:$CP$8,"Tx",'Input| Projects'!$AS993:$CP993)=0,"",SUMIF('Input| Projects'!$AS$8:$CP$8,"Tx",'Input| Projects'!$AS993:$CP993))</f>
        <v/>
      </c>
      <c r="CB993" s="150" t="str">
        <f t="shared" si="480"/>
        <v/>
      </c>
    </row>
    <row r="994" spans="2:80" x14ac:dyDescent="0.2">
      <c r="B994" s="201">
        <f>IFERROR('Input| Projects'!B994,"")</f>
        <v>985</v>
      </c>
      <c r="C994" s="42" t="str">
        <f>IFERROR(IF('Input| Projects'!C994="","",'Input| Projects'!C994),"")</f>
        <v/>
      </c>
      <c r="D994" s="42" t="str">
        <f>IFERROR(IF('Input| Projects'!D994="","",'Input| Projects'!D994),"")</f>
        <v/>
      </c>
      <c r="E994" s="104"/>
      <c r="F994" s="190">
        <f>IFERROR('Input| Projects'!I994*'Input| Escalations'!$K$19,"")</f>
        <v>0</v>
      </c>
      <c r="G994" s="190">
        <f>IFERROR('Input| Projects'!J994*'Input| Escalations'!$K$19,"")</f>
        <v>0</v>
      </c>
      <c r="H994" s="190">
        <f>IFERROR('Input| Projects'!K994*'Input| Escalations'!$K$19,"")</f>
        <v>0</v>
      </c>
      <c r="I994" s="190">
        <f>IFERROR('Input| Projects'!L994*'Input| Escalations'!$K$19,"")</f>
        <v>0</v>
      </c>
      <c r="J994" s="190">
        <f>IFERROR('Input| Projects'!M994*'Input| Escalations'!$K$19,"")</f>
        <v>0</v>
      </c>
      <c r="K994" s="190">
        <f>IFERROR('Input| Projects'!N994*'Input| Escalations'!$K$19,"")</f>
        <v>0</v>
      </c>
      <c r="L994" s="190">
        <f>IFERROR('Input| Projects'!O994*'Input| Escalations'!$K$19,"")</f>
        <v>0</v>
      </c>
      <c r="M994" s="150" t="str">
        <f>IF(ABS(SUM(F994:L994)-(SUM('Input| Projects'!I994:O994)*'Input| Escalations'!$K$19))&lt;0.0000001,"",1)</f>
        <v/>
      </c>
      <c r="N994" s="192">
        <f>'Input| Projects'!$Y994*INDEX('Input| Escalations'!$H$33:$N$33,MATCH('Calc| Project Costs'!N$9,'Input| Escalations'!$H$23:$N$23,0))+'Input| Projects'!$Z994*INDEX('Input| Escalations'!$H$34:$N$34,MATCH('Calc| Project Costs'!N$9,'Input| Escalations'!$H$23:$N$23,0))+'Input| Projects'!$AA994*INDEX('Input| Escalations'!$H$35:$N$35,MATCH('Calc| Project Costs'!N$9,'Input| Escalations'!$H$23:$N$23,0))+1</f>
        <v>1</v>
      </c>
      <c r="O994" s="192">
        <f>'Input| Projects'!$Y994*INDEX('Input| Escalations'!$H$33:$N$33,MATCH('Calc| Project Costs'!O$9,'Input| Escalations'!$H$23:$N$23,0))+'Input| Projects'!$Z994*INDEX('Input| Escalations'!$H$34:$N$34,MATCH('Calc| Project Costs'!O$9,'Input| Escalations'!$H$23:$N$23,0))+'Input| Projects'!$AA994*INDEX('Input| Escalations'!$H$35:$N$35,MATCH('Calc| Project Costs'!O$9,'Input| Escalations'!$H$23:$N$23,0))+1</f>
        <v>1</v>
      </c>
      <c r="P994" s="192">
        <f>'Input| Projects'!$Y994*INDEX('Input| Escalations'!$H$33:$N$33,MATCH('Calc| Project Costs'!P$9,'Input| Escalations'!$H$23:$N$23,0))+'Input| Projects'!$Z994*INDEX('Input| Escalations'!$H$34:$N$34,MATCH('Calc| Project Costs'!P$9,'Input| Escalations'!$H$23:$N$23,0))+'Input| Projects'!$AA994*INDEX('Input| Escalations'!$H$35:$N$35,MATCH('Calc| Project Costs'!P$9,'Input| Escalations'!$H$23:$N$23,0))+1</f>
        <v>1</v>
      </c>
      <c r="Q994" s="192">
        <f>'Input| Projects'!$Y994*INDEX('Input| Escalations'!$H$33:$N$33,MATCH('Calc| Project Costs'!Q$9,'Input| Escalations'!$H$23:$N$23,0))+'Input| Projects'!$Z994*INDEX('Input| Escalations'!$H$34:$N$34,MATCH('Calc| Project Costs'!Q$9,'Input| Escalations'!$H$23:$N$23,0))+'Input| Projects'!$AA994*INDEX('Input| Escalations'!$H$35:$N$35,MATCH('Calc| Project Costs'!Q$9,'Input| Escalations'!$H$23:$N$23,0))+1</f>
        <v>1</v>
      </c>
      <c r="R994" s="192">
        <f>'Input| Projects'!$Y994*INDEX('Input| Escalations'!$H$33:$N$33,MATCH('Calc| Project Costs'!R$9,'Input| Escalations'!$H$23:$N$23,0))+'Input| Projects'!$Z994*INDEX('Input| Escalations'!$H$34:$N$34,MATCH('Calc| Project Costs'!R$9,'Input| Escalations'!$H$23:$N$23,0))+'Input| Projects'!$AA994*INDEX('Input| Escalations'!$H$35:$N$35,MATCH('Calc| Project Costs'!R$9,'Input| Escalations'!$H$23:$N$23,0))+1</f>
        <v>1</v>
      </c>
      <c r="S994" s="192">
        <f>'Input| Projects'!$Y994*INDEX('Input| Escalations'!$H$33:$N$33,MATCH('Calc| Project Costs'!S$9,'Input| Escalations'!$H$23:$N$23,0))+'Input| Projects'!$Z994*INDEX('Input| Escalations'!$H$34:$N$34,MATCH('Calc| Project Costs'!S$9,'Input| Escalations'!$H$23:$N$23,0))+'Input| Projects'!$AA994*INDEX('Input| Escalations'!$H$35:$N$35,MATCH('Calc| Project Costs'!S$9,'Input| Escalations'!$H$23:$N$23,0))+1</f>
        <v>1</v>
      </c>
      <c r="T994" s="192">
        <f>'Input| Projects'!$Y994*INDEX('Input| Escalations'!$H$33:$N$33,MATCH('Calc| Project Costs'!T$9,'Input| Escalations'!$H$23:$N$23,0))+'Input| Projects'!$Z994*INDEX('Input| Escalations'!$H$34:$N$34,MATCH('Calc| Project Costs'!T$9,'Input| Escalations'!$H$23:$N$23,0))+'Input| Projects'!$AA994*INDEX('Input| Escalations'!$H$35:$N$35,MATCH('Calc| Project Costs'!T$9,'Input| Escalations'!$H$23:$N$23,0))+1</f>
        <v>1</v>
      </c>
      <c r="U994" s="106"/>
      <c r="V994" s="186">
        <f t="shared" si="474"/>
        <v>0</v>
      </c>
      <c r="W994" s="186">
        <f t="shared" si="475"/>
        <v>0</v>
      </c>
      <c r="X994" s="186">
        <f t="shared" si="476"/>
        <v>0</v>
      </c>
      <c r="Y994" s="186">
        <f t="shared" si="452"/>
        <v>0</v>
      </c>
      <c r="Z994" s="186">
        <f t="shared" si="453"/>
        <v>0</v>
      </c>
      <c r="AA994" s="186">
        <f t="shared" si="454"/>
        <v>0</v>
      </c>
      <c r="AB994" s="186">
        <f t="shared" si="455"/>
        <v>0</v>
      </c>
      <c r="AC994" s="106"/>
      <c r="AD994" s="186">
        <f>'Input| Projects'!Q994*N994*'Input| Escalations'!$K$19</f>
        <v>0</v>
      </c>
      <c r="AE994" s="186">
        <f>'Input| Projects'!R994*O994*'Input| Escalations'!$K$19</f>
        <v>0</v>
      </c>
      <c r="AF994" s="186">
        <f>'Input| Projects'!S994*P994*'Input| Escalations'!$K$19</f>
        <v>0</v>
      </c>
      <c r="AG994" s="186">
        <f>'Input| Projects'!T994*Q994*'Input| Escalations'!$K$19</f>
        <v>0</v>
      </c>
      <c r="AH994" s="186">
        <f>'Input| Projects'!U994*R994*'Input| Escalations'!$K$19</f>
        <v>0</v>
      </c>
      <c r="AI994" s="186">
        <f>'Input| Projects'!V994*S994*'Input| Escalations'!$K$19</f>
        <v>0</v>
      </c>
      <c r="AJ994" s="186">
        <f>'Input| Projects'!W994*T994*'Input| Escalations'!$K$19</f>
        <v>0</v>
      </c>
      <c r="AK994" s="106"/>
      <c r="AL994" s="186" t="str">
        <f>IFERROR(IF('Input| Overheads'!$C$42="Direct costs",SUMPRODUCT(--('Input| Projects'!$AC994="Yes"),'Calc| Overheads Allocation'!C$8,'Calc| Project Costs'!V994),IF('Input| Overheads'!$C$42="Internal labour",SUMPRODUCT(--('Input| Projects'!$AC994="Yes"),'Calc| Overheads Allocation'!C$8,'Calc| Project Costs'!V994,'Input| Projects'!$Y994),IF('Input| Overheads'!$C$42="DNSP defined",SUMPRODUCT(--('Input| Projects'!$AC994="Yes"),'Calc| Overheads Allocation'!C$61,'Input| Projects'!$AF994),""))),"")</f>
        <v/>
      </c>
      <c r="AM994" s="186" t="str">
        <f>IFERROR(IF('Input| Overheads'!$C$42="Direct costs",SUMPRODUCT(--('Input| Projects'!$AC994="Yes"),'Calc| Overheads Allocation'!D$8,'Calc| Project Costs'!W994),IF('Input| Overheads'!$C$42="Internal labour",SUMPRODUCT(--('Input| Projects'!$AC994="Yes"),'Calc| Overheads Allocation'!D$8,'Calc| Project Costs'!W994,'Input| Projects'!$Y994),IF('Input| Overheads'!$C$42="DNSP defined",SUMPRODUCT(--('Input| Projects'!$AC994="Yes"),'Calc| Overheads Allocation'!D$61,'Input| Projects'!$AF994),""))),"")</f>
        <v/>
      </c>
      <c r="AN994" s="186" t="str">
        <f>IFERROR(IF('Input| Overheads'!$C$42="Direct costs",SUMPRODUCT(--('Input| Projects'!$AC994="Yes"),'Calc| Overheads Allocation'!E$8,'Calc| Project Costs'!X994),IF('Input| Overheads'!$C$42="Internal labour",SUMPRODUCT(--('Input| Projects'!$AC994="Yes"),'Calc| Overheads Allocation'!E$8,'Calc| Project Costs'!X994,'Input| Projects'!$Y994),IF('Input| Overheads'!$C$42="DNSP defined",SUMPRODUCT(--('Input| Projects'!$AC994="Yes"),'Calc| Overheads Allocation'!E$61,'Input| Projects'!$AF994),""))),"")</f>
        <v/>
      </c>
      <c r="AO994" s="186" t="str">
        <f>IFERROR(IF('Input| Overheads'!$C$42="Direct costs",SUMPRODUCT(--('Input| Projects'!$AC994="Yes"),'Calc| Overheads Allocation'!F$8,'Calc| Project Costs'!Y994),IF('Input| Overheads'!$C$42="Internal labour",SUMPRODUCT(--('Input| Projects'!$AC994="Yes"),'Calc| Overheads Allocation'!F$8,'Calc| Project Costs'!Y994,'Input| Projects'!$Y994),IF('Input| Overheads'!$C$42="DNSP defined",SUMPRODUCT(--('Input| Projects'!$AC994="Yes"),'Calc| Overheads Allocation'!F$61,'Input| Projects'!$AF994),""))),"")</f>
        <v/>
      </c>
      <c r="AP994" s="186" t="str">
        <f>IFERROR(IF('Input| Overheads'!$C$42="Direct costs",SUMPRODUCT(--('Input| Projects'!$AC994="Yes"),'Calc| Overheads Allocation'!G$8,'Calc| Project Costs'!Z994),IF('Input| Overheads'!$C$42="Internal labour",SUMPRODUCT(--('Input| Projects'!$AC994="Yes"),'Calc| Overheads Allocation'!G$8,'Calc| Project Costs'!Z994,'Input| Projects'!$Y994),IF('Input| Overheads'!$C$42="DNSP defined",SUMPRODUCT(--('Input| Projects'!$AC994="Yes"),'Calc| Overheads Allocation'!G$61,'Input| Projects'!$AF994),""))),"")</f>
        <v/>
      </c>
      <c r="AQ994" s="186" t="str">
        <f>IFERROR(IF('Input| Overheads'!$C$42="Direct costs",SUMPRODUCT(--('Input| Projects'!$AC994="Yes"),'Calc| Overheads Allocation'!H$8,'Calc| Project Costs'!AA994),IF('Input| Overheads'!$C$42="Internal labour",SUMPRODUCT(--('Input| Projects'!$AC994="Yes"),'Calc| Overheads Allocation'!H$8,'Calc| Project Costs'!AA994,'Input| Projects'!$Y994),IF('Input| Overheads'!$C$42="DNSP defined",SUMPRODUCT(--('Input| Projects'!$AC994="Yes"),'Calc| Overheads Allocation'!H$61,'Input| Projects'!$AF994),""))),"")</f>
        <v/>
      </c>
      <c r="AR994" s="186" t="str">
        <f>IFERROR(IF('Input| Overheads'!$C$42="Direct costs",SUMPRODUCT(--('Input| Projects'!$AC994="Yes"),'Calc| Overheads Allocation'!I$8,'Calc| Project Costs'!AB994),IF('Input| Overheads'!$C$42="Internal labour",SUMPRODUCT(--('Input| Projects'!$AC994="Yes"),'Calc| Overheads Allocation'!I$8,'Calc| Project Costs'!AB994,'Input| Projects'!$Y994),IF('Input| Overheads'!$C$42="DNSP defined",SUMPRODUCT(--('Input| Projects'!$AC994="Yes"),'Calc| Overheads Allocation'!I$61,'Input| Projects'!$AF994),""))),"")</f>
        <v/>
      </c>
      <c r="AS994" s="106"/>
      <c r="AT994" s="186" t="str">
        <f>IFERROR(IF('Input| Overheads'!$C$42="Direct costs",SUMPRODUCT(--('Input| Projects'!$AD994="Yes"),'Calc| Overheads Allocation'!C$9,'Calc| Project Costs'!V994),IF('Input| Overheads'!$C$42="Internal labour",SUMPRODUCT(--('Input| Projects'!$AD994="Yes"),'Calc| Overheads Allocation'!C$9,'Calc| Project Costs'!V994,'Input| Projects'!$Y994),IF('Input| Overheads'!$C$42="DNSP defined",SUMPRODUCT(--('Input| Projects'!$AD994="Yes"),'Calc| Overheads Allocation'!C$62,'Input| Projects'!$AG994),""))),"")</f>
        <v/>
      </c>
      <c r="AU994" s="186" t="str">
        <f>IFERROR(IF('Input| Overheads'!$C$42="Direct costs",SUMPRODUCT(--('Input| Projects'!$AD994="Yes"),'Calc| Overheads Allocation'!D$9,'Calc| Project Costs'!W994),IF('Input| Overheads'!$C$42="Internal labour",SUMPRODUCT(--('Input| Projects'!$AD994="Yes"),'Calc| Overheads Allocation'!D$9,'Calc| Project Costs'!W994,'Input| Projects'!$Y994),IF('Input| Overheads'!$C$42="DNSP defined",SUMPRODUCT(--('Input| Projects'!$AD994="Yes"),'Calc| Overheads Allocation'!D$62,'Input| Projects'!$AG994),""))),"")</f>
        <v/>
      </c>
      <c r="AV994" s="186" t="str">
        <f>IFERROR(IF('Input| Overheads'!$C$42="Direct costs",SUMPRODUCT(--('Input| Projects'!$AD994="Yes"),'Calc| Overheads Allocation'!E$9,'Calc| Project Costs'!X994),IF('Input| Overheads'!$C$42="Internal labour",SUMPRODUCT(--('Input| Projects'!$AD994="Yes"),'Calc| Overheads Allocation'!E$9,'Calc| Project Costs'!X994,'Input| Projects'!$Y994),IF('Input| Overheads'!$C$42="DNSP defined",SUMPRODUCT(--('Input| Projects'!$AD994="Yes"),'Calc| Overheads Allocation'!E$62,'Input| Projects'!$AG994),""))),"")</f>
        <v/>
      </c>
      <c r="AW994" s="186" t="str">
        <f>IFERROR(IF('Input| Overheads'!$C$42="Direct costs",SUMPRODUCT(--('Input| Projects'!$AD994="Yes"),'Calc| Overheads Allocation'!F$9,'Calc| Project Costs'!Y994),IF('Input| Overheads'!$C$42="Internal labour",SUMPRODUCT(--('Input| Projects'!$AD994="Yes"),'Calc| Overheads Allocation'!F$9,'Calc| Project Costs'!Y994,'Input| Projects'!$Y994),IF('Input| Overheads'!$C$42="DNSP defined",SUMPRODUCT(--('Input| Projects'!$AD994="Yes"),'Calc| Overheads Allocation'!F$62,'Input| Projects'!$AG994),""))),"")</f>
        <v/>
      </c>
      <c r="AX994" s="186" t="str">
        <f>IFERROR(IF('Input| Overheads'!$C$42="Direct costs",SUMPRODUCT(--('Input| Projects'!$AD994="Yes"),'Calc| Overheads Allocation'!G$9,'Calc| Project Costs'!Z994),IF('Input| Overheads'!$C$42="Internal labour",SUMPRODUCT(--('Input| Projects'!$AD994="Yes"),'Calc| Overheads Allocation'!G$9,'Calc| Project Costs'!Z994,'Input| Projects'!$Y994),IF('Input| Overheads'!$C$42="DNSP defined",SUMPRODUCT(--('Input| Projects'!$AD994="Yes"),'Calc| Overheads Allocation'!G$62,'Input| Projects'!$AG994),""))),"")</f>
        <v/>
      </c>
      <c r="AY994" s="186" t="str">
        <f>IFERROR(IF('Input| Overheads'!$C$42="Direct costs",SUMPRODUCT(--('Input| Projects'!$AD994="Yes"),'Calc| Overheads Allocation'!H$9,'Calc| Project Costs'!AA994),IF('Input| Overheads'!$C$42="Internal labour",SUMPRODUCT(--('Input| Projects'!$AD994="Yes"),'Calc| Overheads Allocation'!H$9,'Calc| Project Costs'!AA994,'Input| Projects'!$Y994),IF('Input| Overheads'!$C$42="DNSP defined",SUMPRODUCT(--('Input| Projects'!$AD994="Yes"),'Calc| Overheads Allocation'!H$62,'Input| Projects'!$AG994),""))),"")</f>
        <v/>
      </c>
      <c r="AZ994" s="186" t="str">
        <f>IFERROR(IF('Input| Overheads'!$C$42="Direct costs",SUMPRODUCT(--('Input| Projects'!$AD994="Yes"),'Calc| Overheads Allocation'!I$9,'Calc| Project Costs'!AB994),IF('Input| Overheads'!$C$42="Internal labour",SUMPRODUCT(--('Input| Projects'!$AD994="Yes"),'Calc| Overheads Allocation'!I$9,'Calc| Project Costs'!AB994,'Input| Projects'!$Y994),IF('Input| Overheads'!$C$42="DNSP defined",SUMPRODUCT(--('Input| Projects'!$AD994="Yes"),'Calc| Overheads Allocation'!I$62,'Input| Projects'!$AG994),""))),"")</f>
        <v/>
      </c>
      <c r="BA994" s="106"/>
      <c r="BB994" s="186">
        <f t="shared" si="477"/>
        <v>0</v>
      </c>
      <c r="BC994" s="186">
        <f t="shared" si="478"/>
        <v>0</v>
      </c>
      <c r="BD994" s="186">
        <f t="shared" si="479"/>
        <v>0</v>
      </c>
      <c r="BE994" s="186">
        <f t="shared" si="456"/>
        <v>0</v>
      </c>
      <c r="BF994" s="186">
        <f t="shared" si="457"/>
        <v>0</v>
      </c>
      <c r="BG994" s="186">
        <f t="shared" si="458"/>
        <v>0</v>
      </c>
      <c r="BH994" s="186">
        <f t="shared" si="459"/>
        <v>0</v>
      </c>
      <c r="BI994" s="97"/>
      <c r="BJ994" s="186" t="str">
        <f t="shared" si="460"/>
        <v/>
      </c>
      <c r="BK994" s="186" t="str">
        <f t="shared" si="461"/>
        <v/>
      </c>
      <c r="BL994" s="186" t="str">
        <f t="shared" si="462"/>
        <v/>
      </c>
      <c r="BM994" s="186" t="str">
        <f t="shared" si="463"/>
        <v/>
      </c>
      <c r="BN994" s="186" t="str">
        <f t="shared" si="464"/>
        <v/>
      </c>
      <c r="BO994" s="186" t="str">
        <f t="shared" si="465"/>
        <v/>
      </c>
      <c r="BP994" s="186" t="str">
        <f t="shared" si="466"/>
        <v/>
      </c>
      <c r="BQ994" s="97"/>
      <c r="BR994" s="186">
        <f t="shared" si="467"/>
        <v>0</v>
      </c>
      <c r="BS994" s="186">
        <f t="shared" si="468"/>
        <v>0</v>
      </c>
      <c r="BT994" s="222">
        <f t="shared" si="469"/>
        <v>0</v>
      </c>
      <c r="BU994" s="222">
        <f t="shared" si="470"/>
        <v>0</v>
      </c>
      <c r="BV994" s="222">
        <f t="shared" si="471"/>
        <v>0</v>
      </c>
      <c r="BW994" s="222">
        <f t="shared" si="472"/>
        <v>0</v>
      </c>
      <c r="BX994" s="222">
        <f t="shared" si="473"/>
        <v>0</v>
      </c>
      <c r="BY994" s="106"/>
      <c r="BZ994" s="197" t="str">
        <f>IF(SUMIF('Input| Projects'!$AS$8:$CP$8,"Dx",'Input| Projects'!$AS994:$CP994)=0,"",SUMIF('Input| Projects'!$AS$8:$CP$8,"Dx",'Input| Projects'!$AS994:$CP994))</f>
        <v/>
      </c>
      <c r="CA994" s="197" t="str">
        <f>IF(SUMIF('Input| Projects'!$AS$8:$CP$8,"Tx",'Input| Projects'!$AS994:$CP994)=0,"",SUMIF('Input| Projects'!$AS$8:$CP$8,"Tx",'Input| Projects'!$AS994:$CP994))</f>
        <v/>
      </c>
      <c r="CB994" s="150" t="str">
        <f t="shared" si="480"/>
        <v/>
      </c>
    </row>
    <row r="995" spans="2:80" x14ac:dyDescent="0.2">
      <c r="B995" s="201">
        <f>IFERROR('Input| Projects'!B995,"")</f>
        <v>986</v>
      </c>
      <c r="C995" s="42" t="str">
        <f>IFERROR(IF('Input| Projects'!C995="","",'Input| Projects'!C995),"")</f>
        <v/>
      </c>
      <c r="D995" s="42" t="str">
        <f>IFERROR(IF('Input| Projects'!D995="","",'Input| Projects'!D995),"")</f>
        <v/>
      </c>
      <c r="E995" s="104"/>
      <c r="F995" s="190">
        <f>IFERROR('Input| Projects'!I995*'Input| Escalations'!$K$19,"")</f>
        <v>0</v>
      </c>
      <c r="G995" s="190">
        <f>IFERROR('Input| Projects'!J995*'Input| Escalations'!$K$19,"")</f>
        <v>0</v>
      </c>
      <c r="H995" s="190">
        <f>IFERROR('Input| Projects'!K995*'Input| Escalations'!$K$19,"")</f>
        <v>0</v>
      </c>
      <c r="I995" s="190">
        <f>IFERROR('Input| Projects'!L995*'Input| Escalations'!$K$19,"")</f>
        <v>0</v>
      </c>
      <c r="J995" s="190">
        <f>IFERROR('Input| Projects'!M995*'Input| Escalations'!$K$19,"")</f>
        <v>0</v>
      </c>
      <c r="K995" s="190">
        <f>IFERROR('Input| Projects'!N995*'Input| Escalations'!$K$19,"")</f>
        <v>0</v>
      </c>
      <c r="L995" s="190">
        <f>IFERROR('Input| Projects'!O995*'Input| Escalations'!$K$19,"")</f>
        <v>0</v>
      </c>
      <c r="M995" s="150" t="str">
        <f>IF(ABS(SUM(F995:L995)-(SUM('Input| Projects'!I995:O995)*'Input| Escalations'!$K$19))&lt;0.0000001,"",1)</f>
        <v/>
      </c>
      <c r="N995" s="192">
        <f>'Input| Projects'!$Y995*INDEX('Input| Escalations'!$H$33:$N$33,MATCH('Calc| Project Costs'!N$9,'Input| Escalations'!$H$23:$N$23,0))+'Input| Projects'!$Z995*INDEX('Input| Escalations'!$H$34:$N$34,MATCH('Calc| Project Costs'!N$9,'Input| Escalations'!$H$23:$N$23,0))+'Input| Projects'!$AA995*INDEX('Input| Escalations'!$H$35:$N$35,MATCH('Calc| Project Costs'!N$9,'Input| Escalations'!$H$23:$N$23,0))+1</f>
        <v>1</v>
      </c>
      <c r="O995" s="192">
        <f>'Input| Projects'!$Y995*INDEX('Input| Escalations'!$H$33:$N$33,MATCH('Calc| Project Costs'!O$9,'Input| Escalations'!$H$23:$N$23,0))+'Input| Projects'!$Z995*INDEX('Input| Escalations'!$H$34:$N$34,MATCH('Calc| Project Costs'!O$9,'Input| Escalations'!$H$23:$N$23,0))+'Input| Projects'!$AA995*INDEX('Input| Escalations'!$H$35:$N$35,MATCH('Calc| Project Costs'!O$9,'Input| Escalations'!$H$23:$N$23,0))+1</f>
        <v>1</v>
      </c>
      <c r="P995" s="192">
        <f>'Input| Projects'!$Y995*INDEX('Input| Escalations'!$H$33:$N$33,MATCH('Calc| Project Costs'!P$9,'Input| Escalations'!$H$23:$N$23,0))+'Input| Projects'!$Z995*INDEX('Input| Escalations'!$H$34:$N$34,MATCH('Calc| Project Costs'!P$9,'Input| Escalations'!$H$23:$N$23,0))+'Input| Projects'!$AA995*INDEX('Input| Escalations'!$H$35:$N$35,MATCH('Calc| Project Costs'!P$9,'Input| Escalations'!$H$23:$N$23,0))+1</f>
        <v>1</v>
      </c>
      <c r="Q995" s="192">
        <f>'Input| Projects'!$Y995*INDEX('Input| Escalations'!$H$33:$N$33,MATCH('Calc| Project Costs'!Q$9,'Input| Escalations'!$H$23:$N$23,0))+'Input| Projects'!$Z995*INDEX('Input| Escalations'!$H$34:$N$34,MATCH('Calc| Project Costs'!Q$9,'Input| Escalations'!$H$23:$N$23,0))+'Input| Projects'!$AA995*INDEX('Input| Escalations'!$H$35:$N$35,MATCH('Calc| Project Costs'!Q$9,'Input| Escalations'!$H$23:$N$23,0))+1</f>
        <v>1</v>
      </c>
      <c r="R995" s="192">
        <f>'Input| Projects'!$Y995*INDEX('Input| Escalations'!$H$33:$N$33,MATCH('Calc| Project Costs'!R$9,'Input| Escalations'!$H$23:$N$23,0))+'Input| Projects'!$Z995*INDEX('Input| Escalations'!$H$34:$N$34,MATCH('Calc| Project Costs'!R$9,'Input| Escalations'!$H$23:$N$23,0))+'Input| Projects'!$AA995*INDEX('Input| Escalations'!$H$35:$N$35,MATCH('Calc| Project Costs'!R$9,'Input| Escalations'!$H$23:$N$23,0))+1</f>
        <v>1</v>
      </c>
      <c r="S995" s="192">
        <f>'Input| Projects'!$Y995*INDEX('Input| Escalations'!$H$33:$N$33,MATCH('Calc| Project Costs'!S$9,'Input| Escalations'!$H$23:$N$23,0))+'Input| Projects'!$Z995*INDEX('Input| Escalations'!$H$34:$N$34,MATCH('Calc| Project Costs'!S$9,'Input| Escalations'!$H$23:$N$23,0))+'Input| Projects'!$AA995*INDEX('Input| Escalations'!$H$35:$N$35,MATCH('Calc| Project Costs'!S$9,'Input| Escalations'!$H$23:$N$23,0))+1</f>
        <v>1</v>
      </c>
      <c r="T995" s="192">
        <f>'Input| Projects'!$Y995*INDEX('Input| Escalations'!$H$33:$N$33,MATCH('Calc| Project Costs'!T$9,'Input| Escalations'!$H$23:$N$23,0))+'Input| Projects'!$Z995*INDEX('Input| Escalations'!$H$34:$N$34,MATCH('Calc| Project Costs'!T$9,'Input| Escalations'!$H$23:$N$23,0))+'Input| Projects'!$AA995*INDEX('Input| Escalations'!$H$35:$N$35,MATCH('Calc| Project Costs'!T$9,'Input| Escalations'!$H$23:$N$23,0))+1</f>
        <v>1</v>
      </c>
      <c r="U995" s="106"/>
      <c r="V995" s="186">
        <f t="shared" si="474"/>
        <v>0</v>
      </c>
      <c r="W995" s="186">
        <f t="shared" si="475"/>
        <v>0</v>
      </c>
      <c r="X995" s="186">
        <f t="shared" si="476"/>
        <v>0</v>
      </c>
      <c r="Y995" s="186">
        <f t="shared" si="452"/>
        <v>0</v>
      </c>
      <c r="Z995" s="186">
        <f t="shared" si="453"/>
        <v>0</v>
      </c>
      <c r="AA995" s="186">
        <f t="shared" si="454"/>
        <v>0</v>
      </c>
      <c r="AB995" s="186">
        <f t="shared" si="455"/>
        <v>0</v>
      </c>
      <c r="AC995" s="106"/>
      <c r="AD995" s="186">
        <f>'Input| Projects'!Q995*N995*'Input| Escalations'!$K$19</f>
        <v>0</v>
      </c>
      <c r="AE995" s="186">
        <f>'Input| Projects'!R995*O995*'Input| Escalations'!$K$19</f>
        <v>0</v>
      </c>
      <c r="AF995" s="186">
        <f>'Input| Projects'!S995*P995*'Input| Escalations'!$K$19</f>
        <v>0</v>
      </c>
      <c r="AG995" s="186">
        <f>'Input| Projects'!T995*Q995*'Input| Escalations'!$K$19</f>
        <v>0</v>
      </c>
      <c r="AH995" s="186">
        <f>'Input| Projects'!U995*R995*'Input| Escalations'!$K$19</f>
        <v>0</v>
      </c>
      <c r="AI995" s="186">
        <f>'Input| Projects'!V995*S995*'Input| Escalations'!$K$19</f>
        <v>0</v>
      </c>
      <c r="AJ995" s="186">
        <f>'Input| Projects'!W995*T995*'Input| Escalations'!$K$19</f>
        <v>0</v>
      </c>
      <c r="AK995" s="106"/>
      <c r="AL995" s="186" t="str">
        <f>IFERROR(IF('Input| Overheads'!$C$42="Direct costs",SUMPRODUCT(--('Input| Projects'!$AC995="Yes"),'Calc| Overheads Allocation'!C$8,'Calc| Project Costs'!V995),IF('Input| Overheads'!$C$42="Internal labour",SUMPRODUCT(--('Input| Projects'!$AC995="Yes"),'Calc| Overheads Allocation'!C$8,'Calc| Project Costs'!V995,'Input| Projects'!$Y995),IF('Input| Overheads'!$C$42="DNSP defined",SUMPRODUCT(--('Input| Projects'!$AC995="Yes"),'Calc| Overheads Allocation'!C$61,'Input| Projects'!$AF995),""))),"")</f>
        <v/>
      </c>
      <c r="AM995" s="186" t="str">
        <f>IFERROR(IF('Input| Overheads'!$C$42="Direct costs",SUMPRODUCT(--('Input| Projects'!$AC995="Yes"),'Calc| Overheads Allocation'!D$8,'Calc| Project Costs'!W995),IF('Input| Overheads'!$C$42="Internal labour",SUMPRODUCT(--('Input| Projects'!$AC995="Yes"),'Calc| Overheads Allocation'!D$8,'Calc| Project Costs'!W995,'Input| Projects'!$Y995),IF('Input| Overheads'!$C$42="DNSP defined",SUMPRODUCT(--('Input| Projects'!$AC995="Yes"),'Calc| Overheads Allocation'!D$61,'Input| Projects'!$AF995),""))),"")</f>
        <v/>
      </c>
      <c r="AN995" s="186" t="str">
        <f>IFERROR(IF('Input| Overheads'!$C$42="Direct costs",SUMPRODUCT(--('Input| Projects'!$AC995="Yes"),'Calc| Overheads Allocation'!E$8,'Calc| Project Costs'!X995),IF('Input| Overheads'!$C$42="Internal labour",SUMPRODUCT(--('Input| Projects'!$AC995="Yes"),'Calc| Overheads Allocation'!E$8,'Calc| Project Costs'!X995,'Input| Projects'!$Y995),IF('Input| Overheads'!$C$42="DNSP defined",SUMPRODUCT(--('Input| Projects'!$AC995="Yes"),'Calc| Overheads Allocation'!E$61,'Input| Projects'!$AF995),""))),"")</f>
        <v/>
      </c>
      <c r="AO995" s="186" t="str">
        <f>IFERROR(IF('Input| Overheads'!$C$42="Direct costs",SUMPRODUCT(--('Input| Projects'!$AC995="Yes"),'Calc| Overheads Allocation'!F$8,'Calc| Project Costs'!Y995),IF('Input| Overheads'!$C$42="Internal labour",SUMPRODUCT(--('Input| Projects'!$AC995="Yes"),'Calc| Overheads Allocation'!F$8,'Calc| Project Costs'!Y995,'Input| Projects'!$Y995),IF('Input| Overheads'!$C$42="DNSP defined",SUMPRODUCT(--('Input| Projects'!$AC995="Yes"),'Calc| Overheads Allocation'!F$61,'Input| Projects'!$AF995),""))),"")</f>
        <v/>
      </c>
      <c r="AP995" s="186" t="str">
        <f>IFERROR(IF('Input| Overheads'!$C$42="Direct costs",SUMPRODUCT(--('Input| Projects'!$AC995="Yes"),'Calc| Overheads Allocation'!G$8,'Calc| Project Costs'!Z995),IF('Input| Overheads'!$C$42="Internal labour",SUMPRODUCT(--('Input| Projects'!$AC995="Yes"),'Calc| Overheads Allocation'!G$8,'Calc| Project Costs'!Z995,'Input| Projects'!$Y995),IF('Input| Overheads'!$C$42="DNSP defined",SUMPRODUCT(--('Input| Projects'!$AC995="Yes"),'Calc| Overheads Allocation'!G$61,'Input| Projects'!$AF995),""))),"")</f>
        <v/>
      </c>
      <c r="AQ995" s="186" t="str">
        <f>IFERROR(IF('Input| Overheads'!$C$42="Direct costs",SUMPRODUCT(--('Input| Projects'!$AC995="Yes"),'Calc| Overheads Allocation'!H$8,'Calc| Project Costs'!AA995),IF('Input| Overheads'!$C$42="Internal labour",SUMPRODUCT(--('Input| Projects'!$AC995="Yes"),'Calc| Overheads Allocation'!H$8,'Calc| Project Costs'!AA995,'Input| Projects'!$Y995),IF('Input| Overheads'!$C$42="DNSP defined",SUMPRODUCT(--('Input| Projects'!$AC995="Yes"),'Calc| Overheads Allocation'!H$61,'Input| Projects'!$AF995),""))),"")</f>
        <v/>
      </c>
      <c r="AR995" s="186" t="str">
        <f>IFERROR(IF('Input| Overheads'!$C$42="Direct costs",SUMPRODUCT(--('Input| Projects'!$AC995="Yes"),'Calc| Overheads Allocation'!I$8,'Calc| Project Costs'!AB995),IF('Input| Overheads'!$C$42="Internal labour",SUMPRODUCT(--('Input| Projects'!$AC995="Yes"),'Calc| Overheads Allocation'!I$8,'Calc| Project Costs'!AB995,'Input| Projects'!$Y995),IF('Input| Overheads'!$C$42="DNSP defined",SUMPRODUCT(--('Input| Projects'!$AC995="Yes"),'Calc| Overheads Allocation'!I$61,'Input| Projects'!$AF995),""))),"")</f>
        <v/>
      </c>
      <c r="AS995" s="106"/>
      <c r="AT995" s="186" t="str">
        <f>IFERROR(IF('Input| Overheads'!$C$42="Direct costs",SUMPRODUCT(--('Input| Projects'!$AD995="Yes"),'Calc| Overheads Allocation'!C$9,'Calc| Project Costs'!V995),IF('Input| Overheads'!$C$42="Internal labour",SUMPRODUCT(--('Input| Projects'!$AD995="Yes"),'Calc| Overheads Allocation'!C$9,'Calc| Project Costs'!V995,'Input| Projects'!$Y995),IF('Input| Overheads'!$C$42="DNSP defined",SUMPRODUCT(--('Input| Projects'!$AD995="Yes"),'Calc| Overheads Allocation'!C$62,'Input| Projects'!$AG995),""))),"")</f>
        <v/>
      </c>
      <c r="AU995" s="186" t="str">
        <f>IFERROR(IF('Input| Overheads'!$C$42="Direct costs",SUMPRODUCT(--('Input| Projects'!$AD995="Yes"),'Calc| Overheads Allocation'!D$9,'Calc| Project Costs'!W995),IF('Input| Overheads'!$C$42="Internal labour",SUMPRODUCT(--('Input| Projects'!$AD995="Yes"),'Calc| Overheads Allocation'!D$9,'Calc| Project Costs'!W995,'Input| Projects'!$Y995),IF('Input| Overheads'!$C$42="DNSP defined",SUMPRODUCT(--('Input| Projects'!$AD995="Yes"),'Calc| Overheads Allocation'!D$62,'Input| Projects'!$AG995),""))),"")</f>
        <v/>
      </c>
      <c r="AV995" s="186" t="str">
        <f>IFERROR(IF('Input| Overheads'!$C$42="Direct costs",SUMPRODUCT(--('Input| Projects'!$AD995="Yes"),'Calc| Overheads Allocation'!E$9,'Calc| Project Costs'!X995),IF('Input| Overheads'!$C$42="Internal labour",SUMPRODUCT(--('Input| Projects'!$AD995="Yes"),'Calc| Overheads Allocation'!E$9,'Calc| Project Costs'!X995,'Input| Projects'!$Y995),IF('Input| Overheads'!$C$42="DNSP defined",SUMPRODUCT(--('Input| Projects'!$AD995="Yes"),'Calc| Overheads Allocation'!E$62,'Input| Projects'!$AG995),""))),"")</f>
        <v/>
      </c>
      <c r="AW995" s="186" t="str">
        <f>IFERROR(IF('Input| Overheads'!$C$42="Direct costs",SUMPRODUCT(--('Input| Projects'!$AD995="Yes"),'Calc| Overheads Allocation'!F$9,'Calc| Project Costs'!Y995),IF('Input| Overheads'!$C$42="Internal labour",SUMPRODUCT(--('Input| Projects'!$AD995="Yes"),'Calc| Overheads Allocation'!F$9,'Calc| Project Costs'!Y995,'Input| Projects'!$Y995),IF('Input| Overheads'!$C$42="DNSP defined",SUMPRODUCT(--('Input| Projects'!$AD995="Yes"),'Calc| Overheads Allocation'!F$62,'Input| Projects'!$AG995),""))),"")</f>
        <v/>
      </c>
      <c r="AX995" s="186" t="str">
        <f>IFERROR(IF('Input| Overheads'!$C$42="Direct costs",SUMPRODUCT(--('Input| Projects'!$AD995="Yes"),'Calc| Overheads Allocation'!G$9,'Calc| Project Costs'!Z995),IF('Input| Overheads'!$C$42="Internal labour",SUMPRODUCT(--('Input| Projects'!$AD995="Yes"),'Calc| Overheads Allocation'!G$9,'Calc| Project Costs'!Z995,'Input| Projects'!$Y995),IF('Input| Overheads'!$C$42="DNSP defined",SUMPRODUCT(--('Input| Projects'!$AD995="Yes"),'Calc| Overheads Allocation'!G$62,'Input| Projects'!$AG995),""))),"")</f>
        <v/>
      </c>
      <c r="AY995" s="186" t="str">
        <f>IFERROR(IF('Input| Overheads'!$C$42="Direct costs",SUMPRODUCT(--('Input| Projects'!$AD995="Yes"),'Calc| Overheads Allocation'!H$9,'Calc| Project Costs'!AA995),IF('Input| Overheads'!$C$42="Internal labour",SUMPRODUCT(--('Input| Projects'!$AD995="Yes"),'Calc| Overheads Allocation'!H$9,'Calc| Project Costs'!AA995,'Input| Projects'!$Y995),IF('Input| Overheads'!$C$42="DNSP defined",SUMPRODUCT(--('Input| Projects'!$AD995="Yes"),'Calc| Overheads Allocation'!H$62,'Input| Projects'!$AG995),""))),"")</f>
        <v/>
      </c>
      <c r="AZ995" s="186" t="str">
        <f>IFERROR(IF('Input| Overheads'!$C$42="Direct costs",SUMPRODUCT(--('Input| Projects'!$AD995="Yes"),'Calc| Overheads Allocation'!I$9,'Calc| Project Costs'!AB995),IF('Input| Overheads'!$C$42="Internal labour",SUMPRODUCT(--('Input| Projects'!$AD995="Yes"),'Calc| Overheads Allocation'!I$9,'Calc| Project Costs'!AB995,'Input| Projects'!$Y995),IF('Input| Overheads'!$C$42="DNSP defined",SUMPRODUCT(--('Input| Projects'!$AD995="Yes"),'Calc| Overheads Allocation'!I$62,'Input| Projects'!$AG995),""))),"")</f>
        <v/>
      </c>
      <c r="BA995" s="106"/>
      <c r="BB995" s="186">
        <f t="shared" si="477"/>
        <v>0</v>
      </c>
      <c r="BC995" s="186">
        <f t="shared" si="478"/>
        <v>0</v>
      </c>
      <c r="BD995" s="186">
        <f t="shared" si="479"/>
        <v>0</v>
      </c>
      <c r="BE995" s="186">
        <f t="shared" si="456"/>
        <v>0</v>
      </c>
      <c r="BF995" s="186">
        <f t="shared" si="457"/>
        <v>0</v>
      </c>
      <c r="BG995" s="186">
        <f t="shared" si="458"/>
        <v>0</v>
      </c>
      <c r="BH995" s="186">
        <f t="shared" si="459"/>
        <v>0</v>
      </c>
      <c r="BI995" s="97"/>
      <c r="BJ995" s="186" t="str">
        <f t="shared" si="460"/>
        <v/>
      </c>
      <c r="BK995" s="186" t="str">
        <f t="shared" si="461"/>
        <v/>
      </c>
      <c r="BL995" s="186" t="str">
        <f t="shared" si="462"/>
        <v/>
      </c>
      <c r="BM995" s="186" t="str">
        <f t="shared" si="463"/>
        <v/>
      </c>
      <c r="BN995" s="186" t="str">
        <f t="shared" si="464"/>
        <v/>
      </c>
      <c r="BO995" s="186" t="str">
        <f t="shared" si="465"/>
        <v/>
      </c>
      <c r="BP995" s="186" t="str">
        <f t="shared" si="466"/>
        <v/>
      </c>
      <c r="BQ995" s="97"/>
      <c r="BR995" s="186">
        <f t="shared" si="467"/>
        <v>0</v>
      </c>
      <c r="BS995" s="186">
        <f t="shared" si="468"/>
        <v>0</v>
      </c>
      <c r="BT995" s="222">
        <f t="shared" si="469"/>
        <v>0</v>
      </c>
      <c r="BU995" s="222">
        <f t="shared" si="470"/>
        <v>0</v>
      </c>
      <c r="BV995" s="222">
        <f t="shared" si="471"/>
        <v>0</v>
      </c>
      <c r="BW995" s="222">
        <f t="shared" si="472"/>
        <v>0</v>
      </c>
      <c r="BX995" s="222">
        <f t="shared" si="473"/>
        <v>0</v>
      </c>
      <c r="BY995" s="106"/>
      <c r="BZ995" s="197" t="str">
        <f>IF(SUMIF('Input| Projects'!$AS$8:$CP$8,"Dx",'Input| Projects'!$AS995:$CP995)=0,"",SUMIF('Input| Projects'!$AS$8:$CP$8,"Dx",'Input| Projects'!$AS995:$CP995))</f>
        <v/>
      </c>
      <c r="CA995" s="197" t="str">
        <f>IF(SUMIF('Input| Projects'!$AS$8:$CP$8,"Tx",'Input| Projects'!$AS995:$CP995)=0,"",SUMIF('Input| Projects'!$AS$8:$CP$8,"Tx",'Input| Projects'!$AS995:$CP995))</f>
        <v/>
      </c>
      <c r="CB995" s="150" t="str">
        <f t="shared" si="480"/>
        <v/>
      </c>
    </row>
    <row r="996" spans="2:80" x14ac:dyDescent="0.2">
      <c r="B996" s="201">
        <f>IFERROR('Input| Projects'!B996,"")</f>
        <v>987</v>
      </c>
      <c r="C996" s="42" t="str">
        <f>IFERROR(IF('Input| Projects'!C996="","",'Input| Projects'!C996),"")</f>
        <v/>
      </c>
      <c r="D996" s="42" t="str">
        <f>IFERROR(IF('Input| Projects'!D996="","",'Input| Projects'!D996),"")</f>
        <v/>
      </c>
      <c r="E996" s="104"/>
      <c r="F996" s="190">
        <f>IFERROR('Input| Projects'!I996*'Input| Escalations'!$K$19,"")</f>
        <v>0</v>
      </c>
      <c r="G996" s="190">
        <f>IFERROR('Input| Projects'!J996*'Input| Escalations'!$K$19,"")</f>
        <v>0</v>
      </c>
      <c r="H996" s="190">
        <f>IFERROR('Input| Projects'!K996*'Input| Escalations'!$K$19,"")</f>
        <v>0</v>
      </c>
      <c r="I996" s="190">
        <f>IFERROR('Input| Projects'!L996*'Input| Escalations'!$K$19,"")</f>
        <v>0</v>
      </c>
      <c r="J996" s="190">
        <f>IFERROR('Input| Projects'!M996*'Input| Escalations'!$K$19,"")</f>
        <v>0</v>
      </c>
      <c r="K996" s="190">
        <f>IFERROR('Input| Projects'!N996*'Input| Escalations'!$K$19,"")</f>
        <v>0</v>
      </c>
      <c r="L996" s="190">
        <f>IFERROR('Input| Projects'!O996*'Input| Escalations'!$K$19,"")</f>
        <v>0</v>
      </c>
      <c r="M996" s="150" t="str">
        <f>IF(ABS(SUM(F996:L996)-(SUM('Input| Projects'!I996:O996)*'Input| Escalations'!$K$19))&lt;0.0000001,"",1)</f>
        <v/>
      </c>
      <c r="N996" s="192">
        <f>'Input| Projects'!$Y996*INDEX('Input| Escalations'!$H$33:$N$33,MATCH('Calc| Project Costs'!N$9,'Input| Escalations'!$H$23:$N$23,0))+'Input| Projects'!$Z996*INDEX('Input| Escalations'!$H$34:$N$34,MATCH('Calc| Project Costs'!N$9,'Input| Escalations'!$H$23:$N$23,0))+'Input| Projects'!$AA996*INDEX('Input| Escalations'!$H$35:$N$35,MATCH('Calc| Project Costs'!N$9,'Input| Escalations'!$H$23:$N$23,0))+1</f>
        <v>1</v>
      </c>
      <c r="O996" s="192">
        <f>'Input| Projects'!$Y996*INDEX('Input| Escalations'!$H$33:$N$33,MATCH('Calc| Project Costs'!O$9,'Input| Escalations'!$H$23:$N$23,0))+'Input| Projects'!$Z996*INDEX('Input| Escalations'!$H$34:$N$34,MATCH('Calc| Project Costs'!O$9,'Input| Escalations'!$H$23:$N$23,0))+'Input| Projects'!$AA996*INDEX('Input| Escalations'!$H$35:$N$35,MATCH('Calc| Project Costs'!O$9,'Input| Escalations'!$H$23:$N$23,0))+1</f>
        <v>1</v>
      </c>
      <c r="P996" s="192">
        <f>'Input| Projects'!$Y996*INDEX('Input| Escalations'!$H$33:$N$33,MATCH('Calc| Project Costs'!P$9,'Input| Escalations'!$H$23:$N$23,0))+'Input| Projects'!$Z996*INDEX('Input| Escalations'!$H$34:$N$34,MATCH('Calc| Project Costs'!P$9,'Input| Escalations'!$H$23:$N$23,0))+'Input| Projects'!$AA996*INDEX('Input| Escalations'!$H$35:$N$35,MATCH('Calc| Project Costs'!P$9,'Input| Escalations'!$H$23:$N$23,0))+1</f>
        <v>1</v>
      </c>
      <c r="Q996" s="192">
        <f>'Input| Projects'!$Y996*INDEX('Input| Escalations'!$H$33:$N$33,MATCH('Calc| Project Costs'!Q$9,'Input| Escalations'!$H$23:$N$23,0))+'Input| Projects'!$Z996*INDEX('Input| Escalations'!$H$34:$N$34,MATCH('Calc| Project Costs'!Q$9,'Input| Escalations'!$H$23:$N$23,0))+'Input| Projects'!$AA996*INDEX('Input| Escalations'!$H$35:$N$35,MATCH('Calc| Project Costs'!Q$9,'Input| Escalations'!$H$23:$N$23,0))+1</f>
        <v>1</v>
      </c>
      <c r="R996" s="192">
        <f>'Input| Projects'!$Y996*INDEX('Input| Escalations'!$H$33:$N$33,MATCH('Calc| Project Costs'!R$9,'Input| Escalations'!$H$23:$N$23,0))+'Input| Projects'!$Z996*INDEX('Input| Escalations'!$H$34:$N$34,MATCH('Calc| Project Costs'!R$9,'Input| Escalations'!$H$23:$N$23,0))+'Input| Projects'!$AA996*INDEX('Input| Escalations'!$H$35:$N$35,MATCH('Calc| Project Costs'!R$9,'Input| Escalations'!$H$23:$N$23,0))+1</f>
        <v>1</v>
      </c>
      <c r="S996" s="192">
        <f>'Input| Projects'!$Y996*INDEX('Input| Escalations'!$H$33:$N$33,MATCH('Calc| Project Costs'!S$9,'Input| Escalations'!$H$23:$N$23,0))+'Input| Projects'!$Z996*INDEX('Input| Escalations'!$H$34:$N$34,MATCH('Calc| Project Costs'!S$9,'Input| Escalations'!$H$23:$N$23,0))+'Input| Projects'!$AA996*INDEX('Input| Escalations'!$H$35:$N$35,MATCH('Calc| Project Costs'!S$9,'Input| Escalations'!$H$23:$N$23,0))+1</f>
        <v>1</v>
      </c>
      <c r="T996" s="192">
        <f>'Input| Projects'!$Y996*INDEX('Input| Escalations'!$H$33:$N$33,MATCH('Calc| Project Costs'!T$9,'Input| Escalations'!$H$23:$N$23,0))+'Input| Projects'!$Z996*INDEX('Input| Escalations'!$H$34:$N$34,MATCH('Calc| Project Costs'!T$9,'Input| Escalations'!$H$23:$N$23,0))+'Input| Projects'!$AA996*INDEX('Input| Escalations'!$H$35:$N$35,MATCH('Calc| Project Costs'!T$9,'Input| Escalations'!$H$23:$N$23,0))+1</f>
        <v>1</v>
      </c>
      <c r="U996" s="106"/>
      <c r="V996" s="186">
        <f t="shared" si="474"/>
        <v>0</v>
      </c>
      <c r="W996" s="186">
        <f t="shared" si="475"/>
        <v>0</v>
      </c>
      <c r="X996" s="186">
        <f t="shared" si="476"/>
        <v>0</v>
      </c>
      <c r="Y996" s="186">
        <f t="shared" si="452"/>
        <v>0</v>
      </c>
      <c r="Z996" s="186">
        <f t="shared" si="453"/>
        <v>0</v>
      </c>
      <c r="AA996" s="186">
        <f t="shared" si="454"/>
        <v>0</v>
      </c>
      <c r="AB996" s="186">
        <f t="shared" si="455"/>
        <v>0</v>
      </c>
      <c r="AC996" s="106"/>
      <c r="AD996" s="186">
        <f>'Input| Projects'!Q996*N996*'Input| Escalations'!$K$19</f>
        <v>0</v>
      </c>
      <c r="AE996" s="186">
        <f>'Input| Projects'!R996*O996*'Input| Escalations'!$K$19</f>
        <v>0</v>
      </c>
      <c r="AF996" s="186">
        <f>'Input| Projects'!S996*P996*'Input| Escalations'!$K$19</f>
        <v>0</v>
      </c>
      <c r="AG996" s="186">
        <f>'Input| Projects'!T996*Q996*'Input| Escalations'!$K$19</f>
        <v>0</v>
      </c>
      <c r="AH996" s="186">
        <f>'Input| Projects'!U996*R996*'Input| Escalations'!$K$19</f>
        <v>0</v>
      </c>
      <c r="AI996" s="186">
        <f>'Input| Projects'!V996*S996*'Input| Escalations'!$K$19</f>
        <v>0</v>
      </c>
      <c r="AJ996" s="186">
        <f>'Input| Projects'!W996*T996*'Input| Escalations'!$K$19</f>
        <v>0</v>
      </c>
      <c r="AK996" s="106"/>
      <c r="AL996" s="186" t="str">
        <f>IFERROR(IF('Input| Overheads'!$C$42="Direct costs",SUMPRODUCT(--('Input| Projects'!$AC996="Yes"),'Calc| Overheads Allocation'!C$8,'Calc| Project Costs'!V996),IF('Input| Overheads'!$C$42="Internal labour",SUMPRODUCT(--('Input| Projects'!$AC996="Yes"),'Calc| Overheads Allocation'!C$8,'Calc| Project Costs'!V996,'Input| Projects'!$Y996),IF('Input| Overheads'!$C$42="DNSP defined",SUMPRODUCT(--('Input| Projects'!$AC996="Yes"),'Calc| Overheads Allocation'!C$61,'Input| Projects'!$AF996),""))),"")</f>
        <v/>
      </c>
      <c r="AM996" s="186" t="str">
        <f>IFERROR(IF('Input| Overheads'!$C$42="Direct costs",SUMPRODUCT(--('Input| Projects'!$AC996="Yes"),'Calc| Overheads Allocation'!D$8,'Calc| Project Costs'!W996),IF('Input| Overheads'!$C$42="Internal labour",SUMPRODUCT(--('Input| Projects'!$AC996="Yes"),'Calc| Overheads Allocation'!D$8,'Calc| Project Costs'!W996,'Input| Projects'!$Y996),IF('Input| Overheads'!$C$42="DNSP defined",SUMPRODUCT(--('Input| Projects'!$AC996="Yes"),'Calc| Overheads Allocation'!D$61,'Input| Projects'!$AF996),""))),"")</f>
        <v/>
      </c>
      <c r="AN996" s="186" t="str">
        <f>IFERROR(IF('Input| Overheads'!$C$42="Direct costs",SUMPRODUCT(--('Input| Projects'!$AC996="Yes"),'Calc| Overheads Allocation'!E$8,'Calc| Project Costs'!X996),IF('Input| Overheads'!$C$42="Internal labour",SUMPRODUCT(--('Input| Projects'!$AC996="Yes"),'Calc| Overheads Allocation'!E$8,'Calc| Project Costs'!X996,'Input| Projects'!$Y996),IF('Input| Overheads'!$C$42="DNSP defined",SUMPRODUCT(--('Input| Projects'!$AC996="Yes"),'Calc| Overheads Allocation'!E$61,'Input| Projects'!$AF996),""))),"")</f>
        <v/>
      </c>
      <c r="AO996" s="186" t="str">
        <f>IFERROR(IF('Input| Overheads'!$C$42="Direct costs",SUMPRODUCT(--('Input| Projects'!$AC996="Yes"),'Calc| Overheads Allocation'!F$8,'Calc| Project Costs'!Y996),IF('Input| Overheads'!$C$42="Internal labour",SUMPRODUCT(--('Input| Projects'!$AC996="Yes"),'Calc| Overheads Allocation'!F$8,'Calc| Project Costs'!Y996,'Input| Projects'!$Y996),IF('Input| Overheads'!$C$42="DNSP defined",SUMPRODUCT(--('Input| Projects'!$AC996="Yes"),'Calc| Overheads Allocation'!F$61,'Input| Projects'!$AF996),""))),"")</f>
        <v/>
      </c>
      <c r="AP996" s="186" t="str">
        <f>IFERROR(IF('Input| Overheads'!$C$42="Direct costs",SUMPRODUCT(--('Input| Projects'!$AC996="Yes"),'Calc| Overheads Allocation'!G$8,'Calc| Project Costs'!Z996),IF('Input| Overheads'!$C$42="Internal labour",SUMPRODUCT(--('Input| Projects'!$AC996="Yes"),'Calc| Overheads Allocation'!G$8,'Calc| Project Costs'!Z996,'Input| Projects'!$Y996),IF('Input| Overheads'!$C$42="DNSP defined",SUMPRODUCT(--('Input| Projects'!$AC996="Yes"),'Calc| Overheads Allocation'!G$61,'Input| Projects'!$AF996),""))),"")</f>
        <v/>
      </c>
      <c r="AQ996" s="186" t="str">
        <f>IFERROR(IF('Input| Overheads'!$C$42="Direct costs",SUMPRODUCT(--('Input| Projects'!$AC996="Yes"),'Calc| Overheads Allocation'!H$8,'Calc| Project Costs'!AA996),IF('Input| Overheads'!$C$42="Internal labour",SUMPRODUCT(--('Input| Projects'!$AC996="Yes"),'Calc| Overheads Allocation'!H$8,'Calc| Project Costs'!AA996,'Input| Projects'!$Y996),IF('Input| Overheads'!$C$42="DNSP defined",SUMPRODUCT(--('Input| Projects'!$AC996="Yes"),'Calc| Overheads Allocation'!H$61,'Input| Projects'!$AF996),""))),"")</f>
        <v/>
      </c>
      <c r="AR996" s="186" t="str">
        <f>IFERROR(IF('Input| Overheads'!$C$42="Direct costs",SUMPRODUCT(--('Input| Projects'!$AC996="Yes"),'Calc| Overheads Allocation'!I$8,'Calc| Project Costs'!AB996),IF('Input| Overheads'!$C$42="Internal labour",SUMPRODUCT(--('Input| Projects'!$AC996="Yes"),'Calc| Overheads Allocation'!I$8,'Calc| Project Costs'!AB996,'Input| Projects'!$Y996),IF('Input| Overheads'!$C$42="DNSP defined",SUMPRODUCT(--('Input| Projects'!$AC996="Yes"),'Calc| Overheads Allocation'!I$61,'Input| Projects'!$AF996),""))),"")</f>
        <v/>
      </c>
      <c r="AS996" s="106"/>
      <c r="AT996" s="186" t="str">
        <f>IFERROR(IF('Input| Overheads'!$C$42="Direct costs",SUMPRODUCT(--('Input| Projects'!$AD996="Yes"),'Calc| Overheads Allocation'!C$9,'Calc| Project Costs'!V996),IF('Input| Overheads'!$C$42="Internal labour",SUMPRODUCT(--('Input| Projects'!$AD996="Yes"),'Calc| Overheads Allocation'!C$9,'Calc| Project Costs'!V996,'Input| Projects'!$Y996),IF('Input| Overheads'!$C$42="DNSP defined",SUMPRODUCT(--('Input| Projects'!$AD996="Yes"),'Calc| Overheads Allocation'!C$62,'Input| Projects'!$AG996),""))),"")</f>
        <v/>
      </c>
      <c r="AU996" s="186" t="str">
        <f>IFERROR(IF('Input| Overheads'!$C$42="Direct costs",SUMPRODUCT(--('Input| Projects'!$AD996="Yes"),'Calc| Overheads Allocation'!D$9,'Calc| Project Costs'!W996),IF('Input| Overheads'!$C$42="Internal labour",SUMPRODUCT(--('Input| Projects'!$AD996="Yes"),'Calc| Overheads Allocation'!D$9,'Calc| Project Costs'!W996,'Input| Projects'!$Y996),IF('Input| Overheads'!$C$42="DNSP defined",SUMPRODUCT(--('Input| Projects'!$AD996="Yes"),'Calc| Overheads Allocation'!D$62,'Input| Projects'!$AG996),""))),"")</f>
        <v/>
      </c>
      <c r="AV996" s="186" t="str">
        <f>IFERROR(IF('Input| Overheads'!$C$42="Direct costs",SUMPRODUCT(--('Input| Projects'!$AD996="Yes"),'Calc| Overheads Allocation'!E$9,'Calc| Project Costs'!X996),IF('Input| Overheads'!$C$42="Internal labour",SUMPRODUCT(--('Input| Projects'!$AD996="Yes"),'Calc| Overheads Allocation'!E$9,'Calc| Project Costs'!X996,'Input| Projects'!$Y996),IF('Input| Overheads'!$C$42="DNSP defined",SUMPRODUCT(--('Input| Projects'!$AD996="Yes"),'Calc| Overheads Allocation'!E$62,'Input| Projects'!$AG996),""))),"")</f>
        <v/>
      </c>
      <c r="AW996" s="186" t="str">
        <f>IFERROR(IF('Input| Overheads'!$C$42="Direct costs",SUMPRODUCT(--('Input| Projects'!$AD996="Yes"),'Calc| Overheads Allocation'!F$9,'Calc| Project Costs'!Y996),IF('Input| Overheads'!$C$42="Internal labour",SUMPRODUCT(--('Input| Projects'!$AD996="Yes"),'Calc| Overheads Allocation'!F$9,'Calc| Project Costs'!Y996,'Input| Projects'!$Y996),IF('Input| Overheads'!$C$42="DNSP defined",SUMPRODUCT(--('Input| Projects'!$AD996="Yes"),'Calc| Overheads Allocation'!F$62,'Input| Projects'!$AG996),""))),"")</f>
        <v/>
      </c>
      <c r="AX996" s="186" t="str">
        <f>IFERROR(IF('Input| Overheads'!$C$42="Direct costs",SUMPRODUCT(--('Input| Projects'!$AD996="Yes"),'Calc| Overheads Allocation'!G$9,'Calc| Project Costs'!Z996),IF('Input| Overheads'!$C$42="Internal labour",SUMPRODUCT(--('Input| Projects'!$AD996="Yes"),'Calc| Overheads Allocation'!G$9,'Calc| Project Costs'!Z996,'Input| Projects'!$Y996),IF('Input| Overheads'!$C$42="DNSP defined",SUMPRODUCT(--('Input| Projects'!$AD996="Yes"),'Calc| Overheads Allocation'!G$62,'Input| Projects'!$AG996),""))),"")</f>
        <v/>
      </c>
      <c r="AY996" s="186" t="str">
        <f>IFERROR(IF('Input| Overheads'!$C$42="Direct costs",SUMPRODUCT(--('Input| Projects'!$AD996="Yes"),'Calc| Overheads Allocation'!H$9,'Calc| Project Costs'!AA996),IF('Input| Overheads'!$C$42="Internal labour",SUMPRODUCT(--('Input| Projects'!$AD996="Yes"),'Calc| Overheads Allocation'!H$9,'Calc| Project Costs'!AA996,'Input| Projects'!$Y996),IF('Input| Overheads'!$C$42="DNSP defined",SUMPRODUCT(--('Input| Projects'!$AD996="Yes"),'Calc| Overheads Allocation'!H$62,'Input| Projects'!$AG996),""))),"")</f>
        <v/>
      </c>
      <c r="AZ996" s="186" t="str">
        <f>IFERROR(IF('Input| Overheads'!$C$42="Direct costs",SUMPRODUCT(--('Input| Projects'!$AD996="Yes"),'Calc| Overheads Allocation'!I$9,'Calc| Project Costs'!AB996),IF('Input| Overheads'!$C$42="Internal labour",SUMPRODUCT(--('Input| Projects'!$AD996="Yes"),'Calc| Overheads Allocation'!I$9,'Calc| Project Costs'!AB996,'Input| Projects'!$Y996),IF('Input| Overheads'!$C$42="DNSP defined",SUMPRODUCT(--('Input| Projects'!$AD996="Yes"),'Calc| Overheads Allocation'!I$62,'Input| Projects'!$AG996),""))),"")</f>
        <v/>
      </c>
      <c r="BA996" s="106"/>
      <c r="BB996" s="186">
        <f t="shared" si="477"/>
        <v>0</v>
      </c>
      <c r="BC996" s="186">
        <f t="shared" si="478"/>
        <v>0</v>
      </c>
      <c r="BD996" s="186">
        <f t="shared" si="479"/>
        <v>0</v>
      </c>
      <c r="BE996" s="186">
        <f t="shared" si="456"/>
        <v>0</v>
      </c>
      <c r="BF996" s="186">
        <f t="shared" si="457"/>
        <v>0</v>
      </c>
      <c r="BG996" s="186">
        <f t="shared" si="458"/>
        <v>0</v>
      </c>
      <c r="BH996" s="186">
        <f t="shared" si="459"/>
        <v>0</v>
      </c>
      <c r="BI996" s="97"/>
      <c r="BJ996" s="186" t="str">
        <f t="shared" si="460"/>
        <v/>
      </c>
      <c r="BK996" s="186" t="str">
        <f t="shared" si="461"/>
        <v/>
      </c>
      <c r="BL996" s="186" t="str">
        <f t="shared" si="462"/>
        <v/>
      </c>
      <c r="BM996" s="186" t="str">
        <f t="shared" si="463"/>
        <v/>
      </c>
      <c r="BN996" s="186" t="str">
        <f t="shared" si="464"/>
        <v/>
      </c>
      <c r="BO996" s="186" t="str">
        <f t="shared" si="465"/>
        <v/>
      </c>
      <c r="BP996" s="186" t="str">
        <f t="shared" si="466"/>
        <v/>
      </c>
      <c r="BQ996" s="97"/>
      <c r="BR996" s="186">
        <f t="shared" si="467"/>
        <v>0</v>
      </c>
      <c r="BS996" s="186">
        <f t="shared" si="468"/>
        <v>0</v>
      </c>
      <c r="BT996" s="222">
        <f t="shared" si="469"/>
        <v>0</v>
      </c>
      <c r="BU996" s="222">
        <f t="shared" si="470"/>
        <v>0</v>
      </c>
      <c r="BV996" s="222">
        <f t="shared" si="471"/>
        <v>0</v>
      </c>
      <c r="BW996" s="222">
        <f t="shared" si="472"/>
        <v>0</v>
      </c>
      <c r="BX996" s="222">
        <f t="shared" si="473"/>
        <v>0</v>
      </c>
      <c r="BY996" s="106"/>
      <c r="BZ996" s="197" t="str">
        <f>IF(SUMIF('Input| Projects'!$AS$8:$CP$8,"Dx",'Input| Projects'!$AS996:$CP996)=0,"",SUMIF('Input| Projects'!$AS$8:$CP$8,"Dx",'Input| Projects'!$AS996:$CP996))</f>
        <v/>
      </c>
      <c r="CA996" s="197" t="str">
        <f>IF(SUMIF('Input| Projects'!$AS$8:$CP$8,"Tx",'Input| Projects'!$AS996:$CP996)=0,"",SUMIF('Input| Projects'!$AS$8:$CP$8,"Tx",'Input| Projects'!$AS996:$CP996))</f>
        <v/>
      </c>
      <c r="CB996" s="150" t="str">
        <f t="shared" si="480"/>
        <v/>
      </c>
    </row>
    <row r="997" spans="2:80" x14ac:dyDescent="0.2">
      <c r="B997" s="201">
        <f>IFERROR('Input| Projects'!B997,"")</f>
        <v>988</v>
      </c>
      <c r="C997" s="42" t="str">
        <f>IFERROR(IF('Input| Projects'!C997="","",'Input| Projects'!C997),"")</f>
        <v/>
      </c>
      <c r="D997" s="42" t="str">
        <f>IFERROR(IF('Input| Projects'!D997="","",'Input| Projects'!D997),"")</f>
        <v/>
      </c>
      <c r="E997" s="104"/>
      <c r="F997" s="190">
        <f>IFERROR('Input| Projects'!I997*'Input| Escalations'!$K$19,"")</f>
        <v>0</v>
      </c>
      <c r="G997" s="190">
        <f>IFERROR('Input| Projects'!J997*'Input| Escalations'!$K$19,"")</f>
        <v>0</v>
      </c>
      <c r="H997" s="190">
        <f>IFERROR('Input| Projects'!K997*'Input| Escalations'!$K$19,"")</f>
        <v>0</v>
      </c>
      <c r="I997" s="190">
        <f>IFERROR('Input| Projects'!L997*'Input| Escalations'!$K$19,"")</f>
        <v>0</v>
      </c>
      <c r="J997" s="190">
        <f>IFERROR('Input| Projects'!M997*'Input| Escalations'!$K$19,"")</f>
        <v>0</v>
      </c>
      <c r="K997" s="190">
        <f>IFERROR('Input| Projects'!N997*'Input| Escalations'!$K$19,"")</f>
        <v>0</v>
      </c>
      <c r="L997" s="190">
        <f>IFERROR('Input| Projects'!O997*'Input| Escalations'!$K$19,"")</f>
        <v>0</v>
      </c>
      <c r="M997" s="150" t="str">
        <f>IF(ABS(SUM(F997:L997)-(SUM('Input| Projects'!I997:O997)*'Input| Escalations'!$K$19))&lt;0.0000001,"",1)</f>
        <v/>
      </c>
      <c r="N997" s="192">
        <f>'Input| Projects'!$Y997*INDEX('Input| Escalations'!$H$33:$N$33,MATCH('Calc| Project Costs'!N$9,'Input| Escalations'!$H$23:$N$23,0))+'Input| Projects'!$Z997*INDEX('Input| Escalations'!$H$34:$N$34,MATCH('Calc| Project Costs'!N$9,'Input| Escalations'!$H$23:$N$23,0))+'Input| Projects'!$AA997*INDEX('Input| Escalations'!$H$35:$N$35,MATCH('Calc| Project Costs'!N$9,'Input| Escalations'!$H$23:$N$23,0))+1</f>
        <v>1</v>
      </c>
      <c r="O997" s="192">
        <f>'Input| Projects'!$Y997*INDEX('Input| Escalations'!$H$33:$N$33,MATCH('Calc| Project Costs'!O$9,'Input| Escalations'!$H$23:$N$23,0))+'Input| Projects'!$Z997*INDEX('Input| Escalations'!$H$34:$N$34,MATCH('Calc| Project Costs'!O$9,'Input| Escalations'!$H$23:$N$23,0))+'Input| Projects'!$AA997*INDEX('Input| Escalations'!$H$35:$N$35,MATCH('Calc| Project Costs'!O$9,'Input| Escalations'!$H$23:$N$23,0))+1</f>
        <v>1</v>
      </c>
      <c r="P997" s="192">
        <f>'Input| Projects'!$Y997*INDEX('Input| Escalations'!$H$33:$N$33,MATCH('Calc| Project Costs'!P$9,'Input| Escalations'!$H$23:$N$23,0))+'Input| Projects'!$Z997*INDEX('Input| Escalations'!$H$34:$N$34,MATCH('Calc| Project Costs'!P$9,'Input| Escalations'!$H$23:$N$23,0))+'Input| Projects'!$AA997*INDEX('Input| Escalations'!$H$35:$N$35,MATCH('Calc| Project Costs'!P$9,'Input| Escalations'!$H$23:$N$23,0))+1</f>
        <v>1</v>
      </c>
      <c r="Q997" s="192">
        <f>'Input| Projects'!$Y997*INDEX('Input| Escalations'!$H$33:$N$33,MATCH('Calc| Project Costs'!Q$9,'Input| Escalations'!$H$23:$N$23,0))+'Input| Projects'!$Z997*INDEX('Input| Escalations'!$H$34:$N$34,MATCH('Calc| Project Costs'!Q$9,'Input| Escalations'!$H$23:$N$23,0))+'Input| Projects'!$AA997*INDEX('Input| Escalations'!$H$35:$N$35,MATCH('Calc| Project Costs'!Q$9,'Input| Escalations'!$H$23:$N$23,0))+1</f>
        <v>1</v>
      </c>
      <c r="R997" s="192">
        <f>'Input| Projects'!$Y997*INDEX('Input| Escalations'!$H$33:$N$33,MATCH('Calc| Project Costs'!R$9,'Input| Escalations'!$H$23:$N$23,0))+'Input| Projects'!$Z997*INDEX('Input| Escalations'!$H$34:$N$34,MATCH('Calc| Project Costs'!R$9,'Input| Escalations'!$H$23:$N$23,0))+'Input| Projects'!$AA997*INDEX('Input| Escalations'!$H$35:$N$35,MATCH('Calc| Project Costs'!R$9,'Input| Escalations'!$H$23:$N$23,0))+1</f>
        <v>1</v>
      </c>
      <c r="S997" s="192">
        <f>'Input| Projects'!$Y997*INDEX('Input| Escalations'!$H$33:$N$33,MATCH('Calc| Project Costs'!S$9,'Input| Escalations'!$H$23:$N$23,0))+'Input| Projects'!$Z997*INDEX('Input| Escalations'!$H$34:$N$34,MATCH('Calc| Project Costs'!S$9,'Input| Escalations'!$H$23:$N$23,0))+'Input| Projects'!$AA997*INDEX('Input| Escalations'!$H$35:$N$35,MATCH('Calc| Project Costs'!S$9,'Input| Escalations'!$H$23:$N$23,0))+1</f>
        <v>1</v>
      </c>
      <c r="T997" s="192">
        <f>'Input| Projects'!$Y997*INDEX('Input| Escalations'!$H$33:$N$33,MATCH('Calc| Project Costs'!T$9,'Input| Escalations'!$H$23:$N$23,0))+'Input| Projects'!$Z997*INDEX('Input| Escalations'!$H$34:$N$34,MATCH('Calc| Project Costs'!T$9,'Input| Escalations'!$H$23:$N$23,0))+'Input| Projects'!$AA997*INDEX('Input| Escalations'!$H$35:$N$35,MATCH('Calc| Project Costs'!T$9,'Input| Escalations'!$H$23:$N$23,0))+1</f>
        <v>1</v>
      </c>
      <c r="U997" s="106"/>
      <c r="V997" s="186">
        <f t="shared" si="474"/>
        <v>0</v>
      </c>
      <c r="W997" s="186">
        <f t="shared" si="475"/>
        <v>0</v>
      </c>
      <c r="X997" s="186">
        <f t="shared" si="476"/>
        <v>0</v>
      </c>
      <c r="Y997" s="186">
        <f t="shared" si="452"/>
        <v>0</v>
      </c>
      <c r="Z997" s="186">
        <f t="shared" si="453"/>
        <v>0</v>
      </c>
      <c r="AA997" s="186">
        <f t="shared" si="454"/>
        <v>0</v>
      </c>
      <c r="AB997" s="186">
        <f t="shared" si="455"/>
        <v>0</v>
      </c>
      <c r="AC997" s="106"/>
      <c r="AD997" s="186">
        <f>'Input| Projects'!Q997*N997*'Input| Escalations'!$K$19</f>
        <v>0</v>
      </c>
      <c r="AE997" s="186">
        <f>'Input| Projects'!R997*O997*'Input| Escalations'!$K$19</f>
        <v>0</v>
      </c>
      <c r="AF997" s="186">
        <f>'Input| Projects'!S997*P997*'Input| Escalations'!$K$19</f>
        <v>0</v>
      </c>
      <c r="AG997" s="186">
        <f>'Input| Projects'!T997*Q997*'Input| Escalations'!$K$19</f>
        <v>0</v>
      </c>
      <c r="AH997" s="186">
        <f>'Input| Projects'!U997*R997*'Input| Escalations'!$K$19</f>
        <v>0</v>
      </c>
      <c r="AI997" s="186">
        <f>'Input| Projects'!V997*S997*'Input| Escalations'!$K$19</f>
        <v>0</v>
      </c>
      <c r="AJ997" s="186">
        <f>'Input| Projects'!W997*T997*'Input| Escalations'!$K$19</f>
        <v>0</v>
      </c>
      <c r="AK997" s="106"/>
      <c r="AL997" s="186" t="str">
        <f>IFERROR(IF('Input| Overheads'!$C$42="Direct costs",SUMPRODUCT(--('Input| Projects'!$AC997="Yes"),'Calc| Overheads Allocation'!C$8,'Calc| Project Costs'!V997),IF('Input| Overheads'!$C$42="Internal labour",SUMPRODUCT(--('Input| Projects'!$AC997="Yes"),'Calc| Overheads Allocation'!C$8,'Calc| Project Costs'!V997,'Input| Projects'!$Y997),IF('Input| Overheads'!$C$42="DNSP defined",SUMPRODUCT(--('Input| Projects'!$AC997="Yes"),'Calc| Overheads Allocation'!C$61,'Input| Projects'!$AF997),""))),"")</f>
        <v/>
      </c>
      <c r="AM997" s="186" t="str">
        <f>IFERROR(IF('Input| Overheads'!$C$42="Direct costs",SUMPRODUCT(--('Input| Projects'!$AC997="Yes"),'Calc| Overheads Allocation'!D$8,'Calc| Project Costs'!W997),IF('Input| Overheads'!$C$42="Internal labour",SUMPRODUCT(--('Input| Projects'!$AC997="Yes"),'Calc| Overheads Allocation'!D$8,'Calc| Project Costs'!W997,'Input| Projects'!$Y997),IF('Input| Overheads'!$C$42="DNSP defined",SUMPRODUCT(--('Input| Projects'!$AC997="Yes"),'Calc| Overheads Allocation'!D$61,'Input| Projects'!$AF997),""))),"")</f>
        <v/>
      </c>
      <c r="AN997" s="186" t="str">
        <f>IFERROR(IF('Input| Overheads'!$C$42="Direct costs",SUMPRODUCT(--('Input| Projects'!$AC997="Yes"),'Calc| Overheads Allocation'!E$8,'Calc| Project Costs'!X997),IF('Input| Overheads'!$C$42="Internal labour",SUMPRODUCT(--('Input| Projects'!$AC997="Yes"),'Calc| Overheads Allocation'!E$8,'Calc| Project Costs'!X997,'Input| Projects'!$Y997),IF('Input| Overheads'!$C$42="DNSP defined",SUMPRODUCT(--('Input| Projects'!$AC997="Yes"),'Calc| Overheads Allocation'!E$61,'Input| Projects'!$AF997),""))),"")</f>
        <v/>
      </c>
      <c r="AO997" s="186" t="str">
        <f>IFERROR(IF('Input| Overheads'!$C$42="Direct costs",SUMPRODUCT(--('Input| Projects'!$AC997="Yes"),'Calc| Overheads Allocation'!F$8,'Calc| Project Costs'!Y997),IF('Input| Overheads'!$C$42="Internal labour",SUMPRODUCT(--('Input| Projects'!$AC997="Yes"),'Calc| Overheads Allocation'!F$8,'Calc| Project Costs'!Y997,'Input| Projects'!$Y997),IF('Input| Overheads'!$C$42="DNSP defined",SUMPRODUCT(--('Input| Projects'!$AC997="Yes"),'Calc| Overheads Allocation'!F$61,'Input| Projects'!$AF997),""))),"")</f>
        <v/>
      </c>
      <c r="AP997" s="186" t="str">
        <f>IFERROR(IF('Input| Overheads'!$C$42="Direct costs",SUMPRODUCT(--('Input| Projects'!$AC997="Yes"),'Calc| Overheads Allocation'!G$8,'Calc| Project Costs'!Z997),IF('Input| Overheads'!$C$42="Internal labour",SUMPRODUCT(--('Input| Projects'!$AC997="Yes"),'Calc| Overheads Allocation'!G$8,'Calc| Project Costs'!Z997,'Input| Projects'!$Y997),IF('Input| Overheads'!$C$42="DNSP defined",SUMPRODUCT(--('Input| Projects'!$AC997="Yes"),'Calc| Overheads Allocation'!G$61,'Input| Projects'!$AF997),""))),"")</f>
        <v/>
      </c>
      <c r="AQ997" s="186" t="str">
        <f>IFERROR(IF('Input| Overheads'!$C$42="Direct costs",SUMPRODUCT(--('Input| Projects'!$AC997="Yes"),'Calc| Overheads Allocation'!H$8,'Calc| Project Costs'!AA997),IF('Input| Overheads'!$C$42="Internal labour",SUMPRODUCT(--('Input| Projects'!$AC997="Yes"),'Calc| Overheads Allocation'!H$8,'Calc| Project Costs'!AA997,'Input| Projects'!$Y997),IF('Input| Overheads'!$C$42="DNSP defined",SUMPRODUCT(--('Input| Projects'!$AC997="Yes"),'Calc| Overheads Allocation'!H$61,'Input| Projects'!$AF997),""))),"")</f>
        <v/>
      </c>
      <c r="AR997" s="186" t="str">
        <f>IFERROR(IF('Input| Overheads'!$C$42="Direct costs",SUMPRODUCT(--('Input| Projects'!$AC997="Yes"),'Calc| Overheads Allocation'!I$8,'Calc| Project Costs'!AB997),IF('Input| Overheads'!$C$42="Internal labour",SUMPRODUCT(--('Input| Projects'!$AC997="Yes"),'Calc| Overheads Allocation'!I$8,'Calc| Project Costs'!AB997,'Input| Projects'!$Y997),IF('Input| Overheads'!$C$42="DNSP defined",SUMPRODUCT(--('Input| Projects'!$AC997="Yes"),'Calc| Overheads Allocation'!I$61,'Input| Projects'!$AF997),""))),"")</f>
        <v/>
      </c>
      <c r="AS997" s="106"/>
      <c r="AT997" s="186" t="str">
        <f>IFERROR(IF('Input| Overheads'!$C$42="Direct costs",SUMPRODUCT(--('Input| Projects'!$AD997="Yes"),'Calc| Overheads Allocation'!C$9,'Calc| Project Costs'!V997),IF('Input| Overheads'!$C$42="Internal labour",SUMPRODUCT(--('Input| Projects'!$AD997="Yes"),'Calc| Overheads Allocation'!C$9,'Calc| Project Costs'!V997,'Input| Projects'!$Y997),IF('Input| Overheads'!$C$42="DNSP defined",SUMPRODUCT(--('Input| Projects'!$AD997="Yes"),'Calc| Overheads Allocation'!C$62,'Input| Projects'!$AG997),""))),"")</f>
        <v/>
      </c>
      <c r="AU997" s="186" t="str">
        <f>IFERROR(IF('Input| Overheads'!$C$42="Direct costs",SUMPRODUCT(--('Input| Projects'!$AD997="Yes"),'Calc| Overheads Allocation'!D$9,'Calc| Project Costs'!W997),IF('Input| Overheads'!$C$42="Internal labour",SUMPRODUCT(--('Input| Projects'!$AD997="Yes"),'Calc| Overheads Allocation'!D$9,'Calc| Project Costs'!W997,'Input| Projects'!$Y997),IF('Input| Overheads'!$C$42="DNSP defined",SUMPRODUCT(--('Input| Projects'!$AD997="Yes"),'Calc| Overheads Allocation'!D$62,'Input| Projects'!$AG997),""))),"")</f>
        <v/>
      </c>
      <c r="AV997" s="186" t="str">
        <f>IFERROR(IF('Input| Overheads'!$C$42="Direct costs",SUMPRODUCT(--('Input| Projects'!$AD997="Yes"),'Calc| Overheads Allocation'!E$9,'Calc| Project Costs'!X997),IF('Input| Overheads'!$C$42="Internal labour",SUMPRODUCT(--('Input| Projects'!$AD997="Yes"),'Calc| Overheads Allocation'!E$9,'Calc| Project Costs'!X997,'Input| Projects'!$Y997),IF('Input| Overheads'!$C$42="DNSP defined",SUMPRODUCT(--('Input| Projects'!$AD997="Yes"),'Calc| Overheads Allocation'!E$62,'Input| Projects'!$AG997),""))),"")</f>
        <v/>
      </c>
      <c r="AW997" s="186" t="str">
        <f>IFERROR(IF('Input| Overheads'!$C$42="Direct costs",SUMPRODUCT(--('Input| Projects'!$AD997="Yes"),'Calc| Overheads Allocation'!F$9,'Calc| Project Costs'!Y997),IF('Input| Overheads'!$C$42="Internal labour",SUMPRODUCT(--('Input| Projects'!$AD997="Yes"),'Calc| Overheads Allocation'!F$9,'Calc| Project Costs'!Y997,'Input| Projects'!$Y997),IF('Input| Overheads'!$C$42="DNSP defined",SUMPRODUCT(--('Input| Projects'!$AD997="Yes"),'Calc| Overheads Allocation'!F$62,'Input| Projects'!$AG997),""))),"")</f>
        <v/>
      </c>
      <c r="AX997" s="186" t="str">
        <f>IFERROR(IF('Input| Overheads'!$C$42="Direct costs",SUMPRODUCT(--('Input| Projects'!$AD997="Yes"),'Calc| Overheads Allocation'!G$9,'Calc| Project Costs'!Z997),IF('Input| Overheads'!$C$42="Internal labour",SUMPRODUCT(--('Input| Projects'!$AD997="Yes"),'Calc| Overheads Allocation'!G$9,'Calc| Project Costs'!Z997,'Input| Projects'!$Y997),IF('Input| Overheads'!$C$42="DNSP defined",SUMPRODUCT(--('Input| Projects'!$AD997="Yes"),'Calc| Overheads Allocation'!G$62,'Input| Projects'!$AG997),""))),"")</f>
        <v/>
      </c>
      <c r="AY997" s="186" t="str">
        <f>IFERROR(IF('Input| Overheads'!$C$42="Direct costs",SUMPRODUCT(--('Input| Projects'!$AD997="Yes"),'Calc| Overheads Allocation'!H$9,'Calc| Project Costs'!AA997),IF('Input| Overheads'!$C$42="Internal labour",SUMPRODUCT(--('Input| Projects'!$AD997="Yes"),'Calc| Overheads Allocation'!H$9,'Calc| Project Costs'!AA997,'Input| Projects'!$Y997),IF('Input| Overheads'!$C$42="DNSP defined",SUMPRODUCT(--('Input| Projects'!$AD997="Yes"),'Calc| Overheads Allocation'!H$62,'Input| Projects'!$AG997),""))),"")</f>
        <v/>
      </c>
      <c r="AZ997" s="186" t="str">
        <f>IFERROR(IF('Input| Overheads'!$C$42="Direct costs",SUMPRODUCT(--('Input| Projects'!$AD997="Yes"),'Calc| Overheads Allocation'!I$9,'Calc| Project Costs'!AB997),IF('Input| Overheads'!$C$42="Internal labour",SUMPRODUCT(--('Input| Projects'!$AD997="Yes"),'Calc| Overheads Allocation'!I$9,'Calc| Project Costs'!AB997,'Input| Projects'!$Y997),IF('Input| Overheads'!$C$42="DNSP defined",SUMPRODUCT(--('Input| Projects'!$AD997="Yes"),'Calc| Overheads Allocation'!I$62,'Input| Projects'!$AG997),""))),"")</f>
        <v/>
      </c>
      <c r="BA997" s="106"/>
      <c r="BB997" s="186">
        <f t="shared" si="477"/>
        <v>0</v>
      </c>
      <c r="BC997" s="186">
        <f t="shared" si="478"/>
        <v>0</v>
      </c>
      <c r="BD997" s="186">
        <f t="shared" si="479"/>
        <v>0</v>
      </c>
      <c r="BE997" s="186">
        <f t="shared" si="456"/>
        <v>0</v>
      </c>
      <c r="BF997" s="186">
        <f t="shared" si="457"/>
        <v>0</v>
      </c>
      <c r="BG997" s="186">
        <f t="shared" si="458"/>
        <v>0</v>
      </c>
      <c r="BH997" s="186">
        <f t="shared" si="459"/>
        <v>0</v>
      </c>
      <c r="BI997" s="97"/>
      <c r="BJ997" s="186" t="str">
        <f t="shared" si="460"/>
        <v/>
      </c>
      <c r="BK997" s="186" t="str">
        <f t="shared" si="461"/>
        <v/>
      </c>
      <c r="BL997" s="186" t="str">
        <f t="shared" si="462"/>
        <v/>
      </c>
      <c r="BM997" s="186" t="str">
        <f t="shared" si="463"/>
        <v/>
      </c>
      <c r="BN997" s="186" t="str">
        <f t="shared" si="464"/>
        <v/>
      </c>
      <c r="BO997" s="186" t="str">
        <f t="shared" si="465"/>
        <v/>
      </c>
      <c r="BP997" s="186" t="str">
        <f t="shared" si="466"/>
        <v/>
      </c>
      <c r="BQ997" s="97"/>
      <c r="BR997" s="186">
        <f t="shared" si="467"/>
        <v>0</v>
      </c>
      <c r="BS997" s="186">
        <f t="shared" si="468"/>
        <v>0</v>
      </c>
      <c r="BT997" s="222">
        <f t="shared" si="469"/>
        <v>0</v>
      </c>
      <c r="BU997" s="222">
        <f t="shared" si="470"/>
        <v>0</v>
      </c>
      <c r="BV997" s="222">
        <f t="shared" si="471"/>
        <v>0</v>
      </c>
      <c r="BW997" s="222">
        <f t="shared" si="472"/>
        <v>0</v>
      </c>
      <c r="BX997" s="222">
        <f t="shared" si="473"/>
        <v>0</v>
      </c>
      <c r="BY997" s="106"/>
      <c r="BZ997" s="197" t="str">
        <f>IF(SUMIF('Input| Projects'!$AS$8:$CP$8,"Dx",'Input| Projects'!$AS997:$CP997)=0,"",SUMIF('Input| Projects'!$AS$8:$CP$8,"Dx",'Input| Projects'!$AS997:$CP997))</f>
        <v/>
      </c>
      <c r="CA997" s="197" t="str">
        <f>IF(SUMIF('Input| Projects'!$AS$8:$CP$8,"Tx",'Input| Projects'!$AS997:$CP997)=0,"",SUMIF('Input| Projects'!$AS$8:$CP$8,"Tx",'Input| Projects'!$AS997:$CP997))</f>
        <v/>
      </c>
      <c r="CB997" s="150" t="str">
        <f t="shared" si="480"/>
        <v/>
      </c>
    </row>
    <row r="998" spans="2:80" x14ac:dyDescent="0.2">
      <c r="B998" s="201">
        <f>IFERROR('Input| Projects'!B998,"")</f>
        <v>989</v>
      </c>
      <c r="C998" s="42" t="str">
        <f>IFERROR(IF('Input| Projects'!C998="","",'Input| Projects'!C998),"")</f>
        <v/>
      </c>
      <c r="D998" s="42" t="str">
        <f>IFERROR(IF('Input| Projects'!D998="","",'Input| Projects'!D998),"")</f>
        <v/>
      </c>
      <c r="E998" s="104"/>
      <c r="F998" s="190">
        <f>IFERROR('Input| Projects'!I998*'Input| Escalations'!$K$19,"")</f>
        <v>0</v>
      </c>
      <c r="G998" s="190">
        <f>IFERROR('Input| Projects'!J998*'Input| Escalations'!$K$19,"")</f>
        <v>0</v>
      </c>
      <c r="H998" s="190">
        <f>IFERROR('Input| Projects'!K998*'Input| Escalations'!$K$19,"")</f>
        <v>0</v>
      </c>
      <c r="I998" s="190">
        <f>IFERROR('Input| Projects'!L998*'Input| Escalations'!$K$19,"")</f>
        <v>0</v>
      </c>
      <c r="J998" s="190">
        <f>IFERROR('Input| Projects'!M998*'Input| Escalations'!$K$19,"")</f>
        <v>0</v>
      </c>
      <c r="K998" s="190">
        <f>IFERROR('Input| Projects'!N998*'Input| Escalations'!$K$19,"")</f>
        <v>0</v>
      </c>
      <c r="L998" s="190">
        <f>IFERROR('Input| Projects'!O998*'Input| Escalations'!$K$19,"")</f>
        <v>0</v>
      </c>
      <c r="M998" s="150" t="str">
        <f>IF(ABS(SUM(F998:L998)-(SUM('Input| Projects'!I998:O998)*'Input| Escalations'!$K$19))&lt;0.0000001,"",1)</f>
        <v/>
      </c>
      <c r="N998" s="192">
        <f>'Input| Projects'!$Y998*INDEX('Input| Escalations'!$H$33:$N$33,MATCH('Calc| Project Costs'!N$9,'Input| Escalations'!$H$23:$N$23,0))+'Input| Projects'!$Z998*INDEX('Input| Escalations'!$H$34:$N$34,MATCH('Calc| Project Costs'!N$9,'Input| Escalations'!$H$23:$N$23,0))+'Input| Projects'!$AA998*INDEX('Input| Escalations'!$H$35:$N$35,MATCH('Calc| Project Costs'!N$9,'Input| Escalations'!$H$23:$N$23,0))+1</f>
        <v>1</v>
      </c>
      <c r="O998" s="192">
        <f>'Input| Projects'!$Y998*INDEX('Input| Escalations'!$H$33:$N$33,MATCH('Calc| Project Costs'!O$9,'Input| Escalations'!$H$23:$N$23,0))+'Input| Projects'!$Z998*INDEX('Input| Escalations'!$H$34:$N$34,MATCH('Calc| Project Costs'!O$9,'Input| Escalations'!$H$23:$N$23,0))+'Input| Projects'!$AA998*INDEX('Input| Escalations'!$H$35:$N$35,MATCH('Calc| Project Costs'!O$9,'Input| Escalations'!$H$23:$N$23,0))+1</f>
        <v>1</v>
      </c>
      <c r="P998" s="192">
        <f>'Input| Projects'!$Y998*INDEX('Input| Escalations'!$H$33:$N$33,MATCH('Calc| Project Costs'!P$9,'Input| Escalations'!$H$23:$N$23,0))+'Input| Projects'!$Z998*INDEX('Input| Escalations'!$H$34:$N$34,MATCH('Calc| Project Costs'!P$9,'Input| Escalations'!$H$23:$N$23,0))+'Input| Projects'!$AA998*INDEX('Input| Escalations'!$H$35:$N$35,MATCH('Calc| Project Costs'!P$9,'Input| Escalations'!$H$23:$N$23,0))+1</f>
        <v>1</v>
      </c>
      <c r="Q998" s="192">
        <f>'Input| Projects'!$Y998*INDEX('Input| Escalations'!$H$33:$N$33,MATCH('Calc| Project Costs'!Q$9,'Input| Escalations'!$H$23:$N$23,0))+'Input| Projects'!$Z998*INDEX('Input| Escalations'!$H$34:$N$34,MATCH('Calc| Project Costs'!Q$9,'Input| Escalations'!$H$23:$N$23,0))+'Input| Projects'!$AA998*INDEX('Input| Escalations'!$H$35:$N$35,MATCH('Calc| Project Costs'!Q$9,'Input| Escalations'!$H$23:$N$23,0))+1</f>
        <v>1</v>
      </c>
      <c r="R998" s="192">
        <f>'Input| Projects'!$Y998*INDEX('Input| Escalations'!$H$33:$N$33,MATCH('Calc| Project Costs'!R$9,'Input| Escalations'!$H$23:$N$23,0))+'Input| Projects'!$Z998*INDEX('Input| Escalations'!$H$34:$N$34,MATCH('Calc| Project Costs'!R$9,'Input| Escalations'!$H$23:$N$23,0))+'Input| Projects'!$AA998*INDEX('Input| Escalations'!$H$35:$N$35,MATCH('Calc| Project Costs'!R$9,'Input| Escalations'!$H$23:$N$23,0))+1</f>
        <v>1</v>
      </c>
      <c r="S998" s="192">
        <f>'Input| Projects'!$Y998*INDEX('Input| Escalations'!$H$33:$N$33,MATCH('Calc| Project Costs'!S$9,'Input| Escalations'!$H$23:$N$23,0))+'Input| Projects'!$Z998*INDEX('Input| Escalations'!$H$34:$N$34,MATCH('Calc| Project Costs'!S$9,'Input| Escalations'!$H$23:$N$23,0))+'Input| Projects'!$AA998*INDEX('Input| Escalations'!$H$35:$N$35,MATCH('Calc| Project Costs'!S$9,'Input| Escalations'!$H$23:$N$23,0))+1</f>
        <v>1</v>
      </c>
      <c r="T998" s="192">
        <f>'Input| Projects'!$Y998*INDEX('Input| Escalations'!$H$33:$N$33,MATCH('Calc| Project Costs'!T$9,'Input| Escalations'!$H$23:$N$23,0))+'Input| Projects'!$Z998*INDEX('Input| Escalations'!$H$34:$N$34,MATCH('Calc| Project Costs'!T$9,'Input| Escalations'!$H$23:$N$23,0))+'Input| Projects'!$AA998*INDEX('Input| Escalations'!$H$35:$N$35,MATCH('Calc| Project Costs'!T$9,'Input| Escalations'!$H$23:$N$23,0))+1</f>
        <v>1</v>
      </c>
      <c r="U998" s="106"/>
      <c r="V998" s="186">
        <f t="shared" si="474"/>
        <v>0</v>
      </c>
      <c r="W998" s="186">
        <f t="shared" si="475"/>
        <v>0</v>
      </c>
      <c r="X998" s="186">
        <f t="shared" si="476"/>
        <v>0</v>
      </c>
      <c r="Y998" s="186">
        <f t="shared" si="452"/>
        <v>0</v>
      </c>
      <c r="Z998" s="186">
        <f t="shared" si="453"/>
        <v>0</v>
      </c>
      <c r="AA998" s="186">
        <f t="shared" si="454"/>
        <v>0</v>
      </c>
      <c r="AB998" s="186">
        <f t="shared" si="455"/>
        <v>0</v>
      </c>
      <c r="AC998" s="106"/>
      <c r="AD998" s="186">
        <f>'Input| Projects'!Q998*N998*'Input| Escalations'!$K$19</f>
        <v>0</v>
      </c>
      <c r="AE998" s="186">
        <f>'Input| Projects'!R998*O998*'Input| Escalations'!$K$19</f>
        <v>0</v>
      </c>
      <c r="AF998" s="186">
        <f>'Input| Projects'!S998*P998*'Input| Escalations'!$K$19</f>
        <v>0</v>
      </c>
      <c r="AG998" s="186">
        <f>'Input| Projects'!T998*Q998*'Input| Escalations'!$K$19</f>
        <v>0</v>
      </c>
      <c r="AH998" s="186">
        <f>'Input| Projects'!U998*R998*'Input| Escalations'!$K$19</f>
        <v>0</v>
      </c>
      <c r="AI998" s="186">
        <f>'Input| Projects'!V998*S998*'Input| Escalations'!$K$19</f>
        <v>0</v>
      </c>
      <c r="AJ998" s="186">
        <f>'Input| Projects'!W998*T998*'Input| Escalations'!$K$19</f>
        <v>0</v>
      </c>
      <c r="AK998" s="106"/>
      <c r="AL998" s="186" t="str">
        <f>IFERROR(IF('Input| Overheads'!$C$42="Direct costs",SUMPRODUCT(--('Input| Projects'!$AC998="Yes"),'Calc| Overheads Allocation'!C$8,'Calc| Project Costs'!V998),IF('Input| Overheads'!$C$42="Internal labour",SUMPRODUCT(--('Input| Projects'!$AC998="Yes"),'Calc| Overheads Allocation'!C$8,'Calc| Project Costs'!V998,'Input| Projects'!$Y998),IF('Input| Overheads'!$C$42="DNSP defined",SUMPRODUCT(--('Input| Projects'!$AC998="Yes"),'Calc| Overheads Allocation'!C$61,'Input| Projects'!$AF998),""))),"")</f>
        <v/>
      </c>
      <c r="AM998" s="186" t="str">
        <f>IFERROR(IF('Input| Overheads'!$C$42="Direct costs",SUMPRODUCT(--('Input| Projects'!$AC998="Yes"),'Calc| Overheads Allocation'!D$8,'Calc| Project Costs'!W998),IF('Input| Overheads'!$C$42="Internal labour",SUMPRODUCT(--('Input| Projects'!$AC998="Yes"),'Calc| Overheads Allocation'!D$8,'Calc| Project Costs'!W998,'Input| Projects'!$Y998),IF('Input| Overheads'!$C$42="DNSP defined",SUMPRODUCT(--('Input| Projects'!$AC998="Yes"),'Calc| Overheads Allocation'!D$61,'Input| Projects'!$AF998),""))),"")</f>
        <v/>
      </c>
      <c r="AN998" s="186" t="str">
        <f>IFERROR(IF('Input| Overheads'!$C$42="Direct costs",SUMPRODUCT(--('Input| Projects'!$AC998="Yes"),'Calc| Overheads Allocation'!E$8,'Calc| Project Costs'!X998),IF('Input| Overheads'!$C$42="Internal labour",SUMPRODUCT(--('Input| Projects'!$AC998="Yes"),'Calc| Overheads Allocation'!E$8,'Calc| Project Costs'!X998,'Input| Projects'!$Y998),IF('Input| Overheads'!$C$42="DNSP defined",SUMPRODUCT(--('Input| Projects'!$AC998="Yes"),'Calc| Overheads Allocation'!E$61,'Input| Projects'!$AF998),""))),"")</f>
        <v/>
      </c>
      <c r="AO998" s="186" t="str">
        <f>IFERROR(IF('Input| Overheads'!$C$42="Direct costs",SUMPRODUCT(--('Input| Projects'!$AC998="Yes"),'Calc| Overheads Allocation'!F$8,'Calc| Project Costs'!Y998),IF('Input| Overheads'!$C$42="Internal labour",SUMPRODUCT(--('Input| Projects'!$AC998="Yes"),'Calc| Overheads Allocation'!F$8,'Calc| Project Costs'!Y998,'Input| Projects'!$Y998),IF('Input| Overheads'!$C$42="DNSP defined",SUMPRODUCT(--('Input| Projects'!$AC998="Yes"),'Calc| Overheads Allocation'!F$61,'Input| Projects'!$AF998),""))),"")</f>
        <v/>
      </c>
      <c r="AP998" s="186" t="str">
        <f>IFERROR(IF('Input| Overheads'!$C$42="Direct costs",SUMPRODUCT(--('Input| Projects'!$AC998="Yes"),'Calc| Overheads Allocation'!G$8,'Calc| Project Costs'!Z998),IF('Input| Overheads'!$C$42="Internal labour",SUMPRODUCT(--('Input| Projects'!$AC998="Yes"),'Calc| Overheads Allocation'!G$8,'Calc| Project Costs'!Z998,'Input| Projects'!$Y998),IF('Input| Overheads'!$C$42="DNSP defined",SUMPRODUCT(--('Input| Projects'!$AC998="Yes"),'Calc| Overheads Allocation'!G$61,'Input| Projects'!$AF998),""))),"")</f>
        <v/>
      </c>
      <c r="AQ998" s="186" t="str">
        <f>IFERROR(IF('Input| Overheads'!$C$42="Direct costs",SUMPRODUCT(--('Input| Projects'!$AC998="Yes"),'Calc| Overheads Allocation'!H$8,'Calc| Project Costs'!AA998),IF('Input| Overheads'!$C$42="Internal labour",SUMPRODUCT(--('Input| Projects'!$AC998="Yes"),'Calc| Overheads Allocation'!H$8,'Calc| Project Costs'!AA998,'Input| Projects'!$Y998),IF('Input| Overheads'!$C$42="DNSP defined",SUMPRODUCT(--('Input| Projects'!$AC998="Yes"),'Calc| Overheads Allocation'!H$61,'Input| Projects'!$AF998),""))),"")</f>
        <v/>
      </c>
      <c r="AR998" s="186" t="str">
        <f>IFERROR(IF('Input| Overheads'!$C$42="Direct costs",SUMPRODUCT(--('Input| Projects'!$AC998="Yes"),'Calc| Overheads Allocation'!I$8,'Calc| Project Costs'!AB998),IF('Input| Overheads'!$C$42="Internal labour",SUMPRODUCT(--('Input| Projects'!$AC998="Yes"),'Calc| Overheads Allocation'!I$8,'Calc| Project Costs'!AB998,'Input| Projects'!$Y998),IF('Input| Overheads'!$C$42="DNSP defined",SUMPRODUCT(--('Input| Projects'!$AC998="Yes"),'Calc| Overheads Allocation'!I$61,'Input| Projects'!$AF998),""))),"")</f>
        <v/>
      </c>
      <c r="AS998" s="106"/>
      <c r="AT998" s="186" t="str">
        <f>IFERROR(IF('Input| Overheads'!$C$42="Direct costs",SUMPRODUCT(--('Input| Projects'!$AD998="Yes"),'Calc| Overheads Allocation'!C$9,'Calc| Project Costs'!V998),IF('Input| Overheads'!$C$42="Internal labour",SUMPRODUCT(--('Input| Projects'!$AD998="Yes"),'Calc| Overheads Allocation'!C$9,'Calc| Project Costs'!V998,'Input| Projects'!$Y998),IF('Input| Overheads'!$C$42="DNSP defined",SUMPRODUCT(--('Input| Projects'!$AD998="Yes"),'Calc| Overheads Allocation'!C$62,'Input| Projects'!$AG998),""))),"")</f>
        <v/>
      </c>
      <c r="AU998" s="186" t="str">
        <f>IFERROR(IF('Input| Overheads'!$C$42="Direct costs",SUMPRODUCT(--('Input| Projects'!$AD998="Yes"),'Calc| Overheads Allocation'!D$9,'Calc| Project Costs'!W998),IF('Input| Overheads'!$C$42="Internal labour",SUMPRODUCT(--('Input| Projects'!$AD998="Yes"),'Calc| Overheads Allocation'!D$9,'Calc| Project Costs'!W998,'Input| Projects'!$Y998),IF('Input| Overheads'!$C$42="DNSP defined",SUMPRODUCT(--('Input| Projects'!$AD998="Yes"),'Calc| Overheads Allocation'!D$62,'Input| Projects'!$AG998),""))),"")</f>
        <v/>
      </c>
      <c r="AV998" s="186" t="str">
        <f>IFERROR(IF('Input| Overheads'!$C$42="Direct costs",SUMPRODUCT(--('Input| Projects'!$AD998="Yes"),'Calc| Overheads Allocation'!E$9,'Calc| Project Costs'!X998),IF('Input| Overheads'!$C$42="Internal labour",SUMPRODUCT(--('Input| Projects'!$AD998="Yes"),'Calc| Overheads Allocation'!E$9,'Calc| Project Costs'!X998,'Input| Projects'!$Y998),IF('Input| Overheads'!$C$42="DNSP defined",SUMPRODUCT(--('Input| Projects'!$AD998="Yes"),'Calc| Overheads Allocation'!E$62,'Input| Projects'!$AG998),""))),"")</f>
        <v/>
      </c>
      <c r="AW998" s="186" t="str">
        <f>IFERROR(IF('Input| Overheads'!$C$42="Direct costs",SUMPRODUCT(--('Input| Projects'!$AD998="Yes"),'Calc| Overheads Allocation'!F$9,'Calc| Project Costs'!Y998),IF('Input| Overheads'!$C$42="Internal labour",SUMPRODUCT(--('Input| Projects'!$AD998="Yes"),'Calc| Overheads Allocation'!F$9,'Calc| Project Costs'!Y998,'Input| Projects'!$Y998),IF('Input| Overheads'!$C$42="DNSP defined",SUMPRODUCT(--('Input| Projects'!$AD998="Yes"),'Calc| Overheads Allocation'!F$62,'Input| Projects'!$AG998),""))),"")</f>
        <v/>
      </c>
      <c r="AX998" s="186" t="str">
        <f>IFERROR(IF('Input| Overheads'!$C$42="Direct costs",SUMPRODUCT(--('Input| Projects'!$AD998="Yes"),'Calc| Overheads Allocation'!G$9,'Calc| Project Costs'!Z998),IF('Input| Overheads'!$C$42="Internal labour",SUMPRODUCT(--('Input| Projects'!$AD998="Yes"),'Calc| Overheads Allocation'!G$9,'Calc| Project Costs'!Z998,'Input| Projects'!$Y998),IF('Input| Overheads'!$C$42="DNSP defined",SUMPRODUCT(--('Input| Projects'!$AD998="Yes"),'Calc| Overheads Allocation'!G$62,'Input| Projects'!$AG998),""))),"")</f>
        <v/>
      </c>
      <c r="AY998" s="186" t="str">
        <f>IFERROR(IF('Input| Overheads'!$C$42="Direct costs",SUMPRODUCT(--('Input| Projects'!$AD998="Yes"),'Calc| Overheads Allocation'!H$9,'Calc| Project Costs'!AA998),IF('Input| Overheads'!$C$42="Internal labour",SUMPRODUCT(--('Input| Projects'!$AD998="Yes"),'Calc| Overheads Allocation'!H$9,'Calc| Project Costs'!AA998,'Input| Projects'!$Y998),IF('Input| Overheads'!$C$42="DNSP defined",SUMPRODUCT(--('Input| Projects'!$AD998="Yes"),'Calc| Overheads Allocation'!H$62,'Input| Projects'!$AG998),""))),"")</f>
        <v/>
      </c>
      <c r="AZ998" s="186" t="str">
        <f>IFERROR(IF('Input| Overheads'!$C$42="Direct costs",SUMPRODUCT(--('Input| Projects'!$AD998="Yes"),'Calc| Overheads Allocation'!I$9,'Calc| Project Costs'!AB998),IF('Input| Overheads'!$C$42="Internal labour",SUMPRODUCT(--('Input| Projects'!$AD998="Yes"),'Calc| Overheads Allocation'!I$9,'Calc| Project Costs'!AB998,'Input| Projects'!$Y998),IF('Input| Overheads'!$C$42="DNSP defined",SUMPRODUCT(--('Input| Projects'!$AD998="Yes"),'Calc| Overheads Allocation'!I$62,'Input| Projects'!$AG998),""))),"")</f>
        <v/>
      </c>
      <c r="BA998" s="106"/>
      <c r="BB998" s="186">
        <f t="shared" si="477"/>
        <v>0</v>
      </c>
      <c r="BC998" s="186">
        <f t="shared" si="478"/>
        <v>0</v>
      </c>
      <c r="BD998" s="186">
        <f t="shared" si="479"/>
        <v>0</v>
      </c>
      <c r="BE998" s="186">
        <f t="shared" si="456"/>
        <v>0</v>
      </c>
      <c r="BF998" s="186">
        <f t="shared" si="457"/>
        <v>0</v>
      </c>
      <c r="BG998" s="186">
        <f t="shared" si="458"/>
        <v>0</v>
      </c>
      <c r="BH998" s="186">
        <f t="shared" si="459"/>
        <v>0</v>
      </c>
      <c r="BI998" s="97"/>
      <c r="BJ998" s="186" t="str">
        <f t="shared" si="460"/>
        <v/>
      </c>
      <c r="BK998" s="186" t="str">
        <f t="shared" si="461"/>
        <v/>
      </c>
      <c r="BL998" s="186" t="str">
        <f t="shared" si="462"/>
        <v/>
      </c>
      <c r="BM998" s="186" t="str">
        <f t="shared" si="463"/>
        <v/>
      </c>
      <c r="BN998" s="186" t="str">
        <f t="shared" si="464"/>
        <v/>
      </c>
      <c r="BO998" s="186" t="str">
        <f t="shared" si="465"/>
        <v/>
      </c>
      <c r="BP998" s="186" t="str">
        <f t="shared" si="466"/>
        <v/>
      </c>
      <c r="BQ998" s="97"/>
      <c r="BR998" s="186">
        <f t="shared" si="467"/>
        <v>0</v>
      </c>
      <c r="BS998" s="186">
        <f t="shared" si="468"/>
        <v>0</v>
      </c>
      <c r="BT998" s="222">
        <f t="shared" si="469"/>
        <v>0</v>
      </c>
      <c r="BU998" s="222">
        <f t="shared" si="470"/>
        <v>0</v>
      </c>
      <c r="BV998" s="222">
        <f t="shared" si="471"/>
        <v>0</v>
      </c>
      <c r="BW998" s="222">
        <f t="shared" si="472"/>
        <v>0</v>
      </c>
      <c r="BX998" s="222">
        <f t="shared" si="473"/>
        <v>0</v>
      </c>
      <c r="BY998" s="106"/>
      <c r="BZ998" s="197" t="str">
        <f>IF(SUMIF('Input| Projects'!$AS$8:$CP$8,"Dx",'Input| Projects'!$AS998:$CP998)=0,"",SUMIF('Input| Projects'!$AS$8:$CP$8,"Dx",'Input| Projects'!$AS998:$CP998))</f>
        <v/>
      </c>
      <c r="CA998" s="197" t="str">
        <f>IF(SUMIF('Input| Projects'!$AS$8:$CP$8,"Tx",'Input| Projects'!$AS998:$CP998)=0,"",SUMIF('Input| Projects'!$AS$8:$CP$8,"Tx",'Input| Projects'!$AS998:$CP998))</f>
        <v/>
      </c>
      <c r="CB998" s="150" t="str">
        <f t="shared" si="480"/>
        <v/>
      </c>
    </row>
    <row r="999" spans="2:80" x14ac:dyDescent="0.2">
      <c r="B999" s="201">
        <f>IFERROR('Input| Projects'!B999,"")</f>
        <v>990</v>
      </c>
      <c r="C999" s="42" t="str">
        <f>IFERROR(IF('Input| Projects'!C999="","",'Input| Projects'!C999),"")</f>
        <v/>
      </c>
      <c r="D999" s="42" t="str">
        <f>IFERROR(IF('Input| Projects'!D999="","",'Input| Projects'!D999),"")</f>
        <v/>
      </c>
      <c r="E999" s="104"/>
      <c r="F999" s="190">
        <f>IFERROR('Input| Projects'!I999*'Input| Escalations'!$K$19,"")</f>
        <v>0</v>
      </c>
      <c r="G999" s="190">
        <f>IFERROR('Input| Projects'!J999*'Input| Escalations'!$K$19,"")</f>
        <v>0</v>
      </c>
      <c r="H999" s="190">
        <f>IFERROR('Input| Projects'!K999*'Input| Escalations'!$K$19,"")</f>
        <v>0</v>
      </c>
      <c r="I999" s="190">
        <f>IFERROR('Input| Projects'!L999*'Input| Escalations'!$K$19,"")</f>
        <v>0</v>
      </c>
      <c r="J999" s="190">
        <f>IFERROR('Input| Projects'!M999*'Input| Escalations'!$K$19,"")</f>
        <v>0</v>
      </c>
      <c r="K999" s="190">
        <f>IFERROR('Input| Projects'!N999*'Input| Escalations'!$K$19,"")</f>
        <v>0</v>
      </c>
      <c r="L999" s="190">
        <f>IFERROR('Input| Projects'!O999*'Input| Escalations'!$K$19,"")</f>
        <v>0</v>
      </c>
      <c r="M999" s="150" t="str">
        <f>IF(ABS(SUM(F999:L999)-(SUM('Input| Projects'!I999:O999)*'Input| Escalations'!$K$19))&lt;0.0000001,"",1)</f>
        <v/>
      </c>
      <c r="N999" s="192">
        <f>'Input| Projects'!$Y999*INDEX('Input| Escalations'!$H$33:$N$33,MATCH('Calc| Project Costs'!N$9,'Input| Escalations'!$H$23:$N$23,0))+'Input| Projects'!$Z999*INDEX('Input| Escalations'!$H$34:$N$34,MATCH('Calc| Project Costs'!N$9,'Input| Escalations'!$H$23:$N$23,0))+'Input| Projects'!$AA999*INDEX('Input| Escalations'!$H$35:$N$35,MATCH('Calc| Project Costs'!N$9,'Input| Escalations'!$H$23:$N$23,0))+1</f>
        <v>1</v>
      </c>
      <c r="O999" s="192">
        <f>'Input| Projects'!$Y999*INDEX('Input| Escalations'!$H$33:$N$33,MATCH('Calc| Project Costs'!O$9,'Input| Escalations'!$H$23:$N$23,0))+'Input| Projects'!$Z999*INDEX('Input| Escalations'!$H$34:$N$34,MATCH('Calc| Project Costs'!O$9,'Input| Escalations'!$H$23:$N$23,0))+'Input| Projects'!$AA999*INDEX('Input| Escalations'!$H$35:$N$35,MATCH('Calc| Project Costs'!O$9,'Input| Escalations'!$H$23:$N$23,0))+1</f>
        <v>1</v>
      </c>
      <c r="P999" s="192">
        <f>'Input| Projects'!$Y999*INDEX('Input| Escalations'!$H$33:$N$33,MATCH('Calc| Project Costs'!P$9,'Input| Escalations'!$H$23:$N$23,0))+'Input| Projects'!$Z999*INDEX('Input| Escalations'!$H$34:$N$34,MATCH('Calc| Project Costs'!P$9,'Input| Escalations'!$H$23:$N$23,0))+'Input| Projects'!$AA999*INDEX('Input| Escalations'!$H$35:$N$35,MATCH('Calc| Project Costs'!P$9,'Input| Escalations'!$H$23:$N$23,0))+1</f>
        <v>1</v>
      </c>
      <c r="Q999" s="192">
        <f>'Input| Projects'!$Y999*INDEX('Input| Escalations'!$H$33:$N$33,MATCH('Calc| Project Costs'!Q$9,'Input| Escalations'!$H$23:$N$23,0))+'Input| Projects'!$Z999*INDEX('Input| Escalations'!$H$34:$N$34,MATCH('Calc| Project Costs'!Q$9,'Input| Escalations'!$H$23:$N$23,0))+'Input| Projects'!$AA999*INDEX('Input| Escalations'!$H$35:$N$35,MATCH('Calc| Project Costs'!Q$9,'Input| Escalations'!$H$23:$N$23,0))+1</f>
        <v>1</v>
      </c>
      <c r="R999" s="192">
        <f>'Input| Projects'!$Y999*INDEX('Input| Escalations'!$H$33:$N$33,MATCH('Calc| Project Costs'!R$9,'Input| Escalations'!$H$23:$N$23,0))+'Input| Projects'!$Z999*INDEX('Input| Escalations'!$H$34:$N$34,MATCH('Calc| Project Costs'!R$9,'Input| Escalations'!$H$23:$N$23,0))+'Input| Projects'!$AA999*INDEX('Input| Escalations'!$H$35:$N$35,MATCH('Calc| Project Costs'!R$9,'Input| Escalations'!$H$23:$N$23,0))+1</f>
        <v>1</v>
      </c>
      <c r="S999" s="192">
        <f>'Input| Projects'!$Y999*INDEX('Input| Escalations'!$H$33:$N$33,MATCH('Calc| Project Costs'!S$9,'Input| Escalations'!$H$23:$N$23,0))+'Input| Projects'!$Z999*INDEX('Input| Escalations'!$H$34:$N$34,MATCH('Calc| Project Costs'!S$9,'Input| Escalations'!$H$23:$N$23,0))+'Input| Projects'!$AA999*INDEX('Input| Escalations'!$H$35:$N$35,MATCH('Calc| Project Costs'!S$9,'Input| Escalations'!$H$23:$N$23,0))+1</f>
        <v>1</v>
      </c>
      <c r="T999" s="192">
        <f>'Input| Projects'!$Y999*INDEX('Input| Escalations'!$H$33:$N$33,MATCH('Calc| Project Costs'!T$9,'Input| Escalations'!$H$23:$N$23,0))+'Input| Projects'!$Z999*INDEX('Input| Escalations'!$H$34:$N$34,MATCH('Calc| Project Costs'!T$9,'Input| Escalations'!$H$23:$N$23,0))+'Input| Projects'!$AA999*INDEX('Input| Escalations'!$H$35:$N$35,MATCH('Calc| Project Costs'!T$9,'Input| Escalations'!$H$23:$N$23,0))+1</f>
        <v>1</v>
      </c>
      <c r="U999" s="106"/>
      <c r="V999" s="186">
        <f t="shared" si="474"/>
        <v>0</v>
      </c>
      <c r="W999" s="186">
        <f t="shared" si="475"/>
        <v>0</v>
      </c>
      <c r="X999" s="186">
        <f t="shared" si="476"/>
        <v>0</v>
      </c>
      <c r="Y999" s="186">
        <f t="shared" si="452"/>
        <v>0</v>
      </c>
      <c r="Z999" s="186">
        <f t="shared" si="453"/>
        <v>0</v>
      </c>
      <c r="AA999" s="186">
        <f t="shared" si="454"/>
        <v>0</v>
      </c>
      <c r="AB999" s="186">
        <f t="shared" si="455"/>
        <v>0</v>
      </c>
      <c r="AC999" s="106"/>
      <c r="AD999" s="186">
        <f>'Input| Projects'!Q999*N999*'Input| Escalations'!$K$19</f>
        <v>0</v>
      </c>
      <c r="AE999" s="186">
        <f>'Input| Projects'!R999*O999*'Input| Escalations'!$K$19</f>
        <v>0</v>
      </c>
      <c r="AF999" s="186">
        <f>'Input| Projects'!S999*P999*'Input| Escalations'!$K$19</f>
        <v>0</v>
      </c>
      <c r="AG999" s="186">
        <f>'Input| Projects'!T999*Q999*'Input| Escalations'!$K$19</f>
        <v>0</v>
      </c>
      <c r="AH999" s="186">
        <f>'Input| Projects'!U999*R999*'Input| Escalations'!$K$19</f>
        <v>0</v>
      </c>
      <c r="AI999" s="186">
        <f>'Input| Projects'!V999*S999*'Input| Escalations'!$K$19</f>
        <v>0</v>
      </c>
      <c r="AJ999" s="186">
        <f>'Input| Projects'!W999*T999*'Input| Escalations'!$K$19</f>
        <v>0</v>
      </c>
      <c r="AK999" s="106"/>
      <c r="AL999" s="186" t="str">
        <f>IFERROR(IF('Input| Overheads'!$C$42="Direct costs",SUMPRODUCT(--('Input| Projects'!$AC999="Yes"),'Calc| Overheads Allocation'!C$8,'Calc| Project Costs'!V999),IF('Input| Overheads'!$C$42="Internal labour",SUMPRODUCT(--('Input| Projects'!$AC999="Yes"),'Calc| Overheads Allocation'!C$8,'Calc| Project Costs'!V999,'Input| Projects'!$Y999),IF('Input| Overheads'!$C$42="DNSP defined",SUMPRODUCT(--('Input| Projects'!$AC999="Yes"),'Calc| Overheads Allocation'!C$61,'Input| Projects'!$AF999),""))),"")</f>
        <v/>
      </c>
      <c r="AM999" s="186" t="str">
        <f>IFERROR(IF('Input| Overheads'!$C$42="Direct costs",SUMPRODUCT(--('Input| Projects'!$AC999="Yes"),'Calc| Overheads Allocation'!D$8,'Calc| Project Costs'!W999),IF('Input| Overheads'!$C$42="Internal labour",SUMPRODUCT(--('Input| Projects'!$AC999="Yes"),'Calc| Overheads Allocation'!D$8,'Calc| Project Costs'!W999,'Input| Projects'!$Y999),IF('Input| Overheads'!$C$42="DNSP defined",SUMPRODUCT(--('Input| Projects'!$AC999="Yes"),'Calc| Overheads Allocation'!D$61,'Input| Projects'!$AF999),""))),"")</f>
        <v/>
      </c>
      <c r="AN999" s="186" t="str">
        <f>IFERROR(IF('Input| Overheads'!$C$42="Direct costs",SUMPRODUCT(--('Input| Projects'!$AC999="Yes"),'Calc| Overheads Allocation'!E$8,'Calc| Project Costs'!X999),IF('Input| Overheads'!$C$42="Internal labour",SUMPRODUCT(--('Input| Projects'!$AC999="Yes"),'Calc| Overheads Allocation'!E$8,'Calc| Project Costs'!X999,'Input| Projects'!$Y999),IF('Input| Overheads'!$C$42="DNSP defined",SUMPRODUCT(--('Input| Projects'!$AC999="Yes"),'Calc| Overheads Allocation'!E$61,'Input| Projects'!$AF999),""))),"")</f>
        <v/>
      </c>
      <c r="AO999" s="186" t="str">
        <f>IFERROR(IF('Input| Overheads'!$C$42="Direct costs",SUMPRODUCT(--('Input| Projects'!$AC999="Yes"),'Calc| Overheads Allocation'!F$8,'Calc| Project Costs'!Y999),IF('Input| Overheads'!$C$42="Internal labour",SUMPRODUCT(--('Input| Projects'!$AC999="Yes"),'Calc| Overheads Allocation'!F$8,'Calc| Project Costs'!Y999,'Input| Projects'!$Y999),IF('Input| Overheads'!$C$42="DNSP defined",SUMPRODUCT(--('Input| Projects'!$AC999="Yes"),'Calc| Overheads Allocation'!F$61,'Input| Projects'!$AF999),""))),"")</f>
        <v/>
      </c>
      <c r="AP999" s="186" t="str">
        <f>IFERROR(IF('Input| Overheads'!$C$42="Direct costs",SUMPRODUCT(--('Input| Projects'!$AC999="Yes"),'Calc| Overheads Allocation'!G$8,'Calc| Project Costs'!Z999),IF('Input| Overheads'!$C$42="Internal labour",SUMPRODUCT(--('Input| Projects'!$AC999="Yes"),'Calc| Overheads Allocation'!G$8,'Calc| Project Costs'!Z999,'Input| Projects'!$Y999),IF('Input| Overheads'!$C$42="DNSP defined",SUMPRODUCT(--('Input| Projects'!$AC999="Yes"),'Calc| Overheads Allocation'!G$61,'Input| Projects'!$AF999),""))),"")</f>
        <v/>
      </c>
      <c r="AQ999" s="186" t="str">
        <f>IFERROR(IF('Input| Overheads'!$C$42="Direct costs",SUMPRODUCT(--('Input| Projects'!$AC999="Yes"),'Calc| Overheads Allocation'!H$8,'Calc| Project Costs'!AA999),IF('Input| Overheads'!$C$42="Internal labour",SUMPRODUCT(--('Input| Projects'!$AC999="Yes"),'Calc| Overheads Allocation'!H$8,'Calc| Project Costs'!AA999,'Input| Projects'!$Y999),IF('Input| Overheads'!$C$42="DNSP defined",SUMPRODUCT(--('Input| Projects'!$AC999="Yes"),'Calc| Overheads Allocation'!H$61,'Input| Projects'!$AF999),""))),"")</f>
        <v/>
      </c>
      <c r="AR999" s="186" t="str">
        <f>IFERROR(IF('Input| Overheads'!$C$42="Direct costs",SUMPRODUCT(--('Input| Projects'!$AC999="Yes"),'Calc| Overheads Allocation'!I$8,'Calc| Project Costs'!AB999),IF('Input| Overheads'!$C$42="Internal labour",SUMPRODUCT(--('Input| Projects'!$AC999="Yes"),'Calc| Overheads Allocation'!I$8,'Calc| Project Costs'!AB999,'Input| Projects'!$Y999),IF('Input| Overheads'!$C$42="DNSP defined",SUMPRODUCT(--('Input| Projects'!$AC999="Yes"),'Calc| Overheads Allocation'!I$61,'Input| Projects'!$AF999),""))),"")</f>
        <v/>
      </c>
      <c r="AS999" s="106"/>
      <c r="AT999" s="186" t="str">
        <f>IFERROR(IF('Input| Overheads'!$C$42="Direct costs",SUMPRODUCT(--('Input| Projects'!$AD999="Yes"),'Calc| Overheads Allocation'!C$9,'Calc| Project Costs'!V999),IF('Input| Overheads'!$C$42="Internal labour",SUMPRODUCT(--('Input| Projects'!$AD999="Yes"),'Calc| Overheads Allocation'!C$9,'Calc| Project Costs'!V999,'Input| Projects'!$Y999),IF('Input| Overheads'!$C$42="DNSP defined",SUMPRODUCT(--('Input| Projects'!$AD999="Yes"),'Calc| Overheads Allocation'!C$62,'Input| Projects'!$AG999),""))),"")</f>
        <v/>
      </c>
      <c r="AU999" s="186" t="str">
        <f>IFERROR(IF('Input| Overheads'!$C$42="Direct costs",SUMPRODUCT(--('Input| Projects'!$AD999="Yes"),'Calc| Overheads Allocation'!D$9,'Calc| Project Costs'!W999),IF('Input| Overheads'!$C$42="Internal labour",SUMPRODUCT(--('Input| Projects'!$AD999="Yes"),'Calc| Overheads Allocation'!D$9,'Calc| Project Costs'!W999,'Input| Projects'!$Y999),IF('Input| Overheads'!$C$42="DNSP defined",SUMPRODUCT(--('Input| Projects'!$AD999="Yes"),'Calc| Overheads Allocation'!D$62,'Input| Projects'!$AG999),""))),"")</f>
        <v/>
      </c>
      <c r="AV999" s="186" t="str">
        <f>IFERROR(IF('Input| Overheads'!$C$42="Direct costs",SUMPRODUCT(--('Input| Projects'!$AD999="Yes"),'Calc| Overheads Allocation'!E$9,'Calc| Project Costs'!X999),IF('Input| Overheads'!$C$42="Internal labour",SUMPRODUCT(--('Input| Projects'!$AD999="Yes"),'Calc| Overheads Allocation'!E$9,'Calc| Project Costs'!X999,'Input| Projects'!$Y999),IF('Input| Overheads'!$C$42="DNSP defined",SUMPRODUCT(--('Input| Projects'!$AD999="Yes"),'Calc| Overheads Allocation'!E$62,'Input| Projects'!$AG999),""))),"")</f>
        <v/>
      </c>
      <c r="AW999" s="186" t="str">
        <f>IFERROR(IF('Input| Overheads'!$C$42="Direct costs",SUMPRODUCT(--('Input| Projects'!$AD999="Yes"),'Calc| Overheads Allocation'!F$9,'Calc| Project Costs'!Y999),IF('Input| Overheads'!$C$42="Internal labour",SUMPRODUCT(--('Input| Projects'!$AD999="Yes"),'Calc| Overheads Allocation'!F$9,'Calc| Project Costs'!Y999,'Input| Projects'!$Y999),IF('Input| Overheads'!$C$42="DNSP defined",SUMPRODUCT(--('Input| Projects'!$AD999="Yes"),'Calc| Overheads Allocation'!F$62,'Input| Projects'!$AG999),""))),"")</f>
        <v/>
      </c>
      <c r="AX999" s="186" t="str">
        <f>IFERROR(IF('Input| Overheads'!$C$42="Direct costs",SUMPRODUCT(--('Input| Projects'!$AD999="Yes"),'Calc| Overheads Allocation'!G$9,'Calc| Project Costs'!Z999),IF('Input| Overheads'!$C$42="Internal labour",SUMPRODUCT(--('Input| Projects'!$AD999="Yes"),'Calc| Overheads Allocation'!G$9,'Calc| Project Costs'!Z999,'Input| Projects'!$Y999),IF('Input| Overheads'!$C$42="DNSP defined",SUMPRODUCT(--('Input| Projects'!$AD999="Yes"),'Calc| Overheads Allocation'!G$62,'Input| Projects'!$AG999),""))),"")</f>
        <v/>
      </c>
      <c r="AY999" s="186" t="str">
        <f>IFERROR(IF('Input| Overheads'!$C$42="Direct costs",SUMPRODUCT(--('Input| Projects'!$AD999="Yes"),'Calc| Overheads Allocation'!H$9,'Calc| Project Costs'!AA999),IF('Input| Overheads'!$C$42="Internal labour",SUMPRODUCT(--('Input| Projects'!$AD999="Yes"),'Calc| Overheads Allocation'!H$9,'Calc| Project Costs'!AA999,'Input| Projects'!$Y999),IF('Input| Overheads'!$C$42="DNSP defined",SUMPRODUCT(--('Input| Projects'!$AD999="Yes"),'Calc| Overheads Allocation'!H$62,'Input| Projects'!$AG999),""))),"")</f>
        <v/>
      </c>
      <c r="AZ999" s="186" t="str">
        <f>IFERROR(IF('Input| Overheads'!$C$42="Direct costs",SUMPRODUCT(--('Input| Projects'!$AD999="Yes"),'Calc| Overheads Allocation'!I$9,'Calc| Project Costs'!AB999),IF('Input| Overheads'!$C$42="Internal labour",SUMPRODUCT(--('Input| Projects'!$AD999="Yes"),'Calc| Overheads Allocation'!I$9,'Calc| Project Costs'!AB999,'Input| Projects'!$Y999),IF('Input| Overheads'!$C$42="DNSP defined",SUMPRODUCT(--('Input| Projects'!$AD999="Yes"),'Calc| Overheads Allocation'!I$62,'Input| Projects'!$AG999),""))),"")</f>
        <v/>
      </c>
      <c r="BA999" s="106"/>
      <c r="BB999" s="186">
        <f t="shared" si="477"/>
        <v>0</v>
      </c>
      <c r="BC999" s="186">
        <f t="shared" si="478"/>
        <v>0</v>
      </c>
      <c r="BD999" s="186">
        <f t="shared" si="479"/>
        <v>0</v>
      </c>
      <c r="BE999" s="186">
        <f t="shared" si="456"/>
        <v>0</v>
      </c>
      <c r="BF999" s="186">
        <f t="shared" si="457"/>
        <v>0</v>
      </c>
      <c r="BG999" s="186">
        <f t="shared" si="458"/>
        <v>0</v>
      </c>
      <c r="BH999" s="186">
        <f t="shared" si="459"/>
        <v>0</v>
      </c>
      <c r="BI999" s="97"/>
      <c r="BJ999" s="186" t="str">
        <f t="shared" si="460"/>
        <v/>
      </c>
      <c r="BK999" s="186" t="str">
        <f t="shared" si="461"/>
        <v/>
      </c>
      <c r="BL999" s="186" t="str">
        <f t="shared" si="462"/>
        <v/>
      </c>
      <c r="BM999" s="186" t="str">
        <f t="shared" si="463"/>
        <v/>
      </c>
      <c r="BN999" s="186" t="str">
        <f t="shared" si="464"/>
        <v/>
      </c>
      <c r="BO999" s="186" t="str">
        <f t="shared" si="465"/>
        <v/>
      </c>
      <c r="BP999" s="186" t="str">
        <f t="shared" si="466"/>
        <v/>
      </c>
      <c r="BQ999" s="97"/>
      <c r="BR999" s="186">
        <f t="shared" si="467"/>
        <v>0</v>
      </c>
      <c r="BS999" s="186">
        <f t="shared" si="468"/>
        <v>0</v>
      </c>
      <c r="BT999" s="222">
        <f t="shared" si="469"/>
        <v>0</v>
      </c>
      <c r="BU999" s="222">
        <f t="shared" si="470"/>
        <v>0</v>
      </c>
      <c r="BV999" s="222">
        <f t="shared" si="471"/>
        <v>0</v>
      </c>
      <c r="BW999" s="222">
        <f t="shared" si="472"/>
        <v>0</v>
      </c>
      <c r="BX999" s="222">
        <f t="shared" si="473"/>
        <v>0</v>
      </c>
      <c r="BY999" s="106"/>
      <c r="BZ999" s="197" t="str">
        <f>IF(SUMIF('Input| Projects'!$AS$8:$CP$8,"Dx",'Input| Projects'!$AS999:$CP999)=0,"",SUMIF('Input| Projects'!$AS$8:$CP$8,"Dx",'Input| Projects'!$AS999:$CP999))</f>
        <v/>
      </c>
      <c r="CA999" s="197" t="str">
        <f>IF(SUMIF('Input| Projects'!$AS$8:$CP$8,"Tx",'Input| Projects'!$AS999:$CP999)=0,"",SUMIF('Input| Projects'!$AS$8:$CP$8,"Tx",'Input| Projects'!$AS999:$CP999))</f>
        <v/>
      </c>
      <c r="CB999" s="150" t="str">
        <f t="shared" si="480"/>
        <v/>
      </c>
    </row>
    <row r="1000" spans="2:80" x14ac:dyDescent="0.2">
      <c r="B1000" s="201">
        <f>IFERROR('Input| Projects'!B1000,"")</f>
        <v>991</v>
      </c>
      <c r="C1000" s="42" t="str">
        <f>IFERROR(IF('Input| Projects'!C1000="","",'Input| Projects'!C1000),"")</f>
        <v/>
      </c>
      <c r="D1000" s="42" t="str">
        <f>IFERROR(IF('Input| Projects'!D1000="","",'Input| Projects'!D1000),"")</f>
        <v/>
      </c>
      <c r="E1000" s="104"/>
      <c r="F1000" s="190">
        <f>IFERROR('Input| Projects'!I1000*'Input| Escalations'!$K$19,"")</f>
        <v>0</v>
      </c>
      <c r="G1000" s="190">
        <f>IFERROR('Input| Projects'!J1000*'Input| Escalations'!$K$19,"")</f>
        <v>0</v>
      </c>
      <c r="H1000" s="190">
        <f>IFERROR('Input| Projects'!K1000*'Input| Escalations'!$K$19,"")</f>
        <v>0</v>
      </c>
      <c r="I1000" s="190">
        <f>IFERROR('Input| Projects'!L1000*'Input| Escalations'!$K$19,"")</f>
        <v>0</v>
      </c>
      <c r="J1000" s="190">
        <f>IFERROR('Input| Projects'!M1000*'Input| Escalations'!$K$19,"")</f>
        <v>0</v>
      </c>
      <c r="K1000" s="190">
        <f>IFERROR('Input| Projects'!N1000*'Input| Escalations'!$K$19,"")</f>
        <v>0</v>
      </c>
      <c r="L1000" s="190">
        <f>IFERROR('Input| Projects'!O1000*'Input| Escalations'!$K$19,"")</f>
        <v>0</v>
      </c>
      <c r="M1000" s="150" t="str">
        <f>IF(ABS(SUM(F1000:L1000)-(SUM('Input| Projects'!I1000:O1000)*'Input| Escalations'!$K$19))&lt;0.0000001,"",1)</f>
        <v/>
      </c>
      <c r="N1000" s="192">
        <f>'Input| Projects'!$Y1000*INDEX('Input| Escalations'!$H$33:$N$33,MATCH('Calc| Project Costs'!N$9,'Input| Escalations'!$H$23:$N$23,0))+'Input| Projects'!$Z1000*INDEX('Input| Escalations'!$H$34:$N$34,MATCH('Calc| Project Costs'!N$9,'Input| Escalations'!$H$23:$N$23,0))+'Input| Projects'!$AA1000*INDEX('Input| Escalations'!$H$35:$N$35,MATCH('Calc| Project Costs'!N$9,'Input| Escalations'!$H$23:$N$23,0))+1</f>
        <v>1</v>
      </c>
      <c r="O1000" s="192">
        <f>'Input| Projects'!$Y1000*INDEX('Input| Escalations'!$H$33:$N$33,MATCH('Calc| Project Costs'!O$9,'Input| Escalations'!$H$23:$N$23,0))+'Input| Projects'!$Z1000*INDEX('Input| Escalations'!$H$34:$N$34,MATCH('Calc| Project Costs'!O$9,'Input| Escalations'!$H$23:$N$23,0))+'Input| Projects'!$AA1000*INDEX('Input| Escalations'!$H$35:$N$35,MATCH('Calc| Project Costs'!O$9,'Input| Escalations'!$H$23:$N$23,0))+1</f>
        <v>1</v>
      </c>
      <c r="P1000" s="192">
        <f>'Input| Projects'!$Y1000*INDEX('Input| Escalations'!$H$33:$N$33,MATCH('Calc| Project Costs'!P$9,'Input| Escalations'!$H$23:$N$23,0))+'Input| Projects'!$Z1000*INDEX('Input| Escalations'!$H$34:$N$34,MATCH('Calc| Project Costs'!P$9,'Input| Escalations'!$H$23:$N$23,0))+'Input| Projects'!$AA1000*INDEX('Input| Escalations'!$H$35:$N$35,MATCH('Calc| Project Costs'!P$9,'Input| Escalations'!$H$23:$N$23,0))+1</f>
        <v>1</v>
      </c>
      <c r="Q1000" s="192">
        <f>'Input| Projects'!$Y1000*INDEX('Input| Escalations'!$H$33:$N$33,MATCH('Calc| Project Costs'!Q$9,'Input| Escalations'!$H$23:$N$23,0))+'Input| Projects'!$Z1000*INDEX('Input| Escalations'!$H$34:$N$34,MATCH('Calc| Project Costs'!Q$9,'Input| Escalations'!$H$23:$N$23,0))+'Input| Projects'!$AA1000*INDEX('Input| Escalations'!$H$35:$N$35,MATCH('Calc| Project Costs'!Q$9,'Input| Escalations'!$H$23:$N$23,0))+1</f>
        <v>1</v>
      </c>
      <c r="R1000" s="192">
        <f>'Input| Projects'!$Y1000*INDEX('Input| Escalations'!$H$33:$N$33,MATCH('Calc| Project Costs'!R$9,'Input| Escalations'!$H$23:$N$23,0))+'Input| Projects'!$Z1000*INDEX('Input| Escalations'!$H$34:$N$34,MATCH('Calc| Project Costs'!R$9,'Input| Escalations'!$H$23:$N$23,0))+'Input| Projects'!$AA1000*INDEX('Input| Escalations'!$H$35:$N$35,MATCH('Calc| Project Costs'!R$9,'Input| Escalations'!$H$23:$N$23,0))+1</f>
        <v>1</v>
      </c>
      <c r="S1000" s="192">
        <f>'Input| Projects'!$Y1000*INDEX('Input| Escalations'!$H$33:$N$33,MATCH('Calc| Project Costs'!S$9,'Input| Escalations'!$H$23:$N$23,0))+'Input| Projects'!$Z1000*INDEX('Input| Escalations'!$H$34:$N$34,MATCH('Calc| Project Costs'!S$9,'Input| Escalations'!$H$23:$N$23,0))+'Input| Projects'!$AA1000*INDEX('Input| Escalations'!$H$35:$N$35,MATCH('Calc| Project Costs'!S$9,'Input| Escalations'!$H$23:$N$23,0))+1</f>
        <v>1</v>
      </c>
      <c r="T1000" s="192">
        <f>'Input| Projects'!$Y1000*INDEX('Input| Escalations'!$H$33:$N$33,MATCH('Calc| Project Costs'!T$9,'Input| Escalations'!$H$23:$N$23,0))+'Input| Projects'!$Z1000*INDEX('Input| Escalations'!$H$34:$N$34,MATCH('Calc| Project Costs'!T$9,'Input| Escalations'!$H$23:$N$23,0))+'Input| Projects'!$AA1000*INDEX('Input| Escalations'!$H$35:$N$35,MATCH('Calc| Project Costs'!T$9,'Input| Escalations'!$H$23:$N$23,0))+1</f>
        <v>1</v>
      </c>
      <c r="U1000" s="106"/>
      <c r="V1000" s="186">
        <f t="shared" si="474"/>
        <v>0</v>
      </c>
      <c r="W1000" s="186">
        <f t="shared" si="475"/>
        <v>0</v>
      </c>
      <c r="X1000" s="186">
        <f t="shared" si="476"/>
        <v>0</v>
      </c>
      <c r="Y1000" s="186">
        <f t="shared" si="452"/>
        <v>0</v>
      </c>
      <c r="Z1000" s="186">
        <f t="shared" si="453"/>
        <v>0</v>
      </c>
      <c r="AA1000" s="186">
        <f t="shared" si="454"/>
        <v>0</v>
      </c>
      <c r="AB1000" s="186">
        <f t="shared" si="455"/>
        <v>0</v>
      </c>
      <c r="AC1000" s="106"/>
      <c r="AD1000" s="186">
        <f>'Input| Projects'!Q1000*N1000*'Input| Escalations'!$K$19</f>
        <v>0</v>
      </c>
      <c r="AE1000" s="186">
        <f>'Input| Projects'!R1000*O1000*'Input| Escalations'!$K$19</f>
        <v>0</v>
      </c>
      <c r="AF1000" s="186">
        <f>'Input| Projects'!S1000*P1000*'Input| Escalations'!$K$19</f>
        <v>0</v>
      </c>
      <c r="AG1000" s="186">
        <f>'Input| Projects'!T1000*Q1000*'Input| Escalations'!$K$19</f>
        <v>0</v>
      </c>
      <c r="AH1000" s="186">
        <f>'Input| Projects'!U1000*R1000*'Input| Escalations'!$K$19</f>
        <v>0</v>
      </c>
      <c r="AI1000" s="186">
        <f>'Input| Projects'!V1000*S1000*'Input| Escalations'!$K$19</f>
        <v>0</v>
      </c>
      <c r="AJ1000" s="186">
        <f>'Input| Projects'!W1000*T1000*'Input| Escalations'!$K$19</f>
        <v>0</v>
      </c>
      <c r="AK1000" s="106"/>
      <c r="AL1000" s="186" t="str">
        <f>IFERROR(IF('Input| Overheads'!$C$42="Direct costs",SUMPRODUCT(--('Input| Projects'!$AC1000="Yes"),'Calc| Overheads Allocation'!C$8,'Calc| Project Costs'!V1000),IF('Input| Overheads'!$C$42="Internal labour",SUMPRODUCT(--('Input| Projects'!$AC1000="Yes"),'Calc| Overheads Allocation'!C$8,'Calc| Project Costs'!V1000,'Input| Projects'!$Y1000),IF('Input| Overheads'!$C$42="DNSP defined",SUMPRODUCT(--('Input| Projects'!$AC1000="Yes"),'Calc| Overheads Allocation'!C$61,'Input| Projects'!$AF1000),""))),"")</f>
        <v/>
      </c>
      <c r="AM1000" s="186" t="str">
        <f>IFERROR(IF('Input| Overheads'!$C$42="Direct costs",SUMPRODUCT(--('Input| Projects'!$AC1000="Yes"),'Calc| Overheads Allocation'!D$8,'Calc| Project Costs'!W1000),IF('Input| Overheads'!$C$42="Internal labour",SUMPRODUCT(--('Input| Projects'!$AC1000="Yes"),'Calc| Overheads Allocation'!D$8,'Calc| Project Costs'!W1000,'Input| Projects'!$Y1000),IF('Input| Overheads'!$C$42="DNSP defined",SUMPRODUCT(--('Input| Projects'!$AC1000="Yes"),'Calc| Overheads Allocation'!D$61,'Input| Projects'!$AF1000),""))),"")</f>
        <v/>
      </c>
      <c r="AN1000" s="186" t="str">
        <f>IFERROR(IF('Input| Overheads'!$C$42="Direct costs",SUMPRODUCT(--('Input| Projects'!$AC1000="Yes"),'Calc| Overheads Allocation'!E$8,'Calc| Project Costs'!X1000),IF('Input| Overheads'!$C$42="Internal labour",SUMPRODUCT(--('Input| Projects'!$AC1000="Yes"),'Calc| Overheads Allocation'!E$8,'Calc| Project Costs'!X1000,'Input| Projects'!$Y1000),IF('Input| Overheads'!$C$42="DNSP defined",SUMPRODUCT(--('Input| Projects'!$AC1000="Yes"),'Calc| Overheads Allocation'!E$61,'Input| Projects'!$AF1000),""))),"")</f>
        <v/>
      </c>
      <c r="AO1000" s="186" t="str">
        <f>IFERROR(IF('Input| Overheads'!$C$42="Direct costs",SUMPRODUCT(--('Input| Projects'!$AC1000="Yes"),'Calc| Overheads Allocation'!F$8,'Calc| Project Costs'!Y1000),IF('Input| Overheads'!$C$42="Internal labour",SUMPRODUCT(--('Input| Projects'!$AC1000="Yes"),'Calc| Overheads Allocation'!F$8,'Calc| Project Costs'!Y1000,'Input| Projects'!$Y1000),IF('Input| Overheads'!$C$42="DNSP defined",SUMPRODUCT(--('Input| Projects'!$AC1000="Yes"),'Calc| Overheads Allocation'!F$61,'Input| Projects'!$AF1000),""))),"")</f>
        <v/>
      </c>
      <c r="AP1000" s="186" t="str">
        <f>IFERROR(IF('Input| Overheads'!$C$42="Direct costs",SUMPRODUCT(--('Input| Projects'!$AC1000="Yes"),'Calc| Overheads Allocation'!G$8,'Calc| Project Costs'!Z1000),IF('Input| Overheads'!$C$42="Internal labour",SUMPRODUCT(--('Input| Projects'!$AC1000="Yes"),'Calc| Overheads Allocation'!G$8,'Calc| Project Costs'!Z1000,'Input| Projects'!$Y1000),IF('Input| Overheads'!$C$42="DNSP defined",SUMPRODUCT(--('Input| Projects'!$AC1000="Yes"),'Calc| Overheads Allocation'!G$61,'Input| Projects'!$AF1000),""))),"")</f>
        <v/>
      </c>
      <c r="AQ1000" s="186" t="str">
        <f>IFERROR(IF('Input| Overheads'!$C$42="Direct costs",SUMPRODUCT(--('Input| Projects'!$AC1000="Yes"),'Calc| Overheads Allocation'!H$8,'Calc| Project Costs'!AA1000),IF('Input| Overheads'!$C$42="Internal labour",SUMPRODUCT(--('Input| Projects'!$AC1000="Yes"),'Calc| Overheads Allocation'!H$8,'Calc| Project Costs'!AA1000,'Input| Projects'!$Y1000),IF('Input| Overheads'!$C$42="DNSP defined",SUMPRODUCT(--('Input| Projects'!$AC1000="Yes"),'Calc| Overheads Allocation'!H$61,'Input| Projects'!$AF1000),""))),"")</f>
        <v/>
      </c>
      <c r="AR1000" s="186" t="str">
        <f>IFERROR(IF('Input| Overheads'!$C$42="Direct costs",SUMPRODUCT(--('Input| Projects'!$AC1000="Yes"),'Calc| Overheads Allocation'!I$8,'Calc| Project Costs'!AB1000),IF('Input| Overheads'!$C$42="Internal labour",SUMPRODUCT(--('Input| Projects'!$AC1000="Yes"),'Calc| Overheads Allocation'!I$8,'Calc| Project Costs'!AB1000,'Input| Projects'!$Y1000),IF('Input| Overheads'!$C$42="DNSP defined",SUMPRODUCT(--('Input| Projects'!$AC1000="Yes"),'Calc| Overheads Allocation'!I$61,'Input| Projects'!$AF1000),""))),"")</f>
        <v/>
      </c>
      <c r="AS1000" s="106"/>
      <c r="AT1000" s="186" t="str">
        <f>IFERROR(IF('Input| Overheads'!$C$42="Direct costs",SUMPRODUCT(--('Input| Projects'!$AD1000="Yes"),'Calc| Overheads Allocation'!C$9,'Calc| Project Costs'!V1000),IF('Input| Overheads'!$C$42="Internal labour",SUMPRODUCT(--('Input| Projects'!$AD1000="Yes"),'Calc| Overheads Allocation'!C$9,'Calc| Project Costs'!V1000,'Input| Projects'!$Y1000),IF('Input| Overheads'!$C$42="DNSP defined",SUMPRODUCT(--('Input| Projects'!$AD1000="Yes"),'Calc| Overheads Allocation'!C$62,'Input| Projects'!$AG1000),""))),"")</f>
        <v/>
      </c>
      <c r="AU1000" s="186" t="str">
        <f>IFERROR(IF('Input| Overheads'!$C$42="Direct costs",SUMPRODUCT(--('Input| Projects'!$AD1000="Yes"),'Calc| Overheads Allocation'!D$9,'Calc| Project Costs'!W1000),IF('Input| Overheads'!$C$42="Internal labour",SUMPRODUCT(--('Input| Projects'!$AD1000="Yes"),'Calc| Overheads Allocation'!D$9,'Calc| Project Costs'!W1000,'Input| Projects'!$Y1000),IF('Input| Overheads'!$C$42="DNSP defined",SUMPRODUCT(--('Input| Projects'!$AD1000="Yes"),'Calc| Overheads Allocation'!D$62,'Input| Projects'!$AG1000),""))),"")</f>
        <v/>
      </c>
      <c r="AV1000" s="186" t="str">
        <f>IFERROR(IF('Input| Overheads'!$C$42="Direct costs",SUMPRODUCT(--('Input| Projects'!$AD1000="Yes"),'Calc| Overheads Allocation'!E$9,'Calc| Project Costs'!X1000),IF('Input| Overheads'!$C$42="Internal labour",SUMPRODUCT(--('Input| Projects'!$AD1000="Yes"),'Calc| Overheads Allocation'!E$9,'Calc| Project Costs'!X1000,'Input| Projects'!$Y1000),IF('Input| Overheads'!$C$42="DNSP defined",SUMPRODUCT(--('Input| Projects'!$AD1000="Yes"),'Calc| Overheads Allocation'!E$62,'Input| Projects'!$AG1000),""))),"")</f>
        <v/>
      </c>
      <c r="AW1000" s="186" t="str">
        <f>IFERROR(IF('Input| Overheads'!$C$42="Direct costs",SUMPRODUCT(--('Input| Projects'!$AD1000="Yes"),'Calc| Overheads Allocation'!F$9,'Calc| Project Costs'!Y1000),IF('Input| Overheads'!$C$42="Internal labour",SUMPRODUCT(--('Input| Projects'!$AD1000="Yes"),'Calc| Overheads Allocation'!F$9,'Calc| Project Costs'!Y1000,'Input| Projects'!$Y1000),IF('Input| Overheads'!$C$42="DNSP defined",SUMPRODUCT(--('Input| Projects'!$AD1000="Yes"),'Calc| Overheads Allocation'!F$62,'Input| Projects'!$AG1000),""))),"")</f>
        <v/>
      </c>
      <c r="AX1000" s="186" t="str">
        <f>IFERROR(IF('Input| Overheads'!$C$42="Direct costs",SUMPRODUCT(--('Input| Projects'!$AD1000="Yes"),'Calc| Overheads Allocation'!G$9,'Calc| Project Costs'!Z1000),IF('Input| Overheads'!$C$42="Internal labour",SUMPRODUCT(--('Input| Projects'!$AD1000="Yes"),'Calc| Overheads Allocation'!G$9,'Calc| Project Costs'!Z1000,'Input| Projects'!$Y1000),IF('Input| Overheads'!$C$42="DNSP defined",SUMPRODUCT(--('Input| Projects'!$AD1000="Yes"),'Calc| Overheads Allocation'!G$62,'Input| Projects'!$AG1000),""))),"")</f>
        <v/>
      </c>
      <c r="AY1000" s="186" t="str">
        <f>IFERROR(IF('Input| Overheads'!$C$42="Direct costs",SUMPRODUCT(--('Input| Projects'!$AD1000="Yes"),'Calc| Overheads Allocation'!H$9,'Calc| Project Costs'!AA1000),IF('Input| Overheads'!$C$42="Internal labour",SUMPRODUCT(--('Input| Projects'!$AD1000="Yes"),'Calc| Overheads Allocation'!H$9,'Calc| Project Costs'!AA1000,'Input| Projects'!$Y1000),IF('Input| Overheads'!$C$42="DNSP defined",SUMPRODUCT(--('Input| Projects'!$AD1000="Yes"),'Calc| Overheads Allocation'!H$62,'Input| Projects'!$AG1000),""))),"")</f>
        <v/>
      </c>
      <c r="AZ1000" s="186" t="str">
        <f>IFERROR(IF('Input| Overheads'!$C$42="Direct costs",SUMPRODUCT(--('Input| Projects'!$AD1000="Yes"),'Calc| Overheads Allocation'!I$9,'Calc| Project Costs'!AB1000),IF('Input| Overheads'!$C$42="Internal labour",SUMPRODUCT(--('Input| Projects'!$AD1000="Yes"),'Calc| Overheads Allocation'!I$9,'Calc| Project Costs'!AB1000,'Input| Projects'!$Y1000),IF('Input| Overheads'!$C$42="DNSP defined",SUMPRODUCT(--('Input| Projects'!$AD1000="Yes"),'Calc| Overheads Allocation'!I$62,'Input| Projects'!$AG1000),""))),"")</f>
        <v/>
      </c>
      <c r="BA1000" s="106"/>
      <c r="BB1000" s="186">
        <f t="shared" si="477"/>
        <v>0</v>
      </c>
      <c r="BC1000" s="186">
        <f t="shared" si="478"/>
        <v>0</v>
      </c>
      <c r="BD1000" s="186">
        <f t="shared" si="479"/>
        <v>0</v>
      </c>
      <c r="BE1000" s="186">
        <f t="shared" si="456"/>
        <v>0</v>
      </c>
      <c r="BF1000" s="186">
        <f t="shared" si="457"/>
        <v>0</v>
      </c>
      <c r="BG1000" s="186">
        <f t="shared" si="458"/>
        <v>0</v>
      </c>
      <c r="BH1000" s="186">
        <f t="shared" si="459"/>
        <v>0</v>
      </c>
      <c r="BI1000" s="97"/>
      <c r="BJ1000" s="186" t="str">
        <f t="shared" si="460"/>
        <v/>
      </c>
      <c r="BK1000" s="186" t="str">
        <f t="shared" si="461"/>
        <v/>
      </c>
      <c r="BL1000" s="186" t="str">
        <f t="shared" si="462"/>
        <v/>
      </c>
      <c r="BM1000" s="186" t="str">
        <f t="shared" si="463"/>
        <v/>
      </c>
      <c r="BN1000" s="186" t="str">
        <f t="shared" si="464"/>
        <v/>
      </c>
      <c r="BO1000" s="186" t="str">
        <f t="shared" si="465"/>
        <v/>
      </c>
      <c r="BP1000" s="186" t="str">
        <f t="shared" si="466"/>
        <v/>
      </c>
      <c r="BQ1000" s="97"/>
      <c r="BR1000" s="186">
        <f t="shared" si="467"/>
        <v>0</v>
      </c>
      <c r="BS1000" s="186">
        <f t="shared" si="468"/>
        <v>0</v>
      </c>
      <c r="BT1000" s="222">
        <f t="shared" si="469"/>
        <v>0</v>
      </c>
      <c r="BU1000" s="222">
        <f t="shared" si="470"/>
        <v>0</v>
      </c>
      <c r="BV1000" s="222">
        <f t="shared" si="471"/>
        <v>0</v>
      </c>
      <c r="BW1000" s="222">
        <f t="shared" si="472"/>
        <v>0</v>
      </c>
      <c r="BX1000" s="222">
        <f t="shared" si="473"/>
        <v>0</v>
      </c>
      <c r="BY1000" s="106"/>
      <c r="BZ1000" s="197" t="str">
        <f>IF(SUMIF('Input| Projects'!$AS$8:$CP$8,"Dx",'Input| Projects'!$AS1000:$CP1000)=0,"",SUMIF('Input| Projects'!$AS$8:$CP$8,"Dx",'Input| Projects'!$AS1000:$CP1000))</f>
        <v/>
      </c>
      <c r="CA1000" s="197" t="str">
        <f>IF(SUMIF('Input| Projects'!$AS$8:$CP$8,"Tx",'Input| Projects'!$AS1000:$CP1000)=0,"",SUMIF('Input| Projects'!$AS$8:$CP$8,"Tx",'Input| Projects'!$AS1000:$CP1000))</f>
        <v/>
      </c>
      <c r="CB1000" s="150" t="str">
        <f t="shared" si="480"/>
        <v/>
      </c>
    </row>
    <row r="1001" spans="2:80" x14ac:dyDescent="0.2">
      <c r="B1001" s="201">
        <f>IFERROR('Input| Projects'!B1001,"")</f>
        <v>992</v>
      </c>
      <c r="C1001" s="42" t="str">
        <f>IFERROR(IF('Input| Projects'!C1001="","",'Input| Projects'!C1001),"")</f>
        <v/>
      </c>
      <c r="D1001" s="42" t="str">
        <f>IFERROR(IF('Input| Projects'!D1001="","",'Input| Projects'!D1001),"")</f>
        <v/>
      </c>
      <c r="E1001" s="104"/>
      <c r="F1001" s="190">
        <f>IFERROR('Input| Projects'!I1001*'Input| Escalations'!$K$19,"")</f>
        <v>0</v>
      </c>
      <c r="G1001" s="190">
        <f>IFERROR('Input| Projects'!J1001*'Input| Escalations'!$K$19,"")</f>
        <v>0</v>
      </c>
      <c r="H1001" s="190">
        <f>IFERROR('Input| Projects'!K1001*'Input| Escalations'!$K$19,"")</f>
        <v>0</v>
      </c>
      <c r="I1001" s="190">
        <f>IFERROR('Input| Projects'!L1001*'Input| Escalations'!$K$19,"")</f>
        <v>0</v>
      </c>
      <c r="J1001" s="190">
        <f>IFERROR('Input| Projects'!M1001*'Input| Escalations'!$K$19,"")</f>
        <v>0</v>
      </c>
      <c r="K1001" s="190">
        <f>IFERROR('Input| Projects'!N1001*'Input| Escalations'!$K$19,"")</f>
        <v>0</v>
      </c>
      <c r="L1001" s="190">
        <f>IFERROR('Input| Projects'!O1001*'Input| Escalations'!$K$19,"")</f>
        <v>0</v>
      </c>
      <c r="M1001" s="150" t="str">
        <f>IF(ABS(SUM(F1001:L1001)-(SUM('Input| Projects'!I1001:O1001)*'Input| Escalations'!$K$19))&lt;0.0000001,"",1)</f>
        <v/>
      </c>
      <c r="N1001" s="192">
        <f>'Input| Projects'!$Y1001*INDEX('Input| Escalations'!$H$33:$N$33,MATCH('Calc| Project Costs'!N$9,'Input| Escalations'!$H$23:$N$23,0))+'Input| Projects'!$Z1001*INDEX('Input| Escalations'!$H$34:$N$34,MATCH('Calc| Project Costs'!N$9,'Input| Escalations'!$H$23:$N$23,0))+'Input| Projects'!$AA1001*INDEX('Input| Escalations'!$H$35:$N$35,MATCH('Calc| Project Costs'!N$9,'Input| Escalations'!$H$23:$N$23,0))+1</f>
        <v>1</v>
      </c>
      <c r="O1001" s="192">
        <f>'Input| Projects'!$Y1001*INDEX('Input| Escalations'!$H$33:$N$33,MATCH('Calc| Project Costs'!O$9,'Input| Escalations'!$H$23:$N$23,0))+'Input| Projects'!$Z1001*INDEX('Input| Escalations'!$H$34:$N$34,MATCH('Calc| Project Costs'!O$9,'Input| Escalations'!$H$23:$N$23,0))+'Input| Projects'!$AA1001*INDEX('Input| Escalations'!$H$35:$N$35,MATCH('Calc| Project Costs'!O$9,'Input| Escalations'!$H$23:$N$23,0))+1</f>
        <v>1</v>
      </c>
      <c r="P1001" s="192">
        <f>'Input| Projects'!$Y1001*INDEX('Input| Escalations'!$H$33:$N$33,MATCH('Calc| Project Costs'!P$9,'Input| Escalations'!$H$23:$N$23,0))+'Input| Projects'!$Z1001*INDEX('Input| Escalations'!$H$34:$N$34,MATCH('Calc| Project Costs'!P$9,'Input| Escalations'!$H$23:$N$23,0))+'Input| Projects'!$AA1001*INDEX('Input| Escalations'!$H$35:$N$35,MATCH('Calc| Project Costs'!P$9,'Input| Escalations'!$H$23:$N$23,0))+1</f>
        <v>1</v>
      </c>
      <c r="Q1001" s="192">
        <f>'Input| Projects'!$Y1001*INDEX('Input| Escalations'!$H$33:$N$33,MATCH('Calc| Project Costs'!Q$9,'Input| Escalations'!$H$23:$N$23,0))+'Input| Projects'!$Z1001*INDEX('Input| Escalations'!$H$34:$N$34,MATCH('Calc| Project Costs'!Q$9,'Input| Escalations'!$H$23:$N$23,0))+'Input| Projects'!$AA1001*INDEX('Input| Escalations'!$H$35:$N$35,MATCH('Calc| Project Costs'!Q$9,'Input| Escalations'!$H$23:$N$23,0))+1</f>
        <v>1</v>
      </c>
      <c r="R1001" s="192">
        <f>'Input| Projects'!$Y1001*INDEX('Input| Escalations'!$H$33:$N$33,MATCH('Calc| Project Costs'!R$9,'Input| Escalations'!$H$23:$N$23,0))+'Input| Projects'!$Z1001*INDEX('Input| Escalations'!$H$34:$N$34,MATCH('Calc| Project Costs'!R$9,'Input| Escalations'!$H$23:$N$23,0))+'Input| Projects'!$AA1001*INDEX('Input| Escalations'!$H$35:$N$35,MATCH('Calc| Project Costs'!R$9,'Input| Escalations'!$H$23:$N$23,0))+1</f>
        <v>1</v>
      </c>
      <c r="S1001" s="192">
        <f>'Input| Projects'!$Y1001*INDEX('Input| Escalations'!$H$33:$N$33,MATCH('Calc| Project Costs'!S$9,'Input| Escalations'!$H$23:$N$23,0))+'Input| Projects'!$Z1001*INDEX('Input| Escalations'!$H$34:$N$34,MATCH('Calc| Project Costs'!S$9,'Input| Escalations'!$H$23:$N$23,0))+'Input| Projects'!$AA1001*INDEX('Input| Escalations'!$H$35:$N$35,MATCH('Calc| Project Costs'!S$9,'Input| Escalations'!$H$23:$N$23,0))+1</f>
        <v>1</v>
      </c>
      <c r="T1001" s="192">
        <f>'Input| Projects'!$Y1001*INDEX('Input| Escalations'!$H$33:$N$33,MATCH('Calc| Project Costs'!T$9,'Input| Escalations'!$H$23:$N$23,0))+'Input| Projects'!$Z1001*INDEX('Input| Escalations'!$H$34:$N$34,MATCH('Calc| Project Costs'!T$9,'Input| Escalations'!$H$23:$N$23,0))+'Input| Projects'!$AA1001*INDEX('Input| Escalations'!$H$35:$N$35,MATCH('Calc| Project Costs'!T$9,'Input| Escalations'!$H$23:$N$23,0))+1</f>
        <v>1</v>
      </c>
      <c r="U1001" s="106"/>
      <c r="V1001" s="186">
        <f t="shared" si="474"/>
        <v>0</v>
      </c>
      <c r="W1001" s="186">
        <f t="shared" si="475"/>
        <v>0</v>
      </c>
      <c r="X1001" s="186">
        <f t="shared" si="476"/>
        <v>0</v>
      </c>
      <c r="Y1001" s="186">
        <f t="shared" si="452"/>
        <v>0</v>
      </c>
      <c r="Z1001" s="186">
        <f t="shared" si="453"/>
        <v>0</v>
      </c>
      <c r="AA1001" s="186">
        <f t="shared" si="454"/>
        <v>0</v>
      </c>
      <c r="AB1001" s="186">
        <f t="shared" si="455"/>
        <v>0</v>
      </c>
      <c r="AC1001" s="106"/>
      <c r="AD1001" s="186">
        <f>'Input| Projects'!Q1001*N1001*'Input| Escalations'!$K$19</f>
        <v>0</v>
      </c>
      <c r="AE1001" s="186">
        <f>'Input| Projects'!R1001*O1001*'Input| Escalations'!$K$19</f>
        <v>0</v>
      </c>
      <c r="AF1001" s="186">
        <f>'Input| Projects'!S1001*P1001*'Input| Escalations'!$K$19</f>
        <v>0</v>
      </c>
      <c r="AG1001" s="186">
        <f>'Input| Projects'!T1001*Q1001*'Input| Escalations'!$K$19</f>
        <v>0</v>
      </c>
      <c r="AH1001" s="186">
        <f>'Input| Projects'!U1001*R1001*'Input| Escalations'!$K$19</f>
        <v>0</v>
      </c>
      <c r="AI1001" s="186">
        <f>'Input| Projects'!V1001*S1001*'Input| Escalations'!$K$19</f>
        <v>0</v>
      </c>
      <c r="AJ1001" s="186">
        <f>'Input| Projects'!W1001*T1001*'Input| Escalations'!$K$19</f>
        <v>0</v>
      </c>
      <c r="AK1001" s="106"/>
      <c r="AL1001" s="186" t="str">
        <f>IFERROR(IF('Input| Overheads'!$C$42="Direct costs",SUMPRODUCT(--('Input| Projects'!$AC1001="Yes"),'Calc| Overheads Allocation'!C$8,'Calc| Project Costs'!V1001),IF('Input| Overheads'!$C$42="Internal labour",SUMPRODUCT(--('Input| Projects'!$AC1001="Yes"),'Calc| Overheads Allocation'!C$8,'Calc| Project Costs'!V1001,'Input| Projects'!$Y1001),IF('Input| Overheads'!$C$42="DNSP defined",SUMPRODUCT(--('Input| Projects'!$AC1001="Yes"),'Calc| Overheads Allocation'!C$61,'Input| Projects'!$AF1001),""))),"")</f>
        <v/>
      </c>
      <c r="AM1001" s="186" t="str">
        <f>IFERROR(IF('Input| Overheads'!$C$42="Direct costs",SUMPRODUCT(--('Input| Projects'!$AC1001="Yes"),'Calc| Overheads Allocation'!D$8,'Calc| Project Costs'!W1001),IF('Input| Overheads'!$C$42="Internal labour",SUMPRODUCT(--('Input| Projects'!$AC1001="Yes"),'Calc| Overheads Allocation'!D$8,'Calc| Project Costs'!W1001,'Input| Projects'!$Y1001),IF('Input| Overheads'!$C$42="DNSP defined",SUMPRODUCT(--('Input| Projects'!$AC1001="Yes"),'Calc| Overheads Allocation'!D$61,'Input| Projects'!$AF1001),""))),"")</f>
        <v/>
      </c>
      <c r="AN1001" s="186" t="str">
        <f>IFERROR(IF('Input| Overheads'!$C$42="Direct costs",SUMPRODUCT(--('Input| Projects'!$AC1001="Yes"),'Calc| Overheads Allocation'!E$8,'Calc| Project Costs'!X1001),IF('Input| Overheads'!$C$42="Internal labour",SUMPRODUCT(--('Input| Projects'!$AC1001="Yes"),'Calc| Overheads Allocation'!E$8,'Calc| Project Costs'!X1001,'Input| Projects'!$Y1001),IF('Input| Overheads'!$C$42="DNSP defined",SUMPRODUCT(--('Input| Projects'!$AC1001="Yes"),'Calc| Overheads Allocation'!E$61,'Input| Projects'!$AF1001),""))),"")</f>
        <v/>
      </c>
      <c r="AO1001" s="186" t="str">
        <f>IFERROR(IF('Input| Overheads'!$C$42="Direct costs",SUMPRODUCT(--('Input| Projects'!$AC1001="Yes"),'Calc| Overheads Allocation'!F$8,'Calc| Project Costs'!Y1001),IF('Input| Overheads'!$C$42="Internal labour",SUMPRODUCT(--('Input| Projects'!$AC1001="Yes"),'Calc| Overheads Allocation'!F$8,'Calc| Project Costs'!Y1001,'Input| Projects'!$Y1001),IF('Input| Overheads'!$C$42="DNSP defined",SUMPRODUCT(--('Input| Projects'!$AC1001="Yes"),'Calc| Overheads Allocation'!F$61,'Input| Projects'!$AF1001),""))),"")</f>
        <v/>
      </c>
      <c r="AP1001" s="186" t="str">
        <f>IFERROR(IF('Input| Overheads'!$C$42="Direct costs",SUMPRODUCT(--('Input| Projects'!$AC1001="Yes"),'Calc| Overheads Allocation'!G$8,'Calc| Project Costs'!Z1001),IF('Input| Overheads'!$C$42="Internal labour",SUMPRODUCT(--('Input| Projects'!$AC1001="Yes"),'Calc| Overheads Allocation'!G$8,'Calc| Project Costs'!Z1001,'Input| Projects'!$Y1001),IF('Input| Overheads'!$C$42="DNSP defined",SUMPRODUCT(--('Input| Projects'!$AC1001="Yes"),'Calc| Overheads Allocation'!G$61,'Input| Projects'!$AF1001),""))),"")</f>
        <v/>
      </c>
      <c r="AQ1001" s="186" t="str">
        <f>IFERROR(IF('Input| Overheads'!$C$42="Direct costs",SUMPRODUCT(--('Input| Projects'!$AC1001="Yes"),'Calc| Overheads Allocation'!H$8,'Calc| Project Costs'!AA1001),IF('Input| Overheads'!$C$42="Internal labour",SUMPRODUCT(--('Input| Projects'!$AC1001="Yes"),'Calc| Overheads Allocation'!H$8,'Calc| Project Costs'!AA1001,'Input| Projects'!$Y1001),IF('Input| Overheads'!$C$42="DNSP defined",SUMPRODUCT(--('Input| Projects'!$AC1001="Yes"),'Calc| Overheads Allocation'!H$61,'Input| Projects'!$AF1001),""))),"")</f>
        <v/>
      </c>
      <c r="AR1001" s="186" t="str">
        <f>IFERROR(IF('Input| Overheads'!$C$42="Direct costs",SUMPRODUCT(--('Input| Projects'!$AC1001="Yes"),'Calc| Overheads Allocation'!I$8,'Calc| Project Costs'!AB1001),IF('Input| Overheads'!$C$42="Internal labour",SUMPRODUCT(--('Input| Projects'!$AC1001="Yes"),'Calc| Overheads Allocation'!I$8,'Calc| Project Costs'!AB1001,'Input| Projects'!$Y1001),IF('Input| Overheads'!$C$42="DNSP defined",SUMPRODUCT(--('Input| Projects'!$AC1001="Yes"),'Calc| Overheads Allocation'!I$61,'Input| Projects'!$AF1001),""))),"")</f>
        <v/>
      </c>
      <c r="AS1001" s="106"/>
      <c r="AT1001" s="186" t="str">
        <f>IFERROR(IF('Input| Overheads'!$C$42="Direct costs",SUMPRODUCT(--('Input| Projects'!$AD1001="Yes"),'Calc| Overheads Allocation'!C$9,'Calc| Project Costs'!V1001),IF('Input| Overheads'!$C$42="Internal labour",SUMPRODUCT(--('Input| Projects'!$AD1001="Yes"),'Calc| Overheads Allocation'!C$9,'Calc| Project Costs'!V1001,'Input| Projects'!$Y1001),IF('Input| Overheads'!$C$42="DNSP defined",SUMPRODUCT(--('Input| Projects'!$AD1001="Yes"),'Calc| Overheads Allocation'!C$62,'Input| Projects'!$AG1001),""))),"")</f>
        <v/>
      </c>
      <c r="AU1001" s="186" t="str">
        <f>IFERROR(IF('Input| Overheads'!$C$42="Direct costs",SUMPRODUCT(--('Input| Projects'!$AD1001="Yes"),'Calc| Overheads Allocation'!D$9,'Calc| Project Costs'!W1001),IF('Input| Overheads'!$C$42="Internal labour",SUMPRODUCT(--('Input| Projects'!$AD1001="Yes"),'Calc| Overheads Allocation'!D$9,'Calc| Project Costs'!W1001,'Input| Projects'!$Y1001),IF('Input| Overheads'!$C$42="DNSP defined",SUMPRODUCT(--('Input| Projects'!$AD1001="Yes"),'Calc| Overheads Allocation'!D$62,'Input| Projects'!$AG1001),""))),"")</f>
        <v/>
      </c>
      <c r="AV1001" s="186" t="str">
        <f>IFERROR(IF('Input| Overheads'!$C$42="Direct costs",SUMPRODUCT(--('Input| Projects'!$AD1001="Yes"),'Calc| Overheads Allocation'!E$9,'Calc| Project Costs'!X1001),IF('Input| Overheads'!$C$42="Internal labour",SUMPRODUCT(--('Input| Projects'!$AD1001="Yes"),'Calc| Overheads Allocation'!E$9,'Calc| Project Costs'!X1001,'Input| Projects'!$Y1001),IF('Input| Overheads'!$C$42="DNSP defined",SUMPRODUCT(--('Input| Projects'!$AD1001="Yes"),'Calc| Overheads Allocation'!E$62,'Input| Projects'!$AG1001),""))),"")</f>
        <v/>
      </c>
      <c r="AW1001" s="186" t="str">
        <f>IFERROR(IF('Input| Overheads'!$C$42="Direct costs",SUMPRODUCT(--('Input| Projects'!$AD1001="Yes"),'Calc| Overheads Allocation'!F$9,'Calc| Project Costs'!Y1001),IF('Input| Overheads'!$C$42="Internal labour",SUMPRODUCT(--('Input| Projects'!$AD1001="Yes"),'Calc| Overheads Allocation'!F$9,'Calc| Project Costs'!Y1001,'Input| Projects'!$Y1001),IF('Input| Overheads'!$C$42="DNSP defined",SUMPRODUCT(--('Input| Projects'!$AD1001="Yes"),'Calc| Overheads Allocation'!F$62,'Input| Projects'!$AG1001),""))),"")</f>
        <v/>
      </c>
      <c r="AX1001" s="186" t="str">
        <f>IFERROR(IF('Input| Overheads'!$C$42="Direct costs",SUMPRODUCT(--('Input| Projects'!$AD1001="Yes"),'Calc| Overheads Allocation'!G$9,'Calc| Project Costs'!Z1001),IF('Input| Overheads'!$C$42="Internal labour",SUMPRODUCT(--('Input| Projects'!$AD1001="Yes"),'Calc| Overheads Allocation'!G$9,'Calc| Project Costs'!Z1001,'Input| Projects'!$Y1001),IF('Input| Overheads'!$C$42="DNSP defined",SUMPRODUCT(--('Input| Projects'!$AD1001="Yes"),'Calc| Overheads Allocation'!G$62,'Input| Projects'!$AG1001),""))),"")</f>
        <v/>
      </c>
      <c r="AY1001" s="186" t="str">
        <f>IFERROR(IF('Input| Overheads'!$C$42="Direct costs",SUMPRODUCT(--('Input| Projects'!$AD1001="Yes"),'Calc| Overheads Allocation'!H$9,'Calc| Project Costs'!AA1001),IF('Input| Overheads'!$C$42="Internal labour",SUMPRODUCT(--('Input| Projects'!$AD1001="Yes"),'Calc| Overheads Allocation'!H$9,'Calc| Project Costs'!AA1001,'Input| Projects'!$Y1001),IF('Input| Overheads'!$C$42="DNSP defined",SUMPRODUCT(--('Input| Projects'!$AD1001="Yes"),'Calc| Overheads Allocation'!H$62,'Input| Projects'!$AG1001),""))),"")</f>
        <v/>
      </c>
      <c r="AZ1001" s="186" t="str">
        <f>IFERROR(IF('Input| Overheads'!$C$42="Direct costs",SUMPRODUCT(--('Input| Projects'!$AD1001="Yes"),'Calc| Overheads Allocation'!I$9,'Calc| Project Costs'!AB1001),IF('Input| Overheads'!$C$42="Internal labour",SUMPRODUCT(--('Input| Projects'!$AD1001="Yes"),'Calc| Overheads Allocation'!I$9,'Calc| Project Costs'!AB1001,'Input| Projects'!$Y1001),IF('Input| Overheads'!$C$42="DNSP defined",SUMPRODUCT(--('Input| Projects'!$AD1001="Yes"),'Calc| Overheads Allocation'!I$62,'Input| Projects'!$AG1001),""))),"")</f>
        <v/>
      </c>
      <c r="BA1001" s="106"/>
      <c r="BB1001" s="186">
        <f t="shared" si="477"/>
        <v>0</v>
      </c>
      <c r="BC1001" s="186">
        <f t="shared" si="478"/>
        <v>0</v>
      </c>
      <c r="BD1001" s="186">
        <f t="shared" si="479"/>
        <v>0</v>
      </c>
      <c r="BE1001" s="186">
        <f t="shared" si="456"/>
        <v>0</v>
      </c>
      <c r="BF1001" s="186">
        <f t="shared" si="457"/>
        <v>0</v>
      </c>
      <c r="BG1001" s="186">
        <f t="shared" si="458"/>
        <v>0</v>
      </c>
      <c r="BH1001" s="186">
        <f t="shared" si="459"/>
        <v>0</v>
      </c>
      <c r="BI1001" s="97"/>
      <c r="BJ1001" s="186" t="str">
        <f t="shared" si="460"/>
        <v/>
      </c>
      <c r="BK1001" s="186" t="str">
        <f t="shared" si="461"/>
        <v/>
      </c>
      <c r="BL1001" s="186" t="str">
        <f t="shared" si="462"/>
        <v/>
      </c>
      <c r="BM1001" s="186" t="str">
        <f t="shared" si="463"/>
        <v/>
      </c>
      <c r="BN1001" s="186" t="str">
        <f t="shared" si="464"/>
        <v/>
      </c>
      <c r="BO1001" s="186" t="str">
        <f t="shared" si="465"/>
        <v/>
      </c>
      <c r="BP1001" s="186" t="str">
        <f t="shared" si="466"/>
        <v/>
      </c>
      <c r="BQ1001" s="97"/>
      <c r="BR1001" s="186">
        <f t="shared" si="467"/>
        <v>0</v>
      </c>
      <c r="BS1001" s="186">
        <f t="shared" si="468"/>
        <v>0</v>
      </c>
      <c r="BT1001" s="222">
        <f t="shared" si="469"/>
        <v>0</v>
      </c>
      <c r="BU1001" s="222">
        <f t="shared" si="470"/>
        <v>0</v>
      </c>
      <c r="BV1001" s="222">
        <f t="shared" si="471"/>
        <v>0</v>
      </c>
      <c r="BW1001" s="222">
        <f t="shared" si="472"/>
        <v>0</v>
      </c>
      <c r="BX1001" s="222">
        <f t="shared" si="473"/>
        <v>0</v>
      </c>
      <c r="BY1001" s="106"/>
      <c r="BZ1001" s="197" t="str">
        <f>IF(SUMIF('Input| Projects'!$AS$8:$CP$8,"Dx",'Input| Projects'!$AS1001:$CP1001)=0,"",SUMIF('Input| Projects'!$AS$8:$CP$8,"Dx",'Input| Projects'!$AS1001:$CP1001))</f>
        <v/>
      </c>
      <c r="CA1001" s="197" t="str">
        <f>IF(SUMIF('Input| Projects'!$AS$8:$CP$8,"Tx",'Input| Projects'!$AS1001:$CP1001)=0,"",SUMIF('Input| Projects'!$AS$8:$CP$8,"Tx",'Input| Projects'!$AS1001:$CP1001))</f>
        <v/>
      </c>
      <c r="CB1001" s="150" t="str">
        <f t="shared" si="480"/>
        <v/>
      </c>
    </row>
    <row r="1002" spans="2:80" x14ac:dyDescent="0.2">
      <c r="B1002" s="201">
        <f>IFERROR('Input| Projects'!B1002,"")</f>
        <v>993</v>
      </c>
      <c r="C1002" s="42" t="str">
        <f>IFERROR(IF('Input| Projects'!C1002="","",'Input| Projects'!C1002),"")</f>
        <v/>
      </c>
      <c r="D1002" s="42" t="str">
        <f>IFERROR(IF('Input| Projects'!D1002="","",'Input| Projects'!D1002),"")</f>
        <v/>
      </c>
      <c r="E1002" s="104"/>
      <c r="F1002" s="190">
        <f>IFERROR('Input| Projects'!I1002*'Input| Escalations'!$K$19,"")</f>
        <v>0</v>
      </c>
      <c r="G1002" s="190">
        <f>IFERROR('Input| Projects'!J1002*'Input| Escalations'!$K$19,"")</f>
        <v>0</v>
      </c>
      <c r="H1002" s="190">
        <f>IFERROR('Input| Projects'!K1002*'Input| Escalations'!$K$19,"")</f>
        <v>0</v>
      </c>
      <c r="I1002" s="190">
        <f>IFERROR('Input| Projects'!L1002*'Input| Escalations'!$K$19,"")</f>
        <v>0</v>
      </c>
      <c r="J1002" s="190">
        <f>IFERROR('Input| Projects'!M1002*'Input| Escalations'!$K$19,"")</f>
        <v>0</v>
      </c>
      <c r="K1002" s="190">
        <f>IFERROR('Input| Projects'!N1002*'Input| Escalations'!$K$19,"")</f>
        <v>0</v>
      </c>
      <c r="L1002" s="190">
        <f>IFERROR('Input| Projects'!O1002*'Input| Escalations'!$K$19,"")</f>
        <v>0</v>
      </c>
      <c r="M1002" s="150" t="str">
        <f>IF(ABS(SUM(F1002:L1002)-(SUM('Input| Projects'!I1002:O1002)*'Input| Escalations'!$K$19))&lt;0.0000001,"",1)</f>
        <v/>
      </c>
      <c r="N1002" s="192">
        <f>'Input| Projects'!$Y1002*INDEX('Input| Escalations'!$H$33:$N$33,MATCH('Calc| Project Costs'!N$9,'Input| Escalations'!$H$23:$N$23,0))+'Input| Projects'!$Z1002*INDEX('Input| Escalations'!$H$34:$N$34,MATCH('Calc| Project Costs'!N$9,'Input| Escalations'!$H$23:$N$23,0))+'Input| Projects'!$AA1002*INDEX('Input| Escalations'!$H$35:$N$35,MATCH('Calc| Project Costs'!N$9,'Input| Escalations'!$H$23:$N$23,0))+1</f>
        <v>1</v>
      </c>
      <c r="O1002" s="192">
        <f>'Input| Projects'!$Y1002*INDEX('Input| Escalations'!$H$33:$N$33,MATCH('Calc| Project Costs'!O$9,'Input| Escalations'!$H$23:$N$23,0))+'Input| Projects'!$Z1002*INDEX('Input| Escalations'!$H$34:$N$34,MATCH('Calc| Project Costs'!O$9,'Input| Escalations'!$H$23:$N$23,0))+'Input| Projects'!$AA1002*INDEX('Input| Escalations'!$H$35:$N$35,MATCH('Calc| Project Costs'!O$9,'Input| Escalations'!$H$23:$N$23,0))+1</f>
        <v>1</v>
      </c>
      <c r="P1002" s="192">
        <f>'Input| Projects'!$Y1002*INDEX('Input| Escalations'!$H$33:$N$33,MATCH('Calc| Project Costs'!P$9,'Input| Escalations'!$H$23:$N$23,0))+'Input| Projects'!$Z1002*INDEX('Input| Escalations'!$H$34:$N$34,MATCH('Calc| Project Costs'!P$9,'Input| Escalations'!$H$23:$N$23,0))+'Input| Projects'!$AA1002*INDEX('Input| Escalations'!$H$35:$N$35,MATCH('Calc| Project Costs'!P$9,'Input| Escalations'!$H$23:$N$23,0))+1</f>
        <v>1</v>
      </c>
      <c r="Q1002" s="192">
        <f>'Input| Projects'!$Y1002*INDEX('Input| Escalations'!$H$33:$N$33,MATCH('Calc| Project Costs'!Q$9,'Input| Escalations'!$H$23:$N$23,0))+'Input| Projects'!$Z1002*INDEX('Input| Escalations'!$H$34:$N$34,MATCH('Calc| Project Costs'!Q$9,'Input| Escalations'!$H$23:$N$23,0))+'Input| Projects'!$AA1002*INDEX('Input| Escalations'!$H$35:$N$35,MATCH('Calc| Project Costs'!Q$9,'Input| Escalations'!$H$23:$N$23,0))+1</f>
        <v>1</v>
      </c>
      <c r="R1002" s="192">
        <f>'Input| Projects'!$Y1002*INDEX('Input| Escalations'!$H$33:$N$33,MATCH('Calc| Project Costs'!R$9,'Input| Escalations'!$H$23:$N$23,0))+'Input| Projects'!$Z1002*INDEX('Input| Escalations'!$H$34:$N$34,MATCH('Calc| Project Costs'!R$9,'Input| Escalations'!$H$23:$N$23,0))+'Input| Projects'!$AA1002*INDEX('Input| Escalations'!$H$35:$N$35,MATCH('Calc| Project Costs'!R$9,'Input| Escalations'!$H$23:$N$23,0))+1</f>
        <v>1</v>
      </c>
      <c r="S1002" s="192">
        <f>'Input| Projects'!$Y1002*INDEX('Input| Escalations'!$H$33:$N$33,MATCH('Calc| Project Costs'!S$9,'Input| Escalations'!$H$23:$N$23,0))+'Input| Projects'!$Z1002*INDEX('Input| Escalations'!$H$34:$N$34,MATCH('Calc| Project Costs'!S$9,'Input| Escalations'!$H$23:$N$23,0))+'Input| Projects'!$AA1002*INDEX('Input| Escalations'!$H$35:$N$35,MATCH('Calc| Project Costs'!S$9,'Input| Escalations'!$H$23:$N$23,0))+1</f>
        <v>1</v>
      </c>
      <c r="T1002" s="192">
        <f>'Input| Projects'!$Y1002*INDEX('Input| Escalations'!$H$33:$N$33,MATCH('Calc| Project Costs'!T$9,'Input| Escalations'!$H$23:$N$23,0))+'Input| Projects'!$Z1002*INDEX('Input| Escalations'!$H$34:$N$34,MATCH('Calc| Project Costs'!T$9,'Input| Escalations'!$H$23:$N$23,0))+'Input| Projects'!$AA1002*INDEX('Input| Escalations'!$H$35:$N$35,MATCH('Calc| Project Costs'!T$9,'Input| Escalations'!$H$23:$N$23,0))+1</f>
        <v>1</v>
      </c>
      <c r="U1002" s="106"/>
      <c r="V1002" s="186">
        <f t="shared" si="474"/>
        <v>0</v>
      </c>
      <c r="W1002" s="186">
        <f t="shared" si="475"/>
        <v>0</v>
      </c>
      <c r="X1002" s="186">
        <f t="shared" si="476"/>
        <v>0</v>
      </c>
      <c r="Y1002" s="186">
        <f t="shared" si="452"/>
        <v>0</v>
      </c>
      <c r="Z1002" s="186">
        <f t="shared" si="453"/>
        <v>0</v>
      </c>
      <c r="AA1002" s="186">
        <f t="shared" si="454"/>
        <v>0</v>
      </c>
      <c r="AB1002" s="186">
        <f t="shared" si="455"/>
        <v>0</v>
      </c>
      <c r="AC1002" s="106"/>
      <c r="AD1002" s="186">
        <f>'Input| Projects'!Q1002*N1002*'Input| Escalations'!$K$19</f>
        <v>0</v>
      </c>
      <c r="AE1002" s="186">
        <f>'Input| Projects'!R1002*O1002*'Input| Escalations'!$K$19</f>
        <v>0</v>
      </c>
      <c r="AF1002" s="186">
        <f>'Input| Projects'!S1002*P1002*'Input| Escalations'!$K$19</f>
        <v>0</v>
      </c>
      <c r="AG1002" s="186">
        <f>'Input| Projects'!T1002*Q1002*'Input| Escalations'!$K$19</f>
        <v>0</v>
      </c>
      <c r="AH1002" s="186">
        <f>'Input| Projects'!U1002*R1002*'Input| Escalations'!$K$19</f>
        <v>0</v>
      </c>
      <c r="AI1002" s="186">
        <f>'Input| Projects'!V1002*S1002*'Input| Escalations'!$K$19</f>
        <v>0</v>
      </c>
      <c r="AJ1002" s="186">
        <f>'Input| Projects'!W1002*T1002*'Input| Escalations'!$K$19</f>
        <v>0</v>
      </c>
      <c r="AK1002" s="106"/>
      <c r="AL1002" s="186" t="str">
        <f>IFERROR(IF('Input| Overheads'!$C$42="Direct costs",SUMPRODUCT(--('Input| Projects'!$AC1002="Yes"),'Calc| Overheads Allocation'!C$8,'Calc| Project Costs'!V1002),IF('Input| Overheads'!$C$42="Internal labour",SUMPRODUCT(--('Input| Projects'!$AC1002="Yes"),'Calc| Overheads Allocation'!C$8,'Calc| Project Costs'!V1002,'Input| Projects'!$Y1002),IF('Input| Overheads'!$C$42="DNSP defined",SUMPRODUCT(--('Input| Projects'!$AC1002="Yes"),'Calc| Overheads Allocation'!C$61,'Input| Projects'!$AF1002),""))),"")</f>
        <v/>
      </c>
      <c r="AM1002" s="186" t="str">
        <f>IFERROR(IF('Input| Overheads'!$C$42="Direct costs",SUMPRODUCT(--('Input| Projects'!$AC1002="Yes"),'Calc| Overheads Allocation'!D$8,'Calc| Project Costs'!W1002),IF('Input| Overheads'!$C$42="Internal labour",SUMPRODUCT(--('Input| Projects'!$AC1002="Yes"),'Calc| Overheads Allocation'!D$8,'Calc| Project Costs'!W1002,'Input| Projects'!$Y1002),IF('Input| Overheads'!$C$42="DNSP defined",SUMPRODUCT(--('Input| Projects'!$AC1002="Yes"),'Calc| Overheads Allocation'!D$61,'Input| Projects'!$AF1002),""))),"")</f>
        <v/>
      </c>
      <c r="AN1002" s="186" t="str">
        <f>IFERROR(IF('Input| Overheads'!$C$42="Direct costs",SUMPRODUCT(--('Input| Projects'!$AC1002="Yes"),'Calc| Overheads Allocation'!E$8,'Calc| Project Costs'!X1002),IF('Input| Overheads'!$C$42="Internal labour",SUMPRODUCT(--('Input| Projects'!$AC1002="Yes"),'Calc| Overheads Allocation'!E$8,'Calc| Project Costs'!X1002,'Input| Projects'!$Y1002),IF('Input| Overheads'!$C$42="DNSP defined",SUMPRODUCT(--('Input| Projects'!$AC1002="Yes"),'Calc| Overheads Allocation'!E$61,'Input| Projects'!$AF1002),""))),"")</f>
        <v/>
      </c>
      <c r="AO1002" s="186" t="str">
        <f>IFERROR(IF('Input| Overheads'!$C$42="Direct costs",SUMPRODUCT(--('Input| Projects'!$AC1002="Yes"),'Calc| Overheads Allocation'!F$8,'Calc| Project Costs'!Y1002),IF('Input| Overheads'!$C$42="Internal labour",SUMPRODUCT(--('Input| Projects'!$AC1002="Yes"),'Calc| Overheads Allocation'!F$8,'Calc| Project Costs'!Y1002,'Input| Projects'!$Y1002),IF('Input| Overheads'!$C$42="DNSP defined",SUMPRODUCT(--('Input| Projects'!$AC1002="Yes"),'Calc| Overheads Allocation'!F$61,'Input| Projects'!$AF1002),""))),"")</f>
        <v/>
      </c>
      <c r="AP1002" s="186" t="str">
        <f>IFERROR(IF('Input| Overheads'!$C$42="Direct costs",SUMPRODUCT(--('Input| Projects'!$AC1002="Yes"),'Calc| Overheads Allocation'!G$8,'Calc| Project Costs'!Z1002),IF('Input| Overheads'!$C$42="Internal labour",SUMPRODUCT(--('Input| Projects'!$AC1002="Yes"),'Calc| Overheads Allocation'!G$8,'Calc| Project Costs'!Z1002,'Input| Projects'!$Y1002),IF('Input| Overheads'!$C$42="DNSP defined",SUMPRODUCT(--('Input| Projects'!$AC1002="Yes"),'Calc| Overheads Allocation'!G$61,'Input| Projects'!$AF1002),""))),"")</f>
        <v/>
      </c>
      <c r="AQ1002" s="186" t="str">
        <f>IFERROR(IF('Input| Overheads'!$C$42="Direct costs",SUMPRODUCT(--('Input| Projects'!$AC1002="Yes"),'Calc| Overheads Allocation'!H$8,'Calc| Project Costs'!AA1002),IF('Input| Overheads'!$C$42="Internal labour",SUMPRODUCT(--('Input| Projects'!$AC1002="Yes"),'Calc| Overheads Allocation'!H$8,'Calc| Project Costs'!AA1002,'Input| Projects'!$Y1002),IF('Input| Overheads'!$C$42="DNSP defined",SUMPRODUCT(--('Input| Projects'!$AC1002="Yes"),'Calc| Overheads Allocation'!H$61,'Input| Projects'!$AF1002),""))),"")</f>
        <v/>
      </c>
      <c r="AR1002" s="186" t="str">
        <f>IFERROR(IF('Input| Overheads'!$C$42="Direct costs",SUMPRODUCT(--('Input| Projects'!$AC1002="Yes"),'Calc| Overheads Allocation'!I$8,'Calc| Project Costs'!AB1002),IF('Input| Overheads'!$C$42="Internal labour",SUMPRODUCT(--('Input| Projects'!$AC1002="Yes"),'Calc| Overheads Allocation'!I$8,'Calc| Project Costs'!AB1002,'Input| Projects'!$Y1002),IF('Input| Overheads'!$C$42="DNSP defined",SUMPRODUCT(--('Input| Projects'!$AC1002="Yes"),'Calc| Overheads Allocation'!I$61,'Input| Projects'!$AF1002),""))),"")</f>
        <v/>
      </c>
      <c r="AS1002" s="106"/>
      <c r="AT1002" s="186" t="str">
        <f>IFERROR(IF('Input| Overheads'!$C$42="Direct costs",SUMPRODUCT(--('Input| Projects'!$AD1002="Yes"),'Calc| Overheads Allocation'!C$9,'Calc| Project Costs'!V1002),IF('Input| Overheads'!$C$42="Internal labour",SUMPRODUCT(--('Input| Projects'!$AD1002="Yes"),'Calc| Overheads Allocation'!C$9,'Calc| Project Costs'!V1002,'Input| Projects'!$Y1002),IF('Input| Overheads'!$C$42="DNSP defined",SUMPRODUCT(--('Input| Projects'!$AD1002="Yes"),'Calc| Overheads Allocation'!C$62,'Input| Projects'!$AG1002),""))),"")</f>
        <v/>
      </c>
      <c r="AU1002" s="186" t="str">
        <f>IFERROR(IF('Input| Overheads'!$C$42="Direct costs",SUMPRODUCT(--('Input| Projects'!$AD1002="Yes"),'Calc| Overheads Allocation'!D$9,'Calc| Project Costs'!W1002),IF('Input| Overheads'!$C$42="Internal labour",SUMPRODUCT(--('Input| Projects'!$AD1002="Yes"),'Calc| Overheads Allocation'!D$9,'Calc| Project Costs'!W1002,'Input| Projects'!$Y1002),IF('Input| Overheads'!$C$42="DNSP defined",SUMPRODUCT(--('Input| Projects'!$AD1002="Yes"),'Calc| Overheads Allocation'!D$62,'Input| Projects'!$AG1002),""))),"")</f>
        <v/>
      </c>
      <c r="AV1002" s="186" t="str">
        <f>IFERROR(IF('Input| Overheads'!$C$42="Direct costs",SUMPRODUCT(--('Input| Projects'!$AD1002="Yes"),'Calc| Overheads Allocation'!E$9,'Calc| Project Costs'!X1002),IF('Input| Overheads'!$C$42="Internal labour",SUMPRODUCT(--('Input| Projects'!$AD1002="Yes"),'Calc| Overheads Allocation'!E$9,'Calc| Project Costs'!X1002,'Input| Projects'!$Y1002),IF('Input| Overheads'!$C$42="DNSP defined",SUMPRODUCT(--('Input| Projects'!$AD1002="Yes"),'Calc| Overheads Allocation'!E$62,'Input| Projects'!$AG1002),""))),"")</f>
        <v/>
      </c>
      <c r="AW1002" s="186" t="str">
        <f>IFERROR(IF('Input| Overheads'!$C$42="Direct costs",SUMPRODUCT(--('Input| Projects'!$AD1002="Yes"),'Calc| Overheads Allocation'!F$9,'Calc| Project Costs'!Y1002),IF('Input| Overheads'!$C$42="Internal labour",SUMPRODUCT(--('Input| Projects'!$AD1002="Yes"),'Calc| Overheads Allocation'!F$9,'Calc| Project Costs'!Y1002,'Input| Projects'!$Y1002),IF('Input| Overheads'!$C$42="DNSP defined",SUMPRODUCT(--('Input| Projects'!$AD1002="Yes"),'Calc| Overheads Allocation'!F$62,'Input| Projects'!$AG1002),""))),"")</f>
        <v/>
      </c>
      <c r="AX1002" s="186" t="str">
        <f>IFERROR(IF('Input| Overheads'!$C$42="Direct costs",SUMPRODUCT(--('Input| Projects'!$AD1002="Yes"),'Calc| Overheads Allocation'!G$9,'Calc| Project Costs'!Z1002),IF('Input| Overheads'!$C$42="Internal labour",SUMPRODUCT(--('Input| Projects'!$AD1002="Yes"),'Calc| Overheads Allocation'!G$9,'Calc| Project Costs'!Z1002,'Input| Projects'!$Y1002),IF('Input| Overheads'!$C$42="DNSP defined",SUMPRODUCT(--('Input| Projects'!$AD1002="Yes"),'Calc| Overheads Allocation'!G$62,'Input| Projects'!$AG1002),""))),"")</f>
        <v/>
      </c>
      <c r="AY1002" s="186" t="str">
        <f>IFERROR(IF('Input| Overheads'!$C$42="Direct costs",SUMPRODUCT(--('Input| Projects'!$AD1002="Yes"),'Calc| Overheads Allocation'!H$9,'Calc| Project Costs'!AA1002),IF('Input| Overheads'!$C$42="Internal labour",SUMPRODUCT(--('Input| Projects'!$AD1002="Yes"),'Calc| Overheads Allocation'!H$9,'Calc| Project Costs'!AA1002,'Input| Projects'!$Y1002),IF('Input| Overheads'!$C$42="DNSP defined",SUMPRODUCT(--('Input| Projects'!$AD1002="Yes"),'Calc| Overheads Allocation'!H$62,'Input| Projects'!$AG1002),""))),"")</f>
        <v/>
      </c>
      <c r="AZ1002" s="186" t="str">
        <f>IFERROR(IF('Input| Overheads'!$C$42="Direct costs",SUMPRODUCT(--('Input| Projects'!$AD1002="Yes"),'Calc| Overheads Allocation'!I$9,'Calc| Project Costs'!AB1002),IF('Input| Overheads'!$C$42="Internal labour",SUMPRODUCT(--('Input| Projects'!$AD1002="Yes"),'Calc| Overheads Allocation'!I$9,'Calc| Project Costs'!AB1002,'Input| Projects'!$Y1002),IF('Input| Overheads'!$C$42="DNSP defined",SUMPRODUCT(--('Input| Projects'!$AD1002="Yes"),'Calc| Overheads Allocation'!I$62,'Input| Projects'!$AG1002),""))),"")</f>
        <v/>
      </c>
      <c r="BA1002" s="106"/>
      <c r="BB1002" s="186">
        <f t="shared" si="477"/>
        <v>0</v>
      </c>
      <c r="BC1002" s="186">
        <f t="shared" si="478"/>
        <v>0</v>
      </c>
      <c r="BD1002" s="186">
        <f t="shared" si="479"/>
        <v>0</v>
      </c>
      <c r="BE1002" s="186">
        <f t="shared" si="456"/>
        <v>0</v>
      </c>
      <c r="BF1002" s="186">
        <f t="shared" si="457"/>
        <v>0</v>
      </c>
      <c r="BG1002" s="186">
        <f t="shared" si="458"/>
        <v>0</v>
      </c>
      <c r="BH1002" s="186">
        <f t="shared" si="459"/>
        <v>0</v>
      </c>
      <c r="BI1002" s="97"/>
      <c r="BJ1002" s="186" t="str">
        <f t="shared" si="460"/>
        <v/>
      </c>
      <c r="BK1002" s="186" t="str">
        <f t="shared" si="461"/>
        <v/>
      </c>
      <c r="BL1002" s="186" t="str">
        <f t="shared" si="462"/>
        <v/>
      </c>
      <c r="BM1002" s="186" t="str">
        <f t="shared" si="463"/>
        <v/>
      </c>
      <c r="BN1002" s="186" t="str">
        <f t="shared" si="464"/>
        <v/>
      </c>
      <c r="BO1002" s="186" t="str">
        <f t="shared" si="465"/>
        <v/>
      </c>
      <c r="BP1002" s="186" t="str">
        <f t="shared" si="466"/>
        <v/>
      </c>
      <c r="BQ1002" s="97"/>
      <c r="BR1002" s="186">
        <f t="shared" si="467"/>
        <v>0</v>
      </c>
      <c r="BS1002" s="186">
        <f t="shared" si="468"/>
        <v>0</v>
      </c>
      <c r="BT1002" s="222">
        <f t="shared" si="469"/>
        <v>0</v>
      </c>
      <c r="BU1002" s="222">
        <f t="shared" si="470"/>
        <v>0</v>
      </c>
      <c r="BV1002" s="222">
        <f t="shared" si="471"/>
        <v>0</v>
      </c>
      <c r="BW1002" s="222">
        <f t="shared" si="472"/>
        <v>0</v>
      </c>
      <c r="BX1002" s="222">
        <f t="shared" si="473"/>
        <v>0</v>
      </c>
      <c r="BY1002" s="106"/>
      <c r="BZ1002" s="197" t="str">
        <f>IF(SUMIF('Input| Projects'!$AS$8:$CP$8,"Dx",'Input| Projects'!$AS1002:$CP1002)=0,"",SUMIF('Input| Projects'!$AS$8:$CP$8,"Dx",'Input| Projects'!$AS1002:$CP1002))</f>
        <v/>
      </c>
      <c r="CA1002" s="197" t="str">
        <f>IF(SUMIF('Input| Projects'!$AS$8:$CP$8,"Tx",'Input| Projects'!$AS1002:$CP1002)=0,"",SUMIF('Input| Projects'!$AS$8:$CP$8,"Tx",'Input| Projects'!$AS1002:$CP1002))</f>
        <v/>
      </c>
      <c r="CB1002" s="150" t="str">
        <f t="shared" si="480"/>
        <v/>
      </c>
    </row>
    <row r="1003" spans="2:80" x14ac:dyDescent="0.2">
      <c r="B1003" s="201">
        <f>IFERROR('Input| Projects'!B1003,"")</f>
        <v>994</v>
      </c>
      <c r="C1003" s="42" t="str">
        <f>IFERROR(IF('Input| Projects'!C1003="","",'Input| Projects'!C1003),"")</f>
        <v/>
      </c>
      <c r="D1003" s="42" t="str">
        <f>IFERROR(IF('Input| Projects'!D1003="","",'Input| Projects'!D1003),"")</f>
        <v/>
      </c>
      <c r="E1003" s="104"/>
      <c r="F1003" s="190">
        <f>IFERROR('Input| Projects'!I1003*'Input| Escalations'!$K$19,"")</f>
        <v>0</v>
      </c>
      <c r="G1003" s="190">
        <f>IFERROR('Input| Projects'!J1003*'Input| Escalations'!$K$19,"")</f>
        <v>0</v>
      </c>
      <c r="H1003" s="190">
        <f>IFERROR('Input| Projects'!K1003*'Input| Escalations'!$K$19,"")</f>
        <v>0</v>
      </c>
      <c r="I1003" s="190">
        <f>IFERROR('Input| Projects'!L1003*'Input| Escalations'!$K$19,"")</f>
        <v>0</v>
      </c>
      <c r="J1003" s="190">
        <f>IFERROR('Input| Projects'!M1003*'Input| Escalations'!$K$19,"")</f>
        <v>0</v>
      </c>
      <c r="K1003" s="190">
        <f>IFERROR('Input| Projects'!N1003*'Input| Escalations'!$K$19,"")</f>
        <v>0</v>
      </c>
      <c r="L1003" s="190">
        <f>IFERROR('Input| Projects'!O1003*'Input| Escalations'!$K$19,"")</f>
        <v>0</v>
      </c>
      <c r="M1003" s="150" t="str">
        <f>IF(ABS(SUM(F1003:L1003)-(SUM('Input| Projects'!I1003:O1003)*'Input| Escalations'!$K$19))&lt;0.0000001,"",1)</f>
        <v/>
      </c>
      <c r="N1003" s="192">
        <f>'Input| Projects'!$Y1003*INDEX('Input| Escalations'!$H$33:$N$33,MATCH('Calc| Project Costs'!N$9,'Input| Escalations'!$H$23:$N$23,0))+'Input| Projects'!$Z1003*INDEX('Input| Escalations'!$H$34:$N$34,MATCH('Calc| Project Costs'!N$9,'Input| Escalations'!$H$23:$N$23,0))+'Input| Projects'!$AA1003*INDEX('Input| Escalations'!$H$35:$N$35,MATCH('Calc| Project Costs'!N$9,'Input| Escalations'!$H$23:$N$23,0))+1</f>
        <v>1</v>
      </c>
      <c r="O1003" s="192">
        <f>'Input| Projects'!$Y1003*INDEX('Input| Escalations'!$H$33:$N$33,MATCH('Calc| Project Costs'!O$9,'Input| Escalations'!$H$23:$N$23,0))+'Input| Projects'!$Z1003*INDEX('Input| Escalations'!$H$34:$N$34,MATCH('Calc| Project Costs'!O$9,'Input| Escalations'!$H$23:$N$23,0))+'Input| Projects'!$AA1003*INDEX('Input| Escalations'!$H$35:$N$35,MATCH('Calc| Project Costs'!O$9,'Input| Escalations'!$H$23:$N$23,0))+1</f>
        <v>1</v>
      </c>
      <c r="P1003" s="192">
        <f>'Input| Projects'!$Y1003*INDEX('Input| Escalations'!$H$33:$N$33,MATCH('Calc| Project Costs'!P$9,'Input| Escalations'!$H$23:$N$23,0))+'Input| Projects'!$Z1003*INDEX('Input| Escalations'!$H$34:$N$34,MATCH('Calc| Project Costs'!P$9,'Input| Escalations'!$H$23:$N$23,0))+'Input| Projects'!$AA1003*INDEX('Input| Escalations'!$H$35:$N$35,MATCH('Calc| Project Costs'!P$9,'Input| Escalations'!$H$23:$N$23,0))+1</f>
        <v>1</v>
      </c>
      <c r="Q1003" s="192">
        <f>'Input| Projects'!$Y1003*INDEX('Input| Escalations'!$H$33:$N$33,MATCH('Calc| Project Costs'!Q$9,'Input| Escalations'!$H$23:$N$23,0))+'Input| Projects'!$Z1003*INDEX('Input| Escalations'!$H$34:$N$34,MATCH('Calc| Project Costs'!Q$9,'Input| Escalations'!$H$23:$N$23,0))+'Input| Projects'!$AA1003*INDEX('Input| Escalations'!$H$35:$N$35,MATCH('Calc| Project Costs'!Q$9,'Input| Escalations'!$H$23:$N$23,0))+1</f>
        <v>1</v>
      </c>
      <c r="R1003" s="192">
        <f>'Input| Projects'!$Y1003*INDEX('Input| Escalations'!$H$33:$N$33,MATCH('Calc| Project Costs'!R$9,'Input| Escalations'!$H$23:$N$23,0))+'Input| Projects'!$Z1003*INDEX('Input| Escalations'!$H$34:$N$34,MATCH('Calc| Project Costs'!R$9,'Input| Escalations'!$H$23:$N$23,0))+'Input| Projects'!$AA1003*INDEX('Input| Escalations'!$H$35:$N$35,MATCH('Calc| Project Costs'!R$9,'Input| Escalations'!$H$23:$N$23,0))+1</f>
        <v>1</v>
      </c>
      <c r="S1003" s="192">
        <f>'Input| Projects'!$Y1003*INDEX('Input| Escalations'!$H$33:$N$33,MATCH('Calc| Project Costs'!S$9,'Input| Escalations'!$H$23:$N$23,0))+'Input| Projects'!$Z1003*INDEX('Input| Escalations'!$H$34:$N$34,MATCH('Calc| Project Costs'!S$9,'Input| Escalations'!$H$23:$N$23,0))+'Input| Projects'!$AA1003*INDEX('Input| Escalations'!$H$35:$N$35,MATCH('Calc| Project Costs'!S$9,'Input| Escalations'!$H$23:$N$23,0))+1</f>
        <v>1</v>
      </c>
      <c r="T1003" s="192">
        <f>'Input| Projects'!$Y1003*INDEX('Input| Escalations'!$H$33:$N$33,MATCH('Calc| Project Costs'!T$9,'Input| Escalations'!$H$23:$N$23,0))+'Input| Projects'!$Z1003*INDEX('Input| Escalations'!$H$34:$N$34,MATCH('Calc| Project Costs'!T$9,'Input| Escalations'!$H$23:$N$23,0))+'Input| Projects'!$AA1003*INDEX('Input| Escalations'!$H$35:$N$35,MATCH('Calc| Project Costs'!T$9,'Input| Escalations'!$H$23:$N$23,0))+1</f>
        <v>1</v>
      </c>
      <c r="U1003" s="106"/>
      <c r="V1003" s="186">
        <f t="shared" si="474"/>
        <v>0</v>
      </c>
      <c r="W1003" s="186">
        <f t="shared" si="475"/>
        <v>0</v>
      </c>
      <c r="X1003" s="186">
        <f t="shared" si="476"/>
        <v>0</v>
      </c>
      <c r="Y1003" s="186">
        <f t="shared" si="452"/>
        <v>0</v>
      </c>
      <c r="Z1003" s="186">
        <f t="shared" si="453"/>
        <v>0</v>
      </c>
      <c r="AA1003" s="186">
        <f t="shared" si="454"/>
        <v>0</v>
      </c>
      <c r="AB1003" s="186">
        <f t="shared" si="455"/>
        <v>0</v>
      </c>
      <c r="AC1003" s="106"/>
      <c r="AD1003" s="186">
        <f>'Input| Projects'!Q1003*N1003*'Input| Escalations'!$K$19</f>
        <v>0</v>
      </c>
      <c r="AE1003" s="186">
        <f>'Input| Projects'!R1003*O1003*'Input| Escalations'!$K$19</f>
        <v>0</v>
      </c>
      <c r="AF1003" s="186">
        <f>'Input| Projects'!S1003*P1003*'Input| Escalations'!$K$19</f>
        <v>0</v>
      </c>
      <c r="AG1003" s="186">
        <f>'Input| Projects'!T1003*Q1003*'Input| Escalations'!$K$19</f>
        <v>0</v>
      </c>
      <c r="AH1003" s="186">
        <f>'Input| Projects'!U1003*R1003*'Input| Escalations'!$K$19</f>
        <v>0</v>
      </c>
      <c r="AI1003" s="186">
        <f>'Input| Projects'!V1003*S1003*'Input| Escalations'!$K$19</f>
        <v>0</v>
      </c>
      <c r="AJ1003" s="186">
        <f>'Input| Projects'!W1003*T1003*'Input| Escalations'!$K$19</f>
        <v>0</v>
      </c>
      <c r="AK1003" s="106"/>
      <c r="AL1003" s="186" t="str">
        <f>IFERROR(IF('Input| Overheads'!$C$42="Direct costs",SUMPRODUCT(--('Input| Projects'!$AC1003="Yes"),'Calc| Overheads Allocation'!C$8,'Calc| Project Costs'!V1003),IF('Input| Overheads'!$C$42="Internal labour",SUMPRODUCT(--('Input| Projects'!$AC1003="Yes"),'Calc| Overheads Allocation'!C$8,'Calc| Project Costs'!V1003,'Input| Projects'!$Y1003),IF('Input| Overheads'!$C$42="DNSP defined",SUMPRODUCT(--('Input| Projects'!$AC1003="Yes"),'Calc| Overheads Allocation'!C$61,'Input| Projects'!$AF1003),""))),"")</f>
        <v/>
      </c>
      <c r="AM1003" s="186" t="str">
        <f>IFERROR(IF('Input| Overheads'!$C$42="Direct costs",SUMPRODUCT(--('Input| Projects'!$AC1003="Yes"),'Calc| Overheads Allocation'!D$8,'Calc| Project Costs'!W1003),IF('Input| Overheads'!$C$42="Internal labour",SUMPRODUCT(--('Input| Projects'!$AC1003="Yes"),'Calc| Overheads Allocation'!D$8,'Calc| Project Costs'!W1003,'Input| Projects'!$Y1003),IF('Input| Overheads'!$C$42="DNSP defined",SUMPRODUCT(--('Input| Projects'!$AC1003="Yes"),'Calc| Overheads Allocation'!D$61,'Input| Projects'!$AF1003),""))),"")</f>
        <v/>
      </c>
      <c r="AN1003" s="186" t="str">
        <f>IFERROR(IF('Input| Overheads'!$C$42="Direct costs",SUMPRODUCT(--('Input| Projects'!$AC1003="Yes"),'Calc| Overheads Allocation'!E$8,'Calc| Project Costs'!X1003),IF('Input| Overheads'!$C$42="Internal labour",SUMPRODUCT(--('Input| Projects'!$AC1003="Yes"),'Calc| Overheads Allocation'!E$8,'Calc| Project Costs'!X1003,'Input| Projects'!$Y1003),IF('Input| Overheads'!$C$42="DNSP defined",SUMPRODUCT(--('Input| Projects'!$AC1003="Yes"),'Calc| Overheads Allocation'!E$61,'Input| Projects'!$AF1003),""))),"")</f>
        <v/>
      </c>
      <c r="AO1003" s="186" t="str">
        <f>IFERROR(IF('Input| Overheads'!$C$42="Direct costs",SUMPRODUCT(--('Input| Projects'!$AC1003="Yes"),'Calc| Overheads Allocation'!F$8,'Calc| Project Costs'!Y1003),IF('Input| Overheads'!$C$42="Internal labour",SUMPRODUCT(--('Input| Projects'!$AC1003="Yes"),'Calc| Overheads Allocation'!F$8,'Calc| Project Costs'!Y1003,'Input| Projects'!$Y1003),IF('Input| Overheads'!$C$42="DNSP defined",SUMPRODUCT(--('Input| Projects'!$AC1003="Yes"),'Calc| Overheads Allocation'!F$61,'Input| Projects'!$AF1003),""))),"")</f>
        <v/>
      </c>
      <c r="AP1003" s="186" t="str">
        <f>IFERROR(IF('Input| Overheads'!$C$42="Direct costs",SUMPRODUCT(--('Input| Projects'!$AC1003="Yes"),'Calc| Overheads Allocation'!G$8,'Calc| Project Costs'!Z1003),IF('Input| Overheads'!$C$42="Internal labour",SUMPRODUCT(--('Input| Projects'!$AC1003="Yes"),'Calc| Overheads Allocation'!G$8,'Calc| Project Costs'!Z1003,'Input| Projects'!$Y1003),IF('Input| Overheads'!$C$42="DNSP defined",SUMPRODUCT(--('Input| Projects'!$AC1003="Yes"),'Calc| Overheads Allocation'!G$61,'Input| Projects'!$AF1003),""))),"")</f>
        <v/>
      </c>
      <c r="AQ1003" s="186" t="str">
        <f>IFERROR(IF('Input| Overheads'!$C$42="Direct costs",SUMPRODUCT(--('Input| Projects'!$AC1003="Yes"),'Calc| Overheads Allocation'!H$8,'Calc| Project Costs'!AA1003),IF('Input| Overheads'!$C$42="Internal labour",SUMPRODUCT(--('Input| Projects'!$AC1003="Yes"),'Calc| Overheads Allocation'!H$8,'Calc| Project Costs'!AA1003,'Input| Projects'!$Y1003),IF('Input| Overheads'!$C$42="DNSP defined",SUMPRODUCT(--('Input| Projects'!$AC1003="Yes"),'Calc| Overheads Allocation'!H$61,'Input| Projects'!$AF1003),""))),"")</f>
        <v/>
      </c>
      <c r="AR1003" s="186" t="str">
        <f>IFERROR(IF('Input| Overheads'!$C$42="Direct costs",SUMPRODUCT(--('Input| Projects'!$AC1003="Yes"),'Calc| Overheads Allocation'!I$8,'Calc| Project Costs'!AB1003),IF('Input| Overheads'!$C$42="Internal labour",SUMPRODUCT(--('Input| Projects'!$AC1003="Yes"),'Calc| Overheads Allocation'!I$8,'Calc| Project Costs'!AB1003,'Input| Projects'!$Y1003),IF('Input| Overheads'!$C$42="DNSP defined",SUMPRODUCT(--('Input| Projects'!$AC1003="Yes"),'Calc| Overheads Allocation'!I$61,'Input| Projects'!$AF1003),""))),"")</f>
        <v/>
      </c>
      <c r="AS1003" s="106"/>
      <c r="AT1003" s="186" t="str">
        <f>IFERROR(IF('Input| Overheads'!$C$42="Direct costs",SUMPRODUCT(--('Input| Projects'!$AD1003="Yes"),'Calc| Overheads Allocation'!C$9,'Calc| Project Costs'!V1003),IF('Input| Overheads'!$C$42="Internal labour",SUMPRODUCT(--('Input| Projects'!$AD1003="Yes"),'Calc| Overheads Allocation'!C$9,'Calc| Project Costs'!V1003,'Input| Projects'!$Y1003),IF('Input| Overheads'!$C$42="DNSP defined",SUMPRODUCT(--('Input| Projects'!$AD1003="Yes"),'Calc| Overheads Allocation'!C$62,'Input| Projects'!$AG1003),""))),"")</f>
        <v/>
      </c>
      <c r="AU1003" s="186" t="str">
        <f>IFERROR(IF('Input| Overheads'!$C$42="Direct costs",SUMPRODUCT(--('Input| Projects'!$AD1003="Yes"),'Calc| Overheads Allocation'!D$9,'Calc| Project Costs'!W1003),IF('Input| Overheads'!$C$42="Internal labour",SUMPRODUCT(--('Input| Projects'!$AD1003="Yes"),'Calc| Overheads Allocation'!D$9,'Calc| Project Costs'!W1003,'Input| Projects'!$Y1003),IF('Input| Overheads'!$C$42="DNSP defined",SUMPRODUCT(--('Input| Projects'!$AD1003="Yes"),'Calc| Overheads Allocation'!D$62,'Input| Projects'!$AG1003),""))),"")</f>
        <v/>
      </c>
      <c r="AV1003" s="186" t="str">
        <f>IFERROR(IF('Input| Overheads'!$C$42="Direct costs",SUMPRODUCT(--('Input| Projects'!$AD1003="Yes"),'Calc| Overheads Allocation'!E$9,'Calc| Project Costs'!X1003),IF('Input| Overheads'!$C$42="Internal labour",SUMPRODUCT(--('Input| Projects'!$AD1003="Yes"),'Calc| Overheads Allocation'!E$9,'Calc| Project Costs'!X1003,'Input| Projects'!$Y1003),IF('Input| Overheads'!$C$42="DNSP defined",SUMPRODUCT(--('Input| Projects'!$AD1003="Yes"),'Calc| Overheads Allocation'!E$62,'Input| Projects'!$AG1003),""))),"")</f>
        <v/>
      </c>
      <c r="AW1003" s="186" t="str">
        <f>IFERROR(IF('Input| Overheads'!$C$42="Direct costs",SUMPRODUCT(--('Input| Projects'!$AD1003="Yes"),'Calc| Overheads Allocation'!F$9,'Calc| Project Costs'!Y1003),IF('Input| Overheads'!$C$42="Internal labour",SUMPRODUCT(--('Input| Projects'!$AD1003="Yes"),'Calc| Overheads Allocation'!F$9,'Calc| Project Costs'!Y1003,'Input| Projects'!$Y1003),IF('Input| Overheads'!$C$42="DNSP defined",SUMPRODUCT(--('Input| Projects'!$AD1003="Yes"),'Calc| Overheads Allocation'!F$62,'Input| Projects'!$AG1003),""))),"")</f>
        <v/>
      </c>
      <c r="AX1003" s="186" t="str">
        <f>IFERROR(IF('Input| Overheads'!$C$42="Direct costs",SUMPRODUCT(--('Input| Projects'!$AD1003="Yes"),'Calc| Overheads Allocation'!G$9,'Calc| Project Costs'!Z1003),IF('Input| Overheads'!$C$42="Internal labour",SUMPRODUCT(--('Input| Projects'!$AD1003="Yes"),'Calc| Overheads Allocation'!G$9,'Calc| Project Costs'!Z1003,'Input| Projects'!$Y1003),IF('Input| Overheads'!$C$42="DNSP defined",SUMPRODUCT(--('Input| Projects'!$AD1003="Yes"),'Calc| Overheads Allocation'!G$62,'Input| Projects'!$AG1003),""))),"")</f>
        <v/>
      </c>
      <c r="AY1003" s="186" t="str">
        <f>IFERROR(IF('Input| Overheads'!$C$42="Direct costs",SUMPRODUCT(--('Input| Projects'!$AD1003="Yes"),'Calc| Overheads Allocation'!H$9,'Calc| Project Costs'!AA1003),IF('Input| Overheads'!$C$42="Internal labour",SUMPRODUCT(--('Input| Projects'!$AD1003="Yes"),'Calc| Overheads Allocation'!H$9,'Calc| Project Costs'!AA1003,'Input| Projects'!$Y1003),IF('Input| Overheads'!$C$42="DNSP defined",SUMPRODUCT(--('Input| Projects'!$AD1003="Yes"),'Calc| Overheads Allocation'!H$62,'Input| Projects'!$AG1003),""))),"")</f>
        <v/>
      </c>
      <c r="AZ1003" s="186" t="str">
        <f>IFERROR(IF('Input| Overheads'!$C$42="Direct costs",SUMPRODUCT(--('Input| Projects'!$AD1003="Yes"),'Calc| Overheads Allocation'!I$9,'Calc| Project Costs'!AB1003),IF('Input| Overheads'!$C$42="Internal labour",SUMPRODUCT(--('Input| Projects'!$AD1003="Yes"),'Calc| Overheads Allocation'!I$9,'Calc| Project Costs'!AB1003,'Input| Projects'!$Y1003),IF('Input| Overheads'!$C$42="DNSP defined",SUMPRODUCT(--('Input| Projects'!$AD1003="Yes"),'Calc| Overheads Allocation'!I$62,'Input| Projects'!$AG1003),""))),"")</f>
        <v/>
      </c>
      <c r="BA1003" s="106"/>
      <c r="BB1003" s="186">
        <f t="shared" si="477"/>
        <v>0</v>
      </c>
      <c r="BC1003" s="186">
        <f t="shared" si="478"/>
        <v>0</v>
      </c>
      <c r="BD1003" s="186">
        <f t="shared" si="479"/>
        <v>0</v>
      </c>
      <c r="BE1003" s="186">
        <f t="shared" si="456"/>
        <v>0</v>
      </c>
      <c r="BF1003" s="186">
        <f t="shared" si="457"/>
        <v>0</v>
      </c>
      <c r="BG1003" s="186">
        <f t="shared" si="458"/>
        <v>0</v>
      </c>
      <c r="BH1003" s="186">
        <f t="shared" si="459"/>
        <v>0</v>
      </c>
      <c r="BI1003" s="97"/>
      <c r="BJ1003" s="186" t="str">
        <f t="shared" si="460"/>
        <v/>
      </c>
      <c r="BK1003" s="186" t="str">
        <f t="shared" si="461"/>
        <v/>
      </c>
      <c r="BL1003" s="186" t="str">
        <f t="shared" si="462"/>
        <v/>
      </c>
      <c r="BM1003" s="186" t="str">
        <f t="shared" si="463"/>
        <v/>
      </c>
      <c r="BN1003" s="186" t="str">
        <f t="shared" si="464"/>
        <v/>
      </c>
      <c r="BO1003" s="186" t="str">
        <f t="shared" si="465"/>
        <v/>
      </c>
      <c r="BP1003" s="186" t="str">
        <f t="shared" si="466"/>
        <v/>
      </c>
      <c r="BQ1003" s="97"/>
      <c r="BR1003" s="186">
        <f t="shared" si="467"/>
        <v>0</v>
      </c>
      <c r="BS1003" s="186">
        <f t="shared" si="468"/>
        <v>0</v>
      </c>
      <c r="BT1003" s="222">
        <f t="shared" si="469"/>
        <v>0</v>
      </c>
      <c r="BU1003" s="222">
        <f t="shared" si="470"/>
        <v>0</v>
      </c>
      <c r="BV1003" s="222">
        <f t="shared" si="471"/>
        <v>0</v>
      </c>
      <c r="BW1003" s="222">
        <f t="shared" si="472"/>
        <v>0</v>
      </c>
      <c r="BX1003" s="222">
        <f t="shared" si="473"/>
        <v>0</v>
      </c>
      <c r="BY1003" s="106"/>
      <c r="BZ1003" s="197" t="str">
        <f>IF(SUMIF('Input| Projects'!$AS$8:$CP$8,"Dx",'Input| Projects'!$AS1003:$CP1003)=0,"",SUMIF('Input| Projects'!$AS$8:$CP$8,"Dx",'Input| Projects'!$AS1003:$CP1003))</f>
        <v/>
      </c>
      <c r="CA1003" s="197" t="str">
        <f>IF(SUMIF('Input| Projects'!$AS$8:$CP$8,"Tx",'Input| Projects'!$AS1003:$CP1003)=0,"",SUMIF('Input| Projects'!$AS$8:$CP$8,"Tx",'Input| Projects'!$AS1003:$CP1003))</f>
        <v/>
      </c>
      <c r="CB1003" s="150" t="str">
        <f t="shared" si="480"/>
        <v/>
      </c>
    </row>
    <row r="1004" spans="2:80" x14ac:dyDescent="0.2">
      <c r="B1004" s="201">
        <f>IFERROR('Input| Projects'!B1004,"")</f>
        <v>995</v>
      </c>
      <c r="C1004" s="42" t="str">
        <f>IFERROR(IF('Input| Projects'!C1004="","",'Input| Projects'!C1004),"")</f>
        <v/>
      </c>
      <c r="D1004" s="42" t="str">
        <f>IFERROR(IF('Input| Projects'!D1004="","",'Input| Projects'!D1004),"")</f>
        <v/>
      </c>
      <c r="E1004" s="104"/>
      <c r="F1004" s="190">
        <f>IFERROR('Input| Projects'!I1004*'Input| Escalations'!$K$19,"")</f>
        <v>0</v>
      </c>
      <c r="G1004" s="190">
        <f>IFERROR('Input| Projects'!J1004*'Input| Escalations'!$K$19,"")</f>
        <v>0</v>
      </c>
      <c r="H1004" s="190">
        <f>IFERROR('Input| Projects'!K1004*'Input| Escalations'!$K$19,"")</f>
        <v>0</v>
      </c>
      <c r="I1004" s="190">
        <f>IFERROR('Input| Projects'!L1004*'Input| Escalations'!$K$19,"")</f>
        <v>0</v>
      </c>
      <c r="J1004" s="190">
        <f>IFERROR('Input| Projects'!M1004*'Input| Escalations'!$K$19,"")</f>
        <v>0</v>
      </c>
      <c r="K1004" s="190">
        <f>IFERROR('Input| Projects'!N1004*'Input| Escalations'!$K$19,"")</f>
        <v>0</v>
      </c>
      <c r="L1004" s="190">
        <f>IFERROR('Input| Projects'!O1004*'Input| Escalations'!$K$19,"")</f>
        <v>0</v>
      </c>
      <c r="M1004" s="150" t="str">
        <f>IF(ABS(SUM(F1004:L1004)-(SUM('Input| Projects'!I1004:O1004)*'Input| Escalations'!$K$19))&lt;0.0000001,"",1)</f>
        <v/>
      </c>
      <c r="N1004" s="192">
        <f>'Input| Projects'!$Y1004*INDEX('Input| Escalations'!$H$33:$N$33,MATCH('Calc| Project Costs'!N$9,'Input| Escalations'!$H$23:$N$23,0))+'Input| Projects'!$Z1004*INDEX('Input| Escalations'!$H$34:$N$34,MATCH('Calc| Project Costs'!N$9,'Input| Escalations'!$H$23:$N$23,0))+'Input| Projects'!$AA1004*INDEX('Input| Escalations'!$H$35:$N$35,MATCH('Calc| Project Costs'!N$9,'Input| Escalations'!$H$23:$N$23,0))+1</f>
        <v>1</v>
      </c>
      <c r="O1004" s="192">
        <f>'Input| Projects'!$Y1004*INDEX('Input| Escalations'!$H$33:$N$33,MATCH('Calc| Project Costs'!O$9,'Input| Escalations'!$H$23:$N$23,0))+'Input| Projects'!$Z1004*INDEX('Input| Escalations'!$H$34:$N$34,MATCH('Calc| Project Costs'!O$9,'Input| Escalations'!$H$23:$N$23,0))+'Input| Projects'!$AA1004*INDEX('Input| Escalations'!$H$35:$N$35,MATCH('Calc| Project Costs'!O$9,'Input| Escalations'!$H$23:$N$23,0))+1</f>
        <v>1</v>
      </c>
      <c r="P1004" s="192">
        <f>'Input| Projects'!$Y1004*INDEX('Input| Escalations'!$H$33:$N$33,MATCH('Calc| Project Costs'!P$9,'Input| Escalations'!$H$23:$N$23,0))+'Input| Projects'!$Z1004*INDEX('Input| Escalations'!$H$34:$N$34,MATCH('Calc| Project Costs'!P$9,'Input| Escalations'!$H$23:$N$23,0))+'Input| Projects'!$AA1004*INDEX('Input| Escalations'!$H$35:$N$35,MATCH('Calc| Project Costs'!P$9,'Input| Escalations'!$H$23:$N$23,0))+1</f>
        <v>1</v>
      </c>
      <c r="Q1004" s="192">
        <f>'Input| Projects'!$Y1004*INDEX('Input| Escalations'!$H$33:$N$33,MATCH('Calc| Project Costs'!Q$9,'Input| Escalations'!$H$23:$N$23,0))+'Input| Projects'!$Z1004*INDEX('Input| Escalations'!$H$34:$N$34,MATCH('Calc| Project Costs'!Q$9,'Input| Escalations'!$H$23:$N$23,0))+'Input| Projects'!$AA1004*INDEX('Input| Escalations'!$H$35:$N$35,MATCH('Calc| Project Costs'!Q$9,'Input| Escalations'!$H$23:$N$23,0))+1</f>
        <v>1</v>
      </c>
      <c r="R1004" s="192">
        <f>'Input| Projects'!$Y1004*INDEX('Input| Escalations'!$H$33:$N$33,MATCH('Calc| Project Costs'!R$9,'Input| Escalations'!$H$23:$N$23,0))+'Input| Projects'!$Z1004*INDEX('Input| Escalations'!$H$34:$N$34,MATCH('Calc| Project Costs'!R$9,'Input| Escalations'!$H$23:$N$23,0))+'Input| Projects'!$AA1004*INDEX('Input| Escalations'!$H$35:$N$35,MATCH('Calc| Project Costs'!R$9,'Input| Escalations'!$H$23:$N$23,0))+1</f>
        <v>1</v>
      </c>
      <c r="S1004" s="192">
        <f>'Input| Projects'!$Y1004*INDEX('Input| Escalations'!$H$33:$N$33,MATCH('Calc| Project Costs'!S$9,'Input| Escalations'!$H$23:$N$23,0))+'Input| Projects'!$Z1004*INDEX('Input| Escalations'!$H$34:$N$34,MATCH('Calc| Project Costs'!S$9,'Input| Escalations'!$H$23:$N$23,0))+'Input| Projects'!$AA1004*INDEX('Input| Escalations'!$H$35:$N$35,MATCH('Calc| Project Costs'!S$9,'Input| Escalations'!$H$23:$N$23,0))+1</f>
        <v>1</v>
      </c>
      <c r="T1004" s="192">
        <f>'Input| Projects'!$Y1004*INDEX('Input| Escalations'!$H$33:$N$33,MATCH('Calc| Project Costs'!T$9,'Input| Escalations'!$H$23:$N$23,0))+'Input| Projects'!$Z1004*INDEX('Input| Escalations'!$H$34:$N$34,MATCH('Calc| Project Costs'!T$9,'Input| Escalations'!$H$23:$N$23,0))+'Input| Projects'!$AA1004*INDEX('Input| Escalations'!$H$35:$N$35,MATCH('Calc| Project Costs'!T$9,'Input| Escalations'!$H$23:$N$23,0))+1</f>
        <v>1</v>
      </c>
      <c r="U1004" s="106"/>
      <c r="V1004" s="186">
        <f t="shared" si="474"/>
        <v>0</v>
      </c>
      <c r="W1004" s="186">
        <f t="shared" si="475"/>
        <v>0</v>
      </c>
      <c r="X1004" s="186">
        <f t="shared" si="476"/>
        <v>0</v>
      </c>
      <c r="Y1004" s="186">
        <f t="shared" si="452"/>
        <v>0</v>
      </c>
      <c r="Z1004" s="186">
        <f t="shared" si="453"/>
        <v>0</v>
      </c>
      <c r="AA1004" s="186">
        <f t="shared" si="454"/>
        <v>0</v>
      </c>
      <c r="AB1004" s="186">
        <f t="shared" si="455"/>
        <v>0</v>
      </c>
      <c r="AC1004" s="106"/>
      <c r="AD1004" s="186">
        <f>'Input| Projects'!Q1004*N1004*'Input| Escalations'!$K$19</f>
        <v>0</v>
      </c>
      <c r="AE1004" s="186">
        <f>'Input| Projects'!R1004*O1004*'Input| Escalations'!$K$19</f>
        <v>0</v>
      </c>
      <c r="AF1004" s="186">
        <f>'Input| Projects'!S1004*P1004*'Input| Escalations'!$K$19</f>
        <v>0</v>
      </c>
      <c r="AG1004" s="186">
        <f>'Input| Projects'!T1004*Q1004*'Input| Escalations'!$K$19</f>
        <v>0</v>
      </c>
      <c r="AH1004" s="186">
        <f>'Input| Projects'!U1004*R1004*'Input| Escalations'!$K$19</f>
        <v>0</v>
      </c>
      <c r="AI1004" s="186">
        <f>'Input| Projects'!V1004*S1004*'Input| Escalations'!$K$19</f>
        <v>0</v>
      </c>
      <c r="AJ1004" s="186">
        <f>'Input| Projects'!W1004*T1004*'Input| Escalations'!$K$19</f>
        <v>0</v>
      </c>
      <c r="AK1004" s="106"/>
      <c r="AL1004" s="186" t="str">
        <f>IFERROR(IF('Input| Overheads'!$C$42="Direct costs",SUMPRODUCT(--('Input| Projects'!$AC1004="Yes"),'Calc| Overheads Allocation'!C$8,'Calc| Project Costs'!V1004),IF('Input| Overheads'!$C$42="Internal labour",SUMPRODUCT(--('Input| Projects'!$AC1004="Yes"),'Calc| Overheads Allocation'!C$8,'Calc| Project Costs'!V1004,'Input| Projects'!$Y1004),IF('Input| Overheads'!$C$42="DNSP defined",SUMPRODUCT(--('Input| Projects'!$AC1004="Yes"),'Calc| Overheads Allocation'!C$61,'Input| Projects'!$AF1004),""))),"")</f>
        <v/>
      </c>
      <c r="AM1004" s="186" t="str">
        <f>IFERROR(IF('Input| Overheads'!$C$42="Direct costs",SUMPRODUCT(--('Input| Projects'!$AC1004="Yes"),'Calc| Overheads Allocation'!D$8,'Calc| Project Costs'!W1004),IF('Input| Overheads'!$C$42="Internal labour",SUMPRODUCT(--('Input| Projects'!$AC1004="Yes"),'Calc| Overheads Allocation'!D$8,'Calc| Project Costs'!W1004,'Input| Projects'!$Y1004),IF('Input| Overheads'!$C$42="DNSP defined",SUMPRODUCT(--('Input| Projects'!$AC1004="Yes"),'Calc| Overheads Allocation'!D$61,'Input| Projects'!$AF1004),""))),"")</f>
        <v/>
      </c>
      <c r="AN1004" s="186" t="str">
        <f>IFERROR(IF('Input| Overheads'!$C$42="Direct costs",SUMPRODUCT(--('Input| Projects'!$AC1004="Yes"),'Calc| Overheads Allocation'!E$8,'Calc| Project Costs'!X1004),IF('Input| Overheads'!$C$42="Internal labour",SUMPRODUCT(--('Input| Projects'!$AC1004="Yes"),'Calc| Overheads Allocation'!E$8,'Calc| Project Costs'!X1004,'Input| Projects'!$Y1004),IF('Input| Overheads'!$C$42="DNSP defined",SUMPRODUCT(--('Input| Projects'!$AC1004="Yes"),'Calc| Overheads Allocation'!E$61,'Input| Projects'!$AF1004),""))),"")</f>
        <v/>
      </c>
      <c r="AO1004" s="186" t="str">
        <f>IFERROR(IF('Input| Overheads'!$C$42="Direct costs",SUMPRODUCT(--('Input| Projects'!$AC1004="Yes"),'Calc| Overheads Allocation'!F$8,'Calc| Project Costs'!Y1004),IF('Input| Overheads'!$C$42="Internal labour",SUMPRODUCT(--('Input| Projects'!$AC1004="Yes"),'Calc| Overheads Allocation'!F$8,'Calc| Project Costs'!Y1004,'Input| Projects'!$Y1004),IF('Input| Overheads'!$C$42="DNSP defined",SUMPRODUCT(--('Input| Projects'!$AC1004="Yes"),'Calc| Overheads Allocation'!F$61,'Input| Projects'!$AF1004),""))),"")</f>
        <v/>
      </c>
      <c r="AP1004" s="186" t="str">
        <f>IFERROR(IF('Input| Overheads'!$C$42="Direct costs",SUMPRODUCT(--('Input| Projects'!$AC1004="Yes"),'Calc| Overheads Allocation'!G$8,'Calc| Project Costs'!Z1004),IF('Input| Overheads'!$C$42="Internal labour",SUMPRODUCT(--('Input| Projects'!$AC1004="Yes"),'Calc| Overheads Allocation'!G$8,'Calc| Project Costs'!Z1004,'Input| Projects'!$Y1004),IF('Input| Overheads'!$C$42="DNSP defined",SUMPRODUCT(--('Input| Projects'!$AC1004="Yes"),'Calc| Overheads Allocation'!G$61,'Input| Projects'!$AF1004),""))),"")</f>
        <v/>
      </c>
      <c r="AQ1004" s="186" t="str">
        <f>IFERROR(IF('Input| Overheads'!$C$42="Direct costs",SUMPRODUCT(--('Input| Projects'!$AC1004="Yes"),'Calc| Overheads Allocation'!H$8,'Calc| Project Costs'!AA1004),IF('Input| Overheads'!$C$42="Internal labour",SUMPRODUCT(--('Input| Projects'!$AC1004="Yes"),'Calc| Overheads Allocation'!H$8,'Calc| Project Costs'!AA1004,'Input| Projects'!$Y1004),IF('Input| Overheads'!$C$42="DNSP defined",SUMPRODUCT(--('Input| Projects'!$AC1004="Yes"),'Calc| Overheads Allocation'!H$61,'Input| Projects'!$AF1004),""))),"")</f>
        <v/>
      </c>
      <c r="AR1004" s="186" t="str">
        <f>IFERROR(IF('Input| Overheads'!$C$42="Direct costs",SUMPRODUCT(--('Input| Projects'!$AC1004="Yes"),'Calc| Overheads Allocation'!I$8,'Calc| Project Costs'!AB1004),IF('Input| Overheads'!$C$42="Internal labour",SUMPRODUCT(--('Input| Projects'!$AC1004="Yes"),'Calc| Overheads Allocation'!I$8,'Calc| Project Costs'!AB1004,'Input| Projects'!$Y1004),IF('Input| Overheads'!$C$42="DNSP defined",SUMPRODUCT(--('Input| Projects'!$AC1004="Yes"),'Calc| Overheads Allocation'!I$61,'Input| Projects'!$AF1004),""))),"")</f>
        <v/>
      </c>
      <c r="AS1004" s="106"/>
      <c r="AT1004" s="186" t="str">
        <f>IFERROR(IF('Input| Overheads'!$C$42="Direct costs",SUMPRODUCT(--('Input| Projects'!$AD1004="Yes"),'Calc| Overheads Allocation'!C$9,'Calc| Project Costs'!V1004),IF('Input| Overheads'!$C$42="Internal labour",SUMPRODUCT(--('Input| Projects'!$AD1004="Yes"),'Calc| Overheads Allocation'!C$9,'Calc| Project Costs'!V1004,'Input| Projects'!$Y1004),IF('Input| Overheads'!$C$42="DNSP defined",SUMPRODUCT(--('Input| Projects'!$AD1004="Yes"),'Calc| Overheads Allocation'!C$62,'Input| Projects'!$AG1004),""))),"")</f>
        <v/>
      </c>
      <c r="AU1004" s="186" t="str">
        <f>IFERROR(IF('Input| Overheads'!$C$42="Direct costs",SUMPRODUCT(--('Input| Projects'!$AD1004="Yes"),'Calc| Overheads Allocation'!D$9,'Calc| Project Costs'!W1004),IF('Input| Overheads'!$C$42="Internal labour",SUMPRODUCT(--('Input| Projects'!$AD1004="Yes"),'Calc| Overheads Allocation'!D$9,'Calc| Project Costs'!W1004,'Input| Projects'!$Y1004),IF('Input| Overheads'!$C$42="DNSP defined",SUMPRODUCT(--('Input| Projects'!$AD1004="Yes"),'Calc| Overheads Allocation'!D$62,'Input| Projects'!$AG1004),""))),"")</f>
        <v/>
      </c>
      <c r="AV1004" s="186" t="str">
        <f>IFERROR(IF('Input| Overheads'!$C$42="Direct costs",SUMPRODUCT(--('Input| Projects'!$AD1004="Yes"),'Calc| Overheads Allocation'!E$9,'Calc| Project Costs'!X1004),IF('Input| Overheads'!$C$42="Internal labour",SUMPRODUCT(--('Input| Projects'!$AD1004="Yes"),'Calc| Overheads Allocation'!E$9,'Calc| Project Costs'!X1004,'Input| Projects'!$Y1004),IF('Input| Overheads'!$C$42="DNSP defined",SUMPRODUCT(--('Input| Projects'!$AD1004="Yes"),'Calc| Overheads Allocation'!E$62,'Input| Projects'!$AG1004),""))),"")</f>
        <v/>
      </c>
      <c r="AW1004" s="186" t="str">
        <f>IFERROR(IF('Input| Overheads'!$C$42="Direct costs",SUMPRODUCT(--('Input| Projects'!$AD1004="Yes"),'Calc| Overheads Allocation'!F$9,'Calc| Project Costs'!Y1004),IF('Input| Overheads'!$C$42="Internal labour",SUMPRODUCT(--('Input| Projects'!$AD1004="Yes"),'Calc| Overheads Allocation'!F$9,'Calc| Project Costs'!Y1004,'Input| Projects'!$Y1004),IF('Input| Overheads'!$C$42="DNSP defined",SUMPRODUCT(--('Input| Projects'!$AD1004="Yes"),'Calc| Overheads Allocation'!F$62,'Input| Projects'!$AG1004),""))),"")</f>
        <v/>
      </c>
      <c r="AX1004" s="186" t="str">
        <f>IFERROR(IF('Input| Overheads'!$C$42="Direct costs",SUMPRODUCT(--('Input| Projects'!$AD1004="Yes"),'Calc| Overheads Allocation'!G$9,'Calc| Project Costs'!Z1004),IF('Input| Overheads'!$C$42="Internal labour",SUMPRODUCT(--('Input| Projects'!$AD1004="Yes"),'Calc| Overheads Allocation'!G$9,'Calc| Project Costs'!Z1004,'Input| Projects'!$Y1004),IF('Input| Overheads'!$C$42="DNSP defined",SUMPRODUCT(--('Input| Projects'!$AD1004="Yes"),'Calc| Overheads Allocation'!G$62,'Input| Projects'!$AG1004),""))),"")</f>
        <v/>
      </c>
      <c r="AY1004" s="186" t="str">
        <f>IFERROR(IF('Input| Overheads'!$C$42="Direct costs",SUMPRODUCT(--('Input| Projects'!$AD1004="Yes"),'Calc| Overheads Allocation'!H$9,'Calc| Project Costs'!AA1004),IF('Input| Overheads'!$C$42="Internal labour",SUMPRODUCT(--('Input| Projects'!$AD1004="Yes"),'Calc| Overheads Allocation'!H$9,'Calc| Project Costs'!AA1004,'Input| Projects'!$Y1004),IF('Input| Overheads'!$C$42="DNSP defined",SUMPRODUCT(--('Input| Projects'!$AD1004="Yes"),'Calc| Overheads Allocation'!H$62,'Input| Projects'!$AG1004),""))),"")</f>
        <v/>
      </c>
      <c r="AZ1004" s="186" t="str">
        <f>IFERROR(IF('Input| Overheads'!$C$42="Direct costs",SUMPRODUCT(--('Input| Projects'!$AD1004="Yes"),'Calc| Overheads Allocation'!I$9,'Calc| Project Costs'!AB1004),IF('Input| Overheads'!$C$42="Internal labour",SUMPRODUCT(--('Input| Projects'!$AD1004="Yes"),'Calc| Overheads Allocation'!I$9,'Calc| Project Costs'!AB1004,'Input| Projects'!$Y1004),IF('Input| Overheads'!$C$42="DNSP defined",SUMPRODUCT(--('Input| Projects'!$AD1004="Yes"),'Calc| Overheads Allocation'!I$62,'Input| Projects'!$AG1004),""))),"")</f>
        <v/>
      </c>
      <c r="BA1004" s="106"/>
      <c r="BB1004" s="186">
        <f t="shared" si="477"/>
        <v>0</v>
      </c>
      <c r="BC1004" s="186">
        <f t="shared" si="478"/>
        <v>0</v>
      </c>
      <c r="BD1004" s="186">
        <f t="shared" si="479"/>
        <v>0</v>
      </c>
      <c r="BE1004" s="186">
        <f t="shared" si="456"/>
        <v>0</v>
      </c>
      <c r="BF1004" s="186">
        <f t="shared" si="457"/>
        <v>0</v>
      </c>
      <c r="BG1004" s="186">
        <f t="shared" si="458"/>
        <v>0</v>
      </c>
      <c r="BH1004" s="186">
        <f t="shared" si="459"/>
        <v>0</v>
      </c>
      <c r="BI1004" s="97"/>
      <c r="BJ1004" s="186" t="str">
        <f t="shared" si="460"/>
        <v/>
      </c>
      <c r="BK1004" s="186" t="str">
        <f t="shared" si="461"/>
        <v/>
      </c>
      <c r="BL1004" s="186" t="str">
        <f t="shared" si="462"/>
        <v/>
      </c>
      <c r="BM1004" s="186" t="str">
        <f t="shared" si="463"/>
        <v/>
      </c>
      <c r="BN1004" s="186" t="str">
        <f t="shared" si="464"/>
        <v/>
      </c>
      <c r="BO1004" s="186" t="str">
        <f t="shared" si="465"/>
        <v/>
      </c>
      <c r="BP1004" s="186" t="str">
        <f t="shared" si="466"/>
        <v/>
      </c>
      <c r="BQ1004" s="97"/>
      <c r="BR1004" s="186">
        <f t="shared" si="467"/>
        <v>0</v>
      </c>
      <c r="BS1004" s="186">
        <f t="shared" si="468"/>
        <v>0</v>
      </c>
      <c r="BT1004" s="222">
        <f t="shared" si="469"/>
        <v>0</v>
      </c>
      <c r="BU1004" s="222">
        <f t="shared" si="470"/>
        <v>0</v>
      </c>
      <c r="BV1004" s="222">
        <f t="shared" si="471"/>
        <v>0</v>
      </c>
      <c r="BW1004" s="222">
        <f t="shared" si="472"/>
        <v>0</v>
      </c>
      <c r="BX1004" s="222">
        <f t="shared" si="473"/>
        <v>0</v>
      </c>
      <c r="BY1004" s="106"/>
      <c r="BZ1004" s="197" t="str">
        <f>IF(SUMIF('Input| Projects'!$AS$8:$CP$8,"Dx",'Input| Projects'!$AS1004:$CP1004)=0,"",SUMIF('Input| Projects'!$AS$8:$CP$8,"Dx",'Input| Projects'!$AS1004:$CP1004))</f>
        <v/>
      </c>
      <c r="CA1004" s="197" t="str">
        <f>IF(SUMIF('Input| Projects'!$AS$8:$CP$8,"Tx",'Input| Projects'!$AS1004:$CP1004)=0,"",SUMIF('Input| Projects'!$AS$8:$CP$8,"Tx",'Input| Projects'!$AS1004:$CP1004))</f>
        <v/>
      </c>
      <c r="CB1004" s="150" t="str">
        <f t="shared" si="480"/>
        <v/>
      </c>
    </row>
    <row r="1005" spans="2:80" x14ac:dyDescent="0.2">
      <c r="B1005" s="201">
        <f>IFERROR('Input| Projects'!B1005,"")</f>
        <v>996</v>
      </c>
      <c r="C1005" s="42" t="str">
        <f>IFERROR(IF('Input| Projects'!C1005="","",'Input| Projects'!C1005),"")</f>
        <v/>
      </c>
      <c r="D1005" s="42" t="str">
        <f>IFERROR(IF('Input| Projects'!D1005="","",'Input| Projects'!D1005),"")</f>
        <v/>
      </c>
      <c r="E1005" s="104"/>
      <c r="F1005" s="190">
        <f>IFERROR('Input| Projects'!I1005*'Input| Escalations'!$K$19,"")</f>
        <v>0</v>
      </c>
      <c r="G1005" s="190">
        <f>IFERROR('Input| Projects'!J1005*'Input| Escalations'!$K$19,"")</f>
        <v>0</v>
      </c>
      <c r="H1005" s="190">
        <f>IFERROR('Input| Projects'!K1005*'Input| Escalations'!$K$19,"")</f>
        <v>0</v>
      </c>
      <c r="I1005" s="190">
        <f>IFERROR('Input| Projects'!L1005*'Input| Escalations'!$K$19,"")</f>
        <v>0</v>
      </c>
      <c r="J1005" s="190">
        <f>IFERROR('Input| Projects'!M1005*'Input| Escalations'!$K$19,"")</f>
        <v>0</v>
      </c>
      <c r="K1005" s="190">
        <f>IFERROR('Input| Projects'!N1005*'Input| Escalations'!$K$19,"")</f>
        <v>0</v>
      </c>
      <c r="L1005" s="190">
        <f>IFERROR('Input| Projects'!O1005*'Input| Escalations'!$K$19,"")</f>
        <v>0</v>
      </c>
      <c r="M1005" s="150" t="str">
        <f>IF(ABS(SUM(F1005:L1005)-(SUM('Input| Projects'!I1005:O1005)*'Input| Escalations'!$K$19))&lt;0.0000001,"",1)</f>
        <v/>
      </c>
      <c r="N1005" s="192">
        <f>'Input| Projects'!$Y1005*INDEX('Input| Escalations'!$H$33:$N$33,MATCH('Calc| Project Costs'!N$9,'Input| Escalations'!$H$23:$N$23,0))+'Input| Projects'!$Z1005*INDEX('Input| Escalations'!$H$34:$N$34,MATCH('Calc| Project Costs'!N$9,'Input| Escalations'!$H$23:$N$23,0))+'Input| Projects'!$AA1005*INDEX('Input| Escalations'!$H$35:$N$35,MATCH('Calc| Project Costs'!N$9,'Input| Escalations'!$H$23:$N$23,0))+1</f>
        <v>1</v>
      </c>
      <c r="O1005" s="192">
        <f>'Input| Projects'!$Y1005*INDEX('Input| Escalations'!$H$33:$N$33,MATCH('Calc| Project Costs'!O$9,'Input| Escalations'!$H$23:$N$23,0))+'Input| Projects'!$Z1005*INDEX('Input| Escalations'!$H$34:$N$34,MATCH('Calc| Project Costs'!O$9,'Input| Escalations'!$H$23:$N$23,0))+'Input| Projects'!$AA1005*INDEX('Input| Escalations'!$H$35:$N$35,MATCH('Calc| Project Costs'!O$9,'Input| Escalations'!$H$23:$N$23,0))+1</f>
        <v>1</v>
      </c>
      <c r="P1005" s="192">
        <f>'Input| Projects'!$Y1005*INDEX('Input| Escalations'!$H$33:$N$33,MATCH('Calc| Project Costs'!P$9,'Input| Escalations'!$H$23:$N$23,0))+'Input| Projects'!$Z1005*INDEX('Input| Escalations'!$H$34:$N$34,MATCH('Calc| Project Costs'!P$9,'Input| Escalations'!$H$23:$N$23,0))+'Input| Projects'!$AA1005*INDEX('Input| Escalations'!$H$35:$N$35,MATCH('Calc| Project Costs'!P$9,'Input| Escalations'!$H$23:$N$23,0))+1</f>
        <v>1</v>
      </c>
      <c r="Q1005" s="192">
        <f>'Input| Projects'!$Y1005*INDEX('Input| Escalations'!$H$33:$N$33,MATCH('Calc| Project Costs'!Q$9,'Input| Escalations'!$H$23:$N$23,0))+'Input| Projects'!$Z1005*INDEX('Input| Escalations'!$H$34:$N$34,MATCH('Calc| Project Costs'!Q$9,'Input| Escalations'!$H$23:$N$23,0))+'Input| Projects'!$AA1005*INDEX('Input| Escalations'!$H$35:$N$35,MATCH('Calc| Project Costs'!Q$9,'Input| Escalations'!$H$23:$N$23,0))+1</f>
        <v>1</v>
      </c>
      <c r="R1005" s="192">
        <f>'Input| Projects'!$Y1005*INDEX('Input| Escalations'!$H$33:$N$33,MATCH('Calc| Project Costs'!R$9,'Input| Escalations'!$H$23:$N$23,0))+'Input| Projects'!$Z1005*INDEX('Input| Escalations'!$H$34:$N$34,MATCH('Calc| Project Costs'!R$9,'Input| Escalations'!$H$23:$N$23,0))+'Input| Projects'!$AA1005*INDEX('Input| Escalations'!$H$35:$N$35,MATCH('Calc| Project Costs'!R$9,'Input| Escalations'!$H$23:$N$23,0))+1</f>
        <v>1</v>
      </c>
      <c r="S1005" s="192">
        <f>'Input| Projects'!$Y1005*INDEX('Input| Escalations'!$H$33:$N$33,MATCH('Calc| Project Costs'!S$9,'Input| Escalations'!$H$23:$N$23,0))+'Input| Projects'!$Z1005*INDEX('Input| Escalations'!$H$34:$N$34,MATCH('Calc| Project Costs'!S$9,'Input| Escalations'!$H$23:$N$23,0))+'Input| Projects'!$AA1005*INDEX('Input| Escalations'!$H$35:$N$35,MATCH('Calc| Project Costs'!S$9,'Input| Escalations'!$H$23:$N$23,0))+1</f>
        <v>1</v>
      </c>
      <c r="T1005" s="192">
        <f>'Input| Projects'!$Y1005*INDEX('Input| Escalations'!$H$33:$N$33,MATCH('Calc| Project Costs'!T$9,'Input| Escalations'!$H$23:$N$23,0))+'Input| Projects'!$Z1005*INDEX('Input| Escalations'!$H$34:$N$34,MATCH('Calc| Project Costs'!T$9,'Input| Escalations'!$H$23:$N$23,0))+'Input| Projects'!$AA1005*INDEX('Input| Escalations'!$H$35:$N$35,MATCH('Calc| Project Costs'!T$9,'Input| Escalations'!$H$23:$N$23,0))+1</f>
        <v>1</v>
      </c>
      <c r="U1005" s="106"/>
      <c r="V1005" s="186">
        <f t="shared" si="474"/>
        <v>0</v>
      </c>
      <c r="W1005" s="186">
        <f t="shared" si="475"/>
        <v>0</v>
      </c>
      <c r="X1005" s="186">
        <f t="shared" si="476"/>
        <v>0</v>
      </c>
      <c r="Y1005" s="186">
        <f t="shared" si="452"/>
        <v>0</v>
      </c>
      <c r="Z1005" s="186">
        <f t="shared" si="453"/>
        <v>0</v>
      </c>
      <c r="AA1005" s="186">
        <f t="shared" si="454"/>
        <v>0</v>
      </c>
      <c r="AB1005" s="186">
        <f t="shared" si="455"/>
        <v>0</v>
      </c>
      <c r="AC1005" s="106"/>
      <c r="AD1005" s="186">
        <f>'Input| Projects'!Q1005*N1005*'Input| Escalations'!$K$19</f>
        <v>0</v>
      </c>
      <c r="AE1005" s="186">
        <f>'Input| Projects'!R1005*O1005*'Input| Escalations'!$K$19</f>
        <v>0</v>
      </c>
      <c r="AF1005" s="186">
        <f>'Input| Projects'!S1005*P1005*'Input| Escalations'!$K$19</f>
        <v>0</v>
      </c>
      <c r="AG1005" s="186">
        <f>'Input| Projects'!T1005*Q1005*'Input| Escalations'!$K$19</f>
        <v>0</v>
      </c>
      <c r="AH1005" s="186">
        <f>'Input| Projects'!U1005*R1005*'Input| Escalations'!$K$19</f>
        <v>0</v>
      </c>
      <c r="AI1005" s="186">
        <f>'Input| Projects'!V1005*S1005*'Input| Escalations'!$K$19</f>
        <v>0</v>
      </c>
      <c r="AJ1005" s="186">
        <f>'Input| Projects'!W1005*T1005*'Input| Escalations'!$K$19</f>
        <v>0</v>
      </c>
      <c r="AK1005" s="106"/>
      <c r="AL1005" s="186" t="str">
        <f>IFERROR(IF('Input| Overheads'!$C$42="Direct costs",SUMPRODUCT(--('Input| Projects'!$AC1005="Yes"),'Calc| Overheads Allocation'!C$8,'Calc| Project Costs'!V1005),IF('Input| Overheads'!$C$42="Internal labour",SUMPRODUCT(--('Input| Projects'!$AC1005="Yes"),'Calc| Overheads Allocation'!C$8,'Calc| Project Costs'!V1005,'Input| Projects'!$Y1005),IF('Input| Overheads'!$C$42="DNSP defined",SUMPRODUCT(--('Input| Projects'!$AC1005="Yes"),'Calc| Overheads Allocation'!C$61,'Input| Projects'!$AF1005),""))),"")</f>
        <v/>
      </c>
      <c r="AM1005" s="186" t="str">
        <f>IFERROR(IF('Input| Overheads'!$C$42="Direct costs",SUMPRODUCT(--('Input| Projects'!$AC1005="Yes"),'Calc| Overheads Allocation'!D$8,'Calc| Project Costs'!W1005),IF('Input| Overheads'!$C$42="Internal labour",SUMPRODUCT(--('Input| Projects'!$AC1005="Yes"),'Calc| Overheads Allocation'!D$8,'Calc| Project Costs'!W1005,'Input| Projects'!$Y1005),IF('Input| Overheads'!$C$42="DNSP defined",SUMPRODUCT(--('Input| Projects'!$AC1005="Yes"),'Calc| Overheads Allocation'!D$61,'Input| Projects'!$AF1005),""))),"")</f>
        <v/>
      </c>
      <c r="AN1005" s="186" t="str">
        <f>IFERROR(IF('Input| Overheads'!$C$42="Direct costs",SUMPRODUCT(--('Input| Projects'!$AC1005="Yes"),'Calc| Overheads Allocation'!E$8,'Calc| Project Costs'!X1005),IF('Input| Overheads'!$C$42="Internal labour",SUMPRODUCT(--('Input| Projects'!$AC1005="Yes"),'Calc| Overheads Allocation'!E$8,'Calc| Project Costs'!X1005,'Input| Projects'!$Y1005),IF('Input| Overheads'!$C$42="DNSP defined",SUMPRODUCT(--('Input| Projects'!$AC1005="Yes"),'Calc| Overheads Allocation'!E$61,'Input| Projects'!$AF1005),""))),"")</f>
        <v/>
      </c>
      <c r="AO1005" s="186" t="str">
        <f>IFERROR(IF('Input| Overheads'!$C$42="Direct costs",SUMPRODUCT(--('Input| Projects'!$AC1005="Yes"),'Calc| Overheads Allocation'!F$8,'Calc| Project Costs'!Y1005),IF('Input| Overheads'!$C$42="Internal labour",SUMPRODUCT(--('Input| Projects'!$AC1005="Yes"),'Calc| Overheads Allocation'!F$8,'Calc| Project Costs'!Y1005,'Input| Projects'!$Y1005),IF('Input| Overheads'!$C$42="DNSP defined",SUMPRODUCT(--('Input| Projects'!$AC1005="Yes"),'Calc| Overheads Allocation'!F$61,'Input| Projects'!$AF1005),""))),"")</f>
        <v/>
      </c>
      <c r="AP1005" s="186" t="str">
        <f>IFERROR(IF('Input| Overheads'!$C$42="Direct costs",SUMPRODUCT(--('Input| Projects'!$AC1005="Yes"),'Calc| Overheads Allocation'!G$8,'Calc| Project Costs'!Z1005),IF('Input| Overheads'!$C$42="Internal labour",SUMPRODUCT(--('Input| Projects'!$AC1005="Yes"),'Calc| Overheads Allocation'!G$8,'Calc| Project Costs'!Z1005,'Input| Projects'!$Y1005),IF('Input| Overheads'!$C$42="DNSP defined",SUMPRODUCT(--('Input| Projects'!$AC1005="Yes"),'Calc| Overheads Allocation'!G$61,'Input| Projects'!$AF1005),""))),"")</f>
        <v/>
      </c>
      <c r="AQ1005" s="186" t="str">
        <f>IFERROR(IF('Input| Overheads'!$C$42="Direct costs",SUMPRODUCT(--('Input| Projects'!$AC1005="Yes"),'Calc| Overheads Allocation'!H$8,'Calc| Project Costs'!AA1005),IF('Input| Overheads'!$C$42="Internal labour",SUMPRODUCT(--('Input| Projects'!$AC1005="Yes"),'Calc| Overheads Allocation'!H$8,'Calc| Project Costs'!AA1005,'Input| Projects'!$Y1005),IF('Input| Overheads'!$C$42="DNSP defined",SUMPRODUCT(--('Input| Projects'!$AC1005="Yes"),'Calc| Overheads Allocation'!H$61,'Input| Projects'!$AF1005),""))),"")</f>
        <v/>
      </c>
      <c r="AR1005" s="186" t="str">
        <f>IFERROR(IF('Input| Overheads'!$C$42="Direct costs",SUMPRODUCT(--('Input| Projects'!$AC1005="Yes"),'Calc| Overheads Allocation'!I$8,'Calc| Project Costs'!AB1005),IF('Input| Overheads'!$C$42="Internal labour",SUMPRODUCT(--('Input| Projects'!$AC1005="Yes"),'Calc| Overheads Allocation'!I$8,'Calc| Project Costs'!AB1005,'Input| Projects'!$Y1005),IF('Input| Overheads'!$C$42="DNSP defined",SUMPRODUCT(--('Input| Projects'!$AC1005="Yes"),'Calc| Overheads Allocation'!I$61,'Input| Projects'!$AF1005),""))),"")</f>
        <v/>
      </c>
      <c r="AS1005" s="106"/>
      <c r="AT1005" s="186" t="str">
        <f>IFERROR(IF('Input| Overheads'!$C$42="Direct costs",SUMPRODUCT(--('Input| Projects'!$AD1005="Yes"),'Calc| Overheads Allocation'!C$9,'Calc| Project Costs'!V1005),IF('Input| Overheads'!$C$42="Internal labour",SUMPRODUCT(--('Input| Projects'!$AD1005="Yes"),'Calc| Overheads Allocation'!C$9,'Calc| Project Costs'!V1005,'Input| Projects'!$Y1005),IF('Input| Overheads'!$C$42="DNSP defined",SUMPRODUCT(--('Input| Projects'!$AD1005="Yes"),'Calc| Overheads Allocation'!C$62,'Input| Projects'!$AG1005),""))),"")</f>
        <v/>
      </c>
      <c r="AU1005" s="186" t="str">
        <f>IFERROR(IF('Input| Overheads'!$C$42="Direct costs",SUMPRODUCT(--('Input| Projects'!$AD1005="Yes"),'Calc| Overheads Allocation'!D$9,'Calc| Project Costs'!W1005),IF('Input| Overheads'!$C$42="Internal labour",SUMPRODUCT(--('Input| Projects'!$AD1005="Yes"),'Calc| Overheads Allocation'!D$9,'Calc| Project Costs'!W1005,'Input| Projects'!$Y1005),IF('Input| Overheads'!$C$42="DNSP defined",SUMPRODUCT(--('Input| Projects'!$AD1005="Yes"),'Calc| Overheads Allocation'!D$62,'Input| Projects'!$AG1005),""))),"")</f>
        <v/>
      </c>
      <c r="AV1005" s="186" t="str">
        <f>IFERROR(IF('Input| Overheads'!$C$42="Direct costs",SUMPRODUCT(--('Input| Projects'!$AD1005="Yes"),'Calc| Overheads Allocation'!E$9,'Calc| Project Costs'!X1005),IF('Input| Overheads'!$C$42="Internal labour",SUMPRODUCT(--('Input| Projects'!$AD1005="Yes"),'Calc| Overheads Allocation'!E$9,'Calc| Project Costs'!X1005,'Input| Projects'!$Y1005),IF('Input| Overheads'!$C$42="DNSP defined",SUMPRODUCT(--('Input| Projects'!$AD1005="Yes"),'Calc| Overheads Allocation'!E$62,'Input| Projects'!$AG1005),""))),"")</f>
        <v/>
      </c>
      <c r="AW1005" s="186" t="str">
        <f>IFERROR(IF('Input| Overheads'!$C$42="Direct costs",SUMPRODUCT(--('Input| Projects'!$AD1005="Yes"),'Calc| Overheads Allocation'!F$9,'Calc| Project Costs'!Y1005),IF('Input| Overheads'!$C$42="Internal labour",SUMPRODUCT(--('Input| Projects'!$AD1005="Yes"),'Calc| Overheads Allocation'!F$9,'Calc| Project Costs'!Y1005,'Input| Projects'!$Y1005),IF('Input| Overheads'!$C$42="DNSP defined",SUMPRODUCT(--('Input| Projects'!$AD1005="Yes"),'Calc| Overheads Allocation'!F$62,'Input| Projects'!$AG1005),""))),"")</f>
        <v/>
      </c>
      <c r="AX1005" s="186" t="str">
        <f>IFERROR(IF('Input| Overheads'!$C$42="Direct costs",SUMPRODUCT(--('Input| Projects'!$AD1005="Yes"),'Calc| Overheads Allocation'!G$9,'Calc| Project Costs'!Z1005),IF('Input| Overheads'!$C$42="Internal labour",SUMPRODUCT(--('Input| Projects'!$AD1005="Yes"),'Calc| Overheads Allocation'!G$9,'Calc| Project Costs'!Z1005,'Input| Projects'!$Y1005),IF('Input| Overheads'!$C$42="DNSP defined",SUMPRODUCT(--('Input| Projects'!$AD1005="Yes"),'Calc| Overheads Allocation'!G$62,'Input| Projects'!$AG1005),""))),"")</f>
        <v/>
      </c>
      <c r="AY1005" s="186" t="str">
        <f>IFERROR(IF('Input| Overheads'!$C$42="Direct costs",SUMPRODUCT(--('Input| Projects'!$AD1005="Yes"),'Calc| Overheads Allocation'!H$9,'Calc| Project Costs'!AA1005),IF('Input| Overheads'!$C$42="Internal labour",SUMPRODUCT(--('Input| Projects'!$AD1005="Yes"),'Calc| Overheads Allocation'!H$9,'Calc| Project Costs'!AA1005,'Input| Projects'!$Y1005),IF('Input| Overheads'!$C$42="DNSP defined",SUMPRODUCT(--('Input| Projects'!$AD1005="Yes"),'Calc| Overheads Allocation'!H$62,'Input| Projects'!$AG1005),""))),"")</f>
        <v/>
      </c>
      <c r="AZ1005" s="186" t="str">
        <f>IFERROR(IF('Input| Overheads'!$C$42="Direct costs",SUMPRODUCT(--('Input| Projects'!$AD1005="Yes"),'Calc| Overheads Allocation'!I$9,'Calc| Project Costs'!AB1005),IF('Input| Overheads'!$C$42="Internal labour",SUMPRODUCT(--('Input| Projects'!$AD1005="Yes"),'Calc| Overheads Allocation'!I$9,'Calc| Project Costs'!AB1005,'Input| Projects'!$Y1005),IF('Input| Overheads'!$C$42="DNSP defined",SUMPRODUCT(--('Input| Projects'!$AD1005="Yes"),'Calc| Overheads Allocation'!I$62,'Input| Projects'!$AG1005),""))),"")</f>
        <v/>
      </c>
      <c r="BA1005" s="106"/>
      <c r="BB1005" s="186">
        <f t="shared" si="477"/>
        <v>0</v>
      </c>
      <c r="BC1005" s="186">
        <f t="shared" si="478"/>
        <v>0</v>
      </c>
      <c r="BD1005" s="186">
        <f t="shared" si="479"/>
        <v>0</v>
      </c>
      <c r="BE1005" s="186">
        <f t="shared" si="456"/>
        <v>0</v>
      </c>
      <c r="BF1005" s="186">
        <f t="shared" si="457"/>
        <v>0</v>
      </c>
      <c r="BG1005" s="186">
        <f t="shared" si="458"/>
        <v>0</v>
      </c>
      <c r="BH1005" s="186">
        <f t="shared" si="459"/>
        <v>0</v>
      </c>
      <c r="BI1005" s="97"/>
      <c r="BJ1005" s="186" t="str">
        <f t="shared" si="460"/>
        <v/>
      </c>
      <c r="BK1005" s="186" t="str">
        <f t="shared" si="461"/>
        <v/>
      </c>
      <c r="BL1005" s="186" t="str">
        <f t="shared" si="462"/>
        <v/>
      </c>
      <c r="BM1005" s="186" t="str">
        <f t="shared" si="463"/>
        <v/>
      </c>
      <c r="BN1005" s="186" t="str">
        <f t="shared" si="464"/>
        <v/>
      </c>
      <c r="BO1005" s="186" t="str">
        <f t="shared" si="465"/>
        <v/>
      </c>
      <c r="BP1005" s="186" t="str">
        <f t="shared" si="466"/>
        <v/>
      </c>
      <c r="BQ1005" s="97"/>
      <c r="BR1005" s="186">
        <f t="shared" si="467"/>
        <v>0</v>
      </c>
      <c r="BS1005" s="186">
        <f t="shared" si="468"/>
        <v>0</v>
      </c>
      <c r="BT1005" s="222">
        <f t="shared" si="469"/>
        <v>0</v>
      </c>
      <c r="BU1005" s="222">
        <f t="shared" si="470"/>
        <v>0</v>
      </c>
      <c r="BV1005" s="222">
        <f t="shared" si="471"/>
        <v>0</v>
      </c>
      <c r="BW1005" s="222">
        <f t="shared" si="472"/>
        <v>0</v>
      </c>
      <c r="BX1005" s="222">
        <f t="shared" si="473"/>
        <v>0</v>
      </c>
      <c r="BY1005" s="106"/>
      <c r="BZ1005" s="197" t="str">
        <f>IF(SUMIF('Input| Projects'!$AS$8:$CP$8,"Dx",'Input| Projects'!$AS1005:$CP1005)=0,"",SUMIF('Input| Projects'!$AS$8:$CP$8,"Dx",'Input| Projects'!$AS1005:$CP1005))</f>
        <v/>
      </c>
      <c r="CA1005" s="197" t="str">
        <f>IF(SUMIF('Input| Projects'!$AS$8:$CP$8,"Tx",'Input| Projects'!$AS1005:$CP1005)=0,"",SUMIF('Input| Projects'!$AS$8:$CP$8,"Tx",'Input| Projects'!$AS1005:$CP1005))</f>
        <v/>
      </c>
      <c r="CB1005" s="150" t="str">
        <f t="shared" si="480"/>
        <v/>
      </c>
    </row>
    <row r="1006" spans="2:80" x14ac:dyDescent="0.2"/>
    <row r="1007" spans="2:80" x14ac:dyDescent="0.2"/>
    <row r="1008" spans="2:80" x14ac:dyDescent="0.2"/>
    <row r="1009" x14ac:dyDescent="0.2"/>
    <row r="1010" x14ac:dyDescent="0.2"/>
    <row r="1011" x14ac:dyDescent="0.2"/>
  </sheetData>
  <mergeCells count="14">
    <mergeCell ref="BZ7:CA7"/>
    <mergeCell ref="F7:L7"/>
    <mergeCell ref="N7:T7"/>
    <mergeCell ref="BJ7:BP7"/>
    <mergeCell ref="BR5:BX5"/>
    <mergeCell ref="V7:AB7"/>
    <mergeCell ref="V5:AB5"/>
    <mergeCell ref="AD7:AJ7"/>
    <mergeCell ref="AL7:AR7"/>
    <mergeCell ref="AT7:AZ7"/>
    <mergeCell ref="AL5:BH5"/>
    <mergeCell ref="BB7:BH7"/>
    <mergeCell ref="BJ5:BP5"/>
    <mergeCell ref="BR7:BX7"/>
  </mergeCells>
  <conditionalFormatting sqref="F2">
    <cfRule type="cellIs" dxfId="9" priority="1" operator="equal">
      <formula>"Check"</formula>
    </cfRule>
    <cfRule type="cellIs" dxfId="8" priority="2" operator="equal">
      <formula>"Ok"</formula>
    </cfRule>
  </conditionalFormatting>
  <pageMargins left="0.7" right="0.7" top="0.75" bottom="0.75" header="0.3" footer="0.3"/>
  <pageSetup paperSize="9" orientation="portrait" r:id="rId1"/>
  <headerFooter>
    <oddFooter>&amp;L&amp;1#&amp;"Calibri"&amp;8&amp;K000000For Official use 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99"/>
  </sheetPr>
  <dimension ref="A1:BA225"/>
  <sheetViews>
    <sheetView workbookViewId="0"/>
  </sheetViews>
  <sheetFormatPr defaultColWidth="0" defaultRowHeight="12.75" zeroHeight="1" outlineLevelRow="1" x14ac:dyDescent="0.2"/>
  <cols>
    <col min="1" max="1" width="2.5703125" customWidth="1"/>
    <col min="2" max="2" width="4.28515625" customWidth="1"/>
    <col min="3" max="3" width="42.85546875" customWidth="1"/>
    <col min="4" max="4" width="14.7109375" style="48" customWidth="1"/>
    <col min="5" max="9" width="12.85546875" style="48" customWidth="1"/>
    <col min="10" max="10" width="13.5703125" style="48" bestFit="1" customWidth="1"/>
    <col min="11" max="11" width="12.85546875" style="48" customWidth="1"/>
    <col min="12" max="12" width="2.140625" customWidth="1"/>
    <col min="13" max="13" width="4.28515625" customWidth="1"/>
    <col min="14" max="14" width="42.85546875" customWidth="1"/>
    <col min="15" max="22" width="12.85546875" style="48" customWidth="1"/>
    <col min="23" max="23" width="4.28515625" customWidth="1"/>
    <col min="24" max="24" width="6" hidden="1" customWidth="1"/>
    <col min="25" max="25" width="45.5703125" hidden="1" customWidth="1"/>
    <col min="26" max="26" width="11.7109375" style="48" hidden="1" customWidth="1"/>
    <col min="27" max="27" width="15.7109375" style="48" hidden="1" customWidth="1"/>
    <col min="28" max="28" width="12.140625" style="48" hidden="1" customWidth="1"/>
    <col min="29" max="29" width="13" style="48" hidden="1" customWidth="1"/>
    <col min="30" max="30" width="16.7109375" style="48" hidden="1" customWidth="1"/>
    <col min="31" max="31" width="11.42578125" style="48" hidden="1" customWidth="1"/>
    <col min="32" max="33" width="8.7109375" hidden="1" customWidth="1"/>
    <col min="34" max="34" width="7.140625" hidden="1" customWidth="1"/>
    <col min="35" max="35" width="42.85546875" hidden="1" customWidth="1"/>
    <col min="36" max="41" width="12.85546875" style="48" hidden="1" customWidth="1"/>
    <col min="42" max="42" width="11.42578125" hidden="1" customWidth="1"/>
    <col min="43" max="44" width="8.7109375" hidden="1" customWidth="1"/>
    <col min="45" max="45" width="7.140625" hidden="1" customWidth="1"/>
    <col min="46" max="46" width="42.85546875" hidden="1" customWidth="1"/>
    <col min="47" max="53" width="12.85546875" hidden="1" customWidth="1"/>
    <col min="54" max="16384" width="9.140625" hidden="1"/>
  </cols>
  <sheetData>
    <row r="1" spans="1:41" x14ac:dyDescent="0.2">
      <c r="A1" s="62" t="str">
        <f>'Input| Setup'!E5&amp;"     "&amp;'Input| Escalations'!D8</f>
        <v>Ausgrid     2024-25</v>
      </c>
    </row>
    <row r="2" spans="1:41" ht="13.5" customHeight="1" x14ac:dyDescent="0.2">
      <c r="A2" s="13"/>
      <c r="B2" s="13"/>
      <c r="C2" s="14" t="str">
        <f>IFERROR(Index!B2,"")</f>
        <v>AER Capex Forecast Model</v>
      </c>
      <c r="D2" s="25" t="s">
        <v>75</v>
      </c>
      <c r="E2" s="46">
        <f>'Model Validation'!$C$16</f>
        <v>0</v>
      </c>
      <c r="F2" s="21"/>
      <c r="G2" s="21"/>
      <c r="H2" s="21"/>
      <c r="I2" s="21"/>
      <c r="J2" s="21"/>
      <c r="K2" s="13"/>
      <c r="L2" s="13"/>
      <c r="M2" s="13"/>
      <c r="N2" s="13"/>
      <c r="O2" s="13"/>
      <c r="P2" s="13"/>
      <c r="Q2" s="13"/>
      <c r="R2" s="13"/>
      <c r="S2" s="13"/>
      <c r="T2" s="13"/>
      <c r="U2" s="13"/>
      <c r="V2" s="13"/>
      <c r="W2" s="13"/>
      <c r="Z2"/>
      <c r="AA2"/>
      <c r="AB2"/>
      <c r="AC2"/>
      <c r="AD2"/>
      <c r="AE2"/>
      <c r="AJ2"/>
      <c r="AK2"/>
      <c r="AL2"/>
      <c r="AM2"/>
      <c r="AN2"/>
      <c r="AO2"/>
    </row>
    <row r="3" spans="1:41" ht="13.5" customHeight="1" x14ac:dyDescent="0.2">
      <c r="A3" s="13"/>
      <c r="B3" s="13"/>
      <c r="C3" s="14" t="str">
        <f ca="1">IFERROR(MID(CELL("filename",B2),FIND("]",CELL("filename",B2))+1,255),"")</f>
        <v>Output| PTRM (D)</v>
      </c>
      <c r="D3" s="13"/>
      <c r="E3" s="13"/>
      <c r="F3" s="21"/>
      <c r="G3" s="21"/>
      <c r="H3" s="21"/>
      <c r="I3" s="21"/>
      <c r="J3" s="21"/>
      <c r="K3" s="13"/>
      <c r="L3" s="13"/>
      <c r="M3" s="13"/>
      <c r="N3" s="13"/>
      <c r="O3" s="13"/>
      <c r="P3" s="13"/>
      <c r="Q3" s="13"/>
      <c r="R3" s="13"/>
      <c r="S3" s="13"/>
      <c r="T3" s="13"/>
      <c r="U3" s="13"/>
      <c r="V3" s="13"/>
      <c r="W3" s="13"/>
      <c r="Z3"/>
      <c r="AA3"/>
      <c r="AB3"/>
      <c r="AC3"/>
      <c r="AD3"/>
      <c r="AE3"/>
      <c r="AJ3"/>
      <c r="AK3"/>
      <c r="AL3"/>
      <c r="AM3"/>
      <c r="AN3"/>
      <c r="AO3"/>
    </row>
    <row r="4" spans="1:41" x14ac:dyDescent="0.2"/>
    <row r="5" spans="1:41" x14ac:dyDescent="0.2">
      <c r="A5" s="264"/>
      <c r="B5" s="264"/>
      <c r="C5" s="264" t="str">
        <f>IFERROR(LEFT('Calc| Project Costs'!BZ7,2)+1&amp;". Forecast gross capital expenditure – as incurred ($millions "&amp;'Input| Escalations'!$E$10&amp;" "&amp;'Input| Escalations'!$D$10&amp;") (Distribution)","")</f>
        <v>56. Forecast gross capital expenditure – as incurred ($millions December 2023) (Distribution)</v>
      </c>
      <c r="D5" s="264"/>
      <c r="E5" s="264"/>
      <c r="F5" s="264"/>
      <c r="G5" s="264"/>
      <c r="H5" s="264"/>
      <c r="I5" s="264"/>
      <c r="J5" s="264"/>
      <c r="K5" s="264"/>
      <c r="N5" s="264" t="str">
        <f>IFERROR(LEFT(C170,2)+1&amp;". Forecast immediate expensing of capital expenditure – as incurred ($millions "&amp;'Input| Escalations'!$E$10&amp;" "&amp;'Input| Escalations'!$D$10&amp;") (Distribution)","")</f>
        <v>60. Forecast immediate expensing of capital expenditure – as incurred ($millions December 2023) (Distribution)</v>
      </c>
      <c r="O5" s="264"/>
      <c r="P5" s="264"/>
      <c r="Q5" s="264"/>
      <c r="R5" s="264"/>
      <c r="S5" s="264"/>
      <c r="T5" s="264"/>
      <c r="U5" s="264"/>
      <c r="V5" s="264"/>
    </row>
    <row r="6" spans="1:41" x14ac:dyDescent="0.2">
      <c r="D6" s="174">
        <f>IF(ABS('Calc| Project Costs'!BR6/10^3-D58-'Output| PTRM (T)'!D58)&lt;0.0000001,0,1)</f>
        <v>0</v>
      </c>
      <c r="E6" s="174">
        <f>IF(ABS('Calc| Project Costs'!BS6/10^3-E58-'Output| PTRM (T)'!E58)&lt;0.0000001,0,1)</f>
        <v>0</v>
      </c>
      <c r="F6" s="174">
        <f>IF(ABS('Calc| Project Costs'!BT6/10^3-F58-'Output| PTRM (T)'!F58)&lt;0.0000001,0,1)</f>
        <v>0</v>
      </c>
      <c r="G6" s="174">
        <f>IF(ABS('Calc| Project Costs'!BU6/10^3-G58-'Output| PTRM (T)'!G58)&lt;0.0000001,0,1)</f>
        <v>0</v>
      </c>
      <c r="H6" s="174">
        <f>IF(ABS('Calc| Project Costs'!BV6/10^3-H58-'Output| PTRM (T)'!H58)&lt;0.0000001,0,1)</f>
        <v>0</v>
      </c>
      <c r="I6" s="174">
        <f>IF(ABS('Calc| Project Costs'!BW6/10^3-I58-'Output| PTRM (T)'!I58)&lt;0.0000001,0,1)</f>
        <v>0</v>
      </c>
      <c r="J6" s="174">
        <f>IF(ABS('Calc| Project Costs'!BX6/10^3-J58-'Output| PTRM (T)'!J58)&lt;0.0000001,0,1)</f>
        <v>0</v>
      </c>
      <c r="K6" s="175"/>
      <c r="O6" s="174">
        <f>IF(ABS((SUMPRODUCT(D8:D57,'Input| Expensing'!N8:N57)-SUMPRODUCT(D118:D167,'Input| Expensing'!N8:N57))-O58)&lt;0.0000001,0,1)</f>
        <v>0</v>
      </c>
      <c r="P6" s="174">
        <f>IF(ABS((SUMPRODUCT(E8:E57,'Input| Expensing'!O8:O57)-SUMPRODUCT(E118:E167,'Input| Expensing'!O8:O57))-P58)&lt;0.0000001,0,1)</f>
        <v>0</v>
      </c>
      <c r="Q6" s="174">
        <f>IF(ABS((SUMPRODUCT(F8:F57,'Input| Expensing'!P8:P57)-SUMPRODUCT(F118:F167,'Input| Expensing'!P8:P57))-Q58)&lt;0.0000001,0,1)</f>
        <v>0</v>
      </c>
      <c r="R6" s="174">
        <f>IF(ABS((SUMPRODUCT(G8:G57,'Input| Expensing'!Q8:Q57)-SUMPRODUCT(G118:G167,'Input| Expensing'!Q8:Q57))-R58)&lt;0.0000001,0,1)</f>
        <v>0</v>
      </c>
      <c r="S6" s="174">
        <f>IF(ABS((SUMPRODUCT(H8:H57,'Input| Expensing'!R8:R57)-SUMPRODUCT(H118:H167,'Input| Expensing'!R8:R57))-S58)&lt;0.0000001,0,1)</f>
        <v>0</v>
      </c>
      <c r="T6" s="174">
        <f>IF(ABS((SUMPRODUCT(I8:I57,'Input| Expensing'!S8:S57)-SUMPRODUCT(I118:I167,'Input| Expensing'!S8:S57))-T58)&lt;0.0000001,0,1)</f>
        <v>0</v>
      </c>
      <c r="U6" s="174">
        <f>IF(ABS((SUMPRODUCT(J8:J57,'Input| Expensing'!T8:T57)-SUMPRODUCT(J118:J167,'Input| Expensing'!T8:T57))-U58)&lt;0.0000001,0,1)</f>
        <v>0</v>
      </c>
      <c r="V6"/>
    </row>
    <row r="7" spans="1:41" x14ac:dyDescent="0.2">
      <c r="C7" s="179" t="s">
        <v>153</v>
      </c>
      <c r="D7" s="179" t="str">
        <f>IFERROR('Input| Escalations'!H23,"")</f>
        <v>2022-23</v>
      </c>
      <c r="E7" s="179" t="str">
        <f>IFERROR('Input| Escalations'!I23,"")</f>
        <v>2023-24</v>
      </c>
      <c r="F7" s="179" t="str">
        <f>IFERROR('Input| Escalations'!J23,"")</f>
        <v>2024-25</v>
      </c>
      <c r="G7" s="179" t="str">
        <f>IFERROR('Input| Escalations'!K23,"")</f>
        <v>2025-26</v>
      </c>
      <c r="H7" s="179" t="str">
        <f>IFERROR('Input| Escalations'!L23,"")</f>
        <v>2026-27</v>
      </c>
      <c r="I7" s="179" t="str">
        <f>IFERROR('Input| Escalations'!M23,"")</f>
        <v>2027-28</v>
      </c>
      <c r="J7" s="179" t="str">
        <f>IFERROR('Input| Escalations'!N23,"")</f>
        <v>2028-29</v>
      </c>
      <c r="K7" s="179" t="s">
        <v>1</v>
      </c>
      <c r="N7" s="179" t="s">
        <v>153</v>
      </c>
      <c r="O7" s="179" t="str">
        <f>D7</f>
        <v>2022-23</v>
      </c>
      <c r="P7" s="179" t="str">
        <f t="shared" ref="P7:U7" si="0">E7</f>
        <v>2023-24</v>
      </c>
      <c r="Q7" s="179" t="str">
        <f t="shared" si="0"/>
        <v>2024-25</v>
      </c>
      <c r="R7" s="179" t="str">
        <f t="shared" si="0"/>
        <v>2025-26</v>
      </c>
      <c r="S7" s="179" t="str">
        <f t="shared" si="0"/>
        <v>2026-27</v>
      </c>
      <c r="T7" s="179" t="str">
        <f t="shared" si="0"/>
        <v>2027-28</v>
      </c>
      <c r="U7" s="179" t="str">
        <f t="shared" si="0"/>
        <v>2028-29</v>
      </c>
      <c r="V7" s="179" t="s">
        <v>1</v>
      </c>
    </row>
    <row r="8" spans="1:41" x14ac:dyDescent="0.2">
      <c r="B8" s="201">
        <v>1</v>
      </c>
      <c r="C8" s="42" t="str" cm="1">
        <f t="array" ref="C8">IFERROR(INDEX('Input| Setup'!$E$8:$E$50,SMALL(IF('Input| Setup'!$F$8:$F$50="DX",ROW('Input| Setup'!$F$8:$F$50)-ROW('Input| Setup'!$F$8)+1),ROWS('Input| Setup'!$F$8:$F8))),"")</f>
        <v>Ancillary substation equipment (dx)</v>
      </c>
      <c r="D8" s="186">
        <f>SUMPRODUCT(INDEX('Input| Projects'!$AS$10:$CP$1005, ,MATCH($C8,'Input| Projects'!$AS$9:$CP$9,0)),'Calc| Project Costs'!BR$10:BR$1005)/10^3</f>
        <v>13.766044832091236</v>
      </c>
      <c r="E8" s="186">
        <f>SUMPRODUCT(INDEX('Input| Projects'!$AS$10:$CP$1005, ,MATCH($C8,'Input| Projects'!$AS$9:$CP$9,0)),'Calc| Project Costs'!BS$10:BS$1005)/10^3</f>
        <v>0</v>
      </c>
      <c r="F8" s="186">
        <f>SUMPRODUCT(INDEX('Input| Projects'!$AS$10:$CP$1005, ,MATCH($C8,'Input| Projects'!$AS$9:$CP$9,0)),'Calc| Project Costs'!BT$10:BT$1005)/10^3</f>
        <v>0</v>
      </c>
      <c r="G8" s="186">
        <f>SUMPRODUCT(INDEX('Input| Projects'!$AS$10:$CP$1005, ,MATCH($C8,'Input| Projects'!$AS$9:$CP$9,0)),'Calc| Project Costs'!BU$10:BU$1005)/10^3</f>
        <v>0</v>
      </c>
      <c r="H8" s="186">
        <f>SUMPRODUCT(INDEX('Input| Projects'!$AS$10:$CP$1005, ,MATCH($C8,'Input| Projects'!$AS$9:$CP$9,0)),'Calc| Project Costs'!BV$10:BV$1005)/10^3</f>
        <v>0</v>
      </c>
      <c r="I8" s="186">
        <f>SUMPRODUCT(INDEX('Input| Projects'!$AS$10:$CP$1005, ,MATCH($C8,'Input| Projects'!$AS$9:$CP$9,0)),'Calc| Project Costs'!BW$10:BW$1005)/10^3</f>
        <v>0</v>
      </c>
      <c r="J8" s="186">
        <f>SUMPRODUCT(INDEX('Input| Projects'!$AS$10:$CP$1005, ,MATCH($C8,'Input| Projects'!$AS$9:$CP$9,0)),'Calc| Project Costs'!BX$10:BX$1005)/10^3</f>
        <v>0</v>
      </c>
      <c r="K8" s="186">
        <f>IFERROR(SUM(D8:J8),"")</f>
        <v>13.766044832091236</v>
      </c>
      <c r="L8" s="140"/>
      <c r="M8" s="201">
        <v>1</v>
      </c>
      <c r="N8" s="42" t="str">
        <f t="shared" ref="N8:N39" si="1">IFERROR(C8,"")</f>
        <v>Ancillary substation equipment (dx)</v>
      </c>
      <c r="O8" s="186">
        <f>IFERROR((D8-D118)*INDEX('Input| Expensing'!$D$8:$J$57,MATCH($N8,'Input| Expensing'!$C$8:$C$57,0),MATCH(O$7,'Input| Expensing'!$D$7:$J$7,0)),"")</f>
        <v>0</v>
      </c>
      <c r="P8" s="186">
        <f>IFERROR((E8-E118)*INDEX('Input| Expensing'!$D$8:$J$57,MATCH($N8,'Input| Expensing'!$C$8:$C$57,0),MATCH(P$7,'Input| Expensing'!$D$7:$J$7,0)),"")</f>
        <v>0</v>
      </c>
      <c r="Q8" s="186">
        <f>IFERROR((F8-F118)*INDEX('Input| Expensing'!$D$8:$J$57,MATCH($N8,'Input| Expensing'!$C$8:$C$57,0),MATCH(Q$7,'Input| Expensing'!$D$7:$J$7,0)),"")</f>
        <v>0</v>
      </c>
      <c r="R8" s="186">
        <f>IFERROR((G8-G118)*INDEX('Input| Expensing'!$D$8:$J$57,MATCH($N8,'Input| Expensing'!$C$8:$C$57,0),MATCH(R$7,'Input| Expensing'!$D$7:$J$7,0)),"")</f>
        <v>0</v>
      </c>
      <c r="S8" s="186">
        <f>IFERROR((H8-H118)*INDEX('Input| Expensing'!$D$8:$J$57,MATCH($N8,'Input| Expensing'!$C$8:$C$57,0),MATCH(S$7,'Input| Expensing'!$D$7:$J$7,0)),"")</f>
        <v>0</v>
      </c>
      <c r="T8" s="186">
        <f>IFERROR((I8-I118)*INDEX('Input| Expensing'!$D$8:$J$57,MATCH($N8,'Input| Expensing'!$C$8:$C$57,0),MATCH(T$7,'Input| Expensing'!$D$7:$J$7,0)),"")</f>
        <v>0</v>
      </c>
      <c r="U8" s="186">
        <f>IFERROR((J8-J118)*INDEX('Input| Expensing'!$D$8:$J$57,MATCH($N8,'Input| Expensing'!$C$8:$C$57,0),MATCH(U$7,'Input| Expensing'!$D$7:$J$7,0)),"")</f>
        <v>0</v>
      </c>
      <c r="V8" s="186">
        <f>IFERROR(SUM(O8:U8),"")</f>
        <v>0</v>
      </c>
      <c r="AF8" s="134"/>
      <c r="AG8" s="134"/>
      <c r="AH8" s="134"/>
    </row>
    <row r="9" spans="1:41" x14ac:dyDescent="0.2">
      <c r="B9" s="201">
        <f>IFERROR(B8+1,"")</f>
        <v>2</v>
      </c>
      <c r="C9" s="42" t="str" cm="1">
        <f t="array" ref="C9">IFERROR(INDEX('Input| Setup'!$E$8:$E$50,SMALL(IF('Input| Setup'!$F$8:$F$50="DX",ROW('Input| Setup'!$F$8:$F$50)-ROW('Input| Setup'!$F$8)+1),ROWS('Input| Setup'!$F$8:$F9))),"")</f>
        <v>Buildings (non-system) (dx)</v>
      </c>
      <c r="D9" s="186">
        <f>SUMPRODUCT(INDEX('Input| Projects'!$AS$10:$CP$1005, ,MATCH($C9,'Input| Projects'!$AS$9:$CP$9,0)),'Calc| Project Costs'!BR$10:BR$1005)/10^3</f>
        <v>9.9302357799999985</v>
      </c>
      <c r="E9" s="186">
        <f>SUMPRODUCT(INDEX('Input| Projects'!$AS$10:$CP$1005, ,MATCH($C9,'Input| Projects'!$AS$9:$CP$9,0)),'Calc| Project Costs'!BS$10:BS$1005)/10^3</f>
        <v>0</v>
      </c>
      <c r="F9" s="186">
        <f>SUMPRODUCT(INDEX('Input| Projects'!$AS$10:$CP$1005, ,MATCH($C9,'Input| Projects'!$AS$9:$CP$9,0)),'Calc| Project Costs'!BT$10:BT$1005)/10^3</f>
        <v>0</v>
      </c>
      <c r="G9" s="186">
        <f>SUMPRODUCT(INDEX('Input| Projects'!$AS$10:$CP$1005, ,MATCH($C9,'Input| Projects'!$AS$9:$CP$9,0)),'Calc| Project Costs'!BU$10:BU$1005)/10^3</f>
        <v>0</v>
      </c>
      <c r="H9" s="186">
        <f>SUMPRODUCT(INDEX('Input| Projects'!$AS$10:$CP$1005, ,MATCH($C9,'Input| Projects'!$AS$9:$CP$9,0)),'Calc| Project Costs'!BV$10:BV$1005)/10^3</f>
        <v>0</v>
      </c>
      <c r="I9" s="186">
        <f>SUMPRODUCT(INDEX('Input| Projects'!$AS$10:$CP$1005, ,MATCH($C9,'Input| Projects'!$AS$9:$CP$9,0)),'Calc| Project Costs'!BW$10:BW$1005)/10^3</f>
        <v>0</v>
      </c>
      <c r="J9" s="186">
        <f>SUMPRODUCT(INDEX('Input| Projects'!$AS$10:$CP$1005, ,MATCH($C9,'Input| Projects'!$AS$9:$CP$9,0)),'Calc| Project Costs'!BX$10:BX$1005)/10^3</f>
        <v>0</v>
      </c>
      <c r="K9" s="186">
        <f t="shared" ref="K9:K57" si="2">IFERROR(SUM(D9:J9),"")</f>
        <v>9.9302357799999985</v>
      </c>
      <c r="L9" s="140"/>
      <c r="M9" s="201">
        <f>IFERROR(M8+1,"")</f>
        <v>2</v>
      </c>
      <c r="N9" s="42" t="str">
        <f t="shared" si="1"/>
        <v>Buildings (non-system) (dx)</v>
      </c>
      <c r="O9" s="186">
        <f>IFERROR((D9-D119)*INDEX('Input| Expensing'!$D$8:$J$57,MATCH($N9,'Input| Expensing'!$C$8:$C$57,0),MATCH(O$7,'Input| Expensing'!$D$7:$J$7,0)),"")</f>
        <v>0</v>
      </c>
      <c r="P9" s="186">
        <f>IFERROR((E9-E119)*INDEX('Input| Expensing'!$D$8:$J$57,MATCH($N9,'Input| Expensing'!$C$8:$C$57,0),MATCH(P$7,'Input| Expensing'!$D$7:$J$7,0)),"")</f>
        <v>0</v>
      </c>
      <c r="Q9" s="186">
        <f>IFERROR((F9-F119)*INDEX('Input| Expensing'!$D$8:$J$57,MATCH($N9,'Input| Expensing'!$C$8:$C$57,0),MATCH(Q$7,'Input| Expensing'!$D$7:$J$7,0)),"")</f>
        <v>0</v>
      </c>
      <c r="R9" s="186">
        <f>IFERROR((G9-G119)*INDEX('Input| Expensing'!$D$8:$J$57,MATCH($N9,'Input| Expensing'!$C$8:$C$57,0),MATCH(R$7,'Input| Expensing'!$D$7:$J$7,0)),"")</f>
        <v>0</v>
      </c>
      <c r="S9" s="186">
        <f>IFERROR((H9-H119)*INDEX('Input| Expensing'!$D$8:$J$57,MATCH($N9,'Input| Expensing'!$C$8:$C$57,0),MATCH(S$7,'Input| Expensing'!$D$7:$J$7,0)),"")</f>
        <v>0</v>
      </c>
      <c r="T9" s="186">
        <f>IFERROR((I9-I119)*INDEX('Input| Expensing'!$D$8:$J$57,MATCH($N9,'Input| Expensing'!$C$8:$C$57,0),MATCH(T$7,'Input| Expensing'!$D$7:$J$7,0)),"")</f>
        <v>0</v>
      </c>
      <c r="U9" s="186">
        <f>IFERROR((J9-J119)*INDEX('Input| Expensing'!$D$8:$J$57,MATCH($N9,'Input| Expensing'!$C$8:$C$57,0),MATCH(U$7,'Input| Expensing'!$D$7:$J$7,0)),"")</f>
        <v>0</v>
      </c>
      <c r="V9" s="186">
        <f t="shared" ref="V9:V57" si="3">IFERROR(SUM(O9:U9),"")</f>
        <v>0</v>
      </c>
      <c r="AF9" s="134"/>
      <c r="AG9" s="134"/>
      <c r="AH9" s="134"/>
    </row>
    <row r="10" spans="1:41" x14ac:dyDescent="0.2">
      <c r="B10" s="201">
        <f t="shared" ref="B10:B57" si="4">IFERROR(B9+1,"")</f>
        <v>3</v>
      </c>
      <c r="C10" s="42" t="str" cm="1">
        <f t="array" ref="C10">IFERROR(INDEX('Input| Setup'!$E$8:$E$50,SMALL(IF('Input| Setup'!$F$8:$F$50="DX",ROW('Input| Setup'!$F$8:$F$50)-ROW('Input| Setup'!$F$8)+1),ROWS('Input| Setup'!$F$8:$F10))),"")</f>
        <v>Buildings (system) (dx)</v>
      </c>
      <c r="D10" s="186">
        <f>SUMPRODUCT(INDEX('Input| Projects'!$AS$10:$CP$1005, ,MATCH($C10,'Input| Projects'!$AS$9:$CP$9,0)),'Calc| Project Costs'!BR$10:BR$1005)/10^3</f>
        <v>25.58988377</v>
      </c>
      <c r="E10" s="186">
        <f>SUMPRODUCT(INDEX('Input| Projects'!$AS$10:$CP$1005, ,MATCH($C10,'Input| Projects'!$AS$9:$CP$9,0)),'Calc| Project Costs'!BS$10:BS$1005)/10^3</f>
        <v>0</v>
      </c>
      <c r="F10" s="186">
        <f>SUMPRODUCT(INDEX('Input| Projects'!$AS$10:$CP$1005, ,MATCH($C10,'Input| Projects'!$AS$9:$CP$9,0)),'Calc| Project Costs'!BT$10:BT$1005)/10^3</f>
        <v>0</v>
      </c>
      <c r="G10" s="186">
        <f>SUMPRODUCT(INDEX('Input| Projects'!$AS$10:$CP$1005, ,MATCH($C10,'Input| Projects'!$AS$9:$CP$9,0)),'Calc| Project Costs'!BU$10:BU$1005)/10^3</f>
        <v>0</v>
      </c>
      <c r="H10" s="186">
        <f>SUMPRODUCT(INDEX('Input| Projects'!$AS$10:$CP$1005, ,MATCH($C10,'Input| Projects'!$AS$9:$CP$9,0)),'Calc| Project Costs'!BV$10:BV$1005)/10^3</f>
        <v>0</v>
      </c>
      <c r="I10" s="186">
        <f>SUMPRODUCT(INDEX('Input| Projects'!$AS$10:$CP$1005, ,MATCH($C10,'Input| Projects'!$AS$9:$CP$9,0)),'Calc| Project Costs'!BW$10:BW$1005)/10^3</f>
        <v>0</v>
      </c>
      <c r="J10" s="186">
        <f>SUMPRODUCT(INDEX('Input| Projects'!$AS$10:$CP$1005, ,MATCH($C10,'Input| Projects'!$AS$9:$CP$9,0)),'Calc| Project Costs'!BX$10:BX$1005)/10^3</f>
        <v>0</v>
      </c>
      <c r="K10" s="186">
        <f t="shared" si="2"/>
        <v>25.58988377</v>
      </c>
      <c r="L10" s="140"/>
      <c r="M10" s="201">
        <f t="shared" ref="M10:M57" si="5">IFERROR(M9+1,"")</f>
        <v>3</v>
      </c>
      <c r="N10" s="42" t="str">
        <f t="shared" si="1"/>
        <v>Buildings (system) (dx)</v>
      </c>
      <c r="O10" s="186">
        <f>IFERROR((D10-D120)*INDEX('Input| Expensing'!$D$8:$J$57,MATCH($N10,'Input| Expensing'!$C$8:$C$57,0),MATCH(O$7,'Input| Expensing'!$D$7:$J$7,0)),"")</f>
        <v>0</v>
      </c>
      <c r="P10" s="186">
        <f>IFERROR((E10-E120)*INDEX('Input| Expensing'!$D$8:$J$57,MATCH($N10,'Input| Expensing'!$C$8:$C$57,0),MATCH(P$7,'Input| Expensing'!$D$7:$J$7,0)),"")</f>
        <v>0</v>
      </c>
      <c r="Q10" s="186">
        <f>IFERROR((F10-F120)*INDEX('Input| Expensing'!$D$8:$J$57,MATCH($N10,'Input| Expensing'!$C$8:$C$57,0),MATCH(Q$7,'Input| Expensing'!$D$7:$J$7,0)),"")</f>
        <v>0</v>
      </c>
      <c r="R10" s="186">
        <f>IFERROR((G10-G120)*INDEX('Input| Expensing'!$D$8:$J$57,MATCH($N10,'Input| Expensing'!$C$8:$C$57,0),MATCH(R$7,'Input| Expensing'!$D$7:$J$7,0)),"")</f>
        <v>0</v>
      </c>
      <c r="S10" s="186">
        <f>IFERROR((H10-H120)*INDEX('Input| Expensing'!$D$8:$J$57,MATCH($N10,'Input| Expensing'!$C$8:$C$57,0),MATCH(S$7,'Input| Expensing'!$D$7:$J$7,0)),"")</f>
        <v>0</v>
      </c>
      <c r="T10" s="186">
        <f>IFERROR((I10-I120)*INDEX('Input| Expensing'!$D$8:$J$57,MATCH($N10,'Input| Expensing'!$C$8:$C$57,0),MATCH(T$7,'Input| Expensing'!$D$7:$J$7,0)),"")</f>
        <v>0</v>
      </c>
      <c r="U10" s="186">
        <f>IFERROR((J10-J120)*INDEX('Input| Expensing'!$D$8:$J$57,MATCH($N10,'Input| Expensing'!$C$8:$C$57,0),MATCH(U$7,'Input| Expensing'!$D$7:$J$7,0)),"")</f>
        <v>0</v>
      </c>
      <c r="V10" s="186">
        <f t="shared" si="3"/>
        <v>0</v>
      </c>
      <c r="AF10" s="134"/>
      <c r="AG10" s="134"/>
      <c r="AH10" s="134"/>
    </row>
    <row r="11" spans="1:41" x14ac:dyDescent="0.2">
      <c r="B11" s="201">
        <f t="shared" si="4"/>
        <v>4</v>
      </c>
      <c r="C11" s="42" t="str" cm="1">
        <f t="array" ref="C11">IFERROR(INDEX('Input| Setup'!$E$8:$E$50,SMALL(IF('Input| Setup'!$F$8:$F$50="DX",ROW('Input| Setup'!$F$8:$F$50)-ROW('Input| Setup'!$F$8)+1),ROWS('Input| Setup'!$F$8:$F11))),"")</f>
        <v>Cable tunnel (dx)</v>
      </c>
      <c r="D11" s="186">
        <f>SUMPRODUCT(INDEX('Input| Projects'!$AS$10:$CP$1005, ,MATCH($C11,'Input| Projects'!$AS$9:$CP$9,0)),'Calc| Project Costs'!BR$10:BR$1005)/10^3</f>
        <v>0.4580553</v>
      </c>
      <c r="E11" s="186">
        <f>SUMPRODUCT(INDEX('Input| Projects'!$AS$10:$CP$1005, ,MATCH($C11,'Input| Projects'!$AS$9:$CP$9,0)),'Calc| Project Costs'!BS$10:BS$1005)/10^3</f>
        <v>0</v>
      </c>
      <c r="F11" s="186">
        <f>SUMPRODUCT(INDEX('Input| Projects'!$AS$10:$CP$1005, ,MATCH($C11,'Input| Projects'!$AS$9:$CP$9,0)),'Calc| Project Costs'!BT$10:BT$1005)/10^3</f>
        <v>0</v>
      </c>
      <c r="G11" s="186">
        <f>SUMPRODUCT(INDEX('Input| Projects'!$AS$10:$CP$1005, ,MATCH($C11,'Input| Projects'!$AS$9:$CP$9,0)),'Calc| Project Costs'!BU$10:BU$1005)/10^3</f>
        <v>0</v>
      </c>
      <c r="H11" s="186">
        <f>SUMPRODUCT(INDEX('Input| Projects'!$AS$10:$CP$1005, ,MATCH($C11,'Input| Projects'!$AS$9:$CP$9,0)),'Calc| Project Costs'!BV$10:BV$1005)/10^3</f>
        <v>0</v>
      </c>
      <c r="I11" s="186">
        <f>SUMPRODUCT(INDEX('Input| Projects'!$AS$10:$CP$1005, ,MATCH($C11,'Input| Projects'!$AS$9:$CP$9,0)),'Calc| Project Costs'!BW$10:BW$1005)/10^3</f>
        <v>0</v>
      </c>
      <c r="J11" s="186">
        <f>SUMPRODUCT(INDEX('Input| Projects'!$AS$10:$CP$1005, ,MATCH($C11,'Input| Projects'!$AS$9:$CP$9,0)),'Calc| Project Costs'!BX$10:BX$1005)/10^3</f>
        <v>0</v>
      </c>
      <c r="K11" s="186">
        <f t="shared" si="2"/>
        <v>0.4580553</v>
      </c>
      <c r="L11" s="140"/>
      <c r="M11" s="201">
        <f t="shared" si="5"/>
        <v>4</v>
      </c>
      <c r="N11" s="42" t="str">
        <f t="shared" si="1"/>
        <v>Cable tunnel (dx)</v>
      </c>
      <c r="O11" s="186">
        <f>IFERROR((D11-D121)*INDEX('Input| Expensing'!$D$8:$J$57,MATCH($N11,'Input| Expensing'!$C$8:$C$57,0),MATCH(O$7,'Input| Expensing'!$D$7:$J$7,0)),"")</f>
        <v>0</v>
      </c>
      <c r="P11" s="186">
        <f>IFERROR((E11-E121)*INDEX('Input| Expensing'!$D$8:$J$57,MATCH($N11,'Input| Expensing'!$C$8:$C$57,0),MATCH(P$7,'Input| Expensing'!$D$7:$J$7,0)),"")</f>
        <v>0</v>
      </c>
      <c r="Q11" s="186">
        <f>IFERROR((F11-F121)*INDEX('Input| Expensing'!$D$8:$J$57,MATCH($N11,'Input| Expensing'!$C$8:$C$57,0),MATCH(Q$7,'Input| Expensing'!$D$7:$J$7,0)),"")</f>
        <v>0</v>
      </c>
      <c r="R11" s="186">
        <f>IFERROR((G11-G121)*INDEX('Input| Expensing'!$D$8:$J$57,MATCH($N11,'Input| Expensing'!$C$8:$C$57,0),MATCH(R$7,'Input| Expensing'!$D$7:$J$7,0)),"")</f>
        <v>0</v>
      </c>
      <c r="S11" s="186">
        <f>IFERROR((H11-H121)*INDEX('Input| Expensing'!$D$8:$J$57,MATCH($N11,'Input| Expensing'!$C$8:$C$57,0),MATCH(S$7,'Input| Expensing'!$D$7:$J$7,0)),"")</f>
        <v>0</v>
      </c>
      <c r="T11" s="186">
        <f>IFERROR((I11-I121)*INDEX('Input| Expensing'!$D$8:$J$57,MATCH($N11,'Input| Expensing'!$C$8:$C$57,0),MATCH(T$7,'Input| Expensing'!$D$7:$J$7,0)),"")</f>
        <v>0</v>
      </c>
      <c r="U11" s="186">
        <f>IFERROR((J11-J121)*INDEX('Input| Expensing'!$D$8:$J$57,MATCH($N11,'Input| Expensing'!$C$8:$C$57,0),MATCH(U$7,'Input| Expensing'!$D$7:$J$7,0)),"")</f>
        <v>0</v>
      </c>
      <c r="V11" s="186">
        <f t="shared" si="3"/>
        <v>0</v>
      </c>
    </row>
    <row r="12" spans="1:41" x14ac:dyDescent="0.2">
      <c r="B12" s="201">
        <f t="shared" si="4"/>
        <v>5</v>
      </c>
      <c r="C12" s="42" t="str" cm="1">
        <f t="array" ref="C12">IFERROR(INDEX('Input| Setup'!$E$8:$E$50,SMALL(IF('Input| Setup'!$F$8:$F$50="DX",ROW('Input| Setup'!$F$8:$F$50)-ROW('Input| Setup'!$F$8)+1),ROWS('Input| Setup'!$F$8:$F12))),"")</f>
        <v>Distribution lines and cables (dx)</v>
      </c>
      <c r="D12" s="186">
        <f>SUMPRODUCT(INDEX('Input| Projects'!$AS$10:$CP$1005, ,MATCH($C12,'Input| Projects'!$AS$9:$CP$9,0)),'Calc| Project Costs'!BR$10:BR$1005)/10^3</f>
        <v>134.28956081734168</v>
      </c>
      <c r="E12" s="186">
        <f>SUMPRODUCT(INDEX('Input| Projects'!$AS$10:$CP$1005, ,MATCH($C12,'Input| Projects'!$AS$9:$CP$9,0)),'Calc| Project Costs'!BS$10:BS$1005)/10^3</f>
        <v>0</v>
      </c>
      <c r="F12" s="186">
        <f>SUMPRODUCT(INDEX('Input| Projects'!$AS$10:$CP$1005, ,MATCH($C12,'Input| Projects'!$AS$9:$CP$9,0)),'Calc| Project Costs'!BT$10:BT$1005)/10^3</f>
        <v>0</v>
      </c>
      <c r="G12" s="186">
        <f>SUMPRODUCT(INDEX('Input| Projects'!$AS$10:$CP$1005, ,MATCH($C12,'Input| Projects'!$AS$9:$CP$9,0)),'Calc| Project Costs'!BU$10:BU$1005)/10^3</f>
        <v>0</v>
      </c>
      <c r="H12" s="186">
        <f>SUMPRODUCT(INDEX('Input| Projects'!$AS$10:$CP$1005, ,MATCH($C12,'Input| Projects'!$AS$9:$CP$9,0)),'Calc| Project Costs'!BV$10:BV$1005)/10^3</f>
        <v>0</v>
      </c>
      <c r="I12" s="186">
        <f>SUMPRODUCT(INDEX('Input| Projects'!$AS$10:$CP$1005, ,MATCH($C12,'Input| Projects'!$AS$9:$CP$9,0)),'Calc| Project Costs'!BW$10:BW$1005)/10^3</f>
        <v>0</v>
      </c>
      <c r="J12" s="186">
        <f>SUMPRODUCT(INDEX('Input| Projects'!$AS$10:$CP$1005, ,MATCH($C12,'Input| Projects'!$AS$9:$CP$9,0)),'Calc| Project Costs'!BX$10:BX$1005)/10^3</f>
        <v>0</v>
      </c>
      <c r="K12" s="186">
        <f t="shared" si="2"/>
        <v>134.28956081734168</v>
      </c>
      <c r="L12" s="140"/>
      <c r="M12" s="201">
        <f t="shared" si="5"/>
        <v>5</v>
      </c>
      <c r="N12" s="42" t="str">
        <f t="shared" si="1"/>
        <v>Distribution lines and cables (dx)</v>
      </c>
      <c r="O12" s="186">
        <f>IFERROR((D12-D122)*INDEX('Input| Expensing'!$D$8:$J$57,MATCH($N12,'Input| Expensing'!$C$8:$C$57,0),MATCH(O$7,'Input| Expensing'!$D$7:$J$7,0)),"")</f>
        <v>0</v>
      </c>
      <c r="P12" s="186">
        <f>IFERROR((E12-E122)*INDEX('Input| Expensing'!$D$8:$J$57,MATCH($N12,'Input| Expensing'!$C$8:$C$57,0),MATCH(P$7,'Input| Expensing'!$D$7:$J$7,0)),"")</f>
        <v>0</v>
      </c>
      <c r="Q12" s="186">
        <f>IFERROR((F12-F122)*INDEX('Input| Expensing'!$D$8:$J$57,MATCH($N12,'Input| Expensing'!$C$8:$C$57,0),MATCH(Q$7,'Input| Expensing'!$D$7:$J$7,0)),"")</f>
        <v>0</v>
      </c>
      <c r="R12" s="186">
        <f>IFERROR((G12-G122)*INDEX('Input| Expensing'!$D$8:$J$57,MATCH($N12,'Input| Expensing'!$C$8:$C$57,0),MATCH(R$7,'Input| Expensing'!$D$7:$J$7,0)),"")</f>
        <v>0</v>
      </c>
      <c r="S12" s="186">
        <f>IFERROR((H12-H122)*INDEX('Input| Expensing'!$D$8:$J$57,MATCH($N12,'Input| Expensing'!$C$8:$C$57,0),MATCH(S$7,'Input| Expensing'!$D$7:$J$7,0)),"")</f>
        <v>0</v>
      </c>
      <c r="T12" s="186">
        <f>IFERROR((I12-I122)*INDEX('Input| Expensing'!$D$8:$J$57,MATCH($N12,'Input| Expensing'!$C$8:$C$57,0),MATCH(T$7,'Input| Expensing'!$D$7:$J$7,0)),"")</f>
        <v>0</v>
      </c>
      <c r="U12" s="186">
        <f>IFERROR((J12-J122)*INDEX('Input| Expensing'!$D$8:$J$57,MATCH($N12,'Input| Expensing'!$C$8:$C$57,0),MATCH(U$7,'Input| Expensing'!$D$7:$J$7,0)),"")</f>
        <v>0</v>
      </c>
      <c r="V12" s="186">
        <f t="shared" si="3"/>
        <v>0</v>
      </c>
    </row>
    <row r="13" spans="1:41" x14ac:dyDescent="0.2">
      <c r="B13" s="201">
        <f t="shared" si="4"/>
        <v>6</v>
      </c>
      <c r="C13" s="42" t="str" cm="1">
        <f t="array" ref="C13">IFERROR(INDEX('Input| Setup'!$E$8:$E$50,SMALL(IF('Input| Setup'!$F$8:$F$50="DX",ROW('Input| Setup'!$F$8:$F$50)-ROW('Input| Setup'!$F$8)+1),ROWS('Input| Setup'!$F$8:$F13))),"")</f>
        <v>Furniture, fittings, plant and equipment (dx)</v>
      </c>
      <c r="D13" s="186">
        <f>SUMPRODUCT(INDEX('Input| Projects'!$AS$10:$CP$1005, ,MATCH($C13,'Input| Projects'!$AS$9:$CP$9,0)),'Calc| Project Costs'!BR$10:BR$1005)/10^3</f>
        <v>4.0586626899999994</v>
      </c>
      <c r="E13" s="186">
        <f>SUMPRODUCT(INDEX('Input| Projects'!$AS$10:$CP$1005, ,MATCH($C13,'Input| Projects'!$AS$9:$CP$9,0)),'Calc| Project Costs'!BS$10:BS$1005)/10^3</f>
        <v>0</v>
      </c>
      <c r="F13" s="186">
        <f>SUMPRODUCT(INDEX('Input| Projects'!$AS$10:$CP$1005, ,MATCH($C13,'Input| Projects'!$AS$9:$CP$9,0)),'Calc| Project Costs'!BT$10:BT$1005)/10^3</f>
        <v>0</v>
      </c>
      <c r="G13" s="186">
        <f>SUMPRODUCT(INDEX('Input| Projects'!$AS$10:$CP$1005, ,MATCH($C13,'Input| Projects'!$AS$9:$CP$9,0)),'Calc| Project Costs'!BU$10:BU$1005)/10^3</f>
        <v>0</v>
      </c>
      <c r="H13" s="186">
        <f>SUMPRODUCT(INDEX('Input| Projects'!$AS$10:$CP$1005, ,MATCH($C13,'Input| Projects'!$AS$9:$CP$9,0)),'Calc| Project Costs'!BV$10:BV$1005)/10^3</f>
        <v>0</v>
      </c>
      <c r="I13" s="186">
        <f>SUMPRODUCT(INDEX('Input| Projects'!$AS$10:$CP$1005, ,MATCH($C13,'Input| Projects'!$AS$9:$CP$9,0)),'Calc| Project Costs'!BW$10:BW$1005)/10^3</f>
        <v>0</v>
      </c>
      <c r="J13" s="186">
        <f>SUMPRODUCT(INDEX('Input| Projects'!$AS$10:$CP$1005, ,MATCH($C13,'Input| Projects'!$AS$9:$CP$9,0)),'Calc| Project Costs'!BX$10:BX$1005)/10^3</f>
        <v>0</v>
      </c>
      <c r="K13" s="186">
        <f t="shared" si="2"/>
        <v>4.0586626899999994</v>
      </c>
      <c r="L13" s="140"/>
      <c r="M13" s="201">
        <f t="shared" si="5"/>
        <v>6</v>
      </c>
      <c r="N13" s="42" t="str">
        <f t="shared" si="1"/>
        <v>Furniture, fittings, plant and equipment (dx)</v>
      </c>
      <c r="O13" s="186">
        <f>IFERROR((D13-D123)*INDEX('Input| Expensing'!$D$8:$J$57,MATCH($N13,'Input| Expensing'!$C$8:$C$57,0),MATCH(O$7,'Input| Expensing'!$D$7:$J$7,0)),"")</f>
        <v>0</v>
      </c>
      <c r="P13" s="186">
        <f>IFERROR((E13-E123)*INDEX('Input| Expensing'!$D$8:$J$57,MATCH($N13,'Input| Expensing'!$C$8:$C$57,0),MATCH(P$7,'Input| Expensing'!$D$7:$J$7,0)),"")</f>
        <v>0</v>
      </c>
      <c r="Q13" s="186">
        <f>IFERROR((F13-F123)*INDEX('Input| Expensing'!$D$8:$J$57,MATCH($N13,'Input| Expensing'!$C$8:$C$57,0),MATCH(Q$7,'Input| Expensing'!$D$7:$J$7,0)),"")</f>
        <v>0</v>
      </c>
      <c r="R13" s="186">
        <f>IFERROR((G13-G123)*INDEX('Input| Expensing'!$D$8:$J$57,MATCH($N13,'Input| Expensing'!$C$8:$C$57,0),MATCH(R$7,'Input| Expensing'!$D$7:$J$7,0)),"")</f>
        <v>0</v>
      </c>
      <c r="S13" s="186">
        <f>IFERROR((H13-H123)*INDEX('Input| Expensing'!$D$8:$J$57,MATCH($N13,'Input| Expensing'!$C$8:$C$57,0),MATCH(S$7,'Input| Expensing'!$D$7:$J$7,0)),"")</f>
        <v>0</v>
      </c>
      <c r="T13" s="186">
        <f>IFERROR((I13-I123)*INDEX('Input| Expensing'!$D$8:$J$57,MATCH($N13,'Input| Expensing'!$C$8:$C$57,0),MATCH(T$7,'Input| Expensing'!$D$7:$J$7,0)),"")</f>
        <v>0</v>
      </c>
      <c r="U13" s="186">
        <f>IFERROR((J13-J123)*INDEX('Input| Expensing'!$D$8:$J$57,MATCH($N13,'Input| Expensing'!$C$8:$C$57,0),MATCH(U$7,'Input| Expensing'!$D$7:$J$7,0)),"")</f>
        <v>0</v>
      </c>
      <c r="V13" s="186">
        <f t="shared" si="3"/>
        <v>0</v>
      </c>
    </row>
    <row r="14" spans="1:41" x14ac:dyDescent="0.2">
      <c r="B14" s="201">
        <f t="shared" si="4"/>
        <v>7</v>
      </c>
      <c r="C14" s="42" t="str" cm="1">
        <f t="array" ref="C14">IFERROR(INDEX('Input| Setup'!$E$8:$E$50,SMALL(IF('Input| Setup'!$F$8:$F$50="DX",ROW('Input| Setup'!$F$8:$F$50)-ROW('Input| Setup'!$F$8)+1),ROWS('Input| Setup'!$F$8:$F14))),"")</f>
        <v>IT systems (dx)</v>
      </c>
      <c r="D14" s="186">
        <f>SUMPRODUCT(INDEX('Input| Projects'!$AS$10:$CP$1005, ,MATCH($C14,'Input| Projects'!$AS$9:$CP$9,0)),'Calc| Project Costs'!BR$10:BR$1005)/10^3</f>
        <v>14.58845215</v>
      </c>
      <c r="E14" s="186">
        <f>SUMPRODUCT(INDEX('Input| Projects'!$AS$10:$CP$1005, ,MATCH($C14,'Input| Projects'!$AS$9:$CP$9,0)),'Calc| Project Costs'!BS$10:BS$1005)/10^3</f>
        <v>0</v>
      </c>
      <c r="F14" s="186">
        <f>SUMPRODUCT(INDEX('Input| Projects'!$AS$10:$CP$1005, ,MATCH($C14,'Input| Projects'!$AS$9:$CP$9,0)),'Calc| Project Costs'!BT$10:BT$1005)/10^3</f>
        <v>0</v>
      </c>
      <c r="G14" s="186">
        <f>SUMPRODUCT(INDEX('Input| Projects'!$AS$10:$CP$1005, ,MATCH($C14,'Input| Projects'!$AS$9:$CP$9,0)),'Calc| Project Costs'!BU$10:BU$1005)/10^3</f>
        <v>0</v>
      </c>
      <c r="H14" s="186">
        <f>SUMPRODUCT(INDEX('Input| Projects'!$AS$10:$CP$1005, ,MATCH($C14,'Input| Projects'!$AS$9:$CP$9,0)),'Calc| Project Costs'!BV$10:BV$1005)/10^3</f>
        <v>0</v>
      </c>
      <c r="I14" s="186">
        <f>SUMPRODUCT(INDEX('Input| Projects'!$AS$10:$CP$1005, ,MATCH($C14,'Input| Projects'!$AS$9:$CP$9,0)),'Calc| Project Costs'!BW$10:BW$1005)/10^3</f>
        <v>0</v>
      </c>
      <c r="J14" s="186">
        <f>SUMPRODUCT(INDEX('Input| Projects'!$AS$10:$CP$1005, ,MATCH($C14,'Input| Projects'!$AS$9:$CP$9,0)),'Calc| Project Costs'!BX$10:BX$1005)/10^3</f>
        <v>0</v>
      </c>
      <c r="K14" s="186">
        <f t="shared" si="2"/>
        <v>14.58845215</v>
      </c>
      <c r="L14" s="140"/>
      <c r="M14" s="201">
        <f t="shared" si="5"/>
        <v>7</v>
      </c>
      <c r="N14" s="42" t="str">
        <f t="shared" si="1"/>
        <v>IT systems (dx)</v>
      </c>
      <c r="O14" s="186">
        <f>IFERROR((D14-D124)*INDEX('Input| Expensing'!$D$8:$J$57,MATCH($N14,'Input| Expensing'!$C$8:$C$57,0),MATCH(O$7,'Input| Expensing'!$D$7:$J$7,0)),"")</f>
        <v>0</v>
      </c>
      <c r="P14" s="186">
        <f>IFERROR((E14-E124)*INDEX('Input| Expensing'!$D$8:$J$57,MATCH($N14,'Input| Expensing'!$C$8:$C$57,0),MATCH(P$7,'Input| Expensing'!$D$7:$J$7,0)),"")</f>
        <v>0</v>
      </c>
      <c r="Q14" s="186">
        <f>IFERROR((F14-F124)*INDEX('Input| Expensing'!$D$8:$J$57,MATCH($N14,'Input| Expensing'!$C$8:$C$57,0),MATCH(Q$7,'Input| Expensing'!$D$7:$J$7,0)),"")</f>
        <v>0</v>
      </c>
      <c r="R14" s="186">
        <f>IFERROR((G14-G124)*INDEX('Input| Expensing'!$D$8:$J$57,MATCH($N14,'Input| Expensing'!$C$8:$C$57,0),MATCH(R$7,'Input| Expensing'!$D$7:$J$7,0)),"")</f>
        <v>0</v>
      </c>
      <c r="S14" s="186">
        <f>IFERROR((H14-H124)*INDEX('Input| Expensing'!$D$8:$J$57,MATCH($N14,'Input| Expensing'!$C$8:$C$57,0),MATCH(S$7,'Input| Expensing'!$D$7:$J$7,0)),"")</f>
        <v>0</v>
      </c>
      <c r="T14" s="186">
        <f>IFERROR((I14-I124)*INDEX('Input| Expensing'!$D$8:$J$57,MATCH($N14,'Input| Expensing'!$C$8:$C$57,0),MATCH(T$7,'Input| Expensing'!$D$7:$J$7,0)),"")</f>
        <v>0</v>
      </c>
      <c r="U14" s="186">
        <f>IFERROR((J14-J124)*INDEX('Input| Expensing'!$D$8:$J$57,MATCH($N14,'Input| Expensing'!$C$8:$C$57,0),MATCH(U$7,'Input| Expensing'!$D$7:$J$7,0)),"")</f>
        <v>0</v>
      </c>
      <c r="V14" s="186">
        <f t="shared" si="3"/>
        <v>0</v>
      </c>
    </row>
    <row r="15" spans="1:41" x14ac:dyDescent="0.2">
      <c r="B15" s="201">
        <f t="shared" si="4"/>
        <v>8</v>
      </c>
      <c r="C15" s="42" t="str" cm="1">
        <f t="array" ref="C15">IFERROR(INDEX('Input| Setup'!$E$8:$E$50,SMALL(IF('Input| Setup'!$F$8:$F$50="DX",ROW('Input| Setup'!$F$8:$F$50)-ROW('Input| Setup'!$F$8)+1),ROWS('Input| Setup'!$F$8:$F15))),"")</f>
        <v>In-house software (dx)</v>
      </c>
      <c r="D15" s="186">
        <f>SUMPRODUCT(INDEX('Input| Projects'!$AS$10:$CP$1005, ,MATCH($C15,'Input| Projects'!$AS$9:$CP$9,0)),'Calc| Project Costs'!BR$10:BR$1005)/10^3</f>
        <v>77.141029791114718</v>
      </c>
      <c r="E15" s="186">
        <f>SUMPRODUCT(INDEX('Input| Projects'!$AS$10:$CP$1005, ,MATCH($C15,'Input| Projects'!$AS$9:$CP$9,0)),'Calc| Project Costs'!BS$10:BS$1005)/10^3</f>
        <v>0</v>
      </c>
      <c r="F15" s="186">
        <f>SUMPRODUCT(INDEX('Input| Projects'!$AS$10:$CP$1005, ,MATCH($C15,'Input| Projects'!$AS$9:$CP$9,0)),'Calc| Project Costs'!BT$10:BT$1005)/10^3</f>
        <v>0</v>
      </c>
      <c r="G15" s="186">
        <f>SUMPRODUCT(INDEX('Input| Projects'!$AS$10:$CP$1005, ,MATCH($C15,'Input| Projects'!$AS$9:$CP$9,0)),'Calc| Project Costs'!BU$10:BU$1005)/10^3</f>
        <v>0</v>
      </c>
      <c r="H15" s="186">
        <f>SUMPRODUCT(INDEX('Input| Projects'!$AS$10:$CP$1005, ,MATCH($C15,'Input| Projects'!$AS$9:$CP$9,0)),'Calc| Project Costs'!BV$10:BV$1005)/10^3</f>
        <v>0</v>
      </c>
      <c r="I15" s="186">
        <f>SUMPRODUCT(INDEX('Input| Projects'!$AS$10:$CP$1005, ,MATCH($C15,'Input| Projects'!$AS$9:$CP$9,0)),'Calc| Project Costs'!BW$10:BW$1005)/10^3</f>
        <v>0</v>
      </c>
      <c r="J15" s="186">
        <f>SUMPRODUCT(INDEX('Input| Projects'!$AS$10:$CP$1005, ,MATCH($C15,'Input| Projects'!$AS$9:$CP$9,0)),'Calc| Project Costs'!BX$10:BX$1005)/10^3</f>
        <v>0</v>
      </c>
      <c r="K15" s="186">
        <f t="shared" si="2"/>
        <v>77.141029791114718</v>
      </c>
      <c r="L15" s="140"/>
      <c r="M15" s="201">
        <f t="shared" si="5"/>
        <v>8</v>
      </c>
      <c r="N15" s="42" t="str">
        <f t="shared" si="1"/>
        <v>In-house software (dx)</v>
      </c>
      <c r="O15" s="186">
        <f>IFERROR((D15-D125)*INDEX('Input| Expensing'!$D$8:$J$57,MATCH($N15,'Input| Expensing'!$C$8:$C$57,0),MATCH(O$7,'Input| Expensing'!$D$7:$J$7,0)),"")</f>
        <v>0</v>
      </c>
      <c r="P15" s="186">
        <f>IFERROR((E15-E125)*INDEX('Input| Expensing'!$D$8:$J$57,MATCH($N15,'Input| Expensing'!$C$8:$C$57,0),MATCH(P$7,'Input| Expensing'!$D$7:$J$7,0)),"")</f>
        <v>0</v>
      </c>
      <c r="Q15" s="186">
        <f>IFERROR((F15-F125)*INDEX('Input| Expensing'!$D$8:$J$57,MATCH($N15,'Input| Expensing'!$C$8:$C$57,0),MATCH(Q$7,'Input| Expensing'!$D$7:$J$7,0)),"")</f>
        <v>0</v>
      </c>
      <c r="R15" s="186">
        <f>IFERROR((G15-G125)*INDEX('Input| Expensing'!$D$8:$J$57,MATCH($N15,'Input| Expensing'!$C$8:$C$57,0),MATCH(R$7,'Input| Expensing'!$D$7:$J$7,0)),"")</f>
        <v>0</v>
      </c>
      <c r="S15" s="186">
        <f>IFERROR((H15-H125)*INDEX('Input| Expensing'!$D$8:$J$57,MATCH($N15,'Input| Expensing'!$C$8:$C$57,0),MATCH(S$7,'Input| Expensing'!$D$7:$J$7,0)),"")</f>
        <v>0</v>
      </c>
      <c r="T15" s="186">
        <f>IFERROR((I15-I125)*INDEX('Input| Expensing'!$D$8:$J$57,MATCH($N15,'Input| Expensing'!$C$8:$C$57,0),MATCH(T$7,'Input| Expensing'!$D$7:$J$7,0)),"")</f>
        <v>0</v>
      </c>
      <c r="U15" s="186">
        <f>IFERROR((J15-J125)*INDEX('Input| Expensing'!$D$8:$J$57,MATCH($N15,'Input| Expensing'!$C$8:$C$57,0),MATCH(U$7,'Input| Expensing'!$D$7:$J$7,0)),"")</f>
        <v>0</v>
      </c>
      <c r="V15" s="186">
        <f t="shared" si="3"/>
        <v>0</v>
      </c>
    </row>
    <row r="16" spans="1:41" x14ac:dyDescent="0.2">
      <c r="B16" s="201">
        <f t="shared" si="4"/>
        <v>9</v>
      </c>
      <c r="C16" s="42" t="str" cm="1">
        <f t="array" ref="C16">IFERROR(INDEX('Input| Setup'!$E$8:$E$50,SMALL(IF('Input| Setup'!$F$8:$F$50="DX",ROW('Input| Setup'!$F$8:$F$50)-ROW('Input| Setup'!$F$8)+1),ROWS('Input| Setup'!$F$8:$F16))),"")</f>
        <v>Land and Easements (dx)</v>
      </c>
      <c r="D16" s="186">
        <f>SUMPRODUCT(INDEX('Input| Projects'!$AS$10:$CP$1005, ,MATCH($C16,'Input| Projects'!$AS$9:$CP$9,0)),'Calc| Project Costs'!BR$10:BR$1005)/10^3</f>
        <v>4.4519999999999987E-5</v>
      </c>
      <c r="E16" s="186">
        <f>SUMPRODUCT(INDEX('Input| Projects'!$AS$10:$CP$1005, ,MATCH($C16,'Input| Projects'!$AS$9:$CP$9,0)),'Calc| Project Costs'!BS$10:BS$1005)/10^3</f>
        <v>0</v>
      </c>
      <c r="F16" s="186">
        <f>SUMPRODUCT(INDEX('Input| Projects'!$AS$10:$CP$1005, ,MATCH($C16,'Input| Projects'!$AS$9:$CP$9,0)),'Calc| Project Costs'!BT$10:BT$1005)/10^3</f>
        <v>0</v>
      </c>
      <c r="G16" s="186">
        <f>SUMPRODUCT(INDEX('Input| Projects'!$AS$10:$CP$1005, ,MATCH($C16,'Input| Projects'!$AS$9:$CP$9,0)),'Calc| Project Costs'!BU$10:BU$1005)/10^3</f>
        <v>0</v>
      </c>
      <c r="H16" s="186">
        <f>SUMPRODUCT(INDEX('Input| Projects'!$AS$10:$CP$1005, ,MATCH($C16,'Input| Projects'!$AS$9:$CP$9,0)),'Calc| Project Costs'!BV$10:BV$1005)/10^3</f>
        <v>0</v>
      </c>
      <c r="I16" s="186">
        <f>SUMPRODUCT(INDEX('Input| Projects'!$AS$10:$CP$1005, ,MATCH($C16,'Input| Projects'!$AS$9:$CP$9,0)),'Calc| Project Costs'!BW$10:BW$1005)/10^3</f>
        <v>0</v>
      </c>
      <c r="J16" s="186">
        <f>SUMPRODUCT(INDEX('Input| Projects'!$AS$10:$CP$1005, ,MATCH($C16,'Input| Projects'!$AS$9:$CP$9,0)),'Calc| Project Costs'!BX$10:BX$1005)/10^3</f>
        <v>0</v>
      </c>
      <c r="K16" s="186">
        <f t="shared" si="2"/>
        <v>4.4519999999999987E-5</v>
      </c>
      <c r="L16" s="140"/>
      <c r="M16" s="201">
        <f t="shared" si="5"/>
        <v>9</v>
      </c>
      <c r="N16" s="42" t="str">
        <f t="shared" si="1"/>
        <v>Land and Easements (dx)</v>
      </c>
      <c r="O16" s="186">
        <f>IFERROR((D16-D126)*INDEX('Input| Expensing'!$D$8:$J$57,MATCH($N16,'Input| Expensing'!$C$8:$C$57,0),MATCH(O$7,'Input| Expensing'!$D$7:$J$7,0)),"")</f>
        <v>0</v>
      </c>
      <c r="P16" s="186">
        <f>IFERROR((E16-E126)*INDEX('Input| Expensing'!$D$8:$J$57,MATCH($N16,'Input| Expensing'!$C$8:$C$57,0),MATCH(P$7,'Input| Expensing'!$D$7:$J$7,0)),"")</f>
        <v>0</v>
      </c>
      <c r="Q16" s="186">
        <f>IFERROR((F16-F126)*INDEX('Input| Expensing'!$D$8:$J$57,MATCH($N16,'Input| Expensing'!$C$8:$C$57,0),MATCH(Q$7,'Input| Expensing'!$D$7:$J$7,0)),"")</f>
        <v>0</v>
      </c>
      <c r="R16" s="186">
        <f>IFERROR((G16-G126)*INDEX('Input| Expensing'!$D$8:$J$57,MATCH($N16,'Input| Expensing'!$C$8:$C$57,0),MATCH(R$7,'Input| Expensing'!$D$7:$J$7,0)),"")</f>
        <v>0</v>
      </c>
      <c r="S16" s="186">
        <f>IFERROR((H16-H126)*INDEX('Input| Expensing'!$D$8:$J$57,MATCH($N16,'Input| Expensing'!$C$8:$C$57,0),MATCH(S$7,'Input| Expensing'!$D$7:$J$7,0)),"")</f>
        <v>0</v>
      </c>
      <c r="T16" s="186">
        <f>IFERROR((I16-I126)*INDEX('Input| Expensing'!$D$8:$J$57,MATCH($N16,'Input| Expensing'!$C$8:$C$57,0),MATCH(T$7,'Input| Expensing'!$D$7:$J$7,0)),"")</f>
        <v>0</v>
      </c>
      <c r="U16" s="186">
        <f>IFERROR((J16-J126)*INDEX('Input| Expensing'!$D$8:$J$57,MATCH($N16,'Input| Expensing'!$C$8:$C$57,0),MATCH(U$7,'Input| Expensing'!$D$7:$J$7,0)),"")</f>
        <v>0</v>
      </c>
      <c r="V16" s="186">
        <f t="shared" si="3"/>
        <v>0</v>
      </c>
    </row>
    <row r="17" spans="2:22" x14ac:dyDescent="0.2">
      <c r="B17" s="201">
        <f t="shared" si="4"/>
        <v>10</v>
      </c>
      <c r="C17" s="42" t="str" cm="1">
        <f t="array" ref="C17">IFERROR(INDEX('Input| Setup'!$E$8:$E$50,SMALL(IF('Input| Setup'!$F$8:$F$50="DX",ROW('Input| Setup'!$F$8:$F$50)-ROW('Input| Setup'!$F$8)+1),ROWS('Input| Setup'!$F$8:$F17))),"")</f>
        <v>Low Voltage Lines and Cables (dx)</v>
      </c>
      <c r="D17" s="186">
        <f>SUMPRODUCT(INDEX('Input| Projects'!$AS$10:$CP$1005, ,MATCH($C17,'Input| Projects'!$AS$9:$CP$9,0)),'Calc| Project Costs'!BR$10:BR$1005)/10^3</f>
        <v>227.41401734946749</v>
      </c>
      <c r="E17" s="186">
        <f>SUMPRODUCT(INDEX('Input| Projects'!$AS$10:$CP$1005, ,MATCH($C17,'Input| Projects'!$AS$9:$CP$9,0)),'Calc| Project Costs'!BS$10:BS$1005)/10^3</f>
        <v>0</v>
      </c>
      <c r="F17" s="186">
        <f>SUMPRODUCT(INDEX('Input| Projects'!$AS$10:$CP$1005, ,MATCH($C17,'Input| Projects'!$AS$9:$CP$9,0)),'Calc| Project Costs'!BT$10:BT$1005)/10^3</f>
        <v>0</v>
      </c>
      <c r="G17" s="186">
        <f>SUMPRODUCT(INDEX('Input| Projects'!$AS$10:$CP$1005, ,MATCH($C17,'Input| Projects'!$AS$9:$CP$9,0)),'Calc| Project Costs'!BU$10:BU$1005)/10^3</f>
        <v>0</v>
      </c>
      <c r="H17" s="186">
        <f>SUMPRODUCT(INDEX('Input| Projects'!$AS$10:$CP$1005, ,MATCH($C17,'Input| Projects'!$AS$9:$CP$9,0)),'Calc| Project Costs'!BV$10:BV$1005)/10^3</f>
        <v>0</v>
      </c>
      <c r="I17" s="186">
        <f>SUMPRODUCT(INDEX('Input| Projects'!$AS$10:$CP$1005, ,MATCH($C17,'Input| Projects'!$AS$9:$CP$9,0)),'Calc| Project Costs'!BW$10:BW$1005)/10^3</f>
        <v>0</v>
      </c>
      <c r="J17" s="186">
        <f>SUMPRODUCT(INDEX('Input| Projects'!$AS$10:$CP$1005, ,MATCH($C17,'Input| Projects'!$AS$9:$CP$9,0)),'Calc| Project Costs'!BX$10:BX$1005)/10^3</f>
        <v>0</v>
      </c>
      <c r="K17" s="186">
        <f t="shared" si="2"/>
        <v>227.41401734946749</v>
      </c>
      <c r="L17" s="140"/>
      <c r="M17" s="201">
        <f t="shared" si="5"/>
        <v>10</v>
      </c>
      <c r="N17" s="42" t="str">
        <f t="shared" si="1"/>
        <v>Low Voltage Lines and Cables (dx)</v>
      </c>
      <c r="O17" s="186">
        <f>IFERROR((D17-D127)*INDEX('Input| Expensing'!$D$8:$J$57,MATCH($N17,'Input| Expensing'!$C$8:$C$57,0),MATCH(O$7,'Input| Expensing'!$D$7:$J$7,0)),"")</f>
        <v>0</v>
      </c>
      <c r="P17" s="186">
        <f>IFERROR((E17-E127)*INDEX('Input| Expensing'!$D$8:$J$57,MATCH($N17,'Input| Expensing'!$C$8:$C$57,0),MATCH(P$7,'Input| Expensing'!$D$7:$J$7,0)),"")</f>
        <v>0</v>
      </c>
      <c r="Q17" s="186">
        <f>IFERROR((F17-F127)*INDEX('Input| Expensing'!$D$8:$J$57,MATCH($N17,'Input| Expensing'!$C$8:$C$57,0),MATCH(Q$7,'Input| Expensing'!$D$7:$J$7,0)),"")</f>
        <v>0</v>
      </c>
      <c r="R17" s="186">
        <f>IFERROR((G17-G127)*INDEX('Input| Expensing'!$D$8:$J$57,MATCH($N17,'Input| Expensing'!$C$8:$C$57,0),MATCH(R$7,'Input| Expensing'!$D$7:$J$7,0)),"")</f>
        <v>0</v>
      </c>
      <c r="S17" s="186">
        <f>IFERROR((H17-H127)*INDEX('Input| Expensing'!$D$8:$J$57,MATCH($N17,'Input| Expensing'!$C$8:$C$57,0),MATCH(S$7,'Input| Expensing'!$D$7:$J$7,0)),"")</f>
        <v>0</v>
      </c>
      <c r="T17" s="186">
        <f>IFERROR((I17-I127)*INDEX('Input| Expensing'!$D$8:$J$57,MATCH($N17,'Input| Expensing'!$C$8:$C$57,0),MATCH(T$7,'Input| Expensing'!$D$7:$J$7,0)),"")</f>
        <v>0</v>
      </c>
      <c r="U17" s="186">
        <f>IFERROR((J17-J127)*INDEX('Input| Expensing'!$D$8:$J$57,MATCH($N17,'Input| Expensing'!$C$8:$C$57,0),MATCH(U$7,'Input| Expensing'!$D$7:$J$7,0)),"")</f>
        <v>0</v>
      </c>
      <c r="V17" s="186">
        <f t="shared" si="3"/>
        <v>0</v>
      </c>
    </row>
    <row r="18" spans="2:22" x14ac:dyDescent="0.2">
      <c r="B18" s="201">
        <f t="shared" si="4"/>
        <v>11</v>
      </c>
      <c r="C18" s="42" t="str" cm="1">
        <f t="array" ref="C18">IFERROR(INDEX('Input| Setup'!$E$8:$E$50,SMALL(IF('Input| Setup'!$F$8:$F$50="DX",ROW('Input| Setup'!$F$8:$F$50)-ROW('Input| Setup'!$F$8)+1),ROWS('Input| Setup'!$F$8:$F18))),"")</f>
        <v>Motor vehicles (dx)</v>
      </c>
      <c r="D18" s="186">
        <f>SUMPRODUCT(INDEX('Input| Projects'!$AS$10:$CP$1005, ,MATCH($C18,'Input| Projects'!$AS$9:$CP$9,0)),'Calc| Project Costs'!BR$10:BR$1005)/10^3</f>
        <v>27.540498769999999</v>
      </c>
      <c r="E18" s="186">
        <f>SUMPRODUCT(INDEX('Input| Projects'!$AS$10:$CP$1005, ,MATCH($C18,'Input| Projects'!$AS$9:$CP$9,0)),'Calc| Project Costs'!BS$10:BS$1005)/10^3</f>
        <v>0</v>
      </c>
      <c r="F18" s="186">
        <f>SUMPRODUCT(INDEX('Input| Projects'!$AS$10:$CP$1005, ,MATCH($C18,'Input| Projects'!$AS$9:$CP$9,0)),'Calc| Project Costs'!BT$10:BT$1005)/10^3</f>
        <v>0</v>
      </c>
      <c r="G18" s="186">
        <f>SUMPRODUCT(INDEX('Input| Projects'!$AS$10:$CP$1005, ,MATCH($C18,'Input| Projects'!$AS$9:$CP$9,0)),'Calc| Project Costs'!BU$10:BU$1005)/10^3</f>
        <v>0</v>
      </c>
      <c r="H18" s="186">
        <f>SUMPRODUCT(INDEX('Input| Projects'!$AS$10:$CP$1005, ,MATCH($C18,'Input| Projects'!$AS$9:$CP$9,0)),'Calc| Project Costs'!BV$10:BV$1005)/10^3</f>
        <v>0</v>
      </c>
      <c r="I18" s="186">
        <f>SUMPRODUCT(INDEX('Input| Projects'!$AS$10:$CP$1005, ,MATCH($C18,'Input| Projects'!$AS$9:$CP$9,0)),'Calc| Project Costs'!BW$10:BW$1005)/10^3</f>
        <v>0</v>
      </c>
      <c r="J18" s="186">
        <f>SUMPRODUCT(INDEX('Input| Projects'!$AS$10:$CP$1005, ,MATCH($C18,'Input| Projects'!$AS$9:$CP$9,0)),'Calc| Project Costs'!BX$10:BX$1005)/10^3</f>
        <v>0</v>
      </c>
      <c r="K18" s="186">
        <f t="shared" si="2"/>
        <v>27.540498769999999</v>
      </c>
      <c r="L18" s="111"/>
      <c r="M18" s="201">
        <f t="shared" si="5"/>
        <v>11</v>
      </c>
      <c r="N18" s="42" t="str">
        <f t="shared" si="1"/>
        <v>Motor vehicles (dx)</v>
      </c>
      <c r="O18" s="186">
        <f>IFERROR((D18-D128)*INDEX('Input| Expensing'!$D$8:$J$57,MATCH($N18,'Input| Expensing'!$C$8:$C$57,0),MATCH(O$7,'Input| Expensing'!$D$7:$J$7,0)),"")</f>
        <v>0</v>
      </c>
      <c r="P18" s="186">
        <f>IFERROR((E18-E128)*INDEX('Input| Expensing'!$D$8:$J$57,MATCH($N18,'Input| Expensing'!$C$8:$C$57,0),MATCH(P$7,'Input| Expensing'!$D$7:$J$7,0)),"")</f>
        <v>0</v>
      </c>
      <c r="Q18" s="186">
        <f>IFERROR((F18-F128)*INDEX('Input| Expensing'!$D$8:$J$57,MATCH($N18,'Input| Expensing'!$C$8:$C$57,0),MATCH(Q$7,'Input| Expensing'!$D$7:$J$7,0)),"")</f>
        <v>0</v>
      </c>
      <c r="R18" s="186">
        <f>IFERROR((G18-G128)*INDEX('Input| Expensing'!$D$8:$J$57,MATCH($N18,'Input| Expensing'!$C$8:$C$57,0),MATCH(R$7,'Input| Expensing'!$D$7:$J$7,0)),"")</f>
        <v>0</v>
      </c>
      <c r="S18" s="186">
        <f>IFERROR((H18-H128)*INDEX('Input| Expensing'!$D$8:$J$57,MATCH($N18,'Input| Expensing'!$C$8:$C$57,0),MATCH(S$7,'Input| Expensing'!$D$7:$J$7,0)),"")</f>
        <v>0</v>
      </c>
      <c r="T18" s="186">
        <f>IFERROR((I18-I128)*INDEX('Input| Expensing'!$D$8:$J$57,MATCH($N18,'Input| Expensing'!$C$8:$C$57,0),MATCH(T$7,'Input| Expensing'!$D$7:$J$7,0)),"")</f>
        <v>0</v>
      </c>
      <c r="U18" s="186">
        <f>IFERROR((J18-J128)*INDEX('Input| Expensing'!$D$8:$J$57,MATCH($N18,'Input| Expensing'!$C$8:$C$57,0),MATCH(U$7,'Input| Expensing'!$D$7:$J$7,0)),"")</f>
        <v>0</v>
      </c>
      <c r="V18" s="186">
        <f t="shared" si="3"/>
        <v>0</v>
      </c>
    </row>
    <row r="19" spans="2:22" x14ac:dyDescent="0.2">
      <c r="B19" s="201">
        <f t="shared" si="4"/>
        <v>12</v>
      </c>
      <c r="C19" s="42" t="str" cm="1">
        <f t="array" ref="C19">IFERROR(INDEX('Input| Setup'!$E$8:$E$50,SMALL(IF('Input| Setup'!$F$8:$F$50="DX",ROW('Input| Setup'!$F$8:$F$50)-ROW('Input| Setup'!$F$8)+1),ROWS('Input| Setup'!$F$8:$F19))),"")</f>
        <v>Sub-transmission lines and cables (dx)</v>
      </c>
      <c r="D19" s="186">
        <f>SUMPRODUCT(INDEX('Input| Projects'!$AS$10:$CP$1005, ,MATCH($C19,'Input| Projects'!$AS$9:$CP$9,0)),'Calc| Project Costs'!BR$10:BR$1005)/10^3</f>
        <v>54.825560258888316</v>
      </c>
      <c r="E19" s="186">
        <f>SUMPRODUCT(INDEX('Input| Projects'!$AS$10:$CP$1005, ,MATCH($C19,'Input| Projects'!$AS$9:$CP$9,0)),'Calc| Project Costs'!BS$10:BS$1005)/10^3</f>
        <v>0</v>
      </c>
      <c r="F19" s="186">
        <f>SUMPRODUCT(INDEX('Input| Projects'!$AS$10:$CP$1005, ,MATCH($C19,'Input| Projects'!$AS$9:$CP$9,0)),'Calc| Project Costs'!BT$10:BT$1005)/10^3</f>
        <v>0</v>
      </c>
      <c r="G19" s="186">
        <f>SUMPRODUCT(INDEX('Input| Projects'!$AS$10:$CP$1005, ,MATCH($C19,'Input| Projects'!$AS$9:$CP$9,0)),'Calc| Project Costs'!BU$10:BU$1005)/10^3</f>
        <v>0</v>
      </c>
      <c r="H19" s="186">
        <f>SUMPRODUCT(INDEX('Input| Projects'!$AS$10:$CP$1005, ,MATCH($C19,'Input| Projects'!$AS$9:$CP$9,0)),'Calc| Project Costs'!BV$10:BV$1005)/10^3</f>
        <v>0</v>
      </c>
      <c r="I19" s="186">
        <f>SUMPRODUCT(INDEX('Input| Projects'!$AS$10:$CP$1005, ,MATCH($C19,'Input| Projects'!$AS$9:$CP$9,0)),'Calc| Project Costs'!BW$10:BW$1005)/10^3</f>
        <v>0</v>
      </c>
      <c r="J19" s="186">
        <f>SUMPRODUCT(INDEX('Input| Projects'!$AS$10:$CP$1005, ,MATCH($C19,'Input| Projects'!$AS$9:$CP$9,0)),'Calc| Project Costs'!BX$10:BX$1005)/10^3</f>
        <v>0</v>
      </c>
      <c r="K19" s="186">
        <f t="shared" si="2"/>
        <v>54.825560258888316</v>
      </c>
      <c r="M19" s="201">
        <f t="shared" si="5"/>
        <v>12</v>
      </c>
      <c r="N19" s="42" t="str">
        <f t="shared" si="1"/>
        <v>Sub-transmission lines and cables (dx)</v>
      </c>
      <c r="O19" s="186">
        <f>IFERROR((D19-D129)*INDEX('Input| Expensing'!$D$8:$J$57,MATCH($N19,'Input| Expensing'!$C$8:$C$57,0),MATCH(O$7,'Input| Expensing'!$D$7:$J$7,0)),"")</f>
        <v>1.7531559999999999</v>
      </c>
      <c r="P19" s="186">
        <f>IFERROR((E19-E129)*INDEX('Input| Expensing'!$D$8:$J$57,MATCH($N19,'Input| Expensing'!$C$8:$C$57,0),MATCH(P$7,'Input| Expensing'!$D$7:$J$7,0)),"")</f>
        <v>0</v>
      </c>
      <c r="Q19" s="186">
        <f>IFERROR((F19-F129)*INDEX('Input| Expensing'!$D$8:$J$57,MATCH($N19,'Input| Expensing'!$C$8:$C$57,0),MATCH(Q$7,'Input| Expensing'!$D$7:$J$7,0)),"")</f>
        <v>0</v>
      </c>
      <c r="R19" s="186">
        <f>IFERROR((G19-G129)*INDEX('Input| Expensing'!$D$8:$J$57,MATCH($N19,'Input| Expensing'!$C$8:$C$57,0),MATCH(R$7,'Input| Expensing'!$D$7:$J$7,0)),"")</f>
        <v>0</v>
      </c>
      <c r="S19" s="186">
        <f>IFERROR((H19-H129)*INDEX('Input| Expensing'!$D$8:$J$57,MATCH($N19,'Input| Expensing'!$C$8:$C$57,0),MATCH(S$7,'Input| Expensing'!$D$7:$J$7,0)),"")</f>
        <v>0</v>
      </c>
      <c r="T19" s="186">
        <f>IFERROR((I19-I129)*INDEX('Input| Expensing'!$D$8:$J$57,MATCH($N19,'Input| Expensing'!$C$8:$C$57,0),MATCH(T$7,'Input| Expensing'!$D$7:$J$7,0)),"")</f>
        <v>0</v>
      </c>
      <c r="U19" s="186">
        <f>IFERROR((J19-J129)*INDEX('Input| Expensing'!$D$8:$J$57,MATCH($N19,'Input| Expensing'!$C$8:$C$57,0),MATCH(U$7,'Input| Expensing'!$D$7:$J$7,0)),"")</f>
        <v>0</v>
      </c>
      <c r="V19" s="186">
        <f t="shared" si="3"/>
        <v>1.7531559999999999</v>
      </c>
    </row>
    <row r="20" spans="2:22" x14ac:dyDescent="0.2">
      <c r="B20" s="201">
        <f t="shared" si="4"/>
        <v>13</v>
      </c>
      <c r="C20" s="42" t="str" cm="1">
        <f t="array" ref="C20">IFERROR(INDEX('Input| Setup'!$E$8:$E$50,SMALL(IF('Input| Setup'!$F$8:$F$50="DX",ROW('Input| Setup'!$F$8:$F$50)-ROW('Input| Setup'!$F$8)+1),ROWS('Input| Setup'!$F$8:$F20))),"")</f>
        <v>Substations (dx)</v>
      </c>
      <c r="D20" s="186">
        <f>SUMPRODUCT(INDEX('Input| Projects'!$AS$10:$CP$1005, ,MATCH($C20,'Input| Projects'!$AS$9:$CP$9,0)),'Calc| Project Costs'!BR$10:BR$1005)/10^3</f>
        <v>126.72550196257639</v>
      </c>
      <c r="E20" s="186">
        <f>SUMPRODUCT(INDEX('Input| Projects'!$AS$10:$CP$1005, ,MATCH($C20,'Input| Projects'!$AS$9:$CP$9,0)),'Calc| Project Costs'!BS$10:BS$1005)/10^3</f>
        <v>0</v>
      </c>
      <c r="F20" s="186">
        <f>SUMPRODUCT(INDEX('Input| Projects'!$AS$10:$CP$1005, ,MATCH($C20,'Input| Projects'!$AS$9:$CP$9,0)),'Calc| Project Costs'!BT$10:BT$1005)/10^3</f>
        <v>0</v>
      </c>
      <c r="G20" s="186">
        <f>SUMPRODUCT(INDEX('Input| Projects'!$AS$10:$CP$1005, ,MATCH($C20,'Input| Projects'!$AS$9:$CP$9,0)),'Calc| Project Costs'!BU$10:BU$1005)/10^3</f>
        <v>0</v>
      </c>
      <c r="H20" s="186">
        <f>SUMPRODUCT(INDEX('Input| Projects'!$AS$10:$CP$1005, ,MATCH($C20,'Input| Projects'!$AS$9:$CP$9,0)),'Calc| Project Costs'!BV$10:BV$1005)/10^3</f>
        <v>0</v>
      </c>
      <c r="I20" s="186">
        <f>SUMPRODUCT(INDEX('Input| Projects'!$AS$10:$CP$1005, ,MATCH($C20,'Input| Projects'!$AS$9:$CP$9,0)),'Calc| Project Costs'!BW$10:BW$1005)/10^3</f>
        <v>0</v>
      </c>
      <c r="J20" s="186">
        <f>SUMPRODUCT(INDEX('Input| Projects'!$AS$10:$CP$1005, ,MATCH($C20,'Input| Projects'!$AS$9:$CP$9,0)),'Calc| Project Costs'!BX$10:BX$1005)/10^3</f>
        <v>0</v>
      </c>
      <c r="K20" s="186">
        <f t="shared" si="2"/>
        <v>126.72550196257639</v>
      </c>
      <c r="M20" s="201">
        <f t="shared" si="5"/>
        <v>13</v>
      </c>
      <c r="N20" s="42" t="str">
        <f t="shared" si="1"/>
        <v>Substations (dx)</v>
      </c>
      <c r="O20" s="186">
        <f>IFERROR((D20-D130)*INDEX('Input| Expensing'!$D$8:$J$57,MATCH($N20,'Input| Expensing'!$C$8:$C$57,0),MATCH(O$7,'Input| Expensing'!$D$7:$J$7,0)),"")</f>
        <v>1.6115899999999999</v>
      </c>
      <c r="P20" s="186">
        <f>IFERROR((E20-E130)*INDEX('Input| Expensing'!$D$8:$J$57,MATCH($N20,'Input| Expensing'!$C$8:$C$57,0),MATCH(P$7,'Input| Expensing'!$D$7:$J$7,0)),"")</f>
        <v>0</v>
      </c>
      <c r="Q20" s="186">
        <f>IFERROR((F20-F130)*INDEX('Input| Expensing'!$D$8:$J$57,MATCH($N20,'Input| Expensing'!$C$8:$C$57,0),MATCH(Q$7,'Input| Expensing'!$D$7:$J$7,0)),"")</f>
        <v>0</v>
      </c>
      <c r="R20" s="186">
        <f>IFERROR((G20-G130)*INDEX('Input| Expensing'!$D$8:$J$57,MATCH($N20,'Input| Expensing'!$C$8:$C$57,0),MATCH(R$7,'Input| Expensing'!$D$7:$J$7,0)),"")</f>
        <v>0</v>
      </c>
      <c r="S20" s="186">
        <f>IFERROR((H20-H130)*INDEX('Input| Expensing'!$D$8:$J$57,MATCH($N20,'Input| Expensing'!$C$8:$C$57,0),MATCH(S$7,'Input| Expensing'!$D$7:$J$7,0)),"")</f>
        <v>0</v>
      </c>
      <c r="T20" s="186">
        <f>IFERROR((I20-I130)*INDEX('Input| Expensing'!$D$8:$J$57,MATCH($N20,'Input| Expensing'!$C$8:$C$57,0),MATCH(T$7,'Input| Expensing'!$D$7:$J$7,0)),"")</f>
        <v>0</v>
      </c>
      <c r="U20" s="186">
        <f>IFERROR((J20-J130)*INDEX('Input| Expensing'!$D$8:$J$57,MATCH($N20,'Input| Expensing'!$C$8:$C$57,0),MATCH(U$7,'Input| Expensing'!$D$7:$J$7,0)),"")</f>
        <v>0</v>
      </c>
      <c r="V20" s="186">
        <f t="shared" si="3"/>
        <v>1.6115899999999999</v>
      </c>
    </row>
    <row r="21" spans="2:22" x14ac:dyDescent="0.2">
      <c r="B21" s="201">
        <f t="shared" si="4"/>
        <v>14</v>
      </c>
      <c r="C21" s="42" t="str" cm="1">
        <f t="array" ref="C21">IFERROR(INDEX('Input| Setup'!$E$8:$E$50,SMALL(IF('Input| Setup'!$F$8:$F$50="DX",ROW('Input| Setup'!$F$8:$F$50)-ROW('Input| Setup'!$F$8)+1),ROWS('Input| Setup'!$F$8:$F21))),"")</f>
        <v>System IT (dx)</v>
      </c>
      <c r="D21" s="186">
        <f>SUMPRODUCT(INDEX('Input| Projects'!$AS$10:$CP$1005, ,MATCH($C21,'Input| Projects'!$AS$9:$CP$9,0)),'Calc| Project Costs'!BR$10:BR$1005)/10^3</f>
        <v>16.130059419999998</v>
      </c>
      <c r="E21" s="186">
        <f>SUMPRODUCT(INDEX('Input| Projects'!$AS$10:$CP$1005, ,MATCH($C21,'Input| Projects'!$AS$9:$CP$9,0)),'Calc| Project Costs'!BS$10:BS$1005)/10^3</f>
        <v>0</v>
      </c>
      <c r="F21" s="186">
        <f>SUMPRODUCT(INDEX('Input| Projects'!$AS$10:$CP$1005, ,MATCH($C21,'Input| Projects'!$AS$9:$CP$9,0)),'Calc| Project Costs'!BT$10:BT$1005)/10^3</f>
        <v>0</v>
      </c>
      <c r="G21" s="186">
        <f>SUMPRODUCT(INDEX('Input| Projects'!$AS$10:$CP$1005, ,MATCH($C21,'Input| Projects'!$AS$9:$CP$9,0)),'Calc| Project Costs'!BU$10:BU$1005)/10^3</f>
        <v>0</v>
      </c>
      <c r="H21" s="186">
        <f>SUMPRODUCT(INDEX('Input| Projects'!$AS$10:$CP$1005, ,MATCH($C21,'Input| Projects'!$AS$9:$CP$9,0)),'Calc| Project Costs'!BV$10:BV$1005)/10^3</f>
        <v>0</v>
      </c>
      <c r="I21" s="186">
        <f>SUMPRODUCT(INDEX('Input| Projects'!$AS$10:$CP$1005, ,MATCH($C21,'Input| Projects'!$AS$9:$CP$9,0)),'Calc| Project Costs'!BW$10:BW$1005)/10^3</f>
        <v>0</v>
      </c>
      <c r="J21" s="186">
        <f>SUMPRODUCT(INDEX('Input| Projects'!$AS$10:$CP$1005, ,MATCH($C21,'Input| Projects'!$AS$9:$CP$9,0)),'Calc| Project Costs'!BX$10:BX$1005)/10^3</f>
        <v>0</v>
      </c>
      <c r="K21" s="186">
        <f t="shared" si="2"/>
        <v>16.130059419999998</v>
      </c>
      <c r="M21" s="201">
        <f t="shared" si="5"/>
        <v>14</v>
      </c>
      <c r="N21" s="42" t="str">
        <f t="shared" si="1"/>
        <v>System IT (dx)</v>
      </c>
      <c r="O21" s="186">
        <f>IFERROR((D21-D131)*INDEX('Input| Expensing'!$D$8:$J$57,MATCH($N21,'Input| Expensing'!$C$8:$C$57,0),MATCH(O$7,'Input| Expensing'!$D$7:$J$7,0)),"")</f>
        <v>0</v>
      </c>
      <c r="P21" s="186">
        <f>IFERROR((E21-E131)*INDEX('Input| Expensing'!$D$8:$J$57,MATCH($N21,'Input| Expensing'!$C$8:$C$57,0),MATCH(P$7,'Input| Expensing'!$D$7:$J$7,0)),"")</f>
        <v>0</v>
      </c>
      <c r="Q21" s="186">
        <f>IFERROR((F21-F131)*INDEX('Input| Expensing'!$D$8:$J$57,MATCH($N21,'Input| Expensing'!$C$8:$C$57,0),MATCH(Q$7,'Input| Expensing'!$D$7:$J$7,0)),"")</f>
        <v>0</v>
      </c>
      <c r="R21" s="186">
        <f>IFERROR((G21-G131)*INDEX('Input| Expensing'!$D$8:$J$57,MATCH($N21,'Input| Expensing'!$C$8:$C$57,0),MATCH(R$7,'Input| Expensing'!$D$7:$J$7,0)),"")</f>
        <v>0</v>
      </c>
      <c r="S21" s="186">
        <f>IFERROR((H21-H131)*INDEX('Input| Expensing'!$D$8:$J$57,MATCH($N21,'Input| Expensing'!$C$8:$C$57,0),MATCH(S$7,'Input| Expensing'!$D$7:$J$7,0)),"")</f>
        <v>0</v>
      </c>
      <c r="T21" s="186">
        <f>IFERROR((I21-I131)*INDEX('Input| Expensing'!$D$8:$J$57,MATCH($N21,'Input| Expensing'!$C$8:$C$57,0),MATCH(T$7,'Input| Expensing'!$D$7:$J$7,0)),"")</f>
        <v>0</v>
      </c>
      <c r="U21" s="186">
        <f>IFERROR((J21-J131)*INDEX('Input| Expensing'!$D$8:$J$57,MATCH($N21,'Input| Expensing'!$C$8:$C$57,0),MATCH(U$7,'Input| Expensing'!$D$7:$J$7,0)),"")</f>
        <v>0</v>
      </c>
      <c r="V21" s="186">
        <f t="shared" si="3"/>
        <v>0</v>
      </c>
    </row>
    <row r="22" spans="2:22" x14ac:dyDescent="0.2">
      <c r="B22" s="201">
        <f t="shared" si="4"/>
        <v>15</v>
      </c>
      <c r="C22" s="42" t="str" cm="1">
        <f t="array" ref="C22">IFERROR(INDEX('Input| Setup'!$E$8:$E$50,SMALL(IF('Input| Setup'!$F$8:$F$50="DX",ROW('Input| Setup'!$F$8:$F$50)-ROW('Input| Setup'!$F$8)+1),ROWS('Input| Setup'!$F$8:$F22))),"")</f>
        <v>Transformers (dx)</v>
      </c>
      <c r="D22" s="186">
        <f>SUMPRODUCT(INDEX('Input| Projects'!$AS$10:$CP$1005, ,MATCH($C22,'Input| Projects'!$AS$9:$CP$9,0)),'Calc| Project Costs'!BR$10:BR$1005)/10^3</f>
        <v>31.505261849634817</v>
      </c>
      <c r="E22" s="186">
        <f>SUMPRODUCT(INDEX('Input| Projects'!$AS$10:$CP$1005, ,MATCH($C22,'Input| Projects'!$AS$9:$CP$9,0)),'Calc| Project Costs'!BS$10:BS$1005)/10^3</f>
        <v>0</v>
      </c>
      <c r="F22" s="186">
        <f>SUMPRODUCT(INDEX('Input| Projects'!$AS$10:$CP$1005, ,MATCH($C22,'Input| Projects'!$AS$9:$CP$9,0)),'Calc| Project Costs'!BT$10:BT$1005)/10^3</f>
        <v>0</v>
      </c>
      <c r="G22" s="186">
        <f>SUMPRODUCT(INDEX('Input| Projects'!$AS$10:$CP$1005, ,MATCH($C22,'Input| Projects'!$AS$9:$CP$9,0)),'Calc| Project Costs'!BU$10:BU$1005)/10^3</f>
        <v>0</v>
      </c>
      <c r="H22" s="186">
        <f>SUMPRODUCT(INDEX('Input| Projects'!$AS$10:$CP$1005, ,MATCH($C22,'Input| Projects'!$AS$9:$CP$9,0)),'Calc| Project Costs'!BV$10:BV$1005)/10^3</f>
        <v>0</v>
      </c>
      <c r="I22" s="186">
        <f>SUMPRODUCT(INDEX('Input| Projects'!$AS$10:$CP$1005, ,MATCH($C22,'Input| Projects'!$AS$9:$CP$9,0)),'Calc| Project Costs'!BW$10:BW$1005)/10^3</f>
        <v>0</v>
      </c>
      <c r="J22" s="186">
        <f>SUMPRODUCT(INDEX('Input| Projects'!$AS$10:$CP$1005, ,MATCH($C22,'Input| Projects'!$AS$9:$CP$9,0)),'Calc| Project Costs'!BX$10:BX$1005)/10^3</f>
        <v>0</v>
      </c>
      <c r="K22" s="186">
        <f t="shared" si="2"/>
        <v>31.505261849634817</v>
      </c>
      <c r="M22" s="201">
        <f t="shared" si="5"/>
        <v>15</v>
      </c>
      <c r="N22" s="42" t="str">
        <f t="shared" si="1"/>
        <v>Transformers (dx)</v>
      </c>
      <c r="O22" s="186">
        <f>IFERROR((D22-D132)*INDEX('Input| Expensing'!$D$8:$J$57,MATCH($N22,'Input| Expensing'!$C$8:$C$57,0),MATCH(O$7,'Input| Expensing'!$D$7:$J$7,0)),"")</f>
        <v>0</v>
      </c>
      <c r="P22" s="186">
        <f>IFERROR((E22-E132)*INDEX('Input| Expensing'!$D$8:$J$57,MATCH($N22,'Input| Expensing'!$C$8:$C$57,0),MATCH(P$7,'Input| Expensing'!$D$7:$J$7,0)),"")</f>
        <v>0</v>
      </c>
      <c r="Q22" s="186">
        <f>IFERROR((F22-F132)*INDEX('Input| Expensing'!$D$8:$J$57,MATCH($N22,'Input| Expensing'!$C$8:$C$57,0),MATCH(Q$7,'Input| Expensing'!$D$7:$J$7,0)),"")</f>
        <v>0</v>
      </c>
      <c r="R22" s="186">
        <f>IFERROR((G22-G132)*INDEX('Input| Expensing'!$D$8:$J$57,MATCH($N22,'Input| Expensing'!$C$8:$C$57,0),MATCH(R$7,'Input| Expensing'!$D$7:$J$7,0)),"")</f>
        <v>0</v>
      </c>
      <c r="S22" s="186">
        <f>IFERROR((H22-H132)*INDEX('Input| Expensing'!$D$8:$J$57,MATCH($N22,'Input| Expensing'!$C$8:$C$57,0),MATCH(S$7,'Input| Expensing'!$D$7:$J$7,0)),"")</f>
        <v>0</v>
      </c>
      <c r="T22" s="186">
        <f>IFERROR((I22-I132)*INDEX('Input| Expensing'!$D$8:$J$57,MATCH($N22,'Input| Expensing'!$C$8:$C$57,0),MATCH(T$7,'Input| Expensing'!$D$7:$J$7,0)),"")</f>
        <v>0</v>
      </c>
      <c r="U22" s="186">
        <f>IFERROR((J22-J132)*INDEX('Input| Expensing'!$D$8:$J$57,MATCH($N22,'Input| Expensing'!$C$8:$C$57,0),MATCH(U$7,'Input| Expensing'!$D$7:$J$7,0)),"")</f>
        <v>0</v>
      </c>
      <c r="V22" s="186">
        <f t="shared" si="3"/>
        <v>0</v>
      </c>
    </row>
    <row r="23" spans="2:22" x14ac:dyDescent="0.2">
      <c r="B23" s="201">
        <f t="shared" si="4"/>
        <v>16</v>
      </c>
      <c r="C23" s="42" t="str" cm="1">
        <f t="array" ref="C23">IFERROR(INDEX('Input| Setup'!$E$8:$E$50,SMALL(IF('Input| Setup'!$F$8:$F$50="DX",ROW('Input| Setup'!$F$8:$F$50)-ROW('Input| Setup'!$F$8)+1),ROWS('Input| Setup'!$F$8:$F23))),"")</f>
        <v>Land (non-system) (dx)</v>
      </c>
      <c r="D23" s="186">
        <f>SUMPRODUCT(INDEX('Input| Projects'!$AS$10:$CP$1005, ,MATCH($C23,'Input| Projects'!$AS$9:$CP$9,0)),'Calc| Project Costs'!BR$10:BR$1005)/10^3</f>
        <v>4.6590059399999992</v>
      </c>
      <c r="E23" s="186">
        <f>SUMPRODUCT(INDEX('Input| Projects'!$AS$10:$CP$1005, ,MATCH($C23,'Input| Projects'!$AS$9:$CP$9,0)),'Calc| Project Costs'!BS$10:BS$1005)/10^3</f>
        <v>0</v>
      </c>
      <c r="F23" s="186">
        <f>SUMPRODUCT(INDEX('Input| Projects'!$AS$10:$CP$1005, ,MATCH($C23,'Input| Projects'!$AS$9:$CP$9,0)),'Calc| Project Costs'!BT$10:BT$1005)/10^3</f>
        <v>0</v>
      </c>
      <c r="G23" s="186">
        <f>SUMPRODUCT(INDEX('Input| Projects'!$AS$10:$CP$1005, ,MATCH($C23,'Input| Projects'!$AS$9:$CP$9,0)),'Calc| Project Costs'!BU$10:BU$1005)/10^3</f>
        <v>0</v>
      </c>
      <c r="H23" s="186">
        <f>SUMPRODUCT(INDEX('Input| Projects'!$AS$10:$CP$1005, ,MATCH($C23,'Input| Projects'!$AS$9:$CP$9,0)),'Calc| Project Costs'!BV$10:BV$1005)/10^3</f>
        <v>0</v>
      </c>
      <c r="I23" s="186">
        <f>SUMPRODUCT(INDEX('Input| Projects'!$AS$10:$CP$1005, ,MATCH($C23,'Input| Projects'!$AS$9:$CP$9,0)),'Calc| Project Costs'!BW$10:BW$1005)/10^3</f>
        <v>0</v>
      </c>
      <c r="J23" s="186">
        <f>SUMPRODUCT(INDEX('Input| Projects'!$AS$10:$CP$1005, ,MATCH($C23,'Input| Projects'!$AS$9:$CP$9,0)),'Calc| Project Costs'!BX$10:BX$1005)/10^3</f>
        <v>0</v>
      </c>
      <c r="K23" s="186">
        <f t="shared" si="2"/>
        <v>4.6590059399999992</v>
      </c>
      <c r="M23" s="201">
        <f t="shared" si="5"/>
        <v>16</v>
      </c>
      <c r="N23" s="42" t="str">
        <f t="shared" si="1"/>
        <v>Land (non-system) (dx)</v>
      </c>
      <c r="O23" s="186">
        <f>IFERROR((D23-D133)*INDEX('Input| Expensing'!$D$8:$J$57,MATCH($N23,'Input| Expensing'!$C$8:$C$57,0),MATCH(O$7,'Input| Expensing'!$D$7:$J$7,0)),"")</f>
        <v>0</v>
      </c>
      <c r="P23" s="186">
        <f>IFERROR((E23-E133)*INDEX('Input| Expensing'!$D$8:$J$57,MATCH($N23,'Input| Expensing'!$C$8:$C$57,0),MATCH(P$7,'Input| Expensing'!$D$7:$J$7,0)),"")</f>
        <v>0</v>
      </c>
      <c r="Q23" s="186">
        <f>IFERROR((F23-F133)*INDEX('Input| Expensing'!$D$8:$J$57,MATCH($N23,'Input| Expensing'!$C$8:$C$57,0),MATCH(Q$7,'Input| Expensing'!$D$7:$J$7,0)),"")</f>
        <v>0</v>
      </c>
      <c r="R23" s="186">
        <f>IFERROR((G23-G133)*INDEX('Input| Expensing'!$D$8:$J$57,MATCH($N23,'Input| Expensing'!$C$8:$C$57,0),MATCH(R$7,'Input| Expensing'!$D$7:$J$7,0)),"")</f>
        <v>0</v>
      </c>
      <c r="S23" s="186">
        <f>IFERROR((H23-H133)*INDEX('Input| Expensing'!$D$8:$J$57,MATCH($N23,'Input| Expensing'!$C$8:$C$57,0),MATCH(S$7,'Input| Expensing'!$D$7:$J$7,0)),"")</f>
        <v>0</v>
      </c>
      <c r="T23" s="186">
        <f>IFERROR((I23-I133)*INDEX('Input| Expensing'!$D$8:$J$57,MATCH($N23,'Input| Expensing'!$C$8:$C$57,0),MATCH(T$7,'Input| Expensing'!$D$7:$J$7,0)),"")</f>
        <v>0</v>
      </c>
      <c r="U23" s="186">
        <f>IFERROR((J23-J133)*INDEX('Input| Expensing'!$D$8:$J$57,MATCH($N23,'Input| Expensing'!$C$8:$C$57,0),MATCH(U$7,'Input| Expensing'!$D$7:$J$7,0)),"")</f>
        <v>0</v>
      </c>
      <c r="V23" s="186">
        <f t="shared" si="3"/>
        <v>0</v>
      </c>
    </row>
    <row r="24" spans="2:22" x14ac:dyDescent="0.2">
      <c r="B24" s="201">
        <f t="shared" si="4"/>
        <v>17</v>
      </c>
      <c r="C24" s="42" t="str" cm="1">
        <f t="array" ref="C24">IFERROR(INDEX('Input| Setup'!$E$8:$E$50,SMALL(IF('Input| Setup'!$F$8:$F$50="DX",ROW('Input| Setup'!$F$8:$F$50)-ROW('Input| Setup'!$F$8)+1),ROWS('Input| Setup'!$F$8:$F24))),"")</f>
        <v>Communications (digital) (dx)</v>
      </c>
      <c r="D24" s="186">
        <f>SUMPRODUCT(INDEX('Input| Projects'!$AS$10:$CP$1005, ,MATCH($C24,'Input| Projects'!$AS$9:$CP$9,0)),'Calc| Project Costs'!BR$10:BR$1005)/10^3</f>
        <v>29.079992560000008</v>
      </c>
      <c r="E24" s="186">
        <f>SUMPRODUCT(INDEX('Input| Projects'!$AS$10:$CP$1005, ,MATCH($C24,'Input| Projects'!$AS$9:$CP$9,0)),'Calc| Project Costs'!BS$10:BS$1005)/10^3</f>
        <v>0</v>
      </c>
      <c r="F24" s="186">
        <f>SUMPRODUCT(INDEX('Input| Projects'!$AS$10:$CP$1005, ,MATCH($C24,'Input| Projects'!$AS$9:$CP$9,0)),'Calc| Project Costs'!BT$10:BT$1005)/10^3</f>
        <v>0</v>
      </c>
      <c r="G24" s="186">
        <f>SUMPRODUCT(INDEX('Input| Projects'!$AS$10:$CP$1005, ,MATCH($C24,'Input| Projects'!$AS$9:$CP$9,0)),'Calc| Project Costs'!BU$10:BU$1005)/10^3</f>
        <v>0</v>
      </c>
      <c r="H24" s="186">
        <f>SUMPRODUCT(INDEX('Input| Projects'!$AS$10:$CP$1005, ,MATCH($C24,'Input| Projects'!$AS$9:$CP$9,0)),'Calc| Project Costs'!BV$10:BV$1005)/10^3</f>
        <v>0</v>
      </c>
      <c r="I24" s="186">
        <f>SUMPRODUCT(INDEX('Input| Projects'!$AS$10:$CP$1005, ,MATCH($C24,'Input| Projects'!$AS$9:$CP$9,0)),'Calc| Project Costs'!BW$10:BW$1005)/10^3</f>
        <v>0</v>
      </c>
      <c r="J24" s="186">
        <f>SUMPRODUCT(INDEX('Input| Projects'!$AS$10:$CP$1005, ,MATCH($C24,'Input| Projects'!$AS$9:$CP$9,0)),'Calc| Project Costs'!BX$10:BX$1005)/10^3</f>
        <v>0</v>
      </c>
      <c r="K24" s="186">
        <f t="shared" si="2"/>
        <v>29.079992560000008</v>
      </c>
      <c r="M24" s="201">
        <f t="shared" si="5"/>
        <v>17</v>
      </c>
      <c r="N24" s="42" t="str">
        <f t="shared" si="1"/>
        <v>Communications (digital) (dx)</v>
      </c>
      <c r="O24" s="186">
        <f>IFERROR((D24-D134)*INDEX('Input| Expensing'!$D$8:$J$57,MATCH($N24,'Input| Expensing'!$C$8:$C$57,0),MATCH(O$7,'Input| Expensing'!$D$7:$J$7,0)),"")</f>
        <v>0</v>
      </c>
      <c r="P24" s="186">
        <f>IFERROR((E24-E134)*INDEX('Input| Expensing'!$D$8:$J$57,MATCH($N24,'Input| Expensing'!$C$8:$C$57,0),MATCH(P$7,'Input| Expensing'!$D$7:$J$7,0)),"")</f>
        <v>0</v>
      </c>
      <c r="Q24" s="186">
        <f>IFERROR((F24-F134)*INDEX('Input| Expensing'!$D$8:$J$57,MATCH($N24,'Input| Expensing'!$C$8:$C$57,0),MATCH(Q$7,'Input| Expensing'!$D$7:$J$7,0)),"")</f>
        <v>0</v>
      </c>
      <c r="R24" s="186">
        <f>IFERROR((G24-G134)*INDEX('Input| Expensing'!$D$8:$J$57,MATCH($N24,'Input| Expensing'!$C$8:$C$57,0),MATCH(R$7,'Input| Expensing'!$D$7:$J$7,0)),"")</f>
        <v>0</v>
      </c>
      <c r="S24" s="186">
        <f>IFERROR((H24-H134)*INDEX('Input| Expensing'!$D$8:$J$57,MATCH($N24,'Input| Expensing'!$C$8:$C$57,0),MATCH(S$7,'Input| Expensing'!$D$7:$J$7,0)),"")</f>
        <v>0</v>
      </c>
      <c r="T24" s="186">
        <f>IFERROR((I24-I134)*INDEX('Input| Expensing'!$D$8:$J$57,MATCH($N24,'Input| Expensing'!$C$8:$C$57,0),MATCH(T$7,'Input| Expensing'!$D$7:$J$7,0)),"")</f>
        <v>0</v>
      </c>
      <c r="U24" s="186">
        <f>IFERROR((J24-J134)*INDEX('Input| Expensing'!$D$8:$J$57,MATCH($N24,'Input| Expensing'!$C$8:$C$57,0),MATCH(U$7,'Input| Expensing'!$D$7:$J$7,0)),"")</f>
        <v>0</v>
      </c>
      <c r="V24" s="186">
        <f t="shared" si="3"/>
        <v>0</v>
      </c>
    </row>
    <row r="25" spans="2:22" x14ac:dyDescent="0.2">
      <c r="B25" s="201">
        <f t="shared" si="4"/>
        <v>18</v>
      </c>
      <c r="C25" s="42" t="str" cm="1">
        <f t="array" ref="C25">IFERROR(INDEX('Input| Setup'!$E$8:$E$50,SMALL(IF('Input| Setup'!$F$8:$F$50="DX",ROW('Input| Setup'!$F$8:$F$50)-ROW('Input| Setup'!$F$8)+1),ROWS('Input| Setup'!$F$8:$F25))),"")</f>
        <v>Distribution Leases (dx)</v>
      </c>
      <c r="D25" s="186">
        <f>SUMPRODUCT(INDEX('Input| Projects'!$AS$10:$CP$1005, ,MATCH($C25,'Input| Projects'!$AS$9:$CP$9,0)),'Calc| Project Costs'!BR$10:BR$1005)/10^3</f>
        <v>0</v>
      </c>
      <c r="E25" s="186">
        <f>SUMPRODUCT(INDEX('Input| Projects'!$AS$10:$CP$1005, ,MATCH($C25,'Input| Projects'!$AS$9:$CP$9,0)),'Calc| Project Costs'!BS$10:BS$1005)/10^3</f>
        <v>0</v>
      </c>
      <c r="F25" s="186">
        <f>SUMPRODUCT(INDEX('Input| Projects'!$AS$10:$CP$1005, ,MATCH($C25,'Input| Projects'!$AS$9:$CP$9,0)),'Calc| Project Costs'!BT$10:BT$1005)/10^3</f>
        <v>0</v>
      </c>
      <c r="G25" s="186">
        <f>SUMPRODUCT(INDEX('Input| Projects'!$AS$10:$CP$1005, ,MATCH($C25,'Input| Projects'!$AS$9:$CP$9,0)),'Calc| Project Costs'!BU$10:BU$1005)/10^3</f>
        <v>0</v>
      </c>
      <c r="H25" s="186">
        <f>SUMPRODUCT(INDEX('Input| Projects'!$AS$10:$CP$1005, ,MATCH($C25,'Input| Projects'!$AS$9:$CP$9,0)),'Calc| Project Costs'!BV$10:BV$1005)/10^3</f>
        <v>0</v>
      </c>
      <c r="I25" s="186">
        <f>SUMPRODUCT(INDEX('Input| Projects'!$AS$10:$CP$1005, ,MATCH($C25,'Input| Projects'!$AS$9:$CP$9,0)),'Calc| Project Costs'!BW$10:BW$1005)/10^3</f>
        <v>0</v>
      </c>
      <c r="J25" s="186">
        <f>SUMPRODUCT(INDEX('Input| Projects'!$AS$10:$CP$1005, ,MATCH($C25,'Input| Projects'!$AS$9:$CP$9,0)),'Calc| Project Costs'!BX$10:BX$1005)/10^3</f>
        <v>0</v>
      </c>
      <c r="K25" s="186">
        <f t="shared" si="2"/>
        <v>0</v>
      </c>
      <c r="M25" s="201">
        <f t="shared" si="5"/>
        <v>18</v>
      </c>
      <c r="N25" s="42" t="str">
        <f t="shared" si="1"/>
        <v>Distribution Leases (dx)</v>
      </c>
      <c r="O25" s="186">
        <f>IFERROR((D25-D135)*INDEX('Input| Expensing'!$D$8:$J$57,MATCH($N25,'Input| Expensing'!$C$8:$C$57,0),MATCH(O$7,'Input| Expensing'!$D$7:$J$7,0)),"")</f>
        <v>0</v>
      </c>
      <c r="P25" s="186">
        <f>IFERROR((E25-E135)*INDEX('Input| Expensing'!$D$8:$J$57,MATCH($N25,'Input| Expensing'!$C$8:$C$57,0),MATCH(P$7,'Input| Expensing'!$D$7:$J$7,0)),"")</f>
        <v>0</v>
      </c>
      <c r="Q25" s="186">
        <f>IFERROR((F25-F135)*INDEX('Input| Expensing'!$D$8:$J$57,MATCH($N25,'Input| Expensing'!$C$8:$C$57,0),MATCH(Q$7,'Input| Expensing'!$D$7:$J$7,0)),"")</f>
        <v>0</v>
      </c>
      <c r="R25" s="186">
        <f>IFERROR((G25-G135)*INDEX('Input| Expensing'!$D$8:$J$57,MATCH($N25,'Input| Expensing'!$C$8:$C$57,0),MATCH(R$7,'Input| Expensing'!$D$7:$J$7,0)),"")</f>
        <v>0</v>
      </c>
      <c r="S25" s="186">
        <f>IFERROR((H25-H135)*INDEX('Input| Expensing'!$D$8:$J$57,MATCH($N25,'Input| Expensing'!$C$8:$C$57,0),MATCH(S$7,'Input| Expensing'!$D$7:$J$7,0)),"")</f>
        <v>0</v>
      </c>
      <c r="T25" s="186">
        <f>IFERROR((I25-I135)*INDEX('Input| Expensing'!$D$8:$J$57,MATCH($N25,'Input| Expensing'!$C$8:$C$57,0),MATCH(T$7,'Input| Expensing'!$D$7:$J$7,0)),"")</f>
        <v>0</v>
      </c>
      <c r="U25" s="186">
        <f>IFERROR((J25-J135)*INDEX('Input| Expensing'!$D$8:$J$57,MATCH($N25,'Input| Expensing'!$C$8:$C$57,0),MATCH(U$7,'Input| Expensing'!$D$7:$J$7,0)),"")</f>
        <v>0</v>
      </c>
      <c r="V25" s="186">
        <f t="shared" si="3"/>
        <v>0</v>
      </c>
    </row>
    <row r="26" spans="2:22" x14ac:dyDescent="0.2">
      <c r="B26" s="201">
        <f t="shared" si="4"/>
        <v>19</v>
      </c>
      <c r="C26" s="42" t="str" cm="1">
        <f t="array" ref="C26">IFERROR(INDEX('Input| Setup'!$E$8:$E$50,SMALL(IF('Input| Setup'!$F$8:$F$50="DX",ROW('Input| Setup'!$F$8:$F$50)-ROW('Input| Setup'!$F$8)+1),ROWS('Input| Setup'!$F$8:$F26))),"")</f>
        <v>Other non system assets (dx)</v>
      </c>
      <c r="D26" s="186">
        <f>SUMPRODUCT(INDEX('Input| Projects'!$AS$10:$CP$1005, ,MATCH($C26,'Input| Projects'!$AS$9:$CP$9,0)),'Calc| Project Costs'!BR$10:BR$1005)/10^3</f>
        <v>0.12161895</v>
      </c>
      <c r="E26" s="186">
        <f>SUMPRODUCT(INDEX('Input| Projects'!$AS$10:$CP$1005, ,MATCH($C26,'Input| Projects'!$AS$9:$CP$9,0)),'Calc| Project Costs'!BS$10:BS$1005)/10^3</f>
        <v>0</v>
      </c>
      <c r="F26" s="186">
        <f>SUMPRODUCT(INDEX('Input| Projects'!$AS$10:$CP$1005, ,MATCH($C26,'Input| Projects'!$AS$9:$CP$9,0)),'Calc| Project Costs'!BT$10:BT$1005)/10^3</f>
        <v>0</v>
      </c>
      <c r="G26" s="186">
        <f>SUMPRODUCT(INDEX('Input| Projects'!$AS$10:$CP$1005, ,MATCH($C26,'Input| Projects'!$AS$9:$CP$9,0)),'Calc| Project Costs'!BU$10:BU$1005)/10^3</f>
        <v>0</v>
      </c>
      <c r="H26" s="186">
        <f>SUMPRODUCT(INDEX('Input| Projects'!$AS$10:$CP$1005, ,MATCH($C26,'Input| Projects'!$AS$9:$CP$9,0)),'Calc| Project Costs'!BV$10:BV$1005)/10^3</f>
        <v>0</v>
      </c>
      <c r="I26" s="186">
        <f>SUMPRODUCT(INDEX('Input| Projects'!$AS$10:$CP$1005, ,MATCH($C26,'Input| Projects'!$AS$9:$CP$9,0)),'Calc| Project Costs'!BW$10:BW$1005)/10^3</f>
        <v>0</v>
      </c>
      <c r="J26" s="186">
        <f>SUMPRODUCT(INDEX('Input| Projects'!$AS$10:$CP$1005, ,MATCH($C26,'Input| Projects'!$AS$9:$CP$9,0)),'Calc| Project Costs'!BX$10:BX$1005)/10^3</f>
        <v>0</v>
      </c>
      <c r="K26" s="186">
        <f t="shared" si="2"/>
        <v>0.12161895</v>
      </c>
      <c r="M26" s="201">
        <f t="shared" si="5"/>
        <v>19</v>
      </c>
      <c r="N26" s="42" t="str">
        <f t="shared" si="1"/>
        <v>Other non system assets (dx)</v>
      </c>
      <c r="O26" s="186">
        <f>IFERROR((D26-D136)*INDEX('Input| Expensing'!$D$8:$J$57,MATCH($N26,'Input| Expensing'!$C$8:$C$57,0),MATCH(O$7,'Input| Expensing'!$D$7:$J$7,0)),"")</f>
        <v>0</v>
      </c>
      <c r="P26" s="186">
        <f>IFERROR((E26-E136)*INDEX('Input| Expensing'!$D$8:$J$57,MATCH($N26,'Input| Expensing'!$C$8:$C$57,0),MATCH(P$7,'Input| Expensing'!$D$7:$J$7,0)),"")</f>
        <v>0</v>
      </c>
      <c r="Q26" s="186">
        <f>IFERROR((F26-F136)*INDEX('Input| Expensing'!$D$8:$J$57,MATCH($N26,'Input| Expensing'!$C$8:$C$57,0),MATCH(Q$7,'Input| Expensing'!$D$7:$J$7,0)),"")</f>
        <v>0</v>
      </c>
      <c r="R26" s="186">
        <f>IFERROR((G26-G136)*INDEX('Input| Expensing'!$D$8:$J$57,MATCH($N26,'Input| Expensing'!$C$8:$C$57,0),MATCH(R$7,'Input| Expensing'!$D$7:$J$7,0)),"")</f>
        <v>0</v>
      </c>
      <c r="S26" s="186">
        <f>IFERROR((H26-H136)*INDEX('Input| Expensing'!$D$8:$J$57,MATCH($N26,'Input| Expensing'!$C$8:$C$57,0),MATCH(S$7,'Input| Expensing'!$D$7:$J$7,0)),"")</f>
        <v>0</v>
      </c>
      <c r="T26" s="186">
        <f>IFERROR((I26-I136)*INDEX('Input| Expensing'!$D$8:$J$57,MATCH($N26,'Input| Expensing'!$C$8:$C$57,0),MATCH(T$7,'Input| Expensing'!$D$7:$J$7,0)),"")</f>
        <v>0</v>
      </c>
      <c r="U26" s="186">
        <f>IFERROR((J26-J136)*INDEX('Input| Expensing'!$D$8:$J$57,MATCH($N26,'Input| Expensing'!$C$8:$C$57,0),MATCH(U$7,'Input| Expensing'!$D$7:$J$7,0)),"")</f>
        <v>0</v>
      </c>
      <c r="V26" s="186">
        <f t="shared" si="3"/>
        <v>0</v>
      </c>
    </row>
    <row r="27" spans="2:22" x14ac:dyDescent="0.2">
      <c r="B27" s="201">
        <f t="shared" si="4"/>
        <v>20</v>
      </c>
      <c r="C27" s="42" t="str" cm="1">
        <f t="array" ref="C27">IFERROR(INDEX('Input| Setup'!$E$8:$E$50,SMALL(IF('Input| Setup'!$F$8:$F$50="DX",ROW('Input| Setup'!$F$8:$F$50)-ROW('Input| Setup'!$F$8)+1),ROWS('Input| Setup'!$F$8:$F27))),"")</f>
        <v/>
      </c>
      <c r="D27" s="186">
        <f>SUMPRODUCT(INDEX('Input| Projects'!$AS$10:$CP$1005, ,MATCH($C27,'Input| Projects'!$AS$9:$CP$9,0)),'Calc| Project Costs'!BR$10:BR$1005)/10^3</f>
        <v>0</v>
      </c>
      <c r="E27" s="186">
        <f>SUMPRODUCT(INDEX('Input| Projects'!$AS$10:$CP$1005, ,MATCH($C27,'Input| Projects'!$AS$9:$CP$9,0)),'Calc| Project Costs'!BS$10:BS$1005)/10^3</f>
        <v>0</v>
      </c>
      <c r="F27" s="186">
        <f>SUMPRODUCT(INDEX('Input| Projects'!$AS$10:$CP$1005, ,MATCH($C27,'Input| Projects'!$AS$9:$CP$9,0)),'Calc| Project Costs'!BT$10:BT$1005)/10^3</f>
        <v>0</v>
      </c>
      <c r="G27" s="186">
        <f>SUMPRODUCT(INDEX('Input| Projects'!$AS$10:$CP$1005, ,MATCH($C27,'Input| Projects'!$AS$9:$CP$9,0)),'Calc| Project Costs'!BU$10:BU$1005)/10^3</f>
        <v>0</v>
      </c>
      <c r="H27" s="186">
        <f>SUMPRODUCT(INDEX('Input| Projects'!$AS$10:$CP$1005, ,MATCH($C27,'Input| Projects'!$AS$9:$CP$9,0)),'Calc| Project Costs'!BV$10:BV$1005)/10^3</f>
        <v>0</v>
      </c>
      <c r="I27" s="186">
        <f>SUMPRODUCT(INDEX('Input| Projects'!$AS$10:$CP$1005, ,MATCH($C27,'Input| Projects'!$AS$9:$CP$9,0)),'Calc| Project Costs'!BW$10:BW$1005)/10^3</f>
        <v>0</v>
      </c>
      <c r="J27" s="186">
        <f>SUMPRODUCT(INDEX('Input| Projects'!$AS$10:$CP$1005, ,MATCH($C27,'Input| Projects'!$AS$9:$CP$9,0)),'Calc| Project Costs'!BX$10:BX$1005)/10^3</f>
        <v>0</v>
      </c>
      <c r="K27" s="186">
        <f t="shared" si="2"/>
        <v>0</v>
      </c>
      <c r="M27" s="201">
        <f t="shared" si="5"/>
        <v>20</v>
      </c>
      <c r="N27" s="42" t="str">
        <f t="shared" si="1"/>
        <v/>
      </c>
      <c r="O27" s="186">
        <f>IFERROR((D27-D137)*INDEX('Input| Expensing'!$D$8:$J$57,MATCH($N27,'Input| Expensing'!$C$8:$C$57,0),MATCH(O$7,'Input| Expensing'!$D$7:$J$7,0)),"")</f>
        <v>0</v>
      </c>
      <c r="P27" s="186">
        <f>IFERROR((E27-E137)*INDEX('Input| Expensing'!$D$8:$J$57,MATCH($N27,'Input| Expensing'!$C$8:$C$57,0),MATCH(P$7,'Input| Expensing'!$D$7:$J$7,0)),"")</f>
        <v>0</v>
      </c>
      <c r="Q27" s="186">
        <f>IFERROR((F27-F137)*INDEX('Input| Expensing'!$D$8:$J$57,MATCH($N27,'Input| Expensing'!$C$8:$C$57,0),MATCH(Q$7,'Input| Expensing'!$D$7:$J$7,0)),"")</f>
        <v>0</v>
      </c>
      <c r="R27" s="186">
        <f>IFERROR((G27-G137)*INDEX('Input| Expensing'!$D$8:$J$57,MATCH($N27,'Input| Expensing'!$C$8:$C$57,0),MATCH(R$7,'Input| Expensing'!$D$7:$J$7,0)),"")</f>
        <v>0</v>
      </c>
      <c r="S27" s="186">
        <f>IFERROR((H27-H137)*INDEX('Input| Expensing'!$D$8:$J$57,MATCH($N27,'Input| Expensing'!$C$8:$C$57,0),MATCH(S$7,'Input| Expensing'!$D$7:$J$7,0)),"")</f>
        <v>0</v>
      </c>
      <c r="T27" s="186">
        <f>IFERROR((I27-I137)*INDEX('Input| Expensing'!$D$8:$J$57,MATCH($N27,'Input| Expensing'!$C$8:$C$57,0),MATCH(T$7,'Input| Expensing'!$D$7:$J$7,0)),"")</f>
        <v>0</v>
      </c>
      <c r="U27" s="186">
        <f>IFERROR((J27-J137)*INDEX('Input| Expensing'!$D$8:$J$57,MATCH($N27,'Input| Expensing'!$C$8:$C$57,0),MATCH(U$7,'Input| Expensing'!$D$7:$J$7,0)),"")</f>
        <v>0</v>
      </c>
      <c r="V27" s="186">
        <f t="shared" si="3"/>
        <v>0</v>
      </c>
    </row>
    <row r="28" spans="2:22" outlineLevel="1" x14ac:dyDescent="0.2">
      <c r="B28" s="201">
        <f t="shared" si="4"/>
        <v>21</v>
      </c>
      <c r="C28" s="42" t="str" cm="1">
        <f t="array" ref="C28">IFERROR(INDEX('Input| Setup'!$E$8:$E$50,SMALL(IF('Input| Setup'!$F$8:$F$50="DX",ROW('Input| Setup'!$F$8:$F$50)-ROW('Input| Setup'!$F$8)+1),ROWS('Input| Setup'!$F$8:$F28))),"")</f>
        <v/>
      </c>
      <c r="D28" s="186">
        <f>SUMPRODUCT(INDEX('Input| Projects'!$AS$10:$CP$1005, ,MATCH($C28,'Input| Projects'!$AS$9:$CP$9,0)),'Calc| Project Costs'!BR$10:BR$1005)/10^3</f>
        <v>0</v>
      </c>
      <c r="E28" s="186">
        <f>SUMPRODUCT(INDEX('Input| Projects'!$AS$10:$CP$1005, ,MATCH($C28,'Input| Projects'!$AS$9:$CP$9,0)),'Calc| Project Costs'!BS$10:BS$1005)/10^3</f>
        <v>0</v>
      </c>
      <c r="F28" s="186">
        <f>SUMPRODUCT(INDEX('Input| Projects'!$AS$10:$CP$1005, ,MATCH($C28,'Input| Projects'!$AS$9:$CP$9,0)),'Calc| Project Costs'!BT$10:BT$1005)/10^3</f>
        <v>0</v>
      </c>
      <c r="G28" s="186">
        <f>SUMPRODUCT(INDEX('Input| Projects'!$AS$10:$CP$1005, ,MATCH($C28,'Input| Projects'!$AS$9:$CP$9,0)),'Calc| Project Costs'!BU$10:BU$1005)/10^3</f>
        <v>0</v>
      </c>
      <c r="H28" s="186">
        <f>SUMPRODUCT(INDEX('Input| Projects'!$AS$10:$CP$1005, ,MATCH($C28,'Input| Projects'!$AS$9:$CP$9,0)),'Calc| Project Costs'!BV$10:BV$1005)/10^3</f>
        <v>0</v>
      </c>
      <c r="I28" s="186">
        <f>SUMPRODUCT(INDEX('Input| Projects'!$AS$10:$CP$1005, ,MATCH($C28,'Input| Projects'!$AS$9:$CP$9,0)),'Calc| Project Costs'!BW$10:BW$1005)/10^3</f>
        <v>0</v>
      </c>
      <c r="J28" s="186">
        <f>SUMPRODUCT(INDEX('Input| Projects'!$AS$10:$CP$1005, ,MATCH($C28,'Input| Projects'!$AS$9:$CP$9,0)),'Calc| Project Costs'!BX$10:BX$1005)/10^3</f>
        <v>0</v>
      </c>
      <c r="K28" s="186">
        <f t="shared" si="2"/>
        <v>0</v>
      </c>
      <c r="M28" s="201">
        <f t="shared" si="5"/>
        <v>21</v>
      </c>
      <c r="N28" s="42" t="str">
        <f t="shared" si="1"/>
        <v/>
      </c>
      <c r="O28" s="186">
        <f>IFERROR((D28-D138)*INDEX('Input| Expensing'!$D$8:$J$57,MATCH($N28,'Input| Expensing'!$C$8:$C$57,0),MATCH(O$7,'Input| Expensing'!$D$7:$J$7,0)),"")</f>
        <v>0</v>
      </c>
      <c r="P28" s="186">
        <f>IFERROR((E28-E138)*INDEX('Input| Expensing'!$D$8:$J$57,MATCH($N28,'Input| Expensing'!$C$8:$C$57,0),MATCH(P$7,'Input| Expensing'!$D$7:$J$7,0)),"")</f>
        <v>0</v>
      </c>
      <c r="Q28" s="186">
        <f>IFERROR((F28-F138)*INDEX('Input| Expensing'!$D$8:$J$57,MATCH($N28,'Input| Expensing'!$C$8:$C$57,0),MATCH(Q$7,'Input| Expensing'!$D$7:$J$7,0)),"")</f>
        <v>0</v>
      </c>
      <c r="R28" s="186">
        <f>IFERROR((G28-G138)*INDEX('Input| Expensing'!$D$8:$J$57,MATCH($N28,'Input| Expensing'!$C$8:$C$57,0),MATCH(R$7,'Input| Expensing'!$D$7:$J$7,0)),"")</f>
        <v>0</v>
      </c>
      <c r="S28" s="186">
        <f>IFERROR((H28-H138)*INDEX('Input| Expensing'!$D$8:$J$57,MATCH($N28,'Input| Expensing'!$C$8:$C$57,0),MATCH(S$7,'Input| Expensing'!$D$7:$J$7,0)),"")</f>
        <v>0</v>
      </c>
      <c r="T28" s="186">
        <f>IFERROR((I28-I138)*INDEX('Input| Expensing'!$D$8:$J$57,MATCH($N28,'Input| Expensing'!$C$8:$C$57,0),MATCH(T$7,'Input| Expensing'!$D$7:$J$7,0)),"")</f>
        <v>0</v>
      </c>
      <c r="U28" s="186">
        <f>IFERROR((J28-J138)*INDEX('Input| Expensing'!$D$8:$J$57,MATCH($N28,'Input| Expensing'!$C$8:$C$57,0),MATCH(U$7,'Input| Expensing'!$D$7:$J$7,0)),"")</f>
        <v>0</v>
      </c>
      <c r="V28" s="186">
        <f t="shared" si="3"/>
        <v>0</v>
      </c>
    </row>
    <row r="29" spans="2:22" outlineLevel="1" x14ac:dyDescent="0.2">
      <c r="B29" s="201">
        <f t="shared" si="4"/>
        <v>22</v>
      </c>
      <c r="C29" s="42" t="str" cm="1">
        <f t="array" ref="C29">IFERROR(INDEX('Input| Setup'!$E$8:$E$50,SMALL(IF('Input| Setup'!$F$8:$F$50="DX",ROW('Input| Setup'!$F$8:$F$50)-ROW('Input| Setup'!$F$8)+1),ROWS('Input| Setup'!$F$8:$F29))),"")</f>
        <v/>
      </c>
      <c r="D29" s="186">
        <f>SUMPRODUCT(INDEX('Input| Projects'!$AS$10:$CP$1005, ,MATCH($C29,'Input| Projects'!$AS$9:$CP$9,0)),'Calc| Project Costs'!BR$10:BR$1005)/10^3</f>
        <v>0</v>
      </c>
      <c r="E29" s="186">
        <f>SUMPRODUCT(INDEX('Input| Projects'!$AS$10:$CP$1005, ,MATCH($C29,'Input| Projects'!$AS$9:$CP$9,0)),'Calc| Project Costs'!BS$10:BS$1005)/10^3</f>
        <v>0</v>
      </c>
      <c r="F29" s="186">
        <f>SUMPRODUCT(INDEX('Input| Projects'!$AS$10:$CP$1005, ,MATCH($C29,'Input| Projects'!$AS$9:$CP$9,0)),'Calc| Project Costs'!BT$10:BT$1005)/10^3</f>
        <v>0</v>
      </c>
      <c r="G29" s="186">
        <f>SUMPRODUCT(INDEX('Input| Projects'!$AS$10:$CP$1005, ,MATCH($C29,'Input| Projects'!$AS$9:$CP$9,0)),'Calc| Project Costs'!BU$10:BU$1005)/10^3</f>
        <v>0</v>
      </c>
      <c r="H29" s="186">
        <f>SUMPRODUCT(INDEX('Input| Projects'!$AS$10:$CP$1005, ,MATCH($C29,'Input| Projects'!$AS$9:$CP$9,0)),'Calc| Project Costs'!BV$10:BV$1005)/10^3</f>
        <v>0</v>
      </c>
      <c r="I29" s="186">
        <f>SUMPRODUCT(INDEX('Input| Projects'!$AS$10:$CP$1005, ,MATCH($C29,'Input| Projects'!$AS$9:$CP$9,0)),'Calc| Project Costs'!BW$10:BW$1005)/10^3</f>
        <v>0</v>
      </c>
      <c r="J29" s="186">
        <f>SUMPRODUCT(INDEX('Input| Projects'!$AS$10:$CP$1005, ,MATCH($C29,'Input| Projects'!$AS$9:$CP$9,0)),'Calc| Project Costs'!BX$10:BX$1005)/10^3</f>
        <v>0</v>
      </c>
      <c r="K29" s="186">
        <f t="shared" si="2"/>
        <v>0</v>
      </c>
      <c r="M29" s="201">
        <f t="shared" si="5"/>
        <v>22</v>
      </c>
      <c r="N29" s="42" t="str">
        <f t="shared" si="1"/>
        <v/>
      </c>
      <c r="O29" s="186">
        <f>IFERROR((D29-D139)*INDEX('Input| Expensing'!$D$8:$J$57,MATCH($N29,'Input| Expensing'!$C$8:$C$57,0),MATCH(O$7,'Input| Expensing'!$D$7:$J$7,0)),"")</f>
        <v>0</v>
      </c>
      <c r="P29" s="186">
        <f>IFERROR((E29-E139)*INDEX('Input| Expensing'!$D$8:$J$57,MATCH($N29,'Input| Expensing'!$C$8:$C$57,0),MATCH(P$7,'Input| Expensing'!$D$7:$J$7,0)),"")</f>
        <v>0</v>
      </c>
      <c r="Q29" s="186">
        <f>IFERROR((F29-F139)*INDEX('Input| Expensing'!$D$8:$J$57,MATCH($N29,'Input| Expensing'!$C$8:$C$57,0),MATCH(Q$7,'Input| Expensing'!$D$7:$J$7,0)),"")</f>
        <v>0</v>
      </c>
      <c r="R29" s="186">
        <f>IFERROR((G29-G139)*INDEX('Input| Expensing'!$D$8:$J$57,MATCH($N29,'Input| Expensing'!$C$8:$C$57,0),MATCH(R$7,'Input| Expensing'!$D$7:$J$7,0)),"")</f>
        <v>0</v>
      </c>
      <c r="S29" s="186">
        <f>IFERROR((H29-H139)*INDEX('Input| Expensing'!$D$8:$J$57,MATCH($N29,'Input| Expensing'!$C$8:$C$57,0),MATCH(S$7,'Input| Expensing'!$D$7:$J$7,0)),"")</f>
        <v>0</v>
      </c>
      <c r="T29" s="186">
        <f>IFERROR((I29-I139)*INDEX('Input| Expensing'!$D$8:$J$57,MATCH($N29,'Input| Expensing'!$C$8:$C$57,0),MATCH(T$7,'Input| Expensing'!$D$7:$J$7,0)),"")</f>
        <v>0</v>
      </c>
      <c r="U29" s="186">
        <f>IFERROR((J29-J139)*INDEX('Input| Expensing'!$D$8:$J$57,MATCH($N29,'Input| Expensing'!$C$8:$C$57,0),MATCH(U$7,'Input| Expensing'!$D$7:$J$7,0)),"")</f>
        <v>0</v>
      </c>
      <c r="V29" s="186">
        <f t="shared" si="3"/>
        <v>0</v>
      </c>
    </row>
    <row r="30" spans="2:22" outlineLevel="1" x14ac:dyDescent="0.2">
      <c r="B30" s="201">
        <f t="shared" si="4"/>
        <v>23</v>
      </c>
      <c r="C30" s="42" t="str" cm="1">
        <f t="array" ref="C30">IFERROR(INDEX('Input| Setup'!$E$8:$E$50,SMALL(IF('Input| Setup'!$F$8:$F$50="DX",ROW('Input| Setup'!$F$8:$F$50)-ROW('Input| Setup'!$F$8)+1),ROWS('Input| Setup'!$F$8:$F30))),"")</f>
        <v/>
      </c>
      <c r="D30" s="186">
        <f>SUMPRODUCT(INDEX('Input| Projects'!$AS$10:$CP$1005, ,MATCH($C30,'Input| Projects'!$AS$9:$CP$9,0)),'Calc| Project Costs'!BR$10:BR$1005)/10^3</f>
        <v>0</v>
      </c>
      <c r="E30" s="186">
        <f>SUMPRODUCT(INDEX('Input| Projects'!$AS$10:$CP$1005, ,MATCH($C30,'Input| Projects'!$AS$9:$CP$9,0)),'Calc| Project Costs'!BS$10:BS$1005)/10^3</f>
        <v>0</v>
      </c>
      <c r="F30" s="186">
        <f>SUMPRODUCT(INDEX('Input| Projects'!$AS$10:$CP$1005, ,MATCH($C30,'Input| Projects'!$AS$9:$CP$9,0)),'Calc| Project Costs'!BT$10:BT$1005)/10^3</f>
        <v>0</v>
      </c>
      <c r="G30" s="186">
        <f>SUMPRODUCT(INDEX('Input| Projects'!$AS$10:$CP$1005, ,MATCH($C30,'Input| Projects'!$AS$9:$CP$9,0)),'Calc| Project Costs'!BU$10:BU$1005)/10^3</f>
        <v>0</v>
      </c>
      <c r="H30" s="186">
        <f>SUMPRODUCT(INDEX('Input| Projects'!$AS$10:$CP$1005, ,MATCH($C30,'Input| Projects'!$AS$9:$CP$9,0)),'Calc| Project Costs'!BV$10:BV$1005)/10^3</f>
        <v>0</v>
      </c>
      <c r="I30" s="186">
        <f>SUMPRODUCT(INDEX('Input| Projects'!$AS$10:$CP$1005, ,MATCH($C30,'Input| Projects'!$AS$9:$CP$9,0)),'Calc| Project Costs'!BW$10:BW$1005)/10^3</f>
        <v>0</v>
      </c>
      <c r="J30" s="186">
        <f>SUMPRODUCT(INDEX('Input| Projects'!$AS$10:$CP$1005, ,MATCH($C30,'Input| Projects'!$AS$9:$CP$9,0)),'Calc| Project Costs'!BX$10:BX$1005)/10^3</f>
        <v>0</v>
      </c>
      <c r="K30" s="186">
        <f t="shared" si="2"/>
        <v>0</v>
      </c>
      <c r="M30" s="201">
        <f t="shared" si="5"/>
        <v>23</v>
      </c>
      <c r="N30" s="42" t="str">
        <f t="shared" si="1"/>
        <v/>
      </c>
      <c r="O30" s="186">
        <f>IFERROR((D30-D140)*INDEX('Input| Expensing'!$D$8:$J$57,MATCH($N30,'Input| Expensing'!$C$8:$C$57,0),MATCH(O$7,'Input| Expensing'!$D$7:$J$7,0)),"")</f>
        <v>0</v>
      </c>
      <c r="P30" s="186">
        <f>IFERROR((E30-E140)*INDEX('Input| Expensing'!$D$8:$J$57,MATCH($N30,'Input| Expensing'!$C$8:$C$57,0),MATCH(P$7,'Input| Expensing'!$D$7:$J$7,0)),"")</f>
        <v>0</v>
      </c>
      <c r="Q30" s="186">
        <f>IFERROR((F30-F140)*INDEX('Input| Expensing'!$D$8:$J$57,MATCH($N30,'Input| Expensing'!$C$8:$C$57,0),MATCH(Q$7,'Input| Expensing'!$D$7:$J$7,0)),"")</f>
        <v>0</v>
      </c>
      <c r="R30" s="186">
        <f>IFERROR((G30-G140)*INDEX('Input| Expensing'!$D$8:$J$57,MATCH($N30,'Input| Expensing'!$C$8:$C$57,0),MATCH(R$7,'Input| Expensing'!$D$7:$J$7,0)),"")</f>
        <v>0</v>
      </c>
      <c r="S30" s="186">
        <f>IFERROR((H30-H140)*INDEX('Input| Expensing'!$D$8:$J$57,MATCH($N30,'Input| Expensing'!$C$8:$C$57,0),MATCH(S$7,'Input| Expensing'!$D$7:$J$7,0)),"")</f>
        <v>0</v>
      </c>
      <c r="T30" s="186">
        <f>IFERROR((I30-I140)*INDEX('Input| Expensing'!$D$8:$J$57,MATCH($N30,'Input| Expensing'!$C$8:$C$57,0),MATCH(T$7,'Input| Expensing'!$D$7:$J$7,0)),"")</f>
        <v>0</v>
      </c>
      <c r="U30" s="186">
        <f>IFERROR((J30-J140)*INDEX('Input| Expensing'!$D$8:$J$57,MATCH($N30,'Input| Expensing'!$C$8:$C$57,0),MATCH(U$7,'Input| Expensing'!$D$7:$J$7,0)),"")</f>
        <v>0</v>
      </c>
      <c r="V30" s="186">
        <f t="shared" si="3"/>
        <v>0</v>
      </c>
    </row>
    <row r="31" spans="2:22" outlineLevel="1" x14ac:dyDescent="0.2">
      <c r="B31" s="201">
        <f t="shared" si="4"/>
        <v>24</v>
      </c>
      <c r="C31" s="42" t="str" cm="1">
        <f t="array" ref="C31">IFERROR(INDEX('Input| Setup'!$E$8:$E$50,SMALL(IF('Input| Setup'!$F$8:$F$50="DX",ROW('Input| Setup'!$F$8:$F$50)-ROW('Input| Setup'!$F$8)+1),ROWS('Input| Setup'!$F$8:$F31))),"")</f>
        <v/>
      </c>
      <c r="D31" s="186">
        <f>SUMPRODUCT(INDEX('Input| Projects'!$AS$10:$CP$1005, ,MATCH($C31,'Input| Projects'!$AS$9:$CP$9,0)),'Calc| Project Costs'!BR$10:BR$1005)/10^3</f>
        <v>0</v>
      </c>
      <c r="E31" s="186">
        <f>SUMPRODUCT(INDEX('Input| Projects'!$AS$10:$CP$1005, ,MATCH($C31,'Input| Projects'!$AS$9:$CP$9,0)),'Calc| Project Costs'!BS$10:BS$1005)/10^3</f>
        <v>0</v>
      </c>
      <c r="F31" s="186">
        <f>SUMPRODUCT(INDEX('Input| Projects'!$AS$10:$CP$1005, ,MATCH($C31,'Input| Projects'!$AS$9:$CP$9,0)),'Calc| Project Costs'!BT$10:BT$1005)/10^3</f>
        <v>0</v>
      </c>
      <c r="G31" s="186">
        <f>SUMPRODUCT(INDEX('Input| Projects'!$AS$10:$CP$1005, ,MATCH($C31,'Input| Projects'!$AS$9:$CP$9,0)),'Calc| Project Costs'!BU$10:BU$1005)/10^3</f>
        <v>0</v>
      </c>
      <c r="H31" s="186">
        <f>SUMPRODUCT(INDEX('Input| Projects'!$AS$10:$CP$1005, ,MATCH($C31,'Input| Projects'!$AS$9:$CP$9,0)),'Calc| Project Costs'!BV$10:BV$1005)/10^3</f>
        <v>0</v>
      </c>
      <c r="I31" s="186">
        <f>SUMPRODUCT(INDEX('Input| Projects'!$AS$10:$CP$1005, ,MATCH($C31,'Input| Projects'!$AS$9:$CP$9,0)),'Calc| Project Costs'!BW$10:BW$1005)/10^3</f>
        <v>0</v>
      </c>
      <c r="J31" s="186">
        <f>SUMPRODUCT(INDEX('Input| Projects'!$AS$10:$CP$1005, ,MATCH($C31,'Input| Projects'!$AS$9:$CP$9,0)),'Calc| Project Costs'!BX$10:BX$1005)/10^3</f>
        <v>0</v>
      </c>
      <c r="K31" s="186">
        <f t="shared" si="2"/>
        <v>0</v>
      </c>
      <c r="M31" s="201">
        <f t="shared" si="5"/>
        <v>24</v>
      </c>
      <c r="N31" s="42" t="str">
        <f t="shared" si="1"/>
        <v/>
      </c>
      <c r="O31" s="186">
        <f>IFERROR((D31-D141)*INDEX('Input| Expensing'!$D$8:$J$57,MATCH($N31,'Input| Expensing'!$C$8:$C$57,0),MATCH(O$7,'Input| Expensing'!$D$7:$J$7,0)),"")</f>
        <v>0</v>
      </c>
      <c r="P31" s="186">
        <f>IFERROR((E31-E141)*INDEX('Input| Expensing'!$D$8:$J$57,MATCH($N31,'Input| Expensing'!$C$8:$C$57,0),MATCH(P$7,'Input| Expensing'!$D$7:$J$7,0)),"")</f>
        <v>0</v>
      </c>
      <c r="Q31" s="186">
        <f>IFERROR((F31-F141)*INDEX('Input| Expensing'!$D$8:$J$57,MATCH($N31,'Input| Expensing'!$C$8:$C$57,0),MATCH(Q$7,'Input| Expensing'!$D$7:$J$7,0)),"")</f>
        <v>0</v>
      </c>
      <c r="R31" s="186">
        <f>IFERROR((G31-G141)*INDEX('Input| Expensing'!$D$8:$J$57,MATCH($N31,'Input| Expensing'!$C$8:$C$57,0),MATCH(R$7,'Input| Expensing'!$D$7:$J$7,0)),"")</f>
        <v>0</v>
      </c>
      <c r="S31" s="186">
        <f>IFERROR((H31-H141)*INDEX('Input| Expensing'!$D$8:$J$57,MATCH($N31,'Input| Expensing'!$C$8:$C$57,0),MATCH(S$7,'Input| Expensing'!$D$7:$J$7,0)),"")</f>
        <v>0</v>
      </c>
      <c r="T31" s="186">
        <f>IFERROR((I31-I141)*INDEX('Input| Expensing'!$D$8:$J$57,MATCH($N31,'Input| Expensing'!$C$8:$C$57,0),MATCH(T$7,'Input| Expensing'!$D$7:$J$7,0)),"")</f>
        <v>0</v>
      </c>
      <c r="U31" s="186">
        <f>IFERROR((J31-J141)*INDEX('Input| Expensing'!$D$8:$J$57,MATCH($N31,'Input| Expensing'!$C$8:$C$57,0),MATCH(U$7,'Input| Expensing'!$D$7:$J$7,0)),"")</f>
        <v>0</v>
      </c>
      <c r="V31" s="186">
        <f t="shared" si="3"/>
        <v>0</v>
      </c>
    </row>
    <row r="32" spans="2:22" outlineLevel="1" x14ac:dyDescent="0.2">
      <c r="B32" s="201">
        <f t="shared" si="4"/>
        <v>25</v>
      </c>
      <c r="C32" s="42" t="str" cm="1">
        <f t="array" ref="C32">IFERROR(INDEX('Input| Setup'!$E$8:$E$50,SMALL(IF('Input| Setup'!$F$8:$F$50="DX",ROW('Input| Setup'!$F$8:$F$50)-ROW('Input| Setup'!$F$8)+1),ROWS('Input| Setup'!$F$8:$F32))),"")</f>
        <v/>
      </c>
      <c r="D32" s="186">
        <f>SUMPRODUCT(INDEX('Input| Projects'!$AS$10:$CP$1005, ,MATCH($C32,'Input| Projects'!$AS$9:$CP$9,0)),'Calc| Project Costs'!BR$10:BR$1005)/10^3</f>
        <v>0</v>
      </c>
      <c r="E32" s="186">
        <f>SUMPRODUCT(INDEX('Input| Projects'!$AS$10:$CP$1005, ,MATCH($C32,'Input| Projects'!$AS$9:$CP$9,0)),'Calc| Project Costs'!BS$10:BS$1005)/10^3</f>
        <v>0</v>
      </c>
      <c r="F32" s="186">
        <f>SUMPRODUCT(INDEX('Input| Projects'!$AS$10:$CP$1005, ,MATCH($C32,'Input| Projects'!$AS$9:$CP$9,0)),'Calc| Project Costs'!BT$10:BT$1005)/10^3</f>
        <v>0</v>
      </c>
      <c r="G32" s="186">
        <f>SUMPRODUCT(INDEX('Input| Projects'!$AS$10:$CP$1005, ,MATCH($C32,'Input| Projects'!$AS$9:$CP$9,0)),'Calc| Project Costs'!BU$10:BU$1005)/10^3</f>
        <v>0</v>
      </c>
      <c r="H32" s="186">
        <f>SUMPRODUCT(INDEX('Input| Projects'!$AS$10:$CP$1005, ,MATCH($C32,'Input| Projects'!$AS$9:$CP$9,0)),'Calc| Project Costs'!BV$10:BV$1005)/10^3</f>
        <v>0</v>
      </c>
      <c r="I32" s="186">
        <f>SUMPRODUCT(INDEX('Input| Projects'!$AS$10:$CP$1005, ,MATCH($C32,'Input| Projects'!$AS$9:$CP$9,0)),'Calc| Project Costs'!BW$10:BW$1005)/10^3</f>
        <v>0</v>
      </c>
      <c r="J32" s="186">
        <f>SUMPRODUCT(INDEX('Input| Projects'!$AS$10:$CP$1005, ,MATCH($C32,'Input| Projects'!$AS$9:$CP$9,0)),'Calc| Project Costs'!BX$10:BX$1005)/10^3</f>
        <v>0</v>
      </c>
      <c r="K32" s="186">
        <f t="shared" si="2"/>
        <v>0</v>
      </c>
      <c r="M32" s="201">
        <f t="shared" si="5"/>
        <v>25</v>
      </c>
      <c r="N32" s="42" t="str">
        <f t="shared" si="1"/>
        <v/>
      </c>
      <c r="O32" s="186">
        <f>IFERROR((D32-D142)*INDEX('Input| Expensing'!$D$8:$J$57,MATCH($N32,'Input| Expensing'!$C$8:$C$57,0),MATCH(O$7,'Input| Expensing'!$D$7:$J$7,0)),"")</f>
        <v>0</v>
      </c>
      <c r="P32" s="186">
        <f>IFERROR((E32-E142)*INDEX('Input| Expensing'!$D$8:$J$57,MATCH($N32,'Input| Expensing'!$C$8:$C$57,0),MATCH(P$7,'Input| Expensing'!$D$7:$J$7,0)),"")</f>
        <v>0</v>
      </c>
      <c r="Q32" s="186">
        <f>IFERROR((F32-F142)*INDEX('Input| Expensing'!$D$8:$J$57,MATCH($N32,'Input| Expensing'!$C$8:$C$57,0),MATCH(Q$7,'Input| Expensing'!$D$7:$J$7,0)),"")</f>
        <v>0</v>
      </c>
      <c r="R32" s="186">
        <f>IFERROR((G32-G142)*INDEX('Input| Expensing'!$D$8:$J$57,MATCH($N32,'Input| Expensing'!$C$8:$C$57,0),MATCH(R$7,'Input| Expensing'!$D$7:$J$7,0)),"")</f>
        <v>0</v>
      </c>
      <c r="S32" s="186">
        <f>IFERROR((H32-H142)*INDEX('Input| Expensing'!$D$8:$J$57,MATCH($N32,'Input| Expensing'!$C$8:$C$57,0),MATCH(S$7,'Input| Expensing'!$D$7:$J$7,0)),"")</f>
        <v>0</v>
      </c>
      <c r="T32" s="186">
        <f>IFERROR((I32-I142)*INDEX('Input| Expensing'!$D$8:$J$57,MATCH($N32,'Input| Expensing'!$C$8:$C$57,0),MATCH(T$7,'Input| Expensing'!$D$7:$J$7,0)),"")</f>
        <v>0</v>
      </c>
      <c r="U32" s="186">
        <f>IFERROR((J32-J142)*INDEX('Input| Expensing'!$D$8:$J$57,MATCH($N32,'Input| Expensing'!$C$8:$C$57,0),MATCH(U$7,'Input| Expensing'!$D$7:$J$7,0)),"")</f>
        <v>0</v>
      </c>
      <c r="V32" s="186">
        <f t="shared" si="3"/>
        <v>0</v>
      </c>
    </row>
    <row r="33" spans="2:22" outlineLevel="1" x14ac:dyDescent="0.2">
      <c r="B33" s="201">
        <f t="shared" si="4"/>
        <v>26</v>
      </c>
      <c r="C33" s="42" t="str" cm="1">
        <f t="array" ref="C33">IFERROR(INDEX('Input| Setup'!$E$8:$E$50,SMALL(IF('Input| Setup'!$F$8:$F$50="DX",ROW('Input| Setup'!$F$8:$F$50)-ROW('Input| Setup'!$F$8)+1),ROWS('Input| Setup'!$F$8:$F33))),"")</f>
        <v/>
      </c>
      <c r="D33" s="186">
        <f>SUMPRODUCT(INDEX('Input| Projects'!$AS$10:$CP$1005, ,MATCH($C33,'Input| Projects'!$AS$9:$CP$9,0)),'Calc| Project Costs'!BR$10:BR$1005)/10^3</f>
        <v>0</v>
      </c>
      <c r="E33" s="186">
        <f>SUMPRODUCT(INDEX('Input| Projects'!$AS$10:$CP$1005, ,MATCH($C33,'Input| Projects'!$AS$9:$CP$9,0)),'Calc| Project Costs'!BS$10:BS$1005)/10^3</f>
        <v>0</v>
      </c>
      <c r="F33" s="186">
        <f>SUMPRODUCT(INDEX('Input| Projects'!$AS$10:$CP$1005, ,MATCH($C33,'Input| Projects'!$AS$9:$CP$9,0)),'Calc| Project Costs'!BT$10:BT$1005)/10^3</f>
        <v>0</v>
      </c>
      <c r="G33" s="186">
        <f>SUMPRODUCT(INDEX('Input| Projects'!$AS$10:$CP$1005, ,MATCH($C33,'Input| Projects'!$AS$9:$CP$9,0)),'Calc| Project Costs'!BU$10:BU$1005)/10^3</f>
        <v>0</v>
      </c>
      <c r="H33" s="186">
        <f>SUMPRODUCT(INDEX('Input| Projects'!$AS$10:$CP$1005, ,MATCH($C33,'Input| Projects'!$AS$9:$CP$9,0)),'Calc| Project Costs'!BV$10:BV$1005)/10^3</f>
        <v>0</v>
      </c>
      <c r="I33" s="186">
        <f>SUMPRODUCT(INDEX('Input| Projects'!$AS$10:$CP$1005, ,MATCH($C33,'Input| Projects'!$AS$9:$CP$9,0)),'Calc| Project Costs'!BW$10:BW$1005)/10^3</f>
        <v>0</v>
      </c>
      <c r="J33" s="186">
        <f>SUMPRODUCT(INDEX('Input| Projects'!$AS$10:$CP$1005, ,MATCH($C33,'Input| Projects'!$AS$9:$CP$9,0)),'Calc| Project Costs'!BX$10:BX$1005)/10^3</f>
        <v>0</v>
      </c>
      <c r="K33" s="186">
        <f t="shared" si="2"/>
        <v>0</v>
      </c>
      <c r="M33" s="201">
        <f t="shared" si="5"/>
        <v>26</v>
      </c>
      <c r="N33" s="42" t="str">
        <f t="shared" si="1"/>
        <v/>
      </c>
      <c r="O33" s="186">
        <f>IFERROR((D33-D143)*INDEX('Input| Expensing'!$D$8:$J$57,MATCH($N33,'Input| Expensing'!$C$8:$C$57,0),MATCH(O$7,'Input| Expensing'!$D$7:$J$7,0)),"")</f>
        <v>0</v>
      </c>
      <c r="P33" s="186">
        <f>IFERROR((E33-E143)*INDEX('Input| Expensing'!$D$8:$J$57,MATCH($N33,'Input| Expensing'!$C$8:$C$57,0),MATCH(P$7,'Input| Expensing'!$D$7:$J$7,0)),"")</f>
        <v>0</v>
      </c>
      <c r="Q33" s="186">
        <f>IFERROR((F33-F143)*INDEX('Input| Expensing'!$D$8:$J$57,MATCH($N33,'Input| Expensing'!$C$8:$C$57,0),MATCH(Q$7,'Input| Expensing'!$D$7:$J$7,0)),"")</f>
        <v>0</v>
      </c>
      <c r="R33" s="186">
        <f>IFERROR((G33-G143)*INDEX('Input| Expensing'!$D$8:$J$57,MATCH($N33,'Input| Expensing'!$C$8:$C$57,0),MATCH(R$7,'Input| Expensing'!$D$7:$J$7,0)),"")</f>
        <v>0</v>
      </c>
      <c r="S33" s="186">
        <f>IFERROR((H33-H143)*INDEX('Input| Expensing'!$D$8:$J$57,MATCH($N33,'Input| Expensing'!$C$8:$C$57,0),MATCH(S$7,'Input| Expensing'!$D$7:$J$7,0)),"")</f>
        <v>0</v>
      </c>
      <c r="T33" s="186">
        <f>IFERROR((I33-I143)*INDEX('Input| Expensing'!$D$8:$J$57,MATCH($N33,'Input| Expensing'!$C$8:$C$57,0),MATCH(T$7,'Input| Expensing'!$D$7:$J$7,0)),"")</f>
        <v>0</v>
      </c>
      <c r="U33" s="186">
        <f>IFERROR((J33-J143)*INDEX('Input| Expensing'!$D$8:$J$57,MATCH($N33,'Input| Expensing'!$C$8:$C$57,0),MATCH(U$7,'Input| Expensing'!$D$7:$J$7,0)),"")</f>
        <v>0</v>
      </c>
      <c r="V33" s="186">
        <f t="shared" si="3"/>
        <v>0</v>
      </c>
    </row>
    <row r="34" spans="2:22" outlineLevel="1" x14ac:dyDescent="0.2">
      <c r="B34" s="201">
        <f t="shared" si="4"/>
        <v>27</v>
      </c>
      <c r="C34" s="42" t="str" cm="1">
        <f t="array" ref="C34">IFERROR(INDEX('Input| Setup'!$E$8:$E$50,SMALL(IF('Input| Setup'!$F$8:$F$50="DX",ROW('Input| Setup'!$F$8:$F$50)-ROW('Input| Setup'!$F$8)+1),ROWS('Input| Setup'!$F$8:$F34))),"")</f>
        <v/>
      </c>
      <c r="D34" s="186">
        <f>SUMPRODUCT(INDEX('Input| Projects'!$AS$10:$CP$1005, ,MATCH($C34,'Input| Projects'!$AS$9:$CP$9,0)),'Calc| Project Costs'!BR$10:BR$1005)/10^3</f>
        <v>0</v>
      </c>
      <c r="E34" s="186">
        <f>SUMPRODUCT(INDEX('Input| Projects'!$AS$10:$CP$1005, ,MATCH($C34,'Input| Projects'!$AS$9:$CP$9,0)),'Calc| Project Costs'!BS$10:BS$1005)/10^3</f>
        <v>0</v>
      </c>
      <c r="F34" s="186">
        <f>SUMPRODUCT(INDEX('Input| Projects'!$AS$10:$CP$1005, ,MATCH($C34,'Input| Projects'!$AS$9:$CP$9,0)),'Calc| Project Costs'!BT$10:BT$1005)/10^3</f>
        <v>0</v>
      </c>
      <c r="G34" s="186">
        <f>SUMPRODUCT(INDEX('Input| Projects'!$AS$10:$CP$1005, ,MATCH($C34,'Input| Projects'!$AS$9:$CP$9,0)),'Calc| Project Costs'!BU$10:BU$1005)/10^3</f>
        <v>0</v>
      </c>
      <c r="H34" s="186">
        <f>SUMPRODUCT(INDEX('Input| Projects'!$AS$10:$CP$1005, ,MATCH($C34,'Input| Projects'!$AS$9:$CP$9,0)),'Calc| Project Costs'!BV$10:BV$1005)/10^3</f>
        <v>0</v>
      </c>
      <c r="I34" s="186">
        <f>SUMPRODUCT(INDEX('Input| Projects'!$AS$10:$CP$1005, ,MATCH($C34,'Input| Projects'!$AS$9:$CP$9,0)),'Calc| Project Costs'!BW$10:BW$1005)/10^3</f>
        <v>0</v>
      </c>
      <c r="J34" s="186">
        <f>SUMPRODUCT(INDEX('Input| Projects'!$AS$10:$CP$1005, ,MATCH($C34,'Input| Projects'!$AS$9:$CP$9,0)),'Calc| Project Costs'!BX$10:BX$1005)/10^3</f>
        <v>0</v>
      </c>
      <c r="K34" s="186">
        <f t="shared" si="2"/>
        <v>0</v>
      </c>
      <c r="M34" s="201">
        <f t="shared" si="5"/>
        <v>27</v>
      </c>
      <c r="N34" s="42" t="str">
        <f t="shared" si="1"/>
        <v/>
      </c>
      <c r="O34" s="186">
        <f>IFERROR((D34-D144)*INDEX('Input| Expensing'!$D$8:$J$57,MATCH($N34,'Input| Expensing'!$C$8:$C$57,0),MATCH(O$7,'Input| Expensing'!$D$7:$J$7,0)),"")</f>
        <v>0</v>
      </c>
      <c r="P34" s="186">
        <f>IFERROR((E34-E144)*INDEX('Input| Expensing'!$D$8:$J$57,MATCH($N34,'Input| Expensing'!$C$8:$C$57,0),MATCH(P$7,'Input| Expensing'!$D$7:$J$7,0)),"")</f>
        <v>0</v>
      </c>
      <c r="Q34" s="186">
        <f>IFERROR((F34-F144)*INDEX('Input| Expensing'!$D$8:$J$57,MATCH($N34,'Input| Expensing'!$C$8:$C$57,0),MATCH(Q$7,'Input| Expensing'!$D$7:$J$7,0)),"")</f>
        <v>0</v>
      </c>
      <c r="R34" s="186">
        <f>IFERROR((G34-G144)*INDEX('Input| Expensing'!$D$8:$J$57,MATCH($N34,'Input| Expensing'!$C$8:$C$57,0),MATCH(R$7,'Input| Expensing'!$D$7:$J$7,0)),"")</f>
        <v>0</v>
      </c>
      <c r="S34" s="186">
        <f>IFERROR((H34-H144)*INDEX('Input| Expensing'!$D$8:$J$57,MATCH($N34,'Input| Expensing'!$C$8:$C$57,0),MATCH(S$7,'Input| Expensing'!$D$7:$J$7,0)),"")</f>
        <v>0</v>
      </c>
      <c r="T34" s="186">
        <f>IFERROR((I34-I144)*INDEX('Input| Expensing'!$D$8:$J$57,MATCH($N34,'Input| Expensing'!$C$8:$C$57,0),MATCH(T$7,'Input| Expensing'!$D$7:$J$7,0)),"")</f>
        <v>0</v>
      </c>
      <c r="U34" s="186">
        <f>IFERROR((J34-J144)*INDEX('Input| Expensing'!$D$8:$J$57,MATCH($N34,'Input| Expensing'!$C$8:$C$57,0),MATCH(U$7,'Input| Expensing'!$D$7:$J$7,0)),"")</f>
        <v>0</v>
      </c>
      <c r="V34" s="186">
        <f t="shared" si="3"/>
        <v>0</v>
      </c>
    </row>
    <row r="35" spans="2:22" outlineLevel="1" x14ac:dyDescent="0.2">
      <c r="B35" s="201">
        <f t="shared" si="4"/>
        <v>28</v>
      </c>
      <c r="C35" s="42" t="str" cm="1">
        <f t="array" ref="C35">IFERROR(INDEX('Input| Setup'!$E$8:$E$50,SMALL(IF('Input| Setup'!$F$8:$F$50="DX",ROW('Input| Setup'!$F$8:$F$50)-ROW('Input| Setup'!$F$8)+1),ROWS('Input| Setup'!$F$8:$F35))),"")</f>
        <v/>
      </c>
      <c r="D35" s="186">
        <f>SUMPRODUCT(INDEX('Input| Projects'!$AS$10:$CP$1005, ,MATCH($C35,'Input| Projects'!$AS$9:$CP$9,0)),'Calc| Project Costs'!BR$10:BR$1005)/10^3</f>
        <v>0</v>
      </c>
      <c r="E35" s="186">
        <f>SUMPRODUCT(INDEX('Input| Projects'!$AS$10:$CP$1005, ,MATCH($C35,'Input| Projects'!$AS$9:$CP$9,0)),'Calc| Project Costs'!BS$10:BS$1005)/10^3</f>
        <v>0</v>
      </c>
      <c r="F35" s="186">
        <f>SUMPRODUCT(INDEX('Input| Projects'!$AS$10:$CP$1005, ,MATCH($C35,'Input| Projects'!$AS$9:$CP$9,0)),'Calc| Project Costs'!BT$10:BT$1005)/10^3</f>
        <v>0</v>
      </c>
      <c r="G35" s="186">
        <f>SUMPRODUCT(INDEX('Input| Projects'!$AS$10:$CP$1005, ,MATCH($C35,'Input| Projects'!$AS$9:$CP$9,0)),'Calc| Project Costs'!BU$10:BU$1005)/10^3</f>
        <v>0</v>
      </c>
      <c r="H35" s="186">
        <f>SUMPRODUCT(INDEX('Input| Projects'!$AS$10:$CP$1005, ,MATCH($C35,'Input| Projects'!$AS$9:$CP$9,0)),'Calc| Project Costs'!BV$10:BV$1005)/10^3</f>
        <v>0</v>
      </c>
      <c r="I35" s="186">
        <f>SUMPRODUCT(INDEX('Input| Projects'!$AS$10:$CP$1005, ,MATCH($C35,'Input| Projects'!$AS$9:$CP$9,0)),'Calc| Project Costs'!BW$10:BW$1005)/10^3</f>
        <v>0</v>
      </c>
      <c r="J35" s="186">
        <f>SUMPRODUCT(INDEX('Input| Projects'!$AS$10:$CP$1005, ,MATCH($C35,'Input| Projects'!$AS$9:$CP$9,0)),'Calc| Project Costs'!BX$10:BX$1005)/10^3</f>
        <v>0</v>
      </c>
      <c r="K35" s="186">
        <f t="shared" si="2"/>
        <v>0</v>
      </c>
      <c r="M35" s="201">
        <f t="shared" si="5"/>
        <v>28</v>
      </c>
      <c r="N35" s="42" t="str">
        <f t="shared" si="1"/>
        <v/>
      </c>
      <c r="O35" s="186">
        <f>IFERROR((D35-D145)*INDEX('Input| Expensing'!$D$8:$J$57,MATCH($N35,'Input| Expensing'!$C$8:$C$57,0),MATCH(O$7,'Input| Expensing'!$D$7:$J$7,0)),"")</f>
        <v>0</v>
      </c>
      <c r="P35" s="186">
        <f>IFERROR((E35-E145)*INDEX('Input| Expensing'!$D$8:$J$57,MATCH($N35,'Input| Expensing'!$C$8:$C$57,0),MATCH(P$7,'Input| Expensing'!$D$7:$J$7,0)),"")</f>
        <v>0</v>
      </c>
      <c r="Q35" s="186">
        <f>IFERROR((F35-F145)*INDEX('Input| Expensing'!$D$8:$J$57,MATCH($N35,'Input| Expensing'!$C$8:$C$57,0),MATCH(Q$7,'Input| Expensing'!$D$7:$J$7,0)),"")</f>
        <v>0</v>
      </c>
      <c r="R35" s="186">
        <f>IFERROR((G35-G145)*INDEX('Input| Expensing'!$D$8:$J$57,MATCH($N35,'Input| Expensing'!$C$8:$C$57,0),MATCH(R$7,'Input| Expensing'!$D$7:$J$7,0)),"")</f>
        <v>0</v>
      </c>
      <c r="S35" s="186">
        <f>IFERROR((H35-H145)*INDEX('Input| Expensing'!$D$8:$J$57,MATCH($N35,'Input| Expensing'!$C$8:$C$57,0),MATCH(S$7,'Input| Expensing'!$D$7:$J$7,0)),"")</f>
        <v>0</v>
      </c>
      <c r="T35" s="186">
        <f>IFERROR((I35-I145)*INDEX('Input| Expensing'!$D$8:$J$57,MATCH($N35,'Input| Expensing'!$C$8:$C$57,0),MATCH(T$7,'Input| Expensing'!$D$7:$J$7,0)),"")</f>
        <v>0</v>
      </c>
      <c r="U35" s="186">
        <f>IFERROR((J35-J145)*INDEX('Input| Expensing'!$D$8:$J$57,MATCH($N35,'Input| Expensing'!$C$8:$C$57,0),MATCH(U$7,'Input| Expensing'!$D$7:$J$7,0)),"")</f>
        <v>0</v>
      </c>
      <c r="V35" s="186">
        <f t="shared" si="3"/>
        <v>0</v>
      </c>
    </row>
    <row r="36" spans="2:22" outlineLevel="1" x14ac:dyDescent="0.2">
      <c r="B36" s="201">
        <f t="shared" si="4"/>
        <v>29</v>
      </c>
      <c r="C36" s="42" t="str" cm="1">
        <f t="array" ref="C36">IFERROR(INDEX('Input| Setup'!$E$8:$E$50,SMALL(IF('Input| Setup'!$F$8:$F$50="DX",ROW('Input| Setup'!$F$8:$F$50)-ROW('Input| Setup'!$F$8)+1),ROWS('Input| Setup'!$F$8:$F36))),"")</f>
        <v/>
      </c>
      <c r="D36" s="186">
        <f>SUMPRODUCT(INDEX('Input| Projects'!$AS$10:$CP$1005, ,MATCH($C36,'Input| Projects'!$AS$9:$CP$9,0)),'Calc| Project Costs'!BR$10:BR$1005)/10^3</f>
        <v>0</v>
      </c>
      <c r="E36" s="186">
        <f>SUMPRODUCT(INDEX('Input| Projects'!$AS$10:$CP$1005, ,MATCH($C36,'Input| Projects'!$AS$9:$CP$9,0)),'Calc| Project Costs'!BS$10:BS$1005)/10^3</f>
        <v>0</v>
      </c>
      <c r="F36" s="186">
        <f>SUMPRODUCT(INDEX('Input| Projects'!$AS$10:$CP$1005, ,MATCH($C36,'Input| Projects'!$AS$9:$CP$9,0)),'Calc| Project Costs'!BT$10:BT$1005)/10^3</f>
        <v>0</v>
      </c>
      <c r="G36" s="186">
        <f>SUMPRODUCT(INDEX('Input| Projects'!$AS$10:$CP$1005, ,MATCH($C36,'Input| Projects'!$AS$9:$CP$9,0)),'Calc| Project Costs'!BU$10:BU$1005)/10^3</f>
        <v>0</v>
      </c>
      <c r="H36" s="186">
        <f>SUMPRODUCT(INDEX('Input| Projects'!$AS$10:$CP$1005, ,MATCH($C36,'Input| Projects'!$AS$9:$CP$9,0)),'Calc| Project Costs'!BV$10:BV$1005)/10^3</f>
        <v>0</v>
      </c>
      <c r="I36" s="186">
        <f>SUMPRODUCT(INDEX('Input| Projects'!$AS$10:$CP$1005, ,MATCH($C36,'Input| Projects'!$AS$9:$CP$9,0)),'Calc| Project Costs'!BW$10:BW$1005)/10^3</f>
        <v>0</v>
      </c>
      <c r="J36" s="186">
        <f>SUMPRODUCT(INDEX('Input| Projects'!$AS$10:$CP$1005, ,MATCH($C36,'Input| Projects'!$AS$9:$CP$9,0)),'Calc| Project Costs'!BX$10:BX$1005)/10^3</f>
        <v>0</v>
      </c>
      <c r="K36" s="186">
        <f t="shared" si="2"/>
        <v>0</v>
      </c>
      <c r="M36" s="201">
        <f t="shared" si="5"/>
        <v>29</v>
      </c>
      <c r="N36" s="42" t="str">
        <f t="shared" si="1"/>
        <v/>
      </c>
      <c r="O36" s="186">
        <f>IFERROR((D36-D146)*INDEX('Input| Expensing'!$D$8:$J$57,MATCH($N36,'Input| Expensing'!$C$8:$C$57,0),MATCH(O$7,'Input| Expensing'!$D$7:$J$7,0)),"")</f>
        <v>0</v>
      </c>
      <c r="P36" s="186">
        <f>IFERROR((E36-E146)*INDEX('Input| Expensing'!$D$8:$J$57,MATCH($N36,'Input| Expensing'!$C$8:$C$57,0),MATCH(P$7,'Input| Expensing'!$D$7:$J$7,0)),"")</f>
        <v>0</v>
      </c>
      <c r="Q36" s="186">
        <f>IFERROR((F36-F146)*INDEX('Input| Expensing'!$D$8:$J$57,MATCH($N36,'Input| Expensing'!$C$8:$C$57,0),MATCH(Q$7,'Input| Expensing'!$D$7:$J$7,0)),"")</f>
        <v>0</v>
      </c>
      <c r="R36" s="186">
        <f>IFERROR((G36-G146)*INDEX('Input| Expensing'!$D$8:$J$57,MATCH($N36,'Input| Expensing'!$C$8:$C$57,0),MATCH(R$7,'Input| Expensing'!$D$7:$J$7,0)),"")</f>
        <v>0</v>
      </c>
      <c r="S36" s="186">
        <f>IFERROR((H36-H146)*INDEX('Input| Expensing'!$D$8:$J$57,MATCH($N36,'Input| Expensing'!$C$8:$C$57,0),MATCH(S$7,'Input| Expensing'!$D$7:$J$7,0)),"")</f>
        <v>0</v>
      </c>
      <c r="T36" s="186">
        <f>IFERROR((I36-I146)*INDEX('Input| Expensing'!$D$8:$J$57,MATCH($N36,'Input| Expensing'!$C$8:$C$57,0),MATCH(T$7,'Input| Expensing'!$D$7:$J$7,0)),"")</f>
        <v>0</v>
      </c>
      <c r="U36" s="186">
        <f>IFERROR((J36-J146)*INDEX('Input| Expensing'!$D$8:$J$57,MATCH($N36,'Input| Expensing'!$C$8:$C$57,0),MATCH(U$7,'Input| Expensing'!$D$7:$J$7,0)),"")</f>
        <v>0</v>
      </c>
      <c r="V36" s="186">
        <f t="shared" si="3"/>
        <v>0</v>
      </c>
    </row>
    <row r="37" spans="2:22" outlineLevel="1" x14ac:dyDescent="0.2">
      <c r="B37" s="201">
        <f t="shared" si="4"/>
        <v>30</v>
      </c>
      <c r="C37" s="42" t="str" cm="1">
        <f t="array" ref="C37">IFERROR(INDEX('Input| Setup'!$E$8:$E$50,SMALL(IF('Input| Setup'!$F$8:$F$50="DX",ROW('Input| Setup'!$F$8:$F$50)-ROW('Input| Setup'!$F$8)+1),ROWS('Input| Setup'!$F$8:$F37))),"")</f>
        <v/>
      </c>
      <c r="D37" s="186">
        <f>SUMPRODUCT(INDEX('Input| Projects'!$AS$10:$CP$1005, ,MATCH($C37,'Input| Projects'!$AS$9:$CP$9,0)),'Calc| Project Costs'!BR$10:BR$1005)/10^3</f>
        <v>0</v>
      </c>
      <c r="E37" s="186">
        <f>SUMPRODUCT(INDEX('Input| Projects'!$AS$10:$CP$1005, ,MATCH($C37,'Input| Projects'!$AS$9:$CP$9,0)),'Calc| Project Costs'!BS$10:BS$1005)/10^3</f>
        <v>0</v>
      </c>
      <c r="F37" s="186">
        <f>SUMPRODUCT(INDEX('Input| Projects'!$AS$10:$CP$1005, ,MATCH($C37,'Input| Projects'!$AS$9:$CP$9,0)),'Calc| Project Costs'!BT$10:BT$1005)/10^3</f>
        <v>0</v>
      </c>
      <c r="G37" s="186">
        <f>SUMPRODUCT(INDEX('Input| Projects'!$AS$10:$CP$1005, ,MATCH($C37,'Input| Projects'!$AS$9:$CP$9,0)),'Calc| Project Costs'!BU$10:BU$1005)/10^3</f>
        <v>0</v>
      </c>
      <c r="H37" s="186">
        <f>SUMPRODUCT(INDEX('Input| Projects'!$AS$10:$CP$1005, ,MATCH($C37,'Input| Projects'!$AS$9:$CP$9,0)),'Calc| Project Costs'!BV$10:BV$1005)/10^3</f>
        <v>0</v>
      </c>
      <c r="I37" s="186">
        <f>SUMPRODUCT(INDEX('Input| Projects'!$AS$10:$CP$1005, ,MATCH($C37,'Input| Projects'!$AS$9:$CP$9,0)),'Calc| Project Costs'!BW$10:BW$1005)/10^3</f>
        <v>0</v>
      </c>
      <c r="J37" s="186">
        <f>SUMPRODUCT(INDEX('Input| Projects'!$AS$10:$CP$1005, ,MATCH($C37,'Input| Projects'!$AS$9:$CP$9,0)),'Calc| Project Costs'!BX$10:BX$1005)/10^3</f>
        <v>0</v>
      </c>
      <c r="K37" s="186">
        <f t="shared" si="2"/>
        <v>0</v>
      </c>
      <c r="M37" s="201">
        <f t="shared" si="5"/>
        <v>30</v>
      </c>
      <c r="N37" s="42" t="str">
        <f t="shared" si="1"/>
        <v/>
      </c>
      <c r="O37" s="186">
        <f>IFERROR((D37-D147)*INDEX('Input| Expensing'!$D$8:$J$57,MATCH($N37,'Input| Expensing'!$C$8:$C$57,0),MATCH(O$7,'Input| Expensing'!$D$7:$J$7,0)),"")</f>
        <v>0</v>
      </c>
      <c r="P37" s="186">
        <f>IFERROR((E37-E147)*INDEX('Input| Expensing'!$D$8:$J$57,MATCH($N37,'Input| Expensing'!$C$8:$C$57,0),MATCH(P$7,'Input| Expensing'!$D$7:$J$7,0)),"")</f>
        <v>0</v>
      </c>
      <c r="Q37" s="186">
        <f>IFERROR((F37-F147)*INDEX('Input| Expensing'!$D$8:$J$57,MATCH($N37,'Input| Expensing'!$C$8:$C$57,0),MATCH(Q$7,'Input| Expensing'!$D$7:$J$7,0)),"")</f>
        <v>0</v>
      </c>
      <c r="R37" s="186">
        <f>IFERROR((G37-G147)*INDEX('Input| Expensing'!$D$8:$J$57,MATCH($N37,'Input| Expensing'!$C$8:$C$57,0),MATCH(R$7,'Input| Expensing'!$D$7:$J$7,0)),"")</f>
        <v>0</v>
      </c>
      <c r="S37" s="186">
        <f>IFERROR((H37-H147)*INDEX('Input| Expensing'!$D$8:$J$57,MATCH($N37,'Input| Expensing'!$C$8:$C$57,0),MATCH(S$7,'Input| Expensing'!$D$7:$J$7,0)),"")</f>
        <v>0</v>
      </c>
      <c r="T37" s="186">
        <f>IFERROR((I37-I147)*INDEX('Input| Expensing'!$D$8:$J$57,MATCH($N37,'Input| Expensing'!$C$8:$C$57,0),MATCH(T$7,'Input| Expensing'!$D$7:$J$7,0)),"")</f>
        <v>0</v>
      </c>
      <c r="U37" s="186">
        <f>IFERROR((J37-J147)*INDEX('Input| Expensing'!$D$8:$J$57,MATCH($N37,'Input| Expensing'!$C$8:$C$57,0),MATCH(U$7,'Input| Expensing'!$D$7:$J$7,0)),"")</f>
        <v>0</v>
      </c>
      <c r="V37" s="186">
        <f t="shared" si="3"/>
        <v>0</v>
      </c>
    </row>
    <row r="38" spans="2:22" outlineLevel="1" x14ac:dyDescent="0.2">
      <c r="B38" s="201">
        <f t="shared" si="4"/>
        <v>31</v>
      </c>
      <c r="C38" s="42" t="str" cm="1">
        <f t="array" ref="C38">IFERROR(INDEX('Input| Setup'!$E$8:$E$50,SMALL(IF('Input| Setup'!$F$8:$F$50="DX",ROW('Input| Setup'!$F$8:$F$50)-ROW('Input| Setup'!$F$8)+1),ROWS('Input| Setup'!$F$8:$F38))),"")</f>
        <v/>
      </c>
      <c r="D38" s="186">
        <f>SUMPRODUCT(INDEX('Input| Projects'!$AS$10:$CP$1005, ,MATCH($C38,'Input| Projects'!$AS$9:$CP$9,0)),'Calc| Project Costs'!BR$10:BR$1005)/10^3</f>
        <v>0</v>
      </c>
      <c r="E38" s="186">
        <f>SUMPRODUCT(INDEX('Input| Projects'!$AS$10:$CP$1005, ,MATCH($C38,'Input| Projects'!$AS$9:$CP$9,0)),'Calc| Project Costs'!BS$10:BS$1005)/10^3</f>
        <v>0</v>
      </c>
      <c r="F38" s="186">
        <f>SUMPRODUCT(INDEX('Input| Projects'!$AS$10:$CP$1005, ,MATCH($C38,'Input| Projects'!$AS$9:$CP$9,0)),'Calc| Project Costs'!BT$10:BT$1005)/10^3</f>
        <v>0</v>
      </c>
      <c r="G38" s="186">
        <f>SUMPRODUCT(INDEX('Input| Projects'!$AS$10:$CP$1005, ,MATCH($C38,'Input| Projects'!$AS$9:$CP$9,0)),'Calc| Project Costs'!BU$10:BU$1005)/10^3</f>
        <v>0</v>
      </c>
      <c r="H38" s="186">
        <f>SUMPRODUCT(INDEX('Input| Projects'!$AS$10:$CP$1005, ,MATCH($C38,'Input| Projects'!$AS$9:$CP$9,0)),'Calc| Project Costs'!BV$10:BV$1005)/10^3</f>
        <v>0</v>
      </c>
      <c r="I38" s="186">
        <f>SUMPRODUCT(INDEX('Input| Projects'!$AS$10:$CP$1005, ,MATCH($C38,'Input| Projects'!$AS$9:$CP$9,0)),'Calc| Project Costs'!BW$10:BW$1005)/10^3</f>
        <v>0</v>
      </c>
      <c r="J38" s="186">
        <f>SUMPRODUCT(INDEX('Input| Projects'!$AS$10:$CP$1005, ,MATCH($C38,'Input| Projects'!$AS$9:$CP$9,0)),'Calc| Project Costs'!BX$10:BX$1005)/10^3</f>
        <v>0</v>
      </c>
      <c r="K38" s="186">
        <f t="shared" si="2"/>
        <v>0</v>
      </c>
      <c r="M38" s="201">
        <f t="shared" si="5"/>
        <v>31</v>
      </c>
      <c r="N38" s="42" t="str">
        <f t="shared" si="1"/>
        <v/>
      </c>
      <c r="O38" s="186">
        <f>IFERROR((D38-D148)*INDEX('Input| Expensing'!$D$8:$J$57,MATCH($N38,'Input| Expensing'!$C$8:$C$57,0),MATCH(O$7,'Input| Expensing'!$D$7:$J$7,0)),"")</f>
        <v>0</v>
      </c>
      <c r="P38" s="186">
        <f>IFERROR((E38-E148)*INDEX('Input| Expensing'!$D$8:$J$57,MATCH($N38,'Input| Expensing'!$C$8:$C$57,0),MATCH(P$7,'Input| Expensing'!$D$7:$J$7,0)),"")</f>
        <v>0</v>
      </c>
      <c r="Q38" s="186">
        <f>IFERROR((F38-F148)*INDEX('Input| Expensing'!$D$8:$J$57,MATCH($N38,'Input| Expensing'!$C$8:$C$57,0),MATCH(Q$7,'Input| Expensing'!$D$7:$J$7,0)),"")</f>
        <v>0</v>
      </c>
      <c r="R38" s="186">
        <f>IFERROR((G38-G148)*INDEX('Input| Expensing'!$D$8:$J$57,MATCH($N38,'Input| Expensing'!$C$8:$C$57,0),MATCH(R$7,'Input| Expensing'!$D$7:$J$7,0)),"")</f>
        <v>0</v>
      </c>
      <c r="S38" s="186">
        <f>IFERROR((H38-H148)*INDEX('Input| Expensing'!$D$8:$J$57,MATCH($N38,'Input| Expensing'!$C$8:$C$57,0),MATCH(S$7,'Input| Expensing'!$D$7:$J$7,0)),"")</f>
        <v>0</v>
      </c>
      <c r="T38" s="186">
        <f>IFERROR((I38-I148)*INDEX('Input| Expensing'!$D$8:$J$57,MATCH($N38,'Input| Expensing'!$C$8:$C$57,0),MATCH(T$7,'Input| Expensing'!$D$7:$J$7,0)),"")</f>
        <v>0</v>
      </c>
      <c r="U38" s="186">
        <f>IFERROR((J38-J148)*INDEX('Input| Expensing'!$D$8:$J$57,MATCH($N38,'Input| Expensing'!$C$8:$C$57,0),MATCH(U$7,'Input| Expensing'!$D$7:$J$7,0)),"")</f>
        <v>0</v>
      </c>
      <c r="V38" s="186">
        <f t="shared" si="3"/>
        <v>0</v>
      </c>
    </row>
    <row r="39" spans="2:22" outlineLevel="1" x14ac:dyDescent="0.2">
      <c r="B39" s="201">
        <f t="shared" si="4"/>
        <v>32</v>
      </c>
      <c r="C39" s="42" t="str" cm="1">
        <f t="array" ref="C39">IFERROR(INDEX('Input| Setup'!$E$8:$E$50,SMALL(IF('Input| Setup'!$F$8:$F$50="DX",ROW('Input| Setup'!$F$8:$F$50)-ROW('Input| Setup'!$F$8)+1),ROWS('Input| Setup'!$F$8:$F39))),"")</f>
        <v/>
      </c>
      <c r="D39" s="186">
        <f>SUMPRODUCT(INDEX('Input| Projects'!$AS$10:$CP$1005, ,MATCH($C39,'Input| Projects'!$AS$9:$CP$9,0)),'Calc| Project Costs'!BR$10:BR$1005)/10^3</f>
        <v>0</v>
      </c>
      <c r="E39" s="186">
        <f>SUMPRODUCT(INDEX('Input| Projects'!$AS$10:$CP$1005, ,MATCH($C39,'Input| Projects'!$AS$9:$CP$9,0)),'Calc| Project Costs'!BS$10:BS$1005)/10^3</f>
        <v>0</v>
      </c>
      <c r="F39" s="186">
        <f>SUMPRODUCT(INDEX('Input| Projects'!$AS$10:$CP$1005, ,MATCH($C39,'Input| Projects'!$AS$9:$CP$9,0)),'Calc| Project Costs'!BT$10:BT$1005)/10^3</f>
        <v>0</v>
      </c>
      <c r="G39" s="186">
        <f>SUMPRODUCT(INDEX('Input| Projects'!$AS$10:$CP$1005, ,MATCH($C39,'Input| Projects'!$AS$9:$CP$9,0)),'Calc| Project Costs'!BU$10:BU$1005)/10^3</f>
        <v>0</v>
      </c>
      <c r="H39" s="186">
        <f>SUMPRODUCT(INDEX('Input| Projects'!$AS$10:$CP$1005, ,MATCH($C39,'Input| Projects'!$AS$9:$CP$9,0)),'Calc| Project Costs'!BV$10:BV$1005)/10^3</f>
        <v>0</v>
      </c>
      <c r="I39" s="186">
        <f>SUMPRODUCT(INDEX('Input| Projects'!$AS$10:$CP$1005, ,MATCH($C39,'Input| Projects'!$AS$9:$CP$9,0)),'Calc| Project Costs'!BW$10:BW$1005)/10^3</f>
        <v>0</v>
      </c>
      <c r="J39" s="186">
        <f>SUMPRODUCT(INDEX('Input| Projects'!$AS$10:$CP$1005, ,MATCH($C39,'Input| Projects'!$AS$9:$CP$9,0)),'Calc| Project Costs'!BX$10:BX$1005)/10^3</f>
        <v>0</v>
      </c>
      <c r="K39" s="186">
        <f t="shared" si="2"/>
        <v>0</v>
      </c>
      <c r="M39" s="201">
        <f t="shared" si="5"/>
        <v>32</v>
      </c>
      <c r="N39" s="42" t="str">
        <f t="shared" si="1"/>
        <v/>
      </c>
      <c r="O39" s="186">
        <f>IFERROR((D39-D149)*INDEX('Input| Expensing'!$D$8:$J$57,MATCH($N39,'Input| Expensing'!$C$8:$C$57,0),MATCH(O$7,'Input| Expensing'!$D$7:$J$7,0)),"")</f>
        <v>0</v>
      </c>
      <c r="P39" s="186">
        <f>IFERROR((E39-E149)*INDEX('Input| Expensing'!$D$8:$J$57,MATCH($N39,'Input| Expensing'!$C$8:$C$57,0),MATCH(P$7,'Input| Expensing'!$D$7:$J$7,0)),"")</f>
        <v>0</v>
      </c>
      <c r="Q39" s="186">
        <f>IFERROR((F39-F149)*INDEX('Input| Expensing'!$D$8:$J$57,MATCH($N39,'Input| Expensing'!$C$8:$C$57,0),MATCH(Q$7,'Input| Expensing'!$D$7:$J$7,0)),"")</f>
        <v>0</v>
      </c>
      <c r="R39" s="186">
        <f>IFERROR((G39-G149)*INDEX('Input| Expensing'!$D$8:$J$57,MATCH($N39,'Input| Expensing'!$C$8:$C$57,0),MATCH(R$7,'Input| Expensing'!$D$7:$J$7,0)),"")</f>
        <v>0</v>
      </c>
      <c r="S39" s="186">
        <f>IFERROR((H39-H149)*INDEX('Input| Expensing'!$D$8:$J$57,MATCH($N39,'Input| Expensing'!$C$8:$C$57,0),MATCH(S$7,'Input| Expensing'!$D$7:$J$7,0)),"")</f>
        <v>0</v>
      </c>
      <c r="T39" s="186">
        <f>IFERROR((I39-I149)*INDEX('Input| Expensing'!$D$8:$J$57,MATCH($N39,'Input| Expensing'!$C$8:$C$57,0),MATCH(T$7,'Input| Expensing'!$D$7:$J$7,0)),"")</f>
        <v>0</v>
      </c>
      <c r="U39" s="186">
        <f>IFERROR((J39-J149)*INDEX('Input| Expensing'!$D$8:$J$57,MATCH($N39,'Input| Expensing'!$C$8:$C$57,0),MATCH(U$7,'Input| Expensing'!$D$7:$J$7,0)),"")</f>
        <v>0</v>
      </c>
      <c r="V39" s="186">
        <f t="shared" si="3"/>
        <v>0</v>
      </c>
    </row>
    <row r="40" spans="2:22" outlineLevel="1" x14ac:dyDescent="0.2">
      <c r="B40" s="201">
        <f t="shared" si="4"/>
        <v>33</v>
      </c>
      <c r="C40" s="42" t="str" cm="1">
        <f t="array" ref="C40">IFERROR(INDEX('Input| Setup'!$E$8:$E$50,SMALL(IF('Input| Setup'!$F$8:$F$50="DX",ROW('Input| Setup'!$F$8:$F$50)-ROW('Input| Setup'!$F$8)+1),ROWS('Input| Setup'!$F$8:$F40))),"")</f>
        <v/>
      </c>
      <c r="D40" s="186">
        <f>SUMPRODUCT(INDEX('Input| Projects'!$AS$10:$CP$1005, ,MATCH($C40,'Input| Projects'!$AS$9:$CP$9,0)),'Calc| Project Costs'!BR$10:BR$1005)/10^3</f>
        <v>0</v>
      </c>
      <c r="E40" s="186">
        <f>SUMPRODUCT(INDEX('Input| Projects'!$AS$10:$CP$1005, ,MATCH($C40,'Input| Projects'!$AS$9:$CP$9,0)),'Calc| Project Costs'!BS$10:BS$1005)/10^3</f>
        <v>0</v>
      </c>
      <c r="F40" s="186">
        <f>SUMPRODUCT(INDEX('Input| Projects'!$AS$10:$CP$1005, ,MATCH($C40,'Input| Projects'!$AS$9:$CP$9,0)),'Calc| Project Costs'!BT$10:BT$1005)/10^3</f>
        <v>0</v>
      </c>
      <c r="G40" s="186">
        <f>SUMPRODUCT(INDEX('Input| Projects'!$AS$10:$CP$1005, ,MATCH($C40,'Input| Projects'!$AS$9:$CP$9,0)),'Calc| Project Costs'!BU$10:BU$1005)/10^3</f>
        <v>0</v>
      </c>
      <c r="H40" s="186">
        <f>SUMPRODUCT(INDEX('Input| Projects'!$AS$10:$CP$1005, ,MATCH($C40,'Input| Projects'!$AS$9:$CP$9,0)),'Calc| Project Costs'!BV$10:BV$1005)/10^3</f>
        <v>0</v>
      </c>
      <c r="I40" s="186">
        <f>SUMPRODUCT(INDEX('Input| Projects'!$AS$10:$CP$1005, ,MATCH($C40,'Input| Projects'!$AS$9:$CP$9,0)),'Calc| Project Costs'!BW$10:BW$1005)/10^3</f>
        <v>0</v>
      </c>
      <c r="J40" s="186">
        <f>SUMPRODUCT(INDEX('Input| Projects'!$AS$10:$CP$1005, ,MATCH($C40,'Input| Projects'!$AS$9:$CP$9,0)),'Calc| Project Costs'!BX$10:BX$1005)/10^3</f>
        <v>0</v>
      </c>
      <c r="K40" s="186">
        <f t="shared" si="2"/>
        <v>0</v>
      </c>
      <c r="M40" s="201">
        <f t="shared" si="5"/>
        <v>33</v>
      </c>
      <c r="N40" s="42" t="str">
        <f t="shared" ref="N40:N57" si="6">IFERROR(C40,"")</f>
        <v/>
      </c>
      <c r="O40" s="186">
        <f>IFERROR((D40-D150)*INDEX('Input| Expensing'!$D$8:$J$57,MATCH($N40,'Input| Expensing'!$C$8:$C$57,0),MATCH(O$7,'Input| Expensing'!$D$7:$J$7,0)),"")</f>
        <v>0</v>
      </c>
      <c r="P40" s="186">
        <f>IFERROR((E40-E150)*INDEX('Input| Expensing'!$D$8:$J$57,MATCH($N40,'Input| Expensing'!$C$8:$C$57,0),MATCH(P$7,'Input| Expensing'!$D$7:$J$7,0)),"")</f>
        <v>0</v>
      </c>
      <c r="Q40" s="186">
        <f>IFERROR((F40-F150)*INDEX('Input| Expensing'!$D$8:$J$57,MATCH($N40,'Input| Expensing'!$C$8:$C$57,0),MATCH(Q$7,'Input| Expensing'!$D$7:$J$7,0)),"")</f>
        <v>0</v>
      </c>
      <c r="R40" s="186">
        <f>IFERROR((G40-G150)*INDEX('Input| Expensing'!$D$8:$J$57,MATCH($N40,'Input| Expensing'!$C$8:$C$57,0),MATCH(R$7,'Input| Expensing'!$D$7:$J$7,0)),"")</f>
        <v>0</v>
      </c>
      <c r="S40" s="186">
        <f>IFERROR((H40-H150)*INDEX('Input| Expensing'!$D$8:$J$57,MATCH($N40,'Input| Expensing'!$C$8:$C$57,0),MATCH(S$7,'Input| Expensing'!$D$7:$J$7,0)),"")</f>
        <v>0</v>
      </c>
      <c r="T40" s="186">
        <f>IFERROR((I40-I150)*INDEX('Input| Expensing'!$D$8:$J$57,MATCH($N40,'Input| Expensing'!$C$8:$C$57,0),MATCH(T$7,'Input| Expensing'!$D$7:$J$7,0)),"")</f>
        <v>0</v>
      </c>
      <c r="U40" s="186">
        <f>IFERROR((J40-J150)*INDEX('Input| Expensing'!$D$8:$J$57,MATCH($N40,'Input| Expensing'!$C$8:$C$57,0),MATCH(U$7,'Input| Expensing'!$D$7:$J$7,0)),"")</f>
        <v>0</v>
      </c>
      <c r="V40" s="186">
        <f t="shared" si="3"/>
        <v>0</v>
      </c>
    </row>
    <row r="41" spans="2:22" outlineLevel="1" x14ac:dyDescent="0.2">
      <c r="B41" s="201">
        <f t="shared" si="4"/>
        <v>34</v>
      </c>
      <c r="C41" s="42" t="str" cm="1">
        <f t="array" ref="C41">IFERROR(INDEX('Input| Setup'!$E$8:$E$50,SMALL(IF('Input| Setup'!$F$8:$F$50="DX",ROW('Input| Setup'!$F$8:$F$50)-ROW('Input| Setup'!$F$8)+1),ROWS('Input| Setup'!$F$8:$F41))),"")</f>
        <v/>
      </c>
      <c r="D41" s="186">
        <f>SUMPRODUCT(INDEX('Input| Projects'!$AS$10:$CP$1005, ,MATCH($C41,'Input| Projects'!$AS$9:$CP$9,0)),'Calc| Project Costs'!BR$10:BR$1005)/10^3</f>
        <v>0</v>
      </c>
      <c r="E41" s="186">
        <f>SUMPRODUCT(INDEX('Input| Projects'!$AS$10:$CP$1005, ,MATCH($C41,'Input| Projects'!$AS$9:$CP$9,0)),'Calc| Project Costs'!BS$10:BS$1005)/10^3</f>
        <v>0</v>
      </c>
      <c r="F41" s="186">
        <f>SUMPRODUCT(INDEX('Input| Projects'!$AS$10:$CP$1005, ,MATCH($C41,'Input| Projects'!$AS$9:$CP$9,0)),'Calc| Project Costs'!BT$10:BT$1005)/10^3</f>
        <v>0</v>
      </c>
      <c r="G41" s="186">
        <f>SUMPRODUCT(INDEX('Input| Projects'!$AS$10:$CP$1005, ,MATCH($C41,'Input| Projects'!$AS$9:$CP$9,0)),'Calc| Project Costs'!BU$10:BU$1005)/10^3</f>
        <v>0</v>
      </c>
      <c r="H41" s="186">
        <f>SUMPRODUCT(INDEX('Input| Projects'!$AS$10:$CP$1005, ,MATCH($C41,'Input| Projects'!$AS$9:$CP$9,0)),'Calc| Project Costs'!BV$10:BV$1005)/10^3</f>
        <v>0</v>
      </c>
      <c r="I41" s="186">
        <f>SUMPRODUCT(INDEX('Input| Projects'!$AS$10:$CP$1005, ,MATCH($C41,'Input| Projects'!$AS$9:$CP$9,0)),'Calc| Project Costs'!BW$10:BW$1005)/10^3</f>
        <v>0</v>
      </c>
      <c r="J41" s="186">
        <f>SUMPRODUCT(INDEX('Input| Projects'!$AS$10:$CP$1005, ,MATCH($C41,'Input| Projects'!$AS$9:$CP$9,0)),'Calc| Project Costs'!BX$10:BX$1005)/10^3</f>
        <v>0</v>
      </c>
      <c r="K41" s="186">
        <f t="shared" si="2"/>
        <v>0</v>
      </c>
      <c r="M41" s="201">
        <f t="shared" si="5"/>
        <v>34</v>
      </c>
      <c r="N41" s="42" t="str">
        <f t="shared" si="6"/>
        <v/>
      </c>
      <c r="O41" s="186">
        <f>IFERROR((D41-D151)*INDEX('Input| Expensing'!$D$8:$J$57,MATCH($N41,'Input| Expensing'!$C$8:$C$57,0),MATCH(O$7,'Input| Expensing'!$D$7:$J$7,0)),"")</f>
        <v>0</v>
      </c>
      <c r="P41" s="186">
        <f>IFERROR((E41-E151)*INDEX('Input| Expensing'!$D$8:$J$57,MATCH($N41,'Input| Expensing'!$C$8:$C$57,0),MATCH(P$7,'Input| Expensing'!$D$7:$J$7,0)),"")</f>
        <v>0</v>
      </c>
      <c r="Q41" s="186">
        <f>IFERROR((F41-F151)*INDEX('Input| Expensing'!$D$8:$J$57,MATCH($N41,'Input| Expensing'!$C$8:$C$57,0),MATCH(Q$7,'Input| Expensing'!$D$7:$J$7,0)),"")</f>
        <v>0</v>
      </c>
      <c r="R41" s="186">
        <f>IFERROR((G41-G151)*INDEX('Input| Expensing'!$D$8:$J$57,MATCH($N41,'Input| Expensing'!$C$8:$C$57,0),MATCH(R$7,'Input| Expensing'!$D$7:$J$7,0)),"")</f>
        <v>0</v>
      </c>
      <c r="S41" s="186">
        <f>IFERROR((H41-H151)*INDEX('Input| Expensing'!$D$8:$J$57,MATCH($N41,'Input| Expensing'!$C$8:$C$57,0),MATCH(S$7,'Input| Expensing'!$D$7:$J$7,0)),"")</f>
        <v>0</v>
      </c>
      <c r="T41" s="186">
        <f>IFERROR((I41-I151)*INDEX('Input| Expensing'!$D$8:$J$57,MATCH($N41,'Input| Expensing'!$C$8:$C$57,0),MATCH(T$7,'Input| Expensing'!$D$7:$J$7,0)),"")</f>
        <v>0</v>
      </c>
      <c r="U41" s="186">
        <f>IFERROR((J41-J151)*INDEX('Input| Expensing'!$D$8:$J$57,MATCH($N41,'Input| Expensing'!$C$8:$C$57,0),MATCH(U$7,'Input| Expensing'!$D$7:$J$7,0)),"")</f>
        <v>0</v>
      </c>
      <c r="V41" s="186">
        <f t="shared" si="3"/>
        <v>0</v>
      </c>
    </row>
    <row r="42" spans="2:22" outlineLevel="1" x14ac:dyDescent="0.2">
      <c r="B42" s="201">
        <f t="shared" si="4"/>
        <v>35</v>
      </c>
      <c r="C42" s="42" t="str" cm="1">
        <f t="array" ref="C42">IFERROR(INDEX('Input| Setup'!$E$8:$E$50,SMALL(IF('Input| Setup'!$F$8:$F$50="DX",ROW('Input| Setup'!$F$8:$F$50)-ROW('Input| Setup'!$F$8)+1),ROWS('Input| Setup'!$F$8:$F42))),"")</f>
        <v/>
      </c>
      <c r="D42" s="186">
        <f>SUMPRODUCT(INDEX('Input| Projects'!$AS$10:$CP$1005, ,MATCH($C42,'Input| Projects'!$AS$9:$CP$9,0)),'Calc| Project Costs'!BR$10:BR$1005)/10^3</f>
        <v>0</v>
      </c>
      <c r="E42" s="186">
        <f>SUMPRODUCT(INDEX('Input| Projects'!$AS$10:$CP$1005, ,MATCH($C42,'Input| Projects'!$AS$9:$CP$9,0)),'Calc| Project Costs'!BS$10:BS$1005)/10^3</f>
        <v>0</v>
      </c>
      <c r="F42" s="186">
        <f>SUMPRODUCT(INDEX('Input| Projects'!$AS$10:$CP$1005, ,MATCH($C42,'Input| Projects'!$AS$9:$CP$9,0)),'Calc| Project Costs'!BT$10:BT$1005)/10^3</f>
        <v>0</v>
      </c>
      <c r="G42" s="186">
        <f>SUMPRODUCT(INDEX('Input| Projects'!$AS$10:$CP$1005, ,MATCH($C42,'Input| Projects'!$AS$9:$CP$9,0)),'Calc| Project Costs'!BU$10:BU$1005)/10^3</f>
        <v>0</v>
      </c>
      <c r="H42" s="186">
        <f>SUMPRODUCT(INDEX('Input| Projects'!$AS$10:$CP$1005, ,MATCH($C42,'Input| Projects'!$AS$9:$CP$9,0)),'Calc| Project Costs'!BV$10:BV$1005)/10^3</f>
        <v>0</v>
      </c>
      <c r="I42" s="186">
        <f>SUMPRODUCT(INDEX('Input| Projects'!$AS$10:$CP$1005, ,MATCH($C42,'Input| Projects'!$AS$9:$CP$9,0)),'Calc| Project Costs'!BW$10:BW$1005)/10^3</f>
        <v>0</v>
      </c>
      <c r="J42" s="186">
        <f>SUMPRODUCT(INDEX('Input| Projects'!$AS$10:$CP$1005, ,MATCH($C42,'Input| Projects'!$AS$9:$CP$9,0)),'Calc| Project Costs'!BX$10:BX$1005)/10^3</f>
        <v>0</v>
      </c>
      <c r="K42" s="186">
        <f t="shared" si="2"/>
        <v>0</v>
      </c>
      <c r="M42" s="201">
        <f t="shared" si="5"/>
        <v>35</v>
      </c>
      <c r="N42" s="42" t="str">
        <f t="shared" si="6"/>
        <v/>
      </c>
      <c r="O42" s="186">
        <f>IFERROR((D42-D152)*INDEX('Input| Expensing'!$D$8:$J$57,MATCH($N42,'Input| Expensing'!$C$8:$C$57,0),MATCH(O$7,'Input| Expensing'!$D$7:$J$7,0)),"")</f>
        <v>0</v>
      </c>
      <c r="P42" s="186">
        <f>IFERROR((E42-E152)*INDEX('Input| Expensing'!$D$8:$J$57,MATCH($N42,'Input| Expensing'!$C$8:$C$57,0),MATCH(P$7,'Input| Expensing'!$D$7:$J$7,0)),"")</f>
        <v>0</v>
      </c>
      <c r="Q42" s="186">
        <f>IFERROR((F42-F152)*INDEX('Input| Expensing'!$D$8:$J$57,MATCH($N42,'Input| Expensing'!$C$8:$C$57,0),MATCH(Q$7,'Input| Expensing'!$D$7:$J$7,0)),"")</f>
        <v>0</v>
      </c>
      <c r="R42" s="186">
        <f>IFERROR((G42-G152)*INDEX('Input| Expensing'!$D$8:$J$57,MATCH($N42,'Input| Expensing'!$C$8:$C$57,0),MATCH(R$7,'Input| Expensing'!$D$7:$J$7,0)),"")</f>
        <v>0</v>
      </c>
      <c r="S42" s="186">
        <f>IFERROR((H42-H152)*INDEX('Input| Expensing'!$D$8:$J$57,MATCH($N42,'Input| Expensing'!$C$8:$C$57,0),MATCH(S$7,'Input| Expensing'!$D$7:$J$7,0)),"")</f>
        <v>0</v>
      </c>
      <c r="T42" s="186">
        <f>IFERROR((I42-I152)*INDEX('Input| Expensing'!$D$8:$J$57,MATCH($N42,'Input| Expensing'!$C$8:$C$57,0),MATCH(T$7,'Input| Expensing'!$D$7:$J$7,0)),"")</f>
        <v>0</v>
      </c>
      <c r="U42" s="186">
        <f>IFERROR((J42-J152)*INDEX('Input| Expensing'!$D$8:$J$57,MATCH($N42,'Input| Expensing'!$C$8:$C$57,0),MATCH(U$7,'Input| Expensing'!$D$7:$J$7,0)),"")</f>
        <v>0</v>
      </c>
      <c r="V42" s="186">
        <f t="shared" si="3"/>
        <v>0</v>
      </c>
    </row>
    <row r="43" spans="2:22" outlineLevel="1" x14ac:dyDescent="0.2">
      <c r="B43" s="201">
        <f t="shared" si="4"/>
        <v>36</v>
      </c>
      <c r="C43" s="42" t="str" cm="1">
        <f t="array" ref="C43">IFERROR(INDEX('Input| Setup'!$E$8:$E$50,SMALL(IF('Input| Setup'!$F$8:$F$50="DX",ROW('Input| Setup'!$F$8:$F$50)-ROW('Input| Setup'!$F$8)+1),ROWS('Input| Setup'!$F$8:$F43))),"")</f>
        <v/>
      </c>
      <c r="D43" s="186">
        <f>SUMPRODUCT(INDEX('Input| Projects'!$AS$10:$CP$1005, ,MATCH($C43,'Input| Projects'!$AS$9:$CP$9,0)),'Calc| Project Costs'!BR$10:BR$1005)/10^3</f>
        <v>0</v>
      </c>
      <c r="E43" s="186">
        <f>SUMPRODUCT(INDEX('Input| Projects'!$AS$10:$CP$1005, ,MATCH($C43,'Input| Projects'!$AS$9:$CP$9,0)),'Calc| Project Costs'!BS$10:BS$1005)/10^3</f>
        <v>0</v>
      </c>
      <c r="F43" s="186">
        <f>SUMPRODUCT(INDEX('Input| Projects'!$AS$10:$CP$1005, ,MATCH($C43,'Input| Projects'!$AS$9:$CP$9,0)),'Calc| Project Costs'!BT$10:BT$1005)/10^3</f>
        <v>0</v>
      </c>
      <c r="G43" s="186">
        <f>SUMPRODUCT(INDEX('Input| Projects'!$AS$10:$CP$1005, ,MATCH($C43,'Input| Projects'!$AS$9:$CP$9,0)),'Calc| Project Costs'!BU$10:BU$1005)/10^3</f>
        <v>0</v>
      </c>
      <c r="H43" s="186">
        <f>SUMPRODUCT(INDEX('Input| Projects'!$AS$10:$CP$1005, ,MATCH($C43,'Input| Projects'!$AS$9:$CP$9,0)),'Calc| Project Costs'!BV$10:BV$1005)/10^3</f>
        <v>0</v>
      </c>
      <c r="I43" s="186">
        <f>SUMPRODUCT(INDEX('Input| Projects'!$AS$10:$CP$1005, ,MATCH($C43,'Input| Projects'!$AS$9:$CP$9,0)),'Calc| Project Costs'!BW$10:BW$1005)/10^3</f>
        <v>0</v>
      </c>
      <c r="J43" s="186">
        <f>SUMPRODUCT(INDEX('Input| Projects'!$AS$10:$CP$1005, ,MATCH($C43,'Input| Projects'!$AS$9:$CP$9,0)),'Calc| Project Costs'!BX$10:BX$1005)/10^3</f>
        <v>0</v>
      </c>
      <c r="K43" s="186">
        <f t="shared" si="2"/>
        <v>0</v>
      </c>
      <c r="M43" s="201">
        <f t="shared" si="5"/>
        <v>36</v>
      </c>
      <c r="N43" s="42" t="str">
        <f t="shared" si="6"/>
        <v/>
      </c>
      <c r="O43" s="186">
        <f>IFERROR((D43-D153)*INDEX('Input| Expensing'!$D$8:$J$57,MATCH($N43,'Input| Expensing'!$C$8:$C$57,0),MATCH(O$7,'Input| Expensing'!$D$7:$J$7,0)),"")</f>
        <v>0</v>
      </c>
      <c r="P43" s="186">
        <f>IFERROR((E43-E153)*INDEX('Input| Expensing'!$D$8:$J$57,MATCH($N43,'Input| Expensing'!$C$8:$C$57,0),MATCH(P$7,'Input| Expensing'!$D$7:$J$7,0)),"")</f>
        <v>0</v>
      </c>
      <c r="Q43" s="186">
        <f>IFERROR((F43-F153)*INDEX('Input| Expensing'!$D$8:$J$57,MATCH($N43,'Input| Expensing'!$C$8:$C$57,0),MATCH(Q$7,'Input| Expensing'!$D$7:$J$7,0)),"")</f>
        <v>0</v>
      </c>
      <c r="R43" s="186">
        <f>IFERROR((G43-G153)*INDEX('Input| Expensing'!$D$8:$J$57,MATCH($N43,'Input| Expensing'!$C$8:$C$57,0),MATCH(R$7,'Input| Expensing'!$D$7:$J$7,0)),"")</f>
        <v>0</v>
      </c>
      <c r="S43" s="186">
        <f>IFERROR((H43-H153)*INDEX('Input| Expensing'!$D$8:$J$57,MATCH($N43,'Input| Expensing'!$C$8:$C$57,0),MATCH(S$7,'Input| Expensing'!$D$7:$J$7,0)),"")</f>
        <v>0</v>
      </c>
      <c r="T43" s="186">
        <f>IFERROR((I43-I153)*INDEX('Input| Expensing'!$D$8:$J$57,MATCH($N43,'Input| Expensing'!$C$8:$C$57,0),MATCH(T$7,'Input| Expensing'!$D$7:$J$7,0)),"")</f>
        <v>0</v>
      </c>
      <c r="U43" s="186">
        <f>IFERROR((J43-J153)*INDEX('Input| Expensing'!$D$8:$J$57,MATCH($N43,'Input| Expensing'!$C$8:$C$57,0),MATCH(U$7,'Input| Expensing'!$D$7:$J$7,0)),"")</f>
        <v>0</v>
      </c>
      <c r="V43" s="186">
        <f t="shared" si="3"/>
        <v>0</v>
      </c>
    </row>
    <row r="44" spans="2:22" outlineLevel="1" x14ac:dyDescent="0.2">
      <c r="B44" s="201">
        <f t="shared" si="4"/>
        <v>37</v>
      </c>
      <c r="C44" s="42" t="str" cm="1">
        <f t="array" ref="C44">IFERROR(INDEX('Input| Setup'!$E$8:$E$50,SMALL(IF('Input| Setup'!$F$8:$F$50="DX",ROW('Input| Setup'!$F$8:$F$50)-ROW('Input| Setup'!$F$8)+1),ROWS('Input| Setup'!$F$8:$F44))),"")</f>
        <v/>
      </c>
      <c r="D44" s="186">
        <f>SUMPRODUCT(INDEX('Input| Projects'!$AS$10:$CP$1005, ,MATCH($C44,'Input| Projects'!$AS$9:$CP$9,0)),'Calc| Project Costs'!BR$10:BR$1005)/10^3</f>
        <v>0</v>
      </c>
      <c r="E44" s="186">
        <f>SUMPRODUCT(INDEX('Input| Projects'!$AS$10:$CP$1005, ,MATCH($C44,'Input| Projects'!$AS$9:$CP$9,0)),'Calc| Project Costs'!BS$10:BS$1005)/10^3</f>
        <v>0</v>
      </c>
      <c r="F44" s="186">
        <f>SUMPRODUCT(INDEX('Input| Projects'!$AS$10:$CP$1005, ,MATCH($C44,'Input| Projects'!$AS$9:$CP$9,0)),'Calc| Project Costs'!BT$10:BT$1005)/10^3</f>
        <v>0</v>
      </c>
      <c r="G44" s="186">
        <f>SUMPRODUCT(INDEX('Input| Projects'!$AS$10:$CP$1005, ,MATCH($C44,'Input| Projects'!$AS$9:$CP$9,0)),'Calc| Project Costs'!BU$10:BU$1005)/10^3</f>
        <v>0</v>
      </c>
      <c r="H44" s="186">
        <f>SUMPRODUCT(INDEX('Input| Projects'!$AS$10:$CP$1005, ,MATCH($C44,'Input| Projects'!$AS$9:$CP$9,0)),'Calc| Project Costs'!BV$10:BV$1005)/10^3</f>
        <v>0</v>
      </c>
      <c r="I44" s="186">
        <f>SUMPRODUCT(INDEX('Input| Projects'!$AS$10:$CP$1005, ,MATCH($C44,'Input| Projects'!$AS$9:$CP$9,0)),'Calc| Project Costs'!BW$10:BW$1005)/10^3</f>
        <v>0</v>
      </c>
      <c r="J44" s="186">
        <f>SUMPRODUCT(INDEX('Input| Projects'!$AS$10:$CP$1005, ,MATCH($C44,'Input| Projects'!$AS$9:$CP$9,0)),'Calc| Project Costs'!BX$10:BX$1005)/10^3</f>
        <v>0</v>
      </c>
      <c r="K44" s="186">
        <f t="shared" si="2"/>
        <v>0</v>
      </c>
      <c r="M44" s="201">
        <f t="shared" si="5"/>
        <v>37</v>
      </c>
      <c r="N44" s="42" t="str">
        <f t="shared" si="6"/>
        <v/>
      </c>
      <c r="O44" s="186">
        <f>IFERROR((D44-D154)*INDEX('Input| Expensing'!$D$8:$J$57,MATCH($N44,'Input| Expensing'!$C$8:$C$57,0),MATCH(O$7,'Input| Expensing'!$D$7:$J$7,0)),"")</f>
        <v>0</v>
      </c>
      <c r="P44" s="186">
        <f>IFERROR((E44-E154)*INDEX('Input| Expensing'!$D$8:$J$57,MATCH($N44,'Input| Expensing'!$C$8:$C$57,0),MATCH(P$7,'Input| Expensing'!$D$7:$J$7,0)),"")</f>
        <v>0</v>
      </c>
      <c r="Q44" s="186">
        <f>IFERROR((F44-F154)*INDEX('Input| Expensing'!$D$8:$J$57,MATCH($N44,'Input| Expensing'!$C$8:$C$57,0),MATCH(Q$7,'Input| Expensing'!$D$7:$J$7,0)),"")</f>
        <v>0</v>
      </c>
      <c r="R44" s="186">
        <f>IFERROR((G44-G154)*INDEX('Input| Expensing'!$D$8:$J$57,MATCH($N44,'Input| Expensing'!$C$8:$C$57,0),MATCH(R$7,'Input| Expensing'!$D$7:$J$7,0)),"")</f>
        <v>0</v>
      </c>
      <c r="S44" s="186">
        <f>IFERROR((H44-H154)*INDEX('Input| Expensing'!$D$8:$J$57,MATCH($N44,'Input| Expensing'!$C$8:$C$57,0),MATCH(S$7,'Input| Expensing'!$D$7:$J$7,0)),"")</f>
        <v>0</v>
      </c>
      <c r="T44" s="186">
        <f>IFERROR((I44-I154)*INDEX('Input| Expensing'!$D$8:$J$57,MATCH($N44,'Input| Expensing'!$C$8:$C$57,0),MATCH(T$7,'Input| Expensing'!$D$7:$J$7,0)),"")</f>
        <v>0</v>
      </c>
      <c r="U44" s="186">
        <f>IFERROR((J44-J154)*INDEX('Input| Expensing'!$D$8:$J$57,MATCH($N44,'Input| Expensing'!$C$8:$C$57,0),MATCH(U$7,'Input| Expensing'!$D$7:$J$7,0)),"")</f>
        <v>0</v>
      </c>
      <c r="V44" s="186">
        <f t="shared" si="3"/>
        <v>0</v>
      </c>
    </row>
    <row r="45" spans="2:22" outlineLevel="1" x14ac:dyDescent="0.2">
      <c r="B45" s="201">
        <f t="shared" si="4"/>
        <v>38</v>
      </c>
      <c r="C45" s="42" t="str" cm="1">
        <f t="array" ref="C45">IFERROR(INDEX('Input| Setup'!$E$8:$E$50,SMALL(IF('Input| Setup'!$F$8:$F$50="DX",ROW('Input| Setup'!$F$8:$F$50)-ROW('Input| Setup'!$F$8)+1),ROWS('Input| Setup'!$F$8:$F45))),"")</f>
        <v/>
      </c>
      <c r="D45" s="186">
        <f>SUMPRODUCT(INDEX('Input| Projects'!$AS$10:$CP$1005, ,MATCH($C45,'Input| Projects'!$AS$9:$CP$9,0)),'Calc| Project Costs'!BR$10:BR$1005)/10^3</f>
        <v>0</v>
      </c>
      <c r="E45" s="186">
        <f>SUMPRODUCT(INDEX('Input| Projects'!$AS$10:$CP$1005, ,MATCH($C45,'Input| Projects'!$AS$9:$CP$9,0)),'Calc| Project Costs'!BS$10:BS$1005)/10^3</f>
        <v>0</v>
      </c>
      <c r="F45" s="186">
        <f>SUMPRODUCT(INDEX('Input| Projects'!$AS$10:$CP$1005, ,MATCH($C45,'Input| Projects'!$AS$9:$CP$9,0)),'Calc| Project Costs'!BT$10:BT$1005)/10^3</f>
        <v>0</v>
      </c>
      <c r="G45" s="186">
        <f>SUMPRODUCT(INDEX('Input| Projects'!$AS$10:$CP$1005, ,MATCH($C45,'Input| Projects'!$AS$9:$CP$9,0)),'Calc| Project Costs'!BU$10:BU$1005)/10^3</f>
        <v>0</v>
      </c>
      <c r="H45" s="186">
        <f>SUMPRODUCT(INDEX('Input| Projects'!$AS$10:$CP$1005, ,MATCH($C45,'Input| Projects'!$AS$9:$CP$9,0)),'Calc| Project Costs'!BV$10:BV$1005)/10^3</f>
        <v>0</v>
      </c>
      <c r="I45" s="186">
        <f>SUMPRODUCT(INDEX('Input| Projects'!$AS$10:$CP$1005, ,MATCH($C45,'Input| Projects'!$AS$9:$CP$9,0)),'Calc| Project Costs'!BW$10:BW$1005)/10^3</f>
        <v>0</v>
      </c>
      <c r="J45" s="186">
        <f>SUMPRODUCT(INDEX('Input| Projects'!$AS$10:$CP$1005, ,MATCH($C45,'Input| Projects'!$AS$9:$CP$9,0)),'Calc| Project Costs'!BX$10:BX$1005)/10^3</f>
        <v>0</v>
      </c>
      <c r="K45" s="186">
        <f t="shared" si="2"/>
        <v>0</v>
      </c>
      <c r="M45" s="201">
        <f t="shared" si="5"/>
        <v>38</v>
      </c>
      <c r="N45" s="42" t="str">
        <f t="shared" si="6"/>
        <v/>
      </c>
      <c r="O45" s="186">
        <f>IFERROR((D45-D155)*INDEX('Input| Expensing'!$D$8:$J$57,MATCH($N45,'Input| Expensing'!$C$8:$C$57,0),MATCH(O$7,'Input| Expensing'!$D$7:$J$7,0)),"")</f>
        <v>0</v>
      </c>
      <c r="P45" s="186">
        <f>IFERROR((E45-E155)*INDEX('Input| Expensing'!$D$8:$J$57,MATCH($N45,'Input| Expensing'!$C$8:$C$57,0),MATCH(P$7,'Input| Expensing'!$D$7:$J$7,0)),"")</f>
        <v>0</v>
      </c>
      <c r="Q45" s="186">
        <f>IFERROR((F45-F155)*INDEX('Input| Expensing'!$D$8:$J$57,MATCH($N45,'Input| Expensing'!$C$8:$C$57,0),MATCH(Q$7,'Input| Expensing'!$D$7:$J$7,0)),"")</f>
        <v>0</v>
      </c>
      <c r="R45" s="186">
        <f>IFERROR((G45-G155)*INDEX('Input| Expensing'!$D$8:$J$57,MATCH($N45,'Input| Expensing'!$C$8:$C$57,0),MATCH(R$7,'Input| Expensing'!$D$7:$J$7,0)),"")</f>
        <v>0</v>
      </c>
      <c r="S45" s="186">
        <f>IFERROR((H45-H155)*INDEX('Input| Expensing'!$D$8:$J$57,MATCH($N45,'Input| Expensing'!$C$8:$C$57,0),MATCH(S$7,'Input| Expensing'!$D$7:$J$7,0)),"")</f>
        <v>0</v>
      </c>
      <c r="T45" s="186">
        <f>IFERROR((I45-I155)*INDEX('Input| Expensing'!$D$8:$J$57,MATCH($N45,'Input| Expensing'!$C$8:$C$57,0),MATCH(T$7,'Input| Expensing'!$D$7:$J$7,0)),"")</f>
        <v>0</v>
      </c>
      <c r="U45" s="186">
        <f>IFERROR((J45-J155)*INDEX('Input| Expensing'!$D$8:$J$57,MATCH($N45,'Input| Expensing'!$C$8:$C$57,0),MATCH(U$7,'Input| Expensing'!$D$7:$J$7,0)),"")</f>
        <v>0</v>
      </c>
      <c r="V45" s="186">
        <f t="shared" si="3"/>
        <v>0</v>
      </c>
    </row>
    <row r="46" spans="2:22" outlineLevel="1" x14ac:dyDescent="0.2">
      <c r="B46" s="201">
        <f t="shared" si="4"/>
        <v>39</v>
      </c>
      <c r="C46" s="42" t="str" cm="1">
        <f t="array" ref="C46">IFERROR(INDEX('Input| Setup'!$E$8:$E$50,SMALL(IF('Input| Setup'!$F$8:$F$50="DX",ROW('Input| Setup'!$F$8:$F$50)-ROW('Input| Setup'!$F$8)+1),ROWS('Input| Setup'!$F$8:$F46))),"")</f>
        <v/>
      </c>
      <c r="D46" s="186">
        <f>SUMPRODUCT(INDEX('Input| Projects'!$AS$10:$CP$1005, ,MATCH($C46,'Input| Projects'!$AS$9:$CP$9,0)),'Calc| Project Costs'!BR$10:BR$1005)/10^3</f>
        <v>0</v>
      </c>
      <c r="E46" s="186">
        <f>SUMPRODUCT(INDEX('Input| Projects'!$AS$10:$CP$1005, ,MATCH($C46,'Input| Projects'!$AS$9:$CP$9,0)),'Calc| Project Costs'!BS$10:BS$1005)/10^3</f>
        <v>0</v>
      </c>
      <c r="F46" s="186">
        <f>SUMPRODUCT(INDEX('Input| Projects'!$AS$10:$CP$1005, ,MATCH($C46,'Input| Projects'!$AS$9:$CP$9,0)),'Calc| Project Costs'!BT$10:BT$1005)/10^3</f>
        <v>0</v>
      </c>
      <c r="G46" s="186">
        <f>SUMPRODUCT(INDEX('Input| Projects'!$AS$10:$CP$1005, ,MATCH($C46,'Input| Projects'!$AS$9:$CP$9,0)),'Calc| Project Costs'!BU$10:BU$1005)/10^3</f>
        <v>0</v>
      </c>
      <c r="H46" s="186">
        <f>SUMPRODUCT(INDEX('Input| Projects'!$AS$10:$CP$1005, ,MATCH($C46,'Input| Projects'!$AS$9:$CP$9,0)),'Calc| Project Costs'!BV$10:BV$1005)/10^3</f>
        <v>0</v>
      </c>
      <c r="I46" s="186">
        <f>SUMPRODUCT(INDEX('Input| Projects'!$AS$10:$CP$1005, ,MATCH($C46,'Input| Projects'!$AS$9:$CP$9,0)),'Calc| Project Costs'!BW$10:BW$1005)/10^3</f>
        <v>0</v>
      </c>
      <c r="J46" s="186">
        <f>SUMPRODUCT(INDEX('Input| Projects'!$AS$10:$CP$1005, ,MATCH($C46,'Input| Projects'!$AS$9:$CP$9,0)),'Calc| Project Costs'!BX$10:BX$1005)/10^3</f>
        <v>0</v>
      </c>
      <c r="K46" s="186">
        <f t="shared" si="2"/>
        <v>0</v>
      </c>
      <c r="M46" s="201">
        <f t="shared" si="5"/>
        <v>39</v>
      </c>
      <c r="N46" s="42" t="str">
        <f t="shared" si="6"/>
        <v/>
      </c>
      <c r="O46" s="186">
        <f>IFERROR((D46-D156)*INDEX('Input| Expensing'!$D$8:$J$57,MATCH($N46,'Input| Expensing'!$C$8:$C$57,0),MATCH(O$7,'Input| Expensing'!$D$7:$J$7,0)),"")</f>
        <v>0</v>
      </c>
      <c r="P46" s="186">
        <f>IFERROR((E46-E156)*INDEX('Input| Expensing'!$D$8:$J$57,MATCH($N46,'Input| Expensing'!$C$8:$C$57,0),MATCH(P$7,'Input| Expensing'!$D$7:$J$7,0)),"")</f>
        <v>0</v>
      </c>
      <c r="Q46" s="186">
        <f>IFERROR((F46-F156)*INDEX('Input| Expensing'!$D$8:$J$57,MATCH($N46,'Input| Expensing'!$C$8:$C$57,0),MATCH(Q$7,'Input| Expensing'!$D$7:$J$7,0)),"")</f>
        <v>0</v>
      </c>
      <c r="R46" s="186">
        <f>IFERROR((G46-G156)*INDEX('Input| Expensing'!$D$8:$J$57,MATCH($N46,'Input| Expensing'!$C$8:$C$57,0),MATCH(R$7,'Input| Expensing'!$D$7:$J$7,0)),"")</f>
        <v>0</v>
      </c>
      <c r="S46" s="186">
        <f>IFERROR((H46-H156)*INDEX('Input| Expensing'!$D$8:$J$57,MATCH($N46,'Input| Expensing'!$C$8:$C$57,0),MATCH(S$7,'Input| Expensing'!$D$7:$J$7,0)),"")</f>
        <v>0</v>
      </c>
      <c r="T46" s="186">
        <f>IFERROR((I46-I156)*INDEX('Input| Expensing'!$D$8:$J$57,MATCH($N46,'Input| Expensing'!$C$8:$C$57,0),MATCH(T$7,'Input| Expensing'!$D$7:$J$7,0)),"")</f>
        <v>0</v>
      </c>
      <c r="U46" s="186">
        <f>IFERROR((J46-J156)*INDEX('Input| Expensing'!$D$8:$J$57,MATCH($N46,'Input| Expensing'!$C$8:$C$57,0),MATCH(U$7,'Input| Expensing'!$D$7:$J$7,0)),"")</f>
        <v>0</v>
      </c>
      <c r="V46" s="186">
        <f t="shared" si="3"/>
        <v>0</v>
      </c>
    </row>
    <row r="47" spans="2:22" outlineLevel="1" x14ac:dyDescent="0.2">
      <c r="B47" s="201">
        <f t="shared" si="4"/>
        <v>40</v>
      </c>
      <c r="C47" s="42" t="str" cm="1">
        <f t="array" ref="C47">IFERROR(INDEX('Input| Setup'!$E$8:$E$50,SMALL(IF('Input| Setup'!$F$8:$F$50="DX",ROW('Input| Setup'!$F$8:$F$50)-ROW('Input| Setup'!$F$8)+1),ROWS('Input| Setup'!$F$8:$F47))),"")</f>
        <v/>
      </c>
      <c r="D47" s="186">
        <f>SUMPRODUCT(INDEX('Input| Projects'!$AS$10:$CP$1005, ,MATCH($C47,'Input| Projects'!$AS$9:$CP$9,0)),'Calc| Project Costs'!BR$10:BR$1005)/10^3</f>
        <v>0</v>
      </c>
      <c r="E47" s="186">
        <f>SUMPRODUCT(INDEX('Input| Projects'!$AS$10:$CP$1005, ,MATCH($C47,'Input| Projects'!$AS$9:$CP$9,0)),'Calc| Project Costs'!BS$10:BS$1005)/10^3</f>
        <v>0</v>
      </c>
      <c r="F47" s="186">
        <f>SUMPRODUCT(INDEX('Input| Projects'!$AS$10:$CP$1005, ,MATCH($C47,'Input| Projects'!$AS$9:$CP$9,0)),'Calc| Project Costs'!BT$10:BT$1005)/10^3</f>
        <v>0</v>
      </c>
      <c r="G47" s="186">
        <f>SUMPRODUCT(INDEX('Input| Projects'!$AS$10:$CP$1005, ,MATCH($C47,'Input| Projects'!$AS$9:$CP$9,0)),'Calc| Project Costs'!BU$10:BU$1005)/10^3</f>
        <v>0</v>
      </c>
      <c r="H47" s="186">
        <f>SUMPRODUCT(INDEX('Input| Projects'!$AS$10:$CP$1005, ,MATCH($C47,'Input| Projects'!$AS$9:$CP$9,0)),'Calc| Project Costs'!BV$10:BV$1005)/10^3</f>
        <v>0</v>
      </c>
      <c r="I47" s="186">
        <f>SUMPRODUCT(INDEX('Input| Projects'!$AS$10:$CP$1005, ,MATCH($C47,'Input| Projects'!$AS$9:$CP$9,0)),'Calc| Project Costs'!BW$10:BW$1005)/10^3</f>
        <v>0</v>
      </c>
      <c r="J47" s="186">
        <f>SUMPRODUCT(INDEX('Input| Projects'!$AS$10:$CP$1005, ,MATCH($C47,'Input| Projects'!$AS$9:$CP$9,0)),'Calc| Project Costs'!BX$10:BX$1005)/10^3</f>
        <v>0</v>
      </c>
      <c r="K47" s="186">
        <f t="shared" si="2"/>
        <v>0</v>
      </c>
      <c r="M47" s="201">
        <f t="shared" si="5"/>
        <v>40</v>
      </c>
      <c r="N47" s="42" t="str">
        <f t="shared" si="6"/>
        <v/>
      </c>
      <c r="O47" s="186">
        <f>IFERROR((D47-D157)*INDEX('Input| Expensing'!$D$8:$J$57,MATCH($N47,'Input| Expensing'!$C$8:$C$57,0),MATCH(O$7,'Input| Expensing'!$D$7:$J$7,0)),"")</f>
        <v>0</v>
      </c>
      <c r="P47" s="186">
        <f>IFERROR((E47-E157)*INDEX('Input| Expensing'!$D$8:$J$57,MATCH($N47,'Input| Expensing'!$C$8:$C$57,0),MATCH(P$7,'Input| Expensing'!$D$7:$J$7,0)),"")</f>
        <v>0</v>
      </c>
      <c r="Q47" s="186">
        <f>IFERROR((F47-F157)*INDEX('Input| Expensing'!$D$8:$J$57,MATCH($N47,'Input| Expensing'!$C$8:$C$57,0),MATCH(Q$7,'Input| Expensing'!$D$7:$J$7,0)),"")</f>
        <v>0</v>
      </c>
      <c r="R47" s="186">
        <f>IFERROR((G47-G157)*INDEX('Input| Expensing'!$D$8:$J$57,MATCH($N47,'Input| Expensing'!$C$8:$C$57,0),MATCH(R$7,'Input| Expensing'!$D$7:$J$7,0)),"")</f>
        <v>0</v>
      </c>
      <c r="S47" s="186">
        <f>IFERROR((H47-H157)*INDEX('Input| Expensing'!$D$8:$J$57,MATCH($N47,'Input| Expensing'!$C$8:$C$57,0),MATCH(S$7,'Input| Expensing'!$D$7:$J$7,0)),"")</f>
        <v>0</v>
      </c>
      <c r="T47" s="186">
        <f>IFERROR((I47-I157)*INDEX('Input| Expensing'!$D$8:$J$57,MATCH($N47,'Input| Expensing'!$C$8:$C$57,0),MATCH(T$7,'Input| Expensing'!$D$7:$J$7,0)),"")</f>
        <v>0</v>
      </c>
      <c r="U47" s="186">
        <f>IFERROR((J47-J157)*INDEX('Input| Expensing'!$D$8:$J$57,MATCH($N47,'Input| Expensing'!$C$8:$C$57,0),MATCH(U$7,'Input| Expensing'!$D$7:$J$7,0)),"")</f>
        <v>0</v>
      </c>
      <c r="V47" s="186">
        <f t="shared" si="3"/>
        <v>0</v>
      </c>
    </row>
    <row r="48" spans="2:22" outlineLevel="1" x14ac:dyDescent="0.2">
      <c r="B48" s="201">
        <f t="shared" si="4"/>
        <v>41</v>
      </c>
      <c r="C48" s="42" t="str" cm="1">
        <f t="array" ref="C48">IFERROR(INDEX('Input| Setup'!$E$8:$E$50,SMALL(IF('Input| Setup'!$F$8:$F$50="DX",ROW('Input| Setup'!$F$8:$F$50)-ROW('Input| Setup'!$F$8)+1),ROWS('Input| Setup'!$F$8:$F48))),"")</f>
        <v/>
      </c>
      <c r="D48" s="186">
        <f>SUMPRODUCT(INDEX('Input| Projects'!$AS$10:$CP$1005, ,MATCH($C48,'Input| Projects'!$AS$9:$CP$9,0)),'Calc| Project Costs'!BR$10:BR$1005)/10^3</f>
        <v>0</v>
      </c>
      <c r="E48" s="186">
        <f>SUMPRODUCT(INDEX('Input| Projects'!$AS$10:$CP$1005, ,MATCH($C48,'Input| Projects'!$AS$9:$CP$9,0)),'Calc| Project Costs'!BS$10:BS$1005)/10^3</f>
        <v>0</v>
      </c>
      <c r="F48" s="186">
        <f>SUMPRODUCT(INDEX('Input| Projects'!$AS$10:$CP$1005, ,MATCH($C48,'Input| Projects'!$AS$9:$CP$9,0)),'Calc| Project Costs'!BT$10:BT$1005)/10^3</f>
        <v>0</v>
      </c>
      <c r="G48" s="186">
        <f>SUMPRODUCT(INDEX('Input| Projects'!$AS$10:$CP$1005, ,MATCH($C48,'Input| Projects'!$AS$9:$CP$9,0)),'Calc| Project Costs'!BU$10:BU$1005)/10^3</f>
        <v>0</v>
      </c>
      <c r="H48" s="186">
        <f>SUMPRODUCT(INDEX('Input| Projects'!$AS$10:$CP$1005, ,MATCH($C48,'Input| Projects'!$AS$9:$CP$9,0)),'Calc| Project Costs'!BV$10:BV$1005)/10^3</f>
        <v>0</v>
      </c>
      <c r="I48" s="186">
        <f>SUMPRODUCT(INDEX('Input| Projects'!$AS$10:$CP$1005, ,MATCH($C48,'Input| Projects'!$AS$9:$CP$9,0)),'Calc| Project Costs'!BW$10:BW$1005)/10^3</f>
        <v>0</v>
      </c>
      <c r="J48" s="186">
        <f>SUMPRODUCT(INDEX('Input| Projects'!$AS$10:$CP$1005, ,MATCH($C48,'Input| Projects'!$AS$9:$CP$9,0)),'Calc| Project Costs'!BX$10:BX$1005)/10^3</f>
        <v>0</v>
      </c>
      <c r="K48" s="186">
        <f t="shared" si="2"/>
        <v>0</v>
      </c>
      <c r="M48" s="201">
        <f t="shared" si="5"/>
        <v>41</v>
      </c>
      <c r="N48" s="42" t="str">
        <f t="shared" si="6"/>
        <v/>
      </c>
      <c r="O48" s="186">
        <f>IFERROR((D48-D158)*INDEX('Input| Expensing'!$D$8:$J$57,MATCH($N48,'Input| Expensing'!$C$8:$C$57,0),MATCH(O$7,'Input| Expensing'!$D$7:$J$7,0)),"")</f>
        <v>0</v>
      </c>
      <c r="P48" s="186">
        <f>IFERROR((E48-E158)*INDEX('Input| Expensing'!$D$8:$J$57,MATCH($N48,'Input| Expensing'!$C$8:$C$57,0),MATCH(P$7,'Input| Expensing'!$D$7:$J$7,0)),"")</f>
        <v>0</v>
      </c>
      <c r="Q48" s="186">
        <f>IFERROR((F48-F158)*INDEX('Input| Expensing'!$D$8:$J$57,MATCH($N48,'Input| Expensing'!$C$8:$C$57,0),MATCH(Q$7,'Input| Expensing'!$D$7:$J$7,0)),"")</f>
        <v>0</v>
      </c>
      <c r="R48" s="186">
        <f>IFERROR((G48-G158)*INDEX('Input| Expensing'!$D$8:$J$57,MATCH($N48,'Input| Expensing'!$C$8:$C$57,0),MATCH(R$7,'Input| Expensing'!$D$7:$J$7,0)),"")</f>
        <v>0</v>
      </c>
      <c r="S48" s="186">
        <f>IFERROR((H48-H158)*INDEX('Input| Expensing'!$D$8:$J$57,MATCH($N48,'Input| Expensing'!$C$8:$C$57,0),MATCH(S$7,'Input| Expensing'!$D$7:$J$7,0)),"")</f>
        <v>0</v>
      </c>
      <c r="T48" s="186">
        <f>IFERROR((I48-I158)*INDEX('Input| Expensing'!$D$8:$J$57,MATCH($N48,'Input| Expensing'!$C$8:$C$57,0),MATCH(T$7,'Input| Expensing'!$D$7:$J$7,0)),"")</f>
        <v>0</v>
      </c>
      <c r="U48" s="186">
        <f>IFERROR((J48-J158)*INDEX('Input| Expensing'!$D$8:$J$57,MATCH($N48,'Input| Expensing'!$C$8:$C$57,0),MATCH(U$7,'Input| Expensing'!$D$7:$J$7,0)),"")</f>
        <v>0</v>
      </c>
      <c r="V48" s="186">
        <f t="shared" si="3"/>
        <v>0</v>
      </c>
    </row>
    <row r="49" spans="1:22" outlineLevel="1" x14ac:dyDescent="0.2">
      <c r="B49" s="201">
        <f t="shared" si="4"/>
        <v>42</v>
      </c>
      <c r="C49" s="42" t="str" cm="1">
        <f t="array" ref="C49">IFERROR(INDEX('Input| Setup'!$E$8:$E$50,SMALL(IF('Input| Setup'!$F$8:$F$50="DX",ROW('Input| Setup'!$F$8:$F$50)-ROW('Input| Setup'!$F$8)+1),ROWS('Input| Setup'!$F$8:$F49))),"")</f>
        <v/>
      </c>
      <c r="D49" s="186">
        <f>SUMPRODUCT(INDEX('Input| Projects'!$AS$10:$CP$1005, ,MATCH($C49,'Input| Projects'!$AS$9:$CP$9,0)),'Calc| Project Costs'!BR$10:BR$1005)/10^3</f>
        <v>0</v>
      </c>
      <c r="E49" s="186">
        <f>SUMPRODUCT(INDEX('Input| Projects'!$AS$10:$CP$1005, ,MATCH($C49,'Input| Projects'!$AS$9:$CP$9,0)),'Calc| Project Costs'!BS$10:BS$1005)/10^3</f>
        <v>0</v>
      </c>
      <c r="F49" s="186">
        <f>SUMPRODUCT(INDEX('Input| Projects'!$AS$10:$CP$1005, ,MATCH($C49,'Input| Projects'!$AS$9:$CP$9,0)),'Calc| Project Costs'!BT$10:BT$1005)/10^3</f>
        <v>0</v>
      </c>
      <c r="G49" s="186">
        <f>SUMPRODUCT(INDEX('Input| Projects'!$AS$10:$CP$1005, ,MATCH($C49,'Input| Projects'!$AS$9:$CP$9,0)),'Calc| Project Costs'!BU$10:BU$1005)/10^3</f>
        <v>0</v>
      </c>
      <c r="H49" s="186">
        <f>SUMPRODUCT(INDEX('Input| Projects'!$AS$10:$CP$1005, ,MATCH($C49,'Input| Projects'!$AS$9:$CP$9,0)),'Calc| Project Costs'!BV$10:BV$1005)/10^3</f>
        <v>0</v>
      </c>
      <c r="I49" s="186">
        <f>SUMPRODUCT(INDEX('Input| Projects'!$AS$10:$CP$1005, ,MATCH($C49,'Input| Projects'!$AS$9:$CP$9,0)),'Calc| Project Costs'!BW$10:BW$1005)/10^3</f>
        <v>0</v>
      </c>
      <c r="J49" s="186">
        <f>SUMPRODUCT(INDEX('Input| Projects'!$AS$10:$CP$1005, ,MATCH($C49,'Input| Projects'!$AS$9:$CP$9,0)),'Calc| Project Costs'!BX$10:BX$1005)/10^3</f>
        <v>0</v>
      </c>
      <c r="K49" s="186">
        <f t="shared" si="2"/>
        <v>0</v>
      </c>
      <c r="M49" s="201">
        <f t="shared" si="5"/>
        <v>42</v>
      </c>
      <c r="N49" s="42" t="str">
        <f t="shared" si="6"/>
        <v/>
      </c>
      <c r="O49" s="186">
        <f>IFERROR((D49-D159)*INDEX('Input| Expensing'!$D$8:$J$57,MATCH($N49,'Input| Expensing'!$C$8:$C$57,0),MATCH(O$7,'Input| Expensing'!$D$7:$J$7,0)),"")</f>
        <v>0</v>
      </c>
      <c r="P49" s="186">
        <f>IFERROR((E49-E159)*INDEX('Input| Expensing'!$D$8:$J$57,MATCH($N49,'Input| Expensing'!$C$8:$C$57,0),MATCH(P$7,'Input| Expensing'!$D$7:$J$7,0)),"")</f>
        <v>0</v>
      </c>
      <c r="Q49" s="186">
        <f>IFERROR((F49-F159)*INDEX('Input| Expensing'!$D$8:$J$57,MATCH($N49,'Input| Expensing'!$C$8:$C$57,0),MATCH(Q$7,'Input| Expensing'!$D$7:$J$7,0)),"")</f>
        <v>0</v>
      </c>
      <c r="R49" s="186">
        <f>IFERROR((G49-G159)*INDEX('Input| Expensing'!$D$8:$J$57,MATCH($N49,'Input| Expensing'!$C$8:$C$57,0),MATCH(R$7,'Input| Expensing'!$D$7:$J$7,0)),"")</f>
        <v>0</v>
      </c>
      <c r="S49" s="186">
        <f>IFERROR((H49-H159)*INDEX('Input| Expensing'!$D$8:$J$57,MATCH($N49,'Input| Expensing'!$C$8:$C$57,0),MATCH(S$7,'Input| Expensing'!$D$7:$J$7,0)),"")</f>
        <v>0</v>
      </c>
      <c r="T49" s="186">
        <f>IFERROR((I49-I159)*INDEX('Input| Expensing'!$D$8:$J$57,MATCH($N49,'Input| Expensing'!$C$8:$C$57,0),MATCH(T$7,'Input| Expensing'!$D$7:$J$7,0)),"")</f>
        <v>0</v>
      </c>
      <c r="U49" s="186">
        <f>IFERROR((J49-J159)*INDEX('Input| Expensing'!$D$8:$J$57,MATCH($N49,'Input| Expensing'!$C$8:$C$57,0),MATCH(U$7,'Input| Expensing'!$D$7:$J$7,0)),"")</f>
        <v>0</v>
      </c>
      <c r="V49" s="186">
        <f t="shared" si="3"/>
        <v>0</v>
      </c>
    </row>
    <row r="50" spans="1:22" outlineLevel="1" x14ac:dyDescent="0.2">
      <c r="B50" s="201">
        <f t="shared" si="4"/>
        <v>43</v>
      </c>
      <c r="C50" s="42" t="str" cm="1">
        <f t="array" ref="C50">IFERROR(INDEX('Input| Setup'!$E$8:$E$50,SMALL(IF('Input| Setup'!$F$8:$F$50="DX",ROW('Input| Setup'!$F$8:$F$50)-ROW('Input| Setup'!$F$8)+1),ROWS('Input| Setup'!$F$8:$F50))),"")</f>
        <v/>
      </c>
      <c r="D50" s="186">
        <f>SUMPRODUCT(INDEX('Input| Projects'!$AS$10:$CP$1005, ,MATCH($C50,'Input| Projects'!$AS$9:$CP$9,0)),'Calc| Project Costs'!BR$10:BR$1005)/10^3</f>
        <v>0</v>
      </c>
      <c r="E50" s="186">
        <f>SUMPRODUCT(INDEX('Input| Projects'!$AS$10:$CP$1005, ,MATCH($C50,'Input| Projects'!$AS$9:$CP$9,0)),'Calc| Project Costs'!BS$10:BS$1005)/10^3</f>
        <v>0</v>
      </c>
      <c r="F50" s="186">
        <f>SUMPRODUCT(INDEX('Input| Projects'!$AS$10:$CP$1005, ,MATCH($C50,'Input| Projects'!$AS$9:$CP$9,0)),'Calc| Project Costs'!BT$10:BT$1005)/10^3</f>
        <v>0</v>
      </c>
      <c r="G50" s="186">
        <f>SUMPRODUCT(INDEX('Input| Projects'!$AS$10:$CP$1005, ,MATCH($C50,'Input| Projects'!$AS$9:$CP$9,0)),'Calc| Project Costs'!BU$10:BU$1005)/10^3</f>
        <v>0</v>
      </c>
      <c r="H50" s="186">
        <f>SUMPRODUCT(INDEX('Input| Projects'!$AS$10:$CP$1005, ,MATCH($C50,'Input| Projects'!$AS$9:$CP$9,0)),'Calc| Project Costs'!BV$10:BV$1005)/10^3</f>
        <v>0</v>
      </c>
      <c r="I50" s="186">
        <f>SUMPRODUCT(INDEX('Input| Projects'!$AS$10:$CP$1005, ,MATCH($C50,'Input| Projects'!$AS$9:$CP$9,0)),'Calc| Project Costs'!BW$10:BW$1005)/10^3</f>
        <v>0</v>
      </c>
      <c r="J50" s="186">
        <f>SUMPRODUCT(INDEX('Input| Projects'!$AS$10:$CP$1005, ,MATCH($C50,'Input| Projects'!$AS$9:$CP$9,0)),'Calc| Project Costs'!BX$10:BX$1005)/10^3</f>
        <v>0</v>
      </c>
      <c r="K50" s="186">
        <f t="shared" si="2"/>
        <v>0</v>
      </c>
      <c r="M50" s="201">
        <f t="shared" si="5"/>
        <v>43</v>
      </c>
      <c r="N50" s="42" t="str">
        <f t="shared" si="6"/>
        <v/>
      </c>
      <c r="O50" s="186">
        <f>IFERROR((D50-D160)*INDEX('Input| Expensing'!$D$8:$J$57,MATCH($N50,'Input| Expensing'!$C$8:$C$57,0),MATCH(O$7,'Input| Expensing'!$D$7:$J$7,0)),"")</f>
        <v>0</v>
      </c>
      <c r="P50" s="186">
        <f>IFERROR((E50-E160)*INDEX('Input| Expensing'!$D$8:$J$57,MATCH($N50,'Input| Expensing'!$C$8:$C$57,0),MATCH(P$7,'Input| Expensing'!$D$7:$J$7,0)),"")</f>
        <v>0</v>
      </c>
      <c r="Q50" s="186">
        <f>IFERROR((F50-F160)*INDEX('Input| Expensing'!$D$8:$J$57,MATCH($N50,'Input| Expensing'!$C$8:$C$57,0),MATCH(Q$7,'Input| Expensing'!$D$7:$J$7,0)),"")</f>
        <v>0</v>
      </c>
      <c r="R50" s="186">
        <f>IFERROR((G50-G160)*INDEX('Input| Expensing'!$D$8:$J$57,MATCH($N50,'Input| Expensing'!$C$8:$C$57,0),MATCH(R$7,'Input| Expensing'!$D$7:$J$7,0)),"")</f>
        <v>0</v>
      </c>
      <c r="S50" s="186">
        <f>IFERROR((H50-H160)*INDEX('Input| Expensing'!$D$8:$J$57,MATCH($N50,'Input| Expensing'!$C$8:$C$57,0),MATCH(S$7,'Input| Expensing'!$D$7:$J$7,0)),"")</f>
        <v>0</v>
      </c>
      <c r="T50" s="186">
        <f>IFERROR((I50-I160)*INDEX('Input| Expensing'!$D$8:$J$57,MATCH($N50,'Input| Expensing'!$C$8:$C$57,0),MATCH(T$7,'Input| Expensing'!$D$7:$J$7,0)),"")</f>
        <v>0</v>
      </c>
      <c r="U50" s="186">
        <f>IFERROR((J50-J160)*INDEX('Input| Expensing'!$D$8:$J$57,MATCH($N50,'Input| Expensing'!$C$8:$C$57,0),MATCH(U$7,'Input| Expensing'!$D$7:$J$7,0)),"")</f>
        <v>0</v>
      </c>
      <c r="V50" s="186">
        <f t="shared" si="3"/>
        <v>0</v>
      </c>
    </row>
    <row r="51" spans="1:22" outlineLevel="1" x14ac:dyDescent="0.2">
      <c r="B51" s="201">
        <f t="shared" si="4"/>
        <v>44</v>
      </c>
      <c r="C51" s="42" t="str" cm="1">
        <f t="array" ref="C51">IFERROR(INDEX('Input| Setup'!$E$8:$E$50,SMALL(IF('Input| Setup'!$F$8:$F$50="DX",ROW('Input| Setup'!$F$8:$F$50)-ROW('Input| Setup'!$F$8)+1),ROWS('Input| Setup'!$F$8:$F51))),"")</f>
        <v/>
      </c>
      <c r="D51" s="186">
        <f>SUMPRODUCT(INDEX('Input| Projects'!$AS$10:$CP$1005, ,MATCH($C51,'Input| Projects'!$AS$9:$CP$9,0)),'Calc| Project Costs'!BR$10:BR$1005)/10^3</f>
        <v>0</v>
      </c>
      <c r="E51" s="186">
        <f>SUMPRODUCT(INDEX('Input| Projects'!$AS$10:$CP$1005, ,MATCH($C51,'Input| Projects'!$AS$9:$CP$9,0)),'Calc| Project Costs'!BS$10:BS$1005)/10^3</f>
        <v>0</v>
      </c>
      <c r="F51" s="186">
        <f>SUMPRODUCT(INDEX('Input| Projects'!$AS$10:$CP$1005, ,MATCH($C51,'Input| Projects'!$AS$9:$CP$9,0)),'Calc| Project Costs'!BT$10:BT$1005)/10^3</f>
        <v>0</v>
      </c>
      <c r="G51" s="186">
        <f>SUMPRODUCT(INDEX('Input| Projects'!$AS$10:$CP$1005, ,MATCH($C51,'Input| Projects'!$AS$9:$CP$9,0)),'Calc| Project Costs'!BU$10:BU$1005)/10^3</f>
        <v>0</v>
      </c>
      <c r="H51" s="186">
        <f>SUMPRODUCT(INDEX('Input| Projects'!$AS$10:$CP$1005, ,MATCH($C51,'Input| Projects'!$AS$9:$CP$9,0)),'Calc| Project Costs'!BV$10:BV$1005)/10^3</f>
        <v>0</v>
      </c>
      <c r="I51" s="186">
        <f>SUMPRODUCT(INDEX('Input| Projects'!$AS$10:$CP$1005, ,MATCH($C51,'Input| Projects'!$AS$9:$CP$9,0)),'Calc| Project Costs'!BW$10:BW$1005)/10^3</f>
        <v>0</v>
      </c>
      <c r="J51" s="186">
        <f>SUMPRODUCT(INDEX('Input| Projects'!$AS$10:$CP$1005, ,MATCH($C51,'Input| Projects'!$AS$9:$CP$9,0)),'Calc| Project Costs'!BX$10:BX$1005)/10^3</f>
        <v>0</v>
      </c>
      <c r="K51" s="186">
        <f t="shared" si="2"/>
        <v>0</v>
      </c>
      <c r="M51" s="201">
        <f t="shared" si="5"/>
        <v>44</v>
      </c>
      <c r="N51" s="42" t="str">
        <f t="shared" si="6"/>
        <v/>
      </c>
      <c r="O51" s="186">
        <f>IFERROR((D51-D161)*INDEX('Input| Expensing'!$D$8:$J$57,MATCH($N51,'Input| Expensing'!$C$8:$C$57,0),MATCH(O$7,'Input| Expensing'!$D$7:$J$7,0)),"")</f>
        <v>0</v>
      </c>
      <c r="P51" s="186">
        <f>IFERROR((E51-E161)*INDEX('Input| Expensing'!$D$8:$J$57,MATCH($N51,'Input| Expensing'!$C$8:$C$57,0),MATCH(P$7,'Input| Expensing'!$D$7:$J$7,0)),"")</f>
        <v>0</v>
      </c>
      <c r="Q51" s="186">
        <f>IFERROR((F51-F161)*INDEX('Input| Expensing'!$D$8:$J$57,MATCH($N51,'Input| Expensing'!$C$8:$C$57,0),MATCH(Q$7,'Input| Expensing'!$D$7:$J$7,0)),"")</f>
        <v>0</v>
      </c>
      <c r="R51" s="186">
        <f>IFERROR((G51-G161)*INDEX('Input| Expensing'!$D$8:$J$57,MATCH($N51,'Input| Expensing'!$C$8:$C$57,0),MATCH(R$7,'Input| Expensing'!$D$7:$J$7,0)),"")</f>
        <v>0</v>
      </c>
      <c r="S51" s="186">
        <f>IFERROR((H51-H161)*INDEX('Input| Expensing'!$D$8:$J$57,MATCH($N51,'Input| Expensing'!$C$8:$C$57,0),MATCH(S$7,'Input| Expensing'!$D$7:$J$7,0)),"")</f>
        <v>0</v>
      </c>
      <c r="T51" s="186">
        <f>IFERROR((I51-I161)*INDEX('Input| Expensing'!$D$8:$J$57,MATCH($N51,'Input| Expensing'!$C$8:$C$57,0),MATCH(T$7,'Input| Expensing'!$D$7:$J$7,0)),"")</f>
        <v>0</v>
      </c>
      <c r="U51" s="186">
        <f>IFERROR((J51-J161)*INDEX('Input| Expensing'!$D$8:$J$57,MATCH($N51,'Input| Expensing'!$C$8:$C$57,0),MATCH(U$7,'Input| Expensing'!$D$7:$J$7,0)),"")</f>
        <v>0</v>
      </c>
      <c r="V51" s="186">
        <f t="shared" si="3"/>
        <v>0</v>
      </c>
    </row>
    <row r="52" spans="1:22" outlineLevel="1" x14ac:dyDescent="0.2">
      <c r="B52" s="201">
        <f t="shared" si="4"/>
        <v>45</v>
      </c>
      <c r="C52" s="42" t="str" cm="1">
        <f t="array" ref="C52">IFERROR(INDEX('Input| Setup'!$E$8:$E$50,SMALL(IF('Input| Setup'!$F$8:$F$50="DX",ROW('Input| Setup'!$F$8:$F$50)-ROW('Input| Setup'!$F$8)+1),ROWS('Input| Setup'!$F$8:$F52))),"")</f>
        <v/>
      </c>
      <c r="D52" s="186">
        <f>SUMPRODUCT(INDEX('Input| Projects'!$AS$10:$CP$1005, ,MATCH($C52,'Input| Projects'!$AS$9:$CP$9,0)),'Calc| Project Costs'!BR$10:BR$1005)/10^3</f>
        <v>0</v>
      </c>
      <c r="E52" s="186">
        <f>SUMPRODUCT(INDEX('Input| Projects'!$AS$10:$CP$1005, ,MATCH($C52,'Input| Projects'!$AS$9:$CP$9,0)),'Calc| Project Costs'!BS$10:BS$1005)/10^3</f>
        <v>0</v>
      </c>
      <c r="F52" s="186">
        <f>SUMPRODUCT(INDEX('Input| Projects'!$AS$10:$CP$1005, ,MATCH($C52,'Input| Projects'!$AS$9:$CP$9,0)),'Calc| Project Costs'!BT$10:BT$1005)/10^3</f>
        <v>0</v>
      </c>
      <c r="G52" s="186">
        <f>SUMPRODUCT(INDEX('Input| Projects'!$AS$10:$CP$1005, ,MATCH($C52,'Input| Projects'!$AS$9:$CP$9,0)),'Calc| Project Costs'!BU$10:BU$1005)/10^3</f>
        <v>0</v>
      </c>
      <c r="H52" s="186">
        <f>SUMPRODUCT(INDEX('Input| Projects'!$AS$10:$CP$1005, ,MATCH($C52,'Input| Projects'!$AS$9:$CP$9,0)),'Calc| Project Costs'!BV$10:BV$1005)/10^3</f>
        <v>0</v>
      </c>
      <c r="I52" s="186">
        <f>SUMPRODUCT(INDEX('Input| Projects'!$AS$10:$CP$1005, ,MATCH($C52,'Input| Projects'!$AS$9:$CP$9,0)),'Calc| Project Costs'!BW$10:BW$1005)/10^3</f>
        <v>0</v>
      </c>
      <c r="J52" s="186">
        <f>SUMPRODUCT(INDEX('Input| Projects'!$AS$10:$CP$1005, ,MATCH($C52,'Input| Projects'!$AS$9:$CP$9,0)),'Calc| Project Costs'!BX$10:BX$1005)/10^3</f>
        <v>0</v>
      </c>
      <c r="K52" s="186">
        <f t="shared" si="2"/>
        <v>0</v>
      </c>
      <c r="M52" s="201">
        <f t="shared" si="5"/>
        <v>45</v>
      </c>
      <c r="N52" s="42" t="str">
        <f t="shared" si="6"/>
        <v/>
      </c>
      <c r="O52" s="186">
        <f>IFERROR((D52-D162)*INDEX('Input| Expensing'!$D$8:$J$57,MATCH($N52,'Input| Expensing'!$C$8:$C$57,0),MATCH(O$7,'Input| Expensing'!$D$7:$J$7,0)),"")</f>
        <v>0</v>
      </c>
      <c r="P52" s="186">
        <f>IFERROR((E52-E162)*INDEX('Input| Expensing'!$D$8:$J$57,MATCH($N52,'Input| Expensing'!$C$8:$C$57,0),MATCH(P$7,'Input| Expensing'!$D$7:$J$7,0)),"")</f>
        <v>0</v>
      </c>
      <c r="Q52" s="186">
        <f>IFERROR((F52-F162)*INDEX('Input| Expensing'!$D$8:$J$57,MATCH($N52,'Input| Expensing'!$C$8:$C$57,0),MATCH(Q$7,'Input| Expensing'!$D$7:$J$7,0)),"")</f>
        <v>0</v>
      </c>
      <c r="R52" s="186">
        <f>IFERROR((G52-G162)*INDEX('Input| Expensing'!$D$8:$J$57,MATCH($N52,'Input| Expensing'!$C$8:$C$57,0),MATCH(R$7,'Input| Expensing'!$D$7:$J$7,0)),"")</f>
        <v>0</v>
      </c>
      <c r="S52" s="186">
        <f>IFERROR((H52-H162)*INDEX('Input| Expensing'!$D$8:$J$57,MATCH($N52,'Input| Expensing'!$C$8:$C$57,0),MATCH(S$7,'Input| Expensing'!$D$7:$J$7,0)),"")</f>
        <v>0</v>
      </c>
      <c r="T52" s="186">
        <f>IFERROR((I52-I162)*INDEX('Input| Expensing'!$D$8:$J$57,MATCH($N52,'Input| Expensing'!$C$8:$C$57,0),MATCH(T$7,'Input| Expensing'!$D$7:$J$7,0)),"")</f>
        <v>0</v>
      </c>
      <c r="U52" s="186">
        <f>IFERROR((J52-J162)*INDEX('Input| Expensing'!$D$8:$J$57,MATCH($N52,'Input| Expensing'!$C$8:$C$57,0),MATCH(U$7,'Input| Expensing'!$D$7:$J$7,0)),"")</f>
        <v>0</v>
      </c>
      <c r="V52" s="186">
        <f t="shared" si="3"/>
        <v>0</v>
      </c>
    </row>
    <row r="53" spans="1:22" outlineLevel="1" x14ac:dyDescent="0.2">
      <c r="B53" s="201">
        <f t="shared" si="4"/>
        <v>46</v>
      </c>
      <c r="C53" s="42" t="str" cm="1">
        <f t="array" ref="C53">IFERROR(INDEX('Input| Setup'!$E$8:$E$50,SMALL(IF('Input| Setup'!$F$8:$F$50="DX",ROW('Input| Setup'!$F$8:$F$50)-ROW('Input| Setup'!$F$8)+1),ROWS('Input| Setup'!$F$8:$F53))),"")</f>
        <v/>
      </c>
      <c r="D53" s="186">
        <f>SUMPRODUCT(INDEX('Input| Projects'!$AS$10:$CP$1005, ,MATCH($C53,'Input| Projects'!$AS$9:$CP$9,0)),'Calc| Project Costs'!BR$10:BR$1005)/10^3</f>
        <v>0</v>
      </c>
      <c r="E53" s="186">
        <f>SUMPRODUCT(INDEX('Input| Projects'!$AS$10:$CP$1005, ,MATCH($C53,'Input| Projects'!$AS$9:$CP$9,0)),'Calc| Project Costs'!BS$10:BS$1005)/10^3</f>
        <v>0</v>
      </c>
      <c r="F53" s="186">
        <f>SUMPRODUCT(INDEX('Input| Projects'!$AS$10:$CP$1005, ,MATCH($C53,'Input| Projects'!$AS$9:$CP$9,0)),'Calc| Project Costs'!BT$10:BT$1005)/10^3</f>
        <v>0</v>
      </c>
      <c r="G53" s="186">
        <f>SUMPRODUCT(INDEX('Input| Projects'!$AS$10:$CP$1005, ,MATCH($C53,'Input| Projects'!$AS$9:$CP$9,0)),'Calc| Project Costs'!BU$10:BU$1005)/10^3</f>
        <v>0</v>
      </c>
      <c r="H53" s="186">
        <f>SUMPRODUCT(INDEX('Input| Projects'!$AS$10:$CP$1005, ,MATCH($C53,'Input| Projects'!$AS$9:$CP$9,0)),'Calc| Project Costs'!BV$10:BV$1005)/10^3</f>
        <v>0</v>
      </c>
      <c r="I53" s="186">
        <f>SUMPRODUCT(INDEX('Input| Projects'!$AS$10:$CP$1005, ,MATCH($C53,'Input| Projects'!$AS$9:$CP$9,0)),'Calc| Project Costs'!BW$10:BW$1005)/10^3</f>
        <v>0</v>
      </c>
      <c r="J53" s="186">
        <f>SUMPRODUCT(INDEX('Input| Projects'!$AS$10:$CP$1005, ,MATCH($C53,'Input| Projects'!$AS$9:$CP$9,0)),'Calc| Project Costs'!BX$10:BX$1005)/10^3</f>
        <v>0</v>
      </c>
      <c r="K53" s="186">
        <f t="shared" si="2"/>
        <v>0</v>
      </c>
      <c r="M53" s="201">
        <f t="shared" si="5"/>
        <v>46</v>
      </c>
      <c r="N53" s="42" t="str">
        <f t="shared" si="6"/>
        <v/>
      </c>
      <c r="O53" s="186">
        <f>IFERROR((D53-D163)*INDEX('Input| Expensing'!$D$8:$J$57,MATCH($N53,'Input| Expensing'!$C$8:$C$57,0),MATCH(O$7,'Input| Expensing'!$D$7:$J$7,0)),"")</f>
        <v>0</v>
      </c>
      <c r="P53" s="186">
        <f>IFERROR((E53-E163)*INDEX('Input| Expensing'!$D$8:$J$57,MATCH($N53,'Input| Expensing'!$C$8:$C$57,0),MATCH(P$7,'Input| Expensing'!$D$7:$J$7,0)),"")</f>
        <v>0</v>
      </c>
      <c r="Q53" s="186">
        <f>IFERROR((F53-F163)*INDEX('Input| Expensing'!$D$8:$J$57,MATCH($N53,'Input| Expensing'!$C$8:$C$57,0),MATCH(Q$7,'Input| Expensing'!$D$7:$J$7,0)),"")</f>
        <v>0</v>
      </c>
      <c r="R53" s="186">
        <f>IFERROR((G53-G163)*INDEX('Input| Expensing'!$D$8:$J$57,MATCH($N53,'Input| Expensing'!$C$8:$C$57,0),MATCH(R$7,'Input| Expensing'!$D$7:$J$7,0)),"")</f>
        <v>0</v>
      </c>
      <c r="S53" s="186">
        <f>IFERROR((H53-H163)*INDEX('Input| Expensing'!$D$8:$J$57,MATCH($N53,'Input| Expensing'!$C$8:$C$57,0),MATCH(S$7,'Input| Expensing'!$D$7:$J$7,0)),"")</f>
        <v>0</v>
      </c>
      <c r="T53" s="186">
        <f>IFERROR((I53-I163)*INDEX('Input| Expensing'!$D$8:$J$57,MATCH($N53,'Input| Expensing'!$C$8:$C$57,0),MATCH(T$7,'Input| Expensing'!$D$7:$J$7,0)),"")</f>
        <v>0</v>
      </c>
      <c r="U53" s="186">
        <f>IFERROR((J53-J163)*INDEX('Input| Expensing'!$D$8:$J$57,MATCH($N53,'Input| Expensing'!$C$8:$C$57,0),MATCH(U$7,'Input| Expensing'!$D$7:$J$7,0)),"")</f>
        <v>0</v>
      </c>
      <c r="V53" s="186">
        <f t="shared" si="3"/>
        <v>0</v>
      </c>
    </row>
    <row r="54" spans="1:22" outlineLevel="1" x14ac:dyDescent="0.2">
      <c r="B54" s="201">
        <f t="shared" si="4"/>
        <v>47</v>
      </c>
      <c r="C54" s="42" t="str" cm="1">
        <f t="array" ref="C54">IFERROR(INDEX('Input| Setup'!$E$8:$E$50,SMALL(IF('Input| Setup'!$F$8:$F$50="DX",ROW('Input| Setup'!$F$8:$F$50)-ROW('Input| Setup'!$F$8)+1),ROWS('Input| Setup'!$F$8:$F54))),"")</f>
        <v/>
      </c>
      <c r="D54" s="186">
        <f>SUMPRODUCT(INDEX('Input| Projects'!$AS$10:$CP$1005, ,MATCH($C54,'Input| Projects'!$AS$9:$CP$9,0)),'Calc| Project Costs'!BR$10:BR$1005)/10^3</f>
        <v>0</v>
      </c>
      <c r="E54" s="186">
        <f>SUMPRODUCT(INDEX('Input| Projects'!$AS$10:$CP$1005, ,MATCH($C54,'Input| Projects'!$AS$9:$CP$9,0)),'Calc| Project Costs'!BS$10:BS$1005)/10^3</f>
        <v>0</v>
      </c>
      <c r="F54" s="186">
        <f>SUMPRODUCT(INDEX('Input| Projects'!$AS$10:$CP$1005, ,MATCH($C54,'Input| Projects'!$AS$9:$CP$9,0)),'Calc| Project Costs'!BT$10:BT$1005)/10^3</f>
        <v>0</v>
      </c>
      <c r="G54" s="186">
        <f>SUMPRODUCT(INDEX('Input| Projects'!$AS$10:$CP$1005, ,MATCH($C54,'Input| Projects'!$AS$9:$CP$9,0)),'Calc| Project Costs'!BU$10:BU$1005)/10^3</f>
        <v>0</v>
      </c>
      <c r="H54" s="186">
        <f>SUMPRODUCT(INDEX('Input| Projects'!$AS$10:$CP$1005, ,MATCH($C54,'Input| Projects'!$AS$9:$CP$9,0)),'Calc| Project Costs'!BV$10:BV$1005)/10^3</f>
        <v>0</v>
      </c>
      <c r="I54" s="186">
        <f>SUMPRODUCT(INDEX('Input| Projects'!$AS$10:$CP$1005, ,MATCH($C54,'Input| Projects'!$AS$9:$CP$9,0)),'Calc| Project Costs'!BW$10:BW$1005)/10^3</f>
        <v>0</v>
      </c>
      <c r="J54" s="186">
        <f>SUMPRODUCT(INDEX('Input| Projects'!$AS$10:$CP$1005, ,MATCH($C54,'Input| Projects'!$AS$9:$CP$9,0)),'Calc| Project Costs'!BX$10:BX$1005)/10^3</f>
        <v>0</v>
      </c>
      <c r="K54" s="186">
        <f t="shared" si="2"/>
        <v>0</v>
      </c>
      <c r="M54" s="201">
        <f t="shared" si="5"/>
        <v>47</v>
      </c>
      <c r="N54" s="42" t="str">
        <f t="shared" si="6"/>
        <v/>
      </c>
      <c r="O54" s="186">
        <f>IFERROR((D54-D164)*INDEX('Input| Expensing'!$D$8:$J$57,MATCH($N54,'Input| Expensing'!$C$8:$C$57,0),MATCH(O$7,'Input| Expensing'!$D$7:$J$7,0)),"")</f>
        <v>0</v>
      </c>
      <c r="P54" s="186">
        <f>IFERROR((E54-E164)*INDEX('Input| Expensing'!$D$8:$J$57,MATCH($N54,'Input| Expensing'!$C$8:$C$57,0),MATCH(P$7,'Input| Expensing'!$D$7:$J$7,0)),"")</f>
        <v>0</v>
      </c>
      <c r="Q54" s="186">
        <f>IFERROR((F54-F164)*INDEX('Input| Expensing'!$D$8:$J$57,MATCH($N54,'Input| Expensing'!$C$8:$C$57,0),MATCH(Q$7,'Input| Expensing'!$D$7:$J$7,0)),"")</f>
        <v>0</v>
      </c>
      <c r="R54" s="186">
        <f>IFERROR((G54-G164)*INDEX('Input| Expensing'!$D$8:$J$57,MATCH($N54,'Input| Expensing'!$C$8:$C$57,0),MATCH(R$7,'Input| Expensing'!$D$7:$J$7,0)),"")</f>
        <v>0</v>
      </c>
      <c r="S54" s="186">
        <f>IFERROR((H54-H164)*INDEX('Input| Expensing'!$D$8:$J$57,MATCH($N54,'Input| Expensing'!$C$8:$C$57,0),MATCH(S$7,'Input| Expensing'!$D$7:$J$7,0)),"")</f>
        <v>0</v>
      </c>
      <c r="T54" s="186">
        <f>IFERROR((I54-I164)*INDEX('Input| Expensing'!$D$8:$J$57,MATCH($N54,'Input| Expensing'!$C$8:$C$57,0),MATCH(T$7,'Input| Expensing'!$D$7:$J$7,0)),"")</f>
        <v>0</v>
      </c>
      <c r="U54" s="186">
        <f>IFERROR((J54-J164)*INDEX('Input| Expensing'!$D$8:$J$57,MATCH($N54,'Input| Expensing'!$C$8:$C$57,0),MATCH(U$7,'Input| Expensing'!$D$7:$J$7,0)),"")</f>
        <v>0</v>
      </c>
      <c r="V54" s="186">
        <f t="shared" si="3"/>
        <v>0</v>
      </c>
    </row>
    <row r="55" spans="1:22" outlineLevel="1" x14ac:dyDescent="0.2">
      <c r="B55" s="201">
        <f t="shared" si="4"/>
        <v>48</v>
      </c>
      <c r="C55" s="42" t="str" cm="1">
        <f t="array" ref="C55">IFERROR(INDEX('Input| Setup'!$E$8:$E$50,SMALL(IF('Input| Setup'!$F$8:$F$50="DX",ROW('Input| Setup'!$F$8:$F$50)-ROW('Input| Setup'!$F$8)+1),ROWS('Input| Setup'!$F$8:$F55))),"")</f>
        <v/>
      </c>
      <c r="D55" s="186">
        <f>SUMPRODUCT(INDEX('Input| Projects'!$AS$10:$CP$1005, ,MATCH($C55,'Input| Projects'!$AS$9:$CP$9,0)),'Calc| Project Costs'!BR$10:BR$1005)/10^3</f>
        <v>0</v>
      </c>
      <c r="E55" s="186">
        <f>SUMPRODUCT(INDEX('Input| Projects'!$AS$10:$CP$1005, ,MATCH($C55,'Input| Projects'!$AS$9:$CP$9,0)),'Calc| Project Costs'!BS$10:BS$1005)/10^3</f>
        <v>0</v>
      </c>
      <c r="F55" s="186">
        <f>SUMPRODUCT(INDEX('Input| Projects'!$AS$10:$CP$1005, ,MATCH($C55,'Input| Projects'!$AS$9:$CP$9,0)),'Calc| Project Costs'!BT$10:BT$1005)/10^3</f>
        <v>0</v>
      </c>
      <c r="G55" s="186">
        <f>SUMPRODUCT(INDEX('Input| Projects'!$AS$10:$CP$1005, ,MATCH($C55,'Input| Projects'!$AS$9:$CP$9,0)),'Calc| Project Costs'!BU$10:BU$1005)/10^3</f>
        <v>0</v>
      </c>
      <c r="H55" s="186">
        <f>SUMPRODUCT(INDEX('Input| Projects'!$AS$10:$CP$1005, ,MATCH($C55,'Input| Projects'!$AS$9:$CP$9,0)),'Calc| Project Costs'!BV$10:BV$1005)/10^3</f>
        <v>0</v>
      </c>
      <c r="I55" s="186">
        <f>SUMPRODUCT(INDEX('Input| Projects'!$AS$10:$CP$1005, ,MATCH($C55,'Input| Projects'!$AS$9:$CP$9,0)),'Calc| Project Costs'!BW$10:BW$1005)/10^3</f>
        <v>0</v>
      </c>
      <c r="J55" s="186">
        <f>SUMPRODUCT(INDEX('Input| Projects'!$AS$10:$CP$1005, ,MATCH($C55,'Input| Projects'!$AS$9:$CP$9,0)),'Calc| Project Costs'!BX$10:BX$1005)/10^3</f>
        <v>0</v>
      </c>
      <c r="K55" s="186">
        <f t="shared" si="2"/>
        <v>0</v>
      </c>
      <c r="M55" s="201">
        <f t="shared" si="5"/>
        <v>48</v>
      </c>
      <c r="N55" s="42" t="str">
        <f t="shared" si="6"/>
        <v/>
      </c>
      <c r="O55" s="186">
        <f>IFERROR((D55-D165)*INDEX('Input| Expensing'!$D$8:$J$57,MATCH($N55,'Input| Expensing'!$C$8:$C$57,0),MATCH(O$7,'Input| Expensing'!$D$7:$J$7,0)),"")</f>
        <v>0</v>
      </c>
      <c r="P55" s="186">
        <f>IFERROR((E55-E165)*INDEX('Input| Expensing'!$D$8:$J$57,MATCH($N55,'Input| Expensing'!$C$8:$C$57,0),MATCH(P$7,'Input| Expensing'!$D$7:$J$7,0)),"")</f>
        <v>0</v>
      </c>
      <c r="Q55" s="186">
        <f>IFERROR((F55-F165)*INDEX('Input| Expensing'!$D$8:$J$57,MATCH($N55,'Input| Expensing'!$C$8:$C$57,0),MATCH(Q$7,'Input| Expensing'!$D$7:$J$7,0)),"")</f>
        <v>0</v>
      </c>
      <c r="R55" s="186">
        <f>IFERROR((G55-G165)*INDEX('Input| Expensing'!$D$8:$J$57,MATCH($N55,'Input| Expensing'!$C$8:$C$57,0),MATCH(R$7,'Input| Expensing'!$D$7:$J$7,0)),"")</f>
        <v>0</v>
      </c>
      <c r="S55" s="186">
        <f>IFERROR((H55-H165)*INDEX('Input| Expensing'!$D$8:$J$57,MATCH($N55,'Input| Expensing'!$C$8:$C$57,0),MATCH(S$7,'Input| Expensing'!$D$7:$J$7,0)),"")</f>
        <v>0</v>
      </c>
      <c r="T55" s="186">
        <f>IFERROR((I55-I165)*INDEX('Input| Expensing'!$D$8:$J$57,MATCH($N55,'Input| Expensing'!$C$8:$C$57,0),MATCH(T$7,'Input| Expensing'!$D$7:$J$7,0)),"")</f>
        <v>0</v>
      </c>
      <c r="U55" s="186">
        <f>IFERROR((J55-J165)*INDEX('Input| Expensing'!$D$8:$J$57,MATCH($N55,'Input| Expensing'!$C$8:$C$57,0),MATCH(U$7,'Input| Expensing'!$D$7:$J$7,0)),"")</f>
        <v>0</v>
      </c>
      <c r="V55" s="186">
        <f t="shared" si="3"/>
        <v>0</v>
      </c>
    </row>
    <row r="56" spans="1:22" outlineLevel="1" x14ac:dyDescent="0.2">
      <c r="B56" s="201">
        <f t="shared" si="4"/>
        <v>49</v>
      </c>
      <c r="C56" s="42" t="str" cm="1">
        <f t="array" ref="C56">IFERROR(INDEX('Input| Setup'!$E$8:$E$50,SMALL(IF('Input| Setup'!$F$8:$F$50="DX",ROW('Input| Setup'!$F$8:$F$50)-ROW('Input| Setup'!$F$8)+1),ROWS('Input| Setup'!$F$8:$F56))),"")</f>
        <v/>
      </c>
      <c r="D56" s="186">
        <f>SUMPRODUCT(INDEX('Input| Projects'!$AS$10:$CP$1005, ,MATCH($C56,'Input| Projects'!$AS$9:$CP$9,0)),'Calc| Project Costs'!BR$10:BR$1005)/10^3</f>
        <v>0</v>
      </c>
      <c r="E56" s="186">
        <f>SUMPRODUCT(INDEX('Input| Projects'!$AS$10:$CP$1005, ,MATCH($C56,'Input| Projects'!$AS$9:$CP$9,0)),'Calc| Project Costs'!BS$10:BS$1005)/10^3</f>
        <v>0</v>
      </c>
      <c r="F56" s="186">
        <f>SUMPRODUCT(INDEX('Input| Projects'!$AS$10:$CP$1005, ,MATCH($C56,'Input| Projects'!$AS$9:$CP$9,0)),'Calc| Project Costs'!BT$10:BT$1005)/10^3</f>
        <v>0</v>
      </c>
      <c r="G56" s="186">
        <f>SUMPRODUCT(INDEX('Input| Projects'!$AS$10:$CP$1005, ,MATCH($C56,'Input| Projects'!$AS$9:$CP$9,0)),'Calc| Project Costs'!BU$10:BU$1005)/10^3</f>
        <v>0</v>
      </c>
      <c r="H56" s="186">
        <f>SUMPRODUCT(INDEX('Input| Projects'!$AS$10:$CP$1005, ,MATCH($C56,'Input| Projects'!$AS$9:$CP$9,0)),'Calc| Project Costs'!BV$10:BV$1005)/10^3</f>
        <v>0</v>
      </c>
      <c r="I56" s="186">
        <f>SUMPRODUCT(INDEX('Input| Projects'!$AS$10:$CP$1005, ,MATCH($C56,'Input| Projects'!$AS$9:$CP$9,0)),'Calc| Project Costs'!BW$10:BW$1005)/10^3</f>
        <v>0</v>
      </c>
      <c r="J56" s="186">
        <f>SUMPRODUCT(INDEX('Input| Projects'!$AS$10:$CP$1005, ,MATCH($C56,'Input| Projects'!$AS$9:$CP$9,0)),'Calc| Project Costs'!BX$10:BX$1005)/10^3</f>
        <v>0</v>
      </c>
      <c r="K56" s="186">
        <f t="shared" si="2"/>
        <v>0</v>
      </c>
      <c r="M56" s="201">
        <f t="shared" si="5"/>
        <v>49</v>
      </c>
      <c r="N56" s="42" t="str">
        <f t="shared" si="6"/>
        <v/>
      </c>
      <c r="O56" s="186">
        <f>IFERROR((D56-D166)*INDEX('Input| Expensing'!$D$8:$J$57,MATCH($N56,'Input| Expensing'!$C$8:$C$57,0),MATCH(O$7,'Input| Expensing'!$D$7:$J$7,0)),"")</f>
        <v>0</v>
      </c>
      <c r="P56" s="186">
        <f>IFERROR((E56-E166)*INDEX('Input| Expensing'!$D$8:$J$57,MATCH($N56,'Input| Expensing'!$C$8:$C$57,0),MATCH(P$7,'Input| Expensing'!$D$7:$J$7,0)),"")</f>
        <v>0</v>
      </c>
      <c r="Q56" s="186">
        <f>IFERROR((F56-F166)*INDEX('Input| Expensing'!$D$8:$J$57,MATCH($N56,'Input| Expensing'!$C$8:$C$57,0),MATCH(Q$7,'Input| Expensing'!$D$7:$J$7,0)),"")</f>
        <v>0</v>
      </c>
      <c r="R56" s="186">
        <f>IFERROR((G56-G166)*INDEX('Input| Expensing'!$D$8:$J$57,MATCH($N56,'Input| Expensing'!$C$8:$C$57,0),MATCH(R$7,'Input| Expensing'!$D$7:$J$7,0)),"")</f>
        <v>0</v>
      </c>
      <c r="S56" s="186">
        <f>IFERROR((H56-H166)*INDEX('Input| Expensing'!$D$8:$J$57,MATCH($N56,'Input| Expensing'!$C$8:$C$57,0),MATCH(S$7,'Input| Expensing'!$D$7:$J$7,0)),"")</f>
        <v>0</v>
      </c>
      <c r="T56" s="186">
        <f>IFERROR((I56-I166)*INDEX('Input| Expensing'!$D$8:$J$57,MATCH($N56,'Input| Expensing'!$C$8:$C$57,0),MATCH(T$7,'Input| Expensing'!$D$7:$J$7,0)),"")</f>
        <v>0</v>
      </c>
      <c r="U56" s="186">
        <f>IFERROR((J56-J166)*INDEX('Input| Expensing'!$D$8:$J$57,MATCH($N56,'Input| Expensing'!$C$8:$C$57,0),MATCH(U$7,'Input| Expensing'!$D$7:$J$7,0)),"")</f>
        <v>0</v>
      </c>
      <c r="V56" s="186">
        <f t="shared" si="3"/>
        <v>0</v>
      </c>
    </row>
    <row r="57" spans="1:22" outlineLevel="1" x14ac:dyDescent="0.2">
      <c r="B57" s="201">
        <f t="shared" si="4"/>
        <v>50</v>
      </c>
      <c r="C57" s="42" t="str" cm="1">
        <f t="array" ref="C57">IFERROR(INDEX('Input| Setup'!$E$8:$E$50,SMALL(IF('Input| Setup'!$F$8:$F$50="DX",ROW('Input| Setup'!$F$8:$F$50)-ROW('Input| Setup'!$F$8)+1),ROWS('Input| Setup'!$F$8:$F57))),"")</f>
        <v/>
      </c>
      <c r="D57" s="186">
        <f>SUMPRODUCT(INDEX('Input| Projects'!$AS$10:$CP$1005, ,MATCH($C57,'Input| Projects'!$AS$9:$CP$9,0)),'Calc| Project Costs'!BR$10:BR$1005)/10^3</f>
        <v>0</v>
      </c>
      <c r="E57" s="186">
        <f>SUMPRODUCT(INDEX('Input| Projects'!$AS$10:$CP$1005, ,MATCH($C57,'Input| Projects'!$AS$9:$CP$9,0)),'Calc| Project Costs'!BS$10:BS$1005)/10^3</f>
        <v>0</v>
      </c>
      <c r="F57" s="186">
        <f>SUMPRODUCT(INDEX('Input| Projects'!$AS$10:$CP$1005, ,MATCH($C57,'Input| Projects'!$AS$9:$CP$9,0)),'Calc| Project Costs'!BT$10:BT$1005)/10^3</f>
        <v>0</v>
      </c>
      <c r="G57" s="186">
        <f>SUMPRODUCT(INDEX('Input| Projects'!$AS$10:$CP$1005, ,MATCH($C57,'Input| Projects'!$AS$9:$CP$9,0)),'Calc| Project Costs'!BU$10:BU$1005)/10^3</f>
        <v>0</v>
      </c>
      <c r="H57" s="186">
        <f>SUMPRODUCT(INDEX('Input| Projects'!$AS$10:$CP$1005, ,MATCH($C57,'Input| Projects'!$AS$9:$CP$9,0)),'Calc| Project Costs'!BV$10:BV$1005)/10^3</f>
        <v>0</v>
      </c>
      <c r="I57" s="186">
        <f>SUMPRODUCT(INDEX('Input| Projects'!$AS$10:$CP$1005, ,MATCH($C57,'Input| Projects'!$AS$9:$CP$9,0)),'Calc| Project Costs'!BW$10:BW$1005)/10^3</f>
        <v>0</v>
      </c>
      <c r="J57" s="186">
        <f>SUMPRODUCT(INDEX('Input| Projects'!$AS$10:$CP$1005, ,MATCH($C57,'Input| Projects'!$AS$9:$CP$9,0)),'Calc| Project Costs'!BX$10:BX$1005)/10^3</f>
        <v>0</v>
      </c>
      <c r="K57" s="186">
        <f t="shared" si="2"/>
        <v>0</v>
      </c>
      <c r="M57" s="201">
        <f t="shared" si="5"/>
        <v>50</v>
      </c>
      <c r="N57" s="42" t="str">
        <f t="shared" si="6"/>
        <v/>
      </c>
      <c r="O57" s="186">
        <f>IFERROR((D57-D167)*INDEX('Input| Expensing'!$D$8:$J$57,MATCH($N57,'Input| Expensing'!$C$8:$C$57,0),MATCH(O$7,'Input| Expensing'!$D$7:$J$7,0)),"")</f>
        <v>0</v>
      </c>
      <c r="P57" s="186">
        <f>IFERROR((E57-E167)*INDEX('Input| Expensing'!$D$8:$J$57,MATCH($N57,'Input| Expensing'!$C$8:$C$57,0),MATCH(P$7,'Input| Expensing'!$D$7:$J$7,0)),"")</f>
        <v>0</v>
      </c>
      <c r="Q57" s="186">
        <f>IFERROR((F57-F167)*INDEX('Input| Expensing'!$D$8:$J$57,MATCH($N57,'Input| Expensing'!$C$8:$C$57,0),MATCH(Q$7,'Input| Expensing'!$D$7:$J$7,0)),"")</f>
        <v>0</v>
      </c>
      <c r="R57" s="186">
        <f>IFERROR((G57-G167)*INDEX('Input| Expensing'!$D$8:$J$57,MATCH($N57,'Input| Expensing'!$C$8:$C$57,0),MATCH(R$7,'Input| Expensing'!$D$7:$J$7,0)),"")</f>
        <v>0</v>
      </c>
      <c r="S57" s="186">
        <f>IFERROR((H57-H167)*INDEX('Input| Expensing'!$D$8:$J$57,MATCH($N57,'Input| Expensing'!$C$8:$C$57,0),MATCH(S$7,'Input| Expensing'!$D$7:$J$7,0)),"")</f>
        <v>0</v>
      </c>
      <c r="T57" s="186">
        <f>IFERROR((I57-I167)*INDEX('Input| Expensing'!$D$8:$J$57,MATCH($N57,'Input| Expensing'!$C$8:$C$57,0),MATCH(T$7,'Input| Expensing'!$D$7:$J$7,0)),"")</f>
        <v>0</v>
      </c>
      <c r="U57" s="186">
        <f>IFERROR((J57-J167)*INDEX('Input| Expensing'!$D$8:$J$57,MATCH($N57,'Input| Expensing'!$C$8:$C$57,0),MATCH(U$7,'Input| Expensing'!$D$7:$J$7,0)),"")</f>
        <v>0</v>
      </c>
      <c r="V57" s="186">
        <f t="shared" si="3"/>
        <v>0</v>
      </c>
    </row>
    <row r="58" spans="1:22" x14ac:dyDescent="0.2">
      <c r="C58" t="str" cm="1">
        <f t="array" ref="C58">IFERROR(INDEX('Input| Setup'!$E$8:$E$37,SMALL(IF('Input| Setup'!$F$8:$F$37="DX",ROW('Input| Setup'!$F$8:$F$37)-ROW('Input| Setup'!$F$8)+1),ROWS('Input| Setup'!$F$8:$F58))),"")</f>
        <v/>
      </c>
      <c r="D58" s="194">
        <f t="shared" ref="D58:K58" si="7">IFERROR(SUM(D8:D57),"")</f>
        <v>797.8234867111147</v>
      </c>
      <c r="E58" s="194">
        <f t="shared" si="7"/>
        <v>0</v>
      </c>
      <c r="F58" s="194">
        <f t="shared" si="7"/>
        <v>0</v>
      </c>
      <c r="G58" s="194">
        <f t="shared" si="7"/>
        <v>0</v>
      </c>
      <c r="H58" s="194">
        <f t="shared" si="7"/>
        <v>0</v>
      </c>
      <c r="I58" s="194">
        <f t="shared" si="7"/>
        <v>0</v>
      </c>
      <c r="J58" s="194">
        <f t="shared" si="7"/>
        <v>0</v>
      </c>
      <c r="K58" s="194">
        <f t="shared" si="7"/>
        <v>797.8234867111147</v>
      </c>
      <c r="N58" s="60" t="s">
        <v>1</v>
      </c>
      <c r="O58" s="194">
        <f>IFERROR(SUM(O8:O57),"")</f>
        <v>3.3647459999999998</v>
      </c>
      <c r="P58" s="194">
        <f t="shared" ref="P58:U58" si="8">IFERROR(SUM(P8:P57),"")</f>
        <v>0</v>
      </c>
      <c r="Q58" s="194">
        <f t="shared" si="8"/>
        <v>0</v>
      </c>
      <c r="R58" s="194">
        <f t="shared" si="8"/>
        <v>0</v>
      </c>
      <c r="S58" s="194">
        <f t="shared" si="8"/>
        <v>0</v>
      </c>
      <c r="T58" s="194">
        <f t="shared" si="8"/>
        <v>0</v>
      </c>
      <c r="U58" s="194">
        <f t="shared" si="8"/>
        <v>0</v>
      </c>
      <c r="V58" s="194">
        <f>IFERROR(SUM(V8:V57),"")</f>
        <v>3.3647459999999998</v>
      </c>
    </row>
    <row r="59" spans="1:22" s="41" customFormat="1" ht="12.75" customHeight="1" x14ac:dyDescent="0.2">
      <c r="B59" s="109"/>
      <c r="C59" s="110"/>
      <c r="V59" s="175"/>
    </row>
    <row r="60" spans="1:22" s="41" customFormat="1" x14ac:dyDescent="0.2">
      <c r="A60" s="264"/>
      <c r="B60" s="264"/>
      <c r="C60" s="264" t="str">
        <f>IFERROR(LEFT(C5,2)+1&amp;". Forecast capital contributions – Type 1 – as incurred ($millions "&amp;'Input| Escalations'!$E$10&amp;" "&amp;'Input| Escalations'!$D$10&amp;") (Distribution)","")</f>
        <v>57. Forecast capital contributions – Type 1 – as incurred ($millions December 2023) (Distribution)</v>
      </c>
      <c r="D60" s="264"/>
      <c r="E60" s="264"/>
      <c r="F60" s="264"/>
      <c r="G60" s="264"/>
      <c r="H60" s="264"/>
      <c r="I60" s="264"/>
      <c r="J60" s="264"/>
      <c r="K60" s="264"/>
      <c r="L60"/>
      <c r="O60" s="113"/>
      <c r="P60" s="112"/>
    </row>
    <row r="61" spans="1:22" s="41" customFormat="1" x14ac:dyDescent="0.2">
      <c r="D61" s="174">
        <f>IF(ABS(('Calc| Project Costs'!AD6+'Calc| Project Costs'!BJ6)/10^3-D113-'Output| PTRM (T)'!D113)&lt;0.0000001,0,1)</f>
        <v>0</v>
      </c>
      <c r="E61" s="174">
        <f>IF(ABS(('Calc| Project Costs'!AE6+'Calc| Project Costs'!BK6)/10^3-E113-'Output| PTRM (T)'!E113)&lt;0.0000001,0,1)</f>
        <v>0</v>
      </c>
      <c r="F61" s="174">
        <f>IF(ABS(('Calc| Project Costs'!AF6+'Calc| Project Costs'!BL6)/10^3-F113-'Output| PTRM (T)'!F113)&lt;0.0000001,0,1)</f>
        <v>0</v>
      </c>
      <c r="G61" s="174">
        <f>IF(ABS(('Calc| Project Costs'!AG6+'Calc| Project Costs'!BM6)/10^3-G113-'Output| PTRM (T)'!G113)&lt;0.0000001,0,1)</f>
        <v>0</v>
      </c>
      <c r="H61" s="174">
        <f>IF(ABS(('Calc| Project Costs'!AH6+'Calc| Project Costs'!BN6)/10^3-H113-'Output| PTRM (T)'!H113)&lt;0.0000001,0,1)</f>
        <v>0</v>
      </c>
      <c r="I61" s="174">
        <f>IF(ABS(('Calc| Project Costs'!AI6+'Calc| Project Costs'!BO6)/10^3-I113-'Output| PTRM (T)'!I113)&lt;0.0000001,0,1)</f>
        <v>0</v>
      </c>
      <c r="J61" s="174">
        <f>IF(ABS(('Calc| Project Costs'!AJ6+'Calc| Project Costs'!BP6)/10^3-J113-'Output| PTRM (T)'!J113)&lt;0.0000001,0,1)</f>
        <v>0</v>
      </c>
      <c r="L61"/>
      <c r="N61" s="168"/>
      <c r="O61" s="113"/>
      <c r="P61" s="40"/>
    </row>
    <row r="62" spans="1:22" s="41" customFormat="1" x14ac:dyDescent="0.2">
      <c r="B62"/>
      <c r="C62" s="179" t="s">
        <v>153</v>
      </c>
      <c r="D62" s="179" t="str">
        <f t="shared" ref="D62:J62" si="9">D$7</f>
        <v>2022-23</v>
      </c>
      <c r="E62" s="179" t="str">
        <f t="shared" si="9"/>
        <v>2023-24</v>
      </c>
      <c r="F62" s="179" t="str">
        <f t="shared" si="9"/>
        <v>2024-25</v>
      </c>
      <c r="G62" s="179" t="str">
        <f t="shared" si="9"/>
        <v>2025-26</v>
      </c>
      <c r="H62" s="179" t="str">
        <f t="shared" si="9"/>
        <v>2026-27</v>
      </c>
      <c r="I62" s="179" t="str">
        <f t="shared" si="9"/>
        <v>2027-28</v>
      </c>
      <c r="J62" s="179" t="str">
        <f t="shared" si="9"/>
        <v>2028-29</v>
      </c>
      <c r="K62" s="179" t="s">
        <v>1</v>
      </c>
      <c r="L62"/>
      <c r="N62" s="168"/>
      <c r="O62" s="113"/>
      <c r="P62" s="112"/>
    </row>
    <row r="63" spans="1:22" s="41" customFormat="1" x14ac:dyDescent="0.2">
      <c r="B63" s="201">
        <v>1</v>
      </c>
      <c r="C63" t="str">
        <f t="shared" ref="C63:C94" si="10">IFERROR(C8,"")</f>
        <v>Ancillary substation equipment (dx)</v>
      </c>
      <c r="D63" s="186">
        <f>SUMPRODUCT(INDEX('Input| Projects'!$AS$10:$CP$1005, ,MATCH($C63,'Input| Projects'!$AS$9:$CP$9,0)),'Calc| Project Costs'!AD$10:AD$1005)/10^3+SUMPRODUCT(INDEX('Input| Projects'!$AS$10:$CP$1005, ,MATCH($C8,'Input| Projects'!$AS$9:$CP$9,0)),'Calc| Project Costs'!BJ$10:BJ$1005)/10^3</f>
        <v>1.1056270020912342</v>
      </c>
      <c r="E63" s="186">
        <f>SUMPRODUCT(INDEX('Input| Projects'!$AS$10:$CP$1005, ,MATCH($C63,'Input| Projects'!$AS$9:$CP$9,0)),'Calc| Project Costs'!AE$10:AE$1005)/10^3+SUMPRODUCT(INDEX('Input| Projects'!$AS$10:$CP$1005, ,MATCH($C8,'Input| Projects'!$AS$9:$CP$9,0)),'Calc| Project Costs'!BK$10:BK$1005)/10^3</f>
        <v>0</v>
      </c>
      <c r="F63" s="186">
        <f>SUMPRODUCT(INDEX('Input| Projects'!$AS$10:$CP$1005, ,MATCH($C63,'Input| Projects'!$AS$9:$CP$9,0)),'Calc| Project Costs'!AF$10:AF$1005)/10^3+SUMPRODUCT(INDEX('Input| Projects'!$AS$10:$CP$1005, ,MATCH($C8,'Input| Projects'!$AS$9:$CP$9,0)),'Calc| Project Costs'!BL$10:BL$1005)/10^3</f>
        <v>0</v>
      </c>
      <c r="G63" s="186">
        <f>SUMPRODUCT(INDEX('Input| Projects'!$AS$10:$CP$1005, ,MATCH($C63,'Input| Projects'!$AS$9:$CP$9,0)),'Calc| Project Costs'!AG$10:AG$1005)/10^3+SUMPRODUCT(INDEX('Input| Projects'!$AS$10:$CP$1005, ,MATCH($C8,'Input| Projects'!$AS$9:$CP$9,0)),'Calc| Project Costs'!BM$10:BM$1005)/10^3</f>
        <v>0</v>
      </c>
      <c r="H63" s="186">
        <f>SUMPRODUCT(INDEX('Input| Projects'!$AS$10:$CP$1005, ,MATCH($C63,'Input| Projects'!$AS$9:$CP$9,0)),'Calc| Project Costs'!AH$10:AH$1005)/10^3+SUMPRODUCT(INDEX('Input| Projects'!$AS$10:$CP$1005, ,MATCH($C8,'Input| Projects'!$AS$9:$CP$9,0)),'Calc| Project Costs'!BN$10:BN$1005)/10^3</f>
        <v>0</v>
      </c>
      <c r="I63" s="186">
        <f>SUMPRODUCT(INDEX('Input| Projects'!$AS$10:$CP$1005, ,MATCH($C63,'Input| Projects'!$AS$9:$CP$9,0)),'Calc| Project Costs'!AI$10:AI$1005)/10^3+SUMPRODUCT(INDEX('Input| Projects'!$AS$10:$CP$1005, ,MATCH($C8,'Input| Projects'!$AS$9:$CP$9,0)),'Calc| Project Costs'!BO$10:BO$1005)/10^3</f>
        <v>0</v>
      </c>
      <c r="J63" s="186">
        <f>SUMPRODUCT(INDEX('Input| Projects'!$AS$10:$CP$1005, ,MATCH($C63,'Input| Projects'!$AS$9:$CP$9,0)),'Calc| Project Costs'!AJ$10:AJ$1005)/10^3+SUMPRODUCT(INDEX('Input| Projects'!$AS$10:$CP$1005, ,MATCH($C8,'Input| Projects'!$AS$9:$CP$9,0)),'Calc| Project Costs'!BP$10:BP$1005)/10^3</f>
        <v>0</v>
      </c>
      <c r="K63" s="186">
        <f>IFERROR(SUM(D63:J63),"")</f>
        <v>1.1056270020912342</v>
      </c>
      <c r="L63"/>
      <c r="M63" s="161"/>
      <c r="O63" s="113"/>
      <c r="P63" s="40"/>
    </row>
    <row r="64" spans="1:22" s="41" customFormat="1" x14ac:dyDescent="0.2">
      <c r="B64" s="201">
        <f>IFERROR(B63+1,"")</f>
        <v>2</v>
      </c>
      <c r="C64" t="str">
        <f t="shared" si="10"/>
        <v>Buildings (non-system) (dx)</v>
      </c>
      <c r="D64" s="186">
        <f>SUMPRODUCT(INDEX('Input| Projects'!$AS$10:$CP$1005, ,MATCH($C64,'Input| Projects'!$AS$9:$CP$9,0)),'Calc| Project Costs'!AD$10:AD$1005)/10^3+SUMPRODUCT(INDEX('Input| Projects'!$AS$10:$CP$1005, ,MATCH($C9,'Input| Projects'!$AS$9:$CP$9,0)),'Calc| Project Costs'!BJ$10:BJ$1005)/10^3</f>
        <v>0</v>
      </c>
      <c r="E64" s="186">
        <f>SUMPRODUCT(INDEX('Input| Projects'!$AS$10:$CP$1005, ,MATCH($C64,'Input| Projects'!$AS$9:$CP$9,0)),'Calc| Project Costs'!AE$10:AE$1005)/10^3+SUMPRODUCT(INDEX('Input| Projects'!$AS$10:$CP$1005, ,MATCH($C9,'Input| Projects'!$AS$9:$CP$9,0)),'Calc| Project Costs'!BK$10:BK$1005)/10^3</f>
        <v>0</v>
      </c>
      <c r="F64" s="186">
        <f>SUMPRODUCT(INDEX('Input| Projects'!$AS$10:$CP$1005, ,MATCH($C64,'Input| Projects'!$AS$9:$CP$9,0)),'Calc| Project Costs'!AF$10:AF$1005)/10^3+SUMPRODUCT(INDEX('Input| Projects'!$AS$10:$CP$1005, ,MATCH($C9,'Input| Projects'!$AS$9:$CP$9,0)),'Calc| Project Costs'!BL$10:BL$1005)/10^3</f>
        <v>0</v>
      </c>
      <c r="G64" s="186">
        <f>SUMPRODUCT(INDEX('Input| Projects'!$AS$10:$CP$1005, ,MATCH($C64,'Input| Projects'!$AS$9:$CP$9,0)),'Calc| Project Costs'!AG$10:AG$1005)/10^3+SUMPRODUCT(INDEX('Input| Projects'!$AS$10:$CP$1005, ,MATCH($C9,'Input| Projects'!$AS$9:$CP$9,0)),'Calc| Project Costs'!BM$10:BM$1005)/10^3</f>
        <v>0</v>
      </c>
      <c r="H64" s="186">
        <f>SUMPRODUCT(INDEX('Input| Projects'!$AS$10:$CP$1005, ,MATCH($C64,'Input| Projects'!$AS$9:$CP$9,0)),'Calc| Project Costs'!AH$10:AH$1005)/10^3+SUMPRODUCT(INDEX('Input| Projects'!$AS$10:$CP$1005, ,MATCH($C9,'Input| Projects'!$AS$9:$CP$9,0)),'Calc| Project Costs'!BN$10:BN$1005)/10^3</f>
        <v>0</v>
      </c>
      <c r="I64" s="186">
        <f>SUMPRODUCT(INDEX('Input| Projects'!$AS$10:$CP$1005, ,MATCH($C64,'Input| Projects'!$AS$9:$CP$9,0)),'Calc| Project Costs'!AI$10:AI$1005)/10^3+SUMPRODUCT(INDEX('Input| Projects'!$AS$10:$CP$1005, ,MATCH($C9,'Input| Projects'!$AS$9:$CP$9,0)),'Calc| Project Costs'!BO$10:BO$1005)/10^3</f>
        <v>0</v>
      </c>
      <c r="J64" s="186">
        <f>SUMPRODUCT(INDEX('Input| Projects'!$AS$10:$CP$1005, ,MATCH($C64,'Input| Projects'!$AS$9:$CP$9,0)),'Calc| Project Costs'!AJ$10:AJ$1005)/10^3+SUMPRODUCT(INDEX('Input| Projects'!$AS$10:$CP$1005, ,MATCH($C9,'Input| Projects'!$AS$9:$CP$9,0)),'Calc| Project Costs'!BP$10:BP$1005)/10^3</f>
        <v>0</v>
      </c>
      <c r="K64" s="186">
        <f t="shared" ref="K64:K112" si="11">IFERROR(SUM(D64:J64),"")</f>
        <v>0</v>
      </c>
      <c r="L64"/>
    </row>
    <row r="65" spans="2:16" s="41" customFormat="1" x14ac:dyDescent="0.2">
      <c r="B65" s="201">
        <f t="shared" ref="B65:B112" si="12">IFERROR(B64+1,"")</f>
        <v>3</v>
      </c>
      <c r="C65" t="str">
        <f t="shared" si="10"/>
        <v>Buildings (system) (dx)</v>
      </c>
      <c r="D65" s="186">
        <f>SUMPRODUCT(INDEX('Input| Projects'!$AS$10:$CP$1005, ,MATCH($C65,'Input| Projects'!$AS$9:$CP$9,0)),'Calc| Project Costs'!AD$10:AD$1005)/10^3+SUMPRODUCT(INDEX('Input| Projects'!$AS$10:$CP$1005, ,MATCH($C10,'Input| Projects'!$AS$9:$CP$9,0)),'Calc| Project Costs'!BJ$10:BJ$1005)/10^3</f>
        <v>0</v>
      </c>
      <c r="E65" s="186">
        <f>SUMPRODUCT(INDEX('Input| Projects'!$AS$10:$CP$1005, ,MATCH($C65,'Input| Projects'!$AS$9:$CP$9,0)),'Calc| Project Costs'!AE$10:AE$1005)/10^3+SUMPRODUCT(INDEX('Input| Projects'!$AS$10:$CP$1005, ,MATCH($C10,'Input| Projects'!$AS$9:$CP$9,0)),'Calc| Project Costs'!BK$10:BK$1005)/10^3</f>
        <v>0</v>
      </c>
      <c r="F65" s="186">
        <f>SUMPRODUCT(INDEX('Input| Projects'!$AS$10:$CP$1005, ,MATCH($C65,'Input| Projects'!$AS$9:$CP$9,0)),'Calc| Project Costs'!AF$10:AF$1005)/10^3+SUMPRODUCT(INDEX('Input| Projects'!$AS$10:$CP$1005, ,MATCH($C10,'Input| Projects'!$AS$9:$CP$9,0)),'Calc| Project Costs'!BL$10:BL$1005)/10^3</f>
        <v>0</v>
      </c>
      <c r="G65" s="186">
        <f>SUMPRODUCT(INDEX('Input| Projects'!$AS$10:$CP$1005, ,MATCH($C65,'Input| Projects'!$AS$9:$CP$9,0)),'Calc| Project Costs'!AG$10:AG$1005)/10^3+SUMPRODUCT(INDEX('Input| Projects'!$AS$10:$CP$1005, ,MATCH($C10,'Input| Projects'!$AS$9:$CP$9,0)),'Calc| Project Costs'!BM$10:BM$1005)/10^3</f>
        <v>0</v>
      </c>
      <c r="H65" s="186">
        <f>SUMPRODUCT(INDEX('Input| Projects'!$AS$10:$CP$1005, ,MATCH($C65,'Input| Projects'!$AS$9:$CP$9,0)),'Calc| Project Costs'!AH$10:AH$1005)/10^3+SUMPRODUCT(INDEX('Input| Projects'!$AS$10:$CP$1005, ,MATCH($C10,'Input| Projects'!$AS$9:$CP$9,0)),'Calc| Project Costs'!BN$10:BN$1005)/10^3</f>
        <v>0</v>
      </c>
      <c r="I65" s="186">
        <f>SUMPRODUCT(INDEX('Input| Projects'!$AS$10:$CP$1005, ,MATCH($C65,'Input| Projects'!$AS$9:$CP$9,0)),'Calc| Project Costs'!AI$10:AI$1005)/10^3+SUMPRODUCT(INDEX('Input| Projects'!$AS$10:$CP$1005, ,MATCH($C10,'Input| Projects'!$AS$9:$CP$9,0)),'Calc| Project Costs'!BO$10:BO$1005)/10^3</f>
        <v>0</v>
      </c>
      <c r="J65" s="186">
        <f>SUMPRODUCT(INDEX('Input| Projects'!$AS$10:$CP$1005, ,MATCH($C65,'Input| Projects'!$AS$9:$CP$9,0)),'Calc| Project Costs'!AJ$10:AJ$1005)/10^3+SUMPRODUCT(INDEX('Input| Projects'!$AS$10:$CP$1005, ,MATCH($C10,'Input| Projects'!$AS$9:$CP$9,0)),'Calc| Project Costs'!BP$10:BP$1005)/10^3</f>
        <v>0</v>
      </c>
      <c r="K65" s="186">
        <f t="shared" si="11"/>
        <v>0</v>
      </c>
      <c r="L65"/>
    </row>
    <row r="66" spans="2:16" s="41" customFormat="1" x14ac:dyDescent="0.2">
      <c r="B66" s="201">
        <f t="shared" si="12"/>
        <v>4</v>
      </c>
      <c r="C66" t="str">
        <f t="shared" si="10"/>
        <v>Cable tunnel (dx)</v>
      </c>
      <c r="D66" s="186">
        <f>SUMPRODUCT(INDEX('Input| Projects'!$AS$10:$CP$1005, ,MATCH($C66,'Input| Projects'!$AS$9:$CP$9,0)),'Calc| Project Costs'!AD$10:AD$1005)/10^3+SUMPRODUCT(INDEX('Input| Projects'!$AS$10:$CP$1005, ,MATCH($C11,'Input| Projects'!$AS$9:$CP$9,0)),'Calc| Project Costs'!BJ$10:BJ$1005)/10^3</f>
        <v>0</v>
      </c>
      <c r="E66" s="186">
        <f>SUMPRODUCT(INDEX('Input| Projects'!$AS$10:$CP$1005, ,MATCH($C66,'Input| Projects'!$AS$9:$CP$9,0)),'Calc| Project Costs'!AE$10:AE$1005)/10^3+SUMPRODUCT(INDEX('Input| Projects'!$AS$10:$CP$1005, ,MATCH($C11,'Input| Projects'!$AS$9:$CP$9,0)),'Calc| Project Costs'!BK$10:BK$1005)/10^3</f>
        <v>0</v>
      </c>
      <c r="F66" s="186">
        <f>SUMPRODUCT(INDEX('Input| Projects'!$AS$10:$CP$1005, ,MATCH($C66,'Input| Projects'!$AS$9:$CP$9,0)),'Calc| Project Costs'!AF$10:AF$1005)/10^3+SUMPRODUCT(INDEX('Input| Projects'!$AS$10:$CP$1005, ,MATCH($C11,'Input| Projects'!$AS$9:$CP$9,0)),'Calc| Project Costs'!BL$10:BL$1005)/10^3</f>
        <v>0</v>
      </c>
      <c r="G66" s="186">
        <f>SUMPRODUCT(INDEX('Input| Projects'!$AS$10:$CP$1005, ,MATCH($C66,'Input| Projects'!$AS$9:$CP$9,0)),'Calc| Project Costs'!AG$10:AG$1005)/10^3+SUMPRODUCT(INDEX('Input| Projects'!$AS$10:$CP$1005, ,MATCH($C11,'Input| Projects'!$AS$9:$CP$9,0)),'Calc| Project Costs'!BM$10:BM$1005)/10^3</f>
        <v>0</v>
      </c>
      <c r="H66" s="186">
        <f>SUMPRODUCT(INDEX('Input| Projects'!$AS$10:$CP$1005, ,MATCH($C66,'Input| Projects'!$AS$9:$CP$9,0)),'Calc| Project Costs'!AH$10:AH$1005)/10^3+SUMPRODUCT(INDEX('Input| Projects'!$AS$10:$CP$1005, ,MATCH($C11,'Input| Projects'!$AS$9:$CP$9,0)),'Calc| Project Costs'!BN$10:BN$1005)/10^3</f>
        <v>0</v>
      </c>
      <c r="I66" s="186">
        <f>SUMPRODUCT(INDEX('Input| Projects'!$AS$10:$CP$1005, ,MATCH($C66,'Input| Projects'!$AS$9:$CP$9,0)),'Calc| Project Costs'!AI$10:AI$1005)/10^3+SUMPRODUCT(INDEX('Input| Projects'!$AS$10:$CP$1005, ,MATCH($C11,'Input| Projects'!$AS$9:$CP$9,0)),'Calc| Project Costs'!BO$10:BO$1005)/10^3</f>
        <v>0</v>
      </c>
      <c r="J66" s="186">
        <f>SUMPRODUCT(INDEX('Input| Projects'!$AS$10:$CP$1005, ,MATCH($C66,'Input| Projects'!$AS$9:$CP$9,0)),'Calc| Project Costs'!AJ$10:AJ$1005)/10^3+SUMPRODUCT(INDEX('Input| Projects'!$AS$10:$CP$1005, ,MATCH($C11,'Input| Projects'!$AS$9:$CP$9,0)),'Calc| Project Costs'!BP$10:BP$1005)/10^3</f>
        <v>0</v>
      </c>
      <c r="K66" s="186">
        <f t="shared" si="11"/>
        <v>0</v>
      </c>
      <c r="L66"/>
    </row>
    <row r="67" spans="2:16" s="41" customFormat="1" x14ac:dyDescent="0.2">
      <c r="B67" s="201">
        <f t="shared" si="12"/>
        <v>5</v>
      </c>
      <c r="C67" t="str">
        <f t="shared" si="10"/>
        <v>Distribution lines and cables (dx)</v>
      </c>
      <c r="D67" s="186">
        <f>SUMPRODUCT(INDEX('Input| Projects'!$AS$10:$CP$1005, ,MATCH($C67,'Input| Projects'!$AS$9:$CP$9,0)),'Calc| Project Costs'!AD$10:AD$1005)/10^3+SUMPRODUCT(INDEX('Input| Projects'!$AS$10:$CP$1005, ,MATCH($C12,'Input| Projects'!$AS$9:$CP$9,0)),'Calc| Project Costs'!BJ$10:BJ$1005)/10^3</f>
        <v>19.742387037341668</v>
      </c>
      <c r="E67" s="186">
        <f>SUMPRODUCT(INDEX('Input| Projects'!$AS$10:$CP$1005, ,MATCH($C67,'Input| Projects'!$AS$9:$CP$9,0)),'Calc| Project Costs'!AE$10:AE$1005)/10^3+SUMPRODUCT(INDEX('Input| Projects'!$AS$10:$CP$1005, ,MATCH($C12,'Input| Projects'!$AS$9:$CP$9,0)),'Calc| Project Costs'!BK$10:BK$1005)/10^3</f>
        <v>0</v>
      </c>
      <c r="F67" s="186">
        <f>SUMPRODUCT(INDEX('Input| Projects'!$AS$10:$CP$1005, ,MATCH($C67,'Input| Projects'!$AS$9:$CP$9,0)),'Calc| Project Costs'!AF$10:AF$1005)/10^3+SUMPRODUCT(INDEX('Input| Projects'!$AS$10:$CP$1005, ,MATCH($C12,'Input| Projects'!$AS$9:$CP$9,0)),'Calc| Project Costs'!BL$10:BL$1005)/10^3</f>
        <v>0</v>
      </c>
      <c r="G67" s="186">
        <f>SUMPRODUCT(INDEX('Input| Projects'!$AS$10:$CP$1005, ,MATCH($C67,'Input| Projects'!$AS$9:$CP$9,0)),'Calc| Project Costs'!AG$10:AG$1005)/10^3+SUMPRODUCT(INDEX('Input| Projects'!$AS$10:$CP$1005, ,MATCH($C12,'Input| Projects'!$AS$9:$CP$9,0)),'Calc| Project Costs'!BM$10:BM$1005)/10^3</f>
        <v>0</v>
      </c>
      <c r="H67" s="186">
        <f>SUMPRODUCT(INDEX('Input| Projects'!$AS$10:$CP$1005, ,MATCH($C67,'Input| Projects'!$AS$9:$CP$9,0)),'Calc| Project Costs'!AH$10:AH$1005)/10^3+SUMPRODUCT(INDEX('Input| Projects'!$AS$10:$CP$1005, ,MATCH($C12,'Input| Projects'!$AS$9:$CP$9,0)),'Calc| Project Costs'!BN$10:BN$1005)/10^3</f>
        <v>0</v>
      </c>
      <c r="I67" s="186">
        <f>SUMPRODUCT(INDEX('Input| Projects'!$AS$10:$CP$1005, ,MATCH($C67,'Input| Projects'!$AS$9:$CP$9,0)),'Calc| Project Costs'!AI$10:AI$1005)/10^3+SUMPRODUCT(INDEX('Input| Projects'!$AS$10:$CP$1005, ,MATCH($C12,'Input| Projects'!$AS$9:$CP$9,0)),'Calc| Project Costs'!BO$10:BO$1005)/10^3</f>
        <v>0</v>
      </c>
      <c r="J67" s="186">
        <f>SUMPRODUCT(INDEX('Input| Projects'!$AS$10:$CP$1005, ,MATCH($C67,'Input| Projects'!$AS$9:$CP$9,0)),'Calc| Project Costs'!AJ$10:AJ$1005)/10^3+SUMPRODUCT(INDEX('Input| Projects'!$AS$10:$CP$1005, ,MATCH($C12,'Input| Projects'!$AS$9:$CP$9,0)),'Calc| Project Costs'!BP$10:BP$1005)/10^3</f>
        <v>0</v>
      </c>
      <c r="K67" s="186">
        <f t="shared" si="11"/>
        <v>19.742387037341668</v>
      </c>
      <c r="L67"/>
      <c r="O67" s="112"/>
      <c r="P67" s="112"/>
    </row>
    <row r="68" spans="2:16" s="41" customFormat="1" x14ac:dyDescent="0.2">
      <c r="B68" s="201">
        <f t="shared" si="12"/>
        <v>6</v>
      </c>
      <c r="C68" t="str">
        <f t="shared" si="10"/>
        <v>Furniture, fittings, plant and equipment (dx)</v>
      </c>
      <c r="D68" s="186">
        <f>SUMPRODUCT(INDEX('Input| Projects'!$AS$10:$CP$1005, ,MATCH($C68,'Input| Projects'!$AS$9:$CP$9,0)),'Calc| Project Costs'!AD$10:AD$1005)/10^3+SUMPRODUCT(INDEX('Input| Projects'!$AS$10:$CP$1005, ,MATCH($C13,'Input| Projects'!$AS$9:$CP$9,0)),'Calc| Project Costs'!BJ$10:BJ$1005)/10^3</f>
        <v>0</v>
      </c>
      <c r="E68" s="186">
        <f>SUMPRODUCT(INDEX('Input| Projects'!$AS$10:$CP$1005, ,MATCH($C68,'Input| Projects'!$AS$9:$CP$9,0)),'Calc| Project Costs'!AE$10:AE$1005)/10^3+SUMPRODUCT(INDEX('Input| Projects'!$AS$10:$CP$1005, ,MATCH($C13,'Input| Projects'!$AS$9:$CP$9,0)),'Calc| Project Costs'!BK$10:BK$1005)/10^3</f>
        <v>0</v>
      </c>
      <c r="F68" s="186">
        <f>SUMPRODUCT(INDEX('Input| Projects'!$AS$10:$CP$1005, ,MATCH($C68,'Input| Projects'!$AS$9:$CP$9,0)),'Calc| Project Costs'!AF$10:AF$1005)/10^3+SUMPRODUCT(INDEX('Input| Projects'!$AS$10:$CP$1005, ,MATCH($C13,'Input| Projects'!$AS$9:$CP$9,0)),'Calc| Project Costs'!BL$10:BL$1005)/10^3</f>
        <v>0</v>
      </c>
      <c r="G68" s="186">
        <f>SUMPRODUCT(INDEX('Input| Projects'!$AS$10:$CP$1005, ,MATCH($C68,'Input| Projects'!$AS$9:$CP$9,0)),'Calc| Project Costs'!AG$10:AG$1005)/10^3+SUMPRODUCT(INDEX('Input| Projects'!$AS$10:$CP$1005, ,MATCH($C13,'Input| Projects'!$AS$9:$CP$9,0)),'Calc| Project Costs'!BM$10:BM$1005)/10^3</f>
        <v>0</v>
      </c>
      <c r="H68" s="186">
        <f>SUMPRODUCT(INDEX('Input| Projects'!$AS$10:$CP$1005, ,MATCH($C68,'Input| Projects'!$AS$9:$CP$9,0)),'Calc| Project Costs'!AH$10:AH$1005)/10^3+SUMPRODUCT(INDEX('Input| Projects'!$AS$10:$CP$1005, ,MATCH($C13,'Input| Projects'!$AS$9:$CP$9,0)),'Calc| Project Costs'!BN$10:BN$1005)/10^3</f>
        <v>0</v>
      </c>
      <c r="I68" s="186">
        <f>SUMPRODUCT(INDEX('Input| Projects'!$AS$10:$CP$1005, ,MATCH($C68,'Input| Projects'!$AS$9:$CP$9,0)),'Calc| Project Costs'!AI$10:AI$1005)/10^3+SUMPRODUCT(INDEX('Input| Projects'!$AS$10:$CP$1005, ,MATCH($C13,'Input| Projects'!$AS$9:$CP$9,0)),'Calc| Project Costs'!BO$10:BO$1005)/10^3</f>
        <v>0</v>
      </c>
      <c r="J68" s="186">
        <f>SUMPRODUCT(INDEX('Input| Projects'!$AS$10:$CP$1005, ,MATCH($C68,'Input| Projects'!$AS$9:$CP$9,0)),'Calc| Project Costs'!AJ$10:AJ$1005)/10^3+SUMPRODUCT(INDEX('Input| Projects'!$AS$10:$CP$1005, ,MATCH($C13,'Input| Projects'!$AS$9:$CP$9,0)),'Calc| Project Costs'!BP$10:BP$1005)/10^3</f>
        <v>0</v>
      </c>
      <c r="K68" s="186">
        <f t="shared" si="11"/>
        <v>0</v>
      </c>
      <c r="L68"/>
    </row>
    <row r="69" spans="2:16" s="41" customFormat="1" x14ac:dyDescent="0.2">
      <c r="B69" s="201">
        <f t="shared" si="12"/>
        <v>7</v>
      </c>
      <c r="C69" t="str">
        <f t="shared" si="10"/>
        <v>IT systems (dx)</v>
      </c>
      <c r="D69" s="186">
        <f>SUMPRODUCT(INDEX('Input| Projects'!$AS$10:$CP$1005, ,MATCH($C69,'Input| Projects'!$AS$9:$CP$9,0)),'Calc| Project Costs'!AD$10:AD$1005)/10^3+SUMPRODUCT(INDEX('Input| Projects'!$AS$10:$CP$1005, ,MATCH($C14,'Input| Projects'!$AS$9:$CP$9,0)),'Calc| Project Costs'!BJ$10:BJ$1005)/10^3</f>
        <v>0</v>
      </c>
      <c r="E69" s="186">
        <f>SUMPRODUCT(INDEX('Input| Projects'!$AS$10:$CP$1005, ,MATCH($C69,'Input| Projects'!$AS$9:$CP$9,0)),'Calc| Project Costs'!AE$10:AE$1005)/10^3+SUMPRODUCT(INDEX('Input| Projects'!$AS$10:$CP$1005, ,MATCH($C14,'Input| Projects'!$AS$9:$CP$9,0)),'Calc| Project Costs'!BK$10:BK$1005)/10^3</f>
        <v>0</v>
      </c>
      <c r="F69" s="186">
        <f>SUMPRODUCT(INDEX('Input| Projects'!$AS$10:$CP$1005, ,MATCH($C69,'Input| Projects'!$AS$9:$CP$9,0)),'Calc| Project Costs'!AF$10:AF$1005)/10^3+SUMPRODUCT(INDEX('Input| Projects'!$AS$10:$CP$1005, ,MATCH($C14,'Input| Projects'!$AS$9:$CP$9,0)),'Calc| Project Costs'!BL$10:BL$1005)/10^3</f>
        <v>0</v>
      </c>
      <c r="G69" s="186">
        <f>SUMPRODUCT(INDEX('Input| Projects'!$AS$10:$CP$1005, ,MATCH($C69,'Input| Projects'!$AS$9:$CP$9,0)),'Calc| Project Costs'!AG$10:AG$1005)/10^3+SUMPRODUCT(INDEX('Input| Projects'!$AS$10:$CP$1005, ,MATCH($C14,'Input| Projects'!$AS$9:$CP$9,0)),'Calc| Project Costs'!BM$10:BM$1005)/10^3</f>
        <v>0</v>
      </c>
      <c r="H69" s="186">
        <f>SUMPRODUCT(INDEX('Input| Projects'!$AS$10:$CP$1005, ,MATCH($C69,'Input| Projects'!$AS$9:$CP$9,0)),'Calc| Project Costs'!AH$10:AH$1005)/10^3+SUMPRODUCT(INDEX('Input| Projects'!$AS$10:$CP$1005, ,MATCH($C14,'Input| Projects'!$AS$9:$CP$9,0)),'Calc| Project Costs'!BN$10:BN$1005)/10^3</f>
        <v>0</v>
      </c>
      <c r="I69" s="186">
        <f>SUMPRODUCT(INDEX('Input| Projects'!$AS$10:$CP$1005, ,MATCH($C69,'Input| Projects'!$AS$9:$CP$9,0)),'Calc| Project Costs'!AI$10:AI$1005)/10^3+SUMPRODUCT(INDEX('Input| Projects'!$AS$10:$CP$1005, ,MATCH($C14,'Input| Projects'!$AS$9:$CP$9,0)),'Calc| Project Costs'!BO$10:BO$1005)/10^3</f>
        <v>0</v>
      </c>
      <c r="J69" s="186">
        <f>SUMPRODUCT(INDEX('Input| Projects'!$AS$10:$CP$1005, ,MATCH($C69,'Input| Projects'!$AS$9:$CP$9,0)),'Calc| Project Costs'!AJ$10:AJ$1005)/10^3+SUMPRODUCT(INDEX('Input| Projects'!$AS$10:$CP$1005, ,MATCH($C14,'Input| Projects'!$AS$9:$CP$9,0)),'Calc| Project Costs'!BP$10:BP$1005)/10^3</f>
        <v>0</v>
      </c>
      <c r="K69" s="186">
        <f t="shared" si="11"/>
        <v>0</v>
      </c>
      <c r="L69"/>
    </row>
    <row r="70" spans="2:16" s="41" customFormat="1" x14ac:dyDescent="0.2">
      <c r="B70" s="201">
        <f t="shared" si="12"/>
        <v>8</v>
      </c>
      <c r="C70" t="str">
        <f t="shared" si="10"/>
        <v>In-house software (dx)</v>
      </c>
      <c r="D70" s="186">
        <f>SUMPRODUCT(INDEX('Input| Projects'!$AS$10:$CP$1005, ,MATCH($C70,'Input| Projects'!$AS$9:$CP$9,0)),'Calc| Project Costs'!AD$10:AD$1005)/10^3+SUMPRODUCT(INDEX('Input| Projects'!$AS$10:$CP$1005, ,MATCH($C15,'Input| Projects'!$AS$9:$CP$9,0)),'Calc| Project Costs'!BJ$10:BJ$1005)/10^3</f>
        <v>0</v>
      </c>
      <c r="E70" s="186">
        <f>SUMPRODUCT(INDEX('Input| Projects'!$AS$10:$CP$1005, ,MATCH($C70,'Input| Projects'!$AS$9:$CP$9,0)),'Calc| Project Costs'!AE$10:AE$1005)/10^3+SUMPRODUCT(INDEX('Input| Projects'!$AS$10:$CP$1005, ,MATCH($C15,'Input| Projects'!$AS$9:$CP$9,0)),'Calc| Project Costs'!BK$10:BK$1005)/10^3</f>
        <v>0</v>
      </c>
      <c r="F70" s="186">
        <f>SUMPRODUCT(INDEX('Input| Projects'!$AS$10:$CP$1005, ,MATCH($C70,'Input| Projects'!$AS$9:$CP$9,0)),'Calc| Project Costs'!AF$10:AF$1005)/10^3+SUMPRODUCT(INDEX('Input| Projects'!$AS$10:$CP$1005, ,MATCH($C15,'Input| Projects'!$AS$9:$CP$9,0)),'Calc| Project Costs'!BL$10:BL$1005)/10^3</f>
        <v>0</v>
      </c>
      <c r="G70" s="186">
        <f>SUMPRODUCT(INDEX('Input| Projects'!$AS$10:$CP$1005, ,MATCH($C70,'Input| Projects'!$AS$9:$CP$9,0)),'Calc| Project Costs'!AG$10:AG$1005)/10^3+SUMPRODUCT(INDEX('Input| Projects'!$AS$10:$CP$1005, ,MATCH($C15,'Input| Projects'!$AS$9:$CP$9,0)),'Calc| Project Costs'!BM$10:BM$1005)/10^3</f>
        <v>0</v>
      </c>
      <c r="H70" s="186">
        <f>SUMPRODUCT(INDEX('Input| Projects'!$AS$10:$CP$1005, ,MATCH($C70,'Input| Projects'!$AS$9:$CP$9,0)),'Calc| Project Costs'!AH$10:AH$1005)/10^3+SUMPRODUCT(INDEX('Input| Projects'!$AS$10:$CP$1005, ,MATCH($C15,'Input| Projects'!$AS$9:$CP$9,0)),'Calc| Project Costs'!BN$10:BN$1005)/10^3</f>
        <v>0</v>
      </c>
      <c r="I70" s="186">
        <f>SUMPRODUCT(INDEX('Input| Projects'!$AS$10:$CP$1005, ,MATCH($C70,'Input| Projects'!$AS$9:$CP$9,0)),'Calc| Project Costs'!AI$10:AI$1005)/10^3+SUMPRODUCT(INDEX('Input| Projects'!$AS$10:$CP$1005, ,MATCH($C15,'Input| Projects'!$AS$9:$CP$9,0)),'Calc| Project Costs'!BO$10:BO$1005)/10^3</f>
        <v>0</v>
      </c>
      <c r="J70" s="186">
        <f>SUMPRODUCT(INDEX('Input| Projects'!$AS$10:$CP$1005, ,MATCH($C70,'Input| Projects'!$AS$9:$CP$9,0)),'Calc| Project Costs'!AJ$10:AJ$1005)/10^3+SUMPRODUCT(INDEX('Input| Projects'!$AS$10:$CP$1005, ,MATCH($C15,'Input| Projects'!$AS$9:$CP$9,0)),'Calc| Project Costs'!BP$10:BP$1005)/10^3</f>
        <v>0</v>
      </c>
      <c r="K70" s="186">
        <f t="shared" si="11"/>
        <v>0</v>
      </c>
      <c r="L70"/>
    </row>
    <row r="71" spans="2:16" s="41" customFormat="1" x14ac:dyDescent="0.2">
      <c r="B71" s="201">
        <f t="shared" si="12"/>
        <v>9</v>
      </c>
      <c r="C71" t="str">
        <f t="shared" si="10"/>
        <v>Land and Easements (dx)</v>
      </c>
      <c r="D71" s="186">
        <f>SUMPRODUCT(INDEX('Input| Projects'!$AS$10:$CP$1005, ,MATCH($C71,'Input| Projects'!$AS$9:$CP$9,0)),'Calc| Project Costs'!AD$10:AD$1005)/10^3+SUMPRODUCT(INDEX('Input| Projects'!$AS$10:$CP$1005, ,MATCH($C16,'Input| Projects'!$AS$9:$CP$9,0)),'Calc| Project Costs'!BJ$10:BJ$1005)/10^3</f>
        <v>0</v>
      </c>
      <c r="E71" s="186">
        <f>SUMPRODUCT(INDEX('Input| Projects'!$AS$10:$CP$1005, ,MATCH($C71,'Input| Projects'!$AS$9:$CP$9,0)),'Calc| Project Costs'!AE$10:AE$1005)/10^3+SUMPRODUCT(INDEX('Input| Projects'!$AS$10:$CP$1005, ,MATCH($C16,'Input| Projects'!$AS$9:$CP$9,0)),'Calc| Project Costs'!BK$10:BK$1005)/10^3</f>
        <v>0</v>
      </c>
      <c r="F71" s="186">
        <f>SUMPRODUCT(INDEX('Input| Projects'!$AS$10:$CP$1005, ,MATCH($C71,'Input| Projects'!$AS$9:$CP$9,0)),'Calc| Project Costs'!AF$10:AF$1005)/10^3+SUMPRODUCT(INDEX('Input| Projects'!$AS$10:$CP$1005, ,MATCH($C16,'Input| Projects'!$AS$9:$CP$9,0)),'Calc| Project Costs'!BL$10:BL$1005)/10^3</f>
        <v>0</v>
      </c>
      <c r="G71" s="186">
        <f>SUMPRODUCT(INDEX('Input| Projects'!$AS$10:$CP$1005, ,MATCH($C71,'Input| Projects'!$AS$9:$CP$9,0)),'Calc| Project Costs'!AG$10:AG$1005)/10^3+SUMPRODUCT(INDEX('Input| Projects'!$AS$10:$CP$1005, ,MATCH($C16,'Input| Projects'!$AS$9:$CP$9,0)),'Calc| Project Costs'!BM$10:BM$1005)/10^3</f>
        <v>0</v>
      </c>
      <c r="H71" s="186">
        <f>SUMPRODUCT(INDEX('Input| Projects'!$AS$10:$CP$1005, ,MATCH($C71,'Input| Projects'!$AS$9:$CP$9,0)),'Calc| Project Costs'!AH$10:AH$1005)/10^3+SUMPRODUCT(INDEX('Input| Projects'!$AS$10:$CP$1005, ,MATCH($C16,'Input| Projects'!$AS$9:$CP$9,0)),'Calc| Project Costs'!BN$10:BN$1005)/10^3</f>
        <v>0</v>
      </c>
      <c r="I71" s="186">
        <f>SUMPRODUCT(INDEX('Input| Projects'!$AS$10:$CP$1005, ,MATCH($C71,'Input| Projects'!$AS$9:$CP$9,0)),'Calc| Project Costs'!AI$10:AI$1005)/10^3+SUMPRODUCT(INDEX('Input| Projects'!$AS$10:$CP$1005, ,MATCH($C16,'Input| Projects'!$AS$9:$CP$9,0)),'Calc| Project Costs'!BO$10:BO$1005)/10^3</f>
        <v>0</v>
      </c>
      <c r="J71" s="186">
        <f>SUMPRODUCT(INDEX('Input| Projects'!$AS$10:$CP$1005, ,MATCH($C71,'Input| Projects'!$AS$9:$CP$9,0)),'Calc| Project Costs'!AJ$10:AJ$1005)/10^3+SUMPRODUCT(INDEX('Input| Projects'!$AS$10:$CP$1005, ,MATCH($C16,'Input| Projects'!$AS$9:$CP$9,0)),'Calc| Project Costs'!BP$10:BP$1005)/10^3</f>
        <v>0</v>
      </c>
      <c r="K71" s="186">
        <f t="shared" si="11"/>
        <v>0</v>
      </c>
      <c r="L71"/>
    </row>
    <row r="72" spans="2:16" s="41" customFormat="1" x14ac:dyDescent="0.2">
      <c r="B72" s="201">
        <f t="shared" si="12"/>
        <v>10</v>
      </c>
      <c r="C72" t="str">
        <f t="shared" si="10"/>
        <v>Low Voltage Lines and Cables (dx)</v>
      </c>
      <c r="D72" s="186">
        <f>SUMPRODUCT(INDEX('Input| Projects'!$AS$10:$CP$1005, ,MATCH($C72,'Input| Projects'!$AS$9:$CP$9,0)),'Calc| Project Costs'!AD$10:AD$1005)/10^3+SUMPRODUCT(INDEX('Input| Projects'!$AS$10:$CP$1005, ,MATCH($C17,'Input| Projects'!$AS$9:$CP$9,0)),'Calc| Project Costs'!BJ$10:BJ$1005)/10^3</f>
        <v>47.301147089467598</v>
      </c>
      <c r="E72" s="186">
        <f>SUMPRODUCT(INDEX('Input| Projects'!$AS$10:$CP$1005, ,MATCH($C72,'Input| Projects'!$AS$9:$CP$9,0)),'Calc| Project Costs'!AE$10:AE$1005)/10^3+SUMPRODUCT(INDEX('Input| Projects'!$AS$10:$CP$1005, ,MATCH($C17,'Input| Projects'!$AS$9:$CP$9,0)),'Calc| Project Costs'!BK$10:BK$1005)/10^3</f>
        <v>0</v>
      </c>
      <c r="F72" s="186">
        <f>SUMPRODUCT(INDEX('Input| Projects'!$AS$10:$CP$1005, ,MATCH($C72,'Input| Projects'!$AS$9:$CP$9,0)),'Calc| Project Costs'!AF$10:AF$1005)/10^3+SUMPRODUCT(INDEX('Input| Projects'!$AS$10:$CP$1005, ,MATCH($C17,'Input| Projects'!$AS$9:$CP$9,0)),'Calc| Project Costs'!BL$10:BL$1005)/10^3</f>
        <v>0</v>
      </c>
      <c r="G72" s="186">
        <f>SUMPRODUCT(INDEX('Input| Projects'!$AS$10:$CP$1005, ,MATCH($C72,'Input| Projects'!$AS$9:$CP$9,0)),'Calc| Project Costs'!AG$10:AG$1005)/10^3+SUMPRODUCT(INDEX('Input| Projects'!$AS$10:$CP$1005, ,MATCH($C17,'Input| Projects'!$AS$9:$CP$9,0)),'Calc| Project Costs'!BM$10:BM$1005)/10^3</f>
        <v>0</v>
      </c>
      <c r="H72" s="186">
        <f>SUMPRODUCT(INDEX('Input| Projects'!$AS$10:$CP$1005, ,MATCH($C72,'Input| Projects'!$AS$9:$CP$9,0)),'Calc| Project Costs'!AH$10:AH$1005)/10^3+SUMPRODUCT(INDEX('Input| Projects'!$AS$10:$CP$1005, ,MATCH($C17,'Input| Projects'!$AS$9:$CP$9,0)),'Calc| Project Costs'!BN$10:BN$1005)/10^3</f>
        <v>0</v>
      </c>
      <c r="I72" s="186">
        <f>SUMPRODUCT(INDEX('Input| Projects'!$AS$10:$CP$1005, ,MATCH($C72,'Input| Projects'!$AS$9:$CP$9,0)),'Calc| Project Costs'!AI$10:AI$1005)/10^3+SUMPRODUCT(INDEX('Input| Projects'!$AS$10:$CP$1005, ,MATCH($C17,'Input| Projects'!$AS$9:$CP$9,0)),'Calc| Project Costs'!BO$10:BO$1005)/10^3</f>
        <v>0</v>
      </c>
      <c r="J72" s="186">
        <f>SUMPRODUCT(INDEX('Input| Projects'!$AS$10:$CP$1005, ,MATCH($C72,'Input| Projects'!$AS$9:$CP$9,0)),'Calc| Project Costs'!AJ$10:AJ$1005)/10^3+SUMPRODUCT(INDEX('Input| Projects'!$AS$10:$CP$1005, ,MATCH($C17,'Input| Projects'!$AS$9:$CP$9,0)),'Calc| Project Costs'!BP$10:BP$1005)/10^3</f>
        <v>0</v>
      </c>
      <c r="K72" s="186">
        <f t="shared" si="11"/>
        <v>47.301147089467598</v>
      </c>
      <c r="L72"/>
    </row>
    <row r="73" spans="2:16" s="41" customFormat="1" x14ac:dyDescent="0.2">
      <c r="B73" s="201">
        <f t="shared" si="12"/>
        <v>11</v>
      </c>
      <c r="C73" t="str">
        <f t="shared" si="10"/>
        <v>Motor vehicles (dx)</v>
      </c>
      <c r="D73" s="186">
        <f>SUMPRODUCT(INDEX('Input| Projects'!$AS$10:$CP$1005, ,MATCH($C73,'Input| Projects'!$AS$9:$CP$9,0)),'Calc| Project Costs'!AD$10:AD$1005)/10^3+SUMPRODUCT(INDEX('Input| Projects'!$AS$10:$CP$1005, ,MATCH($C18,'Input| Projects'!$AS$9:$CP$9,0)),'Calc| Project Costs'!BJ$10:BJ$1005)/10^3</f>
        <v>0</v>
      </c>
      <c r="E73" s="186">
        <f>SUMPRODUCT(INDEX('Input| Projects'!$AS$10:$CP$1005, ,MATCH($C73,'Input| Projects'!$AS$9:$CP$9,0)),'Calc| Project Costs'!AE$10:AE$1005)/10^3+SUMPRODUCT(INDEX('Input| Projects'!$AS$10:$CP$1005, ,MATCH($C18,'Input| Projects'!$AS$9:$CP$9,0)),'Calc| Project Costs'!BK$10:BK$1005)/10^3</f>
        <v>0</v>
      </c>
      <c r="F73" s="186">
        <f>SUMPRODUCT(INDEX('Input| Projects'!$AS$10:$CP$1005, ,MATCH($C73,'Input| Projects'!$AS$9:$CP$9,0)),'Calc| Project Costs'!AF$10:AF$1005)/10^3+SUMPRODUCT(INDEX('Input| Projects'!$AS$10:$CP$1005, ,MATCH($C18,'Input| Projects'!$AS$9:$CP$9,0)),'Calc| Project Costs'!BL$10:BL$1005)/10^3</f>
        <v>0</v>
      </c>
      <c r="G73" s="186">
        <f>SUMPRODUCT(INDEX('Input| Projects'!$AS$10:$CP$1005, ,MATCH($C73,'Input| Projects'!$AS$9:$CP$9,0)),'Calc| Project Costs'!AG$10:AG$1005)/10^3+SUMPRODUCT(INDEX('Input| Projects'!$AS$10:$CP$1005, ,MATCH($C18,'Input| Projects'!$AS$9:$CP$9,0)),'Calc| Project Costs'!BM$10:BM$1005)/10^3</f>
        <v>0</v>
      </c>
      <c r="H73" s="186">
        <f>SUMPRODUCT(INDEX('Input| Projects'!$AS$10:$CP$1005, ,MATCH($C73,'Input| Projects'!$AS$9:$CP$9,0)),'Calc| Project Costs'!AH$10:AH$1005)/10^3+SUMPRODUCT(INDEX('Input| Projects'!$AS$10:$CP$1005, ,MATCH($C18,'Input| Projects'!$AS$9:$CP$9,0)),'Calc| Project Costs'!BN$10:BN$1005)/10^3</f>
        <v>0</v>
      </c>
      <c r="I73" s="186">
        <f>SUMPRODUCT(INDEX('Input| Projects'!$AS$10:$CP$1005, ,MATCH($C73,'Input| Projects'!$AS$9:$CP$9,0)),'Calc| Project Costs'!AI$10:AI$1005)/10^3+SUMPRODUCT(INDEX('Input| Projects'!$AS$10:$CP$1005, ,MATCH($C18,'Input| Projects'!$AS$9:$CP$9,0)),'Calc| Project Costs'!BO$10:BO$1005)/10^3</f>
        <v>0</v>
      </c>
      <c r="J73" s="186">
        <f>SUMPRODUCT(INDEX('Input| Projects'!$AS$10:$CP$1005, ,MATCH($C73,'Input| Projects'!$AS$9:$CP$9,0)),'Calc| Project Costs'!AJ$10:AJ$1005)/10^3+SUMPRODUCT(INDEX('Input| Projects'!$AS$10:$CP$1005, ,MATCH($C18,'Input| Projects'!$AS$9:$CP$9,0)),'Calc| Project Costs'!BP$10:BP$1005)/10^3</f>
        <v>0</v>
      </c>
      <c r="K73" s="186">
        <f t="shared" si="11"/>
        <v>0</v>
      </c>
      <c r="L73"/>
    </row>
    <row r="74" spans="2:16" s="41" customFormat="1" x14ac:dyDescent="0.2">
      <c r="B74" s="201">
        <f t="shared" si="12"/>
        <v>12</v>
      </c>
      <c r="C74" t="str">
        <f t="shared" si="10"/>
        <v>Sub-transmission lines and cables (dx)</v>
      </c>
      <c r="D74" s="186">
        <f>SUMPRODUCT(INDEX('Input| Projects'!$AS$10:$CP$1005, ,MATCH($C74,'Input| Projects'!$AS$9:$CP$9,0)),'Calc| Project Costs'!AD$10:AD$1005)/10^3+SUMPRODUCT(INDEX('Input| Projects'!$AS$10:$CP$1005, ,MATCH($C19,'Input| Projects'!$AS$9:$CP$9,0)),'Calc| Project Costs'!BJ$10:BJ$1005)/10^3</f>
        <v>20.56009403888832</v>
      </c>
      <c r="E74" s="186">
        <f>SUMPRODUCT(INDEX('Input| Projects'!$AS$10:$CP$1005, ,MATCH($C74,'Input| Projects'!$AS$9:$CP$9,0)),'Calc| Project Costs'!AE$10:AE$1005)/10^3+SUMPRODUCT(INDEX('Input| Projects'!$AS$10:$CP$1005, ,MATCH($C19,'Input| Projects'!$AS$9:$CP$9,0)),'Calc| Project Costs'!BK$10:BK$1005)/10^3</f>
        <v>0</v>
      </c>
      <c r="F74" s="186">
        <f>SUMPRODUCT(INDEX('Input| Projects'!$AS$10:$CP$1005, ,MATCH($C74,'Input| Projects'!$AS$9:$CP$9,0)),'Calc| Project Costs'!AF$10:AF$1005)/10^3+SUMPRODUCT(INDEX('Input| Projects'!$AS$10:$CP$1005, ,MATCH($C19,'Input| Projects'!$AS$9:$CP$9,0)),'Calc| Project Costs'!BL$10:BL$1005)/10^3</f>
        <v>0</v>
      </c>
      <c r="G74" s="186">
        <f>SUMPRODUCT(INDEX('Input| Projects'!$AS$10:$CP$1005, ,MATCH($C74,'Input| Projects'!$AS$9:$CP$9,0)),'Calc| Project Costs'!AG$10:AG$1005)/10^3+SUMPRODUCT(INDEX('Input| Projects'!$AS$10:$CP$1005, ,MATCH($C19,'Input| Projects'!$AS$9:$CP$9,0)),'Calc| Project Costs'!BM$10:BM$1005)/10^3</f>
        <v>0</v>
      </c>
      <c r="H74" s="186">
        <f>SUMPRODUCT(INDEX('Input| Projects'!$AS$10:$CP$1005, ,MATCH($C74,'Input| Projects'!$AS$9:$CP$9,0)),'Calc| Project Costs'!AH$10:AH$1005)/10^3+SUMPRODUCT(INDEX('Input| Projects'!$AS$10:$CP$1005, ,MATCH($C19,'Input| Projects'!$AS$9:$CP$9,0)),'Calc| Project Costs'!BN$10:BN$1005)/10^3</f>
        <v>0</v>
      </c>
      <c r="I74" s="186">
        <f>SUMPRODUCT(INDEX('Input| Projects'!$AS$10:$CP$1005, ,MATCH($C74,'Input| Projects'!$AS$9:$CP$9,0)),'Calc| Project Costs'!AI$10:AI$1005)/10^3+SUMPRODUCT(INDEX('Input| Projects'!$AS$10:$CP$1005, ,MATCH($C19,'Input| Projects'!$AS$9:$CP$9,0)),'Calc| Project Costs'!BO$10:BO$1005)/10^3</f>
        <v>0</v>
      </c>
      <c r="J74" s="186">
        <f>SUMPRODUCT(INDEX('Input| Projects'!$AS$10:$CP$1005, ,MATCH($C74,'Input| Projects'!$AS$9:$CP$9,0)),'Calc| Project Costs'!AJ$10:AJ$1005)/10^3+SUMPRODUCT(INDEX('Input| Projects'!$AS$10:$CP$1005, ,MATCH($C19,'Input| Projects'!$AS$9:$CP$9,0)),'Calc| Project Costs'!BP$10:BP$1005)/10^3</f>
        <v>0</v>
      </c>
      <c r="K74" s="186">
        <f t="shared" si="11"/>
        <v>20.56009403888832</v>
      </c>
      <c r="L74"/>
    </row>
    <row r="75" spans="2:16" s="41" customFormat="1" x14ac:dyDescent="0.2">
      <c r="B75" s="201">
        <f t="shared" si="12"/>
        <v>13</v>
      </c>
      <c r="C75" t="str">
        <f t="shared" si="10"/>
        <v>Substations (dx)</v>
      </c>
      <c r="D75" s="186">
        <f>SUMPRODUCT(INDEX('Input| Projects'!$AS$10:$CP$1005, ,MATCH($C75,'Input| Projects'!$AS$9:$CP$9,0)),'Calc| Project Costs'!AD$10:AD$1005)/10^3+SUMPRODUCT(INDEX('Input| Projects'!$AS$10:$CP$1005, ,MATCH($C20,'Input| Projects'!$AS$9:$CP$9,0)),'Calc| Project Costs'!BJ$10:BJ$1005)/10^3</f>
        <v>17.222981032576346</v>
      </c>
      <c r="E75" s="186">
        <f>SUMPRODUCT(INDEX('Input| Projects'!$AS$10:$CP$1005, ,MATCH($C75,'Input| Projects'!$AS$9:$CP$9,0)),'Calc| Project Costs'!AE$10:AE$1005)/10^3+SUMPRODUCT(INDEX('Input| Projects'!$AS$10:$CP$1005, ,MATCH($C20,'Input| Projects'!$AS$9:$CP$9,0)),'Calc| Project Costs'!BK$10:BK$1005)/10^3</f>
        <v>0</v>
      </c>
      <c r="F75" s="186">
        <f>SUMPRODUCT(INDEX('Input| Projects'!$AS$10:$CP$1005, ,MATCH($C75,'Input| Projects'!$AS$9:$CP$9,0)),'Calc| Project Costs'!AF$10:AF$1005)/10^3+SUMPRODUCT(INDEX('Input| Projects'!$AS$10:$CP$1005, ,MATCH($C20,'Input| Projects'!$AS$9:$CP$9,0)),'Calc| Project Costs'!BL$10:BL$1005)/10^3</f>
        <v>0</v>
      </c>
      <c r="G75" s="186">
        <f>SUMPRODUCT(INDEX('Input| Projects'!$AS$10:$CP$1005, ,MATCH($C75,'Input| Projects'!$AS$9:$CP$9,0)),'Calc| Project Costs'!AG$10:AG$1005)/10^3+SUMPRODUCT(INDEX('Input| Projects'!$AS$10:$CP$1005, ,MATCH($C20,'Input| Projects'!$AS$9:$CP$9,0)),'Calc| Project Costs'!BM$10:BM$1005)/10^3</f>
        <v>0</v>
      </c>
      <c r="H75" s="186">
        <f>SUMPRODUCT(INDEX('Input| Projects'!$AS$10:$CP$1005, ,MATCH($C75,'Input| Projects'!$AS$9:$CP$9,0)),'Calc| Project Costs'!AH$10:AH$1005)/10^3+SUMPRODUCT(INDEX('Input| Projects'!$AS$10:$CP$1005, ,MATCH($C20,'Input| Projects'!$AS$9:$CP$9,0)),'Calc| Project Costs'!BN$10:BN$1005)/10^3</f>
        <v>0</v>
      </c>
      <c r="I75" s="186">
        <f>SUMPRODUCT(INDEX('Input| Projects'!$AS$10:$CP$1005, ,MATCH($C75,'Input| Projects'!$AS$9:$CP$9,0)),'Calc| Project Costs'!AI$10:AI$1005)/10^3+SUMPRODUCT(INDEX('Input| Projects'!$AS$10:$CP$1005, ,MATCH($C20,'Input| Projects'!$AS$9:$CP$9,0)),'Calc| Project Costs'!BO$10:BO$1005)/10^3</f>
        <v>0</v>
      </c>
      <c r="J75" s="186">
        <f>SUMPRODUCT(INDEX('Input| Projects'!$AS$10:$CP$1005, ,MATCH($C75,'Input| Projects'!$AS$9:$CP$9,0)),'Calc| Project Costs'!AJ$10:AJ$1005)/10^3+SUMPRODUCT(INDEX('Input| Projects'!$AS$10:$CP$1005, ,MATCH($C20,'Input| Projects'!$AS$9:$CP$9,0)),'Calc| Project Costs'!BP$10:BP$1005)/10^3</f>
        <v>0</v>
      </c>
      <c r="K75" s="186">
        <f t="shared" si="11"/>
        <v>17.222981032576346</v>
      </c>
      <c r="L75"/>
    </row>
    <row r="76" spans="2:16" s="41" customFormat="1" x14ac:dyDescent="0.2">
      <c r="B76" s="201">
        <f t="shared" si="12"/>
        <v>14</v>
      </c>
      <c r="C76" t="str">
        <f t="shared" si="10"/>
        <v>System IT (dx)</v>
      </c>
      <c r="D76" s="186">
        <f>SUMPRODUCT(INDEX('Input| Projects'!$AS$10:$CP$1005, ,MATCH($C76,'Input| Projects'!$AS$9:$CP$9,0)),'Calc| Project Costs'!AD$10:AD$1005)/10^3+SUMPRODUCT(INDEX('Input| Projects'!$AS$10:$CP$1005, ,MATCH($C21,'Input| Projects'!$AS$9:$CP$9,0)),'Calc| Project Costs'!BJ$10:BJ$1005)/10^3</f>
        <v>0</v>
      </c>
      <c r="E76" s="186">
        <f>SUMPRODUCT(INDEX('Input| Projects'!$AS$10:$CP$1005, ,MATCH($C76,'Input| Projects'!$AS$9:$CP$9,0)),'Calc| Project Costs'!AE$10:AE$1005)/10^3+SUMPRODUCT(INDEX('Input| Projects'!$AS$10:$CP$1005, ,MATCH($C21,'Input| Projects'!$AS$9:$CP$9,0)),'Calc| Project Costs'!BK$10:BK$1005)/10^3</f>
        <v>0</v>
      </c>
      <c r="F76" s="186">
        <f>SUMPRODUCT(INDEX('Input| Projects'!$AS$10:$CP$1005, ,MATCH($C76,'Input| Projects'!$AS$9:$CP$9,0)),'Calc| Project Costs'!AF$10:AF$1005)/10^3+SUMPRODUCT(INDEX('Input| Projects'!$AS$10:$CP$1005, ,MATCH($C21,'Input| Projects'!$AS$9:$CP$9,0)),'Calc| Project Costs'!BL$10:BL$1005)/10^3</f>
        <v>0</v>
      </c>
      <c r="G76" s="186">
        <f>SUMPRODUCT(INDEX('Input| Projects'!$AS$10:$CP$1005, ,MATCH($C76,'Input| Projects'!$AS$9:$CP$9,0)),'Calc| Project Costs'!AG$10:AG$1005)/10^3+SUMPRODUCT(INDEX('Input| Projects'!$AS$10:$CP$1005, ,MATCH($C21,'Input| Projects'!$AS$9:$CP$9,0)),'Calc| Project Costs'!BM$10:BM$1005)/10^3</f>
        <v>0</v>
      </c>
      <c r="H76" s="186">
        <f>SUMPRODUCT(INDEX('Input| Projects'!$AS$10:$CP$1005, ,MATCH($C76,'Input| Projects'!$AS$9:$CP$9,0)),'Calc| Project Costs'!AH$10:AH$1005)/10^3+SUMPRODUCT(INDEX('Input| Projects'!$AS$10:$CP$1005, ,MATCH($C21,'Input| Projects'!$AS$9:$CP$9,0)),'Calc| Project Costs'!BN$10:BN$1005)/10^3</f>
        <v>0</v>
      </c>
      <c r="I76" s="186">
        <f>SUMPRODUCT(INDEX('Input| Projects'!$AS$10:$CP$1005, ,MATCH($C76,'Input| Projects'!$AS$9:$CP$9,0)),'Calc| Project Costs'!AI$10:AI$1005)/10^3+SUMPRODUCT(INDEX('Input| Projects'!$AS$10:$CP$1005, ,MATCH($C21,'Input| Projects'!$AS$9:$CP$9,0)),'Calc| Project Costs'!BO$10:BO$1005)/10^3</f>
        <v>0</v>
      </c>
      <c r="J76" s="186">
        <f>SUMPRODUCT(INDEX('Input| Projects'!$AS$10:$CP$1005, ,MATCH($C76,'Input| Projects'!$AS$9:$CP$9,0)),'Calc| Project Costs'!AJ$10:AJ$1005)/10^3+SUMPRODUCT(INDEX('Input| Projects'!$AS$10:$CP$1005, ,MATCH($C21,'Input| Projects'!$AS$9:$CP$9,0)),'Calc| Project Costs'!BP$10:BP$1005)/10^3</f>
        <v>0</v>
      </c>
      <c r="K76" s="186">
        <f t="shared" si="11"/>
        <v>0</v>
      </c>
      <c r="L76"/>
    </row>
    <row r="77" spans="2:16" s="41" customFormat="1" x14ac:dyDescent="0.2">
      <c r="B77" s="201">
        <f t="shared" si="12"/>
        <v>15</v>
      </c>
      <c r="C77" t="str">
        <f t="shared" si="10"/>
        <v>Transformers (dx)</v>
      </c>
      <c r="D77" s="186">
        <f>SUMPRODUCT(INDEX('Input| Projects'!$AS$10:$CP$1005, ,MATCH($C77,'Input| Projects'!$AS$9:$CP$9,0)),'Calc| Project Costs'!AD$10:AD$1005)/10^3+SUMPRODUCT(INDEX('Input| Projects'!$AS$10:$CP$1005, ,MATCH($C22,'Input| Projects'!$AS$9:$CP$9,0)),'Calc| Project Costs'!BJ$10:BJ$1005)/10^3</f>
        <v>10.380849019634821</v>
      </c>
      <c r="E77" s="186">
        <f>SUMPRODUCT(INDEX('Input| Projects'!$AS$10:$CP$1005, ,MATCH($C77,'Input| Projects'!$AS$9:$CP$9,0)),'Calc| Project Costs'!AE$10:AE$1005)/10^3+SUMPRODUCT(INDEX('Input| Projects'!$AS$10:$CP$1005, ,MATCH($C22,'Input| Projects'!$AS$9:$CP$9,0)),'Calc| Project Costs'!BK$10:BK$1005)/10^3</f>
        <v>0</v>
      </c>
      <c r="F77" s="186">
        <f>SUMPRODUCT(INDEX('Input| Projects'!$AS$10:$CP$1005, ,MATCH($C77,'Input| Projects'!$AS$9:$CP$9,0)),'Calc| Project Costs'!AF$10:AF$1005)/10^3+SUMPRODUCT(INDEX('Input| Projects'!$AS$10:$CP$1005, ,MATCH($C22,'Input| Projects'!$AS$9:$CP$9,0)),'Calc| Project Costs'!BL$10:BL$1005)/10^3</f>
        <v>0</v>
      </c>
      <c r="G77" s="186">
        <f>SUMPRODUCT(INDEX('Input| Projects'!$AS$10:$CP$1005, ,MATCH($C77,'Input| Projects'!$AS$9:$CP$9,0)),'Calc| Project Costs'!AG$10:AG$1005)/10^3+SUMPRODUCT(INDEX('Input| Projects'!$AS$10:$CP$1005, ,MATCH($C22,'Input| Projects'!$AS$9:$CP$9,0)),'Calc| Project Costs'!BM$10:BM$1005)/10^3</f>
        <v>0</v>
      </c>
      <c r="H77" s="186">
        <f>SUMPRODUCT(INDEX('Input| Projects'!$AS$10:$CP$1005, ,MATCH($C77,'Input| Projects'!$AS$9:$CP$9,0)),'Calc| Project Costs'!AH$10:AH$1005)/10^3+SUMPRODUCT(INDEX('Input| Projects'!$AS$10:$CP$1005, ,MATCH($C22,'Input| Projects'!$AS$9:$CP$9,0)),'Calc| Project Costs'!BN$10:BN$1005)/10^3</f>
        <v>0</v>
      </c>
      <c r="I77" s="186">
        <f>SUMPRODUCT(INDEX('Input| Projects'!$AS$10:$CP$1005, ,MATCH($C77,'Input| Projects'!$AS$9:$CP$9,0)),'Calc| Project Costs'!AI$10:AI$1005)/10^3+SUMPRODUCT(INDEX('Input| Projects'!$AS$10:$CP$1005, ,MATCH($C22,'Input| Projects'!$AS$9:$CP$9,0)),'Calc| Project Costs'!BO$10:BO$1005)/10^3</f>
        <v>0</v>
      </c>
      <c r="J77" s="186">
        <f>SUMPRODUCT(INDEX('Input| Projects'!$AS$10:$CP$1005, ,MATCH($C77,'Input| Projects'!$AS$9:$CP$9,0)),'Calc| Project Costs'!AJ$10:AJ$1005)/10^3+SUMPRODUCT(INDEX('Input| Projects'!$AS$10:$CP$1005, ,MATCH($C22,'Input| Projects'!$AS$9:$CP$9,0)),'Calc| Project Costs'!BP$10:BP$1005)/10^3</f>
        <v>0</v>
      </c>
      <c r="K77" s="186">
        <f t="shared" si="11"/>
        <v>10.380849019634821</v>
      </c>
      <c r="L77"/>
    </row>
    <row r="78" spans="2:16" s="41" customFormat="1" x14ac:dyDescent="0.2">
      <c r="B78" s="201">
        <f t="shared" si="12"/>
        <v>16</v>
      </c>
      <c r="C78" t="str">
        <f t="shared" si="10"/>
        <v>Land (non-system) (dx)</v>
      </c>
      <c r="D78" s="186">
        <f>SUMPRODUCT(INDEX('Input| Projects'!$AS$10:$CP$1005, ,MATCH($C78,'Input| Projects'!$AS$9:$CP$9,0)),'Calc| Project Costs'!AD$10:AD$1005)/10^3+SUMPRODUCT(INDEX('Input| Projects'!$AS$10:$CP$1005, ,MATCH($C23,'Input| Projects'!$AS$9:$CP$9,0)),'Calc| Project Costs'!BJ$10:BJ$1005)/10^3</f>
        <v>0</v>
      </c>
      <c r="E78" s="186">
        <f>SUMPRODUCT(INDEX('Input| Projects'!$AS$10:$CP$1005, ,MATCH($C78,'Input| Projects'!$AS$9:$CP$9,0)),'Calc| Project Costs'!AE$10:AE$1005)/10^3+SUMPRODUCT(INDEX('Input| Projects'!$AS$10:$CP$1005, ,MATCH($C23,'Input| Projects'!$AS$9:$CP$9,0)),'Calc| Project Costs'!BK$10:BK$1005)/10^3</f>
        <v>0</v>
      </c>
      <c r="F78" s="186">
        <f>SUMPRODUCT(INDEX('Input| Projects'!$AS$10:$CP$1005, ,MATCH($C78,'Input| Projects'!$AS$9:$CP$9,0)),'Calc| Project Costs'!AF$10:AF$1005)/10^3+SUMPRODUCT(INDEX('Input| Projects'!$AS$10:$CP$1005, ,MATCH($C23,'Input| Projects'!$AS$9:$CP$9,0)),'Calc| Project Costs'!BL$10:BL$1005)/10^3</f>
        <v>0</v>
      </c>
      <c r="G78" s="186">
        <f>SUMPRODUCT(INDEX('Input| Projects'!$AS$10:$CP$1005, ,MATCH($C78,'Input| Projects'!$AS$9:$CP$9,0)),'Calc| Project Costs'!AG$10:AG$1005)/10^3+SUMPRODUCT(INDEX('Input| Projects'!$AS$10:$CP$1005, ,MATCH($C23,'Input| Projects'!$AS$9:$CP$9,0)),'Calc| Project Costs'!BM$10:BM$1005)/10^3</f>
        <v>0</v>
      </c>
      <c r="H78" s="186">
        <f>SUMPRODUCT(INDEX('Input| Projects'!$AS$10:$CP$1005, ,MATCH($C78,'Input| Projects'!$AS$9:$CP$9,0)),'Calc| Project Costs'!AH$10:AH$1005)/10^3+SUMPRODUCT(INDEX('Input| Projects'!$AS$10:$CP$1005, ,MATCH($C23,'Input| Projects'!$AS$9:$CP$9,0)),'Calc| Project Costs'!BN$10:BN$1005)/10^3</f>
        <v>0</v>
      </c>
      <c r="I78" s="186">
        <f>SUMPRODUCT(INDEX('Input| Projects'!$AS$10:$CP$1005, ,MATCH($C78,'Input| Projects'!$AS$9:$CP$9,0)),'Calc| Project Costs'!AI$10:AI$1005)/10^3+SUMPRODUCT(INDEX('Input| Projects'!$AS$10:$CP$1005, ,MATCH($C23,'Input| Projects'!$AS$9:$CP$9,0)),'Calc| Project Costs'!BO$10:BO$1005)/10^3</f>
        <v>0</v>
      </c>
      <c r="J78" s="186">
        <f>SUMPRODUCT(INDEX('Input| Projects'!$AS$10:$CP$1005, ,MATCH($C78,'Input| Projects'!$AS$9:$CP$9,0)),'Calc| Project Costs'!AJ$10:AJ$1005)/10^3+SUMPRODUCT(INDEX('Input| Projects'!$AS$10:$CP$1005, ,MATCH($C23,'Input| Projects'!$AS$9:$CP$9,0)),'Calc| Project Costs'!BP$10:BP$1005)/10^3</f>
        <v>0</v>
      </c>
      <c r="K78" s="186">
        <f t="shared" si="11"/>
        <v>0</v>
      </c>
      <c r="L78"/>
    </row>
    <row r="79" spans="2:16" s="41" customFormat="1" x14ac:dyDescent="0.2">
      <c r="B79" s="201">
        <f t="shared" si="12"/>
        <v>17</v>
      </c>
      <c r="C79" t="str">
        <f t="shared" si="10"/>
        <v>Communications (digital) (dx)</v>
      </c>
      <c r="D79" s="186">
        <f>SUMPRODUCT(INDEX('Input| Projects'!$AS$10:$CP$1005, ,MATCH($C79,'Input| Projects'!$AS$9:$CP$9,0)),'Calc| Project Costs'!AD$10:AD$1005)/10^3+SUMPRODUCT(INDEX('Input| Projects'!$AS$10:$CP$1005, ,MATCH($C24,'Input| Projects'!$AS$9:$CP$9,0)),'Calc| Project Costs'!BJ$10:BJ$1005)/10^3</f>
        <v>0</v>
      </c>
      <c r="E79" s="186">
        <f>SUMPRODUCT(INDEX('Input| Projects'!$AS$10:$CP$1005, ,MATCH($C79,'Input| Projects'!$AS$9:$CP$9,0)),'Calc| Project Costs'!AE$10:AE$1005)/10^3+SUMPRODUCT(INDEX('Input| Projects'!$AS$10:$CP$1005, ,MATCH($C24,'Input| Projects'!$AS$9:$CP$9,0)),'Calc| Project Costs'!BK$10:BK$1005)/10^3</f>
        <v>0</v>
      </c>
      <c r="F79" s="186">
        <f>SUMPRODUCT(INDEX('Input| Projects'!$AS$10:$CP$1005, ,MATCH($C79,'Input| Projects'!$AS$9:$CP$9,0)),'Calc| Project Costs'!AF$10:AF$1005)/10^3+SUMPRODUCT(INDEX('Input| Projects'!$AS$10:$CP$1005, ,MATCH($C24,'Input| Projects'!$AS$9:$CP$9,0)),'Calc| Project Costs'!BL$10:BL$1005)/10^3</f>
        <v>0</v>
      </c>
      <c r="G79" s="186">
        <f>SUMPRODUCT(INDEX('Input| Projects'!$AS$10:$CP$1005, ,MATCH($C79,'Input| Projects'!$AS$9:$CP$9,0)),'Calc| Project Costs'!AG$10:AG$1005)/10^3+SUMPRODUCT(INDEX('Input| Projects'!$AS$10:$CP$1005, ,MATCH($C24,'Input| Projects'!$AS$9:$CP$9,0)),'Calc| Project Costs'!BM$10:BM$1005)/10^3</f>
        <v>0</v>
      </c>
      <c r="H79" s="186">
        <f>SUMPRODUCT(INDEX('Input| Projects'!$AS$10:$CP$1005, ,MATCH($C79,'Input| Projects'!$AS$9:$CP$9,0)),'Calc| Project Costs'!AH$10:AH$1005)/10^3+SUMPRODUCT(INDEX('Input| Projects'!$AS$10:$CP$1005, ,MATCH($C24,'Input| Projects'!$AS$9:$CP$9,0)),'Calc| Project Costs'!BN$10:BN$1005)/10^3</f>
        <v>0</v>
      </c>
      <c r="I79" s="186">
        <f>SUMPRODUCT(INDEX('Input| Projects'!$AS$10:$CP$1005, ,MATCH($C79,'Input| Projects'!$AS$9:$CP$9,0)),'Calc| Project Costs'!AI$10:AI$1005)/10^3+SUMPRODUCT(INDEX('Input| Projects'!$AS$10:$CP$1005, ,MATCH($C24,'Input| Projects'!$AS$9:$CP$9,0)),'Calc| Project Costs'!BO$10:BO$1005)/10^3</f>
        <v>0</v>
      </c>
      <c r="J79" s="186">
        <f>SUMPRODUCT(INDEX('Input| Projects'!$AS$10:$CP$1005, ,MATCH($C79,'Input| Projects'!$AS$9:$CP$9,0)),'Calc| Project Costs'!AJ$10:AJ$1005)/10^3+SUMPRODUCT(INDEX('Input| Projects'!$AS$10:$CP$1005, ,MATCH($C24,'Input| Projects'!$AS$9:$CP$9,0)),'Calc| Project Costs'!BP$10:BP$1005)/10^3</f>
        <v>0</v>
      </c>
      <c r="K79" s="186">
        <f t="shared" si="11"/>
        <v>0</v>
      </c>
      <c r="L79"/>
    </row>
    <row r="80" spans="2:16" s="41" customFormat="1" x14ac:dyDescent="0.2">
      <c r="B80" s="201">
        <f t="shared" si="12"/>
        <v>18</v>
      </c>
      <c r="C80" t="str">
        <f t="shared" si="10"/>
        <v>Distribution Leases (dx)</v>
      </c>
      <c r="D80" s="186">
        <f>SUMPRODUCT(INDEX('Input| Projects'!$AS$10:$CP$1005, ,MATCH($C80,'Input| Projects'!$AS$9:$CP$9,0)),'Calc| Project Costs'!AD$10:AD$1005)/10^3+SUMPRODUCT(INDEX('Input| Projects'!$AS$10:$CP$1005, ,MATCH($C25,'Input| Projects'!$AS$9:$CP$9,0)),'Calc| Project Costs'!BJ$10:BJ$1005)/10^3</f>
        <v>0</v>
      </c>
      <c r="E80" s="186">
        <f>SUMPRODUCT(INDEX('Input| Projects'!$AS$10:$CP$1005, ,MATCH($C80,'Input| Projects'!$AS$9:$CP$9,0)),'Calc| Project Costs'!AE$10:AE$1005)/10^3+SUMPRODUCT(INDEX('Input| Projects'!$AS$10:$CP$1005, ,MATCH($C25,'Input| Projects'!$AS$9:$CP$9,0)),'Calc| Project Costs'!BK$10:BK$1005)/10^3</f>
        <v>0</v>
      </c>
      <c r="F80" s="186">
        <f>SUMPRODUCT(INDEX('Input| Projects'!$AS$10:$CP$1005, ,MATCH($C80,'Input| Projects'!$AS$9:$CP$9,0)),'Calc| Project Costs'!AF$10:AF$1005)/10^3+SUMPRODUCT(INDEX('Input| Projects'!$AS$10:$CP$1005, ,MATCH($C25,'Input| Projects'!$AS$9:$CP$9,0)),'Calc| Project Costs'!BL$10:BL$1005)/10^3</f>
        <v>0</v>
      </c>
      <c r="G80" s="186">
        <f>SUMPRODUCT(INDEX('Input| Projects'!$AS$10:$CP$1005, ,MATCH($C80,'Input| Projects'!$AS$9:$CP$9,0)),'Calc| Project Costs'!AG$10:AG$1005)/10^3+SUMPRODUCT(INDEX('Input| Projects'!$AS$10:$CP$1005, ,MATCH($C25,'Input| Projects'!$AS$9:$CP$9,0)),'Calc| Project Costs'!BM$10:BM$1005)/10^3</f>
        <v>0</v>
      </c>
      <c r="H80" s="186">
        <f>SUMPRODUCT(INDEX('Input| Projects'!$AS$10:$CP$1005, ,MATCH($C80,'Input| Projects'!$AS$9:$CP$9,0)),'Calc| Project Costs'!AH$10:AH$1005)/10^3+SUMPRODUCT(INDEX('Input| Projects'!$AS$10:$CP$1005, ,MATCH($C25,'Input| Projects'!$AS$9:$CP$9,0)),'Calc| Project Costs'!BN$10:BN$1005)/10^3</f>
        <v>0</v>
      </c>
      <c r="I80" s="186">
        <f>SUMPRODUCT(INDEX('Input| Projects'!$AS$10:$CP$1005, ,MATCH($C80,'Input| Projects'!$AS$9:$CP$9,0)),'Calc| Project Costs'!AI$10:AI$1005)/10^3+SUMPRODUCT(INDEX('Input| Projects'!$AS$10:$CP$1005, ,MATCH($C25,'Input| Projects'!$AS$9:$CP$9,0)),'Calc| Project Costs'!BO$10:BO$1005)/10^3</f>
        <v>0</v>
      </c>
      <c r="J80" s="186">
        <f>SUMPRODUCT(INDEX('Input| Projects'!$AS$10:$CP$1005, ,MATCH($C80,'Input| Projects'!$AS$9:$CP$9,0)),'Calc| Project Costs'!AJ$10:AJ$1005)/10^3+SUMPRODUCT(INDEX('Input| Projects'!$AS$10:$CP$1005, ,MATCH($C25,'Input| Projects'!$AS$9:$CP$9,0)),'Calc| Project Costs'!BP$10:BP$1005)/10^3</f>
        <v>0</v>
      </c>
      <c r="K80" s="186">
        <f t="shared" si="11"/>
        <v>0</v>
      </c>
      <c r="L80"/>
    </row>
    <row r="81" spans="2:12" s="41" customFormat="1" x14ac:dyDescent="0.2">
      <c r="B81" s="201">
        <f t="shared" si="12"/>
        <v>19</v>
      </c>
      <c r="C81" t="str">
        <f t="shared" si="10"/>
        <v>Other non system assets (dx)</v>
      </c>
      <c r="D81" s="186">
        <f>SUMPRODUCT(INDEX('Input| Projects'!$AS$10:$CP$1005, ,MATCH($C81,'Input| Projects'!$AS$9:$CP$9,0)),'Calc| Project Costs'!AD$10:AD$1005)/10^3+SUMPRODUCT(INDEX('Input| Projects'!$AS$10:$CP$1005, ,MATCH($C26,'Input| Projects'!$AS$9:$CP$9,0)),'Calc| Project Costs'!BJ$10:BJ$1005)/10^3</f>
        <v>0</v>
      </c>
      <c r="E81" s="186">
        <f>SUMPRODUCT(INDEX('Input| Projects'!$AS$10:$CP$1005, ,MATCH($C81,'Input| Projects'!$AS$9:$CP$9,0)),'Calc| Project Costs'!AE$10:AE$1005)/10^3+SUMPRODUCT(INDEX('Input| Projects'!$AS$10:$CP$1005, ,MATCH($C26,'Input| Projects'!$AS$9:$CP$9,0)),'Calc| Project Costs'!BK$10:BK$1005)/10^3</f>
        <v>0</v>
      </c>
      <c r="F81" s="186">
        <f>SUMPRODUCT(INDEX('Input| Projects'!$AS$10:$CP$1005, ,MATCH($C81,'Input| Projects'!$AS$9:$CP$9,0)),'Calc| Project Costs'!AF$10:AF$1005)/10^3+SUMPRODUCT(INDEX('Input| Projects'!$AS$10:$CP$1005, ,MATCH($C26,'Input| Projects'!$AS$9:$CP$9,0)),'Calc| Project Costs'!BL$10:BL$1005)/10^3</f>
        <v>0</v>
      </c>
      <c r="G81" s="186">
        <f>SUMPRODUCT(INDEX('Input| Projects'!$AS$10:$CP$1005, ,MATCH($C81,'Input| Projects'!$AS$9:$CP$9,0)),'Calc| Project Costs'!AG$10:AG$1005)/10^3+SUMPRODUCT(INDEX('Input| Projects'!$AS$10:$CP$1005, ,MATCH($C26,'Input| Projects'!$AS$9:$CP$9,0)),'Calc| Project Costs'!BM$10:BM$1005)/10^3</f>
        <v>0</v>
      </c>
      <c r="H81" s="186">
        <f>SUMPRODUCT(INDEX('Input| Projects'!$AS$10:$CP$1005, ,MATCH($C81,'Input| Projects'!$AS$9:$CP$9,0)),'Calc| Project Costs'!AH$10:AH$1005)/10^3+SUMPRODUCT(INDEX('Input| Projects'!$AS$10:$CP$1005, ,MATCH($C26,'Input| Projects'!$AS$9:$CP$9,0)),'Calc| Project Costs'!BN$10:BN$1005)/10^3</f>
        <v>0</v>
      </c>
      <c r="I81" s="186">
        <f>SUMPRODUCT(INDEX('Input| Projects'!$AS$10:$CP$1005, ,MATCH($C81,'Input| Projects'!$AS$9:$CP$9,0)),'Calc| Project Costs'!AI$10:AI$1005)/10^3+SUMPRODUCT(INDEX('Input| Projects'!$AS$10:$CP$1005, ,MATCH($C26,'Input| Projects'!$AS$9:$CP$9,0)),'Calc| Project Costs'!BO$10:BO$1005)/10^3</f>
        <v>0</v>
      </c>
      <c r="J81" s="186">
        <f>SUMPRODUCT(INDEX('Input| Projects'!$AS$10:$CP$1005, ,MATCH($C81,'Input| Projects'!$AS$9:$CP$9,0)),'Calc| Project Costs'!AJ$10:AJ$1005)/10^3+SUMPRODUCT(INDEX('Input| Projects'!$AS$10:$CP$1005, ,MATCH($C26,'Input| Projects'!$AS$9:$CP$9,0)),'Calc| Project Costs'!BP$10:BP$1005)/10^3</f>
        <v>0</v>
      </c>
      <c r="K81" s="186">
        <f t="shared" si="11"/>
        <v>0</v>
      </c>
      <c r="L81"/>
    </row>
    <row r="82" spans="2:12" s="41" customFormat="1" x14ac:dyDescent="0.2">
      <c r="B82" s="201">
        <f t="shared" si="12"/>
        <v>20</v>
      </c>
      <c r="C82" t="str">
        <f t="shared" si="10"/>
        <v/>
      </c>
      <c r="D82" s="186">
        <f>SUMPRODUCT(INDEX('Input| Projects'!$AS$10:$CP$1005, ,MATCH($C82,'Input| Projects'!$AS$9:$CP$9,0)),'Calc| Project Costs'!AD$10:AD$1005)/10^3+SUMPRODUCT(INDEX('Input| Projects'!$AS$10:$CP$1005, ,MATCH($C27,'Input| Projects'!$AS$9:$CP$9,0)),'Calc| Project Costs'!BJ$10:BJ$1005)/10^3</f>
        <v>0</v>
      </c>
      <c r="E82" s="186">
        <f>SUMPRODUCT(INDEX('Input| Projects'!$AS$10:$CP$1005, ,MATCH($C82,'Input| Projects'!$AS$9:$CP$9,0)),'Calc| Project Costs'!AE$10:AE$1005)/10^3+SUMPRODUCT(INDEX('Input| Projects'!$AS$10:$CP$1005, ,MATCH($C27,'Input| Projects'!$AS$9:$CP$9,0)),'Calc| Project Costs'!BK$10:BK$1005)/10^3</f>
        <v>0</v>
      </c>
      <c r="F82" s="186">
        <f>SUMPRODUCT(INDEX('Input| Projects'!$AS$10:$CP$1005, ,MATCH($C82,'Input| Projects'!$AS$9:$CP$9,0)),'Calc| Project Costs'!AF$10:AF$1005)/10^3+SUMPRODUCT(INDEX('Input| Projects'!$AS$10:$CP$1005, ,MATCH($C27,'Input| Projects'!$AS$9:$CP$9,0)),'Calc| Project Costs'!BL$10:BL$1005)/10^3</f>
        <v>0</v>
      </c>
      <c r="G82" s="186">
        <f>SUMPRODUCT(INDEX('Input| Projects'!$AS$10:$CP$1005, ,MATCH($C82,'Input| Projects'!$AS$9:$CP$9,0)),'Calc| Project Costs'!AG$10:AG$1005)/10^3+SUMPRODUCT(INDEX('Input| Projects'!$AS$10:$CP$1005, ,MATCH($C27,'Input| Projects'!$AS$9:$CP$9,0)),'Calc| Project Costs'!BM$10:BM$1005)/10^3</f>
        <v>0</v>
      </c>
      <c r="H82" s="186">
        <f>SUMPRODUCT(INDEX('Input| Projects'!$AS$10:$CP$1005, ,MATCH($C82,'Input| Projects'!$AS$9:$CP$9,0)),'Calc| Project Costs'!AH$10:AH$1005)/10^3+SUMPRODUCT(INDEX('Input| Projects'!$AS$10:$CP$1005, ,MATCH($C27,'Input| Projects'!$AS$9:$CP$9,0)),'Calc| Project Costs'!BN$10:BN$1005)/10^3</f>
        <v>0</v>
      </c>
      <c r="I82" s="186">
        <f>SUMPRODUCT(INDEX('Input| Projects'!$AS$10:$CP$1005, ,MATCH($C82,'Input| Projects'!$AS$9:$CP$9,0)),'Calc| Project Costs'!AI$10:AI$1005)/10^3+SUMPRODUCT(INDEX('Input| Projects'!$AS$10:$CP$1005, ,MATCH($C27,'Input| Projects'!$AS$9:$CP$9,0)),'Calc| Project Costs'!BO$10:BO$1005)/10^3</f>
        <v>0</v>
      </c>
      <c r="J82" s="186">
        <f>SUMPRODUCT(INDEX('Input| Projects'!$AS$10:$CP$1005, ,MATCH($C82,'Input| Projects'!$AS$9:$CP$9,0)),'Calc| Project Costs'!AJ$10:AJ$1005)/10^3+SUMPRODUCT(INDEX('Input| Projects'!$AS$10:$CP$1005, ,MATCH($C27,'Input| Projects'!$AS$9:$CP$9,0)),'Calc| Project Costs'!BP$10:BP$1005)/10^3</f>
        <v>0</v>
      </c>
      <c r="K82" s="186">
        <f t="shared" si="11"/>
        <v>0</v>
      </c>
      <c r="L82"/>
    </row>
    <row r="83" spans="2:12" s="41" customFormat="1" outlineLevel="1" x14ac:dyDescent="0.2">
      <c r="B83" s="201">
        <f t="shared" si="12"/>
        <v>21</v>
      </c>
      <c r="C83" t="str">
        <f t="shared" si="10"/>
        <v/>
      </c>
      <c r="D83" s="186">
        <f>SUMPRODUCT(INDEX('Input| Projects'!$AS$10:$CP$1005, ,MATCH($C83,'Input| Projects'!$AS$9:$CP$9,0)),'Calc| Project Costs'!AD$10:AD$1005)/10^3+SUMPRODUCT(INDEX('Input| Projects'!$AS$10:$CP$1005, ,MATCH($C28,'Input| Projects'!$AS$9:$CP$9,0)),'Calc| Project Costs'!BJ$10:BJ$1005)/10^3</f>
        <v>0</v>
      </c>
      <c r="E83" s="186">
        <f>SUMPRODUCT(INDEX('Input| Projects'!$AS$10:$CP$1005, ,MATCH($C83,'Input| Projects'!$AS$9:$CP$9,0)),'Calc| Project Costs'!AE$10:AE$1005)/10^3+SUMPRODUCT(INDEX('Input| Projects'!$AS$10:$CP$1005, ,MATCH($C28,'Input| Projects'!$AS$9:$CP$9,0)),'Calc| Project Costs'!BK$10:BK$1005)/10^3</f>
        <v>0</v>
      </c>
      <c r="F83" s="186">
        <f>SUMPRODUCT(INDEX('Input| Projects'!$AS$10:$CP$1005, ,MATCH($C83,'Input| Projects'!$AS$9:$CP$9,0)),'Calc| Project Costs'!AF$10:AF$1005)/10^3+SUMPRODUCT(INDEX('Input| Projects'!$AS$10:$CP$1005, ,MATCH($C28,'Input| Projects'!$AS$9:$CP$9,0)),'Calc| Project Costs'!BL$10:BL$1005)/10^3</f>
        <v>0</v>
      </c>
      <c r="G83" s="186">
        <f>SUMPRODUCT(INDEX('Input| Projects'!$AS$10:$CP$1005, ,MATCH($C83,'Input| Projects'!$AS$9:$CP$9,0)),'Calc| Project Costs'!AG$10:AG$1005)/10^3+SUMPRODUCT(INDEX('Input| Projects'!$AS$10:$CP$1005, ,MATCH($C28,'Input| Projects'!$AS$9:$CP$9,0)),'Calc| Project Costs'!BM$10:BM$1005)/10^3</f>
        <v>0</v>
      </c>
      <c r="H83" s="186">
        <f>SUMPRODUCT(INDEX('Input| Projects'!$AS$10:$CP$1005, ,MATCH($C83,'Input| Projects'!$AS$9:$CP$9,0)),'Calc| Project Costs'!AH$10:AH$1005)/10^3+SUMPRODUCT(INDEX('Input| Projects'!$AS$10:$CP$1005, ,MATCH($C28,'Input| Projects'!$AS$9:$CP$9,0)),'Calc| Project Costs'!BN$10:BN$1005)/10^3</f>
        <v>0</v>
      </c>
      <c r="I83" s="186">
        <f>SUMPRODUCT(INDEX('Input| Projects'!$AS$10:$CP$1005, ,MATCH($C83,'Input| Projects'!$AS$9:$CP$9,0)),'Calc| Project Costs'!AI$10:AI$1005)/10^3+SUMPRODUCT(INDEX('Input| Projects'!$AS$10:$CP$1005, ,MATCH($C28,'Input| Projects'!$AS$9:$CP$9,0)),'Calc| Project Costs'!BO$10:BO$1005)/10^3</f>
        <v>0</v>
      </c>
      <c r="J83" s="186">
        <f>SUMPRODUCT(INDEX('Input| Projects'!$AS$10:$CP$1005, ,MATCH($C83,'Input| Projects'!$AS$9:$CP$9,0)),'Calc| Project Costs'!AJ$10:AJ$1005)/10^3+SUMPRODUCT(INDEX('Input| Projects'!$AS$10:$CP$1005, ,MATCH($C28,'Input| Projects'!$AS$9:$CP$9,0)),'Calc| Project Costs'!BP$10:BP$1005)/10^3</f>
        <v>0</v>
      </c>
      <c r="K83" s="186">
        <f t="shared" si="11"/>
        <v>0</v>
      </c>
      <c r="L83"/>
    </row>
    <row r="84" spans="2:12" s="41" customFormat="1" outlineLevel="1" x14ac:dyDescent="0.2">
      <c r="B84" s="201">
        <f t="shared" si="12"/>
        <v>22</v>
      </c>
      <c r="C84" t="str">
        <f t="shared" si="10"/>
        <v/>
      </c>
      <c r="D84" s="186">
        <f>SUMPRODUCT(INDEX('Input| Projects'!$AS$10:$CP$1005, ,MATCH($C84,'Input| Projects'!$AS$9:$CP$9,0)),'Calc| Project Costs'!AD$10:AD$1005)/10^3+SUMPRODUCT(INDEX('Input| Projects'!$AS$10:$CP$1005, ,MATCH($C29,'Input| Projects'!$AS$9:$CP$9,0)),'Calc| Project Costs'!BJ$10:BJ$1005)/10^3</f>
        <v>0</v>
      </c>
      <c r="E84" s="186">
        <f>SUMPRODUCT(INDEX('Input| Projects'!$AS$10:$CP$1005, ,MATCH($C84,'Input| Projects'!$AS$9:$CP$9,0)),'Calc| Project Costs'!AE$10:AE$1005)/10^3+SUMPRODUCT(INDEX('Input| Projects'!$AS$10:$CP$1005, ,MATCH($C29,'Input| Projects'!$AS$9:$CP$9,0)),'Calc| Project Costs'!BK$10:BK$1005)/10^3</f>
        <v>0</v>
      </c>
      <c r="F84" s="186">
        <f>SUMPRODUCT(INDEX('Input| Projects'!$AS$10:$CP$1005, ,MATCH($C84,'Input| Projects'!$AS$9:$CP$9,0)),'Calc| Project Costs'!AF$10:AF$1005)/10^3+SUMPRODUCT(INDEX('Input| Projects'!$AS$10:$CP$1005, ,MATCH($C29,'Input| Projects'!$AS$9:$CP$9,0)),'Calc| Project Costs'!BL$10:BL$1005)/10^3</f>
        <v>0</v>
      </c>
      <c r="G84" s="186">
        <f>SUMPRODUCT(INDEX('Input| Projects'!$AS$10:$CP$1005, ,MATCH($C84,'Input| Projects'!$AS$9:$CP$9,0)),'Calc| Project Costs'!AG$10:AG$1005)/10^3+SUMPRODUCT(INDEX('Input| Projects'!$AS$10:$CP$1005, ,MATCH($C29,'Input| Projects'!$AS$9:$CP$9,0)),'Calc| Project Costs'!BM$10:BM$1005)/10^3</f>
        <v>0</v>
      </c>
      <c r="H84" s="186">
        <f>SUMPRODUCT(INDEX('Input| Projects'!$AS$10:$CP$1005, ,MATCH($C84,'Input| Projects'!$AS$9:$CP$9,0)),'Calc| Project Costs'!AH$10:AH$1005)/10^3+SUMPRODUCT(INDEX('Input| Projects'!$AS$10:$CP$1005, ,MATCH($C29,'Input| Projects'!$AS$9:$CP$9,0)),'Calc| Project Costs'!BN$10:BN$1005)/10^3</f>
        <v>0</v>
      </c>
      <c r="I84" s="186">
        <f>SUMPRODUCT(INDEX('Input| Projects'!$AS$10:$CP$1005, ,MATCH($C84,'Input| Projects'!$AS$9:$CP$9,0)),'Calc| Project Costs'!AI$10:AI$1005)/10^3+SUMPRODUCT(INDEX('Input| Projects'!$AS$10:$CP$1005, ,MATCH($C29,'Input| Projects'!$AS$9:$CP$9,0)),'Calc| Project Costs'!BO$10:BO$1005)/10^3</f>
        <v>0</v>
      </c>
      <c r="J84" s="186">
        <f>SUMPRODUCT(INDEX('Input| Projects'!$AS$10:$CP$1005, ,MATCH($C84,'Input| Projects'!$AS$9:$CP$9,0)),'Calc| Project Costs'!AJ$10:AJ$1005)/10^3+SUMPRODUCT(INDEX('Input| Projects'!$AS$10:$CP$1005, ,MATCH($C29,'Input| Projects'!$AS$9:$CP$9,0)),'Calc| Project Costs'!BP$10:BP$1005)/10^3</f>
        <v>0</v>
      </c>
      <c r="K84" s="186">
        <f t="shared" si="11"/>
        <v>0</v>
      </c>
      <c r="L84"/>
    </row>
    <row r="85" spans="2:12" s="41" customFormat="1" outlineLevel="1" x14ac:dyDescent="0.2">
      <c r="B85" s="201">
        <f t="shared" si="12"/>
        <v>23</v>
      </c>
      <c r="C85" t="str">
        <f t="shared" si="10"/>
        <v/>
      </c>
      <c r="D85" s="186">
        <f>SUMPRODUCT(INDEX('Input| Projects'!$AS$10:$CP$1005, ,MATCH($C85,'Input| Projects'!$AS$9:$CP$9,0)),'Calc| Project Costs'!AD$10:AD$1005)/10^3+SUMPRODUCT(INDEX('Input| Projects'!$AS$10:$CP$1005, ,MATCH($C30,'Input| Projects'!$AS$9:$CP$9,0)),'Calc| Project Costs'!BJ$10:BJ$1005)/10^3</f>
        <v>0</v>
      </c>
      <c r="E85" s="186">
        <f>SUMPRODUCT(INDEX('Input| Projects'!$AS$10:$CP$1005, ,MATCH($C85,'Input| Projects'!$AS$9:$CP$9,0)),'Calc| Project Costs'!AE$10:AE$1005)/10^3+SUMPRODUCT(INDEX('Input| Projects'!$AS$10:$CP$1005, ,MATCH($C30,'Input| Projects'!$AS$9:$CP$9,0)),'Calc| Project Costs'!BK$10:BK$1005)/10^3</f>
        <v>0</v>
      </c>
      <c r="F85" s="186">
        <f>SUMPRODUCT(INDEX('Input| Projects'!$AS$10:$CP$1005, ,MATCH($C85,'Input| Projects'!$AS$9:$CP$9,0)),'Calc| Project Costs'!AF$10:AF$1005)/10^3+SUMPRODUCT(INDEX('Input| Projects'!$AS$10:$CP$1005, ,MATCH($C30,'Input| Projects'!$AS$9:$CP$9,0)),'Calc| Project Costs'!BL$10:BL$1005)/10^3</f>
        <v>0</v>
      </c>
      <c r="G85" s="186">
        <f>SUMPRODUCT(INDEX('Input| Projects'!$AS$10:$CP$1005, ,MATCH($C85,'Input| Projects'!$AS$9:$CP$9,0)),'Calc| Project Costs'!AG$10:AG$1005)/10^3+SUMPRODUCT(INDEX('Input| Projects'!$AS$10:$CP$1005, ,MATCH($C30,'Input| Projects'!$AS$9:$CP$9,0)),'Calc| Project Costs'!BM$10:BM$1005)/10^3</f>
        <v>0</v>
      </c>
      <c r="H85" s="186">
        <f>SUMPRODUCT(INDEX('Input| Projects'!$AS$10:$CP$1005, ,MATCH($C85,'Input| Projects'!$AS$9:$CP$9,0)),'Calc| Project Costs'!AH$10:AH$1005)/10^3+SUMPRODUCT(INDEX('Input| Projects'!$AS$10:$CP$1005, ,MATCH($C30,'Input| Projects'!$AS$9:$CP$9,0)),'Calc| Project Costs'!BN$10:BN$1005)/10^3</f>
        <v>0</v>
      </c>
      <c r="I85" s="186">
        <f>SUMPRODUCT(INDEX('Input| Projects'!$AS$10:$CP$1005, ,MATCH($C85,'Input| Projects'!$AS$9:$CP$9,0)),'Calc| Project Costs'!AI$10:AI$1005)/10^3+SUMPRODUCT(INDEX('Input| Projects'!$AS$10:$CP$1005, ,MATCH($C30,'Input| Projects'!$AS$9:$CP$9,0)),'Calc| Project Costs'!BO$10:BO$1005)/10^3</f>
        <v>0</v>
      </c>
      <c r="J85" s="186">
        <f>SUMPRODUCT(INDEX('Input| Projects'!$AS$10:$CP$1005, ,MATCH($C85,'Input| Projects'!$AS$9:$CP$9,0)),'Calc| Project Costs'!AJ$10:AJ$1005)/10^3+SUMPRODUCT(INDEX('Input| Projects'!$AS$10:$CP$1005, ,MATCH($C30,'Input| Projects'!$AS$9:$CP$9,0)),'Calc| Project Costs'!BP$10:BP$1005)/10^3</f>
        <v>0</v>
      </c>
      <c r="K85" s="186">
        <f t="shared" si="11"/>
        <v>0</v>
      </c>
      <c r="L85"/>
    </row>
    <row r="86" spans="2:12" s="41" customFormat="1" outlineLevel="1" x14ac:dyDescent="0.2">
      <c r="B86" s="201">
        <f t="shared" si="12"/>
        <v>24</v>
      </c>
      <c r="C86" t="str">
        <f t="shared" si="10"/>
        <v/>
      </c>
      <c r="D86" s="186">
        <f>SUMPRODUCT(INDEX('Input| Projects'!$AS$10:$CP$1005, ,MATCH($C86,'Input| Projects'!$AS$9:$CP$9,0)),'Calc| Project Costs'!AD$10:AD$1005)/10^3+SUMPRODUCT(INDEX('Input| Projects'!$AS$10:$CP$1005, ,MATCH($C31,'Input| Projects'!$AS$9:$CP$9,0)),'Calc| Project Costs'!BJ$10:BJ$1005)/10^3</f>
        <v>0</v>
      </c>
      <c r="E86" s="186">
        <f>SUMPRODUCT(INDEX('Input| Projects'!$AS$10:$CP$1005, ,MATCH($C86,'Input| Projects'!$AS$9:$CP$9,0)),'Calc| Project Costs'!AE$10:AE$1005)/10^3+SUMPRODUCT(INDEX('Input| Projects'!$AS$10:$CP$1005, ,MATCH($C31,'Input| Projects'!$AS$9:$CP$9,0)),'Calc| Project Costs'!BK$10:BK$1005)/10^3</f>
        <v>0</v>
      </c>
      <c r="F86" s="186">
        <f>SUMPRODUCT(INDEX('Input| Projects'!$AS$10:$CP$1005, ,MATCH($C86,'Input| Projects'!$AS$9:$CP$9,0)),'Calc| Project Costs'!AF$10:AF$1005)/10^3+SUMPRODUCT(INDEX('Input| Projects'!$AS$10:$CP$1005, ,MATCH($C31,'Input| Projects'!$AS$9:$CP$9,0)),'Calc| Project Costs'!BL$10:BL$1005)/10^3</f>
        <v>0</v>
      </c>
      <c r="G86" s="186">
        <f>SUMPRODUCT(INDEX('Input| Projects'!$AS$10:$CP$1005, ,MATCH($C86,'Input| Projects'!$AS$9:$CP$9,0)),'Calc| Project Costs'!AG$10:AG$1005)/10^3+SUMPRODUCT(INDEX('Input| Projects'!$AS$10:$CP$1005, ,MATCH($C31,'Input| Projects'!$AS$9:$CP$9,0)),'Calc| Project Costs'!BM$10:BM$1005)/10^3</f>
        <v>0</v>
      </c>
      <c r="H86" s="186">
        <f>SUMPRODUCT(INDEX('Input| Projects'!$AS$10:$CP$1005, ,MATCH($C86,'Input| Projects'!$AS$9:$CP$9,0)),'Calc| Project Costs'!AH$10:AH$1005)/10^3+SUMPRODUCT(INDEX('Input| Projects'!$AS$10:$CP$1005, ,MATCH($C31,'Input| Projects'!$AS$9:$CP$9,0)),'Calc| Project Costs'!BN$10:BN$1005)/10^3</f>
        <v>0</v>
      </c>
      <c r="I86" s="186">
        <f>SUMPRODUCT(INDEX('Input| Projects'!$AS$10:$CP$1005, ,MATCH($C86,'Input| Projects'!$AS$9:$CP$9,0)),'Calc| Project Costs'!AI$10:AI$1005)/10^3+SUMPRODUCT(INDEX('Input| Projects'!$AS$10:$CP$1005, ,MATCH($C31,'Input| Projects'!$AS$9:$CP$9,0)),'Calc| Project Costs'!BO$10:BO$1005)/10^3</f>
        <v>0</v>
      </c>
      <c r="J86" s="186">
        <f>SUMPRODUCT(INDEX('Input| Projects'!$AS$10:$CP$1005, ,MATCH($C86,'Input| Projects'!$AS$9:$CP$9,0)),'Calc| Project Costs'!AJ$10:AJ$1005)/10^3+SUMPRODUCT(INDEX('Input| Projects'!$AS$10:$CP$1005, ,MATCH($C31,'Input| Projects'!$AS$9:$CP$9,0)),'Calc| Project Costs'!BP$10:BP$1005)/10^3</f>
        <v>0</v>
      </c>
      <c r="K86" s="186">
        <f t="shared" si="11"/>
        <v>0</v>
      </c>
      <c r="L86"/>
    </row>
    <row r="87" spans="2:12" s="41" customFormat="1" outlineLevel="1" x14ac:dyDescent="0.2">
      <c r="B87" s="201">
        <f t="shared" si="12"/>
        <v>25</v>
      </c>
      <c r="C87" t="str">
        <f t="shared" si="10"/>
        <v/>
      </c>
      <c r="D87" s="186">
        <f>SUMPRODUCT(INDEX('Input| Projects'!$AS$10:$CP$1005, ,MATCH($C87,'Input| Projects'!$AS$9:$CP$9,0)),'Calc| Project Costs'!AD$10:AD$1005)/10^3+SUMPRODUCT(INDEX('Input| Projects'!$AS$10:$CP$1005, ,MATCH($C32,'Input| Projects'!$AS$9:$CP$9,0)),'Calc| Project Costs'!BJ$10:BJ$1005)/10^3</f>
        <v>0</v>
      </c>
      <c r="E87" s="186">
        <f>SUMPRODUCT(INDEX('Input| Projects'!$AS$10:$CP$1005, ,MATCH($C87,'Input| Projects'!$AS$9:$CP$9,0)),'Calc| Project Costs'!AE$10:AE$1005)/10^3+SUMPRODUCT(INDEX('Input| Projects'!$AS$10:$CP$1005, ,MATCH($C32,'Input| Projects'!$AS$9:$CP$9,0)),'Calc| Project Costs'!BK$10:BK$1005)/10^3</f>
        <v>0</v>
      </c>
      <c r="F87" s="186">
        <f>SUMPRODUCT(INDEX('Input| Projects'!$AS$10:$CP$1005, ,MATCH($C87,'Input| Projects'!$AS$9:$CP$9,0)),'Calc| Project Costs'!AF$10:AF$1005)/10^3+SUMPRODUCT(INDEX('Input| Projects'!$AS$10:$CP$1005, ,MATCH($C32,'Input| Projects'!$AS$9:$CP$9,0)),'Calc| Project Costs'!BL$10:BL$1005)/10^3</f>
        <v>0</v>
      </c>
      <c r="G87" s="186">
        <f>SUMPRODUCT(INDEX('Input| Projects'!$AS$10:$CP$1005, ,MATCH($C87,'Input| Projects'!$AS$9:$CP$9,0)),'Calc| Project Costs'!AG$10:AG$1005)/10^3+SUMPRODUCT(INDEX('Input| Projects'!$AS$10:$CP$1005, ,MATCH($C32,'Input| Projects'!$AS$9:$CP$9,0)),'Calc| Project Costs'!BM$10:BM$1005)/10^3</f>
        <v>0</v>
      </c>
      <c r="H87" s="186">
        <f>SUMPRODUCT(INDEX('Input| Projects'!$AS$10:$CP$1005, ,MATCH($C87,'Input| Projects'!$AS$9:$CP$9,0)),'Calc| Project Costs'!AH$10:AH$1005)/10^3+SUMPRODUCT(INDEX('Input| Projects'!$AS$10:$CP$1005, ,MATCH($C32,'Input| Projects'!$AS$9:$CP$9,0)),'Calc| Project Costs'!BN$10:BN$1005)/10^3</f>
        <v>0</v>
      </c>
      <c r="I87" s="186">
        <f>SUMPRODUCT(INDEX('Input| Projects'!$AS$10:$CP$1005, ,MATCH($C87,'Input| Projects'!$AS$9:$CP$9,0)),'Calc| Project Costs'!AI$10:AI$1005)/10^3+SUMPRODUCT(INDEX('Input| Projects'!$AS$10:$CP$1005, ,MATCH($C32,'Input| Projects'!$AS$9:$CP$9,0)),'Calc| Project Costs'!BO$10:BO$1005)/10^3</f>
        <v>0</v>
      </c>
      <c r="J87" s="186">
        <f>SUMPRODUCT(INDEX('Input| Projects'!$AS$10:$CP$1005, ,MATCH($C87,'Input| Projects'!$AS$9:$CP$9,0)),'Calc| Project Costs'!AJ$10:AJ$1005)/10^3+SUMPRODUCT(INDEX('Input| Projects'!$AS$10:$CP$1005, ,MATCH($C32,'Input| Projects'!$AS$9:$CP$9,0)),'Calc| Project Costs'!BP$10:BP$1005)/10^3</f>
        <v>0</v>
      </c>
      <c r="K87" s="186">
        <f t="shared" si="11"/>
        <v>0</v>
      </c>
      <c r="L87"/>
    </row>
    <row r="88" spans="2:12" s="41" customFormat="1" outlineLevel="1" x14ac:dyDescent="0.2">
      <c r="B88" s="201">
        <f t="shared" si="12"/>
        <v>26</v>
      </c>
      <c r="C88" t="str">
        <f t="shared" si="10"/>
        <v/>
      </c>
      <c r="D88" s="186">
        <f>SUMPRODUCT(INDEX('Input| Projects'!$AS$10:$CP$1005, ,MATCH($C88,'Input| Projects'!$AS$9:$CP$9,0)),'Calc| Project Costs'!AD$10:AD$1005)/10^3+SUMPRODUCT(INDEX('Input| Projects'!$AS$10:$CP$1005, ,MATCH($C33,'Input| Projects'!$AS$9:$CP$9,0)),'Calc| Project Costs'!BJ$10:BJ$1005)/10^3</f>
        <v>0</v>
      </c>
      <c r="E88" s="186">
        <f>SUMPRODUCT(INDEX('Input| Projects'!$AS$10:$CP$1005, ,MATCH($C88,'Input| Projects'!$AS$9:$CP$9,0)),'Calc| Project Costs'!AE$10:AE$1005)/10^3+SUMPRODUCT(INDEX('Input| Projects'!$AS$10:$CP$1005, ,MATCH($C33,'Input| Projects'!$AS$9:$CP$9,0)),'Calc| Project Costs'!BK$10:BK$1005)/10^3</f>
        <v>0</v>
      </c>
      <c r="F88" s="186">
        <f>SUMPRODUCT(INDEX('Input| Projects'!$AS$10:$CP$1005, ,MATCH($C88,'Input| Projects'!$AS$9:$CP$9,0)),'Calc| Project Costs'!AF$10:AF$1005)/10^3+SUMPRODUCT(INDEX('Input| Projects'!$AS$10:$CP$1005, ,MATCH($C33,'Input| Projects'!$AS$9:$CP$9,0)),'Calc| Project Costs'!BL$10:BL$1005)/10^3</f>
        <v>0</v>
      </c>
      <c r="G88" s="186">
        <f>SUMPRODUCT(INDEX('Input| Projects'!$AS$10:$CP$1005, ,MATCH($C88,'Input| Projects'!$AS$9:$CP$9,0)),'Calc| Project Costs'!AG$10:AG$1005)/10^3+SUMPRODUCT(INDEX('Input| Projects'!$AS$10:$CP$1005, ,MATCH($C33,'Input| Projects'!$AS$9:$CP$9,0)),'Calc| Project Costs'!BM$10:BM$1005)/10^3</f>
        <v>0</v>
      </c>
      <c r="H88" s="186">
        <f>SUMPRODUCT(INDEX('Input| Projects'!$AS$10:$CP$1005, ,MATCH($C88,'Input| Projects'!$AS$9:$CP$9,0)),'Calc| Project Costs'!AH$10:AH$1005)/10^3+SUMPRODUCT(INDEX('Input| Projects'!$AS$10:$CP$1005, ,MATCH($C33,'Input| Projects'!$AS$9:$CP$9,0)),'Calc| Project Costs'!BN$10:BN$1005)/10^3</f>
        <v>0</v>
      </c>
      <c r="I88" s="186">
        <f>SUMPRODUCT(INDEX('Input| Projects'!$AS$10:$CP$1005, ,MATCH($C88,'Input| Projects'!$AS$9:$CP$9,0)),'Calc| Project Costs'!AI$10:AI$1005)/10^3+SUMPRODUCT(INDEX('Input| Projects'!$AS$10:$CP$1005, ,MATCH($C33,'Input| Projects'!$AS$9:$CP$9,0)),'Calc| Project Costs'!BO$10:BO$1005)/10^3</f>
        <v>0</v>
      </c>
      <c r="J88" s="186">
        <f>SUMPRODUCT(INDEX('Input| Projects'!$AS$10:$CP$1005, ,MATCH($C88,'Input| Projects'!$AS$9:$CP$9,0)),'Calc| Project Costs'!AJ$10:AJ$1005)/10^3+SUMPRODUCT(INDEX('Input| Projects'!$AS$10:$CP$1005, ,MATCH($C33,'Input| Projects'!$AS$9:$CP$9,0)),'Calc| Project Costs'!BP$10:BP$1005)/10^3</f>
        <v>0</v>
      </c>
      <c r="K88" s="186">
        <f t="shared" si="11"/>
        <v>0</v>
      </c>
      <c r="L88"/>
    </row>
    <row r="89" spans="2:12" s="41" customFormat="1" outlineLevel="1" x14ac:dyDescent="0.2">
      <c r="B89" s="201">
        <f t="shared" si="12"/>
        <v>27</v>
      </c>
      <c r="C89" t="str">
        <f t="shared" si="10"/>
        <v/>
      </c>
      <c r="D89" s="186">
        <f>SUMPRODUCT(INDEX('Input| Projects'!$AS$10:$CP$1005, ,MATCH($C89,'Input| Projects'!$AS$9:$CP$9,0)),'Calc| Project Costs'!AD$10:AD$1005)/10^3+SUMPRODUCT(INDEX('Input| Projects'!$AS$10:$CP$1005, ,MATCH($C34,'Input| Projects'!$AS$9:$CP$9,0)),'Calc| Project Costs'!BJ$10:BJ$1005)/10^3</f>
        <v>0</v>
      </c>
      <c r="E89" s="186">
        <f>SUMPRODUCT(INDEX('Input| Projects'!$AS$10:$CP$1005, ,MATCH($C89,'Input| Projects'!$AS$9:$CP$9,0)),'Calc| Project Costs'!AE$10:AE$1005)/10^3+SUMPRODUCT(INDEX('Input| Projects'!$AS$10:$CP$1005, ,MATCH($C34,'Input| Projects'!$AS$9:$CP$9,0)),'Calc| Project Costs'!BK$10:BK$1005)/10^3</f>
        <v>0</v>
      </c>
      <c r="F89" s="186">
        <f>SUMPRODUCT(INDEX('Input| Projects'!$AS$10:$CP$1005, ,MATCH($C89,'Input| Projects'!$AS$9:$CP$9,0)),'Calc| Project Costs'!AF$10:AF$1005)/10^3+SUMPRODUCT(INDEX('Input| Projects'!$AS$10:$CP$1005, ,MATCH($C34,'Input| Projects'!$AS$9:$CP$9,0)),'Calc| Project Costs'!BL$10:BL$1005)/10^3</f>
        <v>0</v>
      </c>
      <c r="G89" s="186">
        <f>SUMPRODUCT(INDEX('Input| Projects'!$AS$10:$CP$1005, ,MATCH($C89,'Input| Projects'!$AS$9:$CP$9,0)),'Calc| Project Costs'!AG$10:AG$1005)/10^3+SUMPRODUCT(INDEX('Input| Projects'!$AS$10:$CP$1005, ,MATCH($C34,'Input| Projects'!$AS$9:$CP$9,0)),'Calc| Project Costs'!BM$10:BM$1005)/10^3</f>
        <v>0</v>
      </c>
      <c r="H89" s="186">
        <f>SUMPRODUCT(INDEX('Input| Projects'!$AS$10:$CP$1005, ,MATCH($C89,'Input| Projects'!$AS$9:$CP$9,0)),'Calc| Project Costs'!AH$10:AH$1005)/10^3+SUMPRODUCT(INDEX('Input| Projects'!$AS$10:$CP$1005, ,MATCH($C34,'Input| Projects'!$AS$9:$CP$9,0)),'Calc| Project Costs'!BN$10:BN$1005)/10^3</f>
        <v>0</v>
      </c>
      <c r="I89" s="186">
        <f>SUMPRODUCT(INDEX('Input| Projects'!$AS$10:$CP$1005, ,MATCH($C89,'Input| Projects'!$AS$9:$CP$9,0)),'Calc| Project Costs'!AI$10:AI$1005)/10^3+SUMPRODUCT(INDEX('Input| Projects'!$AS$10:$CP$1005, ,MATCH($C34,'Input| Projects'!$AS$9:$CP$9,0)),'Calc| Project Costs'!BO$10:BO$1005)/10^3</f>
        <v>0</v>
      </c>
      <c r="J89" s="186">
        <f>SUMPRODUCT(INDEX('Input| Projects'!$AS$10:$CP$1005, ,MATCH($C89,'Input| Projects'!$AS$9:$CP$9,0)),'Calc| Project Costs'!AJ$10:AJ$1005)/10^3+SUMPRODUCT(INDEX('Input| Projects'!$AS$10:$CP$1005, ,MATCH($C34,'Input| Projects'!$AS$9:$CP$9,0)),'Calc| Project Costs'!BP$10:BP$1005)/10^3</f>
        <v>0</v>
      </c>
      <c r="K89" s="186">
        <f t="shared" si="11"/>
        <v>0</v>
      </c>
      <c r="L89"/>
    </row>
    <row r="90" spans="2:12" s="41" customFormat="1" outlineLevel="1" x14ac:dyDescent="0.2">
      <c r="B90" s="201">
        <f t="shared" si="12"/>
        <v>28</v>
      </c>
      <c r="C90" t="str">
        <f t="shared" si="10"/>
        <v/>
      </c>
      <c r="D90" s="186">
        <f>SUMPRODUCT(INDEX('Input| Projects'!$AS$10:$CP$1005, ,MATCH($C90,'Input| Projects'!$AS$9:$CP$9,0)),'Calc| Project Costs'!AD$10:AD$1005)/10^3+SUMPRODUCT(INDEX('Input| Projects'!$AS$10:$CP$1005, ,MATCH($C35,'Input| Projects'!$AS$9:$CP$9,0)),'Calc| Project Costs'!BJ$10:BJ$1005)/10^3</f>
        <v>0</v>
      </c>
      <c r="E90" s="186">
        <f>SUMPRODUCT(INDEX('Input| Projects'!$AS$10:$CP$1005, ,MATCH($C90,'Input| Projects'!$AS$9:$CP$9,0)),'Calc| Project Costs'!AE$10:AE$1005)/10^3+SUMPRODUCT(INDEX('Input| Projects'!$AS$10:$CP$1005, ,MATCH($C35,'Input| Projects'!$AS$9:$CP$9,0)),'Calc| Project Costs'!BK$10:BK$1005)/10^3</f>
        <v>0</v>
      </c>
      <c r="F90" s="186">
        <f>SUMPRODUCT(INDEX('Input| Projects'!$AS$10:$CP$1005, ,MATCH($C90,'Input| Projects'!$AS$9:$CP$9,0)),'Calc| Project Costs'!AF$10:AF$1005)/10^3+SUMPRODUCT(INDEX('Input| Projects'!$AS$10:$CP$1005, ,MATCH($C35,'Input| Projects'!$AS$9:$CP$9,0)),'Calc| Project Costs'!BL$10:BL$1005)/10^3</f>
        <v>0</v>
      </c>
      <c r="G90" s="186">
        <f>SUMPRODUCT(INDEX('Input| Projects'!$AS$10:$CP$1005, ,MATCH($C90,'Input| Projects'!$AS$9:$CP$9,0)),'Calc| Project Costs'!AG$10:AG$1005)/10^3+SUMPRODUCT(INDEX('Input| Projects'!$AS$10:$CP$1005, ,MATCH($C35,'Input| Projects'!$AS$9:$CP$9,0)),'Calc| Project Costs'!BM$10:BM$1005)/10^3</f>
        <v>0</v>
      </c>
      <c r="H90" s="186">
        <f>SUMPRODUCT(INDEX('Input| Projects'!$AS$10:$CP$1005, ,MATCH($C90,'Input| Projects'!$AS$9:$CP$9,0)),'Calc| Project Costs'!AH$10:AH$1005)/10^3+SUMPRODUCT(INDEX('Input| Projects'!$AS$10:$CP$1005, ,MATCH($C35,'Input| Projects'!$AS$9:$CP$9,0)),'Calc| Project Costs'!BN$10:BN$1005)/10^3</f>
        <v>0</v>
      </c>
      <c r="I90" s="186">
        <f>SUMPRODUCT(INDEX('Input| Projects'!$AS$10:$CP$1005, ,MATCH($C90,'Input| Projects'!$AS$9:$CP$9,0)),'Calc| Project Costs'!AI$10:AI$1005)/10^3+SUMPRODUCT(INDEX('Input| Projects'!$AS$10:$CP$1005, ,MATCH($C35,'Input| Projects'!$AS$9:$CP$9,0)),'Calc| Project Costs'!BO$10:BO$1005)/10^3</f>
        <v>0</v>
      </c>
      <c r="J90" s="186">
        <f>SUMPRODUCT(INDEX('Input| Projects'!$AS$10:$CP$1005, ,MATCH($C90,'Input| Projects'!$AS$9:$CP$9,0)),'Calc| Project Costs'!AJ$10:AJ$1005)/10^3+SUMPRODUCT(INDEX('Input| Projects'!$AS$10:$CP$1005, ,MATCH($C35,'Input| Projects'!$AS$9:$CP$9,0)),'Calc| Project Costs'!BP$10:BP$1005)/10^3</f>
        <v>0</v>
      </c>
      <c r="K90" s="186">
        <f t="shared" si="11"/>
        <v>0</v>
      </c>
      <c r="L90"/>
    </row>
    <row r="91" spans="2:12" s="41" customFormat="1" outlineLevel="1" x14ac:dyDescent="0.2">
      <c r="B91" s="201">
        <f t="shared" si="12"/>
        <v>29</v>
      </c>
      <c r="C91" t="str">
        <f t="shared" si="10"/>
        <v/>
      </c>
      <c r="D91" s="186">
        <f>SUMPRODUCT(INDEX('Input| Projects'!$AS$10:$CP$1005, ,MATCH($C91,'Input| Projects'!$AS$9:$CP$9,0)),'Calc| Project Costs'!AD$10:AD$1005)/10^3+SUMPRODUCT(INDEX('Input| Projects'!$AS$10:$CP$1005, ,MATCH($C36,'Input| Projects'!$AS$9:$CP$9,0)),'Calc| Project Costs'!BJ$10:BJ$1005)/10^3</f>
        <v>0</v>
      </c>
      <c r="E91" s="186">
        <f>SUMPRODUCT(INDEX('Input| Projects'!$AS$10:$CP$1005, ,MATCH($C91,'Input| Projects'!$AS$9:$CP$9,0)),'Calc| Project Costs'!AE$10:AE$1005)/10^3+SUMPRODUCT(INDEX('Input| Projects'!$AS$10:$CP$1005, ,MATCH($C36,'Input| Projects'!$AS$9:$CP$9,0)),'Calc| Project Costs'!BK$10:BK$1005)/10^3</f>
        <v>0</v>
      </c>
      <c r="F91" s="186">
        <f>SUMPRODUCT(INDEX('Input| Projects'!$AS$10:$CP$1005, ,MATCH($C91,'Input| Projects'!$AS$9:$CP$9,0)),'Calc| Project Costs'!AF$10:AF$1005)/10^3+SUMPRODUCT(INDEX('Input| Projects'!$AS$10:$CP$1005, ,MATCH($C36,'Input| Projects'!$AS$9:$CP$9,0)),'Calc| Project Costs'!BL$10:BL$1005)/10^3</f>
        <v>0</v>
      </c>
      <c r="G91" s="186">
        <f>SUMPRODUCT(INDEX('Input| Projects'!$AS$10:$CP$1005, ,MATCH($C91,'Input| Projects'!$AS$9:$CP$9,0)),'Calc| Project Costs'!AG$10:AG$1005)/10^3+SUMPRODUCT(INDEX('Input| Projects'!$AS$10:$CP$1005, ,MATCH($C36,'Input| Projects'!$AS$9:$CP$9,0)),'Calc| Project Costs'!BM$10:BM$1005)/10^3</f>
        <v>0</v>
      </c>
      <c r="H91" s="186">
        <f>SUMPRODUCT(INDEX('Input| Projects'!$AS$10:$CP$1005, ,MATCH($C91,'Input| Projects'!$AS$9:$CP$9,0)),'Calc| Project Costs'!AH$10:AH$1005)/10^3+SUMPRODUCT(INDEX('Input| Projects'!$AS$10:$CP$1005, ,MATCH($C36,'Input| Projects'!$AS$9:$CP$9,0)),'Calc| Project Costs'!BN$10:BN$1005)/10^3</f>
        <v>0</v>
      </c>
      <c r="I91" s="186">
        <f>SUMPRODUCT(INDEX('Input| Projects'!$AS$10:$CP$1005, ,MATCH($C91,'Input| Projects'!$AS$9:$CP$9,0)),'Calc| Project Costs'!AI$10:AI$1005)/10^3+SUMPRODUCT(INDEX('Input| Projects'!$AS$10:$CP$1005, ,MATCH($C36,'Input| Projects'!$AS$9:$CP$9,0)),'Calc| Project Costs'!BO$10:BO$1005)/10^3</f>
        <v>0</v>
      </c>
      <c r="J91" s="186">
        <f>SUMPRODUCT(INDEX('Input| Projects'!$AS$10:$CP$1005, ,MATCH($C91,'Input| Projects'!$AS$9:$CP$9,0)),'Calc| Project Costs'!AJ$10:AJ$1005)/10^3+SUMPRODUCT(INDEX('Input| Projects'!$AS$10:$CP$1005, ,MATCH($C36,'Input| Projects'!$AS$9:$CP$9,0)),'Calc| Project Costs'!BP$10:BP$1005)/10^3</f>
        <v>0</v>
      </c>
      <c r="K91" s="186">
        <f t="shared" si="11"/>
        <v>0</v>
      </c>
      <c r="L91"/>
    </row>
    <row r="92" spans="2:12" s="41" customFormat="1" outlineLevel="1" x14ac:dyDescent="0.2">
      <c r="B92" s="201">
        <f t="shared" si="12"/>
        <v>30</v>
      </c>
      <c r="C92" t="str">
        <f t="shared" si="10"/>
        <v/>
      </c>
      <c r="D92" s="186">
        <f>SUMPRODUCT(INDEX('Input| Projects'!$AS$10:$CP$1005, ,MATCH($C92,'Input| Projects'!$AS$9:$CP$9,0)),'Calc| Project Costs'!AD$10:AD$1005)/10^3+SUMPRODUCT(INDEX('Input| Projects'!$AS$10:$CP$1005, ,MATCH($C37,'Input| Projects'!$AS$9:$CP$9,0)),'Calc| Project Costs'!BJ$10:BJ$1005)/10^3</f>
        <v>0</v>
      </c>
      <c r="E92" s="186">
        <f>SUMPRODUCT(INDEX('Input| Projects'!$AS$10:$CP$1005, ,MATCH($C92,'Input| Projects'!$AS$9:$CP$9,0)),'Calc| Project Costs'!AE$10:AE$1005)/10^3+SUMPRODUCT(INDEX('Input| Projects'!$AS$10:$CP$1005, ,MATCH($C37,'Input| Projects'!$AS$9:$CP$9,0)),'Calc| Project Costs'!BK$10:BK$1005)/10^3</f>
        <v>0</v>
      </c>
      <c r="F92" s="186">
        <f>SUMPRODUCT(INDEX('Input| Projects'!$AS$10:$CP$1005, ,MATCH($C92,'Input| Projects'!$AS$9:$CP$9,0)),'Calc| Project Costs'!AF$10:AF$1005)/10^3+SUMPRODUCT(INDEX('Input| Projects'!$AS$10:$CP$1005, ,MATCH($C37,'Input| Projects'!$AS$9:$CP$9,0)),'Calc| Project Costs'!BL$10:BL$1005)/10^3</f>
        <v>0</v>
      </c>
      <c r="G92" s="186">
        <f>SUMPRODUCT(INDEX('Input| Projects'!$AS$10:$CP$1005, ,MATCH($C92,'Input| Projects'!$AS$9:$CP$9,0)),'Calc| Project Costs'!AG$10:AG$1005)/10^3+SUMPRODUCT(INDEX('Input| Projects'!$AS$10:$CP$1005, ,MATCH($C37,'Input| Projects'!$AS$9:$CP$9,0)),'Calc| Project Costs'!BM$10:BM$1005)/10^3</f>
        <v>0</v>
      </c>
      <c r="H92" s="186">
        <f>SUMPRODUCT(INDEX('Input| Projects'!$AS$10:$CP$1005, ,MATCH($C92,'Input| Projects'!$AS$9:$CP$9,0)),'Calc| Project Costs'!AH$10:AH$1005)/10^3+SUMPRODUCT(INDEX('Input| Projects'!$AS$10:$CP$1005, ,MATCH($C37,'Input| Projects'!$AS$9:$CP$9,0)),'Calc| Project Costs'!BN$10:BN$1005)/10^3</f>
        <v>0</v>
      </c>
      <c r="I92" s="186">
        <f>SUMPRODUCT(INDEX('Input| Projects'!$AS$10:$CP$1005, ,MATCH($C92,'Input| Projects'!$AS$9:$CP$9,0)),'Calc| Project Costs'!AI$10:AI$1005)/10^3+SUMPRODUCT(INDEX('Input| Projects'!$AS$10:$CP$1005, ,MATCH($C37,'Input| Projects'!$AS$9:$CP$9,0)),'Calc| Project Costs'!BO$10:BO$1005)/10^3</f>
        <v>0</v>
      </c>
      <c r="J92" s="186">
        <f>SUMPRODUCT(INDEX('Input| Projects'!$AS$10:$CP$1005, ,MATCH($C92,'Input| Projects'!$AS$9:$CP$9,0)),'Calc| Project Costs'!AJ$10:AJ$1005)/10^3+SUMPRODUCT(INDEX('Input| Projects'!$AS$10:$CP$1005, ,MATCH($C37,'Input| Projects'!$AS$9:$CP$9,0)),'Calc| Project Costs'!BP$10:BP$1005)/10^3</f>
        <v>0</v>
      </c>
      <c r="K92" s="186">
        <f t="shared" si="11"/>
        <v>0</v>
      </c>
      <c r="L92"/>
    </row>
    <row r="93" spans="2:12" s="41" customFormat="1" outlineLevel="1" x14ac:dyDescent="0.2">
      <c r="B93" s="201">
        <f t="shared" si="12"/>
        <v>31</v>
      </c>
      <c r="C93" t="str">
        <f t="shared" si="10"/>
        <v/>
      </c>
      <c r="D93" s="186">
        <f>SUMPRODUCT(INDEX('Input| Projects'!$AS$10:$CP$1005, ,MATCH($C93,'Input| Projects'!$AS$9:$CP$9,0)),'Calc| Project Costs'!AD$10:AD$1005)/10^3+SUMPRODUCT(INDEX('Input| Projects'!$AS$10:$CP$1005, ,MATCH($C38,'Input| Projects'!$AS$9:$CP$9,0)),'Calc| Project Costs'!BJ$10:BJ$1005)/10^3</f>
        <v>0</v>
      </c>
      <c r="E93" s="186">
        <f>SUMPRODUCT(INDEX('Input| Projects'!$AS$10:$CP$1005, ,MATCH($C93,'Input| Projects'!$AS$9:$CP$9,0)),'Calc| Project Costs'!AE$10:AE$1005)/10^3+SUMPRODUCT(INDEX('Input| Projects'!$AS$10:$CP$1005, ,MATCH($C38,'Input| Projects'!$AS$9:$CP$9,0)),'Calc| Project Costs'!BK$10:BK$1005)/10^3</f>
        <v>0</v>
      </c>
      <c r="F93" s="186">
        <f>SUMPRODUCT(INDEX('Input| Projects'!$AS$10:$CP$1005, ,MATCH($C93,'Input| Projects'!$AS$9:$CP$9,0)),'Calc| Project Costs'!AF$10:AF$1005)/10^3+SUMPRODUCT(INDEX('Input| Projects'!$AS$10:$CP$1005, ,MATCH($C38,'Input| Projects'!$AS$9:$CP$9,0)),'Calc| Project Costs'!BL$10:BL$1005)/10^3</f>
        <v>0</v>
      </c>
      <c r="G93" s="186">
        <f>SUMPRODUCT(INDEX('Input| Projects'!$AS$10:$CP$1005, ,MATCH($C93,'Input| Projects'!$AS$9:$CP$9,0)),'Calc| Project Costs'!AG$10:AG$1005)/10^3+SUMPRODUCT(INDEX('Input| Projects'!$AS$10:$CP$1005, ,MATCH($C38,'Input| Projects'!$AS$9:$CP$9,0)),'Calc| Project Costs'!BM$10:BM$1005)/10^3</f>
        <v>0</v>
      </c>
      <c r="H93" s="186">
        <f>SUMPRODUCT(INDEX('Input| Projects'!$AS$10:$CP$1005, ,MATCH($C93,'Input| Projects'!$AS$9:$CP$9,0)),'Calc| Project Costs'!AH$10:AH$1005)/10^3+SUMPRODUCT(INDEX('Input| Projects'!$AS$10:$CP$1005, ,MATCH($C38,'Input| Projects'!$AS$9:$CP$9,0)),'Calc| Project Costs'!BN$10:BN$1005)/10^3</f>
        <v>0</v>
      </c>
      <c r="I93" s="186">
        <f>SUMPRODUCT(INDEX('Input| Projects'!$AS$10:$CP$1005, ,MATCH($C93,'Input| Projects'!$AS$9:$CP$9,0)),'Calc| Project Costs'!AI$10:AI$1005)/10^3+SUMPRODUCT(INDEX('Input| Projects'!$AS$10:$CP$1005, ,MATCH($C38,'Input| Projects'!$AS$9:$CP$9,0)),'Calc| Project Costs'!BO$10:BO$1005)/10^3</f>
        <v>0</v>
      </c>
      <c r="J93" s="186">
        <f>SUMPRODUCT(INDEX('Input| Projects'!$AS$10:$CP$1005, ,MATCH($C93,'Input| Projects'!$AS$9:$CP$9,0)),'Calc| Project Costs'!AJ$10:AJ$1005)/10^3+SUMPRODUCT(INDEX('Input| Projects'!$AS$10:$CP$1005, ,MATCH($C38,'Input| Projects'!$AS$9:$CP$9,0)),'Calc| Project Costs'!BP$10:BP$1005)/10^3</f>
        <v>0</v>
      </c>
      <c r="K93" s="186">
        <f t="shared" si="11"/>
        <v>0</v>
      </c>
      <c r="L93"/>
    </row>
    <row r="94" spans="2:12" s="41" customFormat="1" outlineLevel="1" x14ac:dyDescent="0.2">
      <c r="B94" s="201">
        <f t="shared" si="12"/>
        <v>32</v>
      </c>
      <c r="C94" t="str">
        <f t="shared" si="10"/>
        <v/>
      </c>
      <c r="D94" s="186">
        <f>SUMPRODUCT(INDEX('Input| Projects'!$AS$10:$CP$1005, ,MATCH($C94,'Input| Projects'!$AS$9:$CP$9,0)),'Calc| Project Costs'!AD$10:AD$1005)/10^3+SUMPRODUCT(INDEX('Input| Projects'!$AS$10:$CP$1005, ,MATCH($C39,'Input| Projects'!$AS$9:$CP$9,0)),'Calc| Project Costs'!BJ$10:BJ$1005)/10^3</f>
        <v>0</v>
      </c>
      <c r="E94" s="186">
        <f>SUMPRODUCT(INDEX('Input| Projects'!$AS$10:$CP$1005, ,MATCH($C94,'Input| Projects'!$AS$9:$CP$9,0)),'Calc| Project Costs'!AE$10:AE$1005)/10^3+SUMPRODUCT(INDEX('Input| Projects'!$AS$10:$CP$1005, ,MATCH($C39,'Input| Projects'!$AS$9:$CP$9,0)),'Calc| Project Costs'!BK$10:BK$1005)/10^3</f>
        <v>0</v>
      </c>
      <c r="F94" s="186">
        <f>SUMPRODUCT(INDEX('Input| Projects'!$AS$10:$CP$1005, ,MATCH($C94,'Input| Projects'!$AS$9:$CP$9,0)),'Calc| Project Costs'!AF$10:AF$1005)/10^3+SUMPRODUCT(INDEX('Input| Projects'!$AS$10:$CP$1005, ,MATCH($C39,'Input| Projects'!$AS$9:$CP$9,0)),'Calc| Project Costs'!BL$10:BL$1005)/10^3</f>
        <v>0</v>
      </c>
      <c r="G94" s="186">
        <f>SUMPRODUCT(INDEX('Input| Projects'!$AS$10:$CP$1005, ,MATCH($C94,'Input| Projects'!$AS$9:$CP$9,0)),'Calc| Project Costs'!AG$10:AG$1005)/10^3+SUMPRODUCT(INDEX('Input| Projects'!$AS$10:$CP$1005, ,MATCH($C39,'Input| Projects'!$AS$9:$CP$9,0)),'Calc| Project Costs'!BM$10:BM$1005)/10^3</f>
        <v>0</v>
      </c>
      <c r="H94" s="186">
        <f>SUMPRODUCT(INDEX('Input| Projects'!$AS$10:$CP$1005, ,MATCH($C94,'Input| Projects'!$AS$9:$CP$9,0)),'Calc| Project Costs'!AH$10:AH$1005)/10^3+SUMPRODUCT(INDEX('Input| Projects'!$AS$10:$CP$1005, ,MATCH($C39,'Input| Projects'!$AS$9:$CP$9,0)),'Calc| Project Costs'!BN$10:BN$1005)/10^3</f>
        <v>0</v>
      </c>
      <c r="I94" s="186">
        <f>SUMPRODUCT(INDEX('Input| Projects'!$AS$10:$CP$1005, ,MATCH($C94,'Input| Projects'!$AS$9:$CP$9,0)),'Calc| Project Costs'!AI$10:AI$1005)/10^3+SUMPRODUCT(INDEX('Input| Projects'!$AS$10:$CP$1005, ,MATCH($C39,'Input| Projects'!$AS$9:$CP$9,0)),'Calc| Project Costs'!BO$10:BO$1005)/10^3</f>
        <v>0</v>
      </c>
      <c r="J94" s="186">
        <f>SUMPRODUCT(INDEX('Input| Projects'!$AS$10:$CP$1005, ,MATCH($C94,'Input| Projects'!$AS$9:$CP$9,0)),'Calc| Project Costs'!AJ$10:AJ$1005)/10^3+SUMPRODUCT(INDEX('Input| Projects'!$AS$10:$CP$1005, ,MATCH($C39,'Input| Projects'!$AS$9:$CP$9,0)),'Calc| Project Costs'!BP$10:BP$1005)/10^3</f>
        <v>0</v>
      </c>
      <c r="K94" s="186">
        <f t="shared" si="11"/>
        <v>0</v>
      </c>
      <c r="L94"/>
    </row>
    <row r="95" spans="2:12" s="41" customFormat="1" outlineLevel="1" x14ac:dyDescent="0.2">
      <c r="B95" s="201">
        <f t="shared" si="12"/>
        <v>33</v>
      </c>
      <c r="C95" t="str">
        <f t="shared" ref="C95:C112" si="13">IFERROR(C40,"")</f>
        <v/>
      </c>
      <c r="D95" s="186">
        <f>SUMPRODUCT(INDEX('Input| Projects'!$AS$10:$CP$1005, ,MATCH($C95,'Input| Projects'!$AS$9:$CP$9,0)),'Calc| Project Costs'!AD$10:AD$1005)/10^3+SUMPRODUCT(INDEX('Input| Projects'!$AS$10:$CP$1005, ,MATCH($C40,'Input| Projects'!$AS$9:$CP$9,0)),'Calc| Project Costs'!BJ$10:BJ$1005)/10^3</f>
        <v>0</v>
      </c>
      <c r="E95" s="186">
        <f>SUMPRODUCT(INDEX('Input| Projects'!$AS$10:$CP$1005, ,MATCH($C95,'Input| Projects'!$AS$9:$CP$9,0)),'Calc| Project Costs'!AE$10:AE$1005)/10^3+SUMPRODUCT(INDEX('Input| Projects'!$AS$10:$CP$1005, ,MATCH($C40,'Input| Projects'!$AS$9:$CP$9,0)),'Calc| Project Costs'!BK$10:BK$1005)/10^3</f>
        <v>0</v>
      </c>
      <c r="F95" s="186">
        <f>SUMPRODUCT(INDEX('Input| Projects'!$AS$10:$CP$1005, ,MATCH($C95,'Input| Projects'!$AS$9:$CP$9,0)),'Calc| Project Costs'!AF$10:AF$1005)/10^3+SUMPRODUCT(INDEX('Input| Projects'!$AS$10:$CP$1005, ,MATCH($C40,'Input| Projects'!$AS$9:$CP$9,0)),'Calc| Project Costs'!BL$10:BL$1005)/10^3</f>
        <v>0</v>
      </c>
      <c r="G95" s="186">
        <f>SUMPRODUCT(INDEX('Input| Projects'!$AS$10:$CP$1005, ,MATCH($C95,'Input| Projects'!$AS$9:$CP$9,0)),'Calc| Project Costs'!AG$10:AG$1005)/10^3+SUMPRODUCT(INDEX('Input| Projects'!$AS$10:$CP$1005, ,MATCH($C40,'Input| Projects'!$AS$9:$CP$9,0)),'Calc| Project Costs'!BM$10:BM$1005)/10^3</f>
        <v>0</v>
      </c>
      <c r="H95" s="186">
        <f>SUMPRODUCT(INDEX('Input| Projects'!$AS$10:$CP$1005, ,MATCH($C95,'Input| Projects'!$AS$9:$CP$9,0)),'Calc| Project Costs'!AH$10:AH$1005)/10^3+SUMPRODUCT(INDEX('Input| Projects'!$AS$10:$CP$1005, ,MATCH($C40,'Input| Projects'!$AS$9:$CP$9,0)),'Calc| Project Costs'!BN$10:BN$1005)/10^3</f>
        <v>0</v>
      </c>
      <c r="I95" s="186">
        <f>SUMPRODUCT(INDEX('Input| Projects'!$AS$10:$CP$1005, ,MATCH($C95,'Input| Projects'!$AS$9:$CP$9,0)),'Calc| Project Costs'!AI$10:AI$1005)/10^3+SUMPRODUCT(INDEX('Input| Projects'!$AS$10:$CP$1005, ,MATCH($C40,'Input| Projects'!$AS$9:$CP$9,0)),'Calc| Project Costs'!BO$10:BO$1005)/10^3</f>
        <v>0</v>
      </c>
      <c r="J95" s="186">
        <f>SUMPRODUCT(INDEX('Input| Projects'!$AS$10:$CP$1005, ,MATCH($C95,'Input| Projects'!$AS$9:$CP$9,0)),'Calc| Project Costs'!AJ$10:AJ$1005)/10^3+SUMPRODUCT(INDEX('Input| Projects'!$AS$10:$CP$1005, ,MATCH($C40,'Input| Projects'!$AS$9:$CP$9,0)),'Calc| Project Costs'!BP$10:BP$1005)/10^3</f>
        <v>0</v>
      </c>
      <c r="K95" s="186">
        <f t="shared" si="11"/>
        <v>0</v>
      </c>
      <c r="L95"/>
    </row>
    <row r="96" spans="2:12" s="41" customFormat="1" outlineLevel="1" x14ac:dyDescent="0.2">
      <c r="B96" s="201">
        <f t="shared" si="12"/>
        <v>34</v>
      </c>
      <c r="C96" t="str">
        <f t="shared" si="13"/>
        <v/>
      </c>
      <c r="D96" s="186">
        <f>SUMPRODUCT(INDEX('Input| Projects'!$AS$10:$CP$1005, ,MATCH($C96,'Input| Projects'!$AS$9:$CP$9,0)),'Calc| Project Costs'!AD$10:AD$1005)/10^3+SUMPRODUCT(INDEX('Input| Projects'!$AS$10:$CP$1005, ,MATCH($C41,'Input| Projects'!$AS$9:$CP$9,0)),'Calc| Project Costs'!BJ$10:BJ$1005)/10^3</f>
        <v>0</v>
      </c>
      <c r="E96" s="186">
        <f>SUMPRODUCT(INDEX('Input| Projects'!$AS$10:$CP$1005, ,MATCH($C96,'Input| Projects'!$AS$9:$CP$9,0)),'Calc| Project Costs'!AE$10:AE$1005)/10^3+SUMPRODUCT(INDEX('Input| Projects'!$AS$10:$CP$1005, ,MATCH($C41,'Input| Projects'!$AS$9:$CP$9,0)),'Calc| Project Costs'!BK$10:BK$1005)/10^3</f>
        <v>0</v>
      </c>
      <c r="F96" s="186">
        <f>SUMPRODUCT(INDEX('Input| Projects'!$AS$10:$CP$1005, ,MATCH($C96,'Input| Projects'!$AS$9:$CP$9,0)),'Calc| Project Costs'!AF$10:AF$1005)/10^3+SUMPRODUCT(INDEX('Input| Projects'!$AS$10:$CP$1005, ,MATCH($C41,'Input| Projects'!$AS$9:$CP$9,0)),'Calc| Project Costs'!BL$10:BL$1005)/10^3</f>
        <v>0</v>
      </c>
      <c r="G96" s="186">
        <f>SUMPRODUCT(INDEX('Input| Projects'!$AS$10:$CP$1005, ,MATCH($C96,'Input| Projects'!$AS$9:$CP$9,0)),'Calc| Project Costs'!AG$10:AG$1005)/10^3+SUMPRODUCT(INDEX('Input| Projects'!$AS$10:$CP$1005, ,MATCH($C41,'Input| Projects'!$AS$9:$CP$9,0)),'Calc| Project Costs'!BM$10:BM$1005)/10^3</f>
        <v>0</v>
      </c>
      <c r="H96" s="186">
        <f>SUMPRODUCT(INDEX('Input| Projects'!$AS$10:$CP$1005, ,MATCH($C96,'Input| Projects'!$AS$9:$CP$9,0)),'Calc| Project Costs'!AH$10:AH$1005)/10^3+SUMPRODUCT(INDEX('Input| Projects'!$AS$10:$CP$1005, ,MATCH($C41,'Input| Projects'!$AS$9:$CP$9,0)),'Calc| Project Costs'!BN$10:BN$1005)/10^3</f>
        <v>0</v>
      </c>
      <c r="I96" s="186">
        <f>SUMPRODUCT(INDEX('Input| Projects'!$AS$10:$CP$1005, ,MATCH($C96,'Input| Projects'!$AS$9:$CP$9,0)),'Calc| Project Costs'!AI$10:AI$1005)/10^3+SUMPRODUCT(INDEX('Input| Projects'!$AS$10:$CP$1005, ,MATCH($C41,'Input| Projects'!$AS$9:$CP$9,0)),'Calc| Project Costs'!BO$10:BO$1005)/10^3</f>
        <v>0</v>
      </c>
      <c r="J96" s="186">
        <f>SUMPRODUCT(INDEX('Input| Projects'!$AS$10:$CP$1005, ,MATCH($C96,'Input| Projects'!$AS$9:$CP$9,0)),'Calc| Project Costs'!AJ$10:AJ$1005)/10^3+SUMPRODUCT(INDEX('Input| Projects'!$AS$10:$CP$1005, ,MATCH($C41,'Input| Projects'!$AS$9:$CP$9,0)),'Calc| Project Costs'!BP$10:BP$1005)/10^3</f>
        <v>0</v>
      </c>
      <c r="K96" s="186">
        <f t="shared" si="11"/>
        <v>0</v>
      </c>
      <c r="L96"/>
    </row>
    <row r="97" spans="2:12" s="41" customFormat="1" outlineLevel="1" x14ac:dyDescent="0.2">
      <c r="B97" s="201">
        <f t="shared" si="12"/>
        <v>35</v>
      </c>
      <c r="C97" t="str">
        <f t="shared" si="13"/>
        <v/>
      </c>
      <c r="D97" s="186">
        <f>SUMPRODUCT(INDEX('Input| Projects'!$AS$10:$CP$1005, ,MATCH($C97,'Input| Projects'!$AS$9:$CP$9,0)),'Calc| Project Costs'!AD$10:AD$1005)/10^3+SUMPRODUCT(INDEX('Input| Projects'!$AS$10:$CP$1005, ,MATCH($C42,'Input| Projects'!$AS$9:$CP$9,0)),'Calc| Project Costs'!BJ$10:BJ$1005)/10^3</f>
        <v>0</v>
      </c>
      <c r="E97" s="186">
        <f>SUMPRODUCT(INDEX('Input| Projects'!$AS$10:$CP$1005, ,MATCH($C97,'Input| Projects'!$AS$9:$CP$9,0)),'Calc| Project Costs'!AE$10:AE$1005)/10^3+SUMPRODUCT(INDEX('Input| Projects'!$AS$10:$CP$1005, ,MATCH($C42,'Input| Projects'!$AS$9:$CP$9,0)),'Calc| Project Costs'!BK$10:BK$1005)/10^3</f>
        <v>0</v>
      </c>
      <c r="F97" s="186">
        <f>SUMPRODUCT(INDEX('Input| Projects'!$AS$10:$CP$1005, ,MATCH($C97,'Input| Projects'!$AS$9:$CP$9,0)),'Calc| Project Costs'!AF$10:AF$1005)/10^3+SUMPRODUCT(INDEX('Input| Projects'!$AS$10:$CP$1005, ,MATCH($C42,'Input| Projects'!$AS$9:$CP$9,0)),'Calc| Project Costs'!BL$10:BL$1005)/10^3</f>
        <v>0</v>
      </c>
      <c r="G97" s="186">
        <f>SUMPRODUCT(INDEX('Input| Projects'!$AS$10:$CP$1005, ,MATCH($C97,'Input| Projects'!$AS$9:$CP$9,0)),'Calc| Project Costs'!AG$10:AG$1005)/10^3+SUMPRODUCT(INDEX('Input| Projects'!$AS$10:$CP$1005, ,MATCH($C42,'Input| Projects'!$AS$9:$CP$9,0)),'Calc| Project Costs'!BM$10:BM$1005)/10^3</f>
        <v>0</v>
      </c>
      <c r="H97" s="186">
        <f>SUMPRODUCT(INDEX('Input| Projects'!$AS$10:$CP$1005, ,MATCH($C97,'Input| Projects'!$AS$9:$CP$9,0)),'Calc| Project Costs'!AH$10:AH$1005)/10^3+SUMPRODUCT(INDEX('Input| Projects'!$AS$10:$CP$1005, ,MATCH($C42,'Input| Projects'!$AS$9:$CP$9,0)),'Calc| Project Costs'!BN$10:BN$1005)/10^3</f>
        <v>0</v>
      </c>
      <c r="I97" s="186">
        <f>SUMPRODUCT(INDEX('Input| Projects'!$AS$10:$CP$1005, ,MATCH($C97,'Input| Projects'!$AS$9:$CP$9,0)),'Calc| Project Costs'!AI$10:AI$1005)/10^3+SUMPRODUCT(INDEX('Input| Projects'!$AS$10:$CP$1005, ,MATCH($C42,'Input| Projects'!$AS$9:$CP$9,0)),'Calc| Project Costs'!BO$10:BO$1005)/10^3</f>
        <v>0</v>
      </c>
      <c r="J97" s="186">
        <f>SUMPRODUCT(INDEX('Input| Projects'!$AS$10:$CP$1005, ,MATCH($C97,'Input| Projects'!$AS$9:$CP$9,0)),'Calc| Project Costs'!AJ$10:AJ$1005)/10^3+SUMPRODUCT(INDEX('Input| Projects'!$AS$10:$CP$1005, ,MATCH($C42,'Input| Projects'!$AS$9:$CP$9,0)),'Calc| Project Costs'!BP$10:BP$1005)/10^3</f>
        <v>0</v>
      </c>
      <c r="K97" s="186">
        <f t="shared" si="11"/>
        <v>0</v>
      </c>
      <c r="L97"/>
    </row>
    <row r="98" spans="2:12" s="41" customFormat="1" outlineLevel="1" x14ac:dyDescent="0.2">
      <c r="B98" s="201">
        <f t="shared" si="12"/>
        <v>36</v>
      </c>
      <c r="C98" t="str">
        <f t="shared" si="13"/>
        <v/>
      </c>
      <c r="D98" s="186">
        <f>SUMPRODUCT(INDEX('Input| Projects'!$AS$10:$CP$1005, ,MATCH($C98,'Input| Projects'!$AS$9:$CP$9,0)),'Calc| Project Costs'!AD$10:AD$1005)/10^3+SUMPRODUCT(INDEX('Input| Projects'!$AS$10:$CP$1005, ,MATCH($C43,'Input| Projects'!$AS$9:$CP$9,0)),'Calc| Project Costs'!BJ$10:BJ$1005)/10^3</f>
        <v>0</v>
      </c>
      <c r="E98" s="186">
        <f>SUMPRODUCT(INDEX('Input| Projects'!$AS$10:$CP$1005, ,MATCH($C98,'Input| Projects'!$AS$9:$CP$9,0)),'Calc| Project Costs'!AE$10:AE$1005)/10^3+SUMPRODUCT(INDEX('Input| Projects'!$AS$10:$CP$1005, ,MATCH($C43,'Input| Projects'!$AS$9:$CP$9,0)),'Calc| Project Costs'!BK$10:BK$1005)/10^3</f>
        <v>0</v>
      </c>
      <c r="F98" s="186">
        <f>SUMPRODUCT(INDEX('Input| Projects'!$AS$10:$CP$1005, ,MATCH($C98,'Input| Projects'!$AS$9:$CP$9,0)),'Calc| Project Costs'!AF$10:AF$1005)/10^3+SUMPRODUCT(INDEX('Input| Projects'!$AS$10:$CP$1005, ,MATCH($C43,'Input| Projects'!$AS$9:$CP$9,0)),'Calc| Project Costs'!BL$10:BL$1005)/10^3</f>
        <v>0</v>
      </c>
      <c r="G98" s="186">
        <f>SUMPRODUCT(INDEX('Input| Projects'!$AS$10:$CP$1005, ,MATCH($C98,'Input| Projects'!$AS$9:$CP$9,0)),'Calc| Project Costs'!AG$10:AG$1005)/10^3+SUMPRODUCT(INDEX('Input| Projects'!$AS$10:$CP$1005, ,MATCH($C43,'Input| Projects'!$AS$9:$CP$9,0)),'Calc| Project Costs'!BM$10:BM$1005)/10^3</f>
        <v>0</v>
      </c>
      <c r="H98" s="186">
        <f>SUMPRODUCT(INDEX('Input| Projects'!$AS$10:$CP$1005, ,MATCH($C98,'Input| Projects'!$AS$9:$CP$9,0)),'Calc| Project Costs'!AH$10:AH$1005)/10^3+SUMPRODUCT(INDEX('Input| Projects'!$AS$10:$CP$1005, ,MATCH($C43,'Input| Projects'!$AS$9:$CP$9,0)),'Calc| Project Costs'!BN$10:BN$1005)/10^3</f>
        <v>0</v>
      </c>
      <c r="I98" s="186">
        <f>SUMPRODUCT(INDEX('Input| Projects'!$AS$10:$CP$1005, ,MATCH($C98,'Input| Projects'!$AS$9:$CP$9,0)),'Calc| Project Costs'!AI$10:AI$1005)/10^3+SUMPRODUCT(INDEX('Input| Projects'!$AS$10:$CP$1005, ,MATCH($C43,'Input| Projects'!$AS$9:$CP$9,0)),'Calc| Project Costs'!BO$10:BO$1005)/10^3</f>
        <v>0</v>
      </c>
      <c r="J98" s="186">
        <f>SUMPRODUCT(INDEX('Input| Projects'!$AS$10:$CP$1005, ,MATCH($C98,'Input| Projects'!$AS$9:$CP$9,0)),'Calc| Project Costs'!AJ$10:AJ$1005)/10^3+SUMPRODUCT(INDEX('Input| Projects'!$AS$10:$CP$1005, ,MATCH($C43,'Input| Projects'!$AS$9:$CP$9,0)),'Calc| Project Costs'!BP$10:BP$1005)/10^3</f>
        <v>0</v>
      </c>
      <c r="K98" s="186">
        <f t="shared" si="11"/>
        <v>0</v>
      </c>
      <c r="L98"/>
    </row>
    <row r="99" spans="2:12" s="41" customFormat="1" outlineLevel="1" x14ac:dyDescent="0.2">
      <c r="B99" s="201">
        <f t="shared" si="12"/>
        <v>37</v>
      </c>
      <c r="C99" t="str">
        <f t="shared" si="13"/>
        <v/>
      </c>
      <c r="D99" s="186">
        <f>SUMPRODUCT(INDEX('Input| Projects'!$AS$10:$CP$1005, ,MATCH($C99,'Input| Projects'!$AS$9:$CP$9,0)),'Calc| Project Costs'!AD$10:AD$1005)/10^3+SUMPRODUCT(INDEX('Input| Projects'!$AS$10:$CP$1005, ,MATCH($C44,'Input| Projects'!$AS$9:$CP$9,0)),'Calc| Project Costs'!BJ$10:BJ$1005)/10^3</f>
        <v>0</v>
      </c>
      <c r="E99" s="186">
        <f>SUMPRODUCT(INDEX('Input| Projects'!$AS$10:$CP$1005, ,MATCH($C99,'Input| Projects'!$AS$9:$CP$9,0)),'Calc| Project Costs'!AE$10:AE$1005)/10^3+SUMPRODUCT(INDEX('Input| Projects'!$AS$10:$CP$1005, ,MATCH($C44,'Input| Projects'!$AS$9:$CP$9,0)),'Calc| Project Costs'!BK$10:BK$1005)/10^3</f>
        <v>0</v>
      </c>
      <c r="F99" s="186">
        <f>SUMPRODUCT(INDEX('Input| Projects'!$AS$10:$CP$1005, ,MATCH($C99,'Input| Projects'!$AS$9:$CP$9,0)),'Calc| Project Costs'!AF$10:AF$1005)/10^3+SUMPRODUCT(INDEX('Input| Projects'!$AS$10:$CP$1005, ,MATCH($C44,'Input| Projects'!$AS$9:$CP$9,0)),'Calc| Project Costs'!BL$10:BL$1005)/10^3</f>
        <v>0</v>
      </c>
      <c r="G99" s="186">
        <f>SUMPRODUCT(INDEX('Input| Projects'!$AS$10:$CP$1005, ,MATCH($C99,'Input| Projects'!$AS$9:$CP$9,0)),'Calc| Project Costs'!AG$10:AG$1005)/10^3+SUMPRODUCT(INDEX('Input| Projects'!$AS$10:$CP$1005, ,MATCH($C44,'Input| Projects'!$AS$9:$CP$9,0)),'Calc| Project Costs'!BM$10:BM$1005)/10^3</f>
        <v>0</v>
      </c>
      <c r="H99" s="186">
        <f>SUMPRODUCT(INDEX('Input| Projects'!$AS$10:$CP$1005, ,MATCH($C99,'Input| Projects'!$AS$9:$CP$9,0)),'Calc| Project Costs'!AH$10:AH$1005)/10^3+SUMPRODUCT(INDEX('Input| Projects'!$AS$10:$CP$1005, ,MATCH($C44,'Input| Projects'!$AS$9:$CP$9,0)),'Calc| Project Costs'!BN$10:BN$1005)/10^3</f>
        <v>0</v>
      </c>
      <c r="I99" s="186">
        <f>SUMPRODUCT(INDEX('Input| Projects'!$AS$10:$CP$1005, ,MATCH($C99,'Input| Projects'!$AS$9:$CP$9,0)),'Calc| Project Costs'!AI$10:AI$1005)/10^3+SUMPRODUCT(INDEX('Input| Projects'!$AS$10:$CP$1005, ,MATCH($C44,'Input| Projects'!$AS$9:$CP$9,0)),'Calc| Project Costs'!BO$10:BO$1005)/10^3</f>
        <v>0</v>
      </c>
      <c r="J99" s="186">
        <f>SUMPRODUCT(INDEX('Input| Projects'!$AS$10:$CP$1005, ,MATCH($C99,'Input| Projects'!$AS$9:$CP$9,0)),'Calc| Project Costs'!AJ$10:AJ$1005)/10^3+SUMPRODUCT(INDEX('Input| Projects'!$AS$10:$CP$1005, ,MATCH($C44,'Input| Projects'!$AS$9:$CP$9,0)),'Calc| Project Costs'!BP$10:BP$1005)/10^3</f>
        <v>0</v>
      </c>
      <c r="K99" s="186">
        <f t="shared" si="11"/>
        <v>0</v>
      </c>
      <c r="L99"/>
    </row>
    <row r="100" spans="2:12" s="41" customFormat="1" outlineLevel="1" x14ac:dyDescent="0.2">
      <c r="B100" s="201">
        <f t="shared" si="12"/>
        <v>38</v>
      </c>
      <c r="C100" t="str">
        <f t="shared" si="13"/>
        <v/>
      </c>
      <c r="D100" s="186">
        <f>SUMPRODUCT(INDEX('Input| Projects'!$AS$10:$CP$1005, ,MATCH($C100,'Input| Projects'!$AS$9:$CP$9,0)),'Calc| Project Costs'!AD$10:AD$1005)/10^3+SUMPRODUCT(INDEX('Input| Projects'!$AS$10:$CP$1005, ,MATCH($C45,'Input| Projects'!$AS$9:$CP$9,0)),'Calc| Project Costs'!BJ$10:BJ$1005)/10^3</f>
        <v>0</v>
      </c>
      <c r="E100" s="186">
        <f>SUMPRODUCT(INDEX('Input| Projects'!$AS$10:$CP$1005, ,MATCH($C100,'Input| Projects'!$AS$9:$CP$9,0)),'Calc| Project Costs'!AE$10:AE$1005)/10^3+SUMPRODUCT(INDEX('Input| Projects'!$AS$10:$CP$1005, ,MATCH($C45,'Input| Projects'!$AS$9:$CP$9,0)),'Calc| Project Costs'!BK$10:BK$1005)/10^3</f>
        <v>0</v>
      </c>
      <c r="F100" s="186">
        <f>SUMPRODUCT(INDEX('Input| Projects'!$AS$10:$CP$1005, ,MATCH($C100,'Input| Projects'!$AS$9:$CP$9,0)),'Calc| Project Costs'!AF$10:AF$1005)/10^3+SUMPRODUCT(INDEX('Input| Projects'!$AS$10:$CP$1005, ,MATCH($C45,'Input| Projects'!$AS$9:$CP$9,0)),'Calc| Project Costs'!BL$10:BL$1005)/10^3</f>
        <v>0</v>
      </c>
      <c r="G100" s="186">
        <f>SUMPRODUCT(INDEX('Input| Projects'!$AS$10:$CP$1005, ,MATCH($C100,'Input| Projects'!$AS$9:$CP$9,0)),'Calc| Project Costs'!AG$10:AG$1005)/10^3+SUMPRODUCT(INDEX('Input| Projects'!$AS$10:$CP$1005, ,MATCH($C45,'Input| Projects'!$AS$9:$CP$9,0)),'Calc| Project Costs'!BM$10:BM$1005)/10^3</f>
        <v>0</v>
      </c>
      <c r="H100" s="186">
        <f>SUMPRODUCT(INDEX('Input| Projects'!$AS$10:$CP$1005, ,MATCH($C100,'Input| Projects'!$AS$9:$CP$9,0)),'Calc| Project Costs'!AH$10:AH$1005)/10^3+SUMPRODUCT(INDEX('Input| Projects'!$AS$10:$CP$1005, ,MATCH($C45,'Input| Projects'!$AS$9:$CP$9,0)),'Calc| Project Costs'!BN$10:BN$1005)/10^3</f>
        <v>0</v>
      </c>
      <c r="I100" s="186">
        <f>SUMPRODUCT(INDEX('Input| Projects'!$AS$10:$CP$1005, ,MATCH($C100,'Input| Projects'!$AS$9:$CP$9,0)),'Calc| Project Costs'!AI$10:AI$1005)/10^3+SUMPRODUCT(INDEX('Input| Projects'!$AS$10:$CP$1005, ,MATCH($C45,'Input| Projects'!$AS$9:$CP$9,0)),'Calc| Project Costs'!BO$10:BO$1005)/10^3</f>
        <v>0</v>
      </c>
      <c r="J100" s="186">
        <f>SUMPRODUCT(INDEX('Input| Projects'!$AS$10:$CP$1005, ,MATCH($C100,'Input| Projects'!$AS$9:$CP$9,0)),'Calc| Project Costs'!AJ$10:AJ$1005)/10^3+SUMPRODUCT(INDEX('Input| Projects'!$AS$10:$CP$1005, ,MATCH($C45,'Input| Projects'!$AS$9:$CP$9,0)),'Calc| Project Costs'!BP$10:BP$1005)/10^3</f>
        <v>0</v>
      </c>
      <c r="K100" s="186">
        <f t="shared" si="11"/>
        <v>0</v>
      </c>
      <c r="L100"/>
    </row>
    <row r="101" spans="2:12" s="41" customFormat="1" outlineLevel="1" x14ac:dyDescent="0.2">
      <c r="B101" s="201">
        <f t="shared" si="12"/>
        <v>39</v>
      </c>
      <c r="C101" t="str">
        <f t="shared" si="13"/>
        <v/>
      </c>
      <c r="D101" s="186">
        <f>SUMPRODUCT(INDEX('Input| Projects'!$AS$10:$CP$1005, ,MATCH($C101,'Input| Projects'!$AS$9:$CP$9,0)),'Calc| Project Costs'!AD$10:AD$1005)/10^3+SUMPRODUCT(INDEX('Input| Projects'!$AS$10:$CP$1005, ,MATCH($C46,'Input| Projects'!$AS$9:$CP$9,0)),'Calc| Project Costs'!BJ$10:BJ$1005)/10^3</f>
        <v>0</v>
      </c>
      <c r="E101" s="186">
        <f>SUMPRODUCT(INDEX('Input| Projects'!$AS$10:$CP$1005, ,MATCH($C101,'Input| Projects'!$AS$9:$CP$9,0)),'Calc| Project Costs'!AE$10:AE$1005)/10^3+SUMPRODUCT(INDEX('Input| Projects'!$AS$10:$CP$1005, ,MATCH($C46,'Input| Projects'!$AS$9:$CP$9,0)),'Calc| Project Costs'!BK$10:BK$1005)/10^3</f>
        <v>0</v>
      </c>
      <c r="F101" s="186">
        <f>SUMPRODUCT(INDEX('Input| Projects'!$AS$10:$CP$1005, ,MATCH($C101,'Input| Projects'!$AS$9:$CP$9,0)),'Calc| Project Costs'!AF$10:AF$1005)/10^3+SUMPRODUCT(INDEX('Input| Projects'!$AS$10:$CP$1005, ,MATCH($C46,'Input| Projects'!$AS$9:$CP$9,0)),'Calc| Project Costs'!BL$10:BL$1005)/10^3</f>
        <v>0</v>
      </c>
      <c r="G101" s="186">
        <f>SUMPRODUCT(INDEX('Input| Projects'!$AS$10:$CP$1005, ,MATCH($C101,'Input| Projects'!$AS$9:$CP$9,0)),'Calc| Project Costs'!AG$10:AG$1005)/10^3+SUMPRODUCT(INDEX('Input| Projects'!$AS$10:$CP$1005, ,MATCH($C46,'Input| Projects'!$AS$9:$CP$9,0)),'Calc| Project Costs'!BM$10:BM$1005)/10^3</f>
        <v>0</v>
      </c>
      <c r="H101" s="186">
        <f>SUMPRODUCT(INDEX('Input| Projects'!$AS$10:$CP$1005, ,MATCH($C101,'Input| Projects'!$AS$9:$CP$9,0)),'Calc| Project Costs'!AH$10:AH$1005)/10^3+SUMPRODUCT(INDEX('Input| Projects'!$AS$10:$CP$1005, ,MATCH($C46,'Input| Projects'!$AS$9:$CP$9,0)),'Calc| Project Costs'!BN$10:BN$1005)/10^3</f>
        <v>0</v>
      </c>
      <c r="I101" s="186">
        <f>SUMPRODUCT(INDEX('Input| Projects'!$AS$10:$CP$1005, ,MATCH($C101,'Input| Projects'!$AS$9:$CP$9,0)),'Calc| Project Costs'!AI$10:AI$1005)/10^3+SUMPRODUCT(INDEX('Input| Projects'!$AS$10:$CP$1005, ,MATCH($C46,'Input| Projects'!$AS$9:$CP$9,0)),'Calc| Project Costs'!BO$10:BO$1005)/10^3</f>
        <v>0</v>
      </c>
      <c r="J101" s="186">
        <f>SUMPRODUCT(INDEX('Input| Projects'!$AS$10:$CP$1005, ,MATCH($C101,'Input| Projects'!$AS$9:$CP$9,0)),'Calc| Project Costs'!AJ$10:AJ$1005)/10^3+SUMPRODUCT(INDEX('Input| Projects'!$AS$10:$CP$1005, ,MATCH($C46,'Input| Projects'!$AS$9:$CP$9,0)),'Calc| Project Costs'!BP$10:BP$1005)/10^3</f>
        <v>0</v>
      </c>
      <c r="K101" s="186">
        <f t="shared" si="11"/>
        <v>0</v>
      </c>
      <c r="L101"/>
    </row>
    <row r="102" spans="2:12" s="41" customFormat="1" outlineLevel="1" x14ac:dyDescent="0.2">
      <c r="B102" s="201">
        <f t="shared" si="12"/>
        <v>40</v>
      </c>
      <c r="C102" t="str">
        <f t="shared" si="13"/>
        <v/>
      </c>
      <c r="D102" s="186">
        <f>SUMPRODUCT(INDEX('Input| Projects'!$AS$10:$CP$1005, ,MATCH($C102,'Input| Projects'!$AS$9:$CP$9,0)),'Calc| Project Costs'!AD$10:AD$1005)/10^3+SUMPRODUCT(INDEX('Input| Projects'!$AS$10:$CP$1005, ,MATCH($C47,'Input| Projects'!$AS$9:$CP$9,0)),'Calc| Project Costs'!BJ$10:BJ$1005)/10^3</f>
        <v>0</v>
      </c>
      <c r="E102" s="186">
        <f>SUMPRODUCT(INDEX('Input| Projects'!$AS$10:$CP$1005, ,MATCH($C102,'Input| Projects'!$AS$9:$CP$9,0)),'Calc| Project Costs'!AE$10:AE$1005)/10^3+SUMPRODUCT(INDEX('Input| Projects'!$AS$10:$CP$1005, ,MATCH($C47,'Input| Projects'!$AS$9:$CP$9,0)),'Calc| Project Costs'!BK$10:BK$1005)/10^3</f>
        <v>0</v>
      </c>
      <c r="F102" s="186">
        <f>SUMPRODUCT(INDEX('Input| Projects'!$AS$10:$CP$1005, ,MATCH($C102,'Input| Projects'!$AS$9:$CP$9,0)),'Calc| Project Costs'!AF$10:AF$1005)/10^3+SUMPRODUCT(INDEX('Input| Projects'!$AS$10:$CP$1005, ,MATCH($C47,'Input| Projects'!$AS$9:$CP$9,0)),'Calc| Project Costs'!BL$10:BL$1005)/10^3</f>
        <v>0</v>
      </c>
      <c r="G102" s="186">
        <f>SUMPRODUCT(INDEX('Input| Projects'!$AS$10:$CP$1005, ,MATCH($C102,'Input| Projects'!$AS$9:$CP$9,0)),'Calc| Project Costs'!AG$10:AG$1005)/10^3+SUMPRODUCT(INDEX('Input| Projects'!$AS$10:$CP$1005, ,MATCH($C47,'Input| Projects'!$AS$9:$CP$9,0)),'Calc| Project Costs'!BM$10:BM$1005)/10^3</f>
        <v>0</v>
      </c>
      <c r="H102" s="186">
        <f>SUMPRODUCT(INDEX('Input| Projects'!$AS$10:$CP$1005, ,MATCH($C102,'Input| Projects'!$AS$9:$CP$9,0)),'Calc| Project Costs'!AH$10:AH$1005)/10^3+SUMPRODUCT(INDEX('Input| Projects'!$AS$10:$CP$1005, ,MATCH($C47,'Input| Projects'!$AS$9:$CP$9,0)),'Calc| Project Costs'!BN$10:BN$1005)/10^3</f>
        <v>0</v>
      </c>
      <c r="I102" s="186">
        <f>SUMPRODUCT(INDEX('Input| Projects'!$AS$10:$CP$1005, ,MATCH($C102,'Input| Projects'!$AS$9:$CP$9,0)),'Calc| Project Costs'!AI$10:AI$1005)/10^3+SUMPRODUCT(INDEX('Input| Projects'!$AS$10:$CP$1005, ,MATCH($C47,'Input| Projects'!$AS$9:$CP$9,0)),'Calc| Project Costs'!BO$10:BO$1005)/10^3</f>
        <v>0</v>
      </c>
      <c r="J102" s="186">
        <f>SUMPRODUCT(INDEX('Input| Projects'!$AS$10:$CP$1005, ,MATCH($C102,'Input| Projects'!$AS$9:$CP$9,0)),'Calc| Project Costs'!AJ$10:AJ$1005)/10^3+SUMPRODUCT(INDEX('Input| Projects'!$AS$10:$CP$1005, ,MATCH($C47,'Input| Projects'!$AS$9:$CP$9,0)),'Calc| Project Costs'!BP$10:BP$1005)/10^3</f>
        <v>0</v>
      </c>
      <c r="K102" s="186">
        <f t="shared" si="11"/>
        <v>0</v>
      </c>
      <c r="L102"/>
    </row>
    <row r="103" spans="2:12" s="41" customFormat="1" outlineLevel="1" x14ac:dyDescent="0.2">
      <c r="B103" s="201">
        <f t="shared" si="12"/>
        <v>41</v>
      </c>
      <c r="C103" t="str">
        <f t="shared" si="13"/>
        <v/>
      </c>
      <c r="D103" s="186">
        <f>SUMPRODUCT(INDEX('Input| Projects'!$AS$10:$CP$1005, ,MATCH($C103,'Input| Projects'!$AS$9:$CP$9,0)),'Calc| Project Costs'!AD$10:AD$1005)/10^3+SUMPRODUCT(INDEX('Input| Projects'!$AS$10:$CP$1005, ,MATCH($C48,'Input| Projects'!$AS$9:$CP$9,0)),'Calc| Project Costs'!BJ$10:BJ$1005)/10^3</f>
        <v>0</v>
      </c>
      <c r="E103" s="186">
        <f>SUMPRODUCT(INDEX('Input| Projects'!$AS$10:$CP$1005, ,MATCH($C103,'Input| Projects'!$AS$9:$CP$9,0)),'Calc| Project Costs'!AE$10:AE$1005)/10^3+SUMPRODUCT(INDEX('Input| Projects'!$AS$10:$CP$1005, ,MATCH($C48,'Input| Projects'!$AS$9:$CP$9,0)),'Calc| Project Costs'!BK$10:BK$1005)/10^3</f>
        <v>0</v>
      </c>
      <c r="F103" s="186">
        <f>SUMPRODUCT(INDEX('Input| Projects'!$AS$10:$CP$1005, ,MATCH($C103,'Input| Projects'!$AS$9:$CP$9,0)),'Calc| Project Costs'!AF$10:AF$1005)/10^3+SUMPRODUCT(INDEX('Input| Projects'!$AS$10:$CP$1005, ,MATCH($C48,'Input| Projects'!$AS$9:$CP$9,0)),'Calc| Project Costs'!BL$10:BL$1005)/10^3</f>
        <v>0</v>
      </c>
      <c r="G103" s="186">
        <f>SUMPRODUCT(INDEX('Input| Projects'!$AS$10:$CP$1005, ,MATCH($C103,'Input| Projects'!$AS$9:$CP$9,0)),'Calc| Project Costs'!AG$10:AG$1005)/10^3+SUMPRODUCT(INDEX('Input| Projects'!$AS$10:$CP$1005, ,MATCH($C48,'Input| Projects'!$AS$9:$CP$9,0)),'Calc| Project Costs'!BM$10:BM$1005)/10^3</f>
        <v>0</v>
      </c>
      <c r="H103" s="186">
        <f>SUMPRODUCT(INDEX('Input| Projects'!$AS$10:$CP$1005, ,MATCH($C103,'Input| Projects'!$AS$9:$CP$9,0)),'Calc| Project Costs'!AH$10:AH$1005)/10^3+SUMPRODUCT(INDEX('Input| Projects'!$AS$10:$CP$1005, ,MATCH($C48,'Input| Projects'!$AS$9:$CP$9,0)),'Calc| Project Costs'!BN$10:BN$1005)/10^3</f>
        <v>0</v>
      </c>
      <c r="I103" s="186">
        <f>SUMPRODUCT(INDEX('Input| Projects'!$AS$10:$CP$1005, ,MATCH($C103,'Input| Projects'!$AS$9:$CP$9,0)),'Calc| Project Costs'!AI$10:AI$1005)/10^3+SUMPRODUCT(INDEX('Input| Projects'!$AS$10:$CP$1005, ,MATCH($C48,'Input| Projects'!$AS$9:$CP$9,0)),'Calc| Project Costs'!BO$10:BO$1005)/10^3</f>
        <v>0</v>
      </c>
      <c r="J103" s="186">
        <f>SUMPRODUCT(INDEX('Input| Projects'!$AS$10:$CP$1005, ,MATCH($C103,'Input| Projects'!$AS$9:$CP$9,0)),'Calc| Project Costs'!AJ$10:AJ$1005)/10^3+SUMPRODUCT(INDEX('Input| Projects'!$AS$10:$CP$1005, ,MATCH($C48,'Input| Projects'!$AS$9:$CP$9,0)),'Calc| Project Costs'!BP$10:BP$1005)/10^3</f>
        <v>0</v>
      </c>
      <c r="K103" s="186">
        <f t="shared" si="11"/>
        <v>0</v>
      </c>
      <c r="L103"/>
    </row>
    <row r="104" spans="2:12" s="41" customFormat="1" outlineLevel="1" x14ac:dyDescent="0.2">
      <c r="B104" s="201">
        <f t="shared" si="12"/>
        <v>42</v>
      </c>
      <c r="C104" t="str">
        <f t="shared" si="13"/>
        <v/>
      </c>
      <c r="D104" s="186">
        <f>SUMPRODUCT(INDEX('Input| Projects'!$AS$10:$CP$1005, ,MATCH($C104,'Input| Projects'!$AS$9:$CP$9,0)),'Calc| Project Costs'!AD$10:AD$1005)/10^3+SUMPRODUCT(INDEX('Input| Projects'!$AS$10:$CP$1005, ,MATCH($C49,'Input| Projects'!$AS$9:$CP$9,0)),'Calc| Project Costs'!BJ$10:BJ$1005)/10^3</f>
        <v>0</v>
      </c>
      <c r="E104" s="186">
        <f>SUMPRODUCT(INDEX('Input| Projects'!$AS$10:$CP$1005, ,MATCH($C104,'Input| Projects'!$AS$9:$CP$9,0)),'Calc| Project Costs'!AE$10:AE$1005)/10^3+SUMPRODUCT(INDEX('Input| Projects'!$AS$10:$CP$1005, ,MATCH($C49,'Input| Projects'!$AS$9:$CP$9,0)),'Calc| Project Costs'!BK$10:BK$1005)/10^3</f>
        <v>0</v>
      </c>
      <c r="F104" s="186">
        <f>SUMPRODUCT(INDEX('Input| Projects'!$AS$10:$CP$1005, ,MATCH($C104,'Input| Projects'!$AS$9:$CP$9,0)),'Calc| Project Costs'!AF$10:AF$1005)/10^3+SUMPRODUCT(INDEX('Input| Projects'!$AS$10:$CP$1005, ,MATCH($C49,'Input| Projects'!$AS$9:$CP$9,0)),'Calc| Project Costs'!BL$10:BL$1005)/10^3</f>
        <v>0</v>
      </c>
      <c r="G104" s="186">
        <f>SUMPRODUCT(INDEX('Input| Projects'!$AS$10:$CP$1005, ,MATCH($C104,'Input| Projects'!$AS$9:$CP$9,0)),'Calc| Project Costs'!AG$10:AG$1005)/10^3+SUMPRODUCT(INDEX('Input| Projects'!$AS$10:$CP$1005, ,MATCH($C49,'Input| Projects'!$AS$9:$CP$9,0)),'Calc| Project Costs'!BM$10:BM$1005)/10^3</f>
        <v>0</v>
      </c>
      <c r="H104" s="186">
        <f>SUMPRODUCT(INDEX('Input| Projects'!$AS$10:$CP$1005, ,MATCH($C104,'Input| Projects'!$AS$9:$CP$9,0)),'Calc| Project Costs'!AH$10:AH$1005)/10^3+SUMPRODUCT(INDEX('Input| Projects'!$AS$10:$CP$1005, ,MATCH($C49,'Input| Projects'!$AS$9:$CP$9,0)),'Calc| Project Costs'!BN$10:BN$1005)/10^3</f>
        <v>0</v>
      </c>
      <c r="I104" s="186">
        <f>SUMPRODUCT(INDEX('Input| Projects'!$AS$10:$CP$1005, ,MATCH($C104,'Input| Projects'!$AS$9:$CP$9,0)),'Calc| Project Costs'!AI$10:AI$1005)/10^3+SUMPRODUCT(INDEX('Input| Projects'!$AS$10:$CP$1005, ,MATCH($C49,'Input| Projects'!$AS$9:$CP$9,0)),'Calc| Project Costs'!BO$10:BO$1005)/10^3</f>
        <v>0</v>
      </c>
      <c r="J104" s="186">
        <f>SUMPRODUCT(INDEX('Input| Projects'!$AS$10:$CP$1005, ,MATCH($C104,'Input| Projects'!$AS$9:$CP$9,0)),'Calc| Project Costs'!AJ$10:AJ$1005)/10^3+SUMPRODUCT(INDEX('Input| Projects'!$AS$10:$CP$1005, ,MATCH($C49,'Input| Projects'!$AS$9:$CP$9,0)),'Calc| Project Costs'!BP$10:BP$1005)/10^3</f>
        <v>0</v>
      </c>
      <c r="K104" s="186">
        <f t="shared" si="11"/>
        <v>0</v>
      </c>
      <c r="L104"/>
    </row>
    <row r="105" spans="2:12" s="41" customFormat="1" outlineLevel="1" x14ac:dyDescent="0.2">
      <c r="B105" s="201">
        <f t="shared" si="12"/>
        <v>43</v>
      </c>
      <c r="C105" t="str">
        <f t="shared" si="13"/>
        <v/>
      </c>
      <c r="D105" s="186">
        <f>SUMPRODUCT(INDEX('Input| Projects'!$AS$10:$CP$1005, ,MATCH($C105,'Input| Projects'!$AS$9:$CP$9,0)),'Calc| Project Costs'!AD$10:AD$1005)/10^3+SUMPRODUCT(INDEX('Input| Projects'!$AS$10:$CP$1005, ,MATCH($C50,'Input| Projects'!$AS$9:$CP$9,0)),'Calc| Project Costs'!BJ$10:BJ$1005)/10^3</f>
        <v>0</v>
      </c>
      <c r="E105" s="186">
        <f>SUMPRODUCT(INDEX('Input| Projects'!$AS$10:$CP$1005, ,MATCH($C105,'Input| Projects'!$AS$9:$CP$9,0)),'Calc| Project Costs'!AE$10:AE$1005)/10^3+SUMPRODUCT(INDEX('Input| Projects'!$AS$10:$CP$1005, ,MATCH($C50,'Input| Projects'!$AS$9:$CP$9,0)),'Calc| Project Costs'!BK$10:BK$1005)/10^3</f>
        <v>0</v>
      </c>
      <c r="F105" s="186">
        <f>SUMPRODUCT(INDEX('Input| Projects'!$AS$10:$CP$1005, ,MATCH($C105,'Input| Projects'!$AS$9:$CP$9,0)),'Calc| Project Costs'!AF$10:AF$1005)/10^3+SUMPRODUCT(INDEX('Input| Projects'!$AS$10:$CP$1005, ,MATCH($C50,'Input| Projects'!$AS$9:$CP$9,0)),'Calc| Project Costs'!BL$10:BL$1005)/10^3</f>
        <v>0</v>
      </c>
      <c r="G105" s="186">
        <f>SUMPRODUCT(INDEX('Input| Projects'!$AS$10:$CP$1005, ,MATCH($C105,'Input| Projects'!$AS$9:$CP$9,0)),'Calc| Project Costs'!AG$10:AG$1005)/10^3+SUMPRODUCT(INDEX('Input| Projects'!$AS$10:$CP$1005, ,MATCH($C50,'Input| Projects'!$AS$9:$CP$9,0)),'Calc| Project Costs'!BM$10:BM$1005)/10^3</f>
        <v>0</v>
      </c>
      <c r="H105" s="186">
        <f>SUMPRODUCT(INDEX('Input| Projects'!$AS$10:$CP$1005, ,MATCH($C105,'Input| Projects'!$AS$9:$CP$9,0)),'Calc| Project Costs'!AH$10:AH$1005)/10^3+SUMPRODUCT(INDEX('Input| Projects'!$AS$10:$CP$1005, ,MATCH($C50,'Input| Projects'!$AS$9:$CP$9,0)),'Calc| Project Costs'!BN$10:BN$1005)/10^3</f>
        <v>0</v>
      </c>
      <c r="I105" s="186">
        <f>SUMPRODUCT(INDEX('Input| Projects'!$AS$10:$CP$1005, ,MATCH($C105,'Input| Projects'!$AS$9:$CP$9,0)),'Calc| Project Costs'!AI$10:AI$1005)/10^3+SUMPRODUCT(INDEX('Input| Projects'!$AS$10:$CP$1005, ,MATCH($C50,'Input| Projects'!$AS$9:$CP$9,0)),'Calc| Project Costs'!BO$10:BO$1005)/10^3</f>
        <v>0</v>
      </c>
      <c r="J105" s="186">
        <f>SUMPRODUCT(INDEX('Input| Projects'!$AS$10:$CP$1005, ,MATCH($C105,'Input| Projects'!$AS$9:$CP$9,0)),'Calc| Project Costs'!AJ$10:AJ$1005)/10^3+SUMPRODUCT(INDEX('Input| Projects'!$AS$10:$CP$1005, ,MATCH($C50,'Input| Projects'!$AS$9:$CP$9,0)),'Calc| Project Costs'!BP$10:BP$1005)/10^3</f>
        <v>0</v>
      </c>
      <c r="K105" s="186">
        <f t="shared" si="11"/>
        <v>0</v>
      </c>
      <c r="L105"/>
    </row>
    <row r="106" spans="2:12" s="41" customFormat="1" outlineLevel="1" x14ac:dyDescent="0.2">
      <c r="B106" s="201">
        <f t="shared" si="12"/>
        <v>44</v>
      </c>
      <c r="C106" t="str">
        <f t="shared" si="13"/>
        <v/>
      </c>
      <c r="D106" s="186">
        <f>SUMPRODUCT(INDEX('Input| Projects'!$AS$10:$CP$1005, ,MATCH($C106,'Input| Projects'!$AS$9:$CP$9,0)),'Calc| Project Costs'!AD$10:AD$1005)/10^3+SUMPRODUCT(INDEX('Input| Projects'!$AS$10:$CP$1005, ,MATCH($C51,'Input| Projects'!$AS$9:$CP$9,0)),'Calc| Project Costs'!BJ$10:BJ$1005)/10^3</f>
        <v>0</v>
      </c>
      <c r="E106" s="186">
        <f>SUMPRODUCT(INDEX('Input| Projects'!$AS$10:$CP$1005, ,MATCH($C106,'Input| Projects'!$AS$9:$CP$9,0)),'Calc| Project Costs'!AE$10:AE$1005)/10^3+SUMPRODUCT(INDEX('Input| Projects'!$AS$10:$CP$1005, ,MATCH($C51,'Input| Projects'!$AS$9:$CP$9,0)),'Calc| Project Costs'!BK$10:BK$1005)/10^3</f>
        <v>0</v>
      </c>
      <c r="F106" s="186">
        <f>SUMPRODUCT(INDEX('Input| Projects'!$AS$10:$CP$1005, ,MATCH($C106,'Input| Projects'!$AS$9:$CP$9,0)),'Calc| Project Costs'!AF$10:AF$1005)/10^3+SUMPRODUCT(INDEX('Input| Projects'!$AS$10:$CP$1005, ,MATCH($C51,'Input| Projects'!$AS$9:$CP$9,0)),'Calc| Project Costs'!BL$10:BL$1005)/10^3</f>
        <v>0</v>
      </c>
      <c r="G106" s="186">
        <f>SUMPRODUCT(INDEX('Input| Projects'!$AS$10:$CP$1005, ,MATCH($C106,'Input| Projects'!$AS$9:$CP$9,0)),'Calc| Project Costs'!AG$10:AG$1005)/10^3+SUMPRODUCT(INDEX('Input| Projects'!$AS$10:$CP$1005, ,MATCH($C51,'Input| Projects'!$AS$9:$CP$9,0)),'Calc| Project Costs'!BM$10:BM$1005)/10^3</f>
        <v>0</v>
      </c>
      <c r="H106" s="186">
        <f>SUMPRODUCT(INDEX('Input| Projects'!$AS$10:$CP$1005, ,MATCH($C106,'Input| Projects'!$AS$9:$CP$9,0)),'Calc| Project Costs'!AH$10:AH$1005)/10^3+SUMPRODUCT(INDEX('Input| Projects'!$AS$10:$CP$1005, ,MATCH($C51,'Input| Projects'!$AS$9:$CP$9,0)),'Calc| Project Costs'!BN$10:BN$1005)/10^3</f>
        <v>0</v>
      </c>
      <c r="I106" s="186">
        <f>SUMPRODUCT(INDEX('Input| Projects'!$AS$10:$CP$1005, ,MATCH($C106,'Input| Projects'!$AS$9:$CP$9,0)),'Calc| Project Costs'!AI$10:AI$1005)/10^3+SUMPRODUCT(INDEX('Input| Projects'!$AS$10:$CP$1005, ,MATCH($C51,'Input| Projects'!$AS$9:$CP$9,0)),'Calc| Project Costs'!BO$10:BO$1005)/10^3</f>
        <v>0</v>
      </c>
      <c r="J106" s="186">
        <f>SUMPRODUCT(INDEX('Input| Projects'!$AS$10:$CP$1005, ,MATCH($C106,'Input| Projects'!$AS$9:$CP$9,0)),'Calc| Project Costs'!AJ$10:AJ$1005)/10^3+SUMPRODUCT(INDEX('Input| Projects'!$AS$10:$CP$1005, ,MATCH($C51,'Input| Projects'!$AS$9:$CP$9,0)),'Calc| Project Costs'!BP$10:BP$1005)/10^3</f>
        <v>0</v>
      </c>
      <c r="K106" s="186">
        <f t="shared" si="11"/>
        <v>0</v>
      </c>
      <c r="L106"/>
    </row>
    <row r="107" spans="2:12" s="41" customFormat="1" outlineLevel="1" x14ac:dyDescent="0.2">
      <c r="B107" s="201">
        <f t="shared" si="12"/>
        <v>45</v>
      </c>
      <c r="C107" t="str">
        <f t="shared" si="13"/>
        <v/>
      </c>
      <c r="D107" s="186">
        <f>SUMPRODUCT(INDEX('Input| Projects'!$AS$10:$CP$1005, ,MATCH($C107,'Input| Projects'!$AS$9:$CP$9,0)),'Calc| Project Costs'!AD$10:AD$1005)/10^3+SUMPRODUCT(INDEX('Input| Projects'!$AS$10:$CP$1005, ,MATCH($C52,'Input| Projects'!$AS$9:$CP$9,0)),'Calc| Project Costs'!BJ$10:BJ$1005)/10^3</f>
        <v>0</v>
      </c>
      <c r="E107" s="186">
        <f>SUMPRODUCT(INDEX('Input| Projects'!$AS$10:$CP$1005, ,MATCH($C107,'Input| Projects'!$AS$9:$CP$9,0)),'Calc| Project Costs'!AE$10:AE$1005)/10^3+SUMPRODUCT(INDEX('Input| Projects'!$AS$10:$CP$1005, ,MATCH($C52,'Input| Projects'!$AS$9:$CP$9,0)),'Calc| Project Costs'!BK$10:BK$1005)/10^3</f>
        <v>0</v>
      </c>
      <c r="F107" s="186">
        <f>SUMPRODUCT(INDEX('Input| Projects'!$AS$10:$CP$1005, ,MATCH($C107,'Input| Projects'!$AS$9:$CP$9,0)),'Calc| Project Costs'!AF$10:AF$1005)/10^3+SUMPRODUCT(INDEX('Input| Projects'!$AS$10:$CP$1005, ,MATCH($C52,'Input| Projects'!$AS$9:$CP$9,0)),'Calc| Project Costs'!BL$10:BL$1005)/10^3</f>
        <v>0</v>
      </c>
      <c r="G107" s="186">
        <f>SUMPRODUCT(INDEX('Input| Projects'!$AS$10:$CP$1005, ,MATCH($C107,'Input| Projects'!$AS$9:$CP$9,0)),'Calc| Project Costs'!AG$10:AG$1005)/10^3+SUMPRODUCT(INDEX('Input| Projects'!$AS$10:$CP$1005, ,MATCH($C52,'Input| Projects'!$AS$9:$CP$9,0)),'Calc| Project Costs'!BM$10:BM$1005)/10^3</f>
        <v>0</v>
      </c>
      <c r="H107" s="186">
        <f>SUMPRODUCT(INDEX('Input| Projects'!$AS$10:$CP$1005, ,MATCH($C107,'Input| Projects'!$AS$9:$CP$9,0)),'Calc| Project Costs'!AH$10:AH$1005)/10^3+SUMPRODUCT(INDEX('Input| Projects'!$AS$10:$CP$1005, ,MATCH($C52,'Input| Projects'!$AS$9:$CP$9,0)),'Calc| Project Costs'!BN$10:BN$1005)/10^3</f>
        <v>0</v>
      </c>
      <c r="I107" s="186">
        <f>SUMPRODUCT(INDEX('Input| Projects'!$AS$10:$CP$1005, ,MATCH($C107,'Input| Projects'!$AS$9:$CP$9,0)),'Calc| Project Costs'!AI$10:AI$1005)/10^3+SUMPRODUCT(INDEX('Input| Projects'!$AS$10:$CP$1005, ,MATCH($C52,'Input| Projects'!$AS$9:$CP$9,0)),'Calc| Project Costs'!BO$10:BO$1005)/10^3</f>
        <v>0</v>
      </c>
      <c r="J107" s="186">
        <f>SUMPRODUCT(INDEX('Input| Projects'!$AS$10:$CP$1005, ,MATCH($C107,'Input| Projects'!$AS$9:$CP$9,0)),'Calc| Project Costs'!AJ$10:AJ$1005)/10^3+SUMPRODUCT(INDEX('Input| Projects'!$AS$10:$CP$1005, ,MATCH($C52,'Input| Projects'!$AS$9:$CP$9,0)),'Calc| Project Costs'!BP$10:BP$1005)/10^3</f>
        <v>0</v>
      </c>
      <c r="K107" s="186">
        <f t="shared" si="11"/>
        <v>0</v>
      </c>
      <c r="L107"/>
    </row>
    <row r="108" spans="2:12" s="41" customFormat="1" outlineLevel="1" x14ac:dyDescent="0.2">
      <c r="B108" s="201">
        <f t="shared" si="12"/>
        <v>46</v>
      </c>
      <c r="C108" t="str">
        <f t="shared" si="13"/>
        <v/>
      </c>
      <c r="D108" s="186">
        <f>SUMPRODUCT(INDEX('Input| Projects'!$AS$10:$CP$1005, ,MATCH($C108,'Input| Projects'!$AS$9:$CP$9,0)),'Calc| Project Costs'!AD$10:AD$1005)/10^3+SUMPRODUCT(INDEX('Input| Projects'!$AS$10:$CP$1005, ,MATCH($C53,'Input| Projects'!$AS$9:$CP$9,0)),'Calc| Project Costs'!BJ$10:BJ$1005)/10^3</f>
        <v>0</v>
      </c>
      <c r="E108" s="186">
        <f>SUMPRODUCT(INDEX('Input| Projects'!$AS$10:$CP$1005, ,MATCH($C108,'Input| Projects'!$AS$9:$CP$9,0)),'Calc| Project Costs'!AE$10:AE$1005)/10^3+SUMPRODUCT(INDEX('Input| Projects'!$AS$10:$CP$1005, ,MATCH($C53,'Input| Projects'!$AS$9:$CP$9,0)),'Calc| Project Costs'!BK$10:BK$1005)/10^3</f>
        <v>0</v>
      </c>
      <c r="F108" s="186">
        <f>SUMPRODUCT(INDEX('Input| Projects'!$AS$10:$CP$1005, ,MATCH($C108,'Input| Projects'!$AS$9:$CP$9,0)),'Calc| Project Costs'!AF$10:AF$1005)/10^3+SUMPRODUCT(INDEX('Input| Projects'!$AS$10:$CP$1005, ,MATCH($C53,'Input| Projects'!$AS$9:$CP$9,0)),'Calc| Project Costs'!BL$10:BL$1005)/10^3</f>
        <v>0</v>
      </c>
      <c r="G108" s="186">
        <f>SUMPRODUCT(INDEX('Input| Projects'!$AS$10:$CP$1005, ,MATCH($C108,'Input| Projects'!$AS$9:$CP$9,0)),'Calc| Project Costs'!AG$10:AG$1005)/10^3+SUMPRODUCT(INDEX('Input| Projects'!$AS$10:$CP$1005, ,MATCH($C53,'Input| Projects'!$AS$9:$CP$9,0)),'Calc| Project Costs'!BM$10:BM$1005)/10^3</f>
        <v>0</v>
      </c>
      <c r="H108" s="186">
        <f>SUMPRODUCT(INDEX('Input| Projects'!$AS$10:$CP$1005, ,MATCH($C108,'Input| Projects'!$AS$9:$CP$9,0)),'Calc| Project Costs'!AH$10:AH$1005)/10^3+SUMPRODUCT(INDEX('Input| Projects'!$AS$10:$CP$1005, ,MATCH($C53,'Input| Projects'!$AS$9:$CP$9,0)),'Calc| Project Costs'!BN$10:BN$1005)/10^3</f>
        <v>0</v>
      </c>
      <c r="I108" s="186">
        <f>SUMPRODUCT(INDEX('Input| Projects'!$AS$10:$CP$1005, ,MATCH($C108,'Input| Projects'!$AS$9:$CP$9,0)),'Calc| Project Costs'!AI$10:AI$1005)/10^3+SUMPRODUCT(INDEX('Input| Projects'!$AS$10:$CP$1005, ,MATCH($C53,'Input| Projects'!$AS$9:$CP$9,0)),'Calc| Project Costs'!BO$10:BO$1005)/10^3</f>
        <v>0</v>
      </c>
      <c r="J108" s="186">
        <f>SUMPRODUCT(INDEX('Input| Projects'!$AS$10:$CP$1005, ,MATCH($C108,'Input| Projects'!$AS$9:$CP$9,0)),'Calc| Project Costs'!AJ$10:AJ$1005)/10^3+SUMPRODUCT(INDEX('Input| Projects'!$AS$10:$CP$1005, ,MATCH($C53,'Input| Projects'!$AS$9:$CP$9,0)),'Calc| Project Costs'!BP$10:BP$1005)/10^3</f>
        <v>0</v>
      </c>
      <c r="K108" s="186">
        <f t="shared" si="11"/>
        <v>0</v>
      </c>
      <c r="L108"/>
    </row>
    <row r="109" spans="2:12" s="41" customFormat="1" outlineLevel="1" x14ac:dyDescent="0.2">
      <c r="B109" s="201">
        <f t="shared" si="12"/>
        <v>47</v>
      </c>
      <c r="C109" t="str">
        <f t="shared" si="13"/>
        <v/>
      </c>
      <c r="D109" s="186">
        <f>SUMPRODUCT(INDEX('Input| Projects'!$AS$10:$CP$1005, ,MATCH($C109,'Input| Projects'!$AS$9:$CP$9,0)),'Calc| Project Costs'!AD$10:AD$1005)/10^3+SUMPRODUCT(INDEX('Input| Projects'!$AS$10:$CP$1005, ,MATCH($C54,'Input| Projects'!$AS$9:$CP$9,0)),'Calc| Project Costs'!BJ$10:BJ$1005)/10^3</f>
        <v>0</v>
      </c>
      <c r="E109" s="186">
        <f>SUMPRODUCT(INDEX('Input| Projects'!$AS$10:$CP$1005, ,MATCH($C109,'Input| Projects'!$AS$9:$CP$9,0)),'Calc| Project Costs'!AE$10:AE$1005)/10^3+SUMPRODUCT(INDEX('Input| Projects'!$AS$10:$CP$1005, ,MATCH($C54,'Input| Projects'!$AS$9:$CP$9,0)),'Calc| Project Costs'!BK$10:BK$1005)/10^3</f>
        <v>0</v>
      </c>
      <c r="F109" s="186">
        <f>SUMPRODUCT(INDEX('Input| Projects'!$AS$10:$CP$1005, ,MATCH($C109,'Input| Projects'!$AS$9:$CP$9,0)),'Calc| Project Costs'!AF$10:AF$1005)/10^3+SUMPRODUCT(INDEX('Input| Projects'!$AS$10:$CP$1005, ,MATCH($C54,'Input| Projects'!$AS$9:$CP$9,0)),'Calc| Project Costs'!BL$10:BL$1005)/10^3</f>
        <v>0</v>
      </c>
      <c r="G109" s="186">
        <f>SUMPRODUCT(INDEX('Input| Projects'!$AS$10:$CP$1005, ,MATCH($C109,'Input| Projects'!$AS$9:$CP$9,0)),'Calc| Project Costs'!AG$10:AG$1005)/10^3+SUMPRODUCT(INDEX('Input| Projects'!$AS$10:$CP$1005, ,MATCH($C54,'Input| Projects'!$AS$9:$CP$9,0)),'Calc| Project Costs'!BM$10:BM$1005)/10^3</f>
        <v>0</v>
      </c>
      <c r="H109" s="186">
        <f>SUMPRODUCT(INDEX('Input| Projects'!$AS$10:$CP$1005, ,MATCH($C109,'Input| Projects'!$AS$9:$CP$9,0)),'Calc| Project Costs'!AH$10:AH$1005)/10^3+SUMPRODUCT(INDEX('Input| Projects'!$AS$10:$CP$1005, ,MATCH($C54,'Input| Projects'!$AS$9:$CP$9,0)),'Calc| Project Costs'!BN$10:BN$1005)/10^3</f>
        <v>0</v>
      </c>
      <c r="I109" s="186">
        <f>SUMPRODUCT(INDEX('Input| Projects'!$AS$10:$CP$1005, ,MATCH($C109,'Input| Projects'!$AS$9:$CP$9,0)),'Calc| Project Costs'!AI$10:AI$1005)/10^3+SUMPRODUCT(INDEX('Input| Projects'!$AS$10:$CP$1005, ,MATCH($C54,'Input| Projects'!$AS$9:$CP$9,0)),'Calc| Project Costs'!BO$10:BO$1005)/10^3</f>
        <v>0</v>
      </c>
      <c r="J109" s="186">
        <f>SUMPRODUCT(INDEX('Input| Projects'!$AS$10:$CP$1005, ,MATCH($C109,'Input| Projects'!$AS$9:$CP$9,0)),'Calc| Project Costs'!AJ$10:AJ$1005)/10^3+SUMPRODUCT(INDEX('Input| Projects'!$AS$10:$CP$1005, ,MATCH($C54,'Input| Projects'!$AS$9:$CP$9,0)),'Calc| Project Costs'!BP$10:BP$1005)/10^3</f>
        <v>0</v>
      </c>
      <c r="K109" s="186">
        <f t="shared" si="11"/>
        <v>0</v>
      </c>
      <c r="L109"/>
    </row>
    <row r="110" spans="2:12" s="41" customFormat="1" outlineLevel="1" x14ac:dyDescent="0.2">
      <c r="B110" s="201">
        <f t="shared" si="12"/>
        <v>48</v>
      </c>
      <c r="C110" t="str">
        <f t="shared" si="13"/>
        <v/>
      </c>
      <c r="D110" s="186">
        <f>SUMPRODUCT(INDEX('Input| Projects'!$AS$10:$CP$1005, ,MATCH($C110,'Input| Projects'!$AS$9:$CP$9,0)),'Calc| Project Costs'!AD$10:AD$1005)/10^3+SUMPRODUCT(INDEX('Input| Projects'!$AS$10:$CP$1005, ,MATCH($C55,'Input| Projects'!$AS$9:$CP$9,0)),'Calc| Project Costs'!BJ$10:BJ$1005)/10^3</f>
        <v>0</v>
      </c>
      <c r="E110" s="186">
        <f>SUMPRODUCT(INDEX('Input| Projects'!$AS$10:$CP$1005, ,MATCH($C110,'Input| Projects'!$AS$9:$CP$9,0)),'Calc| Project Costs'!AE$10:AE$1005)/10^3+SUMPRODUCT(INDEX('Input| Projects'!$AS$10:$CP$1005, ,MATCH($C55,'Input| Projects'!$AS$9:$CP$9,0)),'Calc| Project Costs'!BK$10:BK$1005)/10^3</f>
        <v>0</v>
      </c>
      <c r="F110" s="186">
        <f>SUMPRODUCT(INDEX('Input| Projects'!$AS$10:$CP$1005, ,MATCH($C110,'Input| Projects'!$AS$9:$CP$9,0)),'Calc| Project Costs'!AF$10:AF$1005)/10^3+SUMPRODUCT(INDEX('Input| Projects'!$AS$10:$CP$1005, ,MATCH($C55,'Input| Projects'!$AS$9:$CP$9,0)),'Calc| Project Costs'!BL$10:BL$1005)/10^3</f>
        <v>0</v>
      </c>
      <c r="G110" s="186">
        <f>SUMPRODUCT(INDEX('Input| Projects'!$AS$10:$CP$1005, ,MATCH($C110,'Input| Projects'!$AS$9:$CP$9,0)),'Calc| Project Costs'!AG$10:AG$1005)/10^3+SUMPRODUCT(INDEX('Input| Projects'!$AS$10:$CP$1005, ,MATCH($C55,'Input| Projects'!$AS$9:$CP$9,0)),'Calc| Project Costs'!BM$10:BM$1005)/10^3</f>
        <v>0</v>
      </c>
      <c r="H110" s="186">
        <f>SUMPRODUCT(INDEX('Input| Projects'!$AS$10:$CP$1005, ,MATCH($C110,'Input| Projects'!$AS$9:$CP$9,0)),'Calc| Project Costs'!AH$10:AH$1005)/10^3+SUMPRODUCT(INDEX('Input| Projects'!$AS$10:$CP$1005, ,MATCH($C55,'Input| Projects'!$AS$9:$CP$9,0)),'Calc| Project Costs'!BN$10:BN$1005)/10^3</f>
        <v>0</v>
      </c>
      <c r="I110" s="186">
        <f>SUMPRODUCT(INDEX('Input| Projects'!$AS$10:$CP$1005, ,MATCH($C110,'Input| Projects'!$AS$9:$CP$9,0)),'Calc| Project Costs'!AI$10:AI$1005)/10^3+SUMPRODUCT(INDEX('Input| Projects'!$AS$10:$CP$1005, ,MATCH($C55,'Input| Projects'!$AS$9:$CP$9,0)),'Calc| Project Costs'!BO$10:BO$1005)/10^3</f>
        <v>0</v>
      </c>
      <c r="J110" s="186">
        <f>SUMPRODUCT(INDEX('Input| Projects'!$AS$10:$CP$1005, ,MATCH($C110,'Input| Projects'!$AS$9:$CP$9,0)),'Calc| Project Costs'!AJ$10:AJ$1005)/10^3+SUMPRODUCT(INDEX('Input| Projects'!$AS$10:$CP$1005, ,MATCH($C55,'Input| Projects'!$AS$9:$CP$9,0)),'Calc| Project Costs'!BP$10:BP$1005)/10^3</f>
        <v>0</v>
      </c>
      <c r="K110" s="186">
        <f t="shared" si="11"/>
        <v>0</v>
      </c>
      <c r="L110"/>
    </row>
    <row r="111" spans="2:12" s="41" customFormat="1" outlineLevel="1" x14ac:dyDescent="0.2">
      <c r="B111" s="201">
        <f t="shared" si="12"/>
        <v>49</v>
      </c>
      <c r="C111" t="str">
        <f t="shared" si="13"/>
        <v/>
      </c>
      <c r="D111" s="186">
        <f>SUMPRODUCT(INDEX('Input| Projects'!$AS$10:$CP$1005, ,MATCH($C111,'Input| Projects'!$AS$9:$CP$9,0)),'Calc| Project Costs'!AD$10:AD$1005)/10^3+SUMPRODUCT(INDEX('Input| Projects'!$AS$10:$CP$1005, ,MATCH($C56,'Input| Projects'!$AS$9:$CP$9,0)),'Calc| Project Costs'!BJ$10:BJ$1005)/10^3</f>
        <v>0</v>
      </c>
      <c r="E111" s="186">
        <f>SUMPRODUCT(INDEX('Input| Projects'!$AS$10:$CP$1005, ,MATCH($C111,'Input| Projects'!$AS$9:$CP$9,0)),'Calc| Project Costs'!AE$10:AE$1005)/10^3+SUMPRODUCT(INDEX('Input| Projects'!$AS$10:$CP$1005, ,MATCH($C56,'Input| Projects'!$AS$9:$CP$9,0)),'Calc| Project Costs'!BK$10:BK$1005)/10^3</f>
        <v>0</v>
      </c>
      <c r="F111" s="186">
        <f>SUMPRODUCT(INDEX('Input| Projects'!$AS$10:$CP$1005, ,MATCH($C111,'Input| Projects'!$AS$9:$CP$9,0)),'Calc| Project Costs'!AF$10:AF$1005)/10^3+SUMPRODUCT(INDEX('Input| Projects'!$AS$10:$CP$1005, ,MATCH($C56,'Input| Projects'!$AS$9:$CP$9,0)),'Calc| Project Costs'!BL$10:BL$1005)/10^3</f>
        <v>0</v>
      </c>
      <c r="G111" s="186">
        <f>SUMPRODUCT(INDEX('Input| Projects'!$AS$10:$CP$1005, ,MATCH($C111,'Input| Projects'!$AS$9:$CP$9,0)),'Calc| Project Costs'!AG$10:AG$1005)/10^3+SUMPRODUCT(INDEX('Input| Projects'!$AS$10:$CP$1005, ,MATCH($C56,'Input| Projects'!$AS$9:$CP$9,0)),'Calc| Project Costs'!BM$10:BM$1005)/10^3</f>
        <v>0</v>
      </c>
      <c r="H111" s="186">
        <f>SUMPRODUCT(INDEX('Input| Projects'!$AS$10:$CP$1005, ,MATCH($C111,'Input| Projects'!$AS$9:$CP$9,0)),'Calc| Project Costs'!AH$10:AH$1005)/10^3+SUMPRODUCT(INDEX('Input| Projects'!$AS$10:$CP$1005, ,MATCH($C56,'Input| Projects'!$AS$9:$CP$9,0)),'Calc| Project Costs'!BN$10:BN$1005)/10^3</f>
        <v>0</v>
      </c>
      <c r="I111" s="186">
        <f>SUMPRODUCT(INDEX('Input| Projects'!$AS$10:$CP$1005, ,MATCH($C111,'Input| Projects'!$AS$9:$CP$9,0)),'Calc| Project Costs'!AI$10:AI$1005)/10^3+SUMPRODUCT(INDEX('Input| Projects'!$AS$10:$CP$1005, ,MATCH($C56,'Input| Projects'!$AS$9:$CP$9,0)),'Calc| Project Costs'!BO$10:BO$1005)/10^3</f>
        <v>0</v>
      </c>
      <c r="J111" s="186">
        <f>SUMPRODUCT(INDEX('Input| Projects'!$AS$10:$CP$1005, ,MATCH($C111,'Input| Projects'!$AS$9:$CP$9,0)),'Calc| Project Costs'!AJ$10:AJ$1005)/10^3+SUMPRODUCT(INDEX('Input| Projects'!$AS$10:$CP$1005, ,MATCH($C56,'Input| Projects'!$AS$9:$CP$9,0)),'Calc| Project Costs'!BP$10:BP$1005)/10^3</f>
        <v>0</v>
      </c>
      <c r="K111" s="186">
        <f t="shared" si="11"/>
        <v>0</v>
      </c>
      <c r="L111"/>
    </row>
    <row r="112" spans="2:12" s="41" customFormat="1" outlineLevel="1" x14ac:dyDescent="0.2">
      <c r="B112" s="201">
        <f t="shared" si="12"/>
        <v>50</v>
      </c>
      <c r="C112" t="str">
        <f t="shared" si="13"/>
        <v/>
      </c>
      <c r="D112" s="186">
        <f>SUMPRODUCT(INDEX('Input| Projects'!$AS$10:$CP$1005, ,MATCH($C112,'Input| Projects'!$AS$9:$CP$9,0)),'Calc| Project Costs'!AD$10:AD$1005)/10^3+SUMPRODUCT(INDEX('Input| Projects'!$AS$10:$CP$1005, ,MATCH($C57,'Input| Projects'!$AS$9:$CP$9,0)),'Calc| Project Costs'!BJ$10:BJ$1005)/10^3</f>
        <v>0</v>
      </c>
      <c r="E112" s="186">
        <f>SUMPRODUCT(INDEX('Input| Projects'!$AS$10:$CP$1005, ,MATCH($C112,'Input| Projects'!$AS$9:$CP$9,0)),'Calc| Project Costs'!AE$10:AE$1005)/10^3+SUMPRODUCT(INDEX('Input| Projects'!$AS$10:$CP$1005, ,MATCH($C57,'Input| Projects'!$AS$9:$CP$9,0)),'Calc| Project Costs'!BK$10:BK$1005)/10^3</f>
        <v>0</v>
      </c>
      <c r="F112" s="186">
        <f>SUMPRODUCT(INDEX('Input| Projects'!$AS$10:$CP$1005, ,MATCH($C112,'Input| Projects'!$AS$9:$CP$9,0)),'Calc| Project Costs'!AF$10:AF$1005)/10^3+SUMPRODUCT(INDEX('Input| Projects'!$AS$10:$CP$1005, ,MATCH($C57,'Input| Projects'!$AS$9:$CP$9,0)),'Calc| Project Costs'!BL$10:BL$1005)/10^3</f>
        <v>0</v>
      </c>
      <c r="G112" s="186">
        <f>SUMPRODUCT(INDEX('Input| Projects'!$AS$10:$CP$1005, ,MATCH($C112,'Input| Projects'!$AS$9:$CP$9,0)),'Calc| Project Costs'!AG$10:AG$1005)/10^3+SUMPRODUCT(INDEX('Input| Projects'!$AS$10:$CP$1005, ,MATCH($C57,'Input| Projects'!$AS$9:$CP$9,0)),'Calc| Project Costs'!BM$10:BM$1005)/10^3</f>
        <v>0</v>
      </c>
      <c r="H112" s="186">
        <f>SUMPRODUCT(INDEX('Input| Projects'!$AS$10:$CP$1005, ,MATCH($C112,'Input| Projects'!$AS$9:$CP$9,0)),'Calc| Project Costs'!AH$10:AH$1005)/10^3+SUMPRODUCT(INDEX('Input| Projects'!$AS$10:$CP$1005, ,MATCH($C57,'Input| Projects'!$AS$9:$CP$9,0)),'Calc| Project Costs'!BN$10:BN$1005)/10^3</f>
        <v>0</v>
      </c>
      <c r="I112" s="186">
        <f>SUMPRODUCT(INDEX('Input| Projects'!$AS$10:$CP$1005, ,MATCH($C112,'Input| Projects'!$AS$9:$CP$9,0)),'Calc| Project Costs'!AI$10:AI$1005)/10^3+SUMPRODUCT(INDEX('Input| Projects'!$AS$10:$CP$1005, ,MATCH($C57,'Input| Projects'!$AS$9:$CP$9,0)),'Calc| Project Costs'!BO$10:BO$1005)/10^3</f>
        <v>0</v>
      </c>
      <c r="J112" s="186">
        <f>SUMPRODUCT(INDEX('Input| Projects'!$AS$10:$CP$1005, ,MATCH($C112,'Input| Projects'!$AS$9:$CP$9,0)),'Calc| Project Costs'!AJ$10:AJ$1005)/10^3+SUMPRODUCT(INDEX('Input| Projects'!$AS$10:$CP$1005, ,MATCH($C57,'Input| Projects'!$AS$9:$CP$9,0)),'Calc| Project Costs'!BP$10:BP$1005)/10^3</f>
        <v>0</v>
      </c>
      <c r="K112" s="186">
        <f t="shared" si="11"/>
        <v>0</v>
      </c>
      <c r="L112"/>
    </row>
    <row r="113" spans="1:22" s="41" customFormat="1" x14ac:dyDescent="0.2">
      <c r="B113"/>
      <c r="C113" s="60" t="s">
        <v>1</v>
      </c>
      <c r="D113" s="194">
        <f t="shared" ref="D113:K113" si="14">IFERROR(SUM(D63:D112),"")</f>
        <v>116.31308521999999</v>
      </c>
      <c r="E113" s="194">
        <f t="shared" si="14"/>
        <v>0</v>
      </c>
      <c r="F113" s="194">
        <f t="shared" si="14"/>
        <v>0</v>
      </c>
      <c r="G113" s="194">
        <f t="shared" si="14"/>
        <v>0</v>
      </c>
      <c r="H113" s="194">
        <f>IFERROR(SUM(H63:H112),"")</f>
        <v>0</v>
      </c>
      <c r="I113" s="194">
        <f>IFERROR(SUM(I63:I112),"")</f>
        <v>0</v>
      </c>
      <c r="J113" s="194">
        <f>IFERROR(SUM(J63:J112),"")</f>
        <v>0</v>
      </c>
      <c r="K113" s="194">
        <f t="shared" si="14"/>
        <v>116.31308521999999</v>
      </c>
      <c r="L113"/>
    </row>
    <row r="114" spans="1:22" s="41" customFormat="1" ht="12.75" customHeight="1" x14ac:dyDescent="0.2">
      <c r="A114" s="100"/>
      <c r="C114" s="60"/>
      <c r="K114" s="175"/>
      <c r="L114"/>
    </row>
    <row r="115" spans="1:22" x14ac:dyDescent="0.2">
      <c r="A115" s="264"/>
      <c r="B115" s="264"/>
      <c r="C115" s="264" t="str">
        <f>IFERROR(LEFT(C60,2)+1&amp;". Forecast asset disposals – as incurred ($millions "&amp;'Input| Escalations'!$E$10&amp;" "&amp;'Input| Escalations'!$D$10&amp;") (Distribution)","")</f>
        <v>58. Forecast asset disposals – as incurred ($millions December 2023) (Distribution)</v>
      </c>
      <c r="D115" s="264"/>
      <c r="E115" s="264"/>
      <c r="F115" s="264"/>
      <c r="G115" s="264"/>
      <c r="H115" s="264"/>
      <c r="I115" s="264"/>
      <c r="J115" s="264"/>
      <c r="K115" s="264"/>
      <c r="O115"/>
      <c r="P115"/>
      <c r="Q115"/>
      <c r="R115"/>
      <c r="S115"/>
      <c r="T115"/>
      <c r="U115"/>
      <c r="V115"/>
    </row>
    <row r="116" spans="1:22" x14ac:dyDescent="0.2">
      <c r="D116" s="174">
        <f>IF(ABS('Input| Disposals'!O58/10^3-D168-'Output| PTRM (T)'!D168)&lt;0.000001,0,1)</f>
        <v>0</v>
      </c>
      <c r="E116" s="174">
        <f>IF(ABS('Input| Disposals'!P58/10^3-E168-'Output| PTRM (T)'!E168)&lt;0.000001,0,1)</f>
        <v>0</v>
      </c>
      <c r="F116" s="174">
        <f>IF(ABS('Input| Disposals'!Q58/10^3-F168-'Output| PTRM (T)'!F168)&lt;0.000001,0,1)</f>
        <v>0</v>
      </c>
      <c r="G116" s="174">
        <f>IF(ABS('Input| Disposals'!R58/10^3-G168-'Output| PTRM (T)'!G168)&lt;0.000001,0,1)</f>
        <v>0</v>
      </c>
      <c r="H116" s="174">
        <f>IF(ABS('Input| Disposals'!S58/10^3-H168-'Output| PTRM (T)'!H168)&lt;0.000001,0,1)</f>
        <v>0</v>
      </c>
      <c r="I116" s="174">
        <f>IF(ABS('Input| Disposals'!T58/10^3-I168-'Output| PTRM (T)'!I168)&lt;0.000001,0,1)</f>
        <v>0</v>
      </c>
      <c r="J116" s="174">
        <f>IF(ABS('Input| Disposals'!U58/10^3-J168-'Output| PTRM (T)'!J168)&lt;0.000001,0,1)</f>
        <v>0</v>
      </c>
      <c r="K116"/>
      <c r="O116"/>
      <c r="P116"/>
      <c r="Q116"/>
      <c r="R116"/>
      <c r="S116"/>
      <c r="T116"/>
      <c r="U116"/>
      <c r="V116"/>
    </row>
    <row r="117" spans="1:22" x14ac:dyDescent="0.2">
      <c r="C117" s="179" t="s">
        <v>153</v>
      </c>
      <c r="D117" s="179" t="str">
        <f>D$7</f>
        <v>2022-23</v>
      </c>
      <c r="E117" s="179" t="str">
        <f t="shared" ref="E117:J117" si="15">E$7</f>
        <v>2023-24</v>
      </c>
      <c r="F117" s="179" t="str">
        <f t="shared" si="15"/>
        <v>2024-25</v>
      </c>
      <c r="G117" s="179" t="str">
        <f t="shared" si="15"/>
        <v>2025-26</v>
      </c>
      <c r="H117" s="179" t="str">
        <f t="shared" si="15"/>
        <v>2026-27</v>
      </c>
      <c r="I117" s="179" t="str">
        <f t="shared" si="15"/>
        <v>2027-28</v>
      </c>
      <c r="J117" s="179" t="str">
        <f t="shared" si="15"/>
        <v>2028-29</v>
      </c>
      <c r="K117" s="179" t="s">
        <v>1</v>
      </c>
      <c r="O117"/>
      <c r="P117"/>
      <c r="Q117"/>
      <c r="R117"/>
      <c r="S117"/>
      <c r="T117"/>
      <c r="U117"/>
      <c r="V117"/>
    </row>
    <row r="118" spans="1:22" x14ac:dyDescent="0.2">
      <c r="B118" s="201">
        <v>1</v>
      </c>
      <c r="C118" t="str">
        <f t="shared" ref="C118:C149" si="16">IFERROR(C8,"")</f>
        <v>Ancillary substation equipment (dx)</v>
      </c>
      <c r="D118" s="186">
        <f>INDEX('Input| Disposals'!$O$8:$U$57,MATCH($C118,'Input| Disposals'!$M$8:$M$57,0),MATCH(D$117,'Input| Disposals'!$O$7:$U$7,0))/10^3</f>
        <v>0</v>
      </c>
      <c r="E118" s="186">
        <f>INDEX('Input| Disposals'!$O$8:$U$57,MATCH($C118,'Input| Disposals'!$M$8:$M$57,0),MATCH(E$117,'Input| Disposals'!$O$7:$U$7,0))/10^3</f>
        <v>0</v>
      </c>
      <c r="F118" s="186">
        <f>INDEX('Input| Disposals'!$O$8:$U$57,MATCH($C118,'Input| Disposals'!$M$8:$M$57,0),MATCH(F$117,'Input| Disposals'!$O$7:$U$7,0))/10^3</f>
        <v>0</v>
      </c>
      <c r="G118" s="186">
        <f>INDEX('Input| Disposals'!$O$8:$U$57,MATCH($C118,'Input| Disposals'!$M$8:$M$57,0),MATCH(G$117,'Input| Disposals'!$O$7:$U$7,0))/10^3</f>
        <v>0</v>
      </c>
      <c r="H118" s="186">
        <f>INDEX('Input| Disposals'!$O$8:$U$57,MATCH($C118,'Input| Disposals'!$M$8:$M$57,0),MATCH(H$117,'Input| Disposals'!$O$7:$U$7,0))/10^3</f>
        <v>0</v>
      </c>
      <c r="I118" s="186">
        <f>INDEX('Input| Disposals'!$O$8:$U$57,MATCH($C118,'Input| Disposals'!$M$8:$M$57,0),MATCH(I$117,'Input| Disposals'!$O$7:$U$7,0))/10^3</f>
        <v>0</v>
      </c>
      <c r="J118" s="186">
        <f>INDEX('Input| Disposals'!$O$8:$U$57,MATCH($C118,'Input| Disposals'!$M$8:$M$57,0),MATCH(J$117,'Input| Disposals'!$O$7:$U$7,0))/10^3</f>
        <v>0</v>
      </c>
      <c r="K118" s="186">
        <f>IFERROR(SUM(D118:J118),"")</f>
        <v>0</v>
      </c>
      <c r="O118"/>
      <c r="P118"/>
      <c r="Q118"/>
      <c r="R118"/>
      <c r="S118"/>
      <c r="T118"/>
      <c r="U118"/>
      <c r="V118"/>
    </row>
    <row r="119" spans="1:22" x14ac:dyDescent="0.2">
      <c r="B119" s="201">
        <f>IFERROR(B118+1,"")</f>
        <v>2</v>
      </c>
      <c r="C119" t="str">
        <f t="shared" si="16"/>
        <v>Buildings (non-system) (dx)</v>
      </c>
      <c r="D119" s="186">
        <f>INDEX('Input| Disposals'!$O$8:$U$57,MATCH($C119,'Input| Disposals'!$M$8:$M$57,0),MATCH(D$117,'Input| Disposals'!$O$7:$U$7,0))/10^3</f>
        <v>6.219258</v>
      </c>
      <c r="E119" s="186">
        <f>INDEX('Input| Disposals'!$O$8:$U$57,MATCH($C119,'Input| Disposals'!$M$8:$M$57,0),MATCH(E$117,'Input| Disposals'!$O$7:$U$7,0))/10^3</f>
        <v>0</v>
      </c>
      <c r="F119" s="186">
        <f>INDEX('Input| Disposals'!$O$8:$U$57,MATCH($C119,'Input| Disposals'!$M$8:$M$57,0),MATCH(F$117,'Input| Disposals'!$O$7:$U$7,0))/10^3</f>
        <v>0</v>
      </c>
      <c r="G119" s="186">
        <f>INDEX('Input| Disposals'!$O$8:$U$57,MATCH($C119,'Input| Disposals'!$M$8:$M$57,0),MATCH(G$117,'Input| Disposals'!$O$7:$U$7,0))/10^3</f>
        <v>0</v>
      </c>
      <c r="H119" s="186">
        <f>INDEX('Input| Disposals'!$O$8:$U$57,MATCH($C119,'Input| Disposals'!$M$8:$M$57,0),MATCH(H$117,'Input| Disposals'!$O$7:$U$7,0))/10^3</f>
        <v>0</v>
      </c>
      <c r="I119" s="186">
        <f>INDEX('Input| Disposals'!$O$8:$U$57,MATCH($C119,'Input| Disposals'!$M$8:$M$57,0),MATCH(I$117,'Input| Disposals'!$O$7:$U$7,0))/10^3</f>
        <v>0</v>
      </c>
      <c r="J119" s="186">
        <f>INDEX('Input| Disposals'!$O$8:$U$57,MATCH($C119,'Input| Disposals'!$M$8:$M$57,0),MATCH(J$117,'Input| Disposals'!$O$7:$U$7,0))/10^3</f>
        <v>0</v>
      </c>
      <c r="K119" s="186">
        <f t="shared" ref="K119:K167" si="17">IFERROR(SUM(D119:J119),"")</f>
        <v>6.219258</v>
      </c>
      <c r="O119"/>
      <c r="P119"/>
      <c r="Q119"/>
      <c r="R119"/>
      <c r="S119"/>
      <c r="T119"/>
      <c r="U119"/>
      <c r="V119"/>
    </row>
    <row r="120" spans="1:22" x14ac:dyDescent="0.2">
      <c r="B120" s="201">
        <f t="shared" ref="B120:B167" si="18">IFERROR(B119+1,"")</f>
        <v>3</v>
      </c>
      <c r="C120" t="str">
        <f t="shared" si="16"/>
        <v>Buildings (system) (dx)</v>
      </c>
      <c r="D120" s="186">
        <f>INDEX('Input| Disposals'!$O$8:$U$57,MATCH($C120,'Input| Disposals'!$M$8:$M$57,0),MATCH(D$117,'Input| Disposals'!$O$7:$U$7,0))/10^3</f>
        <v>2.9176470000000001</v>
      </c>
      <c r="E120" s="186">
        <f>INDEX('Input| Disposals'!$O$8:$U$57,MATCH($C120,'Input| Disposals'!$M$8:$M$57,0),MATCH(E$117,'Input| Disposals'!$O$7:$U$7,0))/10^3</f>
        <v>0</v>
      </c>
      <c r="F120" s="186">
        <f>INDEX('Input| Disposals'!$O$8:$U$57,MATCH($C120,'Input| Disposals'!$M$8:$M$57,0),MATCH(F$117,'Input| Disposals'!$O$7:$U$7,0))/10^3</f>
        <v>0</v>
      </c>
      <c r="G120" s="186">
        <f>INDEX('Input| Disposals'!$O$8:$U$57,MATCH($C120,'Input| Disposals'!$M$8:$M$57,0),MATCH(G$117,'Input| Disposals'!$O$7:$U$7,0))/10^3</f>
        <v>0</v>
      </c>
      <c r="H120" s="186">
        <f>INDEX('Input| Disposals'!$O$8:$U$57,MATCH($C120,'Input| Disposals'!$M$8:$M$57,0),MATCH(H$117,'Input| Disposals'!$O$7:$U$7,0))/10^3</f>
        <v>0</v>
      </c>
      <c r="I120" s="186">
        <f>INDEX('Input| Disposals'!$O$8:$U$57,MATCH($C120,'Input| Disposals'!$M$8:$M$57,0),MATCH(I$117,'Input| Disposals'!$O$7:$U$7,0))/10^3</f>
        <v>0</v>
      </c>
      <c r="J120" s="186">
        <f>INDEX('Input| Disposals'!$O$8:$U$57,MATCH($C120,'Input| Disposals'!$M$8:$M$57,0),MATCH(J$117,'Input| Disposals'!$O$7:$U$7,0))/10^3</f>
        <v>0</v>
      </c>
      <c r="K120" s="186">
        <f t="shared" si="17"/>
        <v>2.9176470000000001</v>
      </c>
      <c r="O120"/>
      <c r="P120"/>
      <c r="Q120"/>
      <c r="R120"/>
      <c r="S120"/>
      <c r="T120"/>
      <c r="U120"/>
      <c r="V120"/>
    </row>
    <row r="121" spans="1:22" x14ac:dyDescent="0.2">
      <c r="B121" s="201">
        <f t="shared" si="18"/>
        <v>4</v>
      </c>
      <c r="C121" t="str">
        <f t="shared" si="16"/>
        <v>Cable tunnel (dx)</v>
      </c>
      <c r="D121" s="186">
        <f>INDEX('Input| Disposals'!$O$8:$U$57,MATCH($C121,'Input| Disposals'!$M$8:$M$57,0),MATCH(D$117,'Input| Disposals'!$O$7:$U$7,0))/10^3</f>
        <v>0</v>
      </c>
      <c r="E121" s="186">
        <f>INDEX('Input| Disposals'!$O$8:$U$57,MATCH($C121,'Input| Disposals'!$M$8:$M$57,0),MATCH(E$117,'Input| Disposals'!$O$7:$U$7,0))/10^3</f>
        <v>0</v>
      </c>
      <c r="F121" s="186">
        <f>INDEX('Input| Disposals'!$O$8:$U$57,MATCH($C121,'Input| Disposals'!$M$8:$M$57,0),MATCH(F$117,'Input| Disposals'!$O$7:$U$7,0))/10^3</f>
        <v>0</v>
      </c>
      <c r="G121" s="186">
        <f>INDEX('Input| Disposals'!$O$8:$U$57,MATCH($C121,'Input| Disposals'!$M$8:$M$57,0),MATCH(G$117,'Input| Disposals'!$O$7:$U$7,0))/10^3</f>
        <v>0</v>
      </c>
      <c r="H121" s="186">
        <f>INDEX('Input| Disposals'!$O$8:$U$57,MATCH($C121,'Input| Disposals'!$M$8:$M$57,0),MATCH(H$117,'Input| Disposals'!$O$7:$U$7,0))/10^3</f>
        <v>0</v>
      </c>
      <c r="I121" s="186">
        <f>INDEX('Input| Disposals'!$O$8:$U$57,MATCH($C121,'Input| Disposals'!$M$8:$M$57,0),MATCH(I$117,'Input| Disposals'!$O$7:$U$7,0))/10^3</f>
        <v>0</v>
      </c>
      <c r="J121" s="186">
        <f>INDEX('Input| Disposals'!$O$8:$U$57,MATCH($C121,'Input| Disposals'!$M$8:$M$57,0),MATCH(J$117,'Input| Disposals'!$O$7:$U$7,0))/10^3</f>
        <v>0</v>
      </c>
      <c r="K121" s="186">
        <f t="shared" si="17"/>
        <v>0</v>
      </c>
      <c r="O121"/>
      <c r="P121"/>
      <c r="Q121"/>
      <c r="R121"/>
      <c r="S121"/>
      <c r="T121"/>
      <c r="U121"/>
      <c r="V121"/>
    </row>
    <row r="122" spans="1:22" x14ac:dyDescent="0.2">
      <c r="B122" s="201">
        <f t="shared" si="18"/>
        <v>5</v>
      </c>
      <c r="C122" t="str">
        <f t="shared" si="16"/>
        <v>Distribution lines and cables (dx)</v>
      </c>
      <c r="D122" s="186">
        <f>INDEX('Input| Disposals'!$O$8:$U$57,MATCH($C122,'Input| Disposals'!$M$8:$M$57,0),MATCH(D$117,'Input| Disposals'!$O$7:$U$7,0))/10^3</f>
        <v>3.9818600000000002</v>
      </c>
      <c r="E122" s="186">
        <f>INDEX('Input| Disposals'!$O$8:$U$57,MATCH($C122,'Input| Disposals'!$M$8:$M$57,0),MATCH(E$117,'Input| Disposals'!$O$7:$U$7,0))/10^3</f>
        <v>0</v>
      </c>
      <c r="F122" s="186">
        <f>INDEX('Input| Disposals'!$O$8:$U$57,MATCH($C122,'Input| Disposals'!$M$8:$M$57,0),MATCH(F$117,'Input| Disposals'!$O$7:$U$7,0))/10^3</f>
        <v>0</v>
      </c>
      <c r="G122" s="186">
        <f>INDEX('Input| Disposals'!$O$8:$U$57,MATCH($C122,'Input| Disposals'!$M$8:$M$57,0),MATCH(G$117,'Input| Disposals'!$O$7:$U$7,0))/10^3</f>
        <v>0</v>
      </c>
      <c r="H122" s="186">
        <f>INDEX('Input| Disposals'!$O$8:$U$57,MATCH($C122,'Input| Disposals'!$M$8:$M$57,0),MATCH(H$117,'Input| Disposals'!$O$7:$U$7,0))/10^3</f>
        <v>0</v>
      </c>
      <c r="I122" s="186">
        <f>INDEX('Input| Disposals'!$O$8:$U$57,MATCH($C122,'Input| Disposals'!$M$8:$M$57,0),MATCH(I$117,'Input| Disposals'!$O$7:$U$7,0))/10^3</f>
        <v>0</v>
      </c>
      <c r="J122" s="186">
        <f>INDEX('Input| Disposals'!$O$8:$U$57,MATCH($C122,'Input| Disposals'!$M$8:$M$57,0),MATCH(J$117,'Input| Disposals'!$O$7:$U$7,0))/10^3</f>
        <v>0</v>
      </c>
      <c r="K122" s="186">
        <f t="shared" si="17"/>
        <v>3.9818600000000002</v>
      </c>
      <c r="O122"/>
      <c r="P122"/>
      <c r="Q122"/>
      <c r="R122"/>
      <c r="S122"/>
      <c r="T122"/>
      <c r="U122"/>
      <c r="V122"/>
    </row>
    <row r="123" spans="1:22" x14ac:dyDescent="0.2">
      <c r="B123" s="201">
        <f t="shared" si="18"/>
        <v>6</v>
      </c>
      <c r="C123" t="str">
        <f t="shared" si="16"/>
        <v>Furniture, fittings, plant and equipment (dx)</v>
      </c>
      <c r="D123" s="186">
        <f>INDEX('Input| Disposals'!$O$8:$U$57,MATCH($C123,'Input| Disposals'!$M$8:$M$57,0),MATCH(D$117,'Input| Disposals'!$O$7:$U$7,0))/10^3</f>
        <v>0</v>
      </c>
      <c r="E123" s="186">
        <f>INDEX('Input| Disposals'!$O$8:$U$57,MATCH($C123,'Input| Disposals'!$M$8:$M$57,0),MATCH(E$117,'Input| Disposals'!$O$7:$U$7,0))/10^3</f>
        <v>0</v>
      </c>
      <c r="F123" s="186">
        <f>INDEX('Input| Disposals'!$O$8:$U$57,MATCH($C123,'Input| Disposals'!$M$8:$M$57,0),MATCH(F$117,'Input| Disposals'!$O$7:$U$7,0))/10^3</f>
        <v>0</v>
      </c>
      <c r="G123" s="186">
        <f>INDEX('Input| Disposals'!$O$8:$U$57,MATCH($C123,'Input| Disposals'!$M$8:$M$57,0),MATCH(G$117,'Input| Disposals'!$O$7:$U$7,0))/10^3</f>
        <v>0</v>
      </c>
      <c r="H123" s="186">
        <f>INDEX('Input| Disposals'!$O$8:$U$57,MATCH($C123,'Input| Disposals'!$M$8:$M$57,0),MATCH(H$117,'Input| Disposals'!$O$7:$U$7,0))/10^3</f>
        <v>0</v>
      </c>
      <c r="I123" s="186">
        <f>INDEX('Input| Disposals'!$O$8:$U$57,MATCH($C123,'Input| Disposals'!$M$8:$M$57,0),MATCH(I$117,'Input| Disposals'!$O$7:$U$7,0))/10^3</f>
        <v>0</v>
      </c>
      <c r="J123" s="186">
        <f>INDEX('Input| Disposals'!$O$8:$U$57,MATCH($C123,'Input| Disposals'!$M$8:$M$57,0),MATCH(J$117,'Input| Disposals'!$O$7:$U$7,0))/10^3</f>
        <v>0</v>
      </c>
      <c r="K123" s="186">
        <f t="shared" si="17"/>
        <v>0</v>
      </c>
      <c r="O123"/>
      <c r="P123"/>
      <c r="Q123"/>
      <c r="R123"/>
      <c r="S123"/>
      <c r="T123"/>
      <c r="U123"/>
      <c r="V123"/>
    </row>
    <row r="124" spans="1:22" x14ac:dyDescent="0.2">
      <c r="B124" s="201">
        <f t="shared" si="18"/>
        <v>7</v>
      </c>
      <c r="C124" t="str">
        <f t="shared" si="16"/>
        <v>IT systems (dx)</v>
      </c>
      <c r="D124" s="186">
        <f>INDEX('Input| Disposals'!$O$8:$U$57,MATCH($C124,'Input| Disposals'!$M$8:$M$57,0),MATCH(D$117,'Input| Disposals'!$O$7:$U$7,0))/10^3</f>
        <v>2.5208999999999999E-2</v>
      </c>
      <c r="E124" s="186">
        <f>INDEX('Input| Disposals'!$O$8:$U$57,MATCH($C124,'Input| Disposals'!$M$8:$M$57,0),MATCH(E$117,'Input| Disposals'!$O$7:$U$7,0))/10^3</f>
        <v>0</v>
      </c>
      <c r="F124" s="186">
        <f>INDEX('Input| Disposals'!$O$8:$U$57,MATCH($C124,'Input| Disposals'!$M$8:$M$57,0),MATCH(F$117,'Input| Disposals'!$O$7:$U$7,0))/10^3</f>
        <v>0</v>
      </c>
      <c r="G124" s="186">
        <f>INDEX('Input| Disposals'!$O$8:$U$57,MATCH($C124,'Input| Disposals'!$M$8:$M$57,0),MATCH(G$117,'Input| Disposals'!$O$7:$U$7,0))/10^3</f>
        <v>0</v>
      </c>
      <c r="H124" s="186">
        <f>INDEX('Input| Disposals'!$O$8:$U$57,MATCH($C124,'Input| Disposals'!$M$8:$M$57,0),MATCH(H$117,'Input| Disposals'!$O$7:$U$7,0))/10^3</f>
        <v>0</v>
      </c>
      <c r="I124" s="186">
        <f>INDEX('Input| Disposals'!$O$8:$U$57,MATCH($C124,'Input| Disposals'!$M$8:$M$57,0),MATCH(I$117,'Input| Disposals'!$O$7:$U$7,0))/10^3</f>
        <v>0</v>
      </c>
      <c r="J124" s="186">
        <f>INDEX('Input| Disposals'!$O$8:$U$57,MATCH($C124,'Input| Disposals'!$M$8:$M$57,0),MATCH(J$117,'Input| Disposals'!$O$7:$U$7,0))/10^3</f>
        <v>0</v>
      </c>
      <c r="K124" s="186">
        <f t="shared" si="17"/>
        <v>2.5208999999999999E-2</v>
      </c>
      <c r="O124"/>
      <c r="P124"/>
      <c r="Q124"/>
      <c r="R124"/>
      <c r="S124"/>
      <c r="T124"/>
      <c r="U124"/>
      <c r="V124"/>
    </row>
    <row r="125" spans="1:22" x14ac:dyDescent="0.2">
      <c r="B125" s="201">
        <f t="shared" si="18"/>
        <v>8</v>
      </c>
      <c r="C125" t="str">
        <f t="shared" si="16"/>
        <v>In-house software (dx)</v>
      </c>
      <c r="D125" s="186">
        <f>INDEX('Input| Disposals'!$O$8:$U$57,MATCH($C125,'Input| Disposals'!$M$8:$M$57,0),MATCH(D$117,'Input| Disposals'!$O$7:$U$7,0))/10^3</f>
        <v>0</v>
      </c>
      <c r="E125" s="186">
        <f>INDEX('Input| Disposals'!$O$8:$U$57,MATCH($C125,'Input| Disposals'!$M$8:$M$57,0),MATCH(E$117,'Input| Disposals'!$O$7:$U$7,0))/10^3</f>
        <v>0</v>
      </c>
      <c r="F125" s="186">
        <f>INDEX('Input| Disposals'!$O$8:$U$57,MATCH($C125,'Input| Disposals'!$M$8:$M$57,0),MATCH(F$117,'Input| Disposals'!$O$7:$U$7,0))/10^3</f>
        <v>0</v>
      </c>
      <c r="G125" s="186">
        <f>INDEX('Input| Disposals'!$O$8:$U$57,MATCH($C125,'Input| Disposals'!$M$8:$M$57,0),MATCH(G$117,'Input| Disposals'!$O$7:$U$7,0))/10^3</f>
        <v>0</v>
      </c>
      <c r="H125" s="186">
        <f>INDEX('Input| Disposals'!$O$8:$U$57,MATCH($C125,'Input| Disposals'!$M$8:$M$57,0),MATCH(H$117,'Input| Disposals'!$O$7:$U$7,0))/10^3</f>
        <v>0</v>
      </c>
      <c r="I125" s="186">
        <f>INDEX('Input| Disposals'!$O$8:$U$57,MATCH($C125,'Input| Disposals'!$M$8:$M$57,0),MATCH(I$117,'Input| Disposals'!$O$7:$U$7,0))/10^3</f>
        <v>0</v>
      </c>
      <c r="J125" s="186">
        <f>INDEX('Input| Disposals'!$O$8:$U$57,MATCH($C125,'Input| Disposals'!$M$8:$M$57,0),MATCH(J$117,'Input| Disposals'!$O$7:$U$7,0))/10^3</f>
        <v>0</v>
      </c>
      <c r="K125" s="186">
        <f t="shared" si="17"/>
        <v>0</v>
      </c>
      <c r="O125"/>
      <c r="P125"/>
      <c r="Q125"/>
      <c r="R125"/>
      <c r="S125"/>
      <c r="T125"/>
      <c r="U125"/>
      <c r="V125"/>
    </row>
    <row r="126" spans="1:22" x14ac:dyDescent="0.2">
      <c r="B126" s="201">
        <f t="shared" si="18"/>
        <v>9</v>
      </c>
      <c r="C126" t="str">
        <f t="shared" si="16"/>
        <v>Land and Easements (dx)</v>
      </c>
      <c r="D126" s="186">
        <f>INDEX('Input| Disposals'!$O$8:$U$57,MATCH($C126,'Input| Disposals'!$M$8:$M$57,0),MATCH(D$117,'Input| Disposals'!$O$7:$U$7,0))/10^3</f>
        <v>38.735061000000002</v>
      </c>
      <c r="E126" s="186">
        <f>INDEX('Input| Disposals'!$O$8:$U$57,MATCH($C126,'Input| Disposals'!$M$8:$M$57,0),MATCH(E$117,'Input| Disposals'!$O$7:$U$7,0))/10^3</f>
        <v>0</v>
      </c>
      <c r="F126" s="186">
        <f>INDEX('Input| Disposals'!$O$8:$U$57,MATCH($C126,'Input| Disposals'!$M$8:$M$57,0),MATCH(F$117,'Input| Disposals'!$O$7:$U$7,0))/10^3</f>
        <v>0</v>
      </c>
      <c r="G126" s="186">
        <f>INDEX('Input| Disposals'!$O$8:$U$57,MATCH($C126,'Input| Disposals'!$M$8:$M$57,0),MATCH(G$117,'Input| Disposals'!$O$7:$U$7,0))/10^3</f>
        <v>0</v>
      </c>
      <c r="H126" s="186">
        <f>INDEX('Input| Disposals'!$O$8:$U$57,MATCH($C126,'Input| Disposals'!$M$8:$M$57,0),MATCH(H$117,'Input| Disposals'!$O$7:$U$7,0))/10^3</f>
        <v>0</v>
      </c>
      <c r="I126" s="186">
        <f>INDEX('Input| Disposals'!$O$8:$U$57,MATCH($C126,'Input| Disposals'!$M$8:$M$57,0),MATCH(I$117,'Input| Disposals'!$O$7:$U$7,0))/10^3</f>
        <v>0</v>
      </c>
      <c r="J126" s="186">
        <f>INDEX('Input| Disposals'!$O$8:$U$57,MATCH($C126,'Input| Disposals'!$M$8:$M$57,0),MATCH(J$117,'Input| Disposals'!$O$7:$U$7,0))/10^3</f>
        <v>0</v>
      </c>
      <c r="K126" s="186">
        <f t="shared" si="17"/>
        <v>38.735061000000002</v>
      </c>
      <c r="O126"/>
      <c r="P126"/>
      <c r="Q126"/>
      <c r="R126"/>
      <c r="S126"/>
      <c r="T126"/>
      <c r="U126"/>
      <c r="V126"/>
    </row>
    <row r="127" spans="1:22" x14ac:dyDescent="0.2">
      <c r="B127" s="201">
        <f t="shared" si="18"/>
        <v>10</v>
      </c>
      <c r="C127" t="str">
        <f t="shared" si="16"/>
        <v>Low Voltage Lines and Cables (dx)</v>
      </c>
      <c r="D127" s="186">
        <f>INDEX('Input| Disposals'!$O$8:$U$57,MATCH($C127,'Input| Disposals'!$M$8:$M$57,0),MATCH(D$117,'Input| Disposals'!$O$7:$U$7,0))/10^3</f>
        <v>0</v>
      </c>
      <c r="E127" s="186">
        <f>INDEX('Input| Disposals'!$O$8:$U$57,MATCH($C127,'Input| Disposals'!$M$8:$M$57,0),MATCH(E$117,'Input| Disposals'!$O$7:$U$7,0))/10^3</f>
        <v>0</v>
      </c>
      <c r="F127" s="186">
        <f>INDEX('Input| Disposals'!$O$8:$U$57,MATCH($C127,'Input| Disposals'!$M$8:$M$57,0),MATCH(F$117,'Input| Disposals'!$O$7:$U$7,0))/10^3</f>
        <v>0</v>
      </c>
      <c r="G127" s="186">
        <f>INDEX('Input| Disposals'!$O$8:$U$57,MATCH($C127,'Input| Disposals'!$M$8:$M$57,0),MATCH(G$117,'Input| Disposals'!$O$7:$U$7,0))/10^3</f>
        <v>0</v>
      </c>
      <c r="H127" s="186">
        <f>INDEX('Input| Disposals'!$O$8:$U$57,MATCH($C127,'Input| Disposals'!$M$8:$M$57,0),MATCH(H$117,'Input| Disposals'!$O$7:$U$7,0))/10^3</f>
        <v>0</v>
      </c>
      <c r="I127" s="186">
        <f>INDEX('Input| Disposals'!$O$8:$U$57,MATCH($C127,'Input| Disposals'!$M$8:$M$57,0),MATCH(I$117,'Input| Disposals'!$O$7:$U$7,0))/10^3</f>
        <v>0</v>
      </c>
      <c r="J127" s="186">
        <f>INDEX('Input| Disposals'!$O$8:$U$57,MATCH($C127,'Input| Disposals'!$M$8:$M$57,0),MATCH(J$117,'Input| Disposals'!$O$7:$U$7,0))/10^3</f>
        <v>0</v>
      </c>
      <c r="K127" s="186">
        <f t="shared" si="17"/>
        <v>0</v>
      </c>
      <c r="O127"/>
      <c r="P127"/>
      <c r="Q127"/>
      <c r="R127"/>
      <c r="S127"/>
      <c r="T127"/>
      <c r="U127"/>
      <c r="V127"/>
    </row>
    <row r="128" spans="1:22" x14ac:dyDescent="0.2">
      <c r="B128" s="201">
        <f t="shared" si="18"/>
        <v>11</v>
      </c>
      <c r="C128" t="str">
        <f t="shared" si="16"/>
        <v>Motor vehicles (dx)</v>
      </c>
      <c r="D128" s="186">
        <f>INDEX('Input| Disposals'!$O$8:$U$57,MATCH($C128,'Input| Disposals'!$M$8:$M$57,0),MATCH(D$117,'Input| Disposals'!$O$7:$U$7,0))/10^3</f>
        <v>2.5216909999999997</v>
      </c>
      <c r="E128" s="186">
        <f>INDEX('Input| Disposals'!$O$8:$U$57,MATCH($C128,'Input| Disposals'!$M$8:$M$57,0),MATCH(E$117,'Input| Disposals'!$O$7:$U$7,0))/10^3</f>
        <v>0</v>
      </c>
      <c r="F128" s="186">
        <f>INDEX('Input| Disposals'!$O$8:$U$57,MATCH($C128,'Input| Disposals'!$M$8:$M$57,0),MATCH(F$117,'Input| Disposals'!$O$7:$U$7,0))/10^3</f>
        <v>0</v>
      </c>
      <c r="G128" s="186">
        <f>INDEX('Input| Disposals'!$O$8:$U$57,MATCH($C128,'Input| Disposals'!$M$8:$M$57,0),MATCH(G$117,'Input| Disposals'!$O$7:$U$7,0))/10^3</f>
        <v>0</v>
      </c>
      <c r="H128" s="186">
        <f>INDEX('Input| Disposals'!$O$8:$U$57,MATCH($C128,'Input| Disposals'!$M$8:$M$57,0),MATCH(H$117,'Input| Disposals'!$O$7:$U$7,0))/10^3</f>
        <v>0</v>
      </c>
      <c r="I128" s="186">
        <f>INDEX('Input| Disposals'!$O$8:$U$57,MATCH($C128,'Input| Disposals'!$M$8:$M$57,0),MATCH(I$117,'Input| Disposals'!$O$7:$U$7,0))/10^3</f>
        <v>0</v>
      </c>
      <c r="J128" s="186">
        <f>INDEX('Input| Disposals'!$O$8:$U$57,MATCH($C128,'Input| Disposals'!$M$8:$M$57,0),MATCH(J$117,'Input| Disposals'!$O$7:$U$7,0))/10^3</f>
        <v>0</v>
      </c>
      <c r="K128" s="186">
        <f t="shared" si="17"/>
        <v>2.5216909999999997</v>
      </c>
      <c r="O128"/>
      <c r="P128"/>
      <c r="Q128"/>
      <c r="R128"/>
      <c r="S128"/>
      <c r="T128"/>
      <c r="U128"/>
      <c r="V128"/>
    </row>
    <row r="129" spans="2:22" x14ac:dyDescent="0.2">
      <c r="B129" s="201">
        <f t="shared" si="18"/>
        <v>12</v>
      </c>
      <c r="C129" t="str">
        <f t="shared" si="16"/>
        <v>Sub-transmission lines and cables (dx)</v>
      </c>
      <c r="D129" s="186">
        <f>INDEX('Input| Disposals'!$O$8:$U$57,MATCH($C129,'Input| Disposals'!$M$8:$M$57,0),MATCH(D$117,'Input| Disposals'!$O$7:$U$7,0))/10^3</f>
        <v>0</v>
      </c>
      <c r="E129" s="186">
        <f>INDEX('Input| Disposals'!$O$8:$U$57,MATCH($C129,'Input| Disposals'!$M$8:$M$57,0),MATCH(E$117,'Input| Disposals'!$O$7:$U$7,0))/10^3</f>
        <v>0</v>
      </c>
      <c r="F129" s="186">
        <f>INDEX('Input| Disposals'!$O$8:$U$57,MATCH($C129,'Input| Disposals'!$M$8:$M$57,0),MATCH(F$117,'Input| Disposals'!$O$7:$U$7,0))/10^3</f>
        <v>0</v>
      </c>
      <c r="G129" s="186">
        <f>INDEX('Input| Disposals'!$O$8:$U$57,MATCH($C129,'Input| Disposals'!$M$8:$M$57,0),MATCH(G$117,'Input| Disposals'!$O$7:$U$7,0))/10^3</f>
        <v>0</v>
      </c>
      <c r="H129" s="186">
        <f>INDEX('Input| Disposals'!$O$8:$U$57,MATCH($C129,'Input| Disposals'!$M$8:$M$57,0),MATCH(H$117,'Input| Disposals'!$O$7:$U$7,0))/10^3</f>
        <v>0</v>
      </c>
      <c r="I129" s="186">
        <f>INDEX('Input| Disposals'!$O$8:$U$57,MATCH($C129,'Input| Disposals'!$M$8:$M$57,0),MATCH(I$117,'Input| Disposals'!$O$7:$U$7,0))/10^3</f>
        <v>0</v>
      </c>
      <c r="J129" s="186">
        <f>INDEX('Input| Disposals'!$O$8:$U$57,MATCH($C129,'Input| Disposals'!$M$8:$M$57,0),MATCH(J$117,'Input| Disposals'!$O$7:$U$7,0))/10^3</f>
        <v>0</v>
      </c>
      <c r="K129" s="186">
        <f t="shared" si="17"/>
        <v>0</v>
      </c>
      <c r="O129"/>
      <c r="P129"/>
      <c r="Q129"/>
      <c r="R129"/>
      <c r="S129"/>
      <c r="T129"/>
      <c r="U129"/>
      <c r="V129"/>
    </row>
    <row r="130" spans="2:22" x14ac:dyDescent="0.2">
      <c r="B130" s="201">
        <f t="shared" si="18"/>
        <v>13</v>
      </c>
      <c r="C130" t="str">
        <f t="shared" si="16"/>
        <v>Substations (dx)</v>
      </c>
      <c r="D130" s="186">
        <f>INDEX('Input| Disposals'!$O$8:$U$57,MATCH($C130,'Input| Disposals'!$M$8:$M$57,0),MATCH(D$117,'Input| Disposals'!$O$7:$U$7,0))/10^3</f>
        <v>0</v>
      </c>
      <c r="E130" s="186">
        <f>INDEX('Input| Disposals'!$O$8:$U$57,MATCH($C130,'Input| Disposals'!$M$8:$M$57,0),MATCH(E$117,'Input| Disposals'!$O$7:$U$7,0))/10^3</f>
        <v>0</v>
      </c>
      <c r="F130" s="186">
        <f>INDEX('Input| Disposals'!$O$8:$U$57,MATCH($C130,'Input| Disposals'!$M$8:$M$57,0),MATCH(F$117,'Input| Disposals'!$O$7:$U$7,0))/10^3</f>
        <v>0</v>
      </c>
      <c r="G130" s="186">
        <f>INDEX('Input| Disposals'!$O$8:$U$57,MATCH($C130,'Input| Disposals'!$M$8:$M$57,0),MATCH(G$117,'Input| Disposals'!$O$7:$U$7,0))/10^3</f>
        <v>0</v>
      </c>
      <c r="H130" s="186">
        <f>INDEX('Input| Disposals'!$O$8:$U$57,MATCH($C130,'Input| Disposals'!$M$8:$M$57,0),MATCH(H$117,'Input| Disposals'!$O$7:$U$7,0))/10^3</f>
        <v>0</v>
      </c>
      <c r="I130" s="186">
        <f>INDEX('Input| Disposals'!$O$8:$U$57,MATCH($C130,'Input| Disposals'!$M$8:$M$57,0),MATCH(I$117,'Input| Disposals'!$O$7:$U$7,0))/10^3</f>
        <v>0</v>
      </c>
      <c r="J130" s="186">
        <f>INDEX('Input| Disposals'!$O$8:$U$57,MATCH($C130,'Input| Disposals'!$M$8:$M$57,0),MATCH(J$117,'Input| Disposals'!$O$7:$U$7,0))/10^3</f>
        <v>0</v>
      </c>
      <c r="K130" s="186">
        <f t="shared" si="17"/>
        <v>0</v>
      </c>
      <c r="O130"/>
      <c r="P130"/>
      <c r="Q130"/>
      <c r="R130"/>
      <c r="S130"/>
      <c r="T130"/>
      <c r="U130"/>
      <c r="V130"/>
    </row>
    <row r="131" spans="2:22" x14ac:dyDescent="0.2">
      <c r="B131" s="201">
        <f t="shared" si="18"/>
        <v>14</v>
      </c>
      <c r="C131" t="str">
        <f t="shared" si="16"/>
        <v>System IT (dx)</v>
      </c>
      <c r="D131" s="186">
        <f>INDEX('Input| Disposals'!$O$8:$U$57,MATCH($C131,'Input| Disposals'!$M$8:$M$57,0),MATCH(D$117,'Input| Disposals'!$O$7:$U$7,0))/10^3</f>
        <v>0</v>
      </c>
      <c r="E131" s="186">
        <f>INDEX('Input| Disposals'!$O$8:$U$57,MATCH($C131,'Input| Disposals'!$M$8:$M$57,0),MATCH(E$117,'Input| Disposals'!$O$7:$U$7,0))/10^3</f>
        <v>0</v>
      </c>
      <c r="F131" s="186">
        <f>INDEX('Input| Disposals'!$O$8:$U$57,MATCH($C131,'Input| Disposals'!$M$8:$M$57,0),MATCH(F$117,'Input| Disposals'!$O$7:$U$7,0))/10^3</f>
        <v>0</v>
      </c>
      <c r="G131" s="186">
        <f>INDEX('Input| Disposals'!$O$8:$U$57,MATCH($C131,'Input| Disposals'!$M$8:$M$57,0),MATCH(G$117,'Input| Disposals'!$O$7:$U$7,0))/10^3</f>
        <v>0</v>
      </c>
      <c r="H131" s="186">
        <f>INDEX('Input| Disposals'!$O$8:$U$57,MATCH($C131,'Input| Disposals'!$M$8:$M$57,0),MATCH(H$117,'Input| Disposals'!$O$7:$U$7,0))/10^3</f>
        <v>0</v>
      </c>
      <c r="I131" s="186">
        <f>INDEX('Input| Disposals'!$O$8:$U$57,MATCH($C131,'Input| Disposals'!$M$8:$M$57,0),MATCH(I$117,'Input| Disposals'!$O$7:$U$7,0))/10^3</f>
        <v>0</v>
      </c>
      <c r="J131" s="186">
        <f>INDEX('Input| Disposals'!$O$8:$U$57,MATCH($C131,'Input| Disposals'!$M$8:$M$57,0),MATCH(J$117,'Input| Disposals'!$O$7:$U$7,0))/10^3</f>
        <v>0</v>
      </c>
      <c r="K131" s="186">
        <f t="shared" si="17"/>
        <v>0</v>
      </c>
      <c r="O131"/>
      <c r="P131"/>
      <c r="Q131"/>
      <c r="R131"/>
      <c r="S131"/>
      <c r="T131"/>
      <c r="U131"/>
      <c r="V131"/>
    </row>
    <row r="132" spans="2:22" x14ac:dyDescent="0.2">
      <c r="B132" s="201">
        <f t="shared" si="18"/>
        <v>15</v>
      </c>
      <c r="C132" t="str">
        <f t="shared" si="16"/>
        <v>Transformers (dx)</v>
      </c>
      <c r="D132" s="186">
        <f>INDEX('Input| Disposals'!$O$8:$U$57,MATCH($C132,'Input| Disposals'!$M$8:$M$57,0),MATCH(D$117,'Input| Disposals'!$O$7:$U$7,0))/10^3</f>
        <v>0</v>
      </c>
      <c r="E132" s="186">
        <f>INDEX('Input| Disposals'!$O$8:$U$57,MATCH($C132,'Input| Disposals'!$M$8:$M$57,0),MATCH(E$117,'Input| Disposals'!$O$7:$U$7,0))/10^3</f>
        <v>0</v>
      </c>
      <c r="F132" s="186">
        <f>INDEX('Input| Disposals'!$O$8:$U$57,MATCH($C132,'Input| Disposals'!$M$8:$M$57,0),MATCH(F$117,'Input| Disposals'!$O$7:$U$7,0))/10^3</f>
        <v>0</v>
      </c>
      <c r="G132" s="186">
        <f>INDEX('Input| Disposals'!$O$8:$U$57,MATCH($C132,'Input| Disposals'!$M$8:$M$57,0),MATCH(G$117,'Input| Disposals'!$O$7:$U$7,0))/10^3</f>
        <v>0</v>
      </c>
      <c r="H132" s="186">
        <f>INDEX('Input| Disposals'!$O$8:$U$57,MATCH($C132,'Input| Disposals'!$M$8:$M$57,0),MATCH(H$117,'Input| Disposals'!$O$7:$U$7,0))/10^3</f>
        <v>0</v>
      </c>
      <c r="I132" s="186">
        <f>INDEX('Input| Disposals'!$O$8:$U$57,MATCH($C132,'Input| Disposals'!$M$8:$M$57,0),MATCH(I$117,'Input| Disposals'!$O$7:$U$7,0))/10^3</f>
        <v>0</v>
      </c>
      <c r="J132" s="186">
        <f>INDEX('Input| Disposals'!$O$8:$U$57,MATCH($C132,'Input| Disposals'!$M$8:$M$57,0),MATCH(J$117,'Input| Disposals'!$O$7:$U$7,0))/10^3</f>
        <v>0</v>
      </c>
      <c r="K132" s="186">
        <f t="shared" si="17"/>
        <v>0</v>
      </c>
      <c r="O132"/>
      <c r="P132"/>
      <c r="Q132"/>
      <c r="R132"/>
      <c r="S132"/>
      <c r="T132"/>
      <c r="U132"/>
      <c r="V132"/>
    </row>
    <row r="133" spans="2:22" x14ac:dyDescent="0.2">
      <c r="B133" s="201">
        <f t="shared" si="18"/>
        <v>16</v>
      </c>
      <c r="C133" t="str">
        <f t="shared" si="16"/>
        <v>Land (non-system) (dx)</v>
      </c>
      <c r="D133" s="186">
        <f>INDEX('Input| Disposals'!$O$8:$U$57,MATCH($C133,'Input| Disposals'!$M$8:$M$57,0),MATCH(D$117,'Input| Disposals'!$O$7:$U$7,0))/10^3</f>
        <v>74.824998000000008</v>
      </c>
      <c r="E133" s="186">
        <f>INDEX('Input| Disposals'!$O$8:$U$57,MATCH($C133,'Input| Disposals'!$M$8:$M$57,0),MATCH(E$117,'Input| Disposals'!$O$7:$U$7,0))/10^3</f>
        <v>0</v>
      </c>
      <c r="F133" s="186">
        <f>INDEX('Input| Disposals'!$O$8:$U$57,MATCH($C133,'Input| Disposals'!$M$8:$M$57,0),MATCH(F$117,'Input| Disposals'!$O$7:$U$7,0))/10^3</f>
        <v>0</v>
      </c>
      <c r="G133" s="186">
        <f>INDEX('Input| Disposals'!$O$8:$U$57,MATCH($C133,'Input| Disposals'!$M$8:$M$57,0),MATCH(G$117,'Input| Disposals'!$O$7:$U$7,0))/10^3</f>
        <v>0</v>
      </c>
      <c r="H133" s="186">
        <f>INDEX('Input| Disposals'!$O$8:$U$57,MATCH($C133,'Input| Disposals'!$M$8:$M$57,0),MATCH(H$117,'Input| Disposals'!$O$7:$U$7,0))/10^3</f>
        <v>0</v>
      </c>
      <c r="I133" s="186">
        <f>INDEX('Input| Disposals'!$O$8:$U$57,MATCH($C133,'Input| Disposals'!$M$8:$M$57,0),MATCH(I$117,'Input| Disposals'!$O$7:$U$7,0))/10^3</f>
        <v>0</v>
      </c>
      <c r="J133" s="186">
        <f>INDEX('Input| Disposals'!$O$8:$U$57,MATCH($C133,'Input| Disposals'!$M$8:$M$57,0),MATCH(J$117,'Input| Disposals'!$O$7:$U$7,0))/10^3</f>
        <v>0</v>
      </c>
      <c r="K133" s="186">
        <f t="shared" si="17"/>
        <v>74.824998000000008</v>
      </c>
      <c r="O133"/>
      <c r="P133"/>
      <c r="Q133"/>
      <c r="R133"/>
      <c r="S133"/>
      <c r="T133"/>
      <c r="U133"/>
      <c r="V133"/>
    </row>
    <row r="134" spans="2:22" x14ac:dyDescent="0.2">
      <c r="B134" s="201">
        <f t="shared" si="18"/>
        <v>17</v>
      </c>
      <c r="C134" t="str">
        <f t="shared" si="16"/>
        <v>Communications (digital) (dx)</v>
      </c>
      <c r="D134" s="186">
        <f>INDEX('Input| Disposals'!$O$8:$U$57,MATCH($C134,'Input| Disposals'!$M$8:$M$57,0),MATCH(D$117,'Input| Disposals'!$O$7:$U$7,0))/10^3</f>
        <v>0</v>
      </c>
      <c r="E134" s="186">
        <f>INDEX('Input| Disposals'!$O$8:$U$57,MATCH($C134,'Input| Disposals'!$M$8:$M$57,0),MATCH(E$117,'Input| Disposals'!$O$7:$U$7,0))/10^3</f>
        <v>0</v>
      </c>
      <c r="F134" s="186">
        <f>INDEX('Input| Disposals'!$O$8:$U$57,MATCH($C134,'Input| Disposals'!$M$8:$M$57,0),MATCH(F$117,'Input| Disposals'!$O$7:$U$7,0))/10^3</f>
        <v>0</v>
      </c>
      <c r="G134" s="186">
        <f>INDEX('Input| Disposals'!$O$8:$U$57,MATCH($C134,'Input| Disposals'!$M$8:$M$57,0),MATCH(G$117,'Input| Disposals'!$O$7:$U$7,0))/10^3</f>
        <v>0</v>
      </c>
      <c r="H134" s="186">
        <f>INDEX('Input| Disposals'!$O$8:$U$57,MATCH($C134,'Input| Disposals'!$M$8:$M$57,0),MATCH(H$117,'Input| Disposals'!$O$7:$U$7,0))/10^3</f>
        <v>0</v>
      </c>
      <c r="I134" s="186">
        <f>INDEX('Input| Disposals'!$O$8:$U$57,MATCH($C134,'Input| Disposals'!$M$8:$M$57,0),MATCH(I$117,'Input| Disposals'!$O$7:$U$7,0))/10^3</f>
        <v>0</v>
      </c>
      <c r="J134" s="186">
        <f>INDEX('Input| Disposals'!$O$8:$U$57,MATCH($C134,'Input| Disposals'!$M$8:$M$57,0),MATCH(J$117,'Input| Disposals'!$O$7:$U$7,0))/10^3</f>
        <v>0</v>
      </c>
      <c r="K134" s="186">
        <f t="shared" si="17"/>
        <v>0</v>
      </c>
      <c r="O134"/>
      <c r="P134"/>
      <c r="Q134"/>
      <c r="R134"/>
      <c r="S134"/>
      <c r="T134"/>
      <c r="U134"/>
      <c r="V134"/>
    </row>
    <row r="135" spans="2:22" x14ac:dyDescent="0.2">
      <c r="B135" s="201">
        <f t="shared" si="18"/>
        <v>18</v>
      </c>
      <c r="C135" t="str">
        <f t="shared" si="16"/>
        <v>Distribution Leases (dx)</v>
      </c>
      <c r="D135" s="186">
        <f>INDEX('Input| Disposals'!$O$8:$U$57,MATCH($C135,'Input| Disposals'!$M$8:$M$57,0),MATCH(D$117,'Input| Disposals'!$O$7:$U$7,0))/10^3</f>
        <v>0</v>
      </c>
      <c r="E135" s="186">
        <f>INDEX('Input| Disposals'!$O$8:$U$57,MATCH($C135,'Input| Disposals'!$M$8:$M$57,0),MATCH(E$117,'Input| Disposals'!$O$7:$U$7,0))/10^3</f>
        <v>0</v>
      </c>
      <c r="F135" s="186">
        <f>INDEX('Input| Disposals'!$O$8:$U$57,MATCH($C135,'Input| Disposals'!$M$8:$M$57,0),MATCH(F$117,'Input| Disposals'!$O$7:$U$7,0))/10^3</f>
        <v>0</v>
      </c>
      <c r="G135" s="186">
        <f>INDEX('Input| Disposals'!$O$8:$U$57,MATCH($C135,'Input| Disposals'!$M$8:$M$57,0),MATCH(G$117,'Input| Disposals'!$O$7:$U$7,0))/10^3</f>
        <v>0</v>
      </c>
      <c r="H135" s="186">
        <f>INDEX('Input| Disposals'!$O$8:$U$57,MATCH($C135,'Input| Disposals'!$M$8:$M$57,0),MATCH(H$117,'Input| Disposals'!$O$7:$U$7,0))/10^3</f>
        <v>0</v>
      </c>
      <c r="I135" s="186">
        <f>INDEX('Input| Disposals'!$O$8:$U$57,MATCH($C135,'Input| Disposals'!$M$8:$M$57,0),MATCH(I$117,'Input| Disposals'!$O$7:$U$7,0))/10^3</f>
        <v>0</v>
      </c>
      <c r="J135" s="186">
        <f>INDEX('Input| Disposals'!$O$8:$U$57,MATCH($C135,'Input| Disposals'!$M$8:$M$57,0),MATCH(J$117,'Input| Disposals'!$O$7:$U$7,0))/10^3</f>
        <v>0</v>
      </c>
      <c r="K135" s="186">
        <f t="shared" si="17"/>
        <v>0</v>
      </c>
      <c r="O135"/>
      <c r="P135"/>
      <c r="Q135"/>
      <c r="R135"/>
      <c r="S135"/>
      <c r="T135"/>
      <c r="U135"/>
      <c r="V135"/>
    </row>
    <row r="136" spans="2:22" x14ac:dyDescent="0.2">
      <c r="B136" s="201">
        <f t="shared" si="18"/>
        <v>19</v>
      </c>
      <c r="C136" t="str">
        <f t="shared" si="16"/>
        <v>Other non system assets (dx)</v>
      </c>
      <c r="D136" s="186">
        <f>INDEX('Input| Disposals'!$O$8:$U$57,MATCH($C136,'Input| Disposals'!$M$8:$M$57,0),MATCH(D$117,'Input| Disposals'!$O$7:$U$7,0))/10^3</f>
        <v>0</v>
      </c>
      <c r="E136" s="186">
        <f>INDEX('Input| Disposals'!$O$8:$U$57,MATCH($C136,'Input| Disposals'!$M$8:$M$57,0),MATCH(E$117,'Input| Disposals'!$O$7:$U$7,0))/10^3</f>
        <v>0</v>
      </c>
      <c r="F136" s="186">
        <f>INDEX('Input| Disposals'!$O$8:$U$57,MATCH($C136,'Input| Disposals'!$M$8:$M$57,0),MATCH(F$117,'Input| Disposals'!$O$7:$U$7,0))/10^3</f>
        <v>0</v>
      </c>
      <c r="G136" s="186">
        <f>INDEX('Input| Disposals'!$O$8:$U$57,MATCH($C136,'Input| Disposals'!$M$8:$M$57,0),MATCH(G$117,'Input| Disposals'!$O$7:$U$7,0))/10^3</f>
        <v>0</v>
      </c>
      <c r="H136" s="186">
        <f>INDEX('Input| Disposals'!$O$8:$U$57,MATCH($C136,'Input| Disposals'!$M$8:$M$57,0),MATCH(H$117,'Input| Disposals'!$O$7:$U$7,0))/10^3</f>
        <v>0</v>
      </c>
      <c r="I136" s="186">
        <f>INDEX('Input| Disposals'!$O$8:$U$57,MATCH($C136,'Input| Disposals'!$M$8:$M$57,0),MATCH(I$117,'Input| Disposals'!$O$7:$U$7,0))/10^3</f>
        <v>0</v>
      </c>
      <c r="J136" s="186">
        <f>INDEX('Input| Disposals'!$O$8:$U$57,MATCH($C136,'Input| Disposals'!$M$8:$M$57,0),MATCH(J$117,'Input| Disposals'!$O$7:$U$7,0))/10^3</f>
        <v>0</v>
      </c>
      <c r="K136" s="186">
        <f t="shared" si="17"/>
        <v>0</v>
      </c>
      <c r="O136"/>
      <c r="P136"/>
      <c r="Q136"/>
      <c r="R136"/>
      <c r="S136"/>
      <c r="T136"/>
      <c r="U136"/>
      <c r="V136"/>
    </row>
    <row r="137" spans="2:22" x14ac:dyDescent="0.2">
      <c r="B137" s="201">
        <f t="shared" si="18"/>
        <v>20</v>
      </c>
      <c r="C137" t="str">
        <f t="shared" si="16"/>
        <v/>
      </c>
      <c r="D137" s="186">
        <f>INDEX('Input| Disposals'!$O$8:$U$57,MATCH($C137,'Input| Disposals'!$M$8:$M$57,0),MATCH(D$117,'Input| Disposals'!$O$7:$U$7,0))/10^3</f>
        <v>0</v>
      </c>
      <c r="E137" s="186">
        <f>INDEX('Input| Disposals'!$O$8:$U$57,MATCH($C137,'Input| Disposals'!$M$8:$M$57,0),MATCH(E$117,'Input| Disposals'!$O$7:$U$7,0))/10^3</f>
        <v>0</v>
      </c>
      <c r="F137" s="186">
        <f>INDEX('Input| Disposals'!$O$8:$U$57,MATCH($C137,'Input| Disposals'!$M$8:$M$57,0),MATCH(F$117,'Input| Disposals'!$O$7:$U$7,0))/10^3</f>
        <v>0</v>
      </c>
      <c r="G137" s="186">
        <f>INDEX('Input| Disposals'!$O$8:$U$57,MATCH($C137,'Input| Disposals'!$M$8:$M$57,0),MATCH(G$117,'Input| Disposals'!$O$7:$U$7,0))/10^3</f>
        <v>0</v>
      </c>
      <c r="H137" s="186">
        <f>INDEX('Input| Disposals'!$O$8:$U$57,MATCH($C137,'Input| Disposals'!$M$8:$M$57,0),MATCH(H$117,'Input| Disposals'!$O$7:$U$7,0))/10^3</f>
        <v>0</v>
      </c>
      <c r="I137" s="186">
        <f>INDEX('Input| Disposals'!$O$8:$U$57,MATCH($C137,'Input| Disposals'!$M$8:$M$57,0),MATCH(I$117,'Input| Disposals'!$O$7:$U$7,0))/10^3</f>
        <v>0</v>
      </c>
      <c r="J137" s="186">
        <f>INDEX('Input| Disposals'!$O$8:$U$57,MATCH($C137,'Input| Disposals'!$M$8:$M$57,0),MATCH(J$117,'Input| Disposals'!$O$7:$U$7,0))/10^3</f>
        <v>0</v>
      </c>
      <c r="K137" s="186">
        <f t="shared" si="17"/>
        <v>0</v>
      </c>
      <c r="O137"/>
      <c r="P137"/>
      <c r="Q137"/>
      <c r="R137"/>
      <c r="S137"/>
      <c r="T137"/>
      <c r="U137"/>
      <c r="V137"/>
    </row>
    <row r="138" spans="2:22" outlineLevel="1" x14ac:dyDescent="0.2">
      <c r="B138" s="201">
        <f t="shared" si="18"/>
        <v>21</v>
      </c>
      <c r="C138" t="str">
        <f t="shared" si="16"/>
        <v/>
      </c>
      <c r="D138" s="186">
        <f>INDEX('Input| Disposals'!$O$8:$U$57,MATCH($C138,'Input| Disposals'!$M$8:$M$57,0),MATCH(D$117,'Input| Disposals'!$O$7:$U$7,0))/10^3</f>
        <v>0</v>
      </c>
      <c r="E138" s="186">
        <f>INDEX('Input| Disposals'!$O$8:$U$57,MATCH($C138,'Input| Disposals'!$M$8:$M$57,0),MATCH(E$117,'Input| Disposals'!$O$7:$U$7,0))/10^3</f>
        <v>0</v>
      </c>
      <c r="F138" s="186">
        <f>INDEX('Input| Disposals'!$O$8:$U$57,MATCH($C138,'Input| Disposals'!$M$8:$M$57,0),MATCH(F$117,'Input| Disposals'!$O$7:$U$7,0))/10^3</f>
        <v>0</v>
      </c>
      <c r="G138" s="186">
        <f>INDEX('Input| Disposals'!$O$8:$U$57,MATCH($C138,'Input| Disposals'!$M$8:$M$57,0),MATCH(G$117,'Input| Disposals'!$O$7:$U$7,0))/10^3</f>
        <v>0</v>
      </c>
      <c r="H138" s="186">
        <f>INDEX('Input| Disposals'!$O$8:$U$57,MATCH($C138,'Input| Disposals'!$M$8:$M$57,0),MATCH(H$117,'Input| Disposals'!$O$7:$U$7,0))/10^3</f>
        <v>0</v>
      </c>
      <c r="I138" s="186">
        <f>INDEX('Input| Disposals'!$O$8:$U$57,MATCH($C138,'Input| Disposals'!$M$8:$M$57,0),MATCH(I$117,'Input| Disposals'!$O$7:$U$7,0))/10^3</f>
        <v>0</v>
      </c>
      <c r="J138" s="186">
        <f>INDEX('Input| Disposals'!$O$8:$U$57,MATCH($C138,'Input| Disposals'!$M$8:$M$57,0),MATCH(J$117,'Input| Disposals'!$O$7:$U$7,0))/10^3</f>
        <v>0</v>
      </c>
      <c r="K138" s="186">
        <f t="shared" si="17"/>
        <v>0</v>
      </c>
      <c r="O138"/>
      <c r="P138"/>
      <c r="Q138"/>
      <c r="R138"/>
      <c r="S138"/>
      <c r="T138"/>
      <c r="U138"/>
      <c r="V138"/>
    </row>
    <row r="139" spans="2:22" outlineLevel="1" x14ac:dyDescent="0.2">
      <c r="B139" s="201">
        <f t="shared" si="18"/>
        <v>22</v>
      </c>
      <c r="C139" t="str">
        <f t="shared" si="16"/>
        <v/>
      </c>
      <c r="D139" s="186">
        <f>INDEX('Input| Disposals'!$O$8:$U$57,MATCH($C139,'Input| Disposals'!$M$8:$M$57,0),MATCH(D$117,'Input| Disposals'!$O$7:$U$7,0))/10^3</f>
        <v>0</v>
      </c>
      <c r="E139" s="186">
        <f>INDEX('Input| Disposals'!$O$8:$U$57,MATCH($C139,'Input| Disposals'!$M$8:$M$57,0),MATCH(E$117,'Input| Disposals'!$O$7:$U$7,0))/10^3</f>
        <v>0</v>
      </c>
      <c r="F139" s="186">
        <f>INDEX('Input| Disposals'!$O$8:$U$57,MATCH($C139,'Input| Disposals'!$M$8:$M$57,0),MATCH(F$117,'Input| Disposals'!$O$7:$U$7,0))/10^3</f>
        <v>0</v>
      </c>
      <c r="G139" s="186">
        <f>INDEX('Input| Disposals'!$O$8:$U$57,MATCH($C139,'Input| Disposals'!$M$8:$M$57,0),MATCH(G$117,'Input| Disposals'!$O$7:$U$7,0))/10^3</f>
        <v>0</v>
      </c>
      <c r="H139" s="186">
        <f>INDEX('Input| Disposals'!$O$8:$U$57,MATCH($C139,'Input| Disposals'!$M$8:$M$57,0),MATCH(H$117,'Input| Disposals'!$O$7:$U$7,0))/10^3</f>
        <v>0</v>
      </c>
      <c r="I139" s="186">
        <f>INDEX('Input| Disposals'!$O$8:$U$57,MATCH($C139,'Input| Disposals'!$M$8:$M$57,0),MATCH(I$117,'Input| Disposals'!$O$7:$U$7,0))/10^3</f>
        <v>0</v>
      </c>
      <c r="J139" s="186">
        <f>INDEX('Input| Disposals'!$O$8:$U$57,MATCH($C139,'Input| Disposals'!$M$8:$M$57,0),MATCH(J$117,'Input| Disposals'!$O$7:$U$7,0))/10^3</f>
        <v>0</v>
      </c>
      <c r="K139" s="186">
        <f t="shared" si="17"/>
        <v>0</v>
      </c>
      <c r="O139"/>
      <c r="P139"/>
      <c r="Q139"/>
      <c r="R139"/>
      <c r="S139"/>
      <c r="T139"/>
      <c r="U139"/>
      <c r="V139"/>
    </row>
    <row r="140" spans="2:22" outlineLevel="1" x14ac:dyDescent="0.2">
      <c r="B140" s="201">
        <f t="shared" si="18"/>
        <v>23</v>
      </c>
      <c r="C140" t="str">
        <f t="shared" si="16"/>
        <v/>
      </c>
      <c r="D140" s="186">
        <f>INDEX('Input| Disposals'!$O$8:$U$57,MATCH($C140,'Input| Disposals'!$M$8:$M$57,0),MATCH(D$117,'Input| Disposals'!$O$7:$U$7,0))/10^3</f>
        <v>0</v>
      </c>
      <c r="E140" s="186">
        <f>INDEX('Input| Disposals'!$O$8:$U$57,MATCH($C140,'Input| Disposals'!$M$8:$M$57,0),MATCH(E$117,'Input| Disposals'!$O$7:$U$7,0))/10^3</f>
        <v>0</v>
      </c>
      <c r="F140" s="186">
        <f>INDEX('Input| Disposals'!$O$8:$U$57,MATCH($C140,'Input| Disposals'!$M$8:$M$57,0),MATCH(F$117,'Input| Disposals'!$O$7:$U$7,0))/10^3</f>
        <v>0</v>
      </c>
      <c r="G140" s="186">
        <f>INDEX('Input| Disposals'!$O$8:$U$57,MATCH($C140,'Input| Disposals'!$M$8:$M$57,0),MATCH(G$117,'Input| Disposals'!$O$7:$U$7,0))/10^3</f>
        <v>0</v>
      </c>
      <c r="H140" s="186">
        <f>INDEX('Input| Disposals'!$O$8:$U$57,MATCH($C140,'Input| Disposals'!$M$8:$M$57,0),MATCH(H$117,'Input| Disposals'!$O$7:$U$7,0))/10^3</f>
        <v>0</v>
      </c>
      <c r="I140" s="186">
        <f>INDEX('Input| Disposals'!$O$8:$U$57,MATCH($C140,'Input| Disposals'!$M$8:$M$57,0),MATCH(I$117,'Input| Disposals'!$O$7:$U$7,0))/10^3</f>
        <v>0</v>
      </c>
      <c r="J140" s="186">
        <f>INDEX('Input| Disposals'!$O$8:$U$57,MATCH($C140,'Input| Disposals'!$M$8:$M$57,0),MATCH(J$117,'Input| Disposals'!$O$7:$U$7,0))/10^3</f>
        <v>0</v>
      </c>
      <c r="K140" s="186">
        <f t="shared" si="17"/>
        <v>0</v>
      </c>
      <c r="O140"/>
      <c r="P140"/>
      <c r="Q140"/>
      <c r="R140"/>
      <c r="S140"/>
      <c r="T140"/>
      <c r="U140"/>
      <c r="V140"/>
    </row>
    <row r="141" spans="2:22" outlineLevel="1" x14ac:dyDescent="0.2">
      <c r="B141" s="201">
        <f t="shared" si="18"/>
        <v>24</v>
      </c>
      <c r="C141" t="str">
        <f t="shared" si="16"/>
        <v/>
      </c>
      <c r="D141" s="186">
        <f>INDEX('Input| Disposals'!$O$8:$U$57,MATCH($C141,'Input| Disposals'!$M$8:$M$57,0),MATCH(D$117,'Input| Disposals'!$O$7:$U$7,0))/10^3</f>
        <v>0</v>
      </c>
      <c r="E141" s="186">
        <f>INDEX('Input| Disposals'!$O$8:$U$57,MATCH($C141,'Input| Disposals'!$M$8:$M$57,0),MATCH(E$117,'Input| Disposals'!$O$7:$U$7,0))/10^3</f>
        <v>0</v>
      </c>
      <c r="F141" s="186">
        <f>INDEX('Input| Disposals'!$O$8:$U$57,MATCH($C141,'Input| Disposals'!$M$8:$M$57,0),MATCH(F$117,'Input| Disposals'!$O$7:$U$7,0))/10^3</f>
        <v>0</v>
      </c>
      <c r="G141" s="186">
        <f>INDEX('Input| Disposals'!$O$8:$U$57,MATCH($C141,'Input| Disposals'!$M$8:$M$57,0),MATCH(G$117,'Input| Disposals'!$O$7:$U$7,0))/10^3</f>
        <v>0</v>
      </c>
      <c r="H141" s="186">
        <f>INDEX('Input| Disposals'!$O$8:$U$57,MATCH($C141,'Input| Disposals'!$M$8:$M$57,0),MATCH(H$117,'Input| Disposals'!$O$7:$U$7,0))/10^3</f>
        <v>0</v>
      </c>
      <c r="I141" s="186">
        <f>INDEX('Input| Disposals'!$O$8:$U$57,MATCH($C141,'Input| Disposals'!$M$8:$M$57,0),MATCH(I$117,'Input| Disposals'!$O$7:$U$7,0))/10^3</f>
        <v>0</v>
      </c>
      <c r="J141" s="186">
        <f>INDEX('Input| Disposals'!$O$8:$U$57,MATCH($C141,'Input| Disposals'!$M$8:$M$57,0),MATCH(J$117,'Input| Disposals'!$O$7:$U$7,0))/10^3</f>
        <v>0</v>
      </c>
      <c r="K141" s="186">
        <f t="shared" si="17"/>
        <v>0</v>
      </c>
      <c r="O141"/>
      <c r="P141"/>
      <c r="Q141"/>
      <c r="R141"/>
      <c r="S141"/>
      <c r="T141"/>
      <c r="U141"/>
      <c r="V141"/>
    </row>
    <row r="142" spans="2:22" outlineLevel="1" x14ac:dyDescent="0.2">
      <c r="B142" s="201">
        <f t="shared" si="18"/>
        <v>25</v>
      </c>
      <c r="C142" t="str">
        <f t="shared" si="16"/>
        <v/>
      </c>
      <c r="D142" s="186">
        <f>INDEX('Input| Disposals'!$O$8:$U$57,MATCH($C142,'Input| Disposals'!$M$8:$M$57,0),MATCH(D$117,'Input| Disposals'!$O$7:$U$7,0))/10^3</f>
        <v>0</v>
      </c>
      <c r="E142" s="186">
        <f>INDEX('Input| Disposals'!$O$8:$U$57,MATCH($C142,'Input| Disposals'!$M$8:$M$57,0),MATCH(E$117,'Input| Disposals'!$O$7:$U$7,0))/10^3</f>
        <v>0</v>
      </c>
      <c r="F142" s="186">
        <f>INDEX('Input| Disposals'!$O$8:$U$57,MATCH($C142,'Input| Disposals'!$M$8:$M$57,0),MATCH(F$117,'Input| Disposals'!$O$7:$U$7,0))/10^3</f>
        <v>0</v>
      </c>
      <c r="G142" s="186">
        <f>INDEX('Input| Disposals'!$O$8:$U$57,MATCH($C142,'Input| Disposals'!$M$8:$M$57,0),MATCH(G$117,'Input| Disposals'!$O$7:$U$7,0))/10^3</f>
        <v>0</v>
      </c>
      <c r="H142" s="186">
        <f>INDEX('Input| Disposals'!$O$8:$U$57,MATCH($C142,'Input| Disposals'!$M$8:$M$57,0),MATCH(H$117,'Input| Disposals'!$O$7:$U$7,0))/10^3</f>
        <v>0</v>
      </c>
      <c r="I142" s="186">
        <f>INDEX('Input| Disposals'!$O$8:$U$57,MATCH($C142,'Input| Disposals'!$M$8:$M$57,0),MATCH(I$117,'Input| Disposals'!$O$7:$U$7,0))/10^3</f>
        <v>0</v>
      </c>
      <c r="J142" s="186">
        <f>INDEX('Input| Disposals'!$O$8:$U$57,MATCH($C142,'Input| Disposals'!$M$8:$M$57,0),MATCH(J$117,'Input| Disposals'!$O$7:$U$7,0))/10^3</f>
        <v>0</v>
      </c>
      <c r="K142" s="186">
        <f t="shared" si="17"/>
        <v>0</v>
      </c>
      <c r="O142"/>
      <c r="P142"/>
      <c r="Q142"/>
      <c r="R142"/>
      <c r="S142"/>
      <c r="T142"/>
      <c r="U142"/>
      <c r="V142"/>
    </row>
    <row r="143" spans="2:22" outlineLevel="1" x14ac:dyDescent="0.2">
      <c r="B143" s="201">
        <f t="shared" si="18"/>
        <v>26</v>
      </c>
      <c r="C143" t="str">
        <f t="shared" si="16"/>
        <v/>
      </c>
      <c r="D143" s="186">
        <f>INDEX('Input| Disposals'!$O$8:$U$57,MATCH($C143,'Input| Disposals'!$M$8:$M$57,0),MATCH(D$117,'Input| Disposals'!$O$7:$U$7,0))/10^3</f>
        <v>0</v>
      </c>
      <c r="E143" s="186">
        <f>INDEX('Input| Disposals'!$O$8:$U$57,MATCH($C143,'Input| Disposals'!$M$8:$M$57,0),MATCH(E$117,'Input| Disposals'!$O$7:$U$7,0))/10^3</f>
        <v>0</v>
      </c>
      <c r="F143" s="186">
        <f>INDEX('Input| Disposals'!$O$8:$U$57,MATCH($C143,'Input| Disposals'!$M$8:$M$57,0),MATCH(F$117,'Input| Disposals'!$O$7:$U$7,0))/10^3</f>
        <v>0</v>
      </c>
      <c r="G143" s="186">
        <f>INDEX('Input| Disposals'!$O$8:$U$57,MATCH($C143,'Input| Disposals'!$M$8:$M$57,0),MATCH(G$117,'Input| Disposals'!$O$7:$U$7,0))/10^3</f>
        <v>0</v>
      </c>
      <c r="H143" s="186">
        <f>INDEX('Input| Disposals'!$O$8:$U$57,MATCH($C143,'Input| Disposals'!$M$8:$M$57,0),MATCH(H$117,'Input| Disposals'!$O$7:$U$7,0))/10^3</f>
        <v>0</v>
      </c>
      <c r="I143" s="186">
        <f>INDEX('Input| Disposals'!$O$8:$U$57,MATCH($C143,'Input| Disposals'!$M$8:$M$57,0),MATCH(I$117,'Input| Disposals'!$O$7:$U$7,0))/10^3</f>
        <v>0</v>
      </c>
      <c r="J143" s="186">
        <f>INDEX('Input| Disposals'!$O$8:$U$57,MATCH($C143,'Input| Disposals'!$M$8:$M$57,0),MATCH(J$117,'Input| Disposals'!$O$7:$U$7,0))/10^3</f>
        <v>0</v>
      </c>
      <c r="K143" s="186">
        <f t="shared" si="17"/>
        <v>0</v>
      </c>
      <c r="O143"/>
      <c r="P143"/>
      <c r="Q143"/>
      <c r="R143"/>
      <c r="S143"/>
      <c r="T143"/>
      <c r="U143"/>
      <c r="V143"/>
    </row>
    <row r="144" spans="2:22" outlineLevel="1" x14ac:dyDescent="0.2">
      <c r="B144" s="201">
        <f t="shared" si="18"/>
        <v>27</v>
      </c>
      <c r="C144" t="str">
        <f t="shared" si="16"/>
        <v/>
      </c>
      <c r="D144" s="186">
        <f>INDEX('Input| Disposals'!$O$8:$U$57,MATCH($C144,'Input| Disposals'!$M$8:$M$57,0),MATCH(D$117,'Input| Disposals'!$O$7:$U$7,0))/10^3</f>
        <v>0</v>
      </c>
      <c r="E144" s="186">
        <f>INDEX('Input| Disposals'!$O$8:$U$57,MATCH($C144,'Input| Disposals'!$M$8:$M$57,0),MATCH(E$117,'Input| Disposals'!$O$7:$U$7,0))/10^3</f>
        <v>0</v>
      </c>
      <c r="F144" s="186">
        <f>INDEX('Input| Disposals'!$O$8:$U$57,MATCH($C144,'Input| Disposals'!$M$8:$M$57,0),MATCH(F$117,'Input| Disposals'!$O$7:$U$7,0))/10^3</f>
        <v>0</v>
      </c>
      <c r="G144" s="186">
        <f>INDEX('Input| Disposals'!$O$8:$U$57,MATCH($C144,'Input| Disposals'!$M$8:$M$57,0),MATCH(G$117,'Input| Disposals'!$O$7:$U$7,0))/10^3</f>
        <v>0</v>
      </c>
      <c r="H144" s="186">
        <f>INDEX('Input| Disposals'!$O$8:$U$57,MATCH($C144,'Input| Disposals'!$M$8:$M$57,0),MATCH(H$117,'Input| Disposals'!$O$7:$U$7,0))/10^3</f>
        <v>0</v>
      </c>
      <c r="I144" s="186">
        <f>INDEX('Input| Disposals'!$O$8:$U$57,MATCH($C144,'Input| Disposals'!$M$8:$M$57,0),MATCH(I$117,'Input| Disposals'!$O$7:$U$7,0))/10^3</f>
        <v>0</v>
      </c>
      <c r="J144" s="186">
        <f>INDEX('Input| Disposals'!$O$8:$U$57,MATCH($C144,'Input| Disposals'!$M$8:$M$57,0),MATCH(J$117,'Input| Disposals'!$O$7:$U$7,0))/10^3</f>
        <v>0</v>
      </c>
      <c r="K144" s="186">
        <f t="shared" si="17"/>
        <v>0</v>
      </c>
      <c r="O144"/>
      <c r="P144"/>
      <c r="Q144"/>
      <c r="R144"/>
      <c r="S144"/>
      <c r="T144"/>
      <c r="U144"/>
      <c r="V144"/>
    </row>
    <row r="145" spans="2:22" outlineLevel="1" x14ac:dyDescent="0.2">
      <c r="B145" s="201">
        <f t="shared" si="18"/>
        <v>28</v>
      </c>
      <c r="C145" t="str">
        <f t="shared" si="16"/>
        <v/>
      </c>
      <c r="D145" s="186">
        <f>INDEX('Input| Disposals'!$O$8:$U$57,MATCH($C145,'Input| Disposals'!$M$8:$M$57,0),MATCH(D$117,'Input| Disposals'!$O$7:$U$7,0))/10^3</f>
        <v>0</v>
      </c>
      <c r="E145" s="186">
        <f>INDEX('Input| Disposals'!$O$8:$U$57,MATCH($C145,'Input| Disposals'!$M$8:$M$57,0),MATCH(E$117,'Input| Disposals'!$O$7:$U$7,0))/10^3</f>
        <v>0</v>
      </c>
      <c r="F145" s="186">
        <f>INDEX('Input| Disposals'!$O$8:$U$57,MATCH($C145,'Input| Disposals'!$M$8:$M$57,0),MATCH(F$117,'Input| Disposals'!$O$7:$U$7,0))/10^3</f>
        <v>0</v>
      </c>
      <c r="G145" s="186">
        <f>INDEX('Input| Disposals'!$O$8:$U$57,MATCH($C145,'Input| Disposals'!$M$8:$M$57,0),MATCH(G$117,'Input| Disposals'!$O$7:$U$7,0))/10^3</f>
        <v>0</v>
      </c>
      <c r="H145" s="186">
        <f>INDEX('Input| Disposals'!$O$8:$U$57,MATCH($C145,'Input| Disposals'!$M$8:$M$57,0),MATCH(H$117,'Input| Disposals'!$O$7:$U$7,0))/10^3</f>
        <v>0</v>
      </c>
      <c r="I145" s="186">
        <f>INDEX('Input| Disposals'!$O$8:$U$57,MATCH($C145,'Input| Disposals'!$M$8:$M$57,0),MATCH(I$117,'Input| Disposals'!$O$7:$U$7,0))/10^3</f>
        <v>0</v>
      </c>
      <c r="J145" s="186">
        <f>INDEX('Input| Disposals'!$O$8:$U$57,MATCH($C145,'Input| Disposals'!$M$8:$M$57,0),MATCH(J$117,'Input| Disposals'!$O$7:$U$7,0))/10^3</f>
        <v>0</v>
      </c>
      <c r="K145" s="186">
        <f t="shared" si="17"/>
        <v>0</v>
      </c>
      <c r="O145"/>
      <c r="P145"/>
      <c r="Q145"/>
      <c r="R145"/>
      <c r="S145"/>
      <c r="T145"/>
      <c r="U145"/>
      <c r="V145"/>
    </row>
    <row r="146" spans="2:22" outlineLevel="1" x14ac:dyDescent="0.2">
      <c r="B146" s="201">
        <f t="shared" si="18"/>
        <v>29</v>
      </c>
      <c r="C146" t="str">
        <f t="shared" si="16"/>
        <v/>
      </c>
      <c r="D146" s="186">
        <f>INDEX('Input| Disposals'!$O$8:$U$57,MATCH($C146,'Input| Disposals'!$M$8:$M$57,0),MATCH(D$117,'Input| Disposals'!$O$7:$U$7,0))/10^3</f>
        <v>0</v>
      </c>
      <c r="E146" s="186">
        <f>INDEX('Input| Disposals'!$O$8:$U$57,MATCH($C146,'Input| Disposals'!$M$8:$M$57,0),MATCH(E$117,'Input| Disposals'!$O$7:$U$7,0))/10^3</f>
        <v>0</v>
      </c>
      <c r="F146" s="186">
        <f>INDEX('Input| Disposals'!$O$8:$U$57,MATCH($C146,'Input| Disposals'!$M$8:$M$57,0),MATCH(F$117,'Input| Disposals'!$O$7:$U$7,0))/10^3</f>
        <v>0</v>
      </c>
      <c r="G146" s="186">
        <f>INDEX('Input| Disposals'!$O$8:$U$57,MATCH($C146,'Input| Disposals'!$M$8:$M$57,0),MATCH(G$117,'Input| Disposals'!$O$7:$U$7,0))/10^3</f>
        <v>0</v>
      </c>
      <c r="H146" s="186">
        <f>INDEX('Input| Disposals'!$O$8:$U$57,MATCH($C146,'Input| Disposals'!$M$8:$M$57,0),MATCH(H$117,'Input| Disposals'!$O$7:$U$7,0))/10^3</f>
        <v>0</v>
      </c>
      <c r="I146" s="186">
        <f>INDEX('Input| Disposals'!$O$8:$U$57,MATCH($C146,'Input| Disposals'!$M$8:$M$57,0),MATCH(I$117,'Input| Disposals'!$O$7:$U$7,0))/10^3</f>
        <v>0</v>
      </c>
      <c r="J146" s="186">
        <f>INDEX('Input| Disposals'!$O$8:$U$57,MATCH($C146,'Input| Disposals'!$M$8:$M$57,0),MATCH(J$117,'Input| Disposals'!$O$7:$U$7,0))/10^3</f>
        <v>0</v>
      </c>
      <c r="K146" s="186">
        <f t="shared" si="17"/>
        <v>0</v>
      </c>
      <c r="O146"/>
      <c r="P146"/>
      <c r="Q146"/>
      <c r="R146"/>
      <c r="S146"/>
      <c r="T146"/>
      <c r="U146"/>
      <c r="V146"/>
    </row>
    <row r="147" spans="2:22" outlineLevel="1" x14ac:dyDescent="0.2">
      <c r="B147" s="201">
        <f t="shared" si="18"/>
        <v>30</v>
      </c>
      <c r="C147" t="str">
        <f t="shared" si="16"/>
        <v/>
      </c>
      <c r="D147" s="186">
        <f>INDEX('Input| Disposals'!$O$8:$U$57,MATCH($C147,'Input| Disposals'!$M$8:$M$57,0),MATCH(D$117,'Input| Disposals'!$O$7:$U$7,0))/10^3</f>
        <v>0</v>
      </c>
      <c r="E147" s="186">
        <f>INDEX('Input| Disposals'!$O$8:$U$57,MATCH($C147,'Input| Disposals'!$M$8:$M$57,0),MATCH(E$117,'Input| Disposals'!$O$7:$U$7,0))/10^3</f>
        <v>0</v>
      </c>
      <c r="F147" s="186">
        <f>INDEX('Input| Disposals'!$O$8:$U$57,MATCH($C147,'Input| Disposals'!$M$8:$M$57,0),MATCH(F$117,'Input| Disposals'!$O$7:$U$7,0))/10^3</f>
        <v>0</v>
      </c>
      <c r="G147" s="186">
        <f>INDEX('Input| Disposals'!$O$8:$U$57,MATCH($C147,'Input| Disposals'!$M$8:$M$57,0),MATCH(G$117,'Input| Disposals'!$O$7:$U$7,0))/10^3</f>
        <v>0</v>
      </c>
      <c r="H147" s="186">
        <f>INDEX('Input| Disposals'!$O$8:$U$57,MATCH($C147,'Input| Disposals'!$M$8:$M$57,0),MATCH(H$117,'Input| Disposals'!$O$7:$U$7,0))/10^3</f>
        <v>0</v>
      </c>
      <c r="I147" s="186">
        <f>INDEX('Input| Disposals'!$O$8:$U$57,MATCH($C147,'Input| Disposals'!$M$8:$M$57,0),MATCH(I$117,'Input| Disposals'!$O$7:$U$7,0))/10^3</f>
        <v>0</v>
      </c>
      <c r="J147" s="186">
        <f>INDEX('Input| Disposals'!$O$8:$U$57,MATCH($C147,'Input| Disposals'!$M$8:$M$57,0),MATCH(J$117,'Input| Disposals'!$O$7:$U$7,0))/10^3</f>
        <v>0</v>
      </c>
      <c r="K147" s="186">
        <f t="shared" si="17"/>
        <v>0</v>
      </c>
      <c r="O147"/>
      <c r="P147"/>
      <c r="Q147"/>
      <c r="R147"/>
      <c r="S147"/>
      <c r="T147"/>
      <c r="U147"/>
      <c r="V147"/>
    </row>
    <row r="148" spans="2:22" outlineLevel="1" x14ac:dyDescent="0.2">
      <c r="B148" s="201">
        <f t="shared" si="18"/>
        <v>31</v>
      </c>
      <c r="C148" t="str">
        <f t="shared" si="16"/>
        <v/>
      </c>
      <c r="D148" s="186">
        <f>INDEX('Input| Disposals'!$O$8:$U$57,MATCH($C148,'Input| Disposals'!$M$8:$M$57,0),MATCH(D$117,'Input| Disposals'!$O$7:$U$7,0))/10^3</f>
        <v>0</v>
      </c>
      <c r="E148" s="186">
        <f>INDEX('Input| Disposals'!$O$8:$U$57,MATCH($C148,'Input| Disposals'!$M$8:$M$57,0),MATCH(E$117,'Input| Disposals'!$O$7:$U$7,0))/10^3</f>
        <v>0</v>
      </c>
      <c r="F148" s="186">
        <f>INDEX('Input| Disposals'!$O$8:$U$57,MATCH($C148,'Input| Disposals'!$M$8:$M$57,0),MATCH(F$117,'Input| Disposals'!$O$7:$U$7,0))/10^3</f>
        <v>0</v>
      </c>
      <c r="G148" s="186">
        <f>INDEX('Input| Disposals'!$O$8:$U$57,MATCH($C148,'Input| Disposals'!$M$8:$M$57,0),MATCH(G$117,'Input| Disposals'!$O$7:$U$7,0))/10^3</f>
        <v>0</v>
      </c>
      <c r="H148" s="186">
        <f>INDEX('Input| Disposals'!$O$8:$U$57,MATCH($C148,'Input| Disposals'!$M$8:$M$57,0),MATCH(H$117,'Input| Disposals'!$O$7:$U$7,0))/10^3</f>
        <v>0</v>
      </c>
      <c r="I148" s="186">
        <f>INDEX('Input| Disposals'!$O$8:$U$57,MATCH($C148,'Input| Disposals'!$M$8:$M$57,0),MATCH(I$117,'Input| Disposals'!$O$7:$U$7,0))/10^3</f>
        <v>0</v>
      </c>
      <c r="J148" s="186">
        <f>INDEX('Input| Disposals'!$O$8:$U$57,MATCH($C148,'Input| Disposals'!$M$8:$M$57,0),MATCH(J$117,'Input| Disposals'!$O$7:$U$7,0))/10^3</f>
        <v>0</v>
      </c>
      <c r="K148" s="186">
        <f t="shared" si="17"/>
        <v>0</v>
      </c>
      <c r="O148"/>
      <c r="P148"/>
      <c r="Q148"/>
      <c r="R148"/>
      <c r="S148"/>
      <c r="T148"/>
      <c r="U148"/>
      <c r="V148"/>
    </row>
    <row r="149" spans="2:22" outlineLevel="1" x14ac:dyDescent="0.2">
      <c r="B149" s="201">
        <f t="shared" si="18"/>
        <v>32</v>
      </c>
      <c r="C149" t="str">
        <f t="shared" si="16"/>
        <v/>
      </c>
      <c r="D149" s="186">
        <f>INDEX('Input| Disposals'!$O$8:$U$57,MATCH($C149,'Input| Disposals'!$M$8:$M$57,0),MATCH(D$117,'Input| Disposals'!$O$7:$U$7,0))/10^3</f>
        <v>0</v>
      </c>
      <c r="E149" s="186">
        <f>INDEX('Input| Disposals'!$O$8:$U$57,MATCH($C149,'Input| Disposals'!$M$8:$M$57,0),MATCH(E$117,'Input| Disposals'!$O$7:$U$7,0))/10^3</f>
        <v>0</v>
      </c>
      <c r="F149" s="186">
        <f>INDEX('Input| Disposals'!$O$8:$U$57,MATCH($C149,'Input| Disposals'!$M$8:$M$57,0),MATCH(F$117,'Input| Disposals'!$O$7:$U$7,0))/10^3</f>
        <v>0</v>
      </c>
      <c r="G149" s="186">
        <f>INDEX('Input| Disposals'!$O$8:$U$57,MATCH($C149,'Input| Disposals'!$M$8:$M$57,0),MATCH(G$117,'Input| Disposals'!$O$7:$U$7,0))/10^3</f>
        <v>0</v>
      </c>
      <c r="H149" s="186">
        <f>INDEX('Input| Disposals'!$O$8:$U$57,MATCH($C149,'Input| Disposals'!$M$8:$M$57,0),MATCH(H$117,'Input| Disposals'!$O$7:$U$7,0))/10^3</f>
        <v>0</v>
      </c>
      <c r="I149" s="186">
        <f>INDEX('Input| Disposals'!$O$8:$U$57,MATCH($C149,'Input| Disposals'!$M$8:$M$57,0),MATCH(I$117,'Input| Disposals'!$O$7:$U$7,0))/10^3</f>
        <v>0</v>
      </c>
      <c r="J149" s="186">
        <f>INDEX('Input| Disposals'!$O$8:$U$57,MATCH($C149,'Input| Disposals'!$M$8:$M$57,0),MATCH(J$117,'Input| Disposals'!$O$7:$U$7,0))/10^3</f>
        <v>0</v>
      </c>
      <c r="K149" s="186">
        <f t="shared" si="17"/>
        <v>0</v>
      </c>
      <c r="O149"/>
      <c r="P149"/>
      <c r="Q149"/>
      <c r="R149"/>
      <c r="S149"/>
      <c r="T149"/>
      <c r="U149"/>
      <c r="V149"/>
    </row>
    <row r="150" spans="2:22" outlineLevel="1" x14ac:dyDescent="0.2">
      <c r="B150" s="201">
        <f t="shared" si="18"/>
        <v>33</v>
      </c>
      <c r="C150" t="str">
        <f t="shared" ref="C150:C167" si="19">IFERROR(C40,"")</f>
        <v/>
      </c>
      <c r="D150" s="186">
        <f>INDEX('Input| Disposals'!$O$8:$U$57,MATCH($C150,'Input| Disposals'!$M$8:$M$57,0),MATCH(D$117,'Input| Disposals'!$O$7:$U$7,0))/10^3</f>
        <v>0</v>
      </c>
      <c r="E150" s="186">
        <f>INDEX('Input| Disposals'!$O$8:$U$57,MATCH($C150,'Input| Disposals'!$M$8:$M$57,0),MATCH(E$117,'Input| Disposals'!$O$7:$U$7,0))/10^3</f>
        <v>0</v>
      </c>
      <c r="F150" s="186">
        <f>INDEX('Input| Disposals'!$O$8:$U$57,MATCH($C150,'Input| Disposals'!$M$8:$M$57,0),MATCH(F$117,'Input| Disposals'!$O$7:$U$7,0))/10^3</f>
        <v>0</v>
      </c>
      <c r="G150" s="186">
        <f>INDEX('Input| Disposals'!$O$8:$U$57,MATCH($C150,'Input| Disposals'!$M$8:$M$57,0),MATCH(G$117,'Input| Disposals'!$O$7:$U$7,0))/10^3</f>
        <v>0</v>
      </c>
      <c r="H150" s="186">
        <f>INDEX('Input| Disposals'!$O$8:$U$57,MATCH($C150,'Input| Disposals'!$M$8:$M$57,0),MATCH(H$117,'Input| Disposals'!$O$7:$U$7,0))/10^3</f>
        <v>0</v>
      </c>
      <c r="I150" s="186">
        <f>INDEX('Input| Disposals'!$O$8:$U$57,MATCH($C150,'Input| Disposals'!$M$8:$M$57,0),MATCH(I$117,'Input| Disposals'!$O$7:$U$7,0))/10^3</f>
        <v>0</v>
      </c>
      <c r="J150" s="186">
        <f>INDEX('Input| Disposals'!$O$8:$U$57,MATCH($C150,'Input| Disposals'!$M$8:$M$57,0),MATCH(J$117,'Input| Disposals'!$O$7:$U$7,0))/10^3</f>
        <v>0</v>
      </c>
      <c r="K150" s="186">
        <f t="shared" si="17"/>
        <v>0</v>
      </c>
      <c r="O150"/>
      <c r="P150"/>
      <c r="Q150"/>
      <c r="R150"/>
      <c r="S150"/>
      <c r="T150"/>
      <c r="U150"/>
      <c r="V150"/>
    </row>
    <row r="151" spans="2:22" outlineLevel="1" x14ac:dyDescent="0.2">
      <c r="B151" s="201">
        <f t="shared" si="18"/>
        <v>34</v>
      </c>
      <c r="C151" t="str">
        <f t="shared" si="19"/>
        <v/>
      </c>
      <c r="D151" s="186">
        <f>INDEX('Input| Disposals'!$O$8:$U$57,MATCH($C151,'Input| Disposals'!$M$8:$M$57,0),MATCH(D$117,'Input| Disposals'!$O$7:$U$7,0))/10^3</f>
        <v>0</v>
      </c>
      <c r="E151" s="186">
        <f>INDEX('Input| Disposals'!$O$8:$U$57,MATCH($C151,'Input| Disposals'!$M$8:$M$57,0),MATCH(E$117,'Input| Disposals'!$O$7:$U$7,0))/10^3</f>
        <v>0</v>
      </c>
      <c r="F151" s="186">
        <f>INDEX('Input| Disposals'!$O$8:$U$57,MATCH($C151,'Input| Disposals'!$M$8:$M$57,0),MATCH(F$117,'Input| Disposals'!$O$7:$U$7,0))/10^3</f>
        <v>0</v>
      </c>
      <c r="G151" s="186">
        <f>INDEX('Input| Disposals'!$O$8:$U$57,MATCH($C151,'Input| Disposals'!$M$8:$M$57,0),MATCH(G$117,'Input| Disposals'!$O$7:$U$7,0))/10^3</f>
        <v>0</v>
      </c>
      <c r="H151" s="186">
        <f>INDEX('Input| Disposals'!$O$8:$U$57,MATCH($C151,'Input| Disposals'!$M$8:$M$57,0),MATCH(H$117,'Input| Disposals'!$O$7:$U$7,0))/10^3</f>
        <v>0</v>
      </c>
      <c r="I151" s="186">
        <f>INDEX('Input| Disposals'!$O$8:$U$57,MATCH($C151,'Input| Disposals'!$M$8:$M$57,0),MATCH(I$117,'Input| Disposals'!$O$7:$U$7,0))/10^3</f>
        <v>0</v>
      </c>
      <c r="J151" s="186">
        <f>INDEX('Input| Disposals'!$O$8:$U$57,MATCH($C151,'Input| Disposals'!$M$8:$M$57,0),MATCH(J$117,'Input| Disposals'!$O$7:$U$7,0))/10^3</f>
        <v>0</v>
      </c>
      <c r="K151" s="186">
        <f t="shared" si="17"/>
        <v>0</v>
      </c>
      <c r="O151"/>
      <c r="P151"/>
      <c r="Q151"/>
      <c r="R151"/>
      <c r="S151"/>
      <c r="T151"/>
      <c r="U151"/>
      <c r="V151"/>
    </row>
    <row r="152" spans="2:22" outlineLevel="1" x14ac:dyDescent="0.2">
      <c r="B152" s="201">
        <f t="shared" si="18"/>
        <v>35</v>
      </c>
      <c r="C152" t="str">
        <f t="shared" si="19"/>
        <v/>
      </c>
      <c r="D152" s="186">
        <f>INDEX('Input| Disposals'!$O$8:$U$57,MATCH($C152,'Input| Disposals'!$M$8:$M$57,0),MATCH(D$117,'Input| Disposals'!$O$7:$U$7,0))/10^3</f>
        <v>0</v>
      </c>
      <c r="E152" s="186">
        <f>INDEX('Input| Disposals'!$O$8:$U$57,MATCH($C152,'Input| Disposals'!$M$8:$M$57,0),MATCH(E$117,'Input| Disposals'!$O$7:$U$7,0))/10^3</f>
        <v>0</v>
      </c>
      <c r="F152" s="186">
        <f>INDEX('Input| Disposals'!$O$8:$U$57,MATCH($C152,'Input| Disposals'!$M$8:$M$57,0),MATCH(F$117,'Input| Disposals'!$O$7:$U$7,0))/10^3</f>
        <v>0</v>
      </c>
      <c r="G152" s="186">
        <f>INDEX('Input| Disposals'!$O$8:$U$57,MATCH($C152,'Input| Disposals'!$M$8:$M$57,0),MATCH(G$117,'Input| Disposals'!$O$7:$U$7,0))/10^3</f>
        <v>0</v>
      </c>
      <c r="H152" s="186">
        <f>INDEX('Input| Disposals'!$O$8:$U$57,MATCH($C152,'Input| Disposals'!$M$8:$M$57,0),MATCH(H$117,'Input| Disposals'!$O$7:$U$7,0))/10^3</f>
        <v>0</v>
      </c>
      <c r="I152" s="186">
        <f>INDEX('Input| Disposals'!$O$8:$U$57,MATCH($C152,'Input| Disposals'!$M$8:$M$57,0),MATCH(I$117,'Input| Disposals'!$O$7:$U$7,0))/10^3</f>
        <v>0</v>
      </c>
      <c r="J152" s="186">
        <f>INDEX('Input| Disposals'!$O$8:$U$57,MATCH($C152,'Input| Disposals'!$M$8:$M$57,0),MATCH(J$117,'Input| Disposals'!$O$7:$U$7,0))/10^3</f>
        <v>0</v>
      </c>
      <c r="K152" s="186">
        <f t="shared" si="17"/>
        <v>0</v>
      </c>
      <c r="O152"/>
      <c r="P152"/>
      <c r="Q152"/>
      <c r="R152"/>
      <c r="S152"/>
      <c r="T152"/>
      <c r="U152"/>
      <c r="V152"/>
    </row>
    <row r="153" spans="2:22" outlineLevel="1" x14ac:dyDescent="0.2">
      <c r="B153" s="201">
        <f t="shared" si="18"/>
        <v>36</v>
      </c>
      <c r="C153" t="str">
        <f t="shared" si="19"/>
        <v/>
      </c>
      <c r="D153" s="186">
        <f>INDEX('Input| Disposals'!$O$8:$U$57,MATCH($C153,'Input| Disposals'!$M$8:$M$57,0),MATCH(D$117,'Input| Disposals'!$O$7:$U$7,0))/10^3</f>
        <v>0</v>
      </c>
      <c r="E153" s="186">
        <f>INDEX('Input| Disposals'!$O$8:$U$57,MATCH($C153,'Input| Disposals'!$M$8:$M$57,0),MATCH(E$117,'Input| Disposals'!$O$7:$U$7,0))/10^3</f>
        <v>0</v>
      </c>
      <c r="F153" s="186">
        <f>INDEX('Input| Disposals'!$O$8:$U$57,MATCH($C153,'Input| Disposals'!$M$8:$M$57,0),MATCH(F$117,'Input| Disposals'!$O$7:$U$7,0))/10^3</f>
        <v>0</v>
      </c>
      <c r="G153" s="186">
        <f>INDEX('Input| Disposals'!$O$8:$U$57,MATCH($C153,'Input| Disposals'!$M$8:$M$57,0),MATCH(G$117,'Input| Disposals'!$O$7:$U$7,0))/10^3</f>
        <v>0</v>
      </c>
      <c r="H153" s="186">
        <f>INDEX('Input| Disposals'!$O$8:$U$57,MATCH($C153,'Input| Disposals'!$M$8:$M$57,0),MATCH(H$117,'Input| Disposals'!$O$7:$U$7,0))/10^3</f>
        <v>0</v>
      </c>
      <c r="I153" s="186">
        <f>INDEX('Input| Disposals'!$O$8:$U$57,MATCH($C153,'Input| Disposals'!$M$8:$M$57,0),MATCH(I$117,'Input| Disposals'!$O$7:$U$7,0))/10^3</f>
        <v>0</v>
      </c>
      <c r="J153" s="186">
        <f>INDEX('Input| Disposals'!$O$8:$U$57,MATCH($C153,'Input| Disposals'!$M$8:$M$57,0),MATCH(J$117,'Input| Disposals'!$O$7:$U$7,0))/10^3</f>
        <v>0</v>
      </c>
      <c r="K153" s="186">
        <f t="shared" si="17"/>
        <v>0</v>
      </c>
      <c r="O153"/>
      <c r="P153"/>
      <c r="Q153"/>
      <c r="R153"/>
      <c r="S153"/>
      <c r="T153"/>
      <c r="U153"/>
      <c r="V153"/>
    </row>
    <row r="154" spans="2:22" outlineLevel="1" x14ac:dyDescent="0.2">
      <c r="B154" s="201">
        <f t="shared" si="18"/>
        <v>37</v>
      </c>
      <c r="C154" t="str">
        <f t="shared" si="19"/>
        <v/>
      </c>
      <c r="D154" s="186">
        <f>INDEX('Input| Disposals'!$O$8:$U$57,MATCH($C154,'Input| Disposals'!$M$8:$M$57,0),MATCH(D$117,'Input| Disposals'!$O$7:$U$7,0))/10^3</f>
        <v>0</v>
      </c>
      <c r="E154" s="186">
        <f>INDEX('Input| Disposals'!$O$8:$U$57,MATCH($C154,'Input| Disposals'!$M$8:$M$57,0),MATCH(E$117,'Input| Disposals'!$O$7:$U$7,0))/10^3</f>
        <v>0</v>
      </c>
      <c r="F154" s="186">
        <f>INDEX('Input| Disposals'!$O$8:$U$57,MATCH($C154,'Input| Disposals'!$M$8:$M$57,0),MATCH(F$117,'Input| Disposals'!$O$7:$U$7,0))/10^3</f>
        <v>0</v>
      </c>
      <c r="G154" s="186">
        <f>INDEX('Input| Disposals'!$O$8:$U$57,MATCH($C154,'Input| Disposals'!$M$8:$M$57,0),MATCH(G$117,'Input| Disposals'!$O$7:$U$7,0))/10^3</f>
        <v>0</v>
      </c>
      <c r="H154" s="186">
        <f>INDEX('Input| Disposals'!$O$8:$U$57,MATCH($C154,'Input| Disposals'!$M$8:$M$57,0),MATCH(H$117,'Input| Disposals'!$O$7:$U$7,0))/10^3</f>
        <v>0</v>
      </c>
      <c r="I154" s="186">
        <f>INDEX('Input| Disposals'!$O$8:$U$57,MATCH($C154,'Input| Disposals'!$M$8:$M$57,0),MATCH(I$117,'Input| Disposals'!$O$7:$U$7,0))/10^3</f>
        <v>0</v>
      </c>
      <c r="J154" s="186">
        <f>INDEX('Input| Disposals'!$O$8:$U$57,MATCH($C154,'Input| Disposals'!$M$8:$M$57,0),MATCH(J$117,'Input| Disposals'!$O$7:$U$7,0))/10^3</f>
        <v>0</v>
      </c>
      <c r="K154" s="186">
        <f t="shared" si="17"/>
        <v>0</v>
      </c>
      <c r="O154"/>
      <c r="P154"/>
      <c r="Q154"/>
      <c r="R154"/>
      <c r="S154"/>
      <c r="T154"/>
      <c r="U154"/>
      <c r="V154"/>
    </row>
    <row r="155" spans="2:22" outlineLevel="1" x14ac:dyDescent="0.2">
      <c r="B155" s="201">
        <f t="shared" si="18"/>
        <v>38</v>
      </c>
      <c r="C155" t="str">
        <f t="shared" si="19"/>
        <v/>
      </c>
      <c r="D155" s="186">
        <f>INDEX('Input| Disposals'!$O$8:$U$57,MATCH($C155,'Input| Disposals'!$M$8:$M$57,0),MATCH(D$117,'Input| Disposals'!$O$7:$U$7,0))/10^3</f>
        <v>0</v>
      </c>
      <c r="E155" s="186">
        <f>INDEX('Input| Disposals'!$O$8:$U$57,MATCH($C155,'Input| Disposals'!$M$8:$M$57,0),MATCH(E$117,'Input| Disposals'!$O$7:$U$7,0))/10^3</f>
        <v>0</v>
      </c>
      <c r="F155" s="186">
        <f>INDEX('Input| Disposals'!$O$8:$U$57,MATCH($C155,'Input| Disposals'!$M$8:$M$57,0),MATCH(F$117,'Input| Disposals'!$O$7:$U$7,0))/10^3</f>
        <v>0</v>
      </c>
      <c r="G155" s="186">
        <f>INDEX('Input| Disposals'!$O$8:$U$57,MATCH($C155,'Input| Disposals'!$M$8:$M$57,0),MATCH(G$117,'Input| Disposals'!$O$7:$U$7,0))/10^3</f>
        <v>0</v>
      </c>
      <c r="H155" s="186">
        <f>INDEX('Input| Disposals'!$O$8:$U$57,MATCH($C155,'Input| Disposals'!$M$8:$M$57,0),MATCH(H$117,'Input| Disposals'!$O$7:$U$7,0))/10^3</f>
        <v>0</v>
      </c>
      <c r="I155" s="186">
        <f>INDEX('Input| Disposals'!$O$8:$U$57,MATCH($C155,'Input| Disposals'!$M$8:$M$57,0),MATCH(I$117,'Input| Disposals'!$O$7:$U$7,0))/10^3</f>
        <v>0</v>
      </c>
      <c r="J155" s="186">
        <f>INDEX('Input| Disposals'!$O$8:$U$57,MATCH($C155,'Input| Disposals'!$M$8:$M$57,0),MATCH(J$117,'Input| Disposals'!$O$7:$U$7,0))/10^3</f>
        <v>0</v>
      </c>
      <c r="K155" s="186">
        <f t="shared" si="17"/>
        <v>0</v>
      </c>
      <c r="O155"/>
      <c r="P155"/>
      <c r="Q155"/>
      <c r="R155"/>
      <c r="S155"/>
      <c r="T155"/>
      <c r="U155"/>
      <c r="V155"/>
    </row>
    <row r="156" spans="2:22" outlineLevel="1" x14ac:dyDescent="0.2">
      <c r="B156" s="201">
        <f t="shared" si="18"/>
        <v>39</v>
      </c>
      <c r="C156" t="str">
        <f t="shared" si="19"/>
        <v/>
      </c>
      <c r="D156" s="186">
        <f>INDEX('Input| Disposals'!$O$8:$U$57,MATCH($C156,'Input| Disposals'!$M$8:$M$57,0),MATCH(D$117,'Input| Disposals'!$O$7:$U$7,0))/10^3</f>
        <v>0</v>
      </c>
      <c r="E156" s="186">
        <f>INDEX('Input| Disposals'!$O$8:$U$57,MATCH($C156,'Input| Disposals'!$M$8:$M$57,0),MATCH(E$117,'Input| Disposals'!$O$7:$U$7,0))/10^3</f>
        <v>0</v>
      </c>
      <c r="F156" s="186">
        <f>INDEX('Input| Disposals'!$O$8:$U$57,MATCH($C156,'Input| Disposals'!$M$8:$M$57,0),MATCH(F$117,'Input| Disposals'!$O$7:$U$7,0))/10^3</f>
        <v>0</v>
      </c>
      <c r="G156" s="186">
        <f>INDEX('Input| Disposals'!$O$8:$U$57,MATCH($C156,'Input| Disposals'!$M$8:$M$57,0),MATCH(G$117,'Input| Disposals'!$O$7:$U$7,0))/10^3</f>
        <v>0</v>
      </c>
      <c r="H156" s="186">
        <f>INDEX('Input| Disposals'!$O$8:$U$57,MATCH($C156,'Input| Disposals'!$M$8:$M$57,0),MATCH(H$117,'Input| Disposals'!$O$7:$U$7,0))/10^3</f>
        <v>0</v>
      </c>
      <c r="I156" s="186">
        <f>INDEX('Input| Disposals'!$O$8:$U$57,MATCH($C156,'Input| Disposals'!$M$8:$M$57,0),MATCH(I$117,'Input| Disposals'!$O$7:$U$7,0))/10^3</f>
        <v>0</v>
      </c>
      <c r="J156" s="186">
        <f>INDEX('Input| Disposals'!$O$8:$U$57,MATCH($C156,'Input| Disposals'!$M$8:$M$57,0),MATCH(J$117,'Input| Disposals'!$O$7:$U$7,0))/10^3</f>
        <v>0</v>
      </c>
      <c r="K156" s="186">
        <f t="shared" si="17"/>
        <v>0</v>
      </c>
      <c r="O156"/>
      <c r="P156"/>
      <c r="Q156"/>
      <c r="R156"/>
      <c r="S156"/>
      <c r="T156"/>
      <c r="U156"/>
      <c r="V156"/>
    </row>
    <row r="157" spans="2:22" outlineLevel="1" x14ac:dyDescent="0.2">
      <c r="B157" s="201">
        <f t="shared" si="18"/>
        <v>40</v>
      </c>
      <c r="C157" t="str">
        <f t="shared" si="19"/>
        <v/>
      </c>
      <c r="D157" s="186">
        <f>INDEX('Input| Disposals'!$O$8:$U$57,MATCH($C157,'Input| Disposals'!$M$8:$M$57,0),MATCH(D$117,'Input| Disposals'!$O$7:$U$7,0))/10^3</f>
        <v>0</v>
      </c>
      <c r="E157" s="186">
        <f>INDEX('Input| Disposals'!$O$8:$U$57,MATCH($C157,'Input| Disposals'!$M$8:$M$57,0),MATCH(E$117,'Input| Disposals'!$O$7:$U$7,0))/10^3</f>
        <v>0</v>
      </c>
      <c r="F157" s="186">
        <f>INDEX('Input| Disposals'!$O$8:$U$57,MATCH($C157,'Input| Disposals'!$M$8:$M$57,0),MATCH(F$117,'Input| Disposals'!$O$7:$U$7,0))/10^3</f>
        <v>0</v>
      </c>
      <c r="G157" s="186">
        <f>INDEX('Input| Disposals'!$O$8:$U$57,MATCH($C157,'Input| Disposals'!$M$8:$M$57,0),MATCH(G$117,'Input| Disposals'!$O$7:$U$7,0))/10^3</f>
        <v>0</v>
      </c>
      <c r="H157" s="186">
        <f>INDEX('Input| Disposals'!$O$8:$U$57,MATCH($C157,'Input| Disposals'!$M$8:$M$57,0),MATCH(H$117,'Input| Disposals'!$O$7:$U$7,0))/10^3</f>
        <v>0</v>
      </c>
      <c r="I157" s="186">
        <f>INDEX('Input| Disposals'!$O$8:$U$57,MATCH($C157,'Input| Disposals'!$M$8:$M$57,0),MATCH(I$117,'Input| Disposals'!$O$7:$U$7,0))/10^3</f>
        <v>0</v>
      </c>
      <c r="J157" s="186">
        <f>INDEX('Input| Disposals'!$O$8:$U$57,MATCH($C157,'Input| Disposals'!$M$8:$M$57,0),MATCH(J$117,'Input| Disposals'!$O$7:$U$7,0))/10^3</f>
        <v>0</v>
      </c>
      <c r="K157" s="186">
        <f t="shared" si="17"/>
        <v>0</v>
      </c>
      <c r="O157"/>
      <c r="P157"/>
      <c r="Q157"/>
      <c r="R157"/>
      <c r="S157"/>
      <c r="T157"/>
      <c r="U157"/>
      <c r="V157"/>
    </row>
    <row r="158" spans="2:22" outlineLevel="1" x14ac:dyDescent="0.2">
      <c r="B158" s="201">
        <f t="shared" si="18"/>
        <v>41</v>
      </c>
      <c r="C158" t="str">
        <f t="shared" si="19"/>
        <v/>
      </c>
      <c r="D158" s="186">
        <f>INDEX('Input| Disposals'!$O$8:$U$57,MATCH($C158,'Input| Disposals'!$M$8:$M$57,0),MATCH(D$117,'Input| Disposals'!$O$7:$U$7,0))/10^3</f>
        <v>0</v>
      </c>
      <c r="E158" s="186">
        <f>INDEX('Input| Disposals'!$O$8:$U$57,MATCH($C158,'Input| Disposals'!$M$8:$M$57,0),MATCH(E$117,'Input| Disposals'!$O$7:$U$7,0))/10^3</f>
        <v>0</v>
      </c>
      <c r="F158" s="186">
        <f>INDEX('Input| Disposals'!$O$8:$U$57,MATCH($C158,'Input| Disposals'!$M$8:$M$57,0),MATCH(F$117,'Input| Disposals'!$O$7:$U$7,0))/10^3</f>
        <v>0</v>
      </c>
      <c r="G158" s="186">
        <f>INDEX('Input| Disposals'!$O$8:$U$57,MATCH($C158,'Input| Disposals'!$M$8:$M$57,0),MATCH(G$117,'Input| Disposals'!$O$7:$U$7,0))/10^3</f>
        <v>0</v>
      </c>
      <c r="H158" s="186">
        <f>INDEX('Input| Disposals'!$O$8:$U$57,MATCH($C158,'Input| Disposals'!$M$8:$M$57,0),MATCH(H$117,'Input| Disposals'!$O$7:$U$7,0))/10^3</f>
        <v>0</v>
      </c>
      <c r="I158" s="186">
        <f>INDEX('Input| Disposals'!$O$8:$U$57,MATCH($C158,'Input| Disposals'!$M$8:$M$57,0),MATCH(I$117,'Input| Disposals'!$O$7:$U$7,0))/10^3</f>
        <v>0</v>
      </c>
      <c r="J158" s="186">
        <f>INDEX('Input| Disposals'!$O$8:$U$57,MATCH($C158,'Input| Disposals'!$M$8:$M$57,0),MATCH(J$117,'Input| Disposals'!$O$7:$U$7,0))/10^3</f>
        <v>0</v>
      </c>
      <c r="K158" s="186">
        <f t="shared" si="17"/>
        <v>0</v>
      </c>
      <c r="O158"/>
      <c r="P158"/>
      <c r="Q158"/>
      <c r="R158"/>
      <c r="S158"/>
      <c r="T158"/>
      <c r="U158"/>
      <c r="V158"/>
    </row>
    <row r="159" spans="2:22" outlineLevel="1" x14ac:dyDescent="0.2">
      <c r="B159" s="201">
        <f t="shared" si="18"/>
        <v>42</v>
      </c>
      <c r="C159" t="str">
        <f t="shared" si="19"/>
        <v/>
      </c>
      <c r="D159" s="186">
        <f>INDEX('Input| Disposals'!$O$8:$U$57,MATCH($C159,'Input| Disposals'!$M$8:$M$57,0),MATCH(D$117,'Input| Disposals'!$O$7:$U$7,0))/10^3</f>
        <v>0</v>
      </c>
      <c r="E159" s="186">
        <f>INDEX('Input| Disposals'!$O$8:$U$57,MATCH($C159,'Input| Disposals'!$M$8:$M$57,0),MATCH(E$117,'Input| Disposals'!$O$7:$U$7,0))/10^3</f>
        <v>0</v>
      </c>
      <c r="F159" s="186">
        <f>INDEX('Input| Disposals'!$O$8:$U$57,MATCH($C159,'Input| Disposals'!$M$8:$M$57,0),MATCH(F$117,'Input| Disposals'!$O$7:$U$7,0))/10^3</f>
        <v>0</v>
      </c>
      <c r="G159" s="186">
        <f>INDEX('Input| Disposals'!$O$8:$U$57,MATCH($C159,'Input| Disposals'!$M$8:$M$57,0),MATCH(G$117,'Input| Disposals'!$O$7:$U$7,0))/10^3</f>
        <v>0</v>
      </c>
      <c r="H159" s="186">
        <f>INDEX('Input| Disposals'!$O$8:$U$57,MATCH($C159,'Input| Disposals'!$M$8:$M$57,0),MATCH(H$117,'Input| Disposals'!$O$7:$U$7,0))/10^3</f>
        <v>0</v>
      </c>
      <c r="I159" s="186">
        <f>INDEX('Input| Disposals'!$O$8:$U$57,MATCH($C159,'Input| Disposals'!$M$8:$M$57,0),MATCH(I$117,'Input| Disposals'!$O$7:$U$7,0))/10^3</f>
        <v>0</v>
      </c>
      <c r="J159" s="186">
        <f>INDEX('Input| Disposals'!$O$8:$U$57,MATCH($C159,'Input| Disposals'!$M$8:$M$57,0),MATCH(J$117,'Input| Disposals'!$O$7:$U$7,0))/10^3</f>
        <v>0</v>
      </c>
      <c r="K159" s="186">
        <f t="shared" si="17"/>
        <v>0</v>
      </c>
      <c r="O159"/>
      <c r="P159"/>
      <c r="Q159"/>
      <c r="R159"/>
      <c r="S159"/>
      <c r="T159"/>
      <c r="U159"/>
      <c r="V159"/>
    </row>
    <row r="160" spans="2:22" outlineLevel="1" x14ac:dyDescent="0.2">
      <c r="B160" s="201">
        <f t="shared" si="18"/>
        <v>43</v>
      </c>
      <c r="C160" t="str">
        <f t="shared" si="19"/>
        <v/>
      </c>
      <c r="D160" s="186">
        <f>INDEX('Input| Disposals'!$O$8:$U$57,MATCH($C160,'Input| Disposals'!$M$8:$M$57,0),MATCH(D$117,'Input| Disposals'!$O$7:$U$7,0))/10^3</f>
        <v>0</v>
      </c>
      <c r="E160" s="186">
        <f>INDEX('Input| Disposals'!$O$8:$U$57,MATCH($C160,'Input| Disposals'!$M$8:$M$57,0),MATCH(E$117,'Input| Disposals'!$O$7:$U$7,0))/10^3</f>
        <v>0</v>
      </c>
      <c r="F160" s="186">
        <f>INDEX('Input| Disposals'!$O$8:$U$57,MATCH($C160,'Input| Disposals'!$M$8:$M$57,0),MATCH(F$117,'Input| Disposals'!$O$7:$U$7,0))/10^3</f>
        <v>0</v>
      </c>
      <c r="G160" s="186">
        <f>INDEX('Input| Disposals'!$O$8:$U$57,MATCH($C160,'Input| Disposals'!$M$8:$M$57,0),MATCH(G$117,'Input| Disposals'!$O$7:$U$7,0))/10^3</f>
        <v>0</v>
      </c>
      <c r="H160" s="186">
        <f>INDEX('Input| Disposals'!$O$8:$U$57,MATCH($C160,'Input| Disposals'!$M$8:$M$57,0),MATCH(H$117,'Input| Disposals'!$O$7:$U$7,0))/10^3</f>
        <v>0</v>
      </c>
      <c r="I160" s="186">
        <f>INDEX('Input| Disposals'!$O$8:$U$57,MATCH($C160,'Input| Disposals'!$M$8:$M$57,0),MATCH(I$117,'Input| Disposals'!$O$7:$U$7,0))/10^3</f>
        <v>0</v>
      </c>
      <c r="J160" s="186">
        <f>INDEX('Input| Disposals'!$O$8:$U$57,MATCH($C160,'Input| Disposals'!$M$8:$M$57,0),MATCH(J$117,'Input| Disposals'!$O$7:$U$7,0))/10^3</f>
        <v>0</v>
      </c>
      <c r="K160" s="186">
        <f t="shared" si="17"/>
        <v>0</v>
      </c>
      <c r="O160"/>
      <c r="P160"/>
      <c r="Q160"/>
      <c r="R160"/>
      <c r="S160"/>
      <c r="T160"/>
      <c r="U160"/>
      <c r="V160"/>
    </row>
    <row r="161" spans="1:41" outlineLevel="1" x14ac:dyDescent="0.2">
      <c r="B161" s="201">
        <f t="shared" si="18"/>
        <v>44</v>
      </c>
      <c r="C161" t="str">
        <f t="shared" si="19"/>
        <v/>
      </c>
      <c r="D161" s="186">
        <f>INDEX('Input| Disposals'!$O$8:$U$57,MATCH($C161,'Input| Disposals'!$M$8:$M$57,0),MATCH(D$117,'Input| Disposals'!$O$7:$U$7,0))/10^3</f>
        <v>0</v>
      </c>
      <c r="E161" s="186">
        <f>INDEX('Input| Disposals'!$O$8:$U$57,MATCH($C161,'Input| Disposals'!$M$8:$M$57,0),MATCH(E$117,'Input| Disposals'!$O$7:$U$7,0))/10^3</f>
        <v>0</v>
      </c>
      <c r="F161" s="186">
        <f>INDEX('Input| Disposals'!$O$8:$U$57,MATCH($C161,'Input| Disposals'!$M$8:$M$57,0),MATCH(F$117,'Input| Disposals'!$O$7:$U$7,0))/10^3</f>
        <v>0</v>
      </c>
      <c r="G161" s="186">
        <f>INDEX('Input| Disposals'!$O$8:$U$57,MATCH($C161,'Input| Disposals'!$M$8:$M$57,0),MATCH(G$117,'Input| Disposals'!$O$7:$U$7,0))/10^3</f>
        <v>0</v>
      </c>
      <c r="H161" s="186">
        <f>INDEX('Input| Disposals'!$O$8:$U$57,MATCH($C161,'Input| Disposals'!$M$8:$M$57,0),MATCH(H$117,'Input| Disposals'!$O$7:$U$7,0))/10^3</f>
        <v>0</v>
      </c>
      <c r="I161" s="186">
        <f>INDEX('Input| Disposals'!$O$8:$U$57,MATCH($C161,'Input| Disposals'!$M$8:$M$57,0),MATCH(I$117,'Input| Disposals'!$O$7:$U$7,0))/10^3</f>
        <v>0</v>
      </c>
      <c r="J161" s="186">
        <f>INDEX('Input| Disposals'!$O$8:$U$57,MATCH($C161,'Input| Disposals'!$M$8:$M$57,0),MATCH(J$117,'Input| Disposals'!$O$7:$U$7,0))/10^3</f>
        <v>0</v>
      </c>
      <c r="K161" s="186">
        <f t="shared" si="17"/>
        <v>0</v>
      </c>
      <c r="O161"/>
      <c r="P161"/>
      <c r="Q161"/>
      <c r="R161"/>
      <c r="S161"/>
      <c r="T161"/>
      <c r="U161"/>
      <c r="V161"/>
    </row>
    <row r="162" spans="1:41" outlineLevel="1" x14ac:dyDescent="0.2">
      <c r="B162" s="201">
        <f t="shared" si="18"/>
        <v>45</v>
      </c>
      <c r="C162" t="str">
        <f t="shared" si="19"/>
        <v/>
      </c>
      <c r="D162" s="186">
        <f>INDEX('Input| Disposals'!$O$8:$U$57,MATCH($C162,'Input| Disposals'!$M$8:$M$57,0),MATCH(D$117,'Input| Disposals'!$O$7:$U$7,0))/10^3</f>
        <v>0</v>
      </c>
      <c r="E162" s="186">
        <f>INDEX('Input| Disposals'!$O$8:$U$57,MATCH($C162,'Input| Disposals'!$M$8:$M$57,0),MATCH(E$117,'Input| Disposals'!$O$7:$U$7,0))/10^3</f>
        <v>0</v>
      </c>
      <c r="F162" s="186">
        <f>INDEX('Input| Disposals'!$O$8:$U$57,MATCH($C162,'Input| Disposals'!$M$8:$M$57,0),MATCH(F$117,'Input| Disposals'!$O$7:$U$7,0))/10^3</f>
        <v>0</v>
      </c>
      <c r="G162" s="186">
        <f>INDEX('Input| Disposals'!$O$8:$U$57,MATCH($C162,'Input| Disposals'!$M$8:$M$57,0),MATCH(G$117,'Input| Disposals'!$O$7:$U$7,0))/10^3</f>
        <v>0</v>
      </c>
      <c r="H162" s="186">
        <f>INDEX('Input| Disposals'!$O$8:$U$57,MATCH($C162,'Input| Disposals'!$M$8:$M$57,0),MATCH(H$117,'Input| Disposals'!$O$7:$U$7,0))/10^3</f>
        <v>0</v>
      </c>
      <c r="I162" s="186">
        <f>INDEX('Input| Disposals'!$O$8:$U$57,MATCH($C162,'Input| Disposals'!$M$8:$M$57,0),MATCH(I$117,'Input| Disposals'!$O$7:$U$7,0))/10^3</f>
        <v>0</v>
      </c>
      <c r="J162" s="186">
        <f>INDEX('Input| Disposals'!$O$8:$U$57,MATCH($C162,'Input| Disposals'!$M$8:$M$57,0),MATCH(J$117,'Input| Disposals'!$O$7:$U$7,0))/10^3</f>
        <v>0</v>
      </c>
      <c r="K162" s="186">
        <f t="shared" si="17"/>
        <v>0</v>
      </c>
      <c r="O162"/>
      <c r="P162"/>
      <c r="Q162"/>
      <c r="R162"/>
      <c r="S162"/>
      <c r="T162"/>
      <c r="U162"/>
      <c r="V162"/>
    </row>
    <row r="163" spans="1:41" outlineLevel="1" x14ac:dyDescent="0.2">
      <c r="B163" s="201">
        <f t="shared" si="18"/>
        <v>46</v>
      </c>
      <c r="C163" t="str">
        <f t="shared" si="19"/>
        <v/>
      </c>
      <c r="D163" s="186">
        <f>INDEX('Input| Disposals'!$O$8:$U$57,MATCH($C163,'Input| Disposals'!$M$8:$M$57,0),MATCH(D$117,'Input| Disposals'!$O$7:$U$7,0))/10^3</f>
        <v>0</v>
      </c>
      <c r="E163" s="186">
        <f>INDEX('Input| Disposals'!$O$8:$U$57,MATCH($C163,'Input| Disposals'!$M$8:$M$57,0),MATCH(E$117,'Input| Disposals'!$O$7:$U$7,0))/10^3</f>
        <v>0</v>
      </c>
      <c r="F163" s="186">
        <f>INDEX('Input| Disposals'!$O$8:$U$57,MATCH($C163,'Input| Disposals'!$M$8:$M$57,0),MATCH(F$117,'Input| Disposals'!$O$7:$U$7,0))/10^3</f>
        <v>0</v>
      </c>
      <c r="G163" s="186">
        <f>INDEX('Input| Disposals'!$O$8:$U$57,MATCH($C163,'Input| Disposals'!$M$8:$M$57,0),MATCH(G$117,'Input| Disposals'!$O$7:$U$7,0))/10^3</f>
        <v>0</v>
      </c>
      <c r="H163" s="186">
        <f>INDEX('Input| Disposals'!$O$8:$U$57,MATCH($C163,'Input| Disposals'!$M$8:$M$57,0),MATCH(H$117,'Input| Disposals'!$O$7:$U$7,0))/10^3</f>
        <v>0</v>
      </c>
      <c r="I163" s="186">
        <f>INDEX('Input| Disposals'!$O$8:$U$57,MATCH($C163,'Input| Disposals'!$M$8:$M$57,0),MATCH(I$117,'Input| Disposals'!$O$7:$U$7,0))/10^3</f>
        <v>0</v>
      </c>
      <c r="J163" s="186">
        <f>INDEX('Input| Disposals'!$O$8:$U$57,MATCH($C163,'Input| Disposals'!$M$8:$M$57,0),MATCH(J$117,'Input| Disposals'!$O$7:$U$7,0))/10^3</f>
        <v>0</v>
      </c>
      <c r="K163" s="186">
        <f t="shared" si="17"/>
        <v>0</v>
      </c>
      <c r="O163"/>
      <c r="P163"/>
      <c r="Q163"/>
      <c r="R163"/>
      <c r="S163"/>
      <c r="T163"/>
      <c r="U163"/>
      <c r="V163"/>
    </row>
    <row r="164" spans="1:41" outlineLevel="1" x14ac:dyDescent="0.2">
      <c r="B164" s="201">
        <f t="shared" si="18"/>
        <v>47</v>
      </c>
      <c r="C164" t="str">
        <f t="shared" si="19"/>
        <v/>
      </c>
      <c r="D164" s="186">
        <f>INDEX('Input| Disposals'!$O$8:$U$57,MATCH($C164,'Input| Disposals'!$M$8:$M$57,0),MATCH(D$117,'Input| Disposals'!$O$7:$U$7,0))/10^3</f>
        <v>0</v>
      </c>
      <c r="E164" s="186">
        <f>INDEX('Input| Disposals'!$O$8:$U$57,MATCH($C164,'Input| Disposals'!$M$8:$M$57,0),MATCH(E$117,'Input| Disposals'!$O$7:$U$7,0))/10^3</f>
        <v>0</v>
      </c>
      <c r="F164" s="186">
        <f>INDEX('Input| Disposals'!$O$8:$U$57,MATCH($C164,'Input| Disposals'!$M$8:$M$57,0),MATCH(F$117,'Input| Disposals'!$O$7:$U$7,0))/10^3</f>
        <v>0</v>
      </c>
      <c r="G164" s="186">
        <f>INDEX('Input| Disposals'!$O$8:$U$57,MATCH($C164,'Input| Disposals'!$M$8:$M$57,0),MATCH(G$117,'Input| Disposals'!$O$7:$U$7,0))/10^3</f>
        <v>0</v>
      </c>
      <c r="H164" s="186">
        <f>INDEX('Input| Disposals'!$O$8:$U$57,MATCH($C164,'Input| Disposals'!$M$8:$M$57,0),MATCH(H$117,'Input| Disposals'!$O$7:$U$7,0))/10^3</f>
        <v>0</v>
      </c>
      <c r="I164" s="186">
        <f>INDEX('Input| Disposals'!$O$8:$U$57,MATCH($C164,'Input| Disposals'!$M$8:$M$57,0),MATCH(I$117,'Input| Disposals'!$O$7:$U$7,0))/10^3</f>
        <v>0</v>
      </c>
      <c r="J164" s="186">
        <f>INDEX('Input| Disposals'!$O$8:$U$57,MATCH($C164,'Input| Disposals'!$M$8:$M$57,0),MATCH(J$117,'Input| Disposals'!$O$7:$U$7,0))/10^3</f>
        <v>0</v>
      </c>
      <c r="K164" s="186">
        <f t="shared" si="17"/>
        <v>0</v>
      </c>
      <c r="O164"/>
      <c r="P164"/>
      <c r="Q164"/>
      <c r="R164"/>
      <c r="S164"/>
      <c r="T164"/>
      <c r="U164"/>
      <c r="V164"/>
    </row>
    <row r="165" spans="1:41" outlineLevel="1" x14ac:dyDescent="0.2">
      <c r="B165" s="201">
        <f t="shared" si="18"/>
        <v>48</v>
      </c>
      <c r="C165" t="str">
        <f t="shared" si="19"/>
        <v/>
      </c>
      <c r="D165" s="186">
        <f>INDEX('Input| Disposals'!$O$8:$U$57,MATCH($C165,'Input| Disposals'!$M$8:$M$57,0),MATCH(D$117,'Input| Disposals'!$O$7:$U$7,0))/10^3</f>
        <v>0</v>
      </c>
      <c r="E165" s="186">
        <f>INDEX('Input| Disposals'!$O$8:$U$57,MATCH($C165,'Input| Disposals'!$M$8:$M$57,0),MATCH(E$117,'Input| Disposals'!$O$7:$U$7,0))/10^3</f>
        <v>0</v>
      </c>
      <c r="F165" s="186">
        <f>INDEX('Input| Disposals'!$O$8:$U$57,MATCH($C165,'Input| Disposals'!$M$8:$M$57,0),MATCH(F$117,'Input| Disposals'!$O$7:$U$7,0))/10^3</f>
        <v>0</v>
      </c>
      <c r="G165" s="186">
        <f>INDEX('Input| Disposals'!$O$8:$U$57,MATCH($C165,'Input| Disposals'!$M$8:$M$57,0),MATCH(G$117,'Input| Disposals'!$O$7:$U$7,0))/10^3</f>
        <v>0</v>
      </c>
      <c r="H165" s="186">
        <f>INDEX('Input| Disposals'!$O$8:$U$57,MATCH($C165,'Input| Disposals'!$M$8:$M$57,0),MATCH(H$117,'Input| Disposals'!$O$7:$U$7,0))/10^3</f>
        <v>0</v>
      </c>
      <c r="I165" s="186">
        <f>INDEX('Input| Disposals'!$O$8:$U$57,MATCH($C165,'Input| Disposals'!$M$8:$M$57,0),MATCH(I$117,'Input| Disposals'!$O$7:$U$7,0))/10^3</f>
        <v>0</v>
      </c>
      <c r="J165" s="186">
        <f>INDEX('Input| Disposals'!$O$8:$U$57,MATCH($C165,'Input| Disposals'!$M$8:$M$57,0),MATCH(J$117,'Input| Disposals'!$O$7:$U$7,0))/10^3</f>
        <v>0</v>
      </c>
      <c r="K165" s="186">
        <f t="shared" si="17"/>
        <v>0</v>
      </c>
      <c r="O165"/>
      <c r="P165"/>
      <c r="Q165"/>
      <c r="R165"/>
      <c r="S165"/>
      <c r="T165"/>
      <c r="U165"/>
      <c r="V165"/>
    </row>
    <row r="166" spans="1:41" outlineLevel="1" x14ac:dyDescent="0.2">
      <c r="B166" s="201">
        <f t="shared" si="18"/>
        <v>49</v>
      </c>
      <c r="C166" t="str">
        <f t="shared" si="19"/>
        <v/>
      </c>
      <c r="D166" s="186">
        <f>INDEX('Input| Disposals'!$O$8:$U$57,MATCH($C166,'Input| Disposals'!$M$8:$M$57,0),MATCH(D$117,'Input| Disposals'!$O$7:$U$7,0))/10^3</f>
        <v>0</v>
      </c>
      <c r="E166" s="186">
        <f>INDEX('Input| Disposals'!$O$8:$U$57,MATCH($C166,'Input| Disposals'!$M$8:$M$57,0),MATCH(E$117,'Input| Disposals'!$O$7:$U$7,0))/10^3</f>
        <v>0</v>
      </c>
      <c r="F166" s="186">
        <f>INDEX('Input| Disposals'!$O$8:$U$57,MATCH($C166,'Input| Disposals'!$M$8:$M$57,0),MATCH(F$117,'Input| Disposals'!$O$7:$U$7,0))/10^3</f>
        <v>0</v>
      </c>
      <c r="G166" s="186">
        <f>INDEX('Input| Disposals'!$O$8:$U$57,MATCH($C166,'Input| Disposals'!$M$8:$M$57,0),MATCH(G$117,'Input| Disposals'!$O$7:$U$7,0))/10^3</f>
        <v>0</v>
      </c>
      <c r="H166" s="186">
        <f>INDEX('Input| Disposals'!$O$8:$U$57,MATCH($C166,'Input| Disposals'!$M$8:$M$57,0),MATCH(H$117,'Input| Disposals'!$O$7:$U$7,0))/10^3</f>
        <v>0</v>
      </c>
      <c r="I166" s="186">
        <f>INDEX('Input| Disposals'!$O$8:$U$57,MATCH($C166,'Input| Disposals'!$M$8:$M$57,0),MATCH(I$117,'Input| Disposals'!$O$7:$U$7,0))/10^3</f>
        <v>0</v>
      </c>
      <c r="J166" s="186">
        <f>INDEX('Input| Disposals'!$O$8:$U$57,MATCH($C166,'Input| Disposals'!$M$8:$M$57,0),MATCH(J$117,'Input| Disposals'!$O$7:$U$7,0))/10^3</f>
        <v>0</v>
      </c>
      <c r="K166" s="186">
        <f t="shared" si="17"/>
        <v>0</v>
      </c>
      <c r="O166"/>
      <c r="P166"/>
      <c r="Q166"/>
      <c r="R166"/>
      <c r="S166"/>
      <c r="T166"/>
      <c r="U166"/>
      <c r="V166"/>
    </row>
    <row r="167" spans="1:41" outlineLevel="1" x14ac:dyDescent="0.2">
      <c r="B167" s="201">
        <f t="shared" si="18"/>
        <v>50</v>
      </c>
      <c r="C167" t="str">
        <f t="shared" si="19"/>
        <v/>
      </c>
      <c r="D167" s="186">
        <f>INDEX('Input| Disposals'!$O$8:$U$57,MATCH($C167,'Input| Disposals'!$M$8:$M$57,0),MATCH(D$117,'Input| Disposals'!$O$7:$U$7,0))/10^3</f>
        <v>0</v>
      </c>
      <c r="E167" s="186">
        <f>INDEX('Input| Disposals'!$O$8:$U$57,MATCH($C167,'Input| Disposals'!$M$8:$M$57,0),MATCH(E$117,'Input| Disposals'!$O$7:$U$7,0))/10^3</f>
        <v>0</v>
      </c>
      <c r="F167" s="186">
        <f>INDEX('Input| Disposals'!$O$8:$U$57,MATCH($C167,'Input| Disposals'!$M$8:$M$57,0),MATCH(F$117,'Input| Disposals'!$O$7:$U$7,0))/10^3</f>
        <v>0</v>
      </c>
      <c r="G167" s="186">
        <f>INDEX('Input| Disposals'!$O$8:$U$57,MATCH($C167,'Input| Disposals'!$M$8:$M$57,0),MATCH(G$117,'Input| Disposals'!$O$7:$U$7,0))/10^3</f>
        <v>0</v>
      </c>
      <c r="H167" s="186">
        <f>INDEX('Input| Disposals'!$O$8:$U$57,MATCH($C167,'Input| Disposals'!$M$8:$M$57,0),MATCH(H$117,'Input| Disposals'!$O$7:$U$7,0))/10^3</f>
        <v>0</v>
      </c>
      <c r="I167" s="186">
        <f>INDEX('Input| Disposals'!$O$8:$U$57,MATCH($C167,'Input| Disposals'!$M$8:$M$57,0),MATCH(I$117,'Input| Disposals'!$O$7:$U$7,0))/10^3</f>
        <v>0</v>
      </c>
      <c r="J167" s="186">
        <f>INDEX('Input| Disposals'!$O$8:$U$57,MATCH($C167,'Input| Disposals'!$M$8:$M$57,0),MATCH(J$117,'Input| Disposals'!$O$7:$U$7,0))/10^3</f>
        <v>0</v>
      </c>
      <c r="K167" s="186">
        <f t="shared" si="17"/>
        <v>0</v>
      </c>
      <c r="O167"/>
      <c r="P167"/>
      <c r="Q167"/>
      <c r="R167"/>
      <c r="S167"/>
      <c r="T167"/>
      <c r="U167"/>
      <c r="V167"/>
    </row>
    <row r="168" spans="1:41" x14ac:dyDescent="0.2">
      <c r="C168" s="60" t="s">
        <v>1</v>
      </c>
      <c r="D168" s="194">
        <f t="shared" ref="D168:K168" si="20">IFERROR(SUM(D118:D167),"")</f>
        <v>129.22572400000001</v>
      </c>
      <c r="E168" s="194">
        <f t="shared" si="20"/>
        <v>0</v>
      </c>
      <c r="F168" s="194">
        <f t="shared" si="20"/>
        <v>0</v>
      </c>
      <c r="G168" s="194">
        <f t="shared" si="20"/>
        <v>0</v>
      </c>
      <c r="H168" s="194">
        <f t="shared" si="20"/>
        <v>0</v>
      </c>
      <c r="I168" s="194">
        <f t="shared" si="20"/>
        <v>0</v>
      </c>
      <c r="J168" s="194">
        <f t="shared" si="20"/>
        <v>0</v>
      </c>
      <c r="K168" s="194">
        <f t="shared" si="20"/>
        <v>129.22572400000001</v>
      </c>
      <c r="O168"/>
      <c r="P168"/>
      <c r="Q168"/>
      <c r="R168"/>
      <c r="S168"/>
      <c r="T168"/>
      <c r="U168"/>
      <c r="V168"/>
    </row>
    <row r="169" spans="1:41" s="41" customFormat="1" x14ac:dyDescent="0.2">
      <c r="A169" s="100"/>
      <c r="C169" s="110"/>
      <c r="K169" s="175"/>
      <c r="X169"/>
      <c r="Y169"/>
      <c r="Z169" s="48"/>
      <c r="AA169" s="48"/>
      <c r="AB169" s="48"/>
      <c r="AC169" s="48"/>
      <c r="AD169" s="48"/>
      <c r="AE169" s="48"/>
      <c r="AF169"/>
      <c r="AG169"/>
      <c r="AH169"/>
      <c r="AI169"/>
      <c r="AJ169" s="48"/>
      <c r="AK169" s="48"/>
      <c r="AL169" s="48"/>
      <c r="AM169" s="48"/>
      <c r="AN169" s="48"/>
      <c r="AO169" s="48"/>
    </row>
    <row r="170" spans="1:41" x14ac:dyDescent="0.2">
      <c r="A170" s="264"/>
      <c r="B170" s="264"/>
      <c r="C170" s="264" t="str">
        <f>IFERROR(LEFT(C115,2)+1&amp;". Forecast net capital expenditure – as incurred ($millions "&amp;'Input| Escalations'!$E$10&amp;" "&amp;'Input| Escalations'!$D$10&amp;") (Distribution)","")</f>
        <v>59. Forecast net capital expenditure – as incurred ($millions December 2023) (Distribution)</v>
      </c>
      <c r="D170" s="264"/>
      <c r="E170" s="264"/>
      <c r="F170" s="264"/>
      <c r="G170" s="264"/>
      <c r="H170" s="264"/>
      <c r="I170" s="264"/>
      <c r="J170" s="264"/>
      <c r="K170" s="264"/>
    </row>
    <row r="171" spans="1:41" x14ac:dyDescent="0.2">
      <c r="D171" s="174">
        <f t="shared" ref="D171:K171" si="21">IF(ABS(D58-D168-D113-D223)&lt;0.000001,0,1)</f>
        <v>0</v>
      </c>
      <c r="E171" s="174">
        <f t="shared" si="21"/>
        <v>0</v>
      </c>
      <c r="F171" s="174">
        <f t="shared" si="21"/>
        <v>0</v>
      </c>
      <c r="G171" s="174">
        <f t="shared" si="21"/>
        <v>0</v>
      </c>
      <c r="H171" s="174">
        <f t="shared" si="21"/>
        <v>0</v>
      </c>
      <c r="I171" s="174">
        <f t="shared" si="21"/>
        <v>0</v>
      </c>
      <c r="J171" s="174">
        <f t="shared" si="21"/>
        <v>0</v>
      </c>
      <c r="K171" s="174">
        <f t="shared" si="21"/>
        <v>0</v>
      </c>
    </row>
    <row r="172" spans="1:41" x14ac:dyDescent="0.2">
      <c r="C172" s="179" t="s">
        <v>153</v>
      </c>
      <c r="D172" s="179" t="str">
        <f t="shared" ref="D172:J172" si="22">D$7</f>
        <v>2022-23</v>
      </c>
      <c r="E172" s="179" t="str">
        <f t="shared" si="22"/>
        <v>2023-24</v>
      </c>
      <c r="F172" s="179" t="str">
        <f t="shared" si="22"/>
        <v>2024-25</v>
      </c>
      <c r="G172" s="179" t="str">
        <f t="shared" si="22"/>
        <v>2025-26</v>
      </c>
      <c r="H172" s="179" t="str">
        <f t="shared" si="22"/>
        <v>2026-27</v>
      </c>
      <c r="I172" s="179" t="str">
        <f t="shared" si="22"/>
        <v>2027-28</v>
      </c>
      <c r="J172" s="179" t="str">
        <f t="shared" si="22"/>
        <v>2028-29</v>
      </c>
      <c r="K172" s="179" t="s">
        <v>1</v>
      </c>
    </row>
    <row r="173" spans="1:41" x14ac:dyDescent="0.2">
      <c r="B173" s="201">
        <v>1</v>
      </c>
      <c r="C173" t="str">
        <f t="shared" ref="C173:C204" si="23">IFERROR(C118,"")</f>
        <v>Ancillary substation equipment (dx)</v>
      </c>
      <c r="D173" s="186">
        <f t="shared" ref="D173:J182" si="24">IFERROR(D8-D63-D118,"")</f>
        <v>12.660417830000002</v>
      </c>
      <c r="E173" s="186">
        <f t="shared" si="24"/>
        <v>0</v>
      </c>
      <c r="F173" s="186">
        <f t="shared" si="24"/>
        <v>0</v>
      </c>
      <c r="G173" s="186">
        <f t="shared" si="24"/>
        <v>0</v>
      </c>
      <c r="H173" s="186">
        <f t="shared" si="24"/>
        <v>0</v>
      </c>
      <c r="I173" s="186">
        <f t="shared" si="24"/>
        <v>0</v>
      </c>
      <c r="J173" s="186">
        <f t="shared" si="24"/>
        <v>0</v>
      </c>
      <c r="K173" s="186">
        <f>IFERROR(SUM(D173:J173),"")</f>
        <v>12.660417830000002</v>
      </c>
    </row>
    <row r="174" spans="1:41" x14ac:dyDescent="0.2">
      <c r="B174" s="201">
        <f>IFERROR(B173+1,"")</f>
        <v>2</v>
      </c>
      <c r="C174" t="str">
        <f t="shared" si="23"/>
        <v>Buildings (non-system) (dx)</v>
      </c>
      <c r="D174" s="186">
        <f t="shared" si="24"/>
        <v>3.7109777799999986</v>
      </c>
      <c r="E174" s="186">
        <f t="shared" si="24"/>
        <v>0</v>
      </c>
      <c r="F174" s="186">
        <f t="shared" si="24"/>
        <v>0</v>
      </c>
      <c r="G174" s="186">
        <f t="shared" si="24"/>
        <v>0</v>
      </c>
      <c r="H174" s="186">
        <f t="shared" si="24"/>
        <v>0</v>
      </c>
      <c r="I174" s="186">
        <f t="shared" si="24"/>
        <v>0</v>
      </c>
      <c r="J174" s="186">
        <f t="shared" si="24"/>
        <v>0</v>
      </c>
      <c r="K174" s="186">
        <f t="shared" ref="K174:K222" si="25">IFERROR(SUM(D174:J174),"")</f>
        <v>3.7109777799999986</v>
      </c>
    </row>
    <row r="175" spans="1:41" x14ac:dyDescent="0.2">
      <c r="B175" s="201">
        <f t="shared" ref="B175:B222" si="26">IFERROR(B174+1,"")</f>
        <v>3</v>
      </c>
      <c r="C175" t="str">
        <f t="shared" si="23"/>
        <v>Buildings (system) (dx)</v>
      </c>
      <c r="D175" s="186">
        <f t="shared" si="24"/>
        <v>22.672236770000001</v>
      </c>
      <c r="E175" s="186">
        <f t="shared" si="24"/>
        <v>0</v>
      </c>
      <c r="F175" s="186">
        <f t="shared" si="24"/>
        <v>0</v>
      </c>
      <c r="G175" s="186">
        <f t="shared" si="24"/>
        <v>0</v>
      </c>
      <c r="H175" s="186">
        <f t="shared" si="24"/>
        <v>0</v>
      </c>
      <c r="I175" s="186">
        <f t="shared" si="24"/>
        <v>0</v>
      </c>
      <c r="J175" s="186">
        <f t="shared" si="24"/>
        <v>0</v>
      </c>
      <c r="K175" s="186">
        <f t="shared" si="25"/>
        <v>22.672236770000001</v>
      </c>
    </row>
    <row r="176" spans="1:41" x14ac:dyDescent="0.2">
      <c r="B176" s="201">
        <f t="shared" si="26"/>
        <v>4</v>
      </c>
      <c r="C176" t="str">
        <f t="shared" si="23"/>
        <v>Cable tunnel (dx)</v>
      </c>
      <c r="D176" s="186">
        <f t="shared" si="24"/>
        <v>0.4580553</v>
      </c>
      <c r="E176" s="186">
        <f t="shared" si="24"/>
        <v>0</v>
      </c>
      <c r="F176" s="186">
        <f t="shared" si="24"/>
        <v>0</v>
      </c>
      <c r="G176" s="186">
        <f t="shared" si="24"/>
        <v>0</v>
      </c>
      <c r="H176" s="186">
        <f t="shared" si="24"/>
        <v>0</v>
      </c>
      <c r="I176" s="186">
        <f t="shared" si="24"/>
        <v>0</v>
      </c>
      <c r="J176" s="186">
        <f t="shared" si="24"/>
        <v>0</v>
      </c>
      <c r="K176" s="186">
        <f t="shared" si="25"/>
        <v>0.4580553</v>
      </c>
    </row>
    <row r="177" spans="2:11" x14ac:dyDescent="0.2">
      <c r="B177" s="201">
        <f t="shared" si="26"/>
        <v>5</v>
      </c>
      <c r="C177" t="str">
        <f t="shared" si="23"/>
        <v>Distribution lines and cables (dx)</v>
      </c>
      <c r="D177" s="186">
        <f t="shared" si="24"/>
        <v>110.56531378000001</v>
      </c>
      <c r="E177" s="186">
        <f t="shared" si="24"/>
        <v>0</v>
      </c>
      <c r="F177" s="186">
        <f t="shared" si="24"/>
        <v>0</v>
      </c>
      <c r="G177" s="186">
        <f t="shared" si="24"/>
        <v>0</v>
      </c>
      <c r="H177" s="186">
        <f t="shared" si="24"/>
        <v>0</v>
      </c>
      <c r="I177" s="186">
        <f t="shared" si="24"/>
        <v>0</v>
      </c>
      <c r="J177" s="186">
        <f t="shared" si="24"/>
        <v>0</v>
      </c>
      <c r="K177" s="186">
        <f t="shared" si="25"/>
        <v>110.56531378000001</v>
      </c>
    </row>
    <row r="178" spans="2:11" x14ac:dyDescent="0.2">
      <c r="B178" s="201">
        <f t="shared" si="26"/>
        <v>6</v>
      </c>
      <c r="C178" t="str">
        <f t="shared" si="23"/>
        <v>Furniture, fittings, plant and equipment (dx)</v>
      </c>
      <c r="D178" s="186">
        <f t="shared" si="24"/>
        <v>4.0586626899999994</v>
      </c>
      <c r="E178" s="186">
        <f t="shared" si="24"/>
        <v>0</v>
      </c>
      <c r="F178" s="186">
        <f t="shared" si="24"/>
        <v>0</v>
      </c>
      <c r="G178" s="186">
        <f t="shared" si="24"/>
        <v>0</v>
      </c>
      <c r="H178" s="186">
        <f t="shared" si="24"/>
        <v>0</v>
      </c>
      <c r="I178" s="186">
        <f t="shared" si="24"/>
        <v>0</v>
      </c>
      <c r="J178" s="186">
        <f t="shared" si="24"/>
        <v>0</v>
      </c>
      <c r="K178" s="186">
        <f t="shared" si="25"/>
        <v>4.0586626899999994</v>
      </c>
    </row>
    <row r="179" spans="2:11" x14ac:dyDescent="0.2">
      <c r="B179" s="201">
        <f t="shared" si="26"/>
        <v>7</v>
      </c>
      <c r="C179" t="str">
        <f t="shared" si="23"/>
        <v>IT systems (dx)</v>
      </c>
      <c r="D179" s="186">
        <f t="shared" si="24"/>
        <v>14.56324315</v>
      </c>
      <c r="E179" s="186">
        <f t="shared" si="24"/>
        <v>0</v>
      </c>
      <c r="F179" s="186">
        <f t="shared" si="24"/>
        <v>0</v>
      </c>
      <c r="G179" s="186">
        <f t="shared" si="24"/>
        <v>0</v>
      </c>
      <c r="H179" s="186">
        <f t="shared" si="24"/>
        <v>0</v>
      </c>
      <c r="I179" s="186">
        <f t="shared" si="24"/>
        <v>0</v>
      </c>
      <c r="J179" s="186">
        <f t="shared" si="24"/>
        <v>0</v>
      </c>
      <c r="K179" s="186">
        <f t="shared" si="25"/>
        <v>14.56324315</v>
      </c>
    </row>
    <row r="180" spans="2:11" x14ac:dyDescent="0.2">
      <c r="B180" s="201">
        <f t="shared" si="26"/>
        <v>8</v>
      </c>
      <c r="C180" t="str">
        <f t="shared" si="23"/>
        <v>In-house software (dx)</v>
      </c>
      <c r="D180" s="186">
        <f t="shared" si="24"/>
        <v>77.141029791114718</v>
      </c>
      <c r="E180" s="186">
        <f t="shared" si="24"/>
        <v>0</v>
      </c>
      <c r="F180" s="186">
        <f t="shared" si="24"/>
        <v>0</v>
      </c>
      <c r="G180" s="186">
        <f t="shared" si="24"/>
        <v>0</v>
      </c>
      <c r="H180" s="186">
        <f t="shared" si="24"/>
        <v>0</v>
      </c>
      <c r="I180" s="186">
        <f t="shared" si="24"/>
        <v>0</v>
      </c>
      <c r="J180" s="186">
        <f t="shared" si="24"/>
        <v>0</v>
      </c>
      <c r="K180" s="186">
        <f t="shared" si="25"/>
        <v>77.141029791114718</v>
      </c>
    </row>
    <row r="181" spans="2:11" x14ac:dyDescent="0.2">
      <c r="B181" s="201">
        <f t="shared" si="26"/>
        <v>9</v>
      </c>
      <c r="C181" t="str">
        <f t="shared" si="23"/>
        <v>Land and Easements (dx)</v>
      </c>
      <c r="D181" s="186">
        <f t="shared" si="24"/>
        <v>-38.735016479999999</v>
      </c>
      <c r="E181" s="186">
        <f t="shared" si="24"/>
        <v>0</v>
      </c>
      <c r="F181" s="186">
        <f t="shared" si="24"/>
        <v>0</v>
      </c>
      <c r="G181" s="186">
        <f t="shared" si="24"/>
        <v>0</v>
      </c>
      <c r="H181" s="186">
        <f t="shared" si="24"/>
        <v>0</v>
      </c>
      <c r="I181" s="186">
        <f t="shared" si="24"/>
        <v>0</v>
      </c>
      <c r="J181" s="186">
        <f t="shared" si="24"/>
        <v>0</v>
      </c>
      <c r="K181" s="186">
        <f t="shared" si="25"/>
        <v>-38.735016479999999</v>
      </c>
    </row>
    <row r="182" spans="2:11" x14ac:dyDescent="0.2">
      <c r="B182" s="201">
        <f t="shared" si="26"/>
        <v>10</v>
      </c>
      <c r="C182" t="str">
        <f t="shared" si="23"/>
        <v>Low Voltage Lines and Cables (dx)</v>
      </c>
      <c r="D182" s="186">
        <f t="shared" si="24"/>
        <v>180.11287025999988</v>
      </c>
      <c r="E182" s="186">
        <f t="shared" si="24"/>
        <v>0</v>
      </c>
      <c r="F182" s="186">
        <f t="shared" si="24"/>
        <v>0</v>
      </c>
      <c r="G182" s="186">
        <f t="shared" si="24"/>
        <v>0</v>
      </c>
      <c r="H182" s="186">
        <f t="shared" si="24"/>
        <v>0</v>
      </c>
      <c r="I182" s="186">
        <f t="shared" si="24"/>
        <v>0</v>
      </c>
      <c r="J182" s="186">
        <f t="shared" si="24"/>
        <v>0</v>
      </c>
      <c r="K182" s="186">
        <f t="shared" si="25"/>
        <v>180.11287025999988</v>
      </c>
    </row>
    <row r="183" spans="2:11" x14ac:dyDescent="0.2">
      <c r="B183" s="201">
        <f t="shared" si="26"/>
        <v>11</v>
      </c>
      <c r="C183" t="str">
        <f t="shared" si="23"/>
        <v>Motor vehicles (dx)</v>
      </c>
      <c r="D183" s="186">
        <f t="shared" ref="D183:J192" si="27">IFERROR(D18-D73-D128,"")</f>
        <v>25.018807769999999</v>
      </c>
      <c r="E183" s="186">
        <f t="shared" si="27"/>
        <v>0</v>
      </c>
      <c r="F183" s="186">
        <f t="shared" si="27"/>
        <v>0</v>
      </c>
      <c r="G183" s="186">
        <f t="shared" si="27"/>
        <v>0</v>
      </c>
      <c r="H183" s="186">
        <f t="shared" si="27"/>
        <v>0</v>
      </c>
      <c r="I183" s="186">
        <f t="shared" si="27"/>
        <v>0</v>
      </c>
      <c r="J183" s="186">
        <f t="shared" si="27"/>
        <v>0</v>
      </c>
      <c r="K183" s="186">
        <f t="shared" si="25"/>
        <v>25.018807769999999</v>
      </c>
    </row>
    <row r="184" spans="2:11" x14ac:dyDescent="0.2">
      <c r="B184" s="201">
        <f t="shared" si="26"/>
        <v>12</v>
      </c>
      <c r="C184" t="str">
        <f t="shared" si="23"/>
        <v>Sub-transmission lines and cables (dx)</v>
      </c>
      <c r="D184" s="186">
        <f t="shared" si="27"/>
        <v>34.265466219999993</v>
      </c>
      <c r="E184" s="186">
        <f t="shared" si="27"/>
        <v>0</v>
      </c>
      <c r="F184" s="186">
        <f t="shared" si="27"/>
        <v>0</v>
      </c>
      <c r="G184" s="186">
        <f t="shared" si="27"/>
        <v>0</v>
      </c>
      <c r="H184" s="186">
        <f t="shared" si="27"/>
        <v>0</v>
      </c>
      <c r="I184" s="186">
        <f t="shared" si="27"/>
        <v>0</v>
      </c>
      <c r="J184" s="186">
        <f t="shared" si="27"/>
        <v>0</v>
      </c>
      <c r="K184" s="186">
        <f t="shared" si="25"/>
        <v>34.265466219999993</v>
      </c>
    </row>
    <row r="185" spans="2:11" x14ac:dyDescent="0.2">
      <c r="B185" s="201">
        <f t="shared" si="26"/>
        <v>13</v>
      </c>
      <c r="C185" t="str">
        <f t="shared" si="23"/>
        <v>Substations (dx)</v>
      </c>
      <c r="D185" s="186">
        <f t="shared" si="27"/>
        <v>109.50252093000005</v>
      </c>
      <c r="E185" s="186">
        <f t="shared" si="27"/>
        <v>0</v>
      </c>
      <c r="F185" s="186">
        <f t="shared" si="27"/>
        <v>0</v>
      </c>
      <c r="G185" s="186">
        <f t="shared" si="27"/>
        <v>0</v>
      </c>
      <c r="H185" s="186">
        <f t="shared" si="27"/>
        <v>0</v>
      </c>
      <c r="I185" s="186">
        <f t="shared" si="27"/>
        <v>0</v>
      </c>
      <c r="J185" s="186">
        <f t="shared" si="27"/>
        <v>0</v>
      </c>
      <c r="K185" s="186">
        <f t="shared" si="25"/>
        <v>109.50252093000005</v>
      </c>
    </row>
    <row r="186" spans="2:11" x14ac:dyDescent="0.2">
      <c r="B186" s="201">
        <f t="shared" si="26"/>
        <v>14</v>
      </c>
      <c r="C186" t="str">
        <f t="shared" si="23"/>
        <v>System IT (dx)</v>
      </c>
      <c r="D186" s="186">
        <f t="shared" si="27"/>
        <v>16.130059419999998</v>
      </c>
      <c r="E186" s="186">
        <f t="shared" si="27"/>
        <v>0</v>
      </c>
      <c r="F186" s="186">
        <f t="shared" si="27"/>
        <v>0</v>
      </c>
      <c r="G186" s="186">
        <f t="shared" si="27"/>
        <v>0</v>
      </c>
      <c r="H186" s="186">
        <f t="shared" si="27"/>
        <v>0</v>
      </c>
      <c r="I186" s="186">
        <f t="shared" si="27"/>
        <v>0</v>
      </c>
      <c r="J186" s="186">
        <f t="shared" si="27"/>
        <v>0</v>
      </c>
      <c r="K186" s="186">
        <f t="shared" si="25"/>
        <v>16.130059419999998</v>
      </c>
    </row>
    <row r="187" spans="2:11" x14ac:dyDescent="0.2">
      <c r="B187" s="201">
        <f t="shared" si="26"/>
        <v>15</v>
      </c>
      <c r="C187" t="str">
        <f t="shared" si="23"/>
        <v>Transformers (dx)</v>
      </c>
      <c r="D187" s="186">
        <f t="shared" si="27"/>
        <v>21.124412829999997</v>
      </c>
      <c r="E187" s="186">
        <f t="shared" si="27"/>
        <v>0</v>
      </c>
      <c r="F187" s="186">
        <f t="shared" si="27"/>
        <v>0</v>
      </c>
      <c r="G187" s="186">
        <f t="shared" si="27"/>
        <v>0</v>
      </c>
      <c r="H187" s="186">
        <f t="shared" si="27"/>
        <v>0</v>
      </c>
      <c r="I187" s="186">
        <f t="shared" si="27"/>
        <v>0</v>
      </c>
      <c r="J187" s="186">
        <f t="shared" si="27"/>
        <v>0</v>
      </c>
      <c r="K187" s="186">
        <f t="shared" si="25"/>
        <v>21.124412829999997</v>
      </c>
    </row>
    <row r="188" spans="2:11" x14ac:dyDescent="0.2">
      <c r="B188" s="201">
        <f t="shared" si="26"/>
        <v>16</v>
      </c>
      <c r="C188" t="str">
        <f t="shared" si="23"/>
        <v>Land (non-system) (dx)</v>
      </c>
      <c r="D188" s="186">
        <f t="shared" si="27"/>
        <v>-70.165992060000008</v>
      </c>
      <c r="E188" s="186">
        <f t="shared" si="27"/>
        <v>0</v>
      </c>
      <c r="F188" s="186">
        <f t="shared" si="27"/>
        <v>0</v>
      </c>
      <c r="G188" s="186">
        <f t="shared" si="27"/>
        <v>0</v>
      </c>
      <c r="H188" s="186">
        <f t="shared" si="27"/>
        <v>0</v>
      </c>
      <c r="I188" s="186">
        <f t="shared" si="27"/>
        <v>0</v>
      </c>
      <c r="J188" s="186">
        <f t="shared" si="27"/>
        <v>0</v>
      </c>
      <c r="K188" s="186">
        <f t="shared" si="25"/>
        <v>-70.165992060000008</v>
      </c>
    </row>
    <row r="189" spans="2:11" x14ac:dyDescent="0.2">
      <c r="B189" s="201">
        <f t="shared" si="26"/>
        <v>17</v>
      </c>
      <c r="C189" t="str">
        <f t="shared" si="23"/>
        <v>Communications (digital) (dx)</v>
      </c>
      <c r="D189" s="186">
        <f t="shared" si="27"/>
        <v>29.079992560000008</v>
      </c>
      <c r="E189" s="186">
        <f t="shared" si="27"/>
        <v>0</v>
      </c>
      <c r="F189" s="186">
        <f t="shared" si="27"/>
        <v>0</v>
      </c>
      <c r="G189" s="186">
        <f t="shared" si="27"/>
        <v>0</v>
      </c>
      <c r="H189" s="186">
        <f t="shared" si="27"/>
        <v>0</v>
      </c>
      <c r="I189" s="186">
        <f t="shared" si="27"/>
        <v>0</v>
      </c>
      <c r="J189" s="186">
        <f t="shared" si="27"/>
        <v>0</v>
      </c>
      <c r="K189" s="186">
        <f t="shared" si="25"/>
        <v>29.079992560000008</v>
      </c>
    </row>
    <row r="190" spans="2:11" x14ac:dyDescent="0.2">
      <c r="B190" s="201">
        <f t="shared" si="26"/>
        <v>18</v>
      </c>
      <c r="C190" t="str">
        <f t="shared" si="23"/>
        <v>Distribution Leases (dx)</v>
      </c>
      <c r="D190" s="186">
        <f t="shared" si="27"/>
        <v>0</v>
      </c>
      <c r="E190" s="186">
        <f t="shared" si="27"/>
        <v>0</v>
      </c>
      <c r="F190" s="186">
        <f t="shared" si="27"/>
        <v>0</v>
      </c>
      <c r="G190" s="186">
        <f t="shared" si="27"/>
        <v>0</v>
      </c>
      <c r="H190" s="186">
        <f t="shared" si="27"/>
        <v>0</v>
      </c>
      <c r="I190" s="186">
        <f t="shared" si="27"/>
        <v>0</v>
      </c>
      <c r="J190" s="186">
        <f t="shared" si="27"/>
        <v>0</v>
      </c>
      <c r="K190" s="186">
        <f t="shared" si="25"/>
        <v>0</v>
      </c>
    </row>
    <row r="191" spans="2:11" x14ac:dyDescent="0.2">
      <c r="B191" s="201">
        <f t="shared" si="26"/>
        <v>19</v>
      </c>
      <c r="C191" t="str">
        <f t="shared" si="23"/>
        <v>Other non system assets (dx)</v>
      </c>
      <c r="D191" s="186">
        <f t="shared" si="27"/>
        <v>0.12161895</v>
      </c>
      <c r="E191" s="186">
        <f t="shared" si="27"/>
        <v>0</v>
      </c>
      <c r="F191" s="186">
        <f t="shared" si="27"/>
        <v>0</v>
      </c>
      <c r="G191" s="186">
        <f t="shared" si="27"/>
        <v>0</v>
      </c>
      <c r="H191" s="186">
        <f t="shared" si="27"/>
        <v>0</v>
      </c>
      <c r="I191" s="186">
        <f t="shared" si="27"/>
        <v>0</v>
      </c>
      <c r="J191" s="186">
        <f t="shared" si="27"/>
        <v>0</v>
      </c>
      <c r="K191" s="186">
        <f t="shared" si="25"/>
        <v>0.12161895</v>
      </c>
    </row>
    <row r="192" spans="2:11" x14ac:dyDescent="0.2">
      <c r="B192" s="201">
        <f t="shared" si="26"/>
        <v>20</v>
      </c>
      <c r="C192" t="str">
        <f t="shared" si="23"/>
        <v/>
      </c>
      <c r="D192" s="186">
        <f t="shared" si="27"/>
        <v>0</v>
      </c>
      <c r="E192" s="186">
        <f t="shared" si="27"/>
        <v>0</v>
      </c>
      <c r="F192" s="186">
        <f t="shared" si="27"/>
        <v>0</v>
      </c>
      <c r="G192" s="186">
        <f t="shared" si="27"/>
        <v>0</v>
      </c>
      <c r="H192" s="186">
        <f t="shared" si="27"/>
        <v>0</v>
      </c>
      <c r="I192" s="186">
        <f t="shared" si="27"/>
        <v>0</v>
      </c>
      <c r="J192" s="186">
        <f t="shared" si="27"/>
        <v>0</v>
      </c>
      <c r="K192" s="186">
        <f t="shared" si="25"/>
        <v>0</v>
      </c>
    </row>
    <row r="193" spans="2:11" outlineLevel="1" x14ac:dyDescent="0.2">
      <c r="B193" s="201">
        <f t="shared" si="26"/>
        <v>21</v>
      </c>
      <c r="C193" t="str">
        <f t="shared" si="23"/>
        <v/>
      </c>
      <c r="D193" s="186">
        <f t="shared" ref="D193:J202" si="28">IFERROR(D28-D83-D138,"")</f>
        <v>0</v>
      </c>
      <c r="E193" s="186">
        <f t="shared" si="28"/>
        <v>0</v>
      </c>
      <c r="F193" s="186">
        <f t="shared" si="28"/>
        <v>0</v>
      </c>
      <c r="G193" s="186">
        <f t="shared" si="28"/>
        <v>0</v>
      </c>
      <c r="H193" s="186">
        <f t="shared" si="28"/>
        <v>0</v>
      </c>
      <c r="I193" s="186">
        <f t="shared" si="28"/>
        <v>0</v>
      </c>
      <c r="J193" s="186">
        <f t="shared" si="28"/>
        <v>0</v>
      </c>
      <c r="K193" s="186">
        <f t="shared" si="25"/>
        <v>0</v>
      </c>
    </row>
    <row r="194" spans="2:11" outlineLevel="1" x14ac:dyDescent="0.2">
      <c r="B194" s="201">
        <f t="shared" si="26"/>
        <v>22</v>
      </c>
      <c r="C194" t="str">
        <f t="shared" si="23"/>
        <v/>
      </c>
      <c r="D194" s="186">
        <f t="shared" si="28"/>
        <v>0</v>
      </c>
      <c r="E194" s="186">
        <f t="shared" si="28"/>
        <v>0</v>
      </c>
      <c r="F194" s="186">
        <f t="shared" si="28"/>
        <v>0</v>
      </c>
      <c r="G194" s="186">
        <f t="shared" si="28"/>
        <v>0</v>
      </c>
      <c r="H194" s="186">
        <f t="shared" si="28"/>
        <v>0</v>
      </c>
      <c r="I194" s="186">
        <f t="shared" si="28"/>
        <v>0</v>
      </c>
      <c r="J194" s="186">
        <f t="shared" si="28"/>
        <v>0</v>
      </c>
      <c r="K194" s="186">
        <f t="shared" si="25"/>
        <v>0</v>
      </c>
    </row>
    <row r="195" spans="2:11" outlineLevel="1" x14ac:dyDescent="0.2">
      <c r="B195" s="201">
        <f t="shared" si="26"/>
        <v>23</v>
      </c>
      <c r="C195" t="str">
        <f t="shared" si="23"/>
        <v/>
      </c>
      <c r="D195" s="186">
        <f t="shared" si="28"/>
        <v>0</v>
      </c>
      <c r="E195" s="186">
        <f t="shared" si="28"/>
        <v>0</v>
      </c>
      <c r="F195" s="186">
        <f t="shared" si="28"/>
        <v>0</v>
      </c>
      <c r="G195" s="186">
        <f t="shared" si="28"/>
        <v>0</v>
      </c>
      <c r="H195" s="186">
        <f t="shared" si="28"/>
        <v>0</v>
      </c>
      <c r="I195" s="186">
        <f t="shared" si="28"/>
        <v>0</v>
      </c>
      <c r="J195" s="186">
        <f t="shared" si="28"/>
        <v>0</v>
      </c>
      <c r="K195" s="186">
        <f t="shared" si="25"/>
        <v>0</v>
      </c>
    </row>
    <row r="196" spans="2:11" outlineLevel="1" x14ac:dyDescent="0.2">
      <c r="B196" s="201">
        <f t="shared" si="26"/>
        <v>24</v>
      </c>
      <c r="C196" t="str">
        <f t="shared" si="23"/>
        <v/>
      </c>
      <c r="D196" s="186">
        <f t="shared" si="28"/>
        <v>0</v>
      </c>
      <c r="E196" s="186">
        <f t="shared" si="28"/>
        <v>0</v>
      </c>
      <c r="F196" s="186">
        <f t="shared" si="28"/>
        <v>0</v>
      </c>
      <c r="G196" s="186">
        <f t="shared" si="28"/>
        <v>0</v>
      </c>
      <c r="H196" s="186">
        <f t="shared" si="28"/>
        <v>0</v>
      </c>
      <c r="I196" s="186">
        <f t="shared" si="28"/>
        <v>0</v>
      </c>
      <c r="J196" s="186">
        <f t="shared" si="28"/>
        <v>0</v>
      </c>
      <c r="K196" s="186">
        <f t="shared" si="25"/>
        <v>0</v>
      </c>
    </row>
    <row r="197" spans="2:11" outlineLevel="1" x14ac:dyDescent="0.2">
      <c r="B197" s="201">
        <f t="shared" si="26"/>
        <v>25</v>
      </c>
      <c r="C197" t="str">
        <f t="shared" si="23"/>
        <v/>
      </c>
      <c r="D197" s="186">
        <f t="shared" si="28"/>
        <v>0</v>
      </c>
      <c r="E197" s="186">
        <f t="shared" si="28"/>
        <v>0</v>
      </c>
      <c r="F197" s="186">
        <f t="shared" si="28"/>
        <v>0</v>
      </c>
      <c r="G197" s="186">
        <f t="shared" si="28"/>
        <v>0</v>
      </c>
      <c r="H197" s="186">
        <f t="shared" si="28"/>
        <v>0</v>
      </c>
      <c r="I197" s="186">
        <f t="shared" si="28"/>
        <v>0</v>
      </c>
      <c r="J197" s="186">
        <f t="shared" si="28"/>
        <v>0</v>
      </c>
      <c r="K197" s="186">
        <f t="shared" si="25"/>
        <v>0</v>
      </c>
    </row>
    <row r="198" spans="2:11" outlineLevel="1" x14ac:dyDescent="0.2">
      <c r="B198" s="201">
        <f t="shared" si="26"/>
        <v>26</v>
      </c>
      <c r="C198" t="str">
        <f t="shared" si="23"/>
        <v/>
      </c>
      <c r="D198" s="186">
        <f t="shared" si="28"/>
        <v>0</v>
      </c>
      <c r="E198" s="186">
        <f t="shared" si="28"/>
        <v>0</v>
      </c>
      <c r="F198" s="186">
        <f t="shared" si="28"/>
        <v>0</v>
      </c>
      <c r="G198" s="186">
        <f t="shared" si="28"/>
        <v>0</v>
      </c>
      <c r="H198" s="186">
        <f t="shared" si="28"/>
        <v>0</v>
      </c>
      <c r="I198" s="186">
        <f t="shared" si="28"/>
        <v>0</v>
      </c>
      <c r="J198" s="186">
        <f t="shared" si="28"/>
        <v>0</v>
      </c>
      <c r="K198" s="186">
        <f t="shared" si="25"/>
        <v>0</v>
      </c>
    </row>
    <row r="199" spans="2:11" outlineLevel="1" x14ac:dyDescent="0.2">
      <c r="B199" s="201">
        <f t="shared" si="26"/>
        <v>27</v>
      </c>
      <c r="C199" t="str">
        <f t="shared" si="23"/>
        <v/>
      </c>
      <c r="D199" s="186">
        <f t="shared" si="28"/>
        <v>0</v>
      </c>
      <c r="E199" s="186">
        <f t="shared" si="28"/>
        <v>0</v>
      </c>
      <c r="F199" s="186">
        <f t="shared" si="28"/>
        <v>0</v>
      </c>
      <c r="G199" s="186">
        <f t="shared" si="28"/>
        <v>0</v>
      </c>
      <c r="H199" s="186">
        <f t="shared" si="28"/>
        <v>0</v>
      </c>
      <c r="I199" s="186">
        <f t="shared" si="28"/>
        <v>0</v>
      </c>
      <c r="J199" s="186">
        <f t="shared" si="28"/>
        <v>0</v>
      </c>
      <c r="K199" s="186">
        <f t="shared" si="25"/>
        <v>0</v>
      </c>
    </row>
    <row r="200" spans="2:11" outlineLevel="1" x14ac:dyDescent="0.2">
      <c r="B200" s="201">
        <f t="shared" si="26"/>
        <v>28</v>
      </c>
      <c r="C200" t="str">
        <f t="shared" si="23"/>
        <v/>
      </c>
      <c r="D200" s="186">
        <f t="shared" si="28"/>
        <v>0</v>
      </c>
      <c r="E200" s="186">
        <f t="shared" si="28"/>
        <v>0</v>
      </c>
      <c r="F200" s="186">
        <f t="shared" si="28"/>
        <v>0</v>
      </c>
      <c r="G200" s="186">
        <f t="shared" si="28"/>
        <v>0</v>
      </c>
      <c r="H200" s="186">
        <f t="shared" si="28"/>
        <v>0</v>
      </c>
      <c r="I200" s="186">
        <f t="shared" si="28"/>
        <v>0</v>
      </c>
      <c r="J200" s="186">
        <f t="shared" si="28"/>
        <v>0</v>
      </c>
      <c r="K200" s="186">
        <f t="shared" si="25"/>
        <v>0</v>
      </c>
    </row>
    <row r="201" spans="2:11" outlineLevel="1" x14ac:dyDescent="0.2">
      <c r="B201" s="201">
        <f t="shared" si="26"/>
        <v>29</v>
      </c>
      <c r="C201" t="str">
        <f t="shared" si="23"/>
        <v/>
      </c>
      <c r="D201" s="186">
        <f t="shared" si="28"/>
        <v>0</v>
      </c>
      <c r="E201" s="186">
        <f t="shared" si="28"/>
        <v>0</v>
      </c>
      <c r="F201" s="186">
        <f t="shared" si="28"/>
        <v>0</v>
      </c>
      <c r="G201" s="186">
        <f t="shared" si="28"/>
        <v>0</v>
      </c>
      <c r="H201" s="186">
        <f t="shared" si="28"/>
        <v>0</v>
      </c>
      <c r="I201" s="186">
        <f t="shared" si="28"/>
        <v>0</v>
      </c>
      <c r="J201" s="186">
        <f t="shared" si="28"/>
        <v>0</v>
      </c>
      <c r="K201" s="186">
        <f t="shared" si="25"/>
        <v>0</v>
      </c>
    </row>
    <row r="202" spans="2:11" outlineLevel="1" x14ac:dyDescent="0.2">
      <c r="B202" s="201">
        <f t="shared" si="26"/>
        <v>30</v>
      </c>
      <c r="C202" t="str">
        <f t="shared" si="23"/>
        <v/>
      </c>
      <c r="D202" s="186">
        <f t="shared" si="28"/>
        <v>0</v>
      </c>
      <c r="E202" s="186">
        <f t="shared" si="28"/>
        <v>0</v>
      </c>
      <c r="F202" s="186">
        <f t="shared" si="28"/>
        <v>0</v>
      </c>
      <c r="G202" s="186">
        <f t="shared" si="28"/>
        <v>0</v>
      </c>
      <c r="H202" s="186">
        <f t="shared" si="28"/>
        <v>0</v>
      </c>
      <c r="I202" s="186">
        <f t="shared" si="28"/>
        <v>0</v>
      </c>
      <c r="J202" s="186">
        <f t="shared" si="28"/>
        <v>0</v>
      </c>
      <c r="K202" s="186">
        <f t="shared" si="25"/>
        <v>0</v>
      </c>
    </row>
    <row r="203" spans="2:11" outlineLevel="1" x14ac:dyDescent="0.2">
      <c r="B203" s="201">
        <f t="shared" si="26"/>
        <v>31</v>
      </c>
      <c r="C203" t="str">
        <f t="shared" si="23"/>
        <v/>
      </c>
      <c r="D203" s="186">
        <f t="shared" ref="D203:J212" si="29">IFERROR(D38-D93-D148,"")</f>
        <v>0</v>
      </c>
      <c r="E203" s="186">
        <f t="shared" si="29"/>
        <v>0</v>
      </c>
      <c r="F203" s="186">
        <f t="shared" si="29"/>
        <v>0</v>
      </c>
      <c r="G203" s="186">
        <f t="shared" si="29"/>
        <v>0</v>
      </c>
      <c r="H203" s="186">
        <f t="shared" si="29"/>
        <v>0</v>
      </c>
      <c r="I203" s="186">
        <f t="shared" si="29"/>
        <v>0</v>
      </c>
      <c r="J203" s="186">
        <f t="shared" si="29"/>
        <v>0</v>
      </c>
      <c r="K203" s="186">
        <f t="shared" si="25"/>
        <v>0</v>
      </c>
    </row>
    <row r="204" spans="2:11" outlineLevel="1" x14ac:dyDescent="0.2">
      <c r="B204" s="201">
        <f t="shared" si="26"/>
        <v>32</v>
      </c>
      <c r="C204" t="str">
        <f t="shared" si="23"/>
        <v/>
      </c>
      <c r="D204" s="186">
        <f t="shared" si="29"/>
        <v>0</v>
      </c>
      <c r="E204" s="186">
        <f t="shared" si="29"/>
        <v>0</v>
      </c>
      <c r="F204" s="186">
        <f t="shared" si="29"/>
        <v>0</v>
      </c>
      <c r="G204" s="186">
        <f t="shared" si="29"/>
        <v>0</v>
      </c>
      <c r="H204" s="186">
        <f t="shared" si="29"/>
        <v>0</v>
      </c>
      <c r="I204" s="186">
        <f t="shared" si="29"/>
        <v>0</v>
      </c>
      <c r="J204" s="186">
        <f t="shared" si="29"/>
        <v>0</v>
      </c>
      <c r="K204" s="186">
        <f t="shared" si="25"/>
        <v>0</v>
      </c>
    </row>
    <row r="205" spans="2:11" outlineLevel="1" x14ac:dyDescent="0.2">
      <c r="B205" s="201">
        <f t="shared" si="26"/>
        <v>33</v>
      </c>
      <c r="C205" t="str">
        <f t="shared" ref="C205:C223" si="30">IFERROR(C150,"")</f>
        <v/>
      </c>
      <c r="D205" s="186">
        <f t="shared" si="29"/>
        <v>0</v>
      </c>
      <c r="E205" s="186">
        <f t="shared" si="29"/>
        <v>0</v>
      </c>
      <c r="F205" s="186">
        <f t="shared" si="29"/>
        <v>0</v>
      </c>
      <c r="G205" s="186">
        <f t="shared" si="29"/>
        <v>0</v>
      </c>
      <c r="H205" s="186">
        <f t="shared" si="29"/>
        <v>0</v>
      </c>
      <c r="I205" s="186">
        <f t="shared" si="29"/>
        <v>0</v>
      </c>
      <c r="J205" s="186">
        <f t="shared" si="29"/>
        <v>0</v>
      </c>
      <c r="K205" s="186">
        <f t="shared" si="25"/>
        <v>0</v>
      </c>
    </row>
    <row r="206" spans="2:11" outlineLevel="1" x14ac:dyDescent="0.2">
      <c r="B206" s="201">
        <f t="shared" si="26"/>
        <v>34</v>
      </c>
      <c r="C206" t="str">
        <f t="shared" si="30"/>
        <v/>
      </c>
      <c r="D206" s="186">
        <f t="shared" si="29"/>
        <v>0</v>
      </c>
      <c r="E206" s="186">
        <f t="shared" si="29"/>
        <v>0</v>
      </c>
      <c r="F206" s="186">
        <f t="shared" si="29"/>
        <v>0</v>
      </c>
      <c r="G206" s="186">
        <f t="shared" si="29"/>
        <v>0</v>
      </c>
      <c r="H206" s="186">
        <f t="shared" si="29"/>
        <v>0</v>
      </c>
      <c r="I206" s="186">
        <f t="shared" si="29"/>
        <v>0</v>
      </c>
      <c r="J206" s="186">
        <f t="shared" si="29"/>
        <v>0</v>
      </c>
      <c r="K206" s="186">
        <f t="shared" si="25"/>
        <v>0</v>
      </c>
    </row>
    <row r="207" spans="2:11" outlineLevel="1" x14ac:dyDescent="0.2">
      <c r="B207" s="201">
        <f t="shared" si="26"/>
        <v>35</v>
      </c>
      <c r="C207" t="str">
        <f t="shared" si="30"/>
        <v/>
      </c>
      <c r="D207" s="186">
        <f t="shared" si="29"/>
        <v>0</v>
      </c>
      <c r="E207" s="186">
        <f t="shared" si="29"/>
        <v>0</v>
      </c>
      <c r="F207" s="186">
        <f t="shared" si="29"/>
        <v>0</v>
      </c>
      <c r="G207" s="186">
        <f t="shared" si="29"/>
        <v>0</v>
      </c>
      <c r="H207" s="186">
        <f t="shared" si="29"/>
        <v>0</v>
      </c>
      <c r="I207" s="186">
        <f t="shared" si="29"/>
        <v>0</v>
      </c>
      <c r="J207" s="186">
        <f t="shared" si="29"/>
        <v>0</v>
      </c>
      <c r="K207" s="186">
        <f t="shared" si="25"/>
        <v>0</v>
      </c>
    </row>
    <row r="208" spans="2:11" outlineLevel="1" x14ac:dyDescent="0.2">
      <c r="B208" s="201">
        <f t="shared" si="26"/>
        <v>36</v>
      </c>
      <c r="C208" t="str">
        <f t="shared" si="30"/>
        <v/>
      </c>
      <c r="D208" s="186">
        <f t="shared" si="29"/>
        <v>0</v>
      </c>
      <c r="E208" s="186">
        <f t="shared" si="29"/>
        <v>0</v>
      </c>
      <c r="F208" s="186">
        <f t="shared" si="29"/>
        <v>0</v>
      </c>
      <c r="G208" s="186">
        <f t="shared" si="29"/>
        <v>0</v>
      </c>
      <c r="H208" s="186">
        <f t="shared" si="29"/>
        <v>0</v>
      </c>
      <c r="I208" s="186">
        <f t="shared" si="29"/>
        <v>0</v>
      </c>
      <c r="J208" s="186">
        <f t="shared" si="29"/>
        <v>0</v>
      </c>
      <c r="K208" s="186">
        <f t="shared" si="25"/>
        <v>0</v>
      </c>
    </row>
    <row r="209" spans="1:11" outlineLevel="1" x14ac:dyDescent="0.2">
      <c r="B209" s="201">
        <f t="shared" si="26"/>
        <v>37</v>
      </c>
      <c r="C209" t="str">
        <f t="shared" si="30"/>
        <v/>
      </c>
      <c r="D209" s="186">
        <f t="shared" si="29"/>
        <v>0</v>
      </c>
      <c r="E209" s="186">
        <f t="shared" si="29"/>
        <v>0</v>
      </c>
      <c r="F209" s="186">
        <f t="shared" si="29"/>
        <v>0</v>
      </c>
      <c r="G209" s="186">
        <f t="shared" si="29"/>
        <v>0</v>
      </c>
      <c r="H209" s="186">
        <f t="shared" si="29"/>
        <v>0</v>
      </c>
      <c r="I209" s="186">
        <f t="shared" si="29"/>
        <v>0</v>
      </c>
      <c r="J209" s="186">
        <f t="shared" si="29"/>
        <v>0</v>
      </c>
      <c r="K209" s="186">
        <f t="shared" si="25"/>
        <v>0</v>
      </c>
    </row>
    <row r="210" spans="1:11" outlineLevel="1" x14ac:dyDescent="0.2">
      <c r="B210" s="201">
        <f t="shared" si="26"/>
        <v>38</v>
      </c>
      <c r="C210" t="str">
        <f t="shared" si="30"/>
        <v/>
      </c>
      <c r="D210" s="186">
        <f t="shared" si="29"/>
        <v>0</v>
      </c>
      <c r="E210" s="186">
        <f t="shared" si="29"/>
        <v>0</v>
      </c>
      <c r="F210" s="186">
        <f t="shared" si="29"/>
        <v>0</v>
      </c>
      <c r="G210" s="186">
        <f t="shared" si="29"/>
        <v>0</v>
      </c>
      <c r="H210" s="186">
        <f t="shared" si="29"/>
        <v>0</v>
      </c>
      <c r="I210" s="186">
        <f t="shared" si="29"/>
        <v>0</v>
      </c>
      <c r="J210" s="186">
        <f t="shared" si="29"/>
        <v>0</v>
      </c>
      <c r="K210" s="186">
        <f t="shared" si="25"/>
        <v>0</v>
      </c>
    </row>
    <row r="211" spans="1:11" outlineLevel="1" x14ac:dyDescent="0.2">
      <c r="B211" s="201">
        <f t="shared" si="26"/>
        <v>39</v>
      </c>
      <c r="C211" t="str">
        <f t="shared" si="30"/>
        <v/>
      </c>
      <c r="D211" s="186">
        <f t="shared" si="29"/>
        <v>0</v>
      </c>
      <c r="E211" s="186">
        <f t="shared" si="29"/>
        <v>0</v>
      </c>
      <c r="F211" s="186">
        <f t="shared" si="29"/>
        <v>0</v>
      </c>
      <c r="G211" s="186">
        <f t="shared" si="29"/>
        <v>0</v>
      </c>
      <c r="H211" s="186">
        <f t="shared" si="29"/>
        <v>0</v>
      </c>
      <c r="I211" s="186">
        <f t="shared" si="29"/>
        <v>0</v>
      </c>
      <c r="J211" s="186">
        <f t="shared" si="29"/>
        <v>0</v>
      </c>
      <c r="K211" s="186">
        <f t="shared" si="25"/>
        <v>0</v>
      </c>
    </row>
    <row r="212" spans="1:11" outlineLevel="1" x14ac:dyDescent="0.2">
      <c r="B212" s="201">
        <f t="shared" si="26"/>
        <v>40</v>
      </c>
      <c r="C212" t="str">
        <f t="shared" si="30"/>
        <v/>
      </c>
      <c r="D212" s="186">
        <f t="shared" si="29"/>
        <v>0</v>
      </c>
      <c r="E212" s="186">
        <f t="shared" si="29"/>
        <v>0</v>
      </c>
      <c r="F212" s="186">
        <f t="shared" si="29"/>
        <v>0</v>
      </c>
      <c r="G212" s="186">
        <f t="shared" si="29"/>
        <v>0</v>
      </c>
      <c r="H212" s="186">
        <f t="shared" si="29"/>
        <v>0</v>
      </c>
      <c r="I212" s="186">
        <f t="shared" si="29"/>
        <v>0</v>
      </c>
      <c r="J212" s="186">
        <f t="shared" si="29"/>
        <v>0</v>
      </c>
      <c r="K212" s="186">
        <f t="shared" si="25"/>
        <v>0</v>
      </c>
    </row>
    <row r="213" spans="1:11" outlineLevel="1" x14ac:dyDescent="0.2">
      <c r="B213" s="201">
        <f t="shared" si="26"/>
        <v>41</v>
      </c>
      <c r="C213" t="str">
        <f t="shared" si="30"/>
        <v/>
      </c>
      <c r="D213" s="186">
        <f t="shared" ref="D213:J222" si="31">IFERROR(D48-D103-D158,"")</f>
        <v>0</v>
      </c>
      <c r="E213" s="186">
        <f t="shared" si="31"/>
        <v>0</v>
      </c>
      <c r="F213" s="186">
        <f t="shared" si="31"/>
        <v>0</v>
      </c>
      <c r="G213" s="186">
        <f t="shared" si="31"/>
        <v>0</v>
      </c>
      <c r="H213" s="186">
        <f t="shared" si="31"/>
        <v>0</v>
      </c>
      <c r="I213" s="186">
        <f t="shared" si="31"/>
        <v>0</v>
      </c>
      <c r="J213" s="186">
        <f t="shared" si="31"/>
        <v>0</v>
      </c>
      <c r="K213" s="186">
        <f t="shared" si="25"/>
        <v>0</v>
      </c>
    </row>
    <row r="214" spans="1:11" outlineLevel="1" x14ac:dyDescent="0.2">
      <c r="B214" s="201">
        <f t="shared" si="26"/>
        <v>42</v>
      </c>
      <c r="C214" t="str">
        <f t="shared" si="30"/>
        <v/>
      </c>
      <c r="D214" s="186">
        <f t="shared" si="31"/>
        <v>0</v>
      </c>
      <c r="E214" s="186">
        <f t="shared" si="31"/>
        <v>0</v>
      </c>
      <c r="F214" s="186">
        <f t="shared" si="31"/>
        <v>0</v>
      </c>
      <c r="G214" s="186">
        <f t="shared" si="31"/>
        <v>0</v>
      </c>
      <c r="H214" s="186">
        <f t="shared" si="31"/>
        <v>0</v>
      </c>
      <c r="I214" s="186">
        <f t="shared" si="31"/>
        <v>0</v>
      </c>
      <c r="J214" s="186">
        <f t="shared" si="31"/>
        <v>0</v>
      </c>
      <c r="K214" s="186">
        <f t="shared" si="25"/>
        <v>0</v>
      </c>
    </row>
    <row r="215" spans="1:11" outlineLevel="1" x14ac:dyDescent="0.2">
      <c r="B215" s="201">
        <f t="shared" si="26"/>
        <v>43</v>
      </c>
      <c r="C215" t="str">
        <f t="shared" si="30"/>
        <v/>
      </c>
      <c r="D215" s="186">
        <f t="shared" si="31"/>
        <v>0</v>
      </c>
      <c r="E215" s="186">
        <f t="shared" si="31"/>
        <v>0</v>
      </c>
      <c r="F215" s="186">
        <f t="shared" si="31"/>
        <v>0</v>
      </c>
      <c r="G215" s="186">
        <f t="shared" si="31"/>
        <v>0</v>
      </c>
      <c r="H215" s="186">
        <f t="shared" si="31"/>
        <v>0</v>
      </c>
      <c r="I215" s="186">
        <f t="shared" si="31"/>
        <v>0</v>
      </c>
      <c r="J215" s="186">
        <f t="shared" si="31"/>
        <v>0</v>
      </c>
      <c r="K215" s="186">
        <f t="shared" si="25"/>
        <v>0</v>
      </c>
    </row>
    <row r="216" spans="1:11" outlineLevel="1" x14ac:dyDescent="0.2">
      <c r="B216" s="201">
        <f t="shared" si="26"/>
        <v>44</v>
      </c>
      <c r="C216" t="str">
        <f t="shared" si="30"/>
        <v/>
      </c>
      <c r="D216" s="186">
        <f t="shared" si="31"/>
        <v>0</v>
      </c>
      <c r="E216" s="186">
        <f t="shared" si="31"/>
        <v>0</v>
      </c>
      <c r="F216" s="186">
        <f t="shared" si="31"/>
        <v>0</v>
      </c>
      <c r="G216" s="186">
        <f t="shared" si="31"/>
        <v>0</v>
      </c>
      <c r="H216" s="186">
        <f t="shared" si="31"/>
        <v>0</v>
      </c>
      <c r="I216" s="186">
        <f t="shared" si="31"/>
        <v>0</v>
      </c>
      <c r="J216" s="186">
        <f t="shared" si="31"/>
        <v>0</v>
      </c>
      <c r="K216" s="186">
        <f t="shared" si="25"/>
        <v>0</v>
      </c>
    </row>
    <row r="217" spans="1:11" outlineLevel="1" x14ac:dyDescent="0.2">
      <c r="B217" s="201">
        <f t="shared" si="26"/>
        <v>45</v>
      </c>
      <c r="C217" t="str">
        <f t="shared" si="30"/>
        <v/>
      </c>
      <c r="D217" s="186">
        <f t="shared" si="31"/>
        <v>0</v>
      </c>
      <c r="E217" s="186">
        <f t="shared" si="31"/>
        <v>0</v>
      </c>
      <c r="F217" s="186">
        <f t="shared" si="31"/>
        <v>0</v>
      </c>
      <c r="G217" s="186">
        <f t="shared" si="31"/>
        <v>0</v>
      </c>
      <c r="H217" s="186">
        <f t="shared" si="31"/>
        <v>0</v>
      </c>
      <c r="I217" s="186">
        <f t="shared" si="31"/>
        <v>0</v>
      </c>
      <c r="J217" s="186">
        <f t="shared" si="31"/>
        <v>0</v>
      </c>
      <c r="K217" s="186">
        <f t="shared" si="25"/>
        <v>0</v>
      </c>
    </row>
    <row r="218" spans="1:11" outlineLevel="1" x14ac:dyDescent="0.2">
      <c r="B218" s="201">
        <f t="shared" si="26"/>
        <v>46</v>
      </c>
      <c r="C218" t="str">
        <f t="shared" si="30"/>
        <v/>
      </c>
      <c r="D218" s="186">
        <f t="shared" si="31"/>
        <v>0</v>
      </c>
      <c r="E218" s="186">
        <f t="shared" si="31"/>
        <v>0</v>
      </c>
      <c r="F218" s="186">
        <f t="shared" si="31"/>
        <v>0</v>
      </c>
      <c r="G218" s="186">
        <f t="shared" si="31"/>
        <v>0</v>
      </c>
      <c r="H218" s="186">
        <f t="shared" si="31"/>
        <v>0</v>
      </c>
      <c r="I218" s="186">
        <f t="shared" si="31"/>
        <v>0</v>
      </c>
      <c r="J218" s="186">
        <f t="shared" si="31"/>
        <v>0</v>
      </c>
      <c r="K218" s="186">
        <f t="shared" si="25"/>
        <v>0</v>
      </c>
    </row>
    <row r="219" spans="1:11" outlineLevel="1" x14ac:dyDescent="0.2">
      <c r="B219" s="201">
        <f t="shared" si="26"/>
        <v>47</v>
      </c>
      <c r="C219" t="str">
        <f t="shared" si="30"/>
        <v/>
      </c>
      <c r="D219" s="186">
        <f t="shared" si="31"/>
        <v>0</v>
      </c>
      <c r="E219" s="186">
        <f t="shared" si="31"/>
        <v>0</v>
      </c>
      <c r="F219" s="186">
        <f t="shared" si="31"/>
        <v>0</v>
      </c>
      <c r="G219" s="186">
        <f t="shared" si="31"/>
        <v>0</v>
      </c>
      <c r="H219" s="186">
        <f t="shared" si="31"/>
        <v>0</v>
      </c>
      <c r="I219" s="186">
        <f t="shared" si="31"/>
        <v>0</v>
      </c>
      <c r="J219" s="186">
        <f t="shared" si="31"/>
        <v>0</v>
      </c>
      <c r="K219" s="186">
        <f t="shared" si="25"/>
        <v>0</v>
      </c>
    </row>
    <row r="220" spans="1:11" outlineLevel="1" x14ac:dyDescent="0.2">
      <c r="B220" s="201">
        <f t="shared" si="26"/>
        <v>48</v>
      </c>
      <c r="C220" t="str">
        <f t="shared" si="30"/>
        <v/>
      </c>
      <c r="D220" s="186">
        <f t="shared" si="31"/>
        <v>0</v>
      </c>
      <c r="E220" s="186">
        <f t="shared" si="31"/>
        <v>0</v>
      </c>
      <c r="F220" s="186">
        <f t="shared" si="31"/>
        <v>0</v>
      </c>
      <c r="G220" s="186">
        <f t="shared" si="31"/>
        <v>0</v>
      </c>
      <c r="H220" s="186">
        <f t="shared" si="31"/>
        <v>0</v>
      </c>
      <c r="I220" s="186">
        <f t="shared" si="31"/>
        <v>0</v>
      </c>
      <c r="J220" s="186">
        <f t="shared" si="31"/>
        <v>0</v>
      </c>
      <c r="K220" s="186">
        <f t="shared" si="25"/>
        <v>0</v>
      </c>
    </row>
    <row r="221" spans="1:11" outlineLevel="1" x14ac:dyDescent="0.2">
      <c r="B221" s="201">
        <f t="shared" si="26"/>
        <v>49</v>
      </c>
      <c r="C221" t="str">
        <f t="shared" si="30"/>
        <v/>
      </c>
      <c r="D221" s="186">
        <f t="shared" si="31"/>
        <v>0</v>
      </c>
      <c r="E221" s="186">
        <f t="shared" si="31"/>
        <v>0</v>
      </c>
      <c r="F221" s="186">
        <f t="shared" si="31"/>
        <v>0</v>
      </c>
      <c r="G221" s="186">
        <f t="shared" si="31"/>
        <v>0</v>
      </c>
      <c r="H221" s="186">
        <f t="shared" si="31"/>
        <v>0</v>
      </c>
      <c r="I221" s="186">
        <f t="shared" si="31"/>
        <v>0</v>
      </c>
      <c r="J221" s="186">
        <f t="shared" si="31"/>
        <v>0</v>
      </c>
      <c r="K221" s="186">
        <f t="shared" si="25"/>
        <v>0</v>
      </c>
    </row>
    <row r="222" spans="1:11" outlineLevel="1" x14ac:dyDescent="0.2">
      <c r="B222" s="201">
        <f t="shared" si="26"/>
        <v>50</v>
      </c>
      <c r="C222" t="str">
        <f t="shared" si="30"/>
        <v/>
      </c>
      <c r="D222" s="186">
        <f t="shared" si="31"/>
        <v>0</v>
      </c>
      <c r="E222" s="186">
        <f t="shared" si="31"/>
        <v>0</v>
      </c>
      <c r="F222" s="186">
        <f t="shared" si="31"/>
        <v>0</v>
      </c>
      <c r="G222" s="186">
        <f t="shared" si="31"/>
        <v>0</v>
      </c>
      <c r="H222" s="186">
        <f t="shared" si="31"/>
        <v>0</v>
      </c>
      <c r="I222" s="186">
        <f t="shared" si="31"/>
        <v>0</v>
      </c>
      <c r="J222" s="186">
        <f t="shared" si="31"/>
        <v>0</v>
      </c>
      <c r="K222" s="186">
        <f t="shared" si="25"/>
        <v>0</v>
      </c>
    </row>
    <row r="223" spans="1:11" x14ac:dyDescent="0.2">
      <c r="C223" s="60" t="str">
        <f t="shared" si="30"/>
        <v>Total</v>
      </c>
      <c r="D223" s="194">
        <f t="shared" ref="D223:K223" si="32">IFERROR(SUM(D173:D222),"")</f>
        <v>552.28467749111462</v>
      </c>
      <c r="E223" s="194">
        <f t="shared" si="32"/>
        <v>0</v>
      </c>
      <c r="F223" s="194">
        <f t="shared" si="32"/>
        <v>0</v>
      </c>
      <c r="G223" s="194">
        <f t="shared" si="32"/>
        <v>0</v>
      </c>
      <c r="H223" s="194">
        <f t="shared" si="32"/>
        <v>0</v>
      </c>
      <c r="I223" s="194">
        <f t="shared" si="32"/>
        <v>0</v>
      </c>
      <c r="J223" s="194">
        <f t="shared" si="32"/>
        <v>0</v>
      </c>
      <c r="K223" s="194">
        <f t="shared" si="32"/>
        <v>552.28467749111462</v>
      </c>
    </row>
    <row r="224" spans="1:11" s="41" customFormat="1" x14ac:dyDescent="0.2">
      <c r="A224" s="100"/>
      <c r="C224" s="110"/>
    </row>
    <row r="225" spans="4:4" x14ac:dyDescent="0.2">
      <c r="D225" s="96"/>
    </row>
  </sheetData>
  <mergeCells count="9">
    <mergeCell ref="N5:V5"/>
    <mergeCell ref="C60:K60"/>
    <mergeCell ref="C115:K115"/>
    <mergeCell ref="C170:K170"/>
    <mergeCell ref="A170:B170"/>
    <mergeCell ref="A115:B115"/>
    <mergeCell ref="A60:B60"/>
    <mergeCell ref="A5:B5"/>
    <mergeCell ref="C5:K5"/>
  </mergeCells>
  <conditionalFormatting sqref="E2">
    <cfRule type="cellIs" dxfId="7" priority="1" operator="equal">
      <formula>"Check"</formula>
    </cfRule>
    <cfRule type="cellIs" dxfId="6" priority="2" operator="equal">
      <formula>"Ok"</formula>
    </cfRule>
  </conditionalFormatting>
  <pageMargins left="0.7" right="0.7" top="0.75" bottom="0.75" header="0.3" footer="0.3"/>
  <pageSetup paperSize="9" orientation="portrait" r:id="rId1"/>
  <headerFooter>
    <oddFooter>&amp;L&amp;1#&amp;"Calibri"&amp;8&amp;K000000For Official use only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E8D5E-D712-477A-9DCF-20FDB6995E6C}">
  <sheetPr>
    <tabColor rgb="FFFFCC99"/>
  </sheetPr>
  <dimension ref="A1:BA225"/>
  <sheetViews>
    <sheetView workbookViewId="0"/>
  </sheetViews>
  <sheetFormatPr defaultColWidth="0" defaultRowHeight="12.75" zeroHeight="1" outlineLevelRow="1" x14ac:dyDescent="0.2"/>
  <cols>
    <col min="1" max="1" width="2.5703125" customWidth="1"/>
    <col min="2" max="2" width="4.28515625" customWidth="1"/>
    <col min="3" max="3" width="42.85546875" customWidth="1"/>
    <col min="4" max="4" width="14.7109375" style="48" customWidth="1"/>
    <col min="5" max="9" width="12.85546875" style="48" customWidth="1"/>
    <col min="10" max="10" width="13.5703125" style="48" bestFit="1" customWidth="1"/>
    <col min="11" max="11" width="12.85546875" style="48" customWidth="1"/>
    <col min="12" max="12" width="2.140625" customWidth="1"/>
    <col min="13" max="13" width="4.28515625" customWidth="1"/>
    <col min="14" max="14" width="42.85546875" customWidth="1"/>
    <col min="15" max="22" width="12.85546875" style="48" customWidth="1"/>
    <col min="23" max="23" width="4.28515625" customWidth="1"/>
    <col min="24" max="24" width="6" hidden="1" customWidth="1"/>
    <col min="25" max="25" width="45.5703125" hidden="1" customWidth="1"/>
    <col min="26" max="26" width="11.7109375" style="48" hidden="1" customWidth="1"/>
    <col min="27" max="27" width="15.7109375" style="48" hidden="1" customWidth="1"/>
    <col min="28" max="28" width="12.140625" style="48" hidden="1" customWidth="1"/>
    <col min="29" max="29" width="13" style="48" hidden="1" customWidth="1"/>
    <col min="30" max="30" width="16.7109375" style="48" hidden="1" customWidth="1"/>
    <col min="31" max="31" width="11.42578125" style="48" hidden="1" customWidth="1"/>
    <col min="32" max="33" width="8.7109375" hidden="1" customWidth="1"/>
    <col min="34" max="34" width="7.140625" hidden="1" customWidth="1"/>
    <col min="35" max="35" width="42.85546875" hidden="1" customWidth="1"/>
    <col min="36" max="41" width="12.85546875" style="48" hidden="1" customWidth="1"/>
    <col min="42" max="42" width="11.42578125" hidden="1" customWidth="1"/>
    <col min="43" max="44" width="8.7109375" hidden="1" customWidth="1"/>
    <col min="45" max="45" width="7.140625" hidden="1" customWidth="1"/>
    <col min="46" max="46" width="42.85546875" hidden="1" customWidth="1"/>
    <col min="47" max="53" width="12.85546875" hidden="1" customWidth="1"/>
    <col min="54" max="16384" width="8.7109375" hidden="1"/>
  </cols>
  <sheetData>
    <row r="1" spans="1:41" x14ac:dyDescent="0.2">
      <c r="A1" s="62" t="str">
        <f>'Input| Setup'!E5&amp;"     "&amp;'Input| Escalations'!D8</f>
        <v>Ausgrid     2024-25</v>
      </c>
    </row>
    <row r="2" spans="1:41" ht="13.5" customHeight="1" x14ac:dyDescent="0.2">
      <c r="A2" s="13"/>
      <c r="B2" s="13"/>
      <c r="C2" s="14" t="str">
        <f>IFERROR(Index!B2,"")</f>
        <v>AER Capex Forecast Model</v>
      </c>
      <c r="D2" s="25" t="s">
        <v>75</v>
      </c>
      <c r="E2" s="46">
        <f>'Model Validation'!$C$16</f>
        <v>0</v>
      </c>
      <c r="F2" s="21"/>
      <c r="G2" s="21"/>
      <c r="H2" s="21"/>
      <c r="I2" s="21"/>
      <c r="J2" s="21"/>
      <c r="K2" s="13"/>
      <c r="L2" s="13"/>
      <c r="M2" s="13"/>
      <c r="N2" s="13"/>
      <c r="O2" s="13"/>
      <c r="P2" s="13"/>
      <c r="Q2" s="13"/>
      <c r="R2" s="13"/>
      <c r="S2" s="13"/>
      <c r="T2" s="13"/>
      <c r="U2" s="13"/>
      <c r="V2" s="13"/>
      <c r="W2" s="13"/>
      <c r="Z2"/>
      <c r="AA2"/>
      <c r="AB2"/>
      <c r="AC2"/>
      <c r="AD2"/>
      <c r="AE2"/>
      <c r="AJ2"/>
      <c r="AK2"/>
      <c r="AL2"/>
      <c r="AM2"/>
      <c r="AN2"/>
      <c r="AO2"/>
    </row>
    <row r="3" spans="1:41" ht="13.5" customHeight="1" x14ac:dyDescent="0.2">
      <c r="A3" s="13"/>
      <c r="B3" s="13"/>
      <c r="C3" s="14" t="str">
        <f ca="1">IFERROR(MID(CELL("filename",B2),FIND("]",CELL("filename",B2))+1,255),"")</f>
        <v>Output| PTRM (T)</v>
      </c>
      <c r="D3" s="13"/>
      <c r="E3" s="13"/>
      <c r="F3" s="21"/>
      <c r="G3" s="21"/>
      <c r="H3" s="21"/>
      <c r="I3" s="21"/>
      <c r="J3" s="21"/>
      <c r="K3" s="13"/>
      <c r="L3" s="13"/>
      <c r="M3" s="13"/>
      <c r="N3" s="13"/>
      <c r="O3" s="13"/>
      <c r="P3" s="13"/>
      <c r="Q3" s="13"/>
      <c r="R3" s="13"/>
      <c r="S3" s="13"/>
      <c r="T3" s="13"/>
      <c r="U3" s="13"/>
      <c r="V3" s="13"/>
      <c r="W3" s="13"/>
      <c r="Z3"/>
      <c r="AA3"/>
      <c r="AB3"/>
      <c r="AC3"/>
      <c r="AD3"/>
      <c r="AE3"/>
      <c r="AJ3"/>
      <c r="AK3"/>
      <c r="AL3"/>
      <c r="AM3"/>
      <c r="AN3"/>
      <c r="AO3"/>
    </row>
    <row r="4" spans="1:41" x14ac:dyDescent="0.2"/>
    <row r="5" spans="1:41" x14ac:dyDescent="0.2">
      <c r="A5" s="264"/>
      <c r="B5" s="264"/>
      <c r="C5" s="264" t="str">
        <f>IFERROR(LEFT('Output| PTRM (D)'!N5,2)+1&amp;". Forecast gross capital expenditure – as incurred ($millions "&amp;'Input| Escalations'!$E$10&amp;" "&amp;'Input| Escalations'!$D$10&amp;") (Transmission)","")</f>
        <v>61. Forecast gross capital expenditure – as incurred ($millions December 2023) (Transmission)</v>
      </c>
      <c r="D5" s="264"/>
      <c r="E5" s="264"/>
      <c r="F5" s="264"/>
      <c r="G5" s="264"/>
      <c r="H5" s="264"/>
      <c r="I5" s="264"/>
      <c r="J5" s="264"/>
      <c r="K5" s="264"/>
      <c r="N5" s="264" t="str">
        <f>IFERROR(LEFT(C170,2)+1&amp;". Forecast immediate expensing of capital expenditure – as incurred ($millions "&amp;'Input| Escalations'!$E$10&amp;" "&amp;'Input| Escalations'!$D$10&amp;") (Transmission)","")</f>
        <v>65. Forecast immediate expensing of capital expenditure – as incurred ($millions December 2023) (Transmission)</v>
      </c>
      <c r="O5" s="264"/>
      <c r="P5" s="264"/>
      <c r="Q5" s="264"/>
      <c r="R5" s="264"/>
      <c r="S5" s="264"/>
      <c r="T5" s="264"/>
      <c r="U5" s="264"/>
      <c r="V5" s="264"/>
    </row>
    <row r="6" spans="1:41" x14ac:dyDescent="0.2">
      <c r="D6" s="174">
        <f>IF(ABS('Calc| Project Costs'!BR6/10^3-D58-'Output| PTRM (D)'!D58)&lt;0.0000001,0,1)</f>
        <v>0</v>
      </c>
      <c r="E6" s="174">
        <f>IF(ABS('Calc| Project Costs'!BS6/10^3-E58-'Output| PTRM (D)'!E58)&lt;0.0000001,0,1)</f>
        <v>0</v>
      </c>
      <c r="F6" s="174">
        <f>IF(ABS('Calc| Project Costs'!BT6/10^3-F58-'Output| PTRM (D)'!F58)&lt;0.0000001,0,1)</f>
        <v>0</v>
      </c>
      <c r="G6" s="174">
        <f>IF(ABS('Calc| Project Costs'!BU6/10^3-G58-'Output| PTRM (D)'!G58)&lt;0.0000001,0,1)</f>
        <v>0</v>
      </c>
      <c r="H6" s="174">
        <f>IF(ABS('Calc| Project Costs'!BV6/10^3-H58-'Output| PTRM (D)'!H58)&lt;0.0000001,0,1)</f>
        <v>0</v>
      </c>
      <c r="I6" s="174">
        <f>IF(ABS('Calc| Project Costs'!BW6/10^3-I58-'Output| PTRM (D)'!I58)&lt;0.0000001,0,1)</f>
        <v>0</v>
      </c>
      <c r="J6" s="174">
        <f>IF(ABS('Calc| Project Costs'!BX6/10^3-J58-'Output| PTRM (D)'!J58)&lt;0.0000001,0,1)</f>
        <v>0</v>
      </c>
      <c r="K6"/>
      <c r="O6" s="174">
        <f>IF(ABS((SUMPRODUCT(D8:D57,'Input| Expensing'!X8:X57)-SUMPRODUCT(D118:D167,'Input| Expensing'!X8:X57))-O58)&lt;0.0000001,0,1)</f>
        <v>0</v>
      </c>
      <c r="P6" s="174">
        <f>IF(ABS((SUMPRODUCT(E8:E57,'Input| Expensing'!Y8:Y57)-SUMPRODUCT(E118:E167,'Input| Expensing'!Y8:Y57))-P58)&lt;0.0000001,0,1)</f>
        <v>0</v>
      </c>
      <c r="Q6" s="174">
        <f>IF(ABS((SUMPRODUCT(F8:F57,'Input| Expensing'!Z8:Z57)-SUMPRODUCT(F118:F167,'Input| Expensing'!Z8:Z57))-Q58)&lt;0.0000001,0,1)</f>
        <v>0</v>
      </c>
      <c r="R6" s="174">
        <f>IF(ABS((SUMPRODUCT(G8:G57,'Input| Expensing'!AA8:AA57)-SUMPRODUCT(G118:G167,'Input| Expensing'!AA8:AA57))-R58)&lt;0.0000001,0,1)</f>
        <v>0</v>
      </c>
      <c r="S6" s="174">
        <f>IF(ABS((SUMPRODUCT(H8:H57,'Input| Expensing'!AB8:AB57)-SUMPRODUCT(H118:H167,'Input| Expensing'!AB8:AB57))-S58)&lt;0.0000001,0,1)</f>
        <v>0</v>
      </c>
      <c r="T6" s="174">
        <f>IF(ABS((SUMPRODUCT(I8:I57,'Input| Expensing'!AC8:AC57)-SUMPRODUCT(I118:I167,'Input| Expensing'!AC8:AC57))-T58)&lt;0.0000001,0,1)</f>
        <v>0</v>
      </c>
      <c r="U6" s="174">
        <f>IF(ABS((SUMPRODUCT(J8:J57,'Input| Expensing'!AD8:AD57)-SUMPRODUCT(J118:J167,'Input| Expensing'!AD8:AD57))-U58)&lt;0.0000001,0,1)</f>
        <v>0</v>
      </c>
      <c r="V6"/>
    </row>
    <row r="7" spans="1:41" x14ac:dyDescent="0.2">
      <c r="C7" s="179" t="s">
        <v>153</v>
      </c>
      <c r="D7" s="179" t="str">
        <f>IFERROR('Input| Escalations'!H23,"")</f>
        <v>2022-23</v>
      </c>
      <c r="E7" s="179" t="str">
        <f>IFERROR('Input| Escalations'!I23,"")</f>
        <v>2023-24</v>
      </c>
      <c r="F7" s="179" t="str">
        <f>IFERROR('Input| Escalations'!J23,"")</f>
        <v>2024-25</v>
      </c>
      <c r="G7" s="179" t="str">
        <f>IFERROR('Input| Escalations'!K23,"")</f>
        <v>2025-26</v>
      </c>
      <c r="H7" s="179" t="str">
        <f>IFERROR('Input| Escalations'!L23,"")</f>
        <v>2026-27</v>
      </c>
      <c r="I7" s="179" t="str">
        <f>IFERROR('Input| Escalations'!M23,"")</f>
        <v>2027-28</v>
      </c>
      <c r="J7" s="179" t="str">
        <f>IFERROR('Input| Escalations'!N23,"")</f>
        <v>2028-29</v>
      </c>
      <c r="K7" s="179" t="s">
        <v>1</v>
      </c>
      <c r="N7" s="179" t="s">
        <v>153</v>
      </c>
      <c r="O7" s="179" t="str">
        <f t="shared" ref="O7:U7" si="0">D7</f>
        <v>2022-23</v>
      </c>
      <c r="P7" s="179" t="str">
        <f t="shared" si="0"/>
        <v>2023-24</v>
      </c>
      <c r="Q7" s="179" t="str">
        <f t="shared" si="0"/>
        <v>2024-25</v>
      </c>
      <c r="R7" s="179" t="str">
        <f t="shared" si="0"/>
        <v>2025-26</v>
      </c>
      <c r="S7" s="179" t="str">
        <f t="shared" si="0"/>
        <v>2026-27</v>
      </c>
      <c r="T7" s="179" t="str">
        <f t="shared" si="0"/>
        <v>2027-28</v>
      </c>
      <c r="U7" s="179" t="str">
        <f t="shared" si="0"/>
        <v>2028-29</v>
      </c>
      <c r="V7" s="179" t="s">
        <v>1</v>
      </c>
    </row>
    <row r="8" spans="1:41" x14ac:dyDescent="0.2">
      <c r="B8" s="201">
        <v>1</v>
      </c>
      <c r="C8" s="42" t="str" cm="1">
        <f t="array" ref="C8">IFERROR(INDEX('Input| Setup'!$E$8:$E$50,SMALL(IF('Input| Setup'!$F$8:$F$50="TX",ROW('Input| Setup'!$F$8:$F$50)-ROW('Input| Setup'!$F$8)+1),ROWS('Input| Setup'!$F8:$F$8))),"")</f>
        <v>132kV concrete &amp; steel pole lines (tx)</v>
      </c>
      <c r="D8" s="186">
        <f>SUMPRODUCT(INDEX('Input| Projects'!$AS$10:$CP$1005, ,MATCH($C8,'Input| Projects'!$AS$9:$CP$9,0)),'Calc| Project Costs'!BR$10:BR$1005)/10^3</f>
        <v>3.6239474500000006</v>
      </c>
      <c r="E8" s="186">
        <f>SUMPRODUCT(INDEX('Input| Projects'!$AS$10:$CP$1005, ,MATCH($C8,'Input| Projects'!$AS$9:$CP$9,0)),'Calc| Project Costs'!BS$10:BS$1005)/10^3</f>
        <v>0</v>
      </c>
      <c r="F8" s="186">
        <f>SUMPRODUCT(INDEX('Input| Projects'!$AS$10:$CP$1005, ,MATCH($C8,'Input| Projects'!$AS$9:$CP$9,0)),'Calc| Project Costs'!BT$10:BT$1005)/10^3</f>
        <v>0</v>
      </c>
      <c r="G8" s="186">
        <f>SUMPRODUCT(INDEX('Input| Projects'!$AS$10:$CP$1005, ,MATCH($C8,'Input| Projects'!$AS$9:$CP$9,0)),'Calc| Project Costs'!BU$10:BU$1005)/10^3</f>
        <v>0</v>
      </c>
      <c r="H8" s="186">
        <f>SUMPRODUCT(INDEX('Input| Projects'!$AS$10:$CP$1005, ,MATCH($C8,'Input| Projects'!$AS$9:$CP$9,0)),'Calc| Project Costs'!BV$10:BV$1005)/10^3</f>
        <v>0</v>
      </c>
      <c r="I8" s="186">
        <f>SUMPRODUCT(INDEX('Input| Projects'!$AS$10:$CP$1005, ,MATCH($C8,'Input| Projects'!$AS$9:$CP$9,0)),'Calc| Project Costs'!BW$10:BW$1005)/10^3</f>
        <v>0</v>
      </c>
      <c r="J8" s="186">
        <f>SUMPRODUCT(INDEX('Input| Projects'!$AS$10:$CP$1005, ,MATCH($C8,'Input| Projects'!$AS$9:$CP$9,0)),'Calc| Project Costs'!BX$10:BX$1005)/10^3</f>
        <v>0</v>
      </c>
      <c r="K8" s="186">
        <f>IFERROR(SUM(D8:J8),"")</f>
        <v>3.6239474500000006</v>
      </c>
      <c r="M8" s="201">
        <v>1</v>
      </c>
      <c r="N8" s="42" t="str">
        <f t="shared" ref="N8:N39" si="1">IFERROR(C8,"")</f>
        <v>132kV concrete &amp; steel pole lines (tx)</v>
      </c>
      <c r="O8" s="186">
        <f>IFERROR((D8-D118)*INDEX('Input| Expensing'!$D$8:$J$57,MATCH($N8,'Input| Expensing'!$C$8:$C$57,0),MATCH(O$7,'Input| Expensing'!$D$7:$J$7,0)),"")</f>
        <v>0</v>
      </c>
      <c r="P8" s="186">
        <f>IFERROR((E8-E118)*INDEX('Input| Expensing'!$D$8:$J$57,MATCH($N8,'Input| Expensing'!$C$8:$C$57,0),MATCH(P$7,'Input| Expensing'!$D$7:$J$7,0)),"")</f>
        <v>0</v>
      </c>
      <c r="Q8" s="186">
        <f>IFERROR((F8-F118)*INDEX('Input| Expensing'!$D$8:$J$57,MATCH($N8,'Input| Expensing'!$C$8:$C$57,0),MATCH(Q$7,'Input| Expensing'!$D$7:$J$7,0)),"")</f>
        <v>0</v>
      </c>
      <c r="R8" s="186">
        <f>IFERROR((G8-G118)*INDEX('Input| Expensing'!$D$8:$J$57,MATCH($N8,'Input| Expensing'!$C$8:$C$57,0),MATCH(R$7,'Input| Expensing'!$D$7:$J$7,0)),"")</f>
        <v>0</v>
      </c>
      <c r="S8" s="186">
        <f>IFERROR((H8-H118)*INDEX('Input| Expensing'!$D$8:$J$57,MATCH($N8,'Input| Expensing'!$C$8:$C$57,0),MATCH(S$7,'Input| Expensing'!$D$7:$J$7,0)),"")</f>
        <v>0</v>
      </c>
      <c r="T8" s="186">
        <f>IFERROR((I8-I118)*INDEX('Input| Expensing'!$D$8:$J$57,MATCH($N8,'Input| Expensing'!$C$8:$C$57,0),MATCH(T$7,'Input| Expensing'!$D$7:$J$7,0)),"")</f>
        <v>0</v>
      </c>
      <c r="U8" s="186">
        <f>IFERROR((J8-J118)*INDEX('Input| Expensing'!$D$8:$J$57,MATCH($N8,'Input| Expensing'!$C$8:$C$57,0),MATCH(U$7,'Input| Expensing'!$D$7:$J$7,0)),"")</f>
        <v>0</v>
      </c>
      <c r="V8" s="186">
        <f>IFERROR(SUM(O8:U8),"")</f>
        <v>0</v>
      </c>
      <c r="AF8" s="134"/>
      <c r="AG8" s="134"/>
      <c r="AH8" s="134"/>
    </row>
    <row r="9" spans="1:41" x14ac:dyDescent="0.2">
      <c r="B9" s="201">
        <f>IFERROR(B8+1,"")</f>
        <v>2</v>
      </c>
      <c r="C9" s="42" t="str" cm="1">
        <f t="array" ref="C9">IFERROR(INDEX('Input| Setup'!$E$8:$E$50,SMALL(IF('Input| Setup'!$F$8:$F$50="TX",ROW('Input| Setup'!$F$8:$F$50)-ROW('Input| Setup'!$F$8)+1),ROWS('Input| Setup'!$F$8:$F9))),"")</f>
        <v>132kV feeders underground (tx)</v>
      </c>
      <c r="D9" s="186">
        <f>SUMPRODUCT(INDEX('Input| Projects'!$AS$10:$CP$1005, ,MATCH($C9,'Input| Projects'!$AS$9:$CP$9,0)),'Calc| Project Costs'!BR$10:BR$1005)/10^3</f>
        <v>14.652332969999998</v>
      </c>
      <c r="E9" s="186">
        <f>SUMPRODUCT(INDEX('Input| Projects'!$AS$10:$CP$1005, ,MATCH($C9,'Input| Projects'!$AS$9:$CP$9,0)),'Calc| Project Costs'!BS$10:BS$1005)/10^3</f>
        <v>0</v>
      </c>
      <c r="F9" s="186">
        <f>SUMPRODUCT(INDEX('Input| Projects'!$AS$10:$CP$1005, ,MATCH($C9,'Input| Projects'!$AS$9:$CP$9,0)),'Calc| Project Costs'!BT$10:BT$1005)/10^3</f>
        <v>0</v>
      </c>
      <c r="G9" s="186">
        <f>SUMPRODUCT(INDEX('Input| Projects'!$AS$10:$CP$1005, ,MATCH($C9,'Input| Projects'!$AS$9:$CP$9,0)),'Calc| Project Costs'!BU$10:BU$1005)/10^3</f>
        <v>0</v>
      </c>
      <c r="H9" s="186">
        <f>SUMPRODUCT(INDEX('Input| Projects'!$AS$10:$CP$1005, ,MATCH($C9,'Input| Projects'!$AS$9:$CP$9,0)),'Calc| Project Costs'!BV$10:BV$1005)/10^3</f>
        <v>0</v>
      </c>
      <c r="I9" s="186">
        <f>SUMPRODUCT(INDEX('Input| Projects'!$AS$10:$CP$1005, ,MATCH($C9,'Input| Projects'!$AS$9:$CP$9,0)),'Calc| Project Costs'!BW$10:BW$1005)/10^3</f>
        <v>0</v>
      </c>
      <c r="J9" s="186">
        <f>SUMPRODUCT(INDEX('Input| Projects'!$AS$10:$CP$1005, ,MATCH($C9,'Input| Projects'!$AS$9:$CP$9,0)),'Calc| Project Costs'!BX$10:BX$1005)/10^3</f>
        <v>0</v>
      </c>
      <c r="K9" s="186">
        <f t="shared" ref="K9:K57" si="2">IFERROR(SUM(D9:J9),"")</f>
        <v>14.652332969999998</v>
      </c>
      <c r="M9" s="201">
        <f>IFERROR(M8+1,"")</f>
        <v>2</v>
      </c>
      <c r="N9" s="42" t="str">
        <f t="shared" si="1"/>
        <v>132kV feeders underground (tx)</v>
      </c>
      <c r="O9" s="186">
        <f>IFERROR((D9-D119)*INDEX('Input| Expensing'!$D$8:$J$57,MATCH($N9,'Input| Expensing'!$C$8:$C$57,0),MATCH(O$7,'Input| Expensing'!$D$7:$J$7,0)),"")</f>
        <v>1.5334679999999998</v>
      </c>
      <c r="P9" s="186">
        <f>IFERROR((E9-E119)*INDEX('Input| Expensing'!$D$8:$J$57,MATCH($N9,'Input| Expensing'!$C$8:$C$57,0),MATCH(P$7,'Input| Expensing'!$D$7:$J$7,0)),"")</f>
        <v>0</v>
      </c>
      <c r="Q9" s="186">
        <f>IFERROR((F9-F119)*INDEX('Input| Expensing'!$D$8:$J$57,MATCH($N9,'Input| Expensing'!$C$8:$C$57,0),MATCH(Q$7,'Input| Expensing'!$D$7:$J$7,0)),"")</f>
        <v>0</v>
      </c>
      <c r="R9" s="186">
        <f>IFERROR((G9-G119)*INDEX('Input| Expensing'!$D$8:$J$57,MATCH($N9,'Input| Expensing'!$C$8:$C$57,0),MATCH(R$7,'Input| Expensing'!$D$7:$J$7,0)),"")</f>
        <v>0</v>
      </c>
      <c r="S9" s="186">
        <f>IFERROR((H9-H119)*INDEX('Input| Expensing'!$D$8:$J$57,MATCH($N9,'Input| Expensing'!$C$8:$C$57,0),MATCH(S$7,'Input| Expensing'!$D$7:$J$7,0)),"")</f>
        <v>0</v>
      </c>
      <c r="T9" s="186">
        <f>IFERROR((I9-I119)*INDEX('Input| Expensing'!$D$8:$J$57,MATCH($N9,'Input| Expensing'!$C$8:$C$57,0),MATCH(T$7,'Input| Expensing'!$D$7:$J$7,0)),"")</f>
        <v>0</v>
      </c>
      <c r="U9" s="186">
        <f>IFERROR((J9-J119)*INDEX('Input| Expensing'!$D$8:$J$57,MATCH($N9,'Input| Expensing'!$C$8:$C$57,0),MATCH(U$7,'Input| Expensing'!$D$7:$J$7,0)),"")</f>
        <v>0</v>
      </c>
      <c r="V9" s="186">
        <f t="shared" ref="V9:V57" si="3">IFERROR(SUM(O9:U9),"")</f>
        <v>1.5334679999999998</v>
      </c>
      <c r="AF9" s="134"/>
      <c r="AG9" s="134"/>
      <c r="AH9" s="134"/>
    </row>
    <row r="10" spans="1:41" x14ac:dyDescent="0.2">
      <c r="B10" s="201">
        <f t="shared" ref="B10:B57" si="4">IFERROR(B9+1,"")</f>
        <v>3</v>
      </c>
      <c r="C10" s="42" t="str" cm="1">
        <f t="array" ref="C10">IFERROR(INDEX('Input| Setup'!$E$8:$E$50,SMALL(IF('Input| Setup'!$F$8:$F$50="TX",ROW('Input| Setup'!$F$8:$F$50)-ROW('Input| Setup'!$F$8)+1),ROWS('Input| Setup'!$F$8:$F10))),"")</f>
        <v>132kV tower lines (tx)</v>
      </c>
      <c r="D10" s="186">
        <f>SUMPRODUCT(INDEX('Input| Projects'!$AS$10:$CP$1005, ,MATCH($C10,'Input| Projects'!$AS$9:$CP$9,0)),'Calc| Project Costs'!BR$10:BR$1005)/10^3</f>
        <v>8.3697494700000004</v>
      </c>
      <c r="E10" s="186">
        <f>SUMPRODUCT(INDEX('Input| Projects'!$AS$10:$CP$1005, ,MATCH($C10,'Input| Projects'!$AS$9:$CP$9,0)),'Calc| Project Costs'!BS$10:BS$1005)/10^3</f>
        <v>0</v>
      </c>
      <c r="F10" s="186">
        <f>SUMPRODUCT(INDEX('Input| Projects'!$AS$10:$CP$1005, ,MATCH($C10,'Input| Projects'!$AS$9:$CP$9,0)),'Calc| Project Costs'!BT$10:BT$1005)/10^3</f>
        <v>0</v>
      </c>
      <c r="G10" s="186">
        <f>SUMPRODUCT(INDEX('Input| Projects'!$AS$10:$CP$1005, ,MATCH($C10,'Input| Projects'!$AS$9:$CP$9,0)),'Calc| Project Costs'!BU$10:BU$1005)/10^3</f>
        <v>0</v>
      </c>
      <c r="H10" s="186">
        <f>SUMPRODUCT(INDEX('Input| Projects'!$AS$10:$CP$1005, ,MATCH($C10,'Input| Projects'!$AS$9:$CP$9,0)),'Calc| Project Costs'!BV$10:BV$1005)/10^3</f>
        <v>0</v>
      </c>
      <c r="I10" s="186">
        <f>SUMPRODUCT(INDEX('Input| Projects'!$AS$10:$CP$1005, ,MATCH($C10,'Input| Projects'!$AS$9:$CP$9,0)),'Calc| Project Costs'!BW$10:BW$1005)/10^3</f>
        <v>0</v>
      </c>
      <c r="J10" s="186">
        <f>SUMPRODUCT(INDEX('Input| Projects'!$AS$10:$CP$1005, ,MATCH($C10,'Input| Projects'!$AS$9:$CP$9,0)),'Calc| Project Costs'!BX$10:BX$1005)/10^3</f>
        <v>0</v>
      </c>
      <c r="K10" s="186">
        <f t="shared" si="2"/>
        <v>8.3697494700000004</v>
      </c>
      <c r="M10" s="201">
        <f t="shared" ref="M10:M57" si="5">IFERROR(M9+1,"")</f>
        <v>3</v>
      </c>
      <c r="N10" s="42" t="str">
        <f t="shared" si="1"/>
        <v>132kV tower lines (tx)</v>
      </c>
      <c r="O10" s="186">
        <f>IFERROR((D10-D120)*INDEX('Input| Expensing'!$D$8:$J$57,MATCH($N10,'Input| Expensing'!$C$8:$C$57,0),MATCH(O$7,'Input| Expensing'!$D$7:$J$7,0)),"")</f>
        <v>0</v>
      </c>
      <c r="P10" s="186">
        <f>IFERROR((E10-E120)*INDEX('Input| Expensing'!$D$8:$J$57,MATCH($N10,'Input| Expensing'!$C$8:$C$57,0),MATCH(P$7,'Input| Expensing'!$D$7:$J$7,0)),"")</f>
        <v>0</v>
      </c>
      <c r="Q10" s="186">
        <f>IFERROR((F10-F120)*INDEX('Input| Expensing'!$D$8:$J$57,MATCH($N10,'Input| Expensing'!$C$8:$C$57,0),MATCH(Q$7,'Input| Expensing'!$D$7:$J$7,0)),"")</f>
        <v>0</v>
      </c>
      <c r="R10" s="186">
        <f>IFERROR((G10-G120)*INDEX('Input| Expensing'!$D$8:$J$57,MATCH($N10,'Input| Expensing'!$C$8:$C$57,0),MATCH(R$7,'Input| Expensing'!$D$7:$J$7,0)),"")</f>
        <v>0</v>
      </c>
      <c r="S10" s="186">
        <f>IFERROR((H10-H120)*INDEX('Input| Expensing'!$D$8:$J$57,MATCH($N10,'Input| Expensing'!$C$8:$C$57,0),MATCH(S$7,'Input| Expensing'!$D$7:$J$7,0)),"")</f>
        <v>0</v>
      </c>
      <c r="T10" s="186">
        <f>IFERROR((I10-I120)*INDEX('Input| Expensing'!$D$8:$J$57,MATCH($N10,'Input| Expensing'!$C$8:$C$57,0),MATCH(T$7,'Input| Expensing'!$D$7:$J$7,0)),"")</f>
        <v>0</v>
      </c>
      <c r="U10" s="186">
        <f>IFERROR((J10-J120)*INDEX('Input| Expensing'!$D$8:$J$57,MATCH($N10,'Input| Expensing'!$C$8:$C$57,0),MATCH(U$7,'Input| Expensing'!$D$7:$J$7,0)),"")</f>
        <v>0</v>
      </c>
      <c r="V10" s="186">
        <f t="shared" si="3"/>
        <v>0</v>
      </c>
      <c r="AF10" s="134"/>
      <c r="AG10" s="134"/>
      <c r="AH10" s="134"/>
    </row>
    <row r="11" spans="1:41" x14ac:dyDescent="0.2">
      <c r="B11" s="201">
        <f t="shared" si="4"/>
        <v>4</v>
      </c>
      <c r="C11" s="42" t="str" cm="1">
        <f t="array" ref="C11">IFERROR(INDEX('Input| Setup'!$E$8:$E$50,SMALL(IF('Input| Setup'!$F$8:$F$50="TX",ROW('Input| Setup'!$F$8:$F$50)-ROW('Input| Setup'!$F$8)+1),ROWS('Input| Setup'!$F$8:$F11))),"")</f>
        <v>132kV wood pole lines (tx)</v>
      </c>
      <c r="D11" s="186">
        <f>SUMPRODUCT(INDEX('Input| Projects'!$AS$10:$CP$1005, ,MATCH($C11,'Input| Projects'!$AS$9:$CP$9,0)),'Calc| Project Costs'!BR$10:BR$1005)/10^3</f>
        <v>5.2479941500000002</v>
      </c>
      <c r="E11" s="186">
        <f>SUMPRODUCT(INDEX('Input| Projects'!$AS$10:$CP$1005, ,MATCH($C11,'Input| Projects'!$AS$9:$CP$9,0)),'Calc| Project Costs'!BS$10:BS$1005)/10^3</f>
        <v>0</v>
      </c>
      <c r="F11" s="186">
        <f>SUMPRODUCT(INDEX('Input| Projects'!$AS$10:$CP$1005, ,MATCH($C11,'Input| Projects'!$AS$9:$CP$9,0)),'Calc| Project Costs'!BT$10:BT$1005)/10^3</f>
        <v>0</v>
      </c>
      <c r="G11" s="186">
        <f>SUMPRODUCT(INDEX('Input| Projects'!$AS$10:$CP$1005, ,MATCH($C11,'Input| Projects'!$AS$9:$CP$9,0)),'Calc| Project Costs'!BU$10:BU$1005)/10^3</f>
        <v>0</v>
      </c>
      <c r="H11" s="186">
        <f>SUMPRODUCT(INDEX('Input| Projects'!$AS$10:$CP$1005, ,MATCH($C11,'Input| Projects'!$AS$9:$CP$9,0)),'Calc| Project Costs'!BV$10:BV$1005)/10^3</f>
        <v>0</v>
      </c>
      <c r="I11" s="186">
        <f>SUMPRODUCT(INDEX('Input| Projects'!$AS$10:$CP$1005, ,MATCH($C11,'Input| Projects'!$AS$9:$CP$9,0)),'Calc| Project Costs'!BW$10:BW$1005)/10^3</f>
        <v>0</v>
      </c>
      <c r="J11" s="186">
        <f>SUMPRODUCT(INDEX('Input| Projects'!$AS$10:$CP$1005, ,MATCH($C11,'Input| Projects'!$AS$9:$CP$9,0)),'Calc| Project Costs'!BX$10:BX$1005)/10^3</f>
        <v>0</v>
      </c>
      <c r="K11" s="186">
        <f t="shared" si="2"/>
        <v>5.2479941500000002</v>
      </c>
      <c r="M11" s="201">
        <f t="shared" si="5"/>
        <v>4</v>
      </c>
      <c r="N11" s="42" t="str">
        <f t="shared" si="1"/>
        <v>132kV wood pole lines (tx)</v>
      </c>
      <c r="O11" s="186">
        <f>IFERROR((D11-D121)*INDEX('Input| Expensing'!$D$8:$J$57,MATCH($N11,'Input| Expensing'!$C$8:$C$57,0),MATCH(O$7,'Input| Expensing'!$D$7:$J$7,0)),"")</f>
        <v>0</v>
      </c>
      <c r="P11" s="186">
        <f>IFERROR((E11-E121)*INDEX('Input| Expensing'!$D$8:$J$57,MATCH($N11,'Input| Expensing'!$C$8:$C$57,0),MATCH(P$7,'Input| Expensing'!$D$7:$J$7,0)),"")</f>
        <v>0</v>
      </c>
      <c r="Q11" s="186">
        <f>IFERROR((F11-F121)*INDEX('Input| Expensing'!$D$8:$J$57,MATCH($N11,'Input| Expensing'!$C$8:$C$57,0),MATCH(Q$7,'Input| Expensing'!$D$7:$J$7,0)),"")</f>
        <v>0</v>
      </c>
      <c r="R11" s="186">
        <f>IFERROR((G11-G121)*INDEX('Input| Expensing'!$D$8:$J$57,MATCH($N11,'Input| Expensing'!$C$8:$C$57,0),MATCH(R$7,'Input| Expensing'!$D$7:$J$7,0)),"")</f>
        <v>0</v>
      </c>
      <c r="S11" s="186">
        <f>IFERROR((H11-H121)*INDEX('Input| Expensing'!$D$8:$J$57,MATCH($N11,'Input| Expensing'!$C$8:$C$57,0),MATCH(S$7,'Input| Expensing'!$D$7:$J$7,0)),"")</f>
        <v>0</v>
      </c>
      <c r="T11" s="186">
        <f>IFERROR((I11-I121)*INDEX('Input| Expensing'!$D$8:$J$57,MATCH($N11,'Input| Expensing'!$C$8:$C$57,0),MATCH(T$7,'Input| Expensing'!$D$7:$J$7,0)),"")</f>
        <v>0</v>
      </c>
      <c r="U11" s="186">
        <f>IFERROR((J11-J121)*INDEX('Input| Expensing'!$D$8:$J$57,MATCH($N11,'Input| Expensing'!$C$8:$C$57,0),MATCH(U$7,'Input| Expensing'!$D$7:$J$7,0)),"")</f>
        <v>0</v>
      </c>
      <c r="V11" s="186">
        <f t="shared" si="3"/>
        <v>0</v>
      </c>
    </row>
    <row r="12" spans="1:41" x14ac:dyDescent="0.2">
      <c r="B12" s="201">
        <f t="shared" si="4"/>
        <v>5</v>
      </c>
      <c r="C12" s="42" t="str" cm="1">
        <f t="array" ref="C12">IFERROR(INDEX('Input| Setup'!$E$8:$E$50,SMALL(IF('Input| Setup'!$F$8:$F$50="TX",ROW('Input| Setup'!$F$8:$F$50)-ROW('Input| Setup'!$F$8)+1),ROWS('Input| Setup'!$F$8:$F12))),"")</f>
        <v>Ancillary substation equipment (tx)</v>
      </c>
      <c r="D12" s="186">
        <f>SUMPRODUCT(INDEX('Input| Projects'!$AS$10:$CP$1005, ,MATCH($C12,'Input| Projects'!$AS$9:$CP$9,0)),'Calc| Project Costs'!BR$10:BR$1005)/10^3</f>
        <v>3.6193001099999997</v>
      </c>
      <c r="E12" s="186">
        <f>SUMPRODUCT(INDEX('Input| Projects'!$AS$10:$CP$1005, ,MATCH($C12,'Input| Projects'!$AS$9:$CP$9,0)),'Calc| Project Costs'!BS$10:BS$1005)/10^3</f>
        <v>0</v>
      </c>
      <c r="F12" s="186">
        <f>SUMPRODUCT(INDEX('Input| Projects'!$AS$10:$CP$1005, ,MATCH($C12,'Input| Projects'!$AS$9:$CP$9,0)),'Calc| Project Costs'!BT$10:BT$1005)/10^3</f>
        <v>0</v>
      </c>
      <c r="G12" s="186">
        <f>SUMPRODUCT(INDEX('Input| Projects'!$AS$10:$CP$1005, ,MATCH($C12,'Input| Projects'!$AS$9:$CP$9,0)),'Calc| Project Costs'!BU$10:BU$1005)/10^3</f>
        <v>0</v>
      </c>
      <c r="H12" s="186">
        <f>SUMPRODUCT(INDEX('Input| Projects'!$AS$10:$CP$1005, ,MATCH($C12,'Input| Projects'!$AS$9:$CP$9,0)),'Calc| Project Costs'!BV$10:BV$1005)/10^3</f>
        <v>0</v>
      </c>
      <c r="I12" s="186">
        <f>SUMPRODUCT(INDEX('Input| Projects'!$AS$10:$CP$1005, ,MATCH($C12,'Input| Projects'!$AS$9:$CP$9,0)),'Calc| Project Costs'!BW$10:BW$1005)/10^3</f>
        <v>0</v>
      </c>
      <c r="J12" s="186">
        <f>SUMPRODUCT(INDEX('Input| Projects'!$AS$10:$CP$1005, ,MATCH($C12,'Input| Projects'!$AS$9:$CP$9,0)),'Calc| Project Costs'!BX$10:BX$1005)/10^3</f>
        <v>0</v>
      </c>
      <c r="K12" s="186">
        <f t="shared" si="2"/>
        <v>3.6193001099999997</v>
      </c>
      <c r="M12" s="201">
        <f t="shared" si="5"/>
        <v>5</v>
      </c>
      <c r="N12" s="42" t="str">
        <f t="shared" si="1"/>
        <v>Ancillary substation equipment (tx)</v>
      </c>
      <c r="O12" s="186">
        <f>IFERROR((D12-D122)*INDEX('Input| Expensing'!$D$8:$J$57,MATCH($N12,'Input| Expensing'!$C$8:$C$57,0),MATCH(O$7,'Input| Expensing'!$D$7:$J$7,0)),"")</f>
        <v>0</v>
      </c>
      <c r="P12" s="186">
        <f>IFERROR((E12-E122)*INDEX('Input| Expensing'!$D$8:$J$57,MATCH($N12,'Input| Expensing'!$C$8:$C$57,0),MATCH(P$7,'Input| Expensing'!$D$7:$J$7,0)),"")</f>
        <v>0</v>
      </c>
      <c r="Q12" s="186">
        <f>IFERROR((F12-F122)*INDEX('Input| Expensing'!$D$8:$J$57,MATCH($N12,'Input| Expensing'!$C$8:$C$57,0),MATCH(Q$7,'Input| Expensing'!$D$7:$J$7,0)),"")</f>
        <v>0</v>
      </c>
      <c r="R12" s="186">
        <f>IFERROR((G12-G122)*INDEX('Input| Expensing'!$D$8:$J$57,MATCH($N12,'Input| Expensing'!$C$8:$C$57,0),MATCH(R$7,'Input| Expensing'!$D$7:$J$7,0)),"")</f>
        <v>0</v>
      </c>
      <c r="S12" s="186">
        <f>IFERROR((H12-H122)*INDEX('Input| Expensing'!$D$8:$J$57,MATCH($N12,'Input| Expensing'!$C$8:$C$57,0),MATCH(S$7,'Input| Expensing'!$D$7:$J$7,0)),"")</f>
        <v>0</v>
      </c>
      <c r="T12" s="186">
        <f>IFERROR((I12-I122)*INDEX('Input| Expensing'!$D$8:$J$57,MATCH($N12,'Input| Expensing'!$C$8:$C$57,0),MATCH(T$7,'Input| Expensing'!$D$7:$J$7,0)),"")</f>
        <v>0</v>
      </c>
      <c r="U12" s="186">
        <f>IFERROR((J12-J122)*INDEX('Input| Expensing'!$D$8:$J$57,MATCH($N12,'Input| Expensing'!$C$8:$C$57,0),MATCH(U$7,'Input| Expensing'!$D$7:$J$7,0)),"")</f>
        <v>0</v>
      </c>
      <c r="V12" s="186">
        <f t="shared" si="3"/>
        <v>0</v>
      </c>
    </row>
    <row r="13" spans="1:41" x14ac:dyDescent="0.2">
      <c r="B13" s="201">
        <f t="shared" si="4"/>
        <v>6</v>
      </c>
      <c r="C13" s="42" t="str" cm="1">
        <f t="array" ref="C13">IFERROR(INDEX('Input| Setup'!$E$8:$E$50,SMALL(IF('Input| Setup'!$F$8:$F$50="TX",ROW('Input| Setup'!$F$8:$F$50)-ROW('Input| Setup'!$F$8)+1),ROWS('Input| Setup'!$F$8:$F13))),"")</f>
        <v>Buildings (non-system) (tx)</v>
      </c>
      <c r="D13" s="186">
        <f>SUMPRODUCT(INDEX('Input| Projects'!$AS$10:$CP$1005, ,MATCH($C13,'Input| Projects'!$AS$9:$CP$9,0)),'Calc| Project Costs'!BR$10:BR$1005)/10^3</f>
        <v>0.10605251999999997</v>
      </c>
      <c r="E13" s="186">
        <f>SUMPRODUCT(INDEX('Input| Projects'!$AS$10:$CP$1005, ,MATCH($C13,'Input| Projects'!$AS$9:$CP$9,0)),'Calc| Project Costs'!BS$10:BS$1005)/10^3</f>
        <v>0</v>
      </c>
      <c r="F13" s="186">
        <f>SUMPRODUCT(INDEX('Input| Projects'!$AS$10:$CP$1005, ,MATCH($C13,'Input| Projects'!$AS$9:$CP$9,0)),'Calc| Project Costs'!BT$10:BT$1005)/10^3</f>
        <v>0</v>
      </c>
      <c r="G13" s="186">
        <f>SUMPRODUCT(INDEX('Input| Projects'!$AS$10:$CP$1005, ,MATCH($C13,'Input| Projects'!$AS$9:$CP$9,0)),'Calc| Project Costs'!BU$10:BU$1005)/10^3</f>
        <v>0</v>
      </c>
      <c r="H13" s="186">
        <f>SUMPRODUCT(INDEX('Input| Projects'!$AS$10:$CP$1005, ,MATCH($C13,'Input| Projects'!$AS$9:$CP$9,0)),'Calc| Project Costs'!BV$10:BV$1005)/10^3</f>
        <v>0</v>
      </c>
      <c r="I13" s="186">
        <f>SUMPRODUCT(INDEX('Input| Projects'!$AS$10:$CP$1005, ,MATCH($C13,'Input| Projects'!$AS$9:$CP$9,0)),'Calc| Project Costs'!BW$10:BW$1005)/10^3</f>
        <v>0</v>
      </c>
      <c r="J13" s="186">
        <f>SUMPRODUCT(INDEX('Input| Projects'!$AS$10:$CP$1005, ,MATCH($C13,'Input| Projects'!$AS$9:$CP$9,0)),'Calc| Project Costs'!BX$10:BX$1005)/10^3</f>
        <v>0</v>
      </c>
      <c r="K13" s="186">
        <f t="shared" si="2"/>
        <v>0.10605251999999997</v>
      </c>
      <c r="M13" s="201">
        <f t="shared" si="5"/>
        <v>6</v>
      </c>
      <c r="N13" s="42" t="str">
        <f t="shared" si="1"/>
        <v>Buildings (non-system) (tx)</v>
      </c>
      <c r="O13" s="186">
        <f>IFERROR((D13-D123)*INDEX('Input| Expensing'!$D$8:$J$57,MATCH($N13,'Input| Expensing'!$C$8:$C$57,0),MATCH(O$7,'Input| Expensing'!$D$7:$J$7,0)),"")</f>
        <v>0</v>
      </c>
      <c r="P13" s="186">
        <f>IFERROR((E13-E123)*INDEX('Input| Expensing'!$D$8:$J$57,MATCH($N13,'Input| Expensing'!$C$8:$C$57,0),MATCH(P$7,'Input| Expensing'!$D$7:$J$7,0)),"")</f>
        <v>0</v>
      </c>
      <c r="Q13" s="186">
        <f>IFERROR((F13-F123)*INDEX('Input| Expensing'!$D$8:$J$57,MATCH($N13,'Input| Expensing'!$C$8:$C$57,0),MATCH(Q$7,'Input| Expensing'!$D$7:$J$7,0)),"")</f>
        <v>0</v>
      </c>
      <c r="R13" s="186">
        <f>IFERROR((G13-G123)*INDEX('Input| Expensing'!$D$8:$J$57,MATCH($N13,'Input| Expensing'!$C$8:$C$57,0),MATCH(R$7,'Input| Expensing'!$D$7:$J$7,0)),"")</f>
        <v>0</v>
      </c>
      <c r="S13" s="186">
        <f>IFERROR((H13-H123)*INDEX('Input| Expensing'!$D$8:$J$57,MATCH($N13,'Input| Expensing'!$C$8:$C$57,0),MATCH(S$7,'Input| Expensing'!$D$7:$J$7,0)),"")</f>
        <v>0</v>
      </c>
      <c r="T13" s="186">
        <f>IFERROR((I13-I123)*INDEX('Input| Expensing'!$D$8:$J$57,MATCH($N13,'Input| Expensing'!$C$8:$C$57,0),MATCH(T$7,'Input| Expensing'!$D$7:$J$7,0)),"")</f>
        <v>0</v>
      </c>
      <c r="U13" s="186">
        <f>IFERROR((J13-J123)*INDEX('Input| Expensing'!$D$8:$J$57,MATCH($N13,'Input| Expensing'!$C$8:$C$57,0),MATCH(U$7,'Input| Expensing'!$D$7:$J$7,0)),"")</f>
        <v>0</v>
      </c>
      <c r="V13" s="186">
        <f t="shared" si="3"/>
        <v>0</v>
      </c>
    </row>
    <row r="14" spans="1:41" x14ac:dyDescent="0.2">
      <c r="B14" s="201">
        <f t="shared" si="4"/>
        <v>7</v>
      </c>
      <c r="C14" s="42" t="str" cm="1">
        <f t="array" ref="C14">IFERROR(INDEX('Input| Setup'!$E$8:$E$50,SMALL(IF('Input| Setup'!$F$8:$F$50="TX",ROW('Input| Setup'!$F$8:$F$50)-ROW('Input| Setup'!$F$8)+1),ROWS('Input| Setup'!$F$8:$F14))),"")</f>
        <v>Buildings (system) (tx)</v>
      </c>
      <c r="D14" s="186">
        <f>SUMPRODUCT(INDEX('Input| Projects'!$AS$10:$CP$1005, ,MATCH($C14,'Input| Projects'!$AS$9:$CP$9,0)),'Calc| Project Costs'!BR$10:BR$1005)/10^3</f>
        <v>4.9612698699999997</v>
      </c>
      <c r="E14" s="186">
        <f>SUMPRODUCT(INDEX('Input| Projects'!$AS$10:$CP$1005, ,MATCH($C14,'Input| Projects'!$AS$9:$CP$9,0)),'Calc| Project Costs'!BS$10:BS$1005)/10^3</f>
        <v>0</v>
      </c>
      <c r="F14" s="186">
        <f>SUMPRODUCT(INDEX('Input| Projects'!$AS$10:$CP$1005, ,MATCH($C14,'Input| Projects'!$AS$9:$CP$9,0)),'Calc| Project Costs'!BT$10:BT$1005)/10^3</f>
        <v>0</v>
      </c>
      <c r="G14" s="186">
        <f>SUMPRODUCT(INDEX('Input| Projects'!$AS$10:$CP$1005, ,MATCH($C14,'Input| Projects'!$AS$9:$CP$9,0)),'Calc| Project Costs'!BU$10:BU$1005)/10^3</f>
        <v>0</v>
      </c>
      <c r="H14" s="186">
        <f>SUMPRODUCT(INDEX('Input| Projects'!$AS$10:$CP$1005, ,MATCH($C14,'Input| Projects'!$AS$9:$CP$9,0)),'Calc| Project Costs'!BV$10:BV$1005)/10^3</f>
        <v>0</v>
      </c>
      <c r="I14" s="186">
        <f>SUMPRODUCT(INDEX('Input| Projects'!$AS$10:$CP$1005, ,MATCH($C14,'Input| Projects'!$AS$9:$CP$9,0)),'Calc| Project Costs'!BW$10:BW$1005)/10^3</f>
        <v>0</v>
      </c>
      <c r="J14" s="186">
        <f>SUMPRODUCT(INDEX('Input| Projects'!$AS$10:$CP$1005, ,MATCH($C14,'Input| Projects'!$AS$9:$CP$9,0)),'Calc| Project Costs'!BX$10:BX$1005)/10^3</f>
        <v>0</v>
      </c>
      <c r="K14" s="186">
        <f t="shared" si="2"/>
        <v>4.9612698699999997</v>
      </c>
      <c r="M14" s="201">
        <f t="shared" si="5"/>
        <v>7</v>
      </c>
      <c r="N14" s="42" t="str">
        <f t="shared" si="1"/>
        <v>Buildings (system) (tx)</v>
      </c>
      <c r="O14" s="186">
        <f>IFERROR((D14-D124)*INDEX('Input| Expensing'!$D$8:$J$57,MATCH($N14,'Input| Expensing'!$C$8:$C$57,0),MATCH(O$7,'Input| Expensing'!$D$7:$J$7,0)),"")</f>
        <v>0</v>
      </c>
      <c r="P14" s="186">
        <f>IFERROR((E14-E124)*INDEX('Input| Expensing'!$D$8:$J$57,MATCH($N14,'Input| Expensing'!$C$8:$C$57,0),MATCH(P$7,'Input| Expensing'!$D$7:$J$7,0)),"")</f>
        <v>0</v>
      </c>
      <c r="Q14" s="186">
        <f>IFERROR((F14-F124)*INDEX('Input| Expensing'!$D$8:$J$57,MATCH($N14,'Input| Expensing'!$C$8:$C$57,0),MATCH(Q$7,'Input| Expensing'!$D$7:$J$7,0)),"")</f>
        <v>0</v>
      </c>
      <c r="R14" s="186">
        <f>IFERROR((G14-G124)*INDEX('Input| Expensing'!$D$8:$J$57,MATCH($N14,'Input| Expensing'!$C$8:$C$57,0),MATCH(R$7,'Input| Expensing'!$D$7:$J$7,0)),"")</f>
        <v>0</v>
      </c>
      <c r="S14" s="186">
        <f>IFERROR((H14-H124)*INDEX('Input| Expensing'!$D$8:$J$57,MATCH($N14,'Input| Expensing'!$C$8:$C$57,0),MATCH(S$7,'Input| Expensing'!$D$7:$J$7,0)),"")</f>
        <v>0</v>
      </c>
      <c r="T14" s="186">
        <f>IFERROR((I14-I124)*INDEX('Input| Expensing'!$D$8:$J$57,MATCH($N14,'Input| Expensing'!$C$8:$C$57,0),MATCH(T$7,'Input| Expensing'!$D$7:$J$7,0)),"")</f>
        <v>0</v>
      </c>
      <c r="U14" s="186">
        <f>IFERROR((J14-J124)*INDEX('Input| Expensing'!$D$8:$J$57,MATCH($N14,'Input| Expensing'!$C$8:$C$57,0),MATCH(U$7,'Input| Expensing'!$D$7:$J$7,0)),"")</f>
        <v>0</v>
      </c>
      <c r="V14" s="186">
        <f t="shared" si="3"/>
        <v>0</v>
      </c>
    </row>
    <row r="15" spans="1:41" x14ac:dyDescent="0.2">
      <c r="B15" s="201">
        <f t="shared" si="4"/>
        <v>8</v>
      </c>
      <c r="C15" s="42" t="str" cm="1">
        <f t="array" ref="C15">IFERROR(INDEX('Input| Setup'!$E$8:$E$50,SMALL(IF('Input| Setup'!$F$8:$F$50="TX",ROW('Input| Setup'!$F$8:$F$50)-ROW('Input| Setup'!$F$8)+1),ROWS('Input| Setup'!$F$8:$F15))),"")</f>
        <v>Furniture, fittings, plant and equipment (tx)</v>
      </c>
      <c r="D15" s="186">
        <f>SUMPRODUCT(INDEX('Input| Projects'!$AS$10:$CP$1005, ,MATCH($C15,'Input| Projects'!$AS$9:$CP$9,0)),'Calc| Project Costs'!BR$10:BR$1005)/10^3</f>
        <v>0.25939412000000001</v>
      </c>
      <c r="E15" s="186">
        <f>SUMPRODUCT(INDEX('Input| Projects'!$AS$10:$CP$1005, ,MATCH($C15,'Input| Projects'!$AS$9:$CP$9,0)),'Calc| Project Costs'!BS$10:BS$1005)/10^3</f>
        <v>0</v>
      </c>
      <c r="F15" s="186">
        <f>SUMPRODUCT(INDEX('Input| Projects'!$AS$10:$CP$1005, ,MATCH($C15,'Input| Projects'!$AS$9:$CP$9,0)),'Calc| Project Costs'!BT$10:BT$1005)/10^3</f>
        <v>0</v>
      </c>
      <c r="G15" s="186">
        <f>SUMPRODUCT(INDEX('Input| Projects'!$AS$10:$CP$1005, ,MATCH($C15,'Input| Projects'!$AS$9:$CP$9,0)),'Calc| Project Costs'!BU$10:BU$1005)/10^3</f>
        <v>0</v>
      </c>
      <c r="H15" s="186">
        <f>SUMPRODUCT(INDEX('Input| Projects'!$AS$10:$CP$1005, ,MATCH($C15,'Input| Projects'!$AS$9:$CP$9,0)),'Calc| Project Costs'!BV$10:BV$1005)/10^3</f>
        <v>0</v>
      </c>
      <c r="I15" s="186">
        <f>SUMPRODUCT(INDEX('Input| Projects'!$AS$10:$CP$1005, ,MATCH($C15,'Input| Projects'!$AS$9:$CP$9,0)),'Calc| Project Costs'!BW$10:BW$1005)/10^3</f>
        <v>0</v>
      </c>
      <c r="J15" s="186">
        <f>SUMPRODUCT(INDEX('Input| Projects'!$AS$10:$CP$1005, ,MATCH($C15,'Input| Projects'!$AS$9:$CP$9,0)),'Calc| Project Costs'!BX$10:BX$1005)/10^3</f>
        <v>0</v>
      </c>
      <c r="K15" s="186">
        <f t="shared" si="2"/>
        <v>0.25939412000000001</v>
      </c>
      <c r="M15" s="201">
        <f t="shared" si="5"/>
        <v>8</v>
      </c>
      <c r="N15" s="42" t="str">
        <f t="shared" si="1"/>
        <v>Furniture, fittings, plant and equipment (tx)</v>
      </c>
      <c r="O15" s="186">
        <f>IFERROR((D15-D125)*INDEX('Input| Expensing'!$D$8:$J$57,MATCH($N15,'Input| Expensing'!$C$8:$C$57,0),MATCH(O$7,'Input| Expensing'!$D$7:$J$7,0)),"")</f>
        <v>0</v>
      </c>
      <c r="P15" s="186">
        <f>IFERROR((E15-E125)*INDEX('Input| Expensing'!$D$8:$J$57,MATCH($N15,'Input| Expensing'!$C$8:$C$57,0),MATCH(P$7,'Input| Expensing'!$D$7:$J$7,0)),"")</f>
        <v>0</v>
      </c>
      <c r="Q15" s="186">
        <f>IFERROR((F15-F125)*INDEX('Input| Expensing'!$D$8:$J$57,MATCH($N15,'Input| Expensing'!$C$8:$C$57,0),MATCH(Q$7,'Input| Expensing'!$D$7:$J$7,0)),"")</f>
        <v>0</v>
      </c>
      <c r="R15" s="186">
        <f>IFERROR((G15-G125)*INDEX('Input| Expensing'!$D$8:$J$57,MATCH($N15,'Input| Expensing'!$C$8:$C$57,0),MATCH(R$7,'Input| Expensing'!$D$7:$J$7,0)),"")</f>
        <v>0</v>
      </c>
      <c r="S15" s="186">
        <f>IFERROR((H15-H125)*INDEX('Input| Expensing'!$D$8:$J$57,MATCH($N15,'Input| Expensing'!$C$8:$C$57,0),MATCH(S$7,'Input| Expensing'!$D$7:$J$7,0)),"")</f>
        <v>0</v>
      </c>
      <c r="T15" s="186">
        <f>IFERROR((I15-I125)*INDEX('Input| Expensing'!$D$8:$J$57,MATCH($N15,'Input| Expensing'!$C$8:$C$57,0),MATCH(T$7,'Input| Expensing'!$D$7:$J$7,0)),"")</f>
        <v>0</v>
      </c>
      <c r="U15" s="186">
        <f>IFERROR((J15-J125)*INDEX('Input| Expensing'!$D$8:$J$57,MATCH($N15,'Input| Expensing'!$C$8:$C$57,0),MATCH(U$7,'Input| Expensing'!$D$7:$J$7,0)),"")</f>
        <v>0</v>
      </c>
      <c r="V15" s="186">
        <f t="shared" si="3"/>
        <v>0</v>
      </c>
    </row>
    <row r="16" spans="1:41" x14ac:dyDescent="0.2">
      <c r="B16" s="201">
        <f t="shared" si="4"/>
        <v>9</v>
      </c>
      <c r="C16" s="42" t="str" cm="1">
        <f t="array" ref="C16">IFERROR(INDEX('Input| Setup'!$E$8:$E$50,SMALL(IF('Input| Setup'!$F$8:$F$50="TX",ROW('Input| Setup'!$F$8:$F$50)-ROW('Input| Setup'!$F$8)+1),ROWS('Input| Setup'!$F$8:$F16))),"")</f>
        <v>IT systems (tx)</v>
      </c>
      <c r="D16" s="186">
        <f>SUMPRODUCT(INDEX('Input| Projects'!$AS$10:$CP$1005, ,MATCH($C16,'Input| Projects'!$AS$9:$CP$9,0)),'Calc| Project Costs'!BR$10:BR$1005)/10^3</f>
        <v>0.90175523000000002</v>
      </c>
      <c r="E16" s="186">
        <f>SUMPRODUCT(INDEX('Input| Projects'!$AS$10:$CP$1005, ,MATCH($C16,'Input| Projects'!$AS$9:$CP$9,0)),'Calc| Project Costs'!BS$10:BS$1005)/10^3</f>
        <v>0</v>
      </c>
      <c r="F16" s="186">
        <f>SUMPRODUCT(INDEX('Input| Projects'!$AS$10:$CP$1005, ,MATCH($C16,'Input| Projects'!$AS$9:$CP$9,0)),'Calc| Project Costs'!BT$10:BT$1005)/10^3</f>
        <v>0</v>
      </c>
      <c r="G16" s="186">
        <f>SUMPRODUCT(INDEX('Input| Projects'!$AS$10:$CP$1005, ,MATCH($C16,'Input| Projects'!$AS$9:$CP$9,0)),'Calc| Project Costs'!BU$10:BU$1005)/10^3</f>
        <v>0</v>
      </c>
      <c r="H16" s="186">
        <f>SUMPRODUCT(INDEX('Input| Projects'!$AS$10:$CP$1005, ,MATCH($C16,'Input| Projects'!$AS$9:$CP$9,0)),'Calc| Project Costs'!BV$10:BV$1005)/10^3</f>
        <v>0</v>
      </c>
      <c r="I16" s="186">
        <f>SUMPRODUCT(INDEX('Input| Projects'!$AS$10:$CP$1005, ,MATCH($C16,'Input| Projects'!$AS$9:$CP$9,0)),'Calc| Project Costs'!BW$10:BW$1005)/10^3</f>
        <v>0</v>
      </c>
      <c r="J16" s="186">
        <f>SUMPRODUCT(INDEX('Input| Projects'!$AS$10:$CP$1005, ,MATCH($C16,'Input| Projects'!$AS$9:$CP$9,0)),'Calc| Project Costs'!BX$10:BX$1005)/10^3</f>
        <v>0</v>
      </c>
      <c r="K16" s="186">
        <f t="shared" si="2"/>
        <v>0.90175523000000002</v>
      </c>
      <c r="M16" s="201">
        <f t="shared" si="5"/>
        <v>9</v>
      </c>
      <c r="N16" s="42" t="str">
        <f t="shared" si="1"/>
        <v>IT systems (tx)</v>
      </c>
      <c r="O16" s="186">
        <f>IFERROR((D16-D126)*INDEX('Input| Expensing'!$D$8:$J$57,MATCH($N16,'Input| Expensing'!$C$8:$C$57,0),MATCH(O$7,'Input| Expensing'!$D$7:$J$7,0)),"")</f>
        <v>0</v>
      </c>
      <c r="P16" s="186">
        <f>IFERROR((E16-E126)*INDEX('Input| Expensing'!$D$8:$J$57,MATCH($N16,'Input| Expensing'!$C$8:$C$57,0),MATCH(P$7,'Input| Expensing'!$D$7:$J$7,0)),"")</f>
        <v>0</v>
      </c>
      <c r="Q16" s="186">
        <f>IFERROR((F16-F126)*INDEX('Input| Expensing'!$D$8:$J$57,MATCH($N16,'Input| Expensing'!$C$8:$C$57,0),MATCH(Q$7,'Input| Expensing'!$D$7:$J$7,0)),"")</f>
        <v>0</v>
      </c>
      <c r="R16" s="186">
        <f>IFERROR((G16-G126)*INDEX('Input| Expensing'!$D$8:$J$57,MATCH($N16,'Input| Expensing'!$C$8:$C$57,0),MATCH(R$7,'Input| Expensing'!$D$7:$J$7,0)),"")</f>
        <v>0</v>
      </c>
      <c r="S16" s="186">
        <f>IFERROR((H16-H126)*INDEX('Input| Expensing'!$D$8:$J$57,MATCH($N16,'Input| Expensing'!$C$8:$C$57,0),MATCH(S$7,'Input| Expensing'!$D$7:$J$7,0)),"")</f>
        <v>0</v>
      </c>
      <c r="T16" s="186">
        <f>IFERROR((I16-I126)*INDEX('Input| Expensing'!$D$8:$J$57,MATCH($N16,'Input| Expensing'!$C$8:$C$57,0),MATCH(T$7,'Input| Expensing'!$D$7:$J$7,0)),"")</f>
        <v>0</v>
      </c>
      <c r="U16" s="186">
        <f>IFERROR((J16-J126)*INDEX('Input| Expensing'!$D$8:$J$57,MATCH($N16,'Input| Expensing'!$C$8:$C$57,0),MATCH(U$7,'Input| Expensing'!$D$7:$J$7,0)),"")</f>
        <v>0</v>
      </c>
      <c r="V16" s="186">
        <f t="shared" si="3"/>
        <v>0</v>
      </c>
    </row>
    <row r="17" spans="2:22" x14ac:dyDescent="0.2">
      <c r="B17" s="201">
        <f t="shared" si="4"/>
        <v>10</v>
      </c>
      <c r="C17" s="42" t="str" cm="1">
        <f t="array" ref="C17">IFERROR(INDEX('Input| Setup'!$E$8:$E$50,SMALL(IF('Input| Setup'!$F$8:$F$50="TX",ROW('Input| Setup'!$F$8:$F$50)-ROW('Input| Setup'!$F$8)+1),ROWS('Input| Setup'!$F$8:$F17))),"")</f>
        <v>In-house software (tx)</v>
      </c>
      <c r="D17" s="186">
        <f>SUMPRODUCT(INDEX('Input| Projects'!$AS$10:$CP$1005, ,MATCH($C17,'Input| Projects'!$AS$9:$CP$9,0)),'Calc| Project Costs'!BR$10:BR$1005)/10^3</f>
        <v>4.9910500676475698</v>
      </c>
      <c r="E17" s="186">
        <f>SUMPRODUCT(INDEX('Input| Projects'!$AS$10:$CP$1005, ,MATCH($C17,'Input| Projects'!$AS$9:$CP$9,0)),'Calc| Project Costs'!BS$10:BS$1005)/10^3</f>
        <v>0</v>
      </c>
      <c r="F17" s="186">
        <f>SUMPRODUCT(INDEX('Input| Projects'!$AS$10:$CP$1005, ,MATCH($C17,'Input| Projects'!$AS$9:$CP$9,0)),'Calc| Project Costs'!BT$10:BT$1005)/10^3</f>
        <v>0</v>
      </c>
      <c r="G17" s="186">
        <f>SUMPRODUCT(INDEX('Input| Projects'!$AS$10:$CP$1005, ,MATCH($C17,'Input| Projects'!$AS$9:$CP$9,0)),'Calc| Project Costs'!BU$10:BU$1005)/10^3</f>
        <v>0</v>
      </c>
      <c r="H17" s="186">
        <f>SUMPRODUCT(INDEX('Input| Projects'!$AS$10:$CP$1005, ,MATCH($C17,'Input| Projects'!$AS$9:$CP$9,0)),'Calc| Project Costs'!BV$10:BV$1005)/10^3</f>
        <v>0</v>
      </c>
      <c r="I17" s="186">
        <f>SUMPRODUCT(INDEX('Input| Projects'!$AS$10:$CP$1005, ,MATCH($C17,'Input| Projects'!$AS$9:$CP$9,0)),'Calc| Project Costs'!BW$10:BW$1005)/10^3</f>
        <v>0</v>
      </c>
      <c r="J17" s="186">
        <f>SUMPRODUCT(INDEX('Input| Projects'!$AS$10:$CP$1005, ,MATCH($C17,'Input| Projects'!$AS$9:$CP$9,0)),'Calc| Project Costs'!BX$10:BX$1005)/10^3</f>
        <v>0</v>
      </c>
      <c r="K17" s="186">
        <f t="shared" si="2"/>
        <v>4.9910500676475698</v>
      </c>
      <c r="M17" s="201">
        <f t="shared" si="5"/>
        <v>10</v>
      </c>
      <c r="N17" s="42" t="str">
        <f t="shared" si="1"/>
        <v>In-house software (tx)</v>
      </c>
      <c r="O17" s="186">
        <f>IFERROR((D17-D127)*INDEX('Input| Expensing'!$D$8:$J$57,MATCH($N17,'Input| Expensing'!$C$8:$C$57,0),MATCH(O$7,'Input| Expensing'!$D$7:$J$7,0)),"")</f>
        <v>0</v>
      </c>
      <c r="P17" s="186">
        <f>IFERROR((E17-E127)*INDEX('Input| Expensing'!$D$8:$J$57,MATCH($N17,'Input| Expensing'!$C$8:$C$57,0),MATCH(P$7,'Input| Expensing'!$D$7:$J$7,0)),"")</f>
        <v>0</v>
      </c>
      <c r="Q17" s="186">
        <f>IFERROR((F17-F127)*INDEX('Input| Expensing'!$D$8:$J$57,MATCH($N17,'Input| Expensing'!$C$8:$C$57,0),MATCH(Q$7,'Input| Expensing'!$D$7:$J$7,0)),"")</f>
        <v>0</v>
      </c>
      <c r="R17" s="186">
        <f>IFERROR((G17-G127)*INDEX('Input| Expensing'!$D$8:$J$57,MATCH($N17,'Input| Expensing'!$C$8:$C$57,0),MATCH(R$7,'Input| Expensing'!$D$7:$J$7,0)),"")</f>
        <v>0</v>
      </c>
      <c r="S17" s="186">
        <f>IFERROR((H17-H127)*INDEX('Input| Expensing'!$D$8:$J$57,MATCH($N17,'Input| Expensing'!$C$8:$C$57,0),MATCH(S$7,'Input| Expensing'!$D$7:$J$7,0)),"")</f>
        <v>0</v>
      </c>
      <c r="T17" s="186">
        <f>IFERROR((I17-I127)*INDEX('Input| Expensing'!$D$8:$J$57,MATCH($N17,'Input| Expensing'!$C$8:$C$57,0),MATCH(T$7,'Input| Expensing'!$D$7:$J$7,0)),"")</f>
        <v>0</v>
      </c>
      <c r="U17" s="186">
        <f>IFERROR((J17-J127)*INDEX('Input| Expensing'!$D$8:$J$57,MATCH($N17,'Input| Expensing'!$C$8:$C$57,0),MATCH(U$7,'Input| Expensing'!$D$7:$J$7,0)),"")</f>
        <v>0</v>
      </c>
      <c r="V17" s="186">
        <f t="shared" si="3"/>
        <v>0</v>
      </c>
    </row>
    <row r="18" spans="2:22" x14ac:dyDescent="0.2">
      <c r="B18" s="201">
        <f t="shared" si="4"/>
        <v>11</v>
      </c>
      <c r="C18" s="42" t="str" cm="1">
        <f t="array" ref="C18">IFERROR(INDEX('Input| Setup'!$E$8:$E$50,SMALL(IF('Input| Setup'!$F$8:$F$50="TX",ROW('Input| Setup'!$F$8:$F$50)-ROW('Input| Setup'!$F$8)+1),ROWS('Input| Setup'!$F$8:$F18))),"")</f>
        <v>Motor vehicles (tx)</v>
      </c>
      <c r="D18" s="186">
        <f>SUMPRODUCT(INDEX('Input| Projects'!$AS$10:$CP$1005, ,MATCH($C18,'Input| Projects'!$AS$9:$CP$9,0)),'Calc| Project Costs'!BR$10:BR$1005)/10^3</f>
        <v>1.516632</v>
      </c>
      <c r="E18" s="186">
        <f>SUMPRODUCT(INDEX('Input| Projects'!$AS$10:$CP$1005, ,MATCH($C18,'Input| Projects'!$AS$9:$CP$9,0)),'Calc| Project Costs'!BS$10:BS$1005)/10^3</f>
        <v>0</v>
      </c>
      <c r="F18" s="186">
        <f>SUMPRODUCT(INDEX('Input| Projects'!$AS$10:$CP$1005, ,MATCH($C18,'Input| Projects'!$AS$9:$CP$9,0)),'Calc| Project Costs'!BT$10:BT$1005)/10^3</f>
        <v>0</v>
      </c>
      <c r="G18" s="186">
        <f>SUMPRODUCT(INDEX('Input| Projects'!$AS$10:$CP$1005, ,MATCH($C18,'Input| Projects'!$AS$9:$CP$9,0)),'Calc| Project Costs'!BU$10:BU$1005)/10^3</f>
        <v>0</v>
      </c>
      <c r="H18" s="186">
        <f>SUMPRODUCT(INDEX('Input| Projects'!$AS$10:$CP$1005, ,MATCH($C18,'Input| Projects'!$AS$9:$CP$9,0)),'Calc| Project Costs'!BV$10:BV$1005)/10^3</f>
        <v>0</v>
      </c>
      <c r="I18" s="186">
        <f>SUMPRODUCT(INDEX('Input| Projects'!$AS$10:$CP$1005, ,MATCH($C18,'Input| Projects'!$AS$9:$CP$9,0)),'Calc| Project Costs'!BW$10:BW$1005)/10^3</f>
        <v>0</v>
      </c>
      <c r="J18" s="186">
        <f>SUMPRODUCT(INDEX('Input| Projects'!$AS$10:$CP$1005, ,MATCH($C18,'Input| Projects'!$AS$9:$CP$9,0)),'Calc| Project Costs'!BX$10:BX$1005)/10^3</f>
        <v>0</v>
      </c>
      <c r="K18" s="186">
        <f t="shared" si="2"/>
        <v>1.516632</v>
      </c>
      <c r="M18" s="201">
        <f t="shared" si="5"/>
        <v>11</v>
      </c>
      <c r="N18" s="42" t="str">
        <f t="shared" si="1"/>
        <v>Motor vehicles (tx)</v>
      </c>
      <c r="O18" s="186">
        <f>IFERROR((D18-D128)*INDEX('Input| Expensing'!$D$8:$J$57,MATCH($N18,'Input| Expensing'!$C$8:$C$57,0),MATCH(O$7,'Input| Expensing'!$D$7:$J$7,0)),"")</f>
        <v>0</v>
      </c>
      <c r="P18" s="186">
        <f>IFERROR((E18-E128)*INDEX('Input| Expensing'!$D$8:$J$57,MATCH($N18,'Input| Expensing'!$C$8:$C$57,0),MATCH(P$7,'Input| Expensing'!$D$7:$J$7,0)),"")</f>
        <v>0</v>
      </c>
      <c r="Q18" s="186">
        <f>IFERROR((F18-F128)*INDEX('Input| Expensing'!$D$8:$J$57,MATCH($N18,'Input| Expensing'!$C$8:$C$57,0),MATCH(Q$7,'Input| Expensing'!$D$7:$J$7,0)),"")</f>
        <v>0</v>
      </c>
      <c r="R18" s="186">
        <f>IFERROR((G18-G128)*INDEX('Input| Expensing'!$D$8:$J$57,MATCH($N18,'Input| Expensing'!$C$8:$C$57,0),MATCH(R$7,'Input| Expensing'!$D$7:$J$7,0)),"")</f>
        <v>0</v>
      </c>
      <c r="S18" s="186">
        <f>IFERROR((H18-H128)*INDEX('Input| Expensing'!$D$8:$J$57,MATCH($N18,'Input| Expensing'!$C$8:$C$57,0),MATCH(S$7,'Input| Expensing'!$D$7:$J$7,0)),"")</f>
        <v>0</v>
      </c>
      <c r="T18" s="186">
        <f>IFERROR((I18-I128)*INDEX('Input| Expensing'!$D$8:$J$57,MATCH($N18,'Input| Expensing'!$C$8:$C$57,0),MATCH(T$7,'Input| Expensing'!$D$7:$J$7,0)),"")</f>
        <v>0</v>
      </c>
      <c r="U18" s="186">
        <f>IFERROR((J18-J128)*INDEX('Input| Expensing'!$D$8:$J$57,MATCH($N18,'Input| Expensing'!$C$8:$C$57,0),MATCH(U$7,'Input| Expensing'!$D$7:$J$7,0)),"")</f>
        <v>0</v>
      </c>
      <c r="V18" s="186">
        <f t="shared" si="3"/>
        <v>0</v>
      </c>
    </row>
    <row r="19" spans="2:22" x14ac:dyDescent="0.2">
      <c r="B19" s="201">
        <f t="shared" si="4"/>
        <v>12</v>
      </c>
      <c r="C19" s="42" t="str" cm="1">
        <f t="array" ref="C19">IFERROR(INDEX('Input| Setup'!$E$8:$E$50,SMALL(IF('Input| Setup'!$F$8:$F$50="TX",ROW('Input| Setup'!$F$8:$F$50)-ROW('Input| Setup'!$F$8)+1),ROWS('Input| Setup'!$F$8:$F19))),"")</f>
        <v>System IT (tx)</v>
      </c>
      <c r="D19" s="186">
        <f>SUMPRODUCT(INDEX('Input| Projects'!$AS$10:$CP$1005, ,MATCH($C19,'Input| Projects'!$AS$9:$CP$9,0)),'Calc| Project Costs'!BR$10:BR$1005)/10^3</f>
        <v>0.45320018999999989</v>
      </c>
      <c r="E19" s="186">
        <f>SUMPRODUCT(INDEX('Input| Projects'!$AS$10:$CP$1005, ,MATCH($C19,'Input| Projects'!$AS$9:$CP$9,0)),'Calc| Project Costs'!BS$10:BS$1005)/10^3</f>
        <v>0</v>
      </c>
      <c r="F19" s="186">
        <f>SUMPRODUCT(INDEX('Input| Projects'!$AS$10:$CP$1005, ,MATCH($C19,'Input| Projects'!$AS$9:$CP$9,0)),'Calc| Project Costs'!BT$10:BT$1005)/10^3</f>
        <v>0</v>
      </c>
      <c r="G19" s="186">
        <f>SUMPRODUCT(INDEX('Input| Projects'!$AS$10:$CP$1005, ,MATCH($C19,'Input| Projects'!$AS$9:$CP$9,0)),'Calc| Project Costs'!BU$10:BU$1005)/10^3</f>
        <v>0</v>
      </c>
      <c r="H19" s="186">
        <f>SUMPRODUCT(INDEX('Input| Projects'!$AS$10:$CP$1005, ,MATCH($C19,'Input| Projects'!$AS$9:$CP$9,0)),'Calc| Project Costs'!BV$10:BV$1005)/10^3</f>
        <v>0</v>
      </c>
      <c r="I19" s="186">
        <f>SUMPRODUCT(INDEX('Input| Projects'!$AS$10:$CP$1005, ,MATCH($C19,'Input| Projects'!$AS$9:$CP$9,0)),'Calc| Project Costs'!BW$10:BW$1005)/10^3</f>
        <v>0</v>
      </c>
      <c r="J19" s="186">
        <f>SUMPRODUCT(INDEX('Input| Projects'!$AS$10:$CP$1005, ,MATCH($C19,'Input| Projects'!$AS$9:$CP$9,0)),'Calc| Project Costs'!BX$10:BX$1005)/10^3</f>
        <v>0</v>
      </c>
      <c r="K19" s="186">
        <f t="shared" si="2"/>
        <v>0.45320018999999989</v>
      </c>
      <c r="M19" s="201">
        <f t="shared" si="5"/>
        <v>12</v>
      </c>
      <c r="N19" s="42" t="str">
        <f t="shared" si="1"/>
        <v>System IT (tx)</v>
      </c>
      <c r="O19" s="186">
        <f>IFERROR((D19-D129)*INDEX('Input| Expensing'!$D$8:$J$57,MATCH($N19,'Input| Expensing'!$C$8:$C$57,0),MATCH(O$7,'Input| Expensing'!$D$7:$J$7,0)),"")</f>
        <v>0</v>
      </c>
      <c r="P19" s="186">
        <f>IFERROR((E19-E129)*INDEX('Input| Expensing'!$D$8:$J$57,MATCH($N19,'Input| Expensing'!$C$8:$C$57,0),MATCH(P$7,'Input| Expensing'!$D$7:$J$7,0)),"")</f>
        <v>0</v>
      </c>
      <c r="Q19" s="186">
        <f>IFERROR((F19-F129)*INDEX('Input| Expensing'!$D$8:$J$57,MATCH($N19,'Input| Expensing'!$C$8:$C$57,0),MATCH(Q$7,'Input| Expensing'!$D$7:$J$7,0)),"")</f>
        <v>0</v>
      </c>
      <c r="R19" s="186">
        <f>IFERROR((G19-G129)*INDEX('Input| Expensing'!$D$8:$J$57,MATCH($N19,'Input| Expensing'!$C$8:$C$57,0),MATCH(R$7,'Input| Expensing'!$D$7:$J$7,0)),"")</f>
        <v>0</v>
      </c>
      <c r="S19" s="186">
        <f>IFERROR((H19-H129)*INDEX('Input| Expensing'!$D$8:$J$57,MATCH($N19,'Input| Expensing'!$C$8:$C$57,0),MATCH(S$7,'Input| Expensing'!$D$7:$J$7,0)),"")</f>
        <v>0</v>
      </c>
      <c r="T19" s="186">
        <f>IFERROR((I19-I129)*INDEX('Input| Expensing'!$D$8:$J$57,MATCH($N19,'Input| Expensing'!$C$8:$C$57,0),MATCH(T$7,'Input| Expensing'!$D$7:$J$7,0)),"")</f>
        <v>0</v>
      </c>
      <c r="U19" s="186">
        <f>IFERROR((J19-J129)*INDEX('Input| Expensing'!$D$8:$J$57,MATCH($N19,'Input| Expensing'!$C$8:$C$57,0),MATCH(U$7,'Input| Expensing'!$D$7:$J$7,0)),"")</f>
        <v>0</v>
      </c>
      <c r="V19" s="186">
        <f t="shared" si="3"/>
        <v>0</v>
      </c>
    </row>
    <row r="20" spans="2:22" x14ac:dyDescent="0.2">
      <c r="B20" s="201">
        <f t="shared" si="4"/>
        <v>13</v>
      </c>
      <c r="C20" s="42" t="str" cm="1">
        <f t="array" ref="C20">IFERROR(INDEX('Input| Setup'!$E$8:$E$50,SMALL(IF('Input| Setup'!$F$8:$F$50="TX",ROW('Input| Setup'!$F$8:$F$50)-ROW('Input| Setup'!$F$8)+1),ROWS('Input| Setup'!$F$8:$F20))),"")</f>
        <v>Transmission &amp; Zone land &amp; easements (tx)</v>
      </c>
      <c r="D20" s="186">
        <f>SUMPRODUCT(INDEX('Input| Projects'!$AS$10:$CP$1005, ,MATCH($C20,'Input| Projects'!$AS$9:$CP$9,0)),'Calc| Project Costs'!BR$10:BR$1005)/10^3</f>
        <v>0</v>
      </c>
      <c r="E20" s="186">
        <f>SUMPRODUCT(INDEX('Input| Projects'!$AS$10:$CP$1005, ,MATCH($C20,'Input| Projects'!$AS$9:$CP$9,0)),'Calc| Project Costs'!BS$10:BS$1005)/10^3</f>
        <v>0</v>
      </c>
      <c r="F20" s="186">
        <f>SUMPRODUCT(INDEX('Input| Projects'!$AS$10:$CP$1005, ,MATCH($C20,'Input| Projects'!$AS$9:$CP$9,0)),'Calc| Project Costs'!BT$10:BT$1005)/10^3</f>
        <v>0</v>
      </c>
      <c r="G20" s="186">
        <f>SUMPRODUCT(INDEX('Input| Projects'!$AS$10:$CP$1005, ,MATCH($C20,'Input| Projects'!$AS$9:$CP$9,0)),'Calc| Project Costs'!BU$10:BU$1005)/10^3</f>
        <v>0</v>
      </c>
      <c r="H20" s="186">
        <f>SUMPRODUCT(INDEX('Input| Projects'!$AS$10:$CP$1005, ,MATCH($C20,'Input| Projects'!$AS$9:$CP$9,0)),'Calc| Project Costs'!BV$10:BV$1005)/10^3</f>
        <v>0</v>
      </c>
      <c r="I20" s="186">
        <f>SUMPRODUCT(INDEX('Input| Projects'!$AS$10:$CP$1005, ,MATCH($C20,'Input| Projects'!$AS$9:$CP$9,0)),'Calc| Project Costs'!BW$10:BW$1005)/10^3</f>
        <v>0</v>
      </c>
      <c r="J20" s="186">
        <f>SUMPRODUCT(INDEX('Input| Projects'!$AS$10:$CP$1005, ,MATCH($C20,'Input| Projects'!$AS$9:$CP$9,0)),'Calc| Project Costs'!BX$10:BX$1005)/10^3</f>
        <v>0</v>
      </c>
      <c r="K20" s="186">
        <f t="shared" si="2"/>
        <v>0</v>
      </c>
      <c r="M20" s="201">
        <f t="shared" si="5"/>
        <v>13</v>
      </c>
      <c r="N20" s="42" t="str">
        <f t="shared" si="1"/>
        <v>Transmission &amp; Zone land &amp; easements (tx)</v>
      </c>
      <c r="O20" s="186">
        <f>IFERROR((D20-D130)*INDEX('Input| Expensing'!$D$8:$J$57,MATCH($N20,'Input| Expensing'!$C$8:$C$57,0),MATCH(O$7,'Input| Expensing'!$D$7:$J$7,0)),"")</f>
        <v>0</v>
      </c>
      <c r="P20" s="186">
        <f>IFERROR((E20-E130)*INDEX('Input| Expensing'!$D$8:$J$57,MATCH($N20,'Input| Expensing'!$C$8:$C$57,0),MATCH(P$7,'Input| Expensing'!$D$7:$J$7,0)),"")</f>
        <v>0</v>
      </c>
      <c r="Q20" s="186">
        <f>IFERROR((F20-F130)*INDEX('Input| Expensing'!$D$8:$J$57,MATCH($N20,'Input| Expensing'!$C$8:$C$57,0),MATCH(Q$7,'Input| Expensing'!$D$7:$J$7,0)),"")</f>
        <v>0</v>
      </c>
      <c r="R20" s="186">
        <f>IFERROR((G20-G130)*INDEX('Input| Expensing'!$D$8:$J$57,MATCH($N20,'Input| Expensing'!$C$8:$C$57,0),MATCH(R$7,'Input| Expensing'!$D$7:$J$7,0)),"")</f>
        <v>0</v>
      </c>
      <c r="S20" s="186">
        <f>IFERROR((H20-H130)*INDEX('Input| Expensing'!$D$8:$J$57,MATCH($N20,'Input| Expensing'!$C$8:$C$57,0),MATCH(S$7,'Input| Expensing'!$D$7:$J$7,0)),"")</f>
        <v>0</v>
      </c>
      <c r="T20" s="186">
        <f>IFERROR((I20-I130)*INDEX('Input| Expensing'!$D$8:$J$57,MATCH($N20,'Input| Expensing'!$C$8:$C$57,0),MATCH(T$7,'Input| Expensing'!$D$7:$J$7,0)),"")</f>
        <v>0</v>
      </c>
      <c r="U20" s="186">
        <f>IFERROR((J20-J130)*INDEX('Input| Expensing'!$D$8:$J$57,MATCH($N20,'Input| Expensing'!$C$8:$C$57,0),MATCH(U$7,'Input| Expensing'!$D$7:$J$7,0)),"")</f>
        <v>0</v>
      </c>
      <c r="V20" s="186">
        <f t="shared" si="3"/>
        <v>0</v>
      </c>
    </row>
    <row r="21" spans="2:22" x14ac:dyDescent="0.2">
      <c r="B21" s="201">
        <f t="shared" si="4"/>
        <v>14</v>
      </c>
      <c r="C21" s="42" t="str" cm="1">
        <f t="array" ref="C21">IFERROR(INDEX('Input| Setup'!$E$8:$E$50,SMALL(IF('Input| Setup'!$F$8:$F$50="TX",ROW('Input| Setup'!$F$8:$F$50)-ROW('Input| Setup'!$F$8)+1),ROWS('Input| Setup'!$F$8:$F21))),"")</f>
        <v>Transmission substation equip 132/66kV (tx)</v>
      </c>
      <c r="D21" s="186">
        <f>SUMPRODUCT(INDEX('Input| Projects'!$AS$10:$CP$1005, ,MATCH($C21,'Input| Projects'!$AS$9:$CP$9,0)),'Calc| Project Costs'!BR$10:BR$1005)/10^3</f>
        <v>4.5637246000000005</v>
      </c>
      <c r="E21" s="186">
        <f>SUMPRODUCT(INDEX('Input| Projects'!$AS$10:$CP$1005, ,MATCH($C21,'Input| Projects'!$AS$9:$CP$9,0)),'Calc| Project Costs'!BS$10:BS$1005)/10^3</f>
        <v>0</v>
      </c>
      <c r="F21" s="186">
        <f>SUMPRODUCT(INDEX('Input| Projects'!$AS$10:$CP$1005, ,MATCH($C21,'Input| Projects'!$AS$9:$CP$9,0)),'Calc| Project Costs'!BT$10:BT$1005)/10^3</f>
        <v>0</v>
      </c>
      <c r="G21" s="186">
        <f>SUMPRODUCT(INDEX('Input| Projects'!$AS$10:$CP$1005, ,MATCH($C21,'Input| Projects'!$AS$9:$CP$9,0)),'Calc| Project Costs'!BU$10:BU$1005)/10^3</f>
        <v>0</v>
      </c>
      <c r="H21" s="186">
        <f>SUMPRODUCT(INDEX('Input| Projects'!$AS$10:$CP$1005, ,MATCH($C21,'Input| Projects'!$AS$9:$CP$9,0)),'Calc| Project Costs'!BV$10:BV$1005)/10^3</f>
        <v>0</v>
      </c>
      <c r="I21" s="186">
        <f>SUMPRODUCT(INDEX('Input| Projects'!$AS$10:$CP$1005, ,MATCH($C21,'Input| Projects'!$AS$9:$CP$9,0)),'Calc| Project Costs'!BW$10:BW$1005)/10^3</f>
        <v>0</v>
      </c>
      <c r="J21" s="186">
        <f>SUMPRODUCT(INDEX('Input| Projects'!$AS$10:$CP$1005, ,MATCH($C21,'Input| Projects'!$AS$9:$CP$9,0)),'Calc| Project Costs'!BX$10:BX$1005)/10^3</f>
        <v>0</v>
      </c>
      <c r="K21" s="186">
        <f t="shared" si="2"/>
        <v>4.5637246000000005</v>
      </c>
      <c r="M21" s="201">
        <f t="shared" si="5"/>
        <v>14</v>
      </c>
      <c r="N21" s="42" t="str">
        <f t="shared" si="1"/>
        <v>Transmission substation equip 132/66kV (tx)</v>
      </c>
      <c r="O21" s="186">
        <f>IFERROR((D21-D131)*INDEX('Input| Expensing'!$D$8:$J$57,MATCH($N21,'Input| Expensing'!$C$8:$C$57,0),MATCH(O$7,'Input| Expensing'!$D$7:$J$7,0)),"")</f>
        <v>0</v>
      </c>
      <c r="P21" s="186">
        <f>IFERROR((E21-E131)*INDEX('Input| Expensing'!$D$8:$J$57,MATCH($N21,'Input| Expensing'!$C$8:$C$57,0),MATCH(P$7,'Input| Expensing'!$D$7:$J$7,0)),"")</f>
        <v>0</v>
      </c>
      <c r="Q21" s="186">
        <f>IFERROR((F21-F131)*INDEX('Input| Expensing'!$D$8:$J$57,MATCH($N21,'Input| Expensing'!$C$8:$C$57,0),MATCH(Q$7,'Input| Expensing'!$D$7:$J$7,0)),"")</f>
        <v>0</v>
      </c>
      <c r="R21" s="186">
        <f>IFERROR((G21-G131)*INDEX('Input| Expensing'!$D$8:$J$57,MATCH($N21,'Input| Expensing'!$C$8:$C$57,0),MATCH(R$7,'Input| Expensing'!$D$7:$J$7,0)),"")</f>
        <v>0</v>
      </c>
      <c r="S21" s="186">
        <f>IFERROR((H21-H131)*INDEX('Input| Expensing'!$D$8:$J$57,MATCH($N21,'Input| Expensing'!$C$8:$C$57,0),MATCH(S$7,'Input| Expensing'!$D$7:$J$7,0)),"")</f>
        <v>0</v>
      </c>
      <c r="T21" s="186">
        <f>IFERROR((I21-I131)*INDEX('Input| Expensing'!$D$8:$J$57,MATCH($N21,'Input| Expensing'!$C$8:$C$57,0),MATCH(T$7,'Input| Expensing'!$D$7:$J$7,0)),"")</f>
        <v>0</v>
      </c>
      <c r="U21" s="186">
        <f>IFERROR((J21-J131)*INDEX('Input| Expensing'!$D$8:$J$57,MATCH($N21,'Input| Expensing'!$C$8:$C$57,0),MATCH(U$7,'Input| Expensing'!$D$7:$J$7,0)),"")</f>
        <v>0</v>
      </c>
      <c r="V21" s="186">
        <f t="shared" si="3"/>
        <v>0</v>
      </c>
    </row>
    <row r="22" spans="2:22" x14ac:dyDescent="0.2">
      <c r="B22" s="201">
        <f t="shared" si="4"/>
        <v>15</v>
      </c>
      <c r="C22" s="42" t="str" cm="1">
        <f t="array" ref="C22">IFERROR(INDEX('Input| Setup'!$E$8:$E$50,SMALL(IF('Input| Setup'!$F$8:$F$50="TX",ROW('Input| Setup'!$F$8:$F$50)-ROW('Input| Setup'!$F$8)+1),ROWS('Input| Setup'!$F$8:$F22))),"")</f>
        <v>Transmission transformers 132/66kV (tx)</v>
      </c>
      <c r="D22" s="186">
        <f>SUMPRODUCT(INDEX('Input| Projects'!$AS$10:$CP$1005, ,MATCH($C22,'Input| Projects'!$AS$9:$CP$9,0)),'Calc| Project Costs'!BR$10:BR$1005)/10^3</f>
        <v>0.27993935999999997</v>
      </c>
      <c r="E22" s="186">
        <f>SUMPRODUCT(INDEX('Input| Projects'!$AS$10:$CP$1005, ,MATCH($C22,'Input| Projects'!$AS$9:$CP$9,0)),'Calc| Project Costs'!BS$10:BS$1005)/10^3</f>
        <v>0</v>
      </c>
      <c r="F22" s="186">
        <f>SUMPRODUCT(INDEX('Input| Projects'!$AS$10:$CP$1005, ,MATCH($C22,'Input| Projects'!$AS$9:$CP$9,0)),'Calc| Project Costs'!BT$10:BT$1005)/10^3</f>
        <v>0</v>
      </c>
      <c r="G22" s="186">
        <f>SUMPRODUCT(INDEX('Input| Projects'!$AS$10:$CP$1005, ,MATCH($C22,'Input| Projects'!$AS$9:$CP$9,0)),'Calc| Project Costs'!BU$10:BU$1005)/10^3</f>
        <v>0</v>
      </c>
      <c r="H22" s="186">
        <f>SUMPRODUCT(INDEX('Input| Projects'!$AS$10:$CP$1005, ,MATCH($C22,'Input| Projects'!$AS$9:$CP$9,0)),'Calc| Project Costs'!BV$10:BV$1005)/10^3</f>
        <v>0</v>
      </c>
      <c r="I22" s="186">
        <f>SUMPRODUCT(INDEX('Input| Projects'!$AS$10:$CP$1005, ,MATCH($C22,'Input| Projects'!$AS$9:$CP$9,0)),'Calc| Project Costs'!BW$10:BW$1005)/10^3</f>
        <v>0</v>
      </c>
      <c r="J22" s="186">
        <f>SUMPRODUCT(INDEX('Input| Projects'!$AS$10:$CP$1005, ,MATCH($C22,'Input| Projects'!$AS$9:$CP$9,0)),'Calc| Project Costs'!BX$10:BX$1005)/10^3</f>
        <v>0</v>
      </c>
      <c r="K22" s="186">
        <f t="shared" si="2"/>
        <v>0.27993935999999997</v>
      </c>
      <c r="M22" s="201">
        <f t="shared" si="5"/>
        <v>15</v>
      </c>
      <c r="N22" s="42" t="str">
        <f t="shared" si="1"/>
        <v>Transmission transformers 132/66kV (tx)</v>
      </c>
      <c r="O22" s="186">
        <f>IFERROR((D22-D132)*INDEX('Input| Expensing'!$D$8:$J$57,MATCH($N22,'Input| Expensing'!$C$8:$C$57,0),MATCH(O$7,'Input| Expensing'!$D$7:$J$7,0)),"")</f>
        <v>0</v>
      </c>
      <c r="P22" s="186">
        <f>IFERROR((E22-E132)*INDEX('Input| Expensing'!$D$8:$J$57,MATCH($N22,'Input| Expensing'!$C$8:$C$57,0),MATCH(P$7,'Input| Expensing'!$D$7:$J$7,0)),"")</f>
        <v>0</v>
      </c>
      <c r="Q22" s="186">
        <f>IFERROR((F22-F132)*INDEX('Input| Expensing'!$D$8:$J$57,MATCH($N22,'Input| Expensing'!$C$8:$C$57,0),MATCH(Q$7,'Input| Expensing'!$D$7:$J$7,0)),"")</f>
        <v>0</v>
      </c>
      <c r="R22" s="186">
        <f>IFERROR((G22-G132)*INDEX('Input| Expensing'!$D$8:$J$57,MATCH($N22,'Input| Expensing'!$C$8:$C$57,0),MATCH(R$7,'Input| Expensing'!$D$7:$J$7,0)),"")</f>
        <v>0</v>
      </c>
      <c r="S22" s="186">
        <f>IFERROR((H22-H132)*INDEX('Input| Expensing'!$D$8:$J$57,MATCH($N22,'Input| Expensing'!$C$8:$C$57,0),MATCH(S$7,'Input| Expensing'!$D$7:$J$7,0)),"")</f>
        <v>0</v>
      </c>
      <c r="T22" s="186">
        <f>IFERROR((I22-I132)*INDEX('Input| Expensing'!$D$8:$J$57,MATCH($N22,'Input| Expensing'!$C$8:$C$57,0),MATCH(T$7,'Input| Expensing'!$D$7:$J$7,0)),"")</f>
        <v>0</v>
      </c>
      <c r="U22" s="186">
        <f>IFERROR((J22-J132)*INDEX('Input| Expensing'!$D$8:$J$57,MATCH($N22,'Input| Expensing'!$C$8:$C$57,0),MATCH(U$7,'Input| Expensing'!$D$7:$J$7,0)),"")</f>
        <v>0</v>
      </c>
      <c r="V22" s="186">
        <f t="shared" si="3"/>
        <v>0</v>
      </c>
    </row>
    <row r="23" spans="2:22" x14ac:dyDescent="0.2">
      <c r="B23" s="201">
        <f t="shared" si="4"/>
        <v>16</v>
      </c>
      <c r="C23" s="42" t="str" cm="1">
        <f t="array" ref="C23">IFERROR(INDEX('Input| Setup'!$E$8:$E$50,SMALL(IF('Input| Setup'!$F$8:$F$50="TX",ROW('Input| Setup'!$F$8:$F$50)-ROW('Input| Setup'!$F$8)+1),ROWS('Input| Setup'!$F$8:$F23))),"")</f>
        <v>Zone substation equip 132/66kV (tx)</v>
      </c>
      <c r="D23" s="186">
        <f>SUMPRODUCT(INDEX('Input| Projects'!$AS$10:$CP$1005, ,MATCH($C23,'Input| Projects'!$AS$9:$CP$9,0)),'Calc| Project Costs'!BR$10:BR$1005)/10^3</f>
        <v>5.8552750600000003</v>
      </c>
      <c r="E23" s="186">
        <f>SUMPRODUCT(INDEX('Input| Projects'!$AS$10:$CP$1005, ,MATCH($C23,'Input| Projects'!$AS$9:$CP$9,0)),'Calc| Project Costs'!BS$10:BS$1005)/10^3</f>
        <v>0</v>
      </c>
      <c r="F23" s="186">
        <f>SUMPRODUCT(INDEX('Input| Projects'!$AS$10:$CP$1005, ,MATCH($C23,'Input| Projects'!$AS$9:$CP$9,0)),'Calc| Project Costs'!BT$10:BT$1005)/10^3</f>
        <v>0</v>
      </c>
      <c r="G23" s="186">
        <f>SUMPRODUCT(INDEX('Input| Projects'!$AS$10:$CP$1005, ,MATCH($C23,'Input| Projects'!$AS$9:$CP$9,0)),'Calc| Project Costs'!BU$10:BU$1005)/10^3</f>
        <v>0</v>
      </c>
      <c r="H23" s="186">
        <f>SUMPRODUCT(INDEX('Input| Projects'!$AS$10:$CP$1005, ,MATCH($C23,'Input| Projects'!$AS$9:$CP$9,0)),'Calc| Project Costs'!BV$10:BV$1005)/10^3</f>
        <v>0</v>
      </c>
      <c r="I23" s="186">
        <f>SUMPRODUCT(INDEX('Input| Projects'!$AS$10:$CP$1005, ,MATCH($C23,'Input| Projects'!$AS$9:$CP$9,0)),'Calc| Project Costs'!BW$10:BW$1005)/10^3</f>
        <v>0</v>
      </c>
      <c r="J23" s="186">
        <f>SUMPRODUCT(INDEX('Input| Projects'!$AS$10:$CP$1005, ,MATCH($C23,'Input| Projects'!$AS$9:$CP$9,0)),'Calc| Project Costs'!BX$10:BX$1005)/10^3</f>
        <v>0</v>
      </c>
      <c r="K23" s="186">
        <f t="shared" si="2"/>
        <v>5.8552750600000003</v>
      </c>
      <c r="M23" s="201">
        <f t="shared" si="5"/>
        <v>16</v>
      </c>
      <c r="N23" s="42" t="str">
        <f t="shared" si="1"/>
        <v>Zone substation equip 132/66kV (tx)</v>
      </c>
      <c r="O23" s="186">
        <f>IFERROR((D23-D133)*INDEX('Input| Expensing'!$D$8:$J$57,MATCH($N23,'Input| Expensing'!$C$8:$C$57,0),MATCH(O$7,'Input| Expensing'!$D$7:$J$7,0)),"")</f>
        <v>0</v>
      </c>
      <c r="P23" s="186">
        <f>IFERROR((E23-E133)*INDEX('Input| Expensing'!$D$8:$J$57,MATCH($N23,'Input| Expensing'!$C$8:$C$57,0),MATCH(P$7,'Input| Expensing'!$D$7:$J$7,0)),"")</f>
        <v>0</v>
      </c>
      <c r="Q23" s="186">
        <f>IFERROR((F23-F133)*INDEX('Input| Expensing'!$D$8:$J$57,MATCH($N23,'Input| Expensing'!$C$8:$C$57,0),MATCH(Q$7,'Input| Expensing'!$D$7:$J$7,0)),"")</f>
        <v>0</v>
      </c>
      <c r="R23" s="186">
        <f>IFERROR((G23-G133)*INDEX('Input| Expensing'!$D$8:$J$57,MATCH($N23,'Input| Expensing'!$C$8:$C$57,0),MATCH(R$7,'Input| Expensing'!$D$7:$J$7,0)),"")</f>
        <v>0</v>
      </c>
      <c r="S23" s="186">
        <f>IFERROR((H23-H133)*INDEX('Input| Expensing'!$D$8:$J$57,MATCH($N23,'Input| Expensing'!$C$8:$C$57,0),MATCH(S$7,'Input| Expensing'!$D$7:$J$7,0)),"")</f>
        <v>0</v>
      </c>
      <c r="T23" s="186">
        <f>IFERROR((I23-I133)*INDEX('Input| Expensing'!$D$8:$J$57,MATCH($N23,'Input| Expensing'!$C$8:$C$57,0),MATCH(T$7,'Input| Expensing'!$D$7:$J$7,0)),"")</f>
        <v>0</v>
      </c>
      <c r="U23" s="186">
        <f>IFERROR((J23-J133)*INDEX('Input| Expensing'!$D$8:$J$57,MATCH($N23,'Input| Expensing'!$C$8:$C$57,0),MATCH(U$7,'Input| Expensing'!$D$7:$J$7,0)),"")</f>
        <v>0</v>
      </c>
      <c r="V23" s="186">
        <f t="shared" si="3"/>
        <v>0</v>
      </c>
    </row>
    <row r="24" spans="2:22" x14ac:dyDescent="0.2">
      <c r="B24" s="201">
        <f t="shared" si="4"/>
        <v>17</v>
      </c>
      <c r="C24" s="42" t="str" cm="1">
        <f t="array" ref="C24">IFERROR(INDEX('Input| Setup'!$E$8:$E$50,SMALL(IF('Input| Setup'!$F$8:$F$50="TX",ROW('Input| Setup'!$F$8:$F$50)-ROW('Input| Setup'!$F$8)+1),ROWS('Input| Setup'!$F$8:$F24))),"")</f>
        <v>Zone transformers 132/66kV (tx)</v>
      </c>
      <c r="D24" s="186">
        <f>SUMPRODUCT(INDEX('Input| Projects'!$AS$10:$CP$1005, ,MATCH($C24,'Input| Projects'!$AS$9:$CP$9,0)),'Calc| Project Costs'!BR$10:BR$1005)/10^3</f>
        <v>0.72411957999999987</v>
      </c>
      <c r="E24" s="186">
        <f>SUMPRODUCT(INDEX('Input| Projects'!$AS$10:$CP$1005, ,MATCH($C24,'Input| Projects'!$AS$9:$CP$9,0)),'Calc| Project Costs'!BS$10:BS$1005)/10^3</f>
        <v>0</v>
      </c>
      <c r="F24" s="186">
        <f>SUMPRODUCT(INDEX('Input| Projects'!$AS$10:$CP$1005, ,MATCH($C24,'Input| Projects'!$AS$9:$CP$9,0)),'Calc| Project Costs'!BT$10:BT$1005)/10^3</f>
        <v>0</v>
      </c>
      <c r="G24" s="186">
        <f>SUMPRODUCT(INDEX('Input| Projects'!$AS$10:$CP$1005, ,MATCH($C24,'Input| Projects'!$AS$9:$CP$9,0)),'Calc| Project Costs'!BU$10:BU$1005)/10^3</f>
        <v>0</v>
      </c>
      <c r="H24" s="186">
        <f>SUMPRODUCT(INDEX('Input| Projects'!$AS$10:$CP$1005, ,MATCH($C24,'Input| Projects'!$AS$9:$CP$9,0)),'Calc| Project Costs'!BV$10:BV$1005)/10^3</f>
        <v>0</v>
      </c>
      <c r="I24" s="186">
        <f>SUMPRODUCT(INDEX('Input| Projects'!$AS$10:$CP$1005, ,MATCH($C24,'Input| Projects'!$AS$9:$CP$9,0)),'Calc| Project Costs'!BW$10:BW$1005)/10^3</f>
        <v>0</v>
      </c>
      <c r="J24" s="186">
        <f>SUMPRODUCT(INDEX('Input| Projects'!$AS$10:$CP$1005, ,MATCH($C24,'Input| Projects'!$AS$9:$CP$9,0)),'Calc| Project Costs'!BX$10:BX$1005)/10^3</f>
        <v>0</v>
      </c>
      <c r="K24" s="186">
        <f t="shared" si="2"/>
        <v>0.72411957999999987</v>
      </c>
      <c r="M24" s="201">
        <f t="shared" si="5"/>
        <v>17</v>
      </c>
      <c r="N24" s="42" t="str">
        <f t="shared" si="1"/>
        <v>Zone transformers 132/66kV (tx)</v>
      </c>
      <c r="O24" s="186">
        <f>IFERROR((D24-D134)*INDEX('Input| Expensing'!$D$8:$J$57,MATCH($N24,'Input| Expensing'!$C$8:$C$57,0),MATCH(O$7,'Input| Expensing'!$D$7:$J$7,0)),"")</f>
        <v>0</v>
      </c>
      <c r="P24" s="186">
        <f>IFERROR((E24-E134)*INDEX('Input| Expensing'!$D$8:$J$57,MATCH($N24,'Input| Expensing'!$C$8:$C$57,0),MATCH(P$7,'Input| Expensing'!$D$7:$J$7,0)),"")</f>
        <v>0</v>
      </c>
      <c r="Q24" s="186">
        <f>IFERROR((F24-F134)*INDEX('Input| Expensing'!$D$8:$J$57,MATCH($N24,'Input| Expensing'!$C$8:$C$57,0),MATCH(Q$7,'Input| Expensing'!$D$7:$J$7,0)),"")</f>
        <v>0</v>
      </c>
      <c r="R24" s="186">
        <f>IFERROR((G24-G134)*INDEX('Input| Expensing'!$D$8:$J$57,MATCH($N24,'Input| Expensing'!$C$8:$C$57,0),MATCH(R$7,'Input| Expensing'!$D$7:$J$7,0)),"")</f>
        <v>0</v>
      </c>
      <c r="S24" s="186">
        <f>IFERROR((H24-H134)*INDEX('Input| Expensing'!$D$8:$J$57,MATCH($N24,'Input| Expensing'!$C$8:$C$57,0),MATCH(S$7,'Input| Expensing'!$D$7:$J$7,0)),"")</f>
        <v>0</v>
      </c>
      <c r="T24" s="186">
        <f>IFERROR((I24-I134)*INDEX('Input| Expensing'!$D$8:$J$57,MATCH($N24,'Input| Expensing'!$C$8:$C$57,0),MATCH(T$7,'Input| Expensing'!$D$7:$J$7,0)),"")</f>
        <v>0</v>
      </c>
      <c r="U24" s="186">
        <f>IFERROR((J24-J134)*INDEX('Input| Expensing'!$D$8:$J$57,MATCH($N24,'Input| Expensing'!$C$8:$C$57,0),MATCH(U$7,'Input| Expensing'!$D$7:$J$7,0)),"")</f>
        <v>0</v>
      </c>
      <c r="V24" s="186">
        <f t="shared" si="3"/>
        <v>0</v>
      </c>
    </row>
    <row r="25" spans="2:22" x14ac:dyDescent="0.2">
      <c r="B25" s="201">
        <f t="shared" si="4"/>
        <v>18</v>
      </c>
      <c r="C25" s="42" t="str" cm="1">
        <f t="array" ref="C25">IFERROR(INDEX('Input| Setup'!$E$8:$E$50,SMALL(IF('Input| Setup'!$F$8:$F$50="TX",ROW('Input| Setup'!$F$8:$F$50)-ROW('Input| Setup'!$F$8)+1),ROWS('Input| Setup'!$F$8:$F25))),"")</f>
        <v>Land (non-system) (tx)</v>
      </c>
      <c r="D25" s="186">
        <f>SUMPRODUCT(INDEX('Input| Projects'!$AS$10:$CP$1005, ,MATCH($C25,'Input| Projects'!$AS$9:$CP$9,0)),'Calc| Project Costs'!BR$10:BR$1005)/10^3</f>
        <v>4.8856179999999992E-2</v>
      </c>
      <c r="E25" s="186">
        <f>SUMPRODUCT(INDEX('Input| Projects'!$AS$10:$CP$1005, ,MATCH($C25,'Input| Projects'!$AS$9:$CP$9,0)),'Calc| Project Costs'!BS$10:BS$1005)/10^3</f>
        <v>0</v>
      </c>
      <c r="F25" s="186">
        <f>SUMPRODUCT(INDEX('Input| Projects'!$AS$10:$CP$1005, ,MATCH($C25,'Input| Projects'!$AS$9:$CP$9,0)),'Calc| Project Costs'!BT$10:BT$1005)/10^3</f>
        <v>0</v>
      </c>
      <c r="G25" s="186">
        <f>SUMPRODUCT(INDEX('Input| Projects'!$AS$10:$CP$1005, ,MATCH($C25,'Input| Projects'!$AS$9:$CP$9,0)),'Calc| Project Costs'!BU$10:BU$1005)/10^3</f>
        <v>0</v>
      </c>
      <c r="H25" s="186">
        <f>SUMPRODUCT(INDEX('Input| Projects'!$AS$10:$CP$1005, ,MATCH($C25,'Input| Projects'!$AS$9:$CP$9,0)),'Calc| Project Costs'!BV$10:BV$1005)/10^3</f>
        <v>0</v>
      </c>
      <c r="I25" s="186">
        <f>SUMPRODUCT(INDEX('Input| Projects'!$AS$10:$CP$1005, ,MATCH($C25,'Input| Projects'!$AS$9:$CP$9,0)),'Calc| Project Costs'!BW$10:BW$1005)/10^3</f>
        <v>0</v>
      </c>
      <c r="J25" s="186">
        <f>SUMPRODUCT(INDEX('Input| Projects'!$AS$10:$CP$1005, ,MATCH($C25,'Input| Projects'!$AS$9:$CP$9,0)),'Calc| Project Costs'!BX$10:BX$1005)/10^3</f>
        <v>0</v>
      </c>
      <c r="K25" s="186">
        <f t="shared" si="2"/>
        <v>4.8856179999999992E-2</v>
      </c>
      <c r="M25" s="201">
        <f t="shared" si="5"/>
        <v>18</v>
      </c>
      <c r="N25" s="42" t="str">
        <f t="shared" si="1"/>
        <v>Land (non-system) (tx)</v>
      </c>
      <c r="O25" s="186">
        <f>IFERROR((D25-D135)*INDEX('Input| Expensing'!$D$8:$J$57,MATCH($N25,'Input| Expensing'!$C$8:$C$57,0),MATCH(O$7,'Input| Expensing'!$D$7:$J$7,0)),"")</f>
        <v>0</v>
      </c>
      <c r="P25" s="186">
        <f>IFERROR((E25-E135)*INDEX('Input| Expensing'!$D$8:$J$57,MATCH($N25,'Input| Expensing'!$C$8:$C$57,0),MATCH(P$7,'Input| Expensing'!$D$7:$J$7,0)),"")</f>
        <v>0</v>
      </c>
      <c r="Q25" s="186">
        <f>IFERROR((F25-F135)*INDEX('Input| Expensing'!$D$8:$J$57,MATCH($N25,'Input| Expensing'!$C$8:$C$57,0),MATCH(Q$7,'Input| Expensing'!$D$7:$J$7,0)),"")</f>
        <v>0</v>
      </c>
      <c r="R25" s="186">
        <f>IFERROR((G25-G135)*INDEX('Input| Expensing'!$D$8:$J$57,MATCH($N25,'Input| Expensing'!$C$8:$C$57,0),MATCH(R$7,'Input| Expensing'!$D$7:$J$7,0)),"")</f>
        <v>0</v>
      </c>
      <c r="S25" s="186">
        <f>IFERROR((H25-H135)*INDEX('Input| Expensing'!$D$8:$J$57,MATCH($N25,'Input| Expensing'!$C$8:$C$57,0),MATCH(S$7,'Input| Expensing'!$D$7:$J$7,0)),"")</f>
        <v>0</v>
      </c>
      <c r="T25" s="186">
        <f>IFERROR((I25-I135)*INDEX('Input| Expensing'!$D$8:$J$57,MATCH($N25,'Input| Expensing'!$C$8:$C$57,0),MATCH(T$7,'Input| Expensing'!$D$7:$J$7,0)),"")</f>
        <v>0</v>
      </c>
      <c r="U25" s="186">
        <f>IFERROR((J25-J135)*INDEX('Input| Expensing'!$D$8:$J$57,MATCH($N25,'Input| Expensing'!$C$8:$C$57,0),MATCH(U$7,'Input| Expensing'!$D$7:$J$7,0)),"")</f>
        <v>0</v>
      </c>
      <c r="V25" s="186">
        <f t="shared" si="3"/>
        <v>0</v>
      </c>
    </row>
    <row r="26" spans="2:22" x14ac:dyDescent="0.2">
      <c r="B26" s="201">
        <f t="shared" si="4"/>
        <v>19</v>
      </c>
      <c r="C26" s="42" t="str" cm="1">
        <f t="array" ref="C26">IFERROR(INDEX('Input| Setup'!$E$8:$E$50,SMALL(IF('Input| Setup'!$F$8:$F$50="TX",ROW('Input| Setup'!$F$8:$F$50)-ROW('Input| Setup'!$F$8)+1),ROWS('Input| Setup'!$F$8:$F26))),"")</f>
        <v>Communications (digital) (tx)</v>
      </c>
      <c r="D26" s="186">
        <f>SUMPRODUCT(INDEX('Input| Projects'!$AS$10:$CP$1005, ,MATCH($C26,'Input| Projects'!$AS$9:$CP$9,0)),'Calc| Project Costs'!BR$10:BR$1005)/10^3</f>
        <v>4.9000440799999998</v>
      </c>
      <c r="E26" s="186">
        <f>SUMPRODUCT(INDEX('Input| Projects'!$AS$10:$CP$1005, ,MATCH($C26,'Input| Projects'!$AS$9:$CP$9,0)),'Calc| Project Costs'!BS$10:BS$1005)/10^3</f>
        <v>0</v>
      </c>
      <c r="F26" s="186">
        <f>SUMPRODUCT(INDEX('Input| Projects'!$AS$10:$CP$1005, ,MATCH($C26,'Input| Projects'!$AS$9:$CP$9,0)),'Calc| Project Costs'!BT$10:BT$1005)/10^3</f>
        <v>0</v>
      </c>
      <c r="G26" s="186">
        <f>SUMPRODUCT(INDEX('Input| Projects'!$AS$10:$CP$1005, ,MATCH($C26,'Input| Projects'!$AS$9:$CP$9,0)),'Calc| Project Costs'!BU$10:BU$1005)/10^3</f>
        <v>0</v>
      </c>
      <c r="H26" s="186">
        <f>SUMPRODUCT(INDEX('Input| Projects'!$AS$10:$CP$1005, ,MATCH($C26,'Input| Projects'!$AS$9:$CP$9,0)),'Calc| Project Costs'!BV$10:BV$1005)/10^3</f>
        <v>0</v>
      </c>
      <c r="I26" s="186">
        <f>SUMPRODUCT(INDEX('Input| Projects'!$AS$10:$CP$1005, ,MATCH($C26,'Input| Projects'!$AS$9:$CP$9,0)),'Calc| Project Costs'!BW$10:BW$1005)/10^3</f>
        <v>0</v>
      </c>
      <c r="J26" s="186">
        <f>SUMPRODUCT(INDEX('Input| Projects'!$AS$10:$CP$1005, ,MATCH($C26,'Input| Projects'!$AS$9:$CP$9,0)),'Calc| Project Costs'!BX$10:BX$1005)/10^3</f>
        <v>0</v>
      </c>
      <c r="K26" s="186">
        <f t="shared" si="2"/>
        <v>4.9000440799999998</v>
      </c>
      <c r="M26" s="201">
        <f t="shared" si="5"/>
        <v>19</v>
      </c>
      <c r="N26" s="42" t="str">
        <f t="shared" si="1"/>
        <v>Communications (digital) (tx)</v>
      </c>
      <c r="O26" s="186">
        <f>IFERROR((D26-D136)*INDEX('Input| Expensing'!$D$8:$J$57,MATCH($N26,'Input| Expensing'!$C$8:$C$57,0),MATCH(O$7,'Input| Expensing'!$D$7:$J$7,0)),"")</f>
        <v>0</v>
      </c>
      <c r="P26" s="186">
        <f>IFERROR((E26-E136)*INDEX('Input| Expensing'!$D$8:$J$57,MATCH($N26,'Input| Expensing'!$C$8:$C$57,0),MATCH(P$7,'Input| Expensing'!$D$7:$J$7,0)),"")</f>
        <v>0</v>
      </c>
      <c r="Q26" s="186">
        <f>IFERROR((F26-F136)*INDEX('Input| Expensing'!$D$8:$J$57,MATCH($N26,'Input| Expensing'!$C$8:$C$57,0),MATCH(Q$7,'Input| Expensing'!$D$7:$J$7,0)),"")</f>
        <v>0</v>
      </c>
      <c r="R26" s="186">
        <f>IFERROR((G26-G136)*INDEX('Input| Expensing'!$D$8:$J$57,MATCH($N26,'Input| Expensing'!$C$8:$C$57,0),MATCH(R$7,'Input| Expensing'!$D$7:$J$7,0)),"")</f>
        <v>0</v>
      </c>
      <c r="S26" s="186">
        <f>IFERROR((H26-H136)*INDEX('Input| Expensing'!$D$8:$J$57,MATCH($N26,'Input| Expensing'!$C$8:$C$57,0),MATCH(S$7,'Input| Expensing'!$D$7:$J$7,0)),"")</f>
        <v>0</v>
      </c>
      <c r="T26" s="186">
        <f>IFERROR((I26-I136)*INDEX('Input| Expensing'!$D$8:$J$57,MATCH($N26,'Input| Expensing'!$C$8:$C$57,0),MATCH(T$7,'Input| Expensing'!$D$7:$J$7,0)),"")</f>
        <v>0</v>
      </c>
      <c r="U26" s="186">
        <f>IFERROR((J26-J136)*INDEX('Input| Expensing'!$D$8:$J$57,MATCH($N26,'Input| Expensing'!$C$8:$C$57,0),MATCH(U$7,'Input| Expensing'!$D$7:$J$7,0)),"")</f>
        <v>0</v>
      </c>
      <c r="V26" s="186">
        <f t="shared" si="3"/>
        <v>0</v>
      </c>
    </row>
    <row r="27" spans="2:22" x14ac:dyDescent="0.2">
      <c r="B27" s="201">
        <f t="shared" si="4"/>
        <v>20</v>
      </c>
      <c r="C27" s="42" t="str" cm="1">
        <f t="array" ref="C27">IFERROR(INDEX('Input| Setup'!$E$8:$E$50,SMALL(IF('Input| Setup'!$F$8:$F$50="TX",ROW('Input| Setup'!$F$8:$F$50)-ROW('Input| Setup'!$F$8)+1),ROWS('Input| Setup'!$F$8:$F27))),"")</f>
        <v>Transmission Leases (tx)</v>
      </c>
      <c r="D27" s="186">
        <f>SUMPRODUCT(INDEX('Input| Projects'!$AS$10:$CP$1005, ,MATCH($C27,'Input| Projects'!$AS$9:$CP$9,0)),'Calc| Project Costs'!BR$10:BR$1005)/10^3</f>
        <v>30.591359840000003</v>
      </c>
      <c r="E27" s="186">
        <f>SUMPRODUCT(INDEX('Input| Projects'!$AS$10:$CP$1005, ,MATCH($C27,'Input| Projects'!$AS$9:$CP$9,0)),'Calc| Project Costs'!BS$10:BS$1005)/10^3</f>
        <v>0</v>
      </c>
      <c r="F27" s="186">
        <f>SUMPRODUCT(INDEX('Input| Projects'!$AS$10:$CP$1005, ,MATCH($C27,'Input| Projects'!$AS$9:$CP$9,0)),'Calc| Project Costs'!BT$10:BT$1005)/10^3</f>
        <v>0</v>
      </c>
      <c r="G27" s="186">
        <f>SUMPRODUCT(INDEX('Input| Projects'!$AS$10:$CP$1005, ,MATCH($C27,'Input| Projects'!$AS$9:$CP$9,0)),'Calc| Project Costs'!BU$10:BU$1005)/10^3</f>
        <v>0</v>
      </c>
      <c r="H27" s="186">
        <f>SUMPRODUCT(INDEX('Input| Projects'!$AS$10:$CP$1005, ,MATCH($C27,'Input| Projects'!$AS$9:$CP$9,0)),'Calc| Project Costs'!BV$10:BV$1005)/10^3</f>
        <v>0</v>
      </c>
      <c r="I27" s="186">
        <f>SUMPRODUCT(INDEX('Input| Projects'!$AS$10:$CP$1005, ,MATCH($C27,'Input| Projects'!$AS$9:$CP$9,0)),'Calc| Project Costs'!BW$10:BW$1005)/10^3</f>
        <v>0</v>
      </c>
      <c r="J27" s="186">
        <f>SUMPRODUCT(INDEX('Input| Projects'!$AS$10:$CP$1005, ,MATCH($C27,'Input| Projects'!$AS$9:$CP$9,0)),'Calc| Project Costs'!BX$10:BX$1005)/10^3</f>
        <v>0</v>
      </c>
      <c r="K27" s="186">
        <f t="shared" si="2"/>
        <v>30.591359840000003</v>
      </c>
      <c r="M27" s="201">
        <f t="shared" si="5"/>
        <v>20</v>
      </c>
      <c r="N27" s="42" t="str">
        <f t="shared" si="1"/>
        <v>Transmission Leases (tx)</v>
      </c>
      <c r="O27" s="186">
        <f>IFERROR((D27-D137)*INDEX('Input| Expensing'!$D$8:$J$57,MATCH($N27,'Input| Expensing'!$C$8:$C$57,0),MATCH(O$7,'Input| Expensing'!$D$7:$J$7,0)),"")</f>
        <v>0</v>
      </c>
      <c r="P27" s="186">
        <f>IFERROR((E27-E137)*INDEX('Input| Expensing'!$D$8:$J$57,MATCH($N27,'Input| Expensing'!$C$8:$C$57,0),MATCH(P$7,'Input| Expensing'!$D$7:$J$7,0)),"")</f>
        <v>0</v>
      </c>
      <c r="Q27" s="186">
        <f>IFERROR((F27-F137)*INDEX('Input| Expensing'!$D$8:$J$57,MATCH($N27,'Input| Expensing'!$C$8:$C$57,0),MATCH(Q$7,'Input| Expensing'!$D$7:$J$7,0)),"")</f>
        <v>0</v>
      </c>
      <c r="R27" s="186">
        <f>IFERROR((G27-G137)*INDEX('Input| Expensing'!$D$8:$J$57,MATCH($N27,'Input| Expensing'!$C$8:$C$57,0),MATCH(R$7,'Input| Expensing'!$D$7:$J$7,0)),"")</f>
        <v>0</v>
      </c>
      <c r="S27" s="186">
        <f>IFERROR((H27-H137)*INDEX('Input| Expensing'!$D$8:$J$57,MATCH($N27,'Input| Expensing'!$C$8:$C$57,0),MATCH(S$7,'Input| Expensing'!$D$7:$J$7,0)),"")</f>
        <v>0</v>
      </c>
      <c r="T27" s="186">
        <f>IFERROR((I27-I137)*INDEX('Input| Expensing'!$D$8:$J$57,MATCH($N27,'Input| Expensing'!$C$8:$C$57,0),MATCH(T$7,'Input| Expensing'!$D$7:$J$7,0)),"")</f>
        <v>0</v>
      </c>
      <c r="U27" s="186">
        <f>IFERROR((J27-J137)*INDEX('Input| Expensing'!$D$8:$J$57,MATCH($N27,'Input| Expensing'!$C$8:$C$57,0),MATCH(U$7,'Input| Expensing'!$D$7:$J$7,0)),"")</f>
        <v>0</v>
      </c>
      <c r="V27" s="186">
        <f t="shared" si="3"/>
        <v>0</v>
      </c>
    </row>
    <row r="28" spans="2:22" outlineLevel="1" x14ac:dyDescent="0.2">
      <c r="B28" s="201">
        <f t="shared" si="4"/>
        <v>21</v>
      </c>
      <c r="C28" s="42" t="str" cm="1">
        <f t="array" ref="C28">IFERROR(INDEX('Input| Setup'!$E$8:$E$50,SMALL(IF('Input| Setup'!$F$8:$F$50="TX",ROW('Input| Setup'!$F$8:$F$50)-ROW('Input| Setup'!$F$8)+1),ROWS('Input| Setup'!$F$8:$F28))),"")</f>
        <v>Other non system assets (tx)</v>
      </c>
      <c r="D28" s="186">
        <f>SUMPRODUCT(INDEX('Input| Projects'!$AS$10:$CP$1005, ,MATCH($C28,'Input| Projects'!$AS$9:$CP$9,0)),'Calc| Project Costs'!BR$10:BR$1005)/10^3</f>
        <v>7.7926900000000006E-3</v>
      </c>
      <c r="E28" s="186">
        <f>SUMPRODUCT(INDEX('Input| Projects'!$AS$10:$CP$1005, ,MATCH($C28,'Input| Projects'!$AS$9:$CP$9,0)),'Calc| Project Costs'!BS$10:BS$1005)/10^3</f>
        <v>0</v>
      </c>
      <c r="F28" s="186">
        <f>SUMPRODUCT(INDEX('Input| Projects'!$AS$10:$CP$1005, ,MATCH($C28,'Input| Projects'!$AS$9:$CP$9,0)),'Calc| Project Costs'!BT$10:BT$1005)/10^3</f>
        <v>0</v>
      </c>
      <c r="G28" s="186">
        <f>SUMPRODUCT(INDEX('Input| Projects'!$AS$10:$CP$1005, ,MATCH($C28,'Input| Projects'!$AS$9:$CP$9,0)),'Calc| Project Costs'!BU$10:BU$1005)/10^3</f>
        <v>0</v>
      </c>
      <c r="H28" s="186">
        <f>SUMPRODUCT(INDEX('Input| Projects'!$AS$10:$CP$1005, ,MATCH($C28,'Input| Projects'!$AS$9:$CP$9,0)),'Calc| Project Costs'!BV$10:BV$1005)/10^3</f>
        <v>0</v>
      </c>
      <c r="I28" s="186">
        <f>SUMPRODUCT(INDEX('Input| Projects'!$AS$10:$CP$1005, ,MATCH($C28,'Input| Projects'!$AS$9:$CP$9,0)),'Calc| Project Costs'!BW$10:BW$1005)/10^3</f>
        <v>0</v>
      </c>
      <c r="J28" s="186">
        <f>SUMPRODUCT(INDEX('Input| Projects'!$AS$10:$CP$1005, ,MATCH($C28,'Input| Projects'!$AS$9:$CP$9,0)),'Calc| Project Costs'!BX$10:BX$1005)/10^3</f>
        <v>0</v>
      </c>
      <c r="K28" s="186">
        <f t="shared" si="2"/>
        <v>7.7926900000000006E-3</v>
      </c>
      <c r="M28" s="201">
        <f t="shared" si="5"/>
        <v>21</v>
      </c>
      <c r="N28" s="42" t="str">
        <f t="shared" si="1"/>
        <v>Other non system assets (tx)</v>
      </c>
      <c r="O28" s="186">
        <f>IFERROR((D28-D138)*INDEX('Input| Expensing'!$D$8:$J$57,MATCH($N28,'Input| Expensing'!$C$8:$C$57,0),MATCH(O$7,'Input| Expensing'!$D$7:$J$7,0)),"")</f>
        <v>0</v>
      </c>
      <c r="P28" s="186">
        <f>IFERROR((E28-E138)*INDEX('Input| Expensing'!$D$8:$J$57,MATCH($N28,'Input| Expensing'!$C$8:$C$57,0),MATCH(P$7,'Input| Expensing'!$D$7:$J$7,0)),"")</f>
        <v>0</v>
      </c>
      <c r="Q28" s="186">
        <f>IFERROR((F28-F138)*INDEX('Input| Expensing'!$D$8:$J$57,MATCH($N28,'Input| Expensing'!$C$8:$C$57,0),MATCH(Q$7,'Input| Expensing'!$D$7:$J$7,0)),"")</f>
        <v>0</v>
      </c>
      <c r="R28" s="186">
        <f>IFERROR((G28-G138)*INDEX('Input| Expensing'!$D$8:$J$57,MATCH($N28,'Input| Expensing'!$C$8:$C$57,0),MATCH(R$7,'Input| Expensing'!$D$7:$J$7,0)),"")</f>
        <v>0</v>
      </c>
      <c r="S28" s="186">
        <f>IFERROR((H28-H138)*INDEX('Input| Expensing'!$D$8:$J$57,MATCH($N28,'Input| Expensing'!$C$8:$C$57,0),MATCH(S$7,'Input| Expensing'!$D$7:$J$7,0)),"")</f>
        <v>0</v>
      </c>
      <c r="T28" s="186">
        <f>IFERROR((I28-I138)*INDEX('Input| Expensing'!$D$8:$J$57,MATCH($N28,'Input| Expensing'!$C$8:$C$57,0),MATCH(T$7,'Input| Expensing'!$D$7:$J$7,0)),"")</f>
        <v>0</v>
      </c>
      <c r="U28" s="186">
        <f>IFERROR((J28-J138)*INDEX('Input| Expensing'!$D$8:$J$57,MATCH($N28,'Input| Expensing'!$C$8:$C$57,0),MATCH(U$7,'Input| Expensing'!$D$7:$J$7,0)),"")</f>
        <v>0</v>
      </c>
      <c r="V28" s="186">
        <f t="shared" si="3"/>
        <v>0</v>
      </c>
    </row>
    <row r="29" spans="2:22" outlineLevel="1" x14ac:dyDescent="0.2">
      <c r="B29" s="201">
        <f t="shared" si="4"/>
        <v>22</v>
      </c>
      <c r="C29" s="42" t="str" cm="1">
        <f t="array" ref="C29">IFERROR(INDEX('Input| Setup'!$E$8:$E$50,SMALL(IF('Input| Setup'!$F$8:$F$50="TX",ROW('Input| Setup'!$F$8:$F$50)-ROW('Input| Setup'!$F$8)+1),ROWS('Input| Setup'!$F$8:$F29))),"")</f>
        <v/>
      </c>
      <c r="D29" s="186">
        <f>SUMPRODUCT(INDEX('Input| Projects'!$AS$10:$CP$1005, ,MATCH($C29,'Input| Projects'!$AS$9:$CP$9,0)),'Calc| Project Costs'!BR$10:BR$1005)/10^3</f>
        <v>0</v>
      </c>
      <c r="E29" s="186">
        <f>SUMPRODUCT(INDEX('Input| Projects'!$AS$10:$CP$1005, ,MATCH($C29,'Input| Projects'!$AS$9:$CP$9,0)),'Calc| Project Costs'!BS$10:BS$1005)/10^3</f>
        <v>0</v>
      </c>
      <c r="F29" s="186">
        <f>SUMPRODUCT(INDEX('Input| Projects'!$AS$10:$CP$1005, ,MATCH($C29,'Input| Projects'!$AS$9:$CP$9,0)),'Calc| Project Costs'!BT$10:BT$1005)/10^3</f>
        <v>0</v>
      </c>
      <c r="G29" s="186">
        <f>SUMPRODUCT(INDEX('Input| Projects'!$AS$10:$CP$1005, ,MATCH($C29,'Input| Projects'!$AS$9:$CP$9,0)),'Calc| Project Costs'!BU$10:BU$1005)/10^3</f>
        <v>0</v>
      </c>
      <c r="H29" s="186">
        <f>SUMPRODUCT(INDEX('Input| Projects'!$AS$10:$CP$1005, ,MATCH($C29,'Input| Projects'!$AS$9:$CP$9,0)),'Calc| Project Costs'!BV$10:BV$1005)/10^3</f>
        <v>0</v>
      </c>
      <c r="I29" s="186">
        <f>SUMPRODUCT(INDEX('Input| Projects'!$AS$10:$CP$1005, ,MATCH($C29,'Input| Projects'!$AS$9:$CP$9,0)),'Calc| Project Costs'!BW$10:BW$1005)/10^3</f>
        <v>0</v>
      </c>
      <c r="J29" s="186">
        <f>SUMPRODUCT(INDEX('Input| Projects'!$AS$10:$CP$1005, ,MATCH($C29,'Input| Projects'!$AS$9:$CP$9,0)),'Calc| Project Costs'!BX$10:BX$1005)/10^3</f>
        <v>0</v>
      </c>
      <c r="K29" s="186">
        <f t="shared" si="2"/>
        <v>0</v>
      </c>
      <c r="M29" s="201">
        <f t="shared" si="5"/>
        <v>22</v>
      </c>
      <c r="N29" s="42" t="str">
        <f t="shared" si="1"/>
        <v/>
      </c>
      <c r="O29" s="186">
        <f>IFERROR((D29-D139)*INDEX('Input| Expensing'!$D$8:$J$57,MATCH($N29,'Input| Expensing'!$C$8:$C$57,0),MATCH(O$7,'Input| Expensing'!$D$7:$J$7,0)),"")</f>
        <v>0</v>
      </c>
      <c r="P29" s="186">
        <f>IFERROR((E29-E139)*INDEX('Input| Expensing'!$D$8:$J$57,MATCH($N29,'Input| Expensing'!$C$8:$C$57,0),MATCH(P$7,'Input| Expensing'!$D$7:$J$7,0)),"")</f>
        <v>0</v>
      </c>
      <c r="Q29" s="186">
        <f>IFERROR((F29-F139)*INDEX('Input| Expensing'!$D$8:$J$57,MATCH($N29,'Input| Expensing'!$C$8:$C$57,0),MATCH(Q$7,'Input| Expensing'!$D$7:$J$7,0)),"")</f>
        <v>0</v>
      </c>
      <c r="R29" s="186">
        <f>IFERROR((G29-G139)*INDEX('Input| Expensing'!$D$8:$J$57,MATCH($N29,'Input| Expensing'!$C$8:$C$57,0),MATCH(R$7,'Input| Expensing'!$D$7:$J$7,0)),"")</f>
        <v>0</v>
      </c>
      <c r="S29" s="186">
        <f>IFERROR((H29-H139)*INDEX('Input| Expensing'!$D$8:$J$57,MATCH($N29,'Input| Expensing'!$C$8:$C$57,0),MATCH(S$7,'Input| Expensing'!$D$7:$J$7,0)),"")</f>
        <v>0</v>
      </c>
      <c r="T29" s="186">
        <f>IFERROR((I29-I139)*INDEX('Input| Expensing'!$D$8:$J$57,MATCH($N29,'Input| Expensing'!$C$8:$C$57,0),MATCH(T$7,'Input| Expensing'!$D$7:$J$7,0)),"")</f>
        <v>0</v>
      </c>
      <c r="U29" s="186">
        <f>IFERROR((J29-J139)*INDEX('Input| Expensing'!$D$8:$J$57,MATCH($N29,'Input| Expensing'!$C$8:$C$57,0),MATCH(U$7,'Input| Expensing'!$D$7:$J$7,0)),"")</f>
        <v>0</v>
      </c>
      <c r="V29" s="186">
        <f t="shared" si="3"/>
        <v>0</v>
      </c>
    </row>
    <row r="30" spans="2:22" outlineLevel="1" x14ac:dyDescent="0.2">
      <c r="B30" s="201">
        <f t="shared" si="4"/>
        <v>23</v>
      </c>
      <c r="C30" s="42" t="str" cm="1">
        <f t="array" ref="C30">IFERROR(INDEX('Input| Setup'!$E$8:$E$50,SMALL(IF('Input| Setup'!$F$8:$F$50="TX",ROW('Input| Setup'!$F$8:$F$50)-ROW('Input| Setup'!$F$8)+1),ROWS('Input| Setup'!$F$8:$F30))),"")</f>
        <v/>
      </c>
      <c r="D30" s="186">
        <f>SUMPRODUCT(INDEX('Input| Projects'!$AS$10:$CP$1005, ,MATCH($C30,'Input| Projects'!$AS$9:$CP$9,0)),'Calc| Project Costs'!BR$10:BR$1005)/10^3</f>
        <v>0</v>
      </c>
      <c r="E30" s="186">
        <f>SUMPRODUCT(INDEX('Input| Projects'!$AS$10:$CP$1005, ,MATCH($C30,'Input| Projects'!$AS$9:$CP$9,0)),'Calc| Project Costs'!BS$10:BS$1005)/10^3</f>
        <v>0</v>
      </c>
      <c r="F30" s="186">
        <f>SUMPRODUCT(INDEX('Input| Projects'!$AS$10:$CP$1005, ,MATCH($C30,'Input| Projects'!$AS$9:$CP$9,0)),'Calc| Project Costs'!BT$10:BT$1005)/10^3</f>
        <v>0</v>
      </c>
      <c r="G30" s="186">
        <f>SUMPRODUCT(INDEX('Input| Projects'!$AS$10:$CP$1005, ,MATCH($C30,'Input| Projects'!$AS$9:$CP$9,0)),'Calc| Project Costs'!BU$10:BU$1005)/10^3</f>
        <v>0</v>
      </c>
      <c r="H30" s="186">
        <f>SUMPRODUCT(INDEX('Input| Projects'!$AS$10:$CP$1005, ,MATCH($C30,'Input| Projects'!$AS$9:$CP$9,0)),'Calc| Project Costs'!BV$10:BV$1005)/10^3</f>
        <v>0</v>
      </c>
      <c r="I30" s="186">
        <f>SUMPRODUCT(INDEX('Input| Projects'!$AS$10:$CP$1005, ,MATCH($C30,'Input| Projects'!$AS$9:$CP$9,0)),'Calc| Project Costs'!BW$10:BW$1005)/10^3</f>
        <v>0</v>
      </c>
      <c r="J30" s="186">
        <f>SUMPRODUCT(INDEX('Input| Projects'!$AS$10:$CP$1005, ,MATCH($C30,'Input| Projects'!$AS$9:$CP$9,0)),'Calc| Project Costs'!BX$10:BX$1005)/10^3</f>
        <v>0</v>
      </c>
      <c r="K30" s="186">
        <f t="shared" si="2"/>
        <v>0</v>
      </c>
      <c r="M30" s="201">
        <f t="shared" si="5"/>
        <v>23</v>
      </c>
      <c r="N30" s="42" t="str">
        <f t="shared" si="1"/>
        <v/>
      </c>
      <c r="O30" s="186">
        <f>IFERROR((D30-D140)*INDEX('Input| Expensing'!$D$8:$J$57,MATCH($N30,'Input| Expensing'!$C$8:$C$57,0),MATCH(O$7,'Input| Expensing'!$D$7:$J$7,0)),"")</f>
        <v>0</v>
      </c>
      <c r="P30" s="186">
        <f>IFERROR((E30-E140)*INDEX('Input| Expensing'!$D$8:$J$57,MATCH($N30,'Input| Expensing'!$C$8:$C$57,0),MATCH(P$7,'Input| Expensing'!$D$7:$J$7,0)),"")</f>
        <v>0</v>
      </c>
      <c r="Q30" s="186">
        <f>IFERROR((F30-F140)*INDEX('Input| Expensing'!$D$8:$J$57,MATCH($N30,'Input| Expensing'!$C$8:$C$57,0),MATCH(Q$7,'Input| Expensing'!$D$7:$J$7,0)),"")</f>
        <v>0</v>
      </c>
      <c r="R30" s="186">
        <f>IFERROR((G30-G140)*INDEX('Input| Expensing'!$D$8:$J$57,MATCH($N30,'Input| Expensing'!$C$8:$C$57,0),MATCH(R$7,'Input| Expensing'!$D$7:$J$7,0)),"")</f>
        <v>0</v>
      </c>
      <c r="S30" s="186">
        <f>IFERROR((H30-H140)*INDEX('Input| Expensing'!$D$8:$J$57,MATCH($N30,'Input| Expensing'!$C$8:$C$57,0),MATCH(S$7,'Input| Expensing'!$D$7:$J$7,0)),"")</f>
        <v>0</v>
      </c>
      <c r="T30" s="186">
        <f>IFERROR((I30-I140)*INDEX('Input| Expensing'!$D$8:$J$57,MATCH($N30,'Input| Expensing'!$C$8:$C$57,0),MATCH(T$7,'Input| Expensing'!$D$7:$J$7,0)),"")</f>
        <v>0</v>
      </c>
      <c r="U30" s="186">
        <f>IFERROR((J30-J140)*INDEX('Input| Expensing'!$D$8:$J$57,MATCH($N30,'Input| Expensing'!$C$8:$C$57,0),MATCH(U$7,'Input| Expensing'!$D$7:$J$7,0)),"")</f>
        <v>0</v>
      </c>
      <c r="V30" s="186">
        <f t="shared" si="3"/>
        <v>0</v>
      </c>
    </row>
    <row r="31" spans="2:22" outlineLevel="1" x14ac:dyDescent="0.2">
      <c r="B31" s="201">
        <f t="shared" si="4"/>
        <v>24</v>
      </c>
      <c r="C31" s="42" t="str" cm="1">
        <f t="array" ref="C31">IFERROR(INDEX('Input| Setup'!$E$8:$E$50,SMALL(IF('Input| Setup'!$F$8:$F$50="TX",ROW('Input| Setup'!$F$8:$F$50)-ROW('Input| Setup'!$F$8)+1),ROWS('Input| Setup'!$F$8:$F31))),"")</f>
        <v/>
      </c>
      <c r="D31" s="186">
        <f>SUMPRODUCT(INDEX('Input| Projects'!$AS$10:$CP$1005, ,MATCH($C31,'Input| Projects'!$AS$9:$CP$9,0)),'Calc| Project Costs'!BR$10:BR$1005)/10^3</f>
        <v>0</v>
      </c>
      <c r="E31" s="186">
        <f>SUMPRODUCT(INDEX('Input| Projects'!$AS$10:$CP$1005, ,MATCH($C31,'Input| Projects'!$AS$9:$CP$9,0)),'Calc| Project Costs'!BS$10:BS$1005)/10^3</f>
        <v>0</v>
      </c>
      <c r="F31" s="186">
        <f>SUMPRODUCT(INDEX('Input| Projects'!$AS$10:$CP$1005, ,MATCH($C31,'Input| Projects'!$AS$9:$CP$9,0)),'Calc| Project Costs'!BT$10:BT$1005)/10^3</f>
        <v>0</v>
      </c>
      <c r="G31" s="186">
        <f>SUMPRODUCT(INDEX('Input| Projects'!$AS$10:$CP$1005, ,MATCH($C31,'Input| Projects'!$AS$9:$CP$9,0)),'Calc| Project Costs'!BU$10:BU$1005)/10^3</f>
        <v>0</v>
      </c>
      <c r="H31" s="186">
        <f>SUMPRODUCT(INDEX('Input| Projects'!$AS$10:$CP$1005, ,MATCH($C31,'Input| Projects'!$AS$9:$CP$9,0)),'Calc| Project Costs'!BV$10:BV$1005)/10^3</f>
        <v>0</v>
      </c>
      <c r="I31" s="186">
        <f>SUMPRODUCT(INDEX('Input| Projects'!$AS$10:$CP$1005, ,MATCH($C31,'Input| Projects'!$AS$9:$CP$9,0)),'Calc| Project Costs'!BW$10:BW$1005)/10^3</f>
        <v>0</v>
      </c>
      <c r="J31" s="186">
        <f>SUMPRODUCT(INDEX('Input| Projects'!$AS$10:$CP$1005, ,MATCH($C31,'Input| Projects'!$AS$9:$CP$9,0)),'Calc| Project Costs'!BX$10:BX$1005)/10^3</f>
        <v>0</v>
      </c>
      <c r="K31" s="186">
        <f t="shared" si="2"/>
        <v>0</v>
      </c>
      <c r="M31" s="201">
        <f t="shared" si="5"/>
        <v>24</v>
      </c>
      <c r="N31" s="42" t="str">
        <f t="shared" si="1"/>
        <v/>
      </c>
      <c r="O31" s="186">
        <f>IFERROR((D31-D141)*INDEX('Input| Expensing'!$D$8:$J$57,MATCH($N31,'Input| Expensing'!$C$8:$C$57,0),MATCH(O$7,'Input| Expensing'!$D$7:$J$7,0)),"")</f>
        <v>0</v>
      </c>
      <c r="P31" s="186">
        <f>IFERROR((E31-E141)*INDEX('Input| Expensing'!$D$8:$J$57,MATCH($N31,'Input| Expensing'!$C$8:$C$57,0),MATCH(P$7,'Input| Expensing'!$D$7:$J$7,0)),"")</f>
        <v>0</v>
      </c>
      <c r="Q31" s="186">
        <f>IFERROR((F31-F141)*INDEX('Input| Expensing'!$D$8:$J$57,MATCH($N31,'Input| Expensing'!$C$8:$C$57,0),MATCH(Q$7,'Input| Expensing'!$D$7:$J$7,0)),"")</f>
        <v>0</v>
      </c>
      <c r="R31" s="186">
        <f>IFERROR((G31-G141)*INDEX('Input| Expensing'!$D$8:$J$57,MATCH($N31,'Input| Expensing'!$C$8:$C$57,0),MATCH(R$7,'Input| Expensing'!$D$7:$J$7,0)),"")</f>
        <v>0</v>
      </c>
      <c r="S31" s="186">
        <f>IFERROR((H31-H141)*INDEX('Input| Expensing'!$D$8:$J$57,MATCH($N31,'Input| Expensing'!$C$8:$C$57,0),MATCH(S$7,'Input| Expensing'!$D$7:$J$7,0)),"")</f>
        <v>0</v>
      </c>
      <c r="T31" s="186">
        <f>IFERROR((I31-I141)*INDEX('Input| Expensing'!$D$8:$J$57,MATCH($N31,'Input| Expensing'!$C$8:$C$57,0),MATCH(T$7,'Input| Expensing'!$D$7:$J$7,0)),"")</f>
        <v>0</v>
      </c>
      <c r="U31" s="186">
        <f>IFERROR((J31-J141)*INDEX('Input| Expensing'!$D$8:$J$57,MATCH($N31,'Input| Expensing'!$C$8:$C$57,0),MATCH(U$7,'Input| Expensing'!$D$7:$J$7,0)),"")</f>
        <v>0</v>
      </c>
      <c r="V31" s="186">
        <f t="shared" si="3"/>
        <v>0</v>
      </c>
    </row>
    <row r="32" spans="2:22" outlineLevel="1" x14ac:dyDescent="0.2">
      <c r="B32" s="201">
        <f t="shared" si="4"/>
        <v>25</v>
      </c>
      <c r="C32" s="42" t="str" cm="1">
        <f t="array" ref="C32">IFERROR(INDEX('Input| Setup'!$E$8:$E$50,SMALL(IF('Input| Setup'!$F$8:$F$50="TX",ROW('Input| Setup'!$F$8:$F$50)-ROW('Input| Setup'!$F$8)+1),ROWS('Input| Setup'!$F$8:$F32))),"")</f>
        <v/>
      </c>
      <c r="D32" s="186">
        <f>SUMPRODUCT(INDEX('Input| Projects'!$AS$10:$CP$1005, ,MATCH($C32,'Input| Projects'!$AS$9:$CP$9,0)),'Calc| Project Costs'!BR$10:BR$1005)/10^3</f>
        <v>0</v>
      </c>
      <c r="E32" s="186">
        <f>SUMPRODUCT(INDEX('Input| Projects'!$AS$10:$CP$1005, ,MATCH($C32,'Input| Projects'!$AS$9:$CP$9,0)),'Calc| Project Costs'!BS$10:BS$1005)/10^3</f>
        <v>0</v>
      </c>
      <c r="F32" s="186">
        <f>SUMPRODUCT(INDEX('Input| Projects'!$AS$10:$CP$1005, ,MATCH($C32,'Input| Projects'!$AS$9:$CP$9,0)),'Calc| Project Costs'!BT$10:BT$1005)/10^3</f>
        <v>0</v>
      </c>
      <c r="G32" s="186">
        <f>SUMPRODUCT(INDEX('Input| Projects'!$AS$10:$CP$1005, ,MATCH($C32,'Input| Projects'!$AS$9:$CP$9,0)),'Calc| Project Costs'!BU$10:BU$1005)/10^3</f>
        <v>0</v>
      </c>
      <c r="H32" s="186">
        <f>SUMPRODUCT(INDEX('Input| Projects'!$AS$10:$CP$1005, ,MATCH($C32,'Input| Projects'!$AS$9:$CP$9,0)),'Calc| Project Costs'!BV$10:BV$1005)/10^3</f>
        <v>0</v>
      </c>
      <c r="I32" s="186">
        <f>SUMPRODUCT(INDEX('Input| Projects'!$AS$10:$CP$1005, ,MATCH($C32,'Input| Projects'!$AS$9:$CP$9,0)),'Calc| Project Costs'!BW$10:BW$1005)/10^3</f>
        <v>0</v>
      </c>
      <c r="J32" s="186">
        <f>SUMPRODUCT(INDEX('Input| Projects'!$AS$10:$CP$1005, ,MATCH($C32,'Input| Projects'!$AS$9:$CP$9,0)),'Calc| Project Costs'!BX$10:BX$1005)/10^3</f>
        <v>0</v>
      </c>
      <c r="K32" s="186">
        <f t="shared" si="2"/>
        <v>0</v>
      </c>
      <c r="M32" s="201">
        <f t="shared" si="5"/>
        <v>25</v>
      </c>
      <c r="N32" s="42" t="str">
        <f t="shared" si="1"/>
        <v/>
      </c>
      <c r="O32" s="186">
        <f>IFERROR((D32-D142)*INDEX('Input| Expensing'!$D$8:$J$57,MATCH($N32,'Input| Expensing'!$C$8:$C$57,0),MATCH(O$7,'Input| Expensing'!$D$7:$J$7,0)),"")</f>
        <v>0</v>
      </c>
      <c r="P32" s="186">
        <f>IFERROR((E32-E142)*INDEX('Input| Expensing'!$D$8:$J$57,MATCH($N32,'Input| Expensing'!$C$8:$C$57,0),MATCH(P$7,'Input| Expensing'!$D$7:$J$7,0)),"")</f>
        <v>0</v>
      </c>
      <c r="Q32" s="186">
        <f>IFERROR((F32-F142)*INDEX('Input| Expensing'!$D$8:$J$57,MATCH($N32,'Input| Expensing'!$C$8:$C$57,0),MATCH(Q$7,'Input| Expensing'!$D$7:$J$7,0)),"")</f>
        <v>0</v>
      </c>
      <c r="R32" s="186">
        <f>IFERROR((G32-G142)*INDEX('Input| Expensing'!$D$8:$J$57,MATCH($N32,'Input| Expensing'!$C$8:$C$57,0),MATCH(R$7,'Input| Expensing'!$D$7:$J$7,0)),"")</f>
        <v>0</v>
      </c>
      <c r="S32" s="186">
        <f>IFERROR((H32-H142)*INDEX('Input| Expensing'!$D$8:$J$57,MATCH($N32,'Input| Expensing'!$C$8:$C$57,0),MATCH(S$7,'Input| Expensing'!$D$7:$J$7,0)),"")</f>
        <v>0</v>
      </c>
      <c r="T32" s="186">
        <f>IFERROR((I32-I142)*INDEX('Input| Expensing'!$D$8:$J$57,MATCH($N32,'Input| Expensing'!$C$8:$C$57,0),MATCH(T$7,'Input| Expensing'!$D$7:$J$7,0)),"")</f>
        <v>0</v>
      </c>
      <c r="U32" s="186">
        <f>IFERROR((J32-J142)*INDEX('Input| Expensing'!$D$8:$J$57,MATCH($N32,'Input| Expensing'!$C$8:$C$57,0),MATCH(U$7,'Input| Expensing'!$D$7:$J$7,0)),"")</f>
        <v>0</v>
      </c>
      <c r="V32" s="186">
        <f t="shared" si="3"/>
        <v>0</v>
      </c>
    </row>
    <row r="33" spans="2:22" outlineLevel="1" x14ac:dyDescent="0.2">
      <c r="B33" s="201">
        <f t="shared" si="4"/>
        <v>26</v>
      </c>
      <c r="C33" s="42" t="str" cm="1">
        <f t="array" ref="C33">IFERROR(INDEX('Input| Setup'!$E$8:$E$50,SMALL(IF('Input| Setup'!$F$8:$F$50="TX",ROW('Input| Setup'!$F$8:$F$50)-ROW('Input| Setup'!$F$8)+1),ROWS('Input| Setup'!$F$8:$F33))),"")</f>
        <v/>
      </c>
      <c r="D33" s="186">
        <f>SUMPRODUCT(INDEX('Input| Projects'!$AS$10:$CP$1005, ,MATCH($C33,'Input| Projects'!$AS$9:$CP$9,0)),'Calc| Project Costs'!BR$10:BR$1005)/10^3</f>
        <v>0</v>
      </c>
      <c r="E33" s="186">
        <f>SUMPRODUCT(INDEX('Input| Projects'!$AS$10:$CP$1005, ,MATCH($C33,'Input| Projects'!$AS$9:$CP$9,0)),'Calc| Project Costs'!BS$10:BS$1005)/10^3</f>
        <v>0</v>
      </c>
      <c r="F33" s="186">
        <f>SUMPRODUCT(INDEX('Input| Projects'!$AS$10:$CP$1005, ,MATCH($C33,'Input| Projects'!$AS$9:$CP$9,0)),'Calc| Project Costs'!BT$10:BT$1005)/10^3</f>
        <v>0</v>
      </c>
      <c r="G33" s="186">
        <f>SUMPRODUCT(INDEX('Input| Projects'!$AS$10:$CP$1005, ,MATCH($C33,'Input| Projects'!$AS$9:$CP$9,0)),'Calc| Project Costs'!BU$10:BU$1005)/10^3</f>
        <v>0</v>
      </c>
      <c r="H33" s="186">
        <f>SUMPRODUCT(INDEX('Input| Projects'!$AS$10:$CP$1005, ,MATCH($C33,'Input| Projects'!$AS$9:$CP$9,0)),'Calc| Project Costs'!BV$10:BV$1005)/10^3</f>
        <v>0</v>
      </c>
      <c r="I33" s="186">
        <f>SUMPRODUCT(INDEX('Input| Projects'!$AS$10:$CP$1005, ,MATCH($C33,'Input| Projects'!$AS$9:$CP$9,0)),'Calc| Project Costs'!BW$10:BW$1005)/10^3</f>
        <v>0</v>
      </c>
      <c r="J33" s="186">
        <f>SUMPRODUCT(INDEX('Input| Projects'!$AS$10:$CP$1005, ,MATCH($C33,'Input| Projects'!$AS$9:$CP$9,0)),'Calc| Project Costs'!BX$10:BX$1005)/10^3</f>
        <v>0</v>
      </c>
      <c r="K33" s="186">
        <f t="shared" si="2"/>
        <v>0</v>
      </c>
      <c r="M33" s="201">
        <f t="shared" si="5"/>
        <v>26</v>
      </c>
      <c r="N33" s="42" t="str">
        <f t="shared" si="1"/>
        <v/>
      </c>
      <c r="O33" s="186">
        <f>IFERROR((D33-D143)*INDEX('Input| Expensing'!$D$8:$J$57,MATCH($N33,'Input| Expensing'!$C$8:$C$57,0),MATCH(O$7,'Input| Expensing'!$D$7:$J$7,0)),"")</f>
        <v>0</v>
      </c>
      <c r="P33" s="186">
        <f>IFERROR((E33-E143)*INDEX('Input| Expensing'!$D$8:$J$57,MATCH($N33,'Input| Expensing'!$C$8:$C$57,0),MATCH(P$7,'Input| Expensing'!$D$7:$J$7,0)),"")</f>
        <v>0</v>
      </c>
      <c r="Q33" s="186">
        <f>IFERROR((F33-F143)*INDEX('Input| Expensing'!$D$8:$J$57,MATCH($N33,'Input| Expensing'!$C$8:$C$57,0),MATCH(Q$7,'Input| Expensing'!$D$7:$J$7,0)),"")</f>
        <v>0</v>
      </c>
      <c r="R33" s="186">
        <f>IFERROR((G33-G143)*INDEX('Input| Expensing'!$D$8:$J$57,MATCH($N33,'Input| Expensing'!$C$8:$C$57,0),MATCH(R$7,'Input| Expensing'!$D$7:$J$7,0)),"")</f>
        <v>0</v>
      </c>
      <c r="S33" s="186">
        <f>IFERROR((H33-H143)*INDEX('Input| Expensing'!$D$8:$J$57,MATCH($N33,'Input| Expensing'!$C$8:$C$57,0),MATCH(S$7,'Input| Expensing'!$D$7:$J$7,0)),"")</f>
        <v>0</v>
      </c>
      <c r="T33" s="186">
        <f>IFERROR((I33-I143)*INDEX('Input| Expensing'!$D$8:$J$57,MATCH($N33,'Input| Expensing'!$C$8:$C$57,0),MATCH(T$7,'Input| Expensing'!$D$7:$J$7,0)),"")</f>
        <v>0</v>
      </c>
      <c r="U33" s="186">
        <f>IFERROR((J33-J143)*INDEX('Input| Expensing'!$D$8:$J$57,MATCH($N33,'Input| Expensing'!$C$8:$C$57,0),MATCH(U$7,'Input| Expensing'!$D$7:$J$7,0)),"")</f>
        <v>0</v>
      </c>
      <c r="V33" s="186">
        <f t="shared" si="3"/>
        <v>0</v>
      </c>
    </row>
    <row r="34" spans="2:22" outlineLevel="1" x14ac:dyDescent="0.2">
      <c r="B34" s="201">
        <f t="shared" si="4"/>
        <v>27</v>
      </c>
      <c r="C34" s="42" t="str" cm="1">
        <f t="array" ref="C34">IFERROR(INDEX('Input| Setup'!$E$8:$E$50,SMALL(IF('Input| Setup'!$F$8:$F$50="TX",ROW('Input| Setup'!$F$8:$F$50)-ROW('Input| Setup'!$F$8)+1),ROWS('Input| Setup'!$F$8:$F34))),"")</f>
        <v/>
      </c>
      <c r="D34" s="186">
        <f>SUMPRODUCT(INDEX('Input| Projects'!$AS$10:$CP$1005, ,MATCH($C34,'Input| Projects'!$AS$9:$CP$9,0)),'Calc| Project Costs'!BR$10:BR$1005)/10^3</f>
        <v>0</v>
      </c>
      <c r="E34" s="186">
        <f>SUMPRODUCT(INDEX('Input| Projects'!$AS$10:$CP$1005, ,MATCH($C34,'Input| Projects'!$AS$9:$CP$9,0)),'Calc| Project Costs'!BS$10:BS$1005)/10^3</f>
        <v>0</v>
      </c>
      <c r="F34" s="186">
        <f>SUMPRODUCT(INDEX('Input| Projects'!$AS$10:$CP$1005, ,MATCH($C34,'Input| Projects'!$AS$9:$CP$9,0)),'Calc| Project Costs'!BT$10:BT$1005)/10^3</f>
        <v>0</v>
      </c>
      <c r="G34" s="186">
        <f>SUMPRODUCT(INDEX('Input| Projects'!$AS$10:$CP$1005, ,MATCH($C34,'Input| Projects'!$AS$9:$CP$9,0)),'Calc| Project Costs'!BU$10:BU$1005)/10^3</f>
        <v>0</v>
      </c>
      <c r="H34" s="186">
        <f>SUMPRODUCT(INDEX('Input| Projects'!$AS$10:$CP$1005, ,MATCH($C34,'Input| Projects'!$AS$9:$CP$9,0)),'Calc| Project Costs'!BV$10:BV$1005)/10^3</f>
        <v>0</v>
      </c>
      <c r="I34" s="186">
        <f>SUMPRODUCT(INDEX('Input| Projects'!$AS$10:$CP$1005, ,MATCH($C34,'Input| Projects'!$AS$9:$CP$9,0)),'Calc| Project Costs'!BW$10:BW$1005)/10^3</f>
        <v>0</v>
      </c>
      <c r="J34" s="186">
        <f>SUMPRODUCT(INDEX('Input| Projects'!$AS$10:$CP$1005, ,MATCH($C34,'Input| Projects'!$AS$9:$CP$9,0)),'Calc| Project Costs'!BX$10:BX$1005)/10^3</f>
        <v>0</v>
      </c>
      <c r="K34" s="186">
        <f t="shared" si="2"/>
        <v>0</v>
      </c>
      <c r="M34" s="201">
        <f t="shared" si="5"/>
        <v>27</v>
      </c>
      <c r="N34" s="42" t="str">
        <f t="shared" si="1"/>
        <v/>
      </c>
      <c r="O34" s="186">
        <f>IFERROR((D34-D144)*INDEX('Input| Expensing'!$D$8:$J$57,MATCH($N34,'Input| Expensing'!$C$8:$C$57,0),MATCH(O$7,'Input| Expensing'!$D$7:$J$7,0)),"")</f>
        <v>0</v>
      </c>
      <c r="P34" s="186">
        <f>IFERROR((E34-E144)*INDEX('Input| Expensing'!$D$8:$J$57,MATCH($N34,'Input| Expensing'!$C$8:$C$57,0),MATCH(P$7,'Input| Expensing'!$D$7:$J$7,0)),"")</f>
        <v>0</v>
      </c>
      <c r="Q34" s="186">
        <f>IFERROR((F34-F144)*INDEX('Input| Expensing'!$D$8:$J$57,MATCH($N34,'Input| Expensing'!$C$8:$C$57,0),MATCH(Q$7,'Input| Expensing'!$D$7:$J$7,0)),"")</f>
        <v>0</v>
      </c>
      <c r="R34" s="186">
        <f>IFERROR((G34-G144)*INDEX('Input| Expensing'!$D$8:$J$57,MATCH($N34,'Input| Expensing'!$C$8:$C$57,0),MATCH(R$7,'Input| Expensing'!$D$7:$J$7,0)),"")</f>
        <v>0</v>
      </c>
      <c r="S34" s="186">
        <f>IFERROR((H34-H144)*INDEX('Input| Expensing'!$D$8:$J$57,MATCH($N34,'Input| Expensing'!$C$8:$C$57,0),MATCH(S$7,'Input| Expensing'!$D$7:$J$7,0)),"")</f>
        <v>0</v>
      </c>
      <c r="T34" s="186">
        <f>IFERROR((I34-I144)*INDEX('Input| Expensing'!$D$8:$J$57,MATCH($N34,'Input| Expensing'!$C$8:$C$57,0),MATCH(T$7,'Input| Expensing'!$D$7:$J$7,0)),"")</f>
        <v>0</v>
      </c>
      <c r="U34" s="186">
        <f>IFERROR((J34-J144)*INDEX('Input| Expensing'!$D$8:$J$57,MATCH($N34,'Input| Expensing'!$C$8:$C$57,0),MATCH(U$7,'Input| Expensing'!$D$7:$J$7,0)),"")</f>
        <v>0</v>
      </c>
      <c r="V34" s="186">
        <f t="shared" si="3"/>
        <v>0</v>
      </c>
    </row>
    <row r="35" spans="2:22" outlineLevel="1" x14ac:dyDescent="0.2">
      <c r="B35" s="201">
        <f t="shared" si="4"/>
        <v>28</v>
      </c>
      <c r="C35" s="42" t="str" cm="1">
        <f t="array" ref="C35">IFERROR(INDEX('Input| Setup'!$E$8:$E$50,SMALL(IF('Input| Setup'!$F$8:$F$50="TX",ROW('Input| Setup'!$F$8:$F$50)-ROW('Input| Setup'!$F$8)+1),ROWS('Input| Setup'!$F$8:$F35))),"")</f>
        <v/>
      </c>
      <c r="D35" s="186">
        <f>SUMPRODUCT(INDEX('Input| Projects'!$AS$10:$CP$1005, ,MATCH($C35,'Input| Projects'!$AS$9:$CP$9,0)),'Calc| Project Costs'!BR$10:BR$1005)/10^3</f>
        <v>0</v>
      </c>
      <c r="E35" s="186">
        <f>SUMPRODUCT(INDEX('Input| Projects'!$AS$10:$CP$1005, ,MATCH($C35,'Input| Projects'!$AS$9:$CP$9,0)),'Calc| Project Costs'!BS$10:BS$1005)/10^3</f>
        <v>0</v>
      </c>
      <c r="F35" s="186">
        <f>SUMPRODUCT(INDEX('Input| Projects'!$AS$10:$CP$1005, ,MATCH($C35,'Input| Projects'!$AS$9:$CP$9,0)),'Calc| Project Costs'!BT$10:BT$1005)/10^3</f>
        <v>0</v>
      </c>
      <c r="G35" s="186">
        <f>SUMPRODUCT(INDEX('Input| Projects'!$AS$10:$CP$1005, ,MATCH($C35,'Input| Projects'!$AS$9:$CP$9,0)),'Calc| Project Costs'!BU$10:BU$1005)/10^3</f>
        <v>0</v>
      </c>
      <c r="H35" s="186">
        <f>SUMPRODUCT(INDEX('Input| Projects'!$AS$10:$CP$1005, ,MATCH($C35,'Input| Projects'!$AS$9:$CP$9,0)),'Calc| Project Costs'!BV$10:BV$1005)/10^3</f>
        <v>0</v>
      </c>
      <c r="I35" s="186">
        <f>SUMPRODUCT(INDEX('Input| Projects'!$AS$10:$CP$1005, ,MATCH($C35,'Input| Projects'!$AS$9:$CP$9,0)),'Calc| Project Costs'!BW$10:BW$1005)/10^3</f>
        <v>0</v>
      </c>
      <c r="J35" s="186">
        <f>SUMPRODUCT(INDEX('Input| Projects'!$AS$10:$CP$1005, ,MATCH($C35,'Input| Projects'!$AS$9:$CP$9,0)),'Calc| Project Costs'!BX$10:BX$1005)/10^3</f>
        <v>0</v>
      </c>
      <c r="K35" s="186">
        <f t="shared" si="2"/>
        <v>0</v>
      </c>
      <c r="M35" s="201">
        <f t="shared" si="5"/>
        <v>28</v>
      </c>
      <c r="N35" s="42" t="str">
        <f t="shared" si="1"/>
        <v/>
      </c>
      <c r="O35" s="186">
        <f>IFERROR((D35-D145)*INDEX('Input| Expensing'!$D$8:$J$57,MATCH($N35,'Input| Expensing'!$C$8:$C$57,0),MATCH(O$7,'Input| Expensing'!$D$7:$J$7,0)),"")</f>
        <v>0</v>
      </c>
      <c r="P35" s="186">
        <f>IFERROR((E35-E145)*INDEX('Input| Expensing'!$D$8:$J$57,MATCH($N35,'Input| Expensing'!$C$8:$C$57,0),MATCH(P$7,'Input| Expensing'!$D$7:$J$7,0)),"")</f>
        <v>0</v>
      </c>
      <c r="Q35" s="186">
        <f>IFERROR((F35-F145)*INDEX('Input| Expensing'!$D$8:$J$57,MATCH($N35,'Input| Expensing'!$C$8:$C$57,0),MATCH(Q$7,'Input| Expensing'!$D$7:$J$7,0)),"")</f>
        <v>0</v>
      </c>
      <c r="R35" s="186">
        <f>IFERROR((G35-G145)*INDEX('Input| Expensing'!$D$8:$J$57,MATCH($N35,'Input| Expensing'!$C$8:$C$57,0),MATCH(R$7,'Input| Expensing'!$D$7:$J$7,0)),"")</f>
        <v>0</v>
      </c>
      <c r="S35" s="186">
        <f>IFERROR((H35-H145)*INDEX('Input| Expensing'!$D$8:$J$57,MATCH($N35,'Input| Expensing'!$C$8:$C$57,0),MATCH(S$7,'Input| Expensing'!$D$7:$J$7,0)),"")</f>
        <v>0</v>
      </c>
      <c r="T35" s="186">
        <f>IFERROR((I35-I145)*INDEX('Input| Expensing'!$D$8:$J$57,MATCH($N35,'Input| Expensing'!$C$8:$C$57,0),MATCH(T$7,'Input| Expensing'!$D$7:$J$7,0)),"")</f>
        <v>0</v>
      </c>
      <c r="U35" s="186">
        <f>IFERROR((J35-J145)*INDEX('Input| Expensing'!$D$8:$J$57,MATCH($N35,'Input| Expensing'!$C$8:$C$57,0),MATCH(U$7,'Input| Expensing'!$D$7:$J$7,0)),"")</f>
        <v>0</v>
      </c>
      <c r="V35" s="186">
        <f t="shared" si="3"/>
        <v>0</v>
      </c>
    </row>
    <row r="36" spans="2:22" outlineLevel="1" x14ac:dyDescent="0.2">
      <c r="B36" s="201">
        <f t="shared" si="4"/>
        <v>29</v>
      </c>
      <c r="C36" s="42" t="str" cm="1">
        <f t="array" ref="C36">IFERROR(INDEX('Input| Setup'!$E$8:$E$50,SMALL(IF('Input| Setup'!$F$8:$F$50="TX",ROW('Input| Setup'!$F$8:$F$50)-ROW('Input| Setup'!$F$8)+1),ROWS('Input| Setup'!$F$8:$F36))),"")</f>
        <v/>
      </c>
      <c r="D36" s="186">
        <f>SUMPRODUCT(INDEX('Input| Projects'!$AS$10:$CP$1005, ,MATCH($C36,'Input| Projects'!$AS$9:$CP$9,0)),'Calc| Project Costs'!BR$10:BR$1005)/10^3</f>
        <v>0</v>
      </c>
      <c r="E36" s="186">
        <f>SUMPRODUCT(INDEX('Input| Projects'!$AS$10:$CP$1005, ,MATCH($C36,'Input| Projects'!$AS$9:$CP$9,0)),'Calc| Project Costs'!BS$10:BS$1005)/10^3</f>
        <v>0</v>
      </c>
      <c r="F36" s="186">
        <f>SUMPRODUCT(INDEX('Input| Projects'!$AS$10:$CP$1005, ,MATCH($C36,'Input| Projects'!$AS$9:$CP$9,0)),'Calc| Project Costs'!BT$10:BT$1005)/10^3</f>
        <v>0</v>
      </c>
      <c r="G36" s="186">
        <f>SUMPRODUCT(INDEX('Input| Projects'!$AS$10:$CP$1005, ,MATCH($C36,'Input| Projects'!$AS$9:$CP$9,0)),'Calc| Project Costs'!BU$10:BU$1005)/10^3</f>
        <v>0</v>
      </c>
      <c r="H36" s="186">
        <f>SUMPRODUCT(INDEX('Input| Projects'!$AS$10:$CP$1005, ,MATCH($C36,'Input| Projects'!$AS$9:$CP$9,0)),'Calc| Project Costs'!BV$10:BV$1005)/10^3</f>
        <v>0</v>
      </c>
      <c r="I36" s="186">
        <f>SUMPRODUCT(INDEX('Input| Projects'!$AS$10:$CP$1005, ,MATCH($C36,'Input| Projects'!$AS$9:$CP$9,0)),'Calc| Project Costs'!BW$10:BW$1005)/10^3</f>
        <v>0</v>
      </c>
      <c r="J36" s="186">
        <f>SUMPRODUCT(INDEX('Input| Projects'!$AS$10:$CP$1005, ,MATCH($C36,'Input| Projects'!$AS$9:$CP$9,0)),'Calc| Project Costs'!BX$10:BX$1005)/10^3</f>
        <v>0</v>
      </c>
      <c r="K36" s="186">
        <f t="shared" si="2"/>
        <v>0</v>
      </c>
      <c r="M36" s="201">
        <f t="shared" si="5"/>
        <v>29</v>
      </c>
      <c r="N36" s="42" t="str">
        <f t="shared" si="1"/>
        <v/>
      </c>
      <c r="O36" s="186">
        <f>IFERROR((D36-D146)*INDEX('Input| Expensing'!$D$8:$J$57,MATCH($N36,'Input| Expensing'!$C$8:$C$57,0),MATCH(O$7,'Input| Expensing'!$D$7:$J$7,0)),"")</f>
        <v>0</v>
      </c>
      <c r="P36" s="186">
        <f>IFERROR((E36-E146)*INDEX('Input| Expensing'!$D$8:$J$57,MATCH($N36,'Input| Expensing'!$C$8:$C$57,0),MATCH(P$7,'Input| Expensing'!$D$7:$J$7,0)),"")</f>
        <v>0</v>
      </c>
      <c r="Q36" s="186">
        <f>IFERROR((F36-F146)*INDEX('Input| Expensing'!$D$8:$J$57,MATCH($N36,'Input| Expensing'!$C$8:$C$57,0),MATCH(Q$7,'Input| Expensing'!$D$7:$J$7,0)),"")</f>
        <v>0</v>
      </c>
      <c r="R36" s="186">
        <f>IFERROR((G36-G146)*INDEX('Input| Expensing'!$D$8:$J$57,MATCH($N36,'Input| Expensing'!$C$8:$C$57,0),MATCH(R$7,'Input| Expensing'!$D$7:$J$7,0)),"")</f>
        <v>0</v>
      </c>
      <c r="S36" s="186">
        <f>IFERROR((H36-H146)*INDEX('Input| Expensing'!$D$8:$J$57,MATCH($N36,'Input| Expensing'!$C$8:$C$57,0),MATCH(S$7,'Input| Expensing'!$D$7:$J$7,0)),"")</f>
        <v>0</v>
      </c>
      <c r="T36" s="186">
        <f>IFERROR((I36-I146)*INDEX('Input| Expensing'!$D$8:$J$57,MATCH($N36,'Input| Expensing'!$C$8:$C$57,0),MATCH(T$7,'Input| Expensing'!$D$7:$J$7,0)),"")</f>
        <v>0</v>
      </c>
      <c r="U36" s="186">
        <f>IFERROR((J36-J146)*INDEX('Input| Expensing'!$D$8:$J$57,MATCH($N36,'Input| Expensing'!$C$8:$C$57,0),MATCH(U$7,'Input| Expensing'!$D$7:$J$7,0)),"")</f>
        <v>0</v>
      </c>
      <c r="V36" s="186">
        <f t="shared" si="3"/>
        <v>0</v>
      </c>
    </row>
    <row r="37" spans="2:22" outlineLevel="1" x14ac:dyDescent="0.2">
      <c r="B37" s="201">
        <f t="shared" si="4"/>
        <v>30</v>
      </c>
      <c r="C37" s="42" t="str" cm="1">
        <f t="array" ref="C37">IFERROR(INDEX('Input| Setup'!$E$8:$E$50,SMALL(IF('Input| Setup'!$F$8:$F$50="TX",ROW('Input| Setup'!$F$8:$F$50)-ROW('Input| Setup'!$F$8)+1),ROWS('Input| Setup'!$F$8:$F37))),"")</f>
        <v/>
      </c>
      <c r="D37" s="186">
        <f>SUMPRODUCT(INDEX('Input| Projects'!$AS$10:$CP$1005, ,MATCH($C37,'Input| Projects'!$AS$9:$CP$9,0)),'Calc| Project Costs'!BR$10:BR$1005)/10^3</f>
        <v>0</v>
      </c>
      <c r="E37" s="186">
        <f>SUMPRODUCT(INDEX('Input| Projects'!$AS$10:$CP$1005, ,MATCH($C37,'Input| Projects'!$AS$9:$CP$9,0)),'Calc| Project Costs'!BS$10:BS$1005)/10^3</f>
        <v>0</v>
      </c>
      <c r="F37" s="186">
        <f>SUMPRODUCT(INDEX('Input| Projects'!$AS$10:$CP$1005, ,MATCH($C37,'Input| Projects'!$AS$9:$CP$9,0)),'Calc| Project Costs'!BT$10:BT$1005)/10^3</f>
        <v>0</v>
      </c>
      <c r="G37" s="186">
        <f>SUMPRODUCT(INDEX('Input| Projects'!$AS$10:$CP$1005, ,MATCH($C37,'Input| Projects'!$AS$9:$CP$9,0)),'Calc| Project Costs'!BU$10:BU$1005)/10^3</f>
        <v>0</v>
      </c>
      <c r="H37" s="186">
        <f>SUMPRODUCT(INDEX('Input| Projects'!$AS$10:$CP$1005, ,MATCH($C37,'Input| Projects'!$AS$9:$CP$9,0)),'Calc| Project Costs'!BV$10:BV$1005)/10^3</f>
        <v>0</v>
      </c>
      <c r="I37" s="186">
        <f>SUMPRODUCT(INDEX('Input| Projects'!$AS$10:$CP$1005, ,MATCH($C37,'Input| Projects'!$AS$9:$CP$9,0)),'Calc| Project Costs'!BW$10:BW$1005)/10^3</f>
        <v>0</v>
      </c>
      <c r="J37" s="186">
        <f>SUMPRODUCT(INDEX('Input| Projects'!$AS$10:$CP$1005, ,MATCH($C37,'Input| Projects'!$AS$9:$CP$9,0)),'Calc| Project Costs'!BX$10:BX$1005)/10^3</f>
        <v>0</v>
      </c>
      <c r="K37" s="186">
        <f t="shared" si="2"/>
        <v>0</v>
      </c>
      <c r="M37" s="201">
        <f t="shared" si="5"/>
        <v>30</v>
      </c>
      <c r="N37" s="42" t="str">
        <f t="shared" si="1"/>
        <v/>
      </c>
      <c r="O37" s="186">
        <f>IFERROR((D37-D147)*INDEX('Input| Expensing'!$D$8:$J$57,MATCH($N37,'Input| Expensing'!$C$8:$C$57,0),MATCH(O$7,'Input| Expensing'!$D$7:$J$7,0)),"")</f>
        <v>0</v>
      </c>
      <c r="P37" s="186">
        <f>IFERROR((E37-E147)*INDEX('Input| Expensing'!$D$8:$J$57,MATCH($N37,'Input| Expensing'!$C$8:$C$57,0),MATCH(P$7,'Input| Expensing'!$D$7:$J$7,0)),"")</f>
        <v>0</v>
      </c>
      <c r="Q37" s="186">
        <f>IFERROR((F37-F147)*INDEX('Input| Expensing'!$D$8:$J$57,MATCH($N37,'Input| Expensing'!$C$8:$C$57,0),MATCH(Q$7,'Input| Expensing'!$D$7:$J$7,0)),"")</f>
        <v>0</v>
      </c>
      <c r="R37" s="186">
        <f>IFERROR((G37-G147)*INDEX('Input| Expensing'!$D$8:$J$57,MATCH($N37,'Input| Expensing'!$C$8:$C$57,0),MATCH(R$7,'Input| Expensing'!$D$7:$J$7,0)),"")</f>
        <v>0</v>
      </c>
      <c r="S37" s="186">
        <f>IFERROR((H37-H147)*INDEX('Input| Expensing'!$D$8:$J$57,MATCH($N37,'Input| Expensing'!$C$8:$C$57,0),MATCH(S$7,'Input| Expensing'!$D$7:$J$7,0)),"")</f>
        <v>0</v>
      </c>
      <c r="T37" s="186">
        <f>IFERROR((I37-I147)*INDEX('Input| Expensing'!$D$8:$J$57,MATCH($N37,'Input| Expensing'!$C$8:$C$57,0),MATCH(T$7,'Input| Expensing'!$D$7:$J$7,0)),"")</f>
        <v>0</v>
      </c>
      <c r="U37" s="186">
        <f>IFERROR((J37-J147)*INDEX('Input| Expensing'!$D$8:$J$57,MATCH($N37,'Input| Expensing'!$C$8:$C$57,0),MATCH(U$7,'Input| Expensing'!$D$7:$J$7,0)),"")</f>
        <v>0</v>
      </c>
      <c r="V37" s="186">
        <f t="shared" si="3"/>
        <v>0</v>
      </c>
    </row>
    <row r="38" spans="2:22" outlineLevel="1" x14ac:dyDescent="0.2">
      <c r="B38" s="201">
        <f t="shared" si="4"/>
        <v>31</v>
      </c>
      <c r="C38" s="42" t="str" cm="1">
        <f t="array" ref="C38">IFERROR(INDEX('Input| Setup'!$E$8:$E$50,SMALL(IF('Input| Setup'!$F$8:$F$50="TX",ROW('Input| Setup'!$F$8:$F$50)-ROW('Input| Setup'!$F$8)+1),ROWS('Input| Setup'!$F$8:$F38))),"")</f>
        <v/>
      </c>
      <c r="D38" s="186">
        <f>SUMPRODUCT(INDEX('Input| Projects'!$AS$10:$CP$1005, ,MATCH($C38,'Input| Projects'!$AS$9:$CP$9,0)),'Calc| Project Costs'!BR$10:BR$1005)/10^3</f>
        <v>0</v>
      </c>
      <c r="E38" s="186">
        <f>SUMPRODUCT(INDEX('Input| Projects'!$AS$10:$CP$1005, ,MATCH($C38,'Input| Projects'!$AS$9:$CP$9,0)),'Calc| Project Costs'!BS$10:BS$1005)/10^3</f>
        <v>0</v>
      </c>
      <c r="F38" s="186">
        <f>SUMPRODUCT(INDEX('Input| Projects'!$AS$10:$CP$1005, ,MATCH($C38,'Input| Projects'!$AS$9:$CP$9,0)),'Calc| Project Costs'!BT$10:BT$1005)/10^3</f>
        <v>0</v>
      </c>
      <c r="G38" s="186">
        <f>SUMPRODUCT(INDEX('Input| Projects'!$AS$10:$CP$1005, ,MATCH($C38,'Input| Projects'!$AS$9:$CP$9,0)),'Calc| Project Costs'!BU$10:BU$1005)/10^3</f>
        <v>0</v>
      </c>
      <c r="H38" s="186">
        <f>SUMPRODUCT(INDEX('Input| Projects'!$AS$10:$CP$1005, ,MATCH($C38,'Input| Projects'!$AS$9:$CP$9,0)),'Calc| Project Costs'!BV$10:BV$1005)/10^3</f>
        <v>0</v>
      </c>
      <c r="I38" s="186">
        <f>SUMPRODUCT(INDEX('Input| Projects'!$AS$10:$CP$1005, ,MATCH($C38,'Input| Projects'!$AS$9:$CP$9,0)),'Calc| Project Costs'!BW$10:BW$1005)/10^3</f>
        <v>0</v>
      </c>
      <c r="J38" s="186">
        <f>SUMPRODUCT(INDEX('Input| Projects'!$AS$10:$CP$1005, ,MATCH($C38,'Input| Projects'!$AS$9:$CP$9,0)),'Calc| Project Costs'!BX$10:BX$1005)/10^3</f>
        <v>0</v>
      </c>
      <c r="K38" s="186">
        <f t="shared" si="2"/>
        <v>0</v>
      </c>
      <c r="M38" s="201">
        <f t="shared" si="5"/>
        <v>31</v>
      </c>
      <c r="N38" s="42" t="str">
        <f t="shared" si="1"/>
        <v/>
      </c>
      <c r="O38" s="186">
        <f>IFERROR((D38-D148)*INDEX('Input| Expensing'!$D$8:$J$57,MATCH($N38,'Input| Expensing'!$C$8:$C$57,0),MATCH(O$7,'Input| Expensing'!$D$7:$J$7,0)),"")</f>
        <v>0</v>
      </c>
      <c r="P38" s="186">
        <f>IFERROR((E38-E148)*INDEX('Input| Expensing'!$D$8:$J$57,MATCH($N38,'Input| Expensing'!$C$8:$C$57,0),MATCH(P$7,'Input| Expensing'!$D$7:$J$7,0)),"")</f>
        <v>0</v>
      </c>
      <c r="Q38" s="186">
        <f>IFERROR((F38-F148)*INDEX('Input| Expensing'!$D$8:$J$57,MATCH($N38,'Input| Expensing'!$C$8:$C$57,0),MATCH(Q$7,'Input| Expensing'!$D$7:$J$7,0)),"")</f>
        <v>0</v>
      </c>
      <c r="R38" s="186">
        <f>IFERROR((G38-G148)*INDEX('Input| Expensing'!$D$8:$J$57,MATCH($N38,'Input| Expensing'!$C$8:$C$57,0),MATCH(R$7,'Input| Expensing'!$D$7:$J$7,0)),"")</f>
        <v>0</v>
      </c>
      <c r="S38" s="186">
        <f>IFERROR((H38-H148)*INDEX('Input| Expensing'!$D$8:$J$57,MATCH($N38,'Input| Expensing'!$C$8:$C$57,0),MATCH(S$7,'Input| Expensing'!$D$7:$J$7,0)),"")</f>
        <v>0</v>
      </c>
      <c r="T38" s="186">
        <f>IFERROR((I38-I148)*INDEX('Input| Expensing'!$D$8:$J$57,MATCH($N38,'Input| Expensing'!$C$8:$C$57,0),MATCH(T$7,'Input| Expensing'!$D$7:$J$7,0)),"")</f>
        <v>0</v>
      </c>
      <c r="U38" s="186">
        <f>IFERROR((J38-J148)*INDEX('Input| Expensing'!$D$8:$J$57,MATCH($N38,'Input| Expensing'!$C$8:$C$57,0),MATCH(U$7,'Input| Expensing'!$D$7:$J$7,0)),"")</f>
        <v>0</v>
      </c>
      <c r="V38" s="186">
        <f t="shared" si="3"/>
        <v>0</v>
      </c>
    </row>
    <row r="39" spans="2:22" outlineLevel="1" x14ac:dyDescent="0.2">
      <c r="B39" s="201">
        <f t="shared" si="4"/>
        <v>32</v>
      </c>
      <c r="C39" s="42" t="str" cm="1">
        <f t="array" ref="C39">IFERROR(INDEX('Input| Setup'!$E$8:$E$50,SMALL(IF('Input| Setup'!$F$8:$F$50="TX",ROW('Input| Setup'!$F$8:$F$50)-ROW('Input| Setup'!$F$8)+1),ROWS('Input| Setup'!$F$8:$F39))),"")</f>
        <v/>
      </c>
      <c r="D39" s="186">
        <f>SUMPRODUCT(INDEX('Input| Projects'!$AS$10:$CP$1005, ,MATCH($C39,'Input| Projects'!$AS$9:$CP$9,0)),'Calc| Project Costs'!BR$10:BR$1005)/10^3</f>
        <v>0</v>
      </c>
      <c r="E39" s="186">
        <f>SUMPRODUCT(INDEX('Input| Projects'!$AS$10:$CP$1005, ,MATCH($C39,'Input| Projects'!$AS$9:$CP$9,0)),'Calc| Project Costs'!BS$10:BS$1005)/10^3</f>
        <v>0</v>
      </c>
      <c r="F39" s="186">
        <f>SUMPRODUCT(INDEX('Input| Projects'!$AS$10:$CP$1005, ,MATCH($C39,'Input| Projects'!$AS$9:$CP$9,0)),'Calc| Project Costs'!BT$10:BT$1005)/10^3</f>
        <v>0</v>
      </c>
      <c r="G39" s="186">
        <f>SUMPRODUCT(INDEX('Input| Projects'!$AS$10:$CP$1005, ,MATCH($C39,'Input| Projects'!$AS$9:$CP$9,0)),'Calc| Project Costs'!BU$10:BU$1005)/10^3</f>
        <v>0</v>
      </c>
      <c r="H39" s="186">
        <f>SUMPRODUCT(INDEX('Input| Projects'!$AS$10:$CP$1005, ,MATCH($C39,'Input| Projects'!$AS$9:$CP$9,0)),'Calc| Project Costs'!BV$10:BV$1005)/10^3</f>
        <v>0</v>
      </c>
      <c r="I39" s="186">
        <f>SUMPRODUCT(INDEX('Input| Projects'!$AS$10:$CP$1005, ,MATCH($C39,'Input| Projects'!$AS$9:$CP$9,0)),'Calc| Project Costs'!BW$10:BW$1005)/10^3</f>
        <v>0</v>
      </c>
      <c r="J39" s="186">
        <f>SUMPRODUCT(INDEX('Input| Projects'!$AS$10:$CP$1005, ,MATCH($C39,'Input| Projects'!$AS$9:$CP$9,0)),'Calc| Project Costs'!BX$10:BX$1005)/10^3</f>
        <v>0</v>
      </c>
      <c r="K39" s="186">
        <f t="shared" si="2"/>
        <v>0</v>
      </c>
      <c r="M39" s="201">
        <f t="shared" si="5"/>
        <v>32</v>
      </c>
      <c r="N39" s="42" t="str">
        <f t="shared" si="1"/>
        <v/>
      </c>
      <c r="O39" s="186">
        <f>IFERROR((D39-D149)*INDEX('Input| Expensing'!$D$8:$J$57,MATCH($N39,'Input| Expensing'!$C$8:$C$57,0),MATCH(O$7,'Input| Expensing'!$D$7:$J$7,0)),"")</f>
        <v>0</v>
      </c>
      <c r="P39" s="186">
        <f>IFERROR((E39-E149)*INDEX('Input| Expensing'!$D$8:$J$57,MATCH($N39,'Input| Expensing'!$C$8:$C$57,0),MATCH(P$7,'Input| Expensing'!$D$7:$J$7,0)),"")</f>
        <v>0</v>
      </c>
      <c r="Q39" s="186">
        <f>IFERROR((F39-F149)*INDEX('Input| Expensing'!$D$8:$J$57,MATCH($N39,'Input| Expensing'!$C$8:$C$57,0),MATCH(Q$7,'Input| Expensing'!$D$7:$J$7,0)),"")</f>
        <v>0</v>
      </c>
      <c r="R39" s="186">
        <f>IFERROR((G39-G149)*INDEX('Input| Expensing'!$D$8:$J$57,MATCH($N39,'Input| Expensing'!$C$8:$C$57,0),MATCH(R$7,'Input| Expensing'!$D$7:$J$7,0)),"")</f>
        <v>0</v>
      </c>
      <c r="S39" s="186">
        <f>IFERROR((H39-H149)*INDEX('Input| Expensing'!$D$8:$J$57,MATCH($N39,'Input| Expensing'!$C$8:$C$57,0),MATCH(S$7,'Input| Expensing'!$D$7:$J$7,0)),"")</f>
        <v>0</v>
      </c>
      <c r="T39" s="186">
        <f>IFERROR((I39-I149)*INDEX('Input| Expensing'!$D$8:$J$57,MATCH($N39,'Input| Expensing'!$C$8:$C$57,0),MATCH(T$7,'Input| Expensing'!$D$7:$J$7,0)),"")</f>
        <v>0</v>
      </c>
      <c r="U39" s="186">
        <f>IFERROR((J39-J149)*INDEX('Input| Expensing'!$D$8:$J$57,MATCH($N39,'Input| Expensing'!$C$8:$C$57,0),MATCH(U$7,'Input| Expensing'!$D$7:$J$7,0)),"")</f>
        <v>0</v>
      </c>
      <c r="V39" s="186">
        <f t="shared" si="3"/>
        <v>0</v>
      </c>
    </row>
    <row r="40" spans="2:22" outlineLevel="1" x14ac:dyDescent="0.2">
      <c r="B40" s="201">
        <f t="shared" si="4"/>
        <v>33</v>
      </c>
      <c r="C40" s="42" t="str" cm="1">
        <f t="array" ref="C40">IFERROR(INDEX('Input| Setup'!$E$8:$E$50,SMALL(IF('Input| Setup'!$F$8:$F$50="TX",ROW('Input| Setup'!$F$8:$F$50)-ROW('Input| Setup'!$F$8)+1),ROWS('Input| Setup'!$F$8:$F40))),"")</f>
        <v/>
      </c>
      <c r="D40" s="186">
        <f>SUMPRODUCT(INDEX('Input| Projects'!$AS$10:$CP$1005, ,MATCH($C40,'Input| Projects'!$AS$9:$CP$9,0)),'Calc| Project Costs'!BR$10:BR$1005)/10^3</f>
        <v>0</v>
      </c>
      <c r="E40" s="186">
        <f>SUMPRODUCT(INDEX('Input| Projects'!$AS$10:$CP$1005, ,MATCH($C40,'Input| Projects'!$AS$9:$CP$9,0)),'Calc| Project Costs'!BS$10:BS$1005)/10^3</f>
        <v>0</v>
      </c>
      <c r="F40" s="186">
        <f>SUMPRODUCT(INDEX('Input| Projects'!$AS$10:$CP$1005, ,MATCH($C40,'Input| Projects'!$AS$9:$CP$9,0)),'Calc| Project Costs'!BT$10:BT$1005)/10^3</f>
        <v>0</v>
      </c>
      <c r="G40" s="186">
        <f>SUMPRODUCT(INDEX('Input| Projects'!$AS$10:$CP$1005, ,MATCH($C40,'Input| Projects'!$AS$9:$CP$9,0)),'Calc| Project Costs'!BU$10:BU$1005)/10^3</f>
        <v>0</v>
      </c>
      <c r="H40" s="186">
        <f>SUMPRODUCT(INDEX('Input| Projects'!$AS$10:$CP$1005, ,MATCH($C40,'Input| Projects'!$AS$9:$CP$9,0)),'Calc| Project Costs'!BV$10:BV$1005)/10^3</f>
        <v>0</v>
      </c>
      <c r="I40" s="186">
        <f>SUMPRODUCT(INDEX('Input| Projects'!$AS$10:$CP$1005, ,MATCH($C40,'Input| Projects'!$AS$9:$CP$9,0)),'Calc| Project Costs'!BW$10:BW$1005)/10^3</f>
        <v>0</v>
      </c>
      <c r="J40" s="186">
        <f>SUMPRODUCT(INDEX('Input| Projects'!$AS$10:$CP$1005, ,MATCH($C40,'Input| Projects'!$AS$9:$CP$9,0)),'Calc| Project Costs'!BX$10:BX$1005)/10^3</f>
        <v>0</v>
      </c>
      <c r="K40" s="186">
        <f t="shared" si="2"/>
        <v>0</v>
      </c>
      <c r="M40" s="201">
        <f t="shared" si="5"/>
        <v>33</v>
      </c>
      <c r="N40" s="42" t="str">
        <f t="shared" ref="N40:N57" si="6">IFERROR(C40,"")</f>
        <v/>
      </c>
      <c r="O40" s="186">
        <f>IFERROR((D40-D150)*INDEX('Input| Expensing'!$D$8:$J$57,MATCH($N40,'Input| Expensing'!$C$8:$C$57,0),MATCH(O$7,'Input| Expensing'!$D$7:$J$7,0)),"")</f>
        <v>0</v>
      </c>
      <c r="P40" s="186">
        <f>IFERROR((E40-E150)*INDEX('Input| Expensing'!$D$8:$J$57,MATCH($N40,'Input| Expensing'!$C$8:$C$57,0),MATCH(P$7,'Input| Expensing'!$D$7:$J$7,0)),"")</f>
        <v>0</v>
      </c>
      <c r="Q40" s="186">
        <f>IFERROR((F40-F150)*INDEX('Input| Expensing'!$D$8:$J$57,MATCH($N40,'Input| Expensing'!$C$8:$C$57,0),MATCH(Q$7,'Input| Expensing'!$D$7:$J$7,0)),"")</f>
        <v>0</v>
      </c>
      <c r="R40" s="186">
        <f>IFERROR((G40-G150)*INDEX('Input| Expensing'!$D$8:$J$57,MATCH($N40,'Input| Expensing'!$C$8:$C$57,0),MATCH(R$7,'Input| Expensing'!$D$7:$J$7,0)),"")</f>
        <v>0</v>
      </c>
      <c r="S40" s="186">
        <f>IFERROR((H40-H150)*INDEX('Input| Expensing'!$D$8:$J$57,MATCH($N40,'Input| Expensing'!$C$8:$C$57,0),MATCH(S$7,'Input| Expensing'!$D$7:$J$7,0)),"")</f>
        <v>0</v>
      </c>
      <c r="T40" s="186">
        <f>IFERROR((I40-I150)*INDEX('Input| Expensing'!$D$8:$J$57,MATCH($N40,'Input| Expensing'!$C$8:$C$57,0),MATCH(T$7,'Input| Expensing'!$D$7:$J$7,0)),"")</f>
        <v>0</v>
      </c>
      <c r="U40" s="186">
        <f>IFERROR((J40-J150)*INDEX('Input| Expensing'!$D$8:$J$57,MATCH($N40,'Input| Expensing'!$C$8:$C$57,0),MATCH(U$7,'Input| Expensing'!$D$7:$J$7,0)),"")</f>
        <v>0</v>
      </c>
      <c r="V40" s="186">
        <f t="shared" si="3"/>
        <v>0</v>
      </c>
    </row>
    <row r="41" spans="2:22" outlineLevel="1" x14ac:dyDescent="0.2">
      <c r="B41" s="201">
        <f t="shared" si="4"/>
        <v>34</v>
      </c>
      <c r="C41" s="42" t="str" cm="1">
        <f t="array" ref="C41">IFERROR(INDEX('Input| Setup'!$E$8:$E$50,SMALL(IF('Input| Setup'!$F$8:$F$50="TX",ROW('Input| Setup'!$F$8:$F$50)-ROW('Input| Setup'!$F$8)+1),ROWS('Input| Setup'!$F$8:$F41))),"")</f>
        <v/>
      </c>
      <c r="D41" s="186">
        <f>SUMPRODUCT(INDEX('Input| Projects'!$AS$10:$CP$1005, ,MATCH($C41,'Input| Projects'!$AS$9:$CP$9,0)),'Calc| Project Costs'!BR$10:BR$1005)/10^3</f>
        <v>0</v>
      </c>
      <c r="E41" s="186">
        <f>SUMPRODUCT(INDEX('Input| Projects'!$AS$10:$CP$1005, ,MATCH($C41,'Input| Projects'!$AS$9:$CP$9,0)),'Calc| Project Costs'!BS$10:BS$1005)/10^3</f>
        <v>0</v>
      </c>
      <c r="F41" s="186">
        <f>SUMPRODUCT(INDEX('Input| Projects'!$AS$10:$CP$1005, ,MATCH($C41,'Input| Projects'!$AS$9:$CP$9,0)),'Calc| Project Costs'!BT$10:BT$1005)/10^3</f>
        <v>0</v>
      </c>
      <c r="G41" s="186">
        <f>SUMPRODUCT(INDEX('Input| Projects'!$AS$10:$CP$1005, ,MATCH($C41,'Input| Projects'!$AS$9:$CP$9,0)),'Calc| Project Costs'!BU$10:BU$1005)/10^3</f>
        <v>0</v>
      </c>
      <c r="H41" s="186">
        <f>SUMPRODUCT(INDEX('Input| Projects'!$AS$10:$CP$1005, ,MATCH($C41,'Input| Projects'!$AS$9:$CP$9,0)),'Calc| Project Costs'!BV$10:BV$1005)/10^3</f>
        <v>0</v>
      </c>
      <c r="I41" s="186">
        <f>SUMPRODUCT(INDEX('Input| Projects'!$AS$10:$CP$1005, ,MATCH($C41,'Input| Projects'!$AS$9:$CP$9,0)),'Calc| Project Costs'!BW$10:BW$1005)/10^3</f>
        <v>0</v>
      </c>
      <c r="J41" s="186">
        <f>SUMPRODUCT(INDEX('Input| Projects'!$AS$10:$CP$1005, ,MATCH($C41,'Input| Projects'!$AS$9:$CP$9,0)),'Calc| Project Costs'!BX$10:BX$1005)/10^3</f>
        <v>0</v>
      </c>
      <c r="K41" s="186">
        <f t="shared" si="2"/>
        <v>0</v>
      </c>
      <c r="M41" s="201">
        <f t="shared" si="5"/>
        <v>34</v>
      </c>
      <c r="N41" s="42" t="str">
        <f t="shared" si="6"/>
        <v/>
      </c>
      <c r="O41" s="186">
        <f>IFERROR((D41-D151)*INDEX('Input| Expensing'!$D$8:$J$57,MATCH($N41,'Input| Expensing'!$C$8:$C$57,0),MATCH(O$7,'Input| Expensing'!$D$7:$J$7,0)),"")</f>
        <v>0</v>
      </c>
      <c r="P41" s="186">
        <f>IFERROR((E41-E151)*INDEX('Input| Expensing'!$D$8:$J$57,MATCH($N41,'Input| Expensing'!$C$8:$C$57,0),MATCH(P$7,'Input| Expensing'!$D$7:$J$7,0)),"")</f>
        <v>0</v>
      </c>
      <c r="Q41" s="186">
        <f>IFERROR((F41-F151)*INDEX('Input| Expensing'!$D$8:$J$57,MATCH($N41,'Input| Expensing'!$C$8:$C$57,0),MATCH(Q$7,'Input| Expensing'!$D$7:$J$7,0)),"")</f>
        <v>0</v>
      </c>
      <c r="R41" s="186">
        <f>IFERROR((G41-G151)*INDEX('Input| Expensing'!$D$8:$J$57,MATCH($N41,'Input| Expensing'!$C$8:$C$57,0),MATCH(R$7,'Input| Expensing'!$D$7:$J$7,0)),"")</f>
        <v>0</v>
      </c>
      <c r="S41" s="186">
        <f>IFERROR((H41-H151)*INDEX('Input| Expensing'!$D$8:$J$57,MATCH($N41,'Input| Expensing'!$C$8:$C$57,0),MATCH(S$7,'Input| Expensing'!$D$7:$J$7,0)),"")</f>
        <v>0</v>
      </c>
      <c r="T41" s="186">
        <f>IFERROR((I41-I151)*INDEX('Input| Expensing'!$D$8:$J$57,MATCH($N41,'Input| Expensing'!$C$8:$C$57,0),MATCH(T$7,'Input| Expensing'!$D$7:$J$7,0)),"")</f>
        <v>0</v>
      </c>
      <c r="U41" s="186">
        <f>IFERROR((J41-J151)*INDEX('Input| Expensing'!$D$8:$J$57,MATCH($N41,'Input| Expensing'!$C$8:$C$57,0),MATCH(U$7,'Input| Expensing'!$D$7:$J$7,0)),"")</f>
        <v>0</v>
      </c>
      <c r="V41" s="186">
        <f t="shared" si="3"/>
        <v>0</v>
      </c>
    </row>
    <row r="42" spans="2:22" outlineLevel="1" x14ac:dyDescent="0.2">
      <c r="B42" s="201">
        <f t="shared" si="4"/>
        <v>35</v>
      </c>
      <c r="C42" s="42" t="str" cm="1">
        <f t="array" ref="C42">IFERROR(INDEX('Input| Setup'!$E$8:$E$50,SMALL(IF('Input| Setup'!$F$8:$F$50="TX",ROW('Input| Setup'!$F$8:$F$50)-ROW('Input| Setup'!$F$8)+1),ROWS('Input| Setup'!$F$8:$F42))),"")</f>
        <v/>
      </c>
      <c r="D42" s="186">
        <f>SUMPRODUCT(INDEX('Input| Projects'!$AS$10:$CP$1005, ,MATCH($C42,'Input| Projects'!$AS$9:$CP$9,0)),'Calc| Project Costs'!BR$10:BR$1005)/10^3</f>
        <v>0</v>
      </c>
      <c r="E42" s="186">
        <f>SUMPRODUCT(INDEX('Input| Projects'!$AS$10:$CP$1005, ,MATCH($C42,'Input| Projects'!$AS$9:$CP$9,0)),'Calc| Project Costs'!BS$10:BS$1005)/10^3</f>
        <v>0</v>
      </c>
      <c r="F42" s="186">
        <f>SUMPRODUCT(INDEX('Input| Projects'!$AS$10:$CP$1005, ,MATCH($C42,'Input| Projects'!$AS$9:$CP$9,0)),'Calc| Project Costs'!BT$10:BT$1005)/10^3</f>
        <v>0</v>
      </c>
      <c r="G42" s="186">
        <f>SUMPRODUCT(INDEX('Input| Projects'!$AS$10:$CP$1005, ,MATCH($C42,'Input| Projects'!$AS$9:$CP$9,0)),'Calc| Project Costs'!BU$10:BU$1005)/10^3</f>
        <v>0</v>
      </c>
      <c r="H42" s="186">
        <f>SUMPRODUCT(INDEX('Input| Projects'!$AS$10:$CP$1005, ,MATCH($C42,'Input| Projects'!$AS$9:$CP$9,0)),'Calc| Project Costs'!BV$10:BV$1005)/10^3</f>
        <v>0</v>
      </c>
      <c r="I42" s="186">
        <f>SUMPRODUCT(INDEX('Input| Projects'!$AS$10:$CP$1005, ,MATCH($C42,'Input| Projects'!$AS$9:$CP$9,0)),'Calc| Project Costs'!BW$10:BW$1005)/10^3</f>
        <v>0</v>
      </c>
      <c r="J42" s="186">
        <f>SUMPRODUCT(INDEX('Input| Projects'!$AS$10:$CP$1005, ,MATCH($C42,'Input| Projects'!$AS$9:$CP$9,0)),'Calc| Project Costs'!BX$10:BX$1005)/10^3</f>
        <v>0</v>
      </c>
      <c r="K42" s="186">
        <f t="shared" si="2"/>
        <v>0</v>
      </c>
      <c r="M42" s="201">
        <f t="shared" si="5"/>
        <v>35</v>
      </c>
      <c r="N42" s="42" t="str">
        <f t="shared" si="6"/>
        <v/>
      </c>
      <c r="O42" s="186">
        <f>IFERROR((D42-D152)*INDEX('Input| Expensing'!$D$8:$J$57,MATCH($N42,'Input| Expensing'!$C$8:$C$57,0),MATCH(O$7,'Input| Expensing'!$D$7:$J$7,0)),"")</f>
        <v>0</v>
      </c>
      <c r="P42" s="186">
        <f>IFERROR((E42-E152)*INDEX('Input| Expensing'!$D$8:$J$57,MATCH($N42,'Input| Expensing'!$C$8:$C$57,0),MATCH(P$7,'Input| Expensing'!$D$7:$J$7,0)),"")</f>
        <v>0</v>
      </c>
      <c r="Q42" s="186">
        <f>IFERROR((F42-F152)*INDEX('Input| Expensing'!$D$8:$J$57,MATCH($N42,'Input| Expensing'!$C$8:$C$57,0),MATCH(Q$7,'Input| Expensing'!$D$7:$J$7,0)),"")</f>
        <v>0</v>
      </c>
      <c r="R42" s="186">
        <f>IFERROR((G42-G152)*INDEX('Input| Expensing'!$D$8:$J$57,MATCH($N42,'Input| Expensing'!$C$8:$C$57,0),MATCH(R$7,'Input| Expensing'!$D$7:$J$7,0)),"")</f>
        <v>0</v>
      </c>
      <c r="S42" s="186">
        <f>IFERROR((H42-H152)*INDEX('Input| Expensing'!$D$8:$J$57,MATCH($N42,'Input| Expensing'!$C$8:$C$57,0),MATCH(S$7,'Input| Expensing'!$D$7:$J$7,0)),"")</f>
        <v>0</v>
      </c>
      <c r="T42" s="186">
        <f>IFERROR((I42-I152)*INDEX('Input| Expensing'!$D$8:$J$57,MATCH($N42,'Input| Expensing'!$C$8:$C$57,0),MATCH(T$7,'Input| Expensing'!$D$7:$J$7,0)),"")</f>
        <v>0</v>
      </c>
      <c r="U42" s="186">
        <f>IFERROR((J42-J152)*INDEX('Input| Expensing'!$D$8:$J$57,MATCH($N42,'Input| Expensing'!$C$8:$C$57,0),MATCH(U$7,'Input| Expensing'!$D$7:$J$7,0)),"")</f>
        <v>0</v>
      </c>
      <c r="V42" s="186">
        <f t="shared" si="3"/>
        <v>0</v>
      </c>
    </row>
    <row r="43" spans="2:22" outlineLevel="1" x14ac:dyDescent="0.2">
      <c r="B43" s="201">
        <f t="shared" si="4"/>
        <v>36</v>
      </c>
      <c r="C43" s="42" t="str" cm="1">
        <f t="array" ref="C43">IFERROR(INDEX('Input| Setup'!$E$8:$E$50,SMALL(IF('Input| Setup'!$F$8:$F$50="TX",ROW('Input| Setup'!$F$8:$F$50)-ROW('Input| Setup'!$F$8)+1),ROWS('Input| Setup'!$F$8:$F43))),"")</f>
        <v/>
      </c>
      <c r="D43" s="186">
        <f>SUMPRODUCT(INDEX('Input| Projects'!$AS$10:$CP$1005, ,MATCH($C43,'Input| Projects'!$AS$9:$CP$9,0)),'Calc| Project Costs'!BR$10:BR$1005)/10^3</f>
        <v>0</v>
      </c>
      <c r="E43" s="186">
        <f>SUMPRODUCT(INDEX('Input| Projects'!$AS$10:$CP$1005, ,MATCH($C43,'Input| Projects'!$AS$9:$CP$9,0)),'Calc| Project Costs'!BS$10:BS$1005)/10^3</f>
        <v>0</v>
      </c>
      <c r="F43" s="186">
        <f>SUMPRODUCT(INDEX('Input| Projects'!$AS$10:$CP$1005, ,MATCH($C43,'Input| Projects'!$AS$9:$CP$9,0)),'Calc| Project Costs'!BT$10:BT$1005)/10^3</f>
        <v>0</v>
      </c>
      <c r="G43" s="186">
        <f>SUMPRODUCT(INDEX('Input| Projects'!$AS$10:$CP$1005, ,MATCH($C43,'Input| Projects'!$AS$9:$CP$9,0)),'Calc| Project Costs'!BU$10:BU$1005)/10^3</f>
        <v>0</v>
      </c>
      <c r="H43" s="186">
        <f>SUMPRODUCT(INDEX('Input| Projects'!$AS$10:$CP$1005, ,MATCH($C43,'Input| Projects'!$AS$9:$CP$9,0)),'Calc| Project Costs'!BV$10:BV$1005)/10^3</f>
        <v>0</v>
      </c>
      <c r="I43" s="186">
        <f>SUMPRODUCT(INDEX('Input| Projects'!$AS$10:$CP$1005, ,MATCH($C43,'Input| Projects'!$AS$9:$CP$9,0)),'Calc| Project Costs'!BW$10:BW$1005)/10^3</f>
        <v>0</v>
      </c>
      <c r="J43" s="186">
        <f>SUMPRODUCT(INDEX('Input| Projects'!$AS$10:$CP$1005, ,MATCH($C43,'Input| Projects'!$AS$9:$CP$9,0)),'Calc| Project Costs'!BX$10:BX$1005)/10^3</f>
        <v>0</v>
      </c>
      <c r="K43" s="186">
        <f t="shared" si="2"/>
        <v>0</v>
      </c>
      <c r="M43" s="201">
        <f t="shared" si="5"/>
        <v>36</v>
      </c>
      <c r="N43" s="42" t="str">
        <f t="shared" si="6"/>
        <v/>
      </c>
      <c r="O43" s="186">
        <f>IFERROR((D43-D153)*INDEX('Input| Expensing'!$D$8:$J$57,MATCH($N43,'Input| Expensing'!$C$8:$C$57,0),MATCH(O$7,'Input| Expensing'!$D$7:$J$7,0)),"")</f>
        <v>0</v>
      </c>
      <c r="P43" s="186">
        <f>IFERROR((E43-E153)*INDEX('Input| Expensing'!$D$8:$J$57,MATCH($N43,'Input| Expensing'!$C$8:$C$57,0),MATCH(P$7,'Input| Expensing'!$D$7:$J$7,0)),"")</f>
        <v>0</v>
      </c>
      <c r="Q43" s="186">
        <f>IFERROR((F43-F153)*INDEX('Input| Expensing'!$D$8:$J$57,MATCH($N43,'Input| Expensing'!$C$8:$C$57,0),MATCH(Q$7,'Input| Expensing'!$D$7:$J$7,0)),"")</f>
        <v>0</v>
      </c>
      <c r="R43" s="186">
        <f>IFERROR((G43-G153)*INDEX('Input| Expensing'!$D$8:$J$57,MATCH($N43,'Input| Expensing'!$C$8:$C$57,0),MATCH(R$7,'Input| Expensing'!$D$7:$J$7,0)),"")</f>
        <v>0</v>
      </c>
      <c r="S43" s="186">
        <f>IFERROR((H43-H153)*INDEX('Input| Expensing'!$D$8:$J$57,MATCH($N43,'Input| Expensing'!$C$8:$C$57,0),MATCH(S$7,'Input| Expensing'!$D$7:$J$7,0)),"")</f>
        <v>0</v>
      </c>
      <c r="T43" s="186">
        <f>IFERROR((I43-I153)*INDEX('Input| Expensing'!$D$8:$J$57,MATCH($N43,'Input| Expensing'!$C$8:$C$57,0),MATCH(T$7,'Input| Expensing'!$D$7:$J$7,0)),"")</f>
        <v>0</v>
      </c>
      <c r="U43" s="186">
        <f>IFERROR((J43-J153)*INDEX('Input| Expensing'!$D$8:$J$57,MATCH($N43,'Input| Expensing'!$C$8:$C$57,0),MATCH(U$7,'Input| Expensing'!$D$7:$J$7,0)),"")</f>
        <v>0</v>
      </c>
      <c r="V43" s="186">
        <f t="shared" si="3"/>
        <v>0</v>
      </c>
    </row>
    <row r="44" spans="2:22" outlineLevel="1" x14ac:dyDescent="0.2">
      <c r="B44" s="201">
        <f t="shared" si="4"/>
        <v>37</v>
      </c>
      <c r="C44" s="42" t="str" cm="1">
        <f t="array" ref="C44">IFERROR(INDEX('Input| Setup'!$E$8:$E$50,SMALL(IF('Input| Setup'!$F$8:$F$50="TX",ROW('Input| Setup'!$F$8:$F$50)-ROW('Input| Setup'!$F$8)+1),ROWS('Input| Setup'!$F$8:$F44))),"")</f>
        <v/>
      </c>
      <c r="D44" s="186">
        <f>SUMPRODUCT(INDEX('Input| Projects'!$AS$10:$CP$1005, ,MATCH($C44,'Input| Projects'!$AS$9:$CP$9,0)),'Calc| Project Costs'!BR$10:BR$1005)/10^3</f>
        <v>0</v>
      </c>
      <c r="E44" s="186">
        <f>SUMPRODUCT(INDEX('Input| Projects'!$AS$10:$CP$1005, ,MATCH($C44,'Input| Projects'!$AS$9:$CP$9,0)),'Calc| Project Costs'!BS$10:BS$1005)/10^3</f>
        <v>0</v>
      </c>
      <c r="F44" s="186">
        <f>SUMPRODUCT(INDEX('Input| Projects'!$AS$10:$CP$1005, ,MATCH($C44,'Input| Projects'!$AS$9:$CP$9,0)),'Calc| Project Costs'!BT$10:BT$1005)/10^3</f>
        <v>0</v>
      </c>
      <c r="G44" s="186">
        <f>SUMPRODUCT(INDEX('Input| Projects'!$AS$10:$CP$1005, ,MATCH($C44,'Input| Projects'!$AS$9:$CP$9,0)),'Calc| Project Costs'!BU$10:BU$1005)/10^3</f>
        <v>0</v>
      </c>
      <c r="H44" s="186">
        <f>SUMPRODUCT(INDEX('Input| Projects'!$AS$10:$CP$1005, ,MATCH($C44,'Input| Projects'!$AS$9:$CP$9,0)),'Calc| Project Costs'!BV$10:BV$1005)/10^3</f>
        <v>0</v>
      </c>
      <c r="I44" s="186">
        <f>SUMPRODUCT(INDEX('Input| Projects'!$AS$10:$CP$1005, ,MATCH($C44,'Input| Projects'!$AS$9:$CP$9,0)),'Calc| Project Costs'!BW$10:BW$1005)/10^3</f>
        <v>0</v>
      </c>
      <c r="J44" s="186">
        <f>SUMPRODUCT(INDEX('Input| Projects'!$AS$10:$CP$1005, ,MATCH($C44,'Input| Projects'!$AS$9:$CP$9,0)),'Calc| Project Costs'!BX$10:BX$1005)/10^3</f>
        <v>0</v>
      </c>
      <c r="K44" s="186">
        <f t="shared" si="2"/>
        <v>0</v>
      </c>
      <c r="M44" s="201">
        <f t="shared" si="5"/>
        <v>37</v>
      </c>
      <c r="N44" s="42" t="str">
        <f t="shared" si="6"/>
        <v/>
      </c>
      <c r="O44" s="186">
        <f>IFERROR((D44-D154)*INDEX('Input| Expensing'!$D$8:$J$57,MATCH($N44,'Input| Expensing'!$C$8:$C$57,0),MATCH(O$7,'Input| Expensing'!$D$7:$J$7,0)),"")</f>
        <v>0</v>
      </c>
      <c r="P44" s="186">
        <f>IFERROR((E44-E154)*INDEX('Input| Expensing'!$D$8:$J$57,MATCH($N44,'Input| Expensing'!$C$8:$C$57,0),MATCH(P$7,'Input| Expensing'!$D$7:$J$7,0)),"")</f>
        <v>0</v>
      </c>
      <c r="Q44" s="186">
        <f>IFERROR((F44-F154)*INDEX('Input| Expensing'!$D$8:$J$57,MATCH($N44,'Input| Expensing'!$C$8:$C$57,0),MATCH(Q$7,'Input| Expensing'!$D$7:$J$7,0)),"")</f>
        <v>0</v>
      </c>
      <c r="R44" s="186">
        <f>IFERROR((G44-G154)*INDEX('Input| Expensing'!$D$8:$J$57,MATCH($N44,'Input| Expensing'!$C$8:$C$57,0),MATCH(R$7,'Input| Expensing'!$D$7:$J$7,0)),"")</f>
        <v>0</v>
      </c>
      <c r="S44" s="186">
        <f>IFERROR((H44-H154)*INDEX('Input| Expensing'!$D$8:$J$57,MATCH($N44,'Input| Expensing'!$C$8:$C$57,0),MATCH(S$7,'Input| Expensing'!$D$7:$J$7,0)),"")</f>
        <v>0</v>
      </c>
      <c r="T44" s="186">
        <f>IFERROR((I44-I154)*INDEX('Input| Expensing'!$D$8:$J$57,MATCH($N44,'Input| Expensing'!$C$8:$C$57,0),MATCH(T$7,'Input| Expensing'!$D$7:$J$7,0)),"")</f>
        <v>0</v>
      </c>
      <c r="U44" s="186">
        <f>IFERROR((J44-J154)*INDEX('Input| Expensing'!$D$8:$J$57,MATCH($N44,'Input| Expensing'!$C$8:$C$57,0),MATCH(U$7,'Input| Expensing'!$D$7:$J$7,0)),"")</f>
        <v>0</v>
      </c>
      <c r="V44" s="186">
        <f t="shared" si="3"/>
        <v>0</v>
      </c>
    </row>
    <row r="45" spans="2:22" outlineLevel="1" x14ac:dyDescent="0.2">
      <c r="B45" s="201">
        <f t="shared" si="4"/>
        <v>38</v>
      </c>
      <c r="C45" s="42" t="str" cm="1">
        <f t="array" ref="C45">IFERROR(INDEX('Input| Setup'!$E$8:$E$50,SMALL(IF('Input| Setup'!$F$8:$F$50="TX",ROW('Input| Setup'!$F$8:$F$50)-ROW('Input| Setup'!$F$8)+1),ROWS('Input| Setup'!$F$8:$F45))),"")</f>
        <v/>
      </c>
      <c r="D45" s="186">
        <f>SUMPRODUCT(INDEX('Input| Projects'!$AS$10:$CP$1005, ,MATCH($C45,'Input| Projects'!$AS$9:$CP$9,0)),'Calc| Project Costs'!BR$10:BR$1005)/10^3</f>
        <v>0</v>
      </c>
      <c r="E45" s="186">
        <f>SUMPRODUCT(INDEX('Input| Projects'!$AS$10:$CP$1005, ,MATCH($C45,'Input| Projects'!$AS$9:$CP$9,0)),'Calc| Project Costs'!BS$10:BS$1005)/10^3</f>
        <v>0</v>
      </c>
      <c r="F45" s="186">
        <f>SUMPRODUCT(INDEX('Input| Projects'!$AS$10:$CP$1005, ,MATCH($C45,'Input| Projects'!$AS$9:$CP$9,0)),'Calc| Project Costs'!BT$10:BT$1005)/10^3</f>
        <v>0</v>
      </c>
      <c r="G45" s="186">
        <f>SUMPRODUCT(INDEX('Input| Projects'!$AS$10:$CP$1005, ,MATCH($C45,'Input| Projects'!$AS$9:$CP$9,0)),'Calc| Project Costs'!BU$10:BU$1005)/10^3</f>
        <v>0</v>
      </c>
      <c r="H45" s="186">
        <f>SUMPRODUCT(INDEX('Input| Projects'!$AS$10:$CP$1005, ,MATCH($C45,'Input| Projects'!$AS$9:$CP$9,0)),'Calc| Project Costs'!BV$10:BV$1005)/10^3</f>
        <v>0</v>
      </c>
      <c r="I45" s="186">
        <f>SUMPRODUCT(INDEX('Input| Projects'!$AS$10:$CP$1005, ,MATCH($C45,'Input| Projects'!$AS$9:$CP$9,0)),'Calc| Project Costs'!BW$10:BW$1005)/10^3</f>
        <v>0</v>
      </c>
      <c r="J45" s="186">
        <f>SUMPRODUCT(INDEX('Input| Projects'!$AS$10:$CP$1005, ,MATCH($C45,'Input| Projects'!$AS$9:$CP$9,0)),'Calc| Project Costs'!BX$10:BX$1005)/10^3</f>
        <v>0</v>
      </c>
      <c r="K45" s="186">
        <f t="shared" si="2"/>
        <v>0</v>
      </c>
      <c r="M45" s="201">
        <f t="shared" si="5"/>
        <v>38</v>
      </c>
      <c r="N45" s="42" t="str">
        <f t="shared" si="6"/>
        <v/>
      </c>
      <c r="O45" s="186">
        <f>IFERROR((D45-D155)*INDEX('Input| Expensing'!$D$8:$J$57,MATCH($N45,'Input| Expensing'!$C$8:$C$57,0),MATCH(O$7,'Input| Expensing'!$D$7:$J$7,0)),"")</f>
        <v>0</v>
      </c>
      <c r="P45" s="186">
        <f>IFERROR((E45-E155)*INDEX('Input| Expensing'!$D$8:$J$57,MATCH($N45,'Input| Expensing'!$C$8:$C$57,0),MATCH(P$7,'Input| Expensing'!$D$7:$J$7,0)),"")</f>
        <v>0</v>
      </c>
      <c r="Q45" s="186">
        <f>IFERROR((F45-F155)*INDEX('Input| Expensing'!$D$8:$J$57,MATCH($N45,'Input| Expensing'!$C$8:$C$57,0),MATCH(Q$7,'Input| Expensing'!$D$7:$J$7,0)),"")</f>
        <v>0</v>
      </c>
      <c r="R45" s="186">
        <f>IFERROR((G45-G155)*INDEX('Input| Expensing'!$D$8:$J$57,MATCH($N45,'Input| Expensing'!$C$8:$C$57,0),MATCH(R$7,'Input| Expensing'!$D$7:$J$7,0)),"")</f>
        <v>0</v>
      </c>
      <c r="S45" s="186">
        <f>IFERROR((H45-H155)*INDEX('Input| Expensing'!$D$8:$J$57,MATCH($N45,'Input| Expensing'!$C$8:$C$57,0),MATCH(S$7,'Input| Expensing'!$D$7:$J$7,0)),"")</f>
        <v>0</v>
      </c>
      <c r="T45" s="186">
        <f>IFERROR((I45-I155)*INDEX('Input| Expensing'!$D$8:$J$57,MATCH($N45,'Input| Expensing'!$C$8:$C$57,0),MATCH(T$7,'Input| Expensing'!$D$7:$J$7,0)),"")</f>
        <v>0</v>
      </c>
      <c r="U45" s="186">
        <f>IFERROR((J45-J155)*INDEX('Input| Expensing'!$D$8:$J$57,MATCH($N45,'Input| Expensing'!$C$8:$C$57,0),MATCH(U$7,'Input| Expensing'!$D$7:$J$7,0)),"")</f>
        <v>0</v>
      </c>
      <c r="V45" s="186">
        <f t="shared" si="3"/>
        <v>0</v>
      </c>
    </row>
    <row r="46" spans="2:22" outlineLevel="1" x14ac:dyDescent="0.2">
      <c r="B46" s="201">
        <f t="shared" si="4"/>
        <v>39</v>
      </c>
      <c r="C46" s="42" t="str" cm="1">
        <f t="array" ref="C46">IFERROR(INDEX('Input| Setup'!$E$8:$E$50,SMALL(IF('Input| Setup'!$F$8:$F$50="TX",ROW('Input| Setup'!$F$8:$F$50)-ROW('Input| Setup'!$F$8)+1),ROWS('Input| Setup'!$F$8:$F46))),"")</f>
        <v/>
      </c>
      <c r="D46" s="186">
        <f>SUMPRODUCT(INDEX('Input| Projects'!$AS$10:$CP$1005, ,MATCH($C46,'Input| Projects'!$AS$9:$CP$9,0)),'Calc| Project Costs'!BR$10:BR$1005)/10^3</f>
        <v>0</v>
      </c>
      <c r="E46" s="186">
        <f>SUMPRODUCT(INDEX('Input| Projects'!$AS$10:$CP$1005, ,MATCH($C46,'Input| Projects'!$AS$9:$CP$9,0)),'Calc| Project Costs'!BS$10:BS$1005)/10^3</f>
        <v>0</v>
      </c>
      <c r="F46" s="186">
        <f>SUMPRODUCT(INDEX('Input| Projects'!$AS$10:$CP$1005, ,MATCH($C46,'Input| Projects'!$AS$9:$CP$9,0)),'Calc| Project Costs'!BT$10:BT$1005)/10^3</f>
        <v>0</v>
      </c>
      <c r="G46" s="186">
        <f>SUMPRODUCT(INDEX('Input| Projects'!$AS$10:$CP$1005, ,MATCH($C46,'Input| Projects'!$AS$9:$CP$9,0)),'Calc| Project Costs'!BU$10:BU$1005)/10^3</f>
        <v>0</v>
      </c>
      <c r="H46" s="186">
        <f>SUMPRODUCT(INDEX('Input| Projects'!$AS$10:$CP$1005, ,MATCH($C46,'Input| Projects'!$AS$9:$CP$9,0)),'Calc| Project Costs'!BV$10:BV$1005)/10^3</f>
        <v>0</v>
      </c>
      <c r="I46" s="186">
        <f>SUMPRODUCT(INDEX('Input| Projects'!$AS$10:$CP$1005, ,MATCH($C46,'Input| Projects'!$AS$9:$CP$9,0)),'Calc| Project Costs'!BW$10:BW$1005)/10^3</f>
        <v>0</v>
      </c>
      <c r="J46" s="186">
        <f>SUMPRODUCT(INDEX('Input| Projects'!$AS$10:$CP$1005, ,MATCH($C46,'Input| Projects'!$AS$9:$CP$9,0)),'Calc| Project Costs'!BX$10:BX$1005)/10^3</f>
        <v>0</v>
      </c>
      <c r="K46" s="186">
        <f t="shared" si="2"/>
        <v>0</v>
      </c>
      <c r="M46" s="201">
        <f t="shared" si="5"/>
        <v>39</v>
      </c>
      <c r="N46" s="42" t="str">
        <f t="shared" si="6"/>
        <v/>
      </c>
      <c r="O46" s="186">
        <f>IFERROR((D46-D156)*INDEX('Input| Expensing'!$D$8:$J$57,MATCH($N46,'Input| Expensing'!$C$8:$C$57,0),MATCH(O$7,'Input| Expensing'!$D$7:$J$7,0)),"")</f>
        <v>0</v>
      </c>
      <c r="P46" s="186">
        <f>IFERROR((E46-E156)*INDEX('Input| Expensing'!$D$8:$J$57,MATCH($N46,'Input| Expensing'!$C$8:$C$57,0),MATCH(P$7,'Input| Expensing'!$D$7:$J$7,0)),"")</f>
        <v>0</v>
      </c>
      <c r="Q46" s="186">
        <f>IFERROR((F46-F156)*INDEX('Input| Expensing'!$D$8:$J$57,MATCH($N46,'Input| Expensing'!$C$8:$C$57,0),MATCH(Q$7,'Input| Expensing'!$D$7:$J$7,0)),"")</f>
        <v>0</v>
      </c>
      <c r="R46" s="186">
        <f>IFERROR((G46-G156)*INDEX('Input| Expensing'!$D$8:$J$57,MATCH($N46,'Input| Expensing'!$C$8:$C$57,0),MATCH(R$7,'Input| Expensing'!$D$7:$J$7,0)),"")</f>
        <v>0</v>
      </c>
      <c r="S46" s="186">
        <f>IFERROR((H46-H156)*INDEX('Input| Expensing'!$D$8:$J$57,MATCH($N46,'Input| Expensing'!$C$8:$C$57,0),MATCH(S$7,'Input| Expensing'!$D$7:$J$7,0)),"")</f>
        <v>0</v>
      </c>
      <c r="T46" s="186">
        <f>IFERROR((I46-I156)*INDEX('Input| Expensing'!$D$8:$J$57,MATCH($N46,'Input| Expensing'!$C$8:$C$57,0),MATCH(T$7,'Input| Expensing'!$D$7:$J$7,0)),"")</f>
        <v>0</v>
      </c>
      <c r="U46" s="186">
        <f>IFERROR((J46-J156)*INDEX('Input| Expensing'!$D$8:$J$57,MATCH($N46,'Input| Expensing'!$C$8:$C$57,0),MATCH(U$7,'Input| Expensing'!$D$7:$J$7,0)),"")</f>
        <v>0</v>
      </c>
      <c r="V46" s="186">
        <f t="shared" si="3"/>
        <v>0</v>
      </c>
    </row>
    <row r="47" spans="2:22" outlineLevel="1" x14ac:dyDescent="0.2">
      <c r="B47" s="201">
        <f t="shared" si="4"/>
        <v>40</v>
      </c>
      <c r="C47" s="42" t="str" cm="1">
        <f t="array" ref="C47">IFERROR(INDEX('Input| Setup'!$E$8:$E$50,SMALL(IF('Input| Setup'!$F$8:$F$50="TX",ROW('Input| Setup'!$F$8:$F$50)-ROW('Input| Setup'!$F$8)+1),ROWS('Input| Setup'!$F$8:$F47))),"")</f>
        <v/>
      </c>
      <c r="D47" s="186">
        <f>SUMPRODUCT(INDEX('Input| Projects'!$AS$10:$CP$1005, ,MATCH($C47,'Input| Projects'!$AS$9:$CP$9,0)),'Calc| Project Costs'!BR$10:BR$1005)/10^3</f>
        <v>0</v>
      </c>
      <c r="E47" s="186">
        <f>SUMPRODUCT(INDEX('Input| Projects'!$AS$10:$CP$1005, ,MATCH($C47,'Input| Projects'!$AS$9:$CP$9,0)),'Calc| Project Costs'!BS$10:BS$1005)/10^3</f>
        <v>0</v>
      </c>
      <c r="F47" s="186">
        <f>SUMPRODUCT(INDEX('Input| Projects'!$AS$10:$CP$1005, ,MATCH($C47,'Input| Projects'!$AS$9:$CP$9,0)),'Calc| Project Costs'!BT$10:BT$1005)/10^3</f>
        <v>0</v>
      </c>
      <c r="G47" s="186">
        <f>SUMPRODUCT(INDEX('Input| Projects'!$AS$10:$CP$1005, ,MATCH($C47,'Input| Projects'!$AS$9:$CP$9,0)),'Calc| Project Costs'!BU$10:BU$1005)/10^3</f>
        <v>0</v>
      </c>
      <c r="H47" s="186">
        <f>SUMPRODUCT(INDEX('Input| Projects'!$AS$10:$CP$1005, ,MATCH($C47,'Input| Projects'!$AS$9:$CP$9,0)),'Calc| Project Costs'!BV$10:BV$1005)/10^3</f>
        <v>0</v>
      </c>
      <c r="I47" s="186">
        <f>SUMPRODUCT(INDEX('Input| Projects'!$AS$10:$CP$1005, ,MATCH($C47,'Input| Projects'!$AS$9:$CP$9,0)),'Calc| Project Costs'!BW$10:BW$1005)/10^3</f>
        <v>0</v>
      </c>
      <c r="J47" s="186">
        <f>SUMPRODUCT(INDEX('Input| Projects'!$AS$10:$CP$1005, ,MATCH($C47,'Input| Projects'!$AS$9:$CP$9,0)),'Calc| Project Costs'!BX$10:BX$1005)/10^3</f>
        <v>0</v>
      </c>
      <c r="K47" s="186">
        <f t="shared" si="2"/>
        <v>0</v>
      </c>
      <c r="M47" s="201">
        <f t="shared" si="5"/>
        <v>40</v>
      </c>
      <c r="N47" s="42" t="str">
        <f t="shared" si="6"/>
        <v/>
      </c>
      <c r="O47" s="186">
        <f>IFERROR((D47-D157)*INDEX('Input| Expensing'!$D$8:$J$57,MATCH($N47,'Input| Expensing'!$C$8:$C$57,0),MATCH(O$7,'Input| Expensing'!$D$7:$J$7,0)),"")</f>
        <v>0</v>
      </c>
      <c r="P47" s="186">
        <f>IFERROR((E47-E157)*INDEX('Input| Expensing'!$D$8:$J$57,MATCH($N47,'Input| Expensing'!$C$8:$C$57,0),MATCH(P$7,'Input| Expensing'!$D$7:$J$7,0)),"")</f>
        <v>0</v>
      </c>
      <c r="Q47" s="186">
        <f>IFERROR((F47-F157)*INDEX('Input| Expensing'!$D$8:$J$57,MATCH($N47,'Input| Expensing'!$C$8:$C$57,0),MATCH(Q$7,'Input| Expensing'!$D$7:$J$7,0)),"")</f>
        <v>0</v>
      </c>
      <c r="R47" s="186">
        <f>IFERROR((G47-G157)*INDEX('Input| Expensing'!$D$8:$J$57,MATCH($N47,'Input| Expensing'!$C$8:$C$57,0),MATCH(R$7,'Input| Expensing'!$D$7:$J$7,0)),"")</f>
        <v>0</v>
      </c>
      <c r="S47" s="186">
        <f>IFERROR((H47-H157)*INDEX('Input| Expensing'!$D$8:$J$57,MATCH($N47,'Input| Expensing'!$C$8:$C$57,0),MATCH(S$7,'Input| Expensing'!$D$7:$J$7,0)),"")</f>
        <v>0</v>
      </c>
      <c r="T47" s="186">
        <f>IFERROR((I47-I157)*INDEX('Input| Expensing'!$D$8:$J$57,MATCH($N47,'Input| Expensing'!$C$8:$C$57,0),MATCH(T$7,'Input| Expensing'!$D$7:$J$7,0)),"")</f>
        <v>0</v>
      </c>
      <c r="U47" s="186">
        <f>IFERROR((J47-J157)*INDEX('Input| Expensing'!$D$8:$J$57,MATCH($N47,'Input| Expensing'!$C$8:$C$57,0),MATCH(U$7,'Input| Expensing'!$D$7:$J$7,0)),"")</f>
        <v>0</v>
      </c>
      <c r="V47" s="186">
        <f t="shared" si="3"/>
        <v>0</v>
      </c>
    </row>
    <row r="48" spans="2:22" outlineLevel="1" x14ac:dyDescent="0.2">
      <c r="B48" s="201">
        <f t="shared" si="4"/>
        <v>41</v>
      </c>
      <c r="C48" s="42" t="str" cm="1">
        <f t="array" ref="C48">IFERROR(INDEX('Input| Setup'!$E$8:$E$50,SMALL(IF('Input| Setup'!$F$8:$F$50="TX",ROW('Input| Setup'!$F$8:$F$50)-ROW('Input| Setup'!$F$8)+1),ROWS('Input| Setup'!$F$8:$F48))),"")</f>
        <v/>
      </c>
      <c r="D48" s="186">
        <f>SUMPRODUCT(INDEX('Input| Projects'!$AS$10:$CP$1005, ,MATCH($C48,'Input| Projects'!$AS$9:$CP$9,0)),'Calc| Project Costs'!BR$10:BR$1005)/10^3</f>
        <v>0</v>
      </c>
      <c r="E48" s="186">
        <f>SUMPRODUCT(INDEX('Input| Projects'!$AS$10:$CP$1005, ,MATCH($C48,'Input| Projects'!$AS$9:$CP$9,0)),'Calc| Project Costs'!BS$10:BS$1005)/10^3</f>
        <v>0</v>
      </c>
      <c r="F48" s="186">
        <f>SUMPRODUCT(INDEX('Input| Projects'!$AS$10:$CP$1005, ,MATCH($C48,'Input| Projects'!$AS$9:$CP$9,0)),'Calc| Project Costs'!BT$10:BT$1005)/10^3</f>
        <v>0</v>
      </c>
      <c r="G48" s="186">
        <f>SUMPRODUCT(INDEX('Input| Projects'!$AS$10:$CP$1005, ,MATCH($C48,'Input| Projects'!$AS$9:$CP$9,0)),'Calc| Project Costs'!BU$10:BU$1005)/10^3</f>
        <v>0</v>
      </c>
      <c r="H48" s="186">
        <f>SUMPRODUCT(INDEX('Input| Projects'!$AS$10:$CP$1005, ,MATCH($C48,'Input| Projects'!$AS$9:$CP$9,0)),'Calc| Project Costs'!BV$10:BV$1005)/10^3</f>
        <v>0</v>
      </c>
      <c r="I48" s="186">
        <f>SUMPRODUCT(INDEX('Input| Projects'!$AS$10:$CP$1005, ,MATCH($C48,'Input| Projects'!$AS$9:$CP$9,0)),'Calc| Project Costs'!BW$10:BW$1005)/10^3</f>
        <v>0</v>
      </c>
      <c r="J48" s="186">
        <f>SUMPRODUCT(INDEX('Input| Projects'!$AS$10:$CP$1005, ,MATCH($C48,'Input| Projects'!$AS$9:$CP$9,0)),'Calc| Project Costs'!BX$10:BX$1005)/10^3</f>
        <v>0</v>
      </c>
      <c r="K48" s="186">
        <f t="shared" si="2"/>
        <v>0</v>
      </c>
      <c r="M48" s="201">
        <f t="shared" si="5"/>
        <v>41</v>
      </c>
      <c r="N48" s="42" t="str">
        <f t="shared" si="6"/>
        <v/>
      </c>
      <c r="O48" s="186">
        <f>IFERROR((D48-D158)*INDEX('Input| Expensing'!$D$8:$J$57,MATCH($N48,'Input| Expensing'!$C$8:$C$57,0),MATCH(O$7,'Input| Expensing'!$D$7:$J$7,0)),"")</f>
        <v>0</v>
      </c>
      <c r="P48" s="186">
        <f>IFERROR((E48-E158)*INDEX('Input| Expensing'!$D$8:$J$57,MATCH($N48,'Input| Expensing'!$C$8:$C$57,0),MATCH(P$7,'Input| Expensing'!$D$7:$J$7,0)),"")</f>
        <v>0</v>
      </c>
      <c r="Q48" s="186">
        <f>IFERROR((F48-F158)*INDEX('Input| Expensing'!$D$8:$J$57,MATCH($N48,'Input| Expensing'!$C$8:$C$57,0),MATCH(Q$7,'Input| Expensing'!$D$7:$J$7,0)),"")</f>
        <v>0</v>
      </c>
      <c r="R48" s="186">
        <f>IFERROR((G48-G158)*INDEX('Input| Expensing'!$D$8:$J$57,MATCH($N48,'Input| Expensing'!$C$8:$C$57,0),MATCH(R$7,'Input| Expensing'!$D$7:$J$7,0)),"")</f>
        <v>0</v>
      </c>
      <c r="S48" s="186">
        <f>IFERROR((H48-H158)*INDEX('Input| Expensing'!$D$8:$J$57,MATCH($N48,'Input| Expensing'!$C$8:$C$57,0),MATCH(S$7,'Input| Expensing'!$D$7:$J$7,0)),"")</f>
        <v>0</v>
      </c>
      <c r="T48" s="186">
        <f>IFERROR((I48-I158)*INDEX('Input| Expensing'!$D$8:$J$57,MATCH($N48,'Input| Expensing'!$C$8:$C$57,0),MATCH(T$7,'Input| Expensing'!$D$7:$J$7,0)),"")</f>
        <v>0</v>
      </c>
      <c r="U48" s="186">
        <f>IFERROR((J48-J158)*INDEX('Input| Expensing'!$D$8:$J$57,MATCH($N48,'Input| Expensing'!$C$8:$C$57,0),MATCH(U$7,'Input| Expensing'!$D$7:$J$7,0)),"")</f>
        <v>0</v>
      </c>
      <c r="V48" s="186">
        <f t="shared" si="3"/>
        <v>0</v>
      </c>
    </row>
    <row r="49" spans="1:22" outlineLevel="1" x14ac:dyDescent="0.2">
      <c r="B49" s="201">
        <f t="shared" si="4"/>
        <v>42</v>
      </c>
      <c r="C49" s="42" t="str" cm="1">
        <f t="array" ref="C49">IFERROR(INDEX('Input| Setup'!$E$8:$E$50,SMALL(IF('Input| Setup'!$F$8:$F$50="TX",ROW('Input| Setup'!$F$8:$F$50)-ROW('Input| Setup'!$F$8)+1),ROWS('Input| Setup'!$F$8:$F49))),"")</f>
        <v/>
      </c>
      <c r="D49" s="186">
        <f>SUMPRODUCT(INDEX('Input| Projects'!$AS$10:$CP$1005, ,MATCH($C49,'Input| Projects'!$AS$9:$CP$9,0)),'Calc| Project Costs'!BR$10:BR$1005)/10^3</f>
        <v>0</v>
      </c>
      <c r="E49" s="186">
        <f>SUMPRODUCT(INDEX('Input| Projects'!$AS$10:$CP$1005, ,MATCH($C49,'Input| Projects'!$AS$9:$CP$9,0)),'Calc| Project Costs'!BS$10:BS$1005)/10^3</f>
        <v>0</v>
      </c>
      <c r="F49" s="186">
        <f>SUMPRODUCT(INDEX('Input| Projects'!$AS$10:$CP$1005, ,MATCH($C49,'Input| Projects'!$AS$9:$CP$9,0)),'Calc| Project Costs'!BT$10:BT$1005)/10^3</f>
        <v>0</v>
      </c>
      <c r="G49" s="186">
        <f>SUMPRODUCT(INDEX('Input| Projects'!$AS$10:$CP$1005, ,MATCH($C49,'Input| Projects'!$AS$9:$CP$9,0)),'Calc| Project Costs'!BU$10:BU$1005)/10^3</f>
        <v>0</v>
      </c>
      <c r="H49" s="186">
        <f>SUMPRODUCT(INDEX('Input| Projects'!$AS$10:$CP$1005, ,MATCH($C49,'Input| Projects'!$AS$9:$CP$9,0)),'Calc| Project Costs'!BV$10:BV$1005)/10^3</f>
        <v>0</v>
      </c>
      <c r="I49" s="186">
        <f>SUMPRODUCT(INDEX('Input| Projects'!$AS$10:$CP$1005, ,MATCH($C49,'Input| Projects'!$AS$9:$CP$9,0)),'Calc| Project Costs'!BW$10:BW$1005)/10^3</f>
        <v>0</v>
      </c>
      <c r="J49" s="186">
        <f>SUMPRODUCT(INDEX('Input| Projects'!$AS$10:$CP$1005, ,MATCH($C49,'Input| Projects'!$AS$9:$CP$9,0)),'Calc| Project Costs'!BX$10:BX$1005)/10^3</f>
        <v>0</v>
      </c>
      <c r="K49" s="186">
        <f t="shared" si="2"/>
        <v>0</v>
      </c>
      <c r="M49" s="201">
        <f t="shared" si="5"/>
        <v>42</v>
      </c>
      <c r="N49" s="42" t="str">
        <f t="shared" si="6"/>
        <v/>
      </c>
      <c r="O49" s="186">
        <f>IFERROR((D49-D159)*INDEX('Input| Expensing'!$D$8:$J$57,MATCH($N49,'Input| Expensing'!$C$8:$C$57,0),MATCH(O$7,'Input| Expensing'!$D$7:$J$7,0)),"")</f>
        <v>0</v>
      </c>
      <c r="P49" s="186">
        <f>IFERROR((E49-E159)*INDEX('Input| Expensing'!$D$8:$J$57,MATCH($N49,'Input| Expensing'!$C$8:$C$57,0),MATCH(P$7,'Input| Expensing'!$D$7:$J$7,0)),"")</f>
        <v>0</v>
      </c>
      <c r="Q49" s="186">
        <f>IFERROR((F49-F159)*INDEX('Input| Expensing'!$D$8:$J$57,MATCH($N49,'Input| Expensing'!$C$8:$C$57,0),MATCH(Q$7,'Input| Expensing'!$D$7:$J$7,0)),"")</f>
        <v>0</v>
      </c>
      <c r="R49" s="186">
        <f>IFERROR((G49-G159)*INDEX('Input| Expensing'!$D$8:$J$57,MATCH($N49,'Input| Expensing'!$C$8:$C$57,0),MATCH(R$7,'Input| Expensing'!$D$7:$J$7,0)),"")</f>
        <v>0</v>
      </c>
      <c r="S49" s="186">
        <f>IFERROR((H49-H159)*INDEX('Input| Expensing'!$D$8:$J$57,MATCH($N49,'Input| Expensing'!$C$8:$C$57,0),MATCH(S$7,'Input| Expensing'!$D$7:$J$7,0)),"")</f>
        <v>0</v>
      </c>
      <c r="T49" s="186">
        <f>IFERROR((I49-I159)*INDEX('Input| Expensing'!$D$8:$J$57,MATCH($N49,'Input| Expensing'!$C$8:$C$57,0),MATCH(T$7,'Input| Expensing'!$D$7:$J$7,0)),"")</f>
        <v>0</v>
      </c>
      <c r="U49" s="186">
        <f>IFERROR((J49-J159)*INDEX('Input| Expensing'!$D$8:$J$57,MATCH($N49,'Input| Expensing'!$C$8:$C$57,0),MATCH(U$7,'Input| Expensing'!$D$7:$J$7,0)),"")</f>
        <v>0</v>
      </c>
      <c r="V49" s="186">
        <f t="shared" si="3"/>
        <v>0</v>
      </c>
    </row>
    <row r="50" spans="1:22" outlineLevel="1" x14ac:dyDescent="0.2">
      <c r="B50" s="201">
        <f t="shared" si="4"/>
        <v>43</v>
      </c>
      <c r="C50" s="42" t="str" cm="1">
        <f t="array" ref="C50">IFERROR(INDEX('Input| Setup'!$E$8:$E$50,SMALL(IF('Input| Setup'!$F$8:$F$50="TX",ROW('Input| Setup'!$F$8:$F$50)-ROW('Input| Setup'!$F$8)+1),ROWS('Input| Setup'!$F$8:$F50))),"")</f>
        <v/>
      </c>
      <c r="D50" s="186">
        <f>SUMPRODUCT(INDEX('Input| Projects'!$AS$10:$CP$1005, ,MATCH($C50,'Input| Projects'!$AS$9:$CP$9,0)),'Calc| Project Costs'!BR$10:BR$1005)/10^3</f>
        <v>0</v>
      </c>
      <c r="E50" s="186">
        <f>SUMPRODUCT(INDEX('Input| Projects'!$AS$10:$CP$1005, ,MATCH($C50,'Input| Projects'!$AS$9:$CP$9,0)),'Calc| Project Costs'!BS$10:BS$1005)/10^3</f>
        <v>0</v>
      </c>
      <c r="F50" s="186">
        <f>SUMPRODUCT(INDEX('Input| Projects'!$AS$10:$CP$1005, ,MATCH($C50,'Input| Projects'!$AS$9:$CP$9,0)),'Calc| Project Costs'!BT$10:BT$1005)/10^3</f>
        <v>0</v>
      </c>
      <c r="G50" s="186">
        <f>SUMPRODUCT(INDEX('Input| Projects'!$AS$10:$CP$1005, ,MATCH($C50,'Input| Projects'!$AS$9:$CP$9,0)),'Calc| Project Costs'!BU$10:BU$1005)/10^3</f>
        <v>0</v>
      </c>
      <c r="H50" s="186">
        <f>SUMPRODUCT(INDEX('Input| Projects'!$AS$10:$CP$1005, ,MATCH($C50,'Input| Projects'!$AS$9:$CP$9,0)),'Calc| Project Costs'!BV$10:BV$1005)/10^3</f>
        <v>0</v>
      </c>
      <c r="I50" s="186">
        <f>SUMPRODUCT(INDEX('Input| Projects'!$AS$10:$CP$1005, ,MATCH($C50,'Input| Projects'!$AS$9:$CP$9,0)),'Calc| Project Costs'!BW$10:BW$1005)/10^3</f>
        <v>0</v>
      </c>
      <c r="J50" s="186">
        <f>SUMPRODUCT(INDEX('Input| Projects'!$AS$10:$CP$1005, ,MATCH($C50,'Input| Projects'!$AS$9:$CP$9,0)),'Calc| Project Costs'!BX$10:BX$1005)/10^3</f>
        <v>0</v>
      </c>
      <c r="K50" s="186">
        <f t="shared" si="2"/>
        <v>0</v>
      </c>
      <c r="M50" s="201">
        <f t="shared" si="5"/>
        <v>43</v>
      </c>
      <c r="N50" s="42" t="str">
        <f t="shared" si="6"/>
        <v/>
      </c>
      <c r="O50" s="186">
        <f>IFERROR((D50-D160)*INDEX('Input| Expensing'!$D$8:$J$57,MATCH($N50,'Input| Expensing'!$C$8:$C$57,0),MATCH(O$7,'Input| Expensing'!$D$7:$J$7,0)),"")</f>
        <v>0</v>
      </c>
      <c r="P50" s="186">
        <f>IFERROR((E50-E160)*INDEX('Input| Expensing'!$D$8:$J$57,MATCH($N50,'Input| Expensing'!$C$8:$C$57,0),MATCH(P$7,'Input| Expensing'!$D$7:$J$7,0)),"")</f>
        <v>0</v>
      </c>
      <c r="Q50" s="186">
        <f>IFERROR((F50-F160)*INDEX('Input| Expensing'!$D$8:$J$57,MATCH($N50,'Input| Expensing'!$C$8:$C$57,0),MATCH(Q$7,'Input| Expensing'!$D$7:$J$7,0)),"")</f>
        <v>0</v>
      </c>
      <c r="R50" s="186">
        <f>IFERROR((G50-G160)*INDEX('Input| Expensing'!$D$8:$J$57,MATCH($N50,'Input| Expensing'!$C$8:$C$57,0),MATCH(R$7,'Input| Expensing'!$D$7:$J$7,0)),"")</f>
        <v>0</v>
      </c>
      <c r="S50" s="186">
        <f>IFERROR((H50-H160)*INDEX('Input| Expensing'!$D$8:$J$57,MATCH($N50,'Input| Expensing'!$C$8:$C$57,0),MATCH(S$7,'Input| Expensing'!$D$7:$J$7,0)),"")</f>
        <v>0</v>
      </c>
      <c r="T50" s="186">
        <f>IFERROR((I50-I160)*INDEX('Input| Expensing'!$D$8:$J$57,MATCH($N50,'Input| Expensing'!$C$8:$C$57,0),MATCH(T$7,'Input| Expensing'!$D$7:$J$7,0)),"")</f>
        <v>0</v>
      </c>
      <c r="U50" s="186">
        <f>IFERROR((J50-J160)*INDEX('Input| Expensing'!$D$8:$J$57,MATCH($N50,'Input| Expensing'!$C$8:$C$57,0),MATCH(U$7,'Input| Expensing'!$D$7:$J$7,0)),"")</f>
        <v>0</v>
      </c>
      <c r="V50" s="186">
        <f t="shared" si="3"/>
        <v>0</v>
      </c>
    </row>
    <row r="51" spans="1:22" outlineLevel="1" x14ac:dyDescent="0.2">
      <c r="B51" s="201">
        <f t="shared" si="4"/>
        <v>44</v>
      </c>
      <c r="C51" s="42" t="str" cm="1">
        <f t="array" ref="C51">IFERROR(INDEX('Input| Setup'!$E$8:$E$50,SMALL(IF('Input| Setup'!$F$8:$F$50="TX",ROW('Input| Setup'!$F$8:$F$50)-ROW('Input| Setup'!$F$8)+1),ROWS('Input| Setup'!$F$8:$F51))),"")</f>
        <v/>
      </c>
      <c r="D51" s="186">
        <f>SUMPRODUCT(INDEX('Input| Projects'!$AS$10:$CP$1005, ,MATCH($C51,'Input| Projects'!$AS$9:$CP$9,0)),'Calc| Project Costs'!BR$10:BR$1005)/10^3</f>
        <v>0</v>
      </c>
      <c r="E51" s="186">
        <f>SUMPRODUCT(INDEX('Input| Projects'!$AS$10:$CP$1005, ,MATCH($C51,'Input| Projects'!$AS$9:$CP$9,0)),'Calc| Project Costs'!BS$10:BS$1005)/10^3</f>
        <v>0</v>
      </c>
      <c r="F51" s="186">
        <f>SUMPRODUCT(INDEX('Input| Projects'!$AS$10:$CP$1005, ,MATCH($C51,'Input| Projects'!$AS$9:$CP$9,0)),'Calc| Project Costs'!BT$10:BT$1005)/10^3</f>
        <v>0</v>
      </c>
      <c r="G51" s="186">
        <f>SUMPRODUCT(INDEX('Input| Projects'!$AS$10:$CP$1005, ,MATCH($C51,'Input| Projects'!$AS$9:$CP$9,0)),'Calc| Project Costs'!BU$10:BU$1005)/10^3</f>
        <v>0</v>
      </c>
      <c r="H51" s="186">
        <f>SUMPRODUCT(INDEX('Input| Projects'!$AS$10:$CP$1005, ,MATCH($C51,'Input| Projects'!$AS$9:$CP$9,0)),'Calc| Project Costs'!BV$10:BV$1005)/10^3</f>
        <v>0</v>
      </c>
      <c r="I51" s="186">
        <f>SUMPRODUCT(INDEX('Input| Projects'!$AS$10:$CP$1005, ,MATCH($C51,'Input| Projects'!$AS$9:$CP$9,0)),'Calc| Project Costs'!BW$10:BW$1005)/10^3</f>
        <v>0</v>
      </c>
      <c r="J51" s="186">
        <f>SUMPRODUCT(INDEX('Input| Projects'!$AS$10:$CP$1005, ,MATCH($C51,'Input| Projects'!$AS$9:$CP$9,0)),'Calc| Project Costs'!BX$10:BX$1005)/10^3</f>
        <v>0</v>
      </c>
      <c r="K51" s="186">
        <f t="shared" si="2"/>
        <v>0</v>
      </c>
      <c r="M51" s="201">
        <f t="shared" si="5"/>
        <v>44</v>
      </c>
      <c r="N51" s="42" t="str">
        <f t="shared" si="6"/>
        <v/>
      </c>
      <c r="O51" s="186">
        <f>IFERROR((D51-D161)*INDEX('Input| Expensing'!$D$8:$J$57,MATCH($N51,'Input| Expensing'!$C$8:$C$57,0),MATCH(O$7,'Input| Expensing'!$D$7:$J$7,0)),"")</f>
        <v>0</v>
      </c>
      <c r="P51" s="186">
        <f>IFERROR((E51-E161)*INDEX('Input| Expensing'!$D$8:$J$57,MATCH($N51,'Input| Expensing'!$C$8:$C$57,0),MATCH(P$7,'Input| Expensing'!$D$7:$J$7,0)),"")</f>
        <v>0</v>
      </c>
      <c r="Q51" s="186">
        <f>IFERROR((F51-F161)*INDEX('Input| Expensing'!$D$8:$J$57,MATCH($N51,'Input| Expensing'!$C$8:$C$57,0),MATCH(Q$7,'Input| Expensing'!$D$7:$J$7,0)),"")</f>
        <v>0</v>
      </c>
      <c r="R51" s="186">
        <f>IFERROR((G51-G161)*INDEX('Input| Expensing'!$D$8:$J$57,MATCH($N51,'Input| Expensing'!$C$8:$C$57,0),MATCH(R$7,'Input| Expensing'!$D$7:$J$7,0)),"")</f>
        <v>0</v>
      </c>
      <c r="S51" s="186">
        <f>IFERROR((H51-H161)*INDEX('Input| Expensing'!$D$8:$J$57,MATCH($N51,'Input| Expensing'!$C$8:$C$57,0),MATCH(S$7,'Input| Expensing'!$D$7:$J$7,0)),"")</f>
        <v>0</v>
      </c>
      <c r="T51" s="186">
        <f>IFERROR((I51-I161)*INDEX('Input| Expensing'!$D$8:$J$57,MATCH($N51,'Input| Expensing'!$C$8:$C$57,0),MATCH(T$7,'Input| Expensing'!$D$7:$J$7,0)),"")</f>
        <v>0</v>
      </c>
      <c r="U51" s="186">
        <f>IFERROR((J51-J161)*INDEX('Input| Expensing'!$D$8:$J$57,MATCH($N51,'Input| Expensing'!$C$8:$C$57,0),MATCH(U$7,'Input| Expensing'!$D$7:$J$7,0)),"")</f>
        <v>0</v>
      </c>
      <c r="V51" s="186">
        <f t="shared" si="3"/>
        <v>0</v>
      </c>
    </row>
    <row r="52" spans="1:22" outlineLevel="1" x14ac:dyDescent="0.2">
      <c r="B52" s="201">
        <f t="shared" si="4"/>
        <v>45</v>
      </c>
      <c r="C52" s="42" t="str" cm="1">
        <f t="array" ref="C52">IFERROR(INDEX('Input| Setup'!$E$8:$E$50,SMALL(IF('Input| Setup'!$F$8:$F$50="TX",ROW('Input| Setup'!$F$8:$F$50)-ROW('Input| Setup'!$F$8)+1),ROWS('Input| Setup'!$F$8:$F52))),"")</f>
        <v/>
      </c>
      <c r="D52" s="186">
        <f>SUMPRODUCT(INDEX('Input| Projects'!$AS$10:$CP$1005, ,MATCH($C52,'Input| Projects'!$AS$9:$CP$9,0)),'Calc| Project Costs'!BR$10:BR$1005)/10^3</f>
        <v>0</v>
      </c>
      <c r="E52" s="186">
        <f>SUMPRODUCT(INDEX('Input| Projects'!$AS$10:$CP$1005, ,MATCH($C52,'Input| Projects'!$AS$9:$CP$9,0)),'Calc| Project Costs'!BS$10:BS$1005)/10^3</f>
        <v>0</v>
      </c>
      <c r="F52" s="186">
        <f>SUMPRODUCT(INDEX('Input| Projects'!$AS$10:$CP$1005, ,MATCH($C52,'Input| Projects'!$AS$9:$CP$9,0)),'Calc| Project Costs'!BT$10:BT$1005)/10^3</f>
        <v>0</v>
      </c>
      <c r="G52" s="186">
        <f>SUMPRODUCT(INDEX('Input| Projects'!$AS$10:$CP$1005, ,MATCH($C52,'Input| Projects'!$AS$9:$CP$9,0)),'Calc| Project Costs'!BU$10:BU$1005)/10^3</f>
        <v>0</v>
      </c>
      <c r="H52" s="186">
        <f>SUMPRODUCT(INDEX('Input| Projects'!$AS$10:$CP$1005, ,MATCH($C52,'Input| Projects'!$AS$9:$CP$9,0)),'Calc| Project Costs'!BV$10:BV$1005)/10^3</f>
        <v>0</v>
      </c>
      <c r="I52" s="186">
        <f>SUMPRODUCT(INDEX('Input| Projects'!$AS$10:$CP$1005, ,MATCH($C52,'Input| Projects'!$AS$9:$CP$9,0)),'Calc| Project Costs'!BW$10:BW$1005)/10^3</f>
        <v>0</v>
      </c>
      <c r="J52" s="186">
        <f>SUMPRODUCT(INDEX('Input| Projects'!$AS$10:$CP$1005, ,MATCH($C52,'Input| Projects'!$AS$9:$CP$9,0)),'Calc| Project Costs'!BX$10:BX$1005)/10^3</f>
        <v>0</v>
      </c>
      <c r="K52" s="186">
        <f t="shared" si="2"/>
        <v>0</v>
      </c>
      <c r="M52" s="201">
        <f t="shared" si="5"/>
        <v>45</v>
      </c>
      <c r="N52" s="42" t="str">
        <f t="shared" si="6"/>
        <v/>
      </c>
      <c r="O52" s="186">
        <f>IFERROR((D52-D162)*INDEX('Input| Expensing'!$D$8:$J$57,MATCH($N52,'Input| Expensing'!$C$8:$C$57,0),MATCH(O$7,'Input| Expensing'!$D$7:$J$7,0)),"")</f>
        <v>0</v>
      </c>
      <c r="P52" s="186">
        <f>IFERROR((E52-E162)*INDEX('Input| Expensing'!$D$8:$J$57,MATCH($N52,'Input| Expensing'!$C$8:$C$57,0),MATCH(P$7,'Input| Expensing'!$D$7:$J$7,0)),"")</f>
        <v>0</v>
      </c>
      <c r="Q52" s="186">
        <f>IFERROR((F52-F162)*INDEX('Input| Expensing'!$D$8:$J$57,MATCH($N52,'Input| Expensing'!$C$8:$C$57,0),MATCH(Q$7,'Input| Expensing'!$D$7:$J$7,0)),"")</f>
        <v>0</v>
      </c>
      <c r="R52" s="186">
        <f>IFERROR((G52-G162)*INDEX('Input| Expensing'!$D$8:$J$57,MATCH($N52,'Input| Expensing'!$C$8:$C$57,0),MATCH(R$7,'Input| Expensing'!$D$7:$J$7,0)),"")</f>
        <v>0</v>
      </c>
      <c r="S52" s="186">
        <f>IFERROR((H52-H162)*INDEX('Input| Expensing'!$D$8:$J$57,MATCH($N52,'Input| Expensing'!$C$8:$C$57,0),MATCH(S$7,'Input| Expensing'!$D$7:$J$7,0)),"")</f>
        <v>0</v>
      </c>
      <c r="T52" s="186">
        <f>IFERROR((I52-I162)*INDEX('Input| Expensing'!$D$8:$J$57,MATCH($N52,'Input| Expensing'!$C$8:$C$57,0),MATCH(T$7,'Input| Expensing'!$D$7:$J$7,0)),"")</f>
        <v>0</v>
      </c>
      <c r="U52" s="186">
        <f>IFERROR((J52-J162)*INDEX('Input| Expensing'!$D$8:$J$57,MATCH($N52,'Input| Expensing'!$C$8:$C$57,0),MATCH(U$7,'Input| Expensing'!$D$7:$J$7,0)),"")</f>
        <v>0</v>
      </c>
      <c r="V52" s="186">
        <f t="shared" si="3"/>
        <v>0</v>
      </c>
    </row>
    <row r="53" spans="1:22" outlineLevel="1" x14ac:dyDescent="0.2">
      <c r="B53" s="201">
        <f t="shared" si="4"/>
        <v>46</v>
      </c>
      <c r="C53" s="42" t="str" cm="1">
        <f t="array" ref="C53">IFERROR(INDEX('Input| Setup'!$E$8:$E$50,SMALL(IF('Input| Setup'!$F$8:$F$50="TX",ROW('Input| Setup'!$F$8:$F$50)-ROW('Input| Setup'!$F$8)+1),ROWS('Input| Setup'!$F$8:$F53))),"")</f>
        <v/>
      </c>
      <c r="D53" s="186">
        <f>SUMPRODUCT(INDEX('Input| Projects'!$AS$10:$CP$1005, ,MATCH($C53,'Input| Projects'!$AS$9:$CP$9,0)),'Calc| Project Costs'!BR$10:BR$1005)/10^3</f>
        <v>0</v>
      </c>
      <c r="E53" s="186">
        <f>SUMPRODUCT(INDEX('Input| Projects'!$AS$10:$CP$1005, ,MATCH($C53,'Input| Projects'!$AS$9:$CP$9,0)),'Calc| Project Costs'!BS$10:BS$1005)/10^3</f>
        <v>0</v>
      </c>
      <c r="F53" s="186">
        <f>SUMPRODUCT(INDEX('Input| Projects'!$AS$10:$CP$1005, ,MATCH($C53,'Input| Projects'!$AS$9:$CP$9,0)),'Calc| Project Costs'!BT$10:BT$1005)/10^3</f>
        <v>0</v>
      </c>
      <c r="G53" s="186">
        <f>SUMPRODUCT(INDEX('Input| Projects'!$AS$10:$CP$1005, ,MATCH($C53,'Input| Projects'!$AS$9:$CP$9,0)),'Calc| Project Costs'!BU$10:BU$1005)/10^3</f>
        <v>0</v>
      </c>
      <c r="H53" s="186">
        <f>SUMPRODUCT(INDEX('Input| Projects'!$AS$10:$CP$1005, ,MATCH($C53,'Input| Projects'!$AS$9:$CP$9,0)),'Calc| Project Costs'!BV$10:BV$1005)/10^3</f>
        <v>0</v>
      </c>
      <c r="I53" s="186">
        <f>SUMPRODUCT(INDEX('Input| Projects'!$AS$10:$CP$1005, ,MATCH($C53,'Input| Projects'!$AS$9:$CP$9,0)),'Calc| Project Costs'!BW$10:BW$1005)/10^3</f>
        <v>0</v>
      </c>
      <c r="J53" s="186">
        <f>SUMPRODUCT(INDEX('Input| Projects'!$AS$10:$CP$1005, ,MATCH($C53,'Input| Projects'!$AS$9:$CP$9,0)),'Calc| Project Costs'!BX$10:BX$1005)/10^3</f>
        <v>0</v>
      </c>
      <c r="K53" s="186">
        <f t="shared" si="2"/>
        <v>0</v>
      </c>
      <c r="M53" s="201">
        <f t="shared" si="5"/>
        <v>46</v>
      </c>
      <c r="N53" s="42" t="str">
        <f t="shared" si="6"/>
        <v/>
      </c>
      <c r="O53" s="186">
        <f>IFERROR((D53-D163)*INDEX('Input| Expensing'!$D$8:$J$57,MATCH($N53,'Input| Expensing'!$C$8:$C$57,0),MATCH(O$7,'Input| Expensing'!$D$7:$J$7,0)),"")</f>
        <v>0</v>
      </c>
      <c r="P53" s="186">
        <f>IFERROR((E53-E163)*INDEX('Input| Expensing'!$D$8:$J$57,MATCH($N53,'Input| Expensing'!$C$8:$C$57,0),MATCH(P$7,'Input| Expensing'!$D$7:$J$7,0)),"")</f>
        <v>0</v>
      </c>
      <c r="Q53" s="186">
        <f>IFERROR((F53-F163)*INDEX('Input| Expensing'!$D$8:$J$57,MATCH($N53,'Input| Expensing'!$C$8:$C$57,0),MATCH(Q$7,'Input| Expensing'!$D$7:$J$7,0)),"")</f>
        <v>0</v>
      </c>
      <c r="R53" s="186">
        <f>IFERROR((G53-G163)*INDEX('Input| Expensing'!$D$8:$J$57,MATCH($N53,'Input| Expensing'!$C$8:$C$57,0),MATCH(R$7,'Input| Expensing'!$D$7:$J$7,0)),"")</f>
        <v>0</v>
      </c>
      <c r="S53" s="186">
        <f>IFERROR((H53-H163)*INDEX('Input| Expensing'!$D$8:$J$57,MATCH($N53,'Input| Expensing'!$C$8:$C$57,0),MATCH(S$7,'Input| Expensing'!$D$7:$J$7,0)),"")</f>
        <v>0</v>
      </c>
      <c r="T53" s="186">
        <f>IFERROR((I53-I163)*INDEX('Input| Expensing'!$D$8:$J$57,MATCH($N53,'Input| Expensing'!$C$8:$C$57,0),MATCH(T$7,'Input| Expensing'!$D$7:$J$7,0)),"")</f>
        <v>0</v>
      </c>
      <c r="U53" s="186">
        <f>IFERROR((J53-J163)*INDEX('Input| Expensing'!$D$8:$J$57,MATCH($N53,'Input| Expensing'!$C$8:$C$57,0),MATCH(U$7,'Input| Expensing'!$D$7:$J$7,0)),"")</f>
        <v>0</v>
      </c>
      <c r="V53" s="186">
        <f t="shared" si="3"/>
        <v>0</v>
      </c>
    </row>
    <row r="54" spans="1:22" outlineLevel="1" x14ac:dyDescent="0.2">
      <c r="B54" s="201">
        <f t="shared" si="4"/>
        <v>47</v>
      </c>
      <c r="C54" s="42" t="str" cm="1">
        <f t="array" ref="C54">IFERROR(INDEX('Input| Setup'!$E$8:$E$50,SMALL(IF('Input| Setup'!$F$8:$F$50="TX",ROW('Input| Setup'!$F$8:$F$50)-ROW('Input| Setup'!$F$8)+1),ROWS('Input| Setup'!$F$8:$F54))),"")</f>
        <v/>
      </c>
      <c r="D54" s="186">
        <f>SUMPRODUCT(INDEX('Input| Projects'!$AS$10:$CP$1005, ,MATCH($C54,'Input| Projects'!$AS$9:$CP$9,0)),'Calc| Project Costs'!BR$10:BR$1005)/10^3</f>
        <v>0</v>
      </c>
      <c r="E54" s="186">
        <f>SUMPRODUCT(INDEX('Input| Projects'!$AS$10:$CP$1005, ,MATCH($C54,'Input| Projects'!$AS$9:$CP$9,0)),'Calc| Project Costs'!BS$10:BS$1005)/10^3</f>
        <v>0</v>
      </c>
      <c r="F54" s="186">
        <f>SUMPRODUCT(INDEX('Input| Projects'!$AS$10:$CP$1005, ,MATCH($C54,'Input| Projects'!$AS$9:$CP$9,0)),'Calc| Project Costs'!BT$10:BT$1005)/10^3</f>
        <v>0</v>
      </c>
      <c r="G54" s="186">
        <f>SUMPRODUCT(INDEX('Input| Projects'!$AS$10:$CP$1005, ,MATCH($C54,'Input| Projects'!$AS$9:$CP$9,0)),'Calc| Project Costs'!BU$10:BU$1005)/10^3</f>
        <v>0</v>
      </c>
      <c r="H54" s="186">
        <f>SUMPRODUCT(INDEX('Input| Projects'!$AS$10:$CP$1005, ,MATCH($C54,'Input| Projects'!$AS$9:$CP$9,0)),'Calc| Project Costs'!BV$10:BV$1005)/10^3</f>
        <v>0</v>
      </c>
      <c r="I54" s="186">
        <f>SUMPRODUCT(INDEX('Input| Projects'!$AS$10:$CP$1005, ,MATCH($C54,'Input| Projects'!$AS$9:$CP$9,0)),'Calc| Project Costs'!BW$10:BW$1005)/10^3</f>
        <v>0</v>
      </c>
      <c r="J54" s="186">
        <f>SUMPRODUCT(INDEX('Input| Projects'!$AS$10:$CP$1005, ,MATCH($C54,'Input| Projects'!$AS$9:$CP$9,0)),'Calc| Project Costs'!BX$10:BX$1005)/10^3</f>
        <v>0</v>
      </c>
      <c r="K54" s="186">
        <f t="shared" si="2"/>
        <v>0</v>
      </c>
      <c r="M54" s="201">
        <f t="shared" si="5"/>
        <v>47</v>
      </c>
      <c r="N54" s="42" t="str">
        <f t="shared" si="6"/>
        <v/>
      </c>
      <c r="O54" s="186">
        <f>IFERROR((D54-D164)*INDEX('Input| Expensing'!$D$8:$J$57,MATCH($N54,'Input| Expensing'!$C$8:$C$57,0),MATCH(O$7,'Input| Expensing'!$D$7:$J$7,0)),"")</f>
        <v>0</v>
      </c>
      <c r="P54" s="186">
        <f>IFERROR((E54-E164)*INDEX('Input| Expensing'!$D$8:$J$57,MATCH($N54,'Input| Expensing'!$C$8:$C$57,0),MATCH(P$7,'Input| Expensing'!$D$7:$J$7,0)),"")</f>
        <v>0</v>
      </c>
      <c r="Q54" s="186">
        <f>IFERROR((F54-F164)*INDEX('Input| Expensing'!$D$8:$J$57,MATCH($N54,'Input| Expensing'!$C$8:$C$57,0),MATCH(Q$7,'Input| Expensing'!$D$7:$J$7,0)),"")</f>
        <v>0</v>
      </c>
      <c r="R54" s="186">
        <f>IFERROR((G54-G164)*INDEX('Input| Expensing'!$D$8:$J$57,MATCH($N54,'Input| Expensing'!$C$8:$C$57,0),MATCH(R$7,'Input| Expensing'!$D$7:$J$7,0)),"")</f>
        <v>0</v>
      </c>
      <c r="S54" s="186">
        <f>IFERROR((H54-H164)*INDEX('Input| Expensing'!$D$8:$J$57,MATCH($N54,'Input| Expensing'!$C$8:$C$57,0),MATCH(S$7,'Input| Expensing'!$D$7:$J$7,0)),"")</f>
        <v>0</v>
      </c>
      <c r="T54" s="186">
        <f>IFERROR((I54-I164)*INDEX('Input| Expensing'!$D$8:$J$57,MATCH($N54,'Input| Expensing'!$C$8:$C$57,0),MATCH(T$7,'Input| Expensing'!$D$7:$J$7,0)),"")</f>
        <v>0</v>
      </c>
      <c r="U54" s="186">
        <f>IFERROR((J54-J164)*INDEX('Input| Expensing'!$D$8:$J$57,MATCH($N54,'Input| Expensing'!$C$8:$C$57,0),MATCH(U$7,'Input| Expensing'!$D$7:$J$7,0)),"")</f>
        <v>0</v>
      </c>
      <c r="V54" s="186">
        <f t="shared" si="3"/>
        <v>0</v>
      </c>
    </row>
    <row r="55" spans="1:22" outlineLevel="1" x14ac:dyDescent="0.2">
      <c r="B55" s="201">
        <f t="shared" si="4"/>
        <v>48</v>
      </c>
      <c r="C55" s="42" t="str" cm="1">
        <f t="array" ref="C55">IFERROR(INDEX('Input| Setup'!$E$8:$E$50,SMALL(IF('Input| Setup'!$F$8:$F$50="TX",ROW('Input| Setup'!$F$8:$F$50)-ROW('Input| Setup'!$F$8)+1),ROWS('Input| Setup'!$F$8:$F55))),"")</f>
        <v/>
      </c>
      <c r="D55" s="186">
        <f>SUMPRODUCT(INDEX('Input| Projects'!$AS$10:$CP$1005, ,MATCH($C55,'Input| Projects'!$AS$9:$CP$9,0)),'Calc| Project Costs'!BR$10:BR$1005)/10^3</f>
        <v>0</v>
      </c>
      <c r="E55" s="186">
        <f>SUMPRODUCT(INDEX('Input| Projects'!$AS$10:$CP$1005, ,MATCH($C55,'Input| Projects'!$AS$9:$CP$9,0)),'Calc| Project Costs'!BS$10:BS$1005)/10^3</f>
        <v>0</v>
      </c>
      <c r="F55" s="186">
        <f>SUMPRODUCT(INDEX('Input| Projects'!$AS$10:$CP$1005, ,MATCH($C55,'Input| Projects'!$AS$9:$CP$9,0)),'Calc| Project Costs'!BT$10:BT$1005)/10^3</f>
        <v>0</v>
      </c>
      <c r="G55" s="186">
        <f>SUMPRODUCT(INDEX('Input| Projects'!$AS$10:$CP$1005, ,MATCH($C55,'Input| Projects'!$AS$9:$CP$9,0)),'Calc| Project Costs'!BU$10:BU$1005)/10^3</f>
        <v>0</v>
      </c>
      <c r="H55" s="186">
        <f>SUMPRODUCT(INDEX('Input| Projects'!$AS$10:$CP$1005, ,MATCH($C55,'Input| Projects'!$AS$9:$CP$9,0)),'Calc| Project Costs'!BV$10:BV$1005)/10^3</f>
        <v>0</v>
      </c>
      <c r="I55" s="186">
        <f>SUMPRODUCT(INDEX('Input| Projects'!$AS$10:$CP$1005, ,MATCH($C55,'Input| Projects'!$AS$9:$CP$9,0)),'Calc| Project Costs'!BW$10:BW$1005)/10^3</f>
        <v>0</v>
      </c>
      <c r="J55" s="186">
        <f>SUMPRODUCT(INDEX('Input| Projects'!$AS$10:$CP$1005, ,MATCH($C55,'Input| Projects'!$AS$9:$CP$9,0)),'Calc| Project Costs'!BX$10:BX$1005)/10^3</f>
        <v>0</v>
      </c>
      <c r="K55" s="186">
        <f t="shared" si="2"/>
        <v>0</v>
      </c>
      <c r="M55" s="201">
        <f t="shared" si="5"/>
        <v>48</v>
      </c>
      <c r="N55" s="42" t="str">
        <f t="shared" si="6"/>
        <v/>
      </c>
      <c r="O55" s="186">
        <f>IFERROR((D55-D165)*INDEX('Input| Expensing'!$D$8:$J$57,MATCH($N55,'Input| Expensing'!$C$8:$C$57,0),MATCH(O$7,'Input| Expensing'!$D$7:$J$7,0)),"")</f>
        <v>0</v>
      </c>
      <c r="P55" s="186">
        <f>IFERROR((E55-E165)*INDEX('Input| Expensing'!$D$8:$J$57,MATCH($N55,'Input| Expensing'!$C$8:$C$57,0),MATCH(P$7,'Input| Expensing'!$D$7:$J$7,0)),"")</f>
        <v>0</v>
      </c>
      <c r="Q55" s="186">
        <f>IFERROR((F55-F165)*INDEX('Input| Expensing'!$D$8:$J$57,MATCH($N55,'Input| Expensing'!$C$8:$C$57,0),MATCH(Q$7,'Input| Expensing'!$D$7:$J$7,0)),"")</f>
        <v>0</v>
      </c>
      <c r="R55" s="186">
        <f>IFERROR((G55-G165)*INDEX('Input| Expensing'!$D$8:$J$57,MATCH($N55,'Input| Expensing'!$C$8:$C$57,0),MATCH(R$7,'Input| Expensing'!$D$7:$J$7,0)),"")</f>
        <v>0</v>
      </c>
      <c r="S55" s="186">
        <f>IFERROR((H55-H165)*INDEX('Input| Expensing'!$D$8:$J$57,MATCH($N55,'Input| Expensing'!$C$8:$C$57,0),MATCH(S$7,'Input| Expensing'!$D$7:$J$7,0)),"")</f>
        <v>0</v>
      </c>
      <c r="T55" s="186">
        <f>IFERROR((I55-I165)*INDEX('Input| Expensing'!$D$8:$J$57,MATCH($N55,'Input| Expensing'!$C$8:$C$57,0),MATCH(T$7,'Input| Expensing'!$D$7:$J$7,0)),"")</f>
        <v>0</v>
      </c>
      <c r="U55" s="186">
        <f>IFERROR((J55-J165)*INDEX('Input| Expensing'!$D$8:$J$57,MATCH($N55,'Input| Expensing'!$C$8:$C$57,0),MATCH(U$7,'Input| Expensing'!$D$7:$J$7,0)),"")</f>
        <v>0</v>
      </c>
      <c r="V55" s="186">
        <f t="shared" si="3"/>
        <v>0</v>
      </c>
    </row>
    <row r="56" spans="1:22" outlineLevel="1" x14ac:dyDescent="0.2">
      <c r="B56" s="201">
        <f t="shared" si="4"/>
        <v>49</v>
      </c>
      <c r="C56" s="42" t="str" cm="1">
        <f t="array" ref="C56">IFERROR(INDEX('Input| Setup'!$E$8:$E$50,SMALL(IF('Input| Setup'!$F$8:$F$50="TX",ROW('Input| Setup'!$F$8:$F$50)-ROW('Input| Setup'!$F$8)+1),ROWS('Input| Setup'!$F$8:$F56))),"")</f>
        <v/>
      </c>
      <c r="D56" s="186">
        <f>SUMPRODUCT(INDEX('Input| Projects'!$AS$10:$CP$1005, ,MATCH($C56,'Input| Projects'!$AS$9:$CP$9,0)),'Calc| Project Costs'!BR$10:BR$1005)/10^3</f>
        <v>0</v>
      </c>
      <c r="E56" s="186">
        <f>SUMPRODUCT(INDEX('Input| Projects'!$AS$10:$CP$1005, ,MATCH($C56,'Input| Projects'!$AS$9:$CP$9,0)),'Calc| Project Costs'!BS$10:BS$1005)/10^3</f>
        <v>0</v>
      </c>
      <c r="F56" s="186">
        <f>SUMPRODUCT(INDEX('Input| Projects'!$AS$10:$CP$1005, ,MATCH($C56,'Input| Projects'!$AS$9:$CP$9,0)),'Calc| Project Costs'!BT$10:BT$1005)/10^3</f>
        <v>0</v>
      </c>
      <c r="G56" s="186">
        <f>SUMPRODUCT(INDEX('Input| Projects'!$AS$10:$CP$1005, ,MATCH($C56,'Input| Projects'!$AS$9:$CP$9,0)),'Calc| Project Costs'!BU$10:BU$1005)/10^3</f>
        <v>0</v>
      </c>
      <c r="H56" s="186">
        <f>SUMPRODUCT(INDEX('Input| Projects'!$AS$10:$CP$1005, ,MATCH($C56,'Input| Projects'!$AS$9:$CP$9,0)),'Calc| Project Costs'!BV$10:BV$1005)/10^3</f>
        <v>0</v>
      </c>
      <c r="I56" s="186">
        <f>SUMPRODUCT(INDEX('Input| Projects'!$AS$10:$CP$1005, ,MATCH($C56,'Input| Projects'!$AS$9:$CP$9,0)),'Calc| Project Costs'!BW$10:BW$1005)/10^3</f>
        <v>0</v>
      </c>
      <c r="J56" s="186">
        <f>SUMPRODUCT(INDEX('Input| Projects'!$AS$10:$CP$1005, ,MATCH($C56,'Input| Projects'!$AS$9:$CP$9,0)),'Calc| Project Costs'!BX$10:BX$1005)/10^3</f>
        <v>0</v>
      </c>
      <c r="K56" s="186">
        <f t="shared" si="2"/>
        <v>0</v>
      </c>
      <c r="M56" s="201">
        <f t="shared" si="5"/>
        <v>49</v>
      </c>
      <c r="N56" s="42" t="str">
        <f t="shared" si="6"/>
        <v/>
      </c>
      <c r="O56" s="186">
        <f>IFERROR((D56-D166)*INDEX('Input| Expensing'!$D$8:$J$57,MATCH($N56,'Input| Expensing'!$C$8:$C$57,0),MATCH(O$7,'Input| Expensing'!$D$7:$J$7,0)),"")</f>
        <v>0</v>
      </c>
      <c r="P56" s="186">
        <f>IFERROR((E56-E166)*INDEX('Input| Expensing'!$D$8:$J$57,MATCH($N56,'Input| Expensing'!$C$8:$C$57,0),MATCH(P$7,'Input| Expensing'!$D$7:$J$7,0)),"")</f>
        <v>0</v>
      </c>
      <c r="Q56" s="186">
        <f>IFERROR((F56-F166)*INDEX('Input| Expensing'!$D$8:$J$57,MATCH($N56,'Input| Expensing'!$C$8:$C$57,0),MATCH(Q$7,'Input| Expensing'!$D$7:$J$7,0)),"")</f>
        <v>0</v>
      </c>
      <c r="R56" s="186">
        <f>IFERROR((G56-G166)*INDEX('Input| Expensing'!$D$8:$J$57,MATCH($N56,'Input| Expensing'!$C$8:$C$57,0),MATCH(R$7,'Input| Expensing'!$D$7:$J$7,0)),"")</f>
        <v>0</v>
      </c>
      <c r="S56" s="186">
        <f>IFERROR((H56-H166)*INDEX('Input| Expensing'!$D$8:$J$57,MATCH($N56,'Input| Expensing'!$C$8:$C$57,0),MATCH(S$7,'Input| Expensing'!$D$7:$J$7,0)),"")</f>
        <v>0</v>
      </c>
      <c r="T56" s="186">
        <f>IFERROR((I56-I166)*INDEX('Input| Expensing'!$D$8:$J$57,MATCH($N56,'Input| Expensing'!$C$8:$C$57,0),MATCH(T$7,'Input| Expensing'!$D$7:$J$7,0)),"")</f>
        <v>0</v>
      </c>
      <c r="U56" s="186">
        <f>IFERROR((J56-J166)*INDEX('Input| Expensing'!$D$8:$J$57,MATCH($N56,'Input| Expensing'!$C$8:$C$57,0),MATCH(U$7,'Input| Expensing'!$D$7:$J$7,0)),"")</f>
        <v>0</v>
      </c>
      <c r="V56" s="186">
        <f t="shared" si="3"/>
        <v>0</v>
      </c>
    </row>
    <row r="57" spans="1:22" outlineLevel="1" x14ac:dyDescent="0.2">
      <c r="B57" s="201">
        <f t="shared" si="4"/>
        <v>50</v>
      </c>
      <c r="C57" s="42" t="str" cm="1">
        <f t="array" ref="C57">IFERROR(INDEX('Input| Setup'!$E$8:$E$50,SMALL(IF('Input| Setup'!$F$8:$F$50="TX",ROW('Input| Setup'!$F$8:$F$50)-ROW('Input| Setup'!$F$8)+1),ROWS('Input| Setup'!$F$8:$F57))),"")</f>
        <v/>
      </c>
      <c r="D57" s="186">
        <f>SUMPRODUCT(INDEX('Input| Projects'!$AS$10:$CP$1005, ,MATCH($C57,'Input| Projects'!$AS$9:$CP$9,0)),'Calc| Project Costs'!BR$10:BR$1005)/10^3</f>
        <v>0</v>
      </c>
      <c r="E57" s="186">
        <f>SUMPRODUCT(INDEX('Input| Projects'!$AS$10:$CP$1005, ,MATCH($C57,'Input| Projects'!$AS$9:$CP$9,0)),'Calc| Project Costs'!BS$10:BS$1005)/10^3</f>
        <v>0</v>
      </c>
      <c r="F57" s="186">
        <f>SUMPRODUCT(INDEX('Input| Projects'!$AS$10:$CP$1005, ,MATCH($C57,'Input| Projects'!$AS$9:$CP$9,0)),'Calc| Project Costs'!BT$10:BT$1005)/10^3</f>
        <v>0</v>
      </c>
      <c r="G57" s="186">
        <f>SUMPRODUCT(INDEX('Input| Projects'!$AS$10:$CP$1005, ,MATCH($C57,'Input| Projects'!$AS$9:$CP$9,0)),'Calc| Project Costs'!BU$10:BU$1005)/10^3</f>
        <v>0</v>
      </c>
      <c r="H57" s="186">
        <f>SUMPRODUCT(INDEX('Input| Projects'!$AS$10:$CP$1005, ,MATCH($C57,'Input| Projects'!$AS$9:$CP$9,0)),'Calc| Project Costs'!BV$10:BV$1005)/10^3</f>
        <v>0</v>
      </c>
      <c r="I57" s="186">
        <f>SUMPRODUCT(INDEX('Input| Projects'!$AS$10:$CP$1005, ,MATCH($C57,'Input| Projects'!$AS$9:$CP$9,0)),'Calc| Project Costs'!BW$10:BW$1005)/10^3</f>
        <v>0</v>
      </c>
      <c r="J57" s="186">
        <f>SUMPRODUCT(INDEX('Input| Projects'!$AS$10:$CP$1005, ,MATCH($C57,'Input| Projects'!$AS$9:$CP$9,0)),'Calc| Project Costs'!BX$10:BX$1005)/10^3</f>
        <v>0</v>
      </c>
      <c r="K57" s="186">
        <f t="shared" si="2"/>
        <v>0</v>
      </c>
      <c r="M57" s="201">
        <f t="shared" si="5"/>
        <v>50</v>
      </c>
      <c r="N57" s="42" t="str">
        <f t="shared" si="6"/>
        <v/>
      </c>
      <c r="O57" s="186">
        <f>IFERROR((D57-D167)*INDEX('Input| Expensing'!$D$8:$J$57,MATCH($N57,'Input| Expensing'!$C$8:$C$57,0),MATCH(O$7,'Input| Expensing'!$D$7:$J$7,0)),"")</f>
        <v>0</v>
      </c>
      <c r="P57" s="186">
        <f>IFERROR((E57-E167)*INDEX('Input| Expensing'!$D$8:$J$57,MATCH($N57,'Input| Expensing'!$C$8:$C$57,0),MATCH(P$7,'Input| Expensing'!$D$7:$J$7,0)),"")</f>
        <v>0</v>
      </c>
      <c r="Q57" s="186">
        <f>IFERROR((F57-F167)*INDEX('Input| Expensing'!$D$8:$J$57,MATCH($N57,'Input| Expensing'!$C$8:$C$57,0),MATCH(Q$7,'Input| Expensing'!$D$7:$J$7,0)),"")</f>
        <v>0</v>
      </c>
      <c r="R57" s="186">
        <f>IFERROR((G57-G167)*INDEX('Input| Expensing'!$D$8:$J$57,MATCH($N57,'Input| Expensing'!$C$8:$C$57,0),MATCH(R$7,'Input| Expensing'!$D$7:$J$7,0)),"")</f>
        <v>0</v>
      </c>
      <c r="S57" s="186">
        <f>IFERROR((H57-H167)*INDEX('Input| Expensing'!$D$8:$J$57,MATCH($N57,'Input| Expensing'!$C$8:$C$57,0),MATCH(S$7,'Input| Expensing'!$D$7:$J$7,0)),"")</f>
        <v>0</v>
      </c>
      <c r="T57" s="186">
        <f>IFERROR((I57-I167)*INDEX('Input| Expensing'!$D$8:$J$57,MATCH($N57,'Input| Expensing'!$C$8:$C$57,0),MATCH(T$7,'Input| Expensing'!$D$7:$J$7,0)),"")</f>
        <v>0</v>
      </c>
      <c r="U57" s="186">
        <f>IFERROR((J57-J167)*INDEX('Input| Expensing'!$D$8:$J$57,MATCH($N57,'Input| Expensing'!$C$8:$C$57,0),MATCH(U$7,'Input| Expensing'!$D$7:$J$7,0)),"")</f>
        <v>0</v>
      </c>
      <c r="V57" s="186">
        <f t="shared" si="3"/>
        <v>0</v>
      </c>
    </row>
    <row r="58" spans="1:22" x14ac:dyDescent="0.2">
      <c r="C58" t="str">
        <f t="array" ref="C58">IFERROR(INDEX('Input| Setup'!$E$8:$E$37,SMALL(IF('Input| Setup'!$F$8:$F$37="TX",ROW('Input| Setup'!$F$8:$F$37)-ROW('Input| Setup'!$F$8)+1),ROWS('Input| Setup'!$F$8:$F58))),"")</f>
        <v/>
      </c>
      <c r="D58" s="194">
        <f>IFERROR(SUM(D8:D57),"")</f>
        <v>95.673789537647565</v>
      </c>
      <c r="E58" s="194">
        <f t="shared" ref="E58:J58" si="7">IFERROR(SUM(E8:E57),"")</f>
        <v>0</v>
      </c>
      <c r="F58" s="194">
        <f t="shared" si="7"/>
        <v>0</v>
      </c>
      <c r="G58" s="194">
        <f t="shared" si="7"/>
        <v>0</v>
      </c>
      <c r="H58" s="194">
        <f t="shared" si="7"/>
        <v>0</v>
      </c>
      <c r="I58" s="194">
        <f t="shared" si="7"/>
        <v>0</v>
      </c>
      <c r="J58" s="194">
        <f t="shared" si="7"/>
        <v>0</v>
      </c>
      <c r="K58" s="194">
        <f>IFERROR(SUM(K8:K57),"")</f>
        <v>95.673789537647565</v>
      </c>
      <c r="N58" s="41"/>
      <c r="O58" s="194">
        <f t="shared" ref="O58:V58" si="8">IFERROR(SUM(O8:O57),"")</f>
        <v>1.5334679999999998</v>
      </c>
      <c r="P58" s="194">
        <f t="shared" si="8"/>
        <v>0</v>
      </c>
      <c r="Q58" s="194">
        <f t="shared" si="8"/>
        <v>0</v>
      </c>
      <c r="R58" s="194">
        <f t="shared" si="8"/>
        <v>0</v>
      </c>
      <c r="S58" s="194"/>
      <c r="T58" s="194"/>
      <c r="U58" s="194">
        <f t="shared" si="8"/>
        <v>0</v>
      </c>
      <c r="V58" s="194">
        <f t="shared" si="8"/>
        <v>1.5334679999999998</v>
      </c>
    </row>
    <row r="59" spans="1:22" s="41" customFormat="1" x14ac:dyDescent="0.2">
      <c r="B59" s="109"/>
      <c r="C59" s="110"/>
      <c r="K59" s="9"/>
      <c r="V59" s="3"/>
    </row>
    <row r="60" spans="1:22" s="41" customFormat="1" x14ac:dyDescent="0.2">
      <c r="A60" s="264"/>
      <c r="B60" s="264"/>
      <c r="C60" s="264" t="str">
        <f>IFERROR(LEFT(C5,2)+1&amp;". Forecast capital contributions – Type 1 – as incurred ($millions "&amp;'Input| Escalations'!$E$10&amp;" "&amp;'Input| Escalations'!$D$10&amp;") (Transmission)","")</f>
        <v>62. Forecast capital contributions – Type 1 – as incurred ($millions December 2023) (Transmission)</v>
      </c>
      <c r="D60" s="264"/>
      <c r="E60" s="264"/>
      <c r="F60" s="264"/>
      <c r="G60" s="264"/>
      <c r="H60" s="264"/>
      <c r="I60" s="264"/>
      <c r="J60" s="264"/>
      <c r="K60" s="264"/>
      <c r="N60" s="41" t="s">
        <v>392</v>
      </c>
      <c r="O60" s="225">
        <f>D58+'Output| PTRM (D)'!D58</f>
        <v>893.49727624876232</v>
      </c>
      <c r="P60" s="225">
        <f>E58+'Output| PTRM (D)'!E58</f>
        <v>0</v>
      </c>
      <c r="Q60" s="225">
        <f>F58+'Output| PTRM (D)'!F58</f>
        <v>0</v>
      </c>
      <c r="R60" s="225">
        <f>G58+'Output| PTRM (D)'!G58</f>
        <v>0</v>
      </c>
      <c r="S60" s="225"/>
      <c r="T60" s="225"/>
      <c r="U60" s="225">
        <f>J58+'Output| PTRM (D)'!J58</f>
        <v>0</v>
      </c>
      <c r="V60" s="225">
        <f>K58+'Output| PTRM (D)'!K58</f>
        <v>893.49727624876232</v>
      </c>
    </row>
    <row r="61" spans="1:22" s="41" customFormat="1" x14ac:dyDescent="0.2">
      <c r="D61" s="174">
        <f>IF(ABS(('Calc| Project Costs'!AD6+'Calc| Project Costs'!BJ6)/10^3-D113-'Output| PTRM (D)'!D113)&lt;0.0000001,0,1)</f>
        <v>0</v>
      </c>
      <c r="E61" s="174">
        <f>IF(ABS(('Calc| Project Costs'!AE6+'Calc| Project Costs'!BK6)/10^3-E113-'Output| PTRM (D)'!E113)&lt;0.0000001,0,1)</f>
        <v>0</v>
      </c>
      <c r="F61" s="174">
        <f>IF(ABS(('Calc| Project Costs'!AF6+'Calc| Project Costs'!BL6)/10^3-F113-'Output| PTRM (D)'!F113)&lt;0.0000001,0,1)</f>
        <v>0</v>
      </c>
      <c r="G61" s="174">
        <f>IF(ABS(('Calc| Project Costs'!AG6+'Calc| Project Costs'!BM6)/10^3-G113-'Output| PTRM (D)'!G113)&lt;0.0000001,0,1)</f>
        <v>0</v>
      </c>
      <c r="H61" s="174">
        <f>IF(ABS(('Calc| Project Costs'!AH6+'Calc| Project Costs'!BN6)/10^3-H113-'Output| PTRM (D)'!H113)&lt;0.0000001,0,1)</f>
        <v>0</v>
      </c>
      <c r="I61" s="174">
        <f>IF(ABS(('Calc| Project Costs'!AI6+'Calc| Project Costs'!BO6)/10^3-I113-'Output| PTRM (D)'!I113)&lt;0.0000001,0,1)</f>
        <v>0</v>
      </c>
      <c r="J61" s="174">
        <f>IF(ABS(('Calc| Project Costs'!AJ6+'Calc| Project Costs'!BP6)/10^3-J113-'Output| PTRM (D)'!J113)&lt;0.0000001,0,1)</f>
        <v>0</v>
      </c>
      <c r="O61" s="227"/>
      <c r="P61" s="227"/>
      <c r="Q61" s="227"/>
      <c r="R61" s="227"/>
      <c r="S61" s="227"/>
      <c r="T61" s="227"/>
      <c r="U61" s="227"/>
      <c r="V61" s="227"/>
    </row>
    <row r="62" spans="1:22" s="41" customFormat="1" x14ac:dyDescent="0.2">
      <c r="B62"/>
      <c r="C62" s="179" t="s">
        <v>153</v>
      </c>
      <c r="D62" s="179" t="str">
        <f>D$7</f>
        <v>2022-23</v>
      </c>
      <c r="E62" s="179" t="str">
        <f t="shared" ref="E62:J62" si="9">E$7</f>
        <v>2023-24</v>
      </c>
      <c r="F62" s="179" t="str">
        <f t="shared" si="9"/>
        <v>2024-25</v>
      </c>
      <c r="G62" s="179" t="str">
        <f t="shared" si="9"/>
        <v>2025-26</v>
      </c>
      <c r="H62" s="179" t="str">
        <f t="shared" si="9"/>
        <v>2026-27</v>
      </c>
      <c r="I62" s="179" t="str">
        <f t="shared" si="9"/>
        <v>2027-28</v>
      </c>
      <c r="J62" s="179" t="str">
        <f t="shared" si="9"/>
        <v>2028-29</v>
      </c>
      <c r="K62" s="179" t="s">
        <v>1</v>
      </c>
    </row>
    <row r="63" spans="1:22" s="41" customFormat="1" x14ac:dyDescent="0.2">
      <c r="B63" s="201">
        <v>1</v>
      </c>
      <c r="C63" s="42" t="str">
        <f t="shared" ref="C63:C94" si="10">IFERROR(C8,"")</f>
        <v>132kV concrete &amp; steel pole lines (tx)</v>
      </c>
      <c r="D63" s="186">
        <f>SUMPRODUCT(INDEX('Input| Projects'!$AS$10:$CP$1005, ,MATCH($C63,'Input| Projects'!$AS$9:$CP$9,0)),'Calc| Project Costs'!AD$10:AD$1005)/10^3+SUMPRODUCT(INDEX('Input| Projects'!$AS$10:$CP$1005, ,MATCH($C8,'Input| Projects'!$AS$9:$CP$9,0)),'Calc| Project Costs'!BJ$10:BJ$1005)/10^3</f>
        <v>0</v>
      </c>
      <c r="E63" s="186">
        <f>SUMPRODUCT(INDEX('Input| Projects'!$AS$10:$CP$1005, ,MATCH($C63,'Input| Projects'!$AS$9:$CP$9,0)),'Calc| Project Costs'!AE$10:AE$1005)/10^3+SUMPRODUCT(INDEX('Input| Projects'!$AS$10:$CP$1005, ,MATCH($C8,'Input| Projects'!$AS$9:$CP$9,0)),'Calc| Project Costs'!BK$10:BK$1005)/10^3</f>
        <v>0</v>
      </c>
      <c r="F63" s="186">
        <f>SUMPRODUCT(INDEX('Input| Projects'!$AS$10:$CP$1005, ,MATCH($C63,'Input| Projects'!$AS$9:$CP$9,0)),'Calc| Project Costs'!AF$10:AF$1005)/10^3+SUMPRODUCT(INDEX('Input| Projects'!$AS$10:$CP$1005, ,MATCH($C8,'Input| Projects'!$AS$9:$CP$9,0)),'Calc| Project Costs'!BL$10:BL$1005)/10^3</f>
        <v>0</v>
      </c>
      <c r="G63" s="186">
        <f>SUMPRODUCT(INDEX('Input| Projects'!$AS$10:$CP$1005, ,MATCH($C63,'Input| Projects'!$AS$9:$CP$9,0)),'Calc| Project Costs'!AG$10:AG$1005)/10^3+SUMPRODUCT(INDEX('Input| Projects'!$AS$10:$CP$1005, ,MATCH($C8,'Input| Projects'!$AS$9:$CP$9,0)),'Calc| Project Costs'!BM$10:BM$1005)/10^3</f>
        <v>0</v>
      </c>
      <c r="H63" s="186">
        <f>SUMPRODUCT(INDEX('Input| Projects'!$AS$10:$CP$1005, ,MATCH($C63,'Input| Projects'!$AS$9:$CP$9,0)),'Calc| Project Costs'!AH$10:AH$1005)/10^3+SUMPRODUCT(INDEX('Input| Projects'!$AS$10:$CP$1005, ,MATCH($C8,'Input| Projects'!$AS$9:$CP$9,0)),'Calc| Project Costs'!BN$10:BN$1005)/10^3</f>
        <v>0</v>
      </c>
      <c r="I63" s="186">
        <f>SUMPRODUCT(INDEX('Input| Projects'!$AS$10:$CP$1005, ,MATCH($C63,'Input| Projects'!$AS$9:$CP$9,0)),'Calc| Project Costs'!AI$10:AI$1005)/10^3+SUMPRODUCT(INDEX('Input| Projects'!$AS$10:$CP$1005, ,MATCH($C8,'Input| Projects'!$AS$9:$CP$9,0)),'Calc| Project Costs'!BO$10:BO$1005)/10^3</f>
        <v>0</v>
      </c>
      <c r="J63" s="186">
        <f>SUMPRODUCT(INDEX('Input| Projects'!$AS$10:$CP$1005, ,MATCH($C63,'Input| Projects'!$AS$9:$CP$9,0)),'Calc| Project Costs'!AJ$10:AJ$1005)/10^3+SUMPRODUCT(INDEX('Input| Projects'!$AS$10:$CP$1005, ,MATCH($C8,'Input| Projects'!$AS$9:$CP$9,0)),'Calc| Project Costs'!BP$10:BP$1005)/10^3</f>
        <v>0</v>
      </c>
      <c r="K63" s="186">
        <f>IFERROR(SUM(D63:J63),"")</f>
        <v>0</v>
      </c>
      <c r="O63" s="112"/>
    </row>
    <row r="64" spans="1:22" s="41" customFormat="1" x14ac:dyDescent="0.2">
      <c r="B64" s="201">
        <f>IFERROR(B63+1,"")</f>
        <v>2</v>
      </c>
      <c r="C64" s="42" t="str">
        <f t="shared" si="10"/>
        <v>132kV feeders underground (tx)</v>
      </c>
      <c r="D64" s="186">
        <f>SUMPRODUCT(INDEX('Input| Projects'!$AS$10:$CP$1005, ,MATCH($C64,'Input| Projects'!$AS$9:$CP$9,0)),'Calc| Project Costs'!AD$10:AD$1005)/10^3+SUMPRODUCT(INDEX('Input| Projects'!$AS$10:$CP$1005, ,MATCH($C9,'Input| Projects'!$AS$9:$CP$9,0)),'Calc| Project Costs'!BJ$10:BJ$1005)/10^3</f>
        <v>0</v>
      </c>
      <c r="E64" s="186">
        <f>SUMPRODUCT(INDEX('Input| Projects'!$AS$10:$CP$1005, ,MATCH($C64,'Input| Projects'!$AS$9:$CP$9,0)),'Calc| Project Costs'!AE$10:AE$1005)/10^3+SUMPRODUCT(INDEX('Input| Projects'!$AS$10:$CP$1005, ,MATCH($C9,'Input| Projects'!$AS$9:$CP$9,0)),'Calc| Project Costs'!BK$10:BK$1005)/10^3</f>
        <v>0</v>
      </c>
      <c r="F64" s="186">
        <f>SUMPRODUCT(INDEX('Input| Projects'!$AS$10:$CP$1005, ,MATCH($C64,'Input| Projects'!$AS$9:$CP$9,0)),'Calc| Project Costs'!AF$10:AF$1005)/10^3+SUMPRODUCT(INDEX('Input| Projects'!$AS$10:$CP$1005, ,MATCH($C9,'Input| Projects'!$AS$9:$CP$9,0)),'Calc| Project Costs'!BL$10:BL$1005)/10^3</f>
        <v>0</v>
      </c>
      <c r="G64" s="186">
        <f>SUMPRODUCT(INDEX('Input| Projects'!$AS$10:$CP$1005, ,MATCH($C64,'Input| Projects'!$AS$9:$CP$9,0)),'Calc| Project Costs'!AG$10:AG$1005)/10^3+SUMPRODUCT(INDEX('Input| Projects'!$AS$10:$CP$1005, ,MATCH($C9,'Input| Projects'!$AS$9:$CP$9,0)),'Calc| Project Costs'!BM$10:BM$1005)/10^3</f>
        <v>0</v>
      </c>
      <c r="H64" s="186">
        <f>SUMPRODUCT(INDEX('Input| Projects'!$AS$10:$CP$1005, ,MATCH($C64,'Input| Projects'!$AS$9:$CP$9,0)),'Calc| Project Costs'!AH$10:AH$1005)/10^3+SUMPRODUCT(INDEX('Input| Projects'!$AS$10:$CP$1005, ,MATCH($C9,'Input| Projects'!$AS$9:$CP$9,0)),'Calc| Project Costs'!BN$10:BN$1005)/10^3</f>
        <v>0</v>
      </c>
      <c r="I64" s="186">
        <f>SUMPRODUCT(INDEX('Input| Projects'!$AS$10:$CP$1005, ,MATCH($C64,'Input| Projects'!$AS$9:$CP$9,0)),'Calc| Project Costs'!AI$10:AI$1005)/10^3+SUMPRODUCT(INDEX('Input| Projects'!$AS$10:$CP$1005, ,MATCH($C9,'Input| Projects'!$AS$9:$CP$9,0)),'Calc| Project Costs'!BO$10:BO$1005)/10^3</f>
        <v>0</v>
      </c>
      <c r="J64" s="186">
        <f>SUMPRODUCT(INDEX('Input| Projects'!$AS$10:$CP$1005, ,MATCH($C64,'Input| Projects'!$AS$9:$CP$9,0)),'Calc| Project Costs'!AJ$10:AJ$1005)/10^3+SUMPRODUCT(INDEX('Input| Projects'!$AS$10:$CP$1005, ,MATCH($C9,'Input| Projects'!$AS$9:$CP$9,0)),'Calc| Project Costs'!BP$10:BP$1005)/10^3</f>
        <v>0</v>
      </c>
      <c r="K64" s="186">
        <f t="shared" ref="K64:K112" si="11">IFERROR(SUM(D64:J64),"")</f>
        <v>0</v>
      </c>
      <c r="O64" s="112"/>
    </row>
    <row r="65" spans="2:15" s="41" customFormat="1" x14ac:dyDescent="0.2">
      <c r="B65" s="201">
        <f t="shared" ref="B65:B112" si="12">IFERROR(B64+1,"")</f>
        <v>3</v>
      </c>
      <c r="C65" s="42" t="str">
        <f t="shared" si="10"/>
        <v>132kV tower lines (tx)</v>
      </c>
      <c r="D65" s="186">
        <f>SUMPRODUCT(INDEX('Input| Projects'!$AS$10:$CP$1005, ,MATCH($C65,'Input| Projects'!$AS$9:$CP$9,0)),'Calc| Project Costs'!AD$10:AD$1005)/10^3+SUMPRODUCT(INDEX('Input| Projects'!$AS$10:$CP$1005, ,MATCH($C10,'Input| Projects'!$AS$9:$CP$9,0)),'Calc| Project Costs'!BJ$10:BJ$1005)/10^3</f>
        <v>0</v>
      </c>
      <c r="E65" s="186">
        <f>SUMPRODUCT(INDEX('Input| Projects'!$AS$10:$CP$1005, ,MATCH($C65,'Input| Projects'!$AS$9:$CP$9,0)),'Calc| Project Costs'!AE$10:AE$1005)/10^3+SUMPRODUCT(INDEX('Input| Projects'!$AS$10:$CP$1005, ,MATCH($C10,'Input| Projects'!$AS$9:$CP$9,0)),'Calc| Project Costs'!BK$10:BK$1005)/10^3</f>
        <v>0</v>
      </c>
      <c r="F65" s="186">
        <f>SUMPRODUCT(INDEX('Input| Projects'!$AS$10:$CP$1005, ,MATCH($C65,'Input| Projects'!$AS$9:$CP$9,0)),'Calc| Project Costs'!AF$10:AF$1005)/10^3+SUMPRODUCT(INDEX('Input| Projects'!$AS$10:$CP$1005, ,MATCH($C10,'Input| Projects'!$AS$9:$CP$9,0)),'Calc| Project Costs'!BL$10:BL$1005)/10^3</f>
        <v>0</v>
      </c>
      <c r="G65" s="186">
        <f>SUMPRODUCT(INDEX('Input| Projects'!$AS$10:$CP$1005, ,MATCH($C65,'Input| Projects'!$AS$9:$CP$9,0)),'Calc| Project Costs'!AG$10:AG$1005)/10^3+SUMPRODUCT(INDEX('Input| Projects'!$AS$10:$CP$1005, ,MATCH($C10,'Input| Projects'!$AS$9:$CP$9,0)),'Calc| Project Costs'!BM$10:BM$1005)/10^3</f>
        <v>0</v>
      </c>
      <c r="H65" s="186">
        <f>SUMPRODUCT(INDEX('Input| Projects'!$AS$10:$CP$1005, ,MATCH($C65,'Input| Projects'!$AS$9:$CP$9,0)),'Calc| Project Costs'!AH$10:AH$1005)/10^3+SUMPRODUCT(INDEX('Input| Projects'!$AS$10:$CP$1005, ,MATCH($C10,'Input| Projects'!$AS$9:$CP$9,0)),'Calc| Project Costs'!BN$10:BN$1005)/10^3</f>
        <v>0</v>
      </c>
      <c r="I65" s="186">
        <f>SUMPRODUCT(INDEX('Input| Projects'!$AS$10:$CP$1005, ,MATCH($C65,'Input| Projects'!$AS$9:$CP$9,0)),'Calc| Project Costs'!AI$10:AI$1005)/10^3+SUMPRODUCT(INDEX('Input| Projects'!$AS$10:$CP$1005, ,MATCH($C10,'Input| Projects'!$AS$9:$CP$9,0)),'Calc| Project Costs'!BO$10:BO$1005)/10^3</f>
        <v>0</v>
      </c>
      <c r="J65" s="186">
        <f>SUMPRODUCT(INDEX('Input| Projects'!$AS$10:$CP$1005, ,MATCH($C65,'Input| Projects'!$AS$9:$CP$9,0)),'Calc| Project Costs'!AJ$10:AJ$1005)/10^3+SUMPRODUCT(INDEX('Input| Projects'!$AS$10:$CP$1005, ,MATCH($C10,'Input| Projects'!$AS$9:$CP$9,0)),'Calc| Project Costs'!BP$10:BP$1005)/10^3</f>
        <v>0</v>
      </c>
      <c r="K65" s="186">
        <f t="shared" si="11"/>
        <v>0</v>
      </c>
      <c r="O65" s="112"/>
    </row>
    <row r="66" spans="2:15" s="41" customFormat="1" x14ac:dyDescent="0.2">
      <c r="B66" s="201">
        <f t="shared" si="12"/>
        <v>4</v>
      </c>
      <c r="C66" s="42" t="str">
        <f t="shared" si="10"/>
        <v>132kV wood pole lines (tx)</v>
      </c>
      <c r="D66" s="186">
        <f>SUMPRODUCT(INDEX('Input| Projects'!$AS$10:$CP$1005, ,MATCH($C66,'Input| Projects'!$AS$9:$CP$9,0)),'Calc| Project Costs'!AD$10:AD$1005)/10^3+SUMPRODUCT(INDEX('Input| Projects'!$AS$10:$CP$1005, ,MATCH($C11,'Input| Projects'!$AS$9:$CP$9,0)),'Calc| Project Costs'!BJ$10:BJ$1005)/10^3</f>
        <v>0</v>
      </c>
      <c r="E66" s="186">
        <f>SUMPRODUCT(INDEX('Input| Projects'!$AS$10:$CP$1005, ,MATCH($C66,'Input| Projects'!$AS$9:$CP$9,0)),'Calc| Project Costs'!AE$10:AE$1005)/10^3+SUMPRODUCT(INDEX('Input| Projects'!$AS$10:$CP$1005, ,MATCH($C11,'Input| Projects'!$AS$9:$CP$9,0)),'Calc| Project Costs'!BK$10:BK$1005)/10^3</f>
        <v>0</v>
      </c>
      <c r="F66" s="186">
        <f>SUMPRODUCT(INDEX('Input| Projects'!$AS$10:$CP$1005, ,MATCH($C66,'Input| Projects'!$AS$9:$CP$9,0)),'Calc| Project Costs'!AF$10:AF$1005)/10^3+SUMPRODUCT(INDEX('Input| Projects'!$AS$10:$CP$1005, ,MATCH($C11,'Input| Projects'!$AS$9:$CP$9,0)),'Calc| Project Costs'!BL$10:BL$1005)/10^3</f>
        <v>0</v>
      </c>
      <c r="G66" s="186">
        <f>SUMPRODUCT(INDEX('Input| Projects'!$AS$10:$CP$1005, ,MATCH($C66,'Input| Projects'!$AS$9:$CP$9,0)),'Calc| Project Costs'!AG$10:AG$1005)/10^3+SUMPRODUCT(INDEX('Input| Projects'!$AS$10:$CP$1005, ,MATCH($C11,'Input| Projects'!$AS$9:$CP$9,0)),'Calc| Project Costs'!BM$10:BM$1005)/10^3</f>
        <v>0</v>
      </c>
      <c r="H66" s="186">
        <f>SUMPRODUCT(INDEX('Input| Projects'!$AS$10:$CP$1005, ,MATCH($C66,'Input| Projects'!$AS$9:$CP$9,0)),'Calc| Project Costs'!AH$10:AH$1005)/10^3+SUMPRODUCT(INDEX('Input| Projects'!$AS$10:$CP$1005, ,MATCH($C11,'Input| Projects'!$AS$9:$CP$9,0)),'Calc| Project Costs'!BN$10:BN$1005)/10^3</f>
        <v>0</v>
      </c>
      <c r="I66" s="186">
        <f>SUMPRODUCT(INDEX('Input| Projects'!$AS$10:$CP$1005, ,MATCH($C66,'Input| Projects'!$AS$9:$CP$9,0)),'Calc| Project Costs'!AI$10:AI$1005)/10^3+SUMPRODUCT(INDEX('Input| Projects'!$AS$10:$CP$1005, ,MATCH($C11,'Input| Projects'!$AS$9:$CP$9,0)),'Calc| Project Costs'!BO$10:BO$1005)/10^3</f>
        <v>0</v>
      </c>
      <c r="J66" s="186">
        <f>SUMPRODUCT(INDEX('Input| Projects'!$AS$10:$CP$1005, ,MATCH($C66,'Input| Projects'!$AS$9:$CP$9,0)),'Calc| Project Costs'!AJ$10:AJ$1005)/10^3+SUMPRODUCT(INDEX('Input| Projects'!$AS$10:$CP$1005, ,MATCH($C11,'Input| Projects'!$AS$9:$CP$9,0)),'Calc| Project Costs'!BP$10:BP$1005)/10^3</f>
        <v>0</v>
      </c>
      <c r="K66" s="186">
        <f t="shared" si="11"/>
        <v>0</v>
      </c>
      <c r="O66" s="112"/>
    </row>
    <row r="67" spans="2:15" s="41" customFormat="1" x14ac:dyDescent="0.2">
      <c r="B67" s="201">
        <f t="shared" si="12"/>
        <v>5</v>
      </c>
      <c r="C67" s="42" t="str">
        <f t="shared" si="10"/>
        <v>Ancillary substation equipment (tx)</v>
      </c>
      <c r="D67" s="186">
        <f>SUMPRODUCT(INDEX('Input| Projects'!$AS$10:$CP$1005, ,MATCH($C67,'Input| Projects'!$AS$9:$CP$9,0)),'Calc| Project Costs'!AD$10:AD$1005)/10^3+SUMPRODUCT(INDEX('Input| Projects'!$AS$10:$CP$1005, ,MATCH($C12,'Input| Projects'!$AS$9:$CP$9,0)),'Calc| Project Costs'!BJ$10:BJ$1005)/10^3</f>
        <v>0</v>
      </c>
      <c r="E67" s="186">
        <f>SUMPRODUCT(INDEX('Input| Projects'!$AS$10:$CP$1005, ,MATCH($C67,'Input| Projects'!$AS$9:$CP$9,0)),'Calc| Project Costs'!AE$10:AE$1005)/10^3+SUMPRODUCT(INDEX('Input| Projects'!$AS$10:$CP$1005, ,MATCH($C12,'Input| Projects'!$AS$9:$CP$9,0)),'Calc| Project Costs'!BK$10:BK$1005)/10^3</f>
        <v>0</v>
      </c>
      <c r="F67" s="186">
        <f>SUMPRODUCT(INDEX('Input| Projects'!$AS$10:$CP$1005, ,MATCH($C67,'Input| Projects'!$AS$9:$CP$9,0)),'Calc| Project Costs'!AF$10:AF$1005)/10^3+SUMPRODUCT(INDEX('Input| Projects'!$AS$10:$CP$1005, ,MATCH($C12,'Input| Projects'!$AS$9:$CP$9,0)),'Calc| Project Costs'!BL$10:BL$1005)/10^3</f>
        <v>0</v>
      </c>
      <c r="G67" s="186">
        <f>SUMPRODUCT(INDEX('Input| Projects'!$AS$10:$CP$1005, ,MATCH($C67,'Input| Projects'!$AS$9:$CP$9,0)),'Calc| Project Costs'!AG$10:AG$1005)/10^3+SUMPRODUCT(INDEX('Input| Projects'!$AS$10:$CP$1005, ,MATCH($C12,'Input| Projects'!$AS$9:$CP$9,0)),'Calc| Project Costs'!BM$10:BM$1005)/10^3</f>
        <v>0</v>
      </c>
      <c r="H67" s="186">
        <f>SUMPRODUCT(INDEX('Input| Projects'!$AS$10:$CP$1005, ,MATCH($C67,'Input| Projects'!$AS$9:$CP$9,0)),'Calc| Project Costs'!AH$10:AH$1005)/10^3+SUMPRODUCT(INDEX('Input| Projects'!$AS$10:$CP$1005, ,MATCH($C12,'Input| Projects'!$AS$9:$CP$9,0)),'Calc| Project Costs'!BN$10:BN$1005)/10^3</f>
        <v>0</v>
      </c>
      <c r="I67" s="186">
        <f>SUMPRODUCT(INDEX('Input| Projects'!$AS$10:$CP$1005, ,MATCH($C67,'Input| Projects'!$AS$9:$CP$9,0)),'Calc| Project Costs'!AI$10:AI$1005)/10^3+SUMPRODUCT(INDEX('Input| Projects'!$AS$10:$CP$1005, ,MATCH($C12,'Input| Projects'!$AS$9:$CP$9,0)),'Calc| Project Costs'!BO$10:BO$1005)/10^3</f>
        <v>0</v>
      </c>
      <c r="J67" s="186">
        <f>SUMPRODUCT(INDEX('Input| Projects'!$AS$10:$CP$1005, ,MATCH($C67,'Input| Projects'!$AS$9:$CP$9,0)),'Calc| Project Costs'!AJ$10:AJ$1005)/10^3+SUMPRODUCT(INDEX('Input| Projects'!$AS$10:$CP$1005, ,MATCH($C12,'Input| Projects'!$AS$9:$CP$9,0)),'Calc| Project Costs'!BP$10:BP$1005)/10^3</f>
        <v>0</v>
      </c>
      <c r="K67" s="186">
        <f t="shared" si="11"/>
        <v>0</v>
      </c>
      <c r="O67" s="112"/>
    </row>
    <row r="68" spans="2:15" s="41" customFormat="1" x14ac:dyDescent="0.2">
      <c r="B68" s="201">
        <f t="shared" si="12"/>
        <v>6</v>
      </c>
      <c r="C68" s="42" t="str">
        <f t="shared" si="10"/>
        <v>Buildings (non-system) (tx)</v>
      </c>
      <c r="D68" s="186">
        <f>SUMPRODUCT(INDEX('Input| Projects'!$AS$10:$CP$1005, ,MATCH($C68,'Input| Projects'!$AS$9:$CP$9,0)),'Calc| Project Costs'!AD$10:AD$1005)/10^3+SUMPRODUCT(INDEX('Input| Projects'!$AS$10:$CP$1005, ,MATCH($C13,'Input| Projects'!$AS$9:$CP$9,0)),'Calc| Project Costs'!BJ$10:BJ$1005)/10^3</f>
        <v>0</v>
      </c>
      <c r="E68" s="186">
        <f>SUMPRODUCT(INDEX('Input| Projects'!$AS$10:$CP$1005, ,MATCH($C68,'Input| Projects'!$AS$9:$CP$9,0)),'Calc| Project Costs'!AE$10:AE$1005)/10^3+SUMPRODUCT(INDEX('Input| Projects'!$AS$10:$CP$1005, ,MATCH($C13,'Input| Projects'!$AS$9:$CP$9,0)),'Calc| Project Costs'!BK$10:BK$1005)/10^3</f>
        <v>0</v>
      </c>
      <c r="F68" s="186">
        <f>SUMPRODUCT(INDEX('Input| Projects'!$AS$10:$CP$1005, ,MATCH($C68,'Input| Projects'!$AS$9:$CP$9,0)),'Calc| Project Costs'!AF$10:AF$1005)/10^3+SUMPRODUCT(INDEX('Input| Projects'!$AS$10:$CP$1005, ,MATCH($C13,'Input| Projects'!$AS$9:$CP$9,0)),'Calc| Project Costs'!BL$10:BL$1005)/10^3</f>
        <v>0</v>
      </c>
      <c r="G68" s="186">
        <f>SUMPRODUCT(INDEX('Input| Projects'!$AS$10:$CP$1005, ,MATCH($C68,'Input| Projects'!$AS$9:$CP$9,0)),'Calc| Project Costs'!AG$10:AG$1005)/10^3+SUMPRODUCT(INDEX('Input| Projects'!$AS$10:$CP$1005, ,MATCH($C13,'Input| Projects'!$AS$9:$CP$9,0)),'Calc| Project Costs'!BM$10:BM$1005)/10^3</f>
        <v>0</v>
      </c>
      <c r="H68" s="186">
        <f>SUMPRODUCT(INDEX('Input| Projects'!$AS$10:$CP$1005, ,MATCH($C68,'Input| Projects'!$AS$9:$CP$9,0)),'Calc| Project Costs'!AH$10:AH$1005)/10^3+SUMPRODUCT(INDEX('Input| Projects'!$AS$10:$CP$1005, ,MATCH($C13,'Input| Projects'!$AS$9:$CP$9,0)),'Calc| Project Costs'!BN$10:BN$1005)/10^3</f>
        <v>0</v>
      </c>
      <c r="I68" s="186">
        <f>SUMPRODUCT(INDEX('Input| Projects'!$AS$10:$CP$1005, ,MATCH($C68,'Input| Projects'!$AS$9:$CP$9,0)),'Calc| Project Costs'!AI$10:AI$1005)/10^3+SUMPRODUCT(INDEX('Input| Projects'!$AS$10:$CP$1005, ,MATCH($C13,'Input| Projects'!$AS$9:$CP$9,0)),'Calc| Project Costs'!BO$10:BO$1005)/10^3</f>
        <v>0</v>
      </c>
      <c r="J68" s="186">
        <f>SUMPRODUCT(INDEX('Input| Projects'!$AS$10:$CP$1005, ,MATCH($C68,'Input| Projects'!$AS$9:$CP$9,0)),'Calc| Project Costs'!AJ$10:AJ$1005)/10^3+SUMPRODUCT(INDEX('Input| Projects'!$AS$10:$CP$1005, ,MATCH($C13,'Input| Projects'!$AS$9:$CP$9,0)),'Calc| Project Costs'!BP$10:BP$1005)/10^3</f>
        <v>0</v>
      </c>
      <c r="K68" s="186">
        <f t="shared" si="11"/>
        <v>0</v>
      </c>
    </row>
    <row r="69" spans="2:15" s="41" customFormat="1" x14ac:dyDescent="0.2">
      <c r="B69" s="201">
        <f t="shared" si="12"/>
        <v>7</v>
      </c>
      <c r="C69" s="42" t="str">
        <f t="shared" si="10"/>
        <v>Buildings (system) (tx)</v>
      </c>
      <c r="D69" s="186">
        <f>SUMPRODUCT(INDEX('Input| Projects'!$AS$10:$CP$1005, ,MATCH($C69,'Input| Projects'!$AS$9:$CP$9,0)),'Calc| Project Costs'!AD$10:AD$1005)/10^3+SUMPRODUCT(INDEX('Input| Projects'!$AS$10:$CP$1005, ,MATCH($C14,'Input| Projects'!$AS$9:$CP$9,0)),'Calc| Project Costs'!BJ$10:BJ$1005)/10^3</f>
        <v>0</v>
      </c>
      <c r="E69" s="186">
        <f>SUMPRODUCT(INDEX('Input| Projects'!$AS$10:$CP$1005, ,MATCH($C69,'Input| Projects'!$AS$9:$CP$9,0)),'Calc| Project Costs'!AE$10:AE$1005)/10^3+SUMPRODUCT(INDEX('Input| Projects'!$AS$10:$CP$1005, ,MATCH($C14,'Input| Projects'!$AS$9:$CP$9,0)),'Calc| Project Costs'!BK$10:BK$1005)/10^3</f>
        <v>0</v>
      </c>
      <c r="F69" s="186">
        <f>SUMPRODUCT(INDEX('Input| Projects'!$AS$10:$CP$1005, ,MATCH($C69,'Input| Projects'!$AS$9:$CP$9,0)),'Calc| Project Costs'!AF$10:AF$1005)/10^3+SUMPRODUCT(INDEX('Input| Projects'!$AS$10:$CP$1005, ,MATCH($C14,'Input| Projects'!$AS$9:$CP$9,0)),'Calc| Project Costs'!BL$10:BL$1005)/10^3</f>
        <v>0</v>
      </c>
      <c r="G69" s="186">
        <f>SUMPRODUCT(INDEX('Input| Projects'!$AS$10:$CP$1005, ,MATCH($C69,'Input| Projects'!$AS$9:$CP$9,0)),'Calc| Project Costs'!AG$10:AG$1005)/10^3+SUMPRODUCT(INDEX('Input| Projects'!$AS$10:$CP$1005, ,MATCH($C14,'Input| Projects'!$AS$9:$CP$9,0)),'Calc| Project Costs'!BM$10:BM$1005)/10^3</f>
        <v>0</v>
      </c>
      <c r="H69" s="186">
        <f>SUMPRODUCT(INDEX('Input| Projects'!$AS$10:$CP$1005, ,MATCH($C69,'Input| Projects'!$AS$9:$CP$9,0)),'Calc| Project Costs'!AH$10:AH$1005)/10^3+SUMPRODUCT(INDEX('Input| Projects'!$AS$10:$CP$1005, ,MATCH($C14,'Input| Projects'!$AS$9:$CP$9,0)),'Calc| Project Costs'!BN$10:BN$1005)/10^3</f>
        <v>0</v>
      </c>
      <c r="I69" s="186">
        <f>SUMPRODUCT(INDEX('Input| Projects'!$AS$10:$CP$1005, ,MATCH($C69,'Input| Projects'!$AS$9:$CP$9,0)),'Calc| Project Costs'!AI$10:AI$1005)/10^3+SUMPRODUCT(INDEX('Input| Projects'!$AS$10:$CP$1005, ,MATCH($C14,'Input| Projects'!$AS$9:$CP$9,0)),'Calc| Project Costs'!BO$10:BO$1005)/10^3</f>
        <v>0</v>
      </c>
      <c r="J69" s="186">
        <f>SUMPRODUCT(INDEX('Input| Projects'!$AS$10:$CP$1005, ,MATCH($C69,'Input| Projects'!$AS$9:$CP$9,0)),'Calc| Project Costs'!AJ$10:AJ$1005)/10^3+SUMPRODUCT(INDEX('Input| Projects'!$AS$10:$CP$1005, ,MATCH($C14,'Input| Projects'!$AS$9:$CP$9,0)),'Calc| Project Costs'!BP$10:BP$1005)/10^3</f>
        <v>0</v>
      </c>
      <c r="K69" s="186">
        <f t="shared" si="11"/>
        <v>0</v>
      </c>
    </row>
    <row r="70" spans="2:15" s="41" customFormat="1" x14ac:dyDescent="0.2">
      <c r="B70" s="201">
        <f t="shared" si="12"/>
        <v>8</v>
      </c>
      <c r="C70" s="42" t="str">
        <f t="shared" si="10"/>
        <v>Furniture, fittings, plant and equipment (tx)</v>
      </c>
      <c r="D70" s="186">
        <f>SUMPRODUCT(INDEX('Input| Projects'!$AS$10:$CP$1005, ,MATCH($C70,'Input| Projects'!$AS$9:$CP$9,0)),'Calc| Project Costs'!AD$10:AD$1005)/10^3+SUMPRODUCT(INDEX('Input| Projects'!$AS$10:$CP$1005, ,MATCH($C15,'Input| Projects'!$AS$9:$CP$9,0)),'Calc| Project Costs'!BJ$10:BJ$1005)/10^3</f>
        <v>0</v>
      </c>
      <c r="E70" s="186">
        <f>SUMPRODUCT(INDEX('Input| Projects'!$AS$10:$CP$1005, ,MATCH($C70,'Input| Projects'!$AS$9:$CP$9,0)),'Calc| Project Costs'!AE$10:AE$1005)/10^3+SUMPRODUCT(INDEX('Input| Projects'!$AS$10:$CP$1005, ,MATCH($C15,'Input| Projects'!$AS$9:$CP$9,0)),'Calc| Project Costs'!BK$10:BK$1005)/10^3</f>
        <v>0</v>
      </c>
      <c r="F70" s="186">
        <f>SUMPRODUCT(INDEX('Input| Projects'!$AS$10:$CP$1005, ,MATCH($C70,'Input| Projects'!$AS$9:$CP$9,0)),'Calc| Project Costs'!AF$10:AF$1005)/10^3+SUMPRODUCT(INDEX('Input| Projects'!$AS$10:$CP$1005, ,MATCH($C15,'Input| Projects'!$AS$9:$CP$9,0)),'Calc| Project Costs'!BL$10:BL$1005)/10^3</f>
        <v>0</v>
      </c>
      <c r="G70" s="186">
        <f>SUMPRODUCT(INDEX('Input| Projects'!$AS$10:$CP$1005, ,MATCH($C70,'Input| Projects'!$AS$9:$CP$9,0)),'Calc| Project Costs'!AG$10:AG$1005)/10^3+SUMPRODUCT(INDEX('Input| Projects'!$AS$10:$CP$1005, ,MATCH($C15,'Input| Projects'!$AS$9:$CP$9,0)),'Calc| Project Costs'!BM$10:BM$1005)/10^3</f>
        <v>0</v>
      </c>
      <c r="H70" s="186">
        <f>SUMPRODUCT(INDEX('Input| Projects'!$AS$10:$CP$1005, ,MATCH($C70,'Input| Projects'!$AS$9:$CP$9,0)),'Calc| Project Costs'!AH$10:AH$1005)/10^3+SUMPRODUCT(INDEX('Input| Projects'!$AS$10:$CP$1005, ,MATCH($C15,'Input| Projects'!$AS$9:$CP$9,0)),'Calc| Project Costs'!BN$10:BN$1005)/10^3</f>
        <v>0</v>
      </c>
      <c r="I70" s="186">
        <f>SUMPRODUCT(INDEX('Input| Projects'!$AS$10:$CP$1005, ,MATCH($C70,'Input| Projects'!$AS$9:$CP$9,0)),'Calc| Project Costs'!AI$10:AI$1005)/10^3+SUMPRODUCT(INDEX('Input| Projects'!$AS$10:$CP$1005, ,MATCH($C15,'Input| Projects'!$AS$9:$CP$9,0)),'Calc| Project Costs'!BO$10:BO$1005)/10^3</f>
        <v>0</v>
      </c>
      <c r="J70" s="186">
        <f>SUMPRODUCT(INDEX('Input| Projects'!$AS$10:$CP$1005, ,MATCH($C70,'Input| Projects'!$AS$9:$CP$9,0)),'Calc| Project Costs'!AJ$10:AJ$1005)/10^3+SUMPRODUCT(INDEX('Input| Projects'!$AS$10:$CP$1005, ,MATCH($C15,'Input| Projects'!$AS$9:$CP$9,0)),'Calc| Project Costs'!BP$10:BP$1005)/10^3</f>
        <v>0</v>
      </c>
      <c r="K70" s="186">
        <f t="shared" si="11"/>
        <v>0</v>
      </c>
    </row>
    <row r="71" spans="2:15" s="41" customFormat="1" x14ac:dyDescent="0.2">
      <c r="B71" s="201">
        <f t="shared" si="12"/>
        <v>9</v>
      </c>
      <c r="C71" s="42" t="str">
        <f t="shared" si="10"/>
        <v>IT systems (tx)</v>
      </c>
      <c r="D71" s="186">
        <f>SUMPRODUCT(INDEX('Input| Projects'!$AS$10:$CP$1005, ,MATCH($C71,'Input| Projects'!$AS$9:$CP$9,0)),'Calc| Project Costs'!AD$10:AD$1005)/10^3+SUMPRODUCT(INDEX('Input| Projects'!$AS$10:$CP$1005, ,MATCH($C16,'Input| Projects'!$AS$9:$CP$9,0)),'Calc| Project Costs'!BJ$10:BJ$1005)/10^3</f>
        <v>0</v>
      </c>
      <c r="E71" s="186">
        <f>SUMPRODUCT(INDEX('Input| Projects'!$AS$10:$CP$1005, ,MATCH($C71,'Input| Projects'!$AS$9:$CP$9,0)),'Calc| Project Costs'!AE$10:AE$1005)/10^3+SUMPRODUCT(INDEX('Input| Projects'!$AS$10:$CP$1005, ,MATCH($C16,'Input| Projects'!$AS$9:$CP$9,0)),'Calc| Project Costs'!BK$10:BK$1005)/10^3</f>
        <v>0</v>
      </c>
      <c r="F71" s="186">
        <f>SUMPRODUCT(INDEX('Input| Projects'!$AS$10:$CP$1005, ,MATCH($C71,'Input| Projects'!$AS$9:$CP$9,0)),'Calc| Project Costs'!AF$10:AF$1005)/10^3+SUMPRODUCT(INDEX('Input| Projects'!$AS$10:$CP$1005, ,MATCH($C16,'Input| Projects'!$AS$9:$CP$9,0)),'Calc| Project Costs'!BL$10:BL$1005)/10^3</f>
        <v>0</v>
      </c>
      <c r="G71" s="186">
        <f>SUMPRODUCT(INDEX('Input| Projects'!$AS$10:$CP$1005, ,MATCH($C71,'Input| Projects'!$AS$9:$CP$9,0)),'Calc| Project Costs'!AG$10:AG$1005)/10^3+SUMPRODUCT(INDEX('Input| Projects'!$AS$10:$CP$1005, ,MATCH($C16,'Input| Projects'!$AS$9:$CP$9,0)),'Calc| Project Costs'!BM$10:BM$1005)/10^3</f>
        <v>0</v>
      </c>
      <c r="H71" s="186">
        <f>SUMPRODUCT(INDEX('Input| Projects'!$AS$10:$CP$1005, ,MATCH($C71,'Input| Projects'!$AS$9:$CP$9,0)),'Calc| Project Costs'!AH$10:AH$1005)/10^3+SUMPRODUCT(INDEX('Input| Projects'!$AS$10:$CP$1005, ,MATCH($C16,'Input| Projects'!$AS$9:$CP$9,0)),'Calc| Project Costs'!BN$10:BN$1005)/10^3</f>
        <v>0</v>
      </c>
      <c r="I71" s="186">
        <f>SUMPRODUCT(INDEX('Input| Projects'!$AS$10:$CP$1005, ,MATCH($C71,'Input| Projects'!$AS$9:$CP$9,0)),'Calc| Project Costs'!AI$10:AI$1005)/10^3+SUMPRODUCT(INDEX('Input| Projects'!$AS$10:$CP$1005, ,MATCH($C16,'Input| Projects'!$AS$9:$CP$9,0)),'Calc| Project Costs'!BO$10:BO$1005)/10^3</f>
        <v>0</v>
      </c>
      <c r="J71" s="186">
        <f>SUMPRODUCT(INDEX('Input| Projects'!$AS$10:$CP$1005, ,MATCH($C71,'Input| Projects'!$AS$9:$CP$9,0)),'Calc| Project Costs'!AJ$10:AJ$1005)/10^3+SUMPRODUCT(INDEX('Input| Projects'!$AS$10:$CP$1005, ,MATCH($C16,'Input| Projects'!$AS$9:$CP$9,0)),'Calc| Project Costs'!BP$10:BP$1005)/10^3</f>
        <v>0</v>
      </c>
      <c r="K71" s="186">
        <f t="shared" si="11"/>
        <v>0</v>
      </c>
    </row>
    <row r="72" spans="2:15" s="41" customFormat="1" x14ac:dyDescent="0.2">
      <c r="B72" s="201">
        <f t="shared" si="12"/>
        <v>10</v>
      </c>
      <c r="C72" s="42" t="str">
        <f t="shared" si="10"/>
        <v>In-house software (tx)</v>
      </c>
      <c r="D72" s="186">
        <f>SUMPRODUCT(INDEX('Input| Projects'!$AS$10:$CP$1005, ,MATCH($C72,'Input| Projects'!$AS$9:$CP$9,0)),'Calc| Project Costs'!AD$10:AD$1005)/10^3+SUMPRODUCT(INDEX('Input| Projects'!$AS$10:$CP$1005, ,MATCH($C17,'Input| Projects'!$AS$9:$CP$9,0)),'Calc| Project Costs'!BJ$10:BJ$1005)/10^3</f>
        <v>0</v>
      </c>
      <c r="E72" s="186">
        <f>SUMPRODUCT(INDEX('Input| Projects'!$AS$10:$CP$1005, ,MATCH($C72,'Input| Projects'!$AS$9:$CP$9,0)),'Calc| Project Costs'!AE$10:AE$1005)/10^3+SUMPRODUCT(INDEX('Input| Projects'!$AS$10:$CP$1005, ,MATCH($C17,'Input| Projects'!$AS$9:$CP$9,0)),'Calc| Project Costs'!BK$10:BK$1005)/10^3</f>
        <v>0</v>
      </c>
      <c r="F72" s="186">
        <f>SUMPRODUCT(INDEX('Input| Projects'!$AS$10:$CP$1005, ,MATCH($C72,'Input| Projects'!$AS$9:$CP$9,0)),'Calc| Project Costs'!AF$10:AF$1005)/10^3+SUMPRODUCT(INDEX('Input| Projects'!$AS$10:$CP$1005, ,MATCH($C17,'Input| Projects'!$AS$9:$CP$9,0)),'Calc| Project Costs'!BL$10:BL$1005)/10^3</f>
        <v>0</v>
      </c>
      <c r="G72" s="186">
        <f>SUMPRODUCT(INDEX('Input| Projects'!$AS$10:$CP$1005, ,MATCH($C72,'Input| Projects'!$AS$9:$CP$9,0)),'Calc| Project Costs'!AG$10:AG$1005)/10^3+SUMPRODUCT(INDEX('Input| Projects'!$AS$10:$CP$1005, ,MATCH($C17,'Input| Projects'!$AS$9:$CP$9,0)),'Calc| Project Costs'!BM$10:BM$1005)/10^3</f>
        <v>0</v>
      </c>
      <c r="H72" s="186">
        <f>SUMPRODUCT(INDEX('Input| Projects'!$AS$10:$CP$1005, ,MATCH($C72,'Input| Projects'!$AS$9:$CP$9,0)),'Calc| Project Costs'!AH$10:AH$1005)/10^3+SUMPRODUCT(INDEX('Input| Projects'!$AS$10:$CP$1005, ,MATCH($C17,'Input| Projects'!$AS$9:$CP$9,0)),'Calc| Project Costs'!BN$10:BN$1005)/10^3</f>
        <v>0</v>
      </c>
      <c r="I72" s="186">
        <f>SUMPRODUCT(INDEX('Input| Projects'!$AS$10:$CP$1005, ,MATCH($C72,'Input| Projects'!$AS$9:$CP$9,0)),'Calc| Project Costs'!AI$10:AI$1005)/10^3+SUMPRODUCT(INDEX('Input| Projects'!$AS$10:$CP$1005, ,MATCH($C17,'Input| Projects'!$AS$9:$CP$9,0)),'Calc| Project Costs'!BO$10:BO$1005)/10^3</f>
        <v>0</v>
      </c>
      <c r="J72" s="186">
        <f>SUMPRODUCT(INDEX('Input| Projects'!$AS$10:$CP$1005, ,MATCH($C72,'Input| Projects'!$AS$9:$CP$9,0)),'Calc| Project Costs'!AJ$10:AJ$1005)/10^3+SUMPRODUCT(INDEX('Input| Projects'!$AS$10:$CP$1005, ,MATCH($C17,'Input| Projects'!$AS$9:$CP$9,0)),'Calc| Project Costs'!BP$10:BP$1005)/10^3</f>
        <v>0</v>
      </c>
      <c r="K72" s="186">
        <f t="shared" si="11"/>
        <v>0</v>
      </c>
    </row>
    <row r="73" spans="2:15" s="41" customFormat="1" x14ac:dyDescent="0.2">
      <c r="B73" s="201">
        <f t="shared" si="12"/>
        <v>11</v>
      </c>
      <c r="C73" s="42" t="str">
        <f t="shared" si="10"/>
        <v>Motor vehicles (tx)</v>
      </c>
      <c r="D73" s="186">
        <f>SUMPRODUCT(INDEX('Input| Projects'!$AS$10:$CP$1005, ,MATCH($C73,'Input| Projects'!$AS$9:$CP$9,0)),'Calc| Project Costs'!AD$10:AD$1005)/10^3+SUMPRODUCT(INDEX('Input| Projects'!$AS$10:$CP$1005, ,MATCH($C18,'Input| Projects'!$AS$9:$CP$9,0)),'Calc| Project Costs'!BJ$10:BJ$1005)/10^3</f>
        <v>0</v>
      </c>
      <c r="E73" s="186">
        <f>SUMPRODUCT(INDEX('Input| Projects'!$AS$10:$CP$1005, ,MATCH($C73,'Input| Projects'!$AS$9:$CP$9,0)),'Calc| Project Costs'!AE$10:AE$1005)/10^3+SUMPRODUCT(INDEX('Input| Projects'!$AS$10:$CP$1005, ,MATCH($C18,'Input| Projects'!$AS$9:$CP$9,0)),'Calc| Project Costs'!BK$10:BK$1005)/10^3</f>
        <v>0</v>
      </c>
      <c r="F73" s="186">
        <f>SUMPRODUCT(INDEX('Input| Projects'!$AS$10:$CP$1005, ,MATCH($C73,'Input| Projects'!$AS$9:$CP$9,0)),'Calc| Project Costs'!AF$10:AF$1005)/10^3+SUMPRODUCT(INDEX('Input| Projects'!$AS$10:$CP$1005, ,MATCH($C18,'Input| Projects'!$AS$9:$CP$9,0)),'Calc| Project Costs'!BL$10:BL$1005)/10^3</f>
        <v>0</v>
      </c>
      <c r="G73" s="186">
        <f>SUMPRODUCT(INDEX('Input| Projects'!$AS$10:$CP$1005, ,MATCH($C73,'Input| Projects'!$AS$9:$CP$9,0)),'Calc| Project Costs'!AG$10:AG$1005)/10^3+SUMPRODUCT(INDEX('Input| Projects'!$AS$10:$CP$1005, ,MATCH($C18,'Input| Projects'!$AS$9:$CP$9,0)),'Calc| Project Costs'!BM$10:BM$1005)/10^3</f>
        <v>0</v>
      </c>
      <c r="H73" s="186">
        <f>SUMPRODUCT(INDEX('Input| Projects'!$AS$10:$CP$1005, ,MATCH($C73,'Input| Projects'!$AS$9:$CP$9,0)),'Calc| Project Costs'!AH$10:AH$1005)/10^3+SUMPRODUCT(INDEX('Input| Projects'!$AS$10:$CP$1005, ,MATCH($C18,'Input| Projects'!$AS$9:$CP$9,0)),'Calc| Project Costs'!BN$10:BN$1005)/10^3</f>
        <v>0</v>
      </c>
      <c r="I73" s="186">
        <f>SUMPRODUCT(INDEX('Input| Projects'!$AS$10:$CP$1005, ,MATCH($C73,'Input| Projects'!$AS$9:$CP$9,0)),'Calc| Project Costs'!AI$10:AI$1005)/10^3+SUMPRODUCT(INDEX('Input| Projects'!$AS$10:$CP$1005, ,MATCH($C18,'Input| Projects'!$AS$9:$CP$9,0)),'Calc| Project Costs'!BO$10:BO$1005)/10^3</f>
        <v>0</v>
      </c>
      <c r="J73" s="186">
        <f>SUMPRODUCT(INDEX('Input| Projects'!$AS$10:$CP$1005, ,MATCH($C73,'Input| Projects'!$AS$9:$CP$9,0)),'Calc| Project Costs'!AJ$10:AJ$1005)/10^3+SUMPRODUCT(INDEX('Input| Projects'!$AS$10:$CP$1005, ,MATCH($C18,'Input| Projects'!$AS$9:$CP$9,0)),'Calc| Project Costs'!BP$10:BP$1005)/10^3</f>
        <v>0</v>
      </c>
      <c r="K73" s="186">
        <f t="shared" si="11"/>
        <v>0</v>
      </c>
    </row>
    <row r="74" spans="2:15" s="41" customFormat="1" x14ac:dyDescent="0.2">
      <c r="B74" s="201">
        <f t="shared" si="12"/>
        <v>12</v>
      </c>
      <c r="C74" s="42" t="str">
        <f t="shared" si="10"/>
        <v>System IT (tx)</v>
      </c>
      <c r="D74" s="186">
        <f>SUMPRODUCT(INDEX('Input| Projects'!$AS$10:$CP$1005, ,MATCH($C74,'Input| Projects'!$AS$9:$CP$9,0)),'Calc| Project Costs'!AD$10:AD$1005)/10^3+SUMPRODUCT(INDEX('Input| Projects'!$AS$10:$CP$1005, ,MATCH($C19,'Input| Projects'!$AS$9:$CP$9,0)),'Calc| Project Costs'!BJ$10:BJ$1005)/10^3</f>
        <v>0</v>
      </c>
      <c r="E74" s="186">
        <f>SUMPRODUCT(INDEX('Input| Projects'!$AS$10:$CP$1005, ,MATCH($C74,'Input| Projects'!$AS$9:$CP$9,0)),'Calc| Project Costs'!AE$10:AE$1005)/10^3+SUMPRODUCT(INDEX('Input| Projects'!$AS$10:$CP$1005, ,MATCH($C19,'Input| Projects'!$AS$9:$CP$9,0)),'Calc| Project Costs'!BK$10:BK$1005)/10^3</f>
        <v>0</v>
      </c>
      <c r="F74" s="186">
        <f>SUMPRODUCT(INDEX('Input| Projects'!$AS$10:$CP$1005, ,MATCH($C74,'Input| Projects'!$AS$9:$CP$9,0)),'Calc| Project Costs'!AF$10:AF$1005)/10^3+SUMPRODUCT(INDEX('Input| Projects'!$AS$10:$CP$1005, ,MATCH($C19,'Input| Projects'!$AS$9:$CP$9,0)),'Calc| Project Costs'!BL$10:BL$1005)/10^3</f>
        <v>0</v>
      </c>
      <c r="G74" s="186">
        <f>SUMPRODUCT(INDEX('Input| Projects'!$AS$10:$CP$1005, ,MATCH($C74,'Input| Projects'!$AS$9:$CP$9,0)),'Calc| Project Costs'!AG$10:AG$1005)/10^3+SUMPRODUCT(INDEX('Input| Projects'!$AS$10:$CP$1005, ,MATCH($C19,'Input| Projects'!$AS$9:$CP$9,0)),'Calc| Project Costs'!BM$10:BM$1005)/10^3</f>
        <v>0</v>
      </c>
      <c r="H74" s="186">
        <f>SUMPRODUCT(INDEX('Input| Projects'!$AS$10:$CP$1005, ,MATCH($C74,'Input| Projects'!$AS$9:$CP$9,0)),'Calc| Project Costs'!AH$10:AH$1005)/10^3+SUMPRODUCT(INDEX('Input| Projects'!$AS$10:$CP$1005, ,MATCH($C19,'Input| Projects'!$AS$9:$CP$9,0)),'Calc| Project Costs'!BN$10:BN$1005)/10^3</f>
        <v>0</v>
      </c>
      <c r="I74" s="186">
        <f>SUMPRODUCT(INDEX('Input| Projects'!$AS$10:$CP$1005, ,MATCH($C74,'Input| Projects'!$AS$9:$CP$9,0)),'Calc| Project Costs'!AI$10:AI$1005)/10^3+SUMPRODUCT(INDEX('Input| Projects'!$AS$10:$CP$1005, ,MATCH($C19,'Input| Projects'!$AS$9:$CP$9,0)),'Calc| Project Costs'!BO$10:BO$1005)/10^3</f>
        <v>0</v>
      </c>
      <c r="J74" s="186">
        <f>SUMPRODUCT(INDEX('Input| Projects'!$AS$10:$CP$1005, ,MATCH($C74,'Input| Projects'!$AS$9:$CP$9,0)),'Calc| Project Costs'!AJ$10:AJ$1005)/10^3+SUMPRODUCT(INDEX('Input| Projects'!$AS$10:$CP$1005, ,MATCH($C19,'Input| Projects'!$AS$9:$CP$9,0)),'Calc| Project Costs'!BP$10:BP$1005)/10^3</f>
        <v>0</v>
      </c>
      <c r="K74" s="186">
        <f t="shared" si="11"/>
        <v>0</v>
      </c>
    </row>
    <row r="75" spans="2:15" s="41" customFormat="1" x14ac:dyDescent="0.2">
      <c r="B75" s="201">
        <f t="shared" si="12"/>
        <v>13</v>
      </c>
      <c r="C75" s="42" t="str">
        <f t="shared" si="10"/>
        <v>Transmission &amp; Zone land &amp; easements (tx)</v>
      </c>
      <c r="D75" s="186">
        <f>SUMPRODUCT(INDEX('Input| Projects'!$AS$10:$CP$1005, ,MATCH($C75,'Input| Projects'!$AS$9:$CP$9,0)),'Calc| Project Costs'!AD$10:AD$1005)/10^3+SUMPRODUCT(INDEX('Input| Projects'!$AS$10:$CP$1005, ,MATCH($C20,'Input| Projects'!$AS$9:$CP$9,0)),'Calc| Project Costs'!BJ$10:BJ$1005)/10^3</f>
        <v>0</v>
      </c>
      <c r="E75" s="186">
        <f>SUMPRODUCT(INDEX('Input| Projects'!$AS$10:$CP$1005, ,MATCH($C75,'Input| Projects'!$AS$9:$CP$9,0)),'Calc| Project Costs'!AE$10:AE$1005)/10^3+SUMPRODUCT(INDEX('Input| Projects'!$AS$10:$CP$1005, ,MATCH($C20,'Input| Projects'!$AS$9:$CP$9,0)),'Calc| Project Costs'!BK$10:BK$1005)/10^3</f>
        <v>0</v>
      </c>
      <c r="F75" s="186">
        <f>SUMPRODUCT(INDEX('Input| Projects'!$AS$10:$CP$1005, ,MATCH($C75,'Input| Projects'!$AS$9:$CP$9,0)),'Calc| Project Costs'!AF$10:AF$1005)/10^3+SUMPRODUCT(INDEX('Input| Projects'!$AS$10:$CP$1005, ,MATCH($C20,'Input| Projects'!$AS$9:$CP$9,0)),'Calc| Project Costs'!BL$10:BL$1005)/10^3</f>
        <v>0</v>
      </c>
      <c r="G75" s="186">
        <f>SUMPRODUCT(INDEX('Input| Projects'!$AS$10:$CP$1005, ,MATCH($C75,'Input| Projects'!$AS$9:$CP$9,0)),'Calc| Project Costs'!AG$10:AG$1005)/10^3+SUMPRODUCT(INDEX('Input| Projects'!$AS$10:$CP$1005, ,MATCH($C20,'Input| Projects'!$AS$9:$CP$9,0)),'Calc| Project Costs'!BM$10:BM$1005)/10^3</f>
        <v>0</v>
      </c>
      <c r="H75" s="186">
        <f>SUMPRODUCT(INDEX('Input| Projects'!$AS$10:$CP$1005, ,MATCH($C75,'Input| Projects'!$AS$9:$CP$9,0)),'Calc| Project Costs'!AH$10:AH$1005)/10^3+SUMPRODUCT(INDEX('Input| Projects'!$AS$10:$CP$1005, ,MATCH($C20,'Input| Projects'!$AS$9:$CP$9,0)),'Calc| Project Costs'!BN$10:BN$1005)/10^3</f>
        <v>0</v>
      </c>
      <c r="I75" s="186">
        <f>SUMPRODUCT(INDEX('Input| Projects'!$AS$10:$CP$1005, ,MATCH($C75,'Input| Projects'!$AS$9:$CP$9,0)),'Calc| Project Costs'!AI$10:AI$1005)/10^3+SUMPRODUCT(INDEX('Input| Projects'!$AS$10:$CP$1005, ,MATCH($C20,'Input| Projects'!$AS$9:$CP$9,0)),'Calc| Project Costs'!BO$10:BO$1005)/10^3</f>
        <v>0</v>
      </c>
      <c r="J75" s="186">
        <f>SUMPRODUCT(INDEX('Input| Projects'!$AS$10:$CP$1005, ,MATCH($C75,'Input| Projects'!$AS$9:$CP$9,0)),'Calc| Project Costs'!AJ$10:AJ$1005)/10^3+SUMPRODUCT(INDEX('Input| Projects'!$AS$10:$CP$1005, ,MATCH($C20,'Input| Projects'!$AS$9:$CP$9,0)),'Calc| Project Costs'!BP$10:BP$1005)/10^3</f>
        <v>0</v>
      </c>
      <c r="K75" s="186">
        <f t="shared" si="11"/>
        <v>0</v>
      </c>
    </row>
    <row r="76" spans="2:15" s="41" customFormat="1" x14ac:dyDescent="0.2">
      <c r="B76" s="201">
        <f t="shared" si="12"/>
        <v>14</v>
      </c>
      <c r="C76" s="42" t="str">
        <f t="shared" si="10"/>
        <v>Transmission substation equip 132/66kV (tx)</v>
      </c>
      <c r="D76" s="186">
        <f>SUMPRODUCT(INDEX('Input| Projects'!$AS$10:$CP$1005, ,MATCH($C76,'Input| Projects'!$AS$9:$CP$9,0)),'Calc| Project Costs'!AD$10:AD$1005)/10^3+SUMPRODUCT(INDEX('Input| Projects'!$AS$10:$CP$1005, ,MATCH($C21,'Input| Projects'!$AS$9:$CP$9,0)),'Calc| Project Costs'!BJ$10:BJ$1005)/10^3</f>
        <v>0</v>
      </c>
      <c r="E76" s="186">
        <f>SUMPRODUCT(INDEX('Input| Projects'!$AS$10:$CP$1005, ,MATCH($C76,'Input| Projects'!$AS$9:$CP$9,0)),'Calc| Project Costs'!AE$10:AE$1005)/10^3+SUMPRODUCT(INDEX('Input| Projects'!$AS$10:$CP$1005, ,MATCH($C21,'Input| Projects'!$AS$9:$CP$9,0)),'Calc| Project Costs'!BK$10:BK$1005)/10^3</f>
        <v>0</v>
      </c>
      <c r="F76" s="186">
        <f>SUMPRODUCT(INDEX('Input| Projects'!$AS$10:$CP$1005, ,MATCH($C76,'Input| Projects'!$AS$9:$CP$9,0)),'Calc| Project Costs'!AF$10:AF$1005)/10^3+SUMPRODUCT(INDEX('Input| Projects'!$AS$10:$CP$1005, ,MATCH($C21,'Input| Projects'!$AS$9:$CP$9,0)),'Calc| Project Costs'!BL$10:BL$1005)/10^3</f>
        <v>0</v>
      </c>
      <c r="G76" s="186">
        <f>SUMPRODUCT(INDEX('Input| Projects'!$AS$10:$CP$1005, ,MATCH($C76,'Input| Projects'!$AS$9:$CP$9,0)),'Calc| Project Costs'!AG$10:AG$1005)/10^3+SUMPRODUCT(INDEX('Input| Projects'!$AS$10:$CP$1005, ,MATCH($C21,'Input| Projects'!$AS$9:$CP$9,0)),'Calc| Project Costs'!BM$10:BM$1005)/10^3</f>
        <v>0</v>
      </c>
      <c r="H76" s="186">
        <f>SUMPRODUCT(INDEX('Input| Projects'!$AS$10:$CP$1005, ,MATCH($C76,'Input| Projects'!$AS$9:$CP$9,0)),'Calc| Project Costs'!AH$10:AH$1005)/10^3+SUMPRODUCT(INDEX('Input| Projects'!$AS$10:$CP$1005, ,MATCH($C21,'Input| Projects'!$AS$9:$CP$9,0)),'Calc| Project Costs'!BN$10:BN$1005)/10^3</f>
        <v>0</v>
      </c>
      <c r="I76" s="186">
        <f>SUMPRODUCT(INDEX('Input| Projects'!$AS$10:$CP$1005, ,MATCH($C76,'Input| Projects'!$AS$9:$CP$9,0)),'Calc| Project Costs'!AI$10:AI$1005)/10^3+SUMPRODUCT(INDEX('Input| Projects'!$AS$10:$CP$1005, ,MATCH($C21,'Input| Projects'!$AS$9:$CP$9,0)),'Calc| Project Costs'!BO$10:BO$1005)/10^3</f>
        <v>0</v>
      </c>
      <c r="J76" s="186">
        <f>SUMPRODUCT(INDEX('Input| Projects'!$AS$10:$CP$1005, ,MATCH($C76,'Input| Projects'!$AS$9:$CP$9,0)),'Calc| Project Costs'!AJ$10:AJ$1005)/10^3+SUMPRODUCT(INDEX('Input| Projects'!$AS$10:$CP$1005, ,MATCH($C21,'Input| Projects'!$AS$9:$CP$9,0)),'Calc| Project Costs'!BP$10:BP$1005)/10^3</f>
        <v>0</v>
      </c>
      <c r="K76" s="186">
        <f t="shared" si="11"/>
        <v>0</v>
      </c>
    </row>
    <row r="77" spans="2:15" s="41" customFormat="1" x14ac:dyDescent="0.2">
      <c r="B77" s="201">
        <f t="shared" si="12"/>
        <v>15</v>
      </c>
      <c r="C77" s="42" t="str">
        <f t="shared" si="10"/>
        <v>Transmission transformers 132/66kV (tx)</v>
      </c>
      <c r="D77" s="186">
        <f>SUMPRODUCT(INDEX('Input| Projects'!$AS$10:$CP$1005, ,MATCH($C77,'Input| Projects'!$AS$9:$CP$9,0)),'Calc| Project Costs'!AD$10:AD$1005)/10^3+SUMPRODUCT(INDEX('Input| Projects'!$AS$10:$CP$1005, ,MATCH($C22,'Input| Projects'!$AS$9:$CP$9,0)),'Calc| Project Costs'!BJ$10:BJ$1005)/10^3</f>
        <v>0</v>
      </c>
      <c r="E77" s="186">
        <f>SUMPRODUCT(INDEX('Input| Projects'!$AS$10:$CP$1005, ,MATCH($C77,'Input| Projects'!$AS$9:$CP$9,0)),'Calc| Project Costs'!AE$10:AE$1005)/10^3+SUMPRODUCT(INDEX('Input| Projects'!$AS$10:$CP$1005, ,MATCH($C22,'Input| Projects'!$AS$9:$CP$9,0)),'Calc| Project Costs'!BK$10:BK$1005)/10^3</f>
        <v>0</v>
      </c>
      <c r="F77" s="186">
        <f>SUMPRODUCT(INDEX('Input| Projects'!$AS$10:$CP$1005, ,MATCH($C77,'Input| Projects'!$AS$9:$CP$9,0)),'Calc| Project Costs'!AF$10:AF$1005)/10^3+SUMPRODUCT(INDEX('Input| Projects'!$AS$10:$CP$1005, ,MATCH($C22,'Input| Projects'!$AS$9:$CP$9,0)),'Calc| Project Costs'!BL$10:BL$1005)/10^3</f>
        <v>0</v>
      </c>
      <c r="G77" s="186">
        <f>SUMPRODUCT(INDEX('Input| Projects'!$AS$10:$CP$1005, ,MATCH($C77,'Input| Projects'!$AS$9:$CP$9,0)),'Calc| Project Costs'!AG$10:AG$1005)/10^3+SUMPRODUCT(INDEX('Input| Projects'!$AS$10:$CP$1005, ,MATCH($C22,'Input| Projects'!$AS$9:$CP$9,0)),'Calc| Project Costs'!BM$10:BM$1005)/10^3</f>
        <v>0</v>
      </c>
      <c r="H77" s="186">
        <f>SUMPRODUCT(INDEX('Input| Projects'!$AS$10:$CP$1005, ,MATCH($C77,'Input| Projects'!$AS$9:$CP$9,0)),'Calc| Project Costs'!AH$10:AH$1005)/10^3+SUMPRODUCT(INDEX('Input| Projects'!$AS$10:$CP$1005, ,MATCH($C22,'Input| Projects'!$AS$9:$CP$9,0)),'Calc| Project Costs'!BN$10:BN$1005)/10^3</f>
        <v>0</v>
      </c>
      <c r="I77" s="186">
        <f>SUMPRODUCT(INDEX('Input| Projects'!$AS$10:$CP$1005, ,MATCH($C77,'Input| Projects'!$AS$9:$CP$9,0)),'Calc| Project Costs'!AI$10:AI$1005)/10^3+SUMPRODUCT(INDEX('Input| Projects'!$AS$10:$CP$1005, ,MATCH($C22,'Input| Projects'!$AS$9:$CP$9,0)),'Calc| Project Costs'!BO$10:BO$1005)/10^3</f>
        <v>0</v>
      </c>
      <c r="J77" s="186">
        <f>SUMPRODUCT(INDEX('Input| Projects'!$AS$10:$CP$1005, ,MATCH($C77,'Input| Projects'!$AS$9:$CP$9,0)),'Calc| Project Costs'!AJ$10:AJ$1005)/10^3+SUMPRODUCT(INDEX('Input| Projects'!$AS$10:$CP$1005, ,MATCH($C22,'Input| Projects'!$AS$9:$CP$9,0)),'Calc| Project Costs'!BP$10:BP$1005)/10^3</f>
        <v>0</v>
      </c>
      <c r="K77" s="186">
        <f t="shared" si="11"/>
        <v>0</v>
      </c>
    </row>
    <row r="78" spans="2:15" s="41" customFormat="1" x14ac:dyDescent="0.2">
      <c r="B78" s="201">
        <f t="shared" si="12"/>
        <v>16</v>
      </c>
      <c r="C78" s="42" t="str">
        <f t="shared" si="10"/>
        <v>Zone substation equip 132/66kV (tx)</v>
      </c>
      <c r="D78" s="186">
        <f>SUMPRODUCT(INDEX('Input| Projects'!$AS$10:$CP$1005, ,MATCH($C78,'Input| Projects'!$AS$9:$CP$9,0)),'Calc| Project Costs'!AD$10:AD$1005)/10^3+SUMPRODUCT(INDEX('Input| Projects'!$AS$10:$CP$1005, ,MATCH($C23,'Input| Projects'!$AS$9:$CP$9,0)),'Calc| Project Costs'!BJ$10:BJ$1005)/10^3</f>
        <v>0</v>
      </c>
      <c r="E78" s="186">
        <f>SUMPRODUCT(INDEX('Input| Projects'!$AS$10:$CP$1005, ,MATCH($C78,'Input| Projects'!$AS$9:$CP$9,0)),'Calc| Project Costs'!AE$10:AE$1005)/10^3+SUMPRODUCT(INDEX('Input| Projects'!$AS$10:$CP$1005, ,MATCH($C23,'Input| Projects'!$AS$9:$CP$9,0)),'Calc| Project Costs'!BK$10:BK$1005)/10^3</f>
        <v>0</v>
      </c>
      <c r="F78" s="186">
        <f>SUMPRODUCT(INDEX('Input| Projects'!$AS$10:$CP$1005, ,MATCH($C78,'Input| Projects'!$AS$9:$CP$9,0)),'Calc| Project Costs'!AF$10:AF$1005)/10^3+SUMPRODUCT(INDEX('Input| Projects'!$AS$10:$CP$1005, ,MATCH($C23,'Input| Projects'!$AS$9:$CP$9,0)),'Calc| Project Costs'!BL$10:BL$1005)/10^3</f>
        <v>0</v>
      </c>
      <c r="G78" s="186">
        <f>SUMPRODUCT(INDEX('Input| Projects'!$AS$10:$CP$1005, ,MATCH($C78,'Input| Projects'!$AS$9:$CP$9,0)),'Calc| Project Costs'!AG$10:AG$1005)/10^3+SUMPRODUCT(INDEX('Input| Projects'!$AS$10:$CP$1005, ,MATCH($C23,'Input| Projects'!$AS$9:$CP$9,0)),'Calc| Project Costs'!BM$10:BM$1005)/10^3</f>
        <v>0</v>
      </c>
      <c r="H78" s="186">
        <f>SUMPRODUCT(INDEX('Input| Projects'!$AS$10:$CP$1005, ,MATCH($C78,'Input| Projects'!$AS$9:$CP$9,0)),'Calc| Project Costs'!AH$10:AH$1005)/10^3+SUMPRODUCT(INDEX('Input| Projects'!$AS$10:$CP$1005, ,MATCH($C23,'Input| Projects'!$AS$9:$CP$9,0)),'Calc| Project Costs'!BN$10:BN$1005)/10^3</f>
        <v>0</v>
      </c>
      <c r="I78" s="186">
        <f>SUMPRODUCT(INDEX('Input| Projects'!$AS$10:$CP$1005, ,MATCH($C78,'Input| Projects'!$AS$9:$CP$9,0)),'Calc| Project Costs'!AI$10:AI$1005)/10^3+SUMPRODUCT(INDEX('Input| Projects'!$AS$10:$CP$1005, ,MATCH($C23,'Input| Projects'!$AS$9:$CP$9,0)),'Calc| Project Costs'!BO$10:BO$1005)/10^3</f>
        <v>0</v>
      </c>
      <c r="J78" s="186">
        <f>SUMPRODUCT(INDEX('Input| Projects'!$AS$10:$CP$1005, ,MATCH($C78,'Input| Projects'!$AS$9:$CP$9,0)),'Calc| Project Costs'!AJ$10:AJ$1005)/10^3+SUMPRODUCT(INDEX('Input| Projects'!$AS$10:$CP$1005, ,MATCH($C23,'Input| Projects'!$AS$9:$CP$9,0)),'Calc| Project Costs'!BP$10:BP$1005)/10^3</f>
        <v>0</v>
      </c>
      <c r="K78" s="186">
        <f t="shared" si="11"/>
        <v>0</v>
      </c>
    </row>
    <row r="79" spans="2:15" s="41" customFormat="1" x14ac:dyDescent="0.2">
      <c r="B79" s="201">
        <f t="shared" si="12"/>
        <v>17</v>
      </c>
      <c r="C79" s="42" t="str">
        <f t="shared" si="10"/>
        <v>Zone transformers 132/66kV (tx)</v>
      </c>
      <c r="D79" s="186">
        <f>SUMPRODUCT(INDEX('Input| Projects'!$AS$10:$CP$1005, ,MATCH($C79,'Input| Projects'!$AS$9:$CP$9,0)),'Calc| Project Costs'!AD$10:AD$1005)/10^3+SUMPRODUCT(INDEX('Input| Projects'!$AS$10:$CP$1005, ,MATCH($C24,'Input| Projects'!$AS$9:$CP$9,0)),'Calc| Project Costs'!BJ$10:BJ$1005)/10^3</f>
        <v>0</v>
      </c>
      <c r="E79" s="186">
        <f>SUMPRODUCT(INDEX('Input| Projects'!$AS$10:$CP$1005, ,MATCH($C79,'Input| Projects'!$AS$9:$CP$9,0)),'Calc| Project Costs'!AE$10:AE$1005)/10^3+SUMPRODUCT(INDEX('Input| Projects'!$AS$10:$CP$1005, ,MATCH($C24,'Input| Projects'!$AS$9:$CP$9,0)),'Calc| Project Costs'!BK$10:BK$1005)/10^3</f>
        <v>0</v>
      </c>
      <c r="F79" s="186">
        <f>SUMPRODUCT(INDEX('Input| Projects'!$AS$10:$CP$1005, ,MATCH($C79,'Input| Projects'!$AS$9:$CP$9,0)),'Calc| Project Costs'!AF$10:AF$1005)/10^3+SUMPRODUCT(INDEX('Input| Projects'!$AS$10:$CP$1005, ,MATCH($C24,'Input| Projects'!$AS$9:$CP$9,0)),'Calc| Project Costs'!BL$10:BL$1005)/10^3</f>
        <v>0</v>
      </c>
      <c r="G79" s="186">
        <f>SUMPRODUCT(INDEX('Input| Projects'!$AS$10:$CP$1005, ,MATCH($C79,'Input| Projects'!$AS$9:$CP$9,0)),'Calc| Project Costs'!AG$10:AG$1005)/10^3+SUMPRODUCT(INDEX('Input| Projects'!$AS$10:$CP$1005, ,MATCH($C24,'Input| Projects'!$AS$9:$CP$9,0)),'Calc| Project Costs'!BM$10:BM$1005)/10^3</f>
        <v>0</v>
      </c>
      <c r="H79" s="186">
        <f>SUMPRODUCT(INDEX('Input| Projects'!$AS$10:$CP$1005, ,MATCH($C79,'Input| Projects'!$AS$9:$CP$9,0)),'Calc| Project Costs'!AH$10:AH$1005)/10^3+SUMPRODUCT(INDEX('Input| Projects'!$AS$10:$CP$1005, ,MATCH($C24,'Input| Projects'!$AS$9:$CP$9,0)),'Calc| Project Costs'!BN$10:BN$1005)/10^3</f>
        <v>0</v>
      </c>
      <c r="I79" s="186">
        <f>SUMPRODUCT(INDEX('Input| Projects'!$AS$10:$CP$1005, ,MATCH($C79,'Input| Projects'!$AS$9:$CP$9,0)),'Calc| Project Costs'!AI$10:AI$1005)/10^3+SUMPRODUCT(INDEX('Input| Projects'!$AS$10:$CP$1005, ,MATCH($C24,'Input| Projects'!$AS$9:$CP$9,0)),'Calc| Project Costs'!BO$10:BO$1005)/10^3</f>
        <v>0</v>
      </c>
      <c r="J79" s="186">
        <f>SUMPRODUCT(INDEX('Input| Projects'!$AS$10:$CP$1005, ,MATCH($C79,'Input| Projects'!$AS$9:$CP$9,0)),'Calc| Project Costs'!AJ$10:AJ$1005)/10^3+SUMPRODUCT(INDEX('Input| Projects'!$AS$10:$CP$1005, ,MATCH($C24,'Input| Projects'!$AS$9:$CP$9,0)),'Calc| Project Costs'!BP$10:BP$1005)/10^3</f>
        <v>0</v>
      </c>
      <c r="K79" s="186">
        <f t="shared" si="11"/>
        <v>0</v>
      </c>
    </row>
    <row r="80" spans="2:15" s="41" customFormat="1" x14ac:dyDescent="0.2">
      <c r="B80" s="201">
        <f t="shared" si="12"/>
        <v>18</v>
      </c>
      <c r="C80" s="42" t="str">
        <f t="shared" si="10"/>
        <v>Land (non-system) (tx)</v>
      </c>
      <c r="D80" s="186">
        <f>SUMPRODUCT(INDEX('Input| Projects'!$AS$10:$CP$1005, ,MATCH($C80,'Input| Projects'!$AS$9:$CP$9,0)),'Calc| Project Costs'!AD$10:AD$1005)/10^3+SUMPRODUCT(INDEX('Input| Projects'!$AS$10:$CP$1005, ,MATCH($C25,'Input| Projects'!$AS$9:$CP$9,0)),'Calc| Project Costs'!BJ$10:BJ$1005)/10^3</f>
        <v>0</v>
      </c>
      <c r="E80" s="186">
        <f>SUMPRODUCT(INDEX('Input| Projects'!$AS$10:$CP$1005, ,MATCH($C80,'Input| Projects'!$AS$9:$CP$9,0)),'Calc| Project Costs'!AE$10:AE$1005)/10^3+SUMPRODUCT(INDEX('Input| Projects'!$AS$10:$CP$1005, ,MATCH($C25,'Input| Projects'!$AS$9:$CP$9,0)),'Calc| Project Costs'!BK$10:BK$1005)/10^3</f>
        <v>0</v>
      </c>
      <c r="F80" s="186">
        <f>SUMPRODUCT(INDEX('Input| Projects'!$AS$10:$CP$1005, ,MATCH($C80,'Input| Projects'!$AS$9:$CP$9,0)),'Calc| Project Costs'!AF$10:AF$1005)/10^3+SUMPRODUCT(INDEX('Input| Projects'!$AS$10:$CP$1005, ,MATCH($C25,'Input| Projects'!$AS$9:$CP$9,0)),'Calc| Project Costs'!BL$10:BL$1005)/10^3</f>
        <v>0</v>
      </c>
      <c r="G80" s="186">
        <f>SUMPRODUCT(INDEX('Input| Projects'!$AS$10:$CP$1005, ,MATCH($C80,'Input| Projects'!$AS$9:$CP$9,0)),'Calc| Project Costs'!AG$10:AG$1005)/10^3+SUMPRODUCT(INDEX('Input| Projects'!$AS$10:$CP$1005, ,MATCH($C25,'Input| Projects'!$AS$9:$CP$9,0)),'Calc| Project Costs'!BM$10:BM$1005)/10^3</f>
        <v>0</v>
      </c>
      <c r="H80" s="186">
        <f>SUMPRODUCT(INDEX('Input| Projects'!$AS$10:$CP$1005, ,MATCH($C80,'Input| Projects'!$AS$9:$CP$9,0)),'Calc| Project Costs'!AH$10:AH$1005)/10^3+SUMPRODUCT(INDEX('Input| Projects'!$AS$10:$CP$1005, ,MATCH($C25,'Input| Projects'!$AS$9:$CP$9,0)),'Calc| Project Costs'!BN$10:BN$1005)/10^3</f>
        <v>0</v>
      </c>
      <c r="I80" s="186">
        <f>SUMPRODUCT(INDEX('Input| Projects'!$AS$10:$CP$1005, ,MATCH($C80,'Input| Projects'!$AS$9:$CP$9,0)),'Calc| Project Costs'!AI$10:AI$1005)/10^3+SUMPRODUCT(INDEX('Input| Projects'!$AS$10:$CP$1005, ,MATCH($C25,'Input| Projects'!$AS$9:$CP$9,0)),'Calc| Project Costs'!BO$10:BO$1005)/10^3</f>
        <v>0</v>
      </c>
      <c r="J80" s="186">
        <f>SUMPRODUCT(INDEX('Input| Projects'!$AS$10:$CP$1005, ,MATCH($C80,'Input| Projects'!$AS$9:$CP$9,0)),'Calc| Project Costs'!AJ$10:AJ$1005)/10^3+SUMPRODUCT(INDEX('Input| Projects'!$AS$10:$CP$1005, ,MATCH($C25,'Input| Projects'!$AS$9:$CP$9,0)),'Calc| Project Costs'!BP$10:BP$1005)/10^3</f>
        <v>0</v>
      </c>
      <c r="K80" s="186">
        <f t="shared" si="11"/>
        <v>0</v>
      </c>
    </row>
    <row r="81" spans="2:11" s="41" customFormat="1" x14ac:dyDescent="0.2">
      <c r="B81" s="201">
        <f t="shared" si="12"/>
        <v>19</v>
      </c>
      <c r="C81" s="42" t="str">
        <f t="shared" si="10"/>
        <v>Communications (digital) (tx)</v>
      </c>
      <c r="D81" s="186">
        <f>SUMPRODUCT(INDEX('Input| Projects'!$AS$10:$CP$1005, ,MATCH($C81,'Input| Projects'!$AS$9:$CP$9,0)),'Calc| Project Costs'!AD$10:AD$1005)/10^3+SUMPRODUCT(INDEX('Input| Projects'!$AS$10:$CP$1005, ,MATCH($C26,'Input| Projects'!$AS$9:$CP$9,0)),'Calc| Project Costs'!BJ$10:BJ$1005)/10^3</f>
        <v>0</v>
      </c>
      <c r="E81" s="186">
        <f>SUMPRODUCT(INDEX('Input| Projects'!$AS$10:$CP$1005, ,MATCH($C81,'Input| Projects'!$AS$9:$CP$9,0)),'Calc| Project Costs'!AE$10:AE$1005)/10^3+SUMPRODUCT(INDEX('Input| Projects'!$AS$10:$CP$1005, ,MATCH($C26,'Input| Projects'!$AS$9:$CP$9,0)),'Calc| Project Costs'!BK$10:BK$1005)/10^3</f>
        <v>0</v>
      </c>
      <c r="F81" s="186">
        <f>SUMPRODUCT(INDEX('Input| Projects'!$AS$10:$CP$1005, ,MATCH($C81,'Input| Projects'!$AS$9:$CP$9,0)),'Calc| Project Costs'!AF$10:AF$1005)/10^3+SUMPRODUCT(INDEX('Input| Projects'!$AS$10:$CP$1005, ,MATCH($C26,'Input| Projects'!$AS$9:$CP$9,0)),'Calc| Project Costs'!BL$10:BL$1005)/10^3</f>
        <v>0</v>
      </c>
      <c r="G81" s="186">
        <f>SUMPRODUCT(INDEX('Input| Projects'!$AS$10:$CP$1005, ,MATCH($C81,'Input| Projects'!$AS$9:$CP$9,0)),'Calc| Project Costs'!AG$10:AG$1005)/10^3+SUMPRODUCT(INDEX('Input| Projects'!$AS$10:$CP$1005, ,MATCH($C26,'Input| Projects'!$AS$9:$CP$9,0)),'Calc| Project Costs'!BM$10:BM$1005)/10^3</f>
        <v>0</v>
      </c>
      <c r="H81" s="186">
        <f>SUMPRODUCT(INDEX('Input| Projects'!$AS$10:$CP$1005, ,MATCH($C81,'Input| Projects'!$AS$9:$CP$9,0)),'Calc| Project Costs'!AH$10:AH$1005)/10^3+SUMPRODUCT(INDEX('Input| Projects'!$AS$10:$CP$1005, ,MATCH($C26,'Input| Projects'!$AS$9:$CP$9,0)),'Calc| Project Costs'!BN$10:BN$1005)/10^3</f>
        <v>0</v>
      </c>
      <c r="I81" s="186">
        <f>SUMPRODUCT(INDEX('Input| Projects'!$AS$10:$CP$1005, ,MATCH($C81,'Input| Projects'!$AS$9:$CP$9,0)),'Calc| Project Costs'!AI$10:AI$1005)/10^3+SUMPRODUCT(INDEX('Input| Projects'!$AS$10:$CP$1005, ,MATCH($C26,'Input| Projects'!$AS$9:$CP$9,0)),'Calc| Project Costs'!BO$10:BO$1005)/10^3</f>
        <v>0</v>
      </c>
      <c r="J81" s="186">
        <f>SUMPRODUCT(INDEX('Input| Projects'!$AS$10:$CP$1005, ,MATCH($C81,'Input| Projects'!$AS$9:$CP$9,0)),'Calc| Project Costs'!AJ$10:AJ$1005)/10^3+SUMPRODUCT(INDEX('Input| Projects'!$AS$10:$CP$1005, ,MATCH($C26,'Input| Projects'!$AS$9:$CP$9,0)),'Calc| Project Costs'!BP$10:BP$1005)/10^3</f>
        <v>0</v>
      </c>
      <c r="K81" s="186">
        <f t="shared" si="11"/>
        <v>0</v>
      </c>
    </row>
    <row r="82" spans="2:11" s="41" customFormat="1" x14ac:dyDescent="0.2">
      <c r="B82" s="201">
        <f t="shared" si="12"/>
        <v>20</v>
      </c>
      <c r="C82" s="42" t="str">
        <f t="shared" si="10"/>
        <v>Transmission Leases (tx)</v>
      </c>
      <c r="D82" s="186">
        <f>SUMPRODUCT(INDEX('Input| Projects'!$AS$10:$CP$1005, ,MATCH($C82,'Input| Projects'!$AS$9:$CP$9,0)),'Calc| Project Costs'!AD$10:AD$1005)/10^3+SUMPRODUCT(INDEX('Input| Projects'!$AS$10:$CP$1005, ,MATCH($C27,'Input| Projects'!$AS$9:$CP$9,0)),'Calc| Project Costs'!BJ$10:BJ$1005)/10^3</f>
        <v>0</v>
      </c>
      <c r="E82" s="186">
        <f>SUMPRODUCT(INDEX('Input| Projects'!$AS$10:$CP$1005, ,MATCH($C82,'Input| Projects'!$AS$9:$CP$9,0)),'Calc| Project Costs'!AE$10:AE$1005)/10^3+SUMPRODUCT(INDEX('Input| Projects'!$AS$10:$CP$1005, ,MATCH($C27,'Input| Projects'!$AS$9:$CP$9,0)),'Calc| Project Costs'!BK$10:BK$1005)/10^3</f>
        <v>0</v>
      </c>
      <c r="F82" s="186">
        <f>SUMPRODUCT(INDEX('Input| Projects'!$AS$10:$CP$1005, ,MATCH($C82,'Input| Projects'!$AS$9:$CP$9,0)),'Calc| Project Costs'!AF$10:AF$1005)/10^3+SUMPRODUCT(INDEX('Input| Projects'!$AS$10:$CP$1005, ,MATCH($C27,'Input| Projects'!$AS$9:$CP$9,0)),'Calc| Project Costs'!BL$10:BL$1005)/10^3</f>
        <v>0</v>
      </c>
      <c r="G82" s="186">
        <f>SUMPRODUCT(INDEX('Input| Projects'!$AS$10:$CP$1005, ,MATCH($C82,'Input| Projects'!$AS$9:$CP$9,0)),'Calc| Project Costs'!AG$10:AG$1005)/10^3+SUMPRODUCT(INDEX('Input| Projects'!$AS$10:$CP$1005, ,MATCH($C27,'Input| Projects'!$AS$9:$CP$9,0)),'Calc| Project Costs'!BM$10:BM$1005)/10^3</f>
        <v>0</v>
      </c>
      <c r="H82" s="186">
        <f>SUMPRODUCT(INDEX('Input| Projects'!$AS$10:$CP$1005, ,MATCH($C82,'Input| Projects'!$AS$9:$CP$9,0)),'Calc| Project Costs'!AH$10:AH$1005)/10^3+SUMPRODUCT(INDEX('Input| Projects'!$AS$10:$CP$1005, ,MATCH($C27,'Input| Projects'!$AS$9:$CP$9,0)),'Calc| Project Costs'!BN$10:BN$1005)/10^3</f>
        <v>0</v>
      </c>
      <c r="I82" s="186">
        <f>SUMPRODUCT(INDEX('Input| Projects'!$AS$10:$CP$1005, ,MATCH($C82,'Input| Projects'!$AS$9:$CP$9,0)),'Calc| Project Costs'!AI$10:AI$1005)/10^3+SUMPRODUCT(INDEX('Input| Projects'!$AS$10:$CP$1005, ,MATCH($C27,'Input| Projects'!$AS$9:$CP$9,0)),'Calc| Project Costs'!BO$10:BO$1005)/10^3</f>
        <v>0</v>
      </c>
      <c r="J82" s="186">
        <f>SUMPRODUCT(INDEX('Input| Projects'!$AS$10:$CP$1005, ,MATCH($C82,'Input| Projects'!$AS$9:$CP$9,0)),'Calc| Project Costs'!AJ$10:AJ$1005)/10^3+SUMPRODUCT(INDEX('Input| Projects'!$AS$10:$CP$1005, ,MATCH($C27,'Input| Projects'!$AS$9:$CP$9,0)),'Calc| Project Costs'!BP$10:BP$1005)/10^3</f>
        <v>0</v>
      </c>
      <c r="K82" s="186">
        <f t="shared" si="11"/>
        <v>0</v>
      </c>
    </row>
    <row r="83" spans="2:11" s="41" customFormat="1" outlineLevel="1" x14ac:dyDescent="0.2">
      <c r="B83" s="201">
        <f t="shared" si="12"/>
        <v>21</v>
      </c>
      <c r="C83" s="42" t="str">
        <f t="shared" si="10"/>
        <v>Other non system assets (tx)</v>
      </c>
      <c r="D83" s="186">
        <f>SUMPRODUCT(INDEX('Input| Projects'!$AS$10:$CP$1005, ,MATCH($C83,'Input| Projects'!$AS$9:$CP$9,0)),'Calc| Project Costs'!AD$10:AD$1005)/10^3+SUMPRODUCT(INDEX('Input| Projects'!$AS$10:$CP$1005, ,MATCH($C28,'Input| Projects'!$AS$9:$CP$9,0)),'Calc| Project Costs'!BJ$10:BJ$1005)/10^3</f>
        <v>0</v>
      </c>
      <c r="E83" s="186">
        <f>SUMPRODUCT(INDEX('Input| Projects'!$AS$10:$CP$1005, ,MATCH($C83,'Input| Projects'!$AS$9:$CP$9,0)),'Calc| Project Costs'!AE$10:AE$1005)/10^3+SUMPRODUCT(INDEX('Input| Projects'!$AS$10:$CP$1005, ,MATCH($C28,'Input| Projects'!$AS$9:$CP$9,0)),'Calc| Project Costs'!BK$10:BK$1005)/10^3</f>
        <v>0</v>
      </c>
      <c r="F83" s="186">
        <f>SUMPRODUCT(INDEX('Input| Projects'!$AS$10:$CP$1005, ,MATCH($C83,'Input| Projects'!$AS$9:$CP$9,0)),'Calc| Project Costs'!AF$10:AF$1005)/10^3+SUMPRODUCT(INDEX('Input| Projects'!$AS$10:$CP$1005, ,MATCH($C28,'Input| Projects'!$AS$9:$CP$9,0)),'Calc| Project Costs'!BL$10:BL$1005)/10^3</f>
        <v>0</v>
      </c>
      <c r="G83" s="186">
        <f>SUMPRODUCT(INDEX('Input| Projects'!$AS$10:$CP$1005, ,MATCH($C83,'Input| Projects'!$AS$9:$CP$9,0)),'Calc| Project Costs'!AG$10:AG$1005)/10^3+SUMPRODUCT(INDEX('Input| Projects'!$AS$10:$CP$1005, ,MATCH($C28,'Input| Projects'!$AS$9:$CP$9,0)),'Calc| Project Costs'!BM$10:BM$1005)/10^3</f>
        <v>0</v>
      </c>
      <c r="H83" s="186">
        <f>SUMPRODUCT(INDEX('Input| Projects'!$AS$10:$CP$1005, ,MATCH($C83,'Input| Projects'!$AS$9:$CP$9,0)),'Calc| Project Costs'!AH$10:AH$1005)/10^3+SUMPRODUCT(INDEX('Input| Projects'!$AS$10:$CP$1005, ,MATCH($C28,'Input| Projects'!$AS$9:$CP$9,0)),'Calc| Project Costs'!BN$10:BN$1005)/10^3</f>
        <v>0</v>
      </c>
      <c r="I83" s="186">
        <f>SUMPRODUCT(INDEX('Input| Projects'!$AS$10:$CP$1005, ,MATCH($C83,'Input| Projects'!$AS$9:$CP$9,0)),'Calc| Project Costs'!AI$10:AI$1005)/10^3+SUMPRODUCT(INDEX('Input| Projects'!$AS$10:$CP$1005, ,MATCH($C28,'Input| Projects'!$AS$9:$CP$9,0)),'Calc| Project Costs'!BO$10:BO$1005)/10^3</f>
        <v>0</v>
      </c>
      <c r="J83" s="186">
        <f>SUMPRODUCT(INDEX('Input| Projects'!$AS$10:$CP$1005, ,MATCH($C83,'Input| Projects'!$AS$9:$CP$9,0)),'Calc| Project Costs'!AJ$10:AJ$1005)/10^3+SUMPRODUCT(INDEX('Input| Projects'!$AS$10:$CP$1005, ,MATCH($C28,'Input| Projects'!$AS$9:$CP$9,0)),'Calc| Project Costs'!BP$10:BP$1005)/10^3</f>
        <v>0</v>
      </c>
      <c r="K83" s="186">
        <f t="shared" si="11"/>
        <v>0</v>
      </c>
    </row>
    <row r="84" spans="2:11" s="41" customFormat="1" outlineLevel="1" x14ac:dyDescent="0.2">
      <c r="B84" s="201">
        <f t="shared" si="12"/>
        <v>22</v>
      </c>
      <c r="C84" s="42" t="str">
        <f t="shared" si="10"/>
        <v/>
      </c>
      <c r="D84" s="186">
        <f>SUMPRODUCT(INDEX('Input| Projects'!$AS$10:$CP$1005, ,MATCH($C84,'Input| Projects'!$AS$9:$CP$9,0)),'Calc| Project Costs'!AD$10:AD$1005)/10^3+SUMPRODUCT(INDEX('Input| Projects'!$AS$10:$CP$1005, ,MATCH($C29,'Input| Projects'!$AS$9:$CP$9,0)),'Calc| Project Costs'!BJ$10:BJ$1005)/10^3</f>
        <v>0</v>
      </c>
      <c r="E84" s="186">
        <f>SUMPRODUCT(INDEX('Input| Projects'!$AS$10:$CP$1005, ,MATCH($C84,'Input| Projects'!$AS$9:$CP$9,0)),'Calc| Project Costs'!AE$10:AE$1005)/10^3+SUMPRODUCT(INDEX('Input| Projects'!$AS$10:$CP$1005, ,MATCH($C29,'Input| Projects'!$AS$9:$CP$9,0)),'Calc| Project Costs'!BK$10:BK$1005)/10^3</f>
        <v>0</v>
      </c>
      <c r="F84" s="186">
        <f>SUMPRODUCT(INDEX('Input| Projects'!$AS$10:$CP$1005, ,MATCH($C84,'Input| Projects'!$AS$9:$CP$9,0)),'Calc| Project Costs'!AF$10:AF$1005)/10^3+SUMPRODUCT(INDEX('Input| Projects'!$AS$10:$CP$1005, ,MATCH($C29,'Input| Projects'!$AS$9:$CP$9,0)),'Calc| Project Costs'!BL$10:BL$1005)/10^3</f>
        <v>0</v>
      </c>
      <c r="G84" s="186">
        <f>SUMPRODUCT(INDEX('Input| Projects'!$AS$10:$CP$1005, ,MATCH($C84,'Input| Projects'!$AS$9:$CP$9,0)),'Calc| Project Costs'!AG$10:AG$1005)/10^3+SUMPRODUCT(INDEX('Input| Projects'!$AS$10:$CP$1005, ,MATCH($C29,'Input| Projects'!$AS$9:$CP$9,0)),'Calc| Project Costs'!BM$10:BM$1005)/10^3</f>
        <v>0</v>
      </c>
      <c r="H84" s="186">
        <f>SUMPRODUCT(INDEX('Input| Projects'!$AS$10:$CP$1005, ,MATCH($C84,'Input| Projects'!$AS$9:$CP$9,0)),'Calc| Project Costs'!AH$10:AH$1005)/10^3+SUMPRODUCT(INDEX('Input| Projects'!$AS$10:$CP$1005, ,MATCH($C29,'Input| Projects'!$AS$9:$CP$9,0)),'Calc| Project Costs'!BN$10:BN$1005)/10^3</f>
        <v>0</v>
      </c>
      <c r="I84" s="186">
        <f>SUMPRODUCT(INDEX('Input| Projects'!$AS$10:$CP$1005, ,MATCH($C84,'Input| Projects'!$AS$9:$CP$9,0)),'Calc| Project Costs'!AI$10:AI$1005)/10^3+SUMPRODUCT(INDEX('Input| Projects'!$AS$10:$CP$1005, ,MATCH($C29,'Input| Projects'!$AS$9:$CP$9,0)),'Calc| Project Costs'!BO$10:BO$1005)/10^3</f>
        <v>0</v>
      </c>
      <c r="J84" s="186">
        <f>SUMPRODUCT(INDEX('Input| Projects'!$AS$10:$CP$1005, ,MATCH($C84,'Input| Projects'!$AS$9:$CP$9,0)),'Calc| Project Costs'!AJ$10:AJ$1005)/10^3+SUMPRODUCT(INDEX('Input| Projects'!$AS$10:$CP$1005, ,MATCH($C29,'Input| Projects'!$AS$9:$CP$9,0)),'Calc| Project Costs'!BP$10:BP$1005)/10^3</f>
        <v>0</v>
      </c>
      <c r="K84" s="186">
        <f t="shared" si="11"/>
        <v>0</v>
      </c>
    </row>
    <row r="85" spans="2:11" s="41" customFormat="1" outlineLevel="1" x14ac:dyDescent="0.2">
      <c r="B85" s="201">
        <f t="shared" si="12"/>
        <v>23</v>
      </c>
      <c r="C85" s="42" t="str">
        <f t="shared" si="10"/>
        <v/>
      </c>
      <c r="D85" s="186">
        <f>SUMPRODUCT(INDEX('Input| Projects'!$AS$10:$CP$1005, ,MATCH($C85,'Input| Projects'!$AS$9:$CP$9,0)),'Calc| Project Costs'!AD$10:AD$1005)/10^3+SUMPRODUCT(INDEX('Input| Projects'!$AS$10:$CP$1005, ,MATCH($C30,'Input| Projects'!$AS$9:$CP$9,0)),'Calc| Project Costs'!BJ$10:BJ$1005)/10^3</f>
        <v>0</v>
      </c>
      <c r="E85" s="186">
        <f>SUMPRODUCT(INDEX('Input| Projects'!$AS$10:$CP$1005, ,MATCH($C85,'Input| Projects'!$AS$9:$CP$9,0)),'Calc| Project Costs'!AE$10:AE$1005)/10^3+SUMPRODUCT(INDEX('Input| Projects'!$AS$10:$CP$1005, ,MATCH($C30,'Input| Projects'!$AS$9:$CP$9,0)),'Calc| Project Costs'!BK$10:BK$1005)/10^3</f>
        <v>0</v>
      </c>
      <c r="F85" s="186">
        <f>SUMPRODUCT(INDEX('Input| Projects'!$AS$10:$CP$1005, ,MATCH($C85,'Input| Projects'!$AS$9:$CP$9,0)),'Calc| Project Costs'!AF$10:AF$1005)/10^3+SUMPRODUCT(INDEX('Input| Projects'!$AS$10:$CP$1005, ,MATCH($C30,'Input| Projects'!$AS$9:$CP$9,0)),'Calc| Project Costs'!BL$10:BL$1005)/10^3</f>
        <v>0</v>
      </c>
      <c r="G85" s="186">
        <f>SUMPRODUCT(INDEX('Input| Projects'!$AS$10:$CP$1005, ,MATCH($C85,'Input| Projects'!$AS$9:$CP$9,0)),'Calc| Project Costs'!AG$10:AG$1005)/10^3+SUMPRODUCT(INDEX('Input| Projects'!$AS$10:$CP$1005, ,MATCH($C30,'Input| Projects'!$AS$9:$CP$9,0)),'Calc| Project Costs'!BM$10:BM$1005)/10^3</f>
        <v>0</v>
      </c>
      <c r="H85" s="186">
        <f>SUMPRODUCT(INDEX('Input| Projects'!$AS$10:$CP$1005, ,MATCH($C85,'Input| Projects'!$AS$9:$CP$9,0)),'Calc| Project Costs'!AH$10:AH$1005)/10^3+SUMPRODUCT(INDEX('Input| Projects'!$AS$10:$CP$1005, ,MATCH($C30,'Input| Projects'!$AS$9:$CP$9,0)),'Calc| Project Costs'!BN$10:BN$1005)/10^3</f>
        <v>0</v>
      </c>
      <c r="I85" s="186">
        <f>SUMPRODUCT(INDEX('Input| Projects'!$AS$10:$CP$1005, ,MATCH($C85,'Input| Projects'!$AS$9:$CP$9,0)),'Calc| Project Costs'!AI$10:AI$1005)/10^3+SUMPRODUCT(INDEX('Input| Projects'!$AS$10:$CP$1005, ,MATCH($C30,'Input| Projects'!$AS$9:$CP$9,0)),'Calc| Project Costs'!BO$10:BO$1005)/10^3</f>
        <v>0</v>
      </c>
      <c r="J85" s="186">
        <f>SUMPRODUCT(INDEX('Input| Projects'!$AS$10:$CP$1005, ,MATCH($C85,'Input| Projects'!$AS$9:$CP$9,0)),'Calc| Project Costs'!AJ$10:AJ$1005)/10^3+SUMPRODUCT(INDEX('Input| Projects'!$AS$10:$CP$1005, ,MATCH($C30,'Input| Projects'!$AS$9:$CP$9,0)),'Calc| Project Costs'!BP$10:BP$1005)/10^3</f>
        <v>0</v>
      </c>
      <c r="K85" s="186">
        <f t="shared" si="11"/>
        <v>0</v>
      </c>
    </row>
    <row r="86" spans="2:11" s="41" customFormat="1" outlineLevel="1" x14ac:dyDescent="0.2">
      <c r="B86" s="201">
        <f t="shared" si="12"/>
        <v>24</v>
      </c>
      <c r="C86" s="42" t="str">
        <f t="shared" si="10"/>
        <v/>
      </c>
      <c r="D86" s="186">
        <f>SUMPRODUCT(INDEX('Input| Projects'!$AS$10:$CP$1005, ,MATCH($C86,'Input| Projects'!$AS$9:$CP$9,0)),'Calc| Project Costs'!AD$10:AD$1005)/10^3+SUMPRODUCT(INDEX('Input| Projects'!$AS$10:$CP$1005, ,MATCH($C31,'Input| Projects'!$AS$9:$CP$9,0)),'Calc| Project Costs'!BJ$10:BJ$1005)/10^3</f>
        <v>0</v>
      </c>
      <c r="E86" s="186">
        <f>SUMPRODUCT(INDEX('Input| Projects'!$AS$10:$CP$1005, ,MATCH($C86,'Input| Projects'!$AS$9:$CP$9,0)),'Calc| Project Costs'!AE$10:AE$1005)/10^3+SUMPRODUCT(INDEX('Input| Projects'!$AS$10:$CP$1005, ,MATCH($C31,'Input| Projects'!$AS$9:$CP$9,0)),'Calc| Project Costs'!BK$10:BK$1005)/10^3</f>
        <v>0</v>
      </c>
      <c r="F86" s="186">
        <f>SUMPRODUCT(INDEX('Input| Projects'!$AS$10:$CP$1005, ,MATCH($C86,'Input| Projects'!$AS$9:$CP$9,0)),'Calc| Project Costs'!AF$10:AF$1005)/10^3+SUMPRODUCT(INDEX('Input| Projects'!$AS$10:$CP$1005, ,MATCH($C31,'Input| Projects'!$AS$9:$CP$9,0)),'Calc| Project Costs'!BL$10:BL$1005)/10^3</f>
        <v>0</v>
      </c>
      <c r="G86" s="186">
        <f>SUMPRODUCT(INDEX('Input| Projects'!$AS$10:$CP$1005, ,MATCH($C86,'Input| Projects'!$AS$9:$CP$9,0)),'Calc| Project Costs'!AG$10:AG$1005)/10^3+SUMPRODUCT(INDEX('Input| Projects'!$AS$10:$CP$1005, ,MATCH($C31,'Input| Projects'!$AS$9:$CP$9,0)),'Calc| Project Costs'!BM$10:BM$1005)/10^3</f>
        <v>0</v>
      </c>
      <c r="H86" s="186">
        <f>SUMPRODUCT(INDEX('Input| Projects'!$AS$10:$CP$1005, ,MATCH($C86,'Input| Projects'!$AS$9:$CP$9,0)),'Calc| Project Costs'!AH$10:AH$1005)/10^3+SUMPRODUCT(INDEX('Input| Projects'!$AS$10:$CP$1005, ,MATCH($C31,'Input| Projects'!$AS$9:$CP$9,0)),'Calc| Project Costs'!BN$10:BN$1005)/10^3</f>
        <v>0</v>
      </c>
      <c r="I86" s="186">
        <f>SUMPRODUCT(INDEX('Input| Projects'!$AS$10:$CP$1005, ,MATCH($C86,'Input| Projects'!$AS$9:$CP$9,0)),'Calc| Project Costs'!AI$10:AI$1005)/10^3+SUMPRODUCT(INDEX('Input| Projects'!$AS$10:$CP$1005, ,MATCH($C31,'Input| Projects'!$AS$9:$CP$9,0)),'Calc| Project Costs'!BO$10:BO$1005)/10^3</f>
        <v>0</v>
      </c>
      <c r="J86" s="186">
        <f>SUMPRODUCT(INDEX('Input| Projects'!$AS$10:$CP$1005, ,MATCH($C86,'Input| Projects'!$AS$9:$CP$9,0)),'Calc| Project Costs'!AJ$10:AJ$1005)/10^3+SUMPRODUCT(INDEX('Input| Projects'!$AS$10:$CP$1005, ,MATCH($C31,'Input| Projects'!$AS$9:$CP$9,0)),'Calc| Project Costs'!BP$10:BP$1005)/10^3</f>
        <v>0</v>
      </c>
      <c r="K86" s="186">
        <f t="shared" si="11"/>
        <v>0</v>
      </c>
    </row>
    <row r="87" spans="2:11" s="41" customFormat="1" outlineLevel="1" x14ac:dyDescent="0.2">
      <c r="B87" s="201">
        <f t="shared" si="12"/>
        <v>25</v>
      </c>
      <c r="C87" s="42" t="str">
        <f t="shared" si="10"/>
        <v/>
      </c>
      <c r="D87" s="186">
        <f>SUMPRODUCT(INDEX('Input| Projects'!$AS$10:$CP$1005, ,MATCH($C87,'Input| Projects'!$AS$9:$CP$9,0)),'Calc| Project Costs'!AD$10:AD$1005)/10^3+SUMPRODUCT(INDEX('Input| Projects'!$AS$10:$CP$1005, ,MATCH($C32,'Input| Projects'!$AS$9:$CP$9,0)),'Calc| Project Costs'!BJ$10:BJ$1005)/10^3</f>
        <v>0</v>
      </c>
      <c r="E87" s="186">
        <f>SUMPRODUCT(INDEX('Input| Projects'!$AS$10:$CP$1005, ,MATCH($C87,'Input| Projects'!$AS$9:$CP$9,0)),'Calc| Project Costs'!AE$10:AE$1005)/10^3+SUMPRODUCT(INDEX('Input| Projects'!$AS$10:$CP$1005, ,MATCH($C32,'Input| Projects'!$AS$9:$CP$9,0)),'Calc| Project Costs'!BK$10:BK$1005)/10^3</f>
        <v>0</v>
      </c>
      <c r="F87" s="186">
        <f>SUMPRODUCT(INDEX('Input| Projects'!$AS$10:$CP$1005, ,MATCH($C87,'Input| Projects'!$AS$9:$CP$9,0)),'Calc| Project Costs'!AF$10:AF$1005)/10^3+SUMPRODUCT(INDEX('Input| Projects'!$AS$10:$CP$1005, ,MATCH($C32,'Input| Projects'!$AS$9:$CP$9,0)),'Calc| Project Costs'!BL$10:BL$1005)/10^3</f>
        <v>0</v>
      </c>
      <c r="G87" s="186">
        <f>SUMPRODUCT(INDEX('Input| Projects'!$AS$10:$CP$1005, ,MATCH($C87,'Input| Projects'!$AS$9:$CP$9,0)),'Calc| Project Costs'!AG$10:AG$1005)/10^3+SUMPRODUCT(INDEX('Input| Projects'!$AS$10:$CP$1005, ,MATCH($C32,'Input| Projects'!$AS$9:$CP$9,0)),'Calc| Project Costs'!BM$10:BM$1005)/10^3</f>
        <v>0</v>
      </c>
      <c r="H87" s="186">
        <f>SUMPRODUCT(INDEX('Input| Projects'!$AS$10:$CP$1005, ,MATCH($C87,'Input| Projects'!$AS$9:$CP$9,0)),'Calc| Project Costs'!AH$10:AH$1005)/10^3+SUMPRODUCT(INDEX('Input| Projects'!$AS$10:$CP$1005, ,MATCH($C32,'Input| Projects'!$AS$9:$CP$9,0)),'Calc| Project Costs'!BN$10:BN$1005)/10^3</f>
        <v>0</v>
      </c>
      <c r="I87" s="186">
        <f>SUMPRODUCT(INDEX('Input| Projects'!$AS$10:$CP$1005, ,MATCH($C87,'Input| Projects'!$AS$9:$CP$9,0)),'Calc| Project Costs'!AI$10:AI$1005)/10^3+SUMPRODUCT(INDEX('Input| Projects'!$AS$10:$CP$1005, ,MATCH($C32,'Input| Projects'!$AS$9:$CP$9,0)),'Calc| Project Costs'!BO$10:BO$1005)/10^3</f>
        <v>0</v>
      </c>
      <c r="J87" s="186">
        <f>SUMPRODUCT(INDEX('Input| Projects'!$AS$10:$CP$1005, ,MATCH($C87,'Input| Projects'!$AS$9:$CP$9,0)),'Calc| Project Costs'!AJ$10:AJ$1005)/10^3+SUMPRODUCT(INDEX('Input| Projects'!$AS$10:$CP$1005, ,MATCH($C32,'Input| Projects'!$AS$9:$CP$9,0)),'Calc| Project Costs'!BP$10:BP$1005)/10^3</f>
        <v>0</v>
      </c>
      <c r="K87" s="186">
        <f t="shared" si="11"/>
        <v>0</v>
      </c>
    </row>
    <row r="88" spans="2:11" s="41" customFormat="1" outlineLevel="1" x14ac:dyDescent="0.2">
      <c r="B88" s="201">
        <f t="shared" si="12"/>
        <v>26</v>
      </c>
      <c r="C88" s="42" t="str">
        <f t="shared" si="10"/>
        <v/>
      </c>
      <c r="D88" s="186">
        <f>SUMPRODUCT(INDEX('Input| Projects'!$AS$10:$CP$1005, ,MATCH($C88,'Input| Projects'!$AS$9:$CP$9,0)),'Calc| Project Costs'!AD$10:AD$1005)/10^3+SUMPRODUCT(INDEX('Input| Projects'!$AS$10:$CP$1005, ,MATCH($C33,'Input| Projects'!$AS$9:$CP$9,0)),'Calc| Project Costs'!BJ$10:BJ$1005)/10^3</f>
        <v>0</v>
      </c>
      <c r="E88" s="186">
        <f>SUMPRODUCT(INDEX('Input| Projects'!$AS$10:$CP$1005, ,MATCH($C88,'Input| Projects'!$AS$9:$CP$9,0)),'Calc| Project Costs'!AE$10:AE$1005)/10^3+SUMPRODUCT(INDEX('Input| Projects'!$AS$10:$CP$1005, ,MATCH($C33,'Input| Projects'!$AS$9:$CP$9,0)),'Calc| Project Costs'!BK$10:BK$1005)/10^3</f>
        <v>0</v>
      </c>
      <c r="F88" s="186">
        <f>SUMPRODUCT(INDEX('Input| Projects'!$AS$10:$CP$1005, ,MATCH($C88,'Input| Projects'!$AS$9:$CP$9,0)),'Calc| Project Costs'!AF$10:AF$1005)/10^3+SUMPRODUCT(INDEX('Input| Projects'!$AS$10:$CP$1005, ,MATCH($C33,'Input| Projects'!$AS$9:$CP$9,0)),'Calc| Project Costs'!BL$10:BL$1005)/10^3</f>
        <v>0</v>
      </c>
      <c r="G88" s="186">
        <f>SUMPRODUCT(INDEX('Input| Projects'!$AS$10:$CP$1005, ,MATCH($C88,'Input| Projects'!$AS$9:$CP$9,0)),'Calc| Project Costs'!AG$10:AG$1005)/10^3+SUMPRODUCT(INDEX('Input| Projects'!$AS$10:$CP$1005, ,MATCH($C33,'Input| Projects'!$AS$9:$CP$9,0)),'Calc| Project Costs'!BM$10:BM$1005)/10^3</f>
        <v>0</v>
      </c>
      <c r="H88" s="186">
        <f>SUMPRODUCT(INDEX('Input| Projects'!$AS$10:$CP$1005, ,MATCH($C88,'Input| Projects'!$AS$9:$CP$9,0)),'Calc| Project Costs'!AH$10:AH$1005)/10^3+SUMPRODUCT(INDEX('Input| Projects'!$AS$10:$CP$1005, ,MATCH($C33,'Input| Projects'!$AS$9:$CP$9,0)),'Calc| Project Costs'!BN$10:BN$1005)/10^3</f>
        <v>0</v>
      </c>
      <c r="I88" s="186">
        <f>SUMPRODUCT(INDEX('Input| Projects'!$AS$10:$CP$1005, ,MATCH($C88,'Input| Projects'!$AS$9:$CP$9,0)),'Calc| Project Costs'!AI$10:AI$1005)/10^3+SUMPRODUCT(INDEX('Input| Projects'!$AS$10:$CP$1005, ,MATCH($C33,'Input| Projects'!$AS$9:$CP$9,0)),'Calc| Project Costs'!BO$10:BO$1005)/10^3</f>
        <v>0</v>
      </c>
      <c r="J88" s="186">
        <f>SUMPRODUCT(INDEX('Input| Projects'!$AS$10:$CP$1005, ,MATCH($C88,'Input| Projects'!$AS$9:$CP$9,0)),'Calc| Project Costs'!AJ$10:AJ$1005)/10^3+SUMPRODUCT(INDEX('Input| Projects'!$AS$10:$CP$1005, ,MATCH($C33,'Input| Projects'!$AS$9:$CP$9,0)),'Calc| Project Costs'!BP$10:BP$1005)/10^3</f>
        <v>0</v>
      </c>
      <c r="K88" s="186">
        <f t="shared" si="11"/>
        <v>0</v>
      </c>
    </row>
    <row r="89" spans="2:11" s="41" customFormat="1" outlineLevel="1" x14ac:dyDescent="0.2">
      <c r="B89" s="201">
        <f t="shared" si="12"/>
        <v>27</v>
      </c>
      <c r="C89" s="42" t="str">
        <f t="shared" si="10"/>
        <v/>
      </c>
      <c r="D89" s="186">
        <f>SUMPRODUCT(INDEX('Input| Projects'!$AS$10:$CP$1005, ,MATCH($C89,'Input| Projects'!$AS$9:$CP$9,0)),'Calc| Project Costs'!AD$10:AD$1005)/10^3+SUMPRODUCT(INDEX('Input| Projects'!$AS$10:$CP$1005, ,MATCH($C34,'Input| Projects'!$AS$9:$CP$9,0)),'Calc| Project Costs'!BJ$10:BJ$1005)/10^3</f>
        <v>0</v>
      </c>
      <c r="E89" s="186">
        <f>SUMPRODUCT(INDEX('Input| Projects'!$AS$10:$CP$1005, ,MATCH($C89,'Input| Projects'!$AS$9:$CP$9,0)),'Calc| Project Costs'!AE$10:AE$1005)/10^3+SUMPRODUCT(INDEX('Input| Projects'!$AS$10:$CP$1005, ,MATCH($C34,'Input| Projects'!$AS$9:$CP$9,0)),'Calc| Project Costs'!BK$10:BK$1005)/10^3</f>
        <v>0</v>
      </c>
      <c r="F89" s="186">
        <f>SUMPRODUCT(INDEX('Input| Projects'!$AS$10:$CP$1005, ,MATCH($C89,'Input| Projects'!$AS$9:$CP$9,0)),'Calc| Project Costs'!AF$10:AF$1005)/10^3+SUMPRODUCT(INDEX('Input| Projects'!$AS$10:$CP$1005, ,MATCH($C34,'Input| Projects'!$AS$9:$CP$9,0)),'Calc| Project Costs'!BL$10:BL$1005)/10^3</f>
        <v>0</v>
      </c>
      <c r="G89" s="186">
        <f>SUMPRODUCT(INDEX('Input| Projects'!$AS$10:$CP$1005, ,MATCH($C89,'Input| Projects'!$AS$9:$CP$9,0)),'Calc| Project Costs'!AG$10:AG$1005)/10^3+SUMPRODUCT(INDEX('Input| Projects'!$AS$10:$CP$1005, ,MATCH($C34,'Input| Projects'!$AS$9:$CP$9,0)),'Calc| Project Costs'!BM$10:BM$1005)/10^3</f>
        <v>0</v>
      </c>
      <c r="H89" s="186">
        <f>SUMPRODUCT(INDEX('Input| Projects'!$AS$10:$CP$1005, ,MATCH($C89,'Input| Projects'!$AS$9:$CP$9,0)),'Calc| Project Costs'!AH$10:AH$1005)/10^3+SUMPRODUCT(INDEX('Input| Projects'!$AS$10:$CP$1005, ,MATCH($C34,'Input| Projects'!$AS$9:$CP$9,0)),'Calc| Project Costs'!BN$10:BN$1005)/10^3</f>
        <v>0</v>
      </c>
      <c r="I89" s="186">
        <f>SUMPRODUCT(INDEX('Input| Projects'!$AS$10:$CP$1005, ,MATCH($C89,'Input| Projects'!$AS$9:$CP$9,0)),'Calc| Project Costs'!AI$10:AI$1005)/10^3+SUMPRODUCT(INDEX('Input| Projects'!$AS$10:$CP$1005, ,MATCH($C34,'Input| Projects'!$AS$9:$CP$9,0)),'Calc| Project Costs'!BO$10:BO$1005)/10^3</f>
        <v>0</v>
      </c>
      <c r="J89" s="186">
        <f>SUMPRODUCT(INDEX('Input| Projects'!$AS$10:$CP$1005, ,MATCH($C89,'Input| Projects'!$AS$9:$CP$9,0)),'Calc| Project Costs'!AJ$10:AJ$1005)/10^3+SUMPRODUCT(INDEX('Input| Projects'!$AS$10:$CP$1005, ,MATCH($C34,'Input| Projects'!$AS$9:$CP$9,0)),'Calc| Project Costs'!BP$10:BP$1005)/10^3</f>
        <v>0</v>
      </c>
      <c r="K89" s="186">
        <f t="shared" si="11"/>
        <v>0</v>
      </c>
    </row>
    <row r="90" spans="2:11" s="41" customFormat="1" outlineLevel="1" x14ac:dyDescent="0.2">
      <c r="B90" s="201">
        <f t="shared" si="12"/>
        <v>28</v>
      </c>
      <c r="C90" s="42" t="str">
        <f t="shared" si="10"/>
        <v/>
      </c>
      <c r="D90" s="186">
        <f>SUMPRODUCT(INDEX('Input| Projects'!$AS$10:$CP$1005, ,MATCH($C90,'Input| Projects'!$AS$9:$CP$9,0)),'Calc| Project Costs'!AD$10:AD$1005)/10^3+SUMPRODUCT(INDEX('Input| Projects'!$AS$10:$CP$1005, ,MATCH($C35,'Input| Projects'!$AS$9:$CP$9,0)),'Calc| Project Costs'!BJ$10:BJ$1005)/10^3</f>
        <v>0</v>
      </c>
      <c r="E90" s="186">
        <f>SUMPRODUCT(INDEX('Input| Projects'!$AS$10:$CP$1005, ,MATCH($C90,'Input| Projects'!$AS$9:$CP$9,0)),'Calc| Project Costs'!AE$10:AE$1005)/10^3+SUMPRODUCT(INDEX('Input| Projects'!$AS$10:$CP$1005, ,MATCH($C35,'Input| Projects'!$AS$9:$CP$9,0)),'Calc| Project Costs'!BK$10:BK$1005)/10^3</f>
        <v>0</v>
      </c>
      <c r="F90" s="186">
        <f>SUMPRODUCT(INDEX('Input| Projects'!$AS$10:$CP$1005, ,MATCH($C90,'Input| Projects'!$AS$9:$CP$9,0)),'Calc| Project Costs'!AF$10:AF$1005)/10^3+SUMPRODUCT(INDEX('Input| Projects'!$AS$10:$CP$1005, ,MATCH($C35,'Input| Projects'!$AS$9:$CP$9,0)),'Calc| Project Costs'!BL$10:BL$1005)/10^3</f>
        <v>0</v>
      </c>
      <c r="G90" s="186">
        <f>SUMPRODUCT(INDEX('Input| Projects'!$AS$10:$CP$1005, ,MATCH($C90,'Input| Projects'!$AS$9:$CP$9,0)),'Calc| Project Costs'!AG$10:AG$1005)/10^3+SUMPRODUCT(INDEX('Input| Projects'!$AS$10:$CP$1005, ,MATCH($C35,'Input| Projects'!$AS$9:$CP$9,0)),'Calc| Project Costs'!BM$10:BM$1005)/10^3</f>
        <v>0</v>
      </c>
      <c r="H90" s="186">
        <f>SUMPRODUCT(INDEX('Input| Projects'!$AS$10:$CP$1005, ,MATCH($C90,'Input| Projects'!$AS$9:$CP$9,0)),'Calc| Project Costs'!AH$10:AH$1005)/10^3+SUMPRODUCT(INDEX('Input| Projects'!$AS$10:$CP$1005, ,MATCH($C35,'Input| Projects'!$AS$9:$CP$9,0)),'Calc| Project Costs'!BN$10:BN$1005)/10^3</f>
        <v>0</v>
      </c>
      <c r="I90" s="186">
        <f>SUMPRODUCT(INDEX('Input| Projects'!$AS$10:$CP$1005, ,MATCH($C90,'Input| Projects'!$AS$9:$CP$9,0)),'Calc| Project Costs'!AI$10:AI$1005)/10^3+SUMPRODUCT(INDEX('Input| Projects'!$AS$10:$CP$1005, ,MATCH($C35,'Input| Projects'!$AS$9:$CP$9,0)),'Calc| Project Costs'!BO$10:BO$1005)/10^3</f>
        <v>0</v>
      </c>
      <c r="J90" s="186">
        <f>SUMPRODUCT(INDEX('Input| Projects'!$AS$10:$CP$1005, ,MATCH($C90,'Input| Projects'!$AS$9:$CP$9,0)),'Calc| Project Costs'!AJ$10:AJ$1005)/10^3+SUMPRODUCT(INDEX('Input| Projects'!$AS$10:$CP$1005, ,MATCH($C35,'Input| Projects'!$AS$9:$CP$9,0)),'Calc| Project Costs'!BP$10:BP$1005)/10^3</f>
        <v>0</v>
      </c>
      <c r="K90" s="186">
        <f t="shared" si="11"/>
        <v>0</v>
      </c>
    </row>
    <row r="91" spans="2:11" s="41" customFormat="1" outlineLevel="1" x14ac:dyDescent="0.2">
      <c r="B91" s="201">
        <f t="shared" si="12"/>
        <v>29</v>
      </c>
      <c r="C91" s="42" t="str">
        <f t="shared" si="10"/>
        <v/>
      </c>
      <c r="D91" s="186">
        <f>SUMPRODUCT(INDEX('Input| Projects'!$AS$10:$CP$1005, ,MATCH($C91,'Input| Projects'!$AS$9:$CP$9,0)),'Calc| Project Costs'!AD$10:AD$1005)/10^3+SUMPRODUCT(INDEX('Input| Projects'!$AS$10:$CP$1005, ,MATCH($C36,'Input| Projects'!$AS$9:$CP$9,0)),'Calc| Project Costs'!BJ$10:BJ$1005)/10^3</f>
        <v>0</v>
      </c>
      <c r="E91" s="186">
        <f>SUMPRODUCT(INDEX('Input| Projects'!$AS$10:$CP$1005, ,MATCH($C91,'Input| Projects'!$AS$9:$CP$9,0)),'Calc| Project Costs'!AE$10:AE$1005)/10^3+SUMPRODUCT(INDEX('Input| Projects'!$AS$10:$CP$1005, ,MATCH($C36,'Input| Projects'!$AS$9:$CP$9,0)),'Calc| Project Costs'!BK$10:BK$1005)/10^3</f>
        <v>0</v>
      </c>
      <c r="F91" s="186">
        <f>SUMPRODUCT(INDEX('Input| Projects'!$AS$10:$CP$1005, ,MATCH($C91,'Input| Projects'!$AS$9:$CP$9,0)),'Calc| Project Costs'!AF$10:AF$1005)/10^3+SUMPRODUCT(INDEX('Input| Projects'!$AS$10:$CP$1005, ,MATCH($C36,'Input| Projects'!$AS$9:$CP$9,0)),'Calc| Project Costs'!BL$10:BL$1005)/10^3</f>
        <v>0</v>
      </c>
      <c r="G91" s="186">
        <f>SUMPRODUCT(INDEX('Input| Projects'!$AS$10:$CP$1005, ,MATCH($C91,'Input| Projects'!$AS$9:$CP$9,0)),'Calc| Project Costs'!AG$10:AG$1005)/10^3+SUMPRODUCT(INDEX('Input| Projects'!$AS$10:$CP$1005, ,MATCH($C36,'Input| Projects'!$AS$9:$CP$9,0)),'Calc| Project Costs'!BM$10:BM$1005)/10^3</f>
        <v>0</v>
      </c>
      <c r="H91" s="186">
        <f>SUMPRODUCT(INDEX('Input| Projects'!$AS$10:$CP$1005, ,MATCH($C91,'Input| Projects'!$AS$9:$CP$9,0)),'Calc| Project Costs'!AH$10:AH$1005)/10^3+SUMPRODUCT(INDEX('Input| Projects'!$AS$10:$CP$1005, ,MATCH($C36,'Input| Projects'!$AS$9:$CP$9,0)),'Calc| Project Costs'!BN$10:BN$1005)/10^3</f>
        <v>0</v>
      </c>
      <c r="I91" s="186">
        <f>SUMPRODUCT(INDEX('Input| Projects'!$AS$10:$CP$1005, ,MATCH($C91,'Input| Projects'!$AS$9:$CP$9,0)),'Calc| Project Costs'!AI$10:AI$1005)/10^3+SUMPRODUCT(INDEX('Input| Projects'!$AS$10:$CP$1005, ,MATCH($C36,'Input| Projects'!$AS$9:$CP$9,0)),'Calc| Project Costs'!BO$10:BO$1005)/10^3</f>
        <v>0</v>
      </c>
      <c r="J91" s="186">
        <f>SUMPRODUCT(INDEX('Input| Projects'!$AS$10:$CP$1005, ,MATCH($C91,'Input| Projects'!$AS$9:$CP$9,0)),'Calc| Project Costs'!AJ$10:AJ$1005)/10^3+SUMPRODUCT(INDEX('Input| Projects'!$AS$10:$CP$1005, ,MATCH($C36,'Input| Projects'!$AS$9:$CP$9,0)),'Calc| Project Costs'!BP$10:BP$1005)/10^3</f>
        <v>0</v>
      </c>
      <c r="K91" s="186">
        <f t="shared" si="11"/>
        <v>0</v>
      </c>
    </row>
    <row r="92" spans="2:11" s="41" customFormat="1" outlineLevel="1" x14ac:dyDescent="0.2">
      <c r="B92" s="201">
        <f t="shared" si="12"/>
        <v>30</v>
      </c>
      <c r="C92" s="42" t="str">
        <f t="shared" si="10"/>
        <v/>
      </c>
      <c r="D92" s="186">
        <f>SUMPRODUCT(INDEX('Input| Projects'!$AS$10:$CP$1005, ,MATCH($C92,'Input| Projects'!$AS$9:$CP$9,0)),'Calc| Project Costs'!AD$10:AD$1005)/10^3+SUMPRODUCT(INDEX('Input| Projects'!$AS$10:$CP$1005, ,MATCH($C37,'Input| Projects'!$AS$9:$CP$9,0)),'Calc| Project Costs'!BJ$10:BJ$1005)/10^3</f>
        <v>0</v>
      </c>
      <c r="E92" s="186">
        <f>SUMPRODUCT(INDEX('Input| Projects'!$AS$10:$CP$1005, ,MATCH($C92,'Input| Projects'!$AS$9:$CP$9,0)),'Calc| Project Costs'!AE$10:AE$1005)/10^3+SUMPRODUCT(INDEX('Input| Projects'!$AS$10:$CP$1005, ,MATCH($C37,'Input| Projects'!$AS$9:$CP$9,0)),'Calc| Project Costs'!BK$10:BK$1005)/10^3</f>
        <v>0</v>
      </c>
      <c r="F92" s="186">
        <f>SUMPRODUCT(INDEX('Input| Projects'!$AS$10:$CP$1005, ,MATCH($C92,'Input| Projects'!$AS$9:$CP$9,0)),'Calc| Project Costs'!AF$10:AF$1005)/10^3+SUMPRODUCT(INDEX('Input| Projects'!$AS$10:$CP$1005, ,MATCH($C37,'Input| Projects'!$AS$9:$CP$9,0)),'Calc| Project Costs'!BL$10:BL$1005)/10^3</f>
        <v>0</v>
      </c>
      <c r="G92" s="186">
        <f>SUMPRODUCT(INDEX('Input| Projects'!$AS$10:$CP$1005, ,MATCH($C92,'Input| Projects'!$AS$9:$CP$9,0)),'Calc| Project Costs'!AG$10:AG$1005)/10^3+SUMPRODUCT(INDEX('Input| Projects'!$AS$10:$CP$1005, ,MATCH($C37,'Input| Projects'!$AS$9:$CP$9,0)),'Calc| Project Costs'!BM$10:BM$1005)/10^3</f>
        <v>0</v>
      </c>
      <c r="H92" s="186">
        <f>SUMPRODUCT(INDEX('Input| Projects'!$AS$10:$CP$1005, ,MATCH($C92,'Input| Projects'!$AS$9:$CP$9,0)),'Calc| Project Costs'!AH$10:AH$1005)/10^3+SUMPRODUCT(INDEX('Input| Projects'!$AS$10:$CP$1005, ,MATCH($C37,'Input| Projects'!$AS$9:$CP$9,0)),'Calc| Project Costs'!BN$10:BN$1005)/10^3</f>
        <v>0</v>
      </c>
      <c r="I92" s="186">
        <f>SUMPRODUCT(INDEX('Input| Projects'!$AS$10:$CP$1005, ,MATCH($C92,'Input| Projects'!$AS$9:$CP$9,0)),'Calc| Project Costs'!AI$10:AI$1005)/10^3+SUMPRODUCT(INDEX('Input| Projects'!$AS$10:$CP$1005, ,MATCH($C37,'Input| Projects'!$AS$9:$CP$9,0)),'Calc| Project Costs'!BO$10:BO$1005)/10^3</f>
        <v>0</v>
      </c>
      <c r="J92" s="186">
        <f>SUMPRODUCT(INDEX('Input| Projects'!$AS$10:$CP$1005, ,MATCH($C92,'Input| Projects'!$AS$9:$CP$9,0)),'Calc| Project Costs'!AJ$10:AJ$1005)/10^3+SUMPRODUCT(INDEX('Input| Projects'!$AS$10:$CP$1005, ,MATCH($C37,'Input| Projects'!$AS$9:$CP$9,0)),'Calc| Project Costs'!BP$10:BP$1005)/10^3</f>
        <v>0</v>
      </c>
      <c r="K92" s="186">
        <f t="shared" si="11"/>
        <v>0</v>
      </c>
    </row>
    <row r="93" spans="2:11" s="41" customFormat="1" outlineLevel="1" x14ac:dyDescent="0.2">
      <c r="B93" s="201">
        <f t="shared" si="12"/>
        <v>31</v>
      </c>
      <c r="C93" s="42" t="str">
        <f t="shared" si="10"/>
        <v/>
      </c>
      <c r="D93" s="186">
        <f>SUMPRODUCT(INDEX('Input| Projects'!$AS$10:$CP$1005, ,MATCH($C93,'Input| Projects'!$AS$9:$CP$9,0)),'Calc| Project Costs'!AD$10:AD$1005)/10^3+SUMPRODUCT(INDEX('Input| Projects'!$AS$10:$CP$1005, ,MATCH($C38,'Input| Projects'!$AS$9:$CP$9,0)),'Calc| Project Costs'!BJ$10:BJ$1005)/10^3</f>
        <v>0</v>
      </c>
      <c r="E93" s="186">
        <f>SUMPRODUCT(INDEX('Input| Projects'!$AS$10:$CP$1005, ,MATCH($C93,'Input| Projects'!$AS$9:$CP$9,0)),'Calc| Project Costs'!AE$10:AE$1005)/10^3+SUMPRODUCT(INDEX('Input| Projects'!$AS$10:$CP$1005, ,MATCH($C38,'Input| Projects'!$AS$9:$CP$9,0)),'Calc| Project Costs'!BK$10:BK$1005)/10^3</f>
        <v>0</v>
      </c>
      <c r="F93" s="186">
        <f>SUMPRODUCT(INDEX('Input| Projects'!$AS$10:$CP$1005, ,MATCH($C93,'Input| Projects'!$AS$9:$CP$9,0)),'Calc| Project Costs'!AF$10:AF$1005)/10^3+SUMPRODUCT(INDEX('Input| Projects'!$AS$10:$CP$1005, ,MATCH($C38,'Input| Projects'!$AS$9:$CP$9,0)),'Calc| Project Costs'!BL$10:BL$1005)/10^3</f>
        <v>0</v>
      </c>
      <c r="G93" s="186">
        <f>SUMPRODUCT(INDEX('Input| Projects'!$AS$10:$CP$1005, ,MATCH($C93,'Input| Projects'!$AS$9:$CP$9,0)),'Calc| Project Costs'!AG$10:AG$1005)/10^3+SUMPRODUCT(INDEX('Input| Projects'!$AS$10:$CP$1005, ,MATCH($C38,'Input| Projects'!$AS$9:$CP$9,0)),'Calc| Project Costs'!BM$10:BM$1005)/10^3</f>
        <v>0</v>
      </c>
      <c r="H93" s="186">
        <f>SUMPRODUCT(INDEX('Input| Projects'!$AS$10:$CP$1005, ,MATCH($C93,'Input| Projects'!$AS$9:$CP$9,0)),'Calc| Project Costs'!AH$10:AH$1005)/10^3+SUMPRODUCT(INDEX('Input| Projects'!$AS$10:$CP$1005, ,MATCH($C38,'Input| Projects'!$AS$9:$CP$9,0)),'Calc| Project Costs'!BN$10:BN$1005)/10^3</f>
        <v>0</v>
      </c>
      <c r="I93" s="186">
        <f>SUMPRODUCT(INDEX('Input| Projects'!$AS$10:$CP$1005, ,MATCH($C93,'Input| Projects'!$AS$9:$CP$9,0)),'Calc| Project Costs'!AI$10:AI$1005)/10^3+SUMPRODUCT(INDEX('Input| Projects'!$AS$10:$CP$1005, ,MATCH($C38,'Input| Projects'!$AS$9:$CP$9,0)),'Calc| Project Costs'!BO$10:BO$1005)/10^3</f>
        <v>0</v>
      </c>
      <c r="J93" s="186">
        <f>SUMPRODUCT(INDEX('Input| Projects'!$AS$10:$CP$1005, ,MATCH($C93,'Input| Projects'!$AS$9:$CP$9,0)),'Calc| Project Costs'!AJ$10:AJ$1005)/10^3+SUMPRODUCT(INDEX('Input| Projects'!$AS$10:$CP$1005, ,MATCH($C38,'Input| Projects'!$AS$9:$CP$9,0)),'Calc| Project Costs'!BP$10:BP$1005)/10^3</f>
        <v>0</v>
      </c>
      <c r="K93" s="186">
        <f t="shared" si="11"/>
        <v>0</v>
      </c>
    </row>
    <row r="94" spans="2:11" s="41" customFormat="1" outlineLevel="1" x14ac:dyDescent="0.2">
      <c r="B94" s="201">
        <f t="shared" si="12"/>
        <v>32</v>
      </c>
      <c r="C94" s="42" t="str">
        <f t="shared" si="10"/>
        <v/>
      </c>
      <c r="D94" s="186">
        <f>SUMPRODUCT(INDEX('Input| Projects'!$AS$10:$CP$1005, ,MATCH($C94,'Input| Projects'!$AS$9:$CP$9,0)),'Calc| Project Costs'!AD$10:AD$1005)/10^3+SUMPRODUCT(INDEX('Input| Projects'!$AS$10:$CP$1005, ,MATCH($C39,'Input| Projects'!$AS$9:$CP$9,0)),'Calc| Project Costs'!BJ$10:BJ$1005)/10^3</f>
        <v>0</v>
      </c>
      <c r="E94" s="186">
        <f>SUMPRODUCT(INDEX('Input| Projects'!$AS$10:$CP$1005, ,MATCH($C94,'Input| Projects'!$AS$9:$CP$9,0)),'Calc| Project Costs'!AE$10:AE$1005)/10^3+SUMPRODUCT(INDEX('Input| Projects'!$AS$10:$CP$1005, ,MATCH($C39,'Input| Projects'!$AS$9:$CP$9,0)),'Calc| Project Costs'!BK$10:BK$1005)/10^3</f>
        <v>0</v>
      </c>
      <c r="F94" s="186">
        <f>SUMPRODUCT(INDEX('Input| Projects'!$AS$10:$CP$1005, ,MATCH($C94,'Input| Projects'!$AS$9:$CP$9,0)),'Calc| Project Costs'!AF$10:AF$1005)/10^3+SUMPRODUCT(INDEX('Input| Projects'!$AS$10:$CP$1005, ,MATCH($C39,'Input| Projects'!$AS$9:$CP$9,0)),'Calc| Project Costs'!BL$10:BL$1005)/10^3</f>
        <v>0</v>
      </c>
      <c r="G94" s="186">
        <f>SUMPRODUCT(INDEX('Input| Projects'!$AS$10:$CP$1005, ,MATCH($C94,'Input| Projects'!$AS$9:$CP$9,0)),'Calc| Project Costs'!AG$10:AG$1005)/10^3+SUMPRODUCT(INDEX('Input| Projects'!$AS$10:$CP$1005, ,MATCH($C39,'Input| Projects'!$AS$9:$CP$9,0)),'Calc| Project Costs'!BM$10:BM$1005)/10^3</f>
        <v>0</v>
      </c>
      <c r="H94" s="186">
        <f>SUMPRODUCT(INDEX('Input| Projects'!$AS$10:$CP$1005, ,MATCH($C94,'Input| Projects'!$AS$9:$CP$9,0)),'Calc| Project Costs'!AH$10:AH$1005)/10^3+SUMPRODUCT(INDEX('Input| Projects'!$AS$10:$CP$1005, ,MATCH($C39,'Input| Projects'!$AS$9:$CP$9,0)),'Calc| Project Costs'!BN$10:BN$1005)/10^3</f>
        <v>0</v>
      </c>
      <c r="I94" s="186">
        <f>SUMPRODUCT(INDEX('Input| Projects'!$AS$10:$CP$1005, ,MATCH($C94,'Input| Projects'!$AS$9:$CP$9,0)),'Calc| Project Costs'!AI$10:AI$1005)/10^3+SUMPRODUCT(INDEX('Input| Projects'!$AS$10:$CP$1005, ,MATCH($C39,'Input| Projects'!$AS$9:$CP$9,0)),'Calc| Project Costs'!BO$10:BO$1005)/10^3</f>
        <v>0</v>
      </c>
      <c r="J94" s="186">
        <f>SUMPRODUCT(INDEX('Input| Projects'!$AS$10:$CP$1005, ,MATCH($C94,'Input| Projects'!$AS$9:$CP$9,0)),'Calc| Project Costs'!AJ$10:AJ$1005)/10^3+SUMPRODUCT(INDEX('Input| Projects'!$AS$10:$CP$1005, ,MATCH($C39,'Input| Projects'!$AS$9:$CP$9,0)),'Calc| Project Costs'!BP$10:BP$1005)/10^3</f>
        <v>0</v>
      </c>
      <c r="K94" s="186">
        <f t="shared" si="11"/>
        <v>0</v>
      </c>
    </row>
    <row r="95" spans="2:11" s="41" customFormat="1" outlineLevel="1" x14ac:dyDescent="0.2">
      <c r="B95" s="201">
        <f t="shared" si="12"/>
        <v>33</v>
      </c>
      <c r="C95" s="42" t="str">
        <f t="shared" ref="C95:C112" si="13">IFERROR(C40,"")</f>
        <v/>
      </c>
      <c r="D95" s="186">
        <f>SUMPRODUCT(INDEX('Input| Projects'!$AS$10:$CP$1005, ,MATCH($C95,'Input| Projects'!$AS$9:$CP$9,0)),'Calc| Project Costs'!AD$10:AD$1005)/10^3+SUMPRODUCT(INDEX('Input| Projects'!$AS$10:$CP$1005, ,MATCH($C40,'Input| Projects'!$AS$9:$CP$9,0)),'Calc| Project Costs'!BJ$10:BJ$1005)/10^3</f>
        <v>0</v>
      </c>
      <c r="E95" s="186">
        <f>SUMPRODUCT(INDEX('Input| Projects'!$AS$10:$CP$1005, ,MATCH($C95,'Input| Projects'!$AS$9:$CP$9,0)),'Calc| Project Costs'!AE$10:AE$1005)/10^3+SUMPRODUCT(INDEX('Input| Projects'!$AS$10:$CP$1005, ,MATCH($C40,'Input| Projects'!$AS$9:$CP$9,0)),'Calc| Project Costs'!BK$10:BK$1005)/10^3</f>
        <v>0</v>
      </c>
      <c r="F95" s="186">
        <f>SUMPRODUCT(INDEX('Input| Projects'!$AS$10:$CP$1005, ,MATCH($C95,'Input| Projects'!$AS$9:$CP$9,0)),'Calc| Project Costs'!AF$10:AF$1005)/10^3+SUMPRODUCT(INDEX('Input| Projects'!$AS$10:$CP$1005, ,MATCH($C40,'Input| Projects'!$AS$9:$CP$9,0)),'Calc| Project Costs'!BL$10:BL$1005)/10^3</f>
        <v>0</v>
      </c>
      <c r="G95" s="186">
        <f>SUMPRODUCT(INDEX('Input| Projects'!$AS$10:$CP$1005, ,MATCH($C95,'Input| Projects'!$AS$9:$CP$9,0)),'Calc| Project Costs'!AG$10:AG$1005)/10^3+SUMPRODUCT(INDEX('Input| Projects'!$AS$10:$CP$1005, ,MATCH($C40,'Input| Projects'!$AS$9:$CP$9,0)),'Calc| Project Costs'!BM$10:BM$1005)/10^3</f>
        <v>0</v>
      </c>
      <c r="H95" s="186">
        <f>SUMPRODUCT(INDEX('Input| Projects'!$AS$10:$CP$1005, ,MATCH($C95,'Input| Projects'!$AS$9:$CP$9,0)),'Calc| Project Costs'!AH$10:AH$1005)/10^3+SUMPRODUCT(INDEX('Input| Projects'!$AS$10:$CP$1005, ,MATCH($C40,'Input| Projects'!$AS$9:$CP$9,0)),'Calc| Project Costs'!BN$10:BN$1005)/10^3</f>
        <v>0</v>
      </c>
      <c r="I95" s="186">
        <f>SUMPRODUCT(INDEX('Input| Projects'!$AS$10:$CP$1005, ,MATCH($C95,'Input| Projects'!$AS$9:$CP$9,0)),'Calc| Project Costs'!AI$10:AI$1005)/10^3+SUMPRODUCT(INDEX('Input| Projects'!$AS$10:$CP$1005, ,MATCH($C40,'Input| Projects'!$AS$9:$CP$9,0)),'Calc| Project Costs'!BO$10:BO$1005)/10^3</f>
        <v>0</v>
      </c>
      <c r="J95" s="186">
        <f>SUMPRODUCT(INDEX('Input| Projects'!$AS$10:$CP$1005, ,MATCH($C95,'Input| Projects'!$AS$9:$CP$9,0)),'Calc| Project Costs'!AJ$10:AJ$1005)/10^3+SUMPRODUCT(INDEX('Input| Projects'!$AS$10:$CP$1005, ,MATCH($C40,'Input| Projects'!$AS$9:$CP$9,0)),'Calc| Project Costs'!BP$10:BP$1005)/10^3</f>
        <v>0</v>
      </c>
      <c r="K95" s="186">
        <f t="shared" si="11"/>
        <v>0</v>
      </c>
    </row>
    <row r="96" spans="2:11" s="41" customFormat="1" outlineLevel="1" x14ac:dyDescent="0.2">
      <c r="B96" s="201">
        <f t="shared" si="12"/>
        <v>34</v>
      </c>
      <c r="C96" s="42" t="str">
        <f t="shared" si="13"/>
        <v/>
      </c>
      <c r="D96" s="186">
        <f>SUMPRODUCT(INDEX('Input| Projects'!$AS$10:$CP$1005, ,MATCH($C96,'Input| Projects'!$AS$9:$CP$9,0)),'Calc| Project Costs'!AD$10:AD$1005)/10^3+SUMPRODUCT(INDEX('Input| Projects'!$AS$10:$CP$1005, ,MATCH($C41,'Input| Projects'!$AS$9:$CP$9,0)),'Calc| Project Costs'!BJ$10:BJ$1005)/10^3</f>
        <v>0</v>
      </c>
      <c r="E96" s="186">
        <f>SUMPRODUCT(INDEX('Input| Projects'!$AS$10:$CP$1005, ,MATCH($C96,'Input| Projects'!$AS$9:$CP$9,0)),'Calc| Project Costs'!AE$10:AE$1005)/10^3+SUMPRODUCT(INDEX('Input| Projects'!$AS$10:$CP$1005, ,MATCH($C41,'Input| Projects'!$AS$9:$CP$9,0)),'Calc| Project Costs'!BK$10:BK$1005)/10^3</f>
        <v>0</v>
      </c>
      <c r="F96" s="186">
        <f>SUMPRODUCT(INDEX('Input| Projects'!$AS$10:$CP$1005, ,MATCH($C96,'Input| Projects'!$AS$9:$CP$9,0)),'Calc| Project Costs'!AF$10:AF$1005)/10^3+SUMPRODUCT(INDEX('Input| Projects'!$AS$10:$CP$1005, ,MATCH($C41,'Input| Projects'!$AS$9:$CP$9,0)),'Calc| Project Costs'!BL$10:BL$1005)/10^3</f>
        <v>0</v>
      </c>
      <c r="G96" s="186">
        <f>SUMPRODUCT(INDEX('Input| Projects'!$AS$10:$CP$1005, ,MATCH($C96,'Input| Projects'!$AS$9:$CP$9,0)),'Calc| Project Costs'!AG$10:AG$1005)/10^3+SUMPRODUCT(INDEX('Input| Projects'!$AS$10:$CP$1005, ,MATCH($C41,'Input| Projects'!$AS$9:$CP$9,0)),'Calc| Project Costs'!BM$10:BM$1005)/10^3</f>
        <v>0</v>
      </c>
      <c r="H96" s="186">
        <f>SUMPRODUCT(INDEX('Input| Projects'!$AS$10:$CP$1005, ,MATCH($C96,'Input| Projects'!$AS$9:$CP$9,0)),'Calc| Project Costs'!AH$10:AH$1005)/10^3+SUMPRODUCT(INDEX('Input| Projects'!$AS$10:$CP$1005, ,MATCH($C41,'Input| Projects'!$AS$9:$CP$9,0)),'Calc| Project Costs'!BN$10:BN$1005)/10^3</f>
        <v>0</v>
      </c>
      <c r="I96" s="186">
        <f>SUMPRODUCT(INDEX('Input| Projects'!$AS$10:$CP$1005, ,MATCH($C96,'Input| Projects'!$AS$9:$CP$9,0)),'Calc| Project Costs'!AI$10:AI$1005)/10^3+SUMPRODUCT(INDEX('Input| Projects'!$AS$10:$CP$1005, ,MATCH($C41,'Input| Projects'!$AS$9:$CP$9,0)),'Calc| Project Costs'!BO$10:BO$1005)/10^3</f>
        <v>0</v>
      </c>
      <c r="J96" s="186">
        <f>SUMPRODUCT(INDEX('Input| Projects'!$AS$10:$CP$1005, ,MATCH($C96,'Input| Projects'!$AS$9:$CP$9,0)),'Calc| Project Costs'!AJ$10:AJ$1005)/10^3+SUMPRODUCT(INDEX('Input| Projects'!$AS$10:$CP$1005, ,MATCH($C41,'Input| Projects'!$AS$9:$CP$9,0)),'Calc| Project Costs'!BP$10:BP$1005)/10^3</f>
        <v>0</v>
      </c>
      <c r="K96" s="186">
        <f t="shared" si="11"/>
        <v>0</v>
      </c>
    </row>
    <row r="97" spans="2:11" s="41" customFormat="1" outlineLevel="1" x14ac:dyDescent="0.2">
      <c r="B97" s="201">
        <f t="shared" si="12"/>
        <v>35</v>
      </c>
      <c r="C97" s="42" t="str">
        <f t="shared" si="13"/>
        <v/>
      </c>
      <c r="D97" s="186">
        <f>SUMPRODUCT(INDEX('Input| Projects'!$AS$10:$CP$1005, ,MATCH($C97,'Input| Projects'!$AS$9:$CP$9,0)),'Calc| Project Costs'!AD$10:AD$1005)/10^3+SUMPRODUCT(INDEX('Input| Projects'!$AS$10:$CP$1005, ,MATCH($C42,'Input| Projects'!$AS$9:$CP$9,0)),'Calc| Project Costs'!BJ$10:BJ$1005)/10^3</f>
        <v>0</v>
      </c>
      <c r="E97" s="186">
        <f>SUMPRODUCT(INDEX('Input| Projects'!$AS$10:$CP$1005, ,MATCH($C97,'Input| Projects'!$AS$9:$CP$9,0)),'Calc| Project Costs'!AE$10:AE$1005)/10^3+SUMPRODUCT(INDEX('Input| Projects'!$AS$10:$CP$1005, ,MATCH($C42,'Input| Projects'!$AS$9:$CP$9,0)),'Calc| Project Costs'!BK$10:BK$1005)/10^3</f>
        <v>0</v>
      </c>
      <c r="F97" s="186">
        <f>SUMPRODUCT(INDEX('Input| Projects'!$AS$10:$CP$1005, ,MATCH($C97,'Input| Projects'!$AS$9:$CP$9,0)),'Calc| Project Costs'!AF$10:AF$1005)/10^3+SUMPRODUCT(INDEX('Input| Projects'!$AS$10:$CP$1005, ,MATCH($C42,'Input| Projects'!$AS$9:$CP$9,0)),'Calc| Project Costs'!BL$10:BL$1005)/10^3</f>
        <v>0</v>
      </c>
      <c r="G97" s="186">
        <f>SUMPRODUCT(INDEX('Input| Projects'!$AS$10:$CP$1005, ,MATCH($C97,'Input| Projects'!$AS$9:$CP$9,0)),'Calc| Project Costs'!AG$10:AG$1005)/10^3+SUMPRODUCT(INDEX('Input| Projects'!$AS$10:$CP$1005, ,MATCH($C42,'Input| Projects'!$AS$9:$CP$9,0)),'Calc| Project Costs'!BM$10:BM$1005)/10^3</f>
        <v>0</v>
      </c>
      <c r="H97" s="186">
        <f>SUMPRODUCT(INDEX('Input| Projects'!$AS$10:$CP$1005, ,MATCH($C97,'Input| Projects'!$AS$9:$CP$9,0)),'Calc| Project Costs'!AH$10:AH$1005)/10^3+SUMPRODUCT(INDEX('Input| Projects'!$AS$10:$CP$1005, ,MATCH($C42,'Input| Projects'!$AS$9:$CP$9,0)),'Calc| Project Costs'!BN$10:BN$1005)/10^3</f>
        <v>0</v>
      </c>
      <c r="I97" s="186">
        <f>SUMPRODUCT(INDEX('Input| Projects'!$AS$10:$CP$1005, ,MATCH($C97,'Input| Projects'!$AS$9:$CP$9,0)),'Calc| Project Costs'!AI$10:AI$1005)/10^3+SUMPRODUCT(INDEX('Input| Projects'!$AS$10:$CP$1005, ,MATCH($C42,'Input| Projects'!$AS$9:$CP$9,0)),'Calc| Project Costs'!BO$10:BO$1005)/10^3</f>
        <v>0</v>
      </c>
      <c r="J97" s="186">
        <f>SUMPRODUCT(INDEX('Input| Projects'!$AS$10:$CP$1005, ,MATCH($C97,'Input| Projects'!$AS$9:$CP$9,0)),'Calc| Project Costs'!AJ$10:AJ$1005)/10^3+SUMPRODUCT(INDEX('Input| Projects'!$AS$10:$CP$1005, ,MATCH($C42,'Input| Projects'!$AS$9:$CP$9,0)),'Calc| Project Costs'!BP$10:BP$1005)/10^3</f>
        <v>0</v>
      </c>
      <c r="K97" s="186">
        <f t="shared" si="11"/>
        <v>0</v>
      </c>
    </row>
    <row r="98" spans="2:11" s="41" customFormat="1" outlineLevel="1" x14ac:dyDescent="0.2">
      <c r="B98" s="201">
        <f t="shared" si="12"/>
        <v>36</v>
      </c>
      <c r="C98" s="42" t="str">
        <f t="shared" si="13"/>
        <v/>
      </c>
      <c r="D98" s="186">
        <f>SUMPRODUCT(INDEX('Input| Projects'!$AS$10:$CP$1005, ,MATCH($C98,'Input| Projects'!$AS$9:$CP$9,0)),'Calc| Project Costs'!AD$10:AD$1005)/10^3+SUMPRODUCT(INDEX('Input| Projects'!$AS$10:$CP$1005, ,MATCH($C43,'Input| Projects'!$AS$9:$CP$9,0)),'Calc| Project Costs'!BJ$10:BJ$1005)/10^3</f>
        <v>0</v>
      </c>
      <c r="E98" s="186">
        <f>SUMPRODUCT(INDEX('Input| Projects'!$AS$10:$CP$1005, ,MATCH($C98,'Input| Projects'!$AS$9:$CP$9,0)),'Calc| Project Costs'!AE$10:AE$1005)/10^3+SUMPRODUCT(INDEX('Input| Projects'!$AS$10:$CP$1005, ,MATCH($C43,'Input| Projects'!$AS$9:$CP$9,0)),'Calc| Project Costs'!BK$10:BK$1005)/10^3</f>
        <v>0</v>
      </c>
      <c r="F98" s="186">
        <f>SUMPRODUCT(INDEX('Input| Projects'!$AS$10:$CP$1005, ,MATCH($C98,'Input| Projects'!$AS$9:$CP$9,0)),'Calc| Project Costs'!AF$10:AF$1005)/10^3+SUMPRODUCT(INDEX('Input| Projects'!$AS$10:$CP$1005, ,MATCH($C43,'Input| Projects'!$AS$9:$CP$9,0)),'Calc| Project Costs'!BL$10:BL$1005)/10^3</f>
        <v>0</v>
      </c>
      <c r="G98" s="186">
        <f>SUMPRODUCT(INDEX('Input| Projects'!$AS$10:$CP$1005, ,MATCH($C98,'Input| Projects'!$AS$9:$CP$9,0)),'Calc| Project Costs'!AG$10:AG$1005)/10^3+SUMPRODUCT(INDEX('Input| Projects'!$AS$10:$CP$1005, ,MATCH($C43,'Input| Projects'!$AS$9:$CP$9,0)),'Calc| Project Costs'!BM$10:BM$1005)/10^3</f>
        <v>0</v>
      </c>
      <c r="H98" s="186">
        <f>SUMPRODUCT(INDEX('Input| Projects'!$AS$10:$CP$1005, ,MATCH($C98,'Input| Projects'!$AS$9:$CP$9,0)),'Calc| Project Costs'!AH$10:AH$1005)/10^3+SUMPRODUCT(INDEX('Input| Projects'!$AS$10:$CP$1005, ,MATCH($C43,'Input| Projects'!$AS$9:$CP$9,0)),'Calc| Project Costs'!BN$10:BN$1005)/10^3</f>
        <v>0</v>
      </c>
      <c r="I98" s="186">
        <f>SUMPRODUCT(INDEX('Input| Projects'!$AS$10:$CP$1005, ,MATCH($C98,'Input| Projects'!$AS$9:$CP$9,0)),'Calc| Project Costs'!AI$10:AI$1005)/10^3+SUMPRODUCT(INDEX('Input| Projects'!$AS$10:$CP$1005, ,MATCH($C43,'Input| Projects'!$AS$9:$CP$9,0)),'Calc| Project Costs'!BO$10:BO$1005)/10^3</f>
        <v>0</v>
      </c>
      <c r="J98" s="186">
        <f>SUMPRODUCT(INDEX('Input| Projects'!$AS$10:$CP$1005, ,MATCH($C98,'Input| Projects'!$AS$9:$CP$9,0)),'Calc| Project Costs'!AJ$10:AJ$1005)/10^3+SUMPRODUCT(INDEX('Input| Projects'!$AS$10:$CP$1005, ,MATCH($C43,'Input| Projects'!$AS$9:$CP$9,0)),'Calc| Project Costs'!BP$10:BP$1005)/10^3</f>
        <v>0</v>
      </c>
      <c r="K98" s="186">
        <f t="shared" si="11"/>
        <v>0</v>
      </c>
    </row>
    <row r="99" spans="2:11" s="41" customFormat="1" outlineLevel="1" x14ac:dyDescent="0.2">
      <c r="B99" s="201">
        <f t="shared" si="12"/>
        <v>37</v>
      </c>
      <c r="C99" s="42" t="str">
        <f t="shared" si="13"/>
        <v/>
      </c>
      <c r="D99" s="186">
        <f>SUMPRODUCT(INDEX('Input| Projects'!$AS$10:$CP$1005, ,MATCH($C99,'Input| Projects'!$AS$9:$CP$9,0)),'Calc| Project Costs'!AD$10:AD$1005)/10^3+SUMPRODUCT(INDEX('Input| Projects'!$AS$10:$CP$1005, ,MATCH($C44,'Input| Projects'!$AS$9:$CP$9,0)),'Calc| Project Costs'!BJ$10:BJ$1005)/10^3</f>
        <v>0</v>
      </c>
      <c r="E99" s="186">
        <f>SUMPRODUCT(INDEX('Input| Projects'!$AS$10:$CP$1005, ,MATCH($C99,'Input| Projects'!$AS$9:$CP$9,0)),'Calc| Project Costs'!AE$10:AE$1005)/10^3+SUMPRODUCT(INDEX('Input| Projects'!$AS$10:$CP$1005, ,MATCH($C44,'Input| Projects'!$AS$9:$CP$9,0)),'Calc| Project Costs'!BK$10:BK$1005)/10^3</f>
        <v>0</v>
      </c>
      <c r="F99" s="186">
        <f>SUMPRODUCT(INDEX('Input| Projects'!$AS$10:$CP$1005, ,MATCH($C99,'Input| Projects'!$AS$9:$CP$9,0)),'Calc| Project Costs'!AF$10:AF$1005)/10^3+SUMPRODUCT(INDEX('Input| Projects'!$AS$10:$CP$1005, ,MATCH($C44,'Input| Projects'!$AS$9:$CP$9,0)),'Calc| Project Costs'!BL$10:BL$1005)/10^3</f>
        <v>0</v>
      </c>
      <c r="G99" s="186">
        <f>SUMPRODUCT(INDEX('Input| Projects'!$AS$10:$CP$1005, ,MATCH($C99,'Input| Projects'!$AS$9:$CP$9,0)),'Calc| Project Costs'!AG$10:AG$1005)/10^3+SUMPRODUCT(INDEX('Input| Projects'!$AS$10:$CP$1005, ,MATCH($C44,'Input| Projects'!$AS$9:$CP$9,0)),'Calc| Project Costs'!BM$10:BM$1005)/10^3</f>
        <v>0</v>
      </c>
      <c r="H99" s="186">
        <f>SUMPRODUCT(INDEX('Input| Projects'!$AS$10:$CP$1005, ,MATCH($C99,'Input| Projects'!$AS$9:$CP$9,0)),'Calc| Project Costs'!AH$10:AH$1005)/10^3+SUMPRODUCT(INDEX('Input| Projects'!$AS$10:$CP$1005, ,MATCH($C44,'Input| Projects'!$AS$9:$CP$9,0)),'Calc| Project Costs'!BN$10:BN$1005)/10^3</f>
        <v>0</v>
      </c>
      <c r="I99" s="186">
        <f>SUMPRODUCT(INDEX('Input| Projects'!$AS$10:$CP$1005, ,MATCH($C99,'Input| Projects'!$AS$9:$CP$9,0)),'Calc| Project Costs'!AI$10:AI$1005)/10^3+SUMPRODUCT(INDEX('Input| Projects'!$AS$10:$CP$1005, ,MATCH($C44,'Input| Projects'!$AS$9:$CP$9,0)),'Calc| Project Costs'!BO$10:BO$1005)/10^3</f>
        <v>0</v>
      </c>
      <c r="J99" s="186">
        <f>SUMPRODUCT(INDEX('Input| Projects'!$AS$10:$CP$1005, ,MATCH($C99,'Input| Projects'!$AS$9:$CP$9,0)),'Calc| Project Costs'!AJ$10:AJ$1005)/10^3+SUMPRODUCT(INDEX('Input| Projects'!$AS$10:$CP$1005, ,MATCH($C44,'Input| Projects'!$AS$9:$CP$9,0)),'Calc| Project Costs'!BP$10:BP$1005)/10^3</f>
        <v>0</v>
      </c>
      <c r="K99" s="186">
        <f t="shared" si="11"/>
        <v>0</v>
      </c>
    </row>
    <row r="100" spans="2:11" s="41" customFormat="1" outlineLevel="1" x14ac:dyDescent="0.2">
      <c r="B100" s="201">
        <f t="shared" si="12"/>
        <v>38</v>
      </c>
      <c r="C100" s="42" t="str">
        <f t="shared" si="13"/>
        <v/>
      </c>
      <c r="D100" s="186">
        <f>SUMPRODUCT(INDEX('Input| Projects'!$AS$10:$CP$1005, ,MATCH($C100,'Input| Projects'!$AS$9:$CP$9,0)),'Calc| Project Costs'!AD$10:AD$1005)/10^3+SUMPRODUCT(INDEX('Input| Projects'!$AS$10:$CP$1005, ,MATCH($C45,'Input| Projects'!$AS$9:$CP$9,0)),'Calc| Project Costs'!BJ$10:BJ$1005)/10^3</f>
        <v>0</v>
      </c>
      <c r="E100" s="186">
        <f>SUMPRODUCT(INDEX('Input| Projects'!$AS$10:$CP$1005, ,MATCH($C100,'Input| Projects'!$AS$9:$CP$9,0)),'Calc| Project Costs'!AE$10:AE$1005)/10^3+SUMPRODUCT(INDEX('Input| Projects'!$AS$10:$CP$1005, ,MATCH($C45,'Input| Projects'!$AS$9:$CP$9,0)),'Calc| Project Costs'!BK$10:BK$1005)/10^3</f>
        <v>0</v>
      </c>
      <c r="F100" s="186">
        <f>SUMPRODUCT(INDEX('Input| Projects'!$AS$10:$CP$1005, ,MATCH($C100,'Input| Projects'!$AS$9:$CP$9,0)),'Calc| Project Costs'!AF$10:AF$1005)/10^3+SUMPRODUCT(INDEX('Input| Projects'!$AS$10:$CP$1005, ,MATCH($C45,'Input| Projects'!$AS$9:$CP$9,0)),'Calc| Project Costs'!BL$10:BL$1005)/10^3</f>
        <v>0</v>
      </c>
      <c r="G100" s="186">
        <f>SUMPRODUCT(INDEX('Input| Projects'!$AS$10:$CP$1005, ,MATCH($C100,'Input| Projects'!$AS$9:$CP$9,0)),'Calc| Project Costs'!AG$10:AG$1005)/10^3+SUMPRODUCT(INDEX('Input| Projects'!$AS$10:$CP$1005, ,MATCH($C45,'Input| Projects'!$AS$9:$CP$9,0)),'Calc| Project Costs'!BM$10:BM$1005)/10^3</f>
        <v>0</v>
      </c>
      <c r="H100" s="186">
        <f>SUMPRODUCT(INDEX('Input| Projects'!$AS$10:$CP$1005, ,MATCH($C100,'Input| Projects'!$AS$9:$CP$9,0)),'Calc| Project Costs'!AH$10:AH$1005)/10^3+SUMPRODUCT(INDEX('Input| Projects'!$AS$10:$CP$1005, ,MATCH($C45,'Input| Projects'!$AS$9:$CP$9,0)),'Calc| Project Costs'!BN$10:BN$1005)/10^3</f>
        <v>0</v>
      </c>
      <c r="I100" s="186">
        <f>SUMPRODUCT(INDEX('Input| Projects'!$AS$10:$CP$1005, ,MATCH($C100,'Input| Projects'!$AS$9:$CP$9,0)),'Calc| Project Costs'!AI$10:AI$1005)/10^3+SUMPRODUCT(INDEX('Input| Projects'!$AS$10:$CP$1005, ,MATCH($C45,'Input| Projects'!$AS$9:$CP$9,0)),'Calc| Project Costs'!BO$10:BO$1005)/10^3</f>
        <v>0</v>
      </c>
      <c r="J100" s="186">
        <f>SUMPRODUCT(INDEX('Input| Projects'!$AS$10:$CP$1005, ,MATCH($C100,'Input| Projects'!$AS$9:$CP$9,0)),'Calc| Project Costs'!AJ$10:AJ$1005)/10^3+SUMPRODUCT(INDEX('Input| Projects'!$AS$10:$CP$1005, ,MATCH($C45,'Input| Projects'!$AS$9:$CP$9,0)),'Calc| Project Costs'!BP$10:BP$1005)/10^3</f>
        <v>0</v>
      </c>
      <c r="K100" s="186">
        <f t="shared" si="11"/>
        <v>0</v>
      </c>
    </row>
    <row r="101" spans="2:11" s="41" customFormat="1" outlineLevel="1" x14ac:dyDescent="0.2">
      <c r="B101" s="201">
        <f t="shared" si="12"/>
        <v>39</v>
      </c>
      <c r="C101" s="42" t="str">
        <f t="shared" si="13"/>
        <v/>
      </c>
      <c r="D101" s="186">
        <f>SUMPRODUCT(INDEX('Input| Projects'!$AS$10:$CP$1005, ,MATCH($C101,'Input| Projects'!$AS$9:$CP$9,0)),'Calc| Project Costs'!AD$10:AD$1005)/10^3+SUMPRODUCT(INDEX('Input| Projects'!$AS$10:$CP$1005, ,MATCH($C46,'Input| Projects'!$AS$9:$CP$9,0)),'Calc| Project Costs'!BJ$10:BJ$1005)/10^3</f>
        <v>0</v>
      </c>
      <c r="E101" s="186">
        <f>SUMPRODUCT(INDEX('Input| Projects'!$AS$10:$CP$1005, ,MATCH($C101,'Input| Projects'!$AS$9:$CP$9,0)),'Calc| Project Costs'!AE$10:AE$1005)/10^3+SUMPRODUCT(INDEX('Input| Projects'!$AS$10:$CP$1005, ,MATCH($C46,'Input| Projects'!$AS$9:$CP$9,0)),'Calc| Project Costs'!BK$10:BK$1005)/10^3</f>
        <v>0</v>
      </c>
      <c r="F101" s="186">
        <f>SUMPRODUCT(INDEX('Input| Projects'!$AS$10:$CP$1005, ,MATCH($C101,'Input| Projects'!$AS$9:$CP$9,0)),'Calc| Project Costs'!AF$10:AF$1005)/10^3+SUMPRODUCT(INDEX('Input| Projects'!$AS$10:$CP$1005, ,MATCH($C46,'Input| Projects'!$AS$9:$CP$9,0)),'Calc| Project Costs'!BL$10:BL$1005)/10^3</f>
        <v>0</v>
      </c>
      <c r="G101" s="186">
        <f>SUMPRODUCT(INDEX('Input| Projects'!$AS$10:$CP$1005, ,MATCH($C101,'Input| Projects'!$AS$9:$CP$9,0)),'Calc| Project Costs'!AG$10:AG$1005)/10^3+SUMPRODUCT(INDEX('Input| Projects'!$AS$10:$CP$1005, ,MATCH($C46,'Input| Projects'!$AS$9:$CP$9,0)),'Calc| Project Costs'!BM$10:BM$1005)/10^3</f>
        <v>0</v>
      </c>
      <c r="H101" s="186">
        <f>SUMPRODUCT(INDEX('Input| Projects'!$AS$10:$CP$1005, ,MATCH($C101,'Input| Projects'!$AS$9:$CP$9,0)),'Calc| Project Costs'!AH$10:AH$1005)/10^3+SUMPRODUCT(INDEX('Input| Projects'!$AS$10:$CP$1005, ,MATCH($C46,'Input| Projects'!$AS$9:$CP$9,0)),'Calc| Project Costs'!BN$10:BN$1005)/10^3</f>
        <v>0</v>
      </c>
      <c r="I101" s="186">
        <f>SUMPRODUCT(INDEX('Input| Projects'!$AS$10:$CP$1005, ,MATCH($C101,'Input| Projects'!$AS$9:$CP$9,0)),'Calc| Project Costs'!AI$10:AI$1005)/10^3+SUMPRODUCT(INDEX('Input| Projects'!$AS$10:$CP$1005, ,MATCH($C46,'Input| Projects'!$AS$9:$CP$9,0)),'Calc| Project Costs'!BO$10:BO$1005)/10^3</f>
        <v>0</v>
      </c>
      <c r="J101" s="186">
        <f>SUMPRODUCT(INDEX('Input| Projects'!$AS$10:$CP$1005, ,MATCH($C101,'Input| Projects'!$AS$9:$CP$9,0)),'Calc| Project Costs'!AJ$10:AJ$1005)/10^3+SUMPRODUCT(INDEX('Input| Projects'!$AS$10:$CP$1005, ,MATCH($C46,'Input| Projects'!$AS$9:$CP$9,0)),'Calc| Project Costs'!BP$10:BP$1005)/10^3</f>
        <v>0</v>
      </c>
      <c r="K101" s="186">
        <f t="shared" si="11"/>
        <v>0</v>
      </c>
    </row>
    <row r="102" spans="2:11" s="41" customFormat="1" outlineLevel="1" x14ac:dyDescent="0.2">
      <c r="B102" s="201">
        <f t="shared" si="12"/>
        <v>40</v>
      </c>
      <c r="C102" s="42" t="str">
        <f t="shared" si="13"/>
        <v/>
      </c>
      <c r="D102" s="186">
        <f>SUMPRODUCT(INDEX('Input| Projects'!$AS$10:$CP$1005, ,MATCH($C102,'Input| Projects'!$AS$9:$CP$9,0)),'Calc| Project Costs'!AD$10:AD$1005)/10^3+SUMPRODUCT(INDEX('Input| Projects'!$AS$10:$CP$1005, ,MATCH($C47,'Input| Projects'!$AS$9:$CP$9,0)),'Calc| Project Costs'!BJ$10:BJ$1005)/10^3</f>
        <v>0</v>
      </c>
      <c r="E102" s="186">
        <f>SUMPRODUCT(INDEX('Input| Projects'!$AS$10:$CP$1005, ,MATCH($C102,'Input| Projects'!$AS$9:$CP$9,0)),'Calc| Project Costs'!AE$10:AE$1005)/10^3+SUMPRODUCT(INDEX('Input| Projects'!$AS$10:$CP$1005, ,MATCH($C47,'Input| Projects'!$AS$9:$CP$9,0)),'Calc| Project Costs'!BK$10:BK$1005)/10^3</f>
        <v>0</v>
      </c>
      <c r="F102" s="186">
        <f>SUMPRODUCT(INDEX('Input| Projects'!$AS$10:$CP$1005, ,MATCH($C102,'Input| Projects'!$AS$9:$CP$9,0)),'Calc| Project Costs'!AF$10:AF$1005)/10^3+SUMPRODUCT(INDEX('Input| Projects'!$AS$10:$CP$1005, ,MATCH($C47,'Input| Projects'!$AS$9:$CP$9,0)),'Calc| Project Costs'!BL$10:BL$1005)/10^3</f>
        <v>0</v>
      </c>
      <c r="G102" s="186">
        <f>SUMPRODUCT(INDEX('Input| Projects'!$AS$10:$CP$1005, ,MATCH($C102,'Input| Projects'!$AS$9:$CP$9,0)),'Calc| Project Costs'!AG$10:AG$1005)/10^3+SUMPRODUCT(INDEX('Input| Projects'!$AS$10:$CP$1005, ,MATCH($C47,'Input| Projects'!$AS$9:$CP$9,0)),'Calc| Project Costs'!BM$10:BM$1005)/10^3</f>
        <v>0</v>
      </c>
      <c r="H102" s="186">
        <f>SUMPRODUCT(INDEX('Input| Projects'!$AS$10:$CP$1005, ,MATCH($C102,'Input| Projects'!$AS$9:$CP$9,0)),'Calc| Project Costs'!AH$10:AH$1005)/10^3+SUMPRODUCT(INDEX('Input| Projects'!$AS$10:$CP$1005, ,MATCH($C47,'Input| Projects'!$AS$9:$CP$9,0)),'Calc| Project Costs'!BN$10:BN$1005)/10^3</f>
        <v>0</v>
      </c>
      <c r="I102" s="186">
        <f>SUMPRODUCT(INDEX('Input| Projects'!$AS$10:$CP$1005, ,MATCH($C102,'Input| Projects'!$AS$9:$CP$9,0)),'Calc| Project Costs'!AI$10:AI$1005)/10^3+SUMPRODUCT(INDEX('Input| Projects'!$AS$10:$CP$1005, ,MATCH($C47,'Input| Projects'!$AS$9:$CP$9,0)),'Calc| Project Costs'!BO$10:BO$1005)/10^3</f>
        <v>0</v>
      </c>
      <c r="J102" s="186">
        <f>SUMPRODUCT(INDEX('Input| Projects'!$AS$10:$CP$1005, ,MATCH($C102,'Input| Projects'!$AS$9:$CP$9,0)),'Calc| Project Costs'!AJ$10:AJ$1005)/10^3+SUMPRODUCT(INDEX('Input| Projects'!$AS$10:$CP$1005, ,MATCH($C47,'Input| Projects'!$AS$9:$CP$9,0)),'Calc| Project Costs'!BP$10:BP$1005)/10^3</f>
        <v>0</v>
      </c>
      <c r="K102" s="186">
        <f t="shared" si="11"/>
        <v>0</v>
      </c>
    </row>
    <row r="103" spans="2:11" s="41" customFormat="1" outlineLevel="1" x14ac:dyDescent="0.2">
      <c r="B103" s="201">
        <f t="shared" si="12"/>
        <v>41</v>
      </c>
      <c r="C103" s="42" t="str">
        <f t="shared" si="13"/>
        <v/>
      </c>
      <c r="D103" s="186">
        <f>SUMPRODUCT(INDEX('Input| Projects'!$AS$10:$CP$1005, ,MATCH($C103,'Input| Projects'!$AS$9:$CP$9,0)),'Calc| Project Costs'!AD$10:AD$1005)/10^3+SUMPRODUCT(INDEX('Input| Projects'!$AS$10:$CP$1005, ,MATCH($C48,'Input| Projects'!$AS$9:$CP$9,0)),'Calc| Project Costs'!BJ$10:BJ$1005)/10^3</f>
        <v>0</v>
      </c>
      <c r="E103" s="186">
        <f>SUMPRODUCT(INDEX('Input| Projects'!$AS$10:$CP$1005, ,MATCH($C103,'Input| Projects'!$AS$9:$CP$9,0)),'Calc| Project Costs'!AE$10:AE$1005)/10^3+SUMPRODUCT(INDEX('Input| Projects'!$AS$10:$CP$1005, ,MATCH($C48,'Input| Projects'!$AS$9:$CP$9,0)),'Calc| Project Costs'!BK$10:BK$1005)/10^3</f>
        <v>0</v>
      </c>
      <c r="F103" s="186">
        <f>SUMPRODUCT(INDEX('Input| Projects'!$AS$10:$CP$1005, ,MATCH($C103,'Input| Projects'!$AS$9:$CP$9,0)),'Calc| Project Costs'!AF$10:AF$1005)/10^3+SUMPRODUCT(INDEX('Input| Projects'!$AS$10:$CP$1005, ,MATCH($C48,'Input| Projects'!$AS$9:$CP$9,0)),'Calc| Project Costs'!BL$10:BL$1005)/10^3</f>
        <v>0</v>
      </c>
      <c r="G103" s="186">
        <f>SUMPRODUCT(INDEX('Input| Projects'!$AS$10:$CP$1005, ,MATCH($C103,'Input| Projects'!$AS$9:$CP$9,0)),'Calc| Project Costs'!AG$10:AG$1005)/10^3+SUMPRODUCT(INDEX('Input| Projects'!$AS$10:$CP$1005, ,MATCH($C48,'Input| Projects'!$AS$9:$CP$9,0)),'Calc| Project Costs'!BM$10:BM$1005)/10^3</f>
        <v>0</v>
      </c>
      <c r="H103" s="186">
        <f>SUMPRODUCT(INDEX('Input| Projects'!$AS$10:$CP$1005, ,MATCH($C103,'Input| Projects'!$AS$9:$CP$9,0)),'Calc| Project Costs'!AH$10:AH$1005)/10^3+SUMPRODUCT(INDEX('Input| Projects'!$AS$10:$CP$1005, ,MATCH($C48,'Input| Projects'!$AS$9:$CP$9,0)),'Calc| Project Costs'!BN$10:BN$1005)/10^3</f>
        <v>0</v>
      </c>
      <c r="I103" s="186">
        <f>SUMPRODUCT(INDEX('Input| Projects'!$AS$10:$CP$1005, ,MATCH($C103,'Input| Projects'!$AS$9:$CP$9,0)),'Calc| Project Costs'!AI$10:AI$1005)/10^3+SUMPRODUCT(INDEX('Input| Projects'!$AS$10:$CP$1005, ,MATCH($C48,'Input| Projects'!$AS$9:$CP$9,0)),'Calc| Project Costs'!BO$10:BO$1005)/10^3</f>
        <v>0</v>
      </c>
      <c r="J103" s="186">
        <f>SUMPRODUCT(INDEX('Input| Projects'!$AS$10:$CP$1005, ,MATCH($C103,'Input| Projects'!$AS$9:$CP$9,0)),'Calc| Project Costs'!AJ$10:AJ$1005)/10^3+SUMPRODUCT(INDEX('Input| Projects'!$AS$10:$CP$1005, ,MATCH($C48,'Input| Projects'!$AS$9:$CP$9,0)),'Calc| Project Costs'!BP$10:BP$1005)/10^3</f>
        <v>0</v>
      </c>
      <c r="K103" s="186">
        <f t="shared" si="11"/>
        <v>0</v>
      </c>
    </row>
    <row r="104" spans="2:11" s="41" customFormat="1" outlineLevel="1" x14ac:dyDescent="0.2">
      <c r="B104" s="201">
        <f t="shared" si="12"/>
        <v>42</v>
      </c>
      <c r="C104" s="42" t="str">
        <f t="shared" si="13"/>
        <v/>
      </c>
      <c r="D104" s="186">
        <f>SUMPRODUCT(INDEX('Input| Projects'!$AS$10:$CP$1005, ,MATCH($C104,'Input| Projects'!$AS$9:$CP$9,0)),'Calc| Project Costs'!AD$10:AD$1005)/10^3+SUMPRODUCT(INDEX('Input| Projects'!$AS$10:$CP$1005, ,MATCH($C49,'Input| Projects'!$AS$9:$CP$9,0)),'Calc| Project Costs'!BJ$10:BJ$1005)/10^3</f>
        <v>0</v>
      </c>
      <c r="E104" s="186">
        <f>SUMPRODUCT(INDEX('Input| Projects'!$AS$10:$CP$1005, ,MATCH($C104,'Input| Projects'!$AS$9:$CP$9,0)),'Calc| Project Costs'!AE$10:AE$1005)/10^3+SUMPRODUCT(INDEX('Input| Projects'!$AS$10:$CP$1005, ,MATCH($C49,'Input| Projects'!$AS$9:$CP$9,0)),'Calc| Project Costs'!BK$10:BK$1005)/10^3</f>
        <v>0</v>
      </c>
      <c r="F104" s="186">
        <f>SUMPRODUCT(INDEX('Input| Projects'!$AS$10:$CP$1005, ,MATCH($C104,'Input| Projects'!$AS$9:$CP$9,0)),'Calc| Project Costs'!AF$10:AF$1005)/10^3+SUMPRODUCT(INDEX('Input| Projects'!$AS$10:$CP$1005, ,MATCH($C49,'Input| Projects'!$AS$9:$CP$9,0)),'Calc| Project Costs'!BL$10:BL$1005)/10^3</f>
        <v>0</v>
      </c>
      <c r="G104" s="186">
        <f>SUMPRODUCT(INDEX('Input| Projects'!$AS$10:$CP$1005, ,MATCH($C104,'Input| Projects'!$AS$9:$CP$9,0)),'Calc| Project Costs'!AG$10:AG$1005)/10^3+SUMPRODUCT(INDEX('Input| Projects'!$AS$10:$CP$1005, ,MATCH($C49,'Input| Projects'!$AS$9:$CP$9,0)),'Calc| Project Costs'!BM$10:BM$1005)/10^3</f>
        <v>0</v>
      </c>
      <c r="H104" s="186">
        <f>SUMPRODUCT(INDEX('Input| Projects'!$AS$10:$CP$1005, ,MATCH($C104,'Input| Projects'!$AS$9:$CP$9,0)),'Calc| Project Costs'!AH$10:AH$1005)/10^3+SUMPRODUCT(INDEX('Input| Projects'!$AS$10:$CP$1005, ,MATCH($C49,'Input| Projects'!$AS$9:$CP$9,0)),'Calc| Project Costs'!BN$10:BN$1005)/10^3</f>
        <v>0</v>
      </c>
      <c r="I104" s="186">
        <f>SUMPRODUCT(INDEX('Input| Projects'!$AS$10:$CP$1005, ,MATCH($C104,'Input| Projects'!$AS$9:$CP$9,0)),'Calc| Project Costs'!AI$10:AI$1005)/10^3+SUMPRODUCT(INDEX('Input| Projects'!$AS$10:$CP$1005, ,MATCH($C49,'Input| Projects'!$AS$9:$CP$9,0)),'Calc| Project Costs'!BO$10:BO$1005)/10^3</f>
        <v>0</v>
      </c>
      <c r="J104" s="186">
        <f>SUMPRODUCT(INDEX('Input| Projects'!$AS$10:$CP$1005, ,MATCH($C104,'Input| Projects'!$AS$9:$CP$9,0)),'Calc| Project Costs'!AJ$10:AJ$1005)/10^3+SUMPRODUCT(INDEX('Input| Projects'!$AS$10:$CP$1005, ,MATCH($C49,'Input| Projects'!$AS$9:$CP$9,0)),'Calc| Project Costs'!BP$10:BP$1005)/10^3</f>
        <v>0</v>
      </c>
      <c r="K104" s="186">
        <f t="shared" si="11"/>
        <v>0</v>
      </c>
    </row>
    <row r="105" spans="2:11" s="41" customFormat="1" outlineLevel="1" x14ac:dyDescent="0.2">
      <c r="B105" s="201">
        <f t="shared" si="12"/>
        <v>43</v>
      </c>
      <c r="C105" s="42" t="str">
        <f t="shared" si="13"/>
        <v/>
      </c>
      <c r="D105" s="186">
        <f>SUMPRODUCT(INDEX('Input| Projects'!$AS$10:$CP$1005, ,MATCH($C105,'Input| Projects'!$AS$9:$CP$9,0)),'Calc| Project Costs'!AD$10:AD$1005)/10^3+SUMPRODUCT(INDEX('Input| Projects'!$AS$10:$CP$1005, ,MATCH($C50,'Input| Projects'!$AS$9:$CP$9,0)),'Calc| Project Costs'!BJ$10:BJ$1005)/10^3</f>
        <v>0</v>
      </c>
      <c r="E105" s="186">
        <f>SUMPRODUCT(INDEX('Input| Projects'!$AS$10:$CP$1005, ,MATCH($C105,'Input| Projects'!$AS$9:$CP$9,0)),'Calc| Project Costs'!AE$10:AE$1005)/10^3+SUMPRODUCT(INDEX('Input| Projects'!$AS$10:$CP$1005, ,MATCH($C50,'Input| Projects'!$AS$9:$CP$9,0)),'Calc| Project Costs'!BK$10:BK$1005)/10^3</f>
        <v>0</v>
      </c>
      <c r="F105" s="186">
        <f>SUMPRODUCT(INDEX('Input| Projects'!$AS$10:$CP$1005, ,MATCH($C105,'Input| Projects'!$AS$9:$CP$9,0)),'Calc| Project Costs'!AF$10:AF$1005)/10^3+SUMPRODUCT(INDEX('Input| Projects'!$AS$10:$CP$1005, ,MATCH($C50,'Input| Projects'!$AS$9:$CP$9,0)),'Calc| Project Costs'!BL$10:BL$1005)/10^3</f>
        <v>0</v>
      </c>
      <c r="G105" s="186">
        <f>SUMPRODUCT(INDEX('Input| Projects'!$AS$10:$CP$1005, ,MATCH($C105,'Input| Projects'!$AS$9:$CP$9,0)),'Calc| Project Costs'!AG$10:AG$1005)/10^3+SUMPRODUCT(INDEX('Input| Projects'!$AS$10:$CP$1005, ,MATCH($C50,'Input| Projects'!$AS$9:$CP$9,0)),'Calc| Project Costs'!BM$10:BM$1005)/10^3</f>
        <v>0</v>
      </c>
      <c r="H105" s="186">
        <f>SUMPRODUCT(INDEX('Input| Projects'!$AS$10:$CP$1005, ,MATCH($C105,'Input| Projects'!$AS$9:$CP$9,0)),'Calc| Project Costs'!AH$10:AH$1005)/10^3+SUMPRODUCT(INDEX('Input| Projects'!$AS$10:$CP$1005, ,MATCH($C50,'Input| Projects'!$AS$9:$CP$9,0)),'Calc| Project Costs'!BN$10:BN$1005)/10^3</f>
        <v>0</v>
      </c>
      <c r="I105" s="186">
        <f>SUMPRODUCT(INDEX('Input| Projects'!$AS$10:$CP$1005, ,MATCH($C105,'Input| Projects'!$AS$9:$CP$9,0)),'Calc| Project Costs'!AI$10:AI$1005)/10^3+SUMPRODUCT(INDEX('Input| Projects'!$AS$10:$CP$1005, ,MATCH($C50,'Input| Projects'!$AS$9:$CP$9,0)),'Calc| Project Costs'!BO$10:BO$1005)/10^3</f>
        <v>0</v>
      </c>
      <c r="J105" s="186">
        <f>SUMPRODUCT(INDEX('Input| Projects'!$AS$10:$CP$1005, ,MATCH($C105,'Input| Projects'!$AS$9:$CP$9,0)),'Calc| Project Costs'!AJ$10:AJ$1005)/10^3+SUMPRODUCT(INDEX('Input| Projects'!$AS$10:$CP$1005, ,MATCH($C50,'Input| Projects'!$AS$9:$CP$9,0)),'Calc| Project Costs'!BP$10:BP$1005)/10^3</f>
        <v>0</v>
      </c>
      <c r="K105" s="186">
        <f t="shared" si="11"/>
        <v>0</v>
      </c>
    </row>
    <row r="106" spans="2:11" s="41" customFormat="1" outlineLevel="1" x14ac:dyDescent="0.2">
      <c r="B106" s="201">
        <f t="shared" si="12"/>
        <v>44</v>
      </c>
      <c r="C106" s="42" t="str">
        <f t="shared" si="13"/>
        <v/>
      </c>
      <c r="D106" s="186">
        <f>SUMPRODUCT(INDEX('Input| Projects'!$AS$10:$CP$1005, ,MATCH($C106,'Input| Projects'!$AS$9:$CP$9,0)),'Calc| Project Costs'!AD$10:AD$1005)/10^3+SUMPRODUCT(INDEX('Input| Projects'!$AS$10:$CP$1005, ,MATCH($C51,'Input| Projects'!$AS$9:$CP$9,0)),'Calc| Project Costs'!BJ$10:BJ$1005)/10^3</f>
        <v>0</v>
      </c>
      <c r="E106" s="186">
        <f>SUMPRODUCT(INDEX('Input| Projects'!$AS$10:$CP$1005, ,MATCH($C106,'Input| Projects'!$AS$9:$CP$9,0)),'Calc| Project Costs'!AE$10:AE$1005)/10^3+SUMPRODUCT(INDEX('Input| Projects'!$AS$10:$CP$1005, ,MATCH($C51,'Input| Projects'!$AS$9:$CP$9,0)),'Calc| Project Costs'!BK$10:BK$1005)/10^3</f>
        <v>0</v>
      </c>
      <c r="F106" s="186">
        <f>SUMPRODUCT(INDEX('Input| Projects'!$AS$10:$CP$1005, ,MATCH($C106,'Input| Projects'!$AS$9:$CP$9,0)),'Calc| Project Costs'!AF$10:AF$1005)/10^3+SUMPRODUCT(INDEX('Input| Projects'!$AS$10:$CP$1005, ,MATCH($C51,'Input| Projects'!$AS$9:$CP$9,0)),'Calc| Project Costs'!BL$10:BL$1005)/10^3</f>
        <v>0</v>
      </c>
      <c r="G106" s="186">
        <f>SUMPRODUCT(INDEX('Input| Projects'!$AS$10:$CP$1005, ,MATCH($C106,'Input| Projects'!$AS$9:$CP$9,0)),'Calc| Project Costs'!AG$10:AG$1005)/10^3+SUMPRODUCT(INDEX('Input| Projects'!$AS$10:$CP$1005, ,MATCH($C51,'Input| Projects'!$AS$9:$CP$9,0)),'Calc| Project Costs'!BM$10:BM$1005)/10^3</f>
        <v>0</v>
      </c>
      <c r="H106" s="186">
        <f>SUMPRODUCT(INDEX('Input| Projects'!$AS$10:$CP$1005, ,MATCH($C106,'Input| Projects'!$AS$9:$CP$9,0)),'Calc| Project Costs'!AH$10:AH$1005)/10^3+SUMPRODUCT(INDEX('Input| Projects'!$AS$10:$CP$1005, ,MATCH($C51,'Input| Projects'!$AS$9:$CP$9,0)),'Calc| Project Costs'!BN$10:BN$1005)/10^3</f>
        <v>0</v>
      </c>
      <c r="I106" s="186">
        <f>SUMPRODUCT(INDEX('Input| Projects'!$AS$10:$CP$1005, ,MATCH($C106,'Input| Projects'!$AS$9:$CP$9,0)),'Calc| Project Costs'!AI$10:AI$1005)/10^3+SUMPRODUCT(INDEX('Input| Projects'!$AS$10:$CP$1005, ,MATCH($C51,'Input| Projects'!$AS$9:$CP$9,0)),'Calc| Project Costs'!BO$10:BO$1005)/10^3</f>
        <v>0</v>
      </c>
      <c r="J106" s="186">
        <f>SUMPRODUCT(INDEX('Input| Projects'!$AS$10:$CP$1005, ,MATCH($C106,'Input| Projects'!$AS$9:$CP$9,0)),'Calc| Project Costs'!AJ$10:AJ$1005)/10^3+SUMPRODUCT(INDEX('Input| Projects'!$AS$10:$CP$1005, ,MATCH($C51,'Input| Projects'!$AS$9:$CP$9,0)),'Calc| Project Costs'!BP$10:BP$1005)/10^3</f>
        <v>0</v>
      </c>
      <c r="K106" s="186">
        <f t="shared" si="11"/>
        <v>0</v>
      </c>
    </row>
    <row r="107" spans="2:11" s="41" customFormat="1" outlineLevel="1" x14ac:dyDescent="0.2">
      <c r="B107" s="201">
        <f t="shared" si="12"/>
        <v>45</v>
      </c>
      <c r="C107" s="42" t="str">
        <f t="shared" si="13"/>
        <v/>
      </c>
      <c r="D107" s="186">
        <f>SUMPRODUCT(INDEX('Input| Projects'!$AS$10:$CP$1005, ,MATCH($C107,'Input| Projects'!$AS$9:$CP$9,0)),'Calc| Project Costs'!AD$10:AD$1005)/10^3+SUMPRODUCT(INDEX('Input| Projects'!$AS$10:$CP$1005, ,MATCH($C52,'Input| Projects'!$AS$9:$CP$9,0)),'Calc| Project Costs'!BJ$10:BJ$1005)/10^3</f>
        <v>0</v>
      </c>
      <c r="E107" s="186">
        <f>SUMPRODUCT(INDEX('Input| Projects'!$AS$10:$CP$1005, ,MATCH($C107,'Input| Projects'!$AS$9:$CP$9,0)),'Calc| Project Costs'!AE$10:AE$1005)/10^3+SUMPRODUCT(INDEX('Input| Projects'!$AS$10:$CP$1005, ,MATCH($C52,'Input| Projects'!$AS$9:$CP$9,0)),'Calc| Project Costs'!BK$10:BK$1005)/10^3</f>
        <v>0</v>
      </c>
      <c r="F107" s="186">
        <f>SUMPRODUCT(INDEX('Input| Projects'!$AS$10:$CP$1005, ,MATCH($C107,'Input| Projects'!$AS$9:$CP$9,0)),'Calc| Project Costs'!AF$10:AF$1005)/10^3+SUMPRODUCT(INDEX('Input| Projects'!$AS$10:$CP$1005, ,MATCH($C52,'Input| Projects'!$AS$9:$CP$9,0)),'Calc| Project Costs'!BL$10:BL$1005)/10^3</f>
        <v>0</v>
      </c>
      <c r="G107" s="186">
        <f>SUMPRODUCT(INDEX('Input| Projects'!$AS$10:$CP$1005, ,MATCH($C107,'Input| Projects'!$AS$9:$CP$9,0)),'Calc| Project Costs'!AG$10:AG$1005)/10^3+SUMPRODUCT(INDEX('Input| Projects'!$AS$10:$CP$1005, ,MATCH($C52,'Input| Projects'!$AS$9:$CP$9,0)),'Calc| Project Costs'!BM$10:BM$1005)/10^3</f>
        <v>0</v>
      </c>
      <c r="H107" s="186">
        <f>SUMPRODUCT(INDEX('Input| Projects'!$AS$10:$CP$1005, ,MATCH($C107,'Input| Projects'!$AS$9:$CP$9,0)),'Calc| Project Costs'!AH$10:AH$1005)/10^3+SUMPRODUCT(INDEX('Input| Projects'!$AS$10:$CP$1005, ,MATCH($C52,'Input| Projects'!$AS$9:$CP$9,0)),'Calc| Project Costs'!BN$10:BN$1005)/10^3</f>
        <v>0</v>
      </c>
      <c r="I107" s="186">
        <f>SUMPRODUCT(INDEX('Input| Projects'!$AS$10:$CP$1005, ,MATCH($C107,'Input| Projects'!$AS$9:$CP$9,0)),'Calc| Project Costs'!AI$10:AI$1005)/10^3+SUMPRODUCT(INDEX('Input| Projects'!$AS$10:$CP$1005, ,MATCH($C52,'Input| Projects'!$AS$9:$CP$9,0)),'Calc| Project Costs'!BO$10:BO$1005)/10^3</f>
        <v>0</v>
      </c>
      <c r="J107" s="186">
        <f>SUMPRODUCT(INDEX('Input| Projects'!$AS$10:$CP$1005, ,MATCH($C107,'Input| Projects'!$AS$9:$CP$9,0)),'Calc| Project Costs'!AJ$10:AJ$1005)/10^3+SUMPRODUCT(INDEX('Input| Projects'!$AS$10:$CP$1005, ,MATCH($C52,'Input| Projects'!$AS$9:$CP$9,0)),'Calc| Project Costs'!BP$10:BP$1005)/10^3</f>
        <v>0</v>
      </c>
      <c r="K107" s="186">
        <f t="shared" si="11"/>
        <v>0</v>
      </c>
    </row>
    <row r="108" spans="2:11" s="41" customFormat="1" outlineLevel="1" x14ac:dyDescent="0.2">
      <c r="B108" s="201">
        <f t="shared" si="12"/>
        <v>46</v>
      </c>
      <c r="C108" s="42" t="str">
        <f t="shared" si="13"/>
        <v/>
      </c>
      <c r="D108" s="186">
        <f>SUMPRODUCT(INDEX('Input| Projects'!$AS$10:$CP$1005, ,MATCH($C108,'Input| Projects'!$AS$9:$CP$9,0)),'Calc| Project Costs'!AD$10:AD$1005)/10^3+SUMPRODUCT(INDEX('Input| Projects'!$AS$10:$CP$1005, ,MATCH($C53,'Input| Projects'!$AS$9:$CP$9,0)),'Calc| Project Costs'!BJ$10:BJ$1005)/10^3</f>
        <v>0</v>
      </c>
      <c r="E108" s="186">
        <f>SUMPRODUCT(INDEX('Input| Projects'!$AS$10:$CP$1005, ,MATCH($C108,'Input| Projects'!$AS$9:$CP$9,0)),'Calc| Project Costs'!AE$10:AE$1005)/10^3+SUMPRODUCT(INDEX('Input| Projects'!$AS$10:$CP$1005, ,MATCH($C53,'Input| Projects'!$AS$9:$CP$9,0)),'Calc| Project Costs'!BK$10:BK$1005)/10^3</f>
        <v>0</v>
      </c>
      <c r="F108" s="186">
        <f>SUMPRODUCT(INDEX('Input| Projects'!$AS$10:$CP$1005, ,MATCH($C108,'Input| Projects'!$AS$9:$CP$9,0)),'Calc| Project Costs'!AF$10:AF$1005)/10^3+SUMPRODUCT(INDEX('Input| Projects'!$AS$10:$CP$1005, ,MATCH($C53,'Input| Projects'!$AS$9:$CP$9,0)),'Calc| Project Costs'!BL$10:BL$1005)/10^3</f>
        <v>0</v>
      </c>
      <c r="G108" s="186">
        <f>SUMPRODUCT(INDEX('Input| Projects'!$AS$10:$CP$1005, ,MATCH($C108,'Input| Projects'!$AS$9:$CP$9,0)),'Calc| Project Costs'!AG$10:AG$1005)/10^3+SUMPRODUCT(INDEX('Input| Projects'!$AS$10:$CP$1005, ,MATCH($C53,'Input| Projects'!$AS$9:$CP$9,0)),'Calc| Project Costs'!BM$10:BM$1005)/10^3</f>
        <v>0</v>
      </c>
      <c r="H108" s="186">
        <f>SUMPRODUCT(INDEX('Input| Projects'!$AS$10:$CP$1005, ,MATCH($C108,'Input| Projects'!$AS$9:$CP$9,0)),'Calc| Project Costs'!AH$10:AH$1005)/10^3+SUMPRODUCT(INDEX('Input| Projects'!$AS$10:$CP$1005, ,MATCH($C53,'Input| Projects'!$AS$9:$CP$9,0)),'Calc| Project Costs'!BN$10:BN$1005)/10^3</f>
        <v>0</v>
      </c>
      <c r="I108" s="186">
        <f>SUMPRODUCT(INDEX('Input| Projects'!$AS$10:$CP$1005, ,MATCH($C108,'Input| Projects'!$AS$9:$CP$9,0)),'Calc| Project Costs'!AI$10:AI$1005)/10^3+SUMPRODUCT(INDEX('Input| Projects'!$AS$10:$CP$1005, ,MATCH($C53,'Input| Projects'!$AS$9:$CP$9,0)),'Calc| Project Costs'!BO$10:BO$1005)/10^3</f>
        <v>0</v>
      </c>
      <c r="J108" s="186">
        <f>SUMPRODUCT(INDEX('Input| Projects'!$AS$10:$CP$1005, ,MATCH($C108,'Input| Projects'!$AS$9:$CP$9,0)),'Calc| Project Costs'!AJ$10:AJ$1005)/10^3+SUMPRODUCT(INDEX('Input| Projects'!$AS$10:$CP$1005, ,MATCH($C53,'Input| Projects'!$AS$9:$CP$9,0)),'Calc| Project Costs'!BP$10:BP$1005)/10^3</f>
        <v>0</v>
      </c>
      <c r="K108" s="186">
        <f t="shared" si="11"/>
        <v>0</v>
      </c>
    </row>
    <row r="109" spans="2:11" s="41" customFormat="1" outlineLevel="1" x14ac:dyDescent="0.2">
      <c r="B109" s="201">
        <f t="shared" si="12"/>
        <v>47</v>
      </c>
      <c r="C109" s="42" t="str">
        <f t="shared" si="13"/>
        <v/>
      </c>
      <c r="D109" s="186">
        <f>SUMPRODUCT(INDEX('Input| Projects'!$AS$10:$CP$1005, ,MATCH($C109,'Input| Projects'!$AS$9:$CP$9,0)),'Calc| Project Costs'!AD$10:AD$1005)/10^3+SUMPRODUCT(INDEX('Input| Projects'!$AS$10:$CP$1005, ,MATCH($C54,'Input| Projects'!$AS$9:$CP$9,0)),'Calc| Project Costs'!BJ$10:BJ$1005)/10^3</f>
        <v>0</v>
      </c>
      <c r="E109" s="186">
        <f>SUMPRODUCT(INDEX('Input| Projects'!$AS$10:$CP$1005, ,MATCH($C109,'Input| Projects'!$AS$9:$CP$9,0)),'Calc| Project Costs'!AE$10:AE$1005)/10^3+SUMPRODUCT(INDEX('Input| Projects'!$AS$10:$CP$1005, ,MATCH($C54,'Input| Projects'!$AS$9:$CP$9,0)),'Calc| Project Costs'!BK$10:BK$1005)/10^3</f>
        <v>0</v>
      </c>
      <c r="F109" s="186">
        <f>SUMPRODUCT(INDEX('Input| Projects'!$AS$10:$CP$1005, ,MATCH($C109,'Input| Projects'!$AS$9:$CP$9,0)),'Calc| Project Costs'!AF$10:AF$1005)/10^3+SUMPRODUCT(INDEX('Input| Projects'!$AS$10:$CP$1005, ,MATCH($C54,'Input| Projects'!$AS$9:$CP$9,0)),'Calc| Project Costs'!BL$10:BL$1005)/10^3</f>
        <v>0</v>
      </c>
      <c r="G109" s="186">
        <f>SUMPRODUCT(INDEX('Input| Projects'!$AS$10:$CP$1005, ,MATCH($C109,'Input| Projects'!$AS$9:$CP$9,0)),'Calc| Project Costs'!AG$10:AG$1005)/10^3+SUMPRODUCT(INDEX('Input| Projects'!$AS$10:$CP$1005, ,MATCH($C54,'Input| Projects'!$AS$9:$CP$9,0)),'Calc| Project Costs'!BM$10:BM$1005)/10^3</f>
        <v>0</v>
      </c>
      <c r="H109" s="186">
        <f>SUMPRODUCT(INDEX('Input| Projects'!$AS$10:$CP$1005, ,MATCH($C109,'Input| Projects'!$AS$9:$CP$9,0)),'Calc| Project Costs'!AH$10:AH$1005)/10^3+SUMPRODUCT(INDEX('Input| Projects'!$AS$10:$CP$1005, ,MATCH($C54,'Input| Projects'!$AS$9:$CP$9,0)),'Calc| Project Costs'!BN$10:BN$1005)/10^3</f>
        <v>0</v>
      </c>
      <c r="I109" s="186">
        <f>SUMPRODUCT(INDEX('Input| Projects'!$AS$10:$CP$1005, ,MATCH($C109,'Input| Projects'!$AS$9:$CP$9,0)),'Calc| Project Costs'!AI$10:AI$1005)/10^3+SUMPRODUCT(INDEX('Input| Projects'!$AS$10:$CP$1005, ,MATCH($C54,'Input| Projects'!$AS$9:$CP$9,0)),'Calc| Project Costs'!BO$10:BO$1005)/10^3</f>
        <v>0</v>
      </c>
      <c r="J109" s="186">
        <f>SUMPRODUCT(INDEX('Input| Projects'!$AS$10:$CP$1005, ,MATCH($C109,'Input| Projects'!$AS$9:$CP$9,0)),'Calc| Project Costs'!AJ$10:AJ$1005)/10^3+SUMPRODUCT(INDEX('Input| Projects'!$AS$10:$CP$1005, ,MATCH($C54,'Input| Projects'!$AS$9:$CP$9,0)),'Calc| Project Costs'!BP$10:BP$1005)/10^3</f>
        <v>0</v>
      </c>
      <c r="K109" s="186">
        <f t="shared" si="11"/>
        <v>0</v>
      </c>
    </row>
    <row r="110" spans="2:11" s="41" customFormat="1" outlineLevel="1" x14ac:dyDescent="0.2">
      <c r="B110" s="201">
        <f t="shared" si="12"/>
        <v>48</v>
      </c>
      <c r="C110" s="42" t="str">
        <f t="shared" si="13"/>
        <v/>
      </c>
      <c r="D110" s="186">
        <f>SUMPRODUCT(INDEX('Input| Projects'!$AS$10:$CP$1005, ,MATCH($C110,'Input| Projects'!$AS$9:$CP$9,0)),'Calc| Project Costs'!AD$10:AD$1005)/10^3+SUMPRODUCT(INDEX('Input| Projects'!$AS$10:$CP$1005, ,MATCH($C55,'Input| Projects'!$AS$9:$CP$9,0)),'Calc| Project Costs'!BJ$10:BJ$1005)/10^3</f>
        <v>0</v>
      </c>
      <c r="E110" s="186">
        <f>SUMPRODUCT(INDEX('Input| Projects'!$AS$10:$CP$1005, ,MATCH($C110,'Input| Projects'!$AS$9:$CP$9,0)),'Calc| Project Costs'!AE$10:AE$1005)/10^3+SUMPRODUCT(INDEX('Input| Projects'!$AS$10:$CP$1005, ,MATCH($C55,'Input| Projects'!$AS$9:$CP$9,0)),'Calc| Project Costs'!BK$10:BK$1005)/10^3</f>
        <v>0</v>
      </c>
      <c r="F110" s="186">
        <f>SUMPRODUCT(INDEX('Input| Projects'!$AS$10:$CP$1005, ,MATCH($C110,'Input| Projects'!$AS$9:$CP$9,0)),'Calc| Project Costs'!AF$10:AF$1005)/10^3+SUMPRODUCT(INDEX('Input| Projects'!$AS$10:$CP$1005, ,MATCH($C55,'Input| Projects'!$AS$9:$CP$9,0)),'Calc| Project Costs'!BL$10:BL$1005)/10^3</f>
        <v>0</v>
      </c>
      <c r="G110" s="186">
        <f>SUMPRODUCT(INDEX('Input| Projects'!$AS$10:$CP$1005, ,MATCH($C110,'Input| Projects'!$AS$9:$CP$9,0)),'Calc| Project Costs'!AG$10:AG$1005)/10^3+SUMPRODUCT(INDEX('Input| Projects'!$AS$10:$CP$1005, ,MATCH($C55,'Input| Projects'!$AS$9:$CP$9,0)),'Calc| Project Costs'!BM$10:BM$1005)/10^3</f>
        <v>0</v>
      </c>
      <c r="H110" s="186">
        <f>SUMPRODUCT(INDEX('Input| Projects'!$AS$10:$CP$1005, ,MATCH($C110,'Input| Projects'!$AS$9:$CP$9,0)),'Calc| Project Costs'!AH$10:AH$1005)/10^3+SUMPRODUCT(INDEX('Input| Projects'!$AS$10:$CP$1005, ,MATCH($C55,'Input| Projects'!$AS$9:$CP$9,0)),'Calc| Project Costs'!BN$10:BN$1005)/10^3</f>
        <v>0</v>
      </c>
      <c r="I110" s="186">
        <f>SUMPRODUCT(INDEX('Input| Projects'!$AS$10:$CP$1005, ,MATCH($C110,'Input| Projects'!$AS$9:$CP$9,0)),'Calc| Project Costs'!AI$10:AI$1005)/10^3+SUMPRODUCT(INDEX('Input| Projects'!$AS$10:$CP$1005, ,MATCH($C55,'Input| Projects'!$AS$9:$CP$9,0)),'Calc| Project Costs'!BO$10:BO$1005)/10^3</f>
        <v>0</v>
      </c>
      <c r="J110" s="186">
        <f>SUMPRODUCT(INDEX('Input| Projects'!$AS$10:$CP$1005, ,MATCH($C110,'Input| Projects'!$AS$9:$CP$9,0)),'Calc| Project Costs'!AJ$10:AJ$1005)/10^3+SUMPRODUCT(INDEX('Input| Projects'!$AS$10:$CP$1005, ,MATCH($C55,'Input| Projects'!$AS$9:$CP$9,0)),'Calc| Project Costs'!BP$10:BP$1005)/10^3</f>
        <v>0</v>
      </c>
      <c r="K110" s="186">
        <f t="shared" si="11"/>
        <v>0</v>
      </c>
    </row>
    <row r="111" spans="2:11" s="41" customFormat="1" outlineLevel="1" x14ac:dyDescent="0.2">
      <c r="B111" s="201">
        <f t="shared" si="12"/>
        <v>49</v>
      </c>
      <c r="C111" s="42" t="str">
        <f t="shared" si="13"/>
        <v/>
      </c>
      <c r="D111" s="186">
        <f>SUMPRODUCT(INDEX('Input| Projects'!$AS$10:$CP$1005, ,MATCH($C111,'Input| Projects'!$AS$9:$CP$9,0)),'Calc| Project Costs'!AD$10:AD$1005)/10^3+SUMPRODUCT(INDEX('Input| Projects'!$AS$10:$CP$1005, ,MATCH($C56,'Input| Projects'!$AS$9:$CP$9,0)),'Calc| Project Costs'!BJ$10:BJ$1005)/10^3</f>
        <v>0</v>
      </c>
      <c r="E111" s="186">
        <f>SUMPRODUCT(INDEX('Input| Projects'!$AS$10:$CP$1005, ,MATCH($C111,'Input| Projects'!$AS$9:$CP$9,0)),'Calc| Project Costs'!AE$10:AE$1005)/10^3+SUMPRODUCT(INDEX('Input| Projects'!$AS$10:$CP$1005, ,MATCH($C56,'Input| Projects'!$AS$9:$CP$9,0)),'Calc| Project Costs'!BK$10:BK$1005)/10^3</f>
        <v>0</v>
      </c>
      <c r="F111" s="186">
        <f>SUMPRODUCT(INDEX('Input| Projects'!$AS$10:$CP$1005, ,MATCH($C111,'Input| Projects'!$AS$9:$CP$9,0)),'Calc| Project Costs'!AF$10:AF$1005)/10^3+SUMPRODUCT(INDEX('Input| Projects'!$AS$10:$CP$1005, ,MATCH($C56,'Input| Projects'!$AS$9:$CP$9,0)),'Calc| Project Costs'!BL$10:BL$1005)/10^3</f>
        <v>0</v>
      </c>
      <c r="G111" s="186">
        <f>SUMPRODUCT(INDEX('Input| Projects'!$AS$10:$CP$1005, ,MATCH($C111,'Input| Projects'!$AS$9:$CP$9,0)),'Calc| Project Costs'!AG$10:AG$1005)/10^3+SUMPRODUCT(INDEX('Input| Projects'!$AS$10:$CP$1005, ,MATCH($C56,'Input| Projects'!$AS$9:$CP$9,0)),'Calc| Project Costs'!BM$10:BM$1005)/10^3</f>
        <v>0</v>
      </c>
      <c r="H111" s="186">
        <f>SUMPRODUCT(INDEX('Input| Projects'!$AS$10:$CP$1005, ,MATCH($C111,'Input| Projects'!$AS$9:$CP$9,0)),'Calc| Project Costs'!AH$10:AH$1005)/10^3+SUMPRODUCT(INDEX('Input| Projects'!$AS$10:$CP$1005, ,MATCH($C56,'Input| Projects'!$AS$9:$CP$9,0)),'Calc| Project Costs'!BN$10:BN$1005)/10^3</f>
        <v>0</v>
      </c>
      <c r="I111" s="186">
        <f>SUMPRODUCT(INDEX('Input| Projects'!$AS$10:$CP$1005, ,MATCH($C111,'Input| Projects'!$AS$9:$CP$9,0)),'Calc| Project Costs'!AI$10:AI$1005)/10^3+SUMPRODUCT(INDEX('Input| Projects'!$AS$10:$CP$1005, ,MATCH($C56,'Input| Projects'!$AS$9:$CP$9,0)),'Calc| Project Costs'!BO$10:BO$1005)/10^3</f>
        <v>0</v>
      </c>
      <c r="J111" s="186">
        <f>SUMPRODUCT(INDEX('Input| Projects'!$AS$10:$CP$1005, ,MATCH($C111,'Input| Projects'!$AS$9:$CP$9,0)),'Calc| Project Costs'!AJ$10:AJ$1005)/10^3+SUMPRODUCT(INDEX('Input| Projects'!$AS$10:$CP$1005, ,MATCH($C56,'Input| Projects'!$AS$9:$CP$9,0)),'Calc| Project Costs'!BP$10:BP$1005)/10^3</f>
        <v>0</v>
      </c>
      <c r="K111" s="186">
        <f t="shared" si="11"/>
        <v>0</v>
      </c>
    </row>
    <row r="112" spans="2:11" s="41" customFormat="1" outlineLevel="1" x14ac:dyDescent="0.2">
      <c r="B112" s="201">
        <f t="shared" si="12"/>
        <v>50</v>
      </c>
      <c r="C112" s="42" t="str">
        <f t="shared" si="13"/>
        <v/>
      </c>
      <c r="D112" s="186">
        <f>SUMPRODUCT(INDEX('Input| Projects'!$AS$10:$CP$1005, ,MATCH($C112,'Input| Projects'!$AS$9:$CP$9,0)),'Calc| Project Costs'!AD$10:AD$1005)/10^3+SUMPRODUCT(INDEX('Input| Projects'!$AS$10:$CP$1005, ,MATCH($C57,'Input| Projects'!$AS$9:$CP$9,0)),'Calc| Project Costs'!BJ$10:BJ$1005)/10^3</f>
        <v>0</v>
      </c>
      <c r="E112" s="186">
        <f>SUMPRODUCT(INDEX('Input| Projects'!$AS$10:$CP$1005, ,MATCH($C112,'Input| Projects'!$AS$9:$CP$9,0)),'Calc| Project Costs'!AE$10:AE$1005)/10^3+SUMPRODUCT(INDEX('Input| Projects'!$AS$10:$CP$1005, ,MATCH($C57,'Input| Projects'!$AS$9:$CP$9,0)),'Calc| Project Costs'!BK$10:BK$1005)/10^3</f>
        <v>0</v>
      </c>
      <c r="F112" s="186">
        <f>SUMPRODUCT(INDEX('Input| Projects'!$AS$10:$CP$1005, ,MATCH($C112,'Input| Projects'!$AS$9:$CP$9,0)),'Calc| Project Costs'!AF$10:AF$1005)/10^3+SUMPRODUCT(INDEX('Input| Projects'!$AS$10:$CP$1005, ,MATCH($C57,'Input| Projects'!$AS$9:$CP$9,0)),'Calc| Project Costs'!BL$10:BL$1005)/10^3</f>
        <v>0</v>
      </c>
      <c r="G112" s="186">
        <f>SUMPRODUCT(INDEX('Input| Projects'!$AS$10:$CP$1005, ,MATCH($C112,'Input| Projects'!$AS$9:$CP$9,0)),'Calc| Project Costs'!AG$10:AG$1005)/10^3+SUMPRODUCT(INDEX('Input| Projects'!$AS$10:$CP$1005, ,MATCH($C57,'Input| Projects'!$AS$9:$CP$9,0)),'Calc| Project Costs'!BM$10:BM$1005)/10^3</f>
        <v>0</v>
      </c>
      <c r="H112" s="186">
        <f>SUMPRODUCT(INDEX('Input| Projects'!$AS$10:$CP$1005, ,MATCH($C112,'Input| Projects'!$AS$9:$CP$9,0)),'Calc| Project Costs'!AH$10:AH$1005)/10^3+SUMPRODUCT(INDEX('Input| Projects'!$AS$10:$CP$1005, ,MATCH($C57,'Input| Projects'!$AS$9:$CP$9,0)),'Calc| Project Costs'!BN$10:BN$1005)/10^3</f>
        <v>0</v>
      </c>
      <c r="I112" s="186">
        <f>SUMPRODUCT(INDEX('Input| Projects'!$AS$10:$CP$1005, ,MATCH($C112,'Input| Projects'!$AS$9:$CP$9,0)),'Calc| Project Costs'!AI$10:AI$1005)/10^3+SUMPRODUCT(INDEX('Input| Projects'!$AS$10:$CP$1005, ,MATCH($C57,'Input| Projects'!$AS$9:$CP$9,0)),'Calc| Project Costs'!BO$10:BO$1005)/10^3</f>
        <v>0</v>
      </c>
      <c r="J112" s="186">
        <f>SUMPRODUCT(INDEX('Input| Projects'!$AS$10:$CP$1005, ,MATCH($C112,'Input| Projects'!$AS$9:$CP$9,0)),'Calc| Project Costs'!AJ$10:AJ$1005)/10^3+SUMPRODUCT(INDEX('Input| Projects'!$AS$10:$CP$1005, ,MATCH($C57,'Input| Projects'!$AS$9:$CP$9,0)),'Calc| Project Costs'!BP$10:BP$1005)/10^3</f>
        <v>0</v>
      </c>
      <c r="K112" s="186">
        <f t="shared" si="11"/>
        <v>0</v>
      </c>
    </row>
    <row r="113" spans="1:22" s="41" customFormat="1" x14ac:dyDescent="0.2">
      <c r="B113"/>
      <c r="C113" s="60" t="s">
        <v>1</v>
      </c>
      <c r="D113" s="194">
        <f>IFERROR(SUM(D63:D112),"")</f>
        <v>0</v>
      </c>
      <c r="E113" s="194">
        <f t="shared" ref="E113:J113" si="14">IFERROR(SUM(E63:E112),"")</f>
        <v>0</v>
      </c>
      <c r="F113" s="194">
        <f t="shared" si="14"/>
        <v>0</v>
      </c>
      <c r="G113" s="194">
        <f t="shared" si="14"/>
        <v>0</v>
      </c>
      <c r="H113" s="194">
        <f t="shared" si="14"/>
        <v>0</v>
      </c>
      <c r="I113" s="194">
        <f t="shared" si="14"/>
        <v>0</v>
      </c>
      <c r="J113" s="194">
        <f t="shared" si="14"/>
        <v>0</v>
      </c>
      <c r="K113" s="194">
        <f>IFERROR(SUM(K63:K112),"")</f>
        <v>0</v>
      </c>
    </row>
    <row r="114" spans="1:22" s="41" customFormat="1" x14ac:dyDescent="0.2">
      <c r="A114" s="100"/>
      <c r="C114" s="60"/>
      <c r="K114" s="114"/>
    </row>
    <row r="115" spans="1:22" x14ac:dyDescent="0.2">
      <c r="A115" s="264"/>
      <c r="B115" s="264"/>
      <c r="C115" s="264" t="str">
        <f>IFERROR(LEFT(C60,2)+1&amp;". Forecast asset disposals – as incurred ($millions "&amp;'Input| Escalations'!$E$10&amp;" "&amp;'Input| Escalations'!$D$10&amp;") (Transmission)","")</f>
        <v>63. Forecast asset disposals – as incurred ($millions December 2023) (Transmission)</v>
      </c>
      <c r="D115" s="264"/>
      <c r="E115" s="264"/>
      <c r="F115" s="264"/>
      <c r="G115" s="264"/>
      <c r="H115" s="264"/>
      <c r="I115" s="264"/>
      <c r="J115" s="264"/>
      <c r="K115" s="264"/>
      <c r="O115"/>
      <c r="P115"/>
      <c r="Q115"/>
      <c r="R115"/>
      <c r="S115"/>
      <c r="T115"/>
      <c r="U115"/>
      <c r="V115"/>
    </row>
    <row r="116" spans="1:22" x14ac:dyDescent="0.2">
      <c r="D116" s="174">
        <f>IF(ABS('Input| Disposals'!O58/10^3-D168-'Output| PTRM (D)'!D168)&lt;0.000001,0,1)</f>
        <v>0</v>
      </c>
      <c r="E116" s="174">
        <f>IF(ABS('Input| Disposals'!P58/10^3-E168-'Output| PTRM (D)'!E168)&lt;0.000001,0,1)</f>
        <v>0</v>
      </c>
      <c r="F116" s="174">
        <f>IF(ABS('Input| Disposals'!Q58/10^3-F168-'Output| PTRM (D)'!F168)&lt;0.000001,0,1)</f>
        <v>0</v>
      </c>
      <c r="G116" s="174">
        <f>IF(ABS('Input| Disposals'!R58/10^3-G168-'Output| PTRM (D)'!G168)&lt;0.000001,0,1)</f>
        <v>0</v>
      </c>
      <c r="H116" s="174">
        <f>IF(ABS('Input| Disposals'!S58/10^3-H168-'Output| PTRM (D)'!H168)&lt;0.000001,0,1)</f>
        <v>0</v>
      </c>
      <c r="I116" s="174">
        <f>IF(ABS('Input| Disposals'!T58/10^3-I168-'Output| PTRM (D)'!I168)&lt;0.000001,0,1)</f>
        <v>0</v>
      </c>
      <c r="J116" s="174">
        <f>IF(ABS('Input| Disposals'!U58/10^3-J168-'Output| PTRM (D)'!J168)&lt;0.000001,0,1)</f>
        <v>0</v>
      </c>
      <c r="K116"/>
      <c r="O116"/>
      <c r="P116"/>
      <c r="Q116"/>
      <c r="R116"/>
      <c r="S116"/>
      <c r="T116"/>
      <c r="U116"/>
      <c r="V116"/>
    </row>
    <row r="117" spans="1:22" x14ac:dyDescent="0.2">
      <c r="C117" s="179" t="s">
        <v>153</v>
      </c>
      <c r="D117" s="179" t="str">
        <f>D$7</f>
        <v>2022-23</v>
      </c>
      <c r="E117" s="179" t="str">
        <f t="shared" ref="E117:J117" si="15">E$7</f>
        <v>2023-24</v>
      </c>
      <c r="F117" s="179" t="str">
        <f t="shared" si="15"/>
        <v>2024-25</v>
      </c>
      <c r="G117" s="179" t="str">
        <f t="shared" si="15"/>
        <v>2025-26</v>
      </c>
      <c r="H117" s="179" t="str">
        <f t="shared" si="15"/>
        <v>2026-27</v>
      </c>
      <c r="I117" s="179" t="str">
        <f t="shared" si="15"/>
        <v>2027-28</v>
      </c>
      <c r="J117" s="179" t="str">
        <f t="shared" si="15"/>
        <v>2028-29</v>
      </c>
      <c r="K117" s="179" t="s">
        <v>1</v>
      </c>
      <c r="O117"/>
      <c r="P117"/>
      <c r="Q117"/>
      <c r="R117"/>
      <c r="S117"/>
      <c r="T117"/>
      <c r="U117"/>
      <c r="V117"/>
    </row>
    <row r="118" spans="1:22" x14ac:dyDescent="0.2">
      <c r="B118" s="201">
        <v>1</v>
      </c>
      <c r="C118" s="42" t="str">
        <f t="shared" ref="C118:C149" si="16">IFERROR(C8,"")</f>
        <v>132kV concrete &amp; steel pole lines (tx)</v>
      </c>
      <c r="D118" s="186">
        <f>INDEX('Input| Disposals'!$O$8:$U$57,MATCH($C118,'Input| Disposals'!$M$8:$M$57,0),MATCH(D$117,'Input| Disposals'!$O$7:$U$7,0))/10^3</f>
        <v>0</v>
      </c>
      <c r="E118" s="186">
        <f>INDEX('Input| Disposals'!$O$8:$U$57,MATCH($C118,'Input| Disposals'!$M$8:$M$57,0),MATCH(E$117,'Input| Disposals'!$O$7:$U$7,0))/10^3</f>
        <v>0</v>
      </c>
      <c r="F118" s="186">
        <f>INDEX('Input| Disposals'!$O$8:$U$57,MATCH($C118,'Input| Disposals'!$M$8:$M$57,0),MATCH(F$117,'Input| Disposals'!$O$7:$U$7,0))/10^3</f>
        <v>0</v>
      </c>
      <c r="G118" s="186">
        <f>INDEX('Input| Disposals'!$O$8:$U$57,MATCH($C118,'Input| Disposals'!$M$8:$M$57,0),MATCH(G$117,'Input| Disposals'!$O$7:$U$7,0))/10^3</f>
        <v>0</v>
      </c>
      <c r="H118" s="186">
        <f>INDEX('Input| Disposals'!$O$8:$U$57,MATCH($C118,'Input| Disposals'!$M$8:$M$57,0),MATCH(H$117,'Input| Disposals'!$O$7:$U$7,0))/10^3</f>
        <v>0</v>
      </c>
      <c r="I118" s="186">
        <f>INDEX('Input| Disposals'!$O$8:$U$57,MATCH($C118,'Input| Disposals'!$M$8:$M$57,0),MATCH(I$117,'Input| Disposals'!$O$7:$U$7,0))/10^3</f>
        <v>0</v>
      </c>
      <c r="J118" s="186">
        <f>INDEX('Input| Disposals'!$O$8:$U$57,MATCH($C118,'Input| Disposals'!$M$8:$M$57,0),MATCH(J$117,'Input| Disposals'!$O$7:$U$7,0))/10^3</f>
        <v>0</v>
      </c>
      <c r="K118" s="186">
        <f>IFERROR(SUM(D118:J118),"")</f>
        <v>0</v>
      </c>
      <c r="O118"/>
      <c r="P118"/>
      <c r="Q118"/>
      <c r="R118"/>
      <c r="S118"/>
      <c r="T118"/>
      <c r="U118"/>
      <c r="V118"/>
    </row>
    <row r="119" spans="1:22" x14ac:dyDescent="0.2">
      <c r="B119" s="201">
        <f>IFERROR(B118+1,"")</f>
        <v>2</v>
      </c>
      <c r="C119" s="42" t="str">
        <f t="shared" si="16"/>
        <v>132kV feeders underground (tx)</v>
      </c>
      <c r="D119" s="186">
        <f>INDEX('Input| Disposals'!$O$8:$U$57,MATCH($C119,'Input| Disposals'!$M$8:$M$57,0),MATCH(D$117,'Input| Disposals'!$O$7:$U$7,0))/10^3</f>
        <v>0</v>
      </c>
      <c r="E119" s="186">
        <f>INDEX('Input| Disposals'!$O$8:$U$57,MATCH($C119,'Input| Disposals'!$M$8:$M$57,0),MATCH(E$117,'Input| Disposals'!$O$7:$U$7,0))/10^3</f>
        <v>0</v>
      </c>
      <c r="F119" s="186">
        <f>INDEX('Input| Disposals'!$O$8:$U$57,MATCH($C119,'Input| Disposals'!$M$8:$M$57,0),MATCH(F$117,'Input| Disposals'!$O$7:$U$7,0))/10^3</f>
        <v>0</v>
      </c>
      <c r="G119" s="186">
        <f>INDEX('Input| Disposals'!$O$8:$U$57,MATCH($C119,'Input| Disposals'!$M$8:$M$57,0),MATCH(G$117,'Input| Disposals'!$O$7:$U$7,0))/10^3</f>
        <v>0</v>
      </c>
      <c r="H119" s="186">
        <f>INDEX('Input| Disposals'!$O$8:$U$57,MATCH($C119,'Input| Disposals'!$M$8:$M$57,0),MATCH(H$117,'Input| Disposals'!$O$7:$U$7,0))/10^3</f>
        <v>0</v>
      </c>
      <c r="I119" s="186">
        <f>INDEX('Input| Disposals'!$O$8:$U$57,MATCH($C119,'Input| Disposals'!$M$8:$M$57,0),MATCH(I$117,'Input| Disposals'!$O$7:$U$7,0))/10^3</f>
        <v>0</v>
      </c>
      <c r="J119" s="186">
        <f>INDEX('Input| Disposals'!$O$8:$U$57,MATCH($C119,'Input| Disposals'!$M$8:$M$57,0),MATCH(J$117,'Input| Disposals'!$O$7:$U$7,0))/10^3</f>
        <v>0</v>
      </c>
      <c r="K119" s="186">
        <f t="shared" ref="K119:K167" si="17">IFERROR(SUM(D119:J119),"")</f>
        <v>0</v>
      </c>
      <c r="O119"/>
      <c r="P119"/>
      <c r="Q119"/>
      <c r="R119"/>
      <c r="S119"/>
      <c r="T119"/>
      <c r="U119"/>
      <c r="V119"/>
    </row>
    <row r="120" spans="1:22" x14ac:dyDescent="0.2">
      <c r="B120" s="201">
        <f t="shared" ref="B120:B167" si="18">IFERROR(B119+1,"")</f>
        <v>3</v>
      </c>
      <c r="C120" s="42" t="str">
        <f t="shared" si="16"/>
        <v>132kV tower lines (tx)</v>
      </c>
      <c r="D120" s="186">
        <f>INDEX('Input| Disposals'!$O$8:$U$57,MATCH($C120,'Input| Disposals'!$M$8:$M$57,0),MATCH(D$117,'Input| Disposals'!$O$7:$U$7,0))/10^3</f>
        <v>0.56001299999999998</v>
      </c>
      <c r="E120" s="186">
        <f>INDEX('Input| Disposals'!$O$8:$U$57,MATCH($C120,'Input| Disposals'!$M$8:$M$57,0),MATCH(E$117,'Input| Disposals'!$O$7:$U$7,0))/10^3</f>
        <v>0</v>
      </c>
      <c r="F120" s="186">
        <f>INDEX('Input| Disposals'!$O$8:$U$57,MATCH($C120,'Input| Disposals'!$M$8:$M$57,0),MATCH(F$117,'Input| Disposals'!$O$7:$U$7,0))/10^3</f>
        <v>0</v>
      </c>
      <c r="G120" s="186">
        <f>INDEX('Input| Disposals'!$O$8:$U$57,MATCH($C120,'Input| Disposals'!$M$8:$M$57,0),MATCH(G$117,'Input| Disposals'!$O$7:$U$7,0))/10^3</f>
        <v>0</v>
      </c>
      <c r="H120" s="186">
        <f>INDEX('Input| Disposals'!$O$8:$U$57,MATCH($C120,'Input| Disposals'!$M$8:$M$57,0),MATCH(H$117,'Input| Disposals'!$O$7:$U$7,0))/10^3</f>
        <v>0</v>
      </c>
      <c r="I120" s="186">
        <f>INDEX('Input| Disposals'!$O$8:$U$57,MATCH($C120,'Input| Disposals'!$M$8:$M$57,0),MATCH(I$117,'Input| Disposals'!$O$7:$U$7,0))/10^3</f>
        <v>0</v>
      </c>
      <c r="J120" s="186">
        <f>INDEX('Input| Disposals'!$O$8:$U$57,MATCH($C120,'Input| Disposals'!$M$8:$M$57,0),MATCH(J$117,'Input| Disposals'!$O$7:$U$7,0))/10^3</f>
        <v>0</v>
      </c>
      <c r="K120" s="186">
        <f t="shared" si="17"/>
        <v>0.56001299999999998</v>
      </c>
      <c r="O120"/>
      <c r="P120"/>
      <c r="Q120"/>
      <c r="R120"/>
      <c r="S120"/>
      <c r="T120"/>
      <c r="U120"/>
      <c r="V120"/>
    </row>
    <row r="121" spans="1:22" x14ac:dyDescent="0.2">
      <c r="B121" s="201">
        <f t="shared" si="18"/>
        <v>4</v>
      </c>
      <c r="C121" s="42" t="str">
        <f t="shared" si="16"/>
        <v>132kV wood pole lines (tx)</v>
      </c>
      <c r="D121" s="186">
        <f>INDEX('Input| Disposals'!$O$8:$U$57,MATCH($C121,'Input| Disposals'!$M$8:$M$57,0),MATCH(D$117,'Input| Disposals'!$O$7:$U$7,0))/10^3</f>
        <v>0</v>
      </c>
      <c r="E121" s="186">
        <f>INDEX('Input| Disposals'!$O$8:$U$57,MATCH($C121,'Input| Disposals'!$M$8:$M$57,0),MATCH(E$117,'Input| Disposals'!$O$7:$U$7,0))/10^3</f>
        <v>0</v>
      </c>
      <c r="F121" s="186">
        <f>INDEX('Input| Disposals'!$O$8:$U$57,MATCH($C121,'Input| Disposals'!$M$8:$M$57,0),MATCH(F$117,'Input| Disposals'!$O$7:$U$7,0))/10^3</f>
        <v>0</v>
      </c>
      <c r="G121" s="186">
        <f>INDEX('Input| Disposals'!$O$8:$U$57,MATCH($C121,'Input| Disposals'!$M$8:$M$57,0),MATCH(G$117,'Input| Disposals'!$O$7:$U$7,0))/10^3</f>
        <v>0</v>
      </c>
      <c r="H121" s="186">
        <f>INDEX('Input| Disposals'!$O$8:$U$57,MATCH($C121,'Input| Disposals'!$M$8:$M$57,0),MATCH(H$117,'Input| Disposals'!$O$7:$U$7,0))/10^3</f>
        <v>0</v>
      </c>
      <c r="I121" s="186">
        <f>INDEX('Input| Disposals'!$O$8:$U$57,MATCH($C121,'Input| Disposals'!$M$8:$M$57,0),MATCH(I$117,'Input| Disposals'!$O$7:$U$7,0))/10^3</f>
        <v>0</v>
      </c>
      <c r="J121" s="186">
        <f>INDEX('Input| Disposals'!$O$8:$U$57,MATCH($C121,'Input| Disposals'!$M$8:$M$57,0),MATCH(J$117,'Input| Disposals'!$O$7:$U$7,0))/10^3</f>
        <v>0</v>
      </c>
      <c r="K121" s="186">
        <f t="shared" si="17"/>
        <v>0</v>
      </c>
      <c r="O121"/>
      <c r="P121"/>
      <c r="Q121"/>
      <c r="R121"/>
      <c r="S121"/>
      <c r="T121"/>
      <c r="U121"/>
      <c r="V121"/>
    </row>
    <row r="122" spans="1:22" x14ac:dyDescent="0.2">
      <c r="B122" s="201">
        <f t="shared" si="18"/>
        <v>5</v>
      </c>
      <c r="C122" s="42" t="str">
        <f t="shared" si="16"/>
        <v>Ancillary substation equipment (tx)</v>
      </c>
      <c r="D122" s="186">
        <f>INDEX('Input| Disposals'!$O$8:$U$57,MATCH($C122,'Input| Disposals'!$M$8:$M$57,0),MATCH(D$117,'Input| Disposals'!$O$7:$U$7,0))/10^3</f>
        <v>0</v>
      </c>
      <c r="E122" s="186">
        <f>INDEX('Input| Disposals'!$O$8:$U$57,MATCH($C122,'Input| Disposals'!$M$8:$M$57,0),MATCH(E$117,'Input| Disposals'!$O$7:$U$7,0))/10^3</f>
        <v>0</v>
      </c>
      <c r="F122" s="186">
        <f>INDEX('Input| Disposals'!$O$8:$U$57,MATCH($C122,'Input| Disposals'!$M$8:$M$57,0),MATCH(F$117,'Input| Disposals'!$O$7:$U$7,0))/10^3</f>
        <v>0</v>
      </c>
      <c r="G122" s="186">
        <f>INDEX('Input| Disposals'!$O$8:$U$57,MATCH($C122,'Input| Disposals'!$M$8:$M$57,0),MATCH(G$117,'Input| Disposals'!$O$7:$U$7,0))/10^3</f>
        <v>0</v>
      </c>
      <c r="H122" s="186">
        <f>INDEX('Input| Disposals'!$O$8:$U$57,MATCH($C122,'Input| Disposals'!$M$8:$M$57,0),MATCH(H$117,'Input| Disposals'!$O$7:$U$7,0))/10^3</f>
        <v>0</v>
      </c>
      <c r="I122" s="186">
        <f>INDEX('Input| Disposals'!$O$8:$U$57,MATCH($C122,'Input| Disposals'!$M$8:$M$57,0),MATCH(I$117,'Input| Disposals'!$O$7:$U$7,0))/10^3</f>
        <v>0</v>
      </c>
      <c r="J122" s="186">
        <f>INDEX('Input| Disposals'!$O$8:$U$57,MATCH($C122,'Input| Disposals'!$M$8:$M$57,0),MATCH(J$117,'Input| Disposals'!$O$7:$U$7,0))/10^3</f>
        <v>0</v>
      </c>
      <c r="K122" s="186">
        <f t="shared" si="17"/>
        <v>0</v>
      </c>
      <c r="O122"/>
      <c r="P122"/>
      <c r="Q122"/>
      <c r="R122"/>
      <c r="S122"/>
      <c r="T122"/>
      <c r="U122"/>
      <c r="V122"/>
    </row>
    <row r="123" spans="1:22" x14ac:dyDescent="0.2">
      <c r="B123" s="201">
        <f t="shared" si="18"/>
        <v>6</v>
      </c>
      <c r="C123" s="42" t="str">
        <f t="shared" si="16"/>
        <v>Buildings (non-system) (tx)</v>
      </c>
      <c r="D123" s="186">
        <f>INDEX('Input| Disposals'!$O$8:$U$57,MATCH($C123,'Input| Disposals'!$M$8:$M$57,0),MATCH(D$117,'Input| Disposals'!$O$7:$U$7,0))/10^3</f>
        <v>0.87468299999999999</v>
      </c>
      <c r="E123" s="186">
        <f>INDEX('Input| Disposals'!$O$8:$U$57,MATCH($C123,'Input| Disposals'!$M$8:$M$57,0),MATCH(E$117,'Input| Disposals'!$O$7:$U$7,0))/10^3</f>
        <v>0</v>
      </c>
      <c r="F123" s="186">
        <f>INDEX('Input| Disposals'!$O$8:$U$57,MATCH($C123,'Input| Disposals'!$M$8:$M$57,0),MATCH(F$117,'Input| Disposals'!$O$7:$U$7,0))/10^3</f>
        <v>0</v>
      </c>
      <c r="G123" s="186">
        <f>INDEX('Input| Disposals'!$O$8:$U$57,MATCH($C123,'Input| Disposals'!$M$8:$M$57,0),MATCH(G$117,'Input| Disposals'!$O$7:$U$7,0))/10^3</f>
        <v>0</v>
      </c>
      <c r="H123" s="186">
        <f>INDEX('Input| Disposals'!$O$8:$U$57,MATCH($C123,'Input| Disposals'!$M$8:$M$57,0),MATCH(H$117,'Input| Disposals'!$O$7:$U$7,0))/10^3</f>
        <v>0</v>
      </c>
      <c r="I123" s="186">
        <f>INDEX('Input| Disposals'!$O$8:$U$57,MATCH($C123,'Input| Disposals'!$M$8:$M$57,0),MATCH(I$117,'Input| Disposals'!$O$7:$U$7,0))/10^3</f>
        <v>0</v>
      </c>
      <c r="J123" s="186">
        <f>INDEX('Input| Disposals'!$O$8:$U$57,MATCH($C123,'Input| Disposals'!$M$8:$M$57,0),MATCH(J$117,'Input| Disposals'!$O$7:$U$7,0))/10^3</f>
        <v>0</v>
      </c>
      <c r="K123" s="186">
        <f t="shared" si="17"/>
        <v>0.87468299999999999</v>
      </c>
      <c r="O123"/>
      <c r="P123"/>
      <c r="Q123"/>
      <c r="R123"/>
      <c r="S123"/>
      <c r="T123"/>
      <c r="U123"/>
      <c r="V123"/>
    </row>
    <row r="124" spans="1:22" x14ac:dyDescent="0.2">
      <c r="B124" s="201">
        <f t="shared" si="18"/>
        <v>7</v>
      </c>
      <c r="C124" s="42" t="str">
        <f t="shared" si="16"/>
        <v>Buildings (system) (tx)</v>
      </c>
      <c r="D124" s="186">
        <f>INDEX('Input| Disposals'!$O$8:$U$57,MATCH($C124,'Input| Disposals'!$M$8:$M$57,0),MATCH(D$117,'Input| Disposals'!$O$7:$U$7,0))/10^3</f>
        <v>0</v>
      </c>
      <c r="E124" s="186">
        <f>INDEX('Input| Disposals'!$O$8:$U$57,MATCH($C124,'Input| Disposals'!$M$8:$M$57,0),MATCH(E$117,'Input| Disposals'!$O$7:$U$7,0))/10^3</f>
        <v>0</v>
      </c>
      <c r="F124" s="186">
        <f>INDEX('Input| Disposals'!$O$8:$U$57,MATCH($C124,'Input| Disposals'!$M$8:$M$57,0),MATCH(F$117,'Input| Disposals'!$O$7:$U$7,0))/10^3</f>
        <v>0</v>
      </c>
      <c r="G124" s="186">
        <f>INDEX('Input| Disposals'!$O$8:$U$57,MATCH($C124,'Input| Disposals'!$M$8:$M$57,0),MATCH(G$117,'Input| Disposals'!$O$7:$U$7,0))/10^3</f>
        <v>0</v>
      </c>
      <c r="H124" s="186">
        <f>INDEX('Input| Disposals'!$O$8:$U$57,MATCH($C124,'Input| Disposals'!$M$8:$M$57,0),MATCH(H$117,'Input| Disposals'!$O$7:$U$7,0))/10^3</f>
        <v>0</v>
      </c>
      <c r="I124" s="186">
        <f>INDEX('Input| Disposals'!$O$8:$U$57,MATCH($C124,'Input| Disposals'!$M$8:$M$57,0),MATCH(I$117,'Input| Disposals'!$O$7:$U$7,0))/10^3</f>
        <v>0</v>
      </c>
      <c r="J124" s="186">
        <f>INDEX('Input| Disposals'!$O$8:$U$57,MATCH($C124,'Input| Disposals'!$M$8:$M$57,0),MATCH(J$117,'Input| Disposals'!$O$7:$U$7,0))/10^3</f>
        <v>0</v>
      </c>
      <c r="K124" s="186">
        <f t="shared" si="17"/>
        <v>0</v>
      </c>
      <c r="O124"/>
      <c r="P124"/>
      <c r="Q124"/>
      <c r="R124"/>
      <c r="S124"/>
      <c r="T124"/>
      <c r="U124"/>
      <c r="V124"/>
    </row>
    <row r="125" spans="1:22" x14ac:dyDescent="0.2">
      <c r="B125" s="201">
        <f t="shared" si="18"/>
        <v>8</v>
      </c>
      <c r="C125" s="42" t="str">
        <f t="shared" si="16"/>
        <v>Furniture, fittings, plant and equipment (tx)</v>
      </c>
      <c r="D125" s="186">
        <f>INDEX('Input| Disposals'!$O$8:$U$57,MATCH($C125,'Input| Disposals'!$M$8:$M$57,0),MATCH(D$117,'Input| Disposals'!$O$7:$U$7,0))/10^3</f>
        <v>0</v>
      </c>
      <c r="E125" s="186">
        <f>INDEX('Input| Disposals'!$O$8:$U$57,MATCH($C125,'Input| Disposals'!$M$8:$M$57,0),MATCH(E$117,'Input| Disposals'!$O$7:$U$7,0))/10^3</f>
        <v>0</v>
      </c>
      <c r="F125" s="186">
        <f>INDEX('Input| Disposals'!$O$8:$U$57,MATCH($C125,'Input| Disposals'!$M$8:$M$57,0),MATCH(F$117,'Input| Disposals'!$O$7:$U$7,0))/10^3</f>
        <v>0</v>
      </c>
      <c r="G125" s="186">
        <f>INDEX('Input| Disposals'!$O$8:$U$57,MATCH($C125,'Input| Disposals'!$M$8:$M$57,0),MATCH(G$117,'Input| Disposals'!$O$7:$U$7,0))/10^3</f>
        <v>0</v>
      </c>
      <c r="H125" s="186">
        <f>INDEX('Input| Disposals'!$O$8:$U$57,MATCH($C125,'Input| Disposals'!$M$8:$M$57,0),MATCH(H$117,'Input| Disposals'!$O$7:$U$7,0))/10^3</f>
        <v>0</v>
      </c>
      <c r="I125" s="186">
        <f>INDEX('Input| Disposals'!$O$8:$U$57,MATCH($C125,'Input| Disposals'!$M$8:$M$57,0),MATCH(I$117,'Input| Disposals'!$O$7:$U$7,0))/10^3</f>
        <v>0</v>
      </c>
      <c r="J125" s="186">
        <f>INDEX('Input| Disposals'!$O$8:$U$57,MATCH($C125,'Input| Disposals'!$M$8:$M$57,0),MATCH(J$117,'Input| Disposals'!$O$7:$U$7,0))/10^3</f>
        <v>0</v>
      </c>
      <c r="K125" s="186">
        <f t="shared" si="17"/>
        <v>0</v>
      </c>
      <c r="O125"/>
      <c r="P125"/>
      <c r="Q125"/>
      <c r="R125"/>
      <c r="S125"/>
      <c r="T125"/>
      <c r="U125"/>
      <c r="V125"/>
    </row>
    <row r="126" spans="1:22" x14ac:dyDescent="0.2">
      <c r="B126" s="201">
        <f t="shared" si="18"/>
        <v>9</v>
      </c>
      <c r="C126" s="42" t="str">
        <f t="shared" si="16"/>
        <v>IT systems (tx)</v>
      </c>
      <c r="D126" s="186">
        <f>INDEX('Input| Disposals'!$O$8:$U$57,MATCH($C126,'Input| Disposals'!$M$8:$M$57,0),MATCH(D$117,'Input| Disposals'!$O$7:$U$7,0))/10^3</f>
        <v>3.545E-3</v>
      </c>
      <c r="E126" s="186">
        <f>INDEX('Input| Disposals'!$O$8:$U$57,MATCH($C126,'Input| Disposals'!$M$8:$M$57,0),MATCH(E$117,'Input| Disposals'!$O$7:$U$7,0))/10^3</f>
        <v>0</v>
      </c>
      <c r="F126" s="186">
        <f>INDEX('Input| Disposals'!$O$8:$U$57,MATCH($C126,'Input| Disposals'!$M$8:$M$57,0),MATCH(F$117,'Input| Disposals'!$O$7:$U$7,0))/10^3</f>
        <v>0</v>
      </c>
      <c r="G126" s="186">
        <f>INDEX('Input| Disposals'!$O$8:$U$57,MATCH($C126,'Input| Disposals'!$M$8:$M$57,0),MATCH(G$117,'Input| Disposals'!$O$7:$U$7,0))/10^3</f>
        <v>0</v>
      </c>
      <c r="H126" s="186">
        <f>INDEX('Input| Disposals'!$O$8:$U$57,MATCH($C126,'Input| Disposals'!$M$8:$M$57,0),MATCH(H$117,'Input| Disposals'!$O$7:$U$7,0))/10^3</f>
        <v>0</v>
      </c>
      <c r="I126" s="186">
        <f>INDEX('Input| Disposals'!$O$8:$U$57,MATCH($C126,'Input| Disposals'!$M$8:$M$57,0),MATCH(I$117,'Input| Disposals'!$O$7:$U$7,0))/10^3</f>
        <v>0</v>
      </c>
      <c r="J126" s="186">
        <f>INDEX('Input| Disposals'!$O$8:$U$57,MATCH($C126,'Input| Disposals'!$M$8:$M$57,0),MATCH(J$117,'Input| Disposals'!$O$7:$U$7,0))/10^3</f>
        <v>0</v>
      </c>
      <c r="K126" s="186">
        <f t="shared" si="17"/>
        <v>3.545E-3</v>
      </c>
      <c r="O126"/>
      <c r="P126"/>
      <c r="Q126"/>
      <c r="R126"/>
      <c r="S126"/>
      <c r="T126"/>
      <c r="U126"/>
      <c r="V126"/>
    </row>
    <row r="127" spans="1:22" x14ac:dyDescent="0.2">
      <c r="B127" s="201">
        <f t="shared" si="18"/>
        <v>10</v>
      </c>
      <c r="C127" s="42" t="str">
        <f t="shared" si="16"/>
        <v>In-house software (tx)</v>
      </c>
      <c r="D127" s="186">
        <f>INDEX('Input| Disposals'!$O$8:$U$57,MATCH($C127,'Input| Disposals'!$M$8:$M$57,0),MATCH(D$117,'Input| Disposals'!$O$7:$U$7,0))/10^3</f>
        <v>0</v>
      </c>
      <c r="E127" s="186">
        <f>INDEX('Input| Disposals'!$O$8:$U$57,MATCH($C127,'Input| Disposals'!$M$8:$M$57,0),MATCH(E$117,'Input| Disposals'!$O$7:$U$7,0))/10^3</f>
        <v>0</v>
      </c>
      <c r="F127" s="186">
        <f>INDEX('Input| Disposals'!$O$8:$U$57,MATCH($C127,'Input| Disposals'!$M$8:$M$57,0),MATCH(F$117,'Input| Disposals'!$O$7:$U$7,0))/10^3</f>
        <v>0</v>
      </c>
      <c r="G127" s="186">
        <f>INDEX('Input| Disposals'!$O$8:$U$57,MATCH($C127,'Input| Disposals'!$M$8:$M$57,0),MATCH(G$117,'Input| Disposals'!$O$7:$U$7,0))/10^3</f>
        <v>0</v>
      </c>
      <c r="H127" s="186">
        <f>INDEX('Input| Disposals'!$O$8:$U$57,MATCH($C127,'Input| Disposals'!$M$8:$M$57,0),MATCH(H$117,'Input| Disposals'!$O$7:$U$7,0))/10^3</f>
        <v>0</v>
      </c>
      <c r="I127" s="186">
        <f>INDEX('Input| Disposals'!$O$8:$U$57,MATCH($C127,'Input| Disposals'!$M$8:$M$57,0),MATCH(I$117,'Input| Disposals'!$O$7:$U$7,0))/10^3</f>
        <v>0</v>
      </c>
      <c r="J127" s="186">
        <f>INDEX('Input| Disposals'!$O$8:$U$57,MATCH($C127,'Input| Disposals'!$M$8:$M$57,0),MATCH(J$117,'Input| Disposals'!$O$7:$U$7,0))/10^3</f>
        <v>0</v>
      </c>
      <c r="K127" s="186">
        <f t="shared" si="17"/>
        <v>0</v>
      </c>
      <c r="O127"/>
      <c r="P127"/>
      <c r="Q127"/>
      <c r="R127"/>
      <c r="S127"/>
      <c r="T127"/>
      <c r="U127"/>
      <c r="V127"/>
    </row>
    <row r="128" spans="1:22" x14ac:dyDescent="0.2">
      <c r="B128" s="201">
        <f t="shared" si="18"/>
        <v>11</v>
      </c>
      <c r="C128" s="42" t="str">
        <f t="shared" si="16"/>
        <v>Motor vehicles (tx)</v>
      </c>
      <c r="D128" s="186">
        <f>INDEX('Input| Disposals'!$O$8:$U$57,MATCH($C128,'Input| Disposals'!$M$8:$M$57,0),MATCH(D$117,'Input| Disposals'!$O$7:$U$7,0))/10^3</f>
        <v>0.354653</v>
      </c>
      <c r="E128" s="186">
        <f>INDEX('Input| Disposals'!$O$8:$U$57,MATCH($C128,'Input| Disposals'!$M$8:$M$57,0),MATCH(E$117,'Input| Disposals'!$O$7:$U$7,0))/10^3</f>
        <v>0</v>
      </c>
      <c r="F128" s="186">
        <f>INDEX('Input| Disposals'!$O$8:$U$57,MATCH($C128,'Input| Disposals'!$M$8:$M$57,0),MATCH(F$117,'Input| Disposals'!$O$7:$U$7,0))/10^3</f>
        <v>0</v>
      </c>
      <c r="G128" s="186">
        <f>INDEX('Input| Disposals'!$O$8:$U$57,MATCH($C128,'Input| Disposals'!$M$8:$M$57,0),MATCH(G$117,'Input| Disposals'!$O$7:$U$7,0))/10^3</f>
        <v>0</v>
      </c>
      <c r="H128" s="186">
        <f>INDEX('Input| Disposals'!$O$8:$U$57,MATCH($C128,'Input| Disposals'!$M$8:$M$57,0),MATCH(H$117,'Input| Disposals'!$O$7:$U$7,0))/10^3</f>
        <v>0</v>
      </c>
      <c r="I128" s="186">
        <f>INDEX('Input| Disposals'!$O$8:$U$57,MATCH($C128,'Input| Disposals'!$M$8:$M$57,0),MATCH(I$117,'Input| Disposals'!$O$7:$U$7,0))/10^3</f>
        <v>0</v>
      </c>
      <c r="J128" s="186">
        <f>INDEX('Input| Disposals'!$O$8:$U$57,MATCH($C128,'Input| Disposals'!$M$8:$M$57,0),MATCH(J$117,'Input| Disposals'!$O$7:$U$7,0))/10^3</f>
        <v>0</v>
      </c>
      <c r="K128" s="186">
        <f t="shared" si="17"/>
        <v>0.354653</v>
      </c>
      <c r="O128"/>
      <c r="P128"/>
      <c r="Q128"/>
      <c r="R128"/>
      <c r="S128"/>
      <c r="T128"/>
      <c r="U128"/>
      <c r="V128"/>
    </row>
    <row r="129" spans="2:22" x14ac:dyDescent="0.2">
      <c r="B129" s="201">
        <f t="shared" si="18"/>
        <v>12</v>
      </c>
      <c r="C129" s="42" t="str">
        <f t="shared" si="16"/>
        <v>System IT (tx)</v>
      </c>
      <c r="D129" s="186">
        <f>INDEX('Input| Disposals'!$O$8:$U$57,MATCH($C129,'Input| Disposals'!$M$8:$M$57,0),MATCH(D$117,'Input| Disposals'!$O$7:$U$7,0))/10^3</f>
        <v>0</v>
      </c>
      <c r="E129" s="186">
        <f>INDEX('Input| Disposals'!$O$8:$U$57,MATCH($C129,'Input| Disposals'!$M$8:$M$57,0),MATCH(E$117,'Input| Disposals'!$O$7:$U$7,0))/10^3</f>
        <v>0</v>
      </c>
      <c r="F129" s="186">
        <f>INDEX('Input| Disposals'!$O$8:$U$57,MATCH($C129,'Input| Disposals'!$M$8:$M$57,0),MATCH(F$117,'Input| Disposals'!$O$7:$U$7,0))/10^3</f>
        <v>0</v>
      </c>
      <c r="G129" s="186">
        <f>INDEX('Input| Disposals'!$O$8:$U$57,MATCH($C129,'Input| Disposals'!$M$8:$M$57,0),MATCH(G$117,'Input| Disposals'!$O$7:$U$7,0))/10^3</f>
        <v>0</v>
      </c>
      <c r="H129" s="186">
        <f>INDEX('Input| Disposals'!$O$8:$U$57,MATCH($C129,'Input| Disposals'!$M$8:$M$57,0),MATCH(H$117,'Input| Disposals'!$O$7:$U$7,0))/10^3</f>
        <v>0</v>
      </c>
      <c r="I129" s="186">
        <f>INDEX('Input| Disposals'!$O$8:$U$57,MATCH($C129,'Input| Disposals'!$M$8:$M$57,0),MATCH(I$117,'Input| Disposals'!$O$7:$U$7,0))/10^3</f>
        <v>0</v>
      </c>
      <c r="J129" s="186">
        <f>INDEX('Input| Disposals'!$O$8:$U$57,MATCH($C129,'Input| Disposals'!$M$8:$M$57,0),MATCH(J$117,'Input| Disposals'!$O$7:$U$7,0))/10^3</f>
        <v>0</v>
      </c>
      <c r="K129" s="186">
        <f t="shared" si="17"/>
        <v>0</v>
      </c>
      <c r="O129"/>
      <c r="P129"/>
      <c r="Q129"/>
      <c r="R129"/>
      <c r="S129"/>
      <c r="T129"/>
      <c r="U129"/>
      <c r="V129"/>
    </row>
    <row r="130" spans="2:22" x14ac:dyDescent="0.2">
      <c r="B130" s="201">
        <f t="shared" si="18"/>
        <v>13</v>
      </c>
      <c r="C130" s="42" t="str">
        <f t="shared" si="16"/>
        <v>Transmission &amp; Zone land &amp; easements (tx)</v>
      </c>
      <c r="D130" s="186">
        <f>INDEX('Input| Disposals'!$O$8:$U$57,MATCH($C130,'Input| Disposals'!$M$8:$M$57,0),MATCH(D$117,'Input| Disposals'!$O$7:$U$7,0))/10^3</f>
        <v>1.8489999999999999E-3</v>
      </c>
      <c r="E130" s="186">
        <f>INDEX('Input| Disposals'!$O$8:$U$57,MATCH($C130,'Input| Disposals'!$M$8:$M$57,0),MATCH(E$117,'Input| Disposals'!$O$7:$U$7,0))/10^3</f>
        <v>0</v>
      </c>
      <c r="F130" s="186">
        <f>INDEX('Input| Disposals'!$O$8:$U$57,MATCH($C130,'Input| Disposals'!$M$8:$M$57,0),MATCH(F$117,'Input| Disposals'!$O$7:$U$7,0))/10^3</f>
        <v>0</v>
      </c>
      <c r="G130" s="186">
        <f>INDEX('Input| Disposals'!$O$8:$U$57,MATCH($C130,'Input| Disposals'!$M$8:$M$57,0),MATCH(G$117,'Input| Disposals'!$O$7:$U$7,0))/10^3</f>
        <v>0</v>
      </c>
      <c r="H130" s="186">
        <f>INDEX('Input| Disposals'!$O$8:$U$57,MATCH($C130,'Input| Disposals'!$M$8:$M$57,0),MATCH(H$117,'Input| Disposals'!$O$7:$U$7,0))/10^3</f>
        <v>0</v>
      </c>
      <c r="I130" s="186">
        <f>INDEX('Input| Disposals'!$O$8:$U$57,MATCH($C130,'Input| Disposals'!$M$8:$M$57,0),MATCH(I$117,'Input| Disposals'!$O$7:$U$7,0))/10^3</f>
        <v>0</v>
      </c>
      <c r="J130" s="186">
        <f>INDEX('Input| Disposals'!$O$8:$U$57,MATCH($C130,'Input| Disposals'!$M$8:$M$57,0),MATCH(J$117,'Input| Disposals'!$O$7:$U$7,0))/10^3</f>
        <v>0</v>
      </c>
      <c r="K130" s="186">
        <f t="shared" si="17"/>
        <v>1.8489999999999999E-3</v>
      </c>
      <c r="O130"/>
      <c r="P130"/>
      <c r="Q130"/>
      <c r="R130"/>
      <c r="S130"/>
      <c r="T130"/>
      <c r="U130"/>
      <c r="V130"/>
    </row>
    <row r="131" spans="2:22" x14ac:dyDescent="0.2">
      <c r="B131" s="201">
        <f t="shared" si="18"/>
        <v>14</v>
      </c>
      <c r="C131" s="42" t="str">
        <f t="shared" si="16"/>
        <v>Transmission substation equip 132/66kV (tx)</v>
      </c>
      <c r="D131" s="186">
        <f>INDEX('Input| Disposals'!$O$8:$U$57,MATCH($C131,'Input| Disposals'!$M$8:$M$57,0),MATCH(D$117,'Input| Disposals'!$O$7:$U$7,0))/10^3</f>
        <v>0</v>
      </c>
      <c r="E131" s="186">
        <f>INDEX('Input| Disposals'!$O$8:$U$57,MATCH($C131,'Input| Disposals'!$M$8:$M$57,0),MATCH(E$117,'Input| Disposals'!$O$7:$U$7,0))/10^3</f>
        <v>0</v>
      </c>
      <c r="F131" s="186">
        <f>INDEX('Input| Disposals'!$O$8:$U$57,MATCH($C131,'Input| Disposals'!$M$8:$M$57,0),MATCH(F$117,'Input| Disposals'!$O$7:$U$7,0))/10^3</f>
        <v>0</v>
      </c>
      <c r="G131" s="186">
        <f>INDEX('Input| Disposals'!$O$8:$U$57,MATCH($C131,'Input| Disposals'!$M$8:$M$57,0),MATCH(G$117,'Input| Disposals'!$O$7:$U$7,0))/10^3</f>
        <v>0</v>
      </c>
      <c r="H131" s="186">
        <f>INDEX('Input| Disposals'!$O$8:$U$57,MATCH($C131,'Input| Disposals'!$M$8:$M$57,0),MATCH(H$117,'Input| Disposals'!$O$7:$U$7,0))/10^3</f>
        <v>0</v>
      </c>
      <c r="I131" s="186">
        <f>INDEX('Input| Disposals'!$O$8:$U$57,MATCH($C131,'Input| Disposals'!$M$8:$M$57,0),MATCH(I$117,'Input| Disposals'!$O$7:$U$7,0))/10^3</f>
        <v>0</v>
      </c>
      <c r="J131" s="186">
        <f>INDEX('Input| Disposals'!$O$8:$U$57,MATCH($C131,'Input| Disposals'!$M$8:$M$57,0),MATCH(J$117,'Input| Disposals'!$O$7:$U$7,0))/10^3</f>
        <v>0</v>
      </c>
      <c r="K131" s="186">
        <f t="shared" si="17"/>
        <v>0</v>
      </c>
      <c r="O131"/>
      <c r="P131"/>
      <c r="Q131"/>
      <c r="R131"/>
      <c r="S131"/>
      <c r="T131"/>
      <c r="U131"/>
      <c r="V131"/>
    </row>
    <row r="132" spans="2:22" x14ac:dyDescent="0.2">
      <c r="B132" s="201">
        <f t="shared" si="18"/>
        <v>15</v>
      </c>
      <c r="C132" s="42" t="str">
        <f t="shared" si="16"/>
        <v>Transmission transformers 132/66kV (tx)</v>
      </c>
      <c r="D132" s="186">
        <f>INDEX('Input| Disposals'!$O$8:$U$57,MATCH($C132,'Input| Disposals'!$M$8:$M$57,0),MATCH(D$117,'Input| Disposals'!$O$7:$U$7,0))/10^3</f>
        <v>0</v>
      </c>
      <c r="E132" s="186">
        <f>INDEX('Input| Disposals'!$O$8:$U$57,MATCH($C132,'Input| Disposals'!$M$8:$M$57,0),MATCH(E$117,'Input| Disposals'!$O$7:$U$7,0))/10^3</f>
        <v>0</v>
      </c>
      <c r="F132" s="186">
        <f>INDEX('Input| Disposals'!$O$8:$U$57,MATCH($C132,'Input| Disposals'!$M$8:$M$57,0),MATCH(F$117,'Input| Disposals'!$O$7:$U$7,0))/10^3</f>
        <v>0</v>
      </c>
      <c r="G132" s="186">
        <f>INDEX('Input| Disposals'!$O$8:$U$57,MATCH($C132,'Input| Disposals'!$M$8:$M$57,0),MATCH(G$117,'Input| Disposals'!$O$7:$U$7,0))/10^3</f>
        <v>0</v>
      </c>
      <c r="H132" s="186">
        <f>INDEX('Input| Disposals'!$O$8:$U$57,MATCH($C132,'Input| Disposals'!$M$8:$M$57,0),MATCH(H$117,'Input| Disposals'!$O$7:$U$7,0))/10^3</f>
        <v>0</v>
      </c>
      <c r="I132" s="186">
        <f>INDEX('Input| Disposals'!$O$8:$U$57,MATCH($C132,'Input| Disposals'!$M$8:$M$57,0),MATCH(I$117,'Input| Disposals'!$O$7:$U$7,0))/10^3</f>
        <v>0</v>
      </c>
      <c r="J132" s="186">
        <f>INDEX('Input| Disposals'!$O$8:$U$57,MATCH($C132,'Input| Disposals'!$M$8:$M$57,0),MATCH(J$117,'Input| Disposals'!$O$7:$U$7,0))/10^3</f>
        <v>0</v>
      </c>
      <c r="K132" s="186">
        <f t="shared" si="17"/>
        <v>0</v>
      </c>
      <c r="O132"/>
      <c r="P132"/>
      <c r="Q132"/>
      <c r="R132"/>
      <c r="S132"/>
      <c r="T132"/>
      <c r="U132"/>
      <c r="V132"/>
    </row>
    <row r="133" spans="2:22" x14ac:dyDescent="0.2">
      <c r="B133" s="201">
        <f t="shared" si="18"/>
        <v>16</v>
      </c>
      <c r="C133" s="42" t="str">
        <f t="shared" si="16"/>
        <v>Zone substation equip 132/66kV (tx)</v>
      </c>
      <c r="D133" s="186">
        <f>INDEX('Input| Disposals'!$O$8:$U$57,MATCH($C133,'Input| Disposals'!$M$8:$M$57,0),MATCH(D$117,'Input| Disposals'!$O$7:$U$7,0))/10^3</f>
        <v>0</v>
      </c>
      <c r="E133" s="186">
        <f>INDEX('Input| Disposals'!$O$8:$U$57,MATCH($C133,'Input| Disposals'!$M$8:$M$57,0),MATCH(E$117,'Input| Disposals'!$O$7:$U$7,0))/10^3</f>
        <v>0</v>
      </c>
      <c r="F133" s="186">
        <f>INDEX('Input| Disposals'!$O$8:$U$57,MATCH($C133,'Input| Disposals'!$M$8:$M$57,0),MATCH(F$117,'Input| Disposals'!$O$7:$U$7,0))/10^3</f>
        <v>0</v>
      </c>
      <c r="G133" s="186">
        <f>INDEX('Input| Disposals'!$O$8:$U$57,MATCH($C133,'Input| Disposals'!$M$8:$M$57,0),MATCH(G$117,'Input| Disposals'!$O$7:$U$7,0))/10^3</f>
        <v>0</v>
      </c>
      <c r="H133" s="186">
        <f>INDEX('Input| Disposals'!$O$8:$U$57,MATCH($C133,'Input| Disposals'!$M$8:$M$57,0),MATCH(H$117,'Input| Disposals'!$O$7:$U$7,0))/10^3</f>
        <v>0</v>
      </c>
      <c r="I133" s="186">
        <f>INDEX('Input| Disposals'!$O$8:$U$57,MATCH($C133,'Input| Disposals'!$M$8:$M$57,0),MATCH(I$117,'Input| Disposals'!$O$7:$U$7,0))/10^3</f>
        <v>0</v>
      </c>
      <c r="J133" s="186">
        <f>INDEX('Input| Disposals'!$O$8:$U$57,MATCH($C133,'Input| Disposals'!$M$8:$M$57,0),MATCH(J$117,'Input| Disposals'!$O$7:$U$7,0))/10^3</f>
        <v>0</v>
      </c>
      <c r="K133" s="186">
        <f t="shared" si="17"/>
        <v>0</v>
      </c>
      <c r="O133"/>
      <c r="P133"/>
      <c r="Q133"/>
      <c r="R133"/>
      <c r="S133"/>
      <c r="T133"/>
      <c r="U133"/>
      <c r="V133"/>
    </row>
    <row r="134" spans="2:22" x14ac:dyDescent="0.2">
      <c r="B134" s="201">
        <f t="shared" si="18"/>
        <v>17</v>
      </c>
      <c r="C134" s="42" t="str">
        <f t="shared" si="16"/>
        <v>Zone transformers 132/66kV (tx)</v>
      </c>
      <c r="D134" s="186">
        <f>INDEX('Input| Disposals'!$O$8:$U$57,MATCH($C134,'Input| Disposals'!$M$8:$M$57,0),MATCH(D$117,'Input| Disposals'!$O$7:$U$7,0))/10^3</f>
        <v>0</v>
      </c>
      <c r="E134" s="186">
        <f>INDEX('Input| Disposals'!$O$8:$U$57,MATCH($C134,'Input| Disposals'!$M$8:$M$57,0),MATCH(E$117,'Input| Disposals'!$O$7:$U$7,0))/10^3</f>
        <v>0</v>
      </c>
      <c r="F134" s="186">
        <f>INDEX('Input| Disposals'!$O$8:$U$57,MATCH($C134,'Input| Disposals'!$M$8:$M$57,0),MATCH(F$117,'Input| Disposals'!$O$7:$U$7,0))/10^3</f>
        <v>0</v>
      </c>
      <c r="G134" s="186">
        <f>INDEX('Input| Disposals'!$O$8:$U$57,MATCH($C134,'Input| Disposals'!$M$8:$M$57,0),MATCH(G$117,'Input| Disposals'!$O$7:$U$7,0))/10^3</f>
        <v>0</v>
      </c>
      <c r="H134" s="186">
        <f>INDEX('Input| Disposals'!$O$8:$U$57,MATCH($C134,'Input| Disposals'!$M$8:$M$57,0),MATCH(H$117,'Input| Disposals'!$O$7:$U$7,0))/10^3</f>
        <v>0</v>
      </c>
      <c r="I134" s="186">
        <f>INDEX('Input| Disposals'!$O$8:$U$57,MATCH($C134,'Input| Disposals'!$M$8:$M$57,0),MATCH(I$117,'Input| Disposals'!$O$7:$U$7,0))/10^3</f>
        <v>0</v>
      </c>
      <c r="J134" s="186">
        <f>INDEX('Input| Disposals'!$O$8:$U$57,MATCH($C134,'Input| Disposals'!$M$8:$M$57,0),MATCH(J$117,'Input| Disposals'!$O$7:$U$7,0))/10^3</f>
        <v>0</v>
      </c>
      <c r="K134" s="186">
        <f t="shared" si="17"/>
        <v>0</v>
      </c>
      <c r="O134"/>
      <c r="P134"/>
      <c r="Q134"/>
      <c r="R134"/>
      <c r="S134"/>
      <c r="T134"/>
      <c r="U134"/>
      <c r="V134"/>
    </row>
    <row r="135" spans="2:22" x14ac:dyDescent="0.2">
      <c r="B135" s="201">
        <f t="shared" si="18"/>
        <v>18</v>
      </c>
      <c r="C135" s="42" t="str">
        <f t="shared" si="16"/>
        <v>Land (non-system) (tx)</v>
      </c>
      <c r="D135" s="186">
        <f>INDEX('Input| Disposals'!$O$8:$U$57,MATCH($C135,'Input| Disposals'!$M$8:$M$57,0),MATCH(D$117,'Input| Disposals'!$O$7:$U$7,0))/10^3</f>
        <v>10.523466000000001</v>
      </c>
      <c r="E135" s="186">
        <f>INDEX('Input| Disposals'!$O$8:$U$57,MATCH($C135,'Input| Disposals'!$M$8:$M$57,0),MATCH(E$117,'Input| Disposals'!$O$7:$U$7,0))/10^3</f>
        <v>0</v>
      </c>
      <c r="F135" s="186">
        <f>INDEX('Input| Disposals'!$O$8:$U$57,MATCH($C135,'Input| Disposals'!$M$8:$M$57,0),MATCH(F$117,'Input| Disposals'!$O$7:$U$7,0))/10^3</f>
        <v>0</v>
      </c>
      <c r="G135" s="186">
        <f>INDEX('Input| Disposals'!$O$8:$U$57,MATCH($C135,'Input| Disposals'!$M$8:$M$57,0),MATCH(G$117,'Input| Disposals'!$O$7:$U$7,0))/10^3</f>
        <v>0</v>
      </c>
      <c r="H135" s="186">
        <f>INDEX('Input| Disposals'!$O$8:$U$57,MATCH($C135,'Input| Disposals'!$M$8:$M$57,0),MATCH(H$117,'Input| Disposals'!$O$7:$U$7,0))/10^3</f>
        <v>0</v>
      </c>
      <c r="I135" s="186">
        <f>INDEX('Input| Disposals'!$O$8:$U$57,MATCH($C135,'Input| Disposals'!$M$8:$M$57,0),MATCH(I$117,'Input| Disposals'!$O$7:$U$7,0))/10^3</f>
        <v>0</v>
      </c>
      <c r="J135" s="186">
        <f>INDEX('Input| Disposals'!$O$8:$U$57,MATCH($C135,'Input| Disposals'!$M$8:$M$57,0),MATCH(J$117,'Input| Disposals'!$O$7:$U$7,0))/10^3</f>
        <v>0</v>
      </c>
      <c r="K135" s="186">
        <f t="shared" si="17"/>
        <v>10.523466000000001</v>
      </c>
      <c r="O135"/>
      <c r="P135"/>
      <c r="Q135"/>
      <c r="R135"/>
      <c r="S135"/>
      <c r="T135"/>
      <c r="U135"/>
      <c r="V135"/>
    </row>
    <row r="136" spans="2:22" x14ac:dyDescent="0.2">
      <c r="B136" s="201">
        <f t="shared" si="18"/>
        <v>19</v>
      </c>
      <c r="C136" s="42" t="str">
        <f t="shared" si="16"/>
        <v>Communications (digital) (tx)</v>
      </c>
      <c r="D136" s="186">
        <f>INDEX('Input| Disposals'!$O$8:$U$57,MATCH($C136,'Input| Disposals'!$M$8:$M$57,0),MATCH(D$117,'Input| Disposals'!$O$7:$U$7,0))/10^3</f>
        <v>0</v>
      </c>
      <c r="E136" s="186">
        <f>INDEX('Input| Disposals'!$O$8:$U$57,MATCH($C136,'Input| Disposals'!$M$8:$M$57,0),MATCH(E$117,'Input| Disposals'!$O$7:$U$7,0))/10^3</f>
        <v>0</v>
      </c>
      <c r="F136" s="186">
        <f>INDEX('Input| Disposals'!$O$8:$U$57,MATCH($C136,'Input| Disposals'!$M$8:$M$57,0),MATCH(F$117,'Input| Disposals'!$O$7:$U$7,0))/10^3</f>
        <v>0</v>
      </c>
      <c r="G136" s="186">
        <f>INDEX('Input| Disposals'!$O$8:$U$57,MATCH($C136,'Input| Disposals'!$M$8:$M$57,0),MATCH(G$117,'Input| Disposals'!$O$7:$U$7,0))/10^3</f>
        <v>0</v>
      </c>
      <c r="H136" s="186">
        <f>INDEX('Input| Disposals'!$O$8:$U$57,MATCH($C136,'Input| Disposals'!$M$8:$M$57,0),MATCH(H$117,'Input| Disposals'!$O$7:$U$7,0))/10^3</f>
        <v>0</v>
      </c>
      <c r="I136" s="186">
        <f>INDEX('Input| Disposals'!$O$8:$U$57,MATCH($C136,'Input| Disposals'!$M$8:$M$57,0),MATCH(I$117,'Input| Disposals'!$O$7:$U$7,0))/10^3</f>
        <v>0</v>
      </c>
      <c r="J136" s="186">
        <f>INDEX('Input| Disposals'!$O$8:$U$57,MATCH($C136,'Input| Disposals'!$M$8:$M$57,0),MATCH(J$117,'Input| Disposals'!$O$7:$U$7,0))/10^3</f>
        <v>0</v>
      </c>
      <c r="K136" s="186">
        <f t="shared" si="17"/>
        <v>0</v>
      </c>
      <c r="O136"/>
      <c r="P136"/>
      <c r="Q136"/>
      <c r="R136"/>
      <c r="S136"/>
      <c r="T136"/>
      <c r="U136"/>
      <c r="V136"/>
    </row>
    <row r="137" spans="2:22" x14ac:dyDescent="0.2">
      <c r="B137" s="201">
        <f t="shared" si="18"/>
        <v>20</v>
      </c>
      <c r="C137" s="42" t="str">
        <f t="shared" si="16"/>
        <v>Transmission Leases (tx)</v>
      </c>
      <c r="D137" s="186">
        <f>INDEX('Input| Disposals'!$O$8:$U$57,MATCH($C137,'Input| Disposals'!$M$8:$M$57,0),MATCH(D$117,'Input| Disposals'!$O$7:$U$7,0))/10^3</f>
        <v>0</v>
      </c>
      <c r="E137" s="186">
        <f>INDEX('Input| Disposals'!$O$8:$U$57,MATCH($C137,'Input| Disposals'!$M$8:$M$57,0),MATCH(E$117,'Input| Disposals'!$O$7:$U$7,0))/10^3</f>
        <v>0</v>
      </c>
      <c r="F137" s="186">
        <f>INDEX('Input| Disposals'!$O$8:$U$57,MATCH($C137,'Input| Disposals'!$M$8:$M$57,0),MATCH(F$117,'Input| Disposals'!$O$7:$U$7,0))/10^3</f>
        <v>0</v>
      </c>
      <c r="G137" s="186">
        <f>INDEX('Input| Disposals'!$O$8:$U$57,MATCH($C137,'Input| Disposals'!$M$8:$M$57,0),MATCH(G$117,'Input| Disposals'!$O$7:$U$7,0))/10^3</f>
        <v>0</v>
      </c>
      <c r="H137" s="186">
        <f>INDEX('Input| Disposals'!$O$8:$U$57,MATCH($C137,'Input| Disposals'!$M$8:$M$57,0),MATCH(H$117,'Input| Disposals'!$O$7:$U$7,0))/10^3</f>
        <v>0</v>
      </c>
      <c r="I137" s="186">
        <f>INDEX('Input| Disposals'!$O$8:$U$57,MATCH($C137,'Input| Disposals'!$M$8:$M$57,0),MATCH(I$117,'Input| Disposals'!$O$7:$U$7,0))/10^3</f>
        <v>0</v>
      </c>
      <c r="J137" s="186">
        <f>INDEX('Input| Disposals'!$O$8:$U$57,MATCH($C137,'Input| Disposals'!$M$8:$M$57,0),MATCH(J$117,'Input| Disposals'!$O$7:$U$7,0))/10^3</f>
        <v>0</v>
      </c>
      <c r="K137" s="186">
        <f t="shared" si="17"/>
        <v>0</v>
      </c>
      <c r="O137"/>
      <c r="P137"/>
      <c r="Q137"/>
      <c r="R137"/>
      <c r="S137"/>
      <c r="T137"/>
      <c r="U137"/>
      <c r="V137"/>
    </row>
    <row r="138" spans="2:22" outlineLevel="1" x14ac:dyDescent="0.2">
      <c r="B138" s="201">
        <f t="shared" si="18"/>
        <v>21</v>
      </c>
      <c r="C138" s="42" t="str">
        <f t="shared" si="16"/>
        <v>Other non system assets (tx)</v>
      </c>
      <c r="D138" s="186">
        <f>INDEX('Input| Disposals'!$O$8:$U$57,MATCH($C138,'Input| Disposals'!$M$8:$M$57,0),MATCH(D$117,'Input| Disposals'!$O$7:$U$7,0))/10^3</f>
        <v>0</v>
      </c>
      <c r="E138" s="186">
        <f>INDEX('Input| Disposals'!$O$8:$U$57,MATCH($C138,'Input| Disposals'!$M$8:$M$57,0),MATCH(E$117,'Input| Disposals'!$O$7:$U$7,0))/10^3</f>
        <v>0</v>
      </c>
      <c r="F138" s="186">
        <f>INDEX('Input| Disposals'!$O$8:$U$57,MATCH($C138,'Input| Disposals'!$M$8:$M$57,0),MATCH(F$117,'Input| Disposals'!$O$7:$U$7,0))/10^3</f>
        <v>0</v>
      </c>
      <c r="G138" s="186">
        <f>INDEX('Input| Disposals'!$O$8:$U$57,MATCH($C138,'Input| Disposals'!$M$8:$M$57,0),MATCH(G$117,'Input| Disposals'!$O$7:$U$7,0))/10^3</f>
        <v>0</v>
      </c>
      <c r="H138" s="186">
        <f>INDEX('Input| Disposals'!$O$8:$U$57,MATCH($C138,'Input| Disposals'!$M$8:$M$57,0),MATCH(H$117,'Input| Disposals'!$O$7:$U$7,0))/10^3</f>
        <v>0</v>
      </c>
      <c r="I138" s="186">
        <f>INDEX('Input| Disposals'!$O$8:$U$57,MATCH($C138,'Input| Disposals'!$M$8:$M$57,0),MATCH(I$117,'Input| Disposals'!$O$7:$U$7,0))/10^3</f>
        <v>0</v>
      </c>
      <c r="J138" s="186">
        <f>INDEX('Input| Disposals'!$O$8:$U$57,MATCH($C138,'Input| Disposals'!$M$8:$M$57,0),MATCH(J$117,'Input| Disposals'!$O$7:$U$7,0))/10^3</f>
        <v>0</v>
      </c>
      <c r="K138" s="186">
        <f t="shared" si="17"/>
        <v>0</v>
      </c>
      <c r="O138"/>
      <c r="P138"/>
      <c r="Q138"/>
      <c r="R138"/>
      <c r="S138"/>
      <c r="T138"/>
      <c r="U138"/>
      <c r="V138"/>
    </row>
    <row r="139" spans="2:22" outlineLevel="1" x14ac:dyDescent="0.2">
      <c r="B139" s="201">
        <f t="shared" si="18"/>
        <v>22</v>
      </c>
      <c r="C139" s="42" t="str">
        <f t="shared" si="16"/>
        <v/>
      </c>
      <c r="D139" s="186">
        <f>INDEX('Input| Disposals'!$O$8:$U$57,MATCH($C139,'Input| Disposals'!$M$8:$M$57,0),MATCH(D$117,'Input| Disposals'!$O$7:$U$7,0))/10^3</f>
        <v>0</v>
      </c>
      <c r="E139" s="186">
        <f>INDEX('Input| Disposals'!$O$8:$U$57,MATCH($C139,'Input| Disposals'!$M$8:$M$57,0),MATCH(E$117,'Input| Disposals'!$O$7:$U$7,0))/10^3</f>
        <v>0</v>
      </c>
      <c r="F139" s="186">
        <f>INDEX('Input| Disposals'!$O$8:$U$57,MATCH($C139,'Input| Disposals'!$M$8:$M$57,0),MATCH(F$117,'Input| Disposals'!$O$7:$U$7,0))/10^3</f>
        <v>0</v>
      </c>
      <c r="G139" s="186">
        <f>INDEX('Input| Disposals'!$O$8:$U$57,MATCH($C139,'Input| Disposals'!$M$8:$M$57,0),MATCH(G$117,'Input| Disposals'!$O$7:$U$7,0))/10^3</f>
        <v>0</v>
      </c>
      <c r="H139" s="186">
        <f>INDEX('Input| Disposals'!$O$8:$U$57,MATCH($C139,'Input| Disposals'!$M$8:$M$57,0),MATCH(H$117,'Input| Disposals'!$O$7:$U$7,0))/10^3</f>
        <v>0</v>
      </c>
      <c r="I139" s="186">
        <f>INDEX('Input| Disposals'!$O$8:$U$57,MATCH($C139,'Input| Disposals'!$M$8:$M$57,0),MATCH(I$117,'Input| Disposals'!$O$7:$U$7,0))/10^3</f>
        <v>0</v>
      </c>
      <c r="J139" s="186">
        <f>INDEX('Input| Disposals'!$O$8:$U$57,MATCH($C139,'Input| Disposals'!$M$8:$M$57,0),MATCH(J$117,'Input| Disposals'!$O$7:$U$7,0))/10^3</f>
        <v>0</v>
      </c>
      <c r="K139" s="186">
        <f t="shared" si="17"/>
        <v>0</v>
      </c>
      <c r="O139"/>
      <c r="P139"/>
      <c r="Q139"/>
      <c r="R139"/>
      <c r="S139"/>
      <c r="T139"/>
      <c r="U139"/>
      <c r="V139"/>
    </row>
    <row r="140" spans="2:22" outlineLevel="1" x14ac:dyDescent="0.2">
      <c r="B140" s="201">
        <f t="shared" si="18"/>
        <v>23</v>
      </c>
      <c r="C140" s="42" t="str">
        <f t="shared" si="16"/>
        <v/>
      </c>
      <c r="D140" s="186">
        <f>INDEX('Input| Disposals'!$O$8:$U$57,MATCH($C140,'Input| Disposals'!$M$8:$M$57,0),MATCH(D$117,'Input| Disposals'!$O$7:$U$7,0))/10^3</f>
        <v>0</v>
      </c>
      <c r="E140" s="186">
        <f>INDEX('Input| Disposals'!$O$8:$U$57,MATCH($C140,'Input| Disposals'!$M$8:$M$57,0),MATCH(E$117,'Input| Disposals'!$O$7:$U$7,0))/10^3</f>
        <v>0</v>
      </c>
      <c r="F140" s="186">
        <f>INDEX('Input| Disposals'!$O$8:$U$57,MATCH($C140,'Input| Disposals'!$M$8:$M$57,0),MATCH(F$117,'Input| Disposals'!$O$7:$U$7,0))/10^3</f>
        <v>0</v>
      </c>
      <c r="G140" s="186">
        <f>INDEX('Input| Disposals'!$O$8:$U$57,MATCH($C140,'Input| Disposals'!$M$8:$M$57,0),MATCH(G$117,'Input| Disposals'!$O$7:$U$7,0))/10^3</f>
        <v>0</v>
      </c>
      <c r="H140" s="186">
        <f>INDEX('Input| Disposals'!$O$8:$U$57,MATCH($C140,'Input| Disposals'!$M$8:$M$57,0),MATCH(H$117,'Input| Disposals'!$O$7:$U$7,0))/10^3</f>
        <v>0</v>
      </c>
      <c r="I140" s="186">
        <f>INDEX('Input| Disposals'!$O$8:$U$57,MATCH($C140,'Input| Disposals'!$M$8:$M$57,0),MATCH(I$117,'Input| Disposals'!$O$7:$U$7,0))/10^3</f>
        <v>0</v>
      </c>
      <c r="J140" s="186">
        <f>INDEX('Input| Disposals'!$O$8:$U$57,MATCH($C140,'Input| Disposals'!$M$8:$M$57,0),MATCH(J$117,'Input| Disposals'!$O$7:$U$7,0))/10^3</f>
        <v>0</v>
      </c>
      <c r="K140" s="186">
        <f t="shared" si="17"/>
        <v>0</v>
      </c>
      <c r="O140"/>
      <c r="P140"/>
      <c r="Q140"/>
      <c r="R140"/>
      <c r="S140"/>
      <c r="T140"/>
      <c r="U140"/>
      <c r="V140"/>
    </row>
    <row r="141" spans="2:22" outlineLevel="1" x14ac:dyDescent="0.2">
      <c r="B141" s="201">
        <f t="shared" si="18"/>
        <v>24</v>
      </c>
      <c r="C141" s="42" t="str">
        <f t="shared" si="16"/>
        <v/>
      </c>
      <c r="D141" s="186">
        <f>INDEX('Input| Disposals'!$O$8:$U$57,MATCH($C141,'Input| Disposals'!$M$8:$M$57,0),MATCH(D$117,'Input| Disposals'!$O$7:$U$7,0))/10^3</f>
        <v>0</v>
      </c>
      <c r="E141" s="186">
        <f>INDEX('Input| Disposals'!$O$8:$U$57,MATCH($C141,'Input| Disposals'!$M$8:$M$57,0),MATCH(E$117,'Input| Disposals'!$O$7:$U$7,0))/10^3</f>
        <v>0</v>
      </c>
      <c r="F141" s="186">
        <f>INDEX('Input| Disposals'!$O$8:$U$57,MATCH($C141,'Input| Disposals'!$M$8:$M$57,0),MATCH(F$117,'Input| Disposals'!$O$7:$U$7,0))/10^3</f>
        <v>0</v>
      </c>
      <c r="G141" s="186">
        <f>INDEX('Input| Disposals'!$O$8:$U$57,MATCH($C141,'Input| Disposals'!$M$8:$M$57,0),MATCH(G$117,'Input| Disposals'!$O$7:$U$7,0))/10^3</f>
        <v>0</v>
      </c>
      <c r="H141" s="186">
        <f>INDEX('Input| Disposals'!$O$8:$U$57,MATCH($C141,'Input| Disposals'!$M$8:$M$57,0),MATCH(H$117,'Input| Disposals'!$O$7:$U$7,0))/10^3</f>
        <v>0</v>
      </c>
      <c r="I141" s="186">
        <f>INDEX('Input| Disposals'!$O$8:$U$57,MATCH($C141,'Input| Disposals'!$M$8:$M$57,0),MATCH(I$117,'Input| Disposals'!$O$7:$U$7,0))/10^3</f>
        <v>0</v>
      </c>
      <c r="J141" s="186">
        <f>INDEX('Input| Disposals'!$O$8:$U$57,MATCH($C141,'Input| Disposals'!$M$8:$M$57,0),MATCH(J$117,'Input| Disposals'!$O$7:$U$7,0))/10^3</f>
        <v>0</v>
      </c>
      <c r="K141" s="186">
        <f t="shared" si="17"/>
        <v>0</v>
      </c>
      <c r="O141"/>
      <c r="P141"/>
      <c r="Q141"/>
      <c r="R141"/>
      <c r="S141"/>
      <c r="T141"/>
      <c r="U141"/>
      <c r="V141"/>
    </row>
    <row r="142" spans="2:22" outlineLevel="1" x14ac:dyDescent="0.2">
      <c r="B142" s="201">
        <f t="shared" si="18"/>
        <v>25</v>
      </c>
      <c r="C142" s="42" t="str">
        <f t="shared" si="16"/>
        <v/>
      </c>
      <c r="D142" s="186">
        <f>INDEX('Input| Disposals'!$O$8:$U$57,MATCH($C142,'Input| Disposals'!$M$8:$M$57,0),MATCH(D$117,'Input| Disposals'!$O$7:$U$7,0))/10^3</f>
        <v>0</v>
      </c>
      <c r="E142" s="186">
        <f>INDEX('Input| Disposals'!$O$8:$U$57,MATCH($C142,'Input| Disposals'!$M$8:$M$57,0),MATCH(E$117,'Input| Disposals'!$O$7:$U$7,0))/10^3</f>
        <v>0</v>
      </c>
      <c r="F142" s="186">
        <f>INDEX('Input| Disposals'!$O$8:$U$57,MATCH($C142,'Input| Disposals'!$M$8:$M$57,0),MATCH(F$117,'Input| Disposals'!$O$7:$U$7,0))/10^3</f>
        <v>0</v>
      </c>
      <c r="G142" s="186">
        <f>INDEX('Input| Disposals'!$O$8:$U$57,MATCH($C142,'Input| Disposals'!$M$8:$M$57,0),MATCH(G$117,'Input| Disposals'!$O$7:$U$7,0))/10^3</f>
        <v>0</v>
      </c>
      <c r="H142" s="186">
        <f>INDEX('Input| Disposals'!$O$8:$U$57,MATCH($C142,'Input| Disposals'!$M$8:$M$57,0),MATCH(H$117,'Input| Disposals'!$O$7:$U$7,0))/10^3</f>
        <v>0</v>
      </c>
      <c r="I142" s="186">
        <f>INDEX('Input| Disposals'!$O$8:$U$57,MATCH($C142,'Input| Disposals'!$M$8:$M$57,0),MATCH(I$117,'Input| Disposals'!$O$7:$U$7,0))/10^3</f>
        <v>0</v>
      </c>
      <c r="J142" s="186">
        <f>INDEX('Input| Disposals'!$O$8:$U$57,MATCH($C142,'Input| Disposals'!$M$8:$M$57,0),MATCH(J$117,'Input| Disposals'!$O$7:$U$7,0))/10^3</f>
        <v>0</v>
      </c>
      <c r="K142" s="186">
        <f t="shared" si="17"/>
        <v>0</v>
      </c>
      <c r="O142"/>
      <c r="P142"/>
      <c r="Q142"/>
      <c r="R142"/>
      <c r="S142"/>
      <c r="T142"/>
      <c r="U142"/>
      <c r="V142"/>
    </row>
    <row r="143" spans="2:22" outlineLevel="1" x14ac:dyDescent="0.2">
      <c r="B143" s="201">
        <f t="shared" si="18"/>
        <v>26</v>
      </c>
      <c r="C143" s="42" t="str">
        <f t="shared" si="16"/>
        <v/>
      </c>
      <c r="D143" s="186">
        <f>INDEX('Input| Disposals'!$O$8:$U$57,MATCH($C143,'Input| Disposals'!$M$8:$M$57,0),MATCH(D$117,'Input| Disposals'!$O$7:$U$7,0))/10^3</f>
        <v>0</v>
      </c>
      <c r="E143" s="186">
        <f>INDEX('Input| Disposals'!$O$8:$U$57,MATCH($C143,'Input| Disposals'!$M$8:$M$57,0),MATCH(E$117,'Input| Disposals'!$O$7:$U$7,0))/10^3</f>
        <v>0</v>
      </c>
      <c r="F143" s="186">
        <f>INDEX('Input| Disposals'!$O$8:$U$57,MATCH($C143,'Input| Disposals'!$M$8:$M$57,0),MATCH(F$117,'Input| Disposals'!$O$7:$U$7,0))/10^3</f>
        <v>0</v>
      </c>
      <c r="G143" s="186">
        <f>INDEX('Input| Disposals'!$O$8:$U$57,MATCH($C143,'Input| Disposals'!$M$8:$M$57,0),MATCH(G$117,'Input| Disposals'!$O$7:$U$7,0))/10^3</f>
        <v>0</v>
      </c>
      <c r="H143" s="186">
        <f>INDEX('Input| Disposals'!$O$8:$U$57,MATCH($C143,'Input| Disposals'!$M$8:$M$57,0),MATCH(H$117,'Input| Disposals'!$O$7:$U$7,0))/10^3</f>
        <v>0</v>
      </c>
      <c r="I143" s="186">
        <f>INDEX('Input| Disposals'!$O$8:$U$57,MATCH($C143,'Input| Disposals'!$M$8:$M$57,0),MATCH(I$117,'Input| Disposals'!$O$7:$U$7,0))/10^3</f>
        <v>0</v>
      </c>
      <c r="J143" s="186">
        <f>INDEX('Input| Disposals'!$O$8:$U$57,MATCH($C143,'Input| Disposals'!$M$8:$M$57,0),MATCH(J$117,'Input| Disposals'!$O$7:$U$7,0))/10^3</f>
        <v>0</v>
      </c>
      <c r="K143" s="186">
        <f t="shared" si="17"/>
        <v>0</v>
      </c>
      <c r="O143"/>
      <c r="P143"/>
      <c r="Q143"/>
      <c r="R143"/>
      <c r="S143"/>
      <c r="T143"/>
      <c r="U143"/>
      <c r="V143"/>
    </row>
    <row r="144" spans="2:22" outlineLevel="1" x14ac:dyDescent="0.2">
      <c r="B144" s="201">
        <f t="shared" si="18"/>
        <v>27</v>
      </c>
      <c r="C144" s="42" t="str">
        <f t="shared" si="16"/>
        <v/>
      </c>
      <c r="D144" s="186">
        <f>INDEX('Input| Disposals'!$O$8:$U$57,MATCH($C144,'Input| Disposals'!$M$8:$M$57,0),MATCH(D$117,'Input| Disposals'!$O$7:$U$7,0))/10^3</f>
        <v>0</v>
      </c>
      <c r="E144" s="186">
        <f>INDEX('Input| Disposals'!$O$8:$U$57,MATCH($C144,'Input| Disposals'!$M$8:$M$57,0),MATCH(E$117,'Input| Disposals'!$O$7:$U$7,0))/10^3</f>
        <v>0</v>
      </c>
      <c r="F144" s="186">
        <f>INDEX('Input| Disposals'!$O$8:$U$57,MATCH($C144,'Input| Disposals'!$M$8:$M$57,0),MATCH(F$117,'Input| Disposals'!$O$7:$U$7,0))/10^3</f>
        <v>0</v>
      </c>
      <c r="G144" s="186">
        <f>INDEX('Input| Disposals'!$O$8:$U$57,MATCH($C144,'Input| Disposals'!$M$8:$M$57,0),MATCH(G$117,'Input| Disposals'!$O$7:$U$7,0))/10^3</f>
        <v>0</v>
      </c>
      <c r="H144" s="186">
        <f>INDEX('Input| Disposals'!$O$8:$U$57,MATCH($C144,'Input| Disposals'!$M$8:$M$57,0),MATCH(H$117,'Input| Disposals'!$O$7:$U$7,0))/10^3</f>
        <v>0</v>
      </c>
      <c r="I144" s="186">
        <f>INDEX('Input| Disposals'!$O$8:$U$57,MATCH($C144,'Input| Disposals'!$M$8:$M$57,0),MATCH(I$117,'Input| Disposals'!$O$7:$U$7,0))/10^3</f>
        <v>0</v>
      </c>
      <c r="J144" s="186">
        <f>INDEX('Input| Disposals'!$O$8:$U$57,MATCH($C144,'Input| Disposals'!$M$8:$M$57,0),MATCH(J$117,'Input| Disposals'!$O$7:$U$7,0))/10^3</f>
        <v>0</v>
      </c>
      <c r="K144" s="186">
        <f t="shared" si="17"/>
        <v>0</v>
      </c>
      <c r="O144"/>
      <c r="P144"/>
      <c r="Q144"/>
      <c r="R144"/>
      <c r="S144"/>
      <c r="T144"/>
      <c r="U144"/>
      <c r="V144"/>
    </row>
    <row r="145" spans="2:22" outlineLevel="1" x14ac:dyDescent="0.2">
      <c r="B145" s="201">
        <f t="shared" si="18"/>
        <v>28</v>
      </c>
      <c r="C145" s="42" t="str">
        <f t="shared" si="16"/>
        <v/>
      </c>
      <c r="D145" s="186">
        <f>INDEX('Input| Disposals'!$O$8:$U$57,MATCH($C145,'Input| Disposals'!$M$8:$M$57,0),MATCH(D$117,'Input| Disposals'!$O$7:$U$7,0))/10^3</f>
        <v>0</v>
      </c>
      <c r="E145" s="186">
        <f>INDEX('Input| Disposals'!$O$8:$U$57,MATCH($C145,'Input| Disposals'!$M$8:$M$57,0),MATCH(E$117,'Input| Disposals'!$O$7:$U$7,0))/10^3</f>
        <v>0</v>
      </c>
      <c r="F145" s="186">
        <f>INDEX('Input| Disposals'!$O$8:$U$57,MATCH($C145,'Input| Disposals'!$M$8:$M$57,0),MATCH(F$117,'Input| Disposals'!$O$7:$U$7,0))/10^3</f>
        <v>0</v>
      </c>
      <c r="G145" s="186">
        <f>INDEX('Input| Disposals'!$O$8:$U$57,MATCH($C145,'Input| Disposals'!$M$8:$M$57,0),MATCH(G$117,'Input| Disposals'!$O$7:$U$7,0))/10^3</f>
        <v>0</v>
      </c>
      <c r="H145" s="186">
        <f>INDEX('Input| Disposals'!$O$8:$U$57,MATCH($C145,'Input| Disposals'!$M$8:$M$57,0),MATCH(H$117,'Input| Disposals'!$O$7:$U$7,0))/10^3</f>
        <v>0</v>
      </c>
      <c r="I145" s="186">
        <f>INDEX('Input| Disposals'!$O$8:$U$57,MATCH($C145,'Input| Disposals'!$M$8:$M$57,0),MATCH(I$117,'Input| Disposals'!$O$7:$U$7,0))/10^3</f>
        <v>0</v>
      </c>
      <c r="J145" s="186">
        <f>INDEX('Input| Disposals'!$O$8:$U$57,MATCH($C145,'Input| Disposals'!$M$8:$M$57,0),MATCH(J$117,'Input| Disposals'!$O$7:$U$7,0))/10^3</f>
        <v>0</v>
      </c>
      <c r="K145" s="186">
        <f t="shared" si="17"/>
        <v>0</v>
      </c>
      <c r="O145"/>
      <c r="P145"/>
      <c r="Q145"/>
      <c r="R145"/>
      <c r="S145"/>
      <c r="T145"/>
      <c r="U145"/>
      <c r="V145"/>
    </row>
    <row r="146" spans="2:22" outlineLevel="1" x14ac:dyDescent="0.2">
      <c r="B146" s="201">
        <f t="shared" si="18"/>
        <v>29</v>
      </c>
      <c r="C146" s="42" t="str">
        <f t="shared" si="16"/>
        <v/>
      </c>
      <c r="D146" s="186">
        <f>INDEX('Input| Disposals'!$O$8:$U$57,MATCH($C146,'Input| Disposals'!$M$8:$M$57,0),MATCH(D$117,'Input| Disposals'!$O$7:$U$7,0))/10^3</f>
        <v>0</v>
      </c>
      <c r="E146" s="186">
        <f>INDEX('Input| Disposals'!$O$8:$U$57,MATCH($C146,'Input| Disposals'!$M$8:$M$57,0),MATCH(E$117,'Input| Disposals'!$O$7:$U$7,0))/10^3</f>
        <v>0</v>
      </c>
      <c r="F146" s="186">
        <f>INDEX('Input| Disposals'!$O$8:$U$57,MATCH($C146,'Input| Disposals'!$M$8:$M$57,0),MATCH(F$117,'Input| Disposals'!$O$7:$U$7,0))/10^3</f>
        <v>0</v>
      </c>
      <c r="G146" s="186">
        <f>INDEX('Input| Disposals'!$O$8:$U$57,MATCH($C146,'Input| Disposals'!$M$8:$M$57,0),MATCH(G$117,'Input| Disposals'!$O$7:$U$7,0))/10^3</f>
        <v>0</v>
      </c>
      <c r="H146" s="186">
        <f>INDEX('Input| Disposals'!$O$8:$U$57,MATCH($C146,'Input| Disposals'!$M$8:$M$57,0),MATCH(H$117,'Input| Disposals'!$O$7:$U$7,0))/10^3</f>
        <v>0</v>
      </c>
      <c r="I146" s="186">
        <f>INDEX('Input| Disposals'!$O$8:$U$57,MATCH($C146,'Input| Disposals'!$M$8:$M$57,0),MATCH(I$117,'Input| Disposals'!$O$7:$U$7,0))/10^3</f>
        <v>0</v>
      </c>
      <c r="J146" s="186">
        <f>INDEX('Input| Disposals'!$O$8:$U$57,MATCH($C146,'Input| Disposals'!$M$8:$M$57,0),MATCH(J$117,'Input| Disposals'!$O$7:$U$7,0))/10^3</f>
        <v>0</v>
      </c>
      <c r="K146" s="186">
        <f t="shared" si="17"/>
        <v>0</v>
      </c>
      <c r="O146"/>
      <c r="P146"/>
      <c r="Q146"/>
      <c r="R146"/>
      <c r="S146"/>
      <c r="T146"/>
      <c r="U146"/>
      <c r="V146"/>
    </row>
    <row r="147" spans="2:22" outlineLevel="1" x14ac:dyDescent="0.2">
      <c r="B147" s="201">
        <f t="shared" si="18"/>
        <v>30</v>
      </c>
      <c r="C147" s="42" t="str">
        <f t="shared" si="16"/>
        <v/>
      </c>
      <c r="D147" s="186">
        <f>INDEX('Input| Disposals'!$O$8:$U$57,MATCH($C147,'Input| Disposals'!$M$8:$M$57,0),MATCH(D$117,'Input| Disposals'!$O$7:$U$7,0))/10^3</f>
        <v>0</v>
      </c>
      <c r="E147" s="186">
        <f>INDEX('Input| Disposals'!$O$8:$U$57,MATCH($C147,'Input| Disposals'!$M$8:$M$57,0),MATCH(E$117,'Input| Disposals'!$O$7:$U$7,0))/10^3</f>
        <v>0</v>
      </c>
      <c r="F147" s="186">
        <f>INDEX('Input| Disposals'!$O$8:$U$57,MATCH($C147,'Input| Disposals'!$M$8:$M$57,0),MATCH(F$117,'Input| Disposals'!$O$7:$U$7,0))/10^3</f>
        <v>0</v>
      </c>
      <c r="G147" s="186">
        <f>INDEX('Input| Disposals'!$O$8:$U$57,MATCH($C147,'Input| Disposals'!$M$8:$M$57,0),MATCH(G$117,'Input| Disposals'!$O$7:$U$7,0))/10^3</f>
        <v>0</v>
      </c>
      <c r="H147" s="186">
        <f>INDEX('Input| Disposals'!$O$8:$U$57,MATCH($C147,'Input| Disposals'!$M$8:$M$57,0),MATCH(H$117,'Input| Disposals'!$O$7:$U$7,0))/10^3</f>
        <v>0</v>
      </c>
      <c r="I147" s="186">
        <f>INDEX('Input| Disposals'!$O$8:$U$57,MATCH($C147,'Input| Disposals'!$M$8:$M$57,0),MATCH(I$117,'Input| Disposals'!$O$7:$U$7,0))/10^3</f>
        <v>0</v>
      </c>
      <c r="J147" s="186">
        <f>INDEX('Input| Disposals'!$O$8:$U$57,MATCH($C147,'Input| Disposals'!$M$8:$M$57,0),MATCH(J$117,'Input| Disposals'!$O$7:$U$7,0))/10^3</f>
        <v>0</v>
      </c>
      <c r="K147" s="186">
        <f t="shared" si="17"/>
        <v>0</v>
      </c>
      <c r="O147"/>
      <c r="P147"/>
      <c r="Q147"/>
      <c r="R147"/>
      <c r="S147"/>
      <c r="T147"/>
      <c r="U147"/>
      <c r="V147"/>
    </row>
    <row r="148" spans="2:22" outlineLevel="1" x14ac:dyDescent="0.2">
      <c r="B148" s="201">
        <f t="shared" si="18"/>
        <v>31</v>
      </c>
      <c r="C148" s="42" t="str">
        <f t="shared" si="16"/>
        <v/>
      </c>
      <c r="D148" s="186">
        <f>INDEX('Input| Disposals'!$O$8:$U$57,MATCH($C148,'Input| Disposals'!$M$8:$M$57,0),MATCH(D$117,'Input| Disposals'!$O$7:$U$7,0))/10^3</f>
        <v>0</v>
      </c>
      <c r="E148" s="186">
        <f>INDEX('Input| Disposals'!$O$8:$U$57,MATCH($C148,'Input| Disposals'!$M$8:$M$57,0),MATCH(E$117,'Input| Disposals'!$O$7:$U$7,0))/10^3</f>
        <v>0</v>
      </c>
      <c r="F148" s="186">
        <f>INDEX('Input| Disposals'!$O$8:$U$57,MATCH($C148,'Input| Disposals'!$M$8:$M$57,0),MATCH(F$117,'Input| Disposals'!$O$7:$U$7,0))/10^3</f>
        <v>0</v>
      </c>
      <c r="G148" s="186">
        <f>INDEX('Input| Disposals'!$O$8:$U$57,MATCH($C148,'Input| Disposals'!$M$8:$M$57,0),MATCH(G$117,'Input| Disposals'!$O$7:$U$7,0))/10^3</f>
        <v>0</v>
      </c>
      <c r="H148" s="186">
        <f>INDEX('Input| Disposals'!$O$8:$U$57,MATCH($C148,'Input| Disposals'!$M$8:$M$57,0),MATCH(H$117,'Input| Disposals'!$O$7:$U$7,0))/10^3</f>
        <v>0</v>
      </c>
      <c r="I148" s="186">
        <f>INDEX('Input| Disposals'!$O$8:$U$57,MATCH($C148,'Input| Disposals'!$M$8:$M$57,0),MATCH(I$117,'Input| Disposals'!$O$7:$U$7,0))/10^3</f>
        <v>0</v>
      </c>
      <c r="J148" s="186">
        <f>INDEX('Input| Disposals'!$O$8:$U$57,MATCH($C148,'Input| Disposals'!$M$8:$M$57,0),MATCH(J$117,'Input| Disposals'!$O$7:$U$7,0))/10^3</f>
        <v>0</v>
      </c>
      <c r="K148" s="186">
        <f t="shared" si="17"/>
        <v>0</v>
      </c>
      <c r="O148"/>
      <c r="P148"/>
      <c r="Q148"/>
      <c r="R148"/>
      <c r="S148"/>
      <c r="T148"/>
      <c r="U148"/>
      <c r="V148"/>
    </row>
    <row r="149" spans="2:22" outlineLevel="1" x14ac:dyDescent="0.2">
      <c r="B149" s="201">
        <f t="shared" si="18"/>
        <v>32</v>
      </c>
      <c r="C149" s="42" t="str">
        <f t="shared" si="16"/>
        <v/>
      </c>
      <c r="D149" s="186">
        <f>INDEX('Input| Disposals'!$O$8:$U$57,MATCH($C149,'Input| Disposals'!$M$8:$M$57,0),MATCH(D$117,'Input| Disposals'!$O$7:$U$7,0))/10^3</f>
        <v>0</v>
      </c>
      <c r="E149" s="186">
        <f>INDEX('Input| Disposals'!$O$8:$U$57,MATCH($C149,'Input| Disposals'!$M$8:$M$57,0),MATCH(E$117,'Input| Disposals'!$O$7:$U$7,0))/10^3</f>
        <v>0</v>
      </c>
      <c r="F149" s="186">
        <f>INDEX('Input| Disposals'!$O$8:$U$57,MATCH($C149,'Input| Disposals'!$M$8:$M$57,0),MATCH(F$117,'Input| Disposals'!$O$7:$U$7,0))/10^3</f>
        <v>0</v>
      </c>
      <c r="G149" s="186">
        <f>INDEX('Input| Disposals'!$O$8:$U$57,MATCH($C149,'Input| Disposals'!$M$8:$M$57,0),MATCH(G$117,'Input| Disposals'!$O$7:$U$7,0))/10^3</f>
        <v>0</v>
      </c>
      <c r="H149" s="186">
        <f>INDEX('Input| Disposals'!$O$8:$U$57,MATCH($C149,'Input| Disposals'!$M$8:$M$57,0),MATCH(H$117,'Input| Disposals'!$O$7:$U$7,0))/10^3</f>
        <v>0</v>
      </c>
      <c r="I149" s="186">
        <f>INDEX('Input| Disposals'!$O$8:$U$57,MATCH($C149,'Input| Disposals'!$M$8:$M$57,0),MATCH(I$117,'Input| Disposals'!$O$7:$U$7,0))/10^3</f>
        <v>0</v>
      </c>
      <c r="J149" s="186">
        <f>INDEX('Input| Disposals'!$O$8:$U$57,MATCH($C149,'Input| Disposals'!$M$8:$M$57,0),MATCH(J$117,'Input| Disposals'!$O$7:$U$7,0))/10^3</f>
        <v>0</v>
      </c>
      <c r="K149" s="186">
        <f t="shared" si="17"/>
        <v>0</v>
      </c>
      <c r="O149"/>
      <c r="P149"/>
      <c r="Q149"/>
      <c r="R149"/>
      <c r="S149"/>
      <c r="T149"/>
      <c r="U149"/>
      <c r="V149"/>
    </row>
    <row r="150" spans="2:22" outlineLevel="1" x14ac:dyDescent="0.2">
      <c r="B150" s="201">
        <f t="shared" si="18"/>
        <v>33</v>
      </c>
      <c r="C150" s="42" t="str">
        <f t="shared" ref="C150:C167" si="19">IFERROR(C40,"")</f>
        <v/>
      </c>
      <c r="D150" s="186">
        <f>INDEX('Input| Disposals'!$O$8:$U$57,MATCH($C150,'Input| Disposals'!$M$8:$M$57,0),MATCH(D$117,'Input| Disposals'!$O$7:$U$7,0))/10^3</f>
        <v>0</v>
      </c>
      <c r="E150" s="186">
        <f>INDEX('Input| Disposals'!$O$8:$U$57,MATCH($C150,'Input| Disposals'!$M$8:$M$57,0),MATCH(E$117,'Input| Disposals'!$O$7:$U$7,0))/10^3</f>
        <v>0</v>
      </c>
      <c r="F150" s="186">
        <f>INDEX('Input| Disposals'!$O$8:$U$57,MATCH($C150,'Input| Disposals'!$M$8:$M$57,0),MATCH(F$117,'Input| Disposals'!$O$7:$U$7,0))/10^3</f>
        <v>0</v>
      </c>
      <c r="G150" s="186">
        <f>INDEX('Input| Disposals'!$O$8:$U$57,MATCH($C150,'Input| Disposals'!$M$8:$M$57,0),MATCH(G$117,'Input| Disposals'!$O$7:$U$7,0))/10^3</f>
        <v>0</v>
      </c>
      <c r="H150" s="186">
        <f>INDEX('Input| Disposals'!$O$8:$U$57,MATCH($C150,'Input| Disposals'!$M$8:$M$57,0),MATCH(H$117,'Input| Disposals'!$O$7:$U$7,0))/10^3</f>
        <v>0</v>
      </c>
      <c r="I150" s="186">
        <f>INDEX('Input| Disposals'!$O$8:$U$57,MATCH($C150,'Input| Disposals'!$M$8:$M$57,0),MATCH(I$117,'Input| Disposals'!$O$7:$U$7,0))/10^3</f>
        <v>0</v>
      </c>
      <c r="J150" s="186">
        <f>INDEX('Input| Disposals'!$O$8:$U$57,MATCH($C150,'Input| Disposals'!$M$8:$M$57,0),MATCH(J$117,'Input| Disposals'!$O$7:$U$7,0))/10^3</f>
        <v>0</v>
      </c>
      <c r="K150" s="186">
        <f t="shared" si="17"/>
        <v>0</v>
      </c>
      <c r="O150"/>
      <c r="P150"/>
      <c r="Q150"/>
      <c r="R150"/>
      <c r="S150"/>
      <c r="T150"/>
      <c r="U150"/>
      <c r="V150"/>
    </row>
    <row r="151" spans="2:22" outlineLevel="1" x14ac:dyDescent="0.2">
      <c r="B151" s="201">
        <f t="shared" si="18"/>
        <v>34</v>
      </c>
      <c r="C151" s="42" t="str">
        <f t="shared" si="19"/>
        <v/>
      </c>
      <c r="D151" s="186">
        <f>INDEX('Input| Disposals'!$O$8:$U$57,MATCH($C151,'Input| Disposals'!$M$8:$M$57,0),MATCH(D$117,'Input| Disposals'!$O$7:$U$7,0))/10^3</f>
        <v>0</v>
      </c>
      <c r="E151" s="186">
        <f>INDEX('Input| Disposals'!$O$8:$U$57,MATCH($C151,'Input| Disposals'!$M$8:$M$57,0),MATCH(E$117,'Input| Disposals'!$O$7:$U$7,0))/10^3</f>
        <v>0</v>
      </c>
      <c r="F151" s="186">
        <f>INDEX('Input| Disposals'!$O$8:$U$57,MATCH($C151,'Input| Disposals'!$M$8:$M$57,0),MATCH(F$117,'Input| Disposals'!$O$7:$U$7,0))/10^3</f>
        <v>0</v>
      </c>
      <c r="G151" s="186">
        <f>INDEX('Input| Disposals'!$O$8:$U$57,MATCH($C151,'Input| Disposals'!$M$8:$M$57,0),MATCH(G$117,'Input| Disposals'!$O$7:$U$7,0))/10^3</f>
        <v>0</v>
      </c>
      <c r="H151" s="186">
        <f>INDEX('Input| Disposals'!$O$8:$U$57,MATCH($C151,'Input| Disposals'!$M$8:$M$57,0),MATCH(H$117,'Input| Disposals'!$O$7:$U$7,0))/10^3</f>
        <v>0</v>
      </c>
      <c r="I151" s="186">
        <f>INDEX('Input| Disposals'!$O$8:$U$57,MATCH($C151,'Input| Disposals'!$M$8:$M$57,0),MATCH(I$117,'Input| Disposals'!$O$7:$U$7,0))/10^3</f>
        <v>0</v>
      </c>
      <c r="J151" s="186">
        <f>INDEX('Input| Disposals'!$O$8:$U$57,MATCH($C151,'Input| Disposals'!$M$8:$M$57,0),MATCH(J$117,'Input| Disposals'!$O$7:$U$7,0))/10^3</f>
        <v>0</v>
      </c>
      <c r="K151" s="186">
        <f t="shared" si="17"/>
        <v>0</v>
      </c>
      <c r="O151"/>
      <c r="P151"/>
      <c r="Q151"/>
      <c r="R151"/>
      <c r="S151"/>
      <c r="T151"/>
      <c r="U151"/>
      <c r="V151"/>
    </row>
    <row r="152" spans="2:22" outlineLevel="1" x14ac:dyDescent="0.2">
      <c r="B152" s="201">
        <f t="shared" si="18"/>
        <v>35</v>
      </c>
      <c r="C152" s="42" t="str">
        <f t="shared" si="19"/>
        <v/>
      </c>
      <c r="D152" s="186">
        <f>INDEX('Input| Disposals'!$O$8:$U$57,MATCH($C152,'Input| Disposals'!$M$8:$M$57,0),MATCH(D$117,'Input| Disposals'!$O$7:$U$7,0))/10^3</f>
        <v>0</v>
      </c>
      <c r="E152" s="186">
        <f>INDEX('Input| Disposals'!$O$8:$U$57,MATCH($C152,'Input| Disposals'!$M$8:$M$57,0),MATCH(E$117,'Input| Disposals'!$O$7:$U$7,0))/10^3</f>
        <v>0</v>
      </c>
      <c r="F152" s="186">
        <f>INDEX('Input| Disposals'!$O$8:$U$57,MATCH($C152,'Input| Disposals'!$M$8:$M$57,0),MATCH(F$117,'Input| Disposals'!$O$7:$U$7,0))/10^3</f>
        <v>0</v>
      </c>
      <c r="G152" s="186">
        <f>INDEX('Input| Disposals'!$O$8:$U$57,MATCH($C152,'Input| Disposals'!$M$8:$M$57,0),MATCH(G$117,'Input| Disposals'!$O$7:$U$7,0))/10^3</f>
        <v>0</v>
      </c>
      <c r="H152" s="186">
        <f>INDEX('Input| Disposals'!$O$8:$U$57,MATCH($C152,'Input| Disposals'!$M$8:$M$57,0),MATCH(H$117,'Input| Disposals'!$O$7:$U$7,0))/10^3</f>
        <v>0</v>
      </c>
      <c r="I152" s="186">
        <f>INDEX('Input| Disposals'!$O$8:$U$57,MATCH($C152,'Input| Disposals'!$M$8:$M$57,0),MATCH(I$117,'Input| Disposals'!$O$7:$U$7,0))/10^3</f>
        <v>0</v>
      </c>
      <c r="J152" s="186">
        <f>INDEX('Input| Disposals'!$O$8:$U$57,MATCH($C152,'Input| Disposals'!$M$8:$M$57,0),MATCH(J$117,'Input| Disposals'!$O$7:$U$7,0))/10^3</f>
        <v>0</v>
      </c>
      <c r="K152" s="186">
        <f t="shared" si="17"/>
        <v>0</v>
      </c>
      <c r="O152"/>
      <c r="P152"/>
      <c r="Q152"/>
      <c r="R152"/>
      <c r="S152"/>
      <c r="T152"/>
      <c r="U152"/>
      <c r="V152"/>
    </row>
    <row r="153" spans="2:22" outlineLevel="1" x14ac:dyDescent="0.2">
      <c r="B153" s="201">
        <f t="shared" si="18"/>
        <v>36</v>
      </c>
      <c r="C153" s="42" t="str">
        <f t="shared" si="19"/>
        <v/>
      </c>
      <c r="D153" s="186">
        <f>INDEX('Input| Disposals'!$O$8:$U$57,MATCH($C153,'Input| Disposals'!$M$8:$M$57,0),MATCH(D$117,'Input| Disposals'!$O$7:$U$7,0))/10^3</f>
        <v>0</v>
      </c>
      <c r="E153" s="186">
        <f>INDEX('Input| Disposals'!$O$8:$U$57,MATCH($C153,'Input| Disposals'!$M$8:$M$57,0),MATCH(E$117,'Input| Disposals'!$O$7:$U$7,0))/10^3</f>
        <v>0</v>
      </c>
      <c r="F153" s="186">
        <f>INDEX('Input| Disposals'!$O$8:$U$57,MATCH($C153,'Input| Disposals'!$M$8:$M$57,0),MATCH(F$117,'Input| Disposals'!$O$7:$U$7,0))/10^3</f>
        <v>0</v>
      </c>
      <c r="G153" s="186">
        <f>INDEX('Input| Disposals'!$O$8:$U$57,MATCH($C153,'Input| Disposals'!$M$8:$M$57,0),MATCH(G$117,'Input| Disposals'!$O$7:$U$7,0))/10^3</f>
        <v>0</v>
      </c>
      <c r="H153" s="186">
        <f>INDEX('Input| Disposals'!$O$8:$U$57,MATCH($C153,'Input| Disposals'!$M$8:$M$57,0),MATCH(H$117,'Input| Disposals'!$O$7:$U$7,0))/10^3</f>
        <v>0</v>
      </c>
      <c r="I153" s="186">
        <f>INDEX('Input| Disposals'!$O$8:$U$57,MATCH($C153,'Input| Disposals'!$M$8:$M$57,0),MATCH(I$117,'Input| Disposals'!$O$7:$U$7,0))/10^3</f>
        <v>0</v>
      </c>
      <c r="J153" s="186">
        <f>INDEX('Input| Disposals'!$O$8:$U$57,MATCH($C153,'Input| Disposals'!$M$8:$M$57,0),MATCH(J$117,'Input| Disposals'!$O$7:$U$7,0))/10^3</f>
        <v>0</v>
      </c>
      <c r="K153" s="186">
        <f t="shared" si="17"/>
        <v>0</v>
      </c>
      <c r="O153"/>
      <c r="P153"/>
      <c r="Q153"/>
      <c r="R153"/>
      <c r="S153"/>
      <c r="T153"/>
      <c r="U153"/>
      <c r="V153"/>
    </row>
    <row r="154" spans="2:22" outlineLevel="1" x14ac:dyDescent="0.2">
      <c r="B154" s="201">
        <f t="shared" si="18"/>
        <v>37</v>
      </c>
      <c r="C154" s="42" t="str">
        <f t="shared" si="19"/>
        <v/>
      </c>
      <c r="D154" s="186">
        <f>INDEX('Input| Disposals'!$O$8:$U$57,MATCH($C154,'Input| Disposals'!$M$8:$M$57,0),MATCH(D$117,'Input| Disposals'!$O$7:$U$7,0))/10^3</f>
        <v>0</v>
      </c>
      <c r="E154" s="186">
        <f>INDEX('Input| Disposals'!$O$8:$U$57,MATCH($C154,'Input| Disposals'!$M$8:$M$57,0),MATCH(E$117,'Input| Disposals'!$O$7:$U$7,0))/10^3</f>
        <v>0</v>
      </c>
      <c r="F154" s="186">
        <f>INDEX('Input| Disposals'!$O$8:$U$57,MATCH($C154,'Input| Disposals'!$M$8:$M$57,0),MATCH(F$117,'Input| Disposals'!$O$7:$U$7,0))/10^3</f>
        <v>0</v>
      </c>
      <c r="G154" s="186">
        <f>INDEX('Input| Disposals'!$O$8:$U$57,MATCH($C154,'Input| Disposals'!$M$8:$M$57,0),MATCH(G$117,'Input| Disposals'!$O$7:$U$7,0))/10^3</f>
        <v>0</v>
      </c>
      <c r="H154" s="186">
        <f>INDEX('Input| Disposals'!$O$8:$U$57,MATCH($C154,'Input| Disposals'!$M$8:$M$57,0),MATCH(H$117,'Input| Disposals'!$O$7:$U$7,0))/10^3</f>
        <v>0</v>
      </c>
      <c r="I154" s="186">
        <f>INDEX('Input| Disposals'!$O$8:$U$57,MATCH($C154,'Input| Disposals'!$M$8:$M$57,0),MATCH(I$117,'Input| Disposals'!$O$7:$U$7,0))/10^3</f>
        <v>0</v>
      </c>
      <c r="J154" s="186">
        <f>INDEX('Input| Disposals'!$O$8:$U$57,MATCH($C154,'Input| Disposals'!$M$8:$M$57,0),MATCH(J$117,'Input| Disposals'!$O$7:$U$7,0))/10^3</f>
        <v>0</v>
      </c>
      <c r="K154" s="186">
        <f t="shared" si="17"/>
        <v>0</v>
      </c>
      <c r="O154"/>
      <c r="P154"/>
      <c r="Q154"/>
      <c r="R154"/>
      <c r="S154"/>
      <c r="T154"/>
      <c r="U154"/>
      <c r="V154"/>
    </row>
    <row r="155" spans="2:22" outlineLevel="1" x14ac:dyDescent="0.2">
      <c r="B155" s="201">
        <f t="shared" si="18"/>
        <v>38</v>
      </c>
      <c r="C155" s="42" t="str">
        <f t="shared" si="19"/>
        <v/>
      </c>
      <c r="D155" s="186">
        <f>INDEX('Input| Disposals'!$O$8:$U$57,MATCH($C155,'Input| Disposals'!$M$8:$M$57,0),MATCH(D$117,'Input| Disposals'!$O$7:$U$7,0))/10^3</f>
        <v>0</v>
      </c>
      <c r="E155" s="186">
        <f>INDEX('Input| Disposals'!$O$8:$U$57,MATCH($C155,'Input| Disposals'!$M$8:$M$57,0),MATCH(E$117,'Input| Disposals'!$O$7:$U$7,0))/10^3</f>
        <v>0</v>
      </c>
      <c r="F155" s="186">
        <f>INDEX('Input| Disposals'!$O$8:$U$57,MATCH($C155,'Input| Disposals'!$M$8:$M$57,0),MATCH(F$117,'Input| Disposals'!$O$7:$U$7,0))/10^3</f>
        <v>0</v>
      </c>
      <c r="G155" s="186">
        <f>INDEX('Input| Disposals'!$O$8:$U$57,MATCH($C155,'Input| Disposals'!$M$8:$M$57,0),MATCH(G$117,'Input| Disposals'!$O$7:$U$7,0))/10^3</f>
        <v>0</v>
      </c>
      <c r="H155" s="186">
        <f>INDEX('Input| Disposals'!$O$8:$U$57,MATCH($C155,'Input| Disposals'!$M$8:$M$57,0),MATCH(H$117,'Input| Disposals'!$O$7:$U$7,0))/10^3</f>
        <v>0</v>
      </c>
      <c r="I155" s="186">
        <f>INDEX('Input| Disposals'!$O$8:$U$57,MATCH($C155,'Input| Disposals'!$M$8:$M$57,0),MATCH(I$117,'Input| Disposals'!$O$7:$U$7,0))/10^3</f>
        <v>0</v>
      </c>
      <c r="J155" s="186">
        <f>INDEX('Input| Disposals'!$O$8:$U$57,MATCH($C155,'Input| Disposals'!$M$8:$M$57,0),MATCH(J$117,'Input| Disposals'!$O$7:$U$7,0))/10^3</f>
        <v>0</v>
      </c>
      <c r="K155" s="186">
        <f t="shared" si="17"/>
        <v>0</v>
      </c>
      <c r="O155"/>
      <c r="P155"/>
      <c r="Q155"/>
      <c r="R155"/>
      <c r="S155"/>
      <c r="T155"/>
      <c r="U155"/>
      <c r="V155"/>
    </row>
    <row r="156" spans="2:22" outlineLevel="1" x14ac:dyDescent="0.2">
      <c r="B156" s="201">
        <f t="shared" si="18"/>
        <v>39</v>
      </c>
      <c r="C156" s="42" t="str">
        <f t="shared" si="19"/>
        <v/>
      </c>
      <c r="D156" s="186">
        <f>INDEX('Input| Disposals'!$O$8:$U$57,MATCH($C156,'Input| Disposals'!$M$8:$M$57,0),MATCH(D$117,'Input| Disposals'!$O$7:$U$7,0))/10^3</f>
        <v>0</v>
      </c>
      <c r="E156" s="186">
        <f>INDEX('Input| Disposals'!$O$8:$U$57,MATCH($C156,'Input| Disposals'!$M$8:$M$57,0),MATCH(E$117,'Input| Disposals'!$O$7:$U$7,0))/10^3</f>
        <v>0</v>
      </c>
      <c r="F156" s="186">
        <f>INDEX('Input| Disposals'!$O$8:$U$57,MATCH($C156,'Input| Disposals'!$M$8:$M$57,0),MATCH(F$117,'Input| Disposals'!$O$7:$U$7,0))/10^3</f>
        <v>0</v>
      </c>
      <c r="G156" s="186">
        <f>INDEX('Input| Disposals'!$O$8:$U$57,MATCH($C156,'Input| Disposals'!$M$8:$M$57,0),MATCH(G$117,'Input| Disposals'!$O$7:$U$7,0))/10^3</f>
        <v>0</v>
      </c>
      <c r="H156" s="186">
        <f>INDEX('Input| Disposals'!$O$8:$U$57,MATCH($C156,'Input| Disposals'!$M$8:$M$57,0),MATCH(H$117,'Input| Disposals'!$O$7:$U$7,0))/10^3</f>
        <v>0</v>
      </c>
      <c r="I156" s="186">
        <f>INDEX('Input| Disposals'!$O$8:$U$57,MATCH($C156,'Input| Disposals'!$M$8:$M$57,0),MATCH(I$117,'Input| Disposals'!$O$7:$U$7,0))/10^3</f>
        <v>0</v>
      </c>
      <c r="J156" s="186">
        <f>INDEX('Input| Disposals'!$O$8:$U$57,MATCH($C156,'Input| Disposals'!$M$8:$M$57,0),MATCH(J$117,'Input| Disposals'!$O$7:$U$7,0))/10^3</f>
        <v>0</v>
      </c>
      <c r="K156" s="186">
        <f t="shared" si="17"/>
        <v>0</v>
      </c>
      <c r="O156"/>
      <c r="P156"/>
      <c r="Q156"/>
      <c r="R156"/>
      <c r="S156"/>
      <c r="T156"/>
      <c r="U156"/>
      <c r="V156"/>
    </row>
    <row r="157" spans="2:22" outlineLevel="1" x14ac:dyDescent="0.2">
      <c r="B157" s="201">
        <f t="shared" si="18"/>
        <v>40</v>
      </c>
      <c r="C157" s="42" t="str">
        <f t="shared" si="19"/>
        <v/>
      </c>
      <c r="D157" s="186">
        <f>INDEX('Input| Disposals'!$O$8:$U$57,MATCH($C157,'Input| Disposals'!$M$8:$M$57,0),MATCH(D$117,'Input| Disposals'!$O$7:$U$7,0))/10^3</f>
        <v>0</v>
      </c>
      <c r="E157" s="186">
        <f>INDEX('Input| Disposals'!$O$8:$U$57,MATCH($C157,'Input| Disposals'!$M$8:$M$57,0),MATCH(E$117,'Input| Disposals'!$O$7:$U$7,0))/10^3</f>
        <v>0</v>
      </c>
      <c r="F157" s="186">
        <f>INDEX('Input| Disposals'!$O$8:$U$57,MATCH($C157,'Input| Disposals'!$M$8:$M$57,0),MATCH(F$117,'Input| Disposals'!$O$7:$U$7,0))/10^3</f>
        <v>0</v>
      </c>
      <c r="G157" s="186">
        <f>INDEX('Input| Disposals'!$O$8:$U$57,MATCH($C157,'Input| Disposals'!$M$8:$M$57,0),MATCH(G$117,'Input| Disposals'!$O$7:$U$7,0))/10^3</f>
        <v>0</v>
      </c>
      <c r="H157" s="186">
        <f>INDEX('Input| Disposals'!$O$8:$U$57,MATCH($C157,'Input| Disposals'!$M$8:$M$57,0),MATCH(H$117,'Input| Disposals'!$O$7:$U$7,0))/10^3</f>
        <v>0</v>
      </c>
      <c r="I157" s="186">
        <f>INDEX('Input| Disposals'!$O$8:$U$57,MATCH($C157,'Input| Disposals'!$M$8:$M$57,0),MATCH(I$117,'Input| Disposals'!$O$7:$U$7,0))/10^3</f>
        <v>0</v>
      </c>
      <c r="J157" s="186">
        <f>INDEX('Input| Disposals'!$O$8:$U$57,MATCH($C157,'Input| Disposals'!$M$8:$M$57,0),MATCH(J$117,'Input| Disposals'!$O$7:$U$7,0))/10^3</f>
        <v>0</v>
      </c>
      <c r="K157" s="186">
        <f t="shared" si="17"/>
        <v>0</v>
      </c>
      <c r="O157"/>
      <c r="P157"/>
      <c r="Q157"/>
      <c r="R157"/>
      <c r="S157"/>
      <c r="T157"/>
      <c r="U157"/>
      <c r="V157"/>
    </row>
    <row r="158" spans="2:22" outlineLevel="1" x14ac:dyDescent="0.2">
      <c r="B158" s="201">
        <f t="shared" si="18"/>
        <v>41</v>
      </c>
      <c r="C158" s="42" t="str">
        <f t="shared" si="19"/>
        <v/>
      </c>
      <c r="D158" s="186">
        <f>INDEX('Input| Disposals'!$O$8:$U$57,MATCH($C158,'Input| Disposals'!$M$8:$M$57,0),MATCH(D$117,'Input| Disposals'!$O$7:$U$7,0))/10^3</f>
        <v>0</v>
      </c>
      <c r="E158" s="186">
        <f>INDEX('Input| Disposals'!$O$8:$U$57,MATCH($C158,'Input| Disposals'!$M$8:$M$57,0),MATCH(E$117,'Input| Disposals'!$O$7:$U$7,0))/10^3</f>
        <v>0</v>
      </c>
      <c r="F158" s="186">
        <f>INDEX('Input| Disposals'!$O$8:$U$57,MATCH($C158,'Input| Disposals'!$M$8:$M$57,0),MATCH(F$117,'Input| Disposals'!$O$7:$U$7,0))/10^3</f>
        <v>0</v>
      </c>
      <c r="G158" s="186">
        <f>INDEX('Input| Disposals'!$O$8:$U$57,MATCH($C158,'Input| Disposals'!$M$8:$M$57,0),MATCH(G$117,'Input| Disposals'!$O$7:$U$7,0))/10^3</f>
        <v>0</v>
      </c>
      <c r="H158" s="186">
        <f>INDEX('Input| Disposals'!$O$8:$U$57,MATCH($C158,'Input| Disposals'!$M$8:$M$57,0),MATCH(H$117,'Input| Disposals'!$O$7:$U$7,0))/10^3</f>
        <v>0</v>
      </c>
      <c r="I158" s="186">
        <f>INDEX('Input| Disposals'!$O$8:$U$57,MATCH($C158,'Input| Disposals'!$M$8:$M$57,0),MATCH(I$117,'Input| Disposals'!$O$7:$U$7,0))/10^3</f>
        <v>0</v>
      </c>
      <c r="J158" s="186">
        <f>INDEX('Input| Disposals'!$O$8:$U$57,MATCH($C158,'Input| Disposals'!$M$8:$M$57,0),MATCH(J$117,'Input| Disposals'!$O$7:$U$7,0))/10^3</f>
        <v>0</v>
      </c>
      <c r="K158" s="186">
        <f t="shared" si="17"/>
        <v>0</v>
      </c>
      <c r="O158"/>
      <c r="P158"/>
      <c r="Q158"/>
      <c r="R158"/>
      <c r="S158"/>
      <c r="T158"/>
      <c r="U158"/>
      <c r="V158"/>
    </row>
    <row r="159" spans="2:22" outlineLevel="1" x14ac:dyDescent="0.2">
      <c r="B159" s="201">
        <f t="shared" si="18"/>
        <v>42</v>
      </c>
      <c r="C159" s="42" t="str">
        <f t="shared" si="19"/>
        <v/>
      </c>
      <c r="D159" s="186">
        <f>INDEX('Input| Disposals'!$O$8:$U$57,MATCH($C159,'Input| Disposals'!$M$8:$M$57,0),MATCH(D$117,'Input| Disposals'!$O$7:$U$7,0))/10^3</f>
        <v>0</v>
      </c>
      <c r="E159" s="186">
        <f>INDEX('Input| Disposals'!$O$8:$U$57,MATCH($C159,'Input| Disposals'!$M$8:$M$57,0),MATCH(E$117,'Input| Disposals'!$O$7:$U$7,0))/10^3</f>
        <v>0</v>
      </c>
      <c r="F159" s="186">
        <f>INDEX('Input| Disposals'!$O$8:$U$57,MATCH($C159,'Input| Disposals'!$M$8:$M$57,0),MATCH(F$117,'Input| Disposals'!$O$7:$U$7,0))/10^3</f>
        <v>0</v>
      </c>
      <c r="G159" s="186">
        <f>INDEX('Input| Disposals'!$O$8:$U$57,MATCH($C159,'Input| Disposals'!$M$8:$M$57,0),MATCH(G$117,'Input| Disposals'!$O$7:$U$7,0))/10^3</f>
        <v>0</v>
      </c>
      <c r="H159" s="186">
        <f>INDEX('Input| Disposals'!$O$8:$U$57,MATCH($C159,'Input| Disposals'!$M$8:$M$57,0),MATCH(H$117,'Input| Disposals'!$O$7:$U$7,0))/10^3</f>
        <v>0</v>
      </c>
      <c r="I159" s="186">
        <f>INDEX('Input| Disposals'!$O$8:$U$57,MATCH($C159,'Input| Disposals'!$M$8:$M$57,0),MATCH(I$117,'Input| Disposals'!$O$7:$U$7,0))/10^3</f>
        <v>0</v>
      </c>
      <c r="J159" s="186">
        <f>INDEX('Input| Disposals'!$O$8:$U$57,MATCH($C159,'Input| Disposals'!$M$8:$M$57,0),MATCH(J$117,'Input| Disposals'!$O$7:$U$7,0))/10^3</f>
        <v>0</v>
      </c>
      <c r="K159" s="186">
        <f t="shared" si="17"/>
        <v>0</v>
      </c>
      <c r="O159"/>
      <c r="P159"/>
      <c r="Q159"/>
      <c r="R159"/>
      <c r="S159"/>
      <c r="T159"/>
      <c r="U159"/>
      <c r="V159"/>
    </row>
    <row r="160" spans="2:22" outlineLevel="1" x14ac:dyDescent="0.2">
      <c r="B160" s="201">
        <f t="shared" si="18"/>
        <v>43</v>
      </c>
      <c r="C160" s="42" t="str">
        <f t="shared" si="19"/>
        <v/>
      </c>
      <c r="D160" s="186">
        <f>INDEX('Input| Disposals'!$O$8:$U$57,MATCH($C160,'Input| Disposals'!$M$8:$M$57,0),MATCH(D$117,'Input| Disposals'!$O$7:$U$7,0))/10^3</f>
        <v>0</v>
      </c>
      <c r="E160" s="186">
        <f>INDEX('Input| Disposals'!$O$8:$U$57,MATCH($C160,'Input| Disposals'!$M$8:$M$57,0),MATCH(E$117,'Input| Disposals'!$O$7:$U$7,0))/10^3</f>
        <v>0</v>
      </c>
      <c r="F160" s="186">
        <f>INDEX('Input| Disposals'!$O$8:$U$57,MATCH($C160,'Input| Disposals'!$M$8:$M$57,0),MATCH(F$117,'Input| Disposals'!$O$7:$U$7,0))/10^3</f>
        <v>0</v>
      </c>
      <c r="G160" s="186">
        <f>INDEX('Input| Disposals'!$O$8:$U$57,MATCH($C160,'Input| Disposals'!$M$8:$M$57,0),MATCH(G$117,'Input| Disposals'!$O$7:$U$7,0))/10^3</f>
        <v>0</v>
      </c>
      <c r="H160" s="186">
        <f>INDEX('Input| Disposals'!$O$8:$U$57,MATCH($C160,'Input| Disposals'!$M$8:$M$57,0),MATCH(H$117,'Input| Disposals'!$O$7:$U$7,0))/10^3</f>
        <v>0</v>
      </c>
      <c r="I160" s="186">
        <f>INDEX('Input| Disposals'!$O$8:$U$57,MATCH($C160,'Input| Disposals'!$M$8:$M$57,0),MATCH(I$117,'Input| Disposals'!$O$7:$U$7,0))/10^3</f>
        <v>0</v>
      </c>
      <c r="J160" s="186">
        <f>INDEX('Input| Disposals'!$O$8:$U$57,MATCH($C160,'Input| Disposals'!$M$8:$M$57,0),MATCH(J$117,'Input| Disposals'!$O$7:$U$7,0))/10^3</f>
        <v>0</v>
      </c>
      <c r="K160" s="186">
        <f t="shared" si="17"/>
        <v>0</v>
      </c>
      <c r="O160"/>
      <c r="P160"/>
      <c r="Q160"/>
      <c r="R160"/>
      <c r="S160"/>
      <c r="T160"/>
      <c r="U160"/>
      <c r="V160"/>
    </row>
    <row r="161" spans="1:41" outlineLevel="1" x14ac:dyDescent="0.2">
      <c r="B161" s="201">
        <f t="shared" si="18"/>
        <v>44</v>
      </c>
      <c r="C161" s="42" t="str">
        <f t="shared" si="19"/>
        <v/>
      </c>
      <c r="D161" s="186">
        <f>INDEX('Input| Disposals'!$O$8:$U$57,MATCH($C161,'Input| Disposals'!$M$8:$M$57,0),MATCH(D$117,'Input| Disposals'!$O$7:$U$7,0))/10^3</f>
        <v>0</v>
      </c>
      <c r="E161" s="186">
        <f>INDEX('Input| Disposals'!$O$8:$U$57,MATCH($C161,'Input| Disposals'!$M$8:$M$57,0),MATCH(E$117,'Input| Disposals'!$O$7:$U$7,0))/10^3</f>
        <v>0</v>
      </c>
      <c r="F161" s="186">
        <f>INDEX('Input| Disposals'!$O$8:$U$57,MATCH($C161,'Input| Disposals'!$M$8:$M$57,0),MATCH(F$117,'Input| Disposals'!$O$7:$U$7,0))/10^3</f>
        <v>0</v>
      </c>
      <c r="G161" s="186">
        <f>INDEX('Input| Disposals'!$O$8:$U$57,MATCH($C161,'Input| Disposals'!$M$8:$M$57,0),MATCH(G$117,'Input| Disposals'!$O$7:$U$7,0))/10^3</f>
        <v>0</v>
      </c>
      <c r="H161" s="186">
        <f>INDEX('Input| Disposals'!$O$8:$U$57,MATCH($C161,'Input| Disposals'!$M$8:$M$57,0),MATCH(H$117,'Input| Disposals'!$O$7:$U$7,0))/10^3</f>
        <v>0</v>
      </c>
      <c r="I161" s="186">
        <f>INDEX('Input| Disposals'!$O$8:$U$57,MATCH($C161,'Input| Disposals'!$M$8:$M$57,0),MATCH(I$117,'Input| Disposals'!$O$7:$U$7,0))/10^3</f>
        <v>0</v>
      </c>
      <c r="J161" s="186">
        <f>INDEX('Input| Disposals'!$O$8:$U$57,MATCH($C161,'Input| Disposals'!$M$8:$M$57,0),MATCH(J$117,'Input| Disposals'!$O$7:$U$7,0))/10^3</f>
        <v>0</v>
      </c>
      <c r="K161" s="186">
        <f t="shared" si="17"/>
        <v>0</v>
      </c>
      <c r="O161"/>
      <c r="P161"/>
      <c r="Q161"/>
      <c r="R161"/>
      <c r="S161"/>
      <c r="T161"/>
      <c r="U161"/>
      <c r="V161"/>
    </row>
    <row r="162" spans="1:41" outlineLevel="1" x14ac:dyDescent="0.2">
      <c r="B162" s="201">
        <f t="shared" si="18"/>
        <v>45</v>
      </c>
      <c r="C162" s="42" t="str">
        <f t="shared" si="19"/>
        <v/>
      </c>
      <c r="D162" s="186">
        <f>INDEX('Input| Disposals'!$O$8:$U$57,MATCH($C162,'Input| Disposals'!$M$8:$M$57,0),MATCH(D$117,'Input| Disposals'!$O$7:$U$7,0))/10^3</f>
        <v>0</v>
      </c>
      <c r="E162" s="186">
        <f>INDEX('Input| Disposals'!$O$8:$U$57,MATCH($C162,'Input| Disposals'!$M$8:$M$57,0),MATCH(E$117,'Input| Disposals'!$O$7:$U$7,0))/10^3</f>
        <v>0</v>
      </c>
      <c r="F162" s="186">
        <f>INDEX('Input| Disposals'!$O$8:$U$57,MATCH($C162,'Input| Disposals'!$M$8:$M$57,0),MATCH(F$117,'Input| Disposals'!$O$7:$U$7,0))/10^3</f>
        <v>0</v>
      </c>
      <c r="G162" s="186">
        <f>INDEX('Input| Disposals'!$O$8:$U$57,MATCH($C162,'Input| Disposals'!$M$8:$M$57,0),MATCH(G$117,'Input| Disposals'!$O$7:$U$7,0))/10^3</f>
        <v>0</v>
      </c>
      <c r="H162" s="186">
        <f>INDEX('Input| Disposals'!$O$8:$U$57,MATCH($C162,'Input| Disposals'!$M$8:$M$57,0),MATCH(H$117,'Input| Disposals'!$O$7:$U$7,0))/10^3</f>
        <v>0</v>
      </c>
      <c r="I162" s="186">
        <f>INDEX('Input| Disposals'!$O$8:$U$57,MATCH($C162,'Input| Disposals'!$M$8:$M$57,0),MATCH(I$117,'Input| Disposals'!$O$7:$U$7,0))/10^3</f>
        <v>0</v>
      </c>
      <c r="J162" s="186">
        <f>INDEX('Input| Disposals'!$O$8:$U$57,MATCH($C162,'Input| Disposals'!$M$8:$M$57,0),MATCH(J$117,'Input| Disposals'!$O$7:$U$7,0))/10^3</f>
        <v>0</v>
      </c>
      <c r="K162" s="186">
        <f t="shared" si="17"/>
        <v>0</v>
      </c>
      <c r="O162"/>
      <c r="P162"/>
      <c r="Q162"/>
      <c r="R162"/>
      <c r="S162"/>
      <c r="T162"/>
      <c r="U162"/>
      <c r="V162"/>
    </row>
    <row r="163" spans="1:41" outlineLevel="1" x14ac:dyDescent="0.2">
      <c r="B163" s="201">
        <f t="shared" si="18"/>
        <v>46</v>
      </c>
      <c r="C163" s="42" t="str">
        <f t="shared" si="19"/>
        <v/>
      </c>
      <c r="D163" s="186">
        <f>INDEX('Input| Disposals'!$O$8:$U$57,MATCH($C163,'Input| Disposals'!$M$8:$M$57,0),MATCH(D$117,'Input| Disposals'!$O$7:$U$7,0))/10^3</f>
        <v>0</v>
      </c>
      <c r="E163" s="186">
        <f>INDEX('Input| Disposals'!$O$8:$U$57,MATCH($C163,'Input| Disposals'!$M$8:$M$57,0),MATCH(E$117,'Input| Disposals'!$O$7:$U$7,0))/10^3</f>
        <v>0</v>
      </c>
      <c r="F163" s="186">
        <f>INDEX('Input| Disposals'!$O$8:$U$57,MATCH($C163,'Input| Disposals'!$M$8:$M$57,0),MATCH(F$117,'Input| Disposals'!$O$7:$U$7,0))/10^3</f>
        <v>0</v>
      </c>
      <c r="G163" s="186">
        <f>INDEX('Input| Disposals'!$O$8:$U$57,MATCH($C163,'Input| Disposals'!$M$8:$M$57,0),MATCH(G$117,'Input| Disposals'!$O$7:$U$7,0))/10^3</f>
        <v>0</v>
      </c>
      <c r="H163" s="186">
        <f>INDEX('Input| Disposals'!$O$8:$U$57,MATCH($C163,'Input| Disposals'!$M$8:$M$57,0),MATCH(H$117,'Input| Disposals'!$O$7:$U$7,0))/10^3</f>
        <v>0</v>
      </c>
      <c r="I163" s="186">
        <f>INDEX('Input| Disposals'!$O$8:$U$57,MATCH($C163,'Input| Disposals'!$M$8:$M$57,0),MATCH(I$117,'Input| Disposals'!$O$7:$U$7,0))/10^3</f>
        <v>0</v>
      </c>
      <c r="J163" s="186">
        <f>INDEX('Input| Disposals'!$O$8:$U$57,MATCH($C163,'Input| Disposals'!$M$8:$M$57,0),MATCH(J$117,'Input| Disposals'!$O$7:$U$7,0))/10^3</f>
        <v>0</v>
      </c>
      <c r="K163" s="186">
        <f t="shared" si="17"/>
        <v>0</v>
      </c>
      <c r="O163"/>
      <c r="P163"/>
      <c r="Q163"/>
      <c r="R163"/>
      <c r="S163"/>
      <c r="T163"/>
      <c r="U163"/>
      <c r="V163"/>
    </row>
    <row r="164" spans="1:41" outlineLevel="1" x14ac:dyDescent="0.2">
      <c r="B164" s="201">
        <f t="shared" si="18"/>
        <v>47</v>
      </c>
      <c r="C164" s="42" t="str">
        <f t="shared" si="19"/>
        <v/>
      </c>
      <c r="D164" s="186">
        <f>INDEX('Input| Disposals'!$O$8:$U$57,MATCH($C164,'Input| Disposals'!$M$8:$M$57,0),MATCH(D$117,'Input| Disposals'!$O$7:$U$7,0))/10^3</f>
        <v>0</v>
      </c>
      <c r="E164" s="186">
        <f>INDEX('Input| Disposals'!$O$8:$U$57,MATCH($C164,'Input| Disposals'!$M$8:$M$57,0),MATCH(E$117,'Input| Disposals'!$O$7:$U$7,0))/10^3</f>
        <v>0</v>
      </c>
      <c r="F164" s="186">
        <f>INDEX('Input| Disposals'!$O$8:$U$57,MATCH($C164,'Input| Disposals'!$M$8:$M$57,0),MATCH(F$117,'Input| Disposals'!$O$7:$U$7,0))/10^3</f>
        <v>0</v>
      </c>
      <c r="G164" s="186">
        <f>INDEX('Input| Disposals'!$O$8:$U$57,MATCH($C164,'Input| Disposals'!$M$8:$M$57,0),MATCH(G$117,'Input| Disposals'!$O$7:$U$7,0))/10^3</f>
        <v>0</v>
      </c>
      <c r="H164" s="186">
        <f>INDEX('Input| Disposals'!$O$8:$U$57,MATCH($C164,'Input| Disposals'!$M$8:$M$57,0),MATCH(H$117,'Input| Disposals'!$O$7:$U$7,0))/10^3</f>
        <v>0</v>
      </c>
      <c r="I164" s="186">
        <f>INDEX('Input| Disposals'!$O$8:$U$57,MATCH($C164,'Input| Disposals'!$M$8:$M$57,0),MATCH(I$117,'Input| Disposals'!$O$7:$U$7,0))/10^3</f>
        <v>0</v>
      </c>
      <c r="J164" s="186">
        <f>INDEX('Input| Disposals'!$O$8:$U$57,MATCH($C164,'Input| Disposals'!$M$8:$M$57,0),MATCH(J$117,'Input| Disposals'!$O$7:$U$7,0))/10^3</f>
        <v>0</v>
      </c>
      <c r="K164" s="186">
        <f t="shared" si="17"/>
        <v>0</v>
      </c>
      <c r="O164"/>
      <c r="P164"/>
      <c r="Q164"/>
      <c r="R164"/>
      <c r="S164"/>
      <c r="T164"/>
      <c r="U164"/>
      <c r="V164"/>
    </row>
    <row r="165" spans="1:41" outlineLevel="1" x14ac:dyDescent="0.2">
      <c r="B165" s="201">
        <f t="shared" si="18"/>
        <v>48</v>
      </c>
      <c r="C165" s="42" t="str">
        <f t="shared" si="19"/>
        <v/>
      </c>
      <c r="D165" s="186">
        <f>INDEX('Input| Disposals'!$O$8:$U$57,MATCH($C165,'Input| Disposals'!$M$8:$M$57,0),MATCH(D$117,'Input| Disposals'!$O$7:$U$7,0))/10^3</f>
        <v>0</v>
      </c>
      <c r="E165" s="186">
        <f>INDEX('Input| Disposals'!$O$8:$U$57,MATCH($C165,'Input| Disposals'!$M$8:$M$57,0),MATCH(E$117,'Input| Disposals'!$O$7:$U$7,0))/10^3</f>
        <v>0</v>
      </c>
      <c r="F165" s="186">
        <f>INDEX('Input| Disposals'!$O$8:$U$57,MATCH($C165,'Input| Disposals'!$M$8:$M$57,0),MATCH(F$117,'Input| Disposals'!$O$7:$U$7,0))/10^3</f>
        <v>0</v>
      </c>
      <c r="G165" s="186">
        <f>INDEX('Input| Disposals'!$O$8:$U$57,MATCH($C165,'Input| Disposals'!$M$8:$M$57,0),MATCH(G$117,'Input| Disposals'!$O$7:$U$7,0))/10^3</f>
        <v>0</v>
      </c>
      <c r="H165" s="186">
        <f>INDEX('Input| Disposals'!$O$8:$U$57,MATCH($C165,'Input| Disposals'!$M$8:$M$57,0),MATCH(H$117,'Input| Disposals'!$O$7:$U$7,0))/10^3</f>
        <v>0</v>
      </c>
      <c r="I165" s="186">
        <f>INDEX('Input| Disposals'!$O$8:$U$57,MATCH($C165,'Input| Disposals'!$M$8:$M$57,0),MATCH(I$117,'Input| Disposals'!$O$7:$U$7,0))/10^3</f>
        <v>0</v>
      </c>
      <c r="J165" s="186">
        <f>INDEX('Input| Disposals'!$O$8:$U$57,MATCH($C165,'Input| Disposals'!$M$8:$M$57,0),MATCH(J$117,'Input| Disposals'!$O$7:$U$7,0))/10^3</f>
        <v>0</v>
      </c>
      <c r="K165" s="186">
        <f t="shared" si="17"/>
        <v>0</v>
      </c>
      <c r="O165"/>
      <c r="P165"/>
      <c r="Q165"/>
      <c r="R165"/>
      <c r="S165"/>
      <c r="T165"/>
      <c r="U165"/>
      <c r="V165"/>
    </row>
    <row r="166" spans="1:41" outlineLevel="1" x14ac:dyDescent="0.2">
      <c r="B166" s="201">
        <f t="shared" si="18"/>
        <v>49</v>
      </c>
      <c r="C166" s="42" t="str">
        <f t="shared" si="19"/>
        <v/>
      </c>
      <c r="D166" s="186">
        <f>INDEX('Input| Disposals'!$O$8:$U$57,MATCH($C166,'Input| Disposals'!$M$8:$M$57,0),MATCH(D$117,'Input| Disposals'!$O$7:$U$7,0))/10^3</f>
        <v>0</v>
      </c>
      <c r="E166" s="186">
        <f>INDEX('Input| Disposals'!$O$8:$U$57,MATCH($C166,'Input| Disposals'!$M$8:$M$57,0),MATCH(E$117,'Input| Disposals'!$O$7:$U$7,0))/10^3</f>
        <v>0</v>
      </c>
      <c r="F166" s="186">
        <f>INDEX('Input| Disposals'!$O$8:$U$57,MATCH($C166,'Input| Disposals'!$M$8:$M$57,0),MATCH(F$117,'Input| Disposals'!$O$7:$U$7,0))/10^3</f>
        <v>0</v>
      </c>
      <c r="G166" s="186">
        <f>INDEX('Input| Disposals'!$O$8:$U$57,MATCH($C166,'Input| Disposals'!$M$8:$M$57,0),MATCH(G$117,'Input| Disposals'!$O$7:$U$7,0))/10^3</f>
        <v>0</v>
      </c>
      <c r="H166" s="186">
        <f>INDEX('Input| Disposals'!$O$8:$U$57,MATCH($C166,'Input| Disposals'!$M$8:$M$57,0),MATCH(H$117,'Input| Disposals'!$O$7:$U$7,0))/10^3</f>
        <v>0</v>
      </c>
      <c r="I166" s="186">
        <f>INDEX('Input| Disposals'!$O$8:$U$57,MATCH($C166,'Input| Disposals'!$M$8:$M$57,0),MATCH(I$117,'Input| Disposals'!$O$7:$U$7,0))/10^3</f>
        <v>0</v>
      </c>
      <c r="J166" s="186">
        <f>INDEX('Input| Disposals'!$O$8:$U$57,MATCH($C166,'Input| Disposals'!$M$8:$M$57,0),MATCH(J$117,'Input| Disposals'!$O$7:$U$7,0))/10^3</f>
        <v>0</v>
      </c>
      <c r="K166" s="186">
        <f t="shared" si="17"/>
        <v>0</v>
      </c>
      <c r="O166"/>
      <c r="P166"/>
      <c r="Q166"/>
      <c r="R166"/>
      <c r="S166"/>
      <c r="T166"/>
      <c r="U166"/>
      <c r="V166"/>
    </row>
    <row r="167" spans="1:41" outlineLevel="1" x14ac:dyDescent="0.2">
      <c r="B167" s="201">
        <f t="shared" si="18"/>
        <v>50</v>
      </c>
      <c r="C167" s="42" t="str">
        <f t="shared" si="19"/>
        <v/>
      </c>
      <c r="D167" s="186">
        <f>INDEX('Input| Disposals'!$O$8:$U$57,MATCH($C167,'Input| Disposals'!$M$8:$M$57,0),MATCH(D$117,'Input| Disposals'!$O$7:$U$7,0))/10^3</f>
        <v>0</v>
      </c>
      <c r="E167" s="186">
        <f>INDEX('Input| Disposals'!$O$8:$U$57,MATCH($C167,'Input| Disposals'!$M$8:$M$57,0),MATCH(E$117,'Input| Disposals'!$O$7:$U$7,0))/10^3</f>
        <v>0</v>
      </c>
      <c r="F167" s="186">
        <f>INDEX('Input| Disposals'!$O$8:$U$57,MATCH($C167,'Input| Disposals'!$M$8:$M$57,0),MATCH(F$117,'Input| Disposals'!$O$7:$U$7,0))/10^3</f>
        <v>0</v>
      </c>
      <c r="G167" s="186">
        <f>INDEX('Input| Disposals'!$O$8:$U$57,MATCH($C167,'Input| Disposals'!$M$8:$M$57,0),MATCH(G$117,'Input| Disposals'!$O$7:$U$7,0))/10^3</f>
        <v>0</v>
      </c>
      <c r="H167" s="186">
        <f>INDEX('Input| Disposals'!$O$8:$U$57,MATCH($C167,'Input| Disposals'!$M$8:$M$57,0),MATCH(H$117,'Input| Disposals'!$O$7:$U$7,0))/10^3</f>
        <v>0</v>
      </c>
      <c r="I167" s="186">
        <f>INDEX('Input| Disposals'!$O$8:$U$57,MATCH($C167,'Input| Disposals'!$M$8:$M$57,0),MATCH(I$117,'Input| Disposals'!$O$7:$U$7,0))/10^3</f>
        <v>0</v>
      </c>
      <c r="J167" s="186">
        <f>INDEX('Input| Disposals'!$O$8:$U$57,MATCH($C167,'Input| Disposals'!$M$8:$M$57,0),MATCH(J$117,'Input| Disposals'!$O$7:$U$7,0))/10^3</f>
        <v>0</v>
      </c>
      <c r="K167" s="186">
        <f t="shared" si="17"/>
        <v>0</v>
      </c>
      <c r="O167"/>
      <c r="P167"/>
      <c r="Q167"/>
      <c r="R167"/>
      <c r="S167"/>
      <c r="T167"/>
      <c r="U167"/>
      <c r="V167"/>
    </row>
    <row r="168" spans="1:41" x14ac:dyDescent="0.2">
      <c r="C168" s="60" t="s">
        <v>1</v>
      </c>
      <c r="D168" s="194">
        <f t="shared" ref="D168:K168" si="20">IFERROR(SUM(D118:D167),"")</f>
        <v>12.318209000000001</v>
      </c>
      <c r="E168" s="194">
        <f t="shared" si="20"/>
        <v>0</v>
      </c>
      <c r="F168" s="194">
        <f t="shared" si="20"/>
        <v>0</v>
      </c>
      <c r="G168" s="194">
        <f t="shared" si="20"/>
        <v>0</v>
      </c>
      <c r="H168" s="194">
        <f t="shared" si="20"/>
        <v>0</v>
      </c>
      <c r="I168" s="194">
        <f t="shared" si="20"/>
        <v>0</v>
      </c>
      <c r="J168" s="194">
        <f t="shared" si="20"/>
        <v>0</v>
      </c>
      <c r="K168" s="194">
        <f t="shared" si="20"/>
        <v>12.318209000000001</v>
      </c>
      <c r="O168"/>
      <c r="P168"/>
      <c r="Q168"/>
      <c r="R168"/>
      <c r="S168"/>
      <c r="T168"/>
      <c r="U168"/>
      <c r="V168"/>
    </row>
    <row r="169" spans="1:41" s="41" customFormat="1" x14ac:dyDescent="0.2">
      <c r="A169" s="100"/>
      <c r="C169" s="110"/>
      <c r="X169"/>
      <c r="Y169"/>
      <c r="Z169" s="48"/>
      <c r="AA169" s="48"/>
      <c r="AB169" s="48"/>
      <c r="AC169" s="48"/>
      <c r="AD169" s="48"/>
      <c r="AE169" s="48"/>
      <c r="AF169"/>
      <c r="AG169"/>
      <c r="AH169"/>
      <c r="AI169"/>
      <c r="AJ169" s="48"/>
      <c r="AK169" s="48"/>
      <c r="AL169" s="48"/>
      <c r="AM169" s="48"/>
      <c r="AN169" s="48"/>
      <c r="AO169" s="48"/>
    </row>
    <row r="170" spans="1:41" x14ac:dyDescent="0.2">
      <c r="A170" s="264"/>
      <c r="B170" s="264"/>
      <c r="C170" s="264" t="str">
        <f>IFERROR(LEFT(C115,2)+1&amp;". Forecast net capital expenditure – as incurred ($millions "&amp;'Input| Escalations'!$E$10&amp;" "&amp;'Input| Escalations'!$D$10&amp;") (Transmission)","")</f>
        <v>64. Forecast net capital expenditure – as incurred ($millions December 2023) (Transmission)</v>
      </c>
      <c r="D170" s="264"/>
      <c r="E170" s="264"/>
      <c r="F170" s="264"/>
      <c r="G170" s="264"/>
      <c r="H170" s="264"/>
      <c r="I170" s="264"/>
      <c r="J170" s="264"/>
      <c r="K170" s="264"/>
    </row>
    <row r="171" spans="1:41" x14ac:dyDescent="0.2">
      <c r="D171" s="174">
        <f t="shared" ref="D171:K171" si="21">IF(ABS(D58-D168-D113-D223)&lt;0.000001,0,1)</f>
        <v>0</v>
      </c>
      <c r="E171" s="174">
        <f t="shared" si="21"/>
        <v>0</v>
      </c>
      <c r="F171" s="174">
        <f t="shared" si="21"/>
        <v>0</v>
      </c>
      <c r="G171" s="174">
        <f t="shared" si="21"/>
        <v>0</v>
      </c>
      <c r="H171" s="174"/>
      <c r="I171" s="174"/>
      <c r="J171" s="174">
        <f t="shared" si="21"/>
        <v>0</v>
      </c>
      <c r="K171" s="174">
        <f t="shared" si="21"/>
        <v>0</v>
      </c>
    </row>
    <row r="172" spans="1:41" x14ac:dyDescent="0.2">
      <c r="C172" s="179" t="s">
        <v>153</v>
      </c>
      <c r="D172" s="179" t="str">
        <f>D$7</f>
        <v>2022-23</v>
      </c>
      <c r="E172" s="179" t="str">
        <f>E$7</f>
        <v>2023-24</v>
      </c>
      <c r="F172" s="179" t="str">
        <f>F$7</f>
        <v>2024-25</v>
      </c>
      <c r="G172" s="179" t="str">
        <f>G$7</f>
        <v>2025-26</v>
      </c>
      <c r="H172" s="179"/>
      <c r="I172" s="179"/>
      <c r="J172" s="179" t="str">
        <f>J$7</f>
        <v>2028-29</v>
      </c>
      <c r="K172" s="179" t="s">
        <v>1</v>
      </c>
    </row>
    <row r="173" spans="1:41" x14ac:dyDescent="0.2">
      <c r="B173" s="201">
        <v>1</v>
      </c>
      <c r="C173" s="42" t="str">
        <f t="shared" ref="C173:C204" si="22">IFERROR(C118,"")</f>
        <v>132kV concrete &amp; steel pole lines (tx)</v>
      </c>
      <c r="D173" s="186">
        <f t="shared" ref="D173:J182" si="23">IFERROR(D8-D63-D118,"")</f>
        <v>3.6239474500000006</v>
      </c>
      <c r="E173" s="186">
        <f t="shared" si="23"/>
        <v>0</v>
      </c>
      <c r="F173" s="186">
        <f t="shared" si="23"/>
        <v>0</v>
      </c>
      <c r="G173" s="186">
        <f t="shared" si="23"/>
        <v>0</v>
      </c>
      <c r="H173" s="186"/>
      <c r="I173" s="186"/>
      <c r="J173" s="186">
        <f t="shared" si="23"/>
        <v>0</v>
      </c>
      <c r="K173" s="186">
        <f>IFERROR(SUM(D173:J173),"")</f>
        <v>3.6239474500000006</v>
      </c>
    </row>
    <row r="174" spans="1:41" x14ac:dyDescent="0.2">
      <c r="B174" s="201">
        <f>IFERROR(B173+1,"")</f>
        <v>2</v>
      </c>
      <c r="C174" s="42" t="str">
        <f t="shared" si="22"/>
        <v>132kV feeders underground (tx)</v>
      </c>
      <c r="D174" s="186">
        <f t="shared" si="23"/>
        <v>14.652332969999998</v>
      </c>
      <c r="E174" s="186">
        <f t="shared" si="23"/>
        <v>0</v>
      </c>
      <c r="F174" s="186">
        <f t="shared" si="23"/>
        <v>0</v>
      </c>
      <c r="G174" s="186">
        <f t="shared" si="23"/>
        <v>0</v>
      </c>
      <c r="H174" s="186"/>
      <c r="I174" s="186"/>
      <c r="J174" s="186">
        <f t="shared" si="23"/>
        <v>0</v>
      </c>
      <c r="K174" s="186">
        <f t="shared" ref="K174:K222" si="24">IFERROR(SUM(D174:J174),"")</f>
        <v>14.652332969999998</v>
      </c>
    </row>
    <row r="175" spans="1:41" x14ac:dyDescent="0.2">
      <c r="B175" s="201">
        <f t="shared" ref="B175:B222" si="25">IFERROR(B174+1,"")</f>
        <v>3</v>
      </c>
      <c r="C175" s="42" t="str">
        <f t="shared" si="22"/>
        <v>132kV tower lines (tx)</v>
      </c>
      <c r="D175" s="186">
        <f t="shared" si="23"/>
        <v>7.8097364700000007</v>
      </c>
      <c r="E175" s="186">
        <f t="shared" si="23"/>
        <v>0</v>
      </c>
      <c r="F175" s="186">
        <f t="shared" si="23"/>
        <v>0</v>
      </c>
      <c r="G175" s="186">
        <f t="shared" si="23"/>
        <v>0</v>
      </c>
      <c r="H175" s="186"/>
      <c r="I175" s="186"/>
      <c r="J175" s="186">
        <f t="shared" si="23"/>
        <v>0</v>
      </c>
      <c r="K175" s="186">
        <f t="shared" si="24"/>
        <v>7.8097364700000007</v>
      </c>
    </row>
    <row r="176" spans="1:41" x14ac:dyDescent="0.2">
      <c r="B176" s="201">
        <f t="shared" si="25"/>
        <v>4</v>
      </c>
      <c r="C176" s="42" t="str">
        <f t="shared" si="22"/>
        <v>132kV wood pole lines (tx)</v>
      </c>
      <c r="D176" s="186">
        <f t="shared" si="23"/>
        <v>5.2479941500000002</v>
      </c>
      <c r="E176" s="186">
        <f t="shared" si="23"/>
        <v>0</v>
      </c>
      <c r="F176" s="186">
        <f t="shared" si="23"/>
        <v>0</v>
      </c>
      <c r="G176" s="186">
        <f t="shared" si="23"/>
        <v>0</v>
      </c>
      <c r="H176" s="186"/>
      <c r="I176" s="186"/>
      <c r="J176" s="186">
        <f t="shared" si="23"/>
        <v>0</v>
      </c>
      <c r="K176" s="186">
        <f t="shared" si="24"/>
        <v>5.2479941500000002</v>
      </c>
    </row>
    <row r="177" spans="2:11" x14ac:dyDescent="0.2">
      <c r="B177" s="201">
        <f t="shared" si="25"/>
        <v>5</v>
      </c>
      <c r="C177" s="42" t="str">
        <f t="shared" si="22"/>
        <v>Ancillary substation equipment (tx)</v>
      </c>
      <c r="D177" s="186">
        <f t="shared" si="23"/>
        <v>3.6193001099999997</v>
      </c>
      <c r="E177" s="186">
        <f t="shared" si="23"/>
        <v>0</v>
      </c>
      <c r="F177" s="186">
        <f t="shared" si="23"/>
        <v>0</v>
      </c>
      <c r="G177" s="186">
        <f t="shared" si="23"/>
        <v>0</v>
      </c>
      <c r="H177" s="186"/>
      <c r="I177" s="186"/>
      <c r="J177" s="186">
        <f t="shared" si="23"/>
        <v>0</v>
      </c>
      <c r="K177" s="186">
        <f t="shared" si="24"/>
        <v>3.6193001099999997</v>
      </c>
    </row>
    <row r="178" spans="2:11" x14ac:dyDescent="0.2">
      <c r="B178" s="201">
        <f t="shared" si="25"/>
        <v>6</v>
      </c>
      <c r="C178" s="42" t="str">
        <f t="shared" si="22"/>
        <v>Buildings (non-system) (tx)</v>
      </c>
      <c r="D178" s="186">
        <f t="shared" si="23"/>
        <v>-0.76863048</v>
      </c>
      <c r="E178" s="186">
        <f t="shared" si="23"/>
        <v>0</v>
      </c>
      <c r="F178" s="186">
        <f t="shared" si="23"/>
        <v>0</v>
      </c>
      <c r="G178" s="186">
        <f t="shared" si="23"/>
        <v>0</v>
      </c>
      <c r="H178" s="186"/>
      <c r="I178" s="186"/>
      <c r="J178" s="186">
        <f t="shared" si="23"/>
        <v>0</v>
      </c>
      <c r="K178" s="186">
        <f t="shared" si="24"/>
        <v>-0.76863048</v>
      </c>
    </row>
    <row r="179" spans="2:11" x14ac:dyDescent="0.2">
      <c r="B179" s="201">
        <f t="shared" si="25"/>
        <v>7</v>
      </c>
      <c r="C179" s="42" t="str">
        <f t="shared" si="22"/>
        <v>Buildings (system) (tx)</v>
      </c>
      <c r="D179" s="186">
        <f t="shared" si="23"/>
        <v>4.9612698699999997</v>
      </c>
      <c r="E179" s="186">
        <f t="shared" si="23"/>
        <v>0</v>
      </c>
      <c r="F179" s="186">
        <f t="shared" si="23"/>
        <v>0</v>
      </c>
      <c r="G179" s="186">
        <f t="shared" si="23"/>
        <v>0</v>
      </c>
      <c r="H179" s="186"/>
      <c r="I179" s="186"/>
      <c r="J179" s="186">
        <f t="shared" si="23"/>
        <v>0</v>
      </c>
      <c r="K179" s="186">
        <f t="shared" si="24"/>
        <v>4.9612698699999997</v>
      </c>
    </row>
    <row r="180" spans="2:11" x14ac:dyDescent="0.2">
      <c r="B180" s="201">
        <f t="shared" si="25"/>
        <v>8</v>
      </c>
      <c r="C180" s="42" t="str">
        <f t="shared" si="22"/>
        <v>Furniture, fittings, plant and equipment (tx)</v>
      </c>
      <c r="D180" s="186">
        <f t="shared" si="23"/>
        <v>0.25939412000000001</v>
      </c>
      <c r="E180" s="186">
        <f t="shared" si="23"/>
        <v>0</v>
      </c>
      <c r="F180" s="186">
        <f t="shared" si="23"/>
        <v>0</v>
      </c>
      <c r="G180" s="186">
        <f t="shared" si="23"/>
        <v>0</v>
      </c>
      <c r="H180" s="186"/>
      <c r="I180" s="186"/>
      <c r="J180" s="186">
        <f t="shared" si="23"/>
        <v>0</v>
      </c>
      <c r="K180" s="186">
        <f t="shared" si="24"/>
        <v>0.25939412000000001</v>
      </c>
    </row>
    <row r="181" spans="2:11" x14ac:dyDescent="0.2">
      <c r="B181" s="201">
        <f t="shared" si="25"/>
        <v>9</v>
      </c>
      <c r="C181" s="42" t="str">
        <f t="shared" si="22"/>
        <v>IT systems (tx)</v>
      </c>
      <c r="D181" s="186">
        <f t="shared" si="23"/>
        <v>0.89821023</v>
      </c>
      <c r="E181" s="186">
        <f t="shared" si="23"/>
        <v>0</v>
      </c>
      <c r="F181" s="186">
        <f t="shared" si="23"/>
        <v>0</v>
      </c>
      <c r="G181" s="186">
        <f t="shared" si="23"/>
        <v>0</v>
      </c>
      <c r="H181" s="186"/>
      <c r="I181" s="186"/>
      <c r="J181" s="186">
        <f t="shared" si="23"/>
        <v>0</v>
      </c>
      <c r="K181" s="186">
        <f t="shared" si="24"/>
        <v>0.89821023</v>
      </c>
    </row>
    <row r="182" spans="2:11" x14ac:dyDescent="0.2">
      <c r="B182" s="201">
        <f t="shared" si="25"/>
        <v>10</v>
      </c>
      <c r="C182" s="42" t="str">
        <f t="shared" si="22"/>
        <v>In-house software (tx)</v>
      </c>
      <c r="D182" s="186">
        <f t="shared" si="23"/>
        <v>4.9910500676475698</v>
      </c>
      <c r="E182" s="186">
        <f t="shared" si="23"/>
        <v>0</v>
      </c>
      <c r="F182" s="186">
        <f t="shared" si="23"/>
        <v>0</v>
      </c>
      <c r="G182" s="186">
        <f t="shared" si="23"/>
        <v>0</v>
      </c>
      <c r="H182" s="186"/>
      <c r="I182" s="186"/>
      <c r="J182" s="186">
        <f t="shared" si="23"/>
        <v>0</v>
      </c>
      <c r="K182" s="186">
        <f t="shared" si="24"/>
        <v>4.9910500676475698</v>
      </c>
    </row>
    <row r="183" spans="2:11" x14ac:dyDescent="0.2">
      <c r="B183" s="201">
        <f t="shared" si="25"/>
        <v>11</v>
      </c>
      <c r="C183" s="42" t="str">
        <f t="shared" si="22"/>
        <v>Motor vehicles (tx)</v>
      </c>
      <c r="D183" s="186">
        <f t="shared" ref="D183:J192" si="26">IFERROR(D18-D73-D128,"")</f>
        <v>1.1619790000000001</v>
      </c>
      <c r="E183" s="186">
        <f t="shared" si="26"/>
        <v>0</v>
      </c>
      <c r="F183" s="186">
        <f t="shared" si="26"/>
        <v>0</v>
      </c>
      <c r="G183" s="186">
        <f t="shared" si="26"/>
        <v>0</v>
      </c>
      <c r="H183" s="186"/>
      <c r="I183" s="186"/>
      <c r="J183" s="186">
        <f t="shared" si="26"/>
        <v>0</v>
      </c>
      <c r="K183" s="186">
        <f t="shared" si="24"/>
        <v>1.1619790000000001</v>
      </c>
    </row>
    <row r="184" spans="2:11" x14ac:dyDescent="0.2">
      <c r="B184" s="201">
        <f t="shared" si="25"/>
        <v>12</v>
      </c>
      <c r="C184" s="42" t="str">
        <f t="shared" si="22"/>
        <v>System IT (tx)</v>
      </c>
      <c r="D184" s="186">
        <f t="shared" si="26"/>
        <v>0.45320018999999989</v>
      </c>
      <c r="E184" s="186">
        <f t="shared" si="26"/>
        <v>0</v>
      </c>
      <c r="F184" s="186">
        <f t="shared" si="26"/>
        <v>0</v>
      </c>
      <c r="G184" s="186">
        <f t="shared" si="26"/>
        <v>0</v>
      </c>
      <c r="H184" s="186"/>
      <c r="I184" s="186"/>
      <c r="J184" s="186">
        <f t="shared" si="26"/>
        <v>0</v>
      </c>
      <c r="K184" s="186">
        <f t="shared" si="24"/>
        <v>0.45320018999999989</v>
      </c>
    </row>
    <row r="185" spans="2:11" x14ac:dyDescent="0.2">
      <c r="B185" s="201">
        <f t="shared" si="25"/>
        <v>13</v>
      </c>
      <c r="C185" s="42" t="str">
        <f t="shared" si="22"/>
        <v>Transmission &amp; Zone land &amp; easements (tx)</v>
      </c>
      <c r="D185" s="186">
        <f t="shared" si="26"/>
        <v>-1.8489999999999999E-3</v>
      </c>
      <c r="E185" s="186">
        <f t="shared" si="26"/>
        <v>0</v>
      </c>
      <c r="F185" s="186">
        <f t="shared" si="26"/>
        <v>0</v>
      </c>
      <c r="G185" s="186">
        <f t="shared" si="26"/>
        <v>0</v>
      </c>
      <c r="H185" s="186"/>
      <c r="I185" s="186"/>
      <c r="J185" s="186">
        <f t="shared" si="26"/>
        <v>0</v>
      </c>
      <c r="K185" s="186">
        <f t="shared" si="24"/>
        <v>-1.8489999999999999E-3</v>
      </c>
    </row>
    <row r="186" spans="2:11" x14ac:dyDescent="0.2">
      <c r="B186" s="201">
        <f t="shared" si="25"/>
        <v>14</v>
      </c>
      <c r="C186" s="42" t="str">
        <f t="shared" si="22"/>
        <v>Transmission substation equip 132/66kV (tx)</v>
      </c>
      <c r="D186" s="186">
        <f t="shared" si="26"/>
        <v>4.5637246000000005</v>
      </c>
      <c r="E186" s="186">
        <f t="shared" si="26"/>
        <v>0</v>
      </c>
      <c r="F186" s="186">
        <f t="shared" si="26"/>
        <v>0</v>
      </c>
      <c r="G186" s="186">
        <f t="shared" si="26"/>
        <v>0</v>
      </c>
      <c r="H186" s="186"/>
      <c r="I186" s="186"/>
      <c r="J186" s="186">
        <f t="shared" si="26"/>
        <v>0</v>
      </c>
      <c r="K186" s="186">
        <f t="shared" si="24"/>
        <v>4.5637246000000005</v>
      </c>
    </row>
    <row r="187" spans="2:11" x14ac:dyDescent="0.2">
      <c r="B187" s="201">
        <f t="shared" si="25"/>
        <v>15</v>
      </c>
      <c r="C187" s="42" t="str">
        <f t="shared" si="22"/>
        <v>Transmission transformers 132/66kV (tx)</v>
      </c>
      <c r="D187" s="186">
        <f t="shared" si="26"/>
        <v>0.27993935999999997</v>
      </c>
      <c r="E187" s="186">
        <f t="shared" si="26"/>
        <v>0</v>
      </c>
      <c r="F187" s="186">
        <f t="shared" si="26"/>
        <v>0</v>
      </c>
      <c r="G187" s="186">
        <f t="shared" si="26"/>
        <v>0</v>
      </c>
      <c r="H187" s="186"/>
      <c r="I187" s="186"/>
      <c r="J187" s="186">
        <f t="shared" si="26"/>
        <v>0</v>
      </c>
      <c r="K187" s="186">
        <f t="shared" si="24"/>
        <v>0.27993935999999997</v>
      </c>
    </row>
    <row r="188" spans="2:11" x14ac:dyDescent="0.2">
      <c r="B188" s="201">
        <f t="shared" si="25"/>
        <v>16</v>
      </c>
      <c r="C188" s="42" t="str">
        <f t="shared" si="22"/>
        <v>Zone substation equip 132/66kV (tx)</v>
      </c>
      <c r="D188" s="186">
        <f t="shared" si="26"/>
        <v>5.8552750600000003</v>
      </c>
      <c r="E188" s="186">
        <f t="shared" si="26"/>
        <v>0</v>
      </c>
      <c r="F188" s="186">
        <f t="shared" si="26"/>
        <v>0</v>
      </c>
      <c r="G188" s="186">
        <f t="shared" si="26"/>
        <v>0</v>
      </c>
      <c r="H188" s="186"/>
      <c r="I188" s="186"/>
      <c r="J188" s="186">
        <f t="shared" si="26"/>
        <v>0</v>
      </c>
      <c r="K188" s="186">
        <f t="shared" si="24"/>
        <v>5.8552750600000003</v>
      </c>
    </row>
    <row r="189" spans="2:11" x14ac:dyDescent="0.2">
      <c r="B189" s="201">
        <f t="shared" si="25"/>
        <v>17</v>
      </c>
      <c r="C189" s="42" t="str">
        <f t="shared" si="22"/>
        <v>Zone transformers 132/66kV (tx)</v>
      </c>
      <c r="D189" s="186">
        <f t="shared" si="26"/>
        <v>0.72411957999999987</v>
      </c>
      <c r="E189" s="186">
        <f t="shared" si="26"/>
        <v>0</v>
      </c>
      <c r="F189" s="186">
        <f t="shared" si="26"/>
        <v>0</v>
      </c>
      <c r="G189" s="186">
        <f t="shared" si="26"/>
        <v>0</v>
      </c>
      <c r="H189" s="186"/>
      <c r="I189" s="186"/>
      <c r="J189" s="186">
        <f t="shared" si="26"/>
        <v>0</v>
      </c>
      <c r="K189" s="186">
        <f t="shared" si="24"/>
        <v>0.72411957999999987</v>
      </c>
    </row>
    <row r="190" spans="2:11" x14ac:dyDescent="0.2">
      <c r="B190" s="201">
        <f t="shared" si="25"/>
        <v>18</v>
      </c>
      <c r="C190" s="42" t="str">
        <f t="shared" si="22"/>
        <v>Land (non-system) (tx)</v>
      </c>
      <c r="D190" s="186">
        <f t="shared" si="26"/>
        <v>-10.474609820000001</v>
      </c>
      <c r="E190" s="186">
        <f t="shared" si="26"/>
        <v>0</v>
      </c>
      <c r="F190" s="186">
        <f t="shared" si="26"/>
        <v>0</v>
      </c>
      <c r="G190" s="186">
        <f t="shared" si="26"/>
        <v>0</v>
      </c>
      <c r="H190" s="186"/>
      <c r="I190" s="186"/>
      <c r="J190" s="186">
        <f t="shared" si="26"/>
        <v>0</v>
      </c>
      <c r="K190" s="186">
        <f t="shared" si="24"/>
        <v>-10.474609820000001</v>
      </c>
    </row>
    <row r="191" spans="2:11" x14ac:dyDescent="0.2">
      <c r="B191" s="201">
        <f t="shared" si="25"/>
        <v>19</v>
      </c>
      <c r="C191" s="42" t="str">
        <f t="shared" si="22"/>
        <v>Communications (digital) (tx)</v>
      </c>
      <c r="D191" s="186">
        <f t="shared" si="26"/>
        <v>4.9000440799999998</v>
      </c>
      <c r="E191" s="186">
        <f t="shared" si="26"/>
        <v>0</v>
      </c>
      <c r="F191" s="186">
        <f t="shared" si="26"/>
        <v>0</v>
      </c>
      <c r="G191" s="186">
        <f t="shared" si="26"/>
        <v>0</v>
      </c>
      <c r="H191" s="186"/>
      <c r="I191" s="186"/>
      <c r="J191" s="186">
        <f t="shared" si="26"/>
        <v>0</v>
      </c>
      <c r="K191" s="186">
        <f t="shared" si="24"/>
        <v>4.9000440799999998</v>
      </c>
    </row>
    <row r="192" spans="2:11" x14ac:dyDescent="0.2">
      <c r="B192" s="201">
        <f t="shared" si="25"/>
        <v>20</v>
      </c>
      <c r="C192" s="42" t="str">
        <f t="shared" si="22"/>
        <v>Transmission Leases (tx)</v>
      </c>
      <c r="D192" s="186">
        <f t="shared" si="26"/>
        <v>30.591359840000003</v>
      </c>
      <c r="E192" s="186">
        <f t="shared" si="26"/>
        <v>0</v>
      </c>
      <c r="F192" s="186">
        <f t="shared" si="26"/>
        <v>0</v>
      </c>
      <c r="G192" s="186">
        <f t="shared" si="26"/>
        <v>0</v>
      </c>
      <c r="H192" s="186"/>
      <c r="I192" s="186"/>
      <c r="J192" s="186">
        <f t="shared" si="26"/>
        <v>0</v>
      </c>
      <c r="K192" s="186">
        <f t="shared" si="24"/>
        <v>30.591359840000003</v>
      </c>
    </row>
    <row r="193" spans="2:11" outlineLevel="1" x14ac:dyDescent="0.2">
      <c r="B193" s="201">
        <f t="shared" si="25"/>
        <v>21</v>
      </c>
      <c r="C193" s="42" t="str">
        <f t="shared" si="22"/>
        <v>Other non system assets (tx)</v>
      </c>
      <c r="D193" s="186">
        <f t="shared" ref="D193:J202" si="27">IFERROR(D28-D83-D138,"")</f>
        <v>7.7926900000000006E-3</v>
      </c>
      <c r="E193" s="186">
        <f t="shared" si="27"/>
        <v>0</v>
      </c>
      <c r="F193" s="186">
        <f t="shared" si="27"/>
        <v>0</v>
      </c>
      <c r="G193" s="186">
        <f t="shared" si="27"/>
        <v>0</v>
      </c>
      <c r="H193" s="186"/>
      <c r="I193" s="186"/>
      <c r="J193" s="186">
        <f t="shared" si="27"/>
        <v>0</v>
      </c>
      <c r="K193" s="186">
        <f t="shared" si="24"/>
        <v>7.7926900000000006E-3</v>
      </c>
    </row>
    <row r="194" spans="2:11" outlineLevel="1" x14ac:dyDescent="0.2">
      <c r="B194" s="201">
        <f t="shared" si="25"/>
        <v>22</v>
      </c>
      <c r="C194" s="42" t="str">
        <f t="shared" si="22"/>
        <v/>
      </c>
      <c r="D194" s="186">
        <f t="shared" si="27"/>
        <v>0</v>
      </c>
      <c r="E194" s="186">
        <f t="shared" si="27"/>
        <v>0</v>
      </c>
      <c r="F194" s="186">
        <f t="shared" si="27"/>
        <v>0</v>
      </c>
      <c r="G194" s="186">
        <f t="shared" si="27"/>
        <v>0</v>
      </c>
      <c r="H194" s="186"/>
      <c r="I194" s="186"/>
      <c r="J194" s="186">
        <f t="shared" si="27"/>
        <v>0</v>
      </c>
      <c r="K194" s="186">
        <f t="shared" si="24"/>
        <v>0</v>
      </c>
    </row>
    <row r="195" spans="2:11" outlineLevel="1" x14ac:dyDescent="0.2">
      <c r="B195" s="201">
        <f t="shared" si="25"/>
        <v>23</v>
      </c>
      <c r="C195" s="42" t="str">
        <f t="shared" si="22"/>
        <v/>
      </c>
      <c r="D195" s="186">
        <f t="shared" si="27"/>
        <v>0</v>
      </c>
      <c r="E195" s="186">
        <f t="shared" si="27"/>
        <v>0</v>
      </c>
      <c r="F195" s="186">
        <f t="shared" si="27"/>
        <v>0</v>
      </c>
      <c r="G195" s="186">
        <f t="shared" si="27"/>
        <v>0</v>
      </c>
      <c r="H195" s="186"/>
      <c r="I195" s="186"/>
      <c r="J195" s="186">
        <f t="shared" si="27"/>
        <v>0</v>
      </c>
      <c r="K195" s="186">
        <f t="shared" si="24"/>
        <v>0</v>
      </c>
    </row>
    <row r="196" spans="2:11" outlineLevel="1" x14ac:dyDescent="0.2">
      <c r="B196" s="201">
        <f t="shared" si="25"/>
        <v>24</v>
      </c>
      <c r="C196" s="42" t="str">
        <f t="shared" si="22"/>
        <v/>
      </c>
      <c r="D196" s="186">
        <f t="shared" si="27"/>
        <v>0</v>
      </c>
      <c r="E196" s="186">
        <f t="shared" si="27"/>
        <v>0</v>
      </c>
      <c r="F196" s="186">
        <f t="shared" si="27"/>
        <v>0</v>
      </c>
      <c r="G196" s="186">
        <f t="shared" si="27"/>
        <v>0</v>
      </c>
      <c r="H196" s="186"/>
      <c r="I196" s="186"/>
      <c r="J196" s="186">
        <f t="shared" si="27"/>
        <v>0</v>
      </c>
      <c r="K196" s="186">
        <f t="shared" si="24"/>
        <v>0</v>
      </c>
    </row>
    <row r="197" spans="2:11" outlineLevel="1" x14ac:dyDescent="0.2">
      <c r="B197" s="201">
        <f t="shared" si="25"/>
        <v>25</v>
      </c>
      <c r="C197" s="42" t="str">
        <f t="shared" si="22"/>
        <v/>
      </c>
      <c r="D197" s="186">
        <f t="shared" si="27"/>
        <v>0</v>
      </c>
      <c r="E197" s="186">
        <f t="shared" si="27"/>
        <v>0</v>
      </c>
      <c r="F197" s="186">
        <f t="shared" si="27"/>
        <v>0</v>
      </c>
      <c r="G197" s="186">
        <f t="shared" si="27"/>
        <v>0</v>
      </c>
      <c r="H197" s="186"/>
      <c r="I197" s="186"/>
      <c r="J197" s="186">
        <f t="shared" si="27"/>
        <v>0</v>
      </c>
      <c r="K197" s="186">
        <f t="shared" si="24"/>
        <v>0</v>
      </c>
    </row>
    <row r="198" spans="2:11" outlineLevel="1" x14ac:dyDescent="0.2">
      <c r="B198" s="201">
        <f t="shared" si="25"/>
        <v>26</v>
      </c>
      <c r="C198" s="42" t="str">
        <f t="shared" si="22"/>
        <v/>
      </c>
      <c r="D198" s="186">
        <f t="shared" si="27"/>
        <v>0</v>
      </c>
      <c r="E198" s="186">
        <f t="shared" si="27"/>
        <v>0</v>
      </c>
      <c r="F198" s="186">
        <f t="shared" si="27"/>
        <v>0</v>
      </c>
      <c r="G198" s="186">
        <f t="shared" si="27"/>
        <v>0</v>
      </c>
      <c r="H198" s="186"/>
      <c r="I198" s="186"/>
      <c r="J198" s="186">
        <f t="shared" si="27"/>
        <v>0</v>
      </c>
      <c r="K198" s="186">
        <f t="shared" si="24"/>
        <v>0</v>
      </c>
    </row>
    <row r="199" spans="2:11" outlineLevel="1" x14ac:dyDescent="0.2">
      <c r="B199" s="201">
        <f t="shared" si="25"/>
        <v>27</v>
      </c>
      <c r="C199" s="42" t="str">
        <f t="shared" si="22"/>
        <v/>
      </c>
      <c r="D199" s="186">
        <f t="shared" si="27"/>
        <v>0</v>
      </c>
      <c r="E199" s="186">
        <f t="shared" si="27"/>
        <v>0</v>
      </c>
      <c r="F199" s="186">
        <f t="shared" si="27"/>
        <v>0</v>
      </c>
      <c r="G199" s="186">
        <f t="shared" si="27"/>
        <v>0</v>
      </c>
      <c r="H199" s="186"/>
      <c r="I199" s="186"/>
      <c r="J199" s="186">
        <f t="shared" si="27"/>
        <v>0</v>
      </c>
      <c r="K199" s="186">
        <f t="shared" si="24"/>
        <v>0</v>
      </c>
    </row>
    <row r="200" spans="2:11" outlineLevel="1" x14ac:dyDescent="0.2">
      <c r="B200" s="201">
        <f t="shared" si="25"/>
        <v>28</v>
      </c>
      <c r="C200" s="42" t="str">
        <f t="shared" si="22"/>
        <v/>
      </c>
      <c r="D200" s="186">
        <f t="shared" si="27"/>
        <v>0</v>
      </c>
      <c r="E200" s="186">
        <f t="shared" si="27"/>
        <v>0</v>
      </c>
      <c r="F200" s="186">
        <f t="shared" si="27"/>
        <v>0</v>
      </c>
      <c r="G200" s="186">
        <f t="shared" si="27"/>
        <v>0</v>
      </c>
      <c r="H200" s="186"/>
      <c r="I200" s="186"/>
      <c r="J200" s="186">
        <f t="shared" si="27"/>
        <v>0</v>
      </c>
      <c r="K200" s="186">
        <f t="shared" si="24"/>
        <v>0</v>
      </c>
    </row>
    <row r="201" spans="2:11" outlineLevel="1" x14ac:dyDescent="0.2">
      <c r="B201" s="201">
        <f t="shared" si="25"/>
        <v>29</v>
      </c>
      <c r="C201" s="42" t="str">
        <f t="shared" si="22"/>
        <v/>
      </c>
      <c r="D201" s="186">
        <f t="shared" si="27"/>
        <v>0</v>
      </c>
      <c r="E201" s="186">
        <f t="shared" si="27"/>
        <v>0</v>
      </c>
      <c r="F201" s="186">
        <f t="shared" si="27"/>
        <v>0</v>
      </c>
      <c r="G201" s="186">
        <f t="shared" si="27"/>
        <v>0</v>
      </c>
      <c r="H201" s="186"/>
      <c r="I201" s="186"/>
      <c r="J201" s="186">
        <f t="shared" si="27"/>
        <v>0</v>
      </c>
      <c r="K201" s="186">
        <f t="shared" si="24"/>
        <v>0</v>
      </c>
    </row>
    <row r="202" spans="2:11" outlineLevel="1" x14ac:dyDescent="0.2">
      <c r="B202" s="201">
        <f t="shared" si="25"/>
        <v>30</v>
      </c>
      <c r="C202" s="42" t="str">
        <f t="shared" si="22"/>
        <v/>
      </c>
      <c r="D202" s="186">
        <f t="shared" si="27"/>
        <v>0</v>
      </c>
      <c r="E202" s="186">
        <f t="shared" si="27"/>
        <v>0</v>
      </c>
      <c r="F202" s="186">
        <f t="shared" si="27"/>
        <v>0</v>
      </c>
      <c r="G202" s="186">
        <f t="shared" si="27"/>
        <v>0</v>
      </c>
      <c r="H202" s="186"/>
      <c r="I202" s="186"/>
      <c r="J202" s="186">
        <f t="shared" si="27"/>
        <v>0</v>
      </c>
      <c r="K202" s="186">
        <f t="shared" si="24"/>
        <v>0</v>
      </c>
    </row>
    <row r="203" spans="2:11" outlineLevel="1" x14ac:dyDescent="0.2">
      <c r="B203" s="201">
        <f t="shared" si="25"/>
        <v>31</v>
      </c>
      <c r="C203" s="42" t="str">
        <f t="shared" si="22"/>
        <v/>
      </c>
      <c r="D203" s="186">
        <f t="shared" ref="D203:J212" si="28">IFERROR(D38-D93-D148,"")</f>
        <v>0</v>
      </c>
      <c r="E203" s="186">
        <f t="shared" si="28"/>
        <v>0</v>
      </c>
      <c r="F203" s="186">
        <f t="shared" si="28"/>
        <v>0</v>
      </c>
      <c r="G203" s="186">
        <f t="shared" si="28"/>
        <v>0</v>
      </c>
      <c r="H203" s="186"/>
      <c r="I203" s="186"/>
      <c r="J203" s="186">
        <f t="shared" si="28"/>
        <v>0</v>
      </c>
      <c r="K203" s="186">
        <f t="shared" si="24"/>
        <v>0</v>
      </c>
    </row>
    <row r="204" spans="2:11" outlineLevel="1" x14ac:dyDescent="0.2">
      <c r="B204" s="201">
        <f t="shared" si="25"/>
        <v>32</v>
      </c>
      <c r="C204" s="42" t="str">
        <f t="shared" si="22"/>
        <v/>
      </c>
      <c r="D204" s="186">
        <f t="shared" si="28"/>
        <v>0</v>
      </c>
      <c r="E204" s="186">
        <f t="shared" si="28"/>
        <v>0</v>
      </c>
      <c r="F204" s="186">
        <f t="shared" si="28"/>
        <v>0</v>
      </c>
      <c r="G204" s="186">
        <f t="shared" si="28"/>
        <v>0</v>
      </c>
      <c r="H204" s="186"/>
      <c r="I204" s="186"/>
      <c r="J204" s="186">
        <f t="shared" si="28"/>
        <v>0</v>
      </c>
      <c r="K204" s="186">
        <f t="shared" si="24"/>
        <v>0</v>
      </c>
    </row>
    <row r="205" spans="2:11" outlineLevel="1" x14ac:dyDescent="0.2">
      <c r="B205" s="201">
        <f t="shared" si="25"/>
        <v>33</v>
      </c>
      <c r="C205" s="42" t="str">
        <f t="shared" ref="C205:C223" si="29">IFERROR(C150,"")</f>
        <v/>
      </c>
      <c r="D205" s="186">
        <f t="shared" si="28"/>
        <v>0</v>
      </c>
      <c r="E205" s="186">
        <f t="shared" si="28"/>
        <v>0</v>
      </c>
      <c r="F205" s="186">
        <f t="shared" si="28"/>
        <v>0</v>
      </c>
      <c r="G205" s="186">
        <f t="shared" si="28"/>
        <v>0</v>
      </c>
      <c r="H205" s="186"/>
      <c r="I205" s="186"/>
      <c r="J205" s="186">
        <f t="shared" si="28"/>
        <v>0</v>
      </c>
      <c r="K205" s="186">
        <f t="shared" si="24"/>
        <v>0</v>
      </c>
    </row>
    <row r="206" spans="2:11" outlineLevel="1" x14ac:dyDescent="0.2">
      <c r="B206" s="201">
        <f t="shared" si="25"/>
        <v>34</v>
      </c>
      <c r="C206" s="42" t="str">
        <f t="shared" si="29"/>
        <v/>
      </c>
      <c r="D206" s="186">
        <f t="shared" si="28"/>
        <v>0</v>
      </c>
      <c r="E206" s="186">
        <f t="shared" si="28"/>
        <v>0</v>
      </c>
      <c r="F206" s="186">
        <f t="shared" si="28"/>
        <v>0</v>
      </c>
      <c r="G206" s="186">
        <f t="shared" si="28"/>
        <v>0</v>
      </c>
      <c r="H206" s="186"/>
      <c r="I206" s="186"/>
      <c r="J206" s="186">
        <f t="shared" si="28"/>
        <v>0</v>
      </c>
      <c r="K206" s="186">
        <f t="shared" si="24"/>
        <v>0</v>
      </c>
    </row>
    <row r="207" spans="2:11" outlineLevel="1" x14ac:dyDescent="0.2">
      <c r="B207" s="201">
        <f t="shared" si="25"/>
        <v>35</v>
      </c>
      <c r="C207" s="42" t="str">
        <f t="shared" si="29"/>
        <v/>
      </c>
      <c r="D207" s="186">
        <f t="shared" si="28"/>
        <v>0</v>
      </c>
      <c r="E207" s="186">
        <f t="shared" si="28"/>
        <v>0</v>
      </c>
      <c r="F207" s="186">
        <f t="shared" si="28"/>
        <v>0</v>
      </c>
      <c r="G207" s="186">
        <f t="shared" si="28"/>
        <v>0</v>
      </c>
      <c r="H207" s="186"/>
      <c r="I207" s="186"/>
      <c r="J207" s="186">
        <f t="shared" si="28"/>
        <v>0</v>
      </c>
      <c r="K207" s="186">
        <f t="shared" si="24"/>
        <v>0</v>
      </c>
    </row>
    <row r="208" spans="2:11" outlineLevel="1" x14ac:dyDescent="0.2">
      <c r="B208" s="201">
        <f t="shared" si="25"/>
        <v>36</v>
      </c>
      <c r="C208" s="42" t="str">
        <f t="shared" si="29"/>
        <v/>
      </c>
      <c r="D208" s="186">
        <f t="shared" si="28"/>
        <v>0</v>
      </c>
      <c r="E208" s="186">
        <f t="shared" si="28"/>
        <v>0</v>
      </c>
      <c r="F208" s="186">
        <f t="shared" si="28"/>
        <v>0</v>
      </c>
      <c r="G208" s="186">
        <f t="shared" si="28"/>
        <v>0</v>
      </c>
      <c r="H208" s="186"/>
      <c r="I208" s="186"/>
      <c r="J208" s="186">
        <f t="shared" si="28"/>
        <v>0</v>
      </c>
      <c r="K208" s="186">
        <f t="shared" si="24"/>
        <v>0</v>
      </c>
    </row>
    <row r="209" spans="1:11" outlineLevel="1" x14ac:dyDescent="0.2">
      <c r="B209" s="201">
        <f t="shared" si="25"/>
        <v>37</v>
      </c>
      <c r="C209" s="42" t="str">
        <f t="shared" si="29"/>
        <v/>
      </c>
      <c r="D209" s="186">
        <f t="shared" si="28"/>
        <v>0</v>
      </c>
      <c r="E209" s="186">
        <f t="shared" si="28"/>
        <v>0</v>
      </c>
      <c r="F209" s="186">
        <f t="shared" si="28"/>
        <v>0</v>
      </c>
      <c r="G209" s="186">
        <f t="shared" si="28"/>
        <v>0</v>
      </c>
      <c r="H209" s="186"/>
      <c r="I209" s="186"/>
      <c r="J209" s="186">
        <f t="shared" si="28"/>
        <v>0</v>
      </c>
      <c r="K209" s="186">
        <f t="shared" si="24"/>
        <v>0</v>
      </c>
    </row>
    <row r="210" spans="1:11" outlineLevel="1" x14ac:dyDescent="0.2">
      <c r="B210" s="201">
        <f t="shared" si="25"/>
        <v>38</v>
      </c>
      <c r="C210" s="42" t="str">
        <f t="shared" si="29"/>
        <v/>
      </c>
      <c r="D210" s="186">
        <f t="shared" si="28"/>
        <v>0</v>
      </c>
      <c r="E210" s="186">
        <f t="shared" si="28"/>
        <v>0</v>
      </c>
      <c r="F210" s="186">
        <f t="shared" si="28"/>
        <v>0</v>
      </c>
      <c r="G210" s="186">
        <f t="shared" si="28"/>
        <v>0</v>
      </c>
      <c r="H210" s="186"/>
      <c r="I210" s="186"/>
      <c r="J210" s="186">
        <f t="shared" si="28"/>
        <v>0</v>
      </c>
      <c r="K210" s="186">
        <f t="shared" si="24"/>
        <v>0</v>
      </c>
    </row>
    <row r="211" spans="1:11" outlineLevel="1" x14ac:dyDescent="0.2">
      <c r="B211" s="201">
        <f t="shared" si="25"/>
        <v>39</v>
      </c>
      <c r="C211" s="42" t="str">
        <f t="shared" si="29"/>
        <v/>
      </c>
      <c r="D211" s="186">
        <f t="shared" si="28"/>
        <v>0</v>
      </c>
      <c r="E211" s="186">
        <f t="shared" si="28"/>
        <v>0</v>
      </c>
      <c r="F211" s="186">
        <f t="shared" si="28"/>
        <v>0</v>
      </c>
      <c r="G211" s="186">
        <f t="shared" si="28"/>
        <v>0</v>
      </c>
      <c r="H211" s="186"/>
      <c r="I211" s="186"/>
      <c r="J211" s="186">
        <f t="shared" si="28"/>
        <v>0</v>
      </c>
      <c r="K211" s="186">
        <f t="shared" si="24"/>
        <v>0</v>
      </c>
    </row>
    <row r="212" spans="1:11" outlineLevel="1" x14ac:dyDescent="0.2">
      <c r="B212" s="201">
        <f t="shared" si="25"/>
        <v>40</v>
      </c>
      <c r="C212" s="42" t="str">
        <f t="shared" si="29"/>
        <v/>
      </c>
      <c r="D212" s="186">
        <f t="shared" si="28"/>
        <v>0</v>
      </c>
      <c r="E212" s="186">
        <f t="shared" si="28"/>
        <v>0</v>
      </c>
      <c r="F212" s="186">
        <f t="shared" si="28"/>
        <v>0</v>
      </c>
      <c r="G212" s="186">
        <f t="shared" si="28"/>
        <v>0</v>
      </c>
      <c r="H212" s="186"/>
      <c r="I212" s="186"/>
      <c r="J212" s="186">
        <f t="shared" si="28"/>
        <v>0</v>
      </c>
      <c r="K212" s="186">
        <f t="shared" si="24"/>
        <v>0</v>
      </c>
    </row>
    <row r="213" spans="1:11" outlineLevel="1" x14ac:dyDescent="0.2">
      <c r="B213" s="201">
        <f t="shared" si="25"/>
        <v>41</v>
      </c>
      <c r="C213" s="42" t="str">
        <f t="shared" si="29"/>
        <v/>
      </c>
      <c r="D213" s="186">
        <f t="shared" ref="D213:J222" si="30">IFERROR(D48-D103-D158,"")</f>
        <v>0</v>
      </c>
      <c r="E213" s="186">
        <f t="shared" si="30"/>
        <v>0</v>
      </c>
      <c r="F213" s="186">
        <f t="shared" si="30"/>
        <v>0</v>
      </c>
      <c r="G213" s="186">
        <f t="shared" si="30"/>
        <v>0</v>
      </c>
      <c r="H213" s="186"/>
      <c r="I213" s="186"/>
      <c r="J213" s="186">
        <f t="shared" si="30"/>
        <v>0</v>
      </c>
      <c r="K213" s="186">
        <f t="shared" si="24"/>
        <v>0</v>
      </c>
    </row>
    <row r="214" spans="1:11" outlineLevel="1" x14ac:dyDescent="0.2">
      <c r="B214" s="201">
        <f t="shared" si="25"/>
        <v>42</v>
      </c>
      <c r="C214" s="42" t="str">
        <f t="shared" si="29"/>
        <v/>
      </c>
      <c r="D214" s="186">
        <f t="shared" si="30"/>
        <v>0</v>
      </c>
      <c r="E214" s="186">
        <f t="shared" si="30"/>
        <v>0</v>
      </c>
      <c r="F214" s="186">
        <f t="shared" si="30"/>
        <v>0</v>
      </c>
      <c r="G214" s="186">
        <f t="shared" si="30"/>
        <v>0</v>
      </c>
      <c r="H214" s="186"/>
      <c r="I214" s="186"/>
      <c r="J214" s="186">
        <f t="shared" si="30"/>
        <v>0</v>
      </c>
      <c r="K214" s="186">
        <f t="shared" si="24"/>
        <v>0</v>
      </c>
    </row>
    <row r="215" spans="1:11" outlineLevel="1" x14ac:dyDescent="0.2">
      <c r="B215" s="201">
        <f t="shared" si="25"/>
        <v>43</v>
      </c>
      <c r="C215" s="42" t="str">
        <f t="shared" si="29"/>
        <v/>
      </c>
      <c r="D215" s="186">
        <f t="shared" si="30"/>
        <v>0</v>
      </c>
      <c r="E215" s="186">
        <f t="shared" si="30"/>
        <v>0</v>
      </c>
      <c r="F215" s="186">
        <f t="shared" si="30"/>
        <v>0</v>
      </c>
      <c r="G215" s="186">
        <f t="shared" si="30"/>
        <v>0</v>
      </c>
      <c r="H215" s="186"/>
      <c r="I215" s="186"/>
      <c r="J215" s="186">
        <f t="shared" si="30"/>
        <v>0</v>
      </c>
      <c r="K215" s="186">
        <f t="shared" si="24"/>
        <v>0</v>
      </c>
    </row>
    <row r="216" spans="1:11" outlineLevel="1" x14ac:dyDescent="0.2">
      <c r="B216" s="201">
        <f t="shared" si="25"/>
        <v>44</v>
      </c>
      <c r="C216" s="42" t="str">
        <f t="shared" si="29"/>
        <v/>
      </c>
      <c r="D216" s="186">
        <f t="shared" si="30"/>
        <v>0</v>
      </c>
      <c r="E216" s="186">
        <f t="shared" si="30"/>
        <v>0</v>
      </c>
      <c r="F216" s="186">
        <f t="shared" si="30"/>
        <v>0</v>
      </c>
      <c r="G216" s="186">
        <f t="shared" si="30"/>
        <v>0</v>
      </c>
      <c r="H216" s="186"/>
      <c r="I216" s="186"/>
      <c r="J216" s="186">
        <f t="shared" si="30"/>
        <v>0</v>
      </c>
      <c r="K216" s="186">
        <f t="shared" si="24"/>
        <v>0</v>
      </c>
    </row>
    <row r="217" spans="1:11" outlineLevel="1" x14ac:dyDescent="0.2">
      <c r="B217" s="201">
        <f t="shared" si="25"/>
        <v>45</v>
      </c>
      <c r="C217" s="42" t="str">
        <f t="shared" si="29"/>
        <v/>
      </c>
      <c r="D217" s="186">
        <f t="shared" si="30"/>
        <v>0</v>
      </c>
      <c r="E217" s="186">
        <f t="shared" si="30"/>
        <v>0</v>
      </c>
      <c r="F217" s="186">
        <f t="shared" si="30"/>
        <v>0</v>
      </c>
      <c r="G217" s="186">
        <f t="shared" si="30"/>
        <v>0</v>
      </c>
      <c r="H217" s="186"/>
      <c r="I217" s="186"/>
      <c r="J217" s="186">
        <f t="shared" si="30"/>
        <v>0</v>
      </c>
      <c r="K217" s="186">
        <f t="shared" si="24"/>
        <v>0</v>
      </c>
    </row>
    <row r="218" spans="1:11" outlineLevel="1" x14ac:dyDescent="0.2">
      <c r="B218" s="201">
        <f t="shared" si="25"/>
        <v>46</v>
      </c>
      <c r="C218" s="42" t="str">
        <f t="shared" si="29"/>
        <v/>
      </c>
      <c r="D218" s="186">
        <f t="shared" si="30"/>
        <v>0</v>
      </c>
      <c r="E218" s="186">
        <f t="shared" si="30"/>
        <v>0</v>
      </c>
      <c r="F218" s="186">
        <f t="shared" si="30"/>
        <v>0</v>
      </c>
      <c r="G218" s="186">
        <f t="shared" si="30"/>
        <v>0</v>
      </c>
      <c r="H218" s="186"/>
      <c r="I218" s="186"/>
      <c r="J218" s="186">
        <f t="shared" si="30"/>
        <v>0</v>
      </c>
      <c r="K218" s="186">
        <f t="shared" si="24"/>
        <v>0</v>
      </c>
    </row>
    <row r="219" spans="1:11" outlineLevel="1" x14ac:dyDescent="0.2">
      <c r="B219" s="201">
        <f t="shared" si="25"/>
        <v>47</v>
      </c>
      <c r="C219" s="42" t="str">
        <f t="shared" si="29"/>
        <v/>
      </c>
      <c r="D219" s="186">
        <f t="shared" si="30"/>
        <v>0</v>
      </c>
      <c r="E219" s="186">
        <f t="shared" si="30"/>
        <v>0</v>
      </c>
      <c r="F219" s="186">
        <f t="shared" si="30"/>
        <v>0</v>
      </c>
      <c r="G219" s="186">
        <f t="shared" si="30"/>
        <v>0</v>
      </c>
      <c r="H219" s="186"/>
      <c r="I219" s="186"/>
      <c r="J219" s="186">
        <f t="shared" si="30"/>
        <v>0</v>
      </c>
      <c r="K219" s="186">
        <f t="shared" si="24"/>
        <v>0</v>
      </c>
    </row>
    <row r="220" spans="1:11" outlineLevel="1" x14ac:dyDescent="0.2">
      <c r="B220" s="201">
        <f t="shared" si="25"/>
        <v>48</v>
      </c>
      <c r="C220" s="42" t="str">
        <f t="shared" si="29"/>
        <v/>
      </c>
      <c r="D220" s="186">
        <f t="shared" si="30"/>
        <v>0</v>
      </c>
      <c r="E220" s="186">
        <f t="shared" si="30"/>
        <v>0</v>
      </c>
      <c r="F220" s="186">
        <f t="shared" si="30"/>
        <v>0</v>
      </c>
      <c r="G220" s="186">
        <f t="shared" si="30"/>
        <v>0</v>
      </c>
      <c r="H220" s="186"/>
      <c r="I220" s="186"/>
      <c r="J220" s="186">
        <f t="shared" si="30"/>
        <v>0</v>
      </c>
      <c r="K220" s="186">
        <f t="shared" si="24"/>
        <v>0</v>
      </c>
    </row>
    <row r="221" spans="1:11" outlineLevel="1" x14ac:dyDescent="0.2">
      <c r="B221" s="201">
        <f t="shared" si="25"/>
        <v>49</v>
      </c>
      <c r="C221" s="42" t="str">
        <f t="shared" si="29"/>
        <v/>
      </c>
      <c r="D221" s="186">
        <f t="shared" si="30"/>
        <v>0</v>
      </c>
      <c r="E221" s="186">
        <f t="shared" si="30"/>
        <v>0</v>
      </c>
      <c r="F221" s="186">
        <f t="shared" si="30"/>
        <v>0</v>
      </c>
      <c r="G221" s="186">
        <f t="shared" si="30"/>
        <v>0</v>
      </c>
      <c r="H221" s="186"/>
      <c r="I221" s="186"/>
      <c r="J221" s="186">
        <f t="shared" si="30"/>
        <v>0</v>
      </c>
      <c r="K221" s="186">
        <f t="shared" si="24"/>
        <v>0</v>
      </c>
    </row>
    <row r="222" spans="1:11" outlineLevel="1" x14ac:dyDescent="0.2">
      <c r="B222" s="201">
        <f t="shared" si="25"/>
        <v>50</v>
      </c>
      <c r="C222" s="42" t="str">
        <f t="shared" si="29"/>
        <v/>
      </c>
      <c r="D222" s="186">
        <f t="shared" si="30"/>
        <v>0</v>
      </c>
      <c r="E222" s="186">
        <f t="shared" si="30"/>
        <v>0</v>
      </c>
      <c r="F222" s="186">
        <f t="shared" si="30"/>
        <v>0</v>
      </c>
      <c r="G222" s="186">
        <f t="shared" si="30"/>
        <v>0</v>
      </c>
      <c r="H222" s="186"/>
      <c r="I222" s="186"/>
      <c r="J222" s="186">
        <f t="shared" si="30"/>
        <v>0</v>
      </c>
      <c r="K222" s="186">
        <f t="shared" si="24"/>
        <v>0</v>
      </c>
    </row>
    <row r="223" spans="1:11" x14ac:dyDescent="0.2">
      <c r="C223" s="60" t="str">
        <f t="shared" si="29"/>
        <v>Total</v>
      </c>
      <c r="D223" s="194">
        <f t="shared" ref="D223:K223" si="31">IFERROR(SUM(D173:D222),"")</f>
        <v>83.355580537647569</v>
      </c>
      <c r="E223" s="194">
        <f t="shared" si="31"/>
        <v>0</v>
      </c>
      <c r="F223" s="194">
        <f t="shared" si="31"/>
        <v>0</v>
      </c>
      <c r="G223" s="194">
        <f t="shared" si="31"/>
        <v>0</v>
      </c>
      <c r="H223" s="194"/>
      <c r="I223" s="194"/>
      <c r="J223" s="194">
        <f t="shared" si="31"/>
        <v>0</v>
      </c>
      <c r="K223" s="194">
        <f t="shared" si="31"/>
        <v>83.355580537647569</v>
      </c>
    </row>
    <row r="224" spans="1:11" s="41" customFormat="1" x14ac:dyDescent="0.2">
      <c r="A224" s="100"/>
      <c r="C224" s="110"/>
    </row>
    <row r="225" spans="4:4" x14ac:dyDescent="0.2">
      <c r="D225" s="96"/>
    </row>
  </sheetData>
  <mergeCells count="9">
    <mergeCell ref="N5:V5"/>
    <mergeCell ref="C60:K60"/>
    <mergeCell ref="C115:K115"/>
    <mergeCell ref="C170:K170"/>
    <mergeCell ref="A5:B5"/>
    <mergeCell ref="A60:B60"/>
    <mergeCell ref="A115:B115"/>
    <mergeCell ref="A170:B170"/>
    <mergeCell ref="C5:K5"/>
  </mergeCells>
  <conditionalFormatting sqref="E2">
    <cfRule type="cellIs" dxfId="5" priority="1" operator="equal">
      <formula>"Check"</formula>
    </cfRule>
    <cfRule type="cellIs" dxfId="4" priority="2" operator="equal">
      <formula>"Ok"</formula>
    </cfRule>
  </conditionalFormatting>
  <pageMargins left="0.7" right="0.7" top="0.75" bottom="0.75" header="0.3" footer="0.3"/>
  <pageSetup paperSize="9" orientation="portrait" r:id="rId1"/>
  <headerFooter>
    <oddFooter>&amp;L&amp;1#&amp;"Calibri"&amp;8&amp;K000000For Official use only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C99"/>
  </sheetPr>
  <dimension ref="A1:T92"/>
  <sheetViews>
    <sheetView workbookViewId="0"/>
  </sheetViews>
  <sheetFormatPr defaultColWidth="0" defaultRowHeight="12.75" zeroHeight="1" outlineLevelCol="1" x14ac:dyDescent="0.2"/>
  <cols>
    <col min="1" max="1" width="2.5703125" customWidth="1"/>
    <col min="2" max="2" width="40" customWidth="1"/>
    <col min="3" max="4" width="12.85546875" customWidth="1"/>
    <col min="5" max="10" width="12.85546875" style="48" customWidth="1"/>
    <col min="11" max="11" width="4.28515625" style="48" customWidth="1" outlineLevel="1"/>
    <col min="12" max="19" width="12.85546875" customWidth="1" outlineLevel="1"/>
    <col min="20" max="20" width="4.42578125" customWidth="1"/>
    <col min="21" max="21" width="8.7109375" hidden="1" customWidth="1"/>
    <col min="22" max="16384" width="8.7109375" hidden="1"/>
  </cols>
  <sheetData>
    <row r="1" spans="1:20" x14ac:dyDescent="0.2">
      <c r="A1" s="62" t="str">
        <f>'Input| Setup'!E5&amp;"     "&amp;'Input| Escalations'!D8</f>
        <v>Ausgrid     2024-25</v>
      </c>
    </row>
    <row r="2" spans="1:20" ht="13.5" customHeight="1" x14ac:dyDescent="0.2">
      <c r="A2" s="13"/>
      <c r="B2" s="14" t="str">
        <f>IFERROR(Index!B2,"")</f>
        <v>AER Capex Forecast Model</v>
      </c>
      <c r="C2" s="14"/>
      <c r="D2" s="14"/>
      <c r="E2" s="13"/>
      <c r="F2" s="204" t="s">
        <v>75</v>
      </c>
      <c r="G2" s="46">
        <f>'Model Validation'!$C$18</f>
        <v>0</v>
      </c>
      <c r="H2" s="21"/>
      <c r="I2" s="21"/>
      <c r="J2" s="13"/>
      <c r="K2" s="13"/>
      <c r="L2" s="13"/>
      <c r="M2" s="13"/>
      <c r="N2" s="13"/>
      <c r="O2" s="13"/>
      <c r="P2" s="13"/>
      <c r="Q2" s="13"/>
      <c r="R2" s="13"/>
      <c r="S2" s="13"/>
    </row>
    <row r="3" spans="1:20" ht="13.5" customHeight="1" x14ac:dyDescent="0.2">
      <c r="A3" s="13"/>
      <c r="B3" s="14" t="str">
        <f ca="1">IFERROR(MID(CELL("filename",A2),FIND("]",CELL("filename",A2))+1,255),"")</f>
        <v>Output| RIN</v>
      </c>
      <c r="C3" s="14"/>
      <c r="D3" s="14"/>
      <c r="E3" s="13"/>
      <c r="F3" s="13"/>
      <c r="G3" s="13"/>
      <c r="H3" s="21"/>
      <c r="I3" s="21"/>
      <c r="J3" s="13"/>
      <c r="K3" s="13"/>
      <c r="L3" s="13"/>
      <c r="M3" s="13"/>
      <c r="N3" s="13"/>
      <c r="O3" s="13"/>
      <c r="P3" s="13"/>
      <c r="Q3" s="13"/>
      <c r="R3" s="13"/>
      <c r="S3" s="13"/>
    </row>
    <row r="4" spans="1:20" x14ac:dyDescent="0.2"/>
    <row r="5" spans="1:20" x14ac:dyDescent="0.2">
      <c r="A5" s="171"/>
      <c r="B5" s="264" t="str">
        <f>IFERROR(LEFT('Output| PTRM (T)'!N5,2)+1&amp;". RIN capex drivers: forecast capex ($000s "&amp;'Input| Escalations'!$E$10&amp;" "&amp;'Input| Escalations'!$D$10&amp;")","")</f>
        <v>66. RIN capex drivers: forecast capex ($000s December 2023)</v>
      </c>
      <c r="C5" s="264"/>
      <c r="D5" s="264"/>
      <c r="E5" s="264"/>
      <c r="F5" s="264"/>
      <c r="G5" s="264"/>
      <c r="H5" s="264"/>
      <c r="I5" s="264"/>
      <c r="J5" s="264"/>
      <c r="K5" s="171"/>
      <c r="L5" s="4"/>
      <c r="M5" s="4"/>
      <c r="N5" s="4"/>
      <c r="O5" s="4"/>
      <c r="P5" s="4"/>
      <c r="Q5" s="4"/>
      <c r="R5" s="4"/>
      <c r="S5" s="4"/>
      <c r="T5" s="4"/>
    </row>
    <row r="6" spans="1:20" x14ac:dyDescent="0.2">
      <c r="B6" s="164"/>
      <c r="C6" s="164"/>
      <c r="D6" s="164"/>
      <c r="E6" s="164"/>
      <c r="F6" s="164"/>
      <c r="G6" s="164"/>
      <c r="H6" s="164"/>
      <c r="I6" s="164"/>
      <c r="J6" s="164"/>
      <c r="K6" s="164"/>
    </row>
    <row r="7" spans="1:20" x14ac:dyDescent="0.2">
      <c r="B7" s="48"/>
      <c r="C7" s="272" t="s">
        <v>113</v>
      </c>
      <c r="D7" s="272"/>
      <c r="E7" s="272"/>
      <c r="F7" s="272"/>
      <c r="G7" s="272"/>
      <c r="H7" s="272"/>
      <c r="I7" s="272"/>
      <c r="J7" s="272"/>
      <c r="K7" s="164"/>
      <c r="L7" s="272" t="s">
        <v>114</v>
      </c>
      <c r="M7" s="272"/>
      <c r="N7" s="272"/>
      <c r="O7" s="272"/>
      <c r="P7" s="272"/>
      <c r="Q7" s="272"/>
      <c r="R7" s="272"/>
      <c r="S7" s="272"/>
    </row>
    <row r="8" spans="1:20" x14ac:dyDescent="0.2">
      <c r="C8" s="179" t="str">
        <f>IFERROR('Input| Escalations'!H23,"")</f>
        <v>2022-23</v>
      </c>
      <c r="D8" s="179" t="str">
        <f>IFERROR('Input| Escalations'!I23,"")</f>
        <v>2023-24</v>
      </c>
      <c r="E8" s="179" t="str">
        <f>IFERROR('Input| Escalations'!J23,"")</f>
        <v>2024-25</v>
      </c>
      <c r="F8" s="179" t="str">
        <f>IFERROR('Input| Escalations'!K23,"")</f>
        <v>2025-26</v>
      </c>
      <c r="G8" s="179" t="str">
        <f>IFERROR('Input| Escalations'!L23,"")</f>
        <v>2026-27</v>
      </c>
      <c r="H8" s="179" t="str">
        <f>IFERROR('Input| Escalations'!M23,"")</f>
        <v>2027-28</v>
      </c>
      <c r="I8" s="179" t="str">
        <f>IFERROR('Input| Escalations'!N23,"")</f>
        <v>2028-29</v>
      </c>
      <c r="J8" s="179" t="s">
        <v>112</v>
      </c>
      <c r="K8" s="164"/>
      <c r="L8" s="179" t="str">
        <f>IFERROR('Input| Escalations'!H23,"")</f>
        <v>2022-23</v>
      </c>
      <c r="M8" s="179" t="str">
        <f>IFERROR('Input| Escalations'!I23,"")</f>
        <v>2023-24</v>
      </c>
      <c r="N8" s="179" t="str">
        <f>IFERROR('Input| Escalations'!J23,"")</f>
        <v>2024-25</v>
      </c>
      <c r="O8" s="179" t="str">
        <f>IFERROR('Input| Escalations'!K23,"")</f>
        <v>2025-26</v>
      </c>
      <c r="P8" s="179" t="str">
        <f>IFERROR('Input| Escalations'!L23,"")</f>
        <v>2026-27</v>
      </c>
      <c r="Q8" s="179" t="str">
        <f>IFERROR('Input| Escalations'!M23,"")</f>
        <v>2027-28</v>
      </c>
      <c r="R8" s="179" t="str">
        <f>IFERROR('Input| Escalations'!N23,"")</f>
        <v>2028-29</v>
      </c>
      <c r="S8" s="179" t="s">
        <v>112</v>
      </c>
    </row>
    <row r="9" spans="1:20" x14ac:dyDescent="0.2">
      <c r="B9" s="42" t="str">
        <f>IFERROR(IF('Input| Setup'!B19="","",'Input| Setup'!B19),"")</f>
        <v>Replacement</v>
      </c>
      <c r="C9" s="222">
        <f t="array" ref="C9">IFERROR(SUMPRODUCT(--('Input| Projects'!$F$10:$F$1005=$B9),'Calc| Project Costs'!V$10:V$1005,'Calc| Project Costs'!$BZ$10:$BZ$1005)+INDEX('Input| Type 2 capcons'!$C38:$I38,MATCH('Output| RIN'!C$8,'Input| Type 2 capcons'!$C$37:$I$37)),"")</f>
        <v>381101.41700679553</v>
      </c>
      <c r="D9" s="186">
        <f t="array" ref="D9">IFERROR(SUMPRODUCT(--('Input| Projects'!$F$10:$F$1005=$B9),'Calc| Project Costs'!W$10:W$1005,'Calc| Project Costs'!$BZ$10:$BZ$1005)+INDEX('Input| Type 2 capcons'!$C38:$I38,MATCH('Output| RIN'!D$8,'Input| Type 2 capcons'!$C$37:$I$37)),"")</f>
        <v>0</v>
      </c>
      <c r="E9" s="222">
        <f t="array" ref="E9">IFERROR(SUMPRODUCT(--('Input| Projects'!$F$10:$F$1005=$B9),'Calc| Project Costs'!X$10:X$1005,'Calc| Project Costs'!$BZ$10:$BZ$1005)+INDEX('Input| Type 2 capcons'!$C38:$I38,MATCH('Output| RIN'!E$8,'Input| Type 2 capcons'!$C$37:$I$37)),"")</f>
        <v>0</v>
      </c>
      <c r="F9" s="222">
        <f t="array" ref="F9">IFERROR(SUMPRODUCT(--('Input| Projects'!$F$10:$F$1005=$B9),'Calc| Project Costs'!Y$10:Y$1005,'Calc| Project Costs'!$BZ$10:$BZ$1005)+INDEX('Input| Type 2 capcons'!$C38:$I38,MATCH('Output| RIN'!F$8,'Input| Type 2 capcons'!$C$37:$I$37)),"")</f>
        <v>0</v>
      </c>
      <c r="G9" s="222">
        <f t="array" ref="G9">IFERROR(SUMPRODUCT(--('Input| Projects'!$F$10:$F$1005=$B9),'Calc| Project Costs'!Z$10:Z$1005,'Calc| Project Costs'!$BZ$10:$BZ$1005)+INDEX('Input| Type 2 capcons'!$C38:$I38,MATCH('Output| RIN'!G$8,'Input| Type 2 capcons'!$C$37:$I$37)),"")</f>
        <v>0</v>
      </c>
      <c r="H9" s="222">
        <f t="array" ref="H9">IFERROR(SUMPRODUCT(--('Input| Projects'!$F$10:$F$1005=$B9),'Calc| Project Costs'!AA$10:AA$1005,'Calc| Project Costs'!$BZ$10:$BZ$1005)+INDEX('Input| Type 2 capcons'!$C38:$I38,MATCH('Output| RIN'!H$8,'Input| Type 2 capcons'!$C$37:$I$37)),"")</f>
        <v>0</v>
      </c>
      <c r="I9" s="222">
        <f t="array" ref="I9">IFERROR(SUMPRODUCT(--('Input| Projects'!$F$10:$F$1005=$B9),'Calc| Project Costs'!AB$10:AB$1005,'Calc| Project Costs'!$BZ$10:$BZ$1005)+INDEX('Input| Type 2 capcons'!$C38:$I38,MATCH('Output| RIN'!I$8,'Input| Type 2 capcons'!$C$37:$I$37)),"")</f>
        <v>0</v>
      </c>
      <c r="J9" s="226">
        <f>IFERROR(SUM(C9:I9),"")</f>
        <v>381101.41700679553</v>
      </c>
      <c r="K9" s="164"/>
      <c r="L9" s="222" cm="1">
        <f t="array" ref="L9">IFERROR(SUMPRODUCT(--('Input| Projects'!$F$10:$F$1005=$B9),'Calc| Project Costs'!V$10:V$1005,'Calc| Project Costs'!$CA$10:$CA$1005)+INDEX('Input| Type 2 capcons'!$L38:$R38,MATCH('Output| RIN'!L$8,'Input| Type 2 capcons'!$L$37:$R$37)),"")</f>
        <v>59975.576523204159</v>
      </c>
      <c r="M9" s="186" cm="1">
        <f t="array" ref="M9">IFERROR(SUMPRODUCT(--('Input| Projects'!$F$10:$F$1005=$B9),'Calc| Project Costs'!W$10:W$1005,'Calc| Project Costs'!$CA$10:$CA$1005)+INDEX('Input| Type 2 capcons'!$L38:$R38,MATCH('Output| RIN'!M$8,'Input| Type 2 capcons'!$L$37:$R$37)),"")</f>
        <v>0</v>
      </c>
      <c r="N9" s="222" cm="1">
        <f t="array" ref="N9">IFERROR(SUMPRODUCT(--('Input| Projects'!$F$10:$F$1005=$B9),'Calc| Project Costs'!X$10:X$1005,'Calc| Project Costs'!$CA$10:$CA$1005)+INDEX('Input| Type 2 capcons'!$L38:$R38,MATCH('Output| RIN'!N$8,'Input| Type 2 capcons'!$L$37:$R$37)),"")</f>
        <v>0</v>
      </c>
      <c r="O9" s="222" cm="1">
        <f t="array" ref="O9">IFERROR(SUMPRODUCT(--('Input| Projects'!$F$10:$F$1005=$B9),'Calc| Project Costs'!Y$10:Y$1005,'Calc| Project Costs'!$CA$10:$CA$1005)+INDEX('Input| Type 2 capcons'!$L38:$R38,MATCH('Output| RIN'!O$8,'Input| Type 2 capcons'!$L$37:$R$37)),"")</f>
        <v>0</v>
      </c>
      <c r="P9" s="222" cm="1">
        <f t="array" ref="P9">IFERROR(SUMPRODUCT(--('Input| Projects'!$F$10:$F$1005=$B9),'Calc| Project Costs'!Z$10:Z$1005,'Calc| Project Costs'!$CA$10:$CA$1005)+INDEX('Input| Type 2 capcons'!$L38:$R38,MATCH('Output| RIN'!P$8,'Input| Type 2 capcons'!$L$37:$R$37)),"")</f>
        <v>0</v>
      </c>
      <c r="Q9" s="222" cm="1">
        <f t="array" ref="Q9">IFERROR(SUMPRODUCT(--('Input| Projects'!$F$10:$F$1005=$B9),'Calc| Project Costs'!AA$10:AA$1005,'Calc| Project Costs'!$CA$10:$CA$1005)+INDEX('Input| Type 2 capcons'!$L38:$R38,MATCH('Output| RIN'!Q$8,'Input| Type 2 capcons'!$L$37:$R$37)),"")</f>
        <v>0</v>
      </c>
      <c r="R9" s="222" cm="1">
        <f t="array" ref="R9">IFERROR(SUMPRODUCT(--('Input| Projects'!$F$10:$F$1005=$B9),'Calc| Project Costs'!AB$10:AB$1005,'Calc| Project Costs'!$CA$10:$CA$1005)+INDEX('Input| Type 2 capcons'!$L38:$R38,MATCH('Output| RIN'!R$8,'Input| Type 2 capcons'!$L$37:$R$37)),"")</f>
        <v>0</v>
      </c>
      <c r="S9" s="226">
        <f>IFERROR(SUM(L9:R9),"")</f>
        <v>59975.576523204159</v>
      </c>
    </row>
    <row r="10" spans="1:20" x14ac:dyDescent="0.2">
      <c r="B10" s="42" t="str">
        <f>IFERROR(IF('Input| Setup'!B20="","",'Input| Setup'!B20),"")</f>
        <v>Augmentation</v>
      </c>
      <c r="C10" s="222">
        <f t="array" ref="C10">IFERROR(SUMPRODUCT(--('Input| Projects'!$F$10:$F$1005=$B10),'Calc| Project Costs'!V$10:V$1005,'Calc| Project Costs'!$BZ$10:$BZ$1005)+INDEX('Input| Type 2 capcons'!$C39:$I39,MATCH('Output| RIN'!C$8,'Input| Type 2 capcons'!$C$37:$I$37)),"")</f>
        <v>16098.600727143126</v>
      </c>
      <c r="D10" s="186">
        <f t="array" ref="D10">IFERROR(SUMPRODUCT(--('Input| Projects'!$F$10:$F$1005=$B10),'Calc| Project Costs'!W$10:W$1005,'Calc| Project Costs'!$BZ$10:$BZ$1005)+INDEX('Input| Type 2 capcons'!$C39:$I39,MATCH('Output| RIN'!D$8,'Input| Type 2 capcons'!$C$37:$I$37)),"")</f>
        <v>0</v>
      </c>
      <c r="E10" s="222">
        <f t="array" ref="E10">IFERROR(SUMPRODUCT(--('Input| Projects'!$F$10:$F$1005=$B10),'Calc| Project Costs'!X$10:X$1005,'Calc| Project Costs'!$BZ$10:$BZ$1005)+INDEX('Input| Type 2 capcons'!$C39:$I39,MATCH('Output| RIN'!E$8,'Input| Type 2 capcons'!$C$37:$I$37)),"")</f>
        <v>0</v>
      </c>
      <c r="F10" s="222">
        <f t="array" ref="F10">IFERROR(SUMPRODUCT(--('Input| Projects'!$F$10:$F$1005=$B10),'Calc| Project Costs'!Y$10:Y$1005,'Calc| Project Costs'!$BZ$10:$BZ$1005)+INDEX('Input| Type 2 capcons'!$C39:$I39,MATCH('Output| RIN'!F$8,'Input| Type 2 capcons'!$C$37:$I$37)),"")</f>
        <v>0</v>
      </c>
      <c r="G10" s="222">
        <f t="array" ref="G10">IFERROR(SUMPRODUCT(--('Input| Projects'!$F$10:$F$1005=$B10),'Calc| Project Costs'!Z$10:Z$1005,'Calc| Project Costs'!$BZ$10:$BZ$1005)+INDEX('Input| Type 2 capcons'!$C39:$I39,MATCH('Output| RIN'!G$8,'Input| Type 2 capcons'!$C$37:$I$37)),"")</f>
        <v>0</v>
      </c>
      <c r="H10" s="222">
        <f t="array" ref="H10">IFERROR(SUMPRODUCT(--('Input| Projects'!$F$10:$F$1005=$B10),'Calc| Project Costs'!AA$10:AA$1005,'Calc| Project Costs'!$BZ$10:$BZ$1005)+INDEX('Input| Type 2 capcons'!$C39:$I39,MATCH('Output| RIN'!H$8,'Input| Type 2 capcons'!$C$37:$I$37)),"")</f>
        <v>0</v>
      </c>
      <c r="I10" s="222">
        <f t="array" ref="I10">IFERROR(SUMPRODUCT(--('Input| Projects'!$F$10:$F$1005=$B10),'Calc| Project Costs'!AB$10:AB$1005,'Calc| Project Costs'!$BZ$10:$BZ$1005)+INDEX('Input| Type 2 capcons'!$C39:$I39,MATCH('Output| RIN'!I$8,'Input| Type 2 capcons'!$C$37:$I$37)),"")</f>
        <v>0</v>
      </c>
      <c r="J10" s="226">
        <f t="shared" ref="J10:J15" si="0">IFERROR(SUM(C10:I10),"")</f>
        <v>16098.600727143126</v>
      </c>
      <c r="K10" s="164"/>
      <c r="L10" s="222" cm="1">
        <f t="array" ref="L10">IFERROR(SUMPRODUCT(--('Input| Projects'!$F$10:$F$1005=$B10),'Calc| Project Costs'!V$10:V$1005,'Calc| Project Costs'!$CA$10:$CA$1005)+INDEX('Input| Type 2 capcons'!$L39:$R39,MATCH('Output| RIN'!L$8,'Input| Type 2 capcons'!$L$37:$R$37)),"")</f>
        <v>16715.818272856872</v>
      </c>
      <c r="M10" s="186" cm="1">
        <f t="array" ref="M10">IFERROR(SUMPRODUCT(--('Input| Projects'!$F$10:$F$1005=$B10),'Calc| Project Costs'!W$10:W$1005,'Calc| Project Costs'!$CA$10:$CA$1005)+INDEX('Input| Type 2 capcons'!$L39:$R39,MATCH('Output| RIN'!M$8,'Input| Type 2 capcons'!$L$37:$R$37)),"")</f>
        <v>0</v>
      </c>
      <c r="N10" s="222" cm="1">
        <f t="array" ref="N10">IFERROR(SUMPRODUCT(--('Input| Projects'!$F$10:$F$1005=$B10),'Calc| Project Costs'!X$10:X$1005,'Calc| Project Costs'!$CA$10:$CA$1005)+INDEX('Input| Type 2 capcons'!$L39:$R39,MATCH('Output| RIN'!N$8,'Input| Type 2 capcons'!$L$37:$R$37)),"")</f>
        <v>0</v>
      </c>
      <c r="O10" s="222" cm="1">
        <f t="array" ref="O10">IFERROR(SUMPRODUCT(--('Input| Projects'!$F$10:$F$1005=$B10),'Calc| Project Costs'!Y$10:Y$1005,'Calc| Project Costs'!$CA$10:$CA$1005)+INDEX('Input| Type 2 capcons'!$L39:$R39,MATCH('Output| RIN'!O$8,'Input| Type 2 capcons'!$L$37:$R$37)),"")</f>
        <v>0</v>
      </c>
      <c r="P10" s="222" cm="1">
        <f t="array" ref="P10">IFERROR(SUMPRODUCT(--('Input| Projects'!$F$10:$F$1005=$B10),'Calc| Project Costs'!Z$10:Z$1005,'Calc| Project Costs'!$CA$10:$CA$1005)+INDEX('Input| Type 2 capcons'!$L39:$R39,MATCH('Output| RIN'!P$8,'Input| Type 2 capcons'!$L$37:$R$37)),"")</f>
        <v>0</v>
      </c>
      <c r="Q10" s="222" cm="1">
        <f t="array" ref="Q10">IFERROR(SUMPRODUCT(--('Input| Projects'!$F$10:$F$1005=$B10),'Calc| Project Costs'!AA$10:AA$1005,'Calc| Project Costs'!$CA$10:$CA$1005)+INDEX('Input| Type 2 capcons'!$L39:$R39,MATCH('Output| RIN'!Q$8,'Input| Type 2 capcons'!$L$37:$R$37)),"")</f>
        <v>0</v>
      </c>
      <c r="R10" s="222" cm="1">
        <f t="array" ref="R10">IFERROR(SUMPRODUCT(--('Input| Projects'!$F$10:$F$1005=$B10),'Calc| Project Costs'!AB$10:AB$1005,'Calc| Project Costs'!$CA$10:$CA$1005)+INDEX('Input| Type 2 capcons'!$L39:$R39,MATCH('Output| RIN'!R$8,'Input| Type 2 capcons'!$L$37:$R$37)),"")</f>
        <v>0</v>
      </c>
      <c r="S10" s="226">
        <f t="shared" ref="S10:S15" si="1">IFERROR(SUM(L10:R10),"")</f>
        <v>16715.818272856872</v>
      </c>
    </row>
    <row r="11" spans="1:20" x14ac:dyDescent="0.2">
      <c r="B11" s="42" t="str">
        <f>IFERROR(IF('Input| Setup'!B21="","",'Input| Setup'!B21),"")</f>
        <v>Connections</v>
      </c>
      <c r="C11" s="222">
        <f t="array" ref="C11">IFERROR(SUMPRODUCT(--('Input| Projects'!$F$10:$F$1005=$B11),'Calc| Project Costs'!V$10:V$1005,'Calc| Project Costs'!$BZ$10:$BZ$1005)+INDEX('Input| Type 2 capcons'!$C40:$I40,MATCH('Output| RIN'!C$8,'Input| Type 2 capcons'!$C$37:$I$37)),"")</f>
        <v>126891.75358999998</v>
      </c>
      <c r="D11" s="186">
        <f t="array" ref="D11">IFERROR(SUMPRODUCT(--('Input| Projects'!$F$10:$F$1005=$B11),'Calc| Project Costs'!W$10:W$1005,'Calc| Project Costs'!$BZ$10:$BZ$1005)+INDEX('Input| Type 2 capcons'!$C40:$I40,MATCH('Output| RIN'!D$8,'Input| Type 2 capcons'!$C$37:$I$37)),"")</f>
        <v>0</v>
      </c>
      <c r="E11" s="222">
        <f t="array" ref="E11">IFERROR(SUMPRODUCT(--('Input| Projects'!$F$10:$F$1005=$B11),'Calc| Project Costs'!X$10:X$1005,'Calc| Project Costs'!$BZ$10:$BZ$1005)+INDEX('Input| Type 2 capcons'!$C40:$I40,MATCH('Output| RIN'!E$8,'Input| Type 2 capcons'!$C$37:$I$37)),"")</f>
        <v>0</v>
      </c>
      <c r="F11" s="222">
        <f t="array" ref="F11">IFERROR(SUMPRODUCT(--('Input| Projects'!$F$10:$F$1005=$B11),'Calc| Project Costs'!Y$10:Y$1005,'Calc| Project Costs'!$BZ$10:$BZ$1005)+INDEX('Input| Type 2 capcons'!$C40:$I40,MATCH('Output| RIN'!F$8,'Input| Type 2 capcons'!$C$37:$I$37)),"")</f>
        <v>0</v>
      </c>
      <c r="G11" s="222">
        <f t="array" ref="G11">IFERROR(SUMPRODUCT(--('Input| Projects'!$F$10:$F$1005=$B11),'Calc| Project Costs'!Z$10:Z$1005,'Calc| Project Costs'!$BZ$10:$BZ$1005)+INDEX('Input| Type 2 capcons'!$C40:$I40,MATCH('Output| RIN'!G$8,'Input| Type 2 capcons'!$C$37:$I$37)),"")</f>
        <v>0</v>
      </c>
      <c r="H11" s="222">
        <f t="array" ref="H11">IFERROR(SUMPRODUCT(--('Input| Projects'!$F$10:$F$1005=$B11),'Calc| Project Costs'!AA$10:AA$1005,'Calc| Project Costs'!$BZ$10:$BZ$1005)+INDEX('Input| Type 2 capcons'!$C40:$I40,MATCH('Output| RIN'!H$8,'Input| Type 2 capcons'!$C$37:$I$37)),"")</f>
        <v>0</v>
      </c>
      <c r="I11" s="222">
        <f t="array" ref="I11">IFERROR(SUMPRODUCT(--('Input| Projects'!$F$10:$F$1005=$B11),'Calc| Project Costs'!AB$10:AB$1005,'Calc| Project Costs'!$BZ$10:$BZ$1005)+INDEX('Input| Type 2 capcons'!$C40:$I40,MATCH('Output| RIN'!I$8,'Input| Type 2 capcons'!$C$37:$I$37)),"")</f>
        <v>0</v>
      </c>
      <c r="J11" s="226">
        <f t="shared" si="0"/>
        <v>126891.75358999998</v>
      </c>
      <c r="K11" s="164"/>
      <c r="L11" s="222" cm="1">
        <f t="array" ref="L11">IFERROR(SUMPRODUCT(--('Input| Projects'!$F$10:$F$1005=$B11),'Calc| Project Costs'!V$10:V$1005,'Calc| Project Costs'!$CA$10:$CA$1005)+INDEX('Input| Type 2 capcons'!$L40:$R40,MATCH('Output| RIN'!L$8,'Input| Type 2 capcons'!$L$37:$R$37)),"")</f>
        <v>25.615969999999997</v>
      </c>
      <c r="M11" s="186" cm="1">
        <f t="array" ref="M11">IFERROR(SUMPRODUCT(--('Input| Projects'!$F$10:$F$1005=$B11),'Calc| Project Costs'!W$10:W$1005,'Calc| Project Costs'!$CA$10:$CA$1005)+INDEX('Input| Type 2 capcons'!$L40:$R40,MATCH('Output| RIN'!M$8,'Input| Type 2 capcons'!$L$37:$R$37)),"")</f>
        <v>0</v>
      </c>
      <c r="N11" s="222" cm="1">
        <f t="array" ref="N11">IFERROR(SUMPRODUCT(--('Input| Projects'!$F$10:$F$1005=$B11),'Calc| Project Costs'!X$10:X$1005,'Calc| Project Costs'!$CA$10:$CA$1005)+INDEX('Input| Type 2 capcons'!$L40:$R40,MATCH('Output| RIN'!N$8,'Input| Type 2 capcons'!$L$37:$R$37)),"")</f>
        <v>0</v>
      </c>
      <c r="O11" s="222" cm="1">
        <f t="array" ref="O11">IFERROR(SUMPRODUCT(--('Input| Projects'!$F$10:$F$1005=$B11),'Calc| Project Costs'!Y$10:Y$1005,'Calc| Project Costs'!$CA$10:$CA$1005)+INDEX('Input| Type 2 capcons'!$L40:$R40,MATCH('Output| RIN'!O$8,'Input| Type 2 capcons'!$L$37:$R$37)),"")</f>
        <v>0</v>
      </c>
      <c r="P11" s="222" cm="1">
        <f t="array" ref="P11">IFERROR(SUMPRODUCT(--('Input| Projects'!$F$10:$F$1005=$B11),'Calc| Project Costs'!Z$10:Z$1005,'Calc| Project Costs'!$CA$10:$CA$1005)+INDEX('Input| Type 2 capcons'!$L40:$R40,MATCH('Output| RIN'!P$8,'Input| Type 2 capcons'!$L$37:$R$37)),"")</f>
        <v>0</v>
      </c>
      <c r="Q11" s="222" cm="1">
        <f t="array" ref="Q11">IFERROR(SUMPRODUCT(--('Input| Projects'!$F$10:$F$1005=$B11),'Calc| Project Costs'!AA$10:AA$1005,'Calc| Project Costs'!$CA$10:$CA$1005)+INDEX('Input| Type 2 capcons'!$L40:$R40,MATCH('Output| RIN'!Q$8,'Input| Type 2 capcons'!$L$37:$R$37)),"")</f>
        <v>0</v>
      </c>
      <c r="R11" s="222" cm="1">
        <f t="array" ref="R11">IFERROR(SUMPRODUCT(--('Input| Projects'!$F$10:$F$1005=$B11),'Calc| Project Costs'!AB$10:AB$1005,'Calc| Project Costs'!$CA$10:$CA$1005)+INDEX('Input| Type 2 capcons'!$L40:$R40,MATCH('Output| RIN'!R$8,'Input| Type 2 capcons'!$L$37:$R$37)),"")</f>
        <v>0</v>
      </c>
      <c r="S11" s="226">
        <f t="shared" si="1"/>
        <v>25.615969999999997</v>
      </c>
    </row>
    <row r="12" spans="1:20" x14ac:dyDescent="0.2">
      <c r="B12" s="42" t="str">
        <f>IFERROR(IF('Input| Setup'!B22="","",'Input| Setup'!B22),"")</f>
        <v>Non-Network</v>
      </c>
      <c r="C12" s="222">
        <f t="array" ref="C12">IFERROR(SUMPRODUCT(--('Input| Projects'!$F$10:$F$1005=$B12),'Calc| Project Costs'!V$10:V$1005,'Calc| Project Costs'!$BZ$10:$BZ$1005)+INDEX('Input| Type 2 capcons'!$C41:$I41,MATCH('Output| RIN'!C$8,'Input| Type 2 capcons'!$C$37:$I$37)),"")</f>
        <v>134650.63150134997</v>
      </c>
      <c r="D12" s="186">
        <f t="array" ref="D12">IFERROR(SUMPRODUCT(--('Input| Projects'!$F$10:$F$1005=$B12),'Calc| Project Costs'!W$10:W$1005,'Calc| Project Costs'!$BZ$10:$BZ$1005)+INDEX('Input| Type 2 capcons'!$C41:$I41,MATCH('Output| RIN'!D$8,'Input| Type 2 capcons'!$C$37:$I$37)),"")</f>
        <v>0</v>
      </c>
      <c r="E12" s="222">
        <f t="array" ref="E12">IFERROR(SUMPRODUCT(--('Input| Projects'!$F$10:$F$1005=$B12),'Calc| Project Costs'!X$10:X$1005,'Calc| Project Costs'!$BZ$10:$BZ$1005)+INDEX('Input| Type 2 capcons'!$C41:$I41,MATCH('Output| RIN'!E$8,'Input| Type 2 capcons'!$C$37:$I$37)),"")</f>
        <v>0</v>
      </c>
      <c r="F12" s="222">
        <f t="array" ref="F12">IFERROR(SUMPRODUCT(--('Input| Projects'!$F$10:$F$1005=$B12),'Calc| Project Costs'!Y$10:Y$1005,'Calc| Project Costs'!$BZ$10:$BZ$1005)+INDEX('Input| Type 2 capcons'!$C41:$I41,MATCH('Output| RIN'!F$8,'Input| Type 2 capcons'!$C$37:$I$37)),"")</f>
        <v>0</v>
      </c>
      <c r="G12" s="222">
        <f t="array" ref="G12">IFERROR(SUMPRODUCT(--('Input| Projects'!$F$10:$F$1005=$B12),'Calc| Project Costs'!Z$10:Z$1005,'Calc| Project Costs'!$BZ$10:$BZ$1005)+INDEX('Input| Type 2 capcons'!$C41:$I41,MATCH('Output| RIN'!G$8,'Input| Type 2 capcons'!$C$37:$I$37)),"")</f>
        <v>0</v>
      </c>
      <c r="H12" s="222">
        <f t="array" ref="H12">IFERROR(SUMPRODUCT(--('Input| Projects'!$F$10:$F$1005=$B12),'Calc| Project Costs'!AA$10:AA$1005,'Calc| Project Costs'!$BZ$10:$BZ$1005)+INDEX('Input| Type 2 capcons'!$C41:$I41,MATCH('Output| RIN'!H$8,'Input| Type 2 capcons'!$C$37:$I$37)),"")</f>
        <v>0</v>
      </c>
      <c r="I12" s="222">
        <f t="array" ref="I12">IFERROR(SUMPRODUCT(--('Input| Projects'!$F$10:$F$1005=$B12),'Calc| Project Costs'!AB$10:AB$1005,'Calc| Project Costs'!$BZ$10:$BZ$1005)+INDEX('Input| Type 2 capcons'!$C41:$I41,MATCH('Output| RIN'!I$8,'Input| Type 2 capcons'!$C$37:$I$37)),"")</f>
        <v>0</v>
      </c>
      <c r="J12" s="226">
        <f t="shared" si="0"/>
        <v>134650.63150134997</v>
      </c>
      <c r="K12" s="164"/>
      <c r="L12" s="222" cm="1">
        <f t="array" ref="L12">IFERROR(SUMPRODUCT(--('Input| Projects'!$F$10:$F$1005=$B12),'Calc| Project Costs'!V$10:V$1005,'Calc| Project Costs'!$CA$10:$CA$1005)+INDEX('Input| Type 2 capcons'!$L41:$R41,MATCH('Output| RIN'!L$8,'Input| Type 2 capcons'!$L$37:$R$37)),"")</f>
        <v>8113.4396617721541</v>
      </c>
      <c r="M12" s="186" cm="1">
        <f t="array" ref="M12">IFERROR(SUMPRODUCT(--('Input| Projects'!$F$10:$F$1005=$B12),'Calc| Project Costs'!W$10:W$1005,'Calc| Project Costs'!$CA$10:$CA$1005)+INDEX('Input| Type 2 capcons'!$L41:$R41,MATCH('Output| RIN'!M$8,'Input| Type 2 capcons'!$L$37:$R$37)),"")</f>
        <v>0</v>
      </c>
      <c r="N12" s="222" cm="1">
        <f t="array" ref="N12">IFERROR(SUMPRODUCT(--('Input| Projects'!$F$10:$F$1005=$B12),'Calc| Project Costs'!X$10:X$1005,'Calc| Project Costs'!$CA$10:$CA$1005)+INDEX('Input| Type 2 capcons'!$L41:$R41,MATCH('Output| RIN'!N$8,'Input| Type 2 capcons'!$L$37:$R$37)),"")</f>
        <v>0</v>
      </c>
      <c r="O12" s="222" cm="1">
        <f t="array" ref="O12">IFERROR(SUMPRODUCT(--('Input| Projects'!$F$10:$F$1005=$B12),'Calc| Project Costs'!Y$10:Y$1005,'Calc| Project Costs'!$CA$10:$CA$1005)+INDEX('Input| Type 2 capcons'!$L41:$R41,MATCH('Output| RIN'!O$8,'Input| Type 2 capcons'!$L$37:$R$37)),"")</f>
        <v>0</v>
      </c>
      <c r="P12" s="222" cm="1">
        <f t="array" ref="P12">IFERROR(SUMPRODUCT(--('Input| Projects'!$F$10:$F$1005=$B12),'Calc| Project Costs'!Z$10:Z$1005,'Calc| Project Costs'!$CA$10:$CA$1005)+INDEX('Input| Type 2 capcons'!$L41:$R41,MATCH('Output| RIN'!P$8,'Input| Type 2 capcons'!$L$37:$R$37)),"")</f>
        <v>0</v>
      </c>
      <c r="Q12" s="222" cm="1">
        <f t="array" ref="Q12">IFERROR(SUMPRODUCT(--('Input| Projects'!$F$10:$F$1005=$B12),'Calc| Project Costs'!AA$10:AA$1005,'Calc| Project Costs'!$CA$10:$CA$1005)+INDEX('Input| Type 2 capcons'!$L41:$R41,MATCH('Output| RIN'!Q$8,'Input| Type 2 capcons'!$L$37:$R$37)),"")</f>
        <v>0</v>
      </c>
      <c r="R12" s="222" cm="1">
        <f t="array" ref="R12">IFERROR(SUMPRODUCT(--('Input| Projects'!$F$10:$F$1005=$B12),'Calc| Project Costs'!AB$10:AB$1005,'Calc| Project Costs'!$CA$10:$CA$1005)+INDEX('Input| Type 2 capcons'!$L41:$R41,MATCH('Output| RIN'!R$8,'Input| Type 2 capcons'!$L$37:$R$37)),"")</f>
        <v>0</v>
      </c>
      <c r="S12" s="226">
        <f t="shared" si="1"/>
        <v>8113.4396617721541</v>
      </c>
    </row>
    <row r="13" spans="1:20" x14ac:dyDescent="0.2">
      <c r="B13" s="42" t="str">
        <f>IFERROR(IF('Input| Setup'!B23="","",'Input| Setup'!B23),"")</f>
        <v>Capitalised network overheads</v>
      </c>
      <c r="C13" s="222" cm="1">
        <f t="array" ref="C13">SUMPRODUCT('Calc| Project Costs'!$BZ$10:$BZ$1005,'Calc| Project Costs'!AL10:AL1005)+IFERROR(SUMPRODUCT(--('Input| Projects'!$F$10:$F$1005=$B13),'Calc| Project Costs'!V$10:V$1005,'Calc| Project Costs'!$BZ$10:$BZ$1005),"")</f>
        <v>131206.69527606101</v>
      </c>
      <c r="D13" s="186" cm="1">
        <f t="array" ref="D13">SUMPRODUCT('Calc| Project Costs'!$BZ$10:$BZ$1005,'Calc| Project Costs'!AM10:AM1005)+IFERROR(SUMPRODUCT(--('Input| Projects'!$F$10:$F$1005=$B13),'Calc| Project Costs'!W$10:W$1005,'Calc| Project Costs'!$BZ$10:$BZ$1005),"")</f>
        <v>0</v>
      </c>
      <c r="E13" s="222" cm="1">
        <f t="array" ref="E13">SUMPRODUCT('Calc| Project Costs'!$BZ$10:$BZ$1005,'Calc| Project Costs'!AN10:AN1005)+IFERROR(SUMPRODUCT(--('Input| Projects'!$F$10:$F$1005=$B13),'Calc| Project Costs'!X$10:X$1005,'Calc| Project Costs'!$BZ$10:$BZ$1005),"")</f>
        <v>0</v>
      </c>
      <c r="F13" s="222" cm="1">
        <f t="array" ref="F13">SUMPRODUCT('Calc| Project Costs'!$BZ$10:$BZ$1005,'Calc| Project Costs'!AO10:AO1005)+IFERROR(SUMPRODUCT(--('Input| Projects'!$F$10:$F$1005=$B13),'Calc| Project Costs'!Y$10:Y$1005,'Calc| Project Costs'!$BZ$10:$BZ$1005),"")</f>
        <v>0</v>
      </c>
      <c r="G13" s="222" cm="1">
        <f t="array" ref="G13">SUMPRODUCT('Calc| Project Costs'!$BZ$10:$BZ$1005,'Calc| Project Costs'!AP10:AP1005)+IFERROR(SUMPRODUCT(--('Input| Projects'!$F$10:$F$1005=$B13),'Calc| Project Costs'!Z$10:Z$1005,'Calc| Project Costs'!$BZ$10:$BZ$1005),"")</f>
        <v>0</v>
      </c>
      <c r="H13" s="222" cm="1">
        <f t="array" ref="H13">SUMPRODUCT('Calc| Project Costs'!$BZ$10:$BZ$1005,'Calc| Project Costs'!AQ10:AQ1005)+IFERROR(SUMPRODUCT(--('Input| Projects'!$F$10:$F$1005=$B13),'Calc| Project Costs'!AA$10:AA$1005,'Calc| Project Costs'!$BZ$10:$BZ$1005),"")</f>
        <v>0</v>
      </c>
      <c r="I13" s="222" cm="1">
        <f t="array" ref="I13">SUMPRODUCT('Calc| Project Costs'!$BZ$10:$BZ$1005,'Calc| Project Costs'!AR10:AR1005)+IFERROR(SUMPRODUCT(--('Input| Projects'!$F$10:$F$1005=$B13),'Calc| Project Costs'!AB$10:AB$1005,'Calc| Project Costs'!$BZ$10:$BZ$1005),"")</f>
        <v>0</v>
      </c>
      <c r="J13" s="226">
        <f t="shared" si="0"/>
        <v>131206.69527606101</v>
      </c>
      <c r="K13" s="164"/>
      <c r="L13" s="222" cm="1">
        <f t="array" ref="L13">SUMPRODUCT('Calc| Project Costs'!$CA$10:$CA$1005,'Calc| Project Costs'!AL10:AL1005)+IFERROR(SUMPRODUCT(--('Input| Projects'!$F$10:$F$1005=$B13),'Calc| Project Costs'!V$10:V$1005,'Calc| Project Costs'!$CA$10:$CA$1005),"")</f>
        <v>10314.08117393897</v>
      </c>
      <c r="M13" s="186" cm="1">
        <f t="array" ref="M13">SUMPRODUCT('Calc| Project Costs'!$CA$10:$CA$1005,'Calc| Project Costs'!AM10:AM1005)+IFERROR(SUMPRODUCT(--('Input| Projects'!$F$10:$F$1005=$B13),'Calc| Project Costs'!W$10:W$1005,'Calc| Project Costs'!$CA$10:$CA$1005),"")</f>
        <v>0</v>
      </c>
      <c r="N13" s="222" cm="1">
        <f t="array" ref="N13">SUMPRODUCT('Calc| Project Costs'!$CA$10:$CA$1005,'Calc| Project Costs'!AN10:AN1005)+IFERROR(SUMPRODUCT(--('Input| Projects'!$F$10:$F$1005=$B13),'Calc| Project Costs'!X$10:X$1005,'Calc| Project Costs'!$CA$10:$CA$1005),"")</f>
        <v>0</v>
      </c>
      <c r="O13" s="222" cm="1">
        <f t="array" ref="O13">SUMPRODUCT('Calc| Project Costs'!$CA$10:$CA$1005,'Calc| Project Costs'!AO10:AO1005)+IFERROR(SUMPRODUCT(--('Input| Projects'!$F$10:$F$1005=$B13),'Calc| Project Costs'!Y$10:Y$1005,'Calc| Project Costs'!$CA$10:$CA$1005),"")</f>
        <v>0</v>
      </c>
      <c r="P13" s="222" cm="1">
        <f t="array" ref="P13">SUMPRODUCT('Calc| Project Costs'!$CA$10:$CA$1005,'Calc| Project Costs'!AP10:AP1005)+IFERROR(SUMPRODUCT(--('Input| Projects'!$F$10:$F$1005=$B13),'Calc| Project Costs'!Z$10:Z$1005,'Calc| Project Costs'!$CA$10:$CA$1005),"")</f>
        <v>0</v>
      </c>
      <c r="Q13" s="222" cm="1">
        <f t="array" ref="Q13">SUMPRODUCT('Calc| Project Costs'!$CA$10:$CA$1005,'Calc| Project Costs'!AQ10:AQ1005)+IFERROR(SUMPRODUCT(--('Input| Projects'!$F$10:$F$1005=$B13),'Calc| Project Costs'!AA$10:AA$1005,'Calc| Project Costs'!$CA$10:$CA$1005),"")</f>
        <v>0</v>
      </c>
      <c r="R13" s="222" cm="1">
        <f t="array" ref="R13">SUMPRODUCT('Calc| Project Costs'!$CA$10:$CA$1005,'Calc| Project Costs'!AR10:AR1005)+IFERROR(SUMPRODUCT(--('Input| Projects'!$F$10:$F$1005=$B13),'Calc| Project Costs'!AB$10:AB$1005,'Calc| Project Costs'!$CA$10:$CA$1005),"")</f>
        <v>0</v>
      </c>
      <c r="S13" s="226">
        <f t="shared" si="1"/>
        <v>10314.08117393897</v>
      </c>
    </row>
    <row r="14" spans="1:20" x14ac:dyDescent="0.2">
      <c r="B14" s="42" t="str">
        <f>IFERROR(IF('Input| Setup'!B24="","",'Input| Setup'!B24),"")</f>
        <v>Capitalised corporate overheads</v>
      </c>
      <c r="C14" s="222">
        <f t="array" ref="C14">SUMPRODUCT('Calc| Project Costs'!$BZ$10:$BZ$1005,'Calc| Project Costs'!AT10:AT1005)</f>
        <v>7874.3886097647464</v>
      </c>
      <c r="D14" s="186">
        <f t="array" ref="D14">SUMPRODUCT('Calc| Project Costs'!$BZ$10:$BZ$1005,'Calc| Project Costs'!AU10:AU1005)</f>
        <v>0</v>
      </c>
      <c r="E14" s="222">
        <f t="array" ref="E14">SUMPRODUCT('Calc| Project Costs'!$BZ$10:$BZ$1005,'Calc| Project Costs'!AV10:AV1005)</f>
        <v>0</v>
      </c>
      <c r="F14" s="222">
        <f t="array" ref="F14">SUMPRODUCT('Calc| Project Costs'!$BZ$10:$BZ$1005,'Calc| Project Costs'!AW10:AW1005)</f>
        <v>0</v>
      </c>
      <c r="G14" s="222">
        <f t="array" ref="G14">SUMPRODUCT('Calc| Project Costs'!$BZ$10:$BZ$1005,'Calc| Project Costs'!AX10:AX1005)</f>
        <v>0</v>
      </c>
      <c r="H14" s="222">
        <f t="array" ref="H14">SUMPRODUCT('Calc| Project Costs'!$BZ$10:$BZ$1005,'Calc| Project Costs'!AY10:AY1005)</f>
        <v>0</v>
      </c>
      <c r="I14" s="222">
        <f t="array" ref="I14">SUMPRODUCT('Calc| Project Costs'!$BZ$10:$BZ$1005,'Calc| Project Costs'!AZ10:AZ1005)</f>
        <v>0</v>
      </c>
      <c r="J14" s="226">
        <f t="shared" si="0"/>
        <v>7874.3886097647464</v>
      </c>
      <c r="K14" s="164"/>
      <c r="L14" s="222">
        <f>SUMPRODUCT('Calc| Project Costs'!$CA$10:$CA$1005,'Calc| Project Costs'!AT10:AT1005)</f>
        <v>529.25793587541398</v>
      </c>
      <c r="M14" s="186">
        <f>SUMPRODUCT('Calc| Project Costs'!$CA$10:$CA$1005,'Calc| Project Costs'!AU10:AU1005)</f>
        <v>0</v>
      </c>
      <c r="N14" s="222">
        <f>SUMPRODUCT('Calc| Project Costs'!$CA$10:$CA$1005,'Calc| Project Costs'!AV10:AV1005)</f>
        <v>0</v>
      </c>
      <c r="O14" s="222">
        <f>SUMPRODUCT('Calc| Project Costs'!$CA$10:$CA$1005,'Calc| Project Costs'!AW10:AW1005)</f>
        <v>0</v>
      </c>
      <c r="P14" s="222">
        <f>SUMPRODUCT('Calc| Project Costs'!$CA$10:$CA$1005,'Calc| Project Costs'!AX10:AX1005)</f>
        <v>0</v>
      </c>
      <c r="Q14" s="222">
        <f>SUMPRODUCT('Calc| Project Costs'!$CA$10:$CA$1005,'Calc| Project Costs'!AY10:AY1005)</f>
        <v>0</v>
      </c>
      <c r="R14" s="222">
        <f>SUMPRODUCT('Calc| Project Costs'!$CA$10:$CA$1005,'Calc| Project Costs'!AZ10:AZ1005)</f>
        <v>0</v>
      </c>
      <c r="S14" s="226">
        <f t="shared" si="1"/>
        <v>529.25793587541398</v>
      </c>
    </row>
    <row r="15" spans="1:20" x14ac:dyDescent="0.2">
      <c r="B15" s="42" t="s">
        <v>5</v>
      </c>
      <c r="C15" s="222">
        <f>SUM(SUMPRODUCT('Calc| Project Costs'!AD10:AD1005,'Calc| Project Costs'!$BZ$10:$BZ$1005),SUMPRODUCT('Calc| Project Costs'!BJ10:BJ1005,'Calc| Project Costs'!$BZ$10:$BZ$1005),'Input| Type 2 capcons'!C42)</f>
        <v>116313.08521999998</v>
      </c>
      <c r="D15" s="186">
        <f>SUM(SUMPRODUCT('Calc| Project Costs'!AE10:AE1005,'Calc| Project Costs'!$BZ$10:$BZ$1005),SUMPRODUCT('Calc| Project Costs'!BK10:BK1005,'Calc| Project Costs'!$BZ$10:$BZ$1005),'Input| Type 2 capcons'!D42)</f>
        <v>0</v>
      </c>
      <c r="E15" s="222"/>
      <c r="F15" s="222"/>
      <c r="G15" s="222"/>
      <c r="H15" s="222"/>
      <c r="I15" s="222"/>
      <c r="J15" s="226">
        <f t="shared" si="0"/>
        <v>116313.08521999998</v>
      </c>
      <c r="K15" s="164"/>
      <c r="L15" s="222">
        <f t="array" ref="L15">SUM(SUMPRODUCT('Calc| Project Costs'!AD10:AD1005,'Calc| Project Costs'!$CA$10:$CA$1005),SUMPRODUCT('Calc| Project Costs'!BJ10:BJ1005,'Calc| Project Costs'!$CA$10:$CA$1005),'Input| Type 2 capcons'!L42)</f>
        <v>0</v>
      </c>
      <c r="M15" s="186">
        <f t="array" ref="M15">SUM(SUMPRODUCT('Calc| Project Costs'!AE10:AE1005,'Calc| Project Costs'!$CA$10:$CA$1005),SUMPRODUCT('Calc| Project Costs'!BK10:BK1005,'Calc| Project Costs'!$CA$10:$CA$1005),'Input| Type 2 capcons'!M42)</f>
        <v>0</v>
      </c>
      <c r="N15" s="222">
        <f t="array" ref="N15">SUM(SUMPRODUCT('Calc| Project Costs'!AF10:AF1005,'Calc| Project Costs'!$CA$10:$CA$1005),SUMPRODUCT('Calc| Project Costs'!BL10:BL1005,'Calc| Project Costs'!$CA$10:$CA$1005),'Input| Type 2 capcons'!N42)</f>
        <v>0</v>
      </c>
      <c r="O15" s="222">
        <f t="array" ref="O15">SUM(SUMPRODUCT('Calc| Project Costs'!AG10:AG1005,'Calc| Project Costs'!$CA$10:$CA$1005),SUMPRODUCT('Calc| Project Costs'!BM10:BM1005,'Calc| Project Costs'!$CA$10:$CA$1005),'Input| Type 2 capcons'!O42)</f>
        <v>0</v>
      </c>
      <c r="P15" s="222">
        <f t="array" ref="P15">SUM(SUMPRODUCT('Calc| Project Costs'!AH10:AH1005,'Calc| Project Costs'!$CA$10:$CA$1005),SUMPRODUCT('Calc| Project Costs'!BN10:BN1005,'Calc| Project Costs'!$CA$10:$CA$1005),'Input| Type 2 capcons'!P42)</f>
        <v>0</v>
      </c>
      <c r="Q15" s="222">
        <f t="array" ref="Q15">SUM(SUMPRODUCT('Calc| Project Costs'!AI10:AI1005,'Calc| Project Costs'!$CA$10:$CA$1005),SUMPRODUCT('Calc| Project Costs'!BO10:BO1005,'Calc| Project Costs'!$CA$10:$CA$1005),'Input| Type 2 capcons'!Q42)</f>
        <v>0</v>
      </c>
      <c r="R15" s="222">
        <f t="array" ref="R15">SUM(SUMPRODUCT('Calc| Project Costs'!AJ10:AJ1005,'Calc| Project Costs'!$CA$10:$CA$1005),SUMPRODUCT('Calc| Project Costs'!BP10:BP1005,'Calc| Project Costs'!$CA$10:$CA$1005),'Input| Type 2 capcons'!R42)</f>
        <v>0</v>
      </c>
      <c r="S15" s="226">
        <f t="shared" si="1"/>
        <v>0</v>
      </c>
    </row>
    <row r="16" spans="1:20" x14ac:dyDescent="0.2">
      <c r="B16" s="207" t="s">
        <v>6</v>
      </c>
      <c r="C16" s="226">
        <f>SUM(C9:C14)</f>
        <v>797823.4867111143</v>
      </c>
      <c r="D16" s="205">
        <f t="shared" ref="D16:J16" si="2">SUM(D9:D14)</f>
        <v>0</v>
      </c>
      <c r="E16" s="226">
        <f t="shared" si="2"/>
        <v>0</v>
      </c>
      <c r="F16" s="226">
        <f t="shared" si="2"/>
        <v>0</v>
      </c>
      <c r="G16" s="226">
        <f t="shared" si="2"/>
        <v>0</v>
      </c>
      <c r="H16" s="226">
        <f t="shared" si="2"/>
        <v>0</v>
      </c>
      <c r="I16" s="226">
        <f t="shared" si="2"/>
        <v>0</v>
      </c>
      <c r="J16" s="226">
        <f t="shared" si="2"/>
        <v>797823.4867111143</v>
      </c>
      <c r="K16" s="164"/>
      <c r="L16" s="226">
        <f t="shared" ref="L16:S16" si="3">SUM(L9:L14)</f>
        <v>95673.789537647579</v>
      </c>
      <c r="M16" s="205">
        <f t="shared" si="3"/>
        <v>0</v>
      </c>
      <c r="N16" s="226">
        <f t="shared" si="3"/>
        <v>0</v>
      </c>
      <c r="O16" s="226">
        <f t="shared" si="3"/>
        <v>0</v>
      </c>
      <c r="P16" s="226">
        <f t="shared" si="3"/>
        <v>0</v>
      </c>
      <c r="Q16" s="226">
        <f>SUM(Q9:Q14)</f>
        <v>0</v>
      </c>
      <c r="R16" s="226">
        <f t="shared" si="3"/>
        <v>0</v>
      </c>
      <c r="S16" s="226">
        <f t="shared" si="3"/>
        <v>95673.789537647579</v>
      </c>
    </row>
    <row r="17" spans="1:19" ht="12.75" customHeight="1" x14ac:dyDescent="0.2">
      <c r="A17" s="76"/>
      <c r="B17" s="115"/>
      <c r="C17" s="9">
        <f>IF(ABS('Input| Type 2 capcons'!C42+SUMPRODUCT('Calc| Project Costs'!BR$10:BR$1005,'Calc| Project Costs'!$BZ$10:$BZ$1005)-'Output| RIN'!C16)&lt;0.000001,0,1)</f>
        <v>0</v>
      </c>
      <c r="D17" s="9">
        <f>IF(ABS('Input| Type 2 capcons'!D42+SUMPRODUCT('Calc| Project Costs'!BS$10:BS$1005,'Calc| Project Costs'!$BZ$10:$BZ$1005)-'Output| RIN'!D16)&lt;0.000001,0,1)</f>
        <v>0</v>
      </c>
      <c r="E17" s="9">
        <f>IFERROR(IF(AND(ABS('Output| PTRM (D)'!F58+E20/10^3-E16/10^3)&lt;0.000001,ABS(SUM(SUMPRODUCT('Calc| Project Costs'!AF10:AF1005,'Calc| Project Costs'!$BZ$10:$BZ$1005),SUMPRODUCT('Calc| Project Costs'!BL10:BL1005,'Calc| Project Costs'!$BZ$10:$BZ$1005),'Input| Type 2 capcons'!E42)-'Output| RIN'!E15&lt;0.000001)),0,1),1)</f>
        <v>0</v>
      </c>
      <c r="F17" s="9">
        <f>IFERROR(IF(AND(ABS('Output| PTRM (D)'!G58+F20/10^3-F16/10^3)&lt;0.000001,ABS(SUM(SUMPRODUCT('Calc| Project Costs'!AG10:AG1005,'Calc| Project Costs'!$BZ$10:$BZ$1005),SUMPRODUCT('Calc| Project Costs'!BM10:BM1005,'Calc| Project Costs'!$BZ$10:$BZ$1005),'Input| Type 2 capcons'!F42)-'Output| RIN'!F15&lt;0.000001)),0,1),1)</f>
        <v>0</v>
      </c>
      <c r="G17" s="9">
        <f>IFERROR(IF(AND(ABS('Output| PTRM (D)'!H58+G20/10^3-G16/10^3)&lt;0.000001,ABS(SUM(SUMPRODUCT('Calc| Project Costs'!AH10:AH1005,'Calc| Project Costs'!$BZ$10:$BZ$1005),SUMPRODUCT('Calc| Project Costs'!BN10:BN1005,'Calc| Project Costs'!$BZ$10:$BZ$1005),'Input| Type 2 capcons'!G42)-'Output| RIN'!G15&lt;0.000001)),0,1),1)</f>
        <v>0</v>
      </c>
      <c r="H17" s="9">
        <f>IFERROR(IF(AND(ABS('Output| PTRM (D)'!I58+H20/10^3-H16/10^3)&lt;0.000001,ABS(SUM(SUMPRODUCT('Calc| Project Costs'!AI10:AI1005,'Calc| Project Costs'!$BZ$10:$BZ$1005),SUMPRODUCT('Calc| Project Costs'!BO10:BO1005,'Calc| Project Costs'!$BZ$10:$BZ$1005),'Input| Type 2 capcons'!H42)-'Output| RIN'!H15&lt;0.000001)),0,1),1)</f>
        <v>0</v>
      </c>
      <c r="I17" s="9">
        <f>IFERROR(IF(AND(ABS('Output| PTRM (D)'!J58+I20/10^3-I16/10^3)&lt;0.000001,ABS(SUM(SUMPRODUCT('Calc| Project Costs'!AJ10:AJ1005,'Calc| Project Costs'!$BZ$10:$BZ$1005),SUMPRODUCT('Calc| Project Costs'!BP10:BP1005,'Calc| Project Costs'!$BZ$10:$BZ$1005),'Input| Type 2 capcons'!I42)-'Output| RIN'!I15&lt;0.000001)),0,1),1)</f>
        <v>0</v>
      </c>
      <c r="J17" s="9">
        <f>IFERROR(IF(AND(ABS('Output| PTRM (D)'!K58+J20/10^3-J16/10^3)&lt;0.000001,ABS(SUM(SUMPRODUCT('Calc| Project Costs'!AK10:AK1005,'Calc| Project Costs'!$BZ$10:$BZ$1005),SUMPRODUCT('Calc| Project Costs'!BQ10:BQ1005,'Calc| Project Costs'!$BZ$10:$BZ$1005),'Input| Type 2 capcons'!J42)-'Output| RIN'!J15&lt;0.000001)),0,1),1)</f>
        <v>0</v>
      </c>
      <c r="K17" s="164"/>
      <c r="L17" s="9">
        <f>IF(ABS('Input| Type 2 capcons'!L42+SUMPRODUCT('Calc| Project Costs'!BR$10:BR$1005,'Calc| Project Costs'!$CA$10:$CA$1005)-'Output| RIN'!L16)&lt;0.000001,0,1)</f>
        <v>0</v>
      </c>
      <c r="M17" s="9">
        <f>IF(ABS('Input| Type 2 capcons'!M42+SUMPRODUCT('Calc| Project Costs'!BS$10:BS$1005,'Calc| Project Costs'!$CA$10:$CA$1005)-'Output| RIN'!M16)&lt;0.000001,0,1)</f>
        <v>0</v>
      </c>
      <c r="N17" s="9">
        <f>IFERROR(IF(AND(ABS('Output| PTRM (T)'!F58+N20/10^3-N16/10^3)&lt;0.000001,ABS(SUM(SUMPRODUCT('Calc| Project Costs'!AF10:AF1005,'Calc| Project Costs'!$CA$10:$CA$1005),SUMPRODUCT('Calc| Project Costs'!BL10:BL1005,'Calc| Project Costs'!$CA$10:$CA$1005),'Input| Type 2 capcons'!N42)-'Output| RIN'!N15&lt;0.000001)),0,1),1)</f>
        <v>0</v>
      </c>
      <c r="O17" s="9">
        <f>IFERROR(IF(AND(ABS('Output| PTRM (T)'!G58+O20/10^3-O16/10^3)&lt;0.000001,ABS(SUM(SUMPRODUCT('Calc| Project Costs'!AG10:AG1005,'Calc| Project Costs'!$CA$10:$CA$1005),SUMPRODUCT('Calc| Project Costs'!BM10:BM1005,'Calc| Project Costs'!$CA$10:$CA$1005),'Input| Type 2 capcons'!O42)-'Output| RIN'!O15&lt;0.000001)),0,1),1)</f>
        <v>0</v>
      </c>
      <c r="P17" s="9">
        <f>IFERROR(IF(AND(ABS('Output| PTRM (T)'!H58+P20/10^3-P16/10^3)&lt;0.000001,ABS(SUM(SUMPRODUCT('Calc| Project Costs'!AH10:AH1005,'Calc| Project Costs'!$CA$10:$CA$1005),SUMPRODUCT('Calc| Project Costs'!BN10:BN1005,'Calc| Project Costs'!$CA$10:$CA$1005),'Input| Type 2 capcons'!P42)-'Output| RIN'!P15&lt;0.000001)),0,1),1)</f>
        <v>0</v>
      </c>
      <c r="Q17" s="9">
        <f>IFERROR(IF(AND(ABS('Output| PTRM (T)'!I58+Q20/10^3-Q16/10^3)&lt;0.000001,ABS(SUM(SUMPRODUCT('Calc| Project Costs'!AI10:AI1005,'Calc| Project Costs'!$CA$10:$CA$1005),SUMPRODUCT('Calc| Project Costs'!BO10:BO1005,'Calc| Project Costs'!$CA$10:$CA$1005),'Input| Type 2 capcons'!Q42)-'Output| RIN'!Q15&lt;0.000001)),0,1),1)</f>
        <v>0</v>
      </c>
      <c r="R17" s="9">
        <f>IFERROR(IF(AND(ABS('Output| PTRM (T)'!J58+R20/10^3-R16/10^3)&lt;0.000001,ABS(SUM(SUMPRODUCT('Calc| Project Costs'!AJ10:AJ1005,'Calc| Project Costs'!$CA$10:$CA$1005),SUMPRODUCT('Calc| Project Costs'!BP10:BP1005,'Calc| Project Costs'!$CA$10:$CA$1005),'Input| Type 2 capcons'!R42)-'Output| RIN'!R15&lt;0.000001)),0,1),1)</f>
        <v>0</v>
      </c>
      <c r="S17" s="9">
        <f>IFERROR(IF(AND(ABS('Output| PTRM (T)'!K58+S20/10^3-S16/10^3)&lt;0.000001,ABS(SUM(SUMPRODUCT('Calc| Project Costs'!AK10:AK1005,'Calc| Project Costs'!$CA$10:$CA$1005),SUMPRODUCT('Calc| Project Costs'!BQ10:BQ1005,'Calc| Project Costs'!$CA$10:$CA$1005),'Input| Type 2 capcons'!S42)-'Output| RIN'!S15&lt;0.000001)),0,1),1)</f>
        <v>0</v>
      </c>
    </row>
    <row r="18" spans="1:19" ht="12.75" customHeight="1" x14ac:dyDescent="0.2">
      <c r="C18" s="137">
        <f>C16-C15</f>
        <v>681510.40149111429</v>
      </c>
      <c r="D18" s="137">
        <f>D16-D15</f>
        <v>0</v>
      </c>
      <c r="E18" s="9"/>
      <c r="F18" s="9"/>
      <c r="G18" s="9"/>
      <c r="H18" s="9"/>
      <c r="I18" s="9"/>
      <c r="J18"/>
      <c r="K18" s="164"/>
      <c r="L18" s="137">
        <f>L16-L15</f>
        <v>95673.789537647579</v>
      </c>
      <c r="M18" s="137">
        <f>M16-M15</f>
        <v>0</v>
      </c>
      <c r="N18" s="139"/>
    </row>
    <row r="19" spans="1:19" x14ac:dyDescent="0.2">
      <c r="B19" s="176" t="s">
        <v>131</v>
      </c>
      <c r="C19" s="115"/>
      <c r="D19" s="115"/>
      <c r="K19" s="164"/>
      <c r="M19" s="138"/>
      <c r="N19" s="138"/>
    </row>
    <row r="20" spans="1:19" ht="12.75" customHeight="1" x14ac:dyDescent="0.2">
      <c r="B20" s="177" t="s">
        <v>130</v>
      </c>
      <c r="C20" s="222">
        <f>IFERROR('Input| Type 2 capcons'!C42,"")</f>
        <v>0</v>
      </c>
      <c r="D20" s="186">
        <f>IFERROR('Input| Type 2 capcons'!D42,"")</f>
        <v>0</v>
      </c>
      <c r="E20" s="186">
        <f>IFERROR('Input| Type 2 capcons'!E42,"")</f>
        <v>0</v>
      </c>
      <c r="F20" s="186">
        <f>IFERROR('Input| Type 2 capcons'!F42,"")</f>
        <v>0</v>
      </c>
      <c r="G20" s="186">
        <f>IFERROR('Input| Type 2 capcons'!G42,"")</f>
        <v>0</v>
      </c>
      <c r="H20" s="186">
        <f>IFERROR('Input| Type 2 capcons'!H42,"")</f>
        <v>0</v>
      </c>
      <c r="I20" s="186">
        <f>IFERROR('Input| Type 2 capcons'!I42,"")</f>
        <v>0</v>
      </c>
      <c r="J20" s="186">
        <f>SUM(C20:I20)</f>
        <v>0</v>
      </c>
      <c r="K20" s="164"/>
      <c r="L20" s="186">
        <f>IFERROR('Input| Type 2 capcons'!L42,"")</f>
        <v>0</v>
      </c>
      <c r="M20" s="186">
        <f>IFERROR('Input| Type 2 capcons'!M42,"")</f>
        <v>0</v>
      </c>
      <c r="N20" s="186">
        <f>IFERROR('Input| Type 2 capcons'!N42,"")</f>
        <v>0</v>
      </c>
      <c r="O20" s="186">
        <f>IFERROR('Input| Type 2 capcons'!O42,"")</f>
        <v>0</v>
      </c>
      <c r="P20" s="186">
        <f>IFERROR('Input| Type 2 capcons'!P42,"")</f>
        <v>0</v>
      </c>
      <c r="Q20" s="186">
        <f>IFERROR('Input| Type 2 capcons'!Q42,"")</f>
        <v>0</v>
      </c>
      <c r="R20" s="186">
        <f>IFERROR('Input| Type 2 capcons'!R42,"")</f>
        <v>0</v>
      </c>
      <c r="S20" s="186">
        <f>SUM(L20:R20)</f>
        <v>0</v>
      </c>
    </row>
    <row r="21" spans="1:19" x14ac:dyDescent="0.2"/>
    <row r="22" spans="1:19" x14ac:dyDescent="0.2"/>
    <row r="23" spans="1:19" x14ac:dyDescent="0.2"/>
    <row r="24" spans="1:19" x14ac:dyDescent="0.2"/>
    <row r="25" spans="1:19" x14ac:dyDescent="0.2"/>
    <row r="26" spans="1:19" x14ac:dyDescent="0.2"/>
    <row r="27" spans="1:19" x14ac:dyDescent="0.2"/>
    <row r="28" spans="1:19" x14ac:dyDescent="0.2"/>
    <row r="29" spans="1:19" x14ac:dyDescent="0.2"/>
    <row r="30" spans="1:19" x14ac:dyDescent="0.2"/>
    <row r="31" spans="1:19" x14ac:dyDescent="0.2"/>
    <row r="32" spans="1:1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2" x14ac:dyDescent="0.2"/>
  </sheetData>
  <sheetProtection formatColumns="0" formatRows="0"/>
  <mergeCells count="3">
    <mergeCell ref="B5:J5"/>
    <mergeCell ref="C7:J7"/>
    <mergeCell ref="L7:S7"/>
  </mergeCells>
  <conditionalFormatting sqref="G2">
    <cfRule type="cellIs" dxfId="3" priority="3" operator="equal">
      <formula>"Check"</formula>
    </cfRule>
    <cfRule type="cellIs" dxfId="2" priority="4" operator="equal">
      <formula>"Ok"</formula>
    </cfRule>
  </conditionalFormatting>
  <pageMargins left="0.7" right="0.7" top="0.75" bottom="0.75" header="0.3" footer="0.3"/>
  <pageSetup paperSize="9" orientation="portrait" r:id="rId1"/>
  <headerFooter>
    <oddFooter>&amp;L&amp;1#&amp;"Calibri"&amp;8&amp;K000000For Official use only</oddFooter>
  </headerFooter>
  <ignoredErrors>
    <ignoredError sqref="E4:J4 R93:XFD1048575 B17 A10:B14 A8:A9 E16:J16 A18 AD92:XFD92 A5 E5:J5 AD2:XFD5 A15 A16:B16 A2:B4 E93:J1048575 E3:F3 I3:J3 AD51:XFD90 AD35:XFD49 L20:R20 C20:I20 AD8:XFD21 A93:B1048575"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99"/>
  </sheetPr>
  <dimension ref="A1:V65"/>
  <sheetViews>
    <sheetView workbookViewId="0"/>
  </sheetViews>
  <sheetFormatPr defaultColWidth="0" defaultRowHeight="12.75" zeroHeight="1" outlineLevelCol="1" x14ac:dyDescent="0.2"/>
  <cols>
    <col min="1" max="1" width="2.5703125" customWidth="1"/>
    <col min="2" max="2" width="45.7109375" bestFit="1" customWidth="1"/>
    <col min="3" max="4" width="12.85546875" customWidth="1"/>
    <col min="5" max="5" width="12.85546875" style="48" customWidth="1"/>
    <col min="6" max="6" width="15" style="48" customWidth="1"/>
    <col min="7" max="10" width="12.85546875" style="48" customWidth="1"/>
    <col min="11" max="11" width="4.28515625" style="48" customWidth="1" outlineLevel="1"/>
    <col min="12" max="12" width="12.85546875" customWidth="1" outlineLevel="1"/>
    <col min="13" max="19" width="12.85546875" style="48" customWidth="1" outlineLevel="1"/>
    <col min="20" max="20" width="4.28515625" customWidth="1"/>
    <col min="21" max="22" width="0" hidden="1" customWidth="1"/>
    <col min="23" max="16384" width="11.5703125" hidden="1"/>
  </cols>
  <sheetData>
    <row r="1" spans="1:22" x14ac:dyDescent="0.2">
      <c r="A1" s="62" t="str">
        <f>'Input| Setup'!E5&amp;"     "&amp;'Input| Escalations'!D8</f>
        <v>Ausgrid     2024-25</v>
      </c>
    </row>
    <row r="2" spans="1:22" ht="13.5" customHeight="1" x14ac:dyDescent="0.2">
      <c r="A2" s="13"/>
      <c r="B2" s="14" t="str">
        <f>Index!B2</f>
        <v>AER Capex Forecast Model</v>
      </c>
      <c r="C2" s="14"/>
      <c r="D2" s="14"/>
      <c r="E2" s="13"/>
      <c r="F2" s="25" t="s">
        <v>75</v>
      </c>
      <c r="G2" s="46">
        <f>'Model Validation'!$C$19</f>
        <v>0</v>
      </c>
      <c r="H2" s="21"/>
      <c r="I2" s="21"/>
      <c r="J2" s="13"/>
      <c r="K2" s="13"/>
      <c r="L2" s="13"/>
      <c r="M2" s="13"/>
      <c r="N2" s="13"/>
      <c r="O2" s="13"/>
      <c r="P2" s="13"/>
      <c r="Q2" s="13"/>
      <c r="R2" s="13"/>
      <c r="S2" s="13"/>
      <c r="T2" s="13"/>
    </row>
    <row r="3" spans="1:22" ht="13.5" customHeight="1" x14ac:dyDescent="0.2">
      <c r="A3" s="13"/>
      <c r="B3" s="14" t="str">
        <f ca="1">MID(CELL("filename",A2),FIND("]",CELL("filename",A2))+1,255)</f>
        <v>Output| AER</v>
      </c>
      <c r="C3" s="14"/>
      <c r="D3" s="14"/>
      <c r="E3" s="13"/>
      <c r="F3" s="13"/>
      <c r="G3" s="21"/>
      <c r="H3" s="21"/>
      <c r="I3" s="21"/>
      <c r="J3" s="13"/>
      <c r="K3" s="13"/>
      <c r="L3" s="13"/>
      <c r="M3" s="13"/>
      <c r="N3" s="13"/>
      <c r="O3" s="13"/>
      <c r="P3" s="13"/>
      <c r="Q3" s="13"/>
      <c r="R3" s="13"/>
      <c r="S3" s="13"/>
      <c r="T3" s="13"/>
    </row>
    <row r="4" spans="1:22" x14ac:dyDescent="0.2">
      <c r="P4"/>
      <c r="Q4" s="142"/>
    </row>
    <row r="5" spans="1:22" x14ac:dyDescent="0.2">
      <c r="A5" s="4"/>
      <c r="B5" s="264" t="str">
        <f>IFERROR(LEFT('Output| RIN'!B5,2)+1&amp;". AER categories: forecast capex ($000s "&amp;'Input| Escalations'!$E$10&amp;" "&amp;'Input| Escalations'!$D$10&amp;")","")</f>
        <v>67. AER categories: forecast capex ($000s December 2023)</v>
      </c>
      <c r="C5" s="264"/>
      <c r="D5" s="264"/>
      <c r="E5" s="264"/>
      <c r="F5" s="264"/>
      <c r="G5" s="264"/>
      <c r="H5" s="264"/>
      <c r="I5" s="264"/>
      <c r="J5" s="264"/>
      <c r="K5" s="4"/>
      <c r="L5" s="4"/>
      <c r="M5" s="145"/>
      <c r="N5" s="145"/>
      <c r="O5" s="145"/>
      <c r="P5" s="4"/>
      <c r="Q5" s="146"/>
      <c r="R5" s="145"/>
      <c r="S5" s="145"/>
    </row>
    <row r="6" spans="1:22" x14ac:dyDescent="0.2">
      <c r="E6"/>
      <c r="F6"/>
      <c r="G6"/>
      <c r="H6"/>
      <c r="I6"/>
      <c r="J6"/>
      <c r="M6"/>
      <c r="P6" s="79"/>
      <c r="Q6" s="141"/>
    </row>
    <row r="7" spans="1:22" x14ac:dyDescent="0.2">
      <c r="C7" s="276" t="s">
        <v>113</v>
      </c>
      <c r="D7" s="276"/>
      <c r="E7" s="276"/>
      <c r="F7" s="276"/>
      <c r="G7" s="276"/>
      <c r="H7" s="276"/>
      <c r="I7" s="276"/>
      <c r="J7" s="276"/>
      <c r="L7" s="276" t="s">
        <v>114</v>
      </c>
      <c r="M7" s="276"/>
      <c r="N7" s="276"/>
      <c r="O7" s="276"/>
      <c r="P7" s="276"/>
      <c r="Q7" s="276"/>
      <c r="R7" s="276"/>
      <c r="S7" s="276"/>
    </row>
    <row r="8" spans="1:22" x14ac:dyDescent="0.2">
      <c r="C8" s="179" t="str">
        <f>IFERROR('Input| Escalations'!H23,"")</f>
        <v>2022-23</v>
      </c>
      <c r="D8" s="179" t="str">
        <f>IFERROR('Input| Escalations'!I23,"")</f>
        <v>2023-24</v>
      </c>
      <c r="E8" s="179" t="str">
        <f>IFERROR('Input| Escalations'!J23,"")</f>
        <v>2024-25</v>
      </c>
      <c r="F8" s="179" t="str">
        <f>IFERROR('Input| Escalations'!K23,"")</f>
        <v>2025-26</v>
      </c>
      <c r="G8" s="179" t="str">
        <f>IFERROR('Input| Escalations'!L23,"")</f>
        <v>2026-27</v>
      </c>
      <c r="H8" s="179" t="str">
        <f>IFERROR('Input| Escalations'!M23,"")</f>
        <v>2027-28</v>
      </c>
      <c r="I8" s="179" t="str">
        <f>IFERROR('Input| Escalations'!N23,"")</f>
        <v>2028-29</v>
      </c>
      <c r="J8" s="179" t="s">
        <v>112</v>
      </c>
      <c r="L8" s="179" t="str">
        <f>IFERROR('Input| Escalations'!H23,"")</f>
        <v>2022-23</v>
      </c>
      <c r="M8" s="179" t="str">
        <f>IFERROR('Input| Escalations'!I23,"")</f>
        <v>2023-24</v>
      </c>
      <c r="N8" s="179" t="str">
        <f>IFERROR('Input| Escalations'!J23,"")</f>
        <v>2024-25</v>
      </c>
      <c r="O8" s="179" t="str">
        <f>IFERROR('Input| Escalations'!K23,"")</f>
        <v>2025-26</v>
      </c>
      <c r="P8" s="179" t="str">
        <f>IFERROR('Input| Escalations'!L23,"")</f>
        <v>2026-27</v>
      </c>
      <c r="Q8" s="179" t="str">
        <f>IFERROR('Input| Escalations'!M23,"")</f>
        <v>2027-28</v>
      </c>
      <c r="R8" s="179" t="str">
        <f>IFERROR('Input| Escalations'!N23,"")</f>
        <v>2028-29</v>
      </c>
      <c r="S8" s="179" t="s">
        <v>112</v>
      </c>
    </row>
    <row r="9" spans="1:22" x14ac:dyDescent="0.2">
      <c r="B9" s="42" t="str">
        <f>IF('Input| Setup'!B28="","",'Input| Setup'!B28)</f>
        <v>Replacement</v>
      </c>
      <c r="C9" s="222">
        <f>SUMPRODUCT('Calc| Project Costs'!V$10:V$1005,'Input| Projects'!$AI$10:$AI$1005,'Calc| Project Costs'!$BZ$10:$BZ$1005)</f>
        <v>381101.41700679553</v>
      </c>
      <c r="D9" s="222">
        <f>SUMPRODUCT('Calc| Project Costs'!W$10:W$1005,'Input| Projects'!$AI$10:$AI$1005,'Calc| Project Costs'!$BZ$10:$BZ$1005)</f>
        <v>0</v>
      </c>
      <c r="E9" s="222">
        <f>SUMPRODUCT('Calc| Project Costs'!X$10:X$1005,'Input| Projects'!$AI$10:$AI$1005,'Calc| Project Costs'!$BZ$10:$BZ$1005)</f>
        <v>0</v>
      </c>
      <c r="F9" s="222">
        <f>SUMPRODUCT('Calc| Project Costs'!Y$10:Y$1005,'Input| Projects'!$AI$10:$AI$1005,'Calc| Project Costs'!$BZ$10:$BZ$1005)</f>
        <v>0</v>
      </c>
      <c r="G9" s="222">
        <f>SUMPRODUCT('Calc| Project Costs'!Z$10:Z$1005,'Input| Projects'!$AI$10:$AI$1005,'Calc| Project Costs'!$BZ$10:$BZ$1005)</f>
        <v>0</v>
      </c>
      <c r="H9" s="222">
        <f>SUMPRODUCT('Calc| Project Costs'!AA$10:AA$1005,'Input| Projects'!$AI$10:$AI$1005,'Calc| Project Costs'!$BZ$10:$BZ$1005)</f>
        <v>0</v>
      </c>
      <c r="I9" s="222">
        <f>SUMPRODUCT('Calc| Project Costs'!AB$10:AB$1005,'Input| Projects'!$AI$10:$AI$1005,'Calc| Project Costs'!$BZ$10:$BZ$1005)</f>
        <v>0</v>
      </c>
      <c r="J9" s="226">
        <f>IFERROR(SUM(C9:I9),"")</f>
        <v>381101.41700679553</v>
      </c>
      <c r="K9" s="235"/>
      <c r="L9" s="222">
        <f>SUMPRODUCT('Calc| Project Costs'!V$10:V$1005,'Input| Projects'!$AI$10:$AI$1005,'Calc| Project Costs'!$CA$10:$CA$1005)</f>
        <v>59975.576523204159</v>
      </c>
      <c r="M9" s="222">
        <f>SUMPRODUCT('Calc| Project Costs'!W$10:W$1005,'Input| Projects'!$AI$10:$AI$1005,'Calc| Project Costs'!$CA$10:$CA$1005)</f>
        <v>0</v>
      </c>
      <c r="N9" s="222">
        <f>SUMPRODUCT('Calc| Project Costs'!X$10:X$1005,'Input| Projects'!$AI$10:$AI$1005,'Calc| Project Costs'!$CA$10:$CA$1005)</f>
        <v>0</v>
      </c>
      <c r="O9" s="222">
        <f>SUMPRODUCT('Calc| Project Costs'!Y$10:Y$1005,'Input| Projects'!$AI$10:$AI$1005,'Calc| Project Costs'!$CA$10:$CA$1005)</f>
        <v>0</v>
      </c>
      <c r="P9" s="222">
        <f>SUMPRODUCT('Calc| Project Costs'!Z$10:Z$1005,'Input| Projects'!$AI$10:$AI$1005,'Calc| Project Costs'!$CA$10:$CA$1005)</f>
        <v>0</v>
      </c>
      <c r="Q9" s="222">
        <f>SUMPRODUCT('Calc| Project Costs'!AA$10:AA$1005,'Input| Projects'!$AI$10:$AI$1005,'Calc| Project Costs'!$CA$10:$CA$1005)</f>
        <v>0</v>
      </c>
      <c r="R9" s="222">
        <f>SUMPRODUCT('Calc| Project Costs'!AB$10:AB$1005,'Input| Projects'!$AI$10:$AI$1005,'Calc| Project Costs'!$CA$10:$CA$1005)</f>
        <v>0</v>
      </c>
      <c r="S9" s="226">
        <f>IFERROR(SUM(L9:R9),"")</f>
        <v>59975.576523204159</v>
      </c>
      <c r="V9" s="165"/>
    </row>
    <row r="10" spans="1:22" x14ac:dyDescent="0.2">
      <c r="B10" s="42" t="str">
        <f>IF('Input| Setup'!B29="","",'Input| Setup'!B29)</f>
        <v>DER capex</v>
      </c>
      <c r="C10" s="222">
        <f>SUMPRODUCT('Calc| Project Costs'!V$10:V$1005,'Input| Projects'!$AJ$10:$AJ$1005,'Calc| Project Costs'!$BZ$10:$BZ$1005)</f>
        <v>0</v>
      </c>
      <c r="D10" s="222">
        <f>SUMPRODUCT('Calc| Project Costs'!W$10:W$1005,'Input| Projects'!$AJ$10:$AJ$1005,'Calc| Project Costs'!$BZ$10:$BZ$1005)</f>
        <v>0</v>
      </c>
      <c r="E10" s="222">
        <f>SUMPRODUCT('Calc| Project Costs'!X$10:X$1005,'Input| Projects'!$AJ$10:$AJ$1005,'Calc| Project Costs'!$BZ$10:$BZ$1005)</f>
        <v>0</v>
      </c>
      <c r="F10" s="222">
        <f>SUMPRODUCT('Calc| Project Costs'!Y$10:Y$1005,'Input| Projects'!$AJ$10:$AJ$1005,'Calc| Project Costs'!$BZ$10:$BZ$1005)</f>
        <v>0</v>
      </c>
      <c r="G10" s="222">
        <f>SUMPRODUCT('Calc| Project Costs'!Z$10:Z$1005,'Input| Projects'!$AJ$10:$AJ$1005,'Calc| Project Costs'!$BZ$10:$BZ$1005)</f>
        <v>0</v>
      </c>
      <c r="H10" s="222">
        <f>SUMPRODUCT('Calc| Project Costs'!AA$10:AA$1005,'Input| Projects'!$AJ$10:$AJ$1005,'Calc| Project Costs'!$BZ$10:$BZ$1005)</f>
        <v>0</v>
      </c>
      <c r="I10" s="222">
        <f>SUMPRODUCT('Calc| Project Costs'!AB$10:AB$1005,'Input| Projects'!$AJ$10:$AJ$1005,'Calc| Project Costs'!$BZ$10:$BZ$1005)</f>
        <v>0</v>
      </c>
      <c r="J10" s="226">
        <f t="shared" ref="J10:J17" si="0">IFERROR(SUM(C10:I10),"")</f>
        <v>0</v>
      </c>
      <c r="K10" s="235"/>
      <c r="L10" s="222">
        <f>SUMPRODUCT('Calc| Project Costs'!V$10:V$1005,'Input| Projects'!$AJ$10:$AJ$1005,'Calc| Project Costs'!$CA$10:$CA$1005)</f>
        <v>0</v>
      </c>
      <c r="M10" s="222">
        <f>SUMPRODUCT('Calc| Project Costs'!W$10:W$1005,'Input| Projects'!$AJ$10:$AJ$1005,'Calc| Project Costs'!$CA$10:$CA$1005)</f>
        <v>0</v>
      </c>
      <c r="N10" s="222">
        <f>SUMPRODUCT('Calc| Project Costs'!X$10:X$1005,'Input| Projects'!$AJ$10:$AJ$1005,'Calc| Project Costs'!$CA$10:$CA$1005)</f>
        <v>0</v>
      </c>
      <c r="O10" s="222">
        <f>SUMPRODUCT('Calc| Project Costs'!Y$10:Y$1005,'Input| Projects'!$AJ$10:$AJ$1005,'Calc| Project Costs'!$CA$10:$CA$1005)</f>
        <v>0</v>
      </c>
      <c r="P10" s="222">
        <f>SUMPRODUCT('Calc| Project Costs'!Z$10:Z$1005,'Input| Projects'!$AJ$10:$AJ$1005,'Calc| Project Costs'!$CA$10:$CA$1005)</f>
        <v>0</v>
      </c>
      <c r="Q10" s="222">
        <f>SUMPRODUCT('Calc| Project Costs'!AA$10:AA$1005,'Input| Projects'!$AJ$10:$AJ$1005,'Calc| Project Costs'!$CA$10:$CA$1005)</f>
        <v>0</v>
      </c>
      <c r="R10" s="222">
        <f>SUMPRODUCT('Calc| Project Costs'!AB$10:AB$1005,'Input| Projects'!$AJ$10:$AJ$1005,'Calc| Project Costs'!$CA$10:$CA$1005)</f>
        <v>0</v>
      </c>
      <c r="S10" s="226">
        <f t="shared" ref="S10:S17" si="1">IFERROR(SUM(L10:R10),"")</f>
        <v>0</v>
      </c>
    </row>
    <row r="11" spans="1:22" x14ac:dyDescent="0.2">
      <c r="B11" s="42" t="str">
        <f>IF('Input| Setup'!B30="","",'Input| Setup'!B30)</f>
        <v>Augmentation</v>
      </c>
      <c r="C11" s="222">
        <f>SUMPRODUCT('Calc| Project Costs'!V$10:V$1005,'Input| Projects'!$AK$10:$AK$1005,'Calc| Project Costs'!$BZ$10:$BZ$1005)</f>
        <v>16098.600727143126</v>
      </c>
      <c r="D11" s="222">
        <f>SUMPRODUCT('Calc| Project Costs'!W$10:W$1005,'Input| Projects'!$AK$10:$AK$1005,'Calc| Project Costs'!$BZ$10:$BZ$1005)</f>
        <v>0</v>
      </c>
      <c r="E11" s="222">
        <f>SUMPRODUCT('Calc| Project Costs'!X$10:X$1005,'Input| Projects'!$AK$10:$AK$1005,'Calc| Project Costs'!$BZ$10:$BZ$1005)</f>
        <v>0</v>
      </c>
      <c r="F11" s="222">
        <f>SUMPRODUCT('Calc| Project Costs'!Y$10:Y$1005,'Input| Projects'!$AK$10:$AK$1005,'Calc| Project Costs'!$BZ$10:$BZ$1005)</f>
        <v>0</v>
      </c>
      <c r="G11" s="222">
        <f>SUMPRODUCT('Calc| Project Costs'!Z$10:Z$1005,'Input| Projects'!$AK$10:$AK$1005,'Calc| Project Costs'!$BZ$10:$BZ$1005)</f>
        <v>0</v>
      </c>
      <c r="H11" s="222">
        <f>SUMPRODUCT('Calc| Project Costs'!AA$10:AA$1005,'Input| Projects'!$AK$10:$AK$1005,'Calc| Project Costs'!$BZ$10:$BZ$1005)</f>
        <v>0</v>
      </c>
      <c r="I11" s="222">
        <f>SUMPRODUCT('Calc| Project Costs'!AB$10:AB$1005,'Input| Projects'!$AK$10:$AK$1005,'Calc| Project Costs'!$BZ$10:$BZ$1005)</f>
        <v>0</v>
      </c>
      <c r="J11" s="226">
        <f t="shared" si="0"/>
        <v>16098.600727143126</v>
      </c>
      <c r="K11" s="235"/>
      <c r="L11" s="222">
        <f>SUMPRODUCT('Calc| Project Costs'!V$10:V$1005,'Input| Projects'!$AK$10:$AK$1005,'Calc| Project Costs'!$CA$10:$CA$1005)</f>
        <v>16715.818272856872</v>
      </c>
      <c r="M11" s="222">
        <f>SUMPRODUCT('Calc| Project Costs'!W$10:W$1005,'Input| Projects'!$AK$10:$AK$1005,'Calc| Project Costs'!$CA$10:$CA$1005)</f>
        <v>0</v>
      </c>
      <c r="N11" s="222">
        <f>SUMPRODUCT('Calc| Project Costs'!X$10:X$1005,'Input| Projects'!$AK$10:$AK$1005,'Calc| Project Costs'!$CA$10:$CA$1005)</f>
        <v>0</v>
      </c>
      <c r="O11" s="222">
        <f>SUMPRODUCT('Calc| Project Costs'!Y$10:Y$1005,'Input| Projects'!$AK$10:$AK$1005,'Calc| Project Costs'!$CA$10:$CA$1005)</f>
        <v>0</v>
      </c>
      <c r="P11" s="222">
        <f>SUMPRODUCT('Calc| Project Costs'!Z$10:Z$1005,'Input| Projects'!$AK$10:$AK$1005,'Calc| Project Costs'!$CA$10:$CA$1005)</f>
        <v>0</v>
      </c>
      <c r="Q11" s="222">
        <f>SUMPRODUCT('Calc| Project Costs'!AA$10:AA$1005,'Input| Projects'!$AK$10:$AK$1005,'Calc| Project Costs'!$CA$10:$CA$1005)</f>
        <v>0</v>
      </c>
      <c r="R11" s="222">
        <f>SUMPRODUCT('Calc| Project Costs'!AB$10:AB$1005,'Input| Projects'!$AK$10:$AK$1005,'Calc| Project Costs'!$CA$10:$CA$1005)</f>
        <v>0</v>
      </c>
      <c r="S11" s="226">
        <f t="shared" si="1"/>
        <v>16715.818272856872</v>
      </c>
    </row>
    <row r="12" spans="1:22" x14ac:dyDescent="0.2">
      <c r="B12" s="42" t="str">
        <f>IF('Input| Setup'!B31="","",'Input| Setup'!B31)</f>
        <v>Connections</v>
      </c>
      <c r="C12" s="222">
        <f>SUMPRODUCT('Calc| Project Costs'!V$10:V$1005,'Input| Projects'!$AL$10:$AL$1005,'Calc| Project Costs'!$BZ$10:$BZ$1005)</f>
        <v>126891.75358999998</v>
      </c>
      <c r="D12" s="222">
        <f>SUMPRODUCT('Calc| Project Costs'!W$10:W$1005,'Input| Projects'!$AL$10:$AL$1005,'Calc| Project Costs'!$BZ$10:$BZ$1005)</f>
        <v>0</v>
      </c>
      <c r="E12" s="222">
        <f>SUMPRODUCT('Calc| Project Costs'!X$10:X$1005,'Input| Projects'!$AL$10:$AL$1005,'Calc| Project Costs'!$BZ$10:$BZ$1005)</f>
        <v>0</v>
      </c>
      <c r="F12" s="222">
        <f>SUMPRODUCT('Calc| Project Costs'!Y$10:Y$1005,'Input| Projects'!$AL$10:$AL$1005,'Calc| Project Costs'!$BZ$10:$BZ$1005)</f>
        <v>0</v>
      </c>
      <c r="G12" s="222">
        <f>SUMPRODUCT('Calc| Project Costs'!Z$10:Z$1005,'Input| Projects'!$AL$10:$AL$1005,'Calc| Project Costs'!$BZ$10:$BZ$1005)</f>
        <v>0</v>
      </c>
      <c r="H12" s="222">
        <f>SUMPRODUCT('Calc| Project Costs'!AA$10:AA$1005,'Input| Projects'!$AL$10:$AL$1005,'Calc| Project Costs'!$BZ$10:$BZ$1005)</f>
        <v>0</v>
      </c>
      <c r="I12" s="222">
        <f>SUMPRODUCT('Calc| Project Costs'!AB$10:AB$1005,'Input| Projects'!$AL$10:$AL$1005,'Calc| Project Costs'!$BZ$10:$BZ$1005)</f>
        <v>0</v>
      </c>
      <c r="J12" s="226">
        <f t="shared" si="0"/>
        <v>126891.75358999998</v>
      </c>
      <c r="K12" s="235"/>
      <c r="L12" s="222">
        <f>SUMPRODUCT('Calc| Project Costs'!V$10:V$1005,'Input| Projects'!$AL$10:$AL$1005,'Calc| Project Costs'!$CA$10:$CA$1005)</f>
        <v>25.615969999999997</v>
      </c>
      <c r="M12" s="222">
        <f>SUMPRODUCT('Calc| Project Costs'!W$10:W$1005,'Input| Projects'!$AL$10:$AL$1005,'Calc| Project Costs'!$CA$10:$CA$1005)</f>
        <v>0</v>
      </c>
      <c r="N12" s="222">
        <f>SUMPRODUCT('Calc| Project Costs'!X$10:X$1005,'Input| Projects'!$AL$10:$AL$1005,'Calc| Project Costs'!$CA$10:$CA$1005)</f>
        <v>0</v>
      </c>
      <c r="O12" s="222">
        <f>SUMPRODUCT('Calc| Project Costs'!Y$10:Y$1005,'Input| Projects'!$AL$10:$AL$1005,'Calc| Project Costs'!$CA$10:$CA$1005)</f>
        <v>0</v>
      </c>
      <c r="P12" s="222">
        <f>SUMPRODUCT('Calc| Project Costs'!Z$10:Z$1005,'Input| Projects'!$AL$10:$AL$1005,'Calc| Project Costs'!$CA$10:$CA$1005)</f>
        <v>0</v>
      </c>
      <c r="Q12" s="222">
        <f>SUMPRODUCT('Calc| Project Costs'!AA$10:AA$1005,'Input| Projects'!$AL$10:$AL$1005,'Calc| Project Costs'!$CA$10:$CA$1005)</f>
        <v>0</v>
      </c>
      <c r="R12" s="222">
        <f>SUMPRODUCT('Calc| Project Costs'!AB$10:AB$1005,'Input| Projects'!$AL$10:$AL$1005,'Calc| Project Costs'!$CA$10:$CA$1005)</f>
        <v>0</v>
      </c>
      <c r="S12" s="226">
        <f t="shared" si="1"/>
        <v>25.615969999999997</v>
      </c>
    </row>
    <row r="13" spans="1:22" x14ac:dyDescent="0.2">
      <c r="B13" s="42" t="str">
        <f>IF('Input| Setup'!B32="","",'Input| Setup'!B32)</f>
        <v>ICT capex</v>
      </c>
      <c r="C13" s="222">
        <f>SUMPRODUCT('Calc| Project Costs'!V$10:V$1005,'Input| Projects'!$AM$10:$AM$1005,'Calc| Project Costs'!$BZ$10:$BZ$1005)</f>
        <v>71874.655251290358</v>
      </c>
      <c r="D13" s="222">
        <f>SUMPRODUCT('Calc| Project Costs'!W$10:W$1005,'Input| Projects'!$AM$10:$AM$1005,'Calc| Project Costs'!$BZ$10:$BZ$1005)</f>
        <v>0</v>
      </c>
      <c r="E13" s="222">
        <f>SUMPRODUCT('Calc| Project Costs'!X$10:X$1005,'Input| Projects'!$AM$10:$AM$1005,'Calc| Project Costs'!$BZ$10:$BZ$1005)</f>
        <v>0</v>
      </c>
      <c r="F13" s="222">
        <f>SUMPRODUCT('Calc| Project Costs'!Y$10:Y$1005,'Input| Projects'!$AM$10:$AM$1005,'Calc| Project Costs'!$BZ$10:$BZ$1005)</f>
        <v>0</v>
      </c>
      <c r="G13" s="222">
        <f>SUMPRODUCT('Calc| Project Costs'!Z$10:Z$1005,'Input| Projects'!$AM$10:$AM$1005,'Calc| Project Costs'!$BZ$10:$BZ$1005)</f>
        <v>0</v>
      </c>
      <c r="H13" s="222">
        <f>SUMPRODUCT('Calc| Project Costs'!AA$10:AA$1005,'Input| Projects'!$AM$10:$AM$1005,'Calc| Project Costs'!$BZ$10:$BZ$1005)</f>
        <v>0</v>
      </c>
      <c r="I13" s="222">
        <f>SUMPRODUCT('Calc| Project Costs'!AB$10:AB$1005,'Input| Projects'!$AM$10:$AM$1005,'Calc| Project Costs'!$BZ$10:$BZ$1005)</f>
        <v>0</v>
      </c>
      <c r="J13" s="226">
        <f t="shared" si="0"/>
        <v>71874.655251290358</v>
      </c>
      <c r="K13" s="235"/>
      <c r="L13" s="222">
        <f>SUMPRODUCT('Calc| Project Costs'!V$10:V$1005,'Input| Projects'!$AM$10:$AM$1005,'Calc| Project Costs'!$CA$10:$CA$1005)</f>
        <v>4639.6216187096288</v>
      </c>
      <c r="M13" s="222">
        <f>SUMPRODUCT('Calc| Project Costs'!W$10:W$1005,'Input| Projects'!$AM$10:$AM$1005,'Calc| Project Costs'!$CA$10:$CA$1005)</f>
        <v>0</v>
      </c>
      <c r="N13" s="222">
        <f>SUMPRODUCT('Calc| Project Costs'!X$10:X$1005,'Input| Projects'!$AM$10:$AM$1005,'Calc| Project Costs'!$CA$10:$CA$1005)</f>
        <v>0</v>
      </c>
      <c r="O13" s="222">
        <f>SUMPRODUCT('Calc| Project Costs'!Y$10:Y$1005,'Input| Projects'!$AM$10:$AM$1005,'Calc| Project Costs'!$CA$10:$CA$1005)</f>
        <v>0</v>
      </c>
      <c r="P13" s="222">
        <f>SUMPRODUCT('Calc| Project Costs'!Z$10:Z$1005,'Input| Projects'!$AM$10:$AM$1005,'Calc| Project Costs'!$CA$10:$CA$1005)</f>
        <v>0</v>
      </c>
      <c r="Q13" s="222">
        <f>SUMPRODUCT('Calc| Project Costs'!AA$10:AA$1005,'Input| Projects'!$AM$10:$AM$1005,'Calc| Project Costs'!$CA$10:$CA$1005)</f>
        <v>0</v>
      </c>
      <c r="R13" s="222">
        <f>SUMPRODUCT('Calc| Project Costs'!AB$10:AB$1005,'Input| Projects'!$AM$10:$AM$1005,'Calc| Project Costs'!$CA$10:$CA$1005)</f>
        <v>0</v>
      </c>
      <c r="S13" s="226">
        <f t="shared" si="1"/>
        <v>4639.6216187096288</v>
      </c>
    </row>
    <row r="14" spans="1:22" x14ac:dyDescent="0.2">
      <c r="B14" s="42" t="str">
        <f>IF('Input| Setup'!B33="","",'Input| Setup'!B33)</f>
        <v>Property capex</v>
      </c>
      <c r="C14" s="222">
        <f>SUMPRODUCT('Calc| Project Costs'!V$10:V$1005,'Input| Projects'!$AN$10:$AN$1005,'Calc| Project Costs'!$BZ$10:$BZ$1005)</f>
        <v>15176.149836473569</v>
      </c>
      <c r="D14" s="222">
        <f>SUMPRODUCT('Calc| Project Costs'!W$10:W$1005,'Input| Projects'!$AN$10:$AN$1005,'Calc| Project Costs'!$BZ$10:$BZ$1005)</f>
        <v>0</v>
      </c>
      <c r="E14" s="222">
        <f>SUMPRODUCT('Calc| Project Costs'!X$10:X$1005,'Input| Projects'!$AN$10:$AN$1005,'Calc| Project Costs'!$BZ$10:$BZ$1005)</f>
        <v>0</v>
      </c>
      <c r="F14" s="222">
        <f>SUMPRODUCT('Calc| Project Costs'!Y$10:Y$1005,'Input| Projects'!$AN$10:$AN$1005,'Calc| Project Costs'!$BZ$10:$BZ$1005)</f>
        <v>0</v>
      </c>
      <c r="G14" s="222">
        <f>SUMPRODUCT('Calc| Project Costs'!Z$10:Z$1005,'Input| Projects'!$AN$10:$AN$1005,'Calc| Project Costs'!$BZ$10:$BZ$1005)</f>
        <v>0</v>
      </c>
      <c r="H14" s="222">
        <f>SUMPRODUCT('Calc| Project Costs'!AA$10:AA$1005,'Input| Projects'!$AN$10:$AN$1005,'Calc| Project Costs'!$BZ$10:$BZ$1005)</f>
        <v>0</v>
      </c>
      <c r="I14" s="222">
        <f>SUMPRODUCT('Calc| Project Costs'!AB$10:AB$1005,'Input| Projects'!$AN$10:$AN$1005,'Calc| Project Costs'!$BZ$10:$BZ$1005)</f>
        <v>0</v>
      </c>
      <c r="J14" s="226">
        <f t="shared" si="0"/>
        <v>15176.149836473569</v>
      </c>
      <c r="K14" s="235"/>
      <c r="L14" s="222">
        <f>SUMPRODUCT('Calc| Project Costs'!V$10:V$1005,'Input| Projects'!$AN$10:$AN$1005,'Calc| Project Costs'!$CA$10:$CA$1005)</f>
        <v>161.05146352642922</v>
      </c>
      <c r="M14" s="222">
        <f>SUMPRODUCT('Calc| Project Costs'!W$10:W$1005,'Input| Projects'!$AN$10:$AN$1005,'Calc| Project Costs'!$CA$10:$CA$1005)</f>
        <v>0</v>
      </c>
      <c r="N14" s="222">
        <f>SUMPRODUCT('Calc| Project Costs'!X$10:X$1005,'Input| Projects'!$AN$10:$AN$1005,'Calc| Project Costs'!$CA$10:$CA$1005)</f>
        <v>0</v>
      </c>
      <c r="O14" s="222">
        <f>SUMPRODUCT('Calc| Project Costs'!Y$10:Y$1005,'Input| Projects'!$AN$10:$AN$1005,'Calc| Project Costs'!$CA$10:$CA$1005)</f>
        <v>0</v>
      </c>
      <c r="P14" s="222">
        <f>SUMPRODUCT('Calc| Project Costs'!Z$10:Z$1005,'Input| Projects'!$AN$10:$AN$1005,'Calc| Project Costs'!$CA$10:$CA$1005)</f>
        <v>0</v>
      </c>
      <c r="Q14" s="222">
        <f>SUMPRODUCT('Calc| Project Costs'!AA$10:AA$1005,'Input| Projects'!$AN$10:$AN$1005,'Calc| Project Costs'!$CA$10:$CA$1005)</f>
        <v>0</v>
      </c>
      <c r="R14" s="222">
        <f>SUMPRODUCT('Calc| Project Costs'!AB$10:AB$1005,'Input| Projects'!$AN$10:$AN$1005,'Calc| Project Costs'!$CA$10:$CA$1005)</f>
        <v>0</v>
      </c>
      <c r="S14" s="226">
        <f t="shared" si="1"/>
        <v>161.05146352642922</v>
      </c>
    </row>
    <row r="15" spans="1:22" x14ac:dyDescent="0.2">
      <c r="B15" s="42" t="str">
        <f>IF('Input| Setup'!B34="","",'Input| Setup'!B34)</f>
        <v>Fleet capex</v>
      </c>
      <c r="C15" s="222">
        <f>SUMPRODUCT('Calc| Project Costs'!V$10:V$1005,'Input| Projects'!$AO$10:$AO$1005,'Calc| Project Costs'!$BZ$10:$BZ$1005)</f>
        <v>31276.255054019413</v>
      </c>
      <c r="D15" s="222">
        <f>SUMPRODUCT('Calc| Project Costs'!W$10:W$1005,'Input| Projects'!$AO$10:$AO$1005,'Calc| Project Costs'!$BZ$10:$BZ$1005)</f>
        <v>0</v>
      </c>
      <c r="E15" s="222">
        <f>SUMPRODUCT('Calc| Project Costs'!X$10:X$1005,'Input| Projects'!$AO$10:$AO$1005,'Calc| Project Costs'!$BZ$10:$BZ$1005)</f>
        <v>0</v>
      </c>
      <c r="F15" s="222">
        <f>SUMPRODUCT('Calc| Project Costs'!Y$10:Y$1005,'Input| Projects'!$AO$10:$AO$1005,'Calc| Project Costs'!$BZ$10:$BZ$1005)</f>
        <v>0</v>
      </c>
      <c r="G15" s="222">
        <f>SUMPRODUCT('Calc| Project Costs'!Z$10:Z$1005,'Input| Projects'!$AO$10:$AO$1005,'Calc| Project Costs'!$BZ$10:$BZ$1005)</f>
        <v>0</v>
      </c>
      <c r="H15" s="222">
        <f>SUMPRODUCT('Calc| Project Costs'!AA$10:AA$1005,'Input| Projects'!$AO$10:$AO$1005,'Calc| Project Costs'!$BZ$10:$BZ$1005)</f>
        <v>0</v>
      </c>
      <c r="I15" s="222">
        <f>SUMPRODUCT('Calc| Project Costs'!AB$10:AB$1005,'Input| Projects'!$AO$10:$AO$1005,'Calc| Project Costs'!$BZ$10:$BZ$1005)</f>
        <v>0</v>
      </c>
      <c r="J15" s="226">
        <f t="shared" si="0"/>
        <v>31276.255054019413</v>
      </c>
      <c r="K15" s="235"/>
      <c r="L15" s="222">
        <f>SUMPRODUCT('Calc| Project Costs'!V$10:V$1005,'Input| Projects'!$AO$10:$AO$1005,'Calc| Project Costs'!$CA$10:$CA$1005)</f>
        <v>1757.994045980583</v>
      </c>
      <c r="M15" s="222">
        <f>SUMPRODUCT('Calc| Project Costs'!W$10:W$1005,'Input| Projects'!$AO$10:$AO$1005,'Calc| Project Costs'!$CA$10:$CA$1005)</f>
        <v>0</v>
      </c>
      <c r="N15" s="222">
        <f>SUMPRODUCT('Calc| Project Costs'!X$10:X$1005,'Input| Projects'!$AO$10:$AO$1005,'Calc| Project Costs'!$CA$10:$CA$1005)</f>
        <v>0</v>
      </c>
      <c r="O15" s="222">
        <f>SUMPRODUCT('Calc| Project Costs'!Y$10:Y$1005,'Input| Projects'!$AO$10:$AO$1005,'Calc| Project Costs'!$CA$10:$CA$1005)</f>
        <v>0</v>
      </c>
      <c r="P15" s="222">
        <f>SUMPRODUCT('Calc| Project Costs'!Z$10:Z$1005,'Input| Projects'!$AO$10:$AO$1005,'Calc| Project Costs'!$CA$10:$CA$1005)</f>
        <v>0</v>
      </c>
      <c r="Q15" s="222">
        <f>SUMPRODUCT('Calc| Project Costs'!AA$10:AA$1005,'Input| Projects'!$AO$10:$AO$1005,'Calc| Project Costs'!$CA$10:$CA$1005)</f>
        <v>0</v>
      </c>
      <c r="R15" s="222">
        <f>SUMPRODUCT('Calc| Project Costs'!AB$10:AB$1005,'Input| Projects'!$AO$10:$AO$1005,'Calc| Project Costs'!$CA$10:$CA$1005)</f>
        <v>0</v>
      </c>
      <c r="S15" s="226">
        <f t="shared" si="1"/>
        <v>1757.994045980583</v>
      </c>
    </row>
    <row r="16" spans="1:22" x14ac:dyDescent="0.2">
      <c r="B16" s="42" t="str">
        <f>IF('Input| Setup'!B35="","",'Input| Setup'!B35)</f>
        <v>Other Non-network capex</v>
      </c>
      <c r="C16" s="222">
        <f>SUMPRODUCT('Calc| Project Costs'!V$10:V$1005,'Input| Projects'!$AP$10:$AP$1005,'Calc| Project Costs'!$BZ$10:$BZ$1005)</f>
        <v>16323.571359566609</v>
      </c>
      <c r="D16" s="222">
        <f>SUMPRODUCT('Calc| Project Costs'!W$10:W$1005,'Input| Projects'!$AP$10:$AP$1005,'Calc| Project Costs'!$BZ$10:$BZ$1005)</f>
        <v>0</v>
      </c>
      <c r="E16" s="222">
        <f>SUMPRODUCT('Calc| Project Costs'!X$10:X$1005,'Input| Projects'!$AP$10:$AP$1005,'Calc| Project Costs'!$BZ$10:$BZ$1005)</f>
        <v>0</v>
      </c>
      <c r="F16" s="222">
        <f>SUMPRODUCT('Calc| Project Costs'!Y$10:Y$1005,'Input| Projects'!$AP$10:$AP$1005,'Calc| Project Costs'!$BZ$10:$BZ$1005)</f>
        <v>0</v>
      </c>
      <c r="G16" s="222">
        <f>SUMPRODUCT('Calc| Project Costs'!Z$10:Z$1005,'Input| Projects'!$AP$10:$AP$1005,'Calc| Project Costs'!$BZ$10:$BZ$1005)</f>
        <v>0</v>
      </c>
      <c r="H16" s="222">
        <f>SUMPRODUCT('Calc| Project Costs'!AA$10:AA$1005,'Input| Projects'!$AP$10:$AP$1005,'Calc| Project Costs'!$BZ$10:$BZ$1005)</f>
        <v>0</v>
      </c>
      <c r="I16" s="222">
        <f>SUMPRODUCT('Calc| Project Costs'!AB$10:AB$1005,'Input| Projects'!$AP$10:$AP$1005,'Calc| Project Costs'!$BZ$10:$BZ$1005)</f>
        <v>0</v>
      </c>
      <c r="J16" s="226">
        <f t="shared" si="0"/>
        <v>16323.571359566609</v>
      </c>
      <c r="K16" s="235"/>
      <c r="L16" s="222">
        <f>SUMPRODUCT('Calc| Project Costs'!V$10:V$1005,'Input| Projects'!$AP$10:$AP$1005,'Calc| Project Costs'!$CA$10:$CA$1005)</f>
        <v>1554.7725335555137</v>
      </c>
      <c r="M16" s="222">
        <f>SUMPRODUCT('Calc| Project Costs'!W$10:W$1005,'Input| Projects'!$AP$10:$AP$1005,'Calc| Project Costs'!$CA$10:$CA$1005)</f>
        <v>0</v>
      </c>
      <c r="N16" s="222">
        <f>SUMPRODUCT('Calc| Project Costs'!X$10:X$1005,'Input| Projects'!$AP$10:$AP$1005,'Calc| Project Costs'!$CA$10:$CA$1005)</f>
        <v>0</v>
      </c>
      <c r="O16" s="222">
        <f>SUMPRODUCT('Calc| Project Costs'!Y$10:Y$1005,'Input| Projects'!$AP$10:$AP$1005,'Calc| Project Costs'!$CA$10:$CA$1005)</f>
        <v>0</v>
      </c>
      <c r="P16" s="222">
        <f>SUMPRODUCT('Calc| Project Costs'!Z$10:Z$1005,'Input| Projects'!$AP$10:$AP$1005,'Calc| Project Costs'!$CA$10:$CA$1005)</f>
        <v>0</v>
      </c>
      <c r="Q16" s="222">
        <f>SUMPRODUCT('Calc| Project Costs'!AA$10:AA$1005,'Input| Projects'!$AP$10:$AP$1005,'Calc| Project Costs'!$CA$10:$CA$1005)</f>
        <v>0</v>
      </c>
      <c r="R16" s="222">
        <f>SUMPRODUCT('Calc| Project Costs'!AB$10:AB$1005,'Input| Projects'!$AP$10:$AP$1005,'Calc| Project Costs'!$CA$10:$CA$1005)</f>
        <v>0</v>
      </c>
      <c r="S16" s="226">
        <f t="shared" si="1"/>
        <v>1554.7725335555137</v>
      </c>
    </row>
    <row r="17" spans="1:21" x14ac:dyDescent="0.2">
      <c r="B17" s="42" t="s">
        <v>32</v>
      </c>
      <c r="C17" s="222">
        <f>SUMPRODUCT('Calc| Project Costs'!$BZ$10:$BZ$1005,'Calc| Project Costs'!BB10:BB1005)+SUMPRODUCT('Calc| Project Costs'!V$10:V$1005,'Input| Projects'!$AQ$10:$AQ$1005,'Calc| Project Costs'!$BZ$10:$BZ$1005)</f>
        <v>139081.08388582573</v>
      </c>
      <c r="D17" s="222">
        <f>SUMPRODUCT('Calc| Project Costs'!$BZ$10:$BZ$1005,'Calc| Project Costs'!BC10:BC1005)+SUMPRODUCT('Calc| Project Costs'!W$10:W$1005,'Input| Projects'!$AQ$10:$AQ$1005,'Calc| Project Costs'!$BZ$10:$BZ$1005)</f>
        <v>0</v>
      </c>
      <c r="E17" s="222">
        <f>SUMPRODUCT('Calc| Project Costs'!$BZ$10:$BZ$1005,'Calc| Project Costs'!BD10:BD1005)+SUMPRODUCT('Calc| Project Costs'!X$10:X$1005,'Input| Projects'!$AQ$10:$AQ$1005,'Calc| Project Costs'!$BZ$10:$BZ$1005)</f>
        <v>0</v>
      </c>
      <c r="F17" s="222">
        <f>SUMPRODUCT('Calc| Project Costs'!$BZ$10:$BZ$1005,'Calc| Project Costs'!BE10:BE1005)+SUMPRODUCT('Calc| Project Costs'!Y$10:Y$1005,'Input| Projects'!$AQ$10:$AQ$1005,'Calc| Project Costs'!$BZ$10:$BZ$1005)</f>
        <v>0</v>
      </c>
      <c r="G17" s="222">
        <f>SUMPRODUCT('Calc| Project Costs'!$BZ$10:$BZ$1005,'Calc| Project Costs'!BF10:BF1005)+SUMPRODUCT('Calc| Project Costs'!Z$10:Z$1005,'Input| Projects'!$AQ$10:$AQ$1005,'Calc| Project Costs'!$BZ$10:$BZ$1005)</f>
        <v>0</v>
      </c>
      <c r="H17" s="222">
        <f>SUMPRODUCT('Calc| Project Costs'!$BZ$10:$BZ$1005,'Calc| Project Costs'!BG10:BG1005)+SUMPRODUCT('Calc| Project Costs'!AA$10:AA$1005,'Input| Projects'!$AQ$10:$AQ$1005,'Calc| Project Costs'!$BZ$10:$BZ$1005)</f>
        <v>0</v>
      </c>
      <c r="I17" s="222">
        <f>SUMPRODUCT('Calc| Project Costs'!$BZ$10:$BZ$1005,'Calc| Project Costs'!BH10:BH1005)+SUMPRODUCT('Calc| Project Costs'!AB$10:AB$1005,'Input| Projects'!$AQ$10:$AQ$1005,'Calc| Project Costs'!$BZ$10:$BZ$1005)</f>
        <v>0</v>
      </c>
      <c r="J17" s="226">
        <f t="shared" si="0"/>
        <v>139081.08388582573</v>
      </c>
      <c r="K17" s="235"/>
      <c r="L17" s="222">
        <f>SUMPRODUCT('Calc| Project Costs'!$CA$10:$CA$1005,'Calc| Project Costs'!BB10:BB1005)+SUMPRODUCT('Calc| Project Costs'!V$10:V$1005,'Input| Projects'!$AQ$10:$AQ$1005,'Calc| Project Costs'!$CA$10:$CA$1005)</f>
        <v>10843.339109814382</v>
      </c>
      <c r="M17" s="222">
        <f>SUMPRODUCT('Calc| Project Costs'!$CA$10:$CA$1005,'Calc| Project Costs'!BC10:BC1005)+SUMPRODUCT('Calc| Project Costs'!W$10:W$1005,'Input| Projects'!$AQ$10:$AQ$1005,'Calc| Project Costs'!$CA$10:$CA$1005)</f>
        <v>0</v>
      </c>
      <c r="N17" s="222">
        <f>SUMPRODUCT('Calc| Project Costs'!$CA$10:$CA$1005,'Calc| Project Costs'!BD10:BD1005)+SUMPRODUCT('Calc| Project Costs'!X$10:X$1005,'Input| Projects'!$AQ$10:$AQ$1005,'Calc| Project Costs'!$CA$10:$CA$1005)</f>
        <v>0</v>
      </c>
      <c r="O17" s="222">
        <f>SUMPRODUCT('Calc| Project Costs'!$CA$10:$CA$1005,'Calc| Project Costs'!BE10:BE1005)+SUMPRODUCT('Calc| Project Costs'!Y$10:Y$1005,'Input| Projects'!$AQ$10:$AQ$1005,'Calc| Project Costs'!$CA$10:$CA$1005)</f>
        <v>0</v>
      </c>
      <c r="P17" s="222">
        <f>SUMPRODUCT('Calc| Project Costs'!$CA$10:$CA$1005,'Calc| Project Costs'!BF10:BF1005)+SUMPRODUCT('Calc| Project Costs'!Z$10:Z$1005,'Input| Projects'!$AQ$10:$AQ$1005,'Calc| Project Costs'!$CA$10:$CA$1005)</f>
        <v>0</v>
      </c>
      <c r="Q17" s="222">
        <f>SUMPRODUCT('Calc| Project Costs'!$CA$10:$CA$1005,'Calc| Project Costs'!BG10:BG1005)+SUMPRODUCT('Calc| Project Costs'!AA$10:AA$1005,'Input| Projects'!$AQ$10:$AQ$1005,'Calc| Project Costs'!$CA$10:$CA$1005)</f>
        <v>0</v>
      </c>
      <c r="R17" s="222">
        <f>SUMPRODUCT('Calc| Project Costs'!$CA$10:$CA$1005,'Calc| Project Costs'!BH10:BH1005)+SUMPRODUCT('Calc| Project Costs'!AB$10:AB$1005,'Input| Projects'!$AQ$10:$AQ$1005,'Calc| Project Costs'!$CA$10:$CA$1005)</f>
        <v>0</v>
      </c>
      <c r="S17" s="226">
        <f t="shared" si="1"/>
        <v>10843.339109814382</v>
      </c>
    </row>
    <row r="18" spans="1:21" x14ac:dyDescent="0.2">
      <c r="B18" s="206" t="s">
        <v>179</v>
      </c>
      <c r="C18" s="226">
        <f t="shared" ref="C18:J18" si="2">IFERROR(SUM(C9:C17),"")</f>
        <v>797823.4867111143</v>
      </c>
      <c r="D18" s="226">
        <f t="shared" si="2"/>
        <v>0</v>
      </c>
      <c r="E18" s="222">
        <f t="shared" si="2"/>
        <v>0</v>
      </c>
      <c r="F18" s="222">
        <f>IFERROR(SUM(F9:F17),"")</f>
        <v>0</v>
      </c>
      <c r="G18" s="222">
        <f>IFERROR(SUM(G9:G17),"")</f>
        <v>0</v>
      </c>
      <c r="H18" s="222">
        <f>IFERROR(SUM(H9:H17),"")</f>
        <v>0</v>
      </c>
      <c r="I18" s="222">
        <f>IFERROR(SUM(I9:I17),"")</f>
        <v>0</v>
      </c>
      <c r="J18" s="226">
        <f t="shared" si="2"/>
        <v>797823.4867111143</v>
      </c>
      <c r="K18" s="235"/>
      <c r="L18" s="226">
        <f t="shared" ref="L18:S18" si="3">IFERROR(SUM(L9:L17),"")</f>
        <v>95673.789537647564</v>
      </c>
      <c r="M18" s="226">
        <f t="shared" si="3"/>
        <v>0</v>
      </c>
      <c r="N18" s="226">
        <f t="shared" si="3"/>
        <v>0</v>
      </c>
      <c r="O18" s="226">
        <f t="shared" si="3"/>
        <v>0</v>
      </c>
      <c r="P18" s="226">
        <f t="shared" si="3"/>
        <v>0</v>
      </c>
      <c r="Q18" s="226">
        <f t="shared" si="3"/>
        <v>0</v>
      </c>
      <c r="R18" s="226">
        <f t="shared" si="3"/>
        <v>0</v>
      </c>
      <c r="S18" s="226">
        <f t="shared" si="3"/>
        <v>95673.789537647564</v>
      </c>
    </row>
    <row r="19" spans="1:21" x14ac:dyDescent="0.2">
      <c r="B19" s="42" t="s">
        <v>42</v>
      </c>
      <c r="C19" s="222">
        <f>SUMPRODUCT('Calc| Project Costs'!AD10:AD1005,'Calc| Project Costs'!$BZ$10:$BZ$1005)+SUMPRODUCT('Calc| Project Costs'!BJ10:BJ1005,'Calc| Project Costs'!$BZ$10:$BZ$1005)</f>
        <v>116313.08521999998</v>
      </c>
      <c r="D19" s="222">
        <f>SUMPRODUCT('Calc| Project Costs'!AE10:AE1005,'Calc| Project Costs'!$BZ$10:$BZ$1005)+SUMPRODUCT('Calc| Project Costs'!BK10:BK1005,'Calc| Project Costs'!$BZ$10:$BZ$1005)</f>
        <v>0</v>
      </c>
      <c r="E19" s="222">
        <f>SUMPRODUCT('Calc| Project Costs'!AF10:AF1005,'Calc| Project Costs'!$BZ$10:$BZ$1005)+SUMPRODUCT('Calc| Project Costs'!BL10:BL1005,'Calc| Project Costs'!$BZ$10:$BZ$1005)</f>
        <v>0</v>
      </c>
      <c r="F19" s="222">
        <f>SUMPRODUCT('Calc| Project Costs'!AG10:AG1005,'Calc| Project Costs'!$BZ$10:$BZ$1005)+SUMPRODUCT('Calc| Project Costs'!BM10:BM1005,'Calc| Project Costs'!$BZ$10:$BZ$1005)</f>
        <v>0</v>
      </c>
      <c r="G19" s="222">
        <f>SUMPRODUCT('Calc| Project Costs'!AH10:AH1005,'Calc| Project Costs'!$BZ$10:$BZ$1005)+SUMPRODUCT('Calc| Project Costs'!BN10:BN1005,'Calc| Project Costs'!$BZ$10:$BZ$1005)</f>
        <v>0</v>
      </c>
      <c r="H19" s="222">
        <f>SUMPRODUCT('Calc| Project Costs'!AI10:AI1005,'Calc| Project Costs'!$BZ$10:$BZ$1005)+SUMPRODUCT('Calc| Project Costs'!BO10:BO1005,'Calc| Project Costs'!$BZ$10:$BZ$1005)</f>
        <v>0</v>
      </c>
      <c r="I19" s="222">
        <f>SUMPRODUCT('Calc| Project Costs'!AJ10:AJ1005,'Calc| Project Costs'!$BZ$10:$BZ$1005)+SUMPRODUCT('Calc| Project Costs'!BP10:BP1005,'Calc| Project Costs'!$BZ$10:$BZ$1005)</f>
        <v>0</v>
      </c>
      <c r="J19" s="226">
        <f>IFERROR(SUM(C19:I19),"")</f>
        <v>116313.08521999998</v>
      </c>
      <c r="K19" s="235"/>
      <c r="L19" s="222">
        <f>SUMPRODUCT('Calc| Project Costs'!AD10:AD1005,'Calc| Project Costs'!$CA$10:$CA$1005)+SUMPRODUCT('Calc| Project Costs'!BJ10:BJ1005,'Calc| Project Costs'!$CA$10:$CA$1005)</f>
        <v>0</v>
      </c>
      <c r="M19" s="222">
        <f>SUMPRODUCT('Calc| Project Costs'!AE10:AE1005,'Calc| Project Costs'!$CA$10:$CA$1005)+SUMPRODUCT('Calc| Project Costs'!BK10:BK1005,'Calc| Project Costs'!$CA$10:$CA$1005)</f>
        <v>0</v>
      </c>
      <c r="N19" s="222">
        <f>SUMPRODUCT('Calc| Project Costs'!AF10:AF1005,'Calc| Project Costs'!$CA$10:$CA$1005)+SUMPRODUCT('Calc| Project Costs'!BL10:BL1005,'Calc| Project Costs'!$CA$10:$CA$1005)</f>
        <v>0</v>
      </c>
      <c r="O19" s="222">
        <f>SUMPRODUCT('Calc| Project Costs'!AG10:AG1005,'Calc| Project Costs'!$CA$10:$CA$1005)+SUMPRODUCT('Calc| Project Costs'!BM10:BM1005,'Calc| Project Costs'!$CA$10:$CA$1005)</f>
        <v>0</v>
      </c>
      <c r="P19" s="222">
        <f>SUMPRODUCT('Calc| Project Costs'!AH10:AH1005,'Calc| Project Costs'!$CA$10:$CA$1005)+SUMPRODUCT('Calc| Project Costs'!BN10:BN1005,'Calc| Project Costs'!$CA$10:$CA$1005)</f>
        <v>0</v>
      </c>
      <c r="Q19" s="222">
        <f>SUMPRODUCT('Calc| Project Costs'!AI10:AI1005,'Calc| Project Costs'!$CA$10:$CA$1005)+SUMPRODUCT('Calc| Project Costs'!BO10:BO1005,'Calc| Project Costs'!$CA$10:$CA$1005)</f>
        <v>0</v>
      </c>
      <c r="R19" s="222">
        <f>SUMPRODUCT('Calc| Project Costs'!AJ10:AJ1005,'Calc| Project Costs'!$CA$10:$CA$1005)+SUMPRODUCT('Calc| Project Costs'!BP10:BP1005,'Calc| Project Costs'!$CA$10:$CA$1005)</f>
        <v>0</v>
      </c>
      <c r="S19" s="226">
        <f>IFERROR(SUM(L19:R19),"")</f>
        <v>0</v>
      </c>
    </row>
    <row r="20" spans="1:21" x14ac:dyDescent="0.2">
      <c r="B20" s="42" t="s">
        <v>43</v>
      </c>
      <c r="C20" s="222" cm="1">
        <f t="array" ref="C20">IFERROR(SUMPRODUCT(--('Input| Disposals'!$N$8:$N$57="Dx"),'Input| Disposals'!O$8:O$57),"")</f>
        <v>129225.72400000002</v>
      </c>
      <c r="D20" s="222" cm="1">
        <f t="array" ref="D20">IFERROR(SUMPRODUCT(--('Input| Disposals'!$N$8:$N$57="Dx"),'Input| Disposals'!P$8:P$57),"")</f>
        <v>0</v>
      </c>
      <c r="E20" s="222" cm="1">
        <f t="array" ref="E20">IFERROR(SUMPRODUCT(--('Input| Disposals'!$N$8:$N$57="Dx"),'Input| Disposals'!Q$8:Q$57),"")</f>
        <v>0</v>
      </c>
      <c r="F20" s="222" cm="1">
        <f t="array" ref="F20">IFERROR(SUMPRODUCT(--('Input| Disposals'!$N$8:$N$57="Dx"),'Input| Disposals'!R$8:R$57),"")</f>
        <v>0</v>
      </c>
      <c r="G20" s="222" cm="1">
        <f t="array" ref="G20">IFERROR(SUMPRODUCT(--('Input| Disposals'!$N$8:$N$57="Dx"),'Input| Disposals'!S$8:S$57),"")</f>
        <v>0</v>
      </c>
      <c r="H20" s="222" cm="1">
        <f t="array" ref="H20">IFERROR(SUMPRODUCT(--('Input| Disposals'!$N$8:$N$57="Dx"),'Input| Disposals'!T$8:T$57),"")</f>
        <v>0</v>
      </c>
      <c r="I20" s="222" cm="1">
        <f t="array" ref="I20">IFERROR(SUMPRODUCT(--('Input| Disposals'!$N$8:$N$57="Dx"),'Input| Disposals'!U$8:U$57),"")</f>
        <v>0</v>
      </c>
      <c r="J20" s="226">
        <f>IFERROR(SUM(C20:I20),"")</f>
        <v>129225.72400000002</v>
      </c>
      <c r="K20" s="235"/>
      <c r="L20" s="222" cm="1">
        <f t="array" ref="L20">IFERROR(SUMPRODUCT(--('Input| Disposals'!$N$8:$N$57="Tx"),'Input| Disposals'!O$8:O$57),"")</f>
        <v>12318.209000000001</v>
      </c>
      <c r="M20" s="222" cm="1">
        <f t="array" ref="M20">IFERROR(SUMPRODUCT(--('Input| Disposals'!$N$8:$N$57="Tx"),'Input| Disposals'!P$8:P$57),"")</f>
        <v>0</v>
      </c>
      <c r="N20" s="222" cm="1">
        <f t="array" ref="N20">IFERROR(SUMPRODUCT(--('Input| Disposals'!$N$8:$N$57="Tx"),'Input| Disposals'!Q$8:Q$57),"")</f>
        <v>0</v>
      </c>
      <c r="O20" s="222" cm="1">
        <f t="array" ref="O20">IFERROR(SUMPRODUCT(--('Input| Disposals'!$N$8:$N$57="Tx"),'Input| Disposals'!R$8:R$57),"")</f>
        <v>0</v>
      </c>
      <c r="P20" s="222" cm="1">
        <f t="array" ref="P20">IFERROR(SUMPRODUCT(--('Input| Disposals'!$N$8:$N$57="Tx"),'Input| Disposals'!S$8:S$57),"")</f>
        <v>0</v>
      </c>
      <c r="Q20" s="222" cm="1">
        <f t="array" ref="Q20">IFERROR(SUMPRODUCT(--('Input| Disposals'!$N$8:$N$57="Tx"),'Input| Disposals'!T$8:T$57),"")</f>
        <v>0</v>
      </c>
      <c r="R20" s="222" cm="1">
        <f t="array" ref="R20">IFERROR(SUMPRODUCT(--('Input| Disposals'!$N$8:$N$57="Tx"),'Input| Disposals'!U$8:U$57),"")</f>
        <v>0</v>
      </c>
      <c r="S20" s="226">
        <f>IFERROR(SUM(L20:R20),"")</f>
        <v>12318.209000000001</v>
      </c>
    </row>
    <row r="21" spans="1:21" ht="12.75" customHeight="1" x14ac:dyDescent="0.2">
      <c r="B21" s="206" t="s">
        <v>31</v>
      </c>
      <c r="C21" s="226">
        <f t="shared" ref="C21:I21" si="4">IFERROR(C18-C19-C20,"")</f>
        <v>552284.67749111424</v>
      </c>
      <c r="D21" s="226">
        <f t="shared" si="4"/>
        <v>0</v>
      </c>
      <c r="E21" s="226">
        <f t="shared" si="4"/>
        <v>0</v>
      </c>
      <c r="F21" s="226">
        <f t="shared" si="4"/>
        <v>0</v>
      </c>
      <c r="G21" s="226">
        <f t="shared" si="4"/>
        <v>0</v>
      </c>
      <c r="H21" s="226">
        <f t="shared" si="4"/>
        <v>0</v>
      </c>
      <c r="I21" s="226">
        <f t="shared" si="4"/>
        <v>0</v>
      </c>
      <c r="J21" s="226">
        <f>IFERROR(SUM(C21:I21),"")</f>
        <v>552284.67749111424</v>
      </c>
      <c r="K21" s="235"/>
      <c r="L21" s="226">
        <f t="shared" ref="L21:R21" si="5">IFERROR(L18-L19-L20,"")</f>
        <v>83355.580537647562</v>
      </c>
      <c r="M21" s="226">
        <f t="shared" si="5"/>
        <v>0</v>
      </c>
      <c r="N21" s="226">
        <f t="shared" si="5"/>
        <v>0</v>
      </c>
      <c r="O21" s="226">
        <f t="shared" si="5"/>
        <v>0</v>
      </c>
      <c r="P21" s="226">
        <f t="shared" si="5"/>
        <v>0</v>
      </c>
      <c r="Q21" s="226">
        <f t="shared" si="5"/>
        <v>0</v>
      </c>
      <c r="R21" s="226">
        <f t="shared" si="5"/>
        <v>0</v>
      </c>
      <c r="S21" s="226">
        <f>IFERROR(SUM(L21:R21),"")</f>
        <v>83355.580537647562</v>
      </c>
    </row>
    <row r="22" spans="1:21" ht="12.75" customHeight="1" x14ac:dyDescent="0.2">
      <c r="A22" s="76"/>
      <c r="B22" s="115"/>
      <c r="C22" s="9" cm="1">
        <f t="array" ref="C22">IF(AND(ABS(C$18-(SUM(SUMPRODUCT('Calc| Project Costs'!$BZ$10:$BZ$1005,'Calc| Project Costs'!AD$10:AD$1005)+SUMPRODUCT('Calc| Project Costs'!$BZ$10:$BZ$1005,'Calc| Project Costs'!BJ$10:BJ$1005))+SUMPRODUCT(--('Input| Disposals'!$N$8:$N$57="Dx"),'Input| Disposals'!O$8:O$57)+C$21))&lt;0.000001,(ABS(C$18-(SUMPRODUCT('Calc| Project Costs'!$BZ$10:$BZ$1005,'Calc| Project Costs'!BR$10:BR$1005)))&lt;0.000001)),0,1)</f>
        <v>0</v>
      </c>
      <c r="D22" s="9" cm="1">
        <f t="array" ref="D22">IF(AND(ABS(D$18-(SUM(SUMPRODUCT('Calc| Project Costs'!$BZ$10:$BZ$1005,'Calc| Project Costs'!AE$10:AE$1005)+SUMPRODUCT('Calc| Project Costs'!$BZ$10:$BZ$1005,'Calc| Project Costs'!BK$10:BK$1005))+SUMPRODUCT(--('Input| Disposals'!$N$8:$N$57="Dx"),'Input| Disposals'!P$8:P$57)+D$21))&lt;0.000001,(ABS(D$18-(SUMPRODUCT('Calc| Project Costs'!$BZ$10:$BZ$1005,'Calc| Project Costs'!BS$10:BS$1005)))&lt;0.000001)),0,1)</f>
        <v>0</v>
      </c>
      <c r="E22" s="9">
        <f>IFERROR(IF(AND(ABS('Output| PTRM (D)'!F223*1000-'Output| AER'!E21)&lt;0.000001,(ABS('Output| PTRM (D)'!F58*1000-'Output| AER'!E18)&lt;0.000001)),0,1),1)</f>
        <v>0</v>
      </c>
      <c r="F22" s="9">
        <f>IFERROR(IF(AND(ABS('Output| PTRM (D)'!G223*1000-'Output| AER'!F21)&lt;0.000001,(ABS('Output| PTRM (D)'!G58*1000-'Output| AER'!F18)&lt;0.000001)),0,1),1)</f>
        <v>0</v>
      </c>
      <c r="G22" s="9">
        <f>IFERROR(IF(AND(ABS('Output| PTRM (D)'!H223*1000-'Output| AER'!G21)&lt;0.000001,(ABS('Output| PTRM (D)'!H58*1000-'Output| AER'!G18)&lt;0.000001)),0,1),1)</f>
        <v>0</v>
      </c>
      <c r="H22" s="9">
        <f>IFERROR(IF(AND(ABS('Output| PTRM (D)'!I223*1000-'Output| AER'!H21)&lt;0.000001,(ABS('Output| PTRM (D)'!I58*1000-'Output| AER'!H18)&lt;0.000001)),0,1),1)</f>
        <v>0</v>
      </c>
      <c r="I22" s="9">
        <f>IFERROR(IF(AND(ABS('Output| PTRM (D)'!J223*1000-'Output| AER'!I21)&lt;0.000001,(ABS('Output| PTRM (D)'!J58*1000-'Output| AER'!I18)&lt;0.000001)),0,1),1)</f>
        <v>0</v>
      </c>
      <c r="J22" s="9">
        <f>IFERROR(IF(AND(ABS('Output| PTRM (D)'!K223*1000-'Output| AER'!J21)&lt;0.000001,(ABS('Output| PTRM (D)'!K58*1000-'Output| AER'!J18)&lt;0.000001)),0,1),1)</f>
        <v>0</v>
      </c>
      <c r="L22" s="9" cm="1">
        <f t="array" ref="L22">IF(AND(ABS(L$18-(SUM(SUMPRODUCT('Calc| Project Costs'!$CA$10:$CA$1005,'Calc| Project Costs'!AD$10:AD$1005)+SUMPRODUCT('Calc| Project Costs'!$CA$10:$CA$1005,'Calc| Project Costs'!BJ$10:BJ$1005))+SUMPRODUCT(--('Input| Disposals'!$N$8:$N$57="Tx"),'Input| Disposals'!O$8:O$57)+L$21))&lt;0.000001,(ABS(L$18-(SUMPRODUCT('Calc| Project Costs'!$CA$10:$CA$1005,'Calc| Project Costs'!BR$10:BR$1005)))&lt;0.000001)),0,1)</f>
        <v>0</v>
      </c>
      <c r="M22" s="9" cm="1">
        <f t="array" ref="M22">IF(AND(ABS(M$18-(SUM(SUMPRODUCT('Calc| Project Costs'!$CA$10:$CA$1005,'Calc| Project Costs'!AE$10:AE$1005)+SUMPRODUCT('Calc| Project Costs'!$CA$10:$CA$1005,'Calc| Project Costs'!BK$10:BK$1005))+SUMPRODUCT(--('Input| Disposals'!$N$8:$N$57="Tx"),'Input| Disposals'!P$8:P$57)+M$21))&lt;0.000001,(ABS(M$18-(SUMPRODUCT('Calc| Project Costs'!$CA$10:$CA$1005,'Calc| Project Costs'!BS$10:BS$1005)))&lt;0.000001)),0,1)</f>
        <v>0</v>
      </c>
      <c r="N22" s="9" cm="1">
        <f t="array" ref="N22">IF(AND(ABS(N$18-(SUM(SUMPRODUCT('Calc| Project Costs'!$CA$10:$CA$1005,'Calc| Project Costs'!AF$10:AF$1005)+SUMPRODUCT('Calc| Project Costs'!$CA$10:$CA$1005,'Calc| Project Costs'!BL$10:BL$1005))+SUMPRODUCT(--('Input| Disposals'!$N$8:$N$57="Tx"),'Input| Disposals'!Q$8:Q$57)+N$21))&lt;0.000001,(ABS(N$18-(SUMPRODUCT('Calc| Project Costs'!$CA$10:$CA$1005,'Calc| Project Costs'!BT$10:BT$1005)))&lt;0.000001)),0,1)</f>
        <v>0</v>
      </c>
      <c r="O22" s="9" cm="1">
        <f t="array" ref="O22">IF(AND(ABS(O$18-(SUM(SUMPRODUCT('Calc| Project Costs'!$CA$10:$CA$1005,'Calc| Project Costs'!AG$10:AG$1005)+SUMPRODUCT('Calc| Project Costs'!$CA$10:$CA$1005,'Calc| Project Costs'!BM$10:BM$1005))+SUMPRODUCT(--('Input| Disposals'!$N$8:$N$57="Tx"),'Input| Disposals'!R$8:R$57)+O$21))&lt;0.000001,(ABS(O$18-(SUMPRODUCT('Calc| Project Costs'!$CA$10:$CA$1005,'Calc| Project Costs'!BU$10:BU$1005)))&lt;0.000001)),0,1)</f>
        <v>0</v>
      </c>
      <c r="P22" s="9" cm="1">
        <f t="array" ref="P22">IF(AND(ABS(P$18-(SUM(SUMPRODUCT('Calc| Project Costs'!$CA$10:$CA$1005,'Calc| Project Costs'!AH$10:AH$1005)+SUMPRODUCT('Calc| Project Costs'!$CA$10:$CA$1005,'Calc| Project Costs'!BN$10:BN$1005))+SUMPRODUCT(--('Input| Disposals'!$N$8:$N$57="Tx"),'Input| Disposals'!S$8:S$57)+P$21))&lt;0.000001,(ABS(P$18-(SUMPRODUCT('Calc| Project Costs'!$CA$10:$CA$1005,'Calc| Project Costs'!BV$10:BV$1005)))&lt;0.000001)),0,1)</f>
        <v>0</v>
      </c>
      <c r="Q22" s="9" cm="1">
        <f t="array" ref="Q22">IF(AND(ABS(Q$18-(SUM(SUMPRODUCT('Calc| Project Costs'!$CA$10:$CA$1005,'Calc| Project Costs'!AI$10:AI$1005)+SUMPRODUCT('Calc| Project Costs'!$CA$10:$CA$1005,'Calc| Project Costs'!BO$10:BO$1005))+SUMPRODUCT(--('Input| Disposals'!$N$8:$N$57="Tx"),'Input| Disposals'!T$8:T$57)+Q$21))&lt;0.000001,(ABS(Q$18-(SUMPRODUCT('Calc| Project Costs'!$CA$10:$CA$1005,'Calc| Project Costs'!BW$10:BW$1005)))&lt;0.000001)),0,1)</f>
        <v>0</v>
      </c>
      <c r="R22" s="9" cm="1">
        <f t="array" ref="R22">IF(AND(ABS(R$18-(SUM(SUMPRODUCT('Calc| Project Costs'!$CA$10:$CA$1005,'Calc| Project Costs'!AJ$10:AJ$1005)+SUMPRODUCT('Calc| Project Costs'!$CA$10:$CA$1005,'Calc| Project Costs'!BP$10:BP$1005))+SUMPRODUCT(--('Input| Disposals'!$N$8:$N$57="Tx"),'Input| Disposals'!U$8:U$57)+R$21))&lt;0.000001,(ABS(R$18-(SUMPRODUCT('Calc| Project Costs'!$CA$10:$CA$1005,'Calc| Project Costs'!BX$10:BX$1005)))&lt;0.000001)),0,1)</f>
        <v>0</v>
      </c>
      <c r="S22" s="9">
        <f>IFERROR(IF(AND(ABS('Output| PTRM (T)'!K223*1000-S21)&lt;0.000001,(ABS('Output| PTRM (T)'!K58*1000-S18)&lt;0.000001)),0,1),1)</f>
        <v>0</v>
      </c>
    </row>
    <row r="23" spans="1:21" ht="12.75" customHeight="1" x14ac:dyDescent="0.2">
      <c r="C23" s="9"/>
      <c r="D23" s="9"/>
      <c r="E23" s="228"/>
      <c r="F23" s="9"/>
      <c r="G23" s="9"/>
      <c r="H23" s="9"/>
      <c r="I23" s="9"/>
      <c r="J23" s="9"/>
      <c r="L23" s="9"/>
      <c r="M23" s="9"/>
      <c r="S23" s="96"/>
    </row>
    <row r="24" spans="1:21" ht="12.75" customHeight="1" x14ac:dyDescent="0.2">
      <c r="E24"/>
      <c r="F24"/>
      <c r="G24"/>
      <c r="H24"/>
      <c r="I24"/>
      <c r="J24"/>
      <c r="N24" s="96"/>
      <c r="O24" s="96"/>
      <c r="P24" s="96"/>
      <c r="Q24" s="96"/>
      <c r="R24" s="96"/>
      <c r="S24" s="96"/>
    </row>
    <row r="25" spans="1:21" ht="12.75" hidden="1" customHeight="1" x14ac:dyDescent="0.2">
      <c r="E25"/>
      <c r="F25"/>
      <c r="G25"/>
      <c r="H25"/>
      <c r="I25"/>
      <c r="U25" s="167"/>
    </row>
    <row r="26" spans="1:21" ht="12.75" hidden="1" customHeight="1" x14ac:dyDescent="0.2">
      <c r="E26"/>
      <c r="F26"/>
      <c r="R26" s="166"/>
    </row>
    <row r="27" spans="1:21" ht="12.75" hidden="1" customHeight="1" x14ac:dyDescent="0.2">
      <c r="E27"/>
      <c r="F27"/>
    </row>
    <row r="28" spans="1:21" hidden="1" x14ac:dyDescent="0.2">
      <c r="E28"/>
      <c r="F28"/>
    </row>
    <row r="29" spans="1:21" hidden="1" x14ac:dyDescent="0.2">
      <c r="E29"/>
      <c r="F29"/>
    </row>
    <row r="30" spans="1:21" hidden="1" x14ac:dyDescent="0.2">
      <c r="E30"/>
      <c r="F30"/>
    </row>
    <row r="31" spans="1:21" hidden="1" x14ac:dyDescent="0.2">
      <c r="E31"/>
      <c r="F31"/>
    </row>
    <row r="32" spans="1:21" hidden="1" x14ac:dyDescent="0.2">
      <c r="E32"/>
      <c r="F32"/>
    </row>
    <row r="33" spans="5:6" hidden="1" x14ac:dyDescent="0.2">
      <c r="E33"/>
      <c r="F33"/>
    </row>
    <row r="34" spans="5:6" ht="12.75" hidden="1" customHeight="1" x14ac:dyDescent="0.2">
      <c r="E34"/>
      <c r="F34"/>
    </row>
    <row r="35" spans="5:6" hidden="1" x14ac:dyDescent="0.2">
      <c r="E35"/>
      <c r="F35"/>
    </row>
    <row r="36" spans="5:6" hidden="1" x14ac:dyDescent="0.2">
      <c r="E36"/>
      <c r="F36"/>
    </row>
    <row r="37" spans="5:6" hidden="1" x14ac:dyDescent="0.2">
      <c r="E37"/>
      <c r="F37"/>
    </row>
    <row r="38" spans="5:6" hidden="1" x14ac:dyDescent="0.2">
      <c r="E38"/>
      <c r="F38"/>
    </row>
    <row r="39" spans="5:6" hidden="1" x14ac:dyDescent="0.2">
      <c r="E39"/>
      <c r="F39"/>
    </row>
    <row r="40" spans="5:6" ht="12.75" hidden="1" customHeight="1" x14ac:dyDescent="0.2">
      <c r="E40"/>
      <c r="F40"/>
    </row>
    <row r="41" spans="5:6" hidden="1" x14ac:dyDescent="0.2">
      <c r="E41"/>
      <c r="F41"/>
    </row>
    <row r="42" spans="5:6" hidden="1" x14ac:dyDescent="0.2">
      <c r="E42"/>
      <c r="F42"/>
    </row>
    <row r="43" spans="5:6" hidden="1" x14ac:dyDescent="0.2">
      <c r="E43"/>
      <c r="F43"/>
    </row>
    <row r="44" spans="5:6" hidden="1" x14ac:dyDescent="0.2">
      <c r="E44"/>
      <c r="F44"/>
    </row>
    <row r="45" spans="5:6" hidden="1" x14ac:dyDescent="0.2">
      <c r="E45"/>
      <c r="F45"/>
    </row>
    <row r="46" spans="5:6" ht="12.75" hidden="1" customHeight="1" x14ac:dyDescent="0.2">
      <c r="E46"/>
      <c r="F46"/>
    </row>
    <row r="48" spans="5:6" ht="12.75" hidden="1" customHeight="1" x14ac:dyDescent="0.2"/>
    <row r="59" ht="12.75" hidden="1" customHeight="1" x14ac:dyDescent="0.2"/>
    <row r="62" ht="12.75" hidden="1" customHeight="1" x14ac:dyDescent="0.2"/>
    <row r="65" ht="12.75" hidden="1" customHeight="1" x14ac:dyDescent="0.2"/>
  </sheetData>
  <sheetProtection formatColumns="0" formatRows="0"/>
  <mergeCells count="3">
    <mergeCell ref="B5:J5"/>
    <mergeCell ref="C7:J7"/>
    <mergeCell ref="L7:S7"/>
  </mergeCells>
  <conditionalFormatting sqref="G2">
    <cfRule type="cellIs" dxfId="1" priority="1" operator="equal">
      <formula>"Check"</formula>
    </cfRule>
    <cfRule type="cellIs" dxfId="0" priority="2" operator="equal">
      <formula>"Ok"</formula>
    </cfRule>
  </conditionalFormatting>
  <pageMargins left="0.7" right="0.7" top="0.75" bottom="0.75" header="0.3" footer="0.3"/>
  <pageSetup paperSize="9" orientation="portrait" r:id="rId1"/>
  <headerFooter>
    <oddFooter>&amp;L&amp;1#&amp;"Calibri"&amp;8&amp;K000000For Official use only</oddFooter>
  </headerFooter>
  <ignoredErrors>
    <ignoredError sqref="E21 B22 A19:A20 A8 E18:I18 A5 L3:L5 A23:B24 A9:B17 A21:B21 A2:B4 G24:J24 G39:H39 A47:B1048576 A25:A46 L25:L1048576 E47:J1048576 J39 G40:J46 J25 E5:J5 G3:J3 G26:J38 E4:J4 A18" unlockedFormula="1"/>
    <ignoredError sqref="J18 S18"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7030A0"/>
  </sheetPr>
  <dimension ref="A1:K76"/>
  <sheetViews>
    <sheetView workbookViewId="0"/>
  </sheetViews>
  <sheetFormatPr defaultColWidth="0" defaultRowHeight="12.75" zeroHeight="1" x14ac:dyDescent="0.2"/>
  <cols>
    <col min="1" max="1" width="2.5703125" customWidth="1"/>
    <col min="2" max="2" width="98.85546875" bestFit="1" customWidth="1"/>
    <col min="3" max="9" width="15.7109375" style="48" customWidth="1"/>
    <col min="10" max="10" width="15.7109375" customWidth="1"/>
    <col min="11" max="11" width="4.28515625" customWidth="1"/>
    <col min="12" max="16384" width="9.140625" hidden="1"/>
  </cols>
  <sheetData>
    <row r="1" spans="1:11" x14ac:dyDescent="0.2">
      <c r="A1" s="62" t="str">
        <f>'Input| Setup'!E5&amp;"     "&amp;'Input| Escalations'!D8</f>
        <v>Ausgrid     2024-25</v>
      </c>
    </row>
    <row r="2" spans="1:11" s="135" customFormat="1" x14ac:dyDescent="0.2">
      <c r="A2" s="14"/>
      <c r="B2" s="14" t="str">
        <f>Index!B2</f>
        <v>AER Capex Forecast Model</v>
      </c>
      <c r="C2" s="43"/>
      <c r="D2" s="43"/>
      <c r="E2" s="43"/>
      <c r="F2" s="43"/>
      <c r="G2" s="43"/>
      <c r="H2" s="43"/>
      <c r="I2" s="43"/>
      <c r="J2" s="14"/>
      <c r="K2" s="14"/>
    </row>
    <row r="3" spans="1:11" s="135" customFormat="1" x14ac:dyDescent="0.2">
      <c r="A3" s="14"/>
      <c r="B3" s="14" t="str">
        <f ca="1">MID(CELL("filename",A2),FIND("]",CELL("filename",A2))+1,255)</f>
        <v>Model Validation</v>
      </c>
      <c r="C3" s="43"/>
      <c r="D3" s="43"/>
      <c r="E3" s="43"/>
      <c r="F3" s="43"/>
      <c r="G3" s="43"/>
      <c r="H3" s="43"/>
      <c r="I3" s="43"/>
      <c r="J3" s="14"/>
      <c r="K3" s="14"/>
    </row>
    <row r="4" spans="1:11" ht="3.75" customHeight="1" x14ac:dyDescent="0.2">
      <c r="C4"/>
      <c r="D4"/>
      <c r="E4"/>
      <c r="F4"/>
      <c r="G4"/>
      <c r="H4"/>
      <c r="I4"/>
    </row>
    <row r="5" spans="1:11" ht="15" x14ac:dyDescent="0.2">
      <c r="B5" s="116" t="s">
        <v>73</v>
      </c>
      <c r="C5" s="9">
        <f>IF(SUM(C9:C19)=0,0,1)</f>
        <v>0</v>
      </c>
      <c r="D5" s="45"/>
      <c r="E5" s="45"/>
    </row>
    <row r="6" spans="1:11" x14ac:dyDescent="0.2">
      <c r="C6" s="110"/>
      <c r="D6" s="110"/>
      <c r="E6" s="110"/>
      <c r="F6" s="41"/>
    </row>
    <row r="7" spans="1:11" x14ac:dyDescent="0.2">
      <c r="B7" t="str">
        <f ca="1">'Input| Setup'!B3</f>
        <v>Input| Setup</v>
      </c>
      <c r="C7" s="9" t="s">
        <v>70</v>
      </c>
      <c r="D7" s="9"/>
      <c r="E7" s="9"/>
      <c r="F7" s="41"/>
    </row>
    <row r="8" spans="1:11" x14ac:dyDescent="0.2">
      <c r="B8" t="str">
        <f ca="1">'Input| Escalations'!B3</f>
        <v>Input| Escalations</v>
      </c>
      <c r="C8" s="9" t="s">
        <v>70</v>
      </c>
      <c r="D8" s="9"/>
      <c r="E8" s="9"/>
      <c r="F8" s="41"/>
    </row>
    <row r="9" spans="1:11" x14ac:dyDescent="0.2">
      <c r="B9" t="str">
        <f ca="1">B21</f>
        <v>Input| Projects</v>
      </c>
      <c r="C9" s="9">
        <f>IF(SUM(C22:C24)=0,0,1)</f>
        <v>0</v>
      </c>
      <c r="D9" s="9"/>
      <c r="E9" s="9"/>
      <c r="F9" s="41"/>
    </row>
    <row r="10" spans="1:11" x14ac:dyDescent="0.2">
      <c r="B10" t="str">
        <f ca="1">B26</f>
        <v>Input| Disposals</v>
      </c>
      <c r="C10" s="9">
        <f>IF(SUM(D27:J27)=0,0,1)</f>
        <v>0</v>
      </c>
      <c r="D10" s="9"/>
      <c r="E10" s="9"/>
      <c r="F10" s="41"/>
    </row>
    <row r="11" spans="1:11" x14ac:dyDescent="0.2">
      <c r="B11" t="str">
        <f ca="1">B29</f>
        <v>Input| Type 2 capcons</v>
      </c>
      <c r="C11" s="9">
        <f>IF(SUM(C30,D31:J32)=0,0,1)</f>
        <v>0</v>
      </c>
      <c r="D11" s="9"/>
      <c r="E11" s="9"/>
      <c r="F11" s="41"/>
    </row>
    <row r="12" spans="1:11" x14ac:dyDescent="0.2">
      <c r="B12" t="str">
        <f ca="1">B34</f>
        <v>Input| Expensing</v>
      </c>
      <c r="C12" s="9">
        <f>IF(SUM(C35)=0,0,1)</f>
        <v>0</v>
      </c>
      <c r="D12" s="9"/>
      <c r="E12" s="9"/>
      <c r="F12" s="41"/>
    </row>
    <row r="13" spans="1:11" x14ac:dyDescent="0.2">
      <c r="B13" t="str">
        <f ca="1">B37</f>
        <v>Input| Overheads</v>
      </c>
      <c r="C13" s="9">
        <f>IF(SUM(C38:C39)=0,0,1)</f>
        <v>0</v>
      </c>
      <c r="D13" s="9"/>
      <c r="E13" s="9"/>
      <c r="F13" s="41"/>
    </row>
    <row r="14" spans="1:11" x14ac:dyDescent="0.2">
      <c r="B14" t="str">
        <f ca="1">'Calc| Overheads Allocation'!B3</f>
        <v>Calc| Overheads Allocation</v>
      </c>
      <c r="C14" s="9">
        <f>C42</f>
        <v>0</v>
      </c>
      <c r="D14" s="9"/>
      <c r="E14" s="9"/>
      <c r="F14" s="41"/>
    </row>
    <row r="15" spans="1:11" x14ac:dyDescent="0.2">
      <c r="B15" t="str">
        <f ca="1">B44</f>
        <v>Calc| Project Costs</v>
      </c>
      <c r="C15" s="9">
        <f>IF(SUM(C45:J53)=0,0,1)</f>
        <v>0</v>
      </c>
      <c r="D15" s="9"/>
      <c r="E15" s="9"/>
      <c r="F15" s="41"/>
    </row>
    <row r="16" spans="1:11" x14ac:dyDescent="0.2">
      <c r="B16" t="str">
        <f ca="1">B54</f>
        <v>Output| PTRM (D)</v>
      </c>
      <c r="C16" s="9">
        <f>IF(SUM(F55:J59)=0,0,1)</f>
        <v>0</v>
      </c>
      <c r="D16" s="9"/>
      <c r="E16" s="9"/>
    </row>
    <row r="17" spans="1:10" x14ac:dyDescent="0.2">
      <c r="B17" t="str">
        <f ca="1">B61</f>
        <v>Output| PTRM (T)</v>
      </c>
      <c r="C17" s="9">
        <f>IF(SUM(F62:J66)=0,0,1)</f>
        <v>0</v>
      </c>
      <c r="D17" s="9"/>
      <c r="E17" s="9"/>
    </row>
    <row r="18" spans="1:10" x14ac:dyDescent="0.2">
      <c r="B18" t="str">
        <f ca="1">B68</f>
        <v>Output| RIN</v>
      </c>
      <c r="C18" s="9">
        <f>IF(SUM(D69:J70)=0,0,1)</f>
        <v>0</v>
      </c>
      <c r="D18" s="9"/>
      <c r="E18" s="9"/>
    </row>
    <row r="19" spans="1:10" x14ac:dyDescent="0.2">
      <c r="B19" t="str">
        <f ca="1">B72</f>
        <v>Output| AER</v>
      </c>
      <c r="C19" s="9">
        <f>IF(SUM(D73:J74)=0,0,1)</f>
        <v>0</v>
      </c>
      <c r="D19" s="9"/>
      <c r="E19" s="9"/>
    </row>
    <row r="20" spans="1:10" x14ac:dyDescent="0.2"/>
    <row r="21" spans="1:10" s="44" customFormat="1" ht="15" x14ac:dyDescent="0.25">
      <c r="A21" s="5"/>
      <c r="B21" s="5" t="str">
        <f ca="1">'Input| Projects'!C3</f>
        <v>Input| Projects</v>
      </c>
      <c r="C21" s="37"/>
      <c r="D21" s="37"/>
      <c r="E21" s="37"/>
      <c r="F21" s="37"/>
      <c r="G21" s="37"/>
      <c r="H21" s="37"/>
      <c r="I21" s="37"/>
      <c r="J21" s="5"/>
    </row>
    <row r="22" spans="1:10" x14ac:dyDescent="0.2">
      <c r="B22" t="str">
        <f>'Input| Projects'!Y7</f>
        <v xml:space="preserve">17. Cost components as % of direct costs </v>
      </c>
      <c r="C22" s="9">
        <f>'Input| Projects'!AB8</f>
        <v>0</v>
      </c>
      <c r="D22" s="9"/>
      <c r="E22" s="9"/>
      <c r="F22" s="117"/>
    </row>
    <row r="23" spans="1:10" x14ac:dyDescent="0.2">
      <c r="B23" t="str">
        <f>'Input| Projects'!AI7</f>
        <v>20. AER categories as % of direct costs (i.e. total costs reported in table 15, excluding capitalised overheads)</v>
      </c>
      <c r="C23" s="9">
        <f>'Input| Projects'!AR8</f>
        <v>0</v>
      </c>
      <c r="D23" s="9"/>
      <c r="E23" s="9"/>
      <c r="F23" s="117"/>
    </row>
    <row r="24" spans="1:10" x14ac:dyDescent="0.2">
      <c r="B24" t="str">
        <f>'Input| Projects'!AS7</f>
        <v>21. PTRM asset classes as % of direct costs (i.e. total costs reported in table 15, excluding capitalised overheads)</v>
      </c>
      <c r="C24" s="9">
        <f>'Input| Projects'!CQ8</f>
        <v>0</v>
      </c>
      <c r="D24" s="9"/>
      <c r="E24" s="9"/>
      <c r="F24" s="117"/>
    </row>
    <row r="25" spans="1:10" x14ac:dyDescent="0.2"/>
    <row r="26" spans="1:10" s="44" customFormat="1" ht="15" x14ac:dyDescent="0.25">
      <c r="A26" s="5"/>
      <c r="B26" s="5" t="str">
        <f ca="1">'Input| Disposals'!C3</f>
        <v>Input| Disposals</v>
      </c>
      <c r="C26" s="5"/>
      <c r="D26" s="37" t="str">
        <f>'Input| Escalations'!H23</f>
        <v>2022-23</v>
      </c>
      <c r="E26" s="37" t="str">
        <f>'Input| Escalations'!I23</f>
        <v>2023-24</v>
      </c>
      <c r="F26" s="37" t="str">
        <f>'Input| Escalations'!J23</f>
        <v>2024-25</v>
      </c>
      <c r="G26" s="37" t="str">
        <f>'Input| Escalations'!K23</f>
        <v>2025-26</v>
      </c>
      <c r="H26" s="37" t="str">
        <f>'Input| Escalations'!L23</f>
        <v>2026-27</v>
      </c>
      <c r="I26" s="37" t="str">
        <f>'Input| Escalations'!M23</f>
        <v>2027-28</v>
      </c>
      <c r="J26" s="37" t="str">
        <f>'Input| Escalations'!N23</f>
        <v>2028-29</v>
      </c>
    </row>
    <row r="27" spans="1:10" x14ac:dyDescent="0.2">
      <c r="B27" s="49" t="str">
        <f>'Input| Disposals'!O5</f>
        <v>23. Forecast asset disposals ($'000s December 2023)</v>
      </c>
      <c r="D27" s="9">
        <f>'Input| Disposals'!O6</f>
        <v>0</v>
      </c>
      <c r="E27" s="9">
        <f>'Input| Disposals'!P6</f>
        <v>0</v>
      </c>
      <c r="F27" s="9">
        <f>'Input| Disposals'!Q6</f>
        <v>0</v>
      </c>
      <c r="G27" s="9">
        <f>'Input| Disposals'!R6</f>
        <v>0</v>
      </c>
      <c r="H27" s="9">
        <f>'Input| Disposals'!S6</f>
        <v>0</v>
      </c>
      <c r="I27" s="9">
        <f>'Input| Disposals'!T6</f>
        <v>0</v>
      </c>
      <c r="J27" s="9">
        <f>'Input| Disposals'!U6</f>
        <v>0</v>
      </c>
    </row>
    <row r="28" spans="1:10" x14ac:dyDescent="0.2">
      <c r="B28" s="49"/>
      <c r="D28" s="9"/>
      <c r="E28" s="9"/>
      <c r="F28" s="9"/>
      <c r="G28" s="9"/>
      <c r="H28" s="9"/>
      <c r="I28" s="9"/>
      <c r="J28" s="9"/>
    </row>
    <row r="29" spans="1:10" s="44" customFormat="1" ht="15" x14ac:dyDescent="0.25">
      <c r="A29" s="5"/>
      <c r="B29" s="5" t="str">
        <f ca="1">'Input| Type 2 capcons'!B3</f>
        <v>Input| Type 2 capcons</v>
      </c>
      <c r="C29" s="5"/>
      <c r="D29" s="37" t="str">
        <f>D26</f>
        <v>2022-23</v>
      </c>
      <c r="E29" s="37" t="str">
        <f t="shared" ref="E29:J29" si="0">E26</f>
        <v>2023-24</v>
      </c>
      <c r="F29" s="37" t="str">
        <f t="shared" si="0"/>
        <v>2024-25</v>
      </c>
      <c r="G29" s="37" t="str">
        <f t="shared" si="0"/>
        <v>2025-26</v>
      </c>
      <c r="H29" s="37" t="str">
        <f t="shared" si="0"/>
        <v>2026-27</v>
      </c>
      <c r="I29" s="37" t="str">
        <f t="shared" si="0"/>
        <v>2027-28</v>
      </c>
      <c r="J29" s="37" t="str">
        <f t="shared" si="0"/>
        <v>2028-29</v>
      </c>
    </row>
    <row r="30" spans="1:10" x14ac:dyDescent="0.2">
      <c r="B30" s="49" t="str">
        <f>'Input| Type 2 capcons'!B22</f>
        <v>25. Cost components of type 2 capital contributions</v>
      </c>
      <c r="C30" s="9">
        <f>'Input| Type 2 capcons'!G24</f>
        <v>0</v>
      </c>
      <c r="D30" s="9"/>
      <c r="E30" s="9"/>
      <c r="F30" s="9"/>
      <c r="G30" s="9"/>
      <c r="H30" s="9"/>
      <c r="I30" s="9"/>
      <c r="J30" s="9"/>
    </row>
    <row r="31" spans="1:10" x14ac:dyDescent="0.2">
      <c r="B31" s="49" t="str">
        <f>'Input| Type 2 capcons'!B34</f>
        <v>27. Forecast type 2 capital contributions, escalated ($'000s December 2023)</v>
      </c>
      <c r="C31" s="170" t="s">
        <v>137</v>
      </c>
      <c r="D31" s="9">
        <f>'Input| Type 2 capcons'!C43</f>
        <v>0</v>
      </c>
      <c r="E31" s="9">
        <f>'Input| Type 2 capcons'!D43</f>
        <v>0</v>
      </c>
      <c r="F31" s="9">
        <f>'Input| Type 2 capcons'!E43</f>
        <v>0</v>
      </c>
      <c r="G31" s="9">
        <f>'Input| Type 2 capcons'!F43</f>
        <v>0</v>
      </c>
      <c r="H31" s="9">
        <f>'Input| Type 2 capcons'!G43</f>
        <v>0</v>
      </c>
      <c r="I31" s="9">
        <f>'Input| Type 2 capcons'!H43</f>
        <v>0</v>
      </c>
      <c r="J31" s="9">
        <f>'Input| Type 2 capcons'!I43</f>
        <v>0</v>
      </c>
    </row>
    <row r="32" spans="1:10" x14ac:dyDescent="0.2">
      <c r="B32" s="49"/>
      <c r="C32" s="170" t="s">
        <v>138</v>
      </c>
      <c r="D32" s="9">
        <f>'Input| Type 2 capcons'!L43</f>
        <v>0</v>
      </c>
      <c r="E32" s="9">
        <f>'Input| Type 2 capcons'!M43</f>
        <v>0</v>
      </c>
      <c r="F32" s="9">
        <f>'Input| Type 2 capcons'!N43</f>
        <v>0</v>
      </c>
      <c r="G32" s="9">
        <f>'Input| Type 2 capcons'!O43</f>
        <v>0</v>
      </c>
      <c r="H32" s="9">
        <f>'Input| Type 2 capcons'!P43</f>
        <v>0</v>
      </c>
      <c r="I32" s="9">
        <f>'Input| Type 2 capcons'!Q43</f>
        <v>0</v>
      </c>
      <c r="J32" s="9">
        <f>'Input| Type 2 capcons'!R43</f>
        <v>0</v>
      </c>
    </row>
    <row r="33" spans="1:10" x14ac:dyDescent="0.2"/>
    <row r="34" spans="1:10" s="44" customFormat="1" ht="15" x14ac:dyDescent="0.25">
      <c r="A34" s="5"/>
      <c r="B34" s="5" t="str">
        <f ca="1">'Input| Expensing'!B3</f>
        <v>Input| Expensing</v>
      </c>
      <c r="C34" s="37"/>
      <c r="D34" s="37"/>
      <c r="E34" s="37"/>
      <c r="F34" s="37"/>
      <c r="G34" s="37"/>
      <c r="H34" s="37"/>
      <c r="I34" s="37"/>
      <c r="J34" s="5"/>
    </row>
    <row r="35" spans="1:10" x14ac:dyDescent="0.2">
      <c r="B35" s="49" t="str">
        <f>'Input| Expensing'!C5</f>
        <v>28. Immediate expensing (% to be immediately expensed)</v>
      </c>
      <c r="C35" s="9">
        <f>'Input| Expensing'!K6</f>
        <v>0</v>
      </c>
      <c r="D35" s="9"/>
      <c r="E35" s="9"/>
      <c r="F35" s="41"/>
      <c r="G35" s="41"/>
      <c r="H35" s="41"/>
      <c r="I35" s="41"/>
    </row>
    <row r="36" spans="1:10" x14ac:dyDescent="0.2">
      <c r="C36" s="41"/>
      <c r="D36" s="41"/>
      <c r="E36" s="41"/>
      <c r="F36" s="41"/>
      <c r="G36" s="41"/>
      <c r="H36" s="41"/>
      <c r="I36" s="41"/>
    </row>
    <row r="37" spans="1:10" s="44" customFormat="1" ht="15" x14ac:dyDescent="0.25">
      <c r="A37" s="5"/>
      <c r="B37" s="5" t="str">
        <f ca="1">'Input| Overheads'!B3</f>
        <v>Input| Overheads</v>
      </c>
      <c r="C37" s="37"/>
      <c r="D37" s="37"/>
      <c r="E37" s="37"/>
      <c r="F37" s="37"/>
      <c r="G37" s="37"/>
      <c r="H37" s="37"/>
      <c r="I37" s="37"/>
      <c r="J37" s="5"/>
    </row>
    <row r="38" spans="1:10" ht="12.75" customHeight="1" x14ac:dyDescent="0.2">
      <c r="B38" t="str">
        <f>'Input| Overheads'!B33</f>
        <v>34. Forecast cost components of capitalised overheads</v>
      </c>
      <c r="C38" s="9">
        <f>'Input| Overheads'!G35</f>
        <v>0</v>
      </c>
      <c r="D38" s="9"/>
      <c r="E38" s="9"/>
    </row>
    <row r="39" spans="1:10" ht="12.75" customHeight="1" x14ac:dyDescent="0.2">
      <c r="B39" t="str">
        <f>'Input| Overheads'!B40</f>
        <v>35. Select an overheads allocation method</v>
      </c>
      <c r="C39" s="9">
        <f>'Input| Overheads'!G42</f>
        <v>0</v>
      </c>
      <c r="D39" s="9"/>
      <c r="E39" s="9"/>
    </row>
    <row r="40" spans="1:10" ht="12.75" customHeight="1" x14ac:dyDescent="0.2">
      <c r="C40" s="9"/>
      <c r="D40" s="9"/>
      <c r="E40" s="9"/>
    </row>
    <row r="41" spans="1:10" s="44" customFormat="1" ht="15" x14ac:dyDescent="0.25">
      <c r="A41" s="5"/>
      <c r="B41" s="5" t="str">
        <f ca="1">'Calc| Overheads Allocation'!B3</f>
        <v>Calc| Overheads Allocation</v>
      </c>
      <c r="C41" s="37"/>
      <c r="D41" s="37"/>
      <c r="E41" s="37"/>
      <c r="F41" s="37"/>
      <c r="G41" s="37"/>
      <c r="H41" s="37"/>
      <c r="I41" s="37"/>
      <c r="J41" s="5"/>
    </row>
    <row r="42" spans="1:10" s="44" customFormat="1" ht="12.75" customHeight="1" x14ac:dyDescent="0.25">
      <c r="A42"/>
      <c r="B42" t="str">
        <f>'Calc| Overheads Allocation'!B47</f>
        <v>43. Annual unescalated capitalised overheads ($'000s December 2023)</v>
      </c>
      <c r="C42" s="9">
        <f>'Calc| Overheads Allocation'!K47</f>
        <v>0</v>
      </c>
      <c r="D42" s="9"/>
      <c r="E42" s="9"/>
      <c r="F42" s="9"/>
      <c r="G42" s="9"/>
      <c r="H42" s="9"/>
      <c r="I42" s="9"/>
      <c r="J42" s="9"/>
    </row>
    <row r="43" spans="1:10" ht="12.75" customHeight="1" x14ac:dyDescent="0.2"/>
    <row r="44" spans="1:10" s="44" customFormat="1" ht="15" x14ac:dyDescent="0.25">
      <c r="A44" s="5"/>
      <c r="B44" s="5" t="str">
        <f ca="1">'Calc| Project Costs'!C3</f>
        <v>Calc| Project Costs</v>
      </c>
      <c r="C44" s="5"/>
      <c r="D44" s="37" t="str">
        <f t="shared" ref="D44:J44" si="1">D26</f>
        <v>2022-23</v>
      </c>
      <c r="E44" s="37" t="str">
        <f t="shared" si="1"/>
        <v>2023-24</v>
      </c>
      <c r="F44" s="37" t="str">
        <f t="shared" si="1"/>
        <v>2024-25</v>
      </c>
      <c r="G44" s="37" t="str">
        <f t="shared" si="1"/>
        <v>2025-26</v>
      </c>
      <c r="H44" s="37" t="str">
        <f t="shared" si="1"/>
        <v>2026-27</v>
      </c>
      <c r="I44" s="37" t="str">
        <f t="shared" si="1"/>
        <v>2027-28</v>
      </c>
      <c r="J44" s="37" t="str">
        <f t="shared" si="1"/>
        <v>2028-29</v>
      </c>
    </row>
    <row r="45" spans="1:10" s="44" customFormat="1" ht="12.75" customHeight="1" x14ac:dyDescent="0.25">
      <c r="A45"/>
      <c r="B45" t="str">
        <f>'Calc| Project Costs'!F7</f>
        <v>46. Direct unescalated costs, $000s ($2023 December)</v>
      </c>
      <c r="C45" s="9"/>
      <c r="D45" s="9"/>
      <c r="E45" s="9"/>
      <c r="F45" s="9"/>
      <c r="G45" s="9"/>
      <c r="H45" s="9"/>
      <c r="I45" s="9"/>
      <c r="J45" s="9"/>
    </row>
    <row r="46" spans="1:10" s="44" customFormat="1" ht="12.75" customHeight="1" x14ac:dyDescent="0.25">
      <c r="A46"/>
      <c r="B46" t="str">
        <f>'Calc| Project Costs'!V7</f>
        <v>48. Direct escalated costs ($'000s December 2023)</v>
      </c>
      <c r="C46" s="9"/>
      <c r="D46" s="9">
        <f>'Calc| Project Costs'!V8</f>
        <v>0</v>
      </c>
      <c r="E46" s="9">
        <f>'Calc| Project Costs'!W8</f>
        <v>0</v>
      </c>
      <c r="F46" s="9">
        <f>'Calc| Project Costs'!X8</f>
        <v>0</v>
      </c>
      <c r="G46" s="9">
        <f>'Calc| Project Costs'!Y8</f>
        <v>0</v>
      </c>
      <c r="H46" s="9">
        <f>'Calc| Project Costs'!Z8</f>
        <v>0</v>
      </c>
      <c r="I46" s="9">
        <f>'Calc| Project Costs'!AA8</f>
        <v>0</v>
      </c>
      <c r="J46" s="9">
        <f>'Calc| Project Costs'!AB8</f>
        <v>0</v>
      </c>
    </row>
    <row r="47" spans="1:10" s="44" customFormat="1" ht="12.75" customHeight="1" x14ac:dyDescent="0.25">
      <c r="A47"/>
      <c r="B47" t="str">
        <f>'Calc| Project Costs'!AD7</f>
        <v>49. Direct escalated type 1 (cash) capcons ($'000s December 2023)</v>
      </c>
      <c r="C47" s="9"/>
      <c r="D47" s="9">
        <f>'Calc| Project Costs'!AD8</f>
        <v>0</v>
      </c>
      <c r="E47" s="9">
        <f>'Calc| Project Costs'!AE8</f>
        <v>0</v>
      </c>
      <c r="F47" s="9">
        <f>'Calc| Project Costs'!AF8</f>
        <v>0</v>
      </c>
      <c r="G47" s="9">
        <f>'Calc| Project Costs'!AG8</f>
        <v>0</v>
      </c>
      <c r="H47" s="9">
        <f>'Calc| Project Costs'!AH8</f>
        <v>0</v>
      </c>
      <c r="I47" s="9">
        <f>'Calc| Project Costs'!AI8</f>
        <v>0</v>
      </c>
      <c r="J47" s="9">
        <f>'Calc| Project Costs'!AJ8</f>
        <v>0</v>
      </c>
    </row>
    <row r="48" spans="1:10" s="44" customFormat="1" ht="12.75" customHeight="1" x14ac:dyDescent="0.25">
      <c r="A48"/>
      <c r="B48" t="str">
        <f>'Calc| Project Costs'!AL7</f>
        <v>50. Network overheads ($'000s December 2023)</v>
      </c>
      <c r="C48" s="9"/>
      <c r="D48" s="9">
        <f>'Calc| Project Costs'!AL8</f>
        <v>0</v>
      </c>
      <c r="E48" s="9">
        <f>'Calc| Project Costs'!AM8</f>
        <v>0</v>
      </c>
      <c r="F48" s="9">
        <f>'Calc| Project Costs'!AN8</f>
        <v>0</v>
      </c>
      <c r="G48" s="9">
        <f>'Calc| Project Costs'!AO8</f>
        <v>0</v>
      </c>
      <c r="H48" s="9">
        <f>'Calc| Project Costs'!AP8</f>
        <v>0</v>
      </c>
      <c r="I48" s="9">
        <f>'Calc| Project Costs'!AQ8</f>
        <v>0</v>
      </c>
      <c r="J48" s="9">
        <f>'Calc| Project Costs'!AR8</f>
        <v>0</v>
      </c>
    </row>
    <row r="49" spans="1:10" s="9" customFormat="1" ht="12.75" customHeight="1" x14ac:dyDescent="0.25">
      <c r="A49"/>
      <c r="B49" t="str">
        <f>'Calc| Project Costs'!AT7</f>
        <v>51. Corporate overheads ($'000s December 2023)</v>
      </c>
      <c r="C49" s="44"/>
      <c r="D49" s="9">
        <f>'Calc| Project Costs'!AT8</f>
        <v>0</v>
      </c>
      <c r="E49" s="9">
        <f>'Calc| Project Costs'!AU8</f>
        <v>0</v>
      </c>
      <c r="F49" s="9">
        <f>'Calc| Project Costs'!AV8</f>
        <v>0</v>
      </c>
      <c r="G49" s="9">
        <f>'Calc| Project Costs'!AW8</f>
        <v>0</v>
      </c>
      <c r="H49" s="9">
        <f>'Calc| Project Costs'!AX8</f>
        <v>0</v>
      </c>
      <c r="I49" s="9">
        <f>'Calc| Project Costs'!AY8</f>
        <v>0</v>
      </c>
      <c r="J49" s="9">
        <f>'Calc| Project Costs'!AZ8</f>
        <v>0</v>
      </c>
    </row>
    <row r="50" spans="1:10" ht="12.75" customHeight="1" x14ac:dyDescent="0.2">
      <c r="B50" t="str">
        <f>'Calc| Project Costs'!BB7</f>
        <v>52. Total capitalised overheads ($'000s December 2023)</v>
      </c>
      <c r="C50"/>
      <c r="D50" s="9">
        <f>'Calc| Project Costs'!BB8</f>
        <v>0</v>
      </c>
      <c r="E50" s="9">
        <f>'Calc| Project Costs'!BC8</f>
        <v>0</v>
      </c>
      <c r="F50" s="9">
        <f>'Calc| Project Costs'!BD8</f>
        <v>0</v>
      </c>
      <c r="G50" s="9">
        <f>'Calc| Project Costs'!BE8</f>
        <v>0</v>
      </c>
      <c r="H50" s="9">
        <f>'Calc| Project Costs'!BF8</f>
        <v>0</v>
      </c>
      <c r="I50" s="9">
        <f>'Calc| Project Costs'!BG8</f>
        <v>0</v>
      </c>
      <c r="J50" s="9">
        <f>'Calc| Project Costs'!BH8</f>
        <v>0</v>
      </c>
    </row>
    <row r="51" spans="1:10" ht="12.75" customHeight="1" x14ac:dyDescent="0.2">
      <c r="B51" t="str">
        <f>'Calc| Project Costs'!BJ7</f>
        <v>53. Total overheads allocated to type 1 contributions ($'000s December 2023)</v>
      </c>
      <c r="C51"/>
      <c r="D51" s="9">
        <f>'Calc| Project Costs'!BJ8</f>
        <v>0</v>
      </c>
      <c r="E51" s="9">
        <f>'Calc| Project Costs'!BK8</f>
        <v>0</v>
      </c>
      <c r="F51" s="9">
        <f>'Calc| Project Costs'!BL8</f>
        <v>0</v>
      </c>
      <c r="G51" s="9">
        <f>'Calc| Project Costs'!BM8</f>
        <v>0</v>
      </c>
      <c r="H51" s="9">
        <f>'Calc| Project Costs'!BN8</f>
        <v>0</v>
      </c>
      <c r="I51" s="9">
        <f>'Calc| Project Costs'!BO8</f>
        <v>0</v>
      </c>
      <c r="J51" s="9">
        <f>'Calc| Project Costs'!BP8</f>
        <v>0</v>
      </c>
    </row>
    <row r="52" spans="1:10" x14ac:dyDescent="0.2">
      <c r="B52" t="str">
        <f>'Calc| Project Costs'!BR7</f>
        <v>54. Total escalated costs (excl. type 2 capcons) ($'000s December 2023)</v>
      </c>
      <c r="C52"/>
      <c r="D52" s="9">
        <f>'Calc| Project Costs'!BR8</f>
        <v>0</v>
      </c>
      <c r="E52" s="9">
        <f>'Calc| Project Costs'!BS8</f>
        <v>0</v>
      </c>
      <c r="F52" s="9">
        <f>'Calc| Project Costs'!BT8</f>
        <v>0</v>
      </c>
      <c r="G52" s="9">
        <f>'Calc| Project Costs'!BU8</f>
        <v>0</v>
      </c>
      <c r="H52" s="9">
        <f>'Calc| Project Costs'!BV8</f>
        <v>0</v>
      </c>
      <c r="I52" s="9">
        <f>'Calc| Project Costs'!BW8</f>
        <v>0</v>
      </c>
      <c r="J52" s="9">
        <f>'Calc| Project Costs'!BX8</f>
        <v>0</v>
      </c>
    </row>
    <row r="53" spans="1:10" x14ac:dyDescent="0.2">
      <c r="C53"/>
      <c r="D53"/>
      <c r="E53"/>
      <c r="F53" s="9"/>
      <c r="G53" s="9"/>
      <c r="H53" s="9"/>
      <c r="I53" s="9"/>
      <c r="J53" s="9"/>
    </row>
    <row r="54" spans="1:10" s="44" customFormat="1" ht="15" x14ac:dyDescent="0.25">
      <c r="A54" s="5"/>
      <c r="B54" s="5" t="str">
        <f ca="1">'Output| PTRM (D)'!C3</f>
        <v>Output| PTRM (D)</v>
      </c>
      <c r="C54" s="5"/>
      <c r="D54" s="5"/>
      <c r="E54" s="5"/>
      <c r="F54" s="37" t="str">
        <f>F26</f>
        <v>2024-25</v>
      </c>
      <c r="G54" s="37" t="str">
        <f>G26</f>
        <v>2025-26</v>
      </c>
      <c r="H54" s="37" t="str">
        <f>H26</f>
        <v>2026-27</v>
      </c>
      <c r="I54" s="37" t="str">
        <f>I26</f>
        <v>2027-28</v>
      </c>
      <c r="J54" s="37" t="str">
        <f>J26</f>
        <v>2028-29</v>
      </c>
    </row>
    <row r="55" spans="1:10" x14ac:dyDescent="0.2">
      <c r="B55" s="49" t="str">
        <f>'Output| PTRM (D)'!C5</f>
        <v>56. Forecast gross capital expenditure – as incurred ($millions December 2023) (Distribution)</v>
      </c>
      <c r="F55" s="9">
        <f>'Output| PTRM (D)'!D6</f>
        <v>0</v>
      </c>
      <c r="G55" s="9">
        <f>'Output| PTRM (D)'!E6</f>
        <v>0</v>
      </c>
      <c r="H55" s="9">
        <f>'Output| PTRM (D)'!F6</f>
        <v>0</v>
      </c>
      <c r="I55" s="9">
        <f>'Output| PTRM (D)'!G6</f>
        <v>0</v>
      </c>
      <c r="J55" s="9">
        <f>'Output| PTRM (D)'!J6</f>
        <v>0</v>
      </c>
    </row>
    <row r="56" spans="1:10" x14ac:dyDescent="0.2">
      <c r="B56" s="49" t="str">
        <f>'Output| PTRM (D)'!C60</f>
        <v>57. Forecast capital contributions – Type 1 – as incurred ($millions December 2023) (Distribution)</v>
      </c>
      <c r="F56" s="9">
        <f>'Output| PTRM (D)'!D61</f>
        <v>0</v>
      </c>
      <c r="G56" s="9">
        <f>'Output| PTRM (D)'!E61</f>
        <v>0</v>
      </c>
      <c r="H56" s="9">
        <f>'Output| PTRM (D)'!F61</f>
        <v>0</v>
      </c>
      <c r="I56" s="9">
        <f>'Output| PTRM (D)'!G61</f>
        <v>0</v>
      </c>
      <c r="J56" s="9">
        <f>'Output| PTRM (D)'!J61</f>
        <v>0</v>
      </c>
    </row>
    <row r="57" spans="1:10" x14ac:dyDescent="0.2">
      <c r="B57" t="str">
        <f>'Output| PTRM (D)'!C115</f>
        <v>58. Forecast asset disposals – as incurred ($millions December 2023) (Distribution)</v>
      </c>
      <c r="F57" s="9">
        <f>'Output| PTRM (D)'!D116</f>
        <v>0</v>
      </c>
      <c r="G57" s="9">
        <f>'Output| PTRM (D)'!E116</f>
        <v>0</v>
      </c>
      <c r="H57" s="9">
        <f>'Output| PTRM (D)'!F116</f>
        <v>0</v>
      </c>
      <c r="I57" s="9">
        <f>'Output| PTRM (D)'!G116</f>
        <v>0</v>
      </c>
      <c r="J57" s="9">
        <f>'Output| PTRM (D)'!J116</f>
        <v>0</v>
      </c>
    </row>
    <row r="58" spans="1:10" x14ac:dyDescent="0.2">
      <c r="B58" s="49" t="str">
        <f>'Output| PTRM (D)'!C170</f>
        <v>59. Forecast net capital expenditure – as incurred ($millions December 2023) (Distribution)</v>
      </c>
      <c r="F58" s="9">
        <f>'Output| PTRM (D)'!D171</f>
        <v>0</v>
      </c>
      <c r="G58" s="9">
        <f>'Output| PTRM (D)'!E171</f>
        <v>0</v>
      </c>
      <c r="H58" s="9">
        <f>'Output| PTRM (D)'!F171</f>
        <v>0</v>
      </c>
      <c r="I58" s="9">
        <f>'Output| PTRM (D)'!G171</f>
        <v>0</v>
      </c>
      <c r="J58" s="9">
        <f>'Output| PTRM (D)'!J171</f>
        <v>0</v>
      </c>
    </row>
    <row r="59" spans="1:10" ht="12.75" customHeight="1" x14ac:dyDescent="0.2">
      <c r="B59" s="49" t="str">
        <f>'Output| PTRM (D)'!N5</f>
        <v>60. Forecast immediate expensing of capital expenditure – as incurred ($millions December 2023) (Distribution)</v>
      </c>
      <c r="F59" s="9">
        <f>'Output| PTRM (D)'!O6</f>
        <v>0</v>
      </c>
      <c r="G59" s="9">
        <f>'Output| PTRM (D)'!P6</f>
        <v>0</v>
      </c>
      <c r="H59" s="9">
        <f>'Output| PTRM (D)'!Q6</f>
        <v>0</v>
      </c>
      <c r="I59" s="9">
        <f>'Output| PTRM (D)'!R6</f>
        <v>0</v>
      </c>
      <c r="J59" s="9">
        <f>'Output| PTRM (D)'!U6</f>
        <v>0</v>
      </c>
    </row>
    <row r="60" spans="1:10" x14ac:dyDescent="0.2">
      <c r="C60" s="41"/>
      <c r="D60" s="41"/>
      <c r="E60" s="41"/>
      <c r="F60" s="41"/>
      <c r="G60" s="41"/>
      <c r="H60" s="41"/>
      <c r="I60" s="41"/>
    </row>
    <row r="61" spans="1:10" s="44" customFormat="1" ht="15" x14ac:dyDescent="0.25">
      <c r="A61" s="5"/>
      <c r="B61" s="5" t="str">
        <f ca="1">'Output| PTRM (T)'!C3</f>
        <v>Output| PTRM (T)</v>
      </c>
      <c r="C61" s="5"/>
      <c r="D61" s="5"/>
      <c r="E61" s="5"/>
      <c r="F61" s="37" t="str">
        <f>F54</f>
        <v>2024-25</v>
      </c>
      <c r="G61" s="37" t="str">
        <f>G54</f>
        <v>2025-26</v>
      </c>
      <c r="H61" s="37" t="str">
        <f>H54</f>
        <v>2026-27</v>
      </c>
      <c r="I61" s="37" t="str">
        <f>I54</f>
        <v>2027-28</v>
      </c>
      <c r="J61" s="37" t="str">
        <f>J54</f>
        <v>2028-29</v>
      </c>
    </row>
    <row r="62" spans="1:10" x14ac:dyDescent="0.2">
      <c r="B62" s="49" t="str">
        <f>'Output| PTRM (T)'!C5</f>
        <v>61. Forecast gross capital expenditure – as incurred ($millions December 2023) (Transmission)</v>
      </c>
      <c r="F62" s="9">
        <f>'Output| PTRM (T)'!D6</f>
        <v>0</v>
      </c>
      <c r="G62" s="9">
        <f>'Output| PTRM (T)'!E6</f>
        <v>0</v>
      </c>
      <c r="H62" s="9">
        <f>'Output| PTRM (T)'!F6</f>
        <v>0</v>
      </c>
      <c r="I62" s="9">
        <f>'Output| PTRM (T)'!G6</f>
        <v>0</v>
      </c>
      <c r="J62" s="9">
        <f>'Output| PTRM (T)'!J6</f>
        <v>0</v>
      </c>
    </row>
    <row r="63" spans="1:10" x14ac:dyDescent="0.2">
      <c r="B63" s="49" t="str">
        <f>'Output| PTRM (T)'!C60</f>
        <v>62. Forecast capital contributions – Type 1 – as incurred ($millions December 2023) (Transmission)</v>
      </c>
      <c r="F63" s="9">
        <f>'Output| PTRM (T)'!D61</f>
        <v>0</v>
      </c>
      <c r="G63" s="9">
        <f>'Output| PTRM (T)'!E61</f>
        <v>0</v>
      </c>
      <c r="H63" s="9">
        <f>'Output| PTRM (T)'!F61</f>
        <v>0</v>
      </c>
      <c r="I63" s="9">
        <f>'Output| PTRM (T)'!G61</f>
        <v>0</v>
      </c>
      <c r="J63" s="9">
        <f>'Output| PTRM (T)'!J61</f>
        <v>0</v>
      </c>
    </row>
    <row r="64" spans="1:10" x14ac:dyDescent="0.2">
      <c r="B64" t="str">
        <f>'Output| PTRM (T)'!C115</f>
        <v>63. Forecast asset disposals – as incurred ($millions December 2023) (Transmission)</v>
      </c>
      <c r="F64" s="9">
        <f>'Output| PTRM (T)'!D116</f>
        <v>0</v>
      </c>
      <c r="G64" s="9">
        <f>'Output| PTRM (T)'!E116</f>
        <v>0</v>
      </c>
      <c r="H64" s="9">
        <f>'Output| PTRM (T)'!F116</f>
        <v>0</v>
      </c>
      <c r="I64" s="9">
        <f>'Output| PTRM (T)'!G116</f>
        <v>0</v>
      </c>
      <c r="J64" s="9">
        <f>'Output| PTRM (T)'!J116</f>
        <v>0</v>
      </c>
    </row>
    <row r="65" spans="1:10" x14ac:dyDescent="0.2">
      <c r="B65" s="49" t="str">
        <f>'Output| PTRM (T)'!C170</f>
        <v>64. Forecast net capital expenditure – as incurred ($millions December 2023) (Transmission)</v>
      </c>
      <c r="F65" s="9">
        <f>'Output| PTRM (T)'!D171</f>
        <v>0</v>
      </c>
      <c r="G65" s="9">
        <f>'Output| PTRM (T)'!E171</f>
        <v>0</v>
      </c>
      <c r="H65" s="9">
        <f>'Output| PTRM (T)'!F171</f>
        <v>0</v>
      </c>
      <c r="I65" s="9">
        <f>'Output| PTRM (T)'!G171</f>
        <v>0</v>
      </c>
      <c r="J65" s="9">
        <f>'Output| PTRM (T)'!J171</f>
        <v>0</v>
      </c>
    </row>
    <row r="66" spans="1:10" ht="12.75" customHeight="1" x14ac:dyDescent="0.2">
      <c r="B66" s="49" t="str">
        <f>'Output| PTRM (T)'!N5</f>
        <v>65. Forecast immediate expensing of capital expenditure – as incurred ($millions December 2023) (Transmission)</v>
      </c>
      <c r="F66" s="9">
        <f>'Output| PTRM (T)'!O6</f>
        <v>0</v>
      </c>
      <c r="G66" s="9">
        <f>'Output| PTRM (T)'!P6</f>
        <v>0</v>
      </c>
      <c r="H66" s="9">
        <f>'Output| PTRM (T)'!Q6</f>
        <v>0</v>
      </c>
      <c r="I66" s="9">
        <f>'Output| PTRM (T)'!R6</f>
        <v>0</v>
      </c>
      <c r="J66" s="9">
        <f>'Output| PTRM (T)'!U6</f>
        <v>0</v>
      </c>
    </row>
    <row r="67" spans="1:10" x14ac:dyDescent="0.2">
      <c r="C67" s="41"/>
      <c r="D67" s="41"/>
      <c r="E67" s="41"/>
      <c r="F67" s="41"/>
      <c r="G67" s="41"/>
      <c r="H67" s="41"/>
      <c r="I67" s="41"/>
    </row>
    <row r="68" spans="1:10" s="44" customFormat="1" ht="15" x14ac:dyDescent="0.25">
      <c r="A68" s="5"/>
      <c r="B68" s="5" t="str">
        <f ca="1">'Output| RIN'!B3</f>
        <v>Output| RIN</v>
      </c>
      <c r="C68" s="5"/>
      <c r="D68" s="37" t="str">
        <f t="shared" ref="D68:J68" si="2">D26</f>
        <v>2022-23</v>
      </c>
      <c r="E68" s="37" t="str">
        <f t="shared" si="2"/>
        <v>2023-24</v>
      </c>
      <c r="F68" s="37" t="str">
        <f t="shared" si="2"/>
        <v>2024-25</v>
      </c>
      <c r="G68" s="37" t="str">
        <f t="shared" si="2"/>
        <v>2025-26</v>
      </c>
      <c r="H68" s="37" t="str">
        <f t="shared" si="2"/>
        <v>2026-27</v>
      </c>
      <c r="I68" s="37" t="str">
        <f t="shared" si="2"/>
        <v>2027-28</v>
      </c>
      <c r="J68" s="37" t="str">
        <f t="shared" si="2"/>
        <v>2028-29</v>
      </c>
    </row>
    <row r="69" spans="1:10" x14ac:dyDescent="0.2">
      <c r="B69" t="str">
        <f>'Output| RIN'!$B$5 &amp;" - distribution"</f>
        <v>66. RIN capex drivers: forecast capex ($000s December 2023) - distribution</v>
      </c>
      <c r="D69" s="9">
        <f>'Output| RIN'!C17</f>
        <v>0</v>
      </c>
      <c r="E69" s="9">
        <f>'Output| RIN'!D17</f>
        <v>0</v>
      </c>
      <c r="F69" s="9">
        <f>'Output| RIN'!E17</f>
        <v>0</v>
      </c>
      <c r="G69" s="9">
        <f>'Output| RIN'!F17</f>
        <v>0</v>
      </c>
      <c r="H69" s="9">
        <f>'Output| RIN'!G17</f>
        <v>0</v>
      </c>
      <c r="I69" s="9">
        <f>'Output| RIN'!H17</f>
        <v>0</v>
      </c>
      <c r="J69" s="9">
        <f>'Output| RIN'!I17</f>
        <v>0</v>
      </c>
    </row>
    <row r="70" spans="1:10" x14ac:dyDescent="0.2">
      <c r="B70" t="str">
        <f>'Output| RIN'!$B$5 &amp;" - transmission"</f>
        <v>66. RIN capex drivers: forecast capex ($000s December 2023) - transmission</v>
      </c>
      <c r="D70" s="9">
        <f>'Output| RIN'!L17</f>
        <v>0</v>
      </c>
      <c r="E70" s="9">
        <f>'Output| RIN'!M17</f>
        <v>0</v>
      </c>
      <c r="F70" s="9">
        <f>'Output| RIN'!N17</f>
        <v>0</v>
      </c>
      <c r="G70" s="9">
        <f>'Output| RIN'!O17</f>
        <v>0</v>
      </c>
      <c r="H70" s="9">
        <f>'Output| RIN'!P17</f>
        <v>0</v>
      </c>
      <c r="I70" s="9">
        <f>'Output| RIN'!Q17</f>
        <v>0</v>
      </c>
      <c r="J70" s="9">
        <f>'Output| RIN'!R17</f>
        <v>0</v>
      </c>
    </row>
    <row r="71" spans="1:10" x14ac:dyDescent="0.2">
      <c r="C71" s="41"/>
      <c r="D71" s="41"/>
      <c r="E71" s="41"/>
      <c r="F71" s="41"/>
      <c r="G71" s="41"/>
      <c r="H71" s="41"/>
      <c r="I71" s="41"/>
    </row>
    <row r="72" spans="1:10" s="44" customFormat="1" ht="15" x14ac:dyDescent="0.25">
      <c r="A72" s="5"/>
      <c r="B72" s="5" t="str">
        <f ca="1">'Output| AER'!B3</f>
        <v>Output| AER</v>
      </c>
      <c r="C72" s="5"/>
      <c r="D72" s="37" t="str">
        <f t="shared" ref="D72:J72" si="3">D26</f>
        <v>2022-23</v>
      </c>
      <c r="E72" s="37" t="str">
        <f t="shared" si="3"/>
        <v>2023-24</v>
      </c>
      <c r="F72" s="37" t="str">
        <f t="shared" si="3"/>
        <v>2024-25</v>
      </c>
      <c r="G72" s="37" t="str">
        <f t="shared" si="3"/>
        <v>2025-26</v>
      </c>
      <c r="H72" s="37" t="str">
        <f t="shared" si="3"/>
        <v>2026-27</v>
      </c>
      <c r="I72" s="37" t="str">
        <f t="shared" si="3"/>
        <v>2027-28</v>
      </c>
      <c r="J72" s="37" t="str">
        <f t="shared" si="3"/>
        <v>2028-29</v>
      </c>
    </row>
    <row r="73" spans="1:10" x14ac:dyDescent="0.2">
      <c r="B73" s="49" t="str">
        <f>'Output| AER'!$B$5 &amp;" - distribution"</f>
        <v>67. AER categories: forecast capex ($000s December 2023) - distribution</v>
      </c>
      <c r="D73" s="9">
        <f>'Output| AER'!C22</f>
        <v>0</v>
      </c>
      <c r="E73" s="9">
        <f>'Output| AER'!D22</f>
        <v>0</v>
      </c>
      <c r="F73" s="9">
        <f>'Output| AER'!E22</f>
        <v>0</v>
      </c>
      <c r="G73" s="9">
        <f>'Output| AER'!F22</f>
        <v>0</v>
      </c>
      <c r="H73" s="9">
        <f>'Output| AER'!G22</f>
        <v>0</v>
      </c>
      <c r="I73" s="9">
        <f>'Output| AER'!H22</f>
        <v>0</v>
      </c>
      <c r="J73" s="9">
        <f>'Output| AER'!I22</f>
        <v>0</v>
      </c>
    </row>
    <row r="74" spans="1:10" x14ac:dyDescent="0.2">
      <c r="B74" s="49" t="str">
        <f>'Output| AER'!$B$5 &amp;" - transmission"</f>
        <v>67. AER categories: forecast capex ($000s December 2023) - transmission</v>
      </c>
      <c r="C74" s="41"/>
      <c r="D74" s="9">
        <f>'Output| AER'!L22</f>
        <v>0</v>
      </c>
      <c r="E74" s="9">
        <f>'Output| AER'!M22</f>
        <v>0</v>
      </c>
      <c r="F74" s="9">
        <f>'Output| AER'!N22</f>
        <v>0</v>
      </c>
      <c r="G74" s="9">
        <f>'Output| AER'!O22</f>
        <v>0</v>
      </c>
      <c r="H74" s="9">
        <f>'Output| AER'!P22</f>
        <v>0</v>
      </c>
      <c r="I74" s="9">
        <f>'Output| AER'!Q22</f>
        <v>0</v>
      </c>
      <c r="J74" s="9">
        <f>'Output| AER'!R22</f>
        <v>0</v>
      </c>
    </row>
    <row r="75" spans="1:10" x14ac:dyDescent="0.2">
      <c r="C75" s="41"/>
      <c r="D75" s="41"/>
      <c r="E75" s="41"/>
      <c r="F75" s="41"/>
      <c r="G75" s="110"/>
      <c r="H75" s="110"/>
      <c r="I75" s="110"/>
    </row>
    <row r="76" spans="1:10" hidden="1" x14ac:dyDescent="0.2">
      <c r="C76" s="110"/>
      <c r="D76" s="110"/>
      <c r="E76" s="110"/>
      <c r="F76" s="110"/>
      <c r="G76" s="110"/>
      <c r="H76" s="110"/>
      <c r="I76" s="110"/>
    </row>
  </sheetData>
  <pageMargins left="0.7" right="0.7" top="0.75" bottom="0.75" header="0.3" footer="0.3"/>
  <pageSetup paperSize="9" orientation="portrait" r:id="rId1"/>
  <headerFooter>
    <oddFooter>&amp;L&amp;1#&amp;"Calibri"&amp;8&amp;K000000For Official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91839A9FD1E54B934055EE941647FE" ma:contentTypeVersion="20" ma:contentTypeDescription="Create a new document." ma:contentTypeScope="" ma:versionID="4889acc6d0a0fabbdb65eff736ca2b86">
  <xsd:schema xmlns:xsd="http://www.w3.org/2001/XMLSchema" xmlns:xs="http://www.w3.org/2001/XMLSchema" xmlns:p="http://schemas.microsoft.com/office/2006/metadata/properties" xmlns:ns1="http://schemas.microsoft.com/sharepoint/v3" xmlns:ns2="22bb1572-9652-4799-87f4-00cf85b5992b" xmlns:ns3="7979ed89-640b-4b5b-af66-a44d5fa4dbe0" targetNamespace="http://schemas.microsoft.com/office/2006/metadata/properties" ma:root="true" ma:fieldsID="a24e412a3c7e46a7c7a7b963ae228548" ns1:_="" ns2:_="" ns3:_="">
    <xsd:import namespace="http://schemas.microsoft.com/sharepoint/v3"/>
    <xsd:import namespace="22bb1572-9652-4799-87f4-00cf85b5992b"/>
    <xsd:import namespace="7979ed89-640b-4b5b-af66-a44d5fa4db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Categorisation"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bb1572-9652-4799-87f4-00cf85b599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Categorisation" ma:index="21" nillable="true" ma:displayName="Categorisation" ma:format="Dropdown" ma:internalName="Categorisation">
      <xsd:complexType>
        <xsd:complexContent>
          <xsd:extension base="dms:MultiChoiceFillIn">
            <xsd:sequence>
              <xsd:element name="Value" maxOccurs="unbounded" minOccurs="0" nillable="true">
                <xsd:simpleType>
                  <xsd:union memberTypes="dms:Text">
                    <xsd:simpleType>
                      <xsd:restriction base="dms:Choice">
                        <xsd:enumeration value="Resilience"/>
                        <xsd:enumeration value="Net Zero"/>
                        <xsd:enumeration value="Cust Exp"/>
                        <xsd:enumeration value="Affordability"/>
                        <xsd:enumeration value="CALD"/>
                        <xsd:enumeration value="SME"/>
                      </xsd:restriction>
                    </xsd:simpleType>
                  </xsd:union>
                </xsd:simpleType>
              </xsd:element>
            </xsd:sequence>
          </xsd:extension>
        </xsd:complexContent>
      </xsd:complex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a43c2ec-38d9-4aa0-904c-c7efe2e8e16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79ed89-640b-4b5b-af66-a44d5fa4dbe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67c57ebc-c584-4f1b-9635-dab64e8d9de8}" ma:internalName="TaxCatchAll" ma:showField="CatchAllData" ma:web="7979ed89-640b-4b5b-af66-a44d5fa4db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053107-7FDA-4D8B-A4BE-3019FF939517}">
  <ds:schemaRefs>
    <ds:schemaRef ds:uri="http://schemas.microsoft.com/sharepoint/v3/contenttype/forms"/>
  </ds:schemaRefs>
</ds:datastoreItem>
</file>

<file path=customXml/itemProps2.xml><?xml version="1.0" encoding="utf-8"?>
<ds:datastoreItem xmlns:ds="http://schemas.openxmlformats.org/officeDocument/2006/customXml" ds:itemID="{5FE10C50-E25B-44DB-AF2D-F9EE8C840E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bb1572-9652-4799-87f4-00cf85b5992b"/>
    <ds:schemaRef ds:uri="7979ed89-640b-4b5b-af66-a44d5fa4d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Coverpage</vt:lpstr>
      <vt:lpstr>Index</vt:lpstr>
      <vt:lpstr>Input| Setup</vt:lpstr>
      <vt:lpstr>Input| Escalations</vt:lpstr>
      <vt:lpstr>Input| Projects</vt:lpstr>
      <vt:lpstr>Input| Disposals</vt:lpstr>
      <vt:lpstr>Input| Type 2 capcons</vt:lpstr>
      <vt:lpstr>Input| Expensing</vt:lpstr>
      <vt:lpstr>Input| Overheads</vt:lpstr>
      <vt:lpstr>Calc| Overheads Allocation</vt:lpstr>
      <vt:lpstr>Calc| Project Costs</vt:lpstr>
      <vt:lpstr>Output| PTRM (D)</vt:lpstr>
      <vt:lpstr>Output| PTRM (T)</vt:lpstr>
      <vt:lpstr>Output| RIN</vt:lpstr>
      <vt:lpstr>Output| AER</vt:lpstr>
      <vt:lpstr>Model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rombo1@bigpond.com</dc:creator>
  <cp:lastModifiedBy>Marianne Fitzgerald</cp:lastModifiedBy>
  <cp:lastPrinted>2021-12-08T00:40:25Z</cp:lastPrinted>
  <dcterms:created xsi:type="dcterms:W3CDTF">2021-05-06T06:26:48Z</dcterms:created>
  <dcterms:modified xsi:type="dcterms:W3CDTF">2023-12-07T01:25:14Z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5930eb-db2c-4917-a4e2-4c584d225a4f_Enabled">
    <vt:lpwstr>true</vt:lpwstr>
  </property>
  <property fmtid="{D5CDD505-2E9C-101B-9397-08002B2CF9AE}" pid="3" name="MSIP_Label_895930eb-db2c-4917-a4e2-4c584d225a4f_SetDate">
    <vt:lpwstr>2022-02-08T09:31:39Z</vt:lpwstr>
  </property>
  <property fmtid="{D5CDD505-2E9C-101B-9397-08002B2CF9AE}" pid="4" name="MSIP_Label_895930eb-db2c-4917-a4e2-4c584d225a4f_Method">
    <vt:lpwstr>Standard</vt:lpwstr>
  </property>
  <property fmtid="{D5CDD505-2E9C-101B-9397-08002B2CF9AE}" pid="5" name="MSIP_Label_895930eb-db2c-4917-a4e2-4c584d225a4f_Name">
    <vt:lpwstr>AG-For Official use only</vt:lpwstr>
  </property>
  <property fmtid="{D5CDD505-2E9C-101B-9397-08002B2CF9AE}" pid="6" name="MSIP_Label_895930eb-db2c-4917-a4e2-4c584d225a4f_SiteId">
    <vt:lpwstr>11302428-4f10-4c14-a17f-b368bb82853d</vt:lpwstr>
  </property>
  <property fmtid="{D5CDD505-2E9C-101B-9397-08002B2CF9AE}" pid="7" name="MSIP_Label_895930eb-db2c-4917-a4e2-4c584d225a4f_ActionId">
    <vt:lpwstr>d444c7b8-1f7f-4018-b232-3ea1b5e91ab9</vt:lpwstr>
  </property>
  <property fmtid="{D5CDD505-2E9C-101B-9397-08002B2CF9AE}" pid="8" name="MSIP_Label_895930eb-db2c-4917-a4e2-4c584d225a4f_ContentBits">
    <vt:lpwstr>2</vt:lpwstr>
  </property>
</Properties>
</file>